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ssumptions" sheetId="1" state="visible" r:id="rId3"/>
    <sheet name="Pro-Forma" sheetId="2" state="visible" r:id="rId4"/>
    <sheet name="Waterfall" sheetId="3" state="visible" r:id="rId5"/>
    <sheet name="Sensitivity" sheetId="4" state="visible" r:id="rId6"/>
    <sheet name="Return-Solve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<sst xmlns="http://schemas.openxmlformats.org/spreadsheetml/2006/main" count="762" uniqueCount="595">
  <si>
    <t xml:space="preserve">Kelvin Dynamics - Series F Analysis</t>
  </si>
  <si>
    <t xml:space="preserve">Label library</t>
  </si>
  <si>
    <t xml:space="preserve">Label text</t>
  </si>
  <si>
    <t xml:space="preserve">label_2</t>
  </si>
  <si>
    <t xml:space="preserve">Iteration</t>
  </si>
  <si>
    <t xml:space="preserve">Assumption / source fact</t>
  </si>
  <si>
    <t xml:space="preserve">Value</t>
  </si>
  <si>
    <t xml:space="preserve">Units</t>
  </si>
  <si>
    <t xml:space="preserve">Source / note</t>
  </si>
  <si>
    <t xml:space="preserve">Key</t>
  </si>
  <si>
    <t xml:space="preserve">label_3</t>
  </si>
  <si>
    <t xml:space="preserve">Top-up input</t>
  </si>
  <si>
    <t xml:space="preserve">Formula constant: zero</t>
  </si>
  <si>
    <t xml:space="preserve">Workbook formula helper</t>
  </si>
  <si>
    <t xml:space="preserve">zero</t>
  </si>
  <si>
    <t xml:space="preserve">label_4</t>
  </si>
  <si>
    <t xml:space="preserve">F PPS</t>
  </si>
  <si>
    <t xml:space="preserve">Formula constant: one</t>
  </si>
  <si>
    <t xml:space="preserve">one</t>
  </si>
  <si>
    <t xml:space="preserve">label_5</t>
  </si>
  <si>
    <t xml:space="preserve">F primary shares</t>
  </si>
  <si>
    <t xml:space="preserve">series f pre money usd</t>
  </si>
  <si>
    <t xml:space="preserve">USD</t>
  </si>
  <si>
    <t xml:space="preserve">Series F pre-money valuation</t>
  </si>
  <si>
    <t xml:space="preserve">series_f_pre_money_usd</t>
  </si>
  <si>
    <t xml:space="preserve">label_6</t>
  </si>
  <si>
    <t xml:space="preserve">Prior as-converted</t>
  </si>
  <si>
    <t xml:space="preserve">series f primary raise usd</t>
  </si>
  <si>
    <t xml:space="preserve">New Series F primary capital</t>
  </si>
  <si>
    <t xml:space="preserve">series_f_primary_raise_usd</t>
  </si>
  <si>
    <t xml:space="preserve">label_7</t>
  </si>
  <si>
    <t xml:space="preserve">Note A cap PPS</t>
  </si>
  <si>
    <t xml:space="preserve">series f secondary raise usd</t>
  </si>
  <si>
    <t xml:space="preserve">Secondary tender from founders</t>
  </si>
  <si>
    <t xml:space="preserve">series_f_secondary_raise_usd</t>
  </si>
  <si>
    <t xml:space="preserve">label_8</t>
  </si>
  <si>
    <t xml:space="preserve">Note A discount PPS</t>
  </si>
  <si>
    <t xml:space="preserve">series f tender pps multiplier</t>
  </si>
  <si>
    <t xml:space="preserve">fraction</t>
  </si>
  <si>
    <t xml:space="preserve">Tender PPS = multiplier x F_PPS</t>
  </si>
  <si>
    <t xml:space="preserve">series_f_tender_pps_multiplier</t>
  </si>
  <si>
    <t xml:space="preserve">label_9</t>
  </si>
  <si>
    <t xml:space="preserve">Note A conversion PPS</t>
  </si>
  <si>
    <t xml:space="preserve">esop refresh target post f</t>
  </si>
  <si>
    <t xml:space="preserve">Post-F option pool as fraction of post-F FD</t>
  </si>
  <si>
    <t xml:space="preserve">esop_refresh_target_post_f</t>
  </si>
  <si>
    <t xml:space="preserve">label_10</t>
  </si>
  <si>
    <t xml:space="preserve">Note A branch</t>
  </si>
  <si>
    <t xml:space="preserve">our fund check usd</t>
  </si>
  <si>
    <t xml:space="preserve">Our fund's Series F primary check (= 1/3 of primary)</t>
  </si>
  <si>
    <t xml:space="preserve">our_fund_check_usd</t>
  </si>
  <si>
    <t xml:space="preserve">label_11</t>
  </si>
  <si>
    <t xml:space="preserve">Note A shares</t>
  </si>
  <si>
    <t xml:space="preserve">f lead primary check usd</t>
  </si>
  <si>
    <t xml:space="preserve">F_LEAD's Series F primary check (= 2/3 of primary)</t>
  </si>
  <si>
    <t xml:space="preserve">f_lead_primary_check_usd</t>
  </si>
  <si>
    <t xml:space="preserve">label_12</t>
  </si>
  <si>
    <t xml:space="preserve">Note B cap PPS</t>
  </si>
  <si>
    <t xml:space="preserve">option strike usd</t>
  </si>
  <si>
    <t xml:space="preserve">Option exercise price for issued options at exit</t>
  </si>
  <si>
    <t xml:space="preserve">option_strike_usd</t>
  </si>
  <si>
    <t xml:space="preserve">label_13</t>
  </si>
  <si>
    <t xml:space="preserve">Note B discount PPS</t>
  </si>
  <si>
    <t xml:space="preserve">pre f options issued</t>
  </si>
  <si>
    <t xml:space="preserve">shares</t>
  </si>
  <si>
    <t xml:space="preserve">Issued options outstanding pre-F (carryover from v3 post-E)</t>
  </si>
  <si>
    <t xml:space="preserve">pre_f_options_issued</t>
  </si>
  <si>
    <t xml:space="preserve">label_14</t>
  </si>
  <si>
    <t xml:space="preserve">Note B conversion PPS</t>
  </si>
  <si>
    <t xml:space="preserve">pre f options unissued</t>
  </si>
  <si>
    <t xml:space="preserve">Unissued option pool pre-F (carryover from v3 post-E refresh)</t>
  </si>
  <si>
    <t xml:space="preserve">pre_f_options_unissued</t>
  </si>
  <si>
    <t xml:space="preserve">label_15</t>
  </si>
  <si>
    <t xml:space="preserve">Note B branch</t>
  </si>
  <si>
    <t xml:space="preserve">pre f fd total</t>
  </si>
  <si>
    <t xml:space="preserve">Pre-F fully-diluted share count (post-E T from v3)</t>
  </si>
  <si>
    <t xml:space="preserve">pre_f_fd_total</t>
  </si>
  <si>
    <t xml:space="preserve">label_16</t>
  </si>
  <si>
    <t xml:space="preserve">Note B shares</t>
  </si>
  <si>
    <t xml:space="preserve">pre-F option pool (issued + unissued)</t>
  </si>
  <si>
    <t xml:space="preserve">Derived from RoundTerms</t>
  </si>
  <si>
    <t xml:space="preserve">pre_f_option_pool</t>
  </si>
  <si>
    <t xml:space="preserve">label_17</t>
  </si>
  <si>
    <t xml:space="preserve">ESOP top-up output</t>
  </si>
  <si>
    <t xml:space="preserve">pre-F founder common</t>
  </si>
  <si>
    <t xml:space="preserve">Stakeholders</t>
  </si>
  <si>
    <t xml:space="preserve">pre_f_founder_common</t>
  </si>
  <si>
    <t xml:space="preserve">label_18</t>
  </si>
  <si>
    <t xml:space="preserve">Post-F FD</t>
  </si>
  <si>
    <t xml:space="preserve">pre-F employee RSA common</t>
  </si>
  <si>
    <t xml:space="preserve">pre_f_rsa_common</t>
  </si>
  <si>
    <t xml:space="preserve">label_19</t>
  </si>
  <si>
    <t xml:space="preserve">Seed NCP</t>
  </si>
  <si>
    <t xml:space="preserve">pre-F common + RSAs</t>
  </si>
  <si>
    <t xml:space="preserve">pre_f_common_rsa</t>
  </si>
  <si>
    <t xml:space="preserve">label_20</t>
  </si>
  <si>
    <t xml:space="preserve">Seed ratio</t>
  </si>
  <si>
    <t xml:space="preserve">Broad-based WA A: pre-F FD</t>
  </si>
  <si>
    <t xml:space="preserve">RoundTerms</t>
  </si>
  <si>
    <t xml:space="preserve">ad_pre_f_broad_based_fd</t>
  </si>
  <si>
    <t xml:space="preserve">label_21</t>
  </si>
  <si>
    <t xml:space="preserve">Seed as-converted</t>
  </si>
  <si>
    <t xml:space="preserve">Broad-based WA new-money numerator</t>
  </si>
  <si>
    <t xml:space="preserve">Notes excluded from B and C</t>
  </si>
  <si>
    <t xml:space="preserve">ad_new_money_usd</t>
  </si>
  <si>
    <t xml:space="preserve">label_22</t>
  </si>
  <si>
    <t xml:space="preserve">Series A NCP</t>
  </si>
  <si>
    <t xml:space="preserve">Notes excluded from AD B and C</t>
  </si>
  <si>
    <t xml:space="preserve">TRUE</t>
  </si>
  <si>
    <t xml:space="preserve">boolean</t>
  </si>
  <si>
    <t xml:space="preserve">Instruction</t>
  </si>
  <si>
    <t xml:space="preserve">notes_excluded_from_ad_b_c</t>
  </si>
  <si>
    <t xml:space="preserve">label_23</t>
  </si>
  <si>
    <t xml:space="preserve">Series A ratio</t>
  </si>
  <si>
    <t xml:space="preserve">Exit scenario 1</t>
  </si>
  <si>
    <t xml:space="preserve">exit_value_1_usd</t>
  </si>
  <si>
    <t xml:space="preserve">label_24</t>
  </si>
  <si>
    <t xml:space="preserve">Series A as-converted</t>
  </si>
  <si>
    <t xml:space="preserve">Exit scenario 2</t>
  </si>
  <si>
    <t xml:space="preserve">exit_value_2_usd</t>
  </si>
  <si>
    <t xml:space="preserve">label_25</t>
  </si>
  <si>
    <t xml:space="preserve">Series B NCP</t>
  </si>
  <si>
    <t xml:space="preserve">Exit scenario 3 (sensitivity reference)</t>
  </si>
  <si>
    <t xml:space="preserve">exit_value_3_usd</t>
  </si>
  <si>
    <t xml:space="preserve">label_26</t>
  </si>
  <si>
    <t xml:space="preserve">Series B ratio</t>
  </si>
  <si>
    <t xml:space="preserve">Exit scenario 4</t>
  </si>
  <si>
    <t xml:space="preserve">exit_value_4_usd</t>
  </si>
  <si>
    <t xml:space="preserve">label_27</t>
  </si>
  <si>
    <t xml:space="preserve">Series B as-converted</t>
  </si>
  <si>
    <t xml:space="preserve">Exit scenario 5</t>
  </si>
  <si>
    <t xml:space="preserve">exit_value_5_usd</t>
  </si>
  <si>
    <t xml:space="preserve">label_28</t>
  </si>
  <si>
    <t xml:space="preserve">Series C NCP</t>
  </si>
  <si>
    <t xml:space="preserve">Sensitivity grid axis: low ESOP refresh</t>
  </si>
  <si>
    <t xml:space="preserve">sensitivity_esop_low</t>
  </si>
  <si>
    <t xml:space="preserve">label_29</t>
  </si>
  <si>
    <t xml:space="preserve">Series C ratio</t>
  </si>
  <si>
    <t xml:space="preserve">Sensitivity grid axis: base ESOP refresh</t>
  </si>
  <si>
    <t xml:space="preserve">sensitivity_esop_base</t>
  </si>
  <si>
    <t xml:space="preserve">label_30</t>
  </si>
  <si>
    <t xml:space="preserve">Series C as-converted</t>
  </si>
  <si>
    <t xml:space="preserve">Sensitivity grid axis: high ESOP refresh</t>
  </si>
  <si>
    <t xml:space="preserve">sensitivity_esop_high</t>
  </si>
  <si>
    <t xml:space="preserve">label_31</t>
  </si>
  <si>
    <t xml:space="preserve">Series D NCP</t>
  </si>
  <si>
    <t xml:space="preserve">Sensitivity grid axis: low Series F pre-money</t>
  </si>
  <si>
    <t xml:space="preserve">sensitivity_pre_low_usd</t>
  </si>
  <si>
    <t xml:space="preserve">label_32</t>
  </si>
  <si>
    <t xml:space="preserve">Series D ratio</t>
  </si>
  <si>
    <t xml:space="preserve">Sensitivity grid axis: base Series F pre-money</t>
  </si>
  <si>
    <t xml:space="preserve">sensitivity_pre_base_usd</t>
  </si>
  <si>
    <t xml:space="preserve">label_33</t>
  </si>
  <si>
    <t xml:space="preserve">Series D as-converted</t>
  </si>
  <si>
    <t xml:space="preserve">Sensitivity grid axis: high Series F pre-money</t>
  </si>
  <si>
    <t xml:space="preserve">sensitivity_pre_high_usd</t>
  </si>
  <si>
    <t xml:space="preserve">label_34</t>
  </si>
  <si>
    <t xml:space="preserve">Series E NCP</t>
  </si>
  <si>
    <t xml:space="preserve">Return-solver target: 3x net</t>
  </si>
  <si>
    <t xml:space="preserve">multiple</t>
  </si>
  <si>
    <t xml:space="preserve">return_multiple_3x</t>
  </si>
  <si>
    <t xml:space="preserve">label_35</t>
  </si>
  <si>
    <t xml:space="preserve">Series E ratio</t>
  </si>
  <si>
    <t xml:space="preserve">Return-solver target: 4x net</t>
  </si>
  <si>
    <t xml:space="preserve">return_multiple_4x</t>
  </si>
  <si>
    <t xml:space="preserve">label_36</t>
  </si>
  <si>
    <t xml:space="preserve">Series E as-converted</t>
  </si>
  <si>
    <t xml:space="preserve">Seed OCP for AD</t>
  </si>
  <si>
    <t xml:space="preserve">USD/share</t>
  </si>
  <si>
    <t xml:space="preserve">Securities</t>
  </si>
  <si>
    <t xml:space="preserve">seed_ocp</t>
  </si>
  <si>
    <t xml:space="preserve">label_37</t>
  </si>
  <si>
    <t xml:space="preserve">Kelvin Dynamics - Series F Pro-Forma</t>
  </si>
  <si>
    <t xml:space="preserve">Seed original issue PPS</t>
  </si>
  <si>
    <t xml:space="preserve">seed_pps_issued</t>
  </si>
  <si>
    <t xml:space="preserve">label_38</t>
  </si>
  <si>
    <t xml:space="preserve">Series F PPS</t>
  </si>
  <si>
    <t xml:space="preserve">Seed original preferred shares</t>
  </si>
  <si>
    <t xml:space="preserve">seed_original_shares</t>
  </si>
  <si>
    <t xml:space="preserve">label_39</t>
  </si>
  <si>
    <t xml:space="preserve">Series F new shares</t>
  </si>
  <si>
    <t xml:space="preserve">Seed current pre-F as-converted shares</t>
  </si>
  <si>
    <t xml:space="preserve">seed_pre_f_asconv_shares</t>
  </si>
  <si>
    <t xml:space="preserve">label_40</t>
  </si>
  <si>
    <t xml:space="preserve">Our fund Series F shares</t>
  </si>
  <si>
    <t xml:space="preserve">Seed aggregate 1x preference</t>
  </si>
  <si>
    <t xml:space="preserve">seed_invested_usd</t>
  </si>
  <si>
    <t xml:space="preserve">label_41</t>
  </si>
  <si>
    <t xml:space="preserve">F_LEAD primary Series F shares</t>
  </si>
  <si>
    <t xml:space="preserve">Series A OCP for AD</t>
  </si>
  <si>
    <t xml:space="preserve">series_a_ocp</t>
  </si>
  <si>
    <t xml:space="preserve">label_42</t>
  </si>
  <si>
    <t xml:space="preserve">ESOP top-up shares</t>
  </si>
  <si>
    <t xml:space="preserve">Series A original issue PPS</t>
  </si>
  <si>
    <t xml:space="preserve">series_a_pps_issued</t>
  </si>
  <si>
    <t xml:space="preserve">label_43</t>
  </si>
  <si>
    <t xml:space="preserve">Post-F FD shares</t>
  </si>
  <si>
    <t xml:space="preserve">Series A original preferred shares</t>
  </si>
  <si>
    <t xml:space="preserve">series_a_original_shares</t>
  </si>
  <si>
    <t xml:space="preserve">label_44</t>
  </si>
  <si>
    <t xml:space="preserve">Our post-F ownership</t>
  </si>
  <si>
    <t xml:space="preserve">Series A current pre-F as-converted shares</t>
  </si>
  <si>
    <t xml:space="preserve">series_a_pre_f_asconv_shares</t>
  </si>
  <si>
    <t xml:space="preserve">label_45</t>
  </si>
  <si>
    <t xml:space="preserve">Series F post-F ownership</t>
  </si>
  <si>
    <t xml:space="preserve">Series A aggregate 1x preference</t>
  </si>
  <si>
    <t xml:space="preserve">series_a_invested_usd</t>
  </si>
  <si>
    <t xml:space="preserve">label_46</t>
  </si>
  <si>
    <t xml:space="preserve">Anti-dilution block</t>
  </si>
  <si>
    <t xml:space="preserve">Series B OCP for AD</t>
  </si>
  <si>
    <t xml:space="preserve">series_b_ocp</t>
  </si>
  <si>
    <t xml:space="preserve">label_47</t>
  </si>
  <si>
    <t xml:space="preserve">Series</t>
  </si>
  <si>
    <t xml:space="preserve">Series B original issue PPS</t>
  </si>
  <si>
    <t xml:space="preserve">series_b_pps_issued</t>
  </si>
  <si>
    <t xml:space="preserve">label_48</t>
  </si>
  <si>
    <t xml:space="preserve">F PPS &lt; OCP</t>
  </si>
  <si>
    <t xml:space="preserve">Series B original preferred shares</t>
  </si>
  <si>
    <t xml:space="preserve">series_b_original_shares</t>
  </si>
  <si>
    <t xml:space="preserve">label_49</t>
  </si>
  <si>
    <t xml:space="preserve">OCP</t>
  </si>
  <si>
    <t xml:space="preserve">Series B current pre-F as-converted shares</t>
  </si>
  <si>
    <t xml:space="preserve">series_b_pre_f_asconv_shares</t>
  </si>
  <si>
    <t xml:space="preserve">label_50</t>
  </si>
  <si>
    <t xml:space="preserve">New conversion price</t>
  </si>
  <si>
    <t xml:space="preserve">Series B aggregate 1x preference</t>
  </si>
  <si>
    <t xml:space="preserve">series_b_invested_usd</t>
  </si>
  <si>
    <t xml:space="preserve">label_51</t>
  </si>
  <si>
    <t xml:space="preserve">New ratio</t>
  </si>
  <si>
    <t xml:space="preserve">Series C OCP for AD</t>
  </si>
  <si>
    <t xml:space="preserve">series_c_ocp</t>
  </si>
  <si>
    <t xml:space="preserve">label_52</t>
  </si>
  <si>
    <t xml:space="preserve">As-converted shares</t>
  </si>
  <si>
    <t xml:space="preserve">Series C original issue PPS</t>
  </si>
  <si>
    <t xml:space="preserve">series_c_pps_issued</t>
  </si>
  <si>
    <t xml:space="preserve">label_53</t>
  </si>
  <si>
    <t xml:space="preserve">AD B shares</t>
  </si>
  <si>
    <t xml:space="preserve">Series C original preferred shares</t>
  </si>
  <si>
    <t xml:space="preserve">series_c_original_shares</t>
  </si>
  <si>
    <t xml:space="preserve">label_54</t>
  </si>
  <si>
    <t xml:space="preserve">AD C shares</t>
  </si>
  <si>
    <t xml:space="preserve">Series C current pre-F as-converted shares</t>
  </si>
  <si>
    <t xml:space="preserve">series_c_pre_f_asconv_shares</t>
  </si>
  <si>
    <t xml:space="preserve">label_55</t>
  </si>
  <si>
    <t xml:space="preserve">Seed</t>
  </si>
  <si>
    <t xml:space="preserve">Series C aggregate 1x preference</t>
  </si>
  <si>
    <t xml:space="preserve">series_c_invested_usd</t>
  </si>
  <si>
    <t xml:space="preserve">label_56</t>
  </si>
  <si>
    <t xml:space="preserve">Series A</t>
  </si>
  <si>
    <t xml:space="preserve">Series D OCP for AD</t>
  </si>
  <si>
    <t xml:space="preserve">series_d_ocp</t>
  </si>
  <si>
    <t xml:space="preserve">label_57</t>
  </si>
  <si>
    <t xml:space="preserve">Series B</t>
  </si>
  <si>
    <t xml:space="preserve">Series D original issue PPS</t>
  </si>
  <si>
    <t xml:space="preserve">series_d_pps_issued</t>
  </si>
  <si>
    <t xml:space="preserve">label_58</t>
  </si>
  <si>
    <t xml:space="preserve">Series C</t>
  </si>
  <si>
    <t xml:space="preserve">Series D original preferred shares</t>
  </si>
  <si>
    <t xml:space="preserve">series_d_original_shares</t>
  </si>
  <si>
    <t xml:space="preserve">label_59</t>
  </si>
  <si>
    <t xml:space="preserve">Series D</t>
  </si>
  <si>
    <t xml:space="preserve">Series D current pre-F as-converted shares</t>
  </si>
  <si>
    <t xml:space="preserve">series_d_pre_f_asconv_shares</t>
  </si>
  <si>
    <t xml:space="preserve">label_60</t>
  </si>
  <si>
    <t xml:space="preserve">Series E</t>
  </si>
  <si>
    <t xml:space="preserve">Series D aggregate 1x preference</t>
  </si>
  <si>
    <t xml:space="preserve">series_d_invested_usd</t>
  </si>
  <si>
    <t xml:space="preserve">label_61</t>
  </si>
  <si>
    <t xml:space="preserve">Notes block</t>
  </si>
  <si>
    <t xml:space="preserve">Series E OCP for AD</t>
  </si>
  <si>
    <t xml:space="preserve">series_e_ocp</t>
  </si>
  <si>
    <t xml:space="preserve">label_62</t>
  </si>
  <si>
    <t xml:space="preserve">Note</t>
  </si>
  <si>
    <t xml:space="preserve">Series E original issue PPS</t>
  </si>
  <si>
    <t xml:space="preserve">series_e_pps_issued</t>
  </si>
  <si>
    <t xml:space="preserve">label_63</t>
  </si>
  <si>
    <t xml:space="preserve">Principal</t>
  </si>
  <si>
    <t xml:space="preserve">Series E original preferred shares</t>
  </si>
  <si>
    <t xml:space="preserve">series_e_original_shares</t>
  </si>
  <si>
    <t xml:space="preserve">label_64</t>
  </si>
  <si>
    <t xml:space="preserve">Cap</t>
  </si>
  <si>
    <t xml:space="preserve">Series E current pre-F as-converted shares</t>
  </si>
  <si>
    <t xml:space="preserve">series_e_pre_f_asconv_shares</t>
  </si>
  <si>
    <t xml:space="preserve">label_65</t>
  </si>
  <si>
    <t xml:space="preserve">Discount</t>
  </si>
  <si>
    <t xml:space="preserve">Series E aggregate 1x preference</t>
  </si>
  <si>
    <t xml:space="preserve">series_e_invested_usd</t>
  </si>
  <si>
    <t xml:space="preserve">label_66</t>
  </si>
  <si>
    <t xml:space="preserve">Cap-implied PPS</t>
  </si>
  <si>
    <t xml:space="preserve">Series F aggregate 1x preference</t>
  </si>
  <si>
    <t xml:space="preserve">series_f_invested_usd</t>
  </si>
  <si>
    <t xml:space="preserve">label_67</t>
  </si>
  <si>
    <t xml:space="preserve">Discount-implied PPS</t>
  </si>
  <si>
    <t xml:space="preserve">Our fund share of Series F primary</t>
  </si>
  <si>
    <t xml:space="preserve">our_primary_fraction</t>
  </si>
  <si>
    <t xml:space="preserve">label_68</t>
  </si>
  <si>
    <t xml:space="preserve">Conversion PPS</t>
  </si>
  <si>
    <t xml:space="preserve">Note A principal</t>
  </si>
  <si>
    <t xml:space="preserve">Notes</t>
  </si>
  <si>
    <t xml:space="preserve">note_a_principal_usd</t>
  </si>
  <si>
    <t xml:space="preserve">label_69</t>
  </si>
  <si>
    <t xml:space="preserve">Branch</t>
  </si>
  <si>
    <t xml:space="preserve">Note A valuation cap</t>
  </si>
  <si>
    <t xml:space="preserve">note_a_cap_usd</t>
  </si>
  <si>
    <t xml:space="preserve">label_70</t>
  </si>
  <si>
    <t xml:space="preserve">Shares issued</t>
  </si>
  <si>
    <t xml:space="preserve">Note A discount</t>
  </si>
  <si>
    <t xml:space="preserve">note_a_discount</t>
  </si>
  <si>
    <t xml:space="preserve">label_71</t>
  </si>
  <si>
    <t xml:space="preserve">Note A</t>
  </si>
  <si>
    <t xml:space="preserve">Note A accrued interest</t>
  </si>
  <si>
    <t xml:space="preserve">note_a_interest_usd</t>
  </si>
  <si>
    <t xml:space="preserve">label_72</t>
  </si>
  <si>
    <t xml:space="preserve">Note B</t>
  </si>
  <si>
    <t xml:space="preserve">Note B principal</t>
  </si>
  <si>
    <t xml:space="preserve">note_b_principal_usd</t>
  </si>
  <si>
    <t xml:space="preserve">label_73</t>
  </si>
  <si>
    <t xml:space="preserve">Tender block</t>
  </si>
  <si>
    <t xml:space="preserve">Note B valuation cap</t>
  </si>
  <si>
    <t xml:space="preserve">note_b_cap_usd</t>
  </si>
  <si>
    <t xml:space="preserve">label_74</t>
  </si>
  <si>
    <t xml:space="preserve">Tender PPS</t>
  </si>
  <si>
    <t xml:space="preserve">Note B discount</t>
  </si>
  <si>
    <t xml:space="preserve">note_b_discount</t>
  </si>
  <si>
    <t xml:space="preserve">label_75</t>
  </si>
  <si>
    <t xml:space="preserve">Tender shares</t>
  </si>
  <si>
    <t xml:space="preserve">Note B accrued interest</t>
  </si>
  <si>
    <t xml:space="preserve">note_b_interest_usd</t>
  </si>
  <si>
    <t xml:space="preserve">label_76</t>
  </si>
  <si>
    <t xml:space="preserve">F1 tendered shares</t>
  </si>
  <si>
    <t xml:space="preserve">series_f waterfall election weight</t>
  </si>
  <si>
    <t xml:space="preserve">binary weight</t>
  </si>
  <si>
    <t xml:space="preserve">Workbook helper</t>
  </si>
  <si>
    <t xml:space="preserve">series_f_waterfall_weight</t>
  </si>
  <si>
    <t xml:space="preserve">label_77</t>
  </si>
  <si>
    <t xml:space="preserve">F2 tendered shares</t>
  </si>
  <si>
    <t xml:space="preserve">series_e waterfall election weight</t>
  </si>
  <si>
    <t xml:space="preserve">series_e_waterfall_weight</t>
  </si>
  <si>
    <t xml:space="preserve">label_78</t>
  </si>
  <si>
    <t xml:space="preserve">F3 tendered shares</t>
  </si>
  <si>
    <t xml:space="preserve">series_d waterfall election weight</t>
  </si>
  <si>
    <t xml:space="preserve">series_d_waterfall_weight</t>
  </si>
  <si>
    <t xml:space="preserve">label_79</t>
  </si>
  <si>
    <t xml:space="preserve">F_LEAD secondary common</t>
  </si>
  <si>
    <t xml:space="preserve">series_c waterfall election weight</t>
  </si>
  <si>
    <t xml:space="preserve">series_c_waterfall_weight</t>
  </si>
  <si>
    <t xml:space="preserve">label_80</t>
  </si>
  <si>
    <t xml:space="preserve">Post-F cap table</t>
  </si>
  <si>
    <t xml:space="preserve">series_b waterfall election weight</t>
  </si>
  <si>
    <t xml:space="preserve">series_b_waterfall_weight</t>
  </si>
  <si>
    <t xml:space="preserve">label_81</t>
  </si>
  <si>
    <t xml:space="preserve">Stakeholder</t>
  </si>
  <si>
    <t xml:space="preserve">series_a waterfall election weight</t>
  </si>
  <si>
    <t xml:space="preserve">series_a_waterfall_weight</t>
  </si>
  <si>
    <t xml:space="preserve">label_82</t>
  </si>
  <si>
    <t xml:space="preserve">Role</t>
  </si>
  <si>
    <t xml:space="preserve">seed waterfall election weight</t>
  </si>
  <si>
    <t xml:space="preserve">seed_waterfall_weight</t>
  </si>
  <si>
    <t xml:space="preserve">label_83</t>
  </si>
  <si>
    <t xml:space="preserve">Security class</t>
  </si>
  <si>
    <t xml:space="preserve">label_84</t>
  </si>
  <si>
    <t xml:space="preserve">Common shares</t>
  </si>
  <si>
    <t xml:space="preserve">Stakeholders source table</t>
  </si>
  <si>
    <t xml:space="preserve">label_85</t>
  </si>
  <si>
    <t xml:space="preserve">Preferred / note / option shares</t>
  </si>
  <si>
    <t xml:space="preserve">ID</t>
  </si>
  <si>
    <t xml:space="preserve">Preferred class</t>
  </si>
  <si>
    <t xml:space="preserve">Preferred shares</t>
  </si>
  <si>
    <t xml:space="preserve">label_86</t>
  </si>
  <si>
    <t xml:space="preserve">FD shares</t>
  </si>
  <si>
    <t xml:space="preserve">F1</t>
  </si>
  <si>
    <t xml:space="preserve">Founder (CEO)</t>
  </si>
  <si>
    <t xml:space="preserve">label_87</t>
  </si>
  <si>
    <t xml:space="preserve">Ownership %</t>
  </si>
  <si>
    <t xml:space="preserve">F2</t>
  </si>
  <si>
    <t xml:space="preserve">Founder (CTO)</t>
  </si>
  <si>
    <t xml:space="preserve">label_88</t>
  </si>
  <si>
    <t xml:space="preserve">Common</t>
  </si>
  <si>
    <t xml:space="preserve">F3</t>
  </si>
  <si>
    <t xml:space="preserve">Founder (Chief Scientist)</t>
  </si>
  <si>
    <t xml:space="preserve">label_89</t>
  </si>
  <si>
    <t xml:space="preserve">RSA common</t>
  </si>
  <si>
    <t xml:space="preserve">E1</t>
  </si>
  <si>
    <t xml:space="preserve">Employee RSA</t>
  </si>
  <si>
    <t xml:space="preserve">label_90</t>
  </si>
  <si>
    <t xml:space="preserve">Note A common-equivalent</t>
  </si>
  <si>
    <t xml:space="preserve">E2</t>
  </si>
  <si>
    <t xml:space="preserve">label_91</t>
  </si>
  <si>
    <t xml:space="preserve">Note B common-equivalent</t>
  </si>
  <si>
    <t xml:space="preserve">E3</t>
  </si>
  <si>
    <t xml:space="preserve">label_92</t>
  </si>
  <si>
    <t xml:space="preserve">Series F preferred</t>
  </si>
  <si>
    <t xml:space="preserve">E4</t>
  </si>
  <si>
    <t xml:space="preserve">label_93</t>
  </si>
  <si>
    <t xml:space="preserve">Secondary common</t>
  </si>
  <si>
    <t xml:space="preserve">E5</t>
  </si>
  <si>
    <t xml:space="preserve">label_94</t>
  </si>
  <si>
    <t xml:space="preserve">Option holders</t>
  </si>
  <si>
    <t xml:space="preserve">E6</t>
  </si>
  <si>
    <t xml:space="preserve">label_95</t>
  </si>
  <si>
    <t xml:space="preserve">Issued option holders</t>
  </si>
  <si>
    <t xml:space="preserve">E7</t>
  </si>
  <si>
    <t xml:space="preserve">label_96</t>
  </si>
  <si>
    <t xml:space="preserve">Issued options</t>
  </si>
  <si>
    <t xml:space="preserve">E8</t>
  </si>
  <si>
    <t xml:space="preserve">label_97</t>
  </si>
  <si>
    <t xml:space="preserve">Unissued option pool</t>
  </si>
  <si>
    <t xml:space="preserve">E9</t>
  </si>
  <si>
    <t xml:space="preserve">label_98</t>
  </si>
  <si>
    <t xml:space="preserve">Pre-money refresh pool</t>
  </si>
  <si>
    <t xml:space="preserve">E10</t>
  </si>
  <si>
    <t xml:space="preserve">label_99</t>
  </si>
  <si>
    <t xml:space="preserve">Unissued options</t>
  </si>
  <si>
    <t xml:space="preserve">SEED1</t>
  </si>
  <si>
    <t xml:space="preserve">Seed preferred LP</t>
  </si>
  <si>
    <t xml:space="preserve">label_100</t>
  </si>
  <si>
    <t xml:space="preserve">Ownership check</t>
  </si>
  <si>
    <t xml:space="preserve">A1</t>
  </si>
  <si>
    <t xml:space="preserve">Series A preferred LP</t>
  </si>
  <si>
    <t xml:space="preserve">label_101</t>
  </si>
  <si>
    <t xml:space="preserve">Code</t>
  </si>
  <si>
    <t xml:space="preserve">B1</t>
  </si>
  <si>
    <t xml:space="preserve">Series B preferred LP</t>
  </si>
  <si>
    <t xml:space="preserve">label_102</t>
  </si>
  <si>
    <t xml:space="preserve">F bit</t>
  </si>
  <si>
    <t xml:space="preserve">C1</t>
  </si>
  <si>
    <t xml:space="preserve">Series C preferred LP</t>
  </si>
  <si>
    <t xml:space="preserve">label_103</t>
  </si>
  <si>
    <t xml:space="preserve">E bit</t>
  </si>
  <si>
    <t xml:space="preserve">D1</t>
  </si>
  <si>
    <t xml:space="preserve">Series D preferred LP</t>
  </si>
  <si>
    <t xml:space="preserve">label_104</t>
  </si>
  <si>
    <t xml:space="preserve">D bit</t>
  </si>
  <si>
    <t xml:space="preserve">E1_INV</t>
  </si>
  <si>
    <t xml:space="preserve">Series E preferred LP</t>
  </si>
  <si>
    <t xml:space="preserve">label_105</t>
  </si>
  <si>
    <t xml:space="preserve">C bit</t>
  </si>
  <si>
    <t xml:space="preserve">E2_INV</t>
  </si>
  <si>
    <t xml:space="preserve">label_106</t>
  </si>
  <si>
    <t xml:space="preserve">B bit</t>
  </si>
  <si>
    <t xml:space="preserve">E3_INV</t>
  </si>
  <si>
    <t xml:space="preserve">label_107</t>
  </si>
  <si>
    <t xml:space="preserve">A bit</t>
  </si>
  <si>
    <t xml:space="preserve">E4_INV</t>
  </si>
  <si>
    <t xml:space="preserve">label_108</t>
  </si>
  <si>
    <t xml:space="preserve">Seed bit</t>
  </si>
  <si>
    <t xml:space="preserve">E5_INV</t>
  </si>
  <si>
    <t xml:space="preserve">label_109</t>
  </si>
  <si>
    <t xml:space="preserve">F pref paid</t>
  </si>
  <si>
    <t xml:space="preserve">E6_INV</t>
  </si>
  <si>
    <t xml:space="preserve">label_110</t>
  </si>
  <si>
    <t xml:space="preserve">E pref paid</t>
  </si>
  <si>
    <t xml:space="preserve">E7_INV</t>
  </si>
  <si>
    <t xml:space="preserve">label_111</t>
  </si>
  <si>
    <t xml:space="preserve">D pref paid</t>
  </si>
  <si>
    <t xml:space="preserve">E8_INV</t>
  </si>
  <si>
    <t xml:space="preserve">label_112</t>
  </si>
  <si>
    <t xml:space="preserve">C pref paid</t>
  </si>
  <si>
    <t xml:space="preserve">E9_INV</t>
  </si>
  <si>
    <t xml:space="preserve">label_113</t>
  </si>
  <si>
    <t xml:space="preserve">B pref paid</t>
  </si>
  <si>
    <t xml:space="preserve">E10_INV</t>
  </si>
  <si>
    <t xml:space="preserve">label_114</t>
  </si>
  <si>
    <t xml:space="preserve">A pref paid</t>
  </si>
  <si>
    <t xml:space="preserve">NA1</t>
  </si>
  <si>
    <t xml:space="preserve">Convertible Note A holder</t>
  </si>
  <si>
    <t xml:space="preserve">label_115</t>
  </si>
  <si>
    <t xml:space="preserve">Seed pref paid</t>
  </si>
  <si>
    <t xml:space="preserve">NB1</t>
  </si>
  <si>
    <t xml:space="preserve">Convertible Note B holder</t>
  </si>
  <si>
    <t xml:space="preserve">label_116</t>
  </si>
  <si>
    <t xml:space="preserve">Total pref</t>
  </si>
  <si>
    <t xml:space="preserve">F_LEAD</t>
  </si>
  <si>
    <t xml:space="preserve">Series F lead investor</t>
  </si>
  <si>
    <t xml:space="preserve">label_117</t>
  </si>
  <si>
    <t xml:space="preserve">Residual</t>
  </si>
  <si>
    <t xml:space="preserve">F_FUND</t>
  </si>
  <si>
    <t xml:space="preserve">Our fund (Series F primary)</t>
  </si>
  <si>
    <t xml:space="preserve">label_118</t>
  </si>
  <si>
    <t xml:space="preserve">Non-option conv shares</t>
  </si>
  <si>
    <t xml:space="preserve">label_119</t>
  </si>
  <si>
    <t xml:space="preserve">Options ITM</t>
  </si>
  <si>
    <t xml:space="preserve">label_120</t>
  </si>
  <si>
    <t xml:space="preserve">Common PPS</t>
  </si>
  <si>
    <t xml:space="preserve">label_121</t>
  </si>
  <si>
    <t xml:space="preserve">F proceeds</t>
  </si>
  <si>
    <t xml:space="preserve">label_122</t>
  </si>
  <si>
    <t xml:space="preserve">E proceeds</t>
  </si>
  <si>
    <t xml:space="preserve">label_123</t>
  </si>
  <si>
    <t xml:space="preserve">D proceeds</t>
  </si>
  <si>
    <t xml:space="preserve">label_124</t>
  </si>
  <si>
    <t xml:space="preserve">C proceeds</t>
  </si>
  <si>
    <t xml:space="preserve">label_125</t>
  </si>
  <si>
    <t xml:space="preserve">B proceeds</t>
  </si>
  <si>
    <t xml:space="preserve">label_126</t>
  </si>
  <si>
    <t xml:space="preserve">A proceeds</t>
  </si>
  <si>
    <t xml:space="preserve">label_127</t>
  </si>
  <si>
    <t xml:space="preserve">Seed proceeds</t>
  </si>
  <si>
    <t xml:space="preserve">label_128</t>
  </si>
  <si>
    <t xml:space="preserve">Notes proceeds</t>
  </si>
  <si>
    <t xml:space="preserve">label_129</t>
  </si>
  <si>
    <t xml:space="preserve">Common + RSAs proceeds</t>
  </si>
  <si>
    <t xml:space="preserve">label_130</t>
  </si>
  <si>
    <t xml:space="preserve">Issued options net</t>
  </si>
  <si>
    <t xml:space="preserve">label_131</t>
  </si>
  <si>
    <t xml:space="preserve">Total distributed</t>
  </si>
  <si>
    <t xml:space="preserve">label_132</t>
  </si>
  <si>
    <t xml:space="preserve">Stable flag</t>
  </si>
  <si>
    <t xml:space="preserve">label_133</t>
  </si>
  <si>
    <t xml:space="preserve">Waterfall</t>
  </si>
  <si>
    <t xml:space="preserve">label_134</t>
  </si>
  <si>
    <t xml:space="preserve">F election</t>
  </si>
  <si>
    <t xml:space="preserve">label_135</t>
  </si>
  <si>
    <t xml:space="preserve">E election</t>
  </si>
  <si>
    <t xml:space="preserve">label_136</t>
  </si>
  <si>
    <t xml:space="preserve">D election</t>
  </si>
  <si>
    <t xml:space="preserve">label_137</t>
  </si>
  <si>
    <t xml:space="preserve">C election</t>
  </si>
  <si>
    <t xml:space="preserve">label_138</t>
  </si>
  <si>
    <t xml:space="preserve">B election</t>
  </si>
  <si>
    <t xml:space="preserve">label_139</t>
  </si>
  <si>
    <t xml:space="preserve">A election</t>
  </si>
  <si>
    <t xml:space="preserve">label_140</t>
  </si>
  <si>
    <t xml:space="preserve">Seed election</t>
  </si>
  <si>
    <t xml:space="preserve">label_141</t>
  </si>
  <si>
    <t xml:space="preserve">F</t>
  </si>
  <si>
    <t xml:space="preserve">label_142</t>
  </si>
  <si>
    <t xml:space="preserve">E</t>
  </si>
  <si>
    <t xml:space="preserve">label_143</t>
  </si>
  <si>
    <t xml:space="preserve">D</t>
  </si>
  <si>
    <t xml:space="preserve">label_144</t>
  </si>
  <si>
    <t xml:space="preserve">C</t>
  </si>
  <si>
    <t xml:space="preserve">label_145</t>
  </si>
  <si>
    <t xml:space="preserve">B</t>
  </si>
  <si>
    <t xml:space="preserve">label_146</t>
  </si>
  <si>
    <t xml:space="preserve">A</t>
  </si>
  <si>
    <t xml:space="preserve">label_147</t>
  </si>
  <si>
    <t xml:space="preserve">label_148</t>
  </si>
  <si>
    <t xml:space="preserve">Common + RSAs</t>
  </si>
  <si>
    <t xml:space="preserve">label_149</t>
  </si>
  <si>
    <t xml:space="preserve">Reconciliation to exit</t>
  </si>
  <si>
    <t xml:space="preserve">label_150</t>
  </si>
  <si>
    <t xml:space="preserve">Sensitivity</t>
  </si>
  <si>
    <t xml:space="preserve">label_151</t>
  </si>
  <si>
    <t xml:space="preserve">Ownership / proceeds at $2,000M exit</t>
  </si>
  <si>
    <t xml:space="preserve">label_152</t>
  </si>
  <si>
    <t xml:space="preserve">Scenario diagnostics</t>
  </si>
  <si>
    <t xml:space="preserve">label_153</t>
  </si>
  <si>
    <t xml:space="preserve">Scenario</t>
  </si>
  <si>
    <t xml:space="preserve">label_154</t>
  </si>
  <si>
    <t xml:space="preserve">ESOP target</t>
  </si>
  <si>
    <t xml:space="preserve">label_155</t>
  </si>
  <si>
    <t xml:space="preserve">Pre-money</t>
  </si>
  <si>
    <t xml:space="preserve">label_156</t>
  </si>
  <si>
    <t xml:space="preserve">Top-up</t>
  </si>
  <si>
    <t xml:space="preserve">label_157</t>
  </si>
  <si>
    <t xml:space="preserve">Our ownership</t>
  </si>
  <si>
    <t xml:space="preserve">label_158</t>
  </si>
  <si>
    <t xml:space="preserve">Our proceeds</t>
  </si>
  <si>
    <t xml:space="preserve">label_159</t>
  </si>
  <si>
    <t xml:space="preserve">Return Solver</t>
  </si>
  <si>
    <t xml:space="preserve">label_160</t>
  </si>
  <si>
    <t xml:space="preserve">Exit</t>
  </si>
  <si>
    <t xml:space="preserve">label_161</t>
  </si>
  <si>
    <t xml:space="preserve">Target multiple</t>
  </si>
  <si>
    <t xml:space="preserve">label_162</t>
  </si>
  <si>
    <t xml:space="preserve">Target proceeds</t>
  </si>
  <si>
    <t xml:space="preserve">label_163</t>
  </si>
  <si>
    <t xml:space="preserve">Required ownership %</t>
  </si>
  <si>
    <t xml:space="preserve">label_164</t>
  </si>
  <si>
    <t xml:space="preserve">Feasibility</t>
  </si>
  <si>
    <t xml:space="preserve">label_165</t>
  </si>
  <si>
    <t xml:space="preserve">F election at target</t>
  </si>
  <si>
    <t xml:space="preserve">label_166</t>
  </si>
  <si>
    <t xml:space="preserve">S0 shares</t>
  </si>
  <si>
    <t xml:space="preserve">label_167</t>
  </si>
  <si>
    <t xml:space="preserve">X ITM</t>
  </si>
  <si>
    <t xml:space="preserve">label_168</t>
  </si>
  <si>
    <t xml:space="preserve">PPS ITM</t>
  </si>
  <si>
    <t xml:space="preserve">label_169</t>
  </si>
  <si>
    <t xml:space="preserve">Valid ITM</t>
  </si>
  <si>
    <t xml:space="preserve">label_170</t>
  </si>
  <si>
    <t xml:space="preserve">X OTM</t>
  </si>
  <si>
    <t xml:space="preserve">label_171</t>
  </si>
  <si>
    <t xml:space="preserve">PPS OTM</t>
  </si>
  <si>
    <t xml:space="preserve">label_172</t>
  </si>
  <si>
    <t xml:space="preserve">Valid OTM</t>
  </si>
  <si>
    <t xml:space="preserve">label_173</t>
  </si>
  <si>
    <t xml:space="preserve">Required F shares</t>
  </si>
  <si>
    <t xml:space="preserve">label_174</t>
  </si>
  <si>
    <t xml:space="preserve">Common proceeds</t>
  </si>
  <si>
    <t xml:space="preserve">label_175</t>
  </si>
  <si>
    <t xml:space="preserve">Options proceeds</t>
  </si>
  <si>
    <t xml:space="preserve">label_176</t>
  </si>
  <si>
    <t xml:space="preserve">Total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</si>
</sst>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.000000"/>
    <numFmt numFmtId="166" formatCode="0.000000%"/>
    <numFmt numFmtId="167" formatCode="\$#,##0;&quot;($&quot;#,##0\);\-"/>
    <numFmt numFmtId="168" formatCode="\$#,##0"/>
    <numFmt numFmtId="169" formatCode="0.0%"/>
    <numFmt numFmtId="170" formatCode="\$0.000000"/>
    <numFmt numFmtId="171" formatCode="#,##0"/>
    <numFmt numFmtId="172" formatCode="0.0\x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4"/>
      <name val="Cambria"/>
      <family val="0"/>
      <charset val="1"/>
    </font>
    <font>
      <sz val="1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3F4F6"/>
        <bgColor rgb="FFEAF2FF"/>
      </patternFill>
    </fill>
    <fill>
      <patternFill patternType="solid">
        <fgColor rgb="FFEAF2FF"/>
        <bgColor rgb="FFF3F4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2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4F6"/>
      <rgbColor rgb="FFEAF2FF"/>
      <rgbColor rgb="FF660066"/>
      <rgbColor rgb="FFFF8080"/>
      <rgbColor rgb="FF0066CC"/>
      <rgbColor rgb="FFD9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18"/>
    <col collapsed="false" customWidth="true" hidden="false" outlineLevel="0" max="4" min="4" style="0" width="42"/>
    <col collapsed="false" customWidth="true" hidden="false" outlineLevel="0" max="5" min="5" style="0" width="28"/>
    <col collapsed="false" customWidth="true" hidden="false" outlineLevel="0" max="7" min="6" style="0" width="18"/>
    <col collapsed="false" customWidth="true" hidden="false" outlineLevel="0" max="8" min="8" style="0" width="24"/>
    <col collapsed="false" customWidth="true" hidden="false" outlineLevel="0" max="9" min="9" style="0" width="32"/>
  </cols>
  <sheetData>
    <row r="1" customFormat="false" ht="37.3" hidden="false" customHeight="false" outlineLevel="0" collapsed="false">
      <c r="A1" s="1" t="s">
        <v>0</v>
      </c>
      <c r="H1" s="2" t="s">
        <v>1</v>
      </c>
      <c r="I1" s="2" t="s">
        <v>2</v>
      </c>
    </row>
    <row r="2" customFormat="false" ht="15" hidden="false" customHeight="false" outlineLevel="0" collapsed="false">
      <c r="H2" s="3" t="s">
        <v>3</v>
      </c>
      <c r="I2" s="3" t="s">
        <v>4</v>
      </c>
    </row>
    <row r="3" customFormat="false" ht="15" hidden="false" customHeight="false" outlineLevel="0" collapsed="false">
      <c r="A3" s="4" t="s">
        <v>5</v>
      </c>
      <c r="B3" s="5" t="s">
        <v>6</v>
      </c>
      <c r="C3" s="5" t="s">
        <v>7</v>
      </c>
      <c r="D3" s="5" t="s">
        <v>8</v>
      </c>
      <c r="E3" s="5" t="s">
        <v>9</v>
      </c>
      <c r="H3" s="3" t="s">
        <v>10</v>
      </c>
      <c r="I3" s="3" t="s">
        <v>11</v>
      </c>
    </row>
    <row r="4" customFormat="false" ht="15" hidden="false" customHeight="false" outlineLevel="0" collapsed="false">
      <c r="A4" s="6" t="s">
        <v>12</v>
      </c>
      <c r="B4" s="3" t="n">
        <v>0</v>
      </c>
      <c r="C4" s="3"/>
      <c r="D4" s="3" t="s">
        <v>13</v>
      </c>
      <c r="E4" s="3" t="s">
        <v>14</v>
      </c>
      <c r="H4" s="3" t="s">
        <v>15</v>
      </c>
      <c r="I4" s="3" t="s">
        <v>16</v>
      </c>
    </row>
    <row r="5" customFormat="false" ht="15" hidden="false" customHeight="false" outlineLevel="0" collapsed="false">
      <c r="A5" s="6" t="s">
        <v>17</v>
      </c>
      <c r="B5" s="3" t="n">
        <v>1</v>
      </c>
      <c r="C5" s="3"/>
      <c r="D5" s="3" t="s">
        <v>13</v>
      </c>
      <c r="E5" s="3" t="s">
        <v>18</v>
      </c>
      <c r="H5" s="3" t="s">
        <v>19</v>
      </c>
      <c r="I5" s="3" t="s">
        <v>20</v>
      </c>
    </row>
    <row r="6" customFormat="false" ht="15" hidden="false" customHeight="false" outlineLevel="0" collapsed="false">
      <c r="A6" s="6" t="s">
        <v>21</v>
      </c>
      <c r="B6" s="3" t="n">
        <v>1400000000</v>
      </c>
      <c r="C6" s="3" t="s">
        <v>22</v>
      </c>
      <c r="D6" s="3" t="s">
        <v>23</v>
      </c>
      <c r="E6" s="3" t="s">
        <v>24</v>
      </c>
      <c r="H6" s="3" t="s">
        <v>25</v>
      </c>
      <c r="I6" s="3" t="s">
        <v>26</v>
      </c>
    </row>
    <row r="7" customFormat="false" ht="15" hidden="false" customHeight="false" outlineLevel="0" collapsed="false">
      <c r="A7" s="6" t="s">
        <v>27</v>
      </c>
      <c r="B7" s="3" t="n">
        <v>30000000</v>
      </c>
      <c r="C7" s="3" t="s">
        <v>22</v>
      </c>
      <c r="D7" s="3" t="s">
        <v>28</v>
      </c>
      <c r="E7" s="3" t="s">
        <v>29</v>
      </c>
      <c r="H7" s="3" t="s">
        <v>30</v>
      </c>
      <c r="I7" s="3" t="s">
        <v>31</v>
      </c>
    </row>
    <row r="8" customFormat="false" ht="15" hidden="false" customHeight="false" outlineLevel="0" collapsed="false">
      <c r="A8" s="6" t="s">
        <v>32</v>
      </c>
      <c r="B8" s="3" t="n">
        <v>15000000</v>
      </c>
      <c r="C8" s="3" t="s">
        <v>22</v>
      </c>
      <c r="D8" s="3" t="s">
        <v>33</v>
      </c>
      <c r="E8" s="3" t="s">
        <v>34</v>
      </c>
      <c r="H8" s="3" t="s">
        <v>35</v>
      </c>
      <c r="I8" s="3" t="s">
        <v>36</v>
      </c>
    </row>
    <row r="9" customFormat="false" ht="15" hidden="false" customHeight="false" outlineLevel="0" collapsed="false">
      <c r="A9" s="6" t="s">
        <v>37</v>
      </c>
      <c r="B9" s="3" t="n">
        <v>0.85</v>
      </c>
      <c r="C9" s="3" t="s">
        <v>38</v>
      </c>
      <c r="D9" s="3" t="s">
        <v>39</v>
      </c>
      <c r="E9" s="3" t="s">
        <v>40</v>
      </c>
      <c r="H9" s="3" t="s">
        <v>41</v>
      </c>
      <c r="I9" s="3" t="s">
        <v>42</v>
      </c>
    </row>
    <row r="10" customFormat="false" ht="15" hidden="false" customHeight="false" outlineLevel="0" collapsed="false">
      <c r="A10" s="6" t="s">
        <v>43</v>
      </c>
      <c r="B10" s="3" t="n">
        <v>0.13</v>
      </c>
      <c r="C10" s="3" t="s">
        <v>38</v>
      </c>
      <c r="D10" s="3" t="s">
        <v>44</v>
      </c>
      <c r="E10" s="3" t="s">
        <v>45</v>
      </c>
      <c r="H10" s="3" t="s">
        <v>46</v>
      </c>
      <c r="I10" s="3" t="s">
        <v>47</v>
      </c>
    </row>
    <row r="11" customFormat="false" ht="28.35" hidden="false" customHeight="false" outlineLevel="0" collapsed="false">
      <c r="A11" s="6" t="s">
        <v>48</v>
      </c>
      <c r="B11" s="3" t="n">
        <v>10000000</v>
      </c>
      <c r="C11" s="3" t="s">
        <v>22</v>
      </c>
      <c r="D11" s="3" t="s">
        <v>49</v>
      </c>
      <c r="E11" s="3" t="s">
        <v>50</v>
      </c>
      <c r="H11" s="3" t="s">
        <v>51</v>
      </c>
      <c r="I11" s="3" t="s">
        <v>52</v>
      </c>
    </row>
    <row r="12" customFormat="false" ht="28.35" hidden="false" customHeight="false" outlineLevel="0" collapsed="false">
      <c r="A12" s="6" t="s">
        <v>53</v>
      </c>
      <c r="B12" s="3" t="n">
        <v>20000000</v>
      </c>
      <c r="C12" s="3" t="s">
        <v>22</v>
      </c>
      <c r="D12" s="3" t="s">
        <v>54</v>
      </c>
      <c r="E12" s="3" t="s">
        <v>55</v>
      </c>
      <c r="H12" s="3" t="s">
        <v>56</v>
      </c>
      <c r="I12" s="3" t="s">
        <v>57</v>
      </c>
    </row>
    <row r="13" customFormat="false" ht="15" hidden="false" customHeight="false" outlineLevel="0" collapsed="false">
      <c r="A13" s="6" t="s">
        <v>58</v>
      </c>
      <c r="B13" s="3" t="n">
        <v>1</v>
      </c>
      <c r="C13" s="3" t="s">
        <v>22</v>
      </c>
      <c r="D13" s="3" t="s">
        <v>59</v>
      </c>
      <c r="E13" s="3" t="s">
        <v>60</v>
      </c>
      <c r="H13" s="3" t="s">
        <v>61</v>
      </c>
      <c r="I13" s="3" t="s">
        <v>62</v>
      </c>
    </row>
    <row r="14" customFormat="false" ht="28.35" hidden="false" customHeight="false" outlineLevel="0" collapsed="false">
      <c r="A14" s="6" t="s">
        <v>63</v>
      </c>
      <c r="B14" s="3" t="n">
        <v>2500000</v>
      </c>
      <c r="C14" s="3" t="s">
        <v>64</v>
      </c>
      <c r="D14" s="3" t="s">
        <v>65</v>
      </c>
      <c r="E14" s="3" t="s">
        <v>66</v>
      </c>
      <c r="H14" s="3" t="s">
        <v>67</v>
      </c>
      <c r="I14" s="3" t="s">
        <v>68</v>
      </c>
    </row>
    <row r="15" customFormat="false" ht="28.35" hidden="false" customHeight="false" outlineLevel="0" collapsed="false">
      <c r="A15" s="6" t="s">
        <v>69</v>
      </c>
      <c r="B15" s="3" t="n">
        <v>1894667</v>
      </c>
      <c r="C15" s="3" t="s">
        <v>64</v>
      </c>
      <c r="D15" s="3" t="s">
        <v>70</v>
      </c>
      <c r="E15" s="3" t="s">
        <v>71</v>
      </c>
      <c r="H15" s="3" t="s">
        <v>72</v>
      </c>
      <c r="I15" s="3" t="s">
        <v>73</v>
      </c>
    </row>
    <row r="16" customFormat="false" ht="15" hidden="false" customHeight="false" outlineLevel="0" collapsed="false">
      <c r="A16" s="6" t="s">
        <v>74</v>
      </c>
      <c r="B16" s="3" t="n">
        <v>36617961</v>
      </c>
      <c r="C16" s="3" t="s">
        <v>64</v>
      </c>
      <c r="D16" s="3" t="s">
        <v>75</v>
      </c>
      <c r="E16" s="3" t="s">
        <v>76</v>
      </c>
      <c r="H16" s="3" t="s">
        <v>77</v>
      </c>
      <c r="I16" s="3" t="s">
        <v>78</v>
      </c>
    </row>
    <row r="17" customFormat="false" ht="15" hidden="false" customHeight="false" outlineLevel="0" collapsed="false">
      <c r="A17" s="6" t="s">
        <v>79</v>
      </c>
      <c r="B17" s="3" t="n">
        <f aca="false">Assumptions!$B$14+Assumptions!$B$15</f>
        <v>4394667</v>
      </c>
      <c r="C17" s="3" t="s">
        <v>64</v>
      </c>
      <c r="D17" s="3" t="s">
        <v>80</v>
      </c>
      <c r="E17" s="3" t="s">
        <v>81</v>
      </c>
      <c r="H17" s="3" t="s">
        <v>82</v>
      </c>
      <c r="I17" s="3" t="s">
        <v>83</v>
      </c>
    </row>
    <row r="18" customFormat="false" ht="15" hidden="false" customHeight="false" outlineLevel="0" collapsed="false">
      <c r="A18" s="6" t="s">
        <v>84</v>
      </c>
      <c r="B18" s="3" t="n">
        <v>8000000</v>
      </c>
      <c r="C18" s="3" t="s">
        <v>64</v>
      </c>
      <c r="D18" s="3" t="s">
        <v>85</v>
      </c>
      <c r="E18" s="3" t="s">
        <v>86</v>
      </c>
      <c r="H18" s="3" t="s">
        <v>87</v>
      </c>
      <c r="I18" s="3" t="s">
        <v>88</v>
      </c>
    </row>
    <row r="19" customFormat="false" ht="15" hidden="false" customHeight="false" outlineLevel="0" collapsed="false">
      <c r="A19" s="6" t="s">
        <v>89</v>
      </c>
      <c r="B19" s="3" t="n">
        <v>1000000</v>
      </c>
      <c r="C19" s="3" t="s">
        <v>64</v>
      </c>
      <c r="D19" s="3" t="s">
        <v>85</v>
      </c>
      <c r="E19" s="3" t="s">
        <v>90</v>
      </c>
      <c r="H19" s="3" t="s">
        <v>91</v>
      </c>
      <c r="I19" s="3" t="s">
        <v>92</v>
      </c>
    </row>
    <row r="20" customFormat="false" ht="15" hidden="false" customHeight="false" outlineLevel="0" collapsed="false">
      <c r="A20" s="6" t="s">
        <v>93</v>
      </c>
      <c r="B20" s="3" t="n">
        <v>9000000</v>
      </c>
      <c r="C20" s="3" t="s">
        <v>64</v>
      </c>
      <c r="D20" s="3" t="s">
        <v>85</v>
      </c>
      <c r="E20" s="3" t="s">
        <v>94</v>
      </c>
      <c r="H20" s="3" t="s">
        <v>95</v>
      </c>
      <c r="I20" s="3" t="s">
        <v>96</v>
      </c>
    </row>
    <row r="21" customFormat="false" ht="15" hidden="false" customHeight="false" outlineLevel="0" collapsed="false">
      <c r="A21" s="6" t="s">
        <v>97</v>
      </c>
      <c r="B21" s="3" t="n">
        <v>36617961</v>
      </c>
      <c r="C21" s="3" t="s">
        <v>64</v>
      </c>
      <c r="D21" s="3" t="s">
        <v>98</v>
      </c>
      <c r="E21" s="3" t="s">
        <v>99</v>
      </c>
      <c r="H21" s="3" t="s">
        <v>100</v>
      </c>
      <c r="I21" s="3" t="s">
        <v>101</v>
      </c>
    </row>
    <row r="22" customFormat="false" ht="15" hidden="false" customHeight="false" outlineLevel="0" collapsed="false">
      <c r="A22" s="6" t="s">
        <v>102</v>
      </c>
      <c r="B22" s="3" t="n">
        <v>30000000</v>
      </c>
      <c r="C22" s="3" t="s">
        <v>22</v>
      </c>
      <c r="D22" s="3" t="s">
        <v>103</v>
      </c>
      <c r="E22" s="3" t="s">
        <v>104</v>
      </c>
      <c r="H22" s="3" t="s">
        <v>105</v>
      </c>
      <c r="I22" s="3" t="s">
        <v>106</v>
      </c>
    </row>
    <row r="23" customFormat="false" ht="15" hidden="false" customHeight="false" outlineLevel="0" collapsed="false">
      <c r="A23" s="6" t="s">
        <v>107</v>
      </c>
      <c r="B23" s="3" t="s">
        <v>108</v>
      </c>
      <c r="C23" s="3" t="s">
        <v>109</v>
      </c>
      <c r="D23" s="3" t="s">
        <v>110</v>
      </c>
      <c r="E23" s="3" t="s">
        <v>111</v>
      </c>
      <c r="H23" s="3" t="s">
        <v>112</v>
      </c>
      <c r="I23" s="3" t="s">
        <v>113</v>
      </c>
    </row>
    <row r="24" customFormat="false" ht="15" hidden="false" customHeight="false" outlineLevel="0" collapsed="false">
      <c r="A24" s="6" t="s">
        <v>114</v>
      </c>
      <c r="B24" s="3" t="n">
        <v>700000000</v>
      </c>
      <c r="C24" s="3" t="s">
        <v>22</v>
      </c>
      <c r="D24" s="3" t="s">
        <v>115</v>
      </c>
      <c r="E24" s="3" t="s">
        <v>115</v>
      </c>
      <c r="H24" s="3" t="s">
        <v>116</v>
      </c>
      <c r="I24" s="3" t="s">
        <v>117</v>
      </c>
    </row>
    <row r="25" customFormat="false" ht="15" hidden="false" customHeight="false" outlineLevel="0" collapsed="false">
      <c r="A25" s="6" t="s">
        <v>118</v>
      </c>
      <c r="B25" s="3" t="n">
        <v>1200000000</v>
      </c>
      <c r="C25" s="3" t="s">
        <v>22</v>
      </c>
      <c r="D25" s="3" t="s">
        <v>119</v>
      </c>
      <c r="E25" s="3" t="s">
        <v>119</v>
      </c>
      <c r="H25" s="3" t="s">
        <v>120</v>
      </c>
      <c r="I25" s="3" t="s">
        <v>121</v>
      </c>
    </row>
    <row r="26" customFormat="false" ht="15" hidden="false" customHeight="false" outlineLevel="0" collapsed="false">
      <c r="A26" s="6" t="s">
        <v>122</v>
      </c>
      <c r="B26" s="3" t="n">
        <v>2000000000</v>
      </c>
      <c r="C26" s="3" t="s">
        <v>22</v>
      </c>
      <c r="D26" s="3" t="s">
        <v>123</v>
      </c>
      <c r="E26" s="3" t="s">
        <v>123</v>
      </c>
      <c r="H26" s="3" t="s">
        <v>124</v>
      </c>
      <c r="I26" s="3" t="s">
        <v>125</v>
      </c>
    </row>
    <row r="27" customFormat="false" ht="15" hidden="false" customHeight="false" outlineLevel="0" collapsed="false">
      <c r="A27" s="6" t="s">
        <v>126</v>
      </c>
      <c r="B27" s="3" t="n">
        <v>4000000000</v>
      </c>
      <c r="C27" s="3" t="s">
        <v>22</v>
      </c>
      <c r="D27" s="3" t="s">
        <v>127</v>
      </c>
      <c r="E27" s="3" t="s">
        <v>127</v>
      </c>
      <c r="H27" s="3" t="s">
        <v>128</v>
      </c>
      <c r="I27" s="3" t="s">
        <v>129</v>
      </c>
    </row>
    <row r="28" customFormat="false" ht="15" hidden="false" customHeight="false" outlineLevel="0" collapsed="false">
      <c r="A28" s="6" t="s">
        <v>130</v>
      </c>
      <c r="B28" s="3" t="n">
        <v>8000000000</v>
      </c>
      <c r="C28" s="3" t="s">
        <v>22</v>
      </c>
      <c r="D28" s="3" t="s">
        <v>131</v>
      </c>
      <c r="E28" s="3" t="s">
        <v>131</v>
      </c>
      <c r="H28" s="3" t="s">
        <v>132</v>
      </c>
      <c r="I28" s="3" t="s">
        <v>133</v>
      </c>
    </row>
    <row r="29" customFormat="false" ht="15" hidden="false" customHeight="false" outlineLevel="0" collapsed="false">
      <c r="A29" s="6" t="s">
        <v>134</v>
      </c>
      <c r="B29" s="3" t="n">
        <v>0.11</v>
      </c>
      <c r="C29" s="3" t="s">
        <v>38</v>
      </c>
      <c r="D29" s="3" t="s">
        <v>135</v>
      </c>
      <c r="E29" s="3" t="s">
        <v>135</v>
      </c>
      <c r="H29" s="3" t="s">
        <v>136</v>
      </c>
      <c r="I29" s="3" t="s">
        <v>137</v>
      </c>
    </row>
    <row r="30" customFormat="false" ht="15" hidden="false" customHeight="false" outlineLevel="0" collapsed="false">
      <c r="A30" s="6" t="s">
        <v>138</v>
      </c>
      <c r="B30" s="3" t="n">
        <v>0.13</v>
      </c>
      <c r="C30" s="3" t="s">
        <v>38</v>
      </c>
      <c r="D30" s="3" t="s">
        <v>139</v>
      </c>
      <c r="E30" s="3" t="s">
        <v>139</v>
      </c>
      <c r="H30" s="3" t="s">
        <v>140</v>
      </c>
      <c r="I30" s="3" t="s">
        <v>141</v>
      </c>
    </row>
    <row r="31" customFormat="false" ht="15" hidden="false" customHeight="false" outlineLevel="0" collapsed="false">
      <c r="A31" s="6" t="s">
        <v>142</v>
      </c>
      <c r="B31" s="3" t="n">
        <v>0.15</v>
      </c>
      <c r="C31" s="3" t="s">
        <v>38</v>
      </c>
      <c r="D31" s="3" t="s">
        <v>143</v>
      </c>
      <c r="E31" s="3" t="s">
        <v>143</v>
      </c>
      <c r="H31" s="3" t="s">
        <v>144</v>
      </c>
      <c r="I31" s="3" t="s">
        <v>145</v>
      </c>
    </row>
    <row r="32" customFormat="false" ht="28.35" hidden="false" customHeight="false" outlineLevel="0" collapsed="false">
      <c r="A32" s="6" t="s">
        <v>146</v>
      </c>
      <c r="B32" s="3" t="n">
        <v>1200000000</v>
      </c>
      <c r="C32" s="3" t="s">
        <v>22</v>
      </c>
      <c r="D32" s="3" t="s">
        <v>147</v>
      </c>
      <c r="E32" s="3" t="s">
        <v>147</v>
      </c>
      <c r="H32" s="3" t="s">
        <v>148</v>
      </c>
      <c r="I32" s="3" t="s">
        <v>149</v>
      </c>
    </row>
    <row r="33" customFormat="false" ht="28.35" hidden="false" customHeight="false" outlineLevel="0" collapsed="false">
      <c r="A33" s="6" t="s">
        <v>150</v>
      </c>
      <c r="B33" s="3" t="n">
        <v>1400000000</v>
      </c>
      <c r="C33" s="3" t="s">
        <v>22</v>
      </c>
      <c r="D33" s="3" t="s">
        <v>151</v>
      </c>
      <c r="E33" s="3" t="s">
        <v>151</v>
      </c>
      <c r="H33" s="3" t="s">
        <v>152</v>
      </c>
      <c r="I33" s="3" t="s">
        <v>153</v>
      </c>
    </row>
    <row r="34" customFormat="false" ht="28.35" hidden="false" customHeight="false" outlineLevel="0" collapsed="false">
      <c r="A34" s="6" t="s">
        <v>154</v>
      </c>
      <c r="B34" s="3" t="n">
        <v>1800000000</v>
      </c>
      <c r="C34" s="3" t="s">
        <v>22</v>
      </c>
      <c r="D34" s="3" t="s">
        <v>155</v>
      </c>
      <c r="E34" s="3" t="s">
        <v>155</v>
      </c>
      <c r="H34" s="3" t="s">
        <v>156</v>
      </c>
      <c r="I34" s="3" t="s">
        <v>157</v>
      </c>
    </row>
    <row r="35" customFormat="false" ht="15" hidden="false" customHeight="false" outlineLevel="0" collapsed="false">
      <c r="A35" s="6" t="s">
        <v>158</v>
      </c>
      <c r="B35" s="3" t="n">
        <v>3</v>
      </c>
      <c r="C35" s="3" t="s">
        <v>159</v>
      </c>
      <c r="D35" s="3" t="s">
        <v>160</v>
      </c>
      <c r="E35" s="3" t="s">
        <v>160</v>
      </c>
      <c r="H35" s="3" t="s">
        <v>161</v>
      </c>
      <c r="I35" s="3" t="s">
        <v>162</v>
      </c>
    </row>
    <row r="36" customFormat="false" ht="15" hidden="false" customHeight="false" outlineLevel="0" collapsed="false">
      <c r="A36" s="6" t="s">
        <v>163</v>
      </c>
      <c r="B36" s="3" t="n">
        <v>4</v>
      </c>
      <c r="C36" s="3" t="s">
        <v>159</v>
      </c>
      <c r="D36" s="3" t="s">
        <v>164</v>
      </c>
      <c r="E36" s="3" t="s">
        <v>164</v>
      </c>
      <c r="H36" s="3" t="s">
        <v>165</v>
      </c>
      <c r="I36" s="3" t="s">
        <v>166</v>
      </c>
    </row>
    <row r="37" customFormat="false" ht="15" hidden="false" customHeight="false" outlineLevel="0" collapsed="false">
      <c r="A37" s="6" t="s">
        <v>167</v>
      </c>
      <c r="B37" s="3" t="n">
        <v>1</v>
      </c>
      <c r="C37" s="3" t="s">
        <v>168</v>
      </c>
      <c r="D37" s="3" t="s">
        <v>169</v>
      </c>
      <c r="E37" s="3" t="s">
        <v>170</v>
      </c>
      <c r="H37" s="3" t="s">
        <v>171</v>
      </c>
      <c r="I37" s="3" t="s">
        <v>172</v>
      </c>
    </row>
    <row r="38" customFormat="false" ht="15" hidden="false" customHeight="false" outlineLevel="0" collapsed="false">
      <c r="A38" s="6" t="s">
        <v>173</v>
      </c>
      <c r="B38" s="3" t="n">
        <v>1</v>
      </c>
      <c r="C38" s="3" t="s">
        <v>168</v>
      </c>
      <c r="D38" s="3" t="s">
        <v>169</v>
      </c>
      <c r="E38" s="3" t="s">
        <v>174</v>
      </c>
      <c r="H38" s="3" t="s">
        <v>175</v>
      </c>
      <c r="I38" s="3" t="s">
        <v>176</v>
      </c>
    </row>
    <row r="39" customFormat="false" ht="15" hidden="false" customHeight="false" outlineLevel="0" collapsed="false">
      <c r="A39" s="6" t="s">
        <v>177</v>
      </c>
      <c r="B39" s="3" t="n">
        <v>5000000</v>
      </c>
      <c r="C39" s="3" t="s">
        <v>64</v>
      </c>
      <c r="D39" s="3" t="s">
        <v>169</v>
      </c>
      <c r="E39" s="3" t="s">
        <v>178</v>
      </c>
      <c r="H39" s="3" t="s">
        <v>179</v>
      </c>
      <c r="I39" s="3" t="s">
        <v>180</v>
      </c>
    </row>
    <row r="40" customFormat="false" ht="15" hidden="false" customHeight="false" outlineLevel="0" collapsed="false">
      <c r="A40" s="6" t="s">
        <v>181</v>
      </c>
      <c r="B40" s="3" t="n">
        <v>5000000</v>
      </c>
      <c r="C40" s="3" t="s">
        <v>64</v>
      </c>
      <c r="D40" s="3" t="s">
        <v>85</v>
      </c>
      <c r="E40" s="3" t="s">
        <v>182</v>
      </c>
      <c r="H40" s="3" t="s">
        <v>183</v>
      </c>
      <c r="I40" s="3" t="s">
        <v>184</v>
      </c>
    </row>
    <row r="41" customFormat="false" ht="15" hidden="false" customHeight="false" outlineLevel="0" collapsed="false">
      <c r="A41" s="6" t="s">
        <v>185</v>
      </c>
      <c r="B41" s="3" t="n">
        <v>5000000</v>
      </c>
      <c r="C41" s="3" t="s">
        <v>22</v>
      </c>
      <c r="D41" s="3" t="s">
        <v>169</v>
      </c>
      <c r="E41" s="3" t="s">
        <v>186</v>
      </c>
      <c r="H41" s="3" t="s">
        <v>187</v>
      </c>
      <c r="I41" s="3" t="s">
        <v>188</v>
      </c>
    </row>
    <row r="42" customFormat="false" ht="15" hidden="false" customHeight="false" outlineLevel="0" collapsed="false">
      <c r="A42" s="6" t="s">
        <v>189</v>
      </c>
      <c r="B42" s="3" t="n">
        <v>3</v>
      </c>
      <c r="C42" s="3" t="s">
        <v>168</v>
      </c>
      <c r="D42" s="3" t="s">
        <v>169</v>
      </c>
      <c r="E42" s="3" t="s">
        <v>190</v>
      </c>
      <c r="H42" s="3" t="s">
        <v>191</v>
      </c>
      <c r="I42" s="3" t="s">
        <v>192</v>
      </c>
    </row>
    <row r="43" customFormat="false" ht="15" hidden="false" customHeight="false" outlineLevel="0" collapsed="false">
      <c r="A43" s="6" t="s">
        <v>193</v>
      </c>
      <c r="B43" s="3" t="n">
        <v>3</v>
      </c>
      <c r="C43" s="3" t="s">
        <v>168</v>
      </c>
      <c r="D43" s="3" t="s">
        <v>169</v>
      </c>
      <c r="E43" s="3" t="s">
        <v>194</v>
      </c>
      <c r="H43" s="3" t="s">
        <v>195</v>
      </c>
      <c r="I43" s="3" t="s">
        <v>196</v>
      </c>
    </row>
    <row r="44" customFormat="false" ht="15" hidden="false" customHeight="false" outlineLevel="0" collapsed="false">
      <c r="A44" s="6" t="s">
        <v>197</v>
      </c>
      <c r="B44" s="3" t="n">
        <v>5000000</v>
      </c>
      <c r="C44" s="3" t="s">
        <v>64</v>
      </c>
      <c r="D44" s="3" t="s">
        <v>169</v>
      </c>
      <c r="E44" s="3" t="s">
        <v>198</v>
      </c>
      <c r="H44" s="3" t="s">
        <v>199</v>
      </c>
      <c r="I44" s="3" t="s">
        <v>200</v>
      </c>
    </row>
    <row r="45" customFormat="false" ht="15" hidden="false" customHeight="false" outlineLevel="0" collapsed="false">
      <c r="A45" s="6" t="s">
        <v>201</v>
      </c>
      <c r="B45" s="3" t="n">
        <v>5000000</v>
      </c>
      <c r="C45" s="3" t="s">
        <v>64</v>
      </c>
      <c r="D45" s="3" t="s">
        <v>85</v>
      </c>
      <c r="E45" s="3" t="s">
        <v>202</v>
      </c>
      <c r="H45" s="3" t="s">
        <v>203</v>
      </c>
      <c r="I45" s="3" t="s">
        <v>204</v>
      </c>
    </row>
    <row r="46" customFormat="false" ht="15" hidden="false" customHeight="false" outlineLevel="0" collapsed="false">
      <c r="A46" s="6" t="s">
        <v>205</v>
      </c>
      <c r="B46" s="3" t="n">
        <v>15000000</v>
      </c>
      <c r="C46" s="3" t="s">
        <v>22</v>
      </c>
      <c r="D46" s="3" t="s">
        <v>169</v>
      </c>
      <c r="E46" s="3" t="s">
        <v>206</v>
      </c>
      <c r="H46" s="3" t="s">
        <v>207</v>
      </c>
      <c r="I46" s="3" t="s">
        <v>208</v>
      </c>
    </row>
    <row r="47" customFormat="false" ht="15" hidden="false" customHeight="false" outlineLevel="0" collapsed="false">
      <c r="A47" s="6" t="s">
        <v>209</v>
      </c>
      <c r="B47" s="3" t="n">
        <v>10</v>
      </c>
      <c r="C47" s="3" t="s">
        <v>168</v>
      </c>
      <c r="D47" s="3" t="s">
        <v>169</v>
      </c>
      <c r="E47" s="3" t="s">
        <v>210</v>
      </c>
      <c r="H47" s="3" t="s">
        <v>211</v>
      </c>
      <c r="I47" s="3" t="s">
        <v>212</v>
      </c>
    </row>
    <row r="48" customFormat="false" ht="15" hidden="false" customHeight="false" outlineLevel="0" collapsed="false">
      <c r="A48" s="6" t="s">
        <v>213</v>
      </c>
      <c r="B48" s="3" t="n">
        <v>10</v>
      </c>
      <c r="C48" s="3" t="s">
        <v>168</v>
      </c>
      <c r="D48" s="3" t="s">
        <v>169</v>
      </c>
      <c r="E48" s="3" t="s">
        <v>214</v>
      </c>
      <c r="H48" s="3" t="s">
        <v>215</v>
      </c>
      <c r="I48" s="3" t="s">
        <v>216</v>
      </c>
    </row>
    <row r="49" customFormat="false" ht="15" hidden="false" customHeight="false" outlineLevel="0" collapsed="false">
      <c r="A49" s="6" t="s">
        <v>217</v>
      </c>
      <c r="B49" s="3" t="n">
        <v>3000000</v>
      </c>
      <c r="C49" s="3" t="s">
        <v>64</v>
      </c>
      <c r="D49" s="3" t="s">
        <v>169</v>
      </c>
      <c r="E49" s="3" t="s">
        <v>218</v>
      </c>
      <c r="H49" s="3" t="s">
        <v>219</v>
      </c>
      <c r="I49" s="3" t="s">
        <v>220</v>
      </c>
    </row>
    <row r="50" customFormat="false" ht="15" hidden="false" customHeight="false" outlineLevel="0" collapsed="false">
      <c r="A50" s="6" t="s">
        <v>221</v>
      </c>
      <c r="B50" s="3" t="n">
        <v>3000000</v>
      </c>
      <c r="C50" s="3" t="s">
        <v>64</v>
      </c>
      <c r="D50" s="3" t="s">
        <v>85</v>
      </c>
      <c r="E50" s="3" t="s">
        <v>222</v>
      </c>
      <c r="H50" s="3" t="s">
        <v>223</v>
      </c>
      <c r="I50" s="3" t="s">
        <v>224</v>
      </c>
    </row>
    <row r="51" customFormat="false" ht="15" hidden="false" customHeight="false" outlineLevel="0" collapsed="false">
      <c r="A51" s="6" t="s">
        <v>225</v>
      </c>
      <c r="B51" s="3" t="n">
        <v>30000000</v>
      </c>
      <c r="C51" s="3" t="s">
        <v>22</v>
      </c>
      <c r="D51" s="3" t="s">
        <v>169</v>
      </c>
      <c r="E51" s="3" t="s">
        <v>226</v>
      </c>
      <c r="H51" s="3" t="s">
        <v>227</v>
      </c>
      <c r="I51" s="3" t="s">
        <v>228</v>
      </c>
    </row>
    <row r="52" customFormat="false" ht="15" hidden="false" customHeight="false" outlineLevel="0" collapsed="false">
      <c r="A52" s="6" t="s">
        <v>229</v>
      </c>
      <c r="B52" s="3" t="n">
        <v>25</v>
      </c>
      <c r="C52" s="3" t="s">
        <v>168</v>
      </c>
      <c r="D52" s="3" t="s">
        <v>169</v>
      </c>
      <c r="E52" s="3" t="s">
        <v>230</v>
      </c>
      <c r="H52" s="3" t="s">
        <v>231</v>
      </c>
      <c r="I52" s="3" t="s">
        <v>232</v>
      </c>
    </row>
    <row r="53" customFormat="false" ht="15" hidden="false" customHeight="false" outlineLevel="0" collapsed="false">
      <c r="A53" s="6" t="s">
        <v>233</v>
      </c>
      <c r="B53" s="3" t="n">
        <v>25</v>
      </c>
      <c r="C53" s="3" t="s">
        <v>168</v>
      </c>
      <c r="D53" s="3" t="s">
        <v>169</v>
      </c>
      <c r="E53" s="3" t="s">
        <v>234</v>
      </c>
      <c r="H53" s="3" t="s">
        <v>235</v>
      </c>
      <c r="I53" s="3" t="s">
        <v>236</v>
      </c>
    </row>
    <row r="54" customFormat="false" ht="15" hidden="false" customHeight="false" outlineLevel="0" collapsed="false">
      <c r="A54" s="6" t="s">
        <v>237</v>
      </c>
      <c r="B54" s="3" t="n">
        <v>2400000</v>
      </c>
      <c r="C54" s="3" t="s">
        <v>64</v>
      </c>
      <c r="D54" s="3" t="s">
        <v>169</v>
      </c>
      <c r="E54" s="3" t="s">
        <v>238</v>
      </c>
      <c r="H54" s="3" t="s">
        <v>239</v>
      </c>
      <c r="I54" s="3" t="s">
        <v>240</v>
      </c>
    </row>
    <row r="55" customFormat="false" ht="15" hidden="false" customHeight="false" outlineLevel="0" collapsed="false">
      <c r="A55" s="6" t="s">
        <v>241</v>
      </c>
      <c r="B55" s="3" t="n">
        <v>2400000</v>
      </c>
      <c r="C55" s="3" t="s">
        <v>64</v>
      </c>
      <c r="D55" s="3" t="s">
        <v>85</v>
      </c>
      <c r="E55" s="3" t="s">
        <v>242</v>
      </c>
      <c r="H55" s="3" t="s">
        <v>243</v>
      </c>
      <c r="I55" s="3" t="s">
        <v>244</v>
      </c>
    </row>
    <row r="56" customFormat="false" ht="15" hidden="false" customHeight="false" outlineLevel="0" collapsed="false">
      <c r="A56" s="6" t="s">
        <v>245</v>
      </c>
      <c r="B56" s="3" t="n">
        <v>60000000</v>
      </c>
      <c r="C56" s="3" t="s">
        <v>22</v>
      </c>
      <c r="D56" s="3" t="s">
        <v>169</v>
      </c>
      <c r="E56" s="3" t="s">
        <v>246</v>
      </c>
      <c r="H56" s="3" t="s">
        <v>247</v>
      </c>
      <c r="I56" s="3" t="s">
        <v>248</v>
      </c>
    </row>
    <row r="57" customFormat="false" ht="15" hidden="false" customHeight="false" outlineLevel="0" collapsed="false">
      <c r="A57" s="6" t="s">
        <v>249</v>
      </c>
      <c r="B57" s="3" t="n">
        <v>58.118347</v>
      </c>
      <c r="C57" s="3" t="s">
        <v>168</v>
      </c>
      <c r="D57" s="3" t="s">
        <v>169</v>
      </c>
      <c r="E57" s="3" t="s">
        <v>250</v>
      </c>
      <c r="H57" s="3" t="s">
        <v>251</v>
      </c>
      <c r="I57" s="3" t="s">
        <v>252</v>
      </c>
    </row>
    <row r="58" customFormat="false" ht="15" hidden="false" customHeight="false" outlineLevel="0" collapsed="false">
      <c r="A58" s="6" t="s">
        <v>253</v>
      </c>
      <c r="B58" s="3" t="n">
        <v>60</v>
      </c>
      <c r="C58" s="3" t="s">
        <v>168</v>
      </c>
      <c r="D58" s="3" t="s">
        <v>169</v>
      </c>
      <c r="E58" s="3" t="s">
        <v>254</v>
      </c>
      <c r="H58" s="3" t="s">
        <v>255</v>
      </c>
      <c r="I58" s="3" t="s">
        <v>256</v>
      </c>
    </row>
    <row r="59" customFormat="false" ht="15" hidden="false" customHeight="false" outlineLevel="0" collapsed="false">
      <c r="A59" s="6" t="s">
        <v>257</v>
      </c>
      <c r="B59" s="3" t="n">
        <v>1666667</v>
      </c>
      <c r="C59" s="3" t="s">
        <v>64</v>
      </c>
      <c r="D59" s="3" t="s">
        <v>169</v>
      </c>
      <c r="E59" s="3" t="s">
        <v>258</v>
      </c>
      <c r="H59" s="3" t="s">
        <v>259</v>
      </c>
      <c r="I59" s="3" t="s">
        <v>260</v>
      </c>
    </row>
    <row r="60" customFormat="false" ht="28.35" hidden="false" customHeight="false" outlineLevel="0" collapsed="false">
      <c r="A60" s="6" t="s">
        <v>261</v>
      </c>
      <c r="B60" s="3" t="n">
        <v>1720627</v>
      </c>
      <c r="C60" s="3" t="s">
        <v>64</v>
      </c>
      <c r="D60" s="3" t="s">
        <v>85</v>
      </c>
      <c r="E60" s="3" t="s">
        <v>262</v>
      </c>
      <c r="H60" s="3" t="s">
        <v>263</v>
      </c>
      <c r="I60" s="3" t="s">
        <v>264</v>
      </c>
    </row>
    <row r="61" customFormat="false" ht="15" hidden="false" customHeight="false" outlineLevel="0" collapsed="false">
      <c r="A61" s="6" t="s">
        <v>265</v>
      </c>
      <c r="B61" s="3" t="n">
        <v>100000000</v>
      </c>
      <c r="C61" s="3" t="s">
        <v>22</v>
      </c>
      <c r="D61" s="3" t="s">
        <v>169</v>
      </c>
      <c r="E61" s="3" t="s">
        <v>266</v>
      </c>
      <c r="H61" s="3" t="s">
        <v>267</v>
      </c>
      <c r="I61" s="3" t="s">
        <v>268</v>
      </c>
    </row>
    <row r="62" customFormat="false" ht="15" hidden="false" customHeight="false" outlineLevel="0" collapsed="false">
      <c r="A62" s="6" t="s">
        <v>269</v>
      </c>
      <c r="B62" s="3" t="n">
        <v>49.158311</v>
      </c>
      <c r="C62" s="3" t="s">
        <v>168</v>
      </c>
      <c r="D62" s="3" t="s">
        <v>169</v>
      </c>
      <c r="E62" s="3" t="s">
        <v>270</v>
      </c>
      <c r="H62" s="3" t="s">
        <v>271</v>
      </c>
      <c r="I62" s="3" t="s">
        <v>272</v>
      </c>
    </row>
    <row r="63" customFormat="false" ht="15" hidden="false" customHeight="false" outlineLevel="0" collapsed="false">
      <c r="A63" s="6" t="s">
        <v>273</v>
      </c>
      <c r="B63" s="3" t="n">
        <v>49.158311</v>
      </c>
      <c r="C63" s="3" t="s">
        <v>168</v>
      </c>
      <c r="D63" s="3" t="s">
        <v>169</v>
      </c>
      <c r="E63" s="3" t="s">
        <v>274</v>
      </c>
      <c r="H63" s="3" t="s">
        <v>275</v>
      </c>
      <c r="I63" s="3" t="s">
        <v>276</v>
      </c>
    </row>
    <row r="64" customFormat="false" ht="15" hidden="false" customHeight="false" outlineLevel="0" collapsed="false">
      <c r="A64" s="6" t="s">
        <v>277</v>
      </c>
      <c r="B64" s="3" t="n">
        <v>6102667</v>
      </c>
      <c r="C64" s="3" t="s">
        <v>64</v>
      </c>
      <c r="D64" s="3" t="s">
        <v>169</v>
      </c>
      <c r="E64" s="3" t="s">
        <v>278</v>
      </c>
      <c r="H64" s="3" t="s">
        <v>279</v>
      </c>
      <c r="I64" s="3" t="s">
        <v>280</v>
      </c>
    </row>
    <row r="65" customFormat="false" ht="15" hidden="false" customHeight="false" outlineLevel="0" collapsed="false">
      <c r="A65" s="6" t="s">
        <v>281</v>
      </c>
      <c r="B65" s="3" t="n">
        <v>6102667</v>
      </c>
      <c r="C65" s="3" t="s">
        <v>64</v>
      </c>
      <c r="D65" s="3" t="s">
        <v>85</v>
      </c>
      <c r="E65" s="3" t="s">
        <v>282</v>
      </c>
      <c r="H65" s="3" t="s">
        <v>283</v>
      </c>
      <c r="I65" s="3" t="s">
        <v>284</v>
      </c>
    </row>
    <row r="66" customFormat="false" ht="15" hidden="false" customHeight="false" outlineLevel="0" collapsed="false">
      <c r="A66" s="6" t="s">
        <v>285</v>
      </c>
      <c r="B66" s="3" t="n">
        <v>300000000</v>
      </c>
      <c r="C66" s="3" t="s">
        <v>22</v>
      </c>
      <c r="D66" s="3" t="s">
        <v>169</v>
      </c>
      <c r="E66" s="3" t="s">
        <v>286</v>
      </c>
      <c r="H66" s="3" t="s">
        <v>287</v>
      </c>
      <c r="I66" s="3" t="s">
        <v>288</v>
      </c>
    </row>
    <row r="67" customFormat="false" ht="15" hidden="false" customHeight="false" outlineLevel="0" collapsed="false">
      <c r="A67" s="6" t="s">
        <v>289</v>
      </c>
      <c r="B67" s="3" t="n">
        <v>30000000</v>
      </c>
      <c r="C67" s="3" t="s">
        <v>22</v>
      </c>
      <c r="D67" s="3" t="s">
        <v>98</v>
      </c>
      <c r="E67" s="3" t="s">
        <v>290</v>
      </c>
      <c r="H67" s="3" t="s">
        <v>291</v>
      </c>
      <c r="I67" s="3" t="s">
        <v>292</v>
      </c>
    </row>
    <row r="68" customFormat="false" ht="15" hidden="false" customHeight="false" outlineLevel="0" collapsed="false">
      <c r="A68" s="6" t="s">
        <v>293</v>
      </c>
      <c r="B68" s="3" t="n">
        <f aca="false">Assumptions!$B$11/Assumptions!$B$7</f>
        <v>0.333333333333333</v>
      </c>
      <c r="C68" s="3" t="s">
        <v>38</v>
      </c>
      <c r="D68" s="3" t="s">
        <v>80</v>
      </c>
      <c r="E68" s="3" t="s">
        <v>294</v>
      </c>
      <c r="H68" s="3" t="s">
        <v>295</v>
      </c>
      <c r="I68" s="3" t="s">
        <v>296</v>
      </c>
    </row>
    <row r="69" customFormat="false" ht="15" hidden="false" customHeight="false" outlineLevel="0" collapsed="false">
      <c r="A69" s="6" t="s">
        <v>297</v>
      </c>
      <c r="B69" s="3" t="n">
        <v>5000000</v>
      </c>
      <c r="C69" s="3" t="s">
        <v>22</v>
      </c>
      <c r="D69" s="3" t="s">
        <v>298</v>
      </c>
      <c r="E69" s="3" t="s">
        <v>299</v>
      </c>
      <c r="H69" s="3" t="s">
        <v>300</v>
      </c>
      <c r="I69" s="3" t="s">
        <v>301</v>
      </c>
    </row>
    <row r="70" customFormat="false" ht="15" hidden="false" customHeight="false" outlineLevel="0" collapsed="false">
      <c r="A70" s="6" t="s">
        <v>302</v>
      </c>
      <c r="B70" s="3" t="n">
        <v>1000000000</v>
      </c>
      <c r="C70" s="3" t="s">
        <v>22</v>
      </c>
      <c r="D70" s="3" t="s">
        <v>298</v>
      </c>
      <c r="E70" s="3" t="s">
        <v>303</v>
      </c>
      <c r="H70" s="3" t="s">
        <v>304</v>
      </c>
      <c r="I70" s="3" t="s">
        <v>305</v>
      </c>
    </row>
    <row r="71" customFormat="false" ht="15" hidden="false" customHeight="false" outlineLevel="0" collapsed="false">
      <c r="A71" s="6" t="s">
        <v>306</v>
      </c>
      <c r="B71" s="3" t="n">
        <v>0.2</v>
      </c>
      <c r="C71" s="3" t="s">
        <v>38</v>
      </c>
      <c r="D71" s="3" t="s">
        <v>298</v>
      </c>
      <c r="E71" s="3" t="s">
        <v>307</v>
      </c>
      <c r="H71" s="3" t="s">
        <v>308</v>
      </c>
      <c r="I71" s="3" t="s">
        <v>309</v>
      </c>
    </row>
    <row r="72" customFormat="false" ht="15" hidden="false" customHeight="false" outlineLevel="0" collapsed="false">
      <c r="A72" s="6" t="s">
        <v>310</v>
      </c>
      <c r="B72" s="3" t="n">
        <v>0</v>
      </c>
      <c r="C72" s="3" t="s">
        <v>22</v>
      </c>
      <c r="D72" s="3" t="s">
        <v>298</v>
      </c>
      <c r="E72" s="3" t="s">
        <v>311</v>
      </c>
      <c r="H72" s="3" t="s">
        <v>312</v>
      </c>
      <c r="I72" s="3" t="s">
        <v>313</v>
      </c>
    </row>
    <row r="73" customFormat="false" ht="15" hidden="false" customHeight="false" outlineLevel="0" collapsed="false">
      <c r="A73" s="6" t="s">
        <v>314</v>
      </c>
      <c r="B73" s="3" t="n">
        <v>3000000</v>
      </c>
      <c r="C73" s="3" t="s">
        <v>22</v>
      </c>
      <c r="D73" s="3" t="s">
        <v>298</v>
      </c>
      <c r="E73" s="3" t="s">
        <v>315</v>
      </c>
      <c r="H73" s="3" t="s">
        <v>316</v>
      </c>
      <c r="I73" s="3" t="s">
        <v>317</v>
      </c>
    </row>
    <row r="74" customFormat="false" ht="15" hidden="false" customHeight="false" outlineLevel="0" collapsed="false">
      <c r="A74" s="6" t="s">
        <v>318</v>
      </c>
      <c r="B74" s="3" t="n">
        <v>1600000000</v>
      </c>
      <c r="C74" s="3" t="s">
        <v>22</v>
      </c>
      <c r="D74" s="3" t="s">
        <v>298</v>
      </c>
      <c r="E74" s="3" t="s">
        <v>319</v>
      </c>
      <c r="H74" s="3" t="s">
        <v>320</v>
      </c>
      <c r="I74" s="3" t="s">
        <v>321</v>
      </c>
    </row>
    <row r="75" customFormat="false" ht="15" hidden="false" customHeight="false" outlineLevel="0" collapsed="false">
      <c r="A75" s="6" t="s">
        <v>322</v>
      </c>
      <c r="B75" s="3" t="n">
        <v>0.15</v>
      </c>
      <c r="C75" s="3" t="s">
        <v>38</v>
      </c>
      <c r="D75" s="3" t="s">
        <v>298</v>
      </c>
      <c r="E75" s="3" t="s">
        <v>323</v>
      </c>
      <c r="H75" s="3" t="s">
        <v>324</v>
      </c>
      <c r="I75" s="3" t="s">
        <v>325</v>
      </c>
    </row>
    <row r="76" customFormat="false" ht="15" hidden="false" customHeight="false" outlineLevel="0" collapsed="false">
      <c r="A76" s="6" t="s">
        <v>326</v>
      </c>
      <c r="B76" s="3" t="n">
        <v>0</v>
      </c>
      <c r="C76" s="3" t="s">
        <v>22</v>
      </c>
      <c r="D76" s="3" t="s">
        <v>298</v>
      </c>
      <c r="E76" s="3" t="s">
        <v>327</v>
      </c>
      <c r="H76" s="3" t="s">
        <v>328</v>
      </c>
      <c r="I76" s="3" t="s">
        <v>329</v>
      </c>
    </row>
    <row r="77" customFormat="false" ht="15" hidden="false" customHeight="false" outlineLevel="0" collapsed="false">
      <c r="A77" s="6" t="s">
        <v>330</v>
      </c>
      <c r="B77" s="3" t="n">
        <v>64</v>
      </c>
      <c r="C77" s="3" t="s">
        <v>331</v>
      </c>
      <c r="D77" s="3" t="s">
        <v>332</v>
      </c>
      <c r="E77" s="3" t="s">
        <v>333</v>
      </c>
      <c r="H77" s="3" t="s">
        <v>334</v>
      </c>
      <c r="I77" s="3" t="s">
        <v>335</v>
      </c>
    </row>
    <row r="78" customFormat="false" ht="15" hidden="false" customHeight="false" outlineLevel="0" collapsed="false">
      <c r="A78" s="6" t="s">
        <v>336</v>
      </c>
      <c r="B78" s="3" t="n">
        <v>32</v>
      </c>
      <c r="C78" s="3" t="s">
        <v>331</v>
      </c>
      <c r="D78" s="3" t="s">
        <v>332</v>
      </c>
      <c r="E78" s="3" t="s">
        <v>337</v>
      </c>
      <c r="H78" s="3" t="s">
        <v>338</v>
      </c>
      <c r="I78" s="3" t="s">
        <v>339</v>
      </c>
    </row>
    <row r="79" customFormat="false" ht="15" hidden="false" customHeight="false" outlineLevel="0" collapsed="false">
      <c r="A79" s="6" t="s">
        <v>340</v>
      </c>
      <c r="B79" s="3" t="n">
        <v>16</v>
      </c>
      <c r="C79" s="3" t="s">
        <v>331</v>
      </c>
      <c r="D79" s="3" t="s">
        <v>332</v>
      </c>
      <c r="E79" s="3" t="s">
        <v>341</v>
      </c>
      <c r="H79" s="3" t="s">
        <v>342</v>
      </c>
      <c r="I79" s="3" t="s">
        <v>343</v>
      </c>
    </row>
    <row r="80" customFormat="false" ht="15" hidden="false" customHeight="false" outlineLevel="0" collapsed="false">
      <c r="A80" s="6" t="s">
        <v>344</v>
      </c>
      <c r="B80" s="3" t="n">
        <v>8</v>
      </c>
      <c r="C80" s="3" t="s">
        <v>331</v>
      </c>
      <c r="D80" s="3" t="s">
        <v>332</v>
      </c>
      <c r="E80" s="3" t="s">
        <v>345</v>
      </c>
      <c r="H80" s="3" t="s">
        <v>346</v>
      </c>
      <c r="I80" s="3" t="s">
        <v>347</v>
      </c>
    </row>
    <row r="81" customFormat="false" ht="15" hidden="false" customHeight="false" outlineLevel="0" collapsed="false">
      <c r="A81" s="6" t="s">
        <v>348</v>
      </c>
      <c r="B81" s="3" t="n">
        <v>4</v>
      </c>
      <c r="C81" s="3" t="s">
        <v>331</v>
      </c>
      <c r="D81" s="3" t="s">
        <v>332</v>
      </c>
      <c r="E81" s="3" t="s">
        <v>349</v>
      </c>
      <c r="H81" s="3" t="s">
        <v>350</v>
      </c>
      <c r="I81" s="3" t="s">
        <v>351</v>
      </c>
    </row>
    <row r="82" customFormat="false" ht="15" hidden="false" customHeight="false" outlineLevel="0" collapsed="false">
      <c r="A82" s="6" t="s">
        <v>352</v>
      </c>
      <c r="B82" s="3" t="n">
        <v>2</v>
      </c>
      <c r="C82" s="3" t="s">
        <v>331</v>
      </c>
      <c r="D82" s="3" t="s">
        <v>332</v>
      </c>
      <c r="E82" s="3" t="s">
        <v>353</v>
      </c>
      <c r="H82" s="3" t="s">
        <v>354</v>
      </c>
      <c r="I82" s="3" t="s">
        <v>355</v>
      </c>
    </row>
    <row r="83" customFormat="false" ht="15" hidden="false" customHeight="false" outlineLevel="0" collapsed="false">
      <c r="A83" s="6" t="s">
        <v>356</v>
      </c>
      <c r="B83" s="3" t="n">
        <v>1</v>
      </c>
      <c r="C83" s="3" t="s">
        <v>331</v>
      </c>
      <c r="D83" s="3" t="s">
        <v>332</v>
      </c>
      <c r="E83" s="3" t="s">
        <v>357</v>
      </c>
      <c r="H83" s="3" t="s">
        <v>358</v>
      </c>
      <c r="I83" s="3" t="s">
        <v>359</v>
      </c>
    </row>
    <row r="84" customFormat="false" ht="15" hidden="false" customHeight="false" outlineLevel="0" collapsed="false">
      <c r="H84" s="3" t="s">
        <v>360</v>
      </c>
      <c r="I84" s="3" t="s">
        <v>361</v>
      </c>
    </row>
    <row r="85" customFormat="false" ht="15" hidden="false" customHeight="false" outlineLevel="0" collapsed="false">
      <c r="A85" s="7" t="s">
        <v>362</v>
      </c>
      <c r="H85" s="3" t="s">
        <v>363</v>
      </c>
      <c r="I85" s="3" t="s">
        <v>364</v>
      </c>
    </row>
    <row r="86" customFormat="false" ht="15" hidden="false" customHeight="false" outlineLevel="0" collapsed="false">
      <c r="A86" s="8" t="s">
        <v>365</v>
      </c>
      <c r="B86" s="9" t="s">
        <v>355</v>
      </c>
      <c r="C86" s="9" t="s">
        <v>361</v>
      </c>
      <c r="D86" s="9" t="s">
        <v>366</v>
      </c>
      <c r="E86" s="9" t="s">
        <v>367</v>
      </c>
      <c r="H86" s="3" t="s">
        <v>368</v>
      </c>
      <c r="I86" s="3" t="s">
        <v>369</v>
      </c>
    </row>
    <row r="87" customFormat="false" ht="15" hidden="false" customHeight="false" outlineLevel="0" collapsed="false">
      <c r="A87" s="6" t="s">
        <v>370</v>
      </c>
      <c r="B87" s="3" t="s">
        <v>371</v>
      </c>
      <c r="C87" s="3" t="n">
        <v>4000000</v>
      </c>
      <c r="D87" s="3"/>
      <c r="E87" s="3" t="n">
        <v>0</v>
      </c>
      <c r="H87" s="3" t="s">
        <v>372</v>
      </c>
      <c r="I87" s="3" t="s">
        <v>373</v>
      </c>
    </row>
    <row r="88" customFormat="false" ht="15" hidden="false" customHeight="false" outlineLevel="0" collapsed="false">
      <c r="A88" s="6" t="s">
        <v>374</v>
      </c>
      <c r="B88" s="3" t="s">
        <v>375</v>
      </c>
      <c r="C88" s="3" t="n">
        <v>2500000</v>
      </c>
      <c r="D88" s="3"/>
      <c r="E88" s="3" t="n">
        <v>0</v>
      </c>
      <c r="H88" s="3" t="s">
        <v>376</v>
      </c>
      <c r="I88" s="3" t="s">
        <v>377</v>
      </c>
    </row>
    <row r="89" customFormat="false" ht="28.35" hidden="false" customHeight="false" outlineLevel="0" collapsed="false">
      <c r="A89" s="6" t="s">
        <v>378</v>
      </c>
      <c r="B89" s="3" t="s">
        <v>379</v>
      </c>
      <c r="C89" s="3" t="n">
        <v>1500000</v>
      </c>
      <c r="D89" s="3"/>
      <c r="E89" s="3" t="n">
        <v>0</v>
      </c>
      <c r="H89" s="3" t="s">
        <v>380</v>
      </c>
      <c r="I89" s="3" t="s">
        <v>381</v>
      </c>
    </row>
    <row r="90" customFormat="false" ht="15" hidden="false" customHeight="false" outlineLevel="0" collapsed="false">
      <c r="A90" s="6" t="s">
        <v>382</v>
      </c>
      <c r="B90" s="3" t="s">
        <v>383</v>
      </c>
      <c r="C90" s="3" t="n">
        <v>100000</v>
      </c>
      <c r="D90" s="3"/>
      <c r="E90" s="3" t="n">
        <v>0</v>
      </c>
      <c r="H90" s="3" t="s">
        <v>384</v>
      </c>
      <c r="I90" s="3" t="s">
        <v>385</v>
      </c>
    </row>
    <row r="91" customFormat="false" ht="15" hidden="false" customHeight="false" outlineLevel="0" collapsed="false">
      <c r="A91" s="6" t="s">
        <v>386</v>
      </c>
      <c r="B91" s="3" t="s">
        <v>383</v>
      </c>
      <c r="C91" s="3" t="n">
        <v>100000</v>
      </c>
      <c r="D91" s="3"/>
      <c r="E91" s="3" t="n">
        <v>0</v>
      </c>
      <c r="H91" s="3" t="s">
        <v>387</v>
      </c>
      <c r="I91" s="3" t="s">
        <v>388</v>
      </c>
    </row>
    <row r="92" customFormat="false" ht="15" hidden="false" customHeight="false" outlineLevel="0" collapsed="false">
      <c r="A92" s="6" t="s">
        <v>389</v>
      </c>
      <c r="B92" s="3" t="s">
        <v>383</v>
      </c>
      <c r="C92" s="3" t="n">
        <v>100000</v>
      </c>
      <c r="D92" s="3"/>
      <c r="E92" s="3" t="n">
        <v>0</v>
      </c>
      <c r="H92" s="3" t="s">
        <v>390</v>
      </c>
      <c r="I92" s="3" t="s">
        <v>391</v>
      </c>
    </row>
    <row r="93" customFormat="false" ht="15" hidden="false" customHeight="false" outlineLevel="0" collapsed="false">
      <c r="A93" s="6" t="s">
        <v>392</v>
      </c>
      <c r="B93" s="3" t="s">
        <v>383</v>
      </c>
      <c r="C93" s="3" t="n">
        <v>100000</v>
      </c>
      <c r="D93" s="3"/>
      <c r="E93" s="3" t="n">
        <v>0</v>
      </c>
      <c r="H93" s="3" t="s">
        <v>393</v>
      </c>
      <c r="I93" s="3" t="s">
        <v>394</v>
      </c>
    </row>
    <row r="94" customFormat="false" ht="15" hidden="false" customHeight="false" outlineLevel="0" collapsed="false">
      <c r="A94" s="6" t="s">
        <v>395</v>
      </c>
      <c r="B94" s="3" t="s">
        <v>383</v>
      </c>
      <c r="C94" s="3" t="n">
        <v>100000</v>
      </c>
      <c r="D94" s="3"/>
      <c r="E94" s="3" t="n">
        <v>0</v>
      </c>
      <c r="H94" s="3" t="s">
        <v>396</v>
      </c>
      <c r="I94" s="3" t="s">
        <v>397</v>
      </c>
    </row>
    <row r="95" customFormat="false" ht="15" hidden="false" customHeight="false" outlineLevel="0" collapsed="false">
      <c r="A95" s="6" t="s">
        <v>398</v>
      </c>
      <c r="B95" s="3" t="s">
        <v>383</v>
      </c>
      <c r="C95" s="3" t="n">
        <v>100000</v>
      </c>
      <c r="D95" s="3"/>
      <c r="E95" s="3" t="n">
        <v>0</v>
      </c>
      <c r="H95" s="3" t="s">
        <v>399</v>
      </c>
      <c r="I95" s="3" t="s">
        <v>400</v>
      </c>
    </row>
    <row r="96" customFormat="false" ht="15" hidden="false" customHeight="false" outlineLevel="0" collapsed="false">
      <c r="A96" s="6" t="s">
        <v>401</v>
      </c>
      <c r="B96" s="3" t="s">
        <v>383</v>
      </c>
      <c r="C96" s="3" t="n">
        <v>100000</v>
      </c>
      <c r="D96" s="3"/>
      <c r="E96" s="3" t="n">
        <v>0</v>
      </c>
      <c r="H96" s="3" t="s">
        <v>402</v>
      </c>
      <c r="I96" s="3" t="s">
        <v>403</v>
      </c>
    </row>
    <row r="97" customFormat="false" ht="15" hidden="false" customHeight="false" outlineLevel="0" collapsed="false">
      <c r="A97" s="6" t="s">
        <v>404</v>
      </c>
      <c r="B97" s="3" t="s">
        <v>383</v>
      </c>
      <c r="C97" s="3" t="n">
        <v>100000</v>
      </c>
      <c r="D97" s="3"/>
      <c r="E97" s="3" t="n">
        <v>0</v>
      </c>
      <c r="H97" s="3" t="s">
        <v>405</v>
      </c>
      <c r="I97" s="3" t="s">
        <v>406</v>
      </c>
    </row>
    <row r="98" customFormat="false" ht="15" hidden="false" customHeight="false" outlineLevel="0" collapsed="false">
      <c r="A98" s="6" t="s">
        <v>407</v>
      </c>
      <c r="B98" s="3" t="s">
        <v>383</v>
      </c>
      <c r="C98" s="3" t="n">
        <v>100000</v>
      </c>
      <c r="D98" s="3"/>
      <c r="E98" s="3" t="n">
        <v>0</v>
      </c>
      <c r="H98" s="3" t="s">
        <v>408</v>
      </c>
      <c r="I98" s="3" t="s">
        <v>409</v>
      </c>
    </row>
    <row r="99" customFormat="false" ht="15" hidden="false" customHeight="false" outlineLevel="0" collapsed="false">
      <c r="A99" s="6" t="s">
        <v>410</v>
      </c>
      <c r="B99" s="3" t="s">
        <v>383</v>
      </c>
      <c r="C99" s="3" t="n">
        <v>100000</v>
      </c>
      <c r="D99" s="3"/>
      <c r="E99" s="3" t="n">
        <v>0</v>
      </c>
      <c r="H99" s="3" t="s">
        <v>411</v>
      </c>
      <c r="I99" s="3" t="s">
        <v>412</v>
      </c>
    </row>
    <row r="100" customFormat="false" ht="15" hidden="false" customHeight="false" outlineLevel="0" collapsed="false">
      <c r="A100" s="6" t="s">
        <v>413</v>
      </c>
      <c r="B100" s="3" t="s">
        <v>414</v>
      </c>
      <c r="C100" s="3" t="n">
        <v>0</v>
      </c>
      <c r="D100" s="3" t="s">
        <v>244</v>
      </c>
      <c r="E100" s="3" t="n">
        <v>5000000</v>
      </c>
      <c r="H100" s="3" t="s">
        <v>415</v>
      </c>
      <c r="I100" s="3" t="s">
        <v>416</v>
      </c>
    </row>
    <row r="101" customFormat="false" ht="15" hidden="false" customHeight="false" outlineLevel="0" collapsed="false">
      <c r="A101" s="6" t="s">
        <v>417</v>
      </c>
      <c r="B101" s="3" t="s">
        <v>418</v>
      </c>
      <c r="C101" s="3" t="n">
        <v>0</v>
      </c>
      <c r="D101" s="3" t="s">
        <v>248</v>
      </c>
      <c r="E101" s="3" t="n">
        <v>5000000</v>
      </c>
      <c r="H101" s="3" t="s">
        <v>419</v>
      </c>
      <c r="I101" s="3" t="s">
        <v>420</v>
      </c>
    </row>
    <row r="102" customFormat="false" ht="15" hidden="false" customHeight="false" outlineLevel="0" collapsed="false">
      <c r="A102" s="6" t="s">
        <v>421</v>
      </c>
      <c r="B102" s="3" t="s">
        <v>422</v>
      </c>
      <c r="C102" s="3" t="n">
        <v>0</v>
      </c>
      <c r="D102" s="3" t="s">
        <v>252</v>
      </c>
      <c r="E102" s="3" t="n">
        <v>3000000</v>
      </c>
      <c r="H102" s="3" t="s">
        <v>423</v>
      </c>
      <c r="I102" s="3" t="s">
        <v>424</v>
      </c>
    </row>
    <row r="103" customFormat="false" ht="15" hidden="false" customHeight="false" outlineLevel="0" collapsed="false">
      <c r="A103" s="6" t="s">
        <v>425</v>
      </c>
      <c r="B103" s="3" t="s">
        <v>426</v>
      </c>
      <c r="C103" s="3" t="n">
        <v>0</v>
      </c>
      <c r="D103" s="3" t="s">
        <v>256</v>
      </c>
      <c r="E103" s="3" t="n">
        <v>2400000</v>
      </c>
      <c r="H103" s="3" t="s">
        <v>427</v>
      </c>
      <c r="I103" s="3" t="s">
        <v>428</v>
      </c>
    </row>
    <row r="104" customFormat="false" ht="15" hidden="false" customHeight="false" outlineLevel="0" collapsed="false">
      <c r="A104" s="6" t="s">
        <v>429</v>
      </c>
      <c r="B104" s="3" t="s">
        <v>430</v>
      </c>
      <c r="C104" s="3" t="n">
        <v>0</v>
      </c>
      <c r="D104" s="3" t="s">
        <v>260</v>
      </c>
      <c r="E104" s="3" t="n">
        <v>1720627</v>
      </c>
      <c r="H104" s="3" t="s">
        <v>431</v>
      </c>
      <c r="I104" s="3" t="s">
        <v>432</v>
      </c>
    </row>
    <row r="105" customFormat="false" ht="15" hidden="false" customHeight="false" outlineLevel="0" collapsed="false">
      <c r="A105" s="6" t="s">
        <v>433</v>
      </c>
      <c r="B105" s="3" t="s">
        <v>434</v>
      </c>
      <c r="C105" s="3" t="n">
        <v>0</v>
      </c>
      <c r="D105" s="3" t="s">
        <v>264</v>
      </c>
      <c r="E105" s="3" t="n">
        <v>610267</v>
      </c>
      <c r="H105" s="3" t="s">
        <v>435</v>
      </c>
      <c r="I105" s="3" t="s">
        <v>436</v>
      </c>
    </row>
    <row r="106" customFormat="false" ht="15" hidden="false" customHeight="false" outlineLevel="0" collapsed="false">
      <c r="A106" s="6" t="s">
        <v>437</v>
      </c>
      <c r="B106" s="3" t="s">
        <v>434</v>
      </c>
      <c r="C106" s="3" t="n">
        <v>0</v>
      </c>
      <c r="D106" s="3" t="s">
        <v>264</v>
      </c>
      <c r="E106" s="3" t="n">
        <v>610267</v>
      </c>
      <c r="H106" s="3" t="s">
        <v>438</v>
      </c>
      <c r="I106" s="3" t="s">
        <v>439</v>
      </c>
    </row>
    <row r="107" customFormat="false" ht="15" hidden="false" customHeight="false" outlineLevel="0" collapsed="false">
      <c r="A107" s="6" t="s">
        <v>440</v>
      </c>
      <c r="B107" s="3" t="s">
        <v>434</v>
      </c>
      <c r="C107" s="3" t="n">
        <v>0</v>
      </c>
      <c r="D107" s="3" t="s">
        <v>264</v>
      </c>
      <c r="E107" s="3" t="n">
        <v>610267</v>
      </c>
      <c r="H107" s="3" t="s">
        <v>441</v>
      </c>
      <c r="I107" s="3" t="s">
        <v>442</v>
      </c>
    </row>
    <row r="108" customFormat="false" ht="15" hidden="false" customHeight="false" outlineLevel="0" collapsed="false">
      <c r="A108" s="6" t="s">
        <v>443</v>
      </c>
      <c r="B108" s="3" t="s">
        <v>434</v>
      </c>
      <c r="C108" s="3" t="n">
        <v>0</v>
      </c>
      <c r="D108" s="3" t="s">
        <v>264</v>
      </c>
      <c r="E108" s="3" t="n">
        <v>610267</v>
      </c>
      <c r="H108" s="3" t="s">
        <v>444</v>
      </c>
      <c r="I108" s="3" t="s">
        <v>445</v>
      </c>
    </row>
    <row r="109" customFormat="false" ht="15" hidden="false" customHeight="false" outlineLevel="0" collapsed="false">
      <c r="A109" s="6" t="s">
        <v>446</v>
      </c>
      <c r="B109" s="3" t="s">
        <v>434</v>
      </c>
      <c r="C109" s="3" t="n">
        <v>0</v>
      </c>
      <c r="D109" s="3" t="s">
        <v>264</v>
      </c>
      <c r="E109" s="3" t="n">
        <v>610267</v>
      </c>
      <c r="H109" s="3" t="s">
        <v>447</v>
      </c>
      <c r="I109" s="3" t="s">
        <v>448</v>
      </c>
    </row>
    <row r="110" customFormat="false" ht="15" hidden="false" customHeight="false" outlineLevel="0" collapsed="false">
      <c r="A110" s="6" t="s">
        <v>449</v>
      </c>
      <c r="B110" s="3" t="s">
        <v>434</v>
      </c>
      <c r="C110" s="3" t="n">
        <v>0</v>
      </c>
      <c r="D110" s="3" t="s">
        <v>264</v>
      </c>
      <c r="E110" s="3" t="n">
        <v>610267</v>
      </c>
      <c r="H110" s="3" t="s">
        <v>450</v>
      </c>
      <c r="I110" s="3" t="s">
        <v>451</v>
      </c>
    </row>
    <row r="111" customFormat="false" ht="15" hidden="false" customHeight="false" outlineLevel="0" collapsed="false">
      <c r="A111" s="6" t="s">
        <v>452</v>
      </c>
      <c r="B111" s="3" t="s">
        <v>434</v>
      </c>
      <c r="C111" s="3" t="n">
        <v>0</v>
      </c>
      <c r="D111" s="3" t="s">
        <v>264</v>
      </c>
      <c r="E111" s="3" t="n">
        <v>610267</v>
      </c>
      <c r="H111" s="3" t="s">
        <v>453</v>
      </c>
      <c r="I111" s="3" t="s">
        <v>454</v>
      </c>
    </row>
    <row r="112" customFormat="false" ht="15" hidden="false" customHeight="false" outlineLevel="0" collapsed="false">
      <c r="A112" s="6" t="s">
        <v>455</v>
      </c>
      <c r="B112" s="3" t="s">
        <v>434</v>
      </c>
      <c r="C112" s="3" t="n">
        <v>0</v>
      </c>
      <c r="D112" s="3" t="s">
        <v>264</v>
      </c>
      <c r="E112" s="3" t="n">
        <v>610267</v>
      </c>
      <c r="H112" s="3" t="s">
        <v>456</v>
      </c>
      <c r="I112" s="3" t="s">
        <v>457</v>
      </c>
    </row>
    <row r="113" customFormat="false" ht="15" hidden="false" customHeight="false" outlineLevel="0" collapsed="false">
      <c r="A113" s="6" t="s">
        <v>458</v>
      </c>
      <c r="B113" s="3" t="s">
        <v>434</v>
      </c>
      <c r="C113" s="3" t="n">
        <v>0</v>
      </c>
      <c r="D113" s="3" t="s">
        <v>264</v>
      </c>
      <c r="E113" s="3" t="n">
        <v>610267</v>
      </c>
      <c r="H113" s="3" t="s">
        <v>459</v>
      </c>
      <c r="I113" s="3" t="s">
        <v>460</v>
      </c>
    </row>
    <row r="114" customFormat="false" ht="15" hidden="false" customHeight="false" outlineLevel="0" collapsed="false">
      <c r="A114" s="6" t="s">
        <v>461</v>
      </c>
      <c r="B114" s="3" t="s">
        <v>434</v>
      </c>
      <c r="C114" s="3" t="n">
        <v>0</v>
      </c>
      <c r="D114" s="3" t="s">
        <v>264</v>
      </c>
      <c r="E114" s="3" t="n">
        <v>610264</v>
      </c>
      <c r="H114" s="3" t="s">
        <v>462</v>
      </c>
      <c r="I114" s="3" t="s">
        <v>463</v>
      </c>
    </row>
    <row r="115" customFormat="false" ht="28.35" hidden="false" customHeight="false" outlineLevel="0" collapsed="false">
      <c r="A115" s="6" t="s">
        <v>464</v>
      </c>
      <c r="B115" s="3" t="s">
        <v>465</v>
      </c>
      <c r="C115" s="3" t="n">
        <v>0</v>
      </c>
      <c r="D115" s="3"/>
      <c r="E115" s="3" t="n">
        <v>0</v>
      </c>
      <c r="H115" s="3" t="s">
        <v>466</v>
      </c>
      <c r="I115" s="3" t="s">
        <v>467</v>
      </c>
    </row>
    <row r="116" customFormat="false" ht="28.35" hidden="false" customHeight="false" outlineLevel="0" collapsed="false">
      <c r="A116" s="6" t="s">
        <v>468</v>
      </c>
      <c r="B116" s="3" t="s">
        <v>469</v>
      </c>
      <c r="C116" s="3" t="n">
        <v>0</v>
      </c>
      <c r="D116" s="3"/>
      <c r="E116" s="3" t="n">
        <v>0</v>
      </c>
      <c r="H116" s="3" t="s">
        <v>470</v>
      </c>
      <c r="I116" s="3" t="s">
        <v>471</v>
      </c>
    </row>
    <row r="117" customFormat="false" ht="28.35" hidden="false" customHeight="false" outlineLevel="0" collapsed="false">
      <c r="A117" s="6" t="s">
        <v>472</v>
      </c>
      <c r="B117" s="3" t="s">
        <v>473</v>
      </c>
      <c r="C117" s="3" t="n">
        <v>0</v>
      </c>
      <c r="D117" s="3"/>
      <c r="E117" s="3" t="n">
        <v>0</v>
      </c>
      <c r="H117" s="3" t="s">
        <v>474</v>
      </c>
      <c r="I117" s="3" t="s">
        <v>475</v>
      </c>
    </row>
    <row r="118" customFormat="false" ht="28.35" hidden="false" customHeight="false" outlineLevel="0" collapsed="false">
      <c r="A118" s="6" t="s">
        <v>476</v>
      </c>
      <c r="B118" s="3" t="s">
        <v>477</v>
      </c>
      <c r="C118" s="3" t="n">
        <v>0</v>
      </c>
      <c r="D118" s="3"/>
      <c r="E118" s="3" t="n">
        <v>0</v>
      </c>
      <c r="H118" s="3" t="s">
        <v>478</v>
      </c>
      <c r="I118" s="3" t="s">
        <v>479</v>
      </c>
    </row>
    <row r="119" customFormat="false" ht="15" hidden="false" customHeight="false" outlineLevel="0" collapsed="false">
      <c r="H119" s="3" t="s">
        <v>480</v>
      </c>
      <c r="I119" s="3" t="s">
        <v>481</v>
      </c>
    </row>
    <row r="120" customFormat="false" ht="15" hidden="false" customHeight="false" outlineLevel="0" collapsed="false">
      <c r="H120" s="3" t="s">
        <v>482</v>
      </c>
      <c r="I120" s="3" t="s">
        <v>483</v>
      </c>
    </row>
    <row r="121" customFormat="false" ht="15" hidden="false" customHeight="false" outlineLevel="0" collapsed="false">
      <c r="H121" s="3" t="s">
        <v>484</v>
      </c>
      <c r="I121" s="3" t="s">
        <v>485</v>
      </c>
    </row>
    <row r="122" customFormat="false" ht="15" hidden="false" customHeight="false" outlineLevel="0" collapsed="false">
      <c r="H122" s="3" t="s">
        <v>486</v>
      </c>
      <c r="I122" s="3" t="s">
        <v>487</v>
      </c>
    </row>
    <row r="123" customFormat="false" ht="15" hidden="false" customHeight="false" outlineLevel="0" collapsed="false">
      <c r="H123" s="3" t="s">
        <v>488</v>
      </c>
      <c r="I123" s="3" t="s">
        <v>489</v>
      </c>
    </row>
    <row r="124" customFormat="false" ht="15" hidden="false" customHeight="false" outlineLevel="0" collapsed="false">
      <c r="H124" s="3" t="s">
        <v>490</v>
      </c>
      <c r="I124" s="3" t="s">
        <v>491</v>
      </c>
    </row>
    <row r="125" customFormat="false" ht="15" hidden="false" customHeight="false" outlineLevel="0" collapsed="false">
      <c r="H125" s="3" t="s">
        <v>492</v>
      </c>
      <c r="I125" s="3" t="s">
        <v>493</v>
      </c>
    </row>
    <row r="126" customFormat="false" ht="15" hidden="false" customHeight="false" outlineLevel="0" collapsed="false">
      <c r="H126" s="3" t="s">
        <v>494</v>
      </c>
      <c r="I126" s="3" t="s">
        <v>495</v>
      </c>
    </row>
    <row r="127" customFormat="false" ht="15" hidden="false" customHeight="false" outlineLevel="0" collapsed="false">
      <c r="H127" s="3" t="s">
        <v>496</v>
      </c>
      <c r="I127" s="3" t="s">
        <v>497</v>
      </c>
    </row>
    <row r="128" customFormat="false" ht="15" hidden="false" customHeight="false" outlineLevel="0" collapsed="false">
      <c r="H128" s="3" t="s">
        <v>498</v>
      </c>
      <c r="I128" s="3" t="s">
        <v>499</v>
      </c>
    </row>
    <row r="129" customFormat="false" ht="15" hidden="false" customHeight="false" outlineLevel="0" collapsed="false">
      <c r="H129" s="3" t="s">
        <v>500</v>
      </c>
      <c r="I129" s="3" t="s">
        <v>501</v>
      </c>
    </row>
    <row r="130" customFormat="false" ht="15" hidden="false" customHeight="false" outlineLevel="0" collapsed="false">
      <c r="H130" s="3" t="s">
        <v>502</v>
      </c>
      <c r="I130" s="3" t="s">
        <v>503</v>
      </c>
    </row>
    <row r="131" customFormat="false" ht="15" hidden="false" customHeight="false" outlineLevel="0" collapsed="false">
      <c r="H131" s="3" t="s">
        <v>504</v>
      </c>
      <c r="I131" s="3" t="s">
        <v>505</v>
      </c>
    </row>
    <row r="132" customFormat="false" ht="15" hidden="false" customHeight="false" outlineLevel="0" collapsed="false">
      <c r="H132" s="3" t="s">
        <v>506</v>
      </c>
      <c r="I132" s="3" t="s">
        <v>507</v>
      </c>
    </row>
    <row r="133" customFormat="false" ht="15" hidden="false" customHeight="false" outlineLevel="0" collapsed="false">
      <c r="H133" s="3" t="s">
        <v>508</v>
      </c>
      <c r="I133" s="3" t="s">
        <v>509</v>
      </c>
    </row>
    <row r="134" customFormat="false" ht="15" hidden="false" customHeight="false" outlineLevel="0" collapsed="false">
      <c r="H134" s="3" t="s">
        <v>510</v>
      </c>
      <c r="I134" s="3" t="s">
        <v>511</v>
      </c>
    </row>
    <row r="135" customFormat="false" ht="15" hidden="false" customHeight="false" outlineLevel="0" collapsed="false">
      <c r="H135" s="3" t="s">
        <v>512</v>
      </c>
      <c r="I135" s="3" t="s">
        <v>513</v>
      </c>
    </row>
    <row r="136" customFormat="false" ht="15" hidden="false" customHeight="false" outlineLevel="0" collapsed="false">
      <c r="H136" s="3" t="s">
        <v>514</v>
      </c>
      <c r="I136" s="3" t="s">
        <v>515</v>
      </c>
    </row>
    <row r="137" customFormat="false" ht="15" hidden="false" customHeight="false" outlineLevel="0" collapsed="false">
      <c r="H137" s="3" t="s">
        <v>516</v>
      </c>
      <c r="I137" s="3" t="s">
        <v>517</v>
      </c>
    </row>
    <row r="138" customFormat="false" ht="15" hidden="false" customHeight="false" outlineLevel="0" collapsed="false">
      <c r="H138" s="3" t="s">
        <v>518</v>
      </c>
      <c r="I138" s="3" t="s">
        <v>519</v>
      </c>
    </row>
    <row r="139" customFormat="false" ht="15" hidden="false" customHeight="false" outlineLevel="0" collapsed="false">
      <c r="H139" s="3" t="s">
        <v>520</v>
      </c>
      <c r="I139" s="3" t="s">
        <v>521</v>
      </c>
    </row>
    <row r="140" customFormat="false" ht="15" hidden="false" customHeight="false" outlineLevel="0" collapsed="false">
      <c r="H140" s="3" t="s">
        <v>522</v>
      </c>
      <c r="I140" s="3" t="s">
        <v>523</v>
      </c>
    </row>
    <row r="141" customFormat="false" ht="15" hidden="false" customHeight="false" outlineLevel="0" collapsed="false">
      <c r="H141" s="3" t="s">
        <v>524</v>
      </c>
      <c r="I141" s="3" t="s">
        <v>525</v>
      </c>
    </row>
    <row r="142" customFormat="false" ht="15" hidden="false" customHeight="false" outlineLevel="0" collapsed="false">
      <c r="H142" s="3" t="s">
        <v>526</v>
      </c>
      <c r="I142" s="3" t="s">
        <v>527</v>
      </c>
    </row>
    <row r="143" customFormat="false" ht="15" hidden="false" customHeight="false" outlineLevel="0" collapsed="false">
      <c r="H143" s="3" t="s">
        <v>528</v>
      </c>
      <c r="I143" s="3" t="s">
        <v>529</v>
      </c>
    </row>
    <row r="144" customFormat="false" ht="15" hidden="false" customHeight="false" outlineLevel="0" collapsed="false">
      <c r="H144" s="3" t="s">
        <v>530</v>
      </c>
      <c r="I144" s="3" t="s">
        <v>531</v>
      </c>
    </row>
    <row r="145" customFormat="false" ht="15" hidden="false" customHeight="false" outlineLevel="0" collapsed="false">
      <c r="H145" s="3" t="s">
        <v>532</v>
      </c>
      <c r="I145" s="3" t="s">
        <v>533</v>
      </c>
    </row>
    <row r="146" customFormat="false" ht="15" hidden="false" customHeight="false" outlineLevel="0" collapsed="false">
      <c r="H146" s="3" t="s">
        <v>534</v>
      </c>
      <c r="I146" s="3" t="s">
        <v>535</v>
      </c>
    </row>
    <row r="147" customFormat="false" ht="15" hidden="false" customHeight="false" outlineLevel="0" collapsed="false">
      <c r="H147" s="3" t="s">
        <v>536</v>
      </c>
      <c r="I147" s="3" t="s">
        <v>298</v>
      </c>
    </row>
    <row r="148" customFormat="false" ht="15" hidden="false" customHeight="false" outlineLevel="0" collapsed="false">
      <c r="H148" s="3" t="s">
        <v>537</v>
      </c>
      <c r="I148" s="3" t="s">
        <v>538</v>
      </c>
    </row>
    <row r="149" customFormat="false" ht="15" hidden="false" customHeight="false" outlineLevel="0" collapsed="false">
      <c r="H149" s="3" t="s">
        <v>539</v>
      </c>
      <c r="I149" s="3" t="s">
        <v>540</v>
      </c>
    </row>
    <row r="150" customFormat="false" ht="15" hidden="false" customHeight="false" outlineLevel="0" collapsed="false">
      <c r="H150" s="3" t="s">
        <v>541</v>
      </c>
      <c r="I150" s="3" t="s">
        <v>542</v>
      </c>
    </row>
    <row r="151" customFormat="false" ht="15" hidden="false" customHeight="false" outlineLevel="0" collapsed="false">
      <c r="H151" s="3" t="s">
        <v>543</v>
      </c>
      <c r="I151" s="3" t="s">
        <v>544</v>
      </c>
    </row>
    <row r="152" customFormat="false" ht="15" hidden="false" customHeight="false" outlineLevel="0" collapsed="false">
      <c r="H152" s="3" t="s">
        <v>545</v>
      </c>
      <c r="I152" s="3" t="s">
        <v>546</v>
      </c>
    </row>
    <row r="153" customFormat="false" ht="15" hidden="false" customHeight="false" outlineLevel="0" collapsed="false">
      <c r="H153" s="3" t="s">
        <v>547</v>
      </c>
      <c r="I153" s="3" t="s">
        <v>548</v>
      </c>
    </row>
    <row r="154" customFormat="false" ht="15" hidden="false" customHeight="false" outlineLevel="0" collapsed="false">
      <c r="H154" s="3" t="s">
        <v>549</v>
      </c>
      <c r="I154" s="3" t="s">
        <v>550</v>
      </c>
    </row>
    <row r="155" customFormat="false" ht="15" hidden="false" customHeight="false" outlineLevel="0" collapsed="false">
      <c r="H155" s="3" t="s">
        <v>551</v>
      </c>
      <c r="I155" s="3" t="s">
        <v>552</v>
      </c>
    </row>
    <row r="156" customFormat="false" ht="15" hidden="false" customHeight="false" outlineLevel="0" collapsed="false">
      <c r="H156" s="3" t="s">
        <v>553</v>
      </c>
      <c r="I156" s="3" t="s">
        <v>554</v>
      </c>
    </row>
    <row r="157" customFormat="false" ht="15" hidden="false" customHeight="false" outlineLevel="0" collapsed="false">
      <c r="H157" s="3" t="s">
        <v>555</v>
      </c>
      <c r="I157" s="3" t="s">
        <v>556</v>
      </c>
    </row>
    <row r="158" customFormat="false" ht="15" hidden="false" customHeight="false" outlineLevel="0" collapsed="false">
      <c r="H158" s="3" t="s">
        <v>557</v>
      </c>
      <c r="I158" s="3" t="s">
        <v>558</v>
      </c>
    </row>
    <row r="159" customFormat="false" ht="15" hidden="false" customHeight="false" outlineLevel="0" collapsed="false">
      <c r="H159" s="3" t="s">
        <v>559</v>
      </c>
      <c r="I159" s="3" t="s">
        <v>560</v>
      </c>
    </row>
    <row r="160" customFormat="false" ht="15" hidden="false" customHeight="false" outlineLevel="0" collapsed="false">
      <c r="H160" s="3" t="s">
        <v>561</v>
      </c>
      <c r="I160" s="3" t="s">
        <v>562</v>
      </c>
    </row>
    <row r="161" customFormat="false" ht="15" hidden="false" customHeight="false" outlineLevel="0" collapsed="false">
      <c r="H161" s="3" t="s">
        <v>563</v>
      </c>
      <c r="I161" s="3" t="s">
        <v>564</v>
      </c>
    </row>
    <row r="162" customFormat="false" ht="15" hidden="false" customHeight="false" outlineLevel="0" collapsed="false">
      <c r="H162" s="3" t="s">
        <v>565</v>
      </c>
      <c r="I162" s="3" t="s">
        <v>566</v>
      </c>
    </row>
    <row r="163" customFormat="false" ht="15" hidden="false" customHeight="false" outlineLevel="0" collapsed="false">
      <c r="H163" s="3" t="s">
        <v>567</v>
      </c>
      <c r="I163" s="3" t="s">
        <v>568</v>
      </c>
    </row>
    <row r="164" customFormat="false" ht="15" hidden="false" customHeight="false" outlineLevel="0" collapsed="false">
      <c r="H164" s="3" t="s">
        <v>569</v>
      </c>
      <c r="I164" s="3" t="s">
        <v>570</v>
      </c>
    </row>
    <row r="165" customFormat="false" ht="15" hidden="false" customHeight="false" outlineLevel="0" collapsed="false">
      <c r="H165" s="3" t="s">
        <v>571</v>
      </c>
      <c r="I165" s="3" t="s">
        <v>572</v>
      </c>
    </row>
    <row r="166" customFormat="false" ht="15" hidden="false" customHeight="false" outlineLevel="0" collapsed="false">
      <c r="H166" s="3" t="s">
        <v>573</v>
      </c>
      <c r="I166" s="3" t="s">
        <v>574</v>
      </c>
    </row>
    <row r="167" customFormat="false" ht="15" hidden="false" customHeight="false" outlineLevel="0" collapsed="false">
      <c r="H167" s="3" t="s">
        <v>575</v>
      </c>
      <c r="I167" s="3" t="s">
        <v>576</v>
      </c>
    </row>
    <row r="168" customFormat="false" ht="15" hidden="false" customHeight="false" outlineLevel="0" collapsed="false">
      <c r="H168" s="3" t="s">
        <v>577</v>
      </c>
      <c r="I168" s="3" t="s">
        <v>578</v>
      </c>
    </row>
    <row r="169" customFormat="false" ht="15" hidden="false" customHeight="false" outlineLevel="0" collapsed="false">
      <c r="H169" s="3" t="s">
        <v>579</v>
      </c>
      <c r="I169" s="3" t="s">
        <v>580</v>
      </c>
    </row>
    <row r="170" customFormat="false" ht="15" hidden="false" customHeight="false" outlineLevel="0" collapsed="false">
      <c r="H170" s="3" t="s">
        <v>581</v>
      </c>
      <c r="I170" s="3" t="s">
        <v>582</v>
      </c>
    </row>
    <row r="171" customFormat="false" ht="15" hidden="false" customHeight="false" outlineLevel="0" collapsed="false">
      <c r="H171" s="3" t="s">
        <v>583</v>
      </c>
      <c r="I171" s="3" t="s">
        <v>584</v>
      </c>
    </row>
    <row r="172" customFormat="false" ht="15" hidden="false" customHeight="false" outlineLevel="0" collapsed="false">
      <c r="H172" s="3" t="s">
        <v>585</v>
      </c>
      <c r="I172" s="3" t="s">
        <v>586</v>
      </c>
    </row>
    <row r="173" customFormat="false" ht="15" hidden="false" customHeight="false" outlineLevel="0" collapsed="false">
      <c r="H173" s="3" t="s">
        <v>587</v>
      </c>
      <c r="I173" s="3" t="s">
        <v>588</v>
      </c>
    </row>
    <row r="174" customFormat="false" ht="15" hidden="false" customHeight="false" outlineLevel="0" collapsed="false">
      <c r="H174" s="3" t="s">
        <v>589</v>
      </c>
      <c r="I174" s="3" t="s">
        <v>590</v>
      </c>
    </row>
    <row r="175" customFormat="false" ht="15" hidden="false" customHeight="false" outlineLevel="0" collapsed="false">
      <c r="H175" s="3" t="s">
        <v>591</v>
      </c>
      <c r="I175" s="3" t="s">
        <v>592</v>
      </c>
    </row>
    <row r="176" customFormat="false" ht="15" hidden="false" customHeight="false" outlineLevel="0" collapsed="false">
      <c r="H176" s="3" t="s">
        <v>593</v>
      </c>
      <c r="I176" s="3" t="s">
        <v>594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2" min="2" style="0" width="18"/>
  </cols>
  <sheetData>
    <row r="1" customFormat="false" ht="34.3" hidden="false" customHeight="false" outlineLevel="0" collapsed="false">
      <c r="A1" s="10" t="str">
        <f aca="false">Assumptions!$I$37</f>
        <v>Kelvin Dynamics - Series F Pro-Forma</v>
      </c>
    </row>
    <row r="3" customFormat="false" ht="15" hidden="false" customHeight="false" outlineLevel="0" collapsed="false">
      <c r="A3" s="11" t="str">
        <f aca="false">Assumptions!$I$38</f>
        <v>Series F PPS</v>
      </c>
      <c r="B3" s="12" t="n">
        <f aca="false">$C$172</f>
        <v>37.628498065874</v>
      </c>
    </row>
    <row r="4" customFormat="false" ht="15" hidden="false" customHeight="false" outlineLevel="0" collapsed="false">
      <c r="A4" s="11" t="str">
        <f aca="false">Assumptions!$I$39</f>
        <v>Series F new shares</v>
      </c>
      <c r="B4" s="12" t="n">
        <f aca="false">$D$172</f>
        <v>797268.069203315</v>
      </c>
    </row>
    <row r="5" customFormat="false" ht="15" hidden="false" customHeight="false" outlineLevel="0" collapsed="false">
      <c r="A5" s="11" t="str">
        <f aca="false">Assumptions!$I$40</f>
        <v>Our fund Series F shares</v>
      </c>
      <c r="B5" s="12" t="n">
        <f aca="false">Assumptions!$B$11/$C$172</f>
        <v>265756.023067772</v>
      </c>
    </row>
    <row r="6" customFormat="false" ht="15" hidden="false" customHeight="false" outlineLevel="0" collapsed="false">
      <c r="A6" s="11" t="str">
        <f aca="false">Assumptions!$I$41</f>
        <v>F_LEAD primary Series F shares</v>
      </c>
      <c r="B6" s="12" t="n">
        <f aca="false">Assumptions!$B$12/$C$172</f>
        <v>531512.046135543</v>
      </c>
    </row>
    <row r="7" customFormat="false" ht="15" hidden="false" customHeight="false" outlineLevel="0" collapsed="false">
      <c r="A7" s="11" t="str">
        <f aca="false">Assumptions!$I$42</f>
        <v>ESOP top-up shares</v>
      </c>
      <c r="B7" s="12" t="n">
        <f aca="false">$P$172</f>
        <v>587882.229488009</v>
      </c>
    </row>
    <row r="8" customFormat="false" ht="15" hidden="false" customHeight="false" outlineLevel="0" collapsed="false">
      <c r="A8" s="11" t="str">
        <f aca="false">Assumptions!$I$43</f>
        <v>Post-F FD shares</v>
      </c>
      <c r="B8" s="12" t="n">
        <f aca="false">$Q$172</f>
        <v>38327301.7652924</v>
      </c>
    </row>
    <row r="9" customFormat="false" ht="15" hidden="false" customHeight="false" outlineLevel="0" collapsed="false">
      <c r="A9" s="11" t="str">
        <f aca="false">Assumptions!$I$44</f>
        <v>Our post-F ownership</v>
      </c>
      <c r="B9" s="13" t="n">
        <f aca="false">B5/$Q$172</f>
        <v>0.0069338568286179</v>
      </c>
    </row>
    <row r="10" customFormat="false" ht="15" hidden="false" customHeight="false" outlineLevel="0" collapsed="false">
      <c r="A10" s="11" t="str">
        <f aca="false">Assumptions!$I$45</f>
        <v>Series F post-F ownership</v>
      </c>
      <c r="B10" s="13" t="n">
        <f aca="false">$D$172/$Q$172</f>
        <v>0.0208015704858537</v>
      </c>
    </row>
    <row r="12" customFormat="false" ht="15" hidden="false" customHeight="false" outlineLevel="0" collapsed="false">
      <c r="A12" s="6" t="str">
        <f aca="false">Assumptions!$I$46</f>
        <v>Anti-dilution block</v>
      </c>
    </row>
    <row r="13" customFormat="false" ht="15" hidden="false" customHeight="false" outlineLevel="0" collapsed="false">
      <c r="A13" s="14" t="str">
        <f aca="false">Assumptions!$I$47</f>
        <v>Series</v>
      </c>
      <c r="B13" s="15" t="str">
        <f aca="false">Assumptions!$I$48</f>
        <v>F PPS &lt; OCP</v>
      </c>
      <c r="C13" s="15" t="str">
        <f aca="false">Assumptions!$I$49</f>
        <v>OCP</v>
      </c>
      <c r="D13" s="15" t="str">
        <f aca="false">Assumptions!$I$50</f>
        <v>New conversion price</v>
      </c>
      <c r="E13" s="15" t="str">
        <f aca="false">Assumptions!$I$51</f>
        <v>New ratio</v>
      </c>
      <c r="F13" s="15" t="str">
        <f aca="false">Assumptions!$I$52</f>
        <v>As-converted shares</v>
      </c>
      <c r="G13" s="15" t="str">
        <f aca="false">Assumptions!$I$53</f>
        <v>AD B shares</v>
      </c>
      <c r="H13" s="15" t="str">
        <f aca="false">Assumptions!$I$54</f>
        <v>AD C shares</v>
      </c>
    </row>
    <row r="14" customFormat="false" ht="15" hidden="false" customHeight="false" outlineLevel="0" collapsed="false">
      <c r="A14" s="6" t="str">
        <f aca="false">Assumptions!$I$55</f>
        <v>Seed</v>
      </c>
      <c r="B14" s="12" t="n">
        <f aca="false">$C$172&lt;Assumptions!$B$37</f>
        <v>0</v>
      </c>
      <c r="C14" s="12" t="n">
        <f aca="false">Assumptions!$B$37</f>
        <v>1</v>
      </c>
      <c r="D14" s="12" t="n">
        <f aca="false">$R$172</f>
        <v>1</v>
      </c>
      <c r="E14" s="12" t="n">
        <f aca="false">$S$172</f>
        <v>1</v>
      </c>
      <c r="F14" s="12" t="n">
        <f aca="false">$T$172</f>
        <v>5000000</v>
      </c>
      <c r="G14" s="12" t="n">
        <f aca="false">Assumptions!$B$22/Assumptions!$B$37</f>
        <v>30000000</v>
      </c>
      <c r="H14" s="12" t="n">
        <f aca="false">Assumptions!$B$22/$C$172</f>
        <v>797268.069203315</v>
      </c>
    </row>
    <row r="15" customFormat="false" ht="15" hidden="false" customHeight="false" outlineLevel="0" collapsed="false">
      <c r="A15" s="6" t="str">
        <f aca="false">Assumptions!$I$56</f>
        <v>Series A</v>
      </c>
      <c r="B15" s="12" t="n">
        <f aca="false">$C$172&lt;Assumptions!$B$42</f>
        <v>0</v>
      </c>
      <c r="C15" s="12" t="n">
        <f aca="false">Assumptions!$B$42</f>
        <v>3</v>
      </c>
      <c r="D15" s="12" t="n">
        <f aca="false">$U$172</f>
        <v>3</v>
      </c>
      <c r="E15" s="12" t="n">
        <f aca="false">$V$172</f>
        <v>1</v>
      </c>
      <c r="F15" s="12" t="n">
        <f aca="false">$W$172</f>
        <v>5000000</v>
      </c>
      <c r="G15" s="12" t="n">
        <f aca="false">Assumptions!$B$22/Assumptions!$B$42</f>
        <v>10000000</v>
      </c>
      <c r="H15" s="12" t="n">
        <f aca="false">Assumptions!$B$22/$C$172</f>
        <v>797268.069203315</v>
      </c>
    </row>
    <row r="16" customFormat="false" ht="15" hidden="false" customHeight="false" outlineLevel="0" collapsed="false">
      <c r="A16" s="6" t="str">
        <f aca="false">Assumptions!$I$57</f>
        <v>Series B</v>
      </c>
      <c r="B16" s="12" t="n">
        <f aca="false">$C$172&lt;Assumptions!$B$47</f>
        <v>0</v>
      </c>
      <c r="C16" s="12" t="n">
        <f aca="false">Assumptions!$B$47</f>
        <v>10</v>
      </c>
      <c r="D16" s="12" t="n">
        <f aca="false">$X$172</f>
        <v>10</v>
      </c>
      <c r="E16" s="12" t="n">
        <f aca="false">$Y$172</f>
        <v>1</v>
      </c>
      <c r="F16" s="12" t="n">
        <f aca="false">$Z$172</f>
        <v>3000000</v>
      </c>
      <c r="G16" s="12" t="n">
        <f aca="false">Assumptions!$B$22/Assumptions!$B$47</f>
        <v>3000000</v>
      </c>
      <c r="H16" s="12" t="n">
        <f aca="false">Assumptions!$B$22/$C$172</f>
        <v>797268.069203315</v>
      </c>
    </row>
    <row r="17" customFormat="false" ht="15" hidden="false" customHeight="false" outlineLevel="0" collapsed="false">
      <c r="A17" s="6" t="str">
        <f aca="false">Assumptions!$I$58</f>
        <v>Series C</v>
      </c>
      <c r="B17" s="12" t="n">
        <f aca="false">$C$172&lt;Assumptions!$B$52</f>
        <v>0</v>
      </c>
      <c r="C17" s="12" t="n">
        <f aca="false">Assumptions!$B$52</f>
        <v>25</v>
      </c>
      <c r="D17" s="12" t="n">
        <f aca="false">$AA$172</f>
        <v>25</v>
      </c>
      <c r="E17" s="12" t="n">
        <f aca="false">$AB$172</f>
        <v>1</v>
      </c>
      <c r="F17" s="12" t="n">
        <f aca="false">$AC$172</f>
        <v>2400000</v>
      </c>
      <c r="G17" s="12" t="n">
        <f aca="false">Assumptions!$B$22/Assumptions!$B$52</f>
        <v>1200000</v>
      </c>
      <c r="H17" s="12" t="n">
        <f aca="false">Assumptions!$B$22/$C$172</f>
        <v>797268.069203315</v>
      </c>
    </row>
    <row r="18" customFormat="false" ht="15" hidden="false" customHeight="false" outlineLevel="0" collapsed="false">
      <c r="A18" s="6" t="str">
        <f aca="false">Assumptions!$I$59</f>
        <v>Series D</v>
      </c>
      <c r="B18" s="12" t="n">
        <f aca="false">$C$172&lt;Assumptions!$B$57</f>
        <v>1</v>
      </c>
      <c r="C18" s="12" t="n">
        <f aca="false">Assumptions!$B$57</f>
        <v>58.118347</v>
      </c>
      <c r="D18" s="12" t="n">
        <f aca="false">$AD$172</f>
        <v>57.6817359540603</v>
      </c>
      <c r="E18" s="12" t="n">
        <f aca="false">$AE$172</f>
        <v>1.04019060812917</v>
      </c>
      <c r="F18" s="12" t="n">
        <f aca="false">$AF$172</f>
        <v>1733651.36027881</v>
      </c>
      <c r="G18" s="12" t="n">
        <f aca="false">Assumptions!$B$22/Assumptions!$B$57</f>
        <v>516188.115260745</v>
      </c>
      <c r="H18" s="12" t="n">
        <f aca="false">Assumptions!$B$22/$C$172</f>
        <v>797268.069203315</v>
      </c>
    </row>
    <row r="19" customFormat="false" ht="15" hidden="false" customHeight="false" outlineLevel="0" collapsed="false">
      <c r="A19" s="6" t="str">
        <f aca="false">Assumptions!$I$60</f>
        <v>Series E</v>
      </c>
      <c r="B19" s="12" t="n">
        <f aca="false">$C$172&lt;Assumptions!$B$62</f>
        <v>1</v>
      </c>
      <c r="C19" s="12" t="n">
        <f aca="false">Assumptions!$B$62</f>
        <v>49.158311</v>
      </c>
      <c r="D19" s="12" t="n">
        <f aca="false">$AG$172</f>
        <v>48.9126262367378</v>
      </c>
      <c r="E19" s="12" t="n">
        <f aca="false">$AH$172</f>
        <v>1.00502293134033</v>
      </c>
      <c r="F19" s="12" t="n">
        <f aca="false">$AI$172</f>
        <v>6133320.27733387</v>
      </c>
      <c r="G19" s="12" t="n">
        <f aca="false">Assumptions!$B$22/Assumptions!$B$62</f>
        <v>610273.204870688</v>
      </c>
      <c r="H19" s="12" t="n">
        <f aca="false">Assumptions!$B$22/$C$172</f>
        <v>797268.069203315</v>
      </c>
    </row>
    <row r="22" customFormat="false" ht="15" hidden="false" customHeight="false" outlineLevel="0" collapsed="false">
      <c r="A22" s="6" t="str">
        <f aca="false">Assumptions!$I$61</f>
        <v>Notes block</v>
      </c>
    </row>
    <row r="23" customFormat="false" ht="15" hidden="false" customHeight="false" outlineLevel="0" collapsed="false">
      <c r="A23" s="14" t="str">
        <f aca="false">Assumptions!$I$62</f>
        <v>Note</v>
      </c>
      <c r="B23" s="15" t="str">
        <f aca="false">Assumptions!$I$63</f>
        <v>Principal</v>
      </c>
      <c r="C23" s="15" t="str">
        <f aca="false">Assumptions!$I$64</f>
        <v>Cap</v>
      </c>
      <c r="D23" s="15" t="str">
        <f aca="false">Assumptions!$I$65</f>
        <v>Discount</v>
      </c>
      <c r="E23" s="15" t="str">
        <f aca="false">Assumptions!$I$66</f>
        <v>Cap-implied PPS</v>
      </c>
      <c r="F23" s="15" t="str">
        <f aca="false">Assumptions!$I$67</f>
        <v>Discount-implied PPS</v>
      </c>
      <c r="G23" s="15" t="str">
        <f aca="false">Assumptions!$I$68</f>
        <v>Conversion PPS</v>
      </c>
      <c r="H23" s="15" t="str">
        <f aca="false">Assumptions!$I$69</f>
        <v>Branch</v>
      </c>
      <c r="I23" s="15" t="str">
        <f aca="false">Assumptions!$I$70</f>
        <v>Shares issued</v>
      </c>
    </row>
    <row r="24" customFormat="false" ht="15" hidden="false" customHeight="false" outlineLevel="0" collapsed="false">
      <c r="A24" s="6" t="str">
        <f aca="false">Assumptions!$I$71</f>
        <v>Note A</v>
      </c>
      <c r="B24" s="12" t="n">
        <f aca="false">Assumptions!$B$69</f>
        <v>5000000</v>
      </c>
      <c r="C24" s="12" t="n">
        <f aca="false">Assumptions!$B$70</f>
        <v>1000000000</v>
      </c>
      <c r="D24" s="12" t="n">
        <f aca="false">Assumptions!$B$71</f>
        <v>0.2</v>
      </c>
      <c r="E24" s="12" t="n">
        <f aca="false">$F$172</f>
        <v>26.7785530953235</v>
      </c>
      <c r="F24" s="12" t="n">
        <f aca="false">$G$172</f>
        <v>30.1027984526992</v>
      </c>
      <c r="G24" s="12" t="n">
        <f aca="false">$H$172</f>
        <v>26.7785530953235</v>
      </c>
      <c r="H24" s="12" t="str">
        <f aca="false">IF(E24&lt;=F24,"cap","discount")</f>
        <v>cap</v>
      </c>
      <c r="I24" s="12" t="n">
        <f aca="false">$J$172</f>
        <v>186716.585552682</v>
      </c>
    </row>
    <row r="25" customFormat="false" ht="15" hidden="false" customHeight="false" outlineLevel="0" collapsed="false">
      <c r="A25" s="6" t="str">
        <f aca="false">Assumptions!$I$72</f>
        <v>Note B</v>
      </c>
      <c r="B25" s="12" t="n">
        <f aca="false">Assumptions!$B$73</f>
        <v>3000000</v>
      </c>
      <c r="C25" s="12" t="n">
        <f aca="false">Assumptions!$B$74</f>
        <v>1600000000</v>
      </c>
      <c r="D25" s="12" t="n">
        <f aca="false">Assumptions!$B$75</f>
        <v>0.15</v>
      </c>
      <c r="E25" s="12" t="n">
        <f aca="false">$K$172</f>
        <v>42.7393378414047</v>
      </c>
      <c r="F25" s="12" t="n">
        <f aca="false">$L$172</f>
        <v>31.9842233559929</v>
      </c>
      <c r="G25" s="12" t="n">
        <f aca="false">$M$172</f>
        <v>31.9842233559929</v>
      </c>
      <c r="H25" s="12" t="str">
        <f aca="false">IF(E25&lt;=F25,"cap","discount")</f>
        <v>discount</v>
      </c>
      <c r="I25" s="12" t="n">
        <f aca="false">$O$172</f>
        <v>93796.2434356841</v>
      </c>
    </row>
    <row r="29" customFormat="false" ht="15" hidden="false" customHeight="false" outlineLevel="0" collapsed="false">
      <c r="A29" s="6" t="str">
        <f aca="false">Assumptions!$I$73</f>
        <v>Tender block</v>
      </c>
    </row>
    <row r="30" customFormat="false" ht="15" hidden="false" customHeight="false" outlineLevel="0" collapsed="false">
      <c r="A30" s="6" t="str">
        <f aca="false">Assumptions!$I$74</f>
        <v>Tender PPS</v>
      </c>
      <c r="B30" s="12" t="n">
        <f aca="false">Assumptions!$B$9*$C$172</f>
        <v>31.9842233559929</v>
      </c>
    </row>
    <row r="31" customFormat="false" ht="15" hidden="false" customHeight="false" outlineLevel="0" collapsed="false">
      <c r="A31" s="6" t="str">
        <f aca="false">Assumptions!$I$75</f>
        <v>Tender shares</v>
      </c>
      <c r="B31" s="12" t="n">
        <f aca="false">Assumptions!$B$8/B30</f>
        <v>468981.21717842</v>
      </c>
    </row>
    <row r="32" customFormat="false" ht="15" hidden="false" customHeight="false" outlineLevel="0" collapsed="false">
      <c r="A32" s="6" t="str">
        <f aca="false">Assumptions!$I$76</f>
        <v>F1 tendered shares</v>
      </c>
      <c r="B32" s="12" t="n">
        <f aca="false">B31*Assumptions!$C$87/Assumptions!$B$18</f>
        <v>234490.60858921</v>
      </c>
    </row>
    <row r="33" customFormat="false" ht="15" hidden="false" customHeight="false" outlineLevel="0" collapsed="false">
      <c r="A33" s="6" t="str">
        <f aca="false">Assumptions!$I$77</f>
        <v>F2 tendered shares</v>
      </c>
      <c r="B33" s="12" t="n">
        <f aca="false">B31*Assumptions!$C$88/Assumptions!$B$18</f>
        <v>146556.630368256</v>
      </c>
    </row>
    <row r="34" customFormat="false" ht="15" hidden="false" customHeight="false" outlineLevel="0" collapsed="false">
      <c r="A34" s="6" t="str">
        <f aca="false">Assumptions!$I$78</f>
        <v>F3 tendered shares</v>
      </c>
      <c r="B34" s="12" t="n">
        <f aca="false">B31*Assumptions!$C$89/Assumptions!$B$18</f>
        <v>87933.9782209538</v>
      </c>
    </row>
    <row r="35" customFormat="false" ht="15" hidden="false" customHeight="false" outlineLevel="0" collapsed="false">
      <c r="A35" s="6" t="str">
        <f aca="false">Assumptions!$I$79</f>
        <v>F_LEAD secondary common</v>
      </c>
      <c r="B35" s="12" t="n">
        <f aca="false">B31</f>
        <v>468981.21717842</v>
      </c>
    </row>
    <row r="38" customFormat="false" ht="15" hidden="false" customHeight="false" outlineLevel="0" collapsed="false">
      <c r="A38" s="6" t="str">
        <f aca="false">Assumptions!$I$80</f>
        <v>Post-F cap table</v>
      </c>
    </row>
    <row r="39" customFormat="false" ht="23.85" hidden="false" customHeight="false" outlineLevel="0" collapsed="false">
      <c r="A39" s="14" t="str">
        <f aca="false">Assumptions!$I$81</f>
        <v>Stakeholder</v>
      </c>
      <c r="B39" s="15" t="str">
        <f aca="false">Assumptions!$I$82</f>
        <v>Role</v>
      </c>
      <c r="C39" s="15" t="str">
        <f aca="false">Assumptions!$I$83</f>
        <v>Security class</v>
      </c>
      <c r="D39" s="15" t="str">
        <f aca="false">Assumptions!$I$84</f>
        <v>Common shares</v>
      </c>
      <c r="E39" s="15" t="str">
        <f aca="false">Assumptions!$I$85</f>
        <v>Preferred / note / option shares</v>
      </c>
      <c r="F39" s="15" t="str">
        <f aca="false">Assumptions!$I$86</f>
        <v>FD shares</v>
      </c>
      <c r="G39" s="15" t="str">
        <f aca="false">Assumptions!$I$87</f>
        <v>Ownership %</v>
      </c>
    </row>
    <row r="40" customFormat="false" ht="15" hidden="false" customHeight="false" outlineLevel="0" collapsed="false">
      <c r="A40" s="6" t="str">
        <f aca="false">Assumptions!$A$87</f>
        <v>F1</v>
      </c>
      <c r="B40" s="12" t="str">
        <f aca="false">Assumptions!$B$87</f>
        <v>Founder (CEO)</v>
      </c>
      <c r="C40" s="12" t="str">
        <f aca="false">Assumptions!$I$88</f>
        <v>Common</v>
      </c>
      <c r="D40" s="12" t="n">
        <f aca="false">Assumptions!$C$87-B32</f>
        <v>3765509.39141079</v>
      </c>
      <c r="E40" s="12" t="n">
        <f aca="false">Assumptions!$B$4</f>
        <v>0</v>
      </c>
      <c r="F40" s="12" t="n">
        <f aca="false">D40</f>
        <v>3765509.39141079</v>
      </c>
      <c r="G40" s="13" t="n">
        <f aca="false">F40/$Q$172</f>
        <v>0.0982461383394508</v>
      </c>
    </row>
    <row r="41" customFormat="false" ht="15" hidden="false" customHeight="false" outlineLevel="0" collapsed="false">
      <c r="A41" s="6" t="str">
        <f aca="false">Assumptions!$A$88</f>
        <v>F2</v>
      </c>
      <c r="B41" s="12" t="str">
        <f aca="false">Assumptions!$B$88</f>
        <v>Founder (CTO)</v>
      </c>
      <c r="C41" s="12" t="str">
        <f aca="false">Assumptions!$I$88</f>
        <v>Common</v>
      </c>
      <c r="D41" s="12" t="n">
        <f aca="false">Assumptions!$C$88-B33</f>
        <v>2353443.36963174</v>
      </c>
      <c r="E41" s="12" t="n">
        <f aca="false">Assumptions!$B$4</f>
        <v>0</v>
      </c>
      <c r="F41" s="12" t="n">
        <f aca="false">D41</f>
        <v>2353443.36963174</v>
      </c>
      <c r="G41" s="13" t="n">
        <f aca="false">F41/$Q$172</f>
        <v>0.0614038364621567</v>
      </c>
    </row>
    <row r="42" customFormat="false" ht="23.85" hidden="false" customHeight="false" outlineLevel="0" collapsed="false">
      <c r="A42" s="6" t="str">
        <f aca="false">Assumptions!$A$89</f>
        <v>F3</v>
      </c>
      <c r="B42" s="12" t="str">
        <f aca="false">Assumptions!$B$89</f>
        <v>Founder (Chief Scientist)</v>
      </c>
      <c r="C42" s="12" t="str">
        <f aca="false">Assumptions!$I$88</f>
        <v>Common</v>
      </c>
      <c r="D42" s="12" t="n">
        <f aca="false">Assumptions!$C$89-B34</f>
        <v>1412066.02177905</v>
      </c>
      <c r="E42" s="12" t="n">
        <f aca="false">Assumptions!$B$4</f>
        <v>0</v>
      </c>
      <c r="F42" s="12" t="n">
        <f aca="false">D42</f>
        <v>1412066.02177905</v>
      </c>
      <c r="G42" s="13" t="n">
        <f aca="false">F42/$Q$172</f>
        <v>0.036842301877294</v>
      </c>
    </row>
    <row r="43" customFormat="false" ht="15" hidden="false" customHeight="false" outlineLevel="0" collapsed="false">
      <c r="A43" s="6" t="str">
        <f aca="false">Assumptions!$A$90</f>
        <v>E1</v>
      </c>
      <c r="B43" s="12" t="str">
        <f aca="false">Assumptions!$B$90</f>
        <v>Employee RSA</v>
      </c>
      <c r="C43" s="12" t="str">
        <f aca="false">Assumptions!$I$89</f>
        <v>RSA common</v>
      </c>
      <c r="D43" s="12" t="n">
        <f aca="false">Assumptions!$C$90</f>
        <v>100000</v>
      </c>
      <c r="E43" s="12" t="n">
        <f aca="false">Assumptions!$B$4</f>
        <v>0</v>
      </c>
      <c r="F43" s="12" t="n">
        <f aca="false">D43</f>
        <v>100000</v>
      </c>
      <c r="G43" s="13" t="n">
        <f aca="false">F43/$Q$172</f>
        <v>0.00260910618264696</v>
      </c>
    </row>
    <row r="44" customFormat="false" ht="15" hidden="false" customHeight="false" outlineLevel="0" collapsed="false">
      <c r="A44" s="6" t="str">
        <f aca="false">Assumptions!$A$91</f>
        <v>E2</v>
      </c>
      <c r="B44" s="12" t="str">
        <f aca="false">Assumptions!$B$91</f>
        <v>Employee RSA</v>
      </c>
      <c r="C44" s="12" t="str">
        <f aca="false">Assumptions!$I$89</f>
        <v>RSA common</v>
      </c>
      <c r="D44" s="12" t="n">
        <f aca="false">Assumptions!$C$91</f>
        <v>100000</v>
      </c>
      <c r="E44" s="12" t="n">
        <f aca="false">Assumptions!$B$4</f>
        <v>0</v>
      </c>
      <c r="F44" s="12" t="n">
        <f aca="false">D44</f>
        <v>100000</v>
      </c>
      <c r="G44" s="13" t="n">
        <f aca="false">F44/$Q$172</f>
        <v>0.00260910618264696</v>
      </c>
    </row>
    <row r="45" customFormat="false" ht="15" hidden="false" customHeight="false" outlineLevel="0" collapsed="false">
      <c r="A45" s="6" t="str">
        <f aca="false">Assumptions!$A$92</f>
        <v>E3</v>
      </c>
      <c r="B45" s="12" t="str">
        <f aca="false">Assumptions!$B$92</f>
        <v>Employee RSA</v>
      </c>
      <c r="C45" s="12" t="str">
        <f aca="false">Assumptions!$I$89</f>
        <v>RSA common</v>
      </c>
      <c r="D45" s="12" t="n">
        <f aca="false">Assumptions!$C$92</f>
        <v>100000</v>
      </c>
      <c r="E45" s="12" t="n">
        <f aca="false">Assumptions!$B$4</f>
        <v>0</v>
      </c>
      <c r="F45" s="12" t="n">
        <f aca="false">D45</f>
        <v>100000</v>
      </c>
      <c r="G45" s="13" t="n">
        <f aca="false">F45/$Q$172</f>
        <v>0.00260910618264696</v>
      </c>
    </row>
    <row r="46" customFormat="false" ht="15" hidden="false" customHeight="false" outlineLevel="0" collapsed="false">
      <c r="A46" s="6" t="str">
        <f aca="false">Assumptions!$A$93</f>
        <v>E4</v>
      </c>
      <c r="B46" s="12" t="str">
        <f aca="false">Assumptions!$B$93</f>
        <v>Employee RSA</v>
      </c>
      <c r="C46" s="12" t="str">
        <f aca="false">Assumptions!$I$89</f>
        <v>RSA common</v>
      </c>
      <c r="D46" s="12" t="n">
        <f aca="false">Assumptions!$C$93</f>
        <v>100000</v>
      </c>
      <c r="E46" s="12" t="n">
        <f aca="false">Assumptions!$B$4</f>
        <v>0</v>
      </c>
      <c r="F46" s="12" t="n">
        <f aca="false">D46</f>
        <v>100000</v>
      </c>
      <c r="G46" s="13" t="n">
        <f aca="false">F46/$Q$172</f>
        <v>0.00260910618264696</v>
      </c>
    </row>
    <row r="47" customFormat="false" ht="15" hidden="false" customHeight="false" outlineLevel="0" collapsed="false">
      <c r="A47" s="6" t="str">
        <f aca="false">Assumptions!$A$94</f>
        <v>E5</v>
      </c>
      <c r="B47" s="12" t="str">
        <f aca="false">Assumptions!$B$94</f>
        <v>Employee RSA</v>
      </c>
      <c r="C47" s="12" t="str">
        <f aca="false">Assumptions!$I$89</f>
        <v>RSA common</v>
      </c>
      <c r="D47" s="12" t="n">
        <f aca="false">Assumptions!$C$94</f>
        <v>100000</v>
      </c>
      <c r="E47" s="12" t="n">
        <f aca="false">Assumptions!$B$4</f>
        <v>0</v>
      </c>
      <c r="F47" s="12" t="n">
        <f aca="false">D47</f>
        <v>100000</v>
      </c>
      <c r="G47" s="13" t="n">
        <f aca="false">F47/$Q$172</f>
        <v>0.00260910618264696</v>
      </c>
    </row>
    <row r="48" customFormat="false" ht="15" hidden="false" customHeight="false" outlineLevel="0" collapsed="false">
      <c r="A48" s="6" t="str">
        <f aca="false">Assumptions!$A$95</f>
        <v>E6</v>
      </c>
      <c r="B48" s="12" t="str">
        <f aca="false">Assumptions!$B$95</f>
        <v>Employee RSA</v>
      </c>
      <c r="C48" s="12" t="str">
        <f aca="false">Assumptions!$I$89</f>
        <v>RSA common</v>
      </c>
      <c r="D48" s="12" t="n">
        <f aca="false">Assumptions!$C$95</f>
        <v>100000</v>
      </c>
      <c r="E48" s="12" t="n">
        <f aca="false">Assumptions!$B$4</f>
        <v>0</v>
      </c>
      <c r="F48" s="12" t="n">
        <f aca="false">D48</f>
        <v>100000</v>
      </c>
      <c r="G48" s="13" t="n">
        <f aca="false">F48/$Q$172</f>
        <v>0.00260910618264696</v>
      </c>
    </row>
    <row r="49" customFormat="false" ht="15" hidden="false" customHeight="false" outlineLevel="0" collapsed="false">
      <c r="A49" s="6" t="str">
        <f aca="false">Assumptions!$A$96</f>
        <v>E7</v>
      </c>
      <c r="B49" s="12" t="str">
        <f aca="false">Assumptions!$B$96</f>
        <v>Employee RSA</v>
      </c>
      <c r="C49" s="12" t="str">
        <f aca="false">Assumptions!$I$89</f>
        <v>RSA common</v>
      </c>
      <c r="D49" s="12" t="n">
        <f aca="false">Assumptions!$C$96</f>
        <v>100000</v>
      </c>
      <c r="E49" s="12" t="n">
        <f aca="false">Assumptions!$B$4</f>
        <v>0</v>
      </c>
      <c r="F49" s="12" t="n">
        <f aca="false">D49</f>
        <v>100000</v>
      </c>
      <c r="G49" s="13" t="n">
        <f aca="false">F49/$Q$172</f>
        <v>0.00260910618264696</v>
      </c>
    </row>
    <row r="50" customFormat="false" ht="15" hidden="false" customHeight="false" outlineLevel="0" collapsed="false">
      <c r="A50" s="6" t="str">
        <f aca="false">Assumptions!$A$97</f>
        <v>E8</v>
      </c>
      <c r="B50" s="12" t="str">
        <f aca="false">Assumptions!$B$97</f>
        <v>Employee RSA</v>
      </c>
      <c r="C50" s="12" t="str">
        <f aca="false">Assumptions!$I$89</f>
        <v>RSA common</v>
      </c>
      <c r="D50" s="12" t="n">
        <f aca="false">Assumptions!$C$97</f>
        <v>100000</v>
      </c>
      <c r="E50" s="12" t="n">
        <f aca="false">Assumptions!$B$4</f>
        <v>0</v>
      </c>
      <c r="F50" s="12" t="n">
        <f aca="false">D50</f>
        <v>100000</v>
      </c>
      <c r="G50" s="13" t="n">
        <f aca="false">F50/$Q$172</f>
        <v>0.00260910618264696</v>
      </c>
    </row>
    <row r="51" customFormat="false" ht="15" hidden="false" customHeight="false" outlineLevel="0" collapsed="false">
      <c r="A51" s="6" t="str">
        <f aca="false">Assumptions!$A$98</f>
        <v>E9</v>
      </c>
      <c r="B51" s="12" t="str">
        <f aca="false">Assumptions!$B$98</f>
        <v>Employee RSA</v>
      </c>
      <c r="C51" s="12" t="str">
        <f aca="false">Assumptions!$I$89</f>
        <v>RSA common</v>
      </c>
      <c r="D51" s="12" t="n">
        <f aca="false">Assumptions!$C$98</f>
        <v>100000</v>
      </c>
      <c r="E51" s="12" t="n">
        <f aca="false">Assumptions!$B$4</f>
        <v>0</v>
      </c>
      <c r="F51" s="12" t="n">
        <f aca="false">D51</f>
        <v>100000</v>
      </c>
      <c r="G51" s="13" t="n">
        <f aca="false">F51/$Q$172</f>
        <v>0.00260910618264696</v>
      </c>
    </row>
    <row r="52" customFormat="false" ht="15" hidden="false" customHeight="false" outlineLevel="0" collapsed="false">
      <c r="A52" s="6" t="str">
        <f aca="false">Assumptions!$A$99</f>
        <v>E10</v>
      </c>
      <c r="B52" s="12" t="str">
        <f aca="false">Assumptions!$B$99</f>
        <v>Employee RSA</v>
      </c>
      <c r="C52" s="12" t="str">
        <f aca="false">Assumptions!$I$89</f>
        <v>RSA common</v>
      </c>
      <c r="D52" s="12" t="n">
        <f aca="false">Assumptions!$C$99</f>
        <v>100000</v>
      </c>
      <c r="E52" s="12" t="n">
        <f aca="false">Assumptions!$B$4</f>
        <v>0</v>
      </c>
      <c r="F52" s="12" t="n">
        <f aca="false">D52</f>
        <v>100000</v>
      </c>
      <c r="G52" s="13" t="n">
        <f aca="false">F52/$Q$172</f>
        <v>0.00260910618264696</v>
      </c>
    </row>
    <row r="53" customFormat="false" ht="15" hidden="false" customHeight="false" outlineLevel="0" collapsed="false">
      <c r="A53" s="6" t="str">
        <f aca="false">Assumptions!$A$100</f>
        <v>SEED1</v>
      </c>
      <c r="B53" s="12" t="str">
        <f aca="false">Assumptions!$B$100</f>
        <v>Seed preferred LP</v>
      </c>
      <c r="C53" s="12" t="str">
        <f aca="false">Assumptions!$I$55</f>
        <v>Seed</v>
      </c>
      <c r="D53" s="12" t="n">
        <f aca="false">Assumptions!$B$4</f>
        <v>0</v>
      </c>
      <c r="E53" s="12" t="n">
        <f aca="false">Assumptions!$E$100*$S$172</f>
        <v>5000000</v>
      </c>
      <c r="F53" s="12" t="n">
        <f aca="false">E53</f>
        <v>5000000</v>
      </c>
      <c r="G53" s="13" t="n">
        <f aca="false">F53/$Q$172</f>
        <v>0.130455309132348</v>
      </c>
    </row>
    <row r="54" customFormat="false" ht="15" hidden="false" customHeight="false" outlineLevel="0" collapsed="false">
      <c r="A54" s="6" t="str">
        <f aca="false">Assumptions!$A$101</f>
        <v>A1</v>
      </c>
      <c r="B54" s="12" t="str">
        <f aca="false">Assumptions!$B$101</f>
        <v>Series A preferred LP</v>
      </c>
      <c r="C54" s="12" t="str">
        <f aca="false">Assumptions!$I$56</f>
        <v>Series A</v>
      </c>
      <c r="D54" s="12" t="n">
        <f aca="false">Assumptions!$B$4</f>
        <v>0</v>
      </c>
      <c r="E54" s="12" t="n">
        <f aca="false">Assumptions!$E$101*$V$172</f>
        <v>5000000</v>
      </c>
      <c r="F54" s="12" t="n">
        <f aca="false">E54</f>
        <v>5000000</v>
      </c>
      <c r="G54" s="13" t="n">
        <f aca="false">F54/$Q$172</f>
        <v>0.130455309132348</v>
      </c>
    </row>
    <row r="55" customFormat="false" ht="15" hidden="false" customHeight="false" outlineLevel="0" collapsed="false">
      <c r="A55" s="6" t="str">
        <f aca="false">Assumptions!$A$102</f>
        <v>B1</v>
      </c>
      <c r="B55" s="12" t="str">
        <f aca="false">Assumptions!$B$102</f>
        <v>Series B preferred LP</v>
      </c>
      <c r="C55" s="12" t="str">
        <f aca="false">Assumptions!$I$57</f>
        <v>Series B</v>
      </c>
      <c r="D55" s="12" t="n">
        <f aca="false">Assumptions!$B$4</f>
        <v>0</v>
      </c>
      <c r="E55" s="12" t="n">
        <f aca="false">Assumptions!$E$102*$Y$172</f>
        <v>3000000</v>
      </c>
      <c r="F55" s="12" t="n">
        <f aca="false">E55</f>
        <v>3000000</v>
      </c>
      <c r="G55" s="13" t="n">
        <f aca="false">F55/$Q$172</f>
        <v>0.0782731854794087</v>
      </c>
    </row>
    <row r="56" customFormat="false" ht="15" hidden="false" customHeight="false" outlineLevel="0" collapsed="false">
      <c r="A56" s="6" t="str">
        <f aca="false">Assumptions!$A$103</f>
        <v>C1</v>
      </c>
      <c r="B56" s="12" t="str">
        <f aca="false">Assumptions!$B$103</f>
        <v>Series C preferred LP</v>
      </c>
      <c r="C56" s="12" t="str">
        <f aca="false">Assumptions!$I$58</f>
        <v>Series C</v>
      </c>
      <c r="D56" s="12" t="n">
        <f aca="false">Assumptions!$B$4</f>
        <v>0</v>
      </c>
      <c r="E56" s="12" t="n">
        <f aca="false">Assumptions!$E$103*$AB$172</f>
        <v>2400000</v>
      </c>
      <c r="F56" s="12" t="n">
        <f aca="false">E56</f>
        <v>2400000</v>
      </c>
      <c r="G56" s="13" t="n">
        <f aca="false">F56/$Q$172</f>
        <v>0.062618548383527</v>
      </c>
    </row>
    <row r="57" customFormat="false" ht="15" hidden="false" customHeight="false" outlineLevel="0" collapsed="false">
      <c r="A57" s="6" t="str">
        <f aca="false">Assumptions!$A$104</f>
        <v>D1</v>
      </c>
      <c r="B57" s="12" t="str">
        <f aca="false">Assumptions!$B$104</f>
        <v>Series D preferred LP</v>
      </c>
      <c r="C57" s="12" t="str">
        <f aca="false">Assumptions!$I$59</f>
        <v>Series D</v>
      </c>
      <c r="D57" s="12" t="n">
        <f aca="false">Assumptions!$B$4</f>
        <v>0</v>
      </c>
      <c r="E57" s="12" t="n">
        <f aca="false">$AF$172</f>
        <v>1733651.36027881</v>
      </c>
      <c r="F57" s="12" t="n">
        <f aca="false">$AF$172</f>
        <v>1733651.36027881</v>
      </c>
      <c r="G57" s="13" t="n">
        <f aca="false">F57/$Q$172</f>
        <v>0.0452328048265776</v>
      </c>
    </row>
    <row r="58" customFormat="false" ht="15" hidden="false" customHeight="false" outlineLevel="0" collapsed="false">
      <c r="A58" s="6" t="str">
        <f aca="false">Assumptions!$A$105</f>
        <v>E1_INV</v>
      </c>
      <c r="B58" s="12" t="str">
        <f aca="false">Assumptions!$B$105</f>
        <v>Series E preferred LP</v>
      </c>
      <c r="C58" s="12" t="str">
        <f aca="false">Assumptions!$I$60</f>
        <v>Series E</v>
      </c>
      <c r="D58" s="12" t="n">
        <f aca="false">Assumptions!$B$4</f>
        <v>0</v>
      </c>
      <c r="E58" s="12" t="n">
        <f aca="false">Assumptions!$E$105*$AH$172</f>
        <v>613332.329240267</v>
      </c>
      <c r="F58" s="12" t="n">
        <f aca="false">E58</f>
        <v>613332.329240267</v>
      </c>
      <c r="G58" s="13" t="n">
        <f aca="false">F58/$Q$172</f>
        <v>0.0160024917223804</v>
      </c>
    </row>
    <row r="59" customFormat="false" ht="15" hidden="false" customHeight="false" outlineLevel="0" collapsed="false">
      <c r="A59" s="6" t="str">
        <f aca="false">Assumptions!$A$106</f>
        <v>E2_INV</v>
      </c>
      <c r="B59" s="12" t="str">
        <f aca="false">Assumptions!$B$106</f>
        <v>Series E preferred LP</v>
      </c>
      <c r="C59" s="12" t="str">
        <f aca="false">Assumptions!$I$60</f>
        <v>Series E</v>
      </c>
      <c r="D59" s="12" t="n">
        <f aca="false">Assumptions!$B$4</f>
        <v>0</v>
      </c>
      <c r="E59" s="12" t="n">
        <f aca="false">Assumptions!$E$106*$AH$172</f>
        <v>613332.329240267</v>
      </c>
      <c r="F59" s="12" t="n">
        <f aca="false">E59</f>
        <v>613332.329240267</v>
      </c>
      <c r="G59" s="13" t="n">
        <f aca="false">F59/$Q$172</f>
        <v>0.0160024917223804</v>
      </c>
    </row>
    <row r="60" customFormat="false" ht="15" hidden="false" customHeight="false" outlineLevel="0" collapsed="false">
      <c r="A60" s="6" t="str">
        <f aca="false">Assumptions!$A$107</f>
        <v>E3_INV</v>
      </c>
      <c r="B60" s="12" t="str">
        <f aca="false">Assumptions!$B$107</f>
        <v>Series E preferred LP</v>
      </c>
      <c r="C60" s="12" t="str">
        <f aca="false">Assumptions!$I$60</f>
        <v>Series E</v>
      </c>
      <c r="D60" s="12" t="n">
        <f aca="false">Assumptions!$B$4</f>
        <v>0</v>
      </c>
      <c r="E60" s="12" t="n">
        <f aca="false">Assumptions!$E$107*$AH$172</f>
        <v>613332.329240267</v>
      </c>
      <c r="F60" s="12" t="n">
        <f aca="false">E60</f>
        <v>613332.329240267</v>
      </c>
      <c r="G60" s="13" t="n">
        <f aca="false">F60/$Q$172</f>
        <v>0.0160024917223804</v>
      </c>
    </row>
    <row r="61" customFormat="false" ht="15" hidden="false" customHeight="false" outlineLevel="0" collapsed="false">
      <c r="A61" s="6" t="str">
        <f aca="false">Assumptions!$A$108</f>
        <v>E4_INV</v>
      </c>
      <c r="B61" s="12" t="str">
        <f aca="false">Assumptions!$B$108</f>
        <v>Series E preferred LP</v>
      </c>
      <c r="C61" s="12" t="str">
        <f aca="false">Assumptions!$I$60</f>
        <v>Series E</v>
      </c>
      <c r="D61" s="12" t="n">
        <f aca="false">Assumptions!$B$4</f>
        <v>0</v>
      </c>
      <c r="E61" s="12" t="n">
        <f aca="false">Assumptions!$E$108*$AH$172</f>
        <v>613332.329240267</v>
      </c>
      <c r="F61" s="12" t="n">
        <f aca="false">E61</f>
        <v>613332.329240267</v>
      </c>
      <c r="G61" s="13" t="n">
        <f aca="false">F61/$Q$172</f>
        <v>0.0160024917223804</v>
      </c>
    </row>
    <row r="62" customFormat="false" ht="15" hidden="false" customHeight="false" outlineLevel="0" collapsed="false">
      <c r="A62" s="6" t="str">
        <f aca="false">Assumptions!$A$109</f>
        <v>E5_INV</v>
      </c>
      <c r="B62" s="12" t="str">
        <f aca="false">Assumptions!$B$109</f>
        <v>Series E preferred LP</v>
      </c>
      <c r="C62" s="12" t="str">
        <f aca="false">Assumptions!$I$60</f>
        <v>Series E</v>
      </c>
      <c r="D62" s="12" t="n">
        <f aca="false">Assumptions!$B$4</f>
        <v>0</v>
      </c>
      <c r="E62" s="12" t="n">
        <f aca="false">Assumptions!$E$109*$AH$172</f>
        <v>613332.329240267</v>
      </c>
      <c r="F62" s="12" t="n">
        <f aca="false">E62</f>
        <v>613332.329240267</v>
      </c>
      <c r="G62" s="13" t="n">
        <f aca="false">F62/$Q$172</f>
        <v>0.0160024917223804</v>
      </c>
    </row>
    <row r="63" customFormat="false" ht="15" hidden="false" customHeight="false" outlineLevel="0" collapsed="false">
      <c r="A63" s="6" t="str">
        <f aca="false">Assumptions!$A$110</f>
        <v>E6_INV</v>
      </c>
      <c r="B63" s="12" t="str">
        <f aca="false">Assumptions!$B$110</f>
        <v>Series E preferred LP</v>
      </c>
      <c r="C63" s="12" t="str">
        <f aca="false">Assumptions!$I$60</f>
        <v>Series E</v>
      </c>
      <c r="D63" s="12" t="n">
        <f aca="false">Assumptions!$B$4</f>
        <v>0</v>
      </c>
      <c r="E63" s="12" t="n">
        <f aca="false">Assumptions!$E$110*$AH$172</f>
        <v>613332.329240267</v>
      </c>
      <c r="F63" s="12" t="n">
        <f aca="false">E63</f>
        <v>613332.329240267</v>
      </c>
      <c r="G63" s="13" t="n">
        <f aca="false">F63/$Q$172</f>
        <v>0.0160024917223804</v>
      </c>
    </row>
    <row r="64" customFormat="false" ht="15" hidden="false" customHeight="false" outlineLevel="0" collapsed="false">
      <c r="A64" s="6" t="str">
        <f aca="false">Assumptions!$A$111</f>
        <v>E7_INV</v>
      </c>
      <c r="B64" s="12" t="str">
        <f aca="false">Assumptions!$B$111</f>
        <v>Series E preferred LP</v>
      </c>
      <c r="C64" s="12" t="str">
        <f aca="false">Assumptions!$I$60</f>
        <v>Series E</v>
      </c>
      <c r="D64" s="12" t="n">
        <f aca="false">Assumptions!$B$4</f>
        <v>0</v>
      </c>
      <c r="E64" s="12" t="n">
        <f aca="false">Assumptions!$E$111*$AH$172</f>
        <v>613332.329240267</v>
      </c>
      <c r="F64" s="12" t="n">
        <f aca="false">E64</f>
        <v>613332.329240267</v>
      </c>
      <c r="G64" s="13" t="n">
        <f aca="false">F64/$Q$172</f>
        <v>0.0160024917223804</v>
      </c>
    </row>
    <row r="65" customFormat="false" ht="15" hidden="false" customHeight="false" outlineLevel="0" collapsed="false">
      <c r="A65" s="6" t="str">
        <f aca="false">Assumptions!$A$112</f>
        <v>E8_INV</v>
      </c>
      <c r="B65" s="12" t="str">
        <f aca="false">Assumptions!$B$112</f>
        <v>Series E preferred LP</v>
      </c>
      <c r="C65" s="12" t="str">
        <f aca="false">Assumptions!$I$60</f>
        <v>Series E</v>
      </c>
      <c r="D65" s="12" t="n">
        <f aca="false">Assumptions!$B$4</f>
        <v>0</v>
      </c>
      <c r="E65" s="12" t="n">
        <f aca="false">Assumptions!$E$112*$AH$172</f>
        <v>613332.329240267</v>
      </c>
      <c r="F65" s="12" t="n">
        <f aca="false">E65</f>
        <v>613332.329240267</v>
      </c>
      <c r="G65" s="13" t="n">
        <f aca="false">F65/$Q$172</f>
        <v>0.0160024917223804</v>
      </c>
    </row>
    <row r="66" customFormat="false" ht="15" hidden="false" customHeight="false" outlineLevel="0" collapsed="false">
      <c r="A66" s="6" t="str">
        <f aca="false">Assumptions!$A$113</f>
        <v>E9_INV</v>
      </c>
      <c r="B66" s="12" t="str">
        <f aca="false">Assumptions!$B$113</f>
        <v>Series E preferred LP</v>
      </c>
      <c r="C66" s="12" t="str">
        <f aca="false">Assumptions!$I$60</f>
        <v>Series E</v>
      </c>
      <c r="D66" s="12" t="n">
        <f aca="false">Assumptions!$B$4</f>
        <v>0</v>
      </c>
      <c r="E66" s="12" t="n">
        <f aca="false">Assumptions!$E$113*$AH$172</f>
        <v>613332.329240267</v>
      </c>
      <c r="F66" s="12" t="n">
        <f aca="false">E66</f>
        <v>613332.329240267</v>
      </c>
      <c r="G66" s="13" t="n">
        <f aca="false">F66/$Q$172</f>
        <v>0.0160024917223804</v>
      </c>
    </row>
    <row r="67" customFormat="false" ht="15" hidden="false" customHeight="false" outlineLevel="0" collapsed="false">
      <c r="A67" s="6" t="str">
        <f aca="false">Assumptions!$A$114</f>
        <v>E10_INV</v>
      </c>
      <c r="B67" s="12" t="str">
        <f aca="false">Assumptions!$B$114</f>
        <v>Series E preferred LP</v>
      </c>
      <c r="C67" s="12" t="str">
        <f aca="false">Assumptions!$I$60</f>
        <v>Series E</v>
      </c>
      <c r="D67" s="12" t="n">
        <f aca="false">Assumptions!$B$4</f>
        <v>0</v>
      </c>
      <c r="E67" s="12" t="n">
        <f aca="false">Assumptions!$E$114*$AH$172</f>
        <v>613329.314171473</v>
      </c>
      <c r="F67" s="12" t="n">
        <f aca="false">E67</f>
        <v>613329.314171473</v>
      </c>
      <c r="G67" s="13" t="n">
        <f aca="false">F67/$Q$172</f>
        <v>0.0160024130560341</v>
      </c>
    </row>
    <row r="68" customFormat="false" ht="23.85" hidden="false" customHeight="false" outlineLevel="0" collapsed="false">
      <c r="A68" s="6" t="str">
        <f aca="false">Assumptions!$A$115</f>
        <v>NA1</v>
      </c>
      <c r="B68" s="12" t="str">
        <f aca="false">Assumptions!$B$115</f>
        <v>Convertible Note A holder</v>
      </c>
      <c r="C68" s="12" t="str">
        <f aca="false">Assumptions!$I$90</f>
        <v>Note A common-equivalent</v>
      </c>
      <c r="D68" s="12" t="n">
        <f aca="false">Assumptions!$B$4</f>
        <v>0</v>
      </c>
      <c r="E68" s="12" t="n">
        <f aca="false">$J$172</f>
        <v>186716.585552682</v>
      </c>
      <c r="F68" s="12" t="n">
        <f aca="false">E68</f>
        <v>186716.585552682</v>
      </c>
      <c r="G68" s="13" t="n">
        <f aca="false">F68/$Q$172</f>
        <v>0.00487163397768232</v>
      </c>
    </row>
    <row r="69" customFormat="false" ht="23.85" hidden="false" customHeight="false" outlineLevel="0" collapsed="false">
      <c r="A69" s="6" t="str">
        <f aca="false">Assumptions!$A$116</f>
        <v>NB1</v>
      </c>
      <c r="B69" s="12" t="str">
        <f aca="false">Assumptions!$B$116</f>
        <v>Convertible Note B holder</v>
      </c>
      <c r="C69" s="12" t="str">
        <f aca="false">Assumptions!$I$91</f>
        <v>Note B common-equivalent</v>
      </c>
      <c r="D69" s="12" t="n">
        <f aca="false">Assumptions!$B$4</f>
        <v>0</v>
      </c>
      <c r="E69" s="12" t="n">
        <f aca="false">$O$172</f>
        <v>93796.2434356841</v>
      </c>
      <c r="F69" s="12" t="n">
        <f aca="false">E69</f>
        <v>93796.2434356841</v>
      </c>
      <c r="G69" s="13" t="n">
        <f aca="false">F69/$Q$172</f>
        <v>0.00244724358657102</v>
      </c>
    </row>
    <row r="70" customFormat="false" ht="15" hidden="false" customHeight="false" outlineLevel="0" collapsed="false">
      <c r="A70" s="6" t="str">
        <f aca="false">Assumptions!$A$117</f>
        <v>F_LEAD</v>
      </c>
      <c r="B70" s="12" t="str">
        <f aca="false">Assumptions!$B$117</f>
        <v>Series F lead investor</v>
      </c>
      <c r="C70" s="12" t="str">
        <f aca="false">Assumptions!$I$92</f>
        <v>Series F preferred</v>
      </c>
      <c r="D70" s="12" t="n">
        <f aca="false">Assumptions!$B$4</f>
        <v>0</v>
      </c>
      <c r="E70" s="12" t="n">
        <f aca="false">Assumptions!$B$12/$C$172</f>
        <v>531512.046135543</v>
      </c>
      <c r="F70" s="12" t="n">
        <f aca="false">E70</f>
        <v>531512.046135543</v>
      </c>
      <c r="G70" s="13" t="n">
        <f aca="false">F70/$Q$172</f>
        <v>0.0138677136572358</v>
      </c>
    </row>
    <row r="71" customFormat="false" ht="15" hidden="false" customHeight="false" outlineLevel="0" collapsed="false">
      <c r="A71" s="6" t="str">
        <f aca="false">Assumptions!$A$117</f>
        <v>F_LEAD</v>
      </c>
      <c r="B71" s="12" t="str">
        <f aca="false">Assumptions!$B$117</f>
        <v>Series F lead investor</v>
      </c>
      <c r="C71" s="12" t="str">
        <f aca="false">Assumptions!$I$93</f>
        <v>Secondary common</v>
      </c>
      <c r="D71" s="12" t="n">
        <f aca="false">B35</f>
        <v>468981.21717842</v>
      </c>
      <c r="E71" s="12" t="n">
        <f aca="false">Assumptions!$B$4</f>
        <v>0</v>
      </c>
      <c r="F71" s="12" t="n">
        <f aca="false">D71</f>
        <v>468981.21717842</v>
      </c>
      <c r="G71" s="13" t="n">
        <f aca="false">F71/$Q$172</f>
        <v>0.0122362179328551</v>
      </c>
    </row>
    <row r="72" customFormat="false" ht="23.85" hidden="false" customHeight="false" outlineLevel="0" collapsed="false">
      <c r="A72" s="6" t="str">
        <f aca="false">Assumptions!$A$118</f>
        <v>F_FUND</v>
      </c>
      <c r="B72" s="12" t="str">
        <f aca="false">Assumptions!$B$118</f>
        <v>Our fund (Series F primary)</v>
      </c>
      <c r="C72" s="12" t="str">
        <f aca="false">Assumptions!$I$92</f>
        <v>Series F preferred</v>
      </c>
      <c r="D72" s="12" t="n">
        <f aca="false">Assumptions!$B$4</f>
        <v>0</v>
      </c>
      <c r="E72" s="12" t="n">
        <f aca="false">Assumptions!$B$11/$C$172</f>
        <v>265756.023067772</v>
      </c>
      <c r="F72" s="12" t="n">
        <f aca="false">E72</f>
        <v>265756.023067772</v>
      </c>
      <c r="G72" s="13" t="n">
        <f aca="false">F72/$Q$172</f>
        <v>0.0069338568286179</v>
      </c>
    </row>
    <row r="73" customFormat="false" ht="15" hidden="false" customHeight="false" outlineLevel="0" collapsed="false">
      <c r="A73" s="6" t="str">
        <f aca="false">Assumptions!$I$94</f>
        <v>Option holders</v>
      </c>
      <c r="B73" s="12" t="str">
        <f aca="false">Assumptions!$I$95</f>
        <v>Issued option holders</v>
      </c>
      <c r="C73" s="12" t="str">
        <f aca="false">Assumptions!$I$96</f>
        <v>Issued options</v>
      </c>
      <c r="D73" s="12" t="n">
        <f aca="false">Assumptions!$B$4</f>
        <v>0</v>
      </c>
      <c r="E73" s="12" t="n">
        <f aca="false">Assumptions!$B$14</f>
        <v>2500000</v>
      </c>
      <c r="F73" s="12" t="n">
        <f aca="false">E73</f>
        <v>2500000</v>
      </c>
      <c r="G73" s="13" t="n">
        <f aca="false">F73/$Q$172</f>
        <v>0.065227654566174</v>
      </c>
    </row>
    <row r="74" customFormat="false" ht="15" hidden="false" customHeight="false" outlineLevel="0" collapsed="false">
      <c r="A74" s="6" t="str">
        <f aca="false">Assumptions!$I$97</f>
        <v>Unissued option pool</v>
      </c>
      <c r="B74" s="12" t="str">
        <f aca="false">Assumptions!$I$98</f>
        <v>Pre-money refresh pool</v>
      </c>
      <c r="C74" s="12" t="str">
        <f aca="false">Assumptions!$I$99</f>
        <v>Unissued options</v>
      </c>
      <c r="D74" s="12" t="n">
        <f aca="false">Assumptions!$B$4</f>
        <v>0</v>
      </c>
      <c r="E74" s="12" t="n">
        <f aca="false">Assumptions!$B$15+$P$172</f>
        <v>2482549.22948801</v>
      </c>
      <c r="F74" s="12" t="n">
        <f aca="false">E74</f>
        <v>2482549.22948801</v>
      </c>
      <c r="G74" s="13" t="n">
        <f aca="false">F74/$Q$172</f>
        <v>0.0647723454338261</v>
      </c>
    </row>
    <row r="75" customFormat="false" ht="15" hidden="false" customHeight="false" outlineLevel="0" collapsed="false">
      <c r="A75" s="6" t="str">
        <f aca="false">Assumptions!$I$100</f>
        <v>Ownership check</v>
      </c>
      <c r="F75" s="12" t="n">
        <f aca="false">SUM(F40:F74)</f>
        <v>38327301.7652924</v>
      </c>
      <c r="G75" s="13" t="n">
        <f aca="false">SUM(G40:G74)</f>
        <v>1</v>
      </c>
    </row>
    <row r="92" customFormat="false" ht="35.05" hidden="true" customHeight="false" outlineLevel="0" collapsed="false">
      <c r="A92" s="14" t="str">
        <f aca="false">Assumptions!$I$2</f>
        <v>Iteration</v>
      </c>
      <c r="B92" s="15" t="str">
        <f aca="false">Assumptions!$I$3</f>
        <v>Top-up input</v>
      </c>
      <c r="C92" s="15" t="str">
        <f aca="false">Assumptions!$I$4</f>
        <v>F PPS</v>
      </c>
      <c r="D92" s="15" t="str">
        <f aca="false">Assumptions!$I$5</f>
        <v>F primary shares</v>
      </c>
      <c r="E92" s="15" t="str">
        <f aca="false">Assumptions!$I$6</f>
        <v>Prior as-converted</v>
      </c>
      <c r="F92" s="15" t="str">
        <f aca="false">Assumptions!$I$7</f>
        <v>Note A cap PPS</v>
      </c>
      <c r="G92" s="15" t="str">
        <f aca="false">Assumptions!$I$8</f>
        <v>Note A discount PPS</v>
      </c>
      <c r="H92" s="15" t="str">
        <f aca="false">Assumptions!$I$9</f>
        <v>Note A conversion PPS</v>
      </c>
      <c r="I92" s="15" t="str">
        <f aca="false">Assumptions!$I$10</f>
        <v>Note A branch</v>
      </c>
      <c r="J92" s="15" t="str">
        <f aca="false">Assumptions!$I$11</f>
        <v>Note A shares</v>
      </c>
      <c r="K92" s="15" t="str">
        <f aca="false">Assumptions!$I$12</f>
        <v>Note B cap PPS</v>
      </c>
      <c r="L92" s="15" t="str">
        <f aca="false">Assumptions!$I$13</f>
        <v>Note B discount PPS</v>
      </c>
      <c r="M92" s="15" t="str">
        <f aca="false">Assumptions!$I$14</f>
        <v>Note B conversion PPS</v>
      </c>
      <c r="N92" s="15" t="str">
        <f aca="false">Assumptions!$I$15</f>
        <v>Note B branch</v>
      </c>
      <c r="O92" s="15" t="str">
        <f aca="false">Assumptions!$I$16</f>
        <v>Note B shares</v>
      </c>
      <c r="P92" s="15" t="str">
        <f aca="false">Assumptions!$I$17</f>
        <v>ESOP top-up output</v>
      </c>
      <c r="Q92" s="15" t="str">
        <f aca="false">Assumptions!$I$18</f>
        <v>Post-F FD</v>
      </c>
      <c r="R92" s="15" t="str">
        <f aca="false">Assumptions!$I$19</f>
        <v>Seed NCP</v>
      </c>
      <c r="S92" s="15" t="str">
        <f aca="false">Assumptions!$I$20</f>
        <v>Seed ratio</v>
      </c>
      <c r="T92" s="15" t="str">
        <f aca="false">Assumptions!$I$21</f>
        <v>Seed as-converted</v>
      </c>
      <c r="U92" s="15" t="str">
        <f aca="false">Assumptions!$I$22</f>
        <v>Series A NCP</v>
      </c>
      <c r="V92" s="15" t="str">
        <f aca="false">Assumptions!$I$23</f>
        <v>Series A ratio</v>
      </c>
      <c r="W92" s="15" t="str">
        <f aca="false">Assumptions!$I$24</f>
        <v>Series A as-converted</v>
      </c>
      <c r="X92" s="15" t="str">
        <f aca="false">Assumptions!$I$25</f>
        <v>Series B NCP</v>
      </c>
      <c r="Y92" s="15" t="str">
        <f aca="false">Assumptions!$I$26</f>
        <v>Series B ratio</v>
      </c>
      <c r="Z92" s="15" t="str">
        <f aca="false">Assumptions!$I$27</f>
        <v>Series B as-converted</v>
      </c>
      <c r="AA92" s="15" t="str">
        <f aca="false">Assumptions!$I$28</f>
        <v>Series C NCP</v>
      </c>
      <c r="AB92" s="15" t="str">
        <f aca="false">Assumptions!$I$29</f>
        <v>Series C ratio</v>
      </c>
      <c r="AC92" s="15" t="str">
        <f aca="false">Assumptions!$I$30</f>
        <v>Series C as-converted</v>
      </c>
      <c r="AD92" s="15" t="str">
        <f aca="false">Assumptions!$I$31</f>
        <v>Series D NCP</v>
      </c>
      <c r="AE92" s="15" t="str">
        <f aca="false">Assumptions!$I$32</f>
        <v>Series D ratio</v>
      </c>
      <c r="AF92" s="15" t="str">
        <f aca="false">Assumptions!$I$33</f>
        <v>Series D as-converted</v>
      </c>
      <c r="AG92" s="15" t="str">
        <f aca="false">Assumptions!$I$34</f>
        <v>Series E NCP</v>
      </c>
      <c r="AH92" s="15" t="str">
        <f aca="false">Assumptions!$I$35</f>
        <v>Series E ratio</v>
      </c>
      <c r="AI92" s="15" t="str">
        <f aca="false">Assumptions!$I$36</f>
        <v>Series E as-converted</v>
      </c>
    </row>
    <row r="93" customFormat="false" ht="15" hidden="true" customHeight="false" outlineLevel="0" collapsed="false">
      <c r="A93" s="6" t="n">
        <f aca="false">ROW()-ROW($A$93)+Assumptions!$B$4</f>
        <v>0</v>
      </c>
      <c r="B93" s="12" t="n">
        <f aca="false">Assumptions!$B$4</f>
        <v>0</v>
      </c>
      <c r="C93" s="12" t="n">
        <f aca="false">Assumptions!$B$6/(Assumptions!$B$16+$B$93)</f>
        <v>38.2326039399081</v>
      </c>
      <c r="D93" s="12" t="n">
        <f aca="false">Assumptions!$B$7/$C$93</f>
        <v>784670.592857143</v>
      </c>
      <c r="E93" s="12" t="n">
        <f aca="false">$T$93+$W$93+$Z$93+$AC$93+$AF$93+$AI$93</f>
        <v>23264322.8768918</v>
      </c>
      <c r="F93" s="12" t="n">
        <f aca="false">Assumptions!$B$70/(Assumptions!$B$20+Assumptions!$B$17+$B$93+$E$93+Assumptions!$B$4)</f>
        <v>27.2784384773885</v>
      </c>
      <c r="G93" s="12" t="n">
        <f aca="false">$C$93*(1-Assumptions!$B$71)</f>
        <v>30.5860831519265</v>
      </c>
      <c r="H93" s="12" t="n">
        <f aca="false">MIN($F$93,$G$93)</f>
        <v>27.2784384773885</v>
      </c>
      <c r="I93" s="12" t="str">
        <f aca="false">IF($F$93&lt;=$G$93,"cap","discount")</f>
        <v>cap</v>
      </c>
      <c r="J93" s="12" t="n">
        <f aca="false">Assumptions!$B$69/$H$93</f>
        <v>183294.949384459</v>
      </c>
      <c r="K93" s="12" t="n">
        <f aca="false">Assumptions!$B$74/(Assumptions!$B$20+Assumptions!$B$17+$B$93+$E$93+$J$93)</f>
        <v>43.4283597649966</v>
      </c>
      <c r="L93" s="12" t="n">
        <f aca="false">$C$93*(1-Assumptions!$B$75)</f>
        <v>32.4977133489219</v>
      </c>
      <c r="M93" s="12" t="n">
        <f aca="false">MIN($K$93,$L$93)</f>
        <v>32.4977133489219</v>
      </c>
      <c r="N93" s="12" t="str">
        <f aca="false">IF($K$93&lt;=$L$93,"cap","discount")</f>
        <v>discount</v>
      </c>
      <c r="O93" s="12" t="n">
        <f aca="false">Assumptions!$B$73/$M$93</f>
        <v>92314.187394958</v>
      </c>
      <c r="P93" s="12" t="n">
        <f aca="false">MAX(Assumptions!$B$4,(Assumptions!$B$10*(Assumptions!$B$20+$E$93+Assumptions!$B$17+$J$93+$O$93+$D$93)-Assumptions!$B$17)/(1-Assumptions!$B$10))</f>
        <v>584871.320515735</v>
      </c>
      <c r="Q93" s="12" t="n">
        <f aca="false">Assumptions!$B$20+$E$93+Assumptions!$B$17+$P$93+$J$93+$O$93+$D$93</f>
        <v>38304140.9270441</v>
      </c>
      <c r="R93" s="12" t="n">
        <f aca="false">IF($C$93&lt;Assumptions!$B$37,Assumptions!$B$37*(Assumptions!$B$21+Assumptions!$B$22/Assumptions!$B$37)/(Assumptions!$B$21+Assumptions!$B$22/$C$93),Assumptions!$B$37)</f>
        <v>1</v>
      </c>
      <c r="S93" s="12" t="n">
        <f aca="false">Assumptions!$B$38/$R$93</f>
        <v>1</v>
      </c>
      <c r="T93" s="12" t="n">
        <f aca="false">Assumptions!$B$39*$S$93</f>
        <v>5000000</v>
      </c>
      <c r="U93" s="12" t="n">
        <f aca="false">IF($C$93&lt;Assumptions!$B$42,Assumptions!$B$42*(Assumptions!$B$21+Assumptions!$B$22/Assumptions!$B$42)/(Assumptions!$B$21+Assumptions!$B$22/$C$93),Assumptions!$B$42)</f>
        <v>3</v>
      </c>
      <c r="V93" s="12" t="n">
        <f aca="false">Assumptions!$B$43/$U$93</f>
        <v>1</v>
      </c>
      <c r="W93" s="12" t="n">
        <f aca="false">Assumptions!$B$44*$V$93</f>
        <v>5000000</v>
      </c>
      <c r="X93" s="12" t="n">
        <f aca="false">IF($C$93&lt;Assumptions!$B$47,Assumptions!$B$47*(Assumptions!$B$21+Assumptions!$B$22/Assumptions!$B$47)/(Assumptions!$B$21+Assumptions!$B$22/$C$93),Assumptions!$B$47)</f>
        <v>10</v>
      </c>
      <c r="Y93" s="12" t="n">
        <f aca="false">Assumptions!$B$48/$X$93</f>
        <v>1</v>
      </c>
      <c r="Z93" s="12" t="n">
        <f aca="false">Assumptions!$B$49*$Y$93</f>
        <v>3000000</v>
      </c>
      <c r="AA93" s="12" t="n">
        <f aca="false">IF($C$93&lt;Assumptions!$B$52,Assumptions!$B$52*(Assumptions!$B$21+Assumptions!$B$22/Assumptions!$B$52)/(Assumptions!$B$21+Assumptions!$B$22/$C$93),Assumptions!$B$52)</f>
        <v>25</v>
      </c>
      <c r="AB93" s="12" t="n">
        <f aca="false">Assumptions!$B$53/$AA$93</f>
        <v>1</v>
      </c>
      <c r="AC93" s="12" t="n">
        <f aca="false">Assumptions!$B$54*$AB$93</f>
        <v>2400000</v>
      </c>
      <c r="AD93" s="12" t="n">
        <f aca="false">IF($C$93&lt;Assumptions!$B$57,Assumptions!$B$57*(Assumptions!$B$21+Assumptions!$B$22/Assumptions!$B$57)/(Assumptions!$B$21+Assumptions!$B$22/$C$93),Assumptions!$B$57)</f>
        <v>57.7011635791589</v>
      </c>
      <c r="AE93" s="12" t="n">
        <f aca="false">Assumptions!$B$58/$AD$93</f>
        <v>1.03984038238133</v>
      </c>
      <c r="AF93" s="12" t="n">
        <f aca="false">Assumptions!$B$59*$AE$93</f>
        <v>1733067.65058234</v>
      </c>
      <c r="AG93" s="12" t="n">
        <f aca="false">IF($C$93&lt;Assumptions!$B$62,Assumptions!$B$62*(Assumptions!$B$21+Assumptions!$B$22/Assumptions!$B$62)/(Assumptions!$B$21+Assumptions!$B$22/$C$93),Assumptions!$B$62)</f>
        <v>48.9291003623757</v>
      </c>
      <c r="AH93" s="12" t="n">
        <f aca="false">Assumptions!$B$63/$AG$93</f>
        <v>1.00468454633187</v>
      </c>
      <c r="AI93" s="12" t="n">
        <f aca="false">Assumptions!$B$64*$AH$93</f>
        <v>6131255.22630948</v>
      </c>
    </row>
    <row r="94" customFormat="false" ht="15" hidden="true" customHeight="false" outlineLevel="0" collapsed="false">
      <c r="A94" s="6" t="n">
        <f aca="false">ROW()-ROW($A$93)+Assumptions!$B$4</f>
        <v>1</v>
      </c>
      <c r="B94" s="12" t="n">
        <f aca="false">$P$93</f>
        <v>584871.320515735</v>
      </c>
      <c r="C94" s="12" t="n">
        <f aca="false">Assumptions!$B$6/(Assumptions!$B$16+$B$94)</f>
        <v>37.6315434249333</v>
      </c>
      <c r="D94" s="12" t="n">
        <f aca="false">Assumptions!$B$7/$C$94</f>
        <v>797203.549725337</v>
      </c>
      <c r="E94" s="12" t="n">
        <f aca="false">$T$94+$W$94+$Z$94+$AC$94+$AF$94+$AI$94</f>
        <v>23266958.0716687</v>
      </c>
      <c r="F94" s="12" t="n">
        <f aca="false">Assumptions!$B$70/(Assumptions!$B$20+Assumptions!$B$17+$B$94+$E$94+$O$93)</f>
        <v>26.7817850777202</v>
      </c>
      <c r="G94" s="12" t="n">
        <f aca="false">$C$94*(1-Assumptions!$B$71)</f>
        <v>30.1052347399466</v>
      </c>
      <c r="H94" s="12" t="n">
        <f aca="false">MIN($F$94,$G$94)</f>
        <v>26.7817850777202</v>
      </c>
      <c r="I94" s="12" t="str">
        <f aca="false">IF($F$94&lt;=$G$94,"cap","discount")</f>
        <v>cap</v>
      </c>
      <c r="J94" s="12" t="n">
        <f aca="false">Assumptions!$B$69/$H$94</f>
        <v>186694.052897897</v>
      </c>
      <c r="K94" s="12" t="n">
        <f aca="false">Assumptions!$B$74/(Assumptions!$B$20+Assumptions!$B$17+$B$94+$E$94+$J$94)</f>
        <v>42.7428167617008</v>
      </c>
      <c r="L94" s="12" t="n">
        <f aca="false">$C$94*(1-Assumptions!$B$75)</f>
        <v>31.9868119111933</v>
      </c>
      <c r="M94" s="12" t="n">
        <f aca="false">MIN($K$94,$L$94)</f>
        <v>31.9868119111933</v>
      </c>
      <c r="N94" s="12" t="str">
        <f aca="false">IF($K$94&lt;=$L$94,"cap","discount")</f>
        <v>discount</v>
      </c>
      <c r="O94" s="12" t="n">
        <f aca="false">Assumptions!$B$73/$M$94</f>
        <v>93788.6529088632</v>
      </c>
      <c r="P94" s="12" t="n">
        <f aca="false">MAX(Assumptions!$B$4,(Assumptions!$B$10*(Assumptions!$B$20+$E$94+Assumptions!$B$17+$J$94+$O$94+$D$94)-Assumptions!$B$17)/(1-Assumptions!$B$10))</f>
        <v>587866.06038632</v>
      </c>
      <c r="Q94" s="12" t="n">
        <f aca="false">Assumptions!$B$20+$E$94+Assumptions!$B$17+$P$94+$J$94+$O$94+$D$94</f>
        <v>38327177.3875871</v>
      </c>
      <c r="R94" s="12" t="n">
        <f aca="false">IF($C$94&lt;Assumptions!$B$37,Assumptions!$B$37*(Assumptions!$B$21+Assumptions!$B$22/Assumptions!$B$37)/(Assumptions!$B$21+Assumptions!$B$22/$C$94),Assumptions!$B$37)</f>
        <v>1</v>
      </c>
      <c r="S94" s="12" t="n">
        <f aca="false">Assumptions!$B$38/$R$94</f>
        <v>1</v>
      </c>
      <c r="T94" s="12" t="n">
        <f aca="false">Assumptions!$B$39*$S$94</f>
        <v>5000000</v>
      </c>
      <c r="U94" s="12" t="n">
        <f aca="false">IF($C$94&lt;Assumptions!$B$42,Assumptions!$B$42*(Assumptions!$B$21+Assumptions!$B$22/Assumptions!$B$42)/(Assumptions!$B$21+Assumptions!$B$22/$C$94),Assumptions!$B$42)</f>
        <v>3</v>
      </c>
      <c r="V94" s="12" t="n">
        <f aca="false">Assumptions!$B$43/$U$94</f>
        <v>1</v>
      </c>
      <c r="W94" s="12" t="n">
        <f aca="false">Assumptions!$B$44*$V$94</f>
        <v>5000000</v>
      </c>
      <c r="X94" s="12" t="n">
        <f aca="false">IF($C$94&lt;Assumptions!$B$47,Assumptions!$B$47*(Assumptions!$B$21+Assumptions!$B$22/Assumptions!$B$47)/(Assumptions!$B$21+Assumptions!$B$22/$C$94),Assumptions!$B$47)</f>
        <v>10</v>
      </c>
      <c r="Y94" s="12" t="n">
        <f aca="false">Assumptions!$B$48/$X$94</f>
        <v>1</v>
      </c>
      <c r="Z94" s="12" t="n">
        <f aca="false">Assumptions!$B$49*$Y$94</f>
        <v>3000000</v>
      </c>
      <c r="AA94" s="12" t="n">
        <f aca="false">IF($C$94&lt;Assumptions!$B$52,Assumptions!$B$52*(Assumptions!$B$21+Assumptions!$B$22/Assumptions!$B$52)/(Assumptions!$B$21+Assumptions!$B$22/$C$94),Assumptions!$B$52)</f>
        <v>25</v>
      </c>
      <c r="AB94" s="12" t="n">
        <f aca="false">Assumptions!$B$53/$AA$94</f>
        <v>1</v>
      </c>
      <c r="AC94" s="12" t="n">
        <f aca="false">Assumptions!$B$54*$AB$94</f>
        <v>2400000</v>
      </c>
      <c r="AD94" s="12" t="n">
        <f aca="false">IF($C$94&lt;Assumptions!$B$57,Assumptions!$B$57*(Assumptions!$B$21+Assumptions!$B$22/Assumptions!$B$57)/(Assumptions!$B$21+Assumptions!$B$22/$C$94),Assumptions!$B$57)</f>
        <v>57.6818354216301</v>
      </c>
      <c r="AE94" s="12" t="n">
        <f aca="false">Assumptions!$B$58/$AD$94</f>
        <v>1.04018881440622</v>
      </c>
      <c r="AF94" s="12" t="n">
        <f aca="false">Assumptions!$B$59*$AE$94</f>
        <v>1733648.37073997</v>
      </c>
      <c r="AG94" s="12" t="n">
        <f aca="false">IF($C$94&lt;Assumptions!$B$62,Assumptions!$B$62*(Assumptions!$B$21+Assumptions!$B$22/Assumptions!$B$62)/(Assumptions!$B$21+Assumptions!$B$22/$C$94),Assumptions!$B$62)</f>
        <v>48.9127105826748</v>
      </c>
      <c r="AH94" s="12" t="n">
        <f aca="false">Assumptions!$B$63/$AG$94</f>
        <v>1.00502119826114</v>
      </c>
      <c r="AI94" s="12" t="n">
        <f aca="false">Assumptions!$B$64*$AH$94</f>
        <v>6133309.70092869</v>
      </c>
    </row>
    <row r="95" customFormat="false" ht="15" hidden="true" customHeight="false" outlineLevel="0" collapsed="false">
      <c r="A95" s="6" t="n">
        <f aca="false">ROW()-ROW($A$93)+Assumptions!$B$4</f>
        <v>2</v>
      </c>
      <c r="B95" s="12" t="n">
        <f aca="false">$P$94</f>
        <v>587866.06038632</v>
      </c>
      <c r="C95" s="12" t="n">
        <f aca="false">Assumptions!$B$6/(Assumptions!$B$16+$B$95)</f>
        <v>37.6285144186622</v>
      </c>
      <c r="D95" s="12" t="n">
        <f aca="false">Assumptions!$B$7/$C$95</f>
        <v>797267.722722564</v>
      </c>
      <c r="E95" s="12" t="n">
        <f aca="false">$T$95+$W$95+$Z$95+$AC$95+$AF$95+$AI$95</f>
        <v>23266971.5647612</v>
      </c>
      <c r="F95" s="12" t="n">
        <f aca="false">Assumptions!$B$70/(Assumptions!$B$20+Assumptions!$B$17+$B$95+$E$95+$O$94)</f>
        <v>26.778570185389</v>
      </c>
      <c r="G95" s="12" t="n">
        <f aca="false">$C$95*(1-Assumptions!$B$71)</f>
        <v>30.1028115349298</v>
      </c>
      <c r="H95" s="12" t="n">
        <f aca="false">MIN($F$95,$G$95)</f>
        <v>26.778570185389</v>
      </c>
      <c r="I95" s="12" t="str">
        <f aca="false">IF($F$95&lt;=$G$95,"cap","discount")</f>
        <v>cap</v>
      </c>
      <c r="J95" s="12" t="n">
        <f aca="false">Assumptions!$B$69/$H$95</f>
        <v>186716.466390282</v>
      </c>
      <c r="K95" s="12" t="n">
        <f aca="false">Assumptions!$B$74/(Assumptions!$B$20+Assumptions!$B$17+$B$95+$E$95+$J$95)</f>
        <v>42.7393565201929</v>
      </c>
      <c r="L95" s="12" t="n">
        <f aca="false">$C$95*(1-Assumptions!$B$75)</f>
        <v>31.9842372558629</v>
      </c>
      <c r="M95" s="12" t="n">
        <f aca="false">MIN($K$95,$L$95)</f>
        <v>31.9842372558629</v>
      </c>
      <c r="N95" s="12" t="str">
        <f aca="false">IF($K$95&lt;=$L$95,"cap","discount")</f>
        <v>discount</v>
      </c>
      <c r="O95" s="12" t="n">
        <f aca="false">Assumptions!$B$73/$M$95</f>
        <v>93796.2026732428</v>
      </c>
      <c r="P95" s="12" t="n">
        <f aca="false">MAX(Assumptions!$B$4,(Assumptions!$B$10*(Assumptions!$B$20+$E$95+Assumptions!$B$17+$J$95+$O$95+$D$95)-Assumptions!$B$17)/(1-Assumptions!$B$10))</f>
        <v>587882.142932358</v>
      </c>
      <c r="Q95" s="12" t="n">
        <f aca="false">Assumptions!$B$20+$E$95+Assumptions!$B$17+$P$95+$J$95+$O$95+$D$95</f>
        <v>38327301.0994797</v>
      </c>
      <c r="R95" s="12" t="n">
        <f aca="false">IF($C$95&lt;Assumptions!$B$37,Assumptions!$B$37*(Assumptions!$B$21+Assumptions!$B$22/Assumptions!$B$37)/(Assumptions!$B$21+Assumptions!$B$22/$C$95),Assumptions!$B$37)</f>
        <v>1</v>
      </c>
      <c r="S95" s="12" t="n">
        <f aca="false">Assumptions!$B$38/$R$95</f>
        <v>1</v>
      </c>
      <c r="T95" s="12" t="n">
        <f aca="false">Assumptions!$B$39*$S$95</f>
        <v>5000000</v>
      </c>
      <c r="U95" s="12" t="n">
        <f aca="false">IF($C$95&lt;Assumptions!$B$42,Assumptions!$B$42*(Assumptions!$B$21+Assumptions!$B$22/Assumptions!$B$42)/(Assumptions!$B$21+Assumptions!$B$22/$C$95),Assumptions!$B$42)</f>
        <v>3</v>
      </c>
      <c r="V95" s="12" t="n">
        <f aca="false">Assumptions!$B$43/$U$95</f>
        <v>1</v>
      </c>
      <c r="W95" s="12" t="n">
        <f aca="false">Assumptions!$B$44*$V$95</f>
        <v>5000000</v>
      </c>
      <c r="X95" s="12" t="n">
        <f aca="false">IF($C$95&lt;Assumptions!$B$47,Assumptions!$B$47*(Assumptions!$B$21+Assumptions!$B$22/Assumptions!$B$47)/(Assumptions!$B$21+Assumptions!$B$22/$C$95),Assumptions!$B$47)</f>
        <v>10</v>
      </c>
      <c r="Y95" s="12" t="n">
        <f aca="false">Assumptions!$B$48/$X$95</f>
        <v>1</v>
      </c>
      <c r="Z95" s="12" t="n">
        <f aca="false">Assumptions!$B$49*$Y$95</f>
        <v>3000000</v>
      </c>
      <c r="AA95" s="12" t="n">
        <f aca="false">IF($C$95&lt;Assumptions!$B$52,Assumptions!$B$52*(Assumptions!$B$21+Assumptions!$B$22/Assumptions!$B$52)/(Assumptions!$B$21+Assumptions!$B$22/$C$95),Assumptions!$B$52)</f>
        <v>25</v>
      </c>
      <c r="AB95" s="12" t="n">
        <f aca="false">Assumptions!$B$53/$AA$95</f>
        <v>1</v>
      </c>
      <c r="AC95" s="12" t="n">
        <f aca="false">Assumptions!$B$54*$AB$95</f>
        <v>2400000</v>
      </c>
      <c r="AD95" s="12" t="n">
        <f aca="false">IF($C$95&lt;Assumptions!$B$57,Assumptions!$B$57*(Assumptions!$B$21+Assumptions!$B$22/Assumptions!$B$57)/(Assumptions!$B$21+Assumptions!$B$22/$C$95),Assumptions!$B$57)</f>
        <v>57.6817364882174</v>
      </c>
      <c r="AE95" s="12" t="n">
        <f aca="false">Assumptions!$B$58/$AD$95</f>
        <v>1.04019059849656</v>
      </c>
      <c r="AF95" s="12" t="n">
        <f aca="false">Assumptions!$B$59*$AE$95</f>
        <v>1733651.34422447</v>
      </c>
      <c r="AG95" s="12" t="n">
        <f aca="false">IF($C$95&lt;Assumptions!$B$62,Assumptions!$B$62*(Assumptions!$B$21+Assumptions!$B$22/Assumptions!$B$62)/(Assumptions!$B$21+Assumptions!$B$22/$C$95),Assumptions!$B$62)</f>
        <v>48.9126266896893</v>
      </c>
      <c r="AH95" s="12" t="n">
        <f aca="false">Assumptions!$B$63/$AG$95</f>
        <v>1.00502292203339</v>
      </c>
      <c r="AI95" s="12" t="n">
        <f aca="false">Assumptions!$B$64*$AH$95</f>
        <v>6133320.22053675</v>
      </c>
    </row>
    <row r="96" customFormat="false" ht="15" hidden="true" customHeight="false" outlineLevel="0" collapsed="false">
      <c r="A96" s="6" t="n">
        <f aca="false">ROW()-ROW($A$93)+Assumptions!$B$4</f>
        <v>3</v>
      </c>
      <c r="B96" s="12" t="n">
        <f aca="false">$P$95</f>
        <v>587882.142932358</v>
      </c>
      <c r="C96" s="12" t="n">
        <f aca="false">Assumptions!$B$6/(Assumptions!$B$16+$B$96)</f>
        <v>37.6284981534129</v>
      </c>
      <c r="D96" s="12" t="n">
        <f aca="false">Assumptions!$B$7/$C$96</f>
        <v>797268.06734855</v>
      </c>
      <c r="E96" s="12" t="n">
        <f aca="false">$T$96+$W$96+$Z$96+$AC$96+$AF$96+$AI$96</f>
        <v>23266971.6372227</v>
      </c>
      <c r="F96" s="12" t="n">
        <f aca="false">Assumptions!$B$70/(Assumptions!$B$20+Assumptions!$B$17+$B$96+$E$96+$O$95)</f>
        <v>26.7785531869018</v>
      </c>
      <c r="G96" s="12" t="n">
        <f aca="false">$C$96*(1-Assumptions!$B$71)</f>
        <v>30.1027985227303</v>
      </c>
      <c r="H96" s="12" t="n">
        <f aca="false">MIN($F$96,$G$96)</f>
        <v>26.7785531869018</v>
      </c>
      <c r="I96" s="12" t="str">
        <f aca="false">IF($F$96&lt;=$G$96,"cap","discount")</f>
        <v>cap</v>
      </c>
      <c r="J96" s="12" t="n">
        <f aca="false">Assumptions!$B$69/$H$96</f>
        <v>186716.584914141</v>
      </c>
      <c r="K96" s="12" t="n">
        <f aca="false">Assumptions!$B$74/(Assumptions!$B$20+Assumptions!$B$17+$B$96+$E$96+$J$96)</f>
        <v>42.7393379413958</v>
      </c>
      <c r="L96" s="12" t="n">
        <f aca="false">$C$96*(1-Assumptions!$B$75)</f>
        <v>31.984223430401</v>
      </c>
      <c r="M96" s="12" t="n">
        <f aca="false">MIN($K$96,$L$96)</f>
        <v>31.984223430401</v>
      </c>
      <c r="N96" s="12" t="str">
        <f aca="false">IF($K$96&lt;=$L$96,"cap","discount")</f>
        <v>discount</v>
      </c>
      <c r="O96" s="12" t="n">
        <f aca="false">Assumptions!$B$73/$M$96</f>
        <v>93796.2432174765</v>
      </c>
      <c r="P96" s="12" t="n">
        <f aca="false">MAX(Assumptions!$B$4,(Assumptions!$B$10*(Assumptions!$B$20+$E$96+Assumptions!$B$17+$J$96+$O$96+$D$96)-Assumptions!$B$17)/(1-Assumptions!$B$10))</f>
        <v>587882.229024566</v>
      </c>
      <c r="Q96" s="12" t="n">
        <f aca="false">Assumptions!$B$20+$E$96+Assumptions!$B$17+$P$96+$J$96+$O$96+$D$96</f>
        <v>38327301.7617274</v>
      </c>
      <c r="R96" s="12" t="n">
        <f aca="false">IF($C$96&lt;Assumptions!$B$37,Assumptions!$B$37*(Assumptions!$B$21+Assumptions!$B$22/Assumptions!$B$37)/(Assumptions!$B$21+Assumptions!$B$22/$C$96),Assumptions!$B$37)</f>
        <v>1</v>
      </c>
      <c r="S96" s="12" t="n">
        <f aca="false">Assumptions!$B$38/$R$96</f>
        <v>1</v>
      </c>
      <c r="T96" s="12" t="n">
        <f aca="false">Assumptions!$B$39*$S$96</f>
        <v>5000000</v>
      </c>
      <c r="U96" s="12" t="n">
        <f aca="false">IF($C$96&lt;Assumptions!$B$42,Assumptions!$B$42*(Assumptions!$B$21+Assumptions!$B$22/Assumptions!$B$42)/(Assumptions!$B$21+Assumptions!$B$22/$C$96),Assumptions!$B$42)</f>
        <v>3</v>
      </c>
      <c r="V96" s="12" t="n">
        <f aca="false">Assumptions!$B$43/$U$96</f>
        <v>1</v>
      </c>
      <c r="W96" s="12" t="n">
        <f aca="false">Assumptions!$B$44*$V$96</f>
        <v>5000000</v>
      </c>
      <c r="X96" s="12" t="n">
        <f aca="false">IF($C$96&lt;Assumptions!$B$47,Assumptions!$B$47*(Assumptions!$B$21+Assumptions!$B$22/Assumptions!$B$47)/(Assumptions!$B$21+Assumptions!$B$22/$C$96),Assumptions!$B$47)</f>
        <v>10</v>
      </c>
      <c r="Y96" s="12" t="n">
        <f aca="false">Assumptions!$B$48/$X$96</f>
        <v>1</v>
      </c>
      <c r="Z96" s="12" t="n">
        <f aca="false">Assumptions!$B$49*$Y$96</f>
        <v>3000000</v>
      </c>
      <c r="AA96" s="12" t="n">
        <f aca="false">IF($C$96&lt;Assumptions!$B$52,Assumptions!$B$52*(Assumptions!$B$21+Assumptions!$B$22/Assumptions!$B$52)/(Assumptions!$B$21+Assumptions!$B$22/$C$96),Assumptions!$B$52)</f>
        <v>25</v>
      </c>
      <c r="AB96" s="12" t="n">
        <f aca="false">Assumptions!$B$53/$AA$96</f>
        <v>1</v>
      </c>
      <c r="AC96" s="12" t="n">
        <f aca="false">Assumptions!$B$54*$AB$96</f>
        <v>2400000</v>
      </c>
      <c r="AD96" s="12" t="n">
        <f aca="false">IF($C$96&lt;Assumptions!$B$57,Assumptions!$B$57*(Assumptions!$B$21+Assumptions!$B$22/Assumptions!$B$57)/(Assumptions!$B$21+Assumptions!$B$22/$C$96),Assumptions!$B$57)</f>
        <v>57.6817359569197</v>
      </c>
      <c r="AE96" s="12" t="n">
        <f aca="false">Assumptions!$B$58/$AD$96</f>
        <v>1.0401906080776</v>
      </c>
      <c r="AF96" s="12" t="n">
        <f aca="false">Assumptions!$B$59*$AE$96</f>
        <v>1733651.36019287</v>
      </c>
      <c r="AG96" s="12" t="n">
        <f aca="false">IF($C$96&lt;Assumptions!$B$62,Assumptions!$B$62*(Assumptions!$B$21+Assumptions!$B$22/Assumptions!$B$62)/(Assumptions!$B$21+Assumptions!$B$22/$C$96),Assumptions!$B$62)</f>
        <v>48.9126262391626</v>
      </c>
      <c r="AH96" s="12" t="n">
        <f aca="false">Assumptions!$B$63/$AG$96</f>
        <v>1.0050229312905</v>
      </c>
      <c r="AI96" s="12" t="n">
        <f aca="false">Assumptions!$B$64*$AH$96</f>
        <v>6133320.27702983</v>
      </c>
    </row>
    <row r="97" customFormat="false" ht="15" hidden="true" customHeight="false" outlineLevel="0" collapsed="false">
      <c r="A97" s="6" t="n">
        <f aca="false">ROW()-ROW($A$93)+Assumptions!$B$4</f>
        <v>4</v>
      </c>
      <c r="B97" s="12" t="n">
        <f aca="false">$P$96</f>
        <v>587882.229024566</v>
      </c>
      <c r="C97" s="12" t="n">
        <f aca="false">Assumptions!$B$6/(Assumptions!$B$16+$B$97)</f>
        <v>37.6284980663427</v>
      </c>
      <c r="D97" s="12" t="n">
        <f aca="false">Assumptions!$B$7/$C$97</f>
        <v>797268.069193384</v>
      </c>
      <c r="E97" s="12" t="n">
        <f aca="false">$T$97+$W$97+$Z$97+$AC$97+$AF$97+$AI$97</f>
        <v>23266971.6376106</v>
      </c>
      <c r="F97" s="12" t="n">
        <f aca="false">Assumptions!$B$70/(Assumptions!$B$20+Assumptions!$B$17+$B$97+$E$97+$O$96)</f>
        <v>26.7785530958138</v>
      </c>
      <c r="G97" s="12" t="n">
        <f aca="false">$C$97*(1-Assumptions!$B$71)</f>
        <v>30.1027984530742</v>
      </c>
      <c r="H97" s="12" t="n">
        <f aca="false">MIN($F$97,$G$97)</f>
        <v>26.7785530958138</v>
      </c>
      <c r="I97" s="12" t="str">
        <f aca="false">IF($F$97&lt;=$G$97,"cap","discount")</f>
        <v>cap</v>
      </c>
      <c r="J97" s="12" t="n">
        <f aca="false">Assumptions!$B$69/$H$97</f>
        <v>186716.585549263</v>
      </c>
      <c r="K97" s="12" t="n">
        <f aca="false">Assumptions!$B$74/(Assumptions!$B$20+Assumptions!$B$17+$B$97+$E$97+$J$97)</f>
        <v>42.7393378419401</v>
      </c>
      <c r="L97" s="12" t="n">
        <f aca="false">$C$97*(1-Assumptions!$B$75)</f>
        <v>31.9842233563913</v>
      </c>
      <c r="M97" s="12" t="n">
        <f aca="false">MIN($K$97,$L$97)</f>
        <v>31.9842233563913</v>
      </c>
      <c r="N97" s="12" t="str">
        <f aca="false">IF($K$97&lt;=$L$97,"cap","discount")</f>
        <v>discount</v>
      </c>
      <c r="O97" s="12" t="n">
        <f aca="false">Assumptions!$B$73/$M$97</f>
        <v>93796.2434345157</v>
      </c>
      <c r="P97" s="12" t="n">
        <f aca="false">MAX(Assumptions!$B$4,(Assumptions!$B$10*(Assumptions!$B$20+$E$97+Assumptions!$B$17+$J$97+$O$97+$D$97)-Assumptions!$B$17)/(1-Assumptions!$B$10))</f>
        <v>587882.229485529</v>
      </c>
      <c r="Q97" s="12" t="n">
        <f aca="false">Assumptions!$B$20+$E$97+Assumptions!$B$17+$P$97+$J$97+$O$97+$D$97</f>
        <v>38327301.7652733</v>
      </c>
      <c r="R97" s="12" t="n">
        <f aca="false">IF($C$97&lt;Assumptions!$B$37,Assumptions!$B$37*(Assumptions!$B$21+Assumptions!$B$22/Assumptions!$B$37)/(Assumptions!$B$21+Assumptions!$B$22/$C$97),Assumptions!$B$37)</f>
        <v>1</v>
      </c>
      <c r="S97" s="12" t="n">
        <f aca="false">Assumptions!$B$38/$R$97</f>
        <v>1</v>
      </c>
      <c r="T97" s="12" t="n">
        <f aca="false">Assumptions!$B$39*$S$97</f>
        <v>5000000</v>
      </c>
      <c r="U97" s="12" t="n">
        <f aca="false">IF($C$97&lt;Assumptions!$B$42,Assumptions!$B$42*(Assumptions!$B$21+Assumptions!$B$22/Assumptions!$B$42)/(Assumptions!$B$21+Assumptions!$B$22/$C$97),Assumptions!$B$42)</f>
        <v>3</v>
      </c>
      <c r="V97" s="12" t="n">
        <f aca="false">Assumptions!$B$43/$U$97</f>
        <v>1</v>
      </c>
      <c r="W97" s="12" t="n">
        <f aca="false">Assumptions!$B$44*$V$97</f>
        <v>5000000</v>
      </c>
      <c r="X97" s="12" t="n">
        <f aca="false">IF($C$97&lt;Assumptions!$B$47,Assumptions!$B$47*(Assumptions!$B$21+Assumptions!$B$22/Assumptions!$B$47)/(Assumptions!$B$21+Assumptions!$B$22/$C$97),Assumptions!$B$47)</f>
        <v>10</v>
      </c>
      <c r="Y97" s="12" t="n">
        <f aca="false">Assumptions!$B$48/$X$97</f>
        <v>1</v>
      </c>
      <c r="Z97" s="12" t="n">
        <f aca="false">Assumptions!$B$49*$Y$97</f>
        <v>3000000</v>
      </c>
      <c r="AA97" s="12" t="n">
        <f aca="false">IF($C$97&lt;Assumptions!$B$52,Assumptions!$B$52*(Assumptions!$B$21+Assumptions!$B$22/Assumptions!$B$52)/(Assumptions!$B$21+Assumptions!$B$22/$C$97),Assumptions!$B$52)</f>
        <v>25</v>
      </c>
      <c r="AB97" s="12" t="n">
        <f aca="false">Assumptions!$B$53/$AA$97</f>
        <v>1</v>
      </c>
      <c r="AC97" s="12" t="n">
        <f aca="false">Assumptions!$B$54*$AB$97</f>
        <v>2400000</v>
      </c>
      <c r="AD97" s="12" t="n">
        <f aca="false">IF($C$97&lt;Assumptions!$B$57,Assumptions!$B$57*(Assumptions!$B$21+Assumptions!$B$22/Assumptions!$B$57)/(Assumptions!$B$21+Assumptions!$B$22/$C$97),Assumptions!$B$57)</f>
        <v>57.6817359540756</v>
      </c>
      <c r="AE97" s="12" t="n">
        <f aca="false">Assumptions!$B$58/$AD$97</f>
        <v>1.04019060812889</v>
      </c>
      <c r="AF97" s="12" t="n">
        <f aca="false">Assumptions!$B$59*$AE$97</f>
        <v>1733651.36027835</v>
      </c>
      <c r="AG97" s="12" t="n">
        <f aca="false">IF($C$97&lt;Assumptions!$B$62,Assumptions!$B$62*(Assumptions!$B$21+Assumptions!$B$22/Assumptions!$B$62)/(Assumptions!$B$21+Assumptions!$B$22/$C$97),Assumptions!$B$62)</f>
        <v>48.9126262367508</v>
      </c>
      <c r="AH97" s="12" t="n">
        <f aca="false">Assumptions!$B$63/$AG$97</f>
        <v>1.00502293134006</v>
      </c>
      <c r="AI97" s="12" t="n">
        <f aca="false">Assumptions!$B$64*$AH$97</f>
        <v>6133320.27733224</v>
      </c>
    </row>
    <row r="98" customFormat="false" ht="15" hidden="true" customHeight="false" outlineLevel="0" collapsed="false">
      <c r="A98" s="6" t="n">
        <f aca="false">ROW()-ROW($A$93)+Assumptions!$B$4</f>
        <v>5</v>
      </c>
      <c r="B98" s="12" t="n">
        <f aca="false">$P$97</f>
        <v>587882.229485529</v>
      </c>
      <c r="C98" s="12" t="n">
        <f aca="false">Assumptions!$B$6/(Assumptions!$B$16+$B$98)</f>
        <v>37.6284980658765</v>
      </c>
      <c r="D98" s="12" t="n">
        <f aca="false">Assumptions!$B$7/$C$98</f>
        <v>797268.069203261</v>
      </c>
      <c r="E98" s="12" t="n">
        <f aca="false">$T$98+$W$98+$Z$98+$AC$98+$AF$98+$AI$98</f>
        <v>23266971.6376127</v>
      </c>
      <c r="F98" s="12" t="n">
        <f aca="false">Assumptions!$B$70/(Assumptions!$B$20+Assumptions!$B$17+$B$98+$E$98+$O$97)</f>
        <v>26.7785530953261</v>
      </c>
      <c r="G98" s="12" t="n">
        <f aca="false">$C$98*(1-Assumptions!$B$71)</f>
        <v>30.1027984527012</v>
      </c>
      <c r="H98" s="12" t="n">
        <f aca="false">MIN($F$98,$G$98)</f>
        <v>26.7785530953261</v>
      </c>
      <c r="I98" s="12" t="str">
        <f aca="false">IF($F$98&lt;=$G$98,"cap","discount")</f>
        <v>cap</v>
      </c>
      <c r="J98" s="12" t="n">
        <f aca="false">Assumptions!$B$69/$H$98</f>
        <v>186716.585552664</v>
      </c>
      <c r="K98" s="12" t="n">
        <f aca="false">Assumptions!$B$74/(Assumptions!$B$20+Assumptions!$B$17+$B$98+$E$98+$J$98)</f>
        <v>42.7393378414076</v>
      </c>
      <c r="L98" s="12" t="n">
        <f aca="false">$C$98*(1-Assumptions!$B$75)</f>
        <v>31.984223355995</v>
      </c>
      <c r="M98" s="12" t="n">
        <f aca="false">MIN($K$98,$L$98)</f>
        <v>31.984223355995</v>
      </c>
      <c r="N98" s="12" t="str">
        <f aca="false">IF($K$98&lt;=$L$98,"cap","discount")</f>
        <v>discount</v>
      </c>
      <c r="O98" s="12" t="n">
        <f aca="false">Assumptions!$B$73/$M$98</f>
        <v>93796.2434356778</v>
      </c>
      <c r="P98" s="12" t="n">
        <f aca="false">MAX(Assumptions!$B$4,(Assumptions!$B$10*(Assumptions!$B$20+$E$98+Assumptions!$B$17+$J$98+$O$98+$D$98)-Assumptions!$B$17)/(1-Assumptions!$B$10))</f>
        <v>587882.229487995</v>
      </c>
      <c r="Q98" s="12" t="n">
        <f aca="false">Assumptions!$B$20+$E$98+Assumptions!$B$17+$P$98+$J$98+$O$98+$D$98</f>
        <v>38327301.7652923</v>
      </c>
      <c r="R98" s="12" t="n">
        <f aca="false">IF($C$98&lt;Assumptions!$B$37,Assumptions!$B$37*(Assumptions!$B$21+Assumptions!$B$22/Assumptions!$B$37)/(Assumptions!$B$21+Assumptions!$B$22/$C$98),Assumptions!$B$37)</f>
        <v>1</v>
      </c>
      <c r="S98" s="12" t="n">
        <f aca="false">Assumptions!$B$38/$R$98</f>
        <v>1</v>
      </c>
      <c r="T98" s="12" t="n">
        <f aca="false">Assumptions!$B$39*$S$98</f>
        <v>5000000</v>
      </c>
      <c r="U98" s="12" t="n">
        <f aca="false">IF($C$98&lt;Assumptions!$B$42,Assumptions!$B$42*(Assumptions!$B$21+Assumptions!$B$22/Assumptions!$B$42)/(Assumptions!$B$21+Assumptions!$B$22/$C$98),Assumptions!$B$42)</f>
        <v>3</v>
      </c>
      <c r="V98" s="12" t="n">
        <f aca="false">Assumptions!$B$43/$U$98</f>
        <v>1</v>
      </c>
      <c r="W98" s="12" t="n">
        <f aca="false">Assumptions!$B$44*$V$98</f>
        <v>5000000</v>
      </c>
      <c r="X98" s="12" t="n">
        <f aca="false">IF($C$98&lt;Assumptions!$B$47,Assumptions!$B$47*(Assumptions!$B$21+Assumptions!$B$22/Assumptions!$B$47)/(Assumptions!$B$21+Assumptions!$B$22/$C$98),Assumptions!$B$47)</f>
        <v>10</v>
      </c>
      <c r="Y98" s="12" t="n">
        <f aca="false">Assumptions!$B$48/$X$98</f>
        <v>1</v>
      </c>
      <c r="Z98" s="12" t="n">
        <f aca="false">Assumptions!$B$49*$Y$98</f>
        <v>3000000</v>
      </c>
      <c r="AA98" s="12" t="n">
        <f aca="false">IF($C$98&lt;Assumptions!$B$52,Assumptions!$B$52*(Assumptions!$B$21+Assumptions!$B$22/Assumptions!$B$52)/(Assumptions!$B$21+Assumptions!$B$22/$C$98),Assumptions!$B$52)</f>
        <v>25</v>
      </c>
      <c r="AB98" s="12" t="n">
        <f aca="false">Assumptions!$B$53/$AA$98</f>
        <v>1</v>
      </c>
      <c r="AC98" s="12" t="n">
        <f aca="false">Assumptions!$B$54*$AB$98</f>
        <v>2400000</v>
      </c>
      <c r="AD98" s="12" t="n">
        <f aca="false">IF($C$98&lt;Assumptions!$B$57,Assumptions!$B$57*(Assumptions!$B$21+Assumptions!$B$22/Assumptions!$B$57)/(Assumptions!$B$21+Assumptions!$B$22/$C$98),Assumptions!$B$57)</f>
        <v>57.6817359540604</v>
      </c>
      <c r="AE98" s="12" t="n">
        <f aca="false">Assumptions!$B$58/$AD$98</f>
        <v>1.04019060812917</v>
      </c>
      <c r="AF98" s="12" t="n">
        <f aca="false">Assumptions!$B$59*$AE$98</f>
        <v>1733651.36027881</v>
      </c>
      <c r="AG98" s="12" t="n">
        <f aca="false">IF($C$98&lt;Assumptions!$B$62,Assumptions!$B$62*(Assumptions!$B$21+Assumptions!$B$22/Assumptions!$B$62)/(Assumptions!$B$21+Assumptions!$B$22/$C$98),Assumptions!$B$62)</f>
        <v>48.9126262367379</v>
      </c>
      <c r="AH98" s="12" t="n">
        <f aca="false">Assumptions!$B$63/$AG$98</f>
        <v>1.00502293134032</v>
      </c>
      <c r="AI98" s="12" t="n">
        <f aca="false">Assumptions!$B$64*$AH$98</f>
        <v>6133320.27733386</v>
      </c>
    </row>
    <row r="99" customFormat="false" ht="15" hidden="true" customHeight="false" outlineLevel="0" collapsed="false">
      <c r="A99" s="6" t="n">
        <f aca="false">ROW()-ROW($A$93)+Assumptions!$B$4</f>
        <v>6</v>
      </c>
      <c r="B99" s="12" t="n">
        <f aca="false">$P$98</f>
        <v>587882.229487995</v>
      </c>
      <c r="C99" s="12" t="n">
        <f aca="false">Assumptions!$B$6/(Assumptions!$B$16+$B$99)</f>
        <v>37.628498065874</v>
      </c>
      <c r="D99" s="12" t="n">
        <f aca="false">Assumptions!$B$7/$C$99</f>
        <v>797268.069203314</v>
      </c>
      <c r="E99" s="12" t="n">
        <f aca="false">$T$99+$W$99+$Z$99+$AC$99+$AF$99+$AI$99</f>
        <v>23266971.6376127</v>
      </c>
      <c r="F99" s="12" t="n">
        <f aca="false">Assumptions!$B$70/(Assumptions!$B$20+Assumptions!$B$17+$B$99+$E$99+$O$98)</f>
        <v>26.7785530953235</v>
      </c>
      <c r="G99" s="12" t="n">
        <f aca="false">$C$99*(1-Assumptions!$B$71)</f>
        <v>30.1027984526992</v>
      </c>
      <c r="H99" s="12" t="n">
        <f aca="false">MIN($F$99,$G$99)</f>
        <v>26.7785530953235</v>
      </c>
      <c r="I99" s="12" t="str">
        <f aca="false">IF($F$99&lt;=$G$99,"cap","discount")</f>
        <v>cap</v>
      </c>
      <c r="J99" s="12" t="n">
        <f aca="false">Assumptions!$B$69/$H$99</f>
        <v>186716.585552682</v>
      </c>
      <c r="K99" s="12" t="n">
        <f aca="false">Assumptions!$B$74/(Assumptions!$B$20+Assumptions!$B$17+$B$99+$E$99+$J$99)</f>
        <v>42.7393378414047</v>
      </c>
      <c r="L99" s="12" t="n">
        <f aca="false">$C$99*(1-Assumptions!$B$75)</f>
        <v>31.9842233559929</v>
      </c>
      <c r="M99" s="12" t="n">
        <f aca="false">MIN($K$99,$L$99)</f>
        <v>31.9842233559929</v>
      </c>
      <c r="N99" s="12" t="str">
        <f aca="false">IF($K$99&lt;=$L$99,"cap","discount")</f>
        <v>discount</v>
      </c>
      <c r="O99" s="12" t="n">
        <f aca="false">Assumptions!$B$73/$M$99</f>
        <v>93796.243435684</v>
      </c>
      <c r="P99" s="12" t="n">
        <f aca="false">MAX(Assumptions!$B$4,(Assumptions!$B$10*(Assumptions!$B$20+$E$99+Assumptions!$B$17+$J$99+$O$99+$D$99)-Assumptions!$B$17)/(1-Assumptions!$B$10))</f>
        <v>587882.229488009</v>
      </c>
      <c r="Q99" s="12" t="n">
        <f aca="false">Assumptions!$B$20+$E$99+Assumptions!$B$17+$P$99+$J$99+$O$99+$D$99</f>
        <v>38327301.7652924</v>
      </c>
      <c r="R99" s="12" t="n">
        <f aca="false">IF($C$99&lt;Assumptions!$B$37,Assumptions!$B$37*(Assumptions!$B$21+Assumptions!$B$22/Assumptions!$B$37)/(Assumptions!$B$21+Assumptions!$B$22/$C$99),Assumptions!$B$37)</f>
        <v>1</v>
      </c>
      <c r="S99" s="12" t="n">
        <f aca="false">Assumptions!$B$38/$R$99</f>
        <v>1</v>
      </c>
      <c r="T99" s="12" t="n">
        <f aca="false">Assumptions!$B$39*$S$99</f>
        <v>5000000</v>
      </c>
      <c r="U99" s="12" t="n">
        <f aca="false">IF($C$99&lt;Assumptions!$B$42,Assumptions!$B$42*(Assumptions!$B$21+Assumptions!$B$22/Assumptions!$B$42)/(Assumptions!$B$21+Assumptions!$B$22/$C$99),Assumptions!$B$42)</f>
        <v>3</v>
      </c>
      <c r="V99" s="12" t="n">
        <f aca="false">Assumptions!$B$43/$U$99</f>
        <v>1</v>
      </c>
      <c r="W99" s="12" t="n">
        <f aca="false">Assumptions!$B$44*$V$99</f>
        <v>5000000</v>
      </c>
      <c r="X99" s="12" t="n">
        <f aca="false">IF($C$99&lt;Assumptions!$B$47,Assumptions!$B$47*(Assumptions!$B$21+Assumptions!$B$22/Assumptions!$B$47)/(Assumptions!$B$21+Assumptions!$B$22/$C$99),Assumptions!$B$47)</f>
        <v>10</v>
      </c>
      <c r="Y99" s="12" t="n">
        <f aca="false">Assumptions!$B$48/$X$99</f>
        <v>1</v>
      </c>
      <c r="Z99" s="12" t="n">
        <f aca="false">Assumptions!$B$49*$Y$99</f>
        <v>3000000</v>
      </c>
      <c r="AA99" s="12" t="n">
        <f aca="false">IF($C$99&lt;Assumptions!$B$52,Assumptions!$B$52*(Assumptions!$B$21+Assumptions!$B$22/Assumptions!$B$52)/(Assumptions!$B$21+Assumptions!$B$22/$C$99),Assumptions!$B$52)</f>
        <v>25</v>
      </c>
      <c r="AB99" s="12" t="n">
        <f aca="false">Assumptions!$B$53/$AA$99</f>
        <v>1</v>
      </c>
      <c r="AC99" s="12" t="n">
        <f aca="false">Assumptions!$B$54*$AB$99</f>
        <v>2400000</v>
      </c>
      <c r="AD99" s="12" t="n">
        <f aca="false">IF($C$99&lt;Assumptions!$B$57,Assumptions!$B$57*(Assumptions!$B$21+Assumptions!$B$22/Assumptions!$B$57)/(Assumptions!$B$21+Assumptions!$B$22/$C$99),Assumptions!$B$57)</f>
        <v>57.6817359540603</v>
      </c>
      <c r="AE99" s="12" t="n">
        <f aca="false">Assumptions!$B$58/$AD$99</f>
        <v>1.04019060812917</v>
      </c>
      <c r="AF99" s="12" t="n">
        <f aca="false">Assumptions!$B$59*$AE$99</f>
        <v>1733651.36027881</v>
      </c>
      <c r="AG99" s="12" t="n">
        <f aca="false">IF($C$99&lt;Assumptions!$B$62,Assumptions!$B$62*(Assumptions!$B$21+Assumptions!$B$22/Assumptions!$B$62)/(Assumptions!$B$21+Assumptions!$B$22/$C$99),Assumptions!$B$62)</f>
        <v>48.9126262367378</v>
      </c>
      <c r="AH99" s="12" t="n">
        <f aca="false">Assumptions!$B$63/$AG$99</f>
        <v>1.00502293134033</v>
      </c>
      <c r="AI99" s="12" t="n">
        <f aca="false">Assumptions!$B$64*$AH$99</f>
        <v>6133320.27733387</v>
      </c>
    </row>
    <row r="100" customFormat="false" ht="15" hidden="true" customHeight="false" outlineLevel="0" collapsed="false">
      <c r="A100" s="6" t="n">
        <f aca="false">ROW()-ROW($A$93)+Assumptions!$B$4</f>
        <v>7</v>
      </c>
      <c r="B100" s="12" t="n">
        <f aca="false">$P$99</f>
        <v>587882.229488009</v>
      </c>
      <c r="C100" s="12" t="n">
        <f aca="false">Assumptions!$B$6/(Assumptions!$B$16+$B$100)</f>
        <v>37.628498065874</v>
      </c>
      <c r="D100" s="12" t="n">
        <f aca="false">Assumptions!$B$7/$C$100</f>
        <v>797268.069203315</v>
      </c>
      <c r="E100" s="12" t="n">
        <f aca="false">$T$100+$W$100+$Z$100+$AC$100+$AF$100+$AI$100</f>
        <v>23266971.6376127</v>
      </c>
      <c r="F100" s="12" t="n">
        <f aca="false">Assumptions!$B$70/(Assumptions!$B$20+Assumptions!$B$17+$B$100+$E$100+$O$99)</f>
        <v>26.7785530953235</v>
      </c>
      <c r="G100" s="12" t="n">
        <f aca="false">$C$100*(1-Assumptions!$B$71)</f>
        <v>30.1027984526992</v>
      </c>
      <c r="H100" s="12" t="n">
        <f aca="false">MIN($F$100,$G$100)</f>
        <v>26.7785530953235</v>
      </c>
      <c r="I100" s="12" t="str">
        <f aca="false">IF($F$100&lt;=$G$100,"cap","discount")</f>
        <v>cap</v>
      </c>
      <c r="J100" s="12" t="n">
        <f aca="false">Assumptions!$B$69/$H$100</f>
        <v>186716.585552682</v>
      </c>
      <c r="K100" s="12" t="n">
        <f aca="false">Assumptions!$B$74/(Assumptions!$B$20+Assumptions!$B$17+$B$100+$E$100+$J$100)</f>
        <v>42.7393378414047</v>
      </c>
      <c r="L100" s="12" t="n">
        <f aca="false">$C$100*(1-Assumptions!$B$75)</f>
        <v>31.9842233559929</v>
      </c>
      <c r="M100" s="12" t="n">
        <f aca="false">MIN($K$100,$L$100)</f>
        <v>31.9842233559929</v>
      </c>
      <c r="N100" s="12" t="str">
        <f aca="false">IF($K$100&lt;=$L$100,"cap","discount")</f>
        <v>discount</v>
      </c>
      <c r="O100" s="12" t="n">
        <f aca="false">Assumptions!$B$73/$M$100</f>
        <v>93796.2434356841</v>
      </c>
      <c r="P100" s="12" t="n">
        <f aca="false">MAX(Assumptions!$B$4,(Assumptions!$B$10*(Assumptions!$B$20+$E$100+Assumptions!$B$17+$J$100+$O$100+$D$100)-Assumptions!$B$17)/(1-Assumptions!$B$10))</f>
        <v>587882.229488009</v>
      </c>
      <c r="Q100" s="12" t="n">
        <f aca="false">Assumptions!$B$20+$E$100+Assumptions!$B$17+$P$100+$J$100+$O$100+$D$100</f>
        <v>38327301.7652924</v>
      </c>
      <c r="R100" s="12" t="n">
        <f aca="false">IF($C$100&lt;Assumptions!$B$37,Assumptions!$B$37*(Assumptions!$B$21+Assumptions!$B$22/Assumptions!$B$37)/(Assumptions!$B$21+Assumptions!$B$22/$C$100),Assumptions!$B$37)</f>
        <v>1</v>
      </c>
      <c r="S100" s="12" t="n">
        <f aca="false">Assumptions!$B$38/$R$100</f>
        <v>1</v>
      </c>
      <c r="T100" s="12" t="n">
        <f aca="false">Assumptions!$B$39*$S$100</f>
        <v>5000000</v>
      </c>
      <c r="U100" s="12" t="n">
        <f aca="false">IF($C$100&lt;Assumptions!$B$42,Assumptions!$B$42*(Assumptions!$B$21+Assumptions!$B$22/Assumptions!$B$42)/(Assumptions!$B$21+Assumptions!$B$22/$C$100),Assumptions!$B$42)</f>
        <v>3</v>
      </c>
      <c r="V100" s="12" t="n">
        <f aca="false">Assumptions!$B$43/$U$100</f>
        <v>1</v>
      </c>
      <c r="W100" s="12" t="n">
        <f aca="false">Assumptions!$B$44*$V$100</f>
        <v>5000000</v>
      </c>
      <c r="X100" s="12" t="n">
        <f aca="false">IF($C$100&lt;Assumptions!$B$47,Assumptions!$B$47*(Assumptions!$B$21+Assumptions!$B$22/Assumptions!$B$47)/(Assumptions!$B$21+Assumptions!$B$22/$C$100),Assumptions!$B$47)</f>
        <v>10</v>
      </c>
      <c r="Y100" s="12" t="n">
        <f aca="false">Assumptions!$B$48/$X$100</f>
        <v>1</v>
      </c>
      <c r="Z100" s="12" t="n">
        <f aca="false">Assumptions!$B$49*$Y$100</f>
        <v>3000000</v>
      </c>
      <c r="AA100" s="12" t="n">
        <f aca="false">IF($C$100&lt;Assumptions!$B$52,Assumptions!$B$52*(Assumptions!$B$21+Assumptions!$B$22/Assumptions!$B$52)/(Assumptions!$B$21+Assumptions!$B$22/$C$100),Assumptions!$B$52)</f>
        <v>25</v>
      </c>
      <c r="AB100" s="12" t="n">
        <f aca="false">Assumptions!$B$53/$AA$100</f>
        <v>1</v>
      </c>
      <c r="AC100" s="12" t="n">
        <f aca="false">Assumptions!$B$54*$AB$100</f>
        <v>2400000</v>
      </c>
      <c r="AD100" s="12" t="n">
        <f aca="false">IF($C$100&lt;Assumptions!$B$57,Assumptions!$B$57*(Assumptions!$B$21+Assumptions!$B$22/Assumptions!$B$57)/(Assumptions!$B$21+Assumptions!$B$22/$C$100),Assumptions!$B$57)</f>
        <v>57.6817359540603</v>
      </c>
      <c r="AE100" s="12" t="n">
        <f aca="false">Assumptions!$B$58/$AD$100</f>
        <v>1.04019060812917</v>
      </c>
      <c r="AF100" s="12" t="n">
        <f aca="false">Assumptions!$B$59*$AE$100</f>
        <v>1733651.36027881</v>
      </c>
      <c r="AG100" s="12" t="n">
        <f aca="false">IF($C$100&lt;Assumptions!$B$62,Assumptions!$B$62*(Assumptions!$B$21+Assumptions!$B$22/Assumptions!$B$62)/(Assumptions!$B$21+Assumptions!$B$22/$C$100),Assumptions!$B$62)</f>
        <v>48.9126262367378</v>
      </c>
      <c r="AH100" s="12" t="n">
        <f aca="false">Assumptions!$B$63/$AG$100</f>
        <v>1.00502293134033</v>
      </c>
      <c r="AI100" s="12" t="n">
        <f aca="false">Assumptions!$B$64*$AH$100</f>
        <v>6133320.27733387</v>
      </c>
    </row>
    <row r="101" customFormat="false" ht="15" hidden="true" customHeight="false" outlineLevel="0" collapsed="false">
      <c r="A101" s="6" t="n">
        <f aca="false">ROW()-ROW($A$93)+Assumptions!$B$4</f>
        <v>8</v>
      </c>
      <c r="B101" s="12" t="n">
        <f aca="false">$P$100</f>
        <v>587882.229488009</v>
      </c>
      <c r="C101" s="12" t="n">
        <f aca="false">Assumptions!$B$6/(Assumptions!$B$16+$B$101)</f>
        <v>37.628498065874</v>
      </c>
      <c r="D101" s="12" t="n">
        <f aca="false">Assumptions!$B$7/$C$101</f>
        <v>797268.069203315</v>
      </c>
      <c r="E101" s="12" t="n">
        <f aca="false">$T$101+$W$101+$Z$101+$AC$101+$AF$101+$AI$101</f>
        <v>23266971.6376127</v>
      </c>
      <c r="F101" s="12" t="n">
        <f aca="false">Assumptions!$B$70/(Assumptions!$B$20+Assumptions!$B$17+$B$101+$E$101+$O$100)</f>
        <v>26.7785530953235</v>
      </c>
      <c r="G101" s="12" t="n">
        <f aca="false">$C$101*(1-Assumptions!$B$71)</f>
        <v>30.1027984526992</v>
      </c>
      <c r="H101" s="12" t="n">
        <f aca="false">MIN($F$101,$G$101)</f>
        <v>26.7785530953235</v>
      </c>
      <c r="I101" s="12" t="str">
        <f aca="false">IF($F$101&lt;=$G$101,"cap","discount")</f>
        <v>cap</v>
      </c>
      <c r="J101" s="12" t="n">
        <f aca="false">Assumptions!$B$69/$H$101</f>
        <v>186716.585552682</v>
      </c>
      <c r="K101" s="12" t="n">
        <f aca="false">Assumptions!$B$74/(Assumptions!$B$20+Assumptions!$B$17+$B$101+$E$101+$J$101)</f>
        <v>42.7393378414047</v>
      </c>
      <c r="L101" s="12" t="n">
        <f aca="false">$C$101*(1-Assumptions!$B$75)</f>
        <v>31.9842233559929</v>
      </c>
      <c r="M101" s="12" t="n">
        <f aca="false">MIN($K$101,$L$101)</f>
        <v>31.9842233559929</v>
      </c>
      <c r="N101" s="12" t="str">
        <f aca="false">IF($K$101&lt;=$L$101,"cap","discount")</f>
        <v>discount</v>
      </c>
      <c r="O101" s="12" t="n">
        <f aca="false">Assumptions!$B$73/$M$101</f>
        <v>93796.2434356841</v>
      </c>
      <c r="P101" s="12" t="n">
        <f aca="false">MAX(Assumptions!$B$4,(Assumptions!$B$10*(Assumptions!$B$20+$E$101+Assumptions!$B$17+$J$101+$O$101+$D$101)-Assumptions!$B$17)/(1-Assumptions!$B$10))</f>
        <v>587882.229488009</v>
      </c>
      <c r="Q101" s="12" t="n">
        <f aca="false">Assumptions!$B$20+$E$101+Assumptions!$B$17+$P$101+$J$101+$O$101+$D$101</f>
        <v>38327301.7652924</v>
      </c>
      <c r="R101" s="12" t="n">
        <f aca="false">IF($C$101&lt;Assumptions!$B$37,Assumptions!$B$37*(Assumptions!$B$21+Assumptions!$B$22/Assumptions!$B$37)/(Assumptions!$B$21+Assumptions!$B$22/$C$101),Assumptions!$B$37)</f>
        <v>1</v>
      </c>
      <c r="S101" s="12" t="n">
        <f aca="false">Assumptions!$B$38/$R$101</f>
        <v>1</v>
      </c>
      <c r="T101" s="12" t="n">
        <f aca="false">Assumptions!$B$39*$S$101</f>
        <v>5000000</v>
      </c>
      <c r="U101" s="12" t="n">
        <f aca="false">IF($C$101&lt;Assumptions!$B$42,Assumptions!$B$42*(Assumptions!$B$21+Assumptions!$B$22/Assumptions!$B$42)/(Assumptions!$B$21+Assumptions!$B$22/$C$101),Assumptions!$B$42)</f>
        <v>3</v>
      </c>
      <c r="V101" s="12" t="n">
        <f aca="false">Assumptions!$B$43/$U$101</f>
        <v>1</v>
      </c>
      <c r="W101" s="12" t="n">
        <f aca="false">Assumptions!$B$44*$V$101</f>
        <v>5000000</v>
      </c>
      <c r="X101" s="12" t="n">
        <f aca="false">IF($C$101&lt;Assumptions!$B$47,Assumptions!$B$47*(Assumptions!$B$21+Assumptions!$B$22/Assumptions!$B$47)/(Assumptions!$B$21+Assumptions!$B$22/$C$101),Assumptions!$B$47)</f>
        <v>10</v>
      </c>
      <c r="Y101" s="12" t="n">
        <f aca="false">Assumptions!$B$48/$X$101</f>
        <v>1</v>
      </c>
      <c r="Z101" s="12" t="n">
        <f aca="false">Assumptions!$B$49*$Y$101</f>
        <v>3000000</v>
      </c>
      <c r="AA101" s="12" t="n">
        <f aca="false">IF($C$101&lt;Assumptions!$B$52,Assumptions!$B$52*(Assumptions!$B$21+Assumptions!$B$22/Assumptions!$B$52)/(Assumptions!$B$21+Assumptions!$B$22/$C$101),Assumptions!$B$52)</f>
        <v>25</v>
      </c>
      <c r="AB101" s="12" t="n">
        <f aca="false">Assumptions!$B$53/$AA$101</f>
        <v>1</v>
      </c>
      <c r="AC101" s="12" t="n">
        <f aca="false">Assumptions!$B$54*$AB$101</f>
        <v>2400000</v>
      </c>
      <c r="AD101" s="12" t="n">
        <f aca="false">IF($C$101&lt;Assumptions!$B$57,Assumptions!$B$57*(Assumptions!$B$21+Assumptions!$B$22/Assumptions!$B$57)/(Assumptions!$B$21+Assumptions!$B$22/$C$101),Assumptions!$B$57)</f>
        <v>57.6817359540603</v>
      </c>
      <c r="AE101" s="12" t="n">
        <f aca="false">Assumptions!$B$58/$AD$101</f>
        <v>1.04019060812917</v>
      </c>
      <c r="AF101" s="12" t="n">
        <f aca="false">Assumptions!$B$59*$AE$101</f>
        <v>1733651.36027881</v>
      </c>
      <c r="AG101" s="12" t="n">
        <f aca="false">IF($C$101&lt;Assumptions!$B$62,Assumptions!$B$62*(Assumptions!$B$21+Assumptions!$B$22/Assumptions!$B$62)/(Assumptions!$B$21+Assumptions!$B$22/$C$101),Assumptions!$B$62)</f>
        <v>48.9126262367378</v>
      </c>
      <c r="AH101" s="12" t="n">
        <f aca="false">Assumptions!$B$63/$AG$101</f>
        <v>1.00502293134033</v>
      </c>
      <c r="AI101" s="12" t="n">
        <f aca="false">Assumptions!$B$64*$AH$101</f>
        <v>6133320.27733387</v>
      </c>
    </row>
    <row r="102" customFormat="false" ht="15" hidden="true" customHeight="false" outlineLevel="0" collapsed="false">
      <c r="A102" s="6" t="n">
        <f aca="false">ROW()-ROW($A$93)+Assumptions!$B$4</f>
        <v>9</v>
      </c>
      <c r="B102" s="12" t="n">
        <f aca="false">$P$101</f>
        <v>587882.229488009</v>
      </c>
      <c r="C102" s="12" t="n">
        <f aca="false">Assumptions!$B$6/(Assumptions!$B$16+$B$102)</f>
        <v>37.628498065874</v>
      </c>
      <c r="D102" s="12" t="n">
        <f aca="false">Assumptions!$B$7/$C$102</f>
        <v>797268.069203315</v>
      </c>
      <c r="E102" s="12" t="n">
        <f aca="false">$T$102+$W$102+$Z$102+$AC$102+$AF$102+$AI$102</f>
        <v>23266971.6376127</v>
      </c>
      <c r="F102" s="12" t="n">
        <f aca="false">Assumptions!$B$70/(Assumptions!$B$20+Assumptions!$B$17+$B$102+$E$102+$O$101)</f>
        <v>26.7785530953235</v>
      </c>
      <c r="G102" s="12" t="n">
        <f aca="false">$C$102*(1-Assumptions!$B$71)</f>
        <v>30.1027984526992</v>
      </c>
      <c r="H102" s="12" t="n">
        <f aca="false">MIN($F$102,$G$102)</f>
        <v>26.7785530953235</v>
      </c>
      <c r="I102" s="12" t="str">
        <f aca="false">IF($F$102&lt;=$G$102,"cap","discount")</f>
        <v>cap</v>
      </c>
      <c r="J102" s="12" t="n">
        <f aca="false">Assumptions!$B$69/$H$102</f>
        <v>186716.585552682</v>
      </c>
      <c r="K102" s="12" t="n">
        <f aca="false">Assumptions!$B$74/(Assumptions!$B$20+Assumptions!$B$17+$B$102+$E$102+$J$102)</f>
        <v>42.7393378414047</v>
      </c>
      <c r="L102" s="12" t="n">
        <f aca="false">$C$102*(1-Assumptions!$B$75)</f>
        <v>31.9842233559929</v>
      </c>
      <c r="M102" s="12" t="n">
        <f aca="false">MIN($K$102,$L$102)</f>
        <v>31.9842233559929</v>
      </c>
      <c r="N102" s="12" t="str">
        <f aca="false">IF($K$102&lt;=$L$102,"cap","discount")</f>
        <v>discount</v>
      </c>
      <c r="O102" s="12" t="n">
        <f aca="false">Assumptions!$B$73/$M$102</f>
        <v>93796.2434356841</v>
      </c>
      <c r="P102" s="12" t="n">
        <f aca="false">MAX(Assumptions!$B$4,(Assumptions!$B$10*(Assumptions!$B$20+$E$102+Assumptions!$B$17+$J$102+$O$102+$D$102)-Assumptions!$B$17)/(1-Assumptions!$B$10))</f>
        <v>587882.229488009</v>
      </c>
      <c r="Q102" s="12" t="n">
        <f aca="false">Assumptions!$B$20+$E$102+Assumptions!$B$17+$P$102+$J$102+$O$102+$D$102</f>
        <v>38327301.7652924</v>
      </c>
      <c r="R102" s="12" t="n">
        <f aca="false">IF($C$102&lt;Assumptions!$B$37,Assumptions!$B$37*(Assumptions!$B$21+Assumptions!$B$22/Assumptions!$B$37)/(Assumptions!$B$21+Assumptions!$B$22/$C$102),Assumptions!$B$37)</f>
        <v>1</v>
      </c>
      <c r="S102" s="12" t="n">
        <f aca="false">Assumptions!$B$38/$R$102</f>
        <v>1</v>
      </c>
      <c r="T102" s="12" t="n">
        <f aca="false">Assumptions!$B$39*$S$102</f>
        <v>5000000</v>
      </c>
      <c r="U102" s="12" t="n">
        <f aca="false">IF($C$102&lt;Assumptions!$B$42,Assumptions!$B$42*(Assumptions!$B$21+Assumptions!$B$22/Assumptions!$B$42)/(Assumptions!$B$21+Assumptions!$B$22/$C$102),Assumptions!$B$42)</f>
        <v>3</v>
      </c>
      <c r="V102" s="12" t="n">
        <f aca="false">Assumptions!$B$43/$U$102</f>
        <v>1</v>
      </c>
      <c r="W102" s="12" t="n">
        <f aca="false">Assumptions!$B$44*$V$102</f>
        <v>5000000</v>
      </c>
      <c r="X102" s="12" t="n">
        <f aca="false">IF($C$102&lt;Assumptions!$B$47,Assumptions!$B$47*(Assumptions!$B$21+Assumptions!$B$22/Assumptions!$B$47)/(Assumptions!$B$21+Assumptions!$B$22/$C$102),Assumptions!$B$47)</f>
        <v>10</v>
      </c>
      <c r="Y102" s="12" t="n">
        <f aca="false">Assumptions!$B$48/$X$102</f>
        <v>1</v>
      </c>
      <c r="Z102" s="12" t="n">
        <f aca="false">Assumptions!$B$49*$Y$102</f>
        <v>3000000</v>
      </c>
      <c r="AA102" s="12" t="n">
        <f aca="false">IF($C$102&lt;Assumptions!$B$52,Assumptions!$B$52*(Assumptions!$B$21+Assumptions!$B$22/Assumptions!$B$52)/(Assumptions!$B$21+Assumptions!$B$22/$C$102),Assumptions!$B$52)</f>
        <v>25</v>
      </c>
      <c r="AB102" s="12" t="n">
        <f aca="false">Assumptions!$B$53/$AA$102</f>
        <v>1</v>
      </c>
      <c r="AC102" s="12" t="n">
        <f aca="false">Assumptions!$B$54*$AB$102</f>
        <v>2400000</v>
      </c>
      <c r="AD102" s="12" t="n">
        <f aca="false">IF($C$102&lt;Assumptions!$B$57,Assumptions!$B$57*(Assumptions!$B$21+Assumptions!$B$22/Assumptions!$B$57)/(Assumptions!$B$21+Assumptions!$B$22/$C$102),Assumptions!$B$57)</f>
        <v>57.6817359540603</v>
      </c>
      <c r="AE102" s="12" t="n">
        <f aca="false">Assumptions!$B$58/$AD$102</f>
        <v>1.04019060812917</v>
      </c>
      <c r="AF102" s="12" t="n">
        <f aca="false">Assumptions!$B$59*$AE$102</f>
        <v>1733651.36027881</v>
      </c>
      <c r="AG102" s="12" t="n">
        <f aca="false">IF($C$102&lt;Assumptions!$B$62,Assumptions!$B$62*(Assumptions!$B$21+Assumptions!$B$22/Assumptions!$B$62)/(Assumptions!$B$21+Assumptions!$B$22/$C$102),Assumptions!$B$62)</f>
        <v>48.9126262367378</v>
      </c>
      <c r="AH102" s="12" t="n">
        <f aca="false">Assumptions!$B$63/$AG$102</f>
        <v>1.00502293134033</v>
      </c>
      <c r="AI102" s="12" t="n">
        <f aca="false">Assumptions!$B$64*$AH$102</f>
        <v>6133320.27733387</v>
      </c>
    </row>
    <row r="103" customFormat="false" ht="15" hidden="true" customHeight="false" outlineLevel="0" collapsed="false">
      <c r="A103" s="6" t="n">
        <f aca="false">ROW()-ROW($A$93)+Assumptions!$B$4</f>
        <v>10</v>
      </c>
      <c r="B103" s="12" t="n">
        <f aca="false">$P$102</f>
        <v>587882.229488009</v>
      </c>
      <c r="C103" s="12" t="n">
        <f aca="false">Assumptions!$B$6/(Assumptions!$B$16+$B$103)</f>
        <v>37.628498065874</v>
      </c>
      <c r="D103" s="12" t="n">
        <f aca="false">Assumptions!$B$7/$C$103</f>
        <v>797268.069203315</v>
      </c>
      <c r="E103" s="12" t="n">
        <f aca="false">$T$103+$W$103+$Z$103+$AC$103+$AF$103+$AI$103</f>
        <v>23266971.6376127</v>
      </c>
      <c r="F103" s="12" t="n">
        <f aca="false">Assumptions!$B$70/(Assumptions!$B$20+Assumptions!$B$17+$B$103+$E$103+$O$102)</f>
        <v>26.7785530953235</v>
      </c>
      <c r="G103" s="12" t="n">
        <f aca="false">$C$103*(1-Assumptions!$B$71)</f>
        <v>30.1027984526992</v>
      </c>
      <c r="H103" s="12" t="n">
        <f aca="false">MIN($F$103,$G$103)</f>
        <v>26.7785530953235</v>
      </c>
      <c r="I103" s="12" t="str">
        <f aca="false">IF($F$103&lt;=$G$103,"cap","discount")</f>
        <v>cap</v>
      </c>
      <c r="J103" s="12" t="n">
        <f aca="false">Assumptions!$B$69/$H$103</f>
        <v>186716.585552682</v>
      </c>
      <c r="K103" s="12" t="n">
        <f aca="false">Assumptions!$B$74/(Assumptions!$B$20+Assumptions!$B$17+$B$103+$E$103+$J$103)</f>
        <v>42.7393378414047</v>
      </c>
      <c r="L103" s="12" t="n">
        <f aca="false">$C$103*(1-Assumptions!$B$75)</f>
        <v>31.9842233559929</v>
      </c>
      <c r="M103" s="12" t="n">
        <f aca="false">MIN($K$103,$L$103)</f>
        <v>31.9842233559929</v>
      </c>
      <c r="N103" s="12" t="str">
        <f aca="false">IF($K$103&lt;=$L$103,"cap","discount")</f>
        <v>discount</v>
      </c>
      <c r="O103" s="12" t="n">
        <f aca="false">Assumptions!$B$73/$M$103</f>
        <v>93796.2434356841</v>
      </c>
      <c r="P103" s="12" t="n">
        <f aca="false">MAX(Assumptions!$B$4,(Assumptions!$B$10*(Assumptions!$B$20+$E$103+Assumptions!$B$17+$J$103+$O$103+$D$103)-Assumptions!$B$17)/(1-Assumptions!$B$10))</f>
        <v>587882.229488009</v>
      </c>
      <c r="Q103" s="12" t="n">
        <f aca="false">Assumptions!$B$20+$E$103+Assumptions!$B$17+$P$103+$J$103+$O$103+$D$103</f>
        <v>38327301.7652924</v>
      </c>
      <c r="R103" s="12" t="n">
        <f aca="false">IF($C$103&lt;Assumptions!$B$37,Assumptions!$B$37*(Assumptions!$B$21+Assumptions!$B$22/Assumptions!$B$37)/(Assumptions!$B$21+Assumptions!$B$22/$C$103),Assumptions!$B$37)</f>
        <v>1</v>
      </c>
      <c r="S103" s="12" t="n">
        <f aca="false">Assumptions!$B$38/$R$103</f>
        <v>1</v>
      </c>
      <c r="T103" s="12" t="n">
        <f aca="false">Assumptions!$B$39*$S$103</f>
        <v>5000000</v>
      </c>
      <c r="U103" s="12" t="n">
        <f aca="false">IF($C$103&lt;Assumptions!$B$42,Assumptions!$B$42*(Assumptions!$B$21+Assumptions!$B$22/Assumptions!$B$42)/(Assumptions!$B$21+Assumptions!$B$22/$C$103),Assumptions!$B$42)</f>
        <v>3</v>
      </c>
      <c r="V103" s="12" t="n">
        <f aca="false">Assumptions!$B$43/$U$103</f>
        <v>1</v>
      </c>
      <c r="W103" s="12" t="n">
        <f aca="false">Assumptions!$B$44*$V$103</f>
        <v>5000000</v>
      </c>
      <c r="X103" s="12" t="n">
        <f aca="false">IF($C$103&lt;Assumptions!$B$47,Assumptions!$B$47*(Assumptions!$B$21+Assumptions!$B$22/Assumptions!$B$47)/(Assumptions!$B$21+Assumptions!$B$22/$C$103),Assumptions!$B$47)</f>
        <v>10</v>
      </c>
      <c r="Y103" s="12" t="n">
        <f aca="false">Assumptions!$B$48/$X$103</f>
        <v>1</v>
      </c>
      <c r="Z103" s="12" t="n">
        <f aca="false">Assumptions!$B$49*$Y$103</f>
        <v>3000000</v>
      </c>
      <c r="AA103" s="12" t="n">
        <f aca="false">IF($C$103&lt;Assumptions!$B$52,Assumptions!$B$52*(Assumptions!$B$21+Assumptions!$B$22/Assumptions!$B$52)/(Assumptions!$B$21+Assumptions!$B$22/$C$103),Assumptions!$B$52)</f>
        <v>25</v>
      </c>
      <c r="AB103" s="12" t="n">
        <f aca="false">Assumptions!$B$53/$AA$103</f>
        <v>1</v>
      </c>
      <c r="AC103" s="12" t="n">
        <f aca="false">Assumptions!$B$54*$AB$103</f>
        <v>2400000</v>
      </c>
      <c r="AD103" s="12" t="n">
        <f aca="false">IF($C$103&lt;Assumptions!$B$57,Assumptions!$B$57*(Assumptions!$B$21+Assumptions!$B$22/Assumptions!$B$57)/(Assumptions!$B$21+Assumptions!$B$22/$C$103),Assumptions!$B$57)</f>
        <v>57.6817359540603</v>
      </c>
      <c r="AE103" s="12" t="n">
        <f aca="false">Assumptions!$B$58/$AD$103</f>
        <v>1.04019060812917</v>
      </c>
      <c r="AF103" s="12" t="n">
        <f aca="false">Assumptions!$B$59*$AE$103</f>
        <v>1733651.36027881</v>
      </c>
      <c r="AG103" s="12" t="n">
        <f aca="false">IF($C$103&lt;Assumptions!$B$62,Assumptions!$B$62*(Assumptions!$B$21+Assumptions!$B$22/Assumptions!$B$62)/(Assumptions!$B$21+Assumptions!$B$22/$C$103),Assumptions!$B$62)</f>
        <v>48.9126262367378</v>
      </c>
      <c r="AH103" s="12" t="n">
        <f aca="false">Assumptions!$B$63/$AG$103</f>
        <v>1.00502293134033</v>
      </c>
      <c r="AI103" s="12" t="n">
        <f aca="false">Assumptions!$B$64*$AH$103</f>
        <v>6133320.27733387</v>
      </c>
    </row>
    <row r="104" customFormat="false" ht="15" hidden="true" customHeight="false" outlineLevel="0" collapsed="false">
      <c r="A104" s="6" t="n">
        <f aca="false">ROW()-ROW($A$93)+Assumptions!$B$4</f>
        <v>11</v>
      </c>
      <c r="B104" s="12" t="n">
        <f aca="false">$P$103</f>
        <v>587882.229488009</v>
      </c>
      <c r="C104" s="12" t="n">
        <f aca="false">Assumptions!$B$6/(Assumptions!$B$16+$B$104)</f>
        <v>37.628498065874</v>
      </c>
      <c r="D104" s="12" t="n">
        <f aca="false">Assumptions!$B$7/$C$104</f>
        <v>797268.069203315</v>
      </c>
      <c r="E104" s="12" t="n">
        <f aca="false">$T$104+$W$104+$Z$104+$AC$104+$AF$104+$AI$104</f>
        <v>23266971.6376127</v>
      </c>
      <c r="F104" s="12" t="n">
        <f aca="false">Assumptions!$B$70/(Assumptions!$B$20+Assumptions!$B$17+$B$104+$E$104+$O$103)</f>
        <v>26.7785530953235</v>
      </c>
      <c r="G104" s="12" t="n">
        <f aca="false">$C$104*(1-Assumptions!$B$71)</f>
        <v>30.1027984526992</v>
      </c>
      <c r="H104" s="12" t="n">
        <f aca="false">MIN($F$104,$G$104)</f>
        <v>26.7785530953235</v>
      </c>
      <c r="I104" s="12" t="str">
        <f aca="false">IF($F$104&lt;=$G$104,"cap","discount")</f>
        <v>cap</v>
      </c>
      <c r="J104" s="12" t="n">
        <f aca="false">Assumptions!$B$69/$H$104</f>
        <v>186716.585552682</v>
      </c>
      <c r="K104" s="12" t="n">
        <f aca="false">Assumptions!$B$74/(Assumptions!$B$20+Assumptions!$B$17+$B$104+$E$104+$J$104)</f>
        <v>42.7393378414047</v>
      </c>
      <c r="L104" s="12" t="n">
        <f aca="false">$C$104*(1-Assumptions!$B$75)</f>
        <v>31.9842233559929</v>
      </c>
      <c r="M104" s="12" t="n">
        <f aca="false">MIN($K$104,$L$104)</f>
        <v>31.9842233559929</v>
      </c>
      <c r="N104" s="12" t="str">
        <f aca="false">IF($K$104&lt;=$L$104,"cap","discount")</f>
        <v>discount</v>
      </c>
      <c r="O104" s="12" t="n">
        <f aca="false">Assumptions!$B$73/$M$104</f>
        <v>93796.2434356841</v>
      </c>
      <c r="P104" s="12" t="n">
        <f aca="false">MAX(Assumptions!$B$4,(Assumptions!$B$10*(Assumptions!$B$20+$E$104+Assumptions!$B$17+$J$104+$O$104+$D$104)-Assumptions!$B$17)/(1-Assumptions!$B$10))</f>
        <v>587882.229488009</v>
      </c>
      <c r="Q104" s="12" t="n">
        <f aca="false">Assumptions!$B$20+$E$104+Assumptions!$B$17+$P$104+$J$104+$O$104+$D$104</f>
        <v>38327301.7652924</v>
      </c>
      <c r="R104" s="12" t="n">
        <f aca="false">IF($C$104&lt;Assumptions!$B$37,Assumptions!$B$37*(Assumptions!$B$21+Assumptions!$B$22/Assumptions!$B$37)/(Assumptions!$B$21+Assumptions!$B$22/$C$104),Assumptions!$B$37)</f>
        <v>1</v>
      </c>
      <c r="S104" s="12" t="n">
        <f aca="false">Assumptions!$B$38/$R$104</f>
        <v>1</v>
      </c>
      <c r="T104" s="12" t="n">
        <f aca="false">Assumptions!$B$39*$S$104</f>
        <v>5000000</v>
      </c>
      <c r="U104" s="12" t="n">
        <f aca="false">IF($C$104&lt;Assumptions!$B$42,Assumptions!$B$42*(Assumptions!$B$21+Assumptions!$B$22/Assumptions!$B$42)/(Assumptions!$B$21+Assumptions!$B$22/$C$104),Assumptions!$B$42)</f>
        <v>3</v>
      </c>
      <c r="V104" s="12" t="n">
        <f aca="false">Assumptions!$B$43/$U$104</f>
        <v>1</v>
      </c>
      <c r="W104" s="12" t="n">
        <f aca="false">Assumptions!$B$44*$V$104</f>
        <v>5000000</v>
      </c>
      <c r="X104" s="12" t="n">
        <f aca="false">IF($C$104&lt;Assumptions!$B$47,Assumptions!$B$47*(Assumptions!$B$21+Assumptions!$B$22/Assumptions!$B$47)/(Assumptions!$B$21+Assumptions!$B$22/$C$104),Assumptions!$B$47)</f>
        <v>10</v>
      </c>
      <c r="Y104" s="12" t="n">
        <f aca="false">Assumptions!$B$48/$X$104</f>
        <v>1</v>
      </c>
      <c r="Z104" s="12" t="n">
        <f aca="false">Assumptions!$B$49*$Y$104</f>
        <v>3000000</v>
      </c>
      <c r="AA104" s="12" t="n">
        <f aca="false">IF($C$104&lt;Assumptions!$B$52,Assumptions!$B$52*(Assumptions!$B$21+Assumptions!$B$22/Assumptions!$B$52)/(Assumptions!$B$21+Assumptions!$B$22/$C$104),Assumptions!$B$52)</f>
        <v>25</v>
      </c>
      <c r="AB104" s="12" t="n">
        <f aca="false">Assumptions!$B$53/$AA$104</f>
        <v>1</v>
      </c>
      <c r="AC104" s="12" t="n">
        <f aca="false">Assumptions!$B$54*$AB$104</f>
        <v>2400000</v>
      </c>
      <c r="AD104" s="12" t="n">
        <f aca="false">IF($C$104&lt;Assumptions!$B$57,Assumptions!$B$57*(Assumptions!$B$21+Assumptions!$B$22/Assumptions!$B$57)/(Assumptions!$B$21+Assumptions!$B$22/$C$104),Assumptions!$B$57)</f>
        <v>57.6817359540603</v>
      </c>
      <c r="AE104" s="12" t="n">
        <f aca="false">Assumptions!$B$58/$AD$104</f>
        <v>1.04019060812917</v>
      </c>
      <c r="AF104" s="12" t="n">
        <f aca="false">Assumptions!$B$59*$AE$104</f>
        <v>1733651.36027881</v>
      </c>
      <c r="AG104" s="12" t="n">
        <f aca="false">IF($C$104&lt;Assumptions!$B$62,Assumptions!$B$62*(Assumptions!$B$21+Assumptions!$B$22/Assumptions!$B$62)/(Assumptions!$B$21+Assumptions!$B$22/$C$104),Assumptions!$B$62)</f>
        <v>48.9126262367378</v>
      </c>
      <c r="AH104" s="12" t="n">
        <f aca="false">Assumptions!$B$63/$AG$104</f>
        <v>1.00502293134033</v>
      </c>
      <c r="AI104" s="12" t="n">
        <f aca="false">Assumptions!$B$64*$AH$104</f>
        <v>6133320.27733387</v>
      </c>
    </row>
    <row r="105" customFormat="false" ht="15" hidden="true" customHeight="false" outlineLevel="0" collapsed="false">
      <c r="A105" s="6" t="n">
        <f aca="false">ROW()-ROW($A$93)+Assumptions!$B$4</f>
        <v>12</v>
      </c>
      <c r="B105" s="12" t="n">
        <f aca="false">$P$104</f>
        <v>587882.229488009</v>
      </c>
      <c r="C105" s="12" t="n">
        <f aca="false">Assumptions!$B$6/(Assumptions!$B$16+$B$105)</f>
        <v>37.628498065874</v>
      </c>
      <c r="D105" s="12" t="n">
        <f aca="false">Assumptions!$B$7/$C$105</f>
        <v>797268.069203315</v>
      </c>
      <c r="E105" s="12" t="n">
        <f aca="false">$T$105+$W$105+$Z$105+$AC$105+$AF$105+$AI$105</f>
        <v>23266971.6376127</v>
      </c>
      <c r="F105" s="12" t="n">
        <f aca="false">Assumptions!$B$70/(Assumptions!$B$20+Assumptions!$B$17+$B$105+$E$105+$O$104)</f>
        <v>26.7785530953235</v>
      </c>
      <c r="G105" s="12" t="n">
        <f aca="false">$C$105*(1-Assumptions!$B$71)</f>
        <v>30.1027984526992</v>
      </c>
      <c r="H105" s="12" t="n">
        <f aca="false">MIN($F$105,$G$105)</f>
        <v>26.7785530953235</v>
      </c>
      <c r="I105" s="12" t="str">
        <f aca="false">IF($F$105&lt;=$G$105,"cap","discount")</f>
        <v>cap</v>
      </c>
      <c r="J105" s="12" t="n">
        <f aca="false">Assumptions!$B$69/$H$105</f>
        <v>186716.585552682</v>
      </c>
      <c r="K105" s="12" t="n">
        <f aca="false">Assumptions!$B$74/(Assumptions!$B$20+Assumptions!$B$17+$B$105+$E$105+$J$105)</f>
        <v>42.7393378414047</v>
      </c>
      <c r="L105" s="12" t="n">
        <f aca="false">$C$105*(1-Assumptions!$B$75)</f>
        <v>31.9842233559929</v>
      </c>
      <c r="M105" s="12" t="n">
        <f aca="false">MIN($K$105,$L$105)</f>
        <v>31.9842233559929</v>
      </c>
      <c r="N105" s="12" t="str">
        <f aca="false">IF($K$105&lt;=$L$105,"cap","discount")</f>
        <v>discount</v>
      </c>
      <c r="O105" s="12" t="n">
        <f aca="false">Assumptions!$B$73/$M$105</f>
        <v>93796.2434356841</v>
      </c>
      <c r="P105" s="12" t="n">
        <f aca="false">MAX(Assumptions!$B$4,(Assumptions!$B$10*(Assumptions!$B$20+$E$105+Assumptions!$B$17+$J$105+$O$105+$D$105)-Assumptions!$B$17)/(1-Assumptions!$B$10))</f>
        <v>587882.229488009</v>
      </c>
      <c r="Q105" s="12" t="n">
        <f aca="false">Assumptions!$B$20+$E$105+Assumptions!$B$17+$P$105+$J$105+$O$105+$D$105</f>
        <v>38327301.7652924</v>
      </c>
      <c r="R105" s="12" t="n">
        <f aca="false">IF($C$105&lt;Assumptions!$B$37,Assumptions!$B$37*(Assumptions!$B$21+Assumptions!$B$22/Assumptions!$B$37)/(Assumptions!$B$21+Assumptions!$B$22/$C$105),Assumptions!$B$37)</f>
        <v>1</v>
      </c>
      <c r="S105" s="12" t="n">
        <f aca="false">Assumptions!$B$38/$R$105</f>
        <v>1</v>
      </c>
      <c r="T105" s="12" t="n">
        <f aca="false">Assumptions!$B$39*$S$105</f>
        <v>5000000</v>
      </c>
      <c r="U105" s="12" t="n">
        <f aca="false">IF($C$105&lt;Assumptions!$B$42,Assumptions!$B$42*(Assumptions!$B$21+Assumptions!$B$22/Assumptions!$B$42)/(Assumptions!$B$21+Assumptions!$B$22/$C$105),Assumptions!$B$42)</f>
        <v>3</v>
      </c>
      <c r="V105" s="12" t="n">
        <f aca="false">Assumptions!$B$43/$U$105</f>
        <v>1</v>
      </c>
      <c r="W105" s="12" t="n">
        <f aca="false">Assumptions!$B$44*$V$105</f>
        <v>5000000</v>
      </c>
      <c r="X105" s="12" t="n">
        <f aca="false">IF($C$105&lt;Assumptions!$B$47,Assumptions!$B$47*(Assumptions!$B$21+Assumptions!$B$22/Assumptions!$B$47)/(Assumptions!$B$21+Assumptions!$B$22/$C$105),Assumptions!$B$47)</f>
        <v>10</v>
      </c>
      <c r="Y105" s="12" t="n">
        <f aca="false">Assumptions!$B$48/$X$105</f>
        <v>1</v>
      </c>
      <c r="Z105" s="12" t="n">
        <f aca="false">Assumptions!$B$49*$Y$105</f>
        <v>3000000</v>
      </c>
      <c r="AA105" s="12" t="n">
        <f aca="false">IF($C$105&lt;Assumptions!$B$52,Assumptions!$B$52*(Assumptions!$B$21+Assumptions!$B$22/Assumptions!$B$52)/(Assumptions!$B$21+Assumptions!$B$22/$C$105),Assumptions!$B$52)</f>
        <v>25</v>
      </c>
      <c r="AB105" s="12" t="n">
        <f aca="false">Assumptions!$B$53/$AA$105</f>
        <v>1</v>
      </c>
      <c r="AC105" s="12" t="n">
        <f aca="false">Assumptions!$B$54*$AB$105</f>
        <v>2400000</v>
      </c>
      <c r="AD105" s="12" t="n">
        <f aca="false">IF($C$105&lt;Assumptions!$B$57,Assumptions!$B$57*(Assumptions!$B$21+Assumptions!$B$22/Assumptions!$B$57)/(Assumptions!$B$21+Assumptions!$B$22/$C$105),Assumptions!$B$57)</f>
        <v>57.6817359540603</v>
      </c>
      <c r="AE105" s="12" t="n">
        <f aca="false">Assumptions!$B$58/$AD$105</f>
        <v>1.04019060812917</v>
      </c>
      <c r="AF105" s="12" t="n">
        <f aca="false">Assumptions!$B$59*$AE$105</f>
        <v>1733651.36027881</v>
      </c>
      <c r="AG105" s="12" t="n">
        <f aca="false">IF($C$105&lt;Assumptions!$B$62,Assumptions!$B$62*(Assumptions!$B$21+Assumptions!$B$22/Assumptions!$B$62)/(Assumptions!$B$21+Assumptions!$B$22/$C$105),Assumptions!$B$62)</f>
        <v>48.9126262367378</v>
      </c>
      <c r="AH105" s="12" t="n">
        <f aca="false">Assumptions!$B$63/$AG$105</f>
        <v>1.00502293134033</v>
      </c>
      <c r="AI105" s="12" t="n">
        <f aca="false">Assumptions!$B$64*$AH$105</f>
        <v>6133320.27733387</v>
      </c>
    </row>
    <row r="106" customFormat="false" ht="15" hidden="true" customHeight="false" outlineLevel="0" collapsed="false">
      <c r="A106" s="6" t="n">
        <f aca="false">ROW()-ROW($A$93)+Assumptions!$B$4</f>
        <v>13</v>
      </c>
      <c r="B106" s="12" t="n">
        <f aca="false">$P$105</f>
        <v>587882.229488009</v>
      </c>
      <c r="C106" s="12" t="n">
        <f aca="false">Assumptions!$B$6/(Assumptions!$B$16+$B$106)</f>
        <v>37.628498065874</v>
      </c>
      <c r="D106" s="12" t="n">
        <f aca="false">Assumptions!$B$7/$C$106</f>
        <v>797268.069203315</v>
      </c>
      <c r="E106" s="12" t="n">
        <f aca="false">$T$106+$W$106+$Z$106+$AC$106+$AF$106+$AI$106</f>
        <v>23266971.6376127</v>
      </c>
      <c r="F106" s="12" t="n">
        <f aca="false">Assumptions!$B$70/(Assumptions!$B$20+Assumptions!$B$17+$B$106+$E$106+$O$105)</f>
        <v>26.7785530953235</v>
      </c>
      <c r="G106" s="12" t="n">
        <f aca="false">$C$106*(1-Assumptions!$B$71)</f>
        <v>30.1027984526992</v>
      </c>
      <c r="H106" s="12" t="n">
        <f aca="false">MIN($F$106,$G$106)</f>
        <v>26.7785530953235</v>
      </c>
      <c r="I106" s="12" t="str">
        <f aca="false">IF($F$106&lt;=$G$106,"cap","discount")</f>
        <v>cap</v>
      </c>
      <c r="J106" s="12" t="n">
        <f aca="false">Assumptions!$B$69/$H$106</f>
        <v>186716.585552682</v>
      </c>
      <c r="K106" s="12" t="n">
        <f aca="false">Assumptions!$B$74/(Assumptions!$B$20+Assumptions!$B$17+$B$106+$E$106+$J$106)</f>
        <v>42.7393378414047</v>
      </c>
      <c r="L106" s="12" t="n">
        <f aca="false">$C$106*(1-Assumptions!$B$75)</f>
        <v>31.9842233559929</v>
      </c>
      <c r="M106" s="12" t="n">
        <f aca="false">MIN($K$106,$L$106)</f>
        <v>31.9842233559929</v>
      </c>
      <c r="N106" s="12" t="str">
        <f aca="false">IF($K$106&lt;=$L$106,"cap","discount")</f>
        <v>discount</v>
      </c>
      <c r="O106" s="12" t="n">
        <f aca="false">Assumptions!$B$73/$M$106</f>
        <v>93796.2434356841</v>
      </c>
      <c r="P106" s="12" t="n">
        <f aca="false">MAX(Assumptions!$B$4,(Assumptions!$B$10*(Assumptions!$B$20+$E$106+Assumptions!$B$17+$J$106+$O$106+$D$106)-Assumptions!$B$17)/(1-Assumptions!$B$10))</f>
        <v>587882.229488009</v>
      </c>
      <c r="Q106" s="12" t="n">
        <f aca="false">Assumptions!$B$20+$E$106+Assumptions!$B$17+$P$106+$J$106+$O$106+$D$106</f>
        <v>38327301.7652924</v>
      </c>
      <c r="R106" s="12" t="n">
        <f aca="false">IF($C$106&lt;Assumptions!$B$37,Assumptions!$B$37*(Assumptions!$B$21+Assumptions!$B$22/Assumptions!$B$37)/(Assumptions!$B$21+Assumptions!$B$22/$C$106),Assumptions!$B$37)</f>
        <v>1</v>
      </c>
      <c r="S106" s="12" t="n">
        <f aca="false">Assumptions!$B$38/$R$106</f>
        <v>1</v>
      </c>
      <c r="T106" s="12" t="n">
        <f aca="false">Assumptions!$B$39*$S$106</f>
        <v>5000000</v>
      </c>
      <c r="U106" s="12" t="n">
        <f aca="false">IF($C$106&lt;Assumptions!$B$42,Assumptions!$B$42*(Assumptions!$B$21+Assumptions!$B$22/Assumptions!$B$42)/(Assumptions!$B$21+Assumptions!$B$22/$C$106),Assumptions!$B$42)</f>
        <v>3</v>
      </c>
      <c r="V106" s="12" t="n">
        <f aca="false">Assumptions!$B$43/$U$106</f>
        <v>1</v>
      </c>
      <c r="W106" s="12" t="n">
        <f aca="false">Assumptions!$B$44*$V$106</f>
        <v>5000000</v>
      </c>
      <c r="X106" s="12" t="n">
        <f aca="false">IF($C$106&lt;Assumptions!$B$47,Assumptions!$B$47*(Assumptions!$B$21+Assumptions!$B$22/Assumptions!$B$47)/(Assumptions!$B$21+Assumptions!$B$22/$C$106),Assumptions!$B$47)</f>
        <v>10</v>
      </c>
      <c r="Y106" s="12" t="n">
        <f aca="false">Assumptions!$B$48/$X$106</f>
        <v>1</v>
      </c>
      <c r="Z106" s="12" t="n">
        <f aca="false">Assumptions!$B$49*$Y$106</f>
        <v>3000000</v>
      </c>
      <c r="AA106" s="12" t="n">
        <f aca="false">IF($C$106&lt;Assumptions!$B$52,Assumptions!$B$52*(Assumptions!$B$21+Assumptions!$B$22/Assumptions!$B$52)/(Assumptions!$B$21+Assumptions!$B$22/$C$106),Assumptions!$B$52)</f>
        <v>25</v>
      </c>
      <c r="AB106" s="12" t="n">
        <f aca="false">Assumptions!$B$53/$AA$106</f>
        <v>1</v>
      </c>
      <c r="AC106" s="12" t="n">
        <f aca="false">Assumptions!$B$54*$AB$106</f>
        <v>2400000</v>
      </c>
      <c r="AD106" s="12" t="n">
        <f aca="false">IF($C$106&lt;Assumptions!$B$57,Assumptions!$B$57*(Assumptions!$B$21+Assumptions!$B$22/Assumptions!$B$57)/(Assumptions!$B$21+Assumptions!$B$22/$C$106),Assumptions!$B$57)</f>
        <v>57.6817359540603</v>
      </c>
      <c r="AE106" s="12" t="n">
        <f aca="false">Assumptions!$B$58/$AD$106</f>
        <v>1.04019060812917</v>
      </c>
      <c r="AF106" s="12" t="n">
        <f aca="false">Assumptions!$B$59*$AE$106</f>
        <v>1733651.36027881</v>
      </c>
      <c r="AG106" s="12" t="n">
        <f aca="false">IF($C$106&lt;Assumptions!$B$62,Assumptions!$B$62*(Assumptions!$B$21+Assumptions!$B$22/Assumptions!$B$62)/(Assumptions!$B$21+Assumptions!$B$22/$C$106),Assumptions!$B$62)</f>
        <v>48.9126262367378</v>
      </c>
      <c r="AH106" s="12" t="n">
        <f aca="false">Assumptions!$B$63/$AG$106</f>
        <v>1.00502293134033</v>
      </c>
      <c r="AI106" s="12" t="n">
        <f aca="false">Assumptions!$B$64*$AH$106</f>
        <v>6133320.27733387</v>
      </c>
    </row>
    <row r="107" customFormat="false" ht="15" hidden="true" customHeight="false" outlineLevel="0" collapsed="false">
      <c r="A107" s="6" t="n">
        <f aca="false">ROW()-ROW($A$93)+Assumptions!$B$4</f>
        <v>14</v>
      </c>
      <c r="B107" s="12" t="n">
        <f aca="false">$P$106</f>
        <v>587882.229488009</v>
      </c>
      <c r="C107" s="12" t="n">
        <f aca="false">Assumptions!$B$6/(Assumptions!$B$16+$B$107)</f>
        <v>37.628498065874</v>
      </c>
      <c r="D107" s="12" t="n">
        <f aca="false">Assumptions!$B$7/$C$107</f>
        <v>797268.069203315</v>
      </c>
      <c r="E107" s="12" t="n">
        <f aca="false">$T$107+$W$107+$Z$107+$AC$107+$AF$107+$AI$107</f>
        <v>23266971.6376127</v>
      </c>
      <c r="F107" s="12" t="n">
        <f aca="false">Assumptions!$B$70/(Assumptions!$B$20+Assumptions!$B$17+$B$107+$E$107+$O$106)</f>
        <v>26.7785530953235</v>
      </c>
      <c r="G107" s="12" t="n">
        <f aca="false">$C$107*(1-Assumptions!$B$71)</f>
        <v>30.1027984526992</v>
      </c>
      <c r="H107" s="12" t="n">
        <f aca="false">MIN($F$107,$G$107)</f>
        <v>26.7785530953235</v>
      </c>
      <c r="I107" s="12" t="str">
        <f aca="false">IF($F$107&lt;=$G$107,"cap","discount")</f>
        <v>cap</v>
      </c>
      <c r="J107" s="12" t="n">
        <f aca="false">Assumptions!$B$69/$H$107</f>
        <v>186716.585552682</v>
      </c>
      <c r="K107" s="12" t="n">
        <f aca="false">Assumptions!$B$74/(Assumptions!$B$20+Assumptions!$B$17+$B$107+$E$107+$J$107)</f>
        <v>42.7393378414047</v>
      </c>
      <c r="L107" s="12" t="n">
        <f aca="false">$C$107*(1-Assumptions!$B$75)</f>
        <v>31.9842233559929</v>
      </c>
      <c r="M107" s="12" t="n">
        <f aca="false">MIN($K$107,$L$107)</f>
        <v>31.9842233559929</v>
      </c>
      <c r="N107" s="12" t="str">
        <f aca="false">IF($K$107&lt;=$L$107,"cap","discount")</f>
        <v>discount</v>
      </c>
      <c r="O107" s="12" t="n">
        <f aca="false">Assumptions!$B$73/$M$107</f>
        <v>93796.2434356841</v>
      </c>
      <c r="P107" s="12" t="n">
        <f aca="false">MAX(Assumptions!$B$4,(Assumptions!$B$10*(Assumptions!$B$20+$E$107+Assumptions!$B$17+$J$107+$O$107+$D$107)-Assumptions!$B$17)/(1-Assumptions!$B$10))</f>
        <v>587882.229488009</v>
      </c>
      <c r="Q107" s="12" t="n">
        <f aca="false">Assumptions!$B$20+$E$107+Assumptions!$B$17+$P$107+$J$107+$O$107+$D$107</f>
        <v>38327301.7652924</v>
      </c>
      <c r="R107" s="12" t="n">
        <f aca="false">IF($C$107&lt;Assumptions!$B$37,Assumptions!$B$37*(Assumptions!$B$21+Assumptions!$B$22/Assumptions!$B$37)/(Assumptions!$B$21+Assumptions!$B$22/$C$107),Assumptions!$B$37)</f>
        <v>1</v>
      </c>
      <c r="S107" s="12" t="n">
        <f aca="false">Assumptions!$B$38/$R$107</f>
        <v>1</v>
      </c>
      <c r="T107" s="12" t="n">
        <f aca="false">Assumptions!$B$39*$S$107</f>
        <v>5000000</v>
      </c>
      <c r="U107" s="12" t="n">
        <f aca="false">IF($C$107&lt;Assumptions!$B$42,Assumptions!$B$42*(Assumptions!$B$21+Assumptions!$B$22/Assumptions!$B$42)/(Assumptions!$B$21+Assumptions!$B$22/$C$107),Assumptions!$B$42)</f>
        <v>3</v>
      </c>
      <c r="V107" s="12" t="n">
        <f aca="false">Assumptions!$B$43/$U$107</f>
        <v>1</v>
      </c>
      <c r="W107" s="12" t="n">
        <f aca="false">Assumptions!$B$44*$V$107</f>
        <v>5000000</v>
      </c>
      <c r="X107" s="12" t="n">
        <f aca="false">IF($C$107&lt;Assumptions!$B$47,Assumptions!$B$47*(Assumptions!$B$21+Assumptions!$B$22/Assumptions!$B$47)/(Assumptions!$B$21+Assumptions!$B$22/$C$107),Assumptions!$B$47)</f>
        <v>10</v>
      </c>
      <c r="Y107" s="12" t="n">
        <f aca="false">Assumptions!$B$48/$X$107</f>
        <v>1</v>
      </c>
      <c r="Z107" s="12" t="n">
        <f aca="false">Assumptions!$B$49*$Y$107</f>
        <v>3000000</v>
      </c>
      <c r="AA107" s="12" t="n">
        <f aca="false">IF($C$107&lt;Assumptions!$B$52,Assumptions!$B$52*(Assumptions!$B$21+Assumptions!$B$22/Assumptions!$B$52)/(Assumptions!$B$21+Assumptions!$B$22/$C$107),Assumptions!$B$52)</f>
        <v>25</v>
      </c>
      <c r="AB107" s="12" t="n">
        <f aca="false">Assumptions!$B$53/$AA$107</f>
        <v>1</v>
      </c>
      <c r="AC107" s="12" t="n">
        <f aca="false">Assumptions!$B$54*$AB$107</f>
        <v>2400000</v>
      </c>
      <c r="AD107" s="12" t="n">
        <f aca="false">IF($C$107&lt;Assumptions!$B$57,Assumptions!$B$57*(Assumptions!$B$21+Assumptions!$B$22/Assumptions!$B$57)/(Assumptions!$B$21+Assumptions!$B$22/$C$107),Assumptions!$B$57)</f>
        <v>57.6817359540603</v>
      </c>
      <c r="AE107" s="12" t="n">
        <f aca="false">Assumptions!$B$58/$AD$107</f>
        <v>1.04019060812917</v>
      </c>
      <c r="AF107" s="12" t="n">
        <f aca="false">Assumptions!$B$59*$AE$107</f>
        <v>1733651.36027881</v>
      </c>
      <c r="AG107" s="12" t="n">
        <f aca="false">IF($C$107&lt;Assumptions!$B$62,Assumptions!$B$62*(Assumptions!$B$21+Assumptions!$B$22/Assumptions!$B$62)/(Assumptions!$B$21+Assumptions!$B$22/$C$107),Assumptions!$B$62)</f>
        <v>48.9126262367378</v>
      </c>
      <c r="AH107" s="12" t="n">
        <f aca="false">Assumptions!$B$63/$AG$107</f>
        <v>1.00502293134033</v>
      </c>
      <c r="AI107" s="12" t="n">
        <f aca="false">Assumptions!$B$64*$AH$107</f>
        <v>6133320.27733387</v>
      </c>
    </row>
    <row r="108" customFormat="false" ht="15" hidden="true" customHeight="false" outlineLevel="0" collapsed="false">
      <c r="A108" s="6" t="n">
        <f aca="false">ROW()-ROW($A$93)+Assumptions!$B$4</f>
        <v>15</v>
      </c>
      <c r="B108" s="12" t="n">
        <f aca="false">$P$107</f>
        <v>587882.229488009</v>
      </c>
      <c r="C108" s="12" t="n">
        <f aca="false">Assumptions!$B$6/(Assumptions!$B$16+$B$108)</f>
        <v>37.628498065874</v>
      </c>
      <c r="D108" s="12" t="n">
        <f aca="false">Assumptions!$B$7/$C$108</f>
        <v>797268.069203315</v>
      </c>
      <c r="E108" s="12" t="n">
        <f aca="false">$T$108+$W$108+$Z$108+$AC$108+$AF$108+$AI$108</f>
        <v>23266971.6376127</v>
      </c>
      <c r="F108" s="12" t="n">
        <f aca="false">Assumptions!$B$70/(Assumptions!$B$20+Assumptions!$B$17+$B$108+$E$108+$O$107)</f>
        <v>26.7785530953235</v>
      </c>
      <c r="G108" s="12" t="n">
        <f aca="false">$C$108*(1-Assumptions!$B$71)</f>
        <v>30.1027984526992</v>
      </c>
      <c r="H108" s="12" t="n">
        <f aca="false">MIN($F$108,$G$108)</f>
        <v>26.7785530953235</v>
      </c>
      <c r="I108" s="12" t="str">
        <f aca="false">IF($F$108&lt;=$G$108,"cap","discount")</f>
        <v>cap</v>
      </c>
      <c r="J108" s="12" t="n">
        <f aca="false">Assumptions!$B$69/$H$108</f>
        <v>186716.585552682</v>
      </c>
      <c r="K108" s="12" t="n">
        <f aca="false">Assumptions!$B$74/(Assumptions!$B$20+Assumptions!$B$17+$B$108+$E$108+$J$108)</f>
        <v>42.7393378414047</v>
      </c>
      <c r="L108" s="12" t="n">
        <f aca="false">$C$108*(1-Assumptions!$B$75)</f>
        <v>31.9842233559929</v>
      </c>
      <c r="M108" s="12" t="n">
        <f aca="false">MIN($K$108,$L$108)</f>
        <v>31.9842233559929</v>
      </c>
      <c r="N108" s="12" t="str">
        <f aca="false">IF($K$108&lt;=$L$108,"cap","discount")</f>
        <v>discount</v>
      </c>
      <c r="O108" s="12" t="n">
        <f aca="false">Assumptions!$B$73/$M$108</f>
        <v>93796.2434356841</v>
      </c>
      <c r="P108" s="12" t="n">
        <f aca="false">MAX(Assumptions!$B$4,(Assumptions!$B$10*(Assumptions!$B$20+$E$108+Assumptions!$B$17+$J$108+$O$108+$D$108)-Assumptions!$B$17)/(1-Assumptions!$B$10))</f>
        <v>587882.229488009</v>
      </c>
      <c r="Q108" s="12" t="n">
        <f aca="false">Assumptions!$B$20+$E$108+Assumptions!$B$17+$P$108+$J$108+$O$108+$D$108</f>
        <v>38327301.7652924</v>
      </c>
      <c r="R108" s="12" t="n">
        <f aca="false">IF($C$108&lt;Assumptions!$B$37,Assumptions!$B$37*(Assumptions!$B$21+Assumptions!$B$22/Assumptions!$B$37)/(Assumptions!$B$21+Assumptions!$B$22/$C$108),Assumptions!$B$37)</f>
        <v>1</v>
      </c>
      <c r="S108" s="12" t="n">
        <f aca="false">Assumptions!$B$38/$R$108</f>
        <v>1</v>
      </c>
      <c r="T108" s="12" t="n">
        <f aca="false">Assumptions!$B$39*$S$108</f>
        <v>5000000</v>
      </c>
      <c r="U108" s="12" t="n">
        <f aca="false">IF($C$108&lt;Assumptions!$B$42,Assumptions!$B$42*(Assumptions!$B$21+Assumptions!$B$22/Assumptions!$B$42)/(Assumptions!$B$21+Assumptions!$B$22/$C$108),Assumptions!$B$42)</f>
        <v>3</v>
      </c>
      <c r="V108" s="12" t="n">
        <f aca="false">Assumptions!$B$43/$U$108</f>
        <v>1</v>
      </c>
      <c r="W108" s="12" t="n">
        <f aca="false">Assumptions!$B$44*$V$108</f>
        <v>5000000</v>
      </c>
      <c r="X108" s="12" t="n">
        <f aca="false">IF($C$108&lt;Assumptions!$B$47,Assumptions!$B$47*(Assumptions!$B$21+Assumptions!$B$22/Assumptions!$B$47)/(Assumptions!$B$21+Assumptions!$B$22/$C$108),Assumptions!$B$47)</f>
        <v>10</v>
      </c>
      <c r="Y108" s="12" t="n">
        <f aca="false">Assumptions!$B$48/$X$108</f>
        <v>1</v>
      </c>
      <c r="Z108" s="12" t="n">
        <f aca="false">Assumptions!$B$49*$Y$108</f>
        <v>3000000</v>
      </c>
      <c r="AA108" s="12" t="n">
        <f aca="false">IF($C$108&lt;Assumptions!$B$52,Assumptions!$B$52*(Assumptions!$B$21+Assumptions!$B$22/Assumptions!$B$52)/(Assumptions!$B$21+Assumptions!$B$22/$C$108),Assumptions!$B$52)</f>
        <v>25</v>
      </c>
      <c r="AB108" s="12" t="n">
        <f aca="false">Assumptions!$B$53/$AA$108</f>
        <v>1</v>
      </c>
      <c r="AC108" s="12" t="n">
        <f aca="false">Assumptions!$B$54*$AB$108</f>
        <v>2400000</v>
      </c>
      <c r="AD108" s="12" t="n">
        <f aca="false">IF($C$108&lt;Assumptions!$B$57,Assumptions!$B$57*(Assumptions!$B$21+Assumptions!$B$22/Assumptions!$B$57)/(Assumptions!$B$21+Assumptions!$B$22/$C$108),Assumptions!$B$57)</f>
        <v>57.6817359540603</v>
      </c>
      <c r="AE108" s="12" t="n">
        <f aca="false">Assumptions!$B$58/$AD$108</f>
        <v>1.04019060812917</v>
      </c>
      <c r="AF108" s="12" t="n">
        <f aca="false">Assumptions!$B$59*$AE$108</f>
        <v>1733651.36027881</v>
      </c>
      <c r="AG108" s="12" t="n">
        <f aca="false">IF($C$108&lt;Assumptions!$B$62,Assumptions!$B$62*(Assumptions!$B$21+Assumptions!$B$22/Assumptions!$B$62)/(Assumptions!$B$21+Assumptions!$B$22/$C$108),Assumptions!$B$62)</f>
        <v>48.9126262367378</v>
      </c>
      <c r="AH108" s="12" t="n">
        <f aca="false">Assumptions!$B$63/$AG$108</f>
        <v>1.00502293134033</v>
      </c>
      <c r="AI108" s="12" t="n">
        <f aca="false">Assumptions!$B$64*$AH$108</f>
        <v>6133320.27733387</v>
      </c>
    </row>
    <row r="109" customFormat="false" ht="15" hidden="true" customHeight="false" outlineLevel="0" collapsed="false">
      <c r="A109" s="6" t="n">
        <f aca="false">ROW()-ROW($A$93)+Assumptions!$B$4</f>
        <v>16</v>
      </c>
      <c r="B109" s="12" t="n">
        <f aca="false">$P$108</f>
        <v>587882.229488009</v>
      </c>
      <c r="C109" s="12" t="n">
        <f aca="false">Assumptions!$B$6/(Assumptions!$B$16+$B$109)</f>
        <v>37.628498065874</v>
      </c>
      <c r="D109" s="12" t="n">
        <f aca="false">Assumptions!$B$7/$C$109</f>
        <v>797268.069203315</v>
      </c>
      <c r="E109" s="12" t="n">
        <f aca="false">$T$109+$W$109+$Z$109+$AC$109+$AF$109+$AI$109</f>
        <v>23266971.6376127</v>
      </c>
      <c r="F109" s="12" t="n">
        <f aca="false">Assumptions!$B$70/(Assumptions!$B$20+Assumptions!$B$17+$B$109+$E$109+$O$108)</f>
        <v>26.7785530953235</v>
      </c>
      <c r="G109" s="12" t="n">
        <f aca="false">$C$109*(1-Assumptions!$B$71)</f>
        <v>30.1027984526992</v>
      </c>
      <c r="H109" s="12" t="n">
        <f aca="false">MIN($F$109,$G$109)</f>
        <v>26.7785530953235</v>
      </c>
      <c r="I109" s="12" t="str">
        <f aca="false">IF($F$109&lt;=$G$109,"cap","discount")</f>
        <v>cap</v>
      </c>
      <c r="J109" s="12" t="n">
        <f aca="false">Assumptions!$B$69/$H$109</f>
        <v>186716.585552682</v>
      </c>
      <c r="K109" s="12" t="n">
        <f aca="false">Assumptions!$B$74/(Assumptions!$B$20+Assumptions!$B$17+$B$109+$E$109+$J$109)</f>
        <v>42.7393378414047</v>
      </c>
      <c r="L109" s="12" t="n">
        <f aca="false">$C$109*(1-Assumptions!$B$75)</f>
        <v>31.9842233559929</v>
      </c>
      <c r="M109" s="12" t="n">
        <f aca="false">MIN($K$109,$L$109)</f>
        <v>31.9842233559929</v>
      </c>
      <c r="N109" s="12" t="str">
        <f aca="false">IF($K$109&lt;=$L$109,"cap","discount")</f>
        <v>discount</v>
      </c>
      <c r="O109" s="12" t="n">
        <f aca="false">Assumptions!$B$73/$M$109</f>
        <v>93796.2434356841</v>
      </c>
      <c r="P109" s="12" t="n">
        <f aca="false">MAX(Assumptions!$B$4,(Assumptions!$B$10*(Assumptions!$B$20+$E$109+Assumptions!$B$17+$J$109+$O$109+$D$109)-Assumptions!$B$17)/(1-Assumptions!$B$10))</f>
        <v>587882.229488009</v>
      </c>
      <c r="Q109" s="12" t="n">
        <f aca="false">Assumptions!$B$20+$E$109+Assumptions!$B$17+$P$109+$J$109+$O$109+$D$109</f>
        <v>38327301.7652924</v>
      </c>
      <c r="R109" s="12" t="n">
        <f aca="false">IF($C$109&lt;Assumptions!$B$37,Assumptions!$B$37*(Assumptions!$B$21+Assumptions!$B$22/Assumptions!$B$37)/(Assumptions!$B$21+Assumptions!$B$22/$C$109),Assumptions!$B$37)</f>
        <v>1</v>
      </c>
      <c r="S109" s="12" t="n">
        <f aca="false">Assumptions!$B$38/$R$109</f>
        <v>1</v>
      </c>
      <c r="T109" s="12" t="n">
        <f aca="false">Assumptions!$B$39*$S$109</f>
        <v>5000000</v>
      </c>
      <c r="U109" s="12" t="n">
        <f aca="false">IF($C$109&lt;Assumptions!$B$42,Assumptions!$B$42*(Assumptions!$B$21+Assumptions!$B$22/Assumptions!$B$42)/(Assumptions!$B$21+Assumptions!$B$22/$C$109),Assumptions!$B$42)</f>
        <v>3</v>
      </c>
      <c r="V109" s="12" t="n">
        <f aca="false">Assumptions!$B$43/$U$109</f>
        <v>1</v>
      </c>
      <c r="W109" s="12" t="n">
        <f aca="false">Assumptions!$B$44*$V$109</f>
        <v>5000000</v>
      </c>
      <c r="X109" s="12" t="n">
        <f aca="false">IF($C$109&lt;Assumptions!$B$47,Assumptions!$B$47*(Assumptions!$B$21+Assumptions!$B$22/Assumptions!$B$47)/(Assumptions!$B$21+Assumptions!$B$22/$C$109),Assumptions!$B$47)</f>
        <v>10</v>
      </c>
      <c r="Y109" s="12" t="n">
        <f aca="false">Assumptions!$B$48/$X$109</f>
        <v>1</v>
      </c>
      <c r="Z109" s="12" t="n">
        <f aca="false">Assumptions!$B$49*$Y$109</f>
        <v>3000000</v>
      </c>
      <c r="AA109" s="12" t="n">
        <f aca="false">IF($C$109&lt;Assumptions!$B$52,Assumptions!$B$52*(Assumptions!$B$21+Assumptions!$B$22/Assumptions!$B$52)/(Assumptions!$B$21+Assumptions!$B$22/$C$109),Assumptions!$B$52)</f>
        <v>25</v>
      </c>
      <c r="AB109" s="12" t="n">
        <f aca="false">Assumptions!$B$53/$AA$109</f>
        <v>1</v>
      </c>
      <c r="AC109" s="12" t="n">
        <f aca="false">Assumptions!$B$54*$AB$109</f>
        <v>2400000</v>
      </c>
      <c r="AD109" s="12" t="n">
        <f aca="false">IF($C$109&lt;Assumptions!$B$57,Assumptions!$B$57*(Assumptions!$B$21+Assumptions!$B$22/Assumptions!$B$57)/(Assumptions!$B$21+Assumptions!$B$22/$C$109),Assumptions!$B$57)</f>
        <v>57.6817359540603</v>
      </c>
      <c r="AE109" s="12" t="n">
        <f aca="false">Assumptions!$B$58/$AD$109</f>
        <v>1.04019060812917</v>
      </c>
      <c r="AF109" s="12" t="n">
        <f aca="false">Assumptions!$B$59*$AE$109</f>
        <v>1733651.36027881</v>
      </c>
      <c r="AG109" s="12" t="n">
        <f aca="false">IF($C$109&lt;Assumptions!$B$62,Assumptions!$B$62*(Assumptions!$B$21+Assumptions!$B$22/Assumptions!$B$62)/(Assumptions!$B$21+Assumptions!$B$22/$C$109),Assumptions!$B$62)</f>
        <v>48.9126262367378</v>
      </c>
      <c r="AH109" s="12" t="n">
        <f aca="false">Assumptions!$B$63/$AG$109</f>
        <v>1.00502293134033</v>
      </c>
      <c r="AI109" s="12" t="n">
        <f aca="false">Assumptions!$B$64*$AH$109</f>
        <v>6133320.27733387</v>
      </c>
    </row>
    <row r="110" customFormat="false" ht="15" hidden="true" customHeight="false" outlineLevel="0" collapsed="false">
      <c r="A110" s="6" t="n">
        <f aca="false">ROW()-ROW($A$93)+Assumptions!$B$4</f>
        <v>17</v>
      </c>
      <c r="B110" s="12" t="n">
        <f aca="false">$P$109</f>
        <v>587882.229488009</v>
      </c>
      <c r="C110" s="12" t="n">
        <f aca="false">Assumptions!$B$6/(Assumptions!$B$16+$B$110)</f>
        <v>37.628498065874</v>
      </c>
      <c r="D110" s="12" t="n">
        <f aca="false">Assumptions!$B$7/$C$110</f>
        <v>797268.069203315</v>
      </c>
      <c r="E110" s="12" t="n">
        <f aca="false">$T$110+$W$110+$Z$110+$AC$110+$AF$110+$AI$110</f>
        <v>23266971.6376127</v>
      </c>
      <c r="F110" s="12" t="n">
        <f aca="false">Assumptions!$B$70/(Assumptions!$B$20+Assumptions!$B$17+$B$110+$E$110+$O$109)</f>
        <v>26.7785530953235</v>
      </c>
      <c r="G110" s="12" t="n">
        <f aca="false">$C$110*(1-Assumptions!$B$71)</f>
        <v>30.1027984526992</v>
      </c>
      <c r="H110" s="12" t="n">
        <f aca="false">MIN($F$110,$G$110)</f>
        <v>26.7785530953235</v>
      </c>
      <c r="I110" s="12" t="str">
        <f aca="false">IF($F$110&lt;=$G$110,"cap","discount")</f>
        <v>cap</v>
      </c>
      <c r="J110" s="12" t="n">
        <f aca="false">Assumptions!$B$69/$H$110</f>
        <v>186716.585552682</v>
      </c>
      <c r="K110" s="12" t="n">
        <f aca="false">Assumptions!$B$74/(Assumptions!$B$20+Assumptions!$B$17+$B$110+$E$110+$J$110)</f>
        <v>42.7393378414047</v>
      </c>
      <c r="L110" s="12" t="n">
        <f aca="false">$C$110*(1-Assumptions!$B$75)</f>
        <v>31.9842233559929</v>
      </c>
      <c r="M110" s="12" t="n">
        <f aca="false">MIN($K$110,$L$110)</f>
        <v>31.9842233559929</v>
      </c>
      <c r="N110" s="12" t="str">
        <f aca="false">IF($K$110&lt;=$L$110,"cap","discount")</f>
        <v>discount</v>
      </c>
      <c r="O110" s="12" t="n">
        <f aca="false">Assumptions!$B$73/$M$110</f>
        <v>93796.2434356841</v>
      </c>
      <c r="P110" s="12" t="n">
        <f aca="false">MAX(Assumptions!$B$4,(Assumptions!$B$10*(Assumptions!$B$20+$E$110+Assumptions!$B$17+$J$110+$O$110+$D$110)-Assumptions!$B$17)/(1-Assumptions!$B$10))</f>
        <v>587882.229488009</v>
      </c>
      <c r="Q110" s="12" t="n">
        <f aca="false">Assumptions!$B$20+$E$110+Assumptions!$B$17+$P$110+$J$110+$O$110+$D$110</f>
        <v>38327301.7652924</v>
      </c>
      <c r="R110" s="12" t="n">
        <f aca="false">IF($C$110&lt;Assumptions!$B$37,Assumptions!$B$37*(Assumptions!$B$21+Assumptions!$B$22/Assumptions!$B$37)/(Assumptions!$B$21+Assumptions!$B$22/$C$110),Assumptions!$B$37)</f>
        <v>1</v>
      </c>
      <c r="S110" s="12" t="n">
        <f aca="false">Assumptions!$B$38/$R$110</f>
        <v>1</v>
      </c>
      <c r="T110" s="12" t="n">
        <f aca="false">Assumptions!$B$39*$S$110</f>
        <v>5000000</v>
      </c>
      <c r="U110" s="12" t="n">
        <f aca="false">IF($C$110&lt;Assumptions!$B$42,Assumptions!$B$42*(Assumptions!$B$21+Assumptions!$B$22/Assumptions!$B$42)/(Assumptions!$B$21+Assumptions!$B$22/$C$110),Assumptions!$B$42)</f>
        <v>3</v>
      </c>
      <c r="V110" s="12" t="n">
        <f aca="false">Assumptions!$B$43/$U$110</f>
        <v>1</v>
      </c>
      <c r="W110" s="12" t="n">
        <f aca="false">Assumptions!$B$44*$V$110</f>
        <v>5000000</v>
      </c>
      <c r="X110" s="12" t="n">
        <f aca="false">IF($C$110&lt;Assumptions!$B$47,Assumptions!$B$47*(Assumptions!$B$21+Assumptions!$B$22/Assumptions!$B$47)/(Assumptions!$B$21+Assumptions!$B$22/$C$110),Assumptions!$B$47)</f>
        <v>10</v>
      </c>
      <c r="Y110" s="12" t="n">
        <f aca="false">Assumptions!$B$48/$X$110</f>
        <v>1</v>
      </c>
      <c r="Z110" s="12" t="n">
        <f aca="false">Assumptions!$B$49*$Y$110</f>
        <v>3000000</v>
      </c>
      <c r="AA110" s="12" t="n">
        <f aca="false">IF($C$110&lt;Assumptions!$B$52,Assumptions!$B$52*(Assumptions!$B$21+Assumptions!$B$22/Assumptions!$B$52)/(Assumptions!$B$21+Assumptions!$B$22/$C$110),Assumptions!$B$52)</f>
        <v>25</v>
      </c>
      <c r="AB110" s="12" t="n">
        <f aca="false">Assumptions!$B$53/$AA$110</f>
        <v>1</v>
      </c>
      <c r="AC110" s="12" t="n">
        <f aca="false">Assumptions!$B$54*$AB$110</f>
        <v>2400000</v>
      </c>
      <c r="AD110" s="12" t="n">
        <f aca="false">IF($C$110&lt;Assumptions!$B$57,Assumptions!$B$57*(Assumptions!$B$21+Assumptions!$B$22/Assumptions!$B$57)/(Assumptions!$B$21+Assumptions!$B$22/$C$110),Assumptions!$B$57)</f>
        <v>57.6817359540603</v>
      </c>
      <c r="AE110" s="12" t="n">
        <f aca="false">Assumptions!$B$58/$AD$110</f>
        <v>1.04019060812917</v>
      </c>
      <c r="AF110" s="12" t="n">
        <f aca="false">Assumptions!$B$59*$AE$110</f>
        <v>1733651.36027881</v>
      </c>
      <c r="AG110" s="12" t="n">
        <f aca="false">IF($C$110&lt;Assumptions!$B$62,Assumptions!$B$62*(Assumptions!$B$21+Assumptions!$B$22/Assumptions!$B$62)/(Assumptions!$B$21+Assumptions!$B$22/$C$110),Assumptions!$B$62)</f>
        <v>48.9126262367378</v>
      </c>
      <c r="AH110" s="12" t="n">
        <f aca="false">Assumptions!$B$63/$AG$110</f>
        <v>1.00502293134033</v>
      </c>
      <c r="AI110" s="12" t="n">
        <f aca="false">Assumptions!$B$64*$AH$110</f>
        <v>6133320.27733387</v>
      </c>
    </row>
    <row r="111" customFormat="false" ht="15" hidden="true" customHeight="false" outlineLevel="0" collapsed="false">
      <c r="A111" s="6" t="n">
        <f aca="false">ROW()-ROW($A$93)+Assumptions!$B$4</f>
        <v>18</v>
      </c>
      <c r="B111" s="12" t="n">
        <f aca="false">$P$110</f>
        <v>587882.229488009</v>
      </c>
      <c r="C111" s="12" t="n">
        <f aca="false">Assumptions!$B$6/(Assumptions!$B$16+$B$111)</f>
        <v>37.628498065874</v>
      </c>
      <c r="D111" s="12" t="n">
        <f aca="false">Assumptions!$B$7/$C$111</f>
        <v>797268.069203315</v>
      </c>
      <c r="E111" s="12" t="n">
        <f aca="false">$T$111+$W$111+$Z$111+$AC$111+$AF$111+$AI$111</f>
        <v>23266971.6376127</v>
      </c>
      <c r="F111" s="12" t="n">
        <f aca="false">Assumptions!$B$70/(Assumptions!$B$20+Assumptions!$B$17+$B$111+$E$111+$O$110)</f>
        <v>26.7785530953235</v>
      </c>
      <c r="G111" s="12" t="n">
        <f aca="false">$C$111*(1-Assumptions!$B$71)</f>
        <v>30.1027984526992</v>
      </c>
      <c r="H111" s="12" t="n">
        <f aca="false">MIN($F$111,$G$111)</f>
        <v>26.7785530953235</v>
      </c>
      <c r="I111" s="12" t="str">
        <f aca="false">IF($F$111&lt;=$G$111,"cap","discount")</f>
        <v>cap</v>
      </c>
      <c r="J111" s="12" t="n">
        <f aca="false">Assumptions!$B$69/$H$111</f>
        <v>186716.585552682</v>
      </c>
      <c r="K111" s="12" t="n">
        <f aca="false">Assumptions!$B$74/(Assumptions!$B$20+Assumptions!$B$17+$B$111+$E$111+$J$111)</f>
        <v>42.7393378414047</v>
      </c>
      <c r="L111" s="12" t="n">
        <f aca="false">$C$111*(1-Assumptions!$B$75)</f>
        <v>31.9842233559929</v>
      </c>
      <c r="M111" s="12" t="n">
        <f aca="false">MIN($K$111,$L$111)</f>
        <v>31.9842233559929</v>
      </c>
      <c r="N111" s="12" t="str">
        <f aca="false">IF($K$111&lt;=$L$111,"cap","discount")</f>
        <v>discount</v>
      </c>
      <c r="O111" s="12" t="n">
        <f aca="false">Assumptions!$B$73/$M$111</f>
        <v>93796.2434356841</v>
      </c>
      <c r="P111" s="12" t="n">
        <f aca="false">MAX(Assumptions!$B$4,(Assumptions!$B$10*(Assumptions!$B$20+$E$111+Assumptions!$B$17+$J$111+$O$111+$D$111)-Assumptions!$B$17)/(1-Assumptions!$B$10))</f>
        <v>587882.229488009</v>
      </c>
      <c r="Q111" s="12" t="n">
        <f aca="false">Assumptions!$B$20+$E$111+Assumptions!$B$17+$P$111+$J$111+$O$111+$D$111</f>
        <v>38327301.7652924</v>
      </c>
      <c r="R111" s="12" t="n">
        <f aca="false">IF($C$111&lt;Assumptions!$B$37,Assumptions!$B$37*(Assumptions!$B$21+Assumptions!$B$22/Assumptions!$B$37)/(Assumptions!$B$21+Assumptions!$B$22/$C$111),Assumptions!$B$37)</f>
        <v>1</v>
      </c>
      <c r="S111" s="12" t="n">
        <f aca="false">Assumptions!$B$38/$R$111</f>
        <v>1</v>
      </c>
      <c r="T111" s="12" t="n">
        <f aca="false">Assumptions!$B$39*$S$111</f>
        <v>5000000</v>
      </c>
      <c r="U111" s="12" t="n">
        <f aca="false">IF($C$111&lt;Assumptions!$B$42,Assumptions!$B$42*(Assumptions!$B$21+Assumptions!$B$22/Assumptions!$B$42)/(Assumptions!$B$21+Assumptions!$B$22/$C$111),Assumptions!$B$42)</f>
        <v>3</v>
      </c>
      <c r="V111" s="12" t="n">
        <f aca="false">Assumptions!$B$43/$U$111</f>
        <v>1</v>
      </c>
      <c r="W111" s="12" t="n">
        <f aca="false">Assumptions!$B$44*$V$111</f>
        <v>5000000</v>
      </c>
      <c r="X111" s="12" t="n">
        <f aca="false">IF($C$111&lt;Assumptions!$B$47,Assumptions!$B$47*(Assumptions!$B$21+Assumptions!$B$22/Assumptions!$B$47)/(Assumptions!$B$21+Assumptions!$B$22/$C$111),Assumptions!$B$47)</f>
        <v>10</v>
      </c>
      <c r="Y111" s="12" t="n">
        <f aca="false">Assumptions!$B$48/$X$111</f>
        <v>1</v>
      </c>
      <c r="Z111" s="12" t="n">
        <f aca="false">Assumptions!$B$49*$Y$111</f>
        <v>3000000</v>
      </c>
      <c r="AA111" s="12" t="n">
        <f aca="false">IF($C$111&lt;Assumptions!$B$52,Assumptions!$B$52*(Assumptions!$B$21+Assumptions!$B$22/Assumptions!$B$52)/(Assumptions!$B$21+Assumptions!$B$22/$C$111),Assumptions!$B$52)</f>
        <v>25</v>
      </c>
      <c r="AB111" s="12" t="n">
        <f aca="false">Assumptions!$B$53/$AA$111</f>
        <v>1</v>
      </c>
      <c r="AC111" s="12" t="n">
        <f aca="false">Assumptions!$B$54*$AB$111</f>
        <v>2400000</v>
      </c>
      <c r="AD111" s="12" t="n">
        <f aca="false">IF($C$111&lt;Assumptions!$B$57,Assumptions!$B$57*(Assumptions!$B$21+Assumptions!$B$22/Assumptions!$B$57)/(Assumptions!$B$21+Assumptions!$B$22/$C$111),Assumptions!$B$57)</f>
        <v>57.6817359540603</v>
      </c>
      <c r="AE111" s="12" t="n">
        <f aca="false">Assumptions!$B$58/$AD$111</f>
        <v>1.04019060812917</v>
      </c>
      <c r="AF111" s="12" t="n">
        <f aca="false">Assumptions!$B$59*$AE$111</f>
        <v>1733651.36027881</v>
      </c>
      <c r="AG111" s="12" t="n">
        <f aca="false">IF($C$111&lt;Assumptions!$B$62,Assumptions!$B$62*(Assumptions!$B$21+Assumptions!$B$22/Assumptions!$B$62)/(Assumptions!$B$21+Assumptions!$B$22/$C$111),Assumptions!$B$62)</f>
        <v>48.9126262367378</v>
      </c>
      <c r="AH111" s="12" t="n">
        <f aca="false">Assumptions!$B$63/$AG$111</f>
        <v>1.00502293134033</v>
      </c>
      <c r="AI111" s="12" t="n">
        <f aca="false">Assumptions!$B$64*$AH$111</f>
        <v>6133320.27733387</v>
      </c>
    </row>
    <row r="112" customFormat="false" ht="15" hidden="true" customHeight="false" outlineLevel="0" collapsed="false">
      <c r="A112" s="6" t="n">
        <f aca="false">ROW()-ROW($A$93)+Assumptions!$B$4</f>
        <v>19</v>
      </c>
      <c r="B112" s="12" t="n">
        <f aca="false">$P$111</f>
        <v>587882.229488009</v>
      </c>
      <c r="C112" s="12" t="n">
        <f aca="false">Assumptions!$B$6/(Assumptions!$B$16+$B$112)</f>
        <v>37.628498065874</v>
      </c>
      <c r="D112" s="12" t="n">
        <f aca="false">Assumptions!$B$7/$C$112</f>
        <v>797268.069203315</v>
      </c>
      <c r="E112" s="12" t="n">
        <f aca="false">$T$112+$W$112+$Z$112+$AC$112+$AF$112+$AI$112</f>
        <v>23266971.6376127</v>
      </c>
      <c r="F112" s="12" t="n">
        <f aca="false">Assumptions!$B$70/(Assumptions!$B$20+Assumptions!$B$17+$B$112+$E$112+$O$111)</f>
        <v>26.7785530953235</v>
      </c>
      <c r="G112" s="12" t="n">
        <f aca="false">$C$112*(1-Assumptions!$B$71)</f>
        <v>30.1027984526992</v>
      </c>
      <c r="H112" s="12" t="n">
        <f aca="false">MIN($F$112,$G$112)</f>
        <v>26.7785530953235</v>
      </c>
      <c r="I112" s="12" t="str">
        <f aca="false">IF($F$112&lt;=$G$112,"cap","discount")</f>
        <v>cap</v>
      </c>
      <c r="J112" s="12" t="n">
        <f aca="false">Assumptions!$B$69/$H$112</f>
        <v>186716.585552682</v>
      </c>
      <c r="K112" s="12" t="n">
        <f aca="false">Assumptions!$B$74/(Assumptions!$B$20+Assumptions!$B$17+$B$112+$E$112+$J$112)</f>
        <v>42.7393378414047</v>
      </c>
      <c r="L112" s="12" t="n">
        <f aca="false">$C$112*(1-Assumptions!$B$75)</f>
        <v>31.9842233559929</v>
      </c>
      <c r="M112" s="12" t="n">
        <f aca="false">MIN($K$112,$L$112)</f>
        <v>31.9842233559929</v>
      </c>
      <c r="N112" s="12" t="str">
        <f aca="false">IF($K$112&lt;=$L$112,"cap","discount")</f>
        <v>discount</v>
      </c>
      <c r="O112" s="12" t="n">
        <f aca="false">Assumptions!$B$73/$M$112</f>
        <v>93796.2434356841</v>
      </c>
      <c r="P112" s="12" t="n">
        <f aca="false">MAX(Assumptions!$B$4,(Assumptions!$B$10*(Assumptions!$B$20+$E$112+Assumptions!$B$17+$J$112+$O$112+$D$112)-Assumptions!$B$17)/(1-Assumptions!$B$10))</f>
        <v>587882.229488009</v>
      </c>
      <c r="Q112" s="12" t="n">
        <f aca="false">Assumptions!$B$20+$E$112+Assumptions!$B$17+$P$112+$J$112+$O$112+$D$112</f>
        <v>38327301.7652924</v>
      </c>
      <c r="R112" s="12" t="n">
        <f aca="false">IF($C$112&lt;Assumptions!$B$37,Assumptions!$B$37*(Assumptions!$B$21+Assumptions!$B$22/Assumptions!$B$37)/(Assumptions!$B$21+Assumptions!$B$22/$C$112),Assumptions!$B$37)</f>
        <v>1</v>
      </c>
      <c r="S112" s="12" t="n">
        <f aca="false">Assumptions!$B$38/$R$112</f>
        <v>1</v>
      </c>
      <c r="T112" s="12" t="n">
        <f aca="false">Assumptions!$B$39*$S$112</f>
        <v>5000000</v>
      </c>
      <c r="U112" s="12" t="n">
        <f aca="false">IF($C$112&lt;Assumptions!$B$42,Assumptions!$B$42*(Assumptions!$B$21+Assumptions!$B$22/Assumptions!$B$42)/(Assumptions!$B$21+Assumptions!$B$22/$C$112),Assumptions!$B$42)</f>
        <v>3</v>
      </c>
      <c r="V112" s="12" t="n">
        <f aca="false">Assumptions!$B$43/$U$112</f>
        <v>1</v>
      </c>
      <c r="W112" s="12" t="n">
        <f aca="false">Assumptions!$B$44*$V$112</f>
        <v>5000000</v>
      </c>
      <c r="X112" s="12" t="n">
        <f aca="false">IF($C$112&lt;Assumptions!$B$47,Assumptions!$B$47*(Assumptions!$B$21+Assumptions!$B$22/Assumptions!$B$47)/(Assumptions!$B$21+Assumptions!$B$22/$C$112),Assumptions!$B$47)</f>
        <v>10</v>
      </c>
      <c r="Y112" s="12" t="n">
        <f aca="false">Assumptions!$B$48/$X$112</f>
        <v>1</v>
      </c>
      <c r="Z112" s="12" t="n">
        <f aca="false">Assumptions!$B$49*$Y$112</f>
        <v>3000000</v>
      </c>
      <c r="AA112" s="12" t="n">
        <f aca="false">IF($C$112&lt;Assumptions!$B$52,Assumptions!$B$52*(Assumptions!$B$21+Assumptions!$B$22/Assumptions!$B$52)/(Assumptions!$B$21+Assumptions!$B$22/$C$112),Assumptions!$B$52)</f>
        <v>25</v>
      </c>
      <c r="AB112" s="12" t="n">
        <f aca="false">Assumptions!$B$53/$AA$112</f>
        <v>1</v>
      </c>
      <c r="AC112" s="12" t="n">
        <f aca="false">Assumptions!$B$54*$AB$112</f>
        <v>2400000</v>
      </c>
      <c r="AD112" s="12" t="n">
        <f aca="false">IF($C$112&lt;Assumptions!$B$57,Assumptions!$B$57*(Assumptions!$B$21+Assumptions!$B$22/Assumptions!$B$57)/(Assumptions!$B$21+Assumptions!$B$22/$C$112),Assumptions!$B$57)</f>
        <v>57.6817359540603</v>
      </c>
      <c r="AE112" s="12" t="n">
        <f aca="false">Assumptions!$B$58/$AD$112</f>
        <v>1.04019060812917</v>
      </c>
      <c r="AF112" s="12" t="n">
        <f aca="false">Assumptions!$B$59*$AE$112</f>
        <v>1733651.36027881</v>
      </c>
      <c r="AG112" s="12" t="n">
        <f aca="false">IF($C$112&lt;Assumptions!$B$62,Assumptions!$B$62*(Assumptions!$B$21+Assumptions!$B$22/Assumptions!$B$62)/(Assumptions!$B$21+Assumptions!$B$22/$C$112),Assumptions!$B$62)</f>
        <v>48.9126262367378</v>
      </c>
      <c r="AH112" s="12" t="n">
        <f aca="false">Assumptions!$B$63/$AG$112</f>
        <v>1.00502293134033</v>
      </c>
      <c r="AI112" s="12" t="n">
        <f aca="false">Assumptions!$B$64*$AH$112</f>
        <v>6133320.27733387</v>
      </c>
    </row>
    <row r="113" customFormat="false" ht="15" hidden="true" customHeight="false" outlineLevel="0" collapsed="false">
      <c r="A113" s="6" t="n">
        <f aca="false">ROW()-ROW($A$93)+Assumptions!$B$4</f>
        <v>20</v>
      </c>
      <c r="B113" s="12" t="n">
        <f aca="false">$P$112</f>
        <v>587882.229488009</v>
      </c>
      <c r="C113" s="12" t="n">
        <f aca="false">Assumptions!$B$6/(Assumptions!$B$16+$B$113)</f>
        <v>37.628498065874</v>
      </c>
      <c r="D113" s="12" t="n">
        <f aca="false">Assumptions!$B$7/$C$113</f>
        <v>797268.069203315</v>
      </c>
      <c r="E113" s="12" t="n">
        <f aca="false">$T$113+$W$113+$Z$113+$AC$113+$AF$113+$AI$113</f>
        <v>23266971.6376127</v>
      </c>
      <c r="F113" s="12" t="n">
        <f aca="false">Assumptions!$B$70/(Assumptions!$B$20+Assumptions!$B$17+$B$113+$E$113+$O$112)</f>
        <v>26.7785530953235</v>
      </c>
      <c r="G113" s="12" t="n">
        <f aca="false">$C$113*(1-Assumptions!$B$71)</f>
        <v>30.1027984526992</v>
      </c>
      <c r="H113" s="12" t="n">
        <f aca="false">MIN($F$113,$G$113)</f>
        <v>26.7785530953235</v>
      </c>
      <c r="I113" s="12" t="str">
        <f aca="false">IF($F$113&lt;=$G$113,"cap","discount")</f>
        <v>cap</v>
      </c>
      <c r="J113" s="12" t="n">
        <f aca="false">Assumptions!$B$69/$H$113</f>
        <v>186716.585552682</v>
      </c>
      <c r="K113" s="12" t="n">
        <f aca="false">Assumptions!$B$74/(Assumptions!$B$20+Assumptions!$B$17+$B$113+$E$113+$J$113)</f>
        <v>42.7393378414047</v>
      </c>
      <c r="L113" s="12" t="n">
        <f aca="false">$C$113*(1-Assumptions!$B$75)</f>
        <v>31.9842233559929</v>
      </c>
      <c r="M113" s="12" t="n">
        <f aca="false">MIN($K$113,$L$113)</f>
        <v>31.9842233559929</v>
      </c>
      <c r="N113" s="12" t="str">
        <f aca="false">IF($K$113&lt;=$L$113,"cap","discount")</f>
        <v>discount</v>
      </c>
      <c r="O113" s="12" t="n">
        <f aca="false">Assumptions!$B$73/$M$113</f>
        <v>93796.2434356841</v>
      </c>
      <c r="P113" s="12" t="n">
        <f aca="false">MAX(Assumptions!$B$4,(Assumptions!$B$10*(Assumptions!$B$20+$E$113+Assumptions!$B$17+$J$113+$O$113+$D$113)-Assumptions!$B$17)/(1-Assumptions!$B$10))</f>
        <v>587882.229488009</v>
      </c>
      <c r="Q113" s="12" t="n">
        <f aca="false">Assumptions!$B$20+$E$113+Assumptions!$B$17+$P$113+$J$113+$O$113+$D$113</f>
        <v>38327301.7652924</v>
      </c>
      <c r="R113" s="12" t="n">
        <f aca="false">IF($C$113&lt;Assumptions!$B$37,Assumptions!$B$37*(Assumptions!$B$21+Assumptions!$B$22/Assumptions!$B$37)/(Assumptions!$B$21+Assumptions!$B$22/$C$113),Assumptions!$B$37)</f>
        <v>1</v>
      </c>
      <c r="S113" s="12" t="n">
        <f aca="false">Assumptions!$B$38/$R$113</f>
        <v>1</v>
      </c>
      <c r="T113" s="12" t="n">
        <f aca="false">Assumptions!$B$39*$S$113</f>
        <v>5000000</v>
      </c>
      <c r="U113" s="12" t="n">
        <f aca="false">IF($C$113&lt;Assumptions!$B$42,Assumptions!$B$42*(Assumptions!$B$21+Assumptions!$B$22/Assumptions!$B$42)/(Assumptions!$B$21+Assumptions!$B$22/$C$113),Assumptions!$B$42)</f>
        <v>3</v>
      </c>
      <c r="V113" s="12" t="n">
        <f aca="false">Assumptions!$B$43/$U$113</f>
        <v>1</v>
      </c>
      <c r="W113" s="12" t="n">
        <f aca="false">Assumptions!$B$44*$V$113</f>
        <v>5000000</v>
      </c>
      <c r="X113" s="12" t="n">
        <f aca="false">IF($C$113&lt;Assumptions!$B$47,Assumptions!$B$47*(Assumptions!$B$21+Assumptions!$B$22/Assumptions!$B$47)/(Assumptions!$B$21+Assumptions!$B$22/$C$113),Assumptions!$B$47)</f>
        <v>10</v>
      </c>
      <c r="Y113" s="12" t="n">
        <f aca="false">Assumptions!$B$48/$X$113</f>
        <v>1</v>
      </c>
      <c r="Z113" s="12" t="n">
        <f aca="false">Assumptions!$B$49*$Y$113</f>
        <v>3000000</v>
      </c>
      <c r="AA113" s="12" t="n">
        <f aca="false">IF($C$113&lt;Assumptions!$B$52,Assumptions!$B$52*(Assumptions!$B$21+Assumptions!$B$22/Assumptions!$B$52)/(Assumptions!$B$21+Assumptions!$B$22/$C$113),Assumptions!$B$52)</f>
        <v>25</v>
      </c>
      <c r="AB113" s="12" t="n">
        <f aca="false">Assumptions!$B$53/$AA$113</f>
        <v>1</v>
      </c>
      <c r="AC113" s="12" t="n">
        <f aca="false">Assumptions!$B$54*$AB$113</f>
        <v>2400000</v>
      </c>
      <c r="AD113" s="12" t="n">
        <f aca="false">IF($C$113&lt;Assumptions!$B$57,Assumptions!$B$57*(Assumptions!$B$21+Assumptions!$B$22/Assumptions!$B$57)/(Assumptions!$B$21+Assumptions!$B$22/$C$113),Assumptions!$B$57)</f>
        <v>57.6817359540603</v>
      </c>
      <c r="AE113" s="12" t="n">
        <f aca="false">Assumptions!$B$58/$AD$113</f>
        <v>1.04019060812917</v>
      </c>
      <c r="AF113" s="12" t="n">
        <f aca="false">Assumptions!$B$59*$AE$113</f>
        <v>1733651.36027881</v>
      </c>
      <c r="AG113" s="12" t="n">
        <f aca="false">IF($C$113&lt;Assumptions!$B$62,Assumptions!$B$62*(Assumptions!$B$21+Assumptions!$B$22/Assumptions!$B$62)/(Assumptions!$B$21+Assumptions!$B$22/$C$113),Assumptions!$B$62)</f>
        <v>48.9126262367378</v>
      </c>
      <c r="AH113" s="12" t="n">
        <f aca="false">Assumptions!$B$63/$AG$113</f>
        <v>1.00502293134033</v>
      </c>
      <c r="AI113" s="12" t="n">
        <f aca="false">Assumptions!$B$64*$AH$113</f>
        <v>6133320.27733387</v>
      </c>
    </row>
    <row r="114" customFormat="false" ht="15" hidden="true" customHeight="false" outlineLevel="0" collapsed="false">
      <c r="A114" s="6" t="n">
        <f aca="false">ROW()-ROW($A$93)+Assumptions!$B$4</f>
        <v>21</v>
      </c>
      <c r="B114" s="12" t="n">
        <f aca="false">$P$113</f>
        <v>587882.229488009</v>
      </c>
      <c r="C114" s="12" t="n">
        <f aca="false">Assumptions!$B$6/(Assumptions!$B$16+$B$114)</f>
        <v>37.628498065874</v>
      </c>
      <c r="D114" s="12" t="n">
        <f aca="false">Assumptions!$B$7/$C$114</f>
        <v>797268.069203315</v>
      </c>
      <c r="E114" s="12" t="n">
        <f aca="false">$T$114+$W$114+$Z$114+$AC$114+$AF$114+$AI$114</f>
        <v>23266971.6376127</v>
      </c>
      <c r="F114" s="12" t="n">
        <f aca="false">Assumptions!$B$70/(Assumptions!$B$20+Assumptions!$B$17+$B$114+$E$114+$O$113)</f>
        <v>26.7785530953235</v>
      </c>
      <c r="G114" s="12" t="n">
        <f aca="false">$C$114*(1-Assumptions!$B$71)</f>
        <v>30.1027984526992</v>
      </c>
      <c r="H114" s="12" t="n">
        <f aca="false">MIN($F$114,$G$114)</f>
        <v>26.7785530953235</v>
      </c>
      <c r="I114" s="12" t="str">
        <f aca="false">IF($F$114&lt;=$G$114,"cap","discount")</f>
        <v>cap</v>
      </c>
      <c r="J114" s="12" t="n">
        <f aca="false">Assumptions!$B$69/$H$114</f>
        <v>186716.585552682</v>
      </c>
      <c r="K114" s="12" t="n">
        <f aca="false">Assumptions!$B$74/(Assumptions!$B$20+Assumptions!$B$17+$B$114+$E$114+$J$114)</f>
        <v>42.7393378414047</v>
      </c>
      <c r="L114" s="12" t="n">
        <f aca="false">$C$114*(1-Assumptions!$B$75)</f>
        <v>31.9842233559929</v>
      </c>
      <c r="M114" s="12" t="n">
        <f aca="false">MIN($K$114,$L$114)</f>
        <v>31.9842233559929</v>
      </c>
      <c r="N114" s="12" t="str">
        <f aca="false">IF($K$114&lt;=$L$114,"cap","discount")</f>
        <v>discount</v>
      </c>
      <c r="O114" s="12" t="n">
        <f aca="false">Assumptions!$B$73/$M$114</f>
        <v>93796.2434356841</v>
      </c>
      <c r="P114" s="12" t="n">
        <f aca="false">MAX(Assumptions!$B$4,(Assumptions!$B$10*(Assumptions!$B$20+$E$114+Assumptions!$B$17+$J$114+$O$114+$D$114)-Assumptions!$B$17)/(1-Assumptions!$B$10))</f>
        <v>587882.229488009</v>
      </c>
      <c r="Q114" s="12" t="n">
        <f aca="false">Assumptions!$B$20+$E$114+Assumptions!$B$17+$P$114+$J$114+$O$114+$D$114</f>
        <v>38327301.7652924</v>
      </c>
      <c r="R114" s="12" t="n">
        <f aca="false">IF($C$114&lt;Assumptions!$B$37,Assumptions!$B$37*(Assumptions!$B$21+Assumptions!$B$22/Assumptions!$B$37)/(Assumptions!$B$21+Assumptions!$B$22/$C$114),Assumptions!$B$37)</f>
        <v>1</v>
      </c>
      <c r="S114" s="12" t="n">
        <f aca="false">Assumptions!$B$38/$R$114</f>
        <v>1</v>
      </c>
      <c r="T114" s="12" t="n">
        <f aca="false">Assumptions!$B$39*$S$114</f>
        <v>5000000</v>
      </c>
      <c r="U114" s="12" t="n">
        <f aca="false">IF($C$114&lt;Assumptions!$B$42,Assumptions!$B$42*(Assumptions!$B$21+Assumptions!$B$22/Assumptions!$B$42)/(Assumptions!$B$21+Assumptions!$B$22/$C$114),Assumptions!$B$42)</f>
        <v>3</v>
      </c>
      <c r="V114" s="12" t="n">
        <f aca="false">Assumptions!$B$43/$U$114</f>
        <v>1</v>
      </c>
      <c r="W114" s="12" t="n">
        <f aca="false">Assumptions!$B$44*$V$114</f>
        <v>5000000</v>
      </c>
      <c r="X114" s="12" t="n">
        <f aca="false">IF($C$114&lt;Assumptions!$B$47,Assumptions!$B$47*(Assumptions!$B$21+Assumptions!$B$22/Assumptions!$B$47)/(Assumptions!$B$21+Assumptions!$B$22/$C$114),Assumptions!$B$47)</f>
        <v>10</v>
      </c>
      <c r="Y114" s="12" t="n">
        <f aca="false">Assumptions!$B$48/$X$114</f>
        <v>1</v>
      </c>
      <c r="Z114" s="12" t="n">
        <f aca="false">Assumptions!$B$49*$Y$114</f>
        <v>3000000</v>
      </c>
      <c r="AA114" s="12" t="n">
        <f aca="false">IF($C$114&lt;Assumptions!$B$52,Assumptions!$B$52*(Assumptions!$B$21+Assumptions!$B$22/Assumptions!$B$52)/(Assumptions!$B$21+Assumptions!$B$22/$C$114),Assumptions!$B$52)</f>
        <v>25</v>
      </c>
      <c r="AB114" s="12" t="n">
        <f aca="false">Assumptions!$B$53/$AA$114</f>
        <v>1</v>
      </c>
      <c r="AC114" s="12" t="n">
        <f aca="false">Assumptions!$B$54*$AB$114</f>
        <v>2400000</v>
      </c>
      <c r="AD114" s="12" t="n">
        <f aca="false">IF($C$114&lt;Assumptions!$B$57,Assumptions!$B$57*(Assumptions!$B$21+Assumptions!$B$22/Assumptions!$B$57)/(Assumptions!$B$21+Assumptions!$B$22/$C$114),Assumptions!$B$57)</f>
        <v>57.6817359540603</v>
      </c>
      <c r="AE114" s="12" t="n">
        <f aca="false">Assumptions!$B$58/$AD$114</f>
        <v>1.04019060812917</v>
      </c>
      <c r="AF114" s="12" t="n">
        <f aca="false">Assumptions!$B$59*$AE$114</f>
        <v>1733651.36027881</v>
      </c>
      <c r="AG114" s="12" t="n">
        <f aca="false">IF($C$114&lt;Assumptions!$B$62,Assumptions!$B$62*(Assumptions!$B$21+Assumptions!$B$22/Assumptions!$B$62)/(Assumptions!$B$21+Assumptions!$B$22/$C$114),Assumptions!$B$62)</f>
        <v>48.9126262367378</v>
      </c>
      <c r="AH114" s="12" t="n">
        <f aca="false">Assumptions!$B$63/$AG$114</f>
        <v>1.00502293134033</v>
      </c>
      <c r="AI114" s="12" t="n">
        <f aca="false">Assumptions!$B$64*$AH$114</f>
        <v>6133320.27733387</v>
      </c>
    </row>
    <row r="115" customFormat="false" ht="15" hidden="true" customHeight="false" outlineLevel="0" collapsed="false">
      <c r="A115" s="6" t="n">
        <f aca="false">ROW()-ROW($A$93)+Assumptions!$B$4</f>
        <v>22</v>
      </c>
      <c r="B115" s="12" t="n">
        <f aca="false">$P$114</f>
        <v>587882.229488009</v>
      </c>
      <c r="C115" s="12" t="n">
        <f aca="false">Assumptions!$B$6/(Assumptions!$B$16+$B$115)</f>
        <v>37.628498065874</v>
      </c>
      <c r="D115" s="12" t="n">
        <f aca="false">Assumptions!$B$7/$C$115</f>
        <v>797268.069203315</v>
      </c>
      <c r="E115" s="12" t="n">
        <f aca="false">$T$115+$W$115+$Z$115+$AC$115+$AF$115+$AI$115</f>
        <v>23266971.6376127</v>
      </c>
      <c r="F115" s="12" t="n">
        <f aca="false">Assumptions!$B$70/(Assumptions!$B$20+Assumptions!$B$17+$B$115+$E$115+$O$114)</f>
        <v>26.7785530953235</v>
      </c>
      <c r="G115" s="12" t="n">
        <f aca="false">$C$115*(1-Assumptions!$B$71)</f>
        <v>30.1027984526992</v>
      </c>
      <c r="H115" s="12" t="n">
        <f aca="false">MIN($F$115,$G$115)</f>
        <v>26.7785530953235</v>
      </c>
      <c r="I115" s="12" t="str">
        <f aca="false">IF($F$115&lt;=$G$115,"cap","discount")</f>
        <v>cap</v>
      </c>
      <c r="J115" s="12" t="n">
        <f aca="false">Assumptions!$B$69/$H$115</f>
        <v>186716.585552682</v>
      </c>
      <c r="K115" s="12" t="n">
        <f aca="false">Assumptions!$B$74/(Assumptions!$B$20+Assumptions!$B$17+$B$115+$E$115+$J$115)</f>
        <v>42.7393378414047</v>
      </c>
      <c r="L115" s="12" t="n">
        <f aca="false">$C$115*(1-Assumptions!$B$75)</f>
        <v>31.9842233559929</v>
      </c>
      <c r="M115" s="12" t="n">
        <f aca="false">MIN($K$115,$L$115)</f>
        <v>31.9842233559929</v>
      </c>
      <c r="N115" s="12" t="str">
        <f aca="false">IF($K$115&lt;=$L$115,"cap","discount")</f>
        <v>discount</v>
      </c>
      <c r="O115" s="12" t="n">
        <f aca="false">Assumptions!$B$73/$M$115</f>
        <v>93796.2434356841</v>
      </c>
      <c r="P115" s="12" t="n">
        <f aca="false">MAX(Assumptions!$B$4,(Assumptions!$B$10*(Assumptions!$B$20+$E$115+Assumptions!$B$17+$J$115+$O$115+$D$115)-Assumptions!$B$17)/(1-Assumptions!$B$10))</f>
        <v>587882.229488009</v>
      </c>
      <c r="Q115" s="12" t="n">
        <f aca="false">Assumptions!$B$20+$E$115+Assumptions!$B$17+$P$115+$J$115+$O$115+$D$115</f>
        <v>38327301.7652924</v>
      </c>
      <c r="R115" s="12" t="n">
        <f aca="false">IF($C$115&lt;Assumptions!$B$37,Assumptions!$B$37*(Assumptions!$B$21+Assumptions!$B$22/Assumptions!$B$37)/(Assumptions!$B$21+Assumptions!$B$22/$C$115),Assumptions!$B$37)</f>
        <v>1</v>
      </c>
      <c r="S115" s="12" t="n">
        <f aca="false">Assumptions!$B$38/$R$115</f>
        <v>1</v>
      </c>
      <c r="T115" s="12" t="n">
        <f aca="false">Assumptions!$B$39*$S$115</f>
        <v>5000000</v>
      </c>
      <c r="U115" s="12" t="n">
        <f aca="false">IF($C$115&lt;Assumptions!$B$42,Assumptions!$B$42*(Assumptions!$B$21+Assumptions!$B$22/Assumptions!$B$42)/(Assumptions!$B$21+Assumptions!$B$22/$C$115),Assumptions!$B$42)</f>
        <v>3</v>
      </c>
      <c r="V115" s="12" t="n">
        <f aca="false">Assumptions!$B$43/$U$115</f>
        <v>1</v>
      </c>
      <c r="W115" s="12" t="n">
        <f aca="false">Assumptions!$B$44*$V$115</f>
        <v>5000000</v>
      </c>
      <c r="X115" s="12" t="n">
        <f aca="false">IF($C$115&lt;Assumptions!$B$47,Assumptions!$B$47*(Assumptions!$B$21+Assumptions!$B$22/Assumptions!$B$47)/(Assumptions!$B$21+Assumptions!$B$22/$C$115),Assumptions!$B$47)</f>
        <v>10</v>
      </c>
      <c r="Y115" s="12" t="n">
        <f aca="false">Assumptions!$B$48/$X$115</f>
        <v>1</v>
      </c>
      <c r="Z115" s="12" t="n">
        <f aca="false">Assumptions!$B$49*$Y$115</f>
        <v>3000000</v>
      </c>
      <c r="AA115" s="12" t="n">
        <f aca="false">IF($C$115&lt;Assumptions!$B$52,Assumptions!$B$52*(Assumptions!$B$21+Assumptions!$B$22/Assumptions!$B$52)/(Assumptions!$B$21+Assumptions!$B$22/$C$115),Assumptions!$B$52)</f>
        <v>25</v>
      </c>
      <c r="AB115" s="12" t="n">
        <f aca="false">Assumptions!$B$53/$AA$115</f>
        <v>1</v>
      </c>
      <c r="AC115" s="12" t="n">
        <f aca="false">Assumptions!$B$54*$AB$115</f>
        <v>2400000</v>
      </c>
      <c r="AD115" s="12" t="n">
        <f aca="false">IF($C$115&lt;Assumptions!$B$57,Assumptions!$B$57*(Assumptions!$B$21+Assumptions!$B$22/Assumptions!$B$57)/(Assumptions!$B$21+Assumptions!$B$22/$C$115),Assumptions!$B$57)</f>
        <v>57.6817359540603</v>
      </c>
      <c r="AE115" s="12" t="n">
        <f aca="false">Assumptions!$B$58/$AD$115</f>
        <v>1.04019060812917</v>
      </c>
      <c r="AF115" s="12" t="n">
        <f aca="false">Assumptions!$B$59*$AE$115</f>
        <v>1733651.36027881</v>
      </c>
      <c r="AG115" s="12" t="n">
        <f aca="false">IF($C$115&lt;Assumptions!$B$62,Assumptions!$B$62*(Assumptions!$B$21+Assumptions!$B$22/Assumptions!$B$62)/(Assumptions!$B$21+Assumptions!$B$22/$C$115),Assumptions!$B$62)</f>
        <v>48.9126262367378</v>
      </c>
      <c r="AH115" s="12" t="n">
        <f aca="false">Assumptions!$B$63/$AG$115</f>
        <v>1.00502293134033</v>
      </c>
      <c r="AI115" s="12" t="n">
        <f aca="false">Assumptions!$B$64*$AH$115</f>
        <v>6133320.27733387</v>
      </c>
    </row>
    <row r="116" customFormat="false" ht="15" hidden="true" customHeight="false" outlineLevel="0" collapsed="false">
      <c r="A116" s="6" t="n">
        <f aca="false">ROW()-ROW($A$93)+Assumptions!$B$4</f>
        <v>23</v>
      </c>
      <c r="B116" s="12" t="n">
        <f aca="false">$P$115</f>
        <v>587882.229488009</v>
      </c>
      <c r="C116" s="12" t="n">
        <f aca="false">Assumptions!$B$6/(Assumptions!$B$16+$B$116)</f>
        <v>37.628498065874</v>
      </c>
      <c r="D116" s="12" t="n">
        <f aca="false">Assumptions!$B$7/$C$116</f>
        <v>797268.069203315</v>
      </c>
      <c r="E116" s="12" t="n">
        <f aca="false">$T$116+$W$116+$Z$116+$AC$116+$AF$116+$AI$116</f>
        <v>23266971.6376127</v>
      </c>
      <c r="F116" s="12" t="n">
        <f aca="false">Assumptions!$B$70/(Assumptions!$B$20+Assumptions!$B$17+$B$116+$E$116+$O$115)</f>
        <v>26.7785530953235</v>
      </c>
      <c r="G116" s="12" t="n">
        <f aca="false">$C$116*(1-Assumptions!$B$71)</f>
        <v>30.1027984526992</v>
      </c>
      <c r="H116" s="12" t="n">
        <f aca="false">MIN($F$116,$G$116)</f>
        <v>26.7785530953235</v>
      </c>
      <c r="I116" s="12" t="str">
        <f aca="false">IF($F$116&lt;=$G$116,"cap","discount")</f>
        <v>cap</v>
      </c>
      <c r="J116" s="12" t="n">
        <f aca="false">Assumptions!$B$69/$H$116</f>
        <v>186716.585552682</v>
      </c>
      <c r="K116" s="12" t="n">
        <f aca="false">Assumptions!$B$74/(Assumptions!$B$20+Assumptions!$B$17+$B$116+$E$116+$J$116)</f>
        <v>42.7393378414047</v>
      </c>
      <c r="L116" s="12" t="n">
        <f aca="false">$C$116*(1-Assumptions!$B$75)</f>
        <v>31.9842233559929</v>
      </c>
      <c r="M116" s="12" t="n">
        <f aca="false">MIN($K$116,$L$116)</f>
        <v>31.9842233559929</v>
      </c>
      <c r="N116" s="12" t="str">
        <f aca="false">IF($K$116&lt;=$L$116,"cap","discount")</f>
        <v>discount</v>
      </c>
      <c r="O116" s="12" t="n">
        <f aca="false">Assumptions!$B$73/$M$116</f>
        <v>93796.2434356841</v>
      </c>
      <c r="P116" s="12" t="n">
        <f aca="false">MAX(Assumptions!$B$4,(Assumptions!$B$10*(Assumptions!$B$20+$E$116+Assumptions!$B$17+$J$116+$O$116+$D$116)-Assumptions!$B$17)/(1-Assumptions!$B$10))</f>
        <v>587882.229488009</v>
      </c>
      <c r="Q116" s="12" t="n">
        <f aca="false">Assumptions!$B$20+$E$116+Assumptions!$B$17+$P$116+$J$116+$O$116+$D$116</f>
        <v>38327301.7652924</v>
      </c>
      <c r="R116" s="12" t="n">
        <f aca="false">IF($C$116&lt;Assumptions!$B$37,Assumptions!$B$37*(Assumptions!$B$21+Assumptions!$B$22/Assumptions!$B$37)/(Assumptions!$B$21+Assumptions!$B$22/$C$116),Assumptions!$B$37)</f>
        <v>1</v>
      </c>
      <c r="S116" s="12" t="n">
        <f aca="false">Assumptions!$B$38/$R$116</f>
        <v>1</v>
      </c>
      <c r="T116" s="12" t="n">
        <f aca="false">Assumptions!$B$39*$S$116</f>
        <v>5000000</v>
      </c>
      <c r="U116" s="12" t="n">
        <f aca="false">IF($C$116&lt;Assumptions!$B$42,Assumptions!$B$42*(Assumptions!$B$21+Assumptions!$B$22/Assumptions!$B$42)/(Assumptions!$B$21+Assumptions!$B$22/$C$116),Assumptions!$B$42)</f>
        <v>3</v>
      </c>
      <c r="V116" s="12" t="n">
        <f aca="false">Assumptions!$B$43/$U$116</f>
        <v>1</v>
      </c>
      <c r="W116" s="12" t="n">
        <f aca="false">Assumptions!$B$44*$V$116</f>
        <v>5000000</v>
      </c>
      <c r="X116" s="12" t="n">
        <f aca="false">IF($C$116&lt;Assumptions!$B$47,Assumptions!$B$47*(Assumptions!$B$21+Assumptions!$B$22/Assumptions!$B$47)/(Assumptions!$B$21+Assumptions!$B$22/$C$116),Assumptions!$B$47)</f>
        <v>10</v>
      </c>
      <c r="Y116" s="12" t="n">
        <f aca="false">Assumptions!$B$48/$X$116</f>
        <v>1</v>
      </c>
      <c r="Z116" s="12" t="n">
        <f aca="false">Assumptions!$B$49*$Y$116</f>
        <v>3000000</v>
      </c>
      <c r="AA116" s="12" t="n">
        <f aca="false">IF($C$116&lt;Assumptions!$B$52,Assumptions!$B$52*(Assumptions!$B$21+Assumptions!$B$22/Assumptions!$B$52)/(Assumptions!$B$21+Assumptions!$B$22/$C$116),Assumptions!$B$52)</f>
        <v>25</v>
      </c>
      <c r="AB116" s="12" t="n">
        <f aca="false">Assumptions!$B$53/$AA$116</f>
        <v>1</v>
      </c>
      <c r="AC116" s="12" t="n">
        <f aca="false">Assumptions!$B$54*$AB$116</f>
        <v>2400000</v>
      </c>
      <c r="AD116" s="12" t="n">
        <f aca="false">IF($C$116&lt;Assumptions!$B$57,Assumptions!$B$57*(Assumptions!$B$21+Assumptions!$B$22/Assumptions!$B$57)/(Assumptions!$B$21+Assumptions!$B$22/$C$116),Assumptions!$B$57)</f>
        <v>57.6817359540603</v>
      </c>
      <c r="AE116" s="12" t="n">
        <f aca="false">Assumptions!$B$58/$AD$116</f>
        <v>1.04019060812917</v>
      </c>
      <c r="AF116" s="12" t="n">
        <f aca="false">Assumptions!$B$59*$AE$116</f>
        <v>1733651.36027881</v>
      </c>
      <c r="AG116" s="12" t="n">
        <f aca="false">IF($C$116&lt;Assumptions!$B$62,Assumptions!$B$62*(Assumptions!$B$21+Assumptions!$B$22/Assumptions!$B$62)/(Assumptions!$B$21+Assumptions!$B$22/$C$116),Assumptions!$B$62)</f>
        <v>48.9126262367378</v>
      </c>
      <c r="AH116" s="12" t="n">
        <f aca="false">Assumptions!$B$63/$AG$116</f>
        <v>1.00502293134033</v>
      </c>
      <c r="AI116" s="12" t="n">
        <f aca="false">Assumptions!$B$64*$AH$116</f>
        <v>6133320.27733387</v>
      </c>
    </row>
    <row r="117" customFormat="false" ht="15" hidden="true" customHeight="false" outlineLevel="0" collapsed="false">
      <c r="A117" s="6" t="n">
        <f aca="false">ROW()-ROW($A$93)+Assumptions!$B$4</f>
        <v>24</v>
      </c>
      <c r="B117" s="12" t="n">
        <f aca="false">$P$116</f>
        <v>587882.229488009</v>
      </c>
      <c r="C117" s="12" t="n">
        <f aca="false">Assumptions!$B$6/(Assumptions!$B$16+$B$117)</f>
        <v>37.628498065874</v>
      </c>
      <c r="D117" s="12" t="n">
        <f aca="false">Assumptions!$B$7/$C$117</f>
        <v>797268.069203315</v>
      </c>
      <c r="E117" s="12" t="n">
        <f aca="false">$T$117+$W$117+$Z$117+$AC$117+$AF$117+$AI$117</f>
        <v>23266971.6376127</v>
      </c>
      <c r="F117" s="12" t="n">
        <f aca="false">Assumptions!$B$70/(Assumptions!$B$20+Assumptions!$B$17+$B$117+$E$117+$O$116)</f>
        <v>26.7785530953235</v>
      </c>
      <c r="G117" s="12" t="n">
        <f aca="false">$C$117*(1-Assumptions!$B$71)</f>
        <v>30.1027984526992</v>
      </c>
      <c r="H117" s="12" t="n">
        <f aca="false">MIN($F$117,$G$117)</f>
        <v>26.7785530953235</v>
      </c>
      <c r="I117" s="12" t="str">
        <f aca="false">IF($F$117&lt;=$G$117,"cap","discount")</f>
        <v>cap</v>
      </c>
      <c r="J117" s="12" t="n">
        <f aca="false">Assumptions!$B$69/$H$117</f>
        <v>186716.585552682</v>
      </c>
      <c r="K117" s="12" t="n">
        <f aca="false">Assumptions!$B$74/(Assumptions!$B$20+Assumptions!$B$17+$B$117+$E$117+$J$117)</f>
        <v>42.7393378414047</v>
      </c>
      <c r="L117" s="12" t="n">
        <f aca="false">$C$117*(1-Assumptions!$B$75)</f>
        <v>31.9842233559929</v>
      </c>
      <c r="M117" s="12" t="n">
        <f aca="false">MIN($K$117,$L$117)</f>
        <v>31.9842233559929</v>
      </c>
      <c r="N117" s="12" t="str">
        <f aca="false">IF($K$117&lt;=$L$117,"cap","discount")</f>
        <v>discount</v>
      </c>
      <c r="O117" s="12" t="n">
        <f aca="false">Assumptions!$B$73/$M$117</f>
        <v>93796.2434356841</v>
      </c>
      <c r="P117" s="12" t="n">
        <f aca="false">MAX(Assumptions!$B$4,(Assumptions!$B$10*(Assumptions!$B$20+$E$117+Assumptions!$B$17+$J$117+$O$117+$D$117)-Assumptions!$B$17)/(1-Assumptions!$B$10))</f>
        <v>587882.229488009</v>
      </c>
      <c r="Q117" s="12" t="n">
        <f aca="false">Assumptions!$B$20+$E$117+Assumptions!$B$17+$P$117+$J$117+$O$117+$D$117</f>
        <v>38327301.7652924</v>
      </c>
      <c r="R117" s="12" t="n">
        <f aca="false">IF($C$117&lt;Assumptions!$B$37,Assumptions!$B$37*(Assumptions!$B$21+Assumptions!$B$22/Assumptions!$B$37)/(Assumptions!$B$21+Assumptions!$B$22/$C$117),Assumptions!$B$37)</f>
        <v>1</v>
      </c>
      <c r="S117" s="12" t="n">
        <f aca="false">Assumptions!$B$38/$R$117</f>
        <v>1</v>
      </c>
      <c r="T117" s="12" t="n">
        <f aca="false">Assumptions!$B$39*$S$117</f>
        <v>5000000</v>
      </c>
      <c r="U117" s="12" t="n">
        <f aca="false">IF($C$117&lt;Assumptions!$B$42,Assumptions!$B$42*(Assumptions!$B$21+Assumptions!$B$22/Assumptions!$B$42)/(Assumptions!$B$21+Assumptions!$B$22/$C$117),Assumptions!$B$42)</f>
        <v>3</v>
      </c>
      <c r="V117" s="12" t="n">
        <f aca="false">Assumptions!$B$43/$U$117</f>
        <v>1</v>
      </c>
      <c r="W117" s="12" t="n">
        <f aca="false">Assumptions!$B$44*$V$117</f>
        <v>5000000</v>
      </c>
      <c r="X117" s="12" t="n">
        <f aca="false">IF($C$117&lt;Assumptions!$B$47,Assumptions!$B$47*(Assumptions!$B$21+Assumptions!$B$22/Assumptions!$B$47)/(Assumptions!$B$21+Assumptions!$B$22/$C$117),Assumptions!$B$47)</f>
        <v>10</v>
      </c>
      <c r="Y117" s="12" t="n">
        <f aca="false">Assumptions!$B$48/$X$117</f>
        <v>1</v>
      </c>
      <c r="Z117" s="12" t="n">
        <f aca="false">Assumptions!$B$49*$Y$117</f>
        <v>3000000</v>
      </c>
      <c r="AA117" s="12" t="n">
        <f aca="false">IF($C$117&lt;Assumptions!$B$52,Assumptions!$B$52*(Assumptions!$B$21+Assumptions!$B$22/Assumptions!$B$52)/(Assumptions!$B$21+Assumptions!$B$22/$C$117),Assumptions!$B$52)</f>
        <v>25</v>
      </c>
      <c r="AB117" s="12" t="n">
        <f aca="false">Assumptions!$B$53/$AA$117</f>
        <v>1</v>
      </c>
      <c r="AC117" s="12" t="n">
        <f aca="false">Assumptions!$B$54*$AB$117</f>
        <v>2400000</v>
      </c>
      <c r="AD117" s="12" t="n">
        <f aca="false">IF($C$117&lt;Assumptions!$B$57,Assumptions!$B$57*(Assumptions!$B$21+Assumptions!$B$22/Assumptions!$B$57)/(Assumptions!$B$21+Assumptions!$B$22/$C$117),Assumptions!$B$57)</f>
        <v>57.6817359540603</v>
      </c>
      <c r="AE117" s="12" t="n">
        <f aca="false">Assumptions!$B$58/$AD$117</f>
        <v>1.04019060812917</v>
      </c>
      <c r="AF117" s="12" t="n">
        <f aca="false">Assumptions!$B$59*$AE$117</f>
        <v>1733651.36027881</v>
      </c>
      <c r="AG117" s="12" t="n">
        <f aca="false">IF($C$117&lt;Assumptions!$B$62,Assumptions!$B$62*(Assumptions!$B$21+Assumptions!$B$22/Assumptions!$B$62)/(Assumptions!$B$21+Assumptions!$B$22/$C$117),Assumptions!$B$62)</f>
        <v>48.9126262367378</v>
      </c>
      <c r="AH117" s="12" t="n">
        <f aca="false">Assumptions!$B$63/$AG$117</f>
        <v>1.00502293134033</v>
      </c>
      <c r="AI117" s="12" t="n">
        <f aca="false">Assumptions!$B$64*$AH$117</f>
        <v>6133320.27733387</v>
      </c>
    </row>
    <row r="118" customFormat="false" ht="15" hidden="true" customHeight="false" outlineLevel="0" collapsed="false">
      <c r="A118" s="6" t="n">
        <f aca="false">ROW()-ROW($A$93)+Assumptions!$B$4</f>
        <v>25</v>
      </c>
      <c r="B118" s="12" t="n">
        <f aca="false">$P$117</f>
        <v>587882.229488009</v>
      </c>
      <c r="C118" s="12" t="n">
        <f aca="false">Assumptions!$B$6/(Assumptions!$B$16+$B$118)</f>
        <v>37.628498065874</v>
      </c>
      <c r="D118" s="12" t="n">
        <f aca="false">Assumptions!$B$7/$C$118</f>
        <v>797268.069203315</v>
      </c>
      <c r="E118" s="12" t="n">
        <f aca="false">$T$118+$W$118+$Z$118+$AC$118+$AF$118+$AI$118</f>
        <v>23266971.6376127</v>
      </c>
      <c r="F118" s="12" t="n">
        <f aca="false">Assumptions!$B$70/(Assumptions!$B$20+Assumptions!$B$17+$B$118+$E$118+$O$117)</f>
        <v>26.7785530953235</v>
      </c>
      <c r="G118" s="12" t="n">
        <f aca="false">$C$118*(1-Assumptions!$B$71)</f>
        <v>30.1027984526992</v>
      </c>
      <c r="H118" s="12" t="n">
        <f aca="false">MIN($F$118,$G$118)</f>
        <v>26.7785530953235</v>
      </c>
      <c r="I118" s="12" t="str">
        <f aca="false">IF($F$118&lt;=$G$118,"cap","discount")</f>
        <v>cap</v>
      </c>
      <c r="J118" s="12" t="n">
        <f aca="false">Assumptions!$B$69/$H$118</f>
        <v>186716.585552682</v>
      </c>
      <c r="K118" s="12" t="n">
        <f aca="false">Assumptions!$B$74/(Assumptions!$B$20+Assumptions!$B$17+$B$118+$E$118+$J$118)</f>
        <v>42.7393378414047</v>
      </c>
      <c r="L118" s="12" t="n">
        <f aca="false">$C$118*(1-Assumptions!$B$75)</f>
        <v>31.9842233559929</v>
      </c>
      <c r="M118" s="12" t="n">
        <f aca="false">MIN($K$118,$L$118)</f>
        <v>31.9842233559929</v>
      </c>
      <c r="N118" s="12" t="str">
        <f aca="false">IF($K$118&lt;=$L$118,"cap","discount")</f>
        <v>discount</v>
      </c>
      <c r="O118" s="12" t="n">
        <f aca="false">Assumptions!$B$73/$M$118</f>
        <v>93796.2434356841</v>
      </c>
      <c r="P118" s="12" t="n">
        <f aca="false">MAX(Assumptions!$B$4,(Assumptions!$B$10*(Assumptions!$B$20+$E$118+Assumptions!$B$17+$J$118+$O$118+$D$118)-Assumptions!$B$17)/(1-Assumptions!$B$10))</f>
        <v>587882.229488009</v>
      </c>
      <c r="Q118" s="12" t="n">
        <f aca="false">Assumptions!$B$20+$E$118+Assumptions!$B$17+$P$118+$J$118+$O$118+$D$118</f>
        <v>38327301.7652924</v>
      </c>
      <c r="R118" s="12" t="n">
        <f aca="false">IF($C$118&lt;Assumptions!$B$37,Assumptions!$B$37*(Assumptions!$B$21+Assumptions!$B$22/Assumptions!$B$37)/(Assumptions!$B$21+Assumptions!$B$22/$C$118),Assumptions!$B$37)</f>
        <v>1</v>
      </c>
      <c r="S118" s="12" t="n">
        <f aca="false">Assumptions!$B$38/$R$118</f>
        <v>1</v>
      </c>
      <c r="T118" s="12" t="n">
        <f aca="false">Assumptions!$B$39*$S$118</f>
        <v>5000000</v>
      </c>
      <c r="U118" s="12" t="n">
        <f aca="false">IF($C$118&lt;Assumptions!$B$42,Assumptions!$B$42*(Assumptions!$B$21+Assumptions!$B$22/Assumptions!$B$42)/(Assumptions!$B$21+Assumptions!$B$22/$C$118),Assumptions!$B$42)</f>
        <v>3</v>
      </c>
      <c r="V118" s="12" t="n">
        <f aca="false">Assumptions!$B$43/$U$118</f>
        <v>1</v>
      </c>
      <c r="W118" s="12" t="n">
        <f aca="false">Assumptions!$B$44*$V$118</f>
        <v>5000000</v>
      </c>
      <c r="X118" s="12" t="n">
        <f aca="false">IF($C$118&lt;Assumptions!$B$47,Assumptions!$B$47*(Assumptions!$B$21+Assumptions!$B$22/Assumptions!$B$47)/(Assumptions!$B$21+Assumptions!$B$22/$C$118),Assumptions!$B$47)</f>
        <v>10</v>
      </c>
      <c r="Y118" s="12" t="n">
        <f aca="false">Assumptions!$B$48/$X$118</f>
        <v>1</v>
      </c>
      <c r="Z118" s="12" t="n">
        <f aca="false">Assumptions!$B$49*$Y$118</f>
        <v>3000000</v>
      </c>
      <c r="AA118" s="12" t="n">
        <f aca="false">IF($C$118&lt;Assumptions!$B$52,Assumptions!$B$52*(Assumptions!$B$21+Assumptions!$B$22/Assumptions!$B$52)/(Assumptions!$B$21+Assumptions!$B$22/$C$118),Assumptions!$B$52)</f>
        <v>25</v>
      </c>
      <c r="AB118" s="12" t="n">
        <f aca="false">Assumptions!$B$53/$AA$118</f>
        <v>1</v>
      </c>
      <c r="AC118" s="12" t="n">
        <f aca="false">Assumptions!$B$54*$AB$118</f>
        <v>2400000</v>
      </c>
      <c r="AD118" s="12" t="n">
        <f aca="false">IF($C$118&lt;Assumptions!$B$57,Assumptions!$B$57*(Assumptions!$B$21+Assumptions!$B$22/Assumptions!$B$57)/(Assumptions!$B$21+Assumptions!$B$22/$C$118),Assumptions!$B$57)</f>
        <v>57.6817359540603</v>
      </c>
      <c r="AE118" s="12" t="n">
        <f aca="false">Assumptions!$B$58/$AD$118</f>
        <v>1.04019060812917</v>
      </c>
      <c r="AF118" s="12" t="n">
        <f aca="false">Assumptions!$B$59*$AE$118</f>
        <v>1733651.36027881</v>
      </c>
      <c r="AG118" s="12" t="n">
        <f aca="false">IF($C$118&lt;Assumptions!$B$62,Assumptions!$B$62*(Assumptions!$B$21+Assumptions!$B$22/Assumptions!$B$62)/(Assumptions!$B$21+Assumptions!$B$22/$C$118),Assumptions!$B$62)</f>
        <v>48.9126262367378</v>
      </c>
      <c r="AH118" s="12" t="n">
        <f aca="false">Assumptions!$B$63/$AG$118</f>
        <v>1.00502293134033</v>
      </c>
      <c r="AI118" s="12" t="n">
        <f aca="false">Assumptions!$B$64*$AH$118</f>
        <v>6133320.27733387</v>
      </c>
    </row>
    <row r="119" customFormat="false" ht="15" hidden="true" customHeight="false" outlineLevel="0" collapsed="false">
      <c r="A119" s="6" t="n">
        <f aca="false">ROW()-ROW($A$93)+Assumptions!$B$4</f>
        <v>26</v>
      </c>
      <c r="B119" s="12" t="n">
        <f aca="false">$P$118</f>
        <v>587882.229488009</v>
      </c>
      <c r="C119" s="12" t="n">
        <f aca="false">Assumptions!$B$6/(Assumptions!$B$16+$B$119)</f>
        <v>37.628498065874</v>
      </c>
      <c r="D119" s="12" t="n">
        <f aca="false">Assumptions!$B$7/$C$119</f>
        <v>797268.069203315</v>
      </c>
      <c r="E119" s="12" t="n">
        <f aca="false">$T$119+$W$119+$Z$119+$AC$119+$AF$119+$AI$119</f>
        <v>23266971.6376127</v>
      </c>
      <c r="F119" s="12" t="n">
        <f aca="false">Assumptions!$B$70/(Assumptions!$B$20+Assumptions!$B$17+$B$119+$E$119+$O$118)</f>
        <v>26.7785530953235</v>
      </c>
      <c r="G119" s="12" t="n">
        <f aca="false">$C$119*(1-Assumptions!$B$71)</f>
        <v>30.1027984526992</v>
      </c>
      <c r="H119" s="12" t="n">
        <f aca="false">MIN($F$119,$G$119)</f>
        <v>26.7785530953235</v>
      </c>
      <c r="I119" s="12" t="str">
        <f aca="false">IF($F$119&lt;=$G$119,"cap","discount")</f>
        <v>cap</v>
      </c>
      <c r="J119" s="12" t="n">
        <f aca="false">Assumptions!$B$69/$H$119</f>
        <v>186716.585552682</v>
      </c>
      <c r="K119" s="12" t="n">
        <f aca="false">Assumptions!$B$74/(Assumptions!$B$20+Assumptions!$B$17+$B$119+$E$119+$J$119)</f>
        <v>42.7393378414047</v>
      </c>
      <c r="L119" s="12" t="n">
        <f aca="false">$C$119*(1-Assumptions!$B$75)</f>
        <v>31.9842233559929</v>
      </c>
      <c r="M119" s="12" t="n">
        <f aca="false">MIN($K$119,$L$119)</f>
        <v>31.9842233559929</v>
      </c>
      <c r="N119" s="12" t="str">
        <f aca="false">IF($K$119&lt;=$L$119,"cap","discount")</f>
        <v>discount</v>
      </c>
      <c r="O119" s="12" t="n">
        <f aca="false">Assumptions!$B$73/$M$119</f>
        <v>93796.2434356841</v>
      </c>
      <c r="P119" s="12" t="n">
        <f aca="false">MAX(Assumptions!$B$4,(Assumptions!$B$10*(Assumptions!$B$20+$E$119+Assumptions!$B$17+$J$119+$O$119+$D$119)-Assumptions!$B$17)/(1-Assumptions!$B$10))</f>
        <v>587882.229488009</v>
      </c>
      <c r="Q119" s="12" t="n">
        <f aca="false">Assumptions!$B$20+$E$119+Assumptions!$B$17+$P$119+$J$119+$O$119+$D$119</f>
        <v>38327301.7652924</v>
      </c>
      <c r="R119" s="12" t="n">
        <f aca="false">IF($C$119&lt;Assumptions!$B$37,Assumptions!$B$37*(Assumptions!$B$21+Assumptions!$B$22/Assumptions!$B$37)/(Assumptions!$B$21+Assumptions!$B$22/$C$119),Assumptions!$B$37)</f>
        <v>1</v>
      </c>
      <c r="S119" s="12" t="n">
        <f aca="false">Assumptions!$B$38/$R$119</f>
        <v>1</v>
      </c>
      <c r="T119" s="12" t="n">
        <f aca="false">Assumptions!$B$39*$S$119</f>
        <v>5000000</v>
      </c>
      <c r="U119" s="12" t="n">
        <f aca="false">IF($C$119&lt;Assumptions!$B$42,Assumptions!$B$42*(Assumptions!$B$21+Assumptions!$B$22/Assumptions!$B$42)/(Assumptions!$B$21+Assumptions!$B$22/$C$119),Assumptions!$B$42)</f>
        <v>3</v>
      </c>
      <c r="V119" s="12" t="n">
        <f aca="false">Assumptions!$B$43/$U$119</f>
        <v>1</v>
      </c>
      <c r="W119" s="12" t="n">
        <f aca="false">Assumptions!$B$44*$V$119</f>
        <v>5000000</v>
      </c>
      <c r="X119" s="12" t="n">
        <f aca="false">IF($C$119&lt;Assumptions!$B$47,Assumptions!$B$47*(Assumptions!$B$21+Assumptions!$B$22/Assumptions!$B$47)/(Assumptions!$B$21+Assumptions!$B$22/$C$119),Assumptions!$B$47)</f>
        <v>10</v>
      </c>
      <c r="Y119" s="12" t="n">
        <f aca="false">Assumptions!$B$48/$X$119</f>
        <v>1</v>
      </c>
      <c r="Z119" s="12" t="n">
        <f aca="false">Assumptions!$B$49*$Y$119</f>
        <v>3000000</v>
      </c>
      <c r="AA119" s="12" t="n">
        <f aca="false">IF($C$119&lt;Assumptions!$B$52,Assumptions!$B$52*(Assumptions!$B$21+Assumptions!$B$22/Assumptions!$B$52)/(Assumptions!$B$21+Assumptions!$B$22/$C$119),Assumptions!$B$52)</f>
        <v>25</v>
      </c>
      <c r="AB119" s="12" t="n">
        <f aca="false">Assumptions!$B$53/$AA$119</f>
        <v>1</v>
      </c>
      <c r="AC119" s="12" t="n">
        <f aca="false">Assumptions!$B$54*$AB$119</f>
        <v>2400000</v>
      </c>
      <c r="AD119" s="12" t="n">
        <f aca="false">IF($C$119&lt;Assumptions!$B$57,Assumptions!$B$57*(Assumptions!$B$21+Assumptions!$B$22/Assumptions!$B$57)/(Assumptions!$B$21+Assumptions!$B$22/$C$119),Assumptions!$B$57)</f>
        <v>57.6817359540603</v>
      </c>
      <c r="AE119" s="12" t="n">
        <f aca="false">Assumptions!$B$58/$AD$119</f>
        <v>1.04019060812917</v>
      </c>
      <c r="AF119" s="12" t="n">
        <f aca="false">Assumptions!$B$59*$AE$119</f>
        <v>1733651.36027881</v>
      </c>
      <c r="AG119" s="12" t="n">
        <f aca="false">IF($C$119&lt;Assumptions!$B$62,Assumptions!$B$62*(Assumptions!$B$21+Assumptions!$B$22/Assumptions!$B$62)/(Assumptions!$B$21+Assumptions!$B$22/$C$119),Assumptions!$B$62)</f>
        <v>48.9126262367378</v>
      </c>
      <c r="AH119" s="12" t="n">
        <f aca="false">Assumptions!$B$63/$AG$119</f>
        <v>1.00502293134033</v>
      </c>
      <c r="AI119" s="12" t="n">
        <f aca="false">Assumptions!$B$64*$AH$119</f>
        <v>6133320.27733387</v>
      </c>
    </row>
    <row r="120" customFormat="false" ht="15" hidden="true" customHeight="false" outlineLevel="0" collapsed="false">
      <c r="A120" s="6" t="n">
        <f aca="false">ROW()-ROW($A$93)+Assumptions!$B$4</f>
        <v>27</v>
      </c>
      <c r="B120" s="12" t="n">
        <f aca="false">$P$119</f>
        <v>587882.229488009</v>
      </c>
      <c r="C120" s="12" t="n">
        <f aca="false">Assumptions!$B$6/(Assumptions!$B$16+$B$120)</f>
        <v>37.628498065874</v>
      </c>
      <c r="D120" s="12" t="n">
        <f aca="false">Assumptions!$B$7/$C$120</f>
        <v>797268.069203315</v>
      </c>
      <c r="E120" s="12" t="n">
        <f aca="false">$T$120+$W$120+$Z$120+$AC$120+$AF$120+$AI$120</f>
        <v>23266971.6376127</v>
      </c>
      <c r="F120" s="12" t="n">
        <f aca="false">Assumptions!$B$70/(Assumptions!$B$20+Assumptions!$B$17+$B$120+$E$120+$O$119)</f>
        <v>26.7785530953235</v>
      </c>
      <c r="G120" s="12" t="n">
        <f aca="false">$C$120*(1-Assumptions!$B$71)</f>
        <v>30.1027984526992</v>
      </c>
      <c r="H120" s="12" t="n">
        <f aca="false">MIN($F$120,$G$120)</f>
        <v>26.7785530953235</v>
      </c>
      <c r="I120" s="12" t="str">
        <f aca="false">IF($F$120&lt;=$G$120,"cap","discount")</f>
        <v>cap</v>
      </c>
      <c r="J120" s="12" t="n">
        <f aca="false">Assumptions!$B$69/$H$120</f>
        <v>186716.585552682</v>
      </c>
      <c r="K120" s="12" t="n">
        <f aca="false">Assumptions!$B$74/(Assumptions!$B$20+Assumptions!$B$17+$B$120+$E$120+$J$120)</f>
        <v>42.7393378414047</v>
      </c>
      <c r="L120" s="12" t="n">
        <f aca="false">$C$120*(1-Assumptions!$B$75)</f>
        <v>31.9842233559929</v>
      </c>
      <c r="M120" s="12" t="n">
        <f aca="false">MIN($K$120,$L$120)</f>
        <v>31.9842233559929</v>
      </c>
      <c r="N120" s="12" t="str">
        <f aca="false">IF($K$120&lt;=$L$120,"cap","discount")</f>
        <v>discount</v>
      </c>
      <c r="O120" s="12" t="n">
        <f aca="false">Assumptions!$B$73/$M$120</f>
        <v>93796.2434356841</v>
      </c>
      <c r="P120" s="12" t="n">
        <f aca="false">MAX(Assumptions!$B$4,(Assumptions!$B$10*(Assumptions!$B$20+$E$120+Assumptions!$B$17+$J$120+$O$120+$D$120)-Assumptions!$B$17)/(1-Assumptions!$B$10))</f>
        <v>587882.229488009</v>
      </c>
      <c r="Q120" s="12" t="n">
        <f aca="false">Assumptions!$B$20+$E$120+Assumptions!$B$17+$P$120+$J$120+$O$120+$D$120</f>
        <v>38327301.7652924</v>
      </c>
      <c r="R120" s="12" t="n">
        <f aca="false">IF($C$120&lt;Assumptions!$B$37,Assumptions!$B$37*(Assumptions!$B$21+Assumptions!$B$22/Assumptions!$B$37)/(Assumptions!$B$21+Assumptions!$B$22/$C$120),Assumptions!$B$37)</f>
        <v>1</v>
      </c>
      <c r="S120" s="12" t="n">
        <f aca="false">Assumptions!$B$38/$R$120</f>
        <v>1</v>
      </c>
      <c r="T120" s="12" t="n">
        <f aca="false">Assumptions!$B$39*$S$120</f>
        <v>5000000</v>
      </c>
      <c r="U120" s="12" t="n">
        <f aca="false">IF($C$120&lt;Assumptions!$B$42,Assumptions!$B$42*(Assumptions!$B$21+Assumptions!$B$22/Assumptions!$B$42)/(Assumptions!$B$21+Assumptions!$B$22/$C$120),Assumptions!$B$42)</f>
        <v>3</v>
      </c>
      <c r="V120" s="12" t="n">
        <f aca="false">Assumptions!$B$43/$U$120</f>
        <v>1</v>
      </c>
      <c r="W120" s="12" t="n">
        <f aca="false">Assumptions!$B$44*$V$120</f>
        <v>5000000</v>
      </c>
      <c r="X120" s="12" t="n">
        <f aca="false">IF($C$120&lt;Assumptions!$B$47,Assumptions!$B$47*(Assumptions!$B$21+Assumptions!$B$22/Assumptions!$B$47)/(Assumptions!$B$21+Assumptions!$B$22/$C$120),Assumptions!$B$47)</f>
        <v>10</v>
      </c>
      <c r="Y120" s="12" t="n">
        <f aca="false">Assumptions!$B$48/$X$120</f>
        <v>1</v>
      </c>
      <c r="Z120" s="12" t="n">
        <f aca="false">Assumptions!$B$49*$Y$120</f>
        <v>3000000</v>
      </c>
      <c r="AA120" s="12" t="n">
        <f aca="false">IF($C$120&lt;Assumptions!$B$52,Assumptions!$B$52*(Assumptions!$B$21+Assumptions!$B$22/Assumptions!$B$52)/(Assumptions!$B$21+Assumptions!$B$22/$C$120),Assumptions!$B$52)</f>
        <v>25</v>
      </c>
      <c r="AB120" s="12" t="n">
        <f aca="false">Assumptions!$B$53/$AA$120</f>
        <v>1</v>
      </c>
      <c r="AC120" s="12" t="n">
        <f aca="false">Assumptions!$B$54*$AB$120</f>
        <v>2400000</v>
      </c>
      <c r="AD120" s="12" t="n">
        <f aca="false">IF($C$120&lt;Assumptions!$B$57,Assumptions!$B$57*(Assumptions!$B$21+Assumptions!$B$22/Assumptions!$B$57)/(Assumptions!$B$21+Assumptions!$B$22/$C$120),Assumptions!$B$57)</f>
        <v>57.6817359540603</v>
      </c>
      <c r="AE120" s="12" t="n">
        <f aca="false">Assumptions!$B$58/$AD$120</f>
        <v>1.04019060812917</v>
      </c>
      <c r="AF120" s="12" t="n">
        <f aca="false">Assumptions!$B$59*$AE$120</f>
        <v>1733651.36027881</v>
      </c>
      <c r="AG120" s="12" t="n">
        <f aca="false">IF($C$120&lt;Assumptions!$B$62,Assumptions!$B$62*(Assumptions!$B$21+Assumptions!$B$22/Assumptions!$B$62)/(Assumptions!$B$21+Assumptions!$B$22/$C$120),Assumptions!$B$62)</f>
        <v>48.9126262367378</v>
      </c>
      <c r="AH120" s="12" t="n">
        <f aca="false">Assumptions!$B$63/$AG$120</f>
        <v>1.00502293134033</v>
      </c>
      <c r="AI120" s="12" t="n">
        <f aca="false">Assumptions!$B$64*$AH$120</f>
        <v>6133320.27733387</v>
      </c>
    </row>
    <row r="121" customFormat="false" ht="15" hidden="true" customHeight="false" outlineLevel="0" collapsed="false">
      <c r="A121" s="6" t="n">
        <f aca="false">ROW()-ROW($A$93)+Assumptions!$B$4</f>
        <v>28</v>
      </c>
      <c r="B121" s="12" t="n">
        <f aca="false">$P$120</f>
        <v>587882.229488009</v>
      </c>
      <c r="C121" s="12" t="n">
        <f aca="false">Assumptions!$B$6/(Assumptions!$B$16+$B$121)</f>
        <v>37.628498065874</v>
      </c>
      <c r="D121" s="12" t="n">
        <f aca="false">Assumptions!$B$7/$C$121</f>
        <v>797268.069203315</v>
      </c>
      <c r="E121" s="12" t="n">
        <f aca="false">$T$121+$W$121+$Z$121+$AC$121+$AF$121+$AI$121</f>
        <v>23266971.6376127</v>
      </c>
      <c r="F121" s="12" t="n">
        <f aca="false">Assumptions!$B$70/(Assumptions!$B$20+Assumptions!$B$17+$B$121+$E$121+$O$120)</f>
        <v>26.7785530953235</v>
      </c>
      <c r="G121" s="12" t="n">
        <f aca="false">$C$121*(1-Assumptions!$B$71)</f>
        <v>30.1027984526992</v>
      </c>
      <c r="H121" s="12" t="n">
        <f aca="false">MIN($F$121,$G$121)</f>
        <v>26.7785530953235</v>
      </c>
      <c r="I121" s="12" t="str">
        <f aca="false">IF($F$121&lt;=$G$121,"cap","discount")</f>
        <v>cap</v>
      </c>
      <c r="J121" s="12" t="n">
        <f aca="false">Assumptions!$B$69/$H$121</f>
        <v>186716.585552682</v>
      </c>
      <c r="K121" s="12" t="n">
        <f aca="false">Assumptions!$B$74/(Assumptions!$B$20+Assumptions!$B$17+$B$121+$E$121+$J$121)</f>
        <v>42.7393378414047</v>
      </c>
      <c r="L121" s="12" t="n">
        <f aca="false">$C$121*(1-Assumptions!$B$75)</f>
        <v>31.9842233559929</v>
      </c>
      <c r="M121" s="12" t="n">
        <f aca="false">MIN($K$121,$L$121)</f>
        <v>31.9842233559929</v>
      </c>
      <c r="N121" s="12" t="str">
        <f aca="false">IF($K$121&lt;=$L$121,"cap","discount")</f>
        <v>discount</v>
      </c>
      <c r="O121" s="12" t="n">
        <f aca="false">Assumptions!$B$73/$M$121</f>
        <v>93796.2434356841</v>
      </c>
      <c r="P121" s="12" t="n">
        <f aca="false">MAX(Assumptions!$B$4,(Assumptions!$B$10*(Assumptions!$B$20+$E$121+Assumptions!$B$17+$J$121+$O$121+$D$121)-Assumptions!$B$17)/(1-Assumptions!$B$10))</f>
        <v>587882.229488009</v>
      </c>
      <c r="Q121" s="12" t="n">
        <f aca="false">Assumptions!$B$20+$E$121+Assumptions!$B$17+$P$121+$J$121+$O$121+$D$121</f>
        <v>38327301.7652924</v>
      </c>
      <c r="R121" s="12" t="n">
        <f aca="false">IF($C$121&lt;Assumptions!$B$37,Assumptions!$B$37*(Assumptions!$B$21+Assumptions!$B$22/Assumptions!$B$37)/(Assumptions!$B$21+Assumptions!$B$22/$C$121),Assumptions!$B$37)</f>
        <v>1</v>
      </c>
      <c r="S121" s="12" t="n">
        <f aca="false">Assumptions!$B$38/$R$121</f>
        <v>1</v>
      </c>
      <c r="T121" s="12" t="n">
        <f aca="false">Assumptions!$B$39*$S$121</f>
        <v>5000000</v>
      </c>
      <c r="U121" s="12" t="n">
        <f aca="false">IF($C$121&lt;Assumptions!$B$42,Assumptions!$B$42*(Assumptions!$B$21+Assumptions!$B$22/Assumptions!$B$42)/(Assumptions!$B$21+Assumptions!$B$22/$C$121),Assumptions!$B$42)</f>
        <v>3</v>
      </c>
      <c r="V121" s="12" t="n">
        <f aca="false">Assumptions!$B$43/$U$121</f>
        <v>1</v>
      </c>
      <c r="W121" s="12" t="n">
        <f aca="false">Assumptions!$B$44*$V$121</f>
        <v>5000000</v>
      </c>
      <c r="X121" s="12" t="n">
        <f aca="false">IF($C$121&lt;Assumptions!$B$47,Assumptions!$B$47*(Assumptions!$B$21+Assumptions!$B$22/Assumptions!$B$47)/(Assumptions!$B$21+Assumptions!$B$22/$C$121),Assumptions!$B$47)</f>
        <v>10</v>
      </c>
      <c r="Y121" s="12" t="n">
        <f aca="false">Assumptions!$B$48/$X$121</f>
        <v>1</v>
      </c>
      <c r="Z121" s="12" t="n">
        <f aca="false">Assumptions!$B$49*$Y$121</f>
        <v>3000000</v>
      </c>
      <c r="AA121" s="12" t="n">
        <f aca="false">IF($C$121&lt;Assumptions!$B$52,Assumptions!$B$52*(Assumptions!$B$21+Assumptions!$B$22/Assumptions!$B$52)/(Assumptions!$B$21+Assumptions!$B$22/$C$121),Assumptions!$B$52)</f>
        <v>25</v>
      </c>
      <c r="AB121" s="12" t="n">
        <f aca="false">Assumptions!$B$53/$AA$121</f>
        <v>1</v>
      </c>
      <c r="AC121" s="12" t="n">
        <f aca="false">Assumptions!$B$54*$AB$121</f>
        <v>2400000</v>
      </c>
      <c r="AD121" s="12" t="n">
        <f aca="false">IF($C$121&lt;Assumptions!$B$57,Assumptions!$B$57*(Assumptions!$B$21+Assumptions!$B$22/Assumptions!$B$57)/(Assumptions!$B$21+Assumptions!$B$22/$C$121),Assumptions!$B$57)</f>
        <v>57.6817359540603</v>
      </c>
      <c r="AE121" s="12" t="n">
        <f aca="false">Assumptions!$B$58/$AD$121</f>
        <v>1.04019060812917</v>
      </c>
      <c r="AF121" s="12" t="n">
        <f aca="false">Assumptions!$B$59*$AE$121</f>
        <v>1733651.36027881</v>
      </c>
      <c r="AG121" s="12" t="n">
        <f aca="false">IF($C$121&lt;Assumptions!$B$62,Assumptions!$B$62*(Assumptions!$B$21+Assumptions!$B$22/Assumptions!$B$62)/(Assumptions!$B$21+Assumptions!$B$22/$C$121),Assumptions!$B$62)</f>
        <v>48.9126262367378</v>
      </c>
      <c r="AH121" s="12" t="n">
        <f aca="false">Assumptions!$B$63/$AG$121</f>
        <v>1.00502293134033</v>
      </c>
      <c r="AI121" s="12" t="n">
        <f aca="false">Assumptions!$B$64*$AH$121</f>
        <v>6133320.27733387</v>
      </c>
    </row>
    <row r="122" customFormat="false" ht="15" hidden="true" customHeight="false" outlineLevel="0" collapsed="false">
      <c r="A122" s="6" t="n">
        <f aca="false">ROW()-ROW($A$93)+Assumptions!$B$4</f>
        <v>29</v>
      </c>
      <c r="B122" s="12" t="n">
        <f aca="false">$P$121</f>
        <v>587882.229488009</v>
      </c>
      <c r="C122" s="12" t="n">
        <f aca="false">Assumptions!$B$6/(Assumptions!$B$16+$B$122)</f>
        <v>37.628498065874</v>
      </c>
      <c r="D122" s="12" t="n">
        <f aca="false">Assumptions!$B$7/$C$122</f>
        <v>797268.069203315</v>
      </c>
      <c r="E122" s="12" t="n">
        <f aca="false">$T$122+$W$122+$Z$122+$AC$122+$AF$122+$AI$122</f>
        <v>23266971.6376127</v>
      </c>
      <c r="F122" s="12" t="n">
        <f aca="false">Assumptions!$B$70/(Assumptions!$B$20+Assumptions!$B$17+$B$122+$E$122+$O$121)</f>
        <v>26.7785530953235</v>
      </c>
      <c r="G122" s="12" t="n">
        <f aca="false">$C$122*(1-Assumptions!$B$71)</f>
        <v>30.1027984526992</v>
      </c>
      <c r="H122" s="12" t="n">
        <f aca="false">MIN($F$122,$G$122)</f>
        <v>26.7785530953235</v>
      </c>
      <c r="I122" s="12" t="str">
        <f aca="false">IF($F$122&lt;=$G$122,"cap","discount")</f>
        <v>cap</v>
      </c>
      <c r="J122" s="12" t="n">
        <f aca="false">Assumptions!$B$69/$H$122</f>
        <v>186716.585552682</v>
      </c>
      <c r="K122" s="12" t="n">
        <f aca="false">Assumptions!$B$74/(Assumptions!$B$20+Assumptions!$B$17+$B$122+$E$122+$J$122)</f>
        <v>42.7393378414047</v>
      </c>
      <c r="L122" s="12" t="n">
        <f aca="false">$C$122*(1-Assumptions!$B$75)</f>
        <v>31.9842233559929</v>
      </c>
      <c r="M122" s="12" t="n">
        <f aca="false">MIN($K$122,$L$122)</f>
        <v>31.9842233559929</v>
      </c>
      <c r="N122" s="12" t="str">
        <f aca="false">IF($K$122&lt;=$L$122,"cap","discount")</f>
        <v>discount</v>
      </c>
      <c r="O122" s="12" t="n">
        <f aca="false">Assumptions!$B$73/$M$122</f>
        <v>93796.2434356841</v>
      </c>
      <c r="P122" s="12" t="n">
        <f aca="false">MAX(Assumptions!$B$4,(Assumptions!$B$10*(Assumptions!$B$20+$E$122+Assumptions!$B$17+$J$122+$O$122+$D$122)-Assumptions!$B$17)/(1-Assumptions!$B$10))</f>
        <v>587882.229488009</v>
      </c>
      <c r="Q122" s="12" t="n">
        <f aca="false">Assumptions!$B$20+$E$122+Assumptions!$B$17+$P$122+$J$122+$O$122+$D$122</f>
        <v>38327301.7652924</v>
      </c>
      <c r="R122" s="12" t="n">
        <f aca="false">IF($C$122&lt;Assumptions!$B$37,Assumptions!$B$37*(Assumptions!$B$21+Assumptions!$B$22/Assumptions!$B$37)/(Assumptions!$B$21+Assumptions!$B$22/$C$122),Assumptions!$B$37)</f>
        <v>1</v>
      </c>
      <c r="S122" s="12" t="n">
        <f aca="false">Assumptions!$B$38/$R$122</f>
        <v>1</v>
      </c>
      <c r="T122" s="12" t="n">
        <f aca="false">Assumptions!$B$39*$S$122</f>
        <v>5000000</v>
      </c>
      <c r="U122" s="12" t="n">
        <f aca="false">IF($C$122&lt;Assumptions!$B$42,Assumptions!$B$42*(Assumptions!$B$21+Assumptions!$B$22/Assumptions!$B$42)/(Assumptions!$B$21+Assumptions!$B$22/$C$122),Assumptions!$B$42)</f>
        <v>3</v>
      </c>
      <c r="V122" s="12" t="n">
        <f aca="false">Assumptions!$B$43/$U$122</f>
        <v>1</v>
      </c>
      <c r="W122" s="12" t="n">
        <f aca="false">Assumptions!$B$44*$V$122</f>
        <v>5000000</v>
      </c>
      <c r="X122" s="12" t="n">
        <f aca="false">IF($C$122&lt;Assumptions!$B$47,Assumptions!$B$47*(Assumptions!$B$21+Assumptions!$B$22/Assumptions!$B$47)/(Assumptions!$B$21+Assumptions!$B$22/$C$122),Assumptions!$B$47)</f>
        <v>10</v>
      </c>
      <c r="Y122" s="12" t="n">
        <f aca="false">Assumptions!$B$48/$X$122</f>
        <v>1</v>
      </c>
      <c r="Z122" s="12" t="n">
        <f aca="false">Assumptions!$B$49*$Y$122</f>
        <v>3000000</v>
      </c>
      <c r="AA122" s="12" t="n">
        <f aca="false">IF($C$122&lt;Assumptions!$B$52,Assumptions!$B$52*(Assumptions!$B$21+Assumptions!$B$22/Assumptions!$B$52)/(Assumptions!$B$21+Assumptions!$B$22/$C$122),Assumptions!$B$52)</f>
        <v>25</v>
      </c>
      <c r="AB122" s="12" t="n">
        <f aca="false">Assumptions!$B$53/$AA$122</f>
        <v>1</v>
      </c>
      <c r="AC122" s="12" t="n">
        <f aca="false">Assumptions!$B$54*$AB$122</f>
        <v>2400000</v>
      </c>
      <c r="AD122" s="12" t="n">
        <f aca="false">IF($C$122&lt;Assumptions!$B$57,Assumptions!$B$57*(Assumptions!$B$21+Assumptions!$B$22/Assumptions!$B$57)/(Assumptions!$B$21+Assumptions!$B$22/$C$122),Assumptions!$B$57)</f>
        <v>57.6817359540603</v>
      </c>
      <c r="AE122" s="12" t="n">
        <f aca="false">Assumptions!$B$58/$AD$122</f>
        <v>1.04019060812917</v>
      </c>
      <c r="AF122" s="12" t="n">
        <f aca="false">Assumptions!$B$59*$AE$122</f>
        <v>1733651.36027881</v>
      </c>
      <c r="AG122" s="12" t="n">
        <f aca="false">IF($C$122&lt;Assumptions!$B$62,Assumptions!$B$62*(Assumptions!$B$21+Assumptions!$B$22/Assumptions!$B$62)/(Assumptions!$B$21+Assumptions!$B$22/$C$122),Assumptions!$B$62)</f>
        <v>48.9126262367378</v>
      </c>
      <c r="AH122" s="12" t="n">
        <f aca="false">Assumptions!$B$63/$AG$122</f>
        <v>1.00502293134033</v>
      </c>
      <c r="AI122" s="12" t="n">
        <f aca="false">Assumptions!$B$64*$AH$122</f>
        <v>6133320.27733387</v>
      </c>
    </row>
    <row r="123" customFormat="false" ht="15" hidden="true" customHeight="false" outlineLevel="0" collapsed="false">
      <c r="A123" s="6" t="n">
        <f aca="false">ROW()-ROW($A$93)+Assumptions!$B$4</f>
        <v>30</v>
      </c>
      <c r="B123" s="12" t="n">
        <f aca="false">$P$122</f>
        <v>587882.229488009</v>
      </c>
      <c r="C123" s="12" t="n">
        <f aca="false">Assumptions!$B$6/(Assumptions!$B$16+$B$123)</f>
        <v>37.628498065874</v>
      </c>
      <c r="D123" s="12" t="n">
        <f aca="false">Assumptions!$B$7/$C$123</f>
        <v>797268.069203315</v>
      </c>
      <c r="E123" s="12" t="n">
        <f aca="false">$T$123+$W$123+$Z$123+$AC$123+$AF$123+$AI$123</f>
        <v>23266971.6376127</v>
      </c>
      <c r="F123" s="12" t="n">
        <f aca="false">Assumptions!$B$70/(Assumptions!$B$20+Assumptions!$B$17+$B$123+$E$123+$O$122)</f>
        <v>26.7785530953235</v>
      </c>
      <c r="G123" s="12" t="n">
        <f aca="false">$C$123*(1-Assumptions!$B$71)</f>
        <v>30.1027984526992</v>
      </c>
      <c r="H123" s="12" t="n">
        <f aca="false">MIN($F$123,$G$123)</f>
        <v>26.7785530953235</v>
      </c>
      <c r="I123" s="12" t="str">
        <f aca="false">IF($F$123&lt;=$G$123,"cap","discount")</f>
        <v>cap</v>
      </c>
      <c r="J123" s="12" t="n">
        <f aca="false">Assumptions!$B$69/$H$123</f>
        <v>186716.585552682</v>
      </c>
      <c r="K123" s="12" t="n">
        <f aca="false">Assumptions!$B$74/(Assumptions!$B$20+Assumptions!$B$17+$B$123+$E$123+$J$123)</f>
        <v>42.7393378414047</v>
      </c>
      <c r="L123" s="12" t="n">
        <f aca="false">$C$123*(1-Assumptions!$B$75)</f>
        <v>31.9842233559929</v>
      </c>
      <c r="M123" s="12" t="n">
        <f aca="false">MIN($K$123,$L$123)</f>
        <v>31.9842233559929</v>
      </c>
      <c r="N123" s="12" t="str">
        <f aca="false">IF($K$123&lt;=$L$123,"cap","discount")</f>
        <v>discount</v>
      </c>
      <c r="O123" s="12" t="n">
        <f aca="false">Assumptions!$B$73/$M$123</f>
        <v>93796.2434356841</v>
      </c>
      <c r="P123" s="12" t="n">
        <f aca="false">MAX(Assumptions!$B$4,(Assumptions!$B$10*(Assumptions!$B$20+$E$123+Assumptions!$B$17+$J$123+$O$123+$D$123)-Assumptions!$B$17)/(1-Assumptions!$B$10))</f>
        <v>587882.229488009</v>
      </c>
      <c r="Q123" s="12" t="n">
        <f aca="false">Assumptions!$B$20+$E$123+Assumptions!$B$17+$P$123+$J$123+$O$123+$D$123</f>
        <v>38327301.7652924</v>
      </c>
      <c r="R123" s="12" t="n">
        <f aca="false">IF($C$123&lt;Assumptions!$B$37,Assumptions!$B$37*(Assumptions!$B$21+Assumptions!$B$22/Assumptions!$B$37)/(Assumptions!$B$21+Assumptions!$B$22/$C$123),Assumptions!$B$37)</f>
        <v>1</v>
      </c>
      <c r="S123" s="12" t="n">
        <f aca="false">Assumptions!$B$38/$R$123</f>
        <v>1</v>
      </c>
      <c r="T123" s="12" t="n">
        <f aca="false">Assumptions!$B$39*$S$123</f>
        <v>5000000</v>
      </c>
      <c r="U123" s="12" t="n">
        <f aca="false">IF($C$123&lt;Assumptions!$B$42,Assumptions!$B$42*(Assumptions!$B$21+Assumptions!$B$22/Assumptions!$B$42)/(Assumptions!$B$21+Assumptions!$B$22/$C$123),Assumptions!$B$42)</f>
        <v>3</v>
      </c>
      <c r="V123" s="12" t="n">
        <f aca="false">Assumptions!$B$43/$U$123</f>
        <v>1</v>
      </c>
      <c r="W123" s="12" t="n">
        <f aca="false">Assumptions!$B$44*$V$123</f>
        <v>5000000</v>
      </c>
      <c r="X123" s="12" t="n">
        <f aca="false">IF($C$123&lt;Assumptions!$B$47,Assumptions!$B$47*(Assumptions!$B$21+Assumptions!$B$22/Assumptions!$B$47)/(Assumptions!$B$21+Assumptions!$B$22/$C$123),Assumptions!$B$47)</f>
        <v>10</v>
      </c>
      <c r="Y123" s="12" t="n">
        <f aca="false">Assumptions!$B$48/$X$123</f>
        <v>1</v>
      </c>
      <c r="Z123" s="12" t="n">
        <f aca="false">Assumptions!$B$49*$Y$123</f>
        <v>3000000</v>
      </c>
      <c r="AA123" s="12" t="n">
        <f aca="false">IF($C$123&lt;Assumptions!$B$52,Assumptions!$B$52*(Assumptions!$B$21+Assumptions!$B$22/Assumptions!$B$52)/(Assumptions!$B$21+Assumptions!$B$22/$C$123),Assumptions!$B$52)</f>
        <v>25</v>
      </c>
      <c r="AB123" s="12" t="n">
        <f aca="false">Assumptions!$B$53/$AA$123</f>
        <v>1</v>
      </c>
      <c r="AC123" s="12" t="n">
        <f aca="false">Assumptions!$B$54*$AB$123</f>
        <v>2400000</v>
      </c>
      <c r="AD123" s="12" t="n">
        <f aca="false">IF($C$123&lt;Assumptions!$B$57,Assumptions!$B$57*(Assumptions!$B$21+Assumptions!$B$22/Assumptions!$B$57)/(Assumptions!$B$21+Assumptions!$B$22/$C$123),Assumptions!$B$57)</f>
        <v>57.6817359540603</v>
      </c>
      <c r="AE123" s="12" t="n">
        <f aca="false">Assumptions!$B$58/$AD$123</f>
        <v>1.04019060812917</v>
      </c>
      <c r="AF123" s="12" t="n">
        <f aca="false">Assumptions!$B$59*$AE$123</f>
        <v>1733651.36027881</v>
      </c>
      <c r="AG123" s="12" t="n">
        <f aca="false">IF($C$123&lt;Assumptions!$B$62,Assumptions!$B$62*(Assumptions!$B$21+Assumptions!$B$22/Assumptions!$B$62)/(Assumptions!$B$21+Assumptions!$B$22/$C$123),Assumptions!$B$62)</f>
        <v>48.9126262367378</v>
      </c>
      <c r="AH123" s="12" t="n">
        <f aca="false">Assumptions!$B$63/$AG$123</f>
        <v>1.00502293134033</v>
      </c>
      <c r="AI123" s="12" t="n">
        <f aca="false">Assumptions!$B$64*$AH$123</f>
        <v>6133320.27733387</v>
      </c>
    </row>
    <row r="124" customFormat="false" ht="15" hidden="true" customHeight="false" outlineLevel="0" collapsed="false">
      <c r="A124" s="6" t="n">
        <f aca="false">ROW()-ROW($A$93)+Assumptions!$B$4</f>
        <v>31</v>
      </c>
      <c r="B124" s="12" t="n">
        <f aca="false">$P$123</f>
        <v>587882.229488009</v>
      </c>
      <c r="C124" s="12" t="n">
        <f aca="false">Assumptions!$B$6/(Assumptions!$B$16+$B$124)</f>
        <v>37.628498065874</v>
      </c>
      <c r="D124" s="12" t="n">
        <f aca="false">Assumptions!$B$7/$C$124</f>
        <v>797268.069203315</v>
      </c>
      <c r="E124" s="12" t="n">
        <f aca="false">$T$124+$W$124+$Z$124+$AC$124+$AF$124+$AI$124</f>
        <v>23266971.6376127</v>
      </c>
      <c r="F124" s="12" t="n">
        <f aca="false">Assumptions!$B$70/(Assumptions!$B$20+Assumptions!$B$17+$B$124+$E$124+$O$123)</f>
        <v>26.7785530953235</v>
      </c>
      <c r="G124" s="12" t="n">
        <f aca="false">$C$124*(1-Assumptions!$B$71)</f>
        <v>30.1027984526992</v>
      </c>
      <c r="H124" s="12" t="n">
        <f aca="false">MIN($F$124,$G$124)</f>
        <v>26.7785530953235</v>
      </c>
      <c r="I124" s="12" t="str">
        <f aca="false">IF($F$124&lt;=$G$124,"cap","discount")</f>
        <v>cap</v>
      </c>
      <c r="J124" s="12" t="n">
        <f aca="false">Assumptions!$B$69/$H$124</f>
        <v>186716.585552682</v>
      </c>
      <c r="K124" s="12" t="n">
        <f aca="false">Assumptions!$B$74/(Assumptions!$B$20+Assumptions!$B$17+$B$124+$E$124+$J$124)</f>
        <v>42.7393378414047</v>
      </c>
      <c r="L124" s="12" t="n">
        <f aca="false">$C$124*(1-Assumptions!$B$75)</f>
        <v>31.9842233559929</v>
      </c>
      <c r="M124" s="12" t="n">
        <f aca="false">MIN($K$124,$L$124)</f>
        <v>31.9842233559929</v>
      </c>
      <c r="N124" s="12" t="str">
        <f aca="false">IF($K$124&lt;=$L$124,"cap","discount")</f>
        <v>discount</v>
      </c>
      <c r="O124" s="12" t="n">
        <f aca="false">Assumptions!$B$73/$M$124</f>
        <v>93796.2434356841</v>
      </c>
      <c r="P124" s="12" t="n">
        <f aca="false">MAX(Assumptions!$B$4,(Assumptions!$B$10*(Assumptions!$B$20+$E$124+Assumptions!$B$17+$J$124+$O$124+$D$124)-Assumptions!$B$17)/(1-Assumptions!$B$10))</f>
        <v>587882.229488009</v>
      </c>
      <c r="Q124" s="12" t="n">
        <f aca="false">Assumptions!$B$20+$E$124+Assumptions!$B$17+$P$124+$J$124+$O$124+$D$124</f>
        <v>38327301.7652924</v>
      </c>
      <c r="R124" s="12" t="n">
        <f aca="false">IF($C$124&lt;Assumptions!$B$37,Assumptions!$B$37*(Assumptions!$B$21+Assumptions!$B$22/Assumptions!$B$37)/(Assumptions!$B$21+Assumptions!$B$22/$C$124),Assumptions!$B$37)</f>
        <v>1</v>
      </c>
      <c r="S124" s="12" t="n">
        <f aca="false">Assumptions!$B$38/$R$124</f>
        <v>1</v>
      </c>
      <c r="T124" s="12" t="n">
        <f aca="false">Assumptions!$B$39*$S$124</f>
        <v>5000000</v>
      </c>
      <c r="U124" s="12" t="n">
        <f aca="false">IF($C$124&lt;Assumptions!$B$42,Assumptions!$B$42*(Assumptions!$B$21+Assumptions!$B$22/Assumptions!$B$42)/(Assumptions!$B$21+Assumptions!$B$22/$C$124),Assumptions!$B$42)</f>
        <v>3</v>
      </c>
      <c r="V124" s="12" t="n">
        <f aca="false">Assumptions!$B$43/$U$124</f>
        <v>1</v>
      </c>
      <c r="W124" s="12" t="n">
        <f aca="false">Assumptions!$B$44*$V$124</f>
        <v>5000000</v>
      </c>
      <c r="X124" s="12" t="n">
        <f aca="false">IF($C$124&lt;Assumptions!$B$47,Assumptions!$B$47*(Assumptions!$B$21+Assumptions!$B$22/Assumptions!$B$47)/(Assumptions!$B$21+Assumptions!$B$22/$C$124),Assumptions!$B$47)</f>
        <v>10</v>
      </c>
      <c r="Y124" s="12" t="n">
        <f aca="false">Assumptions!$B$48/$X$124</f>
        <v>1</v>
      </c>
      <c r="Z124" s="12" t="n">
        <f aca="false">Assumptions!$B$49*$Y$124</f>
        <v>3000000</v>
      </c>
      <c r="AA124" s="12" t="n">
        <f aca="false">IF($C$124&lt;Assumptions!$B$52,Assumptions!$B$52*(Assumptions!$B$21+Assumptions!$B$22/Assumptions!$B$52)/(Assumptions!$B$21+Assumptions!$B$22/$C$124),Assumptions!$B$52)</f>
        <v>25</v>
      </c>
      <c r="AB124" s="12" t="n">
        <f aca="false">Assumptions!$B$53/$AA$124</f>
        <v>1</v>
      </c>
      <c r="AC124" s="12" t="n">
        <f aca="false">Assumptions!$B$54*$AB$124</f>
        <v>2400000</v>
      </c>
      <c r="AD124" s="12" t="n">
        <f aca="false">IF($C$124&lt;Assumptions!$B$57,Assumptions!$B$57*(Assumptions!$B$21+Assumptions!$B$22/Assumptions!$B$57)/(Assumptions!$B$21+Assumptions!$B$22/$C$124),Assumptions!$B$57)</f>
        <v>57.6817359540603</v>
      </c>
      <c r="AE124" s="12" t="n">
        <f aca="false">Assumptions!$B$58/$AD$124</f>
        <v>1.04019060812917</v>
      </c>
      <c r="AF124" s="12" t="n">
        <f aca="false">Assumptions!$B$59*$AE$124</f>
        <v>1733651.36027881</v>
      </c>
      <c r="AG124" s="12" t="n">
        <f aca="false">IF($C$124&lt;Assumptions!$B$62,Assumptions!$B$62*(Assumptions!$B$21+Assumptions!$B$22/Assumptions!$B$62)/(Assumptions!$B$21+Assumptions!$B$22/$C$124),Assumptions!$B$62)</f>
        <v>48.9126262367378</v>
      </c>
      <c r="AH124" s="12" t="n">
        <f aca="false">Assumptions!$B$63/$AG$124</f>
        <v>1.00502293134033</v>
      </c>
      <c r="AI124" s="12" t="n">
        <f aca="false">Assumptions!$B$64*$AH$124</f>
        <v>6133320.27733387</v>
      </c>
    </row>
    <row r="125" customFormat="false" ht="15" hidden="true" customHeight="false" outlineLevel="0" collapsed="false">
      <c r="A125" s="6" t="n">
        <f aca="false">ROW()-ROW($A$93)+Assumptions!$B$4</f>
        <v>32</v>
      </c>
      <c r="B125" s="12" t="n">
        <f aca="false">$P$124</f>
        <v>587882.229488009</v>
      </c>
      <c r="C125" s="12" t="n">
        <f aca="false">Assumptions!$B$6/(Assumptions!$B$16+$B$125)</f>
        <v>37.628498065874</v>
      </c>
      <c r="D125" s="12" t="n">
        <f aca="false">Assumptions!$B$7/$C$125</f>
        <v>797268.069203315</v>
      </c>
      <c r="E125" s="12" t="n">
        <f aca="false">$T$125+$W$125+$Z$125+$AC$125+$AF$125+$AI$125</f>
        <v>23266971.6376127</v>
      </c>
      <c r="F125" s="12" t="n">
        <f aca="false">Assumptions!$B$70/(Assumptions!$B$20+Assumptions!$B$17+$B$125+$E$125+$O$124)</f>
        <v>26.7785530953235</v>
      </c>
      <c r="G125" s="12" t="n">
        <f aca="false">$C$125*(1-Assumptions!$B$71)</f>
        <v>30.1027984526992</v>
      </c>
      <c r="H125" s="12" t="n">
        <f aca="false">MIN($F$125,$G$125)</f>
        <v>26.7785530953235</v>
      </c>
      <c r="I125" s="12" t="str">
        <f aca="false">IF($F$125&lt;=$G$125,"cap","discount")</f>
        <v>cap</v>
      </c>
      <c r="J125" s="12" t="n">
        <f aca="false">Assumptions!$B$69/$H$125</f>
        <v>186716.585552682</v>
      </c>
      <c r="K125" s="12" t="n">
        <f aca="false">Assumptions!$B$74/(Assumptions!$B$20+Assumptions!$B$17+$B$125+$E$125+$J$125)</f>
        <v>42.7393378414047</v>
      </c>
      <c r="L125" s="12" t="n">
        <f aca="false">$C$125*(1-Assumptions!$B$75)</f>
        <v>31.9842233559929</v>
      </c>
      <c r="M125" s="12" t="n">
        <f aca="false">MIN($K$125,$L$125)</f>
        <v>31.9842233559929</v>
      </c>
      <c r="N125" s="12" t="str">
        <f aca="false">IF($K$125&lt;=$L$125,"cap","discount")</f>
        <v>discount</v>
      </c>
      <c r="O125" s="12" t="n">
        <f aca="false">Assumptions!$B$73/$M$125</f>
        <v>93796.2434356841</v>
      </c>
      <c r="P125" s="12" t="n">
        <f aca="false">MAX(Assumptions!$B$4,(Assumptions!$B$10*(Assumptions!$B$20+$E$125+Assumptions!$B$17+$J$125+$O$125+$D$125)-Assumptions!$B$17)/(1-Assumptions!$B$10))</f>
        <v>587882.229488009</v>
      </c>
      <c r="Q125" s="12" t="n">
        <f aca="false">Assumptions!$B$20+$E$125+Assumptions!$B$17+$P$125+$J$125+$O$125+$D$125</f>
        <v>38327301.7652924</v>
      </c>
      <c r="R125" s="12" t="n">
        <f aca="false">IF($C$125&lt;Assumptions!$B$37,Assumptions!$B$37*(Assumptions!$B$21+Assumptions!$B$22/Assumptions!$B$37)/(Assumptions!$B$21+Assumptions!$B$22/$C$125),Assumptions!$B$37)</f>
        <v>1</v>
      </c>
      <c r="S125" s="12" t="n">
        <f aca="false">Assumptions!$B$38/$R$125</f>
        <v>1</v>
      </c>
      <c r="T125" s="12" t="n">
        <f aca="false">Assumptions!$B$39*$S$125</f>
        <v>5000000</v>
      </c>
      <c r="U125" s="12" t="n">
        <f aca="false">IF($C$125&lt;Assumptions!$B$42,Assumptions!$B$42*(Assumptions!$B$21+Assumptions!$B$22/Assumptions!$B$42)/(Assumptions!$B$21+Assumptions!$B$22/$C$125),Assumptions!$B$42)</f>
        <v>3</v>
      </c>
      <c r="V125" s="12" t="n">
        <f aca="false">Assumptions!$B$43/$U$125</f>
        <v>1</v>
      </c>
      <c r="W125" s="12" t="n">
        <f aca="false">Assumptions!$B$44*$V$125</f>
        <v>5000000</v>
      </c>
      <c r="X125" s="12" t="n">
        <f aca="false">IF($C$125&lt;Assumptions!$B$47,Assumptions!$B$47*(Assumptions!$B$21+Assumptions!$B$22/Assumptions!$B$47)/(Assumptions!$B$21+Assumptions!$B$22/$C$125),Assumptions!$B$47)</f>
        <v>10</v>
      </c>
      <c r="Y125" s="12" t="n">
        <f aca="false">Assumptions!$B$48/$X$125</f>
        <v>1</v>
      </c>
      <c r="Z125" s="12" t="n">
        <f aca="false">Assumptions!$B$49*$Y$125</f>
        <v>3000000</v>
      </c>
      <c r="AA125" s="12" t="n">
        <f aca="false">IF($C$125&lt;Assumptions!$B$52,Assumptions!$B$52*(Assumptions!$B$21+Assumptions!$B$22/Assumptions!$B$52)/(Assumptions!$B$21+Assumptions!$B$22/$C$125),Assumptions!$B$52)</f>
        <v>25</v>
      </c>
      <c r="AB125" s="12" t="n">
        <f aca="false">Assumptions!$B$53/$AA$125</f>
        <v>1</v>
      </c>
      <c r="AC125" s="12" t="n">
        <f aca="false">Assumptions!$B$54*$AB$125</f>
        <v>2400000</v>
      </c>
      <c r="AD125" s="12" t="n">
        <f aca="false">IF($C$125&lt;Assumptions!$B$57,Assumptions!$B$57*(Assumptions!$B$21+Assumptions!$B$22/Assumptions!$B$57)/(Assumptions!$B$21+Assumptions!$B$22/$C$125),Assumptions!$B$57)</f>
        <v>57.6817359540603</v>
      </c>
      <c r="AE125" s="12" t="n">
        <f aca="false">Assumptions!$B$58/$AD$125</f>
        <v>1.04019060812917</v>
      </c>
      <c r="AF125" s="12" t="n">
        <f aca="false">Assumptions!$B$59*$AE$125</f>
        <v>1733651.36027881</v>
      </c>
      <c r="AG125" s="12" t="n">
        <f aca="false">IF($C$125&lt;Assumptions!$B$62,Assumptions!$B$62*(Assumptions!$B$21+Assumptions!$B$22/Assumptions!$B$62)/(Assumptions!$B$21+Assumptions!$B$22/$C$125),Assumptions!$B$62)</f>
        <v>48.9126262367378</v>
      </c>
      <c r="AH125" s="12" t="n">
        <f aca="false">Assumptions!$B$63/$AG$125</f>
        <v>1.00502293134033</v>
      </c>
      <c r="AI125" s="12" t="n">
        <f aca="false">Assumptions!$B$64*$AH$125</f>
        <v>6133320.27733387</v>
      </c>
    </row>
    <row r="126" customFormat="false" ht="15" hidden="true" customHeight="false" outlineLevel="0" collapsed="false">
      <c r="A126" s="6" t="n">
        <f aca="false">ROW()-ROW($A$93)+Assumptions!$B$4</f>
        <v>33</v>
      </c>
      <c r="B126" s="12" t="n">
        <f aca="false">$P$125</f>
        <v>587882.229488009</v>
      </c>
      <c r="C126" s="12" t="n">
        <f aca="false">Assumptions!$B$6/(Assumptions!$B$16+$B$126)</f>
        <v>37.628498065874</v>
      </c>
      <c r="D126" s="12" t="n">
        <f aca="false">Assumptions!$B$7/$C$126</f>
        <v>797268.069203315</v>
      </c>
      <c r="E126" s="12" t="n">
        <f aca="false">$T$126+$W$126+$Z$126+$AC$126+$AF$126+$AI$126</f>
        <v>23266971.6376127</v>
      </c>
      <c r="F126" s="12" t="n">
        <f aca="false">Assumptions!$B$70/(Assumptions!$B$20+Assumptions!$B$17+$B$126+$E$126+$O$125)</f>
        <v>26.7785530953235</v>
      </c>
      <c r="G126" s="12" t="n">
        <f aca="false">$C$126*(1-Assumptions!$B$71)</f>
        <v>30.1027984526992</v>
      </c>
      <c r="H126" s="12" t="n">
        <f aca="false">MIN($F$126,$G$126)</f>
        <v>26.7785530953235</v>
      </c>
      <c r="I126" s="12" t="str">
        <f aca="false">IF($F$126&lt;=$G$126,"cap","discount")</f>
        <v>cap</v>
      </c>
      <c r="J126" s="12" t="n">
        <f aca="false">Assumptions!$B$69/$H$126</f>
        <v>186716.585552682</v>
      </c>
      <c r="K126" s="12" t="n">
        <f aca="false">Assumptions!$B$74/(Assumptions!$B$20+Assumptions!$B$17+$B$126+$E$126+$J$126)</f>
        <v>42.7393378414047</v>
      </c>
      <c r="L126" s="12" t="n">
        <f aca="false">$C$126*(1-Assumptions!$B$75)</f>
        <v>31.9842233559929</v>
      </c>
      <c r="M126" s="12" t="n">
        <f aca="false">MIN($K$126,$L$126)</f>
        <v>31.9842233559929</v>
      </c>
      <c r="N126" s="12" t="str">
        <f aca="false">IF($K$126&lt;=$L$126,"cap","discount")</f>
        <v>discount</v>
      </c>
      <c r="O126" s="12" t="n">
        <f aca="false">Assumptions!$B$73/$M$126</f>
        <v>93796.2434356841</v>
      </c>
      <c r="P126" s="12" t="n">
        <f aca="false">MAX(Assumptions!$B$4,(Assumptions!$B$10*(Assumptions!$B$20+$E$126+Assumptions!$B$17+$J$126+$O$126+$D$126)-Assumptions!$B$17)/(1-Assumptions!$B$10))</f>
        <v>587882.229488009</v>
      </c>
      <c r="Q126" s="12" t="n">
        <f aca="false">Assumptions!$B$20+$E$126+Assumptions!$B$17+$P$126+$J$126+$O$126+$D$126</f>
        <v>38327301.7652924</v>
      </c>
      <c r="R126" s="12" t="n">
        <f aca="false">IF($C$126&lt;Assumptions!$B$37,Assumptions!$B$37*(Assumptions!$B$21+Assumptions!$B$22/Assumptions!$B$37)/(Assumptions!$B$21+Assumptions!$B$22/$C$126),Assumptions!$B$37)</f>
        <v>1</v>
      </c>
      <c r="S126" s="12" t="n">
        <f aca="false">Assumptions!$B$38/$R$126</f>
        <v>1</v>
      </c>
      <c r="T126" s="12" t="n">
        <f aca="false">Assumptions!$B$39*$S$126</f>
        <v>5000000</v>
      </c>
      <c r="U126" s="12" t="n">
        <f aca="false">IF($C$126&lt;Assumptions!$B$42,Assumptions!$B$42*(Assumptions!$B$21+Assumptions!$B$22/Assumptions!$B$42)/(Assumptions!$B$21+Assumptions!$B$22/$C$126),Assumptions!$B$42)</f>
        <v>3</v>
      </c>
      <c r="V126" s="12" t="n">
        <f aca="false">Assumptions!$B$43/$U$126</f>
        <v>1</v>
      </c>
      <c r="W126" s="12" t="n">
        <f aca="false">Assumptions!$B$44*$V$126</f>
        <v>5000000</v>
      </c>
      <c r="X126" s="12" t="n">
        <f aca="false">IF($C$126&lt;Assumptions!$B$47,Assumptions!$B$47*(Assumptions!$B$21+Assumptions!$B$22/Assumptions!$B$47)/(Assumptions!$B$21+Assumptions!$B$22/$C$126),Assumptions!$B$47)</f>
        <v>10</v>
      </c>
      <c r="Y126" s="12" t="n">
        <f aca="false">Assumptions!$B$48/$X$126</f>
        <v>1</v>
      </c>
      <c r="Z126" s="12" t="n">
        <f aca="false">Assumptions!$B$49*$Y$126</f>
        <v>3000000</v>
      </c>
      <c r="AA126" s="12" t="n">
        <f aca="false">IF($C$126&lt;Assumptions!$B$52,Assumptions!$B$52*(Assumptions!$B$21+Assumptions!$B$22/Assumptions!$B$52)/(Assumptions!$B$21+Assumptions!$B$22/$C$126),Assumptions!$B$52)</f>
        <v>25</v>
      </c>
      <c r="AB126" s="12" t="n">
        <f aca="false">Assumptions!$B$53/$AA$126</f>
        <v>1</v>
      </c>
      <c r="AC126" s="12" t="n">
        <f aca="false">Assumptions!$B$54*$AB$126</f>
        <v>2400000</v>
      </c>
      <c r="AD126" s="12" t="n">
        <f aca="false">IF($C$126&lt;Assumptions!$B$57,Assumptions!$B$57*(Assumptions!$B$21+Assumptions!$B$22/Assumptions!$B$57)/(Assumptions!$B$21+Assumptions!$B$22/$C$126),Assumptions!$B$57)</f>
        <v>57.6817359540603</v>
      </c>
      <c r="AE126" s="12" t="n">
        <f aca="false">Assumptions!$B$58/$AD$126</f>
        <v>1.04019060812917</v>
      </c>
      <c r="AF126" s="12" t="n">
        <f aca="false">Assumptions!$B$59*$AE$126</f>
        <v>1733651.36027881</v>
      </c>
      <c r="AG126" s="12" t="n">
        <f aca="false">IF($C$126&lt;Assumptions!$B$62,Assumptions!$B$62*(Assumptions!$B$21+Assumptions!$B$22/Assumptions!$B$62)/(Assumptions!$B$21+Assumptions!$B$22/$C$126),Assumptions!$B$62)</f>
        <v>48.9126262367378</v>
      </c>
      <c r="AH126" s="12" t="n">
        <f aca="false">Assumptions!$B$63/$AG$126</f>
        <v>1.00502293134033</v>
      </c>
      <c r="AI126" s="12" t="n">
        <f aca="false">Assumptions!$B$64*$AH$126</f>
        <v>6133320.27733387</v>
      </c>
    </row>
    <row r="127" customFormat="false" ht="15" hidden="true" customHeight="false" outlineLevel="0" collapsed="false">
      <c r="A127" s="6" t="n">
        <f aca="false">ROW()-ROW($A$93)+Assumptions!$B$4</f>
        <v>34</v>
      </c>
      <c r="B127" s="12" t="n">
        <f aca="false">$P$126</f>
        <v>587882.229488009</v>
      </c>
      <c r="C127" s="12" t="n">
        <f aca="false">Assumptions!$B$6/(Assumptions!$B$16+$B$127)</f>
        <v>37.628498065874</v>
      </c>
      <c r="D127" s="12" t="n">
        <f aca="false">Assumptions!$B$7/$C$127</f>
        <v>797268.069203315</v>
      </c>
      <c r="E127" s="12" t="n">
        <f aca="false">$T$127+$W$127+$Z$127+$AC$127+$AF$127+$AI$127</f>
        <v>23266971.6376127</v>
      </c>
      <c r="F127" s="12" t="n">
        <f aca="false">Assumptions!$B$70/(Assumptions!$B$20+Assumptions!$B$17+$B$127+$E$127+$O$126)</f>
        <v>26.7785530953235</v>
      </c>
      <c r="G127" s="12" t="n">
        <f aca="false">$C$127*(1-Assumptions!$B$71)</f>
        <v>30.1027984526992</v>
      </c>
      <c r="H127" s="12" t="n">
        <f aca="false">MIN($F$127,$G$127)</f>
        <v>26.7785530953235</v>
      </c>
      <c r="I127" s="12" t="str">
        <f aca="false">IF($F$127&lt;=$G$127,"cap","discount")</f>
        <v>cap</v>
      </c>
      <c r="J127" s="12" t="n">
        <f aca="false">Assumptions!$B$69/$H$127</f>
        <v>186716.585552682</v>
      </c>
      <c r="K127" s="12" t="n">
        <f aca="false">Assumptions!$B$74/(Assumptions!$B$20+Assumptions!$B$17+$B$127+$E$127+$J$127)</f>
        <v>42.7393378414047</v>
      </c>
      <c r="L127" s="12" t="n">
        <f aca="false">$C$127*(1-Assumptions!$B$75)</f>
        <v>31.9842233559929</v>
      </c>
      <c r="M127" s="12" t="n">
        <f aca="false">MIN($K$127,$L$127)</f>
        <v>31.9842233559929</v>
      </c>
      <c r="N127" s="12" t="str">
        <f aca="false">IF($K$127&lt;=$L$127,"cap","discount")</f>
        <v>discount</v>
      </c>
      <c r="O127" s="12" t="n">
        <f aca="false">Assumptions!$B$73/$M$127</f>
        <v>93796.2434356841</v>
      </c>
      <c r="P127" s="12" t="n">
        <f aca="false">MAX(Assumptions!$B$4,(Assumptions!$B$10*(Assumptions!$B$20+$E$127+Assumptions!$B$17+$J$127+$O$127+$D$127)-Assumptions!$B$17)/(1-Assumptions!$B$10))</f>
        <v>587882.229488009</v>
      </c>
      <c r="Q127" s="12" t="n">
        <f aca="false">Assumptions!$B$20+$E$127+Assumptions!$B$17+$P$127+$J$127+$O$127+$D$127</f>
        <v>38327301.7652924</v>
      </c>
      <c r="R127" s="12" t="n">
        <f aca="false">IF($C$127&lt;Assumptions!$B$37,Assumptions!$B$37*(Assumptions!$B$21+Assumptions!$B$22/Assumptions!$B$37)/(Assumptions!$B$21+Assumptions!$B$22/$C$127),Assumptions!$B$37)</f>
        <v>1</v>
      </c>
      <c r="S127" s="12" t="n">
        <f aca="false">Assumptions!$B$38/$R$127</f>
        <v>1</v>
      </c>
      <c r="T127" s="12" t="n">
        <f aca="false">Assumptions!$B$39*$S$127</f>
        <v>5000000</v>
      </c>
      <c r="U127" s="12" t="n">
        <f aca="false">IF($C$127&lt;Assumptions!$B$42,Assumptions!$B$42*(Assumptions!$B$21+Assumptions!$B$22/Assumptions!$B$42)/(Assumptions!$B$21+Assumptions!$B$22/$C$127),Assumptions!$B$42)</f>
        <v>3</v>
      </c>
      <c r="V127" s="12" t="n">
        <f aca="false">Assumptions!$B$43/$U$127</f>
        <v>1</v>
      </c>
      <c r="W127" s="12" t="n">
        <f aca="false">Assumptions!$B$44*$V$127</f>
        <v>5000000</v>
      </c>
      <c r="X127" s="12" t="n">
        <f aca="false">IF($C$127&lt;Assumptions!$B$47,Assumptions!$B$47*(Assumptions!$B$21+Assumptions!$B$22/Assumptions!$B$47)/(Assumptions!$B$21+Assumptions!$B$22/$C$127),Assumptions!$B$47)</f>
        <v>10</v>
      </c>
      <c r="Y127" s="12" t="n">
        <f aca="false">Assumptions!$B$48/$X$127</f>
        <v>1</v>
      </c>
      <c r="Z127" s="12" t="n">
        <f aca="false">Assumptions!$B$49*$Y$127</f>
        <v>3000000</v>
      </c>
      <c r="AA127" s="12" t="n">
        <f aca="false">IF($C$127&lt;Assumptions!$B$52,Assumptions!$B$52*(Assumptions!$B$21+Assumptions!$B$22/Assumptions!$B$52)/(Assumptions!$B$21+Assumptions!$B$22/$C$127),Assumptions!$B$52)</f>
        <v>25</v>
      </c>
      <c r="AB127" s="12" t="n">
        <f aca="false">Assumptions!$B$53/$AA$127</f>
        <v>1</v>
      </c>
      <c r="AC127" s="12" t="n">
        <f aca="false">Assumptions!$B$54*$AB$127</f>
        <v>2400000</v>
      </c>
      <c r="AD127" s="12" t="n">
        <f aca="false">IF($C$127&lt;Assumptions!$B$57,Assumptions!$B$57*(Assumptions!$B$21+Assumptions!$B$22/Assumptions!$B$57)/(Assumptions!$B$21+Assumptions!$B$22/$C$127),Assumptions!$B$57)</f>
        <v>57.6817359540603</v>
      </c>
      <c r="AE127" s="12" t="n">
        <f aca="false">Assumptions!$B$58/$AD$127</f>
        <v>1.04019060812917</v>
      </c>
      <c r="AF127" s="12" t="n">
        <f aca="false">Assumptions!$B$59*$AE$127</f>
        <v>1733651.36027881</v>
      </c>
      <c r="AG127" s="12" t="n">
        <f aca="false">IF($C$127&lt;Assumptions!$B$62,Assumptions!$B$62*(Assumptions!$B$21+Assumptions!$B$22/Assumptions!$B$62)/(Assumptions!$B$21+Assumptions!$B$22/$C$127),Assumptions!$B$62)</f>
        <v>48.9126262367378</v>
      </c>
      <c r="AH127" s="12" t="n">
        <f aca="false">Assumptions!$B$63/$AG$127</f>
        <v>1.00502293134033</v>
      </c>
      <c r="AI127" s="12" t="n">
        <f aca="false">Assumptions!$B$64*$AH$127</f>
        <v>6133320.27733387</v>
      </c>
    </row>
    <row r="128" customFormat="false" ht="15" hidden="true" customHeight="false" outlineLevel="0" collapsed="false">
      <c r="A128" s="6" t="n">
        <f aca="false">ROW()-ROW($A$93)+Assumptions!$B$4</f>
        <v>35</v>
      </c>
      <c r="B128" s="12" t="n">
        <f aca="false">$P$127</f>
        <v>587882.229488009</v>
      </c>
      <c r="C128" s="12" t="n">
        <f aca="false">Assumptions!$B$6/(Assumptions!$B$16+$B$128)</f>
        <v>37.628498065874</v>
      </c>
      <c r="D128" s="12" t="n">
        <f aca="false">Assumptions!$B$7/$C$128</f>
        <v>797268.069203315</v>
      </c>
      <c r="E128" s="12" t="n">
        <f aca="false">$T$128+$W$128+$Z$128+$AC$128+$AF$128+$AI$128</f>
        <v>23266971.6376127</v>
      </c>
      <c r="F128" s="12" t="n">
        <f aca="false">Assumptions!$B$70/(Assumptions!$B$20+Assumptions!$B$17+$B$128+$E$128+$O$127)</f>
        <v>26.7785530953235</v>
      </c>
      <c r="G128" s="12" t="n">
        <f aca="false">$C$128*(1-Assumptions!$B$71)</f>
        <v>30.1027984526992</v>
      </c>
      <c r="H128" s="12" t="n">
        <f aca="false">MIN($F$128,$G$128)</f>
        <v>26.7785530953235</v>
      </c>
      <c r="I128" s="12" t="str">
        <f aca="false">IF($F$128&lt;=$G$128,"cap","discount")</f>
        <v>cap</v>
      </c>
      <c r="J128" s="12" t="n">
        <f aca="false">Assumptions!$B$69/$H$128</f>
        <v>186716.585552682</v>
      </c>
      <c r="K128" s="12" t="n">
        <f aca="false">Assumptions!$B$74/(Assumptions!$B$20+Assumptions!$B$17+$B$128+$E$128+$J$128)</f>
        <v>42.7393378414047</v>
      </c>
      <c r="L128" s="12" t="n">
        <f aca="false">$C$128*(1-Assumptions!$B$75)</f>
        <v>31.9842233559929</v>
      </c>
      <c r="M128" s="12" t="n">
        <f aca="false">MIN($K$128,$L$128)</f>
        <v>31.9842233559929</v>
      </c>
      <c r="N128" s="12" t="str">
        <f aca="false">IF($K$128&lt;=$L$128,"cap","discount")</f>
        <v>discount</v>
      </c>
      <c r="O128" s="12" t="n">
        <f aca="false">Assumptions!$B$73/$M$128</f>
        <v>93796.2434356841</v>
      </c>
      <c r="P128" s="12" t="n">
        <f aca="false">MAX(Assumptions!$B$4,(Assumptions!$B$10*(Assumptions!$B$20+$E$128+Assumptions!$B$17+$J$128+$O$128+$D$128)-Assumptions!$B$17)/(1-Assumptions!$B$10))</f>
        <v>587882.229488009</v>
      </c>
      <c r="Q128" s="12" t="n">
        <f aca="false">Assumptions!$B$20+$E$128+Assumptions!$B$17+$P$128+$J$128+$O$128+$D$128</f>
        <v>38327301.7652924</v>
      </c>
      <c r="R128" s="12" t="n">
        <f aca="false">IF($C$128&lt;Assumptions!$B$37,Assumptions!$B$37*(Assumptions!$B$21+Assumptions!$B$22/Assumptions!$B$37)/(Assumptions!$B$21+Assumptions!$B$22/$C$128),Assumptions!$B$37)</f>
        <v>1</v>
      </c>
      <c r="S128" s="12" t="n">
        <f aca="false">Assumptions!$B$38/$R$128</f>
        <v>1</v>
      </c>
      <c r="T128" s="12" t="n">
        <f aca="false">Assumptions!$B$39*$S$128</f>
        <v>5000000</v>
      </c>
      <c r="U128" s="12" t="n">
        <f aca="false">IF($C$128&lt;Assumptions!$B$42,Assumptions!$B$42*(Assumptions!$B$21+Assumptions!$B$22/Assumptions!$B$42)/(Assumptions!$B$21+Assumptions!$B$22/$C$128),Assumptions!$B$42)</f>
        <v>3</v>
      </c>
      <c r="V128" s="12" t="n">
        <f aca="false">Assumptions!$B$43/$U$128</f>
        <v>1</v>
      </c>
      <c r="W128" s="12" t="n">
        <f aca="false">Assumptions!$B$44*$V$128</f>
        <v>5000000</v>
      </c>
      <c r="X128" s="12" t="n">
        <f aca="false">IF($C$128&lt;Assumptions!$B$47,Assumptions!$B$47*(Assumptions!$B$21+Assumptions!$B$22/Assumptions!$B$47)/(Assumptions!$B$21+Assumptions!$B$22/$C$128),Assumptions!$B$47)</f>
        <v>10</v>
      </c>
      <c r="Y128" s="12" t="n">
        <f aca="false">Assumptions!$B$48/$X$128</f>
        <v>1</v>
      </c>
      <c r="Z128" s="12" t="n">
        <f aca="false">Assumptions!$B$49*$Y$128</f>
        <v>3000000</v>
      </c>
      <c r="AA128" s="12" t="n">
        <f aca="false">IF($C$128&lt;Assumptions!$B$52,Assumptions!$B$52*(Assumptions!$B$21+Assumptions!$B$22/Assumptions!$B$52)/(Assumptions!$B$21+Assumptions!$B$22/$C$128),Assumptions!$B$52)</f>
        <v>25</v>
      </c>
      <c r="AB128" s="12" t="n">
        <f aca="false">Assumptions!$B$53/$AA$128</f>
        <v>1</v>
      </c>
      <c r="AC128" s="12" t="n">
        <f aca="false">Assumptions!$B$54*$AB$128</f>
        <v>2400000</v>
      </c>
      <c r="AD128" s="12" t="n">
        <f aca="false">IF($C$128&lt;Assumptions!$B$57,Assumptions!$B$57*(Assumptions!$B$21+Assumptions!$B$22/Assumptions!$B$57)/(Assumptions!$B$21+Assumptions!$B$22/$C$128),Assumptions!$B$57)</f>
        <v>57.6817359540603</v>
      </c>
      <c r="AE128" s="12" t="n">
        <f aca="false">Assumptions!$B$58/$AD$128</f>
        <v>1.04019060812917</v>
      </c>
      <c r="AF128" s="12" t="n">
        <f aca="false">Assumptions!$B$59*$AE$128</f>
        <v>1733651.36027881</v>
      </c>
      <c r="AG128" s="12" t="n">
        <f aca="false">IF($C$128&lt;Assumptions!$B$62,Assumptions!$B$62*(Assumptions!$B$21+Assumptions!$B$22/Assumptions!$B$62)/(Assumptions!$B$21+Assumptions!$B$22/$C$128),Assumptions!$B$62)</f>
        <v>48.9126262367378</v>
      </c>
      <c r="AH128" s="12" t="n">
        <f aca="false">Assumptions!$B$63/$AG$128</f>
        <v>1.00502293134033</v>
      </c>
      <c r="AI128" s="12" t="n">
        <f aca="false">Assumptions!$B$64*$AH$128</f>
        <v>6133320.27733387</v>
      </c>
    </row>
    <row r="129" customFormat="false" ht="15" hidden="true" customHeight="false" outlineLevel="0" collapsed="false">
      <c r="A129" s="6" t="n">
        <f aca="false">ROW()-ROW($A$93)+Assumptions!$B$4</f>
        <v>36</v>
      </c>
      <c r="B129" s="12" t="n">
        <f aca="false">$P$128</f>
        <v>587882.229488009</v>
      </c>
      <c r="C129" s="12" t="n">
        <f aca="false">Assumptions!$B$6/(Assumptions!$B$16+$B$129)</f>
        <v>37.628498065874</v>
      </c>
      <c r="D129" s="12" t="n">
        <f aca="false">Assumptions!$B$7/$C$129</f>
        <v>797268.069203315</v>
      </c>
      <c r="E129" s="12" t="n">
        <f aca="false">$T$129+$W$129+$Z$129+$AC$129+$AF$129+$AI$129</f>
        <v>23266971.6376127</v>
      </c>
      <c r="F129" s="12" t="n">
        <f aca="false">Assumptions!$B$70/(Assumptions!$B$20+Assumptions!$B$17+$B$129+$E$129+$O$128)</f>
        <v>26.7785530953235</v>
      </c>
      <c r="G129" s="12" t="n">
        <f aca="false">$C$129*(1-Assumptions!$B$71)</f>
        <v>30.1027984526992</v>
      </c>
      <c r="H129" s="12" t="n">
        <f aca="false">MIN($F$129,$G$129)</f>
        <v>26.7785530953235</v>
      </c>
      <c r="I129" s="12" t="str">
        <f aca="false">IF($F$129&lt;=$G$129,"cap","discount")</f>
        <v>cap</v>
      </c>
      <c r="J129" s="12" t="n">
        <f aca="false">Assumptions!$B$69/$H$129</f>
        <v>186716.585552682</v>
      </c>
      <c r="K129" s="12" t="n">
        <f aca="false">Assumptions!$B$74/(Assumptions!$B$20+Assumptions!$B$17+$B$129+$E$129+$J$129)</f>
        <v>42.7393378414047</v>
      </c>
      <c r="L129" s="12" t="n">
        <f aca="false">$C$129*(1-Assumptions!$B$75)</f>
        <v>31.9842233559929</v>
      </c>
      <c r="M129" s="12" t="n">
        <f aca="false">MIN($K$129,$L$129)</f>
        <v>31.9842233559929</v>
      </c>
      <c r="N129" s="12" t="str">
        <f aca="false">IF($K$129&lt;=$L$129,"cap","discount")</f>
        <v>discount</v>
      </c>
      <c r="O129" s="12" t="n">
        <f aca="false">Assumptions!$B$73/$M$129</f>
        <v>93796.2434356841</v>
      </c>
      <c r="P129" s="12" t="n">
        <f aca="false">MAX(Assumptions!$B$4,(Assumptions!$B$10*(Assumptions!$B$20+$E$129+Assumptions!$B$17+$J$129+$O$129+$D$129)-Assumptions!$B$17)/(1-Assumptions!$B$10))</f>
        <v>587882.229488009</v>
      </c>
      <c r="Q129" s="12" t="n">
        <f aca="false">Assumptions!$B$20+$E$129+Assumptions!$B$17+$P$129+$J$129+$O$129+$D$129</f>
        <v>38327301.7652924</v>
      </c>
      <c r="R129" s="12" t="n">
        <f aca="false">IF($C$129&lt;Assumptions!$B$37,Assumptions!$B$37*(Assumptions!$B$21+Assumptions!$B$22/Assumptions!$B$37)/(Assumptions!$B$21+Assumptions!$B$22/$C$129),Assumptions!$B$37)</f>
        <v>1</v>
      </c>
      <c r="S129" s="12" t="n">
        <f aca="false">Assumptions!$B$38/$R$129</f>
        <v>1</v>
      </c>
      <c r="T129" s="12" t="n">
        <f aca="false">Assumptions!$B$39*$S$129</f>
        <v>5000000</v>
      </c>
      <c r="U129" s="12" t="n">
        <f aca="false">IF($C$129&lt;Assumptions!$B$42,Assumptions!$B$42*(Assumptions!$B$21+Assumptions!$B$22/Assumptions!$B$42)/(Assumptions!$B$21+Assumptions!$B$22/$C$129),Assumptions!$B$42)</f>
        <v>3</v>
      </c>
      <c r="V129" s="12" t="n">
        <f aca="false">Assumptions!$B$43/$U$129</f>
        <v>1</v>
      </c>
      <c r="W129" s="12" t="n">
        <f aca="false">Assumptions!$B$44*$V$129</f>
        <v>5000000</v>
      </c>
      <c r="X129" s="12" t="n">
        <f aca="false">IF($C$129&lt;Assumptions!$B$47,Assumptions!$B$47*(Assumptions!$B$21+Assumptions!$B$22/Assumptions!$B$47)/(Assumptions!$B$21+Assumptions!$B$22/$C$129),Assumptions!$B$47)</f>
        <v>10</v>
      </c>
      <c r="Y129" s="12" t="n">
        <f aca="false">Assumptions!$B$48/$X$129</f>
        <v>1</v>
      </c>
      <c r="Z129" s="12" t="n">
        <f aca="false">Assumptions!$B$49*$Y$129</f>
        <v>3000000</v>
      </c>
      <c r="AA129" s="12" t="n">
        <f aca="false">IF($C$129&lt;Assumptions!$B$52,Assumptions!$B$52*(Assumptions!$B$21+Assumptions!$B$22/Assumptions!$B$52)/(Assumptions!$B$21+Assumptions!$B$22/$C$129),Assumptions!$B$52)</f>
        <v>25</v>
      </c>
      <c r="AB129" s="12" t="n">
        <f aca="false">Assumptions!$B$53/$AA$129</f>
        <v>1</v>
      </c>
      <c r="AC129" s="12" t="n">
        <f aca="false">Assumptions!$B$54*$AB$129</f>
        <v>2400000</v>
      </c>
      <c r="AD129" s="12" t="n">
        <f aca="false">IF($C$129&lt;Assumptions!$B$57,Assumptions!$B$57*(Assumptions!$B$21+Assumptions!$B$22/Assumptions!$B$57)/(Assumptions!$B$21+Assumptions!$B$22/$C$129),Assumptions!$B$57)</f>
        <v>57.6817359540603</v>
      </c>
      <c r="AE129" s="12" t="n">
        <f aca="false">Assumptions!$B$58/$AD$129</f>
        <v>1.04019060812917</v>
      </c>
      <c r="AF129" s="12" t="n">
        <f aca="false">Assumptions!$B$59*$AE$129</f>
        <v>1733651.36027881</v>
      </c>
      <c r="AG129" s="12" t="n">
        <f aca="false">IF($C$129&lt;Assumptions!$B$62,Assumptions!$B$62*(Assumptions!$B$21+Assumptions!$B$22/Assumptions!$B$62)/(Assumptions!$B$21+Assumptions!$B$22/$C$129),Assumptions!$B$62)</f>
        <v>48.9126262367378</v>
      </c>
      <c r="AH129" s="12" t="n">
        <f aca="false">Assumptions!$B$63/$AG$129</f>
        <v>1.00502293134033</v>
      </c>
      <c r="AI129" s="12" t="n">
        <f aca="false">Assumptions!$B$64*$AH$129</f>
        <v>6133320.27733387</v>
      </c>
    </row>
    <row r="130" customFormat="false" ht="15" hidden="true" customHeight="false" outlineLevel="0" collapsed="false">
      <c r="A130" s="6" t="n">
        <f aca="false">ROW()-ROW($A$93)+Assumptions!$B$4</f>
        <v>37</v>
      </c>
      <c r="B130" s="12" t="n">
        <f aca="false">$P$129</f>
        <v>587882.229488009</v>
      </c>
      <c r="C130" s="12" t="n">
        <f aca="false">Assumptions!$B$6/(Assumptions!$B$16+$B$130)</f>
        <v>37.628498065874</v>
      </c>
      <c r="D130" s="12" t="n">
        <f aca="false">Assumptions!$B$7/$C$130</f>
        <v>797268.069203315</v>
      </c>
      <c r="E130" s="12" t="n">
        <f aca="false">$T$130+$W$130+$Z$130+$AC$130+$AF$130+$AI$130</f>
        <v>23266971.6376127</v>
      </c>
      <c r="F130" s="12" t="n">
        <f aca="false">Assumptions!$B$70/(Assumptions!$B$20+Assumptions!$B$17+$B$130+$E$130+$O$129)</f>
        <v>26.7785530953235</v>
      </c>
      <c r="G130" s="12" t="n">
        <f aca="false">$C$130*(1-Assumptions!$B$71)</f>
        <v>30.1027984526992</v>
      </c>
      <c r="H130" s="12" t="n">
        <f aca="false">MIN($F$130,$G$130)</f>
        <v>26.7785530953235</v>
      </c>
      <c r="I130" s="12" t="str">
        <f aca="false">IF($F$130&lt;=$G$130,"cap","discount")</f>
        <v>cap</v>
      </c>
      <c r="J130" s="12" t="n">
        <f aca="false">Assumptions!$B$69/$H$130</f>
        <v>186716.585552682</v>
      </c>
      <c r="K130" s="12" t="n">
        <f aca="false">Assumptions!$B$74/(Assumptions!$B$20+Assumptions!$B$17+$B$130+$E$130+$J$130)</f>
        <v>42.7393378414047</v>
      </c>
      <c r="L130" s="12" t="n">
        <f aca="false">$C$130*(1-Assumptions!$B$75)</f>
        <v>31.9842233559929</v>
      </c>
      <c r="M130" s="12" t="n">
        <f aca="false">MIN($K$130,$L$130)</f>
        <v>31.9842233559929</v>
      </c>
      <c r="N130" s="12" t="str">
        <f aca="false">IF($K$130&lt;=$L$130,"cap","discount")</f>
        <v>discount</v>
      </c>
      <c r="O130" s="12" t="n">
        <f aca="false">Assumptions!$B$73/$M$130</f>
        <v>93796.2434356841</v>
      </c>
      <c r="P130" s="12" t="n">
        <f aca="false">MAX(Assumptions!$B$4,(Assumptions!$B$10*(Assumptions!$B$20+$E$130+Assumptions!$B$17+$J$130+$O$130+$D$130)-Assumptions!$B$17)/(1-Assumptions!$B$10))</f>
        <v>587882.229488009</v>
      </c>
      <c r="Q130" s="12" t="n">
        <f aca="false">Assumptions!$B$20+$E$130+Assumptions!$B$17+$P$130+$J$130+$O$130+$D$130</f>
        <v>38327301.7652924</v>
      </c>
      <c r="R130" s="12" t="n">
        <f aca="false">IF($C$130&lt;Assumptions!$B$37,Assumptions!$B$37*(Assumptions!$B$21+Assumptions!$B$22/Assumptions!$B$37)/(Assumptions!$B$21+Assumptions!$B$22/$C$130),Assumptions!$B$37)</f>
        <v>1</v>
      </c>
      <c r="S130" s="12" t="n">
        <f aca="false">Assumptions!$B$38/$R$130</f>
        <v>1</v>
      </c>
      <c r="T130" s="12" t="n">
        <f aca="false">Assumptions!$B$39*$S$130</f>
        <v>5000000</v>
      </c>
      <c r="U130" s="12" t="n">
        <f aca="false">IF($C$130&lt;Assumptions!$B$42,Assumptions!$B$42*(Assumptions!$B$21+Assumptions!$B$22/Assumptions!$B$42)/(Assumptions!$B$21+Assumptions!$B$22/$C$130),Assumptions!$B$42)</f>
        <v>3</v>
      </c>
      <c r="V130" s="12" t="n">
        <f aca="false">Assumptions!$B$43/$U$130</f>
        <v>1</v>
      </c>
      <c r="W130" s="12" t="n">
        <f aca="false">Assumptions!$B$44*$V$130</f>
        <v>5000000</v>
      </c>
      <c r="X130" s="12" t="n">
        <f aca="false">IF($C$130&lt;Assumptions!$B$47,Assumptions!$B$47*(Assumptions!$B$21+Assumptions!$B$22/Assumptions!$B$47)/(Assumptions!$B$21+Assumptions!$B$22/$C$130),Assumptions!$B$47)</f>
        <v>10</v>
      </c>
      <c r="Y130" s="12" t="n">
        <f aca="false">Assumptions!$B$48/$X$130</f>
        <v>1</v>
      </c>
      <c r="Z130" s="12" t="n">
        <f aca="false">Assumptions!$B$49*$Y$130</f>
        <v>3000000</v>
      </c>
      <c r="AA130" s="12" t="n">
        <f aca="false">IF($C$130&lt;Assumptions!$B$52,Assumptions!$B$52*(Assumptions!$B$21+Assumptions!$B$22/Assumptions!$B$52)/(Assumptions!$B$21+Assumptions!$B$22/$C$130),Assumptions!$B$52)</f>
        <v>25</v>
      </c>
      <c r="AB130" s="12" t="n">
        <f aca="false">Assumptions!$B$53/$AA$130</f>
        <v>1</v>
      </c>
      <c r="AC130" s="12" t="n">
        <f aca="false">Assumptions!$B$54*$AB$130</f>
        <v>2400000</v>
      </c>
      <c r="AD130" s="12" t="n">
        <f aca="false">IF($C$130&lt;Assumptions!$B$57,Assumptions!$B$57*(Assumptions!$B$21+Assumptions!$B$22/Assumptions!$B$57)/(Assumptions!$B$21+Assumptions!$B$22/$C$130),Assumptions!$B$57)</f>
        <v>57.6817359540603</v>
      </c>
      <c r="AE130" s="12" t="n">
        <f aca="false">Assumptions!$B$58/$AD$130</f>
        <v>1.04019060812917</v>
      </c>
      <c r="AF130" s="12" t="n">
        <f aca="false">Assumptions!$B$59*$AE$130</f>
        <v>1733651.36027881</v>
      </c>
      <c r="AG130" s="12" t="n">
        <f aca="false">IF($C$130&lt;Assumptions!$B$62,Assumptions!$B$62*(Assumptions!$B$21+Assumptions!$B$22/Assumptions!$B$62)/(Assumptions!$B$21+Assumptions!$B$22/$C$130),Assumptions!$B$62)</f>
        <v>48.9126262367378</v>
      </c>
      <c r="AH130" s="12" t="n">
        <f aca="false">Assumptions!$B$63/$AG$130</f>
        <v>1.00502293134033</v>
      </c>
      <c r="AI130" s="12" t="n">
        <f aca="false">Assumptions!$B$64*$AH$130</f>
        <v>6133320.27733387</v>
      </c>
    </row>
    <row r="131" customFormat="false" ht="15" hidden="true" customHeight="false" outlineLevel="0" collapsed="false">
      <c r="A131" s="6" t="n">
        <f aca="false">ROW()-ROW($A$93)+Assumptions!$B$4</f>
        <v>38</v>
      </c>
      <c r="B131" s="12" t="n">
        <f aca="false">$P$130</f>
        <v>587882.229488009</v>
      </c>
      <c r="C131" s="12" t="n">
        <f aca="false">Assumptions!$B$6/(Assumptions!$B$16+$B$131)</f>
        <v>37.628498065874</v>
      </c>
      <c r="D131" s="12" t="n">
        <f aca="false">Assumptions!$B$7/$C$131</f>
        <v>797268.069203315</v>
      </c>
      <c r="E131" s="12" t="n">
        <f aca="false">$T$131+$W$131+$Z$131+$AC$131+$AF$131+$AI$131</f>
        <v>23266971.6376127</v>
      </c>
      <c r="F131" s="12" t="n">
        <f aca="false">Assumptions!$B$70/(Assumptions!$B$20+Assumptions!$B$17+$B$131+$E$131+$O$130)</f>
        <v>26.7785530953235</v>
      </c>
      <c r="G131" s="12" t="n">
        <f aca="false">$C$131*(1-Assumptions!$B$71)</f>
        <v>30.1027984526992</v>
      </c>
      <c r="H131" s="12" t="n">
        <f aca="false">MIN($F$131,$G$131)</f>
        <v>26.7785530953235</v>
      </c>
      <c r="I131" s="12" t="str">
        <f aca="false">IF($F$131&lt;=$G$131,"cap","discount")</f>
        <v>cap</v>
      </c>
      <c r="J131" s="12" t="n">
        <f aca="false">Assumptions!$B$69/$H$131</f>
        <v>186716.585552682</v>
      </c>
      <c r="K131" s="12" t="n">
        <f aca="false">Assumptions!$B$74/(Assumptions!$B$20+Assumptions!$B$17+$B$131+$E$131+$J$131)</f>
        <v>42.7393378414047</v>
      </c>
      <c r="L131" s="12" t="n">
        <f aca="false">$C$131*(1-Assumptions!$B$75)</f>
        <v>31.9842233559929</v>
      </c>
      <c r="M131" s="12" t="n">
        <f aca="false">MIN($K$131,$L$131)</f>
        <v>31.9842233559929</v>
      </c>
      <c r="N131" s="12" t="str">
        <f aca="false">IF($K$131&lt;=$L$131,"cap","discount")</f>
        <v>discount</v>
      </c>
      <c r="O131" s="12" t="n">
        <f aca="false">Assumptions!$B$73/$M$131</f>
        <v>93796.2434356841</v>
      </c>
      <c r="P131" s="12" t="n">
        <f aca="false">MAX(Assumptions!$B$4,(Assumptions!$B$10*(Assumptions!$B$20+$E$131+Assumptions!$B$17+$J$131+$O$131+$D$131)-Assumptions!$B$17)/(1-Assumptions!$B$10))</f>
        <v>587882.229488009</v>
      </c>
      <c r="Q131" s="12" t="n">
        <f aca="false">Assumptions!$B$20+$E$131+Assumptions!$B$17+$P$131+$J$131+$O$131+$D$131</f>
        <v>38327301.7652924</v>
      </c>
      <c r="R131" s="12" t="n">
        <f aca="false">IF($C$131&lt;Assumptions!$B$37,Assumptions!$B$37*(Assumptions!$B$21+Assumptions!$B$22/Assumptions!$B$37)/(Assumptions!$B$21+Assumptions!$B$22/$C$131),Assumptions!$B$37)</f>
        <v>1</v>
      </c>
      <c r="S131" s="12" t="n">
        <f aca="false">Assumptions!$B$38/$R$131</f>
        <v>1</v>
      </c>
      <c r="T131" s="12" t="n">
        <f aca="false">Assumptions!$B$39*$S$131</f>
        <v>5000000</v>
      </c>
      <c r="U131" s="12" t="n">
        <f aca="false">IF($C$131&lt;Assumptions!$B$42,Assumptions!$B$42*(Assumptions!$B$21+Assumptions!$B$22/Assumptions!$B$42)/(Assumptions!$B$21+Assumptions!$B$22/$C$131),Assumptions!$B$42)</f>
        <v>3</v>
      </c>
      <c r="V131" s="12" t="n">
        <f aca="false">Assumptions!$B$43/$U$131</f>
        <v>1</v>
      </c>
      <c r="W131" s="12" t="n">
        <f aca="false">Assumptions!$B$44*$V$131</f>
        <v>5000000</v>
      </c>
      <c r="X131" s="12" t="n">
        <f aca="false">IF($C$131&lt;Assumptions!$B$47,Assumptions!$B$47*(Assumptions!$B$21+Assumptions!$B$22/Assumptions!$B$47)/(Assumptions!$B$21+Assumptions!$B$22/$C$131),Assumptions!$B$47)</f>
        <v>10</v>
      </c>
      <c r="Y131" s="12" t="n">
        <f aca="false">Assumptions!$B$48/$X$131</f>
        <v>1</v>
      </c>
      <c r="Z131" s="12" t="n">
        <f aca="false">Assumptions!$B$49*$Y$131</f>
        <v>3000000</v>
      </c>
      <c r="AA131" s="12" t="n">
        <f aca="false">IF($C$131&lt;Assumptions!$B$52,Assumptions!$B$52*(Assumptions!$B$21+Assumptions!$B$22/Assumptions!$B$52)/(Assumptions!$B$21+Assumptions!$B$22/$C$131),Assumptions!$B$52)</f>
        <v>25</v>
      </c>
      <c r="AB131" s="12" t="n">
        <f aca="false">Assumptions!$B$53/$AA$131</f>
        <v>1</v>
      </c>
      <c r="AC131" s="12" t="n">
        <f aca="false">Assumptions!$B$54*$AB$131</f>
        <v>2400000</v>
      </c>
      <c r="AD131" s="12" t="n">
        <f aca="false">IF($C$131&lt;Assumptions!$B$57,Assumptions!$B$57*(Assumptions!$B$21+Assumptions!$B$22/Assumptions!$B$57)/(Assumptions!$B$21+Assumptions!$B$22/$C$131),Assumptions!$B$57)</f>
        <v>57.6817359540603</v>
      </c>
      <c r="AE131" s="12" t="n">
        <f aca="false">Assumptions!$B$58/$AD$131</f>
        <v>1.04019060812917</v>
      </c>
      <c r="AF131" s="12" t="n">
        <f aca="false">Assumptions!$B$59*$AE$131</f>
        <v>1733651.36027881</v>
      </c>
      <c r="AG131" s="12" t="n">
        <f aca="false">IF($C$131&lt;Assumptions!$B$62,Assumptions!$B$62*(Assumptions!$B$21+Assumptions!$B$22/Assumptions!$B$62)/(Assumptions!$B$21+Assumptions!$B$22/$C$131),Assumptions!$B$62)</f>
        <v>48.9126262367378</v>
      </c>
      <c r="AH131" s="12" t="n">
        <f aca="false">Assumptions!$B$63/$AG$131</f>
        <v>1.00502293134033</v>
      </c>
      <c r="AI131" s="12" t="n">
        <f aca="false">Assumptions!$B$64*$AH$131</f>
        <v>6133320.27733387</v>
      </c>
    </row>
    <row r="132" customFormat="false" ht="15" hidden="true" customHeight="false" outlineLevel="0" collapsed="false">
      <c r="A132" s="6" t="n">
        <f aca="false">ROW()-ROW($A$93)+Assumptions!$B$4</f>
        <v>39</v>
      </c>
      <c r="B132" s="12" t="n">
        <f aca="false">$P$131</f>
        <v>587882.229488009</v>
      </c>
      <c r="C132" s="12" t="n">
        <f aca="false">Assumptions!$B$6/(Assumptions!$B$16+$B$132)</f>
        <v>37.628498065874</v>
      </c>
      <c r="D132" s="12" t="n">
        <f aca="false">Assumptions!$B$7/$C$132</f>
        <v>797268.069203315</v>
      </c>
      <c r="E132" s="12" t="n">
        <f aca="false">$T$132+$W$132+$Z$132+$AC$132+$AF$132+$AI$132</f>
        <v>23266971.6376127</v>
      </c>
      <c r="F132" s="12" t="n">
        <f aca="false">Assumptions!$B$70/(Assumptions!$B$20+Assumptions!$B$17+$B$132+$E$132+$O$131)</f>
        <v>26.7785530953235</v>
      </c>
      <c r="G132" s="12" t="n">
        <f aca="false">$C$132*(1-Assumptions!$B$71)</f>
        <v>30.1027984526992</v>
      </c>
      <c r="H132" s="12" t="n">
        <f aca="false">MIN($F$132,$G$132)</f>
        <v>26.7785530953235</v>
      </c>
      <c r="I132" s="12" t="str">
        <f aca="false">IF($F$132&lt;=$G$132,"cap","discount")</f>
        <v>cap</v>
      </c>
      <c r="J132" s="12" t="n">
        <f aca="false">Assumptions!$B$69/$H$132</f>
        <v>186716.585552682</v>
      </c>
      <c r="K132" s="12" t="n">
        <f aca="false">Assumptions!$B$74/(Assumptions!$B$20+Assumptions!$B$17+$B$132+$E$132+$J$132)</f>
        <v>42.7393378414047</v>
      </c>
      <c r="L132" s="12" t="n">
        <f aca="false">$C$132*(1-Assumptions!$B$75)</f>
        <v>31.9842233559929</v>
      </c>
      <c r="M132" s="12" t="n">
        <f aca="false">MIN($K$132,$L$132)</f>
        <v>31.9842233559929</v>
      </c>
      <c r="N132" s="12" t="str">
        <f aca="false">IF($K$132&lt;=$L$132,"cap","discount")</f>
        <v>discount</v>
      </c>
      <c r="O132" s="12" t="n">
        <f aca="false">Assumptions!$B$73/$M$132</f>
        <v>93796.2434356841</v>
      </c>
      <c r="P132" s="12" t="n">
        <f aca="false">MAX(Assumptions!$B$4,(Assumptions!$B$10*(Assumptions!$B$20+$E$132+Assumptions!$B$17+$J$132+$O$132+$D$132)-Assumptions!$B$17)/(1-Assumptions!$B$10))</f>
        <v>587882.229488009</v>
      </c>
      <c r="Q132" s="12" t="n">
        <f aca="false">Assumptions!$B$20+$E$132+Assumptions!$B$17+$P$132+$J$132+$O$132+$D$132</f>
        <v>38327301.7652924</v>
      </c>
      <c r="R132" s="12" t="n">
        <f aca="false">IF($C$132&lt;Assumptions!$B$37,Assumptions!$B$37*(Assumptions!$B$21+Assumptions!$B$22/Assumptions!$B$37)/(Assumptions!$B$21+Assumptions!$B$22/$C$132),Assumptions!$B$37)</f>
        <v>1</v>
      </c>
      <c r="S132" s="12" t="n">
        <f aca="false">Assumptions!$B$38/$R$132</f>
        <v>1</v>
      </c>
      <c r="T132" s="12" t="n">
        <f aca="false">Assumptions!$B$39*$S$132</f>
        <v>5000000</v>
      </c>
      <c r="U132" s="12" t="n">
        <f aca="false">IF($C$132&lt;Assumptions!$B$42,Assumptions!$B$42*(Assumptions!$B$21+Assumptions!$B$22/Assumptions!$B$42)/(Assumptions!$B$21+Assumptions!$B$22/$C$132),Assumptions!$B$42)</f>
        <v>3</v>
      </c>
      <c r="V132" s="12" t="n">
        <f aca="false">Assumptions!$B$43/$U$132</f>
        <v>1</v>
      </c>
      <c r="W132" s="12" t="n">
        <f aca="false">Assumptions!$B$44*$V$132</f>
        <v>5000000</v>
      </c>
      <c r="X132" s="12" t="n">
        <f aca="false">IF($C$132&lt;Assumptions!$B$47,Assumptions!$B$47*(Assumptions!$B$21+Assumptions!$B$22/Assumptions!$B$47)/(Assumptions!$B$21+Assumptions!$B$22/$C$132),Assumptions!$B$47)</f>
        <v>10</v>
      </c>
      <c r="Y132" s="12" t="n">
        <f aca="false">Assumptions!$B$48/$X$132</f>
        <v>1</v>
      </c>
      <c r="Z132" s="12" t="n">
        <f aca="false">Assumptions!$B$49*$Y$132</f>
        <v>3000000</v>
      </c>
      <c r="AA132" s="12" t="n">
        <f aca="false">IF($C$132&lt;Assumptions!$B$52,Assumptions!$B$52*(Assumptions!$B$21+Assumptions!$B$22/Assumptions!$B$52)/(Assumptions!$B$21+Assumptions!$B$22/$C$132),Assumptions!$B$52)</f>
        <v>25</v>
      </c>
      <c r="AB132" s="12" t="n">
        <f aca="false">Assumptions!$B$53/$AA$132</f>
        <v>1</v>
      </c>
      <c r="AC132" s="12" t="n">
        <f aca="false">Assumptions!$B$54*$AB$132</f>
        <v>2400000</v>
      </c>
      <c r="AD132" s="12" t="n">
        <f aca="false">IF($C$132&lt;Assumptions!$B$57,Assumptions!$B$57*(Assumptions!$B$21+Assumptions!$B$22/Assumptions!$B$57)/(Assumptions!$B$21+Assumptions!$B$22/$C$132),Assumptions!$B$57)</f>
        <v>57.6817359540603</v>
      </c>
      <c r="AE132" s="12" t="n">
        <f aca="false">Assumptions!$B$58/$AD$132</f>
        <v>1.04019060812917</v>
      </c>
      <c r="AF132" s="12" t="n">
        <f aca="false">Assumptions!$B$59*$AE$132</f>
        <v>1733651.36027881</v>
      </c>
      <c r="AG132" s="12" t="n">
        <f aca="false">IF($C$132&lt;Assumptions!$B$62,Assumptions!$B$62*(Assumptions!$B$21+Assumptions!$B$22/Assumptions!$B$62)/(Assumptions!$B$21+Assumptions!$B$22/$C$132),Assumptions!$B$62)</f>
        <v>48.9126262367378</v>
      </c>
      <c r="AH132" s="12" t="n">
        <f aca="false">Assumptions!$B$63/$AG$132</f>
        <v>1.00502293134033</v>
      </c>
      <c r="AI132" s="12" t="n">
        <f aca="false">Assumptions!$B$64*$AH$132</f>
        <v>6133320.27733387</v>
      </c>
    </row>
    <row r="133" customFormat="false" ht="15" hidden="true" customHeight="false" outlineLevel="0" collapsed="false">
      <c r="A133" s="6" t="n">
        <f aca="false">ROW()-ROW($A$93)+Assumptions!$B$4</f>
        <v>40</v>
      </c>
      <c r="B133" s="12" t="n">
        <f aca="false">$P$132</f>
        <v>587882.229488009</v>
      </c>
      <c r="C133" s="12" t="n">
        <f aca="false">Assumptions!$B$6/(Assumptions!$B$16+$B$133)</f>
        <v>37.628498065874</v>
      </c>
      <c r="D133" s="12" t="n">
        <f aca="false">Assumptions!$B$7/$C$133</f>
        <v>797268.069203315</v>
      </c>
      <c r="E133" s="12" t="n">
        <f aca="false">$T$133+$W$133+$Z$133+$AC$133+$AF$133+$AI$133</f>
        <v>23266971.6376127</v>
      </c>
      <c r="F133" s="12" t="n">
        <f aca="false">Assumptions!$B$70/(Assumptions!$B$20+Assumptions!$B$17+$B$133+$E$133+$O$132)</f>
        <v>26.7785530953235</v>
      </c>
      <c r="G133" s="12" t="n">
        <f aca="false">$C$133*(1-Assumptions!$B$71)</f>
        <v>30.1027984526992</v>
      </c>
      <c r="H133" s="12" t="n">
        <f aca="false">MIN($F$133,$G$133)</f>
        <v>26.7785530953235</v>
      </c>
      <c r="I133" s="12" t="str">
        <f aca="false">IF($F$133&lt;=$G$133,"cap","discount")</f>
        <v>cap</v>
      </c>
      <c r="J133" s="12" t="n">
        <f aca="false">Assumptions!$B$69/$H$133</f>
        <v>186716.585552682</v>
      </c>
      <c r="K133" s="12" t="n">
        <f aca="false">Assumptions!$B$74/(Assumptions!$B$20+Assumptions!$B$17+$B$133+$E$133+$J$133)</f>
        <v>42.7393378414047</v>
      </c>
      <c r="L133" s="12" t="n">
        <f aca="false">$C$133*(1-Assumptions!$B$75)</f>
        <v>31.9842233559929</v>
      </c>
      <c r="M133" s="12" t="n">
        <f aca="false">MIN($K$133,$L$133)</f>
        <v>31.9842233559929</v>
      </c>
      <c r="N133" s="12" t="str">
        <f aca="false">IF($K$133&lt;=$L$133,"cap","discount")</f>
        <v>discount</v>
      </c>
      <c r="O133" s="12" t="n">
        <f aca="false">Assumptions!$B$73/$M$133</f>
        <v>93796.2434356841</v>
      </c>
      <c r="P133" s="12" t="n">
        <f aca="false">MAX(Assumptions!$B$4,(Assumptions!$B$10*(Assumptions!$B$20+$E$133+Assumptions!$B$17+$J$133+$O$133+$D$133)-Assumptions!$B$17)/(1-Assumptions!$B$10))</f>
        <v>587882.229488009</v>
      </c>
      <c r="Q133" s="12" t="n">
        <f aca="false">Assumptions!$B$20+$E$133+Assumptions!$B$17+$P$133+$J$133+$O$133+$D$133</f>
        <v>38327301.7652924</v>
      </c>
      <c r="R133" s="12" t="n">
        <f aca="false">IF($C$133&lt;Assumptions!$B$37,Assumptions!$B$37*(Assumptions!$B$21+Assumptions!$B$22/Assumptions!$B$37)/(Assumptions!$B$21+Assumptions!$B$22/$C$133),Assumptions!$B$37)</f>
        <v>1</v>
      </c>
      <c r="S133" s="12" t="n">
        <f aca="false">Assumptions!$B$38/$R$133</f>
        <v>1</v>
      </c>
      <c r="T133" s="12" t="n">
        <f aca="false">Assumptions!$B$39*$S$133</f>
        <v>5000000</v>
      </c>
      <c r="U133" s="12" t="n">
        <f aca="false">IF($C$133&lt;Assumptions!$B$42,Assumptions!$B$42*(Assumptions!$B$21+Assumptions!$B$22/Assumptions!$B$42)/(Assumptions!$B$21+Assumptions!$B$22/$C$133),Assumptions!$B$42)</f>
        <v>3</v>
      </c>
      <c r="V133" s="12" t="n">
        <f aca="false">Assumptions!$B$43/$U$133</f>
        <v>1</v>
      </c>
      <c r="W133" s="12" t="n">
        <f aca="false">Assumptions!$B$44*$V$133</f>
        <v>5000000</v>
      </c>
      <c r="X133" s="12" t="n">
        <f aca="false">IF($C$133&lt;Assumptions!$B$47,Assumptions!$B$47*(Assumptions!$B$21+Assumptions!$B$22/Assumptions!$B$47)/(Assumptions!$B$21+Assumptions!$B$22/$C$133),Assumptions!$B$47)</f>
        <v>10</v>
      </c>
      <c r="Y133" s="12" t="n">
        <f aca="false">Assumptions!$B$48/$X$133</f>
        <v>1</v>
      </c>
      <c r="Z133" s="12" t="n">
        <f aca="false">Assumptions!$B$49*$Y$133</f>
        <v>3000000</v>
      </c>
      <c r="AA133" s="12" t="n">
        <f aca="false">IF($C$133&lt;Assumptions!$B$52,Assumptions!$B$52*(Assumptions!$B$21+Assumptions!$B$22/Assumptions!$B$52)/(Assumptions!$B$21+Assumptions!$B$22/$C$133),Assumptions!$B$52)</f>
        <v>25</v>
      </c>
      <c r="AB133" s="12" t="n">
        <f aca="false">Assumptions!$B$53/$AA$133</f>
        <v>1</v>
      </c>
      <c r="AC133" s="12" t="n">
        <f aca="false">Assumptions!$B$54*$AB$133</f>
        <v>2400000</v>
      </c>
      <c r="AD133" s="12" t="n">
        <f aca="false">IF($C$133&lt;Assumptions!$B$57,Assumptions!$B$57*(Assumptions!$B$21+Assumptions!$B$22/Assumptions!$B$57)/(Assumptions!$B$21+Assumptions!$B$22/$C$133),Assumptions!$B$57)</f>
        <v>57.6817359540603</v>
      </c>
      <c r="AE133" s="12" t="n">
        <f aca="false">Assumptions!$B$58/$AD$133</f>
        <v>1.04019060812917</v>
      </c>
      <c r="AF133" s="12" t="n">
        <f aca="false">Assumptions!$B$59*$AE$133</f>
        <v>1733651.36027881</v>
      </c>
      <c r="AG133" s="12" t="n">
        <f aca="false">IF($C$133&lt;Assumptions!$B$62,Assumptions!$B$62*(Assumptions!$B$21+Assumptions!$B$22/Assumptions!$B$62)/(Assumptions!$B$21+Assumptions!$B$22/$C$133),Assumptions!$B$62)</f>
        <v>48.9126262367378</v>
      </c>
      <c r="AH133" s="12" t="n">
        <f aca="false">Assumptions!$B$63/$AG$133</f>
        <v>1.00502293134033</v>
      </c>
      <c r="AI133" s="12" t="n">
        <f aca="false">Assumptions!$B$64*$AH$133</f>
        <v>6133320.27733387</v>
      </c>
    </row>
    <row r="134" customFormat="false" ht="15" hidden="true" customHeight="false" outlineLevel="0" collapsed="false">
      <c r="A134" s="6" t="n">
        <f aca="false">ROW()-ROW($A$93)+Assumptions!$B$4</f>
        <v>41</v>
      </c>
      <c r="B134" s="12" t="n">
        <f aca="false">$P$133</f>
        <v>587882.229488009</v>
      </c>
      <c r="C134" s="12" t="n">
        <f aca="false">Assumptions!$B$6/(Assumptions!$B$16+$B$134)</f>
        <v>37.628498065874</v>
      </c>
      <c r="D134" s="12" t="n">
        <f aca="false">Assumptions!$B$7/$C$134</f>
        <v>797268.069203315</v>
      </c>
      <c r="E134" s="12" t="n">
        <f aca="false">$T$134+$W$134+$Z$134+$AC$134+$AF$134+$AI$134</f>
        <v>23266971.6376127</v>
      </c>
      <c r="F134" s="12" t="n">
        <f aca="false">Assumptions!$B$70/(Assumptions!$B$20+Assumptions!$B$17+$B$134+$E$134+$O$133)</f>
        <v>26.7785530953235</v>
      </c>
      <c r="G134" s="12" t="n">
        <f aca="false">$C$134*(1-Assumptions!$B$71)</f>
        <v>30.1027984526992</v>
      </c>
      <c r="H134" s="12" t="n">
        <f aca="false">MIN($F$134,$G$134)</f>
        <v>26.7785530953235</v>
      </c>
      <c r="I134" s="12" t="str">
        <f aca="false">IF($F$134&lt;=$G$134,"cap","discount")</f>
        <v>cap</v>
      </c>
      <c r="J134" s="12" t="n">
        <f aca="false">Assumptions!$B$69/$H$134</f>
        <v>186716.585552682</v>
      </c>
      <c r="K134" s="12" t="n">
        <f aca="false">Assumptions!$B$74/(Assumptions!$B$20+Assumptions!$B$17+$B$134+$E$134+$J$134)</f>
        <v>42.7393378414047</v>
      </c>
      <c r="L134" s="12" t="n">
        <f aca="false">$C$134*(1-Assumptions!$B$75)</f>
        <v>31.9842233559929</v>
      </c>
      <c r="M134" s="12" t="n">
        <f aca="false">MIN($K$134,$L$134)</f>
        <v>31.9842233559929</v>
      </c>
      <c r="N134" s="12" t="str">
        <f aca="false">IF($K$134&lt;=$L$134,"cap","discount")</f>
        <v>discount</v>
      </c>
      <c r="O134" s="12" t="n">
        <f aca="false">Assumptions!$B$73/$M$134</f>
        <v>93796.2434356841</v>
      </c>
      <c r="P134" s="12" t="n">
        <f aca="false">MAX(Assumptions!$B$4,(Assumptions!$B$10*(Assumptions!$B$20+$E$134+Assumptions!$B$17+$J$134+$O$134+$D$134)-Assumptions!$B$17)/(1-Assumptions!$B$10))</f>
        <v>587882.229488009</v>
      </c>
      <c r="Q134" s="12" t="n">
        <f aca="false">Assumptions!$B$20+$E$134+Assumptions!$B$17+$P$134+$J$134+$O$134+$D$134</f>
        <v>38327301.7652924</v>
      </c>
      <c r="R134" s="12" t="n">
        <f aca="false">IF($C$134&lt;Assumptions!$B$37,Assumptions!$B$37*(Assumptions!$B$21+Assumptions!$B$22/Assumptions!$B$37)/(Assumptions!$B$21+Assumptions!$B$22/$C$134),Assumptions!$B$37)</f>
        <v>1</v>
      </c>
      <c r="S134" s="12" t="n">
        <f aca="false">Assumptions!$B$38/$R$134</f>
        <v>1</v>
      </c>
      <c r="T134" s="12" t="n">
        <f aca="false">Assumptions!$B$39*$S$134</f>
        <v>5000000</v>
      </c>
      <c r="U134" s="12" t="n">
        <f aca="false">IF($C$134&lt;Assumptions!$B$42,Assumptions!$B$42*(Assumptions!$B$21+Assumptions!$B$22/Assumptions!$B$42)/(Assumptions!$B$21+Assumptions!$B$22/$C$134),Assumptions!$B$42)</f>
        <v>3</v>
      </c>
      <c r="V134" s="12" t="n">
        <f aca="false">Assumptions!$B$43/$U$134</f>
        <v>1</v>
      </c>
      <c r="W134" s="12" t="n">
        <f aca="false">Assumptions!$B$44*$V$134</f>
        <v>5000000</v>
      </c>
      <c r="X134" s="12" t="n">
        <f aca="false">IF($C$134&lt;Assumptions!$B$47,Assumptions!$B$47*(Assumptions!$B$21+Assumptions!$B$22/Assumptions!$B$47)/(Assumptions!$B$21+Assumptions!$B$22/$C$134),Assumptions!$B$47)</f>
        <v>10</v>
      </c>
      <c r="Y134" s="12" t="n">
        <f aca="false">Assumptions!$B$48/$X$134</f>
        <v>1</v>
      </c>
      <c r="Z134" s="12" t="n">
        <f aca="false">Assumptions!$B$49*$Y$134</f>
        <v>3000000</v>
      </c>
      <c r="AA134" s="12" t="n">
        <f aca="false">IF($C$134&lt;Assumptions!$B$52,Assumptions!$B$52*(Assumptions!$B$21+Assumptions!$B$22/Assumptions!$B$52)/(Assumptions!$B$21+Assumptions!$B$22/$C$134),Assumptions!$B$52)</f>
        <v>25</v>
      </c>
      <c r="AB134" s="12" t="n">
        <f aca="false">Assumptions!$B$53/$AA$134</f>
        <v>1</v>
      </c>
      <c r="AC134" s="12" t="n">
        <f aca="false">Assumptions!$B$54*$AB$134</f>
        <v>2400000</v>
      </c>
      <c r="AD134" s="12" t="n">
        <f aca="false">IF($C$134&lt;Assumptions!$B$57,Assumptions!$B$57*(Assumptions!$B$21+Assumptions!$B$22/Assumptions!$B$57)/(Assumptions!$B$21+Assumptions!$B$22/$C$134),Assumptions!$B$57)</f>
        <v>57.6817359540603</v>
      </c>
      <c r="AE134" s="12" t="n">
        <f aca="false">Assumptions!$B$58/$AD$134</f>
        <v>1.04019060812917</v>
      </c>
      <c r="AF134" s="12" t="n">
        <f aca="false">Assumptions!$B$59*$AE$134</f>
        <v>1733651.36027881</v>
      </c>
      <c r="AG134" s="12" t="n">
        <f aca="false">IF($C$134&lt;Assumptions!$B$62,Assumptions!$B$62*(Assumptions!$B$21+Assumptions!$B$22/Assumptions!$B$62)/(Assumptions!$B$21+Assumptions!$B$22/$C$134),Assumptions!$B$62)</f>
        <v>48.9126262367378</v>
      </c>
      <c r="AH134" s="12" t="n">
        <f aca="false">Assumptions!$B$63/$AG$134</f>
        <v>1.00502293134033</v>
      </c>
      <c r="AI134" s="12" t="n">
        <f aca="false">Assumptions!$B$64*$AH$134</f>
        <v>6133320.27733387</v>
      </c>
    </row>
    <row r="135" customFormat="false" ht="15" hidden="true" customHeight="false" outlineLevel="0" collapsed="false">
      <c r="A135" s="6" t="n">
        <f aca="false">ROW()-ROW($A$93)+Assumptions!$B$4</f>
        <v>42</v>
      </c>
      <c r="B135" s="12" t="n">
        <f aca="false">$P$134</f>
        <v>587882.229488009</v>
      </c>
      <c r="C135" s="12" t="n">
        <f aca="false">Assumptions!$B$6/(Assumptions!$B$16+$B$135)</f>
        <v>37.628498065874</v>
      </c>
      <c r="D135" s="12" t="n">
        <f aca="false">Assumptions!$B$7/$C$135</f>
        <v>797268.069203315</v>
      </c>
      <c r="E135" s="12" t="n">
        <f aca="false">$T$135+$W$135+$Z$135+$AC$135+$AF$135+$AI$135</f>
        <v>23266971.6376127</v>
      </c>
      <c r="F135" s="12" t="n">
        <f aca="false">Assumptions!$B$70/(Assumptions!$B$20+Assumptions!$B$17+$B$135+$E$135+$O$134)</f>
        <v>26.7785530953235</v>
      </c>
      <c r="G135" s="12" t="n">
        <f aca="false">$C$135*(1-Assumptions!$B$71)</f>
        <v>30.1027984526992</v>
      </c>
      <c r="H135" s="12" t="n">
        <f aca="false">MIN($F$135,$G$135)</f>
        <v>26.7785530953235</v>
      </c>
      <c r="I135" s="12" t="str">
        <f aca="false">IF($F$135&lt;=$G$135,"cap","discount")</f>
        <v>cap</v>
      </c>
      <c r="J135" s="12" t="n">
        <f aca="false">Assumptions!$B$69/$H$135</f>
        <v>186716.585552682</v>
      </c>
      <c r="K135" s="12" t="n">
        <f aca="false">Assumptions!$B$74/(Assumptions!$B$20+Assumptions!$B$17+$B$135+$E$135+$J$135)</f>
        <v>42.7393378414047</v>
      </c>
      <c r="L135" s="12" t="n">
        <f aca="false">$C$135*(1-Assumptions!$B$75)</f>
        <v>31.9842233559929</v>
      </c>
      <c r="M135" s="12" t="n">
        <f aca="false">MIN($K$135,$L$135)</f>
        <v>31.9842233559929</v>
      </c>
      <c r="N135" s="12" t="str">
        <f aca="false">IF($K$135&lt;=$L$135,"cap","discount")</f>
        <v>discount</v>
      </c>
      <c r="O135" s="12" t="n">
        <f aca="false">Assumptions!$B$73/$M$135</f>
        <v>93796.2434356841</v>
      </c>
      <c r="P135" s="12" t="n">
        <f aca="false">MAX(Assumptions!$B$4,(Assumptions!$B$10*(Assumptions!$B$20+$E$135+Assumptions!$B$17+$J$135+$O$135+$D$135)-Assumptions!$B$17)/(1-Assumptions!$B$10))</f>
        <v>587882.229488009</v>
      </c>
      <c r="Q135" s="12" t="n">
        <f aca="false">Assumptions!$B$20+$E$135+Assumptions!$B$17+$P$135+$J$135+$O$135+$D$135</f>
        <v>38327301.7652924</v>
      </c>
      <c r="R135" s="12" t="n">
        <f aca="false">IF($C$135&lt;Assumptions!$B$37,Assumptions!$B$37*(Assumptions!$B$21+Assumptions!$B$22/Assumptions!$B$37)/(Assumptions!$B$21+Assumptions!$B$22/$C$135),Assumptions!$B$37)</f>
        <v>1</v>
      </c>
      <c r="S135" s="12" t="n">
        <f aca="false">Assumptions!$B$38/$R$135</f>
        <v>1</v>
      </c>
      <c r="T135" s="12" t="n">
        <f aca="false">Assumptions!$B$39*$S$135</f>
        <v>5000000</v>
      </c>
      <c r="U135" s="12" t="n">
        <f aca="false">IF($C$135&lt;Assumptions!$B$42,Assumptions!$B$42*(Assumptions!$B$21+Assumptions!$B$22/Assumptions!$B$42)/(Assumptions!$B$21+Assumptions!$B$22/$C$135),Assumptions!$B$42)</f>
        <v>3</v>
      </c>
      <c r="V135" s="12" t="n">
        <f aca="false">Assumptions!$B$43/$U$135</f>
        <v>1</v>
      </c>
      <c r="W135" s="12" t="n">
        <f aca="false">Assumptions!$B$44*$V$135</f>
        <v>5000000</v>
      </c>
      <c r="X135" s="12" t="n">
        <f aca="false">IF($C$135&lt;Assumptions!$B$47,Assumptions!$B$47*(Assumptions!$B$21+Assumptions!$B$22/Assumptions!$B$47)/(Assumptions!$B$21+Assumptions!$B$22/$C$135),Assumptions!$B$47)</f>
        <v>10</v>
      </c>
      <c r="Y135" s="12" t="n">
        <f aca="false">Assumptions!$B$48/$X$135</f>
        <v>1</v>
      </c>
      <c r="Z135" s="12" t="n">
        <f aca="false">Assumptions!$B$49*$Y$135</f>
        <v>3000000</v>
      </c>
      <c r="AA135" s="12" t="n">
        <f aca="false">IF($C$135&lt;Assumptions!$B$52,Assumptions!$B$52*(Assumptions!$B$21+Assumptions!$B$22/Assumptions!$B$52)/(Assumptions!$B$21+Assumptions!$B$22/$C$135),Assumptions!$B$52)</f>
        <v>25</v>
      </c>
      <c r="AB135" s="12" t="n">
        <f aca="false">Assumptions!$B$53/$AA$135</f>
        <v>1</v>
      </c>
      <c r="AC135" s="12" t="n">
        <f aca="false">Assumptions!$B$54*$AB$135</f>
        <v>2400000</v>
      </c>
      <c r="AD135" s="12" t="n">
        <f aca="false">IF($C$135&lt;Assumptions!$B$57,Assumptions!$B$57*(Assumptions!$B$21+Assumptions!$B$22/Assumptions!$B$57)/(Assumptions!$B$21+Assumptions!$B$22/$C$135),Assumptions!$B$57)</f>
        <v>57.6817359540603</v>
      </c>
      <c r="AE135" s="12" t="n">
        <f aca="false">Assumptions!$B$58/$AD$135</f>
        <v>1.04019060812917</v>
      </c>
      <c r="AF135" s="12" t="n">
        <f aca="false">Assumptions!$B$59*$AE$135</f>
        <v>1733651.36027881</v>
      </c>
      <c r="AG135" s="12" t="n">
        <f aca="false">IF($C$135&lt;Assumptions!$B$62,Assumptions!$B$62*(Assumptions!$B$21+Assumptions!$B$22/Assumptions!$B$62)/(Assumptions!$B$21+Assumptions!$B$22/$C$135),Assumptions!$B$62)</f>
        <v>48.9126262367378</v>
      </c>
      <c r="AH135" s="12" t="n">
        <f aca="false">Assumptions!$B$63/$AG$135</f>
        <v>1.00502293134033</v>
      </c>
      <c r="AI135" s="12" t="n">
        <f aca="false">Assumptions!$B$64*$AH$135</f>
        <v>6133320.27733387</v>
      </c>
    </row>
    <row r="136" customFormat="false" ht="15" hidden="true" customHeight="false" outlineLevel="0" collapsed="false">
      <c r="A136" s="6" t="n">
        <f aca="false">ROW()-ROW($A$93)+Assumptions!$B$4</f>
        <v>43</v>
      </c>
      <c r="B136" s="12" t="n">
        <f aca="false">$P$135</f>
        <v>587882.229488009</v>
      </c>
      <c r="C136" s="12" t="n">
        <f aca="false">Assumptions!$B$6/(Assumptions!$B$16+$B$136)</f>
        <v>37.628498065874</v>
      </c>
      <c r="D136" s="12" t="n">
        <f aca="false">Assumptions!$B$7/$C$136</f>
        <v>797268.069203315</v>
      </c>
      <c r="E136" s="12" t="n">
        <f aca="false">$T$136+$W$136+$Z$136+$AC$136+$AF$136+$AI$136</f>
        <v>23266971.6376127</v>
      </c>
      <c r="F136" s="12" t="n">
        <f aca="false">Assumptions!$B$70/(Assumptions!$B$20+Assumptions!$B$17+$B$136+$E$136+$O$135)</f>
        <v>26.7785530953235</v>
      </c>
      <c r="G136" s="12" t="n">
        <f aca="false">$C$136*(1-Assumptions!$B$71)</f>
        <v>30.1027984526992</v>
      </c>
      <c r="H136" s="12" t="n">
        <f aca="false">MIN($F$136,$G$136)</f>
        <v>26.7785530953235</v>
      </c>
      <c r="I136" s="12" t="str">
        <f aca="false">IF($F$136&lt;=$G$136,"cap","discount")</f>
        <v>cap</v>
      </c>
      <c r="J136" s="12" t="n">
        <f aca="false">Assumptions!$B$69/$H$136</f>
        <v>186716.585552682</v>
      </c>
      <c r="K136" s="12" t="n">
        <f aca="false">Assumptions!$B$74/(Assumptions!$B$20+Assumptions!$B$17+$B$136+$E$136+$J$136)</f>
        <v>42.7393378414047</v>
      </c>
      <c r="L136" s="12" t="n">
        <f aca="false">$C$136*(1-Assumptions!$B$75)</f>
        <v>31.9842233559929</v>
      </c>
      <c r="M136" s="12" t="n">
        <f aca="false">MIN($K$136,$L$136)</f>
        <v>31.9842233559929</v>
      </c>
      <c r="N136" s="12" t="str">
        <f aca="false">IF($K$136&lt;=$L$136,"cap","discount")</f>
        <v>discount</v>
      </c>
      <c r="O136" s="12" t="n">
        <f aca="false">Assumptions!$B$73/$M$136</f>
        <v>93796.2434356841</v>
      </c>
      <c r="P136" s="12" t="n">
        <f aca="false">MAX(Assumptions!$B$4,(Assumptions!$B$10*(Assumptions!$B$20+$E$136+Assumptions!$B$17+$J$136+$O$136+$D$136)-Assumptions!$B$17)/(1-Assumptions!$B$10))</f>
        <v>587882.229488009</v>
      </c>
      <c r="Q136" s="12" t="n">
        <f aca="false">Assumptions!$B$20+$E$136+Assumptions!$B$17+$P$136+$J$136+$O$136+$D$136</f>
        <v>38327301.7652924</v>
      </c>
      <c r="R136" s="12" t="n">
        <f aca="false">IF($C$136&lt;Assumptions!$B$37,Assumptions!$B$37*(Assumptions!$B$21+Assumptions!$B$22/Assumptions!$B$37)/(Assumptions!$B$21+Assumptions!$B$22/$C$136),Assumptions!$B$37)</f>
        <v>1</v>
      </c>
      <c r="S136" s="12" t="n">
        <f aca="false">Assumptions!$B$38/$R$136</f>
        <v>1</v>
      </c>
      <c r="T136" s="12" t="n">
        <f aca="false">Assumptions!$B$39*$S$136</f>
        <v>5000000</v>
      </c>
      <c r="U136" s="12" t="n">
        <f aca="false">IF($C$136&lt;Assumptions!$B$42,Assumptions!$B$42*(Assumptions!$B$21+Assumptions!$B$22/Assumptions!$B$42)/(Assumptions!$B$21+Assumptions!$B$22/$C$136),Assumptions!$B$42)</f>
        <v>3</v>
      </c>
      <c r="V136" s="12" t="n">
        <f aca="false">Assumptions!$B$43/$U$136</f>
        <v>1</v>
      </c>
      <c r="W136" s="12" t="n">
        <f aca="false">Assumptions!$B$44*$V$136</f>
        <v>5000000</v>
      </c>
      <c r="X136" s="12" t="n">
        <f aca="false">IF($C$136&lt;Assumptions!$B$47,Assumptions!$B$47*(Assumptions!$B$21+Assumptions!$B$22/Assumptions!$B$47)/(Assumptions!$B$21+Assumptions!$B$22/$C$136),Assumptions!$B$47)</f>
        <v>10</v>
      </c>
      <c r="Y136" s="12" t="n">
        <f aca="false">Assumptions!$B$48/$X$136</f>
        <v>1</v>
      </c>
      <c r="Z136" s="12" t="n">
        <f aca="false">Assumptions!$B$49*$Y$136</f>
        <v>3000000</v>
      </c>
      <c r="AA136" s="12" t="n">
        <f aca="false">IF($C$136&lt;Assumptions!$B$52,Assumptions!$B$52*(Assumptions!$B$21+Assumptions!$B$22/Assumptions!$B$52)/(Assumptions!$B$21+Assumptions!$B$22/$C$136),Assumptions!$B$52)</f>
        <v>25</v>
      </c>
      <c r="AB136" s="12" t="n">
        <f aca="false">Assumptions!$B$53/$AA$136</f>
        <v>1</v>
      </c>
      <c r="AC136" s="12" t="n">
        <f aca="false">Assumptions!$B$54*$AB$136</f>
        <v>2400000</v>
      </c>
      <c r="AD136" s="12" t="n">
        <f aca="false">IF($C$136&lt;Assumptions!$B$57,Assumptions!$B$57*(Assumptions!$B$21+Assumptions!$B$22/Assumptions!$B$57)/(Assumptions!$B$21+Assumptions!$B$22/$C$136),Assumptions!$B$57)</f>
        <v>57.6817359540603</v>
      </c>
      <c r="AE136" s="12" t="n">
        <f aca="false">Assumptions!$B$58/$AD$136</f>
        <v>1.04019060812917</v>
      </c>
      <c r="AF136" s="12" t="n">
        <f aca="false">Assumptions!$B$59*$AE$136</f>
        <v>1733651.36027881</v>
      </c>
      <c r="AG136" s="12" t="n">
        <f aca="false">IF($C$136&lt;Assumptions!$B$62,Assumptions!$B$62*(Assumptions!$B$21+Assumptions!$B$22/Assumptions!$B$62)/(Assumptions!$B$21+Assumptions!$B$22/$C$136),Assumptions!$B$62)</f>
        <v>48.9126262367378</v>
      </c>
      <c r="AH136" s="12" t="n">
        <f aca="false">Assumptions!$B$63/$AG$136</f>
        <v>1.00502293134033</v>
      </c>
      <c r="AI136" s="12" t="n">
        <f aca="false">Assumptions!$B$64*$AH$136</f>
        <v>6133320.27733387</v>
      </c>
    </row>
    <row r="137" customFormat="false" ht="15" hidden="true" customHeight="false" outlineLevel="0" collapsed="false">
      <c r="A137" s="6" t="n">
        <f aca="false">ROW()-ROW($A$93)+Assumptions!$B$4</f>
        <v>44</v>
      </c>
      <c r="B137" s="12" t="n">
        <f aca="false">$P$136</f>
        <v>587882.229488009</v>
      </c>
      <c r="C137" s="12" t="n">
        <f aca="false">Assumptions!$B$6/(Assumptions!$B$16+$B$137)</f>
        <v>37.628498065874</v>
      </c>
      <c r="D137" s="12" t="n">
        <f aca="false">Assumptions!$B$7/$C$137</f>
        <v>797268.069203315</v>
      </c>
      <c r="E137" s="12" t="n">
        <f aca="false">$T$137+$W$137+$Z$137+$AC$137+$AF$137+$AI$137</f>
        <v>23266971.6376127</v>
      </c>
      <c r="F137" s="12" t="n">
        <f aca="false">Assumptions!$B$70/(Assumptions!$B$20+Assumptions!$B$17+$B$137+$E$137+$O$136)</f>
        <v>26.7785530953235</v>
      </c>
      <c r="G137" s="12" t="n">
        <f aca="false">$C$137*(1-Assumptions!$B$71)</f>
        <v>30.1027984526992</v>
      </c>
      <c r="H137" s="12" t="n">
        <f aca="false">MIN($F$137,$G$137)</f>
        <v>26.7785530953235</v>
      </c>
      <c r="I137" s="12" t="str">
        <f aca="false">IF($F$137&lt;=$G$137,"cap","discount")</f>
        <v>cap</v>
      </c>
      <c r="J137" s="12" t="n">
        <f aca="false">Assumptions!$B$69/$H$137</f>
        <v>186716.585552682</v>
      </c>
      <c r="K137" s="12" t="n">
        <f aca="false">Assumptions!$B$74/(Assumptions!$B$20+Assumptions!$B$17+$B$137+$E$137+$J$137)</f>
        <v>42.7393378414047</v>
      </c>
      <c r="L137" s="12" t="n">
        <f aca="false">$C$137*(1-Assumptions!$B$75)</f>
        <v>31.9842233559929</v>
      </c>
      <c r="M137" s="12" t="n">
        <f aca="false">MIN($K$137,$L$137)</f>
        <v>31.9842233559929</v>
      </c>
      <c r="N137" s="12" t="str">
        <f aca="false">IF($K$137&lt;=$L$137,"cap","discount")</f>
        <v>discount</v>
      </c>
      <c r="O137" s="12" t="n">
        <f aca="false">Assumptions!$B$73/$M$137</f>
        <v>93796.2434356841</v>
      </c>
      <c r="P137" s="12" t="n">
        <f aca="false">MAX(Assumptions!$B$4,(Assumptions!$B$10*(Assumptions!$B$20+$E$137+Assumptions!$B$17+$J$137+$O$137+$D$137)-Assumptions!$B$17)/(1-Assumptions!$B$10))</f>
        <v>587882.229488009</v>
      </c>
      <c r="Q137" s="12" t="n">
        <f aca="false">Assumptions!$B$20+$E$137+Assumptions!$B$17+$P$137+$J$137+$O$137+$D$137</f>
        <v>38327301.7652924</v>
      </c>
      <c r="R137" s="12" t="n">
        <f aca="false">IF($C$137&lt;Assumptions!$B$37,Assumptions!$B$37*(Assumptions!$B$21+Assumptions!$B$22/Assumptions!$B$37)/(Assumptions!$B$21+Assumptions!$B$22/$C$137),Assumptions!$B$37)</f>
        <v>1</v>
      </c>
      <c r="S137" s="12" t="n">
        <f aca="false">Assumptions!$B$38/$R$137</f>
        <v>1</v>
      </c>
      <c r="T137" s="12" t="n">
        <f aca="false">Assumptions!$B$39*$S$137</f>
        <v>5000000</v>
      </c>
      <c r="U137" s="12" t="n">
        <f aca="false">IF($C$137&lt;Assumptions!$B$42,Assumptions!$B$42*(Assumptions!$B$21+Assumptions!$B$22/Assumptions!$B$42)/(Assumptions!$B$21+Assumptions!$B$22/$C$137),Assumptions!$B$42)</f>
        <v>3</v>
      </c>
      <c r="V137" s="12" t="n">
        <f aca="false">Assumptions!$B$43/$U$137</f>
        <v>1</v>
      </c>
      <c r="W137" s="12" t="n">
        <f aca="false">Assumptions!$B$44*$V$137</f>
        <v>5000000</v>
      </c>
      <c r="X137" s="12" t="n">
        <f aca="false">IF($C$137&lt;Assumptions!$B$47,Assumptions!$B$47*(Assumptions!$B$21+Assumptions!$B$22/Assumptions!$B$47)/(Assumptions!$B$21+Assumptions!$B$22/$C$137),Assumptions!$B$47)</f>
        <v>10</v>
      </c>
      <c r="Y137" s="12" t="n">
        <f aca="false">Assumptions!$B$48/$X$137</f>
        <v>1</v>
      </c>
      <c r="Z137" s="12" t="n">
        <f aca="false">Assumptions!$B$49*$Y$137</f>
        <v>3000000</v>
      </c>
      <c r="AA137" s="12" t="n">
        <f aca="false">IF($C$137&lt;Assumptions!$B$52,Assumptions!$B$52*(Assumptions!$B$21+Assumptions!$B$22/Assumptions!$B$52)/(Assumptions!$B$21+Assumptions!$B$22/$C$137),Assumptions!$B$52)</f>
        <v>25</v>
      </c>
      <c r="AB137" s="12" t="n">
        <f aca="false">Assumptions!$B$53/$AA$137</f>
        <v>1</v>
      </c>
      <c r="AC137" s="12" t="n">
        <f aca="false">Assumptions!$B$54*$AB$137</f>
        <v>2400000</v>
      </c>
      <c r="AD137" s="12" t="n">
        <f aca="false">IF($C$137&lt;Assumptions!$B$57,Assumptions!$B$57*(Assumptions!$B$21+Assumptions!$B$22/Assumptions!$B$57)/(Assumptions!$B$21+Assumptions!$B$22/$C$137),Assumptions!$B$57)</f>
        <v>57.6817359540603</v>
      </c>
      <c r="AE137" s="12" t="n">
        <f aca="false">Assumptions!$B$58/$AD$137</f>
        <v>1.04019060812917</v>
      </c>
      <c r="AF137" s="12" t="n">
        <f aca="false">Assumptions!$B$59*$AE$137</f>
        <v>1733651.36027881</v>
      </c>
      <c r="AG137" s="12" t="n">
        <f aca="false">IF($C$137&lt;Assumptions!$B$62,Assumptions!$B$62*(Assumptions!$B$21+Assumptions!$B$22/Assumptions!$B$62)/(Assumptions!$B$21+Assumptions!$B$22/$C$137),Assumptions!$B$62)</f>
        <v>48.9126262367378</v>
      </c>
      <c r="AH137" s="12" t="n">
        <f aca="false">Assumptions!$B$63/$AG$137</f>
        <v>1.00502293134033</v>
      </c>
      <c r="AI137" s="12" t="n">
        <f aca="false">Assumptions!$B$64*$AH$137</f>
        <v>6133320.27733387</v>
      </c>
    </row>
    <row r="138" customFormat="false" ht="15" hidden="true" customHeight="false" outlineLevel="0" collapsed="false">
      <c r="A138" s="6" t="n">
        <f aca="false">ROW()-ROW($A$93)+Assumptions!$B$4</f>
        <v>45</v>
      </c>
      <c r="B138" s="12" t="n">
        <f aca="false">$P$137</f>
        <v>587882.229488009</v>
      </c>
      <c r="C138" s="12" t="n">
        <f aca="false">Assumptions!$B$6/(Assumptions!$B$16+$B$138)</f>
        <v>37.628498065874</v>
      </c>
      <c r="D138" s="12" t="n">
        <f aca="false">Assumptions!$B$7/$C$138</f>
        <v>797268.069203315</v>
      </c>
      <c r="E138" s="12" t="n">
        <f aca="false">$T$138+$W$138+$Z$138+$AC$138+$AF$138+$AI$138</f>
        <v>23266971.6376127</v>
      </c>
      <c r="F138" s="12" t="n">
        <f aca="false">Assumptions!$B$70/(Assumptions!$B$20+Assumptions!$B$17+$B$138+$E$138+$O$137)</f>
        <v>26.7785530953235</v>
      </c>
      <c r="G138" s="12" t="n">
        <f aca="false">$C$138*(1-Assumptions!$B$71)</f>
        <v>30.1027984526992</v>
      </c>
      <c r="H138" s="12" t="n">
        <f aca="false">MIN($F$138,$G$138)</f>
        <v>26.7785530953235</v>
      </c>
      <c r="I138" s="12" t="str">
        <f aca="false">IF($F$138&lt;=$G$138,"cap","discount")</f>
        <v>cap</v>
      </c>
      <c r="J138" s="12" t="n">
        <f aca="false">Assumptions!$B$69/$H$138</f>
        <v>186716.585552682</v>
      </c>
      <c r="K138" s="12" t="n">
        <f aca="false">Assumptions!$B$74/(Assumptions!$B$20+Assumptions!$B$17+$B$138+$E$138+$J$138)</f>
        <v>42.7393378414047</v>
      </c>
      <c r="L138" s="12" t="n">
        <f aca="false">$C$138*(1-Assumptions!$B$75)</f>
        <v>31.9842233559929</v>
      </c>
      <c r="M138" s="12" t="n">
        <f aca="false">MIN($K$138,$L$138)</f>
        <v>31.9842233559929</v>
      </c>
      <c r="N138" s="12" t="str">
        <f aca="false">IF($K$138&lt;=$L$138,"cap","discount")</f>
        <v>discount</v>
      </c>
      <c r="O138" s="12" t="n">
        <f aca="false">Assumptions!$B$73/$M$138</f>
        <v>93796.2434356841</v>
      </c>
      <c r="P138" s="12" t="n">
        <f aca="false">MAX(Assumptions!$B$4,(Assumptions!$B$10*(Assumptions!$B$20+$E$138+Assumptions!$B$17+$J$138+$O$138+$D$138)-Assumptions!$B$17)/(1-Assumptions!$B$10))</f>
        <v>587882.229488009</v>
      </c>
      <c r="Q138" s="12" t="n">
        <f aca="false">Assumptions!$B$20+$E$138+Assumptions!$B$17+$P$138+$J$138+$O$138+$D$138</f>
        <v>38327301.7652924</v>
      </c>
      <c r="R138" s="12" t="n">
        <f aca="false">IF($C$138&lt;Assumptions!$B$37,Assumptions!$B$37*(Assumptions!$B$21+Assumptions!$B$22/Assumptions!$B$37)/(Assumptions!$B$21+Assumptions!$B$22/$C$138),Assumptions!$B$37)</f>
        <v>1</v>
      </c>
      <c r="S138" s="12" t="n">
        <f aca="false">Assumptions!$B$38/$R$138</f>
        <v>1</v>
      </c>
      <c r="T138" s="12" t="n">
        <f aca="false">Assumptions!$B$39*$S$138</f>
        <v>5000000</v>
      </c>
      <c r="U138" s="12" t="n">
        <f aca="false">IF($C$138&lt;Assumptions!$B$42,Assumptions!$B$42*(Assumptions!$B$21+Assumptions!$B$22/Assumptions!$B$42)/(Assumptions!$B$21+Assumptions!$B$22/$C$138),Assumptions!$B$42)</f>
        <v>3</v>
      </c>
      <c r="V138" s="12" t="n">
        <f aca="false">Assumptions!$B$43/$U$138</f>
        <v>1</v>
      </c>
      <c r="W138" s="12" t="n">
        <f aca="false">Assumptions!$B$44*$V$138</f>
        <v>5000000</v>
      </c>
      <c r="X138" s="12" t="n">
        <f aca="false">IF($C$138&lt;Assumptions!$B$47,Assumptions!$B$47*(Assumptions!$B$21+Assumptions!$B$22/Assumptions!$B$47)/(Assumptions!$B$21+Assumptions!$B$22/$C$138),Assumptions!$B$47)</f>
        <v>10</v>
      </c>
      <c r="Y138" s="12" t="n">
        <f aca="false">Assumptions!$B$48/$X$138</f>
        <v>1</v>
      </c>
      <c r="Z138" s="12" t="n">
        <f aca="false">Assumptions!$B$49*$Y$138</f>
        <v>3000000</v>
      </c>
      <c r="AA138" s="12" t="n">
        <f aca="false">IF($C$138&lt;Assumptions!$B$52,Assumptions!$B$52*(Assumptions!$B$21+Assumptions!$B$22/Assumptions!$B$52)/(Assumptions!$B$21+Assumptions!$B$22/$C$138),Assumptions!$B$52)</f>
        <v>25</v>
      </c>
      <c r="AB138" s="12" t="n">
        <f aca="false">Assumptions!$B$53/$AA$138</f>
        <v>1</v>
      </c>
      <c r="AC138" s="12" t="n">
        <f aca="false">Assumptions!$B$54*$AB$138</f>
        <v>2400000</v>
      </c>
      <c r="AD138" s="12" t="n">
        <f aca="false">IF($C$138&lt;Assumptions!$B$57,Assumptions!$B$57*(Assumptions!$B$21+Assumptions!$B$22/Assumptions!$B$57)/(Assumptions!$B$21+Assumptions!$B$22/$C$138),Assumptions!$B$57)</f>
        <v>57.6817359540603</v>
      </c>
      <c r="AE138" s="12" t="n">
        <f aca="false">Assumptions!$B$58/$AD$138</f>
        <v>1.04019060812917</v>
      </c>
      <c r="AF138" s="12" t="n">
        <f aca="false">Assumptions!$B$59*$AE$138</f>
        <v>1733651.36027881</v>
      </c>
      <c r="AG138" s="12" t="n">
        <f aca="false">IF($C$138&lt;Assumptions!$B$62,Assumptions!$B$62*(Assumptions!$B$21+Assumptions!$B$22/Assumptions!$B$62)/(Assumptions!$B$21+Assumptions!$B$22/$C$138),Assumptions!$B$62)</f>
        <v>48.9126262367378</v>
      </c>
      <c r="AH138" s="12" t="n">
        <f aca="false">Assumptions!$B$63/$AG$138</f>
        <v>1.00502293134033</v>
      </c>
      <c r="AI138" s="12" t="n">
        <f aca="false">Assumptions!$B$64*$AH$138</f>
        <v>6133320.27733387</v>
      </c>
    </row>
    <row r="139" customFormat="false" ht="15" hidden="true" customHeight="false" outlineLevel="0" collapsed="false">
      <c r="A139" s="6" t="n">
        <f aca="false">ROW()-ROW($A$93)+Assumptions!$B$4</f>
        <v>46</v>
      </c>
      <c r="B139" s="12" t="n">
        <f aca="false">$P$138</f>
        <v>587882.229488009</v>
      </c>
      <c r="C139" s="12" t="n">
        <f aca="false">Assumptions!$B$6/(Assumptions!$B$16+$B$139)</f>
        <v>37.628498065874</v>
      </c>
      <c r="D139" s="12" t="n">
        <f aca="false">Assumptions!$B$7/$C$139</f>
        <v>797268.069203315</v>
      </c>
      <c r="E139" s="12" t="n">
        <f aca="false">$T$139+$W$139+$Z$139+$AC$139+$AF$139+$AI$139</f>
        <v>23266971.6376127</v>
      </c>
      <c r="F139" s="12" t="n">
        <f aca="false">Assumptions!$B$70/(Assumptions!$B$20+Assumptions!$B$17+$B$139+$E$139+$O$138)</f>
        <v>26.7785530953235</v>
      </c>
      <c r="G139" s="12" t="n">
        <f aca="false">$C$139*(1-Assumptions!$B$71)</f>
        <v>30.1027984526992</v>
      </c>
      <c r="H139" s="12" t="n">
        <f aca="false">MIN($F$139,$G$139)</f>
        <v>26.7785530953235</v>
      </c>
      <c r="I139" s="12" t="str">
        <f aca="false">IF($F$139&lt;=$G$139,"cap","discount")</f>
        <v>cap</v>
      </c>
      <c r="J139" s="12" t="n">
        <f aca="false">Assumptions!$B$69/$H$139</f>
        <v>186716.585552682</v>
      </c>
      <c r="K139" s="12" t="n">
        <f aca="false">Assumptions!$B$74/(Assumptions!$B$20+Assumptions!$B$17+$B$139+$E$139+$J$139)</f>
        <v>42.7393378414047</v>
      </c>
      <c r="L139" s="12" t="n">
        <f aca="false">$C$139*(1-Assumptions!$B$75)</f>
        <v>31.9842233559929</v>
      </c>
      <c r="M139" s="12" t="n">
        <f aca="false">MIN($K$139,$L$139)</f>
        <v>31.9842233559929</v>
      </c>
      <c r="N139" s="12" t="str">
        <f aca="false">IF($K$139&lt;=$L$139,"cap","discount")</f>
        <v>discount</v>
      </c>
      <c r="O139" s="12" t="n">
        <f aca="false">Assumptions!$B$73/$M$139</f>
        <v>93796.2434356841</v>
      </c>
      <c r="P139" s="12" t="n">
        <f aca="false">MAX(Assumptions!$B$4,(Assumptions!$B$10*(Assumptions!$B$20+$E$139+Assumptions!$B$17+$J$139+$O$139+$D$139)-Assumptions!$B$17)/(1-Assumptions!$B$10))</f>
        <v>587882.229488009</v>
      </c>
      <c r="Q139" s="12" t="n">
        <f aca="false">Assumptions!$B$20+$E$139+Assumptions!$B$17+$P$139+$J$139+$O$139+$D$139</f>
        <v>38327301.7652924</v>
      </c>
      <c r="R139" s="12" t="n">
        <f aca="false">IF($C$139&lt;Assumptions!$B$37,Assumptions!$B$37*(Assumptions!$B$21+Assumptions!$B$22/Assumptions!$B$37)/(Assumptions!$B$21+Assumptions!$B$22/$C$139),Assumptions!$B$37)</f>
        <v>1</v>
      </c>
      <c r="S139" s="12" t="n">
        <f aca="false">Assumptions!$B$38/$R$139</f>
        <v>1</v>
      </c>
      <c r="T139" s="12" t="n">
        <f aca="false">Assumptions!$B$39*$S$139</f>
        <v>5000000</v>
      </c>
      <c r="U139" s="12" t="n">
        <f aca="false">IF($C$139&lt;Assumptions!$B$42,Assumptions!$B$42*(Assumptions!$B$21+Assumptions!$B$22/Assumptions!$B$42)/(Assumptions!$B$21+Assumptions!$B$22/$C$139),Assumptions!$B$42)</f>
        <v>3</v>
      </c>
      <c r="V139" s="12" t="n">
        <f aca="false">Assumptions!$B$43/$U$139</f>
        <v>1</v>
      </c>
      <c r="W139" s="12" t="n">
        <f aca="false">Assumptions!$B$44*$V$139</f>
        <v>5000000</v>
      </c>
      <c r="X139" s="12" t="n">
        <f aca="false">IF($C$139&lt;Assumptions!$B$47,Assumptions!$B$47*(Assumptions!$B$21+Assumptions!$B$22/Assumptions!$B$47)/(Assumptions!$B$21+Assumptions!$B$22/$C$139),Assumptions!$B$47)</f>
        <v>10</v>
      </c>
      <c r="Y139" s="12" t="n">
        <f aca="false">Assumptions!$B$48/$X$139</f>
        <v>1</v>
      </c>
      <c r="Z139" s="12" t="n">
        <f aca="false">Assumptions!$B$49*$Y$139</f>
        <v>3000000</v>
      </c>
      <c r="AA139" s="12" t="n">
        <f aca="false">IF($C$139&lt;Assumptions!$B$52,Assumptions!$B$52*(Assumptions!$B$21+Assumptions!$B$22/Assumptions!$B$52)/(Assumptions!$B$21+Assumptions!$B$22/$C$139),Assumptions!$B$52)</f>
        <v>25</v>
      </c>
      <c r="AB139" s="12" t="n">
        <f aca="false">Assumptions!$B$53/$AA$139</f>
        <v>1</v>
      </c>
      <c r="AC139" s="12" t="n">
        <f aca="false">Assumptions!$B$54*$AB$139</f>
        <v>2400000</v>
      </c>
      <c r="AD139" s="12" t="n">
        <f aca="false">IF($C$139&lt;Assumptions!$B$57,Assumptions!$B$57*(Assumptions!$B$21+Assumptions!$B$22/Assumptions!$B$57)/(Assumptions!$B$21+Assumptions!$B$22/$C$139),Assumptions!$B$57)</f>
        <v>57.6817359540603</v>
      </c>
      <c r="AE139" s="12" t="n">
        <f aca="false">Assumptions!$B$58/$AD$139</f>
        <v>1.04019060812917</v>
      </c>
      <c r="AF139" s="12" t="n">
        <f aca="false">Assumptions!$B$59*$AE$139</f>
        <v>1733651.36027881</v>
      </c>
      <c r="AG139" s="12" t="n">
        <f aca="false">IF($C$139&lt;Assumptions!$B$62,Assumptions!$B$62*(Assumptions!$B$21+Assumptions!$B$22/Assumptions!$B$62)/(Assumptions!$B$21+Assumptions!$B$22/$C$139),Assumptions!$B$62)</f>
        <v>48.9126262367378</v>
      </c>
      <c r="AH139" s="12" t="n">
        <f aca="false">Assumptions!$B$63/$AG$139</f>
        <v>1.00502293134033</v>
      </c>
      <c r="AI139" s="12" t="n">
        <f aca="false">Assumptions!$B$64*$AH$139</f>
        <v>6133320.27733387</v>
      </c>
    </row>
    <row r="140" customFormat="false" ht="15" hidden="true" customHeight="false" outlineLevel="0" collapsed="false">
      <c r="A140" s="6" t="n">
        <f aca="false">ROW()-ROW($A$93)+Assumptions!$B$4</f>
        <v>47</v>
      </c>
      <c r="B140" s="12" t="n">
        <f aca="false">$P$139</f>
        <v>587882.229488009</v>
      </c>
      <c r="C140" s="12" t="n">
        <f aca="false">Assumptions!$B$6/(Assumptions!$B$16+$B$140)</f>
        <v>37.628498065874</v>
      </c>
      <c r="D140" s="12" t="n">
        <f aca="false">Assumptions!$B$7/$C$140</f>
        <v>797268.069203315</v>
      </c>
      <c r="E140" s="12" t="n">
        <f aca="false">$T$140+$W$140+$Z$140+$AC$140+$AF$140+$AI$140</f>
        <v>23266971.6376127</v>
      </c>
      <c r="F140" s="12" t="n">
        <f aca="false">Assumptions!$B$70/(Assumptions!$B$20+Assumptions!$B$17+$B$140+$E$140+$O$139)</f>
        <v>26.7785530953235</v>
      </c>
      <c r="G140" s="12" t="n">
        <f aca="false">$C$140*(1-Assumptions!$B$71)</f>
        <v>30.1027984526992</v>
      </c>
      <c r="H140" s="12" t="n">
        <f aca="false">MIN($F$140,$G$140)</f>
        <v>26.7785530953235</v>
      </c>
      <c r="I140" s="12" t="str">
        <f aca="false">IF($F$140&lt;=$G$140,"cap","discount")</f>
        <v>cap</v>
      </c>
      <c r="J140" s="12" t="n">
        <f aca="false">Assumptions!$B$69/$H$140</f>
        <v>186716.585552682</v>
      </c>
      <c r="K140" s="12" t="n">
        <f aca="false">Assumptions!$B$74/(Assumptions!$B$20+Assumptions!$B$17+$B$140+$E$140+$J$140)</f>
        <v>42.7393378414047</v>
      </c>
      <c r="L140" s="12" t="n">
        <f aca="false">$C$140*(1-Assumptions!$B$75)</f>
        <v>31.9842233559929</v>
      </c>
      <c r="M140" s="12" t="n">
        <f aca="false">MIN($K$140,$L$140)</f>
        <v>31.9842233559929</v>
      </c>
      <c r="N140" s="12" t="str">
        <f aca="false">IF($K$140&lt;=$L$140,"cap","discount")</f>
        <v>discount</v>
      </c>
      <c r="O140" s="12" t="n">
        <f aca="false">Assumptions!$B$73/$M$140</f>
        <v>93796.2434356841</v>
      </c>
      <c r="P140" s="12" t="n">
        <f aca="false">MAX(Assumptions!$B$4,(Assumptions!$B$10*(Assumptions!$B$20+$E$140+Assumptions!$B$17+$J$140+$O$140+$D$140)-Assumptions!$B$17)/(1-Assumptions!$B$10))</f>
        <v>587882.229488009</v>
      </c>
      <c r="Q140" s="12" t="n">
        <f aca="false">Assumptions!$B$20+$E$140+Assumptions!$B$17+$P$140+$J$140+$O$140+$D$140</f>
        <v>38327301.7652924</v>
      </c>
      <c r="R140" s="12" t="n">
        <f aca="false">IF($C$140&lt;Assumptions!$B$37,Assumptions!$B$37*(Assumptions!$B$21+Assumptions!$B$22/Assumptions!$B$37)/(Assumptions!$B$21+Assumptions!$B$22/$C$140),Assumptions!$B$37)</f>
        <v>1</v>
      </c>
      <c r="S140" s="12" t="n">
        <f aca="false">Assumptions!$B$38/$R$140</f>
        <v>1</v>
      </c>
      <c r="T140" s="12" t="n">
        <f aca="false">Assumptions!$B$39*$S$140</f>
        <v>5000000</v>
      </c>
      <c r="U140" s="12" t="n">
        <f aca="false">IF($C$140&lt;Assumptions!$B$42,Assumptions!$B$42*(Assumptions!$B$21+Assumptions!$B$22/Assumptions!$B$42)/(Assumptions!$B$21+Assumptions!$B$22/$C$140),Assumptions!$B$42)</f>
        <v>3</v>
      </c>
      <c r="V140" s="12" t="n">
        <f aca="false">Assumptions!$B$43/$U$140</f>
        <v>1</v>
      </c>
      <c r="W140" s="12" t="n">
        <f aca="false">Assumptions!$B$44*$V$140</f>
        <v>5000000</v>
      </c>
      <c r="X140" s="12" t="n">
        <f aca="false">IF($C$140&lt;Assumptions!$B$47,Assumptions!$B$47*(Assumptions!$B$21+Assumptions!$B$22/Assumptions!$B$47)/(Assumptions!$B$21+Assumptions!$B$22/$C$140),Assumptions!$B$47)</f>
        <v>10</v>
      </c>
      <c r="Y140" s="12" t="n">
        <f aca="false">Assumptions!$B$48/$X$140</f>
        <v>1</v>
      </c>
      <c r="Z140" s="12" t="n">
        <f aca="false">Assumptions!$B$49*$Y$140</f>
        <v>3000000</v>
      </c>
      <c r="AA140" s="12" t="n">
        <f aca="false">IF($C$140&lt;Assumptions!$B$52,Assumptions!$B$52*(Assumptions!$B$21+Assumptions!$B$22/Assumptions!$B$52)/(Assumptions!$B$21+Assumptions!$B$22/$C$140),Assumptions!$B$52)</f>
        <v>25</v>
      </c>
      <c r="AB140" s="12" t="n">
        <f aca="false">Assumptions!$B$53/$AA$140</f>
        <v>1</v>
      </c>
      <c r="AC140" s="12" t="n">
        <f aca="false">Assumptions!$B$54*$AB$140</f>
        <v>2400000</v>
      </c>
      <c r="AD140" s="12" t="n">
        <f aca="false">IF($C$140&lt;Assumptions!$B$57,Assumptions!$B$57*(Assumptions!$B$21+Assumptions!$B$22/Assumptions!$B$57)/(Assumptions!$B$21+Assumptions!$B$22/$C$140),Assumptions!$B$57)</f>
        <v>57.6817359540603</v>
      </c>
      <c r="AE140" s="12" t="n">
        <f aca="false">Assumptions!$B$58/$AD$140</f>
        <v>1.04019060812917</v>
      </c>
      <c r="AF140" s="12" t="n">
        <f aca="false">Assumptions!$B$59*$AE$140</f>
        <v>1733651.36027881</v>
      </c>
      <c r="AG140" s="12" t="n">
        <f aca="false">IF($C$140&lt;Assumptions!$B$62,Assumptions!$B$62*(Assumptions!$B$21+Assumptions!$B$22/Assumptions!$B$62)/(Assumptions!$B$21+Assumptions!$B$22/$C$140),Assumptions!$B$62)</f>
        <v>48.9126262367378</v>
      </c>
      <c r="AH140" s="12" t="n">
        <f aca="false">Assumptions!$B$63/$AG$140</f>
        <v>1.00502293134033</v>
      </c>
      <c r="AI140" s="12" t="n">
        <f aca="false">Assumptions!$B$64*$AH$140</f>
        <v>6133320.27733387</v>
      </c>
    </row>
    <row r="141" customFormat="false" ht="15" hidden="true" customHeight="false" outlineLevel="0" collapsed="false">
      <c r="A141" s="6" t="n">
        <f aca="false">ROW()-ROW($A$93)+Assumptions!$B$4</f>
        <v>48</v>
      </c>
      <c r="B141" s="12" t="n">
        <f aca="false">$P$140</f>
        <v>587882.229488009</v>
      </c>
      <c r="C141" s="12" t="n">
        <f aca="false">Assumptions!$B$6/(Assumptions!$B$16+$B$141)</f>
        <v>37.628498065874</v>
      </c>
      <c r="D141" s="12" t="n">
        <f aca="false">Assumptions!$B$7/$C$141</f>
        <v>797268.069203315</v>
      </c>
      <c r="E141" s="12" t="n">
        <f aca="false">$T$141+$W$141+$Z$141+$AC$141+$AF$141+$AI$141</f>
        <v>23266971.6376127</v>
      </c>
      <c r="F141" s="12" t="n">
        <f aca="false">Assumptions!$B$70/(Assumptions!$B$20+Assumptions!$B$17+$B$141+$E$141+$O$140)</f>
        <v>26.7785530953235</v>
      </c>
      <c r="G141" s="12" t="n">
        <f aca="false">$C$141*(1-Assumptions!$B$71)</f>
        <v>30.1027984526992</v>
      </c>
      <c r="H141" s="12" t="n">
        <f aca="false">MIN($F$141,$G$141)</f>
        <v>26.7785530953235</v>
      </c>
      <c r="I141" s="12" t="str">
        <f aca="false">IF($F$141&lt;=$G$141,"cap","discount")</f>
        <v>cap</v>
      </c>
      <c r="J141" s="12" t="n">
        <f aca="false">Assumptions!$B$69/$H$141</f>
        <v>186716.585552682</v>
      </c>
      <c r="K141" s="12" t="n">
        <f aca="false">Assumptions!$B$74/(Assumptions!$B$20+Assumptions!$B$17+$B$141+$E$141+$J$141)</f>
        <v>42.7393378414047</v>
      </c>
      <c r="L141" s="12" t="n">
        <f aca="false">$C$141*(1-Assumptions!$B$75)</f>
        <v>31.9842233559929</v>
      </c>
      <c r="M141" s="12" t="n">
        <f aca="false">MIN($K$141,$L$141)</f>
        <v>31.9842233559929</v>
      </c>
      <c r="N141" s="12" t="str">
        <f aca="false">IF($K$141&lt;=$L$141,"cap","discount")</f>
        <v>discount</v>
      </c>
      <c r="O141" s="12" t="n">
        <f aca="false">Assumptions!$B$73/$M$141</f>
        <v>93796.2434356841</v>
      </c>
      <c r="P141" s="12" t="n">
        <f aca="false">MAX(Assumptions!$B$4,(Assumptions!$B$10*(Assumptions!$B$20+$E$141+Assumptions!$B$17+$J$141+$O$141+$D$141)-Assumptions!$B$17)/(1-Assumptions!$B$10))</f>
        <v>587882.229488009</v>
      </c>
      <c r="Q141" s="12" t="n">
        <f aca="false">Assumptions!$B$20+$E$141+Assumptions!$B$17+$P$141+$J$141+$O$141+$D$141</f>
        <v>38327301.7652924</v>
      </c>
      <c r="R141" s="12" t="n">
        <f aca="false">IF($C$141&lt;Assumptions!$B$37,Assumptions!$B$37*(Assumptions!$B$21+Assumptions!$B$22/Assumptions!$B$37)/(Assumptions!$B$21+Assumptions!$B$22/$C$141),Assumptions!$B$37)</f>
        <v>1</v>
      </c>
      <c r="S141" s="12" t="n">
        <f aca="false">Assumptions!$B$38/$R$141</f>
        <v>1</v>
      </c>
      <c r="T141" s="12" t="n">
        <f aca="false">Assumptions!$B$39*$S$141</f>
        <v>5000000</v>
      </c>
      <c r="U141" s="12" t="n">
        <f aca="false">IF($C$141&lt;Assumptions!$B$42,Assumptions!$B$42*(Assumptions!$B$21+Assumptions!$B$22/Assumptions!$B$42)/(Assumptions!$B$21+Assumptions!$B$22/$C$141),Assumptions!$B$42)</f>
        <v>3</v>
      </c>
      <c r="V141" s="12" t="n">
        <f aca="false">Assumptions!$B$43/$U$141</f>
        <v>1</v>
      </c>
      <c r="W141" s="12" t="n">
        <f aca="false">Assumptions!$B$44*$V$141</f>
        <v>5000000</v>
      </c>
      <c r="X141" s="12" t="n">
        <f aca="false">IF($C$141&lt;Assumptions!$B$47,Assumptions!$B$47*(Assumptions!$B$21+Assumptions!$B$22/Assumptions!$B$47)/(Assumptions!$B$21+Assumptions!$B$22/$C$141),Assumptions!$B$47)</f>
        <v>10</v>
      </c>
      <c r="Y141" s="12" t="n">
        <f aca="false">Assumptions!$B$48/$X$141</f>
        <v>1</v>
      </c>
      <c r="Z141" s="12" t="n">
        <f aca="false">Assumptions!$B$49*$Y$141</f>
        <v>3000000</v>
      </c>
      <c r="AA141" s="12" t="n">
        <f aca="false">IF($C$141&lt;Assumptions!$B$52,Assumptions!$B$52*(Assumptions!$B$21+Assumptions!$B$22/Assumptions!$B$52)/(Assumptions!$B$21+Assumptions!$B$22/$C$141),Assumptions!$B$52)</f>
        <v>25</v>
      </c>
      <c r="AB141" s="12" t="n">
        <f aca="false">Assumptions!$B$53/$AA$141</f>
        <v>1</v>
      </c>
      <c r="AC141" s="12" t="n">
        <f aca="false">Assumptions!$B$54*$AB$141</f>
        <v>2400000</v>
      </c>
      <c r="AD141" s="12" t="n">
        <f aca="false">IF($C$141&lt;Assumptions!$B$57,Assumptions!$B$57*(Assumptions!$B$21+Assumptions!$B$22/Assumptions!$B$57)/(Assumptions!$B$21+Assumptions!$B$22/$C$141),Assumptions!$B$57)</f>
        <v>57.6817359540603</v>
      </c>
      <c r="AE141" s="12" t="n">
        <f aca="false">Assumptions!$B$58/$AD$141</f>
        <v>1.04019060812917</v>
      </c>
      <c r="AF141" s="12" t="n">
        <f aca="false">Assumptions!$B$59*$AE$141</f>
        <v>1733651.36027881</v>
      </c>
      <c r="AG141" s="12" t="n">
        <f aca="false">IF($C$141&lt;Assumptions!$B$62,Assumptions!$B$62*(Assumptions!$B$21+Assumptions!$B$22/Assumptions!$B$62)/(Assumptions!$B$21+Assumptions!$B$22/$C$141),Assumptions!$B$62)</f>
        <v>48.9126262367378</v>
      </c>
      <c r="AH141" s="12" t="n">
        <f aca="false">Assumptions!$B$63/$AG$141</f>
        <v>1.00502293134033</v>
      </c>
      <c r="AI141" s="12" t="n">
        <f aca="false">Assumptions!$B$64*$AH$141</f>
        <v>6133320.27733387</v>
      </c>
    </row>
    <row r="142" customFormat="false" ht="15" hidden="true" customHeight="false" outlineLevel="0" collapsed="false">
      <c r="A142" s="6" t="n">
        <f aca="false">ROW()-ROW($A$93)+Assumptions!$B$4</f>
        <v>49</v>
      </c>
      <c r="B142" s="12" t="n">
        <f aca="false">$P$141</f>
        <v>587882.229488009</v>
      </c>
      <c r="C142" s="12" t="n">
        <f aca="false">Assumptions!$B$6/(Assumptions!$B$16+$B$142)</f>
        <v>37.628498065874</v>
      </c>
      <c r="D142" s="12" t="n">
        <f aca="false">Assumptions!$B$7/$C$142</f>
        <v>797268.069203315</v>
      </c>
      <c r="E142" s="12" t="n">
        <f aca="false">$T$142+$W$142+$Z$142+$AC$142+$AF$142+$AI$142</f>
        <v>23266971.6376127</v>
      </c>
      <c r="F142" s="12" t="n">
        <f aca="false">Assumptions!$B$70/(Assumptions!$B$20+Assumptions!$B$17+$B$142+$E$142+$O$141)</f>
        <v>26.7785530953235</v>
      </c>
      <c r="G142" s="12" t="n">
        <f aca="false">$C$142*(1-Assumptions!$B$71)</f>
        <v>30.1027984526992</v>
      </c>
      <c r="H142" s="12" t="n">
        <f aca="false">MIN($F$142,$G$142)</f>
        <v>26.7785530953235</v>
      </c>
      <c r="I142" s="12" t="str">
        <f aca="false">IF($F$142&lt;=$G$142,"cap","discount")</f>
        <v>cap</v>
      </c>
      <c r="J142" s="12" t="n">
        <f aca="false">Assumptions!$B$69/$H$142</f>
        <v>186716.585552682</v>
      </c>
      <c r="K142" s="12" t="n">
        <f aca="false">Assumptions!$B$74/(Assumptions!$B$20+Assumptions!$B$17+$B$142+$E$142+$J$142)</f>
        <v>42.7393378414047</v>
      </c>
      <c r="L142" s="12" t="n">
        <f aca="false">$C$142*(1-Assumptions!$B$75)</f>
        <v>31.9842233559929</v>
      </c>
      <c r="M142" s="12" t="n">
        <f aca="false">MIN($K$142,$L$142)</f>
        <v>31.9842233559929</v>
      </c>
      <c r="N142" s="12" t="str">
        <f aca="false">IF($K$142&lt;=$L$142,"cap","discount")</f>
        <v>discount</v>
      </c>
      <c r="O142" s="12" t="n">
        <f aca="false">Assumptions!$B$73/$M$142</f>
        <v>93796.2434356841</v>
      </c>
      <c r="P142" s="12" t="n">
        <f aca="false">MAX(Assumptions!$B$4,(Assumptions!$B$10*(Assumptions!$B$20+$E$142+Assumptions!$B$17+$J$142+$O$142+$D$142)-Assumptions!$B$17)/(1-Assumptions!$B$10))</f>
        <v>587882.229488009</v>
      </c>
      <c r="Q142" s="12" t="n">
        <f aca="false">Assumptions!$B$20+$E$142+Assumptions!$B$17+$P$142+$J$142+$O$142+$D$142</f>
        <v>38327301.7652924</v>
      </c>
      <c r="R142" s="12" t="n">
        <f aca="false">IF($C$142&lt;Assumptions!$B$37,Assumptions!$B$37*(Assumptions!$B$21+Assumptions!$B$22/Assumptions!$B$37)/(Assumptions!$B$21+Assumptions!$B$22/$C$142),Assumptions!$B$37)</f>
        <v>1</v>
      </c>
      <c r="S142" s="12" t="n">
        <f aca="false">Assumptions!$B$38/$R$142</f>
        <v>1</v>
      </c>
      <c r="T142" s="12" t="n">
        <f aca="false">Assumptions!$B$39*$S$142</f>
        <v>5000000</v>
      </c>
      <c r="U142" s="12" t="n">
        <f aca="false">IF($C$142&lt;Assumptions!$B$42,Assumptions!$B$42*(Assumptions!$B$21+Assumptions!$B$22/Assumptions!$B$42)/(Assumptions!$B$21+Assumptions!$B$22/$C$142),Assumptions!$B$42)</f>
        <v>3</v>
      </c>
      <c r="V142" s="12" t="n">
        <f aca="false">Assumptions!$B$43/$U$142</f>
        <v>1</v>
      </c>
      <c r="W142" s="12" t="n">
        <f aca="false">Assumptions!$B$44*$V$142</f>
        <v>5000000</v>
      </c>
      <c r="X142" s="12" t="n">
        <f aca="false">IF($C$142&lt;Assumptions!$B$47,Assumptions!$B$47*(Assumptions!$B$21+Assumptions!$B$22/Assumptions!$B$47)/(Assumptions!$B$21+Assumptions!$B$22/$C$142),Assumptions!$B$47)</f>
        <v>10</v>
      </c>
      <c r="Y142" s="12" t="n">
        <f aca="false">Assumptions!$B$48/$X$142</f>
        <v>1</v>
      </c>
      <c r="Z142" s="12" t="n">
        <f aca="false">Assumptions!$B$49*$Y$142</f>
        <v>3000000</v>
      </c>
      <c r="AA142" s="12" t="n">
        <f aca="false">IF($C$142&lt;Assumptions!$B$52,Assumptions!$B$52*(Assumptions!$B$21+Assumptions!$B$22/Assumptions!$B$52)/(Assumptions!$B$21+Assumptions!$B$22/$C$142),Assumptions!$B$52)</f>
        <v>25</v>
      </c>
      <c r="AB142" s="12" t="n">
        <f aca="false">Assumptions!$B$53/$AA$142</f>
        <v>1</v>
      </c>
      <c r="AC142" s="12" t="n">
        <f aca="false">Assumptions!$B$54*$AB$142</f>
        <v>2400000</v>
      </c>
      <c r="AD142" s="12" t="n">
        <f aca="false">IF($C$142&lt;Assumptions!$B$57,Assumptions!$B$57*(Assumptions!$B$21+Assumptions!$B$22/Assumptions!$B$57)/(Assumptions!$B$21+Assumptions!$B$22/$C$142),Assumptions!$B$57)</f>
        <v>57.6817359540603</v>
      </c>
      <c r="AE142" s="12" t="n">
        <f aca="false">Assumptions!$B$58/$AD$142</f>
        <v>1.04019060812917</v>
      </c>
      <c r="AF142" s="12" t="n">
        <f aca="false">Assumptions!$B$59*$AE$142</f>
        <v>1733651.36027881</v>
      </c>
      <c r="AG142" s="12" t="n">
        <f aca="false">IF($C$142&lt;Assumptions!$B$62,Assumptions!$B$62*(Assumptions!$B$21+Assumptions!$B$22/Assumptions!$B$62)/(Assumptions!$B$21+Assumptions!$B$22/$C$142),Assumptions!$B$62)</f>
        <v>48.9126262367378</v>
      </c>
      <c r="AH142" s="12" t="n">
        <f aca="false">Assumptions!$B$63/$AG$142</f>
        <v>1.00502293134033</v>
      </c>
      <c r="AI142" s="12" t="n">
        <f aca="false">Assumptions!$B$64*$AH$142</f>
        <v>6133320.27733387</v>
      </c>
    </row>
    <row r="143" customFormat="false" ht="15" hidden="true" customHeight="false" outlineLevel="0" collapsed="false">
      <c r="A143" s="6" t="n">
        <f aca="false">ROW()-ROW($A$93)+Assumptions!$B$4</f>
        <v>50</v>
      </c>
      <c r="B143" s="12" t="n">
        <f aca="false">$P$142</f>
        <v>587882.229488009</v>
      </c>
      <c r="C143" s="12" t="n">
        <f aca="false">Assumptions!$B$6/(Assumptions!$B$16+$B$143)</f>
        <v>37.628498065874</v>
      </c>
      <c r="D143" s="12" t="n">
        <f aca="false">Assumptions!$B$7/$C$143</f>
        <v>797268.069203315</v>
      </c>
      <c r="E143" s="12" t="n">
        <f aca="false">$T$143+$W$143+$Z$143+$AC$143+$AF$143+$AI$143</f>
        <v>23266971.6376127</v>
      </c>
      <c r="F143" s="12" t="n">
        <f aca="false">Assumptions!$B$70/(Assumptions!$B$20+Assumptions!$B$17+$B$143+$E$143+$O$142)</f>
        <v>26.7785530953235</v>
      </c>
      <c r="G143" s="12" t="n">
        <f aca="false">$C$143*(1-Assumptions!$B$71)</f>
        <v>30.1027984526992</v>
      </c>
      <c r="H143" s="12" t="n">
        <f aca="false">MIN($F$143,$G$143)</f>
        <v>26.7785530953235</v>
      </c>
      <c r="I143" s="12" t="str">
        <f aca="false">IF($F$143&lt;=$G$143,"cap","discount")</f>
        <v>cap</v>
      </c>
      <c r="J143" s="12" t="n">
        <f aca="false">Assumptions!$B$69/$H$143</f>
        <v>186716.585552682</v>
      </c>
      <c r="K143" s="12" t="n">
        <f aca="false">Assumptions!$B$74/(Assumptions!$B$20+Assumptions!$B$17+$B$143+$E$143+$J$143)</f>
        <v>42.7393378414047</v>
      </c>
      <c r="L143" s="12" t="n">
        <f aca="false">$C$143*(1-Assumptions!$B$75)</f>
        <v>31.9842233559929</v>
      </c>
      <c r="M143" s="12" t="n">
        <f aca="false">MIN($K$143,$L$143)</f>
        <v>31.9842233559929</v>
      </c>
      <c r="N143" s="12" t="str">
        <f aca="false">IF($K$143&lt;=$L$143,"cap","discount")</f>
        <v>discount</v>
      </c>
      <c r="O143" s="12" t="n">
        <f aca="false">Assumptions!$B$73/$M$143</f>
        <v>93796.2434356841</v>
      </c>
      <c r="P143" s="12" t="n">
        <f aca="false">MAX(Assumptions!$B$4,(Assumptions!$B$10*(Assumptions!$B$20+$E$143+Assumptions!$B$17+$J$143+$O$143+$D$143)-Assumptions!$B$17)/(1-Assumptions!$B$10))</f>
        <v>587882.229488009</v>
      </c>
      <c r="Q143" s="12" t="n">
        <f aca="false">Assumptions!$B$20+$E$143+Assumptions!$B$17+$P$143+$J$143+$O$143+$D$143</f>
        <v>38327301.7652924</v>
      </c>
      <c r="R143" s="12" t="n">
        <f aca="false">IF($C$143&lt;Assumptions!$B$37,Assumptions!$B$37*(Assumptions!$B$21+Assumptions!$B$22/Assumptions!$B$37)/(Assumptions!$B$21+Assumptions!$B$22/$C$143),Assumptions!$B$37)</f>
        <v>1</v>
      </c>
      <c r="S143" s="12" t="n">
        <f aca="false">Assumptions!$B$38/$R$143</f>
        <v>1</v>
      </c>
      <c r="T143" s="12" t="n">
        <f aca="false">Assumptions!$B$39*$S$143</f>
        <v>5000000</v>
      </c>
      <c r="U143" s="12" t="n">
        <f aca="false">IF($C$143&lt;Assumptions!$B$42,Assumptions!$B$42*(Assumptions!$B$21+Assumptions!$B$22/Assumptions!$B$42)/(Assumptions!$B$21+Assumptions!$B$22/$C$143),Assumptions!$B$42)</f>
        <v>3</v>
      </c>
      <c r="V143" s="12" t="n">
        <f aca="false">Assumptions!$B$43/$U$143</f>
        <v>1</v>
      </c>
      <c r="W143" s="12" t="n">
        <f aca="false">Assumptions!$B$44*$V$143</f>
        <v>5000000</v>
      </c>
      <c r="X143" s="12" t="n">
        <f aca="false">IF($C$143&lt;Assumptions!$B$47,Assumptions!$B$47*(Assumptions!$B$21+Assumptions!$B$22/Assumptions!$B$47)/(Assumptions!$B$21+Assumptions!$B$22/$C$143),Assumptions!$B$47)</f>
        <v>10</v>
      </c>
      <c r="Y143" s="12" t="n">
        <f aca="false">Assumptions!$B$48/$X$143</f>
        <v>1</v>
      </c>
      <c r="Z143" s="12" t="n">
        <f aca="false">Assumptions!$B$49*$Y$143</f>
        <v>3000000</v>
      </c>
      <c r="AA143" s="12" t="n">
        <f aca="false">IF($C$143&lt;Assumptions!$B$52,Assumptions!$B$52*(Assumptions!$B$21+Assumptions!$B$22/Assumptions!$B$52)/(Assumptions!$B$21+Assumptions!$B$22/$C$143),Assumptions!$B$52)</f>
        <v>25</v>
      </c>
      <c r="AB143" s="12" t="n">
        <f aca="false">Assumptions!$B$53/$AA$143</f>
        <v>1</v>
      </c>
      <c r="AC143" s="12" t="n">
        <f aca="false">Assumptions!$B$54*$AB$143</f>
        <v>2400000</v>
      </c>
      <c r="AD143" s="12" t="n">
        <f aca="false">IF($C$143&lt;Assumptions!$B$57,Assumptions!$B$57*(Assumptions!$B$21+Assumptions!$B$22/Assumptions!$B$57)/(Assumptions!$B$21+Assumptions!$B$22/$C$143),Assumptions!$B$57)</f>
        <v>57.6817359540603</v>
      </c>
      <c r="AE143" s="12" t="n">
        <f aca="false">Assumptions!$B$58/$AD$143</f>
        <v>1.04019060812917</v>
      </c>
      <c r="AF143" s="12" t="n">
        <f aca="false">Assumptions!$B$59*$AE$143</f>
        <v>1733651.36027881</v>
      </c>
      <c r="AG143" s="12" t="n">
        <f aca="false">IF($C$143&lt;Assumptions!$B$62,Assumptions!$B$62*(Assumptions!$B$21+Assumptions!$B$22/Assumptions!$B$62)/(Assumptions!$B$21+Assumptions!$B$22/$C$143),Assumptions!$B$62)</f>
        <v>48.9126262367378</v>
      </c>
      <c r="AH143" s="12" t="n">
        <f aca="false">Assumptions!$B$63/$AG$143</f>
        <v>1.00502293134033</v>
      </c>
      <c r="AI143" s="12" t="n">
        <f aca="false">Assumptions!$B$64*$AH$143</f>
        <v>6133320.27733387</v>
      </c>
    </row>
    <row r="144" customFormat="false" ht="15" hidden="true" customHeight="false" outlineLevel="0" collapsed="false">
      <c r="A144" s="6" t="n">
        <f aca="false">ROW()-ROW($A$93)+Assumptions!$B$4</f>
        <v>51</v>
      </c>
      <c r="B144" s="12" t="n">
        <f aca="false">$P$143</f>
        <v>587882.229488009</v>
      </c>
      <c r="C144" s="12" t="n">
        <f aca="false">Assumptions!$B$6/(Assumptions!$B$16+$B$144)</f>
        <v>37.628498065874</v>
      </c>
      <c r="D144" s="12" t="n">
        <f aca="false">Assumptions!$B$7/$C$144</f>
        <v>797268.069203315</v>
      </c>
      <c r="E144" s="12" t="n">
        <f aca="false">$T$144+$W$144+$Z$144+$AC$144+$AF$144+$AI$144</f>
        <v>23266971.6376127</v>
      </c>
      <c r="F144" s="12" t="n">
        <f aca="false">Assumptions!$B$70/(Assumptions!$B$20+Assumptions!$B$17+$B$144+$E$144+$O$143)</f>
        <v>26.7785530953235</v>
      </c>
      <c r="G144" s="12" t="n">
        <f aca="false">$C$144*(1-Assumptions!$B$71)</f>
        <v>30.1027984526992</v>
      </c>
      <c r="H144" s="12" t="n">
        <f aca="false">MIN($F$144,$G$144)</f>
        <v>26.7785530953235</v>
      </c>
      <c r="I144" s="12" t="str">
        <f aca="false">IF($F$144&lt;=$G$144,"cap","discount")</f>
        <v>cap</v>
      </c>
      <c r="J144" s="12" t="n">
        <f aca="false">Assumptions!$B$69/$H$144</f>
        <v>186716.585552682</v>
      </c>
      <c r="K144" s="12" t="n">
        <f aca="false">Assumptions!$B$74/(Assumptions!$B$20+Assumptions!$B$17+$B$144+$E$144+$J$144)</f>
        <v>42.7393378414047</v>
      </c>
      <c r="L144" s="12" t="n">
        <f aca="false">$C$144*(1-Assumptions!$B$75)</f>
        <v>31.9842233559929</v>
      </c>
      <c r="M144" s="12" t="n">
        <f aca="false">MIN($K$144,$L$144)</f>
        <v>31.9842233559929</v>
      </c>
      <c r="N144" s="12" t="str">
        <f aca="false">IF($K$144&lt;=$L$144,"cap","discount")</f>
        <v>discount</v>
      </c>
      <c r="O144" s="12" t="n">
        <f aca="false">Assumptions!$B$73/$M$144</f>
        <v>93796.2434356841</v>
      </c>
      <c r="P144" s="12" t="n">
        <f aca="false">MAX(Assumptions!$B$4,(Assumptions!$B$10*(Assumptions!$B$20+$E$144+Assumptions!$B$17+$J$144+$O$144+$D$144)-Assumptions!$B$17)/(1-Assumptions!$B$10))</f>
        <v>587882.229488009</v>
      </c>
      <c r="Q144" s="12" t="n">
        <f aca="false">Assumptions!$B$20+$E$144+Assumptions!$B$17+$P$144+$J$144+$O$144+$D$144</f>
        <v>38327301.7652924</v>
      </c>
      <c r="R144" s="12" t="n">
        <f aca="false">IF($C$144&lt;Assumptions!$B$37,Assumptions!$B$37*(Assumptions!$B$21+Assumptions!$B$22/Assumptions!$B$37)/(Assumptions!$B$21+Assumptions!$B$22/$C$144),Assumptions!$B$37)</f>
        <v>1</v>
      </c>
      <c r="S144" s="12" t="n">
        <f aca="false">Assumptions!$B$38/$R$144</f>
        <v>1</v>
      </c>
      <c r="T144" s="12" t="n">
        <f aca="false">Assumptions!$B$39*$S$144</f>
        <v>5000000</v>
      </c>
      <c r="U144" s="12" t="n">
        <f aca="false">IF($C$144&lt;Assumptions!$B$42,Assumptions!$B$42*(Assumptions!$B$21+Assumptions!$B$22/Assumptions!$B$42)/(Assumptions!$B$21+Assumptions!$B$22/$C$144),Assumptions!$B$42)</f>
        <v>3</v>
      </c>
      <c r="V144" s="12" t="n">
        <f aca="false">Assumptions!$B$43/$U$144</f>
        <v>1</v>
      </c>
      <c r="W144" s="12" t="n">
        <f aca="false">Assumptions!$B$44*$V$144</f>
        <v>5000000</v>
      </c>
      <c r="X144" s="12" t="n">
        <f aca="false">IF($C$144&lt;Assumptions!$B$47,Assumptions!$B$47*(Assumptions!$B$21+Assumptions!$B$22/Assumptions!$B$47)/(Assumptions!$B$21+Assumptions!$B$22/$C$144),Assumptions!$B$47)</f>
        <v>10</v>
      </c>
      <c r="Y144" s="12" t="n">
        <f aca="false">Assumptions!$B$48/$X$144</f>
        <v>1</v>
      </c>
      <c r="Z144" s="12" t="n">
        <f aca="false">Assumptions!$B$49*$Y$144</f>
        <v>3000000</v>
      </c>
      <c r="AA144" s="12" t="n">
        <f aca="false">IF($C$144&lt;Assumptions!$B$52,Assumptions!$B$52*(Assumptions!$B$21+Assumptions!$B$22/Assumptions!$B$52)/(Assumptions!$B$21+Assumptions!$B$22/$C$144),Assumptions!$B$52)</f>
        <v>25</v>
      </c>
      <c r="AB144" s="12" t="n">
        <f aca="false">Assumptions!$B$53/$AA$144</f>
        <v>1</v>
      </c>
      <c r="AC144" s="12" t="n">
        <f aca="false">Assumptions!$B$54*$AB$144</f>
        <v>2400000</v>
      </c>
      <c r="AD144" s="12" t="n">
        <f aca="false">IF($C$144&lt;Assumptions!$B$57,Assumptions!$B$57*(Assumptions!$B$21+Assumptions!$B$22/Assumptions!$B$57)/(Assumptions!$B$21+Assumptions!$B$22/$C$144),Assumptions!$B$57)</f>
        <v>57.6817359540603</v>
      </c>
      <c r="AE144" s="12" t="n">
        <f aca="false">Assumptions!$B$58/$AD$144</f>
        <v>1.04019060812917</v>
      </c>
      <c r="AF144" s="12" t="n">
        <f aca="false">Assumptions!$B$59*$AE$144</f>
        <v>1733651.36027881</v>
      </c>
      <c r="AG144" s="12" t="n">
        <f aca="false">IF($C$144&lt;Assumptions!$B$62,Assumptions!$B$62*(Assumptions!$B$21+Assumptions!$B$22/Assumptions!$B$62)/(Assumptions!$B$21+Assumptions!$B$22/$C$144),Assumptions!$B$62)</f>
        <v>48.9126262367378</v>
      </c>
      <c r="AH144" s="12" t="n">
        <f aca="false">Assumptions!$B$63/$AG$144</f>
        <v>1.00502293134033</v>
      </c>
      <c r="AI144" s="12" t="n">
        <f aca="false">Assumptions!$B$64*$AH$144</f>
        <v>6133320.27733387</v>
      </c>
    </row>
    <row r="145" customFormat="false" ht="15" hidden="true" customHeight="false" outlineLevel="0" collapsed="false">
      <c r="A145" s="6" t="n">
        <f aca="false">ROW()-ROW($A$93)+Assumptions!$B$4</f>
        <v>52</v>
      </c>
      <c r="B145" s="12" t="n">
        <f aca="false">$P$144</f>
        <v>587882.229488009</v>
      </c>
      <c r="C145" s="12" t="n">
        <f aca="false">Assumptions!$B$6/(Assumptions!$B$16+$B$145)</f>
        <v>37.628498065874</v>
      </c>
      <c r="D145" s="12" t="n">
        <f aca="false">Assumptions!$B$7/$C$145</f>
        <v>797268.069203315</v>
      </c>
      <c r="E145" s="12" t="n">
        <f aca="false">$T$145+$W$145+$Z$145+$AC$145+$AF$145+$AI$145</f>
        <v>23266971.6376127</v>
      </c>
      <c r="F145" s="12" t="n">
        <f aca="false">Assumptions!$B$70/(Assumptions!$B$20+Assumptions!$B$17+$B$145+$E$145+$O$144)</f>
        <v>26.7785530953235</v>
      </c>
      <c r="G145" s="12" t="n">
        <f aca="false">$C$145*(1-Assumptions!$B$71)</f>
        <v>30.1027984526992</v>
      </c>
      <c r="H145" s="12" t="n">
        <f aca="false">MIN($F$145,$G$145)</f>
        <v>26.7785530953235</v>
      </c>
      <c r="I145" s="12" t="str">
        <f aca="false">IF($F$145&lt;=$G$145,"cap","discount")</f>
        <v>cap</v>
      </c>
      <c r="J145" s="12" t="n">
        <f aca="false">Assumptions!$B$69/$H$145</f>
        <v>186716.585552682</v>
      </c>
      <c r="K145" s="12" t="n">
        <f aca="false">Assumptions!$B$74/(Assumptions!$B$20+Assumptions!$B$17+$B$145+$E$145+$J$145)</f>
        <v>42.7393378414047</v>
      </c>
      <c r="L145" s="12" t="n">
        <f aca="false">$C$145*(1-Assumptions!$B$75)</f>
        <v>31.9842233559929</v>
      </c>
      <c r="M145" s="12" t="n">
        <f aca="false">MIN($K$145,$L$145)</f>
        <v>31.9842233559929</v>
      </c>
      <c r="N145" s="12" t="str">
        <f aca="false">IF($K$145&lt;=$L$145,"cap","discount")</f>
        <v>discount</v>
      </c>
      <c r="O145" s="12" t="n">
        <f aca="false">Assumptions!$B$73/$M$145</f>
        <v>93796.2434356841</v>
      </c>
      <c r="P145" s="12" t="n">
        <f aca="false">MAX(Assumptions!$B$4,(Assumptions!$B$10*(Assumptions!$B$20+$E$145+Assumptions!$B$17+$J$145+$O$145+$D$145)-Assumptions!$B$17)/(1-Assumptions!$B$10))</f>
        <v>587882.229488009</v>
      </c>
      <c r="Q145" s="12" t="n">
        <f aca="false">Assumptions!$B$20+$E$145+Assumptions!$B$17+$P$145+$J$145+$O$145+$D$145</f>
        <v>38327301.7652924</v>
      </c>
      <c r="R145" s="12" t="n">
        <f aca="false">IF($C$145&lt;Assumptions!$B$37,Assumptions!$B$37*(Assumptions!$B$21+Assumptions!$B$22/Assumptions!$B$37)/(Assumptions!$B$21+Assumptions!$B$22/$C$145),Assumptions!$B$37)</f>
        <v>1</v>
      </c>
      <c r="S145" s="12" t="n">
        <f aca="false">Assumptions!$B$38/$R$145</f>
        <v>1</v>
      </c>
      <c r="T145" s="12" t="n">
        <f aca="false">Assumptions!$B$39*$S$145</f>
        <v>5000000</v>
      </c>
      <c r="U145" s="12" t="n">
        <f aca="false">IF($C$145&lt;Assumptions!$B$42,Assumptions!$B$42*(Assumptions!$B$21+Assumptions!$B$22/Assumptions!$B$42)/(Assumptions!$B$21+Assumptions!$B$22/$C$145),Assumptions!$B$42)</f>
        <v>3</v>
      </c>
      <c r="V145" s="12" t="n">
        <f aca="false">Assumptions!$B$43/$U$145</f>
        <v>1</v>
      </c>
      <c r="W145" s="12" t="n">
        <f aca="false">Assumptions!$B$44*$V$145</f>
        <v>5000000</v>
      </c>
      <c r="X145" s="12" t="n">
        <f aca="false">IF($C$145&lt;Assumptions!$B$47,Assumptions!$B$47*(Assumptions!$B$21+Assumptions!$B$22/Assumptions!$B$47)/(Assumptions!$B$21+Assumptions!$B$22/$C$145),Assumptions!$B$47)</f>
        <v>10</v>
      </c>
      <c r="Y145" s="12" t="n">
        <f aca="false">Assumptions!$B$48/$X$145</f>
        <v>1</v>
      </c>
      <c r="Z145" s="12" t="n">
        <f aca="false">Assumptions!$B$49*$Y$145</f>
        <v>3000000</v>
      </c>
      <c r="AA145" s="12" t="n">
        <f aca="false">IF($C$145&lt;Assumptions!$B$52,Assumptions!$B$52*(Assumptions!$B$21+Assumptions!$B$22/Assumptions!$B$52)/(Assumptions!$B$21+Assumptions!$B$22/$C$145),Assumptions!$B$52)</f>
        <v>25</v>
      </c>
      <c r="AB145" s="12" t="n">
        <f aca="false">Assumptions!$B$53/$AA$145</f>
        <v>1</v>
      </c>
      <c r="AC145" s="12" t="n">
        <f aca="false">Assumptions!$B$54*$AB$145</f>
        <v>2400000</v>
      </c>
      <c r="AD145" s="12" t="n">
        <f aca="false">IF($C$145&lt;Assumptions!$B$57,Assumptions!$B$57*(Assumptions!$B$21+Assumptions!$B$22/Assumptions!$B$57)/(Assumptions!$B$21+Assumptions!$B$22/$C$145),Assumptions!$B$57)</f>
        <v>57.6817359540603</v>
      </c>
      <c r="AE145" s="12" t="n">
        <f aca="false">Assumptions!$B$58/$AD$145</f>
        <v>1.04019060812917</v>
      </c>
      <c r="AF145" s="12" t="n">
        <f aca="false">Assumptions!$B$59*$AE$145</f>
        <v>1733651.36027881</v>
      </c>
      <c r="AG145" s="12" t="n">
        <f aca="false">IF($C$145&lt;Assumptions!$B$62,Assumptions!$B$62*(Assumptions!$B$21+Assumptions!$B$22/Assumptions!$B$62)/(Assumptions!$B$21+Assumptions!$B$22/$C$145),Assumptions!$B$62)</f>
        <v>48.9126262367378</v>
      </c>
      <c r="AH145" s="12" t="n">
        <f aca="false">Assumptions!$B$63/$AG$145</f>
        <v>1.00502293134033</v>
      </c>
      <c r="AI145" s="12" t="n">
        <f aca="false">Assumptions!$B$64*$AH$145</f>
        <v>6133320.27733387</v>
      </c>
    </row>
    <row r="146" customFormat="false" ht="15" hidden="true" customHeight="false" outlineLevel="0" collapsed="false">
      <c r="A146" s="6" t="n">
        <f aca="false">ROW()-ROW($A$93)+Assumptions!$B$4</f>
        <v>53</v>
      </c>
      <c r="B146" s="12" t="n">
        <f aca="false">$P$145</f>
        <v>587882.229488009</v>
      </c>
      <c r="C146" s="12" t="n">
        <f aca="false">Assumptions!$B$6/(Assumptions!$B$16+$B$146)</f>
        <v>37.628498065874</v>
      </c>
      <c r="D146" s="12" t="n">
        <f aca="false">Assumptions!$B$7/$C$146</f>
        <v>797268.069203315</v>
      </c>
      <c r="E146" s="12" t="n">
        <f aca="false">$T$146+$W$146+$Z$146+$AC$146+$AF$146+$AI$146</f>
        <v>23266971.6376127</v>
      </c>
      <c r="F146" s="12" t="n">
        <f aca="false">Assumptions!$B$70/(Assumptions!$B$20+Assumptions!$B$17+$B$146+$E$146+$O$145)</f>
        <v>26.7785530953235</v>
      </c>
      <c r="G146" s="12" t="n">
        <f aca="false">$C$146*(1-Assumptions!$B$71)</f>
        <v>30.1027984526992</v>
      </c>
      <c r="H146" s="12" t="n">
        <f aca="false">MIN($F$146,$G$146)</f>
        <v>26.7785530953235</v>
      </c>
      <c r="I146" s="12" t="str">
        <f aca="false">IF($F$146&lt;=$G$146,"cap","discount")</f>
        <v>cap</v>
      </c>
      <c r="J146" s="12" t="n">
        <f aca="false">Assumptions!$B$69/$H$146</f>
        <v>186716.585552682</v>
      </c>
      <c r="K146" s="12" t="n">
        <f aca="false">Assumptions!$B$74/(Assumptions!$B$20+Assumptions!$B$17+$B$146+$E$146+$J$146)</f>
        <v>42.7393378414047</v>
      </c>
      <c r="L146" s="12" t="n">
        <f aca="false">$C$146*(1-Assumptions!$B$75)</f>
        <v>31.9842233559929</v>
      </c>
      <c r="M146" s="12" t="n">
        <f aca="false">MIN($K$146,$L$146)</f>
        <v>31.9842233559929</v>
      </c>
      <c r="N146" s="12" t="str">
        <f aca="false">IF($K$146&lt;=$L$146,"cap","discount")</f>
        <v>discount</v>
      </c>
      <c r="O146" s="12" t="n">
        <f aca="false">Assumptions!$B$73/$M$146</f>
        <v>93796.2434356841</v>
      </c>
      <c r="P146" s="12" t="n">
        <f aca="false">MAX(Assumptions!$B$4,(Assumptions!$B$10*(Assumptions!$B$20+$E$146+Assumptions!$B$17+$J$146+$O$146+$D$146)-Assumptions!$B$17)/(1-Assumptions!$B$10))</f>
        <v>587882.229488009</v>
      </c>
      <c r="Q146" s="12" t="n">
        <f aca="false">Assumptions!$B$20+$E$146+Assumptions!$B$17+$P$146+$J$146+$O$146+$D$146</f>
        <v>38327301.7652924</v>
      </c>
      <c r="R146" s="12" t="n">
        <f aca="false">IF($C$146&lt;Assumptions!$B$37,Assumptions!$B$37*(Assumptions!$B$21+Assumptions!$B$22/Assumptions!$B$37)/(Assumptions!$B$21+Assumptions!$B$22/$C$146),Assumptions!$B$37)</f>
        <v>1</v>
      </c>
      <c r="S146" s="12" t="n">
        <f aca="false">Assumptions!$B$38/$R$146</f>
        <v>1</v>
      </c>
      <c r="T146" s="12" t="n">
        <f aca="false">Assumptions!$B$39*$S$146</f>
        <v>5000000</v>
      </c>
      <c r="U146" s="12" t="n">
        <f aca="false">IF($C$146&lt;Assumptions!$B$42,Assumptions!$B$42*(Assumptions!$B$21+Assumptions!$B$22/Assumptions!$B$42)/(Assumptions!$B$21+Assumptions!$B$22/$C$146),Assumptions!$B$42)</f>
        <v>3</v>
      </c>
      <c r="V146" s="12" t="n">
        <f aca="false">Assumptions!$B$43/$U$146</f>
        <v>1</v>
      </c>
      <c r="W146" s="12" t="n">
        <f aca="false">Assumptions!$B$44*$V$146</f>
        <v>5000000</v>
      </c>
      <c r="X146" s="12" t="n">
        <f aca="false">IF($C$146&lt;Assumptions!$B$47,Assumptions!$B$47*(Assumptions!$B$21+Assumptions!$B$22/Assumptions!$B$47)/(Assumptions!$B$21+Assumptions!$B$22/$C$146),Assumptions!$B$47)</f>
        <v>10</v>
      </c>
      <c r="Y146" s="12" t="n">
        <f aca="false">Assumptions!$B$48/$X$146</f>
        <v>1</v>
      </c>
      <c r="Z146" s="12" t="n">
        <f aca="false">Assumptions!$B$49*$Y$146</f>
        <v>3000000</v>
      </c>
      <c r="AA146" s="12" t="n">
        <f aca="false">IF($C$146&lt;Assumptions!$B$52,Assumptions!$B$52*(Assumptions!$B$21+Assumptions!$B$22/Assumptions!$B$52)/(Assumptions!$B$21+Assumptions!$B$22/$C$146),Assumptions!$B$52)</f>
        <v>25</v>
      </c>
      <c r="AB146" s="12" t="n">
        <f aca="false">Assumptions!$B$53/$AA$146</f>
        <v>1</v>
      </c>
      <c r="AC146" s="12" t="n">
        <f aca="false">Assumptions!$B$54*$AB$146</f>
        <v>2400000</v>
      </c>
      <c r="AD146" s="12" t="n">
        <f aca="false">IF($C$146&lt;Assumptions!$B$57,Assumptions!$B$57*(Assumptions!$B$21+Assumptions!$B$22/Assumptions!$B$57)/(Assumptions!$B$21+Assumptions!$B$22/$C$146),Assumptions!$B$57)</f>
        <v>57.6817359540603</v>
      </c>
      <c r="AE146" s="12" t="n">
        <f aca="false">Assumptions!$B$58/$AD$146</f>
        <v>1.04019060812917</v>
      </c>
      <c r="AF146" s="12" t="n">
        <f aca="false">Assumptions!$B$59*$AE$146</f>
        <v>1733651.36027881</v>
      </c>
      <c r="AG146" s="12" t="n">
        <f aca="false">IF($C$146&lt;Assumptions!$B$62,Assumptions!$B$62*(Assumptions!$B$21+Assumptions!$B$22/Assumptions!$B$62)/(Assumptions!$B$21+Assumptions!$B$22/$C$146),Assumptions!$B$62)</f>
        <v>48.9126262367378</v>
      </c>
      <c r="AH146" s="12" t="n">
        <f aca="false">Assumptions!$B$63/$AG$146</f>
        <v>1.00502293134033</v>
      </c>
      <c r="AI146" s="12" t="n">
        <f aca="false">Assumptions!$B$64*$AH$146</f>
        <v>6133320.27733387</v>
      </c>
    </row>
    <row r="147" customFormat="false" ht="15" hidden="true" customHeight="false" outlineLevel="0" collapsed="false">
      <c r="A147" s="6" t="n">
        <f aca="false">ROW()-ROW($A$93)+Assumptions!$B$4</f>
        <v>54</v>
      </c>
      <c r="B147" s="12" t="n">
        <f aca="false">$P$146</f>
        <v>587882.229488009</v>
      </c>
      <c r="C147" s="12" t="n">
        <f aca="false">Assumptions!$B$6/(Assumptions!$B$16+$B$147)</f>
        <v>37.628498065874</v>
      </c>
      <c r="D147" s="12" t="n">
        <f aca="false">Assumptions!$B$7/$C$147</f>
        <v>797268.069203315</v>
      </c>
      <c r="E147" s="12" t="n">
        <f aca="false">$T$147+$W$147+$Z$147+$AC$147+$AF$147+$AI$147</f>
        <v>23266971.6376127</v>
      </c>
      <c r="F147" s="12" t="n">
        <f aca="false">Assumptions!$B$70/(Assumptions!$B$20+Assumptions!$B$17+$B$147+$E$147+$O$146)</f>
        <v>26.7785530953235</v>
      </c>
      <c r="G147" s="12" t="n">
        <f aca="false">$C$147*(1-Assumptions!$B$71)</f>
        <v>30.1027984526992</v>
      </c>
      <c r="H147" s="12" t="n">
        <f aca="false">MIN($F$147,$G$147)</f>
        <v>26.7785530953235</v>
      </c>
      <c r="I147" s="12" t="str">
        <f aca="false">IF($F$147&lt;=$G$147,"cap","discount")</f>
        <v>cap</v>
      </c>
      <c r="J147" s="12" t="n">
        <f aca="false">Assumptions!$B$69/$H$147</f>
        <v>186716.585552682</v>
      </c>
      <c r="K147" s="12" t="n">
        <f aca="false">Assumptions!$B$74/(Assumptions!$B$20+Assumptions!$B$17+$B$147+$E$147+$J$147)</f>
        <v>42.7393378414047</v>
      </c>
      <c r="L147" s="12" t="n">
        <f aca="false">$C$147*(1-Assumptions!$B$75)</f>
        <v>31.9842233559929</v>
      </c>
      <c r="M147" s="12" t="n">
        <f aca="false">MIN($K$147,$L$147)</f>
        <v>31.9842233559929</v>
      </c>
      <c r="N147" s="12" t="str">
        <f aca="false">IF($K$147&lt;=$L$147,"cap","discount")</f>
        <v>discount</v>
      </c>
      <c r="O147" s="12" t="n">
        <f aca="false">Assumptions!$B$73/$M$147</f>
        <v>93796.2434356841</v>
      </c>
      <c r="P147" s="12" t="n">
        <f aca="false">MAX(Assumptions!$B$4,(Assumptions!$B$10*(Assumptions!$B$20+$E$147+Assumptions!$B$17+$J$147+$O$147+$D$147)-Assumptions!$B$17)/(1-Assumptions!$B$10))</f>
        <v>587882.229488009</v>
      </c>
      <c r="Q147" s="12" t="n">
        <f aca="false">Assumptions!$B$20+$E$147+Assumptions!$B$17+$P$147+$J$147+$O$147+$D$147</f>
        <v>38327301.7652924</v>
      </c>
      <c r="R147" s="12" t="n">
        <f aca="false">IF($C$147&lt;Assumptions!$B$37,Assumptions!$B$37*(Assumptions!$B$21+Assumptions!$B$22/Assumptions!$B$37)/(Assumptions!$B$21+Assumptions!$B$22/$C$147),Assumptions!$B$37)</f>
        <v>1</v>
      </c>
      <c r="S147" s="12" t="n">
        <f aca="false">Assumptions!$B$38/$R$147</f>
        <v>1</v>
      </c>
      <c r="T147" s="12" t="n">
        <f aca="false">Assumptions!$B$39*$S$147</f>
        <v>5000000</v>
      </c>
      <c r="U147" s="12" t="n">
        <f aca="false">IF($C$147&lt;Assumptions!$B$42,Assumptions!$B$42*(Assumptions!$B$21+Assumptions!$B$22/Assumptions!$B$42)/(Assumptions!$B$21+Assumptions!$B$22/$C$147),Assumptions!$B$42)</f>
        <v>3</v>
      </c>
      <c r="V147" s="12" t="n">
        <f aca="false">Assumptions!$B$43/$U$147</f>
        <v>1</v>
      </c>
      <c r="W147" s="12" t="n">
        <f aca="false">Assumptions!$B$44*$V$147</f>
        <v>5000000</v>
      </c>
      <c r="X147" s="12" t="n">
        <f aca="false">IF($C$147&lt;Assumptions!$B$47,Assumptions!$B$47*(Assumptions!$B$21+Assumptions!$B$22/Assumptions!$B$47)/(Assumptions!$B$21+Assumptions!$B$22/$C$147),Assumptions!$B$47)</f>
        <v>10</v>
      </c>
      <c r="Y147" s="12" t="n">
        <f aca="false">Assumptions!$B$48/$X$147</f>
        <v>1</v>
      </c>
      <c r="Z147" s="12" t="n">
        <f aca="false">Assumptions!$B$49*$Y$147</f>
        <v>3000000</v>
      </c>
      <c r="AA147" s="12" t="n">
        <f aca="false">IF($C$147&lt;Assumptions!$B$52,Assumptions!$B$52*(Assumptions!$B$21+Assumptions!$B$22/Assumptions!$B$52)/(Assumptions!$B$21+Assumptions!$B$22/$C$147),Assumptions!$B$52)</f>
        <v>25</v>
      </c>
      <c r="AB147" s="12" t="n">
        <f aca="false">Assumptions!$B$53/$AA$147</f>
        <v>1</v>
      </c>
      <c r="AC147" s="12" t="n">
        <f aca="false">Assumptions!$B$54*$AB$147</f>
        <v>2400000</v>
      </c>
      <c r="AD147" s="12" t="n">
        <f aca="false">IF($C$147&lt;Assumptions!$B$57,Assumptions!$B$57*(Assumptions!$B$21+Assumptions!$B$22/Assumptions!$B$57)/(Assumptions!$B$21+Assumptions!$B$22/$C$147),Assumptions!$B$57)</f>
        <v>57.6817359540603</v>
      </c>
      <c r="AE147" s="12" t="n">
        <f aca="false">Assumptions!$B$58/$AD$147</f>
        <v>1.04019060812917</v>
      </c>
      <c r="AF147" s="12" t="n">
        <f aca="false">Assumptions!$B$59*$AE$147</f>
        <v>1733651.36027881</v>
      </c>
      <c r="AG147" s="12" t="n">
        <f aca="false">IF($C$147&lt;Assumptions!$B$62,Assumptions!$B$62*(Assumptions!$B$21+Assumptions!$B$22/Assumptions!$B$62)/(Assumptions!$B$21+Assumptions!$B$22/$C$147),Assumptions!$B$62)</f>
        <v>48.9126262367378</v>
      </c>
      <c r="AH147" s="12" t="n">
        <f aca="false">Assumptions!$B$63/$AG$147</f>
        <v>1.00502293134033</v>
      </c>
      <c r="AI147" s="12" t="n">
        <f aca="false">Assumptions!$B$64*$AH$147</f>
        <v>6133320.27733387</v>
      </c>
    </row>
    <row r="148" customFormat="false" ht="15" hidden="true" customHeight="false" outlineLevel="0" collapsed="false">
      <c r="A148" s="6" t="n">
        <f aca="false">ROW()-ROW($A$93)+Assumptions!$B$4</f>
        <v>55</v>
      </c>
      <c r="B148" s="12" t="n">
        <f aca="false">$P$147</f>
        <v>587882.229488009</v>
      </c>
      <c r="C148" s="12" t="n">
        <f aca="false">Assumptions!$B$6/(Assumptions!$B$16+$B$148)</f>
        <v>37.628498065874</v>
      </c>
      <c r="D148" s="12" t="n">
        <f aca="false">Assumptions!$B$7/$C$148</f>
        <v>797268.069203315</v>
      </c>
      <c r="E148" s="12" t="n">
        <f aca="false">$T$148+$W$148+$Z$148+$AC$148+$AF$148+$AI$148</f>
        <v>23266971.6376127</v>
      </c>
      <c r="F148" s="12" t="n">
        <f aca="false">Assumptions!$B$70/(Assumptions!$B$20+Assumptions!$B$17+$B$148+$E$148+$O$147)</f>
        <v>26.7785530953235</v>
      </c>
      <c r="G148" s="12" t="n">
        <f aca="false">$C$148*(1-Assumptions!$B$71)</f>
        <v>30.1027984526992</v>
      </c>
      <c r="H148" s="12" t="n">
        <f aca="false">MIN($F$148,$G$148)</f>
        <v>26.7785530953235</v>
      </c>
      <c r="I148" s="12" t="str">
        <f aca="false">IF($F$148&lt;=$G$148,"cap","discount")</f>
        <v>cap</v>
      </c>
      <c r="J148" s="12" t="n">
        <f aca="false">Assumptions!$B$69/$H$148</f>
        <v>186716.585552682</v>
      </c>
      <c r="K148" s="12" t="n">
        <f aca="false">Assumptions!$B$74/(Assumptions!$B$20+Assumptions!$B$17+$B$148+$E$148+$J$148)</f>
        <v>42.7393378414047</v>
      </c>
      <c r="L148" s="12" t="n">
        <f aca="false">$C$148*(1-Assumptions!$B$75)</f>
        <v>31.9842233559929</v>
      </c>
      <c r="M148" s="12" t="n">
        <f aca="false">MIN($K$148,$L$148)</f>
        <v>31.9842233559929</v>
      </c>
      <c r="N148" s="12" t="str">
        <f aca="false">IF($K$148&lt;=$L$148,"cap","discount")</f>
        <v>discount</v>
      </c>
      <c r="O148" s="12" t="n">
        <f aca="false">Assumptions!$B$73/$M$148</f>
        <v>93796.2434356841</v>
      </c>
      <c r="P148" s="12" t="n">
        <f aca="false">MAX(Assumptions!$B$4,(Assumptions!$B$10*(Assumptions!$B$20+$E$148+Assumptions!$B$17+$J$148+$O$148+$D$148)-Assumptions!$B$17)/(1-Assumptions!$B$10))</f>
        <v>587882.229488009</v>
      </c>
      <c r="Q148" s="12" t="n">
        <f aca="false">Assumptions!$B$20+$E$148+Assumptions!$B$17+$P$148+$J$148+$O$148+$D$148</f>
        <v>38327301.7652924</v>
      </c>
      <c r="R148" s="12" t="n">
        <f aca="false">IF($C$148&lt;Assumptions!$B$37,Assumptions!$B$37*(Assumptions!$B$21+Assumptions!$B$22/Assumptions!$B$37)/(Assumptions!$B$21+Assumptions!$B$22/$C$148),Assumptions!$B$37)</f>
        <v>1</v>
      </c>
      <c r="S148" s="12" t="n">
        <f aca="false">Assumptions!$B$38/$R$148</f>
        <v>1</v>
      </c>
      <c r="T148" s="12" t="n">
        <f aca="false">Assumptions!$B$39*$S$148</f>
        <v>5000000</v>
      </c>
      <c r="U148" s="12" t="n">
        <f aca="false">IF($C$148&lt;Assumptions!$B$42,Assumptions!$B$42*(Assumptions!$B$21+Assumptions!$B$22/Assumptions!$B$42)/(Assumptions!$B$21+Assumptions!$B$22/$C$148),Assumptions!$B$42)</f>
        <v>3</v>
      </c>
      <c r="V148" s="12" t="n">
        <f aca="false">Assumptions!$B$43/$U$148</f>
        <v>1</v>
      </c>
      <c r="W148" s="12" t="n">
        <f aca="false">Assumptions!$B$44*$V$148</f>
        <v>5000000</v>
      </c>
      <c r="X148" s="12" t="n">
        <f aca="false">IF($C$148&lt;Assumptions!$B$47,Assumptions!$B$47*(Assumptions!$B$21+Assumptions!$B$22/Assumptions!$B$47)/(Assumptions!$B$21+Assumptions!$B$22/$C$148),Assumptions!$B$47)</f>
        <v>10</v>
      </c>
      <c r="Y148" s="12" t="n">
        <f aca="false">Assumptions!$B$48/$X$148</f>
        <v>1</v>
      </c>
      <c r="Z148" s="12" t="n">
        <f aca="false">Assumptions!$B$49*$Y$148</f>
        <v>3000000</v>
      </c>
      <c r="AA148" s="12" t="n">
        <f aca="false">IF($C$148&lt;Assumptions!$B$52,Assumptions!$B$52*(Assumptions!$B$21+Assumptions!$B$22/Assumptions!$B$52)/(Assumptions!$B$21+Assumptions!$B$22/$C$148),Assumptions!$B$52)</f>
        <v>25</v>
      </c>
      <c r="AB148" s="12" t="n">
        <f aca="false">Assumptions!$B$53/$AA$148</f>
        <v>1</v>
      </c>
      <c r="AC148" s="12" t="n">
        <f aca="false">Assumptions!$B$54*$AB$148</f>
        <v>2400000</v>
      </c>
      <c r="AD148" s="12" t="n">
        <f aca="false">IF($C$148&lt;Assumptions!$B$57,Assumptions!$B$57*(Assumptions!$B$21+Assumptions!$B$22/Assumptions!$B$57)/(Assumptions!$B$21+Assumptions!$B$22/$C$148),Assumptions!$B$57)</f>
        <v>57.6817359540603</v>
      </c>
      <c r="AE148" s="12" t="n">
        <f aca="false">Assumptions!$B$58/$AD$148</f>
        <v>1.04019060812917</v>
      </c>
      <c r="AF148" s="12" t="n">
        <f aca="false">Assumptions!$B$59*$AE$148</f>
        <v>1733651.36027881</v>
      </c>
      <c r="AG148" s="12" t="n">
        <f aca="false">IF($C$148&lt;Assumptions!$B$62,Assumptions!$B$62*(Assumptions!$B$21+Assumptions!$B$22/Assumptions!$B$62)/(Assumptions!$B$21+Assumptions!$B$22/$C$148),Assumptions!$B$62)</f>
        <v>48.9126262367378</v>
      </c>
      <c r="AH148" s="12" t="n">
        <f aca="false">Assumptions!$B$63/$AG$148</f>
        <v>1.00502293134033</v>
      </c>
      <c r="AI148" s="12" t="n">
        <f aca="false">Assumptions!$B$64*$AH$148</f>
        <v>6133320.27733387</v>
      </c>
    </row>
    <row r="149" customFormat="false" ht="15" hidden="true" customHeight="false" outlineLevel="0" collapsed="false">
      <c r="A149" s="6" t="n">
        <f aca="false">ROW()-ROW($A$93)+Assumptions!$B$4</f>
        <v>56</v>
      </c>
      <c r="B149" s="12" t="n">
        <f aca="false">$P$148</f>
        <v>587882.229488009</v>
      </c>
      <c r="C149" s="12" t="n">
        <f aca="false">Assumptions!$B$6/(Assumptions!$B$16+$B$149)</f>
        <v>37.628498065874</v>
      </c>
      <c r="D149" s="12" t="n">
        <f aca="false">Assumptions!$B$7/$C$149</f>
        <v>797268.069203315</v>
      </c>
      <c r="E149" s="12" t="n">
        <f aca="false">$T$149+$W$149+$Z$149+$AC$149+$AF$149+$AI$149</f>
        <v>23266971.6376127</v>
      </c>
      <c r="F149" s="12" t="n">
        <f aca="false">Assumptions!$B$70/(Assumptions!$B$20+Assumptions!$B$17+$B$149+$E$149+$O$148)</f>
        <v>26.7785530953235</v>
      </c>
      <c r="G149" s="12" t="n">
        <f aca="false">$C$149*(1-Assumptions!$B$71)</f>
        <v>30.1027984526992</v>
      </c>
      <c r="H149" s="12" t="n">
        <f aca="false">MIN($F$149,$G$149)</f>
        <v>26.7785530953235</v>
      </c>
      <c r="I149" s="12" t="str">
        <f aca="false">IF($F$149&lt;=$G$149,"cap","discount")</f>
        <v>cap</v>
      </c>
      <c r="J149" s="12" t="n">
        <f aca="false">Assumptions!$B$69/$H$149</f>
        <v>186716.585552682</v>
      </c>
      <c r="K149" s="12" t="n">
        <f aca="false">Assumptions!$B$74/(Assumptions!$B$20+Assumptions!$B$17+$B$149+$E$149+$J$149)</f>
        <v>42.7393378414047</v>
      </c>
      <c r="L149" s="12" t="n">
        <f aca="false">$C$149*(1-Assumptions!$B$75)</f>
        <v>31.9842233559929</v>
      </c>
      <c r="M149" s="12" t="n">
        <f aca="false">MIN($K$149,$L$149)</f>
        <v>31.9842233559929</v>
      </c>
      <c r="N149" s="12" t="str">
        <f aca="false">IF($K$149&lt;=$L$149,"cap","discount")</f>
        <v>discount</v>
      </c>
      <c r="O149" s="12" t="n">
        <f aca="false">Assumptions!$B$73/$M$149</f>
        <v>93796.2434356841</v>
      </c>
      <c r="P149" s="12" t="n">
        <f aca="false">MAX(Assumptions!$B$4,(Assumptions!$B$10*(Assumptions!$B$20+$E$149+Assumptions!$B$17+$J$149+$O$149+$D$149)-Assumptions!$B$17)/(1-Assumptions!$B$10))</f>
        <v>587882.229488009</v>
      </c>
      <c r="Q149" s="12" t="n">
        <f aca="false">Assumptions!$B$20+$E$149+Assumptions!$B$17+$P$149+$J$149+$O$149+$D$149</f>
        <v>38327301.7652924</v>
      </c>
      <c r="R149" s="12" t="n">
        <f aca="false">IF($C$149&lt;Assumptions!$B$37,Assumptions!$B$37*(Assumptions!$B$21+Assumptions!$B$22/Assumptions!$B$37)/(Assumptions!$B$21+Assumptions!$B$22/$C$149),Assumptions!$B$37)</f>
        <v>1</v>
      </c>
      <c r="S149" s="12" t="n">
        <f aca="false">Assumptions!$B$38/$R$149</f>
        <v>1</v>
      </c>
      <c r="T149" s="12" t="n">
        <f aca="false">Assumptions!$B$39*$S$149</f>
        <v>5000000</v>
      </c>
      <c r="U149" s="12" t="n">
        <f aca="false">IF($C$149&lt;Assumptions!$B$42,Assumptions!$B$42*(Assumptions!$B$21+Assumptions!$B$22/Assumptions!$B$42)/(Assumptions!$B$21+Assumptions!$B$22/$C$149),Assumptions!$B$42)</f>
        <v>3</v>
      </c>
      <c r="V149" s="12" t="n">
        <f aca="false">Assumptions!$B$43/$U$149</f>
        <v>1</v>
      </c>
      <c r="W149" s="12" t="n">
        <f aca="false">Assumptions!$B$44*$V$149</f>
        <v>5000000</v>
      </c>
      <c r="X149" s="12" t="n">
        <f aca="false">IF($C$149&lt;Assumptions!$B$47,Assumptions!$B$47*(Assumptions!$B$21+Assumptions!$B$22/Assumptions!$B$47)/(Assumptions!$B$21+Assumptions!$B$22/$C$149),Assumptions!$B$47)</f>
        <v>10</v>
      </c>
      <c r="Y149" s="12" t="n">
        <f aca="false">Assumptions!$B$48/$X$149</f>
        <v>1</v>
      </c>
      <c r="Z149" s="12" t="n">
        <f aca="false">Assumptions!$B$49*$Y$149</f>
        <v>3000000</v>
      </c>
      <c r="AA149" s="12" t="n">
        <f aca="false">IF($C$149&lt;Assumptions!$B$52,Assumptions!$B$52*(Assumptions!$B$21+Assumptions!$B$22/Assumptions!$B$52)/(Assumptions!$B$21+Assumptions!$B$22/$C$149),Assumptions!$B$52)</f>
        <v>25</v>
      </c>
      <c r="AB149" s="12" t="n">
        <f aca="false">Assumptions!$B$53/$AA$149</f>
        <v>1</v>
      </c>
      <c r="AC149" s="12" t="n">
        <f aca="false">Assumptions!$B$54*$AB$149</f>
        <v>2400000</v>
      </c>
      <c r="AD149" s="12" t="n">
        <f aca="false">IF($C$149&lt;Assumptions!$B$57,Assumptions!$B$57*(Assumptions!$B$21+Assumptions!$B$22/Assumptions!$B$57)/(Assumptions!$B$21+Assumptions!$B$22/$C$149),Assumptions!$B$57)</f>
        <v>57.6817359540603</v>
      </c>
      <c r="AE149" s="12" t="n">
        <f aca="false">Assumptions!$B$58/$AD$149</f>
        <v>1.04019060812917</v>
      </c>
      <c r="AF149" s="12" t="n">
        <f aca="false">Assumptions!$B$59*$AE$149</f>
        <v>1733651.36027881</v>
      </c>
      <c r="AG149" s="12" t="n">
        <f aca="false">IF($C$149&lt;Assumptions!$B$62,Assumptions!$B$62*(Assumptions!$B$21+Assumptions!$B$22/Assumptions!$B$62)/(Assumptions!$B$21+Assumptions!$B$22/$C$149),Assumptions!$B$62)</f>
        <v>48.9126262367378</v>
      </c>
      <c r="AH149" s="12" t="n">
        <f aca="false">Assumptions!$B$63/$AG$149</f>
        <v>1.00502293134033</v>
      </c>
      <c r="AI149" s="12" t="n">
        <f aca="false">Assumptions!$B$64*$AH$149</f>
        <v>6133320.27733387</v>
      </c>
    </row>
    <row r="150" customFormat="false" ht="15" hidden="true" customHeight="false" outlineLevel="0" collapsed="false">
      <c r="A150" s="6" t="n">
        <f aca="false">ROW()-ROW($A$93)+Assumptions!$B$4</f>
        <v>57</v>
      </c>
      <c r="B150" s="12" t="n">
        <f aca="false">$P$149</f>
        <v>587882.229488009</v>
      </c>
      <c r="C150" s="12" t="n">
        <f aca="false">Assumptions!$B$6/(Assumptions!$B$16+$B$150)</f>
        <v>37.628498065874</v>
      </c>
      <c r="D150" s="12" t="n">
        <f aca="false">Assumptions!$B$7/$C$150</f>
        <v>797268.069203315</v>
      </c>
      <c r="E150" s="12" t="n">
        <f aca="false">$T$150+$W$150+$Z$150+$AC$150+$AF$150+$AI$150</f>
        <v>23266971.6376127</v>
      </c>
      <c r="F150" s="12" t="n">
        <f aca="false">Assumptions!$B$70/(Assumptions!$B$20+Assumptions!$B$17+$B$150+$E$150+$O$149)</f>
        <v>26.7785530953235</v>
      </c>
      <c r="G150" s="12" t="n">
        <f aca="false">$C$150*(1-Assumptions!$B$71)</f>
        <v>30.1027984526992</v>
      </c>
      <c r="H150" s="12" t="n">
        <f aca="false">MIN($F$150,$G$150)</f>
        <v>26.7785530953235</v>
      </c>
      <c r="I150" s="12" t="str">
        <f aca="false">IF($F$150&lt;=$G$150,"cap","discount")</f>
        <v>cap</v>
      </c>
      <c r="J150" s="12" t="n">
        <f aca="false">Assumptions!$B$69/$H$150</f>
        <v>186716.585552682</v>
      </c>
      <c r="K150" s="12" t="n">
        <f aca="false">Assumptions!$B$74/(Assumptions!$B$20+Assumptions!$B$17+$B$150+$E$150+$J$150)</f>
        <v>42.7393378414047</v>
      </c>
      <c r="L150" s="12" t="n">
        <f aca="false">$C$150*(1-Assumptions!$B$75)</f>
        <v>31.9842233559929</v>
      </c>
      <c r="M150" s="12" t="n">
        <f aca="false">MIN($K$150,$L$150)</f>
        <v>31.9842233559929</v>
      </c>
      <c r="N150" s="12" t="str">
        <f aca="false">IF($K$150&lt;=$L$150,"cap","discount")</f>
        <v>discount</v>
      </c>
      <c r="O150" s="12" t="n">
        <f aca="false">Assumptions!$B$73/$M$150</f>
        <v>93796.2434356841</v>
      </c>
      <c r="P150" s="12" t="n">
        <f aca="false">MAX(Assumptions!$B$4,(Assumptions!$B$10*(Assumptions!$B$20+$E$150+Assumptions!$B$17+$J$150+$O$150+$D$150)-Assumptions!$B$17)/(1-Assumptions!$B$10))</f>
        <v>587882.229488009</v>
      </c>
      <c r="Q150" s="12" t="n">
        <f aca="false">Assumptions!$B$20+$E$150+Assumptions!$B$17+$P$150+$J$150+$O$150+$D$150</f>
        <v>38327301.7652924</v>
      </c>
      <c r="R150" s="12" t="n">
        <f aca="false">IF($C$150&lt;Assumptions!$B$37,Assumptions!$B$37*(Assumptions!$B$21+Assumptions!$B$22/Assumptions!$B$37)/(Assumptions!$B$21+Assumptions!$B$22/$C$150),Assumptions!$B$37)</f>
        <v>1</v>
      </c>
      <c r="S150" s="12" t="n">
        <f aca="false">Assumptions!$B$38/$R$150</f>
        <v>1</v>
      </c>
      <c r="T150" s="12" t="n">
        <f aca="false">Assumptions!$B$39*$S$150</f>
        <v>5000000</v>
      </c>
      <c r="U150" s="12" t="n">
        <f aca="false">IF($C$150&lt;Assumptions!$B$42,Assumptions!$B$42*(Assumptions!$B$21+Assumptions!$B$22/Assumptions!$B$42)/(Assumptions!$B$21+Assumptions!$B$22/$C$150),Assumptions!$B$42)</f>
        <v>3</v>
      </c>
      <c r="V150" s="12" t="n">
        <f aca="false">Assumptions!$B$43/$U$150</f>
        <v>1</v>
      </c>
      <c r="W150" s="12" t="n">
        <f aca="false">Assumptions!$B$44*$V$150</f>
        <v>5000000</v>
      </c>
      <c r="X150" s="12" t="n">
        <f aca="false">IF($C$150&lt;Assumptions!$B$47,Assumptions!$B$47*(Assumptions!$B$21+Assumptions!$B$22/Assumptions!$B$47)/(Assumptions!$B$21+Assumptions!$B$22/$C$150),Assumptions!$B$47)</f>
        <v>10</v>
      </c>
      <c r="Y150" s="12" t="n">
        <f aca="false">Assumptions!$B$48/$X$150</f>
        <v>1</v>
      </c>
      <c r="Z150" s="12" t="n">
        <f aca="false">Assumptions!$B$49*$Y$150</f>
        <v>3000000</v>
      </c>
      <c r="AA150" s="12" t="n">
        <f aca="false">IF($C$150&lt;Assumptions!$B$52,Assumptions!$B$52*(Assumptions!$B$21+Assumptions!$B$22/Assumptions!$B$52)/(Assumptions!$B$21+Assumptions!$B$22/$C$150),Assumptions!$B$52)</f>
        <v>25</v>
      </c>
      <c r="AB150" s="12" t="n">
        <f aca="false">Assumptions!$B$53/$AA$150</f>
        <v>1</v>
      </c>
      <c r="AC150" s="12" t="n">
        <f aca="false">Assumptions!$B$54*$AB$150</f>
        <v>2400000</v>
      </c>
      <c r="AD150" s="12" t="n">
        <f aca="false">IF($C$150&lt;Assumptions!$B$57,Assumptions!$B$57*(Assumptions!$B$21+Assumptions!$B$22/Assumptions!$B$57)/(Assumptions!$B$21+Assumptions!$B$22/$C$150),Assumptions!$B$57)</f>
        <v>57.6817359540603</v>
      </c>
      <c r="AE150" s="12" t="n">
        <f aca="false">Assumptions!$B$58/$AD$150</f>
        <v>1.04019060812917</v>
      </c>
      <c r="AF150" s="12" t="n">
        <f aca="false">Assumptions!$B$59*$AE$150</f>
        <v>1733651.36027881</v>
      </c>
      <c r="AG150" s="12" t="n">
        <f aca="false">IF($C$150&lt;Assumptions!$B$62,Assumptions!$B$62*(Assumptions!$B$21+Assumptions!$B$22/Assumptions!$B$62)/(Assumptions!$B$21+Assumptions!$B$22/$C$150),Assumptions!$B$62)</f>
        <v>48.9126262367378</v>
      </c>
      <c r="AH150" s="12" t="n">
        <f aca="false">Assumptions!$B$63/$AG$150</f>
        <v>1.00502293134033</v>
      </c>
      <c r="AI150" s="12" t="n">
        <f aca="false">Assumptions!$B$64*$AH$150</f>
        <v>6133320.27733387</v>
      </c>
    </row>
    <row r="151" customFormat="false" ht="15" hidden="true" customHeight="false" outlineLevel="0" collapsed="false">
      <c r="A151" s="6" t="n">
        <f aca="false">ROW()-ROW($A$93)+Assumptions!$B$4</f>
        <v>58</v>
      </c>
      <c r="B151" s="12" t="n">
        <f aca="false">$P$150</f>
        <v>587882.229488009</v>
      </c>
      <c r="C151" s="12" t="n">
        <f aca="false">Assumptions!$B$6/(Assumptions!$B$16+$B$151)</f>
        <v>37.628498065874</v>
      </c>
      <c r="D151" s="12" t="n">
        <f aca="false">Assumptions!$B$7/$C$151</f>
        <v>797268.069203315</v>
      </c>
      <c r="E151" s="12" t="n">
        <f aca="false">$T$151+$W$151+$Z$151+$AC$151+$AF$151+$AI$151</f>
        <v>23266971.6376127</v>
      </c>
      <c r="F151" s="12" t="n">
        <f aca="false">Assumptions!$B$70/(Assumptions!$B$20+Assumptions!$B$17+$B$151+$E$151+$O$150)</f>
        <v>26.7785530953235</v>
      </c>
      <c r="G151" s="12" t="n">
        <f aca="false">$C$151*(1-Assumptions!$B$71)</f>
        <v>30.1027984526992</v>
      </c>
      <c r="H151" s="12" t="n">
        <f aca="false">MIN($F$151,$G$151)</f>
        <v>26.7785530953235</v>
      </c>
      <c r="I151" s="12" t="str">
        <f aca="false">IF($F$151&lt;=$G$151,"cap","discount")</f>
        <v>cap</v>
      </c>
      <c r="J151" s="12" t="n">
        <f aca="false">Assumptions!$B$69/$H$151</f>
        <v>186716.585552682</v>
      </c>
      <c r="K151" s="12" t="n">
        <f aca="false">Assumptions!$B$74/(Assumptions!$B$20+Assumptions!$B$17+$B$151+$E$151+$J$151)</f>
        <v>42.7393378414047</v>
      </c>
      <c r="L151" s="12" t="n">
        <f aca="false">$C$151*(1-Assumptions!$B$75)</f>
        <v>31.9842233559929</v>
      </c>
      <c r="M151" s="12" t="n">
        <f aca="false">MIN($K$151,$L$151)</f>
        <v>31.9842233559929</v>
      </c>
      <c r="N151" s="12" t="str">
        <f aca="false">IF($K$151&lt;=$L$151,"cap","discount")</f>
        <v>discount</v>
      </c>
      <c r="O151" s="12" t="n">
        <f aca="false">Assumptions!$B$73/$M$151</f>
        <v>93796.2434356841</v>
      </c>
      <c r="P151" s="12" t="n">
        <f aca="false">MAX(Assumptions!$B$4,(Assumptions!$B$10*(Assumptions!$B$20+$E$151+Assumptions!$B$17+$J$151+$O$151+$D$151)-Assumptions!$B$17)/(1-Assumptions!$B$10))</f>
        <v>587882.229488009</v>
      </c>
      <c r="Q151" s="12" t="n">
        <f aca="false">Assumptions!$B$20+$E$151+Assumptions!$B$17+$P$151+$J$151+$O$151+$D$151</f>
        <v>38327301.7652924</v>
      </c>
      <c r="R151" s="12" t="n">
        <f aca="false">IF($C$151&lt;Assumptions!$B$37,Assumptions!$B$37*(Assumptions!$B$21+Assumptions!$B$22/Assumptions!$B$37)/(Assumptions!$B$21+Assumptions!$B$22/$C$151),Assumptions!$B$37)</f>
        <v>1</v>
      </c>
      <c r="S151" s="12" t="n">
        <f aca="false">Assumptions!$B$38/$R$151</f>
        <v>1</v>
      </c>
      <c r="T151" s="12" t="n">
        <f aca="false">Assumptions!$B$39*$S$151</f>
        <v>5000000</v>
      </c>
      <c r="U151" s="12" t="n">
        <f aca="false">IF($C$151&lt;Assumptions!$B$42,Assumptions!$B$42*(Assumptions!$B$21+Assumptions!$B$22/Assumptions!$B$42)/(Assumptions!$B$21+Assumptions!$B$22/$C$151),Assumptions!$B$42)</f>
        <v>3</v>
      </c>
      <c r="V151" s="12" t="n">
        <f aca="false">Assumptions!$B$43/$U$151</f>
        <v>1</v>
      </c>
      <c r="W151" s="12" t="n">
        <f aca="false">Assumptions!$B$44*$V$151</f>
        <v>5000000</v>
      </c>
      <c r="X151" s="12" t="n">
        <f aca="false">IF($C$151&lt;Assumptions!$B$47,Assumptions!$B$47*(Assumptions!$B$21+Assumptions!$B$22/Assumptions!$B$47)/(Assumptions!$B$21+Assumptions!$B$22/$C$151),Assumptions!$B$47)</f>
        <v>10</v>
      </c>
      <c r="Y151" s="12" t="n">
        <f aca="false">Assumptions!$B$48/$X$151</f>
        <v>1</v>
      </c>
      <c r="Z151" s="12" t="n">
        <f aca="false">Assumptions!$B$49*$Y$151</f>
        <v>3000000</v>
      </c>
      <c r="AA151" s="12" t="n">
        <f aca="false">IF($C$151&lt;Assumptions!$B$52,Assumptions!$B$52*(Assumptions!$B$21+Assumptions!$B$22/Assumptions!$B$52)/(Assumptions!$B$21+Assumptions!$B$22/$C$151),Assumptions!$B$52)</f>
        <v>25</v>
      </c>
      <c r="AB151" s="12" t="n">
        <f aca="false">Assumptions!$B$53/$AA$151</f>
        <v>1</v>
      </c>
      <c r="AC151" s="12" t="n">
        <f aca="false">Assumptions!$B$54*$AB$151</f>
        <v>2400000</v>
      </c>
      <c r="AD151" s="12" t="n">
        <f aca="false">IF($C$151&lt;Assumptions!$B$57,Assumptions!$B$57*(Assumptions!$B$21+Assumptions!$B$22/Assumptions!$B$57)/(Assumptions!$B$21+Assumptions!$B$22/$C$151),Assumptions!$B$57)</f>
        <v>57.6817359540603</v>
      </c>
      <c r="AE151" s="12" t="n">
        <f aca="false">Assumptions!$B$58/$AD$151</f>
        <v>1.04019060812917</v>
      </c>
      <c r="AF151" s="12" t="n">
        <f aca="false">Assumptions!$B$59*$AE$151</f>
        <v>1733651.36027881</v>
      </c>
      <c r="AG151" s="12" t="n">
        <f aca="false">IF($C$151&lt;Assumptions!$B$62,Assumptions!$B$62*(Assumptions!$B$21+Assumptions!$B$22/Assumptions!$B$62)/(Assumptions!$B$21+Assumptions!$B$22/$C$151),Assumptions!$B$62)</f>
        <v>48.9126262367378</v>
      </c>
      <c r="AH151" s="12" t="n">
        <f aca="false">Assumptions!$B$63/$AG$151</f>
        <v>1.00502293134033</v>
      </c>
      <c r="AI151" s="12" t="n">
        <f aca="false">Assumptions!$B$64*$AH$151</f>
        <v>6133320.27733387</v>
      </c>
    </row>
    <row r="152" customFormat="false" ht="15" hidden="true" customHeight="false" outlineLevel="0" collapsed="false">
      <c r="A152" s="6" t="n">
        <f aca="false">ROW()-ROW($A$93)+Assumptions!$B$4</f>
        <v>59</v>
      </c>
      <c r="B152" s="12" t="n">
        <f aca="false">$P$151</f>
        <v>587882.229488009</v>
      </c>
      <c r="C152" s="12" t="n">
        <f aca="false">Assumptions!$B$6/(Assumptions!$B$16+$B$152)</f>
        <v>37.628498065874</v>
      </c>
      <c r="D152" s="12" t="n">
        <f aca="false">Assumptions!$B$7/$C$152</f>
        <v>797268.069203315</v>
      </c>
      <c r="E152" s="12" t="n">
        <f aca="false">$T$152+$W$152+$Z$152+$AC$152+$AF$152+$AI$152</f>
        <v>23266971.6376127</v>
      </c>
      <c r="F152" s="12" t="n">
        <f aca="false">Assumptions!$B$70/(Assumptions!$B$20+Assumptions!$B$17+$B$152+$E$152+$O$151)</f>
        <v>26.7785530953235</v>
      </c>
      <c r="G152" s="12" t="n">
        <f aca="false">$C$152*(1-Assumptions!$B$71)</f>
        <v>30.1027984526992</v>
      </c>
      <c r="H152" s="12" t="n">
        <f aca="false">MIN($F$152,$G$152)</f>
        <v>26.7785530953235</v>
      </c>
      <c r="I152" s="12" t="str">
        <f aca="false">IF($F$152&lt;=$G$152,"cap","discount")</f>
        <v>cap</v>
      </c>
      <c r="J152" s="12" t="n">
        <f aca="false">Assumptions!$B$69/$H$152</f>
        <v>186716.585552682</v>
      </c>
      <c r="K152" s="12" t="n">
        <f aca="false">Assumptions!$B$74/(Assumptions!$B$20+Assumptions!$B$17+$B$152+$E$152+$J$152)</f>
        <v>42.7393378414047</v>
      </c>
      <c r="L152" s="12" t="n">
        <f aca="false">$C$152*(1-Assumptions!$B$75)</f>
        <v>31.9842233559929</v>
      </c>
      <c r="M152" s="12" t="n">
        <f aca="false">MIN($K$152,$L$152)</f>
        <v>31.9842233559929</v>
      </c>
      <c r="N152" s="12" t="str">
        <f aca="false">IF($K$152&lt;=$L$152,"cap","discount")</f>
        <v>discount</v>
      </c>
      <c r="O152" s="12" t="n">
        <f aca="false">Assumptions!$B$73/$M$152</f>
        <v>93796.2434356841</v>
      </c>
      <c r="P152" s="12" t="n">
        <f aca="false">MAX(Assumptions!$B$4,(Assumptions!$B$10*(Assumptions!$B$20+$E$152+Assumptions!$B$17+$J$152+$O$152+$D$152)-Assumptions!$B$17)/(1-Assumptions!$B$10))</f>
        <v>587882.229488009</v>
      </c>
      <c r="Q152" s="12" t="n">
        <f aca="false">Assumptions!$B$20+$E$152+Assumptions!$B$17+$P$152+$J$152+$O$152+$D$152</f>
        <v>38327301.7652924</v>
      </c>
      <c r="R152" s="12" t="n">
        <f aca="false">IF($C$152&lt;Assumptions!$B$37,Assumptions!$B$37*(Assumptions!$B$21+Assumptions!$B$22/Assumptions!$B$37)/(Assumptions!$B$21+Assumptions!$B$22/$C$152),Assumptions!$B$37)</f>
        <v>1</v>
      </c>
      <c r="S152" s="12" t="n">
        <f aca="false">Assumptions!$B$38/$R$152</f>
        <v>1</v>
      </c>
      <c r="T152" s="12" t="n">
        <f aca="false">Assumptions!$B$39*$S$152</f>
        <v>5000000</v>
      </c>
      <c r="U152" s="12" t="n">
        <f aca="false">IF($C$152&lt;Assumptions!$B$42,Assumptions!$B$42*(Assumptions!$B$21+Assumptions!$B$22/Assumptions!$B$42)/(Assumptions!$B$21+Assumptions!$B$22/$C$152),Assumptions!$B$42)</f>
        <v>3</v>
      </c>
      <c r="V152" s="12" t="n">
        <f aca="false">Assumptions!$B$43/$U$152</f>
        <v>1</v>
      </c>
      <c r="W152" s="12" t="n">
        <f aca="false">Assumptions!$B$44*$V$152</f>
        <v>5000000</v>
      </c>
      <c r="X152" s="12" t="n">
        <f aca="false">IF($C$152&lt;Assumptions!$B$47,Assumptions!$B$47*(Assumptions!$B$21+Assumptions!$B$22/Assumptions!$B$47)/(Assumptions!$B$21+Assumptions!$B$22/$C$152),Assumptions!$B$47)</f>
        <v>10</v>
      </c>
      <c r="Y152" s="12" t="n">
        <f aca="false">Assumptions!$B$48/$X$152</f>
        <v>1</v>
      </c>
      <c r="Z152" s="12" t="n">
        <f aca="false">Assumptions!$B$49*$Y$152</f>
        <v>3000000</v>
      </c>
      <c r="AA152" s="12" t="n">
        <f aca="false">IF($C$152&lt;Assumptions!$B$52,Assumptions!$B$52*(Assumptions!$B$21+Assumptions!$B$22/Assumptions!$B$52)/(Assumptions!$B$21+Assumptions!$B$22/$C$152),Assumptions!$B$52)</f>
        <v>25</v>
      </c>
      <c r="AB152" s="12" t="n">
        <f aca="false">Assumptions!$B$53/$AA$152</f>
        <v>1</v>
      </c>
      <c r="AC152" s="12" t="n">
        <f aca="false">Assumptions!$B$54*$AB$152</f>
        <v>2400000</v>
      </c>
      <c r="AD152" s="12" t="n">
        <f aca="false">IF($C$152&lt;Assumptions!$B$57,Assumptions!$B$57*(Assumptions!$B$21+Assumptions!$B$22/Assumptions!$B$57)/(Assumptions!$B$21+Assumptions!$B$22/$C$152),Assumptions!$B$57)</f>
        <v>57.6817359540603</v>
      </c>
      <c r="AE152" s="12" t="n">
        <f aca="false">Assumptions!$B$58/$AD$152</f>
        <v>1.04019060812917</v>
      </c>
      <c r="AF152" s="12" t="n">
        <f aca="false">Assumptions!$B$59*$AE$152</f>
        <v>1733651.36027881</v>
      </c>
      <c r="AG152" s="12" t="n">
        <f aca="false">IF($C$152&lt;Assumptions!$B$62,Assumptions!$B$62*(Assumptions!$B$21+Assumptions!$B$22/Assumptions!$B$62)/(Assumptions!$B$21+Assumptions!$B$22/$C$152),Assumptions!$B$62)</f>
        <v>48.9126262367378</v>
      </c>
      <c r="AH152" s="12" t="n">
        <f aca="false">Assumptions!$B$63/$AG$152</f>
        <v>1.00502293134033</v>
      </c>
      <c r="AI152" s="12" t="n">
        <f aca="false">Assumptions!$B$64*$AH$152</f>
        <v>6133320.27733387</v>
      </c>
    </row>
    <row r="153" customFormat="false" ht="15" hidden="true" customHeight="false" outlineLevel="0" collapsed="false">
      <c r="A153" s="6" t="n">
        <f aca="false">ROW()-ROW($A$93)+Assumptions!$B$4</f>
        <v>60</v>
      </c>
      <c r="B153" s="12" t="n">
        <f aca="false">$P$152</f>
        <v>587882.229488009</v>
      </c>
      <c r="C153" s="12" t="n">
        <f aca="false">Assumptions!$B$6/(Assumptions!$B$16+$B$153)</f>
        <v>37.628498065874</v>
      </c>
      <c r="D153" s="12" t="n">
        <f aca="false">Assumptions!$B$7/$C$153</f>
        <v>797268.069203315</v>
      </c>
      <c r="E153" s="12" t="n">
        <f aca="false">$T$153+$W$153+$Z$153+$AC$153+$AF$153+$AI$153</f>
        <v>23266971.6376127</v>
      </c>
      <c r="F153" s="12" t="n">
        <f aca="false">Assumptions!$B$70/(Assumptions!$B$20+Assumptions!$B$17+$B$153+$E$153+$O$152)</f>
        <v>26.7785530953235</v>
      </c>
      <c r="G153" s="12" t="n">
        <f aca="false">$C$153*(1-Assumptions!$B$71)</f>
        <v>30.1027984526992</v>
      </c>
      <c r="H153" s="12" t="n">
        <f aca="false">MIN($F$153,$G$153)</f>
        <v>26.7785530953235</v>
      </c>
      <c r="I153" s="12" t="str">
        <f aca="false">IF($F$153&lt;=$G$153,"cap","discount")</f>
        <v>cap</v>
      </c>
      <c r="J153" s="12" t="n">
        <f aca="false">Assumptions!$B$69/$H$153</f>
        <v>186716.585552682</v>
      </c>
      <c r="K153" s="12" t="n">
        <f aca="false">Assumptions!$B$74/(Assumptions!$B$20+Assumptions!$B$17+$B$153+$E$153+$J$153)</f>
        <v>42.7393378414047</v>
      </c>
      <c r="L153" s="12" t="n">
        <f aca="false">$C$153*(1-Assumptions!$B$75)</f>
        <v>31.9842233559929</v>
      </c>
      <c r="M153" s="12" t="n">
        <f aca="false">MIN($K$153,$L$153)</f>
        <v>31.9842233559929</v>
      </c>
      <c r="N153" s="12" t="str">
        <f aca="false">IF($K$153&lt;=$L$153,"cap","discount")</f>
        <v>discount</v>
      </c>
      <c r="O153" s="12" t="n">
        <f aca="false">Assumptions!$B$73/$M$153</f>
        <v>93796.2434356841</v>
      </c>
      <c r="P153" s="12" t="n">
        <f aca="false">MAX(Assumptions!$B$4,(Assumptions!$B$10*(Assumptions!$B$20+$E$153+Assumptions!$B$17+$J$153+$O$153+$D$153)-Assumptions!$B$17)/(1-Assumptions!$B$10))</f>
        <v>587882.229488009</v>
      </c>
      <c r="Q153" s="12" t="n">
        <f aca="false">Assumptions!$B$20+$E$153+Assumptions!$B$17+$P$153+$J$153+$O$153+$D$153</f>
        <v>38327301.7652924</v>
      </c>
      <c r="R153" s="12" t="n">
        <f aca="false">IF($C$153&lt;Assumptions!$B$37,Assumptions!$B$37*(Assumptions!$B$21+Assumptions!$B$22/Assumptions!$B$37)/(Assumptions!$B$21+Assumptions!$B$22/$C$153),Assumptions!$B$37)</f>
        <v>1</v>
      </c>
      <c r="S153" s="12" t="n">
        <f aca="false">Assumptions!$B$38/$R$153</f>
        <v>1</v>
      </c>
      <c r="T153" s="12" t="n">
        <f aca="false">Assumptions!$B$39*$S$153</f>
        <v>5000000</v>
      </c>
      <c r="U153" s="12" t="n">
        <f aca="false">IF($C$153&lt;Assumptions!$B$42,Assumptions!$B$42*(Assumptions!$B$21+Assumptions!$B$22/Assumptions!$B$42)/(Assumptions!$B$21+Assumptions!$B$22/$C$153),Assumptions!$B$42)</f>
        <v>3</v>
      </c>
      <c r="V153" s="12" t="n">
        <f aca="false">Assumptions!$B$43/$U$153</f>
        <v>1</v>
      </c>
      <c r="W153" s="12" t="n">
        <f aca="false">Assumptions!$B$44*$V$153</f>
        <v>5000000</v>
      </c>
      <c r="X153" s="12" t="n">
        <f aca="false">IF($C$153&lt;Assumptions!$B$47,Assumptions!$B$47*(Assumptions!$B$21+Assumptions!$B$22/Assumptions!$B$47)/(Assumptions!$B$21+Assumptions!$B$22/$C$153),Assumptions!$B$47)</f>
        <v>10</v>
      </c>
      <c r="Y153" s="12" t="n">
        <f aca="false">Assumptions!$B$48/$X$153</f>
        <v>1</v>
      </c>
      <c r="Z153" s="12" t="n">
        <f aca="false">Assumptions!$B$49*$Y$153</f>
        <v>3000000</v>
      </c>
      <c r="AA153" s="12" t="n">
        <f aca="false">IF($C$153&lt;Assumptions!$B$52,Assumptions!$B$52*(Assumptions!$B$21+Assumptions!$B$22/Assumptions!$B$52)/(Assumptions!$B$21+Assumptions!$B$22/$C$153),Assumptions!$B$52)</f>
        <v>25</v>
      </c>
      <c r="AB153" s="12" t="n">
        <f aca="false">Assumptions!$B$53/$AA$153</f>
        <v>1</v>
      </c>
      <c r="AC153" s="12" t="n">
        <f aca="false">Assumptions!$B$54*$AB$153</f>
        <v>2400000</v>
      </c>
      <c r="AD153" s="12" t="n">
        <f aca="false">IF($C$153&lt;Assumptions!$B$57,Assumptions!$B$57*(Assumptions!$B$21+Assumptions!$B$22/Assumptions!$B$57)/(Assumptions!$B$21+Assumptions!$B$22/$C$153),Assumptions!$B$57)</f>
        <v>57.6817359540603</v>
      </c>
      <c r="AE153" s="12" t="n">
        <f aca="false">Assumptions!$B$58/$AD$153</f>
        <v>1.04019060812917</v>
      </c>
      <c r="AF153" s="12" t="n">
        <f aca="false">Assumptions!$B$59*$AE$153</f>
        <v>1733651.36027881</v>
      </c>
      <c r="AG153" s="12" t="n">
        <f aca="false">IF($C$153&lt;Assumptions!$B$62,Assumptions!$B$62*(Assumptions!$B$21+Assumptions!$B$22/Assumptions!$B$62)/(Assumptions!$B$21+Assumptions!$B$22/$C$153),Assumptions!$B$62)</f>
        <v>48.9126262367378</v>
      </c>
      <c r="AH153" s="12" t="n">
        <f aca="false">Assumptions!$B$63/$AG$153</f>
        <v>1.00502293134033</v>
      </c>
      <c r="AI153" s="12" t="n">
        <f aca="false">Assumptions!$B$64*$AH$153</f>
        <v>6133320.27733387</v>
      </c>
    </row>
    <row r="154" customFormat="false" ht="15" hidden="true" customHeight="false" outlineLevel="0" collapsed="false">
      <c r="A154" s="6" t="n">
        <f aca="false">ROW()-ROW($A$93)+Assumptions!$B$4</f>
        <v>61</v>
      </c>
      <c r="B154" s="12" t="n">
        <f aca="false">$P$153</f>
        <v>587882.229488009</v>
      </c>
      <c r="C154" s="12" t="n">
        <f aca="false">Assumptions!$B$6/(Assumptions!$B$16+$B$154)</f>
        <v>37.628498065874</v>
      </c>
      <c r="D154" s="12" t="n">
        <f aca="false">Assumptions!$B$7/$C$154</f>
        <v>797268.069203315</v>
      </c>
      <c r="E154" s="12" t="n">
        <f aca="false">$T$154+$W$154+$Z$154+$AC$154+$AF$154+$AI$154</f>
        <v>23266971.6376127</v>
      </c>
      <c r="F154" s="12" t="n">
        <f aca="false">Assumptions!$B$70/(Assumptions!$B$20+Assumptions!$B$17+$B$154+$E$154+$O$153)</f>
        <v>26.7785530953235</v>
      </c>
      <c r="G154" s="12" t="n">
        <f aca="false">$C$154*(1-Assumptions!$B$71)</f>
        <v>30.1027984526992</v>
      </c>
      <c r="H154" s="12" t="n">
        <f aca="false">MIN($F$154,$G$154)</f>
        <v>26.7785530953235</v>
      </c>
      <c r="I154" s="12" t="str">
        <f aca="false">IF($F$154&lt;=$G$154,"cap","discount")</f>
        <v>cap</v>
      </c>
      <c r="J154" s="12" t="n">
        <f aca="false">Assumptions!$B$69/$H$154</f>
        <v>186716.585552682</v>
      </c>
      <c r="K154" s="12" t="n">
        <f aca="false">Assumptions!$B$74/(Assumptions!$B$20+Assumptions!$B$17+$B$154+$E$154+$J$154)</f>
        <v>42.7393378414047</v>
      </c>
      <c r="L154" s="12" t="n">
        <f aca="false">$C$154*(1-Assumptions!$B$75)</f>
        <v>31.9842233559929</v>
      </c>
      <c r="M154" s="12" t="n">
        <f aca="false">MIN($K$154,$L$154)</f>
        <v>31.9842233559929</v>
      </c>
      <c r="N154" s="12" t="str">
        <f aca="false">IF($K$154&lt;=$L$154,"cap","discount")</f>
        <v>discount</v>
      </c>
      <c r="O154" s="12" t="n">
        <f aca="false">Assumptions!$B$73/$M$154</f>
        <v>93796.2434356841</v>
      </c>
      <c r="P154" s="12" t="n">
        <f aca="false">MAX(Assumptions!$B$4,(Assumptions!$B$10*(Assumptions!$B$20+$E$154+Assumptions!$B$17+$J$154+$O$154+$D$154)-Assumptions!$B$17)/(1-Assumptions!$B$10))</f>
        <v>587882.229488009</v>
      </c>
      <c r="Q154" s="12" t="n">
        <f aca="false">Assumptions!$B$20+$E$154+Assumptions!$B$17+$P$154+$J$154+$O$154+$D$154</f>
        <v>38327301.7652924</v>
      </c>
      <c r="R154" s="12" t="n">
        <f aca="false">IF($C$154&lt;Assumptions!$B$37,Assumptions!$B$37*(Assumptions!$B$21+Assumptions!$B$22/Assumptions!$B$37)/(Assumptions!$B$21+Assumptions!$B$22/$C$154),Assumptions!$B$37)</f>
        <v>1</v>
      </c>
      <c r="S154" s="12" t="n">
        <f aca="false">Assumptions!$B$38/$R$154</f>
        <v>1</v>
      </c>
      <c r="T154" s="12" t="n">
        <f aca="false">Assumptions!$B$39*$S$154</f>
        <v>5000000</v>
      </c>
      <c r="U154" s="12" t="n">
        <f aca="false">IF($C$154&lt;Assumptions!$B$42,Assumptions!$B$42*(Assumptions!$B$21+Assumptions!$B$22/Assumptions!$B$42)/(Assumptions!$B$21+Assumptions!$B$22/$C$154),Assumptions!$B$42)</f>
        <v>3</v>
      </c>
      <c r="V154" s="12" t="n">
        <f aca="false">Assumptions!$B$43/$U$154</f>
        <v>1</v>
      </c>
      <c r="W154" s="12" t="n">
        <f aca="false">Assumptions!$B$44*$V$154</f>
        <v>5000000</v>
      </c>
      <c r="X154" s="12" t="n">
        <f aca="false">IF($C$154&lt;Assumptions!$B$47,Assumptions!$B$47*(Assumptions!$B$21+Assumptions!$B$22/Assumptions!$B$47)/(Assumptions!$B$21+Assumptions!$B$22/$C$154),Assumptions!$B$47)</f>
        <v>10</v>
      </c>
      <c r="Y154" s="12" t="n">
        <f aca="false">Assumptions!$B$48/$X$154</f>
        <v>1</v>
      </c>
      <c r="Z154" s="12" t="n">
        <f aca="false">Assumptions!$B$49*$Y$154</f>
        <v>3000000</v>
      </c>
      <c r="AA154" s="12" t="n">
        <f aca="false">IF($C$154&lt;Assumptions!$B$52,Assumptions!$B$52*(Assumptions!$B$21+Assumptions!$B$22/Assumptions!$B$52)/(Assumptions!$B$21+Assumptions!$B$22/$C$154),Assumptions!$B$52)</f>
        <v>25</v>
      </c>
      <c r="AB154" s="12" t="n">
        <f aca="false">Assumptions!$B$53/$AA$154</f>
        <v>1</v>
      </c>
      <c r="AC154" s="12" t="n">
        <f aca="false">Assumptions!$B$54*$AB$154</f>
        <v>2400000</v>
      </c>
      <c r="AD154" s="12" t="n">
        <f aca="false">IF($C$154&lt;Assumptions!$B$57,Assumptions!$B$57*(Assumptions!$B$21+Assumptions!$B$22/Assumptions!$B$57)/(Assumptions!$B$21+Assumptions!$B$22/$C$154),Assumptions!$B$57)</f>
        <v>57.6817359540603</v>
      </c>
      <c r="AE154" s="12" t="n">
        <f aca="false">Assumptions!$B$58/$AD$154</f>
        <v>1.04019060812917</v>
      </c>
      <c r="AF154" s="12" t="n">
        <f aca="false">Assumptions!$B$59*$AE$154</f>
        <v>1733651.36027881</v>
      </c>
      <c r="AG154" s="12" t="n">
        <f aca="false">IF($C$154&lt;Assumptions!$B$62,Assumptions!$B$62*(Assumptions!$B$21+Assumptions!$B$22/Assumptions!$B$62)/(Assumptions!$B$21+Assumptions!$B$22/$C$154),Assumptions!$B$62)</f>
        <v>48.9126262367378</v>
      </c>
      <c r="AH154" s="12" t="n">
        <f aca="false">Assumptions!$B$63/$AG$154</f>
        <v>1.00502293134033</v>
      </c>
      <c r="AI154" s="12" t="n">
        <f aca="false">Assumptions!$B$64*$AH$154</f>
        <v>6133320.27733387</v>
      </c>
    </row>
    <row r="155" customFormat="false" ht="15" hidden="true" customHeight="false" outlineLevel="0" collapsed="false">
      <c r="A155" s="6" t="n">
        <f aca="false">ROW()-ROW($A$93)+Assumptions!$B$4</f>
        <v>62</v>
      </c>
      <c r="B155" s="12" t="n">
        <f aca="false">$P$154</f>
        <v>587882.229488009</v>
      </c>
      <c r="C155" s="12" t="n">
        <f aca="false">Assumptions!$B$6/(Assumptions!$B$16+$B$155)</f>
        <v>37.628498065874</v>
      </c>
      <c r="D155" s="12" t="n">
        <f aca="false">Assumptions!$B$7/$C$155</f>
        <v>797268.069203315</v>
      </c>
      <c r="E155" s="12" t="n">
        <f aca="false">$T$155+$W$155+$Z$155+$AC$155+$AF$155+$AI$155</f>
        <v>23266971.6376127</v>
      </c>
      <c r="F155" s="12" t="n">
        <f aca="false">Assumptions!$B$70/(Assumptions!$B$20+Assumptions!$B$17+$B$155+$E$155+$O$154)</f>
        <v>26.7785530953235</v>
      </c>
      <c r="G155" s="12" t="n">
        <f aca="false">$C$155*(1-Assumptions!$B$71)</f>
        <v>30.1027984526992</v>
      </c>
      <c r="H155" s="12" t="n">
        <f aca="false">MIN($F$155,$G$155)</f>
        <v>26.7785530953235</v>
      </c>
      <c r="I155" s="12" t="str">
        <f aca="false">IF($F$155&lt;=$G$155,"cap","discount")</f>
        <v>cap</v>
      </c>
      <c r="J155" s="12" t="n">
        <f aca="false">Assumptions!$B$69/$H$155</f>
        <v>186716.585552682</v>
      </c>
      <c r="K155" s="12" t="n">
        <f aca="false">Assumptions!$B$74/(Assumptions!$B$20+Assumptions!$B$17+$B$155+$E$155+$J$155)</f>
        <v>42.7393378414047</v>
      </c>
      <c r="L155" s="12" t="n">
        <f aca="false">$C$155*(1-Assumptions!$B$75)</f>
        <v>31.9842233559929</v>
      </c>
      <c r="M155" s="12" t="n">
        <f aca="false">MIN($K$155,$L$155)</f>
        <v>31.9842233559929</v>
      </c>
      <c r="N155" s="12" t="str">
        <f aca="false">IF($K$155&lt;=$L$155,"cap","discount")</f>
        <v>discount</v>
      </c>
      <c r="O155" s="12" t="n">
        <f aca="false">Assumptions!$B$73/$M$155</f>
        <v>93796.2434356841</v>
      </c>
      <c r="P155" s="12" t="n">
        <f aca="false">MAX(Assumptions!$B$4,(Assumptions!$B$10*(Assumptions!$B$20+$E$155+Assumptions!$B$17+$J$155+$O$155+$D$155)-Assumptions!$B$17)/(1-Assumptions!$B$10))</f>
        <v>587882.229488009</v>
      </c>
      <c r="Q155" s="12" t="n">
        <f aca="false">Assumptions!$B$20+$E$155+Assumptions!$B$17+$P$155+$J$155+$O$155+$D$155</f>
        <v>38327301.7652924</v>
      </c>
      <c r="R155" s="12" t="n">
        <f aca="false">IF($C$155&lt;Assumptions!$B$37,Assumptions!$B$37*(Assumptions!$B$21+Assumptions!$B$22/Assumptions!$B$37)/(Assumptions!$B$21+Assumptions!$B$22/$C$155),Assumptions!$B$37)</f>
        <v>1</v>
      </c>
      <c r="S155" s="12" t="n">
        <f aca="false">Assumptions!$B$38/$R$155</f>
        <v>1</v>
      </c>
      <c r="T155" s="12" t="n">
        <f aca="false">Assumptions!$B$39*$S$155</f>
        <v>5000000</v>
      </c>
      <c r="U155" s="12" t="n">
        <f aca="false">IF($C$155&lt;Assumptions!$B$42,Assumptions!$B$42*(Assumptions!$B$21+Assumptions!$B$22/Assumptions!$B$42)/(Assumptions!$B$21+Assumptions!$B$22/$C$155),Assumptions!$B$42)</f>
        <v>3</v>
      </c>
      <c r="V155" s="12" t="n">
        <f aca="false">Assumptions!$B$43/$U$155</f>
        <v>1</v>
      </c>
      <c r="W155" s="12" t="n">
        <f aca="false">Assumptions!$B$44*$V$155</f>
        <v>5000000</v>
      </c>
      <c r="X155" s="12" t="n">
        <f aca="false">IF($C$155&lt;Assumptions!$B$47,Assumptions!$B$47*(Assumptions!$B$21+Assumptions!$B$22/Assumptions!$B$47)/(Assumptions!$B$21+Assumptions!$B$22/$C$155),Assumptions!$B$47)</f>
        <v>10</v>
      </c>
      <c r="Y155" s="12" t="n">
        <f aca="false">Assumptions!$B$48/$X$155</f>
        <v>1</v>
      </c>
      <c r="Z155" s="12" t="n">
        <f aca="false">Assumptions!$B$49*$Y$155</f>
        <v>3000000</v>
      </c>
      <c r="AA155" s="12" t="n">
        <f aca="false">IF($C$155&lt;Assumptions!$B$52,Assumptions!$B$52*(Assumptions!$B$21+Assumptions!$B$22/Assumptions!$B$52)/(Assumptions!$B$21+Assumptions!$B$22/$C$155),Assumptions!$B$52)</f>
        <v>25</v>
      </c>
      <c r="AB155" s="12" t="n">
        <f aca="false">Assumptions!$B$53/$AA$155</f>
        <v>1</v>
      </c>
      <c r="AC155" s="12" t="n">
        <f aca="false">Assumptions!$B$54*$AB$155</f>
        <v>2400000</v>
      </c>
      <c r="AD155" s="12" t="n">
        <f aca="false">IF($C$155&lt;Assumptions!$B$57,Assumptions!$B$57*(Assumptions!$B$21+Assumptions!$B$22/Assumptions!$B$57)/(Assumptions!$B$21+Assumptions!$B$22/$C$155),Assumptions!$B$57)</f>
        <v>57.6817359540603</v>
      </c>
      <c r="AE155" s="12" t="n">
        <f aca="false">Assumptions!$B$58/$AD$155</f>
        <v>1.04019060812917</v>
      </c>
      <c r="AF155" s="12" t="n">
        <f aca="false">Assumptions!$B$59*$AE$155</f>
        <v>1733651.36027881</v>
      </c>
      <c r="AG155" s="12" t="n">
        <f aca="false">IF($C$155&lt;Assumptions!$B$62,Assumptions!$B$62*(Assumptions!$B$21+Assumptions!$B$22/Assumptions!$B$62)/(Assumptions!$B$21+Assumptions!$B$22/$C$155),Assumptions!$B$62)</f>
        <v>48.9126262367378</v>
      </c>
      <c r="AH155" s="12" t="n">
        <f aca="false">Assumptions!$B$63/$AG$155</f>
        <v>1.00502293134033</v>
      </c>
      <c r="AI155" s="12" t="n">
        <f aca="false">Assumptions!$B$64*$AH$155</f>
        <v>6133320.27733387</v>
      </c>
    </row>
    <row r="156" customFormat="false" ht="15" hidden="true" customHeight="false" outlineLevel="0" collapsed="false">
      <c r="A156" s="6" t="n">
        <f aca="false">ROW()-ROW($A$93)+Assumptions!$B$4</f>
        <v>63</v>
      </c>
      <c r="B156" s="12" t="n">
        <f aca="false">$P$155</f>
        <v>587882.229488009</v>
      </c>
      <c r="C156" s="12" t="n">
        <f aca="false">Assumptions!$B$6/(Assumptions!$B$16+$B$156)</f>
        <v>37.628498065874</v>
      </c>
      <c r="D156" s="12" t="n">
        <f aca="false">Assumptions!$B$7/$C$156</f>
        <v>797268.069203315</v>
      </c>
      <c r="E156" s="12" t="n">
        <f aca="false">$T$156+$W$156+$Z$156+$AC$156+$AF$156+$AI$156</f>
        <v>23266971.6376127</v>
      </c>
      <c r="F156" s="12" t="n">
        <f aca="false">Assumptions!$B$70/(Assumptions!$B$20+Assumptions!$B$17+$B$156+$E$156+$O$155)</f>
        <v>26.7785530953235</v>
      </c>
      <c r="G156" s="12" t="n">
        <f aca="false">$C$156*(1-Assumptions!$B$71)</f>
        <v>30.1027984526992</v>
      </c>
      <c r="H156" s="12" t="n">
        <f aca="false">MIN($F$156,$G$156)</f>
        <v>26.7785530953235</v>
      </c>
      <c r="I156" s="12" t="str">
        <f aca="false">IF($F$156&lt;=$G$156,"cap","discount")</f>
        <v>cap</v>
      </c>
      <c r="J156" s="12" t="n">
        <f aca="false">Assumptions!$B$69/$H$156</f>
        <v>186716.585552682</v>
      </c>
      <c r="K156" s="12" t="n">
        <f aca="false">Assumptions!$B$74/(Assumptions!$B$20+Assumptions!$B$17+$B$156+$E$156+$J$156)</f>
        <v>42.7393378414047</v>
      </c>
      <c r="L156" s="12" t="n">
        <f aca="false">$C$156*(1-Assumptions!$B$75)</f>
        <v>31.9842233559929</v>
      </c>
      <c r="M156" s="12" t="n">
        <f aca="false">MIN($K$156,$L$156)</f>
        <v>31.9842233559929</v>
      </c>
      <c r="N156" s="12" t="str">
        <f aca="false">IF($K$156&lt;=$L$156,"cap","discount")</f>
        <v>discount</v>
      </c>
      <c r="O156" s="12" t="n">
        <f aca="false">Assumptions!$B$73/$M$156</f>
        <v>93796.2434356841</v>
      </c>
      <c r="P156" s="12" t="n">
        <f aca="false">MAX(Assumptions!$B$4,(Assumptions!$B$10*(Assumptions!$B$20+$E$156+Assumptions!$B$17+$J$156+$O$156+$D$156)-Assumptions!$B$17)/(1-Assumptions!$B$10))</f>
        <v>587882.229488009</v>
      </c>
      <c r="Q156" s="12" t="n">
        <f aca="false">Assumptions!$B$20+$E$156+Assumptions!$B$17+$P$156+$J$156+$O$156+$D$156</f>
        <v>38327301.7652924</v>
      </c>
      <c r="R156" s="12" t="n">
        <f aca="false">IF($C$156&lt;Assumptions!$B$37,Assumptions!$B$37*(Assumptions!$B$21+Assumptions!$B$22/Assumptions!$B$37)/(Assumptions!$B$21+Assumptions!$B$22/$C$156),Assumptions!$B$37)</f>
        <v>1</v>
      </c>
      <c r="S156" s="12" t="n">
        <f aca="false">Assumptions!$B$38/$R$156</f>
        <v>1</v>
      </c>
      <c r="T156" s="12" t="n">
        <f aca="false">Assumptions!$B$39*$S$156</f>
        <v>5000000</v>
      </c>
      <c r="U156" s="12" t="n">
        <f aca="false">IF($C$156&lt;Assumptions!$B$42,Assumptions!$B$42*(Assumptions!$B$21+Assumptions!$B$22/Assumptions!$B$42)/(Assumptions!$B$21+Assumptions!$B$22/$C$156),Assumptions!$B$42)</f>
        <v>3</v>
      </c>
      <c r="V156" s="12" t="n">
        <f aca="false">Assumptions!$B$43/$U$156</f>
        <v>1</v>
      </c>
      <c r="W156" s="12" t="n">
        <f aca="false">Assumptions!$B$44*$V$156</f>
        <v>5000000</v>
      </c>
      <c r="X156" s="12" t="n">
        <f aca="false">IF($C$156&lt;Assumptions!$B$47,Assumptions!$B$47*(Assumptions!$B$21+Assumptions!$B$22/Assumptions!$B$47)/(Assumptions!$B$21+Assumptions!$B$22/$C$156),Assumptions!$B$47)</f>
        <v>10</v>
      </c>
      <c r="Y156" s="12" t="n">
        <f aca="false">Assumptions!$B$48/$X$156</f>
        <v>1</v>
      </c>
      <c r="Z156" s="12" t="n">
        <f aca="false">Assumptions!$B$49*$Y$156</f>
        <v>3000000</v>
      </c>
      <c r="AA156" s="12" t="n">
        <f aca="false">IF($C$156&lt;Assumptions!$B$52,Assumptions!$B$52*(Assumptions!$B$21+Assumptions!$B$22/Assumptions!$B$52)/(Assumptions!$B$21+Assumptions!$B$22/$C$156),Assumptions!$B$52)</f>
        <v>25</v>
      </c>
      <c r="AB156" s="12" t="n">
        <f aca="false">Assumptions!$B$53/$AA$156</f>
        <v>1</v>
      </c>
      <c r="AC156" s="12" t="n">
        <f aca="false">Assumptions!$B$54*$AB$156</f>
        <v>2400000</v>
      </c>
      <c r="AD156" s="12" t="n">
        <f aca="false">IF($C$156&lt;Assumptions!$B$57,Assumptions!$B$57*(Assumptions!$B$21+Assumptions!$B$22/Assumptions!$B$57)/(Assumptions!$B$21+Assumptions!$B$22/$C$156),Assumptions!$B$57)</f>
        <v>57.6817359540603</v>
      </c>
      <c r="AE156" s="12" t="n">
        <f aca="false">Assumptions!$B$58/$AD$156</f>
        <v>1.04019060812917</v>
      </c>
      <c r="AF156" s="12" t="n">
        <f aca="false">Assumptions!$B$59*$AE$156</f>
        <v>1733651.36027881</v>
      </c>
      <c r="AG156" s="12" t="n">
        <f aca="false">IF($C$156&lt;Assumptions!$B$62,Assumptions!$B$62*(Assumptions!$B$21+Assumptions!$B$22/Assumptions!$B$62)/(Assumptions!$B$21+Assumptions!$B$22/$C$156),Assumptions!$B$62)</f>
        <v>48.9126262367378</v>
      </c>
      <c r="AH156" s="12" t="n">
        <f aca="false">Assumptions!$B$63/$AG$156</f>
        <v>1.00502293134033</v>
      </c>
      <c r="AI156" s="12" t="n">
        <f aca="false">Assumptions!$B$64*$AH$156</f>
        <v>6133320.27733387</v>
      </c>
    </row>
    <row r="157" customFormat="false" ht="15" hidden="true" customHeight="false" outlineLevel="0" collapsed="false">
      <c r="A157" s="6" t="n">
        <f aca="false">ROW()-ROW($A$93)+Assumptions!$B$4</f>
        <v>64</v>
      </c>
      <c r="B157" s="12" t="n">
        <f aca="false">$P$156</f>
        <v>587882.229488009</v>
      </c>
      <c r="C157" s="12" t="n">
        <f aca="false">Assumptions!$B$6/(Assumptions!$B$16+$B$157)</f>
        <v>37.628498065874</v>
      </c>
      <c r="D157" s="12" t="n">
        <f aca="false">Assumptions!$B$7/$C$157</f>
        <v>797268.069203315</v>
      </c>
      <c r="E157" s="12" t="n">
        <f aca="false">$T$157+$W$157+$Z$157+$AC$157+$AF$157+$AI$157</f>
        <v>23266971.6376127</v>
      </c>
      <c r="F157" s="12" t="n">
        <f aca="false">Assumptions!$B$70/(Assumptions!$B$20+Assumptions!$B$17+$B$157+$E$157+$O$156)</f>
        <v>26.7785530953235</v>
      </c>
      <c r="G157" s="12" t="n">
        <f aca="false">$C$157*(1-Assumptions!$B$71)</f>
        <v>30.1027984526992</v>
      </c>
      <c r="H157" s="12" t="n">
        <f aca="false">MIN($F$157,$G$157)</f>
        <v>26.7785530953235</v>
      </c>
      <c r="I157" s="12" t="str">
        <f aca="false">IF($F$157&lt;=$G$157,"cap","discount")</f>
        <v>cap</v>
      </c>
      <c r="J157" s="12" t="n">
        <f aca="false">Assumptions!$B$69/$H$157</f>
        <v>186716.585552682</v>
      </c>
      <c r="K157" s="12" t="n">
        <f aca="false">Assumptions!$B$74/(Assumptions!$B$20+Assumptions!$B$17+$B$157+$E$157+$J$157)</f>
        <v>42.7393378414047</v>
      </c>
      <c r="L157" s="12" t="n">
        <f aca="false">$C$157*(1-Assumptions!$B$75)</f>
        <v>31.9842233559929</v>
      </c>
      <c r="M157" s="12" t="n">
        <f aca="false">MIN($K$157,$L$157)</f>
        <v>31.9842233559929</v>
      </c>
      <c r="N157" s="12" t="str">
        <f aca="false">IF($K$157&lt;=$L$157,"cap","discount")</f>
        <v>discount</v>
      </c>
      <c r="O157" s="12" t="n">
        <f aca="false">Assumptions!$B$73/$M$157</f>
        <v>93796.2434356841</v>
      </c>
      <c r="P157" s="12" t="n">
        <f aca="false">MAX(Assumptions!$B$4,(Assumptions!$B$10*(Assumptions!$B$20+$E$157+Assumptions!$B$17+$J$157+$O$157+$D$157)-Assumptions!$B$17)/(1-Assumptions!$B$10))</f>
        <v>587882.229488009</v>
      </c>
      <c r="Q157" s="12" t="n">
        <f aca="false">Assumptions!$B$20+$E$157+Assumptions!$B$17+$P$157+$J$157+$O$157+$D$157</f>
        <v>38327301.7652924</v>
      </c>
      <c r="R157" s="12" t="n">
        <f aca="false">IF($C$157&lt;Assumptions!$B$37,Assumptions!$B$37*(Assumptions!$B$21+Assumptions!$B$22/Assumptions!$B$37)/(Assumptions!$B$21+Assumptions!$B$22/$C$157),Assumptions!$B$37)</f>
        <v>1</v>
      </c>
      <c r="S157" s="12" t="n">
        <f aca="false">Assumptions!$B$38/$R$157</f>
        <v>1</v>
      </c>
      <c r="T157" s="12" t="n">
        <f aca="false">Assumptions!$B$39*$S$157</f>
        <v>5000000</v>
      </c>
      <c r="U157" s="12" t="n">
        <f aca="false">IF($C$157&lt;Assumptions!$B$42,Assumptions!$B$42*(Assumptions!$B$21+Assumptions!$B$22/Assumptions!$B$42)/(Assumptions!$B$21+Assumptions!$B$22/$C$157),Assumptions!$B$42)</f>
        <v>3</v>
      </c>
      <c r="V157" s="12" t="n">
        <f aca="false">Assumptions!$B$43/$U$157</f>
        <v>1</v>
      </c>
      <c r="W157" s="12" t="n">
        <f aca="false">Assumptions!$B$44*$V$157</f>
        <v>5000000</v>
      </c>
      <c r="X157" s="12" t="n">
        <f aca="false">IF($C$157&lt;Assumptions!$B$47,Assumptions!$B$47*(Assumptions!$B$21+Assumptions!$B$22/Assumptions!$B$47)/(Assumptions!$B$21+Assumptions!$B$22/$C$157),Assumptions!$B$47)</f>
        <v>10</v>
      </c>
      <c r="Y157" s="12" t="n">
        <f aca="false">Assumptions!$B$48/$X$157</f>
        <v>1</v>
      </c>
      <c r="Z157" s="12" t="n">
        <f aca="false">Assumptions!$B$49*$Y$157</f>
        <v>3000000</v>
      </c>
      <c r="AA157" s="12" t="n">
        <f aca="false">IF($C$157&lt;Assumptions!$B$52,Assumptions!$B$52*(Assumptions!$B$21+Assumptions!$B$22/Assumptions!$B$52)/(Assumptions!$B$21+Assumptions!$B$22/$C$157),Assumptions!$B$52)</f>
        <v>25</v>
      </c>
      <c r="AB157" s="12" t="n">
        <f aca="false">Assumptions!$B$53/$AA$157</f>
        <v>1</v>
      </c>
      <c r="AC157" s="12" t="n">
        <f aca="false">Assumptions!$B$54*$AB$157</f>
        <v>2400000</v>
      </c>
      <c r="AD157" s="12" t="n">
        <f aca="false">IF($C$157&lt;Assumptions!$B$57,Assumptions!$B$57*(Assumptions!$B$21+Assumptions!$B$22/Assumptions!$B$57)/(Assumptions!$B$21+Assumptions!$B$22/$C$157),Assumptions!$B$57)</f>
        <v>57.6817359540603</v>
      </c>
      <c r="AE157" s="12" t="n">
        <f aca="false">Assumptions!$B$58/$AD$157</f>
        <v>1.04019060812917</v>
      </c>
      <c r="AF157" s="12" t="n">
        <f aca="false">Assumptions!$B$59*$AE$157</f>
        <v>1733651.36027881</v>
      </c>
      <c r="AG157" s="12" t="n">
        <f aca="false">IF($C$157&lt;Assumptions!$B$62,Assumptions!$B$62*(Assumptions!$B$21+Assumptions!$B$22/Assumptions!$B$62)/(Assumptions!$B$21+Assumptions!$B$22/$C$157),Assumptions!$B$62)</f>
        <v>48.9126262367378</v>
      </c>
      <c r="AH157" s="12" t="n">
        <f aca="false">Assumptions!$B$63/$AG$157</f>
        <v>1.00502293134033</v>
      </c>
      <c r="AI157" s="12" t="n">
        <f aca="false">Assumptions!$B$64*$AH$157</f>
        <v>6133320.27733387</v>
      </c>
    </row>
    <row r="158" customFormat="false" ht="15" hidden="true" customHeight="false" outlineLevel="0" collapsed="false">
      <c r="A158" s="6" t="n">
        <f aca="false">ROW()-ROW($A$93)+Assumptions!$B$4</f>
        <v>65</v>
      </c>
      <c r="B158" s="12" t="n">
        <f aca="false">$P$157</f>
        <v>587882.229488009</v>
      </c>
      <c r="C158" s="12" t="n">
        <f aca="false">Assumptions!$B$6/(Assumptions!$B$16+$B$158)</f>
        <v>37.628498065874</v>
      </c>
      <c r="D158" s="12" t="n">
        <f aca="false">Assumptions!$B$7/$C$158</f>
        <v>797268.069203315</v>
      </c>
      <c r="E158" s="12" t="n">
        <f aca="false">$T$158+$W$158+$Z$158+$AC$158+$AF$158+$AI$158</f>
        <v>23266971.6376127</v>
      </c>
      <c r="F158" s="12" t="n">
        <f aca="false">Assumptions!$B$70/(Assumptions!$B$20+Assumptions!$B$17+$B$158+$E$158+$O$157)</f>
        <v>26.7785530953235</v>
      </c>
      <c r="G158" s="12" t="n">
        <f aca="false">$C$158*(1-Assumptions!$B$71)</f>
        <v>30.1027984526992</v>
      </c>
      <c r="H158" s="12" t="n">
        <f aca="false">MIN($F$158,$G$158)</f>
        <v>26.7785530953235</v>
      </c>
      <c r="I158" s="12" t="str">
        <f aca="false">IF($F$158&lt;=$G$158,"cap","discount")</f>
        <v>cap</v>
      </c>
      <c r="J158" s="12" t="n">
        <f aca="false">Assumptions!$B$69/$H$158</f>
        <v>186716.585552682</v>
      </c>
      <c r="K158" s="12" t="n">
        <f aca="false">Assumptions!$B$74/(Assumptions!$B$20+Assumptions!$B$17+$B$158+$E$158+$J$158)</f>
        <v>42.7393378414047</v>
      </c>
      <c r="L158" s="12" t="n">
        <f aca="false">$C$158*(1-Assumptions!$B$75)</f>
        <v>31.9842233559929</v>
      </c>
      <c r="M158" s="12" t="n">
        <f aca="false">MIN($K$158,$L$158)</f>
        <v>31.9842233559929</v>
      </c>
      <c r="N158" s="12" t="str">
        <f aca="false">IF($K$158&lt;=$L$158,"cap","discount")</f>
        <v>discount</v>
      </c>
      <c r="O158" s="12" t="n">
        <f aca="false">Assumptions!$B$73/$M$158</f>
        <v>93796.2434356841</v>
      </c>
      <c r="P158" s="12" t="n">
        <f aca="false">MAX(Assumptions!$B$4,(Assumptions!$B$10*(Assumptions!$B$20+$E$158+Assumptions!$B$17+$J$158+$O$158+$D$158)-Assumptions!$B$17)/(1-Assumptions!$B$10))</f>
        <v>587882.229488009</v>
      </c>
      <c r="Q158" s="12" t="n">
        <f aca="false">Assumptions!$B$20+$E$158+Assumptions!$B$17+$P$158+$J$158+$O$158+$D$158</f>
        <v>38327301.7652924</v>
      </c>
      <c r="R158" s="12" t="n">
        <f aca="false">IF($C$158&lt;Assumptions!$B$37,Assumptions!$B$37*(Assumptions!$B$21+Assumptions!$B$22/Assumptions!$B$37)/(Assumptions!$B$21+Assumptions!$B$22/$C$158),Assumptions!$B$37)</f>
        <v>1</v>
      </c>
      <c r="S158" s="12" t="n">
        <f aca="false">Assumptions!$B$38/$R$158</f>
        <v>1</v>
      </c>
      <c r="T158" s="12" t="n">
        <f aca="false">Assumptions!$B$39*$S$158</f>
        <v>5000000</v>
      </c>
      <c r="U158" s="12" t="n">
        <f aca="false">IF($C$158&lt;Assumptions!$B$42,Assumptions!$B$42*(Assumptions!$B$21+Assumptions!$B$22/Assumptions!$B$42)/(Assumptions!$B$21+Assumptions!$B$22/$C$158),Assumptions!$B$42)</f>
        <v>3</v>
      </c>
      <c r="V158" s="12" t="n">
        <f aca="false">Assumptions!$B$43/$U$158</f>
        <v>1</v>
      </c>
      <c r="W158" s="12" t="n">
        <f aca="false">Assumptions!$B$44*$V$158</f>
        <v>5000000</v>
      </c>
      <c r="X158" s="12" t="n">
        <f aca="false">IF($C$158&lt;Assumptions!$B$47,Assumptions!$B$47*(Assumptions!$B$21+Assumptions!$B$22/Assumptions!$B$47)/(Assumptions!$B$21+Assumptions!$B$22/$C$158),Assumptions!$B$47)</f>
        <v>10</v>
      </c>
      <c r="Y158" s="12" t="n">
        <f aca="false">Assumptions!$B$48/$X$158</f>
        <v>1</v>
      </c>
      <c r="Z158" s="12" t="n">
        <f aca="false">Assumptions!$B$49*$Y$158</f>
        <v>3000000</v>
      </c>
      <c r="AA158" s="12" t="n">
        <f aca="false">IF($C$158&lt;Assumptions!$B$52,Assumptions!$B$52*(Assumptions!$B$21+Assumptions!$B$22/Assumptions!$B$52)/(Assumptions!$B$21+Assumptions!$B$22/$C$158),Assumptions!$B$52)</f>
        <v>25</v>
      </c>
      <c r="AB158" s="12" t="n">
        <f aca="false">Assumptions!$B$53/$AA$158</f>
        <v>1</v>
      </c>
      <c r="AC158" s="12" t="n">
        <f aca="false">Assumptions!$B$54*$AB$158</f>
        <v>2400000</v>
      </c>
      <c r="AD158" s="12" t="n">
        <f aca="false">IF($C$158&lt;Assumptions!$B$57,Assumptions!$B$57*(Assumptions!$B$21+Assumptions!$B$22/Assumptions!$B$57)/(Assumptions!$B$21+Assumptions!$B$22/$C$158),Assumptions!$B$57)</f>
        <v>57.6817359540603</v>
      </c>
      <c r="AE158" s="12" t="n">
        <f aca="false">Assumptions!$B$58/$AD$158</f>
        <v>1.04019060812917</v>
      </c>
      <c r="AF158" s="12" t="n">
        <f aca="false">Assumptions!$B$59*$AE$158</f>
        <v>1733651.36027881</v>
      </c>
      <c r="AG158" s="12" t="n">
        <f aca="false">IF($C$158&lt;Assumptions!$B$62,Assumptions!$B$62*(Assumptions!$B$21+Assumptions!$B$22/Assumptions!$B$62)/(Assumptions!$B$21+Assumptions!$B$22/$C$158),Assumptions!$B$62)</f>
        <v>48.9126262367378</v>
      </c>
      <c r="AH158" s="12" t="n">
        <f aca="false">Assumptions!$B$63/$AG$158</f>
        <v>1.00502293134033</v>
      </c>
      <c r="AI158" s="12" t="n">
        <f aca="false">Assumptions!$B$64*$AH$158</f>
        <v>6133320.27733387</v>
      </c>
    </row>
    <row r="159" customFormat="false" ht="15" hidden="true" customHeight="false" outlineLevel="0" collapsed="false">
      <c r="A159" s="6" t="n">
        <f aca="false">ROW()-ROW($A$93)+Assumptions!$B$4</f>
        <v>66</v>
      </c>
      <c r="B159" s="12" t="n">
        <f aca="false">$P$158</f>
        <v>587882.229488009</v>
      </c>
      <c r="C159" s="12" t="n">
        <f aca="false">Assumptions!$B$6/(Assumptions!$B$16+$B$159)</f>
        <v>37.628498065874</v>
      </c>
      <c r="D159" s="12" t="n">
        <f aca="false">Assumptions!$B$7/$C$159</f>
        <v>797268.069203315</v>
      </c>
      <c r="E159" s="12" t="n">
        <f aca="false">$T$159+$W$159+$Z$159+$AC$159+$AF$159+$AI$159</f>
        <v>23266971.6376127</v>
      </c>
      <c r="F159" s="12" t="n">
        <f aca="false">Assumptions!$B$70/(Assumptions!$B$20+Assumptions!$B$17+$B$159+$E$159+$O$158)</f>
        <v>26.7785530953235</v>
      </c>
      <c r="G159" s="12" t="n">
        <f aca="false">$C$159*(1-Assumptions!$B$71)</f>
        <v>30.1027984526992</v>
      </c>
      <c r="H159" s="12" t="n">
        <f aca="false">MIN($F$159,$G$159)</f>
        <v>26.7785530953235</v>
      </c>
      <c r="I159" s="12" t="str">
        <f aca="false">IF($F$159&lt;=$G$159,"cap","discount")</f>
        <v>cap</v>
      </c>
      <c r="J159" s="12" t="n">
        <f aca="false">Assumptions!$B$69/$H$159</f>
        <v>186716.585552682</v>
      </c>
      <c r="K159" s="12" t="n">
        <f aca="false">Assumptions!$B$74/(Assumptions!$B$20+Assumptions!$B$17+$B$159+$E$159+$J$159)</f>
        <v>42.7393378414047</v>
      </c>
      <c r="L159" s="12" t="n">
        <f aca="false">$C$159*(1-Assumptions!$B$75)</f>
        <v>31.9842233559929</v>
      </c>
      <c r="M159" s="12" t="n">
        <f aca="false">MIN($K$159,$L$159)</f>
        <v>31.9842233559929</v>
      </c>
      <c r="N159" s="12" t="str">
        <f aca="false">IF($K$159&lt;=$L$159,"cap","discount")</f>
        <v>discount</v>
      </c>
      <c r="O159" s="12" t="n">
        <f aca="false">Assumptions!$B$73/$M$159</f>
        <v>93796.2434356841</v>
      </c>
      <c r="P159" s="12" t="n">
        <f aca="false">MAX(Assumptions!$B$4,(Assumptions!$B$10*(Assumptions!$B$20+$E$159+Assumptions!$B$17+$J$159+$O$159+$D$159)-Assumptions!$B$17)/(1-Assumptions!$B$10))</f>
        <v>587882.229488009</v>
      </c>
      <c r="Q159" s="12" t="n">
        <f aca="false">Assumptions!$B$20+$E$159+Assumptions!$B$17+$P$159+$J$159+$O$159+$D$159</f>
        <v>38327301.7652924</v>
      </c>
      <c r="R159" s="12" t="n">
        <f aca="false">IF($C$159&lt;Assumptions!$B$37,Assumptions!$B$37*(Assumptions!$B$21+Assumptions!$B$22/Assumptions!$B$37)/(Assumptions!$B$21+Assumptions!$B$22/$C$159),Assumptions!$B$37)</f>
        <v>1</v>
      </c>
      <c r="S159" s="12" t="n">
        <f aca="false">Assumptions!$B$38/$R$159</f>
        <v>1</v>
      </c>
      <c r="T159" s="12" t="n">
        <f aca="false">Assumptions!$B$39*$S$159</f>
        <v>5000000</v>
      </c>
      <c r="U159" s="12" t="n">
        <f aca="false">IF($C$159&lt;Assumptions!$B$42,Assumptions!$B$42*(Assumptions!$B$21+Assumptions!$B$22/Assumptions!$B$42)/(Assumptions!$B$21+Assumptions!$B$22/$C$159),Assumptions!$B$42)</f>
        <v>3</v>
      </c>
      <c r="V159" s="12" t="n">
        <f aca="false">Assumptions!$B$43/$U$159</f>
        <v>1</v>
      </c>
      <c r="W159" s="12" t="n">
        <f aca="false">Assumptions!$B$44*$V$159</f>
        <v>5000000</v>
      </c>
      <c r="X159" s="12" t="n">
        <f aca="false">IF($C$159&lt;Assumptions!$B$47,Assumptions!$B$47*(Assumptions!$B$21+Assumptions!$B$22/Assumptions!$B$47)/(Assumptions!$B$21+Assumptions!$B$22/$C$159),Assumptions!$B$47)</f>
        <v>10</v>
      </c>
      <c r="Y159" s="12" t="n">
        <f aca="false">Assumptions!$B$48/$X$159</f>
        <v>1</v>
      </c>
      <c r="Z159" s="12" t="n">
        <f aca="false">Assumptions!$B$49*$Y$159</f>
        <v>3000000</v>
      </c>
      <c r="AA159" s="12" t="n">
        <f aca="false">IF($C$159&lt;Assumptions!$B$52,Assumptions!$B$52*(Assumptions!$B$21+Assumptions!$B$22/Assumptions!$B$52)/(Assumptions!$B$21+Assumptions!$B$22/$C$159),Assumptions!$B$52)</f>
        <v>25</v>
      </c>
      <c r="AB159" s="12" t="n">
        <f aca="false">Assumptions!$B$53/$AA$159</f>
        <v>1</v>
      </c>
      <c r="AC159" s="12" t="n">
        <f aca="false">Assumptions!$B$54*$AB$159</f>
        <v>2400000</v>
      </c>
      <c r="AD159" s="12" t="n">
        <f aca="false">IF($C$159&lt;Assumptions!$B$57,Assumptions!$B$57*(Assumptions!$B$21+Assumptions!$B$22/Assumptions!$B$57)/(Assumptions!$B$21+Assumptions!$B$22/$C$159),Assumptions!$B$57)</f>
        <v>57.6817359540603</v>
      </c>
      <c r="AE159" s="12" t="n">
        <f aca="false">Assumptions!$B$58/$AD$159</f>
        <v>1.04019060812917</v>
      </c>
      <c r="AF159" s="12" t="n">
        <f aca="false">Assumptions!$B$59*$AE$159</f>
        <v>1733651.36027881</v>
      </c>
      <c r="AG159" s="12" t="n">
        <f aca="false">IF($C$159&lt;Assumptions!$B$62,Assumptions!$B$62*(Assumptions!$B$21+Assumptions!$B$22/Assumptions!$B$62)/(Assumptions!$B$21+Assumptions!$B$22/$C$159),Assumptions!$B$62)</f>
        <v>48.9126262367378</v>
      </c>
      <c r="AH159" s="12" t="n">
        <f aca="false">Assumptions!$B$63/$AG$159</f>
        <v>1.00502293134033</v>
      </c>
      <c r="AI159" s="12" t="n">
        <f aca="false">Assumptions!$B$64*$AH$159</f>
        <v>6133320.27733387</v>
      </c>
    </row>
    <row r="160" customFormat="false" ht="15" hidden="true" customHeight="false" outlineLevel="0" collapsed="false">
      <c r="A160" s="6" t="n">
        <f aca="false">ROW()-ROW($A$93)+Assumptions!$B$4</f>
        <v>67</v>
      </c>
      <c r="B160" s="12" t="n">
        <f aca="false">$P$159</f>
        <v>587882.229488009</v>
      </c>
      <c r="C160" s="12" t="n">
        <f aca="false">Assumptions!$B$6/(Assumptions!$B$16+$B$160)</f>
        <v>37.628498065874</v>
      </c>
      <c r="D160" s="12" t="n">
        <f aca="false">Assumptions!$B$7/$C$160</f>
        <v>797268.069203315</v>
      </c>
      <c r="E160" s="12" t="n">
        <f aca="false">$T$160+$W$160+$Z$160+$AC$160+$AF$160+$AI$160</f>
        <v>23266971.6376127</v>
      </c>
      <c r="F160" s="12" t="n">
        <f aca="false">Assumptions!$B$70/(Assumptions!$B$20+Assumptions!$B$17+$B$160+$E$160+$O$159)</f>
        <v>26.7785530953235</v>
      </c>
      <c r="G160" s="12" t="n">
        <f aca="false">$C$160*(1-Assumptions!$B$71)</f>
        <v>30.1027984526992</v>
      </c>
      <c r="H160" s="12" t="n">
        <f aca="false">MIN($F$160,$G$160)</f>
        <v>26.7785530953235</v>
      </c>
      <c r="I160" s="12" t="str">
        <f aca="false">IF($F$160&lt;=$G$160,"cap","discount")</f>
        <v>cap</v>
      </c>
      <c r="J160" s="12" t="n">
        <f aca="false">Assumptions!$B$69/$H$160</f>
        <v>186716.585552682</v>
      </c>
      <c r="K160" s="12" t="n">
        <f aca="false">Assumptions!$B$74/(Assumptions!$B$20+Assumptions!$B$17+$B$160+$E$160+$J$160)</f>
        <v>42.7393378414047</v>
      </c>
      <c r="L160" s="12" t="n">
        <f aca="false">$C$160*(1-Assumptions!$B$75)</f>
        <v>31.9842233559929</v>
      </c>
      <c r="M160" s="12" t="n">
        <f aca="false">MIN($K$160,$L$160)</f>
        <v>31.9842233559929</v>
      </c>
      <c r="N160" s="12" t="str">
        <f aca="false">IF($K$160&lt;=$L$160,"cap","discount")</f>
        <v>discount</v>
      </c>
      <c r="O160" s="12" t="n">
        <f aca="false">Assumptions!$B$73/$M$160</f>
        <v>93796.2434356841</v>
      </c>
      <c r="P160" s="12" t="n">
        <f aca="false">MAX(Assumptions!$B$4,(Assumptions!$B$10*(Assumptions!$B$20+$E$160+Assumptions!$B$17+$J$160+$O$160+$D$160)-Assumptions!$B$17)/(1-Assumptions!$B$10))</f>
        <v>587882.229488009</v>
      </c>
      <c r="Q160" s="12" t="n">
        <f aca="false">Assumptions!$B$20+$E$160+Assumptions!$B$17+$P$160+$J$160+$O$160+$D$160</f>
        <v>38327301.7652924</v>
      </c>
      <c r="R160" s="12" t="n">
        <f aca="false">IF($C$160&lt;Assumptions!$B$37,Assumptions!$B$37*(Assumptions!$B$21+Assumptions!$B$22/Assumptions!$B$37)/(Assumptions!$B$21+Assumptions!$B$22/$C$160),Assumptions!$B$37)</f>
        <v>1</v>
      </c>
      <c r="S160" s="12" t="n">
        <f aca="false">Assumptions!$B$38/$R$160</f>
        <v>1</v>
      </c>
      <c r="T160" s="12" t="n">
        <f aca="false">Assumptions!$B$39*$S$160</f>
        <v>5000000</v>
      </c>
      <c r="U160" s="12" t="n">
        <f aca="false">IF($C$160&lt;Assumptions!$B$42,Assumptions!$B$42*(Assumptions!$B$21+Assumptions!$B$22/Assumptions!$B$42)/(Assumptions!$B$21+Assumptions!$B$22/$C$160),Assumptions!$B$42)</f>
        <v>3</v>
      </c>
      <c r="V160" s="12" t="n">
        <f aca="false">Assumptions!$B$43/$U$160</f>
        <v>1</v>
      </c>
      <c r="W160" s="12" t="n">
        <f aca="false">Assumptions!$B$44*$V$160</f>
        <v>5000000</v>
      </c>
      <c r="X160" s="12" t="n">
        <f aca="false">IF($C$160&lt;Assumptions!$B$47,Assumptions!$B$47*(Assumptions!$B$21+Assumptions!$B$22/Assumptions!$B$47)/(Assumptions!$B$21+Assumptions!$B$22/$C$160),Assumptions!$B$47)</f>
        <v>10</v>
      </c>
      <c r="Y160" s="12" t="n">
        <f aca="false">Assumptions!$B$48/$X$160</f>
        <v>1</v>
      </c>
      <c r="Z160" s="12" t="n">
        <f aca="false">Assumptions!$B$49*$Y$160</f>
        <v>3000000</v>
      </c>
      <c r="AA160" s="12" t="n">
        <f aca="false">IF($C$160&lt;Assumptions!$B$52,Assumptions!$B$52*(Assumptions!$B$21+Assumptions!$B$22/Assumptions!$B$52)/(Assumptions!$B$21+Assumptions!$B$22/$C$160),Assumptions!$B$52)</f>
        <v>25</v>
      </c>
      <c r="AB160" s="12" t="n">
        <f aca="false">Assumptions!$B$53/$AA$160</f>
        <v>1</v>
      </c>
      <c r="AC160" s="12" t="n">
        <f aca="false">Assumptions!$B$54*$AB$160</f>
        <v>2400000</v>
      </c>
      <c r="AD160" s="12" t="n">
        <f aca="false">IF($C$160&lt;Assumptions!$B$57,Assumptions!$B$57*(Assumptions!$B$21+Assumptions!$B$22/Assumptions!$B$57)/(Assumptions!$B$21+Assumptions!$B$22/$C$160),Assumptions!$B$57)</f>
        <v>57.6817359540603</v>
      </c>
      <c r="AE160" s="12" t="n">
        <f aca="false">Assumptions!$B$58/$AD$160</f>
        <v>1.04019060812917</v>
      </c>
      <c r="AF160" s="12" t="n">
        <f aca="false">Assumptions!$B$59*$AE$160</f>
        <v>1733651.36027881</v>
      </c>
      <c r="AG160" s="12" t="n">
        <f aca="false">IF($C$160&lt;Assumptions!$B$62,Assumptions!$B$62*(Assumptions!$B$21+Assumptions!$B$22/Assumptions!$B$62)/(Assumptions!$B$21+Assumptions!$B$22/$C$160),Assumptions!$B$62)</f>
        <v>48.9126262367378</v>
      </c>
      <c r="AH160" s="12" t="n">
        <f aca="false">Assumptions!$B$63/$AG$160</f>
        <v>1.00502293134033</v>
      </c>
      <c r="AI160" s="12" t="n">
        <f aca="false">Assumptions!$B$64*$AH$160</f>
        <v>6133320.27733387</v>
      </c>
    </row>
    <row r="161" customFormat="false" ht="15" hidden="true" customHeight="false" outlineLevel="0" collapsed="false">
      <c r="A161" s="6" t="n">
        <f aca="false">ROW()-ROW($A$93)+Assumptions!$B$4</f>
        <v>68</v>
      </c>
      <c r="B161" s="12" t="n">
        <f aca="false">$P$160</f>
        <v>587882.229488009</v>
      </c>
      <c r="C161" s="12" t="n">
        <f aca="false">Assumptions!$B$6/(Assumptions!$B$16+$B$161)</f>
        <v>37.628498065874</v>
      </c>
      <c r="D161" s="12" t="n">
        <f aca="false">Assumptions!$B$7/$C$161</f>
        <v>797268.069203315</v>
      </c>
      <c r="E161" s="12" t="n">
        <f aca="false">$T$161+$W$161+$Z$161+$AC$161+$AF$161+$AI$161</f>
        <v>23266971.6376127</v>
      </c>
      <c r="F161" s="12" t="n">
        <f aca="false">Assumptions!$B$70/(Assumptions!$B$20+Assumptions!$B$17+$B$161+$E$161+$O$160)</f>
        <v>26.7785530953235</v>
      </c>
      <c r="G161" s="12" t="n">
        <f aca="false">$C$161*(1-Assumptions!$B$71)</f>
        <v>30.1027984526992</v>
      </c>
      <c r="H161" s="12" t="n">
        <f aca="false">MIN($F$161,$G$161)</f>
        <v>26.7785530953235</v>
      </c>
      <c r="I161" s="12" t="str">
        <f aca="false">IF($F$161&lt;=$G$161,"cap","discount")</f>
        <v>cap</v>
      </c>
      <c r="J161" s="12" t="n">
        <f aca="false">Assumptions!$B$69/$H$161</f>
        <v>186716.585552682</v>
      </c>
      <c r="K161" s="12" t="n">
        <f aca="false">Assumptions!$B$74/(Assumptions!$B$20+Assumptions!$B$17+$B$161+$E$161+$J$161)</f>
        <v>42.7393378414047</v>
      </c>
      <c r="L161" s="12" t="n">
        <f aca="false">$C$161*(1-Assumptions!$B$75)</f>
        <v>31.9842233559929</v>
      </c>
      <c r="M161" s="12" t="n">
        <f aca="false">MIN($K$161,$L$161)</f>
        <v>31.9842233559929</v>
      </c>
      <c r="N161" s="12" t="str">
        <f aca="false">IF($K$161&lt;=$L$161,"cap","discount")</f>
        <v>discount</v>
      </c>
      <c r="O161" s="12" t="n">
        <f aca="false">Assumptions!$B$73/$M$161</f>
        <v>93796.2434356841</v>
      </c>
      <c r="P161" s="12" t="n">
        <f aca="false">MAX(Assumptions!$B$4,(Assumptions!$B$10*(Assumptions!$B$20+$E$161+Assumptions!$B$17+$J$161+$O$161+$D$161)-Assumptions!$B$17)/(1-Assumptions!$B$10))</f>
        <v>587882.229488009</v>
      </c>
      <c r="Q161" s="12" t="n">
        <f aca="false">Assumptions!$B$20+$E$161+Assumptions!$B$17+$P$161+$J$161+$O$161+$D$161</f>
        <v>38327301.7652924</v>
      </c>
      <c r="R161" s="12" t="n">
        <f aca="false">IF($C$161&lt;Assumptions!$B$37,Assumptions!$B$37*(Assumptions!$B$21+Assumptions!$B$22/Assumptions!$B$37)/(Assumptions!$B$21+Assumptions!$B$22/$C$161),Assumptions!$B$37)</f>
        <v>1</v>
      </c>
      <c r="S161" s="12" t="n">
        <f aca="false">Assumptions!$B$38/$R$161</f>
        <v>1</v>
      </c>
      <c r="T161" s="12" t="n">
        <f aca="false">Assumptions!$B$39*$S$161</f>
        <v>5000000</v>
      </c>
      <c r="U161" s="12" t="n">
        <f aca="false">IF($C$161&lt;Assumptions!$B$42,Assumptions!$B$42*(Assumptions!$B$21+Assumptions!$B$22/Assumptions!$B$42)/(Assumptions!$B$21+Assumptions!$B$22/$C$161),Assumptions!$B$42)</f>
        <v>3</v>
      </c>
      <c r="V161" s="12" t="n">
        <f aca="false">Assumptions!$B$43/$U$161</f>
        <v>1</v>
      </c>
      <c r="W161" s="12" t="n">
        <f aca="false">Assumptions!$B$44*$V$161</f>
        <v>5000000</v>
      </c>
      <c r="X161" s="12" t="n">
        <f aca="false">IF($C$161&lt;Assumptions!$B$47,Assumptions!$B$47*(Assumptions!$B$21+Assumptions!$B$22/Assumptions!$B$47)/(Assumptions!$B$21+Assumptions!$B$22/$C$161),Assumptions!$B$47)</f>
        <v>10</v>
      </c>
      <c r="Y161" s="12" t="n">
        <f aca="false">Assumptions!$B$48/$X$161</f>
        <v>1</v>
      </c>
      <c r="Z161" s="12" t="n">
        <f aca="false">Assumptions!$B$49*$Y$161</f>
        <v>3000000</v>
      </c>
      <c r="AA161" s="12" t="n">
        <f aca="false">IF($C$161&lt;Assumptions!$B$52,Assumptions!$B$52*(Assumptions!$B$21+Assumptions!$B$22/Assumptions!$B$52)/(Assumptions!$B$21+Assumptions!$B$22/$C$161),Assumptions!$B$52)</f>
        <v>25</v>
      </c>
      <c r="AB161" s="12" t="n">
        <f aca="false">Assumptions!$B$53/$AA$161</f>
        <v>1</v>
      </c>
      <c r="AC161" s="12" t="n">
        <f aca="false">Assumptions!$B$54*$AB$161</f>
        <v>2400000</v>
      </c>
      <c r="AD161" s="12" t="n">
        <f aca="false">IF($C$161&lt;Assumptions!$B$57,Assumptions!$B$57*(Assumptions!$B$21+Assumptions!$B$22/Assumptions!$B$57)/(Assumptions!$B$21+Assumptions!$B$22/$C$161),Assumptions!$B$57)</f>
        <v>57.6817359540603</v>
      </c>
      <c r="AE161" s="12" t="n">
        <f aca="false">Assumptions!$B$58/$AD$161</f>
        <v>1.04019060812917</v>
      </c>
      <c r="AF161" s="12" t="n">
        <f aca="false">Assumptions!$B$59*$AE$161</f>
        <v>1733651.36027881</v>
      </c>
      <c r="AG161" s="12" t="n">
        <f aca="false">IF($C$161&lt;Assumptions!$B$62,Assumptions!$B$62*(Assumptions!$B$21+Assumptions!$B$22/Assumptions!$B$62)/(Assumptions!$B$21+Assumptions!$B$22/$C$161),Assumptions!$B$62)</f>
        <v>48.9126262367378</v>
      </c>
      <c r="AH161" s="12" t="n">
        <f aca="false">Assumptions!$B$63/$AG$161</f>
        <v>1.00502293134033</v>
      </c>
      <c r="AI161" s="12" t="n">
        <f aca="false">Assumptions!$B$64*$AH$161</f>
        <v>6133320.27733387</v>
      </c>
    </row>
    <row r="162" customFormat="false" ht="15" hidden="true" customHeight="false" outlineLevel="0" collapsed="false">
      <c r="A162" s="6" t="n">
        <f aca="false">ROW()-ROW($A$93)+Assumptions!$B$4</f>
        <v>69</v>
      </c>
      <c r="B162" s="12" t="n">
        <f aca="false">$P$161</f>
        <v>587882.229488009</v>
      </c>
      <c r="C162" s="12" t="n">
        <f aca="false">Assumptions!$B$6/(Assumptions!$B$16+$B$162)</f>
        <v>37.628498065874</v>
      </c>
      <c r="D162" s="12" t="n">
        <f aca="false">Assumptions!$B$7/$C$162</f>
        <v>797268.069203315</v>
      </c>
      <c r="E162" s="12" t="n">
        <f aca="false">$T$162+$W$162+$Z$162+$AC$162+$AF$162+$AI$162</f>
        <v>23266971.6376127</v>
      </c>
      <c r="F162" s="12" t="n">
        <f aca="false">Assumptions!$B$70/(Assumptions!$B$20+Assumptions!$B$17+$B$162+$E$162+$O$161)</f>
        <v>26.7785530953235</v>
      </c>
      <c r="G162" s="12" t="n">
        <f aca="false">$C$162*(1-Assumptions!$B$71)</f>
        <v>30.1027984526992</v>
      </c>
      <c r="H162" s="12" t="n">
        <f aca="false">MIN($F$162,$G$162)</f>
        <v>26.7785530953235</v>
      </c>
      <c r="I162" s="12" t="str">
        <f aca="false">IF($F$162&lt;=$G$162,"cap","discount")</f>
        <v>cap</v>
      </c>
      <c r="J162" s="12" t="n">
        <f aca="false">Assumptions!$B$69/$H$162</f>
        <v>186716.585552682</v>
      </c>
      <c r="K162" s="12" t="n">
        <f aca="false">Assumptions!$B$74/(Assumptions!$B$20+Assumptions!$B$17+$B$162+$E$162+$J$162)</f>
        <v>42.7393378414047</v>
      </c>
      <c r="L162" s="12" t="n">
        <f aca="false">$C$162*(1-Assumptions!$B$75)</f>
        <v>31.9842233559929</v>
      </c>
      <c r="M162" s="12" t="n">
        <f aca="false">MIN($K$162,$L$162)</f>
        <v>31.9842233559929</v>
      </c>
      <c r="N162" s="12" t="str">
        <f aca="false">IF($K$162&lt;=$L$162,"cap","discount")</f>
        <v>discount</v>
      </c>
      <c r="O162" s="12" t="n">
        <f aca="false">Assumptions!$B$73/$M$162</f>
        <v>93796.2434356841</v>
      </c>
      <c r="P162" s="12" t="n">
        <f aca="false">MAX(Assumptions!$B$4,(Assumptions!$B$10*(Assumptions!$B$20+$E$162+Assumptions!$B$17+$J$162+$O$162+$D$162)-Assumptions!$B$17)/(1-Assumptions!$B$10))</f>
        <v>587882.229488009</v>
      </c>
      <c r="Q162" s="12" t="n">
        <f aca="false">Assumptions!$B$20+$E$162+Assumptions!$B$17+$P$162+$J$162+$O$162+$D$162</f>
        <v>38327301.7652924</v>
      </c>
      <c r="R162" s="12" t="n">
        <f aca="false">IF($C$162&lt;Assumptions!$B$37,Assumptions!$B$37*(Assumptions!$B$21+Assumptions!$B$22/Assumptions!$B$37)/(Assumptions!$B$21+Assumptions!$B$22/$C$162),Assumptions!$B$37)</f>
        <v>1</v>
      </c>
      <c r="S162" s="12" t="n">
        <f aca="false">Assumptions!$B$38/$R$162</f>
        <v>1</v>
      </c>
      <c r="T162" s="12" t="n">
        <f aca="false">Assumptions!$B$39*$S$162</f>
        <v>5000000</v>
      </c>
      <c r="U162" s="12" t="n">
        <f aca="false">IF($C$162&lt;Assumptions!$B$42,Assumptions!$B$42*(Assumptions!$B$21+Assumptions!$B$22/Assumptions!$B$42)/(Assumptions!$B$21+Assumptions!$B$22/$C$162),Assumptions!$B$42)</f>
        <v>3</v>
      </c>
      <c r="V162" s="12" t="n">
        <f aca="false">Assumptions!$B$43/$U$162</f>
        <v>1</v>
      </c>
      <c r="W162" s="12" t="n">
        <f aca="false">Assumptions!$B$44*$V$162</f>
        <v>5000000</v>
      </c>
      <c r="X162" s="12" t="n">
        <f aca="false">IF($C$162&lt;Assumptions!$B$47,Assumptions!$B$47*(Assumptions!$B$21+Assumptions!$B$22/Assumptions!$B$47)/(Assumptions!$B$21+Assumptions!$B$22/$C$162),Assumptions!$B$47)</f>
        <v>10</v>
      </c>
      <c r="Y162" s="12" t="n">
        <f aca="false">Assumptions!$B$48/$X$162</f>
        <v>1</v>
      </c>
      <c r="Z162" s="12" t="n">
        <f aca="false">Assumptions!$B$49*$Y$162</f>
        <v>3000000</v>
      </c>
      <c r="AA162" s="12" t="n">
        <f aca="false">IF($C$162&lt;Assumptions!$B$52,Assumptions!$B$52*(Assumptions!$B$21+Assumptions!$B$22/Assumptions!$B$52)/(Assumptions!$B$21+Assumptions!$B$22/$C$162),Assumptions!$B$52)</f>
        <v>25</v>
      </c>
      <c r="AB162" s="12" t="n">
        <f aca="false">Assumptions!$B$53/$AA$162</f>
        <v>1</v>
      </c>
      <c r="AC162" s="12" t="n">
        <f aca="false">Assumptions!$B$54*$AB$162</f>
        <v>2400000</v>
      </c>
      <c r="AD162" s="12" t="n">
        <f aca="false">IF($C$162&lt;Assumptions!$B$57,Assumptions!$B$57*(Assumptions!$B$21+Assumptions!$B$22/Assumptions!$B$57)/(Assumptions!$B$21+Assumptions!$B$22/$C$162),Assumptions!$B$57)</f>
        <v>57.6817359540603</v>
      </c>
      <c r="AE162" s="12" t="n">
        <f aca="false">Assumptions!$B$58/$AD$162</f>
        <v>1.04019060812917</v>
      </c>
      <c r="AF162" s="12" t="n">
        <f aca="false">Assumptions!$B$59*$AE$162</f>
        <v>1733651.36027881</v>
      </c>
      <c r="AG162" s="12" t="n">
        <f aca="false">IF($C$162&lt;Assumptions!$B$62,Assumptions!$B$62*(Assumptions!$B$21+Assumptions!$B$22/Assumptions!$B$62)/(Assumptions!$B$21+Assumptions!$B$22/$C$162),Assumptions!$B$62)</f>
        <v>48.9126262367378</v>
      </c>
      <c r="AH162" s="12" t="n">
        <f aca="false">Assumptions!$B$63/$AG$162</f>
        <v>1.00502293134033</v>
      </c>
      <c r="AI162" s="12" t="n">
        <f aca="false">Assumptions!$B$64*$AH$162</f>
        <v>6133320.27733387</v>
      </c>
    </row>
    <row r="163" customFormat="false" ht="15" hidden="true" customHeight="false" outlineLevel="0" collapsed="false">
      <c r="A163" s="6" t="n">
        <f aca="false">ROW()-ROW($A$93)+Assumptions!$B$4</f>
        <v>70</v>
      </c>
      <c r="B163" s="12" t="n">
        <f aca="false">$P$162</f>
        <v>587882.229488009</v>
      </c>
      <c r="C163" s="12" t="n">
        <f aca="false">Assumptions!$B$6/(Assumptions!$B$16+$B$163)</f>
        <v>37.628498065874</v>
      </c>
      <c r="D163" s="12" t="n">
        <f aca="false">Assumptions!$B$7/$C$163</f>
        <v>797268.069203315</v>
      </c>
      <c r="E163" s="12" t="n">
        <f aca="false">$T$163+$W$163+$Z$163+$AC$163+$AF$163+$AI$163</f>
        <v>23266971.6376127</v>
      </c>
      <c r="F163" s="12" t="n">
        <f aca="false">Assumptions!$B$70/(Assumptions!$B$20+Assumptions!$B$17+$B$163+$E$163+$O$162)</f>
        <v>26.7785530953235</v>
      </c>
      <c r="G163" s="12" t="n">
        <f aca="false">$C$163*(1-Assumptions!$B$71)</f>
        <v>30.1027984526992</v>
      </c>
      <c r="H163" s="12" t="n">
        <f aca="false">MIN($F$163,$G$163)</f>
        <v>26.7785530953235</v>
      </c>
      <c r="I163" s="12" t="str">
        <f aca="false">IF($F$163&lt;=$G$163,"cap","discount")</f>
        <v>cap</v>
      </c>
      <c r="J163" s="12" t="n">
        <f aca="false">Assumptions!$B$69/$H$163</f>
        <v>186716.585552682</v>
      </c>
      <c r="K163" s="12" t="n">
        <f aca="false">Assumptions!$B$74/(Assumptions!$B$20+Assumptions!$B$17+$B$163+$E$163+$J$163)</f>
        <v>42.7393378414047</v>
      </c>
      <c r="L163" s="12" t="n">
        <f aca="false">$C$163*(1-Assumptions!$B$75)</f>
        <v>31.9842233559929</v>
      </c>
      <c r="M163" s="12" t="n">
        <f aca="false">MIN($K$163,$L$163)</f>
        <v>31.9842233559929</v>
      </c>
      <c r="N163" s="12" t="str">
        <f aca="false">IF($K$163&lt;=$L$163,"cap","discount")</f>
        <v>discount</v>
      </c>
      <c r="O163" s="12" t="n">
        <f aca="false">Assumptions!$B$73/$M$163</f>
        <v>93796.2434356841</v>
      </c>
      <c r="P163" s="12" t="n">
        <f aca="false">MAX(Assumptions!$B$4,(Assumptions!$B$10*(Assumptions!$B$20+$E$163+Assumptions!$B$17+$J$163+$O$163+$D$163)-Assumptions!$B$17)/(1-Assumptions!$B$10))</f>
        <v>587882.229488009</v>
      </c>
      <c r="Q163" s="12" t="n">
        <f aca="false">Assumptions!$B$20+$E$163+Assumptions!$B$17+$P$163+$J$163+$O$163+$D$163</f>
        <v>38327301.7652924</v>
      </c>
      <c r="R163" s="12" t="n">
        <f aca="false">IF($C$163&lt;Assumptions!$B$37,Assumptions!$B$37*(Assumptions!$B$21+Assumptions!$B$22/Assumptions!$B$37)/(Assumptions!$B$21+Assumptions!$B$22/$C$163),Assumptions!$B$37)</f>
        <v>1</v>
      </c>
      <c r="S163" s="12" t="n">
        <f aca="false">Assumptions!$B$38/$R$163</f>
        <v>1</v>
      </c>
      <c r="T163" s="12" t="n">
        <f aca="false">Assumptions!$B$39*$S$163</f>
        <v>5000000</v>
      </c>
      <c r="U163" s="12" t="n">
        <f aca="false">IF($C$163&lt;Assumptions!$B$42,Assumptions!$B$42*(Assumptions!$B$21+Assumptions!$B$22/Assumptions!$B$42)/(Assumptions!$B$21+Assumptions!$B$22/$C$163),Assumptions!$B$42)</f>
        <v>3</v>
      </c>
      <c r="V163" s="12" t="n">
        <f aca="false">Assumptions!$B$43/$U$163</f>
        <v>1</v>
      </c>
      <c r="W163" s="12" t="n">
        <f aca="false">Assumptions!$B$44*$V$163</f>
        <v>5000000</v>
      </c>
      <c r="X163" s="12" t="n">
        <f aca="false">IF($C$163&lt;Assumptions!$B$47,Assumptions!$B$47*(Assumptions!$B$21+Assumptions!$B$22/Assumptions!$B$47)/(Assumptions!$B$21+Assumptions!$B$22/$C$163),Assumptions!$B$47)</f>
        <v>10</v>
      </c>
      <c r="Y163" s="12" t="n">
        <f aca="false">Assumptions!$B$48/$X$163</f>
        <v>1</v>
      </c>
      <c r="Z163" s="12" t="n">
        <f aca="false">Assumptions!$B$49*$Y$163</f>
        <v>3000000</v>
      </c>
      <c r="AA163" s="12" t="n">
        <f aca="false">IF($C$163&lt;Assumptions!$B$52,Assumptions!$B$52*(Assumptions!$B$21+Assumptions!$B$22/Assumptions!$B$52)/(Assumptions!$B$21+Assumptions!$B$22/$C$163),Assumptions!$B$52)</f>
        <v>25</v>
      </c>
      <c r="AB163" s="12" t="n">
        <f aca="false">Assumptions!$B$53/$AA$163</f>
        <v>1</v>
      </c>
      <c r="AC163" s="12" t="n">
        <f aca="false">Assumptions!$B$54*$AB$163</f>
        <v>2400000</v>
      </c>
      <c r="AD163" s="12" t="n">
        <f aca="false">IF($C$163&lt;Assumptions!$B$57,Assumptions!$B$57*(Assumptions!$B$21+Assumptions!$B$22/Assumptions!$B$57)/(Assumptions!$B$21+Assumptions!$B$22/$C$163),Assumptions!$B$57)</f>
        <v>57.6817359540603</v>
      </c>
      <c r="AE163" s="12" t="n">
        <f aca="false">Assumptions!$B$58/$AD$163</f>
        <v>1.04019060812917</v>
      </c>
      <c r="AF163" s="12" t="n">
        <f aca="false">Assumptions!$B$59*$AE$163</f>
        <v>1733651.36027881</v>
      </c>
      <c r="AG163" s="12" t="n">
        <f aca="false">IF($C$163&lt;Assumptions!$B$62,Assumptions!$B$62*(Assumptions!$B$21+Assumptions!$B$22/Assumptions!$B$62)/(Assumptions!$B$21+Assumptions!$B$22/$C$163),Assumptions!$B$62)</f>
        <v>48.9126262367378</v>
      </c>
      <c r="AH163" s="12" t="n">
        <f aca="false">Assumptions!$B$63/$AG$163</f>
        <v>1.00502293134033</v>
      </c>
      <c r="AI163" s="12" t="n">
        <f aca="false">Assumptions!$B$64*$AH$163</f>
        <v>6133320.27733387</v>
      </c>
    </row>
    <row r="164" customFormat="false" ht="15" hidden="true" customHeight="false" outlineLevel="0" collapsed="false">
      <c r="A164" s="6" t="n">
        <f aca="false">ROW()-ROW($A$93)+Assumptions!$B$4</f>
        <v>71</v>
      </c>
      <c r="B164" s="12" t="n">
        <f aca="false">$P$163</f>
        <v>587882.229488009</v>
      </c>
      <c r="C164" s="12" t="n">
        <f aca="false">Assumptions!$B$6/(Assumptions!$B$16+$B$164)</f>
        <v>37.628498065874</v>
      </c>
      <c r="D164" s="12" t="n">
        <f aca="false">Assumptions!$B$7/$C$164</f>
        <v>797268.069203315</v>
      </c>
      <c r="E164" s="12" t="n">
        <f aca="false">$T$164+$W$164+$Z$164+$AC$164+$AF$164+$AI$164</f>
        <v>23266971.6376127</v>
      </c>
      <c r="F164" s="12" t="n">
        <f aca="false">Assumptions!$B$70/(Assumptions!$B$20+Assumptions!$B$17+$B$164+$E$164+$O$163)</f>
        <v>26.7785530953235</v>
      </c>
      <c r="G164" s="12" t="n">
        <f aca="false">$C$164*(1-Assumptions!$B$71)</f>
        <v>30.1027984526992</v>
      </c>
      <c r="H164" s="12" t="n">
        <f aca="false">MIN($F$164,$G$164)</f>
        <v>26.7785530953235</v>
      </c>
      <c r="I164" s="12" t="str">
        <f aca="false">IF($F$164&lt;=$G$164,"cap","discount")</f>
        <v>cap</v>
      </c>
      <c r="J164" s="12" t="n">
        <f aca="false">Assumptions!$B$69/$H$164</f>
        <v>186716.585552682</v>
      </c>
      <c r="K164" s="12" t="n">
        <f aca="false">Assumptions!$B$74/(Assumptions!$B$20+Assumptions!$B$17+$B$164+$E$164+$J$164)</f>
        <v>42.7393378414047</v>
      </c>
      <c r="L164" s="12" t="n">
        <f aca="false">$C$164*(1-Assumptions!$B$75)</f>
        <v>31.9842233559929</v>
      </c>
      <c r="M164" s="12" t="n">
        <f aca="false">MIN($K$164,$L$164)</f>
        <v>31.9842233559929</v>
      </c>
      <c r="N164" s="12" t="str">
        <f aca="false">IF($K$164&lt;=$L$164,"cap","discount")</f>
        <v>discount</v>
      </c>
      <c r="O164" s="12" t="n">
        <f aca="false">Assumptions!$B$73/$M$164</f>
        <v>93796.2434356841</v>
      </c>
      <c r="P164" s="12" t="n">
        <f aca="false">MAX(Assumptions!$B$4,(Assumptions!$B$10*(Assumptions!$B$20+$E$164+Assumptions!$B$17+$J$164+$O$164+$D$164)-Assumptions!$B$17)/(1-Assumptions!$B$10))</f>
        <v>587882.229488009</v>
      </c>
      <c r="Q164" s="12" t="n">
        <f aca="false">Assumptions!$B$20+$E$164+Assumptions!$B$17+$P$164+$J$164+$O$164+$D$164</f>
        <v>38327301.7652924</v>
      </c>
      <c r="R164" s="12" t="n">
        <f aca="false">IF($C$164&lt;Assumptions!$B$37,Assumptions!$B$37*(Assumptions!$B$21+Assumptions!$B$22/Assumptions!$B$37)/(Assumptions!$B$21+Assumptions!$B$22/$C$164),Assumptions!$B$37)</f>
        <v>1</v>
      </c>
      <c r="S164" s="12" t="n">
        <f aca="false">Assumptions!$B$38/$R$164</f>
        <v>1</v>
      </c>
      <c r="T164" s="12" t="n">
        <f aca="false">Assumptions!$B$39*$S$164</f>
        <v>5000000</v>
      </c>
      <c r="U164" s="12" t="n">
        <f aca="false">IF($C$164&lt;Assumptions!$B$42,Assumptions!$B$42*(Assumptions!$B$21+Assumptions!$B$22/Assumptions!$B$42)/(Assumptions!$B$21+Assumptions!$B$22/$C$164),Assumptions!$B$42)</f>
        <v>3</v>
      </c>
      <c r="V164" s="12" t="n">
        <f aca="false">Assumptions!$B$43/$U$164</f>
        <v>1</v>
      </c>
      <c r="W164" s="12" t="n">
        <f aca="false">Assumptions!$B$44*$V$164</f>
        <v>5000000</v>
      </c>
      <c r="X164" s="12" t="n">
        <f aca="false">IF($C$164&lt;Assumptions!$B$47,Assumptions!$B$47*(Assumptions!$B$21+Assumptions!$B$22/Assumptions!$B$47)/(Assumptions!$B$21+Assumptions!$B$22/$C$164),Assumptions!$B$47)</f>
        <v>10</v>
      </c>
      <c r="Y164" s="12" t="n">
        <f aca="false">Assumptions!$B$48/$X$164</f>
        <v>1</v>
      </c>
      <c r="Z164" s="12" t="n">
        <f aca="false">Assumptions!$B$49*$Y$164</f>
        <v>3000000</v>
      </c>
      <c r="AA164" s="12" t="n">
        <f aca="false">IF($C$164&lt;Assumptions!$B$52,Assumptions!$B$52*(Assumptions!$B$21+Assumptions!$B$22/Assumptions!$B$52)/(Assumptions!$B$21+Assumptions!$B$22/$C$164),Assumptions!$B$52)</f>
        <v>25</v>
      </c>
      <c r="AB164" s="12" t="n">
        <f aca="false">Assumptions!$B$53/$AA$164</f>
        <v>1</v>
      </c>
      <c r="AC164" s="12" t="n">
        <f aca="false">Assumptions!$B$54*$AB$164</f>
        <v>2400000</v>
      </c>
      <c r="AD164" s="12" t="n">
        <f aca="false">IF($C$164&lt;Assumptions!$B$57,Assumptions!$B$57*(Assumptions!$B$21+Assumptions!$B$22/Assumptions!$B$57)/(Assumptions!$B$21+Assumptions!$B$22/$C$164),Assumptions!$B$57)</f>
        <v>57.6817359540603</v>
      </c>
      <c r="AE164" s="12" t="n">
        <f aca="false">Assumptions!$B$58/$AD$164</f>
        <v>1.04019060812917</v>
      </c>
      <c r="AF164" s="12" t="n">
        <f aca="false">Assumptions!$B$59*$AE$164</f>
        <v>1733651.36027881</v>
      </c>
      <c r="AG164" s="12" t="n">
        <f aca="false">IF($C$164&lt;Assumptions!$B$62,Assumptions!$B$62*(Assumptions!$B$21+Assumptions!$B$22/Assumptions!$B$62)/(Assumptions!$B$21+Assumptions!$B$22/$C$164),Assumptions!$B$62)</f>
        <v>48.9126262367378</v>
      </c>
      <c r="AH164" s="12" t="n">
        <f aca="false">Assumptions!$B$63/$AG$164</f>
        <v>1.00502293134033</v>
      </c>
      <c r="AI164" s="12" t="n">
        <f aca="false">Assumptions!$B$64*$AH$164</f>
        <v>6133320.27733387</v>
      </c>
    </row>
    <row r="165" customFormat="false" ht="15" hidden="true" customHeight="false" outlineLevel="0" collapsed="false">
      <c r="A165" s="6" t="n">
        <f aca="false">ROW()-ROW($A$93)+Assumptions!$B$4</f>
        <v>72</v>
      </c>
      <c r="B165" s="12" t="n">
        <f aca="false">$P$164</f>
        <v>587882.229488009</v>
      </c>
      <c r="C165" s="12" t="n">
        <f aca="false">Assumptions!$B$6/(Assumptions!$B$16+$B$165)</f>
        <v>37.628498065874</v>
      </c>
      <c r="D165" s="12" t="n">
        <f aca="false">Assumptions!$B$7/$C$165</f>
        <v>797268.069203315</v>
      </c>
      <c r="E165" s="12" t="n">
        <f aca="false">$T$165+$W$165+$Z$165+$AC$165+$AF$165+$AI$165</f>
        <v>23266971.6376127</v>
      </c>
      <c r="F165" s="12" t="n">
        <f aca="false">Assumptions!$B$70/(Assumptions!$B$20+Assumptions!$B$17+$B$165+$E$165+$O$164)</f>
        <v>26.7785530953235</v>
      </c>
      <c r="G165" s="12" t="n">
        <f aca="false">$C$165*(1-Assumptions!$B$71)</f>
        <v>30.1027984526992</v>
      </c>
      <c r="H165" s="12" t="n">
        <f aca="false">MIN($F$165,$G$165)</f>
        <v>26.7785530953235</v>
      </c>
      <c r="I165" s="12" t="str">
        <f aca="false">IF($F$165&lt;=$G$165,"cap","discount")</f>
        <v>cap</v>
      </c>
      <c r="J165" s="12" t="n">
        <f aca="false">Assumptions!$B$69/$H$165</f>
        <v>186716.585552682</v>
      </c>
      <c r="K165" s="12" t="n">
        <f aca="false">Assumptions!$B$74/(Assumptions!$B$20+Assumptions!$B$17+$B$165+$E$165+$J$165)</f>
        <v>42.7393378414047</v>
      </c>
      <c r="L165" s="12" t="n">
        <f aca="false">$C$165*(1-Assumptions!$B$75)</f>
        <v>31.9842233559929</v>
      </c>
      <c r="M165" s="12" t="n">
        <f aca="false">MIN($K$165,$L$165)</f>
        <v>31.9842233559929</v>
      </c>
      <c r="N165" s="12" t="str">
        <f aca="false">IF($K$165&lt;=$L$165,"cap","discount")</f>
        <v>discount</v>
      </c>
      <c r="O165" s="12" t="n">
        <f aca="false">Assumptions!$B$73/$M$165</f>
        <v>93796.2434356841</v>
      </c>
      <c r="P165" s="12" t="n">
        <f aca="false">MAX(Assumptions!$B$4,(Assumptions!$B$10*(Assumptions!$B$20+$E$165+Assumptions!$B$17+$J$165+$O$165+$D$165)-Assumptions!$B$17)/(1-Assumptions!$B$10))</f>
        <v>587882.229488009</v>
      </c>
      <c r="Q165" s="12" t="n">
        <f aca="false">Assumptions!$B$20+$E$165+Assumptions!$B$17+$P$165+$J$165+$O$165+$D$165</f>
        <v>38327301.7652924</v>
      </c>
      <c r="R165" s="12" t="n">
        <f aca="false">IF($C$165&lt;Assumptions!$B$37,Assumptions!$B$37*(Assumptions!$B$21+Assumptions!$B$22/Assumptions!$B$37)/(Assumptions!$B$21+Assumptions!$B$22/$C$165),Assumptions!$B$37)</f>
        <v>1</v>
      </c>
      <c r="S165" s="12" t="n">
        <f aca="false">Assumptions!$B$38/$R$165</f>
        <v>1</v>
      </c>
      <c r="T165" s="12" t="n">
        <f aca="false">Assumptions!$B$39*$S$165</f>
        <v>5000000</v>
      </c>
      <c r="U165" s="12" t="n">
        <f aca="false">IF($C$165&lt;Assumptions!$B$42,Assumptions!$B$42*(Assumptions!$B$21+Assumptions!$B$22/Assumptions!$B$42)/(Assumptions!$B$21+Assumptions!$B$22/$C$165),Assumptions!$B$42)</f>
        <v>3</v>
      </c>
      <c r="V165" s="12" t="n">
        <f aca="false">Assumptions!$B$43/$U$165</f>
        <v>1</v>
      </c>
      <c r="W165" s="12" t="n">
        <f aca="false">Assumptions!$B$44*$V$165</f>
        <v>5000000</v>
      </c>
      <c r="X165" s="12" t="n">
        <f aca="false">IF($C$165&lt;Assumptions!$B$47,Assumptions!$B$47*(Assumptions!$B$21+Assumptions!$B$22/Assumptions!$B$47)/(Assumptions!$B$21+Assumptions!$B$22/$C$165),Assumptions!$B$47)</f>
        <v>10</v>
      </c>
      <c r="Y165" s="12" t="n">
        <f aca="false">Assumptions!$B$48/$X$165</f>
        <v>1</v>
      </c>
      <c r="Z165" s="12" t="n">
        <f aca="false">Assumptions!$B$49*$Y$165</f>
        <v>3000000</v>
      </c>
      <c r="AA165" s="12" t="n">
        <f aca="false">IF($C$165&lt;Assumptions!$B$52,Assumptions!$B$52*(Assumptions!$B$21+Assumptions!$B$22/Assumptions!$B$52)/(Assumptions!$B$21+Assumptions!$B$22/$C$165),Assumptions!$B$52)</f>
        <v>25</v>
      </c>
      <c r="AB165" s="12" t="n">
        <f aca="false">Assumptions!$B$53/$AA$165</f>
        <v>1</v>
      </c>
      <c r="AC165" s="12" t="n">
        <f aca="false">Assumptions!$B$54*$AB$165</f>
        <v>2400000</v>
      </c>
      <c r="AD165" s="12" t="n">
        <f aca="false">IF($C$165&lt;Assumptions!$B$57,Assumptions!$B$57*(Assumptions!$B$21+Assumptions!$B$22/Assumptions!$B$57)/(Assumptions!$B$21+Assumptions!$B$22/$C$165),Assumptions!$B$57)</f>
        <v>57.6817359540603</v>
      </c>
      <c r="AE165" s="12" t="n">
        <f aca="false">Assumptions!$B$58/$AD$165</f>
        <v>1.04019060812917</v>
      </c>
      <c r="AF165" s="12" t="n">
        <f aca="false">Assumptions!$B$59*$AE$165</f>
        <v>1733651.36027881</v>
      </c>
      <c r="AG165" s="12" t="n">
        <f aca="false">IF($C$165&lt;Assumptions!$B$62,Assumptions!$B$62*(Assumptions!$B$21+Assumptions!$B$22/Assumptions!$B$62)/(Assumptions!$B$21+Assumptions!$B$22/$C$165),Assumptions!$B$62)</f>
        <v>48.9126262367378</v>
      </c>
      <c r="AH165" s="12" t="n">
        <f aca="false">Assumptions!$B$63/$AG$165</f>
        <v>1.00502293134033</v>
      </c>
      <c r="AI165" s="12" t="n">
        <f aca="false">Assumptions!$B$64*$AH$165</f>
        <v>6133320.27733387</v>
      </c>
    </row>
    <row r="166" customFormat="false" ht="15" hidden="true" customHeight="false" outlineLevel="0" collapsed="false">
      <c r="A166" s="6" t="n">
        <f aca="false">ROW()-ROW($A$93)+Assumptions!$B$4</f>
        <v>73</v>
      </c>
      <c r="B166" s="12" t="n">
        <f aca="false">$P$165</f>
        <v>587882.229488009</v>
      </c>
      <c r="C166" s="12" t="n">
        <f aca="false">Assumptions!$B$6/(Assumptions!$B$16+$B$166)</f>
        <v>37.628498065874</v>
      </c>
      <c r="D166" s="12" t="n">
        <f aca="false">Assumptions!$B$7/$C$166</f>
        <v>797268.069203315</v>
      </c>
      <c r="E166" s="12" t="n">
        <f aca="false">$T$166+$W$166+$Z$166+$AC$166+$AF$166+$AI$166</f>
        <v>23266971.6376127</v>
      </c>
      <c r="F166" s="12" t="n">
        <f aca="false">Assumptions!$B$70/(Assumptions!$B$20+Assumptions!$B$17+$B$166+$E$166+$O$165)</f>
        <v>26.7785530953235</v>
      </c>
      <c r="G166" s="12" t="n">
        <f aca="false">$C$166*(1-Assumptions!$B$71)</f>
        <v>30.1027984526992</v>
      </c>
      <c r="H166" s="12" t="n">
        <f aca="false">MIN($F$166,$G$166)</f>
        <v>26.7785530953235</v>
      </c>
      <c r="I166" s="12" t="str">
        <f aca="false">IF($F$166&lt;=$G$166,"cap","discount")</f>
        <v>cap</v>
      </c>
      <c r="J166" s="12" t="n">
        <f aca="false">Assumptions!$B$69/$H$166</f>
        <v>186716.585552682</v>
      </c>
      <c r="K166" s="12" t="n">
        <f aca="false">Assumptions!$B$74/(Assumptions!$B$20+Assumptions!$B$17+$B$166+$E$166+$J$166)</f>
        <v>42.7393378414047</v>
      </c>
      <c r="L166" s="12" t="n">
        <f aca="false">$C$166*(1-Assumptions!$B$75)</f>
        <v>31.9842233559929</v>
      </c>
      <c r="M166" s="12" t="n">
        <f aca="false">MIN($K$166,$L$166)</f>
        <v>31.9842233559929</v>
      </c>
      <c r="N166" s="12" t="str">
        <f aca="false">IF($K$166&lt;=$L$166,"cap","discount")</f>
        <v>discount</v>
      </c>
      <c r="O166" s="12" t="n">
        <f aca="false">Assumptions!$B$73/$M$166</f>
        <v>93796.2434356841</v>
      </c>
      <c r="P166" s="12" t="n">
        <f aca="false">MAX(Assumptions!$B$4,(Assumptions!$B$10*(Assumptions!$B$20+$E$166+Assumptions!$B$17+$J$166+$O$166+$D$166)-Assumptions!$B$17)/(1-Assumptions!$B$10))</f>
        <v>587882.229488009</v>
      </c>
      <c r="Q166" s="12" t="n">
        <f aca="false">Assumptions!$B$20+$E$166+Assumptions!$B$17+$P$166+$J$166+$O$166+$D$166</f>
        <v>38327301.7652924</v>
      </c>
      <c r="R166" s="12" t="n">
        <f aca="false">IF($C$166&lt;Assumptions!$B$37,Assumptions!$B$37*(Assumptions!$B$21+Assumptions!$B$22/Assumptions!$B$37)/(Assumptions!$B$21+Assumptions!$B$22/$C$166),Assumptions!$B$37)</f>
        <v>1</v>
      </c>
      <c r="S166" s="12" t="n">
        <f aca="false">Assumptions!$B$38/$R$166</f>
        <v>1</v>
      </c>
      <c r="T166" s="12" t="n">
        <f aca="false">Assumptions!$B$39*$S$166</f>
        <v>5000000</v>
      </c>
      <c r="U166" s="12" t="n">
        <f aca="false">IF($C$166&lt;Assumptions!$B$42,Assumptions!$B$42*(Assumptions!$B$21+Assumptions!$B$22/Assumptions!$B$42)/(Assumptions!$B$21+Assumptions!$B$22/$C$166),Assumptions!$B$42)</f>
        <v>3</v>
      </c>
      <c r="V166" s="12" t="n">
        <f aca="false">Assumptions!$B$43/$U$166</f>
        <v>1</v>
      </c>
      <c r="W166" s="12" t="n">
        <f aca="false">Assumptions!$B$44*$V$166</f>
        <v>5000000</v>
      </c>
      <c r="X166" s="12" t="n">
        <f aca="false">IF($C$166&lt;Assumptions!$B$47,Assumptions!$B$47*(Assumptions!$B$21+Assumptions!$B$22/Assumptions!$B$47)/(Assumptions!$B$21+Assumptions!$B$22/$C$166),Assumptions!$B$47)</f>
        <v>10</v>
      </c>
      <c r="Y166" s="12" t="n">
        <f aca="false">Assumptions!$B$48/$X$166</f>
        <v>1</v>
      </c>
      <c r="Z166" s="12" t="n">
        <f aca="false">Assumptions!$B$49*$Y$166</f>
        <v>3000000</v>
      </c>
      <c r="AA166" s="12" t="n">
        <f aca="false">IF($C$166&lt;Assumptions!$B$52,Assumptions!$B$52*(Assumptions!$B$21+Assumptions!$B$22/Assumptions!$B$52)/(Assumptions!$B$21+Assumptions!$B$22/$C$166),Assumptions!$B$52)</f>
        <v>25</v>
      </c>
      <c r="AB166" s="12" t="n">
        <f aca="false">Assumptions!$B$53/$AA$166</f>
        <v>1</v>
      </c>
      <c r="AC166" s="12" t="n">
        <f aca="false">Assumptions!$B$54*$AB$166</f>
        <v>2400000</v>
      </c>
      <c r="AD166" s="12" t="n">
        <f aca="false">IF($C$166&lt;Assumptions!$B$57,Assumptions!$B$57*(Assumptions!$B$21+Assumptions!$B$22/Assumptions!$B$57)/(Assumptions!$B$21+Assumptions!$B$22/$C$166),Assumptions!$B$57)</f>
        <v>57.6817359540603</v>
      </c>
      <c r="AE166" s="12" t="n">
        <f aca="false">Assumptions!$B$58/$AD$166</f>
        <v>1.04019060812917</v>
      </c>
      <c r="AF166" s="12" t="n">
        <f aca="false">Assumptions!$B$59*$AE$166</f>
        <v>1733651.36027881</v>
      </c>
      <c r="AG166" s="12" t="n">
        <f aca="false">IF($C$166&lt;Assumptions!$B$62,Assumptions!$B$62*(Assumptions!$B$21+Assumptions!$B$22/Assumptions!$B$62)/(Assumptions!$B$21+Assumptions!$B$22/$C$166),Assumptions!$B$62)</f>
        <v>48.9126262367378</v>
      </c>
      <c r="AH166" s="12" t="n">
        <f aca="false">Assumptions!$B$63/$AG$166</f>
        <v>1.00502293134033</v>
      </c>
      <c r="AI166" s="12" t="n">
        <f aca="false">Assumptions!$B$64*$AH$166</f>
        <v>6133320.27733387</v>
      </c>
    </row>
    <row r="167" customFormat="false" ht="15" hidden="true" customHeight="false" outlineLevel="0" collapsed="false">
      <c r="A167" s="6" t="n">
        <f aca="false">ROW()-ROW($A$93)+Assumptions!$B$4</f>
        <v>74</v>
      </c>
      <c r="B167" s="12" t="n">
        <f aca="false">$P$166</f>
        <v>587882.229488009</v>
      </c>
      <c r="C167" s="12" t="n">
        <f aca="false">Assumptions!$B$6/(Assumptions!$B$16+$B$167)</f>
        <v>37.628498065874</v>
      </c>
      <c r="D167" s="12" t="n">
        <f aca="false">Assumptions!$B$7/$C$167</f>
        <v>797268.069203315</v>
      </c>
      <c r="E167" s="12" t="n">
        <f aca="false">$T$167+$W$167+$Z$167+$AC$167+$AF$167+$AI$167</f>
        <v>23266971.6376127</v>
      </c>
      <c r="F167" s="12" t="n">
        <f aca="false">Assumptions!$B$70/(Assumptions!$B$20+Assumptions!$B$17+$B$167+$E$167+$O$166)</f>
        <v>26.7785530953235</v>
      </c>
      <c r="G167" s="12" t="n">
        <f aca="false">$C$167*(1-Assumptions!$B$71)</f>
        <v>30.1027984526992</v>
      </c>
      <c r="H167" s="12" t="n">
        <f aca="false">MIN($F$167,$G$167)</f>
        <v>26.7785530953235</v>
      </c>
      <c r="I167" s="12" t="str">
        <f aca="false">IF($F$167&lt;=$G$167,"cap","discount")</f>
        <v>cap</v>
      </c>
      <c r="J167" s="12" t="n">
        <f aca="false">Assumptions!$B$69/$H$167</f>
        <v>186716.585552682</v>
      </c>
      <c r="K167" s="12" t="n">
        <f aca="false">Assumptions!$B$74/(Assumptions!$B$20+Assumptions!$B$17+$B$167+$E$167+$J$167)</f>
        <v>42.7393378414047</v>
      </c>
      <c r="L167" s="12" t="n">
        <f aca="false">$C$167*(1-Assumptions!$B$75)</f>
        <v>31.9842233559929</v>
      </c>
      <c r="M167" s="12" t="n">
        <f aca="false">MIN($K$167,$L$167)</f>
        <v>31.9842233559929</v>
      </c>
      <c r="N167" s="12" t="str">
        <f aca="false">IF($K$167&lt;=$L$167,"cap","discount")</f>
        <v>discount</v>
      </c>
      <c r="O167" s="12" t="n">
        <f aca="false">Assumptions!$B$73/$M$167</f>
        <v>93796.2434356841</v>
      </c>
      <c r="P167" s="12" t="n">
        <f aca="false">MAX(Assumptions!$B$4,(Assumptions!$B$10*(Assumptions!$B$20+$E$167+Assumptions!$B$17+$J$167+$O$167+$D$167)-Assumptions!$B$17)/(1-Assumptions!$B$10))</f>
        <v>587882.229488009</v>
      </c>
      <c r="Q167" s="12" t="n">
        <f aca="false">Assumptions!$B$20+$E$167+Assumptions!$B$17+$P$167+$J$167+$O$167+$D$167</f>
        <v>38327301.7652924</v>
      </c>
      <c r="R167" s="12" t="n">
        <f aca="false">IF($C$167&lt;Assumptions!$B$37,Assumptions!$B$37*(Assumptions!$B$21+Assumptions!$B$22/Assumptions!$B$37)/(Assumptions!$B$21+Assumptions!$B$22/$C$167),Assumptions!$B$37)</f>
        <v>1</v>
      </c>
      <c r="S167" s="12" t="n">
        <f aca="false">Assumptions!$B$38/$R$167</f>
        <v>1</v>
      </c>
      <c r="T167" s="12" t="n">
        <f aca="false">Assumptions!$B$39*$S$167</f>
        <v>5000000</v>
      </c>
      <c r="U167" s="12" t="n">
        <f aca="false">IF($C$167&lt;Assumptions!$B$42,Assumptions!$B$42*(Assumptions!$B$21+Assumptions!$B$22/Assumptions!$B$42)/(Assumptions!$B$21+Assumptions!$B$22/$C$167),Assumptions!$B$42)</f>
        <v>3</v>
      </c>
      <c r="V167" s="12" t="n">
        <f aca="false">Assumptions!$B$43/$U$167</f>
        <v>1</v>
      </c>
      <c r="W167" s="12" t="n">
        <f aca="false">Assumptions!$B$44*$V$167</f>
        <v>5000000</v>
      </c>
      <c r="X167" s="12" t="n">
        <f aca="false">IF($C$167&lt;Assumptions!$B$47,Assumptions!$B$47*(Assumptions!$B$21+Assumptions!$B$22/Assumptions!$B$47)/(Assumptions!$B$21+Assumptions!$B$22/$C$167),Assumptions!$B$47)</f>
        <v>10</v>
      </c>
      <c r="Y167" s="12" t="n">
        <f aca="false">Assumptions!$B$48/$X$167</f>
        <v>1</v>
      </c>
      <c r="Z167" s="12" t="n">
        <f aca="false">Assumptions!$B$49*$Y$167</f>
        <v>3000000</v>
      </c>
      <c r="AA167" s="12" t="n">
        <f aca="false">IF($C$167&lt;Assumptions!$B$52,Assumptions!$B$52*(Assumptions!$B$21+Assumptions!$B$22/Assumptions!$B$52)/(Assumptions!$B$21+Assumptions!$B$22/$C$167),Assumptions!$B$52)</f>
        <v>25</v>
      </c>
      <c r="AB167" s="12" t="n">
        <f aca="false">Assumptions!$B$53/$AA$167</f>
        <v>1</v>
      </c>
      <c r="AC167" s="12" t="n">
        <f aca="false">Assumptions!$B$54*$AB$167</f>
        <v>2400000</v>
      </c>
      <c r="AD167" s="12" t="n">
        <f aca="false">IF($C$167&lt;Assumptions!$B$57,Assumptions!$B$57*(Assumptions!$B$21+Assumptions!$B$22/Assumptions!$B$57)/(Assumptions!$B$21+Assumptions!$B$22/$C$167),Assumptions!$B$57)</f>
        <v>57.6817359540603</v>
      </c>
      <c r="AE167" s="12" t="n">
        <f aca="false">Assumptions!$B$58/$AD$167</f>
        <v>1.04019060812917</v>
      </c>
      <c r="AF167" s="12" t="n">
        <f aca="false">Assumptions!$B$59*$AE$167</f>
        <v>1733651.36027881</v>
      </c>
      <c r="AG167" s="12" t="n">
        <f aca="false">IF($C$167&lt;Assumptions!$B$62,Assumptions!$B$62*(Assumptions!$B$21+Assumptions!$B$22/Assumptions!$B$62)/(Assumptions!$B$21+Assumptions!$B$22/$C$167),Assumptions!$B$62)</f>
        <v>48.9126262367378</v>
      </c>
      <c r="AH167" s="12" t="n">
        <f aca="false">Assumptions!$B$63/$AG$167</f>
        <v>1.00502293134033</v>
      </c>
      <c r="AI167" s="12" t="n">
        <f aca="false">Assumptions!$B$64*$AH$167</f>
        <v>6133320.27733387</v>
      </c>
    </row>
    <row r="168" customFormat="false" ht="15" hidden="true" customHeight="false" outlineLevel="0" collapsed="false">
      <c r="A168" s="6" t="n">
        <f aca="false">ROW()-ROW($A$93)+Assumptions!$B$4</f>
        <v>75</v>
      </c>
      <c r="B168" s="12" t="n">
        <f aca="false">$P$167</f>
        <v>587882.229488009</v>
      </c>
      <c r="C168" s="12" t="n">
        <f aca="false">Assumptions!$B$6/(Assumptions!$B$16+$B$168)</f>
        <v>37.628498065874</v>
      </c>
      <c r="D168" s="12" t="n">
        <f aca="false">Assumptions!$B$7/$C$168</f>
        <v>797268.069203315</v>
      </c>
      <c r="E168" s="12" t="n">
        <f aca="false">$T$168+$W$168+$Z$168+$AC$168+$AF$168+$AI$168</f>
        <v>23266971.6376127</v>
      </c>
      <c r="F168" s="12" t="n">
        <f aca="false">Assumptions!$B$70/(Assumptions!$B$20+Assumptions!$B$17+$B$168+$E$168+$O$167)</f>
        <v>26.7785530953235</v>
      </c>
      <c r="G168" s="12" t="n">
        <f aca="false">$C$168*(1-Assumptions!$B$71)</f>
        <v>30.1027984526992</v>
      </c>
      <c r="H168" s="12" t="n">
        <f aca="false">MIN($F$168,$G$168)</f>
        <v>26.7785530953235</v>
      </c>
      <c r="I168" s="12" t="str">
        <f aca="false">IF($F$168&lt;=$G$168,"cap","discount")</f>
        <v>cap</v>
      </c>
      <c r="J168" s="12" t="n">
        <f aca="false">Assumptions!$B$69/$H$168</f>
        <v>186716.585552682</v>
      </c>
      <c r="K168" s="12" t="n">
        <f aca="false">Assumptions!$B$74/(Assumptions!$B$20+Assumptions!$B$17+$B$168+$E$168+$J$168)</f>
        <v>42.7393378414047</v>
      </c>
      <c r="L168" s="12" t="n">
        <f aca="false">$C$168*(1-Assumptions!$B$75)</f>
        <v>31.9842233559929</v>
      </c>
      <c r="M168" s="12" t="n">
        <f aca="false">MIN($K$168,$L$168)</f>
        <v>31.9842233559929</v>
      </c>
      <c r="N168" s="12" t="str">
        <f aca="false">IF($K$168&lt;=$L$168,"cap","discount")</f>
        <v>discount</v>
      </c>
      <c r="O168" s="12" t="n">
        <f aca="false">Assumptions!$B$73/$M$168</f>
        <v>93796.2434356841</v>
      </c>
      <c r="P168" s="12" t="n">
        <f aca="false">MAX(Assumptions!$B$4,(Assumptions!$B$10*(Assumptions!$B$20+$E$168+Assumptions!$B$17+$J$168+$O$168+$D$168)-Assumptions!$B$17)/(1-Assumptions!$B$10))</f>
        <v>587882.229488009</v>
      </c>
      <c r="Q168" s="12" t="n">
        <f aca="false">Assumptions!$B$20+$E$168+Assumptions!$B$17+$P$168+$J$168+$O$168+$D$168</f>
        <v>38327301.7652924</v>
      </c>
      <c r="R168" s="12" t="n">
        <f aca="false">IF($C$168&lt;Assumptions!$B$37,Assumptions!$B$37*(Assumptions!$B$21+Assumptions!$B$22/Assumptions!$B$37)/(Assumptions!$B$21+Assumptions!$B$22/$C$168),Assumptions!$B$37)</f>
        <v>1</v>
      </c>
      <c r="S168" s="12" t="n">
        <f aca="false">Assumptions!$B$38/$R$168</f>
        <v>1</v>
      </c>
      <c r="T168" s="12" t="n">
        <f aca="false">Assumptions!$B$39*$S$168</f>
        <v>5000000</v>
      </c>
      <c r="U168" s="12" t="n">
        <f aca="false">IF($C$168&lt;Assumptions!$B$42,Assumptions!$B$42*(Assumptions!$B$21+Assumptions!$B$22/Assumptions!$B$42)/(Assumptions!$B$21+Assumptions!$B$22/$C$168),Assumptions!$B$42)</f>
        <v>3</v>
      </c>
      <c r="V168" s="12" t="n">
        <f aca="false">Assumptions!$B$43/$U$168</f>
        <v>1</v>
      </c>
      <c r="W168" s="12" t="n">
        <f aca="false">Assumptions!$B$44*$V$168</f>
        <v>5000000</v>
      </c>
      <c r="X168" s="12" t="n">
        <f aca="false">IF($C$168&lt;Assumptions!$B$47,Assumptions!$B$47*(Assumptions!$B$21+Assumptions!$B$22/Assumptions!$B$47)/(Assumptions!$B$21+Assumptions!$B$22/$C$168),Assumptions!$B$47)</f>
        <v>10</v>
      </c>
      <c r="Y168" s="12" t="n">
        <f aca="false">Assumptions!$B$48/$X$168</f>
        <v>1</v>
      </c>
      <c r="Z168" s="12" t="n">
        <f aca="false">Assumptions!$B$49*$Y$168</f>
        <v>3000000</v>
      </c>
      <c r="AA168" s="12" t="n">
        <f aca="false">IF($C$168&lt;Assumptions!$B$52,Assumptions!$B$52*(Assumptions!$B$21+Assumptions!$B$22/Assumptions!$B$52)/(Assumptions!$B$21+Assumptions!$B$22/$C$168),Assumptions!$B$52)</f>
        <v>25</v>
      </c>
      <c r="AB168" s="12" t="n">
        <f aca="false">Assumptions!$B$53/$AA$168</f>
        <v>1</v>
      </c>
      <c r="AC168" s="12" t="n">
        <f aca="false">Assumptions!$B$54*$AB$168</f>
        <v>2400000</v>
      </c>
      <c r="AD168" s="12" t="n">
        <f aca="false">IF($C$168&lt;Assumptions!$B$57,Assumptions!$B$57*(Assumptions!$B$21+Assumptions!$B$22/Assumptions!$B$57)/(Assumptions!$B$21+Assumptions!$B$22/$C$168),Assumptions!$B$57)</f>
        <v>57.6817359540603</v>
      </c>
      <c r="AE168" s="12" t="n">
        <f aca="false">Assumptions!$B$58/$AD$168</f>
        <v>1.04019060812917</v>
      </c>
      <c r="AF168" s="12" t="n">
        <f aca="false">Assumptions!$B$59*$AE$168</f>
        <v>1733651.36027881</v>
      </c>
      <c r="AG168" s="12" t="n">
        <f aca="false">IF($C$168&lt;Assumptions!$B$62,Assumptions!$B$62*(Assumptions!$B$21+Assumptions!$B$22/Assumptions!$B$62)/(Assumptions!$B$21+Assumptions!$B$22/$C$168),Assumptions!$B$62)</f>
        <v>48.9126262367378</v>
      </c>
      <c r="AH168" s="12" t="n">
        <f aca="false">Assumptions!$B$63/$AG$168</f>
        <v>1.00502293134033</v>
      </c>
      <c r="AI168" s="12" t="n">
        <f aca="false">Assumptions!$B$64*$AH$168</f>
        <v>6133320.27733387</v>
      </c>
    </row>
    <row r="169" customFormat="false" ht="15" hidden="true" customHeight="false" outlineLevel="0" collapsed="false">
      <c r="A169" s="6" t="n">
        <f aca="false">ROW()-ROW($A$93)+Assumptions!$B$4</f>
        <v>76</v>
      </c>
      <c r="B169" s="12" t="n">
        <f aca="false">$P$168</f>
        <v>587882.229488009</v>
      </c>
      <c r="C169" s="12" t="n">
        <f aca="false">Assumptions!$B$6/(Assumptions!$B$16+$B$169)</f>
        <v>37.628498065874</v>
      </c>
      <c r="D169" s="12" t="n">
        <f aca="false">Assumptions!$B$7/$C$169</f>
        <v>797268.069203315</v>
      </c>
      <c r="E169" s="12" t="n">
        <f aca="false">$T$169+$W$169+$Z$169+$AC$169+$AF$169+$AI$169</f>
        <v>23266971.6376127</v>
      </c>
      <c r="F169" s="12" t="n">
        <f aca="false">Assumptions!$B$70/(Assumptions!$B$20+Assumptions!$B$17+$B$169+$E$169+$O$168)</f>
        <v>26.7785530953235</v>
      </c>
      <c r="G169" s="12" t="n">
        <f aca="false">$C$169*(1-Assumptions!$B$71)</f>
        <v>30.1027984526992</v>
      </c>
      <c r="H169" s="12" t="n">
        <f aca="false">MIN($F$169,$G$169)</f>
        <v>26.7785530953235</v>
      </c>
      <c r="I169" s="12" t="str">
        <f aca="false">IF($F$169&lt;=$G$169,"cap","discount")</f>
        <v>cap</v>
      </c>
      <c r="J169" s="12" t="n">
        <f aca="false">Assumptions!$B$69/$H$169</f>
        <v>186716.585552682</v>
      </c>
      <c r="K169" s="12" t="n">
        <f aca="false">Assumptions!$B$74/(Assumptions!$B$20+Assumptions!$B$17+$B$169+$E$169+$J$169)</f>
        <v>42.7393378414047</v>
      </c>
      <c r="L169" s="12" t="n">
        <f aca="false">$C$169*(1-Assumptions!$B$75)</f>
        <v>31.9842233559929</v>
      </c>
      <c r="M169" s="12" t="n">
        <f aca="false">MIN($K$169,$L$169)</f>
        <v>31.9842233559929</v>
      </c>
      <c r="N169" s="12" t="str">
        <f aca="false">IF($K$169&lt;=$L$169,"cap","discount")</f>
        <v>discount</v>
      </c>
      <c r="O169" s="12" t="n">
        <f aca="false">Assumptions!$B$73/$M$169</f>
        <v>93796.2434356841</v>
      </c>
      <c r="P169" s="12" t="n">
        <f aca="false">MAX(Assumptions!$B$4,(Assumptions!$B$10*(Assumptions!$B$20+$E$169+Assumptions!$B$17+$J$169+$O$169+$D$169)-Assumptions!$B$17)/(1-Assumptions!$B$10))</f>
        <v>587882.229488009</v>
      </c>
      <c r="Q169" s="12" t="n">
        <f aca="false">Assumptions!$B$20+$E$169+Assumptions!$B$17+$P$169+$J$169+$O$169+$D$169</f>
        <v>38327301.7652924</v>
      </c>
      <c r="R169" s="12" t="n">
        <f aca="false">IF($C$169&lt;Assumptions!$B$37,Assumptions!$B$37*(Assumptions!$B$21+Assumptions!$B$22/Assumptions!$B$37)/(Assumptions!$B$21+Assumptions!$B$22/$C$169),Assumptions!$B$37)</f>
        <v>1</v>
      </c>
      <c r="S169" s="12" t="n">
        <f aca="false">Assumptions!$B$38/$R$169</f>
        <v>1</v>
      </c>
      <c r="T169" s="12" t="n">
        <f aca="false">Assumptions!$B$39*$S$169</f>
        <v>5000000</v>
      </c>
      <c r="U169" s="12" t="n">
        <f aca="false">IF($C$169&lt;Assumptions!$B$42,Assumptions!$B$42*(Assumptions!$B$21+Assumptions!$B$22/Assumptions!$B$42)/(Assumptions!$B$21+Assumptions!$B$22/$C$169),Assumptions!$B$42)</f>
        <v>3</v>
      </c>
      <c r="V169" s="12" t="n">
        <f aca="false">Assumptions!$B$43/$U$169</f>
        <v>1</v>
      </c>
      <c r="W169" s="12" t="n">
        <f aca="false">Assumptions!$B$44*$V$169</f>
        <v>5000000</v>
      </c>
      <c r="X169" s="12" t="n">
        <f aca="false">IF($C$169&lt;Assumptions!$B$47,Assumptions!$B$47*(Assumptions!$B$21+Assumptions!$B$22/Assumptions!$B$47)/(Assumptions!$B$21+Assumptions!$B$22/$C$169),Assumptions!$B$47)</f>
        <v>10</v>
      </c>
      <c r="Y169" s="12" t="n">
        <f aca="false">Assumptions!$B$48/$X$169</f>
        <v>1</v>
      </c>
      <c r="Z169" s="12" t="n">
        <f aca="false">Assumptions!$B$49*$Y$169</f>
        <v>3000000</v>
      </c>
      <c r="AA169" s="12" t="n">
        <f aca="false">IF($C$169&lt;Assumptions!$B$52,Assumptions!$B$52*(Assumptions!$B$21+Assumptions!$B$22/Assumptions!$B$52)/(Assumptions!$B$21+Assumptions!$B$22/$C$169),Assumptions!$B$52)</f>
        <v>25</v>
      </c>
      <c r="AB169" s="12" t="n">
        <f aca="false">Assumptions!$B$53/$AA$169</f>
        <v>1</v>
      </c>
      <c r="AC169" s="12" t="n">
        <f aca="false">Assumptions!$B$54*$AB$169</f>
        <v>2400000</v>
      </c>
      <c r="AD169" s="12" t="n">
        <f aca="false">IF($C$169&lt;Assumptions!$B$57,Assumptions!$B$57*(Assumptions!$B$21+Assumptions!$B$22/Assumptions!$B$57)/(Assumptions!$B$21+Assumptions!$B$22/$C$169),Assumptions!$B$57)</f>
        <v>57.6817359540603</v>
      </c>
      <c r="AE169" s="12" t="n">
        <f aca="false">Assumptions!$B$58/$AD$169</f>
        <v>1.04019060812917</v>
      </c>
      <c r="AF169" s="12" t="n">
        <f aca="false">Assumptions!$B$59*$AE$169</f>
        <v>1733651.36027881</v>
      </c>
      <c r="AG169" s="12" t="n">
        <f aca="false">IF($C$169&lt;Assumptions!$B$62,Assumptions!$B$62*(Assumptions!$B$21+Assumptions!$B$22/Assumptions!$B$62)/(Assumptions!$B$21+Assumptions!$B$22/$C$169),Assumptions!$B$62)</f>
        <v>48.9126262367378</v>
      </c>
      <c r="AH169" s="12" t="n">
        <f aca="false">Assumptions!$B$63/$AG$169</f>
        <v>1.00502293134033</v>
      </c>
      <c r="AI169" s="12" t="n">
        <f aca="false">Assumptions!$B$64*$AH$169</f>
        <v>6133320.27733387</v>
      </c>
    </row>
    <row r="170" customFormat="false" ht="15" hidden="true" customHeight="false" outlineLevel="0" collapsed="false">
      <c r="A170" s="6" t="n">
        <f aca="false">ROW()-ROW($A$93)+Assumptions!$B$4</f>
        <v>77</v>
      </c>
      <c r="B170" s="12" t="n">
        <f aca="false">$P$169</f>
        <v>587882.229488009</v>
      </c>
      <c r="C170" s="12" t="n">
        <f aca="false">Assumptions!$B$6/(Assumptions!$B$16+$B$170)</f>
        <v>37.628498065874</v>
      </c>
      <c r="D170" s="12" t="n">
        <f aca="false">Assumptions!$B$7/$C$170</f>
        <v>797268.069203315</v>
      </c>
      <c r="E170" s="12" t="n">
        <f aca="false">$T$170+$W$170+$Z$170+$AC$170+$AF$170+$AI$170</f>
        <v>23266971.6376127</v>
      </c>
      <c r="F170" s="12" t="n">
        <f aca="false">Assumptions!$B$70/(Assumptions!$B$20+Assumptions!$B$17+$B$170+$E$170+$O$169)</f>
        <v>26.7785530953235</v>
      </c>
      <c r="G170" s="12" t="n">
        <f aca="false">$C$170*(1-Assumptions!$B$71)</f>
        <v>30.1027984526992</v>
      </c>
      <c r="H170" s="12" t="n">
        <f aca="false">MIN($F$170,$G$170)</f>
        <v>26.7785530953235</v>
      </c>
      <c r="I170" s="12" t="str">
        <f aca="false">IF($F$170&lt;=$G$170,"cap","discount")</f>
        <v>cap</v>
      </c>
      <c r="J170" s="12" t="n">
        <f aca="false">Assumptions!$B$69/$H$170</f>
        <v>186716.585552682</v>
      </c>
      <c r="K170" s="12" t="n">
        <f aca="false">Assumptions!$B$74/(Assumptions!$B$20+Assumptions!$B$17+$B$170+$E$170+$J$170)</f>
        <v>42.7393378414047</v>
      </c>
      <c r="L170" s="12" t="n">
        <f aca="false">$C$170*(1-Assumptions!$B$75)</f>
        <v>31.9842233559929</v>
      </c>
      <c r="M170" s="12" t="n">
        <f aca="false">MIN($K$170,$L$170)</f>
        <v>31.9842233559929</v>
      </c>
      <c r="N170" s="12" t="str">
        <f aca="false">IF($K$170&lt;=$L$170,"cap","discount")</f>
        <v>discount</v>
      </c>
      <c r="O170" s="12" t="n">
        <f aca="false">Assumptions!$B$73/$M$170</f>
        <v>93796.2434356841</v>
      </c>
      <c r="P170" s="12" t="n">
        <f aca="false">MAX(Assumptions!$B$4,(Assumptions!$B$10*(Assumptions!$B$20+$E$170+Assumptions!$B$17+$J$170+$O$170+$D$170)-Assumptions!$B$17)/(1-Assumptions!$B$10))</f>
        <v>587882.229488009</v>
      </c>
      <c r="Q170" s="12" t="n">
        <f aca="false">Assumptions!$B$20+$E$170+Assumptions!$B$17+$P$170+$J$170+$O$170+$D$170</f>
        <v>38327301.7652924</v>
      </c>
      <c r="R170" s="12" t="n">
        <f aca="false">IF($C$170&lt;Assumptions!$B$37,Assumptions!$B$37*(Assumptions!$B$21+Assumptions!$B$22/Assumptions!$B$37)/(Assumptions!$B$21+Assumptions!$B$22/$C$170),Assumptions!$B$37)</f>
        <v>1</v>
      </c>
      <c r="S170" s="12" t="n">
        <f aca="false">Assumptions!$B$38/$R$170</f>
        <v>1</v>
      </c>
      <c r="T170" s="12" t="n">
        <f aca="false">Assumptions!$B$39*$S$170</f>
        <v>5000000</v>
      </c>
      <c r="U170" s="12" t="n">
        <f aca="false">IF($C$170&lt;Assumptions!$B$42,Assumptions!$B$42*(Assumptions!$B$21+Assumptions!$B$22/Assumptions!$B$42)/(Assumptions!$B$21+Assumptions!$B$22/$C$170),Assumptions!$B$42)</f>
        <v>3</v>
      </c>
      <c r="V170" s="12" t="n">
        <f aca="false">Assumptions!$B$43/$U$170</f>
        <v>1</v>
      </c>
      <c r="W170" s="12" t="n">
        <f aca="false">Assumptions!$B$44*$V$170</f>
        <v>5000000</v>
      </c>
      <c r="X170" s="12" t="n">
        <f aca="false">IF($C$170&lt;Assumptions!$B$47,Assumptions!$B$47*(Assumptions!$B$21+Assumptions!$B$22/Assumptions!$B$47)/(Assumptions!$B$21+Assumptions!$B$22/$C$170),Assumptions!$B$47)</f>
        <v>10</v>
      </c>
      <c r="Y170" s="12" t="n">
        <f aca="false">Assumptions!$B$48/$X$170</f>
        <v>1</v>
      </c>
      <c r="Z170" s="12" t="n">
        <f aca="false">Assumptions!$B$49*$Y$170</f>
        <v>3000000</v>
      </c>
      <c r="AA170" s="12" t="n">
        <f aca="false">IF($C$170&lt;Assumptions!$B$52,Assumptions!$B$52*(Assumptions!$B$21+Assumptions!$B$22/Assumptions!$B$52)/(Assumptions!$B$21+Assumptions!$B$22/$C$170),Assumptions!$B$52)</f>
        <v>25</v>
      </c>
      <c r="AB170" s="12" t="n">
        <f aca="false">Assumptions!$B$53/$AA$170</f>
        <v>1</v>
      </c>
      <c r="AC170" s="12" t="n">
        <f aca="false">Assumptions!$B$54*$AB$170</f>
        <v>2400000</v>
      </c>
      <c r="AD170" s="12" t="n">
        <f aca="false">IF($C$170&lt;Assumptions!$B$57,Assumptions!$B$57*(Assumptions!$B$21+Assumptions!$B$22/Assumptions!$B$57)/(Assumptions!$B$21+Assumptions!$B$22/$C$170),Assumptions!$B$57)</f>
        <v>57.6817359540603</v>
      </c>
      <c r="AE170" s="12" t="n">
        <f aca="false">Assumptions!$B$58/$AD$170</f>
        <v>1.04019060812917</v>
      </c>
      <c r="AF170" s="12" t="n">
        <f aca="false">Assumptions!$B$59*$AE$170</f>
        <v>1733651.36027881</v>
      </c>
      <c r="AG170" s="12" t="n">
        <f aca="false">IF($C$170&lt;Assumptions!$B$62,Assumptions!$B$62*(Assumptions!$B$21+Assumptions!$B$22/Assumptions!$B$62)/(Assumptions!$B$21+Assumptions!$B$22/$C$170),Assumptions!$B$62)</f>
        <v>48.9126262367378</v>
      </c>
      <c r="AH170" s="12" t="n">
        <f aca="false">Assumptions!$B$63/$AG$170</f>
        <v>1.00502293134033</v>
      </c>
      <c r="AI170" s="12" t="n">
        <f aca="false">Assumptions!$B$64*$AH$170</f>
        <v>6133320.27733387</v>
      </c>
    </row>
    <row r="171" customFormat="false" ht="15" hidden="true" customHeight="false" outlineLevel="0" collapsed="false">
      <c r="A171" s="6" t="n">
        <f aca="false">ROW()-ROW($A$93)+Assumptions!$B$4</f>
        <v>78</v>
      </c>
      <c r="B171" s="12" t="n">
        <f aca="false">$P$170</f>
        <v>587882.229488009</v>
      </c>
      <c r="C171" s="12" t="n">
        <f aca="false">Assumptions!$B$6/(Assumptions!$B$16+$B$171)</f>
        <v>37.628498065874</v>
      </c>
      <c r="D171" s="12" t="n">
        <f aca="false">Assumptions!$B$7/$C$171</f>
        <v>797268.069203315</v>
      </c>
      <c r="E171" s="12" t="n">
        <f aca="false">$T$171+$W$171+$Z$171+$AC$171+$AF$171+$AI$171</f>
        <v>23266971.6376127</v>
      </c>
      <c r="F171" s="12" t="n">
        <f aca="false">Assumptions!$B$70/(Assumptions!$B$20+Assumptions!$B$17+$B$171+$E$171+$O$170)</f>
        <v>26.7785530953235</v>
      </c>
      <c r="G171" s="12" t="n">
        <f aca="false">$C$171*(1-Assumptions!$B$71)</f>
        <v>30.1027984526992</v>
      </c>
      <c r="H171" s="12" t="n">
        <f aca="false">MIN($F$171,$G$171)</f>
        <v>26.7785530953235</v>
      </c>
      <c r="I171" s="12" t="str">
        <f aca="false">IF($F$171&lt;=$G$171,"cap","discount")</f>
        <v>cap</v>
      </c>
      <c r="J171" s="12" t="n">
        <f aca="false">Assumptions!$B$69/$H$171</f>
        <v>186716.585552682</v>
      </c>
      <c r="K171" s="12" t="n">
        <f aca="false">Assumptions!$B$74/(Assumptions!$B$20+Assumptions!$B$17+$B$171+$E$171+$J$171)</f>
        <v>42.7393378414047</v>
      </c>
      <c r="L171" s="12" t="n">
        <f aca="false">$C$171*(1-Assumptions!$B$75)</f>
        <v>31.9842233559929</v>
      </c>
      <c r="M171" s="12" t="n">
        <f aca="false">MIN($K$171,$L$171)</f>
        <v>31.9842233559929</v>
      </c>
      <c r="N171" s="12" t="str">
        <f aca="false">IF($K$171&lt;=$L$171,"cap","discount")</f>
        <v>discount</v>
      </c>
      <c r="O171" s="12" t="n">
        <f aca="false">Assumptions!$B$73/$M$171</f>
        <v>93796.2434356841</v>
      </c>
      <c r="P171" s="12" t="n">
        <f aca="false">MAX(Assumptions!$B$4,(Assumptions!$B$10*(Assumptions!$B$20+$E$171+Assumptions!$B$17+$J$171+$O$171+$D$171)-Assumptions!$B$17)/(1-Assumptions!$B$10))</f>
        <v>587882.229488009</v>
      </c>
      <c r="Q171" s="12" t="n">
        <f aca="false">Assumptions!$B$20+$E$171+Assumptions!$B$17+$P$171+$J$171+$O$171+$D$171</f>
        <v>38327301.7652924</v>
      </c>
      <c r="R171" s="12" t="n">
        <f aca="false">IF($C$171&lt;Assumptions!$B$37,Assumptions!$B$37*(Assumptions!$B$21+Assumptions!$B$22/Assumptions!$B$37)/(Assumptions!$B$21+Assumptions!$B$22/$C$171),Assumptions!$B$37)</f>
        <v>1</v>
      </c>
      <c r="S171" s="12" t="n">
        <f aca="false">Assumptions!$B$38/$R$171</f>
        <v>1</v>
      </c>
      <c r="T171" s="12" t="n">
        <f aca="false">Assumptions!$B$39*$S$171</f>
        <v>5000000</v>
      </c>
      <c r="U171" s="12" t="n">
        <f aca="false">IF($C$171&lt;Assumptions!$B$42,Assumptions!$B$42*(Assumptions!$B$21+Assumptions!$B$22/Assumptions!$B$42)/(Assumptions!$B$21+Assumptions!$B$22/$C$171),Assumptions!$B$42)</f>
        <v>3</v>
      </c>
      <c r="V171" s="12" t="n">
        <f aca="false">Assumptions!$B$43/$U$171</f>
        <v>1</v>
      </c>
      <c r="W171" s="12" t="n">
        <f aca="false">Assumptions!$B$44*$V$171</f>
        <v>5000000</v>
      </c>
      <c r="X171" s="12" t="n">
        <f aca="false">IF($C$171&lt;Assumptions!$B$47,Assumptions!$B$47*(Assumptions!$B$21+Assumptions!$B$22/Assumptions!$B$47)/(Assumptions!$B$21+Assumptions!$B$22/$C$171),Assumptions!$B$47)</f>
        <v>10</v>
      </c>
      <c r="Y171" s="12" t="n">
        <f aca="false">Assumptions!$B$48/$X$171</f>
        <v>1</v>
      </c>
      <c r="Z171" s="12" t="n">
        <f aca="false">Assumptions!$B$49*$Y$171</f>
        <v>3000000</v>
      </c>
      <c r="AA171" s="12" t="n">
        <f aca="false">IF($C$171&lt;Assumptions!$B$52,Assumptions!$B$52*(Assumptions!$B$21+Assumptions!$B$22/Assumptions!$B$52)/(Assumptions!$B$21+Assumptions!$B$22/$C$171),Assumptions!$B$52)</f>
        <v>25</v>
      </c>
      <c r="AB171" s="12" t="n">
        <f aca="false">Assumptions!$B$53/$AA$171</f>
        <v>1</v>
      </c>
      <c r="AC171" s="12" t="n">
        <f aca="false">Assumptions!$B$54*$AB$171</f>
        <v>2400000</v>
      </c>
      <c r="AD171" s="12" t="n">
        <f aca="false">IF($C$171&lt;Assumptions!$B$57,Assumptions!$B$57*(Assumptions!$B$21+Assumptions!$B$22/Assumptions!$B$57)/(Assumptions!$B$21+Assumptions!$B$22/$C$171),Assumptions!$B$57)</f>
        <v>57.6817359540603</v>
      </c>
      <c r="AE171" s="12" t="n">
        <f aca="false">Assumptions!$B$58/$AD$171</f>
        <v>1.04019060812917</v>
      </c>
      <c r="AF171" s="12" t="n">
        <f aca="false">Assumptions!$B$59*$AE$171</f>
        <v>1733651.36027881</v>
      </c>
      <c r="AG171" s="12" t="n">
        <f aca="false">IF($C$171&lt;Assumptions!$B$62,Assumptions!$B$62*(Assumptions!$B$21+Assumptions!$B$22/Assumptions!$B$62)/(Assumptions!$B$21+Assumptions!$B$22/$C$171),Assumptions!$B$62)</f>
        <v>48.9126262367378</v>
      </c>
      <c r="AH171" s="12" t="n">
        <f aca="false">Assumptions!$B$63/$AG$171</f>
        <v>1.00502293134033</v>
      </c>
      <c r="AI171" s="12" t="n">
        <f aca="false">Assumptions!$B$64*$AH$171</f>
        <v>6133320.27733387</v>
      </c>
    </row>
    <row r="172" customFormat="false" ht="15" hidden="true" customHeight="false" outlineLevel="0" collapsed="false">
      <c r="A172" s="6" t="n">
        <f aca="false">ROW()-ROW($A$93)+Assumptions!$B$4</f>
        <v>79</v>
      </c>
      <c r="B172" s="12" t="n">
        <f aca="false">$P$171</f>
        <v>587882.229488009</v>
      </c>
      <c r="C172" s="12" t="n">
        <f aca="false">Assumptions!$B$6/(Assumptions!$B$16+$B$172)</f>
        <v>37.628498065874</v>
      </c>
      <c r="D172" s="12" t="n">
        <f aca="false">Assumptions!$B$7/$C$172</f>
        <v>797268.069203315</v>
      </c>
      <c r="E172" s="12" t="n">
        <f aca="false">$T$172+$W$172+$Z$172+$AC$172+$AF$172+$AI$172</f>
        <v>23266971.6376127</v>
      </c>
      <c r="F172" s="12" t="n">
        <f aca="false">Assumptions!$B$70/(Assumptions!$B$20+Assumptions!$B$17+$B$172+$E$172+$O$171)</f>
        <v>26.7785530953235</v>
      </c>
      <c r="G172" s="12" t="n">
        <f aca="false">$C$172*(1-Assumptions!$B$71)</f>
        <v>30.1027984526992</v>
      </c>
      <c r="H172" s="12" t="n">
        <f aca="false">MIN($F$172,$G$172)</f>
        <v>26.7785530953235</v>
      </c>
      <c r="I172" s="12" t="str">
        <f aca="false">IF($F$172&lt;=$G$172,"cap","discount")</f>
        <v>cap</v>
      </c>
      <c r="J172" s="12" t="n">
        <f aca="false">Assumptions!$B$69/$H$172</f>
        <v>186716.585552682</v>
      </c>
      <c r="K172" s="12" t="n">
        <f aca="false">Assumptions!$B$74/(Assumptions!$B$20+Assumptions!$B$17+$B$172+$E$172+$J$172)</f>
        <v>42.7393378414047</v>
      </c>
      <c r="L172" s="12" t="n">
        <f aca="false">$C$172*(1-Assumptions!$B$75)</f>
        <v>31.9842233559929</v>
      </c>
      <c r="M172" s="12" t="n">
        <f aca="false">MIN($K$172,$L$172)</f>
        <v>31.9842233559929</v>
      </c>
      <c r="N172" s="12" t="str">
        <f aca="false">IF($K$172&lt;=$L$172,"cap","discount")</f>
        <v>discount</v>
      </c>
      <c r="O172" s="12" t="n">
        <f aca="false">Assumptions!$B$73/$M$172</f>
        <v>93796.2434356841</v>
      </c>
      <c r="P172" s="12" t="n">
        <f aca="false">MAX(Assumptions!$B$4,(Assumptions!$B$10*(Assumptions!$B$20+$E$172+Assumptions!$B$17+$J$172+$O$172+$D$172)-Assumptions!$B$17)/(1-Assumptions!$B$10))</f>
        <v>587882.229488009</v>
      </c>
      <c r="Q172" s="12" t="n">
        <f aca="false">Assumptions!$B$20+$E$172+Assumptions!$B$17+$P$172+$J$172+$O$172+$D$172</f>
        <v>38327301.7652924</v>
      </c>
      <c r="R172" s="12" t="n">
        <f aca="false">IF($C$172&lt;Assumptions!$B$37,Assumptions!$B$37*(Assumptions!$B$21+Assumptions!$B$22/Assumptions!$B$37)/(Assumptions!$B$21+Assumptions!$B$22/$C$172),Assumptions!$B$37)</f>
        <v>1</v>
      </c>
      <c r="S172" s="12" t="n">
        <f aca="false">Assumptions!$B$38/$R$172</f>
        <v>1</v>
      </c>
      <c r="T172" s="12" t="n">
        <f aca="false">Assumptions!$B$39*$S$172</f>
        <v>5000000</v>
      </c>
      <c r="U172" s="12" t="n">
        <f aca="false">IF($C$172&lt;Assumptions!$B$42,Assumptions!$B$42*(Assumptions!$B$21+Assumptions!$B$22/Assumptions!$B$42)/(Assumptions!$B$21+Assumptions!$B$22/$C$172),Assumptions!$B$42)</f>
        <v>3</v>
      </c>
      <c r="V172" s="12" t="n">
        <f aca="false">Assumptions!$B$43/$U$172</f>
        <v>1</v>
      </c>
      <c r="W172" s="12" t="n">
        <f aca="false">Assumptions!$B$44*$V$172</f>
        <v>5000000</v>
      </c>
      <c r="X172" s="12" t="n">
        <f aca="false">IF($C$172&lt;Assumptions!$B$47,Assumptions!$B$47*(Assumptions!$B$21+Assumptions!$B$22/Assumptions!$B$47)/(Assumptions!$B$21+Assumptions!$B$22/$C$172),Assumptions!$B$47)</f>
        <v>10</v>
      </c>
      <c r="Y172" s="12" t="n">
        <f aca="false">Assumptions!$B$48/$X$172</f>
        <v>1</v>
      </c>
      <c r="Z172" s="12" t="n">
        <f aca="false">Assumptions!$B$49*$Y$172</f>
        <v>3000000</v>
      </c>
      <c r="AA172" s="12" t="n">
        <f aca="false">IF($C$172&lt;Assumptions!$B$52,Assumptions!$B$52*(Assumptions!$B$21+Assumptions!$B$22/Assumptions!$B$52)/(Assumptions!$B$21+Assumptions!$B$22/$C$172),Assumptions!$B$52)</f>
        <v>25</v>
      </c>
      <c r="AB172" s="12" t="n">
        <f aca="false">Assumptions!$B$53/$AA$172</f>
        <v>1</v>
      </c>
      <c r="AC172" s="12" t="n">
        <f aca="false">Assumptions!$B$54*$AB$172</f>
        <v>2400000</v>
      </c>
      <c r="AD172" s="12" t="n">
        <f aca="false">IF($C$172&lt;Assumptions!$B$57,Assumptions!$B$57*(Assumptions!$B$21+Assumptions!$B$22/Assumptions!$B$57)/(Assumptions!$B$21+Assumptions!$B$22/$C$172),Assumptions!$B$57)</f>
        <v>57.6817359540603</v>
      </c>
      <c r="AE172" s="12" t="n">
        <f aca="false">Assumptions!$B$58/$AD$172</f>
        <v>1.04019060812917</v>
      </c>
      <c r="AF172" s="12" t="n">
        <f aca="false">Assumptions!$B$59*$AE$172</f>
        <v>1733651.36027881</v>
      </c>
      <c r="AG172" s="12" t="n">
        <f aca="false">IF($C$172&lt;Assumptions!$B$62,Assumptions!$B$62*(Assumptions!$B$21+Assumptions!$B$22/Assumptions!$B$62)/(Assumptions!$B$21+Assumptions!$B$22/$C$172),Assumptions!$B$62)</f>
        <v>48.9126262367378</v>
      </c>
      <c r="AH172" s="12" t="n">
        <f aca="false">Assumptions!$B$63/$AG$172</f>
        <v>1.00502293134033</v>
      </c>
      <c r="AI172" s="12" t="n">
        <f aca="false">Assumptions!$B$64*$AH$172</f>
        <v>6133320.27733387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7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2" min="2" style="0" width="18"/>
  </cols>
  <sheetData>
    <row r="1" customFormat="false" ht="17.9" hidden="false" customHeight="false" outlineLevel="0" collapsed="false">
      <c r="A1" s="10" t="str">
        <f aca="false">Assumptions!$I$133</f>
        <v>Waterfall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</row>
    <row r="2" customFormat="false" ht="15" hidden="false" customHeight="false" outlineLevel="0" collapsed="false">
      <c r="B2" s="17" t="n">
        <f aca="false">Assumptions!$B$24</f>
        <v>700000000</v>
      </c>
      <c r="C2" s="17" t="n">
        <f aca="false">Assumptions!$B$25</f>
        <v>1200000000</v>
      </c>
      <c r="D2" s="17" t="n">
        <f aca="false">Assumptions!$B$26</f>
        <v>2000000000</v>
      </c>
      <c r="E2" s="17" t="n">
        <f aca="false">Assumptions!$B$27</f>
        <v>4000000000</v>
      </c>
      <c r="F2" s="17" t="n">
        <f aca="false">Assumptions!$B$28</f>
        <v>8000000000</v>
      </c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</row>
    <row r="3" customFormat="false" ht="15" hidden="false" customHeight="false" outlineLevel="0" collapsed="false">
      <c r="A3" s="11" t="str">
        <f aca="false">Assumptions!$I$134</f>
        <v>F election</v>
      </c>
      <c r="B3" s="18" t="str">
        <f aca="false">IF(INDEX($U$131:$U$258,1+$AH$130+IF(MOD(QUOTIENT($AH$130,Assumptions!$B$77),2)=1,0,Assumptions!$B$77))&gt;=INDEX($U$131:$U$258,1+$AH$130-IF(MOD(QUOTIENT($AH$130,Assumptions!$B$77),2)=1,Assumptions!$B$77,0)),"preference","convert")</f>
        <v>preference</v>
      </c>
      <c r="C3" s="18" t="str">
        <f aca="false">IF(INDEX($U$263:$U$390,1+$AH$262+IF(MOD(QUOTIENT($AH$262,Assumptions!$B$77),2)=1,0,Assumptions!$B$77))&gt;=INDEX($U$263:$U$390,1+$AH$262-IF(MOD(QUOTIENT($AH$262,Assumptions!$B$77),2)=1,Assumptions!$B$77,0)),"preference","convert")</f>
        <v>preference</v>
      </c>
      <c r="D3" s="18" t="str">
        <f aca="false">IF(INDEX($U$395:$U$522,1+$AH$394+IF(MOD(QUOTIENT($AH$394,Assumptions!$B$77),2)=1,0,Assumptions!$B$77))&gt;=INDEX($U$395:$U$522,1+$AH$394-IF(MOD(QUOTIENT($AH$394,Assumptions!$B$77),2)=1,Assumptions!$B$77,0)),"preference","convert")</f>
        <v>convert</v>
      </c>
      <c r="E3" s="18" t="str">
        <f aca="false">IF(INDEX($U$527:$U$654,1+$AH$526+IF(MOD(QUOTIENT($AH$526,Assumptions!$B$77),2)=1,0,Assumptions!$B$77))&gt;=INDEX($U$527:$U$654,1+$AH$526-IF(MOD(QUOTIENT($AH$526,Assumptions!$B$77),2)=1,Assumptions!$B$77,0)),"preference","convert")</f>
        <v>convert</v>
      </c>
      <c r="F3" s="18" t="str">
        <f aca="false">IF(INDEX($U$659:$U$786,1+$AH$658+IF(MOD(QUOTIENT($AH$658,Assumptions!$B$77),2)=1,0,Assumptions!$B$77))&gt;=INDEX($U$659:$U$786,1+$AH$658-IF(MOD(QUOTIENT($AH$658,Assumptions!$B$77),2)=1,Assumptions!$B$77,0)),"preference","convert")</f>
        <v>convert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</row>
    <row r="4" customFormat="false" ht="15" hidden="false" customHeight="false" outlineLevel="0" collapsed="false">
      <c r="A4" s="11" t="str">
        <f aca="false">Assumptions!$I$135</f>
        <v>E election</v>
      </c>
      <c r="B4" s="18" t="str">
        <f aca="false">IF(INDEX($V$131:$V$258,1+$AH$130+IF(MOD(QUOTIENT($AH$130,Assumptions!$B$78),2)=1,0,Assumptions!$B$78))&gt;=INDEX($V$131:$V$258,1+$AH$130-IF(MOD(QUOTIENT($AH$130,Assumptions!$B$78),2)=1,Assumptions!$B$78,0)),"preference","convert")</f>
        <v>preference</v>
      </c>
      <c r="C4" s="18" t="str">
        <f aca="false">IF(INDEX($V$263:$V$390,1+$AH$262+IF(MOD(QUOTIENT($AH$262,Assumptions!$B$78),2)=1,0,Assumptions!$B$78))&gt;=INDEX($V$263:$V$390,1+$AH$262-IF(MOD(QUOTIENT($AH$262,Assumptions!$B$78),2)=1,Assumptions!$B$78,0)),"preference","convert")</f>
        <v>preference</v>
      </c>
      <c r="D4" s="18" t="str">
        <f aca="false">IF(INDEX($V$395:$V$522,1+$AH$394+IF(MOD(QUOTIENT($AH$394,Assumptions!$B$78),2)=1,0,Assumptions!$B$78))&gt;=INDEX($V$395:$V$522,1+$AH$394-IF(MOD(QUOTIENT($AH$394,Assumptions!$B$78),2)=1,Assumptions!$B$78,0)),"preference","convert")</f>
        <v>convert</v>
      </c>
      <c r="E4" s="18" t="str">
        <f aca="false">IF(INDEX($V$527:$V$654,1+$AH$526+IF(MOD(QUOTIENT($AH$526,Assumptions!$B$78),2)=1,0,Assumptions!$B$78))&gt;=INDEX($V$527:$V$654,1+$AH$526-IF(MOD(QUOTIENT($AH$526,Assumptions!$B$78),2)=1,Assumptions!$B$78,0)),"preference","convert")</f>
        <v>convert</v>
      </c>
      <c r="F4" s="18" t="str">
        <f aca="false">IF(INDEX($V$659:$V$786,1+$AH$658+IF(MOD(QUOTIENT($AH$658,Assumptions!$B$78),2)=1,0,Assumptions!$B$78))&gt;=INDEX($V$659:$V$786,1+$AH$658-IF(MOD(QUOTIENT($AH$658,Assumptions!$B$78),2)=1,Assumptions!$B$78,0)),"preference","convert")</f>
        <v>convert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</row>
    <row r="5" customFormat="false" ht="15" hidden="false" customHeight="false" outlineLevel="0" collapsed="false">
      <c r="A5" s="11" t="str">
        <f aca="false">Assumptions!$I$136</f>
        <v>D election</v>
      </c>
      <c r="B5" s="18" t="str">
        <f aca="false">IF(INDEX($W$131:$W$258,1+$AH$130+IF(MOD(QUOTIENT($AH$130,Assumptions!$B$79),2)=1,0,Assumptions!$B$79))&gt;=INDEX($W$131:$W$258,1+$AH$130-IF(MOD(QUOTIENT($AH$130,Assumptions!$B$79),2)=1,Assumptions!$B$79,0)),"preference","convert")</f>
        <v>preference</v>
      </c>
      <c r="C5" s="18" t="str">
        <f aca="false">IF(INDEX($W$263:$W$390,1+$AH$262+IF(MOD(QUOTIENT($AH$262,Assumptions!$B$79),2)=1,0,Assumptions!$B$79))&gt;=INDEX($W$263:$W$390,1+$AH$262-IF(MOD(QUOTIENT($AH$262,Assumptions!$B$79),2)=1,Assumptions!$B$79,0)),"preference","convert")</f>
        <v>preference</v>
      </c>
      <c r="D5" s="18" t="str">
        <f aca="false">IF(INDEX($W$395:$W$522,1+$AH$394+IF(MOD(QUOTIENT($AH$394,Assumptions!$B$79),2)=1,0,Assumptions!$B$79))&gt;=INDEX($W$395:$W$522,1+$AH$394-IF(MOD(QUOTIENT($AH$394,Assumptions!$B$79),2)=1,Assumptions!$B$79,0)),"preference","convert")</f>
        <v>preference</v>
      </c>
      <c r="E5" s="18" t="str">
        <f aca="false">IF(INDEX($W$527:$W$654,1+$AH$526+IF(MOD(QUOTIENT($AH$526,Assumptions!$B$79),2)=1,0,Assumptions!$B$79))&gt;=INDEX($W$527:$W$654,1+$AH$526-IF(MOD(QUOTIENT($AH$526,Assumptions!$B$79),2)=1,Assumptions!$B$79,0)),"preference","convert")</f>
        <v>convert</v>
      </c>
      <c r="F5" s="18" t="str">
        <f aca="false">IF(INDEX($W$659:$W$786,1+$AH$658+IF(MOD(QUOTIENT($AH$658,Assumptions!$B$79),2)=1,0,Assumptions!$B$79))&gt;=INDEX($W$659:$W$786,1+$AH$658-IF(MOD(QUOTIENT($AH$658,Assumptions!$B$79),2)=1,Assumptions!$B$79,0)),"preference","convert")</f>
        <v>convert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</row>
    <row r="6" customFormat="false" ht="15" hidden="false" customHeight="false" outlineLevel="0" collapsed="false">
      <c r="A6" s="11" t="str">
        <f aca="false">Assumptions!$I$137</f>
        <v>C election</v>
      </c>
      <c r="B6" s="18" t="str">
        <f aca="false">IF(INDEX($X$131:$X$258,1+$AH$130+IF(MOD(QUOTIENT($AH$130,Assumptions!$B$80),2)=1,0,Assumptions!$B$80))&gt;=INDEX($X$131:$X$258,1+$AH$130-IF(MOD(QUOTIENT($AH$130,Assumptions!$B$80),2)=1,Assumptions!$B$80,0)),"preference","convert")</f>
        <v>preference</v>
      </c>
      <c r="C6" s="18" t="str">
        <f aca="false">IF(INDEX($X$263:$X$390,1+$AH$262+IF(MOD(QUOTIENT($AH$262,Assumptions!$B$80),2)=1,0,Assumptions!$B$80))&gt;=INDEX($X$263:$X$390,1+$AH$262-IF(MOD(QUOTIENT($AH$262,Assumptions!$B$80),2)=1,Assumptions!$B$80,0)),"preference","convert")</f>
        <v>convert</v>
      </c>
      <c r="D6" s="18" t="str">
        <f aca="false">IF(INDEX($X$395:$X$522,1+$AH$394+IF(MOD(QUOTIENT($AH$394,Assumptions!$B$80),2)=1,0,Assumptions!$B$80))&gt;=INDEX($X$395:$X$522,1+$AH$394-IF(MOD(QUOTIENT($AH$394,Assumptions!$B$80),2)=1,Assumptions!$B$80,0)),"preference","convert")</f>
        <v>convert</v>
      </c>
      <c r="E6" s="18" t="str">
        <f aca="false">IF(INDEX($X$527:$X$654,1+$AH$526+IF(MOD(QUOTIENT($AH$526,Assumptions!$B$80),2)=1,0,Assumptions!$B$80))&gt;=INDEX($X$527:$X$654,1+$AH$526-IF(MOD(QUOTIENT($AH$526,Assumptions!$B$80),2)=1,Assumptions!$B$80,0)),"preference","convert")</f>
        <v>convert</v>
      </c>
      <c r="F6" s="18" t="str">
        <f aca="false">IF(INDEX($X$659:$X$786,1+$AH$658+IF(MOD(QUOTIENT($AH$658,Assumptions!$B$80),2)=1,0,Assumptions!$B$80))&gt;=INDEX($X$659:$X$786,1+$AH$658-IF(MOD(QUOTIENT($AH$658,Assumptions!$B$80),2)=1,Assumptions!$B$80,0)),"preference","convert")</f>
        <v>convert</v>
      </c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</row>
    <row r="7" customFormat="false" ht="15" hidden="false" customHeight="false" outlineLevel="0" collapsed="false">
      <c r="A7" s="11" t="str">
        <f aca="false">Assumptions!$I$138</f>
        <v>B election</v>
      </c>
      <c r="B7" s="18" t="str">
        <f aca="false">IF(INDEX($Y$131:$Y$258,1+$AH$130+IF(MOD(QUOTIENT($AH$130,Assumptions!$B$81),2)=1,0,Assumptions!$B$81))&gt;=INDEX($Y$131:$Y$258,1+$AH$130-IF(MOD(QUOTIENT($AH$130,Assumptions!$B$81),2)=1,Assumptions!$B$81,0)),"preference","convert")</f>
        <v>preference</v>
      </c>
      <c r="C7" s="18" t="str">
        <f aca="false">IF(INDEX($Y$263:$Y$390,1+$AH$262+IF(MOD(QUOTIENT($AH$262,Assumptions!$B$81),2)=1,0,Assumptions!$B$81))&gt;=INDEX($Y$263:$Y$390,1+$AH$262-IF(MOD(QUOTIENT($AH$262,Assumptions!$B$81),2)=1,Assumptions!$B$81,0)),"preference","convert")</f>
        <v>convert</v>
      </c>
      <c r="D7" s="18" t="str">
        <f aca="false">IF(INDEX($Y$395:$Y$522,1+$AH$394+IF(MOD(QUOTIENT($AH$394,Assumptions!$B$81),2)=1,0,Assumptions!$B$81))&gt;=INDEX($Y$395:$Y$522,1+$AH$394-IF(MOD(QUOTIENT($AH$394,Assumptions!$B$81),2)=1,Assumptions!$B$81,0)),"preference","convert")</f>
        <v>convert</v>
      </c>
      <c r="E7" s="18" t="str">
        <f aca="false">IF(INDEX($Y$527:$Y$654,1+$AH$526+IF(MOD(QUOTIENT($AH$526,Assumptions!$B$81),2)=1,0,Assumptions!$B$81))&gt;=INDEX($Y$527:$Y$654,1+$AH$526-IF(MOD(QUOTIENT($AH$526,Assumptions!$B$81),2)=1,Assumptions!$B$81,0)),"preference","convert")</f>
        <v>convert</v>
      </c>
      <c r="F7" s="18" t="str">
        <f aca="false">IF(INDEX($Y$659:$Y$786,1+$AH$658+IF(MOD(QUOTIENT($AH$658,Assumptions!$B$81),2)=1,0,Assumptions!$B$81))&gt;=INDEX($Y$659:$Y$786,1+$AH$658-IF(MOD(QUOTIENT($AH$658,Assumptions!$B$81),2)=1,Assumptions!$B$81,0)),"preference","convert")</f>
        <v>convert</v>
      </c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</row>
    <row r="8" customFormat="false" ht="15" hidden="false" customHeight="false" outlineLevel="0" collapsed="false">
      <c r="A8" s="11" t="str">
        <f aca="false">Assumptions!$I$139</f>
        <v>A election</v>
      </c>
      <c r="B8" s="18" t="str">
        <f aca="false">IF(INDEX($Z$131:$Z$258,1+$AH$130+IF(MOD(QUOTIENT($AH$130,Assumptions!$B$82),2)=1,0,Assumptions!$B$82))&gt;=INDEX($Z$131:$Z$258,1+$AH$130-IF(MOD(QUOTIENT($AH$130,Assumptions!$B$82),2)=1,Assumptions!$B$82,0)),"preference","convert")</f>
        <v>convert</v>
      </c>
      <c r="C8" s="18" t="str">
        <f aca="false">IF(INDEX($Z$263:$Z$390,1+$AH$262+IF(MOD(QUOTIENT($AH$262,Assumptions!$B$82),2)=1,0,Assumptions!$B$82))&gt;=INDEX($Z$263:$Z$390,1+$AH$262-IF(MOD(QUOTIENT($AH$262,Assumptions!$B$82),2)=1,Assumptions!$B$82,0)),"preference","convert")</f>
        <v>convert</v>
      </c>
      <c r="D8" s="18" t="str">
        <f aca="false">IF(INDEX($Z$395:$Z$522,1+$AH$394+IF(MOD(QUOTIENT($AH$394,Assumptions!$B$82),2)=1,0,Assumptions!$B$82))&gt;=INDEX($Z$395:$Z$522,1+$AH$394-IF(MOD(QUOTIENT($AH$394,Assumptions!$B$82),2)=1,Assumptions!$B$82,0)),"preference","convert")</f>
        <v>convert</v>
      </c>
      <c r="E8" s="18" t="str">
        <f aca="false">IF(INDEX($Z$527:$Z$654,1+$AH$526+IF(MOD(QUOTIENT($AH$526,Assumptions!$B$82),2)=1,0,Assumptions!$B$82))&gt;=INDEX($Z$527:$Z$654,1+$AH$526-IF(MOD(QUOTIENT($AH$526,Assumptions!$B$82),2)=1,Assumptions!$B$82,0)),"preference","convert")</f>
        <v>convert</v>
      </c>
      <c r="F8" s="18" t="str">
        <f aca="false">IF(INDEX($Z$659:$Z$786,1+$AH$658+IF(MOD(QUOTIENT($AH$658,Assumptions!$B$82),2)=1,0,Assumptions!$B$82))&gt;=INDEX($Z$659:$Z$786,1+$AH$658-IF(MOD(QUOTIENT($AH$658,Assumptions!$B$82),2)=1,Assumptions!$B$82,0)),"preference","convert")</f>
        <v>convert</v>
      </c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</row>
    <row r="9" customFormat="false" ht="15" hidden="false" customHeight="false" outlineLevel="0" collapsed="false">
      <c r="A9" s="11" t="str">
        <f aca="false">Assumptions!$I$140</f>
        <v>Seed election</v>
      </c>
      <c r="B9" s="18" t="str">
        <f aca="false">IF(INDEX($AA$131:$AA$258,1+$AH$130+IF(MOD(QUOTIENT($AH$130,Assumptions!$B$83),2)=1,0,Assumptions!$B$83))&gt;=INDEX($AA$131:$AA$258,1+$AH$130-IF(MOD(QUOTIENT($AH$130,Assumptions!$B$83),2)=1,Assumptions!$B$83,0)),"preference","convert")</f>
        <v>convert</v>
      </c>
      <c r="C9" s="18" t="str">
        <f aca="false">IF(INDEX($AA$263:$AA$390,1+$AH$262+IF(MOD(QUOTIENT($AH$262,Assumptions!$B$83),2)=1,0,Assumptions!$B$83))&gt;=INDEX($AA$263:$AA$390,1+$AH$262-IF(MOD(QUOTIENT($AH$262,Assumptions!$B$83),2)=1,Assumptions!$B$83,0)),"preference","convert")</f>
        <v>convert</v>
      </c>
      <c r="D9" s="18" t="str">
        <f aca="false">IF(INDEX($AA$395:$AA$522,1+$AH$394+IF(MOD(QUOTIENT($AH$394,Assumptions!$B$83),2)=1,0,Assumptions!$B$83))&gt;=INDEX($AA$395:$AA$522,1+$AH$394-IF(MOD(QUOTIENT($AH$394,Assumptions!$B$83),2)=1,Assumptions!$B$83,0)),"preference","convert")</f>
        <v>convert</v>
      </c>
      <c r="E9" s="18" t="str">
        <f aca="false">IF(INDEX($AA$527:$AA$654,1+$AH$526+IF(MOD(QUOTIENT($AH$526,Assumptions!$B$83),2)=1,0,Assumptions!$B$83))&gt;=INDEX($AA$527:$AA$654,1+$AH$526-IF(MOD(QUOTIENT($AH$526,Assumptions!$B$83),2)=1,Assumptions!$B$83,0)),"preference","convert")</f>
        <v>convert</v>
      </c>
      <c r="F9" s="18" t="str">
        <f aca="false">IF(INDEX($AA$659:$AA$786,1+$AH$658+IF(MOD(QUOTIENT($AH$658,Assumptions!$B$83),2)=1,0,Assumptions!$B$83))&gt;=INDEX($AA$659:$AA$786,1+$AH$658-IF(MOD(QUOTIENT($AH$658,Assumptions!$B$83),2)=1,Assumptions!$B$83,0)),"preference","convert")</f>
        <v>convert</v>
      </c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</row>
    <row r="10" customFormat="false" ht="15" hidden="false" customHeight="false" outlineLevel="0" collapsed="false"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</row>
    <row r="11" customFormat="false" ht="15" hidden="false" customHeight="false" outlineLevel="0" collapsed="false"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</row>
    <row r="12" customFormat="false" ht="15" hidden="false" customHeight="false" outlineLevel="0" collapsed="false">
      <c r="A12" s="6" t="str">
        <f aca="false">Assumptions!$I$141</f>
        <v>F</v>
      </c>
      <c r="B12" s="18" t="n">
        <f aca="false">INDEX($U$131:$U$258,1+$AH$130)</f>
        <v>30000000</v>
      </c>
      <c r="C12" s="18" t="n">
        <f aca="false">INDEX($U$263:$U$390,1+$AH$262)</f>
        <v>30000000</v>
      </c>
      <c r="D12" s="18" t="n">
        <f aca="false">INDEX($U$395:$U$522,1+$AH$394)</f>
        <v>44466535.80177</v>
      </c>
      <c r="E12" s="18" t="n">
        <f aca="false">INDEX($U$527:$U$654,1+$AH$526)</f>
        <v>89024619.2604844</v>
      </c>
      <c r="F12" s="18" t="n">
        <f aca="false">INDEX($U$659:$U$786,1+$AH$658)</f>
        <v>177993632.887452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</row>
    <row r="13" customFormat="false" ht="15" hidden="false" customHeight="false" outlineLevel="0" collapsed="false">
      <c r="A13" s="6" t="str">
        <f aca="false">Assumptions!$I$142</f>
        <v>E</v>
      </c>
      <c r="B13" s="18" t="n">
        <f aca="false">INDEX($V$131:$V$258,1+$AH$130)</f>
        <v>300000000</v>
      </c>
      <c r="C13" s="18" t="n">
        <f aca="false">INDEX($V$263:$V$390,1+$AH$262)</f>
        <v>300000000</v>
      </c>
      <c r="D13" s="18" t="n">
        <f aca="false">INDEX($V$395:$V$522,1+$AH$394)</f>
        <v>342077547.35282</v>
      </c>
      <c r="E13" s="18" t="n">
        <f aca="false">INDEX($V$527:$V$654,1+$AH$526)</f>
        <v>684859363.598838</v>
      </c>
      <c r="F13" s="18" t="n">
        <f aca="false">INDEX($V$659:$V$786,1+$AH$658)</f>
        <v>1369290957.45152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</row>
    <row r="14" customFormat="false" ht="15" hidden="false" customHeight="false" outlineLevel="0" collapsed="false">
      <c r="A14" s="6" t="str">
        <f aca="false">Assumptions!$I$143</f>
        <v>D</v>
      </c>
      <c r="B14" s="18" t="n">
        <f aca="false">INDEX($W$131:$W$258,1+$AH$130)</f>
        <v>100000000</v>
      </c>
      <c r="C14" s="18" t="n">
        <f aca="false">INDEX($W$263:$W$390,1+$AH$262)</f>
        <v>100000000</v>
      </c>
      <c r="D14" s="18" t="n">
        <f aca="false">INDEX($W$395:$W$522,1+$AH$394)</f>
        <v>100000000</v>
      </c>
      <c r="E14" s="18" t="n">
        <f aca="false">INDEX($W$527:$W$654,1+$AH$526)</f>
        <v>193583135.009367</v>
      </c>
      <c r="F14" s="18" t="n">
        <f aca="false">INDEX($W$659:$W$786,1+$AH$658)</f>
        <v>387045356.130532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</row>
    <row r="15" customFormat="false" ht="15" hidden="false" customHeight="false" outlineLevel="0" collapsed="false">
      <c r="A15" s="6" t="str">
        <f aca="false">Assumptions!$I$144</f>
        <v>C</v>
      </c>
      <c r="B15" s="18" t="n">
        <f aca="false">INDEX($X$131:$X$258,1+$AH$130)</f>
        <v>60000000</v>
      </c>
      <c r="C15" s="18" t="n">
        <f aca="false">INDEX($X$263:$X$390,1+$AH$262)</f>
        <v>68210633.539728</v>
      </c>
      <c r="D15" s="18" t="n">
        <f aca="false">INDEX($X$395:$X$522,1+$AH$394)</f>
        <v>133856716.513041</v>
      </c>
      <c r="E15" s="18" t="n">
        <f aca="false">INDEX($X$527:$X$654,1+$AH$526)</f>
        <v>267989017.092664</v>
      </c>
      <c r="F15" s="18" t="n">
        <f aca="false">INDEX($X$659:$X$786,1+$AH$658)</f>
        <v>535810645.667469</v>
      </c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</row>
    <row r="16" customFormat="false" ht="15" hidden="false" customHeight="false" outlineLevel="0" collapsed="false">
      <c r="A16" s="6" t="str">
        <f aca="false">Assumptions!$I$145</f>
        <v>B</v>
      </c>
      <c r="B16" s="18" t="n">
        <f aca="false">INDEX($Y$131:$Y$258,1+$AH$130)</f>
        <v>30000000</v>
      </c>
      <c r="C16" s="18" t="n">
        <f aca="false">INDEX($Y$263:$Y$390,1+$AH$262)</f>
        <v>85263291.92466</v>
      </c>
      <c r="D16" s="18" t="n">
        <f aca="false">INDEX($Y$395:$Y$522,1+$AH$394)</f>
        <v>167320895.641302</v>
      </c>
      <c r="E16" s="18" t="n">
        <f aca="false">INDEX($Y$527:$Y$654,1+$AH$526)</f>
        <v>334986271.36583</v>
      </c>
      <c r="F16" s="18" t="n">
        <f aca="false">INDEX($Y$659:$Y$786,1+$AH$658)</f>
        <v>669763307.084337</v>
      </c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</row>
    <row r="17" customFormat="false" ht="15" hidden="false" customHeight="false" outlineLevel="0" collapsed="false">
      <c r="A17" s="6" t="str">
        <f aca="false">Assumptions!$I$146</f>
        <v>A</v>
      </c>
      <c r="B17" s="18" t="n">
        <f aca="false">INDEX($Z$131:$Z$258,1+$AH$130)</f>
        <v>41895248.6180915</v>
      </c>
      <c r="C17" s="18" t="n">
        <f aca="false">INDEX($Z$263:$Z$390,1+$AH$262)</f>
        <v>142105486.5411</v>
      </c>
      <c r="D17" s="18" t="n">
        <f aca="false">INDEX($Z$395:$Z$522,1+$AH$394)</f>
        <v>278868159.40217</v>
      </c>
      <c r="E17" s="18" t="n">
        <f aca="false">INDEX($Z$527:$Z$654,1+$AH$526)</f>
        <v>558310452.276384</v>
      </c>
      <c r="F17" s="18" t="n">
        <f aca="false">INDEX($Z$659:$Z$786,1+$AH$658)</f>
        <v>1116272178.47389</v>
      </c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</row>
    <row r="18" customFormat="false" ht="15" hidden="false" customHeight="false" outlineLevel="0" collapsed="false">
      <c r="A18" s="6" t="str">
        <f aca="false">Assumptions!$I$55</f>
        <v>Seed</v>
      </c>
      <c r="B18" s="18" t="n">
        <f aca="false">INDEX($AA$131:$AA$258,1+$AH$130)</f>
        <v>41895248.6180915</v>
      </c>
      <c r="C18" s="18" t="n">
        <f aca="false">INDEX($AA$263:$AA$390,1+$AH$262)</f>
        <v>142105486.5411</v>
      </c>
      <c r="D18" s="18" t="n">
        <f aca="false">INDEX($AA$395:$AA$522,1+$AH$394)</f>
        <v>278868159.40217</v>
      </c>
      <c r="E18" s="18" t="n">
        <f aca="false">INDEX($AA$527:$AA$654,1+$AH$526)</f>
        <v>558310452.276384</v>
      </c>
      <c r="F18" s="18" t="n">
        <f aca="false">INDEX($AA$659:$AA$786,1+$AH$658)</f>
        <v>1116272178.47389</v>
      </c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</row>
    <row r="19" customFormat="false" ht="15" hidden="false" customHeight="false" outlineLevel="0" collapsed="false">
      <c r="A19" s="6" t="str">
        <f aca="false">Assumptions!$I$147</f>
        <v>Notes</v>
      </c>
      <c r="B19" s="18" t="n">
        <f aca="false">INDEX($AB$131:$AB$258,1+$AH$130)</f>
        <v>2350430.94220636</v>
      </c>
      <c r="C19" s="18" t="n">
        <f aca="false">INDEX($AB$263:$AB$390,1+$AH$262)</f>
        <v>7972482.40888242</v>
      </c>
      <c r="D19" s="18" t="n">
        <f aca="false">INDEX($AB$395:$AB$522,1+$AH$394)</f>
        <v>15645219.2617362</v>
      </c>
      <c r="E19" s="18" t="n">
        <f aca="false">INDEX($AB$527:$AB$654,1+$AH$526)</f>
        <v>31322648.8843645</v>
      </c>
      <c r="F19" s="18" t="n">
        <f aca="false">INDEX($AB$659:$AB$786,1+$AH$658)</f>
        <v>62625733.3409437</v>
      </c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</row>
    <row r="20" customFormat="false" ht="15" hidden="false" customHeight="false" outlineLevel="0" collapsed="false">
      <c r="A20" s="6" t="str">
        <f aca="false">Assumptions!$I$148</f>
        <v>Common + RSAs</v>
      </c>
      <c r="B20" s="18" t="n">
        <f aca="false">INDEX($AC$131:$AC$258,1+$AH$130)</f>
        <v>75411447.5125648</v>
      </c>
      <c r="C20" s="18" t="n">
        <f aca="false">INDEX($AC$263:$AC$390,1+$AH$262)</f>
        <v>255789875.77398</v>
      </c>
      <c r="D20" s="18" t="n">
        <f aca="false">INDEX($AC$395:$AC$522,1+$AH$394)</f>
        <v>501962686.923906</v>
      </c>
      <c r="E20" s="18" t="n">
        <f aca="false">INDEX($AC$527:$AC$654,1+$AH$526)</f>
        <v>1004958814.09749</v>
      </c>
      <c r="F20" s="18" t="n">
        <f aca="false">INDEX($AC$659:$AC$786,1+$AH$658)</f>
        <v>2009289921.25301</v>
      </c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</row>
    <row r="21" customFormat="false" ht="15" hidden="false" customHeight="false" outlineLevel="0" collapsed="false">
      <c r="A21" s="6" t="str">
        <f aca="false">Assumptions!$I$96</f>
        <v>Issued options</v>
      </c>
      <c r="B21" s="18" t="n">
        <f aca="false">INDEX($AD$131:$AD$258,1+$AH$130)</f>
        <v>18447624.3090458</v>
      </c>
      <c r="C21" s="18" t="n">
        <f aca="false">INDEX($AD$263:$AD$390,1+$AH$262)</f>
        <v>68552743.27055</v>
      </c>
      <c r="D21" s="18" t="n">
        <f aca="false">INDEX($AD$395:$AD$522,1+$AH$394)</f>
        <v>136934079.701085</v>
      </c>
      <c r="E21" s="18" t="n">
        <f aca="false">INDEX($AD$527:$AD$654,1+$AH$526)</f>
        <v>276655226.138192</v>
      </c>
      <c r="F21" s="18" t="n">
        <f aca="false">INDEX($AD$659:$AD$786,1+$AH$658)</f>
        <v>555636089.236947</v>
      </c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</row>
    <row r="22" customFormat="false" ht="15" hidden="false" customHeight="false" outlineLevel="0" collapsed="false"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</row>
    <row r="23" customFormat="false" ht="15" hidden="false" customHeight="false" outlineLevel="0" collapsed="false">
      <c r="A23" s="6" t="str">
        <f aca="false">Assumptions!$I$131</f>
        <v>Total distributed</v>
      </c>
      <c r="B23" s="18" t="n">
        <f aca="false">SUM(B12:B21)</f>
        <v>700000000</v>
      </c>
      <c r="C23" s="18" t="n">
        <f aca="false">SUM(C12:C21)</f>
        <v>1200000000</v>
      </c>
      <c r="D23" s="18" t="n">
        <f aca="false">SUM(D12:D21)</f>
        <v>2000000000</v>
      </c>
      <c r="E23" s="18" t="n">
        <f aca="false">SUM(E12:E21)</f>
        <v>4000000000</v>
      </c>
      <c r="F23" s="18" t="n">
        <f aca="false">SUM(F12:F21)</f>
        <v>8000000000</v>
      </c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</row>
    <row r="24" customFormat="false" ht="15" hidden="false" customHeight="false" outlineLevel="0" collapsed="false">
      <c r="A24" s="6" t="str">
        <f aca="false">Assumptions!$I$149</f>
        <v>Reconciliation to exit</v>
      </c>
      <c r="B24" s="18" t="n">
        <f aca="false">B23-B2</f>
        <v>0</v>
      </c>
      <c r="C24" s="18" t="n">
        <f aca="false">C23-C2</f>
        <v>0</v>
      </c>
      <c r="D24" s="18" t="n">
        <f aca="false">D23-D2</f>
        <v>0</v>
      </c>
      <c r="E24" s="18" t="n">
        <f aca="false">E23-E2</f>
        <v>0</v>
      </c>
      <c r="F24" s="18" t="n">
        <f aca="false">F23-F2</f>
        <v>0</v>
      </c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</row>
    <row r="25" customFormat="false" ht="15" hidden="false" customHeight="false" outlineLevel="0" collapsed="false"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</row>
    <row r="26" customFormat="false" ht="15" hidden="false" customHeight="false" outlineLevel="0" collapsed="false"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</row>
    <row r="27" customFormat="false" ht="15" hidden="false" customHeight="false" outlineLevel="0" collapsed="false"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</row>
    <row r="28" customFormat="false" ht="15" hidden="false" customHeight="false" outlineLevel="0" collapsed="false"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</row>
    <row r="29" customFormat="false" ht="15" hidden="false" customHeight="false" outlineLevel="0" collapsed="false"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</row>
    <row r="30" customFormat="false" ht="15" hidden="false" customHeight="false" outlineLevel="0" collapsed="false"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</row>
    <row r="31" customFormat="false" ht="15" hidden="false" customHeight="false" outlineLevel="0" collapsed="false"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</row>
    <row r="32" customFormat="false" ht="15" hidden="false" customHeight="false" outlineLevel="0" collapsed="false"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</row>
    <row r="33" customFormat="false" ht="15" hidden="false" customHeight="false" outlineLevel="0" collapsed="false"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</row>
    <row r="34" customFormat="false" ht="15" hidden="false" customHeight="false" outlineLevel="0" collapsed="false"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</row>
    <row r="35" customFormat="false" ht="15" hidden="false" customHeight="false" outlineLevel="0" collapsed="false"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</row>
    <row r="36" customFormat="false" ht="15" hidden="false" customHeight="false" outlineLevel="0" collapsed="false"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</row>
    <row r="37" customFormat="false" ht="15" hidden="false" customHeight="false" outlineLevel="0" collapsed="false"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</row>
    <row r="38" customFormat="false" ht="15" hidden="false" customHeight="false" outlineLevel="0" collapsed="false"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</row>
    <row r="39" customFormat="false" ht="15" hidden="false" customHeight="false" outlineLevel="0" collapsed="false"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</row>
    <row r="40" customFormat="false" ht="35.05" hidden="true" customHeight="false" outlineLevel="0" collapsed="false">
      <c r="A40" s="14" t="str">
        <f aca="false">Assumptions!$I$2</f>
        <v>Iteration</v>
      </c>
      <c r="B40" s="19" t="str">
        <f aca="false">Assumptions!$I$3</f>
        <v>Top-up input</v>
      </c>
      <c r="C40" s="19" t="str">
        <f aca="false">Assumptions!$I$4</f>
        <v>F PPS</v>
      </c>
      <c r="D40" s="19" t="str">
        <f aca="false">Assumptions!$I$5</f>
        <v>F primary shares</v>
      </c>
      <c r="E40" s="19" t="str">
        <f aca="false">Assumptions!$I$6</f>
        <v>Prior as-converted</v>
      </c>
      <c r="F40" s="19" t="str">
        <f aca="false">Assumptions!$I$7</f>
        <v>Note A cap PPS</v>
      </c>
      <c r="G40" s="19" t="str">
        <f aca="false">Assumptions!$I$8</f>
        <v>Note A discount PPS</v>
      </c>
      <c r="H40" s="19" t="str">
        <f aca="false">Assumptions!$I$9</f>
        <v>Note A conversion PPS</v>
      </c>
      <c r="I40" s="19" t="str">
        <f aca="false">Assumptions!$I$10</f>
        <v>Note A branch</v>
      </c>
      <c r="J40" s="19" t="str">
        <f aca="false">Assumptions!$I$11</f>
        <v>Note A shares</v>
      </c>
      <c r="K40" s="19" t="str">
        <f aca="false">Assumptions!$I$12</f>
        <v>Note B cap PPS</v>
      </c>
      <c r="L40" s="19" t="str">
        <f aca="false">Assumptions!$I$13</f>
        <v>Note B discount PPS</v>
      </c>
      <c r="M40" s="19" t="str">
        <f aca="false">Assumptions!$I$14</f>
        <v>Note B conversion PPS</v>
      </c>
      <c r="N40" s="19" t="str">
        <f aca="false">Assumptions!$I$15</f>
        <v>Note B branch</v>
      </c>
      <c r="O40" s="19" t="str">
        <f aca="false">Assumptions!$I$16</f>
        <v>Note B shares</v>
      </c>
      <c r="P40" s="19" t="str">
        <f aca="false">Assumptions!$I$17</f>
        <v>ESOP top-up output</v>
      </c>
      <c r="Q40" s="19" t="str">
        <f aca="false">Assumptions!$I$18</f>
        <v>Post-F FD</v>
      </c>
      <c r="R40" s="19" t="str">
        <f aca="false">Assumptions!$I$19</f>
        <v>Seed NCP</v>
      </c>
      <c r="S40" s="19" t="str">
        <f aca="false">Assumptions!$I$20</f>
        <v>Seed ratio</v>
      </c>
      <c r="T40" s="19" t="str">
        <f aca="false">Assumptions!$I$21</f>
        <v>Seed as-converted</v>
      </c>
      <c r="U40" s="19" t="str">
        <f aca="false">Assumptions!$I$22</f>
        <v>Series A NCP</v>
      </c>
      <c r="V40" s="19" t="str">
        <f aca="false">Assumptions!$I$23</f>
        <v>Series A ratio</v>
      </c>
      <c r="W40" s="19" t="str">
        <f aca="false">Assumptions!$I$24</f>
        <v>Series A as-converted</v>
      </c>
      <c r="X40" s="19" t="str">
        <f aca="false">Assumptions!$I$25</f>
        <v>Series B NCP</v>
      </c>
      <c r="Y40" s="19" t="str">
        <f aca="false">Assumptions!$I$26</f>
        <v>Series B ratio</v>
      </c>
      <c r="Z40" s="19" t="str">
        <f aca="false">Assumptions!$I$27</f>
        <v>Series B as-converted</v>
      </c>
      <c r="AA40" s="19" t="str">
        <f aca="false">Assumptions!$I$28</f>
        <v>Series C NCP</v>
      </c>
      <c r="AB40" s="19" t="str">
        <f aca="false">Assumptions!$I$29</f>
        <v>Series C ratio</v>
      </c>
      <c r="AC40" s="19" t="str">
        <f aca="false">Assumptions!$I$30</f>
        <v>Series C as-converted</v>
      </c>
      <c r="AD40" s="19" t="str">
        <f aca="false">Assumptions!$I$31</f>
        <v>Series D NCP</v>
      </c>
      <c r="AE40" s="19" t="str">
        <f aca="false">Assumptions!$I$32</f>
        <v>Series D ratio</v>
      </c>
      <c r="AF40" s="19" t="str">
        <f aca="false">Assumptions!$I$33</f>
        <v>Series D as-converted</v>
      </c>
      <c r="AG40" s="19" t="str">
        <f aca="false">Assumptions!$I$34</f>
        <v>Series E NCP</v>
      </c>
      <c r="AH40" s="19" t="str">
        <f aca="false">Assumptions!$I$35</f>
        <v>Series E ratio</v>
      </c>
      <c r="AI40" s="19" t="str">
        <f aca="false">Assumptions!$I$36</f>
        <v>Series E as-converted</v>
      </c>
    </row>
    <row r="41" customFormat="false" ht="23.85" hidden="true" customHeight="false" outlineLevel="0" collapsed="false">
      <c r="A41" s="6" t="n">
        <f aca="false">ROW()-ROW($A$41)+Assumptions!$B$4</f>
        <v>0</v>
      </c>
      <c r="B41" s="18" t="n">
        <f aca="false">Assumptions!$B$4</f>
        <v>0</v>
      </c>
      <c r="C41" s="18" t="n">
        <f aca="false">Assumptions!$B$6/(Assumptions!$B$16+$B$41)</f>
        <v>38.2326039399081</v>
      </c>
      <c r="D41" s="18" t="n">
        <f aca="false">Assumptions!$B$7/$C$41</f>
        <v>784670.592857143</v>
      </c>
      <c r="E41" s="18" t="n">
        <f aca="false">$T$41+$W$41+$Z$41+$AC$41+$AF$41+$AI$41</f>
        <v>23264322.8768918</v>
      </c>
      <c r="F41" s="18" t="n">
        <f aca="false">Assumptions!$B$70/(Assumptions!$B$20+Assumptions!$B$17+$B$41+$E$41+Assumptions!$B$4)</f>
        <v>27.2784384773885</v>
      </c>
      <c r="G41" s="18" t="n">
        <f aca="false">$C$41*(1-Assumptions!$B$71)</f>
        <v>30.5860831519265</v>
      </c>
      <c r="H41" s="18" t="n">
        <f aca="false">MIN($F$41,$G$41)</f>
        <v>27.2784384773885</v>
      </c>
      <c r="I41" s="18" t="str">
        <f aca="false">IF($F$41&lt;=$G$41,"cap","discount")</f>
        <v>cap</v>
      </c>
      <c r="J41" s="18" t="n">
        <f aca="false">Assumptions!$B$69/$H$41</f>
        <v>183294.949384459</v>
      </c>
      <c r="K41" s="18" t="n">
        <f aca="false">Assumptions!$B$74/(Assumptions!$B$20+Assumptions!$B$17+$B$41+$E$41+$J$41)</f>
        <v>43.4283597649966</v>
      </c>
      <c r="L41" s="18" t="n">
        <f aca="false">$C$41*(1-Assumptions!$B$75)</f>
        <v>32.4977133489219</v>
      </c>
      <c r="M41" s="18" t="n">
        <f aca="false">MIN($K$41,$L$41)</f>
        <v>32.4977133489219</v>
      </c>
      <c r="N41" s="18" t="str">
        <f aca="false">IF($K$41&lt;=$L$41,"cap","discount")</f>
        <v>discount</v>
      </c>
      <c r="O41" s="18" t="n">
        <f aca="false">Assumptions!$B$73/$M$41</f>
        <v>92314.187394958</v>
      </c>
      <c r="P41" s="18" t="n">
        <f aca="false">MAX(Assumptions!$B$4,(Assumptions!$B$10*(Assumptions!$B$20+$E$41+Assumptions!$B$17+$J$41+$O$41+$D$41)-Assumptions!$B$17)/(1-Assumptions!$B$10))</f>
        <v>584871.320515735</v>
      </c>
      <c r="Q41" s="18" t="n">
        <f aca="false">Assumptions!$B$20+$E$41+Assumptions!$B$17+$P$41+$J$41+$O$41+$D$41</f>
        <v>38304140.9270441</v>
      </c>
      <c r="R41" s="18" t="n">
        <f aca="false">IF($C$41&lt;Assumptions!$B$37,Assumptions!$B$37*(Assumptions!$B$21+Assumptions!$B$22/Assumptions!$B$37)/(Assumptions!$B$21+Assumptions!$B$22/$C$41),Assumptions!$B$37)</f>
        <v>1</v>
      </c>
      <c r="S41" s="18" t="n">
        <f aca="false">Assumptions!$B$38/$R$41</f>
        <v>1</v>
      </c>
      <c r="T41" s="18" t="n">
        <f aca="false">Assumptions!$B$39*$S$41</f>
        <v>5000000</v>
      </c>
      <c r="U41" s="18" t="n">
        <f aca="false">IF($C$41&lt;Assumptions!$B$42,Assumptions!$B$42*(Assumptions!$B$21+Assumptions!$B$22/Assumptions!$B$42)/(Assumptions!$B$21+Assumptions!$B$22/$C$41),Assumptions!$B$42)</f>
        <v>3</v>
      </c>
      <c r="V41" s="18" t="n">
        <f aca="false">Assumptions!$B$43/$U$41</f>
        <v>1</v>
      </c>
      <c r="W41" s="18" t="n">
        <f aca="false">Assumptions!$B$44*$V$41</f>
        <v>5000000</v>
      </c>
      <c r="X41" s="18" t="n">
        <f aca="false">IF($C$41&lt;Assumptions!$B$47,Assumptions!$B$47*(Assumptions!$B$21+Assumptions!$B$22/Assumptions!$B$47)/(Assumptions!$B$21+Assumptions!$B$22/$C$41),Assumptions!$B$47)</f>
        <v>10</v>
      </c>
      <c r="Y41" s="18" t="n">
        <f aca="false">Assumptions!$B$48/$X$41</f>
        <v>1</v>
      </c>
      <c r="Z41" s="18" t="n">
        <f aca="false">Assumptions!$B$49*$Y$41</f>
        <v>3000000</v>
      </c>
      <c r="AA41" s="18" t="n">
        <f aca="false">IF($C$41&lt;Assumptions!$B$52,Assumptions!$B$52*(Assumptions!$B$21+Assumptions!$B$22/Assumptions!$B$52)/(Assumptions!$B$21+Assumptions!$B$22/$C$41),Assumptions!$B$52)</f>
        <v>25</v>
      </c>
      <c r="AB41" s="18" t="n">
        <f aca="false">Assumptions!$B$53/$AA$41</f>
        <v>1</v>
      </c>
      <c r="AC41" s="18" t="n">
        <f aca="false">Assumptions!$B$54*$AB$41</f>
        <v>2400000</v>
      </c>
      <c r="AD41" s="18" t="n">
        <f aca="false">IF($C$41&lt;Assumptions!$B$57,Assumptions!$B$57*(Assumptions!$B$21+Assumptions!$B$22/Assumptions!$B$57)/(Assumptions!$B$21+Assumptions!$B$22/$C$41),Assumptions!$B$57)</f>
        <v>57.7011635791589</v>
      </c>
      <c r="AE41" s="18" t="n">
        <f aca="false">Assumptions!$B$58/$AD$41</f>
        <v>1.03984038238133</v>
      </c>
      <c r="AF41" s="18" t="n">
        <f aca="false">Assumptions!$B$59*$AE$41</f>
        <v>1733067.65058234</v>
      </c>
      <c r="AG41" s="18" t="n">
        <f aca="false">IF($C$41&lt;Assumptions!$B$62,Assumptions!$B$62*(Assumptions!$B$21+Assumptions!$B$22/Assumptions!$B$62)/(Assumptions!$B$21+Assumptions!$B$22/$C$41),Assumptions!$B$62)</f>
        <v>48.9291003623757</v>
      </c>
      <c r="AH41" s="18" t="n">
        <f aca="false">Assumptions!$B$63/$AG$41</f>
        <v>1.00468454633187</v>
      </c>
      <c r="AI41" s="18" t="n">
        <f aca="false">Assumptions!$B$64*$AH$41</f>
        <v>6131255.22630948</v>
      </c>
    </row>
    <row r="42" customFormat="false" ht="23.85" hidden="true" customHeight="false" outlineLevel="0" collapsed="false">
      <c r="A42" s="6" t="n">
        <f aca="false">ROW()-ROW($A$41)+Assumptions!$B$4</f>
        <v>1</v>
      </c>
      <c r="B42" s="18" t="n">
        <f aca="false">$P$41</f>
        <v>584871.320515735</v>
      </c>
      <c r="C42" s="18" t="n">
        <f aca="false">Assumptions!$B$6/(Assumptions!$B$16+$B$42)</f>
        <v>37.6315434249333</v>
      </c>
      <c r="D42" s="18" t="n">
        <f aca="false">Assumptions!$B$7/$C$42</f>
        <v>797203.549725337</v>
      </c>
      <c r="E42" s="18" t="n">
        <f aca="false">$T$42+$W$42+$Z$42+$AC$42+$AF$42+$AI$42</f>
        <v>23266958.0716687</v>
      </c>
      <c r="F42" s="18" t="n">
        <f aca="false">Assumptions!$B$70/(Assumptions!$B$20+Assumptions!$B$17+$B$42+$E$42+$O$41)</f>
        <v>26.7817850777202</v>
      </c>
      <c r="G42" s="18" t="n">
        <f aca="false">$C$42*(1-Assumptions!$B$71)</f>
        <v>30.1052347399466</v>
      </c>
      <c r="H42" s="18" t="n">
        <f aca="false">MIN($F$42,$G$42)</f>
        <v>26.7817850777202</v>
      </c>
      <c r="I42" s="18" t="str">
        <f aca="false">IF($F$42&lt;=$G$42,"cap","discount")</f>
        <v>cap</v>
      </c>
      <c r="J42" s="18" t="n">
        <f aca="false">Assumptions!$B$69/$H$42</f>
        <v>186694.052897897</v>
      </c>
      <c r="K42" s="18" t="n">
        <f aca="false">Assumptions!$B$74/(Assumptions!$B$20+Assumptions!$B$17+$B$42+$E$42+$J$42)</f>
        <v>42.7428167617008</v>
      </c>
      <c r="L42" s="18" t="n">
        <f aca="false">$C$42*(1-Assumptions!$B$75)</f>
        <v>31.9868119111933</v>
      </c>
      <c r="M42" s="18" t="n">
        <f aca="false">MIN($K$42,$L$42)</f>
        <v>31.9868119111933</v>
      </c>
      <c r="N42" s="18" t="str">
        <f aca="false">IF($K$42&lt;=$L$42,"cap","discount")</f>
        <v>discount</v>
      </c>
      <c r="O42" s="18" t="n">
        <f aca="false">Assumptions!$B$73/$M$42</f>
        <v>93788.6529088632</v>
      </c>
      <c r="P42" s="18" t="n">
        <f aca="false">MAX(Assumptions!$B$4,(Assumptions!$B$10*(Assumptions!$B$20+$E$42+Assumptions!$B$17+$J$42+$O$42+$D$42)-Assumptions!$B$17)/(1-Assumptions!$B$10))</f>
        <v>587866.06038632</v>
      </c>
      <c r="Q42" s="18" t="n">
        <f aca="false">Assumptions!$B$20+$E$42+Assumptions!$B$17+$P$42+$J$42+$O$42+$D$42</f>
        <v>38327177.3875871</v>
      </c>
      <c r="R42" s="18" t="n">
        <f aca="false">IF($C$42&lt;Assumptions!$B$37,Assumptions!$B$37*(Assumptions!$B$21+Assumptions!$B$22/Assumptions!$B$37)/(Assumptions!$B$21+Assumptions!$B$22/$C$42),Assumptions!$B$37)</f>
        <v>1</v>
      </c>
      <c r="S42" s="18" t="n">
        <f aca="false">Assumptions!$B$38/$R$42</f>
        <v>1</v>
      </c>
      <c r="T42" s="18" t="n">
        <f aca="false">Assumptions!$B$39*$S$42</f>
        <v>5000000</v>
      </c>
      <c r="U42" s="18" t="n">
        <f aca="false">IF($C$42&lt;Assumptions!$B$42,Assumptions!$B$42*(Assumptions!$B$21+Assumptions!$B$22/Assumptions!$B$42)/(Assumptions!$B$21+Assumptions!$B$22/$C$42),Assumptions!$B$42)</f>
        <v>3</v>
      </c>
      <c r="V42" s="18" t="n">
        <f aca="false">Assumptions!$B$43/$U$42</f>
        <v>1</v>
      </c>
      <c r="W42" s="18" t="n">
        <f aca="false">Assumptions!$B$44*$V$42</f>
        <v>5000000</v>
      </c>
      <c r="X42" s="18" t="n">
        <f aca="false">IF($C$42&lt;Assumptions!$B$47,Assumptions!$B$47*(Assumptions!$B$21+Assumptions!$B$22/Assumptions!$B$47)/(Assumptions!$B$21+Assumptions!$B$22/$C$42),Assumptions!$B$47)</f>
        <v>10</v>
      </c>
      <c r="Y42" s="18" t="n">
        <f aca="false">Assumptions!$B$48/$X$42</f>
        <v>1</v>
      </c>
      <c r="Z42" s="18" t="n">
        <f aca="false">Assumptions!$B$49*$Y$42</f>
        <v>3000000</v>
      </c>
      <c r="AA42" s="18" t="n">
        <f aca="false">IF($C$42&lt;Assumptions!$B$52,Assumptions!$B$52*(Assumptions!$B$21+Assumptions!$B$22/Assumptions!$B$52)/(Assumptions!$B$21+Assumptions!$B$22/$C$42),Assumptions!$B$52)</f>
        <v>25</v>
      </c>
      <c r="AB42" s="18" t="n">
        <f aca="false">Assumptions!$B$53/$AA$42</f>
        <v>1</v>
      </c>
      <c r="AC42" s="18" t="n">
        <f aca="false">Assumptions!$B$54*$AB$42</f>
        <v>2400000</v>
      </c>
      <c r="AD42" s="18" t="n">
        <f aca="false">IF($C$42&lt;Assumptions!$B$57,Assumptions!$B$57*(Assumptions!$B$21+Assumptions!$B$22/Assumptions!$B$57)/(Assumptions!$B$21+Assumptions!$B$22/$C$42),Assumptions!$B$57)</f>
        <v>57.6818354216301</v>
      </c>
      <c r="AE42" s="18" t="n">
        <f aca="false">Assumptions!$B$58/$AD$42</f>
        <v>1.04018881440622</v>
      </c>
      <c r="AF42" s="18" t="n">
        <f aca="false">Assumptions!$B$59*$AE$42</f>
        <v>1733648.37073997</v>
      </c>
      <c r="AG42" s="18" t="n">
        <f aca="false">IF($C$42&lt;Assumptions!$B$62,Assumptions!$B$62*(Assumptions!$B$21+Assumptions!$B$22/Assumptions!$B$62)/(Assumptions!$B$21+Assumptions!$B$22/$C$42),Assumptions!$B$62)</f>
        <v>48.9127105826748</v>
      </c>
      <c r="AH42" s="18" t="n">
        <f aca="false">Assumptions!$B$63/$AG$42</f>
        <v>1.00502119826114</v>
      </c>
      <c r="AI42" s="18" t="n">
        <f aca="false">Assumptions!$B$64*$AH$42</f>
        <v>6133309.70092869</v>
      </c>
    </row>
    <row r="43" customFormat="false" ht="23.85" hidden="true" customHeight="false" outlineLevel="0" collapsed="false">
      <c r="A43" s="6" t="n">
        <f aca="false">ROW()-ROW($A$41)+Assumptions!$B$4</f>
        <v>2</v>
      </c>
      <c r="B43" s="18" t="n">
        <f aca="false">$P$42</f>
        <v>587866.06038632</v>
      </c>
      <c r="C43" s="18" t="n">
        <f aca="false">Assumptions!$B$6/(Assumptions!$B$16+$B$43)</f>
        <v>37.6285144186622</v>
      </c>
      <c r="D43" s="18" t="n">
        <f aca="false">Assumptions!$B$7/$C$43</f>
        <v>797267.722722564</v>
      </c>
      <c r="E43" s="18" t="n">
        <f aca="false">$T$43+$W$43+$Z$43+$AC$43+$AF$43+$AI$43</f>
        <v>23266971.5647612</v>
      </c>
      <c r="F43" s="18" t="n">
        <f aca="false">Assumptions!$B$70/(Assumptions!$B$20+Assumptions!$B$17+$B$43+$E$43+$O$42)</f>
        <v>26.778570185389</v>
      </c>
      <c r="G43" s="18" t="n">
        <f aca="false">$C$43*(1-Assumptions!$B$71)</f>
        <v>30.1028115349298</v>
      </c>
      <c r="H43" s="18" t="n">
        <f aca="false">MIN($F$43,$G$43)</f>
        <v>26.778570185389</v>
      </c>
      <c r="I43" s="18" t="str">
        <f aca="false">IF($F$43&lt;=$G$43,"cap","discount")</f>
        <v>cap</v>
      </c>
      <c r="J43" s="18" t="n">
        <f aca="false">Assumptions!$B$69/$H$43</f>
        <v>186716.466390282</v>
      </c>
      <c r="K43" s="18" t="n">
        <f aca="false">Assumptions!$B$74/(Assumptions!$B$20+Assumptions!$B$17+$B$43+$E$43+$J$43)</f>
        <v>42.7393565201929</v>
      </c>
      <c r="L43" s="18" t="n">
        <f aca="false">$C$43*(1-Assumptions!$B$75)</f>
        <v>31.9842372558629</v>
      </c>
      <c r="M43" s="18" t="n">
        <f aca="false">MIN($K$43,$L$43)</f>
        <v>31.9842372558629</v>
      </c>
      <c r="N43" s="18" t="str">
        <f aca="false">IF($K$43&lt;=$L$43,"cap","discount")</f>
        <v>discount</v>
      </c>
      <c r="O43" s="18" t="n">
        <f aca="false">Assumptions!$B$73/$M$43</f>
        <v>93796.2026732428</v>
      </c>
      <c r="P43" s="18" t="n">
        <f aca="false">MAX(Assumptions!$B$4,(Assumptions!$B$10*(Assumptions!$B$20+$E$43+Assumptions!$B$17+$J$43+$O$43+$D$43)-Assumptions!$B$17)/(1-Assumptions!$B$10))</f>
        <v>587882.142932358</v>
      </c>
      <c r="Q43" s="18" t="n">
        <f aca="false">Assumptions!$B$20+$E$43+Assumptions!$B$17+$P$43+$J$43+$O$43+$D$43</f>
        <v>38327301.0994797</v>
      </c>
      <c r="R43" s="18" t="n">
        <f aca="false">IF($C$43&lt;Assumptions!$B$37,Assumptions!$B$37*(Assumptions!$B$21+Assumptions!$B$22/Assumptions!$B$37)/(Assumptions!$B$21+Assumptions!$B$22/$C$43),Assumptions!$B$37)</f>
        <v>1</v>
      </c>
      <c r="S43" s="18" t="n">
        <f aca="false">Assumptions!$B$38/$R$43</f>
        <v>1</v>
      </c>
      <c r="T43" s="18" t="n">
        <f aca="false">Assumptions!$B$39*$S$43</f>
        <v>5000000</v>
      </c>
      <c r="U43" s="18" t="n">
        <f aca="false">IF($C$43&lt;Assumptions!$B$42,Assumptions!$B$42*(Assumptions!$B$21+Assumptions!$B$22/Assumptions!$B$42)/(Assumptions!$B$21+Assumptions!$B$22/$C$43),Assumptions!$B$42)</f>
        <v>3</v>
      </c>
      <c r="V43" s="18" t="n">
        <f aca="false">Assumptions!$B$43/$U$43</f>
        <v>1</v>
      </c>
      <c r="W43" s="18" t="n">
        <f aca="false">Assumptions!$B$44*$V$43</f>
        <v>5000000</v>
      </c>
      <c r="X43" s="18" t="n">
        <f aca="false">IF($C$43&lt;Assumptions!$B$47,Assumptions!$B$47*(Assumptions!$B$21+Assumptions!$B$22/Assumptions!$B$47)/(Assumptions!$B$21+Assumptions!$B$22/$C$43),Assumptions!$B$47)</f>
        <v>10</v>
      </c>
      <c r="Y43" s="18" t="n">
        <f aca="false">Assumptions!$B$48/$X$43</f>
        <v>1</v>
      </c>
      <c r="Z43" s="18" t="n">
        <f aca="false">Assumptions!$B$49*$Y$43</f>
        <v>3000000</v>
      </c>
      <c r="AA43" s="18" t="n">
        <f aca="false">IF($C$43&lt;Assumptions!$B$52,Assumptions!$B$52*(Assumptions!$B$21+Assumptions!$B$22/Assumptions!$B$52)/(Assumptions!$B$21+Assumptions!$B$22/$C$43),Assumptions!$B$52)</f>
        <v>25</v>
      </c>
      <c r="AB43" s="18" t="n">
        <f aca="false">Assumptions!$B$53/$AA$43</f>
        <v>1</v>
      </c>
      <c r="AC43" s="18" t="n">
        <f aca="false">Assumptions!$B$54*$AB$43</f>
        <v>2400000</v>
      </c>
      <c r="AD43" s="18" t="n">
        <f aca="false">IF($C$43&lt;Assumptions!$B$57,Assumptions!$B$57*(Assumptions!$B$21+Assumptions!$B$22/Assumptions!$B$57)/(Assumptions!$B$21+Assumptions!$B$22/$C$43),Assumptions!$B$57)</f>
        <v>57.6817364882174</v>
      </c>
      <c r="AE43" s="18" t="n">
        <f aca="false">Assumptions!$B$58/$AD$43</f>
        <v>1.04019059849656</v>
      </c>
      <c r="AF43" s="18" t="n">
        <f aca="false">Assumptions!$B$59*$AE$43</f>
        <v>1733651.34422447</v>
      </c>
      <c r="AG43" s="18" t="n">
        <f aca="false">IF($C$43&lt;Assumptions!$B$62,Assumptions!$B$62*(Assumptions!$B$21+Assumptions!$B$22/Assumptions!$B$62)/(Assumptions!$B$21+Assumptions!$B$22/$C$43),Assumptions!$B$62)</f>
        <v>48.9126266896893</v>
      </c>
      <c r="AH43" s="18" t="n">
        <f aca="false">Assumptions!$B$63/$AG$43</f>
        <v>1.00502292203339</v>
      </c>
      <c r="AI43" s="18" t="n">
        <f aca="false">Assumptions!$B$64*$AH$43</f>
        <v>6133320.22053675</v>
      </c>
    </row>
    <row r="44" customFormat="false" ht="23.85" hidden="true" customHeight="false" outlineLevel="0" collapsed="false">
      <c r="A44" s="6" t="n">
        <f aca="false">ROW()-ROW($A$41)+Assumptions!$B$4</f>
        <v>3</v>
      </c>
      <c r="B44" s="18" t="n">
        <f aca="false">$P$43</f>
        <v>587882.142932358</v>
      </c>
      <c r="C44" s="18" t="n">
        <f aca="false">Assumptions!$B$6/(Assumptions!$B$16+$B$44)</f>
        <v>37.6284981534129</v>
      </c>
      <c r="D44" s="18" t="n">
        <f aca="false">Assumptions!$B$7/$C$44</f>
        <v>797268.06734855</v>
      </c>
      <c r="E44" s="18" t="n">
        <f aca="false">$T$44+$W$44+$Z$44+$AC$44+$AF$44+$AI$44</f>
        <v>23266971.6372227</v>
      </c>
      <c r="F44" s="18" t="n">
        <f aca="false">Assumptions!$B$70/(Assumptions!$B$20+Assumptions!$B$17+$B$44+$E$44+$O$43)</f>
        <v>26.7785531869018</v>
      </c>
      <c r="G44" s="18" t="n">
        <f aca="false">$C$44*(1-Assumptions!$B$71)</f>
        <v>30.1027985227303</v>
      </c>
      <c r="H44" s="18" t="n">
        <f aca="false">MIN($F$44,$G$44)</f>
        <v>26.7785531869018</v>
      </c>
      <c r="I44" s="18" t="str">
        <f aca="false">IF($F$44&lt;=$G$44,"cap","discount")</f>
        <v>cap</v>
      </c>
      <c r="J44" s="18" t="n">
        <f aca="false">Assumptions!$B$69/$H$44</f>
        <v>186716.584914141</v>
      </c>
      <c r="K44" s="18" t="n">
        <f aca="false">Assumptions!$B$74/(Assumptions!$B$20+Assumptions!$B$17+$B$44+$E$44+$J$44)</f>
        <v>42.7393379413958</v>
      </c>
      <c r="L44" s="18" t="n">
        <f aca="false">$C$44*(1-Assumptions!$B$75)</f>
        <v>31.984223430401</v>
      </c>
      <c r="M44" s="18" t="n">
        <f aca="false">MIN($K$44,$L$44)</f>
        <v>31.984223430401</v>
      </c>
      <c r="N44" s="18" t="str">
        <f aca="false">IF($K$44&lt;=$L$44,"cap","discount")</f>
        <v>discount</v>
      </c>
      <c r="O44" s="18" t="n">
        <f aca="false">Assumptions!$B$73/$M$44</f>
        <v>93796.2432174765</v>
      </c>
      <c r="P44" s="18" t="n">
        <f aca="false">MAX(Assumptions!$B$4,(Assumptions!$B$10*(Assumptions!$B$20+$E$44+Assumptions!$B$17+$J$44+$O$44+$D$44)-Assumptions!$B$17)/(1-Assumptions!$B$10))</f>
        <v>587882.229024566</v>
      </c>
      <c r="Q44" s="18" t="n">
        <f aca="false">Assumptions!$B$20+$E$44+Assumptions!$B$17+$P$44+$J$44+$O$44+$D$44</f>
        <v>38327301.7617274</v>
      </c>
      <c r="R44" s="18" t="n">
        <f aca="false">IF($C$44&lt;Assumptions!$B$37,Assumptions!$B$37*(Assumptions!$B$21+Assumptions!$B$22/Assumptions!$B$37)/(Assumptions!$B$21+Assumptions!$B$22/$C$44),Assumptions!$B$37)</f>
        <v>1</v>
      </c>
      <c r="S44" s="18" t="n">
        <f aca="false">Assumptions!$B$38/$R$44</f>
        <v>1</v>
      </c>
      <c r="T44" s="18" t="n">
        <f aca="false">Assumptions!$B$39*$S$44</f>
        <v>5000000</v>
      </c>
      <c r="U44" s="18" t="n">
        <f aca="false">IF($C$44&lt;Assumptions!$B$42,Assumptions!$B$42*(Assumptions!$B$21+Assumptions!$B$22/Assumptions!$B$42)/(Assumptions!$B$21+Assumptions!$B$22/$C$44),Assumptions!$B$42)</f>
        <v>3</v>
      </c>
      <c r="V44" s="18" t="n">
        <f aca="false">Assumptions!$B$43/$U$44</f>
        <v>1</v>
      </c>
      <c r="W44" s="18" t="n">
        <f aca="false">Assumptions!$B$44*$V$44</f>
        <v>5000000</v>
      </c>
      <c r="X44" s="18" t="n">
        <f aca="false">IF($C$44&lt;Assumptions!$B$47,Assumptions!$B$47*(Assumptions!$B$21+Assumptions!$B$22/Assumptions!$B$47)/(Assumptions!$B$21+Assumptions!$B$22/$C$44),Assumptions!$B$47)</f>
        <v>10</v>
      </c>
      <c r="Y44" s="18" t="n">
        <f aca="false">Assumptions!$B$48/$X$44</f>
        <v>1</v>
      </c>
      <c r="Z44" s="18" t="n">
        <f aca="false">Assumptions!$B$49*$Y$44</f>
        <v>3000000</v>
      </c>
      <c r="AA44" s="18" t="n">
        <f aca="false">IF($C$44&lt;Assumptions!$B$52,Assumptions!$B$52*(Assumptions!$B$21+Assumptions!$B$22/Assumptions!$B$52)/(Assumptions!$B$21+Assumptions!$B$22/$C$44),Assumptions!$B$52)</f>
        <v>25</v>
      </c>
      <c r="AB44" s="18" t="n">
        <f aca="false">Assumptions!$B$53/$AA$44</f>
        <v>1</v>
      </c>
      <c r="AC44" s="18" t="n">
        <f aca="false">Assumptions!$B$54*$AB$44</f>
        <v>2400000</v>
      </c>
      <c r="AD44" s="18" t="n">
        <f aca="false">IF($C$44&lt;Assumptions!$B$57,Assumptions!$B$57*(Assumptions!$B$21+Assumptions!$B$22/Assumptions!$B$57)/(Assumptions!$B$21+Assumptions!$B$22/$C$44),Assumptions!$B$57)</f>
        <v>57.6817359569197</v>
      </c>
      <c r="AE44" s="18" t="n">
        <f aca="false">Assumptions!$B$58/$AD$44</f>
        <v>1.0401906080776</v>
      </c>
      <c r="AF44" s="18" t="n">
        <f aca="false">Assumptions!$B$59*$AE$44</f>
        <v>1733651.36019287</v>
      </c>
      <c r="AG44" s="18" t="n">
        <f aca="false">IF($C$44&lt;Assumptions!$B$62,Assumptions!$B$62*(Assumptions!$B$21+Assumptions!$B$22/Assumptions!$B$62)/(Assumptions!$B$21+Assumptions!$B$22/$C$44),Assumptions!$B$62)</f>
        <v>48.9126262391626</v>
      </c>
      <c r="AH44" s="18" t="n">
        <f aca="false">Assumptions!$B$63/$AG$44</f>
        <v>1.0050229312905</v>
      </c>
      <c r="AI44" s="18" t="n">
        <f aca="false">Assumptions!$B$64*$AH$44</f>
        <v>6133320.27702983</v>
      </c>
    </row>
    <row r="45" customFormat="false" ht="23.85" hidden="true" customHeight="false" outlineLevel="0" collapsed="false">
      <c r="A45" s="6" t="n">
        <f aca="false">ROW()-ROW($A$41)+Assumptions!$B$4</f>
        <v>4</v>
      </c>
      <c r="B45" s="18" t="n">
        <f aca="false">$P$44</f>
        <v>587882.229024566</v>
      </c>
      <c r="C45" s="18" t="n">
        <f aca="false">Assumptions!$B$6/(Assumptions!$B$16+$B$45)</f>
        <v>37.6284980663427</v>
      </c>
      <c r="D45" s="18" t="n">
        <f aca="false">Assumptions!$B$7/$C$45</f>
        <v>797268.069193384</v>
      </c>
      <c r="E45" s="18" t="n">
        <f aca="false">$T$45+$W$45+$Z$45+$AC$45+$AF$45+$AI$45</f>
        <v>23266971.6376106</v>
      </c>
      <c r="F45" s="18" t="n">
        <f aca="false">Assumptions!$B$70/(Assumptions!$B$20+Assumptions!$B$17+$B$45+$E$45+$O$44)</f>
        <v>26.7785530958138</v>
      </c>
      <c r="G45" s="18" t="n">
        <f aca="false">$C$45*(1-Assumptions!$B$71)</f>
        <v>30.1027984530742</v>
      </c>
      <c r="H45" s="18" t="n">
        <f aca="false">MIN($F$45,$G$45)</f>
        <v>26.7785530958138</v>
      </c>
      <c r="I45" s="18" t="str">
        <f aca="false">IF($F$45&lt;=$G$45,"cap","discount")</f>
        <v>cap</v>
      </c>
      <c r="J45" s="18" t="n">
        <f aca="false">Assumptions!$B$69/$H$45</f>
        <v>186716.585549263</v>
      </c>
      <c r="K45" s="18" t="n">
        <f aca="false">Assumptions!$B$74/(Assumptions!$B$20+Assumptions!$B$17+$B$45+$E$45+$J$45)</f>
        <v>42.7393378419401</v>
      </c>
      <c r="L45" s="18" t="n">
        <f aca="false">$C$45*(1-Assumptions!$B$75)</f>
        <v>31.9842233563913</v>
      </c>
      <c r="M45" s="18" t="n">
        <f aca="false">MIN($K$45,$L$45)</f>
        <v>31.9842233563913</v>
      </c>
      <c r="N45" s="18" t="str">
        <f aca="false">IF($K$45&lt;=$L$45,"cap","discount")</f>
        <v>discount</v>
      </c>
      <c r="O45" s="18" t="n">
        <f aca="false">Assumptions!$B$73/$M$45</f>
        <v>93796.2434345157</v>
      </c>
      <c r="P45" s="18" t="n">
        <f aca="false">MAX(Assumptions!$B$4,(Assumptions!$B$10*(Assumptions!$B$20+$E$45+Assumptions!$B$17+$J$45+$O$45+$D$45)-Assumptions!$B$17)/(1-Assumptions!$B$10))</f>
        <v>587882.229485529</v>
      </c>
      <c r="Q45" s="18" t="n">
        <f aca="false">Assumptions!$B$20+$E$45+Assumptions!$B$17+$P$45+$J$45+$O$45+$D$45</f>
        <v>38327301.7652733</v>
      </c>
      <c r="R45" s="18" t="n">
        <f aca="false">IF($C$45&lt;Assumptions!$B$37,Assumptions!$B$37*(Assumptions!$B$21+Assumptions!$B$22/Assumptions!$B$37)/(Assumptions!$B$21+Assumptions!$B$22/$C$45),Assumptions!$B$37)</f>
        <v>1</v>
      </c>
      <c r="S45" s="18" t="n">
        <f aca="false">Assumptions!$B$38/$R$45</f>
        <v>1</v>
      </c>
      <c r="T45" s="18" t="n">
        <f aca="false">Assumptions!$B$39*$S$45</f>
        <v>5000000</v>
      </c>
      <c r="U45" s="18" t="n">
        <f aca="false">IF($C$45&lt;Assumptions!$B$42,Assumptions!$B$42*(Assumptions!$B$21+Assumptions!$B$22/Assumptions!$B$42)/(Assumptions!$B$21+Assumptions!$B$22/$C$45),Assumptions!$B$42)</f>
        <v>3</v>
      </c>
      <c r="V45" s="18" t="n">
        <f aca="false">Assumptions!$B$43/$U$45</f>
        <v>1</v>
      </c>
      <c r="W45" s="18" t="n">
        <f aca="false">Assumptions!$B$44*$V$45</f>
        <v>5000000</v>
      </c>
      <c r="X45" s="18" t="n">
        <f aca="false">IF($C$45&lt;Assumptions!$B$47,Assumptions!$B$47*(Assumptions!$B$21+Assumptions!$B$22/Assumptions!$B$47)/(Assumptions!$B$21+Assumptions!$B$22/$C$45),Assumptions!$B$47)</f>
        <v>10</v>
      </c>
      <c r="Y45" s="18" t="n">
        <f aca="false">Assumptions!$B$48/$X$45</f>
        <v>1</v>
      </c>
      <c r="Z45" s="18" t="n">
        <f aca="false">Assumptions!$B$49*$Y$45</f>
        <v>3000000</v>
      </c>
      <c r="AA45" s="18" t="n">
        <f aca="false">IF($C$45&lt;Assumptions!$B$52,Assumptions!$B$52*(Assumptions!$B$21+Assumptions!$B$22/Assumptions!$B$52)/(Assumptions!$B$21+Assumptions!$B$22/$C$45),Assumptions!$B$52)</f>
        <v>25</v>
      </c>
      <c r="AB45" s="18" t="n">
        <f aca="false">Assumptions!$B$53/$AA$45</f>
        <v>1</v>
      </c>
      <c r="AC45" s="18" t="n">
        <f aca="false">Assumptions!$B$54*$AB$45</f>
        <v>2400000</v>
      </c>
      <c r="AD45" s="18" t="n">
        <f aca="false">IF($C$45&lt;Assumptions!$B$57,Assumptions!$B$57*(Assumptions!$B$21+Assumptions!$B$22/Assumptions!$B$57)/(Assumptions!$B$21+Assumptions!$B$22/$C$45),Assumptions!$B$57)</f>
        <v>57.6817359540756</v>
      </c>
      <c r="AE45" s="18" t="n">
        <f aca="false">Assumptions!$B$58/$AD$45</f>
        <v>1.04019060812889</v>
      </c>
      <c r="AF45" s="18" t="n">
        <f aca="false">Assumptions!$B$59*$AE$45</f>
        <v>1733651.36027835</v>
      </c>
      <c r="AG45" s="18" t="n">
        <f aca="false">IF($C$45&lt;Assumptions!$B$62,Assumptions!$B$62*(Assumptions!$B$21+Assumptions!$B$22/Assumptions!$B$62)/(Assumptions!$B$21+Assumptions!$B$22/$C$45),Assumptions!$B$62)</f>
        <v>48.9126262367508</v>
      </c>
      <c r="AH45" s="18" t="n">
        <f aca="false">Assumptions!$B$63/$AG$45</f>
        <v>1.00502293134006</v>
      </c>
      <c r="AI45" s="18" t="n">
        <f aca="false">Assumptions!$B$64*$AH$45</f>
        <v>6133320.27733224</v>
      </c>
    </row>
    <row r="46" customFormat="false" ht="23.85" hidden="true" customHeight="false" outlineLevel="0" collapsed="false">
      <c r="A46" s="6" t="n">
        <f aca="false">ROW()-ROW($A$41)+Assumptions!$B$4</f>
        <v>5</v>
      </c>
      <c r="B46" s="18" t="n">
        <f aca="false">$P$45</f>
        <v>587882.229485529</v>
      </c>
      <c r="C46" s="18" t="n">
        <f aca="false">Assumptions!$B$6/(Assumptions!$B$16+$B$46)</f>
        <v>37.6284980658765</v>
      </c>
      <c r="D46" s="18" t="n">
        <f aca="false">Assumptions!$B$7/$C$46</f>
        <v>797268.069203261</v>
      </c>
      <c r="E46" s="18" t="n">
        <f aca="false">$T$46+$W$46+$Z$46+$AC$46+$AF$46+$AI$46</f>
        <v>23266971.6376127</v>
      </c>
      <c r="F46" s="18" t="n">
        <f aca="false">Assumptions!$B$70/(Assumptions!$B$20+Assumptions!$B$17+$B$46+$E$46+$O$45)</f>
        <v>26.7785530953261</v>
      </c>
      <c r="G46" s="18" t="n">
        <f aca="false">$C$46*(1-Assumptions!$B$71)</f>
        <v>30.1027984527012</v>
      </c>
      <c r="H46" s="18" t="n">
        <f aca="false">MIN($F$46,$G$46)</f>
        <v>26.7785530953261</v>
      </c>
      <c r="I46" s="18" t="str">
        <f aca="false">IF($F$46&lt;=$G$46,"cap","discount")</f>
        <v>cap</v>
      </c>
      <c r="J46" s="18" t="n">
        <f aca="false">Assumptions!$B$69/$H$46</f>
        <v>186716.585552664</v>
      </c>
      <c r="K46" s="18" t="n">
        <f aca="false">Assumptions!$B$74/(Assumptions!$B$20+Assumptions!$B$17+$B$46+$E$46+$J$46)</f>
        <v>42.7393378414076</v>
      </c>
      <c r="L46" s="18" t="n">
        <f aca="false">$C$46*(1-Assumptions!$B$75)</f>
        <v>31.984223355995</v>
      </c>
      <c r="M46" s="18" t="n">
        <f aca="false">MIN($K$46,$L$46)</f>
        <v>31.984223355995</v>
      </c>
      <c r="N46" s="18" t="str">
        <f aca="false">IF($K$46&lt;=$L$46,"cap","discount")</f>
        <v>discount</v>
      </c>
      <c r="O46" s="18" t="n">
        <f aca="false">Assumptions!$B$73/$M$46</f>
        <v>93796.2434356778</v>
      </c>
      <c r="P46" s="18" t="n">
        <f aca="false">MAX(Assumptions!$B$4,(Assumptions!$B$10*(Assumptions!$B$20+$E$46+Assumptions!$B$17+$J$46+$O$46+$D$46)-Assumptions!$B$17)/(1-Assumptions!$B$10))</f>
        <v>587882.229487995</v>
      </c>
      <c r="Q46" s="18" t="n">
        <f aca="false">Assumptions!$B$20+$E$46+Assumptions!$B$17+$P$46+$J$46+$O$46+$D$46</f>
        <v>38327301.7652923</v>
      </c>
      <c r="R46" s="18" t="n">
        <f aca="false">IF($C$46&lt;Assumptions!$B$37,Assumptions!$B$37*(Assumptions!$B$21+Assumptions!$B$22/Assumptions!$B$37)/(Assumptions!$B$21+Assumptions!$B$22/$C$46),Assumptions!$B$37)</f>
        <v>1</v>
      </c>
      <c r="S46" s="18" t="n">
        <f aca="false">Assumptions!$B$38/$R$46</f>
        <v>1</v>
      </c>
      <c r="T46" s="18" t="n">
        <f aca="false">Assumptions!$B$39*$S$46</f>
        <v>5000000</v>
      </c>
      <c r="U46" s="18" t="n">
        <f aca="false">IF($C$46&lt;Assumptions!$B$42,Assumptions!$B$42*(Assumptions!$B$21+Assumptions!$B$22/Assumptions!$B$42)/(Assumptions!$B$21+Assumptions!$B$22/$C$46),Assumptions!$B$42)</f>
        <v>3</v>
      </c>
      <c r="V46" s="18" t="n">
        <f aca="false">Assumptions!$B$43/$U$46</f>
        <v>1</v>
      </c>
      <c r="W46" s="18" t="n">
        <f aca="false">Assumptions!$B$44*$V$46</f>
        <v>5000000</v>
      </c>
      <c r="X46" s="18" t="n">
        <f aca="false">IF($C$46&lt;Assumptions!$B$47,Assumptions!$B$47*(Assumptions!$B$21+Assumptions!$B$22/Assumptions!$B$47)/(Assumptions!$B$21+Assumptions!$B$22/$C$46),Assumptions!$B$47)</f>
        <v>10</v>
      </c>
      <c r="Y46" s="18" t="n">
        <f aca="false">Assumptions!$B$48/$X$46</f>
        <v>1</v>
      </c>
      <c r="Z46" s="18" t="n">
        <f aca="false">Assumptions!$B$49*$Y$46</f>
        <v>3000000</v>
      </c>
      <c r="AA46" s="18" t="n">
        <f aca="false">IF($C$46&lt;Assumptions!$B$52,Assumptions!$B$52*(Assumptions!$B$21+Assumptions!$B$22/Assumptions!$B$52)/(Assumptions!$B$21+Assumptions!$B$22/$C$46),Assumptions!$B$52)</f>
        <v>25</v>
      </c>
      <c r="AB46" s="18" t="n">
        <f aca="false">Assumptions!$B$53/$AA$46</f>
        <v>1</v>
      </c>
      <c r="AC46" s="18" t="n">
        <f aca="false">Assumptions!$B$54*$AB$46</f>
        <v>2400000</v>
      </c>
      <c r="AD46" s="18" t="n">
        <f aca="false">IF($C$46&lt;Assumptions!$B$57,Assumptions!$B$57*(Assumptions!$B$21+Assumptions!$B$22/Assumptions!$B$57)/(Assumptions!$B$21+Assumptions!$B$22/$C$46),Assumptions!$B$57)</f>
        <v>57.6817359540604</v>
      </c>
      <c r="AE46" s="18" t="n">
        <f aca="false">Assumptions!$B$58/$AD$46</f>
        <v>1.04019060812917</v>
      </c>
      <c r="AF46" s="18" t="n">
        <f aca="false">Assumptions!$B$59*$AE$46</f>
        <v>1733651.36027881</v>
      </c>
      <c r="AG46" s="18" t="n">
        <f aca="false">IF($C$46&lt;Assumptions!$B$62,Assumptions!$B$62*(Assumptions!$B$21+Assumptions!$B$22/Assumptions!$B$62)/(Assumptions!$B$21+Assumptions!$B$22/$C$46),Assumptions!$B$62)</f>
        <v>48.9126262367379</v>
      </c>
      <c r="AH46" s="18" t="n">
        <f aca="false">Assumptions!$B$63/$AG$46</f>
        <v>1.00502293134032</v>
      </c>
      <c r="AI46" s="18" t="n">
        <f aca="false">Assumptions!$B$64*$AH$46</f>
        <v>6133320.27733386</v>
      </c>
    </row>
    <row r="47" customFormat="false" ht="23.85" hidden="true" customHeight="false" outlineLevel="0" collapsed="false">
      <c r="A47" s="6" t="n">
        <f aca="false">ROW()-ROW($A$41)+Assumptions!$B$4</f>
        <v>6</v>
      </c>
      <c r="B47" s="18" t="n">
        <f aca="false">$P$46</f>
        <v>587882.229487995</v>
      </c>
      <c r="C47" s="18" t="n">
        <f aca="false">Assumptions!$B$6/(Assumptions!$B$16+$B$47)</f>
        <v>37.628498065874</v>
      </c>
      <c r="D47" s="18" t="n">
        <f aca="false">Assumptions!$B$7/$C$47</f>
        <v>797268.069203314</v>
      </c>
      <c r="E47" s="18" t="n">
        <f aca="false">$T$47+$W$47+$Z$47+$AC$47+$AF$47+$AI$47</f>
        <v>23266971.6376127</v>
      </c>
      <c r="F47" s="18" t="n">
        <f aca="false">Assumptions!$B$70/(Assumptions!$B$20+Assumptions!$B$17+$B$47+$E$47+$O$46)</f>
        <v>26.7785530953235</v>
      </c>
      <c r="G47" s="18" t="n">
        <f aca="false">$C$47*(1-Assumptions!$B$71)</f>
        <v>30.1027984526992</v>
      </c>
      <c r="H47" s="18" t="n">
        <f aca="false">MIN($F$47,$G$47)</f>
        <v>26.7785530953235</v>
      </c>
      <c r="I47" s="18" t="str">
        <f aca="false">IF($F$47&lt;=$G$47,"cap","discount")</f>
        <v>cap</v>
      </c>
      <c r="J47" s="18" t="n">
        <f aca="false">Assumptions!$B$69/$H$47</f>
        <v>186716.585552682</v>
      </c>
      <c r="K47" s="18" t="n">
        <f aca="false">Assumptions!$B$74/(Assumptions!$B$20+Assumptions!$B$17+$B$47+$E$47+$J$47)</f>
        <v>42.7393378414047</v>
      </c>
      <c r="L47" s="18" t="n">
        <f aca="false">$C$47*(1-Assumptions!$B$75)</f>
        <v>31.9842233559929</v>
      </c>
      <c r="M47" s="18" t="n">
        <f aca="false">MIN($K$47,$L$47)</f>
        <v>31.9842233559929</v>
      </c>
      <c r="N47" s="18" t="str">
        <f aca="false">IF($K$47&lt;=$L$47,"cap","discount")</f>
        <v>discount</v>
      </c>
      <c r="O47" s="18" t="n">
        <f aca="false">Assumptions!$B$73/$M$47</f>
        <v>93796.243435684</v>
      </c>
      <c r="P47" s="18" t="n">
        <f aca="false">MAX(Assumptions!$B$4,(Assumptions!$B$10*(Assumptions!$B$20+$E$47+Assumptions!$B$17+$J$47+$O$47+$D$47)-Assumptions!$B$17)/(1-Assumptions!$B$10))</f>
        <v>587882.229488009</v>
      </c>
      <c r="Q47" s="18" t="n">
        <f aca="false">Assumptions!$B$20+$E$47+Assumptions!$B$17+$P$47+$J$47+$O$47+$D$47</f>
        <v>38327301.7652924</v>
      </c>
      <c r="R47" s="18" t="n">
        <f aca="false">IF($C$47&lt;Assumptions!$B$37,Assumptions!$B$37*(Assumptions!$B$21+Assumptions!$B$22/Assumptions!$B$37)/(Assumptions!$B$21+Assumptions!$B$22/$C$47),Assumptions!$B$37)</f>
        <v>1</v>
      </c>
      <c r="S47" s="18" t="n">
        <f aca="false">Assumptions!$B$38/$R$47</f>
        <v>1</v>
      </c>
      <c r="T47" s="18" t="n">
        <f aca="false">Assumptions!$B$39*$S$47</f>
        <v>5000000</v>
      </c>
      <c r="U47" s="18" t="n">
        <f aca="false">IF($C$47&lt;Assumptions!$B$42,Assumptions!$B$42*(Assumptions!$B$21+Assumptions!$B$22/Assumptions!$B$42)/(Assumptions!$B$21+Assumptions!$B$22/$C$47),Assumptions!$B$42)</f>
        <v>3</v>
      </c>
      <c r="V47" s="18" t="n">
        <f aca="false">Assumptions!$B$43/$U$47</f>
        <v>1</v>
      </c>
      <c r="W47" s="18" t="n">
        <f aca="false">Assumptions!$B$44*$V$47</f>
        <v>5000000</v>
      </c>
      <c r="X47" s="18" t="n">
        <f aca="false">IF($C$47&lt;Assumptions!$B$47,Assumptions!$B$47*(Assumptions!$B$21+Assumptions!$B$22/Assumptions!$B$47)/(Assumptions!$B$21+Assumptions!$B$22/$C$47),Assumptions!$B$47)</f>
        <v>10</v>
      </c>
      <c r="Y47" s="18" t="n">
        <f aca="false">Assumptions!$B$48/$X$47</f>
        <v>1</v>
      </c>
      <c r="Z47" s="18" t="n">
        <f aca="false">Assumptions!$B$49*$Y$47</f>
        <v>3000000</v>
      </c>
      <c r="AA47" s="18" t="n">
        <f aca="false">IF($C$47&lt;Assumptions!$B$52,Assumptions!$B$52*(Assumptions!$B$21+Assumptions!$B$22/Assumptions!$B$52)/(Assumptions!$B$21+Assumptions!$B$22/$C$47),Assumptions!$B$52)</f>
        <v>25</v>
      </c>
      <c r="AB47" s="18" t="n">
        <f aca="false">Assumptions!$B$53/$AA$47</f>
        <v>1</v>
      </c>
      <c r="AC47" s="18" t="n">
        <f aca="false">Assumptions!$B$54*$AB$47</f>
        <v>2400000</v>
      </c>
      <c r="AD47" s="18" t="n">
        <f aca="false">IF($C$47&lt;Assumptions!$B$57,Assumptions!$B$57*(Assumptions!$B$21+Assumptions!$B$22/Assumptions!$B$57)/(Assumptions!$B$21+Assumptions!$B$22/$C$47),Assumptions!$B$57)</f>
        <v>57.6817359540603</v>
      </c>
      <c r="AE47" s="18" t="n">
        <f aca="false">Assumptions!$B$58/$AD$47</f>
        <v>1.04019060812917</v>
      </c>
      <c r="AF47" s="18" t="n">
        <f aca="false">Assumptions!$B$59*$AE$47</f>
        <v>1733651.36027881</v>
      </c>
      <c r="AG47" s="18" t="n">
        <f aca="false">IF($C$47&lt;Assumptions!$B$62,Assumptions!$B$62*(Assumptions!$B$21+Assumptions!$B$22/Assumptions!$B$62)/(Assumptions!$B$21+Assumptions!$B$22/$C$47),Assumptions!$B$62)</f>
        <v>48.9126262367378</v>
      </c>
      <c r="AH47" s="18" t="n">
        <f aca="false">Assumptions!$B$63/$AG$47</f>
        <v>1.00502293134033</v>
      </c>
      <c r="AI47" s="18" t="n">
        <f aca="false">Assumptions!$B$64*$AH$47</f>
        <v>6133320.27733387</v>
      </c>
    </row>
    <row r="48" customFormat="false" ht="23.85" hidden="true" customHeight="false" outlineLevel="0" collapsed="false">
      <c r="A48" s="6" t="n">
        <f aca="false">ROW()-ROW($A$41)+Assumptions!$B$4</f>
        <v>7</v>
      </c>
      <c r="B48" s="18" t="n">
        <f aca="false">$P$47</f>
        <v>587882.229488009</v>
      </c>
      <c r="C48" s="18" t="n">
        <f aca="false">Assumptions!$B$6/(Assumptions!$B$16+$B$48)</f>
        <v>37.628498065874</v>
      </c>
      <c r="D48" s="18" t="n">
        <f aca="false">Assumptions!$B$7/$C$48</f>
        <v>797268.069203315</v>
      </c>
      <c r="E48" s="18" t="n">
        <f aca="false">$T$48+$W$48+$Z$48+$AC$48+$AF$48+$AI$48</f>
        <v>23266971.6376127</v>
      </c>
      <c r="F48" s="18" t="n">
        <f aca="false">Assumptions!$B$70/(Assumptions!$B$20+Assumptions!$B$17+$B$48+$E$48+$O$47)</f>
        <v>26.7785530953235</v>
      </c>
      <c r="G48" s="18" t="n">
        <f aca="false">$C$48*(1-Assumptions!$B$71)</f>
        <v>30.1027984526992</v>
      </c>
      <c r="H48" s="18" t="n">
        <f aca="false">MIN($F$48,$G$48)</f>
        <v>26.7785530953235</v>
      </c>
      <c r="I48" s="18" t="str">
        <f aca="false">IF($F$48&lt;=$G$48,"cap","discount")</f>
        <v>cap</v>
      </c>
      <c r="J48" s="18" t="n">
        <f aca="false">Assumptions!$B$69/$H$48</f>
        <v>186716.585552682</v>
      </c>
      <c r="K48" s="18" t="n">
        <f aca="false">Assumptions!$B$74/(Assumptions!$B$20+Assumptions!$B$17+$B$48+$E$48+$J$48)</f>
        <v>42.7393378414047</v>
      </c>
      <c r="L48" s="18" t="n">
        <f aca="false">$C$48*(1-Assumptions!$B$75)</f>
        <v>31.9842233559929</v>
      </c>
      <c r="M48" s="18" t="n">
        <f aca="false">MIN($K$48,$L$48)</f>
        <v>31.9842233559929</v>
      </c>
      <c r="N48" s="18" t="str">
        <f aca="false">IF($K$48&lt;=$L$48,"cap","discount")</f>
        <v>discount</v>
      </c>
      <c r="O48" s="18" t="n">
        <f aca="false">Assumptions!$B$73/$M$48</f>
        <v>93796.2434356841</v>
      </c>
      <c r="P48" s="18" t="n">
        <f aca="false">MAX(Assumptions!$B$4,(Assumptions!$B$10*(Assumptions!$B$20+$E$48+Assumptions!$B$17+$J$48+$O$48+$D$48)-Assumptions!$B$17)/(1-Assumptions!$B$10))</f>
        <v>587882.229488009</v>
      </c>
      <c r="Q48" s="18" t="n">
        <f aca="false">Assumptions!$B$20+$E$48+Assumptions!$B$17+$P$48+$J$48+$O$48+$D$48</f>
        <v>38327301.7652924</v>
      </c>
      <c r="R48" s="18" t="n">
        <f aca="false">IF($C$48&lt;Assumptions!$B$37,Assumptions!$B$37*(Assumptions!$B$21+Assumptions!$B$22/Assumptions!$B$37)/(Assumptions!$B$21+Assumptions!$B$22/$C$48),Assumptions!$B$37)</f>
        <v>1</v>
      </c>
      <c r="S48" s="18" t="n">
        <f aca="false">Assumptions!$B$38/$R$48</f>
        <v>1</v>
      </c>
      <c r="T48" s="18" t="n">
        <f aca="false">Assumptions!$B$39*$S$48</f>
        <v>5000000</v>
      </c>
      <c r="U48" s="18" t="n">
        <f aca="false">IF($C$48&lt;Assumptions!$B$42,Assumptions!$B$42*(Assumptions!$B$21+Assumptions!$B$22/Assumptions!$B$42)/(Assumptions!$B$21+Assumptions!$B$22/$C$48),Assumptions!$B$42)</f>
        <v>3</v>
      </c>
      <c r="V48" s="18" t="n">
        <f aca="false">Assumptions!$B$43/$U$48</f>
        <v>1</v>
      </c>
      <c r="W48" s="18" t="n">
        <f aca="false">Assumptions!$B$44*$V$48</f>
        <v>5000000</v>
      </c>
      <c r="X48" s="18" t="n">
        <f aca="false">IF($C$48&lt;Assumptions!$B$47,Assumptions!$B$47*(Assumptions!$B$21+Assumptions!$B$22/Assumptions!$B$47)/(Assumptions!$B$21+Assumptions!$B$22/$C$48),Assumptions!$B$47)</f>
        <v>10</v>
      </c>
      <c r="Y48" s="18" t="n">
        <f aca="false">Assumptions!$B$48/$X$48</f>
        <v>1</v>
      </c>
      <c r="Z48" s="18" t="n">
        <f aca="false">Assumptions!$B$49*$Y$48</f>
        <v>3000000</v>
      </c>
      <c r="AA48" s="18" t="n">
        <f aca="false">IF($C$48&lt;Assumptions!$B$52,Assumptions!$B$52*(Assumptions!$B$21+Assumptions!$B$22/Assumptions!$B$52)/(Assumptions!$B$21+Assumptions!$B$22/$C$48),Assumptions!$B$52)</f>
        <v>25</v>
      </c>
      <c r="AB48" s="18" t="n">
        <f aca="false">Assumptions!$B$53/$AA$48</f>
        <v>1</v>
      </c>
      <c r="AC48" s="18" t="n">
        <f aca="false">Assumptions!$B$54*$AB$48</f>
        <v>2400000</v>
      </c>
      <c r="AD48" s="18" t="n">
        <f aca="false">IF($C$48&lt;Assumptions!$B$57,Assumptions!$B$57*(Assumptions!$B$21+Assumptions!$B$22/Assumptions!$B$57)/(Assumptions!$B$21+Assumptions!$B$22/$C$48),Assumptions!$B$57)</f>
        <v>57.6817359540603</v>
      </c>
      <c r="AE48" s="18" t="n">
        <f aca="false">Assumptions!$B$58/$AD$48</f>
        <v>1.04019060812917</v>
      </c>
      <c r="AF48" s="18" t="n">
        <f aca="false">Assumptions!$B$59*$AE$48</f>
        <v>1733651.36027881</v>
      </c>
      <c r="AG48" s="18" t="n">
        <f aca="false">IF($C$48&lt;Assumptions!$B$62,Assumptions!$B$62*(Assumptions!$B$21+Assumptions!$B$22/Assumptions!$B$62)/(Assumptions!$B$21+Assumptions!$B$22/$C$48),Assumptions!$B$62)</f>
        <v>48.9126262367378</v>
      </c>
      <c r="AH48" s="18" t="n">
        <f aca="false">Assumptions!$B$63/$AG$48</f>
        <v>1.00502293134033</v>
      </c>
      <c r="AI48" s="18" t="n">
        <f aca="false">Assumptions!$B$64*$AH$48</f>
        <v>6133320.27733387</v>
      </c>
    </row>
    <row r="49" customFormat="false" ht="23.85" hidden="true" customHeight="false" outlineLevel="0" collapsed="false">
      <c r="A49" s="6" t="n">
        <f aca="false">ROW()-ROW($A$41)+Assumptions!$B$4</f>
        <v>8</v>
      </c>
      <c r="B49" s="18" t="n">
        <f aca="false">$P$48</f>
        <v>587882.229488009</v>
      </c>
      <c r="C49" s="18" t="n">
        <f aca="false">Assumptions!$B$6/(Assumptions!$B$16+$B$49)</f>
        <v>37.628498065874</v>
      </c>
      <c r="D49" s="18" t="n">
        <f aca="false">Assumptions!$B$7/$C$49</f>
        <v>797268.069203315</v>
      </c>
      <c r="E49" s="18" t="n">
        <f aca="false">$T$49+$W$49+$Z$49+$AC$49+$AF$49+$AI$49</f>
        <v>23266971.6376127</v>
      </c>
      <c r="F49" s="18" t="n">
        <f aca="false">Assumptions!$B$70/(Assumptions!$B$20+Assumptions!$B$17+$B$49+$E$49+$O$48)</f>
        <v>26.7785530953235</v>
      </c>
      <c r="G49" s="18" t="n">
        <f aca="false">$C$49*(1-Assumptions!$B$71)</f>
        <v>30.1027984526992</v>
      </c>
      <c r="H49" s="18" t="n">
        <f aca="false">MIN($F$49,$G$49)</f>
        <v>26.7785530953235</v>
      </c>
      <c r="I49" s="18" t="str">
        <f aca="false">IF($F$49&lt;=$G$49,"cap","discount")</f>
        <v>cap</v>
      </c>
      <c r="J49" s="18" t="n">
        <f aca="false">Assumptions!$B$69/$H$49</f>
        <v>186716.585552682</v>
      </c>
      <c r="K49" s="18" t="n">
        <f aca="false">Assumptions!$B$74/(Assumptions!$B$20+Assumptions!$B$17+$B$49+$E$49+$J$49)</f>
        <v>42.7393378414047</v>
      </c>
      <c r="L49" s="18" t="n">
        <f aca="false">$C$49*(1-Assumptions!$B$75)</f>
        <v>31.9842233559929</v>
      </c>
      <c r="M49" s="18" t="n">
        <f aca="false">MIN($K$49,$L$49)</f>
        <v>31.9842233559929</v>
      </c>
      <c r="N49" s="18" t="str">
        <f aca="false">IF($K$49&lt;=$L$49,"cap","discount")</f>
        <v>discount</v>
      </c>
      <c r="O49" s="18" t="n">
        <f aca="false">Assumptions!$B$73/$M$49</f>
        <v>93796.2434356841</v>
      </c>
      <c r="P49" s="18" t="n">
        <f aca="false">MAX(Assumptions!$B$4,(Assumptions!$B$10*(Assumptions!$B$20+$E$49+Assumptions!$B$17+$J$49+$O$49+$D$49)-Assumptions!$B$17)/(1-Assumptions!$B$10))</f>
        <v>587882.229488009</v>
      </c>
      <c r="Q49" s="18" t="n">
        <f aca="false">Assumptions!$B$20+$E$49+Assumptions!$B$17+$P$49+$J$49+$O$49+$D$49</f>
        <v>38327301.7652924</v>
      </c>
      <c r="R49" s="18" t="n">
        <f aca="false">IF($C$49&lt;Assumptions!$B$37,Assumptions!$B$37*(Assumptions!$B$21+Assumptions!$B$22/Assumptions!$B$37)/(Assumptions!$B$21+Assumptions!$B$22/$C$49),Assumptions!$B$37)</f>
        <v>1</v>
      </c>
      <c r="S49" s="18" t="n">
        <f aca="false">Assumptions!$B$38/$R$49</f>
        <v>1</v>
      </c>
      <c r="T49" s="18" t="n">
        <f aca="false">Assumptions!$B$39*$S$49</f>
        <v>5000000</v>
      </c>
      <c r="U49" s="18" t="n">
        <f aca="false">IF($C$49&lt;Assumptions!$B$42,Assumptions!$B$42*(Assumptions!$B$21+Assumptions!$B$22/Assumptions!$B$42)/(Assumptions!$B$21+Assumptions!$B$22/$C$49),Assumptions!$B$42)</f>
        <v>3</v>
      </c>
      <c r="V49" s="18" t="n">
        <f aca="false">Assumptions!$B$43/$U$49</f>
        <v>1</v>
      </c>
      <c r="W49" s="18" t="n">
        <f aca="false">Assumptions!$B$44*$V$49</f>
        <v>5000000</v>
      </c>
      <c r="X49" s="18" t="n">
        <f aca="false">IF($C$49&lt;Assumptions!$B$47,Assumptions!$B$47*(Assumptions!$B$21+Assumptions!$B$22/Assumptions!$B$47)/(Assumptions!$B$21+Assumptions!$B$22/$C$49),Assumptions!$B$47)</f>
        <v>10</v>
      </c>
      <c r="Y49" s="18" t="n">
        <f aca="false">Assumptions!$B$48/$X$49</f>
        <v>1</v>
      </c>
      <c r="Z49" s="18" t="n">
        <f aca="false">Assumptions!$B$49*$Y$49</f>
        <v>3000000</v>
      </c>
      <c r="AA49" s="18" t="n">
        <f aca="false">IF($C$49&lt;Assumptions!$B$52,Assumptions!$B$52*(Assumptions!$B$21+Assumptions!$B$22/Assumptions!$B$52)/(Assumptions!$B$21+Assumptions!$B$22/$C$49),Assumptions!$B$52)</f>
        <v>25</v>
      </c>
      <c r="AB49" s="18" t="n">
        <f aca="false">Assumptions!$B$53/$AA$49</f>
        <v>1</v>
      </c>
      <c r="AC49" s="18" t="n">
        <f aca="false">Assumptions!$B$54*$AB$49</f>
        <v>2400000</v>
      </c>
      <c r="AD49" s="18" t="n">
        <f aca="false">IF($C$49&lt;Assumptions!$B$57,Assumptions!$B$57*(Assumptions!$B$21+Assumptions!$B$22/Assumptions!$B$57)/(Assumptions!$B$21+Assumptions!$B$22/$C$49),Assumptions!$B$57)</f>
        <v>57.6817359540603</v>
      </c>
      <c r="AE49" s="18" t="n">
        <f aca="false">Assumptions!$B$58/$AD$49</f>
        <v>1.04019060812917</v>
      </c>
      <c r="AF49" s="18" t="n">
        <f aca="false">Assumptions!$B$59*$AE$49</f>
        <v>1733651.36027881</v>
      </c>
      <c r="AG49" s="18" t="n">
        <f aca="false">IF($C$49&lt;Assumptions!$B$62,Assumptions!$B$62*(Assumptions!$B$21+Assumptions!$B$22/Assumptions!$B$62)/(Assumptions!$B$21+Assumptions!$B$22/$C$49),Assumptions!$B$62)</f>
        <v>48.9126262367378</v>
      </c>
      <c r="AH49" s="18" t="n">
        <f aca="false">Assumptions!$B$63/$AG$49</f>
        <v>1.00502293134033</v>
      </c>
      <c r="AI49" s="18" t="n">
        <f aca="false">Assumptions!$B$64*$AH$49</f>
        <v>6133320.27733387</v>
      </c>
    </row>
    <row r="50" customFormat="false" ht="23.85" hidden="true" customHeight="false" outlineLevel="0" collapsed="false">
      <c r="A50" s="6" t="n">
        <f aca="false">ROW()-ROW($A$41)+Assumptions!$B$4</f>
        <v>9</v>
      </c>
      <c r="B50" s="18" t="n">
        <f aca="false">$P$49</f>
        <v>587882.229488009</v>
      </c>
      <c r="C50" s="18" t="n">
        <f aca="false">Assumptions!$B$6/(Assumptions!$B$16+$B$50)</f>
        <v>37.628498065874</v>
      </c>
      <c r="D50" s="18" t="n">
        <f aca="false">Assumptions!$B$7/$C$50</f>
        <v>797268.069203315</v>
      </c>
      <c r="E50" s="18" t="n">
        <f aca="false">$T$50+$W$50+$Z$50+$AC$50+$AF$50+$AI$50</f>
        <v>23266971.6376127</v>
      </c>
      <c r="F50" s="18" t="n">
        <f aca="false">Assumptions!$B$70/(Assumptions!$B$20+Assumptions!$B$17+$B$50+$E$50+$O$49)</f>
        <v>26.7785530953235</v>
      </c>
      <c r="G50" s="18" t="n">
        <f aca="false">$C$50*(1-Assumptions!$B$71)</f>
        <v>30.1027984526992</v>
      </c>
      <c r="H50" s="18" t="n">
        <f aca="false">MIN($F$50,$G$50)</f>
        <v>26.7785530953235</v>
      </c>
      <c r="I50" s="18" t="str">
        <f aca="false">IF($F$50&lt;=$G$50,"cap","discount")</f>
        <v>cap</v>
      </c>
      <c r="J50" s="18" t="n">
        <f aca="false">Assumptions!$B$69/$H$50</f>
        <v>186716.585552682</v>
      </c>
      <c r="K50" s="18" t="n">
        <f aca="false">Assumptions!$B$74/(Assumptions!$B$20+Assumptions!$B$17+$B$50+$E$50+$J$50)</f>
        <v>42.7393378414047</v>
      </c>
      <c r="L50" s="18" t="n">
        <f aca="false">$C$50*(1-Assumptions!$B$75)</f>
        <v>31.9842233559929</v>
      </c>
      <c r="M50" s="18" t="n">
        <f aca="false">MIN($K$50,$L$50)</f>
        <v>31.9842233559929</v>
      </c>
      <c r="N50" s="18" t="str">
        <f aca="false">IF($K$50&lt;=$L$50,"cap","discount")</f>
        <v>discount</v>
      </c>
      <c r="O50" s="18" t="n">
        <f aca="false">Assumptions!$B$73/$M$50</f>
        <v>93796.2434356841</v>
      </c>
      <c r="P50" s="18" t="n">
        <f aca="false">MAX(Assumptions!$B$4,(Assumptions!$B$10*(Assumptions!$B$20+$E$50+Assumptions!$B$17+$J$50+$O$50+$D$50)-Assumptions!$B$17)/(1-Assumptions!$B$10))</f>
        <v>587882.229488009</v>
      </c>
      <c r="Q50" s="18" t="n">
        <f aca="false">Assumptions!$B$20+$E$50+Assumptions!$B$17+$P$50+$J$50+$O$50+$D$50</f>
        <v>38327301.7652924</v>
      </c>
      <c r="R50" s="18" t="n">
        <f aca="false">IF($C$50&lt;Assumptions!$B$37,Assumptions!$B$37*(Assumptions!$B$21+Assumptions!$B$22/Assumptions!$B$37)/(Assumptions!$B$21+Assumptions!$B$22/$C$50),Assumptions!$B$37)</f>
        <v>1</v>
      </c>
      <c r="S50" s="18" t="n">
        <f aca="false">Assumptions!$B$38/$R$50</f>
        <v>1</v>
      </c>
      <c r="T50" s="18" t="n">
        <f aca="false">Assumptions!$B$39*$S$50</f>
        <v>5000000</v>
      </c>
      <c r="U50" s="18" t="n">
        <f aca="false">IF($C$50&lt;Assumptions!$B$42,Assumptions!$B$42*(Assumptions!$B$21+Assumptions!$B$22/Assumptions!$B$42)/(Assumptions!$B$21+Assumptions!$B$22/$C$50),Assumptions!$B$42)</f>
        <v>3</v>
      </c>
      <c r="V50" s="18" t="n">
        <f aca="false">Assumptions!$B$43/$U$50</f>
        <v>1</v>
      </c>
      <c r="W50" s="18" t="n">
        <f aca="false">Assumptions!$B$44*$V$50</f>
        <v>5000000</v>
      </c>
      <c r="X50" s="18" t="n">
        <f aca="false">IF($C$50&lt;Assumptions!$B$47,Assumptions!$B$47*(Assumptions!$B$21+Assumptions!$B$22/Assumptions!$B$47)/(Assumptions!$B$21+Assumptions!$B$22/$C$50),Assumptions!$B$47)</f>
        <v>10</v>
      </c>
      <c r="Y50" s="18" t="n">
        <f aca="false">Assumptions!$B$48/$X$50</f>
        <v>1</v>
      </c>
      <c r="Z50" s="18" t="n">
        <f aca="false">Assumptions!$B$49*$Y$50</f>
        <v>3000000</v>
      </c>
      <c r="AA50" s="18" t="n">
        <f aca="false">IF($C$50&lt;Assumptions!$B$52,Assumptions!$B$52*(Assumptions!$B$21+Assumptions!$B$22/Assumptions!$B$52)/(Assumptions!$B$21+Assumptions!$B$22/$C$50),Assumptions!$B$52)</f>
        <v>25</v>
      </c>
      <c r="AB50" s="18" t="n">
        <f aca="false">Assumptions!$B$53/$AA$50</f>
        <v>1</v>
      </c>
      <c r="AC50" s="18" t="n">
        <f aca="false">Assumptions!$B$54*$AB$50</f>
        <v>2400000</v>
      </c>
      <c r="AD50" s="18" t="n">
        <f aca="false">IF($C$50&lt;Assumptions!$B$57,Assumptions!$B$57*(Assumptions!$B$21+Assumptions!$B$22/Assumptions!$B$57)/(Assumptions!$B$21+Assumptions!$B$22/$C$50),Assumptions!$B$57)</f>
        <v>57.6817359540603</v>
      </c>
      <c r="AE50" s="18" t="n">
        <f aca="false">Assumptions!$B$58/$AD$50</f>
        <v>1.04019060812917</v>
      </c>
      <c r="AF50" s="18" t="n">
        <f aca="false">Assumptions!$B$59*$AE$50</f>
        <v>1733651.36027881</v>
      </c>
      <c r="AG50" s="18" t="n">
        <f aca="false">IF($C$50&lt;Assumptions!$B$62,Assumptions!$B$62*(Assumptions!$B$21+Assumptions!$B$22/Assumptions!$B$62)/(Assumptions!$B$21+Assumptions!$B$22/$C$50),Assumptions!$B$62)</f>
        <v>48.9126262367378</v>
      </c>
      <c r="AH50" s="18" t="n">
        <f aca="false">Assumptions!$B$63/$AG$50</f>
        <v>1.00502293134033</v>
      </c>
      <c r="AI50" s="18" t="n">
        <f aca="false">Assumptions!$B$64*$AH$50</f>
        <v>6133320.27733387</v>
      </c>
    </row>
    <row r="51" customFormat="false" ht="23.85" hidden="true" customHeight="false" outlineLevel="0" collapsed="false">
      <c r="A51" s="6" t="n">
        <f aca="false">ROW()-ROW($A$41)+Assumptions!$B$4</f>
        <v>10</v>
      </c>
      <c r="B51" s="18" t="n">
        <f aca="false">$P$50</f>
        <v>587882.229488009</v>
      </c>
      <c r="C51" s="18" t="n">
        <f aca="false">Assumptions!$B$6/(Assumptions!$B$16+$B$51)</f>
        <v>37.628498065874</v>
      </c>
      <c r="D51" s="18" t="n">
        <f aca="false">Assumptions!$B$7/$C$51</f>
        <v>797268.069203315</v>
      </c>
      <c r="E51" s="18" t="n">
        <f aca="false">$T$51+$W$51+$Z$51+$AC$51+$AF$51+$AI$51</f>
        <v>23266971.6376127</v>
      </c>
      <c r="F51" s="18" t="n">
        <f aca="false">Assumptions!$B$70/(Assumptions!$B$20+Assumptions!$B$17+$B$51+$E$51+$O$50)</f>
        <v>26.7785530953235</v>
      </c>
      <c r="G51" s="18" t="n">
        <f aca="false">$C$51*(1-Assumptions!$B$71)</f>
        <v>30.1027984526992</v>
      </c>
      <c r="H51" s="18" t="n">
        <f aca="false">MIN($F$51,$G$51)</f>
        <v>26.7785530953235</v>
      </c>
      <c r="I51" s="18" t="str">
        <f aca="false">IF($F$51&lt;=$G$51,"cap","discount")</f>
        <v>cap</v>
      </c>
      <c r="J51" s="18" t="n">
        <f aca="false">Assumptions!$B$69/$H$51</f>
        <v>186716.585552682</v>
      </c>
      <c r="K51" s="18" t="n">
        <f aca="false">Assumptions!$B$74/(Assumptions!$B$20+Assumptions!$B$17+$B$51+$E$51+$J$51)</f>
        <v>42.7393378414047</v>
      </c>
      <c r="L51" s="18" t="n">
        <f aca="false">$C$51*(1-Assumptions!$B$75)</f>
        <v>31.9842233559929</v>
      </c>
      <c r="M51" s="18" t="n">
        <f aca="false">MIN($K$51,$L$51)</f>
        <v>31.9842233559929</v>
      </c>
      <c r="N51" s="18" t="str">
        <f aca="false">IF($K$51&lt;=$L$51,"cap","discount")</f>
        <v>discount</v>
      </c>
      <c r="O51" s="18" t="n">
        <f aca="false">Assumptions!$B$73/$M$51</f>
        <v>93796.2434356841</v>
      </c>
      <c r="P51" s="18" t="n">
        <f aca="false">MAX(Assumptions!$B$4,(Assumptions!$B$10*(Assumptions!$B$20+$E$51+Assumptions!$B$17+$J$51+$O$51+$D$51)-Assumptions!$B$17)/(1-Assumptions!$B$10))</f>
        <v>587882.229488009</v>
      </c>
      <c r="Q51" s="18" t="n">
        <f aca="false">Assumptions!$B$20+$E$51+Assumptions!$B$17+$P$51+$J$51+$O$51+$D$51</f>
        <v>38327301.7652924</v>
      </c>
      <c r="R51" s="18" t="n">
        <f aca="false">IF($C$51&lt;Assumptions!$B$37,Assumptions!$B$37*(Assumptions!$B$21+Assumptions!$B$22/Assumptions!$B$37)/(Assumptions!$B$21+Assumptions!$B$22/$C$51),Assumptions!$B$37)</f>
        <v>1</v>
      </c>
      <c r="S51" s="18" t="n">
        <f aca="false">Assumptions!$B$38/$R$51</f>
        <v>1</v>
      </c>
      <c r="T51" s="18" t="n">
        <f aca="false">Assumptions!$B$39*$S$51</f>
        <v>5000000</v>
      </c>
      <c r="U51" s="18" t="n">
        <f aca="false">IF($C$51&lt;Assumptions!$B$42,Assumptions!$B$42*(Assumptions!$B$21+Assumptions!$B$22/Assumptions!$B$42)/(Assumptions!$B$21+Assumptions!$B$22/$C$51),Assumptions!$B$42)</f>
        <v>3</v>
      </c>
      <c r="V51" s="18" t="n">
        <f aca="false">Assumptions!$B$43/$U$51</f>
        <v>1</v>
      </c>
      <c r="W51" s="18" t="n">
        <f aca="false">Assumptions!$B$44*$V$51</f>
        <v>5000000</v>
      </c>
      <c r="X51" s="18" t="n">
        <f aca="false">IF($C$51&lt;Assumptions!$B$47,Assumptions!$B$47*(Assumptions!$B$21+Assumptions!$B$22/Assumptions!$B$47)/(Assumptions!$B$21+Assumptions!$B$22/$C$51),Assumptions!$B$47)</f>
        <v>10</v>
      </c>
      <c r="Y51" s="18" t="n">
        <f aca="false">Assumptions!$B$48/$X$51</f>
        <v>1</v>
      </c>
      <c r="Z51" s="18" t="n">
        <f aca="false">Assumptions!$B$49*$Y$51</f>
        <v>3000000</v>
      </c>
      <c r="AA51" s="18" t="n">
        <f aca="false">IF($C$51&lt;Assumptions!$B$52,Assumptions!$B$52*(Assumptions!$B$21+Assumptions!$B$22/Assumptions!$B$52)/(Assumptions!$B$21+Assumptions!$B$22/$C$51),Assumptions!$B$52)</f>
        <v>25</v>
      </c>
      <c r="AB51" s="18" t="n">
        <f aca="false">Assumptions!$B$53/$AA$51</f>
        <v>1</v>
      </c>
      <c r="AC51" s="18" t="n">
        <f aca="false">Assumptions!$B$54*$AB$51</f>
        <v>2400000</v>
      </c>
      <c r="AD51" s="18" t="n">
        <f aca="false">IF($C$51&lt;Assumptions!$B$57,Assumptions!$B$57*(Assumptions!$B$21+Assumptions!$B$22/Assumptions!$B$57)/(Assumptions!$B$21+Assumptions!$B$22/$C$51),Assumptions!$B$57)</f>
        <v>57.6817359540603</v>
      </c>
      <c r="AE51" s="18" t="n">
        <f aca="false">Assumptions!$B$58/$AD$51</f>
        <v>1.04019060812917</v>
      </c>
      <c r="AF51" s="18" t="n">
        <f aca="false">Assumptions!$B$59*$AE$51</f>
        <v>1733651.36027881</v>
      </c>
      <c r="AG51" s="18" t="n">
        <f aca="false">IF($C$51&lt;Assumptions!$B$62,Assumptions!$B$62*(Assumptions!$B$21+Assumptions!$B$22/Assumptions!$B$62)/(Assumptions!$B$21+Assumptions!$B$22/$C$51),Assumptions!$B$62)</f>
        <v>48.9126262367378</v>
      </c>
      <c r="AH51" s="18" t="n">
        <f aca="false">Assumptions!$B$63/$AG$51</f>
        <v>1.00502293134033</v>
      </c>
      <c r="AI51" s="18" t="n">
        <f aca="false">Assumptions!$B$64*$AH$51</f>
        <v>6133320.27733387</v>
      </c>
    </row>
    <row r="52" customFormat="false" ht="23.85" hidden="true" customHeight="false" outlineLevel="0" collapsed="false">
      <c r="A52" s="6" t="n">
        <f aca="false">ROW()-ROW($A$41)+Assumptions!$B$4</f>
        <v>11</v>
      </c>
      <c r="B52" s="18" t="n">
        <f aca="false">$P$51</f>
        <v>587882.229488009</v>
      </c>
      <c r="C52" s="18" t="n">
        <f aca="false">Assumptions!$B$6/(Assumptions!$B$16+$B$52)</f>
        <v>37.628498065874</v>
      </c>
      <c r="D52" s="18" t="n">
        <f aca="false">Assumptions!$B$7/$C$52</f>
        <v>797268.069203315</v>
      </c>
      <c r="E52" s="18" t="n">
        <f aca="false">$T$52+$W$52+$Z$52+$AC$52+$AF$52+$AI$52</f>
        <v>23266971.6376127</v>
      </c>
      <c r="F52" s="18" t="n">
        <f aca="false">Assumptions!$B$70/(Assumptions!$B$20+Assumptions!$B$17+$B$52+$E$52+$O$51)</f>
        <v>26.7785530953235</v>
      </c>
      <c r="G52" s="18" t="n">
        <f aca="false">$C$52*(1-Assumptions!$B$71)</f>
        <v>30.1027984526992</v>
      </c>
      <c r="H52" s="18" t="n">
        <f aca="false">MIN($F$52,$G$52)</f>
        <v>26.7785530953235</v>
      </c>
      <c r="I52" s="18" t="str">
        <f aca="false">IF($F$52&lt;=$G$52,"cap","discount")</f>
        <v>cap</v>
      </c>
      <c r="J52" s="18" t="n">
        <f aca="false">Assumptions!$B$69/$H$52</f>
        <v>186716.585552682</v>
      </c>
      <c r="K52" s="18" t="n">
        <f aca="false">Assumptions!$B$74/(Assumptions!$B$20+Assumptions!$B$17+$B$52+$E$52+$J$52)</f>
        <v>42.7393378414047</v>
      </c>
      <c r="L52" s="18" t="n">
        <f aca="false">$C$52*(1-Assumptions!$B$75)</f>
        <v>31.9842233559929</v>
      </c>
      <c r="M52" s="18" t="n">
        <f aca="false">MIN($K$52,$L$52)</f>
        <v>31.9842233559929</v>
      </c>
      <c r="N52" s="18" t="str">
        <f aca="false">IF($K$52&lt;=$L$52,"cap","discount")</f>
        <v>discount</v>
      </c>
      <c r="O52" s="18" t="n">
        <f aca="false">Assumptions!$B$73/$M$52</f>
        <v>93796.2434356841</v>
      </c>
      <c r="P52" s="18" t="n">
        <f aca="false">MAX(Assumptions!$B$4,(Assumptions!$B$10*(Assumptions!$B$20+$E$52+Assumptions!$B$17+$J$52+$O$52+$D$52)-Assumptions!$B$17)/(1-Assumptions!$B$10))</f>
        <v>587882.229488009</v>
      </c>
      <c r="Q52" s="18" t="n">
        <f aca="false">Assumptions!$B$20+$E$52+Assumptions!$B$17+$P$52+$J$52+$O$52+$D$52</f>
        <v>38327301.7652924</v>
      </c>
      <c r="R52" s="18" t="n">
        <f aca="false">IF($C$52&lt;Assumptions!$B$37,Assumptions!$B$37*(Assumptions!$B$21+Assumptions!$B$22/Assumptions!$B$37)/(Assumptions!$B$21+Assumptions!$B$22/$C$52),Assumptions!$B$37)</f>
        <v>1</v>
      </c>
      <c r="S52" s="18" t="n">
        <f aca="false">Assumptions!$B$38/$R$52</f>
        <v>1</v>
      </c>
      <c r="T52" s="18" t="n">
        <f aca="false">Assumptions!$B$39*$S$52</f>
        <v>5000000</v>
      </c>
      <c r="U52" s="18" t="n">
        <f aca="false">IF($C$52&lt;Assumptions!$B$42,Assumptions!$B$42*(Assumptions!$B$21+Assumptions!$B$22/Assumptions!$B$42)/(Assumptions!$B$21+Assumptions!$B$22/$C$52),Assumptions!$B$42)</f>
        <v>3</v>
      </c>
      <c r="V52" s="18" t="n">
        <f aca="false">Assumptions!$B$43/$U$52</f>
        <v>1</v>
      </c>
      <c r="W52" s="18" t="n">
        <f aca="false">Assumptions!$B$44*$V$52</f>
        <v>5000000</v>
      </c>
      <c r="X52" s="18" t="n">
        <f aca="false">IF($C$52&lt;Assumptions!$B$47,Assumptions!$B$47*(Assumptions!$B$21+Assumptions!$B$22/Assumptions!$B$47)/(Assumptions!$B$21+Assumptions!$B$22/$C$52),Assumptions!$B$47)</f>
        <v>10</v>
      </c>
      <c r="Y52" s="18" t="n">
        <f aca="false">Assumptions!$B$48/$X$52</f>
        <v>1</v>
      </c>
      <c r="Z52" s="18" t="n">
        <f aca="false">Assumptions!$B$49*$Y$52</f>
        <v>3000000</v>
      </c>
      <c r="AA52" s="18" t="n">
        <f aca="false">IF($C$52&lt;Assumptions!$B$52,Assumptions!$B$52*(Assumptions!$B$21+Assumptions!$B$22/Assumptions!$B$52)/(Assumptions!$B$21+Assumptions!$B$22/$C$52),Assumptions!$B$52)</f>
        <v>25</v>
      </c>
      <c r="AB52" s="18" t="n">
        <f aca="false">Assumptions!$B$53/$AA$52</f>
        <v>1</v>
      </c>
      <c r="AC52" s="18" t="n">
        <f aca="false">Assumptions!$B$54*$AB$52</f>
        <v>2400000</v>
      </c>
      <c r="AD52" s="18" t="n">
        <f aca="false">IF($C$52&lt;Assumptions!$B$57,Assumptions!$B$57*(Assumptions!$B$21+Assumptions!$B$22/Assumptions!$B$57)/(Assumptions!$B$21+Assumptions!$B$22/$C$52),Assumptions!$B$57)</f>
        <v>57.6817359540603</v>
      </c>
      <c r="AE52" s="18" t="n">
        <f aca="false">Assumptions!$B$58/$AD$52</f>
        <v>1.04019060812917</v>
      </c>
      <c r="AF52" s="18" t="n">
        <f aca="false">Assumptions!$B$59*$AE$52</f>
        <v>1733651.36027881</v>
      </c>
      <c r="AG52" s="18" t="n">
        <f aca="false">IF($C$52&lt;Assumptions!$B$62,Assumptions!$B$62*(Assumptions!$B$21+Assumptions!$B$22/Assumptions!$B$62)/(Assumptions!$B$21+Assumptions!$B$22/$C$52),Assumptions!$B$62)</f>
        <v>48.9126262367378</v>
      </c>
      <c r="AH52" s="18" t="n">
        <f aca="false">Assumptions!$B$63/$AG$52</f>
        <v>1.00502293134033</v>
      </c>
      <c r="AI52" s="18" t="n">
        <f aca="false">Assumptions!$B$64*$AH$52</f>
        <v>6133320.27733387</v>
      </c>
    </row>
    <row r="53" customFormat="false" ht="23.85" hidden="true" customHeight="false" outlineLevel="0" collapsed="false">
      <c r="A53" s="6" t="n">
        <f aca="false">ROW()-ROW($A$41)+Assumptions!$B$4</f>
        <v>12</v>
      </c>
      <c r="B53" s="18" t="n">
        <f aca="false">$P$52</f>
        <v>587882.229488009</v>
      </c>
      <c r="C53" s="18" t="n">
        <f aca="false">Assumptions!$B$6/(Assumptions!$B$16+$B$53)</f>
        <v>37.628498065874</v>
      </c>
      <c r="D53" s="18" t="n">
        <f aca="false">Assumptions!$B$7/$C$53</f>
        <v>797268.069203315</v>
      </c>
      <c r="E53" s="18" t="n">
        <f aca="false">$T$53+$W$53+$Z$53+$AC$53+$AF$53+$AI$53</f>
        <v>23266971.6376127</v>
      </c>
      <c r="F53" s="18" t="n">
        <f aca="false">Assumptions!$B$70/(Assumptions!$B$20+Assumptions!$B$17+$B$53+$E$53+$O$52)</f>
        <v>26.7785530953235</v>
      </c>
      <c r="G53" s="18" t="n">
        <f aca="false">$C$53*(1-Assumptions!$B$71)</f>
        <v>30.1027984526992</v>
      </c>
      <c r="H53" s="18" t="n">
        <f aca="false">MIN($F$53,$G$53)</f>
        <v>26.7785530953235</v>
      </c>
      <c r="I53" s="18" t="str">
        <f aca="false">IF($F$53&lt;=$G$53,"cap","discount")</f>
        <v>cap</v>
      </c>
      <c r="J53" s="18" t="n">
        <f aca="false">Assumptions!$B$69/$H$53</f>
        <v>186716.585552682</v>
      </c>
      <c r="K53" s="18" t="n">
        <f aca="false">Assumptions!$B$74/(Assumptions!$B$20+Assumptions!$B$17+$B$53+$E$53+$J$53)</f>
        <v>42.7393378414047</v>
      </c>
      <c r="L53" s="18" t="n">
        <f aca="false">$C$53*(1-Assumptions!$B$75)</f>
        <v>31.9842233559929</v>
      </c>
      <c r="M53" s="18" t="n">
        <f aca="false">MIN($K$53,$L$53)</f>
        <v>31.9842233559929</v>
      </c>
      <c r="N53" s="18" t="str">
        <f aca="false">IF($K$53&lt;=$L$53,"cap","discount")</f>
        <v>discount</v>
      </c>
      <c r="O53" s="18" t="n">
        <f aca="false">Assumptions!$B$73/$M$53</f>
        <v>93796.2434356841</v>
      </c>
      <c r="P53" s="18" t="n">
        <f aca="false">MAX(Assumptions!$B$4,(Assumptions!$B$10*(Assumptions!$B$20+$E$53+Assumptions!$B$17+$J$53+$O$53+$D$53)-Assumptions!$B$17)/(1-Assumptions!$B$10))</f>
        <v>587882.229488009</v>
      </c>
      <c r="Q53" s="18" t="n">
        <f aca="false">Assumptions!$B$20+$E$53+Assumptions!$B$17+$P$53+$J$53+$O$53+$D$53</f>
        <v>38327301.7652924</v>
      </c>
      <c r="R53" s="18" t="n">
        <f aca="false">IF($C$53&lt;Assumptions!$B$37,Assumptions!$B$37*(Assumptions!$B$21+Assumptions!$B$22/Assumptions!$B$37)/(Assumptions!$B$21+Assumptions!$B$22/$C$53),Assumptions!$B$37)</f>
        <v>1</v>
      </c>
      <c r="S53" s="18" t="n">
        <f aca="false">Assumptions!$B$38/$R$53</f>
        <v>1</v>
      </c>
      <c r="T53" s="18" t="n">
        <f aca="false">Assumptions!$B$39*$S$53</f>
        <v>5000000</v>
      </c>
      <c r="U53" s="18" t="n">
        <f aca="false">IF($C$53&lt;Assumptions!$B$42,Assumptions!$B$42*(Assumptions!$B$21+Assumptions!$B$22/Assumptions!$B$42)/(Assumptions!$B$21+Assumptions!$B$22/$C$53),Assumptions!$B$42)</f>
        <v>3</v>
      </c>
      <c r="V53" s="18" t="n">
        <f aca="false">Assumptions!$B$43/$U$53</f>
        <v>1</v>
      </c>
      <c r="W53" s="18" t="n">
        <f aca="false">Assumptions!$B$44*$V$53</f>
        <v>5000000</v>
      </c>
      <c r="X53" s="18" t="n">
        <f aca="false">IF($C$53&lt;Assumptions!$B$47,Assumptions!$B$47*(Assumptions!$B$21+Assumptions!$B$22/Assumptions!$B$47)/(Assumptions!$B$21+Assumptions!$B$22/$C$53),Assumptions!$B$47)</f>
        <v>10</v>
      </c>
      <c r="Y53" s="18" t="n">
        <f aca="false">Assumptions!$B$48/$X$53</f>
        <v>1</v>
      </c>
      <c r="Z53" s="18" t="n">
        <f aca="false">Assumptions!$B$49*$Y$53</f>
        <v>3000000</v>
      </c>
      <c r="AA53" s="18" t="n">
        <f aca="false">IF($C$53&lt;Assumptions!$B$52,Assumptions!$B$52*(Assumptions!$B$21+Assumptions!$B$22/Assumptions!$B$52)/(Assumptions!$B$21+Assumptions!$B$22/$C$53),Assumptions!$B$52)</f>
        <v>25</v>
      </c>
      <c r="AB53" s="18" t="n">
        <f aca="false">Assumptions!$B$53/$AA$53</f>
        <v>1</v>
      </c>
      <c r="AC53" s="18" t="n">
        <f aca="false">Assumptions!$B$54*$AB$53</f>
        <v>2400000</v>
      </c>
      <c r="AD53" s="18" t="n">
        <f aca="false">IF($C$53&lt;Assumptions!$B$57,Assumptions!$B$57*(Assumptions!$B$21+Assumptions!$B$22/Assumptions!$B$57)/(Assumptions!$B$21+Assumptions!$B$22/$C$53),Assumptions!$B$57)</f>
        <v>57.6817359540603</v>
      </c>
      <c r="AE53" s="18" t="n">
        <f aca="false">Assumptions!$B$58/$AD$53</f>
        <v>1.04019060812917</v>
      </c>
      <c r="AF53" s="18" t="n">
        <f aca="false">Assumptions!$B$59*$AE$53</f>
        <v>1733651.36027881</v>
      </c>
      <c r="AG53" s="18" t="n">
        <f aca="false">IF($C$53&lt;Assumptions!$B$62,Assumptions!$B$62*(Assumptions!$B$21+Assumptions!$B$22/Assumptions!$B$62)/(Assumptions!$B$21+Assumptions!$B$22/$C$53),Assumptions!$B$62)</f>
        <v>48.9126262367378</v>
      </c>
      <c r="AH53" s="18" t="n">
        <f aca="false">Assumptions!$B$63/$AG$53</f>
        <v>1.00502293134033</v>
      </c>
      <c r="AI53" s="18" t="n">
        <f aca="false">Assumptions!$B$64*$AH$53</f>
        <v>6133320.27733387</v>
      </c>
    </row>
    <row r="54" customFormat="false" ht="23.85" hidden="true" customHeight="false" outlineLevel="0" collapsed="false">
      <c r="A54" s="6" t="n">
        <f aca="false">ROW()-ROW($A$41)+Assumptions!$B$4</f>
        <v>13</v>
      </c>
      <c r="B54" s="18" t="n">
        <f aca="false">$P$53</f>
        <v>587882.229488009</v>
      </c>
      <c r="C54" s="18" t="n">
        <f aca="false">Assumptions!$B$6/(Assumptions!$B$16+$B$54)</f>
        <v>37.628498065874</v>
      </c>
      <c r="D54" s="18" t="n">
        <f aca="false">Assumptions!$B$7/$C$54</f>
        <v>797268.069203315</v>
      </c>
      <c r="E54" s="18" t="n">
        <f aca="false">$T$54+$W$54+$Z$54+$AC$54+$AF$54+$AI$54</f>
        <v>23266971.6376127</v>
      </c>
      <c r="F54" s="18" t="n">
        <f aca="false">Assumptions!$B$70/(Assumptions!$B$20+Assumptions!$B$17+$B$54+$E$54+$O$53)</f>
        <v>26.7785530953235</v>
      </c>
      <c r="G54" s="18" t="n">
        <f aca="false">$C$54*(1-Assumptions!$B$71)</f>
        <v>30.1027984526992</v>
      </c>
      <c r="H54" s="18" t="n">
        <f aca="false">MIN($F$54,$G$54)</f>
        <v>26.7785530953235</v>
      </c>
      <c r="I54" s="18" t="str">
        <f aca="false">IF($F$54&lt;=$G$54,"cap","discount")</f>
        <v>cap</v>
      </c>
      <c r="J54" s="18" t="n">
        <f aca="false">Assumptions!$B$69/$H$54</f>
        <v>186716.585552682</v>
      </c>
      <c r="K54" s="18" t="n">
        <f aca="false">Assumptions!$B$74/(Assumptions!$B$20+Assumptions!$B$17+$B$54+$E$54+$J$54)</f>
        <v>42.7393378414047</v>
      </c>
      <c r="L54" s="18" t="n">
        <f aca="false">$C$54*(1-Assumptions!$B$75)</f>
        <v>31.9842233559929</v>
      </c>
      <c r="M54" s="18" t="n">
        <f aca="false">MIN($K$54,$L$54)</f>
        <v>31.9842233559929</v>
      </c>
      <c r="N54" s="18" t="str">
        <f aca="false">IF($K$54&lt;=$L$54,"cap","discount")</f>
        <v>discount</v>
      </c>
      <c r="O54" s="18" t="n">
        <f aca="false">Assumptions!$B$73/$M$54</f>
        <v>93796.2434356841</v>
      </c>
      <c r="P54" s="18" t="n">
        <f aca="false">MAX(Assumptions!$B$4,(Assumptions!$B$10*(Assumptions!$B$20+$E$54+Assumptions!$B$17+$J$54+$O$54+$D$54)-Assumptions!$B$17)/(1-Assumptions!$B$10))</f>
        <v>587882.229488009</v>
      </c>
      <c r="Q54" s="18" t="n">
        <f aca="false">Assumptions!$B$20+$E$54+Assumptions!$B$17+$P$54+$J$54+$O$54+$D$54</f>
        <v>38327301.7652924</v>
      </c>
      <c r="R54" s="18" t="n">
        <f aca="false">IF($C$54&lt;Assumptions!$B$37,Assumptions!$B$37*(Assumptions!$B$21+Assumptions!$B$22/Assumptions!$B$37)/(Assumptions!$B$21+Assumptions!$B$22/$C$54),Assumptions!$B$37)</f>
        <v>1</v>
      </c>
      <c r="S54" s="18" t="n">
        <f aca="false">Assumptions!$B$38/$R$54</f>
        <v>1</v>
      </c>
      <c r="T54" s="18" t="n">
        <f aca="false">Assumptions!$B$39*$S$54</f>
        <v>5000000</v>
      </c>
      <c r="U54" s="18" t="n">
        <f aca="false">IF($C$54&lt;Assumptions!$B$42,Assumptions!$B$42*(Assumptions!$B$21+Assumptions!$B$22/Assumptions!$B$42)/(Assumptions!$B$21+Assumptions!$B$22/$C$54),Assumptions!$B$42)</f>
        <v>3</v>
      </c>
      <c r="V54" s="18" t="n">
        <f aca="false">Assumptions!$B$43/$U$54</f>
        <v>1</v>
      </c>
      <c r="W54" s="18" t="n">
        <f aca="false">Assumptions!$B$44*$V$54</f>
        <v>5000000</v>
      </c>
      <c r="X54" s="18" t="n">
        <f aca="false">IF($C$54&lt;Assumptions!$B$47,Assumptions!$B$47*(Assumptions!$B$21+Assumptions!$B$22/Assumptions!$B$47)/(Assumptions!$B$21+Assumptions!$B$22/$C$54),Assumptions!$B$47)</f>
        <v>10</v>
      </c>
      <c r="Y54" s="18" t="n">
        <f aca="false">Assumptions!$B$48/$X$54</f>
        <v>1</v>
      </c>
      <c r="Z54" s="18" t="n">
        <f aca="false">Assumptions!$B$49*$Y$54</f>
        <v>3000000</v>
      </c>
      <c r="AA54" s="18" t="n">
        <f aca="false">IF($C$54&lt;Assumptions!$B$52,Assumptions!$B$52*(Assumptions!$B$21+Assumptions!$B$22/Assumptions!$B$52)/(Assumptions!$B$21+Assumptions!$B$22/$C$54),Assumptions!$B$52)</f>
        <v>25</v>
      </c>
      <c r="AB54" s="18" t="n">
        <f aca="false">Assumptions!$B$53/$AA$54</f>
        <v>1</v>
      </c>
      <c r="AC54" s="18" t="n">
        <f aca="false">Assumptions!$B$54*$AB$54</f>
        <v>2400000</v>
      </c>
      <c r="AD54" s="18" t="n">
        <f aca="false">IF($C$54&lt;Assumptions!$B$57,Assumptions!$B$57*(Assumptions!$B$21+Assumptions!$B$22/Assumptions!$B$57)/(Assumptions!$B$21+Assumptions!$B$22/$C$54),Assumptions!$B$57)</f>
        <v>57.6817359540603</v>
      </c>
      <c r="AE54" s="18" t="n">
        <f aca="false">Assumptions!$B$58/$AD$54</f>
        <v>1.04019060812917</v>
      </c>
      <c r="AF54" s="18" t="n">
        <f aca="false">Assumptions!$B$59*$AE$54</f>
        <v>1733651.36027881</v>
      </c>
      <c r="AG54" s="18" t="n">
        <f aca="false">IF($C$54&lt;Assumptions!$B$62,Assumptions!$B$62*(Assumptions!$B$21+Assumptions!$B$22/Assumptions!$B$62)/(Assumptions!$B$21+Assumptions!$B$22/$C$54),Assumptions!$B$62)</f>
        <v>48.9126262367378</v>
      </c>
      <c r="AH54" s="18" t="n">
        <f aca="false">Assumptions!$B$63/$AG$54</f>
        <v>1.00502293134033</v>
      </c>
      <c r="AI54" s="18" t="n">
        <f aca="false">Assumptions!$B$64*$AH$54</f>
        <v>6133320.27733387</v>
      </c>
    </row>
    <row r="55" customFormat="false" ht="23.85" hidden="true" customHeight="false" outlineLevel="0" collapsed="false">
      <c r="A55" s="6" t="n">
        <f aca="false">ROW()-ROW($A$41)+Assumptions!$B$4</f>
        <v>14</v>
      </c>
      <c r="B55" s="18" t="n">
        <f aca="false">$P$54</f>
        <v>587882.229488009</v>
      </c>
      <c r="C55" s="18" t="n">
        <f aca="false">Assumptions!$B$6/(Assumptions!$B$16+$B$55)</f>
        <v>37.628498065874</v>
      </c>
      <c r="D55" s="18" t="n">
        <f aca="false">Assumptions!$B$7/$C$55</f>
        <v>797268.069203315</v>
      </c>
      <c r="E55" s="18" t="n">
        <f aca="false">$T$55+$W$55+$Z$55+$AC$55+$AF$55+$AI$55</f>
        <v>23266971.6376127</v>
      </c>
      <c r="F55" s="18" t="n">
        <f aca="false">Assumptions!$B$70/(Assumptions!$B$20+Assumptions!$B$17+$B$55+$E$55+$O$54)</f>
        <v>26.7785530953235</v>
      </c>
      <c r="G55" s="18" t="n">
        <f aca="false">$C$55*(1-Assumptions!$B$71)</f>
        <v>30.1027984526992</v>
      </c>
      <c r="H55" s="18" t="n">
        <f aca="false">MIN($F$55,$G$55)</f>
        <v>26.7785530953235</v>
      </c>
      <c r="I55" s="18" t="str">
        <f aca="false">IF($F$55&lt;=$G$55,"cap","discount")</f>
        <v>cap</v>
      </c>
      <c r="J55" s="18" t="n">
        <f aca="false">Assumptions!$B$69/$H$55</f>
        <v>186716.585552682</v>
      </c>
      <c r="K55" s="18" t="n">
        <f aca="false">Assumptions!$B$74/(Assumptions!$B$20+Assumptions!$B$17+$B$55+$E$55+$J$55)</f>
        <v>42.7393378414047</v>
      </c>
      <c r="L55" s="18" t="n">
        <f aca="false">$C$55*(1-Assumptions!$B$75)</f>
        <v>31.9842233559929</v>
      </c>
      <c r="M55" s="18" t="n">
        <f aca="false">MIN($K$55,$L$55)</f>
        <v>31.9842233559929</v>
      </c>
      <c r="N55" s="18" t="str">
        <f aca="false">IF($K$55&lt;=$L$55,"cap","discount")</f>
        <v>discount</v>
      </c>
      <c r="O55" s="18" t="n">
        <f aca="false">Assumptions!$B$73/$M$55</f>
        <v>93796.2434356841</v>
      </c>
      <c r="P55" s="18" t="n">
        <f aca="false">MAX(Assumptions!$B$4,(Assumptions!$B$10*(Assumptions!$B$20+$E$55+Assumptions!$B$17+$J$55+$O$55+$D$55)-Assumptions!$B$17)/(1-Assumptions!$B$10))</f>
        <v>587882.229488009</v>
      </c>
      <c r="Q55" s="18" t="n">
        <f aca="false">Assumptions!$B$20+$E$55+Assumptions!$B$17+$P$55+$J$55+$O$55+$D$55</f>
        <v>38327301.7652924</v>
      </c>
      <c r="R55" s="18" t="n">
        <f aca="false">IF($C$55&lt;Assumptions!$B$37,Assumptions!$B$37*(Assumptions!$B$21+Assumptions!$B$22/Assumptions!$B$37)/(Assumptions!$B$21+Assumptions!$B$22/$C$55),Assumptions!$B$37)</f>
        <v>1</v>
      </c>
      <c r="S55" s="18" t="n">
        <f aca="false">Assumptions!$B$38/$R$55</f>
        <v>1</v>
      </c>
      <c r="T55" s="18" t="n">
        <f aca="false">Assumptions!$B$39*$S$55</f>
        <v>5000000</v>
      </c>
      <c r="U55" s="18" t="n">
        <f aca="false">IF($C$55&lt;Assumptions!$B$42,Assumptions!$B$42*(Assumptions!$B$21+Assumptions!$B$22/Assumptions!$B$42)/(Assumptions!$B$21+Assumptions!$B$22/$C$55),Assumptions!$B$42)</f>
        <v>3</v>
      </c>
      <c r="V55" s="18" t="n">
        <f aca="false">Assumptions!$B$43/$U$55</f>
        <v>1</v>
      </c>
      <c r="W55" s="18" t="n">
        <f aca="false">Assumptions!$B$44*$V$55</f>
        <v>5000000</v>
      </c>
      <c r="X55" s="18" t="n">
        <f aca="false">IF($C$55&lt;Assumptions!$B$47,Assumptions!$B$47*(Assumptions!$B$21+Assumptions!$B$22/Assumptions!$B$47)/(Assumptions!$B$21+Assumptions!$B$22/$C$55),Assumptions!$B$47)</f>
        <v>10</v>
      </c>
      <c r="Y55" s="18" t="n">
        <f aca="false">Assumptions!$B$48/$X$55</f>
        <v>1</v>
      </c>
      <c r="Z55" s="18" t="n">
        <f aca="false">Assumptions!$B$49*$Y$55</f>
        <v>3000000</v>
      </c>
      <c r="AA55" s="18" t="n">
        <f aca="false">IF($C$55&lt;Assumptions!$B$52,Assumptions!$B$52*(Assumptions!$B$21+Assumptions!$B$22/Assumptions!$B$52)/(Assumptions!$B$21+Assumptions!$B$22/$C$55),Assumptions!$B$52)</f>
        <v>25</v>
      </c>
      <c r="AB55" s="18" t="n">
        <f aca="false">Assumptions!$B$53/$AA$55</f>
        <v>1</v>
      </c>
      <c r="AC55" s="18" t="n">
        <f aca="false">Assumptions!$B$54*$AB$55</f>
        <v>2400000</v>
      </c>
      <c r="AD55" s="18" t="n">
        <f aca="false">IF($C$55&lt;Assumptions!$B$57,Assumptions!$B$57*(Assumptions!$B$21+Assumptions!$B$22/Assumptions!$B$57)/(Assumptions!$B$21+Assumptions!$B$22/$C$55),Assumptions!$B$57)</f>
        <v>57.6817359540603</v>
      </c>
      <c r="AE55" s="18" t="n">
        <f aca="false">Assumptions!$B$58/$AD$55</f>
        <v>1.04019060812917</v>
      </c>
      <c r="AF55" s="18" t="n">
        <f aca="false">Assumptions!$B$59*$AE$55</f>
        <v>1733651.36027881</v>
      </c>
      <c r="AG55" s="18" t="n">
        <f aca="false">IF($C$55&lt;Assumptions!$B$62,Assumptions!$B$62*(Assumptions!$B$21+Assumptions!$B$22/Assumptions!$B$62)/(Assumptions!$B$21+Assumptions!$B$22/$C$55),Assumptions!$B$62)</f>
        <v>48.9126262367378</v>
      </c>
      <c r="AH55" s="18" t="n">
        <f aca="false">Assumptions!$B$63/$AG$55</f>
        <v>1.00502293134033</v>
      </c>
      <c r="AI55" s="18" t="n">
        <f aca="false">Assumptions!$B$64*$AH$55</f>
        <v>6133320.27733387</v>
      </c>
    </row>
    <row r="56" customFormat="false" ht="23.85" hidden="true" customHeight="false" outlineLevel="0" collapsed="false">
      <c r="A56" s="6" t="n">
        <f aca="false">ROW()-ROW($A$41)+Assumptions!$B$4</f>
        <v>15</v>
      </c>
      <c r="B56" s="18" t="n">
        <f aca="false">$P$55</f>
        <v>587882.229488009</v>
      </c>
      <c r="C56" s="18" t="n">
        <f aca="false">Assumptions!$B$6/(Assumptions!$B$16+$B$56)</f>
        <v>37.628498065874</v>
      </c>
      <c r="D56" s="18" t="n">
        <f aca="false">Assumptions!$B$7/$C$56</f>
        <v>797268.069203315</v>
      </c>
      <c r="E56" s="18" t="n">
        <f aca="false">$T$56+$W$56+$Z$56+$AC$56+$AF$56+$AI$56</f>
        <v>23266971.6376127</v>
      </c>
      <c r="F56" s="18" t="n">
        <f aca="false">Assumptions!$B$70/(Assumptions!$B$20+Assumptions!$B$17+$B$56+$E$56+$O$55)</f>
        <v>26.7785530953235</v>
      </c>
      <c r="G56" s="18" t="n">
        <f aca="false">$C$56*(1-Assumptions!$B$71)</f>
        <v>30.1027984526992</v>
      </c>
      <c r="H56" s="18" t="n">
        <f aca="false">MIN($F$56,$G$56)</f>
        <v>26.7785530953235</v>
      </c>
      <c r="I56" s="18" t="str">
        <f aca="false">IF($F$56&lt;=$G$56,"cap","discount")</f>
        <v>cap</v>
      </c>
      <c r="J56" s="18" t="n">
        <f aca="false">Assumptions!$B$69/$H$56</f>
        <v>186716.585552682</v>
      </c>
      <c r="K56" s="18" t="n">
        <f aca="false">Assumptions!$B$74/(Assumptions!$B$20+Assumptions!$B$17+$B$56+$E$56+$J$56)</f>
        <v>42.7393378414047</v>
      </c>
      <c r="L56" s="18" t="n">
        <f aca="false">$C$56*(1-Assumptions!$B$75)</f>
        <v>31.9842233559929</v>
      </c>
      <c r="M56" s="18" t="n">
        <f aca="false">MIN($K$56,$L$56)</f>
        <v>31.9842233559929</v>
      </c>
      <c r="N56" s="18" t="str">
        <f aca="false">IF($K$56&lt;=$L$56,"cap","discount")</f>
        <v>discount</v>
      </c>
      <c r="O56" s="18" t="n">
        <f aca="false">Assumptions!$B$73/$M$56</f>
        <v>93796.2434356841</v>
      </c>
      <c r="P56" s="18" t="n">
        <f aca="false">MAX(Assumptions!$B$4,(Assumptions!$B$10*(Assumptions!$B$20+$E$56+Assumptions!$B$17+$J$56+$O$56+$D$56)-Assumptions!$B$17)/(1-Assumptions!$B$10))</f>
        <v>587882.229488009</v>
      </c>
      <c r="Q56" s="18" t="n">
        <f aca="false">Assumptions!$B$20+$E$56+Assumptions!$B$17+$P$56+$J$56+$O$56+$D$56</f>
        <v>38327301.7652924</v>
      </c>
      <c r="R56" s="18" t="n">
        <f aca="false">IF($C$56&lt;Assumptions!$B$37,Assumptions!$B$37*(Assumptions!$B$21+Assumptions!$B$22/Assumptions!$B$37)/(Assumptions!$B$21+Assumptions!$B$22/$C$56),Assumptions!$B$37)</f>
        <v>1</v>
      </c>
      <c r="S56" s="18" t="n">
        <f aca="false">Assumptions!$B$38/$R$56</f>
        <v>1</v>
      </c>
      <c r="T56" s="18" t="n">
        <f aca="false">Assumptions!$B$39*$S$56</f>
        <v>5000000</v>
      </c>
      <c r="U56" s="18" t="n">
        <f aca="false">IF($C$56&lt;Assumptions!$B$42,Assumptions!$B$42*(Assumptions!$B$21+Assumptions!$B$22/Assumptions!$B$42)/(Assumptions!$B$21+Assumptions!$B$22/$C$56),Assumptions!$B$42)</f>
        <v>3</v>
      </c>
      <c r="V56" s="18" t="n">
        <f aca="false">Assumptions!$B$43/$U$56</f>
        <v>1</v>
      </c>
      <c r="W56" s="18" t="n">
        <f aca="false">Assumptions!$B$44*$V$56</f>
        <v>5000000</v>
      </c>
      <c r="X56" s="18" t="n">
        <f aca="false">IF($C$56&lt;Assumptions!$B$47,Assumptions!$B$47*(Assumptions!$B$21+Assumptions!$B$22/Assumptions!$B$47)/(Assumptions!$B$21+Assumptions!$B$22/$C$56),Assumptions!$B$47)</f>
        <v>10</v>
      </c>
      <c r="Y56" s="18" t="n">
        <f aca="false">Assumptions!$B$48/$X$56</f>
        <v>1</v>
      </c>
      <c r="Z56" s="18" t="n">
        <f aca="false">Assumptions!$B$49*$Y$56</f>
        <v>3000000</v>
      </c>
      <c r="AA56" s="18" t="n">
        <f aca="false">IF($C$56&lt;Assumptions!$B$52,Assumptions!$B$52*(Assumptions!$B$21+Assumptions!$B$22/Assumptions!$B$52)/(Assumptions!$B$21+Assumptions!$B$22/$C$56),Assumptions!$B$52)</f>
        <v>25</v>
      </c>
      <c r="AB56" s="18" t="n">
        <f aca="false">Assumptions!$B$53/$AA$56</f>
        <v>1</v>
      </c>
      <c r="AC56" s="18" t="n">
        <f aca="false">Assumptions!$B$54*$AB$56</f>
        <v>2400000</v>
      </c>
      <c r="AD56" s="18" t="n">
        <f aca="false">IF($C$56&lt;Assumptions!$B$57,Assumptions!$B$57*(Assumptions!$B$21+Assumptions!$B$22/Assumptions!$B$57)/(Assumptions!$B$21+Assumptions!$B$22/$C$56),Assumptions!$B$57)</f>
        <v>57.6817359540603</v>
      </c>
      <c r="AE56" s="18" t="n">
        <f aca="false">Assumptions!$B$58/$AD$56</f>
        <v>1.04019060812917</v>
      </c>
      <c r="AF56" s="18" t="n">
        <f aca="false">Assumptions!$B$59*$AE$56</f>
        <v>1733651.36027881</v>
      </c>
      <c r="AG56" s="18" t="n">
        <f aca="false">IF($C$56&lt;Assumptions!$B$62,Assumptions!$B$62*(Assumptions!$B$21+Assumptions!$B$22/Assumptions!$B$62)/(Assumptions!$B$21+Assumptions!$B$22/$C$56),Assumptions!$B$62)</f>
        <v>48.9126262367378</v>
      </c>
      <c r="AH56" s="18" t="n">
        <f aca="false">Assumptions!$B$63/$AG$56</f>
        <v>1.00502293134033</v>
      </c>
      <c r="AI56" s="18" t="n">
        <f aca="false">Assumptions!$B$64*$AH$56</f>
        <v>6133320.27733387</v>
      </c>
    </row>
    <row r="57" customFormat="false" ht="23.85" hidden="true" customHeight="false" outlineLevel="0" collapsed="false">
      <c r="A57" s="6" t="n">
        <f aca="false">ROW()-ROW($A$41)+Assumptions!$B$4</f>
        <v>16</v>
      </c>
      <c r="B57" s="18" t="n">
        <f aca="false">$P$56</f>
        <v>587882.229488009</v>
      </c>
      <c r="C57" s="18" t="n">
        <f aca="false">Assumptions!$B$6/(Assumptions!$B$16+$B$57)</f>
        <v>37.628498065874</v>
      </c>
      <c r="D57" s="18" t="n">
        <f aca="false">Assumptions!$B$7/$C$57</f>
        <v>797268.069203315</v>
      </c>
      <c r="E57" s="18" t="n">
        <f aca="false">$T$57+$W$57+$Z$57+$AC$57+$AF$57+$AI$57</f>
        <v>23266971.6376127</v>
      </c>
      <c r="F57" s="18" t="n">
        <f aca="false">Assumptions!$B$70/(Assumptions!$B$20+Assumptions!$B$17+$B$57+$E$57+$O$56)</f>
        <v>26.7785530953235</v>
      </c>
      <c r="G57" s="18" t="n">
        <f aca="false">$C$57*(1-Assumptions!$B$71)</f>
        <v>30.1027984526992</v>
      </c>
      <c r="H57" s="18" t="n">
        <f aca="false">MIN($F$57,$G$57)</f>
        <v>26.7785530953235</v>
      </c>
      <c r="I57" s="18" t="str">
        <f aca="false">IF($F$57&lt;=$G$57,"cap","discount")</f>
        <v>cap</v>
      </c>
      <c r="J57" s="18" t="n">
        <f aca="false">Assumptions!$B$69/$H$57</f>
        <v>186716.585552682</v>
      </c>
      <c r="K57" s="18" t="n">
        <f aca="false">Assumptions!$B$74/(Assumptions!$B$20+Assumptions!$B$17+$B$57+$E$57+$J$57)</f>
        <v>42.7393378414047</v>
      </c>
      <c r="L57" s="18" t="n">
        <f aca="false">$C$57*(1-Assumptions!$B$75)</f>
        <v>31.9842233559929</v>
      </c>
      <c r="M57" s="18" t="n">
        <f aca="false">MIN($K$57,$L$57)</f>
        <v>31.9842233559929</v>
      </c>
      <c r="N57" s="18" t="str">
        <f aca="false">IF($K$57&lt;=$L$57,"cap","discount")</f>
        <v>discount</v>
      </c>
      <c r="O57" s="18" t="n">
        <f aca="false">Assumptions!$B$73/$M$57</f>
        <v>93796.2434356841</v>
      </c>
      <c r="P57" s="18" t="n">
        <f aca="false">MAX(Assumptions!$B$4,(Assumptions!$B$10*(Assumptions!$B$20+$E$57+Assumptions!$B$17+$J$57+$O$57+$D$57)-Assumptions!$B$17)/(1-Assumptions!$B$10))</f>
        <v>587882.229488009</v>
      </c>
      <c r="Q57" s="18" t="n">
        <f aca="false">Assumptions!$B$20+$E$57+Assumptions!$B$17+$P$57+$J$57+$O$57+$D$57</f>
        <v>38327301.7652924</v>
      </c>
      <c r="R57" s="18" t="n">
        <f aca="false">IF($C$57&lt;Assumptions!$B$37,Assumptions!$B$37*(Assumptions!$B$21+Assumptions!$B$22/Assumptions!$B$37)/(Assumptions!$B$21+Assumptions!$B$22/$C$57),Assumptions!$B$37)</f>
        <v>1</v>
      </c>
      <c r="S57" s="18" t="n">
        <f aca="false">Assumptions!$B$38/$R$57</f>
        <v>1</v>
      </c>
      <c r="T57" s="18" t="n">
        <f aca="false">Assumptions!$B$39*$S$57</f>
        <v>5000000</v>
      </c>
      <c r="U57" s="18" t="n">
        <f aca="false">IF($C$57&lt;Assumptions!$B$42,Assumptions!$B$42*(Assumptions!$B$21+Assumptions!$B$22/Assumptions!$B$42)/(Assumptions!$B$21+Assumptions!$B$22/$C$57),Assumptions!$B$42)</f>
        <v>3</v>
      </c>
      <c r="V57" s="18" t="n">
        <f aca="false">Assumptions!$B$43/$U$57</f>
        <v>1</v>
      </c>
      <c r="W57" s="18" t="n">
        <f aca="false">Assumptions!$B$44*$V$57</f>
        <v>5000000</v>
      </c>
      <c r="X57" s="18" t="n">
        <f aca="false">IF($C$57&lt;Assumptions!$B$47,Assumptions!$B$47*(Assumptions!$B$21+Assumptions!$B$22/Assumptions!$B$47)/(Assumptions!$B$21+Assumptions!$B$22/$C$57),Assumptions!$B$47)</f>
        <v>10</v>
      </c>
      <c r="Y57" s="18" t="n">
        <f aca="false">Assumptions!$B$48/$X$57</f>
        <v>1</v>
      </c>
      <c r="Z57" s="18" t="n">
        <f aca="false">Assumptions!$B$49*$Y$57</f>
        <v>3000000</v>
      </c>
      <c r="AA57" s="18" t="n">
        <f aca="false">IF($C$57&lt;Assumptions!$B$52,Assumptions!$B$52*(Assumptions!$B$21+Assumptions!$B$22/Assumptions!$B$52)/(Assumptions!$B$21+Assumptions!$B$22/$C$57),Assumptions!$B$52)</f>
        <v>25</v>
      </c>
      <c r="AB57" s="18" t="n">
        <f aca="false">Assumptions!$B$53/$AA$57</f>
        <v>1</v>
      </c>
      <c r="AC57" s="18" t="n">
        <f aca="false">Assumptions!$B$54*$AB$57</f>
        <v>2400000</v>
      </c>
      <c r="AD57" s="18" t="n">
        <f aca="false">IF($C$57&lt;Assumptions!$B$57,Assumptions!$B$57*(Assumptions!$B$21+Assumptions!$B$22/Assumptions!$B$57)/(Assumptions!$B$21+Assumptions!$B$22/$C$57),Assumptions!$B$57)</f>
        <v>57.6817359540603</v>
      </c>
      <c r="AE57" s="18" t="n">
        <f aca="false">Assumptions!$B$58/$AD$57</f>
        <v>1.04019060812917</v>
      </c>
      <c r="AF57" s="18" t="n">
        <f aca="false">Assumptions!$B$59*$AE$57</f>
        <v>1733651.36027881</v>
      </c>
      <c r="AG57" s="18" t="n">
        <f aca="false">IF($C$57&lt;Assumptions!$B$62,Assumptions!$B$62*(Assumptions!$B$21+Assumptions!$B$22/Assumptions!$B$62)/(Assumptions!$B$21+Assumptions!$B$22/$C$57),Assumptions!$B$62)</f>
        <v>48.9126262367378</v>
      </c>
      <c r="AH57" s="18" t="n">
        <f aca="false">Assumptions!$B$63/$AG$57</f>
        <v>1.00502293134033</v>
      </c>
      <c r="AI57" s="18" t="n">
        <f aca="false">Assumptions!$B$64*$AH$57</f>
        <v>6133320.27733387</v>
      </c>
    </row>
    <row r="58" customFormat="false" ht="23.85" hidden="true" customHeight="false" outlineLevel="0" collapsed="false">
      <c r="A58" s="6" t="n">
        <f aca="false">ROW()-ROW($A$41)+Assumptions!$B$4</f>
        <v>17</v>
      </c>
      <c r="B58" s="18" t="n">
        <f aca="false">$P$57</f>
        <v>587882.229488009</v>
      </c>
      <c r="C58" s="18" t="n">
        <f aca="false">Assumptions!$B$6/(Assumptions!$B$16+$B$58)</f>
        <v>37.628498065874</v>
      </c>
      <c r="D58" s="18" t="n">
        <f aca="false">Assumptions!$B$7/$C$58</f>
        <v>797268.069203315</v>
      </c>
      <c r="E58" s="18" t="n">
        <f aca="false">$T$58+$W$58+$Z$58+$AC$58+$AF$58+$AI$58</f>
        <v>23266971.6376127</v>
      </c>
      <c r="F58" s="18" t="n">
        <f aca="false">Assumptions!$B$70/(Assumptions!$B$20+Assumptions!$B$17+$B$58+$E$58+$O$57)</f>
        <v>26.7785530953235</v>
      </c>
      <c r="G58" s="18" t="n">
        <f aca="false">$C$58*(1-Assumptions!$B$71)</f>
        <v>30.1027984526992</v>
      </c>
      <c r="H58" s="18" t="n">
        <f aca="false">MIN($F$58,$G$58)</f>
        <v>26.7785530953235</v>
      </c>
      <c r="I58" s="18" t="str">
        <f aca="false">IF($F$58&lt;=$G$58,"cap","discount")</f>
        <v>cap</v>
      </c>
      <c r="J58" s="18" t="n">
        <f aca="false">Assumptions!$B$69/$H$58</f>
        <v>186716.585552682</v>
      </c>
      <c r="K58" s="18" t="n">
        <f aca="false">Assumptions!$B$74/(Assumptions!$B$20+Assumptions!$B$17+$B$58+$E$58+$J$58)</f>
        <v>42.7393378414047</v>
      </c>
      <c r="L58" s="18" t="n">
        <f aca="false">$C$58*(1-Assumptions!$B$75)</f>
        <v>31.9842233559929</v>
      </c>
      <c r="M58" s="18" t="n">
        <f aca="false">MIN($K$58,$L$58)</f>
        <v>31.9842233559929</v>
      </c>
      <c r="N58" s="18" t="str">
        <f aca="false">IF($K$58&lt;=$L$58,"cap","discount")</f>
        <v>discount</v>
      </c>
      <c r="O58" s="18" t="n">
        <f aca="false">Assumptions!$B$73/$M$58</f>
        <v>93796.2434356841</v>
      </c>
      <c r="P58" s="18" t="n">
        <f aca="false">MAX(Assumptions!$B$4,(Assumptions!$B$10*(Assumptions!$B$20+$E$58+Assumptions!$B$17+$J$58+$O$58+$D$58)-Assumptions!$B$17)/(1-Assumptions!$B$10))</f>
        <v>587882.229488009</v>
      </c>
      <c r="Q58" s="18" t="n">
        <f aca="false">Assumptions!$B$20+$E$58+Assumptions!$B$17+$P$58+$J$58+$O$58+$D$58</f>
        <v>38327301.7652924</v>
      </c>
      <c r="R58" s="18" t="n">
        <f aca="false">IF($C$58&lt;Assumptions!$B$37,Assumptions!$B$37*(Assumptions!$B$21+Assumptions!$B$22/Assumptions!$B$37)/(Assumptions!$B$21+Assumptions!$B$22/$C$58),Assumptions!$B$37)</f>
        <v>1</v>
      </c>
      <c r="S58" s="18" t="n">
        <f aca="false">Assumptions!$B$38/$R$58</f>
        <v>1</v>
      </c>
      <c r="T58" s="18" t="n">
        <f aca="false">Assumptions!$B$39*$S$58</f>
        <v>5000000</v>
      </c>
      <c r="U58" s="18" t="n">
        <f aca="false">IF($C$58&lt;Assumptions!$B$42,Assumptions!$B$42*(Assumptions!$B$21+Assumptions!$B$22/Assumptions!$B$42)/(Assumptions!$B$21+Assumptions!$B$22/$C$58),Assumptions!$B$42)</f>
        <v>3</v>
      </c>
      <c r="V58" s="18" t="n">
        <f aca="false">Assumptions!$B$43/$U$58</f>
        <v>1</v>
      </c>
      <c r="W58" s="18" t="n">
        <f aca="false">Assumptions!$B$44*$V$58</f>
        <v>5000000</v>
      </c>
      <c r="X58" s="18" t="n">
        <f aca="false">IF($C$58&lt;Assumptions!$B$47,Assumptions!$B$47*(Assumptions!$B$21+Assumptions!$B$22/Assumptions!$B$47)/(Assumptions!$B$21+Assumptions!$B$22/$C$58),Assumptions!$B$47)</f>
        <v>10</v>
      </c>
      <c r="Y58" s="18" t="n">
        <f aca="false">Assumptions!$B$48/$X$58</f>
        <v>1</v>
      </c>
      <c r="Z58" s="18" t="n">
        <f aca="false">Assumptions!$B$49*$Y$58</f>
        <v>3000000</v>
      </c>
      <c r="AA58" s="18" t="n">
        <f aca="false">IF($C$58&lt;Assumptions!$B$52,Assumptions!$B$52*(Assumptions!$B$21+Assumptions!$B$22/Assumptions!$B$52)/(Assumptions!$B$21+Assumptions!$B$22/$C$58),Assumptions!$B$52)</f>
        <v>25</v>
      </c>
      <c r="AB58" s="18" t="n">
        <f aca="false">Assumptions!$B$53/$AA$58</f>
        <v>1</v>
      </c>
      <c r="AC58" s="18" t="n">
        <f aca="false">Assumptions!$B$54*$AB$58</f>
        <v>2400000</v>
      </c>
      <c r="AD58" s="18" t="n">
        <f aca="false">IF($C$58&lt;Assumptions!$B$57,Assumptions!$B$57*(Assumptions!$B$21+Assumptions!$B$22/Assumptions!$B$57)/(Assumptions!$B$21+Assumptions!$B$22/$C$58),Assumptions!$B$57)</f>
        <v>57.6817359540603</v>
      </c>
      <c r="AE58" s="18" t="n">
        <f aca="false">Assumptions!$B$58/$AD$58</f>
        <v>1.04019060812917</v>
      </c>
      <c r="AF58" s="18" t="n">
        <f aca="false">Assumptions!$B$59*$AE$58</f>
        <v>1733651.36027881</v>
      </c>
      <c r="AG58" s="18" t="n">
        <f aca="false">IF($C$58&lt;Assumptions!$B$62,Assumptions!$B$62*(Assumptions!$B$21+Assumptions!$B$22/Assumptions!$B$62)/(Assumptions!$B$21+Assumptions!$B$22/$C$58),Assumptions!$B$62)</f>
        <v>48.9126262367378</v>
      </c>
      <c r="AH58" s="18" t="n">
        <f aca="false">Assumptions!$B$63/$AG$58</f>
        <v>1.00502293134033</v>
      </c>
      <c r="AI58" s="18" t="n">
        <f aca="false">Assumptions!$B$64*$AH$58</f>
        <v>6133320.27733387</v>
      </c>
    </row>
    <row r="59" customFormat="false" ht="23.85" hidden="true" customHeight="false" outlineLevel="0" collapsed="false">
      <c r="A59" s="6" t="n">
        <f aca="false">ROW()-ROW($A$41)+Assumptions!$B$4</f>
        <v>18</v>
      </c>
      <c r="B59" s="18" t="n">
        <f aca="false">$P$58</f>
        <v>587882.229488009</v>
      </c>
      <c r="C59" s="18" t="n">
        <f aca="false">Assumptions!$B$6/(Assumptions!$B$16+$B$59)</f>
        <v>37.628498065874</v>
      </c>
      <c r="D59" s="18" t="n">
        <f aca="false">Assumptions!$B$7/$C$59</f>
        <v>797268.069203315</v>
      </c>
      <c r="E59" s="18" t="n">
        <f aca="false">$T$59+$W$59+$Z$59+$AC$59+$AF$59+$AI$59</f>
        <v>23266971.6376127</v>
      </c>
      <c r="F59" s="18" t="n">
        <f aca="false">Assumptions!$B$70/(Assumptions!$B$20+Assumptions!$B$17+$B$59+$E$59+$O$58)</f>
        <v>26.7785530953235</v>
      </c>
      <c r="G59" s="18" t="n">
        <f aca="false">$C$59*(1-Assumptions!$B$71)</f>
        <v>30.1027984526992</v>
      </c>
      <c r="H59" s="18" t="n">
        <f aca="false">MIN($F$59,$G$59)</f>
        <v>26.7785530953235</v>
      </c>
      <c r="I59" s="18" t="str">
        <f aca="false">IF($F$59&lt;=$G$59,"cap","discount")</f>
        <v>cap</v>
      </c>
      <c r="J59" s="18" t="n">
        <f aca="false">Assumptions!$B$69/$H$59</f>
        <v>186716.585552682</v>
      </c>
      <c r="K59" s="18" t="n">
        <f aca="false">Assumptions!$B$74/(Assumptions!$B$20+Assumptions!$B$17+$B$59+$E$59+$J$59)</f>
        <v>42.7393378414047</v>
      </c>
      <c r="L59" s="18" t="n">
        <f aca="false">$C$59*(1-Assumptions!$B$75)</f>
        <v>31.9842233559929</v>
      </c>
      <c r="M59" s="18" t="n">
        <f aca="false">MIN($K$59,$L$59)</f>
        <v>31.9842233559929</v>
      </c>
      <c r="N59" s="18" t="str">
        <f aca="false">IF($K$59&lt;=$L$59,"cap","discount")</f>
        <v>discount</v>
      </c>
      <c r="O59" s="18" t="n">
        <f aca="false">Assumptions!$B$73/$M$59</f>
        <v>93796.2434356841</v>
      </c>
      <c r="P59" s="18" t="n">
        <f aca="false">MAX(Assumptions!$B$4,(Assumptions!$B$10*(Assumptions!$B$20+$E$59+Assumptions!$B$17+$J$59+$O$59+$D$59)-Assumptions!$B$17)/(1-Assumptions!$B$10))</f>
        <v>587882.229488009</v>
      </c>
      <c r="Q59" s="18" t="n">
        <f aca="false">Assumptions!$B$20+$E$59+Assumptions!$B$17+$P$59+$J$59+$O$59+$D$59</f>
        <v>38327301.7652924</v>
      </c>
      <c r="R59" s="18" t="n">
        <f aca="false">IF($C$59&lt;Assumptions!$B$37,Assumptions!$B$37*(Assumptions!$B$21+Assumptions!$B$22/Assumptions!$B$37)/(Assumptions!$B$21+Assumptions!$B$22/$C$59),Assumptions!$B$37)</f>
        <v>1</v>
      </c>
      <c r="S59" s="18" t="n">
        <f aca="false">Assumptions!$B$38/$R$59</f>
        <v>1</v>
      </c>
      <c r="T59" s="18" t="n">
        <f aca="false">Assumptions!$B$39*$S$59</f>
        <v>5000000</v>
      </c>
      <c r="U59" s="18" t="n">
        <f aca="false">IF($C$59&lt;Assumptions!$B$42,Assumptions!$B$42*(Assumptions!$B$21+Assumptions!$B$22/Assumptions!$B$42)/(Assumptions!$B$21+Assumptions!$B$22/$C$59),Assumptions!$B$42)</f>
        <v>3</v>
      </c>
      <c r="V59" s="18" t="n">
        <f aca="false">Assumptions!$B$43/$U$59</f>
        <v>1</v>
      </c>
      <c r="W59" s="18" t="n">
        <f aca="false">Assumptions!$B$44*$V$59</f>
        <v>5000000</v>
      </c>
      <c r="X59" s="18" t="n">
        <f aca="false">IF($C$59&lt;Assumptions!$B$47,Assumptions!$B$47*(Assumptions!$B$21+Assumptions!$B$22/Assumptions!$B$47)/(Assumptions!$B$21+Assumptions!$B$22/$C$59),Assumptions!$B$47)</f>
        <v>10</v>
      </c>
      <c r="Y59" s="18" t="n">
        <f aca="false">Assumptions!$B$48/$X$59</f>
        <v>1</v>
      </c>
      <c r="Z59" s="18" t="n">
        <f aca="false">Assumptions!$B$49*$Y$59</f>
        <v>3000000</v>
      </c>
      <c r="AA59" s="18" t="n">
        <f aca="false">IF($C$59&lt;Assumptions!$B$52,Assumptions!$B$52*(Assumptions!$B$21+Assumptions!$B$22/Assumptions!$B$52)/(Assumptions!$B$21+Assumptions!$B$22/$C$59),Assumptions!$B$52)</f>
        <v>25</v>
      </c>
      <c r="AB59" s="18" t="n">
        <f aca="false">Assumptions!$B$53/$AA$59</f>
        <v>1</v>
      </c>
      <c r="AC59" s="18" t="n">
        <f aca="false">Assumptions!$B$54*$AB$59</f>
        <v>2400000</v>
      </c>
      <c r="AD59" s="18" t="n">
        <f aca="false">IF($C$59&lt;Assumptions!$B$57,Assumptions!$B$57*(Assumptions!$B$21+Assumptions!$B$22/Assumptions!$B$57)/(Assumptions!$B$21+Assumptions!$B$22/$C$59),Assumptions!$B$57)</f>
        <v>57.6817359540603</v>
      </c>
      <c r="AE59" s="18" t="n">
        <f aca="false">Assumptions!$B$58/$AD$59</f>
        <v>1.04019060812917</v>
      </c>
      <c r="AF59" s="18" t="n">
        <f aca="false">Assumptions!$B$59*$AE$59</f>
        <v>1733651.36027881</v>
      </c>
      <c r="AG59" s="18" t="n">
        <f aca="false">IF($C$59&lt;Assumptions!$B$62,Assumptions!$B$62*(Assumptions!$B$21+Assumptions!$B$22/Assumptions!$B$62)/(Assumptions!$B$21+Assumptions!$B$22/$C$59),Assumptions!$B$62)</f>
        <v>48.9126262367378</v>
      </c>
      <c r="AH59" s="18" t="n">
        <f aca="false">Assumptions!$B$63/$AG$59</f>
        <v>1.00502293134033</v>
      </c>
      <c r="AI59" s="18" t="n">
        <f aca="false">Assumptions!$B$64*$AH$59</f>
        <v>6133320.27733387</v>
      </c>
    </row>
    <row r="60" customFormat="false" ht="23.85" hidden="true" customHeight="false" outlineLevel="0" collapsed="false">
      <c r="A60" s="6" t="n">
        <f aca="false">ROW()-ROW($A$41)+Assumptions!$B$4</f>
        <v>19</v>
      </c>
      <c r="B60" s="18" t="n">
        <f aca="false">$P$59</f>
        <v>587882.229488009</v>
      </c>
      <c r="C60" s="18" t="n">
        <f aca="false">Assumptions!$B$6/(Assumptions!$B$16+$B$60)</f>
        <v>37.628498065874</v>
      </c>
      <c r="D60" s="18" t="n">
        <f aca="false">Assumptions!$B$7/$C$60</f>
        <v>797268.069203315</v>
      </c>
      <c r="E60" s="18" t="n">
        <f aca="false">$T$60+$W$60+$Z$60+$AC$60+$AF$60+$AI$60</f>
        <v>23266971.6376127</v>
      </c>
      <c r="F60" s="18" t="n">
        <f aca="false">Assumptions!$B$70/(Assumptions!$B$20+Assumptions!$B$17+$B$60+$E$60+$O$59)</f>
        <v>26.7785530953235</v>
      </c>
      <c r="G60" s="18" t="n">
        <f aca="false">$C$60*(1-Assumptions!$B$71)</f>
        <v>30.1027984526992</v>
      </c>
      <c r="H60" s="18" t="n">
        <f aca="false">MIN($F$60,$G$60)</f>
        <v>26.7785530953235</v>
      </c>
      <c r="I60" s="18" t="str">
        <f aca="false">IF($F$60&lt;=$G$60,"cap","discount")</f>
        <v>cap</v>
      </c>
      <c r="J60" s="18" t="n">
        <f aca="false">Assumptions!$B$69/$H$60</f>
        <v>186716.585552682</v>
      </c>
      <c r="K60" s="18" t="n">
        <f aca="false">Assumptions!$B$74/(Assumptions!$B$20+Assumptions!$B$17+$B$60+$E$60+$J$60)</f>
        <v>42.7393378414047</v>
      </c>
      <c r="L60" s="18" t="n">
        <f aca="false">$C$60*(1-Assumptions!$B$75)</f>
        <v>31.9842233559929</v>
      </c>
      <c r="M60" s="18" t="n">
        <f aca="false">MIN($K$60,$L$60)</f>
        <v>31.9842233559929</v>
      </c>
      <c r="N60" s="18" t="str">
        <f aca="false">IF($K$60&lt;=$L$60,"cap","discount")</f>
        <v>discount</v>
      </c>
      <c r="O60" s="18" t="n">
        <f aca="false">Assumptions!$B$73/$M$60</f>
        <v>93796.2434356841</v>
      </c>
      <c r="P60" s="18" t="n">
        <f aca="false">MAX(Assumptions!$B$4,(Assumptions!$B$10*(Assumptions!$B$20+$E$60+Assumptions!$B$17+$J$60+$O$60+$D$60)-Assumptions!$B$17)/(1-Assumptions!$B$10))</f>
        <v>587882.229488009</v>
      </c>
      <c r="Q60" s="18" t="n">
        <f aca="false">Assumptions!$B$20+$E$60+Assumptions!$B$17+$P$60+$J$60+$O$60+$D$60</f>
        <v>38327301.7652924</v>
      </c>
      <c r="R60" s="18" t="n">
        <f aca="false">IF($C$60&lt;Assumptions!$B$37,Assumptions!$B$37*(Assumptions!$B$21+Assumptions!$B$22/Assumptions!$B$37)/(Assumptions!$B$21+Assumptions!$B$22/$C$60),Assumptions!$B$37)</f>
        <v>1</v>
      </c>
      <c r="S60" s="18" t="n">
        <f aca="false">Assumptions!$B$38/$R$60</f>
        <v>1</v>
      </c>
      <c r="T60" s="18" t="n">
        <f aca="false">Assumptions!$B$39*$S$60</f>
        <v>5000000</v>
      </c>
      <c r="U60" s="18" t="n">
        <f aca="false">IF($C$60&lt;Assumptions!$B$42,Assumptions!$B$42*(Assumptions!$B$21+Assumptions!$B$22/Assumptions!$B$42)/(Assumptions!$B$21+Assumptions!$B$22/$C$60),Assumptions!$B$42)</f>
        <v>3</v>
      </c>
      <c r="V60" s="18" t="n">
        <f aca="false">Assumptions!$B$43/$U$60</f>
        <v>1</v>
      </c>
      <c r="W60" s="18" t="n">
        <f aca="false">Assumptions!$B$44*$V$60</f>
        <v>5000000</v>
      </c>
      <c r="X60" s="18" t="n">
        <f aca="false">IF($C$60&lt;Assumptions!$B$47,Assumptions!$B$47*(Assumptions!$B$21+Assumptions!$B$22/Assumptions!$B$47)/(Assumptions!$B$21+Assumptions!$B$22/$C$60),Assumptions!$B$47)</f>
        <v>10</v>
      </c>
      <c r="Y60" s="18" t="n">
        <f aca="false">Assumptions!$B$48/$X$60</f>
        <v>1</v>
      </c>
      <c r="Z60" s="18" t="n">
        <f aca="false">Assumptions!$B$49*$Y$60</f>
        <v>3000000</v>
      </c>
      <c r="AA60" s="18" t="n">
        <f aca="false">IF($C$60&lt;Assumptions!$B$52,Assumptions!$B$52*(Assumptions!$B$21+Assumptions!$B$22/Assumptions!$B$52)/(Assumptions!$B$21+Assumptions!$B$22/$C$60),Assumptions!$B$52)</f>
        <v>25</v>
      </c>
      <c r="AB60" s="18" t="n">
        <f aca="false">Assumptions!$B$53/$AA$60</f>
        <v>1</v>
      </c>
      <c r="AC60" s="18" t="n">
        <f aca="false">Assumptions!$B$54*$AB$60</f>
        <v>2400000</v>
      </c>
      <c r="AD60" s="18" t="n">
        <f aca="false">IF($C$60&lt;Assumptions!$B$57,Assumptions!$B$57*(Assumptions!$B$21+Assumptions!$B$22/Assumptions!$B$57)/(Assumptions!$B$21+Assumptions!$B$22/$C$60),Assumptions!$B$57)</f>
        <v>57.6817359540603</v>
      </c>
      <c r="AE60" s="18" t="n">
        <f aca="false">Assumptions!$B$58/$AD$60</f>
        <v>1.04019060812917</v>
      </c>
      <c r="AF60" s="18" t="n">
        <f aca="false">Assumptions!$B$59*$AE$60</f>
        <v>1733651.36027881</v>
      </c>
      <c r="AG60" s="18" t="n">
        <f aca="false">IF($C$60&lt;Assumptions!$B$62,Assumptions!$B$62*(Assumptions!$B$21+Assumptions!$B$22/Assumptions!$B$62)/(Assumptions!$B$21+Assumptions!$B$22/$C$60),Assumptions!$B$62)</f>
        <v>48.9126262367378</v>
      </c>
      <c r="AH60" s="18" t="n">
        <f aca="false">Assumptions!$B$63/$AG$60</f>
        <v>1.00502293134033</v>
      </c>
      <c r="AI60" s="18" t="n">
        <f aca="false">Assumptions!$B$64*$AH$60</f>
        <v>6133320.27733387</v>
      </c>
    </row>
    <row r="61" customFormat="false" ht="23.85" hidden="true" customHeight="false" outlineLevel="0" collapsed="false">
      <c r="A61" s="6" t="n">
        <f aca="false">ROW()-ROW($A$41)+Assumptions!$B$4</f>
        <v>20</v>
      </c>
      <c r="B61" s="18" t="n">
        <f aca="false">$P$60</f>
        <v>587882.229488009</v>
      </c>
      <c r="C61" s="18" t="n">
        <f aca="false">Assumptions!$B$6/(Assumptions!$B$16+$B$61)</f>
        <v>37.628498065874</v>
      </c>
      <c r="D61" s="18" t="n">
        <f aca="false">Assumptions!$B$7/$C$61</f>
        <v>797268.069203315</v>
      </c>
      <c r="E61" s="18" t="n">
        <f aca="false">$T$61+$W$61+$Z$61+$AC$61+$AF$61+$AI$61</f>
        <v>23266971.6376127</v>
      </c>
      <c r="F61" s="18" t="n">
        <f aca="false">Assumptions!$B$70/(Assumptions!$B$20+Assumptions!$B$17+$B$61+$E$61+$O$60)</f>
        <v>26.7785530953235</v>
      </c>
      <c r="G61" s="18" t="n">
        <f aca="false">$C$61*(1-Assumptions!$B$71)</f>
        <v>30.1027984526992</v>
      </c>
      <c r="H61" s="18" t="n">
        <f aca="false">MIN($F$61,$G$61)</f>
        <v>26.7785530953235</v>
      </c>
      <c r="I61" s="18" t="str">
        <f aca="false">IF($F$61&lt;=$G$61,"cap","discount")</f>
        <v>cap</v>
      </c>
      <c r="J61" s="18" t="n">
        <f aca="false">Assumptions!$B$69/$H$61</f>
        <v>186716.585552682</v>
      </c>
      <c r="K61" s="18" t="n">
        <f aca="false">Assumptions!$B$74/(Assumptions!$B$20+Assumptions!$B$17+$B$61+$E$61+$J$61)</f>
        <v>42.7393378414047</v>
      </c>
      <c r="L61" s="18" t="n">
        <f aca="false">$C$61*(1-Assumptions!$B$75)</f>
        <v>31.9842233559929</v>
      </c>
      <c r="M61" s="18" t="n">
        <f aca="false">MIN($K$61,$L$61)</f>
        <v>31.9842233559929</v>
      </c>
      <c r="N61" s="18" t="str">
        <f aca="false">IF($K$61&lt;=$L$61,"cap","discount")</f>
        <v>discount</v>
      </c>
      <c r="O61" s="18" t="n">
        <f aca="false">Assumptions!$B$73/$M$61</f>
        <v>93796.2434356841</v>
      </c>
      <c r="P61" s="18" t="n">
        <f aca="false">MAX(Assumptions!$B$4,(Assumptions!$B$10*(Assumptions!$B$20+$E$61+Assumptions!$B$17+$J$61+$O$61+$D$61)-Assumptions!$B$17)/(1-Assumptions!$B$10))</f>
        <v>587882.229488009</v>
      </c>
      <c r="Q61" s="18" t="n">
        <f aca="false">Assumptions!$B$20+$E$61+Assumptions!$B$17+$P$61+$J$61+$O$61+$D$61</f>
        <v>38327301.7652924</v>
      </c>
      <c r="R61" s="18" t="n">
        <f aca="false">IF($C$61&lt;Assumptions!$B$37,Assumptions!$B$37*(Assumptions!$B$21+Assumptions!$B$22/Assumptions!$B$37)/(Assumptions!$B$21+Assumptions!$B$22/$C$61),Assumptions!$B$37)</f>
        <v>1</v>
      </c>
      <c r="S61" s="18" t="n">
        <f aca="false">Assumptions!$B$38/$R$61</f>
        <v>1</v>
      </c>
      <c r="T61" s="18" t="n">
        <f aca="false">Assumptions!$B$39*$S$61</f>
        <v>5000000</v>
      </c>
      <c r="U61" s="18" t="n">
        <f aca="false">IF($C$61&lt;Assumptions!$B$42,Assumptions!$B$42*(Assumptions!$B$21+Assumptions!$B$22/Assumptions!$B$42)/(Assumptions!$B$21+Assumptions!$B$22/$C$61),Assumptions!$B$42)</f>
        <v>3</v>
      </c>
      <c r="V61" s="18" t="n">
        <f aca="false">Assumptions!$B$43/$U$61</f>
        <v>1</v>
      </c>
      <c r="W61" s="18" t="n">
        <f aca="false">Assumptions!$B$44*$V$61</f>
        <v>5000000</v>
      </c>
      <c r="X61" s="18" t="n">
        <f aca="false">IF($C$61&lt;Assumptions!$B$47,Assumptions!$B$47*(Assumptions!$B$21+Assumptions!$B$22/Assumptions!$B$47)/(Assumptions!$B$21+Assumptions!$B$22/$C$61),Assumptions!$B$47)</f>
        <v>10</v>
      </c>
      <c r="Y61" s="18" t="n">
        <f aca="false">Assumptions!$B$48/$X$61</f>
        <v>1</v>
      </c>
      <c r="Z61" s="18" t="n">
        <f aca="false">Assumptions!$B$49*$Y$61</f>
        <v>3000000</v>
      </c>
      <c r="AA61" s="18" t="n">
        <f aca="false">IF($C$61&lt;Assumptions!$B$52,Assumptions!$B$52*(Assumptions!$B$21+Assumptions!$B$22/Assumptions!$B$52)/(Assumptions!$B$21+Assumptions!$B$22/$C$61),Assumptions!$B$52)</f>
        <v>25</v>
      </c>
      <c r="AB61" s="18" t="n">
        <f aca="false">Assumptions!$B$53/$AA$61</f>
        <v>1</v>
      </c>
      <c r="AC61" s="18" t="n">
        <f aca="false">Assumptions!$B$54*$AB$61</f>
        <v>2400000</v>
      </c>
      <c r="AD61" s="18" t="n">
        <f aca="false">IF($C$61&lt;Assumptions!$B$57,Assumptions!$B$57*(Assumptions!$B$21+Assumptions!$B$22/Assumptions!$B$57)/(Assumptions!$B$21+Assumptions!$B$22/$C$61),Assumptions!$B$57)</f>
        <v>57.6817359540603</v>
      </c>
      <c r="AE61" s="18" t="n">
        <f aca="false">Assumptions!$B$58/$AD$61</f>
        <v>1.04019060812917</v>
      </c>
      <c r="AF61" s="18" t="n">
        <f aca="false">Assumptions!$B$59*$AE$61</f>
        <v>1733651.36027881</v>
      </c>
      <c r="AG61" s="18" t="n">
        <f aca="false">IF($C$61&lt;Assumptions!$B$62,Assumptions!$B$62*(Assumptions!$B$21+Assumptions!$B$22/Assumptions!$B$62)/(Assumptions!$B$21+Assumptions!$B$22/$C$61),Assumptions!$B$62)</f>
        <v>48.9126262367378</v>
      </c>
      <c r="AH61" s="18" t="n">
        <f aca="false">Assumptions!$B$63/$AG$61</f>
        <v>1.00502293134033</v>
      </c>
      <c r="AI61" s="18" t="n">
        <f aca="false">Assumptions!$B$64*$AH$61</f>
        <v>6133320.27733387</v>
      </c>
    </row>
    <row r="62" customFormat="false" ht="23.85" hidden="true" customHeight="false" outlineLevel="0" collapsed="false">
      <c r="A62" s="6" t="n">
        <f aca="false">ROW()-ROW($A$41)+Assumptions!$B$4</f>
        <v>21</v>
      </c>
      <c r="B62" s="18" t="n">
        <f aca="false">$P$61</f>
        <v>587882.229488009</v>
      </c>
      <c r="C62" s="18" t="n">
        <f aca="false">Assumptions!$B$6/(Assumptions!$B$16+$B$62)</f>
        <v>37.628498065874</v>
      </c>
      <c r="D62" s="18" t="n">
        <f aca="false">Assumptions!$B$7/$C$62</f>
        <v>797268.069203315</v>
      </c>
      <c r="E62" s="18" t="n">
        <f aca="false">$T$62+$W$62+$Z$62+$AC$62+$AF$62+$AI$62</f>
        <v>23266971.6376127</v>
      </c>
      <c r="F62" s="18" t="n">
        <f aca="false">Assumptions!$B$70/(Assumptions!$B$20+Assumptions!$B$17+$B$62+$E$62+$O$61)</f>
        <v>26.7785530953235</v>
      </c>
      <c r="G62" s="18" t="n">
        <f aca="false">$C$62*(1-Assumptions!$B$71)</f>
        <v>30.1027984526992</v>
      </c>
      <c r="H62" s="18" t="n">
        <f aca="false">MIN($F$62,$G$62)</f>
        <v>26.7785530953235</v>
      </c>
      <c r="I62" s="18" t="str">
        <f aca="false">IF($F$62&lt;=$G$62,"cap","discount")</f>
        <v>cap</v>
      </c>
      <c r="J62" s="18" t="n">
        <f aca="false">Assumptions!$B$69/$H$62</f>
        <v>186716.585552682</v>
      </c>
      <c r="K62" s="18" t="n">
        <f aca="false">Assumptions!$B$74/(Assumptions!$B$20+Assumptions!$B$17+$B$62+$E$62+$J$62)</f>
        <v>42.7393378414047</v>
      </c>
      <c r="L62" s="18" t="n">
        <f aca="false">$C$62*(1-Assumptions!$B$75)</f>
        <v>31.9842233559929</v>
      </c>
      <c r="M62" s="18" t="n">
        <f aca="false">MIN($K$62,$L$62)</f>
        <v>31.9842233559929</v>
      </c>
      <c r="N62" s="18" t="str">
        <f aca="false">IF($K$62&lt;=$L$62,"cap","discount")</f>
        <v>discount</v>
      </c>
      <c r="O62" s="18" t="n">
        <f aca="false">Assumptions!$B$73/$M$62</f>
        <v>93796.2434356841</v>
      </c>
      <c r="P62" s="18" t="n">
        <f aca="false">MAX(Assumptions!$B$4,(Assumptions!$B$10*(Assumptions!$B$20+$E$62+Assumptions!$B$17+$J$62+$O$62+$D$62)-Assumptions!$B$17)/(1-Assumptions!$B$10))</f>
        <v>587882.229488009</v>
      </c>
      <c r="Q62" s="18" t="n">
        <f aca="false">Assumptions!$B$20+$E$62+Assumptions!$B$17+$P$62+$J$62+$O$62+$D$62</f>
        <v>38327301.7652924</v>
      </c>
      <c r="R62" s="18" t="n">
        <f aca="false">IF($C$62&lt;Assumptions!$B$37,Assumptions!$B$37*(Assumptions!$B$21+Assumptions!$B$22/Assumptions!$B$37)/(Assumptions!$B$21+Assumptions!$B$22/$C$62),Assumptions!$B$37)</f>
        <v>1</v>
      </c>
      <c r="S62" s="18" t="n">
        <f aca="false">Assumptions!$B$38/$R$62</f>
        <v>1</v>
      </c>
      <c r="T62" s="18" t="n">
        <f aca="false">Assumptions!$B$39*$S$62</f>
        <v>5000000</v>
      </c>
      <c r="U62" s="18" t="n">
        <f aca="false">IF($C$62&lt;Assumptions!$B$42,Assumptions!$B$42*(Assumptions!$B$21+Assumptions!$B$22/Assumptions!$B$42)/(Assumptions!$B$21+Assumptions!$B$22/$C$62),Assumptions!$B$42)</f>
        <v>3</v>
      </c>
      <c r="V62" s="18" t="n">
        <f aca="false">Assumptions!$B$43/$U$62</f>
        <v>1</v>
      </c>
      <c r="W62" s="18" t="n">
        <f aca="false">Assumptions!$B$44*$V$62</f>
        <v>5000000</v>
      </c>
      <c r="X62" s="18" t="n">
        <f aca="false">IF($C$62&lt;Assumptions!$B$47,Assumptions!$B$47*(Assumptions!$B$21+Assumptions!$B$22/Assumptions!$B$47)/(Assumptions!$B$21+Assumptions!$B$22/$C$62),Assumptions!$B$47)</f>
        <v>10</v>
      </c>
      <c r="Y62" s="18" t="n">
        <f aca="false">Assumptions!$B$48/$X$62</f>
        <v>1</v>
      </c>
      <c r="Z62" s="18" t="n">
        <f aca="false">Assumptions!$B$49*$Y$62</f>
        <v>3000000</v>
      </c>
      <c r="AA62" s="18" t="n">
        <f aca="false">IF($C$62&lt;Assumptions!$B$52,Assumptions!$B$52*(Assumptions!$B$21+Assumptions!$B$22/Assumptions!$B$52)/(Assumptions!$B$21+Assumptions!$B$22/$C$62),Assumptions!$B$52)</f>
        <v>25</v>
      </c>
      <c r="AB62" s="18" t="n">
        <f aca="false">Assumptions!$B$53/$AA$62</f>
        <v>1</v>
      </c>
      <c r="AC62" s="18" t="n">
        <f aca="false">Assumptions!$B$54*$AB$62</f>
        <v>2400000</v>
      </c>
      <c r="AD62" s="18" t="n">
        <f aca="false">IF($C$62&lt;Assumptions!$B$57,Assumptions!$B$57*(Assumptions!$B$21+Assumptions!$B$22/Assumptions!$B$57)/(Assumptions!$B$21+Assumptions!$B$22/$C$62),Assumptions!$B$57)</f>
        <v>57.6817359540603</v>
      </c>
      <c r="AE62" s="18" t="n">
        <f aca="false">Assumptions!$B$58/$AD$62</f>
        <v>1.04019060812917</v>
      </c>
      <c r="AF62" s="18" t="n">
        <f aca="false">Assumptions!$B$59*$AE$62</f>
        <v>1733651.36027881</v>
      </c>
      <c r="AG62" s="18" t="n">
        <f aca="false">IF($C$62&lt;Assumptions!$B$62,Assumptions!$B$62*(Assumptions!$B$21+Assumptions!$B$22/Assumptions!$B$62)/(Assumptions!$B$21+Assumptions!$B$22/$C$62),Assumptions!$B$62)</f>
        <v>48.9126262367378</v>
      </c>
      <c r="AH62" s="18" t="n">
        <f aca="false">Assumptions!$B$63/$AG$62</f>
        <v>1.00502293134033</v>
      </c>
      <c r="AI62" s="18" t="n">
        <f aca="false">Assumptions!$B$64*$AH$62</f>
        <v>6133320.27733387</v>
      </c>
    </row>
    <row r="63" customFormat="false" ht="23.85" hidden="true" customHeight="false" outlineLevel="0" collapsed="false">
      <c r="A63" s="6" t="n">
        <f aca="false">ROW()-ROW($A$41)+Assumptions!$B$4</f>
        <v>22</v>
      </c>
      <c r="B63" s="18" t="n">
        <f aca="false">$P$62</f>
        <v>587882.229488009</v>
      </c>
      <c r="C63" s="18" t="n">
        <f aca="false">Assumptions!$B$6/(Assumptions!$B$16+$B$63)</f>
        <v>37.628498065874</v>
      </c>
      <c r="D63" s="18" t="n">
        <f aca="false">Assumptions!$B$7/$C$63</f>
        <v>797268.069203315</v>
      </c>
      <c r="E63" s="18" t="n">
        <f aca="false">$T$63+$W$63+$Z$63+$AC$63+$AF$63+$AI$63</f>
        <v>23266971.6376127</v>
      </c>
      <c r="F63" s="18" t="n">
        <f aca="false">Assumptions!$B$70/(Assumptions!$B$20+Assumptions!$B$17+$B$63+$E$63+$O$62)</f>
        <v>26.7785530953235</v>
      </c>
      <c r="G63" s="18" t="n">
        <f aca="false">$C$63*(1-Assumptions!$B$71)</f>
        <v>30.1027984526992</v>
      </c>
      <c r="H63" s="18" t="n">
        <f aca="false">MIN($F$63,$G$63)</f>
        <v>26.7785530953235</v>
      </c>
      <c r="I63" s="18" t="str">
        <f aca="false">IF($F$63&lt;=$G$63,"cap","discount")</f>
        <v>cap</v>
      </c>
      <c r="J63" s="18" t="n">
        <f aca="false">Assumptions!$B$69/$H$63</f>
        <v>186716.585552682</v>
      </c>
      <c r="K63" s="18" t="n">
        <f aca="false">Assumptions!$B$74/(Assumptions!$B$20+Assumptions!$B$17+$B$63+$E$63+$J$63)</f>
        <v>42.7393378414047</v>
      </c>
      <c r="L63" s="18" t="n">
        <f aca="false">$C$63*(1-Assumptions!$B$75)</f>
        <v>31.9842233559929</v>
      </c>
      <c r="M63" s="18" t="n">
        <f aca="false">MIN($K$63,$L$63)</f>
        <v>31.9842233559929</v>
      </c>
      <c r="N63" s="18" t="str">
        <f aca="false">IF($K$63&lt;=$L$63,"cap","discount")</f>
        <v>discount</v>
      </c>
      <c r="O63" s="18" t="n">
        <f aca="false">Assumptions!$B$73/$M$63</f>
        <v>93796.2434356841</v>
      </c>
      <c r="P63" s="18" t="n">
        <f aca="false">MAX(Assumptions!$B$4,(Assumptions!$B$10*(Assumptions!$B$20+$E$63+Assumptions!$B$17+$J$63+$O$63+$D$63)-Assumptions!$B$17)/(1-Assumptions!$B$10))</f>
        <v>587882.229488009</v>
      </c>
      <c r="Q63" s="18" t="n">
        <f aca="false">Assumptions!$B$20+$E$63+Assumptions!$B$17+$P$63+$J$63+$O$63+$D$63</f>
        <v>38327301.7652924</v>
      </c>
      <c r="R63" s="18" t="n">
        <f aca="false">IF($C$63&lt;Assumptions!$B$37,Assumptions!$B$37*(Assumptions!$B$21+Assumptions!$B$22/Assumptions!$B$37)/(Assumptions!$B$21+Assumptions!$B$22/$C$63),Assumptions!$B$37)</f>
        <v>1</v>
      </c>
      <c r="S63" s="18" t="n">
        <f aca="false">Assumptions!$B$38/$R$63</f>
        <v>1</v>
      </c>
      <c r="T63" s="18" t="n">
        <f aca="false">Assumptions!$B$39*$S$63</f>
        <v>5000000</v>
      </c>
      <c r="U63" s="18" t="n">
        <f aca="false">IF($C$63&lt;Assumptions!$B$42,Assumptions!$B$42*(Assumptions!$B$21+Assumptions!$B$22/Assumptions!$B$42)/(Assumptions!$B$21+Assumptions!$B$22/$C$63),Assumptions!$B$42)</f>
        <v>3</v>
      </c>
      <c r="V63" s="18" t="n">
        <f aca="false">Assumptions!$B$43/$U$63</f>
        <v>1</v>
      </c>
      <c r="W63" s="18" t="n">
        <f aca="false">Assumptions!$B$44*$V$63</f>
        <v>5000000</v>
      </c>
      <c r="X63" s="18" t="n">
        <f aca="false">IF($C$63&lt;Assumptions!$B$47,Assumptions!$B$47*(Assumptions!$B$21+Assumptions!$B$22/Assumptions!$B$47)/(Assumptions!$B$21+Assumptions!$B$22/$C$63),Assumptions!$B$47)</f>
        <v>10</v>
      </c>
      <c r="Y63" s="18" t="n">
        <f aca="false">Assumptions!$B$48/$X$63</f>
        <v>1</v>
      </c>
      <c r="Z63" s="18" t="n">
        <f aca="false">Assumptions!$B$49*$Y$63</f>
        <v>3000000</v>
      </c>
      <c r="AA63" s="18" t="n">
        <f aca="false">IF($C$63&lt;Assumptions!$B$52,Assumptions!$B$52*(Assumptions!$B$21+Assumptions!$B$22/Assumptions!$B$52)/(Assumptions!$B$21+Assumptions!$B$22/$C$63),Assumptions!$B$52)</f>
        <v>25</v>
      </c>
      <c r="AB63" s="18" t="n">
        <f aca="false">Assumptions!$B$53/$AA$63</f>
        <v>1</v>
      </c>
      <c r="AC63" s="18" t="n">
        <f aca="false">Assumptions!$B$54*$AB$63</f>
        <v>2400000</v>
      </c>
      <c r="AD63" s="18" t="n">
        <f aca="false">IF($C$63&lt;Assumptions!$B$57,Assumptions!$B$57*(Assumptions!$B$21+Assumptions!$B$22/Assumptions!$B$57)/(Assumptions!$B$21+Assumptions!$B$22/$C$63),Assumptions!$B$57)</f>
        <v>57.6817359540603</v>
      </c>
      <c r="AE63" s="18" t="n">
        <f aca="false">Assumptions!$B$58/$AD$63</f>
        <v>1.04019060812917</v>
      </c>
      <c r="AF63" s="18" t="n">
        <f aca="false">Assumptions!$B$59*$AE$63</f>
        <v>1733651.36027881</v>
      </c>
      <c r="AG63" s="18" t="n">
        <f aca="false">IF($C$63&lt;Assumptions!$B$62,Assumptions!$B$62*(Assumptions!$B$21+Assumptions!$B$22/Assumptions!$B$62)/(Assumptions!$B$21+Assumptions!$B$22/$C$63),Assumptions!$B$62)</f>
        <v>48.9126262367378</v>
      </c>
      <c r="AH63" s="18" t="n">
        <f aca="false">Assumptions!$B$63/$AG$63</f>
        <v>1.00502293134033</v>
      </c>
      <c r="AI63" s="18" t="n">
        <f aca="false">Assumptions!$B$64*$AH$63</f>
        <v>6133320.27733387</v>
      </c>
    </row>
    <row r="64" customFormat="false" ht="23.85" hidden="true" customHeight="false" outlineLevel="0" collapsed="false">
      <c r="A64" s="6" t="n">
        <f aca="false">ROW()-ROW($A$41)+Assumptions!$B$4</f>
        <v>23</v>
      </c>
      <c r="B64" s="18" t="n">
        <f aca="false">$P$63</f>
        <v>587882.229488009</v>
      </c>
      <c r="C64" s="18" t="n">
        <f aca="false">Assumptions!$B$6/(Assumptions!$B$16+$B$64)</f>
        <v>37.628498065874</v>
      </c>
      <c r="D64" s="18" t="n">
        <f aca="false">Assumptions!$B$7/$C$64</f>
        <v>797268.069203315</v>
      </c>
      <c r="E64" s="18" t="n">
        <f aca="false">$T$64+$W$64+$Z$64+$AC$64+$AF$64+$AI$64</f>
        <v>23266971.6376127</v>
      </c>
      <c r="F64" s="18" t="n">
        <f aca="false">Assumptions!$B$70/(Assumptions!$B$20+Assumptions!$B$17+$B$64+$E$64+$O$63)</f>
        <v>26.7785530953235</v>
      </c>
      <c r="G64" s="18" t="n">
        <f aca="false">$C$64*(1-Assumptions!$B$71)</f>
        <v>30.1027984526992</v>
      </c>
      <c r="H64" s="18" t="n">
        <f aca="false">MIN($F$64,$G$64)</f>
        <v>26.7785530953235</v>
      </c>
      <c r="I64" s="18" t="str">
        <f aca="false">IF($F$64&lt;=$G$64,"cap","discount")</f>
        <v>cap</v>
      </c>
      <c r="J64" s="18" t="n">
        <f aca="false">Assumptions!$B$69/$H$64</f>
        <v>186716.585552682</v>
      </c>
      <c r="K64" s="18" t="n">
        <f aca="false">Assumptions!$B$74/(Assumptions!$B$20+Assumptions!$B$17+$B$64+$E$64+$J$64)</f>
        <v>42.7393378414047</v>
      </c>
      <c r="L64" s="18" t="n">
        <f aca="false">$C$64*(1-Assumptions!$B$75)</f>
        <v>31.9842233559929</v>
      </c>
      <c r="M64" s="18" t="n">
        <f aca="false">MIN($K$64,$L$64)</f>
        <v>31.9842233559929</v>
      </c>
      <c r="N64" s="18" t="str">
        <f aca="false">IF($K$64&lt;=$L$64,"cap","discount")</f>
        <v>discount</v>
      </c>
      <c r="O64" s="18" t="n">
        <f aca="false">Assumptions!$B$73/$M$64</f>
        <v>93796.2434356841</v>
      </c>
      <c r="P64" s="18" t="n">
        <f aca="false">MAX(Assumptions!$B$4,(Assumptions!$B$10*(Assumptions!$B$20+$E$64+Assumptions!$B$17+$J$64+$O$64+$D$64)-Assumptions!$B$17)/(1-Assumptions!$B$10))</f>
        <v>587882.229488009</v>
      </c>
      <c r="Q64" s="18" t="n">
        <f aca="false">Assumptions!$B$20+$E$64+Assumptions!$B$17+$P$64+$J$64+$O$64+$D$64</f>
        <v>38327301.7652924</v>
      </c>
      <c r="R64" s="18" t="n">
        <f aca="false">IF($C$64&lt;Assumptions!$B$37,Assumptions!$B$37*(Assumptions!$B$21+Assumptions!$B$22/Assumptions!$B$37)/(Assumptions!$B$21+Assumptions!$B$22/$C$64),Assumptions!$B$37)</f>
        <v>1</v>
      </c>
      <c r="S64" s="18" t="n">
        <f aca="false">Assumptions!$B$38/$R$64</f>
        <v>1</v>
      </c>
      <c r="T64" s="18" t="n">
        <f aca="false">Assumptions!$B$39*$S$64</f>
        <v>5000000</v>
      </c>
      <c r="U64" s="18" t="n">
        <f aca="false">IF($C$64&lt;Assumptions!$B$42,Assumptions!$B$42*(Assumptions!$B$21+Assumptions!$B$22/Assumptions!$B$42)/(Assumptions!$B$21+Assumptions!$B$22/$C$64),Assumptions!$B$42)</f>
        <v>3</v>
      </c>
      <c r="V64" s="18" t="n">
        <f aca="false">Assumptions!$B$43/$U$64</f>
        <v>1</v>
      </c>
      <c r="W64" s="18" t="n">
        <f aca="false">Assumptions!$B$44*$V$64</f>
        <v>5000000</v>
      </c>
      <c r="X64" s="18" t="n">
        <f aca="false">IF($C$64&lt;Assumptions!$B$47,Assumptions!$B$47*(Assumptions!$B$21+Assumptions!$B$22/Assumptions!$B$47)/(Assumptions!$B$21+Assumptions!$B$22/$C$64),Assumptions!$B$47)</f>
        <v>10</v>
      </c>
      <c r="Y64" s="18" t="n">
        <f aca="false">Assumptions!$B$48/$X$64</f>
        <v>1</v>
      </c>
      <c r="Z64" s="18" t="n">
        <f aca="false">Assumptions!$B$49*$Y$64</f>
        <v>3000000</v>
      </c>
      <c r="AA64" s="18" t="n">
        <f aca="false">IF($C$64&lt;Assumptions!$B$52,Assumptions!$B$52*(Assumptions!$B$21+Assumptions!$B$22/Assumptions!$B$52)/(Assumptions!$B$21+Assumptions!$B$22/$C$64),Assumptions!$B$52)</f>
        <v>25</v>
      </c>
      <c r="AB64" s="18" t="n">
        <f aca="false">Assumptions!$B$53/$AA$64</f>
        <v>1</v>
      </c>
      <c r="AC64" s="18" t="n">
        <f aca="false">Assumptions!$B$54*$AB$64</f>
        <v>2400000</v>
      </c>
      <c r="AD64" s="18" t="n">
        <f aca="false">IF($C$64&lt;Assumptions!$B$57,Assumptions!$B$57*(Assumptions!$B$21+Assumptions!$B$22/Assumptions!$B$57)/(Assumptions!$B$21+Assumptions!$B$22/$C$64),Assumptions!$B$57)</f>
        <v>57.6817359540603</v>
      </c>
      <c r="AE64" s="18" t="n">
        <f aca="false">Assumptions!$B$58/$AD$64</f>
        <v>1.04019060812917</v>
      </c>
      <c r="AF64" s="18" t="n">
        <f aca="false">Assumptions!$B$59*$AE$64</f>
        <v>1733651.36027881</v>
      </c>
      <c r="AG64" s="18" t="n">
        <f aca="false">IF($C$64&lt;Assumptions!$B$62,Assumptions!$B$62*(Assumptions!$B$21+Assumptions!$B$22/Assumptions!$B$62)/(Assumptions!$B$21+Assumptions!$B$22/$C$64),Assumptions!$B$62)</f>
        <v>48.9126262367378</v>
      </c>
      <c r="AH64" s="18" t="n">
        <f aca="false">Assumptions!$B$63/$AG$64</f>
        <v>1.00502293134033</v>
      </c>
      <c r="AI64" s="18" t="n">
        <f aca="false">Assumptions!$B$64*$AH$64</f>
        <v>6133320.27733387</v>
      </c>
    </row>
    <row r="65" customFormat="false" ht="23.85" hidden="true" customHeight="false" outlineLevel="0" collapsed="false">
      <c r="A65" s="6" t="n">
        <f aca="false">ROW()-ROW($A$41)+Assumptions!$B$4</f>
        <v>24</v>
      </c>
      <c r="B65" s="18" t="n">
        <f aca="false">$P$64</f>
        <v>587882.229488009</v>
      </c>
      <c r="C65" s="18" t="n">
        <f aca="false">Assumptions!$B$6/(Assumptions!$B$16+$B$65)</f>
        <v>37.628498065874</v>
      </c>
      <c r="D65" s="18" t="n">
        <f aca="false">Assumptions!$B$7/$C$65</f>
        <v>797268.069203315</v>
      </c>
      <c r="E65" s="18" t="n">
        <f aca="false">$T$65+$W$65+$Z$65+$AC$65+$AF$65+$AI$65</f>
        <v>23266971.6376127</v>
      </c>
      <c r="F65" s="18" t="n">
        <f aca="false">Assumptions!$B$70/(Assumptions!$B$20+Assumptions!$B$17+$B$65+$E$65+$O$64)</f>
        <v>26.7785530953235</v>
      </c>
      <c r="G65" s="18" t="n">
        <f aca="false">$C$65*(1-Assumptions!$B$71)</f>
        <v>30.1027984526992</v>
      </c>
      <c r="H65" s="18" t="n">
        <f aca="false">MIN($F$65,$G$65)</f>
        <v>26.7785530953235</v>
      </c>
      <c r="I65" s="18" t="str">
        <f aca="false">IF($F$65&lt;=$G$65,"cap","discount")</f>
        <v>cap</v>
      </c>
      <c r="J65" s="18" t="n">
        <f aca="false">Assumptions!$B$69/$H$65</f>
        <v>186716.585552682</v>
      </c>
      <c r="K65" s="18" t="n">
        <f aca="false">Assumptions!$B$74/(Assumptions!$B$20+Assumptions!$B$17+$B$65+$E$65+$J$65)</f>
        <v>42.7393378414047</v>
      </c>
      <c r="L65" s="18" t="n">
        <f aca="false">$C$65*(1-Assumptions!$B$75)</f>
        <v>31.9842233559929</v>
      </c>
      <c r="M65" s="18" t="n">
        <f aca="false">MIN($K$65,$L$65)</f>
        <v>31.9842233559929</v>
      </c>
      <c r="N65" s="18" t="str">
        <f aca="false">IF($K$65&lt;=$L$65,"cap","discount")</f>
        <v>discount</v>
      </c>
      <c r="O65" s="18" t="n">
        <f aca="false">Assumptions!$B$73/$M$65</f>
        <v>93796.2434356841</v>
      </c>
      <c r="P65" s="18" t="n">
        <f aca="false">MAX(Assumptions!$B$4,(Assumptions!$B$10*(Assumptions!$B$20+$E$65+Assumptions!$B$17+$J$65+$O$65+$D$65)-Assumptions!$B$17)/(1-Assumptions!$B$10))</f>
        <v>587882.229488009</v>
      </c>
      <c r="Q65" s="18" t="n">
        <f aca="false">Assumptions!$B$20+$E$65+Assumptions!$B$17+$P$65+$J$65+$O$65+$D$65</f>
        <v>38327301.7652924</v>
      </c>
      <c r="R65" s="18" t="n">
        <f aca="false">IF($C$65&lt;Assumptions!$B$37,Assumptions!$B$37*(Assumptions!$B$21+Assumptions!$B$22/Assumptions!$B$37)/(Assumptions!$B$21+Assumptions!$B$22/$C$65),Assumptions!$B$37)</f>
        <v>1</v>
      </c>
      <c r="S65" s="18" t="n">
        <f aca="false">Assumptions!$B$38/$R$65</f>
        <v>1</v>
      </c>
      <c r="T65" s="18" t="n">
        <f aca="false">Assumptions!$B$39*$S$65</f>
        <v>5000000</v>
      </c>
      <c r="U65" s="18" t="n">
        <f aca="false">IF($C$65&lt;Assumptions!$B$42,Assumptions!$B$42*(Assumptions!$B$21+Assumptions!$B$22/Assumptions!$B$42)/(Assumptions!$B$21+Assumptions!$B$22/$C$65),Assumptions!$B$42)</f>
        <v>3</v>
      </c>
      <c r="V65" s="18" t="n">
        <f aca="false">Assumptions!$B$43/$U$65</f>
        <v>1</v>
      </c>
      <c r="W65" s="18" t="n">
        <f aca="false">Assumptions!$B$44*$V$65</f>
        <v>5000000</v>
      </c>
      <c r="X65" s="18" t="n">
        <f aca="false">IF($C$65&lt;Assumptions!$B$47,Assumptions!$B$47*(Assumptions!$B$21+Assumptions!$B$22/Assumptions!$B$47)/(Assumptions!$B$21+Assumptions!$B$22/$C$65),Assumptions!$B$47)</f>
        <v>10</v>
      </c>
      <c r="Y65" s="18" t="n">
        <f aca="false">Assumptions!$B$48/$X$65</f>
        <v>1</v>
      </c>
      <c r="Z65" s="18" t="n">
        <f aca="false">Assumptions!$B$49*$Y$65</f>
        <v>3000000</v>
      </c>
      <c r="AA65" s="18" t="n">
        <f aca="false">IF($C$65&lt;Assumptions!$B$52,Assumptions!$B$52*(Assumptions!$B$21+Assumptions!$B$22/Assumptions!$B$52)/(Assumptions!$B$21+Assumptions!$B$22/$C$65),Assumptions!$B$52)</f>
        <v>25</v>
      </c>
      <c r="AB65" s="18" t="n">
        <f aca="false">Assumptions!$B$53/$AA$65</f>
        <v>1</v>
      </c>
      <c r="AC65" s="18" t="n">
        <f aca="false">Assumptions!$B$54*$AB$65</f>
        <v>2400000</v>
      </c>
      <c r="AD65" s="18" t="n">
        <f aca="false">IF($C$65&lt;Assumptions!$B$57,Assumptions!$B$57*(Assumptions!$B$21+Assumptions!$B$22/Assumptions!$B$57)/(Assumptions!$B$21+Assumptions!$B$22/$C$65),Assumptions!$B$57)</f>
        <v>57.6817359540603</v>
      </c>
      <c r="AE65" s="18" t="n">
        <f aca="false">Assumptions!$B$58/$AD$65</f>
        <v>1.04019060812917</v>
      </c>
      <c r="AF65" s="18" t="n">
        <f aca="false">Assumptions!$B$59*$AE$65</f>
        <v>1733651.36027881</v>
      </c>
      <c r="AG65" s="18" t="n">
        <f aca="false">IF($C$65&lt;Assumptions!$B$62,Assumptions!$B$62*(Assumptions!$B$21+Assumptions!$B$22/Assumptions!$B$62)/(Assumptions!$B$21+Assumptions!$B$22/$C$65),Assumptions!$B$62)</f>
        <v>48.9126262367378</v>
      </c>
      <c r="AH65" s="18" t="n">
        <f aca="false">Assumptions!$B$63/$AG$65</f>
        <v>1.00502293134033</v>
      </c>
      <c r="AI65" s="18" t="n">
        <f aca="false">Assumptions!$B$64*$AH$65</f>
        <v>6133320.27733387</v>
      </c>
    </row>
    <row r="66" customFormat="false" ht="23.85" hidden="true" customHeight="false" outlineLevel="0" collapsed="false">
      <c r="A66" s="6" t="n">
        <f aca="false">ROW()-ROW($A$41)+Assumptions!$B$4</f>
        <v>25</v>
      </c>
      <c r="B66" s="18" t="n">
        <f aca="false">$P$65</f>
        <v>587882.229488009</v>
      </c>
      <c r="C66" s="18" t="n">
        <f aca="false">Assumptions!$B$6/(Assumptions!$B$16+$B$66)</f>
        <v>37.628498065874</v>
      </c>
      <c r="D66" s="18" t="n">
        <f aca="false">Assumptions!$B$7/$C$66</f>
        <v>797268.069203315</v>
      </c>
      <c r="E66" s="18" t="n">
        <f aca="false">$T$66+$W$66+$Z$66+$AC$66+$AF$66+$AI$66</f>
        <v>23266971.6376127</v>
      </c>
      <c r="F66" s="18" t="n">
        <f aca="false">Assumptions!$B$70/(Assumptions!$B$20+Assumptions!$B$17+$B$66+$E$66+$O$65)</f>
        <v>26.7785530953235</v>
      </c>
      <c r="G66" s="18" t="n">
        <f aca="false">$C$66*(1-Assumptions!$B$71)</f>
        <v>30.1027984526992</v>
      </c>
      <c r="H66" s="18" t="n">
        <f aca="false">MIN($F$66,$G$66)</f>
        <v>26.7785530953235</v>
      </c>
      <c r="I66" s="18" t="str">
        <f aca="false">IF($F$66&lt;=$G$66,"cap","discount")</f>
        <v>cap</v>
      </c>
      <c r="J66" s="18" t="n">
        <f aca="false">Assumptions!$B$69/$H$66</f>
        <v>186716.585552682</v>
      </c>
      <c r="K66" s="18" t="n">
        <f aca="false">Assumptions!$B$74/(Assumptions!$B$20+Assumptions!$B$17+$B$66+$E$66+$J$66)</f>
        <v>42.7393378414047</v>
      </c>
      <c r="L66" s="18" t="n">
        <f aca="false">$C$66*(1-Assumptions!$B$75)</f>
        <v>31.9842233559929</v>
      </c>
      <c r="M66" s="18" t="n">
        <f aca="false">MIN($K$66,$L$66)</f>
        <v>31.9842233559929</v>
      </c>
      <c r="N66" s="18" t="str">
        <f aca="false">IF($K$66&lt;=$L$66,"cap","discount")</f>
        <v>discount</v>
      </c>
      <c r="O66" s="18" t="n">
        <f aca="false">Assumptions!$B$73/$M$66</f>
        <v>93796.2434356841</v>
      </c>
      <c r="P66" s="18" t="n">
        <f aca="false">MAX(Assumptions!$B$4,(Assumptions!$B$10*(Assumptions!$B$20+$E$66+Assumptions!$B$17+$J$66+$O$66+$D$66)-Assumptions!$B$17)/(1-Assumptions!$B$10))</f>
        <v>587882.229488009</v>
      </c>
      <c r="Q66" s="18" t="n">
        <f aca="false">Assumptions!$B$20+$E$66+Assumptions!$B$17+$P$66+$J$66+$O$66+$D$66</f>
        <v>38327301.7652924</v>
      </c>
      <c r="R66" s="18" t="n">
        <f aca="false">IF($C$66&lt;Assumptions!$B$37,Assumptions!$B$37*(Assumptions!$B$21+Assumptions!$B$22/Assumptions!$B$37)/(Assumptions!$B$21+Assumptions!$B$22/$C$66),Assumptions!$B$37)</f>
        <v>1</v>
      </c>
      <c r="S66" s="18" t="n">
        <f aca="false">Assumptions!$B$38/$R$66</f>
        <v>1</v>
      </c>
      <c r="T66" s="18" t="n">
        <f aca="false">Assumptions!$B$39*$S$66</f>
        <v>5000000</v>
      </c>
      <c r="U66" s="18" t="n">
        <f aca="false">IF($C$66&lt;Assumptions!$B$42,Assumptions!$B$42*(Assumptions!$B$21+Assumptions!$B$22/Assumptions!$B$42)/(Assumptions!$B$21+Assumptions!$B$22/$C$66),Assumptions!$B$42)</f>
        <v>3</v>
      </c>
      <c r="V66" s="18" t="n">
        <f aca="false">Assumptions!$B$43/$U$66</f>
        <v>1</v>
      </c>
      <c r="W66" s="18" t="n">
        <f aca="false">Assumptions!$B$44*$V$66</f>
        <v>5000000</v>
      </c>
      <c r="X66" s="18" t="n">
        <f aca="false">IF($C$66&lt;Assumptions!$B$47,Assumptions!$B$47*(Assumptions!$B$21+Assumptions!$B$22/Assumptions!$B$47)/(Assumptions!$B$21+Assumptions!$B$22/$C$66),Assumptions!$B$47)</f>
        <v>10</v>
      </c>
      <c r="Y66" s="18" t="n">
        <f aca="false">Assumptions!$B$48/$X$66</f>
        <v>1</v>
      </c>
      <c r="Z66" s="18" t="n">
        <f aca="false">Assumptions!$B$49*$Y$66</f>
        <v>3000000</v>
      </c>
      <c r="AA66" s="18" t="n">
        <f aca="false">IF($C$66&lt;Assumptions!$B$52,Assumptions!$B$52*(Assumptions!$B$21+Assumptions!$B$22/Assumptions!$B$52)/(Assumptions!$B$21+Assumptions!$B$22/$C$66),Assumptions!$B$52)</f>
        <v>25</v>
      </c>
      <c r="AB66" s="18" t="n">
        <f aca="false">Assumptions!$B$53/$AA$66</f>
        <v>1</v>
      </c>
      <c r="AC66" s="18" t="n">
        <f aca="false">Assumptions!$B$54*$AB$66</f>
        <v>2400000</v>
      </c>
      <c r="AD66" s="18" t="n">
        <f aca="false">IF($C$66&lt;Assumptions!$B$57,Assumptions!$B$57*(Assumptions!$B$21+Assumptions!$B$22/Assumptions!$B$57)/(Assumptions!$B$21+Assumptions!$B$22/$C$66),Assumptions!$B$57)</f>
        <v>57.6817359540603</v>
      </c>
      <c r="AE66" s="18" t="n">
        <f aca="false">Assumptions!$B$58/$AD$66</f>
        <v>1.04019060812917</v>
      </c>
      <c r="AF66" s="18" t="n">
        <f aca="false">Assumptions!$B$59*$AE$66</f>
        <v>1733651.36027881</v>
      </c>
      <c r="AG66" s="18" t="n">
        <f aca="false">IF($C$66&lt;Assumptions!$B$62,Assumptions!$B$62*(Assumptions!$B$21+Assumptions!$B$22/Assumptions!$B$62)/(Assumptions!$B$21+Assumptions!$B$22/$C$66),Assumptions!$B$62)</f>
        <v>48.9126262367378</v>
      </c>
      <c r="AH66" s="18" t="n">
        <f aca="false">Assumptions!$B$63/$AG$66</f>
        <v>1.00502293134033</v>
      </c>
      <c r="AI66" s="18" t="n">
        <f aca="false">Assumptions!$B$64*$AH$66</f>
        <v>6133320.27733387</v>
      </c>
    </row>
    <row r="67" customFormat="false" ht="23.85" hidden="true" customHeight="false" outlineLevel="0" collapsed="false">
      <c r="A67" s="6" t="n">
        <f aca="false">ROW()-ROW($A$41)+Assumptions!$B$4</f>
        <v>26</v>
      </c>
      <c r="B67" s="18" t="n">
        <f aca="false">$P$66</f>
        <v>587882.229488009</v>
      </c>
      <c r="C67" s="18" t="n">
        <f aca="false">Assumptions!$B$6/(Assumptions!$B$16+$B$67)</f>
        <v>37.628498065874</v>
      </c>
      <c r="D67" s="18" t="n">
        <f aca="false">Assumptions!$B$7/$C$67</f>
        <v>797268.069203315</v>
      </c>
      <c r="E67" s="18" t="n">
        <f aca="false">$T$67+$W$67+$Z$67+$AC$67+$AF$67+$AI$67</f>
        <v>23266971.6376127</v>
      </c>
      <c r="F67" s="18" t="n">
        <f aca="false">Assumptions!$B$70/(Assumptions!$B$20+Assumptions!$B$17+$B$67+$E$67+$O$66)</f>
        <v>26.7785530953235</v>
      </c>
      <c r="G67" s="18" t="n">
        <f aca="false">$C$67*(1-Assumptions!$B$71)</f>
        <v>30.1027984526992</v>
      </c>
      <c r="H67" s="18" t="n">
        <f aca="false">MIN($F$67,$G$67)</f>
        <v>26.7785530953235</v>
      </c>
      <c r="I67" s="18" t="str">
        <f aca="false">IF($F$67&lt;=$G$67,"cap","discount")</f>
        <v>cap</v>
      </c>
      <c r="J67" s="18" t="n">
        <f aca="false">Assumptions!$B$69/$H$67</f>
        <v>186716.585552682</v>
      </c>
      <c r="K67" s="18" t="n">
        <f aca="false">Assumptions!$B$74/(Assumptions!$B$20+Assumptions!$B$17+$B$67+$E$67+$J$67)</f>
        <v>42.7393378414047</v>
      </c>
      <c r="L67" s="18" t="n">
        <f aca="false">$C$67*(1-Assumptions!$B$75)</f>
        <v>31.9842233559929</v>
      </c>
      <c r="M67" s="18" t="n">
        <f aca="false">MIN($K$67,$L$67)</f>
        <v>31.9842233559929</v>
      </c>
      <c r="N67" s="18" t="str">
        <f aca="false">IF($K$67&lt;=$L$67,"cap","discount")</f>
        <v>discount</v>
      </c>
      <c r="O67" s="18" t="n">
        <f aca="false">Assumptions!$B$73/$M$67</f>
        <v>93796.2434356841</v>
      </c>
      <c r="P67" s="18" t="n">
        <f aca="false">MAX(Assumptions!$B$4,(Assumptions!$B$10*(Assumptions!$B$20+$E$67+Assumptions!$B$17+$J$67+$O$67+$D$67)-Assumptions!$B$17)/(1-Assumptions!$B$10))</f>
        <v>587882.229488009</v>
      </c>
      <c r="Q67" s="18" t="n">
        <f aca="false">Assumptions!$B$20+$E$67+Assumptions!$B$17+$P$67+$J$67+$O$67+$D$67</f>
        <v>38327301.7652924</v>
      </c>
      <c r="R67" s="18" t="n">
        <f aca="false">IF($C$67&lt;Assumptions!$B$37,Assumptions!$B$37*(Assumptions!$B$21+Assumptions!$B$22/Assumptions!$B$37)/(Assumptions!$B$21+Assumptions!$B$22/$C$67),Assumptions!$B$37)</f>
        <v>1</v>
      </c>
      <c r="S67" s="18" t="n">
        <f aca="false">Assumptions!$B$38/$R$67</f>
        <v>1</v>
      </c>
      <c r="T67" s="18" t="n">
        <f aca="false">Assumptions!$B$39*$S$67</f>
        <v>5000000</v>
      </c>
      <c r="U67" s="18" t="n">
        <f aca="false">IF($C$67&lt;Assumptions!$B$42,Assumptions!$B$42*(Assumptions!$B$21+Assumptions!$B$22/Assumptions!$B$42)/(Assumptions!$B$21+Assumptions!$B$22/$C$67),Assumptions!$B$42)</f>
        <v>3</v>
      </c>
      <c r="V67" s="18" t="n">
        <f aca="false">Assumptions!$B$43/$U$67</f>
        <v>1</v>
      </c>
      <c r="W67" s="18" t="n">
        <f aca="false">Assumptions!$B$44*$V$67</f>
        <v>5000000</v>
      </c>
      <c r="X67" s="18" t="n">
        <f aca="false">IF($C$67&lt;Assumptions!$B$47,Assumptions!$B$47*(Assumptions!$B$21+Assumptions!$B$22/Assumptions!$B$47)/(Assumptions!$B$21+Assumptions!$B$22/$C$67),Assumptions!$B$47)</f>
        <v>10</v>
      </c>
      <c r="Y67" s="18" t="n">
        <f aca="false">Assumptions!$B$48/$X$67</f>
        <v>1</v>
      </c>
      <c r="Z67" s="18" t="n">
        <f aca="false">Assumptions!$B$49*$Y$67</f>
        <v>3000000</v>
      </c>
      <c r="AA67" s="18" t="n">
        <f aca="false">IF($C$67&lt;Assumptions!$B$52,Assumptions!$B$52*(Assumptions!$B$21+Assumptions!$B$22/Assumptions!$B$52)/(Assumptions!$B$21+Assumptions!$B$22/$C$67),Assumptions!$B$52)</f>
        <v>25</v>
      </c>
      <c r="AB67" s="18" t="n">
        <f aca="false">Assumptions!$B$53/$AA$67</f>
        <v>1</v>
      </c>
      <c r="AC67" s="18" t="n">
        <f aca="false">Assumptions!$B$54*$AB$67</f>
        <v>2400000</v>
      </c>
      <c r="AD67" s="18" t="n">
        <f aca="false">IF($C$67&lt;Assumptions!$B$57,Assumptions!$B$57*(Assumptions!$B$21+Assumptions!$B$22/Assumptions!$B$57)/(Assumptions!$B$21+Assumptions!$B$22/$C$67),Assumptions!$B$57)</f>
        <v>57.6817359540603</v>
      </c>
      <c r="AE67" s="18" t="n">
        <f aca="false">Assumptions!$B$58/$AD$67</f>
        <v>1.04019060812917</v>
      </c>
      <c r="AF67" s="18" t="n">
        <f aca="false">Assumptions!$B$59*$AE$67</f>
        <v>1733651.36027881</v>
      </c>
      <c r="AG67" s="18" t="n">
        <f aca="false">IF($C$67&lt;Assumptions!$B$62,Assumptions!$B$62*(Assumptions!$B$21+Assumptions!$B$22/Assumptions!$B$62)/(Assumptions!$B$21+Assumptions!$B$22/$C$67),Assumptions!$B$62)</f>
        <v>48.9126262367378</v>
      </c>
      <c r="AH67" s="18" t="n">
        <f aca="false">Assumptions!$B$63/$AG$67</f>
        <v>1.00502293134033</v>
      </c>
      <c r="AI67" s="18" t="n">
        <f aca="false">Assumptions!$B$64*$AH$67</f>
        <v>6133320.27733387</v>
      </c>
    </row>
    <row r="68" customFormat="false" ht="23.85" hidden="true" customHeight="false" outlineLevel="0" collapsed="false">
      <c r="A68" s="6" t="n">
        <f aca="false">ROW()-ROW($A$41)+Assumptions!$B$4</f>
        <v>27</v>
      </c>
      <c r="B68" s="18" t="n">
        <f aca="false">$P$67</f>
        <v>587882.229488009</v>
      </c>
      <c r="C68" s="18" t="n">
        <f aca="false">Assumptions!$B$6/(Assumptions!$B$16+$B$68)</f>
        <v>37.628498065874</v>
      </c>
      <c r="D68" s="18" t="n">
        <f aca="false">Assumptions!$B$7/$C$68</f>
        <v>797268.069203315</v>
      </c>
      <c r="E68" s="18" t="n">
        <f aca="false">$T$68+$W$68+$Z$68+$AC$68+$AF$68+$AI$68</f>
        <v>23266971.6376127</v>
      </c>
      <c r="F68" s="18" t="n">
        <f aca="false">Assumptions!$B$70/(Assumptions!$B$20+Assumptions!$B$17+$B$68+$E$68+$O$67)</f>
        <v>26.7785530953235</v>
      </c>
      <c r="G68" s="18" t="n">
        <f aca="false">$C$68*(1-Assumptions!$B$71)</f>
        <v>30.1027984526992</v>
      </c>
      <c r="H68" s="18" t="n">
        <f aca="false">MIN($F$68,$G$68)</f>
        <v>26.7785530953235</v>
      </c>
      <c r="I68" s="18" t="str">
        <f aca="false">IF($F$68&lt;=$G$68,"cap","discount")</f>
        <v>cap</v>
      </c>
      <c r="J68" s="18" t="n">
        <f aca="false">Assumptions!$B$69/$H$68</f>
        <v>186716.585552682</v>
      </c>
      <c r="K68" s="18" t="n">
        <f aca="false">Assumptions!$B$74/(Assumptions!$B$20+Assumptions!$B$17+$B$68+$E$68+$J$68)</f>
        <v>42.7393378414047</v>
      </c>
      <c r="L68" s="18" t="n">
        <f aca="false">$C$68*(1-Assumptions!$B$75)</f>
        <v>31.9842233559929</v>
      </c>
      <c r="M68" s="18" t="n">
        <f aca="false">MIN($K$68,$L$68)</f>
        <v>31.9842233559929</v>
      </c>
      <c r="N68" s="18" t="str">
        <f aca="false">IF($K$68&lt;=$L$68,"cap","discount")</f>
        <v>discount</v>
      </c>
      <c r="O68" s="18" t="n">
        <f aca="false">Assumptions!$B$73/$M$68</f>
        <v>93796.2434356841</v>
      </c>
      <c r="P68" s="18" t="n">
        <f aca="false">MAX(Assumptions!$B$4,(Assumptions!$B$10*(Assumptions!$B$20+$E$68+Assumptions!$B$17+$J$68+$O$68+$D$68)-Assumptions!$B$17)/(1-Assumptions!$B$10))</f>
        <v>587882.229488009</v>
      </c>
      <c r="Q68" s="18" t="n">
        <f aca="false">Assumptions!$B$20+$E$68+Assumptions!$B$17+$P$68+$J$68+$O$68+$D$68</f>
        <v>38327301.7652924</v>
      </c>
      <c r="R68" s="18" t="n">
        <f aca="false">IF($C$68&lt;Assumptions!$B$37,Assumptions!$B$37*(Assumptions!$B$21+Assumptions!$B$22/Assumptions!$B$37)/(Assumptions!$B$21+Assumptions!$B$22/$C$68),Assumptions!$B$37)</f>
        <v>1</v>
      </c>
      <c r="S68" s="18" t="n">
        <f aca="false">Assumptions!$B$38/$R$68</f>
        <v>1</v>
      </c>
      <c r="T68" s="18" t="n">
        <f aca="false">Assumptions!$B$39*$S$68</f>
        <v>5000000</v>
      </c>
      <c r="U68" s="18" t="n">
        <f aca="false">IF($C$68&lt;Assumptions!$B$42,Assumptions!$B$42*(Assumptions!$B$21+Assumptions!$B$22/Assumptions!$B$42)/(Assumptions!$B$21+Assumptions!$B$22/$C$68),Assumptions!$B$42)</f>
        <v>3</v>
      </c>
      <c r="V68" s="18" t="n">
        <f aca="false">Assumptions!$B$43/$U$68</f>
        <v>1</v>
      </c>
      <c r="W68" s="18" t="n">
        <f aca="false">Assumptions!$B$44*$V$68</f>
        <v>5000000</v>
      </c>
      <c r="X68" s="18" t="n">
        <f aca="false">IF($C$68&lt;Assumptions!$B$47,Assumptions!$B$47*(Assumptions!$B$21+Assumptions!$B$22/Assumptions!$B$47)/(Assumptions!$B$21+Assumptions!$B$22/$C$68),Assumptions!$B$47)</f>
        <v>10</v>
      </c>
      <c r="Y68" s="18" t="n">
        <f aca="false">Assumptions!$B$48/$X$68</f>
        <v>1</v>
      </c>
      <c r="Z68" s="18" t="n">
        <f aca="false">Assumptions!$B$49*$Y$68</f>
        <v>3000000</v>
      </c>
      <c r="AA68" s="18" t="n">
        <f aca="false">IF($C$68&lt;Assumptions!$B$52,Assumptions!$B$52*(Assumptions!$B$21+Assumptions!$B$22/Assumptions!$B$52)/(Assumptions!$B$21+Assumptions!$B$22/$C$68),Assumptions!$B$52)</f>
        <v>25</v>
      </c>
      <c r="AB68" s="18" t="n">
        <f aca="false">Assumptions!$B$53/$AA$68</f>
        <v>1</v>
      </c>
      <c r="AC68" s="18" t="n">
        <f aca="false">Assumptions!$B$54*$AB$68</f>
        <v>2400000</v>
      </c>
      <c r="AD68" s="18" t="n">
        <f aca="false">IF($C$68&lt;Assumptions!$B$57,Assumptions!$B$57*(Assumptions!$B$21+Assumptions!$B$22/Assumptions!$B$57)/(Assumptions!$B$21+Assumptions!$B$22/$C$68),Assumptions!$B$57)</f>
        <v>57.6817359540603</v>
      </c>
      <c r="AE68" s="18" t="n">
        <f aca="false">Assumptions!$B$58/$AD$68</f>
        <v>1.04019060812917</v>
      </c>
      <c r="AF68" s="18" t="n">
        <f aca="false">Assumptions!$B$59*$AE$68</f>
        <v>1733651.36027881</v>
      </c>
      <c r="AG68" s="18" t="n">
        <f aca="false">IF($C$68&lt;Assumptions!$B$62,Assumptions!$B$62*(Assumptions!$B$21+Assumptions!$B$22/Assumptions!$B$62)/(Assumptions!$B$21+Assumptions!$B$22/$C$68),Assumptions!$B$62)</f>
        <v>48.9126262367378</v>
      </c>
      <c r="AH68" s="18" t="n">
        <f aca="false">Assumptions!$B$63/$AG$68</f>
        <v>1.00502293134033</v>
      </c>
      <c r="AI68" s="18" t="n">
        <f aca="false">Assumptions!$B$64*$AH$68</f>
        <v>6133320.27733387</v>
      </c>
    </row>
    <row r="69" customFormat="false" ht="23.85" hidden="true" customHeight="false" outlineLevel="0" collapsed="false">
      <c r="A69" s="6" t="n">
        <f aca="false">ROW()-ROW($A$41)+Assumptions!$B$4</f>
        <v>28</v>
      </c>
      <c r="B69" s="18" t="n">
        <f aca="false">$P$68</f>
        <v>587882.229488009</v>
      </c>
      <c r="C69" s="18" t="n">
        <f aca="false">Assumptions!$B$6/(Assumptions!$B$16+$B$69)</f>
        <v>37.628498065874</v>
      </c>
      <c r="D69" s="18" t="n">
        <f aca="false">Assumptions!$B$7/$C$69</f>
        <v>797268.069203315</v>
      </c>
      <c r="E69" s="18" t="n">
        <f aca="false">$T$69+$W$69+$Z$69+$AC$69+$AF$69+$AI$69</f>
        <v>23266971.6376127</v>
      </c>
      <c r="F69" s="18" t="n">
        <f aca="false">Assumptions!$B$70/(Assumptions!$B$20+Assumptions!$B$17+$B$69+$E$69+$O$68)</f>
        <v>26.7785530953235</v>
      </c>
      <c r="G69" s="18" t="n">
        <f aca="false">$C$69*(1-Assumptions!$B$71)</f>
        <v>30.1027984526992</v>
      </c>
      <c r="H69" s="18" t="n">
        <f aca="false">MIN($F$69,$G$69)</f>
        <v>26.7785530953235</v>
      </c>
      <c r="I69" s="18" t="str">
        <f aca="false">IF($F$69&lt;=$G$69,"cap","discount")</f>
        <v>cap</v>
      </c>
      <c r="J69" s="18" t="n">
        <f aca="false">Assumptions!$B$69/$H$69</f>
        <v>186716.585552682</v>
      </c>
      <c r="K69" s="18" t="n">
        <f aca="false">Assumptions!$B$74/(Assumptions!$B$20+Assumptions!$B$17+$B$69+$E$69+$J$69)</f>
        <v>42.7393378414047</v>
      </c>
      <c r="L69" s="18" t="n">
        <f aca="false">$C$69*(1-Assumptions!$B$75)</f>
        <v>31.9842233559929</v>
      </c>
      <c r="M69" s="18" t="n">
        <f aca="false">MIN($K$69,$L$69)</f>
        <v>31.9842233559929</v>
      </c>
      <c r="N69" s="18" t="str">
        <f aca="false">IF($K$69&lt;=$L$69,"cap","discount")</f>
        <v>discount</v>
      </c>
      <c r="O69" s="18" t="n">
        <f aca="false">Assumptions!$B$73/$M$69</f>
        <v>93796.2434356841</v>
      </c>
      <c r="P69" s="18" t="n">
        <f aca="false">MAX(Assumptions!$B$4,(Assumptions!$B$10*(Assumptions!$B$20+$E$69+Assumptions!$B$17+$J$69+$O$69+$D$69)-Assumptions!$B$17)/(1-Assumptions!$B$10))</f>
        <v>587882.229488009</v>
      </c>
      <c r="Q69" s="18" t="n">
        <f aca="false">Assumptions!$B$20+$E$69+Assumptions!$B$17+$P$69+$J$69+$O$69+$D$69</f>
        <v>38327301.7652924</v>
      </c>
      <c r="R69" s="18" t="n">
        <f aca="false">IF($C$69&lt;Assumptions!$B$37,Assumptions!$B$37*(Assumptions!$B$21+Assumptions!$B$22/Assumptions!$B$37)/(Assumptions!$B$21+Assumptions!$B$22/$C$69),Assumptions!$B$37)</f>
        <v>1</v>
      </c>
      <c r="S69" s="18" t="n">
        <f aca="false">Assumptions!$B$38/$R$69</f>
        <v>1</v>
      </c>
      <c r="T69" s="18" t="n">
        <f aca="false">Assumptions!$B$39*$S$69</f>
        <v>5000000</v>
      </c>
      <c r="U69" s="18" t="n">
        <f aca="false">IF($C$69&lt;Assumptions!$B$42,Assumptions!$B$42*(Assumptions!$B$21+Assumptions!$B$22/Assumptions!$B$42)/(Assumptions!$B$21+Assumptions!$B$22/$C$69),Assumptions!$B$42)</f>
        <v>3</v>
      </c>
      <c r="V69" s="18" t="n">
        <f aca="false">Assumptions!$B$43/$U$69</f>
        <v>1</v>
      </c>
      <c r="W69" s="18" t="n">
        <f aca="false">Assumptions!$B$44*$V$69</f>
        <v>5000000</v>
      </c>
      <c r="X69" s="18" t="n">
        <f aca="false">IF($C$69&lt;Assumptions!$B$47,Assumptions!$B$47*(Assumptions!$B$21+Assumptions!$B$22/Assumptions!$B$47)/(Assumptions!$B$21+Assumptions!$B$22/$C$69),Assumptions!$B$47)</f>
        <v>10</v>
      </c>
      <c r="Y69" s="18" t="n">
        <f aca="false">Assumptions!$B$48/$X$69</f>
        <v>1</v>
      </c>
      <c r="Z69" s="18" t="n">
        <f aca="false">Assumptions!$B$49*$Y$69</f>
        <v>3000000</v>
      </c>
      <c r="AA69" s="18" t="n">
        <f aca="false">IF($C$69&lt;Assumptions!$B$52,Assumptions!$B$52*(Assumptions!$B$21+Assumptions!$B$22/Assumptions!$B$52)/(Assumptions!$B$21+Assumptions!$B$22/$C$69),Assumptions!$B$52)</f>
        <v>25</v>
      </c>
      <c r="AB69" s="18" t="n">
        <f aca="false">Assumptions!$B$53/$AA$69</f>
        <v>1</v>
      </c>
      <c r="AC69" s="18" t="n">
        <f aca="false">Assumptions!$B$54*$AB$69</f>
        <v>2400000</v>
      </c>
      <c r="AD69" s="18" t="n">
        <f aca="false">IF($C$69&lt;Assumptions!$B$57,Assumptions!$B$57*(Assumptions!$B$21+Assumptions!$B$22/Assumptions!$B$57)/(Assumptions!$B$21+Assumptions!$B$22/$C$69),Assumptions!$B$57)</f>
        <v>57.6817359540603</v>
      </c>
      <c r="AE69" s="18" t="n">
        <f aca="false">Assumptions!$B$58/$AD$69</f>
        <v>1.04019060812917</v>
      </c>
      <c r="AF69" s="18" t="n">
        <f aca="false">Assumptions!$B$59*$AE$69</f>
        <v>1733651.36027881</v>
      </c>
      <c r="AG69" s="18" t="n">
        <f aca="false">IF($C$69&lt;Assumptions!$B$62,Assumptions!$B$62*(Assumptions!$B$21+Assumptions!$B$22/Assumptions!$B$62)/(Assumptions!$B$21+Assumptions!$B$22/$C$69),Assumptions!$B$62)</f>
        <v>48.9126262367378</v>
      </c>
      <c r="AH69" s="18" t="n">
        <f aca="false">Assumptions!$B$63/$AG$69</f>
        <v>1.00502293134033</v>
      </c>
      <c r="AI69" s="18" t="n">
        <f aca="false">Assumptions!$B$64*$AH$69</f>
        <v>6133320.27733387</v>
      </c>
    </row>
    <row r="70" customFormat="false" ht="23.85" hidden="true" customHeight="false" outlineLevel="0" collapsed="false">
      <c r="A70" s="6" t="n">
        <f aca="false">ROW()-ROW($A$41)+Assumptions!$B$4</f>
        <v>29</v>
      </c>
      <c r="B70" s="18" t="n">
        <f aca="false">$P$69</f>
        <v>587882.229488009</v>
      </c>
      <c r="C70" s="18" t="n">
        <f aca="false">Assumptions!$B$6/(Assumptions!$B$16+$B$70)</f>
        <v>37.628498065874</v>
      </c>
      <c r="D70" s="18" t="n">
        <f aca="false">Assumptions!$B$7/$C$70</f>
        <v>797268.069203315</v>
      </c>
      <c r="E70" s="18" t="n">
        <f aca="false">$T$70+$W$70+$Z$70+$AC$70+$AF$70+$AI$70</f>
        <v>23266971.6376127</v>
      </c>
      <c r="F70" s="18" t="n">
        <f aca="false">Assumptions!$B$70/(Assumptions!$B$20+Assumptions!$B$17+$B$70+$E$70+$O$69)</f>
        <v>26.7785530953235</v>
      </c>
      <c r="G70" s="18" t="n">
        <f aca="false">$C$70*(1-Assumptions!$B$71)</f>
        <v>30.1027984526992</v>
      </c>
      <c r="H70" s="18" t="n">
        <f aca="false">MIN($F$70,$G$70)</f>
        <v>26.7785530953235</v>
      </c>
      <c r="I70" s="18" t="str">
        <f aca="false">IF($F$70&lt;=$G$70,"cap","discount")</f>
        <v>cap</v>
      </c>
      <c r="J70" s="18" t="n">
        <f aca="false">Assumptions!$B$69/$H$70</f>
        <v>186716.585552682</v>
      </c>
      <c r="K70" s="18" t="n">
        <f aca="false">Assumptions!$B$74/(Assumptions!$B$20+Assumptions!$B$17+$B$70+$E$70+$J$70)</f>
        <v>42.7393378414047</v>
      </c>
      <c r="L70" s="18" t="n">
        <f aca="false">$C$70*(1-Assumptions!$B$75)</f>
        <v>31.9842233559929</v>
      </c>
      <c r="M70" s="18" t="n">
        <f aca="false">MIN($K$70,$L$70)</f>
        <v>31.9842233559929</v>
      </c>
      <c r="N70" s="18" t="str">
        <f aca="false">IF($K$70&lt;=$L$70,"cap","discount")</f>
        <v>discount</v>
      </c>
      <c r="O70" s="18" t="n">
        <f aca="false">Assumptions!$B$73/$M$70</f>
        <v>93796.2434356841</v>
      </c>
      <c r="P70" s="18" t="n">
        <f aca="false">MAX(Assumptions!$B$4,(Assumptions!$B$10*(Assumptions!$B$20+$E$70+Assumptions!$B$17+$J$70+$O$70+$D$70)-Assumptions!$B$17)/(1-Assumptions!$B$10))</f>
        <v>587882.229488009</v>
      </c>
      <c r="Q70" s="18" t="n">
        <f aca="false">Assumptions!$B$20+$E$70+Assumptions!$B$17+$P$70+$J$70+$O$70+$D$70</f>
        <v>38327301.7652924</v>
      </c>
      <c r="R70" s="18" t="n">
        <f aca="false">IF($C$70&lt;Assumptions!$B$37,Assumptions!$B$37*(Assumptions!$B$21+Assumptions!$B$22/Assumptions!$B$37)/(Assumptions!$B$21+Assumptions!$B$22/$C$70),Assumptions!$B$37)</f>
        <v>1</v>
      </c>
      <c r="S70" s="18" t="n">
        <f aca="false">Assumptions!$B$38/$R$70</f>
        <v>1</v>
      </c>
      <c r="T70" s="18" t="n">
        <f aca="false">Assumptions!$B$39*$S$70</f>
        <v>5000000</v>
      </c>
      <c r="U70" s="18" t="n">
        <f aca="false">IF($C$70&lt;Assumptions!$B$42,Assumptions!$B$42*(Assumptions!$B$21+Assumptions!$B$22/Assumptions!$B$42)/(Assumptions!$B$21+Assumptions!$B$22/$C$70),Assumptions!$B$42)</f>
        <v>3</v>
      </c>
      <c r="V70" s="18" t="n">
        <f aca="false">Assumptions!$B$43/$U$70</f>
        <v>1</v>
      </c>
      <c r="W70" s="18" t="n">
        <f aca="false">Assumptions!$B$44*$V$70</f>
        <v>5000000</v>
      </c>
      <c r="X70" s="18" t="n">
        <f aca="false">IF($C$70&lt;Assumptions!$B$47,Assumptions!$B$47*(Assumptions!$B$21+Assumptions!$B$22/Assumptions!$B$47)/(Assumptions!$B$21+Assumptions!$B$22/$C$70),Assumptions!$B$47)</f>
        <v>10</v>
      </c>
      <c r="Y70" s="18" t="n">
        <f aca="false">Assumptions!$B$48/$X$70</f>
        <v>1</v>
      </c>
      <c r="Z70" s="18" t="n">
        <f aca="false">Assumptions!$B$49*$Y$70</f>
        <v>3000000</v>
      </c>
      <c r="AA70" s="18" t="n">
        <f aca="false">IF($C$70&lt;Assumptions!$B$52,Assumptions!$B$52*(Assumptions!$B$21+Assumptions!$B$22/Assumptions!$B$52)/(Assumptions!$B$21+Assumptions!$B$22/$C$70),Assumptions!$B$52)</f>
        <v>25</v>
      </c>
      <c r="AB70" s="18" t="n">
        <f aca="false">Assumptions!$B$53/$AA$70</f>
        <v>1</v>
      </c>
      <c r="AC70" s="18" t="n">
        <f aca="false">Assumptions!$B$54*$AB$70</f>
        <v>2400000</v>
      </c>
      <c r="AD70" s="18" t="n">
        <f aca="false">IF($C$70&lt;Assumptions!$B$57,Assumptions!$B$57*(Assumptions!$B$21+Assumptions!$B$22/Assumptions!$B$57)/(Assumptions!$B$21+Assumptions!$B$22/$C$70),Assumptions!$B$57)</f>
        <v>57.6817359540603</v>
      </c>
      <c r="AE70" s="18" t="n">
        <f aca="false">Assumptions!$B$58/$AD$70</f>
        <v>1.04019060812917</v>
      </c>
      <c r="AF70" s="18" t="n">
        <f aca="false">Assumptions!$B$59*$AE$70</f>
        <v>1733651.36027881</v>
      </c>
      <c r="AG70" s="18" t="n">
        <f aca="false">IF($C$70&lt;Assumptions!$B$62,Assumptions!$B$62*(Assumptions!$B$21+Assumptions!$B$22/Assumptions!$B$62)/(Assumptions!$B$21+Assumptions!$B$22/$C$70),Assumptions!$B$62)</f>
        <v>48.9126262367378</v>
      </c>
      <c r="AH70" s="18" t="n">
        <f aca="false">Assumptions!$B$63/$AG$70</f>
        <v>1.00502293134033</v>
      </c>
      <c r="AI70" s="18" t="n">
        <f aca="false">Assumptions!$B$64*$AH$70</f>
        <v>6133320.27733387</v>
      </c>
    </row>
    <row r="71" customFormat="false" ht="23.85" hidden="true" customHeight="false" outlineLevel="0" collapsed="false">
      <c r="A71" s="6" t="n">
        <f aca="false">ROW()-ROW($A$41)+Assumptions!$B$4</f>
        <v>30</v>
      </c>
      <c r="B71" s="18" t="n">
        <f aca="false">$P$70</f>
        <v>587882.229488009</v>
      </c>
      <c r="C71" s="18" t="n">
        <f aca="false">Assumptions!$B$6/(Assumptions!$B$16+$B$71)</f>
        <v>37.628498065874</v>
      </c>
      <c r="D71" s="18" t="n">
        <f aca="false">Assumptions!$B$7/$C$71</f>
        <v>797268.069203315</v>
      </c>
      <c r="E71" s="18" t="n">
        <f aca="false">$T$71+$W$71+$Z$71+$AC$71+$AF$71+$AI$71</f>
        <v>23266971.6376127</v>
      </c>
      <c r="F71" s="18" t="n">
        <f aca="false">Assumptions!$B$70/(Assumptions!$B$20+Assumptions!$B$17+$B$71+$E$71+$O$70)</f>
        <v>26.7785530953235</v>
      </c>
      <c r="G71" s="18" t="n">
        <f aca="false">$C$71*(1-Assumptions!$B$71)</f>
        <v>30.1027984526992</v>
      </c>
      <c r="H71" s="18" t="n">
        <f aca="false">MIN($F$71,$G$71)</f>
        <v>26.7785530953235</v>
      </c>
      <c r="I71" s="18" t="str">
        <f aca="false">IF($F$71&lt;=$G$71,"cap","discount")</f>
        <v>cap</v>
      </c>
      <c r="J71" s="18" t="n">
        <f aca="false">Assumptions!$B$69/$H$71</f>
        <v>186716.585552682</v>
      </c>
      <c r="K71" s="18" t="n">
        <f aca="false">Assumptions!$B$74/(Assumptions!$B$20+Assumptions!$B$17+$B$71+$E$71+$J$71)</f>
        <v>42.7393378414047</v>
      </c>
      <c r="L71" s="18" t="n">
        <f aca="false">$C$71*(1-Assumptions!$B$75)</f>
        <v>31.9842233559929</v>
      </c>
      <c r="M71" s="18" t="n">
        <f aca="false">MIN($K$71,$L$71)</f>
        <v>31.9842233559929</v>
      </c>
      <c r="N71" s="18" t="str">
        <f aca="false">IF($K$71&lt;=$L$71,"cap","discount")</f>
        <v>discount</v>
      </c>
      <c r="O71" s="18" t="n">
        <f aca="false">Assumptions!$B$73/$M$71</f>
        <v>93796.2434356841</v>
      </c>
      <c r="P71" s="18" t="n">
        <f aca="false">MAX(Assumptions!$B$4,(Assumptions!$B$10*(Assumptions!$B$20+$E$71+Assumptions!$B$17+$J$71+$O$71+$D$71)-Assumptions!$B$17)/(1-Assumptions!$B$10))</f>
        <v>587882.229488009</v>
      </c>
      <c r="Q71" s="18" t="n">
        <f aca="false">Assumptions!$B$20+$E$71+Assumptions!$B$17+$P$71+$J$71+$O$71+$D$71</f>
        <v>38327301.7652924</v>
      </c>
      <c r="R71" s="18" t="n">
        <f aca="false">IF($C$71&lt;Assumptions!$B$37,Assumptions!$B$37*(Assumptions!$B$21+Assumptions!$B$22/Assumptions!$B$37)/(Assumptions!$B$21+Assumptions!$B$22/$C$71),Assumptions!$B$37)</f>
        <v>1</v>
      </c>
      <c r="S71" s="18" t="n">
        <f aca="false">Assumptions!$B$38/$R$71</f>
        <v>1</v>
      </c>
      <c r="T71" s="18" t="n">
        <f aca="false">Assumptions!$B$39*$S$71</f>
        <v>5000000</v>
      </c>
      <c r="U71" s="18" t="n">
        <f aca="false">IF($C$71&lt;Assumptions!$B$42,Assumptions!$B$42*(Assumptions!$B$21+Assumptions!$B$22/Assumptions!$B$42)/(Assumptions!$B$21+Assumptions!$B$22/$C$71),Assumptions!$B$42)</f>
        <v>3</v>
      </c>
      <c r="V71" s="18" t="n">
        <f aca="false">Assumptions!$B$43/$U$71</f>
        <v>1</v>
      </c>
      <c r="W71" s="18" t="n">
        <f aca="false">Assumptions!$B$44*$V$71</f>
        <v>5000000</v>
      </c>
      <c r="X71" s="18" t="n">
        <f aca="false">IF($C$71&lt;Assumptions!$B$47,Assumptions!$B$47*(Assumptions!$B$21+Assumptions!$B$22/Assumptions!$B$47)/(Assumptions!$B$21+Assumptions!$B$22/$C$71),Assumptions!$B$47)</f>
        <v>10</v>
      </c>
      <c r="Y71" s="18" t="n">
        <f aca="false">Assumptions!$B$48/$X$71</f>
        <v>1</v>
      </c>
      <c r="Z71" s="18" t="n">
        <f aca="false">Assumptions!$B$49*$Y$71</f>
        <v>3000000</v>
      </c>
      <c r="AA71" s="18" t="n">
        <f aca="false">IF($C$71&lt;Assumptions!$B$52,Assumptions!$B$52*(Assumptions!$B$21+Assumptions!$B$22/Assumptions!$B$52)/(Assumptions!$B$21+Assumptions!$B$22/$C$71),Assumptions!$B$52)</f>
        <v>25</v>
      </c>
      <c r="AB71" s="18" t="n">
        <f aca="false">Assumptions!$B$53/$AA$71</f>
        <v>1</v>
      </c>
      <c r="AC71" s="18" t="n">
        <f aca="false">Assumptions!$B$54*$AB$71</f>
        <v>2400000</v>
      </c>
      <c r="AD71" s="18" t="n">
        <f aca="false">IF($C$71&lt;Assumptions!$B$57,Assumptions!$B$57*(Assumptions!$B$21+Assumptions!$B$22/Assumptions!$B$57)/(Assumptions!$B$21+Assumptions!$B$22/$C$71),Assumptions!$B$57)</f>
        <v>57.6817359540603</v>
      </c>
      <c r="AE71" s="18" t="n">
        <f aca="false">Assumptions!$B$58/$AD$71</f>
        <v>1.04019060812917</v>
      </c>
      <c r="AF71" s="18" t="n">
        <f aca="false">Assumptions!$B$59*$AE$71</f>
        <v>1733651.36027881</v>
      </c>
      <c r="AG71" s="18" t="n">
        <f aca="false">IF($C$71&lt;Assumptions!$B$62,Assumptions!$B$62*(Assumptions!$B$21+Assumptions!$B$22/Assumptions!$B$62)/(Assumptions!$B$21+Assumptions!$B$22/$C$71),Assumptions!$B$62)</f>
        <v>48.9126262367378</v>
      </c>
      <c r="AH71" s="18" t="n">
        <f aca="false">Assumptions!$B$63/$AG$71</f>
        <v>1.00502293134033</v>
      </c>
      <c r="AI71" s="18" t="n">
        <f aca="false">Assumptions!$B$64*$AH$71</f>
        <v>6133320.27733387</v>
      </c>
    </row>
    <row r="72" customFormat="false" ht="23.85" hidden="true" customHeight="false" outlineLevel="0" collapsed="false">
      <c r="A72" s="6" t="n">
        <f aca="false">ROW()-ROW($A$41)+Assumptions!$B$4</f>
        <v>31</v>
      </c>
      <c r="B72" s="18" t="n">
        <f aca="false">$P$71</f>
        <v>587882.229488009</v>
      </c>
      <c r="C72" s="18" t="n">
        <f aca="false">Assumptions!$B$6/(Assumptions!$B$16+$B$72)</f>
        <v>37.628498065874</v>
      </c>
      <c r="D72" s="18" t="n">
        <f aca="false">Assumptions!$B$7/$C$72</f>
        <v>797268.069203315</v>
      </c>
      <c r="E72" s="18" t="n">
        <f aca="false">$T$72+$W$72+$Z$72+$AC$72+$AF$72+$AI$72</f>
        <v>23266971.6376127</v>
      </c>
      <c r="F72" s="18" t="n">
        <f aca="false">Assumptions!$B$70/(Assumptions!$B$20+Assumptions!$B$17+$B$72+$E$72+$O$71)</f>
        <v>26.7785530953235</v>
      </c>
      <c r="G72" s="18" t="n">
        <f aca="false">$C$72*(1-Assumptions!$B$71)</f>
        <v>30.1027984526992</v>
      </c>
      <c r="H72" s="18" t="n">
        <f aca="false">MIN($F$72,$G$72)</f>
        <v>26.7785530953235</v>
      </c>
      <c r="I72" s="18" t="str">
        <f aca="false">IF($F$72&lt;=$G$72,"cap","discount")</f>
        <v>cap</v>
      </c>
      <c r="J72" s="18" t="n">
        <f aca="false">Assumptions!$B$69/$H$72</f>
        <v>186716.585552682</v>
      </c>
      <c r="K72" s="18" t="n">
        <f aca="false">Assumptions!$B$74/(Assumptions!$B$20+Assumptions!$B$17+$B$72+$E$72+$J$72)</f>
        <v>42.7393378414047</v>
      </c>
      <c r="L72" s="18" t="n">
        <f aca="false">$C$72*(1-Assumptions!$B$75)</f>
        <v>31.9842233559929</v>
      </c>
      <c r="M72" s="18" t="n">
        <f aca="false">MIN($K$72,$L$72)</f>
        <v>31.9842233559929</v>
      </c>
      <c r="N72" s="18" t="str">
        <f aca="false">IF($K$72&lt;=$L$72,"cap","discount")</f>
        <v>discount</v>
      </c>
      <c r="O72" s="18" t="n">
        <f aca="false">Assumptions!$B$73/$M$72</f>
        <v>93796.2434356841</v>
      </c>
      <c r="P72" s="18" t="n">
        <f aca="false">MAX(Assumptions!$B$4,(Assumptions!$B$10*(Assumptions!$B$20+$E$72+Assumptions!$B$17+$J$72+$O$72+$D$72)-Assumptions!$B$17)/(1-Assumptions!$B$10))</f>
        <v>587882.229488009</v>
      </c>
      <c r="Q72" s="18" t="n">
        <f aca="false">Assumptions!$B$20+$E$72+Assumptions!$B$17+$P$72+$J$72+$O$72+$D$72</f>
        <v>38327301.7652924</v>
      </c>
      <c r="R72" s="18" t="n">
        <f aca="false">IF($C$72&lt;Assumptions!$B$37,Assumptions!$B$37*(Assumptions!$B$21+Assumptions!$B$22/Assumptions!$B$37)/(Assumptions!$B$21+Assumptions!$B$22/$C$72),Assumptions!$B$37)</f>
        <v>1</v>
      </c>
      <c r="S72" s="18" t="n">
        <f aca="false">Assumptions!$B$38/$R$72</f>
        <v>1</v>
      </c>
      <c r="T72" s="18" t="n">
        <f aca="false">Assumptions!$B$39*$S$72</f>
        <v>5000000</v>
      </c>
      <c r="U72" s="18" t="n">
        <f aca="false">IF($C$72&lt;Assumptions!$B$42,Assumptions!$B$42*(Assumptions!$B$21+Assumptions!$B$22/Assumptions!$B$42)/(Assumptions!$B$21+Assumptions!$B$22/$C$72),Assumptions!$B$42)</f>
        <v>3</v>
      </c>
      <c r="V72" s="18" t="n">
        <f aca="false">Assumptions!$B$43/$U$72</f>
        <v>1</v>
      </c>
      <c r="W72" s="18" t="n">
        <f aca="false">Assumptions!$B$44*$V$72</f>
        <v>5000000</v>
      </c>
      <c r="X72" s="18" t="n">
        <f aca="false">IF($C$72&lt;Assumptions!$B$47,Assumptions!$B$47*(Assumptions!$B$21+Assumptions!$B$22/Assumptions!$B$47)/(Assumptions!$B$21+Assumptions!$B$22/$C$72),Assumptions!$B$47)</f>
        <v>10</v>
      </c>
      <c r="Y72" s="18" t="n">
        <f aca="false">Assumptions!$B$48/$X$72</f>
        <v>1</v>
      </c>
      <c r="Z72" s="18" t="n">
        <f aca="false">Assumptions!$B$49*$Y$72</f>
        <v>3000000</v>
      </c>
      <c r="AA72" s="18" t="n">
        <f aca="false">IF($C$72&lt;Assumptions!$B$52,Assumptions!$B$52*(Assumptions!$B$21+Assumptions!$B$22/Assumptions!$B$52)/(Assumptions!$B$21+Assumptions!$B$22/$C$72),Assumptions!$B$52)</f>
        <v>25</v>
      </c>
      <c r="AB72" s="18" t="n">
        <f aca="false">Assumptions!$B$53/$AA$72</f>
        <v>1</v>
      </c>
      <c r="AC72" s="18" t="n">
        <f aca="false">Assumptions!$B$54*$AB$72</f>
        <v>2400000</v>
      </c>
      <c r="AD72" s="18" t="n">
        <f aca="false">IF($C$72&lt;Assumptions!$B$57,Assumptions!$B$57*(Assumptions!$B$21+Assumptions!$B$22/Assumptions!$B$57)/(Assumptions!$B$21+Assumptions!$B$22/$C$72),Assumptions!$B$57)</f>
        <v>57.6817359540603</v>
      </c>
      <c r="AE72" s="18" t="n">
        <f aca="false">Assumptions!$B$58/$AD$72</f>
        <v>1.04019060812917</v>
      </c>
      <c r="AF72" s="18" t="n">
        <f aca="false">Assumptions!$B$59*$AE$72</f>
        <v>1733651.36027881</v>
      </c>
      <c r="AG72" s="18" t="n">
        <f aca="false">IF($C$72&lt;Assumptions!$B$62,Assumptions!$B$62*(Assumptions!$B$21+Assumptions!$B$22/Assumptions!$B$62)/(Assumptions!$B$21+Assumptions!$B$22/$C$72),Assumptions!$B$62)</f>
        <v>48.9126262367378</v>
      </c>
      <c r="AH72" s="18" t="n">
        <f aca="false">Assumptions!$B$63/$AG$72</f>
        <v>1.00502293134033</v>
      </c>
      <c r="AI72" s="18" t="n">
        <f aca="false">Assumptions!$B$64*$AH$72</f>
        <v>6133320.27733387</v>
      </c>
    </row>
    <row r="73" customFormat="false" ht="23.85" hidden="true" customHeight="false" outlineLevel="0" collapsed="false">
      <c r="A73" s="6" t="n">
        <f aca="false">ROW()-ROW($A$41)+Assumptions!$B$4</f>
        <v>32</v>
      </c>
      <c r="B73" s="18" t="n">
        <f aca="false">$P$72</f>
        <v>587882.229488009</v>
      </c>
      <c r="C73" s="18" t="n">
        <f aca="false">Assumptions!$B$6/(Assumptions!$B$16+$B$73)</f>
        <v>37.628498065874</v>
      </c>
      <c r="D73" s="18" t="n">
        <f aca="false">Assumptions!$B$7/$C$73</f>
        <v>797268.069203315</v>
      </c>
      <c r="E73" s="18" t="n">
        <f aca="false">$T$73+$W$73+$Z$73+$AC$73+$AF$73+$AI$73</f>
        <v>23266971.6376127</v>
      </c>
      <c r="F73" s="18" t="n">
        <f aca="false">Assumptions!$B$70/(Assumptions!$B$20+Assumptions!$B$17+$B$73+$E$73+$O$72)</f>
        <v>26.7785530953235</v>
      </c>
      <c r="G73" s="18" t="n">
        <f aca="false">$C$73*(1-Assumptions!$B$71)</f>
        <v>30.1027984526992</v>
      </c>
      <c r="H73" s="18" t="n">
        <f aca="false">MIN($F$73,$G$73)</f>
        <v>26.7785530953235</v>
      </c>
      <c r="I73" s="18" t="str">
        <f aca="false">IF($F$73&lt;=$G$73,"cap","discount")</f>
        <v>cap</v>
      </c>
      <c r="J73" s="18" t="n">
        <f aca="false">Assumptions!$B$69/$H$73</f>
        <v>186716.585552682</v>
      </c>
      <c r="K73" s="18" t="n">
        <f aca="false">Assumptions!$B$74/(Assumptions!$B$20+Assumptions!$B$17+$B$73+$E$73+$J$73)</f>
        <v>42.7393378414047</v>
      </c>
      <c r="L73" s="18" t="n">
        <f aca="false">$C$73*(1-Assumptions!$B$75)</f>
        <v>31.9842233559929</v>
      </c>
      <c r="M73" s="18" t="n">
        <f aca="false">MIN($K$73,$L$73)</f>
        <v>31.9842233559929</v>
      </c>
      <c r="N73" s="18" t="str">
        <f aca="false">IF($K$73&lt;=$L$73,"cap","discount")</f>
        <v>discount</v>
      </c>
      <c r="O73" s="18" t="n">
        <f aca="false">Assumptions!$B$73/$M$73</f>
        <v>93796.2434356841</v>
      </c>
      <c r="P73" s="18" t="n">
        <f aca="false">MAX(Assumptions!$B$4,(Assumptions!$B$10*(Assumptions!$B$20+$E$73+Assumptions!$B$17+$J$73+$O$73+$D$73)-Assumptions!$B$17)/(1-Assumptions!$B$10))</f>
        <v>587882.229488009</v>
      </c>
      <c r="Q73" s="18" t="n">
        <f aca="false">Assumptions!$B$20+$E$73+Assumptions!$B$17+$P$73+$J$73+$O$73+$D$73</f>
        <v>38327301.7652924</v>
      </c>
      <c r="R73" s="18" t="n">
        <f aca="false">IF($C$73&lt;Assumptions!$B$37,Assumptions!$B$37*(Assumptions!$B$21+Assumptions!$B$22/Assumptions!$B$37)/(Assumptions!$B$21+Assumptions!$B$22/$C$73),Assumptions!$B$37)</f>
        <v>1</v>
      </c>
      <c r="S73" s="18" t="n">
        <f aca="false">Assumptions!$B$38/$R$73</f>
        <v>1</v>
      </c>
      <c r="T73" s="18" t="n">
        <f aca="false">Assumptions!$B$39*$S$73</f>
        <v>5000000</v>
      </c>
      <c r="U73" s="18" t="n">
        <f aca="false">IF($C$73&lt;Assumptions!$B$42,Assumptions!$B$42*(Assumptions!$B$21+Assumptions!$B$22/Assumptions!$B$42)/(Assumptions!$B$21+Assumptions!$B$22/$C$73),Assumptions!$B$42)</f>
        <v>3</v>
      </c>
      <c r="V73" s="18" t="n">
        <f aca="false">Assumptions!$B$43/$U$73</f>
        <v>1</v>
      </c>
      <c r="W73" s="18" t="n">
        <f aca="false">Assumptions!$B$44*$V$73</f>
        <v>5000000</v>
      </c>
      <c r="X73" s="18" t="n">
        <f aca="false">IF($C$73&lt;Assumptions!$B$47,Assumptions!$B$47*(Assumptions!$B$21+Assumptions!$B$22/Assumptions!$B$47)/(Assumptions!$B$21+Assumptions!$B$22/$C$73),Assumptions!$B$47)</f>
        <v>10</v>
      </c>
      <c r="Y73" s="18" t="n">
        <f aca="false">Assumptions!$B$48/$X$73</f>
        <v>1</v>
      </c>
      <c r="Z73" s="18" t="n">
        <f aca="false">Assumptions!$B$49*$Y$73</f>
        <v>3000000</v>
      </c>
      <c r="AA73" s="18" t="n">
        <f aca="false">IF($C$73&lt;Assumptions!$B$52,Assumptions!$B$52*(Assumptions!$B$21+Assumptions!$B$22/Assumptions!$B$52)/(Assumptions!$B$21+Assumptions!$B$22/$C$73),Assumptions!$B$52)</f>
        <v>25</v>
      </c>
      <c r="AB73" s="18" t="n">
        <f aca="false">Assumptions!$B$53/$AA$73</f>
        <v>1</v>
      </c>
      <c r="AC73" s="18" t="n">
        <f aca="false">Assumptions!$B$54*$AB$73</f>
        <v>2400000</v>
      </c>
      <c r="AD73" s="18" t="n">
        <f aca="false">IF($C$73&lt;Assumptions!$B$57,Assumptions!$B$57*(Assumptions!$B$21+Assumptions!$B$22/Assumptions!$B$57)/(Assumptions!$B$21+Assumptions!$B$22/$C$73),Assumptions!$B$57)</f>
        <v>57.6817359540603</v>
      </c>
      <c r="AE73" s="18" t="n">
        <f aca="false">Assumptions!$B$58/$AD$73</f>
        <v>1.04019060812917</v>
      </c>
      <c r="AF73" s="18" t="n">
        <f aca="false">Assumptions!$B$59*$AE$73</f>
        <v>1733651.36027881</v>
      </c>
      <c r="AG73" s="18" t="n">
        <f aca="false">IF($C$73&lt;Assumptions!$B$62,Assumptions!$B$62*(Assumptions!$B$21+Assumptions!$B$22/Assumptions!$B$62)/(Assumptions!$B$21+Assumptions!$B$22/$C$73),Assumptions!$B$62)</f>
        <v>48.9126262367378</v>
      </c>
      <c r="AH73" s="18" t="n">
        <f aca="false">Assumptions!$B$63/$AG$73</f>
        <v>1.00502293134033</v>
      </c>
      <c r="AI73" s="18" t="n">
        <f aca="false">Assumptions!$B$64*$AH$73</f>
        <v>6133320.27733387</v>
      </c>
    </row>
    <row r="74" customFormat="false" ht="23.85" hidden="true" customHeight="false" outlineLevel="0" collapsed="false">
      <c r="A74" s="6" t="n">
        <f aca="false">ROW()-ROW($A$41)+Assumptions!$B$4</f>
        <v>33</v>
      </c>
      <c r="B74" s="18" t="n">
        <f aca="false">$P$73</f>
        <v>587882.229488009</v>
      </c>
      <c r="C74" s="18" t="n">
        <f aca="false">Assumptions!$B$6/(Assumptions!$B$16+$B$74)</f>
        <v>37.628498065874</v>
      </c>
      <c r="D74" s="18" t="n">
        <f aca="false">Assumptions!$B$7/$C$74</f>
        <v>797268.069203315</v>
      </c>
      <c r="E74" s="18" t="n">
        <f aca="false">$T$74+$W$74+$Z$74+$AC$74+$AF$74+$AI$74</f>
        <v>23266971.6376127</v>
      </c>
      <c r="F74" s="18" t="n">
        <f aca="false">Assumptions!$B$70/(Assumptions!$B$20+Assumptions!$B$17+$B$74+$E$74+$O$73)</f>
        <v>26.7785530953235</v>
      </c>
      <c r="G74" s="18" t="n">
        <f aca="false">$C$74*(1-Assumptions!$B$71)</f>
        <v>30.1027984526992</v>
      </c>
      <c r="H74" s="18" t="n">
        <f aca="false">MIN($F$74,$G$74)</f>
        <v>26.7785530953235</v>
      </c>
      <c r="I74" s="18" t="str">
        <f aca="false">IF($F$74&lt;=$G$74,"cap","discount")</f>
        <v>cap</v>
      </c>
      <c r="J74" s="18" t="n">
        <f aca="false">Assumptions!$B$69/$H$74</f>
        <v>186716.585552682</v>
      </c>
      <c r="K74" s="18" t="n">
        <f aca="false">Assumptions!$B$74/(Assumptions!$B$20+Assumptions!$B$17+$B$74+$E$74+$J$74)</f>
        <v>42.7393378414047</v>
      </c>
      <c r="L74" s="18" t="n">
        <f aca="false">$C$74*(1-Assumptions!$B$75)</f>
        <v>31.9842233559929</v>
      </c>
      <c r="M74" s="18" t="n">
        <f aca="false">MIN($K$74,$L$74)</f>
        <v>31.9842233559929</v>
      </c>
      <c r="N74" s="18" t="str">
        <f aca="false">IF($K$74&lt;=$L$74,"cap","discount")</f>
        <v>discount</v>
      </c>
      <c r="O74" s="18" t="n">
        <f aca="false">Assumptions!$B$73/$M$74</f>
        <v>93796.2434356841</v>
      </c>
      <c r="P74" s="18" t="n">
        <f aca="false">MAX(Assumptions!$B$4,(Assumptions!$B$10*(Assumptions!$B$20+$E$74+Assumptions!$B$17+$J$74+$O$74+$D$74)-Assumptions!$B$17)/(1-Assumptions!$B$10))</f>
        <v>587882.229488009</v>
      </c>
      <c r="Q74" s="18" t="n">
        <f aca="false">Assumptions!$B$20+$E$74+Assumptions!$B$17+$P$74+$J$74+$O$74+$D$74</f>
        <v>38327301.7652924</v>
      </c>
      <c r="R74" s="18" t="n">
        <f aca="false">IF($C$74&lt;Assumptions!$B$37,Assumptions!$B$37*(Assumptions!$B$21+Assumptions!$B$22/Assumptions!$B$37)/(Assumptions!$B$21+Assumptions!$B$22/$C$74),Assumptions!$B$37)</f>
        <v>1</v>
      </c>
      <c r="S74" s="18" t="n">
        <f aca="false">Assumptions!$B$38/$R$74</f>
        <v>1</v>
      </c>
      <c r="T74" s="18" t="n">
        <f aca="false">Assumptions!$B$39*$S$74</f>
        <v>5000000</v>
      </c>
      <c r="U74" s="18" t="n">
        <f aca="false">IF($C$74&lt;Assumptions!$B$42,Assumptions!$B$42*(Assumptions!$B$21+Assumptions!$B$22/Assumptions!$B$42)/(Assumptions!$B$21+Assumptions!$B$22/$C$74),Assumptions!$B$42)</f>
        <v>3</v>
      </c>
      <c r="V74" s="18" t="n">
        <f aca="false">Assumptions!$B$43/$U$74</f>
        <v>1</v>
      </c>
      <c r="W74" s="18" t="n">
        <f aca="false">Assumptions!$B$44*$V$74</f>
        <v>5000000</v>
      </c>
      <c r="X74" s="18" t="n">
        <f aca="false">IF($C$74&lt;Assumptions!$B$47,Assumptions!$B$47*(Assumptions!$B$21+Assumptions!$B$22/Assumptions!$B$47)/(Assumptions!$B$21+Assumptions!$B$22/$C$74),Assumptions!$B$47)</f>
        <v>10</v>
      </c>
      <c r="Y74" s="18" t="n">
        <f aca="false">Assumptions!$B$48/$X$74</f>
        <v>1</v>
      </c>
      <c r="Z74" s="18" t="n">
        <f aca="false">Assumptions!$B$49*$Y$74</f>
        <v>3000000</v>
      </c>
      <c r="AA74" s="18" t="n">
        <f aca="false">IF($C$74&lt;Assumptions!$B$52,Assumptions!$B$52*(Assumptions!$B$21+Assumptions!$B$22/Assumptions!$B$52)/(Assumptions!$B$21+Assumptions!$B$22/$C$74),Assumptions!$B$52)</f>
        <v>25</v>
      </c>
      <c r="AB74" s="18" t="n">
        <f aca="false">Assumptions!$B$53/$AA$74</f>
        <v>1</v>
      </c>
      <c r="AC74" s="18" t="n">
        <f aca="false">Assumptions!$B$54*$AB$74</f>
        <v>2400000</v>
      </c>
      <c r="AD74" s="18" t="n">
        <f aca="false">IF($C$74&lt;Assumptions!$B$57,Assumptions!$B$57*(Assumptions!$B$21+Assumptions!$B$22/Assumptions!$B$57)/(Assumptions!$B$21+Assumptions!$B$22/$C$74),Assumptions!$B$57)</f>
        <v>57.6817359540603</v>
      </c>
      <c r="AE74" s="18" t="n">
        <f aca="false">Assumptions!$B$58/$AD$74</f>
        <v>1.04019060812917</v>
      </c>
      <c r="AF74" s="18" t="n">
        <f aca="false">Assumptions!$B$59*$AE$74</f>
        <v>1733651.36027881</v>
      </c>
      <c r="AG74" s="18" t="n">
        <f aca="false">IF($C$74&lt;Assumptions!$B$62,Assumptions!$B$62*(Assumptions!$B$21+Assumptions!$B$22/Assumptions!$B$62)/(Assumptions!$B$21+Assumptions!$B$22/$C$74),Assumptions!$B$62)</f>
        <v>48.9126262367378</v>
      </c>
      <c r="AH74" s="18" t="n">
        <f aca="false">Assumptions!$B$63/$AG$74</f>
        <v>1.00502293134033</v>
      </c>
      <c r="AI74" s="18" t="n">
        <f aca="false">Assumptions!$B$64*$AH$74</f>
        <v>6133320.27733387</v>
      </c>
    </row>
    <row r="75" customFormat="false" ht="23.85" hidden="true" customHeight="false" outlineLevel="0" collapsed="false">
      <c r="A75" s="6" t="n">
        <f aca="false">ROW()-ROW($A$41)+Assumptions!$B$4</f>
        <v>34</v>
      </c>
      <c r="B75" s="18" t="n">
        <f aca="false">$P$74</f>
        <v>587882.229488009</v>
      </c>
      <c r="C75" s="18" t="n">
        <f aca="false">Assumptions!$B$6/(Assumptions!$B$16+$B$75)</f>
        <v>37.628498065874</v>
      </c>
      <c r="D75" s="18" t="n">
        <f aca="false">Assumptions!$B$7/$C$75</f>
        <v>797268.069203315</v>
      </c>
      <c r="E75" s="18" t="n">
        <f aca="false">$T$75+$W$75+$Z$75+$AC$75+$AF$75+$AI$75</f>
        <v>23266971.6376127</v>
      </c>
      <c r="F75" s="18" t="n">
        <f aca="false">Assumptions!$B$70/(Assumptions!$B$20+Assumptions!$B$17+$B$75+$E$75+$O$74)</f>
        <v>26.7785530953235</v>
      </c>
      <c r="G75" s="18" t="n">
        <f aca="false">$C$75*(1-Assumptions!$B$71)</f>
        <v>30.1027984526992</v>
      </c>
      <c r="H75" s="18" t="n">
        <f aca="false">MIN($F$75,$G$75)</f>
        <v>26.7785530953235</v>
      </c>
      <c r="I75" s="18" t="str">
        <f aca="false">IF($F$75&lt;=$G$75,"cap","discount")</f>
        <v>cap</v>
      </c>
      <c r="J75" s="18" t="n">
        <f aca="false">Assumptions!$B$69/$H$75</f>
        <v>186716.585552682</v>
      </c>
      <c r="K75" s="18" t="n">
        <f aca="false">Assumptions!$B$74/(Assumptions!$B$20+Assumptions!$B$17+$B$75+$E$75+$J$75)</f>
        <v>42.7393378414047</v>
      </c>
      <c r="L75" s="18" t="n">
        <f aca="false">$C$75*(1-Assumptions!$B$75)</f>
        <v>31.9842233559929</v>
      </c>
      <c r="M75" s="18" t="n">
        <f aca="false">MIN($K$75,$L$75)</f>
        <v>31.9842233559929</v>
      </c>
      <c r="N75" s="18" t="str">
        <f aca="false">IF($K$75&lt;=$L$75,"cap","discount")</f>
        <v>discount</v>
      </c>
      <c r="O75" s="18" t="n">
        <f aca="false">Assumptions!$B$73/$M$75</f>
        <v>93796.2434356841</v>
      </c>
      <c r="P75" s="18" t="n">
        <f aca="false">MAX(Assumptions!$B$4,(Assumptions!$B$10*(Assumptions!$B$20+$E$75+Assumptions!$B$17+$J$75+$O$75+$D$75)-Assumptions!$B$17)/(1-Assumptions!$B$10))</f>
        <v>587882.229488009</v>
      </c>
      <c r="Q75" s="18" t="n">
        <f aca="false">Assumptions!$B$20+$E$75+Assumptions!$B$17+$P$75+$J$75+$O$75+$D$75</f>
        <v>38327301.7652924</v>
      </c>
      <c r="R75" s="18" t="n">
        <f aca="false">IF($C$75&lt;Assumptions!$B$37,Assumptions!$B$37*(Assumptions!$B$21+Assumptions!$B$22/Assumptions!$B$37)/(Assumptions!$B$21+Assumptions!$B$22/$C$75),Assumptions!$B$37)</f>
        <v>1</v>
      </c>
      <c r="S75" s="18" t="n">
        <f aca="false">Assumptions!$B$38/$R$75</f>
        <v>1</v>
      </c>
      <c r="T75" s="18" t="n">
        <f aca="false">Assumptions!$B$39*$S$75</f>
        <v>5000000</v>
      </c>
      <c r="U75" s="18" t="n">
        <f aca="false">IF($C$75&lt;Assumptions!$B$42,Assumptions!$B$42*(Assumptions!$B$21+Assumptions!$B$22/Assumptions!$B$42)/(Assumptions!$B$21+Assumptions!$B$22/$C$75),Assumptions!$B$42)</f>
        <v>3</v>
      </c>
      <c r="V75" s="18" t="n">
        <f aca="false">Assumptions!$B$43/$U$75</f>
        <v>1</v>
      </c>
      <c r="W75" s="18" t="n">
        <f aca="false">Assumptions!$B$44*$V$75</f>
        <v>5000000</v>
      </c>
      <c r="X75" s="18" t="n">
        <f aca="false">IF($C$75&lt;Assumptions!$B$47,Assumptions!$B$47*(Assumptions!$B$21+Assumptions!$B$22/Assumptions!$B$47)/(Assumptions!$B$21+Assumptions!$B$22/$C$75),Assumptions!$B$47)</f>
        <v>10</v>
      </c>
      <c r="Y75" s="18" t="n">
        <f aca="false">Assumptions!$B$48/$X$75</f>
        <v>1</v>
      </c>
      <c r="Z75" s="18" t="n">
        <f aca="false">Assumptions!$B$49*$Y$75</f>
        <v>3000000</v>
      </c>
      <c r="AA75" s="18" t="n">
        <f aca="false">IF($C$75&lt;Assumptions!$B$52,Assumptions!$B$52*(Assumptions!$B$21+Assumptions!$B$22/Assumptions!$B$52)/(Assumptions!$B$21+Assumptions!$B$22/$C$75),Assumptions!$B$52)</f>
        <v>25</v>
      </c>
      <c r="AB75" s="18" t="n">
        <f aca="false">Assumptions!$B$53/$AA$75</f>
        <v>1</v>
      </c>
      <c r="AC75" s="18" t="n">
        <f aca="false">Assumptions!$B$54*$AB$75</f>
        <v>2400000</v>
      </c>
      <c r="AD75" s="18" t="n">
        <f aca="false">IF($C$75&lt;Assumptions!$B$57,Assumptions!$B$57*(Assumptions!$B$21+Assumptions!$B$22/Assumptions!$B$57)/(Assumptions!$B$21+Assumptions!$B$22/$C$75),Assumptions!$B$57)</f>
        <v>57.6817359540603</v>
      </c>
      <c r="AE75" s="18" t="n">
        <f aca="false">Assumptions!$B$58/$AD$75</f>
        <v>1.04019060812917</v>
      </c>
      <c r="AF75" s="18" t="n">
        <f aca="false">Assumptions!$B$59*$AE$75</f>
        <v>1733651.36027881</v>
      </c>
      <c r="AG75" s="18" t="n">
        <f aca="false">IF($C$75&lt;Assumptions!$B$62,Assumptions!$B$62*(Assumptions!$B$21+Assumptions!$B$22/Assumptions!$B$62)/(Assumptions!$B$21+Assumptions!$B$22/$C$75),Assumptions!$B$62)</f>
        <v>48.9126262367378</v>
      </c>
      <c r="AH75" s="18" t="n">
        <f aca="false">Assumptions!$B$63/$AG$75</f>
        <v>1.00502293134033</v>
      </c>
      <c r="AI75" s="18" t="n">
        <f aca="false">Assumptions!$B$64*$AH$75</f>
        <v>6133320.27733387</v>
      </c>
    </row>
    <row r="76" customFormat="false" ht="23.85" hidden="true" customHeight="false" outlineLevel="0" collapsed="false">
      <c r="A76" s="6" t="n">
        <f aca="false">ROW()-ROW($A$41)+Assumptions!$B$4</f>
        <v>35</v>
      </c>
      <c r="B76" s="18" t="n">
        <f aca="false">$P$75</f>
        <v>587882.229488009</v>
      </c>
      <c r="C76" s="18" t="n">
        <f aca="false">Assumptions!$B$6/(Assumptions!$B$16+$B$76)</f>
        <v>37.628498065874</v>
      </c>
      <c r="D76" s="18" t="n">
        <f aca="false">Assumptions!$B$7/$C$76</f>
        <v>797268.069203315</v>
      </c>
      <c r="E76" s="18" t="n">
        <f aca="false">$T$76+$W$76+$Z$76+$AC$76+$AF$76+$AI$76</f>
        <v>23266971.6376127</v>
      </c>
      <c r="F76" s="18" t="n">
        <f aca="false">Assumptions!$B$70/(Assumptions!$B$20+Assumptions!$B$17+$B$76+$E$76+$O$75)</f>
        <v>26.7785530953235</v>
      </c>
      <c r="G76" s="18" t="n">
        <f aca="false">$C$76*(1-Assumptions!$B$71)</f>
        <v>30.1027984526992</v>
      </c>
      <c r="H76" s="18" t="n">
        <f aca="false">MIN($F$76,$G$76)</f>
        <v>26.7785530953235</v>
      </c>
      <c r="I76" s="18" t="str">
        <f aca="false">IF($F$76&lt;=$G$76,"cap","discount")</f>
        <v>cap</v>
      </c>
      <c r="J76" s="18" t="n">
        <f aca="false">Assumptions!$B$69/$H$76</f>
        <v>186716.585552682</v>
      </c>
      <c r="K76" s="18" t="n">
        <f aca="false">Assumptions!$B$74/(Assumptions!$B$20+Assumptions!$B$17+$B$76+$E$76+$J$76)</f>
        <v>42.7393378414047</v>
      </c>
      <c r="L76" s="18" t="n">
        <f aca="false">$C$76*(1-Assumptions!$B$75)</f>
        <v>31.9842233559929</v>
      </c>
      <c r="M76" s="18" t="n">
        <f aca="false">MIN($K$76,$L$76)</f>
        <v>31.9842233559929</v>
      </c>
      <c r="N76" s="18" t="str">
        <f aca="false">IF($K$76&lt;=$L$76,"cap","discount")</f>
        <v>discount</v>
      </c>
      <c r="O76" s="18" t="n">
        <f aca="false">Assumptions!$B$73/$M$76</f>
        <v>93796.2434356841</v>
      </c>
      <c r="P76" s="18" t="n">
        <f aca="false">MAX(Assumptions!$B$4,(Assumptions!$B$10*(Assumptions!$B$20+$E$76+Assumptions!$B$17+$J$76+$O$76+$D$76)-Assumptions!$B$17)/(1-Assumptions!$B$10))</f>
        <v>587882.229488009</v>
      </c>
      <c r="Q76" s="18" t="n">
        <f aca="false">Assumptions!$B$20+$E$76+Assumptions!$B$17+$P$76+$J$76+$O$76+$D$76</f>
        <v>38327301.7652924</v>
      </c>
      <c r="R76" s="18" t="n">
        <f aca="false">IF($C$76&lt;Assumptions!$B$37,Assumptions!$B$37*(Assumptions!$B$21+Assumptions!$B$22/Assumptions!$B$37)/(Assumptions!$B$21+Assumptions!$B$22/$C$76),Assumptions!$B$37)</f>
        <v>1</v>
      </c>
      <c r="S76" s="18" t="n">
        <f aca="false">Assumptions!$B$38/$R$76</f>
        <v>1</v>
      </c>
      <c r="T76" s="18" t="n">
        <f aca="false">Assumptions!$B$39*$S$76</f>
        <v>5000000</v>
      </c>
      <c r="U76" s="18" t="n">
        <f aca="false">IF($C$76&lt;Assumptions!$B$42,Assumptions!$B$42*(Assumptions!$B$21+Assumptions!$B$22/Assumptions!$B$42)/(Assumptions!$B$21+Assumptions!$B$22/$C$76),Assumptions!$B$42)</f>
        <v>3</v>
      </c>
      <c r="V76" s="18" t="n">
        <f aca="false">Assumptions!$B$43/$U$76</f>
        <v>1</v>
      </c>
      <c r="W76" s="18" t="n">
        <f aca="false">Assumptions!$B$44*$V$76</f>
        <v>5000000</v>
      </c>
      <c r="X76" s="18" t="n">
        <f aca="false">IF($C$76&lt;Assumptions!$B$47,Assumptions!$B$47*(Assumptions!$B$21+Assumptions!$B$22/Assumptions!$B$47)/(Assumptions!$B$21+Assumptions!$B$22/$C$76),Assumptions!$B$47)</f>
        <v>10</v>
      </c>
      <c r="Y76" s="18" t="n">
        <f aca="false">Assumptions!$B$48/$X$76</f>
        <v>1</v>
      </c>
      <c r="Z76" s="18" t="n">
        <f aca="false">Assumptions!$B$49*$Y$76</f>
        <v>3000000</v>
      </c>
      <c r="AA76" s="18" t="n">
        <f aca="false">IF($C$76&lt;Assumptions!$B$52,Assumptions!$B$52*(Assumptions!$B$21+Assumptions!$B$22/Assumptions!$B$52)/(Assumptions!$B$21+Assumptions!$B$22/$C$76),Assumptions!$B$52)</f>
        <v>25</v>
      </c>
      <c r="AB76" s="18" t="n">
        <f aca="false">Assumptions!$B$53/$AA$76</f>
        <v>1</v>
      </c>
      <c r="AC76" s="18" t="n">
        <f aca="false">Assumptions!$B$54*$AB$76</f>
        <v>2400000</v>
      </c>
      <c r="AD76" s="18" t="n">
        <f aca="false">IF($C$76&lt;Assumptions!$B$57,Assumptions!$B$57*(Assumptions!$B$21+Assumptions!$B$22/Assumptions!$B$57)/(Assumptions!$B$21+Assumptions!$B$22/$C$76),Assumptions!$B$57)</f>
        <v>57.6817359540603</v>
      </c>
      <c r="AE76" s="18" t="n">
        <f aca="false">Assumptions!$B$58/$AD$76</f>
        <v>1.04019060812917</v>
      </c>
      <c r="AF76" s="18" t="n">
        <f aca="false">Assumptions!$B$59*$AE$76</f>
        <v>1733651.36027881</v>
      </c>
      <c r="AG76" s="18" t="n">
        <f aca="false">IF($C$76&lt;Assumptions!$B$62,Assumptions!$B$62*(Assumptions!$B$21+Assumptions!$B$22/Assumptions!$B$62)/(Assumptions!$B$21+Assumptions!$B$22/$C$76),Assumptions!$B$62)</f>
        <v>48.9126262367378</v>
      </c>
      <c r="AH76" s="18" t="n">
        <f aca="false">Assumptions!$B$63/$AG$76</f>
        <v>1.00502293134033</v>
      </c>
      <c r="AI76" s="18" t="n">
        <f aca="false">Assumptions!$B$64*$AH$76</f>
        <v>6133320.27733387</v>
      </c>
    </row>
    <row r="77" customFormat="false" ht="23.85" hidden="true" customHeight="false" outlineLevel="0" collapsed="false">
      <c r="A77" s="6" t="n">
        <f aca="false">ROW()-ROW($A$41)+Assumptions!$B$4</f>
        <v>36</v>
      </c>
      <c r="B77" s="18" t="n">
        <f aca="false">$P$76</f>
        <v>587882.229488009</v>
      </c>
      <c r="C77" s="18" t="n">
        <f aca="false">Assumptions!$B$6/(Assumptions!$B$16+$B$77)</f>
        <v>37.628498065874</v>
      </c>
      <c r="D77" s="18" t="n">
        <f aca="false">Assumptions!$B$7/$C$77</f>
        <v>797268.069203315</v>
      </c>
      <c r="E77" s="18" t="n">
        <f aca="false">$T$77+$W$77+$Z$77+$AC$77+$AF$77+$AI$77</f>
        <v>23266971.6376127</v>
      </c>
      <c r="F77" s="18" t="n">
        <f aca="false">Assumptions!$B$70/(Assumptions!$B$20+Assumptions!$B$17+$B$77+$E$77+$O$76)</f>
        <v>26.7785530953235</v>
      </c>
      <c r="G77" s="18" t="n">
        <f aca="false">$C$77*(1-Assumptions!$B$71)</f>
        <v>30.1027984526992</v>
      </c>
      <c r="H77" s="18" t="n">
        <f aca="false">MIN($F$77,$G$77)</f>
        <v>26.7785530953235</v>
      </c>
      <c r="I77" s="18" t="str">
        <f aca="false">IF($F$77&lt;=$G$77,"cap","discount")</f>
        <v>cap</v>
      </c>
      <c r="J77" s="18" t="n">
        <f aca="false">Assumptions!$B$69/$H$77</f>
        <v>186716.585552682</v>
      </c>
      <c r="K77" s="18" t="n">
        <f aca="false">Assumptions!$B$74/(Assumptions!$B$20+Assumptions!$B$17+$B$77+$E$77+$J$77)</f>
        <v>42.7393378414047</v>
      </c>
      <c r="L77" s="18" t="n">
        <f aca="false">$C$77*(1-Assumptions!$B$75)</f>
        <v>31.9842233559929</v>
      </c>
      <c r="M77" s="18" t="n">
        <f aca="false">MIN($K$77,$L$77)</f>
        <v>31.9842233559929</v>
      </c>
      <c r="N77" s="18" t="str">
        <f aca="false">IF($K$77&lt;=$L$77,"cap","discount")</f>
        <v>discount</v>
      </c>
      <c r="O77" s="18" t="n">
        <f aca="false">Assumptions!$B$73/$M$77</f>
        <v>93796.2434356841</v>
      </c>
      <c r="P77" s="18" t="n">
        <f aca="false">MAX(Assumptions!$B$4,(Assumptions!$B$10*(Assumptions!$B$20+$E$77+Assumptions!$B$17+$J$77+$O$77+$D$77)-Assumptions!$B$17)/(1-Assumptions!$B$10))</f>
        <v>587882.229488009</v>
      </c>
      <c r="Q77" s="18" t="n">
        <f aca="false">Assumptions!$B$20+$E$77+Assumptions!$B$17+$P$77+$J$77+$O$77+$D$77</f>
        <v>38327301.7652924</v>
      </c>
      <c r="R77" s="18" t="n">
        <f aca="false">IF($C$77&lt;Assumptions!$B$37,Assumptions!$B$37*(Assumptions!$B$21+Assumptions!$B$22/Assumptions!$B$37)/(Assumptions!$B$21+Assumptions!$B$22/$C$77),Assumptions!$B$37)</f>
        <v>1</v>
      </c>
      <c r="S77" s="18" t="n">
        <f aca="false">Assumptions!$B$38/$R$77</f>
        <v>1</v>
      </c>
      <c r="T77" s="18" t="n">
        <f aca="false">Assumptions!$B$39*$S$77</f>
        <v>5000000</v>
      </c>
      <c r="U77" s="18" t="n">
        <f aca="false">IF($C$77&lt;Assumptions!$B$42,Assumptions!$B$42*(Assumptions!$B$21+Assumptions!$B$22/Assumptions!$B$42)/(Assumptions!$B$21+Assumptions!$B$22/$C$77),Assumptions!$B$42)</f>
        <v>3</v>
      </c>
      <c r="V77" s="18" t="n">
        <f aca="false">Assumptions!$B$43/$U$77</f>
        <v>1</v>
      </c>
      <c r="W77" s="18" t="n">
        <f aca="false">Assumptions!$B$44*$V$77</f>
        <v>5000000</v>
      </c>
      <c r="X77" s="18" t="n">
        <f aca="false">IF($C$77&lt;Assumptions!$B$47,Assumptions!$B$47*(Assumptions!$B$21+Assumptions!$B$22/Assumptions!$B$47)/(Assumptions!$B$21+Assumptions!$B$22/$C$77),Assumptions!$B$47)</f>
        <v>10</v>
      </c>
      <c r="Y77" s="18" t="n">
        <f aca="false">Assumptions!$B$48/$X$77</f>
        <v>1</v>
      </c>
      <c r="Z77" s="18" t="n">
        <f aca="false">Assumptions!$B$49*$Y$77</f>
        <v>3000000</v>
      </c>
      <c r="AA77" s="18" t="n">
        <f aca="false">IF($C$77&lt;Assumptions!$B$52,Assumptions!$B$52*(Assumptions!$B$21+Assumptions!$B$22/Assumptions!$B$52)/(Assumptions!$B$21+Assumptions!$B$22/$C$77),Assumptions!$B$52)</f>
        <v>25</v>
      </c>
      <c r="AB77" s="18" t="n">
        <f aca="false">Assumptions!$B$53/$AA$77</f>
        <v>1</v>
      </c>
      <c r="AC77" s="18" t="n">
        <f aca="false">Assumptions!$B$54*$AB$77</f>
        <v>2400000</v>
      </c>
      <c r="AD77" s="18" t="n">
        <f aca="false">IF($C$77&lt;Assumptions!$B$57,Assumptions!$B$57*(Assumptions!$B$21+Assumptions!$B$22/Assumptions!$B$57)/(Assumptions!$B$21+Assumptions!$B$22/$C$77),Assumptions!$B$57)</f>
        <v>57.6817359540603</v>
      </c>
      <c r="AE77" s="18" t="n">
        <f aca="false">Assumptions!$B$58/$AD$77</f>
        <v>1.04019060812917</v>
      </c>
      <c r="AF77" s="18" t="n">
        <f aca="false">Assumptions!$B$59*$AE$77</f>
        <v>1733651.36027881</v>
      </c>
      <c r="AG77" s="18" t="n">
        <f aca="false">IF($C$77&lt;Assumptions!$B$62,Assumptions!$B$62*(Assumptions!$B$21+Assumptions!$B$22/Assumptions!$B$62)/(Assumptions!$B$21+Assumptions!$B$22/$C$77),Assumptions!$B$62)</f>
        <v>48.9126262367378</v>
      </c>
      <c r="AH77" s="18" t="n">
        <f aca="false">Assumptions!$B$63/$AG$77</f>
        <v>1.00502293134033</v>
      </c>
      <c r="AI77" s="18" t="n">
        <f aca="false">Assumptions!$B$64*$AH$77</f>
        <v>6133320.27733387</v>
      </c>
    </row>
    <row r="78" customFormat="false" ht="23.85" hidden="true" customHeight="false" outlineLevel="0" collapsed="false">
      <c r="A78" s="6" t="n">
        <f aca="false">ROW()-ROW($A$41)+Assumptions!$B$4</f>
        <v>37</v>
      </c>
      <c r="B78" s="18" t="n">
        <f aca="false">$P$77</f>
        <v>587882.229488009</v>
      </c>
      <c r="C78" s="18" t="n">
        <f aca="false">Assumptions!$B$6/(Assumptions!$B$16+$B$78)</f>
        <v>37.628498065874</v>
      </c>
      <c r="D78" s="18" t="n">
        <f aca="false">Assumptions!$B$7/$C$78</f>
        <v>797268.069203315</v>
      </c>
      <c r="E78" s="18" t="n">
        <f aca="false">$T$78+$W$78+$Z$78+$AC$78+$AF$78+$AI$78</f>
        <v>23266971.6376127</v>
      </c>
      <c r="F78" s="18" t="n">
        <f aca="false">Assumptions!$B$70/(Assumptions!$B$20+Assumptions!$B$17+$B$78+$E$78+$O$77)</f>
        <v>26.7785530953235</v>
      </c>
      <c r="G78" s="18" t="n">
        <f aca="false">$C$78*(1-Assumptions!$B$71)</f>
        <v>30.1027984526992</v>
      </c>
      <c r="H78" s="18" t="n">
        <f aca="false">MIN($F$78,$G$78)</f>
        <v>26.7785530953235</v>
      </c>
      <c r="I78" s="18" t="str">
        <f aca="false">IF($F$78&lt;=$G$78,"cap","discount")</f>
        <v>cap</v>
      </c>
      <c r="J78" s="18" t="n">
        <f aca="false">Assumptions!$B$69/$H$78</f>
        <v>186716.585552682</v>
      </c>
      <c r="K78" s="18" t="n">
        <f aca="false">Assumptions!$B$74/(Assumptions!$B$20+Assumptions!$B$17+$B$78+$E$78+$J$78)</f>
        <v>42.7393378414047</v>
      </c>
      <c r="L78" s="18" t="n">
        <f aca="false">$C$78*(1-Assumptions!$B$75)</f>
        <v>31.9842233559929</v>
      </c>
      <c r="M78" s="18" t="n">
        <f aca="false">MIN($K$78,$L$78)</f>
        <v>31.9842233559929</v>
      </c>
      <c r="N78" s="18" t="str">
        <f aca="false">IF($K$78&lt;=$L$78,"cap","discount")</f>
        <v>discount</v>
      </c>
      <c r="O78" s="18" t="n">
        <f aca="false">Assumptions!$B$73/$M$78</f>
        <v>93796.2434356841</v>
      </c>
      <c r="P78" s="18" t="n">
        <f aca="false">MAX(Assumptions!$B$4,(Assumptions!$B$10*(Assumptions!$B$20+$E$78+Assumptions!$B$17+$J$78+$O$78+$D$78)-Assumptions!$B$17)/(1-Assumptions!$B$10))</f>
        <v>587882.229488009</v>
      </c>
      <c r="Q78" s="18" t="n">
        <f aca="false">Assumptions!$B$20+$E$78+Assumptions!$B$17+$P$78+$J$78+$O$78+$D$78</f>
        <v>38327301.7652924</v>
      </c>
      <c r="R78" s="18" t="n">
        <f aca="false">IF($C$78&lt;Assumptions!$B$37,Assumptions!$B$37*(Assumptions!$B$21+Assumptions!$B$22/Assumptions!$B$37)/(Assumptions!$B$21+Assumptions!$B$22/$C$78),Assumptions!$B$37)</f>
        <v>1</v>
      </c>
      <c r="S78" s="18" t="n">
        <f aca="false">Assumptions!$B$38/$R$78</f>
        <v>1</v>
      </c>
      <c r="T78" s="18" t="n">
        <f aca="false">Assumptions!$B$39*$S$78</f>
        <v>5000000</v>
      </c>
      <c r="U78" s="18" t="n">
        <f aca="false">IF($C$78&lt;Assumptions!$B$42,Assumptions!$B$42*(Assumptions!$B$21+Assumptions!$B$22/Assumptions!$B$42)/(Assumptions!$B$21+Assumptions!$B$22/$C$78),Assumptions!$B$42)</f>
        <v>3</v>
      </c>
      <c r="V78" s="18" t="n">
        <f aca="false">Assumptions!$B$43/$U$78</f>
        <v>1</v>
      </c>
      <c r="W78" s="18" t="n">
        <f aca="false">Assumptions!$B$44*$V$78</f>
        <v>5000000</v>
      </c>
      <c r="X78" s="18" t="n">
        <f aca="false">IF($C$78&lt;Assumptions!$B$47,Assumptions!$B$47*(Assumptions!$B$21+Assumptions!$B$22/Assumptions!$B$47)/(Assumptions!$B$21+Assumptions!$B$22/$C$78),Assumptions!$B$47)</f>
        <v>10</v>
      </c>
      <c r="Y78" s="18" t="n">
        <f aca="false">Assumptions!$B$48/$X$78</f>
        <v>1</v>
      </c>
      <c r="Z78" s="18" t="n">
        <f aca="false">Assumptions!$B$49*$Y$78</f>
        <v>3000000</v>
      </c>
      <c r="AA78" s="18" t="n">
        <f aca="false">IF($C$78&lt;Assumptions!$B$52,Assumptions!$B$52*(Assumptions!$B$21+Assumptions!$B$22/Assumptions!$B$52)/(Assumptions!$B$21+Assumptions!$B$22/$C$78),Assumptions!$B$52)</f>
        <v>25</v>
      </c>
      <c r="AB78" s="18" t="n">
        <f aca="false">Assumptions!$B$53/$AA$78</f>
        <v>1</v>
      </c>
      <c r="AC78" s="18" t="n">
        <f aca="false">Assumptions!$B$54*$AB$78</f>
        <v>2400000</v>
      </c>
      <c r="AD78" s="18" t="n">
        <f aca="false">IF($C$78&lt;Assumptions!$B$57,Assumptions!$B$57*(Assumptions!$B$21+Assumptions!$B$22/Assumptions!$B$57)/(Assumptions!$B$21+Assumptions!$B$22/$C$78),Assumptions!$B$57)</f>
        <v>57.6817359540603</v>
      </c>
      <c r="AE78" s="18" t="n">
        <f aca="false">Assumptions!$B$58/$AD$78</f>
        <v>1.04019060812917</v>
      </c>
      <c r="AF78" s="18" t="n">
        <f aca="false">Assumptions!$B$59*$AE$78</f>
        <v>1733651.36027881</v>
      </c>
      <c r="AG78" s="18" t="n">
        <f aca="false">IF($C$78&lt;Assumptions!$B$62,Assumptions!$B$62*(Assumptions!$B$21+Assumptions!$B$22/Assumptions!$B$62)/(Assumptions!$B$21+Assumptions!$B$22/$C$78),Assumptions!$B$62)</f>
        <v>48.9126262367378</v>
      </c>
      <c r="AH78" s="18" t="n">
        <f aca="false">Assumptions!$B$63/$AG$78</f>
        <v>1.00502293134033</v>
      </c>
      <c r="AI78" s="18" t="n">
        <f aca="false">Assumptions!$B$64*$AH$78</f>
        <v>6133320.27733387</v>
      </c>
    </row>
    <row r="79" customFormat="false" ht="23.85" hidden="true" customHeight="false" outlineLevel="0" collapsed="false">
      <c r="A79" s="6" t="n">
        <f aca="false">ROW()-ROW($A$41)+Assumptions!$B$4</f>
        <v>38</v>
      </c>
      <c r="B79" s="18" t="n">
        <f aca="false">$P$78</f>
        <v>587882.229488009</v>
      </c>
      <c r="C79" s="18" t="n">
        <f aca="false">Assumptions!$B$6/(Assumptions!$B$16+$B$79)</f>
        <v>37.628498065874</v>
      </c>
      <c r="D79" s="18" t="n">
        <f aca="false">Assumptions!$B$7/$C$79</f>
        <v>797268.069203315</v>
      </c>
      <c r="E79" s="18" t="n">
        <f aca="false">$T$79+$W$79+$Z$79+$AC$79+$AF$79+$AI$79</f>
        <v>23266971.6376127</v>
      </c>
      <c r="F79" s="18" t="n">
        <f aca="false">Assumptions!$B$70/(Assumptions!$B$20+Assumptions!$B$17+$B$79+$E$79+$O$78)</f>
        <v>26.7785530953235</v>
      </c>
      <c r="G79" s="18" t="n">
        <f aca="false">$C$79*(1-Assumptions!$B$71)</f>
        <v>30.1027984526992</v>
      </c>
      <c r="H79" s="18" t="n">
        <f aca="false">MIN($F$79,$G$79)</f>
        <v>26.7785530953235</v>
      </c>
      <c r="I79" s="18" t="str">
        <f aca="false">IF($F$79&lt;=$G$79,"cap","discount")</f>
        <v>cap</v>
      </c>
      <c r="J79" s="18" t="n">
        <f aca="false">Assumptions!$B$69/$H$79</f>
        <v>186716.585552682</v>
      </c>
      <c r="K79" s="18" t="n">
        <f aca="false">Assumptions!$B$74/(Assumptions!$B$20+Assumptions!$B$17+$B$79+$E$79+$J$79)</f>
        <v>42.7393378414047</v>
      </c>
      <c r="L79" s="18" t="n">
        <f aca="false">$C$79*(1-Assumptions!$B$75)</f>
        <v>31.9842233559929</v>
      </c>
      <c r="M79" s="18" t="n">
        <f aca="false">MIN($K$79,$L$79)</f>
        <v>31.9842233559929</v>
      </c>
      <c r="N79" s="18" t="str">
        <f aca="false">IF($K$79&lt;=$L$79,"cap","discount")</f>
        <v>discount</v>
      </c>
      <c r="O79" s="18" t="n">
        <f aca="false">Assumptions!$B$73/$M$79</f>
        <v>93796.2434356841</v>
      </c>
      <c r="P79" s="18" t="n">
        <f aca="false">MAX(Assumptions!$B$4,(Assumptions!$B$10*(Assumptions!$B$20+$E$79+Assumptions!$B$17+$J$79+$O$79+$D$79)-Assumptions!$B$17)/(1-Assumptions!$B$10))</f>
        <v>587882.229488009</v>
      </c>
      <c r="Q79" s="18" t="n">
        <f aca="false">Assumptions!$B$20+$E$79+Assumptions!$B$17+$P$79+$J$79+$O$79+$D$79</f>
        <v>38327301.7652924</v>
      </c>
      <c r="R79" s="18" t="n">
        <f aca="false">IF($C$79&lt;Assumptions!$B$37,Assumptions!$B$37*(Assumptions!$B$21+Assumptions!$B$22/Assumptions!$B$37)/(Assumptions!$B$21+Assumptions!$B$22/$C$79),Assumptions!$B$37)</f>
        <v>1</v>
      </c>
      <c r="S79" s="18" t="n">
        <f aca="false">Assumptions!$B$38/$R$79</f>
        <v>1</v>
      </c>
      <c r="T79" s="18" t="n">
        <f aca="false">Assumptions!$B$39*$S$79</f>
        <v>5000000</v>
      </c>
      <c r="U79" s="18" t="n">
        <f aca="false">IF($C$79&lt;Assumptions!$B$42,Assumptions!$B$42*(Assumptions!$B$21+Assumptions!$B$22/Assumptions!$B$42)/(Assumptions!$B$21+Assumptions!$B$22/$C$79),Assumptions!$B$42)</f>
        <v>3</v>
      </c>
      <c r="V79" s="18" t="n">
        <f aca="false">Assumptions!$B$43/$U$79</f>
        <v>1</v>
      </c>
      <c r="W79" s="18" t="n">
        <f aca="false">Assumptions!$B$44*$V$79</f>
        <v>5000000</v>
      </c>
      <c r="X79" s="18" t="n">
        <f aca="false">IF($C$79&lt;Assumptions!$B$47,Assumptions!$B$47*(Assumptions!$B$21+Assumptions!$B$22/Assumptions!$B$47)/(Assumptions!$B$21+Assumptions!$B$22/$C$79),Assumptions!$B$47)</f>
        <v>10</v>
      </c>
      <c r="Y79" s="18" t="n">
        <f aca="false">Assumptions!$B$48/$X$79</f>
        <v>1</v>
      </c>
      <c r="Z79" s="18" t="n">
        <f aca="false">Assumptions!$B$49*$Y$79</f>
        <v>3000000</v>
      </c>
      <c r="AA79" s="18" t="n">
        <f aca="false">IF($C$79&lt;Assumptions!$B$52,Assumptions!$B$52*(Assumptions!$B$21+Assumptions!$B$22/Assumptions!$B$52)/(Assumptions!$B$21+Assumptions!$B$22/$C$79),Assumptions!$B$52)</f>
        <v>25</v>
      </c>
      <c r="AB79" s="18" t="n">
        <f aca="false">Assumptions!$B$53/$AA$79</f>
        <v>1</v>
      </c>
      <c r="AC79" s="18" t="n">
        <f aca="false">Assumptions!$B$54*$AB$79</f>
        <v>2400000</v>
      </c>
      <c r="AD79" s="18" t="n">
        <f aca="false">IF($C$79&lt;Assumptions!$B$57,Assumptions!$B$57*(Assumptions!$B$21+Assumptions!$B$22/Assumptions!$B$57)/(Assumptions!$B$21+Assumptions!$B$22/$C$79),Assumptions!$B$57)</f>
        <v>57.6817359540603</v>
      </c>
      <c r="AE79" s="18" t="n">
        <f aca="false">Assumptions!$B$58/$AD$79</f>
        <v>1.04019060812917</v>
      </c>
      <c r="AF79" s="18" t="n">
        <f aca="false">Assumptions!$B$59*$AE$79</f>
        <v>1733651.36027881</v>
      </c>
      <c r="AG79" s="18" t="n">
        <f aca="false">IF($C$79&lt;Assumptions!$B$62,Assumptions!$B$62*(Assumptions!$B$21+Assumptions!$B$22/Assumptions!$B$62)/(Assumptions!$B$21+Assumptions!$B$22/$C$79),Assumptions!$B$62)</f>
        <v>48.9126262367378</v>
      </c>
      <c r="AH79" s="18" t="n">
        <f aca="false">Assumptions!$B$63/$AG$79</f>
        <v>1.00502293134033</v>
      </c>
      <c r="AI79" s="18" t="n">
        <f aca="false">Assumptions!$B$64*$AH$79</f>
        <v>6133320.27733387</v>
      </c>
    </row>
    <row r="80" customFormat="false" ht="23.85" hidden="true" customHeight="false" outlineLevel="0" collapsed="false">
      <c r="A80" s="6" t="n">
        <f aca="false">ROW()-ROW($A$41)+Assumptions!$B$4</f>
        <v>39</v>
      </c>
      <c r="B80" s="18" t="n">
        <f aca="false">$P$79</f>
        <v>587882.229488009</v>
      </c>
      <c r="C80" s="18" t="n">
        <f aca="false">Assumptions!$B$6/(Assumptions!$B$16+$B$80)</f>
        <v>37.628498065874</v>
      </c>
      <c r="D80" s="18" t="n">
        <f aca="false">Assumptions!$B$7/$C$80</f>
        <v>797268.069203315</v>
      </c>
      <c r="E80" s="18" t="n">
        <f aca="false">$T$80+$W$80+$Z$80+$AC$80+$AF$80+$AI$80</f>
        <v>23266971.6376127</v>
      </c>
      <c r="F80" s="18" t="n">
        <f aca="false">Assumptions!$B$70/(Assumptions!$B$20+Assumptions!$B$17+$B$80+$E$80+$O$79)</f>
        <v>26.7785530953235</v>
      </c>
      <c r="G80" s="18" t="n">
        <f aca="false">$C$80*(1-Assumptions!$B$71)</f>
        <v>30.1027984526992</v>
      </c>
      <c r="H80" s="18" t="n">
        <f aca="false">MIN($F$80,$G$80)</f>
        <v>26.7785530953235</v>
      </c>
      <c r="I80" s="18" t="str">
        <f aca="false">IF($F$80&lt;=$G$80,"cap","discount")</f>
        <v>cap</v>
      </c>
      <c r="J80" s="18" t="n">
        <f aca="false">Assumptions!$B$69/$H$80</f>
        <v>186716.585552682</v>
      </c>
      <c r="K80" s="18" t="n">
        <f aca="false">Assumptions!$B$74/(Assumptions!$B$20+Assumptions!$B$17+$B$80+$E$80+$J$80)</f>
        <v>42.7393378414047</v>
      </c>
      <c r="L80" s="18" t="n">
        <f aca="false">$C$80*(1-Assumptions!$B$75)</f>
        <v>31.9842233559929</v>
      </c>
      <c r="M80" s="18" t="n">
        <f aca="false">MIN($K$80,$L$80)</f>
        <v>31.9842233559929</v>
      </c>
      <c r="N80" s="18" t="str">
        <f aca="false">IF($K$80&lt;=$L$80,"cap","discount")</f>
        <v>discount</v>
      </c>
      <c r="O80" s="18" t="n">
        <f aca="false">Assumptions!$B$73/$M$80</f>
        <v>93796.2434356841</v>
      </c>
      <c r="P80" s="18" t="n">
        <f aca="false">MAX(Assumptions!$B$4,(Assumptions!$B$10*(Assumptions!$B$20+$E$80+Assumptions!$B$17+$J$80+$O$80+$D$80)-Assumptions!$B$17)/(1-Assumptions!$B$10))</f>
        <v>587882.229488009</v>
      </c>
      <c r="Q80" s="18" t="n">
        <f aca="false">Assumptions!$B$20+$E$80+Assumptions!$B$17+$P$80+$J$80+$O$80+$D$80</f>
        <v>38327301.7652924</v>
      </c>
      <c r="R80" s="18" t="n">
        <f aca="false">IF($C$80&lt;Assumptions!$B$37,Assumptions!$B$37*(Assumptions!$B$21+Assumptions!$B$22/Assumptions!$B$37)/(Assumptions!$B$21+Assumptions!$B$22/$C$80),Assumptions!$B$37)</f>
        <v>1</v>
      </c>
      <c r="S80" s="18" t="n">
        <f aca="false">Assumptions!$B$38/$R$80</f>
        <v>1</v>
      </c>
      <c r="T80" s="18" t="n">
        <f aca="false">Assumptions!$B$39*$S$80</f>
        <v>5000000</v>
      </c>
      <c r="U80" s="18" t="n">
        <f aca="false">IF($C$80&lt;Assumptions!$B$42,Assumptions!$B$42*(Assumptions!$B$21+Assumptions!$B$22/Assumptions!$B$42)/(Assumptions!$B$21+Assumptions!$B$22/$C$80),Assumptions!$B$42)</f>
        <v>3</v>
      </c>
      <c r="V80" s="18" t="n">
        <f aca="false">Assumptions!$B$43/$U$80</f>
        <v>1</v>
      </c>
      <c r="W80" s="18" t="n">
        <f aca="false">Assumptions!$B$44*$V$80</f>
        <v>5000000</v>
      </c>
      <c r="X80" s="18" t="n">
        <f aca="false">IF($C$80&lt;Assumptions!$B$47,Assumptions!$B$47*(Assumptions!$B$21+Assumptions!$B$22/Assumptions!$B$47)/(Assumptions!$B$21+Assumptions!$B$22/$C$80),Assumptions!$B$47)</f>
        <v>10</v>
      </c>
      <c r="Y80" s="18" t="n">
        <f aca="false">Assumptions!$B$48/$X$80</f>
        <v>1</v>
      </c>
      <c r="Z80" s="18" t="n">
        <f aca="false">Assumptions!$B$49*$Y$80</f>
        <v>3000000</v>
      </c>
      <c r="AA80" s="18" t="n">
        <f aca="false">IF($C$80&lt;Assumptions!$B$52,Assumptions!$B$52*(Assumptions!$B$21+Assumptions!$B$22/Assumptions!$B$52)/(Assumptions!$B$21+Assumptions!$B$22/$C$80),Assumptions!$B$52)</f>
        <v>25</v>
      </c>
      <c r="AB80" s="18" t="n">
        <f aca="false">Assumptions!$B$53/$AA$80</f>
        <v>1</v>
      </c>
      <c r="AC80" s="18" t="n">
        <f aca="false">Assumptions!$B$54*$AB$80</f>
        <v>2400000</v>
      </c>
      <c r="AD80" s="18" t="n">
        <f aca="false">IF($C$80&lt;Assumptions!$B$57,Assumptions!$B$57*(Assumptions!$B$21+Assumptions!$B$22/Assumptions!$B$57)/(Assumptions!$B$21+Assumptions!$B$22/$C$80),Assumptions!$B$57)</f>
        <v>57.6817359540603</v>
      </c>
      <c r="AE80" s="18" t="n">
        <f aca="false">Assumptions!$B$58/$AD$80</f>
        <v>1.04019060812917</v>
      </c>
      <c r="AF80" s="18" t="n">
        <f aca="false">Assumptions!$B$59*$AE$80</f>
        <v>1733651.36027881</v>
      </c>
      <c r="AG80" s="18" t="n">
        <f aca="false">IF($C$80&lt;Assumptions!$B$62,Assumptions!$B$62*(Assumptions!$B$21+Assumptions!$B$22/Assumptions!$B$62)/(Assumptions!$B$21+Assumptions!$B$22/$C$80),Assumptions!$B$62)</f>
        <v>48.9126262367378</v>
      </c>
      <c r="AH80" s="18" t="n">
        <f aca="false">Assumptions!$B$63/$AG$80</f>
        <v>1.00502293134033</v>
      </c>
      <c r="AI80" s="18" t="n">
        <f aca="false">Assumptions!$B$64*$AH$80</f>
        <v>6133320.27733387</v>
      </c>
    </row>
    <row r="81" customFormat="false" ht="23.85" hidden="true" customHeight="false" outlineLevel="0" collapsed="false">
      <c r="A81" s="6" t="n">
        <f aca="false">ROW()-ROW($A$41)+Assumptions!$B$4</f>
        <v>40</v>
      </c>
      <c r="B81" s="18" t="n">
        <f aca="false">$P$80</f>
        <v>587882.229488009</v>
      </c>
      <c r="C81" s="18" t="n">
        <f aca="false">Assumptions!$B$6/(Assumptions!$B$16+$B$81)</f>
        <v>37.628498065874</v>
      </c>
      <c r="D81" s="18" t="n">
        <f aca="false">Assumptions!$B$7/$C$81</f>
        <v>797268.069203315</v>
      </c>
      <c r="E81" s="18" t="n">
        <f aca="false">$T$81+$W$81+$Z$81+$AC$81+$AF$81+$AI$81</f>
        <v>23266971.6376127</v>
      </c>
      <c r="F81" s="18" t="n">
        <f aca="false">Assumptions!$B$70/(Assumptions!$B$20+Assumptions!$B$17+$B$81+$E$81+$O$80)</f>
        <v>26.7785530953235</v>
      </c>
      <c r="G81" s="18" t="n">
        <f aca="false">$C$81*(1-Assumptions!$B$71)</f>
        <v>30.1027984526992</v>
      </c>
      <c r="H81" s="18" t="n">
        <f aca="false">MIN($F$81,$G$81)</f>
        <v>26.7785530953235</v>
      </c>
      <c r="I81" s="18" t="str">
        <f aca="false">IF($F$81&lt;=$G$81,"cap","discount")</f>
        <v>cap</v>
      </c>
      <c r="J81" s="18" t="n">
        <f aca="false">Assumptions!$B$69/$H$81</f>
        <v>186716.585552682</v>
      </c>
      <c r="K81" s="18" t="n">
        <f aca="false">Assumptions!$B$74/(Assumptions!$B$20+Assumptions!$B$17+$B$81+$E$81+$J$81)</f>
        <v>42.7393378414047</v>
      </c>
      <c r="L81" s="18" t="n">
        <f aca="false">$C$81*(1-Assumptions!$B$75)</f>
        <v>31.9842233559929</v>
      </c>
      <c r="M81" s="18" t="n">
        <f aca="false">MIN($K$81,$L$81)</f>
        <v>31.9842233559929</v>
      </c>
      <c r="N81" s="18" t="str">
        <f aca="false">IF($K$81&lt;=$L$81,"cap","discount")</f>
        <v>discount</v>
      </c>
      <c r="O81" s="18" t="n">
        <f aca="false">Assumptions!$B$73/$M$81</f>
        <v>93796.2434356841</v>
      </c>
      <c r="P81" s="18" t="n">
        <f aca="false">MAX(Assumptions!$B$4,(Assumptions!$B$10*(Assumptions!$B$20+$E$81+Assumptions!$B$17+$J$81+$O$81+$D$81)-Assumptions!$B$17)/(1-Assumptions!$B$10))</f>
        <v>587882.229488009</v>
      </c>
      <c r="Q81" s="18" t="n">
        <f aca="false">Assumptions!$B$20+$E$81+Assumptions!$B$17+$P$81+$J$81+$O$81+$D$81</f>
        <v>38327301.7652924</v>
      </c>
      <c r="R81" s="18" t="n">
        <f aca="false">IF($C$81&lt;Assumptions!$B$37,Assumptions!$B$37*(Assumptions!$B$21+Assumptions!$B$22/Assumptions!$B$37)/(Assumptions!$B$21+Assumptions!$B$22/$C$81),Assumptions!$B$37)</f>
        <v>1</v>
      </c>
      <c r="S81" s="18" t="n">
        <f aca="false">Assumptions!$B$38/$R$81</f>
        <v>1</v>
      </c>
      <c r="T81" s="18" t="n">
        <f aca="false">Assumptions!$B$39*$S$81</f>
        <v>5000000</v>
      </c>
      <c r="U81" s="18" t="n">
        <f aca="false">IF($C$81&lt;Assumptions!$B$42,Assumptions!$B$42*(Assumptions!$B$21+Assumptions!$B$22/Assumptions!$B$42)/(Assumptions!$B$21+Assumptions!$B$22/$C$81),Assumptions!$B$42)</f>
        <v>3</v>
      </c>
      <c r="V81" s="18" t="n">
        <f aca="false">Assumptions!$B$43/$U$81</f>
        <v>1</v>
      </c>
      <c r="W81" s="18" t="n">
        <f aca="false">Assumptions!$B$44*$V$81</f>
        <v>5000000</v>
      </c>
      <c r="X81" s="18" t="n">
        <f aca="false">IF($C$81&lt;Assumptions!$B$47,Assumptions!$B$47*(Assumptions!$B$21+Assumptions!$B$22/Assumptions!$B$47)/(Assumptions!$B$21+Assumptions!$B$22/$C$81),Assumptions!$B$47)</f>
        <v>10</v>
      </c>
      <c r="Y81" s="18" t="n">
        <f aca="false">Assumptions!$B$48/$X$81</f>
        <v>1</v>
      </c>
      <c r="Z81" s="18" t="n">
        <f aca="false">Assumptions!$B$49*$Y$81</f>
        <v>3000000</v>
      </c>
      <c r="AA81" s="18" t="n">
        <f aca="false">IF($C$81&lt;Assumptions!$B$52,Assumptions!$B$52*(Assumptions!$B$21+Assumptions!$B$22/Assumptions!$B$52)/(Assumptions!$B$21+Assumptions!$B$22/$C$81),Assumptions!$B$52)</f>
        <v>25</v>
      </c>
      <c r="AB81" s="18" t="n">
        <f aca="false">Assumptions!$B$53/$AA$81</f>
        <v>1</v>
      </c>
      <c r="AC81" s="18" t="n">
        <f aca="false">Assumptions!$B$54*$AB$81</f>
        <v>2400000</v>
      </c>
      <c r="AD81" s="18" t="n">
        <f aca="false">IF($C$81&lt;Assumptions!$B$57,Assumptions!$B$57*(Assumptions!$B$21+Assumptions!$B$22/Assumptions!$B$57)/(Assumptions!$B$21+Assumptions!$B$22/$C$81),Assumptions!$B$57)</f>
        <v>57.6817359540603</v>
      </c>
      <c r="AE81" s="18" t="n">
        <f aca="false">Assumptions!$B$58/$AD$81</f>
        <v>1.04019060812917</v>
      </c>
      <c r="AF81" s="18" t="n">
        <f aca="false">Assumptions!$B$59*$AE$81</f>
        <v>1733651.36027881</v>
      </c>
      <c r="AG81" s="18" t="n">
        <f aca="false">IF($C$81&lt;Assumptions!$B$62,Assumptions!$B$62*(Assumptions!$B$21+Assumptions!$B$22/Assumptions!$B$62)/(Assumptions!$B$21+Assumptions!$B$22/$C$81),Assumptions!$B$62)</f>
        <v>48.9126262367378</v>
      </c>
      <c r="AH81" s="18" t="n">
        <f aca="false">Assumptions!$B$63/$AG$81</f>
        <v>1.00502293134033</v>
      </c>
      <c r="AI81" s="18" t="n">
        <f aca="false">Assumptions!$B$64*$AH$81</f>
        <v>6133320.27733387</v>
      </c>
    </row>
    <row r="82" customFormat="false" ht="23.85" hidden="true" customHeight="false" outlineLevel="0" collapsed="false">
      <c r="A82" s="6" t="n">
        <f aca="false">ROW()-ROW($A$41)+Assumptions!$B$4</f>
        <v>41</v>
      </c>
      <c r="B82" s="18" t="n">
        <f aca="false">$P$81</f>
        <v>587882.229488009</v>
      </c>
      <c r="C82" s="18" t="n">
        <f aca="false">Assumptions!$B$6/(Assumptions!$B$16+$B$82)</f>
        <v>37.628498065874</v>
      </c>
      <c r="D82" s="18" t="n">
        <f aca="false">Assumptions!$B$7/$C$82</f>
        <v>797268.069203315</v>
      </c>
      <c r="E82" s="18" t="n">
        <f aca="false">$T$82+$W$82+$Z$82+$AC$82+$AF$82+$AI$82</f>
        <v>23266971.6376127</v>
      </c>
      <c r="F82" s="18" t="n">
        <f aca="false">Assumptions!$B$70/(Assumptions!$B$20+Assumptions!$B$17+$B$82+$E$82+$O$81)</f>
        <v>26.7785530953235</v>
      </c>
      <c r="G82" s="18" t="n">
        <f aca="false">$C$82*(1-Assumptions!$B$71)</f>
        <v>30.1027984526992</v>
      </c>
      <c r="H82" s="18" t="n">
        <f aca="false">MIN($F$82,$G$82)</f>
        <v>26.7785530953235</v>
      </c>
      <c r="I82" s="18" t="str">
        <f aca="false">IF($F$82&lt;=$G$82,"cap","discount")</f>
        <v>cap</v>
      </c>
      <c r="J82" s="18" t="n">
        <f aca="false">Assumptions!$B$69/$H$82</f>
        <v>186716.585552682</v>
      </c>
      <c r="K82" s="18" t="n">
        <f aca="false">Assumptions!$B$74/(Assumptions!$B$20+Assumptions!$B$17+$B$82+$E$82+$J$82)</f>
        <v>42.7393378414047</v>
      </c>
      <c r="L82" s="18" t="n">
        <f aca="false">$C$82*(1-Assumptions!$B$75)</f>
        <v>31.9842233559929</v>
      </c>
      <c r="M82" s="18" t="n">
        <f aca="false">MIN($K$82,$L$82)</f>
        <v>31.9842233559929</v>
      </c>
      <c r="N82" s="18" t="str">
        <f aca="false">IF($K$82&lt;=$L$82,"cap","discount")</f>
        <v>discount</v>
      </c>
      <c r="O82" s="18" t="n">
        <f aca="false">Assumptions!$B$73/$M$82</f>
        <v>93796.2434356841</v>
      </c>
      <c r="P82" s="18" t="n">
        <f aca="false">MAX(Assumptions!$B$4,(Assumptions!$B$10*(Assumptions!$B$20+$E$82+Assumptions!$B$17+$J$82+$O$82+$D$82)-Assumptions!$B$17)/(1-Assumptions!$B$10))</f>
        <v>587882.229488009</v>
      </c>
      <c r="Q82" s="18" t="n">
        <f aca="false">Assumptions!$B$20+$E$82+Assumptions!$B$17+$P$82+$J$82+$O$82+$D$82</f>
        <v>38327301.7652924</v>
      </c>
      <c r="R82" s="18" t="n">
        <f aca="false">IF($C$82&lt;Assumptions!$B$37,Assumptions!$B$37*(Assumptions!$B$21+Assumptions!$B$22/Assumptions!$B$37)/(Assumptions!$B$21+Assumptions!$B$22/$C$82),Assumptions!$B$37)</f>
        <v>1</v>
      </c>
      <c r="S82" s="18" t="n">
        <f aca="false">Assumptions!$B$38/$R$82</f>
        <v>1</v>
      </c>
      <c r="T82" s="18" t="n">
        <f aca="false">Assumptions!$B$39*$S$82</f>
        <v>5000000</v>
      </c>
      <c r="U82" s="18" t="n">
        <f aca="false">IF($C$82&lt;Assumptions!$B$42,Assumptions!$B$42*(Assumptions!$B$21+Assumptions!$B$22/Assumptions!$B$42)/(Assumptions!$B$21+Assumptions!$B$22/$C$82),Assumptions!$B$42)</f>
        <v>3</v>
      </c>
      <c r="V82" s="18" t="n">
        <f aca="false">Assumptions!$B$43/$U$82</f>
        <v>1</v>
      </c>
      <c r="W82" s="18" t="n">
        <f aca="false">Assumptions!$B$44*$V$82</f>
        <v>5000000</v>
      </c>
      <c r="X82" s="18" t="n">
        <f aca="false">IF($C$82&lt;Assumptions!$B$47,Assumptions!$B$47*(Assumptions!$B$21+Assumptions!$B$22/Assumptions!$B$47)/(Assumptions!$B$21+Assumptions!$B$22/$C$82),Assumptions!$B$47)</f>
        <v>10</v>
      </c>
      <c r="Y82" s="18" t="n">
        <f aca="false">Assumptions!$B$48/$X$82</f>
        <v>1</v>
      </c>
      <c r="Z82" s="18" t="n">
        <f aca="false">Assumptions!$B$49*$Y$82</f>
        <v>3000000</v>
      </c>
      <c r="AA82" s="18" t="n">
        <f aca="false">IF($C$82&lt;Assumptions!$B$52,Assumptions!$B$52*(Assumptions!$B$21+Assumptions!$B$22/Assumptions!$B$52)/(Assumptions!$B$21+Assumptions!$B$22/$C$82),Assumptions!$B$52)</f>
        <v>25</v>
      </c>
      <c r="AB82" s="18" t="n">
        <f aca="false">Assumptions!$B$53/$AA$82</f>
        <v>1</v>
      </c>
      <c r="AC82" s="18" t="n">
        <f aca="false">Assumptions!$B$54*$AB$82</f>
        <v>2400000</v>
      </c>
      <c r="AD82" s="18" t="n">
        <f aca="false">IF($C$82&lt;Assumptions!$B$57,Assumptions!$B$57*(Assumptions!$B$21+Assumptions!$B$22/Assumptions!$B$57)/(Assumptions!$B$21+Assumptions!$B$22/$C$82),Assumptions!$B$57)</f>
        <v>57.6817359540603</v>
      </c>
      <c r="AE82" s="18" t="n">
        <f aca="false">Assumptions!$B$58/$AD$82</f>
        <v>1.04019060812917</v>
      </c>
      <c r="AF82" s="18" t="n">
        <f aca="false">Assumptions!$B$59*$AE$82</f>
        <v>1733651.36027881</v>
      </c>
      <c r="AG82" s="18" t="n">
        <f aca="false">IF($C$82&lt;Assumptions!$B$62,Assumptions!$B$62*(Assumptions!$B$21+Assumptions!$B$22/Assumptions!$B$62)/(Assumptions!$B$21+Assumptions!$B$22/$C$82),Assumptions!$B$62)</f>
        <v>48.9126262367378</v>
      </c>
      <c r="AH82" s="18" t="n">
        <f aca="false">Assumptions!$B$63/$AG$82</f>
        <v>1.00502293134033</v>
      </c>
      <c r="AI82" s="18" t="n">
        <f aca="false">Assumptions!$B$64*$AH$82</f>
        <v>6133320.27733387</v>
      </c>
    </row>
    <row r="83" customFormat="false" ht="23.85" hidden="true" customHeight="false" outlineLevel="0" collapsed="false">
      <c r="A83" s="6" t="n">
        <f aca="false">ROW()-ROW($A$41)+Assumptions!$B$4</f>
        <v>42</v>
      </c>
      <c r="B83" s="18" t="n">
        <f aca="false">$P$82</f>
        <v>587882.229488009</v>
      </c>
      <c r="C83" s="18" t="n">
        <f aca="false">Assumptions!$B$6/(Assumptions!$B$16+$B$83)</f>
        <v>37.628498065874</v>
      </c>
      <c r="D83" s="18" t="n">
        <f aca="false">Assumptions!$B$7/$C$83</f>
        <v>797268.069203315</v>
      </c>
      <c r="E83" s="18" t="n">
        <f aca="false">$T$83+$W$83+$Z$83+$AC$83+$AF$83+$AI$83</f>
        <v>23266971.6376127</v>
      </c>
      <c r="F83" s="18" t="n">
        <f aca="false">Assumptions!$B$70/(Assumptions!$B$20+Assumptions!$B$17+$B$83+$E$83+$O$82)</f>
        <v>26.7785530953235</v>
      </c>
      <c r="G83" s="18" t="n">
        <f aca="false">$C$83*(1-Assumptions!$B$71)</f>
        <v>30.1027984526992</v>
      </c>
      <c r="H83" s="18" t="n">
        <f aca="false">MIN($F$83,$G$83)</f>
        <v>26.7785530953235</v>
      </c>
      <c r="I83" s="18" t="str">
        <f aca="false">IF($F$83&lt;=$G$83,"cap","discount")</f>
        <v>cap</v>
      </c>
      <c r="J83" s="18" t="n">
        <f aca="false">Assumptions!$B$69/$H$83</f>
        <v>186716.585552682</v>
      </c>
      <c r="K83" s="18" t="n">
        <f aca="false">Assumptions!$B$74/(Assumptions!$B$20+Assumptions!$B$17+$B$83+$E$83+$J$83)</f>
        <v>42.7393378414047</v>
      </c>
      <c r="L83" s="18" t="n">
        <f aca="false">$C$83*(1-Assumptions!$B$75)</f>
        <v>31.9842233559929</v>
      </c>
      <c r="M83" s="18" t="n">
        <f aca="false">MIN($K$83,$L$83)</f>
        <v>31.9842233559929</v>
      </c>
      <c r="N83" s="18" t="str">
        <f aca="false">IF($K$83&lt;=$L$83,"cap","discount")</f>
        <v>discount</v>
      </c>
      <c r="O83" s="18" t="n">
        <f aca="false">Assumptions!$B$73/$M$83</f>
        <v>93796.2434356841</v>
      </c>
      <c r="P83" s="18" t="n">
        <f aca="false">MAX(Assumptions!$B$4,(Assumptions!$B$10*(Assumptions!$B$20+$E$83+Assumptions!$B$17+$J$83+$O$83+$D$83)-Assumptions!$B$17)/(1-Assumptions!$B$10))</f>
        <v>587882.229488009</v>
      </c>
      <c r="Q83" s="18" t="n">
        <f aca="false">Assumptions!$B$20+$E$83+Assumptions!$B$17+$P$83+$J$83+$O$83+$D$83</f>
        <v>38327301.7652924</v>
      </c>
      <c r="R83" s="18" t="n">
        <f aca="false">IF($C$83&lt;Assumptions!$B$37,Assumptions!$B$37*(Assumptions!$B$21+Assumptions!$B$22/Assumptions!$B$37)/(Assumptions!$B$21+Assumptions!$B$22/$C$83),Assumptions!$B$37)</f>
        <v>1</v>
      </c>
      <c r="S83" s="18" t="n">
        <f aca="false">Assumptions!$B$38/$R$83</f>
        <v>1</v>
      </c>
      <c r="T83" s="18" t="n">
        <f aca="false">Assumptions!$B$39*$S$83</f>
        <v>5000000</v>
      </c>
      <c r="U83" s="18" t="n">
        <f aca="false">IF($C$83&lt;Assumptions!$B$42,Assumptions!$B$42*(Assumptions!$B$21+Assumptions!$B$22/Assumptions!$B$42)/(Assumptions!$B$21+Assumptions!$B$22/$C$83),Assumptions!$B$42)</f>
        <v>3</v>
      </c>
      <c r="V83" s="18" t="n">
        <f aca="false">Assumptions!$B$43/$U$83</f>
        <v>1</v>
      </c>
      <c r="W83" s="18" t="n">
        <f aca="false">Assumptions!$B$44*$V$83</f>
        <v>5000000</v>
      </c>
      <c r="X83" s="18" t="n">
        <f aca="false">IF($C$83&lt;Assumptions!$B$47,Assumptions!$B$47*(Assumptions!$B$21+Assumptions!$B$22/Assumptions!$B$47)/(Assumptions!$B$21+Assumptions!$B$22/$C$83),Assumptions!$B$47)</f>
        <v>10</v>
      </c>
      <c r="Y83" s="18" t="n">
        <f aca="false">Assumptions!$B$48/$X$83</f>
        <v>1</v>
      </c>
      <c r="Z83" s="18" t="n">
        <f aca="false">Assumptions!$B$49*$Y$83</f>
        <v>3000000</v>
      </c>
      <c r="AA83" s="18" t="n">
        <f aca="false">IF($C$83&lt;Assumptions!$B$52,Assumptions!$B$52*(Assumptions!$B$21+Assumptions!$B$22/Assumptions!$B$52)/(Assumptions!$B$21+Assumptions!$B$22/$C$83),Assumptions!$B$52)</f>
        <v>25</v>
      </c>
      <c r="AB83" s="18" t="n">
        <f aca="false">Assumptions!$B$53/$AA$83</f>
        <v>1</v>
      </c>
      <c r="AC83" s="18" t="n">
        <f aca="false">Assumptions!$B$54*$AB$83</f>
        <v>2400000</v>
      </c>
      <c r="AD83" s="18" t="n">
        <f aca="false">IF($C$83&lt;Assumptions!$B$57,Assumptions!$B$57*(Assumptions!$B$21+Assumptions!$B$22/Assumptions!$B$57)/(Assumptions!$B$21+Assumptions!$B$22/$C$83),Assumptions!$B$57)</f>
        <v>57.6817359540603</v>
      </c>
      <c r="AE83" s="18" t="n">
        <f aca="false">Assumptions!$B$58/$AD$83</f>
        <v>1.04019060812917</v>
      </c>
      <c r="AF83" s="18" t="n">
        <f aca="false">Assumptions!$B$59*$AE$83</f>
        <v>1733651.36027881</v>
      </c>
      <c r="AG83" s="18" t="n">
        <f aca="false">IF($C$83&lt;Assumptions!$B$62,Assumptions!$B$62*(Assumptions!$B$21+Assumptions!$B$22/Assumptions!$B$62)/(Assumptions!$B$21+Assumptions!$B$22/$C$83),Assumptions!$B$62)</f>
        <v>48.9126262367378</v>
      </c>
      <c r="AH83" s="18" t="n">
        <f aca="false">Assumptions!$B$63/$AG$83</f>
        <v>1.00502293134033</v>
      </c>
      <c r="AI83" s="18" t="n">
        <f aca="false">Assumptions!$B$64*$AH$83</f>
        <v>6133320.27733387</v>
      </c>
    </row>
    <row r="84" customFormat="false" ht="23.85" hidden="true" customHeight="false" outlineLevel="0" collapsed="false">
      <c r="A84" s="6" t="n">
        <f aca="false">ROW()-ROW($A$41)+Assumptions!$B$4</f>
        <v>43</v>
      </c>
      <c r="B84" s="18" t="n">
        <f aca="false">$P$83</f>
        <v>587882.229488009</v>
      </c>
      <c r="C84" s="18" t="n">
        <f aca="false">Assumptions!$B$6/(Assumptions!$B$16+$B$84)</f>
        <v>37.628498065874</v>
      </c>
      <c r="D84" s="18" t="n">
        <f aca="false">Assumptions!$B$7/$C$84</f>
        <v>797268.069203315</v>
      </c>
      <c r="E84" s="18" t="n">
        <f aca="false">$T$84+$W$84+$Z$84+$AC$84+$AF$84+$AI$84</f>
        <v>23266971.6376127</v>
      </c>
      <c r="F84" s="18" t="n">
        <f aca="false">Assumptions!$B$70/(Assumptions!$B$20+Assumptions!$B$17+$B$84+$E$84+$O$83)</f>
        <v>26.7785530953235</v>
      </c>
      <c r="G84" s="18" t="n">
        <f aca="false">$C$84*(1-Assumptions!$B$71)</f>
        <v>30.1027984526992</v>
      </c>
      <c r="H84" s="18" t="n">
        <f aca="false">MIN($F$84,$G$84)</f>
        <v>26.7785530953235</v>
      </c>
      <c r="I84" s="18" t="str">
        <f aca="false">IF($F$84&lt;=$G$84,"cap","discount")</f>
        <v>cap</v>
      </c>
      <c r="J84" s="18" t="n">
        <f aca="false">Assumptions!$B$69/$H$84</f>
        <v>186716.585552682</v>
      </c>
      <c r="K84" s="18" t="n">
        <f aca="false">Assumptions!$B$74/(Assumptions!$B$20+Assumptions!$B$17+$B$84+$E$84+$J$84)</f>
        <v>42.7393378414047</v>
      </c>
      <c r="L84" s="18" t="n">
        <f aca="false">$C$84*(1-Assumptions!$B$75)</f>
        <v>31.9842233559929</v>
      </c>
      <c r="M84" s="18" t="n">
        <f aca="false">MIN($K$84,$L$84)</f>
        <v>31.9842233559929</v>
      </c>
      <c r="N84" s="18" t="str">
        <f aca="false">IF($K$84&lt;=$L$84,"cap","discount")</f>
        <v>discount</v>
      </c>
      <c r="O84" s="18" t="n">
        <f aca="false">Assumptions!$B$73/$M$84</f>
        <v>93796.2434356841</v>
      </c>
      <c r="P84" s="18" t="n">
        <f aca="false">MAX(Assumptions!$B$4,(Assumptions!$B$10*(Assumptions!$B$20+$E$84+Assumptions!$B$17+$J$84+$O$84+$D$84)-Assumptions!$B$17)/(1-Assumptions!$B$10))</f>
        <v>587882.229488009</v>
      </c>
      <c r="Q84" s="18" t="n">
        <f aca="false">Assumptions!$B$20+$E$84+Assumptions!$B$17+$P$84+$J$84+$O$84+$D$84</f>
        <v>38327301.7652924</v>
      </c>
      <c r="R84" s="18" t="n">
        <f aca="false">IF($C$84&lt;Assumptions!$B$37,Assumptions!$B$37*(Assumptions!$B$21+Assumptions!$B$22/Assumptions!$B$37)/(Assumptions!$B$21+Assumptions!$B$22/$C$84),Assumptions!$B$37)</f>
        <v>1</v>
      </c>
      <c r="S84" s="18" t="n">
        <f aca="false">Assumptions!$B$38/$R$84</f>
        <v>1</v>
      </c>
      <c r="T84" s="18" t="n">
        <f aca="false">Assumptions!$B$39*$S$84</f>
        <v>5000000</v>
      </c>
      <c r="U84" s="18" t="n">
        <f aca="false">IF($C$84&lt;Assumptions!$B$42,Assumptions!$B$42*(Assumptions!$B$21+Assumptions!$B$22/Assumptions!$B$42)/(Assumptions!$B$21+Assumptions!$B$22/$C$84),Assumptions!$B$42)</f>
        <v>3</v>
      </c>
      <c r="V84" s="18" t="n">
        <f aca="false">Assumptions!$B$43/$U$84</f>
        <v>1</v>
      </c>
      <c r="W84" s="18" t="n">
        <f aca="false">Assumptions!$B$44*$V$84</f>
        <v>5000000</v>
      </c>
      <c r="X84" s="18" t="n">
        <f aca="false">IF($C$84&lt;Assumptions!$B$47,Assumptions!$B$47*(Assumptions!$B$21+Assumptions!$B$22/Assumptions!$B$47)/(Assumptions!$B$21+Assumptions!$B$22/$C$84),Assumptions!$B$47)</f>
        <v>10</v>
      </c>
      <c r="Y84" s="18" t="n">
        <f aca="false">Assumptions!$B$48/$X$84</f>
        <v>1</v>
      </c>
      <c r="Z84" s="18" t="n">
        <f aca="false">Assumptions!$B$49*$Y$84</f>
        <v>3000000</v>
      </c>
      <c r="AA84" s="18" t="n">
        <f aca="false">IF($C$84&lt;Assumptions!$B$52,Assumptions!$B$52*(Assumptions!$B$21+Assumptions!$B$22/Assumptions!$B$52)/(Assumptions!$B$21+Assumptions!$B$22/$C$84),Assumptions!$B$52)</f>
        <v>25</v>
      </c>
      <c r="AB84" s="18" t="n">
        <f aca="false">Assumptions!$B$53/$AA$84</f>
        <v>1</v>
      </c>
      <c r="AC84" s="18" t="n">
        <f aca="false">Assumptions!$B$54*$AB$84</f>
        <v>2400000</v>
      </c>
      <c r="AD84" s="18" t="n">
        <f aca="false">IF($C$84&lt;Assumptions!$B$57,Assumptions!$B$57*(Assumptions!$B$21+Assumptions!$B$22/Assumptions!$B$57)/(Assumptions!$B$21+Assumptions!$B$22/$C$84),Assumptions!$B$57)</f>
        <v>57.6817359540603</v>
      </c>
      <c r="AE84" s="18" t="n">
        <f aca="false">Assumptions!$B$58/$AD$84</f>
        <v>1.04019060812917</v>
      </c>
      <c r="AF84" s="18" t="n">
        <f aca="false">Assumptions!$B$59*$AE$84</f>
        <v>1733651.36027881</v>
      </c>
      <c r="AG84" s="18" t="n">
        <f aca="false">IF($C$84&lt;Assumptions!$B$62,Assumptions!$B$62*(Assumptions!$B$21+Assumptions!$B$22/Assumptions!$B$62)/(Assumptions!$B$21+Assumptions!$B$22/$C$84),Assumptions!$B$62)</f>
        <v>48.9126262367378</v>
      </c>
      <c r="AH84" s="18" t="n">
        <f aca="false">Assumptions!$B$63/$AG$84</f>
        <v>1.00502293134033</v>
      </c>
      <c r="AI84" s="18" t="n">
        <f aca="false">Assumptions!$B$64*$AH$84</f>
        <v>6133320.27733387</v>
      </c>
    </row>
    <row r="85" customFormat="false" ht="23.85" hidden="true" customHeight="false" outlineLevel="0" collapsed="false">
      <c r="A85" s="6" t="n">
        <f aca="false">ROW()-ROW($A$41)+Assumptions!$B$4</f>
        <v>44</v>
      </c>
      <c r="B85" s="18" t="n">
        <f aca="false">$P$84</f>
        <v>587882.229488009</v>
      </c>
      <c r="C85" s="18" t="n">
        <f aca="false">Assumptions!$B$6/(Assumptions!$B$16+$B$85)</f>
        <v>37.628498065874</v>
      </c>
      <c r="D85" s="18" t="n">
        <f aca="false">Assumptions!$B$7/$C$85</f>
        <v>797268.069203315</v>
      </c>
      <c r="E85" s="18" t="n">
        <f aca="false">$T$85+$W$85+$Z$85+$AC$85+$AF$85+$AI$85</f>
        <v>23266971.6376127</v>
      </c>
      <c r="F85" s="18" t="n">
        <f aca="false">Assumptions!$B$70/(Assumptions!$B$20+Assumptions!$B$17+$B$85+$E$85+$O$84)</f>
        <v>26.7785530953235</v>
      </c>
      <c r="G85" s="18" t="n">
        <f aca="false">$C$85*(1-Assumptions!$B$71)</f>
        <v>30.1027984526992</v>
      </c>
      <c r="H85" s="18" t="n">
        <f aca="false">MIN($F$85,$G$85)</f>
        <v>26.7785530953235</v>
      </c>
      <c r="I85" s="18" t="str">
        <f aca="false">IF($F$85&lt;=$G$85,"cap","discount")</f>
        <v>cap</v>
      </c>
      <c r="J85" s="18" t="n">
        <f aca="false">Assumptions!$B$69/$H$85</f>
        <v>186716.585552682</v>
      </c>
      <c r="K85" s="18" t="n">
        <f aca="false">Assumptions!$B$74/(Assumptions!$B$20+Assumptions!$B$17+$B$85+$E$85+$J$85)</f>
        <v>42.7393378414047</v>
      </c>
      <c r="L85" s="18" t="n">
        <f aca="false">$C$85*(1-Assumptions!$B$75)</f>
        <v>31.9842233559929</v>
      </c>
      <c r="M85" s="18" t="n">
        <f aca="false">MIN($K$85,$L$85)</f>
        <v>31.9842233559929</v>
      </c>
      <c r="N85" s="18" t="str">
        <f aca="false">IF($K$85&lt;=$L$85,"cap","discount")</f>
        <v>discount</v>
      </c>
      <c r="O85" s="18" t="n">
        <f aca="false">Assumptions!$B$73/$M$85</f>
        <v>93796.2434356841</v>
      </c>
      <c r="P85" s="18" t="n">
        <f aca="false">MAX(Assumptions!$B$4,(Assumptions!$B$10*(Assumptions!$B$20+$E$85+Assumptions!$B$17+$J$85+$O$85+$D$85)-Assumptions!$B$17)/(1-Assumptions!$B$10))</f>
        <v>587882.229488009</v>
      </c>
      <c r="Q85" s="18" t="n">
        <f aca="false">Assumptions!$B$20+$E$85+Assumptions!$B$17+$P$85+$J$85+$O$85+$D$85</f>
        <v>38327301.7652924</v>
      </c>
      <c r="R85" s="18" t="n">
        <f aca="false">IF($C$85&lt;Assumptions!$B$37,Assumptions!$B$37*(Assumptions!$B$21+Assumptions!$B$22/Assumptions!$B$37)/(Assumptions!$B$21+Assumptions!$B$22/$C$85),Assumptions!$B$37)</f>
        <v>1</v>
      </c>
      <c r="S85" s="18" t="n">
        <f aca="false">Assumptions!$B$38/$R$85</f>
        <v>1</v>
      </c>
      <c r="T85" s="18" t="n">
        <f aca="false">Assumptions!$B$39*$S$85</f>
        <v>5000000</v>
      </c>
      <c r="U85" s="18" t="n">
        <f aca="false">IF($C$85&lt;Assumptions!$B$42,Assumptions!$B$42*(Assumptions!$B$21+Assumptions!$B$22/Assumptions!$B$42)/(Assumptions!$B$21+Assumptions!$B$22/$C$85),Assumptions!$B$42)</f>
        <v>3</v>
      </c>
      <c r="V85" s="18" t="n">
        <f aca="false">Assumptions!$B$43/$U$85</f>
        <v>1</v>
      </c>
      <c r="W85" s="18" t="n">
        <f aca="false">Assumptions!$B$44*$V$85</f>
        <v>5000000</v>
      </c>
      <c r="X85" s="18" t="n">
        <f aca="false">IF($C$85&lt;Assumptions!$B$47,Assumptions!$B$47*(Assumptions!$B$21+Assumptions!$B$22/Assumptions!$B$47)/(Assumptions!$B$21+Assumptions!$B$22/$C$85),Assumptions!$B$47)</f>
        <v>10</v>
      </c>
      <c r="Y85" s="18" t="n">
        <f aca="false">Assumptions!$B$48/$X$85</f>
        <v>1</v>
      </c>
      <c r="Z85" s="18" t="n">
        <f aca="false">Assumptions!$B$49*$Y$85</f>
        <v>3000000</v>
      </c>
      <c r="AA85" s="18" t="n">
        <f aca="false">IF($C$85&lt;Assumptions!$B$52,Assumptions!$B$52*(Assumptions!$B$21+Assumptions!$B$22/Assumptions!$B$52)/(Assumptions!$B$21+Assumptions!$B$22/$C$85),Assumptions!$B$52)</f>
        <v>25</v>
      </c>
      <c r="AB85" s="18" t="n">
        <f aca="false">Assumptions!$B$53/$AA$85</f>
        <v>1</v>
      </c>
      <c r="AC85" s="18" t="n">
        <f aca="false">Assumptions!$B$54*$AB$85</f>
        <v>2400000</v>
      </c>
      <c r="AD85" s="18" t="n">
        <f aca="false">IF($C$85&lt;Assumptions!$B$57,Assumptions!$B$57*(Assumptions!$B$21+Assumptions!$B$22/Assumptions!$B$57)/(Assumptions!$B$21+Assumptions!$B$22/$C$85),Assumptions!$B$57)</f>
        <v>57.6817359540603</v>
      </c>
      <c r="AE85" s="18" t="n">
        <f aca="false">Assumptions!$B$58/$AD$85</f>
        <v>1.04019060812917</v>
      </c>
      <c r="AF85" s="18" t="n">
        <f aca="false">Assumptions!$B$59*$AE$85</f>
        <v>1733651.36027881</v>
      </c>
      <c r="AG85" s="18" t="n">
        <f aca="false">IF($C$85&lt;Assumptions!$B$62,Assumptions!$B$62*(Assumptions!$B$21+Assumptions!$B$22/Assumptions!$B$62)/(Assumptions!$B$21+Assumptions!$B$22/$C$85),Assumptions!$B$62)</f>
        <v>48.9126262367378</v>
      </c>
      <c r="AH85" s="18" t="n">
        <f aca="false">Assumptions!$B$63/$AG$85</f>
        <v>1.00502293134033</v>
      </c>
      <c r="AI85" s="18" t="n">
        <f aca="false">Assumptions!$B$64*$AH$85</f>
        <v>6133320.27733387</v>
      </c>
    </row>
    <row r="86" customFormat="false" ht="23.85" hidden="true" customHeight="false" outlineLevel="0" collapsed="false">
      <c r="A86" s="6" t="n">
        <f aca="false">ROW()-ROW($A$41)+Assumptions!$B$4</f>
        <v>45</v>
      </c>
      <c r="B86" s="18" t="n">
        <f aca="false">$P$85</f>
        <v>587882.229488009</v>
      </c>
      <c r="C86" s="18" t="n">
        <f aca="false">Assumptions!$B$6/(Assumptions!$B$16+$B$86)</f>
        <v>37.628498065874</v>
      </c>
      <c r="D86" s="18" t="n">
        <f aca="false">Assumptions!$B$7/$C$86</f>
        <v>797268.069203315</v>
      </c>
      <c r="E86" s="18" t="n">
        <f aca="false">$T$86+$W$86+$Z$86+$AC$86+$AF$86+$AI$86</f>
        <v>23266971.6376127</v>
      </c>
      <c r="F86" s="18" t="n">
        <f aca="false">Assumptions!$B$70/(Assumptions!$B$20+Assumptions!$B$17+$B$86+$E$86+$O$85)</f>
        <v>26.7785530953235</v>
      </c>
      <c r="G86" s="18" t="n">
        <f aca="false">$C$86*(1-Assumptions!$B$71)</f>
        <v>30.1027984526992</v>
      </c>
      <c r="H86" s="18" t="n">
        <f aca="false">MIN($F$86,$G$86)</f>
        <v>26.7785530953235</v>
      </c>
      <c r="I86" s="18" t="str">
        <f aca="false">IF($F$86&lt;=$G$86,"cap","discount")</f>
        <v>cap</v>
      </c>
      <c r="J86" s="18" t="n">
        <f aca="false">Assumptions!$B$69/$H$86</f>
        <v>186716.585552682</v>
      </c>
      <c r="K86" s="18" t="n">
        <f aca="false">Assumptions!$B$74/(Assumptions!$B$20+Assumptions!$B$17+$B$86+$E$86+$J$86)</f>
        <v>42.7393378414047</v>
      </c>
      <c r="L86" s="18" t="n">
        <f aca="false">$C$86*(1-Assumptions!$B$75)</f>
        <v>31.9842233559929</v>
      </c>
      <c r="M86" s="18" t="n">
        <f aca="false">MIN($K$86,$L$86)</f>
        <v>31.9842233559929</v>
      </c>
      <c r="N86" s="18" t="str">
        <f aca="false">IF($K$86&lt;=$L$86,"cap","discount")</f>
        <v>discount</v>
      </c>
      <c r="O86" s="18" t="n">
        <f aca="false">Assumptions!$B$73/$M$86</f>
        <v>93796.2434356841</v>
      </c>
      <c r="P86" s="18" t="n">
        <f aca="false">MAX(Assumptions!$B$4,(Assumptions!$B$10*(Assumptions!$B$20+$E$86+Assumptions!$B$17+$J$86+$O$86+$D$86)-Assumptions!$B$17)/(1-Assumptions!$B$10))</f>
        <v>587882.229488009</v>
      </c>
      <c r="Q86" s="18" t="n">
        <f aca="false">Assumptions!$B$20+$E$86+Assumptions!$B$17+$P$86+$J$86+$O$86+$D$86</f>
        <v>38327301.7652924</v>
      </c>
      <c r="R86" s="18" t="n">
        <f aca="false">IF($C$86&lt;Assumptions!$B$37,Assumptions!$B$37*(Assumptions!$B$21+Assumptions!$B$22/Assumptions!$B$37)/(Assumptions!$B$21+Assumptions!$B$22/$C$86),Assumptions!$B$37)</f>
        <v>1</v>
      </c>
      <c r="S86" s="18" t="n">
        <f aca="false">Assumptions!$B$38/$R$86</f>
        <v>1</v>
      </c>
      <c r="T86" s="18" t="n">
        <f aca="false">Assumptions!$B$39*$S$86</f>
        <v>5000000</v>
      </c>
      <c r="U86" s="18" t="n">
        <f aca="false">IF($C$86&lt;Assumptions!$B$42,Assumptions!$B$42*(Assumptions!$B$21+Assumptions!$B$22/Assumptions!$B$42)/(Assumptions!$B$21+Assumptions!$B$22/$C$86),Assumptions!$B$42)</f>
        <v>3</v>
      </c>
      <c r="V86" s="18" t="n">
        <f aca="false">Assumptions!$B$43/$U$86</f>
        <v>1</v>
      </c>
      <c r="W86" s="18" t="n">
        <f aca="false">Assumptions!$B$44*$V$86</f>
        <v>5000000</v>
      </c>
      <c r="X86" s="18" t="n">
        <f aca="false">IF($C$86&lt;Assumptions!$B$47,Assumptions!$B$47*(Assumptions!$B$21+Assumptions!$B$22/Assumptions!$B$47)/(Assumptions!$B$21+Assumptions!$B$22/$C$86),Assumptions!$B$47)</f>
        <v>10</v>
      </c>
      <c r="Y86" s="18" t="n">
        <f aca="false">Assumptions!$B$48/$X$86</f>
        <v>1</v>
      </c>
      <c r="Z86" s="18" t="n">
        <f aca="false">Assumptions!$B$49*$Y$86</f>
        <v>3000000</v>
      </c>
      <c r="AA86" s="18" t="n">
        <f aca="false">IF($C$86&lt;Assumptions!$B$52,Assumptions!$B$52*(Assumptions!$B$21+Assumptions!$B$22/Assumptions!$B$52)/(Assumptions!$B$21+Assumptions!$B$22/$C$86),Assumptions!$B$52)</f>
        <v>25</v>
      </c>
      <c r="AB86" s="18" t="n">
        <f aca="false">Assumptions!$B$53/$AA$86</f>
        <v>1</v>
      </c>
      <c r="AC86" s="18" t="n">
        <f aca="false">Assumptions!$B$54*$AB$86</f>
        <v>2400000</v>
      </c>
      <c r="AD86" s="18" t="n">
        <f aca="false">IF($C$86&lt;Assumptions!$B$57,Assumptions!$B$57*(Assumptions!$B$21+Assumptions!$B$22/Assumptions!$B$57)/(Assumptions!$B$21+Assumptions!$B$22/$C$86),Assumptions!$B$57)</f>
        <v>57.6817359540603</v>
      </c>
      <c r="AE86" s="18" t="n">
        <f aca="false">Assumptions!$B$58/$AD$86</f>
        <v>1.04019060812917</v>
      </c>
      <c r="AF86" s="18" t="n">
        <f aca="false">Assumptions!$B$59*$AE$86</f>
        <v>1733651.36027881</v>
      </c>
      <c r="AG86" s="18" t="n">
        <f aca="false">IF($C$86&lt;Assumptions!$B$62,Assumptions!$B$62*(Assumptions!$B$21+Assumptions!$B$22/Assumptions!$B$62)/(Assumptions!$B$21+Assumptions!$B$22/$C$86),Assumptions!$B$62)</f>
        <v>48.9126262367378</v>
      </c>
      <c r="AH86" s="18" t="n">
        <f aca="false">Assumptions!$B$63/$AG$86</f>
        <v>1.00502293134033</v>
      </c>
      <c r="AI86" s="18" t="n">
        <f aca="false">Assumptions!$B$64*$AH$86</f>
        <v>6133320.27733387</v>
      </c>
    </row>
    <row r="87" customFormat="false" ht="23.85" hidden="true" customHeight="false" outlineLevel="0" collapsed="false">
      <c r="A87" s="6" t="n">
        <f aca="false">ROW()-ROW($A$41)+Assumptions!$B$4</f>
        <v>46</v>
      </c>
      <c r="B87" s="18" t="n">
        <f aca="false">$P$86</f>
        <v>587882.229488009</v>
      </c>
      <c r="C87" s="18" t="n">
        <f aca="false">Assumptions!$B$6/(Assumptions!$B$16+$B$87)</f>
        <v>37.628498065874</v>
      </c>
      <c r="D87" s="18" t="n">
        <f aca="false">Assumptions!$B$7/$C$87</f>
        <v>797268.069203315</v>
      </c>
      <c r="E87" s="18" t="n">
        <f aca="false">$T$87+$W$87+$Z$87+$AC$87+$AF$87+$AI$87</f>
        <v>23266971.6376127</v>
      </c>
      <c r="F87" s="18" t="n">
        <f aca="false">Assumptions!$B$70/(Assumptions!$B$20+Assumptions!$B$17+$B$87+$E$87+$O$86)</f>
        <v>26.7785530953235</v>
      </c>
      <c r="G87" s="18" t="n">
        <f aca="false">$C$87*(1-Assumptions!$B$71)</f>
        <v>30.1027984526992</v>
      </c>
      <c r="H87" s="18" t="n">
        <f aca="false">MIN($F$87,$G$87)</f>
        <v>26.7785530953235</v>
      </c>
      <c r="I87" s="18" t="str">
        <f aca="false">IF($F$87&lt;=$G$87,"cap","discount")</f>
        <v>cap</v>
      </c>
      <c r="J87" s="18" t="n">
        <f aca="false">Assumptions!$B$69/$H$87</f>
        <v>186716.585552682</v>
      </c>
      <c r="K87" s="18" t="n">
        <f aca="false">Assumptions!$B$74/(Assumptions!$B$20+Assumptions!$B$17+$B$87+$E$87+$J$87)</f>
        <v>42.7393378414047</v>
      </c>
      <c r="L87" s="18" t="n">
        <f aca="false">$C$87*(1-Assumptions!$B$75)</f>
        <v>31.9842233559929</v>
      </c>
      <c r="M87" s="18" t="n">
        <f aca="false">MIN($K$87,$L$87)</f>
        <v>31.9842233559929</v>
      </c>
      <c r="N87" s="18" t="str">
        <f aca="false">IF($K$87&lt;=$L$87,"cap","discount")</f>
        <v>discount</v>
      </c>
      <c r="O87" s="18" t="n">
        <f aca="false">Assumptions!$B$73/$M$87</f>
        <v>93796.2434356841</v>
      </c>
      <c r="P87" s="18" t="n">
        <f aca="false">MAX(Assumptions!$B$4,(Assumptions!$B$10*(Assumptions!$B$20+$E$87+Assumptions!$B$17+$J$87+$O$87+$D$87)-Assumptions!$B$17)/(1-Assumptions!$B$10))</f>
        <v>587882.229488009</v>
      </c>
      <c r="Q87" s="18" t="n">
        <f aca="false">Assumptions!$B$20+$E$87+Assumptions!$B$17+$P$87+$J$87+$O$87+$D$87</f>
        <v>38327301.7652924</v>
      </c>
      <c r="R87" s="18" t="n">
        <f aca="false">IF($C$87&lt;Assumptions!$B$37,Assumptions!$B$37*(Assumptions!$B$21+Assumptions!$B$22/Assumptions!$B$37)/(Assumptions!$B$21+Assumptions!$B$22/$C$87),Assumptions!$B$37)</f>
        <v>1</v>
      </c>
      <c r="S87" s="18" t="n">
        <f aca="false">Assumptions!$B$38/$R$87</f>
        <v>1</v>
      </c>
      <c r="T87" s="18" t="n">
        <f aca="false">Assumptions!$B$39*$S$87</f>
        <v>5000000</v>
      </c>
      <c r="U87" s="18" t="n">
        <f aca="false">IF($C$87&lt;Assumptions!$B$42,Assumptions!$B$42*(Assumptions!$B$21+Assumptions!$B$22/Assumptions!$B$42)/(Assumptions!$B$21+Assumptions!$B$22/$C$87),Assumptions!$B$42)</f>
        <v>3</v>
      </c>
      <c r="V87" s="18" t="n">
        <f aca="false">Assumptions!$B$43/$U$87</f>
        <v>1</v>
      </c>
      <c r="W87" s="18" t="n">
        <f aca="false">Assumptions!$B$44*$V$87</f>
        <v>5000000</v>
      </c>
      <c r="X87" s="18" t="n">
        <f aca="false">IF($C$87&lt;Assumptions!$B$47,Assumptions!$B$47*(Assumptions!$B$21+Assumptions!$B$22/Assumptions!$B$47)/(Assumptions!$B$21+Assumptions!$B$22/$C$87),Assumptions!$B$47)</f>
        <v>10</v>
      </c>
      <c r="Y87" s="18" t="n">
        <f aca="false">Assumptions!$B$48/$X$87</f>
        <v>1</v>
      </c>
      <c r="Z87" s="18" t="n">
        <f aca="false">Assumptions!$B$49*$Y$87</f>
        <v>3000000</v>
      </c>
      <c r="AA87" s="18" t="n">
        <f aca="false">IF($C$87&lt;Assumptions!$B$52,Assumptions!$B$52*(Assumptions!$B$21+Assumptions!$B$22/Assumptions!$B$52)/(Assumptions!$B$21+Assumptions!$B$22/$C$87),Assumptions!$B$52)</f>
        <v>25</v>
      </c>
      <c r="AB87" s="18" t="n">
        <f aca="false">Assumptions!$B$53/$AA$87</f>
        <v>1</v>
      </c>
      <c r="AC87" s="18" t="n">
        <f aca="false">Assumptions!$B$54*$AB$87</f>
        <v>2400000</v>
      </c>
      <c r="AD87" s="18" t="n">
        <f aca="false">IF($C$87&lt;Assumptions!$B$57,Assumptions!$B$57*(Assumptions!$B$21+Assumptions!$B$22/Assumptions!$B$57)/(Assumptions!$B$21+Assumptions!$B$22/$C$87),Assumptions!$B$57)</f>
        <v>57.6817359540603</v>
      </c>
      <c r="AE87" s="18" t="n">
        <f aca="false">Assumptions!$B$58/$AD$87</f>
        <v>1.04019060812917</v>
      </c>
      <c r="AF87" s="18" t="n">
        <f aca="false">Assumptions!$B$59*$AE$87</f>
        <v>1733651.36027881</v>
      </c>
      <c r="AG87" s="18" t="n">
        <f aca="false">IF($C$87&lt;Assumptions!$B$62,Assumptions!$B$62*(Assumptions!$B$21+Assumptions!$B$22/Assumptions!$B$62)/(Assumptions!$B$21+Assumptions!$B$22/$C$87),Assumptions!$B$62)</f>
        <v>48.9126262367378</v>
      </c>
      <c r="AH87" s="18" t="n">
        <f aca="false">Assumptions!$B$63/$AG$87</f>
        <v>1.00502293134033</v>
      </c>
      <c r="AI87" s="18" t="n">
        <f aca="false">Assumptions!$B$64*$AH$87</f>
        <v>6133320.27733387</v>
      </c>
    </row>
    <row r="88" customFormat="false" ht="23.85" hidden="true" customHeight="false" outlineLevel="0" collapsed="false">
      <c r="A88" s="6" t="n">
        <f aca="false">ROW()-ROW($A$41)+Assumptions!$B$4</f>
        <v>47</v>
      </c>
      <c r="B88" s="18" t="n">
        <f aca="false">$P$87</f>
        <v>587882.229488009</v>
      </c>
      <c r="C88" s="18" t="n">
        <f aca="false">Assumptions!$B$6/(Assumptions!$B$16+$B$88)</f>
        <v>37.628498065874</v>
      </c>
      <c r="D88" s="18" t="n">
        <f aca="false">Assumptions!$B$7/$C$88</f>
        <v>797268.069203315</v>
      </c>
      <c r="E88" s="18" t="n">
        <f aca="false">$T$88+$W$88+$Z$88+$AC$88+$AF$88+$AI$88</f>
        <v>23266971.6376127</v>
      </c>
      <c r="F88" s="18" t="n">
        <f aca="false">Assumptions!$B$70/(Assumptions!$B$20+Assumptions!$B$17+$B$88+$E$88+$O$87)</f>
        <v>26.7785530953235</v>
      </c>
      <c r="G88" s="18" t="n">
        <f aca="false">$C$88*(1-Assumptions!$B$71)</f>
        <v>30.1027984526992</v>
      </c>
      <c r="H88" s="18" t="n">
        <f aca="false">MIN($F$88,$G$88)</f>
        <v>26.7785530953235</v>
      </c>
      <c r="I88" s="18" t="str">
        <f aca="false">IF($F$88&lt;=$G$88,"cap","discount")</f>
        <v>cap</v>
      </c>
      <c r="J88" s="18" t="n">
        <f aca="false">Assumptions!$B$69/$H$88</f>
        <v>186716.585552682</v>
      </c>
      <c r="K88" s="18" t="n">
        <f aca="false">Assumptions!$B$74/(Assumptions!$B$20+Assumptions!$B$17+$B$88+$E$88+$J$88)</f>
        <v>42.7393378414047</v>
      </c>
      <c r="L88" s="18" t="n">
        <f aca="false">$C$88*(1-Assumptions!$B$75)</f>
        <v>31.9842233559929</v>
      </c>
      <c r="M88" s="18" t="n">
        <f aca="false">MIN($K$88,$L$88)</f>
        <v>31.9842233559929</v>
      </c>
      <c r="N88" s="18" t="str">
        <f aca="false">IF($K$88&lt;=$L$88,"cap","discount")</f>
        <v>discount</v>
      </c>
      <c r="O88" s="18" t="n">
        <f aca="false">Assumptions!$B$73/$M$88</f>
        <v>93796.2434356841</v>
      </c>
      <c r="P88" s="18" t="n">
        <f aca="false">MAX(Assumptions!$B$4,(Assumptions!$B$10*(Assumptions!$B$20+$E$88+Assumptions!$B$17+$J$88+$O$88+$D$88)-Assumptions!$B$17)/(1-Assumptions!$B$10))</f>
        <v>587882.229488009</v>
      </c>
      <c r="Q88" s="18" t="n">
        <f aca="false">Assumptions!$B$20+$E$88+Assumptions!$B$17+$P$88+$J$88+$O$88+$D$88</f>
        <v>38327301.7652924</v>
      </c>
      <c r="R88" s="18" t="n">
        <f aca="false">IF($C$88&lt;Assumptions!$B$37,Assumptions!$B$37*(Assumptions!$B$21+Assumptions!$B$22/Assumptions!$B$37)/(Assumptions!$B$21+Assumptions!$B$22/$C$88),Assumptions!$B$37)</f>
        <v>1</v>
      </c>
      <c r="S88" s="18" t="n">
        <f aca="false">Assumptions!$B$38/$R$88</f>
        <v>1</v>
      </c>
      <c r="T88" s="18" t="n">
        <f aca="false">Assumptions!$B$39*$S$88</f>
        <v>5000000</v>
      </c>
      <c r="U88" s="18" t="n">
        <f aca="false">IF($C$88&lt;Assumptions!$B$42,Assumptions!$B$42*(Assumptions!$B$21+Assumptions!$B$22/Assumptions!$B$42)/(Assumptions!$B$21+Assumptions!$B$22/$C$88),Assumptions!$B$42)</f>
        <v>3</v>
      </c>
      <c r="V88" s="18" t="n">
        <f aca="false">Assumptions!$B$43/$U$88</f>
        <v>1</v>
      </c>
      <c r="W88" s="18" t="n">
        <f aca="false">Assumptions!$B$44*$V$88</f>
        <v>5000000</v>
      </c>
      <c r="X88" s="18" t="n">
        <f aca="false">IF($C$88&lt;Assumptions!$B$47,Assumptions!$B$47*(Assumptions!$B$21+Assumptions!$B$22/Assumptions!$B$47)/(Assumptions!$B$21+Assumptions!$B$22/$C$88),Assumptions!$B$47)</f>
        <v>10</v>
      </c>
      <c r="Y88" s="18" t="n">
        <f aca="false">Assumptions!$B$48/$X$88</f>
        <v>1</v>
      </c>
      <c r="Z88" s="18" t="n">
        <f aca="false">Assumptions!$B$49*$Y$88</f>
        <v>3000000</v>
      </c>
      <c r="AA88" s="18" t="n">
        <f aca="false">IF($C$88&lt;Assumptions!$B$52,Assumptions!$B$52*(Assumptions!$B$21+Assumptions!$B$22/Assumptions!$B$52)/(Assumptions!$B$21+Assumptions!$B$22/$C$88),Assumptions!$B$52)</f>
        <v>25</v>
      </c>
      <c r="AB88" s="18" t="n">
        <f aca="false">Assumptions!$B$53/$AA$88</f>
        <v>1</v>
      </c>
      <c r="AC88" s="18" t="n">
        <f aca="false">Assumptions!$B$54*$AB$88</f>
        <v>2400000</v>
      </c>
      <c r="AD88" s="18" t="n">
        <f aca="false">IF($C$88&lt;Assumptions!$B$57,Assumptions!$B$57*(Assumptions!$B$21+Assumptions!$B$22/Assumptions!$B$57)/(Assumptions!$B$21+Assumptions!$B$22/$C$88),Assumptions!$B$57)</f>
        <v>57.6817359540603</v>
      </c>
      <c r="AE88" s="18" t="n">
        <f aca="false">Assumptions!$B$58/$AD$88</f>
        <v>1.04019060812917</v>
      </c>
      <c r="AF88" s="18" t="n">
        <f aca="false">Assumptions!$B$59*$AE$88</f>
        <v>1733651.36027881</v>
      </c>
      <c r="AG88" s="18" t="n">
        <f aca="false">IF($C$88&lt;Assumptions!$B$62,Assumptions!$B$62*(Assumptions!$B$21+Assumptions!$B$22/Assumptions!$B$62)/(Assumptions!$B$21+Assumptions!$B$22/$C$88),Assumptions!$B$62)</f>
        <v>48.9126262367378</v>
      </c>
      <c r="AH88" s="18" t="n">
        <f aca="false">Assumptions!$B$63/$AG$88</f>
        <v>1.00502293134033</v>
      </c>
      <c r="AI88" s="18" t="n">
        <f aca="false">Assumptions!$B$64*$AH$88</f>
        <v>6133320.27733387</v>
      </c>
    </row>
    <row r="89" customFormat="false" ht="23.85" hidden="true" customHeight="false" outlineLevel="0" collapsed="false">
      <c r="A89" s="6" t="n">
        <f aca="false">ROW()-ROW($A$41)+Assumptions!$B$4</f>
        <v>48</v>
      </c>
      <c r="B89" s="18" t="n">
        <f aca="false">$P$88</f>
        <v>587882.229488009</v>
      </c>
      <c r="C89" s="18" t="n">
        <f aca="false">Assumptions!$B$6/(Assumptions!$B$16+$B$89)</f>
        <v>37.628498065874</v>
      </c>
      <c r="D89" s="18" t="n">
        <f aca="false">Assumptions!$B$7/$C$89</f>
        <v>797268.069203315</v>
      </c>
      <c r="E89" s="18" t="n">
        <f aca="false">$T$89+$W$89+$Z$89+$AC$89+$AF$89+$AI$89</f>
        <v>23266971.6376127</v>
      </c>
      <c r="F89" s="18" t="n">
        <f aca="false">Assumptions!$B$70/(Assumptions!$B$20+Assumptions!$B$17+$B$89+$E$89+$O$88)</f>
        <v>26.7785530953235</v>
      </c>
      <c r="G89" s="18" t="n">
        <f aca="false">$C$89*(1-Assumptions!$B$71)</f>
        <v>30.1027984526992</v>
      </c>
      <c r="H89" s="18" t="n">
        <f aca="false">MIN($F$89,$G$89)</f>
        <v>26.7785530953235</v>
      </c>
      <c r="I89" s="18" t="str">
        <f aca="false">IF($F$89&lt;=$G$89,"cap","discount")</f>
        <v>cap</v>
      </c>
      <c r="J89" s="18" t="n">
        <f aca="false">Assumptions!$B$69/$H$89</f>
        <v>186716.585552682</v>
      </c>
      <c r="K89" s="18" t="n">
        <f aca="false">Assumptions!$B$74/(Assumptions!$B$20+Assumptions!$B$17+$B$89+$E$89+$J$89)</f>
        <v>42.7393378414047</v>
      </c>
      <c r="L89" s="18" t="n">
        <f aca="false">$C$89*(1-Assumptions!$B$75)</f>
        <v>31.9842233559929</v>
      </c>
      <c r="M89" s="18" t="n">
        <f aca="false">MIN($K$89,$L$89)</f>
        <v>31.9842233559929</v>
      </c>
      <c r="N89" s="18" t="str">
        <f aca="false">IF($K$89&lt;=$L$89,"cap","discount")</f>
        <v>discount</v>
      </c>
      <c r="O89" s="18" t="n">
        <f aca="false">Assumptions!$B$73/$M$89</f>
        <v>93796.2434356841</v>
      </c>
      <c r="P89" s="18" t="n">
        <f aca="false">MAX(Assumptions!$B$4,(Assumptions!$B$10*(Assumptions!$B$20+$E$89+Assumptions!$B$17+$J$89+$O$89+$D$89)-Assumptions!$B$17)/(1-Assumptions!$B$10))</f>
        <v>587882.229488009</v>
      </c>
      <c r="Q89" s="18" t="n">
        <f aca="false">Assumptions!$B$20+$E$89+Assumptions!$B$17+$P$89+$J$89+$O$89+$D$89</f>
        <v>38327301.7652924</v>
      </c>
      <c r="R89" s="18" t="n">
        <f aca="false">IF($C$89&lt;Assumptions!$B$37,Assumptions!$B$37*(Assumptions!$B$21+Assumptions!$B$22/Assumptions!$B$37)/(Assumptions!$B$21+Assumptions!$B$22/$C$89),Assumptions!$B$37)</f>
        <v>1</v>
      </c>
      <c r="S89" s="18" t="n">
        <f aca="false">Assumptions!$B$38/$R$89</f>
        <v>1</v>
      </c>
      <c r="T89" s="18" t="n">
        <f aca="false">Assumptions!$B$39*$S$89</f>
        <v>5000000</v>
      </c>
      <c r="U89" s="18" t="n">
        <f aca="false">IF($C$89&lt;Assumptions!$B$42,Assumptions!$B$42*(Assumptions!$B$21+Assumptions!$B$22/Assumptions!$B$42)/(Assumptions!$B$21+Assumptions!$B$22/$C$89),Assumptions!$B$42)</f>
        <v>3</v>
      </c>
      <c r="V89" s="18" t="n">
        <f aca="false">Assumptions!$B$43/$U$89</f>
        <v>1</v>
      </c>
      <c r="W89" s="18" t="n">
        <f aca="false">Assumptions!$B$44*$V$89</f>
        <v>5000000</v>
      </c>
      <c r="X89" s="18" t="n">
        <f aca="false">IF($C$89&lt;Assumptions!$B$47,Assumptions!$B$47*(Assumptions!$B$21+Assumptions!$B$22/Assumptions!$B$47)/(Assumptions!$B$21+Assumptions!$B$22/$C$89),Assumptions!$B$47)</f>
        <v>10</v>
      </c>
      <c r="Y89" s="18" t="n">
        <f aca="false">Assumptions!$B$48/$X$89</f>
        <v>1</v>
      </c>
      <c r="Z89" s="18" t="n">
        <f aca="false">Assumptions!$B$49*$Y$89</f>
        <v>3000000</v>
      </c>
      <c r="AA89" s="18" t="n">
        <f aca="false">IF($C$89&lt;Assumptions!$B$52,Assumptions!$B$52*(Assumptions!$B$21+Assumptions!$B$22/Assumptions!$B$52)/(Assumptions!$B$21+Assumptions!$B$22/$C$89),Assumptions!$B$52)</f>
        <v>25</v>
      </c>
      <c r="AB89" s="18" t="n">
        <f aca="false">Assumptions!$B$53/$AA$89</f>
        <v>1</v>
      </c>
      <c r="AC89" s="18" t="n">
        <f aca="false">Assumptions!$B$54*$AB$89</f>
        <v>2400000</v>
      </c>
      <c r="AD89" s="18" t="n">
        <f aca="false">IF($C$89&lt;Assumptions!$B$57,Assumptions!$B$57*(Assumptions!$B$21+Assumptions!$B$22/Assumptions!$B$57)/(Assumptions!$B$21+Assumptions!$B$22/$C$89),Assumptions!$B$57)</f>
        <v>57.6817359540603</v>
      </c>
      <c r="AE89" s="18" t="n">
        <f aca="false">Assumptions!$B$58/$AD$89</f>
        <v>1.04019060812917</v>
      </c>
      <c r="AF89" s="18" t="n">
        <f aca="false">Assumptions!$B$59*$AE$89</f>
        <v>1733651.36027881</v>
      </c>
      <c r="AG89" s="18" t="n">
        <f aca="false">IF($C$89&lt;Assumptions!$B$62,Assumptions!$B$62*(Assumptions!$B$21+Assumptions!$B$22/Assumptions!$B$62)/(Assumptions!$B$21+Assumptions!$B$22/$C$89),Assumptions!$B$62)</f>
        <v>48.9126262367378</v>
      </c>
      <c r="AH89" s="18" t="n">
        <f aca="false">Assumptions!$B$63/$AG$89</f>
        <v>1.00502293134033</v>
      </c>
      <c r="AI89" s="18" t="n">
        <f aca="false">Assumptions!$B$64*$AH$89</f>
        <v>6133320.27733387</v>
      </c>
    </row>
    <row r="90" customFormat="false" ht="23.85" hidden="true" customHeight="false" outlineLevel="0" collapsed="false">
      <c r="A90" s="6" t="n">
        <f aca="false">ROW()-ROW($A$41)+Assumptions!$B$4</f>
        <v>49</v>
      </c>
      <c r="B90" s="18" t="n">
        <f aca="false">$P$89</f>
        <v>587882.229488009</v>
      </c>
      <c r="C90" s="18" t="n">
        <f aca="false">Assumptions!$B$6/(Assumptions!$B$16+$B$90)</f>
        <v>37.628498065874</v>
      </c>
      <c r="D90" s="18" t="n">
        <f aca="false">Assumptions!$B$7/$C$90</f>
        <v>797268.069203315</v>
      </c>
      <c r="E90" s="18" t="n">
        <f aca="false">$T$90+$W$90+$Z$90+$AC$90+$AF$90+$AI$90</f>
        <v>23266971.6376127</v>
      </c>
      <c r="F90" s="18" t="n">
        <f aca="false">Assumptions!$B$70/(Assumptions!$B$20+Assumptions!$B$17+$B$90+$E$90+$O$89)</f>
        <v>26.7785530953235</v>
      </c>
      <c r="G90" s="18" t="n">
        <f aca="false">$C$90*(1-Assumptions!$B$71)</f>
        <v>30.1027984526992</v>
      </c>
      <c r="H90" s="18" t="n">
        <f aca="false">MIN($F$90,$G$90)</f>
        <v>26.7785530953235</v>
      </c>
      <c r="I90" s="18" t="str">
        <f aca="false">IF($F$90&lt;=$G$90,"cap","discount")</f>
        <v>cap</v>
      </c>
      <c r="J90" s="18" t="n">
        <f aca="false">Assumptions!$B$69/$H$90</f>
        <v>186716.585552682</v>
      </c>
      <c r="K90" s="18" t="n">
        <f aca="false">Assumptions!$B$74/(Assumptions!$B$20+Assumptions!$B$17+$B$90+$E$90+$J$90)</f>
        <v>42.7393378414047</v>
      </c>
      <c r="L90" s="18" t="n">
        <f aca="false">$C$90*(1-Assumptions!$B$75)</f>
        <v>31.9842233559929</v>
      </c>
      <c r="M90" s="18" t="n">
        <f aca="false">MIN($K$90,$L$90)</f>
        <v>31.9842233559929</v>
      </c>
      <c r="N90" s="18" t="str">
        <f aca="false">IF($K$90&lt;=$L$90,"cap","discount")</f>
        <v>discount</v>
      </c>
      <c r="O90" s="18" t="n">
        <f aca="false">Assumptions!$B$73/$M$90</f>
        <v>93796.2434356841</v>
      </c>
      <c r="P90" s="18" t="n">
        <f aca="false">MAX(Assumptions!$B$4,(Assumptions!$B$10*(Assumptions!$B$20+$E$90+Assumptions!$B$17+$J$90+$O$90+$D$90)-Assumptions!$B$17)/(1-Assumptions!$B$10))</f>
        <v>587882.229488009</v>
      </c>
      <c r="Q90" s="18" t="n">
        <f aca="false">Assumptions!$B$20+$E$90+Assumptions!$B$17+$P$90+$J$90+$O$90+$D$90</f>
        <v>38327301.7652924</v>
      </c>
      <c r="R90" s="18" t="n">
        <f aca="false">IF($C$90&lt;Assumptions!$B$37,Assumptions!$B$37*(Assumptions!$B$21+Assumptions!$B$22/Assumptions!$B$37)/(Assumptions!$B$21+Assumptions!$B$22/$C$90),Assumptions!$B$37)</f>
        <v>1</v>
      </c>
      <c r="S90" s="18" t="n">
        <f aca="false">Assumptions!$B$38/$R$90</f>
        <v>1</v>
      </c>
      <c r="T90" s="18" t="n">
        <f aca="false">Assumptions!$B$39*$S$90</f>
        <v>5000000</v>
      </c>
      <c r="U90" s="18" t="n">
        <f aca="false">IF($C$90&lt;Assumptions!$B$42,Assumptions!$B$42*(Assumptions!$B$21+Assumptions!$B$22/Assumptions!$B$42)/(Assumptions!$B$21+Assumptions!$B$22/$C$90),Assumptions!$B$42)</f>
        <v>3</v>
      </c>
      <c r="V90" s="18" t="n">
        <f aca="false">Assumptions!$B$43/$U$90</f>
        <v>1</v>
      </c>
      <c r="W90" s="18" t="n">
        <f aca="false">Assumptions!$B$44*$V$90</f>
        <v>5000000</v>
      </c>
      <c r="X90" s="18" t="n">
        <f aca="false">IF($C$90&lt;Assumptions!$B$47,Assumptions!$B$47*(Assumptions!$B$21+Assumptions!$B$22/Assumptions!$B$47)/(Assumptions!$B$21+Assumptions!$B$22/$C$90),Assumptions!$B$47)</f>
        <v>10</v>
      </c>
      <c r="Y90" s="18" t="n">
        <f aca="false">Assumptions!$B$48/$X$90</f>
        <v>1</v>
      </c>
      <c r="Z90" s="18" t="n">
        <f aca="false">Assumptions!$B$49*$Y$90</f>
        <v>3000000</v>
      </c>
      <c r="AA90" s="18" t="n">
        <f aca="false">IF($C$90&lt;Assumptions!$B$52,Assumptions!$B$52*(Assumptions!$B$21+Assumptions!$B$22/Assumptions!$B$52)/(Assumptions!$B$21+Assumptions!$B$22/$C$90),Assumptions!$B$52)</f>
        <v>25</v>
      </c>
      <c r="AB90" s="18" t="n">
        <f aca="false">Assumptions!$B$53/$AA$90</f>
        <v>1</v>
      </c>
      <c r="AC90" s="18" t="n">
        <f aca="false">Assumptions!$B$54*$AB$90</f>
        <v>2400000</v>
      </c>
      <c r="AD90" s="18" t="n">
        <f aca="false">IF($C$90&lt;Assumptions!$B$57,Assumptions!$B$57*(Assumptions!$B$21+Assumptions!$B$22/Assumptions!$B$57)/(Assumptions!$B$21+Assumptions!$B$22/$C$90),Assumptions!$B$57)</f>
        <v>57.6817359540603</v>
      </c>
      <c r="AE90" s="18" t="n">
        <f aca="false">Assumptions!$B$58/$AD$90</f>
        <v>1.04019060812917</v>
      </c>
      <c r="AF90" s="18" t="n">
        <f aca="false">Assumptions!$B$59*$AE$90</f>
        <v>1733651.36027881</v>
      </c>
      <c r="AG90" s="18" t="n">
        <f aca="false">IF($C$90&lt;Assumptions!$B$62,Assumptions!$B$62*(Assumptions!$B$21+Assumptions!$B$22/Assumptions!$B$62)/(Assumptions!$B$21+Assumptions!$B$22/$C$90),Assumptions!$B$62)</f>
        <v>48.9126262367378</v>
      </c>
      <c r="AH90" s="18" t="n">
        <f aca="false">Assumptions!$B$63/$AG$90</f>
        <v>1.00502293134033</v>
      </c>
      <c r="AI90" s="18" t="n">
        <f aca="false">Assumptions!$B$64*$AH$90</f>
        <v>6133320.27733387</v>
      </c>
    </row>
    <row r="91" customFormat="false" ht="23.85" hidden="true" customHeight="false" outlineLevel="0" collapsed="false">
      <c r="A91" s="6" t="n">
        <f aca="false">ROW()-ROW($A$41)+Assumptions!$B$4</f>
        <v>50</v>
      </c>
      <c r="B91" s="18" t="n">
        <f aca="false">$P$90</f>
        <v>587882.229488009</v>
      </c>
      <c r="C91" s="18" t="n">
        <f aca="false">Assumptions!$B$6/(Assumptions!$B$16+$B$91)</f>
        <v>37.628498065874</v>
      </c>
      <c r="D91" s="18" t="n">
        <f aca="false">Assumptions!$B$7/$C$91</f>
        <v>797268.069203315</v>
      </c>
      <c r="E91" s="18" t="n">
        <f aca="false">$T$91+$W$91+$Z$91+$AC$91+$AF$91+$AI$91</f>
        <v>23266971.6376127</v>
      </c>
      <c r="F91" s="18" t="n">
        <f aca="false">Assumptions!$B$70/(Assumptions!$B$20+Assumptions!$B$17+$B$91+$E$91+$O$90)</f>
        <v>26.7785530953235</v>
      </c>
      <c r="G91" s="18" t="n">
        <f aca="false">$C$91*(1-Assumptions!$B$71)</f>
        <v>30.1027984526992</v>
      </c>
      <c r="H91" s="18" t="n">
        <f aca="false">MIN($F$91,$G$91)</f>
        <v>26.7785530953235</v>
      </c>
      <c r="I91" s="18" t="str">
        <f aca="false">IF($F$91&lt;=$G$91,"cap","discount")</f>
        <v>cap</v>
      </c>
      <c r="J91" s="18" t="n">
        <f aca="false">Assumptions!$B$69/$H$91</f>
        <v>186716.585552682</v>
      </c>
      <c r="K91" s="18" t="n">
        <f aca="false">Assumptions!$B$74/(Assumptions!$B$20+Assumptions!$B$17+$B$91+$E$91+$J$91)</f>
        <v>42.7393378414047</v>
      </c>
      <c r="L91" s="18" t="n">
        <f aca="false">$C$91*(1-Assumptions!$B$75)</f>
        <v>31.9842233559929</v>
      </c>
      <c r="M91" s="18" t="n">
        <f aca="false">MIN($K$91,$L$91)</f>
        <v>31.9842233559929</v>
      </c>
      <c r="N91" s="18" t="str">
        <f aca="false">IF($K$91&lt;=$L$91,"cap","discount")</f>
        <v>discount</v>
      </c>
      <c r="O91" s="18" t="n">
        <f aca="false">Assumptions!$B$73/$M$91</f>
        <v>93796.2434356841</v>
      </c>
      <c r="P91" s="18" t="n">
        <f aca="false">MAX(Assumptions!$B$4,(Assumptions!$B$10*(Assumptions!$B$20+$E$91+Assumptions!$B$17+$J$91+$O$91+$D$91)-Assumptions!$B$17)/(1-Assumptions!$B$10))</f>
        <v>587882.229488009</v>
      </c>
      <c r="Q91" s="18" t="n">
        <f aca="false">Assumptions!$B$20+$E$91+Assumptions!$B$17+$P$91+$J$91+$O$91+$D$91</f>
        <v>38327301.7652924</v>
      </c>
      <c r="R91" s="18" t="n">
        <f aca="false">IF($C$91&lt;Assumptions!$B$37,Assumptions!$B$37*(Assumptions!$B$21+Assumptions!$B$22/Assumptions!$B$37)/(Assumptions!$B$21+Assumptions!$B$22/$C$91),Assumptions!$B$37)</f>
        <v>1</v>
      </c>
      <c r="S91" s="18" t="n">
        <f aca="false">Assumptions!$B$38/$R$91</f>
        <v>1</v>
      </c>
      <c r="T91" s="18" t="n">
        <f aca="false">Assumptions!$B$39*$S$91</f>
        <v>5000000</v>
      </c>
      <c r="U91" s="18" t="n">
        <f aca="false">IF($C$91&lt;Assumptions!$B$42,Assumptions!$B$42*(Assumptions!$B$21+Assumptions!$B$22/Assumptions!$B$42)/(Assumptions!$B$21+Assumptions!$B$22/$C$91),Assumptions!$B$42)</f>
        <v>3</v>
      </c>
      <c r="V91" s="18" t="n">
        <f aca="false">Assumptions!$B$43/$U$91</f>
        <v>1</v>
      </c>
      <c r="W91" s="18" t="n">
        <f aca="false">Assumptions!$B$44*$V$91</f>
        <v>5000000</v>
      </c>
      <c r="X91" s="18" t="n">
        <f aca="false">IF($C$91&lt;Assumptions!$B$47,Assumptions!$B$47*(Assumptions!$B$21+Assumptions!$B$22/Assumptions!$B$47)/(Assumptions!$B$21+Assumptions!$B$22/$C$91),Assumptions!$B$47)</f>
        <v>10</v>
      </c>
      <c r="Y91" s="18" t="n">
        <f aca="false">Assumptions!$B$48/$X$91</f>
        <v>1</v>
      </c>
      <c r="Z91" s="18" t="n">
        <f aca="false">Assumptions!$B$49*$Y$91</f>
        <v>3000000</v>
      </c>
      <c r="AA91" s="18" t="n">
        <f aca="false">IF($C$91&lt;Assumptions!$B$52,Assumptions!$B$52*(Assumptions!$B$21+Assumptions!$B$22/Assumptions!$B$52)/(Assumptions!$B$21+Assumptions!$B$22/$C$91),Assumptions!$B$52)</f>
        <v>25</v>
      </c>
      <c r="AB91" s="18" t="n">
        <f aca="false">Assumptions!$B$53/$AA$91</f>
        <v>1</v>
      </c>
      <c r="AC91" s="18" t="n">
        <f aca="false">Assumptions!$B$54*$AB$91</f>
        <v>2400000</v>
      </c>
      <c r="AD91" s="18" t="n">
        <f aca="false">IF($C$91&lt;Assumptions!$B$57,Assumptions!$B$57*(Assumptions!$B$21+Assumptions!$B$22/Assumptions!$B$57)/(Assumptions!$B$21+Assumptions!$B$22/$C$91),Assumptions!$B$57)</f>
        <v>57.6817359540603</v>
      </c>
      <c r="AE91" s="18" t="n">
        <f aca="false">Assumptions!$B$58/$AD$91</f>
        <v>1.04019060812917</v>
      </c>
      <c r="AF91" s="18" t="n">
        <f aca="false">Assumptions!$B$59*$AE$91</f>
        <v>1733651.36027881</v>
      </c>
      <c r="AG91" s="18" t="n">
        <f aca="false">IF($C$91&lt;Assumptions!$B$62,Assumptions!$B$62*(Assumptions!$B$21+Assumptions!$B$22/Assumptions!$B$62)/(Assumptions!$B$21+Assumptions!$B$22/$C$91),Assumptions!$B$62)</f>
        <v>48.9126262367378</v>
      </c>
      <c r="AH91" s="18" t="n">
        <f aca="false">Assumptions!$B$63/$AG$91</f>
        <v>1.00502293134033</v>
      </c>
      <c r="AI91" s="18" t="n">
        <f aca="false">Assumptions!$B$64*$AH$91</f>
        <v>6133320.27733387</v>
      </c>
    </row>
    <row r="92" customFormat="false" ht="23.85" hidden="true" customHeight="false" outlineLevel="0" collapsed="false">
      <c r="A92" s="6" t="n">
        <f aca="false">ROW()-ROW($A$41)+Assumptions!$B$4</f>
        <v>51</v>
      </c>
      <c r="B92" s="18" t="n">
        <f aca="false">$P$91</f>
        <v>587882.229488009</v>
      </c>
      <c r="C92" s="18" t="n">
        <f aca="false">Assumptions!$B$6/(Assumptions!$B$16+$B$92)</f>
        <v>37.628498065874</v>
      </c>
      <c r="D92" s="18" t="n">
        <f aca="false">Assumptions!$B$7/$C$92</f>
        <v>797268.069203315</v>
      </c>
      <c r="E92" s="18" t="n">
        <f aca="false">$T$92+$W$92+$Z$92+$AC$92+$AF$92+$AI$92</f>
        <v>23266971.6376127</v>
      </c>
      <c r="F92" s="18" t="n">
        <f aca="false">Assumptions!$B$70/(Assumptions!$B$20+Assumptions!$B$17+$B$92+$E$92+$O$91)</f>
        <v>26.7785530953235</v>
      </c>
      <c r="G92" s="18" t="n">
        <f aca="false">$C$92*(1-Assumptions!$B$71)</f>
        <v>30.1027984526992</v>
      </c>
      <c r="H92" s="18" t="n">
        <f aca="false">MIN($F$92,$G$92)</f>
        <v>26.7785530953235</v>
      </c>
      <c r="I92" s="18" t="str">
        <f aca="false">IF($F$92&lt;=$G$92,"cap","discount")</f>
        <v>cap</v>
      </c>
      <c r="J92" s="18" t="n">
        <f aca="false">Assumptions!$B$69/$H$92</f>
        <v>186716.585552682</v>
      </c>
      <c r="K92" s="18" t="n">
        <f aca="false">Assumptions!$B$74/(Assumptions!$B$20+Assumptions!$B$17+$B$92+$E$92+$J$92)</f>
        <v>42.7393378414047</v>
      </c>
      <c r="L92" s="18" t="n">
        <f aca="false">$C$92*(1-Assumptions!$B$75)</f>
        <v>31.9842233559929</v>
      </c>
      <c r="M92" s="18" t="n">
        <f aca="false">MIN($K$92,$L$92)</f>
        <v>31.9842233559929</v>
      </c>
      <c r="N92" s="18" t="str">
        <f aca="false">IF($K$92&lt;=$L$92,"cap","discount")</f>
        <v>discount</v>
      </c>
      <c r="O92" s="18" t="n">
        <f aca="false">Assumptions!$B$73/$M$92</f>
        <v>93796.2434356841</v>
      </c>
      <c r="P92" s="18" t="n">
        <f aca="false">MAX(Assumptions!$B$4,(Assumptions!$B$10*(Assumptions!$B$20+$E$92+Assumptions!$B$17+$J$92+$O$92+$D$92)-Assumptions!$B$17)/(1-Assumptions!$B$10))</f>
        <v>587882.229488009</v>
      </c>
      <c r="Q92" s="18" t="n">
        <f aca="false">Assumptions!$B$20+$E$92+Assumptions!$B$17+$P$92+$J$92+$O$92+$D$92</f>
        <v>38327301.7652924</v>
      </c>
      <c r="R92" s="18" t="n">
        <f aca="false">IF($C$92&lt;Assumptions!$B$37,Assumptions!$B$37*(Assumptions!$B$21+Assumptions!$B$22/Assumptions!$B$37)/(Assumptions!$B$21+Assumptions!$B$22/$C$92),Assumptions!$B$37)</f>
        <v>1</v>
      </c>
      <c r="S92" s="18" t="n">
        <f aca="false">Assumptions!$B$38/$R$92</f>
        <v>1</v>
      </c>
      <c r="T92" s="18" t="n">
        <f aca="false">Assumptions!$B$39*$S$92</f>
        <v>5000000</v>
      </c>
      <c r="U92" s="18" t="n">
        <f aca="false">IF($C$92&lt;Assumptions!$B$42,Assumptions!$B$42*(Assumptions!$B$21+Assumptions!$B$22/Assumptions!$B$42)/(Assumptions!$B$21+Assumptions!$B$22/$C$92),Assumptions!$B$42)</f>
        <v>3</v>
      </c>
      <c r="V92" s="18" t="n">
        <f aca="false">Assumptions!$B$43/$U$92</f>
        <v>1</v>
      </c>
      <c r="W92" s="18" t="n">
        <f aca="false">Assumptions!$B$44*$V$92</f>
        <v>5000000</v>
      </c>
      <c r="X92" s="18" t="n">
        <f aca="false">IF($C$92&lt;Assumptions!$B$47,Assumptions!$B$47*(Assumptions!$B$21+Assumptions!$B$22/Assumptions!$B$47)/(Assumptions!$B$21+Assumptions!$B$22/$C$92),Assumptions!$B$47)</f>
        <v>10</v>
      </c>
      <c r="Y92" s="18" t="n">
        <f aca="false">Assumptions!$B$48/$X$92</f>
        <v>1</v>
      </c>
      <c r="Z92" s="18" t="n">
        <f aca="false">Assumptions!$B$49*$Y$92</f>
        <v>3000000</v>
      </c>
      <c r="AA92" s="18" t="n">
        <f aca="false">IF($C$92&lt;Assumptions!$B$52,Assumptions!$B$52*(Assumptions!$B$21+Assumptions!$B$22/Assumptions!$B$52)/(Assumptions!$B$21+Assumptions!$B$22/$C$92),Assumptions!$B$52)</f>
        <v>25</v>
      </c>
      <c r="AB92" s="18" t="n">
        <f aca="false">Assumptions!$B$53/$AA$92</f>
        <v>1</v>
      </c>
      <c r="AC92" s="18" t="n">
        <f aca="false">Assumptions!$B$54*$AB$92</f>
        <v>2400000</v>
      </c>
      <c r="AD92" s="18" t="n">
        <f aca="false">IF($C$92&lt;Assumptions!$B$57,Assumptions!$B$57*(Assumptions!$B$21+Assumptions!$B$22/Assumptions!$B$57)/(Assumptions!$B$21+Assumptions!$B$22/$C$92),Assumptions!$B$57)</f>
        <v>57.6817359540603</v>
      </c>
      <c r="AE92" s="18" t="n">
        <f aca="false">Assumptions!$B$58/$AD$92</f>
        <v>1.04019060812917</v>
      </c>
      <c r="AF92" s="18" t="n">
        <f aca="false">Assumptions!$B$59*$AE$92</f>
        <v>1733651.36027881</v>
      </c>
      <c r="AG92" s="18" t="n">
        <f aca="false">IF($C$92&lt;Assumptions!$B$62,Assumptions!$B$62*(Assumptions!$B$21+Assumptions!$B$22/Assumptions!$B$62)/(Assumptions!$B$21+Assumptions!$B$22/$C$92),Assumptions!$B$62)</f>
        <v>48.9126262367378</v>
      </c>
      <c r="AH92" s="18" t="n">
        <f aca="false">Assumptions!$B$63/$AG$92</f>
        <v>1.00502293134033</v>
      </c>
      <c r="AI92" s="18" t="n">
        <f aca="false">Assumptions!$B$64*$AH$92</f>
        <v>6133320.27733387</v>
      </c>
    </row>
    <row r="93" customFormat="false" ht="23.85" hidden="true" customHeight="false" outlineLevel="0" collapsed="false">
      <c r="A93" s="6" t="n">
        <f aca="false">ROW()-ROW($A$41)+Assumptions!$B$4</f>
        <v>52</v>
      </c>
      <c r="B93" s="18" t="n">
        <f aca="false">$P$92</f>
        <v>587882.229488009</v>
      </c>
      <c r="C93" s="18" t="n">
        <f aca="false">Assumptions!$B$6/(Assumptions!$B$16+$B$93)</f>
        <v>37.628498065874</v>
      </c>
      <c r="D93" s="18" t="n">
        <f aca="false">Assumptions!$B$7/$C$93</f>
        <v>797268.069203315</v>
      </c>
      <c r="E93" s="18" t="n">
        <f aca="false">$T$93+$W$93+$Z$93+$AC$93+$AF$93+$AI$93</f>
        <v>23266971.6376127</v>
      </c>
      <c r="F93" s="18" t="n">
        <f aca="false">Assumptions!$B$70/(Assumptions!$B$20+Assumptions!$B$17+$B$93+$E$93+$O$92)</f>
        <v>26.7785530953235</v>
      </c>
      <c r="G93" s="18" t="n">
        <f aca="false">$C$93*(1-Assumptions!$B$71)</f>
        <v>30.1027984526992</v>
      </c>
      <c r="H93" s="18" t="n">
        <f aca="false">MIN($F$93,$G$93)</f>
        <v>26.7785530953235</v>
      </c>
      <c r="I93" s="18" t="str">
        <f aca="false">IF($F$93&lt;=$G$93,"cap","discount")</f>
        <v>cap</v>
      </c>
      <c r="J93" s="18" t="n">
        <f aca="false">Assumptions!$B$69/$H$93</f>
        <v>186716.585552682</v>
      </c>
      <c r="K93" s="18" t="n">
        <f aca="false">Assumptions!$B$74/(Assumptions!$B$20+Assumptions!$B$17+$B$93+$E$93+$J$93)</f>
        <v>42.7393378414047</v>
      </c>
      <c r="L93" s="18" t="n">
        <f aca="false">$C$93*(1-Assumptions!$B$75)</f>
        <v>31.9842233559929</v>
      </c>
      <c r="M93" s="18" t="n">
        <f aca="false">MIN($K$93,$L$93)</f>
        <v>31.9842233559929</v>
      </c>
      <c r="N93" s="18" t="str">
        <f aca="false">IF($K$93&lt;=$L$93,"cap","discount")</f>
        <v>discount</v>
      </c>
      <c r="O93" s="18" t="n">
        <f aca="false">Assumptions!$B$73/$M$93</f>
        <v>93796.2434356841</v>
      </c>
      <c r="P93" s="18" t="n">
        <f aca="false">MAX(Assumptions!$B$4,(Assumptions!$B$10*(Assumptions!$B$20+$E$93+Assumptions!$B$17+$J$93+$O$93+$D$93)-Assumptions!$B$17)/(1-Assumptions!$B$10))</f>
        <v>587882.229488009</v>
      </c>
      <c r="Q93" s="18" t="n">
        <f aca="false">Assumptions!$B$20+$E$93+Assumptions!$B$17+$P$93+$J$93+$O$93+$D$93</f>
        <v>38327301.7652924</v>
      </c>
      <c r="R93" s="18" t="n">
        <f aca="false">IF($C$93&lt;Assumptions!$B$37,Assumptions!$B$37*(Assumptions!$B$21+Assumptions!$B$22/Assumptions!$B$37)/(Assumptions!$B$21+Assumptions!$B$22/$C$93),Assumptions!$B$37)</f>
        <v>1</v>
      </c>
      <c r="S93" s="18" t="n">
        <f aca="false">Assumptions!$B$38/$R$93</f>
        <v>1</v>
      </c>
      <c r="T93" s="18" t="n">
        <f aca="false">Assumptions!$B$39*$S$93</f>
        <v>5000000</v>
      </c>
      <c r="U93" s="18" t="n">
        <f aca="false">IF($C$93&lt;Assumptions!$B$42,Assumptions!$B$42*(Assumptions!$B$21+Assumptions!$B$22/Assumptions!$B$42)/(Assumptions!$B$21+Assumptions!$B$22/$C$93),Assumptions!$B$42)</f>
        <v>3</v>
      </c>
      <c r="V93" s="18" t="n">
        <f aca="false">Assumptions!$B$43/$U$93</f>
        <v>1</v>
      </c>
      <c r="W93" s="18" t="n">
        <f aca="false">Assumptions!$B$44*$V$93</f>
        <v>5000000</v>
      </c>
      <c r="X93" s="18" t="n">
        <f aca="false">IF($C$93&lt;Assumptions!$B$47,Assumptions!$B$47*(Assumptions!$B$21+Assumptions!$B$22/Assumptions!$B$47)/(Assumptions!$B$21+Assumptions!$B$22/$C$93),Assumptions!$B$47)</f>
        <v>10</v>
      </c>
      <c r="Y93" s="18" t="n">
        <f aca="false">Assumptions!$B$48/$X$93</f>
        <v>1</v>
      </c>
      <c r="Z93" s="18" t="n">
        <f aca="false">Assumptions!$B$49*$Y$93</f>
        <v>3000000</v>
      </c>
      <c r="AA93" s="18" t="n">
        <f aca="false">IF($C$93&lt;Assumptions!$B$52,Assumptions!$B$52*(Assumptions!$B$21+Assumptions!$B$22/Assumptions!$B$52)/(Assumptions!$B$21+Assumptions!$B$22/$C$93),Assumptions!$B$52)</f>
        <v>25</v>
      </c>
      <c r="AB93" s="18" t="n">
        <f aca="false">Assumptions!$B$53/$AA$93</f>
        <v>1</v>
      </c>
      <c r="AC93" s="18" t="n">
        <f aca="false">Assumptions!$B$54*$AB$93</f>
        <v>2400000</v>
      </c>
      <c r="AD93" s="18" t="n">
        <f aca="false">IF($C$93&lt;Assumptions!$B$57,Assumptions!$B$57*(Assumptions!$B$21+Assumptions!$B$22/Assumptions!$B$57)/(Assumptions!$B$21+Assumptions!$B$22/$C$93),Assumptions!$B$57)</f>
        <v>57.6817359540603</v>
      </c>
      <c r="AE93" s="18" t="n">
        <f aca="false">Assumptions!$B$58/$AD$93</f>
        <v>1.04019060812917</v>
      </c>
      <c r="AF93" s="18" t="n">
        <f aca="false">Assumptions!$B$59*$AE$93</f>
        <v>1733651.36027881</v>
      </c>
      <c r="AG93" s="18" t="n">
        <f aca="false">IF($C$93&lt;Assumptions!$B$62,Assumptions!$B$62*(Assumptions!$B$21+Assumptions!$B$22/Assumptions!$B$62)/(Assumptions!$B$21+Assumptions!$B$22/$C$93),Assumptions!$B$62)</f>
        <v>48.9126262367378</v>
      </c>
      <c r="AH93" s="18" t="n">
        <f aca="false">Assumptions!$B$63/$AG$93</f>
        <v>1.00502293134033</v>
      </c>
      <c r="AI93" s="18" t="n">
        <f aca="false">Assumptions!$B$64*$AH$93</f>
        <v>6133320.27733387</v>
      </c>
    </row>
    <row r="94" customFormat="false" ht="23.85" hidden="true" customHeight="false" outlineLevel="0" collapsed="false">
      <c r="A94" s="6" t="n">
        <f aca="false">ROW()-ROW($A$41)+Assumptions!$B$4</f>
        <v>53</v>
      </c>
      <c r="B94" s="18" t="n">
        <f aca="false">$P$93</f>
        <v>587882.229488009</v>
      </c>
      <c r="C94" s="18" t="n">
        <f aca="false">Assumptions!$B$6/(Assumptions!$B$16+$B$94)</f>
        <v>37.628498065874</v>
      </c>
      <c r="D94" s="18" t="n">
        <f aca="false">Assumptions!$B$7/$C$94</f>
        <v>797268.069203315</v>
      </c>
      <c r="E94" s="18" t="n">
        <f aca="false">$T$94+$W$94+$Z$94+$AC$94+$AF$94+$AI$94</f>
        <v>23266971.6376127</v>
      </c>
      <c r="F94" s="18" t="n">
        <f aca="false">Assumptions!$B$70/(Assumptions!$B$20+Assumptions!$B$17+$B$94+$E$94+$O$93)</f>
        <v>26.7785530953235</v>
      </c>
      <c r="G94" s="18" t="n">
        <f aca="false">$C$94*(1-Assumptions!$B$71)</f>
        <v>30.1027984526992</v>
      </c>
      <c r="H94" s="18" t="n">
        <f aca="false">MIN($F$94,$G$94)</f>
        <v>26.7785530953235</v>
      </c>
      <c r="I94" s="18" t="str">
        <f aca="false">IF($F$94&lt;=$G$94,"cap","discount")</f>
        <v>cap</v>
      </c>
      <c r="J94" s="18" t="n">
        <f aca="false">Assumptions!$B$69/$H$94</f>
        <v>186716.585552682</v>
      </c>
      <c r="K94" s="18" t="n">
        <f aca="false">Assumptions!$B$74/(Assumptions!$B$20+Assumptions!$B$17+$B$94+$E$94+$J$94)</f>
        <v>42.7393378414047</v>
      </c>
      <c r="L94" s="18" t="n">
        <f aca="false">$C$94*(1-Assumptions!$B$75)</f>
        <v>31.9842233559929</v>
      </c>
      <c r="M94" s="18" t="n">
        <f aca="false">MIN($K$94,$L$94)</f>
        <v>31.9842233559929</v>
      </c>
      <c r="N94" s="18" t="str">
        <f aca="false">IF($K$94&lt;=$L$94,"cap","discount")</f>
        <v>discount</v>
      </c>
      <c r="O94" s="18" t="n">
        <f aca="false">Assumptions!$B$73/$M$94</f>
        <v>93796.2434356841</v>
      </c>
      <c r="P94" s="18" t="n">
        <f aca="false">MAX(Assumptions!$B$4,(Assumptions!$B$10*(Assumptions!$B$20+$E$94+Assumptions!$B$17+$J$94+$O$94+$D$94)-Assumptions!$B$17)/(1-Assumptions!$B$10))</f>
        <v>587882.229488009</v>
      </c>
      <c r="Q94" s="18" t="n">
        <f aca="false">Assumptions!$B$20+$E$94+Assumptions!$B$17+$P$94+$J$94+$O$94+$D$94</f>
        <v>38327301.7652924</v>
      </c>
      <c r="R94" s="18" t="n">
        <f aca="false">IF($C$94&lt;Assumptions!$B$37,Assumptions!$B$37*(Assumptions!$B$21+Assumptions!$B$22/Assumptions!$B$37)/(Assumptions!$B$21+Assumptions!$B$22/$C$94),Assumptions!$B$37)</f>
        <v>1</v>
      </c>
      <c r="S94" s="18" t="n">
        <f aca="false">Assumptions!$B$38/$R$94</f>
        <v>1</v>
      </c>
      <c r="T94" s="18" t="n">
        <f aca="false">Assumptions!$B$39*$S$94</f>
        <v>5000000</v>
      </c>
      <c r="U94" s="18" t="n">
        <f aca="false">IF($C$94&lt;Assumptions!$B$42,Assumptions!$B$42*(Assumptions!$B$21+Assumptions!$B$22/Assumptions!$B$42)/(Assumptions!$B$21+Assumptions!$B$22/$C$94),Assumptions!$B$42)</f>
        <v>3</v>
      </c>
      <c r="V94" s="18" t="n">
        <f aca="false">Assumptions!$B$43/$U$94</f>
        <v>1</v>
      </c>
      <c r="W94" s="18" t="n">
        <f aca="false">Assumptions!$B$44*$V$94</f>
        <v>5000000</v>
      </c>
      <c r="X94" s="18" t="n">
        <f aca="false">IF($C$94&lt;Assumptions!$B$47,Assumptions!$B$47*(Assumptions!$B$21+Assumptions!$B$22/Assumptions!$B$47)/(Assumptions!$B$21+Assumptions!$B$22/$C$94),Assumptions!$B$47)</f>
        <v>10</v>
      </c>
      <c r="Y94" s="18" t="n">
        <f aca="false">Assumptions!$B$48/$X$94</f>
        <v>1</v>
      </c>
      <c r="Z94" s="18" t="n">
        <f aca="false">Assumptions!$B$49*$Y$94</f>
        <v>3000000</v>
      </c>
      <c r="AA94" s="18" t="n">
        <f aca="false">IF($C$94&lt;Assumptions!$B$52,Assumptions!$B$52*(Assumptions!$B$21+Assumptions!$B$22/Assumptions!$B$52)/(Assumptions!$B$21+Assumptions!$B$22/$C$94),Assumptions!$B$52)</f>
        <v>25</v>
      </c>
      <c r="AB94" s="18" t="n">
        <f aca="false">Assumptions!$B$53/$AA$94</f>
        <v>1</v>
      </c>
      <c r="AC94" s="18" t="n">
        <f aca="false">Assumptions!$B$54*$AB$94</f>
        <v>2400000</v>
      </c>
      <c r="AD94" s="18" t="n">
        <f aca="false">IF($C$94&lt;Assumptions!$B$57,Assumptions!$B$57*(Assumptions!$B$21+Assumptions!$B$22/Assumptions!$B$57)/(Assumptions!$B$21+Assumptions!$B$22/$C$94),Assumptions!$B$57)</f>
        <v>57.6817359540603</v>
      </c>
      <c r="AE94" s="18" t="n">
        <f aca="false">Assumptions!$B$58/$AD$94</f>
        <v>1.04019060812917</v>
      </c>
      <c r="AF94" s="18" t="n">
        <f aca="false">Assumptions!$B$59*$AE$94</f>
        <v>1733651.36027881</v>
      </c>
      <c r="AG94" s="18" t="n">
        <f aca="false">IF($C$94&lt;Assumptions!$B$62,Assumptions!$B$62*(Assumptions!$B$21+Assumptions!$B$22/Assumptions!$B$62)/(Assumptions!$B$21+Assumptions!$B$22/$C$94),Assumptions!$B$62)</f>
        <v>48.9126262367378</v>
      </c>
      <c r="AH94" s="18" t="n">
        <f aca="false">Assumptions!$B$63/$AG$94</f>
        <v>1.00502293134033</v>
      </c>
      <c r="AI94" s="18" t="n">
        <f aca="false">Assumptions!$B$64*$AH$94</f>
        <v>6133320.27733387</v>
      </c>
    </row>
    <row r="95" customFormat="false" ht="23.85" hidden="true" customHeight="false" outlineLevel="0" collapsed="false">
      <c r="A95" s="6" t="n">
        <f aca="false">ROW()-ROW($A$41)+Assumptions!$B$4</f>
        <v>54</v>
      </c>
      <c r="B95" s="18" t="n">
        <f aca="false">$P$94</f>
        <v>587882.229488009</v>
      </c>
      <c r="C95" s="18" t="n">
        <f aca="false">Assumptions!$B$6/(Assumptions!$B$16+$B$95)</f>
        <v>37.628498065874</v>
      </c>
      <c r="D95" s="18" t="n">
        <f aca="false">Assumptions!$B$7/$C$95</f>
        <v>797268.069203315</v>
      </c>
      <c r="E95" s="18" t="n">
        <f aca="false">$T$95+$W$95+$Z$95+$AC$95+$AF$95+$AI$95</f>
        <v>23266971.6376127</v>
      </c>
      <c r="F95" s="18" t="n">
        <f aca="false">Assumptions!$B$70/(Assumptions!$B$20+Assumptions!$B$17+$B$95+$E$95+$O$94)</f>
        <v>26.7785530953235</v>
      </c>
      <c r="G95" s="18" t="n">
        <f aca="false">$C$95*(1-Assumptions!$B$71)</f>
        <v>30.1027984526992</v>
      </c>
      <c r="H95" s="18" t="n">
        <f aca="false">MIN($F$95,$G$95)</f>
        <v>26.7785530953235</v>
      </c>
      <c r="I95" s="18" t="str">
        <f aca="false">IF($F$95&lt;=$G$95,"cap","discount")</f>
        <v>cap</v>
      </c>
      <c r="J95" s="18" t="n">
        <f aca="false">Assumptions!$B$69/$H$95</f>
        <v>186716.585552682</v>
      </c>
      <c r="K95" s="18" t="n">
        <f aca="false">Assumptions!$B$74/(Assumptions!$B$20+Assumptions!$B$17+$B$95+$E$95+$J$95)</f>
        <v>42.7393378414047</v>
      </c>
      <c r="L95" s="18" t="n">
        <f aca="false">$C$95*(1-Assumptions!$B$75)</f>
        <v>31.9842233559929</v>
      </c>
      <c r="M95" s="18" t="n">
        <f aca="false">MIN($K$95,$L$95)</f>
        <v>31.9842233559929</v>
      </c>
      <c r="N95" s="18" t="str">
        <f aca="false">IF($K$95&lt;=$L$95,"cap","discount")</f>
        <v>discount</v>
      </c>
      <c r="O95" s="18" t="n">
        <f aca="false">Assumptions!$B$73/$M$95</f>
        <v>93796.2434356841</v>
      </c>
      <c r="P95" s="18" t="n">
        <f aca="false">MAX(Assumptions!$B$4,(Assumptions!$B$10*(Assumptions!$B$20+$E$95+Assumptions!$B$17+$J$95+$O$95+$D$95)-Assumptions!$B$17)/(1-Assumptions!$B$10))</f>
        <v>587882.229488009</v>
      </c>
      <c r="Q95" s="18" t="n">
        <f aca="false">Assumptions!$B$20+$E$95+Assumptions!$B$17+$P$95+$J$95+$O$95+$D$95</f>
        <v>38327301.7652924</v>
      </c>
      <c r="R95" s="18" t="n">
        <f aca="false">IF($C$95&lt;Assumptions!$B$37,Assumptions!$B$37*(Assumptions!$B$21+Assumptions!$B$22/Assumptions!$B$37)/(Assumptions!$B$21+Assumptions!$B$22/$C$95),Assumptions!$B$37)</f>
        <v>1</v>
      </c>
      <c r="S95" s="18" t="n">
        <f aca="false">Assumptions!$B$38/$R$95</f>
        <v>1</v>
      </c>
      <c r="T95" s="18" t="n">
        <f aca="false">Assumptions!$B$39*$S$95</f>
        <v>5000000</v>
      </c>
      <c r="U95" s="18" t="n">
        <f aca="false">IF($C$95&lt;Assumptions!$B$42,Assumptions!$B$42*(Assumptions!$B$21+Assumptions!$B$22/Assumptions!$B$42)/(Assumptions!$B$21+Assumptions!$B$22/$C$95),Assumptions!$B$42)</f>
        <v>3</v>
      </c>
      <c r="V95" s="18" t="n">
        <f aca="false">Assumptions!$B$43/$U$95</f>
        <v>1</v>
      </c>
      <c r="W95" s="18" t="n">
        <f aca="false">Assumptions!$B$44*$V$95</f>
        <v>5000000</v>
      </c>
      <c r="X95" s="18" t="n">
        <f aca="false">IF($C$95&lt;Assumptions!$B$47,Assumptions!$B$47*(Assumptions!$B$21+Assumptions!$B$22/Assumptions!$B$47)/(Assumptions!$B$21+Assumptions!$B$22/$C$95),Assumptions!$B$47)</f>
        <v>10</v>
      </c>
      <c r="Y95" s="18" t="n">
        <f aca="false">Assumptions!$B$48/$X$95</f>
        <v>1</v>
      </c>
      <c r="Z95" s="18" t="n">
        <f aca="false">Assumptions!$B$49*$Y$95</f>
        <v>3000000</v>
      </c>
      <c r="AA95" s="18" t="n">
        <f aca="false">IF($C$95&lt;Assumptions!$B$52,Assumptions!$B$52*(Assumptions!$B$21+Assumptions!$B$22/Assumptions!$B$52)/(Assumptions!$B$21+Assumptions!$B$22/$C$95),Assumptions!$B$52)</f>
        <v>25</v>
      </c>
      <c r="AB95" s="18" t="n">
        <f aca="false">Assumptions!$B$53/$AA$95</f>
        <v>1</v>
      </c>
      <c r="AC95" s="18" t="n">
        <f aca="false">Assumptions!$B$54*$AB$95</f>
        <v>2400000</v>
      </c>
      <c r="AD95" s="18" t="n">
        <f aca="false">IF($C$95&lt;Assumptions!$B$57,Assumptions!$B$57*(Assumptions!$B$21+Assumptions!$B$22/Assumptions!$B$57)/(Assumptions!$B$21+Assumptions!$B$22/$C$95),Assumptions!$B$57)</f>
        <v>57.6817359540603</v>
      </c>
      <c r="AE95" s="18" t="n">
        <f aca="false">Assumptions!$B$58/$AD$95</f>
        <v>1.04019060812917</v>
      </c>
      <c r="AF95" s="18" t="n">
        <f aca="false">Assumptions!$B$59*$AE$95</f>
        <v>1733651.36027881</v>
      </c>
      <c r="AG95" s="18" t="n">
        <f aca="false">IF($C$95&lt;Assumptions!$B$62,Assumptions!$B$62*(Assumptions!$B$21+Assumptions!$B$22/Assumptions!$B$62)/(Assumptions!$B$21+Assumptions!$B$22/$C$95),Assumptions!$B$62)</f>
        <v>48.9126262367378</v>
      </c>
      <c r="AH95" s="18" t="n">
        <f aca="false">Assumptions!$B$63/$AG$95</f>
        <v>1.00502293134033</v>
      </c>
      <c r="AI95" s="18" t="n">
        <f aca="false">Assumptions!$B$64*$AH$95</f>
        <v>6133320.27733387</v>
      </c>
    </row>
    <row r="96" customFormat="false" ht="23.85" hidden="true" customHeight="false" outlineLevel="0" collapsed="false">
      <c r="A96" s="6" t="n">
        <f aca="false">ROW()-ROW($A$41)+Assumptions!$B$4</f>
        <v>55</v>
      </c>
      <c r="B96" s="18" t="n">
        <f aca="false">$P$95</f>
        <v>587882.229488009</v>
      </c>
      <c r="C96" s="18" t="n">
        <f aca="false">Assumptions!$B$6/(Assumptions!$B$16+$B$96)</f>
        <v>37.628498065874</v>
      </c>
      <c r="D96" s="18" t="n">
        <f aca="false">Assumptions!$B$7/$C$96</f>
        <v>797268.069203315</v>
      </c>
      <c r="E96" s="18" t="n">
        <f aca="false">$T$96+$W$96+$Z$96+$AC$96+$AF$96+$AI$96</f>
        <v>23266971.6376127</v>
      </c>
      <c r="F96" s="18" t="n">
        <f aca="false">Assumptions!$B$70/(Assumptions!$B$20+Assumptions!$B$17+$B$96+$E$96+$O$95)</f>
        <v>26.7785530953235</v>
      </c>
      <c r="G96" s="18" t="n">
        <f aca="false">$C$96*(1-Assumptions!$B$71)</f>
        <v>30.1027984526992</v>
      </c>
      <c r="H96" s="18" t="n">
        <f aca="false">MIN($F$96,$G$96)</f>
        <v>26.7785530953235</v>
      </c>
      <c r="I96" s="18" t="str">
        <f aca="false">IF($F$96&lt;=$G$96,"cap","discount")</f>
        <v>cap</v>
      </c>
      <c r="J96" s="18" t="n">
        <f aca="false">Assumptions!$B$69/$H$96</f>
        <v>186716.585552682</v>
      </c>
      <c r="K96" s="18" t="n">
        <f aca="false">Assumptions!$B$74/(Assumptions!$B$20+Assumptions!$B$17+$B$96+$E$96+$J$96)</f>
        <v>42.7393378414047</v>
      </c>
      <c r="L96" s="18" t="n">
        <f aca="false">$C$96*(1-Assumptions!$B$75)</f>
        <v>31.9842233559929</v>
      </c>
      <c r="M96" s="18" t="n">
        <f aca="false">MIN($K$96,$L$96)</f>
        <v>31.9842233559929</v>
      </c>
      <c r="N96" s="18" t="str">
        <f aca="false">IF($K$96&lt;=$L$96,"cap","discount")</f>
        <v>discount</v>
      </c>
      <c r="O96" s="18" t="n">
        <f aca="false">Assumptions!$B$73/$M$96</f>
        <v>93796.2434356841</v>
      </c>
      <c r="P96" s="18" t="n">
        <f aca="false">MAX(Assumptions!$B$4,(Assumptions!$B$10*(Assumptions!$B$20+$E$96+Assumptions!$B$17+$J$96+$O$96+$D$96)-Assumptions!$B$17)/(1-Assumptions!$B$10))</f>
        <v>587882.229488009</v>
      </c>
      <c r="Q96" s="18" t="n">
        <f aca="false">Assumptions!$B$20+$E$96+Assumptions!$B$17+$P$96+$J$96+$O$96+$D$96</f>
        <v>38327301.7652924</v>
      </c>
      <c r="R96" s="18" t="n">
        <f aca="false">IF($C$96&lt;Assumptions!$B$37,Assumptions!$B$37*(Assumptions!$B$21+Assumptions!$B$22/Assumptions!$B$37)/(Assumptions!$B$21+Assumptions!$B$22/$C$96),Assumptions!$B$37)</f>
        <v>1</v>
      </c>
      <c r="S96" s="18" t="n">
        <f aca="false">Assumptions!$B$38/$R$96</f>
        <v>1</v>
      </c>
      <c r="T96" s="18" t="n">
        <f aca="false">Assumptions!$B$39*$S$96</f>
        <v>5000000</v>
      </c>
      <c r="U96" s="18" t="n">
        <f aca="false">IF($C$96&lt;Assumptions!$B$42,Assumptions!$B$42*(Assumptions!$B$21+Assumptions!$B$22/Assumptions!$B$42)/(Assumptions!$B$21+Assumptions!$B$22/$C$96),Assumptions!$B$42)</f>
        <v>3</v>
      </c>
      <c r="V96" s="18" t="n">
        <f aca="false">Assumptions!$B$43/$U$96</f>
        <v>1</v>
      </c>
      <c r="W96" s="18" t="n">
        <f aca="false">Assumptions!$B$44*$V$96</f>
        <v>5000000</v>
      </c>
      <c r="X96" s="18" t="n">
        <f aca="false">IF($C$96&lt;Assumptions!$B$47,Assumptions!$B$47*(Assumptions!$B$21+Assumptions!$B$22/Assumptions!$B$47)/(Assumptions!$B$21+Assumptions!$B$22/$C$96),Assumptions!$B$47)</f>
        <v>10</v>
      </c>
      <c r="Y96" s="18" t="n">
        <f aca="false">Assumptions!$B$48/$X$96</f>
        <v>1</v>
      </c>
      <c r="Z96" s="18" t="n">
        <f aca="false">Assumptions!$B$49*$Y$96</f>
        <v>3000000</v>
      </c>
      <c r="AA96" s="18" t="n">
        <f aca="false">IF($C$96&lt;Assumptions!$B$52,Assumptions!$B$52*(Assumptions!$B$21+Assumptions!$B$22/Assumptions!$B$52)/(Assumptions!$B$21+Assumptions!$B$22/$C$96),Assumptions!$B$52)</f>
        <v>25</v>
      </c>
      <c r="AB96" s="18" t="n">
        <f aca="false">Assumptions!$B$53/$AA$96</f>
        <v>1</v>
      </c>
      <c r="AC96" s="18" t="n">
        <f aca="false">Assumptions!$B$54*$AB$96</f>
        <v>2400000</v>
      </c>
      <c r="AD96" s="18" t="n">
        <f aca="false">IF($C$96&lt;Assumptions!$B$57,Assumptions!$B$57*(Assumptions!$B$21+Assumptions!$B$22/Assumptions!$B$57)/(Assumptions!$B$21+Assumptions!$B$22/$C$96),Assumptions!$B$57)</f>
        <v>57.6817359540603</v>
      </c>
      <c r="AE96" s="18" t="n">
        <f aca="false">Assumptions!$B$58/$AD$96</f>
        <v>1.04019060812917</v>
      </c>
      <c r="AF96" s="18" t="n">
        <f aca="false">Assumptions!$B$59*$AE$96</f>
        <v>1733651.36027881</v>
      </c>
      <c r="AG96" s="18" t="n">
        <f aca="false">IF($C$96&lt;Assumptions!$B$62,Assumptions!$B$62*(Assumptions!$B$21+Assumptions!$B$22/Assumptions!$B$62)/(Assumptions!$B$21+Assumptions!$B$22/$C$96),Assumptions!$B$62)</f>
        <v>48.9126262367378</v>
      </c>
      <c r="AH96" s="18" t="n">
        <f aca="false">Assumptions!$B$63/$AG$96</f>
        <v>1.00502293134033</v>
      </c>
      <c r="AI96" s="18" t="n">
        <f aca="false">Assumptions!$B$64*$AH$96</f>
        <v>6133320.27733387</v>
      </c>
    </row>
    <row r="97" customFormat="false" ht="23.85" hidden="true" customHeight="false" outlineLevel="0" collapsed="false">
      <c r="A97" s="6" t="n">
        <f aca="false">ROW()-ROW($A$41)+Assumptions!$B$4</f>
        <v>56</v>
      </c>
      <c r="B97" s="18" t="n">
        <f aca="false">$P$96</f>
        <v>587882.229488009</v>
      </c>
      <c r="C97" s="18" t="n">
        <f aca="false">Assumptions!$B$6/(Assumptions!$B$16+$B$97)</f>
        <v>37.628498065874</v>
      </c>
      <c r="D97" s="18" t="n">
        <f aca="false">Assumptions!$B$7/$C$97</f>
        <v>797268.069203315</v>
      </c>
      <c r="E97" s="18" t="n">
        <f aca="false">$T$97+$W$97+$Z$97+$AC$97+$AF$97+$AI$97</f>
        <v>23266971.6376127</v>
      </c>
      <c r="F97" s="18" t="n">
        <f aca="false">Assumptions!$B$70/(Assumptions!$B$20+Assumptions!$B$17+$B$97+$E$97+$O$96)</f>
        <v>26.7785530953235</v>
      </c>
      <c r="G97" s="18" t="n">
        <f aca="false">$C$97*(1-Assumptions!$B$71)</f>
        <v>30.1027984526992</v>
      </c>
      <c r="H97" s="18" t="n">
        <f aca="false">MIN($F$97,$G$97)</f>
        <v>26.7785530953235</v>
      </c>
      <c r="I97" s="18" t="str">
        <f aca="false">IF($F$97&lt;=$G$97,"cap","discount")</f>
        <v>cap</v>
      </c>
      <c r="J97" s="18" t="n">
        <f aca="false">Assumptions!$B$69/$H$97</f>
        <v>186716.585552682</v>
      </c>
      <c r="K97" s="18" t="n">
        <f aca="false">Assumptions!$B$74/(Assumptions!$B$20+Assumptions!$B$17+$B$97+$E$97+$J$97)</f>
        <v>42.7393378414047</v>
      </c>
      <c r="L97" s="18" t="n">
        <f aca="false">$C$97*(1-Assumptions!$B$75)</f>
        <v>31.9842233559929</v>
      </c>
      <c r="M97" s="18" t="n">
        <f aca="false">MIN($K$97,$L$97)</f>
        <v>31.9842233559929</v>
      </c>
      <c r="N97" s="18" t="str">
        <f aca="false">IF($K$97&lt;=$L$97,"cap","discount")</f>
        <v>discount</v>
      </c>
      <c r="O97" s="18" t="n">
        <f aca="false">Assumptions!$B$73/$M$97</f>
        <v>93796.2434356841</v>
      </c>
      <c r="P97" s="18" t="n">
        <f aca="false">MAX(Assumptions!$B$4,(Assumptions!$B$10*(Assumptions!$B$20+$E$97+Assumptions!$B$17+$J$97+$O$97+$D$97)-Assumptions!$B$17)/(1-Assumptions!$B$10))</f>
        <v>587882.229488009</v>
      </c>
      <c r="Q97" s="18" t="n">
        <f aca="false">Assumptions!$B$20+$E$97+Assumptions!$B$17+$P$97+$J$97+$O$97+$D$97</f>
        <v>38327301.7652924</v>
      </c>
      <c r="R97" s="18" t="n">
        <f aca="false">IF($C$97&lt;Assumptions!$B$37,Assumptions!$B$37*(Assumptions!$B$21+Assumptions!$B$22/Assumptions!$B$37)/(Assumptions!$B$21+Assumptions!$B$22/$C$97),Assumptions!$B$37)</f>
        <v>1</v>
      </c>
      <c r="S97" s="18" t="n">
        <f aca="false">Assumptions!$B$38/$R$97</f>
        <v>1</v>
      </c>
      <c r="T97" s="18" t="n">
        <f aca="false">Assumptions!$B$39*$S$97</f>
        <v>5000000</v>
      </c>
      <c r="U97" s="18" t="n">
        <f aca="false">IF($C$97&lt;Assumptions!$B$42,Assumptions!$B$42*(Assumptions!$B$21+Assumptions!$B$22/Assumptions!$B$42)/(Assumptions!$B$21+Assumptions!$B$22/$C$97),Assumptions!$B$42)</f>
        <v>3</v>
      </c>
      <c r="V97" s="18" t="n">
        <f aca="false">Assumptions!$B$43/$U$97</f>
        <v>1</v>
      </c>
      <c r="W97" s="18" t="n">
        <f aca="false">Assumptions!$B$44*$V$97</f>
        <v>5000000</v>
      </c>
      <c r="X97" s="18" t="n">
        <f aca="false">IF($C$97&lt;Assumptions!$B$47,Assumptions!$B$47*(Assumptions!$B$21+Assumptions!$B$22/Assumptions!$B$47)/(Assumptions!$B$21+Assumptions!$B$22/$C$97),Assumptions!$B$47)</f>
        <v>10</v>
      </c>
      <c r="Y97" s="18" t="n">
        <f aca="false">Assumptions!$B$48/$X$97</f>
        <v>1</v>
      </c>
      <c r="Z97" s="18" t="n">
        <f aca="false">Assumptions!$B$49*$Y$97</f>
        <v>3000000</v>
      </c>
      <c r="AA97" s="18" t="n">
        <f aca="false">IF($C$97&lt;Assumptions!$B$52,Assumptions!$B$52*(Assumptions!$B$21+Assumptions!$B$22/Assumptions!$B$52)/(Assumptions!$B$21+Assumptions!$B$22/$C$97),Assumptions!$B$52)</f>
        <v>25</v>
      </c>
      <c r="AB97" s="18" t="n">
        <f aca="false">Assumptions!$B$53/$AA$97</f>
        <v>1</v>
      </c>
      <c r="AC97" s="18" t="n">
        <f aca="false">Assumptions!$B$54*$AB$97</f>
        <v>2400000</v>
      </c>
      <c r="AD97" s="18" t="n">
        <f aca="false">IF($C$97&lt;Assumptions!$B$57,Assumptions!$B$57*(Assumptions!$B$21+Assumptions!$B$22/Assumptions!$B$57)/(Assumptions!$B$21+Assumptions!$B$22/$C$97),Assumptions!$B$57)</f>
        <v>57.6817359540603</v>
      </c>
      <c r="AE97" s="18" t="n">
        <f aca="false">Assumptions!$B$58/$AD$97</f>
        <v>1.04019060812917</v>
      </c>
      <c r="AF97" s="18" t="n">
        <f aca="false">Assumptions!$B$59*$AE$97</f>
        <v>1733651.36027881</v>
      </c>
      <c r="AG97" s="18" t="n">
        <f aca="false">IF($C$97&lt;Assumptions!$B$62,Assumptions!$B$62*(Assumptions!$B$21+Assumptions!$B$22/Assumptions!$B$62)/(Assumptions!$B$21+Assumptions!$B$22/$C$97),Assumptions!$B$62)</f>
        <v>48.9126262367378</v>
      </c>
      <c r="AH97" s="18" t="n">
        <f aca="false">Assumptions!$B$63/$AG$97</f>
        <v>1.00502293134033</v>
      </c>
      <c r="AI97" s="18" t="n">
        <f aca="false">Assumptions!$B$64*$AH$97</f>
        <v>6133320.27733387</v>
      </c>
    </row>
    <row r="98" customFormat="false" ht="23.85" hidden="true" customHeight="false" outlineLevel="0" collapsed="false">
      <c r="A98" s="6" t="n">
        <f aca="false">ROW()-ROW($A$41)+Assumptions!$B$4</f>
        <v>57</v>
      </c>
      <c r="B98" s="18" t="n">
        <f aca="false">$P$97</f>
        <v>587882.229488009</v>
      </c>
      <c r="C98" s="18" t="n">
        <f aca="false">Assumptions!$B$6/(Assumptions!$B$16+$B$98)</f>
        <v>37.628498065874</v>
      </c>
      <c r="D98" s="18" t="n">
        <f aca="false">Assumptions!$B$7/$C$98</f>
        <v>797268.069203315</v>
      </c>
      <c r="E98" s="18" t="n">
        <f aca="false">$T$98+$W$98+$Z$98+$AC$98+$AF$98+$AI$98</f>
        <v>23266971.6376127</v>
      </c>
      <c r="F98" s="18" t="n">
        <f aca="false">Assumptions!$B$70/(Assumptions!$B$20+Assumptions!$B$17+$B$98+$E$98+$O$97)</f>
        <v>26.7785530953235</v>
      </c>
      <c r="G98" s="18" t="n">
        <f aca="false">$C$98*(1-Assumptions!$B$71)</f>
        <v>30.1027984526992</v>
      </c>
      <c r="H98" s="18" t="n">
        <f aca="false">MIN($F$98,$G$98)</f>
        <v>26.7785530953235</v>
      </c>
      <c r="I98" s="18" t="str">
        <f aca="false">IF($F$98&lt;=$G$98,"cap","discount")</f>
        <v>cap</v>
      </c>
      <c r="J98" s="18" t="n">
        <f aca="false">Assumptions!$B$69/$H$98</f>
        <v>186716.585552682</v>
      </c>
      <c r="K98" s="18" t="n">
        <f aca="false">Assumptions!$B$74/(Assumptions!$B$20+Assumptions!$B$17+$B$98+$E$98+$J$98)</f>
        <v>42.7393378414047</v>
      </c>
      <c r="L98" s="18" t="n">
        <f aca="false">$C$98*(1-Assumptions!$B$75)</f>
        <v>31.9842233559929</v>
      </c>
      <c r="M98" s="18" t="n">
        <f aca="false">MIN($K$98,$L$98)</f>
        <v>31.9842233559929</v>
      </c>
      <c r="N98" s="18" t="str">
        <f aca="false">IF($K$98&lt;=$L$98,"cap","discount")</f>
        <v>discount</v>
      </c>
      <c r="O98" s="18" t="n">
        <f aca="false">Assumptions!$B$73/$M$98</f>
        <v>93796.2434356841</v>
      </c>
      <c r="P98" s="18" t="n">
        <f aca="false">MAX(Assumptions!$B$4,(Assumptions!$B$10*(Assumptions!$B$20+$E$98+Assumptions!$B$17+$J$98+$O$98+$D$98)-Assumptions!$B$17)/(1-Assumptions!$B$10))</f>
        <v>587882.229488009</v>
      </c>
      <c r="Q98" s="18" t="n">
        <f aca="false">Assumptions!$B$20+$E$98+Assumptions!$B$17+$P$98+$J$98+$O$98+$D$98</f>
        <v>38327301.7652924</v>
      </c>
      <c r="R98" s="18" t="n">
        <f aca="false">IF($C$98&lt;Assumptions!$B$37,Assumptions!$B$37*(Assumptions!$B$21+Assumptions!$B$22/Assumptions!$B$37)/(Assumptions!$B$21+Assumptions!$B$22/$C$98),Assumptions!$B$37)</f>
        <v>1</v>
      </c>
      <c r="S98" s="18" t="n">
        <f aca="false">Assumptions!$B$38/$R$98</f>
        <v>1</v>
      </c>
      <c r="T98" s="18" t="n">
        <f aca="false">Assumptions!$B$39*$S$98</f>
        <v>5000000</v>
      </c>
      <c r="U98" s="18" t="n">
        <f aca="false">IF($C$98&lt;Assumptions!$B$42,Assumptions!$B$42*(Assumptions!$B$21+Assumptions!$B$22/Assumptions!$B$42)/(Assumptions!$B$21+Assumptions!$B$22/$C$98),Assumptions!$B$42)</f>
        <v>3</v>
      </c>
      <c r="V98" s="18" t="n">
        <f aca="false">Assumptions!$B$43/$U$98</f>
        <v>1</v>
      </c>
      <c r="W98" s="18" t="n">
        <f aca="false">Assumptions!$B$44*$V$98</f>
        <v>5000000</v>
      </c>
      <c r="X98" s="18" t="n">
        <f aca="false">IF($C$98&lt;Assumptions!$B$47,Assumptions!$B$47*(Assumptions!$B$21+Assumptions!$B$22/Assumptions!$B$47)/(Assumptions!$B$21+Assumptions!$B$22/$C$98),Assumptions!$B$47)</f>
        <v>10</v>
      </c>
      <c r="Y98" s="18" t="n">
        <f aca="false">Assumptions!$B$48/$X$98</f>
        <v>1</v>
      </c>
      <c r="Z98" s="18" t="n">
        <f aca="false">Assumptions!$B$49*$Y$98</f>
        <v>3000000</v>
      </c>
      <c r="AA98" s="18" t="n">
        <f aca="false">IF($C$98&lt;Assumptions!$B$52,Assumptions!$B$52*(Assumptions!$B$21+Assumptions!$B$22/Assumptions!$B$52)/(Assumptions!$B$21+Assumptions!$B$22/$C$98),Assumptions!$B$52)</f>
        <v>25</v>
      </c>
      <c r="AB98" s="18" t="n">
        <f aca="false">Assumptions!$B$53/$AA$98</f>
        <v>1</v>
      </c>
      <c r="AC98" s="18" t="n">
        <f aca="false">Assumptions!$B$54*$AB$98</f>
        <v>2400000</v>
      </c>
      <c r="AD98" s="18" t="n">
        <f aca="false">IF($C$98&lt;Assumptions!$B$57,Assumptions!$B$57*(Assumptions!$B$21+Assumptions!$B$22/Assumptions!$B$57)/(Assumptions!$B$21+Assumptions!$B$22/$C$98),Assumptions!$B$57)</f>
        <v>57.6817359540603</v>
      </c>
      <c r="AE98" s="18" t="n">
        <f aca="false">Assumptions!$B$58/$AD$98</f>
        <v>1.04019060812917</v>
      </c>
      <c r="AF98" s="18" t="n">
        <f aca="false">Assumptions!$B$59*$AE$98</f>
        <v>1733651.36027881</v>
      </c>
      <c r="AG98" s="18" t="n">
        <f aca="false">IF($C$98&lt;Assumptions!$B$62,Assumptions!$B$62*(Assumptions!$B$21+Assumptions!$B$22/Assumptions!$B$62)/(Assumptions!$B$21+Assumptions!$B$22/$C$98),Assumptions!$B$62)</f>
        <v>48.9126262367378</v>
      </c>
      <c r="AH98" s="18" t="n">
        <f aca="false">Assumptions!$B$63/$AG$98</f>
        <v>1.00502293134033</v>
      </c>
      <c r="AI98" s="18" t="n">
        <f aca="false">Assumptions!$B$64*$AH$98</f>
        <v>6133320.27733387</v>
      </c>
    </row>
    <row r="99" customFormat="false" ht="23.85" hidden="true" customHeight="false" outlineLevel="0" collapsed="false">
      <c r="A99" s="6" t="n">
        <f aca="false">ROW()-ROW($A$41)+Assumptions!$B$4</f>
        <v>58</v>
      </c>
      <c r="B99" s="18" t="n">
        <f aca="false">$P$98</f>
        <v>587882.229488009</v>
      </c>
      <c r="C99" s="18" t="n">
        <f aca="false">Assumptions!$B$6/(Assumptions!$B$16+$B$99)</f>
        <v>37.628498065874</v>
      </c>
      <c r="D99" s="18" t="n">
        <f aca="false">Assumptions!$B$7/$C$99</f>
        <v>797268.069203315</v>
      </c>
      <c r="E99" s="18" t="n">
        <f aca="false">$T$99+$W$99+$Z$99+$AC$99+$AF$99+$AI$99</f>
        <v>23266971.6376127</v>
      </c>
      <c r="F99" s="18" t="n">
        <f aca="false">Assumptions!$B$70/(Assumptions!$B$20+Assumptions!$B$17+$B$99+$E$99+$O$98)</f>
        <v>26.7785530953235</v>
      </c>
      <c r="G99" s="18" t="n">
        <f aca="false">$C$99*(1-Assumptions!$B$71)</f>
        <v>30.1027984526992</v>
      </c>
      <c r="H99" s="18" t="n">
        <f aca="false">MIN($F$99,$G$99)</f>
        <v>26.7785530953235</v>
      </c>
      <c r="I99" s="18" t="str">
        <f aca="false">IF($F$99&lt;=$G$99,"cap","discount")</f>
        <v>cap</v>
      </c>
      <c r="J99" s="18" t="n">
        <f aca="false">Assumptions!$B$69/$H$99</f>
        <v>186716.585552682</v>
      </c>
      <c r="K99" s="18" t="n">
        <f aca="false">Assumptions!$B$74/(Assumptions!$B$20+Assumptions!$B$17+$B$99+$E$99+$J$99)</f>
        <v>42.7393378414047</v>
      </c>
      <c r="L99" s="18" t="n">
        <f aca="false">$C$99*(1-Assumptions!$B$75)</f>
        <v>31.9842233559929</v>
      </c>
      <c r="M99" s="18" t="n">
        <f aca="false">MIN($K$99,$L$99)</f>
        <v>31.9842233559929</v>
      </c>
      <c r="N99" s="18" t="str">
        <f aca="false">IF($K$99&lt;=$L$99,"cap","discount")</f>
        <v>discount</v>
      </c>
      <c r="O99" s="18" t="n">
        <f aca="false">Assumptions!$B$73/$M$99</f>
        <v>93796.2434356841</v>
      </c>
      <c r="P99" s="18" t="n">
        <f aca="false">MAX(Assumptions!$B$4,(Assumptions!$B$10*(Assumptions!$B$20+$E$99+Assumptions!$B$17+$J$99+$O$99+$D$99)-Assumptions!$B$17)/(1-Assumptions!$B$10))</f>
        <v>587882.229488009</v>
      </c>
      <c r="Q99" s="18" t="n">
        <f aca="false">Assumptions!$B$20+$E$99+Assumptions!$B$17+$P$99+$J$99+$O$99+$D$99</f>
        <v>38327301.7652924</v>
      </c>
      <c r="R99" s="18" t="n">
        <f aca="false">IF($C$99&lt;Assumptions!$B$37,Assumptions!$B$37*(Assumptions!$B$21+Assumptions!$B$22/Assumptions!$B$37)/(Assumptions!$B$21+Assumptions!$B$22/$C$99),Assumptions!$B$37)</f>
        <v>1</v>
      </c>
      <c r="S99" s="18" t="n">
        <f aca="false">Assumptions!$B$38/$R$99</f>
        <v>1</v>
      </c>
      <c r="T99" s="18" t="n">
        <f aca="false">Assumptions!$B$39*$S$99</f>
        <v>5000000</v>
      </c>
      <c r="U99" s="18" t="n">
        <f aca="false">IF($C$99&lt;Assumptions!$B$42,Assumptions!$B$42*(Assumptions!$B$21+Assumptions!$B$22/Assumptions!$B$42)/(Assumptions!$B$21+Assumptions!$B$22/$C$99),Assumptions!$B$42)</f>
        <v>3</v>
      </c>
      <c r="V99" s="18" t="n">
        <f aca="false">Assumptions!$B$43/$U$99</f>
        <v>1</v>
      </c>
      <c r="W99" s="18" t="n">
        <f aca="false">Assumptions!$B$44*$V$99</f>
        <v>5000000</v>
      </c>
      <c r="X99" s="18" t="n">
        <f aca="false">IF($C$99&lt;Assumptions!$B$47,Assumptions!$B$47*(Assumptions!$B$21+Assumptions!$B$22/Assumptions!$B$47)/(Assumptions!$B$21+Assumptions!$B$22/$C$99),Assumptions!$B$47)</f>
        <v>10</v>
      </c>
      <c r="Y99" s="18" t="n">
        <f aca="false">Assumptions!$B$48/$X$99</f>
        <v>1</v>
      </c>
      <c r="Z99" s="18" t="n">
        <f aca="false">Assumptions!$B$49*$Y$99</f>
        <v>3000000</v>
      </c>
      <c r="AA99" s="18" t="n">
        <f aca="false">IF($C$99&lt;Assumptions!$B$52,Assumptions!$B$52*(Assumptions!$B$21+Assumptions!$B$22/Assumptions!$B$52)/(Assumptions!$B$21+Assumptions!$B$22/$C$99),Assumptions!$B$52)</f>
        <v>25</v>
      </c>
      <c r="AB99" s="18" t="n">
        <f aca="false">Assumptions!$B$53/$AA$99</f>
        <v>1</v>
      </c>
      <c r="AC99" s="18" t="n">
        <f aca="false">Assumptions!$B$54*$AB$99</f>
        <v>2400000</v>
      </c>
      <c r="AD99" s="18" t="n">
        <f aca="false">IF($C$99&lt;Assumptions!$B$57,Assumptions!$B$57*(Assumptions!$B$21+Assumptions!$B$22/Assumptions!$B$57)/(Assumptions!$B$21+Assumptions!$B$22/$C$99),Assumptions!$B$57)</f>
        <v>57.6817359540603</v>
      </c>
      <c r="AE99" s="18" t="n">
        <f aca="false">Assumptions!$B$58/$AD$99</f>
        <v>1.04019060812917</v>
      </c>
      <c r="AF99" s="18" t="n">
        <f aca="false">Assumptions!$B$59*$AE$99</f>
        <v>1733651.36027881</v>
      </c>
      <c r="AG99" s="18" t="n">
        <f aca="false">IF($C$99&lt;Assumptions!$B$62,Assumptions!$B$62*(Assumptions!$B$21+Assumptions!$B$22/Assumptions!$B$62)/(Assumptions!$B$21+Assumptions!$B$22/$C$99),Assumptions!$B$62)</f>
        <v>48.9126262367378</v>
      </c>
      <c r="AH99" s="18" t="n">
        <f aca="false">Assumptions!$B$63/$AG$99</f>
        <v>1.00502293134033</v>
      </c>
      <c r="AI99" s="18" t="n">
        <f aca="false">Assumptions!$B$64*$AH$99</f>
        <v>6133320.27733387</v>
      </c>
    </row>
    <row r="100" customFormat="false" ht="23.85" hidden="true" customHeight="false" outlineLevel="0" collapsed="false">
      <c r="A100" s="6" t="n">
        <f aca="false">ROW()-ROW($A$41)+Assumptions!$B$4</f>
        <v>59</v>
      </c>
      <c r="B100" s="18" t="n">
        <f aca="false">$P$99</f>
        <v>587882.229488009</v>
      </c>
      <c r="C100" s="18" t="n">
        <f aca="false">Assumptions!$B$6/(Assumptions!$B$16+$B$100)</f>
        <v>37.628498065874</v>
      </c>
      <c r="D100" s="18" t="n">
        <f aca="false">Assumptions!$B$7/$C$100</f>
        <v>797268.069203315</v>
      </c>
      <c r="E100" s="18" t="n">
        <f aca="false">$T$100+$W$100+$Z$100+$AC$100+$AF$100+$AI$100</f>
        <v>23266971.6376127</v>
      </c>
      <c r="F100" s="18" t="n">
        <f aca="false">Assumptions!$B$70/(Assumptions!$B$20+Assumptions!$B$17+$B$100+$E$100+$O$99)</f>
        <v>26.7785530953235</v>
      </c>
      <c r="G100" s="18" t="n">
        <f aca="false">$C$100*(1-Assumptions!$B$71)</f>
        <v>30.1027984526992</v>
      </c>
      <c r="H100" s="18" t="n">
        <f aca="false">MIN($F$100,$G$100)</f>
        <v>26.7785530953235</v>
      </c>
      <c r="I100" s="18" t="str">
        <f aca="false">IF($F$100&lt;=$G$100,"cap","discount")</f>
        <v>cap</v>
      </c>
      <c r="J100" s="18" t="n">
        <f aca="false">Assumptions!$B$69/$H$100</f>
        <v>186716.585552682</v>
      </c>
      <c r="K100" s="18" t="n">
        <f aca="false">Assumptions!$B$74/(Assumptions!$B$20+Assumptions!$B$17+$B$100+$E$100+$J$100)</f>
        <v>42.7393378414047</v>
      </c>
      <c r="L100" s="18" t="n">
        <f aca="false">$C$100*(1-Assumptions!$B$75)</f>
        <v>31.9842233559929</v>
      </c>
      <c r="M100" s="18" t="n">
        <f aca="false">MIN($K$100,$L$100)</f>
        <v>31.9842233559929</v>
      </c>
      <c r="N100" s="18" t="str">
        <f aca="false">IF($K$100&lt;=$L$100,"cap","discount")</f>
        <v>discount</v>
      </c>
      <c r="O100" s="18" t="n">
        <f aca="false">Assumptions!$B$73/$M$100</f>
        <v>93796.2434356841</v>
      </c>
      <c r="P100" s="18" t="n">
        <f aca="false">MAX(Assumptions!$B$4,(Assumptions!$B$10*(Assumptions!$B$20+$E$100+Assumptions!$B$17+$J$100+$O$100+$D$100)-Assumptions!$B$17)/(1-Assumptions!$B$10))</f>
        <v>587882.229488009</v>
      </c>
      <c r="Q100" s="18" t="n">
        <f aca="false">Assumptions!$B$20+$E$100+Assumptions!$B$17+$P$100+$J$100+$O$100+$D$100</f>
        <v>38327301.7652924</v>
      </c>
      <c r="R100" s="18" t="n">
        <f aca="false">IF($C$100&lt;Assumptions!$B$37,Assumptions!$B$37*(Assumptions!$B$21+Assumptions!$B$22/Assumptions!$B$37)/(Assumptions!$B$21+Assumptions!$B$22/$C$100),Assumptions!$B$37)</f>
        <v>1</v>
      </c>
      <c r="S100" s="18" t="n">
        <f aca="false">Assumptions!$B$38/$R$100</f>
        <v>1</v>
      </c>
      <c r="T100" s="18" t="n">
        <f aca="false">Assumptions!$B$39*$S$100</f>
        <v>5000000</v>
      </c>
      <c r="U100" s="18" t="n">
        <f aca="false">IF($C$100&lt;Assumptions!$B$42,Assumptions!$B$42*(Assumptions!$B$21+Assumptions!$B$22/Assumptions!$B$42)/(Assumptions!$B$21+Assumptions!$B$22/$C$100),Assumptions!$B$42)</f>
        <v>3</v>
      </c>
      <c r="V100" s="18" t="n">
        <f aca="false">Assumptions!$B$43/$U$100</f>
        <v>1</v>
      </c>
      <c r="W100" s="18" t="n">
        <f aca="false">Assumptions!$B$44*$V$100</f>
        <v>5000000</v>
      </c>
      <c r="X100" s="18" t="n">
        <f aca="false">IF($C$100&lt;Assumptions!$B$47,Assumptions!$B$47*(Assumptions!$B$21+Assumptions!$B$22/Assumptions!$B$47)/(Assumptions!$B$21+Assumptions!$B$22/$C$100),Assumptions!$B$47)</f>
        <v>10</v>
      </c>
      <c r="Y100" s="18" t="n">
        <f aca="false">Assumptions!$B$48/$X$100</f>
        <v>1</v>
      </c>
      <c r="Z100" s="18" t="n">
        <f aca="false">Assumptions!$B$49*$Y$100</f>
        <v>3000000</v>
      </c>
      <c r="AA100" s="18" t="n">
        <f aca="false">IF($C$100&lt;Assumptions!$B$52,Assumptions!$B$52*(Assumptions!$B$21+Assumptions!$B$22/Assumptions!$B$52)/(Assumptions!$B$21+Assumptions!$B$22/$C$100),Assumptions!$B$52)</f>
        <v>25</v>
      </c>
      <c r="AB100" s="18" t="n">
        <f aca="false">Assumptions!$B$53/$AA$100</f>
        <v>1</v>
      </c>
      <c r="AC100" s="18" t="n">
        <f aca="false">Assumptions!$B$54*$AB$100</f>
        <v>2400000</v>
      </c>
      <c r="AD100" s="18" t="n">
        <f aca="false">IF($C$100&lt;Assumptions!$B$57,Assumptions!$B$57*(Assumptions!$B$21+Assumptions!$B$22/Assumptions!$B$57)/(Assumptions!$B$21+Assumptions!$B$22/$C$100),Assumptions!$B$57)</f>
        <v>57.6817359540603</v>
      </c>
      <c r="AE100" s="18" t="n">
        <f aca="false">Assumptions!$B$58/$AD$100</f>
        <v>1.04019060812917</v>
      </c>
      <c r="AF100" s="18" t="n">
        <f aca="false">Assumptions!$B$59*$AE$100</f>
        <v>1733651.36027881</v>
      </c>
      <c r="AG100" s="18" t="n">
        <f aca="false">IF($C$100&lt;Assumptions!$B$62,Assumptions!$B$62*(Assumptions!$B$21+Assumptions!$B$22/Assumptions!$B$62)/(Assumptions!$B$21+Assumptions!$B$22/$C$100),Assumptions!$B$62)</f>
        <v>48.9126262367378</v>
      </c>
      <c r="AH100" s="18" t="n">
        <f aca="false">Assumptions!$B$63/$AG$100</f>
        <v>1.00502293134033</v>
      </c>
      <c r="AI100" s="18" t="n">
        <f aca="false">Assumptions!$B$64*$AH$100</f>
        <v>6133320.27733387</v>
      </c>
    </row>
    <row r="101" customFormat="false" ht="23.85" hidden="true" customHeight="false" outlineLevel="0" collapsed="false">
      <c r="A101" s="6" t="n">
        <f aca="false">ROW()-ROW($A$41)+Assumptions!$B$4</f>
        <v>60</v>
      </c>
      <c r="B101" s="18" t="n">
        <f aca="false">$P$100</f>
        <v>587882.229488009</v>
      </c>
      <c r="C101" s="18" t="n">
        <f aca="false">Assumptions!$B$6/(Assumptions!$B$16+$B$101)</f>
        <v>37.628498065874</v>
      </c>
      <c r="D101" s="18" t="n">
        <f aca="false">Assumptions!$B$7/$C$101</f>
        <v>797268.069203315</v>
      </c>
      <c r="E101" s="18" t="n">
        <f aca="false">$T$101+$W$101+$Z$101+$AC$101+$AF$101+$AI$101</f>
        <v>23266971.6376127</v>
      </c>
      <c r="F101" s="18" t="n">
        <f aca="false">Assumptions!$B$70/(Assumptions!$B$20+Assumptions!$B$17+$B$101+$E$101+$O$100)</f>
        <v>26.7785530953235</v>
      </c>
      <c r="G101" s="18" t="n">
        <f aca="false">$C$101*(1-Assumptions!$B$71)</f>
        <v>30.1027984526992</v>
      </c>
      <c r="H101" s="18" t="n">
        <f aca="false">MIN($F$101,$G$101)</f>
        <v>26.7785530953235</v>
      </c>
      <c r="I101" s="18" t="str">
        <f aca="false">IF($F$101&lt;=$G$101,"cap","discount")</f>
        <v>cap</v>
      </c>
      <c r="J101" s="18" t="n">
        <f aca="false">Assumptions!$B$69/$H$101</f>
        <v>186716.585552682</v>
      </c>
      <c r="K101" s="18" t="n">
        <f aca="false">Assumptions!$B$74/(Assumptions!$B$20+Assumptions!$B$17+$B$101+$E$101+$J$101)</f>
        <v>42.7393378414047</v>
      </c>
      <c r="L101" s="18" t="n">
        <f aca="false">$C$101*(1-Assumptions!$B$75)</f>
        <v>31.9842233559929</v>
      </c>
      <c r="M101" s="18" t="n">
        <f aca="false">MIN($K$101,$L$101)</f>
        <v>31.9842233559929</v>
      </c>
      <c r="N101" s="18" t="str">
        <f aca="false">IF($K$101&lt;=$L$101,"cap","discount")</f>
        <v>discount</v>
      </c>
      <c r="O101" s="18" t="n">
        <f aca="false">Assumptions!$B$73/$M$101</f>
        <v>93796.2434356841</v>
      </c>
      <c r="P101" s="18" t="n">
        <f aca="false">MAX(Assumptions!$B$4,(Assumptions!$B$10*(Assumptions!$B$20+$E$101+Assumptions!$B$17+$J$101+$O$101+$D$101)-Assumptions!$B$17)/(1-Assumptions!$B$10))</f>
        <v>587882.229488009</v>
      </c>
      <c r="Q101" s="18" t="n">
        <f aca="false">Assumptions!$B$20+$E$101+Assumptions!$B$17+$P$101+$J$101+$O$101+$D$101</f>
        <v>38327301.7652924</v>
      </c>
      <c r="R101" s="18" t="n">
        <f aca="false">IF($C$101&lt;Assumptions!$B$37,Assumptions!$B$37*(Assumptions!$B$21+Assumptions!$B$22/Assumptions!$B$37)/(Assumptions!$B$21+Assumptions!$B$22/$C$101),Assumptions!$B$37)</f>
        <v>1</v>
      </c>
      <c r="S101" s="18" t="n">
        <f aca="false">Assumptions!$B$38/$R$101</f>
        <v>1</v>
      </c>
      <c r="T101" s="18" t="n">
        <f aca="false">Assumptions!$B$39*$S$101</f>
        <v>5000000</v>
      </c>
      <c r="U101" s="18" t="n">
        <f aca="false">IF($C$101&lt;Assumptions!$B$42,Assumptions!$B$42*(Assumptions!$B$21+Assumptions!$B$22/Assumptions!$B$42)/(Assumptions!$B$21+Assumptions!$B$22/$C$101),Assumptions!$B$42)</f>
        <v>3</v>
      </c>
      <c r="V101" s="18" t="n">
        <f aca="false">Assumptions!$B$43/$U$101</f>
        <v>1</v>
      </c>
      <c r="W101" s="18" t="n">
        <f aca="false">Assumptions!$B$44*$V$101</f>
        <v>5000000</v>
      </c>
      <c r="X101" s="18" t="n">
        <f aca="false">IF($C$101&lt;Assumptions!$B$47,Assumptions!$B$47*(Assumptions!$B$21+Assumptions!$B$22/Assumptions!$B$47)/(Assumptions!$B$21+Assumptions!$B$22/$C$101),Assumptions!$B$47)</f>
        <v>10</v>
      </c>
      <c r="Y101" s="18" t="n">
        <f aca="false">Assumptions!$B$48/$X$101</f>
        <v>1</v>
      </c>
      <c r="Z101" s="18" t="n">
        <f aca="false">Assumptions!$B$49*$Y$101</f>
        <v>3000000</v>
      </c>
      <c r="AA101" s="18" t="n">
        <f aca="false">IF($C$101&lt;Assumptions!$B$52,Assumptions!$B$52*(Assumptions!$B$21+Assumptions!$B$22/Assumptions!$B$52)/(Assumptions!$B$21+Assumptions!$B$22/$C$101),Assumptions!$B$52)</f>
        <v>25</v>
      </c>
      <c r="AB101" s="18" t="n">
        <f aca="false">Assumptions!$B$53/$AA$101</f>
        <v>1</v>
      </c>
      <c r="AC101" s="18" t="n">
        <f aca="false">Assumptions!$B$54*$AB$101</f>
        <v>2400000</v>
      </c>
      <c r="AD101" s="18" t="n">
        <f aca="false">IF($C$101&lt;Assumptions!$B$57,Assumptions!$B$57*(Assumptions!$B$21+Assumptions!$B$22/Assumptions!$B$57)/(Assumptions!$B$21+Assumptions!$B$22/$C$101),Assumptions!$B$57)</f>
        <v>57.6817359540603</v>
      </c>
      <c r="AE101" s="18" t="n">
        <f aca="false">Assumptions!$B$58/$AD$101</f>
        <v>1.04019060812917</v>
      </c>
      <c r="AF101" s="18" t="n">
        <f aca="false">Assumptions!$B$59*$AE$101</f>
        <v>1733651.36027881</v>
      </c>
      <c r="AG101" s="18" t="n">
        <f aca="false">IF($C$101&lt;Assumptions!$B$62,Assumptions!$B$62*(Assumptions!$B$21+Assumptions!$B$22/Assumptions!$B$62)/(Assumptions!$B$21+Assumptions!$B$22/$C$101),Assumptions!$B$62)</f>
        <v>48.9126262367378</v>
      </c>
      <c r="AH101" s="18" t="n">
        <f aca="false">Assumptions!$B$63/$AG$101</f>
        <v>1.00502293134033</v>
      </c>
      <c r="AI101" s="18" t="n">
        <f aca="false">Assumptions!$B$64*$AH$101</f>
        <v>6133320.27733387</v>
      </c>
    </row>
    <row r="102" customFormat="false" ht="23.85" hidden="true" customHeight="false" outlineLevel="0" collapsed="false">
      <c r="A102" s="6" t="n">
        <f aca="false">ROW()-ROW($A$41)+Assumptions!$B$4</f>
        <v>61</v>
      </c>
      <c r="B102" s="18" t="n">
        <f aca="false">$P$101</f>
        <v>587882.229488009</v>
      </c>
      <c r="C102" s="18" t="n">
        <f aca="false">Assumptions!$B$6/(Assumptions!$B$16+$B$102)</f>
        <v>37.628498065874</v>
      </c>
      <c r="D102" s="18" t="n">
        <f aca="false">Assumptions!$B$7/$C$102</f>
        <v>797268.069203315</v>
      </c>
      <c r="E102" s="18" t="n">
        <f aca="false">$T$102+$W$102+$Z$102+$AC$102+$AF$102+$AI$102</f>
        <v>23266971.6376127</v>
      </c>
      <c r="F102" s="18" t="n">
        <f aca="false">Assumptions!$B$70/(Assumptions!$B$20+Assumptions!$B$17+$B$102+$E$102+$O$101)</f>
        <v>26.7785530953235</v>
      </c>
      <c r="G102" s="18" t="n">
        <f aca="false">$C$102*(1-Assumptions!$B$71)</f>
        <v>30.1027984526992</v>
      </c>
      <c r="H102" s="18" t="n">
        <f aca="false">MIN($F$102,$G$102)</f>
        <v>26.7785530953235</v>
      </c>
      <c r="I102" s="18" t="str">
        <f aca="false">IF($F$102&lt;=$G$102,"cap","discount")</f>
        <v>cap</v>
      </c>
      <c r="J102" s="18" t="n">
        <f aca="false">Assumptions!$B$69/$H$102</f>
        <v>186716.585552682</v>
      </c>
      <c r="K102" s="18" t="n">
        <f aca="false">Assumptions!$B$74/(Assumptions!$B$20+Assumptions!$B$17+$B$102+$E$102+$J$102)</f>
        <v>42.7393378414047</v>
      </c>
      <c r="L102" s="18" t="n">
        <f aca="false">$C$102*(1-Assumptions!$B$75)</f>
        <v>31.9842233559929</v>
      </c>
      <c r="M102" s="18" t="n">
        <f aca="false">MIN($K$102,$L$102)</f>
        <v>31.9842233559929</v>
      </c>
      <c r="N102" s="18" t="str">
        <f aca="false">IF($K$102&lt;=$L$102,"cap","discount")</f>
        <v>discount</v>
      </c>
      <c r="O102" s="18" t="n">
        <f aca="false">Assumptions!$B$73/$M$102</f>
        <v>93796.2434356841</v>
      </c>
      <c r="P102" s="18" t="n">
        <f aca="false">MAX(Assumptions!$B$4,(Assumptions!$B$10*(Assumptions!$B$20+$E$102+Assumptions!$B$17+$J$102+$O$102+$D$102)-Assumptions!$B$17)/(1-Assumptions!$B$10))</f>
        <v>587882.229488009</v>
      </c>
      <c r="Q102" s="18" t="n">
        <f aca="false">Assumptions!$B$20+$E$102+Assumptions!$B$17+$P$102+$J$102+$O$102+$D$102</f>
        <v>38327301.7652924</v>
      </c>
      <c r="R102" s="18" t="n">
        <f aca="false">IF($C$102&lt;Assumptions!$B$37,Assumptions!$B$37*(Assumptions!$B$21+Assumptions!$B$22/Assumptions!$B$37)/(Assumptions!$B$21+Assumptions!$B$22/$C$102),Assumptions!$B$37)</f>
        <v>1</v>
      </c>
      <c r="S102" s="18" t="n">
        <f aca="false">Assumptions!$B$38/$R$102</f>
        <v>1</v>
      </c>
      <c r="T102" s="18" t="n">
        <f aca="false">Assumptions!$B$39*$S$102</f>
        <v>5000000</v>
      </c>
      <c r="U102" s="18" t="n">
        <f aca="false">IF($C$102&lt;Assumptions!$B$42,Assumptions!$B$42*(Assumptions!$B$21+Assumptions!$B$22/Assumptions!$B$42)/(Assumptions!$B$21+Assumptions!$B$22/$C$102),Assumptions!$B$42)</f>
        <v>3</v>
      </c>
      <c r="V102" s="18" t="n">
        <f aca="false">Assumptions!$B$43/$U$102</f>
        <v>1</v>
      </c>
      <c r="W102" s="18" t="n">
        <f aca="false">Assumptions!$B$44*$V$102</f>
        <v>5000000</v>
      </c>
      <c r="X102" s="18" t="n">
        <f aca="false">IF($C$102&lt;Assumptions!$B$47,Assumptions!$B$47*(Assumptions!$B$21+Assumptions!$B$22/Assumptions!$B$47)/(Assumptions!$B$21+Assumptions!$B$22/$C$102),Assumptions!$B$47)</f>
        <v>10</v>
      </c>
      <c r="Y102" s="18" t="n">
        <f aca="false">Assumptions!$B$48/$X$102</f>
        <v>1</v>
      </c>
      <c r="Z102" s="18" t="n">
        <f aca="false">Assumptions!$B$49*$Y$102</f>
        <v>3000000</v>
      </c>
      <c r="AA102" s="18" t="n">
        <f aca="false">IF($C$102&lt;Assumptions!$B$52,Assumptions!$B$52*(Assumptions!$B$21+Assumptions!$B$22/Assumptions!$B$52)/(Assumptions!$B$21+Assumptions!$B$22/$C$102),Assumptions!$B$52)</f>
        <v>25</v>
      </c>
      <c r="AB102" s="18" t="n">
        <f aca="false">Assumptions!$B$53/$AA$102</f>
        <v>1</v>
      </c>
      <c r="AC102" s="18" t="n">
        <f aca="false">Assumptions!$B$54*$AB$102</f>
        <v>2400000</v>
      </c>
      <c r="AD102" s="18" t="n">
        <f aca="false">IF($C$102&lt;Assumptions!$B$57,Assumptions!$B$57*(Assumptions!$B$21+Assumptions!$B$22/Assumptions!$B$57)/(Assumptions!$B$21+Assumptions!$B$22/$C$102),Assumptions!$B$57)</f>
        <v>57.6817359540603</v>
      </c>
      <c r="AE102" s="18" t="n">
        <f aca="false">Assumptions!$B$58/$AD$102</f>
        <v>1.04019060812917</v>
      </c>
      <c r="AF102" s="18" t="n">
        <f aca="false">Assumptions!$B$59*$AE$102</f>
        <v>1733651.36027881</v>
      </c>
      <c r="AG102" s="18" t="n">
        <f aca="false">IF($C$102&lt;Assumptions!$B$62,Assumptions!$B$62*(Assumptions!$B$21+Assumptions!$B$22/Assumptions!$B$62)/(Assumptions!$B$21+Assumptions!$B$22/$C$102),Assumptions!$B$62)</f>
        <v>48.9126262367378</v>
      </c>
      <c r="AH102" s="18" t="n">
        <f aca="false">Assumptions!$B$63/$AG$102</f>
        <v>1.00502293134033</v>
      </c>
      <c r="AI102" s="18" t="n">
        <f aca="false">Assumptions!$B$64*$AH$102</f>
        <v>6133320.27733387</v>
      </c>
    </row>
    <row r="103" customFormat="false" ht="23.85" hidden="true" customHeight="false" outlineLevel="0" collapsed="false">
      <c r="A103" s="6" t="n">
        <f aca="false">ROW()-ROW($A$41)+Assumptions!$B$4</f>
        <v>62</v>
      </c>
      <c r="B103" s="18" t="n">
        <f aca="false">$P$102</f>
        <v>587882.229488009</v>
      </c>
      <c r="C103" s="18" t="n">
        <f aca="false">Assumptions!$B$6/(Assumptions!$B$16+$B$103)</f>
        <v>37.628498065874</v>
      </c>
      <c r="D103" s="18" t="n">
        <f aca="false">Assumptions!$B$7/$C$103</f>
        <v>797268.069203315</v>
      </c>
      <c r="E103" s="18" t="n">
        <f aca="false">$T$103+$W$103+$Z$103+$AC$103+$AF$103+$AI$103</f>
        <v>23266971.6376127</v>
      </c>
      <c r="F103" s="18" t="n">
        <f aca="false">Assumptions!$B$70/(Assumptions!$B$20+Assumptions!$B$17+$B$103+$E$103+$O$102)</f>
        <v>26.7785530953235</v>
      </c>
      <c r="G103" s="18" t="n">
        <f aca="false">$C$103*(1-Assumptions!$B$71)</f>
        <v>30.1027984526992</v>
      </c>
      <c r="H103" s="18" t="n">
        <f aca="false">MIN($F$103,$G$103)</f>
        <v>26.7785530953235</v>
      </c>
      <c r="I103" s="18" t="str">
        <f aca="false">IF($F$103&lt;=$G$103,"cap","discount")</f>
        <v>cap</v>
      </c>
      <c r="J103" s="18" t="n">
        <f aca="false">Assumptions!$B$69/$H$103</f>
        <v>186716.585552682</v>
      </c>
      <c r="K103" s="18" t="n">
        <f aca="false">Assumptions!$B$74/(Assumptions!$B$20+Assumptions!$B$17+$B$103+$E$103+$J$103)</f>
        <v>42.7393378414047</v>
      </c>
      <c r="L103" s="18" t="n">
        <f aca="false">$C$103*(1-Assumptions!$B$75)</f>
        <v>31.9842233559929</v>
      </c>
      <c r="M103" s="18" t="n">
        <f aca="false">MIN($K$103,$L$103)</f>
        <v>31.9842233559929</v>
      </c>
      <c r="N103" s="18" t="str">
        <f aca="false">IF($K$103&lt;=$L$103,"cap","discount")</f>
        <v>discount</v>
      </c>
      <c r="O103" s="18" t="n">
        <f aca="false">Assumptions!$B$73/$M$103</f>
        <v>93796.2434356841</v>
      </c>
      <c r="P103" s="18" t="n">
        <f aca="false">MAX(Assumptions!$B$4,(Assumptions!$B$10*(Assumptions!$B$20+$E$103+Assumptions!$B$17+$J$103+$O$103+$D$103)-Assumptions!$B$17)/(1-Assumptions!$B$10))</f>
        <v>587882.229488009</v>
      </c>
      <c r="Q103" s="18" t="n">
        <f aca="false">Assumptions!$B$20+$E$103+Assumptions!$B$17+$P$103+$J$103+$O$103+$D$103</f>
        <v>38327301.7652924</v>
      </c>
      <c r="R103" s="18" t="n">
        <f aca="false">IF($C$103&lt;Assumptions!$B$37,Assumptions!$B$37*(Assumptions!$B$21+Assumptions!$B$22/Assumptions!$B$37)/(Assumptions!$B$21+Assumptions!$B$22/$C$103),Assumptions!$B$37)</f>
        <v>1</v>
      </c>
      <c r="S103" s="18" t="n">
        <f aca="false">Assumptions!$B$38/$R$103</f>
        <v>1</v>
      </c>
      <c r="T103" s="18" t="n">
        <f aca="false">Assumptions!$B$39*$S$103</f>
        <v>5000000</v>
      </c>
      <c r="U103" s="18" t="n">
        <f aca="false">IF($C$103&lt;Assumptions!$B$42,Assumptions!$B$42*(Assumptions!$B$21+Assumptions!$B$22/Assumptions!$B$42)/(Assumptions!$B$21+Assumptions!$B$22/$C$103),Assumptions!$B$42)</f>
        <v>3</v>
      </c>
      <c r="V103" s="18" t="n">
        <f aca="false">Assumptions!$B$43/$U$103</f>
        <v>1</v>
      </c>
      <c r="W103" s="18" t="n">
        <f aca="false">Assumptions!$B$44*$V$103</f>
        <v>5000000</v>
      </c>
      <c r="X103" s="18" t="n">
        <f aca="false">IF($C$103&lt;Assumptions!$B$47,Assumptions!$B$47*(Assumptions!$B$21+Assumptions!$B$22/Assumptions!$B$47)/(Assumptions!$B$21+Assumptions!$B$22/$C$103),Assumptions!$B$47)</f>
        <v>10</v>
      </c>
      <c r="Y103" s="18" t="n">
        <f aca="false">Assumptions!$B$48/$X$103</f>
        <v>1</v>
      </c>
      <c r="Z103" s="18" t="n">
        <f aca="false">Assumptions!$B$49*$Y$103</f>
        <v>3000000</v>
      </c>
      <c r="AA103" s="18" t="n">
        <f aca="false">IF($C$103&lt;Assumptions!$B$52,Assumptions!$B$52*(Assumptions!$B$21+Assumptions!$B$22/Assumptions!$B$52)/(Assumptions!$B$21+Assumptions!$B$22/$C$103),Assumptions!$B$52)</f>
        <v>25</v>
      </c>
      <c r="AB103" s="18" t="n">
        <f aca="false">Assumptions!$B$53/$AA$103</f>
        <v>1</v>
      </c>
      <c r="AC103" s="18" t="n">
        <f aca="false">Assumptions!$B$54*$AB$103</f>
        <v>2400000</v>
      </c>
      <c r="AD103" s="18" t="n">
        <f aca="false">IF($C$103&lt;Assumptions!$B$57,Assumptions!$B$57*(Assumptions!$B$21+Assumptions!$B$22/Assumptions!$B$57)/(Assumptions!$B$21+Assumptions!$B$22/$C$103),Assumptions!$B$57)</f>
        <v>57.6817359540603</v>
      </c>
      <c r="AE103" s="18" t="n">
        <f aca="false">Assumptions!$B$58/$AD$103</f>
        <v>1.04019060812917</v>
      </c>
      <c r="AF103" s="18" t="n">
        <f aca="false">Assumptions!$B$59*$AE$103</f>
        <v>1733651.36027881</v>
      </c>
      <c r="AG103" s="18" t="n">
        <f aca="false">IF($C$103&lt;Assumptions!$B$62,Assumptions!$B$62*(Assumptions!$B$21+Assumptions!$B$22/Assumptions!$B$62)/(Assumptions!$B$21+Assumptions!$B$22/$C$103),Assumptions!$B$62)</f>
        <v>48.9126262367378</v>
      </c>
      <c r="AH103" s="18" t="n">
        <f aca="false">Assumptions!$B$63/$AG$103</f>
        <v>1.00502293134033</v>
      </c>
      <c r="AI103" s="18" t="n">
        <f aca="false">Assumptions!$B$64*$AH$103</f>
        <v>6133320.27733387</v>
      </c>
    </row>
    <row r="104" customFormat="false" ht="23.85" hidden="true" customHeight="false" outlineLevel="0" collapsed="false">
      <c r="A104" s="6" t="n">
        <f aca="false">ROW()-ROW($A$41)+Assumptions!$B$4</f>
        <v>63</v>
      </c>
      <c r="B104" s="18" t="n">
        <f aca="false">$P$103</f>
        <v>587882.229488009</v>
      </c>
      <c r="C104" s="18" t="n">
        <f aca="false">Assumptions!$B$6/(Assumptions!$B$16+$B$104)</f>
        <v>37.628498065874</v>
      </c>
      <c r="D104" s="18" t="n">
        <f aca="false">Assumptions!$B$7/$C$104</f>
        <v>797268.069203315</v>
      </c>
      <c r="E104" s="18" t="n">
        <f aca="false">$T$104+$W$104+$Z$104+$AC$104+$AF$104+$AI$104</f>
        <v>23266971.6376127</v>
      </c>
      <c r="F104" s="18" t="n">
        <f aca="false">Assumptions!$B$70/(Assumptions!$B$20+Assumptions!$B$17+$B$104+$E$104+$O$103)</f>
        <v>26.7785530953235</v>
      </c>
      <c r="G104" s="18" t="n">
        <f aca="false">$C$104*(1-Assumptions!$B$71)</f>
        <v>30.1027984526992</v>
      </c>
      <c r="H104" s="18" t="n">
        <f aca="false">MIN($F$104,$G$104)</f>
        <v>26.7785530953235</v>
      </c>
      <c r="I104" s="18" t="str">
        <f aca="false">IF($F$104&lt;=$G$104,"cap","discount")</f>
        <v>cap</v>
      </c>
      <c r="J104" s="18" t="n">
        <f aca="false">Assumptions!$B$69/$H$104</f>
        <v>186716.585552682</v>
      </c>
      <c r="K104" s="18" t="n">
        <f aca="false">Assumptions!$B$74/(Assumptions!$B$20+Assumptions!$B$17+$B$104+$E$104+$J$104)</f>
        <v>42.7393378414047</v>
      </c>
      <c r="L104" s="18" t="n">
        <f aca="false">$C$104*(1-Assumptions!$B$75)</f>
        <v>31.9842233559929</v>
      </c>
      <c r="M104" s="18" t="n">
        <f aca="false">MIN($K$104,$L$104)</f>
        <v>31.9842233559929</v>
      </c>
      <c r="N104" s="18" t="str">
        <f aca="false">IF($K$104&lt;=$L$104,"cap","discount")</f>
        <v>discount</v>
      </c>
      <c r="O104" s="18" t="n">
        <f aca="false">Assumptions!$B$73/$M$104</f>
        <v>93796.2434356841</v>
      </c>
      <c r="P104" s="18" t="n">
        <f aca="false">MAX(Assumptions!$B$4,(Assumptions!$B$10*(Assumptions!$B$20+$E$104+Assumptions!$B$17+$J$104+$O$104+$D$104)-Assumptions!$B$17)/(1-Assumptions!$B$10))</f>
        <v>587882.229488009</v>
      </c>
      <c r="Q104" s="18" t="n">
        <f aca="false">Assumptions!$B$20+$E$104+Assumptions!$B$17+$P$104+$J$104+$O$104+$D$104</f>
        <v>38327301.7652924</v>
      </c>
      <c r="R104" s="18" t="n">
        <f aca="false">IF($C$104&lt;Assumptions!$B$37,Assumptions!$B$37*(Assumptions!$B$21+Assumptions!$B$22/Assumptions!$B$37)/(Assumptions!$B$21+Assumptions!$B$22/$C$104),Assumptions!$B$37)</f>
        <v>1</v>
      </c>
      <c r="S104" s="18" t="n">
        <f aca="false">Assumptions!$B$38/$R$104</f>
        <v>1</v>
      </c>
      <c r="T104" s="18" t="n">
        <f aca="false">Assumptions!$B$39*$S$104</f>
        <v>5000000</v>
      </c>
      <c r="U104" s="18" t="n">
        <f aca="false">IF($C$104&lt;Assumptions!$B$42,Assumptions!$B$42*(Assumptions!$B$21+Assumptions!$B$22/Assumptions!$B$42)/(Assumptions!$B$21+Assumptions!$B$22/$C$104),Assumptions!$B$42)</f>
        <v>3</v>
      </c>
      <c r="V104" s="18" t="n">
        <f aca="false">Assumptions!$B$43/$U$104</f>
        <v>1</v>
      </c>
      <c r="W104" s="18" t="n">
        <f aca="false">Assumptions!$B$44*$V$104</f>
        <v>5000000</v>
      </c>
      <c r="X104" s="18" t="n">
        <f aca="false">IF($C$104&lt;Assumptions!$B$47,Assumptions!$B$47*(Assumptions!$B$21+Assumptions!$B$22/Assumptions!$B$47)/(Assumptions!$B$21+Assumptions!$B$22/$C$104),Assumptions!$B$47)</f>
        <v>10</v>
      </c>
      <c r="Y104" s="18" t="n">
        <f aca="false">Assumptions!$B$48/$X$104</f>
        <v>1</v>
      </c>
      <c r="Z104" s="18" t="n">
        <f aca="false">Assumptions!$B$49*$Y$104</f>
        <v>3000000</v>
      </c>
      <c r="AA104" s="18" t="n">
        <f aca="false">IF($C$104&lt;Assumptions!$B$52,Assumptions!$B$52*(Assumptions!$B$21+Assumptions!$B$22/Assumptions!$B$52)/(Assumptions!$B$21+Assumptions!$B$22/$C$104),Assumptions!$B$52)</f>
        <v>25</v>
      </c>
      <c r="AB104" s="18" t="n">
        <f aca="false">Assumptions!$B$53/$AA$104</f>
        <v>1</v>
      </c>
      <c r="AC104" s="18" t="n">
        <f aca="false">Assumptions!$B$54*$AB$104</f>
        <v>2400000</v>
      </c>
      <c r="AD104" s="18" t="n">
        <f aca="false">IF($C$104&lt;Assumptions!$B$57,Assumptions!$B$57*(Assumptions!$B$21+Assumptions!$B$22/Assumptions!$B$57)/(Assumptions!$B$21+Assumptions!$B$22/$C$104),Assumptions!$B$57)</f>
        <v>57.6817359540603</v>
      </c>
      <c r="AE104" s="18" t="n">
        <f aca="false">Assumptions!$B$58/$AD$104</f>
        <v>1.04019060812917</v>
      </c>
      <c r="AF104" s="18" t="n">
        <f aca="false">Assumptions!$B$59*$AE$104</f>
        <v>1733651.36027881</v>
      </c>
      <c r="AG104" s="18" t="n">
        <f aca="false">IF($C$104&lt;Assumptions!$B$62,Assumptions!$B$62*(Assumptions!$B$21+Assumptions!$B$22/Assumptions!$B$62)/(Assumptions!$B$21+Assumptions!$B$22/$C$104),Assumptions!$B$62)</f>
        <v>48.9126262367378</v>
      </c>
      <c r="AH104" s="18" t="n">
        <f aca="false">Assumptions!$B$63/$AG$104</f>
        <v>1.00502293134033</v>
      </c>
      <c r="AI104" s="18" t="n">
        <f aca="false">Assumptions!$B$64*$AH$104</f>
        <v>6133320.27733387</v>
      </c>
    </row>
    <row r="105" customFormat="false" ht="23.85" hidden="true" customHeight="false" outlineLevel="0" collapsed="false">
      <c r="A105" s="6" t="n">
        <f aca="false">ROW()-ROW($A$41)+Assumptions!$B$4</f>
        <v>64</v>
      </c>
      <c r="B105" s="18" t="n">
        <f aca="false">$P$104</f>
        <v>587882.229488009</v>
      </c>
      <c r="C105" s="18" t="n">
        <f aca="false">Assumptions!$B$6/(Assumptions!$B$16+$B$105)</f>
        <v>37.628498065874</v>
      </c>
      <c r="D105" s="18" t="n">
        <f aca="false">Assumptions!$B$7/$C$105</f>
        <v>797268.069203315</v>
      </c>
      <c r="E105" s="18" t="n">
        <f aca="false">$T$105+$W$105+$Z$105+$AC$105+$AF$105+$AI$105</f>
        <v>23266971.6376127</v>
      </c>
      <c r="F105" s="18" t="n">
        <f aca="false">Assumptions!$B$70/(Assumptions!$B$20+Assumptions!$B$17+$B$105+$E$105+$O$104)</f>
        <v>26.7785530953235</v>
      </c>
      <c r="G105" s="18" t="n">
        <f aca="false">$C$105*(1-Assumptions!$B$71)</f>
        <v>30.1027984526992</v>
      </c>
      <c r="H105" s="18" t="n">
        <f aca="false">MIN($F$105,$G$105)</f>
        <v>26.7785530953235</v>
      </c>
      <c r="I105" s="18" t="str">
        <f aca="false">IF($F$105&lt;=$G$105,"cap","discount")</f>
        <v>cap</v>
      </c>
      <c r="J105" s="18" t="n">
        <f aca="false">Assumptions!$B$69/$H$105</f>
        <v>186716.585552682</v>
      </c>
      <c r="K105" s="18" t="n">
        <f aca="false">Assumptions!$B$74/(Assumptions!$B$20+Assumptions!$B$17+$B$105+$E$105+$J$105)</f>
        <v>42.7393378414047</v>
      </c>
      <c r="L105" s="18" t="n">
        <f aca="false">$C$105*(1-Assumptions!$B$75)</f>
        <v>31.9842233559929</v>
      </c>
      <c r="M105" s="18" t="n">
        <f aca="false">MIN($K$105,$L$105)</f>
        <v>31.9842233559929</v>
      </c>
      <c r="N105" s="18" t="str">
        <f aca="false">IF($K$105&lt;=$L$105,"cap","discount")</f>
        <v>discount</v>
      </c>
      <c r="O105" s="18" t="n">
        <f aca="false">Assumptions!$B$73/$M$105</f>
        <v>93796.2434356841</v>
      </c>
      <c r="P105" s="18" t="n">
        <f aca="false">MAX(Assumptions!$B$4,(Assumptions!$B$10*(Assumptions!$B$20+$E$105+Assumptions!$B$17+$J$105+$O$105+$D$105)-Assumptions!$B$17)/(1-Assumptions!$B$10))</f>
        <v>587882.229488009</v>
      </c>
      <c r="Q105" s="18" t="n">
        <f aca="false">Assumptions!$B$20+$E$105+Assumptions!$B$17+$P$105+$J$105+$O$105+$D$105</f>
        <v>38327301.7652924</v>
      </c>
      <c r="R105" s="18" t="n">
        <f aca="false">IF($C$105&lt;Assumptions!$B$37,Assumptions!$B$37*(Assumptions!$B$21+Assumptions!$B$22/Assumptions!$B$37)/(Assumptions!$B$21+Assumptions!$B$22/$C$105),Assumptions!$B$37)</f>
        <v>1</v>
      </c>
      <c r="S105" s="18" t="n">
        <f aca="false">Assumptions!$B$38/$R$105</f>
        <v>1</v>
      </c>
      <c r="T105" s="18" t="n">
        <f aca="false">Assumptions!$B$39*$S$105</f>
        <v>5000000</v>
      </c>
      <c r="U105" s="18" t="n">
        <f aca="false">IF($C$105&lt;Assumptions!$B$42,Assumptions!$B$42*(Assumptions!$B$21+Assumptions!$B$22/Assumptions!$B$42)/(Assumptions!$B$21+Assumptions!$B$22/$C$105),Assumptions!$B$42)</f>
        <v>3</v>
      </c>
      <c r="V105" s="18" t="n">
        <f aca="false">Assumptions!$B$43/$U$105</f>
        <v>1</v>
      </c>
      <c r="W105" s="18" t="n">
        <f aca="false">Assumptions!$B$44*$V$105</f>
        <v>5000000</v>
      </c>
      <c r="X105" s="18" t="n">
        <f aca="false">IF($C$105&lt;Assumptions!$B$47,Assumptions!$B$47*(Assumptions!$B$21+Assumptions!$B$22/Assumptions!$B$47)/(Assumptions!$B$21+Assumptions!$B$22/$C$105),Assumptions!$B$47)</f>
        <v>10</v>
      </c>
      <c r="Y105" s="18" t="n">
        <f aca="false">Assumptions!$B$48/$X$105</f>
        <v>1</v>
      </c>
      <c r="Z105" s="18" t="n">
        <f aca="false">Assumptions!$B$49*$Y$105</f>
        <v>3000000</v>
      </c>
      <c r="AA105" s="18" t="n">
        <f aca="false">IF($C$105&lt;Assumptions!$B$52,Assumptions!$B$52*(Assumptions!$B$21+Assumptions!$B$22/Assumptions!$B$52)/(Assumptions!$B$21+Assumptions!$B$22/$C$105),Assumptions!$B$52)</f>
        <v>25</v>
      </c>
      <c r="AB105" s="18" t="n">
        <f aca="false">Assumptions!$B$53/$AA$105</f>
        <v>1</v>
      </c>
      <c r="AC105" s="18" t="n">
        <f aca="false">Assumptions!$B$54*$AB$105</f>
        <v>2400000</v>
      </c>
      <c r="AD105" s="18" t="n">
        <f aca="false">IF($C$105&lt;Assumptions!$B$57,Assumptions!$B$57*(Assumptions!$B$21+Assumptions!$B$22/Assumptions!$B$57)/(Assumptions!$B$21+Assumptions!$B$22/$C$105),Assumptions!$B$57)</f>
        <v>57.6817359540603</v>
      </c>
      <c r="AE105" s="18" t="n">
        <f aca="false">Assumptions!$B$58/$AD$105</f>
        <v>1.04019060812917</v>
      </c>
      <c r="AF105" s="18" t="n">
        <f aca="false">Assumptions!$B$59*$AE$105</f>
        <v>1733651.36027881</v>
      </c>
      <c r="AG105" s="18" t="n">
        <f aca="false">IF($C$105&lt;Assumptions!$B$62,Assumptions!$B$62*(Assumptions!$B$21+Assumptions!$B$22/Assumptions!$B$62)/(Assumptions!$B$21+Assumptions!$B$22/$C$105),Assumptions!$B$62)</f>
        <v>48.9126262367378</v>
      </c>
      <c r="AH105" s="18" t="n">
        <f aca="false">Assumptions!$B$63/$AG$105</f>
        <v>1.00502293134033</v>
      </c>
      <c r="AI105" s="18" t="n">
        <f aca="false">Assumptions!$B$64*$AH$105</f>
        <v>6133320.27733387</v>
      </c>
    </row>
    <row r="106" customFormat="false" ht="23.85" hidden="true" customHeight="false" outlineLevel="0" collapsed="false">
      <c r="A106" s="6" t="n">
        <f aca="false">ROW()-ROW($A$41)+Assumptions!$B$4</f>
        <v>65</v>
      </c>
      <c r="B106" s="18" t="n">
        <f aca="false">$P$105</f>
        <v>587882.229488009</v>
      </c>
      <c r="C106" s="18" t="n">
        <f aca="false">Assumptions!$B$6/(Assumptions!$B$16+$B$106)</f>
        <v>37.628498065874</v>
      </c>
      <c r="D106" s="18" t="n">
        <f aca="false">Assumptions!$B$7/$C$106</f>
        <v>797268.069203315</v>
      </c>
      <c r="E106" s="18" t="n">
        <f aca="false">$T$106+$W$106+$Z$106+$AC$106+$AF$106+$AI$106</f>
        <v>23266971.6376127</v>
      </c>
      <c r="F106" s="18" t="n">
        <f aca="false">Assumptions!$B$70/(Assumptions!$B$20+Assumptions!$B$17+$B$106+$E$106+$O$105)</f>
        <v>26.7785530953235</v>
      </c>
      <c r="G106" s="18" t="n">
        <f aca="false">$C$106*(1-Assumptions!$B$71)</f>
        <v>30.1027984526992</v>
      </c>
      <c r="H106" s="18" t="n">
        <f aca="false">MIN($F$106,$G$106)</f>
        <v>26.7785530953235</v>
      </c>
      <c r="I106" s="18" t="str">
        <f aca="false">IF($F$106&lt;=$G$106,"cap","discount")</f>
        <v>cap</v>
      </c>
      <c r="J106" s="18" t="n">
        <f aca="false">Assumptions!$B$69/$H$106</f>
        <v>186716.585552682</v>
      </c>
      <c r="K106" s="18" t="n">
        <f aca="false">Assumptions!$B$74/(Assumptions!$B$20+Assumptions!$B$17+$B$106+$E$106+$J$106)</f>
        <v>42.7393378414047</v>
      </c>
      <c r="L106" s="18" t="n">
        <f aca="false">$C$106*(1-Assumptions!$B$75)</f>
        <v>31.9842233559929</v>
      </c>
      <c r="M106" s="18" t="n">
        <f aca="false">MIN($K$106,$L$106)</f>
        <v>31.9842233559929</v>
      </c>
      <c r="N106" s="18" t="str">
        <f aca="false">IF($K$106&lt;=$L$106,"cap","discount")</f>
        <v>discount</v>
      </c>
      <c r="O106" s="18" t="n">
        <f aca="false">Assumptions!$B$73/$M$106</f>
        <v>93796.2434356841</v>
      </c>
      <c r="P106" s="18" t="n">
        <f aca="false">MAX(Assumptions!$B$4,(Assumptions!$B$10*(Assumptions!$B$20+$E$106+Assumptions!$B$17+$J$106+$O$106+$D$106)-Assumptions!$B$17)/(1-Assumptions!$B$10))</f>
        <v>587882.229488009</v>
      </c>
      <c r="Q106" s="18" t="n">
        <f aca="false">Assumptions!$B$20+$E$106+Assumptions!$B$17+$P$106+$J$106+$O$106+$D$106</f>
        <v>38327301.7652924</v>
      </c>
      <c r="R106" s="18" t="n">
        <f aca="false">IF($C$106&lt;Assumptions!$B$37,Assumptions!$B$37*(Assumptions!$B$21+Assumptions!$B$22/Assumptions!$B$37)/(Assumptions!$B$21+Assumptions!$B$22/$C$106),Assumptions!$B$37)</f>
        <v>1</v>
      </c>
      <c r="S106" s="18" t="n">
        <f aca="false">Assumptions!$B$38/$R$106</f>
        <v>1</v>
      </c>
      <c r="T106" s="18" t="n">
        <f aca="false">Assumptions!$B$39*$S$106</f>
        <v>5000000</v>
      </c>
      <c r="U106" s="18" t="n">
        <f aca="false">IF($C$106&lt;Assumptions!$B$42,Assumptions!$B$42*(Assumptions!$B$21+Assumptions!$B$22/Assumptions!$B$42)/(Assumptions!$B$21+Assumptions!$B$22/$C$106),Assumptions!$B$42)</f>
        <v>3</v>
      </c>
      <c r="V106" s="18" t="n">
        <f aca="false">Assumptions!$B$43/$U$106</f>
        <v>1</v>
      </c>
      <c r="W106" s="18" t="n">
        <f aca="false">Assumptions!$B$44*$V$106</f>
        <v>5000000</v>
      </c>
      <c r="X106" s="18" t="n">
        <f aca="false">IF($C$106&lt;Assumptions!$B$47,Assumptions!$B$47*(Assumptions!$B$21+Assumptions!$B$22/Assumptions!$B$47)/(Assumptions!$B$21+Assumptions!$B$22/$C$106),Assumptions!$B$47)</f>
        <v>10</v>
      </c>
      <c r="Y106" s="18" t="n">
        <f aca="false">Assumptions!$B$48/$X$106</f>
        <v>1</v>
      </c>
      <c r="Z106" s="18" t="n">
        <f aca="false">Assumptions!$B$49*$Y$106</f>
        <v>3000000</v>
      </c>
      <c r="AA106" s="18" t="n">
        <f aca="false">IF($C$106&lt;Assumptions!$B$52,Assumptions!$B$52*(Assumptions!$B$21+Assumptions!$B$22/Assumptions!$B$52)/(Assumptions!$B$21+Assumptions!$B$22/$C$106),Assumptions!$B$52)</f>
        <v>25</v>
      </c>
      <c r="AB106" s="18" t="n">
        <f aca="false">Assumptions!$B$53/$AA$106</f>
        <v>1</v>
      </c>
      <c r="AC106" s="18" t="n">
        <f aca="false">Assumptions!$B$54*$AB$106</f>
        <v>2400000</v>
      </c>
      <c r="AD106" s="18" t="n">
        <f aca="false">IF($C$106&lt;Assumptions!$B$57,Assumptions!$B$57*(Assumptions!$B$21+Assumptions!$B$22/Assumptions!$B$57)/(Assumptions!$B$21+Assumptions!$B$22/$C$106),Assumptions!$B$57)</f>
        <v>57.6817359540603</v>
      </c>
      <c r="AE106" s="18" t="n">
        <f aca="false">Assumptions!$B$58/$AD$106</f>
        <v>1.04019060812917</v>
      </c>
      <c r="AF106" s="18" t="n">
        <f aca="false">Assumptions!$B$59*$AE$106</f>
        <v>1733651.36027881</v>
      </c>
      <c r="AG106" s="18" t="n">
        <f aca="false">IF($C$106&lt;Assumptions!$B$62,Assumptions!$B$62*(Assumptions!$B$21+Assumptions!$B$22/Assumptions!$B$62)/(Assumptions!$B$21+Assumptions!$B$22/$C$106),Assumptions!$B$62)</f>
        <v>48.9126262367378</v>
      </c>
      <c r="AH106" s="18" t="n">
        <f aca="false">Assumptions!$B$63/$AG$106</f>
        <v>1.00502293134033</v>
      </c>
      <c r="AI106" s="18" t="n">
        <f aca="false">Assumptions!$B$64*$AH$106</f>
        <v>6133320.27733387</v>
      </c>
    </row>
    <row r="107" customFormat="false" ht="23.85" hidden="true" customHeight="false" outlineLevel="0" collapsed="false">
      <c r="A107" s="6" t="n">
        <f aca="false">ROW()-ROW($A$41)+Assumptions!$B$4</f>
        <v>66</v>
      </c>
      <c r="B107" s="18" t="n">
        <f aca="false">$P$106</f>
        <v>587882.229488009</v>
      </c>
      <c r="C107" s="18" t="n">
        <f aca="false">Assumptions!$B$6/(Assumptions!$B$16+$B$107)</f>
        <v>37.628498065874</v>
      </c>
      <c r="D107" s="18" t="n">
        <f aca="false">Assumptions!$B$7/$C$107</f>
        <v>797268.069203315</v>
      </c>
      <c r="E107" s="18" t="n">
        <f aca="false">$T$107+$W$107+$Z$107+$AC$107+$AF$107+$AI$107</f>
        <v>23266971.6376127</v>
      </c>
      <c r="F107" s="18" t="n">
        <f aca="false">Assumptions!$B$70/(Assumptions!$B$20+Assumptions!$B$17+$B$107+$E$107+$O$106)</f>
        <v>26.7785530953235</v>
      </c>
      <c r="G107" s="18" t="n">
        <f aca="false">$C$107*(1-Assumptions!$B$71)</f>
        <v>30.1027984526992</v>
      </c>
      <c r="H107" s="18" t="n">
        <f aca="false">MIN($F$107,$G$107)</f>
        <v>26.7785530953235</v>
      </c>
      <c r="I107" s="18" t="str">
        <f aca="false">IF($F$107&lt;=$G$107,"cap","discount")</f>
        <v>cap</v>
      </c>
      <c r="J107" s="18" t="n">
        <f aca="false">Assumptions!$B$69/$H$107</f>
        <v>186716.585552682</v>
      </c>
      <c r="K107" s="18" t="n">
        <f aca="false">Assumptions!$B$74/(Assumptions!$B$20+Assumptions!$B$17+$B$107+$E$107+$J$107)</f>
        <v>42.7393378414047</v>
      </c>
      <c r="L107" s="18" t="n">
        <f aca="false">$C$107*(1-Assumptions!$B$75)</f>
        <v>31.9842233559929</v>
      </c>
      <c r="M107" s="18" t="n">
        <f aca="false">MIN($K$107,$L$107)</f>
        <v>31.9842233559929</v>
      </c>
      <c r="N107" s="18" t="str">
        <f aca="false">IF($K$107&lt;=$L$107,"cap","discount")</f>
        <v>discount</v>
      </c>
      <c r="O107" s="18" t="n">
        <f aca="false">Assumptions!$B$73/$M$107</f>
        <v>93796.2434356841</v>
      </c>
      <c r="P107" s="18" t="n">
        <f aca="false">MAX(Assumptions!$B$4,(Assumptions!$B$10*(Assumptions!$B$20+$E$107+Assumptions!$B$17+$J$107+$O$107+$D$107)-Assumptions!$B$17)/(1-Assumptions!$B$10))</f>
        <v>587882.229488009</v>
      </c>
      <c r="Q107" s="18" t="n">
        <f aca="false">Assumptions!$B$20+$E$107+Assumptions!$B$17+$P$107+$J$107+$O$107+$D$107</f>
        <v>38327301.7652924</v>
      </c>
      <c r="R107" s="18" t="n">
        <f aca="false">IF($C$107&lt;Assumptions!$B$37,Assumptions!$B$37*(Assumptions!$B$21+Assumptions!$B$22/Assumptions!$B$37)/(Assumptions!$B$21+Assumptions!$B$22/$C$107),Assumptions!$B$37)</f>
        <v>1</v>
      </c>
      <c r="S107" s="18" t="n">
        <f aca="false">Assumptions!$B$38/$R$107</f>
        <v>1</v>
      </c>
      <c r="T107" s="18" t="n">
        <f aca="false">Assumptions!$B$39*$S$107</f>
        <v>5000000</v>
      </c>
      <c r="U107" s="18" t="n">
        <f aca="false">IF($C$107&lt;Assumptions!$B$42,Assumptions!$B$42*(Assumptions!$B$21+Assumptions!$B$22/Assumptions!$B$42)/(Assumptions!$B$21+Assumptions!$B$22/$C$107),Assumptions!$B$42)</f>
        <v>3</v>
      </c>
      <c r="V107" s="18" t="n">
        <f aca="false">Assumptions!$B$43/$U$107</f>
        <v>1</v>
      </c>
      <c r="W107" s="18" t="n">
        <f aca="false">Assumptions!$B$44*$V$107</f>
        <v>5000000</v>
      </c>
      <c r="X107" s="18" t="n">
        <f aca="false">IF($C$107&lt;Assumptions!$B$47,Assumptions!$B$47*(Assumptions!$B$21+Assumptions!$B$22/Assumptions!$B$47)/(Assumptions!$B$21+Assumptions!$B$22/$C$107),Assumptions!$B$47)</f>
        <v>10</v>
      </c>
      <c r="Y107" s="18" t="n">
        <f aca="false">Assumptions!$B$48/$X$107</f>
        <v>1</v>
      </c>
      <c r="Z107" s="18" t="n">
        <f aca="false">Assumptions!$B$49*$Y$107</f>
        <v>3000000</v>
      </c>
      <c r="AA107" s="18" t="n">
        <f aca="false">IF($C$107&lt;Assumptions!$B$52,Assumptions!$B$52*(Assumptions!$B$21+Assumptions!$B$22/Assumptions!$B$52)/(Assumptions!$B$21+Assumptions!$B$22/$C$107),Assumptions!$B$52)</f>
        <v>25</v>
      </c>
      <c r="AB107" s="18" t="n">
        <f aca="false">Assumptions!$B$53/$AA$107</f>
        <v>1</v>
      </c>
      <c r="AC107" s="18" t="n">
        <f aca="false">Assumptions!$B$54*$AB$107</f>
        <v>2400000</v>
      </c>
      <c r="AD107" s="18" t="n">
        <f aca="false">IF($C$107&lt;Assumptions!$B$57,Assumptions!$B$57*(Assumptions!$B$21+Assumptions!$B$22/Assumptions!$B$57)/(Assumptions!$B$21+Assumptions!$B$22/$C$107),Assumptions!$B$57)</f>
        <v>57.6817359540603</v>
      </c>
      <c r="AE107" s="18" t="n">
        <f aca="false">Assumptions!$B$58/$AD$107</f>
        <v>1.04019060812917</v>
      </c>
      <c r="AF107" s="18" t="n">
        <f aca="false">Assumptions!$B$59*$AE$107</f>
        <v>1733651.36027881</v>
      </c>
      <c r="AG107" s="18" t="n">
        <f aca="false">IF($C$107&lt;Assumptions!$B$62,Assumptions!$B$62*(Assumptions!$B$21+Assumptions!$B$22/Assumptions!$B$62)/(Assumptions!$B$21+Assumptions!$B$22/$C$107),Assumptions!$B$62)</f>
        <v>48.9126262367378</v>
      </c>
      <c r="AH107" s="18" t="n">
        <f aca="false">Assumptions!$B$63/$AG$107</f>
        <v>1.00502293134033</v>
      </c>
      <c r="AI107" s="18" t="n">
        <f aca="false">Assumptions!$B$64*$AH$107</f>
        <v>6133320.27733387</v>
      </c>
    </row>
    <row r="108" customFormat="false" ht="23.85" hidden="true" customHeight="false" outlineLevel="0" collapsed="false">
      <c r="A108" s="6" t="n">
        <f aca="false">ROW()-ROW($A$41)+Assumptions!$B$4</f>
        <v>67</v>
      </c>
      <c r="B108" s="18" t="n">
        <f aca="false">$P$107</f>
        <v>587882.229488009</v>
      </c>
      <c r="C108" s="18" t="n">
        <f aca="false">Assumptions!$B$6/(Assumptions!$B$16+$B$108)</f>
        <v>37.628498065874</v>
      </c>
      <c r="D108" s="18" t="n">
        <f aca="false">Assumptions!$B$7/$C$108</f>
        <v>797268.069203315</v>
      </c>
      <c r="E108" s="18" t="n">
        <f aca="false">$T$108+$W$108+$Z$108+$AC$108+$AF$108+$AI$108</f>
        <v>23266971.6376127</v>
      </c>
      <c r="F108" s="18" t="n">
        <f aca="false">Assumptions!$B$70/(Assumptions!$B$20+Assumptions!$B$17+$B$108+$E$108+$O$107)</f>
        <v>26.7785530953235</v>
      </c>
      <c r="G108" s="18" t="n">
        <f aca="false">$C$108*(1-Assumptions!$B$71)</f>
        <v>30.1027984526992</v>
      </c>
      <c r="H108" s="18" t="n">
        <f aca="false">MIN($F$108,$G$108)</f>
        <v>26.7785530953235</v>
      </c>
      <c r="I108" s="18" t="str">
        <f aca="false">IF($F$108&lt;=$G$108,"cap","discount")</f>
        <v>cap</v>
      </c>
      <c r="J108" s="18" t="n">
        <f aca="false">Assumptions!$B$69/$H$108</f>
        <v>186716.585552682</v>
      </c>
      <c r="K108" s="18" t="n">
        <f aca="false">Assumptions!$B$74/(Assumptions!$B$20+Assumptions!$B$17+$B$108+$E$108+$J$108)</f>
        <v>42.7393378414047</v>
      </c>
      <c r="L108" s="18" t="n">
        <f aca="false">$C$108*(1-Assumptions!$B$75)</f>
        <v>31.9842233559929</v>
      </c>
      <c r="M108" s="18" t="n">
        <f aca="false">MIN($K$108,$L$108)</f>
        <v>31.9842233559929</v>
      </c>
      <c r="N108" s="18" t="str">
        <f aca="false">IF($K$108&lt;=$L$108,"cap","discount")</f>
        <v>discount</v>
      </c>
      <c r="O108" s="18" t="n">
        <f aca="false">Assumptions!$B$73/$M$108</f>
        <v>93796.2434356841</v>
      </c>
      <c r="P108" s="18" t="n">
        <f aca="false">MAX(Assumptions!$B$4,(Assumptions!$B$10*(Assumptions!$B$20+$E$108+Assumptions!$B$17+$J$108+$O$108+$D$108)-Assumptions!$B$17)/(1-Assumptions!$B$10))</f>
        <v>587882.229488009</v>
      </c>
      <c r="Q108" s="18" t="n">
        <f aca="false">Assumptions!$B$20+$E$108+Assumptions!$B$17+$P$108+$J$108+$O$108+$D$108</f>
        <v>38327301.7652924</v>
      </c>
      <c r="R108" s="18" t="n">
        <f aca="false">IF($C$108&lt;Assumptions!$B$37,Assumptions!$B$37*(Assumptions!$B$21+Assumptions!$B$22/Assumptions!$B$37)/(Assumptions!$B$21+Assumptions!$B$22/$C$108),Assumptions!$B$37)</f>
        <v>1</v>
      </c>
      <c r="S108" s="18" t="n">
        <f aca="false">Assumptions!$B$38/$R$108</f>
        <v>1</v>
      </c>
      <c r="T108" s="18" t="n">
        <f aca="false">Assumptions!$B$39*$S$108</f>
        <v>5000000</v>
      </c>
      <c r="U108" s="18" t="n">
        <f aca="false">IF($C$108&lt;Assumptions!$B$42,Assumptions!$B$42*(Assumptions!$B$21+Assumptions!$B$22/Assumptions!$B$42)/(Assumptions!$B$21+Assumptions!$B$22/$C$108),Assumptions!$B$42)</f>
        <v>3</v>
      </c>
      <c r="V108" s="18" t="n">
        <f aca="false">Assumptions!$B$43/$U$108</f>
        <v>1</v>
      </c>
      <c r="W108" s="18" t="n">
        <f aca="false">Assumptions!$B$44*$V$108</f>
        <v>5000000</v>
      </c>
      <c r="X108" s="18" t="n">
        <f aca="false">IF($C$108&lt;Assumptions!$B$47,Assumptions!$B$47*(Assumptions!$B$21+Assumptions!$B$22/Assumptions!$B$47)/(Assumptions!$B$21+Assumptions!$B$22/$C$108),Assumptions!$B$47)</f>
        <v>10</v>
      </c>
      <c r="Y108" s="18" t="n">
        <f aca="false">Assumptions!$B$48/$X$108</f>
        <v>1</v>
      </c>
      <c r="Z108" s="18" t="n">
        <f aca="false">Assumptions!$B$49*$Y$108</f>
        <v>3000000</v>
      </c>
      <c r="AA108" s="18" t="n">
        <f aca="false">IF($C$108&lt;Assumptions!$B$52,Assumptions!$B$52*(Assumptions!$B$21+Assumptions!$B$22/Assumptions!$B$52)/(Assumptions!$B$21+Assumptions!$B$22/$C$108),Assumptions!$B$52)</f>
        <v>25</v>
      </c>
      <c r="AB108" s="18" t="n">
        <f aca="false">Assumptions!$B$53/$AA$108</f>
        <v>1</v>
      </c>
      <c r="AC108" s="18" t="n">
        <f aca="false">Assumptions!$B$54*$AB$108</f>
        <v>2400000</v>
      </c>
      <c r="AD108" s="18" t="n">
        <f aca="false">IF($C$108&lt;Assumptions!$B$57,Assumptions!$B$57*(Assumptions!$B$21+Assumptions!$B$22/Assumptions!$B$57)/(Assumptions!$B$21+Assumptions!$B$22/$C$108),Assumptions!$B$57)</f>
        <v>57.6817359540603</v>
      </c>
      <c r="AE108" s="18" t="n">
        <f aca="false">Assumptions!$B$58/$AD$108</f>
        <v>1.04019060812917</v>
      </c>
      <c r="AF108" s="18" t="n">
        <f aca="false">Assumptions!$B$59*$AE$108</f>
        <v>1733651.36027881</v>
      </c>
      <c r="AG108" s="18" t="n">
        <f aca="false">IF($C$108&lt;Assumptions!$B$62,Assumptions!$B$62*(Assumptions!$B$21+Assumptions!$B$22/Assumptions!$B$62)/(Assumptions!$B$21+Assumptions!$B$22/$C$108),Assumptions!$B$62)</f>
        <v>48.9126262367378</v>
      </c>
      <c r="AH108" s="18" t="n">
        <f aca="false">Assumptions!$B$63/$AG$108</f>
        <v>1.00502293134033</v>
      </c>
      <c r="AI108" s="18" t="n">
        <f aca="false">Assumptions!$B$64*$AH$108</f>
        <v>6133320.27733387</v>
      </c>
    </row>
    <row r="109" customFormat="false" ht="23.85" hidden="true" customHeight="false" outlineLevel="0" collapsed="false">
      <c r="A109" s="6" t="n">
        <f aca="false">ROW()-ROW($A$41)+Assumptions!$B$4</f>
        <v>68</v>
      </c>
      <c r="B109" s="18" t="n">
        <f aca="false">$P$108</f>
        <v>587882.229488009</v>
      </c>
      <c r="C109" s="18" t="n">
        <f aca="false">Assumptions!$B$6/(Assumptions!$B$16+$B$109)</f>
        <v>37.628498065874</v>
      </c>
      <c r="D109" s="18" t="n">
        <f aca="false">Assumptions!$B$7/$C$109</f>
        <v>797268.069203315</v>
      </c>
      <c r="E109" s="18" t="n">
        <f aca="false">$T$109+$W$109+$Z$109+$AC$109+$AF$109+$AI$109</f>
        <v>23266971.6376127</v>
      </c>
      <c r="F109" s="18" t="n">
        <f aca="false">Assumptions!$B$70/(Assumptions!$B$20+Assumptions!$B$17+$B$109+$E$109+$O$108)</f>
        <v>26.7785530953235</v>
      </c>
      <c r="G109" s="18" t="n">
        <f aca="false">$C$109*(1-Assumptions!$B$71)</f>
        <v>30.1027984526992</v>
      </c>
      <c r="H109" s="18" t="n">
        <f aca="false">MIN($F$109,$G$109)</f>
        <v>26.7785530953235</v>
      </c>
      <c r="I109" s="18" t="str">
        <f aca="false">IF($F$109&lt;=$G$109,"cap","discount")</f>
        <v>cap</v>
      </c>
      <c r="J109" s="18" t="n">
        <f aca="false">Assumptions!$B$69/$H$109</f>
        <v>186716.585552682</v>
      </c>
      <c r="K109" s="18" t="n">
        <f aca="false">Assumptions!$B$74/(Assumptions!$B$20+Assumptions!$B$17+$B$109+$E$109+$J$109)</f>
        <v>42.7393378414047</v>
      </c>
      <c r="L109" s="18" t="n">
        <f aca="false">$C$109*(1-Assumptions!$B$75)</f>
        <v>31.9842233559929</v>
      </c>
      <c r="M109" s="18" t="n">
        <f aca="false">MIN($K$109,$L$109)</f>
        <v>31.9842233559929</v>
      </c>
      <c r="N109" s="18" t="str">
        <f aca="false">IF($K$109&lt;=$L$109,"cap","discount")</f>
        <v>discount</v>
      </c>
      <c r="O109" s="18" t="n">
        <f aca="false">Assumptions!$B$73/$M$109</f>
        <v>93796.2434356841</v>
      </c>
      <c r="P109" s="18" t="n">
        <f aca="false">MAX(Assumptions!$B$4,(Assumptions!$B$10*(Assumptions!$B$20+$E$109+Assumptions!$B$17+$J$109+$O$109+$D$109)-Assumptions!$B$17)/(1-Assumptions!$B$10))</f>
        <v>587882.229488009</v>
      </c>
      <c r="Q109" s="18" t="n">
        <f aca="false">Assumptions!$B$20+$E$109+Assumptions!$B$17+$P$109+$J$109+$O$109+$D$109</f>
        <v>38327301.7652924</v>
      </c>
      <c r="R109" s="18" t="n">
        <f aca="false">IF($C$109&lt;Assumptions!$B$37,Assumptions!$B$37*(Assumptions!$B$21+Assumptions!$B$22/Assumptions!$B$37)/(Assumptions!$B$21+Assumptions!$B$22/$C$109),Assumptions!$B$37)</f>
        <v>1</v>
      </c>
      <c r="S109" s="18" t="n">
        <f aca="false">Assumptions!$B$38/$R$109</f>
        <v>1</v>
      </c>
      <c r="T109" s="18" t="n">
        <f aca="false">Assumptions!$B$39*$S$109</f>
        <v>5000000</v>
      </c>
      <c r="U109" s="18" t="n">
        <f aca="false">IF($C$109&lt;Assumptions!$B$42,Assumptions!$B$42*(Assumptions!$B$21+Assumptions!$B$22/Assumptions!$B$42)/(Assumptions!$B$21+Assumptions!$B$22/$C$109),Assumptions!$B$42)</f>
        <v>3</v>
      </c>
      <c r="V109" s="18" t="n">
        <f aca="false">Assumptions!$B$43/$U$109</f>
        <v>1</v>
      </c>
      <c r="W109" s="18" t="n">
        <f aca="false">Assumptions!$B$44*$V$109</f>
        <v>5000000</v>
      </c>
      <c r="X109" s="18" t="n">
        <f aca="false">IF($C$109&lt;Assumptions!$B$47,Assumptions!$B$47*(Assumptions!$B$21+Assumptions!$B$22/Assumptions!$B$47)/(Assumptions!$B$21+Assumptions!$B$22/$C$109),Assumptions!$B$47)</f>
        <v>10</v>
      </c>
      <c r="Y109" s="18" t="n">
        <f aca="false">Assumptions!$B$48/$X$109</f>
        <v>1</v>
      </c>
      <c r="Z109" s="18" t="n">
        <f aca="false">Assumptions!$B$49*$Y$109</f>
        <v>3000000</v>
      </c>
      <c r="AA109" s="18" t="n">
        <f aca="false">IF($C$109&lt;Assumptions!$B$52,Assumptions!$B$52*(Assumptions!$B$21+Assumptions!$B$22/Assumptions!$B$52)/(Assumptions!$B$21+Assumptions!$B$22/$C$109),Assumptions!$B$52)</f>
        <v>25</v>
      </c>
      <c r="AB109" s="18" t="n">
        <f aca="false">Assumptions!$B$53/$AA$109</f>
        <v>1</v>
      </c>
      <c r="AC109" s="18" t="n">
        <f aca="false">Assumptions!$B$54*$AB$109</f>
        <v>2400000</v>
      </c>
      <c r="AD109" s="18" t="n">
        <f aca="false">IF($C$109&lt;Assumptions!$B$57,Assumptions!$B$57*(Assumptions!$B$21+Assumptions!$B$22/Assumptions!$B$57)/(Assumptions!$B$21+Assumptions!$B$22/$C$109),Assumptions!$B$57)</f>
        <v>57.6817359540603</v>
      </c>
      <c r="AE109" s="18" t="n">
        <f aca="false">Assumptions!$B$58/$AD$109</f>
        <v>1.04019060812917</v>
      </c>
      <c r="AF109" s="18" t="n">
        <f aca="false">Assumptions!$B$59*$AE$109</f>
        <v>1733651.36027881</v>
      </c>
      <c r="AG109" s="18" t="n">
        <f aca="false">IF($C$109&lt;Assumptions!$B$62,Assumptions!$B$62*(Assumptions!$B$21+Assumptions!$B$22/Assumptions!$B$62)/(Assumptions!$B$21+Assumptions!$B$22/$C$109),Assumptions!$B$62)</f>
        <v>48.9126262367378</v>
      </c>
      <c r="AH109" s="18" t="n">
        <f aca="false">Assumptions!$B$63/$AG$109</f>
        <v>1.00502293134033</v>
      </c>
      <c r="AI109" s="18" t="n">
        <f aca="false">Assumptions!$B$64*$AH$109</f>
        <v>6133320.27733387</v>
      </c>
    </row>
    <row r="110" customFormat="false" ht="23.85" hidden="true" customHeight="false" outlineLevel="0" collapsed="false">
      <c r="A110" s="6" t="n">
        <f aca="false">ROW()-ROW($A$41)+Assumptions!$B$4</f>
        <v>69</v>
      </c>
      <c r="B110" s="18" t="n">
        <f aca="false">$P$109</f>
        <v>587882.229488009</v>
      </c>
      <c r="C110" s="18" t="n">
        <f aca="false">Assumptions!$B$6/(Assumptions!$B$16+$B$110)</f>
        <v>37.628498065874</v>
      </c>
      <c r="D110" s="18" t="n">
        <f aca="false">Assumptions!$B$7/$C$110</f>
        <v>797268.069203315</v>
      </c>
      <c r="E110" s="18" t="n">
        <f aca="false">$T$110+$W$110+$Z$110+$AC$110+$AF$110+$AI$110</f>
        <v>23266971.6376127</v>
      </c>
      <c r="F110" s="18" t="n">
        <f aca="false">Assumptions!$B$70/(Assumptions!$B$20+Assumptions!$B$17+$B$110+$E$110+$O$109)</f>
        <v>26.7785530953235</v>
      </c>
      <c r="G110" s="18" t="n">
        <f aca="false">$C$110*(1-Assumptions!$B$71)</f>
        <v>30.1027984526992</v>
      </c>
      <c r="H110" s="18" t="n">
        <f aca="false">MIN($F$110,$G$110)</f>
        <v>26.7785530953235</v>
      </c>
      <c r="I110" s="18" t="str">
        <f aca="false">IF($F$110&lt;=$G$110,"cap","discount")</f>
        <v>cap</v>
      </c>
      <c r="J110" s="18" t="n">
        <f aca="false">Assumptions!$B$69/$H$110</f>
        <v>186716.585552682</v>
      </c>
      <c r="K110" s="18" t="n">
        <f aca="false">Assumptions!$B$74/(Assumptions!$B$20+Assumptions!$B$17+$B$110+$E$110+$J$110)</f>
        <v>42.7393378414047</v>
      </c>
      <c r="L110" s="18" t="n">
        <f aca="false">$C$110*(1-Assumptions!$B$75)</f>
        <v>31.9842233559929</v>
      </c>
      <c r="M110" s="18" t="n">
        <f aca="false">MIN($K$110,$L$110)</f>
        <v>31.9842233559929</v>
      </c>
      <c r="N110" s="18" t="str">
        <f aca="false">IF($K$110&lt;=$L$110,"cap","discount")</f>
        <v>discount</v>
      </c>
      <c r="O110" s="18" t="n">
        <f aca="false">Assumptions!$B$73/$M$110</f>
        <v>93796.2434356841</v>
      </c>
      <c r="P110" s="18" t="n">
        <f aca="false">MAX(Assumptions!$B$4,(Assumptions!$B$10*(Assumptions!$B$20+$E$110+Assumptions!$B$17+$J$110+$O$110+$D$110)-Assumptions!$B$17)/(1-Assumptions!$B$10))</f>
        <v>587882.229488009</v>
      </c>
      <c r="Q110" s="18" t="n">
        <f aca="false">Assumptions!$B$20+$E$110+Assumptions!$B$17+$P$110+$J$110+$O$110+$D$110</f>
        <v>38327301.7652924</v>
      </c>
      <c r="R110" s="18" t="n">
        <f aca="false">IF($C$110&lt;Assumptions!$B$37,Assumptions!$B$37*(Assumptions!$B$21+Assumptions!$B$22/Assumptions!$B$37)/(Assumptions!$B$21+Assumptions!$B$22/$C$110),Assumptions!$B$37)</f>
        <v>1</v>
      </c>
      <c r="S110" s="18" t="n">
        <f aca="false">Assumptions!$B$38/$R$110</f>
        <v>1</v>
      </c>
      <c r="T110" s="18" t="n">
        <f aca="false">Assumptions!$B$39*$S$110</f>
        <v>5000000</v>
      </c>
      <c r="U110" s="18" t="n">
        <f aca="false">IF($C$110&lt;Assumptions!$B$42,Assumptions!$B$42*(Assumptions!$B$21+Assumptions!$B$22/Assumptions!$B$42)/(Assumptions!$B$21+Assumptions!$B$22/$C$110),Assumptions!$B$42)</f>
        <v>3</v>
      </c>
      <c r="V110" s="18" t="n">
        <f aca="false">Assumptions!$B$43/$U$110</f>
        <v>1</v>
      </c>
      <c r="W110" s="18" t="n">
        <f aca="false">Assumptions!$B$44*$V$110</f>
        <v>5000000</v>
      </c>
      <c r="X110" s="18" t="n">
        <f aca="false">IF($C$110&lt;Assumptions!$B$47,Assumptions!$B$47*(Assumptions!$B$21+Assumptions!$B$22/Assumptions!$B$47)/(Assumptions!$B$21+Assumptions!$B$22/$C$110),Assumptions!$B$47)</f>
        <v>10</v>
      </c>
      <c r="Y110" s="18" t="n">
        <f aca="false">Assumptions!$B$48/$X$110</f>
        <v>1</v>
      </c>
      <c r="Z110" s="18" t="n">
        <f aca="false">Assumptions!$B$49*$Y$110</f>
        <v>3000000</v>
      </c>
      <c r="AA110" s="18" t="n">
        <f aca="false">IF($C$110&lt;Assumptions!$B$52,Assumptions!$B$52*(Assumptions!$B$21+Assumptions!$B$22/Assumptions!$B$52)/(Assumptions!$B$21+Assumptions!$B$22/$C$110),Assumptions!$B$52)</f>
        <v>25</v>
      </c>
      <c r="AB110" s="18" t="n">
        <f aca="false">Assumptions!$B$53/$AA$110</f>
        <v>1</v>
      </c>
      <c r="AC110" s="18" t="n">
        <f aca="false">Assumptions!$B$54*$AB$110</f>
        <v>2400000</v>
      </c>
      <c r="AD110" s="18" t="n">
        <f aca="false">IF($C$110&lt;Assumptions!$B$57,Assumptions!$B$57*(Assumptions!$B$21+Assumptions!$B$22/Assumptions!$B$57)/(Assumptions!$B$21+Assumptions!$B$22/$C$110),Assumptions!$B$57)</f>
        <v>57.6817359540603</v>
      </c>
      <c r="AE110" s="18" t="n">
        <f aca="false">Assumptions!$B$58/$AD$110</f>
        <v>1.04019060812917</v>
      </c>
      <c r="AF110" s="18" t="n">
        <f aca="false">Assumptions!$B$59*$AE$110</f>
        <v>1733651.36027881</v>
      </c>
      <c r="AG110" s="18" t="n">
        <f aca="false">IF($C$110&lt;Assumptions!$B$62,Assumptions!$B$62*(Assumptions!$B$21+Assumptions!$B$22/Assumptions!$B$62)/(Assumptions!$B$21+Assumptions!$B$22/$C$110),Assumptions!$B$62)</f>
        <v>48.9126262367378</v>
      </c>
      <c r="AH110" s="18" t="n">
        <f aca="false">Assumptions!$B$63/$AG$110</f>
        <v>1.00502293134033</v>
      </c>
      <c r="AI110" s="18" t="n">
        <f aca="false">Assumptions!$B$64*$AH$110</f>
        <v>6133320.27733387</v>
      </c>
    </row>
    <row r="111" customFormat="false" ht="23.85" hidden="true" customHeight="false" outlineLevel="0" collapsed="false">
      <c r="A111" s="6" t="n">
        <f aca="false">ROW()-ROW($A$41)+Assumptions!$B$4</f>
        <v>70</v>
      </c>
      <c r="B111" s="18" t="n">
        <f aca="false">$P$110</f>
        <v>587882.229488009</v>
      </c>
      <c r="C111" s="18" t="n">
        <f aca="false">Assumptions!$B$6/(Assumptions!$B$16+$B$111)</f>
        <v>37.628498065874</v>
      </c>
      <c r="D111" s="18" t="n">
        <f aca="false">Assumptions!$B$7/$C$111</f>
        <v>797268.069203315</v>
      </c>
      <c r="E111" s="18" t="n">
        <f aca="false">$T$111+$W$111+$Z$111+$AC$111+$AF$111+$AI$111</f>
        <v>23266971.6376127</v>
      </c>
      <c r="F111" s="18" t="n">
        <f aca="false">Assumptions!$B$70/(Assumptions!$B$20+Assumptions!$B$17+$B$111+$E$111+$O$110)</f>
        <v>26.7785530953235</v>
      </c>
      <c r="G111" s="18" t="n">
        <f aca="false">$C$111*(1-Assumptions!$B$71)</f>
        <v>30.1027984526992</v>
      </c>
      <c r="H111" s="18" t="n">
        <f aca="false">MIN($F$111,$G$111)</f>
        <v>26.7785530953235</v>
      </c>
      <c r="I111" s="18" t="str">
        <f aca="false">IF($F$111&lt;=$G$111,"cap","discount")</f>
        <v>cap</v>
      </c>
      <c r="J111" s="18" t="n">
        <f aca="false">Assumptions!$B$69/$H$111</f>
        <v>186716.585552682</v>
      </c>
      <c r="K111" s="18" t="n">
        <f aca="false">Assumptions!$B$74/(Assumptions!$B$20+Assumptions!$B$17+$B$111+$E$111+$J$111)</f>
        <v>42.7393378414047</v>
      </c>
      <c r="L111" s="18" t="n">
        <f aca="false">$C$111*(1-Assumptions!$B$75)</f>
        <v>31.9842233559929</v>
      </c>
      <c r="M111" s="18" t="n">
        <f aca="false">MIN($K$111,$L$111)</f>
        <v>31.9842233559929</v>
      </c>
      <c r="N111" s="18" t="str">
        <f aca="false">IF($K$111&lt;=$L$111,"cap","discount")</f>
        <v>discount</v>
      </c>
      <c r="O111" s="18" t="n">
        <f aca="false">Assumptions!$B$73/$M$111</f>
        <v>93796.2434356841</v>
      </c>
      <c r="P111" s="18" t="n">
        <f aca="false">MAX(Assumptions!$B$4,(Assumptions!$B$10*(Assumptions!$B$20+$E$111+Assumptions!$B$17+$J$111+$O$111+$D$111)-Assumptions!$B$17)/(1-Assumptions!$B$10))</f>
        <v>587882.229488009</v>
      </c>
      <c r="Q111" s="18" t="n">
        <f aca="false">Assumptions!$B$20+$E$111+Assumptions!$B$17+$P$111+$J$111+$O$111+$D$111</f>
        <v>38327301.7652924</v>
      </c>
      <c r="R111" s="18" t="n">
        <f aca="false">IF($C$111&lt;Assumptions!$B$37,Assumptions!$B$37*(Assumptions!$B$21+Assumptions!$B$22/Assumptions!$B$37)/(Assumptions!$B$21+Assumptions!$B$22/$C$111),Assumptions!$B$37)</f>
        <v>1</v>
      </c>
      <c r="S111" s="18" t="n">
        <f aca="false">Assumptions!$B$38/$R$111</f>
        <v>1</v>
      </c>
      <c r="T111" s="18" t="n">
        <f aca="false">Assumptions!$B$39*$S$111</f>
        <v>5000000</v>
      </c>
      <c r="U111" s="18" t="n">
        <f aca="false">IF($C$111&lt;Assumptions!$B$42,Assumptions!$B$42*(Assumptions!$B$21+Assumptions!$B$22/Assumptions!$B$42)/(Assumptions!$B$21+Assumptions!$B$22/$C$111),Assumptions!$B$42)</f>
        <v>3</v>
      </c>
      <c r="V111" s="18" t="n">
        <f aca="false">Assumptions!$B$43/$U$111</f>
        <v>1</v>
      </c>
      <c r="W111" s="18" t="n">
        <f aca="false">Assumptions!$B$44*$V$111</f>
        <v>5000000</v>
      </c>
      <c r="X111" s="18" t="n">
        <f aca="false">IF($C$111&lt;Assumptions!$B$47,Assumptions!$B$47*(Assumptions!$B$21+Assumptions!$B$22/Assumptions!$B$47)/(Assumptions!$B$21+Assumptions!$B$22/$C$111),Assumptions!$B$47)</f>
        <v>10</v>
      </c>
      <c r="Y111" s="18" t="n">
        <f aca="false">Assumptions!$B$48/$X$111</f>
        <v>1</v>
      </c>
      <c r="Z111" s="18" t="n">
        <f aca="false">Assumptions!$B$49*$Y$111</f>
        <v>3000000</v>
      </c>
      <c r="AA111" s="18" t="n">
        <f aca="false">IF($C$111&lt;Assumptions!$B$52,Assumptions!$B$52*(Assumptions!$B$21+Assumptions!$B$22/Assumptions!$B$52)/(Assumptions!$B$21+Assumptions!$B$22/$C$111),Assumptions!$B$52)</f>
        <v>25</v>
      </c>
      <c r="AB111" s="18" t="n">
        <f aca="false">Assumptions!$B$53/$AA$111</f>
        <v>1</v>
      </c>
      <c r="AC111" s="18" t="n">
        <f aca="false">Assumptions!$B$54*$AB$111</f>
        <v>2400000</v>
      </c>
      <c r="AD111" s="18" t="n">
        <f aca="false">IF($C$111&lt;Assumptions!$B$57,Assumptions!$B$57*(Assumptions!$B$21+Assumptions!$B$22/Assumptions!$B$57)/(Assumptions!$B$21+Assumptions!$B$22/$C$111),Assumptions!$B$57)</f>
        <v>57.6817359540603</v>
      </c>
      <c r="AE111" s="18" t="n">
        <f aca="false">Assumptions!$B$58/$AD$111</f>
        <v>1.04019060812917</v>
      </c>
      <c r="AF111" s="18" t="n">
        <f aca="false">Assumptions!$B$59*$AE$111</f>
        <v>1733651.36027881</v>
      </c>
      <c r="AG111" s="18" t="n">
        <f aca="false">IF($C$111&lt;Assumptions!$B$62,Assumptions!$B$62*(Assumptions!$B$21+Assumptions!$B$22/Assumptions!$B$62)/(Assumptions!$B$21+Assumptions!$B$22/$C$111),Assumptions!$B$62)</f>
        <v>48.9126262367378</v>
      </c>
      <c r="AH111" s="18" t="n">
        <f aca="false">Assumptions!$B$63/$AG$111</f>
        <v>1.00502293134033</v>
      </c>
      <c r="AI111" s="18" t="n">
        <f aca="false">Assumptions!$B$64*$AH$111</f>
        <v>6133320.27733387</v>
      </c>
    </row>
    <row r="112" customFormat="false" ht="23.85" hidden="true" customHeight="false" outlineLevel="0" collapsed="false">
      <c r="A112" s="6" t="n">
        <f aca="false">ROW()-ROW($A$41)+Assumptions!$B$4</f>
        <v>71</v>
      </c>
      <c r="B112" s="18" t="n">
        <f aca="false">$P$111</f>
        <v>587882.229488009</v>
      </c>
      <c r="C112" s="18" t="n">
        <f aca="false">Assumptions!$B$6/(Assumptions!$B$16+$B$112)</f>
        <v>37.628498065874</v>
      </c>
      <c r="D112" s="18" t="n">
        <f aca="false">Assumptions!$B$7/$C$112</f>
        <v>797268.069203315</v>
      </c>
      <c r="E112" s="18" t="n">
        <f aca="false">$T$112+$W$112+$Z$112+$AC$112+$AF$112+$AI$112</f>
        <v>23266971.6376127</v>
      </c>
      <c r="F112" s="18" t="n">
        <f aca="false">Assumptions!$B$70/(Assumptions!$B$20+Assumptions!$B$17+$B$112+$E$112+$O$111)</f>
        <v>26.7785530953235</v>
      </c>
      <c r="G112" s="18" t="n">
        <f aca="false">$C$112*(1-Assumptions!$B$71)</f>
        <v>30.1027984526992</v>
      </c>
      <c r="H112" s="18" t="n">
        <f aca="false">MIN($F$112,$G$112)</f>
        <v>26.7785530953235</v>
      </c>
      <c r="I112" s="18" t="str">
        <f aca="false">IF($F$112&lt;=$G$112,"cap","discount")</f>
        <v>cap</v>
      </c>
      <c r="J112" s="18" t="n">
        <f aca="false">Assumptions!$B$69/$H$112</f>
        <v>186716.585552682</v>
      </c>
      <c r="K112" s="18" t="n">
        <f aca="false">Assumptions!$B$74/(Assumptions!$B$20+Assumptions!$B$17+$B$112+$E$112+$J$112)</f>
        <v>42.7393378414047</v>
      </c>
      <c r="L112" s="18" t="n">
        <f aca="false">$C$112*(1-Assumptions!$B$75)</f>
        <v>31.9842233559929</v>
      </c>
      <c r="M112" s="18" t="n">
        <f aca="false">MIN($K$112,$L$112)</f>
        <v>31.9842233559929</v>
      </c>
      <c r="N112" s="18" t="str">
        <f aca="false">IF($K$112&lt;=$L$112,"cap","discount")</f>
        <v>discount</v>
      </c>
      <c r="O112" s="18" t="n">
        <f aca="false">Assumptions!$B$73/$M$112</f>
        <v>93796.2434356841</v>
      </c>
      <c r="P112" s="18" t="n">
        <f aca="false">MAX(Assumptions!$B$4,(Assumptions!$B$10*(Assumptions!$B$20+$E$112+Assumptions!$B$17+$J$112+$O$112+$D$112)-Assumptions!$B$17)/(1-Assumptions!$B$10))</f>
        <v>587882.229488009</v>
      </c>
      <c r="Q112" s="18" t="n">
        <f aca="false">Assumptions!$B$20+$E$112+Assumptions!$B$17+$P$112+$J$112+$O$112+$D$112</f>
        <v>38327301.7652924</v>
      </c>
      <c r="R112" s="18" t="n">
        <f aca="false">IF($C$112&lt;Assumptions!$B$37,Assumptions!$B$37*(Assumptions!$B$21+Assumptions!$B$22/Assumptions!$B$37)/(Assumptions!$B$21+Assumptions!$B$22/$C$112),Assumptions!$B$37)</f>
        <v>1</v>
      </c>
      <c r="S112" s="18" t="n">
        <f aca="false">Assumptions!$B$38/$R$112</f>
        <v>1</v>
      </c>
      <c r="T112" s="18" t="n">
        <f aca="false">Assumptions!$B$39*$S$112</f>
        <v>5000000</v>
      </c>
      <c r="U112" s="18" t="n">
        <f aca="false">IF($C$112&lt;Assumptions!$B$42,Assumptions!$B$42*(Assumptions!$B$21+Assumptions!$B$22/Assumptions!$B$42)/(Assumptions!$B$21+Assumptions!$B$22/$C$112),Assumptions!$B$42)</f>
        <v>3</v>
      </c>
      <c r="V112" s="18" t="n">
        <f aca="false">Assumptions!$B$43/$U$112</f>
        <v>1</v>
      </c>
      <c r="W112" s="18" t="n">
        <f aca="false">Assumptions!$B$44*$V$112</f>
        <v>5000000</v>
      </c>
      <c r="X112" s="18" t="n">
        <f aca="false">IF($C$112&lt;Assumptions!$B$47,Assumptions!$B$47*(Assumptions!$B$21+Assumptions!$B$22/Assumptions!$B$47)/(Assumptions!$B$21+Assumptions!$B$22/$C$112),Assumptions!$B$47)</f>
        <v>10</v>
      </c>
      <c r="Y112" s="18" t="n">
        <f aca="false">Assumptions!$B$48/$X$112</f>
        <v>1</v>
      </c>
      <c r="Z112" s="18" t="n">
        <f aca="false">Assumptions!$B$49*$Y$112</f>
        <v>3000000</v>
      </c>
      <c r="AA112" s="18" t="n">
        <f aca="false">IF($C$112&lt;Assumptions!$B$52,Assumptions!$B$52*(Assumptions!$B$21+Assumptions!$B$22/Assumptions!$B$52)/(Assumptions!$B$21+Assumptions!$B$22/$C$112),Assumptions!$B$52)</f>
        <v>25</v>
      </c>
      <c r="AB112" s="18" t="n">
        <f aca="false">Assumptions!$B$53/$AA$112</f>
        <v>1</v>
      </c>
      <c r="AC112" s="18" t="n">
        <f aca="false">Assumptions!$B$54*$AB$112</f>
        <v>2400000</v>
      </c>
      <c r="AD112" s="18" t="n">
        <f aca="false">IF($C$112&lt;Assumptions!$B$57,Assumptions!$B$57*(Assumptions!$B$21+Assumptions!$B$22/Assumptions!$B$57)/(Assumptions!$B$21+Assumptions!$B$22/$C$112),Assumptions!$B$57)</f>
        <v>57.6817359540603</v>
      </c>
      <c r="AE112" s="18" t="n">
        <f aca="false">Assumptions!$B$58/$AD$112</f>
        <v>1.04019060812917</v>
      </c>
      <c r="AF112" s="18" t="n">
        <f aca="false">Assumptions!$B$59*$AE$112</f>
        <v>1733651.36027881</v>
      </c>
      <c r="AG112" s="18" t="n">
        <f aca="false">IF($C$112&lt;Assumptions!$B$62,Assumptions!$B$62*(Assumptions!$B$21+Assumptions!$B$22/Assumptions!$B$62)/(Assumptions!$B$21+Assumptions!$B$22/$C$112),Assumptions!$B$62)</f>
        <v>48.9126262367378</v>
      </c>
      <c r="AH112" s="18" t="n">
        <f aca="false">Assumptions!$B$63/$AG$112</f>
        <v>1.00502293134033</v>
      </c>
      <c r="AI112" s="18" t="n">
        <f aca="false">Assumptions!$B$64*$AH$112</f>
        <v>6133320.27733387</v>
      </c>
    </row>
    <row r="113" customFormat="false" ht="23.85" hidden="true" customHeight="false" outlineLevel="0" collapsed="false">
      <c r="A113" s="6" t="n">
        <f aca="false">ROW()-ROW($A$41)+Assumptions!$B$4</f>
        <v>72</v>
      </c>
      <c r="B113" s="18" t="n">
        <f aca="false">$P$112</f>
        <v>587882.229488009</v>
      </c>
      <c r="C113" s="18" t="n">
        <f aca="false">Assumptions!$B$6/(Assumptions!$B$16+$B$113)</f>
        <v>37.628498065874</v>
      </c>
      <c r="D113" s="18" t="n">
        <f aca="false">Assumptions!$B$7/$C$113</f>
        <v>797268.069203315</v>
      </c>
      <c r="E113" s="18" t="n">
        <f aca="false">$T$113+$W$113+$Z$113+$AC$113+$AF$113+$AI$113</f>
        <v>23266971.6376127</v>
      </c>
      <c r="F113" s="18" t="n">
        <f aca="false">Assumptions!$B$70/(Assumptions!$B$20+Assumptions!$B$17+$B$113+$E$113+$O$112)</f>
        <v>26.7785530953235</v>
      </c>
      <c r="G113" s="18" t="n">
        <f aca="false">$C$113*(1-Assumptions!$B$71)</f>
        <v>30.1027984526992</v>
      </c>
      <c r="H113" s="18" t="n">
        <f aca="false">MIN($F$113,$G$113)</f>
        <v>26.7785530953235</v>
      </c>
      <c r="I113" s="18" t="str">
        <f aca="false">IF($F$113&lt;=$G$113,"cap","discount")</f>
        <v>cap</v>
      </c>
      <c r="J113" s="18" t="n">
        <f aca="false">Assumptions!$B$69/$H$113</f>
        <v>186716.585552682</v>
      </c>
      <c r="K113" s="18" t="n">
        <f aca="false">Assumptions!$B$74/(Assumptions!$B$20+Assumptions!$B$17+$B$113+$E$113+$J$113)</f>
        <v>42.7393378414047</v>
      </c>
      <c r="L113" s="18" t="n">
        <f aca="false">$C$113*(1-Assumptions!$B$75)</f>
        <v>31.9842233559929</v>
      </c>
      <c r="M113" s="18" t="n">
        <f aca="false">MIN($K$113,$L$113)</f>
        <v>31.9842233559929</v>
      </c>
      <c r="N113" s="18" t="str">
        <f aca="false">IF($K$113&lt;=$L$113,"cap","discount")</f>
        <v>discount</v>
      </c>
      <c r="O113" s="18" t="n">
        <f aca="false">Assumptions!$B$73/$M$113</f>
        <v>93796.2434356841</v>
      </c>
      <c r="P113" s="18" t="n">
        <f aca="false">MAX(Assumptions!$B$4,(Assumptions!$B$10*(Assumptions!$B$20+$E$113+Assumptions!$B$17+$J$113+$O$113+$D$113)-Assumptions!$B$17)/(1-Assumptions!$B$10))</f>
        <v>587882.229488009</v>
      </c>
      <c r="Q113" s="18" t="n">
        <f aca="false">Assumptions!$B$20+$E$113+Assumptions!$B$17+$P$113+$J$113+$O$113+$D$113</f>
        <v>38327301.7652924</v>
      </c>
      <c r="R113" s="18" t="n">
        <f aca="false">IF($C$113&lt;Assumptions!$B$37,Assumptions!$B$37*(Assumptions!$B$21+Assumptions!$B$22/Assumptions!$B$37)/(Assumptions!$B$21+Assumptions!$B$22/$C$113),Assumptions!$B$37)</f>
        <v>1</v>
      </c>
      <c r="S113" s="18" t="n">
        <f aca="false">Assumptions!$B$38/$R$113</f>
        <v>1</v>
      </c>
      <c r="T113" s="18" t="n">
        <f aca="false">Assumptions!$B$39*$S$113</f>
        <v>5000000</v>
      </c>
      <c r="U113" s="18" t="n">
        <f aca="false">IF($C$113&lt;Assumptions!$B$42,Assumptions!$B$42*(Assumptions!$B$21+Assumptions!$B$22/Assumptions!$B$42)/(Assumptions!$B$21+Assumptions!$B$22/$C$113),Assumptions!$B$42)</f>
        <v>3</v>
      </c>
      <c r="V113" s="18" t="n">
        <f aca="false">Assumptions!$B$43/$U$113</f>
        <v>1</v>
      </c>
      <c r="W113" s="18" t="n">
        <f aca="false">Assumptions!$B$44*$V$113</f>
        <v>5000000</v>
      </c>
      <c r="X113" s="18" t="n">
        <f aca="false">IF($C$113&lt;Assumptions!$B$47,Assumptions!$B$47*(Assumptions!$B$21+Assumptions!$B$22/Assumptions!$B$47)/(Assumptions!$B$21+Assumptions!$B$22/$C$113),Assumptions!$B$47)</f>
        <v>10</v>
      </c>
      <c r="Y113" s="18" t="n">
        <f aca="false">Assumptions!$B$48/$X$113</f>
        <v>1</v>
      </c>
      <c r="Z113" s="18" t="n">
        <f aca="false">Assumptions!$B$49*$Y$113</f>
        <v>3000000</v>
      </c>
      <c r="AA113" s="18" t="n">
        <f aca="false">IF($C$113&lt;Assumptions!$B$52,Assumptions!$B$52*(Assumptions!$B$21+Assumptions!$B$22/Assumptions!$B$52)/(Assumptions!$B$21+Assumptions!$B$22/$C$113),Assumptions!$B$52)</f>
        <v>25</v>
      </c>
      <c r="AB113" s="18" t="n">
        <f aca="false">Assumptions!$B$53/$AA$113</f>
        <v>1</v>
      </c>
      <c r="AC113" s="18" t="n">
        <f aca="false">Assumptions!$B$54*$AB$113</f>
        <v>2400000</v>
      </c>
      <c r="AD113" s="18" t="n">
        <f aca="false">IF($C$113&lt;Assumptions!$B$57,Assumptions!$B$57*(Assumptions!$B$21+Assumptions!$B$22/Assumptions!$B$57)/(Assumptions!$B$21+Assumptions!$B$22/$C$113),Assumptions!$B$57)</f>
        <v>57.6817359540603</v>
      </c>
      <c r="AE113" s="18" t="n">
        <f aca="false">Assumptions!$B$58/$AD$113</f>
        <v>1.04019060812917</v>
      </c>
      <c r="AF113" s="18" t="n">
        <f aca="false">Assumptions!$B$59*$AE$113</f>
        <v>1733651.36027881</v>
      </c>
      <c r="AG113" s="18" t="n">
        <f aca="false">IF($C$113&lt;Assumptions!$B$62,Assumptions!$B$62*(Assumptions!$B$21+Assumptions!$B$22/Assumptions!$B$62)/(Assumptions!$B$21+Assumptions!$B$22/$C$113),Assumptions!$B$62)</f>
        <v>48.9126262367378</v>
      </c>
      <c r="AH113" s="18" t="n">
        <f aca="false">Assumptions!$B$63/$AG$113</f>
        <v>1.00502293134033</v>
      </c>
      <c r="AI113" s="18" t="n">
        <f aca="false">Assumptions!$B$64*$AH$113</f>
        <v>6133320.27733387</v>
      </c>
    </row>
    <row r="114" customFormat="false" ht="23.85" hidden="true" customHeight="false" outlineLevel="0" collapsed="false">
      <c r="A114" s="6" t="n">
        <f aca="false">ROW()-ROW($A$41)+Assumptions!$B$4</f>
        <v>73</v>
      </c>
      <c r="B114" s="18" t="n">
        <f aca="false">$P$113</f>
        <v>587882.229488009</v>
      </c>
      <c r="C114" s="18" t="n">
        <f aca="false">Assumptions!$B$6/(Assumptions!$B$16+$B$114)</f>
        <v>37.628498065874</v>
      </c>
      <c r="D114" s="18" t="n">
        <f aca="false">Assumptions!$B$7/$C$114</f>
        <v>797268.069203315</v>
      </c>
      <c r="E114" s="18" t="n">
        <f aca="false">$T$114+$W$114+$Z$114+$AC$114+$AF$114+$AI$114</f>
        <v>23266971.6376127</v>
      </c>
      <c r="F114" s="18" t="n">
        <f aca="false">Assumptions!$B$70/(Assumptions!$B$20+Assumptions!$B$17+$B$114+$E$114+$O$113)</f>
        <v>26.7785530953235</v>
      </c>
      <c r="G114" s="18" t="n">
        <f aca="false">$C$114*(1-Assumptions!$B$71)</f>
        <v>30.1027984526992</v>
      </c>
      <c r="H114" s="18" t="n">
        <f aca="false">MIN($F$114,$G$114)</f>
        <v>26.7785530953235</v>
      </c>
      <c r="I114" s="18" t="str">
        <f aca="false">IF($F$114&lt;=$G$114,"cap","discount")</f>
        <v>cap</v>
      </c>
      <c r="J114" s="18" t="n">
        <f aca="false">Assumptions!$B$69/$H$114</f>
        <v>186716.585552682</v>
      </c>
      <c r="K114" s="18" t="n">
        <f aca="false">Assumptions!$B$74/(Assumptions!$B$20+Assumptions!$B$17+$B$114+$E$114+$J$114)</f>
        <v>42.7393378414047</v>
      </c>
      <c r="L114" s="18" t="n">
        <f aca="false">$C$114*(1-Assumptions!$B$75)</f>
        <v>31.9842233559929</v>
      </c>
      <c r="M114" s="18" t="n">
        <f aca="false">MIN($K$114,$L$114)</f>
        <v>31.9842233559929</v>
      </c>
      <c r="N114" s="18" t="str">
        <f aca="false">IF($K$114&lt;=$L$114,"cap","discount")</f>
        <v>discount</v>
      </c>
      <c r="O114" s="18" t="n">
        <f aca="false">Assumptions!$B$73/$M$114</f>
        <v>93796.2434356841</v>
      </c>
      <c r="P114" s="18" t="n">
        <f aca="false">MAX(Assumptions!$B$4,(Assumptions!$B$10*(Assumptions!$B$20+$E$114+Assumptions!$B$17+$J$114+$O$114+$D$114)-Assumptions!$B$17)/(1-Assumptions!$B$10))</f>
        <v>587882.229488009</v>
      </c>
      <c r="Q114" s="18" t="n">
        <f aca="false">Assumptions!$B$20+$E$114+Assumptions!$B$17+$P$114+$J$114+$O$114+$D$114</f>
        <v>38327301.7652924</v>
      </c>
      <c r="R114" s="18" t="n">
        <f aca="false">IF($C$114&lt;Assumptions!$B$37,Assumptions!$B$37*(Assumptions!$B$21+Assumptions!$B$22/Assumptions!$B$37)/(Assumptions!$B$21+Assumptions!$B$22/$C$114),Assumptions!$B$37)</f>
        <v>1</v>
      </c>
      <c r="S114" s="18" t="n">
        <f aca="false">Assumptions!$B$38/$R$114</f>
        <v>1</v>
      </c>
      <c r="T114" s="18" t="n">
        <f aca="false">Assumptions!$B$39*$S$114</f>
        <v>5000000</v>
      </c>
      <c r="U114" s="18" t="n">
        <f aca="false">IF($C$114&lt;Assumptions!$B$42,Assumptions!$B$42*(Assumptions!$B$21+Assumptions!$B$22/Assumptions!$B$42)/(Assumptions!$B$21+Assumptions!$B$22/$C$114),Assumptions!$B$42)</f>
        <v>3</v>
      </c>
      <c r="V114" s="18" t="n">
        <f aca="false">Assumptions!$B$43/$U$114</f>
        <v>1</v>
      </c>
      <c r="W114" s="18" t="n">
        <f aca="false">Assumptions!$B$44*$V$114</f>
        <v>5000000</v>
      </c>
      <c r="X114" s="18" t="n">
        <f aca="false">IF($C$114&lt;Assumptions!$B$47,Assumptions!$B$47*(Assumptions!$B$21+Assumptions!$B$22/Assumptions!$B$47)/(Assumptions!$B$21+Assumptions!$B$22/$C$114),Assumptions!$B$47)</f>
        <v>10</v>
      </c>
      <c r="Y114" s="18" t="n">
        <f aca="false">Assumptions!$B$48/$X$114</f>
        <v>1</v>
      </c>
      <c r="Z114" s="18" t="n">
        <f aca="false">Assumptions!$B$49*$Y$114</f>
        <v>3000000</v>
      </c>
      <c r="AA114" s="18" t="n">
        <f aca="false">IF($C$114&lt;Assumptions!$B$52,Assumptions!$B$52*(Assumptions!$B$21+Assumptions!$B$22/Assumptions!$B$52)/(Assumptions!$B$21+Assumptions!$B$22/$C$114),Assumptions!$B$52)</f>
        <v>25</v>
      </c>
      <c r="AB114" s="18" t="n">
        <f aca="false">Assumptions!$B$53/$AA$114</f>
        <v>1</v>
      </c>
      <c r="AC114" s="18" t="n">
        <f aca="false">Assumptions!$B$54*$AB$114</f>
        <v>2400000</v>
      </c>
      <c r="AD114" s="18" t="n">
        <f aca="false">IF($C$114&lt;Assumptions!$B$57,Assumptions!$B$57*(Assumptions!$B$21+Assumptions!$B$22/Assumptions!$B$57)/(Assumptions!$B$21+Assumptions!$B$22/$C$114),Assumptions!$B$57)</f>
        <v>57.6817359540603</v>
      </c>
      <c r="AE114" s="18" t="n">
        <f aca="false">Assumptions!$B$58/$AD$114</f>
        <v>1.04019060812917</v>
      </c>
      <c r="AF114" s="18" t="n">
        <f aca="false">Assumptions!$B$59*$AE$114</f>
        <v>1733651.36027881</v>
      </c>
      <c r="AG114" s="18" t="n">
        <f aca="false">IF($C$114&lt;Assumptions!$B$62,Assumptions!$B$62*(Assumptions!$B$21+Assumptions!$B$22/Assumptions!$B$62)/(Assumptions!$B$21+Assumptions!$B$22/$C$114),Assumptions!$B$62)</f>
        <v>48.9126262367378</v>
      </c>
      <c r="AH114" s="18" t="n">
        <f aca="false">Assumptions!$B$63/$AG$114</f>
        <v>1.00502293134033</v>
      </c>
      <c r="AI114" s="18" t="n">
        <f aca="false">Assumptions!$B$64*$AH$114</f>
        <v>6133320.27733387</v>
      </c>
    </row>
    <row r="115" customFormat="false" ht="23.85" hidden="true" customHeight="false" outlineLevel="0" collapsed="false">
      <c r="A115" s="6" t="n">
        <f aca="false">ROW()-ROW($A$41)+Assumptions!$B$4</f>
        <v>74</v>
      </c>
      <c r="B115" s="18" t="n">
        <f aca="false">$P$114</f>
        <v>587882.229488009</v>
      </c>
      <c r="C115" s="18" t="n">
        <f aca="false">Assumptions!$B$6/(Assumptions!$B$16+$B$115)</f>
        <v>37.628498065874</v>
      </c>
      <c r="D115" s="18" t="n">
        <f aca="false">Assumptions!$B$7/$C$115</f>
        <v>797268.069203315</v>
      </c>
      <c r="E115" s="18" t="n">
        <f aca="false">$T$115+$W$115+$Z$115+$AC$115+$AF$115+$AI$115</f>
        <v>23266971.6376127</v>
      </c>
      <c r="F115" s="18" t="n">
        <f aca="false">Assumptions!$B$70/(Assumptions!$B$20+Assumptions!$B$17+$B$115+$E$115+$O$114)</f>
        <v>26.7785530953235</v>
      </c>
      <c r="G115" s="18" t="n">
        <f aca="false">$C$115*(1-Assumptions!$B$71)</f>
        <v>30.1027984526992</v>
      </c>
      <c r="H115" s="18" t="n">
        <f aca="false">MIN($F$115,$G$115)</f>
        <v>26.7785530953235</v>
      </c>
      <c r="I115" s="18" t="str">
        <f aca="false">IF($F$115&lt;=$G$115,"cap","discount")</f>
        <v>cap</v>
      </c>
      <c r="J115" s="18" t="n">
        <f aca="false">Assumptions!$B$69/$H$115</f>
        <v>186716.585552682</v>
      </c>
      <c r="K115" s="18" t="n">
        <f aca="false">Assumptions!$B$74/(Assumptions!$B$20+Assumptions!$B$17+$B$115+$E$115+$J$115)</f>
        <v>42.7393378414047</v>
      </c>
      <c r="L115" s="18" t="n">
        <f aca="false">$C$115*(1-Assumptions!$B$75)</f>
        <v>31.9842233559929</v>
      </c>
      <c r="M115" s="18" t="n">
        <f aca="false">MIN($K$115,$L$115)</f>
        <v>31.9842233559929</v>
      </c>
      <c r="N115" s="18" t="str">
        <f aca="false">IF($K$115&lt;=$L$115,"cap","discount")</f>
        <v>discount</v>
      </c>
      <c r="O115" s="18" t="n">
        <f aca="false">Assumptions!$B$73/$M$115</f>
        <v>93796.2434356841</v>
      </c>
      <c r="P115" s="18" t="n">
        <f aca="false">MAX(Assumptions!$B$4,(Assumptions!$B$10*(Assumptions!$B$20+$E$115+Assumptions!$B$17+$J$115+$O$115+$D$115)-Assumptions!$B$17)/(1-Assumptions!$B$10))</f>
        <v>587882.229488009</v>
      </c>
      <c r="Q115" s="18" t="n">
        <f aca="false">Assumptions!$B$20+$E$115+Assumptions!$B$17+$P$115+$J$115+$O$115+$D$115</f>
        <v>38327301.7652924</v>
      </c>
      <c r="R115" s="18" t="n">
        <f aca="false">IF($C$115&lt;Assumptions!$B$37,Assumptions!$B$37*(Assumptions!$B$21+Assumptions!$B$22/Assumptions!$B$37)/(Assumptions!$B$21+Assumptions!$B$22/$C$115),Assumptions!$B$37)</f>
        <v>1</v>
      </c>
      <c r="S115" s="18" t="n">
        <f aca="false">Assumptions!$B$38/$R$115</f>
        <v>1</v>
      </c>
      <c r="T115" s="18" t="n">
        <f aca="false">Assumptions!$B$39*$S$115</f>
        <v>5000000</v>
      </c>
      <c r="U115" s="18" t="n">
        <f aca="false">IF($C$115&lt;Assumptions!$B$42,Assumptions!$B$42*(Assumptions!$B$21+Assumptions!$B$22/Assumptions!$B$42)/(Assumptions!$B$21+Assumptions!$B$22/$C$115),Assumptions!$B$42)</f>
        <v>3</v>
      </c>
      <c r="V115" s="18" t="n">
        <f aca="false">Assumptions!$B$43/$U$115</f>
        <v>1</v>
      </c>
      <c r="W115" s="18" t="n">
        <f aca="false">Assumptions!$B$44*$V$115</f>
        <v>5000000</v>
      </c>
      <c r="X115" s="18" t="n">
        <f aca="false">IF($C$115&lt;Assumptions!$B$47,Assumptions!$B$47*(Assumptions!$B$21+Assumptions!$B$22/Assumptions!$B$47)/(Assumptions!$B$21+Assumptions!$B$22/$C$115),Assumptions!$B$47)</f>
        <v>10</v>
      </c>
      <c r="Y115" s="18" t="n">
        <f aca="false">Assumptions!$B$48/$X$115</f>
        <v>1</v>
      </c>
      <c r="Z115" s="18" t="n">
        <f aca="false">Assumptions!$B$49*$Y$115</f>
        <v>3000000</v>
      </c>
      <c r="AA115" s="18" t="n">
        <f aca="false">IF($C$115&lt;Assumptions!$B$52,Assumptions!$B$52*(Assumptions!$B$21+Assumptions!$B$22/Assumptions!$B$52)/(Assumptions!$B$21+Assumptions!$B$22/$C$115),Assumptions!$B$52)</f>
        <v>25</v>
      </c>
      <c r="AB115" s="18" t="n">
        <f aca="false">Assumptions!$B$53/$AA$115</f>
        <v>1</v>
      </c>
      <c r="AC115" s="18" t="n">
        <f aca="false">Assumptions!$B$54*$AB$115</f>
        <v>2400000</v>
      </c>
      <c r="AD115" s="18" t="n">
        <f aca="false">IF($C$115&lt;Assumptions!$B$57,Assumptions!$B$57*(Assumptions!$B$21+Assumptions!$B$22/Assumptions!$B$57)/(Assumptions!$B$21+Assumptions!$B$22/$C$115),Assumptions!$B$57)</f>
        <v>57.6817359540603</v>
      </c>
      <c r="AE115" s="18" t="n">
        <f aca="false">Assumptions!$B$58/$AD$115</f>
        <v>1.04019060812917</v>
      </c>
      <c r="AF115" s="18" t="n">
        <f aca="false">Assumptions!$B$59*$AE$115</f>
        <v>1733651.36027881</v>
      </c>
      <c r="AG115" s="18" t="n">
        <f aca="false">IF($C$115&lt;Assumptions!$B$62,Assumptions!$B$62*(Assumptions!$B$21+Assumptions!$B$22/Assumptions!$B$62)/(Assumptions!$B$21+Assumptions!$B$22/$C$115),Assumptions!$B$62)</f>
        <v>48.9126262367378</v>
      </c>
      <c r="AH115" s="18" t="n">
        <f aca="false">Assumptions!$B$63/$AG$115</f>
        <v>1.00502293134033</v>
      </c>
      <c r="AI115" s="18" t="n">
        <f aca="false">Assumptions!$B$64*$AH$115</f>
        <v>6133320.27733387</v>
      </c>
    </row>
    <row r="116" customFormat="false" ht="23.85" hidden="true" customHeight="false" outlineLevel="0" collapsed="false">
      <c r="A116" s="6" t="n">
        <f aca="false">ROW()-ROW($A$41)+Assumptions!$B$4</f>
        <v>75</v>
      </c>
      <c r="B116" s="18" t="n">
        <f aca="false">$P$115</f>
        <v>587882.229488009</v>
      </c>
      <c r="C116" s="18" t="n">
        <f aca="false">Assumptions!$B$6/(Assumptions!$B$16+$B$116)</f>
        <v>37.628498065874</v>
      </c>
      <c r="D116" s="18" t="n">
        <f aca="false">Assumptions!$B$7/$C$116</f>
        <v>797268.069203315</v>
      </c>
      <c r="E116" s="18" t="n">
        <f aca="false">$T$116+$W$116+$Z$116+$AC$116+$AF$116+$AI$116</f>
        <v>23266971.6376127</v>
      </c>
      <c r="F116" s="18" t="n">
        <f aca="false">Assumptions!$B$70/(Assumptions!$B$20+Assumptions!$B$17+$B$116+$E$116+$O$115)</f>
        <v>26.7785530953235</v>
      </c>
      <c r="G116" s="18" t="n">
        <f aca="false">$C$116*(1-Assumptions!$B$71)</f>
        <v>30.1027984526992</v>
      </c>
      <c r="H116" s="18" t="n">
        <f aca="false">MIN($F$116,$G$116)</f>
        <v>26.7785530953235</v>
      </c>
      <c r="I116" s="18" t="str">
        <f aca="false">IF($F$116&lt;=$G$116,"cap","discount")</f>
        <v>cap</v>
      </c>
      <c r="J116" s="18" t="n">
        <f aca="false">Assumptions!$B$69/$H$116</f>
        <v>186716.585552682</v>
      </c>
      <c r="K116" s="18" t="n">
        <f aca="false">Assumptions!$B$74/(Assumptions!$B$20+Assumptions!$B$17+$B$116+$E$116+$J$116)</f>
        <v>42.7393378414047</v>
      </c>
      <c r="L116" s="18" t="n">
        <f aca="false">$C$116*(1-Assumptions!$B$75)</f>
        <v>31.9842233559929</v>
      </c>
      <c r="M116" s="18" t="n">
        <f aca="false">MIN($K$116,$L$116)</f>
        <v>31.9842233559929</v>
      </c>
      <c r="N116" s="18" t="str">
        <f aca="false">IF($K$116&lt;=$L$116,"cap","discount")</f>
        <v>discount</v>
      </c>
      <c r="O116" s="18" t="n">
        <f aca="false">Assumptions!$B$73/$M$116</f>
        <v>93796.2434356841</v>
      </c>
      <c r="P116" s="18" t="n">
        <f aca="false">MAX(Assumptions!$B$4,(Assumptions!$B$10*(Assumptions!$B$20+$E$116+Assumptions!$B$17+$J$116+$O$116+$D$116)-Assumptions!$B$17)/(1-Assumptions!$B$10))</f>
        <v>587882.229488009</v>
      </c>
      <c r="Q116" s="18" t="n">
        <f aca="false">Assumptions!$B$20+$E$116+Assumptions!$B$17+$P$116+$J$116+$O$116+$D$116</f>
        <v>38327301.7652924</v>
      </c>
      <c r="R116" s="18" t="n">
        <f aca="false">IF($C$116&lt;Assumptions!$B$37,Assumptions!$B$37*(Assumptions!$B$21+Assumptions!$B$22/Assumptions!$B$37)/(Assumptions!$B$21+Assumptions!$B$22/$C$116),Assumptions!$B$37)</f>
        <v>1</v>
      </c>
      <c r="S116" s="18" t="n">
        <f aca="false">Assumptions!$B$38/$R$116</f>
        <v>1</v>
      </c>
      <c r="T116" s="18" t="n">
        <f aca="false">Assumptions!$B$39*$S$116</f>
        <v>5000000</v>
      </c>
      <c r="U116" s="18" t="n">
        <f aca="false">IF($C$116&lt;Assumptions!$B$42,Assumptions!$B$42*(Assumptions!$B$21+Assumptions!$B$22/Assumptions!$B$42)/(Assumptions!$B$21+Assumptions!$B$22/$C$116),Assumptions!$B$42)</f>
        <v>3</v>
      </c>
      <c r="V116" s="18" t="n">
        <f aca="false">Assumptions!$B$43/$U$116</f>
        <v>1</v>
      </c>
      <c r="W116" s="18" t="n">
        <f aca="false">Assumptions!$B$44*$V$116</f>
        <v>5000000</v>
      </c>
      <c r="X116" s="18" t="n">
        <f aca="false">IF($C$116&lt;Assumptions!$B$47,Assumptions!$B$47*(Assumptions!$B$21+Assumptions!$B$22/Assumptions!$B$47)/(Assumptions!$B$21+Assumptions!$B$22/$C$116),Assumptions!$B$47)</f>
        <v>10</v>
      </c>
      <c r="Y116" s="18" t="n">
        <f aca="false">Assumptions!$B$48/$X$116</f>
        <v>1</v>
      </c>
      <c r="Z116" s="18" t="n">
        <f aca="false">Assumptions!$B$49*$Y$116</f>
        <v>3000000</v>
      </c>
      <c r="AA116" s="18" t="n">
        <f aca="false">IF($C$116&lt;Assumptions!$B$52,Assumptions!$B$52*(Assumptions!$B$21+Assumptions!$B$22/Assumptions!$B$52)/(Assumptions!$B$21+Assumptions!$B$22/$C$116),Assumptions!$B$52)</f>
        <v>25</v>
      </c>
      <c r="AB116" s="18" t="n">
        <f aca="false">Assumptions!$B$53/$AA$116</f>
        <v>1</v>
      </c>
      <c r="AC116" s="18" t="n">
        <f aca="false">Assumptions!$B$54*$AB$116</f>
        <v>2400000</v>
      </c>
      <c r="AD116" s="18" t="n">
        <f aca="false">IF($C$116&lt;Assumptions!$B$57,Assumptions!$B$57*(Assumptions!$B$21+Assumptions!$B$22/Assumptions!$B$57)/(Assumptions!$B$21+Assumptions!$B$22/$C$116),Assumptions!$B$57)</f>
        <v>57.6817359540603</v>
      </c>
      <c r="AE116" s="18" t="n">
        <f aca="false">Assumptions!$B$58/$AD$116</f>
        <v>1.04019060812917</v>
      </c>
      <c r="AF116" s="18" t="n">
        <f aca="false">Assumptions!$B$59*$AE$116</f>
        <v>1733651.36027881</v>
      </c>
      <c r="AG116" s="18" t="n">
        <f aca="false">IF($C$116&lt;Assumptions!$B$62,Assumptions!$B$62*(Assumptions!$B$21+Assumptions!$B$22/Assumptions!$B$62)/(Assumptions!$B$21+Assumptions!$B$22/$C$116),Assumptions!$B$62)</f>
        <v>48.9126262367378</v>
      </c>
      <c r="AH116" s="18" t="n">
        <f aca="false">Assumptions!$B$63/$AG$116</f>
        <v>1.00502293134033</v>
      </c>
      <c r="AI116" s="18" t="n">
        <f aca="false">Assumptions!$B$64*$AH$116</f>
        <v>6133320.27733387</v>
      </c>
    </row>
    <row r="117" customFormat="false" ht="23.85" hidden="true" customHeight="false" outlineLevel="0" collapsed="false">
      <c r="A117" s="6" t="n">
        <f aca="false">ROW()-ROW($A$41)+Assumptions!$B$4</f>
        <v>76</v>
      </c>
      <c r="B117" s="18" t="n">
        <f aca="false">$P$116</f>
        <v>587882.229488009</v>
      </c>
      <c r="C117" s="18" t="n">
        <f aca="false">Assumptions!$B$6/(Assumptions!$B$16+$B$117)</f>
        <v>37.628498065874</v>
      </c>
      <c r="D117" s="18" t="n">
        <f aca="false">Assumptions!$B$7/$C$117</f>
        <v>797268.069203315</v>
      </c>
      <c r="E117" s="18" t="n">
        <f aca="false">$T$117+$W$117+$Z$117+$AC$117+$AF$117+$AI$117</f>
        <v>23266971.6376127</v>
      </c>
      <c r="F117" s="18" t="n">
        <f aca="false">Assumptions!$B$70/(Assumptions!$B$20+Assumptions!$B$17+$B$117+$E$117+$O$116)</f>
        <v>26.7785530953235</v>
      </c>
      <c r="G117" s="18" t="n">
        <f aca="false">$C$117*(1-Assumptions!$B$71)</f>
        <v>30.1027984526992</v>
      </c>
      <c r="H117" s="18" t="n">
        <f aca="false">MIN($F$117,$G$117)</f>
        <v>26.7785530953235</v>
      </c>
      <c r="I117" s="18" t="str">
        <f aca="false">IF($F$117&lt;=$G$117,"cap","discount")</f>
        <v>cap</v>
      </c>
      <c r="J117" s="18" t="n">
        <f aca="false">Assumptions!$B$69/$H$117</f>
        <v>186716.585552682</v>
      </c>
      <c r="K117" s="18" t="n">
        <f aca="false">Assumptions!$B$74/(Assumptions!$B$20+Assumptions!$B$17+$B$117+$E$117+$J$117)</f>
        <v>42.7393378414047</v>
      </c>
      <c r="L117" s="18" t="n">
        <f aca="false">$C$117*(1-Assumptions!$B$75)</f>
        <v>31.9842233559929</v>
      </c>
      <c r="M117" s="18" t="n">
        <f aca="false">MIN($K$117,$L$117)</f>
        <v>31.9842233559929</v>
      </c>
      <c r="N117" s="18" t="str">
        <f aca="false">IF($K$117&lt;=$L$117,"cap","discount")</f>
        <v>discount</v>
      </c>
      <c r="O117" s="18" t="n">
        <f aca="false">Assumptions!$B$73/$M$117</f>
        <v>93796.2434356841</v>
      </c>
      <c r="P117" s="18" t="n">
        <f aca="false">MAX(Assumptions!$B$4,(Assumptions!$B$10*(Assumptions!$B$20+$E$117+Assumptions!$B$17+$J$117+$O$117+$D$117)-Assumptions!$B$17)/(1-Assumptions!$B$10))</f>
        <v>587882.229488009</v>
      </c>
      <c r="Q117" s="18" t="n">
        <f aca="false">Assumptions!$B$20+$E$117+Assumptions!$B$17+$P$117+$J$117+$O$117+$D$117</f>
        <v>38327301.7652924</v>
      </c>
      <c r="R117" s="18" t="n">
        <f aca="false">IF($C$117&lt;Assumptions!$B$37,Assumptions!$B$37*(Assumptions!$B$21+Assumptions!$B$22/Assumptions!$B$37)/(Assumptions!$B$21+Assumptions!$B$22/$C$117),Assumptions!$B$37)</f>
        <v>1</v>
      </c>
      <c r="S117" s="18" t="n">
        <f aca="false">Assumptions!$B$38/$R$117</f>
        <v>1</v>
      </c>
      <c r="T117" s="18" t="n">
        <f aca="false">Assumptions!$B$39*$S$117</f>
        <v>5000000</v>
      </c>
      <c r="U117" s="18" t="n">
        <f aca="false">IF($C$117&lt;Assumptions!$B$42,Assumptions!$B$42*(Assumptions!$B$21+Assumptions!$B$22/Assumptions!$B$42)/(Assumptions!$B$21+Assumptions!$B$22/$C$117),Assumptions!$B$42)</f>
        <v>3</v>
      </c>
      <c r="V117" s="18" t="n">
        <f aca="false">Assumptions!$B$43/$U$117</f>
        <v>1</v>
      </c>
      <c r="W117" s="18" t="n">
        <f aca="false">Assumptions!$B$44*$V$117</f>
        <v>5000000</v>
      </c>
      <c r="X117" s="18" t="n">
        <f aca="false">IF($C$117&lt;Assumptions!$B$47,Assumptions!$B$47*(Assumptions!$B$21+Assumptions!$B$22/Assumptions!$B$47)/(Assumptions!$B$21+Assumptions!$B$22/$C$117),Assumptions!$B$47)</f>
        <v>10</v>
      </c>
      <c r="Y117" s="18" t="n">
        <f aca="false">Assumptions!$B$48/$X$117</f>
        <v>1</v>
      </c>
      <c r="Z117" s="18" t="n">
        <f aca="false">Assumptions!$B$49*$Y$117</f>
        <v>3000000</v>
      </c>
      <c r="AA117" s="18" t="n">
        <f aca="false">IF($C$117&lt;Assumptions!$B$52,Assumptions!$B$52*(Assumptions!$B$21+Assumptions!$B$22/Assumptions!$B$52)/(Assumptions!$B$21+Assumptions!$B$22/$C$117),Assumptions!$B$52)</f>
        <v>25</v>
      </c>
      <c r="AB117" s="18" t="n">
        <f aca="false">Assumptions!$B$53/$AA$117</f>
        <v>1</v>
      </c>
      <c r="AC117" s="18" t="n">
        <f aca="false">Assumptions!$B$54*$AB$117</f>
        <v>2400000</v>
      </c>
      <c r="AD117" s="18" t="n">
        <f aca="false">IF($C$117&lt;Assumptions!$B$57,Assumptions!$B$57*(Assumptions!$B$21+Assumptions!$B$22/Assumptions!$B$57)/(Assumptions!$B$21+Assumptions!$B$22/$C$117),Assumptions!$B$57)</f>
        <v>57.6817359540603</v>
      </c>
      <c r="AE117" s="18" t="n">
        <f aca="false">Assumptions!$B$58/$AD$117</f>
        <v>1.04019060812917</v>
      </c>
      <c r="AF117" s="18" t="n">
        <f aca="false">Assumptions!$B$59*$AE$117</f>
        <v>1733651.36027881</v>
      </c>
      <c r="AG117" s="18" t="n">
        <f aca="false">IF($C$117&lt;Assumptions!$B$62,Assumptions!$B$62*(Assumptions!$B$21+Assumptions!$B$22/Assumptions!$B$62)/(Assumptions!$B$21+Assumptions!$B$22/$C$117),Assumptions!$B$62)</f>
        <v>48.9126262367378</v>
      </c>
      <c r="AH117" s="18" t="n">
        <f aca="false">Assumptions!$B$63/$AG$117</f>
        <v>1.00502293134033</v>
      </c>
      <c r="AI117" s="18" t="n">
        <f aca="false">Assumptions!$B$64*$AH$117</f>
        <v>6133320.27733387</v>
      </c>
    </row>
    <row r="118" customFormat="false" ht="23.85" hidden="true" customHeight="false" outlineLevel="0" collapsed="false">
      <c r="A118" s="6" t="n">
        <f aca="false">ROW()-ROW($A$41)+Assumptions!$B$4</f>
        <v>77</v>
      </c>
      <c r="B118" s="18" t="n">
        <f aca="false">$P$117</f>
        <v>587882.229488009</v>
      </c>
      <c r="C118" s="18" t="n">
        <f aca="false">Assumptions!$B$6/(Assumptions!$B$16+$B$118)</f>
        <v>37.628498065874</v>
      </c>
      <c r="D118" s="18" t="n">
        <f aca="false">Assumptions!$B$7/$C$118</f>
        <v>797268.069203315</v>
      </c>
      <c r="E118" s="18" t="n">
        <f aca="false">$T$118+$W$118+$Z$118+$AC$118+$AF$118+$AI$118</f>
        <v>23266971.6376127</v>
      </c>
      <c r="F118" s="18" t="n">
        <f aca="false">Assumptions!$B$70/(Assumptions!$B$20+Assumptions!$B$17+$B$118+$E$118+$O$117)</f>
        <v>26.7785530953235</v>
      </c>
      <c r="G118" s="18" t="n">
        <f aca="false">$C$118*(1-Assumptions!$B$71)</f>
        <v>30.1027984526992</v>
      </c>
      <c r="H118" s="18" t="n">
        <f aca="false">MIN($F$118,$G$118)</f>
        <v>26.7785530953235</v>
      </c>
      <c r="I118" s="18" t="str">
        <f aca="false">IF($F$118&lt;=$G$118,"cap","discount")</f>
        <v>cap</v>
      </c>
      <c r="J118" s="18" t="n">
        <f aca="false">Assumptions!$B$69/$H$118</f>
        <v>186716.585552682</v>
      </c>
      <c r="K118" s="18" t="n">
        <f aca="false">Assumptions!$B$74/(Assumptions!$B$20+Assumptions!$B$17+$B$118+$E$118+$J$118)</f>
        <v>42.7393378414047</v>
      </c>
      <c r="L118" s="18" t="n">
        <f aca="false">$C$118*(1-Assumptions!$B$75)</f>
        <v>31.9842233559929</v>
      </c>
      <c r="M118" s="18" t="n">
        <f aca="false">MIN($K$118,$L$118)</f>
        <v>31.9842233559929</v>
      </c>
      <c r="N118" s="18" t="str">
        <f aca="false">IF($K$118&lt;=$L$118,"cap","discount")</f>
        <v>discount</v>
      </c>
      <c r="O118" s="18" t="n">
        <f aca="false">Assumptions!$B$73/$M$118</f>
        <v>93796.2434356841</v>
      </c>
      <c r="P118" s="18" t="n">
        <f aca="false">MAX(Assumptions!$B$4,(Assumptions!$B$10*(Assumptions!$B$20+$E$118+Assumptions!$B$17+$J$118+$O$118+$D$118)-Assumptions!$B$17)/(1-Assumptions!$B$10))</f>
        <v>587882.229488009</v>
      </c>
      <c r="Q118" s="18" t="n">
        <f aca="false">Assumptions!$B$20+$E$118+Assumptions!$B$17+$P$118+$J$118+$O$118+$D$118</f>
        <v>38327301.7652924</v>
      </c>
      <c r="R118" s="18" t="n">
        <f aca="false">IF($C$118&lt;Assumptions!$B$37,Assumptions!$B$37*(Assumptions!$B$21+Assumptions!$B$22/Assumptions!$B$37)/(Assumptions!$B$21+Assumptions!$B$22/$C$118),Assumptions!$B$37)</f>
        <v>1</v>
      </c>
      <c r="S118" s="18" t="n">
        <f aca="false">Assumptions!$B$38/$R$118</f>
        <v>1</v>
      </c>
      <c r="T118" s="18" t="n">
        <f aca="false">Assumptions!$B$39*$S$118</f>
        <v>5000000</v>
      </c>
      <c r="U118" s="18" t="n">
        <f aca="false">IF($C$118&lt;Assumptions!$B$42,Assumptions!$B$42*(Assumptions!$B$21+Assumptions!$B$22/Assumptions!$B$42)/(Assumptions!$B$21+Assumptions!$B$22/$C$118),Assumptions!$B$42)</f>
        <v>3</v>
      </c>
      <c r="V118" s="18" t="n">
        <f aca="false">Assumptions!$B$43/$U$118</f>
        <v>1</v>
      </c>
      <c r="W118" s="18" t="n">
        <f aca="false">Assumptions!$B$44*$V$118</f>
        <v>5000000</v>
      </c>
      <c r="X118" s="18" t="n">
        <f aca="false">IF($C$118&lt;Assumptions!$B$47,Assumptions!$B$47*(Assumptions!$B$21+Assumptions!$B$22/Assumptions!$B$47)/(Assumptions!$B$21+Assumptions!$B$22/$C$118),Assumptions!$B$47)</f>
        <v>10</v>
      </c>
      <c r="Y118" s="18" t="n">
        <f aca="false">Assumptions!$B$48/$X$118</f>
        <v>1</v>
      </c>
      <c r="Z118" s="18" t="n">
        <f aca="false">Assumptions!$B$49*$Y$118</f>
        <v>3000000</v>
      </c>
      <c r="AA118" s="18" t="n">
        <f aca="false">IF($C$118&lt;Assumptions!$B$52,Assumptions!$B$52*(Assumptions!$B$21+Assumptions!$B$22/Assumptions!$B$52)/(Assumptions!$B$21+Assumptions!$B$22/$C$118),Assumptions!$B$52)</f>
        <v>25</v>
      </c>
      <c r="AB118" s="18" t="n">
        <f aca="false">Assumptions!$B$53/$AA$118</f>
        <v>1</v>
      </c>
      <c r="AC118" s="18" t="n">
        <f aca="false">Assumptions!$B$54*$AB$118</f>
        <v>2400000</v>
      </c>
      <c r="AD118" s="18" t="n">
        <f aca="false">IF($C$118&lt;Assumptions!$B$57,Assumptions!$B$57*(Assumptions!$B$21+Assumptions!$B$22/Assumptions!$B$57)/(Assumptions!$B$21+Assumptions!$B$22/$C$118),Assumptions!$B$57)</f>
        <v>57.6817359540603</v>
      </c>
      <c r="AE118" s="18" t="n">
        <f aca="false">Assumptions!$B$58/$AD$118</f>
        <v>1.04019060812917</v>
      </c>
      <c r="AF118" s="18" t="n">
        <f aca="false">Assumptions!$B$59*$AE$118</f>
        <v>1733651.36027881</v>
      </c>
      <c r="AG118" s="18" t="n">
        <f aca="false">IF($C$118&lt;Assumptions!$B$62,Assumptions!$B$62*(Assumptions!$B$21+Assumptions!$B$22/Assumptions!$B$62)/(Assumptions!$B$21+Assumptions!$B$22/$C$118),Assumptions!$B$62)</f>
        <v>48.9126262367378</v>
      </c>
      <c r="AH118" s="18" t="n">
        <f aca="false">Assumptions!$B$63/$AG$118</f>
        <v>1.00502293134033</v>
      </c>
      <c r="AI118" s="18" t="n">
        <f aca="false">Assumptions!$B$64*$AH$118</f>
        <v>6133320.27733387</v>
      </c>
    </row>
    <row r="119" customFormat="false" ht="23.85" hidden="true" customHeight="false" outlineLevel="0" collapsed="false">
      <c r="A119" s="6" t="n">
        <f aca="false">ROW()-ROW($A$41)+Assumptions!$B$4</f>
        <v>78</v>
      </c>
      <c r="B119" s="18" t="n">
        <f aca="false">$P$118</f>
        <v>587882.229488009</v>
      </c>
      <c r="C119" s="18" t="n">
        <f aca="false">Assumptions!$B$6/(Assumptions!$B$16+$B$119)</f>
        <v>37.628498065874</v>
      </c>
      <c r="D119" s="18" t="n">
        <f aca="false">Assumptions!$B$7/$C$119</f>
        <v>797268.069203315</v>
      </c>
      <c r="E119" s="18" t="n">
        <f aca="false">$T$119+$W$119+$Z$119+$AC$119+$AF$119+$AI$119</f>
        <v>23266971.6376127</v>
      </c>
      <c r="F119" s="18" t="n">
        <f aca="false">Assumptions!$B$70/(Assumptions!$B$20+Assumptions!$B$17+$B$119+$E$119+$O$118)</f>
        <v>26.7785530953235</v>
      </c>
      <c r="G119" s="18" t="n">
        <f aca="false">$C$119*(1-Assumptions!$B$71)</f>
        <v>30.1027984526992</v>
      </c>
      <c r="H119" s="18" t="n">
        <f aca="false">MIN($F$119,$G$119)</f>
        <v>26.7785530953235</v>
      </c>
      <c r="I119" s="18" t="str">
        <f aca="false">IF($F$119&lt;=$G$119,"cap","discount")</f>
        <v>cap</v>
      </c>
      <c r="J119" s="18" t="n">
        <f aca="false">Assumptions!$B$69/$H$119</f>
        <v>186716.585552682</v>
      </c>
      <c r="K119" s="18" t="n">
        <f aca="false">Assumptions!$B$74/(Assumptions!$B$20+Assumptions!$B$17+$B$119+$E$119+$J$119)</f>
        <v>42.7393378414047</v>
      </c>
      <c r="L119" s="18" t="n">
        <f aca="false">$C$119*(1-Assumptions!$B$75)</f>
        <v>31.9842233559929</v>
      </c>
      <c r="M119" s="18" t="n">
        <f aca="false">MIN($K$119,$L$119)</f>
        <v>31.9842233559929</v>
      </c>
      <c r="N119" s="18" t="str">
        <f aca="false">IF($K$119&lt;=$L$119,"cap","discount")</f>
        <v>discount</v>
      </c>
      <c r="O119" s="18" t="n">
        <f aca="false">Assumptions!$B$73/$M$119</f>
        <v>93796.2434356841</v>
      </c>
      <c r="P119" s="18" t="n">
        <f aca="false">MAX(Assumptions!$B$4,(Assumptions!$B$10*(Assumptions!$B$20+$E$119+Assumptions!$B$17+$J$119+$O$119+$D$119)-Assumptions!$B$17)/(1-Assumptions!$B$10))</f>
        <v>587882.229488009</v>
      </c>
      <c r="Q119" s="18" t="n">
        <f aca="false">Assumptions!$B$20+$E$119+Assumptions!$B$17+$P$119+$J$119+$O$119+$D$119</f>
        <v>38327301.7652924</v>
      </c>
      <c r="R119" s="18" t="n">
        <f aca="false">IF($C$119&lt;Assumptions!$B$37,Assumptions!$B$37*(Assumptions!$B$21+Assumptions!$B$22/Assumptions!$B$37)/(Assumptions!$B$21+Assumptions!$B$22/$C$119),Assumptions!$B$37)</f>
        <v>1</v>
      </c>
      <c r="S119" s="18" t="n">
        <f aca="false">Assumptions!$B$38/$R$119</f>
        <v>1</v>
      </c>
      <c r="T119" s="18" t="n">
        <f aca="false">Assumptions!$B$39*$S$119</f>
        <v>5000000</v>
      </c>
      <c r="U119" s="18" t="n">
        <f aca="false">IF($C$119&lt;Assumptions!$B$42,Assumptions!$B$42*(Assumptions!$B$21+Assumptions!$B$22/Assumptions!$B$42)/(Assumptions!$B$21+Assumptions!$B$22/$C$119),Assumptions!$B$42)</f>
        <v>3</v>
      </c>
      <c r="V119" s="18" t="n">
        <f aca="false">Assumptions!$B$43/$U$119</f>
        <v>1</v>
      </c>
      <c r="W119" s="18" t="n">
        <f aca="false">Assumptions!$B$44*$V$119</f>
        <v>5000000</v>
      </c>
      <c r="X119" s="18" t="n">
        <f aca="false">IF($C$119&lt;Assumptions!$B$47,Assumptions!$B$47*(Assumptions!$B$21+Assumptions!$B$22/Assumptions!$B$47)/(Assumptions!$B$21+Assumptions!$B$22/$C$119),Assumptions!$B$47)</f>
        <v>10</v>
      </c>
      <c r="Y119" s="18" t="n">
        <f aca="false">Assumptions!$B$48/$X$119</f>
        <v>1</v>
      </c>
      <c r="Z119" s="18" t="n">
        <f aca="false">Assumptions!$B$49*$Y$119</f>
        <v>3000000</v>
      </c>
      <c r="AA119" s="18" t="n">
        <f aca="false">IF($C$119&lt;Assumptions!$B$52,Assumptions!$B$52*(Assumptions!$B$21+Assumptions!$B$22/Assumptions!$B$52)/(Assumptions!$B$21+Assumptions!$B$22/$C$119),Assumptions!$B$52)</f>
        <v>25</v>
      </c>
      <c r="AB119" s="18" t="n">
        <f aca="false">Assumptions!$B$53/$AA$119</f>
        <v>1</v>
      </c>
      <c r="AC119" s="18" t="n">
        <f aca="false">Assumptions!$B$54*$AB$119</f>
        <v>2400000</v>
      </c>
      <c r="AD119" s="18" t="n">
        <f aca="false">IF($C$119&lt;Assumptions!$B$57,Assumptions!$B$57*(Assumptions!$B$21+Assumptions!$B$22/Assumptions!$B$57)/(Assumptions!$B$21+Assumptions!$B$22/$C$119),Assumptions!$B$57)</f>
        <v>57.6817359540603</v>
      </c>
      <c r="AE119" s="18" t="n">
        <f aca="false">Assumptions!$B$58/$AD$119</f>
        <v>1.04019060812917</v>
      </c>
      <c r="AF119" s="18" t="n">
        <f aca="false">Assumptions!$B$59*$AE$119</f>
        <v>1733651.36027881</v>
      </c>
      <c r="AG119" s="18" t="n">
        <f aca="false">IF($C$119&lt;Assumptions!$B$62,Assumptions!$B$62*(Assumptions!$B$21+Assumptions!$B$22/Assumptions!$B$62)/(Assumptions!$B$21+Assumptions!$B$22/$C$119),Assumptions!$B$62)</f>
        <v>48.9126262367378</v>
      </c>
      <c r="AH119" s="18" t="n">
        <f aca="false">Assumptions!$B$63/$AG$119</f>
        <v>1.00502293134033</v>
      </c>
      <c r="AI119" s="18" t="n">
        <f aca="false">Assumptions!$B$64*$AH$119</f>
        <v>6133320.27733387</v>
      </c>
    </row>
    <row r="120" customFormat="false" ht="23.85" hidden="true" customHeight="false" outlineLevel="0" collapsed="false">
      <c r="A120" s="6" t="n">
        <f aca="false">ROW()-ROW($A$41)+Assumptions!$B$4</f>
        <v>79</v>
      </c>
      <c r="B120" s="18" t="n">
        <f aca="false">$P$119</f>
        <v>587882.229488009</v>
      </c>
      <c r="C120" s="18" t="n">
        <f aca="false">Assumptions!$B$6/(Assumptions!$B$16+$B$120)</f>
        <v>37.628498065874</v>
      </c>
      <c r="D120" s="18" t="n">
        <f aca="false">Assumptions!$B$7/$C$120</f>
        <v>797268.069203315</v>
      </c>
      <c r="E120" s="18" t="n">
        <f aca="false">$T$120+$W$120+$Z$120+$AC$120+$AF$120+$AI$120</f>
        <v>23266971.6376127</v>
      </c>
      <c r="F120" s="18" t="n">
        <f aca="false">Assumptions!$B$70/(Assumptions!$B$20+Assumptions!$B$17+$B$120+$E$120+$O$119)</f>
        <v>26.7785530953235</v>
      </c>
      <c r="G120" s="18" t="n">
        <f aca="false">$C$120*(1-Assumptions!$B$71)</f>
        <v>30.1027984526992</v>
      </c>
      <c r="H120" s="18" t="n">
        <f aca="false">MIN($F$120,$G$120)</f>
        <v>26.7785530953235</v>
      </c>
      <c r="I120" s="18" t="str">
        <f aca="false">IF($F$120&lt;=$G$120,"cap","discount")</f>
        <v>cap</v>
      </c>
      <c r="J120" s="18" t="n">
        <f aca="false">Assumptions!$B$69/$H$120</f>
        <v>186716.585552682</v>
      </c>
      <c r="K120" s="18" t="n">
        <f aca="false">Assumptions!$B$74/(Assumptions!$B$20+Assumptions!$B$17+$B$120+$E$120+$J$120)</f>
        <v>42.7393378414047</v>
      </c>
      <c r="L120" s="18" t="n">
        <f aca="false">$C$120*(1-Assumptions!$B$75)</f>
        <v>31.9842233559929</v>
      </c>
      <c r="M120" s="18" t="n">
        <f aca="false">MIN($K$120,$L$120)</f>
        <v>31.9842233559929</v>
      </c>
      <c r="N120" s="18" t="str">
        <f aca="false">IF($K$120&lt;=$L$120,"cap","discount")</f>
        <v>discount</v>
      </c>
      <c r="O120" s="18" t="n">
        <f aca="false">Assumptions!$B$73/$M$120</f>
        <v>93796.2434356841</v>
      </c>
      <c r="P120" s="18" t="n">
        <f aca="false">MAX(Assumptions!$B$4,(Assumptions!$B$10*(Assumptions!$B$20+$E$120+Assumptions!$B$17+$J$120+$O$120+$D$120)-Assumptions!$B$17)/(1-Assumptions!$B$10))</f>
        <v>587882.229488009</v>
      </c>
      <c r="Q120" s="18" t="n">
        <f aca="false">Assumptions!$B$20+$E$120+Assumptions!$B$17+$P$120+$J$120+$O$120+$D$120</f>
        <v>38327301.7652924</v>
      </c>
      <c r="R120" s="18" t="n">
        <f aca="false">IF($C$120&lt;Assumptions!$B$37,Assumptions!$B$37*(Assumptions!$B$21+Assumptions!$B$22/Assumptions!$B$37)/(Assumptions!$B$21+Assumptions!$B$22/$C$120),Assumptions!$B$37)</f>
        <v>1</v>
      </c>
      <c r="S120" s="18" t="n">
        <f aca="false">Assumptions!$B$38/$R$120</f>
        <v>1</v>
      </c>
      <c r="T120" s="18" t="n">
        <f aca="false">Assumptions!$B$39*$S$120</f>
        <v>5000000</v>
      </c>
      <c r="U120" s="18" t="n">
        <f aca="false">IF($C$120&lt;Assumptions!$B$42,Assumptions!$B$42*(Assumptions!$B$21+Assumptions!$B$22/Assumptions!$B$42)/(Assumptions!$B$21+Assumptions!$B$22/$C$120),Assumptions!$B$42)</f>
        <v>3</v>
      </c>
      <c r="V120" s="18" t="n">
        <f aca="false">Assumptions!$B$43/$U$120</f>
        <v>1</v>
      </c>
      <c r="W120" s="18" t="n">
        <f aca="false">Assumptions!$B$44*$V$120</f>
        <v>5000000</v>
      </c>
      <c r="X120" s="18" t="n">
        <f aca="false">IF($C$120&lt;Assumptions!$B$47,Assumptions!$B$47*(Assumptions!$B$21+Assumptions!$B$22/Assumptions!$B$47)/(Assumptions!$B$21+Assumptions!$B$22/$C$120),Assumptions!$B$47)</f>
        <v>10</v>
      </c>
      <c r="Y120" s="18" t="n">
        <f aca="false">Assumptions!$B$48/$X$120</f>
        <v>1</v>
      </c>
      <c r="Z120" s="18" t="n">
        <f aca="false">Assumptions!$B$49*$Y$120</f>
        <v>3000000</v>
      </c>
      <c r="AA120" s="18" t="n">
        <f aca="false">IF($C$120&lt;Assumptions!$B$52,Assumptions!$B$52*(Assumptions!$B$21+Assumptions!$B$22/Assumptions!$B$52)/(Assumptions!$B$21+Assumptions!$B$22/$C$120),Assumptions!$B$52)</f>
        <v>25</v>
      </c>
      <c r="AB120" s="18" t="n">
        <f aca="false">Assumptions!$B$53/$AA$120</f>
        <v>1</v>
      </c>
      <c r="AC120" s="18" t="n">
        <f aca="false">Assumptions!$B$54*$AB$120</f>
        <v>2400000</v>
      </c>
      <c r="AD120" s="18" t="n">
        <f aca="false">IF($C$120&lt;Assumptions!$B$57,Assumptions!$B$57*(Assumptions!$B$21+Assumptions!$B$22/Assumptions!$B$57)/(Assumptions!$B$21+Assumptions!$B$22/$C$120),Assumptions!$B$57)</f>
        <v>57.6817359540603</v>
      </c>
      <c r="AE120" s="18" t="n">
        <f aca="false">Assumptions!$B$58/$AD$120</f>
        <v>1.04019060812917</v>
      </c>
      <c r="AF120" s="18" t="n">
        <f aca="false">Assumptions!$B$59*$AE$120</f>
        <v>1733651.36027881</v>
      </c>
      <c r="AG120" s="18" t="n">
        <f aca="false">IF($C$120&lt;Assumptions!$B$62,Assumptions!$B$62*(Assumptions!$B$21+Assumptions!$B$22/Assumptions!$B$62)/(Assumptions!$B$21+Assumptions!$B$22/$C$120),Assumptions!$B$62)</f>
        <v>48.9126262367378</v>
      </c>
      <c r="AH120" s="18" t="n">
        <f aca="false">Assumptions!$B$63/$AG$120</f>
        <v>1.00502293134033</v>
      </c>
      <c r="AI120" s="18" t="n">
        <f aca="false">Assumptions!$B$64*$AH$120</f>
        <v>6133320.27733387</v>
      </c>
    </row>
    <row r="121" customFormat="false" ht="15" hidden="false" customHeight="false" outlineLevel="0" collapsed="false"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</row>
    <row r="122" customFormat="false" ht="15" hidden="false" customHeight="false" outlineLevel="0" collapsed="false"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</row>
    <row r="123" customFormat="false" ht="15" hidden="false" customHeight="false" outlineLevel="0" collapsed="false"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</row>
    <row r="124" customFormat="false" ht="15" hidden="false" customHeight="false" outlineLevel="0" collapsed="false"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</row>
    <row r="125" customFormat="false" ht="15" hidden="false" customHeight="false" outlineLevel="0" collapsed="false"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</row>
    <row r="126" customFormat="false" ht="15" hidden="false" customHeight="false" outlineLevel="0" collapsed="false"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</row>
    <row r="127" customFormat="false" ht="15" hidden="false" customHeight="false" outlineLevel="0" collapsed="false"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</row>
    <row r="128" customFormat="false" ht="15" hidden="false" customHeight="false" outlineLevel="0" collapsed="false"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</row>
    <row r="129" customFormat="false" ht="15" hidden="false" customHeight="false" outlineLevel="0" collapsed="false"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</row>
    <row r="130" customFormat="false" ht="35.05" hidden="true" customHeight="false" outlineLevel="0" collapsed="false">
      <c r="A130" s="6" t="str">
        <f aca="false">Assumptions!$I$101</f>
        <v>Code</v>
      </c>
      <c r="B130" s="18" t="str">
        <f aca="false">Assumptions!$I$102</f>
        <v>F bit</v>
      </c>
      <c r="C130" s="18" t="str">
        <f aca="false">Assumptions!$I$103</f>
        <v>E bit</v>
      </c>
      <c r="D130" s="18" t="str">
        <f aca="false">Assumptions!$I$104</f>
        <v>D bit</v>
      </c>
      <c r="E130" s="18" t="str">
        <f aca="false">Assumptions!$I$105</f>
        <v>C bit</v>
      </c>
      <c r="F130" s="18" t="str">
        <f aca="false">Assumptions!$I$106</f>
        <v>B bit</v>
      </c>
      <c r="G130" s="18" t="str">
        <f aca="false">Assumptions!$I$107</f>
        <v>A bit</v>
      </c>
      <c r="H130" s="18" t="str">
        <f aca="false">Assumptions!$I$108</f>
        <v>Seed bit</v>
      </c>
      <c r="I130" s="18" t="str">
        <f aca="false">Assumptions!$I$109</f>
        <v>F pref paid</v>
      </c>
      <c r="J130" s="18" t="str">
        <f aca="false">Assumptions!$I$110</f>
        <v>E pref paid</v>
      </c>
      <c r="K130" s="18" t="str">
        <f aca="false">Assumptions!$I$111</f>
        <v>D pref paid</v>
      </c>
      <c r="L130" s="18" t="str">
        <f aca="false">Assumptions!$I$112</f>
        <v>C pref paid</v>
      </c>
      <c r="M130" s="18" t="str">
        <f aca="false">Assumptions!$I$113</f>
        <v>B pref paid</v>
      </c>
      <c r="N130" s="18" t="str">
        <f aca="false">Assumptions!$I$114</f>
        <v>A pref paid</v>
      </c>
      <c r="O130" s="18" t="str">
        <f aca="false">Assumptions!$I$115</f>
        <v>Seed pref paid</v>
      </c>
      <c r="P130" s="18" t="str">
        <f aca="false">Assumptions!$I$116</f>
        <v>Total pref</v>
      </c>
      <c r="Q130" s="18" t="str">
        <f aca="false">Assumptions!$I$117</f>
        <v>Residual</v>
      </c>
      <c r="R130" s="18" t="str">
        <f aca="false">Assumptions!$I$118</f>
        <v>Non-option conv shares</v>
      </c>
      <c r="S130" s="18" t="str">
        <f aca="false">Assumptions!$I$119</f>
        <v>Options ITM</v>
      </c>
      <c r="T130" s="18" t="str">
        <f aca="false">Assumptions!$I$120</f>
        <v>Common PPS</v>
      </c>
      <c r="U130" s="18" t="str">
        <f aca="false">Assumptions!$I$121</f>
        <v>F proceeds</v>
      </c>
      <c r="V130" s="18" t="str">
        <f aca="false">Assumptions!$I$122</f>
        <v>E proceeds</v>
      </c>
      <c r="W130" s="18" t="str">
        <f aca="false">Assumptions!$I$123</f>
        <v>D proceeds</v>
      </c>
      <c r="X130" s="18" t="str">
        <f aca="false">Assumptions!$I$124</f>
        <v>C proceeds</v>
      </c>
      <c r="Y130" s="18" t="str">
        <f aca="false">Assumptions!$I$125</f>
        <v>B proceeds</v>
      </c>
      <c r="Z130" s="18" t="str">
        <f aca="false">Assumptions!$I$126</f>
        <v>A proceeds</v>
      </c>
      <c r="AA130" s="18" t="str">
        <f aca="false">Assumptions!$I$127</f>
        <v>Seed proceeds</v>
      </c>
      <c r="AB130" s="18" t="str">
        <f aca="false">Assumptions!$I$128</f>
        <v>Notes proceeds</v>
      </c>
      <c r="AC130" s="18" t="str">
        <f aca="false">Assumptions!$I$129</f>
        <v>Common + RSAs proceeds</v>
      </c>
      <c r="AD130" s="18" t="str">
        <f aca="false">Assumptions!$I$130</f>
        <v>Issued options net</v>
      </c>
      <c r="AE130" s="18" t="str">
        <f aca="false">Assumptions!$I$131</f>
        <v>Total distributed</v>
      </c>
      <c r="AF130" s="18" t="str">
        <f aca="false">Assumptions!$I$132</f>
        <v>Stable flag</v>
      </c>
      <c r="AG130" s="16"/>
      <c r="AH130" s="18" t="n">
        <f aca="false">IF(SUM($AF$131:$AF$258)=Assumptions!$B$4,Assumptions!$B$4,SUMPRODUCT($AF$131:$AF$258,$A$131:$A$258)/SUM($AF$131:$AF$258))</f>
        <v>124</v>
      </c>
      <c r="AI130" s="16"/>
    </row>
    <row r="131" customFormat="false" ht="23.85" hidden="true" customHeight="false" outlineLevel="0" collapsed="false">
      <c r="A131" s="6" t="n">
        <f aca="false">ROW()-ROW($A$131)+Assumptions!$B$4</f>
        <v>0</v>
      </c>
      <c r="B131" s="18" t="n">
        <f aca="false">MOD(QUOTIENT($A$131,Assumptions!$B$77),2)</f>
        <v>0</v>
      </c>
      <c r="C131" s="18" t="n">
        <f aca="false">MOD(QUOTIENT($A$131,Assumptions!$B$78),2)</f>
        <v>0</v>
      </c>
      <c r="D131" s="18" t="n">
        <f aca="false">MOD(QUOTIENT($A$131,Assumptions!$B$79),2)</f>
        <v>0</v>
      </c>
      <c r="E131" s="18" t="n">
        <f aca="false">MOD(QUOTIENT($A$131,Assumptions!$B$80),2)</f>
        <v>0</v>
      </c>
      <c r="F131" s="18" t="n">
        <f aca="false">MOD(QUOTIENT($A$131,Assumptions!$B$81),2)</f>
        <v>0</v>
      </c>
      <c r="G131" s="18" t="n">
        <f aca="false">MOD(QUOTIENT($A$131,Assumptions!$B$82),2)</f>
        <v>0</v>
      </c>
      <c r="H131" s="18" t="n">
        <f aca="false">MOD(QUOTIENT($A$131,Assumptions!$B$83),2)</f>
        <v>0</v>
      </c>
      <c r="I131" s="18" t="n">
        <f aca="false">IF($B$131=1,MIN(Assumptions!$B$67,MAX(Assumptions!$B$4,Assumptions!$B$24-(Assumptions!$B$4))),Assumptions!$B$4)</f>
        <v>0</v>
      </c>
      <c r="J131" s="18" t="n">
        <f aca="false">IF($C$131=1,MIN(Assumptions!$B$66,MAX(Assumptions!$B$4,Assumptions!$B$24-($I$131))),Assumptions!$B$4)</f>
        <v>0</v>
      </c>
      <c r="K131" s="18" t="n">
        <f aca="false">IF($D$131=1,MIN(Assumptions!$B$61,MAX(Assumptions!$B$4,Assumptions!$B$24-($I$131+$J$131))),Assumptions!$B$4)</f>
        <v>0</v>
      </c>
      <c r="L131" s="18" t="n">
        <f aca="false">IF($E$131=1,MIN(Assumptions!$B$56,MAX(Assumptions!$B$4,Assumptions!$B$24-($I$131+$J$131+$K$131))),Assumptions!$B$4)</f>
        <v>0</v>
      </c>
      <c r="M131" s="18" t="n">
        <f aca="false">IF($F$131=1,MIN(Assumptions!$B$51,MAX(Assumptions!$B$4,Assumptions!$B$24-($I$131+$J$131+$K$131+$L$131))),Assumptions!$B$4)</f>
        <v>0</v>
      </c>
      <c r="N131" s="18" t="n">
        <f aca="false">IF($G$131=1,MIN(Assumptions!$B$46,MAX(Assumptions!$B$4,Assumptions!$B$24-($I$131+$J$131+$K$131+$L$131+$M$131))),Assumptions!$B$4)</f>
        <v>0</v>
      </c>
      <c r="O131" s="18" t="n">
        <f aca="false">IF($H$131=1,MIN(Assumptions!$B$41,MAX(Assumptions!$B$4,Assumptions!$B$24-($I$131+$J$131+$K$131+$L$131+$M$131+$N$131))),Assumptions!$B$4)</f>
        <v>0</v>
      </c>
      <c r="P131" s="18" t="n">
        <f aca="false">$I$131+$J$131+$K$131+$L$131+$M$131+$N$131+$O$131</f>
        <v>0</v>
      </c>
      <c r="Q131" s="18" t="n">
        <f aca="false">MAX(Assumptions!$B$4,Assumptions!$B$24-$P$131)</f>
        <v>700000000</v>
      </c>
      <c r="R131" s="18" t="n">
        <f aca="false">$J$120+$O$120+Assumptions!$B$20+IF($B$131=0,$D$120,Assumptions!$B$4)+IF($C$131=0,$AI$120,Assumptions!$B$4)+IF($D$131=0,$AF$120,Assumptions!$B$4)+IF($E$131=0,$AC$120,Assumptions!$B$4)+IF($F$131=0,$Z$120,Assumptions!$B$4)+IF($G$131=0,$W$120,Assumptions!$B$4)+IF($H$131=0,$T$120,Assumptions!$B$4)</f>
        <v>33344752.5358044</v>
      </c>
      <c r="S131" s="18" t="n">
        <f aca="false">IF($R$131&gt;Assumptions!$B$4,$Q$131/$R$131&gt;Assumptions!$B$13,FALSE())</f>
        <v>1</v>
      </c>
      <c r="T131" s="18" t="n">
        <f aca="false">IF($S$131,($Q$131+Assumptions!$B$14*Assumptions!$B$13)/($R$131+Assumptions!$B$14),IF($R$131&gt;Assumptions!$B$4,$Q$131/$R$131,Assumptions!$B$4))</f>
        <v>19.5984056326876</v>
      </c>
      <c r="U131" s="18" t="n">
        <f aca="false">IF($B$131=1,$I$131,$D$120*$T$131)</f>
        <v>15625183.0182362</v>
      </c>
      <c r="V131" s="18" t="n">
        <f aca="false">IF($C$131=1,$J$131,$AI$120*$T$131)</f>
        <v>120203298.670377</v>
      </c>
      <c r="W131" s="18" t="n">
        <f aca="false">IF($D$131=1,$K$131,$AF$120*$T$131)</f>
        <v>33976802.5844048</v>
      </c>
      <c r="X131" s="18" t="n">
        <f aca="false">IF($E$131=1,$L$131,$AC$120*$T$131)</f>
        <v>47036173.5184501</v>
      </c>
      <c r="Y131" s="18" t="n">
        <f aca="false">IF($F$131=1,$M$131,$Z$120*$T$131)</f>
        <v>58795216.8980627</v>
      </c>
      <c r="Z131" s="18" t="n">
        <f aca="false">IF($G$131=1,$N$131,$W$120*$T$131)</f>
        <v>97992028.1634378</v>
      </c>
      <c r="AA131" s="18" t="n">
        <f aca="false">IF($H$131=1,$O$131,$T$120*$T$131)</f>
        <v>97992028.1634378</v>
      </c>
      <c r="AB131" s="18" t="n">
        <f aca="false">($J$120+$O$120)*$T$131</f>
        <v>5497604.20768671</v>
      </c>
      <c r="AC131" s="18" t="n">
        <f aca="false">Assumptions!$B$20*$T$131</f>
        <v>176385650.694188</v>
      </c>
      <c r="AD131" s="18" t="n">
        <f aca="false">IF($S$131,Assumptions!$B$14*($T$131-Assumptions!$B$13),Assumptions!$B$4)</f>
        <v>46496014.0817189</v>
      </c>
      <c r="AE131" s="18" t="n">
        <f aca="false">$U$131+$V$131+$W$131+$X$131+$Y$131+$Z$131+$AA$131+$AB$131+$AC$131+$AD$131</f>
        <v>700000000</v>
      </c>
      <c r="AF131" s="18" t="n">
        <f aca="false">IF(AND(IF($B$131=1,$U$131&gt;=INDEX($U$131:$U$258,1+$A$131-Assumptions!$B$77),$U$131&gt;INDEX($U$131:$U$258,1+$A$131+Assumptions!$B$77)),IF($C$131=1,$V$131&gt;=INDEX($V$131:$V$258,1+$A$131-Assumptions!$B$78),$V$131&gt;INDEX($V$131:$V$258,1+$A$131+Assumptions!$B$78)),IF($D$131=1,$W$131&gt;=INDEX($W$131:$W$258,1+$A$131-Assumptions!$B$79),$W$131&gt;INDEX($W$131:$W$258,1+$A$131+Assumptions!$B$79)),IF($E$131=1,$X$131&gt;=INDEX($X$131:$X$258,1+$A$131-Assumptions!$B$80),$X$131&gt;INDEX($X$131:$X$258,1+$A$131+Assumptions!$B$80)),IF($F$131=1,$Y$131&gt;=INDEX($Y$131:$Y$258,1+$A$131-Assumptions!$B$81),$Y$131&gt;INDEX($Y$131:$Y$258,1+$A$131+Assumptions!$B$81)),IF($G$131=1,$Z$131&gt;=INDEX($Z$131:$Z$258,1+$A$131-Assumptions!$B$82),$Z$131&gt;INDEX($Z$131:$Z$258,1+$A$131+Assumptions!$B$82)),IF($H$131=1,$AA$131&gt;=INDEX($AA$131:$AA$258,1+$A$131-Assumptions!$B$83),$AA$131&gt;INDEX($AA$131:$AA$258,1+$A$131+Assumptions!$B$83))),1,0)</f>
        <v>0</v>
      </c>
      <c r="AG131" s="16"/>
      <c r="AH131" s="16"/>
      <c r="AI131" s="16"/>
    </row>
    <row r="132" customFormat="false" ht="23.85" hidden="true" customHeight="false" outlineLevel="0" collapsed="false">
      <c r="A132" s="6" t="n">
        <f aca="false">ROW()-ROW($A$131)+Assumptions!$B$4</f>
        <v>1</v>
      </c>
      <c r="B132" s="18" t="n">
        <f aca="false">MOD(QUOTIENT($A$132,Assumptions!$B$77),2)</f>
        <v>0</v>
      </c>
      <c r="C132" s="18" t="n">
        <f aca="false">MOD(QUOTIENT($A$132,Assumptions!$B$78),2)</f>
        <v>0</v>
      </c>
      <c r="D132" s="18" t="n">
        <f aca="false">MOD(QUOTIENT($A$132,Assumptions!$B$79),2)</f>
        <v>0</v>
      </c>
      <c r="E132" s="18" t="n">
        <f aca="false">MOD(QUOTIENT($A$132,Assumptions!$B$80),2)</f>
        <v>0</v>
      </c>
      <c r="F132" s="18" t="n">
        <f aca="false">MOD(QUOTIENT($A$132,Assumptions!$B$81),2)</f>
        <v>0</v>
      </c>
      <c r="G132" s="18" t="n">
        <f aca="false">MOD(QUOTIENT($A$132,Assumptions!$B$82),2)</f>
        <v>0</v>
      </c>
      <c r="H132" s="18" t="n">
        <f aca="false">MOD(QUOTIENT($A$132,Assumptions!$B$83),2)</f>
        <v>1</v>
      </c>
      <c r="I132" s="18" t="n">
        <f aca="false">IF($B$132=1,MIN(Assumptions!$B$67,MAX(Assumptions!$B$4,Assumptions!$B$24-(Assumptions!$B$4))),Assumptions!$B$4)</f>
        <v>0</v>
      </c>
      <c r="J132" s="18" t="n">
        <f aca="false">IF($C$132=1,MIN(Assumptions!$B$66,MAX(Assumptions!$B$4,Assumptions!$B$24-($I$132))),Assumptions!$B$4)</f>
        <v>0</v>
      </c>
      <c r="K132" s="18" t="n">
        <f aca="false">IF($D$132=1,MIN(Assumptions!$B$61,MAX(Assumptions!$B$4,Assumptions!$B$24-($I$132+$J$132))),Assumptions!$B$4)</f>
        <v>0</v>
      </c>
      <c r="L132" s="18" t="n">
        <f aca="false">IF($E$132=1,MIN(Assumptions!$B$56,MAX(Assumptions!$B$4,Assumptions!$B$24-($I$132+$J$132+$K$132))),Assumptions!$B$4)</f>
        <v>0</v>
      </c>
      <c r="M132" s="18" t="n">
        <f aca="false">IF($F$132=1,MIN(Assumptions!$B$51,MAX(Assumptions!$B$4,Assumptions!$B$24-($I$132+$J$132+$K$132+$L$132))),Assumptions!$B$4)</f>
        <v>0</v>
      </c>
      <c r="N132" s="18" t="n">
        <f aca="false">IF($G$132=1,MIN(Assumptions!$B$46,MAX(Assumptions!$B$4,Assumptions!$B$24-($I$132+$J$132+$K$132+$L$132+$M$132))),Assumptions!$B$4)</f>
        <v>0</v>
      </c>
      <c r="O132" s="18" t="n">
        <f aca="false">IF($H$132=1,MIN(Assumptions!$B$41,MAX(Assumptions!$B$4,Assumptions!$B$24-($I$132+$J$132+$K$132+$L$132+$M$132+$N$132))),Assumptions!$B$4)</f>
        <v>5000000</v>
      </c>
      <c r="P132" s="18" t="n">
        <f aca="false">$I$132+$J$132+$K$132+$L$132+$M$132+$N$132+$O$132</f>
        <v>5000000</v>
      </c>
      <c r="Q132" s="18" t="n">
        <f aca="false">MAX(Assumptions!$B$4,Assumptions!$B$24-$P$132)</f>
        <v>695000000</v>
      </c>
      <c r="R132" s="18" t="n">
        <f aca="false">$J$120+$O$120+Assumptions!$B$20+IF($B$132=0,$D$120,Assumptions!$B$4)+IF($C$132=0,$AI$120,Assumptions!$B$4)+IF($D$132=0,$AF$120,Assumptions!$B$4)+IF($E$132=0,$AC$120,Assumptions!$B$4)+IF($F$132=0,$Z$120,Assumptions!$B$4)+IF($G$132=0,$W$120,Assumptions!$B$4)+IF($H$132=0,$T$120,Assumptions!$B$4)</f>
        <v>28344752.5358044</v>
      </c>
      <c r="S132" s="18" t="n">
        <f aca="false">IF($R$132&gt;Assumptions!$B$4,$Q$132/$R$132&gt;Assumptions!$B$13,FALSE())</f>
        <v>1</v>
      </c>
      <c r="T132" s="18" t="n">
        <f aca="false">IF($S$132,($Q$132+Assumptions!$B$14*Assumptions!$B$13)/($R$132+Assumptions!$B$14),IF($R$132&gt;Assumptions!$B$4,$Q$132/$R$132,Assumptions!$B$4))</f>
        <v>22.6132467488707</v>
      </c>
      <c r="U132" s="18" t="n">
        <f aca="false">IF($B$132=1,$I$132,$D$120*$T$132)</f>
        <v>18028819.5738903</v>
      </c>
      <c r="V132" s="18" t="n">
        <f aca="false">IF($C$132=1,$J$132,$AI$120*$T$132)</f>
        <v>138694284.821203</v>
      </c>
      <c r="W132" s="18" t="n">
        <f aca="false">IF($D$132=1,$K$132,$AF$120*$T$132)</f>
        <v>39203485.9865002</v>
      </c>
      <c r="X132" s="18" t="n">
        <f aca="false">IF($E$132=1,$L$132,$AC$120*$T$132)</f>
        <v>54271792.1972897</v>
      </c>
      <c r="Y132" s="18" t="n">
        <f aca="false">IF($F$132=1,$M$132,$Z$120*$T$132)</f>
        <v>67839740.2466122</v>
      </c>
      <c r="Z132" s="18" t="n">
        <f aca="false">IF($G$132=1,$N$132,$W$120*$T$132)</f>
        <v>113066233.744354</v>
      </c>
      <c r="AA132" s="18" t="n">
        <f aca="false">IF($H$132=1,$O$132,$T$120*$T$132)</f>
        <v>5000000</v>
      </c>
      <c r="AB132" s="18" t="n">
        <f aca="false">($J$120+$O$120)*$T$132</f>
        <v>6343305.81813769</v>
      </c>
      <c r="AC132" s="18" t="n">
        <f aca="false">Assumptions!$B$20*$T$132</f>
        <v>203519220.739836</v>
      </c>
      <c r="AD132" s="18" t="n">
        <f aca="false">IF($S$132,Assumptions!$B$14*($T$132-Assumptions!$B$13),Assumptions!$B$4)</f>
        <v>54033116.8721768</v>
      </c>
      <c r="AE132" s="18" t="n">
        <f aca="false">$U$132+$V$132+$W$132+$X$132+$Y$132+$Z$132+$AA$132+$AB$132+$AC$132+$AD$132</f>
        <v>700000000</v>
      </c>
      <c r="AF132" s="18" t="n">
        <f aca="false">IF(AND(IF($B$132=1,$U$132&gt;=INDEX($U$131:$U$258,1+$A$132-Assumptions!$B$77),$U$132&gt;INDEX($U$131:$U$258,1+$A$132+Assumptions!$B$77)),IF($C$132=1,$V$132&gt;=INDEX($V$131:$V$258,1+$A$132-Assumptions!$B$78),$V$132&gt;INDEX($V$131:$V$258,1+$A$132+Assumptions!$B$78)),IF($D$132=1,$W$132&gt;=INDEX($W$131:$W$258,1+$A$132-Assumptions!$B$79),$W$132&gt;INDEX($W$131:$W$258,1+$A$132+Assumptions!$B$79)),IF($E$132=1,$X$132&gt;=INDEX($X$131:$X$258,1+$A$132-Assumptions!$B$80),$X$132&gt;INDEX($X$131:$X$258,1+$A$132+Assumptions!$B$80)),IF($F$132=1,$Y$132&gt;=INDEX($Y$131:$Y$258,1+$A$132-Assumptions!$B$81),$Y$132&gt;INDEX($Y$131:$Y$258,1+$A$132+Assumptions!$B$81)),IF($G$132=1,$Z$132&gt;=INDEX($Z$131:$Z$258,1+$A$132-Assumptions!$B$82),$Z$132&gt;INDEX($Z$131:$Z$258,1+$A$132+Assumptions!$B$82)),IF($H$132=1,$AA$132&gt;=INDEX($AA$131:$AA$258,1+$A$132-Assumptions!$B$83),$AA$132&gt;INDEX($AA$131:$AA$258,1+$A$132+Assumptions!$B$83))),1,0)</f>
        <v>0</v>
      </c>
      <c r="AG132" s="16"/>
      <c r="AH132" s="16"/>
      <c r="AI132" s="16"/>
    </row>
    <row r="133" customFormat="false" ht="23.85" hidden="true" customHeight="false" outlineLevel="0" collapsed="false">
      <c r="A133" s="6" t="n">
        <f aca="false">ROW()-ROW($A$131)+Assumptions!$B$4</f>
        <v>2</v>
      </c>
      <c r="B133" s="18" t="n">
        <f aca="false">MOD(QUOTIENT($A$133,Assumptions!$B$77),2)</f>
        <v>0</v>
      </c>
      <c r="C133" s="18" t="n">
        <f aca="false">MOD(QUOTIENT($A$133,Assumptions!$B$78),2)</f>
        <v>0</v>
      </c>
      <c r="D133" s="18" t="n">
        <f aca="false">MOD(QUOTIENT($A$133,Assumptions!$B$79),2)</f>
        <v>0</v>
      </c>
      <c r="E133" s="18" t="n">
        <f aca="false">MOD(QUOTIENT($A$133,Assumptions!$B$80),2)</f>
        <v>0</v>
      </c>
      <c r="F133" s="18" t="n">
        <f aca="false">MOD(QUOTIENT($A$133,Assumptions!$B$81),2)</f>
        <v>0</v>
      </c>
      <c r="G133" s="18" t="n">
        <f aca="false">MOD(QUOTIENT($A$133,Assumptions!$B$82),2)</f>
        <v>1</v>
      </c>
      <c r="H133" s="18" t="n">
        <f aca="false">MOD(QUOTIENT($A$133,Assumptions!$B$83),2)</f>
        <v>0</v>
      </c>
      <c r="I133" s="18" t="n">
        <f aca="false">IF($B$133=1,MIN(Assumptions!$B$67,MAX(Assumptions!$B$4,Assumptions!$B$24-(Assumptions!$B$4))),Assumptions!$B$4)</f>
        <v>0</v>
      </c>
      <c r="J133" s="18" t="n">
        <f aca="false">IF($C$133=1,MIN(Assumptions!$B$66,MAX(Assumptions!$B$4,Assumptions!$B$24-($I$133))),Assumptions!$B$4)</f>
        <v>0</v>
      </c>
      <c r="K133" s="18" t="n">
        <f aca="false">IF($D$133=1,MIN(Assumptions!$B$61,MAX(Assumptions!$B$4,Assumptions!$B$24-($I$133+$J$133))),Assumptions!$B$4)</f>
        <v>0</v>
      </c>
      <c r="L133" s="18" t="n">
        <f aca="false">IF($E$133=1,MIN(Assumptions!$B$56,MAX(Assumptions!$B$4,Assumptions!$B$24-($I$133+$J$133+$K$133))),Assumptions!$B$4)</f>
        <v>0</v>
      </c>
      <c r="M133" s="18" t="n">
        <f aca="false">IF($F$133=1,MIN(Assumptions!$B$51,MAX(Assumptions!$B$4,Assumptions!$B$24-($I$133+$J$133+$K$133+$L$133))),Assumptions!$B$4)</f>
        <v>0</v>
      </c>
      <c r="N133" s="18" t="n">
        <f aca="false">IF($G$133=1,MIN(Assumptions!$B$46,MAX(Assumptions!$B$4,Assumptions!$B$24-($I$133+$J$133+$K$133+$L$133+$M$133))),Assumptions!$B$4)</f>
        <v>15000000</v>
      </c>
      <c r="O133" s="18" t="n">
        <f aca="false">IF($H$133=1,MIN(Assumptions!$B$41,MAX(Assumptions!$B$4,Assumptions!$B$24-($I$133+$J$133+$K$133+$L$133+$M$133+$N$133))),Assumptions!$B$4)</f>
        <v>0</v>
      </c>
      <c r="P133" s="18" t="n">
        <f aca="false">$I$133+$J$133+$K$133+$L$133+$M$133+$N$133+$O$133</f>
        <v>15000000</v>
      </c>
      <c r="Q133" s="18" t="n">
        <f aca="false">MAX(Assumptions!$B$4,Assumptions!$B$24-$P$133)</f>
        <v>685000000</v>
      </c>
      <c r="R133" s="18" t="n">
        <f aca="false">$J$120+$O$120+Assumptions!$B$20+IF($B$133=0,$D$120,Assumptions!$B$4)+IF($C$133=0,$AI$120,Assumptions!$B$4)+IF($D$133=0,$AF$120,Assumptions!$B$4)+IF($E$133=0,$AC$120,Assumptions!$B$4)+IF($F$133=0,$Z$120,Assumptions!$B$4)+IF($G$133=0,$W$120,Assumptions!$B$4)+IF($H$133=0,$T$120,Assumptions!$B$4)</f>
        <v>28344752.5358044</v>
      </c>
      <c r="S133" s="18" t="n">
        <f aca="false">IF($R$133&gt;Assumptions!$B$4,$Q$133/$R$133&gt;Assumptions!$B$13,FALSE())</f>
        <v>1</v>
      </c>
      <c r="T133" s="18" t="n">
        <f aca="false">IF($S$133,($Q$133+Assumptions!$B$14*Assumptions!$B$13)/($R$133+Assumptions!$B$14),IF($R$133&gt;Assumptions!$B$4,$Q$133/$R$133,Assumptions!$B$4))</f>
        <v>22.2890424944066</v>
      </c>
      <c r="U133" s="18" t="n">
        <f aca="false">IF($B$133=1,$I$133,$D$120*$T$133)</f>
        <v>17770341.8739062</v>
      </c>
      <c r="V133" s="18" t="n">
        <f aca="false">IF($C$133=1,$J$133,$AI$120*$T$133)</f>
        <v>136705836.2933</v>
      </c>
      <c r="W133" s="18" t="n">
        <f aca="false">IF($D$133=1,$K$133,$AF$120*$T$133)</f>
        <v>38641428.8397403</v>
      </c>
      <c r="X133" s="18" t="n">
        <f aca="false">IF($E$133=1,$L$133,$AC$120*$T$133)</f>
        <v>53493701.9865759</v>
      </c>
      <c r="Y133" s="18" t="n">
        <f aca="false">IF($F$133=1,$M$133,$Z$120*$T$133)</f>
        <v>66867127.4832199</v>
      </c>
      <c r="Z133" s="18" t="n">
        <f aca="false">IF($G$133=1,$N$133,$W$120*$T$133)</f>
        <v>15000000</v>
      </c>
      <c r="AA133" s="18" t="n">
        <f aca="false">IF($H$133=1,$O$133,$T$120*$T$133)</f>
        <v>111445212.472033</v>
      </c>
      <c r="AB133" s="18" t="n">
        <f aca="false">($J$120+$O$120)*$T$133</f>
        <v>6252362.36554791</v>
      </c>
      <c r="AC133" s="18" t="n">
        <f aca="false">Assumptions!$B$20*$T$133</f>
        <v>200601382.44966</v>
      </c>
      <c r="AD133" s="18" t="n">
        <f aca="false">IF($S$133,Assumptions!$B$14*($T$133-Assumptions!$B$13),Assumptions!$B$4)</f>
        <v>53222606.2360166</v>
      </c>
      <c r="AE133" s="18" t="n">
        <f aca="false">$U$133+$V$133+$W$133+$X$133+$Y$133+$Z$133+$AA$133+$AB$133+$AC$133+$AD$133</f>
        <v>700000000</v>
      </c>
      <c r="AF133" s="18" t="n">
        <f aca="false">IF(AND(IF($B$133=1,$U$133&gt;=INDEX($U$131:$U$258,1+$A$133-Assumptions!$B$77),$U$133&gt;INDEX($U$131:$U$258,1+$A$133+Assumptions!$B$77)),IF($C$133=1,$V$133&gt;=INDEX($V$131:$V$258,1+$A$133-Assumptions!$B$78),$V$133&gt;INDEX($V$131:$V$258,1+$A$133+Assumptions!$B$78)),IF($D$133=1,$W$133&gt;=INDEX($W$131:$W$258,1+$A$133-Assumptions!$B$79),$W$133&gt;INDEX($W$131:$W$258,1+$A$133+Assumptions!$B$79)),IF($E$133=1,$X$133&gt;=INDEX($X$131:$X$258,1+$A$133-Assumptions!$B$80),$X$133&gt;INDEX($X$131:$X$258,1+$A$133+Assumptions!$B$80)),IF($F$133=1,$Y$133&gt;=INDEX($Y$131:$Y$258,1+$A$133-Assumptions!$B$81),$Y$133&gt;INDEX($Y$131:$Y$258,1+$A$133+Assumptions!$B$81)),IF($G$133=1,$Z$133&gt;=INDEX($Z$131:$Z$258,1+$A$133-Assumptions!$B$82),$Z$133&gt;INDEX($Z$131:$Z$258,1+$A$133+Assumptions!$B$82)),IF($H$133=1,$AA$133&gt;=INDEX($AA$131:$AA$258,1+$A$133-Assumptions!$B$83),$AA$133&gt;INDEX($AA$131:$AA$258,1+$A$133+Assumptions!$B$83))),1,0)</f>
        <v>0</v>
      </c>
      <c r="AG133" s="16"/>
      <c r="AH133" s="16"/>
      <c r="AI133" s="16"/>
    </row>
    <row r="134" customFormat="false" ht="23.85" hidden="true" customHeight="false" outlineLevel="0" collapsed="false">
      <c r="A134" s="6" t="n">
        <f aca="false">ROW()-ROW($A$131)+Assumptions!$B$4</f>
        <v>3</v>
      </c>
      <c r="B134" s="18" t="n">
        <f aca="false">MOD(QUOTIENT($A$134,Assumptions!$B$77),2)</f>
        <v>0</v>
      </c>
      <c r="C134" s="18" t="n">
        <f aca="false">MOD(QUOTIENT($A$134,Assumptions!$B$78),2)</f>
        <v>0</v>
      </c>
      <c r="D134" s="18" t="n">
        <f aca="false">MOD(QUOTIENT($A$134,Assumptions!$B$79),2)</f>
        <v>0</v>
      </c>
      <c r="E134" s="18" t="n">
        <f aca="false">MOD(QUOTIENT($A$134,Assumptions!$B$80),2)</f>
        <v>0</v>
      </c>
      <c r="F134" s="18" t="n">
        <f aca="false">MOD(QUOTIENT($A$134,Assumptions!$B$81),2)</f>
        <v>0</v>
      </c>
      <c r="G134" s="18" t="n">
        <f aca="false">MOD(QUOTIENT($A$134,Assumptions!$B$82),2)</f>
        <v>1</v>
      </c>
      <c r="H134" s="18" t="n">
        <f aca="false">MOD(QUOTIENT($A$134,Assumptions!$B$83),2)</f>
        <v>1</v>
      </c>
      <c r="I134" s="18" t="n">
        <f aca="false">IF($B$134=1,MIN(Assumptions!$B$67,MAX(Assumptions!$B$4,Assumptions!$B$24-(Assumptions!$B$4))),Assumptions!$B$4)</f>
        <v>0</v>
      </c>
      <c r="J134" s="18" t="n">
        <f aca="false">IF($C$134=1,MIN(Assumptions!$B$66,MAX(Assumptions!$B$4,Assumptions!$B$24-($I$134))),Assumptions!$B$4)</f>
        <v>0</v>
      </c>
      <c r="K134" s="18" t="n">
        <f aca="false">IF($D$134=1,MIN(Assumptions!$B$61,MAX(Assumptions!$B$4,Assumptions!$B$24-($I$134+$J$134))),Assumptions!$B$4)</f>
        <v>0</v>
      </c>
      <c r="L134" s="18" t="n">
        <f aca="false">IF($E$134=1,MIN(Assumptions!$B$56,MAX(Assumptions!$B$4,Assumptions!$B$24-($I$134+$J$134+$K$134))),Assumptions!$B$4)</f>
        <v>0</v>
      </c>
      <c r="M134" s="18" t="n">
        <f aca="false">IF($F$134=1,MIN(Assumptions!$B$51,MAX(Assumptions!$B$4,Assumptions!$B$24-($I$134+$J$134+$K$134+$L$134))),Assumptions!$B$4)</f>
        <v>0</v>
      </c>
      <c r="N134" s="18" t="n">
        <f aca="false">IF($G$134=1,MIN(Assumptions!$B$46,MAX(Assumptions!$B$4,Assumptions!$B$24-($I$134+$J$134+$K$134+$L$134+$M$134))),Assumptions!$B$4)</f>
        <v>15000000</v>
      </c>
      <c r="O134" s="18" t="n">
        <f aca="false">IF($H$134=1,MIN(Assumptions!$B$41,MAX(Assumptions!$B$4,Assumptions!$B$24-($I$134+$J$134+$K$134+$L$134+$M$134+$N$134))),Assumptions!$B$4)</f>
        <v>5000000</v>
      </c>
      <c r="P134" s="18" t="n">
        <f aca="false">$I$134+$J$134+$K$134+$L$134+$M$134+$N$134+$O$134</f>
        <v>20000000</v>
      </c>
      <c r="Q134" s="18" t="n">
        <f aca="false">MAX(Assumptions!$B$4,Assumptions!$B$24-$P$134)</f>
        <v>680000000</v>
      </c>
      <c r="R134" s="18" t="n">
        <f aca="false">$J$120+$O$120+Assumptions!$B$20+IF($B$134=0,$D$120,Assumptions!$B$4)+IF($C$134=0,$AI$120,Assumptions!$B$4)+IF($D$134=0,$AF$120,Assumptions!$B$4)+IF($E$134=0,$AC$120,Assumptions!$B$4)+IF($F$134=0,$Z$120,Assumptions!$B$4)+IF($G$134=0,$W$120,Assumptions!$B$4)+IF($H$134=0,$T$120,Assumptions!$B$4)</f>
        <v>23344752.5358044</v>
      </c>
      <c r="S134" s="18" t="n">
        <f aca="false">IF($R$134&gt;Assumptions!$B$4,$Q$134/$R$134&gt;Assumptions!$B$13,FALSE())</f>
        <v>1</v>
      </c>
      <c r="T134" s="18" t="n">
        <f aca="false">IF($S$134,($Q$134+Assumptions!$B$14*Assumptions!$B$13)/($R$134+Assumptions!$B$14),IF($R$134&gt;Assumptions!$B$4,$Q$134/$R$134,Assumptions!$B$4))</f>
        <v>26.4076817549129</v>
      </c>
      <c r="U134" s="18" t="n">
        <f aca="false">IF($B$134=1,$I$134,$D$120*$T$134)</f>
        <v>21054001.444875</v>
      </c>
      <c r="V134" s="18" t="n">
        <f aca="false">IF($C$134=1,$J$134,$AI$120*$T$134)</f>
        <v>161966769.984787</v>
      </c>
      <c r="W134" s="18" t="n">
        <f aca="false">IF($D$134=1,$K$134,$AF$120*$T$134)</f>
        <v>45781713.3962148</v>
      </c>
      <c r="X134" s="18" t="n">
        <f aca="false">IF($E$134=1,$L$134,$AC$120*$T$134)</f>
        <v>63378436.211791</v>
      </c>
      <c r="Y134" s="18" t="n">
        <f aca="false">IF($F$134=1,$M$134,$Z$120*$T$134)</f>
        <v>79223045.2647387</v>
      </c>
      <c r="Z134" s="18" t="n">
        <f aca="false">IF($G$134=1,$N$134,$W$120*$T$134)</f>
        <v>15000000</v>
      </c>
      <c r="AA134" s="18" t="n">
        <f aca="false">IF($H$134=1,$O$134,$T$120*$T$134)</f>
        <v>5000000</v>
      </c>
      <c r="AB134" s="18" t="n">
        <f aca="false">($J$120+$O$120)*$T$134</f>
        <v>7407693.51609508</v>
      </c>
      <c r="AC134" s="18" t="n">
        <f aca="false">Assumptions!$B$20*$T$134</f>
        <v>237669135.794216</v>
      </c>
      <c r="AD134" s="18" t="n">
        <f aca="false">IF($S$134,Assumptions!$B$14*($T$134-Assumptions!$B$13),Assumptions!$B$4)</f>
        <v>63519204.3872823</v>
      </c>
      <c r="AE134" s="18" t="n">
        <f aca="false">$U$134+$V$134+$W$134+$X$134+$Y$134+$Z$134+$AA$134+$AB$134+$AC$134+$AD$134</f>
        <v>700000000</v>
      </c>
      <c r="AF134" s="18" t="n">
        <f aca="false">IF(AND(IF($B$134=1,$U$134&gt;=INDEX($U$131:$U$258,1+$A$134-Assumptions!$B$77),$U$134&gt;INDEX($U$131:$U$258,1+$A$134+Assumptions!$B$77)),IF($C$134=1,$V$134&gt;=INDEX($V$131:$V$258,1+$A$134-Assumptions!$B$78),$V$134&gt;INDEX($V$131:$V$258,1+$A$134+Assumptions!$B$78)),IF($D$134=1,$W$134&gt;=INDEX($W$131:$W$258,1+$A$134-Assumptions!$B$79),$W$134&gt;INDEX($W$131:$W$258,1+$A$134+Assumptions!$B$79)),IF($E$134=1,$X$134&gt;=INDEX($X$131:$X$258,1+$A$134-Assumptions!$B$80),$X$134&gt;INDEX($X$131:$X$258,1+$A$134+Assumptions!$B$80)),IF($F$134=1,$Y$134&gt;=INDEX($Y$131:$Y$258,1+$A$134-Assumptions!$B$81),$Y$134&gt;INDEX($Y$131:$Y$258,1+$A$134+Assumptions!$B$81)),IF($G$134=1,$Z$134&gt;=INDEX($Z$131:$Z$258,1+$A$134-Assumptions!$B$82),$Z$134&gt;INDEX($Z$131:$Z$258,1+$A$134+Assumptions!$B$82)),IF($H$134=1,$AA$134&gt;=INDEX($AA$131:$AA$258,1+$A$134-Assumptions!$B$83),$AA$134&gt;INDEX($AA$131:$AA$258,1+$A$134+Assumptions!$B$83))),1,0)</f>
        <v>0</v>
      </c>
      <c r="AG134" s="16"/>
      <c r="AH134" s="16"/>
      <c r="AI134" s="16"/>
    </row>
    <row r="135" customFormat="false" ht="23.85" hidden="true" customHeight="false" outlineLevel="0" collapsed="false">
      <c r="A135" s="6" t="n">
        <f aca="false">ROW()-ROW($A$131)+Assumptions!$B$4</f>
        <v>4</v>
      </c>
      <c r="B135" s="18" t="n">
        <f aca="false">MOD(QUOTIENT($A$135,Assumptions!$B$77),2)</f>
        <v>0</v>
      </c>
      <c r="C135" s="18" t="n">
        <f aca="false">MOD(QUOTIENT($A$135,Assumptions!$B$78),2)</f>
        <v>0</v>
      </c>
      <c r="D135" s="18" t="n">
        <f aca="false">MOD(QUOTIENT($A$135,Assumptions!$B$79),2)</f>
        <v>0</v>
      </c>
      <c r="E135" s="18" t="n">
        <f aca="false">MOD(QUOTIENT($A$135,Assumptions!$B$80),2)</f>
        <v>0</v>
      </c>
      <c r="F135" s="18" t="n">
        <f aca="false">MOD(QUOTIENT($A$135,Assumptions!$B$81),2)</f>
        <v>1</v>
      </c>
      <c r="G135" s="18" t="n">
        <f aca="false">MOD(QUOTIENT($A$135,Assumptions!$B$82),2)</f>
        <v>0</v>
      </c>
      <c r="H135" s="18" t="n">
        <f aca="false">MOD(QUOTIENT($A$135,Assumptions!$B$83),2)</f>
        <v>0</v>
      </c>
      <c r="I135" s="18" t="n">
        <f aca="false">IF($B$135=1,MIN(Assumptions!$B$67,MAX(Assumptions!$B$4,Assumptions!$B$24-(Assumptions!$B$4))),Assumptions!$B$4)</f>
        <v>0</v>
      </c>
      <c r="J135" s="18" t="n">
        <f aca="false">IF($C$135=1,MIN(Assumptions!$B$66,MAX(Assumptions!$B$4,Assumptions!$B$24-($I$135))),Assumptions!$B$4)</f>
        <v>0</v>
      </c>
      <c r="K135" s="18" t="n">
        <f aca="false">IF($D$135=1,MIN(Assumptions!$B$61,MAX(Assumptions!$B$4,Assumptions!$B$24-($I$135+$J$135))),Assumptions!$B$4)</f>
        <v>0</v>
      </c>
      <c r="L135" s="18" t="n">
        <f aca="false">IF($E$135=1,MIN(Assumptions!$B$56,MAX(Assumptions!$B$4,Assumptions!$B$24-($I$135+$J$135+$K$135))),Assumptions!$B$4)</f>
        <v>0</v>
      </c>
      <c r="M135" s="18" t="n">
        <f aca="false">IF($F$135=1,MIN(Assumptions!$B$51,MAX(Assumptions!$B$4,Assumptions!$B$24-($I$135+$J$135+$K$135+$L$135))),Assumptions!$B$4)</f>
        <v>30000000</v>
      </c>
      <c r="N135" s="18" t="n">
        <f aca="false">IF($G$135=1,MIN(Assumptions!$B$46,MAX(Assumptions!$B$4,Assumptions!$B$24-($I$135+$J$135+$K$135+$L$135+$M$135))),Assumptions!$B$4)</f>
        <v>0</v>
      </c>
      <c r="O135" s="18" t="n">
        <f aca="false">IF($H$135=1,MIN(Assumptions!$B$41,MAX(Assumptions!$B$4,Assumptions!$B$24-($I$135+$J$135+$K$135+$L$135+$M$135+$N$135))),Assumptions!$B$4)</f>
        <v>0</v>
      </c>
      <c r="P135" s="18" t="n">
        <f aca="false">$I$135+$J$135+$K$135+$L$135+$M$135+$N$135+$O$135</f>
        <v>30000000</v>
      </c>
      <c r="Q135" s="18" t="n">
        <f aca="false">MAX(Assumptions!$B$4,Assumptions!$B$24-$P$135)</f>
        <v>670000000</v>
      </c>
      <c r="R135" s="18" t="n">
        <f aca="false">$J$120+$O$120+Assumptions!$B$20+IF($B$135=0,$D$120,Assumptions!$B$4)+IF($C$135=0,$AI$120,Assumptions!$B$4)+IF($D$135=0,$AF$120,Assumptions!$B$4)+IF($E$135=0,$AC$120,Assumptions!$B$4)+IF($F$135=0,$Z$120,Assumptions!$B$4)+IF($G$135=0,$W$120,Assumptions!$B$4)+IF($H$135=0,$T$120,Assumptions!$B$4)</f>
        <v>30344752.5358044</v>
      </c>
      <c r="S135" s="18" t="n">
        <f aca="false">IF($R$135&gt;Assumptions!$B$4,$Q$135/$R$135&gt;Assumptions!$B$13,FALSE())</f>
        <v>1</v>
      </c>
      <c r="T135" s="18" t="n">
        <f aca="false">IF($S$135,($Q$135+Assumptions!$B$14*Assumptions!$B$13)/($R$135+Assumptions!$B$14),IF($R$135&gt;Assumptions!$B$4,$Q$135/$R$135,Assumptions!$B$4))</f>
        <v>20.475112402412</v>
      </c>
      <c r="U135" s="18" t="n">
        <f aca="false">IF($B$135=1,$I$135,$D$120*$T$135)</f>
        <v>16324153.3317918</v>
      </c>
      <c r="V135" s="18" t="n">
        <f aca="false">IF($C$135=1,$J$135,$AI$120*$T$135)</f>
        <v>125580422.078404</v>
      </c>
      <c r="W135" s="18" t="n">
        <f aca="false">IF($D$135=1,$K$135,$AF$120*$T$135)</f>
        <v>35496706.4683031</v>
      </c>
      <c r="X135" s="18" t="n">
        <f aca="false">IF($E$135=1,$L$135,$AC$120*$T$135)</f>
        <v>49140269.7657887</v>
      </c>
      <c r="Y135" s="18" t="n">
        <f aca="false">IF($F$135=1,$M$135,$Z$120*$T$135)</f>
        <v>30000000</v>
      </c>
      <c r="Z135" s="18" t="n">
        <f aca="false">IF($G$135=1,$N$135,$W$120*$T$135)</f>
        <v>102375562.01206</v>
      </c>
      <c r="AA135" s="18" t="n">
        <f aca="false">IF($H$135=1,$O$135,$T$120*$T$135)</f>
        <v>102375562.01206</v>
      </c>
      <c r="AB135" s="18" t="n">
        <f aca="false">($J$120+$O$120)*$T$135</f>
        <v>5743531.70385536</v>
      </c>
      <c r="AC135" s="18" t="n">
        <f aca="false">Assumptions!$B$20*$T$135</f>
        <v>184276011.621708</v>
      </c>
      <c r="AD135" s="18" t="n">
        <f aca="false">IF($S$135,Assumptions!$B$14*($T$135-Assumptions!$B$13),Assumptions!$B$4)</f>
        <v>48687781.0060299</v>
      </c>
      <c r="AE135" s="18" t="n">
        <f aca="false">$U$135+$V$135+$W$135+$X$135+$Y$135+$Z$135+$AA$135+$AB$135+$AC$135+$AD$135</f>
        <v>700000000</v>
      </c>
      <c r="AF135" s="18" t="n">
        <f aca="false">IF(AND(IF($B$135=1,$U$135&gt;=INDEX($U$131:$U$258,1+$A$135-Assumptions!$B$77),$U$135&gt;INDEX($U$131:$U$258,1+$A$135+Assumptions!$B$77)),IF($C$135=1,$V$135&gt;=INDEX($V$131:$V$258,1+$A$135-Assumptions!$B$78),$V$135&gt;INDEX($V$131:$V$258,1+$A$135+Assumptions!$B$78)),IF($D$135=1,$W$135&gt;=INDEX($W$131:$W$258,1+$A$135-Assumptions!$B$79),$W$135&gt;INDEX($W$131:$W$258,1+$A$135+Assumptions!$B$79)),IF($E$135=1,$X$135&gt;=INDEX($X$131:$X$258,1+$A$135-Assumptions!$B$80),$X$135&gt;INDEX($X$131:$X$258,1+$A$135+Assumptions!$B$80)),IF($F$135=1,$Y$135&gt;=INDEX($Y$131:$Y$258,1+$A$135-Assumptions!$B$81),$Y$135&gt;INDEX($Y$131:$Y$258,1+$A$135+Assumptions!$B$81)),IF($G$135=1,$Z$135&gt;=INDEX($Z$131:$Z$258,1+$A$135-Assumptions!$B$82),$Z$135&gt;INDEX($Z$131:$Z$258,1+$A$135+Assumptions!$B$82)),IF($H$135=1,$AA$135&gt;=INDEX($AA$131:$AA$258,1+$A$135-Assumptions!$B$83),$AA$135&gt;INDEX($AA$131:$AA$258,1+$A$135+Assumptions!$B$83))),1,0)</f>
        <v>0</v>
      </c>
      <c r="AG135" s="16"/>
      <c r="AH135" s="16"/>
      <c r="AI135" s="16"/>
    </row>
    <row r="136" customFormat="false" ht="23.85" hidden="true" customHeight="false" outlineLevel="0" collapsed="false">
      <c r="A136" s="6" t="n">
        <f aca="false">ROW()-ROW($A$131)+Assumptions!$B$4</f>
        <v>5</v>
      </c>
      <c r="B136" s="18" t="n">
        <f aca="false">MOD(QUOTIENT($A$136,Assumptions!$B$77),2)</f>
        <v>0</v>
      </c>
      <c r="C136" s="18" t="n">
        <f aca="false">MOD(QUOTIENT($A$136,Assumptions!$B$78),2)</f>
        <v>0</v>
      </c>
      <c r="D136" s="18" t="n">
        <f aca="false">MOD(QUOTIENT($A$136,Assumptions!$B$79),2)</f>
        <v>0</v>
      </c>
      <c r="E136" s="18" t="n">
        <f aca="false">MOD(QUOTIENT($A$136,Assumptions!$B$80),2)</f>
        <v>0</v>
      </c>
      <c r="F136" s="18" t="n">
        <f aca="false">MOD(QUOTIENT($A$136,Assumptions!$B$81),2)</f>
        <v>1</v>
      </c>
      <c r="G136" s="18" t="n">
        <f aca="false">MOD(QUOTIENT($A$136,Assumptions!$B$82),2)</f>
        <v>0</v>
      </c>
      <c r="H136" s="18" t="n">
        <f aca="false">MOD(QUOTIENT($A$136,Assumptions!$B$83),2)</f>
        <v>1</v>
      </c>
      <c r="I136" s="18" t="n">
        <f aca="false">IF($B$136=1,MIN(Assumptions!$B$67,MAX(Assumptions!$B$4,Assumptions!$B$24-(Assumptions!$B$4))),Assumptions!$B$4)</f>
        <v>0</v>
      </c>
      <c r="J136" s="18" t="n">
        <f aca="false">IF($C$136=1,MIN(Assumptions!$B$66,MAX(Assumptions!$B$4,Assumptions!$B$24-($I$136))),Assumptions!$B$4)</f>
        <v>0</v>
      </c>
      <c r="K136" s="18" t="n">
        <f aca="false">IF($D$136=1,MIN(Assumptions!$B$61,MAX(Assumptions!$B$4,Assumptions!$B$24-($I$136+$J$136))),Assumptions!$B$4)</f>
        <v>0</v>
      </c>
      <c r="L136" s="18" t="n">
        <f aca="false">IF($E$136=1,MIN(Assumptions!$B$56,MAX(Assumptions!$B$4,Assumptions!$B$24-($I$136+$J$136+$K$136))),Assumptions!$B$4)</f>
        <v>0</v>
      </c>
      <c r="M136" s="18" t="n">
        <f aca="false">IF($F$136=1,MIN(Assumptions!$B$51,MAX(Assumptions!$B$4,Assumptions!$B$24-($I$136+$J$136+$K$136+$L$136))),Assumptions!$B$4)</f>
        <v>30000000</v>
      </c>
      <c r="N136" s="18" t="n">
        <f aca="false">IF($G$136=1,MIN(Assumptions!$B$46,MAX(Assumptions!$B$4,Assumptions!$B$24-($I$136+$J$136+$K$136+$L$136+$M$136))),Assumptions!$B$4)</f>
        <v>0</v>
      </c>
      <c r="O136" s="18" t="n">
        <f aca="false">IF($H$136=1,MIN(Assumptions!$B$41,MAX(Assumptions!$B$4,Assumptions!$B$24-($I$136+$J$136+$K$136+$L$136+$M$136+$N$136))),Assumptions!$B$4)</f>
        <v>5000000</v>
      </c>
      <c r="P136" s="18" t="n">
        <f aca="false">$I$136+$J$136+$K$136+$L$136+$M$136+$N$136+$O$136</f>
        <v>35000000</v>
      </c>
      <c r="Q136" s="18" t="n">
        <f aca="false">MAX(Assumptions!$B$4,Assumptions!$B$24-$P$136)</f>
        <v>665000000</v>
      </c>
      <c r="R136" s="18" t="n">
        <f aca="false">$J$120+$O$120+Assumptions!$B$20+IF($B$136=0,$D$120,Assumptions!$B$4)+IF($C$136=0,$AI$120,Assumptions!$B$4)+IF($D$136=0,$AF$120,Assumptions!$B$4)+IF($E$136=0,$AC$120,Assumptions!$B$4)+IF($F$136=0,$Z$120,Assumptions!$B$4)+IF($G$136=0,$W$120,Assumptions!$B$4)+IF($H$136=0,$T$120,Assumptions!$B$4)</f>
        <v>25344752.5358044</v>
      </c>
      <c r="S136" s="18" t="n">
        <f aca="false">IF($R$136&gt;Assumptions!$B$4,$Q$136/$R$136&gt;Assumptions!$B$13,FALSE())</f>
        <v>1</v>
      </c>
      <c r="T136" s="18" t="n">
        <f aca="false">IF($S$136,($Q$136+Assumptions!$B$14*Assumptions!$B$13)/($R$136+Assumptions!$B$14),IF($R$136&gt;Assumptions!$B$4,$Q$136/$R$136,Assumptions!$B$4))</f>
        <v>23.9722008353887</v>
      </c>
      <c r="U136" s="18" t="n">
        <f aca="false">IF($B$136=1,$I$136,$D$120*$T$136)</f>
        <v>19112270.2745844</v>
      </c>
      <c r="V136" s="18" t="n">
        <f aca="false">IF($C$136=1,$J$136,$AI$120*$T$136)</f>
        <v>147029185.476009</v>
      </c>
      <c r="W136" s="18" t="n">
        <f aca="false">IF($D$136=1,$K$136,$AF$120*$T$136)</f>
        <v>41559438.5871485</v>
      </c>
      <c r="X136" s="18" t="n">
        <f aca="false">IF($E$136=1,$L$136,$AC$120*$T$136)</f>
        <v>57533282.0049328</v>
      </c>
      <c r="Y136" s="18" t="n">
        <f aca="false">IF($F$136=1,$M$136,$Z$120*$T$136)</f>
        <v>30000000</v>
      </c>
      <c r="Z136" s="18" t="n">
        <f aca="false">IF($G$136=1,$N$136,$W$120*$T$136)</f>
        <v>119861004.176943</v>
      </c>
      <c r="AA136" s="18" t="n">
        <f aca="false">IF($H$136=1,$O$136,$T$120*$T$136)</f>
        <v>5000000</v>
      </c>
      <c r="AB136" s="18" t="n">
        <f aca="false">($J$120+$O$120)*$T$136</f>
        <v>6724509.87341214</v>
      </c>
      <c r="AC136" s="18" t="n">
        <f aca="false">Assumptions!$B$20*$T$136</f>
        <v>215749807.518498</v>
      </c>
      <c r="AD136" s="18" t="n">
        <f aca="false">IF($S$136,Assumptions!$B$14*($T$136-Assumptions!$B$13),Assumptions!$B$4)</f>
        <v>57430502.0884716</v>
      </c>
      <c r="AE136" s="18" t="n">
        <f aca="false">$U$136+$V$136+$W$136+$X$136+$Y$136+$Z$136+$AA$136+$AB$136+$AC$136+$AD$136</f>
        <v>700000000</v>
      </c>
      <c r="AF136" s="18" t="n">
        <f aca="false">IF(AND(IF($B$136=1,$U$136&gt;=INDEX($U$131:$U$258,1+$A$136-Assumptions!$B$77),$U$136&gt;INDEX($U$131:$U$258,1+$A$136+Assumptions!$B$77)),IF($C$136=1,$V$136&gt;=INDEX($V$131:$V$258,1+$A$136-Assumptions!$B$78),$V$136&gt;INDEX($V$131:$V$258,1+$A$136+Assumptions!$B$78)),IF($D$136=1,$W$136&gt;=INDEX($W$131:$W$258,1+$A$136-Assumptions!$B$79),$W$136&gt;INDEX($W$131:$W$258,1+$A$136+Assumptions!$B$79)),IF($E$136=1,$X$136&gt;=INDEX($X$131:$X$258,1+$A$136-Assumptions!$B$80),$X$136&gt;INDEX($X$131:$X$258,1+$A$136+Assumptions!$B$80)),IF($F$136=1,$Y$136&gt;=INDEX($Y$131:$Y$258,1+$A$136-Assumptions!$B$81),$Y$136&gt;INDEX($Y$131:$Y$258,1+$A$136+Assumptions!$B$81)),IF($G$136=1,$Z$136&gt;=INDEX($Z$131:$Z$258,1+$A$136-Assumptions!$B$82),$Z$136&gt;INDEX($Z$131:$Z$258,1+$A$136+Assumptions!$B$82)),IF($H$136=1,$AA$136&gt;=INDEX($AA$131:$AA$258,1+$A$136-Assumptions!$B$83),$AA$136&gt;INDEX($AA$131:$AA$258,1+$A$136+Assumptions!$B$83))),1,0)</f>
        <v>0</v>
      </c>
      <c r="AG136" s="16"/>
      <c r="AH136" s="16"/>
      <c r="AI136" s="16"/>
    </row>
    <row r="137" customFormat="false" ht="23.85" hidden="true" customHeight="false" outlineLevel="0" collapsed="false">
      <c r="A137" s="6" t="n">
        <f aca="false">ROW()-ROW($A$131)+Assumptions!$B$4</f>
        <v>6</v>
      </c>
      <c r="B137" s="18" t="n">
        <f aca="false">MOD(QUOTIENT($A$137,Assumptions!$B$77),2)</f>
        <v>0</v>
      </c>
      <c r="C137" s="18" t="n">
        <f aca="false">MOD(QUOTIENT($A$137,Assumptions!$B$78),2)</f>
        <v>0</v>
      </c>
      <c r="D137" s="18" t="n">
        <f aca="false">MOD(QUOTIENT($A$137,Assumptions!$B$79),2)</f>
        <v>0</v>
      </c>
      <c r="E137" s="18" t="n">
        <f aca="false">MOD(QUOTIENT($A$137,Assumptions!$B$80),2)</f>
        <v>0</v>
      </c>
      <c r="F137" s="18" t="n">
        <f aca="false">MOD(QUOTIENT($A$137,Assumptions!$B$81),2)</f>
        <v>1</v>
      </c>
      <c r="G137" s="18" t="n">
        <f aca="false">MOD(QUOTIENT($A$137,Assumptions!$B$82),2)</f>
        <v>1</v>
      </c>
      <c r="H137" s="18" t="n">
        <f aca="false">MOD(QUOTIENT($A$137,Assumptions!$B$83),2)</f>
        <v>0</v>
      </c>
      <c r="I137" s="18" t="n">
        <f aca="false">IF($B$137=1,MIN(Assumptions!$B$67,MAX(Assumptions!$B$4,Assumptions!$B$24-(Assumptions!$B$4))),Assumptions!$B$4)</f>
        <v>0</v>
      </c>
      <c r="J137" s="18" t="n">
        <f aca="false">IF($C$137=1,MIN(Assumptions!$B$66,MAX(Assumptions!$B$4,Assumptions!$B$24-($I$137))),Assumptions!$B$4)</f>
        <v>0</v>
      </c>
      <c r="K137" s="18" t="n">
        <f aca="false">IF($D$137=1,MIN(Assumptions!$B$61,MAX(Assumptions!$B$4,Assumptions!$B$24-($I$137+$J$137))),Assumptions!$B$4)</f>
        <v>0</v>
      </c>
      <c r="L137" s="18" t="n">
        <f aca="false">IF($E$137=1,MIN(Assumptions!$B$56,MAX(Assumptions!$B$4,Assumptions!$B$24-($I$137+$J$137+$K$137))),Assumptions!$B$4)</f>
        <v>0</v>
      </c>
      <c r="M137" s="18" t="n">
        <f aca="false">IF($F$137=1,MIN(Assumptions!$B$51,MAX(Assumptions!$B$4,Assumptions!$B$24-($I$137+$J$137+$K$137+$L$137))),Assumptions!$B$4)</f>
        <v>30000000</v>
      </c>
      <c r="N137" s="18" t="n">
        <f aca="false">IF($G$137=1,MIN(Assumptions!$B$46,MAX(Assumptions!$B$4,Assumptions!$B$24-($I$137+$J$137+$K$137+$L$137+$M$137))),Assumptions!$B$4)</f>
        <v>15000000</v>
      </c>
      <c r="O137" s="18" t="n">
        <f aca="false">IF($H$137=1,MIN(Assumptions!$B$41,MAX(Assumptions!$B$4,Assumptions!$B$24-($I$137+$J$137+$K$137+$L$137+$M$137+$N$137))),Assumptions!$B$4)</f>
        <v>0</v>
      </c>
      <c r="P137" s="18" t="n">
        <f aca="false">$I$137+$J$137+$K$137+$L$137+$M$137+$N$137+$O$137</f>
        <v>45000000</v>
      </c>
      <c r="Q137" s="18" t="n">
        <f aca="false">MAX(Assumptions!$B$4,Assumptions!$B$24-$P$137)</f>
        <v>655000000</v>
      </c>
      <c r="R137" s="18" t="n">
        <f aca="false">$J$120+$O$120+Assumptions!$B$20+IF($B$137=0,$D$120,Assumptions!$B$4)+IF($C$137=0,$AI$120,Assumptions!$B$4)+IF($D$137=0,$AF$120,Assumptions!$B$4)+IF($E$137=0,$AC$120,Assumptions!$B$4)+IF($F$137=0,$Z$120,Assumptions!$B$4)+IF($G$137=0,$W$120,Assumptions!$B$4)+IF($H$137=0,$T$120,Assumptions!$B$4)</f>
        <v>25344752.5358044</v>
      </c>
      <c r="S137" s="18" t="n">
        <f aca="false">IF($R$137&gt;Assumptions!$B$4,$Q$137/$R$137&gt;Assumptions!$B$13,FALSE())</f>
        <v>1</v>
      </c>
      <c r="T137" s="18" t="n">
        <f aca="false">IF($S$137,($Q$137+Assumptions!$B$14*Assumptions!$B$13)/($R$137+Assumptions!$B$14),IF($R$137&gt;Assumptions!$B$4,$Q$137/$R$137,Assumptions!$B$4))</f>
        <v>23.6130667404765</v>
      </c>
      <c r="U137" s="18" t="n">
        <f aca="false">IF($B$137=1,$I$137,$D$120*$T$137)</f>
        <v>18825944.1281487</v>
      </c>
      <c r="V137" s="18" t="n">
        <f aca="false">IF($C$137=1,$J$137,$AI$120*$T$137)</f>
        <v>144826501.049402</v>
      </c>
      <c r="W137" s="18" t="n">
        <f aca="false">IF($D$137=1,$K$137,$AF$120*$T$137)</f>
        <v>40936825.2749815</v>
      </c>
      <c r="X137" s="18" t="n">
        <f aca="false">IF($E$137=1,$L$137,$AC$120*$T$137)</f>
        <v>56671360.1771435</v>
      </c>
      <c r="Y137" s="18" t="n">
        <f aca="false">IF($F$137=1,$M$137,$Z$120*$T$137)</f>
        <v>30000000</v>
      </c>
      <c r="Z137" s="18" t="n">
        <f aca="false">IF($G$137=1,$N$137,$W$120*$T$137)</f>
        <v>15000000</v>
      </c>
      <c r="AA137" s="18" t="n">
        <f aca="false">IF($H$137=1,$O$137,$T$120*$T$137)</f>
        <v>118065333.702382</v>
      </c>
      <c r="AB137" s="18" t="n">
        <f aca="false">($J$120+$O$120)*$T$137</f>
        <v>6623768.15246215</v>
      </c>
      <c r="AC137" s="18" t="n">
        <f aca="false">Assumptions!$B$20*$T$137</f>
        <v>212517600.664288</v>
      </c>
      <c r="AD137" s="18" t="n">
        <f aca="false">IF($S$137,Assumptions!$B$14*($T$137-Assumptions!$B$13),Assumptions!$B$4)</f>
        <v>56532666.8511912</v>
      </c>
      <c r="AE137" s="18" t="n">
        <f aca="false">$U$137+$V$137+$W$137+$X$137+$Y$137+$Z$137+$AA$137+$AB$137+$AC$137+$AD$137</f>
        <v>700000000</v>
      </c>
      <c r="AF137" s="18" t="n">
        <f aca="false">IF(AND(IF($B$137=1,$U$137&gt;=INDEX($U$131:$U$258,1+$A$137-Assumptions!$B$77),$U$137&gt;INDEX($U$131:$U$258,1+$A$137+Assumptions!$B$77)),IF($C$137=1,$V$137&gt;=INDEX($V$131:$V$258,1+$A$137-Assumptions!$B$78),$V$137&gt;INDEX($V$131:$V$258,1+$A$137+Assumptions!$B$78)),IF($D$137=1,$W$137&gt;=INDEX($W$131:$W$258,1+$A$137-Assumptions!$B$79),$W$137&gt;INDEX($W$131:$W$258,1+$A$137+Assumptions!$B$79)),IF($E$137=1,$X$137&gt;=INDEX($X$131:$X$258,1+$A$137-Assumptions!$B$80),$X$137&gt;INDEX($X$131:$X$258,1+$A$137+Assumptions!$B$80)),IF($F$137=1,$Y$137&gt;=INDEX($Y$131:$Y$258,1+$A$137-Assumptions!$B$81),$Y$137&gt;INDEX($Y$131:$Y$258,1+$A$137+Assumptions!$B$81)),IF($G$137=1,$Z$137&gt;=INDEX($Z$131:$Z$258,1+$A$137-Assumptions!$B$82),$Z$137&gt;INDEX($Z$131:$Z$258,1+$A$137+Assumptions!$B$82)),IF($H$137=1,$AA$137&gt;=INDEX($AA$131:$AA$258,1+$A$137-Assumptions!$B$83),$AA$137&gt;INDEX($AA$131:$AA$258,1+$A$137+Assumptions!$B$83))),1,0)</f>
        <v>0</v>
      </c>
      <c r="AG137" s="16"/>
      <c r="AH137" s="16"/>
      <c r="AI137" s="16"/>
    </row>
    <row r="138" customFormat="false" ht="23.85" hidden="true" customHeight="false" outlineLevel="0" collapsed="false">
      <c r="A138" s="6" t="n">
        <f aca="false">ROW()-ROW($A$131)+Assumptions!$B$4</f>
        <v>7</v>
      </c>
      <c r="B138" s="18" t="n">
        <f aca="false">MOD(QUOTIENT($A$138,Assumptions!$B$77),2)</f>
        <v>0</v>
      </c>
      <c r="C138" s="18" t="n">
        <f aca="false">MOD(QUOTIENT($A$138,Assumptions!$B$78),2)</f>
        <v>0</v>
      </c>
      <c r="D138" s="18" t="n">
        <f aca="false">MOD(QUOTIENT($A$138,Assumptions!$B$79),2)</f>
        <v>0</v>
      </c>
      <c r="E138" s="18" t="n">
        <f aca="false">MOD(QUOTIENT($A$138,Assumptions!$B$80),2)</f>
        <v>0</v>
      </c>
      <c r="F138" s="18" t="n">
        <f aca="false">MOD(QUOTIENT($A$138,Assumptions!$B$81),2)</f>
        <v>1</v>
      </c>
      <c r="G138" s="18" t="n">
        <f aca="false">MOD(QUOTIENT($A$138,Assumptions!$B$82),2)</f>
        <v>1</v>
      </c>
      <c r="H138" s="18" t="n">
        <f aca="false">MOD(QUOTIENT($A$138,Assumptions!$B$83),2)</f>
        <v>1</v>
      </c>
      <c r="I138" s="18" t="n">
        <f aca="false">IF($B$138=1,MIN(Assumptions!$B$67,MAX(Assumptions!$B$4,Assumptions!$B$24-(Assumptions!$B$4))),Assumptions!$B$4)</f>
        <v>0</v>
      </c>
      <c r="J138" s="18" t="n">
        <f aca="false">IF($C$138=1,MIN(Assumptions!$B$66,MAX(Assumptions!$B$4,Assumptions!$B$24-($I$138))),Assumptions!$B$4)</f>
        <v>0</v>
      </c>
      <c r="K138" s="18" t="n">
        <f aca="false">IF($D$138=1,MIN(Assumptions!$B$61,MAX(Assumptions!$B$4,Assumptions!$B$24-($I$138+$J$138))),Assumptions!$B$4)</f>
        <v>0</v>
      </c>
      <c r="L138" s="18" t="n">
        <f aca="false">IF($E$138=1,MIN(Assumptions!$B$56,MAX(Assumptions!$B$4,Assumptions!$B$24-($I$138+$J$138+$K$138))),Assumptions!$B$4)</f>
        <v>0</v>
      </c>
      <c r="M138" s="18" t="n">
        <f aca="false">IF($F$138=1,MIN(Assumptions!$B$51,MAX(Assumptions!$B$4,Assumptions!$B$24-($I$138+$J$138+$K$138+$L$138))),Assumptions!$B$4)</f>
        <v>30000000</v>
      </c>
      <c r="N138" s="18" t="n">
        <f aca="false">IF($G$138=1,MIN(Assumptions!$B$46,MAX(Assumptions!$B$4,Assumptions!$B$24-($I$138+$J$138+$K$138+$L$138+$M$138))),Assumptions!$B$4)</f>
        <v>15000000</v>
      </c>
      <c r="O138" s="18" t="n">
        <f aca="false">IF($H$138=1,MIN(Assumptions!$B$41,MAX(Assumptions!$B$4,Assumptions!$B$24-($I$138+$J$138+$K$138+$L$138+$M$138+$N$138))),Assumptions!$B$4)</f>
        <v>5000000</v>
      </c>
      <c r="P138" s="18" t="n">
        <f aca="false">$I$138+$J$138+$K$138+$L$138+$M$138+$N$138+$O$138</f>
        <v>50000000</v>
      </c>
      <c r="Q138" s="18" t="n">
        <f aca="false">MAX(Assumptions!$B$4,Assumptions!$B$24-$P$138)</f>
        <v>650000000</v>
      </c>
      <c r="R138" s="18" t="n">
        <f aca="false">$J$120+$O$120+Assumptions!$B$20+IF($B$138=0,$D$120,Assumptions!$B$4)+IF($C$138=0,$AI$120,Assumptions!$B$4)+IF($D$138=0,$AF$120,Assumptions!$B$4)+IF($E$138=0,$AC$120,Assumptions!$B$4)+IF($F$138=0,$Z$120,Assumptions!$B$4)+IF($G$138=0,$W$120,Assumptions!$B$4)+IF($H$138=0,$T$120,Assumptions!$B$4)</f>
        <v>20344752.5358044</v>
      </c>
      <c r="S138" s="18" t="n">
        <f aca="false">IF($R$138&gt;Assumptions!$B$4,$Q$138/$R$138&gt;Assumptions!$B$13,FALSE())</f>
        <v>1</v>
      </c>
      <c r="T138" s="18" t="n">
        <f aca="false">IF($S$138,($Q$138+Assumptions!$B$14*Assumptions!$B$13)/($R$138+Assumptions!$B$14),IF($R$138&gt;Assumptions!$B$4,$Q$138/$R$138,Assumptions!$B$4))</f>
        <v>28.5623579847207</v>
      </c>
      <c r="U138" s="18" t="n">
        <f aca="false">IF($B$138=1,$I$138,$D$120*$T$138)</f>
        <v>22771856.0023721</v>
      </c>
      <c r="V138" s="18" t="n">
        <f aca="false">IF($C$138=1,$J$138,$AI$120*$T$138)</f>
        <v>175182089.396156</v>
      </c>
      <c r="W138" s="18" t="n">
        <f aca="false">IF($D$138=1,$K$138,$AF$120*$T$138)</f>
        <v>49517170.7729815</v>
      </c>
      <c r="X138" s="18" t="n">
        <f aca="false">IF($E$138=1,$L$138,$AC$120*$T$138)</f>
        <v>68549659.1633297</v>
      </c>
      <c r="Y138" s="18" t="n">
        <f aca="false">IF($F$138=1,$M$138,$Z$120*$T$138)</f>
        <v>30000000</v>
      </c>
      <c r="Z138" s="18" t="n">
        <f aca="false">IF($G$138=1,$N$138,$W$120*$T$138)</f>
        <v>15000000</v>
      </c>
      <c r="AA138" s="18" t="n">
        <f aca="false">IF($H$138=1,$O$138,$T$120*$T$138)</f>
        <v>5000000</v>
      </c>
      <c r="AB138" s="18" t="n">
        <f aca="false">($J$120+$O$120)*$T$138</f>
        <v>8012107.84087244</v>
      </c>
      <c r="AC138" s="18" t="n">
        <f aca="false">Assumptions!$B$20*$T$138</f>
        <v>257061221.862486</v>
      </c>
      <c r="AD138" s="18" t="n">
        <f aca="false">IF($S$138,Assumptions!$B$14*($T$138-Assumptions!$B$13),Assumptions!$B$4)</f>
        <v>68905894.9618017</v>
      </c>
      <c r="AE138" s="18" t="n">
        <f aca="false">$U$138+$V$138+$W$138+$X$138+$Y$138+$Z$138+$AA$138+$AB$138+$AC$138+$AD$138</f>
        <v>700000000</v>
      </c>
      <c r="AF138" s="18" t="n">
        <f aca="false">IF(AND(IF($B$138=1,$U$138&gt;=INDEX($U$131:$U$258,1+$A$138-Assumptions!$B$77),$U$138&gt;INDEX($U$131:$U$258,1+$A$138+Assumptions!$B$77)),IF($C$138=1,$V$138&gt;=INDEX($V$131:$V$258,1+$A$138-Assumptions!$B$78),$V$138&gt;INDEX($V$131:$V$258,1+$A$138+Assumptions!$B$78)),IF($D$138=1,$W$138&gt;=INDEX($W$131:$W$258,1+$A$138-Assumptions!$B$79),$W$138&gt;INDEX($W$131:$W$258,1+$A$138+Assumptions!$B$79)),IF($E$138=1,$X$138&gt;=INDEX($X$131:$X$258,1+$A$138-Assumptions!$B$80),$X$138&gt;INDEX($X$131:$X$258,1+$A$138+Assumptions!$B$80)),IF($F$138=1,$Y$138&gt;=INDEX($Y$131:$Y$258,1+$A$138-Assumptions!$B$81),$Y$138&gt;INDEX($Y$131:$Y$258,1+$A$138+Assumptions!$B$81)),IF($G$138=1,$Z$138&gt;=INDEX($Z$131:$Z$258,1+$A$138-Assumptions!$B$82),$Z$138&gt;INDEX($Z$131:$Z$258,1+$A$138+Assumptions!$B$82)),IF($H$138=1,$AA$138&gt;=INDEX($AA$131:$AA$258,1+$A$138-Assumptions!$B$83),$AA$138&gt;INDEX($AA$131:$AA$258,1+$A$138+Assumptions!$B$83))),1,0)</f>
        <v>0</v>
      </c>
      <c r="AG138" s="16"/>
      <c r="AH138" s="16"/>
      <c r="AI138" s="16"/>
    </row>
    <row r="139" customFormat="false" ht="23.85" hidden="true" customHeight="false" outlineLevel="0" collapsed="false">
      <c r="A139" s="6" t="n">
        <f aca="false">ROW()-ROW($A$131)+Assumptions!$B$4</f>
        <v>8</v>
      </c>
      <c r="B139" s="18" t="n">
        <f aca="false">MOD(QUOTIENT($A$139,Assumptions!$B$77),2)</f>
        <v>0</v>
      </c>
      <c r="C139" s="18" t="n">
        <f aca="false">MOD(QUOTIENT($A$139,Assumptions!$B$78),2)</f>
        <v>0</v>
      </c>
      <c r="D139" s="18" t="n">
        <f aca="false">MOD(QUOTIENT($A$139,Assumptions!$B$79),2)</f>
        <v>0</v>
      </c>
      <c r="E139" s="18" t="n">
        <f aca="false">MOD(QUOTIENT($A$139,Assumptions!$B$80),2)</f>
        <v>1</v>
      </c>
      <c r="F139" s="18" t="n">
        <f aca="false">MOD(QUOTIENT($A$139,Assumptions!$B$81),2)</f>
        <v>0</v>
      </c>
      <c r="G139" s="18" t="n">
        <f aca="false">MOD(QUOTIENT($A$139,Assumptions!$B$82),2)</f>
        <v>0</v>
      </c>
      <c r="H139" s="18" t="n">
        <f aca="false">MOD(QUOTIENT($A$139,Assumptions!$B$83),2)</f>
        <v>0</v>
      </c>
      <c r="I139" s="18" t="n">
        <f aca="false">IF($B$139=1,MIN(Assumptions!$B$67,MAX(Assumptions!$B$4,Assumptions!$B$24-(Assumptions!$B$4))),Assumptions!$B$4)</f>
        <v>0</v>
      </c>
      <c r="J139" s="18" t="n">
        <f aca="false">IF($C$139=1,MIN(Assumptions!$B$66,MAX(Assumptions!$B$4,Assumptions!$B$24-($I$139))),Assumptions!$B$4)</f>
        <v>0</v>
      </c>
      <c r="K139" s="18" t="n">
        <f aca="false">IF($D$139=1,MIN(Assumptions!$B$61,MAX(Assumptions!$B$4,Assumptions!$B$24-($I$139+$J$139))),Assumptions!$B$4)</f>
        <v>0</v>
      </c>
      <c r="L139" s="18" t="n">
        <f aca="false">IF($E$139=1,MIN(Assumptions!$B$56,MAX(Assumptions!$B$4,Assumptions!$B$24-($I$139+$J$139+$K$139))),Assumptions!$B$4)</f>
        <v>60000000</v>
      </c>
      <c r="M139" s="18" t="n">
        <f aca="false">IF($F$139=1,MIN(Assumptions!$B$51,MAX(Assumptions!$B$4,Assumptions!$B$24-($I$139+$J$139+$K$139+$L$139))),Assumptions!$B$4)</f>
        <v>0</v>
      </c>
      <c r="N139" s="18" t="n">
        <f aca="false">IF($G$139=1,MIN(Assumptions!$B$46,MAX(Assumptions!$B$4,Assumptions!$B$24-($I$139+$J$139+$K$139+$L$139+$M$139))),Assumptions!$B$4)</f>
        <v>0</v>
      </c>
      <c r="O139" s="18" t="n">
        <f aca="false">IF($H$139=1,MIN(Assumptions!$B$41,MAX(Assumptions!$B$4,Assumptions!$B$24-($I$139+$J$139+$K$139+$L$139+$M$139+$N$139))),Assumptions!$B$4)</f>
        <v>0</v>
      </c>
      <c r="P139" s="18" t="n">
        <f aca="false">$I$139+$J$139+$K$139+$L$139+$M$139+$N$139+$O$139</f>
        <v>60000000</v>
      </c>
      <c r="Q139" s="18" t="n">
        <f aca="false">MAX(Assumptions!$B$4,Assumptions!$B$24-$P$139)</f>
        <v>640000000</v>
      </c>
      <c r="R139" s="18" t="n">
        <f aca="false">$J$120+$O$120+Assumptions!$B$20+IF($B$139=0,$D$120,Assumptions!$B$4)+IF($C$139=0,$AI$120,Assumptions!$B$4)+IF($D$139=0,$AF$120,Assumptions!$B$4)+IF($E$139=0,$AC$120,Assumptions!$B$4)+IF($F$139=0,$Z$120,Assumptions!$B$4)+IF($G$139=0,$W$120,Assumptions!$B$4)+IF($H$139=0,$T$120,Assumptions!$B$4)</f>
        <v>30944752.5358044</v>
      </c>
      <c r="S139" s="18" t="n">
        <f aca="false">IF($R$139&gt;Assumptions!$B$4,$Q$139/$R$139&gt;Assumptions!$B$13,FALSE())</f>
        <v>1</v>
      </c>
      <c r="T139" s="18" t="n">
        <f aca="false">IF($S$139,($Q$139+Assumptions!$B$14*Assumptions!$B$13)/($R$139+Assumptions!$B$14),IF($R$139&gt;Assumptions!$B$4,$Q$139/$R$139,Assumptions!$B$4))</f>
        <v>19.2107864847309</v>
      </c>
      <c r="U139" s="18" t="n">
        <f aca="false">IF($B$139=1,$I$139,$D$120*$T$139)</f>
        <v>15316146.6485585</v>
      </c>
      <c r="V139" s="18" t="n">
        <f aca="false">IF($C$139=1,$J$139,$AI$120*$T$139)</f>
        <v>117825906.290332</v>
      </c>
      <c r="W139" s="18" t="n">
        <f aca="false">IF($D$139=1,$K$139,$AF$120*$T$139)</f>
        <v>33304806.1212796</v>
      </c>
      <c r="X139" s="18" t="n">
        <f aca="false">IF($E$139=1,$L$139,$AC$120*$T$139)</f>
        <v>60000000</v>
      </c>
      <c r="Y139" s="18" t="n">
        <f aca="false">IF($F$139=1,$M$139,$Z$120*$T$139)</f>
        <v>57632359.4541927</v>
      </c>
      <c r="Z139" s="18" t="n">
        <f aca="false">IF($G$139=1,$N$139,$W$120*$T$139)</f>
        <v>96053932.4236545</v>
      </c>
      <c r="AA139" s="18" t="n">
        <f aca="false">IF($H$139=1,$O$139,$T$120*$T$139)</f>
        <v>96053932.4236545</v>
      </c>
      <c r="AB139" s="18" t="n">
        <f aca="false">($J$120+$O$120)*$T$139</f>
        <v>5388872.06392333</v>
      </c>
      <c r="AC139" s="18" t="n">
        <f aca="false">Assumptions!$B$20*$T$139</f>
        <v>172897078.362578</v>
      </c>
      <c r="AD139" s="18" t="n">
        <f aca="false">IF($S$139,Assumptions!$B$14*($T$139-Assumptions!$B$13),Assumptions!$B$4)</f>
        <v>45526966.2118273</v>
      </c>
      <c r="AE139" s="18" t="n">
        <f aca="false">$U$139+$V$139+$W$139+$X$139+$Y$139+$Z$139+$AA$139+$AB$139+$AC$139+$AD$139</f>
        <v>700000000</v>
      </c>
      <c r="AF139" s="18" t="n">
        <f aca="false">IF(AND(IF($B$139=1,$U$139&gt;=INDEX($U$131:$U$258,1+$A$139-Assumptions!$B$77),$U$139&gt;INDEX($U$131:$U$258,1+$A$139+Assumptions!$B$77)),IF($C$139=1,$V$139&gt;=INDEX($V$131:$V$258,1+$A$139-Assumptions!$B$78),$V$139&gt;INDEX($V$131:$V$258,1+$A$139+Assumptions!$B$78)),IF($D$139=1,$W$139&gt;=INDEX($W$131:$W$258,1+$A$139-Assumptions!$B$79),$W$139&gt;INDEX($W$131:$W$258,1+$A$139+Assumptions!$B$79)),IF($E$139=1,$X$139&gt;=INDEX($X$131:$X$258,1+$A$139-Assumptions!$B$80),$X$139&gt;INDEX($X$131:$X$258,1+$A$139+Assumptions!$B$80)),IF($F$139=1,$Y$139&gt;=INDEX($Y$131:$Y$258,1+$A$139-Assumptions!$B$81),$Y$139&gt;INDEX($Y$131:$Y$258,1+$A$139+Assumptions!$B$81)),IF($G$139=1,$Z$139&gt;=INDEX($Z$131:$Z$258,1+$A$139-Assumptions!$B$82),$Z$139&gt;INDEX($Z$131:$Z$258,1+$A$139+Assumptions!$B$82)),IF($H$139=1,$AA$139&gt;=INDEX($AA$131:$AA$258,1+$A$139-Assumptions!$B$83),$AA$139&gt;INDEX($AA$131:$AA$258,1+$A$139+Assumptions!$B$83))),1,0)</f>
        <v>0</v>
      </c>
      <c r="AG139" s="16"/>
      <c r="AH139" s="16"/>
      <c r="AI139" s="16"/>
    </row>
    <row r="140" customFormat="false" ht="23.85" hidden="true" customHeight="false" outlineLevel="0" collapsed="false">
      <c r="A140" s="6" t="n">
        <f aca="false">ROW()-ROW($A$131)+Assumptions!$B$4</f>
        <v>9</v>
      </c>
      <c r="B140" s="18" t="n">
        <f aca="false">MOD(QUOTIENT($A$140,Assumptions!$B$77),2)</f>
        <v>0</v>
      </c>
      <c r="C140" s="18" t="n">
        <f aca="false">MOD(QUOTIENT($A$140,Assumptions!$B$78),2)</f>
        <v>0</v>
      </c>
      <c r="D140" s="18" t="n">
        <f aca="false">MOD(QUOTIENT($A$140,Assumptions!$B$79),2)</f>
        <v>0</v>
      </c>
      <c r="E140" s="18" t="n">
        <f aca="false">MOD(QUOTIENT($A$140,Assumptions!$B$80),2)</f>
        <v>1</v>
      </c>
      <c r="F140" s="18" t="n">
        <f aca="false">MOD(QUOTIENT($A$140,Assumptions!$B$81),2)</f>
        <v>0</v>
      </c>
      <c r="G140" s="18" t="n">
        <f aca="false">MOD(QUOTIENT($A$140,Assumptions!$B$82),2)</f>
        <v>0</v>
      </c>
      <c r="H140" s="18" t="n">
        <f aca="false">MOD(QUOTIENT($A$140,Assumptions!$B$83),2)</f>
        <v>1</v>
      </c>
      <c r="I140" s="18" t="n">
        <f aca="false">IF($B$140=1,MIN(Assumptions!$B$67,MAX(Assumptions!$B$4,Assumptions!$B$24-(Assumptions!$B$4))),Assumptions!$B$4)</f>
        <v>0</v>
      </c>
      <c r="J140" s="18" t="n">
        <f aca="false">IF($C$140=1,MIN(Assumptions!$B$66,MAX(Assumptions!$B$4,Assumptions!$B$24-($I$140))),Assumptions!$B$4)</f>
        <v>0</v>
      </c>
      <c r="K140" s="18" t="n">
        <f aca="false">IF($D$140=1,MIN(Assumptions!$B$61,MAX(Assumptions!$B$4,Assumptions!$B$24-($I$140+$J$140))),Assumptions!$B$4)</f>
        <v>0</v>
      </c>
      <c r="L140" s="18" t="n">
        <f aca="false">IF($E$140=1,MIN(Assumptions!$B$56,MAX(Assumptions!$B$4,Assumptions!$B$24-($I$140+$J$140+$K$140))),Assumptions!$B$4)</f>
        <v>60000000</v>
      </c>
      <c r="M140" s="18" t="n">
        <f aca="false">IF($F$140=1,MIN(Assumptions!$B$51,MAX(Assumptions!$B$4,Assumptions!$B$24-($I$140+$J$140+$K$140+$L$140))),Assumptions!$B$4)</f>
        <v>0</v>
      </c>
      <c r="N140" s="18" t="n">
        <f aca="false">IF($G$140=1,MIN(Assumptions!$B$46,MAX(Assumptions!$B$4,Assumptions!$B$24-($I$140+$J$140+$K$140+$L$140+$M$140))),Assumptions!$B$4)</f>
        <v>0</v>
      </c>
      <c r="O140" s="18" t="n">
        <f aca="false">IF($H$140=1,MIN(Assumptions!$B$41,MAX(Assumptions!$B$4,Assumptions!$B$24-($I$140+$J$140+$K$140+$L$140+$M$140+$N$140))),Assumptions!$B$4)</f>
        <v>5000000</v>
      </c>
      <c r="P140" s="18" t="n">
        <f aca="false">$I$140+$J$140+$K$140+$L$140+$M$140+$N$140+$O$140</f>
        <v>65000000</v>
      </c>
      <c r="Q140" s="18" t="n">
        <f aca="false">MAX(Assumptions!$B$4,Assumptions!$B$24-$P$140)</f>
        <v>635000000</v>
      </c>
      <c r="R140" s="18" t="n">
        <f aca="false">$J$120+$O$120+Assumptions!$B$20+IF($B$140=0,$D$120,Assumptions!$B$4)+IF($C$140=0,$AI$120,Assumptions!$B$4)+IF($D$140=0,$AF$120,Assumptions!$B$4)+IF($E$140=0,$AC$120,Assumptions!$B$4)+IF($F$140=0,$Z$120,Assumptions!$B$4)+IF($G$140=0,$W$120,Assumptions!$B$4)+IF($H$140=0,$T$120,Assumptions!$B$4)</f>
        <v>25944752.5358044</v>
      </c>
      <c r="S140" s="18" t="n">
        <f aca="false">IF($R$140&gt;Assumptions!$B$4,$Q$140/$R$140&gt;Assumptions!$B$13,FALSE())</f>
        <v>1</v>
      </c>
      <c r="T140" s="18" t="n">
        <f aca="false">IF($S$140,($Q$140+Assumptions!$B$14*Assumptions!$B$13)/($R$140+Assumptions!$B$14),IF($R$140&gt;Assumptions!$B$4,$Q$140/$R$140,Assumptions!$B$4))</f>
        <v>22.4118666245227</v>
      </c>
      <c r="U140" s="18" t="n">
        <f aca="false">IF($B$140=1,$I$140,$D$120*$T$140)</f>
        <v>17868265.6309754</v>
      </c>
      <c r="V140" s="18" t="n">
        <f aca="false">IF($C$140=1,$J$140,$AI$120*$T$140)</f>
        <v>137459156.021087</v>
      </c>
      <c r="W140" s="18" t="n">
        <f aca="false">IF($D$140=1,$K$140,$AF$120*$T$140)</f>
        <v>38854363.0599911</v>
      </c>
      <c r="X140" s="18" t="n">
        <f aca="false">IF($E$140=1,$L$140,$AC$120*$T$140)</f>
        <v>60000000</v>
      </c>
      <c r="Y140" s="18" t="n">
        <f aca="false">IF($F$140=1,$M$140,$Z$120*$T$140)</f>
        <v>67235599.873568</v>
      </c>
      <c r="Z140" s="18" t="n">
        <f aca="false">IF($G$140=1,$N$140,$W$120*$T$140)</f>
        <v>112059333.122613</v>
      </c>
      <c r="AA140" s="18" t="n">
        <f aca="false">IF($H$140=1,$O$140,$T$120*$T$140)</f>
        <v>5000000</v>
      </c>
      <c r="AB140" s="18" t="n">
        <f aca="false">($J$120+$O$120)*$T$140</f>
        <v>6286816.10975479</v>
      </c>
      <c r="AC140" s="18" t="n">
        <f aca="false">Assumptions!$B$20*$T$140</f>
        <v>201706799.620704</v>
      </c>
      <c r="AD140" s="18" t="n">
        <f aca="false">IF($S$140,Assumptions!$B$14*($T$140-Assumptions!$B$13),Assumptions!$B$4)</f>
        <v>53529666.5613066</v>
      </c>
      <c r="AE140" s="18" t="n">
        <f aca="false">$U$140+$V$140+$W$140+$X$140+$Y$140+$Z$140+$AA$140+$AB$140+$AC$140+$AD$140</f>
        <v>700000000</v>
      </c>
      <c r="AF140" s="18" t="n">
        <f aca="false">IF(AND(IF($B$140=1,$U$140&gt;=INDEX($U$131:$U$258,1+$A$140-Assumptions!$B$77),$U$140&gt;INDEX($U$131:$U$258,1+$A$140+Assumptions!$B$77)),IF($C$140=1,$V$140&gt;=INDEX($V$131:$V$258,1+$A$140-Assumptions!$B$78),$V$140&gt;INDEX($V$131:$V$258,1+$A$140+Assumptions!$B$78)),IF($D$140=1,$W$140&gt;=INDEX($W$131:$W$258,1+$A$140-Assumptions!$B$79),$W$140&gt;INDEX($W$131:$W$258,1+$A$140+Assumptions!$B$79)),IF($E$140=1,$X$140&gt;=INDEX($X$131:$X$258,1+$A$140-Assumptions!$B$80),$X$140&gt;INDEX($X$131:$X$258,1+$A$140+Assumptions!$B$80)),IF($F$140=1,$Y$140&gt;=INDEX($Y$131:$Y$258,1+$A$140-Assumptions!$B$81),$Y$140&gt;INDEX($Y$131:$Y$258,1+$A$140+Assumptions!$B$81)),IF($G$140=1,$Z$140&gt;=INDEX($Z$131:$Z$258,1+$A$140-Assumptions!$B$82),$Z$140&gt;INDEX($Z$131:$Z$258,1+$A$140+Assumptions!$B$82)),IF($H$140=1,$AA$140&gt;=INDEX($AA$131:$AA$258,1+$A$140-Assumptions!$B$83),$AA$140&gt;INDEX($AA$131:$AA$258,1+$A$140+Assumptions!$B$83))),1,0)</f>
        <v>0</v>
      </c>
      <c r="AG140" s="16"/>
      <c r="AH140" s="16"/>
      <c r="AI140" s="16"/>
    </row>
    <row r="141" customFormat="false" ht="23.85" hidden="true" customHeight="false" outlineLevel="0" collapsed="false">
      <c r="A141" s="6" t="n">
        <f aca="false">ROW()-ROW($A$131)+Assumptions!$B$4</f>
        <v>10</v>
      </c>
      <c r="B141" s="18" t="n">
        <f aca="false">MOD(QUOTIENT($A$141,Assumptions!$B$77),2)</f>
        <v>0</v>
      </c>
      <c r="C141" s="18" t="n">
        <f aca="false">MOD(QUOTIENT($A$141,Assumptions!$B$78),2)</f>
        <v>0</v>
      </c>
      <c r="D141" s="18" t="n">
        <f aca="false">MOD(QUOTIENT($A$141,Assumptions!$B$79),2)</f>
        <v>0</v>
      </c>
      <c r="E141" s="18" t="n">
        <f aca="false">MOD(QUOTIENT($A$141,Assumptions!$B$80),2)</f>
        <v>1</v>
      </c>
      <c r="F141" s="18" t="n">
        <f aca="false">MOD(QUOTIENT($A$141,Assumptions!$B$81),2)</f>
        <v>0</v>
      </c>
      <c r="G141" s="18" t="n">
        <f aca="false">MOD(QUOTIENT($A$141,Assumptions!$B$82),2)</f>
        <v>1</v>
      </c>
      <c r="H141" s="18" t="n">
        <f aca="false">MOD(QUOTIENT($A$141,Assumptions!$B$83),2)</f>
        <v>0</v>
      </c>
      <c r="I141" s="18" t="n">
        <f aca="false">IF($B$141=1,MIN(Assumptions!$B$67,MAX(Assumptions!$B$4,Assumptions!$B$24-(Assumptions!$B$4))),Assumptions!$B$4)</f>
        <v>0</v>
      </c>
      <c r="J141" s="18" t="n">
        <f aca="false">IF($C$141=1,MIN(Assumptions!$B$66,MAX(Assumptions!$B$4,Assumptions!$B$24-($I$141))),Assumptions!$B$4)</f>
        <v>0</v>
      </c>
      <c r="K141" s="18" t="n">
        <f aca="false">IF($D$141=1,MIN(Assumptions!$B$61,MAX(Assumptions!$B$4,Assumptions!$B$24-($I$141+$J$141))),Assumptions!$B$4)</f>
        <v>0</v>
      </c>
      <c r="L141" s="18" t="n">
        <f aca="false">IF($E$141=1,MIN(Assumptions!$B$56,MAX(Assumptions!$B$4,Assumptions!$B$24-($I$141+$J$141+$K$141))),Assumptions!$B$4)</f>
        <v>60000000</v>
      </c>
      <c r="M141" s="18" t="n">
        <f aca="false">IF($F$141=1,MIN(Assumptions!$B$51,MAX(Assumptions!$B$4,Assumptions!$B$24-($I$141+$J$141+$K$141+$L$141))),Assumptions!$B$4)</f>
        <v>0</v>
      </c>
      <c r="N141" s="18" t="n">
        <f aca="false">IF($G$141=1,MIN(Assumptions!$B$46,MAX(Assumptions!$B$4,Assumptions!$B$24-($I$141+$J$141+$K$141+$L$141+$M$141))),Assumptions!$B$4)</f>
        <v>15000000</v>
      </c>
      <c r="O141" s="18" t="n">
        <f aca="false">IF($H$141=1,MIN(Assumptions!$B$41,MAX(Assumptions!$B$4,Assumptions!$B$24-($I$141+$J$141+$K$141+$L$141+$M$141+$N$141))),Assumptions!$B$4)</f>
        <v>0</v>
      </c>
      <c r="P141" s="18" t="n">
        <f aca="false">$I$141+$J$141+$K$141+$L$141+$M$141+$N$141+$O$141</f>
        <v>75000000</v>
      </c>
      <c r="Q141" s="18" t="n">
        <f aca="false">MAX(Assumptions!$B$4,Assumptions!$B$24-$P$141)</f>
        <v>625000000</v>
      </c>
      <c r="R141" s="18" t="n">
        <f aca="false">$J$120+$O$120+Assumptions!$B$20+IF($B$141=0,$D$120,Assumptions!$B$4)+IF($C$141=0,$AI$120,Assumptions!$B$4)+IF($D$141=0,$AF$120,Assumptions!$B$4)+IF($E$141=0,$AC$120,Assumptions!$B$4)+IF($F$141=0,$Z$120,Assumptions!$B$4)+IF($G$141=0,$W$120,Assumptions!$B$4)+IF($H$141=0,$T$120,Assumptions!$B$4)</f>
        <v>25944752.5358044</v>
      </c>
      <c r="S141" s="18" t="n">
        <f aca="false">IF($R$141&gt;Assumptions!$B$4,$Q$141/$R$141&gt;Assumptions!$B$13,FALSE())</f>
        <v>1</v>
      </c>
      <c r="T141" s="18" t="n">
        <f aca="false">IF($S$141,($Q$141+Assumptions!$B$14*Assumptions!$B$13)/($R$141+Assumptions!$B$14),IF($R$141&gt;Assumptions!$B$4,$Q$141/$R$141,Assumptions!$B$4))</f>
        <v>22.0603079323733</v>
      </c>
      <c r="U141" s="18" t="n">
        <f aca="false">IF($B$141=1,$I$141,$D$120*$T$141)</f>
        <v>17587979.1112738</v>
      </c>
      <c r="V141" s="18" t="n">
        <f aca="false">IF($C$141=1,$J$141,$AI$120*$T$141)</f>
        <v>135302933.965854</v>
      </c>
      <c r="W141" s="18" t="n">
        <f aca="false">IF($D$141=1,$K$141,$AF$120*$T$141)</f>
        <v>38244882.8551284</v>
      </c>
      <c r="X141" s="18" t="n">
        <f aca="false">IF($E$141=1,$L$141,$AC$120*$T$141)</f>
        <v>60000000</v>
      </c>
      <c r="Y141" s="18" t="n">
        <f aca="false">IF($F$141=1,$M$141,$Z$120*$T$141)</f>
        <v>66180923.7971198</v>
      </c>
      <c r="Z141" s="18" t="n">
        <f aca="false">IF($G$141=1,$N$141,$W$120*$T$141)</f>
        <v>15000000</v>
      </c>
      <c r="AA141" s="18" t="n">
        <f aca="false">IF($H$141=1,$O$141,$T$120*$T$141)</f>
        <v>110301539.661866</v>
      </c>
      <c r="AB141" s="18" t="n">
        <f aca="false">($J$120+$O$120)*$T$141</f>
        <v>6188199.38646452</v>
      </c>
      <c r="AC141" s="18" t="n">
        <f aca="false">Assumptions!$B$20*$T$141</f>
        <v>198542771.39136</v>
      </c>
      <c r="AD141" s="18" t="n">
        <f aca="false">IF($S$141,Assumptions!$B$14*($T$141-Assumptions!$B$13),Assumptions!$B$4)</f>
        <v>52650769.8309332</v>
      </c>
      <c r="AE141" s="18" t="n">
        <f aca="false">$U$141+$V$141+$W$141+$X$141+$Y$141+$Z$141+$AA$141+$AB$141+$AC$141+$AD$141</f>
        <v>700000000</v>
      </c>
      <c r="AF141" s="18" t="n">
        <f aca="false">IF(AND(IF($B$141=1,$U$141&gt;=INDEX($U$131:$U$258,1+$A$141-Assumptions!$B$77),$U$141&gt;INDEX($U$131:$U$258,1+$A$141+Assumptions!$B$77)),IF($C$141=1,$V$141&gt;=INDEX($V$131:$V$258,1+$A$141-Assumptions!$B$78),$V$141&gt;INDEX($V$131:$V$258,1+$A$141+Assumptions!$B$78)),IF($D$141=1,$W$141&gt;=INDEX($W$131:$W$258,1+$A$141-Assumptions!$B$79),$W$141&gt;INDEX($W$131:$W$258,1+$A$141+Assumptions!$B$79)),IF($E$141=1,$X$141&gt;=INDEX($X$131:$X$258,1+$A$141-Assumptions!$B$80),$X$141&gt;INDEX($X$131:$X$258,1+$A$141+Assumptions!$B$80)),IF($F$141=1,$Y$141&gt;=INDEX($Y$131:$Y$258,1+$A$141-Assumptions!$B$81),$Y$141&gt;INDEX($Y$131:$Y$258,1+$A$141+Assumptions!$B$81)),IF($G$141=1,$Z$141&gt;=INDEX($Z$131:$Z$258,1+$A$141-Assumptions!$B$82),$Z$141&gt;INDEX($Z$131:$Z$258,1+$A$141+Assumptions!$B$82)),IF($H$141=1,$AA$141&gt;=INDEX($AA$131:$AA$258,1+$A$141-Assumptions!$B$83),$AA$141&gt;INDEX($AA$131:$AA$258,1+$A$141+Assumptions!$B$83))),1,0)</f>
        <v>0</v>
      </c>
      <c r="AG141" s="16"/>
      <c r="AH141" s="16"/>
      <c r="AI141" s="16"/>
    </row>
    <row r="142" customFormat="false" ht="23.85" hidden="true" customHeight="false" outlineLevel="0" collapsed="false">
      <c r="A142" s="6" t="n">
        <f aca="false">ROW()-ROW($A$131)+Assumptions!$B$4</f>
        <v>11</v>
      </c>
      <c r="B142" s="18" t="n">
        <f aca="false">MOD(QUOTIENT($A$142,Assumptions!$B$77),2)</f>
        <v>0</v>
      </c>
      <c r="C142" s="18" t="n">
        <f aca="false">MOD(QUOTIENT($A$142,Assumptions!$B$78),2)</f>
        <v>0</v>
      </c>
      <c r="D142" s="18" t="n">
        <f aca="false">MOD(QUOTIENT($A$142,Assumptions!$B$79),2)</f>
        <v>0</v>
      </c>
      <c r="E142" s="18" t="n">
        <f aca="false">MOD(QUOTIENT($A$142,Assumptions!$B$80),2)</f>
        <v>1</v>
      </c>
      <c r="F142" s="18" t="n">
        <f aca="false">MOD(QUOTIENT($A$142,Assumptions!$B$81),2)</f>
        <v>0</v>
      </c>
      <c r="G142" s="18" t="n">
        <f aca="false">MOD(QUOTIENT($A$142,Assumptions!$B$82),2)</f>
        <v>1</v>
      </c>
      <c r="H142" s="18" t="n">
        <f aca="false">MOD(QUOTIENT($A$142,Assumptions!$B$83),2)</f>
        <v>1</v>
      </c>
      <c r="I142" s="18" t="n">
        <f aca="false">IF($B$142=1,MIN(Assumptions!$B$67,MAX(Assumptions!$B$4,Assumptions!$B$24-(Assumptions!$B$4))),Assumptions!$B$4)</f>
        <v>0</v>
      </c>
      <c r="J142" s="18" t="n">
        <f aca="false">IF($C$142=1,MIN(Assumptions!$B$66,MAX(Assumptions!$B$4,Assumptions!$B$24-($I$142))),Assumptions!$B$4)</f>
        <v>0</v>
      </c>
      <c r="K142" s="18" t="n">
        <f aca="false">IF($D$142=1,MIN(Assumptions!$B$61,MAX(Assumptions!$B$4,Assumptions!$B$24-($I$142+$J$142))),Assumptions!$B$4)</f>
        <v>0</v>
      </c>
      <c r="L142" s="18" t="n">
        <f aca="false">IF($E$142=1,MIN(Assumptions!$B$56,MAX(Assumptions!$B$4,Assumptions!$B$24-($I$142+$J$142+$K$142))),Assumptions!$B$4)</f>
        <v>60000000</v>
      </c>
      <c r="M142" s="18" t="n">
        <f aca="false">IF($F$142=1,MIN(Assumptions!$B$51,MAX(Assumptions!$B$4,Assumptions!$B$24-($I$142+$J$142+$K$142+$L$142))),Assumptions!$B$4)</f>
        <v>0</v>
      </c>
      <c r="N142" s="18" t="n">
        <f aca="false">IF($G$142=1,MIN(Assumptions!$B$46,MAX(Assumptions!$B$4,Assumptions!$B$24-($I$142+$J$142+$K$142+$L$142+$M$142))),Assumptions!$B$4)</f>
        <v>15000000</v>
      </c>
      <c r="O142" s="18" t="n">
        <f aca="false">IF($H$142=1,MIN(Assumptions!$B$41,MAX(Assumptions!$B$4,Assumptions!$B$24-($I$142+$J$142+$K$142+$L$142+$M$142+$N$142))),Assumptions!$B$4)</f>
        <v>5000000</v>
      </c>
      <c r="P142" s="18" t="n">
        <f aca="false">$I$142+$J$142+$K$142+$L$142+$M$142+$N$142+$O$142</f>
        <v>80000000</v>
      </c>
      <c r="Q142" s="18" t="n">
        <f aca="false">MAX(Assumptions!$B$4,Assumptions!$B$24-$P$142)</f>
        <v>620000000</v>
      </c>
      <c r="R142" s="18" t="n">
        <f aca="false">$J$120+$O$120+Assumptions!$B$20+IF($B$142=0,$D$120,Assumptions!$B$4)+IF($C$142=0,$AI$120,Assumptions!$B$4)+IF($D$142=0,$AF$120,Assumptions!$B$4)+IF($E$142=0,$AC$120,Assumptions!$B$4)+IF($F$142=0,$Z$120,Assumptions!$B$4)+IF($G$142=0,$W$120,Assumptions!$B$4)+IF($H$142=0,$T$120,Assumptions!$B$4)</f>
        <v>20944752.5358044</v>
      </c>
      <c r="S142" s="18" t="n">
        <f aca="false">IF($R$142&gt;Assumptions!$B$4,$Q$142/$R$142&gt;Assumptions!$B$13,FALSE())</f>
        <v>1</v>
      </c>
      <c r="T142" s="18" t="n">
        <f aca="false">IF($S$142,($Q$142+Assumptions!$B$14*Assumptions!$B$13)/($R$142+Assumptions!$B$14),IF($R$142&gt;Assumptions!$B$4,$Q$142/$R$142,Assumptions!$B$4))</f>
        <v>26.5517837754666</v>
      </c>
      <c r="U142" s="18" t="n">
        <f aca="false">IF($B$142=1,$I$142,$D$120*$T$142)</f>
        <v>21168889.3845702</v>
      </c>
      <c r="V142" s="18" t="n">
        <f aca="false">IF($C$142=1,$J$142,$AI$120*$T$142)</f>
        <v>162850593.829454</v>
      </c>
      <c r="W142" s="18" t="n">
        <f aca="false">IF($D$142=1,$K$142,$AF$120*$T$142)</f>
        <v>46031536.0601666</v>
      </c>
      <c r="X142" s="18" t="n">
        <f aca="false">IF($E$142=1,$L$142,$AC$120*$T$142)</f>
        <v>60000000</v>
      </c>
      <c r="Y142" s="18" t="n">
        <f aca="false">IF($F$142=1,$M$142,$Z$120*$T$142)</f>
        <v>79655351.3263998</v>
      </c>
      <c r="Z142" s="18" t="n">
        <f aca="false">IF($G$142=1,$N$142,$W$120*$T$142)</f>
        <v>15000000</v>
      </c>
      <c r="AA142" s="18" t="n">
        <f aca="false">IF($H$142=1,$O$142,$T$120*$T$142)</f>
        <v>5000000</v>
      </c>
      <c r="AB142" s="18" t="n">
        <f aca="false">($J$120+$O$120)*$T$142</f>
        <v>7448115.98154353</v>
      </c>
      <c r="AC142" s="18" t="n">
        <f aca="false">Assumptions!$B$20*$T$142</f>
        <v>238966053.979199</v>
      </c>
      <c r="AD142" s="18" t="n">
        <f aca="false">IF($S$142,Assumptions!$B$14*($T$142-Assumptions!$B$13),Assumptions!$B$4)</f>
        <v>63879459.4386665</v>
      </c>
      <c r="AE142" s="18" t="n">
        <f aca="false">$U$142+$V$142+$W$142+$X$142+$Y$142+$Z$142+$AA$142+$AB$142+$AC$142+$AD$142</f>
        <v>700000000</v>
      </c>
      <c r="AF142" s="18" t="n">
        <f aca="false">IF(AND(IF($B$142=1,$U$142&gt;=INDEX($U$131:$U$258,1+$A$142-Assumptions!$B$77),$U$142&gt;INDEX($U$131:$U$258,1+$A$142+Assumptions!$B$77)),IF($C$142=1,$V$142&gt;=INDEX($V$131:$V$258,1+$A$142-Assumptions!$B$78),$V$142&gt;INDEX($V$131:$V$258,1+$A$142+Assumptions!$B$78)),IF($D$142=1,$W$142&gt;=INDEX($W$131:$W$258,1+$A$142-Assumptions!$B$79),$W$142&gt;INDEX($W$131:$W$258,1+$A$142+Assumptions!$B$79)),IF($E$142=1,$X$142&gt;=INDEX($X$131:$X$258,1+$A$142-Assumptions!$B$80),$X$142&gt;INDEX($X$131:$X$258,1+$A$142+Assumptions!$B$80)),IF($F$142=1,$Y$142&gt;=INDEX($Y$131:$Y$258,1+$A$142-Assumptions!$B$81),$Y$142&gt;INDEX($Y$131:$Y$258,1+$A$142+Assumptions!$B$81)),IF($G$142=1,$Z$142&gt;=INDEX($Z$131:$Z$258,1+$A$142-Assumptions!$B$82),$Z$142&gt;INDEX($Z$131:$Z$258,1+$A$142+Assumptions!$B$82)),IF($H$142=1,$AA$142&gt;=INDEX($AA$131:$AA$258,1+$A$142-Assumptions!$B$83),$AA$142&gt;INDEX($AA$131:$AA$258,1+$A$142+Assumptions!$B$83))),1,0)</f>
        <v>0</v>
      </c>
      <c r="AG142" s="16"/>
      <c r="AH142" s="16"/>
      <c r="AI142" s="16"/>
    </row>
    <row r="143" customFormat="false" ht="23.85" hidden="true" customHeight="false" outlineLevel="0" collapsed="false">
      <c r="A143" s="6" t="n">
        <f aca="false">ROW()-ROW($A$131)+Assumptions!$B$4</f>
        <v>12</v>
      </c>
      <c r="B143" s="18" t="n">
        <f aca="false">MOD(QUOTIENT($A$143,Assumptions!$B$77),2)</f>
        <v>0</v>
      </c>
      <c r="C143" s="18" t="n">
        <f aca="false">MOD(QUOTIENT($A$143,Assumptions!$B$78),2)</f>
        <v>0</v>
      </c>
      <c r="D143" s="18" t="n">
        <f aca="false">MOD(QUOTIENT($A$143,Assumptions!$B$79),2)</f>
        <v>0</v>
      </c>
      <c r="E143" s="18" t="n">
        <f aca="false">MOD(QUOTIENT($A$143,Assumptions!$B$80),2)</f>
        <v>1</v>
      </c>
      <c r="F143" s="18" t="n">
        <f aca="false">MOD(QUOTIENT($A$143,Assumptions!$B$81),2)</f>
        <v>1</v>
      </c>
      <c r="G143" s="18" t="n">
        <f aca="false">MOD(QUOTIENT($A$143,Assumptions!$B$82),2)</f>
        <v>0</v>
      </c>
      <c r="H143" s="18" t="n">
        <f aca="false">MOD(QUOTIENT($A$143,Assumptions!$B$83),2)</f>
        <v>0</v>
      </c>
      <c r="I143" s="18" t="n">
        <f aca="false">IF($B$143=1,MIN(Assumptions!$B$67,MAX(Assumptions!$B$4,Assumptions!$B$24-(Assumptions!$B$4))),Assumptions!$B$4)</f>
        <v>0</v>
      </c>
      <c r="J143" s="18" t="n">
        <f aca="false">IF($C$143=1,MIN(Assumptions!$B$66,MAX(Assumptions!$B$4,Assumptions!$B$24-($I$143))),Assumptions!$B$4)</f>
        <v>0</v>
      </c>
      <c r="K143" s="18" t="n">
        <f aca="false">IF($D$143=1,MIN(Assumptions!$B$61,MAX(Assumptions!$B$4,Assumptions!$B$24-($I$143+$J$143))),Assumptions!$B$4)</f>
        <v>0</v>
      </c>
      <c r="L143" s="18" t="n">
        <f aca="false">IF($E$143=1,MIN(Assumptions!$B$56,MAX(Assumptions!$B$4,Assumptions!$B$24-($I$143+$J$143+$K$143))),Assumptions!$B$4)</f>
        <v>60000000</v>
      </c>
      <c r="M143" s="18" t="n">
        <f aca="false">IF($F$143=1,MIN(Assumptions!$B$51,MAX(Assumptions!$B$4,Assumptions!$B$24-($I$143+$J$143+$K$143+$L$143))),Assumptions!$B$4)</f>
        <v>30000000</v>
      </c>
      <c r="N143" s="18" t="n">
        <f aca="false">IF($G$143=1,MIN(Assumptions!$B$46,MAX(Assumptions!$B$4,Assumptions!$B$24-($I$143+$J$143+$K$143+$L$143+$M$143))),Assumptions!$B$4)</f>
        <v>0</v>
      </c>
      <c r="O143" s="18" t="n">
        <f aca="false">IF($H$143=1,MIN(Assumptions!$B$41,MAX(Assumptions!$B$4,Assumptions!$B$24-($I$143+$J$143+$K$143+$L$143+$M$143+$N$143))),Assumptions!$B$4)</f>
        <v>0</v>
      </c>
      <c r="P143" s="18" t="n">
        <f aca="false">$I$143+$J$143+$K$143+$L$143+$M$143+$N$143+$O$143</f>
        <v>90000000</v>
      </c>
      <c r="Q143" s="18" t="n">
        <f aca="false">MAX(Assumptions!$B$4,Assumptions!$B$24-$P$143)</f>
        <v>610000000</v>
      </c>
      <c r="R143" s="18" t="n">
        <f aca="false">$J$120+$O$120+Assumptions!$B$20+IF($B$143=0,$D$120,Assumptions!$B$4)+IF($C$143=0,$AI$120,Assumptions!$B$4)+IF($D$143=0,$AF$120,Assumptions!$B$4)+IF($E$143=0,$AC$120,Assumptions!$B$4)+IF($F$143=0,$Z$120,Assumptions!$B$4)+IF($G$143=0,$W$120,Assumptions!$B$4)+IF($H$143=0,$T$120,Assumptions!$B$4)</f>
        <v>27944752.5358044</v>
      </c>
      <c r="S143" s="18" t="n">
        <f aca="false">IF($R$143&gt;Assumptions!$B$4,$Q$143/$R$143&gt;Assumptions!$B$13,FALSE())</f>
        <v>1</v>
      </c>
      <c r="T143" s="18" t="n">
        <f aca="false">IF($S$143,($Q$143+Assumptions!$B$14*Assumptions!$B$13)/($R$143+Assumptions!$B$14),IF($R$143&gt;Assumptions!$B$4,$Q$143/$R$143,Assumptions!$B$4))</f>
        <v>20.1184095446226</v>
      </c>
      <c r="U143" s="18" t="n">
        <f aca="false">IF($B$143=1,$I$143,$D$120*$T$143)</f>
        <v>16039765.5330828</v>
      </c>
      <c r="V143" s="18" t="n">
        <f aca="false">IF($C$143=1,$J$143,$AI$120*$T$143)</f>
        <v>123392649.207741</v>
      </c>
      <c r="W143" s="18" t="n">
        <f aca="false">IF($D$143=1,$K$143,$AF$120*$T$143)</f>
        <v>34878308.0736813</v>
      </c>
      <c r="X143" s="18" t="n">
        <f aca="false">IF($E$143=1,$L$143,$AC$120*$T$143)</f>
        <v>60000000</v>
      </c>
      <c r="Y143" s="18" t="n">
        <f aca="false">IF($F$143=1,$M$143,$Z$120*$T$143)</f>
        <v>30000000</v>
      </c>
      <c r="Z143" s="18" t="n">
        <f aca="false">IF($G$143=1,$N$143,$W$120*$T$143)</f>
        <v>100592047.723113</v>
      </c>
      <c r="AA143" s="18" t="n">
        <f aca="false">IF($H$143=1,$O$143,$T$120*$T$143)</f>
        <v>100592047.723113</v>
      </c>
      <c r="AB143" s="18" t="n">
        <f aca="false">($J$120+$O$120)*$T$143</f>
        <v>5643471.97610863</v>
      </c>
      <c r="AC143" s="18" t="n">
        <f aca="false">Assumptions!$B$20*$T$143</f>
        <v>181065685.901603</v>
      </c>
      <c r="AD143" s="18" t="n">
        <f aca="false">IF($S$143,Assumptions!$B$14*($T$143-Assumptions!$B$13),Assumptions!$B$4)</f>
        <v>47796023.8615565</v>
      </c>
      <c r="AE143" s="18" t="n">
        <f aca="false">$U$143+$V$143+$W$143+$X$143+$Y$143+$Z$143+$AA$143+$AB$143+$AC$143+$AD$143</f>
        <v>700000000</v>
      </c>
      <c r="AF143" s="18" t="n">
        <f aca="false">IF(AND(IF($B$143=1,$U$143&gt;=INDEX($U$131:$U$258,1+$A$143-Assumptions!$B$77),$U$143&gt;INDEX($U$131:$U$258,1+$A$143+Assumptions!$B$77)),IF($C$143=1,$V$143&gt;=INDEX($V$131:$V$258,1+$A$143-Assumptions!$B$78),$V$143&gt;INDEX($V$131:$V$258,1+$A$143+Assumptions!$B$78)),IF($D$143=1,$W$143&gt;=INDEX($W$131:$W$258,1+$A$143-Assumptions!$B$79),$W$143&gt;INDEX($W$131:$W$258,1+$A$143+Assumptions!$B$79)),IF($E$143=1,$X$143&gt;=INDEX($X$131:$X$258,1+$A$143-Assumptions!$B$80),$X$143&gt;INDEX($X$131:$X$258,1+$A$143+Assumptions!$B$80)),IF($F$143=1,$Y$143&gt;=INDEX($Y$131:$Y$258,1+$A$143-Assumptions!$B$81),$Y$143&gt;INDEX($Y$131:$Y$258,1+$A$143+Assumptions!$B$81)),IF($G$143=1,$Z$143&gt;=INDEX($Z$131:$Z$258,1+$A$143-Assumptions!$B$82),$Z$143&gt;INDEX($Z$131:$Z$258,1+$A$143+Assumptions!$B$82)),IF($H$143=1,$AA$143&gt;=INDEX($AA$131:$AA$258,1+$A$143-Assumptions!$B$83),$AA$143&gt;INDEX($AA$131:$AA$258,1+$A$143+Assumptions!$B$83))),1,0)</f>
        <v>0</v>
      </c>
      <c r="AG143" s="16"/>
      <c r="AH143" s="16"/>
      <c r="AI143" s="16"/>
    </row>
    <row r="144" customFormat="false" ht="23.85" hidden="true" customHeight="false" outlineLevel="0" collapsed="false">
      <c r="A144" s="6" t="n">
        <f aca="false">ROW()-ROW($A$131)+Assumptions!$B$4</f>
        <v>13</v>
      </c>
      <c r="B144" s="18" t="n">
        <f aca="false">MOD(QUOTIENT($A$144,Assumptions!$B$77),2)</f>
        <v>0</v>
      </c>
      <c r="C144" s="18" t="n">
        <f aca="false">MOD(QUOTIENT($A$144,Assumptions!$B$78),2)</f>
        <v>0</v>
      </c>
      <c r="D144" s="18" t="n">
        <f aca="false">MOD(QUOTIENT($A$144,Assumptions!$B$79),2)</f>
        <v>0</v>
      </c>
      <c r="E144" s="18" t="n">
        <f aca="false">MOD(QUOTIENT($A$144,Assumptions!$B$80),2)</f>
        <v>1</v>
      </c>
      <c r="F144" s="18" t="n">
        <f aca="false">MOD(QUOTIENT($A$144,Assumptions!$B$81),2)</f>
        <v>1</v>
      </c>
      <c r="G144" s="18" t="n">
        <f aca="false">MOD(QUOTIENT($A$144,Assumptions!$B$82),2)</f>
        <v>0</v>
      </c>
      <c r="H144" s="18" t="n">
        <f aca="false">MOD(QUOTIENT($A$144,Assumptions!$B$83),2)</f>
        <v>1</v>
      </c>
      <c r="I144" s="18" t="n">
        <f aca="false">IF($B$144=1,MIN(Assumptions!$B$67,MAX(Assumptions!$B$4,Assumptions!$B$24-(Assumptions!$B$4))),Assumptions!$B$4)</f>
        <v>0</v>
      </c>
      <c r="J144" s="18" t="n">
        <f aca="false">IF($C$144=1,MIN(Assumptions!$B$66,MAX(Assumptions!$B$4,Assumptions!$B$24-($I$144))),Assumptions!$B$4)</f>
        <v>0</v>
      </c>
      <c r="K144" s="18" t="n">
        <f aca="false">IF($D$144=1,MIN(Assumptions!$B$61,MAX(Assumptions!$B$4,Assumptions!$B$24-($I$144+$J$144))),Assumptions!$B$4)</f>
        <v>0</v>
      </c>
      <c r="L144" s="18" t="n">
        <f aca="false">IF($E$144=1,MIN(Assumptions!$B$56,MAX(Assumptions!$B$4,Assumptions!$B$24-($I$144+$J$144+$K$144))),Assumptions!$B$4)</f>
        <v>60000000</v>
      </c>
      <c r="M144" s="18" t="n">
        <f aca="false">IF($F$144=1,MIN(Assumptions!$B$51,MAX(Assumptions!$B$4,Assumptions!$B$24-($I$144+$J$144+$K$144+$L$144))),Assumptions!$B$4)</f>
        <v>30000000</v>
      </c>
      <c r="N144" s="18" t="n">
        <f aca="false">IF($G$144=1,MIN(Assumptions!$B$46,MAX(Assumptions!$B$4,Assumptions!$B$24-($I$144+$J$144+$K$144+$L$144+$M$144))),Assumptions!$B$4)</f>
        <v>0</v>
      </c>
      <c r="O144" s="18" t="n">
        <f aca="false">IF($H$144=1,MIN(Assumptions!$B$41,MAX(Assumptions!$B$4,Assumptions!$B$24-($I$144+$J$144+$K$144+$L$144+$M$144+$N$144))),Assumptions!$B$4)</f>
        <v>5000000</v>
      </c>
      <c r="P144" s="18" t="n">
        <f aca="false">$I$144+$J$144+$K$144+$L$144+$M$144+$N$144+$O$144</f>
        <v>95000000</v>
      </c>
      <c r="Q144" s="18" t="n">
        <f aca="false">MAX(Assumptions!$B$4,Assumptions!$B$24-$P$144)</f>
        <v>605000000</v>
      </c>
      <c r="R144" s="18" t="n">
        <f aca="false">$J$120+$O$120+Assumptions!$B$20+IF($B$144=0,$D$120,Assumptions!$B$4)+IF($C$144=0,$AI$120,Assumptions!$B$4)+IF($D$144=0,$AF$120,Assumptions!$B$4)+IF($E$144=0,$AC$120,Assumptions!$B$4)+IF($F$144=0,$Z$120,Assumptions!$B$4)+IF($G$144=0,$W$120,Assumptions!$B$4)+IF($H$144=0,$T$120,Assumptions!$B$4)</f>
        <v>22944752.5358044</v>
      </c>
      <c r="S144" s="18" t="n">
        <f aca="false">IF($R$144&gt;Assumptions!$B$4,$Q$144/$R$144&gt;Assumptions!$B$13,FALSE())</f>
        <v>1</v>
      </c>
      <c r="T144" s="18" t="n">
        <f aca="false">IF($S$144,($Q$144+Assumptions!$B$14*Assumptions!$B$13)/($R$144+Assumptions!$B$14),IF($R$144&gt;Assumptions!$B$4,$Q$144/$R$144,Assumptions!$B$4))</f>
        <v>23.8752567605113</v>
      </c>
      <c r="U144" s="18" t="n">
        <f aca="false">IF($B$144=1,$I$144,$D$120*$T$144)</f>
        <v>19034979.8591862</v>
      </c>
      <c r="V144" s="18" t="n">
        <f aca="false">IF($C$144=1,$J$144,$AI$120*$T$144)</f>
        <v>146434596.415797</v>
      </c>
      <c r="W144" s="18" t="n">
        <f aca="false">IF($D$144=1,$K$144,$AF$120*$T$144)</f>
        <v>41391371.3598663</v>
      </c>
      <c r="X144" s="18" t="n">
        <f aca="false">IF($E$144=1,$L$144,$AC$120*$T$144)</f>
        <v>60000000</v>
      </c>
      <c r="Y144" s="18" t="n">
        <f aca="false">IF($F$144=1,$M$144,$Z$120*$T$144)</f>
        <v>30000000</v>
      </c>
      <c r="Z144" s="18" t="n">
        <f aca="false">IF($G$144=1,$N$144,$W$120*$T$144)</f>
        <v>119376283.802556</v>
      </c>
      <c r="AA144" s="18" t="n">
        <f aca="false">IF($H$144=1,$O$144,$T$120*$T$144)</f>
        <v>5000000</v>
      </c>
      <c r="AB144" s="18" t="n">
        <f aca="false">($J$120+$O$120)*$T$144</f>
        <v>6697315.81671463</v>
      </c>
      <c r="AC144" s="18" t="n">
        <f aca="false">Assumptions!$B$20*$T$144</f>
        <v>214877310.844602</v>
      </c>
      <c r="AD144" s="18" t="n">
        <f aca="false">IF($S$144,Assumptions!$B$14*($T$144-Assumptions!$B$13),Assumptions!$B$4)</f>
        <v>57188141.9012782</v>
      </c>
      <c r="AE144" s="18" t="n">
        <f aca="false">$U$144+$V$144+$W$144+$X$144+$Y$144+$Z$144+$AA$144+$AB$144+$AC$144+$AD$144</f>
        <v>700000000</v>
      </c>
      <c r="AF144" s="18" t="n">
        <f aca="false">IF(AND(IF($B$144=1,$U$144&gt;=INDEX($U$131:$U$258,1+$A$144-Assumptions!$B$77),$U$144&gt;INDEX($U$131:$U$258,1+$A$144+Assumptions!$B$77)),IF($C$144=1,$V$144&gt;=INDEX($V$131:$V$258,1+$A$144-Assumptions!$B$78),$V$144&gt;INDEX($V$131:$V$258,1+$A$144+Assumptions!$B$78)),IF($D$144=1,$W$144&gt;=INDEX($W$131:$W$258,1+$A$144-Assumptions!$B$79),$W$144&gt;INDEX($W$131:$W$258,1+$A$144+Assumptions!$B$79)),IF($E$144=1,$X$144&gt;=INDEX($X$131:$X$258,1+$A$144-Assumptions!$B$80),$X$144&gt;INDEX($X$131:$X$258,1+$A$144+Assumptions!$B$80)),IF($F$144=1,$Y$144&gt;=INDEX($Y$131:$Y$258,1+$A$144-Assumptions!$B$81),$Y$144&gt;INDEX($Y$131:$Y$258,1+$A$144+Assumptions!$B$81)),IF($G$144=1,$Z$144&gt;=INDEX($Z$131:$Z$258,1+$A$144-Assumptions!$B$82),$Z$144&gt;INDEX($Z$131:$Z$258,1+$A$144+Assumptions!$B$82)),IF($H$144=1,$AA$144&gt;=INDEX($AA$131:$AA$258,1+$A$144-Assumptions!$B$83),$AA$144&gt;INDEX($AA$131:$AA$258,1+$A$144+Assumptions!$B$83))),1,0)</f>
        <v>0</v>
      </c>
      <c r="AG144" s="16"/>
      <c r="AH144" s="16"/>
      <c r="AI144" s="16"/>
    </row>
    <row r="145" customFormat="false" ht="23.85" hidden="true" customHeight="false" outlineLevel="0" collapsed="false">
      <c r="A145" s="6" t="n">
        <f aca="false">ROW()-ROW($A$131)+Assumptions!$B$4</f>
        <v>14</v>
      </c>
      <c r="B145" s="18" t="n">
        <f aca="false">MOD(QUOTIENT($A$145,Assumptions!$B$77),2)</f>
        <v>0</v>
      </c>
      <c r="C145" s="18" t="n">
        <f aca="false">MOD(QUOTIENT($A$145,Assumptions!$B$78),2)</f>
        <v>0</v>
      </c>
      <c r="D145" s="18" t="n">
        <f aca="false">MOD(QUOTIENT($A$145,Assumptions!$B$79),2)</f>
        <v>0</v>
      </c>
      <c r="E145" s="18" t="n">
        <f aca="false">MOD(QUOTIENT($A$145,Assumptions!$B$80),2)</f>
        <v>1</v>
      </c>
      <c r="F145" s="18" t="n">
        <f aca="false">MOD(QUOTIENT($A$145,Assumptions!$B$81),2)</f>
        <v>1</v>
      </c>
      <c r="G145" s="18" t="n">
        <f aca="false">MOD(QUOTIENT($A$145,Assumptions!$B$82),2)</f>
        <v>1</v>
      </c>
      <c r="H145" s="18" t="n">
        <f aca="false">MOD(QUOTIENT($A$145,Assumptions!$B$83),2)</f>
        <v>0</v>
      </c>
      <c r="I145" s="18" t="n">
        <f aca="false">IF($B$145=1,MIN(Assumptions!$B$67,MAX(Assumptions!$B$4,Assumptions!$B$24-(Assumptions!$B$4))),Assumptions!$B$4)</f>
        <v>0</v>
      </c>
      <c r="J145" s="18" t="n">
        <f aca="false">IF($C$145=1,MIN(Assumptions!$B$66,MAX(Assumptions!$B$4,Assumptions!$B$24-($I$145))),Assumptions!$B$4)</f>
        <v>0</v>
      </c>
      <c r="K145" s="18" t="n">
        <f aca="false">IF($D$145=1,MIN(Assumptions!$B$61,MAX(Assumptions!$B$4,Assumptions!$B$24-($I$145+$J$145))),Assumptions!$B$4)</f>
        <v>0</v>
      </c>
      <c r="L145" s="18" t="n">
        <f aca="false">IF($E$145=1,MIN(Assumptions!$B$56,MAX(Assumptions!$B$4,Assumptions!$B$24-($I$145+$J$145+$K$145))),Assumptions!$B$4)</f>
        <v>60000000</v>
      </c>
      <c r="M145" s="18" t="n">
        <f aca="false">IF($F$145=1,MIN(Assumptions!$B$51,MAX(Assumptions!$B$4,Assumptions!$B$24-($I$145+$J$145+$K$145+$L$145))),Assumptions!$B$4)</f>
        <v>30000000</v>
      </c>
      <c r="N145" s="18" t="n">
        <f aca="false">IF($G$145=1,MIN(Assumptions!$B$46,MAX(Assumptions!$B$4,Assumptions!$B$24-($I$145+$J$145+$K$145+$L$145+$M$145))),Assumptions!$B$4)</f>
        <v>15000000</v>
      </c>
      <c r="O145" s="18" t="n">
        <f aca="false">IF($H$145=1,MIN(Assumptions!$B$41,MAX(Assumptions!$B$4,Assumptions!$B$24-($I$145+$J$145+$K$145+$L$145+$M$145+$N$145))),Assumptions!$B$4)</f>
        <v>0</v>
      </c>
      <c r="P145" s="18" t="n">
        <f aca="false">$I$145+$J$145+$K$145+$L$145+$M$145+$N$145+$O$145</f>
        <v>105000000</v>
      </c>
      <c r="Q145" s="18" t="n">
        <f aca="false">MAX(Assumptions!$B$4,Assumptions!$B$24-$P$145)</f>
        <v>595000000</v>
      </c>
      <c r="R145" s="18" t="n">
        <f aca="false">$J$120+$O$120+Assumptions!$B$20+IF($B$145=0,$D$120,Assumptions!$B$4)+IF($C$145=0,$AI$120,Assumptions!$B$4)+IF($D$145=0,$AF$120,Assumptions!$B$4)+IF($E$145=0,$AC$120,Assumptions!$B$4)+IF($F$145=0,$Z$120,Assumptions!$B$4)+IF($G$145=0,$W$120,Assumptions!$B$4)+IF($H$145=0,$T$120,Assumptions!$B$4)</f>
        <v>22944752.5358044</v>
      </c>
      <c r="S145" s="18" t="n">
        <f aca="false">IF($R$145&gt;Assumptions!$B$4,$Q$145/$R$145&gt;Assumptions!$B$13,FALSE())</f>
        <v>1</v>
      </c>
      <c r="T145" s="18" t="n">
        <f aca="false">IF($S$145,($Q$145+Assumptions!$B$14*Assumptions!$B$13)/($R$145+Assumptions!$B$14),IF($R$145&gt;Assumptions!$B$4,$Q$145/$R$145,Assumptions!$B$4))</f>
        <v>23.4822484187745</v>
      </c>
      <c r="U145" s="18" t="n">
        <f aca="false">IF($B$145=1,$I$145,$D$120*$T$145)</f>
        <v>18721646.8573889</v>
      </c>
      <c r="V145" s="18" t="n">
        <f aca="false">IF($C$145=1,$J$145,$AI$120*$T$145)</f>
        <v>144024150.384261</v>
      </c>
      <c r="W145" s="18" t="n">
        <f aca="false">IF($D$145=1,$K$145,$AF$120*$T$145)</f>
        <v>40710031.9136134</v>
      </c>
      <c r="X145" s="18" t="n">
        <f aca="false">IF($E$145=1,$L$145,$AC$120*$T$145)</f>
        <v>60000000</v>
      </c>
      <c r="Y145" s="18" t="n">
        <f aca="false">IF($F$145=1,$M$145,$Z$120*$T$145)</f>
        <v>30000000</v>
      </c>
      <c r="Z145" s="18" t="n">
        <f aca="false">IF($G$145=1,$N$145,$W$120*$T$145)</f>
        <v>15000000</v>
      </c>
      <c r="AA145" s="18" t="n">
        <f aca="false">IF($H$145=1,$O$145,$T$120*$T$145)</f>
        <v>117411242.093872</v>
      </c>
      <c r="AB145" s="18" t="n">
        <f aca="false">($J$120+$O$120)*$T$145</f>
        <v>6587071.93495801</v>
      </c>
      <c r="AC145" s="18" t="n">
        <f aca="false">Assumptions!$B$20*$T$145</f>
        <v>211340235.76897</v>
      </c>
      <c r="AD145" s="18" t="n">
        <f aca="false">IF($S$145,Assumptions!$B$14*($T$145-Assumptions!$B$13),Assumptions!$B$4)</f>
        <v>56205621.0469362</v>
      </c>
      <c r="AE145" s="18" t="n">
        <f aca="false">$U$145+$V$145+$W$145+$X$145+$Y$145+$Z$145+$AA$145+$AB$145+$AC$145+$AD$145</f>
        <v>700000000</v>
      </c>
      <c r="AF145" s="18" t="n">
        <f aca="false">IF(AND(IF($B$145=1,$U$145&gt;=INDEX($U$131:$U$258,1+$A$145-Assumptions!$B$77),$U$145&gt;INDEX($U$131:$U$258,1+$A$145+Assumptions!$B$77)),IF($C$145=1,$V$145&gt;=INDEX($V$131:$V$258,1+$A$145-Assumptions!$B$78),$V$145&gt;INDEX($V$131:$V$258,1+$A$145+Assumptions!$B$78)),IF($D$145=1,$W$145&gt;=INDEX($W$131:$W$258,1+$A$145-Assumptions!$B$79),$W$145&gt;INDEX($W$131:$W$258,1+$A$145+Assumptions!$B$79)),IF($E$145=1,$X$145&gt;=INDEX($X$131:$X$258,1+$A$145-Assumptions!$B$80),$X$145&gt;INDEX($X$131:$X$258,1+$A$145+Assumptions!$B$80)),IF($F$145=1,$Y$145&gt;=INDEX($Y$131:$Y$258,1+$A$145-Assumptions!$B$81),$Y$145&gt;INDEX($Y$131:$Y$258,1+$A$145+Assumptions!$B$81)),IF($G$145=1,$Z$145&gt;=INDEX($Z$131:$Z$258,1+$A$145-Assumptions!$B$82),$Z$145&gt;INDEX($Z$131:$Z$258,1+$A$145+Assumptions!$B$82)),IF($H$145=1,$AA$145&gt;=INDEX($AA$131:$AA$258,1+$A$145-Assumptions!$B$83),$AA$145&gt;INDEX($AA$131:$AA$258,1+$A$145+Assumptions!$B$83))),1,0)</f>
        <v>0</v>
      </c>
      <c r="AG145" s="16"/>
      <c r="AH145" s="16"/>
      <c r="AI145" s="16"/>
    </row>
    <row r="146" customFormat="false" ht="23.85" hidden="true" customHeight="false" outlineLevel="0" collapsed="false">
      <c r="A146" s="6" t="n">
        <f aca="false">ROW()-ROW($A$131)+Assumptions!$B$4</f>
        <v>15</v>
      </c>
      <c r="B146" s="18" t="n">
        <f aca="false">MOD(QUOTIENT($A$146,Assumptions!$B$77),2)</f>
        <v>0</v>
      </c>
      <c r="C146" s="18" t="n">
        <f aca="false">MOD(QUOTIENT($A$146,Assumptions!$B$78),2)</f>
        <v>0</v>
      </c>
      <c r="D146" s="18" t="n">
        <f aca="false">MOD(QUOTIENT($A$146,Assumptions!$B$79),2)</f>
        <v>0</v>
      </c>
      <c r="E146" s="18" t="n">
        <f aca="false">MOD(QUOTIENT($A$146,Assumptions!$B$80),2)</f>
        <v>1</v>
      </c>
      <c r="F146" s="18" t="n">
        <f aca="false">MOD(QUOTIENT($A$146,Assumptions!$B$81),2)</f>
        <v>1</v>
      </c>
      <c r="G146" s="18" t="n">
        <f aca="false">MOD(QUOTIENT($A$146,Assumptions!$B$82),2)</f>
        <v>1</v>
      </c>
      <c r="H146" s="18" t="n">
        <f aca="false">MOD(QUOTIENT($A$146,Assumptions!$B$83),2)</f>
        <v>1</v>
      </c>
      <c r="I146" s="18" t="n">
        <f aca="false">IF($B$146=1,MIN(Assumptions!$B$67,MAX(Assumptions!$B$4,Assumptions!$B$24-(Assumptions!$B$4))),Assumptions!$B$4)</f>
        <v>0</v>
      </c>
      <c r="J146" s="18" t="n">
        <f aca="false">IF($C$146=1,MIN(Assumptions!$B$66,MAX(Assumptions!$B$4,Assumptions!$B$24-($I$146))),Assumptions!$B$4)</f>
        <v>0</v>
      </c>
      <c r="K146" s="18" t="n">
        <f aca="false">IF($D$146=1,MIN(Assumptions!$B$61,MAX(Assumptions!$B$4,Assumptions!$B$24-($I$146+$J$146))),Assumptions!$B$4)</f>
        <v>0</v>
      </c>
      <c r="L146" s="18" t="n">
        <f aca="false">IF($E$146=1,MIN(Assumptions!$B$56,MAX(Assumptions!$B$4,Assumptions!$B$24-($I$146+$J$146+$K$146))),Assumptions!$B$4)</f>
        <v>60000000</v>
      </c>
      <c r="M146" s="18" t="n">
        <f aca="false">IF($F$146=1,MIN(Assumptions!$B$51,MAX(Assumptions!$B$4,Assumptions!$B$24-($I$146+$J$146+$K$146+$L$146))),Assumptions!$B$4)</f>
        <v>30000000</v>
      </c>
      <c r="N146" s="18" t="n">
        <f aca="false">IF($G$146=1,MIN(Assumptions!$B$46,MAX(Assumptions!$B$4,Assumptions!$B$24-($I$146+$J$146+$K$146+$L$146+$M$146))),Assumptions!$B$4)</f>
        <v>15000000</v>
      </c>
      <c r="O146" s="18" t="n">
        <f aca="false">IF($H$146=1,MIN(Assumptions!$B$41,MAX(Assumptions!$B$4,Assumptions!$B$24-($I$146+$J$146+$K$146+$L$146+$M$146+$N$146))),Assumptions!$B$4)</f>
        <v>5000000</v>
      </c>
      <c r="P146" s="18" t="n">
        <f aca="false">$I$146+$J$146+$K$146+$L$146+$M$146+$N$146+$O$146</f>
        <v>110000000</v>
      </c>
      <c r="Q146" s="18" t="n">
        <f aca="false">MAX(Assumptions!$B$4,Assumptions!$B$24-$P$146)</f>
        <v>590000000</v>
      </c>
      <c r="R146" s="18" t="n">
        <f aca="false">$J$120+$O$120+Assumptions!$B$20+IF($B$146=0,$D$120,Assumptions!$B$4)+IF($C$146=0,$AI$120,Assumptions!$B$4)+IF($D$146=0,$AF$120,Assumptions!$B$4)+IF($E$146=0,$AC$120,Assumptions!$B$4)+IF($F$146=0,$Z$120,Assumptions!$B$4)+IF($G$146=0,$W$120,Assumptions!$B$4)+IF($H$146=0,$T$120,Assumptions!$B$4)</f>
        <v>17944752.5358044</v>
      </c>
      <c r="S146" s="18" t="n">
        <f aca="false">IF($R$146&gt;Assumptions!$B$4,$Q$146/$R$146&gt;Assumptions!$B$13,FALSE())</f>
        <v>1</v>
      </c>
      <c r="T146" s="18" t="n">
        <f aca="false">IF($S$146,($Q$146+Assumptions!$B$14*Assumptions!$B$13)/($R$146+Assumptions!$B$14),IF($R$146&gt;Assumptions!$B$4,$Q$146/$R$146,Assumptions!$B$4))</f>
        <v>28.9805415332061</v>
      </c>
      <c r="U146" s="18" t="n">
        <f aca="false">IF($B$146=1,$I$146,$D$120*$T$146)</f>
        <v>23105260.3926457</v>
      </c>
      <c r="V146" s="18" t="n">
        <f aca="false">IF($C$146=1,$J$146,$AI$120*$T$146)</f>
        <v>177746943.03373</v>
      </c>
      <c r="W146" s="18" t="n">
        <f aca="false">IF($D$146=1,$K$146,$AF$120*$T$146)</f>
        <v>50242155.2506595</v>
      </c>
      <c r="X146" s="18" t="n">
        <f aca="false">IF($E$146=1,$L$146,$AC$120*$T$146)</f>
        <v>60000000</v>
      </c>
      <c r="Y146" s="18" t="n">
        <f aca="false">IF($F$146=1,$M$146,$Z$120*$T$146)</f>
        <v>30000000</v>
      </c>
      <c r="Z146" s="18" t="n">
        <f aca="false">IF($G$146=1,$N$146,$W$120*$T$146)</f>
        <v>15000000</v>
      </c>
      <c r="AA146" s="18" t="n">
        <f aca="false">IF($H$146=1,$O$146,$T$120*$T$146)</f>
        <v>5000000</v>
      </c>
      <c r="AB146" s="18" t="n">
        <f aca="false">($J$120+$O$120)*$T$146</f>
        <v>8129413.69109449</v>
      </c>
      <c r="AC146" s="18" t="n">
        <f aca="false">Assumptions!$B$20*$T$146</f>
        <v>260824873.798855</v>
      </c>
      <c r="AD146" s="18" t="n">
        <f aca="false">IF($S$146,Assumptions!$B$14*($T$146-Assumptions!$B$13),Assumptions!$B$4)</f>
        <v>69951353.8330153</v>
      </c>
      <c r="AE146" s="18" t="n">
        <f aca="false">$U$146+$V$146+$W$146+$X$146+$Y$146+$Z$146+$AA$146+$AB$146+$AC$146+$AD$146</f>
        <v>700000000</v>
      </c>
      <c r="AF146" s="18" t="n">
        <f aca="false">IF(AND(IF($B$146=1,$U$146&gt;=INDEX($U$131:$U$258,1+$A$146-Assumptions!$B$77),$U$146&gt;INDEX($U$131:$U$258,1+$A$146+Assumptions!$B$77)),IF($C$146=1,$V$146&gt;=INDEX($V$131:$V$258,1+$A$146-Assumptions!$B$78),$V$146&gt;INDEX($V$131:$V$258,1+$A$146+Assumptions!$B$78)),IF($D$146=1,$W$146&gt;=INDEX($W$131:$W$258,1+$A$146-Assumptions!$B$79),$W$146&gt;INDEX($W$131:$W$258,1+$A$146+Assumptions!$B$79)),IF($E$146=1,$X$146&gt;=INDEX($X$131:$X$258,1+$A$146-Assumptions!$B$80),$X$146&gt;INDEX($X$131:$X$258,1+$A$146+Assumptions!$B$80)),IF($F$146=1,$Y$146&gt;=INDEX($Y$131:$Y$258,1+$A$146-Assumptions!$B$81),$Y$146&gt;INDEX($Y$131:$Y$258,1+$A$146+Assumptions!$B$81)),IF($G$146=1,$Z$146&gt;=INDEX($Z$131:$Z$258,1+$A$146-Assumptions!$B$82),$Z$146&gt;INDEX($Z$131:$Z$258,1+$A$146+Assumptions!$B$82)),IF($H$146=1,$AA$146&gt;=INDEX($AA$131:$AA$258,1+$A$146-Assumptions!$B$83),$AA$146&gt;INDEX($AA$131:$AA$258,1+$A$146+Assumptions!$B$83))),1,0)</f>
        <v>0</v>
      </c>
      <c r="AG146" s="16"/>
      <c r="AH146" s="16"/>
      <c r="AI146" s="16"/>
    </row>
    <row r="147" customFormat="false" ht="23.85" hidden="true" customHeight="false" outlineLevel="0" collapsed="false">
      <c r="A147" s="6" t="n">
        <f aca="false">ROW()-ROW($A$131)+Assumptions!$B$4</f>
        <v>16</v>
      </c>
      <c r="B147" s="18" t="n">
        <f aca="false">MOD(QUOTIENT($A$147,Assumptions!$B$77),2)</f>
        <v>0</v>
      </c>
      <c r="C147" s="18" t="n">
        <f aca="false">MOD(QUOTIENT($A$147,Assumptions!$B$78),2)</f>
        <v>0</v>
      </c>
      <c r="D147" s="18" t="n">
        <f aca="false">MOD(QUOTIENT($A$147,Assumptions!$B$79),2)</f>
        <v>1</v>
      </c>
      <c r="E147" s="18" t="n">
        <f aca="false">MOD(QUOTIENT($A$147,Assumptions!$B$80),2)</f>
        <v>0</v>
      </c>
      <c r="F147" s="18" t="n">
        <f aca="false">MOD(QUOTIENT($A$147,Assumptions!$B$81),2)</f>
        <v>0</v>
      </c>
      <c r="G147" s="18" t="n">
        <f aca="false">MOD(QUOTIENT($A$147,Assumptions!$B$82),2)</f>
        <v>0</v>
      </c>
      <c r="H147" s="18" t="n">
        <f aca="false">MOD(QUOTIENT($A$147,Assumptions!$B$83),2)</f>
        <v>0</v>
      </c>
      <c r="I147" s="18" t="n">
        <f aca="false">IF($B$147=1,MIN(Assumptions!$B$67,MAX(Assumptions!$B$4,Assumptions!$B$24-(Assumptions!$B$4))),Assumptions!$B$4)</f>
        <v>0</v>
      </c>
      <c r="J147" s="18" t="n">
        <f aca="false">IF($C$147=1,MIN(Assumptions!$B$66,MAX(Assumptions!$B$4,Assumptions!$B$24-($I$147))),Assumptions!$B$4)</f>
        <v>0</v>
      </c>
      <c r="K147" s="18" t="n">
        <f aca="false">IF($D$147=1,MIN(Assumptions!$B$61,MAX(Assumptions!$B$4,Assumptions!$B$24-($I$147+$J$147))),Assumptions!$B$4)</f>
        <v>100000000</v>
      </c>
      <c r="L147" s="18" t="n">
        <f aca="false">IF($E$147=1,MIN(Assumptions!$B$56,MAX(Assumptions!$B$4,Assumptions!$B$24-($I$147+$J$147+$K$147))),Assumptions!$B$4)</f>
        <v>0</v>
      </c>
      <c r="M147" s="18" t="n">
        <f aca="false">IF($F$147=1,MIN(Assumptions!$B$51,MAX(Assumptions!$B$4,Assumptions!$B$24-($I$147+$J$147+$K$147+$L$147))),Assumptions!$B$4)</f>
        <v>0</v>
      </c>
      <c r="N147" s="18" t="n">
        <f aca="false">IF($G$147=1,MIN(Assumptions!$B$46,MAX(Assumptions!$B$4,Assumptions!$B$24-($I$147+$J$147+$K$147+$L$147+$M$147))),Assumptions!$B$4)</f>
        <v>0</v>
      </c>
      <c r="O147" s="18" t="n">
        <f aca="false">IF($H$147=1,MIN(Assumptions!$B$41,MAX(Assumptions!$B$4,Assumptions!$B$24-($I$147+$J$147+$K$147+$L$147+$M$147+$N$147))),Assumptions!$B$4)</f>
        <v>0</v>
      </c>
      <c r="P147" s="18" t="n">
        <f aca="false">$I$147+$J$147+$K$147+$L$147+$M$147+$N$147+$O$147</f>
        <v>100000000</v>
      </c>
      <c r="Q147" s="18" t="n">
        <f aca="false">MAX(Assumptions!$B$4,Assumptions!$B$24-$P$147)</f>
        <v>600000000</v>
      </c>
      <c r="R147" s="18" t="n">
        <f aca="false">$J$120+$O$120+Assumptions!$B$20+IF($B$147=0,$D$120,Assumptions!$B$4)+IF($C$147=0,$AI$120,Assumptions!$B$4)+IF($D$147=0,$AF$120,Assumptions!$B$4)+IF($E$147=0,$AC$120,Assumptions!$B$4)+IF($F$147=0,$Z$120,Assumptions!$B$4)+IF($G$147=0,$W$120,Assumptions!$B$4)+IF($H$147=0,$T$120,Assumptions!$B$4)</f>
        <v>31611101.1755256</v>
      </c>
      <c r="S147" s="18" t="n">
        <f aca="false">IF($R$147&gt;Assumptions!$B$4,$Q$147/$R$147&gt;Assumptions!$B$13,FALSE())</f>
        <v>1</v>
      </c>
      <c r="T147" s="18" t="n">
        <f aca="false">IF($S$147,($Q$147+Assumptions!$B$14*Assumptions!$B$13)/($R$147+Assumptions!$B$14),IF($R$147&gt;Assumptions!$B$4,$Q$147/$R$147,Assumptions!$B$4))</f>
        <v>17.6628715941979</v>
      </c>
      <c r="U147" s="18" t="n">
        <f aca="false">IF($B$147=1,$I$147,$D$120*$T$147)</f>
        <v>14082043.5324922</v>
      </c>
      <c r="V147" s="18" t="n">
        <f aca="false">IF($C$147=1,$J$147,$AI$120*$T$147)</f>
        <v>108332048.504638</v>
      </c>
      <c r="W147" s="18" t="n">
        <f aca="false">IF($D$147=1,$K$147,$AF$120*$T$147)</f>
        <v>100000000</v>
      </c>
      <c r="X147" s="18" t="n">
        <f aca="false">IF($E$147=1,$L$147,$AC$120*$T$147)</f>
        <v>42390891.8260749</v>
      </c>
      <c r="Y147" s="18" t="n">
        <f aca="false">IF($F$147=1,$M$147,$Z$120*$T$147)</f>
        <v>52988614.7825936</v>
      </c>
      <c r="Z147" s="18" t="n">
        <f aca="false">IF($G$147=1,$N$147,$W$120*$T$147)</f>
        <v>88314357.9709894</v>
      </c>
      <c r="AA147" s="18" t="n">
        <f aca="false">IF($H$147=1,$O$147,$T$120*$T$147)</f>
        <v>88314357.9709894</v>
      </c>
      <c r="AB147" s="18" t="n">
        <f aca="false">($J$120+$O$120)*$T$147</f>
        <v>4954662.0789467</v>
      </c>
      <c r="AC147" s="18" t="n">
        <f aca="false">Assumptions!$B$20*$T$147</f>
        <v>158965844.347781</v>
      </c>
      <c r="AD147" s="18" t="n">
        <f aca="false">IF($S$147,Assumptions!$B$14*($T$147-Assumptions!$B$13),Assumptions!$B$4)</f>
        <v>41657178.9854947</v>
      </c>
      <c r="AE147" s="18" t="n">
        <f aca="false">$U$147+$V$147+$W$147+$X$147+$Y$147+$Z$147+$AA$147+$AB$147+$AC$147+$AD$147</f>
        <v>700000000</v>
      </c>
      <c r="AF147" s="18" t="n">
        <f aca="false">IF(AND(IF($B$147=1,$U$147&gt;=INDEX($U$131:$U$258,1+$A$147-Assumptions!$B$77),$U$147&gt;INDEX($U$131:$U$258,1+$A$147+Assumptions!$B$77)),IF($C$147=1,$V$147&gt;=INDEX($V$131:$V$258,1+$A$147-Assumptions!$B$78),$V$147&gt;INDEX($V$131:$V$258,1+$A$147+Assumptions!$B$78)),IF($D$147=1,$W$147&gt;=INDEX($W$131:$W$258,1+$A$147-Assumptions!$B$79),$W$147&gt;INDEX($W$131:$W$258,1+$A$147+Assumptions!$B$79)),IF($E$147=1,$X$147&gt;=INDEX($X$131:$X$258,1+$A$147-Assumptions!$B$80),$X$147&gt;INDEX($X$131:$X$258,1+$A$147+Assumptions!$B$80)),IF($F$147=1,$Y$147&gt;=INDEX($Y$131:$Y$258,1+$A$147-Assumptions!$B$81),$Y$147&gt;INDEX($Y$131:$Y$258,1+$A$147+Assumptions!$B$81)),IF($G$147=1,$Z$147&gt;=INDEX($Z$131:$Z$258,1+$A$147-Assumptions!$B$82),$Z$147&gt;INDEX($Z$131:$Z$258,1+$A$147+Assumptions!$B$82)),IF($H$147=1,$AA$147&gt;=INDEX($AA$131:$AA$258,1+$A$147-Assumptions!$B$83),$AA$147&gt;INDEX($AA$131:$AA$258,1+$A$147+Assumptions!$B$83))),1,0)</f>
        <v>0</v>
      </c>
      <c r="AG147" s="16"/>
      <c r="AH147" s="16"/>
      <c r="AI147" s="16"/>
    </row>
    <row r="148" customFormat="false" ht="23.85" hidden="true" customHeight="false" outlineLevel="0" collapsed="false">
      <c r="A148" s="6" t="n">
        <f aca="false">ROW()-ROW($A$131)+Assumptions!$B$4</f>
        <v>17</v>
      </c>
      <c r="B148" s="18" t="n">
        <f aca="false">MOD(QUOTIENT($A$148,Assumptions!$B$77),2)</f>
        <v>0</v>
      </c>
      <c r="C148" s="18" t="n">
        <f aca="false">MOD(QUOTIENT($A$148,Assumptions!$B$78),2)</f>
        <v>0</v>
      </c>
      <c r="D148" s="18" t="n">
        <f aca="false">MOD(QUOTIENT($A$148,Assumptions!$B$79),2)</f>
        <v>1</v>
      </c>
      <c r="E148" s="18" t="n">
        <f aca="false">MOD(QUOTIENT($A$148,Assumptions!$B$80),2)</f>
        <v>0</v>
      </c>
      <c r="F148" s="18" t="n">
        <f aca="false">MOD(QUOTIENT($A$148,Assumptions!$B$81),2)</f>
        <v>0</v>
      </c>
      <c r="G148" s="18" t="n">
        <f aca="false">MOD(QUOTIENT($A$148,Assumptions!$B$82),2)</f>
        <v>0</v>
      </c>
      <c r="H148" s="18" t="n">
        <f aca="false">MOD(QUOTIENT($A$148,Assumptions!$B$83),2)</f>
        <v>1</v>
      </c>
      <c r="I148" s="18" t="n">
        <f aca="false">IF($B$148=1,MIN(Assumptions!$B$67,MAX(Assumptions!$B$4,Assumptions!$B$24-(Assumptions!$B$4))),Assumptions!$B$4)</f>
        <v>0</v>
      </c>
      <c r="J148" s="18" t="n">
        <f aca="false">IF($C$148=1,MIN(Assumptions!$B$66,MAX(Assumptions!$B$4,Assumptions!$B$24-($I$148))),Assumptions!$B$4)</f>
        <v>0</v>
      </c>
      <c r="K148" s="18" t="n">
        <f aca="false">IF($D$148=1,MIN(Assumptions!$B$61,MAX(Assumptions!$B$4,Assumptions!$B$24-($I$148+$J$148))),Assumptions!$B$4)</f>
        <v>100000000</v>
      </c>
      <c r="L148" s="18" t="n">
        <f aca="false">IF($E$148=1,MIN(Assumptions!$B$56,MAX(Assumptions!$B$4,Assumptions!$B$24-($I$148+$J$148+$K$148))),Assumptions!$B$4)</f>
        <v>0</v>
      </c>
      <c r="M148" s="18" t="n">
        <f aca="false">IF($F$148=1,MIN(Assumptions!$B$51,MAX(Assumptions!$B$4,Assumptions!$B$24-($I$148+$J$148+$K$148+$L$148))),Assumptions!$B$4)</f>
        <v>0</v>
      </c>
      <c r="N148" s="18" t="n">
        <f aca="false">IF($G$148=1,MIN(Assumptions!$B$46,MAX(Assumptions!$B$4,Assumptions!$B$24-($I$148+$J$148+$K$148+$L$148+$M$148))),Assumptions!$B$4)</f>
        <v>0</v>
      </c>
      <c r="O148" s="18" t="n">
        <f aca="false">IF($H$148=1,MIN(Assumptions!$B$41,MAX(Assumptions!$B$4,Assumptions!$B$24-($I$148+$J$148+$K$148+$L$148+$M$148+$N$148))),Assumptions!$B$4)</f>
        <v>5000000</v>
      </c>
      <c r="P148" s="18" t="n">
        <f aca="false">$I$148+$J$148+$K$148+$L$148+$M$148+$N$148+$O$148</f>
        <v>105000000</v>
      </c>
      <c r="Q148" s="18" t="n">
        <f aca="false">MAX(Assumptions!$B$4,Assumptions!$B$24-$P$148)</f>
        <v>595000000</v>
      </c>
      <c r="R148" s="18" t="n">
        <f aca="false">$J$120+$O$120+Assumptions!$B$20+IF($B$148=0,$D$120,Assumptions!$B$4)+IF($C$148=0,$AI$120,Assumptions!$B$4)+IF($D$148=0,$AF$120,Assumptions!$B$4)+IF($E$148=0,$AC$120,Assumptions!$B$4)+IF($F$148=0,$Z$120,Assumptions!$B$4)+IF($G$148=0,$W$120,Assumptions!$B$4)+IF($H$148=0,$T$120,Assumptions!$B$4)</f>
        <v>26611101.1755256</v>
      </c>
      <c r="S148" s="18" t="n">
        <f aca="false">IF($R$148&gt;Assumptions!$B$4,$Q$148/$R$148&gt;Assumptions!$B$13,FALSE())</f>
        <v>1</v>
      </c>
      <c r="T148" s="18" t="n">
        <f aca="false">IF($S$148,($Q$148+Assumptions!$B$14*Assumptions!$B$13)/($R$148+Assumptions!$B$14),IF($R$148&gt;Assumptions!$B$4,$Q$148/$R$148,Assumptions!$B$4))</f>
        <v>20.5248161653993</v>
      </c>
      <c r="U148" s="18" t="n">
        <f aca="false">IF($B$148=1,$I$148,$D$120*$T$148)</f>
        <v>16363780.5549408</v>
      </c>
      <c r="V148" s="18" t="n">
        <f aca="false">IF($C$148=1,$J$148,$AI$120*$T$148)</f>
        <v>125885271.175793</v>
      </c>
      <c r="W148" s="18" t="n">
        <f aca="false">IF($D$148=1,$K$148,$AF$120*$T$148)</f>
        <v>100000000</v>
      </c>
      <c r="X148" s="18" t="n">
        <f aca="false">IF($E$148=1,$L$148,$AC$120*$T$148)</f>
        <v>49259558.7969582</v>
      </c>
      <c r="Y148" s="18" t="n">
        <f aca="false">IF($F$148=1,$M$148,$Z$120*$T$148)</f>
        <v>61574448.4961978</v>
      </c>
      <c r="Z148" s="18" t="n">
        <f aca="false">IF($G$148=1,$N$148,$W$120*$T$148)</f>
        <v>102624080.826996</v>
      </c>
      <c r="AA148" s="18" t="n">
        <f aca="false">IF($H$148=1,$O$148,$T$120*$T$148)</f>
        <v>5000000</v>
      </c>
      <c r="AB148" s="18" t="n">
        <f aca="false">($J$120+$O$120)*$T$148</f>
        <v>5757474.24702229</v>
      </c>
      <c r="AC148" s="18" t="n">
        <f aca="false">Assumptions!$B$20*$T$148</f>
        <v>184723345.488593</v>
      </c>
      <c r="AD148" s="18" t="n">
        <f aca="false">IF($S$148,Assumptions!$B$14*($T$148-Assumptions!$B$13),Assumptions!$B$4)</f>
        <v>48812040.4134981</v>
      </c>
      <c r="AE148" s="18" t="n">
        <f aca="false">$U$148+$V$148+$W$148+$X$148+$Y$148+$Z$148+$AA$148+$AB$148+$AC$148+$AD$148</f>
        <v>700000000</v>
      </c>
      <c r="AF148" s="18" t="n">
        <f aca="false">IF(AND(IF($B$148=1,$U$148&gt;=INDEX($U$131:$U$258,1+$A$148-Assumptions!$B$77),$U$148&gt;INDEX($U$131:$U$258,1+$A$148+Assumptions!$B$77)),IF($C$148=1,$V$148&gt;=INDEX($V$131:$V$258,1+$A$148-Assumptions!$B$78),$V$148&gt;INDEX($V$131:$V$258,1+$A$148+Assumptions!$B$78)),IF($D$148=1,$W$148&gt;=INDEX($W$131:$W$258,1+$A$148-Assumptions!$B$79),$W$148&gt;INDEX($W$131:$W$258,1+$A$148+Assumptions!$B$79)),IF($E$148=1,$X$148&gt;=INDEX($X$131:$X$258,1+$A$148-Assumptions!$B$80),$X$148&gt;INDEX($X$131:$X$258,1+$A$148+Assumptions!$B$80)),IF($F$148=1,$Y$148&gt;=INDEX($Y$131:$Y$258,1+$A$148-Assumptions!$B$81),$Y$148&gt;INDEX($Y$131:$Y$258,1+$A$148+Assumptions!$B$81)),IF($G$148=1,$Z$148&gt;=INDEX($Z$131:$Z$258,1+$A$148-Assumptions!$B$82),$Z$148&gt;INDEX($Z$131:$Z$258,1+$A$148+Assumptions!$B$82)),IF($H$148=1,$AA$148&gt;=INDEX($AA$131:$AA$258,1+$A$148-Assumptions!$B$83),$AA$148&gt;INDEX($AA$131:$AA$258,1+$A$148+Assumptions!$B$83))),1,0)</f>
        <v>0</v>
      </c>
      <c r="AG148" s="16"/>
      <c r="AH148" s="16"/>
      <c r="AI148" s="16"/>
    </row>
    <row r="149" customFormat="false" ht="23.85" hidden="true" customHeight="false" outlineLevel="0" collapsed="false">
      <c r="A149" s="6" t="n">
        <f aca="false">ROW()-ROW($A$131)+Assumptions!$B$4</f>
        <v>18</v>
      </c>
      <c r="B149" s="18" t="n">
        <f aca="false">MOD(QUOTIENT($A$149,Assumptions!$B$77),2)</f>
        <v>0</v>
      </c>
      <c r="C149" s="18" t="n">
        <f aca="false">MOD(QUOTIENT($A$149,Assumptions!$B$78),2)</f>
        <v>0</v>
      </c>
      <c r="D149" s="18" t="n">
        <f aca="false">MOD(QUOTIENT($A$149,Assumptions!$B$79),2)</f>
        <v>1</v>
      </c>
      <c r="E149" s="18" t="n">
        <f aca="false">MOD(QUOTIENT($A$149,Assumptions!$B$80),2)</f>
        <v>0</v>
      </c>
      <c r="F149" s="18" t="n">
        <f aca="false">MOD(QUOTIENT($A$149,Assumptions!$B$81),2)</f>
        <v>0</v>
      </c>
      <c r="G149" s="18" t="n">
        <f aca="false">MOD(QUOTIENT($A$149,Assumptions!$B$82),2)</f>
        <v>1</v>
      </c>
      <c r="H149" s="18" t="n">
        <f aca="false">MOD(QUOTIENT($A$149,Assumptions!$B$83),2)</f>
        <v>0</v>
      </c>
      <c r="I149" s="18" t="n">
        <f aca="false">IF($B$149=1,MIN(Assumptions!$B$67,MAX(Assumptions!$B$4,Assumptions!$B$24-(Assumptions!$B$4))),Assumptions!$B$4)</f>
        <v>0</v>
      </c>
      <c r="J149" s="18" t="n">
        <f aca="false">IF($C$149=1,MIN(Assumptions!$B$66,MAX(Assumptions!$B$4,Assumptions!$B$24-($I$149))),Assumptions!$B$4)</f>
        <v>0</v>
      </c>
      <c r="K149" s="18" t="n">
        <f aca="false">IF($D$149=1,MIN(Assumptions!$B$61,MAX(Assumptions!$B$4,Assumptions!$B$24-($I$149+$J$149))),Assumptions!$B$4)</f>
        <v>100000000</v>
      </c>
      <c r="L149" s="18" t="n">
        <f aca="false">IF($E$149=1,MIN(Assumptions!$B$56,MAX(Assumptions!$B$4,Assumptions!$B$24-($I$149+$J$149+$K$149))),Assumptions!$B$4)</f>
        <v>0</v>
      </c>
      <c r="M149" s="18" t="n">
        <f aca="false">IF($F$149=1,MIN(Assumptions!$B$51,MAX(Assumptions!$B$4,Assumptions!$B$24-($I$149+$J$149+$K$149+$L$149))),Assumptions!$B$4)</f>
        <v>0</v>
      </c>
      <c r="N149" s="18" t="n">
        <f aca="false">IF($G$149=1,MIN(Assumptions!$B$46,MAX(Assumptions!$B$4,Assumptions!$B$24-($I$149+$J$149+$K$149+$L$149+$M$149))),Assumptions!$B$4)</f>
        <v>15000000</v>
      </c>
      <c r="O149" s="18" t="n">
        <f aca="false">IF($H$149=1,MIN(Assumptions!$B$41,MAX(Assumptions!$B$4,Assumptions!$B$24-($I$149+$J$149+$K$149+$L$149+$M$149+$N$149))),Assumptions!$B$4)</f>
        <v>0</v>
      </c>
      <c r="P149" s="18" t="n">
        <f aca="false">$I$149+$J$149+$K$149+$L$149+$M$149+$N$149+$O$149</f>
        <v>115000000</v>
      </c>
      <c r="Q149" s="18" t="n">
        <f aca="false">MAX(Assumptions!$B$4,Assumptions!$B$24-$P$149)</f>
        <v>585000000</v>
      </c>
      <c r="R149" s="18" t="n">
        <f aca="false">$J$120+$O$120+Assumptions!$B$20+IF($B$149=0,$D$120,Assumptions!$B$4)+IF($C$149=0,$AI$120,Assumptions!$B$4)+IF($D$149=0,$AF$120,Assumptions!$B$4)+IF($E$149=0,$AC$120,Assumptions!$B$4)+IF($F$149=0,$Z$120,Assumptions!$B$4)+IF($G$149=0,$W$120,Assumptions!$B$4)+IF($H$149=0,$T$120,Assumptions!$B$4)</f>
        <v>26611101.1755256</v>
      </c>
      <c r="S149" s="18" t="n">
        <f aca="false">IF($R$149&gt;Assumptions!$B$4,$Q$149/$R$149&gt;Assumptions!$B$13,FALSE())</f>
        <v>1</v>
      </c>
      <c r="T149" s="18" t="n">
        <f aca="false">IF($S$149,($Q$149+Assumptions!$B$14*Assumptions!$B$13)/($R$149+Assumptions!$B$14),IF($R$149&gt;Assumptions!$B$4,$Q$149/$R$149,Assumptions!$B$4))</f>
        <v>20.1813045977775</v>
      </c>
      <c r="U149" s="18" t="n">
        <f aca="false">IF($B$149=1,$I$149,$D$120*$T$149)</f>
        <v>16089909.750674</v>
      </c>
      <c r="V149" s="18" t="n">
        <f aca="false">IF($C$149=1,$J$149,$AI$120*$T$149)</f>
        <v>123778404.7126</v>
      </c>
      <c r="W149" s="18" t="n">
        <f aca="false">IF($D$149=1,$K$149,$AF$120*$T$149)</f>
        <v>100000000</v>
      </c>
      <c r="X149" s="18" t="n">
        <f aca="false">IF($E$149=1,$L$149,$AC$120*$T$149)</f>
        <v>48435131.034666</v>
      </c>
      <c r="Y149" s="18" t="n">
        <f aca="false">IF($F$149=1,$M$149,$Z$120*$T$149)</f>
        <v>60543913.7933325</v>
      </c>
      <c r="Z149" s="18" t="n">
        <f aca="false">IF($G$149=1,$N$149,$W$120*$T$149)</f>
        <v>15000000</v>
      </c>
      <c r="AA149" s="18" t="n">
        <f aca="false">IF($H$149=1,$O$149,$T$120*$T$149)</f>
        <v>100906522.988888</v>
      </c>
      <c r="AB149" s="18" t="n">
        <f aca="false">($J$120+$O$120)*$T$149</f>
        <v>5661114.84539849</v>
      </c>
      <c r="AC149" s="18" t="n">
        <f aca="false">Assumptions!$B$20*$T$149</f>
        <v>181631741.379998</v>
      </c>
      <c r="AD149" s="18" t="n">
        <f aca="false">IF($S$149,Assumptions!$B$14*($T$149-Assumptions!$B$13),Assumptions!$B$4)</f>
        <v>47953261.4944438</v>
      </c>
      <c r="AE149" s="18" t="n">
        <f aca="false">$U$149+$V$149+$W$149+$X$149+$Y$149+$Z$149+$AA$149+$AB$149+$AC$149+$AD$149</f>
        <v>700000000</v>
      </c>
      <c r="AF149" s="18" t="n">
        <f aca="false">IF(AND(IF($B$149=1,$U$149&gt;=INDEX($U$131:$U$258,1+$A$149-Assumptions!$B$77),$U$149&gt;INDEX($U$131:$U$258,1+$A$149+Assumptions!$B$77)),IF($C$149=1,$V$149&gt;=INDEX($V$131:$V$258,1+$A$149-Assumptions!$B$78),$V$149&gt;INDEX($V$131:$V$258,1+$A$149+Assumptions!$B$78)),IF($D$149=1,$W$149&gt;=INDEX($W$131:$W$258,1+$A$149-Assumptions!$B$79),$W$149&gt;INDEX($W$131:$W$258,1+$A$149+Assumptions!$B$79)),IF($E$149=1,$X$149&gt;=INDEX($X$131:$X$258,1+$A$149-Assumptions!$B$80),$X$149&gt;INDEX($X$131:$X$258,1+$A$149+Assumptions!$B$80)),IF($F$149=1,$Y$149&gt;=INDEX($Y$131:$Y$258,1+$A$149-Assumptions!$B$81),$Y$149&gt;INDEX($Y$131:$Y$258,1+$A$149+Assumptions!$B$81)),IF($G$149=1,$Z$149&gt;=INDEX($Z$131:$Z$258,1+$A$149-Assumptions!$B$82),$Z$149&gt;INDEX($Z$131:$Z$258,1+$A$149+Assumptions!$B$82)),IF($H$149=1,$AA$149&gt;=INDEX($AA$131:$AA$258,1+$A$149-Assumptions!$B$83),$AA$149&gt;INDEX($AA$131:$AA$258,1+$A$149+Assumptions!$B$83))),1,0)</f>
        <v>0</v>
      </c>
      <c r="AG149" s="16"/>
      <c r="AH149" s="16"/>
      <c r="AI149" s="16"/>
    </row>
    <row r="150" customFormat="false" ht="23.85" hidden="true" customHeight="false" outlineLevel="0" collapsed="false">
      <c r="A150" s="6" t="n">
        <f aca="false">ROW()-ROW($A$131)+Assumptions!$B$4</f>
        <v>19</v>
      </c>
      <c r="B150" s="18" t="n">
        <f aca="false">MOD(QUOTIENT($A$150,Assumptions!$B$77),2)</f>
        <v>0</v>
      </c>
      <c r="C150" s="18" t="n">
        <f aca="false">MOD(QUOTIENT($A$150,Assumptions!$B$78),2)</f>
        <v>0</v>
      </c>
      <c r="D150" s="18" t="n">
        <f aca="false">MOD(QUOTIENT($A$150,Assumptions!$B$79),2)</f>
        <v>1</v>
      </c>
      <c r="E150" s="18" t="n">
        <f aca="false">MOD(QUOTIENT($A$150,Assumptions!$B$80),2)</f>
        <v>0</v>
      </c>
      <c r="F150" s="18" t="n">
        <f aca="false">MOD(QUOTIENT($A$150,Assumptions!$B$81),2)</f>
        <v>0</v>
      </c>
      <c r="G150" s="18" t="n">
        <f aca="false">MOD(QUOTIENT($A$150,Assumptions!$B$82),2)</f>
        <v>1</v>
      </c>
      <c r="H150" s="18" t="n">
        <f aca="false">MOD(QUOTIENT($A$150,Assumptions!$B$83),2)</f>
        <v>1</v>
      </c>
      <c r="I150" s="18" t="n">
        <f aca="false">IF($B$150=1,MIN(Assumptions!$B$67,MAX(Assumptions!$B$4,Assumptions!$B$24-(Assumptions!$B$4))),Assumptions!$B$4)</f>
        <v>0</v>
      </c>
      <c r="J150" s="18" t="n">
        <f aca="false">IF($C$150=1,MIN(Assumptions!$B$66,MAX(Assumptions!$B$4,Assumptions!$B$24-($I$150))),Assumptions!$B$4)</f>
        <v>0</v>
      </c>
      <c r="K150" s="18" t="n">
        <f aca="false">IF($D$150=1,MIN(Assumptions!$B$61,MAX(Assumptions!$B$4,Assumptions!$B$24-($I$150+$J$150))),Assumptions!$B$4)</f>
        <v>100000000</v>
      </c>
      <c r="L150" s="18" t="n">
        <f aca="false">IF($E$150=1,MIN(Assumptions!$B$56,MAX(Assumptions!$B$4,Assumptions!$B$24-($I$150+$J$150+$K$150))),Assumptions!$B$4)</f>
        <v>0</v>
      </c>
      <c r="M150" s="18" t="n">
        <f aca="false">IF($F$150=1,MIN(Assumptions!$B$51,MAX(Assumptions!$B$4,Assumptions!$B$24-($I$150+$J$150+$K$150+$L$150))),Assumptions!$B$4)</f>
        <v>0</v>
      </c>
      <c r="N150" s="18" t="n">
        <f aca="false">IF($G$150=1,MIN(Assumptions!$B$46,MAX(Assumptions!$B$4,Assumptions!$B$24-($I$150+$J$150+$K$150+$L$150+$M$150))),Assumptions!$B$4)</f>
        <v>15000000</v>
      </c>
      <c r="O150" s="18" t="n">
        <f aca="false">IF($H$150=1,MIN(Assumptions!$B$41,MAX(Assumptions!$B$4,Assumptions!$B$24-($I$150+$J$150+$K$150+$L$150+$M$150+$N$150))),Assumptions!$B$4)</f>
        <v>5000000</v>
      </c>
      <c r="P150" s="18" t="n">
        <f aca="false">$I$150+$J$150+$K$150+$L$150+$M$150+$N$150+$O$150</f>
        <v>120000000</v>
      </c>
      <c r="Q150" s="18" t="n">
        <f aca="false">MAX(Assumptions!$B$4,Assumptions!$B$24-$P$150)</f>
        <v>580000000</v>
      </c>
      <c r="R150" s="18" t="n">
        <f aca="false">$J$120+$O$120+Assumptions!$B$20+IF($B$150=0,$D$120,Assumptions!$B$4)+IF($C$150=0,$AI$120,Assumptions!$B$4)+IF($D$150=0,$AF$120,Assumptions!$B$4)+IF($E$150=0,$AC$120,Assumptions!$B$4)+IF($F$150=0,$Z$120,Assumptions!$B$4)+IF($G$150=0,$W$120,Assumptions!$B$4)+IF($H$150=0,$T$120,Assumptions!$B$4)</f>
        <v>21611101.1755256</v>
      </c>
      <c r="S150" s="18" t="n">
        <f aca="false">IF($R$150&gt;Assumptions!$B$4,$Q$150/$R$150&gt;Assumptions!$B$13,FALSE())</f>
        <v>1</v>
      </c>
      <c r="T150" s="18" t="n">
        <f aca="false">IF($S$150,($Q$150+Assumptions!$B$14*Assumptions!$B$13)/($R$150+Assumptions!$B$14),IF($R$150&gt;Assumptions!$B$4,$Q$150/$R$150,Assumptions!$B$4))</f>
        <v>24.158996130433</v>
      </c>
      <c r="U150" s="18" t="n">
        <f aca="false">IF($B$150=1,$I$150,$D$120*$T$150)</f>
        <v>19261196.1988007</v>
      </c>
      <c r="V150" s="18" t="n">
        <f aca="false">IF($C$150=1,$J$150,$AI$120*$T$150)</f>
        <v>148174860.846815</v>
      </c>
      <c r="W150" s="18" t="n">
        <f aca="false">IF($D$150=1,$K$150,$AF$120*$T$150)</f>
        <v>100000000</v>
      </c>
      <c r="X150" s="18" t="n">
        <f aca="false">IF($E$150=1,$L$150,$AC$120*$T$150)</f>
        <v>57981590.7130392</v>
      </c>
      <c r="Y150" s="18" t="n">
        <f aca="false">IF($F$150=1,$M$150,$Z$120*$T$150)</f>
        <v>72476988.391299</v>
      </c>
      <c r="Z150" s="18" t="n">
        <f aca="false">IF($G$150=1,$N$150,$W$120*$T$150)</f>
        <v>15000000</v>
      </c>
      <c r="AA150" s="18" t="n">
        <f aca="false">IF($H$150=1,$O$150,$T$120*$T$150)</f>
        <v>5000000</v>
      </c>
      <c r="AB150" s="18" t="n">
        <f aca="false">($J$120+$O$120)*$T$150</f>
        <v>6776908.35006674</v>
      </c>
      <c r="AC150" s="18" t="n">
        <f aca="false">Assumptions!$B$20*$T$150</f>
        <v>217430965.173897</v>
      </c>
      <c r="AD150" s="18" t="n">
        <f aca="false">IF($S$150,Assumptions!$B$14*($T$150-Assumptions!$B$13),Assumptions!$B$4)</f>
        <v>57897490.3260825</v>
      </c>
      <c r="AE150" s="18" t="n">
        <f aca="false">$U$150+$V$150+$W$150+$X$150+$Y$150+$Z$150+$AA$150+$AB$150+$AC$150+$AD$150</f>
        <v>700000000</v>
      </c>
      <c r="AF150" s="18" t="n">
        <f aca="false">IF(AND(IF($B$150=1,$U$150&gt;=INDEX($U$131:$U$258,1+$A$150-Assumptions!$B$77),$U$150&gt;INDEX($U$131:$U$258,1+$A$150+Assumptions!$B$77)),IF($C$150=1,$V$150&gt;=INDEX($V$131:$V$258,1+$A$150-Assumptions!$B$78),$V$150&gt;INDEX($V$131:$V$258,1+$A$150+Assumptions!$B$78)),IF($D$150=1,$W$150&gt;=INDEX($W$131:$W$258,1+$A$150-Assumptions!$B$79),$W$150&gt;INDEX($W$131:$W$258,1+$A$150+Assumptions!$B$79)),IF($E$150=1,$X$150&gt;=INDEX($X$131:$X$258,1+$A$150-Assumptions!$B$80),$X$150&gt;INDEX($X$131:$X$258,1+$A$150+Assumptions!$B$80)),IF($F$150=1,$Y$150&gt;=INDEX($Y$131:$Y$258,1+$A$150-Assumptions!$B$81),$Y$150&gt;INDEX($Y$131:$Y$258,1+$A$150+Assumptions!$B$81)),IF($G$150=1,$Z$150&gt;=INDEX($Z$131:$Z$258,1+$A$150-Assumptions!$B$82),$Z$150&gt;INDEX($Z$131:$Z$258,1+$A$150+Assumptions!$B$82)),IF($H$150=1,$AA$150&gt;=INDEX($AA$131:$AA$258,1+$A$150-Assumptions!$B$83),$AA$150&gt;INDEX($AA$131:$AA$258,1+$A$150+Assumptions!$B$83))),1,0)</f>
        <v>0</v>
      </c>
      <c r="AG150" s="16"/>
      <c r="AH150" s="16"/>
      <c r="AI150" s="16"/>
    </row>
    <row r="151" customFormat="false" ht="23.85" hidden="true" customHeight="false" outlineLevel="0" collapsed="false">
      <c r="A151" s="6" t="n">
        <f aca="false">ROW()-ROW($A$131)+Assumptions!$B$4</f>
        <v>20</v>
      </c>
      <c r="B151" s="18" t="n">
        <f aca="false">MOD(QUOTIENT($A$151,Assumptions!$B$77),2)</f>
        <v>0</v>
      </c>
      <c r="C151" s="18" t="n">
        <f aca="false">MOD(QUOTIENT($A$151,Assumptions!$B$78),2)</f>
        <v>0</v>
      </c>
      <c r="D151" s="18" t="n">
        <f aca="false">MOD(QUOTIENT($A$151,Assumptions!$B$79),2)</f>
        <v>1</v>
      </c>
      <c r="E151" s="18" t="n">
        <f aca="false">MOD(QUOTIENT($A$151,Assumptions!$B$80),2)</f>
        <v>0</v>
      </c>
      <c r="F151" s="18" t="n">
        <f aca="false">MOD(QUOTIENT($A$151,Assumptions!$B$81),2)</f>
        <v>1</v>
      </c>
      <c r="G151" s="18" t="n">
        <f aca="false">MOD(QUOTIENT($A$151,Assumptions!$B$82),2)</f>
        <v>0</v>
      </c>
      <c r="H151" s="18" t="n">
        <f aca="false">MOD(QUOTIENT($A$151,Assumptions!$B$83),2)</f>
        <v>0</v>
      </c>
      <c r="I151" s="18" t="n">
        <f aca="false">IF($B$151=1,MIN(Assumptions!$B$67,MAX(Assumptions!$B$4,Assumptions!$B$24-(Assumptions!$B$4))),Assumptions!$B$4)</f>
        <v>0</v>
      </c>
      <c r="J151" s="18" t="n">
        <f aca="false">IF($C$151=1,MIN(Assumptions!$B$66,MAX(Assumptions!$B$4,Assumptions!$B$24-($I$151))),Assumptions!$B$4)</f>
        <v>0</v>
      </c>
      <c r="K151" s="18" t="n">
        <f aca="false">IF($D$151=1,MIN(Assumptions!$B$61,MAX(Assumptions!$B$4,Assumptions!$B$24-($I$151+$J$151))),Assumptions!$B$4)</f>
        <v>100000000</v>
      </c>
      <c r="L151" s="18" t="n">
        <f aca="false">IF($E$151=1,MIN(Assumptions!$B$56,MAX(Assumptions!$B$4,Assumptions!$B$24-($I$151+$J$151+$K$151))),Assumptions!$B$4)</f>
        <v>0</v>
      </c>
      <c r="M151" s="18" t="n">
        <f aca="false">IF($F$151=1,MIN(Assumptions!$B$51,MAX(Assumptions!$B$4,Assumptions!$B$24-($I$151+$J$151+$K$151+$L$151))),Assumptions!$B$4)</f>
        <v>30000000</v>
      </c>
      <c r="N151" s="18" t="n">
        <f aca="false">IF($G$151=1,MIN(Assumptions!$B$46,MAX(Assumptions!$B$4,Assumptions!$B$24-($I$151+$J$151+$K$151+$L$151+$M$151))),Assumptions!$B$4)</f>
        <v>0</v>
      </c>
      <c r="O151" s="18" t="n">
        <f aca="false">IF($H$151=1,MIN(Assumptions!$B$41,MAX(Assumptions!$B$4,Assumptions!$B$24-($I$151+$J$151+$K$151+$L$151+$M$151+$N$151))),Assumptions!$B$4)</f>
        <v>0</v>
      </c>
      <c r="P151" s="18" t="n">
        <f aca="false">$I$151+$J$151+$K$151+$L$151+$M$151+$N$151+$O$151</f>
        <v>130000000</v>
      </c>
      <c r="Q151" s="18" t="n">
        <f aca="false">MAX(Assumptions!$B$4,Assumptions!$B$24-$P$151)</f>
        <v>570000000</v>
      </c>
      <c r="R151" s="18" t="n">
        <f aca="false">$J$120+$O$120+Assumptions!$B$20+IF($B$151=0,$D$120,Assumptions!$B$4)+IF($C$151=0,$AI$120,Assumptions!$B$4)+IF($D$151=0,$AF$120,Assumptions!$B$4)+IF($E$151=0,$AC$120,Assumptions!$B$4)+IF($F$151=0,$Z$120,Assumptions!$B$4)+IF($G$151=0,$W$120,Assumptions!$B$4)+IF($H$151=0,$T$120,Assumptions!$B$4)</f>
        <v>28611101.1755256</v>
      </c>
      <c r="S151" s="18" t="n">
        <f aca="false">IF($R$151&gt;Assumptions!$B$4,$Q$151/$R$151&gt;Assumptions!$B$13,FALSE())</f>
        <v>1</v>
      </c>
      <c r="T151" s="18" t="n">
        <f aca="false">IF($S$151,($Q$151+Assumptions!$B$14*Assumptions!$B$13)/($R$151+Assumptions!$B$14),IF($R$151&gt;Assumptions!$B$4,$Q$151/$R$151,Assumptions!$B$4))</f>
        <v>18.401791591047</v>
      </c>
      <c r="U151" s="18" t="n">
        <f aca="false">IF($B$151=1,$I$151,$D$120*$T$151)</f>
        <v>14671160.8516759</v>
      </c>
      <c r="V151" s="18" t="n">
        <f aca="false">IF($C$151=1,$J$151,$AI$120*$T$151)</f>
        <v>112864081.504641</v>
      </c>
      <c r="W151" s="18" t="n">
        <f aca="false">IF($D$151=1,$K$151,$AF$120*$T$151)</f>
        <v>100000000</v>
      </c>
      <c r="X151" s="18" t="n">
        <f aca="false">IF($E$151=1,$L$151,$AC$120*$T$151)</f>
        <v>44164299.8185129</v>
      </c>
      <c r="Y151" s="18" t="n">
        <f aca="false">IF($F$151=1,$M$151,$Z$120*$T$151)</f>
        <v>30000000</v>
      </c>
      <c r="Z151" s="18" t="n">
        <f aca="false">IF($G$151=1,$N$151,$W$120*$T$151)</f>
        <v>92008957.9552352</v>
      </c>
      <c r="AA151" s="18" t="n">
        <f aca="false">IF($H$151=1,$O$151,$T$120*$T$151)</f>
        <v>92008957.9552352</v>
      </c>
      <c r="AB151" s="18" t="n">
        <f aca="false">($J$120+$O$120)*$T$151</f>
        <v>5161938.61765893</v>
      </c>
      <c r="AC151" s="18" t="n">
        <f aca="false">Assumptions!$B$20*$T$151</f>
        <v>165616124.319423</v>
      </c>
      <c r="AD151" s="18" t="n">
        <f aca="false">IF($S$151,Assumptions!$B$14*($T$151-Assumptions!$B$13),Assumptions!$B$4)</f>
        <v>43504478.9776176</v>
      </c>
      <c r="AE151" s="18" t="n">
        <f aca="false">$U$151+$V$151+$W$151+$X$151+$Y$151+$Z$151+$AA$151+$AB$151+$AC$151+$AD$151</f>
        <v>700000000</v>
      </c>
      <c r="AF151" s="18" t="n">
        <f aca="false">IF(AND(IF($B$151=1,$U$151&gt;=INDEX($U$131:$U$258,1+$A$151-Assumptions!$B$77),$U$151&gt;INDEX($U$131:$U$258,1+$A$151+Assumptions!$B$77)),IF($C$151=1,$V$151&gt;=INDEX($V$131:$V$258,1+$A$151-Assumptions!$B$78),$V$151&gt;INDEX($V$131:$V$258,1+$A$151+Assumptions!$B$78)),IF($D$151=1,$W$151&gt;=INDEX($W$131:$W$258,1+$A$151-Assumptions!$B$79),$W$151&gt;INDEX($W$131:$W$258,1+$A$151+Assumptions!$B$79)),IF($E$151=1,$X$151&gt;=INDEX($X$131:$X$258,1+$A$151-Assumptions!$B$80),$X$151&gt;INDEX($X$131:$X$258,1+$A$151+Assumptions!$B$80)),IF($F$151=1,$Y$151&gt;=INDEX($Y$131:$Y$258,1+$A$151-Assumptions!$B$81),$Y$151&gt;INDEX($Y$131:$Y$258,1+$A$151+Assumptions!$B$81)),IF($G$151=1,$Z$151&gt;=INDEX($Z$131:$Z$258,1+$A$151-Assumptions!$B$82),$Z$151&gt;INDEX($Z$131:$Z$258,1+$A$151+Assumptions!$B$82)),IF($H$151=1,$AA$151&gt;=INDEX($AA$131:$AA$258,1+$A$151-Assumptions!$B$83),$AA$151&gt;INDEX($AA$131:$AA$258,1+$A$151+Assumptions!$B$83))),1,0)</f>
        <v>0</v>
      </c>
      <c r="AG151" s="16"/>
      <c r="AH151" s="16"/>
      <c r="AI151" s="16"/>
    </row>
    <row r="152" customFormat="false" ht="23.85" hidden="true" customHeight="false" outlineLevel="0" collapsed="false">
      <c r="A152" s="6" t="n">
        <f aca="false">ROW()-ROW($A$131)+Assumptions!$B$4</f>
        <v>21</v>
      </c>
      <c r="B152" s="18" t="n">
        <f aca="false">MOD(QUOTIENT($A$152,Assumptions!$B$77),2)</f>
        <v>0</v>
      </c>
      <c r="C152" s="18" t="n">
        <f aca="false">MOD(QUOTIENT($A$152,Assumptions!$B$78),2)</f>
        <v>0</v>
      </c>
      <c r="D152" s="18" t="n">
        <f aca="false">MOD(QUOTIENT($A$152,Assumptions!$B$79),2)</f>
        <v>1</v>
      </c>
      <c r="E152" s="18" t="n">
        <f aca="false">MOD(QUOTIENT($A$152,Assumptions!$B$80),2)</f>
        <v>0</v>
      </c>
      <c r="F152" s="18" t="n">
        <f aca="false">MOD(QUOTIENT($A$152,Assumptions!$B$81),2)</f>
        <v>1</v>
      </c>
      <c r="G152" s="18" t="n">
        <f aca="false">MOD(QUOTIENT($A$152,Assumptions!$B$82),2)</f>
        <v>0</v>
      </c>
      <c r="H152" s="18" t="n">
        <f aca="false">MOD(QUOTIENT($A$152,Assumptions!$B$83),2)</f>
        <v>1</v>
      </c>
      <c r="I152" s="18" t="n">
        <f aca="false">IF($B$152=1,MIN(Assumptions!$B$67,MAX(Assumptions!$B$4,Assumptions!$B$24-(Assumptions!$B$4))),Assumptions!$B$4)</f>
        <v>0</v>
      </c>
      <c r="J152" s="18" t="n">
        <f aca="false">IF($C$152=1,MIN(Assumptions!$B$66,MAX(Assumptions!$B$4,Assumptions!$B$24-($I$152))),Assumptions!$B$4)</f>
        <v>0</v>
      </c>
      <c r="K152" s="18" t="n">
        <f aca="false">IF($D$152=1,MIN(Assumptions!$B$61,MAX(Assumptions!$B$4,Assumptions!$B$24-($I$152+$J$152))),Assumptions!$B$4)</f>
        <v>100000000</v>
      </c>
      <c r="L152" s="18" t="n">
        <f aca="false">IF($E$152=1,MIN(Assumptions!$B$56,MAX(Assumptions!$B$4,Assumptions!$B$24-($I$152+$J$152+$K$152))),Assumptions!$B$4)</f>
        <v>0</v>
      </c>
      <c r="M152" s="18" t="n">
        <f aca="false">IF($F$152=1,MIN(Assumptions!$B$51,MAX(Assumptions!$B$4,Assumptions!$B$24-($I$152+$J$152+$K$152+$L$152))),Assumptions!$B$4)</f>
        <v>30000000</v>
      </c>
      <c r="N152" s="18" t="n">
        <f aca="false">IF($G$152=1,MIN(Assumptions!$B$46,MAX(Assumptions!$B$4,Assumptions!$B$24-($I$152+$J$152+$K$152+$L$152+$M$152))),Assumptions!$B$4)</f>
        <v>0</v>
      </c>
      <c r="O152" s="18" t="n">
        <f aca="false">IF($H$152=1,MIN(Assumptions!$B$41,MAX(Assumptions!$B$4,Assumptions!$B$24-($I$152+$J$152+$K$152+$L$152+$M$152+$N$152))),Assumptions!$B$4)</f>
        <v>5000000</v>
      </c>
      <c r="P152" s="18" t="n">
        <f aca="false">$I$152+$J$152+$K$152+$L$152+$M$152+$N$152+$O$152</f>
        <v>135000000</v>
      </c>
      <c r="Q152" s="18" t="n">
        <f aca="false">MAX(Assumptions!$B$4,Assumptions!$B$24-$P$152)</f>
        <v>565000000</v>
      </c>
      <c r="R152" s="18" t="n">
        <f aca="false">$J$120+$O$120+Assumptions!$B$20+IF($B$152=0,$D$120,Assumptions!$B$4)+IF($C$152=0,$AI$120,Assumptions!$B$4)+IF($D$152=0,$AF$120,Assumptions!$B$4)+IF($E$152=0,$AC$120,Assumptions!$B$4)+IF($F$152=0,$Z$120,Assumptions!$B$4)+IF($G$152=0,$W$120,Assumptions!$B$4)+IF($H$152=0,$T$120,Assumptions!$B$4)</f>
        <v>23611101.1755256</v>
      </c>
      <c r="S152" s="18" t="n">
        <f aca="false">IF($R$152&gt;Assumptions!$B$4,$Q$152/$R$152&gt;Assumptions!$B$13,FALSE())</f>
        <v>1</v>
      </c>
      <c r="T152" s="18" t="n">
        <f aca="false">IF($S$152,($Q$152+Assumptions!$B$14*Assumptions!$B$13)/($R$152+Assumptions!$B$14),IF($R$152&gt;Assumptions!$B$4,$Q$152/$R$152,Assumptions!$B$4))</f>
        <v>21.734050823254</v>
      </c>
      <c r="U152" s="18" t="n">
        <f aca="false">IF($B$152=1,$I$152,$D$120*$T$152)</f>
        <v>17327864.7358224</v>
      </c>
      <c r="V152" s="18" t="n">
        <f aca="false">IF($C$152=1,$J$152,$AI$120*$T$152)</f>
        <v>133301894.622869</v>
      </c>
      <c r="W152" s="18" t="n">
        <f aca="false">IF($D$152=1,$K$152,$AF$120*$T$152)</f>
        <v>100000000</v>
      </c>
      <c r="X152" s="18" t="n">
        <f aca="false">IF($E$152=1,$L$152,$AC$120*$T$152)</f>
        <v>52161721.9758096</v>
      </c>
      <c r="Y152" s="18" t="n">
        <f aca="false">IF($F$152=1,$M$152,$Z$120*$T$152)</f>
        <v>30000000</v>
      </c>
      <c r="Z152" s="18" t="n">
        <f aca="false">IF($G$152=1,$N$152,$W$120*$T$152)</f>
        <v>108670254.11627</v>
      </c>
      <c r="AA152" s="18" t="n">
        <f aca="false">IF($H$152=1,$O$152,$T$120*$T$152)</f>
        <v>5000000</v>
      </c>
      <c r="AB152" s="18" t="n">
        <f aca="false">($J$120+$O$120)*$T$152</f>
        <v>6096680.08180791</v>
      </c>
      <c r="AC152" s="18" t="n">
        <f aca="false">Assumptions!$B$20*$T$152</f>
        <v>195606457.409286</v>
      </c>
      <c r="AD152" s="18" t="n">
        <f aca="false">IF($S$152,Assumptions!$B$14*($T$152-Assumptions!$B$13),Assumptions!$B$4)</f>
        <v>51835127.058135</v>
      </c>
      <c r="AE152" s="18" t="n">
        <f aca="false">$U$152+$V$152+$W$152+$X$152+$Y$152+$Z$152+$AA$152+$AB$152+$AC$152+$AD$152</f>
        <v>700000000</v>
      </c>
      <c r="AF152" s="18" t="n">
        <f aca="false">IF(AND(IF($B$152=1,$U$152&gt;=INDEX($U$131:$U$258,1+$A$152-Assumptions!$B$77),$U$152&gt;INDEX($U$131:$U$258,1+$A$152+Assumptions!$B$77)),IF($C$152=1,$V$152&gt;=INDEX($V$131:$V$258,1+$A$152-Assumptions!$B$78),$V$152&gt;INDEX($V$131:$V$258,1+$A$152+Assumptions!$B$78)),IF($D$152=1,$W$152&gt;=INDEX($W$131:$W$258,1+$A$152-Assumptions!$B$79),$W$152&gt;INDEX($W$131:$W$258,1+$A$152+Assumptions!$B$79)),IF($E$152=1,$X$152&gt;=INDEX($X$131:$X$258,1+$A$152-Assumptions!$B$80),$X$152&gt;INDEX($X$131:$X$258,1+$A$152+Assumptions!$B$80)),IF($F$152=1,$Y$152&gt;=INDEX($Y$131:$Y$258,1+$A$152-Assumptions!$B$81),$Y$152&gt;INDEX($Y$131:$Y$258,1+$A$152+Assumptions!$B$81)),IF($G$152=1,$Z$152&gt;=INDEX($Z$131:$Z$258,1+$A$152-Assumptions!$B$82),$Z$152&gt;INDEX($Z$131:$Z$258,1+$A$152+Assumptions!$B$82)),IF($H$152=1,$AA$152&gt;=INDEX($AA$131:$AA$258,1+$A$152-Assumptions!$B$83),$AA$152&gt;INDEX($AA$131:$AA$258,1+$A$152+Assumptions!$B$83))),1,0)</f>
        <v>0</v>
      </c>
      <c r="AG152" s="16"/>
      <c r="AH152" s="16"/>
      <c r="AI152" s="16"/>
    </row>
    <row r="153" customFormat="false" ht="23.85" hidden="true" customHeight="false" outlineLevel="0" collapsed="false">
      <c r="A153" s="6" t="n">
        <f aca="false">ROW()-ROW($A$131)+Assumptions!$B$4</f>
        <v>22</v>
      </c>
      <c r="B153" s="18" t="n">
        <f aca="false">MOD(QUOTIENT($A$153,Assumptions!$B$77),2)</f>
        <v>0</v>
      </c>
      <c r="C153" s="18" t="n">
        <f aca="false">MOD(QUOTIENT($A$153,Assumptions!$B$78),2)</f>
        <v>0</v>
      </c>
      <c r="D153" s="18" t="n">
        <f aca="false">MOD(QUOTIENT($A$153,Assumptions!$B$79),2)</f>
        <v>1</v>
      </c>
      <c r="E153" s="18" t="n">
        <f aca="false">MOD(QUOTIENT($A$153,Assumptions!$B$80),2)</f>
        <v>0</v>
      </c>
      <c r="F153" s="18" t="n">
        <f aca="false">MOD(QUOTIENT($A$153,Assumptions!$B$81),2)</f>
        <v>1</v>
      </c>
      <c r="G153" s="18" t="n">
        <f aca="false">MOD(QUOTIENT($A$153,Assumptions!$B$82),2)</f>
        <v>1</v>
      </c>
      <c r="H153" s="18" t="n">
        <f aca="false">MOD(QUOTIENT($A$153,Assumptions!$B$83),2)</f>
        <v>0</v>
      </c>
      <c r="I153" s="18" t="n">
        <f aca="false">IF($B$153=1,MIN(Assumptions!$B$67,MAX(Assumptions!$B$4,Assumptions!$B$24-(Assumptions!$B$4))),Assumptions!$B$4)</f>
        <v>0</v>
      </c>
      <c r="J153" s="18" t="n">
        <f aca="false">IF($C$153=1,MIN(Assumptions!$B$66,MAX(Assumptions!$B$4,Assumptions!$B$24-($I$153))),Assumptions!$B$4)</f>
        <v>0</v>
      </c>
      <c r="K153" s="18" t="n">
        <f aca="false">IF($D$153=1,MIN(Assumptions!$B$61,MAX(Assumptions!$B$4,Assumptions!$B$24-($I$153+$J$153))),Assumptions!$B$4)</f>
        <v>100000000</v>
      </c>
      <c r="L153" s="18" t="n">
        <f aca="false">IF($E$153=1,MIN(Assumptions!$B$56,MAX(Assumptions!$B$4,Assumptions!$B$24-($I$153+$J$153+$K$153))),Assumptions!$B$4)</f>
        <v>0</v>
      </c>
      <c r="M153" s="18" t="n">
        <f aca="false">IF($F$153=1,MIN(Assumptions!$B$51,MAX(Assumptions!$B$4,Assumptions!$B$24-($I$153+$J$153+$K$153+$L$153))),Assumptions!$B$4)</f>
        <v>30000000</v>
      </c>
      <c r="N153" s="18" t="n">
        <f aca="false">IF($G$153=1,MIN(Assumptions!$B$46,MAX(Assumptions!$B$4,Assumptions!$B$24-($I$153+$J$153+$K$153+$L$153+$M$153))),Assumptions!$B$4)</f>
        <v>15000000</v>
      </c>
      <c r="O153" s="18" t="n">
        <f aca="false">IF($H$153=1,MIN(Assumptions!$B$41,MAX(Assumptions!$B$4,Assumptions!$B$24-($I$153+$J$153+$K$153+$L$153+$M$153+$N$153))),Assumptions!$B$4)</f>
        <v>0</v>
      </c>
      <c r="P153" s="18" t="n">
        <f aca="false">$I$153+$J$153+$K$153+$L$153+$M$153+$N$153+$O$153</f>
        <v>145000000</v>
      </c>
      <c r="Q153" s="18" t="n">
        <f aca="false">MAX(Assumptions!$B$4,Assumptions!$B$24-$P$153)</f>
        <v>555000000</v>
      </c>
      <c r="R153" s="18" t="n">
        <f aca="false">$J$120+$O$120+Assumptions!$B$20+IF($B$153=0,$D$120,Assumptions!$B$4)+IF($C$153=0,$AI$120,Assumptions!$B$4)+IF($D$153=0,$AF$120,Assumptions!$B$4)+IF($E$153=0,$AC$120,Assumptions!$B$4)+IF($F$153=0,$Z$120,Assumptions!$B$4)+IF($G$153=0,$W$120,Assumptions!$B$4)+IF($H$153=0,$T$120,Assumptions!$B$4)</f>
        <v>23611101.1755256</v>
      </c>
      <c r="S153" s="18" t="n">
        <f aca="false">IF($R$153&gt;Assumptions!$B$4,$Q$153/$R$153&gt;Assumptions!$B$13,FALSE())</f>
        <v>1</v>
      </c>
      <c r="T153" s="18" t="n">
        <f aca="false">IF($S$153,($Q$153+Assumptions!$B$14*Assumptions!$B$13)/($R$153+Assumptions!$B$14),IF($R$153&gt;Assumptions!$B$4,$Q$153/$R$153,Assumptions!$B$4))</f>
        <v>21.3510719541218</v>
      </c>
      <c r="U153" s="18" t="n">
        <f aca="false">IF($B$153=1,$I$153,$D$120*$T$153)</f>
        <v>17022527.9122837</v>
      </c>
      <c r="V153" s="18" t="n">
        <f aca="false">IF($C$153=1,$J$153,$AI$120*$T$153)</f>
        <v>130952962.55903</v>
      </c>
      <c r="W153" s="18" t="n">
        <f aca="false">IF($D$153=1,$K$153,$AF$120*$T$153)</f>
        <v>100000000</v>
      </c>
      <c r="X153" s="18" t="n">
        <f aca="false">IF($E$153=1,$L$153,$AC$120*$T$153)</f>
        <v>51242572.6898923</v>
      </c>
      <c r="Y153" s="18" t="n">
        <f aca="false">IF($F$153=1,$M$153,$Z$120*$T$153)</f>
        <v>30000000</v>
      </c>
      <c r="Z153" s="18" t="n">
        <f aca="false">IF($G$153=1,$N$153,$W$120*$T$153)</f>
        <v>15000000</v>
      </c>
      <c r="AA153" s="18" t="n">
        <f aca="false">IF($H$153=1,$O$153,$T$120*$T$153)</f>
        <v>106755359.770609</v>
      </c>
      <c r="AB153" s="18" t="n">
        <f aca="false">($J$120+$O$120)*$T$153</f>
        <v>5989249.59578486</v>
      </c>
      <c r="AC153" s="18" t="n">
        <f aca="false">Assumptions!$B$20*$T$153</f>
        <v>192159647.587096</v>
      </c>
      <c r="AD153" s="18" t="n">
        <f aca="false">IF($S$153,Assumptions!$B$14*($T$153-Assumptions!$B$13),Assumptions!$B$4)</f>
        <v>50877679.8853045</v>
      </c>
      <c r="AE153" s="18" t="n">
        <f aca="false">$U$153+$V$153+$W$153+$X$153+$Y$153+$Z$153+$AA$153+$AB$153+$AC$153+$AD$153</f>
        <v>700000000</v>
      </c>
      <c r="AF153" s="18" t="n">
        <f aca="false">IF(AND(IF($B$153=1,$U$153&gt;=INDEX($U$131:$U$258,1+$A$153-Assumptions!$B$77),$U$153&gt;INDEX($U$131:$U$258,1+$A$153+Assumptions!$B$77)),IF($C$153=1,$V$153&gt;=INDEX($V$131:$V$258,1+$A$153-Assumptions!$B$78),$V$153&gt;INDEX($V$131:$V$258,1+$A$153+Assumptions!$B$78)),IF($D$153=1,$W$153&gt;=INDEX($W$131:$W$258,1+$A$153-Assumptions!$B$79),$W$153&gt;INDEX($W$131:$W$258,1+$A$153+Assumptions!$B$79)),IF($E$153=1,$X$153&gt;=INDEX($X$131:$X$258,1+$A$153-Assumptions!$B$80),$X$153&gt;INDEX($X$131:$X$258,1+$A$153+Assumptions!$B$80)),IF($F$153=1,$Y$153&gt;=INDEX($Y$131:$Y$258,1+$A$153-Assumptions!$B$81),$Y$153&gt;INDEX($Y$131:$Y$258,1+$A$153+Assumptions!$B$81)),IF($G$153=1,$Z$153&gt;=INDEX($Z$131:$Z$258,1+$A$153-Assumptions!$B$82),$Z$153&gt;INDEX($Z$131:$Z$258,1+$A$153+Assumptions!$B$82)),IF($H$153=1,$AA$153&gt;=INDEX($AA$131:$AA$258,1+$A$153-Assumptions!$B$83),$AA$153&gt;INDEX($AA$131:$AA$258,1+$A$153+Assumptions!$B$83))),1,0)</f>
        <v>0</v>
      </c>
      <c r="AG153" s="16"/>
      <c r="AH153" s="16"/>
      <c r="AI153" s="16"/>
    </row>
    <row r="154" customFormat="false" ht="23.85" hidden="true" customHeight="false" outlineLevel="0" collapsed="false">
      <c r="A154" s="6" t="n">
        <f aca="false">ROW()-ROW($A$131)+Assumptions!$B$4</f>
        <v>23</v>
      </c>
      <c r="B154" s="18" t="n">
        <f aca="false">MOD(QUOTIENT($A$154,Assumptions!$B$77),2)</f>
        <v>0</v>
      </c>
      <c r="C154" s="18" t="n">
        <f aca="false">MOD(QUOTIENT($A$154,Assumptions!$B$78),2)</f>
        <v>0</v>
      </c>
      <c r="D154" s="18" t="n">
        <f aca="false">MOD(QUOTIENT($A$154,Assumptions!$B$79),2)</f>
        <v>1</v>
      </c>
      <c r="E154" s="18" t="n">
        <f aca="false">MOD(QUOTIENT($A$154,Assumptions!$B$80),2)</f>
        <v>0</v>
      </c>
      <c r="F154" s="18" t="n">
        <f aca="false">MOD(QUOTIENT($A$154,Assumptions!$B$81),2)</f>
        <v>1</v>
      </c>
      <c r="G154" s="18" t="n">
        <f aca="false">MOD(QUOTIENT($A$154,Assumptions!$B$82),2)</f>
        <v>1</v>
      </c>
      <c r="H154" s="18" t="n">
        <f aca="false">MOD(QUOTIENT($A$154,Assumptions!$B$83),2)</f>
        <v>1</v>
      </c>
      <c r="I154" s="18" t="n">
        <f aca="false">IF($B$154=1,MIN(Assumptions!$B$67,MAX(Assumptions!$B$4,Assumptions!$B$24-(Assumptions!$B$4))),Assumptions!$B$4)</f>
        <v>0</v>
      </c>
      <c r="J154" s="18" t="n">
        <f aca="false">IF($C$154=1,MIN(Assumptions!$B$66,MAX(Assumptions!$B$4,Assumptions!$B$24-($I$154))),Assumptions!$B$4)</f>
        <v>0</v>
      </c>
      <c r="K154" s="18" t="n">
        <f aca="false">IF($D$154=1,MIN(Assumptions!$B$61,MAX(Assumptions!$B$4,Assumptions!$B$24-($I$154+$J$154))),Assumptions!$B$4)</f>
        <v>100000000</v>
      </c>
      <c r="L154" s="18" t="n">
        <f aca="false">IF($E$154=1,MIN(Assumptions!$B$56,MAX(Assumptions!$B$4,Assumptions!$B$24-($I$154+$J$154+$K$154))),Assumptions!$B$4)</f>
        <v>0</v>
      </c>
      <c r="M154" s="18" t="n">
        <f aca="false">IF($F$154=1,MIN(Assumptions!$B$51,MAX(Assumptions!$B$4,Assumptions!$B$24-($I$154+$J$154+$K$154+$L$154))),Assumptions!$B$4)</f>
        <v>30000000</v>
      </c>
      <c r="N154" s="18" t="n">
        <f aca="false">IF($G$154=1,MIN(Assumptions!$B$46,MAX(Assumptions!$B$4,Assumptions!$B$24-($I$154+$J$154+$K$154+$L$154+$M$154))),Assumptions!$B$4)</f>
        <v>15000000</v>
      </c>
      <c r="O154" s="18" t="n">
        <f aca="false">IF($H$154=1,MIN(Assumptions!$B$41,MAX(Assumptions!$B$4,Assumptions!$B$24-($I$154+$J$154+$K$154+$L$154+$M$154+$N$154))),Assumptions!$B$4)</f>
        <v>5000000</v>
      </c>
      <c r="P154" s="18" t="n">
        <f aca="false">$I$154+$J$154+$K$154+$L$154+$M$154+$N$154+$O$154</f>
        <v>150000000</v>
      </c>
      <c r="Q154" s="18" t="n">
        <f aca="false">MAX(Assumptions!$B$4,Assumptions!$B$24-$P$154)</f>
        <v>550000000</v>
      </c>
      <c r="R154" s="18" t="n">
        <f aca="false">$J$120+$O$120+Assumptions!$B$20+IF($B$154=0,$D$120,Assumptions!$B$4)+IF($C$154=0,$AI$120,Assumptions!$B$4)+IF($D$154=0,$AF$120,Assumptions!$B$4)+IF($E$154=0,$AC$120,Assumptions!$B$4)+IF($F$154=0,$Z$120,Assumptions!$B$4)+IF($G$154=0,$W$120,Assumptions!$B$4)+IF($H$154=0,$T$120,Assumptions!$B$4)</f>
        <v>18611101.1755256</v>
      </c>
      <c r="S154" s="18" t="n">
        <f aca="false">IF($R$154&gt;Assumptions!$B$4,$Q$154/$R$154&gt;Assumptions!$B$13,FALSE())</f>
        <v>1</v>
      </c>
      <c r="T154" s="18" t="n">
        <f aca="false">IF($S$154,($Q$154+Assumptions!$B$14*Assumptions!$B$13)/($R$154+Assumptions!$B$14),IF($R$154&gt;Assumptions!$B$4,$Q$154/$R$154,Assumptions!$B$4))</f>
        <v>26.1710649485458</v>
      </c>
      <c r="U154" s="18" t="n">
        <f aca="false">IF($B$154=1,$I$154,$D$120*$T$154)</f>
        <v>20865354.4205216</v>
      </c>
      <c r="V154" s="18" t="n">
        <f aca="false">IF($C$154=1,$J$154,$AI$120*$T$154)</f>
        <v>160515523.328337</v>
      </c>
      <c r="W154" s="18" t="n">
        <f aca="false">IF($D$154=1,$K$154,$AF$120*$T$154)</f>
        <v>100000000</v>
      </c>
      <c r="X154" s="18" t="n">
        <f aca="false">IF($E$154=1,$L$154,$AC$120*$T$154)</f>
        <v>62810555.8765098</v>
      </c>
      <c r="Y154" s="18" t="n">
        <f aca="false">IF($F$154=1,$M$154,$Z$120*$T$154)</f>
        <v>30000000</v>
      </c>
      <c r="Z154" s="18" t="n">
        <f aca="false">IF($G$154=1,$N$154,$W$120*$T$154)</f>
        <v>15000000</v>
      </c>
      <c r="AA154" s="18" t="n">
        <f aca="false">IF($H$154=1,$O$154,$T$120*$T$154)</f>
        <v>5000000</v>
      </c>
      <c r="AB154" s="18" t="n">
        <f aca="false">($J$120+$O$120)*$T$154</f>
        <v>7341319.46635484</v>
      </c>
      <c r="AC154" s="18" t="n">
        <f aca="false">Assumptions!$B$20*$T$154</f>
        <v>235539584.536912</v>
      </c>
      <c r="AD154" s="18" t="n">
        <f aca="false">IF($S$154,Assumptions!$B$14*($T$154-Assumptions!$B$13),Assumptions!$B$4)</f>
        <v>62927662.3713644</v>
      </c>
      <c r="AE154" s="18" t="n">
        <f aca="false">$U$154+$V$154+$W$154+$X$154+$Y$154+$Z$154+$AA$154+$AB$154+$AC$154+$AD$154</f>
        <v>700000000</v>
      </c>
      <c r="AF154" s="18" t="n">
        <f aca="false">IF(AND(IF($B$154=1,$U$154&gt;=INDEX($U$131:$U$258,1+$A$154-Assumptions!$B$77),$U$154&gt;INDEX($U$131:$U$258,1+$A$154+Assumptions!$B$77)),IF($C$154=1,$V$154&gt;=INDEX($V$131:$V$258,1+$A$154-Assumptions!$B$78),$V$154&gt;INDEX($V$131:$V$258,1+$A$154+Assumptions!$B$78)),IF($D$154=1,$W$154&gt;=INDEX($W$131:$W$258,1+$A$154-Assumptions!$B$79),$W$154&gt;INDEX($W$131:$W$258,1+$A$154+Assumptions!$B$79)),IF($E$154=1,$X$154&gt;=INDEX($X$131:$X$258,1+$A$154-Assumptions!$B$80),$X$154&gt;INDEX($X$131:$X$258,1+$A$154+Assumptions!$B$80)),IF($F$154=1,$Y$154&gt;=INDEX($Y$131:$Y$258,1+$A$154-Assumptions!$B$81),$Y$154&gt;INDEX($Y$131:$Y$258,1+$A$154+Assumptions!$B$81)),IF($G$154=1,$Z$154&gt;=INDEX($Z$131:$Z$258,1+$A$154-Assumptions!$B$82),$Z$154&gt;INDEX($Z$131:$Z$258,1+$A$154+Assumptions!$B$82)),IF($H$154=1,$AA$154&gt;=INDEX($AA$131:$AA$258,1+$A$154-Assumptions!$B$83),$AA$154&gt;INDEX($AA$131:$AA$258,1+$A$154+Assumptions!$B$83))),1,0)</f>
        <v>0</v>
      </c>
      <c r="AG154" s="16"/>
      <c r="AH154" s="16"/>
      <c r="AI154" s="16"/>
    </row>
    <row r="155" customFormat="false" ht="23.85" hidden="true" customHeight="false" outlineLevel="0" collapsed="false">
      <c r="A155" s="6" t="n">
        <f aca="false">ROW()-ROW($A$131)+Assumptions!$B$4</f>
        <v>24</v>
      </c>
      <c r="B155" s="18" t="n">
        <f aca="false">MOD(QUOTIENT($A$155,Assumptions!$B$77),2)</f>
        <v>0</v>
      </c>
      <c r="C155" s="18" t="n">
        <f aca="false">MOD(QUOTIENT($A$155,Assumptions!$B$78),2)</f>
        <v>0</v>
      </c>
      <c r="D155" s="18" t="n">
        <f aca="false">MOD(QUOTIENT($A$155,Assumptions!$B$79),2)</f>
        <v>1</v>
      </c>
      <c r="E155" s="18" t="n">
        <f aca="false">MOD(QUOTIENT($A$155,Assumptions!$B$80),2)</f>
        <v>1</v>
      </c>
      <c r="F155" s="18" t="n">
        <f aca="false">MOD(QUOTIENT($A$155,Assumptions!$B$81),2)</f>
        <v>0</v>
      </c>
      <c r="G155" s="18" t="n">
        <f aca="false">MOD(QUOTIENT($A$155,Assumptions!$B$82),2)</f>
        <v>0</v>
      </c>
      <c r="H155" s="18" t="n">
        <f aca="false">MOD(QUOTIENT($A$155,Assumptions!$B$83),2)</f>
        <v>0</v>
      </c>
      <c r="I155" s="18" t="n">
        <f aca="false">IF($B$155=1,MIN(Assumptions!$B$67,MAX(Assumptions!$B$4,Assumptions!$B$24-(Assumptions!$B$4))),Assumptions!$B$4)</f>
        <v>0</v>
      </c>
      <c r="J155" s="18" t="n">
        <f aca="false">IF($C$155=1,MIN(Assumptions!$B$66,MAX(Assumptions!$B$4,Assumptions!$B$24-($I$155))),Assumptions!$B$4)</f>
        <v>0</v>
      </c>
      <c r="K155" s="18" t="n">
        <f aca="false">IF($D$155=1,MIN(Assumptions!$B$61,MAX(Assumptions!$B$4,Assumptions!$B$24-($I$155+$J$155))),Assumptions!$B$4)</f>
        <v>100000000</v>
      </c>
      <c r="L155" s="18" t="n">
        <f aca="false">IF($E$155=1,MIN(Assumptions!$B$56,MAX(Assumptions!$B$4,Assumptions!$B$24-($I$155+$J$155+$K$155))),Assumptions!$B$4)</f>
        <v>60000000</v>
      </c>
      <c r="M155" s="18" t="n">
        <f aca="false">IF($F$155=1,MIN(Assumptions!$B$51,MAX(Assumptions!$B$4,Assumptions!$B$24-($I$155+$J$155+$K$155+$L$155))),Assumptions!$B$4)</f>
        <v>0</v>
      </c>
      <c r="N155" s="18" t="n">
        <f aca="false">IF($G$155=1,MIN(Assumptions!$B$46,MAX(Assumptions!$B$4,Assumptions!$B$24-($I$155+$J$155+$K$155+$L$155+$M$155))),Assumptions!$B$4)</f>
        <v>0</v>
      </c>
      <c r="O155" s="18" t="n">
        <f aca="false">IF($H$155=1,MIN(Assumptions!$B$41,MAX(Assumptions!$B$4,Assumptions!$B$24-($I$155+$J$155+$K$155+$L$155+$M$155+$N$155))),Assumptions!$B$4)</f>
        <v>0</v>
      </c>
      <c r="P155" s="18" t="n">
        <f aca="false">$I$155+$J$155+$K$155+$L$155+$M$155+$N$155+$O$155</f>
        <v>160000000</v>
      </c>
      <c r="Q155" s="18" t="n">
        <f aca="false">MAX(Assumptions!$B$4,Assumptions!$B$24-$P$155)</f>
        <v>540000000</v>
      </c>
      <c r="R155" s="18" t="n">
        <f aca="false">$J$120+$O$120+Assumptions!$B$20+IF($B$155=0,$D$120,Assumptions!$B$4)+IF($C$155=0,$AI$120,Assumptions!$B$4)+IF($D$155=0,$AF$120,Assumptions!$B$4)+IF($E$155=0,$AC$120,Assumptions!$B$4)+IF($F$155=0,$Z$120,Assumptions!$B$4)+IF($G$155=0,$W$120,Assumptions!$B$4)+IF($H$155=0,$T$120,Assumptions!$B$4)</f>
        <v>29211101.1755256</v>
      </c>
      <c r="S155" s="18" t="n">
        <f aca="false">IF($R$155&gt;Assumptions!$B$4,$Q$155/$R$155&gt;Assumptions!$B$13,FALSE())</f>
        <v>1</v>
      </c>
      <c r="T155" s="18" t="n">
        <f aca="false">IF($S$155,($Q$155+Assumptions!$B$14*Assumptions!$B$13)/($R$155+Assumptions!$B$14),IF($R$155&gt;Assumptions!$B$4,$Q$155/$R$155,Assumptions!$B$4))</f>
        <v>17.1075736852273</v>
      </c>
      <c r="U155" s="18" t="n">
        <f aca="false">IF($B$155=1,$I$155,$D$120*$T$155)</f>
        <v>13639322.2407746</v>
      </c>
      <c r="V155" s="18" t="n">
        <f aca="false">IF($C$155=1,$J$155,$AI$120*$T$155)</f>
        <v>104926228.579588</v>
      </c>
      <c r="W155" s="18" t="n">
        <f aca="false">IF($D$155=1,$K$155,$AF$120*$T$155)</f>
        <v>100000000</v>
      </c>
      <c r="X155" s="18" t="n">
        <f aca="false">IF($E$155=1,$L$155,$AC$120*$T$155)</f>
        <v>60000000</v>
      </c>
      <c r="Y155" s="18" t="n">
        <f aca="false">IF($F$155=1,$M$155,$Z$120*$T$155)</f>
        <v>51322721.0556818</v>
      </c>
      <c r="Z155" s="18" t="n">
        <f aca="false">IF($G$155=1,$N$155,$W$120*$T$155)</f>
        <v>85537868.4261363</v>
      </c>
      <c r="AA155" s="18" t="n">
        <f aca="false">IF($H$155=1,$O$155,$T$120*$T$155)</f>
        <v>85537868.4261363</v>
      </c>
      <c r="AB155" s="18" t="n">
        <f aca="false">($J$120+$O$120)*$T$155</f>
        <v>4798893.89157002</v>
      </c>
      <c r="AC155" s="18" t="n">
        <f aca="false">Assumptions!$B$20*$T$155</f>
        <v>153968163.167045</v>
      </c>
      <c r="AD155" s="18" t="n">
        <f aca="false">IF($S$155,Assumptions!$B$14*($T$155-Assumptions!$B$13),Assumptions!$B$4)</f>
        <v>40268934.2130681</v>
      </c>
      <c r="AE155" s="18" t="n">
        <f aca="false">$U$155+$V$155+$W$155+$X$155+$Y$155+$Z$155+$AA$155+$AB$155+$AC$155+$AD$155</f>
        <v>700000000</v>
      </c>
      <c r="AF155" s="18" t="n">
        <f aca="false">IF(AND(IF($B$155=1,$U$155&gt;=INDEX($U$131:$U$258,1+$A$155-Assumptions!$B$77),$U$155&gt;INDEX($U$131:$U$258,1+$A$155+Assumptions!$B$77)),IF($C$155=1,$V$155&gt;=INDEX($V$131:$V$258,1+$A$155-Assumptions!$B$78),$V$155&gt;INDEX($V$131:$V$258,1+$A$155+Assumptions!$B$78)),IF($D$155=1,$W$155&gt;=INDEX($W$131:$W$258,1+$A$155-Assumptions!$B$79),$W$155&gt;INDEX($W$131:$W$258,1+$A$155+Assumptions!$B$79)),IF($E$155=1,$X$155&gt;=INDEX($X$131:$X$258,1+$A$155-Assumptions!$B$80),$X$155&gt;INDEX($X$131:$X$258,1+$A$155+Assumptions!$B$80)),IF($F$155=1,$Y$155&gt;=INDEX($Y$131:$Y$258,1+$A$155-Assumptions!$B$81),$Y$155&gt;INDEX($Y$131:$Y$258,1+$A$155+Assumptions!$B$81)),IF($G$155=1,$Z$155&gt;=INDEX($Z$131:$Z$258,1+$A$155-Assumptions!$B$82),$Z$155&gt;INDEX($Z$131:$Z$258,1+$A$155+Assumptions!$B$82)),IF($H$155=1,$AA$155&gt;=INDEX($AA$131:$AA$258,1+$A$155-Assumptions!$B$83),$AA$155&gt;INDEX($AA$131:$AA$258,1+$A$155+Assumptions!$B$83))),1,0)</f>
        <v>0</v>
      </c>
      <c r="AG155" s="16"/>
      <c r="AH155" s="16"/>
      <c r="AI155" s="16"/>
    </row>
    <row r="156" customFormat="false" ht="23.85" hidden="true" customHeight="false" outlineLevel="0" collapsed="false">
      <c r="A156" s="6" t="n">
        <f aca="false">ROW()-ROW($A$131)+Assumptions!$B$4</f>
        <v>25</v>
      </c>
      <c r="B156" s="18" t="n">
        <f aca="false">MOD(QUOTIENT($A$156,Assumptions!$B$77),2)</f>
        <v>0</v>
      </c>
      <c r="C156" s="18" t="n">
        <f aca="false">MOD(QUOTIENT($A$156,Assumptions!$B$78),2)</f>
        <v>0</v>
      </c>
      <c r="D156" s="18" t="n">
        <f aca="false">MOD(QUOTIENT($A$156,Assumptions!$B$79),2)</f>
        <v>1</v>
      </c>
      <c r="E156" s="18" t="n">
        <f aca="false">MOD(QUOTIENT($A$156,Assumptions!$B$80),2)</f>
        <v>1</v>
      </c>
      <c r="F156" s="18" t="n">
        <f aca="false">MOD(QUOTIENT($A$156,Assumptions!$B$81),2)</f>
        <v>0</v>
      </c>
      <c r="G156" s="18" t="n">
        <f aca="false">MOD(QUOTIENT($A$156,Assumptions!$B$82),2)</f>
        <v>0</v>
      </c>
      <c r="H156" s="18" t="n">
        <f aca="false">MOD(QUOTIENT($A$156,Assumptions!$B$83),2)</f>
        <v>1</v>
      </c>
      <c r="I156" s="18" t="n">
        <f aca="false">IF($B$156=1,MIN(Assumptions!$B$67,MAX(Assumptions!$B$4,Assumptions!$B$24-(Assumptions!$B$4))),Assumptions!$B$4)</f>
        <v>0</v>
      </c>
      <c r="J156" s="18" t="n">
        <f aca="false">IF($C$156=1,MIN(Assumptions!$B$66,MAX(Assumptions!$B$4,Assumptions!$B$24-($I$156))),Assumptions!$B$4)</f>
        <v>0</v>
      </c>
      <c r="K156" s="18" t="n">
        <f aca="false">IF($D$156=1,MIN(Assumptions!$B$61,MAX(Assumptions!$B$4,Assumptions!$B$24-($I$156+$J$156))),Assumptions!$B$4)</f>
        <v>100000000</v>
      </c>
      <c r="L156" s="18" t="n">
        <f aca="false">IF($E$156=1,MIN(Assumptions!$B$56,MAX(Assumptions!$B$4,Assumptions!$B$24-($I$156+$J$156+$K$156))),Assumptions!$B$4)</f>
        <v>60000000</v>
      </c>
      <c r="M156" s="18" t="n">
        <f aca="false">IF($F$156=1,MIN(Assumptions!$B$51,MAX(Assumptions!$B$4,Assumptions!$B$24-($I$156+$J$156+$K$156+$L$156))),Assumptions!$B$4)</f>
        <v>0</v>
      </c>
      <c r="N156" s="18" t="n">
        <f aca="false">IF($G$156=1,MIN(Assumptions!$B$46,MAX(Assumptions!$B$4,Assumptions!$B$24-($I$156+$J$156+$K$156+$L$156+$M$156))),Assumptions!$B$4)</f>
        <v>0</v>
      </c>
      <c r="O156" s="18" t="n">
        <f aca="false">IF($H$156=1,MIN(Assumptions!$B$41,MAX(Assumptions!$B$4,Assumptions!$B$24-($I$156+$J$156+$K$156+$L$156+$M$156+$N$156))),Assumptions!$B$4)</f>
        <v>5000000</v>
      </c>
      <c r="P156" s="18" t="n">
        <f aca="false">$I$156+$J$156+$K$156+$L$156+$M$156+$N$156+$O$156</f>
        <v>165000000</v>
      </c>
      <c r="Q156" s="18" t="n">
        <f aca="false">MAX(Assumptions!$B$4,Assumptions!$B$24-$P$156)</f>
        <v>535000000</v>
      </c>
      <c r="R156" s="18" t="n">
        <f aca="false">$J$120+$O$120+Assumptions!$B$20+IF($B$156=0,$D$120,Assumptions!$B$4)+IF($C$156=0,$AI$120,Assumptions!$B$4)+IF($D$156=0,$AF$120,Assumptions!$B$4)+IF($E$156=0,$AC$120,Assumptions!$B$4)+IF($F$156=0,$Z$120,Assumptions!$B$4)+IF($G$156=0,$W$120,Assumptions!$B$4)+IF($H$156=0,$T$120,Assumptions!$B$4)</f>
        <v>24211101.1755256</v>
      </c>
      <c r="S156" s="18" t="n">
        <f aca="false">IF($R$156&gt;Assumptions!$B$4,$Q$156/$R$156&gt;Assumptions!$B$13,FALSE())</f>
        <v>1</v>
      </c>
      <c r="T156" s="18" t="n">
        <f aca="false">IF($S$156,($Q$156+Assumptions!$B$14*Assumptions!$B$13)/($R$156+Assumptions!$B$14),IF($R$156&gt;Assumptions!$B$4,$Q$156/$R$156,Assumptions!$B$4))</f>
        <v>20.1227196313603</v>
      </c>
      <c r="U156" s="18" t="n">
        <f aca="false">IF($B$156=1,$I$156,$D$120*$T$156)</f>
        <v>16043201.8276143</v>
      </c>
      <c r="V156" s="18" t="n">
        <f aca="false">IF($C$156=1,$J$156,$AI$120*$T$156)</f>
        <v>123419084.350127</v>
      </c>
      <c r="W156" s="18" t="n">
        <f aca="false">IF($D$156=1,$K$156,$AF$120*$T$156)</f>
        <v>100000000</v>
      </c>
      <c r="X156" s="18" t="n">
        <f aca="false">IF($E$156=1,$L$156,$AC$120*$T$156)</f>
        <v>60000000</v>
      </c>
      <c r="Y156" s="18" t="n">
        <f aca="false">IF($F$156=1,$M$156,$Z$120*$T$156)</f>
        <v>60368158.894081</v>
      </c>
      <c r="Z156" s="18" t="n">
        <f aca="false">IF($G$156=1,$N$156,$W$120*$T$156)</f>
        <v>100613598.156802</v>
      </c>
      <c r="AA156" s="18" t="n">
        <f aca="false">IF($H$156=1,$O$156,$T$120*$T$156)</f>
        <v>5000000</v>
      </c>
      <c r="AB156" s="18" t="n">
        <f aca="false">($J$120+$O$120)*$T$156</f>
        <v>5644681.01073261</v>
      </c>
      <c r="AC156" s="18" t="n">
        <f aca="false">Assumptions!$B$20*$T$156</f>
        <v>181104476.682243</v>
      </c>
      <c r="AD156" s="18" t="n">
        <f aca="false">IF($S$156,Assumptions!$B$14*($T$156-Assumptions!$B$13),Assumptions!$B$4)</f>
        <v>47806799.0784008</v>
      </c>
      <c r="AE156" s="18" t="n">
        <f aca="false">$U$156+$V$156+$W$156+$X$156+$Y$156+$Z$156+$AA$156+$AB$156+$AC$156+$AD$156</f>
        <v>700000000</v>
      </c>
      <c r="AF156" s="18" t="n">
        <f aca="false">IF(AND(IF($B$156=1,$U$156&gt;=INDEX($U$131:$U$258,1+$A$156-Assumptions!$B$77),$U$156&gt;INDEX($U$131:$U$258,1+$A$156+Assumptions!$B$77)),IF($C$156=1,$V$156&gt;=INDEX($V$131:$V$258,1+$A$156-Assumptions!$B$78),$V$156&gt;INDEX($V$131:$V$258,1+$A$156+Assumptions!$B$78)),IF($D$156=1,$W$156&gt;=INDEX($W$131:$W$258,1+$A$156-Assumptions!$B$79),$W$156&gt;INDEX($W$131:$W$258,1+$A$156+Assumptions!$B$79)),IF($E$156=1,$X$156&gt;=INDEX($X$131:$X$258,1+$A$156-Assumptions!$B$80),$X$156&gt;INDEX($X$131:$X$258,1+$A$156+Assumptions!$B$80)),IF($F$156=1,$Y$156&gt;=INDEX($Y$131:$Y$258,1+$A$156-Assumptions!$B$81),$Y$156&gt;INDEX($Y$131:$Y$258,1+$A$156+Assumptions!$B$81)),IF($G$156=1,$Z$156&gt;=INDEX($Z$131:$Z$258,1+$A$156-Assumptions!$B$82),$Z$156&gt;INDEX($Z$131:$Z$258,1+$A$156+Assumptions!$B$82)),IF($H$156=1,$AA$156&gt;=INDEX($AA$131:$AA$258,1+$A$156-Assumptions!$B$83),$AA$156&gt;INDEX($AA$131:$AA$258,1+$A$156+Assumptions!$B$83))),1,0)</f>
        <v>0</v>
      </c>
      <c r="AG156" s="16"/>
      <c r="AH156" s="16"/>
      <c r="AI156" s="16"/>
    </row>
    <row r="157" customFormat="false" ht="23.85" hidden="true" customHeight="false" outlineLevel="0" collapsed="false">
      <c r="A157" s="6" t="n">
        <f aca="false">ROW()-ROW($A$131)+Assumptions!$B$4</f>
        <v>26</v>
      </c>
      <c r="B157" s="18" t="n">
        <f aca="false">MOD(QUOTIENT($A$157,Assumptions!$B$77),2)</f>
        <v>0</v>
      </c>
      <c r="C157" s="18" t="n">
        <f aca="false">MOD(QUOTIENT($A$157,Assumptions!$B$78),2)</f>
        <v>0</v>
      </c>
      <c r="D157" s="18" t="n">
        <f aca="false">MOD(QUOTIENT($A$157,Assumptions!$B$79),2)</f>
        <v>1</v>
      </c>
      <c r="E157" s="18" t="n">
        <f aca="false">MOD(QUOTIENT($A$157,Assumptions!$B$80),2)</f>
        <v>1</v>
      </c>
      <c r="F157" s="18" t="n">
        <f aca="false">MOD(QUOTIENT($A$157,Assumptions!$B$81),2)</f>
        <v>0</v>
      </c>
      <c r="G157" s="18" t="n">
        <f aca="false">MOD(QUOTIENT($A$157,Assumptions!$B$82),2)</f>
        <v>1</v>
      </c>
      <c r="H157" s="18" t="n">
        <f aca="false">MOD(QUOTIENT($A$157,Assumptions!$B$83),2)</f>
        <v>0</v>
      </c>
      <c r="I157" s="18" t="n">
        <f aca="false">IF($B$157=1,MIN(Assumptions!$B$67,MAX(Assumptions!$B$4,Assumptions!$B$24-(Assumptions!$B$4))),Assumptions!$B$4)</f>
        <v>0</v>
      </c>
      <c r="J157" s="18" t="n">
        <f aca="false">IF($C$157=1,MIN(Assumptions!$B$66,MAX(Assumptions!$B$4,Assumptions!$B$24-($I$157))),Assumptions!$B$4)</f>
        <v>0</v>
      </c>
      <c r="K157" s="18" t="n">
        <f aca="false">IF($D$157=1,MIN(Assumptions!$B$61,MAX(Assumptions!$B$4,Assumptions!$B$24-($I$157+$J$157))),Assumptions!$B$4)</f>
        <v>100000000</v>
      </c>
      <c r="L157" s="18" t="n">
        <f aca="false">IF($E$157=1,MIN(Assumptions!$B$56,MAX(Assumptions!$B$4,Assumptions!$B$24-($I$157+$J$157+$K$157))),Assumptions!$B$4)</f>
        <v>60000000</v>
      </c>
      <c r="M157" s="18" t="n">
        <f aca="false">IF($F$157=1,MIN(Assumptions!$B$51,MAX(Assumptions!$B$4,Assumptions!$B$24-($I$157+$J$157+$K$157+$L$157))),Assumptions!$B$4)</f>
        <v>0</v>
      </c>
      <c r="N157" s="18" t="n">
        <f aca="false">IF($G$157=1,MIN(Assumptions!$B$46,MAX(Assumptions!$B$4,Assumptions!$B$24-($I$157+$J$157+$K$157+$L$157+$M$157))),Assumptions!$B$4)</f>
        <v>15000000</v>
      </c>
      <c r="O157" s="18" t="n">
        <f aca="false">IF($H$157=1,MIN(Assumptions!$B$41,MAX(Assumptions!$B$4,Assumptions!$B$24-($I$157+$J$157+$K$157+$L$157+$M$157+$N$157))),Assumptions!$B$4)</f>
        <v>0</v>
      </c>
      <c r="P157" s="18" t="n">
        <f aca="false">$I$157+$J$157+$K$157+$L$157+$M$157+$N$157+$O$157</f>
        <v>175000000</v>
      </c>
      <c r="Q157" s="18" t="n">
        <f aca="false">MAX(Assumptions!$B$4,Assumptions!$B$24-$P$157)</f>
        <v>525000000</v>
      </c>
      <c r="R157" s="18" t="n">
        <f aca="false">$J$120+$O$120+Assumptions!$B$20+IF($B$157=0,$D$120,Assumptions!$B$4)+IF($C$157=0,$AI$120,Assumptions!$B$4)+IF($D$157=0,$AF$120,Assumptions!$B$4)+IF($E$157=0,$AC$120,Assumptions!$B$4)+IF($F$157=0,$Z$120,Assumptions!$B$4)+IF($G$157=0,$W$120,Assumptions!$B$4)+IF($H$157=0,$T$120,Assumptions!$B$4)</f>
        <v>24211101.1755256</v>
      </c>
      <c r="S157" s="18" t="n">
        <f aca="false">IF($R$157&gt;Assumptions!$B$4,$Q$157/$R$157&gt;Assumptions!$B$13,FALSE())</f>
        <v>1</v>
      </c>
      <c r="T157" s="18" t="n">
        <f aca="false">IF($S$157,($Q$157+Assumptions!$B$14*Assumptions!$B$13)/($R$157+Assumptions!$B$14),IF($R$157&gt;Assumptions!$B$4,$Q$157/$R$157,Assumptions!$B$4))</f>
        <v>19.7483434521722</v>
      </c>
      <c r="U157" s="18" t="n">
        <f aca="false">IF($B$157=1,$I$157,$D$120*$T$157)</f>
        <v>15744723.6540773</v>
      </c>
      <c r="V157" s="18" t="n">
        <f aca="false">IF($C$157=1,$J$157,$AI$120*$T$157)</f>
        <v>121122915.338962</v>
      </c>
      <c r="W157" s="18" t="n">
        <f aca="false">IF($D$157=1,$K$157,$AF$120*$T$157)</f>
        <v>100000000</v>
      </c>
      <c r="X157" s="18" t="n">
        <f aca="false">IF($E$157=1,$L$157,$AC$120*$T$157)</f>
        <v>60000000</v>
      </c>
      <c r="Y157" s="18" t="n">
        <f aca="false">IF($F$157=1,$M$157,$Z$120*$T$157)</f>
        <v>59245030.3565167</v>
      </c>
      <c r="Z157" s="18" t="n">
        <f aca="false">IF($G$157=1,$N$157,$W$120*$T$157)</f>
        <v>15000000</v>
      </c>
      <c r="AA157" s="18" t="n">
        <f aca="false">IF($H$157=1,$O$157,$T$120*$T$157)</f>
        <v>98741717.2608611</v>
      </c>
      <c r="AB157" s="18" t="n">
        <f aca="false">($J$120+$O$120)*$T$157</f>
        <v>5539663.68960271</v>
      </c>
      <c r="AC157" s="18" t="n">
        <f aca="false">Assumptions!$B$20*$T$157</f>
        <v>177735091.06955</v>
      </c>
      <c r="AD157" s="18" t="n">
        <f aca="false">IF($S$157,Assumptions!$B$14*($T$157-Assumptions!$B$13),Assumptions!$B$4)</f>
        <v>46870858.6304306</v>
      </c>
      <c r="AE157" s="18" t="n">
        <f aca="false">$U$157+$V$157+$W$157+$X$157+$Y$157+$Z$157+$AA$157+$AB$157+$AC$157+$AD$157</f>
        <v>700000000</v>
      </c>
      <c r="AF157" s="18" t="n">
        <f aca="false">IF(AND(IF($B$157=1,$U$157&gt;=INDEX($U$131:$U$258,1+$A$157-Assumptions!$B$77),$U$157&gt;INDEX($U$131:$U$258,1+$A$157+Assumptions!$B$77)),IF($C$157=1,$V$157&gt;=INDEX($V$131:$V$258,1+$A$157-Assumptions!$B$78),$V$157&gt;INDEX($V$131:$V$258,1+$A$157+Assumptions!$B$78)),IF($D$157=1,$W$157&gt;=INDEX($W$131:$W$258,1+$A$157-Assumptions!$B$79),$W$157&gt;INDEX($W$131:$W$258,1+$A$157+Assumptions!$B$79)),IF($E$157=1,$X$157&gt;=INDEX($X$131:$X$258,1+$A$157-Assumptions!$B$80),$X$157&gt;INDEX($X$131:$X$258,1+$A$157+Assumptions!$B$80)),IF($F$157=1,$Y$157&gt;=INDEX($Y$131:$Y$258,1+$A$157-Assumptions!$B$81),$Y$157&gt;INDEX($Y$131:$Y$258,1+$A$157+Assumptions!$B$81)),IF($G$157=1,$Z$157&gt;=INDEX($Z$131:$Z$258,1+$A$157-Assumptions!$B$82),$Z$157&gt;INDEX($Z$131:$Z$258,1+$A$157+Assumptions!$B$82)),IF($H$157=1,$AA$157&gt;=INDEX($AA$131:$AA$258,1+$A$157-Assumptions!$B$83),$AA$157&gt;INDEX($AA$131:$AA$258,1+$A$157+Assumptions!$B$83))),1,0)</f>
        <v>0</v>
      </c>
      <c r="AG157" s="16"/>
      <c r="AH157" s="16"/>
      <c r="AI157" s="16"/>
    </row>
    <row r="158" customFormat="false" ht="23.85" hidden="true" customHeight="false" outlineLevel="0" collapsed="false">
      <c r="A158" s="6" t="n">
        <f aca="false">ROW()-ROW($A$131)+Assumptions!$B$4</f>
        <v>27</v>
      </c>
      <c r="B158" s="18" t="n">
        <f aca="false">MOD(QUOTIENT($A$158,Assumptions!$B$77),2)</f>
        <v>0</v>
      </c>
      <c r="C158" s="18" t="n">
        <f aca="false">MOD(QUOTIENT($A$158,Assumptions!$B$78),2)</f>
        <v>0</v>
      </c>
      <c r="D158" s="18" t="n">
        <f aca="false">MOD(QUOTIENT($A$158,Assumptions!$B$79),2)</f>
        <v>1</v>
      </c>
      <c r="E158" s="18" t="n">
        <f aca="false">MOD(QUOTIENT($A$158,Assumptions!$B$80),2)</f>
        <v>1</v>
      </c>
      <c r="F158" s="18" t="n">
        <f aca="false">MOD(QUOTIENT($A$158,Assumptions!$B$81),2)</f>
        <v>0</v>
      </c>
      <c r="G158" s="18" t="n">
        <f aca="false">MOD(QUOTIENT($A$158,Assumptions!$B$82),2)</f>
        <v>1</v>
      </c>
      <c r="H158" s="18" t="n">
        <f aca="false">MOD(QUOTIENT($A$158,Assumptions!$B$83),2)</f>
        <v>1</v>
      </c>
      <c r="I158" s="18" t="n">
        <f aca="false">IF($B$158=1,MIN(Assumptions!$B$67,MAX(Assumptions!$B$4,Assumptions!$B$24-(Assumptions!$B$4))),Assumptions!$B$4)</f>
        <v>0</v>
      </c>
      <c r="J158" s="18" t="n">
        <f aca="false">IF($C$158=1,MIN(Assumptions!$B$66,MAX(Assumptions!$B$4,Assumptions!$B$24-($I$158))),Assumptions!$B$4)</f>
        <v>0</v>
      </c>
      <c r="K158" s="18" t="n">
        <f aca="false">IF($D$158=1,MIN(Assumptions!$B$61,MAX(Assumptions!$B$4,Assumptions!$B$24-($I$158+$J$158))),Assumptions!$B$4)</f>
        <v>100000000</v>
      </c>
      <c r="L158" s="18" t="n">
        <f aca="false">IF($E$158=1,MIN(Assumptions!$B$56,MAX(Assumptions!$B$4,Assumptions!$B$24-($I$158+$J$158+$K$158))),Assumptions!$B$4)</f>
        <v>60000000</v>
      </c>
      <c r="M158" s="18" t="n">
        <f aca="false">IF($F$158=1,MIN(Assumptions!$B$51,MAX(Assumptions!$B$4,Assumptions!$B$24-($I$158+$J$158+$K$158+$L$158))),Assumptions!$B$4)</f>
        <v>0</v>
      </c>
      <c r="N158" s="18" t="n">
        <f aca="false">IF($G$158=1,MIN(Assumptions!$B$46,MAX(Assumptions!$B$4,Assumptions!$B$24-($I$158+$J$158+$K$158+$L$158+$M$158))),Assumptions!$B$4)</f>
        <v>15000000</v>
      </c>
      <c r="O158" s="18" t="n">
        <f aca="false">IF($H$158=1,MIN(Assumptions!$B$41,MAX(Assumptions!$B$4,Assumptions!$B$24-($I$158+$J$158+$K$158+$L$158+$M$158+$N$158))),Assumptions!$B$4)</f>
        <v>5000000</v>
      </c>
      <c r="P158" s="18" t="n">
        <f aca="false">$I$158+$J$158+$K$158+$L$158+$M$158+$N$158+$O$158</f>
        <v>180000000</v>
      </c>
      <c r="Q158" s="18" t="n">
        <f aca="false">MAX(Assumptions!$B$4,Assumptions!$B$24-$P$158)</f>
        <v>520000000</v>
      </c>
      <c r="R158" s="18" t="n">
        <f aca="false">$J$120+$O$120+Assumptions!$B$20+IF($B$158=0,$D$120,Assumptions!$B$4)+IF($C$158=0,$AI$120,Assumptions!$B$4)+IF($D$158=0,$AF$120,Assumptions!$B$4)+IF($E$158=0,$AC$120,Assumptions!$B$4)+IF($F$158=0,$Z$120,Assumptions!$B$4)+IF($G$158=0,$W$120,Assumptions!$B$4)+IF($H$158=0,$T$120,Assumptions!$B$4)</f>
        <v>19211101.1755256</v>
      </c>
      <c r="S158" s="18" t="n">
        <f aca="false">IF($R$158&gt;Assumptions!$B$4,$Q$158/$R$158&gt;Assumptions!$B$13,FALSE())</f>
        <v>1</v>
      </c>
      <c r="T158" s="18" t="n">
        <f aca="false">IF($S$158,($Q$158+Assumptions!$B$14*Assumptions!$B$13)/($R$158+Assumptions!$B$14),IF($R$158&gt;Assumptions!$B$4,$Q$158/$R$158,Assumptions!$B$4))</f>
        <v>24.0660294370054</v>
      </c>
      <c r="U158" s="18" t="n">
        <f aca="false">IF($B$158=1,$I$158,$D$120*$T$158)</f>
        <v>19187076.8226314</v>
      </c>
      <c r="V158" s="18" t="n">
        <f aca="false">IF($C$158=1,$J$158,$AI$120*$T$158)</f>
        <v>147604666.340899</v>
      </c>
      <c r="W158" s="18" t="n">
        <f aca="false">IF($D$158=1,$K$158,$AF$120*$T$158)</f>
        <v>100000000</v>
      </c>
      <c r="X158" s="18" t="n">
        <f aca="false">IF($E$158=1,$L$158,$AC$120*$T$158)</f>
        <v>60000000</v>
      </c>
      <c r="Y158" s="18" t="n">
        <f aca="false">IF($F$158=1,$M$158,$Z$120*$T$158)</f>
        <v>72198088.3110161</v>
      </c>
      <c r="Z158" s="18" t="n">
        <f aca="false">IF($G$158=1,$N$158,$W$120*$T$158)</f>
        <v>15000000</v>
      </c>
      <c r="AA158" s="18" t="n">
        <f aca="false">IF($H$158=1,$O$158,$T$120*$T$158)</f>
        <v>5000000</v>
      </c>
      <c r="AB158" s="18" t="n">
        <f aca="false">($J$120+$O$120)*$T$158</f>
        <v>6750829.99989167</v>
      </c>
      <c r="AC158" s="18" t="n">
        <f aca="false">Assumptions!$B$20*$T$158</f>
        <v>216594264.933048</v>
      </c>
      <c r="AD158" s="18" t="n">
        <f aca="false">IF($S$158,Assumptions!$B$14*($T$158-Assumptions!$B$13),Assumptions!$B$4)</f>
        <v>57665073.5925134</v>
      </c>
      <c r="AE158" s="18" t="n">
        <f aca="false">$U$158+$V$158+$W$158+$X$158+$Y$158+$Z$158+$AA$158+$AB$158+$AC$158+$AD$158</f>
        <v>700000000</v>
      </c>
      <c r="AF158" s="18" t="n">
        <f aca="false">IF(AND(IF($B$158=1,$U$158&gt;=INDEX($U$131:$U$258,1+$A$158-Assumptions!$B$77),$U$158&gt;INDEX($U$131:$U$258,1+$A$158+Assumptions!$B$77)),IF($C$158=1,$V$158&gt;=INDEX($V$131:$V$258,1+$A$158-Assumptions!$B$78),$V$158&gt;INDEX($V$131:$V$258,1+$A$158+Assumptions!$B$78)),IF($D$158=1,$W$158&gt;=INDEX($W$131:$W$258,1+$A$158-Assumptions!$B$79),$W$158&gt;INDEX($W$131:$W$258,1+$A$158+Assumptions!$B$79)),IF($E$158=1,$X$158&gt;=INDEX($X$131:$X$258,1+$A$158-Assumptions!$B$80),$X$158&gt;INDEX($X$131:$X$258,1+$A$158+Assumptions!$B$80)),IF($F$158=1,$Y$158&gt;=INDEX($Y$131:$Y$258,1+$A$158-Assumptions!$B$81),$Y$158&gt;INDEX($Y$131:$Y$258,1+$A$158+Assumptions!$B$81)),IF($G$158=1,$Z$158&gt;=INDEX($Z$131:$Z$258,1+$A$158-Assumptions!$B$82),$Z$158&gt;INDEX($Z$131:$Z$258,1+$A$158+Assumptions!$B$82)),IF($H$158=1,$AA$158&gt;=INDEX($AA$131:$AA$258,1+$A$158-Assumptions!$B$83),$AA$158&gt;INDEX($AA$131:$AA$258,1+$A$158+Assumptions!$B$83))),1,0)</f>
        <v>0</v>
      </c>
      <c r="AG158" s="16"/>
      <c r="AH158" s="16"/>
      <c r="AI158" s="16"/>
    </row>
    <row r="159" customFormat="false" ht="23.85" hidden="true" customHeight="false" outlineLevel="0" collapsed="false">
      <c r="A159" s="6" t="n">
        <f aca="false">ROW()-ROW($A$131)+Assumptions!$B$4</f>
        <v>28</v>
      </c>
      <c r="B159" s="18" t="n">
        <f aca="false">MOD(QUOTIENT($A$159,Assumptions!$B$77),2)</f>
        <v>0</v>
      </c>
      <c r="C159" s="18" t="n">
        <f aca="false">MOD(QUOTIENT($A$159,Assumptions!$B$78),2)</f>
        <v>0</v>
      </c>
      <c r="D159" s="18" t="n">
        <f aca="false">MOD(QUOTIENT($A$159,Assumptions!$B$79),2)</f>
        <v>1</v>
      </c>
      <c r="E159" s="18" t="n">
        <f aca="false">MOD(QUOTIENT($A$159,Assumptions!$B$80),2)</f>
        <v>1</v>
      </c>
      <c r="F159" s="18" t="n">
        <f aca="false">MOD(QUOTIENT($A$159,Assumptions!$B$81),2)</f>
        <v>1</v>
      </c>
      <c r="G159" s="18" t="n">
        <f aca="false">MOD(QUOTIENT($A$159,Assumptions!$B$82),2)</f>
        <v>0</v>
      </c>
      <c r="H159" s="18" t="n">
        <f aca="false">MOD(QUOTIENT($A$159,Assumptions!$B$83),2)</f>
        <v>0</v>
      </c>
      <c r="I159" s="18" t="n">
        <f aca="false">IF($B$159=1,MIN(Assumptions!$B$67,MAX(Assumptions!$B$4,Assumptions!$B$24-(Assumptions!$B$4))),Assumptions!$B$4)</f>
        <v>0</v>
      </c>
      <c r="J159" s="18" t="n">
        <f aca="false">IF($C$159=1,MIN(Assumptions!$B$66,MAX(Assumptions!$B$4,Assumptions!$B$24-($I$159))),Assumptions!$B$4)</f>
        <v>0</v>
      </c>
      <c r="K159" s="18" t="n">
        <f aca="false">IF($D$159=1,MIN(Assumptions!$B$61,MAX(Assumptions!$B$4,Assumptions!$B$24-($I$159+$J$159))),Assumptions!$B$4)</f>
        <v>100000000</v>
      </c>
      <c r="L159" s="18" t="n">
        <f aca="false">IF($E$159=1,MIN(Assumptions!$B$56,MAX(Assumptions!$B$4,Assumptions!$B$24-($I$159+$J$159+$K$159))),Assumptions!$B$4)</f>
        <v>60000000</v>
      </c>
      <c r="M159" s="18" t="n">
        <f aca="false">IF($F$159=1,MIN(Assumptions!$B$51,MAX(Assumptions!$B$4,Assumptions!$B$24-($I$159+$J$159+$K$159+$L$159))),Assumptions!$B$4)</f>
        <v>30000000</v>
      </c>
      <c r="N159" s="18" t="n">
        <f aca="false">IF($G$159=1,MIN(Assumptions!$B$46,MAX(Assumptions!$B$4,Assumptions!$B$24-($I$159+$J$159+$K$159+$L$159+$M$159))),Assumptions!$B$4)</f>
        <v>0</v>
      </c>
      <c r="O159" s="18" t="n">
        <f aca="false">IF($H$159=1,MIN(Assumptions!$B$41,MAX(Assumptions!$B$4,Assumptions!$B$24-($I$159+$J$159+$K$159+$L$159+$M$159+$N$159))),Assumptions!$B$4)</f>
        <v>0</v>
      </c>
      <c r="P159" s="18" t="n">
        <f aca="false">$I$159+$J$159+$K$159+$L$159+$M$159+$N$159+$O$159</f>
        <v>190000000</v>
      </c>
      <c r="Q159" s="18" t="n">
        <f aca="false">MAX(Assumptions!$B$4,Assumptions!$B$24-$P$159)</f>
        <v>510000000</v>
      </c>
      <c r="R159" s="18" t="n">
        <f aca="false">$J$120+$O$120+Assumptions!$B$20+IF($B$159=0,$D$120,Assumptions!$B$4)+IF($C$159=0,$AI$120,Assumptions!$B$4)+IF($D$159=0,$AF$120,Assumptions!$B$4)+IF($E$159=0,$AC$120,Assumptions!$B$4)+IF($F$159=0,$Z$120,Assumptions!$B$4)+IF($G$159=0,$W$120,Assumptions!$B$4)+IF($H$159=0,$T$120,Assumptions!$B$4)</f>
        <v>26211101.1755256</v>
      </c>
      <c r="S159" s="18" t="n">
        <f aca="false">IF($R$159&gt;Assumptions!$B$4,$Q$159/$R$159&gt;Assumptions!$B$13,FALSE())</f>
        <v>1</v>
      </c>
      <c r="T159" s="18" t="n">
        <f aca="false">IF($S$159,($Q$159+Assumptions!$B$14*Assumptions!$B$13)/($R$159+Assumptions!$B$14),IF($R$159&gt;Assumptions!$B$4,$Q$159/$R$159,Assumptions!$B$4))</f>
        <v>17.850238375283</v>
      </c>
      <c r="U159" s="18" t="n">
        <f aca="false">IF($B$159=1,$I$159,$D$120*$T$159)</f>
        <v>14231425.0842808</v>
      </c>
      <c r="V159" s="18" t="n">
        <f aca="false">IF($C$159=1,$J$159,$AI$120*$T$159)</f>
        <v>109481228.982367</v>
      </c>
      <c r="W159" s="18" t="n">
        <f aca="false">IF($D$159=1,$K$159,$AF$120*$T$159)</f>
        <v>100000000</v>
      </c>
      <c r="X159" s="18" t="n">
        <f aca="false">IF($E$159=1,$L$159,$AC$120*$T$159)</f>
        <v>60000000</v>
      </c>
      <c r="Y159" s="18" t="n">
        <f aca="false">IF($F$159=1,$M$159,$Z$120*$T$159)</f>
        <v>30000000</v>
      </c>
      <c r="Z159" s="18" t="n">
        <f aca="false">IF($G$159=1,$N$159,$W$120*$T$159)</f>
        <v>89251191.8764152</v>
      </c>
      <c r="AA159" s="18" t="n">
        <f aca="false">IF($H$159=1,$O$159,$T$120*$T$159)</f>
        <v>89251191.8764152</v>
      </c>
      <c r="AB159" s="18" t="n">
        <f aca="false">($J$120+$O$120)*$T$159</f>
        <v>5007220.86476734</v>
      </c>
      <c r="AC159" s="18" t="n">
        <f aca="false">Assumptions!$B$20*$T$159</f>
        <v>160652145.377547</v>
      </c>
      <c r="AD159" s="18" t="n">
        <f aca="false">IF($S$159,Assumptions!$B$14*($T$159-Assumptions!$B$13),Assumptions!$B$4)</f>
        <v>42125595.9382076</v>
      </c>
      <c r="AE159" s="18" t="n">
        <f aca="false">$U$159+$V$159+$W$159+$X$159+$Y$159+$Z$159+$AA$159+$AB$159+$AC$159+$AD$159</f>
        <v>700000000</v>
      </c>
      <c r="AF159" s="18" t="n">
        <f aca="false">IF(AND(IF($B$159=1,$U$159&gt;=INDEX($U$131:$U$258,1+$A$159-Assumptions!$B$77),$U$159&gt;INDEX($U$131:$U$258,1+$A$159+Assumptions!$B$77)),IF($C$159=1,$V$159&gt;=INDEX($V$131:$V$258,1+$A$159-Assumptions!$B$78),$V$159&gt;INDEX($V$131:$V$258,1+$A$159+Assumptions!$B$78)),IF($D$159=1,$W$159&gt;=INDEX($W$131:$W$258,1+$A$159-Assumptions!$B$79),$W$159&gt;INDEX($W$131:$W$258,1+$A$159+Assumptions!$B$79)),IF($E$159=1,$X$159&gt;=INDEX($X$131:$X$258,1+$A$159-Assumptions!$B$80),$X$159&gt;INDEX($X$131:$X$258,1+$A$159+Assumptions!$B$80)),IF($F$159=1,$Y$159&gt;=INDEX($Y$131:$Y$258,1+$A$159-Assumptions!$B$81),$Y$159&gt;INDEX($Y$131:$Y$258,1+$A$159+Assumptions!$B$81)),IF($G$159=1,$Z$159&gt;=INDEX($Z$131:$Z$258,1+$A$159-Assumptions!$B$82),$Z$159&gt;INDEX($Z$131:$Z$258,1+$A$159+Assumptions!$B$82)),IF($H$159=1,$AA$159&gt;=INDEX($AA$131:$AA$258,1+$A$159-Assumptions!$B$83),$AA$159&gt;INDEX($AA$131:$AA$258,1+$A$159+Assumptions!$B$83))),1,0)</f>
        <v>0</v>
      </c>
      <c r="AG159" s="16"/>
      <c r="AH159" s="16"/>
      <c r="AI159" s="16"/>
    </row>
    <row r="160" customFormat="false" ht="23.85" hidden="true" customHeight="false" outlineLevel="0" collapsed="false">
      <c r="A160" s="6" t="n">
        <f aca="false">ROW()-ROW($A$131)+Assumptions!$B$4</f>
        <v>29</v>
      </c>
      <c r="B160" s="18" t="n">
        <f aca="false">MOD(QUOTIENT($A$160,Assumptions!$B$77),2)</f>
        <v>0</v>
      </c>
      <c r="C160" s="18" t="n">
        <f aca="false">MOD(QUOTIENT($A$160,Assumptions!$B$78),2)</f>
        <v>0</v>
      </c>
      <c r="D160" s="18" t="n">
        <f aca="false">MOD(QUOTIENT($A$160,Assumptions!$B$79),2)</f>
        <v>1</v>
      </c>
      <c r="E160" s="18" t="n">
        <f aca="false">MOD(QUOTIENT($A$160,Assumptions!$B$80),2)</f>
        <v>1</v>
      </c>
      <c r="F160" s="18" t="n">
        <f aca="false">MOD(QUOTIENT($A$160,Assumptions!$B$81),2)</f>
        <v>1</v>
      </c>
      <c r="G160" s="18" t="n">
        <f aca="false">MOD(QUOTIENT($A$160,Assumptions!$B$82),2)</f>
        <v>0</v>
      </c>
      <c r="H160" s="18" t="n">
        <f aca="false">MOD(QUOTIENT($A$160,Assumptions!$B$83),2)</f>
        <v>1</v>
      </c>
      <c r="I160" s="18" t="n">
        <f aca="false">IF($B$160=1,MIN(Assumptions!$B$67,MAX(Assumptions!$B$4,Assumptions!$B$24-(Assumptions!$B$4))),Assumptions!$B$4)</f>
        <v>0</v>
      </c>
      <c r="J160" s="18" t="n">
        <f aca="false">IF($C$160=1,MIN(Assumptions!$B$66,MAX(Assumptions!$B$4,Assumptions!$B$24-($I$160))),Assumptions!$B$4)</f>
        <v>0</v>
      </c>
      <c r="K160" s="18" t="n">
        <f aca="false">IF($D$160=1,MIN(Assumptions!$B$61,MAX(Assumptions!$B$4,Assumptions!$B$24-($I$160+$J$160))),Assumptions!$B$4)</f>
        <v>100000000</v>
      </c>
      <c r="L160" s="18" t="n">
        <f aca="false">IF($E$160=1,MIN(Assumptions!$B$56,MAX(Assumptions!$B$4,Assumptions!$B$24-($I$160+$J$160+$K$160))),Assumptions!$B$4)</f>
        <v>60000000</v>
      </c>
      <c r="M160" s="18" t="n">
        <f aca="false">IF($F$160=1,MIN(Assumptions!$B$51,MAX(Assumptions!$B$4,Assumptions!$B$24-($I$160+$J$160+$K$160+$L$160))),Assumptions!$B$4)</f>
        <v>30000000</v>
      </c>
      <c r="N160" s="18" t="n">
        <f aca="false">IF($G$160=1,MIN(Assumptions!$B$46,MAX(Assumptions!$B$4,Assumptions!$B$24-($I$160+$J$160+$K$160+$L$160+$M$160))),Assumptions!$B$4)</f>
        <v>0</v>
      </c>
      <c r="O160" s="18" t="n">
        <f aca="false">IF($H$160=1,MIN(Assumptions!$B$41,MAX(Assumptions!$B$4,Assumptions!$B$24-($I$160+$J$160+$K$160+$L$160+$M$160+$N$160))),Assumptions!$B$4)</f>
        <v>5000000</v>
      </c>
      <c r="P160" s="18" t="n">
        <f aca="false">$I$160+$J$160+$K$160+$L$160+$M$160+$N$160+$O$160</f>
        <v>195000000</v>
      </c>
      <c r="Q160" s="18" t="n">
        <f aca="false">MAX(Assumptions!$B$4,Assumptions!$B$24-$P$160)</f>
        <v>505000000</v>
      </c>
      <c r="R160" s="18" t="n">
        <f aca="false">$J$120+$O$120+Assumptions!$B$20+IF($B$160=0,$D$120,Assumptions!$B$4)+IF($C$160=0,$AI$120,Assumptions!$B$4)+IF($D$160=0,$AF$120,Assumptions!$B$4)+IF($E$160=0,$AC$120,Assumptions!$B$4)+IF($F$160=0,$Z$120,Assumptions!$B$4)+IF($G$160=0,$W$120,Assumptions!$B$4)+IF($H$160=0,$T$120,Assumptions!$B$4)</f>
        <v>21211101.1755256</v>
      </c>
      <c r="S160" s="18" t="n">
        <f aca="false">IF($R$160&gt;Assumptions!$B$4,$Q$160/$R$160&gt;Assumptions!$B$13,FALSE())</f>
        <v>1</v>
      </c>
      <c r="T160" s="18" t="n">
        <f aca="false">IF($S$160,($Q$160+Assumptions!$B$14*Assumptions!$B$13)/($R$160+Assumptions!$B$14),IF($R$160&gt;Assumptions!$B$4,$Q$160/$R$160,Assumptions!$B$4))</f>
        <v>21.4034766349797</v>
      </c>
      <c r="U160" s="18" t="n">
        <f aca="false">IF($B$160=1,$I$160,$D$120*$T$160)</f>
        <v>17064308.4910085</v>
      </c>
      <c r="V160" s="18" t="n">
        <f aca="false">IF($C$160=1,$J$160,$AI$120*$T$160)</f>
        <v>131274377.250763</v>
      </c>
      <c r="W160" s="18" t="n">
        <f aca="false">IF($D$160=1,$K$160,$AF$120*$T$160)</f>
        <v>100000000</v>
      </c>
      <c r="X160" s="18" t="n">
        <f aca="false">IF($E$160=1,$L$160,$AC$120*$T$160)</f>
        <v>60000000</v>
      </c>
      <c r="Y160" s="18" t="n">
        <f aca="false">IF($F$160=1,$M$160,$Z$120*$T$160)</f>
        <v>30000000</v>
      </c>
      <c r="Z160" s="18" t="n">
        <f aca="false">IF($G$160=1,$N$160,$W$120*$T$160)</f>
        <v>107017383.174898</v>
      </c>
      <c r="AA160" s="18" t="n">
        <f aca="false">IF($H$160=1,$O$160,$T$120*$T$160)</f>
        <v>5000000</v>
      </c>
      <c r="AB160" s="18" t="n">
        <f aca="false">($J$120+$O$120)*$T$160</f>
        <v>6003949.78106454</v>
      </c>
      <c r="AC160" s="18" t="n">
        <f aca="false">Assumptions!$B$20*$T$160</f>
        <v>192631289.714817</v>
      </c>
      <c r="AD160" s="18" t="n">
        <f aca="false">IF($S$160,Assumptions!$B$14*($T$160-Assumptions!$B$13),Assumptions!$B$4)</f>
        <v>51008691.5874492</v>
      </c>
      <c r="AE160" s="18" t="n">
        <f aca="false">$U$160+$V$160+$W$160+$X$160+$Y$160+$Z$160+$AA$160+$AB$160+$AC$160+$AD$160</f>
        <v>700000000</v>
      </c>
      <c r="AF160" s="18" t="n">
        <f aca="false">IF(AND(IF($B$160=1,$U$160&gt;=INDEX($U$131:$U$258,1+$A$160-Assumptions!$B$77),$U$160&gt;INDEX($U$131:$U$258,1+$A$160+Assumptions!$B$77)),IF($C$160=1,$V$160&gt;=INDEX($V$131:$V$258,1+$A$160-Assumptions!$B$78),$V$160&gt;INDEX($V$131:$V$258,1+$A$160+Assumptions!$B$78)),IF($D$160=1,$W$160&gt;=INDEX($W$131:$W$258,1+$A$160-Assumptions!$B$79),$W$160&gt;INDEX($W$131:$W$258,1+$A$160+Assumptions!$B$79)),IF($E$160=1,$X$160&gt;=INDEX($X$131:$X$258,1+$A$160-Assumptions!$B$80),$X$160&gt;INDEX($X$131:$X$258,1+$A$160+Assumptions!$B$80)),IF($F$160=1,$Y$160&gt;=INDEX($Y$131:$Y$258,1+$A$160-Assumptions!$B$81),$Y$160&gt;INDEX($Y$131:$Y$258,1+$A$160+Assumptions!$B$81)),IF($G$160=1,$Z$160&gt;=INDEX($Z$131:$Z$258,1+$A$160-Assumptions!$B$82),$Z$160&gt;INDEX($Z$131:$Z$258,1+$A$160+Assumptions!$B$82)),IF($H$160=1,$AA$160&gt;=INDEX($AA$131:$AA$258,1+$A$160-Assumptions!$B$83),$AA$160&gt;INDEX($AA$131:$AA$258,1+$A$160+Assumptions!$B$83))),1,0)</f>
        <v>0</v>
      </c>
      <c r="AG160" s="16"/>
      <c r="AH160" s="16"/>
      <c r="AI160" s="16"/>
    </row>
    <row r="161" customFormat="false" ht="23.85" hidden="true" customHeight="false" outlineLevel="0" collapsed="false">
      <c r="A161" s="6" t="n">
        <f aca="false">ROW()-ROW($A$131)+Assumptions!$B$4</f>
        <v>30</v>
      </c>
      <c r="B161" s="18" t="n">
        <f aca="false">MOD(QUOTIENT($A$161,Assumptions!$B$77),2)</f>
        <v>0</v>
      </c>
      <c r="C161" s="18" t="n">
        <f aca="false">MOD(QUOTIENT($A$161,Assumptions!$B$78),2)</f>
        <v>0</v>
      </c>
      <c r="D161" s="18" t="n">
        <f aca="false">MOD(QUOTIENT($A$161,Assumptions!$B$79),2)</f>
        <v>1</v>
      </c>
      <c r="E161" s="18" t="n">
        <f aca="false">MOD(QUOTIENT($A$161,Assumptions!$B$80),2)</f>
        <v>1</v>
      </c>
      <c r="F161" s="18" t="n">
        <f aca="false">MOD(QUOTIENT($A$161,Assumptions!$B$81),2)</f>
        <v>1</v>
      </c>
      <c r="G161" s="18" t="n">
        <f aca="false">MOD(QUOTIENT($A$161,Assumptions!$B$82),2)</f>
        <v>1</v>
      </c>
      <c r="H161" s="18" t="n">
        <f aca="false">MOD(QUOTIENT($A$161,Assumptions!$B$83),2)</f>
        <v>0</v>
      </c>
      <c r="I161" s="18" t="n">
        <f aca="false">IF($B$161=1,MIN(Assumptions!$B$67,MAX(Assumptions!$B$4,Assumptions!$B$24-(Assumptions!$B$4))),Assumptions!$B$4)</f>
        <v>0</v>
      </c>
      <c r="J161" s="18" t="n">
        <f aca="false">IF($C$161=1,MIN(Assumptions!$B$66,MAX(Assumptions!$B$4,Assumptions!$B$24-($I$161))),Assumptions!$B$4)</f>
        <v>0</v>
      </c>
      <c r="K161" s="18" t="n">
        <f aca="false">IF($D$161=1,MIN(Assumptions!$B$61,MAX(Assumptions!$B$4,Assumptions!$B$24-($I$161+$J$161))),Assumptions!$B$4)</f>
        <v>100000000</v>
      </c>
      <c r="L161" s="18" t="n">
        <f aca="false">IF($E$161=1,MIN(Assumptions!$B$56,MAX(Assumptions!$B$4,Assumptions!$B$24-($I$161+$J$161+$K$161))),Assumptions!$B$4)</f>
        <v>60000000</v>
      </c>
      <c r="M161" s="18" t="n">
        <f aca="false">IF($F$161=1,MIN(Assumptions!$B$51,MAX(Assumptions!$B$4,Assumptions!$B$24-($I$161+$J$161+$K$161+$L$161))),Assumptions!$B$4)</f>
        <v>30000000</v>
      </c>
      <c r="N161" s="18" t="n">
        <f aca="false">IF($G$161=1,MIN(Assumptions!$B$46,MAX(Assumptions!$B$4,Assumptions!$B$24-($I$161+$J$161+$K$161+$L$161+$M$161))),Assumptions!$B$4)</f>
        <v>15000000</v>
      </c>
      <c r="O161" s="18" t="n">
        <f aca="false">IF($H$161=1,MIN(Assumptions!$B$41,MAX(Assumptions!$B$4,Assumptions!$B$24-($I$161+$J$161+$K$161+$L$161+$M$161+$N$161))),Assumptions!$B$4)</f>
        <v>0</v>
      </c>
      <c r="P161" s="18" t="n">
        <f aca="false">$I$161+$J$161+$K$161+$L$161+$M$161+$N$161+$O$161</f>
        <v>205000000</v>
      </c>
      <c r="Q161" s="18" t="n">
        <f aca="false">MAX(Assumptions!$B$4,Assumptions!$B$24-$P$161)</f>
        <v>495000000</v>
      </c>
      <c r="R161" s="18" t="n">
        <f aca="false">$J$120+$O$120+Assumptions!$B$20+IF($B$161=0,$D$120,Assumptions!$B$4)+IF($C$161=0,$AI$120,Assumptions!$B$4)+IF($D$161=0,$AF$120,Assumptions!$B$4)+IF($E$161=0,$AC$120,Assumptions!$B$4)+IF($F$161=0,$Z$120,Assumptions!$B$4)+IF($G$161=0,$W$120,Assumptions!$B$4)+IF($H$161=0,$T$120,Assumptions!$B$4)</f>
        <v>21211101.1755256</v>
      </c>
      <c r="S161" s="18" t="n">
        <f aca="false">IF($R$161&gt;Assumptions!$B$4,$Q$161/$R$161&gt;Assumptions!$B$13,FALSE())</f>
        <v>1</v>
      </c>
      <c r="T161" s="18" t="n">
        <f aca="false">IF($S$161,($Q$161+Assumptions!$B$14*Assumptions!$B$13)/($R$161+Assumptions!$B$14),IF($R$161&gt;Assumptions!$B$4,$Q$161/$R$161,Assumptions!$B$4))</f>
        <v>20.9817332530096</v>
      </c>
      <c r="U161" s="18" t="n">
        <f aca="false">IF($B$161=1,$I$161,$D$120*$T$161)</f>
        <v>16728065.959166</v>
      </c>
      <c r="V161" s="18" t="n">
        <f aca="false">IF($C$161=1,$J$161,$AI$120*$T$161)</f>
        <v>128687690.014294</v>
      </c>
      <c r="W161" s="18" t="n">
        <f aca="false">IF($D$161=1,$K$161,$AF$120*$T$161)</f>
        <v>100000000</v>
      </c>
      <c r="X161" s="18" t="n">
        <f aca="false">IF($E$161=1,$L$161,$AC$120*$T$161)</f>
        <v>60000000</v>
      </c>
      <c r="Y161" s="18" t="n">
        <f aca="false">IF($F$161=1,$M$161,$Z$120*$T$161)</f>
        <v>30000000</v>
      </c>
      <c r="Z161" s="18" t="n">
        <f aca="false">IF($G$161=1,$N$161,$W$120*$T$161)</f>
        <v>15000000</v>
      </c>
      <c r="AA161" s="18" t="n">
        <f aca="false">IF($H$161=1,$O$161,$T$120*$T$161)</f>
        <v>104908666.265048</v>
      </c>
      <c r="AB161" s="18" t="n">
        <f aca="false">($J$120+$O$120)*$T$161</f>
        <v>5885645.351881</v>
      </c>
      <c r="AC161" s="18" t="n">
        <f aca="false">Assumptions!$B$20*$T$161</f>
        <v>188835599.277087</v>
      </c>
      <c r="AD161" s="18" t="n">
        <f aca="false">IF($S$161,Assumptions!$B$14*($T$161-Assumptions!$B$13),Assumptions!$B$4)</f>
        <v>49954333.132524</v>
      </c>
      <c r="AE161" s="18" t="n">
        <f aca="false">$U$161+$V$161+$W$161+$X$161+$Y$161+$Z$161+$AA$161+$AB$161+$AC$161+$AD$161</f>
        <v>700000000</v>
      </c>
      <c r="AF161" s="18" t="n">
        <f aca="false">IF(AND(IF($B$161=1,$U$161&gt;=INDEX($U$131:$U$258,1+$A$161-Assumptions!$B$77),$U$161&gt;INDEX($U$131:$U$258,1+$A$161+Assumptions!$B$77)),IF($C$161=1,$V$161&gt;=INDEX($V$131:$V$258,1+$A$161-Assumptions!$B$78),$V$161&gt;INDEX($V$131:$V$258,1+$A$161+Assumptions!$B$78)),IF($D$161=1,$W$161&gt;=INDEX($W$131:$W$258,1+$A$161-Assumptions!$B$79),$W$161&gt;INDEX($W$131:$W$258,1+$A$161+Assumptions!$B$79)),IF($E$161=1,$X$161&gt;=INDEX($X$131:$X$258,1+$A$161-Assumptions!$B$80),$X$161&gt;INDEX($X$131:$X$258,1+$A$161+Assumptions!$B$80)),IF($F$161=1,$Y$161&gt;=INDEX($Y$131:$Y$258,1+$A$161-Assumptions!$B$81),$Y$161&gt;INDEX($Y$131:$Y$258,1+$A$161+Assumptions!$B$81)),IF($G$161=1,$Z$161&gt;=INDEX($Z$131:$Z$258,1+$A$161-Assumptions!$B$82),$Z$161&gt;INDEX($Z$131:$Z$258,1+$A$161+Assumptions!$B$82)),IF($H$161=1,$AA$161&gt;=INDEX($AA$131:$AA$258,1+$A$161-Assumptions!$B$83),$AA$161&gt;INDEX($AA$131:$AA$258,1+$A$161+Assumptions!$B$83))),1,0)</f>
        <v>0</v>
      </c>
      <c r="AG161" s="16"/>
      <c r="AH161" s="16"/>
      <c r="AI161" s="16"/>
    </row>
    <row r="162" customFormat="false" ht="23.85" hidden="true" customHeight="false" outlineLevel="0" collapsed="false">
      <c r="A162" s="6" t="n">
        <f aca="false">ROW()-ROW($A$131)+Assumptions!$B$4</f>
        <v>31</v>
      </c>
      <c r="B162" s="18" t="n">
        <f aca="false">MOD(QUOTIENT($A$162,Assumptions!$B$77),2)</f>
        <v>0</v>
      </c>
      <c r="C162" s="18" t="n">
        <f aca="false">MOD(QUOTIENT($A$162,Assumptions!$B$78),2)</f>
        <v>0</v>
      </c>
      <c r="D162" s="18" t="n">
        <f aca="false">MOD(QUOTIENT($A$162,Assumptions!$B$79),2)</f>
        <v>1</v>
      </c>
      <c r="E162" s="18" t="n">
        <f aca="false">MOD(QUOTIENT($A$162,Assumptions!$B$80),2)</f>
        <v>1</v>
      </c>
      <c r="F162" s="18" t="n">
        <f aca="false">MOD(QUOTIENT($A$162,Assumptions!$B$81),2)</f>
        <v>1</v>
      </c>
      <c r="G162" s="18" t="n">
        <f aca="false">MOD(QUOTIENT($A$162,Assumptions!$B$82),2)</f>
        <v>1</v>
      </c>
      <c r="H162" s="18" t="n">
        <f aca="false">MOD(QUOTIENT($A$162,Assumptions!$B$83),2)</f>
        <v>1</v>
      </c>
      <c r="I162" s="18" t="n">
        <f aca="false">IF($B$162=1,MIN(Assumptions!$B$67,MAX(Assumptions!$B$4,Assumptions!$B$24-(Assumptions!$B$4))),Assumptions!$B$4)</f>
        <v>0</v>
      </c>
      <c r="J162" s="18" t="n">
        <f aca="false">IF($C$162=1,MIN(Assumptions!$B$66,MAX(Assumptions!$B$4,Assumptions!$B$24-($I$162))),Assumptions!$B$4)</f>
        <v>0</v>
      </c>
      <c r="K162" s="18" t="n">
        <f aca="false">IF($D$162=1,MIN(Assumptions!$B$61,MAX(Assumptions!$B$4,Assumptions!$B$24-($I$162+$J$162))),Assumptions!$B$4)</f>
        <v>100000000</v>
      </c>
      <c r="L162" s="18" t="n">
        <f aca="false">IF($E$162=1,MIN(Assumptions!$B$56,MAX(Assumptions!$B$4,Assumptions!$B$24-($I$162+$J$162+$K$162))),Assumptions!$B$4)</f>
        <v>60000000</v>
      </c>
      <c r="M162" s="18" t="n">
        <f aca="false">IF($F$162=1,MIN(Assumptions!$B$51,MAX(Assumptions!$B$4,Assumptions!$B$24-($I$162+$J$162+$K$162+$L$162))),Assumptions!$B$4)</f>
        <v>30000000</v>
      </c>
      <c r="N162" s="18" t="n">
        <f aca="false">IF($G$162=1,MIN(Assumptions!$B$46,MAX(Assumptions!$B$4,Assumptions!$B$24-($I$162+$J$162+$K$162+$L$162+$M$162))),Assumptions!$B$4)</f>
        <v>15000000</v>
      </c>
      <c r="O162" s="18" t="n">
        <f aca="false">IF($H$162=1,MIN(Assumptions!$B$41,MAX(Assumptions!$B$4,Assumptions!$B$24-($I$162+$J$162+$K$162+$L$162+$M$162+$N$162))),Assumptions!$B$4)</f>
        <v>5000000</v>
      </c>
      <c r="P162" s="18" t="n">
        <f aca="false">$I$162+$J$162+$K$162+$L$162+$M$162+$N$162+$O$162</f>
        <v>210000000</v>
      </c>
      <c r="Q162" s="18" t="n">
        <f aca="false">MAX(Assumptions!$B$4,Assumptions!$B$24-$P$162)</f>
        <v>490000000</v>
      </c>
      <c r="R162" s="18" t="n">
        <f aca="false">$J$120+$O$120+Assumptions!$B$20+IF($B$162=0,$D$120,Assumptions!$B$4)+IF($C$162=0,$AI$120,Assumptions!$B$4)+IF($D$162=0,$AF$120,Assumptions!$B$4)+IF($E$162=0,$AC$120,Assumptions!$B$4)+IF($F$162=0,$Z$120,Assumptions!$B$4)+IF($G$162=0,$W$120,Assumptions!$B$4)+IF($H$162=0,$T$120,Assumptions!$B$4)</f>
        <v>16211101.1755256</v>
      </c>
      <c r="S162" s="18" t="n">
        <f aca="false">IF($R$162&gt;Assumptions!$B$4,$Q$162/$R$162&gt;Assumptions!$B$13,FALSE())</f>
        <v>1</v>
      </c>
      <c r="T162" s="18" t="n">
        <f aca="false">IF($S$162,($Q$162+Assumptions!$B$14*Assumptions!$B$13)/($R$162+Assumptions!$B$14),IF($R$162&gt;Assumptions!$B$4,$Q$162/$R$162,Assumptions!$B$4))</f>
        <v>26.321272883939</v>
      </c>
      <c r="U162" s="18" t="n">
        <f aca="false">IF($B$162=1,$I$162,$D$120*$T$162)</f>
        <v>20985110.4111516</v>
      </c>
      <c r="V162" s="18" t="n">
        <f aca="false">IF($C$162=1,$J$162,$AI$120*$T$162)</f>
        <v>161436796.704301</v>
      </c>
      <c r="W162" s="18" t="n">
        <f aca="false">IF($D$162=1,$K$162,$AF$120*$T$162)</f>
        <v>100000000</v>
      </c>
      <c r="X162" s="18" t="n">
        <f aca="false">IF($E$162=1,$L$162,$AC$120*$T$162)</f>
        <v>60000000</v>
      </c>
      <c r="Y162" s="18" t="n">
        <f aca="false">IF($F$162=1,$M$162,$Z$120*$T$162)</f>
        <v>30000000</v>
      </c>
      <c r="Z162" s="18" t="n">
        <f aca="false">IF($G$162=1,$N$162,$W$120*$T$162)</f>
        <v>15000000</v>
      </c>
      <c r="AA162" s="18" t="n">
        <f aca="false">IF($H$162=1,$O$162,$T$120*$T$162)</f>
        <v>5000000</v>
      </c>
      <c r="AB162" s="18" t="n">
        <f aca="false">($J$120+$O$120)*$T$162</f>
        <v>7383454.7192485</v>
      </c>
      <c r="AC162" s="18" t="n">
        <f aca="false">Assumptions!$B$20*$T$162</f>
        <v>236891455.955451</v>
      </c>
      <c r="AD162" s="18" t="n">
        <f aca="false">IF($S$162,Assumptions!$B$14*($T$162-Assumptions!$B$13),Assumptions!$B$4)</f>
        <v>63303182.2098475</v>
      </c>
      <c r="AE162" s="18" t="n">
        <f aca="false">$U$162+$V$162+$W$162+$X$162+$Y$162+$Z$162+$AA$162+$AB$162+$AC$162+$AD$162</f>
        <v>700000000</v>
      </c>
      <c r="AF162" s="18" t="n">
        <f aca="false">IF(AND(IF($B$162=1,$U$162&gt;=INDEX($U$131:$U$258,1+$A$162-Assumptions!$B$77),$U$162&gt;INDEX($U$131:$U$258,1+$A$162+Assumptions!$B$77)),IF($C$162=1,$V$162&gt;=INDEX($V$131:$V$258,1+$A$162-Assumptions!$B$78),$V$162&gt;INDEX($V$131:$V$258,1+$A$162+Assumptions!$B$78)),IF($D$162=1,$W$162&gt;=INDEX($W$131:$W$258,1+$A$162-Assumptions!$B$79),$W$162&gt;INDEX($W$131:$W$258,1+$A$162+Assumptions!$B$79)),IF($E$162=1,$X$162&gt;=INDEX($X$131:$X$258,1+$A$162-Assumptions!$B$80),$X$162&gt;INDEX($X$131:$X$258,1+$A$162+Assumptions!$B$80)),IF($F$162=1,$Y$162&gt;=INDEX($Y$131:$Y$258,1+$A$162-Assumptions!$B$81),$Y$162&gt;INDEX($Y$131:$Y$258,1+$A$162+Assumptions!$B$81)),IF($G$162=1,$Z$162&gt;=INDEX($Z$131:$Z$258,1+$A$162-Assumptions!$B$82),$Z$162&gt;INDEX($Z$131:$Z$258,1+$A$162+Assumptions!$B$82)),IF($H$162=1,$AA$162&gt;=INDEX($AA$131:$AA$258,1+$A$162-Assumptions!$B$83),$AA$162&gt;INDEX($AA$131:$AA$258,1+$A$162+Assumptions!$B$83))),1,0)</f>
        <v>0</v>
      </c>
      <c r="AG162" s="16"/>
      <c r="AH162" s="16"/>
      <c r="AI162" s="16"/>
    </row>
    <row r="163" customFormat="false" ht="23.85" hidden="true" customHeight="false" outlineLevel="0" collapsed="false">
      <c r="A163" s="6" t="n">
        <f aca="false">ROW()-ROW($A$131)+Assumptions!$B$4</f>
        <v>32</v>
      </c>
      <c r="B163" s="18" t="n">
        <f aca="false">MOD(QUOTIENT($A$163,Assumptions!$B$77),2)</f>
        <v>0</v>
      </c>
      <c r="C163" s="18" t="n">
        <f aca="false">MOD(QUOTIENT($A$163,Assumptions!$B$78),2)</f>
        <v>1</v>
      </c>
      <c r="D163" s="18" t="n">
        <f aca="false">MOD(QUOTIENT($A$163,Assumptions!$B$79),2)</f>
        <v>0</v>
      </c>
      <c r="E163" s="18" t="n">
        <f aca="false">MOD(QUOTIENT($A$163,Assumptions!$B$80),2)</f>
        <v>0</v>
      </c>
      <c r="F163" s="18" t="n">
        <f aca="false">MOD(QUOTIENT($A$163,Assumptions!$B$81),2)</f>
        <v>0</v>
      </c>
      <c r="G163" s="18" t="n">
        <f aca="false">MOD(QUOTIENT($A$163,Assumptions!$B$82),2)</f>
        <v>0</v>
      </c>
      <c r="H163" s="18" t="n">
        <f aca="false">MOD(QUOTIENT($A$163,Assumptions!$B$83),2)</f>
        <v>0</v>
      </c>
      <c r="I163" s="18" t="n">
        <f aca="false">IF($B$163=1,MIN(Assumptions!$B$67,MAX(Assumptions!$B$4,Assumptions!$B$24-(Assumptions!$B$4))),Assumptions!$B$4)</f>
        <v>0</v>
      </c>
      <c r="J163" s="18" t="n">
        <f aca="false">IF($C$163=1,MIN(Assumptions!$B$66,MAX(Assumptions!$B$4,Assumptions!$B$24-($I$163))),Assumptions!$B$4)</f>
        <v>300000000</v>
      </c>
      <c r="K163" s="18" t="n">
        <f aca="false">IF($D$163=1,MIN(Assumptions!$B$61,MAX(Assumptions!$B$4,Assumptions!$B$24-($I$163+$J$163))),Assumptions!$B$4)</f>
        <v>0</v>
      </c>
      <c r="L163" s="18" t="n">
        <f aca="false">IF($E$163=1,MIN(Assumptions!$B$56,MAX(Assumptions!$B$4,Assumptions!$B$24-($I$163+$J$163+$K$163))),Assumptions!$B$4)</f>
        <v>0</v>
      </c>
      <c r="M163" s="18" t="n">
        <f aca="false">IF($F$163=1,MIN(Assumptions!$B$51,MAX(Assumptions!$B$4,Assumptions!$B$24-($I$163+$J$163+$K$163+$L$163))),Assumptions!$B$4)</f>
        <v>0</v>
      </c>
      <c r="N163" s="18" t="n">
        <f aca="false">IF($G$163=1,MIN(Assumptions!$B$46,MAX(Assumptions!$B$4,Assumptions!$B$24-($I$163+$J$163+$K$163+$L$163+$M$163))),Assumptions!$B$4)</f>
        <v>0</v>
      </c>
      <c r="O163" s="18" t="n">
        <f aca="false">IF($H$163=1,MIN(Assumptions!$B$41,MAX(Assumptions!$B$4,Assumptions!$B$24-($I$163+$J$163+$K$163+$L$163+$M$163+$N$163))),Assumptions!$B$4)</f>
        <v>0</v>
      </c>
      <c r="P163" s="18" t="n">
        <f aca="false">$I$163+$J$163+$K$163+$L$163+$M$163+$N$163+$O$163</f>
        <v>300000000</v>
      </c>
      <c r="Q163" s="18" t="n">
        <f aca="false">MAX(Assumptions!$B$4,Assumptions!$B$24-$P$163)</f>
        <v>400000000</v>
      </c>
      <c r="R163" s="18" t="n">
        <f aca="false">$J$120+$O$120+Assumptions!$B$20+IF($B$163=0,$D$120,Assumptions!$B$4)+IF($C$163=0,$AI$120,Assumptions!$B$4)+IF($D$163=0,$AF$120,Assumptions!$B$4)+IF($E$163=0,$AC$120,Assumptions!$B$4)+IF($F$163=0,$Z$120,Assumptions!$B$4)+IF($G$163=0,$W$120,Assumptions!$B$4)+IF($H$163=0,$T$120,Assumptions!$B$4)</f>
        <v>27211432.2584705</v>
      </c>
      <c r="S163" s="18" t="n">
        <f aca="false">IF($R$163&gt;Assumptions!$B$4,$Q$163/$R$163&gt;Assumptions!$B$13,FALSE())</f>
        <v>1</v>
      </c>
      <c r="T163" s="18" t="n">
        <f aca="false">IF($S$163,($Q$163+Assumptions!$B$14*Assumptions!$B$13)/($R$163+Assumptions!$B$14),IF($R$163&gt;Assumptions!$B$4,$Q$163/$R$163,Assumptions!$B$4))</f>
        <v>13.5469739896248</v>
      </c>
      <c r="U163" s="18" t="n">
        <f aca="false">IF($B$163=1,$I$163,$D$120*$T$163)</f>
        <v>10800569.7962557</v>
      </c>
      <c r="V163" s="18" t="n">
        <f aca="false">IF($C$163=1,$J$163,$AI$120*$T$163)</f>
        <v>300000000</v>
      </c>
      <c r="W163" s="18" t="n">
        <f aca="false">IF($D$163=1,$K$163,$AF$120*$T$163)</f>
        <v>23485729.8847748</v>
      </c>
      <c r="X163" s="18" t="n">
        <f aca="false">IF($E$163=1,$L$163,$AC$120*$T$163)</f>
        <v>32512737.5750996</v>
      </c>
      <c r="Y163" s="18" t="n">
        <f aca="false">IF($F$163=1,$M$163,$Z$120*$T$163)</f>
        <v>40640921.9688745</v>
      </c>
      <c r="Z163" s="18" t="n">
        <f aca="false">IF($G$163=1,$N$163,$W$120*$T$163)</f>
        <v>67734869.9481242</v>
      </c>
      <c r="AA163" s="18" t="n">
        <f aca="false">IF($H$163=1,$O$163,$T$120*$T$163)</f>
        <v>67734869.9481242</v>
      </c>
      <c r="AB163" s="18" t="n">
        <f aca="false">($J$120+$O$120)*$T$163</f>
        <v>3800099.99806147</v>
      </c>
      <c r="AC163" s="18" t="n">
        <f aca="false">Assumptions!$B$20*$T$163</f>
        <v>121922765.906624</v>
      </c>
      <c r="AD163" s="18" t="n">
        <f aca="false">IF($S$163,Assumptions!$B$14*($T$163-Assumptions!$B$13),Assumptions!$B$4)</f>
        <v>31367434.9740621</v>
      </c>
      <c r="AE163" s="18" t="n">
        <f aca="false">$U$163+$V$163+$W$163+$X$163+$Y$163+$Z$163+$AA$163+$AB$163+$AC$163+$AD$163</f>
        <v>700000000</v>
      </c>
      <c r="AF163" s="18" t="n">
        <f aca="false">IF(AND(IF($B$163=1,$U$163&gt;=INDEX($U$131:$U$258,1+$A$163-Assumptions!$B$77),$U$163&gt;INDEX($U$131:$U$258,1+$A$163+Assumptions!$B$77)),IF($C$163=1,$V$163&gt;=INDEX($V$131:$V$258,1+$A$163-Assumptions!$B$78),$V$163&gt;INDEX($V$131:$V$258,1+$A$163+Assumptions!$B$78)),IF($D$163=1,$W$163&gt;=INDEX($W$131:$W$258,1+$A$163-Assumptions!$B$79),$W$163&gt;INDEX($W$131:$W$258,1+$A$163+Assumptions!$B$79)),IF($E$163=1,$X$163&gt;=INDEX($X$131:$X$258,1+$A$163-Assumptions!$B$80),$X$163&gt;INDEX($X$131:$X$258,1+$A$163+Assumptions!$B$80)),IF($F$163=1,$Y$163&gt;=INDEX($Y$131:$Y$258,1+$A$163-Assumptions!$B$81),$Y$163&gt;INDEX($Y$131:$Y$258,1+$A$163+Assumptions!$B$81)),IF($G$163=1,$Z$163&gt;=INDEX($Z$131:$Z$258,1+$A$163-Assumptions!$B$82),$Z$163&gt;INDEX($Z$131:$Z$258,1+$A$163+Assumptions!$B$82)),IF($H$163=1,$AA$163&gt;=INDEX($AA$131:$AA$258,1+$A$163-Assumptions!$B$83),$AA$163&gt;INDEX($AA$131:$AA$258,1+$A$163+Assumptions!$B$83))),1,0)</f>
        <v>0</v>
      </c>
      <c r="AG163" s="16"/>
      <c r="AH163" s="16"/>
      <c r="AI163" s="16"/>
    </row>
    <row r="164" customFormat="false" ht="23.85" hidden="true" customHeight="false" outlineLevel="0" collapsed="false">
      <c r="A164" s="6" t="n">
        <f aca="false">ROW()-ROW($A$131)+Assumptions!$B$4</f>
        <v>33</v>
      </c>
      <c r="B164" s="18" t="n">
        <f aca="false">MOD(QUOTIENT($A$164,Assumptions!$B$77),2)</f>
        <v>0</v>
      </c>
      <c r="C164" s="18" t="n">
        <f aca="false">MOD(QUOTIENT($A$164,Assumptions!$B$78),2)</f>
        <v>1</v>
      </c>
      <c r="D164" s="18" t="n">
        <f aca="false">MOD(QUOTIENT($A$164,Assumptions!$B$79),2)</f>
        <v>0</v>
      </c>
      <c r="E164" s="18" t="n">
        <f aca="false">MOD(QUOTIENT($A$164,Assumptions!$B$80),2)</f>
        <v>0</v>
      </c>
      <c r="F164" s="18" t="n">
        <f aca="false">MOD(QUOTIENT($A$164,Assumptions!$B$81),2)</f>
        <v>0</v>
      </c>
      <c r="G164" s="18" t="n">
        <f aca="false">MOD(QUOTIENT($A$164,Assumptions!$B$82),2)</f>
        <v>0</v>
      </c>
      <c r="H164" s="18" t="n">
        <f aca="false">MOD(QUOTIENT($A$164,Assumptions!$B$83),2)</f>
        <v>1</v>
      </c>
      <c r="I164" s="18" t="n">
        <f aca="false">IF($B$164=1,MIN(Assumptions!$B$67,MAX(Assumptions!$B$4,Assumptions!$B$24-(Assumptions!$B$4))),Assumptions!$B$4)</f>
        <v>0</v>
      </c>
      <c r="J164" s="18" t="n">
        <f aca="false">IF($C$164=1,MIN(Assumptions!$B$66,MAX(Assumptions!$B$4,Assumptions!$B$24-($I$164))),Assumptions!$B$4)</f>
        <v>300000000</v>
      </c>
      <c r="K164" s="18" t="n">
        <f aca="false">IF($D$164=1,MIN(Assumptions!$B$61,MAX(Assumptions!$B$4,Assumptions!$B$24-($I$164+$J$164))),Assumptions!$B$4)</f>
        <v>0</v>
      </c>
      <c r="L164" s="18" t="n">
        <f aca="false">IF($E$164=1,MIN(Assumptions!$B$56,MAX(Assumptions!$B$4,Assumptions!$B$24-($I$164+$J$164+$K$164))),Assumptions!$B$4)</f>
        <v>0</v>
      </c>
      <c r="M164" s="18" t="n">
        <f aca="false">IF($F$164=1,MIN(Assumptions!$B$51,MAX(Assumptions!$B$4,Assumptions!$B$24-($I$164+$J$164+$K$164+$L$164))),Assumptions!$B$4)</f>
        <v>0</v>
      </c>
      <c r="N164" s="18" t="n">
        <f aca="false">IF($G$164=1,MIN(Assumptions!$B$46,MAX(Assumptions!$B$4,Assumptions!$B$24-($I$164+$J$164+$K$164+$L$164+$M$164))),Assumptions!$B$4)</f>
        <v>0</v>
      </c>
      <c r="O164" s="18" t="n">
        <f aca="false">IF($H$164=1,MIN(Assumptions!$B$41,MAX(Assumptions!$B$4,Assumptions!$B$24-($I$164+$J$164+$K$164+$L$164+$M$164+$N$164))),Assumptions!$B$4)</f>
        <v>5000000</v>
      </c>
      <c r="P164" s="18" t="n">
        <f aca="false">$I$164+$J$164+$K$164+$L$164+$M$164+$N$164+$O$164</f>
        <v>305000000</v>
      </c>
      <c r="Q164" s="18" t="n">
        <f aca="false">MAX(Assumptions!$B$4,Assumptions!$B$24-$P$164)</f>
        <v>395000000</v>
      </c>
      <c r="R164" s="18" t="n">
        <f aca="false">$J$120+$O$120+Assumptions!$B$20+IF($B$164=0,$D$120,Assumptions!$B$4)+IF($C$164=0,$AI$120,Assumptions!$B$4)+IF($D$164=0,$AF$120,Assumptions!$B$4)+IF($E$164=0,$AC$120,Assumptions!$B$4)+IF($F$164=0,$Z$120,Assumptions!$B$4)+IF($G$164=0,$W$120,Assumptions!$B$4)+IF($H$164=0,$T$120,Assumptions!$B$4)</f>
        <v>22211432.2584705</v>
      </c>
      <c r="S164" s="18" t="n">
        <f aca="false">IF($R$164&gt;Assumptions!$B$4,$Q$164/$R$164&gt;Assumptions!$B$13,FALSE())</f>
        <v>1</v>
      </c>
      <c r="T164" s="18" t="n">
        <f aca="false">IF($S$164,($Q$164+Assumptions!$B$14*Assumptions!$B$13)/($R$164+Assumptions!$B$14),IF($R$164&gt;Assumptions!$B$4,$Q$164/$R$164,Assumptions!$B$4))</f>
        <v>16.0856722444223</v>
      </c>
      <c r="U164" s="18" t="n">
        <f aca="false">IF($B$164=1,$I$164,$D$120*$T$164)</f>
        <v>12824592.8521479</v>
      </c>
      <c r="V164" s="18" t="n">
        <f aca="false">IF($C$164=1,$J$164,$AI$120*$T$164)</f>
        <v>300000000</v>
      </c>
      <c r="W164" s="18" t="n">
        <f aca="false">IF($D$164=1,$K$164,$AF$120*$T$164)</f>
        <v>27886947.5675418</v>
      </c>
      <c r="X164" s="18" t="n">
        <f aca="false">IF($E$164=1,$L$164,$AC$120*$T$164)</f>
        <v>38605613.3866135</v>
      </c>
      <c r="Y164" s="18" t="n">
        <f aca="false">IF($F$164=1,$M$164,$Z$120*$T$164)</f>
        <v>48257016.7332668</v>
      </c>
      <c r="Z164" s="18" t="n">
        <f aca="false">IF($G$164=1,$N$164,$W$120*$T$164)</f>
        <v>80428361.2221114</v>
      </c>
      <c r="AA164" s="18" t="n">
        <f aca="false">IF($H$164=1,$O$164,$T$120*$T$164)</f>
        <v>5000000</v>
      </c>
      <c r="AB164" s="18" t="n">
        <f aca="false">($J$120+$O$120)*$T$164</f>
        <v>4512237.42746253</v>
      </c>
      <c r="AC164" s="18" t="n">
        <f aca="false">Assumptions!$B$20*$T$164</f>
        <v>144771050.1998</v>
      </c>
      <c r="AD164" s="18" t="n">
        <f aca="false">IF($S$164,Assumptions!$B$14*($T$164-Assumptions!$B$13),Assumptions!$B$4)</f>
        <v>37714180.6110557</v>
      </c>
      <c r="AE164" s="18" t="n">
        <f aca="false">$U$164+$V$164+$W$164+$X$164+$Y$164+$Z$164+$AA$164+$AB$164+$AC$164+$AD$164</f>
        <v>700000000</v>
      </c>
      <c r="AF164" s="18" t="n">
        <f aca="false">IF(AND(IF($B$164=1,$U$164&gt;=INDEX($U$131:$U$258,1+$A$164-Assumptions!$B$77),$U$164&gt;INDEX($U$131:$U$258,1+$A$164+Assumptions!$B$77)),IF($C$164=1,$V$164&gt;=INDEX($V$131:$V$258,1+$A$164-Assumptions!$B$78),$V$164&gt;INDEX($V$131:$V$258,1+$A$164+Assumptions!$B$78)),IF($D$164=1,$W$164&gt;=INDEX($W$131:$W$258,1+$A$164-Assumptions!$B$79),$W$164&gt;INDEX($W$131:$W$258,1+$A$164+Assumptions!$B$79)),IF($E$164=1,$X$164&gt;=INDEX($X$131:$X$258,1+$A$164-Assumptions!$B$80),$X$164&gt;INDEX($X$131:$X$258,1+$A$164+Assumptions!$B$80)),IF($F$164=1,$Y$164&gt;=INDEX($Y$131:$Y$258,1+$A$164-Assumptions!$B$81),$Y$164&gt;INDEX($Y$131:$Y$258,1+$A$164+Assumptions!$B$81)),IF($G$164=1,$Z$164&gt;=INDEX($Z$131:$Z$258,1+$A$164-Assumptions!$B$82),$Z$164&gt;INDEX($Z$131:$Z$258,1+$A$164+Assumptions!$B$82)),IF($H$164=1,$AA$164&gt;=INDEX($AA$131:$AA$258,1+$A$164-Assumptions!$B$83),$AA$164&gt;INDEX($AA$131:$AA$258,1+$A$164+Assumptions!$B$83))),1,0)</f>
        <v>0</v>
      </c>
      <c r="AG164" s="16"/>
      <c r="AH164" s="16"/>
      <c r="AI164" s="16"/>
    </row>
    <row r="165" customFormat="false" ht="23.85" hidden="true" customHeight="false" outlineLevel="0" collapsed="false">
      <c r="A165" s="6" t="n">
        <f aca="false">ROW()-ROW($A$131)+Assumptions!$B$4</f>
        <v>34</v>
      </c>
      <c r="B165" s="18" t="n">
        <f aca="false">MOD(QUOTIENT($A$165,Assumptions!$B$77),2)</f>
        <v>0</v>
      </c>
      <c r="C165" s="18" t="n">
        <f aca="false">MOD(QUOTIENT($A$165,Assumptions!$B$78),2)</f>
        <v>1</v>
      </c>
      <c r="D165" s="18" t="n">
        <f aca="false">MOD(QUOTIENT($A$165,Assumptions!$B$79),2)</f>
        <v>0</v>
      </c>
      <c r="E165" s="18" t="n">
        <f aca="false">MOD(QUOTIENT($A$165,Assumptions!$B$80),2)</f>
        <v>0</v>
      </c>
      <c r="F165" s="18" t="n">
        <f aca="false">MOD(QUOTIENT($A$165,Assumptions!$B$81),2)</f>
        <v>0</v>
      </c>
      <c r="G165" s="18" t="n">
        <f aca="false">MOD(QUOTIENT($A$165,Assumptions!$B$82),2)</f>
        <v>1</v>
      </c>
      <c r="H165" s="18" t="n">
        <f aca="false">MOD(QUOTIENT($A$165,Assumptions!$B$83),2)</f>
        <v>0</v>
      </c>
      <c r="I165" s="18" t="n">
        <f aca="false">IF($B$165=1,MIN(Assumptions!$B$67,MAX(Assumptions!$B$4,Assumptions!$B$24-(Assumptions!$B$4))),Assumptions!$B$4)</f>
        <v>0</v>
      </c>
      <c r="J165" s="18" t="n">
        <f aca="false">IF($C$165=1,MIN(Assumptions!$B$66,MAX(Assumptions!$B$4,Assumptions!$B$24-($I$165))),Assumptions!$B$4)</f>
        <v>300000000</v>
      </c>
      <c r="K165" s="18" t="n">
        <f aca="false">IF($D$165=1,MIN(Assumptions!$B$61,MAX(Assumptions!$B$4,Assumptions!$B$24-($I$165+$J$165))),Assumptions!$B$4)</f>
        <v>0</v>
      </c>
      <c r="L165" s="18" t="n">
        <f aca="false">IF($E$165=1,MIN(Assumptions!$B$56,MAX(Assumptions!$B$4,Assumptions!$B$24-($I$165+$J$165+$K$165))),Assumptions!$B$4)</f>
        <v>0</v>
      </c>
      <c r="M165" s="18" t="n">
        <f aca="false">IF($F$165=1,MIN(Assumptions!$B$51,MAX(Assumptions!$B$4,Assumptions!$B$24-($I$165+$J$165+$K$165+$L$165))),Assumptions!$B$4)</f>
        <v>0</v>
      </c>
      <c r="N165" s="18" t="n">
        <f aca="false">IF($G$165=1,MIN(Assumptions!$B$46,MAX(Assumptions!$B$4,Assumptions!$B$24-($I$165+$J$165+$K$165+$L$165+$M$165))),Assumptions!$B$4)</f>
        <v>15000000</v>
      </c>
      <c r="O165" s="18" t="n">
        <f aca="false">IF($H$165=1,MIN(Assumptions!$B$41,MAX(Assumptions!$B$4,Assumptions!$B$24-($I$165+$J$165+$K$165+$L$165+$M$165+$N$165))),Assumptions!$B$4)</f>
        <v>0</v>
      </c>
      <c r="P165" s="18" t="n">
        <f aca="false">$I$165+$J$165+$K$165+$L$165+$M$165+$N$165+$O$165</f>
        <v>315000000</v>
      </c>
      <c r="Q165" s="18" t="n">
        <f aca="false">MAX(Assumptions!$B$4,Assumptions!$B$24-$P$165)</f>
        <v>385000000</v>
      </c>
      <c r="R165" s="18" t="n">
        <f aca="false">$J$120+$O$120+Assumptions!$B$20+IF($B$165=0,$D$120,Assumptions!$B$4)+IF($C$165=0,$AI$120,Assumptions!$B$4)+IF($D$165=0,$AF$120,Assumptions!$B$4)+IF($E$165=0,$AC$120,Assumptions!$B$4)+IF($F$165=0,$Z$120,Assumptions!$B$4)+IF($G$165=0,$W$120,Assumptions!$B$4)+IF($H$165=0,$T$120,Assumptions!$B$4)</f>
        <v>22211432.2584705</v>
      </c>
      <c r="S165" s="18" t="n">
        <f aca="false">IF($R$165&gt;Assumptions!$B$4,$Q$165/$R$165&gt;Assumptions!$B$13,FALSE())</f>
        <v>1</v>
      </c>
      <c r="T165" s="18" t="n">
        <f aca="false">IF($S$165,($Q$165+Assumptions!$B$14*Assumptions!$B$13)/($R$165+Assumptions!$B$14),IF($R$165&gt;Assumptions!$B$4,$Q$165/$R$165,Assumptions!$B$4))</f>
        <v>15.6810012445626</v>
      </c>
      <c r="U165" s="18" t="n">
        <f aca="false">IF($B$165=1,$I$165,$D$120*$T$165)</f>
        <v>12501961.5854272</v>
      </c>
      <c r="V165" s="18" t="n">
        <f aca="false">IF($C$165=1,$J$165,$AI$120*$T$165)</f>
        <v>300000000</v>
      </c>
      <c r="W165" s="18" t="n">
        <f aca="false">IF($D$165=1,$K$165,$AF$120*$T$165)</f>
        <v>27185389.1381697</v>
      </c>
      <c r="X165" s="18" t="n">
        <f aca="false">IF($E$165=1,$L$165,$AC$120*$T$165)</f>
        <v>37634402.9869502</v>
      </c>
      <c r="Y165" s="18" t="n">
        <f aca="false">IF($F$165=1,$M$165,$Z$120*$T$165)</f>
        <v>47043003.7336878</v>
      </c>
      <c r="Z165" s="18" t="n">
        <f aca="false">IF($G$165=1,$N$165,$W$120*$T$165)</f>
        <v>15000000</v>
      </c>
      <c r="AA165" s="18" t="n">
        <f aca="false">IF($H$165=1,$O$165,$T$120*$T$165)</f>
        <v>78405006.222813</v>
      </c>
      <c r="AB165" s="18" t="n">
        <f aca="false">($J$120+$O$120)*$T$165</f>
        <v>4398722.02048234</v>
      </c>
      <c r="AC165" s="18" t="n">
        <f aca="false">Assumptions!$B$20*$T$165</f>
        <v>141129011.201063</v>
      </c>
      <c r="AD165" s="18" t="n">
        <f aca="false">IF($S$165,Assumptions!$B$14*($T$165-Assumptions!$B$13),Assumptions!$B$4)</f>
        <v>36702503.1114065</v>
      </c>
      <c r="AE165" s="18" t="n">
        <f aca="false">$U$165+$V$165+$W$165+$X$165+$Y$165+$Z$165+$AA$165+$AB$165+$AC$165+$AD$165</f>
        <v>700000000</v>
      </c>
      <c r="AF165" s="18" t="n">
        <f aca="false">IF(AND(IF($B$165=1,$U$165&gt;=INDEX($U$131:$U$258,1+$A$165-Assumptions!$B$77),$U$165&gt;INDEX($U$131:$U$258,1+$A$165+Assumptions!$B$77)),IF($C$165=1,$V$165&gt;=INDEX($V$131:$V$258,1+$A$165-Assumptions!$B$78),$V$165&gt;INDEX($V$131:$V$258,1+$A$165+Assumptions!$B$78)),IF($D$165=1,$W$165&gt;=INDEX($W$131:$W$258,1+$A$165-Assumptions!$B$79),$W$165&gt;INDEX($W$131:$W$258,1+$A$165+Assumptions!$B$79)),IF($E$165=1,$X$165&gt;=INDEX($X$131:$X$258,1+$A$165-Assumptions!$B$80),$X$165&gt;INDEX($X$131:$X$258,1+$A$165+Assumptions!$B$80)),IF($F$165=1,$Y$165&gt;=INDEX($Y$131:$Y$258,1+$A$165-Assumptions!$B$81),$Y$165&gt;INDEX($Y$131:$Y$258,1+$A$165+Assumptions!$B$81)),IF($G$165=1,$Z$165&gt;=INDEX($Z$131:$Z$258,1+$A$165-Assumptions!$B$82),$Z$165&gt;INDEX($Z$131:$Z$258,1+$A$165+Assumptions!$B$82)),IF($H$165=1,$AA$165&gt;=INDEX($AA$131:$AA$258,1+$A$165-Assumptions!$B$83),$AA$165&gt;INDEX($AA$131:$AA$258,1+$A$165+Assumptions!$B$83))),1,0)</f>
        <v>0</v>
      </c>
      <c r="AG165" s="16"/>
      <c r="AH165" s="16"/>
      <c r="AI165" s="16"/>
    </row>
    <row r="166" customFormat="false" ht="23.85" hidden="true" customHeight="false" outlineLevel="0" collapsed="false">
      <c r="A166" s="6" t="n">
        <f aca="false">ROW()-ROW($A$131)+Assumptions!$B$4</f>
        <v>35</v>
      </c>
      <c r="B166" s="18" t="n">
        <f aca="false">MOD(QUOTIENT($A$166,Assumptions!$B$77),2)</f>
        <v>0</v>
      </c>
      <c r="C166" s="18" t="n">
        <f aca="false">MOD(QUOTIENT($A$166,Assumptions!$B$78),2)</f>
        <v>1</v>
      </c>
      <c r="D166" s="18" t="n">
        <f aca="false">MOD(QUOTIENT($A$166,Assumptions!$B$79),2)</f>
        <v>0</v>
      </c>
      <c r="E166" s="18" t="n">
        <f aca="false">MOD(QUOTIENT($A$166,Assumptions!$B$80),2)</f>
        <v>0</v>
      </c>
      <c r="F166" s="18" t="n">
        <f aca="false">MOD(QUOTIENT($A$166,Assumptions!$B$81),2)</f>
        <v>0</v>
      </c>
      <c r="G166" s="18" t="n">
        <f aca="false">MOD(QUOTIENT($A$166,Assumptions!$B$82),2)</f>
        <v>1</v>
      </c>
      <c r="H166" s="18" t="n">
        <f aca="false">MOD(QUOTIENT($A$166,Assumptions!$B$83),2)</f>
        <v>1</v>
      </c>
      <c r="I166" s="18" t="n">
        <f aca="false">IF($B$166=1,MIN(Assumptions!$B$67,MAX(Assumptions!$B$4,Assumptions!$B$24-(Assumptions!$B$4))),Assumptions!$B$4)</f>
        <v>0</v>
      </c>
      <c r="J166" s="18" t="n">
        <f aca="false">IF($C$166=1,MIN(Assumptions!$B$66,MAX(Assumptions!$B$4,Assumptions!$B$24-($I$166))),Assumptions!$B$4)</f>
        <v>300000000</v>
      </c>
      <c r="K166" s="18" t="n">
        <f aca="false">IF($D$166=1,MIN(Assumptions!$B$61,MAX(Assumptions!$B$4,Assumptions!$B$24-($I$166+$J$166))),Assumptions!$B$4)</f>
        <v>0</v>
      </c>
      <c r="L166" s="18" t="n">
        <f aca="false">IF($E$166=1,MIN(Assumptions!$B$56,MAX(Assumptions!$B$4,Assumptions!$B$24-($I$166+$J$166+$K$166))),Assumptions!$B$4)</f>
        <v>0</v>
      </c>
      <c r="M166" s="18" t="n">
        <f aca="false">IF($F$166=1,MIN(Assumptions!$B$51,MAX(Assumptions!$B$4,Assumptions!$B$24-($I$166+$J$166+$K$166+$L$166))),Assumptions!$B$4)</f>
        <v>0</v>
      </c>
      <c r="N166" s="18" t="n">
        <f aca="false">IF($G$166=1,MIN(Assumptions!$B$46,MAX(Assumptions!$B$4,Assumptions!$B$24-($I$166+$J$166+$K$166+$L$166+$M$166))),Assumptions!$B$4)</f>
        <v>15000000</v>
      </c>
      <c r="O166" s="18" t="n">
        <f aca="false">IF($H$166=1,MIN(Assumptions!$B$41,MAX(Assumptions!$B$4,Assumptions!$B$24-($I$166+$J$166+$K$166+$L$166+$M$166+$N$166))),Assumptions!$B$4)</f>
        <v>5000000</v>
      </c>
      <c r="P166" s="18" t="n">
        <f aca="false">$I$166+$J$166+$K$166+$L$166+$M$166+$N$166+$O$166</f>
        <v>320000000</v>
      </c>
      <c r="Q166" s="18" t="n">
        <f aca="false">MAX(Assumptions!$B$4,Assumptions!$B$24-$P$166)</f>
        <v>380000000</v>
      </c>
      <c r="R166" s="18" t="n">
        <f aca="false">$J$120+$O$120+Assumptions!$B$20+IF($B$166=0,$D$120,Assumptions!$B$4)+IF($C$166=0,$AI$120,Assumptions!$B$4)+IF($D$166=0,$AF$120,Assumptions!$B$4)+IF($E$166=0,$AC$120,Assumptions!$B$4)+IF($F$166=0,$Z$120,Assumptions!$B$4)+IF($G$166=0,$W$120,Assumptions!$B$4)+IF($H$166=0,$T$120,Assumptions!$B$4)</f>
        <v>17211432.2584705</v>
      </c>
      <c r="S166" s="18" t="n">
        <f aca="false">IF($R$166&gt;Assumptions!$B$4,$Q$166/$R$166&gt;Assumptions!$B$13,FALSE())</f>
        <v>1</v>
      </c>
      <c r="T166" s="18" t="n">
        <f aca="false">IF($S$166,($Q$166+Assumptions!$B$14*Assumptions!$B$13)/($R$166+Assumptions!$B$14),IF($R$166&gt;Assumptions!$B$4,$Q$166/$R$166,Assumptions!$B$4))</f>
        <v>19.4049826001675</v>
      </c>
      <c r="U166" s="18" t="n">
        <f aca="false">IF($B$166=1,$I$166,$D$120*$T$166)</f>
        <v>15470973.0105594</v>
      </c>
      <c r="V166" s="18" t="n">
        <f aca="false">IF($C$166=1,$J$166,$AI$120*$T$166)</f>
        <v>300000000</v>
      </c>
      <c r="W166" s="18" t="n">
        <f aca="false">IF($D$166=1,$K$166,$AF$120*$T$166)</f>
        <v>33641474.4809671</v>
      </c>
      <c r="X166" s="18" t="n">
        <f aca="false">IF($E$166=1,$L$166,$AC$120*$T$166)</f>
        <v>46571958.240402</v>
      </c>
      <c r="Y166" s="18" t="n">
        <f aca="false">IF($F$166=1,$M$166,$Z$120*$T$166)</f>
        <v>58214947.8005025</v>
      </c>
      <c r="Z166" s="18" t="n">
        <f aca="false">IF($G$166=1,$N$166,$W$120*$T$166)</f>
        <v>15000000</v>
      </c>
      <c r="AA166" s="18" t="n">
        <f aca="false">IF($H$166=1,$O$166,$T$120*$T$166)</f>
        <v>5000000</v>
      </c>
      <c r="AB166" s="18" t="n">
        <f aca="false">($J$120+$O$120)*$T$166</f>
        <v>5443346.565643</v>
      </c>
      <c r="AC166" s="18" t="n">
        <f aca="false">Assumptions!$B$20*$T$166</f>
        <v>174644843.401507</v>
      </c>
      <c r="AD166" s="18" t="n">
        <f aca="false">IF($S$166,Assumptions!$B$14*($T$166-Assumptions!$B$13),Assumptions!$B$4)</f>
        <v>46012456.5004187</v>
      </c>
      <c r="AE166" s="18" t="n">
        <f aca="false">$U$166+$V$166+$W$166+$X$166+$Y$166+$Z$166+$AA$166+$AB$166+$AC$166+$AD$166</f>
        <v>700000000</v>
      </c>
      <c r="AF166" s="18" t="n">
        <f aca="false">IF(AND(IF($B$166=1,$U$166&gt;=INDEX($U$131:$U$258,1+$A$166-Assumptions!$B$77),$U$166&gt;INDEX($U$131:$U$258,1+$A$166+Assumptions!$B$77)),IF($C$166=1,$V$166&gt;=INDEX($V$131:$V$258,1+$A$166-Assumptions!$B$78),$V$166&gt;INDEX($V$131:$V$258,1+$A$166+Assumptions!$B$78)),IF($D$166=1,$W$166&gt;=INDEX($W$131:$W$258,1+$A$166-Assumptions!$B$79),$W$166&gt;INDEX($W$131:$W$258,1+$A$166+Assumptions!$B$79)),IF($E$166=1,$X$166&gt;=INDEX($X$131:$X$258,1+$A$166-Assumptions!$B$80),$X$166&gt;INDEX($X$131:$X$258,1+$A$166+Assumptions!$B$80)),IF($F$166=1,$Y$166&gt;=INDEX($Y$131:$Y$258,1+$A$166-Assumptions!$B$81),$Y$166&gt;INDEX($Y$131:$Y$258,1+$A$166+Assumptions!$B$81)),IF($G$166=1,$Z$166&gt;=INDEX($Z$131:$Z$258,1+$A$166-Assumptions!$B$82),$Z$166&gt;INDEX($Z$131:$Z$258,1+$A$166+Assumptions!$B$82)),IF($H$166=1,$AA$166&gt;=INDEX($AA$131:$AA$258,1+$A$166-Assumptions!$B$83),$AA$166&gt;INDEX($AA$131:$AA$258,1+$A$166+Assumptions!$B$83))),1,0)</f>
        <v>0</v>
      </c>
      <c r="AG166" s="16"/>
      <c r="AH166" s="16"/>
      <c r="AI166" s="16"/>
    </row>
    <row r="167" customFormat="false" ht="23.85" hidden="true" customHeight="false" outlineLevel="0" collapsed="false">
      <c r="A167" s="6" t="n">
        <f aca="false">ROW()-ROW($A$131)+Assumptions!$B$4</f>
        <v>36</v>
      </c>
      <c r="B167" s="18" t="n">
        <f aca="false">MOD(QUOTIENT($A$167,Assumptions!$B$77),2)</f>
        <v>0</v>
      </c>
      <c r="C167" s="18" t="n">
        <f aca="false">MOD(QUOTIENT($A$167,Assumptions!$B$78),2)</f>
        <v>1</v>
      </c>
      <c r="D167" s="18" t="n">
        <f aca="false">MOD(QUOTIENT($A$167,Assumptions!$B$79),2)</f>
        <v>0</v>
      </c>
      <c r="E167" s="18" t="n">
        <f aca="false">MOD(QUOTIENT($A$167,Assumptions!$B$80),2)</f>
        <v>0</v>
      </c>
      <c r="F167" s="18" t="n">
        <f aca="false">MOD(QUOTIENT($A$167,Assumptions!$B$81),2)</f>
        <v>1</v>
      </c>
      <c r="G167" s="18" t="n">
        <f aca="false">MOD(QUOTIENT($A$167,Assumptions!$B$82),2)</f>
        <v>0</v>
      </c>
      <c r="H167" s="18" t="n">
        <f aca="false">MOD(QUOTIENT($A$167,Assumptions!$B$83),2)</f>
        <v>0</v>
      </c>
      <c r="I167" s="18" t="n">
        <f aca="false">IF($B$167=1,MIN(Assumptions!$B$67,MAX(Assumptions!$B$4,Assumptions!$B$24-(Assumptions!$B$4))),Assumptions!$B$4)</f>
        <v>0</v>
      </c>
      <c r="J167" s="18" t="n">
        <f aca="false">IF($C$167=1,MIN(Assumptions!$B$66,MAX(Assumptions!$B$4,Assumptions!$B$24-($I$167))),Assumptions!$B$4)</f>
        <v>300000000</v>
      </c>
      <c r="K167" s="18" t="n">
        <f aca="false">IF($D$167=1,MIN(Assumptions!$B$61,MAX(Assumptions!$B$4,Assumptions!$B$24-($I$167+$J$167))),Assumptions!$B$4)</f>
        <v>0</v>
      </c>
      <c r="L167" s="18" t="n">
        <f aca="false">IF($E$167=1,MIN(Assumptions!$B$56,MAX(Assumptions!$B$4,Assumptions!$B$24-($I$167+$J$167+$K$167))),Assumptions!$B$4)</f>
        <v>0</v>
      </c>
      <c r="M167" s="18" t="n">
        <f aca="false">IF($F$167=1,MIN(Assumptions!$B$51,MAX(Assumptions!$B$4,Assumptions!$B$24-($I$167+$J$167+$K$167+$L$167))),Assumptions!$B$4)</f>
        <v>30000000</v>
      </c>
      <c r="N167" s="18" t="n">
        <f aca="false">IF($G$167=1,MIN(Assumptions!$B$46,MAX(Assumptions!$B$4,Assumptions!$B$24-($I$167+$J$167+$K$167+$L$167+$M$167))),Assumptions!$B$4)</f>
        <v>0</v>
      </c>
      <c r="O167" s="18" t="n">
        <f aca="false">IF($H$167=1,MIN(Assumptions!$B$41,MAX(Assumptions!$B$4,Assumptions!$B$24-($I$167+$J$167+$K$167+$L$167+$M$167+$N$167))),Assumptions!$B$4)</f>
        <v>0</v>
      </c>
      <c r="P167" s="18" t="n">
        <f aca="false">$I$167+$J$167+$K$167+$L$167+$M$167+$N$167+$O$167</f>
        <v>330000000</v>
      </c>
      <c r="Q167" s="18" t="n">
        <f aca="false">MAX(Assumptions!$B$4,Assumptions!$B$24-$P$167)</f>
        <v>370000000</v>
      </c>
      <c r="R167" s="18" t="n">
        <f aca="false">$J$120+$O$120+Assumptions!$B$20+IF($B$167=0,$D$120,Assumptions!$B$4)+IF($C$167=0,$AI$120,Assumptions!$B$4)+IF($D$167=0,$AF$120,Assumptions!$B$4)+IF($E$167=0,$AC$120,Assumptions!$B$4)+IF($F$167=0,$Z$120,Assumptions!$B$4)+IF($G$167=0,$W$120,Assumptions!$B$4)+IF($H$167=0,$T$120,Assumptions!$B$4)</f>
        <v>24211432.2584705</v>
      </c>
      <c r="S167" s="18" t="n">
        <f aca="false">IF($R$167&gt;Assumptions!$B$4,$Q$167/$R$167&gt;Assumptions!$B$13,FALSE())</f>
        <v>1</v>
      </c>
      <c r="T167" s="18" t="n">
        <f aca="false">IF($S$167,($Q$167+Assumptions!$B$14*Assumptions!$B$13)/($R$167+Assumptions!$B$14),IF($R$167&gt;Assumptions!$B$4,$Q$167/$R$167,Assumptions!$B$4))</f>
        <v>13.9453398228721</v>
      </c>
      <c r="U167" s="18" t="n">
        <f aca="false">IF($B$167=1,$I$167,$D$120*$T$167)</f>
        <v>11118174.1549654</v>
      </c>
      <c r="V167" s="18" t="n">
        <f aca="false">IF($C$167=1,$J$167,$AI$120*$T$167)</f>
        <v>300000000</v>
      </c>
      <c r="W167" s="18" t="n">
        <f aca="false">IF($D$167=1,$K$167,$AF$120*$T$167)</f>
        <v>24176357.3534726</v>
      </c>
      <c r="X167" s="18" t="n">
        <f aca="false">IF($E$167=1,$L$167,$AC$120*$T$167)</f>
        <v>33468815.5748931</v>
      </c>
      <c r="Y167" s="18" t="n">
        <f aca="false">IF($F$167=1,$M$167,$Z$120*$T$167)</f>
        <v>30000000</v>
      </c>
      <c r="Z167" s="18" t="n">
        <f aca="false">IF($G$167=1,$N$167,$W$120*$T$167)</f>
        <v>69726699.1143607</v>
      </c>
      <c r="AA167" s="18" t="n">
        <f aca="false">IF($H$167=1,$O$167,$T$120*$T$167)</f>
        <v>69726699.1143607</v>
      </c>
      <c r="AB167" s="18" t="n">
        <f aca="false">($J$120+$O$120)*$T$167</f>
        <v>3911846.72491798</v>
      </c>
      <c r="AC167" s="18" t="n">
        <f aca="false">Assumptions!$B$20*$T$167</f>
        <v>125508058.405849</v>
      </c>
      <c r="AD167" s="18" t="n">
        <f aca="false">IF($S$167,Assumptions!$B$14*($T$167-Assumptions!$B$13),Assumptions!$B$4)</f>
        <v>32363349.5571803</v>
      </c>
      <c r="AE167" s="18" t="n">
        <f aca="false">$U$167+$V$167+$W$167+$X$167+$Y$167+$Z$167+$AA$167+$AB$167+$AC$167+$AD$167</f>
        <v>700000000</v>
      </c>
      <c r="AF167" s="18" t="n">
        <f aca="false">IF(AND(IF($B$167=1,$U$167&gt;=INDEX($U$131:$U$258,1+$A$167-Assumptions!$B$77),$U$167&gt;INDEX($U$131:$U$258,1+$A$167+Assumptions!$B$77)),IF($C$167=1,$V$167&gt;=INDEX($V$131:$V$258,1+$A$167-Assumptions!$B$78),$V$167&gt;INDEX($V$131:$V$258,1+$A$167+Assumptions!$B$78)),IF($D$167=1,$W$167&gt;=INDEX($W$131:$W$258,1+$A$167-Assumptions!$B$79),$W$167&gt;INDEX($W$131:$W$258,1+$A$167+Assumptions!$B$79)),IF($E$167=1,$X$167&gt;=INDEX($X$131:$X$258,1+$A$167-Assumptions!$B$80),$X$167&gt;INDEX($X$131:$X$258,1+$A$167+Assumptions!$B$80)),IF($F$167=1,$Y$167&gt;=INDEX($Y$131:$Y$258,1+$A$167-Assumptions!$B$81),$Y$167&gt;INDEX($Y$131:$Y$258,1+$A$167+Assumptions!$B$81)),IF($G$167=1,$Z$167&gt;=INDEX($Z$131:$Z$258,1+$A$167-Assumptions!$B$82),$Z$167&gt;INDEX($Z$131:$Z$258,1+$A$167+Assumptions!$B$82)),IF($H$167=1,$AA$167&gt;=INDEX($AA$131:$AA$258,1+$A$167-Assumptions!$B$83),$AA$167&gt;INDEX($AA$131:$AA$258,1+$A$167+Assumptions!$B$83))),1,0)</f>
        <v>0</v>
      </c>
      <c r="AG167" s="16"/>
      <c r="AH167" s="16"/>
      <c r="AI167" s="16"/>
    </row>
    <row r="168" customFormat="false" ht="23.85" hidden="true" customHeight="false" outlineLevel="0" collapsed="false">
      <c r="A168" s="6" t="n">
        <f aca="false">ROW()-ROW($A$131)+Assumptions!$B$4</f>
        <v>37</v>
      </c>
      <c r="B168" s="18" t="n">
        <f aca="false">MOD(QUOTIENT($A$168,Assumptions!$B$77),2)</f>
        <v>0</v>
      </c>
      <c r="C168" s="18" t="n">
        <f aca="false">MOD(QUOTIENT($A$168,Assumptions!$B$78),2)</f>
        <v>1</v>
      </c>
      <c r="D168" s="18" t="n">
        <f aca="false">MOD(QUOTIENT($A$168,Assumptions!$B$79),2)</f>
        <v>0</v>
      </c>
      <c r="E168" s="18" t="n">
        <f aca="false">MOD(QUOTIENT($A$168,Assumptions!$B$80),2)</f>
        <v>0</v>
      </c>
      <c r="F168" s="18" t="n">
        <f aca="false">MOD(QUOTIENT($A$168,Assumptions!$B$81),2)</f>
        <v>1</v>
      </c>
      <c r="G168" s="18" t="n">
        <f aca="false">MOD(QUOTIENT($A$168,Assumptions!$B$82),2)</f>
        <v>0</v>
      </c>
      <c r="H168" s="18" t="n">
        <f aca="false">MOD(QUOTIENT($A$168,Assumptions!$B$83),2)</f>
        <v>1</v>
      </c>
      <c r="I168" s="18" t="n">
        <f aca="false">IF($B$168=1,MIN(Assumptions!$B$67,MAX(Assumptions!$B$4,Assumptions!$B$24-(Assumptions!$B$4))),Assumptions!$B$4)</f>
        <v>0</v>
      </c>
      <c r="J168" s="18" t="n">
        <f aca="false">IF($C$168=1,MIN(Assumptions!$B$66,MAX(Assumptions!$B$4,Assumptions!$B$24-($I$168))),Assumptions!$B$4)</f>
        <v>300000000</v>
      </c>
      <c r="K168" s="18" t="n">
        <f aca="false">IF($D$168=1,MIN(Assumptions!$B$61,MAX(Assumptions!$B$4,Assumptions!$B$24-($I$168+$J$168))),Assumptions!$B$4)</f>
        <v>0</v>
      </c>
      <c r="L168" s="18" t="n">
        <f aca="false">IF($E$168=1,MIN(Assumptions!$B$56,MAX(Assumptions!$B$4,Assumptions!$B$24-($I$168+$J$168+$K$168))),Assumptions!$B$4)</f>
        <v>0</v>
      </c>
      <c r="M168" s="18" t="n">
        <f aca="false">IF($F$168=1,MIN(Assumptions!$B$51,MAX(Assumptions!$B$4,Assumptions!$B$24-($I$168+$J$168+$K$168+$L$168))),Assumptions!$B$4)</f>
        <v>30000000</v>
      </c>
      <c r="N168" s="18" t="n">
        <f aca="false">IF($G$168=1,MIN(Assumptions!$B$46,MAX(Assumptions!$B$4,Assumptions!$B$24-($I$168+$J$168+$K$168+$L$168+$M$168))),Assumptions!$B$4)</f>
        <v>0</v>
      </c>
      <c r="O168" s="18" t="n">
        <f aca="false">IF($H$168=1,MIN(Assumptions!$B$41,MAX(Assumptions!$B$4,Assumptions!$B$24-($I$168+$J$168+$K$168+$L$168+$M$168+$N$168))),Assumptions!$B$4)</f>
        <v>5000000</v>
      </c>
      <c r="P168" s="18" t="n">
        <f aca="false">$I$168+$J$168+$K$168+$L$168+$M$168+$N$168+$O$168</f>
        <v>335000000</v>
      </c>
      <c r="Q168" s="18" t="n">
        <f aca="false">MAX(Assumptions!$B$4,Assumptions!$B$24-$P$168)</f>
        <v>365000000</v>
      </c>
      <c r="R168" s="18" t="n">
        <f aca="false">$J$120+$O$120+Assumptions!$B$20+IF($B$168=0,$D$120,Assumptions!$B$4)+IF($C$168=0,$AI$120,Assumptions!$B$4)+IF($D$168=0,$AF$120,Assumptions!$B$4)+IF($E$168=0,$AC$120,Assumptions!$B$4)+IF($F$168=0,$Z$120,Assumptions!$B$4)+IF($G$168=0,$W$120,Assumptions!$B$4)+IF($H$168=0,$T$120,Assumptions!$B$4)</f>
        <v>19211432.2584705</v>
      </c>
      <c r="S168" s="18" t="n">
        <f aca="false">IF($R$168&gt;Assumptions!$B$4,$Q$168/$R$168&gt;Assumptions!$B$13,FALSE())</f>
        <v>1</v>
      </c>
      <c r="T168" s="18" t="n">
        <f aca="false">IF($S$168,($Q$168+Assumptions!$B$14*Assumptions!$B$13)/($R$168+Assumptions!$B$14),IF($R$168&gt;Assumptions!$B$4,$Q$168/$R$168,Assumptions!$B$4))</f>
        <v>16.9265664109572</v>
      </c>
      <c r="U168" s="18" t="n">
        <f aca="false">IF($B$168=1,$I$168,$D$120*$T$168)</f>
        <v>13495010.9207056</v>
      </c>
      <c r="V168" s="18" t="n">
        <f aca="false">IF($C$168=1,$J$168,$AI$120*$T$168)</f>
        <v>300000000</v>
      </c>
      <c r="W168" s="18" t="n">
        <f aca="false">IF($D$168=1,$K$168,$AF$120*$T$168)</f>
        <v>29344764.8832057</v>
      </c>
      <c r="X168" s="18" t="n">
        <f aca="false">IF($E$168=1,$L$168,$AC$120*$T$168)</f>
        <v>40623759.3862974</v>
      </c>
      <c r="Y168" s="18" t="n">
        <f aca="false">IF($F$168=1,$M$168,$Z$120*$T$168)</f>
        <v>30000000</v>
      </c>
      <c r="Z168" s="18" t="n">
        <f aca="false">IF($G$168=1,$N$168,$W$120*$T$168)</f>
        <v>84632832.0547862</v>
      </c>
      <c r="AA168" s="18" t="n">
        <f aca="false">IF($H$168=1,$O$168,$T$120*$T$168)</f>
        <v>5000000</v>
      </c>
      <c r="AB168" s="18" t="n">
        <f aca="false">($J$120+$O$120)*$T$168</f>
        <v>4748119.02899707</v>
      </c>
      <c r="AC168" s="18" t="n">
        <f aca="false">Assumptions!$B$20*$T$168</f>
        <v>152339097.698615</v>
      </c>
      <c r="AD168" s="18" t="n">
        <f aca="false">IF($S$168,Assumptions!$B$14*($T$168-Assumptions!$B$13),Assumptions!$B$4)</f>
        <v>39816416.0273931</v>
      </c>
      <c r="AE168" s="18" t="n">
        <f aca="false">$U$168+$V$168+$W$168+$X$168+$Y$168+$Z$168+$AA$168+$AB$168+$AC$168+$AD$168</f>
        <v>700000000</v>
      </c>
      <c r="AF168" s="18" t="n">
        <f aca="false">IF(AND(IF($B$168=1,$U$168&gt;=INDEX($U$131:$U$258,1+$A$168-Assumptions!$B$77),$U$168&gt;INDEX($U$131:$U$258,1+$A$168+Assumptions!$B$77)),IF($C$168=1,$V$168&gt;=INDEX($V$131:$V$258,1+$A$168-Assumptions!$B$78),$V$168&gt;INDEX($V$131:$V$258,1+$A$168+Assumptions!$B$78)),IF($D$168=1,$W$168&gt;=INDEX($W$131:$W$258,1+$A$168-Assumptions!$B$79),$W$168&gt;INDEX($W$131:$W$258,1+$A$168+Assumptions!$B$79)),IF($E$168=1,$X$168&gt;=INDEX($X$131:$X$258,1+$A$168-Assumptions!$B$80),$X$168&gt;INDEX($X$131:$X$258,1+$A$168+Assumptions!$B$80)),IF($F$168=1,$Y$168&gt;=INDEX($Y$131:$Y$258,1+$A$168-Assumptions!$B$81),$Y$168&gt;INDEX($Y$131:$Y$258,1+$A$168+Assumptions!$B$81)),IF($G$168=1,$Z$168&gt;=INDEX($Z$131:$Z$258,1+$A$168-Assumptions!$B$82),$Z$168&gt;INDEX($Z$131:$Z$258,1+$A$168+Assumptions!$B$82)),IF($H$168=1,$AA$168&gt;=INDEX($AA$131:$AA$258,1+$A$168-Assumptions!$B$83),$AA$168&gt;INDEX($AA$131:$AA$258,1+$A$168+Assumptions!$B$83))),1,0)</f>
        <v>0</v>
      </c>
      <c r="AG168" s="16"/>
      <c r="AH168" s="16"/>
      <c r="AI168" s="16"/>
    </row>
    <row r="169" customFormat="false" ht="23.85" hidden="true" customHeight="false" outlineLevel="0" collapsed="false">
      <c r="A169" s="6" t="n">
        <f aca="false">ROW()-ROW($A$131)+Assumptions!$B$4</f>
        <v>38</v>
      </c>
      <c r="B169" s="18" t="n">
        <f aca="false">MOD(QUOTIENT($A$169,Assumptions!$B$77),2)</f>
        <v>0</v>
      </c>
      <c r="C169" s="18" t="n">
        <f aca="false">MOD(QUOTIENT($A$169,Assumptions!$B$78),2)</f>
        <v>1</v>
      </c>
      <c r="D169" s="18" t="n">
        <f aca="false">MOD(QUOTIENT($A$169,Assumptions!$B$79),2)</f>
        <v>0</v>
      </c>
      <c r="E169" s="18" t="n">
        <f aca="false">MOD(QUOTIENT($A$169,Assumptions!$B$80),2)</f>
        <v>0</v>
      </c>
      <c r="F169" s="18" t="n">
        <f aca="false">MOD(QUOTIENT($A$169,Assumptions!$B$81),2)</f>
        <v>1</v>
      </c>
      <c r="G169" s="18" t="n">
        <f aca="false">MOD(QUOTIENT($A$169,Assumptions!$B$82),2)</f>
        <v>1</v>
      </c>
      <c r="H169" s="18" t="n">
        <f aca="false">MOD(QUOTIENT($A$169,Assumptions!$B$83),2)</f>
        <v>0</v>
      </c>
      <c r="I169" s="18" t="n">
        <f aca="false">IF($B$169=1,MIN(Assumptions!$B$67,MAX(Assumptions!$B$4,Assumptions!$B$24-(Assumptions!$B$4))),Assumptions!$B$4)</f>
        <v>0</v>
      </c>
      <c r="J169" s="18" t="n">
        <f aca="false">IF($C$169=1,MIN(Assumptions!$B$66,MAX(Assumptions!$B$4,Assumptions!$B$24-($I$169))),Assumptions!$B$4)</f>
        <v>300000000</v>
      </c>
      <c r="K169" s="18" t="n">
        <f aca="false">IF($D$169=1,MIN(Assumptions!$B$61,MAX(Assumptions!$B$4,Assumptions!$B$24-($I$169+$J$169))),Assumptions!$B$4)</f>
        <v>0</v>
      </c>
      <c r="L169" s="18" t="n">
        <f aca="false">IF($E$169=1,MIN(Assumptions!$B$56,MAX(Assumptions!$B$4,Assumptions!$B$24-($I$169+$J$169+$K$169))),Assumptions!$B$4)</f>
        <v>0</v>
      </c>
      <c r="M169" s="18" t="n">
        <f aca="false">IF($F$169=1,MIN(Assumptions!$B$51,MAX(Assumptions!$B$4,Assumptions!$B$24-($I$169+$J$169+$K$169+$L$169))),Assumptions!$B$4)</f>
        <v>30000000</v>
      </c>
      <c r="N169" s="18" t="n">
        <f aca="false">IF($G$169=1,MIN(Assumptions!$B$46,MAX(Assumptions!$B$4,Assumptions!$B$24-($I$169+$J$169+$K$169+$L$169+$M$169))),Assumptions!$B$4)</f>
        <v>15000000</v>
      </c>
      <c r="O169" s="18" t="n">
        <f aca="false">IF($H$169=1,MIN(Assumptions!$B$41,MAX(Assumptions!$B$4,Assumptions!$B$24-($I$169+$J$169+$K$169+$L$169+$M$169+$N$169))),Assumptions!$B$4)</f>
        <v>0</v>
      </c>
      <c r="P169" s="18" t="n">
        <f aca="false">$I$169+$J$169+$K$169+$L$169+$M$169+$N$169+$O$169</f>
        <v>345000000</v>
      </c>
      <c r="Q169" s="18" t="n">
        <f aca="false">MAX(Assumptions!$B$4,Assumptions!$B$24-$P$169)</f>
        <v>355000000</v>
      </c>
      <c r="R169" s="18" t="n">
        <f aca="false">$J$120+$O$120+Assumptions!$B$20+IF($B$169=0,$D$120,Assumptions!$B$4)+IF($C$169=0,$AI$120,Assumptions!$B$4)+IF($D$169=0,$AF$120,Assumptions!$B$4)+IF($E$169=0,$AC$120,Assumptions!$B$4)+IF($F$169=0,$Z$120,Assumptions!$B$4)+IF($G$169=0,$W$120,Assumptions!$B$4)+IF($H$169=0,$T$120,Assumptions!$B$4)</f>
        <v>19211432.2584705</v>
      </c>
      <c r="S169" s="18" t="n">
        <f aca="false">IF($R$169&gt;Assumptions!$B$4,$Q$169/$R$169&gt;Assumptions!$B$13,FALSE())</f>
        <v>1</v>
      </c>
      <c r="T169" s="18" t="n">
        <f aca="false">IF($S$169,($Q$169+Assumptions!$B$14*Assumptions!$B$13)/($R$169+Assumptions!$B$14),IF($R$169&gt;Assumptions!$B$4,$Q$169/$R$169,Assumptions!$B$4))</f>
        <v>16.4659795698428</v>
      </c>
      <c r="U169" s="18" t="n">
        <f aca="false">IF($B$169=1,$I$169,$D$120*$T$169)</f>
        <v>13127799.7391898</v>
      </c>
      <c r="V169" s="18" t="n">
        <f aca="false">IF($C$169=1,$J$169,$AI$120*$T$169)</f>
        <v>300000000</v>
      </c>
      <c r="W169" s="18" t="n">
        <f aca="false">IF($D$169=1,$K$169,$AF$120*$T$169)</f>
        <v>28546267.879581</v>
      </c>
      <c r="X169" s="18" t="n">
        <f aca="false">IF($E$169=1,$L$169,$AC$120*$T$169)</f>
        <v>39518350.9676226</v>
      </c>
      <c r="Y169" s="18" t="n">
        <f aca="false">IF($F$169=1,$M$169,$Z$120*$T$169)</f>
        <v>30000000</v>
      </c>
      <c r="Z169" s="18" t="n">
        <f aca="false">IF($G$169=1,$N$169,$W$120*$T$169)</f>
        <v>15000000</v>
      </c>
      <c r="AA169" s="18" t="n">
        <f aca="false">IF($H$169=1,$O$169,$T$120*$T$169)</f>
        <v>82329897.8492138</v>
      </c>
      <c r="AB169" s="18" t="n">
        <f aca="false">($J$120+$O$120)*$T$169</f>
        <v>4618918.51120123</v>
      </c>
      <c r="AC169" s="18" t="n">
        <f aca="false">Assumptions!$B$20*$T$169</f>
        <v>148193816.128585</v>
      </c>
      <c r="AD169" s="18" t="n">
        <f aca="false">IF($S$169,Assumptions!$B$14*($T$169-Assumptions!$B$13),Assumptions!$B$4)</f>
        <v>38664948.9246069</v>
      </c>
      <c r="AE169" s="18" t="n">
        <f aca="false">$U$169+$V$169+$W$169+$X$169+$Y$169+$Z$169+$AA$169+$AB$169+$AC$169+$AD$169</f>
        <v>700000000</v>
      </c>
      <c r="AF169" s="18" t="n">
        <f aca="false">IF(AND(IF($B$169=1,$U$169&gt;=INDEX($U$131:$U$258,1+$A$169-Assumptions!$B$77),$U$169&gt;INDEX($U$131:$U$258,1+$A$169+Assumptions!$B$77)),IF($C$169=1,$V$169&gt;=INDEX($V$131:$V$258,1+$A$169-Assumptions!$B$78),$V$169&gt;INDEX($V$131:$V$258,1+$A$169+Assumptions!$B$78)),IF($D$169=1,$W$169&gt;=INDEX($W$131:$W$258,1+$A$169-Assumptions!$B$79),$W$169&gt;INDEX($W$131:$W$258,1+$A$169+Assumptions!$B$79)),IF($E$169=1,$X$169&gt;=INDEX($X$131:$X$258,1+$A$169-Assumptions!$B$80),$X$169&gt;INDEX($X$131:$X$258,1+$A$169+Assumptions!$B$80)),IF($F$169=1,$Y$169&gt;=INDEX($Y$131:$Y$258,1+$A$169-Assumptions!$B$81),$Y$169&gt;INDEX($Y$131:$Y$258,1+$A$169+Assumptions!$B$81)),IF($G$169=1,$Z$169&gt;=INDEX($Z$131:$Z$258,1+$A$169-Assumptions!$B$82),$Z$169&gt;INDEX($Z$131:$Z$258,1+$A$169+Assumptions!$B$82)),IF($H$169=1,$AA$169&gt;=INDEX($AA$131:$AA$258,1+$A$169-Assumptions!$B$83),$AA$169&gt;INDEX($AA$131:$AA$258,1+$A$169+Assumptions!$B$83))),1,0)</f>
        <v>0</v>
      </c>
      <c r="AG169" s="16"/>
      <c r="AH169" s="16"/>
      <c r="AI169" s="16"/>
    </row>
    <row r="170" customFormat="false" ht="23.85" hidden="true" customHeight="false" outlineLevel="0" collapsed="false">
      <c r="A170" s="6" t="n">
        <f aca="false">ROW()-ROW($A$131)+Assumptions!$B$4</f>
        <v>39</v>
      </c>
      <c r="B170" s="18" t="n">
        <f aca="false">MOD(QUOTIENT($A$170,Assumptions!$B$77),2)</f>
        <v>0</v>
      </c>
      <c r="C170" s="18" t="n">
        <f aca="false">MOD(QUOTIENT($A$170,Assumptions!$B$78),2)</f>
        <v>1</v>
      </c>
      <c r="D170" s="18" t="n">
        <f aca="false">MOD(QUOTIENT($A$170,Assumptions!$B$79),2)</f>
        <v>0</v>
      </c>
      <c r="E170" s="18" t="n">
        <f aca="false">MOD(QUOTIENT($A$170,Assumptions!$B$80),2)</f>
        <v>0</v>
      </c>
      <c r="F170" s="18" t="n">
        <f aca="false">MOD(QUOTIENT($A$170,Assumptions!$B$81),2)</f>
        <v>1</v>
      </c>
      <c r="G170" s="18" t="n">
        <f aca="false">MOD(QUOTIENT($A$170,Assumptions!$B$82),2)</f>
        <v>1</v>
      </c>
      <c r="H170" s="18" t="n">
        <f aca="false">MOD(QUOTIENT($A$170,Assumptions!$B$83),2)</f>
        <v>1</v>
      </c>
      <c r="I170" s="18" t="n">
        <f aca="false">IF($B$170=1,MIN(Assumptions!$B$67,MAX(Assumptions!$B$4,Assumptions!$B$24-(Assumptions!$B$4))),Assumptions!$B$4)</f>
        <v>0</v>
      </c>
      <c r="J170" s="18" t="n">
        <f aca="false">IF($C$170=1,MIN(Assumptions!$B$66,MAX(Assumptions!$B$4,Assumptions!$B$24-($I$170))),Assumptions!$B$4)</f>
        <v>300000000</v>
      </c>
      <c r="K170" s="18" t="n">
        <f aca="false">IF($D$170=1,MIN(Assumptions!$B$61,MAX(Assumptions!$B$4,Assumptions!$B$24-($I$170+$J$170))),Assumptions!$B$4)</f>
        <v>0</v>
      </c>
      <c r="L170" s="18" t="n">
        <f aca="false">IF($E$170=1,MIN(Assumptions!$B$56,MAX(Assumptions!$B$4,Assumptions!$B$24-($I$170+$J$170+$K$170))),Assumptions!$B$4)</f>
        <v>0</v>
      </c>
      <c r="M170" s="18" t="n">
        <f aca="false">IF($F$170=1,MIN(Assumptions!$B$51,MAX(Assumptions!$B$4,Assumptions!$B$24-($I$170+$J$170+$K$170+$L$170))),Assumptions!$B$4)</f>
        <v>30000000</v>
      </c>
      <c r="N170" s="18" t="n">
        <f aca="false">IF($G$170=1,MIN(Assumptions!$B$46,MAX(Assumptions!$B$4,Assumptions!$B$24-($I$170+$J$170+$K$170+$L$170+$M$170))),Assumptions!$B$4)</f>
        <v>15000000</v>
      </c>
      <c r="O170" s="18" t="n">
        <f aca="false">IF($H$170=1,MIN(Assumptions!$B$41,MAX(Assumptions!$B$4,Assumptions!$B$24-($I$170+$J$170+$K$170+$L$170+$M$170+$N$170))),Assumptions!$B$4)</f>
        <v>5000000</v>
      </c>
      <c r="P170" s="18" t="n">
        <f aca="false">$I$170+$J$170+$K$170+$L$170+$M$170+$N$170+$O$170</f>
        <v>350000000</v>
      </c>
      <c r="Q170" s="18" t="n">
        <f aca="false">MAX(Assumptions!$B$4,Assumptions!$B$24-$P$170)</f>
        <v>350000000</v>
      </c>
      <c r="R170" s="18" t="n">
        <f aca="false">$J$120+$O$120+Assumptions!$B$20+IF($B$170=0,$D$120,Assumptions!$B$4)+IF($C$170=0,$AI$120,Assumptions!$B$4)+IF($D$170=0,$AF$120,Assumptions!$B$4)+IF($E$170=0,$AC$120,Assumptions!$B$4)+IF($F$170=0,$Z$120,Assumptions!$B$4)+IF($G$170=0,$W$120,Assumptions!$B$4)+IF($H$170=0,$T$120,Assumptions!$B$4)</f>
        <v>14211432.2584705</v>
      </c>
      <c r="S170" s="18" t="n">
        <f aca="false">IF($R$170&gt;Assumptions!$B$4,$Q$170/$R$170&gt;Assumptions!$B$13,FALSE())</f>
        <v>1</v>
      </c>
      <c r="T170" s="18" t="n">
        <f aca="false">IF($S$170,($Q$170+Assumptions!$B$14*Assumptions!$B$13)/($R$170+Assumptions!$B$14),IF($R$170&gt;Assumptions!$B$4,$Q$170/$R$170,Assumptions!$B$4))</f>
        <v>21.0933446366531</v>
      </c>
      <c r="U170" s="18" t="n">
        <f aca="false">IF($B$170=1,$I$170,$D$120*$T$170)</f>
        <v>16817050.1515045</v>
      </c>
      <c r="V170" s="18" t="n">
        <f aca="false">IF($C$170=1,$J$170,$AI$120*$T$170)</f>
        <v>300000000</v>
      </c>
      <c r="W170" s="18" t="n">
        <f aca="false">IF($D$170=1,$K$170,$AF$120*$T$170)</f>
        <v>36568505.6221635</v>
      </c>
      <c r="X170" s="18" t="n">
        <f aca="false">IF($E$170=1,$L$170,$AC$120*$T$170)</f>
        <v>50624027.1279674</v>
      </c>
      <c r="Y170" s="18" t="n">
        <f aca="false">IF($F$170=1,$M$170,$Z$120*$T$170)</f>
        <v>30000000</v>
      </c>
      <c r="Z170" s="18" t="n">
        <f aca="false">IF($G$170=1,$N$170,$W$120*$T$170)</f>
        <v>15000000</v>
      </c>
      <c r="AA170" s="18" t="n">
        <f aca="false">IF($H$170=1,$O$170,$T$120*$T$170)</f>
        <v>5000000</v>
      </c>
      <c r="AB170" s="18" t="n">
        <f aca="false">($J$120+$O$120)*$T$170</f>
        <v>5916953.77685413</v>
      </c>
      <c r="AC170" s="18" t="n">
        <f aca="false">Assumptions!$B$20*$T$170</f>
        <v>189840101.729878</v>
      </c>
      <c r="AD170" s="18" t="n">
        <f aca="false">IF($S$170,Assumptions!$B$14*($T$170-Assumptions!$B$13),Assumptions!$B$4)</f>
        <v>50233361.5916327</v>
      </c>
      <c r="AE170" s="18" t="n">
        <f aca="false">$U$170+$V$170+$W$170+$X$170+$Y$170+$Z$170+$AA$170+$AB$170+$AC$170+$AD$170</f>
        <v>700000000</v>
      </c>
      <c r="AF170" s="18" t="n">
        <f aca="false">IF(AND(IF($B$170=1,$U$170&gt;=INDEX($U$131:$U$258,1+$A$170-Assumptions!$B$77),$U$170&gt;INDEX($U$131:$U$258,1+$A$170+Assumptions!$B$77)),IF($C$170=1,$V$170&gt;=INDEX($V$131:$V$258,1+$A$170-Assumptions!$B$78),$V$170&gt;INDEX($V$131:$V$258,1+$A$170+Assumptions!$B$78)),IF($D$170=1,$W$170&gt;=INDEX($W$131:$W$258,1+$A$170-Assumptions!$B$79),$W$170&gt;INDEX($W$131:$W$258,1+$A$170+Assumptions!$B$79)),IF($E$170=1,$X$170&gt;=INDEX($X$131:$X$258,1+$A$170-Assumptions!$B$80),$X$170&gt;INDEX($X$131:$X$258,1+$A$170+Assumptions!$B$80)),IF($F$170=1,$Y$170&gt;=INDEX($Y$131:$Y$258,1+$A$170-Assumptions!$B$81),$Y$170&gt;INDEX($Y$131:$Y$258,1+$A$170+Assumptions!$B$81)),IF($G$170=1,$Z$170&gt;=INDEX($Z$131:$Z$258,1+$A$170-Assumptions!$B$82),$Z$170&gt;INDEX($Z$131:$Z$258,1+$A$170+Assumptions!$B$82)),IF($H$170=1,$AA$170&gt;=INDEX($AA$131:$AA$258,1+$A$170-Assumptions!$B$83),$AA$170&gt;INDEX($AA$131:$AA$258,1+$A$170+Assumptions!$B$83))),1,0)</f>
        <v>0</v>
      </c>
      <c r="AG170" s="16"/>
      <c r="AH170" s="16"/>
      <c r="AI170" s="16"/>
    </row>
    <row r="171" customFormat="false" ht="23.85" hidden="true" customHeight="false" outlineLevel="0" collapsed="false">
      <c r="A171" s="6" t="n">
        <f aca="false">ROW()-ROW($A$131)+Assumptions!$B$4</f>
        <v>40</v>
      </c>
      <c r="B171" s="18" t="n">
        <f aca="false">MOD(QUOTIENT($A$171,Assumptions!$B$77),2)</f>
        <v>0</v>
      </c>
      <c r="C171" s="18" t="n">
        <f aca="false">MOD(QUOTIENT($A$171,Assumptions!$B$78),2)</f>
        <v>1</v>
      </c>
      <c r="D171" s="18" t="n">
        <f aca="false">MOD(QUOTIENT($A$171,Assumptions!$B$79),2)</f>
        <v>0</v>
      </c>
      <c r="E171" s="18" t="n">
        <f aca="false">MOD(QUOTIENT($A$171,Assumptions!$B$80),2)</f>
        <v>1</v>
      </c>
      <c r="F171" s="18" t="n">
        <f aca="false">MOD(QUOTIENT($A$171,Assumptions!$B$81),2)</f>
        <v>0</v>
      </c>
      <c r="G171" s="18" t="n">
        <f aca="false">MOD(QUOTIENT($A$171,Assumptions!$B$82),2)</f>
        <v>0</v>
      </c>
      <c r="H171" s="18" t="n">
        <f aca="false">MOD(QUOTIENT($A$171,Assumptions!$B$83),2)</f>
        <v>0</v>
      </c>
      <c r="I171" s="18" t="n">
        <f aca="false">IF($B$171=1,MIN(Assumptions!$B$67,MAX(Assumptions!$B$4,Assumptions!$B$24-(Assumptions!$B$4))),Assumptions!$B$4)</f>
        <v>0</v>
      </c>
      <c r="J171" s="18" t="n">
        <f aca="false">IF($C$171=1,MIN(Assumptions!$B$66,MAX(Assumptions!$B$4,Assumptions!$B$24-($I$171))),Assumptions!$B$4)</f>
        <v>300000000</v>
      </c>
      <c r="K171" s="18" t="n">
        <f aca="false">IF($D$171=1,MIN(Assumptions!$B$61,MAX(Assumptions!$B$4,Assumptions!$B$24-($I$171+$J$171))),Assumptions!$B$4)</f>
        <v>0</v>
      </c>
      <c r="L171" s="18" t="n">
        <f aca="false">IF($E$171=1,MIN(Assumptions!$B$56,MAX(Assumptions!$B$4,Assumptions!$B$24-($I$171+$J$171+$K$171))),Assumptions!$B$4)</f>
        <v>60000000</v>
      </c>
      <c r="M171" s="18" t="n">
        <f aca="false">IF($F$171=1,MIN(Assumptions!$B$51,MAX(Assumptions!$B$4,Assumptions!$B$24-($I$171+$J$171+$K$171+$L$171))),Assumptions!$B$4)</f>
        <v>0</v>
      </c>
      <c r="N171" s="18" t="n">
        <f aca="false">IF($G$171=1,MIN(Assumptions!$B$46,MAX(Assumptions!$B$4,Assumptions!$B$24-($I$171+$J$171+$K$171+$L$171+$M$171))),Assumptions!$B$4)</f>
        <v>0</v>
      </c>
      <c r="O171" s="18" t="n">
        <f aca="false">IF($H$171=1,MIN(Assumptions!$B$41,MAX(Assumptions!$B$4,Assumptions!$B$24-($I$171+$J$171+$K$171+$L$171+$M$171+$N$171))),Assumptions!$B$4)</f>
        <v>0</v>
      </c>
      <c r="P171" s="18" t="n">
        <f aca="false">$I$171+$J$171+$K$171+$L$171+$M$171+$N$171+$O$171</f>
        <v>360000000</v>
      </c>
      <c r="Q171" s="18" t="n">
        <f aca="false">MAX(Assumptions!$B$4,Assumptions!$B$24-$P$171)</f>
        <v>340000000</v>
      </c>
      <c r="R171" s="18" t="n">
        <f aca="false">$J$120+$O$120+Assumptions!$B$20+IF($B$171=0,$D$120,Assumptions!$B$4)+IF($C$171=0,$AI$120,Assumptions!$B$4)+IF($D$171=0,$AF$120,Assumptions!$B$4)+IF($E$171=0,$AC$120,Assumptions!$B$4)+IF($F$171=0,$Z$120,Assumptions!$B$4)+IF($G$171=0,$W$120,Assumptions!$B$4)+IF($H$171=0,$T$120,Assumptions!$B$4)</f>
        <v>24811432.2584705</v>
      </c>
      <c r="S171" s="18" t="n">
        <f aca="false">IF($R$171&gt;Assumptions!$B$4,$Q$171/$R$171&gt;Assumptions!$B$13,FALSE())</f>
        <v>1</v>
      </c>
      <c r="T171" s="18" t="n">
        <f aca="false">IF($S$171,($Q$171+Assumptions!$B$14*Assumptions!$B$13)/($R$171+Assumptions!$B$14),IF($R$171&gt;Assumptions!$B$4,$Q$171/$R$171,Assumptions!$B$4))</f>
        <v>12.540536020178</v>
      </c>
      <c r="U171" s="18" t="n">
        <f aca="false">IF($B$171=1,$I$171,$D$120*$T$171)</f>
        <v>9998168.93958191</v>
      </c>
      <c r="V171" s="18" t="n">
        <f aca="false">IF($C$171=1,$J$171,$AI$120*$T$171)</f>
        <v>300000000</v>
      </c>
      <c r="W171" s="18" t="n">
        <f aca="false">IF($D$171=1,$K$171,$AF$120*$T$171)</f>
        <v>21740917.330007</v>
      </c>
      <c r="X171" s="18" t="n">
        <f aca="false">IF($E$171=1,$L$171,$AC$120*$T$171)</f>
        <v>60000000</v>
      </c>
      <c r="Y171" s="18" t="n">
        <f aca="false">IF($F$171=1,$M$171,$Z$120*$T$171)</f>
        <v>37621608.0605339</v>
      </c>
      <c r="Z171" s="18" t="n">
        <f aca="false">IF($G$171=1,$N$171,$W$120*$T$171)</f>
        <v>62702680.1008899</v>
      </c>
      <c r="AA171" s="18" t="n">
        <f aca="false">IF($H$171=1,$O$171,$T$120*$T$171)</f>
        <v>62702680.1008899</v>
      </c>
      <c r="AB171" s="18" t="n">
        <f aca="false">($J$120+$O$120)*$T$171</f>
        <v>3517781.23605063</v>
      </c>
      <c r="AC171" s="18" t="n">
        <f aca="false">Assumptions!$B$20*$T$171</f>
        <v>112864824.181602</v>
      </c>
      <c r="AD171" s="18" t="n">
        <f aca="false">IF($S$171,Assumptions!$B$14*($T$171-Assumptions!$B$13),Assumptions!$B$4)</f>
        <v>28851340.0504449</v>
      </c>
      <c r="AE171" s="18" t="n">
        <f aca="false">$U$171+$V$171+$W$171+$X$171+$Y$171+$Z$171+$AA$171+$AB$171+$AC$171+$AD$171</f>
        <v>700000000</v>
      </c>
      <c r="AF171" s="18" t="n">
        <f aca="false">IF(AND(IF($B$171=1,$U$171&gt;=INDEX($U$131:$U$258,1+$A$171-Assumptions!$B$77),$U$171&gt;INDEX($U$131:$U$258,1+$A$171+Assumptions!$B$77)),IF($C$171=1,$V$171&gt;=INDEX($V$131:$V$258,1+$A$171-Assumptions!$B$78),$V$171&gt;INDEX($V$131:$V$258,1+$A$171+Assumptions!$B$78)),IF($D$171=1,$W$171&gt;=INDEX($W$131:$W$258,1+$A$171-Assumptions!$B$79),$W$171&gt;INDEX($W$131:$W$258,1+$A$171+Assumptions!$B$79)),IF($E$171=1,$X$171&gt;=INDEX($X$131:$X$258,1+$A$171-Assumptions!$B$80),$X$171&gt;INDEX($X$131:$X$258,1+$A$171+Assumptions!$B$80)),IF($F$171=1,$Y$171&gt;=INDEX($Y$131:$Y$258,1+$A$171-Assumptions!$B$81),$Y$171&gt;INDEX($Y$131:$Y$258,1+$A$171+Assumptions!$B$81)),IF($G$171=1,$Z$171&gt;=INDEX($Z$131:$Z$258,1+$A$171-Assumptions!$B$82),$Z$171&gt;INDEX($Z$131:$Z$258,1+$A$171+Assumptions!$B$82)),IF($H$171=1,$AA$171&gt;=INDEX($AA$131:$AA$258,1+$A$171-Assumptions!$B$83),$AA$171&gt;INDEX($AA$131:$AA$258,1+$A$171+Assumptions!$B$83))),1,0)</f>
        <v>0</v>
      </c>
      <c r="AG171" s="16"/>
      <c r="AH171" s="16"/>
      <c r="AI171" s="16"/>
    </row>
    <row r="172" customFormat="false" ht="23.85" hidden="true" customHeight="false" outlineLevel="0" collapsed="false">
      <c r="A172" s="6" t="n">
        <f aca="false">ROW()-ROW($A$131)+Assumptions!$B$4</f>
        <v>41</v>
      </c>
      <c r="B172" s="18" t="n">
        <f aca="false">MOD(QUOTIENT($A$172,Assumptions!$B$77),2)</f>
        <v>0</v>
      </c>
      <c r="C172" s="18" t="n">
        <f aca="false">MOD(QUOTIENT($A$172,Assumptions!$B$78),2)</f>
        <v>1</v>
      </c>
      <c r="D172" s="18" t="n">
        <f aca="false">MOD(QUOTIENT($A$172,Assumptions!$B$79),2)</f>
        <v>0</v>
      </c>
      <c r="E172" s="18" t="n">
        <f aca="false">MOD(QUOTIENT($A$172,Assumptions!$B$80),2)</f>
        <v>1</v>
      </c>
      <c r="F172" s="18" t="n">
        <f aca="false">MOD(QUOTIENT($A$172,Assumptions!$B$81),2)</f>
        <v>0</v>
      </c>
      <c r="G172" s="18" t="n">
        <f aca="false">MOD(QUOTIENT($A$172,Assumptions!$B$82),2)</f>
        <v>0</v>
      </c>
      <c r="H172" s="18" t="n">
        <f aca="false">MOD(QUOTIENT($A$172,Assumptions!$B$83),2)</f>
        <v>1</v>
      </c>
      <c r="I172" s="18" t="n">
        <f aca="false">IF($B$172=1,MIN(Assumptions!$B$67,MAX(Assumptions!$B$4,Assumptions!$B$24-(Assumptions!$B$4))),Assumptions!$B$4)</f>
        <v>0</v>
      </c>
      <c r="J172" s="18" t="n">
        <f aca="false">IF($C$172=1,MIN(Assumptions!$B$66,MAX(Assumptions!$B$4,Assumptions!$B$24-($I$172))),Assumptions!$B$4)</f>
        <v>300000000</v>
      </c>
      <c r="K172" s="18" t="n">
        <f aca="false">IF($D$172=1,MIN(Assumptions!$B$61,MAX(Assumptions!$B$4,Assumptions!$B$24-($I$172+$J$172))),Assumptions!$B$4)</f>
        <v>0</v>
      </c>
      <c r="L172" s="18" t="n">
        <f aca="false">IF($E$172=1,MIN(Assumptions!$B$56,MAX(Assumptions!$B$4,Assumptions!$B$24-($I$172+$J$172+$K$172))),Assumptions!$B$4)</f>
        <v>60000000</v>
      </c>
      <c r="M172" s="18" t="n">
        <f aca="false">IF($F$172=1,MIN(Assumptions!$B$51,MAX(Assumptions!$B$4,Assumptions!$B$24-($I$172+$J$172+$K$172+$L$172))),Assumptions!$B$4)</f>
        <v>0</v>
      </c>
      <c r="N172" s="18" t="n">
        <f aca="false">IF($G$172=1,MIN(Assumptions!$B$46,MAX(Assumptions!$B$4,Assumptions!$B$24-($I$172+$J$172+$K$172+$L$172+$M$172))),Assumptions!$B$4)</f>
        <v>0</v>
      </c>
      <c r="O172" s="18" t="n">
        <f aca="false">IF($H$172=1,MIN(Assumptions!$B$41,MAX(Assumptions!$B$4,Assumptions!$B$24-($I$172+$J$172+$K$172+$L$172+$M$172+$N$172))),Assumptions!$B$4)</f>
        <v>5000000</v>
      </c>
      <c r="P172" s="18" t="n">
        <f aca="false">$I$172+$J$172+$K$172+$L$172+$M$172+$N$172+$O$172</f>
        <v>365000000</v>
      </c>
      <c r="Q172" s="18" t="n">
        <f aca="false">MAX(Assumptions!$B$4,Assumptions!$B$24-$P$172)</f>
        <v>335000000</v>
      </c>
      <c r="R172" s="18" t="n">
        <f aca="false">$J$120+$O$120+Assumptions!$B$20+IF($B$172=0,$D$120,Assumptions!$B$4)+IF($C$172=0,$AI$120,Assumptions!$B$4)+IF($D$172=0,$AF$120,Assumptions!$B$4)+IF($E$172=0,$AC$120,Assumptions!$B$4)+IF($F$172=0,$Z$120,Assumptions!$B$4)+IF($G$172=0,$W$120,Assumptions!$B$4)+IF($H$172=0,$T$120,Assumptions!$B$4)</f>
        <v>19811432.2584705</v>
      </c>
      <c r="S172" s="18" t="n">
        <f aca="false">IF($R$172&gt;Assumptions!$B$4,$Q$172/$R$172&gt;Assumptions!$B$13,FALSE())</f>
        <v>1</v>
      </c>
      <c r="T172" s="18" t="n">
        <f aca="false">IF($S$172,($Q$172+Assumptions!$B$14*Assumptions!$B$13)/($R$172+Assumptions!$B$14),IF($R$172&gt;Assumptions!$B$4,$Q$172/$R$172,Assumptions!$B$4))</f>
        <v>15.126774296252</v>
      </c>
      <c r="U172" s="18" t="n">
        <f aca="false">IF($B$172=1,$I$172,$D$120*$T$172)</f>
        <v>12060094.1364472</v>
      </c>
      <c r="V172" s="18" t="n">
        <f aca="false">IF($C$172=1,$J$172,$AI$120*$T$172)</f>
        <v>300000000</v>
      </c>
      <c r="W172" s="18" t="n">
        <f aca="false">IF($D$172=1,$K$172,$AF$120*$T$172)</f>
        <v>26224552.8353279</v>
      </c>
      <c r="X172" s="18" t="n">
        <f aca="false">IF($E$172=1,$L$172,$AC$120*$T$172)</f>
        <v>60000000</v>
      </c>
      <c r="Y172" s="18" t="n">
        <f aca="false">IF($F$172=1,$M$172,$Z$120*$T$172)</f>
        <v>45380322.8887561</v>
      </c>
      <c r="Z172" s="18" t="n">
        <f aca="false">IF($G$172=1,$N$172,$W$120*$T$172)</f>
        <v>75633871.4812602</v>
      </c>
      <c r="AA172" s="18" t="n">
        <f aca="false">IF($H$172=1,$O$172,$T$120*$T$172)</f>
        <v>5000000</v>
      </c>
      <c r="AB172" s="18" t="n">
        <f aca="false">($J$120+$O$120)*$T$172</f>
        <v>4243254.25131016</v>
      </c>
      <c r="AC172" s="18" t="n">
        <f aca="false">Assumptions!$B$20*$T$172</f>
        <v>136140968.666268</v>
      </c>
      <c r="AD172" s="18" t="n">
        <f aca="false">IF($S$172,Assumptions!$B$14*($T$172-Assumptions!$B$13),Assumptions!$B$4)</f>
        <v>35316935.7406301</v>
      </c>
      <c r="AE172" s="18" t="n">
        <f aca="false">$U$172+$V$172+$W$172+$X$172+$Y$172+$Z$172+$AA$172+$AB$172+$AC$172+$AD$172</f>
        <v>700000000</v>
      </c>
      <c r="AF172" s="18" t="n">
        <f aca="false">IF(AND(IF($B$172=1,$U$172&gt;=INDEX($U$131:$U$258,1+$A$172-Assumptions!$B$77),$U$172&gt;INDEX($U$131:$U$258,1+$A$172+Assumptions!$B$77)),IF($C$172=1,$V$172&gt;=INDEX($V$131:$V$258,1+$A$172-Assumptions!$B$78),$V$172&gt;INDEX($V$131:$V$258,1+$A$172+Assumptions!$B$78)),IF($D$172=1,$W$172&gt;=INDEX($W$131:$W$258,1+$A$172-Assumptions!$B$79),$W$172&gt;INDEX($W$131:$W$258,1+$A$172+Assumptions!$B$79)),IF($E$172=1,$X$172&gt;=INDEX($X$131:$X$258,1+$A$172-Assumptions!$B$80),$X$172&gt;INDEX($X$131:$X$258,1+$A$172+Assumptions!$B$80)),IF($F$172=1,$Y$172&gt;=INDEX($Y$131:$Y$258,1+$A$172-Assumptions!$B$81),$Y$172&gt;INDEX($Y$131:$Y$258,1+$A$172+Assumptions!$B$81)),IF($G$172=1,$Z$172&gt;=INDEX($Z$131:$Z$258,1+$A$172-Assumptions!$B$82),$Z$172&gt;INDEX($Z$131:$Z$258,1+$A$172+Assumptions!$B$82)),IF($H$172=1,$AA$172&gt;=INDEX($AA$131:$AA$258,1+$A$172-Assumptions!$B$83),$AA$172&gt;INDEX($AA$131:$AA$258,1+$A$172+Assumptions!$B$83))),1,0)</f>
        <v>0</v>
      </c>
      <c r="AG172" s="16"/>
      <c r="AH172" s="16"/>
      <c r="AI172" s="16"/>
    </row>
    <row r="173" customFormat="false" ht="23.85" hidden="true" customHeight="false" outlineLevel="0" collapsed="false">
      <c r="A173" s="6" t="n">
        <f aca="false">ROW()-ROW($A$131)+Assumptions!$B$4</f>
        <v>42</v>
      </c>
      <c r="B173" s="18" t="n">
        <f aca="false">MOD(QUOTIENT($A$173,Assumptions!$B$77),2)</f>
        <v>0</v>
      </c>
      <c r="C173" s="18" t="n">
        <f aca="false">MOD(QUOTIENT($A$173,Assumptions!$B$78),2)</f>
        <v>1</v>
      </c>
      <c r="D173" s="18" t="n">
        <f aca="false">MOD(QUOTIENT($A$173,Assumptions!$B$79),2)</f>
        <v>0</v>
      </c>
      <c r="E173" s="18" t="n">
        <f aca="false">MOD(QUOTIENT($A$173,Assumptions!$B$80),2)</f>
        <v>1</v>
      </c>
      <c r="F173" s="18" t="n">
        <f aca="false">MOD(QUOTIENT($A$173,Assumptions!$B$81),2)</f>
        <v>0</v>
      </c>
      <c r="G173" s="18" t="n">
        <f aca="false">MOD(QUOTIENT($A$173,Assumptions!$B$82),2)</f>
        <v>1</v>
      </c>
      <c r="H173" s="18" t="n">
        <f aca="false">MOD(QUOTIENT($A$173,Assumptions!$B$83),2)</f>
        <v>0</v>
      </c>
      <c r="I173" s="18" t="n">
        <f aca="false">IF($B$173=1,MIN(Assumptions!$B$67,MAX(Assumptions!$B$4,Assumptions!$B$24-(Assumptions!$B$4))),Assumptions!$B$4)</f>
        <v>0</v>
      </c>
      <c r="J173" s="18" t="n">
        <f aca="false">IF($C$173=1,MIN(Assumptions!$B$66,MAX(Assumptions!$B$4,Assumptions!$B$24-($I$173))),Assumptions!$B$4)</f>
        <v>300000000</v>
      </c>
      <c r="K173" s="18" t="n">
        <f aca="false">IF($D$173=1,MIN(Assumptions!$B$61,MAX(Assumptions!$B$4,Assumptions!$B$24-($I$173+$J$173))),Assumptions!$B$4)</f>
        <v>0</v>
      </c>
      <c r="L173" s="18" t="n">
        <f aca="false">IF($E$173=1,MIN(Assumptions!$B$56,MAX(Assumptions!$B$4,Assumptions!$B$24-($I$173+$J$173+$K$173))),Assumptions!$B$4)</f>
        <v>60000000</v>
      </c>
      <c r="M173" s="18" t="n">
        <f aca="false">IF($F$173=1,MIN(Assumptions!$B$51,MAX(Assumptions!$B$4,Assumptions!$B$24-($I$173+$J$173+$K$173+$L$173))),Assumptions!$B$4)</f>
        <v>0</v>
      </c>
      <c r="N173" s="18" t="n">
        <f aca="false">IF($G$173=1,MIN(Assumptions!$B$46,MAX(Assumptions!$B$4,Assumptions!$B$24-($I$173+$J$173+$K$173+$L$173+$M$173))),Assumptions!$B$4)</f>
        <v>15000000</v>
      </c>
      <c r="O173" s="18" t="n">
        <f aca="false">IF($H$173=1,MIN(Assumptions!$B$41,MAX(Assumptions!$B$4,Assumptions!$B$24-($I$173+$J$173+$K$173+$L$173+$M$173+$N$173))),Assumptions!$B$4)</f>
        <v>0</v>
      </c>
      <c r="P173" s="18" t="n">
        <f aca="false">$I$173+$J$173+$K$173+$L$173+$M$173+$N$173+$O$173</f>
        <v>375000000</v>
      </c>
      <c r="Q173" s="18" t="n">
        <f aca="false">MAX(Assumptions!$B$4,Assumptions!$B$24-$P$173)</f>
        <v>325000000</v>
      </c>
      <c r="R173" s="18" t="n">
        <f aca="false">$J$120+$O$120+Assumptions!$B$20+IF($B$173=0,$D$120,Assumptions!$B$4)+IF($C$173=0,$AI$120,Assumptions!$B$4)+IF($D$173=0,$AF$120,Assumptions!$B$4)+IF($E$173=0,$AC$120,Assumptions!$B$4)+IF($F$173=0,$Z$120,Assumptions!$B$4)+IF($G$173=0,$W$120,Assumptions!$B$4)+IF($H$173=0,$T$120,Assumptions!$B$4)</f>
        <v>19811432.2584705</v>
      </c>
      <c r="S173" s="18" t="n">
        <f aca="false">IF($R$173&gt;Assumptions!$B$4,$Q$173/$R$173&gt;Assumptions!$B$13,FALSE())</f>
        <v>1</v>
      </c>
      <c r="T173" s="18" t="n">
        <f aca="false">IF($S$173,($Q$173+Assumptions!$B$14*Assumptions!$B$13)/($R$173+Assumptions!$B$14),IF($R$173&gt;Assumptions!$B$4,$Q$173/$R$173,Assumptions!$B$4))</f>
        <v>14.6785735763631</v>
      </c>
      <c r="U173" s="18" t="n">
        <f aca="false">IF($B$173=1,$I$173,$D$120*$T$173)</f>
        <v>11702758.0138858</v>
      </c>
      <c r="V173" s="18" t="n">
        <f aca="false">IF($C$173=1,$J$173,$AI$120*$T$173)</f>
        <v>300000000</v>
      </c>
      <c r="W173" s="18" t="n">
        <f aca="false">IF($D$173=1,$K$173,$AF$120*$T$173)</f>
        <v>25447529.0476145</v>
      </c>
      <c r="X173" s="18" t="n">
        <f aca="false">IF($E$173=1,$L$173,$AC$120*$T$173)</f>
        <v>60000000</v>
      </c>
      <c r="Y173" s="18" t="n">
        <f aca="false">IF($F$173=1,$M$173,$Z$120*$T$173)</f>
        <v>44035720.7290893</v>
      </c>
      <c r="Z173" s="18" t="n">
        <f aca="false">IF($G$173=1,$N$173,$W$120*$T$173)</f>
        <v>15000000</v>
      </c>
      <c r="AA173" s="18" t="n">
        <f aca="false">IF($H$173=1,$O$173,$T$120*$T$173)</f>
        <v>73392867.8818154</v>
      </c>
      <c r="AB173" s="18" t="n">
        <f aca="false">($J$120+$O$120)*$T$173</f>
        <v>4117528.19941949</v>
      </c>
      <c r="AC173" s="18" t="n">
        <f aca="false">Assumptions!$B$20*$T$173</f>
        <v>132107162.187268</v>
      </c>
      <c r="AD173" s="18" t="n">
        <f aca="false">IF($S$173,Assumptions!$B$14*($T$173-Assumptions!$B$13),Assumptions!$B$4)</f>
        <v>34196433.9409077</v>
      </c>
      <c r="AE173" s="18" t="n">
        <f aca="false">$U$173+$V$173+$W$173+$X$173+$Y$173+$Z$173+$AA$173+$AB$173+$AC$173+$AD$173</f>
        <v>700000000</v>
      </c>
      <c r="AF173" s="18" t="n">
        <f aca="false">IF(AND(IF($B$173=1,$U$173&gt;=INDEX($U$131:$U$258,1+$A$173-Assumptions!$B$77),$U$173&gt;INDEX($U$131:$U$258,1+$A$173+Assumptions!$B$77)),IF($C$173=1,$V$173&gt;=INDEX($V$131:$V$258,1+$A$173-Assumptions!$B$78),$V$173&gt;INDEX($V$131:$V$258,1+$A$173+Assumptions!$B$78)),IF($D$173=1,$W$173&gt;=INDEX($W$131:$W$258,1+$A$173-Assumptions!$B$79),$W$173&gt;INDEX($W$131:$W$258,1+$A$173+Assumptions!$B$79)),IF($E$173=1,$X$173&gt;=INDEX($X$131:$X$258,1+$A$173-Assumptions!$B$80),$X$173&gt;INDEX($X$131:$X$258,1+$A$173+Assumptions!$B$80)),IF($F$173=1,$Y$173&gt;=INDEX($Y$131:$Y$258,1+$A$173-Assumptions!$B$81),$Y$173&gt;INDEX($Y$131:$Y$258,1+$A$173+Assumptions!$B$81)),IF($G$173=1,$Z$173&gt;=INDEX($Z$131:$Z$258,1+$A$173-Assumptions!$B$82),$Z$173&gt;INDEX($Z$131:$Z$258,1+$A$173+Assumptions!$B$82)),IF($H$173=1,$AA$173&gt;=INDEX($AA$131:$AA$258,1+$A$173-Assumptions!$B$83),$AA$173&gt;INDEX($AA$131:$AA$258,1+$A$173+Assumptions!$B$83))),1,0)</f>
        <v>0</v>
      </c>
      <c r="AG173" s="16"/>
      <c r="AH173" s="16"/>
      <c r="AI173" s="16"/>
    </row>
    <row r="174" customFormat="false" ht="23.85" hidden="true" customHeight="false" outlineLevel="0" collapsed="false">
      <c r="A174" s="6" t="n">
        <f aca="false">ROW()-ROW($A$131)+Assumptions!$B$4</f>
        <v>43</v>
      </c>
      <c r="B174" s="18" t="n">
        <f aca="false">MOD(QUOTIENT($A$174,Assumptions!$B$77),2)</f>
        <v>0</v>
      </c>
      <c r="C174" s="18" t="n">
        <f aca="false">MOD(QUOTIENT($A$174,Assumptions!$B$78),2)</f>
        <v>1</v>
      </c>
      <c r="D174" s="18" t="n">
        <f aca="false">MOD(QUOTIENT($A$174,Assumptions!$B$79),2)</f>
        <v>0</v>
      </c>
      <c r="E174" s="18" t="n">
        <f aca="false">MOD(QUOTIENT($A$174,Assumptions!$B$80),2)</f>
        <v>1</v>
      </c>
      <c r="F174" s="18" t="n">
        <f aca="false">MOD(QUOTIENT($A$174,Assumptions!$B$81),2)</f>
        <v>0</v>
      </c>
      <c r="G174" s="18" t="n">
        <f aca="false">MOD(QUOTIENT($A$174,Assumptions!$B$82),2)</f>
        <v>1</v>
      </c>
      <c r="H174" s="18" t="n">
        <f aca="false">MOD(QUOTIENT($A$174,Assumptions!$B$83),2)</f>
        <v>1</v>
      </c>
      <c r="I174" s="18" t="n">
        <f aca="false">IF($B$174=1,MIN(Assumptions!$B$67,MAX(Assumptions!$B$4,Assumptions!$B$24-(Assumptions!$B$4))),Assumptions!$B$4)</f>
        <v>0</v>
      </c>
      <c r="J174" s="18" t="n">
        <f aca="false">IF($C$174=1,MIN(Assumptions!$B$66,MAX(Assumptions!$B$4,Assumptions!$B$24-($I$174))),Assumptions!$B$4)</f>
        <v>300000000</v>
      </c>
      <c r="K174" s="18" t="n">
        <f aca="false">IF($D$174=1,MIN(Assumptions!$B$61,MAX(Assumptions!$B$4,Assumptions!$B$24-($I$174+$J$174))),Assumptions!$B$4)</f>
        <v>0</v>
      </c>
      <c r="L174" s="18" t="n">
        <f aca="false">IF($E$174=1,MIN(Assumptions!$B$56,MAX(Assumptions!$B$4,Assumptions!$B$24-($I$174+$J$174+$K$174))),Assumptions!$B$4)</f>
        <v>60000000</v>
      </c>
      <c r="M174" s="18" t="n">
        <f aca="false">IF($F$174=1,MIN(Assumptions!$B$51,MAX(Assumptions!$B$4,Assumptions!$B$24-($I$174+$J$174+$K$174+$L$174))),Assumptions!$B$4)</f>
        <v>0</v>
      </c>
      <c r="N174" s="18" t="n">
        <f aca="false">IF($G$174=1,MIN(Assumptions!$B$46,MAX(Assumptions!$B$4,Assumptions!$B$24-($I$174+$J$174+$K$174+$L$174+$M$174))),Assumptions!$B$4)</f>
        <v>15000000</v>
      </c>
      <c r="O174" s="18" t="n">
        <f aca="false">IF($H$174=1,MIN(Assumptions!$B$41,MAX(Assumptions!$B$4,Assumptions!$B$24-($I$174+$J$174+$K$174+$L$174+$M$174+$N$174))),Assumptions!$B$4)</f>
        <v>5000000</v>
      </c>
      <c r="P174" s="18" t="n">
        <f aca="false">$I$174+$J$174+$K$174+$L$174+$M$174+$N$174+$O$174</f>
        <v>380000000</v>
      </c>
      <c r="Q174" s="18" t="n">
        <f aca="false">MAX(Assumptions!$B$4,Assumptions!$B$24-$P$174)</f>
        <v>320000000</v>
      </c>
      <c r="R174" s="18" t="n">
        <f aca="false">$J$120+$O$120+Assumptions!$B$20+IF($B$174=0,$D$120,Assumptions!$B$4)+IF($C$174=0,$AI$120,Assumptions!$B$4)+IF($D$174=0,$AF$120,Assumptions!$B$4)+IF($E$174=0,$AC$120,Assumptions!$B$4)+IF($F$174=0,$Z$120,Assumptions!$B$4)+IF($G$174=0,$W$120,Assumptions!$B$4)+IF($H$174=0,$T$120,Assumptions!$B$4)</f>
        <v>14811432.2584705</v>
      </c>
      <c r="S174" s="18" t="n">
        <f aca="false">IF($R$174&gt;Assumptions!$B$4,$Q$174/$R$174&gt;Assumptions!$B$13,FALSE())</f>
        <v>1</v>
      </c>
      <c r="T174" s="18" t="n">
        <f aca="false">IF($S$174,($Q$174+Assumptions!$B$14*Assumptions!$B$13)/($R$174+Assumptions!$B$14),IF($R$174&gt;Assumptions!$B$4,$Q$174/$R$174,Assumptions!$B$4))</f>
        <v>18.6293077998905</v>
      </c>
      <c r="U174" s="18" t="n">
        <f aca="false">IF($B$174=1,$I$174,$D$120*$T$174)</f>
        <v>14852552.2602129</v>
      </c>
      <c r="V174" s="18" t="n">
        <f aca="false">IF($C$174=1,$J$174,$AI$120*$T$174)</f>
        <v>300000000</v>
      </c>
      <c r="W174" s="18" t="n">
        <f aca="false">IF($D$174=1,$K$174,$AF$120*$T$174)</f>
        <v>32296724.8083328</v>
      </c>
      <c r="X174" s="18" t="n">
        <f aca="false">IF($E$174=1,$L$174,$AC$120*$T$174)</f>
        <v>60000000</v>
      </c>
      <c r="Y174" s="18" t="n">
        <f aca="false">IF($F$174=1,$M$174,$Z$120*$T$174)</f>
        <v>55887923.3996714</v>
      </c>
      <c r="Z174" s="18" t="n">
        <f aca="false">IF($G$174=1,$N$174,$W$120*$T$174)</f>
        <v>15000000</v>
      </c>
      <c r="AA174" s="18" t="n">
        <f aca="false">IF($H$174=1,$O$174,$T$120*$T$174)</f>
        <v>5000000</v>
      </c>
      <c r="AB174" s="18" t="n">
        <f aca="false">($J$120+$O$120)*$T$174</f>
        <v>5225759.83304231</v>
      </c>
      <c r="AC174" s="18" t="n">
        <f aca="false">Assumptions!$B$20*$T$174</f>
        <v>167663770.199014</v>
      </c>
      <c r="AD174" s="18" t="n">
        <f aca="false">IF($S$174,Assumptions!$B$14*($T$174-Assumptions!$B$13),Assumptions!$B$4)</f>
        <v>44073269.4997262</v>
      </c>
      <c r="AE174" s="18" t="n">
        <f aca="false">$U$174+$V$174+$W$174+$X$174+$Y$174+$Z$174+$AA$174+$AB$174+$AC$174+$AD$174</f>
        <v>700000000</v>
      </c>
      <c r="AF174" s="18" t="n">
        <f aca="false">IF(AND(IF($B$174=1,$U$174&gt;=INDEX($U$131:$U$258,1+$A$174-Assumptions!$B$77),$U$174&gt;INDEX($U$131:$U$258,1+$A$174+Assumptions!$B$77)),IF($C$174=1,$V$174&gt;=INDEX($V$131:$V$258,1+$A$174-Assumptions!$B$78),$V$174&gt;INDEX($V$131:$V$258,1+$A$174+Assumptions!$B$78)),IF($D$174=1,$W$174&gt;=INDEX($W$131:$W$258,1+$A$174-Assumptions!$B$79),$W$174&gt;INDEX($W$131:$W$258,1+$A$174+Assumptions!$B$79)),IF($E$174=1,$X$174&gt;=INDEX($X$131:$X$258,1+$A$174-Assumptions!$B$80),$X$174&gt;INDEX($X$131:$X$258,1+$A$174+Assumptions!$B$80)),IF($F$174=1,$Y$174&gt;=INDEX($Y$131:$Y$258,1+$A$174-Assumptions!$B$81),$Y$174&gt;INDEX($Y$131:$Y$258,1+$A$174+Assumptions!$B$81)),IF($G$174=1,$Z$174&gt;=INDEX($Z$131:$Z$258,1+$A$174-Assumptions!$B$82),$Z$174&gt;INDEX($Z$131:$Z$258,1+$A$174+Assumptions!$B$82)),IF($H$174=1,$AA$174&gt;=INDEX($AA$131:$AA$258,1+$A$174-Assumptions!$B$83),$AA$174&gt;INDEX($AA$131:$AA$258,1+$A$174+Assumptions!$B$83))),1,0)</f>
        <v>0</v>
      </c>
      <c r="AG174" s="16"/>
      <c r="AH174" s="16"/>
      <c r="AI174" s="16"/>
    </row>
    <row r="175" customFormat="false" ht="23.85" hidden="true" customHeight="false" outlineLevel="0" collapsed="false">
      <c r="A175" s="6" t="n">
        <f aca="false">ROW()-ROW($A$131)+Assumptions!$B$4</f>
        <v>44</v>
      </c>
      <c r="B175" s="18" t="n">
        <f aca="false">MOD(QUOTIENT($A$175,Assumptions!$B$77),2)</f>
        <v>0</v>
      </c>
      <c r="C175" s="18" t="n">
        <f aca="false">MOD(QUOTIENT($A$175,Assumptions!$B$78),2)</f>
        <v>1</v>
      </c>
      <c r="D175" s="18" t="n">
        <f aca="false">MOD(QUOTIENT($A$175,Assumptions!$B$79),2)</f>
        <v>0</v>
      </c>
      <c r="E175" s="18" t="n">
        <f aca="false">MOD(QUOTIENT($A$175,Assumptions!$B$80),2)</f>
        <v>1</v>
      </c>
      <c r="F175" s="18" t="n">
        <f aca="false">MOD(QUOTIENT($A$175,Assumptions!$B$81),2)</f>
        <v>1</v>
      </c>
      <c r="G175" s="18" t="n">
        <f aca="false">MOD(QUOTIENT($A$175,Assumptions!$B$82),2)</f>
        <v>0</v>
      </c>
      <c r="H175" s="18" t="n">
        <f aca="false">MOD(QUOTIENT($A$175,Assumptions!$B$83),2)</f>
        <v>0</v>
      </c>
      <c r="I175" s="18" t="n">
        <f aca="false">IF($B$175=1,MIN(Assumptions!$B$67,MAX(Assumptions!$B$4,Assumptions!$B$24-(Assumptions!$B$4))),Assumptions!$B$4)</f>
        <v>0</v>
      </c>
      <c r="J175" s="18" t="n">
        <f aca="false">IF($C$175=1,MIN(Assumptions!$B$66,MAX(Assumptions!$B$4,Assumptions!$B$24-($I$175))),Assumptions!$B$4)</f>
        <v>300000000</v>
      </c>
      <c r="K175" s="18" t="n">
        <f aca="false">IF($D$175=1,MIN(Assumptions!$B$61,MAX(Assumptions!$B$4,Assumptions!$B$24-($I$175+$J$175))),Assumptions!$B$4)</f>
        <v>0</v>
      </c>
      <c r="L175" s="18" t="n">
        <f aca="false">IF($E$175=1,MIN(Assumptions!$B$56,MAX(Assumptions!$B$4,Assumptions!$B$24-($I$175+$J$175+$K$175))),Assumptions!$B$4)</f>
        <v>60000000</v>
      </c>
      <c r="M175" s="18" t="n">
        <f aca="false">IF($F$175=1,MIN(Assumptions!$B$51,MAX(Assumptions!$B$4,Assumptions!$B$24-($I$175+$J$175+$K$175+$L$175))),Assumptions!$B$4)</f>
        <v>30000000</v>
      </c>
      <c r="N175" s="18" t="n">
        <f aca="false">IF($G$175=1,MIN(Assumptions!$B$46,MAX(Assumptions!$B$4,Assumptions!$B$24-($I$175+$J$175+$K$175+$L$175+$M$175))),Assumptions!$B$4)</f>
        <v>0</v>
      </c>
      <c r="O175" s="18" t="n">
        <f aca="false">IF($H$175=1,MIN(Assumptions!$B$41,MAX(Assumptions!$B$4,Assumptions!$B$24-($I$175+$J$175+$K$175+$L$175+$M$175+$N$175))),Assumptions!$B$4)</f>
        <v>0</v>
      </c>
      <c r="P175" s="18" t="n">
        <f aca="false">$I$175+$J$175+$K$175+$L$175+$M$175+$N$175+$O$175</f>
        <v>390000000</v>
      </c>
      <c r="Q175" s="18" t="n">
        <f aca="false">MAX(Assumptions!$B$4,Assumptions!$B$24-$P$175)</f>
        <v>310000000</v>
      </c>
      <c r="R175" s="18" t="n">
        <f aca="false">$J$120+$O$120+Assumptions!$B$20+IF($B$175=0,$D$120,Assumptions!$B$4)+IF($C$175=0,$AI$120,Assumptions!$B$4)+IF($D$175=0,$AF$120,Assumptions!$B$4)+IF($E$175=0,$AC$120,Assumptions!$B$4)+IF($F$175=0,$Z$120,Assumptions!$B$4)+IF($G$175=0,$W$120,Assumptions!$B$4)+IF($H$175=0,$T$120,Assumptions!$B$4)</f>
        <v>21811432.2584705</v>
      </c>
      <c r="S175" s="18" t="n">
        <f aca="false">IF($R$175&gt;Assumptions!$B$4,$Q$175/$R$175&gt;Assumptions!$B$13,FALSE())</f>
        <v>1</v>
      </c>
      <c r="T175" s="18" t="n">
        <f aca="false">IF($S$175,($Q$175+Assumptions!$B$14*Assumptions!$B$13)/($R$175+Assumptions!$B$14),IF($R$175&gt;Assumptions!$B$4,$Q$175/$R$175,Assumptions!$B$4))</f>
        <v>12.8540349526762</v>
      </c>
      <c r="U175" s="18" t="n">
        <f aca="false">IF($B$175=1,$I$175,$D$120*$T$175)</f>
        <v>10248111.6281921</v>
      </c>
      <c r="V175" s="18" t="n">
        <f aca="false">IF($C$175=1,$J$175,$AI$120*$T$175)</f>
        <v>300000000</v>
      </c>
      <c r="W175" s="18" t="n">
        <f aca="false">IF($D$175=1,$K$175,$AF$120*$T$175)</f>
        <v>22284415.1807786</v>
      </c>
      <c r="X175" s="18" t="n">
        <f aca="false">IF($E$175=1,$L$175,$AC$120*$T$175)</f>
        <v>60000000</v>
      </c>
      <c r="Y175" s="18" t="n">
        <f aca="false">IF($F$175=1,$M$175,$Z$120*$T$175)</f>
        <v>30000000</v>
      </c>
      <c r="Z175" s="18" t="n">
        <f aca="false">IF($G$175=1,$N$175,$W$120*$T$175)</f>
        <v>64270174.7633811</v>
      </c>
      <c r="AA175" s="18" t="n">
        <f aca="false">IF($H$175=1,$O$175,$T$120*$T$175)</f>
        <v>64270174.7633811</v>
      </c>
      <c r="AB175" s="18" t="n">
        <f aca="false">($J$120+$O$120)*$T$175</f>
        <v>3605721.70849054</v>
      </c>
      <c r="AC175" s="18" t="n">
        <f aca="false">Assumptions!$B$20*$T$175</f>
        <v>115686314.574086</v>
      </c>
      <c r="AD175" s="18" t="n">
        <f aca="false">IF($S$175,Assumptions!$B$14*($T$175-Assumptions!$B$13),Assumptions!$B$4)</f>
        <v>29635087.3816906</v>
      </c>
      <c r="AE175" s="18" t="n">
        <f aca="false">$U$175+$V$175+$W$175+$X$175+$Y$175+$Z$175+$AA$175+$AB$175+$AC$175+$AD$175</f>
        <v>700000000</v>
      </c>
      <c r="AF175" s="18" t="n">
        <f aca="false">IF(AND(IF($B$175=1,$U$175&gt;=INDEX($U$131:$U$258,1+$A$175-Assumptions!$B$77),$U$175&gt;INDEX($U$131:$U$258,1+$A$175+Assumptions!$B$77)),IF($C$175=1,$V$175&gt;=INDEX($V$131:$V$258,1+$A$175-Assumptions!$B$78),$V$175&gt;INDEX($V$131:$V$258,1+$A$175+Assumptions!$B$78)),IF($D$175=1,$W$175&gt;=INDEX($W$131:$W$258,1+$A$175-Assumptions!$B$79),$W$175&gt;INDEX($W$131:$W$258,1+$A$175+Assumptions!$B$79)),IF($E$175=1,$X$175&gt;=INDEX($X$131:$X$258,1+$A$175-Assumptions!$B$80),$X$175&gt;INDEX($X$131:$X$258,1+$A$175+Assumptions!$B$80)),IF($F$175=1,$Y$175&gt;=INDEX($Y$131:$Y$258,1+$A$175-Assumptions!$B$81),$Y$175&gt;INDEX($Y$131:$Y$258,1+$A$175+Assumptions!$B$81)),IF($G$175=1,$Z$175&gt;=INDEX($Z$131:$Z$258,1+$A$175-Assumptions!$B$82),$Z$175&gt;INDEX($Z$131:$Z$258,1+$A$175+Assumptions!$B$82)),IF($H$175=1,$AA$175&gt;=INDEX($AA$131:$AA$258,1+$A$175-Assumptions!$B$83),$AA$175&gt;INDEX($AA$131:$AA$258,1+$A$175+Assumptions!$B$83))),1,0)</f>
        <v>0</v>
      </c>
      <c r="AG175" s="16"/>
      <c r="AH175" s="16"/>
      <c r="AI175" s="16"/>
    </row>
    <row r="176" customFormat="false" ht="23.85" hidden="true" customHeight="false" outlineLevel="0" collapsed="false">
      <c r="A176" s="6" t="n">
        <f aca="false">ROW()-ROW($A$131)+Assumptions!$B$4</f>
        <v>45</v>
      </c>
      <c r="B176" s="18" t="n">
        <f aca="false">MOD(QUOTIENT($A$176,Assumptions!$B$77),2)</f>
        <v>0</v>
      </c>
      <c r="C176" s="18" t="n">
        <f aca="false">MOD(QUOTIENT($A$176,Assumptions!$B$78),2)</f>
        <v>1</v>
      </c>
      <c r="D176" s="18" t="n">
        <f aca="false">MOD(QUOTIENT($A$176,Assumptions!$B$79),2)</f>
        <v>0</v>
      </c>
      <c r="E176" s="18" t="n">
        <f aca="false">MOD(QUOTIENT($A$176,Assumptions!$B$80),2)</f>
        <v>1</v>
      </c>
      <c r="F176" s="18" t="n">
        <f aca="false">MOD(QUOTIENT($A$176,Assumptions!$B$81),2)</f>
        <v>1</v>
      </c>
      <c r="G176" s="18" t="n">
        <f aca="false">MOD(QUOTIENT($A$176,Assumptions!$B$82),2)</f>
        <v>0</v>
      </c>
      <c r="H176" s="18" t="n">
        <f aca="false">MOD(QUOTIENT($A$176,Assumptions!$B$83),2)</f>
        <v>1</v>
      </c>
      <c r="I176" s="18" t="n">
        <f aca="false">IF($B$176=1,MIN(Assumptions!$B$67,MAX(Assumptions!$B$4,Assumptions!$B$24-(Assumptions!$B$4))),Assumptions!$B$4)</f>
        <v>0</v>
      </c>
      <c r="J176" s="18" t="n">
        <f aca="false">IF($C$176=1,MIN(Assumptions!$B$66,MAX(Assumptions!$B$4,Assumptions!$B$24-($I$176))),Assumptions!$B$4)</f>
        <v>300000000</v>
      </c>
      <c r="K176" s="18" t="n">
        <f aca="false">IF($D$176=1,MIN(Assumptions!$B$61,MAX(Assumptions!$B$4,Assumptions!$B$24-($I$176+$J$176))),Assumptions!$B$4)</f>
        <v>0</v>
      </c>
      <c r="L176" s="18" t="n">
        <f aca="false">IF($E$176=1,MIN(Assumptions!$B$56,MAX(Assumptions!$B$4,Assumptions!$B$24-($I$176+$J$176+$K$176))),Assumptions!$B$4)</f>
        <v>60000000</v>
      </c>
      <c r="M176" s="18" t="n">
        <f aca="false">IF($F$176=1,MIN(Assumptions!$B$51,MAX(Assumptions!$B$4,Assumptions!$B$24-($I$176+$J$176+$K$176+$L$176))),Assumptions!$B$4)</f>
        <v>30000000</v>
      </c>
      <c r="N176" s="18" t="n">
        <f aca="false">IF($G$176=1,MIN(Assumptions!$B$46,MAX(Assumptions!$B$4,Assumptions!$B$24-($I$176+$J$176+$K$176+$L$176+$M$176))),Assumptions!$B$4)</f>
        <v>0</v>
      </c>
      <c r="O176" s="18" t="n">
        <f aca="false">IF($H$176=1,MIN(Assumptions!$B$41,MAX(Assumptions!$B$4,Assumptions!$B$24-($I$176+$J$176+$K$176+$L$176+$M$176+$N$176))),Assumptions!$B$4)</f>
        <v>5000000</v>
      </c>
      <c r="P176" s="18" t="n">
        <f aca="false">$I$176+$J$176+$K$176+$L$176+$M$176+$N$176+$O$176</f>
        <v>395000000</v>
      </c>
      <c r="Q176" s="18" t="n">
        <f aca="false">MAX(Assumptions!$B$4,Assumptions!$B$24-$P$176)</f>
        <v>305000000</v>
      </c>
      <c r="R176" s="18" t="n">
        <f aca="false">$J$120+$O$120+Assumptions!$B$20+IF($B$176=0,$D$120,Assumptions!$B$4)+IF($C$176=0,$AI$120,Assumptions!$B$4)+IF($D$176=0,$AF$120,Assumptions!$B$4)+IF($E$176=0,$AC$120,Assumptions!$B$4)+IF($F$176=0,$Z$120,Assumptions!$B$4)+IF($G$176=0,$W$120,Assumptions!$B$4)+IF($H$176=0,$T$120,Assumptions!$B$4)</f>
        <v>16811432.2584705</v>
      </c>
      <c r="S176" s="18" t="n">
        <f aca="false">IF($R$176&gt;Assumptions!$B$4,$Q$176/$R$176&gt;Assumptions!$B$13,FALSE())</f>
        <v>1</v>
      </c>
      <c r="T176" s="18" t="n">
        <f aca="false">IF($S$176,($Q$176+Assumptions!$B$14*Assumptions!$B$13)/($R$176+Assumptions!$B$14),IF($R$176&gt;Assumptions!$B$4,$Q$176/$R$176,Assumptions!$B$4))</f>
        <v>15.9232104529752</v>
      </c>
      <c r="U176" s="18" t="n">
        <f aca="false">IF($B$176=1,$I$176,$D$120*$T$176)</f>
        <v>12695067.2533616</v>
      </c>
      <c r="V176" s="18" t="n">
        <f aca="false">IF($C$176=1,$J$176,$AI$120*$T$176)</f>
        <v>300000000</v>
      </c>
      <c r="W176" s="18" t="n">
        <f aca="false">IF($D$176=1,$K$176,$AF$120*$T$176)</f>
        <v>27605295.4618063</v>
      </c>
      <c r="X176" s="18" t="n">
        <f aca="false">IF($E$176=1,$L$176,$AC$120*$T$176)</f>
        <v>60000000</v>
      </c>
      <c r="Y176" s="18" t="n">
        <f aca="false">IF($F$176=1,$M$176,$Z$120*$T$176)</f>
        <v>30000000</v>
      </c>
      <c r="Z176" s="18" t="n">
        <f aca="false">IF($G$176=1,$N$176,$W$120*$T$176)</f>
        <v>79616052.264876</v>
      </c>
      <c r="AA176" s="18" t="n">
        <f aca="false">IF($H$176=1,$O$176,$T$120*$T$176)</f>
        <v>5000000</v>
      </c>
      <c r="AB176" s="18" t="n">
        <f aca="false">($J$120+$O$120)*$T$176</f>
        <v>4466664.8107412</v>
      </c>
      <c r="AC176" s="18" t="n">
        <f aca="false">Assumptions!$B$20*$T$176</f>
        <v>143308894.076777</v>
      </c>
      <c r="AD176" s="18" t="n">
        <f aca="false">IF($S$176,Assumptions!$B$14*($T$176-Assumptions!$B$13),Assumptions!$B$4)</f>
        <v>37308026.132438</v>
      </c>
      <c r="AE176" s="18" t="n">
        <f aca="false">$U$176+$V$176+$W$176+$X$176+$Y$176+$Z$176+$AA$176+$AB$176+$AC$176+$AD$176</f>
        <v>700000000</v>
      </c>
      <c r="AF176" s="18" t="n">
        <f aca="false">IF(AND(IF($B$176=1,$U$176&gt;=INDEX($U$131:$U$258,1+$A$176-Assumptions!$B$77),$U$176&gt;INDEX($U$131:$U$258,1+$A$176+Assumptions!$B$77)),IF($C$176=1,$V$176&gt;=INDEX($V$131:$V$258,1+$A$176-Assumptions!$B$78),$V$176&gt;INDEX($V$131:$V$258,1+$A$176+Assumptions!$B$78)),IF($D$176=1,$W$176&gt;=INDEX($W$131:$W$258,1+$A$176-Assumptions!$B$79),$W$176&gt;INDEX($W$131:$W$258,1+$A$176+Assumptions!$B$79)),IF($E$176=1,$X$176&gt;=INDEX($X$131:$X$258,1+$A$176-Assumptions!$B$80),$X$176&gt;INDEX($X$131:$X$258,1+$A$176+Assumptions!$B$80)),IF($F$176=1,$Y$176&gt;=INDEX($Y$131:$Y$258,1+$A$176-Assumptions!$B$81),$Y$176&gt;INDEX($Y$131:$Y$258,1+$A$176+Assumptions!$B$81)),IF($G$176=1,$Z$176&gt;=INDEX($Z$131:$Z$258,1+$A$176-Assumptions!$B$82),$Z$176&gt;INDEX($Z$131:$Z$258,1+$A$176+Assumptions!$B$82)),IF($H$176=1,$AA$176&gt;=INDEX($AA$131:$AA$258,1+$A$176-Assumptions!$B$83),$AA$176&gt;INDEX($AA$131:$AA$258,1+$A$176+Assumptions!$B$83))),1,0)</f>
        <v>0</v>
      </c>
      <c r="AG176" s="16"/>
      <c r="AH176" s="16"/>
      <c r="AI176" s="16"/>
    </row>
    <row r="177" customFormat="false" ht="23.85" hidden="true" customHeight="false" outlineLevel="0" collapsed="false">
      <c r="A177" s="6" t="n">
        <f aca="false">ROW()-ROW($A$131)+Assumptions!$B$4</f>
        <v>46</v>
      </c>
      <c r="B177" s="18" t="n">
        <f aca="false">MOD(QUOTIENT($A$177,Assumptions!$B$77),2)</f>
        <v>0</v>
      </c>
      <c r="C177" s="18" t="n">
        <f aca="false">MOD(QUOTIENT($A$177,Assumptions!$B$78),2)</f>
        <v>1</v>
      </c>
      <c r="D177" s="18" t="n">
        <f aca="false">MOD(QUOTIENT($A$177,Assumptions!$B$79),2)</f>
        <v>0</v>
      </c>
      <c r="E177" s="18" t="n">
        <f aca="false">MOD(QUOTIENT($A$177,Assumptions!$B$80),2)</f>
        <v>1</v>
      </c>
      <c r="F177" s="18" t="n">
        <f aca="false">MOD(QUOTIENT($A$177,Assumptions!$B$81),2)</f>
        <v>1</v>
      </c>
      <c r="G177" s="18" t="n">
        <f aca="false">MOD(QUOTIENT($A$177,Assumptions!$B$82),2)</f>
        <v>1</v>
      </c>
      <c r="H177" s="18" t="n">
        <f aca="false">MOD(QUOTIENT($A$177,Assumptions!$B$83),2)</f>
        <v>0</v>
      </c>
      <c r="I177" s="18" t="n">
        <f aca="false">IF($B$177=1,MIN(Assumptions!$B$67,MAX(Assumptions!$B$4,Assumptions!$B$24-(Assumptions!$B$4))),Assumptions!$B$4)</f>
        <v>0</v>
      </c>
      <c r="J177" s="18" t="n">
        <f aca="false">IF($C$177=1,MIN(Assumptions!$B$66,MAX(Assumptions!$B$4,Assumptions!$B$24-($I$177))),Assumptions!$B$4)</f>
        <v>300000000</v>
      </c>
      <c r="K177" s="18" t="n">
        <f aca="false">IF($D$177=1,MIN(Assumptions!$B$61,MAX(Assumptions!$B$4,Assumptions!$B$24-($I$177+$J$177))),Assumptions!$B$4)</f>
        <v>0</v>
      </c>
      <c r="L177" s="18" t="n">
        <f aca="false">IF($E$177=1,MIN(Assumptions!$B$56,MAX(Assumptions!$B$4,Assumptions!$B$24-($I$177+$J$177+$K$177))),Assumptions!$B$4)</f>
        <v>60000000</v>
      </c>
      <c r="M177" s="18" t="n">
        <f aca="false">IF($F$177=1,MIN(Assumptions!$B$51,MAX(Assumptions!$B$4,Assumptions!$B$24-($I$177+$J$177+$K$177+$L$177))),Assumptions!$B$4)</f>
        <v>30000000</v>
      </c>
      <c r="N177" s="18" t="n">
        <f aca="false">IF($G$177=1,MIN(Assumptions!$B$46,MAX(Assumptions!$B$4,Assumptions!$B$24-($I$177+$J$177+$K$177+$L$177+$M$177))),Assumptions!$B$4)</f>
        <v>15000000</v>
      </c>
      <c r="O177" s="18" t="n">
        <f aca="false">IF($H$177=1,MIN(Assumptions!$B$41,MAX(Assumptions!$B$4,Assumptions!$B$24-($I$177+$J$177+$K$177+$L$177+$M$177+$N$177))),Assumptions!$B$4)</f>
        <v>0</v>
      </c>
      <c r="P177" s="18" t="n">
        <f aca="false">$I$177+$J$177+$K$177+$L$177+$M$177+$N$177+$O$177</f>
        <v>405000000</v>
      </c>
      <c r="Q177" s="18" t="n">
        <f aca="false">MAX(Assumptions!$B$4,Assumptions!$B$24-$P$177)</f>
        <v>295000000</v>
      </c>
      <c r="R177" s="18" t="n">
        <f aca="false">$J$120+$O$120+Assumptions!$B$20+IF($B$177=0,$D$120,Assumptions!$B$4)+IF($C$177=0,$AI$120,Assumptions!$B$4)+IF($D$177=0,$AF$120,Assumptions!$B$4)+IF($E$177=0,$AC$120,Assumptions!$B$4)+IF($F$177=0,$Z$120,Assumptions!$B$4)+IF($G$177=0,$W$120,Assumptions!$B$4)+IF($H$177=0,$T$120,Assumptions!$B$4)</f>
        <v>16811432.2584705</v>
      </c>
      <c r="S177" s="18" t="n">
        <f aca="false">IF($R$177&gt;Assumptions!$B$4,$Q$177/$R$177&gt;Assumptions!$B$13,FALSE())</f>
        <v>1</v>
      </c>
      <c r="T177" s="18" t="n">
        <f aca="false">IF($S$177,($Q$177+Assumptions!$B$14*Assumptions!$B$13)/($R$177+Assumptions!$B$14),IF($R$177&gt;Assumptions!$B$4,$Q$177/$R$177,Assumptions!$B$4))</f>
        <v>15.4053824707646</v>
      </c>
      <c r="U177" s="18" t="n">
        <f aca="false">IF($B$177=1,$I$177,$D$120*$T$177)</f>
        <v>12282219.5378051</v>
      </c>
      <c r="V177" s="18" t="n">
        <f aca="false">IF($C$177=1,$J$177,$AI$120*$T$177)</f>
        <v>300000000</v>
      </c>
      <c r="W177" s="18" t="n">
        <f aca="false">IF($D$177=1,$K$177,$AF$120*$T$177)</f>
        <v>26707562.2760565</v>
      </c>
      <c r="X177" s="18" t="n">
        <f aca="false">IF($E$177=1,$L$177,$AC$120*$T$177)</f>
        <v>60000000</v>
      </c>
      <c r="Y177" s="18" t="n">
        <f aca="false">IF($F$177=1,$M$177,$Z$120*$T$177)</f>
        <v>30000000</v>
      </c>
      <c r="Z177" s="18" t="n">
        <f aca="false">IF($G$177=1,$N$177,$W$120*$T$177)</f>
        <v>15000000</v>
      </c>
      <c r="AA177" s="18" t="n">
        <f aca="false">IF($H$177=1,$O$177,$T$120*$T$177)</f>
        <v>77026912.3538232</v>
      </c>
      <c r="AB177" s="18" t="n">
        <f aca="false">($J$120+$O$120)*$T$177</f>
        <v>4321407.41852197</v>
      </c>
      <c r="AC177" s="18" t="n">
        <f aca="false">Assumptions!$B$20*$T$177</f>
        <v>138648442.236882</v>
      </c>
      <c r="AD177" s="18" t="n">
        <f aca="false">IF($S$177,Assumptions!$B$14*($T$177-Assumptions!$B$13),Assumptions!$B$4)</f>
        <v>36013456.1769116</v>
      </c>
      <c r="AE177" s="18" t="n">
        <f aca="false">$U$177+$V$177+$W$177+$X$177+$Y$177+$Z$177+$AA$177+$AB$177+$AC$177+$AD$177</f>
        <v>700000000</v>
      </c>
      <c r="AF177" s="18" t="n">
        <f aca="false">IF(AND(IF($B$177=1,$U$177&gt;=INDEX($U$131:$U$258,1+$A$177-Assumptions!$B$77),$U$177&gt;INDEX($U$131:$U$258,1+$A$177+Assumptions!$B$77)),IF($C$177=1,$V$177&gt;=INDEX($V$131:$V$258,1+$A$177-Assumptions!$B$78),$V$177&gt;INDEX($V$131:$V$258,1+$A$177+Assumptions!$B$78)),IF($D$177=1,$W$177&gt;=INDEX($W$131:$W$258,1+$A$177-Assumptions!$B$79),$W$177&gt;INDEX($W$131:$W$258,1+$A$177+Assumptions!$B$79)),IF($E$177=1,$X$177&gt;=INDEX($X$131:$X$258,1+$A$177-Assumptions!$B$80),$X$177&gt;INDEX($X$131:$X$258,1+$A$177+Assumptions!$B$80)),IF($F$177=1,$Y$177&gt;=INDEX($Y$131:$Y$258,1+$A$177-Assumptions!$B$81),$Y$177&gt;INDEX($Y$131:$Y$258,1+$A$177+Assumptions!$B$81)),IF($G$177=1,$Z$177&gt;=INDEX($Z$131:$Z$258,1+$A$177-Assumptions!$B$82),$Z$177&gt;INDEX($Z$131:$Z$258,1+$A$177+Assumptions!$B$82)),IF($H$177=1,$AA$177&gt;=INDEX($AA$131:$AA$258,1+$A$177-Assumptions!$B$83),$AA$177&gt;INDEX($AA$131:$AA$258,1+$A$177+Assumptions!$B$83))),1,0)</f>
        <v>0</v>
      </c>
      <c r="AG177" s="16"/>
      <c r="AH177" s="16"/>
      <c r="AI177" s="16"/>
    </row>
    <row r="178" customFormat="false" ht="23.85" hidden="true" customHeight="false" outlineLevel="0" collapsed="false">
      <c r="A178" s="6" t="n">
        <f aca="false">ROW()-ROW($A$131)+Assumptions!$B$4</f>
        <v>47</v>
      </c>
      <c r="B178" s="18" t="n">
        <f aca="false">MOD(QUOTIENT($A$178,Assumptions!$B$77),2)</f>
        <v>0</v>
      </c>
      <c r="C178" s="18" t="n">
        <f aca="false">MOD(QUOTIENT($A$178,Assumptions!$B$78),2)</f>
        <v>1</v>
      </c>
      <c r="D178" s="18" t="n">
        <f aca="false">MOD(QUOTIENT($A$178,Assumptions!$B$79),2)</f>
        <v>0</v>
      </c>
      <c r="E178" s="18" t="n">
        <f aca="false">MOD(QUOTIENT($A$178,Assumptions!$B$80),2)</f>
        <v>1</v>
      </c>
      <c r="F178" s="18" t="n">
        <f aca="false">MOD(QUOTIENT($A$178,Assumptions!$B$81),2)</f>
        <v>1</v>
      </c>
      <c r="G178" s="18" t="n">
        <f aca="false">MOD(QUOTIENT($A$178,Assumptions!$B$82),2)</f>
        <v>1</v>
      </c>
      <c r="H178" s="18" t="n">
        <f aca="false">MOD(QUOTIENT($A$178,Assumptions!$B$83),2)</f>
        <v>1</v>
      </c>
      <c r="I178" s="18" t="n">
        <f aca="false">IF($B$178=1,MIN(Assumptions!$B$67,MAX(Assumptions!$B$4,Assumptions!$B$24-(Assumptions!$B$4))),Assumptions!$B$4)</f>
        <v>0</v>
      </c>
      <c r="J178" s="18" t="n">
        <f aca="false">IF($C$178=1,MIN(Assumptions!$B$66,MAX(Assumptions!$B$4,Assumptions!$B$24-($I$178))),Assumptions!$B$4)</f>
        <v>300000000</v>
      </c>
      <c r="K178" s="18" t="n">
        <f aca="false">IF($D$178=1,MIN(Assumptions!$B$61,MAX(Assumptions!$B$4,Assumptions!$B$24-($I$178+$J$178))),Assumptions!$B$4)</f>
        <v>0</v>
      </c>
      <c r="L178" s="18" t="n">
        <f aca="false">IF($E$178=1,MIN(Assumptions!$B$56,MAX(Assumptions!$B$4,Assumptions!$B$24-($I$178+$J$178+$K$178))),Assumptions!$B$4)</f>
        <v>60000000</v>
      </c>
      <c r="M178" s="18" t="n">
        <f aca="false">IF($F$178=1,MIN(Assumptions!$B$51,MAX(Assumptions!$B$4,Assumptions!$B$24-($I$178+$J$178+$K$178+$L$178))),Assumptions!$B$4)</f>
        <v>30000000</v>
      </c>
      <c r="N178" s="18" t="n">
        <f aca="false">IF($G$178=1,MIN(Assumptions!$B$46,MAX(Assumptions!$B$4,Assumptions!$B$24-($I$178+$J$178+$K$178+$L$178+$M$178))),Assumptions!$B$4)</f>
        <v>15000000</v>
      </c>
      <c r="O178" s="18" t="n">
        <f aca="false">IF($H$178=1,MIN(Assumptions!$B$41,MAX(Assumptions!$B$4,Assumptions!$B$24-($I$178+$J$178+$K$178+$L$178+$M$178+$N$178))),Assumptions!$B$4)</f>
        <v>5000000</v>
      </c>
      <c r="P178" s="18" t="n">
        <f aca="false">$I$178+$J$178+$K$178+$L$178+$M$178+$N$178+$O$178</f>
        <v>410000000</v>
      </c>
      <c r="Q178" s="18" t="n">
        <f aca="false">MAX(Assumptions!$B$4,Assumptions!$B$24-$P$178)</f>
        <v>290000000</v>
      </c>
      <c r="R178" s="18" t="n">
        <f aca="false">$J$120+$O$120+Assumptions!$B$20+IF($B$178=0,$D$120,Assumptions!$B$4)+IF($C$178=0,$AI$120,Assumptions!$B$4)+IF($D$178=0,$AF$120,Assumptions!$B$4)+IF($E$178=0,$AC$120,Assumptions!$B$4)+IF($F$178=0,$Z$120,Assumptions!$B$4)+IF($G$178=0,$W$120,Assumptions!$B$4)+IF($H$178=0,$T$120,Assumptions!$B$4)</f>
        <v>11811432.2584705</v>
      </c>
      <c r="S178" s="18" t="n">
        <f aca="false">IF($R$178&gt;Assumptions!$B$4,$Q$178/$R$178&gt;Assumptions!$B$13,FALSE())</f>
        <v>1</v>
      </c>
      <c r="T178" s="18" t="n">
        <f aca="false">IF($S$178,($Q$178+Assumptions!$B$14*Assumptions!$B$13)/($R$178+Assumptions!$B$14),IF($R$178&gt;Assumptions!$B$4,$Q$178/$R$178,Assumptions!$B$4))</f>
        <v>20.4382059543257</v>
      </c>
      <c r="U178" s="18" t="n">
        <f aca="false">IF($B$178=1,$I$178,$D$120*$T$178)</f>
        <v>16294728.9991849</v>
      </c>
      <c r="V178" s="18" t="n">
        <f aca="false">IF($C$178=1,$J$178,$AI$120*$T$178)</f>
        <v>300000000</v>
      </c>
      <c r="W178" s="18" t="n">
        <f aca="false">IF($D$178=1,$K$178,$AF$120*$T$178)</f>
        <v>35432723.5543752</v>
      </c>
      <c r="X178" s="18" t="n">
        <f aca="false">IF($E$178=1,$L$178,$AC$120*$T$178)</f>
        <v>60000000</v>
      </c>
      <c r="Y178" s="18" t="n">
        <f aca="false">IF($F$178=1,$M$178,$Z$120*$T$178)</f>
        <v>30000000</v>
      </c>
      <c r="Z178" s="18" t="n">
        <f aca="false">IF($G$178=1,$N$178,$W$120*$T$178)</f>
        <v>15000000</v>
      </c>
      <c r="AA178" s="18" t="n">
        <f aca="false">IF($H$178=1,$O$178,$T$120*$T$178)</f>
        <v>5000000</v>
      </c>
      <c r="AB178" s="18" t="n">
        <f aca="false">($J$120+$O$120)*$T$178</f>
        <v>5733178.97169476</v>
      </c>
      <c r="AC178" s="18" t="n">
        <f aca="false">Assumptions!$B$20*$T$178</f>
        <v>183943853.588931</v>
      </c>
      <c r="AD178" s="18" t="n">
        <f aca="false">IF($S$178,Assumptions!$B$14*($T$178-Assumptions!$B$13),Assumptions!$B$4)</f>
        <v>48595514.8858142</v>
      </c>
      <c r="AE178" s="18" t="n">
        <f aca="false">$U$178+$V$178+$W$178+$X$178+$Y$178+$Z$178+$AA$178+$AB$178+$AC$178+$AD$178</f>
        <v>700000000</v>
      </c>
      <c r="AF178" s="18" t="n">
        <f aca="false">IF(AND(IF($B$178=1,$U$178&gt;=INDEX($U$131:$U$258,1+$A$178-Assumptions!$B$77),$U$178&gt;INDEX($U$131:$U$258,1+$A$178+Assumptions!$B$77)),IF($C$178=1,$V$178&gt;=INDEX($V$131:$V$258,1+$A$178-Assumptions!$B$78),$V$178&gt;INDEX($V$131:$V$258,1+$A$178+Assumptions!$B$78)),IF($D$178=1,$W$178&gt;=INDEX($W$131:$W$258,1+$A$178-Assumptions!$B$79),$W$178&gt;INDEX($W$131:$W$258,1+$A$178+Assumptions!$B$79)),IF($E$178=1,$X$178&gt;=INDEX($X$131:$X$258,1+$A$178-Assumptions!$B$80),$X$178&gt;INDEX($X$131:$X$258,1+$A$178+Assumptions!$B$80)),IF($F$178=1,$Y$178&gt;=INDEX($Y$131:$Y$258,1+$A$178-Assumptions!$B$81),$Y$178&gt;INDEX($Y$131:$Y$258,1+$A$178+Assumptions!$B$81)),IF($G$178=1,$Z$178&gt;=INDEX($Z$131:$Z$258,1+$A$178-Assumptions!$B$82),$Z$178&gt;INDEX($Z$131:$Z$258,1+$A$178+Assumptions!$B$82)),IF($H$178=1,$AA$178&gt;=INDEX($AA$131:$AA$258,1+$A$178-Assumptions!$B$83),$AA$178&gt;INDEX($AA$131:$AA$258,1+$A$178+Assumptions!$B$83))),1,0)</f>
        <v>0</v>
      </c>
      <c r="AG178" s="16"/>
      <c r="AH178" s="16"/>
      <c r="AI178" s="16"/>
    </row>
    <row r="179" customFormat="false" ht="23.85" hidden="true" customHeight="false" outlineLevel="0" collapsed="false">
      <c r="A179" s="6" t="n">
        <f aca="false">ROW()-ROW($A$131)+Assumptions!$B$4</f>
        <v>48</v>
      </c>
      <c r="B179" s="18" t="n">
        <f aca="false">MOD(QUOTIENT($A$179,Assumptions!$B$77),2)</f>
        <v>0</v>
      </c>
      <c r="C179" s="18" t="n">
        <f aca="false">MOD(QUOTIENT($A$179,Assumptions!$B$78),2)</f>
        <v>1</v>
      </c>
      <c r="D179" s="18" t="n">
        <f aca="false">MOD(QUOTIENT($A$179,Assumptions!$B$79),2)</f>
        <v>1</v>
      </c>
      <c r="E179" s="18" t="n">
        <f aca="false">MOD(QUOTIENT($A$179,Assumptions!$B$80),2)</f>
        <v>0</v>
      </c>
      <c r="F179" s="18" t="n">
        <f aca="false">MOD(QUOTIENT($A$179,Assumptions!$B$81),2)</f>
        <v>0</v>
      </c>
      <c r="G179" s="18" t="n">
        <f aca="false">MOD(QUOTIENT($A$179,Assumptions!$B$82),2)</f>
        <v>0</v>
      </c>
      <c r="H179" s="18" t="n">
        <f aca="false">MOD(QUOTIENT($A$179,Assumptions!$B$83),2)</f>
        <v>0</v>
      </c>
      <c r="I179" s="18" t="n">
        <f aca="false">IF($B$179=1,MIN(Assumptions!$B$67,MAX(Assumptions!$B$4,Assumptions!$B$24-(Assumptions!$B$4))),Assumptions!$B$4)</f>
        <v>0</v>
      </c>
      <c r="J179" s="18" t="n">
        <f aca="false">IF($C$179=1,MIN(Assumptions!$B$66,MAX(Assumptions!$B$4,Assumptions!$B$24-($I$179))),Assumptions!$B$4)</f>
        <v>300000000</v>
      </c>
      <c r="K179" s="18" t="n">
        <f aca="false">IF($D$179=1,MIN(Assumptions!$B$61,MAX(Assumptions!$B$4,Assumptions!$B$24-($I$179+$J$179))),Assumptions!$B$4)</f>
        <v>100000000</v>
      </c>
      <c r="L179" s="18" t="n">
        <f aca="false">IF($E$179=1,MIN(Assumptions!$B$56,MAX(Assumptions!$B$4,Assumptions!$B$24-($I$179+$J$179+$K$179))),Assumptions!$B$4)</f>
        <v>0</v>
      </c>
      <c r="M179" s="18" t="n">
        <f aca="false">IF($F$179=1,MIN(Assumptions!$B$51,MAX(Assumptions!$B$4,Assumptions!$B$24-($I$179+$J$179+$K$179+$L$179))),Assumptions!$B$4)</f>
        <v>0</v>
      </c>
      <c r="N179" s="18" t="n">
        <f aca="false">IF($G$179=1,MIN(Assumptions!$B$46,MAX(Assumptions!$B$4,Assumptions!$B$24-($I$179+$J$179+$K$179+$L$179+$M$179))),Assumptions!$B$4)</f>
        <v>0</v>
      </c>
      <c r="O179" s="18" t="n">
        <f aca="false">IF($H$179=1,MIN(Assumptions!$B$41,MAX(Assumptions!$B$4,Assumptions!$B$24-($I$179+$J$179+$K$179+$L$179+$M$179+$N$179))),Assumptions!$B$4)</f>
        <v>0</v>
      </c>
      <c r="P179" s="18" t="n">
        <f aca="false">$I$179+$J$179+$K$179+$L$179+$M$179+$N$179+$O$179</f>
        <v>400000000</v>
      </c>
      <c r="Q179" s="18" t="n">
        <f aca="false">MAX(Assumptions!$B$4,Assumptions!$B$24-$P$179)</f>
        <v>300000000</v>
      </c>
      <c r="R179" s="18" t="n">
        <f aca="false">$J$120+$O$120+Assumptions!$B$20+IF($B$179=0,$D$120,Assumptions!$B$4)+IF($C$179=0,$AI$120,Assumptions!$B$4)+IF($D$179=0,$AF$120,Assumptions!$B$4)+IF($E$179=0,$AC$120,Assumptions!$B$4)+IF($F$179=0,$Z$120,Assumptions!$B$4)+IF($G$179=0,$W$120,Assumptions!$B$4)+IF($H$179=0,$T$120,Assumptions!$B$4)</f>
        <v>25477780.8981917</v>
      </c>
      <c r="S179" s="18" t="n">
        <f aca="false">IF($R$179&gt;Assumptions!$B$4,$Q$179/$R$179&gt;Assumptions!$B$13,FALSE())</f>
        <v>1</v>
      </c>
      <c r="T179" s="18" t="n">
        <f aca="false">IF($S$179,($Q$179+Assumptions!$B$14*Assumptions!$B$13)/($R$179+Assumptions!$B$14),IF($R$179&gt;Assumptions!$B$4,$Q$179/$R$179,Assumptions!$B$4))</f>
        <v>10.8121512960862</v>
      </c>
      <c r="U179" s="18" t="n">
        <f aca="false">IF($B$179=1,$I$179,$D$120*$T$179)</f>
        <v>8620182.98776479</v>
      </c>
      <c r="V179" s="18" t="n">
        <f aca="false">IF($C$179=1,$J$179,$AI$120*$T$179)</f>
        <v>300000000</v>
      </c>
      <c r="W179" s="18" t="n">
        <f aca="false">IF($D$179=1,$K$179,$AF$120*$T$179)</f>
        <v>100000000</v>
      </c>
      <c r="X179" s="18" t="n">
        <f aca="false">IF($E$179=1,$L$179,$AC$120*$T$179)</f>
        <v>25949163.110607</v>
      </c>
      <c r="Y179" s="18" t="n">
        <f aca="false">IF($F$179=1,$M$179,$Z$120*$T$179)</f>
        <v>32436453.8882587</v>
      </c>
      <c r="Z179" s="18" t="n">
        <f aca="false">IF($G$179=1,$N$179,$W$120*$T$179)</f>
        <v>54060756.4804312</v>
      </c>
      <c r="AA179" s="18" t="n">
        <f aca="false">IF($H$179=1,$O$179,$T$120*$T$179)</f>
        <v>54060756.4804312</v>
      </c>
      <c r="AB179" s="18" t="n">
        <f aca="false">($J$120+$O$120)*$T$179</f>
        <v>3032947.14751538</v>
      </c>
      <c r="AC179" s="18" t="n">
        <f aca="false">Assumptions!$B$20*$T$179</f>
        <v>97309361.6647762</v>
      </c>
      <c r="AD179" s="18" t="n">
        <f aca="false">IF($S$179,Assumptions!$B$14*($T$179-Assumptions!$B$13),Assumptions!$B$4)</f>
        <v>24530378.2402156</v>
      </c>
      <c r="AE179" s="18" t="n">
        <f aca="false">$U$179+$V$179+$W$179+$X$179+$Y$179+$Z$179+$AA$179+$AB$179+$AC$179+$AD$179</f>
        <v>700000000</v>
      </c>
      <c r="AF179" s="18" t="n">
        <f aca="false">IF(AND(IF($B$179=1,$U$179&gt;=INDEX($U$131:$U$258,1+$A$179-Assumptions!$B$77),$U$179&gt;INDEX($U$131:$U$258,1+$A$179+Assumptions!$B$77)),IF($C$179=1,$V$179&gt;=INDEX($V$131:$V$258,1+$A$179-Assumptions!$B$78),$V$179&gt;INDEX($V$131:$V$258,1+$A$179+Assumptions!$B$78)),IF($D$179=1,$W$179&gt;=INDEX($W$131:$W$258,1+$A$179-Assumptions!$B$79),$W$179&gt;INDEX($W$131:$W$258,1+$A$179+Assumptions!$B$79)),IF($E$179=1,$X$179&gt;=INDEX($X$131:$X$258,1+$A$179-Assumptions!$B$80),$X$179&gt;INDEX($X$131:$X$258,1+$A$179+Assumptions!$B$80)),IF($F$179=1,$Y$179&gt;=INDEX($Y$131:$Y$258,1+$A$179-Assumptions!$B$81),$Y$179&gt;INDEX($Y$131:$Y$258,1+$A$179+Assumptions!$B$81)),IF($G$179=1,$Z$179&gt;=INDEX($Z$131:$Z$258,1+$A$179-Assumptions!$B$82),$Z$179&gt;INDEX($Z$131:$Z$258,1+$A$179+Assumptions!$B$82)),IF($H$179=1,$AA$179&gt;=INDEX($AA$131:$AA$258,1+$A$179-Assumptions!$B$83),$AA$179&gt;INDEX($AA$131:$AA$258,1+$A$179+Assumptions!$B$83))),1,0)</f>
        <v>0</v>
      </c>
      <c r="AG179" s="16"/>
      <c r="AH179" s="16"/>
      <c r="AI179" s="16"/>
    </row>
    <row r="180" customFormat="false" ht="23.85" hidden="true" customHeight="false" outlineLevel="0" collapsed="false">
      <c r="A180" s="6" t="n">
        <f aca="false">ROW()-ROW($A$131)+Assumptions!$B$4</f>
        <v>49</v>
      </c>
      <c r="B180" s="18" t="n">
        <f aca="false">MOD(QUOTIENT($A$180,Assumptions!$B$77),2)</f>
        <v>0</v>
      </c>
      <c r="C180" s="18" t="n">
        <f aca="false">MOD(QUOTIENT($A$180,Assumptions!$B$78),2)</f>
        <v>1</v>
      </c>
      <c r="D180" s="18" t="n">
        <f aca="false">MOD(QUOTIENT($A$180,Assumptions!$B$79),2)</f>
        <v>1</v>
      </c>
      <c r="E180" s="18" t="n">
        <f aca="false">MOD(QUOTIENT($A$180,Assumptions!$B$80),2)</f>
        <v>0</v>
      </c>
      <c r="F180" s="18" t="n">
        <f aca="false">MOD(QUOTIENT($A$180,Assumptions!$B$81),2)</f>
        <v>0</v>
      </c>
      <c r="G180" s="18" t="n">
        <f aca="false">MOD(QUOTIENT($A$180,Assumptions!$B$82),2)</f>
        <v>0</v>
      </c>
      <c r="H180" s="18" t="n">
        <f aca="false">MOD(QUOTIENT($A$180,Assumptions!$B$83),2)</f>
        <v>1</v>
      </c>
      <c r="I180" s="18" t="n">
        <f aca="false">IF($B$180=1,MIN(Assumptions!$B$67,MAX(Assumptions!$B$4,Assumptions!$B$24-(Assumptions!$B$4))),Assumptions!$B$4)</f>
        <v>0</v>
      </c>
      <c r="J180" s="18" t="n">
        <f aca="false">IF($C$180=1,MIN(Assumptions!$B$66,MAX(Assumptions!$B$4,Assumptions!$B$24-($I$180))),Assumptions!$B$4)</f>
        <v>300000000</v>
      </c>
      <c r="K180" s="18" t="n">
        <f aca="false">IF($D$180=1,MIN(Assumptions!$B$61,MAX(Assumptions!$B$4,Assumptions!$B$24-($I$180+$J$180))),Assumptions!$B$4)</f>
        <v>100000000</v>
      </c>
      <c r="L180" s="18" t="n">
        <f aca="false">IF($E$180=1,MIN(Assumptions!$B$56,MAX(Assumptions!$B$4,Assumptions!$B$24-($I$180+$J$180+$K$180))),Assumptions!$B$4)</f>
        <v>0</v>
      </c>
      <c r="M180" s="18" t="n">
        <f aca="false">IF($F$180=1,MIN(Assumptions!$B$51,MAX(Assumptions!$B$4,Assumptions!$B$24-($I$180+$J$180+$K$180+$L$180))),Assumptions!$B$4)</f>
        <v>0</v>
      </c>
      <c r="N180" s="18" t="n">
        <f aca="false">IF($G$180=1,MIN(Assumptions!$B$46,MAX(Assumptions!$B$4,Assumptions!$B$24-($I$180+$J$180+$K$180+$L$180+$M$180))),Assumptions!$B$4)</f>
        <v>0</v>
      </c>
      <c r="O180" s="18" t="n">
        <f aca="false">IF($H$180=1,MIN(Assumptions!$B$41,MAX(Assumptions!$B$4,Assumptions!$B$24-($I$180+$J$180+$K$180+$L$180+$M$180+$N$180))),Assumptions!$B$4)</f>
        <v>5000000</v>
      </c>
      <c r="P180" s="18" t="n">
        <f aca="false">$I$180+$J$180+$K$180+$L$180+$M$180+$N$180+$O$180</f>
        <v>405000000</v>
      </c>
      <c r="Q180" s="18" t="n">
        <f aca="false">MAX(Assumptions!$B$4,Assumptions!$B$24-$P$180)</f>
        <v>295000000</v>
      </c>
      <c r="R180" s="18" t="n">
        <f aca="false">$J$120+$O$120+Assumptions!$B$20+IF($B$180=0,$D$120,Assumptions!$B$4)+IF($C$180=0,$AI$120,Assumptions!$B$4)+IF($D$180=0,$AF$120,Assumptions!$B$4)+IF($E$180=0,$AC$120,Assumptions!$B$4)+IF($F$180=0,$Z$120,Assumptions!$B$4)+IF($G$180=0,$W$120,Assumptions!$B$4)+IF($H$180=0,$T$120,Assumptions!$B$4)</f>
        <v>20477780.8981917</v>
      </c>
      <c r="S180" s="18" t="n">
        <f aca="false">IF($R$180&gt;Assumptions!$B$4,$Q$180/$R$180&gt;Assumptions!$B$13,FALSE())</f>
        <v>1</v>
      </c>
      <c r="T180" s="18" t="n">
        <f aca="false">IF($S$180,($Q$180+Assumptions!$B$14*Assumptions!$B$13)/($R$180+Assumptions!$B$14),IF($R$180&gt;Assumptions!$B$4,$Q$180/$R$180,Assumptions!$B$4))</f>
        <v>12.9472903113726</v>
      </c>
      <c r="U180" s="18" t="n">
        <f aca="false">IF($B$180=1,$I$180,$D$120*$T$180)</f>
        <v>10322461.1479628</v>
      </c>
      <c r="V180" s="18" t="n">
        <f aca="false">IF($C$180=1,$J$180,$AI$120*$T$180)</f>
        <v>300000000</v>
      </c>
      <c r="W180" s="18" t="n">
        <f aca="false">IF($D$180=1,$K$180,$AF$120*$T$180)</f>
        <v>100000000</v>
      </c>
      <c r="X180" s="18" t="n">
        <f aca="false">IF($E$180=1,$L$180,$AC$120*$T$180)</f>
        <v>31073496.7472943</v>
      </c>
      <c r="Y180" s="18" t="n">
        <f aca="false">IF($F$180=1,$M$180,$Z$120*$T$180)</f>
        <v>38841870.9341179</v>
      </c>
      <c r="Z180" s="18" t="n">
        <f aca="false">IF($G$180=1,$N$180,$W$120*$T$180)</f>
        <v>64736451.5568631</v>
      </c>
      <c r="AA180" s="18" t="n">
        <f aca="false">IF($H$180=1,$O$180,$T$120*$T$180)</f>
        <v>5000000</v>
      </c>
      <c r="AB180" s="18" t="n">
        <f aca="false">($J$120+$O$120)*$T$180</f>
        <v>3631881.03297679</v>
      </c>
      <c r="AC180" s="18" t="n">
        <f aca="false">Assumptions!$B$20*$T$180</f>
        <v>116525612.802354</v>
      </c>
      <c r="AD180" s="18" t="n">
        <f aca="false">IF($S$180,Assumptions!$B$14*($T$180-Assumptions!$B$13),Assumptions!$B$4)</f>
        <v>29868225.7784315</v>
      </c>
      <c r="AE180" s="18" t="n">
        <f aca="false">$U$180+$V$180+$W$180+$X$180+$Y$180+$Z$180+$AA$180+$AB$180+$AC$180+$AD$180</f>
        <v>700000000</v>
      </c>
      <c r="AF180" s="18" t="n">
        <f aca="false">IF(AND(IF($B$180=1,$U$180&gt;=INDEX($U$131:$U$258,1+$A$180-Assumptions!$B$77),$U$180&gt;INDEX($U$131:$U$258,1+$A$180+Assumptions!$B$77)),IF($C$180=1,$V$180&gt;=INDEX($V$131:$V$258,1+$A$180-Assumptions!$B$78),$V$180&gt;INDEX($V$131:$V$258,1+$A$180+Assumptions!$B$78)),IF($D$180=1,$W$180&gt;=INDEX($W$131:$W$258,1+$A$180-Assumptions!$B$79),$W$180&gt;INDEX($W$131:$W$258,1+$A$180+Assumptions!$B$79)),IF($E$180=1,$X$180&gt;=INDEX($X$131:$X$258,1+$A$180-Assumptions!$B$80),$X$180&gt;INDEX($X$131:$X$258,1+$A$180+Assumptions!$B$80)),IF($F$180=1,$Y$180&gt;=INDEX($Y$131:$Y$258,1+$A$180-Assumptions!$B$81),$Y$180&gt;INDEX($Y$131:$Y$258,1+$A$180+Assumptions!$B$81)),IF($G$180=1,$Z$180&gt;=INDEX($Z$131:$Z$258,1+$A$180-Assumptions!$B$82),$Z$180&gt;INDEX($Z$131:$Z$258,1+$A$180+Assumptions!$B$82)),IF($H$180=1,$AA$180&gt;=INDEX($AA$131:$AA$258,1+$A$180-Assumptions!$B$83),$AA$180&gt;INDEX($AA$131:$AA$258,1+$A$180+Assumptions!$B$83))),1,0)</f>
        <v>0</v>
      </c>
      <c r="AG180" s="16"/>
      <c r="AH180" s="16"/>
      <c r="AI180" s="16"/>
    </row>
    <row r="181" customFormat="false" ht="23.85" hidden="true" customHeight="false" outlineLevel="0" collapsed="false">
      <c r="A181" s="6" t="n">
        <f aca="false">ROW()-ROW($A$131)+Assumptions!$B$4</f>
        <v>50</v>
      </c>
      <c r="B181" s="18" t="n">
        <f aca="false">MOD(QUOTIENT($A$181,Assumptions!$B$77),2)</f>
        <v>0</v>
      </c>
      <c r="C181" s="18" t="n">
        <f aca="false">MOD(QUOTIENT($A$181,Assumptions!$B$78),2)</f>
        <v>1</v>
      </c>
      <c r="D181" s="18" t="n">
        <f aca="false">MOD(QUOTIENT($A$181,Assumptions!$B$79),2)</f>
        <v>1</v>
      </c>
      <c r="E181" s="18" t="n">
        <f aca="false">MOD(QUOTIENT($A$181,Assumptions!$B$80),2)</f>
        <v>0</v>
      </c>
      <c r="F181" s="18" t="n">
        <f aca="false">MOD(QUOTIENT($A$181,Assumptions!$B$81),2)</f>
        <v>0</v>
      </c>
      <c r="G181" s="18" t="n">
        <f aca="false">MOD(QUOTIENT($A$181,Assumptions!$B$82),2)</f>
        <v>1</v>
      </c>
      <c r="H181" s="18" t="n">
        <f aca="false">MOD(QUOTIENT($A$181,Assumptions!$B$83),2)</f>
        <v>0</v>
      </c>
      <c r="I181" s="18" t="n">
        <f aca="false">IF($B$181=1,MIN(Assumptions!$B$67,MAX(Assumptions!$B$4,Assumptions!$B$24-(Assumptions!$B$4))),Assumptions!$B$4)</f>
        <v>0</v>
      </c>
      <c r="J181" s="18" t="n">
        <f aca="false">IF($C$181=1,MIN(Assumptions!$B$66,MAX(Assumptions!$B$4,Assumptions!$B$24-($I$181))),Assumptions!$B$4)</f>
        <v>300000000</v>
      </c>
      <c r="K181" s="18" t="n">
        <f aca="false">IF($D$181=1,MIN(Assumptions!$B$61,MAX(Assumptions!$B$4,Assumptions!$B$24-($I$181+$J$181))),Assumptions!$B$4)</f>
        <v>100000000</v>
      </c>
      <c r="L181" s="18" t="n">
        <f aca="false">IF($E$181=1,MIN(Assumptions!$B$56,MAX(Assumptions!$B$4,Assumptions!$B$24-($I$181+$J$181+$K$181))),Assumptions!$B$4)</f>
        <v>0</v>
      </c>
      <c r="M181" s="18" t="n">
        <f aca="false">IF($F$181=1,MIN(Assumptions!$B$51,MAX(Assumptions!$B$4,Assumptions!$B$24-($I$181+$J$181+$K$181+$L$181))),Assumptions!$B$4)</f>
        <v>0</v>
      </c>
      <c r="N181" s="18" t="n">
        <f aca="false">IF($G$181=1,MIN(Assumptions!$B$46,MAX(Assumptions!$B$4,Assumptions!$B$24-($I$181+$J$181+$K$181+$L$181+$M$181))),Assumptions!$B$4)</f>
        <v>15000000</v>
      </c>
      <c r="O181" s="18" t="n">
        <f aca="false">IF($H$181=1,MIN(Assumptions!$B$41,MAX(Assumptions!$B$4,Assumptions!$B$24-($I$181+$J$181+$K$181+$L$181+$M$181+$N$181))),Assumptions!$B$4)</f>
        <v>0</v>
      </c>
      <c r="P181" s="18" t="n">
        <f aca="false">$I$181+$J$181+$K$181+$L$181+$M$181+$N$181+$O$181</f>
        <v>415000000</v>
      </c>
      <c r="Q181" s="18" t="n">
        <f aca="false">MAX(Assumptions!$B$4,Assumptions!$B$24-$P$181)</f>
        <v>285000000</v>
      </c>
      <c r="R181" s="18" t="n">
        <f aca="false">$J$120+$O$120+Assumptions!$B$20+IF($B$181=0,$D$120,Assumptions!$B$4)+IF($C$181=0,$AI$120,Assumptions!$B$4)+IF($D$181=0,$AF$120,Assumptions!$B$4)+IF($E$181=0,$AC$120,Assumptions!$B$4)+IF($F$181=0,$Z$120,Assumptions!$B$4)+IF($G$181=0,$W$120,Assumptions!$B$4)+IF($H$181=0,$T$120,Assumptions!$B$4)</f>
        <v>20477780.8981917</v>
      </c>
      <c r="S181" s="18" t="n">
        <f aca="false">IF($R$181&gt;Assumptions!$B$4,$Q$181/$R$181&gt;Assumptions!$B$13,FALSE())</f>
        <v>1</v>
      </c>
      <c r="T181" s="18" t="n">
        <f aca="false">IF($S$181,($Q$181+Assumptions!$B$14*Assumptions!$B$13)/($R$181+Assumptions!$B$14),IF($R$181&gt;Assumptions!$B$4,$Q$181/$R$181,Assumptions!$B$4))</f>
        <v>12.5120872756962</v>
      </c>
      <c r="U181" s="18" t="n">
        <f aca="false">IF($B$181=1,$I$181,$D$120*$T$181)</f>
        <v>9975487.66399769</v>
      </c>
      <c r="V181" s="18" t="n">
        <f aca="false">IF($C$181=1,$J$181,$AI$120*$T$181)</f>
        <v>300000000</v>
      </c>
      <c r="W181" s="18" t="n">
        <f aca="false">IF($D$181=1,$K$181,$AF$120*$T$181)</f>
        <v>100000000</v>
      </c>
      <c r="X181" s="18" t="n">
        <f aca="false">IF($E$181=1,$L$181,$AC$120*$T$181)</f>
        <v>30029009.4616709</v>
      </c>
      <c r="Y181" s="18" t="n">
        <f aca="false">IF($F$181=1,$M$181,$Z$120*$T$181)</f>
        <v>37536261.8270887</v>
      </c>
      <c r="Z181" s="18" t="n">
        <f aca="false">IF($G$181=1,$N$181,$W$120*$T$181)</f>
        <v>15000000</v>
      </c>
      <c r="AA181" s="18" t="n">
        <f aca="false">IF($H$181=1,$O$181,$T$120*$T$181)</f>
        <v>62560436.3784811</v>
      </c>
      <c r="AB181" s="18" t="n">
        <f aca="false">($J$120+$O$120)*$T$181</f>
        <v>3509800.99825489</v>
      </c>
      <c r="AC181" s="18" t="n">
        <f aca="false">Assumptions!$B$20*$T$181</f>
        <v>112608785.481266</v>
      </c>
      <c r="AD181" s="18" t="n">
        <f aca="false">IF($S$181,Assumptions!$B$14*($T$181-Assumptions!$B$13),Assumptions!$B$4)</f>
        <v>28780218.1892406</v>
      </c>
      <c r="AE181" s="18" t="n">
        <f aca="false">$U$181+$V$181+$W$181+$X$181+$Y$181+$Z$181+$AA$181+$AB$181+$AC$181+$AD$181</f>
        <v>700000000</v>
      </c>
      <c r="AF181" s="18" t="n">
        <f aca="false">IF(AND(IF($B$181=1,$U$181&gt;=INDEX($U$131:$U$258,1+$A$181-Assumptions!$B$77),$U$181&gt;INDEX($U$131:$U$258,1+$A$181+Assumptions!$B$77)),IF($C$181=1,$V$181&gt;=INDEX($V$131:$V$258,1+$A$181-Assumptions!$B$78),$V$181&gt;INDEX($V$131:$V$258,1+$A$181+Assumptions!$B$78)),IF($D$181=1,$W$181&gt;=INDEX($W$131:$W$258,1+$A$181-Assumptions!$B$79),$W$181&gt;INDEX($W$131:$W$258,1+$A$181+Assumptions!$B$79)),IF($E$181=1,$X$181&gt;=INDEX($X$131:$X$258,1+$A$181-Assumptions!$B$80),$X$181&gt;INDEX($X$131:$X$258,1+$A$181+Assumptions!$B$80)),IF($F$181=1,$Y$181&gt;=INDEX($Y$131:$Y$258,1+$A$181-Assumptions!$B$81),$Y$181&gt;INDEX($Y$131:$Y$258,1+$A$181+Assumptions!$B$81)),IF($G$181=1,$Z$181&gt;=INDEX($Z$131:$Z$258,1+$A$181-Assumptions!$B$82),$Z$181&gt;INDEX($Z$131:$Z$258,1+$A$181+Assumptions!$B$82)),IF($H$181=1,$AA$181&gt;=INDEX($AA$131:$AA$258,1+$A$181-Assumptions!$B$83),$AA$181&gt;INDEX($AA$131:$AA$258,1+$A$181+Assumptions!$B$83))),1,0)</f>
        <v>0</v>
      </c>
      <c r="AG181" s="16"/>
      <c r="AH181" s="16"/>
      <c r="AI181" s="16"/>
    </row>
    <row r="182" customFormat="false" ht="23.85" hidden="true" customHeight="false" outlineLevel="0" collapsed="false">
      <c r="A182" s="6" t="n">
        <f aca="false">ROW()-ROW($A$131)+Assumptions!$B$4</f>
        <v>51</v>
      </c>
      <c r="B182" s="18" t="n">
        <f aca="false">MOD(QUOTIENT($A$182,Assumptions!$B$77),2)</f>
        <v>0</v>
      </c>
      <c r="C182" s="18" t="n">
        <f aca="false">MOD(QUOTIENT($A$182,Assumptions!$B$78),2)</f>
        <v>1</v>
      </c>
      <c r="D182" s="18" t="n">
        <f aca="false">MOD(QUOTIENT($A$182,Assumptions!$B$79),2)</f>
        <v>1</v>
      </c>
      <c r="E182" s="18" t="n">
        <f aca="false">MOD(QUOTIENT($A$182,Assumptions!$B$80),2)</f>
        <v>0</v>
      </c>
      <c r="F182" s="18" t="n">
        <f aca="false">MOD(QUOTIENT($A$182,Assumptions!$B$81),2)</f>
        <v>0</v>
      </c>
      <c r="G182" s="18" t="n">
        <f aca="false">MOD(QUOTIENT($A$182,Assumptions!$B$82),2)</f>
        <v>1</v>
      </c>
      <c r="H182" s="18" t="n">
        <f aca="false">MOD(QUOTIENT($A$182,Assumptions!$B$83),2)</f>
        <v>1</v>
      </c>
      <c r="I182" s="18" t="n">
        <f aca="false">IF($B$182=1,MIN(Assumptions!$B$67,MAX(Assumptions!$B$4,Assumptions!$B$24-(Assumptions!$B$4))),Assumptions!$B$4)</f>
        <v>0</v>
      </c>
      <c r="J182" s="18" t="n">
        <f aca="false">IF($C$182=1,MIN(Assumptions!$B$66,MAX(Assumptions!$B$4,Assumptions!$B$24-($I$182))),Assumptions!$B$4)</f>
        <v>300000000</v>
      </c>
      <c r="K182" s="18" t="n">
        <f aca="false">IF($D$182=1,MIN(Assumptions!$B$61,MAX(Assumptions!$B$4,Assumptions!$B$24-($I$182+$J$182))),Assumptions!$B$4)</f>
        <v>100000000</v>
      </c>
      <c r="L182" s="18" t="n">
        <f aca="false">IF($E$182=1,MIN(Assumptions!$B$56,MAX(Assumptions!$B$4,Assumptions!$B$24-($I$182+$J$182+$K$182))),Assumptions!$B$4)</f>
        <v>0</v>
      </c>
      <c r="M182" s="18" t="n">
        <f aca="false">IF($F$182=1,MIN(Assumptions!$B$51,MAX(Assumptions!$B$4,Assumptions!$B$24-($I$182+$J$182+$K$182+$L$182))),Assumptions!$B$4)</f>
        <v>0</v>
      </c>
      <c r="N182" s="18" t="n">
        <f aca="false">IF($G$182=1,MIN(Assumptions!$B$46,MAX(Assumptions!$B$4,Assumptions!$B$24-($I$182+$J$182+$K$182+$L$182+$M$182))),Assumptions!$B$4)</f>
        <v>15000000</v>
      </c>
      <c r="O182" s="18" t="n">
        <f aca="false">IF($H$182=1,MIN(Assumptions!$B$41,MAX(Assumptions!$B$4,Assumptions!$B$24-($I$182+$J$182+$K$182+$L$182+$M$182+$N$182))),Assumptions!$B$4)</f>
        <v>5000000</v>
      </c>
      <c r="P182" s="18" t="n">
        <f aca="false">$I$182+$J$182+$K$182+$L$182+$M$182+$N$182+$O$182</f>
        <v>420000000</v>
      </c>
      <c r="Q182" s="18" t="n">
        <f aca="false">MAX(Assumptions!$B$4,Assumptions!$B$24-$P$182)</f>
        <v>280000000</v>
      </c>
      <c r="R182" s="18" t="n">
        <f aca="false">$J$120+$O$120+Assumptions!$B$20+IF($B$182=0,$D$120,Assumptions!$B$4)+IF($C$182=0,$AI$120,Assumptions!$B$4)+IF($D$182=0,$AF$120,Assumptions!$B$4)+IF($E$182=0,$AC$120,Assumptions!$B$4)+IF($F$182=0,$Z$120,Assumptions!$B$4)+IF($G$182=0,$W$120,Assumptions!$B$4)+IF($H$182=0,$T$120,Assumptions!$B$4)</f>
        <v>15477780.8981917</v>
      </c>
      <c r="S182" s="18" t="n">
        <f aca="false">IF($R$182&gt;Assumptions!$B$4,$Q$182/$R$182&gt;Assumptions!$B$13,FALSE())</f>
        <v>1</v>
      </c>
      <c r="T182" s="18" t="n">
        <f aca="false">IF($S$182,($Q$182+Assumptions!$B$14*Assumptions!$B$13)/($R$182+Assumptions!$B$14),IF($R$182&gt;Assumptions!$B$4,$Q$182/$R$182,Assumptions!$B$4))</f>
        <v>15.7138415247021</v>
      </c>
      <c r="U182" s="18" t="n">
        <f aca="false">IF($B$182=1,$I$182,$D$120*$T$182)</f>
        <v>12528144.0921661</v>
      </c>
      <c r="V182" s="18" t="n">
        <f aca="false">IF($C$182=1,$J$182,$AI$120*$T$182)</f>
        <v>300000000</v>
      </c>
      <c r="W182" s="18" t="n">
        <f aca="false">IF($D$182=1,$K$182,$AF$120*$T$182)</f>
        <v>100000000</v>
      </c>
      <c r="X182" s="18" t="n">
        <f aca="false">IF($E$182=1,$L$182,$AC$120*$T$182)</f>
        <v>37713219.659285</v>
      </c>
      <c r="Y182" s="18" t="n">
        <f aca="false">IF($F$182=1,$M$182,$Z$120*$T$182)</f>
        <v>47141524.5741062</v>
      </c>
      <c r="Z182" s="18" t="n">
        <f aca="false">IF($G$182=1,$N$182,$W$120*$T$182)</f>
        <v>15000000</v>
      </c>
      <c r="AA182" s="18" t="n">
        <f aca="false">IF($H$182=1,$O$182,$T$120*$T$182)</f>
        <v>5000000</v>
      </c>
      <c r="AB182" s="18" t="n">
        <f aca="false">($J$120+$O$120)*$T$182</f>
        <v>4407934.14036903</v>
      </c>
      <c r="AC182" s="18" t="n">
        <f aca="false">Assumptions!$B$20*$T$182</f>
        <v>141424573.722319</v>
      </c>
      <c r="AD182" s="18" t="n">
        <f aca="false">IF($S$182,Assumptions!$B$14*($T$182-Assumptions!$B$13),Assumptions!$B$4)</f>
        <v>36784603.8117552</v>
      </c>
      <c r="AE182" s="18" t="n">
        <f aca="false">$U$182+$V$182+$W$182+$X$182+$Y$182+$Z$182+$AA$182+$AB$182+$AC$182+$AD$182</f>
        <v>700000000</v>
      </c>
      <c r="AF182" s="18" t="n">
        <f aca="false">IF(AND(IF($B$182=1,$U$182&gt;=INDEX($U$131:$U$258,1+$A$182-Assumptions!$B$77),$U$182&gt;INDEX($U$131:$U$258,1+$A$182+Assumptions!$B$77)),IF($C$182=1,$V$182&gt;=INDEX($V$131:$V$258,1+$A$182-Assumptions!$B$78),$V$182&gt;INDEX($V$131:$V$258,1+$A$182+Assumptions!$B$78)),IF($D$182=1,$W$182&gt;=INDEX($W$131:$W$258,1+$A$182-Assumptions!$B$79),$W$182&gt;INDEX($W$131:$W$258,1+$A$182+Assumptions!$B$79)),IF($E$182=1,$X$182&gt;=INDEX($X$131:$X$258,1+$A$182-Assumptions!$B$80),$X$182&gt;INDEX($X$131:$X$258,1+$A$182+Assumptions!$B$80)),IF($F$182=1,$Y$182&gt;=INDEX($Y$131:$Y$258,1+$A$182-Assumptions!$B$81),$Y$182&gt;INDEX($Y$131:$Y$258,1+$A$182+Assumptions!$B$81)),IF($G$182=1,$Z$182&gt;=INDEX($Z$131:$Z$258,1+$A$182-Assumptions!$B$82),$Z$182&gt;INDEX($Z$131:$Z$258,1+$A$182+Assumptions!$B$82)),IF($H$182=1,$AA$182&gt;=INDEX($AA$131:$AA$258,1+$A$182-Assumptions!$B$83),$AA$182&gt;INDEX($AA$131:$AA$258,1+$A$182+Assumptions!$B$83))),1,0)</f>
        <v>0</v>
      </c>
      <c r="AG182" s="16"/>
      <c r="AH182" s="16"/>
      <c r="AI182" s="16"/>
    </row>
    <row r="183" customFormat="false" ht="23.85" hidden="true" customHeight="false" outlineLevel="0" collapsed="false">
      <c r="A183" s="6" t="n">
        <f aca="false">ROW()-ROW($A$131)+Assumptions!$B$4</f>
        <v>52</v>
      </c>
      <c r="B183" s="18" t="n">
        <f aca="false">MOD(QUOTIENT($A$183,Assumptions!$B$77),2)</f>
        <v>0</v>
      </c>
      <c r="C183" s="18" t="n">
        <f aca="false">MOD(QUOTIENT($A$183,Assumptions!$B$78),2)</f>
        <v>1</v>
      </c>
      <c r="D183" s="18" t="n">
        <f aca="false">MOD(QUOTIENT($A$183,Assumptions!$B$79),2)</f>
        <v>1</v>
      </c>
      <c r="E183" s="18" t="n">
        <f aca="false">MOD(QUOTIENT($A$183,Assumptions!$B$80),2)</f>
        <v>0</v>
      </c>
      <c r="F183" s="18" t="n">
        <f aca="false">MOD(QUOTIENT($A$183,Assumptions!$B$81),2)</f>
        <v>1</v>
      </c>
      <c r="G183" s="18" t="n">
        <f aca="false">MOD(QUOTIENT($A$183,Assumptions!$B$82),2)</f>
        <v>0</v>
      </c>
      <c r="H183" s="18" t="n">
        <f aca="false">MOD(QUOTIENT($A$183,Assumptions!$B$83),2)</f>
        <v>0</v>
      </c>
      <c r="I183" s="18" t="n">
        <f aca="false">IF($B$183=1,MIN(Assumptions!$B$67,MAX(Assumptions!$B$4,Assumptions!$B$24-(Assumptions!$B$4))),Assumptions!$B$4)</f>
        <v>0</v>
      </c>
      <c r="J183" s="18" t="n">
        <f aca="false">IF($C$183=1,MIN(Assumptions!$B$66,MAX(Assumptions!$B$4,Assumptions!$B$24-($I$183))),Assumptions!$B$4)</f>
        <v>300000000</v>
      </c>
      <c r="K183" s="18" t="n">
        <f aca="false">IF($D$183=1,MIN(Assumptions!$B$61,MAX(Assumptions!$B$4,Assumptions!$B$24-($I$183+$J$183))),Assumptions!$B$4)</f>
        <v>100000000</v>
      </c>
      <c r="L183" s="18" t="n">
        <f aca="false">IF($E$183=1,MIN(Assumptions!$B$56,MAX(Assumptions!$B$4,Assumptions!$B$24-($I$183+$J$183+$K$183))),Assumptions!$B$4)</f>
        <v>0</v>
      </c>
      <c r="M183" s="18" t="n">
        <f aca="false">IF($F$183=1,MIN(Assumptions!$B$51,MAX(Assumptions!$B$4,Assumptions!$B$24-($I$183+$J$183+$K$183+$L$183))),Assumptions!$B$4)</f>
        <v>30000000</v>
      </c>
      <c r="N183" s="18" t="n">
        <f aca="false">IF($G$183=1,MIN(Assumptions!$B$46,MAX(Assumptions!$B$4,Assumptions!$B$24-($I$183+$J$183+$K$183+$L$183+$M$183))),Assumptions!$B$4)</f>
        <v>0</v>
      </c>
      <c r="O183" s="18" t="n">
        <f aca="false">IF($H$183=1,MIN(Assumptions!$B$41,MAX(Assumptions!$B$4,Assumptions!$B$24-($I$183+$J$183+$K$183+$L$183+$M$183+$N$183))),Assumptions!$B$4)</f>
        <v>0</v>
      </c>
      <c r="P183" s="18" t="n">
        <f aca="false">$I$183+$J$183+$K$183+$L$183+$M$183+$N$183+$O$183</f>
        <v>430000000</v>
      </c>
      <c r="Q183" s="18" t="n">
        <f aca="false">MAX(Assumptions!$B$4,Assumptions!$B$24-$P$183)</f>
        <v>270000000</v>
      </c>
      <c r="R183" s="18" t="n">
        <f aca="false">$J$120+$O$120+Assumptions!$B$20+IF($B$183=0,$D$120,Assumptions!$B$4)+IF($C$183=0,$AI$120,Assumptions!$B$4)+IF($D$183=0,$AF$120,Assumptions!$B$4)+IF($E$183=0,$AC$120,Assumptions!$B$4)+IF($F$183=0,$Z$120,Assumptions!$B$4)+IF($G$183=0,$W$120,Assumptions!$B$4)+IF($H$183=0,$T$120,Assumptions!$B$4)</f>
        <v>22477780.8981917</v>
      </c>
      <c r="S183" s="18" t="n">
        <f aca="false">IF($R$183&gt;Assumptions!$B$4,$Q$183/$R$183&gt;Assumptions!$B$13,FALSE())</f>
        <v>1</v>
      </c>
      <c r="T183" s="18" t="n">
        <f aca="false">IF($S$183,($Q$183+Assumptions!$B$14*Assumptions!$B$13)/($R$183+Assumptions!$B$14),IF($R$183&gt;Assumptions!$B$4,$Q$183/$R$183,Assumptions!$B$4))</f>
        <v>10.9096961459746</v>
      </c>
      <c r="U183" s="18" t="n">
        <f aca="false">IF($B$183=1,$I$183,$D$120*$T$183)</f>
        <v>8697952.38189602</v>
      </c>
      <c r="V183" s="18" t="n">
        <f aca="false">IF($C$183=1,$J$183,$AI$120*$T$183)</f>
        <v>300000000</v>
      </c>
      <c r="W183" s="18" t="n">
        <f aca="false">IF($D$183=1,$K$183,$AF$120*$T$183)</f>
        <v>100000000</v>
      </c>
      <c r="X183" s="18" t="n">
        <f aca="false">IF($E$183=1,$L$183,$AC$120*$T$183)</f>
        <v>26183270.7503391</v>
      </c>
      <c r="Y183" s="18" t="n">
        <f aca="false">IF($F$183=1,$M$183,$Z$120*$T$183)</f>
        <v>30000000</v>
      </c>
      <c r="Z183" s="18" t="n">
        <f aca="false">IF($G$183=1,$N$183,$W$120*$T$183)</f>
        <v>54548480.7298731</v>
      </c>
      <c r="AA183" s="18" t="n">
        <f aca="false">IF($H$183=1,$O$183,$T$120*$T$183)</f>
        <v>54548480.7298731</v>
      </c>
      <c r="AB183" s="18" t="n">
        <f aca="false">($J$120+$O$120)*$T$183</f>
        <v>3060309.72931081</v>
      </c>
      <c r="AC183" s="18" t="n">
        <f aca="false">Assumptions!$B$20*$T$183</f>
        <v>98187265.3137715</v>
      </c>
      <c r="AD183" s="18" t="n">
        <f aca="false">IF($S$183,Assumptions!$B$14*($T$183-Assumptions!$B$13),Assumptions!$B$4)</f>
        <v>24774240.3649365</v>
      </c>
      <c r="AE183" s="18" t="n">
        <f aca="false">$U$183+$V$183+$W$183+$X$183+$Y$183+$Z$183+$AA$183+$AB$183+$AC$183+$AD$183</f>
        <v>700000000</v>
      </c>
      <c r="AF183" s="18" t="n">
        <f aca="false">IF(AND(IF($B$183=1,$U$183&gt;=INDEX($U$131:$U$258,1+$A$183-Assumptions!$B$77),$U$183&gt;INDEX($U$131:$U$258,1+$A$183+Assumptions!$B$77)),IF($C$183=1,$V$183&gt;=INDEX($V$131:$V$258,1+$A$183-Assumptions!$B$78),$V$183&gt;INDEX($V$131:$V$258,1+$A$183+Assumptions!$B$78)),IF($D$183=1,$W$183&gt;=INDEX($W$131:$W$258,1+$A$183-Assumptions!$B$79),$W$183&gt;INDEX($W$131:$W$258,1+$A$183+Assumptions!$B$79)),IF($E$183=1,$X$183&gt;=INDEX($X$131:$X$258,1+$A$183-Assumptions!$B$80),$X$183&gt;INDEX($X$131:$X$258,1+$A$183+Assumptions!$B$80)),IF($F$183=1,$Y$183&gt;=INDEX($Y$131:$Y$258,1+$A$183-Assumptions!$B$81),$Y$183&gt;INDEX($Y$131:$Y$258,1+$A$183+Assumptions!$B$81)),IF($G$183=1,$Z$183&gt;=INDEX($Z$131:$Z$258,1+$A$183-Assumptions!$B$82),$Z$183&gt;INDEX($Z$131:$Z$258,1+$A$183+Assumptions!$B$82)),IF($H$183=1,$AA$183&gt;=INDEX($AA$131:$AA$258,1+$A$183-Assumptions!$B$83),$AA$183&gt;INDEX($AA$131:$AA$258,1+$A$183+Assumptions!$B$83))),1,0)</f>
        <v>0</v>
      </c>
      <c r="AG183" s="16"/>
      <c r="AH183" s="16"/>
      <c r="AI183" s="16"/>
    </row>
    <row r="184" customFormat="false" ht="23.85" hidden="true" customHeight="false" outlineLevel="0" collapsed="false">
      <c r="A184" s="6" t="n">
        <f aca="false">ROW()-ROW($A$131)+Assumptions!$B$4</f>
        <v>53</v>
      </c>
      <c r="B184" s="18" t="n">
        <f aca="false">MOD(QUOTIENT($A$184,Assumptions!$B$77),2)</f>
        <v>0</v>
      </c>
      <c r="C184" s="18" t="n">
        <f aca="false">MOD(QUOTIENT($A$184,Assumptions!$B$78),2)</f>
        <v>1</v>
      </c>
      <c r="D184" s="18" t="n">
        <f aca="false">MOD(QUOTIENT($A$184,Assumptions!$B$79),2)</f>
        <v>1</v>
      </c>
      <c r="E184" s="18" t="n">
        <f aca="false">MOD(QUOTIENT($A$184,Assumptions!$B$80),2)</f>
        <v>0</v>
      </c>
      <c r="F184" s="18" t="n">
        <f aca="false">MOD(QUOTIENT($A$184,Assumptions!$B$81),2)</f>
        <v>1</v>
      </c>
      <c r="G184" s="18" t="n">
        <f aca="false">MOD(QUOTIENT($A$184,Assumptions!$B$82),2)</f>
        <v>0</v>
      </c>
      <c r="H184" s="18" t="n">
        <f aca="false">MOD(QUOTIENT($A$184,Assumptions!$B$83),2)</f>
        <v>1</v>
      </c>
      <c r="I184" s="18" t="n">
        <f aca="false">IF($B$184=1,MIN(Assumptions!$B$67,MAX(Assumptions!$B$4,Assumptions!$B$24-(Assumptions!$B$4))),Assumptions!$B$4)</f>
        <v>0</v>
      </c>
      <c r="J184" s="18" t="n">
        <f aca="false">IF($C$184=1,MIN(Assumptions!$B$66,MAX(Assumptions!$B$4,Assumptions!$B$24-($I$184))),Assumptions!$B$4)</f>
        <v>300000000</v>
      </c>
      <c r="K184" s="18" t="n">
        <f aca="false">IF($D$184=1,MIN(Assumptions!$B$61,MAX(Assumptions!$B$4,Assumptions!$B$24-($I$184+$J$184))),Assumptions!$B$4)</f>
        <v>100000000</v>
      </c>
      <c r="L184" s="18" t="n">
        <f aca="false">IF($E$184=1,MIN(Assumptions!$B$56,MAX(Assumptions!$B$4,Assumptions!$B$24-($I$184+$J$184+$K$184))),Assumptions!$B$4)</f>
        <v>0</v>
      </c>
      <c r="M184" s="18" t="n">
        <f aca="false">IF($F$184=1,MIN(Assumptions!$B$51,MAX(Assumptions!$B$4,Assumptions!$B$24-($I$184+$J$184+$K$184+$L$184))),Assumptions!$B$4)</f>
        <v>30000000</v>
      </c>
      <c r="N184" s="18" t="n">
        <f aca="false">IF($G$184=1,MIN(Assumptions!$B$46,MAX(Assumptions!$B$4,Assumptions!$B$24-($I$184+$J$184+$K$184+$L$184+$M$184))),Assumptions!$B$4)</f>
        <v>0</v>
      </c>
      <c r="O184" s="18" t="n">
        <f aca="false">IF($H$184=1,MIN(Assumptions!$B$41,MAX(Assumptions!$B$4,Assumptions!$B$24-($I$184+$J$184+$K$184+$L$184+$M$184+$N$184))),Assumptions!$B$4)</f>
        <v>5000000</v>
      </c>
      <c r="P184" s="18" t="n">
        <f aca="false">$I$184+$J$184+$K$184+$L$184+$M$184+$N$184+$O$184</f>
        <v>435000000</v>
      </c>
      <c r="Q184" s="18" t="n">
        <f aca="false">MAX(Assumptions!$B$4,Assumptions!$B$24-$P$184)</f>
        <v>265000000</v>
      </c>
      <c r="R184" s="18" t="n">
        <f aca="false">$J$120+$O$120+Assumptions!$B$20+IF($B$184=0,$D$120,Assumptions!$B$4)+IF($C$184=0,$AI$120,Assumptions!$B$4)+IF($D$184=0,$AF$120,Assumptions!$B$4)+IF($E$184=0,$AC$120,Assumptions!$B$4)+IF($F$184=0,$Z$120,Assumptions!$B$4)+IF($G$184=0,$W$120,Assumptions!$B$4)+IF($H$184=0,$T$120,Assumptions!$B$4)</f>
        <v>17477780.8981917</v>
      </c>
      <c r="S184" s="18" t="n">
        <f aca="false">IF($R$184&gt;Assumptions!$B$4,$Q$184/$R$184&gt;Assumptions!$B$13,FALSE())</f>
        <v>1</v>
      </c>
      <c r="T184" s="18" t="n">
        <f aca="false">IF($S$184,($Q$184+Assumptions!$B$14*Assumptions!$B$13)/($R$184+Assumptions!$B$14),IF($R$184&gt;Assumptions!$B$4,$Q$184/$R$184,Assumptions!$B$4))</f>
        <v>13.3898755504028</v>
      </c>
      <c r="U184" s="18" t="n">
        <f aca="false">IF($B$184=1,$I$184,$D$120*$T$184)</f>
        <v>10675320.2269423</v>
      </c>
      <c r="V184" s="18" t="n">
        <f aca="false">IF($C$184=1,$J$184,$AI$120*$T$184)</f>
        <v>300000000</v>
      </c>
      <c r="W184" s="18" t="n">
        <f aca="false">IF($D$184=1,$K$184,$AF$120*$T$184)</f>
        <v>100000000</v>
      </c>
      <c r="X184" s="18" t="n">
        <f aca="false">IF($E$184=1,$L$184,$AC$120*$T$184)</f>
        <v>32135701.3209666</v>
      </c>
      <c r="Y184" s="18" t="n">
        <f aca="false">IF($F$184=1,$M$184,$Z$120*$T$184)</f>
        <v>30000000</v>
      </c>
      <c r="Z184" s="18" t="n">
        <f aca="false">IF($G$184=1,$N$184,$W$120*$T$184)</f>
        <v>66949377.7520138</v>
      </c>
      <c r="AA184" s="18" t="n">
        <f aca="false">IF($H$184=1,$O$184,$T$120*$T$184)</f>
        <v>5000000</v>
      </c>
      <c r="AB184" s="18" t="n">
        <f aca="false">($J$120+$O$120)*$T$184</f>
        <v>3756031.87044563</v>
      </c>
      <c r="AC184" s="18" t="n">
        <f aca="false">Assumptions!$B$20*$T$184</f>
        <v>120508879.953625</v>
      </c>
      <c r="AD184" s="18" t="n">
        <f aca="false">IF($S$184,Assumptions!$B$14*($T$184-Assumptions!$B$13),Assumptions!$B$4)</f>
        <v>30974688.8760069</v>
      </c>
      <c r="AE184" s="18" t="n">
        <f aca="false">$U$184+$V$184+$W$184+$X$184+$Y$184+$Z$184+$AA$184+$AB$184+$AC$184+$AD$184</f>
        <v>700000000</v>
      </c>
      <c r="AF184" s="18" t="n">
        <f aca="false">IF(AND(IF($B$184=1,$U$184&gt;=INDEX($U$131:$U$258,1+$A$184-Assumptions!$B$77),$U$184&gt;INDEX($U$131:$U$258,1+$A$184+Assumptions!$B$77)),IF($C$184=1,$V$184&gt;=INDEX($V$131:$V$258,1+$A$184-Assumptions!$B$78),$V$184&gt;INDEX($V$131:$V$258,1+$A$184+Assumptions!$B$78)),IF($D$184=1,$W$184&gt;=INDEX($W$131:$W$258,1+$A$184-Assumptions!$B$79),$W$184&gt;INDEX($W$131:$W$258,1+$A$184+Assumptions!$B$79)),IF($E$184=1,$X$184&gt;=INDEX($X$131:$X$258,1+$A$184-Assumptions!$B$80),$X$184&gt;INDEX($X$131:$X$258,1+$A$184+Assumptions!$B$80)),IF($F$184=1,$Y$184&gt;=INDEX($Y$131:$Y$258,1+$A$184-Assumptions!$B$81),$Y$184&gt;INDEX($Y$131:$Y$258,1+$A$184+Assumptions!$B$81)),IF($G$184=1,$Z$184&gt;=INDEX($Z$131:$Z$258,1+$A$184-Assumptions!$B$82),$Z$184&gt;INDEX($Z$131:$Z$258,1+$A$184+Assumptions!$B$82)),IF($H$184=1,$AA$184&gt;=INDEX($AA$131:$AA$258,1+$A$184-Assumptions!$B$83),$AA$184&gt;INDEX($AA$131:$AA$258,1+$A$184+Assumptions!$B$83))),1,0)</f>
        <v>0</v>
      </c>
      <c r="AG184" s="16"/>
      <c r="AH184" s="16"/>
      <c r="AI184" s="16"/>
    </row>
    <row r="185" customFormat="false" ht="23.85" hidden="true" customHeight="false" outlineLevel="0" collapsed="false">
      <c r="A185" s="6" t="n">
        <f aca="false">ROW()-ROW($A$131)+Assumptions!$B$4</f>
        <v>54</v>
      </c>
      <c r="B185" s="18" t="n">
        <f aca="false">MOD(QUOTIENT($A$185,Assumptions!$B$77),2)</f>
        <v>0</v>
      </c>
      <c r="C185" s="18" t="n">
        <f aca="false">MOD(QUOTIENT($A$185,Assumptions!$B$78),2)</f>
        <v>1</v>
      </c>
      <c r="D185" s="18" t="n">
        <f aca="false">MOD(QUOTIENT($A$185,Assumptions!$B$79),2)</f>
        <v>1</v>
      </c>
      <c r="E185" s="18" t="n">
        <f aca="false">MOD(QUOTIENT($A$185,Assumptions!$B$80),2)</f>
        <v>0</v>
      </c>
      <c r="F185" s="18" t="n">
        <f aca="false">MOD(QUOTIENT($A$185,Assumptions!$B$81),2)</f>
        <v>1</v>
      </c>
      <c r="G185" s="18" t="n">
        <f aca="false">MOD(QUOTIENT($A$185,Assumptions!$B$82),2)</f>
        <v>1</v>
      </c>
      <c r="H185" s="18" t="n">
        <f aca="false">MOD(QUOTIENT($A$185,Assumptions!$B$83),2)</f>
        <v>0</v>
      </c>
      <c r="I185" s="18" t="n">
        <f aca="false">IF($B$185=1,MIN(Assumptions!$B$67,MAX(Assumptions!$B$4,Assumptions!$B$24-(Assumptions!$B$4))),Assumptions!$B$4)</f>
        <v>0</v>
      </c>
      <c r="J185" s="18" t="n">
        <f aca="false">IF($C$185=1,MIN(Assumptions!$B$66,MAX(Assumptions!$B$4,Assumptions!$B$24-($I$185))),Assumptions!$B$4)</f>
        <v>300000000</v>
      </c>
      <c r="K185" s="18" t="n">
        <f aca="false">IF($D$185=1,MIN(Assumptions!$B$61,MAX(Assumptions!$B$4,Assumptions!$B$24-($I$185+$J$185))),Assumptions!$B$4)</f>
        <v>100000000</v>
      </c>
      <c r="L185" s="18" t="n">
        <f aca="false">IF($E$185=1,MIN(Assumptions!$B$56,MAX(Assumptions!$B$4,Assumptions!$B$24-($I$185+$J$185+$K$185))),Assumptions!$B$4)</f>
        <v>0</v>
      </c>
      <c r="M185" s="18" t="n">
        <f aca="false">IF($F$185=1,MIN(Assumptions!$B$51,MAX(Assumptions!$B$4,Assumptions!$B$24-($I$185+$J$185+$K$185+$L$185))),Assumptions!$B$4)</f>
        <v>30000000</v>
      </c>
      <c r="N185" s="18" t="n">
        <f aca="false">IF($G$185=1,MIN(Assumptions!$B$46,MAX(Assumptions!$B$4,Assumptions!$B$24-($I$185+$J$185+$K$185+$L$185+$M$185))),Assumptions!$B$4)</f>
        <v>15000000</v>
      </c>
      <c r="O185" s="18" t="n">
        <f aca="false">IF($H$185=1,MIN(Assumptions!$B$41,MAX(Assumptions!$B$4,Assumptions!$B$24-($I$185+$J$185+$K$185+$L$185+$M$185+$N$185))),Assumptions!$B$4)</f>
        <v>0</v>
      </c>
      <c r="P185" s="18" t="n">
        <f aca="false">$I$185+$J$185+$K$185+$L$185+$M$185+$N$185+$O$185</f>
        <v>445000000</v>
      </c>
      <c r="Q185" s="18" t="n">
        <f aca="false">MAX(Assumptions!$B$4,Assumptions!$B$24-$P$185)</f>
        <v>255000000</v>
      </c>
      <c r="R185" s="18" t="n">
        <f aca="false">$J$120+$O$120+Assumptions!$B$20+IF($B$185=0,$D$120,Assumptions!$B$4)+IF($C$185=0,$AI$120,Assumptions!$B$4)+IF($D$185=0,$AF$120,Assumptions!$B$4)+IF($E$185=0,$AC$120,Assumptions!$B$4)+IF($F$185=0,$Z$120,Assumptions!$B$4)+IF($G$185=0,$W$120,Assumptions!$B$4)+IF($H$185=0,$T$120,Assumptions!$B$4)</f>
        <v>17477780.8981917</v>
      </c>
      <c r="S185" s="18" t="n">
        <f aca="false">IF($R$185&gt;Assumptions!$B$4,$Q$185/$R$185&gt;Assumptions!$B$13,FALSE())</f>
        <v>1</v>
      </c>
      <c r="T185" s="18" t="n">
        <f aca="false">IF($S$185,($Q$185+Assumptions!$B$14*Assumptions!$B$13)/($R$185+Assumptions!$B$14),IF($R$185&gt;Assumptions!$B$4,$Q$185/$R$185,Assumptions!$B$4))</f>
        <v>12.8893194550606</v>
      </c>
      <c r="U185" s="18" t="n">
        <f aca="false">IF($B$185=1,$I$185,$D$120*$T$185)</f>
        <v>10276242.8352809</v>
      </c>
      <c r="V185" s="18" t="n">
        <f aca="false">IF($C$185=1,$J$185,$AI$120*$T$185)</f>
        <v>300000000</v>
      </c>
      <c r="W185" s="18" t="n">
        <f aca="false">IF($D$185=1,$K$185,$AF$120*$T$185)</f>
        <v>100000000</v>
      </c>
      <c r="X185" s="18" t="n">
        <f aca="false">IF($E$185=1,$L$185,$AC$120*$T$185)</f>
        <v>30934366.6921454</v>
      </c>
      <c r="Y185" s="18" t="n">
        <f aca="false">IF($F$185=1,$M$185,$Z$120*$T$185)</f>
        <v>30000000</v>
      </c>
      <c r="Z185" s="18" t="n">
        <f aca="false">IF($G$185=1,$N$185,$W$120*$T$185)</f>
        <v>15000000</v>
      </c>
      <c r="AA185" s="18" t="n">
        <f aca="false">IF($H$185=1,$O$185,$T$120*$T$185)</f>
        <v>64446597.275303</v>
      </c>
      <c r="AB185" s="18" t="n">
        <f aca="false">($J$120+$O$120)*$T$185</f>
        <v>3615619.46407383</v>
      </c>
      <c r="AC185" s="18" t="n">
        <f aca="false">Assumptions!$B$20*$T$185</f>
        <v>116003875.095545</v>
      </c>
      <c r="AD185" s="18" t="n">
        <f aca="false">IF($S$185,Assumptions!$B$14*($T$185-Assumptions!$B$13),Assumptions!$B$4)</f>
        <v>29723298.6376515</v>
      </c>
      <c r="AE185" s="18" t="n">
        <f aca="false">$U$185+$V$185+$W$185+$X$185+$Y$185+$Z$185+$AA$185+$AB$185+$AC$185+$AD$185</f>
        <v>700000000</v>
      </c>
      <c r="AF185" s="18" t="n">
        <f aca="false">IF(AND(IF($B$185=1,$U$185&gt;=INDEX($U$131:$U$258,1+$A$185-Assumptions!$B$77),$U$185&gt;INDEX($U$131:$U$258,1+$A$185+Assumptions!$B$77)),IF($C$185=1,$V$185&gt;=INDEX($V$131:$V$258,1+$A$185-Assumptions!$B$78),$V$185&gt;INDEX($V$131:$V$258,1+$A$185+Assumptions!$B$78)),IF($D$185=1,$W$185&gt;=INDEX($W$131:$W$258,1+$A$185-Assumptions!$B$79),$W$185&gt;INDEX($W$131:$W$258,1+$A$185+Assumptions!$B$79)),IF($E$185=1,$X$185&gt;=INDEX($X$131:$X$258,1+$A$185-Assumptions!$B$80),$X$185&gt;INDEX($X$131:$X$258,1+$A$185+Assumptions!$B$80)),IF($F$185=1,$Y$185&gt;=INDEX($Y$131:$Y$258,1+$A$185-Assumptions!$B$81),$Y$185&gt;INDEX($Y$131:$Y$258,1+$A$185+Assumptions!$B$81)),IF($G$185=1,$Z$185&gt;=INDEX($Z$131:$Z$258,1+$A$185-Assumptions!$B$82),$Z$185&gt;INDEX($Z$131:$Z$258,1+$A$185+Assumptions!$B$82)),IF($H$185=1,$AA$185&gt;=INDEX($AA$131:$AA$258,1+$A$185-Assumptions!$B$83),$AA$185&gt;INDEX($AA$131:$AA$258,1+$A$185+Assumptions!$B$83))),1,0)</f>
        <v>0</v>
      </c>
      <c r="AG185" s="16"/>
      <c r="AH185" s="16"/>
      <c r="AI185" s="16"/>
    </row>
    <row r="186" customFormat="false" ht="23.85" hidden="true" customHeight="false" outlineLevel="0" collapsed="false">
      <c r="A186" s="6" t="n">
        <f aca="false">ROW()-ROW($A$131)+Assumptions!$B$4</f>
        <v>55</v>
      </c>
      <c r="B186" s="18" t="n">
        <f aca="false">MOD(QUOTIENT($A$186,Assumptions!$B$77),2)</f>
        <v>0</v>
      </c>
      <c r="C186" s="18" t="n">
        <f aca="false">MOD(QUOTIENT($A$186,Assumptions!$B$78),2)</f>
        <v>1</v>
      </c>
      <c r="D186" s="18" t="n">
        <f aca="false">MOD(QUOTIENT($A$186,Assumptions!$B$79),2)</f>
        <v>1</v>
      </c>
      <c r="E186" s="18" t="n">
        <f aca="false">MOD(QUOTIENT($A$186,Assumptions!$B$80),2)</f>
        <v>0</v>
      </c>
      <c r="F186" s="18" t="n">
        <f aca="false">MOD(QUOTIENT($A$186,Assumptions!$B$81),2)</f>
        <v>1</v>
      </c>
      <c r="G186" s="18" t="n">
        <f aca="false">MOD(QUOTIENT($A$186,Assumptions!$B$82),2)</f>
        <v>1</v>
      </c>
      <c r="H186" s="18" t="n">
        <f aca="false">MOD(QUOTIENT($A$186,Assumptions!$B$83),2)</f>
        <v>1</v>
      </c>
      <c r="I186" s="18" t="n">
        <f aca="false">IF($B$186=1,MIN(Assumptions!$B$67,MAX(Assumptions!$B$4,Assumptions!$B$24-(Assumptions!$B$4))),Assumptions!$B$4)</f>
        <v>0</v>
      </c>
      <c r="J186" s="18" t="n">
        <f aca="false">IF($C$186=1,MIN(Assumptions!$B$66,MAX(Assumptions!$B$4,Assumptions!$B$24-($I$186))),Assumptions!$B$4)</f>
        <v>300000000</v>
      </c>
      <c r="K186" s="18" t="n">
        <f aca="false">IF($D$186=1,MIN(Assumptions!$B$61,MAX(Assumptions!$B$4,Assumptions!$B$24-($I$186+$J$186))),Assumptions!$B$4)</f>
        <v>100000000</v>
      </c>
      <c r="L186" s="18" t="n">
        <f aca="false">IF($E$186=1,MIN(Assumptions!$B$56,MAX(Assumptions!$B$4,Assumptions!$B$24-($I$186+$J$186+$K$186))),Assumptions!$B$4)</f>
        <v>0</v>
      </c>
      <c r="M186" s="18" t="n">
        <f aca="false">IF($F$186=1,MIN(Assumptions!$B$51,MAX(Assumptions!$B$4,Assumptions!$B$24-($I$186+$J$186+$K$186+$L$186))),Assumptions!$B$4)</f>
        <v>30000000</v>
      </c>
      <c r="N186" s="18" t="n">
        <f aca="false">IF($G$186=1,MIN(Assumptions!$B$46,MAX(Assumptions!$B$4,Assumptions!$B$24-($I$186+$J$186+$K$186+$L$186+$M$186))),Assumptions!$B$4)</f>
        <v>15000000</v>
      </c>
      <c r="O186" s="18" t="n">
        <f aca="false">IF($H$186=1,MIN(Assumptions!$B$41,MAX(Assumptions!$B$4,Assumptions!$B$24-($I$186+$J$186+$K$186+$L$186+$M$186+$N$186))),Assumptions!$B$4)</f>
        <v>5000000</v>
      </c>
      <c r="P186" s="18" t="n">
        <f aca="false">$I$186+$J$186+$K$186+$L$186+$M$186+$N$186+$O$186</f>
        <v>450000000</v>
      </c>
      <c r="Q186" s="18" t="n">
        <f aca="false">MAX(Assumptions!$B$4,Assumptions!$B$24-$P$186)</f>
        <v>250000000</v>
      </c>
      <c r="R186" s="18" t="n">
        <f aca="false">$J$120+$O$120+Assumptions!$B$20+IF($B$186=0,$D$120,Assumptions!$B$4)+IF($C$186=0,$AI$120,Assumptions!$B$4)+IF($D$186=0,$AF$120,Assumptions!$B$4)+IF($E$186=0,$AC$120,Assumptions!$B$4)+IF($F$186=0,$Z$120,Assumptions!$B$4)+IF($G$186=0,$W$120,Assumptions!$B$4)+IF($H$186=0,$T$120,Assumptions!$B$4)</f>
        <v>12477780.8981917</v>
      </c>
      <c r="S186" s="18" t="n">
        <f aca="false">IF($R$186&gt;Assumptions!$B$4,$Q$186/$R$186&gt;Assumptions!$B$13,FALSE())</f>
        <v>1</v>
      </c>
      <c r="T186" s="18" t="n">
        <f aca="false">IF($S$186,($Q$186+Assumptions!$B$14*Assumptions!$B$13)/($R$186+Assumptions!$B$14),IF($R$186&gt;Assumptions!$B$4,$Q$186/$R$186,Assumptions!$B$4))</f>
        <v>16.8583050931454</v>
      </c>
      <c r="U186" s="18" t="n">
        <f aca="false">IF($B$186=1,$I$186,$D$120*$T$186)</f>
        <v>13440588.3516524</v>
      </c>
      <c r="V186" s="18" t="n">
        <f aca="false">IF($C$186=1,$J$186,$AI$120*$T$186)</f>
        <v>300000000</v>
      </c>
      <c r="W186" s="18" t="n">
        <f aca="false">IF($D$186=1,$K$186,$AF$120*$T$186)</f>
        <v>100000000</v>
      </c>
      <c r="X186" s="18" t="n">
        <f aca="false">IF($E$186=1,$L$186,$AC$120*$T$186)</f>
        <v>40459932.2235489</v>
      </c>
      <c r="Y186" s="18" t="n">
        <f aca="false">IF($F$186=1,$M$186,$Z$120*$T$186)</f>
        <v>30000000</v>
      </c>
      <c r="Z186" s="18" t="n">
        <f aca="false">IF($G$186=1,$N$186,$W$120*$T$186)</f>
        <v>15000000</v>
      </c>
      <c r="AA186" s="18" t="n">
        <f aca="false">IF($H$186=1,$O$186,$T$120*$T$186)</f>
        <v>5000000</v>
      </c>
      <c r="AB186" s="18" t="n">
        <f aca="false">($J$120+$O$120)*$T$186</f>
        <v>4728970.85362718</v>
      </c>
      <c r="AC186" s="18" t="n">
        <f aca="false">Assumptions!$B$20*$T$186</f>
        <v>151724745.838308</v>
      </c>
      <c r="AD186" s="18" t="n">
        <f aca="false">IF($S$186,Assumptions!$B$14*($T$186-Assumptions!$B$13),Assumptions!$B$4)</f>
        <v>39645762.7328634</v>
      </c>
      <c r="AE186" s="18" t="n">
        <f aca="false">$U$186+$V$186+$W$186+$X$186+$Y$186+$Z$186+$AA$186+$AB$186+$AC$186+$AD$186</f>
        <v>700000000</v>
      </c>
      <c r="AF186" s="18" t="n">
        <f aca="false">IF(AND(IF($B$186=1,$U$186&gt;=INDEX($U$131:$U$258,1+$A$186-Assumptions!$B$77),$U$186&gt;INDEX($U$131:$U$258,1+$A$186+Assumptions!$B$77)),IF($C$186=1,$V$186&gt;=INDEX($V$131:$V$258,1+$A$186-Assumptions!$B$78),$V$186&gt;INDEX($V$131:$V$258,1+$A$186+Assumptions!$B$78)),IF($D$186=1,$W$186&gt;=INDEX($W$131:$W$258,1+$A$186-Assumptions!$B$79),$W$186&gt;INDEX($W$131:$W$258,1+$A$186+Assumptions!$B$79)),IF($E$186=1,$X$186&gt;=INDEX($X$131:$X$258,1+$A$186-Assumptions!$B$80),$X$186&gt;INDEX($X$131:$X$258,1+$A$186+Assumptions!$B$80)),IF($F$186=1,$Y$186&gt;=INDEX($Y$131:$Y$258,1+$A$186-Assumptions!$B$81),$Y$186&gt;INDEX($Y$131:$Y$258,1+$A$186+Assumptions!$B$81)),IF($G$186=1,$Z$186&gt;=INDEX($Z$131:$Z$258,1+$A$186-Assumptions!$B$82),$Z$186&gt;INDEX($Z$131:$Z$258,1+$A$186+Assumptions!$B$82)),IF($H$186=1,$AA$186&gt;=INDEX($AA$131:$AA$258,1+$A$186-Assumptions!$B$83),$AA$186&gt;INDEX($AA$131:$AA$258,1+$A$186+Assumptions!$B$83))),1,0)</f>
        <v>0</v>
      </c>
      <c r="AG186" s="16"/>
      <c r="AH186" s="16"/>
      <c r="AI186" s="16"/>
    </row>
    <row r="187" customFormat="false" ht="23.85" hidden="true" customHeight="false" outlineLevel="0" collapsed="false">
      <c r="A187" s="6" t="n">
        <f aca="false">ROW()-ROW($A$131)+Assumptions!$B$4</f>
        <v>56</v>
      </c>
      <c r="B187" s="18" t="n">
        <f aca="false">MOD(QUOTIENT($A$187,Assumptions!$B$77),2)</f>
        <v>0</v>
      </c>
      <c r="C187" s="18" t="n">
        <f aca="false">MOD(QUOTIENT($A$187,Assumptions!$B$78),2)</f>
        <v>1</v>
      </c>
      <c r="D187" s="18" t="n">
        <f aca="false">MOD(QUOTIENT($A$187,Assumptions!$B$79),2)</f>
        <v>1</v>
      </c>
      <c r="E187" s="18" t="n">
        <f aca="false">MOD(QUOTIENT($A$187,Assumptions!$B$80),2)</f>
        <v>1</v>
      </c>
      <c r="F187" s="18" t="n">
        <f aca="false">MOD(QUOTIENT($A$187,Assumptions!$B$81),2)</f>
        <v>0</v>
      </c>
      <c r="G187" s="18" t="n">
        <f aca="false">MOD(QUOTIENT($A$187,Assumptions!$B$82),2)</f>
        <v>0</v>
      </c>
      <c r="H187" s="18" t="n">
        <f aca="false">MOD(QUOTIENT($A$187,Assumptions!$B$83),2)</f>
        <v>0</v>
      </c>
      <c r="I187" s="18" t="n">
        <f aca="false">IF($B$187=1,MIN(Assumptions!$B$67,MAX(Assumptions!$B$4,Assumptions!$B$24-(Assumptions!$B$4))),Assumptions!$B$4)</f>
        <v>0</v>
      </c>
      <c r="J187" s="18" t="n">
        <f aca="false">IF($C$187=1,MIN(Assumptions!$B$66,MAX(Assumptions!$B$4,Assumptions!$B$24-($I$187))),Assumptions!$B$4)</f>
        <v>300000000</v>
      </c>
      <c r="K187" s="18" t="n">
        <f aca="false">IF($D$187=1,MIN(Assumptions!$B$61,MAX(Assumptions!$B$4,Assumptions!$B$24-($I$187+$J$187))),Assumptions!$B$4)</f>
        <v>100000000</v>
      </c>
      <c r="L187" s="18" t="n">
        <f aca="false">IF($E$187=1,MIN(Assumptions!$B$56,MAX(Assumptions!$B$4,Assumptions!$B$24-($I$187+$J$187+$K$187))),Assumptions!$B$4)</f>
        <v>60000000</v>
      </c>
      <c r="M187" s="18" t="n">
        <f aca="false">IF($F$187=1,MIN(Assumptions!$B$51,MAX(Assumptions!$B$4,Assumptions!$B$24-($I$187+$J$187+$K$187+$L$187))),Assumptions!$B$4)</f>
        <v>0</v>
      </c>
      <c r="N187" s="18" t="n">
        <f aca="false">IF($G$187=1,MIN(Assumptions!$B$46,MAX(Assumptions!$B$4,Assumptions!$B$24-($I$187+$J$187+$K$187+$L$187+$M$187))),Assumptions!$B$4)</f>
        <v>0</v>
      </c>
      <c r="O187" s="18" t="n">
        <f aca="false">IF($H$187=1,MIN(Assumptions!$B$41,MAX(Assumptions!$B$4,Assumptions!$B$24-($I$187+$J$187+$K$187+$L$187+$M$187+$N$187))),Assumptions!$B$4)</f>
        <v>0</v>
      </c>
      <c r="P187" s="18" t="n">
        <f aca="false">$I$187+$J$187+$K$187+$L$187+$M$187+$N$187+$O$187</f>
        <v>460000000</v>
      </c>
      <c r="Q187" s="18" t="n">
        <f aca="false">MAX(Assumptions!$B$4,Assumptions!$B$24-$P$187)</f>
        <v>240000000</v>
      </c>
      <c r="R187" s="18" t="n">
        <f aca="false">$J$120+$O$120+Assumptions!$B$20+IF($B$187=0,$D$120,Assumptions!$B$4)+IF($C$187=0,$AI$120,Assumptions!$B$4)+IF($D$187=0,$AF$120,Assumptions!$B$4)+IF($E$187=0,$AC$120,Assumptions!$B$4)+IF($F$187=0,$Z$120,Assumptions!$B$4)+IF($G$187=0,$W$120,Assumptions!$B$4)+IF($H$187=0,$T$120,Assumptions!$B$4)</f>
        <v>23077780.8981917</v>
      </c>
      <c r="S187" s="18" t="n">
        <f aca="false">IF($R$187&gt;Assumptions!$B$4,$Q$187/$R$187&gt;Assumptions!$B$13,FALSE())</f>
        <v>1</v>
      </c>
      <c r="T187" s="18" t="n">
        <f aca="false">IF($S$187,($Q$187+Assumptions!$B$14*Assumptions!$B$13)/($R$187+Assumptions!$B$14),IF($R$187&gt;Assumptions!$B$4,$Q$187/$R$187,Assumptions!$B$4))</f>
        <v>9.4808850292851</v>
      </c>
      <c r="U187" s="18" t="n">
        <f aca="false">IF($B$187=1,$I$187,$D$120*$T$187)</f>
        <v>7558806.90163674</v>
      </c>
      <c r="V187" s="18" t="n">
        <f aca="false">IF($C$187=1,$J$187,$AI$120*$T$187)</f>
        <v>300000000</v>
      </c>
      <c r="W187" s="18" t="n">
        <f aca="false">IF($D$187=1,$K$187,$AF$120*$T$187)</f>
        <v>100000000</v>
      </c>
      <c r="X187" s="18" t="n">
        <f aca="false">IF($E$187=1,$L$187,$AC$120*$T$187)</f>
        <v>60000000</v>
      </c>
      <c r="Y187" s="18" t="n">
        <f aca="false">IF($F$187=1,$M$187,$Z$120*$T$187)</f>
        <v>28442655.0878553</v>
      </c>
      <c r="Z187" s="18" t="n">
        <f aca="false">IF($G$187=1,$N$187,$W$120*$T$187)</f>
        <v>47404425.1464255</v>
      </c>
      <c r="AA187" s="18" t="n">
        <f aca="false">IF($H$187=1,$O$187,$T$120*$T$187)</f>
        <v>47404425.1464255</v>
      </c>
      <c r="AB187" s="18" t="n">
        <f aca="false">($J$120+$O$120)*$T$187</f>
        <v>2659509.88087821</v>
      </c>
      <c r="AC187" s="18" t="n">
        <f aca="false">Assumptions!$B$20*$T$187</f>
        <v>85327965.2635659</v>
      </c>
      <c r="AD187" s="18" t="n">
        <f aca="false">IF($S$187,Assumptions!$B$14*($T$187-Assumptions!$B$13),Assumptions!$B$4)</f>
        <v>21202212.5732128</v>
      </c>
      <c r="AE187" s="18" t="n">
        <f aca="false">$U$187+$V$187+$W$187+$X$187+$Y$187+$Z$187+$AA$187+$AB$187+$AC$187+$AD$187</f>
        <v>700000000</v>
      </c>
      <c r="AF187" s="18" t="n">
        <f aca="false">IF(AND(IF($B$187=1,$U$187&gt;=INDEX($U$131:$U$258,1+$A$187-Assumptions!$B$77),$U$187&gt;INDEX($U$131:$U$258,1+$A$187+Assumptions!$B$77)),IF($C$187=1,$V$187&gt;=INDEX($V$131:$V$258,1+$A$187-Assumptions!$B$78),$V$187&gt;INDEX($V$131:$V$258,1+$A$187+Assumptions!$B$78)),IF($D$187=1,$W$187&gt;=INDEX($W$131:$W$258,1+$A$187-Assumptions!$B$79),$W$187&gt;INDEX($W$131:$W$258,1+$A$187+Assumptions!$B$79)),IF($E$187=1,$X$187&gt;=INDEX($X$131:$X$258,1+$A$187-Assumptions!$B$80),$X$187&gt;INDEX($X$131:$X$258,1+$A$187+Assumptions!$B$80)),IF($F$187=1,$Y$187&gt;=INDEX($Y$131:$Y$258,1+$A$187-Assumptions!$B$81),$Y$187&gt;INDEX($Y$131:$Y$258,1+$A$187+Assumptions!$B$81)),IF($G$187=1,$Z$187&gt;=INDEX($Z$131:$Z$258,1+$A$187-Assumptions!$B$82),$Z$187&gt;INDEX($Z$131:$Z$258,1+$A$187+Assumptions!$B$82)),IF($H$187=1,$AA$187&gt;=INDEX($AA$131:$AA$258,1+$A$187-Assumptions!$B$83),$AA$187&gt;INDEX($AA$131:$AA$258,1+$A$187+Assumptions!$B$83))),1,0)</f>
        <v>0</v>
      </c>
      <c r="AG187" s="16"/>
      <c r="AH187" s="16"/>
      <c r="AI187" s="16"/>
    </row>
    <row r="188" customFormat="false" ht="23.85" hidden="true" customHeight="false" outlineLevel="0" collapsed="false">
      <c r="A188" s="6" t="n">
        <f aca="false">ROW()-ROW($A$131)+Assumptions!$B$4</f>
        <v>57</v>
      </c>
      <c r="B188" s="18" t="n">
        <f aca="false">MOD(QUOTIENT($A$188,Assumptions!$B$77),2)</f>
        <v>0</v>
      </c>
      <c r="C188" s="18" t="n">
        <f aca="false">MOD(QUOTIENT($A$188,Assumptions!$B$78),2)</f>
        <v>1</v>
      </c>
      <c r="D188" s="18" t="n">
        <f aca="false">MOD(QUOTIENT($A$188,Assumptions!$B$79),2)</f>
        <v>1</v>
      </c>
      <c r="E188" s="18" t="n">
        <f aca="false">MOD(QUOTIENT($A$188,Assumptions!$B$80),2)</f>
        <v>1</v>
      </c>
      <c r="F188" s="18" t="n">
        <f aca="false">MOD(QUOTIENT($A$188,Assumptions!$B$81),2)</f>
        <v>0</v>
      </c>
      <c r="G188" s="18" t="n">
        <f aca="false">MOD(QUOTIENT($A$188,Assumptions!$B$82),2)</f>
        <v>0</v>
      </c>
      <c r="H188" s="18" t="n">
        <f aca="false">MOD(QUOTIENT($A$188,Assumptions!$B$83),2)</f>
        <v>1</v>
      </c>
      <c r="I188" s="18" t="n">
        <f aca="false">IF($B$188=1,MIN(Assumptions!$B$67,MAX(Assumptions!$B$4,Assumptions!$B$24-(Assumptions!$B$4))),Assumptions!$B$4)</f>
        <v>0</v>
      </c>
      <c r="J188" s="18" t="n">
        <f aca="false">IF($C$188=1,MIN(Assumptions!$B$66,MAX(Assumptions!$B$4,Assumptions!$B$24-($I$188))),Assumptions!$B$4)</f>
        <v>300000000</v>
      </c>
      <c r="K188" s="18" t="n">
        <f aca="false">IF($D$188=1,MIN(Assumptions!$B$61,MAX(Assumptions!$B$4,Assumptions!$B$24-($I$188+$J$188))),Assumptions!$B$4)</f>
        <v>100000000</v>
      </c>
      <c r="L188" s="18" t="n">
        <f aca="false">IF($E$188=1,MIN(Assumptions!$B$56,MAX(Assumptions!$B$4,Assumptions!$B$24-($I$188+$J$188+$K$188))),Assumptions!$B$4)</f>
        <v>60000000</v>
      </c>
      <c r="M188" s="18" t="n">
        <f aca="false">IF($F$188=1,MIN(Assumptions!$B$51,MAX(Assumptions!$B$4,Assumptions!$B$24-($I$188+$J$188+$K$188+$L$188))),Assumptions!$B$4)</f>
        <v>0</v>
      </c>
      <c r="N188" s="18" t="n">
        <f aca="false">IF($G$188=1,MIN(Assumptions!$B$46,MAX(Assumptions!$B$4,Assumptions!$B$24-($I$188+$J$188+$K$188+$L$188+$M$188))),Assumptions!$B$4)</f>
        <v>0</v>
      </c>
      <c r="O188" s="18" t="n">
        <f aca="false">IF($H$188=1,MIN(Assumptions!$B$41,MAX(Assumptions!$B$4,Assumptions!$B$24-($I$188+$J$188+$K$188+$L$188+$M$188+$N$188))),Assumptions!$B$4)</f>
        <v>5000000</v>
      </c>
      <c r="P188" s="18" t="n">
        <f aca="false">$I$188+$J$188+$K$188+$L$188+$M$188+$N$188+$O$188</f>
        <v>465000000</v>
      </c>
      <c r="Q188" s="18" t="n">
        <f aca="false">MAX(Assumptions!$B$4,Assumptions!$B$24-$P$188)</f>
        <v>235000000</v>
      </c>
      <c r="R188" s="18" t="n">
        <f aca="false">$J$120+$O$120+Assumptions!$B$20+IF($B$188=0,$D$120,Assumptions!$B$4)+IF($C$188=0,$AI$120,Assumptions!$B$4)+IF($D$188=0,$AF$120,Assumptions!$B$4)+IF($E$188=0,$AC$120,Assumptions!$B$4)+IF($F$188=0,$Z$120,Assumptions!$B$4)+IF($G$188=0,$W$120,Assumptions!$B$4)+IF($H$188=0,$T$120,Assumptions!$B$4)</f>
        <v>18077780.8981917</v>
      </c>
      <c r="S188" s="18" t="n">
        <f aca="false">IF($R$188&gt;Assumptions!$B$4,$Q$188/$R$188&gt;Assumptions!$B$13,FALSE())</f>
        <v>1</v>
      </c>
      <c r="T188" s="18" t="n">
        <f aca="false">IF($S$188,($Q$188+Assumptions!$B$14*Assumptions!$B$13)/($R$188+Assumptions!$B$14),IF($R$188&gt;Assumptions!$B$4,$Q$188/$R$188,Assumptions!$B$4))</f>
        <v>11.5415749237018</v>
      </c>
      <c r="U188" s="18" t="n">
        <f aca="false">IF($B$188=1,$I$188,$D$120*$T$188)</f>
        <v>9201729.15498516</v>
      </c>
      <c r="V188" s="18" t="n">
        <f aca="false">IF($C$188=1,$J$188,$AI$120*$T$188)</f>
        <v>300000000</v>
      </c>
      <c r="W188" s="18" t="n">
        <f aca="false">IF($D$188=1,$K$188,$AF$120*$T$188)</f>
        <v>100000000</v>
      </c>
      <c r="X188" s="18" t="n">
        <f aca="false">IF($E$188=1,$L$188,$AC$120*$T$188)</f>
        <v>60000000</v>
      </c>
      <c r="Y188" s="18" t="n">
        <f aca="false">IF($F$188=1,$M$188,$Z$120*$T$188)</f>
        <v>34624724.7711055</v>
      </c>
      <c r="Z188" s="18" t="n">
        <f aca="false">IF($G$188=1,$N$188,$W$120*$T$188)</f>
        <v>57707874.6185092</v>
      </c>
      <c r="AA188" s="18" t="n">
        <f aca="false">IF($H$188=1,$O$188,$T$120*$T$188)</f>
        <v>5000000</v>
      </c>
      <c r="AB188" s="18" t="n">
        <f aca="false">($J$120+$O$120)*$T$188</f>
        <v>3237559.83282879</v>
      </c>
      <c r="AC188" s="18" t="n">
        <f aca="false">Assumptions!$B$20*$T$188</f>
        <v>103874174.313317</v>
      </c>
      <c r="AD188" s="18" t="n">
        <f aca="false">IF($S$188,Assumptions!$B$14*($T$188-Assumptions!$B$13),Assumptions!$B$4)</f>
        <v>26353937.3092546</v>
      </c>
      <c r="AE188" s="18" t="n">
        <f aca="false">$U$188+$V$188+$W$188+$X$188+$Y$188+$Z$188+$AA$188+$AB$188+$AC$188+$AD$188</f>
        <v>700000000</v>
      </c>
      <c r="AF188" s="18" t="n">
        <f aca="false">IF(AND(IF($B$188=1,$U$188&gt;=INDEX($U$131:$U$258,1+$A$188-Assumptions!$B$77),$U$188&gt;INDEX($U$131:$U$258,1+$A$188+Assumptions!$B$77)),IF($C$188=1,$V$188&gt;=INDEX($V$131:$V$258,1+$A$188-Assumptions!$B$78),$V$188&gt;INDEX($V$131:$V$258,1+$A$188+Assumptions!$B$78)),IF($D$188=1,$W$188&gt;=INDEX($W$131:$W$258,1+$A$188-Assumptions!$B$79),$W$188&gt;INDEX($W$131:$W$258,1+$A$188+Assumptions!$B$79)),IF($E$188=1,$X$188&gt;=INDEX($X$131:$X$258,1+$A$188-Assumptions!$B$80),$X$188&gt;INDEX($X$131:$X$258,1+$A$188+Assumptions!$B$80)),IF($F$188=1,$Y$188&gt;=INDEX($Y$131:$Y$258,1+$A$188-Assumptions!$B$81),$Y$188&gt;INDEX($Y$131:$Y$258,1+$A$188+Assumptions!$B$81)),IF($G$188=1,$Z$188&gt;=INDEX($Z$131:$Z$258,1+$A$188-Assumptions!$B$82),$Z$188&gt;INDEX($Z$131:$Z$258,1+$A$188+Assumptions!$B$82)),IF($H$188=1,$AA$188&gt;=INDEX($AA$131:$AA$258,1+$A$188-Assumptions!$B$83),$AA$188&gt;INDEX($AA$131:$AA$258,1+$A$188+Assumptions!$B$83))),1,0)</f>
        <v>0</v>
      </c>
      <c r="AG188" s="16"/>
      <c r="AH188" s="16"/>
      <c r="AI188" s="16"/>
    </row>
    <row r="189" customFormat="false" ht="23.85" hidden="true" customHeight="false" outlineLevel="0" collapsed="false">
      <c r="A189" s="6" t="n">
        <f aca="false">ROW()-ROW($A$131)+Assumptions!$B$4</f>
        <v>58</v>
      </c>
      <c r="B189" s="18" t="n">
        <f aca="false">MOD(QUOTIENT($A$189,Assumptions!$B$77),2)</f>
        <v>0</v>
      </c>
      <c r="C189" s="18" t="n">
        <f aca="false">MOD(QUOTIENT($A$189,Assumptions!$B$78),2)</f>
        <v>1</v>
      </c>
      <c r="D189" s="18" t="n">
        <f aca="false">MOD(QUOTIENT($A$189,Assumptions!$B$79),2)</f>
        <v>1</v>
      </c>
      <c r="E189" s="18" t="n">
        <f aca="false">MOD(QUOTIENT($A$189,Assumptions!$B$80),2)</f>
        <v>1</v>
      </c>
      <c r="F189" s="18" t="n">
        <f aca="false">MOD(QUOTIENT($A$189,Assumptions!$B$81),2)</f>
        <v>0</v>
      </c>
      <c r="G189" s="18" t="n">
        <f aca="false">MOD(QUOTIENT($A$189,Assumptions!$B$82),2)</f>
        <v>1</v>
      </c>
      <c r="H189" s="18" t="n">
        <f aca="false">MOD(QUOTIENT($A$189,Assumptions!$B$83),2)</f>
        <v>0</v>
      </c>
      <c r="I189" s="18" t="n">
        <f aca="false">IF($B$189=1,MIN(Assumptions!$B$67,MAX(Assumptions!$B$4,Assumptions!$B$24-(Assumptions!$B$4))),Assumptions!$B$4)</f>
        <v>0</v>
      </c>
      <c r="J189" s="18" t="n">
        <f aca="false">IF($C$189=1,MIN(Assumptions!$B$66,MAX(Assumptions!$B$4,Assumptions!$B$24-($I$189))),Assumptions!$B$4)</f>
        <v>300000000</v>
      </c>
      <c r="K189" s="18" t="n">
        <f aca="false">IF($D$189=1,MIN(Assumptions!$B$61,MAX(Assumptions!$B$4,Assumptions!$B$24-($I$189+$J$189))),Assumptions!$B$4)</f>
        <v>100000000</v>
      </c>
      <c r="L189" s="18" t="n">
        <f aca="false">IF($E$189=1,MIN(Assumptions!$B$56,MAX(Assumptions!$B$4,Assumptions!$B$24-($I$189+$J$189+$K$189))),Assumptions!$B$4)</f>
        <v>60000000</v>
      </c>
      <c r="M189" s="18" t="n">
        <f aca="false">IF($F$189=1,MIN(Assumptions!$B$51,MAX(Assumptions!$B$4,Assumptions!$B$24-($I$189+$J$189+$K$189+$L$189))),Assumptions!$B$4)</f>
        <v>0</v>
      </c>
      <c r="N189" s="18" t="n">
        <f aca="false">IF($G$189=1,MIN(Assumptions!$B$46,MAX(Assumptions!$B$4,Assumptions!$B$24-($I$189+$J$189+$K$189+$L$189+$M$189))),Assumptions!$B$4)</f>
        <v>15000000</v>
      </c>
      <c r="O189" s="18" t="n">
        <f aca="false">IF($H$189=1,MIN(Assumptions!$B$41,MAX(Assumptions!$B$4,Assumptions!$B$24-($I$189+$J$189+$K$189+$L$189+$M$189+$N$189))),Assumptions!$B$4)</f>
        <v>0</v>
      </c>
      <c r="P189" s="18" t="n">
        <f aca="false">$I$189+$J$189+$K$189+$L$189+$M$189+$N$189+$O$189</f>
        <v>475000000</v>
      </c>
      <c r="Q189" s="18" t="n">
        <f aca="false">MAX(Assumptions!$B$4,Assumptions!$B$24-$P$189)</f>
        <v>225000000</v>
      </c>
      <c r="R189" s="18" t="n">
        <f aca="false">$J$120+$O$120+Assumptions!$B$20+IF($B$189=0,$D$120,Assumptions!$B$4)+IF($C$189=0,$AI$120,Assumptions!$B$4)+IF($D$189=0,$AF$120,Assumptions!$B$4)+IF($E$189=0,$AC$120,Assumptions!$B$4)+IF($F$189=0,$Z$120,Assumptions!$B$4)+IF($G$189=0,$W$120,Assumptions!$B$4)+IF($H$189=0,$T$120,Assumptions!$B$4)</f>
        <v>18077780.8981917</v>
      </c>
      <c r="S189" s="18" t="n">
        <f aca="false">IF($R$189&gt;Assumptions!$B$4,$Q$189/$R$189&gt;Assumptions!$B$13,FALSE())</f>
        <v>1</v>
      </c>
      <c r="T189" s="18" t="n">
        <f aca="false">IF($S$189,($Q$189+Assumptions!$B$14*Assumptions!$B$13)/($R$189+Assumptions!$B$14),IF($R$189&gt;Assumptions!$B$4,$Q$189/$R$189,Assumptions!$B$4))</f>
        <v>11.0556138742828</v>
      </c>
      <c r="U189" s="18" t="n">
        <f aca="false">IF($B$189=1,$I$189,$D$120*$T$189)</f>
        <v>8814287.92740684</v>
      </c>
      <c r="V189" s="18" t="n">
        <f aca="false">IF($C$189=1,$J$189,$AI$120*$T$189)</f>
        <v>300000000</v>
      </c>
      <c r="W189" s="18" t="n">
        <f aca="false">IF($D$189=1,$K$189,$AF$120*$T$189)</f>
        <v>100000000</v>
      </c>
      <c r="X189" s="18" t="n">
        <f aca="false">IF($E$189=1,$L$189,$AC$120*$T$189)</f>
        <v>60000000</v>
      </c>
      <c r="Y189" s="18" t="n">
        <f aca="false">IF($F$189=1,$M$189,$Z$120*$T$189)</f>
        <v>33166841.6228485</v>
      </c>
      <c r="Z189" s="18" t="n">
        <f aca="false">IF($G$189=1,$N$189,$W$120*$T$189)</f>
        <v>15000000</v>
      </c>
      <c r="AA189" s="18" t="n">
        <f aca="false">IF($H$189=1,$O$189,$T$120*$T$189)</f>
        <v>55278069.3714141</v>
      </c>
      <c r="AB189" s="18" t="n">
        <f aca="false">($J$120+$O$120)*$T$189</f>
        <v>3101241.5240781</v>
      </c>
      <c r="AC189" s="18" t="n">
        <f aca="false">Assumptions!$B$20*$T$189</f>
        <v>99500524.8685454</v>
      </c>
      <c r="AD189" s="18" t="n">
        <f aca="false">IF($S$189,Assumptions!$B$14*($T$189-Assumptions!$B$13),Assumptions!$B$4)</f>
        <v>25139034.6857071</v>
      </c>
      <c r="AE189" s="18" t="n">
        <f aca="false">$U$189+$V$189+$W$189+$X$189+$Y$189+$Z$189+$AA$189+$AB$189+$AC$189+$AD$189</f>
        <v>700000000</v>
      </c>
      <c r="AF189" s="18" t="n">
        <f aca="false">IF(AND(IF($B$189=1,$U$189&gt;=INDEX($U$131:$U$258,1+$A$189-Assumptions!$B$77),$U$189&gt;INDEX($U$131:$U$258,1+$A$189+Assumptions!$B$77)),IF($C$189=1,$V$189&gt;=INDEX($V$131:$V$258,1+$A$189-Assumptions!$B$78),$V$189&gt;INDEX($V$131:$V$258,1+$A$189+Assumptions!$B$78)),IF($D$189=1,$W$189&gt;=INDEX($W$131:$W$258,1+$A$189-Assumptions!$B$79),$W$189&gt;INDEX($W$131:$W$258,1+$A$189+Assumptions!$B$79)),IF($E$189=1,$X$189&gt;=INDEX($X$131:$X$258,1+$A$189-Assumptions!$B$80),$X$189&gt;INDEX($X$131:$X$258,1+$A$189+Assumptions!$B$80)),IF($F$189=1,$Y$189&gt;=INDEX($Y$131:$Y$258,1+$A$189-Assumptions!$B$81),$Y$189&gt;INDEX($Y$131:$Y$258,1+$A$189+Assumptions!$B$81)),IF($G$189=1,$Z$189&gt;=INDEX($Z$131:$Z$258,1+$A$189-Assumptions!$B$82),$Z$189&gt;INDEX($Z$131:$Z$258,1+$A$189+Assumptions!$B$82)),IF($H$189=1,$AA$189&gt;=INDEX($AA$131:$AA$258,1+$A$189-Assumptions!$B$83),$AA$189&gt;INDEX($AA$131:$AA$258,1+$A$189+Assumptions!$B$83))),1,0)</f>
        <v>0</v>
      </c>
      <c r="AG189" s="16"/>
      <c r="AH189" s="16"/>
      <c r="AI189" s="16"/>
    </row>
    <row r="190" customFormat="false" ht="23.85" hidden="true" customHeight="false" outlineLevel="0" collapsed="false">
      <c r="A190" s="6" t="n">
        <f aca="false">ROW()-ROW($A$131)+Assumptions!$B$4</f>
        <v>59</v>
      </c>
      <c r="B190" s="18" t="n">
        <f aca="false">MOD(QUOTIENT($A$190,Assumptions!$B$77),2)</f>
        <v>0</v>
      </c>
      <c r="C190" s="18" t="n">
        <f aca="false">MOD(QUOTIENT($A$190,Assumptions!$B$78),2)</f>
        <v>1</v>
      </c>
      <c r="D190" s="18" t="n">
        <f aca="false">MOD(QUOTIENT($A$190,Assumptions!$B$79),2)</f>
        <v>1</v>
      </c>
      <c r="E190" s="18" t="n">
        <f aca="false">MOD(QUOTIENT($A$190,Assumptions!$B$80),2)</f>
        <v>1</v>
      </c>
      <c r="F190" s="18" t="n">
        <f aca="false">MOD(QUOTIENT($A$190,Assumptions!$B$81),2)</f>
        <v>0</v>
      </c>
      <c r="G190" s="18" t="n">
        <f aca="false">MOD(QUOTIENT($A$190,Assumptions!$B$82),2)</f>
        <v>1</v>
      </c>
      <c r="H190" s="18" t="n">
        <f aca="false">MOD(QUOTIENT($A$190,Assumptions!$B$83),2)</f>
        <v>1</v>
      </c>
      <c r="I190" s="18" t="n">
        <f aca="false">IF($B$190=1,MIN(Assumptions!$B$67,MAX(Assumptions!$B$4,Assumptions!$B$24-(Assumptions!$B$4))),Assumptions!$B$4)</f>
        <v>0</v>
      </c>
      <c r="J190" s="18" t="n">
        <f aca="false">IF($C$190=1,MIN(Assumptions!$B$66,MAX(Assumptions!$B$4,Assumptions!$B$24-($I$190))),Assumptions!$B$4)</f>
        <v>300000000</v>
      </c>
      <c r="K190" s="18" t="n">
        <f aca="false">IF($D$190=1,MIN(Assumptions!$B$61,MAX(Assumptions!$B$4,Assumptions!$B$24-($I$190+$J$190))),Assumptions!$B$4)</f>
        <v>100000000</v>
      </c>
      <c r="L190" s="18" t="n">
        <f aca="false">IF($E$190=1,MIN(Assumptions!$B$56,MAX(Assumptions!$B$4,Assumptions!$B$24-($I$190+$J$190+$K$190))),Assumptions!$B$4)</f>
        <v>60000000</v>
      </c>
      <c r="M190" s="18" t="n">
        <f aca="false">IF($F$190=1,MIN(Assumptions!$B$51,MAX(Assumptions!$B$4,Assumptions!$B$24-($I$190+$J$190+$K$190+$L$190))),Assumptions!$B$4)</f>
        <v>0</v>
      </c>
      <c r="N190" s="18" t="n">
        <f aca="false">IF($G$190=1,MIN(Assumptions!$B$46,MAX(Assumptions!$B$4,Assumptions!$B$24-($I$190+$J$190+$K$190+$L$190+$M$190))),Assumptions!$B$4)</f>
        <v>15000000</v>
      </c>
      <c r="O190" s="18" t="n">
        <f aca="false">IF($H$190=1,MIN(Assumptions!$B$41,MAX(Assumptions!$B$4,Assumptions!$B$24-($I$190+$J$190+$K$190+$L$190+$M$190+$N$190))),Assumptions!$B$4)</f>
        <v>5000000</v>
      </c>
      <c r="P190" s="18" t="n">
        <f aca="false">$I$190+$J$190+$K$190+$L$190+$M$190+$N$190+$O$190</f>
        <v>480000000</v>
      </c>
      <c r="Q190" s="18" t="n">
        <f aca="false">MAX(Assumptions!$B$4,Assumptions!$B$24-$P$190)</f>
        <v>220000000</v>
      </c>
      <c r="R190" s="18" t="n">
        <f aca="false">$J$120+$O$120+Assumptions!$B$20+IF($B$190=0,$D$120,Assumptions!$B$4)+IF($C$190=0,$AI$120,Assumptions!$B$4)+IF($D$190=0,$AF$120,Assumptions!$B$4)+IF($E$190=0,$AC$120,Assumptions!$B$4)+IF($F$190=0,$Z$120,Assumptions!$B$4)+IF($G$190=0,$W$120,Assumptions!$B$4)+IF($H$190=0,$T$120,Assumptions!$B$4)</f>
        <v>13077780.8981917</v>
      </c>
      <c r="S190" s="18" t="n">
        <f aca="false">IF($R$190&gt;Assumptions!$B$4,$Q$190/$R$190&gt;Assumptions!$B$13,FALSE())</f>
        <v>1</v>
      </c>
      <c r="T190" s="18" t="n">
        <f aca="false">IF($S$190,($Q$190+Assumptions!$B$14*Assumptions!$B$13)/($R$190+Assumptions!$B$14),IF($R$190&gt;Assumptions!$B$4,$Q$190/$R$190,Assumptions!$B$4))</f>
        <v>14.2831640433349</v>
      </c>
      <c r="U190" s="18" t="n">
        <f aca="false">IF($B$190=1,$I$190,$D$120*$T$190)</f>
        <v>11387510.6189438</v>
      </c>
      <c r="V190" s="18" t="n">
        <f aca="false">IF($C$190=1,$J$190,$AI$120*$T$190)</f>
        <v>300000000</v>
      </c>
      <c r="W190" s="18" t="n">
        <f aca="false">IF($D$190=1,$K$190,$AF$120*$T$190)</f>
        <v>100000000</v>
      </c>
      <c r="X190" s="18" t="n">
        <f aca="false">IF($E$190=1,$L$190,$AC$120*$T$190)</f>
        <v>60000000</v>
      </c>
      <c r="Y190" s="18" t="n">
        <f aca="false">IF($F$190=1,$M$190,$Z$120*$T$190)</f>
        <v>42849492.1300046</v>
      </c>
      <c r="Z190" s="18" t="n">
        <f aca="false">IF($G$190=1,$N$190,$W$120*$T$190)</f>
        <v>15000000</v>
      </c>
      <c r="AA190" s="18" t="n">
        <f aca="false">IF($H$190=1,$O$190,$T$120*$T$190)</f>
        <v>5000000</v>
      </c>
      <c r="AB190" s="18" t="n">
        <f aca="false">($J$120+$O$120)*$T$190</f>
        <v>4006610.75270077</v>
      </c>
      <c r="AC190" s="18" t="n">
        <f aca="false">Assumptions!$B$20*$T$190</f>
        <v>128548476.390014</v>
      </c>
      <c r="AD190" s="18" t="n">
        <f aca="false">IF($S$190,Assumptions!$B$14*($T$190-Assumptions!$B$13),Assumptions!$B$4)</f>
        <v>33207910.1083371</v>
      </c>
      <c r="AE190" s="18" t="n">
        <f aca="false">$U$190+$V$190+$W$190+$X$190+$Y$190+$Z$190+$AA$190+$AB$190+$AC$190+$AD$190</f>
        <v>700000000</v>
      </c>
      <c r="AF190" s="18" t="n">
        <f aca="false">IF(AND(IF($B$190=1,$U$190&gt;=INDEX($U$131:$U$258,1+$A$190-Assumptions!$B$77),$U$190&gt;INDEX($U$131:$U$258,1+$A$190+Assumptions!$B$77)),IF($C$190=1,$V$190&gt;=INDEX($V$131:$V$258,1+$A$190-Assumptions!$B$78),$V$190&gt;INDEX($V$131:$V$258,1+$A$190+Assumptions!$B$78)),IF($D$190=1,$W$190&gt;=INDEX($W$131:$W$258,1+$A$190-Assumptions!$B$79),$W$190&gt;INDEX($W$131:$W$258,1+$A$190+Assumptions!$B$79)),IF($E$190=1,$X$190&gt;=INDEX($X$131:$X$258,1+$A$190-Assumptions!$B$80),$X$190&gt;INDEX($X$131:$X$258,1+$A$190+Assumptions!$B$80)),IF($F$190=1,$Y$190&gt;=INDEX($Y$131:$Y$258,1+$A$190-Assumptions!$B$81),$Y$190&gt;INDEX($Y$131:$Y$258,1+$A$190+Assumptions!$B$81)),IF($G$190=1,$Z$190&gt;=INDEX($Z$131:$Z$258,1+$A$190-Assumptions!$B$82),$Z$190&gt;INDEX($Z$131:$Z$258,1+$A$190+Assumptions!$B$82)),IF($H$190=1,$AA$190&gt;=INDEX($AA$131:$AA$258,1+$A$190-Assumptions!$B$83),$AA$190&gt;INDEX($AA$131:$AA$258,1+$A$190+Assumptions!$B$83))),1,0)</f>
        <v>0</v>
      </c>
      <c r="AG190" s="16"/>
      <c r="AH190" s="16"/>
      <c r="AI190" s="16"/>
    </row>
    <row r="191" customFormat="false" ht="23.85" hidden="true" customHeight="false" outlineLevel="0" collapsed="false">
      <c r="A191" s="6" t="n">
        <f aca="false">ROW()-ROW($A$131)+Assumptions!$B$4</f>
        <v>60</v>
      </c>
      <c r="B191" s="18" t="n">
        <f aca="false">MOD(QUOTIENT($A$191,Assumptions!$B$77),2)</f>
        <v>0</v>
      </c>
      <c r="C191" s="18" t="n">
        <f aca="false">MOD(QUOTIENT($A$191,Assumptions!$B$78),2)</f>
        <v>1</v>
      </c>
      <c r="D191" s="18" t="n">
        <f aca="false">MOD(QUOTIENT($A$191,Assumptions!$B$79),2)</f>
        <v>1</v>
      </c>
      <c r="E191" s="18" t="n">
        <f aca="false">MOD(QUOTIENT($A$191,Assumptions!$B$80),2)</f>
        <v>1</v>
      </c>
      <c r="F191" s="18" t="n">
        <f aca="false">MOD(QUOTIENT($A$191,Assumptions!$B$81),2)</f>
        <v>1</v>
      </c>
      <c r="G191" s="18" t="n">
        <f aca="false">MOD(QUOTIENT($A$191,Assumptions!$B$82),2)</f>
        <v>0</v>
      </c>
      <c r="H191" s="18" t="n">
        <f aca="false">MOD(QUOTIENT($A$191,Assumptions!$B$83),2)</f>
        <v>0</v>
      </c>
      <c r="I191" s="18" t="n">
        <f aca="false">IF($B$191=1,MIN(Assumptions!$B$67,MAX(Assumptions!$B$4,Assumptions!$B$24-(Assumptions!$B$4))),Assumptions!$B$4)</f>
        <v>0</v>
      </c>
      <c r="J191" s="18" t="n">
        <f aca="false">IF($C$191=1,MIN(Assumptions!$B$66,MAX(Assumptions!$B$4,Assumptions!$B$24-($I$191))),Assumptions!$B$4)</f>
        <v>300000000</v>
      </c>
      <c r="K191" s="18" t="n">
        <f aca="false">IF($D$191=1,MIN(Assumptions!$B$61,MAX(Assumptions!$B$4,Assumptions!$B$24-($I$191+$J$191))),Assumptions!$B$4)</f>
        <v>100000000</v>
      </c>
      <c r="L191" s="18" t="n">
        <f aca="false">IF($E$191=1,MIN(Assumptions!$B$56,MAX(Assumptions!$B$4,Assumptions!$B$24-($I$191+$J$191+$K$191))),Assumptions!$B$4)</f>
        <v>60000000</v>
      </c>
      <c r="M191" s="18" t="n">
        <f aca="false">IF($F$191=1,MIN(Assumptions!$B$51,MAX(Assumptions!$B$4,Assumptions!$B$24-($I$191+$J$191+$K$191+$L$191))),Assumptions!$B$4)</f>
        <v>30000000</v>
      </c>
      <c r="N191" s="18" t="n">
        <f aca="false">IF($G$191=1,MIN(Assumptions!$B$46,MAX(Assumptions!$B$4,Assumptions!$B$24-($I$191+$J$191+$K$191+$L$191+$M$191))),Assumptions!$B$4)</f>
        <v>0</v>
      </c>
      <c r="O191" s="18" t="n">
        <f aca="false">IF($H$191=1,MIN(Assumptions!$B$41,MAX(Assumptions!$B$4,Assumptions!$B$24-($I$191+$J$191+$K$191+$L$191+$M$191+$N$191))),Assumptions!$B$4)</f>
        <v>0</v>
      </c>
      <c r="P191" s="18" t="n">
        <f aca="false">$I$191+$J$191+$K$191+$L$191+$M$191+$N$191+$O$191</f>
        <v>490000000</v>
      </c>
      <c r="Q191" s="18" t="n">
        <f aca="false">MAX(Assumptions!$B$4,Assumptions!$B$24-$P$191)</f>
        <v>210000000</v>
      </c>
      <c r="R191" s="18" t="n">
        <f aca="false">$J$120+$O$120+Assumptions!$B$20+IF($B$191=0,$D$120,Assumptions!$B$4)+IF($C$191=0,$AI$120,Assumptions!$B$4)+IF($D$191=0,$AF$120,Assumptions!$B$4)+IF($E$191=0,$AC$120,Assumptions!$B$4)+IF($F$191=0,$Z$120,Assumptions!$B$4)+IF($G$191=0,$W$120,Assumptions!$B$4)+IF($H$191=0,$T$120,Assumptions!$B$4)</f>
        <v>20077780.8981917</v>
      </c>
      <c r="S191" s="18" t="n">
        <f aca="false">IF($R$191&gt;Assumptions!$B$4,$Q$191/$R$191&gt;Assumptions!$B$13,FALSE())</f>
        <v>1</v>
      </c>
      <c r="T191" s="18" t="n">
        <f aca="false">IF($S$191,($Q$191+Assumptions!$B$14*Assumptions!$B$13)/($R$191+Assumptions!$B$14),IF($R$191&gt;Assumptions!$B$4,$Q$191/$R$191,Assumptions!$B$4))</f>
        <v>9.4119081480244</v>
      </c>
      <c r="U191" s="18" t="n">
        <f aca="false">IF($B$191=1,$I$191,$D$120*$T$191)</f>
        <v>7503813.83669436</v>
      </c>
      <c r="V191" s="18" t="n">
        <f aca="false">IF($C$191=1,$J$191,$AI$120*$T$191)</f>
        <v>300000000</v>
      </c>
      <c r="W191" s="18" t="n">
        <f aca="false">IF($D$191=1,$K$191,$AF$120*$T$191)</f>
        <v>100000000</v>
      </c>
      <c r="X191" s="18" t="n">
        <f aca="false">IF($E$191=1,$L$191,$AC$120*$T$191)</f>
        <v>60000000</v>
      </c>
      <c r="Y191" s="18" t="n">
        <f aca="false">IF($F$191=1,$M$191,$Z$120*$T$191)</f>
        <v>30000000</v>
      </c>
      <c r="Z191" s="18" t="n">
        <f aca="false">IF($G$191=1,$N$191,$W$120*$T$191)</f>
        <v>47059540.740122</v>
      </c>
      <c r="AA191" s="18" t="n">
        <f aca="false">IF($H$191=1,$O$191,$T$120*$T$191)</f>
        <v>47059540.740122</v>
      </c>
      <c r="AB191" s="18" t="n">
        <f aca="false">($J$120+$O$120)*$T$191</f>
        <v>2640160.98078098</v>
      </c>
      <c r="AC191" s="18" t="n">
        <f aca="false">Assumptions!$B$20*$T$191</f>
        <v>84707173.3322196</v>
      </c>
      <c r="AD191" s="18" t="n">
        <f aca="false">IF($S$191,Assumptions!$B$14*($T$191-Assumptions!$B$13),Assumptions!$B$4)</f>
        <v>21029770.370061</v>
      </c>
      <c r="AE191" s="18" t="n">
        <f aca="false">$U$191+$V$191+$W$191+$X$191+$Y$191+$Z$191+$AA$191+$AB$191+$AC$191+$AD$191</f>
        <v>700000000</v>
      </c>
      <c r="AF191" s="18" t="n">
        <f aca="false">IF(AND(IF($B$191=1,$U$191&gt;=INDEX($U$131:$U$258,1+$A$191-Assumptions!$B$77),$U$191&gt;INDEX($U$131:$U$258,1+$A$191+Assumptions!$B$77)),IF($C$191=1,$V$191&gt;=INDEX($V$131:$V$258,1+$A$191-Assumptions!$B$78),$V$191&gt;INDEX($V$131:$V$258,1+$A$191+Assumptions!$B$78)),IF($D$191=1,$W$191&gt;=INDEX($W$131:$W$258,1+$A$191-Assumptions!$B$79),$W$191&gt;INDEX($W$131:$W$258,1+$A$191+Assumptions!$B$79)),IF($E$191=1,$X$191&gt;=INDEX($X$131:$X$258,1+$A$191-Assumptions!$B$80),$X$191&gt;INDEX($X$131:$X$258,1+$A$191+Assumptions!$B$80)),IF($F$191=1,$Y$191&gt;=INDEX($Y$131:$Y$258,1+$A$191-Assumptions!$B$81),$Y$191&gt;INDEX($Y$131:$Y$258,1+$A$191+Assumptions!$B$81)),IF($G$191=1,$Z$191&gt;=INDEX($Z$131:$Z$258,1+$A$191-Assumptions!$B$82),$Z$191&gt;INDEX($Z$131:$Z$258,1+$A$191+Assumptions!$B$82)),IF($H$191=1,$AA$191&gt;=INDEX($AA$131:$AA$258,1+$A$191-Assumptions!$B$83),$AA$191&gt;INDEX($AA$131:$AA$258,1+$A$191+Assumptions!$B$83))),1,0)</f>
        <v>0</v>
      </c>
      <c r="AG191" s="16"/>
      <c r="AH191" s="16"/>
      <c r="AI191" s="16"/>
    </row>
    <row r="192" customFormat="false" ht="23.85" hidden="true" customHeight="false" outlineLevel="0" collapsed="false">
      <c r="A192" s="6" t="n">
        <f aca="false">ROW()-ROW($A$131)+Assumptions!$B$4</f>
        <v>61</v>
      </c>
      <c r="B192" s="18" t="n">
        <f aca="false">MOD(QUOTIENT($A$192,Assumptions!$B$77),2)</f>
        <v>0</v>
      </c>
      <c r="C192" s="18" t="n">
        <f aca="false">MOD(QUOTIENT($A$192,Assumptions!$B$78),2)</f>
        <v>1</v>
      </c>
      <c r="D192" s="18" t="n">
        <f aca="false">MOD(QUOTIENT($A$192,Assumptions!$B$79),2)</f>
        <v>1</v>
      </c>
      <c r="E192" s="18" t="n">
        <f aca="false">MOD(QUOTIENT($A$192,Assumptions!$B$80),2)</f>
        <v>1</v>
      </c>
      <c r="F192" s="18" t="n">
        <f aca="false">MOD(QUOTIENT($A$192,Assumptions!$B$81),2)</f>
        <v>1</v>
      </c>
      <c r="G192" s="18" t="n">
        <f aca="false">MOD(QUOTIENT($A$192,Assumptions!$B$82),2)</f>
        <v>0</v>
      </c>
      <c r="H192" s="18" t="n">
        <f aca="false">MOD(QUOTIENT($A$192,Assumptions!$B$83),2)</f>
        <v>1</v>
      </c>
      <c r="I192" s="18" t="n">
        <f aca="false">IF($B$192=1,MIN(Assumptions!$B$67,MAX(Assumptions!$B$4,Assumptions!$B$24-(Assumptions!$B$4))),Assumptions!$B$4)</f>
        <v>0</v>
      </c>
      <c r="J192" s="18" t="n">
        <f aca="false">IF($C$192=1,MIN(Assumptions!$B$66,MAX(Assumptions!$B$4,Assumptions!$B$24-($I$192))),Assumptions!$B$4)</f>
        <v>300000000</v>
      </c>
      <c r="K192" s="18" t="n">
        <f aca="false">IF($D$192=1,MIN(Assumptions!$B$61,MAX(Assumptions!$B$4,Assumptions!$B$24-($I$192+$J$192))),Assumptions!$B$4)</f>
        <v>100000000</v>
      </c>
      <c r="L192" s="18" t="n">
        <f aca="false">IF($E$192=1,MIN(Assumptions!$B$56,MAX(Assumptions!$B$4,Assumptions!$B$24-($I$192+$J$192+$K$192))),Assumptions!$B$4)</f>
        <v>60000000</v>
      </c>
      <c r="M192" s="18" t="n">
        <f aca="false">IF($F$192=1,MIN(Assumptions!$B$51,MAX(Assumptions!$B$4,Assumptions!$B$24-($I$192+$J$192+$K$192+$L$192))),Assumptions!$B$4)</f>
        <v>30000000</v>
      </c>
      <c r="N192" s="18" t="n">
        <f aca="false">IF($G$192=1,MIN(Assumptions!$B$46,MAX(Assumptions!$B$4,Assumptions!$B$24-($I$192+$J$192+$K$192+$L$192+$M$192))),Assumptions!$B$4)</f>
        <v>0</v>
      </c>
      <c r="O192" s="18" t="n">
        <f aca="false">IF($H$192=1,MIN(Assumptions!$B$41,MAX(Assumptions!$B$4,Assumptions!$B$24-($I$192+$J$192+$K$192+$L$192+$M$192+$N$192))),Assumptions!$B$4)</f>
        <v>5000000</v>
      </c>
      <c r="P192" s="18" t="n">
        <f aca="false">$I$192+$J$192+$K$192+$L$192+$M$192+$N$192+$O$192</f>
        <v>495000000</v>
      </c>
      <c r="Q192" s="18" t="n">
        <f aca="false">MAX(Assumptions!$B$4,Assumptions!$B$24-$P$192)</f>
        <v>205000000</v>
      </c>
      <c r="R192" s="18" t="n">
        <f aca="false">$J$120+$O$120+Assumptions!$B$20+IF($B$192=0,$D$120,Assumptions!$B$4)+IF($C$192=0,$AI$120,Assumptions!$B$4)+IF($D$192=0,$AF$120,Assumptions!$B$4)+IF($E$192=0,$AC$120,Assumptions!$B$4)+IF($F$192=0,$Z$120,Assumptions!$B$4)+IF($G$192=0,$W$120,Assumptions!$B$4)+IF($H$192=0,$T$120,Assumptions!$B$4)</f>
        <v>15077780.8981917</v>
      </c>
      <c r="S192" s="18" t="n">
        <f aca="false">IF($R$192&gt;Assumptions!$B$4,$Q$192/$R$192&gt;Assumptions!$B$13,FALSE())</f>
        <v>1</v>
      </c>
      <c r="T192" s="18" t="n">
        <f aca="false">IF($S$192,($Q$192+Assumptions!$B$14*Assumptions!$B$13)/($R$192+Assumptions!$B$14),IF($R$192&gt;Assumptions!$B$4,$Q$192/$R$192,Assumptions!$B$4))</f>
        <v>11.8046755276911</v>
      </c>
      <c r="U192" s="18" t="n">
        <f aca="false">IF($B$192=1,$I$192,$D$120*$T$192)</f>
        <v>9411490.86553393</v>
      </c>
      <c r="V192" s="18" t="n">
        <f aca="false">IF($C$192=1,$J$192,$AI$120*$T$192)</f>
        <v>300000000</v>
      </c>
      <c r="W192" s="18" t="n">
        <f aca="false">IF($D$192=1,$K$192,$AF$120*$T$192)</f>
        <v>100000000</v>
      </c>
      <c r="X192" s="18" t="n">
        <f aca="false">IF($E$192=1,$L$192,$AC$120*$T$192)</f>
        <v>60000000</v>
      </c>
      <c r="Y192" s="18" t="n">
        <f aca="false">IF($F$192=1,$M$192,$Z$120*$T$192)</f>
        <v>30000000</v>
      </c>
      <c r="Z192" s="18" t="n">
        <f aca="false">IF($G$192=1,$N$192,$W$120*$T$192)</f>
        <v>59023377.6384557</v>
      </c>
      <c r="AA192" s="18" t="n">
        <f aca="false">IF($H$192=1,$O$192,$T$120*$T$192)</f>
        <v>5000000</v>
      </c>
      <c r="AB192" s="18" t="n">
        <f aca="false">($J$120+$O$120)*$T$192</f>
        <v>3311362.92756237</v>
      </c>
      <c r="AC192" s="18" t="n">
        <f aca="false">Assumptions!$B$20*$T$192</f>
        <v>106242079.74922</v>
      </c>
      <c r="AD192" s="18" t="n">
        <f aca="false">IF($S$192,Assumptions!$B$14*($T$192-Assumptions!$B$13),Assumptions!$B$4)</f>
        <v>27011688.8192278</v>
      </c>
      <c r="AE192" s="18" t="n">
        <f aca="false">$U$192+$V$192+$W$192+$X$192+$Y$192+$Z$192+$AA$192+$AB$192+$AC$192+$AD$192</f>
        <v>700000000</v>
      </c>
      <c r="AF192" s="18" t="n">
        <f aca="false">IF(AND(IF($B$192=1,$U$192&gt;=INDEX($U$131:$U$258,1+$A$192-Assumptions!$B$77),$U$192&gt;INDEX($U$131:$U$258,1+$A$192+Assumptions!$B$77)),IF($C$192=1,$V$192&gt;=INDEX($V$131:$V$258,1+$A$192-Assumptions!$B$78),$V$192&gt;INDEX($V$131:$V$258,1+$A$192+Assumptions!$B$78)),IF($D$192=1,$W$192&gt;=INDEX($W$131:$W$258,1+$A$192-Assumptions!$B$79),$W$192&gt;INDEX($W$131:$W$258,1+$A$192+Assumptions!$B$79)),IF($E$192=1,$X$192&gt;=INDEX($X$131:$X$258,1+$A$192-Assumptions!$B$80),$X$192&gt;INDEX($X$131:$X$258,1+$A$192+Assumptions!$B$80)),IF($F$192=1,$Y$192&gt;=INDEX($Y$131:$Y$258,1+$A$192-Assumptions!$B$81),$Y$192&gt;INDEX($Y$131:$Y$258,1+$A$192+Assumptions!$B$81)),IF($G$192=1,$Z$192&gt;=INDEX($Z$131:$Z$258,1+$A$192-Assumptions!$B$82),$Z$192&gt;INDEX($Z$131:$Z$258,1+$A$192+Assumptions!$B$82)),IF($H$192=1,$AA$192&gt;=INDEX($AA$131:$AA$258,1+$A$192-Assumptions!$B$83),$AA$192&gt;INDEX($AA$131:$AA$258,1+$A$192+Assumptions!$B$83))),1,0)</f>
        <v>0</v>
      </c>
      <c r="AG192" s="16"/>
      <c r="AH192" s="16"/>
      <c r="AI192" s="16"/>
    </row>
    <row r="193" customFormat="false" ht="23.85" hidden="true" customHeight="false" outlineLevel="0" collapsed="false">
      <c r="A193" s="6" t="n">
        <f aca="false">ROW()-ROW($A$131)+Assumptions!$B$4</f>
        <v>62</v>
      </c>
      <c r="B193" s="18" t="n">
        <f aca="false">MOD(QUOTIENT($A$193,Assumptions!$B$77),2)</f>
        <v>0</v>
      </c>
      <c r="C193" s="18" t="n">
        <f aca="false">MOD(QUOTIENT($A$193,Assumptions!$B$78),2)</f>
        <v>1</v>
      </c>
      <c r="D193" s="18" t="n">
        <f aca="false">MOD(QUOTIENT($A$193,Assumptions!$B$79),2)</f>
        <v>1</v>
      </c>
      <c r="E193" s="18" t="n">
        <f aca="false">MOD(QUOTIENT($A$193,Assumptions!$B$80),2)</f>
        <v>1</v>
      </c>
      <c r="F193" s="18" t="n">
        <f aca="false">MOD(QUOTIENT($A$193,Assumptions!$B$81),2)</f>
        <v>1</v>
      </c>
      <c r="G193" s="18" t="n">
        <f aca="false">MOD(QUOTIENT($A$193,Assumptions!$B$82),2)</f>
        <v>1</v>
      </c>
      <c r="H193" s="18" t="n">
        <f aca="false">MOD(QUOTIENT($A$193,Assumptions!$B$83),2)</f>
        <v>0</v>
      </c>
      <c r="I193" s="18" t="n">
        <f aca="false">IF($B$193=1,MIN(Assumptions!$B$67,MAX(Assumptions!$B$4,Assumptions!$B$24-(Assumptions!$B$4))),Assumptions!$B$4)</f>
        <v>0</v>
      </c>
      <c r="J193" s="18" t="n">
        <f aca="false">IF($C$193=1,MIN(Assumptions!$B$66,MAX(Assumptions!$B$4,Assumptions!$B$24-($I$193))),Assumptions!$B$4)</f>
        <v>300000000</v>
      </c>
      <c r="K193" s="18" t="n">
        <f aca="false">IF($D$193=1,MIN(Assumptions!$B$61,MAX(Assumptions!$B$4,Assumptions!$B$24-($I$193+$J$193))),Assumptions!$B$4)</f>
        <v>100000000</v>
      </c>
      <c r="L193" s="18" t="n">
        <f aca="false">IF($E$193=1,MIN(Assumptions!$B$56,MAX(Assumptions!$B$4,Assumptions!$B$24-($I$193+$J$193+$K$193))),Assumptions!$B$4)</f>
        <v>60000000</v>
      </c>
      <c r="M193" s="18" t="n">
        <f aca="false">IF($F$193=1,MIN(Assumptions!$B$51,MAX(Assumptions!$B$4,Assumptions!$B$24-($I$193+$J$193+$K$193+$L$193))),Assumptions!$B$4)</f>
        <v>30000000</v>
      </c>
      <c r="N193" s="18" t="n">
        <f aca="false">IF($G$193=1,MIN(Assumptions!$B$46,MAX(Assumptions!$B$4,Assumptions!$B$24-($I$193+$J$193+$K$193+$L$193+$M$193))),Assumptions!$B$4)</f>
        <v>15000000</v>
      </c>
      <c r="O193" s="18" t="n">
        <f aca="false">IF($H$193=1,MIN(Assumptions!$B$41,MAX(Assumptions!$B$4,Assumptions!$B$24-($I$193+$J$193+$K$193+$L$193+$M$193+$N$193))),Assumptions!$B$4)</f>
        <v>0</v>
      </c>
      <c r="P193" s="18" t="n">
        <f aca="false">$I$193+$J$193+$K$193+$L$193+$M$193+$N$193+$O$193</f>
        <v>505000000</v>
      </c>
      <c r="Q193" s="18" t="n">
        <f aca="false">MAX(Assumptions!$B$4,Assumptions!$B$24-$P$193)</f>
        <v>195000000</v>
      </c>
      <c r="R193" s="18" t="n">
        <f aca="false">$J$120+$O$120+Assumptions!$B$20+IF($B$193=0,$D$120,Assumptions!$B$4)+IF($C$193=0,$AI$120,Assumptions!$B$4)+IF($D$193=0,$AF$120,Assumptions!$B$4)+IF($E$193=0,$AC$120,Assumptions!$B$4)+IF($F$193=0,$Z$120,Assumptions!$B$4)+IF($G$193=0,$W$120,Assumptions!$B$4)+IF($H$193=0,$T$120,Assumptions!$B$4)</f>
        <v>15077780.8981917</v>
      </c>
      <c r="S193" s="18" t="n">
        <f aca="false">IF($R$193&gt;Assumptions!$B$4,$Q$193/$R$193&gt;Assumptions!$B$13,FALSE())</f>
        <v>1</v>
      </c>
      <c r="T193" s="18" t="n">
        <f aca="false">IF($S$193,($Q$193+Assumptions!$B$14*Assumptions!$B$13)/($R$193+Assumptions!$B$14),IF($R$193&gt;Assumptions!$B$4,$Q$193/$R$193,Assumptions!$B$4))</f>
        <v>11.2357755022602</v>
      </c>
      <c r="U193" s="18" t="n">
        <f aca="false">IF($B$193=1,$I$193,$D$120*$T$193)</f>
        <v>8957925.04068892</v>
      </c>
      <c r="V193" s="18" t="n">
        <f aca="false">IF($C$193=1,$J$193,$AI$120*$T$193)</f>
        <v>300000000</v>
      </c>
      <c r="W193" s="18" t="n">
        <f aca="false">IF($D$193=1,$K$193,$AF$120*$T$193)</f>
        <v>100000000</v>
      </c>
      <c r="X193" s="18" t="n">
        <f aca="false">IF($E$193=1,$L$193,$AC$120*$T$193)</f>
        <v>60000000</v>
      </c>
      <c r="Y193" s="18" t="n">
        <f aca="false">IF($F$193=1,$M$193,$Z$120*$T$193)</f>
        <v>30000000</v>
      </c>
      <c r="Z193" s="18" t="n">
        <f aca="false">IF($G$193=1,$N$193,$W$120*$T$193)</f>
        <v>15000000</v>
      </c>
      <c r="AA193" s="18" t="n">
        <f aca="false">IF($H$193=1,$O$193,$T$120*$T$193)</f>
        <v>56178877.5113012</v>
      </c>
      <c r="AB193" s="18" t="n">
        <f aca="false">($J$120+$O$120)*$T$193</f>
        <v>3151779.1720172</v>
      </c>
      <c r="AC193" s="18" t="n">
        <f aca="false">Assumptions!$B$20*$T$193</f>
        <v>101121979.520342</v>
      </c>
      <c r="AD193" s="18" t="n">
        <f aca="false">IF($S$193,Assumptions!$B$14*($T$193-Assumptions!$B$13),Assumptions!$B$4)</f>
        <v>25589438.7556506</v>
      </c>
      <c r="AE193" s="18" t="n">
        <f aca="false">$U$193+$V$193+$W$193+$X$193+$Y$193+$Z$193+$AA$193+$AB$193+$AC$193+$AD$193</f>
        <v>700000000</v>
      </c>
      <c r="AF193" s="18" t="n">
        <f aca="false">IF(AND(IF($B$193=1,$U$193&gt;=INDEX($U$131:$U$258,1+$A$193-Assumptions!$B$77),$U$193&gt;INDEX($U$131:$U$258,1+$A$193+Assumptions!$B$77)),IF($C$193=1,$V$193&gt;=INDEX($V$131:$V$258,1+$A$193-Assumptions!$B$78),$V$193&gt;INDEX($V$131:$V$258,1+$A$193+Assumptions!$B$78)),IF($D$193=1,$W$193&gt;=INDEX($W$131:$W$258,1+$A$193-Assumptions!$B$79),$W$193&gt;INDEX($W$131:$W$258,1+$A$193+Assumptions!$B$79)),IF($E$193=1,$X$193&gt;=INDEX($X$131:$X$258,1+$A$193-Assumptions!$B$80),$X$193&gt;INDEX($X$131:$X$258,1+$A$193+Assumptions!$B$80)),IF($F$193=1,$Y$193&gt;=INDEX($Y$131:$Y$258,1+$A$193-Assumptions!$B$81),$Y$193&gt;INDEX($Y$131:$Y$258,1+$A$193+Assumptions!$B$81)),IF($G$193=1,$Z$193&gt;=INDEX($Z$131:$Z$258,1+$A$193-Assumptions!$B$82),$Z$193&gt;INDEX($Z$131:$Z$258,1+$A$193+Assumptions!$B$82)),IF($H$193=1,$AA$193&gt;=INDEX($AA$131:$AA$258,1+$A$193-Assumptions!$B$83),$AA$193&gt;INDEX($AA$131:$AA$258,1+$A$193+Assumptions!$B$83))),1,0)</f>
        <v>0</v>
      </c>
      <c r="AG193" s="16"/>
      <c r="AH193" s="16"/>
      <c r="AI193" s="16"/>
    </row>
    <row r="194" customFormat="false" ht="23.85" hidden="true" customHeight="false" outlineLevel="0" collapsed="false">
      <c r="A194" s="6" t="n">
        <f aca="false">ROW()-ROW($A$131)+Assumptions!$B$4</f>
        <v>63</v>
      </c>
      <c r="B194" s="18" t="n">
        <f aca="false">MOD(QUOTIENT($A$194,Assumptions!$B$77),2)</f>
        <v>0</v>
      </c>
      <c r="C194" s="18" t="n">
        <f aca="false">MOD(QUOTIENT($A$194,Assumptions!$B$78),2)</f>
        <v>1</v>
      </c>
      <c r="D194" s="18" t="n">
        <f aca="false">MOD(QUOTIENT($A$194,Assumptions!$B$79),2)</f>
        <v>1</v>
      </c>
      <c r="E194" s="18" t="n">
        <f aca="false">MOD(QUOTIENT($A$194,Assumptions!$B$80),2)</f>
        <v>1</v>
      </c>
      <c r="F194" s="18" t="n">
        <f aca="false">MOD(QUOTIENT($A$194,Assumptions!$B$81),2)</f>
        <v>1</v>
      </c>
      <c r="G194" s="18" t="n">
        <f aca="false">MOD(QUOTIENT($A$194,Assumptions!$B$82),2)</f>
        <v>1</v>
      </c>
      <c r="H194" s="18" t="n">
        <f aca="false">MOD(QUOTIENT($A$194,Assumptions!$B$83),2)</f>
        <v>1</v>
      </c>
      <c r="I194" s="18" t="n">
        <f aca="false">IF($B$194=1,MIN(Assumptions!$B$67,MAX(Assumptions!$B$4,Assumptions!$B$24-(Assumptions!$B$4))),Assumptions!$B$4)</f>
        <v>0</v>
      </c>
      <c r="J194" s="18" t="n">
        <f aca="false">IF($C$194=1,MIN(Assumptions!$B$66,MAX(Assumptions!$B$4,Assumptions!$B$24-($I$194))),Assumptions!$B$4)</f>
        <v>300000000</v>
      </c>
      <c r="K194" s="18" t="n">
        <f aca="false">IF($D$194=1,MIN(Assumptions!$B$61,MAX(Assumptions!$B$4,Assumptions!$B$24-($I$194+$J$194))),Assumptions!$B$4)</f>
        <v>100000000</v>
      </c>
      <c r="L194" s="18" t="n">
        <f aca="false">IF($E$194=1,MIN(Assumptions!$B$56,MAX(Assumptions!$B$4,Assumptions!$B$24-($I$194+$J$194+$K$194))),Assumptions!$B$4)</f>
        <v>60000000</v>
      </c>
      <c r="M194" s="18" t="n">
        <f aca="false">IF($F$194=1,MIN(Assumptions!$B$51,MAX(Assumptions!$B$4,Assumptions!$B$24-($I$194+$J$194+$K$194+$L$194))),Assumptions!$B$4)</f>
        <v>30000000</v>
      </c>
      <c r="N194" s="18" t="n">
        <f aca="false">IF($G$194=1,MIN(Assumptions!$B$46,MAX(Assumptions!$B$4,Assumptions!$B$24-($I$194+$J$194+$K$194+$L$194+$M$194))),Assumptions!$B$4)</f>
        <v>15000000</v>
      </c>
      <c r="O194" s="18" t="n">
        <f aca="false">IF($H$194=1,MIN(Assumptions!$B$41,MAX(Assumptions!$B$4,Assumptions!$B$24-($I$194+$J$194+$K$194+$L$194+$M$194+$N$194))),Assumptions!$B$4)</f>
        <v>5000000</v>
      </c>
      <c r="P194" s="18" t="n">
        <f aca="false">$I$194+$J$194+$K$194+$L$194+$M$194+$N$194+$O$194</f>
        <v>510000000</v>
      </c>
      <c r="Q194" s="18" t="n">
        <f aca="false">MAX(Assumptions!$B$4,Assumptions!$B$24-$P$194)</f>
        <v>190000000</v>
      </c>
      <c r="R194" s="18" t="n">
        <f aca="false">$J$120+$O$120+Assumptions!$B$20+IF($B$194=0,$D$120,Assumptions!$B$4)+IF($C$194=0,$AI$120,Assumptions!$B$4)+IF($D$194=0,$AF$120,Assumptions!$B$4)+IF($E$194=0,$AC$120,Assumptions!$B$4)+IF($F$194=0,$Z$120,Assumptions!$B$4)+IF($G$194=0,$W$120,Assumptions!$B$4)+IF($H$194=0,$T$120,Assumptions!$B$4)</f>
        <v>10077780.8981917</v>
      </c>
      <c r="S194" s="18" t="n">
        <f aca="false">IF($R$194&gt;Assumptions!$B$4,$Q$194/$R$194&gt;Assumptions!$B$13,FALSE())</f>
        <v>1</v>
      </c>
      <c r="T194" s="18" t="n">
        <f aca="false">IF($S$194,($Q$194+Assumptions!$B$14*Assumptions!$B$13)/($R$194+Assumptions!$B$14),IF($R$194&gt;Assumptions!$B$4,$Q$194/$R$194,Assumptions!$B$4))</f>
        <v>15.3047665210702</v>
      </c>
      <c r="U194" s="18" t="n">
        <f aca="false">IF($B$194=1,$I$194,$D$120*$T$194)</f>
        <v>12202001.6538611</v>
      </c>
      <c r="V194" s="18" t="n">
        <f aca="false">IF($C$194=1,$J$194,$AI$120*$T$194)</f>
        <v>300000000</v>
      </c>
      <c r="W194" s="18" t="n">
        <f aca="false">IF($D$194=1,$K$194,$AF$120*$T$194)</f>
        <v>100000000</v>
      </c>
      <c r="X194" s="18" t="n">
        <f aca="false">IF($E$194=1,$L$194,$AC$120*$T$194)</f>
        <v>60000000</v>
      </c>
      <c r="Y194" s="18" t="n">
        <f aca="false">IF($F$194=1,$M$194,$Z$120*$T$194)</f>
        <v>30000000</v>
      </c>
      <c r="Z194" s="18" t="n">
        <f aca="false">IF($G$194=1,$N$194,$W$120*$T$194)</f>
        <v>15000000</v>
      </c>
      <c r="AA194" s="18" t="n">
        <f aca="false">IF($H$194=1,$O$194,$T$120*$T$194)</f>
        <v>5000000</v>
      </c>
      <c r="AB194" s="18" t="n">
        <f aca="false">($J$120+$O$120)*$T$194</f>
        <v>4293183.35383183</v>
      </c>
      <c r="AC194" s="18" t="n">
        <f aca="false">Assumptions!$B$20*$T$194</f>
        <v>137742898.689632</v>
      </c>
      <c r="AD194" s="18" t="n">
        <f aca="false">IF($S$194,Assumptions!$B$14*($T$194-Assumptions!$B$13),Assumptions!$B$4)</f>
        <v>35761916.3026754</v>
      </c>
      <c r="AE194" s="18" t="n">
        <f aca="false">$U$194+$V$194+$W$194+$X$194+$Y$194+$Z$194+$AA$194+$AB$194+$AC$194+$AD$194</f>
        <v>700000000</v>
      </c>
      <c r="AF194" s="18" t="n">
        <f aca="false">IF(AND(IF($B$194=1,$U$194&gt;=INDEX($U$131:$U$258,1+$A$194-Assumptions!$B$77),$U$194&gt;INDEX($U$131:$U$258,1+$A$194+Assumptions!$B$77)),IF($C$194=1,$V$194&gt;=INDEX($V$131:$V$258,1+$A$194-Assumptions!$B$78),$V$194&gt;INDEX($V$131:$V$258,1+$A$194+Assumptions!$B$78)),IF($D$194=1,$W$194&gt;=INDEX($W$131:$W$258,1+$A$194-Assumptions!$B$79),$W$194&gt;INDEX($W$131:$W$258,1+$A$194+Assumptions!$B$79)),IF($E$194=1,$X$194&gt;=INDEX($X$131:$X$258,1+$A$194-Assumptions!$B$80),$X$194&gt;INDEX($X$131:$X$258,1+$A$194+Assumptions!$B$80)),IF($F$194=1,$Y$194&gt;=INDEX($Y$131:$Y$258,1+$A$194-Assumptions!$B$81),$Y$194&gt;INDEX($Y$131:$Y$258,1+$A$194+Assumptions!$B$81)),IF($G$194=1,$Z$194&gt;=INDEX($Z$131:$Z$258,1+$A$194-Assumptions!$B$82),$Z$194&gt;INDEX($Z$131:$Z$258,1+$A$194+Assumptions!$B$82)),IF($H$194=1,$AA$194&gt;=INDEX($AA$131:$AA$258,1+$A$194-Assumptions!$B$83),$AA$194&gt;INDEX($AA$131:$AA$258,1+$A$194+Assumptions!$B$83))),1,0)</f>
        <v>0</v>
      </c>
      <c r="AG194" s="16"/>
      <c r="AH194" s="16"/>
      <c r="AI194" s="16"/>
    </row>
    <row r="195" customFormat="false" ht="23.85" hidden="true" customHeight="false" outlineLevel="0" collapsed="false">
      <c r="A195" s="6" t="n">
        <f aca="false">ROW()-ROW($A$131)+Assumptions!$B$4</f>
        <v>64</v>
      </c>
      <c r="B195" s="18" t="n">
        <f aca="false">MOD(QUOTIENT($A$195,Assumptions!$B$77),2)</f>
        <v>1</v>
      </c>
      <c r="C195" s="18" t="n">
        <f aca="false">MOD(QUOTIENT($A$195,Assumptions!$B$78),2)</f>
        <v>0</v>
      </c>
      <c r="D195" s="18" t="n">
        <f aca="false">MOD(QUOTIENT($A$195,Assumptions!$B$79),2)</f>
        <v>0</v>
      </c>
      <c r="E195" s="18" t="n">
        <f aca="false">MOD(QUOTIENT($A$195,Assumptions!$B$80),2)</f>
        <v>0</v>
      </c>
      <c r="F195" s="18" t="n">
        <f aca="false">MOD(QUOTIENT($A$195,Assumptions!$B$81),2)</f>
        <v>0</v>
      </c>
      <c r="G195" s="18" t="n">
        <f aca="false">MOD(QUOTIENT($A$195,Assumptions!$B$82),2)</f>
        <v>0</v>
      </c>
      <c r="H195" s="18" t="n">
        <f aca="false">MOD(QUOTIENT($A$195,Assumptions!$B$83),2)</f>
        <v>0</v>
      </c>
      <c r="I195" s="18" t="n">
        <f aca="false">IF($B$195=1,MIN(Assumptions!$B$67,MAX(Assumptions!$B$4,Assumptions!$B$24-(Assumptions!$B$4))),Assumptions!$B$4)</f>
        <v>30000000</v>
      </c>
      <c r="J195" s="18" t="n">
        <f aca="false">IF($C$195=1,MIN(Assumptions!$B$66,MAX(Assumptions!$B$4,Assumptions!$B$24-($I$195))),Assumptions!$B$4)</f>
        <v>0</v>
      </c>
      <c r="K195" s="18" t="n">
        <f aca="false">IF($D$195=1,MIN(Assumptions!$B$61,MAX(Assumptions!$B$4,Assumptions!$B$24-($I$195+$J$195))),Assumptions!$B$4)</f>
        <v>0</v>
      </c>
      <c r="L195" s="18" t="n">
        <f aca="false">IF($E$195=1,MIN(Assumptions!$B$56,MAX(Assumptions!$B$4,Assumptions!$B$24-($I$195+$J$195+$K$195))),Assumptions!$B$4)</f>
        <v>0</v>
      </c>
      <c r="M195" s="18" t="n">
        <f aca="false">IF($F$195=1,MIN(Assumptions!$B$51,MAX(Assumptions!$B$4,Assumptions!$B$24-($I$195+$J$195+$K$195+$L$195))),Assumptions!$B$4)</f>
        <v>0</v>
      </c>
      <c r="N195" s="18" t="n">
        <f aca="false">IF($G$195=1,MIN(Assumptions!$B$46,MAX(Assumptions!$B$4,Assumptions!$B$24-($I$195+$J$195+$K$195+$L$195+$M$195))),Assumptions!$B$4)</f>
        <v>0</v>
      </c>
      <c r="O195" s="18" t="n">
        <f aca="false">IF($H$195=1,MIN(Assumptions!$B$41,MAX(Assumptions!$B$4,Assumptions!$B$24-($I$195+$J$195+$K$195+$L$195+$M$195+$N$195))),Assumptions!$B$4)</f>
        <v>0</v>
      </c>
      <c r="P195" s="18" t="n">
        <f aca="false">$I$195+$J$195+$K$195+$L$195+$M$195+$N$195+$O$195</f>
        <v>30000000</v>
      </c>
      <c r="Q195" s="18" t="n">
        <f aca="false">MAX(Assumptions!$B$4,Assumptions!$B$24-$P$195)</f>
        <v>670000000</v>
      </c>
      <c r="R195" s="18" t="n">
        <f aca="false">$J$120+$O$120+Assumptions!$B$20+IF($B$195=0,$D$120,Assumptions!$B$4)+IF($C$195=0,$AI$120,Assumptions!$B$4)+IF($D$195=0,$AF$120,Assumptions!$B$4)+IF($E$195=0,$AC$120,Assumptions!$B$4)+IF($F$195=0,$Z$120,Assumptions!$B$4)+IF($G$195=0,$W$120,Assumptions!$B$4)+IF($H$195=0,$T$120,Assumptions!$B$4)</f>
        <v>32547484.4666011</v>
      </c>
      <c r="S195" s="18" t="n">
        <f aca="false">IF($R$195&gt;Assumptions!$B$4,$Q$195/$R$195&gt;Assumptions!$B$13,FALSE())</f>
        <v>1</v>
      </c>
      <c r="T195" s="18" t="n">
        <f aca="false">IF($S$195,($Q$195+Assumptions!$B$14*Assumptions!$B$13)/($R$195+Assumptions!$B$14),IF($R$195&gt;Assumptions!$B$4,$Q$195/$R$195,Assumptions!$B$4))</f>
        <v>19.1882530297108</v>
      </c>
      <c r="U195" s="18" t="n">
        <f aca="false">IF($B$195=1,$I$195,$D$120*$T$195)</f>
        <v>30000000</v>
      </c>
      <c r="V195" s="18" t="n">
        <f aca="false">IF($C$195=1,$J$195,$AI$120*$T$195)</f>
        <v>117687701.393738</v>
      </c>
      <c r="W195" s="18" t="n">
        <f aca="false">IF($D$195=1,$K$195,$AF$120*$T$195)</f>
        <v>33265740.9663322</v>
      </c>
      <c r="X195" s="18" t="n">
        <f aca="false">IF($E$195=1,$L$195,$AC$120*$T$195)</f>
        <v>46051807.2713059</v>
      </c>
      <c r="Y195" s="18" t="n">
        <f aca="false">IF($F$195=1,$M$195,$Z$120*$T$195)</f>
        <v>57564759.0891324</v>
      </c>
      <c r="Z195" s="18" t="n">
        <f aca="false">IF($G$195=1,$N$195,$W$120*$T$195)</f>
        <v>95941265.148554</v>
      </c>
      <c r="AA195" s="18" t="n">
        <f aca="false">IF($H$195=1,$O$195,$T$120*$T$195)</f>
        <v>95941265.148554</v>
      </c>
      <c r="AB195" s="18" t="n">
        <f aca="false">($J$120+$O$120)*$T$195</f>
        <v>5382551.14070876</v>
      </c>
      <c r="AC195" s="18" t="n">
        <f aca="false">Assumptions!$B$20*$T$195</f>
        <v>172694277.267397</v>
      </c>
      <c r="AD195" s="18" t="n">
        <f aca="false">IF($S$195,Assumptions!$B$14*($T$195-Assumptions!$B$13),Assumptions!$B$4)</f>
        <v>45470632.574277</v>
      </c>
      <c r="AE195" s="18" t="n">
        <f aca="false">$U$195+$V$195+$W$195+$X$195+$Y$195+$Z$195+$AA$195+$AB$195+$AC$195+$AD$195</f>
        <v>700000000</v>
      </c>
      <c r="AF195" s="18" t="n">
        <f aca="false">IF(AND(IF($B$195=1,$U$195&gt;=INDEX($U$131:$U$258,1+$A$195-Assumptions!$B$77),$U$195&gt;INDEX($U$131:$U$258,1+$A$195+Assumptions!$B$77)),IF($C$195=1,$V$195&gt;=INDEX($V$131:$V$258,1+$A$195-Assumptions!$B$78),$V$195&gt;INDEX($V$131:$V$258,1+$A$195+Assumptions!$B$78)),IF($D$195=1,$W$195&gt;=INDEX($W$131:$W$258,1+$A$195-Assumptions!$B$79),$W$195&gt;INDEX($W$131:$W$258,1+$A$195+Assumptions!$B$79)),IF($E$195=1,$X$195&gt;=INDEX($X$131:$X$258,1+$A$195-Assumptions!$B$80),$X$195&gt;INDEX($X$131:$X$258,1+$A$195+Assumptions!$B$80)),IF($F$195=1,$Y$195&gt;=INDEX($Y$131:$Y$258,1+$A$195-Assumptions!$B$81),$Y$195&gt;INDEX($Y$131:$Y$258,1+$A$195+Assumptions!$B$81)),IF($G$195=1,$Z$195&gt;=INDEX($Z$131:$Z$258,1+$A$195-Assumptions!$B$82),$Z$195&gt;INDEX($Z$131:$Z$258,1+$A$195+Assumptions!$B$82)),IF($H$195=1,$AA$195&gt;=INDEX($AA$131:$AA$258,1+$A$195-Assumptions!$B$83),$AA$195&gt;INDEX($AA$131:$AA$258,1+$A$195+Assumptions!$B$83))),1,0)</f>
        <v>0</v>
      </c>
      <c r="AG195" s="16"/>
      <c r="AH195" s="16"/>
      <c r="AI195" s="16"/>
    </row>
    <row r="196" customFormat="false" ht="23.85" hidden="true" customHeight="false" outlineLevel="0" collapsed="false">
      <c r="A196" s="6" t="n">
        <f aca="false">ROW()-ROW($A$131)+Assumptions!$B$4</f>
        <v>65</v>
      </c>
      <c r="B196" s="18" t="n">
        <f aca="false">MOD(QUOTIENT($A$196,Assumptions!$B$77),2)</f>
        <v>1</v>
      </c>
      <c r="C196" s="18" t="n">
        <f aca="false">MOD(QUOTIENT($A$196,Assumptions!$B$78),2)</f>
        <v>0</v>
      </c>
      <c r="D196" s="18" t="n">
        <f aca="false">MOD(QUOTIENT($A$196,Assumptions!$B$79),2)</f>
        <v>0</v>
      </c>
      <c r="E196" s="18" t="n">
        <f aca="false">MOD(QUOTIENT($A$196,Assumptions!$B$80),2)</f>
        <v>0</v>
      </c>
      <c r="F196" s="18" t="n">
        <f aca="false">MOD(QUOTIENT($A$196,Assumptions!$B$81),2)</f>
        <v>0</v>
      </c>
      <c r="G196" s="18" t="n">
        <f aca="false">MOD(QUOTIENT($A$196,Assumptions!$B$82),2)</f>
        <v>0</v>
      </c>
      <c r="H196" s="18" t="n">
        <f aca="false">MOD(QUOTIENT($A$196,Assumptions!$B$83),2)</f>
        <v>1</v>
      </c>
      <c r="I196" s="18" t="n">
        <f aca="false">IF($B$196=1,MIN(Assumptions!$B$67,MAX(Assumptions!$B$4,Assumptions!$B$24-(Assumptions!$B$4))),Assumptions!$B$4)</f>
        <v>30000000</v>
      </c>
      <c r="J196" s="18" t="n">
        <f aca="false">IF($C$196=1,MIN(Assumptions!$B$66,MAX(Assumptions!$B$4,Assumptions!$B$24-($I$196))),Assumptions!$B$4)</f>
        <v>0</v>
      </c>
      <c r="K196" s="18" t="n">
        <f aca="false">IF($D$196=1,MIN(Assumptions!$B$61,MAX(Assumptions!$B$4,Assumptions!$B$24-($I$196+$J$196))),Assumptions!$B$4)</f>
        <v>0</v>
      </c>
      <c r="L196" s="18" t="n">
        <f aca="false">IF($E$196=1,MIN(Assumptions!$B$56,MAX(Assumptions!$B$4,Assumptions!$B$24-($I$196+$J$196+$K$196))),Assumptions!$B$4)</f>
        <v>0</v>
      </c>
      <c r="M196" s="18" t="n">
        <f aca="false">IF($F$196=1,MIN(Assumptions!$B$51,MAX(Assumptions!$B$4,Assumptions!$B$24-($I$196+$J$196+$K$196+$L$196))),Assumptions!$B$4)</f>
        <v>0</v>
      </c>
      <c r="N196" s="18" t="n">
        <f aca="false">IF($G$196=1,MIN(Assumptions!$B$46,MAX(Assumptions!$B$4,Assumptions!$B$24-($I$196+$J$196+$K$196+$L$196+$M$196))),Assumptions!$B$4)</f>
        <v>0</v>
      </c>
      <c r="O196" s="18" t="n">
        <f aca="false">IF($H$196=1,MIN(Assumptions!$B$41,MAX(Assumptions!$B$4,Assumptions!$B$24-($I$196+$J$196+$K$196+$L$196+$M$196+$N$196))),Assumptions!$B$4)</f>
        <v>5000000</v>
      </c>
      <c r="P196" s="18" t="n">
        <f aca="false">$I$196+$J$196+$K$196+$L$196+$M$196+$N$196+$O$196</f>
        <v>35000000</v>
      </c>
      <c r="Q196" s="18" t="n">
        <f aca="false">MAX(Assumptions!$B$4,Assumptions!$B$24-$P$196)</f>
        <v>665000000</v>
      </c>
      <c r="R196" s="18" t="n">
        <f aca="false">$J$120+$O$120+Assumptions!$B$20+IF($B$196=0,$D$120,Assumptions!$B$4)+IF($C$196=0,$AI$120,Assumptions!$B$4)+IF($D$196=0,$AF$120,Assumptions!$B$4)+IF($E$196=0,$AC$120,Assumptions!$B$4)+IF($F$196=0,$Z$120,Assumptions!$B$4)+IF($G$196=0,$W$120,Assumptions!$B$4)+IF($H$196=0,$T$120,Assumptions!$B$4)</f>
        <v>27547484.4666011</v>
      </c>
      <c r="S196" s="18" t="n">
        <f aca="false">IF($R$196&gt;Assumptions!$B$4,$Q$196/$R$196&gt;Assumptions!$B$13,FALSE())</f>
        <v>1</v>
      </c>
      <c r="T196" s="18" t="n">
        <f aca="false">IF($S$196,($Q$196+Assumptions!$B$14*Assumptions!$B$13)/($R$196+Assumptions!$B$14),IF($R$196&gt;Assumptions!$B$4,$Q$196/$R$196,Assumptions!$B$4))</f>
        <v>22.214838008884</v>
      </c>
      <c r="U196" s="18" t="n">
        <f aca="false">IF($B$196=1,$I$196,$D$120*$T$196)</f>
        <v>30000000</v>
      </c>
      <c r="V196" s="18" t="n">
        <f aca="false">IF($C$196=1,$J$196,$AI$120*$T$196)</f>
        <v>136250716.417575</v>
      </c>
      <c r="W196" s="18" t="n">
        <f aca="false">IF($D$196=1,$K$196,$AF$120*$T$196)</f>
        <v>38512784.1324752</v>
      </c>
      <c r="X196" s="18" t="n">
        <f aca="false">IF($E$196=1,$L$196,$AC$120*$T$196)</f>
        <v>53315611.2213216</v>
      </c>
      <c r="Y196" s="18" t="n">
        <f aca="false">IF($F$196=1,$M$196,$Z$120*$T$196)</f>
        <v>66644514.0266519</v>
      </c>
      <c r="Z196" s="18" t="n">
        <f aca="false">IF($G$196=1,$N$196,$W$120*$T$196)</f>
        <v>111074190.04442</v>
      </c>
      <c r="AA196" s="18" t="n">
        <f aca="false">IF($H$196=1,$O$196,$T$120*$T$196)</f>
        <v>5000000</v>
      </c>
      <c r="AB196" s="18" t="n">
        <f aca="false">($J$120+$O$120)*$T$196</f>
        <v>6231547.05539032</v>
      </c>
      <c r="AC196" s="18" t="n">
        <f aca="false">Assumptions!$B$20*$T$196</f>
        <v>199933542.079956</v>
      </c>
      <c r="AD196" s="18" t="n">
        <f aca="false">IF($S$196,Assumptions!$B$14*($T$196-Assumptions!$B$13),Assumptions!$B$4)</f>
        <v>53037095.02221</v>
      </c>
      <c r="AE196" s="18" t="n">
        <f aca="false">$U$196+$V$196+$W$196+$X$196+$Y$196+$Z$196+$AA$196+$AB$196+$AC$196+$AD$196</f>
        <v>700000000</v>
      </c>
      <c r="AF196" s="18" t="n">
        <f aca="false">IF(AND(IF($B$196=1,$U$196&gt;=INDEX($U$131:$U$258,1+$A$196-Assumptions!$B$77),$U$196&gt;INDEX($U$131:$U$258,1+$A$196+Assumptions!$B$77)),IF($C$196=1,$V$196&gt;=INDEX($V$131:$V$258,1+$A$196-Assumptions!$B$78),$V$196&gt;INDEX($V$131:$V$258,1+$A$196+Assumptions!$B$78)),IF($D$196=1,$W$196&gt;=INDEX($W$131:$W$258,1+$A$196-Assumptions!$B$79),$W$196&gt;INDEX($W$131:$W$258,1+$A$196+Assumptions!$B$79)),IF($E$196=1,$X$196&gt;=INDEX($X$131:$X$258,1+$A$196-Assumptions!$B$80),$X$196&gt;INDEX($X$131:$X$258,1+$A$196+Assumptions!$B$80)),IF($F$196=1,$Y$196&gt;=INDEX($Y$131:$Y$258,1+$A$196-Assumptions!$B$81),$Y$196&gt;INDEX($Y$131:$Y$258,1+$A$196+Assumptions!$B$81)),IF($G$196=1,$Z$196&gt;=INDEX($Z$131:$Z$258,1+$A$196-Assumptions!$B$82),$Z$196&gt;INDEX($Z$131:$Z$258,1+$A$196+Assumptions!$B$82)),IF($H$196=1,$AA$196&gt;=INDEX($AA$131:$AA$258,1+$A$196-Assumptions!$B$83),$AA$196&gt;INDEX($AA$131:$AA$258,1+$A$196+Assumptions!$B$83))),1,0)</f>
        <v>0</v>
      </c>
      <c r="AG196" s="16"/>
      <c r="AH196" s="16"/>
      <c r="AI196" s="16"/>
    </row>
    <row r="197" customFormat="false" ht="23.85" hidden="true" customHeight="false" outlineLevel="0" collapsed="false">
      <c r="A197" s="6" t="n">
        <f aca="false">ROW()-ROW($A$131)+Assumptions!$B$4</f>
        <v>66</v>
      </c>
      <c r="B197" s="18" t="n">
        <f aca="false">MOD(QUOTIENT($A$197,Assumptions!$B$77),2)</f>
        <v>1</v>
      </c>
      <c r="C197" s="18" t="n">
        <f aca="false">MOD(QUOTIENT($A$197,Assumptions!$B$78),2)</f>
        <v>0</v>
      </c>
      <c r="D197" s="18" t="n">
        <f aca="false">MOD(QUOTIENT($A$197,Assumptions!$B$79),2)</f>
        <v>0</v>
      </c>
      <c r="E197" s="18" t="n">
        <f aca="false">MOD(QUOTIENT($A$197,Assumptions!$B$80),2)</f>
        <v>0</v>
      </c>
      <c r="F197" s="18" t="n">
        <f aca="false">MOD(QUOTIENT($A$197,Assumptions!$B$81),2)</f>
        <v>0</v>
      </c>
      <c r="G197" s="18" t="n">
        <f aca="false">MOD(QUOTIENT($A$197,Assumptions!$B$82),2)</f>
        <v>1</v>
      </c>
      <c r="H197" s="18" t="n">
        <f aca="false">MOD(QUOTIENT($A$197,Assumptions!$B$83),2)</f>
        <v>0</v>
      </c>
      <c r="I197" s="18" t="n">
        <f aca="false">IF($B$197=1,MIN(Assumptions!$B$67,MAX(Assumptions!$B$4,Assumptions!$B$24-(Assumptions!$B$4))),Assumptions!$B$4)</f>
        <v>30000000</v>
      </c>
      <c r="J197" s="18" t="n">
        <f aca="false">IF($C$197=1,MIN(Assumptions!$B$66,MAX(Assumptions!$B$4,Assumptions!$B$24-($I$197))),Assumptions!$B$4)</f>
        <v>0</v>
      </c>
      <c r="K197" s="18" t="n">
        <f aca="false">IF($D$197=1,MIN(Assumptions!$B$61,MAX(Assumptions!$B$4,Assumptions!$B$24-($I$197+$J$197))),Assumptions!$B$4)</f>
        <v>0</v>
      </c>
      <c r="L197" s="18" t="n">
        <f aca="false">IF($E$197=1,MIN(Assumptions!$B$56,MAX(Assumptions!$B$4,Assumptions!$B$24-($I$197+$J$197+$K$197))),Assumptions!$B$4)</f>
        <v>0</v>
      </c>
      <c r="M197" s="18" t="n">
        <f aca="false">IF($F$197=1,MIN(Assumptions!$B$51,MAX(Assumptions!$B$4,Assumptions!$B$24-($I$197+$J$197+$K$197+$L$197))),Assumptions!$B$4)</f>
        <v>0</v>
      </c>
      <c r="N197" s="18" t="n">
        <f aca="false">IF($G$197=1,MIN(Assumptions!$B$46,MAX(Assumptions!$B$4,Assumptions!$B$24-($I$197+$J$197+$K$197+$L$197+$M$197))),Assumptions!$B$4)</f>
        <v>15000000</v>
      </c>
      <c r="O197" s="18" t="n">
        <f aca="false">IF($H$197=1,MIN(Assumptions!$B$41,MAX(Assumptions!$B$4,Assumptions!$B$24-($I$197+$J$197+$K$197+$L$197+$M$197+$N$197))),Assumptions!$B$4)</f>
        <v>0</v>
      </c>
      <c r="P197" s="18" t="n">
        <f aca="false">$I$197+$J$197+$K$197+$L$197+$M$197+$N$197+$O$197</f>
        <v>45000000</v>
      </c>
      <c r="Q197" s="18" t="n">
        <f aca="false">MAX(Assumptions!$B$4,Assumptions!$B$24-$P$197)</f>
        <v>655000000</v>
      </c>
      <c r="R197" s="18" t="n">
        <f aca="false">$J$120+$O$120+Assumptions!$B$20+IF($B$197=0,$D$120,Assumptions!$B$4)+IF($C$197=0,$AI$120,Assumptions!$B$4)+IF($D$197=0,$AF$120,Assumptions!$B$4)+IF($E$197=0,$AC$120,Assumptions!$B$4)+IF($F$197=0,$Z$120,Assumptions!$B$4)+IF($G$197=0,$W$120,Assumptions!$B$4)+IF($H$197=0,$T$120,Assumptions!$B$4)</f>
        <v>27547484.4666011</v>
      </c>
      <c r="S197" s="18" t="n">
        <f aca="false">IF($R$197&gt;Assumptions!$B$4,$Q$197/$R$197&gt;Assumptions!$B$13,FALSE())</f>
        <v>1</v>
      </c>
      <c r="T197" s="18" t="n">
        <f aca="false">IF($S$197,($Q$197+Assumptions!$B$14*Assumptions!$B$13)/($R$197+Assumptions!$B$14),IF($R$197&gt;Assumptions!$B$4,$Q$197/$R$197,Assumptions!$B$4))</f>
        <v>21.8820314469531</v>
      </c>
      <c r="U197" s="18" t="n">
        <f aca="false">IF($B$197=1,$I$197,$D$120*$T$197)</f>
        <v>30000000</v>
      </c>
      <c r="V197" s="18" t="n">
        <f aca="false">IF($C$197=1,$J$197,$AI$120*$T$197)</f>
        <v>134209507.182855</v>
      </c>
      <c r="W197" s="18" t="n">
        <f aca="false">IF($D$197=1,$K$197,$AF$120*$T$197)</f>
        <v>37935813.5836741</v>
      </c>
      <c r="X197" s="18" t="n">
        <f aca="false">IF($E$197=1,$L$197,$AC$120*$T$197)</f>
        <v>52516875.4726875</v>
      </c>
      <c r="Y197" s="18" t="n">
        <f aca="false">IF($F$197=1,$M$197,$Z$120*$T$197)</f>
        <v>65646094.3408594</v>
      </c>
      <c r="Z197" s="18" t="n">
        <f aca="false">IF($G$197=1,$N$197,$W$120*$T$197)</f>
        <v>15000000</v>
      </c>
      <c r="AA197" s="18" t="n">
        <f aca="false">IF($H$197=1,$O$197,$T$120*$T$197)</f>
        <v>109410157.234766</v>
      </c>
      <c r="AB197" s="18" t="n">
        <f aca="false">($J$120+$O$120)*$T$197</f>
        <v>6138190.54519721</v>
      </c>
      <c r="AC197" s="18" t="n">
        <f aca="false">Assumptions!$B$20*$T$197</f>
        <v>196938283.022578</v>
      </c>
      <c r="AD197" s="18" t="n">
        <f aca="false">IF($S$197,Assumptions!$B$14*($T$197-Assumptions!$B$13),Assumptions!$B$4)</f>
        <v>52205078.6173828</v>
      </c>
      <c r="AE197" s="18" t="n">
        <f aca="false">$U$197+$V$197+$W$197+$X$197+$Y$197+$Z$197+$AA$197+$AB$197+$AC$197+$AD$197</f>
        <v>700000000</v>
      </c>
      <c r="AF197" s="18" t="n">
        <f aca="false">IF(AND(IF($B$197=1,$U$197&gt;=INDEX($U$131:$U$258,1+$A$197-Assumptions!$B$77),$U$197&gt;INDEX($U$131:$U$258,1+$A$197+Assumptions!$B$77)),IF($C$197=1,$V$197&gt;=INDEX($V$131:$V$258,1+$A$197-Assumptions!$B$78),$V$197&gt;INDEX($V$131:$V$258,1+$A$197+Assumptions!$B$78)),IF($D$197=1,$W$197&gt;=INDEX($W$131:$W$258,1+$A$197-Assumptions!$B$79),$W$197&gt;INDEX($W$131:$W$258,1+$A$197+Assumptions!$B$79)),IF($E$197=1,$X$197&gt;=INDEX($X$131:$X$258,1+$A$197-Assumptions!$B$80),$X$197&gt;INDEX($X$131:$X$258,1+$A$197+Assumptions!$B$80)),IF($F$197=1,$Y$197&gt;=INDEX($Y$131:$Y$258,1+$A$197-Assumptions!$B$81),$Y$197&gt;INDEX($Y$131:$Y$258,1+$A$197+Assumptions!$B$81)),IF($G$197=1,$Z$197&gt;=INDEX($Z$131:$Z$258,1+$A$197-Assumptions!$B$82),$Z$197&gt;INDEX($Z$131:$Z$258,1+$A$197+Assumptions!$B$82)),IF($H$197=1,$AA$197&gt;=INDEX($AA$131:$AA$258,1+$A$197-Assumptions!$B$83),$AA$197&gt;INDEX($AA$131:$AA$258,1+$A$197+Assumptions!$B$83))),1,0)</f>
        <v>0</v>
      </c>
      <c r="AG197" s="16"/>
      <c r="AH197" s="16"/>
      <c r="AI197" s="16"/>
    </row>
    <row r="198" customFormat="false" ht="23.85" hidden="true" customHeight="false" outlineLevel="0" collapsed="false">
      <c r="A198" s="6" t="n">
        <f aca="false">ROW()-ROW($A$131)+Assumptions!$B$4</f>
        <v>67</v>
      </c>
      <c r="B198" s="18" t="n">
        <f aca="false">MOD(QUOTIENT($A$198,Assumptions!$B$77),2)</f>
        <v>1</v>
      </c>
      <c r="C198" s="18" t="n">
        <f aca="false">MOD(QUOTIENT($A$198,Assumptions!$B$78),2)</f>
        <v>0</v>
      </c>
      <c r="D198" s="18" t="n">
        <f aca="false">MOD(QUOTIENT($A$198,Assumptions!$B$79),2)</f>
        <v>0</v>
      </c>
      <c r="E198" s="18" t="n">
        <f aca="false">MOD(QUOTIENT($A$198,Assumptions!$B$80),2)</f>
        <v>0</v>
      </c>
      <c r="F198" s="18" t="n">
        <f aca="false">MOD(QUOTIENT($A$198,Assumptions!$B$81),2)</f>
        <v>0</v>
      </c>
      <c r="G198" s="18" t="n">
        <f aca="false">MOD(QUOTIENT($A$198,Assumptions!$B$82),2)</f>
        <v>1</v>
      </c>
      <c r="H198" s="18" t="n">
        <f aca="false">MOD(QUOTIENT($A$198,Assumptions!$B$83),2)</f>
        <v>1</v>
      </c>
      <c r="I198" s="18" t="n">
        <f aca="false">IF($B$198=1,MIN(Assumptions!$B$67,MAX(Assumptions!$B$4,Assumptions!$B$24-(Assumptions!$B$4))),Assumptions!$B$4)</f>
        <v>30000000</v>
      </c>
      <c r="J198" s="18" t="n">
        <f aca="false">IF($C$198=1,MIN(Assumptions!$B$66,MAX(Assumptions!$B$4,Assumptions!$B$24-($I$198))),Assumptions!$B$4)</f>
        <v>0</v>
      </c>
      <c r="K198" s="18" t="n">
        <f aca="false">IF($D$198=1,MIN(Assumptions!$B$61,MAX(Assumptions!$B$4,Assumptions!$B$24-($I$198+$J$198))),Assumptions!$B$4)</f>
        <v>0</v>
      </c>
      <c r="L198" s="18" t="n">
        <f aca="false">IF($E$198=1,MIN(Assumptions!$B$56,MAX(Assumptions!$B$4,Assumptions!$B$24-($I$198+$J$198+$K$198))),Assumptions!$B$4)</f>
        <v>0</v>
      </c>
      <c r="M198" s="18" t="n">
        <f aca="false">IF($F$198=1,MIN(Assumptions!$B$51,MAX(Assumptions!$B$4,Assumptions!$B$24-($I$198+$J$198+$K$198+$L$198))),Assumptions!$B$4)</f>
        <v>0</v>
      </c>
      <c r="N198" s="18" t="n">
        <f aca="false">IF($G$198=1,MIN(Assumptions!$B$46,MAX(Assumptions!$B$4,Assumptions!$B$24-($I$198+$J$198+$K$198+$L$198+$M$198))),Assumptions!$B$4)</f>
        <v>15000000</v>
      </c>
      <c r="O198" s="18" t="n">
        <f aca="false">IF($H$198=1,MIN(Assumptions!$B$41,MAX(Assumptions!$B$4,Assumptions!$B$24-($I$198+$J$198+$K$198+$L$198+$M$198+$N$198))),Assumptions!$B$4)</f>
        <v>5000000</v>
      </c>
      <c r="P198" s="18" t="n">
        <f aca="false">$I$198+$J$198+$K$198+$L$198+$M$198+$N$198+$O$198</f>
        <v>50000000</v>
      </c>
      <c r="Q198" s="18" t="n">
        <f aca="false">MAX(Assumptions!$B$4,Assumptions!$B$24-$P$198)</f>
        <v>650000000</v>
      </c>
      <c r="R198" s="18" t="n">
        <f aca="false">$J$120+$O$120+Assumptions!$B$20+IF($B$198=0,$D$120,Assumptions!$B$4)+IF($C$198=0,$AI$120,Assumptions!$B$4)+IF($D$198=0,$AF$120,Assumptions!$B$4)+IF($E$198=0,$AC$120,Assumptions!$B$4)+IF($F$198=0,$Z$120,Assumptions!$B$4)+IF($G$198=0,$W$120,Assumptions!$B$4)+IF($H$198=0,$T$120,Assumptions!$B$4)</f>
        <v>22547484.4666011</v>
      </c>
      <c r="S198" s="18" t="n">
        <f aca="false">IF($R$198&gt;Assumptions!$B$4,$Q$198/$R$198&gt;Assumptions!$B$13,FALSE())</f>
        <v>1</v>
      </c>
      <c r="T198" s="18" t="n">
        <f aca="false">IF($S$198,($Q$198+Assumptions!$B$14*Assumptions!$B$13)/($R$198+Assumptions!$B$14),IF($R$198&gt;Assumptions!$B$4,$Q$198/$R$198,Assumptions!$B$4))</f>
        <v>26.0505201977492</v>
      </c>
      <c r="U198" s="18" t="n">
        <f aca="false">IF($B$198=1,$I$198,$D$120*$T$198)</f>
        <v>30000000</v>
      </c>
      <c r="V198" s="18" t="n">
        <f aca="false">IF($C$198=1,$J$198,$AI$120*$T$198)</f>
        <v>159776183.763951</v>
      </c>
      <c r="W198" s="18" t="n">
        <f aca="false">IF($D$198=1,$K$198,$AF$120*$T$198)</f>
        <v>45162519.7767986</v>
      </c>
      <c r="X198" s="18" t="n">
        <f aca="false">IF($E$198=1,$L$198,$AC$120*$T$198)</f>
        <v>62521248.4745981</v>
      </c>
      <c r="Y198" s="18" t="n">
        <f aca="false">IF($F$198=1,$M$198,$Z$120*$T$198)</f>
        <v>78151560.5932476</v>
      </c>
      <c r="Z198" s="18" t="n">
        <f aca="false">IF($G$198=1,$N$198,$W$120*$T$198)</f>
        <v>15000000</v>
      </c>
      <c r="AA198" s="18" t="n">
        <f aca="false">IF($H$198=1,$O$198,$T$120*$T$198)</f>
        <v>5000000</v>
      </c>
      <c r="AB198" s="18" t="n">
        <f aca="false">($J$120+$O$120)*$T$198</f>
        <v>7307505.11728919</v>
      </c>
      <c r="AC198" s="18" t="n">
        <f aca="false">Assumptions!$B$20*$T$198</f>
        <v>234454681.779743</v>
      </c>
      <c r="AD198" s="18" t="n">
        <f aca="false">IF($S$198,Assumptions!$B$14*($T$198-Assumptions!$B$13),Assumptions!$B$4)</f>
        <v>62626300.494373</v>
      </c>
      <c r="AE198" s="18" t="n">
        <f aca="false">$U$198+$V$198+$W$198+$X$198+$Y$198+$Z$198+$AA$198+$AB$198+$AC$198+$AD$198</f>
        <v>700000000</v>
      </c>
      <c r="AF198" s="18" t="n">
        <f aca="false">IF(AND(IF($B$198=1,$U$198&gt;=INDEX($U$131:$U$258,1+$A$198-Assumptions!$B$77),$U$198&gt;INDEX($U$131:$U$258,1+$A$198+Assumptions!$B$77)),IF($C$198=1,$V$198&gt;=INDEX($V$131:$V$258,1+$A$198-Assumptions!$B$78),$V$198&gt;INDEX($V$131:$V$258,1+$A$198+Assumptions!$B$78)),IF($D$198=1,$W$198&gt;=INDEX($W$131:$W$258,1+$A$198-Assumptions!$B$79),$W$198&gt;INDEX($W$131:$W$258,1+$A$198+Assumptions!$B$79)),IF($E$198=1,$X$198&gt;=INDEX($X$131:$X$258,1+$A$198-Assumptions!$B$80),$X$198&gt;INDEX($X$131:$X$258,1+$A$198+Assumptions!$B$80)),IF($F$198=1,$Y$198&gt;=INDEX($Y$131:$Y$258,1+$A$198-Assumptions!$B$81),$Y$198&gt;INDEX($Y$131:$Y$258,1+$A$198+Assumptions!$B$81)),IF($G$198=1,$Z$198&gt;=INDEX($Z$131:$Z$258,1+$A$198-Assumptions!$B$82),$Z$198&gt;INDEX($Z$131:$Z$258,1+$A$198+Assumptions!$B$82)),IF($H$198=1,$AA$198&gt;=INDEX($AA$131:$AA$258,1+$A$198-Assumptions!$B$83),$AA$198&gt;INDEX($AA$131:$AA$258,1+$A$198+Assumptions!$B$83))),1,0)</f>
        <v>0</v>
      </c>
      <c r="AG198" s="16"/>
      <c r="AH198" s="16"/>
      <c r="AI198" s="16"/>
    </row>
    <row r="199" customFormat="false" ht="23.85" hidden="true" customHeight="false" outlineLevel="0" collapsed="false">
      <c r="A199" s="6" t="n">
        <f aca="false">ROW()-ROW($A$131)+Assumptions!$B$4</f>
        <v>68</v>
      </c>
      <c r="B199" s="18" t="n">
        <f aca="false">MOD(QUOTIENT($A$199,Assumptions!$B$77),2)</f>
        <v>1</v>
      </c>
      <c r="C199" s="18" t="n">
        <f aca="false">MOD(QUOTIENT($A$199,Assumptions!$B$78),2)</f>
        <v>0</v>
      </c>
      <c r="D199" s="18" t="n">
        <f aca="false">MOD(QUOTIENT($A$199,Assumptions!$B$79),2)</f>
        <v>0</v>
      </c>
      <c r="E199" s="18" t="n">
        <f aca="false">MOD(QUOTIENT($A$199,Assumptions!$B$80),2)</f>
        <v>0</v>
      </c>
      <c r="F199" s="18" t="n">
        <f aca="false">MOD(QUOTIENT($A$199,Assumptions!$B$81),2)</f>
        <v>1</v>
      </c>
      <c r="G199" s="18" t="n">
        <f aca="false">MOD(QUOTIENT($A$199,Assumptions!$B$82),2)</f>
        <v>0</v>
      </c>
      <c r="H199" s="18" t="n">
        <f aca="false">MOD(QUOTIENT($A$199,Assumptions!$B$83),2)</f>
        <v>0</v>
      </c>
      <c r="I199" s="18" t="n">
        <f aca="false">IF($B$199=1,MIN(Assumptions!$B$67,MAX(Assumptions!$B$4,Assumptions!$B$24-(Assumptions!$B$4))),Assumptions!$B$4)</f>
        <v>30000000</v>
      </c>
      <c r="J199" s="18" t="n">
        <f aca="false">IF($C$199=1,MIN(Assumptions!$B$66,MAX(Assumptions!$B$4,Assumptions!$B$24-($I$199))),Assumptions!$B$4)</f>
        <v>0</v>
      </c>
      <c r="K199" s="18" t="n">
        <f aca="false">IF($D$199=1,MIN(Assumptions!$B$61,MAX(Assumptions!$B$4,Assumptions!$B$24-($I$199+$J$199))),Assumptions!$B$4)</f>
        <v>0</v>
      </c>
      <c r="L199" s="18" t="n">
        <f aca="false">IF($E$199=1,MIN(Assumptions!$B$56,MAX(Assumptions!$B$4,Assumptions!$B$24-($I$199+$J$199+$K$199))),Assumptions!$B$4)</f>
        <v>0</v>
      </c>
      <c r="M199" s="18" t="n">
        <f aca="false">IF($F$199=1,MIN(Assumptions!$B$51,MAX(Assumptions!$B$4,Assumptions!$B$24-($I$199+$J$199+$K$199+$L$199))),Assumptions!$B$4)</f>
        <v>30000000</v>
      </c>
      <c r="N199" s="18" t="n">
        <f aca="false">IF($G$199=1,MIN(Assumptions!$B$46,MAX(Assumptions!$B$4,Assumptions!$B$24-($I$199+$J$199+$K$199+$L$199+$M$199))),Assumptions!$B$4)</f>
        <v>0</v>
      </c>
      <c r="O199" s="18" t="n">
        <f aca="false">IF($H$199=1,MIN(Assumptions!$B$41,MAX(Assumptions!$B$4,Assumptions!$B$24-($I$199+$J$199+$K$199+$L$199+$M$199+$N$199))),Assumptions!$B$4)</f>
        <v>0</v>
      </c>
      <c r="P199" s="18" t="n">
        <f aca="false">$I$199+$J$199+$K$199+$L$199+$M$199+$N$199+$O$199</f>
        <v>60000000</v>
      </c>
      <c r="Q199" s="18" t="n">
        <f aca="false">MAX(Assumptions!$B$4,Assumptions!$B$24-$P$199)</f>
        <v>640000000</v>
      </c>
      <c r="R199" s="18" t="n">
        <f aca="false">$J$120+$O$120+Assumptions!$B$20+IF($B$199=0,$D$120,Assumptions!$B$4)+IF($C$199=0,$AI$120,Assumptions!$B$4)+IF($D$199=0,$AF$120,Assumptions!$B$4)+IF($E$199=0,$AC$120,Assumptions!$B$4)+IF($F$199=0,$Z$120,Assumptions!$B$4)+IF($G$199=0,$W$120,Assumptions!$B$4)+IF($H$199=0,$T$120,Assumptions!$B$4)</f>
        <v>29547484.4666011</v>
      </c>
      <c r="S199" s="18" t="n">
        <f aca="false">IF($R$199&gt;Assumptions!$B$4,$Q$199/$R$199&gt;Assumptions!$B$13,FALSE())</f>
        <v>1</v>
      </c>
      <c r="T199" s="18" t="n">
        <f aca="false">IF($S$199,($Q$199+Assumptions!$B$14*Assumptions!$B$13)/($R$199+Assumptions!$B$14),IF($R$199&gt;Assumptions!$B$4,$Q$199/$R$199,Assumptions!$B$4))</f>
        <v>20.0483754245858</v>
      </c>
      <c r="U199" s="18" t="n">
        <f aca="false">IF($B$199=1,$I$199,$D$120*$T$199)</f>
        <v>30000000</v>
      </c>
      <c r="V199" s="18" t="n">
        <f aca="false">IF($C$199=1,$J$199,$AI$120*$T$199)</f>
        <v>122963107.519214</v>
      </c>
      <c r="W199" s="18" t="n">
        <f aca="false">IF($D$199=1,$K$199,$AF$120*$T$199)</f>
        <v>34756893.3262135</v>
      </c>
      <c r="X199" s="18" t="n">
        <f aca="false">IF($E$199=1,$L$199,$AC$120*$T$199)</f>
        <v>48116101.019006</v>
      </c>
      <c r="Y199" s="18" t="n">
        <f aca="false">IF($F$199=1,$M$199,$Z$120*$T$199)</f>
        <v>30000000</v>
      </c>
      <c r="Z199" s="18" t="n">
        <f aca="false">IF($G$199=1,$N$199,$W$120*$T$199)</f>
        <v>100241877.122929</v>
      </c>
      <c r="AA199" s="18" t="n">
        <f aca="false">IF($H$199=1,$O$199,$T$120*$T$199)</f>
        <v>100241877.122929</v>
      </c>
      <c r="AB199" s="18" t="n">
        <f aca="false">($J$120+$O$120)*$T$199</f>
        <v>5623826.5069714</v>
      </c>
      <c r="AC199" s="18" t="n">
        <f aca="false">Assumptions!$B$20*$T$199</f>
        <v>180435378.821272</v>
      </c>
      <c r="AD199" s="18" t="n">
        <f aca="false">IF($S$199,Assumptions!$B$14*($T$199-Assumptions!$B$13),Assumptions!$B$4)</f>
        <v>47620938.5614645</v>
      </c>
      <c r="AE199" s="18" t="n">
        <f aca="false">$U$199+$V$199+$W$199+$X$199+$Y$199+$Z$199+$AA$199+$AB$199+$AC$199+$AD$199</f>
        <v>700000000</v>
      </c>
      <c r="AF199" s="18" t="n">
        <f aca="false">IF(AND(IF($B$199=1,$U$199&gt;=INDEX($U$131:$U$258,1+$A$199-Assumptions!$B$77),$U$199&gt;INDEX($U$131:$U$258,1+$A$199+Assumptions!$B$77)),IF($C$199=1,$V$199&gt;=INDEX($V$131:$V$258,1+$A$199-Assumptions!$B$78),$V$199&gt;INDEX($V$131:$V$258,1+$A$199+Assumptions!$B$78)),IF($D$199=1,$W$199&gt;=INDEX($W$131:$W$258,1+$A$199-Assumptions!$B$79),$W$199&gt;INDEX($W$131:$W$258,1+$A$199+Assumptions!$B$79)),IF($E$199=1,$X$199&gt;=INDEX($X$131:$X$258,1+$A$199-Assumptions!$B$80),$X$199&gt;INDEX($X$131:$X$258,1+$A$199+Assumptions!$B$80)),IF($F$199=1,$Y$199&gt;=INDEX($Y$131:$Y$258,1+$A$199-Assumptions!$B$81),$Y$199&gt;INDEX($Y$131:$Y$258,1+$A$199+Assumptions!$B$81)),IF($G$199=1,$Z$199&gt;=INDEX($Z$131:$Z$258,1+$A$199-Assumptions!$B$82),$Z$199&gt;INDEX($Z$131:$Z$258,1+$A$199+Assumptions!$B$82)),IF($H$199=1,$AA$199&gt;=INDEX($AA$131:$AA$258,1+$A$199-Assumptions!$B$83),$AA$199&gt;INDEX($AA$131:$AA$258,1+$A$199+Assumptions!$B$83))),1,0)</f>
        <v>0</v>
      </c>
      <c r="AG199" s="16"/>
      <c r="AH199" s="16"/>
      <c r="AI199" s="16"/>
    </row>
    <row r="200" customFormat="false" ht="23.85" hidden="true" customHeight="false" outlineLevel="0" collapsed="false">
      <c r="A200" s="6" t="n">
        <f aca="false">ROW()-ROW($A$131)+Assumptions!$B$4</f>
        <v>69</v>
      </c>
      <c r="B200" s="18" t="n">
        <f aca="false">MOD(QUOTIENT($A$200,Assumptions!$B$77),2)</f>
        <v>1</v>
      </c>
      <c r="C200" s="18" t="n">
        <f aca="false">MOD(QUOTIENT($A$200,Assumptions!$B$78),2)</f>
        <v>0</v>
      </c>
      <c r="D200" s="18" t="n">
        <f aca="false">MOD(QUOTIENT($A$200,Assumptions!$B$79),2)</f>
        <v>0</v>
      </c>
      <c r="E200" s="18" t="n">
        <f aca="false">MOD(QUOTIENT($A$200,Assumptions!$B$80),2)</f>
        <v>0</v>
      </c>
      <c r="F200" s="18" t="n">
        <f aca="false">MOD(QUOTIENT($A$200,Assumptions!$B$81),2)</f>
        <v>1</v>
      </c>
      <c r="G200" s="18" t="n">
        <f aca="false">MOD(QUOTIENT($A$200,Assumptions!$B$82),2)</f>
        <v>0</v>
      </c>
      <c r="H200" s="18" t="n">
        <f aca="false">MOD(QUOTIENT($A$200,Assumptions!$B$83),2)</f>
        <v>1</v>
      </c>
      <c r="I200" s="18" t="n">
        <f aca="false">IF($B$200=1,MIN(Assumptions!$B$67,MAX(Assumptions!$B$4,Assumptions!$B$24-(Assumptions!$B$4))),Assumptions!$B$4)</f>
        <v>30000000</v>
      </c>
      <c r="J200" s="18" t="n">
        <f aca="false">IF($C$200=1,MIN(Assumptions!$B$66,MAX(Assumptions!$B$4,Assumptions!$B$24-($I$200))),Assumptions!$B$4)</f>
        <v>0</v>
      </c>
      <c r="K200" s="18" t="n">
        <f aca="false">IF($D$200=1,MIN(Assumptions!$B$61,MAX(Assumptions!$B$4,Assumptions!$B$24-($I$200+$J$200))),Assumptions!$B$4)</f>
        <v>0</v>
      </c>
      <c r="L200" s="18" t="n">
        <f aca="false">IF($E$200=1,MIN(Assumptions!$B$56,MAX(Assumptions!$B$4,Assumptions!$B$24-($I$200+$J$200+$K$200))),Assumptions!$B$4)</f>
        <v>0</v>
      </c>
      <c r="M200" s="18" t="n">
        <f aca="false">IF($F$200=1,MIN(Assumptions!$B$51,MAX(Assumptions!$B$4,Assumptions!$B$24-($I$200+$J$200+$K$200+$L$200))),Assumptions!$B$4)</f>
        <v>30000000</v>
      </c>
      <c r="N200" s="18" t="n">
        <f aca="false">IF($G$200=1,MIN(Assumptions!$B$46,MAX(Assumptions!$B$4,Assumptions!$B$24-($I$200+$J$200+$K$200+$L$200+$M$200))),Assumptions!$B$4)</f>
        <v>0</v>
      </c>
      <c r="O200" s="18" t="n">
        <f aca="false">IF($H$200=1,MIN(Assumptions!$B$41,MAX(Assumptions!$B$4,Assumptions!$B$24-($I$200+$J$200+$K$200+$L$200+$M$200+$N$200))),Assumptions!$B$4)</f>
        <v>5000000</v>
      </c>
      <c r="P200" s="18" t="n">
        <f aca="false">$I$200+$J$200+$K$200+$L$200+$M$200+$N$200+$O$200</f>
        <v>65000000</v>
      </c>
      <c r="Q200" s="18" t="n">
        <f aca="false">MAX(Assumptions!$B$4,Assumptions!$B$24-$P$200)</f>
        <v>635000000</v>
      </c>
      <c r="R200" s="18" t="n">
        <f aca="false">$J$120+$O$120+Assumptions!$B$20+IF($B$200=0,$D$120,Assumptions!$B$4)+IF($C$200=0,$AI$120,Assumptions!$B$4)+IF($D$200=0,$AF$120,Assumptions!$B$4)+IF($E$200=0,$AC$120,Assumptions!$B$4)+IF($F$200=0,$Z$120,Assumptions!$B$4)+IF($G$200=0,$W$120,Assumptions!$B$4)+IF($H$200=0,$T$120,Assumptions!$B$4)</f>
        <v>24547484.4666011</v>
      </c>
      <c r="S200" s="18" t="n">
        <f aca="false">IF($R$200&gt;Assumptions!$B$4,$Q$200/$R$200&gt;Assumptions!$B$13,FALSE())</f>
        <v>1</v>
      </c>
      <c r="T200" s="18" t="n">
        <f aca="false">IF($S$200,($Q$200+Assumptions!$B$14*Assumptions!$B$13)/($R$200+Assumptions!$B$14),IF($R$200&gt;Assumptions!$B$4,$Q$200/$R$200,Assumptions!$B$4))</f>
        <v>23.5696595292328</v>
      </c>
      <c r="U200" s="18" t="n">
        <f aca="false">IF($B$200=1,$I$200,$D$120*$T$200)</f>
        <v>30000000</v>
      </c>
      <c r="V200" s="18" t="n">
        <f aca="false">IF($C$200=1,$J$200,$AI$120*$T$200)</f>
        <v>144560270.720499</v>
      </c>
      <c r="W200" s="18" t="n">
        <f aca="false">IF($D$200=1,$K$200,$AF$120*$T$200)</f>
        <v>40861572.304163</v>
      </c>
      <c r="X200" s="18" t="n">
        <f aca="false">IF($E$200=1,$L$200,$AC$120*$T$200)</f>
        <v>56567182.8701588</v>
      </c>
      <c r="Y200" s="18" t="n">
        <f aca="false">IF($F$200=1,$M$200,$Z$120*$T$200)</f>
        <v>30000000</v>
      </c>
      <c r="Z200" s="18" t="n">
        <f aca="false">IF($G$200=1,$N$200,$W$120*$T$200)</f>
        <v>117848297.646164</v>
      </c>
      <c r="AA200" s="18" t="n">
        <f aca="false">IF($H$200=1,$O$200,$T$120*$T$200)</f>
        <v>5000000</v>
      </c>
      <c r="AB200" s="18" t="n">
        <f aca="false">($J$120+$O$120)*$T$200</f>
        <v>6611591.87283769</v>
      </c>
      <c r="AC200" s="18" t="n">
        <f aca="false">Assumptions!$B$20*$T$200</f>
        <v>212126935.763095</v>
      </c>
      <c r="AD200" s="18" t="n">
        <f aca="false">IF($S$200,Assumptions!$B$14*($T$200-Assumptions!$B$13),Assumptions!$B$4)</f>
        <v>56424148.823082</v>
      </c>
      <c r="AE200" s="18" t="n">
        <f aca="false">$U$200+$V$200+$W$200+$X$200+$Y$200+$Z$200+$AA$200+$AB$200+$AC$200+$AD$200</f>
        <v>700000000</v>
      </c>
      <c r="AF200" s="18" t="n">
        <f aca="false">IF(AND(IF($B$200=1,$U$200&gt;=INDEX($U$131:$U$258,1+$A$200-Assumptions!$B$77),$U$200&gt;INDEX($U$131:$U$258,1+$A$200+Assumptions!$B$77)),IF($C$200=1,$V$200&gt;=INDEX($V$131:$V$258,1+$A$200-Assumptions!$B$78),$V$200&gt;INDEX($V$131:$V$258,1+$A$200+Assumptions!$B$78)),IF($D$200=1,$W$200&gt;=INDEX($W$131:$W$258,1+$A$200-Assumptions!$B$79),$W$200&gt;INDEX($W$131:$W$258,1+$A$200+Assumptions!$B$79)),IF($E$200=1,$X$200&gt;=INDEX($X$131:$X$258,1+$A$200-Assumptions!$B$80),$X$200&gt;INDEX($X$131:$X$258,1+$A$200+Assumptions!$B$80)),IF($F$200=1,$Y$200&gt;=INDEX($Y$131:$Y$258,1+$A$200-Assumptions!$B$81),$Y$200&gt;INDEX($Y$131:$Y$258,1+$A$200+Assumptions!$B$81)),IF($G$200=1,$Z$200&gt;=INDEX($Z$131:$Z$258,1+$A$200-Assumptions!$B$82),$Z$200&gt;INDEX($Z$131:$Z$258,1+$A$200+Assumptions!$B$82)),IF($H$200=1,$AA$200&gt;=INDEX($AA$131:$AA$258,1+$A$200-Assumptions!$B$83),$AA$200&gt;INDEX($AA$131:$AA$258,1+$A$200+Assumptions!$B$83))),1,0)</f>
        <v>0</v>
      </c>
      <c r="AG200" s="16"/>
      <c r="AH200" s="16"/>
      <c r="AI200" s="16"/>
    </row>
    <row r="201" customFormat="false" ht="23.85" hidden="true" customHeight="false" outlineLevel="0" collapsed="false">
      <c r="A201" s="6" t="n">
        <f aca="false">ROW()-ROW($A$131)+Assumptions!$B$4</f>
        <v>70</v>
      </c>
      <c r="B201" s="18" t="n">
        <f aca="false">MOD(QUOTIENT($A$201,Assumptions!$B$77),2)</f>
        <v>1</v>
      </c>
      <c r="C201" s="18" t="n">
        <f aca="false">MOD(QUOTIENT($A$201,Assumptions!$B$78),2)</f>
        <v>0</v>
      </c>
      <c r="D201" s="18" t="n">
        <f aca="false">MOD(QUOTIENT($A$201,Assumptions!$B$79),2)</f>
        <v>0</v>
      </c>
      <c r="E201" s="18" t="n">
        <f aca="false">MOD(QUOTIENT($A$201,Assumptions!$B$80),2)</f>
        <v>0</v>
      </c>
      <c r="F201" s="18" t="n">
        <f aca="false">MOD(QUOTIENT($A$201,Assumptions!$B$81),2)</f>
        <v>1</v>
      </c>
      <c r="G201" s="18" t="n">
        <f aca="false">MOD(QUOTIENT($A$201,Assumptions!$B$82),2)</f>
        <v>1</v>
      </c>
      <c r="H201" s="18" t="n">
        <f aca="false">MOD(QUOTIENT($A$201,Assumptions!$B$83),2)</f>
        <v>0</v>
      </c>
      <c r="I201" s="18" t="n">
        <f aca="false">IF($B$201=1,MIN(Assumptions!$B$67,MAX(Assumptions!$B$4,Assumptions!$B$24-(Assumptions!$B$4))),Assumptions!$B$4)</f>
        <v>30000000</v>
      </c>
      <c r="J201" s="18" t="n">
        <f aca="false">IF($C$201=1,MIN(Assumptions!$B$66,MAX(Assumptions!$B$4,Assumptions!$B$24-($I$201))),Assumptions!$B$4)</f>
        <v>0</v>
      </c>
      <c r="K201" s="18" t="n">
        <f aca="false">IF($D$201=1,MIN(Assumptions!$B$61,MAX(Assumptions!$B$4,Assumptions!$B$24-($I$201+$J$201))),Assumptions!$B$4)</f>
        <v>0</v>
      </c>
      <c r="L201" s="18" t="n">
        <f aca="false">IF($E$201=1,MIN(Assumptions!$B$56,MAX(Assumptions!$B$4,Assumptions!$B$24-($I$201+$J$201+$K$201))),Assumptions!$B$4)</f>
        <v>0</v>
      </c>
      <c r="M201" s="18" t="n">
        <f aca="false">IF($F$201=1,MIN(Assumptions!$B$51,MAX(Assumptions!$B$4,Assumptions!$B$24-($I$201+$J$201+$K$201+$L$201))),Assumptions!$B$4)</f>
        <v>30000000</v>
      </c>
      <c r="N201" s="18" t="n">
        <f aca="false">IF($G$201=1,MIN(Assumptions!$B$46,MAX(Assumptions!$B$4,Assumptions!$B$24-($I$201+$J$201+$K$201+$L$201+$M$201))),Assumptions!$B$4)</f>
        <v>15000000</v>
      </c>
      <c r="O201" s="18" t="n">
        <f aca="false">IF($H$201=1,MIN(Assumptions!$B$41,MAX(Assumptions!$B$4,Assumptions!$B$24-($I$201+$J$201+$K$201+$L$201+$M$201+$N$201))),Assumptions!$B$4)</f>
        <v>0</v>
      </c>
      <c r="P201" s="18" t="n">
        <f aca="false">$I$201+$J$201+$K$201+$L$201+$M$201+$N$201+$O$201</f>
        <v>75000000</v>
      </c>
      <c r="Q201" s="18" t="n">
        <f aca="false">MAX(Assumptions!$B$4,Assumptions!$B$24-$P$201)</f>
        <v>625000000</v>
      </c>
      <c r="R201" s="18" t="n">
        <f aca="false">$J$120+$O$120+Assumptions!$B$20+IF($B$201=0,$D$120,Assumptions!$B$4)+IF($C$201=0,$AI$120,Assumptions!$B$4)+IF($D$201=0,$AF$120,Assumptions!$B$4)+IF($E$201=0,$AC$120,Assumptions!$B$4)+IF($F$201=0,$Z$120,Assumptions!$B$4)+IF($G$201=0,$W$120,Assumptions!$B$4)+IF($H$201=0,$T$120,Assumptions!$B$4)</f>
        <v>24547484.4666011</v>
      </c>
      <c r="S201" s="18" t="n">
        <f aca="false">IF($R$201&gt;Assumptions!$B$4,$Q$201/$R$201&gt;Assumptions!$B$13,FALSE())</f>
        <v>1</v>
      </c>
      <c r="T201" s="18" t="n">
        <f aca="false">IF($S$201,($Q$201+Assumptions!$B$14*Assumptions!$B$13)/($R$201+Assumptions!$B$14),IF($R$201&gt;Assumptions!$B$4,$Q$201/$R$201,Assumptions!$B$4))</f>
        <v>23.1999393797547</v>
      </c>
      <c r="U201" s="18" t="n">
        <f aca="false">IF($B$201=1,$I$201,$D$120*$T$201)</f>
        <v>30000000</v>
      </c>
      <c r="V201" s="18" t="n">
        <f aca="false">IF($C$201=1,$J$201,$AI$120*$T$201)</f>
        <v>142292658.630766</v>
      </c>
      <c r="W201" s="18" t="n">
        <f aca="false">IF($D$201=1,$K$201,$AF$120*$T$201)</f>
        <v>40220606.4640977</v>
      </c>
      <c r="X201" s="18" t="n">
        <f aca="false">IF($E$201=1,$L$201,$AC$120*$T$201)</f>
        <v>55679854.5114112</v>
      </c>
      <c r="Y201" s="18" t="n">
        <f aca="false">IF($F$201=1,$M$201,$Z$120*$T$201)</f>
        <v>30000000</v>
      </c>
      <c r="Z201" s="18" t="n">
        <f aca="false">IF($G$201=1,$N$201,$W$120*$T$201)</f>
        <v>15000000</v>
      </c>
      <c r="AA201" s="18" t="n">
        <f aca="false">IF($H$201=1,$O$201,$T$120*$T$201)</f>
        <v>115999696.898773</v>
      </c>
      <c r="AB201" s="18" t="n">
        <f aca="false">($J$120+$O$120)*$T$201</f>
        <v>6507880.62777357</v>
      </c>
      <c r="AC201" s="18" t="n">
        <f aca="false">Assumptions!$B$20*$T$201</f>
        <v>208799454.417792</v>
      </c>
      <c r="AD201" s="18" t="n">
        <f aca="false">IF($S$201,Assumptions!$B$14*($T$201-Assumptions!$B$13),Assumptions!$B$4)</f>
        <v>55499848.4493866</v>
      </c>
      <c r="AE201" s="18" t="n">
        <f aca="false">$U$201+$V$201+$W$201+$X$201+$Y$201+$Z$201+$AA$201+$AB$201+$AC$201+$AD$201</f>
        <v>700000000</v>
      </c>
      <c r="AF201" s="18" t="n">
        <f aca="false">IF(AND(IF($B$201=1,$U$201&gt;=INDEX($U$131:$U$258,1+$A$201-Assumptions!$B$77),$U$201&gt;INDEX($U$131:$U$258,1+$A$201+Assumptions!$B$77)),IF($C$201=1,$V$201&gt;=INDEX($V$131:$V$258,1+$A$201-Assumptions!$B$78),$V$201&gt;INDEX($V$131:$V$258,1+$A$201+Assumptions!$B$78)),IF($D$201=1,$W$201&gt;=INDEX($W$131:$W$258,1+$A$201-Assumptions!$B$79),$W$201&gt;INDEX($W$131:$W$258,1+$A$201+Assumptions!$B$79)),IF($E$201=1,$X$201&gt;=INDEX($X$131:$X$258,1+$A$201-Assumptions!$B$80),$X$201&gt;INDEX($X$131:$X$258,1+$A$201+Assumptions!$B$80)),IF($F$201=1,$Y$201&gt;=INDEX($Y$131:$Y$258,1+$A$201-Assumptions!$B$81),$Y$201&gt;INDEX($Y$131:$Y$258,1+$A$201+Assumptions!$B$81)),IF($G$201=1,$Z$201&gt;=INDEX($Z$131:$Z$258,1+$A$201-Assumptions!$B$82),$Z$201&gt;INDEX($Z$131:$Z$258,1+$A$201+Assumptions!$B$82)),IF($H$201=1,$AA$201&gt;=INDEX($AA$131:$AA$258,1+$A$201-Assumptions!$B$83),$AA$201&gt;INDEX($AA$131:$AA$258,1+$A$201+Assumptions!$B$83))),1,0)</f>
        <v>0</v>
      </c>
      <c r="AG201" s="16"/>
      <c r="AH201" s="16"/>
      <c r="AI201" s="16"/>
    </row>
    <row r="202" customFormat="false" ht="23.85" hidden="true" customHeight="false" outlineLevel="0" collapsed="false">
      <c r="A202" s="6" t="n">
        <f aca="false">ROW()-ROW($A$131)+Assumptions!$B$4</f>
        <v>71</v>
      </c>
      <c r="B202" s="18" t="n">
        <f aca="false">MOD(QUOTIENT($A$202,Assumptions!$B$77),2)</f>
        <v>1</v>
      </c>
      <c r="C202" s="18" t="n">
        <f aca="false">MOD(QUOTIENT($A$202,Assumptions!$B$78),2)</f>
        <v>0</v>
      </c>
      <c r="D202" s="18" t="n">
        <f aca="false">MOD(QUOTIENT($A$202,Assumptions!$B$79),2)</f>
        <v>0</v>
      </c>
      <c r="E202" s="18" t="n">
        <f aca="false">MOD(QUOTIENT($A$202,Assumptions!$B$80),2)</f>
        <v>0</v>
      </c>
      <c r="F202" s="18" t="n">
        <f aca="false">MOD(QUOTIENT($A$202,Assumptions!$B$81),2)</f>
        <v>1</v>
      </c>
      <c r="G202" s="18" t="n">
        <f aca="false">MOD(QUOTIENT($A$202,Assumptions!$B$82),2)</f>
        <v>1</v>
      </c>
      <c r="H202" s="18" t="n">
        <f aca="false">MOD(QUOTIENT($A$202,Assumptions!$B$83),2)</f>
        <v>1</v>
      </c>
      <c r="I202" s="18" t="n">
        <f aca="false">IF($B$202=1,MIN(Assumptions!$B$67,MAX(Assumptions!$B$4,Assumptions!$B$24-(Assumptions!$B$4))),Assumptions!$B$4)</f>
        <v>30000000</v>
      </c>
      <c r="J202" s="18" t="n">
        <f aca="false">IF($C$202=1,MIN(Assumptions!$B$66,MAX(Assumptions!$B$4,Assumptions!$B$24-($I$202))),Assumptions!$B$4)</f>
        <v>0</v>
      </c>
      <c r="K202" s="18" t="n">
        <f aca="false">IF($D$202=1,MIN(Assumptions!$B$61,MAX(Assumptions!$B$4,Assumptions!$B$24-($I$202+$J$202))),Assumptions!$B$4)</f>
        <v>0</v>
      </c>
      <c r="L202" s="18" t="n">
        <f aca="false">IF($E$202=1,MIN(Assumptions!$B$56,MAX(Assumptions!$B$4,Assumptions!$B$24-($I$202+$J$202+$K$202))),Assumptions!$B$4)</f>
        <v>0</v>
      </c>
      <c r="M202" s="18" t="n">
        <f aca="false">IF($F$202=1,MIN(Assumptions!$B$51,MAX(Assumptions!$B$4,Assumptions!$B$24-($I$202+$J$202+$K$202+$L$202))),Assumptions!$B$4)</f>
        <v>30000000</v>
      </c>
      <c r="N202" s="18" t="n">
        <f aca="false">IF($G$202=1,MIN(Assumptions!$B$46,MAX(Assumptions!$B$4,Assumptions!$B$24-($I$202+$J$202+$K$202+$L$202+$M$202))),Assumptions!$B$4)</f>
        <v>15000000</v>
      </c>
      <c r="O202" s="18" t="n">
        <f aca="false">IF($H$202=1,MIN(Assumptions!$B$41,MAX(Assumptions!$B$4,Assumptions!$B$24-($I$202+$J$202+$K$202+$L$202+$M$202+$N$202))),Assumptions!$B$4)</f>
        <v>5000000</v>
      </c>
      <c r="P202" s="18" t="n">
        <f aca="false">$I$202+$J$202+$K$202+$L$202+$M$202+$N$202+$O$202</f>
        <v>80000000</v>
      </c>
      <c r="Q202" s="18" t="n">
        <f aca="false">MAX(Assumptions!$B$4,Assumptions!$B$24-$P$202)</f>
        <v>620000000</v>
      </c>
      <c r="R202" s="18" t="n">
        <f aca="false">$J$120+$O$120+Assumptions!$B$20+IF($B$202=0,$D$120,Assumptions!$B$4)+IF($C$202=0,$AI$120,Assumptions!$B$4)+IF($D$202=0,$AF$120,Assumptions!$B$4)+IF($E$202=0,$AC$120,Assumptions!$B$4)+IF($F$202=0,$Z$120,Assumptions!$B$4)+IF($G$202=0,$W$120,Assumptions!$B$4)+IF($H$202=0,$T$120,Assumptions!$B$4)</f>
        <v>19547484.4666011</v>
      </c>
      <c r="S202" s="18" t="n">
        <f aca="false">IF($R$202&gt;Assumptions!$B$4,$Q$202/$R$202&gt;Assumptions!$B$13,FALSE())</f>
        <v>1</v>
      </c>
      <c r="T202" s="18" t="n">
        <f aca="false">IF($S$202,($Q$202+Assumptions!$B$14*Assumptions!$B$13)/($R$202+Assumptions!$B$14),IF($R$202&gt;Assumptions!$B$4,$Q$202/$R$202,Assumptions!$B$4))</f>
        <v>28.2345135991819</v>
      </c>
      <c r="U202" s="18" t="n">
        <f aca="false">IF($B$202=1,$I$202,$D$120*$T$202)</f>
        <v>30000000</v>
      </c>
      <c r="V202" s="18" t="n">
        <f aca="false">IF($C$202=1,$J$202,$AI$120*$T$202)</f>
        <v>173171314.778522</v>
      </c>
      <c r="W202" s="18" t="n">
        <f aca="false">IF($D$202=1,$K$202,$AF$120*$T$202)</f>
        <v>48948802.9080324</v>
      </c>
      <c r="X202" s="18" t="n">
        <f aca="false">IF($E$202=1,$L$202,$AC$120*$T$202)</f>
        <v>67762832.6380367</v>
      </c>
      <c r="Y202" s="18" t="n">
        <f aca="false">IF($F$202=1,$M$202,$Z$120*$T$202)</f>
        <v>30000000</v>
      </c>
      <c r="Z202" s="18" t="n">
        <f aca="false">IF($G$202=1,$N$202,$W$120*$T$202)</f>
        <v>15000000</v>
      </c>
      <c r="AA202" s="18" t="n">
        <f aca="false">IF($H$202=1,$O$202,$T$120*$T$202)</f>
        <v>5000000</v>
      </c>
      <c r="AB202" s="18" t="n">
        <f aca="false">($J$120+$O$120)*$T$202</f>
        <v>7920143.28481702</v>
      </c>
      <c r="AC202" s="18" t="n">
        <f aca="false">Assumptions!$B$20*$T$202</f>
        <v>254110622.392637</v>
      </c>
      <c r="AD202" s="18" t="n">
        <f aca="false">IF($S$202,Assumptions!$B$14*($T$202-Assumptions!$B$13),Assumptions!$B$4)</f>
        <v>68086283.9979549</v>
      </c>
      <c r="AE202" s="18" t="n">
        <f aca="false">$U$202+$V$202+$W$202+$X$202+$Y$202+$Z$202+$AA$202+$AB$202+$AC$202+$AD$202</f>
        <v>700000000</v>
      </c>
      <c r="AF202" s="18" t="n">
        <f aca="false">IF(AND(IF($B$202=1,$U$202&gt;=INDEX($U$131:$U$258,1+$A$202-Assumptions!$B$77),$U$202&gt;INDEX($U$131:$U$258,1+$A$202+Assumptions!$B$77)),IF($C$202=1,$V$202&gt;=INDEX($V$131:$V$258,1+$A$202-Assumptions!$B$78),$V$202&gt;INDEX($V$131:$V$258,1+$A$202+Assumptions!$B$78)),IF($D$202=1,$W$202&gt;=INDEX($W$131:$W$258,1+$A$202-Assumptions!$B$79),$W$202&gt;INDEX($W$131:$W$258,1+$A$202+Assumptions!$B$79)),IF($E$202=1,$X$202&gt;=INDEX($X$131:$X$258,1+$A$202-Assumptions!$B$80),$X$202&gt;INDEX($X$131:$X$258,1+$A$202+Assumptions!$B$80)),IF($F$202=1,$Y$202&gt;=INDEX($Y$131:$Y$258,1+$A$202-Assumptions!$B$81),$Y$202&gt;INDEX($Y$131:$Y$258,1+$A$202+Assumptions!$B$81)),IF($G$202=1,$Z$202&gt;=INDEX($Z$131:$Z$258,1+$A$202-Assumptions!$B$82),$Z$202&gt;INDEX($Z$131:$Z$258,1+$A$202+Assumptions!$B$82)),IF($H$202=1,$AA$202&gt;=INDEX($AA$131:$AA$258,1+$A$202-Assumptions!$B$83),$AA$202&gt;INDEX($AA$131:$AA$258,1+$A$202+Assumptions!$B$83))),1,0)</f>
        <v>0</v>
      </c>
      <c r="AG202" s="16"/>
      <c r="AH202" s="16"/>
      <c r="AI202" s="16"/>
    </row>
    <row r="203" customFormat="false" ht="23.85" hidden="true" customHeight="false" outlineLevel="0" collapsed="false">
      <c r="A203" s="6" t="n">
        <f aca="false">ROW()-ROW($A$131)+Assumptions!$B$4</f>
        <v>72</v>
      </c>
      <c r="B203" s="18" t="n">
        <f aca="false">MOD(QUOTIENT($A$203,Assumptions!$B$77),2)</f>
        <v>1</v>
      </c>
      <c r="C203" s="18" t="n">
        <f aca="false">MOD(QUOTIENT($A$203,Assumptions!$B$78),2)</f>
        <v>0</v>
      </c>
      <c r="D203" s="18" t="n">
        <f aca="false">MOD(QUOTIENT($A$203,Assumptions!$B$79),2)</f>
        <v>0</v>
      </c>
      <c r="E203" s="18" t="n">
        <f aca="false">MOD(QUOTIENT($A$203,Assumptions!$B$80),2)</f>
        <v>1</v>
      </c>
      <c r="F203" s="18" t="n">
        <f aca="false">MOD(QUOTIENT($A$203,Assumptions!$B$81),2)</f>
        <v>0</v>
      </c>
      <c r="G203" s="18" t="n">
        <f aca="false">MOD(QUOTIENT($A$203,Assumptions!$B$82),2)</f>
        <v>0</v>
      </c>
      <c r="H203" s="18" t="n">
        <f aca="false">MOD(QUOTIENT($A$203,Assumptions!$B$83),2)</f>
        <v>0</v>
      </c>
      <c r="I203" s="18" t="n">
        <f aca="false">IF($B$203=1,MIN(Assumptions!$B$67,MAX(Assumptions!$B$4,Assumptions!$B$24-(Assumptions!$B$4))),Assumptions!$B$4)</f>
        <v>30000000</v>
      </c>
      <c r="J203" s="18" t="n">
        <f aca="false">IF($C$203=1,MIN(Assumptions!$B$66,MAX(Assumptions!$B$4,Assumptions!$B$24-($I$203))),Assumptions!$B$4)</f>
        <v>0</v>
      </c>
      <c r="K203" s="18" t="n">
        <f aca="false">IF($D$203=1,MIN(Assumptions!$B$61,MAX(Assumptions!$B$4,Assumptions!$B$24-($I$203+$J$203))),Assumptions!$B$4)</f>
        <v>0</v>
      </c>
      <c r="L203" s="18" t="n">
        <f aca="false">IF($E$203=1,MIN(Assumptions!$B$56,MAX(Assumptions!$B$4,Assumptions!$B$24-($I$203+$J$203+$K$203))),Assumptions!$B$4)</f>
        <v>60000000</v>
      </c>
      <c r="M203" s="18" t="n">
        <f aca="false">IF($F$203=1,MIN(Assumptions!$B$51,MAX(Assumptions!$B$4,Assumptions!$B$24-($I$203+$J$203+$K$203+$L$203))),Assumptions!$B$4)</f>
        <v>0</v>
      </c>
      <c r="N203" s="18" t="n">
        <f aca="false">IF($G$203=1,MIN(Assumptions!$B$46,MAX(Assumptions!$B$4,Assumptions!$B$24-($I$203+$J$203+$K$203+$L$203+$M$203))),Assumptions!$B$4)</f>
        <v>0</v>
      </c>
      <c r="O203" s="18" t="n">
        <f aca="false">IF($H$203=1,MIN(Assumptions!$B$41,MAX(Assumptions!$B$4,Assumptions!$B$24-($I$203+$J$203+$K$203+$L$203+$M$203+$N$203))),Assumptions!$B$4)</f>
        <v>0</v>
      </c>
      <c r="P203" s="18" t="n">
        <f aca="false">$I$203+$J$203+$K$203+$L$203+$M$203+$N$203+$O$203</f>
        <v>90000000</v>
      </c>
      <c r="Q203" s="18" t="n">
        <f aca="false">MAX(Assumptions!$B$4,Assumptions!$B$24-$P$203)</f>
        <v>610000000</v>
      </c>
      <c r="R203" s="18" t="n">
        <f aca="false">$J$120+$O$120+Assumptions!$B$20+IF($B$203=0,$D$120,Assumptions!$B$4)+IF($C$203=0,$AI$120,Assumptions!$B$4)+IF($D$203=0,$AF$120,Assumptions!$B$4)+IF($E$203=0,$AC$120,Assumptions!$B$4)+IF($F$203=0,$Z$120,Assumptions!$B$4)+IF($G$203=0,$W$120,Assumptions!$B$4)+IF($H$203=0,$T$120,Assumptions!$B$4)</f>
        <v>30147484.4666011</v>
      </c>
      <c r="S203" s="18" t="n">
        <f aca="false">IF($R$203&gt;Assumptions!$B$4,$Q$203/$R$203&gt;Assumptions!$B$13,FALSE())</f>
        <v>1</v>
      </c>
      <c r="T203" s="18" t="n">
        <f aca="false">IF($S$203,($Q$203+Assumptions!$B$14*Assumptions!$B$13)/($R$203+Assumptions!$B$14),IF($R$203&gt;Assumptions!$B$4,$Q$203/$R$203,Assumptions!$B$4))</f>
        <v>18.7610166604597</v>
      </c>
      <c r="U203" s="18" t="n">
        <f aca="false">IF($B$203=1,$I$203,$D$120*$T$203)</f>
        <v>30000000</v>
      </c>
      <c r="V203" s="18" t="n">
        <f aca="false">IF($C$203=1,$J$203,$AI$120*$T$203)</f>
        <v>115067323.906996</v>
      </c>
      <c r="W203" s="18" t="n">
        <f aca="false">IF($D$203=1,$K$203,$AF$120*$T$203)</f>
        <v>32525062.0536194</v>
      </c>
      <c r="X203" s="18" t="n">
        <f aca="false">IF($E$203=1,$L$203,$AC$120*$T$203)</f>
        <v>60000000</v>
      </c>
      <c r="Y203" s="18" t="n">
        <f aca="false">IF($F$203=1,$M$203,$Z$120*$T$203)</f>
        <v>56283049.981379</v>
      </c>
      <c r="Z203" s="18" t="n">
        <f aca="false">IF($G$203=1,$N$203,$W$120*$T$203)</f>
        <v>93805083.3022983</v>
      </c>
      <c r="AA203" s="18" t="n">
        <f aca="false">IF($H$203=1,$O$203,$T$120*$T$203)</f>
        <v>93805083.3022983</v>
      </c>
      <c r="AB203" s="18" t="n">
        <f aca="false">($J$120+$O$120)*$T$203</f>
        <v>5262705.8581234</v>
      </c>
      <c r="AC203" s="18" t="n">
        <f aca="false">Assumptions!$B$20*$T$203</f>
        <v>168849149.944137</v>
      </c>
      <c r="AD203" s="18" t="n">
        <f aca="false">IF($S$203,Assumptions!$B$14*($T$203-Assumptions!$B$13),Assumptions!$B$4)</f>
        <v>44402541.6511491</v>
      </c>
      <c r="AE203" s="18" t="n">
        <f aca="false">$U$203+$V$203+$W$203+$X$203+$Y$203+$Z$203+$AA$203+$AB$203+$AC$203+$AD$203</f>
        <v>700000000</v>
      </c>
      <c r="AF203" s="18" t="n">
        <f aca="false">IF(AND(IF($B$203=1,$U$203&gt;=INDEX($U$131:$U$258,1+$A$203-Assumptions!$B$77),$U$203&gt;INDEX($U$131:$U$258,1+$A$203+Assumptions!$B$77)),IF($C$203=1,$V$203&gt;=INDEX($V$131:$V$258,1+$A$203-Assumptions!$B$78),$V$203&gt;INDEX($V$131:$V$258,1+$A$203+Assumptions!$B$78)),IF($D$203=1,$W$203&gt;=INDEX($W$131:$W$258,1+$A$203-Assumptions!$B$79),$W$203&gt;INDEX($W$131:$W$258,1+$A$203+Assumptions!$B$79)),IF($E$203=1,$X$203&gt;=INDEX($X$131:$X$258,1+$A$203-Assumptions!$B$80),$X$203&gt;INDEX($X$131:$X$258,1+$A$203+Assumptions!$B$80)),IF($F$203=1,$Y$203&gt;=INDEX($Y$131:$Y$258,1+$A$203-Assumptions!$B$81),$Y$203&gt;INDEX($Y$131:$Y$258,1+$A$203+Assumptions!$B$81)),IF($G$203=1,$Z$203&gt;=INDEX($Z$131:$Z$258,1+$A$203-Assumptions!$B$82),$Z$203&gt;INDEX($Z$131:$Z$258,1+$A$203+Assumptions!$B$82)),IF($H$203=1,$AA$203&gt;=INDEX($AA$131:$AA$258,1+$A$203-Assumptions!$B$83),$AA$203&gt;INDEX($AA$131:$AA$258,1+$A$203+Assumptions!$B$83))),1,0)</f>
        <v>0</v>
      </c>
      <c r="AG203" s="16"/>
      <c r="AH203" s="16"/>
      <c r="AI203" s="16"/>
    </row>
    <row r="204" customFormat="false" ht="23.85" hidden="true" customHeight="false" outlineLevel="0" collapsed="false">
      <c r="A204" s="6" t="n">
        <f aca="false">ROW()-ROW($A$131)+Assumptions!$B$4</f>
        <v>73</v>
      </c>
      <c r="B204" s="18" t="n">
        <f aca="false">MOD(QUOTIENT($A$204,Assumptions!$B$77),2)</f>
        <v>1</v>
      </c>
      <c r="C204" s="18" t="n">
        <f aca="false">MOD(QUOTIENT($A$204,Assumptions!$B$78),2)</f>
        <v>0</v>
      </c>
      <c r="D204" s="18" t="n">
        <f aca="false">MOD(QUOTIENT($A$204,Assumptions!$B$79),2)</f>
        <v>0</v>
      </c>
      <c r="E204" s="18" t="n">
        <f aca="false">MOD(QUOTIENT($A$204,Assumptions!$B$80),2)</f>
        <v>1</v>
      </c>
      <c r="F204" s="18" t="n">
        <f aca="false">MOD(QUOTIENT($A$204,Assumptions!$B$81),2)</f>
        <v>0</v>
      </c>
      <c r="G204" s="18" t="n">
        <f aca="false">MOD(QUOTIENT($A$204,Assumptions!$B$82),2)</f>
        <v>0</v>
      </c>
      <c r="H204" s="18" t="n">
        <f aca="false">MOD(QUOTIENT($A$204,Assumptions!$B$83),2)</f>
        <v>1</v>
      </c>
      <c r="I204" s="18" t="n">
        <f aca="false">IF($B$204=1,MIN(Assumptions!$B$67,MAX(Assumptions!$B$4,Assumptions!$B$24-(Assumptions!$B$4))),Assumptions!$B$4)</f>
        <v>30000000</v>
      </c>
      <c r="J204" s="18" t="n">
        <f aca="false">IF($C$204=1,MIN(Assumptions!$B$66,MAX(Assumptions!$B$4,Assumptions!$B$24-($I$204))),Assumptions!$B$4)</f>
        <v>0</v>
      </c>
      <c r="K204" s="18" t="n">
        <f aca="false">IF($D$204=1,MIN(Assumptions!$B$61,MAX(Assumptions!$B$4,Assumptions!$B$24-($I$204+$J$204))),Assumptions!$B$4)</f>
        <v>0</v>
      </c>
      <c r="L204" s="18" t="n">
        <f aca="false">IF($E$204=1,MIN(Assumptions!$B$56,MAX(Assumptions!$B$4,Assumptions!$B$24-($I$204+$J$204+$K$204))),Assumptions!$B$4)</f>
        <v>60000000</v>
      </c>
      <c r="M204" s="18" t="n">
        <f aca="false">IF($F$204=1,MIN(Assumptions!$B$51,MAX(Assumptions!$B$4,Assumptions!$B$24-($I$204+$J$204+$K$204+$L$204))),Assumptions!$B$4)</f>
        <v>0</v>
      </c>
      <c r="N204" s="18" t="n">
        <f aca="false">IF($G$204=1,MIN(Assumptions!$B$46,MAX(Assumptions!$B$4,Assumptions!$B$24-($I$204+$J$204+$K$204+$L$204+$M$204))),Assumptions!$B$4)</f>
        <v>0</v>
      </c>
      <c r="O204" s="18" t="n">
        <f aca="false">IF($H$204=1,MIN(Assumptions!$B$41,MAX(Assumptions!$B$4,Assumptions!$B$24-($I$204+$J$204+$K$204+$L$204+$M$204+$N$204))),Assumptions!$B$4)</f>
        <v>5000000</v>
      </c>
      <c r="P204" s="18" t="n">
        <f aca="false">$I$204+$J$204+$K$204+$L$204+$M$204+$N$204+$O$204</f>
        <v>95000000</v>
      </c>
      <c r="Q204" s="18" t="n">
        <f aca="false">MAX(Assumptions!$B$4,Assumptions!$B$24-$P$204)</f>
        <v>605000000</v>
      </c>
      <c r="R204" s="18" t="n">
        <f aca="false">$J$120+$O$120+Assumptions!$B$20+IF($B$204=0,$D$120,Assumptions!$B$4)+IF($C$204=0,$AI$120,Assumptions!$B$4)+IF($D$204=0,$AF$120,Assumptions!$B$4)+IF($E$204=0,$AC$120,Assumptions!$B$4)+IF($F$204=0,$Z$120,Assumptions!$B$4)+IF($G$204=0,$W$120,Assumptions!$B$4)+IF($H$204=0,$T$120,Assumptions!$B$4)</f>
        <v>25147484.4666011</v>
      </c>
      <c r="S204" s="18" t="n">
        <f aca="false">IF($R$204&gt;Assumptions!$B$4,$Q$204/$R$204&gt;Assumptions!$B$13,FALSE())</f>
        <v>1</v>
      </c>
      <c r="T204" s="18" t="n">
        <f aca="false">IF($S$204,($Q$204+Assumptions!$B$14*Assumptions!$B$13)/($R$204+Assumptions!$B$14),IF($R$204&gt;Assumptions!$B$4,$Q$204/$R$204,Assumptions!$B$4))</f>
        <v>21.9730659667746</v>
      </c>
      <c r="U204" s="18" t="n">
        <f aca="false">IF($B$204=1,$I$204,$D$120*$T$204)</f>
        <v>30000000</v>
      </c>
      <c r="V204" s="18" t="n">
        <f aca="false">IF($C$204=1,$J$204,$AI$120*$T$204)</f>
        <v>134767851.049213</v>
      </c>
      <c r="W204" s="18" t="n">
        <f aca="false">IF($D$204=1,$K$204,$AF$120*$T$204)</f>
        <v>38093635.7027948</v>
      </c>
      <c r="X204" s="18" t="n">
        <f aca="false">IF($E$204=1,$L$204,$AC$120*$T$204)</f>
        <v>60000000</v>
      </c>
      <c r="Y204" s="18" t="n">
        <f aca="false">IF($F$204=1,$M$204,$Z$120*$T$204)</f>
        <v>65919197.9003237</v>
      </c>
      <c r="Z204" s="18" t="n">
        <f aca="false">IF($G$204=1,$N$204,$W$120*$T$204)</f>
        <v>109865329.833873</v>
      </c>
      <c r="AA204" s="18" t="n">
        <f aca="false">IF($H$204=1,$O$204,$T$120*$T$204)</f>
        <v>5000000</v>
      </c>
      <c r="AB204" s="18" t="n">
        <f aca="false">($J$120+$O$120)*$T$204</f>
        <v>6163726.89588792</v>
      </c>
      <c r="AC204" s="18" t="n">
        <f aca="false">Assumptions!$B$20*$T$204</f>
        <v>197757593.700971</v>
      </c>
      <c r="AD204" s="18" t="n">
        <f aca="false">IF($S$204,Assumptions!$B$14*($T$204-Assumptions!$B$13),Assumptions!$B$4)</f>
        <v>52432664.9169364</v>
      </c>
      <c r="AE204" s="18" t="n">
        <f aca="false">$U$204+$V$204+$W$204+$X$204+$Y$204+$Z$204+$AA$204+$AB$204+$AC$204+$AD$204</f>
        <v>700000000</v>
      </c>
      <c r="AF204" s="18" t="n">
        <f aca="false">IF(AND(IF($B$204=1,$U$204&gt;=INDEX($U$131:$U$258,1+$A$204-Assumptions!$B$77),$U$204&gt;INDEX($U$131:$U$258,1+$A$204+Assumptions!$B$77)),IF($C$204=1,$V$204&gt;=INDEX($V$131:$V$258,1+$A$204-Assumptions!$B$78),$V$204&gt;INDEX($V$131:$V$258,1+$A$204+Assumptions!$B$78)),IF($D$204=1,$W$204&gt;=INDEX($W$131:$W$258,1+$A$204-Assumptions!$B$79),$W$204&gt;INDEX($W$131:$W$258,1+$A$204+Assumptions!$B$79)),IF($E$204=1,$X$204&gt;=INDEX($X$131:$X$258,1+$A$204-Assumptions!$B$80),$X$204&gt;INDEX($X$131:$X$258,1+$A$204+Assumptions!$B$80)),IF($F$204=1,$Y$204&gt;=INDEX($Y$131:$Y$258,1+$A$204-Assumptions!$B$81),$Y$204&gt;INDEX($Y$131:$Y$258,1+$A$204+Assumptions!$B$81)),IF($G$204=1,$Z$204&gt;=INDEX($Z$131:$Z$258,1+$A$204-Assumptions!$B$82),$Z$204&gt;INDEX($Z$131:$Z$258,1+$A$204+Assumptions!$B$82)),IF($H$204=1,$AA$204&gt;=INDEX($AA$131:$AA$258,1+$A$204-Assumptions!$B$83),$AA$204&gt;INDEX($AA$131:$AA$258,1+$A$204+Assumptions!$B$83))),1,0)</f>
        <v>0</v>
      </c>
      <c r="AG204" s="16"/>
      <c r="AH204" s="16"/>
      <c r="AI204" s="16"/>
    </row>
    <row r="205" customFormat="false" ht="23.85" hidden="true" customHeight="false" outlineLevel="0" collapsed="false">
      <c r="A205" s="6" t="n">
        <f aca="false">ROW()-ROW($A$131)+Assumptions!$B$4</f>
        <v>74</v>
      </c>
      <c r="B205" s="18" t="n">
        <f aca="false">MOD(QUOTIENT($A$205,Assumptions!$B$77),2)</f>
        <v>1</v>
      </c>
      <c r="C205" s="18" t="n">
        <f aca="false">MOD(QUOTIENT($A$205,Assumptions!$B$78),2)</f>
        <v>0</v>
      </c>
      <c r="D205" s="18" t="n">
        <f aca="false">MOD(QUOTIENT($A$205,Assumptions!$B$79),2)</f>
        <v>0</v>
      </c>
      <c r="E205" s="18" t="n">
        <f aca="false">MOD(QUOTIENT($A$205,Assumptions!$B$80),2)</f>
        <v>1</v>
      </c>
      <c r="F205" s="18" t="n">
        <f aca="false">MOD(QUOTIENT($A$205,Assumptions!$B$81),2)</f>
        <v>0</v>
      </c>
      <c r="G205" s="18" t="n">
        <f aca="false">MOD(QUOTIENT($A$205,Assumptions!$B$82),2)</f>
        <v>1</v>
      </c>
      <c r="H205" s="18" t="n">
        <f aca="false">MOD(QUOTIENT($A$205,Assumptions!$B$83),2)</f>
        <v>0</v>
      </c>
      <c r="I205" s="18" t="n">
        <f aca="false">IF($B$205=1,MIN(Assumptions!$B$67,MAX(Assumptions!$B$4,Assumptions!$B$24-(Assumptions!$B$4))),Assumptions!$B$4)</f>
        <v>30000000</v>
      </c>
      <c r="J205" s="18" t="n">
        <f aca="false">IF($C$205=1,MIN(Assumptions!$B$66,MAX(Assumptions!$B$4,Assumptions!$B$24-($I$205))),Assumptions!$B$4)</f>
        <v>0</v>
      </c>
      <c r="K205" s="18" t="n">
        <f aca="false">IF($D$205=1,MIN(Assumptions!$B$61,MAX(Assumptions!$B$4,Assumptions!$B$24-($I$205+$J$205))),Assumptions!$B$4)</f>
        <v>0</v>
      </c>
      <c r="L205" s="18" t="n">
        <f aca="false">IF($E$205=1,MIN(Assumptions!$B$56,MAX(Assumptions!$B$4,Assumptions!$B$24-($I$205+$J$205+$K$205))),Assumptions!$B$4)</f>
        <v>60000000</v>
      </c>
      <c r="M205" s="18" t="n">
        <f aca="false">IF($F$205=1,MIN(Assumptions!$B$51,MAX(Assumptions!$B$4,Assumptions!$B$24-($I$205+$J$205+$K$205+$L$205))),Assumptions!$B$4)</f>
        <v>0</v>
      </c>
      <c r="N205" s="18" t="n">
        <f aca="false">IF($G$205=1,MIN(Assumptions!$B$46,MAX(Assumptions!$B$4,Assumptions!$B$24-($I$205+$J$205+$K$205+$L$205+$M$205))),Assumptions!$B$4)</f>
        <v>15000000</v>
      </c>
      <c r="O205" s="18" t="n">
        <f aca="false">IF($H$205=1,MIN(Assumptions!$B$41,MAX(Assumptions!$B$4,Assumptions!$B$24-($I$205+$J$205+$K$205+$L$205+$M$205+$N$205))),Assumptions!$B$4)</f>
        <v>0</v>
      </c>
      <c r="P205" s="18" t="n">
        <f aca="false">$I$205+$J$205+$K$205+$L$205+$M$205+$N$205+$O$205</f>
        <v>105000000</v>
      </c>
      <c r="Q205" s="18" t="n">
        <f aca="false">MAX(Assumptions!$B$4,Assumptions!$B$24-$P$205)</f>
        <v>595000000</v>
      </c>
      <c r="R205" s="18" t="n">
        <f aca="false">$J$120+$O$120+Assumptions!$B$20+IF($B$205=0,$D$120,Assumptions!$B$4)+IF($C$205=0,$AI$120,Assumptions!$B$4)+IF($D$205=0,$AF$120,Assumptions!$B$4)+IF($E$205=0,$AC$120,Assumptions!$B$4)+IF($F$205=0,$Z$120,Assumptions!$B$4)+IF($G$205=0,$W$120,Assumptions!$B$4)+IF($H$205=0,$T$120,Assumptions!$B$4)</f>
        <v>25147484.4666011</v>
      </c>
      <c r="S205" s="18" t="n">
        <f aca="false">IF($R$205&gt;Assumptions!$B$4,$Q$205/$R$205&gt;Assumptions!$B$13,FALSE())</f>
        <v>1</v>
      </c>
      <c r="T205" s="18" t="n">
        <f aca="false">IF($S$205,($Q$205+Assumptions!$B$14*Assumptions!$B$13)/($R$205+Assumptions!$B$14),IF($R$205&gt;Assumptions!$B$4,$Q$205/$R$205,Assumptions!$B$4))</f>
        <v>21.6113694076507</v>
      </c>
      <c r="U205" s="18" t="n">
        <f aca="false">IF($B$205=1,$I$205,$D$120*$T$205)</f>
        <v>30000000</v>
      </c>
      <c r="V205" s="18" t="n">
        <f aca="false">IF($C$205=1,$J$205,$AI$120*$T$205)</f>
        <v>132549450.208897</v>
      </c>
      <c r="W205" s="18" t="n">
        <f aca="false">IF($D$205=1,$K$205,$AF$120*$T$205)</f>
        <v>37466579.9710616</v>
      </c>
      <c r="X205" s="18" t="n">
        <f aca="false">IF($E$205=1,$L$205,$AC$120*$T$205)</f>
        <v>60000000</v>
      </c>
      <c r="Y205" s="18" t="n">
        <f aca="false">IF($F$205=1,$M$205,$Z$120*$T$205)</f>
        <v>64834108.2229521</v>
      </c>
      <c r="Z205" s="18" t="n">
        <f aca="false">IF($G$205=1,$N$205,$W$120*$T$205)</f>
        <v>15000000</v>
      </c>
      <c r="AA205" s="18" t="n">
        <f aca="false">IF($H$205=1,$O$205,$T$120*$T$205)</f>
        <v>108056847.038254</v>
      </c>
      <c r="AB205" s="18" t="n">
        <f aca="false">($J$120+$O$120)*$T$205</f>
        <v>6062266.37085273</v>
      </c>
      <c r="AC205" s="18" t="n">
        <f aca="false">Assumptions!$B$20*$T$205</f>
        <v>194502324.668856</v>
      </c>
      <c r="AD205" s="18" t="n">
        <f aca="false">IF($S$205,Assumptions!$B$14*($T$205-Assumptions!$B$13),Assumptions!$B$4)</f>
        <v>51528423.5191268</v>
      </c>
      <c r="AE205" s="18" t="n">
        <f aca="false">$U$205+$V$205+$W$205+$X$205+$Y$205+$Z$205+$AA$205+$AB$205+$AC$205+$AD$205</f>
        <v>700000000</v>
      </c>
      <c r="AF205" s="18" t="n">
        <f aca="false">IF(AND(IF($B$205=1,$U$205&gt;=INDEX($U$131:$U$258,1+$A$205-Assumptions!$B$77),$U$205&gt;INDEX($U$131:$U$258,1+$A$205+Assumptions!$B$77)),IF($C$205=1,$V$205&gt;=INDEX($V$131:$V$258,1+$A$205-Assumptions!$B$78),$V$205&gt;INDEX($V$131:$V$258,1+$A$205+Assumptions!$B$78)),IF($D$205=1,$W$205&gt;=INDEX($W$131:$W$258,1+$A$205-Assumptions!$B$79),$W$205&gt;INDEX($W$131:$W$258,1+$A$205+Assumptions!$B$79)),IF($E$205=1,$X$205&gt;=INDEX($X$131:$X$258,1+$A$205-Assumptions!$B$80),$X$205&gt;INDEX($X$131:$X$258,1+$A$205+Assumptions!$B$80)),IF($F$205=1,$Y$205&gt;=INDEX($Y$131:$Y$258,1+$A$205-Assumptions!$B$81),$Y$205&gt;INDEX($Y$131:$Y$258,1+$A$205+Assumptions!$B$81)),IF($G$205=1,$Z$205&gt;=INDEX($Z$131:$Z$258,1+$A$205-Assumptions!$B$82),$Z$205&gt;INDEX($Z$131:$Z$258,1+$A$205+Assumptions!$B$82)),IF($H$205=1,$AA$205&gt;=INDEX($AA$131:$AA$258,1+$A$205-Assumptions!$B$83),$AA$205&gt;INDEX($AA$131:$AA$258,1+$A$205+Assumptions!$B$83))),1,0)</f>
        <v>0</v>
      </c>
      <c r="AG205" s="16"/>
      <c r="AH205" s="16"/>
      <c r="AI205" s="16"/>
    </row>
    <row r="206" customFormat="false" ht="23.85" hidden="true" customHeight="false" outlineLevel="0" collapsed="false">
      <c r="A206" s="6" t="n">
        <f aca="false">ROW()-ROW($A$131)+Assumptions!$B$4</f>
        <v>75</v>
      </c>
      <c r="B206" s="18" t="n">
        <f aca="false">MOD(QUOTIENT($A$206,Assumptions!$B$77),2)</f>
        <v>1</v>
      </c>
      <c r="C206" s="18" t="n">
        <f aca="false">MOD(QUOTIENT($A$206,Assumptions!$B$78),2)</f>
        <v>0</v>
      </c>
      <c r="D206" s="18" t="n">
        <f aca="false">MOD(QUOTIENT($A$206,Assumptions!$B$79),2)</f>
        <v>0</v>
      </c>
      <c r="E206" s="18" t="n">
        <f aca="false">MOD(QUOTIENT($A$206,Assumptions!$B$80),2)</f>
        <v>1</v>
      </c>
      <c r="F206" s="18" t="n">
        <f aca="false">MOD(QUOTIENT($A$206,Assumptions!$B$81),2)</f>
        <v>0</v>
      </c>
      <c r="G206" s="18" t="n">
        <f aca="false">MOD(QUOTIENT($A$206,Assumptions!$B$82),2)</f>
        <v>1</v>
      </c>
      <c r="H206" s="18" t="n">
        <f aca="false">MOD(QUOTIENT($A$206,Assumptions!$B$83),2)</f>
        <v>1</v>
      </c>
      <c r="I206" s="18" t="n">
        <f aca="false">IF($B$206=1,MIN(Assumptions!$B$67,MAX(Assumptions!$B$4,Assumptions!$B$24-(Assumptions!$B$4))),Assumptions!$B$4)</f>
        <v>30000000</v>
      </c>
      <c r="J206" s="18" t="n">
        <f aca="false">IF($C$206=1,MIN(Assumptions!$B$66,MAX(Assumptions!$B$4,Assumptions!$B$24-($I$206))),Assumptions!$B$4)</f>
        <v>0</v>
      </c>
      <c r="K206" s="18" t="n">
        <f aca="false">IF($D$206=1,MIN(Assumptions!$B$61,MAX(Assumptions!$B$4,Assumptions!$B$24-($I$206+$J$206))),Assumptions!$B$4)</f>
        <v>0</v>
      </c>
      <c r="L206" s="18" t="n">
        <f aca="false">IF($E$206=1,MIN(Assumptions!$B$56,MAX(Assumptions!$B$4,Assumptions!$B$24-($I$206+$J$206+$K$206))),Assumptions!$B$4)</f>
        <v>60000000</v>
      </c>
      <c r="M206" s="18" t="n">
        <f aca="false">IF($F$206=1,MIN(Assumptions!$B$51,MAX(Assumptions!$B$4,Assumptions!$B$24-($I$206+$J$206+$K$206+$L$206))),Assumptions!$B$4)</f>
        <v>0</v>
      </c>
      <c r="N206" s="18" t="n">
        <f aca="false">IF($G$206=1,MIN(Assumptions!$B$46,MAX(Assumptions!$B$4,Assumptions!$B$24-($I$206+$J$206+$K$206+$L$206+$M$206))),Assumptions!$B$4)</f>
        <v>15000000</v>
      </c>
      <c r="O206" s="18" t="n">
        <f aca="false">IF($H$206=1,MIN(Assumptions!$B$41,MAX(Assumptions!$B$4,Assumptions!$B$24-($I$206+$J$206+$K$206+$L$206+$M$206+$N$206))),Assumptions!$B$4)</f>
        <v>5000000</v>
      </c>
      <c r="P206" s="18" t="n">
        <f aca="false">$I$206+$J$206+$K$206+$L$206+$M$206+$N$206+$O$206</f>
        <v>110000000</v>
      </c>
      <c r="Q206" s="18" t="n">
        <f aca="false">MAX(Assumptions!$B$4,Assumptions!$B$24-$P$206)</f>
        <v>590000000</v>
      </c>
      <c r="R206" s="18" t="n">
        <f aca="false">$J$120+$O$120+Assumptions!$B$20+IF($B$206=0,$D$120,Assumptions!$B$4)+IF($C$206=0,$AI$120,Assumptions!$B$4)+IF($D$206=0,$AF$120,Assumptions!$B$4)+IF($E$206=0,$AC$120,Assumptions!$B$4)+IF($F$206=0,$Z$120,Assumptions!$B$4)+IF($G$206=0,$W$120,Assumptions!$B$4)+IF($H$206=0,$T$120,Assumptions!$B$4)</f>
        <v>20147484.4666011</v>
      </c>
      <c r="S206" s="18" t="n">
        <f aca="false">IF($R$206&gt;Assumptions!$B$4,$Q$206/$R$206&gt;Assumptions!$B$13,FALSE())</f>
        <v>1</v>
      </c>
      <c r="T206" s="18" t="n">
        <f aca="false">IF($S$206,($Q$206+Assumptions!$B$14*Assumptions!$B$13)/($R$206+Assumptions!$B$14),IF($R$206&gt;Assumptions!$B$4,$Q$206/$R$206,Assumptions!$B$4))</f>
        <v>26.1618459601453</v>
      </c>
      <c r="U206" s="18" t="n">
        <f aca="false">IF($B$206=1,$I$206,$D$120*$T$206)</f>
        <v>30000000</v>
      </c>
      <c r="V206" s="18" t="n">
        <f aca="false">IF($C$206=1,$J$206,$AI$120*$T$206)</f>
        <v>160458980.319844</v>
      </c>
      <c r="W206" s="18" t="n">
        <f aca="false">IF($D$206=1,$K$206,$AF$120*$T$206)</f>
        <v>45355519.8362107</v>
      </c>
      <c r="X206" s="18" t="n">
        <f aca="false">IF($E$206=1,$L$206,$AC$120*$T$206)</f>
        <v>60000000</v>
      </c>
      <c r="Y206" s="18" t="n">
        <f aca="false">IF($F$206=1,$M$206,$Z$120*$T$206)</f>
        <v>78485537.8804359</v>
      </c>
      <c r="Z206" s="18" t="n">
        <f aca="false">IF($G$206=1,$N$206,$W$120*$T$206)</f>
        <v>15000000</v>
      </c>
      <c r="AA206" s="18" t="n">
        <f aca="false">IF($H$206=1,$O$206,$T$120*$T$206)</f>
        <v>5000000</v>
      </c>
      <c r="AB206" s="18" t="n">
        <f aca="false">($J$120+$O$120)*$T$206</f>
        <v>7338733.42183821</v>
      </c>
      <c r="AC206" s="18" t="n">
        <f aca="false">Assumptions!$B$20*$T$206</f>
        <v>235456613.641308</v>
      </c>
      <c r="AD206" s="18" t="n">
        <f aca="false">IF($S$206,Assumptions!$B$14*($T$206-Assumptions!$B$13),Assumptions!$B$4)</f>
        <v>62904614.9003632</v>
      </c>
      <c r="AE206" s="18" t="n">
        <f aca="false">$U$206+$V$206+$W$206+$X$206+$Y$206+$Z$206+$AA$206+$AB$206+$AC$206+$AD$206</f>
        <v>700000000</v>
      </c>
      <c r="AF206" s="18" t="n">
        <f aca="false">IF(AND(IF($B$206=1,$U$206&gt;=INDEX($U$131:$U$258,1+$A$206-Assumptions!$B$77),$U$206&gt;INDEX($U$131:$U$258,1+$A$206+Assumptions!$B$77)),IF($C$206=1,$V$206&gt;=INDEX($V$131:$V$258,1+$A$206-Assumptions!$B$78),$V$206&gt;INDEX($V$131:$V$258,1+$A$206+Assumptions!$B$78)),IF($D$206=1,$W$206&gt;=INDEX($W$131:$W$258,1+$A$206-Assumptions!$B$79),$W$206&gt;INDEX($W$131:$W$258,1+$A$206+Assumptions!$B$79)),IF($E$206=1,$X$206&gt;=INDEX($X$131:$X$258,1+$A$206-Assumptions!$B$80),$X$206&gt;INDEX($X$131:$X$258,1+$A$206+Assumptions!$B$80)),IF($F$206=1,$Y$206&gt;=INDEX($Y$131:$Y$258,1+$A$206-Assumptions!$B$81),$Y$206&gt;INDEX($Y$131:$Y$258,1+$A$206+Assumptions!$B$81)),IF($G$206=1,$Z$206&gt;=INDEX($Z$131:$Z$258,1+$A$206-Assumptions!$B$82),$Z$206&gt;INDEX($Z$131:$Z$258,1+$A$206+Assumptions!$B$82)),IF($H$206=1,$AA$206&gt;=INDEX($AA$131:$AA$258,1+$A$206-Assumptions!$B$83),$AA$206&gt;INDEX($AA$131:$AA$258,1+$A$206+Assumptions!$B$83))),1,0)</f>
        <v>0</v>
      </c>
      <c r="AG206" s="16"/>
      <c r="AH206" s="16"/>
      <c r="AI206" s="16"/>
    </row>
    <row r="207" customFormat="false" ht="23.85" hidden="true" customHeight="false" outlineLevel="0" collapsed="false">
      <c r="A207" s="6" t="n">
        <f aca="false">ROW()-ROW($A$131)+Assumptions!$B$4</f>
        <v>76</v>
      </c>
      <c r="B207" s="18" t="n">
        <f aca="false">MOD(QUOTIENT($A$207,Assumptions!$B$77),2)</f>
        <v>1</v>
      </c>
      <c r="C207" s="18" t="n">
        <f aca="false">MOD(QUOTIENT($A$207,Assumptions!$B$78),2)</f>
        <v>0</v>
      </c>
      <c r="D207" s="18" t="n">
        <f aca="false">MOD(QUOTIENT($A$207,Assumptions!$B$79),2)</f>
        <v>0</v>
      </c>
      <c r="E207" s="18" t="n">
        <f aca="false">MOD(QUOTIENT($A$207,Assumptions!$B$80),2)</f>
        <v>1</v>
      </c>
      <c r="F207" s="18" t="n">
        <f aca="false">MOD(QUOTIENT($A$207,Assumptions!$B$81),2)</f>
        <v>1</v>
      </c>
      <c r="G207" s="18" t="n">
        <f aca="false">MOD(QUOTIENT($A$207,Assumptions!$B$82),2)</f>
        <v>0</v>
      </c>
      <c r="H207" s="18" t="n">
        <f aca="false">MOD(QUOTIENT($A$207,Assumptions!$B$83),2)</f>
        <v>0</v>
      </c>
      <c r="I207" s="18" t="n">
        <f aca="false">IF($B$207=1,MIN(Assumptions!$B$67,MAX(Assumptions!$B$4,Assumptions!$B$24-(Assumptions!$B$4))),Assumptions!$B$4)</f>
        <v>30000000</v>
      </c>
      <c r="J207" s="18" t="n">
        <f aca="false">IF($C$207=1,MIN(Assumptions!$B$66,MAX(Assumptions!$B$4,Assumptions!$B$24-($I$207))),Assumptions!$B$4)</f>
        <v>0</v>
      </c>
      <c r="K207" s="18" t="n">
        <f aca="false">IF($D$207=1,MIN(Assumptions!$B$61,MAX(Assumptions!$B$4,Assumptions!$B$24-($I$207+$J$207))),Assumptions!$B$4)</f>
        <v>0</v>
      </c>
      <c r="L207" s="18" t="n">
        <f aca="false">IF($E$207=1,MIN(Assumptions!$B$56,MAX(Assumptions!$B$4,Assumptions!$B$24-($I$207+$J$207+$K$207))),Assumptions!$B$4)</f>
        <v>60000000</v>
      </c>
      <c r="M207" s="18" t="n">
        <f aca="false">IF($F$207=1,MIN(Assumptions!$B$51,MAX(Assumptions!$B$4,Assumptions!$B$24-($I$207+$J$207+$K$207+$L$207))),Assumptions!$B$4)</f>
        <v>30000000</v>
      </c>
      <c r="N207" s="18" t="n">
        <f aca="false">IF($G$207=1,MIN(Assumptions!$B$46,MAX(Assumptions!$B$4,Assumptions!$B$24-($I$207+$J$207+$K$207+$L$207+$M$207))),Assumptions!$B$4)</f>
        <v>0</v>
      </c>
      <c r="O207" s="18" t="n">
        <f aca="false">IF($H$207=1,MIN(Assumptions!$B$41,MAX(Assumptions!$B$4,Assumptions!$B$24-($I$207+$J$207+$K$207+$L$207+$M$207+$N$207))),Assumptions!$B$4)</f>
        <v>0</v>
      </c>
      <c r="P207" s="18" t="n">
        <f aca="false">$I$207+$J$207+$K$207+$L$207+$M$207+$N$207+$O$207</f>
        <v>120000000</v>
      </c>
      <c r="Q207" s="18" t="n">
        <f aca="false">MAX(Assumptions!$B$4,Assumptions!$B$24-$P$207)</f>
        <v>580000000</v>
      </c>
      <c r="R207" s="18" t="n">
        <f aca="false">$J$120+$O$120+Assumptions!$B$20+IF($B$207=0,$D$120,Assumptions!$B$4)+IF($C$207=0,$AI$120,Assumptions!$B$4)+IF($D$207=0,$AF$120,Assumptions!$B$4)+IF($E$207=0,$AC$120,Assumptions!$B$4)+IF($F$207=0,$Z$120,Assumptions!$B$4)+IF($G$207=0,$W$120,Assumptions!$B$4)+IF($H$207=0,$T$120,Assumptions!$B$4)</f>
        <v>27147484.4666011</v>
      </c>
      <c r="S207" s="18" t="n">
        <f aca="false">IF($R$207&gt;Assumptions!$B$4,$Q$207/$R$207&gt;Assumptions!$B$13,FALSE())</f>
        <v>1</v>
      </c>
      <c r="T207" s="18" t="n">
        <f aca="false">IF($S$207,($Q$207+Assumptions!$B$14*Assumptions!$B$13)/($R$207+Assumptions!$B$14),IF($R$207&gt;Assumptions!$B$4,$Q$207/$R$207,Assumptions!$B$4))</f>
        <v>19.6475353804876</v>
      </c>
      <c r="U207" s="18" t="n">
        <f aca="false">IF($B$207=1,$I$207,$D$120*$T$207)</f>
        <v>30000000</v>
      </c>
      <c r="V207" s="18" t="n">
        <f aca="false">IF($C$207=1,$J$207,$AI$120*$T$207)</f>
        <v>120504627.148779</v>
      </c>
      <c r="W207" s="18" t="n">
        <f aca="false">IF($D$207=1,$K$207,$AF$120*$T$207)</f>
        <v>34061976.4385084</v>
      </c>
      <c r="X207" s="18" t="n">
        <f aca="false">IF($E$207=1,$L$207,$AC$120*$T$207)</f>
        <v>60000000</v>
      </c>
      <c r="Y207" s="18" t="n">
        <f aca="false">IF($F$207=1,$M$207,$Z$120*$T$207)</f>
        <v>30000000</v>
      </c>
      <c r="Z207" s="18" t="n">
        <f aca="false">IF($G$207=1,$N$207,$W$120*$T$207)</f>
        <v>98237676.9024379</v>
      </c>
      <c r="AA207" s="18" t="n">
        <f aca="false">IF($H$207=1,$O$207,$T$120*$T$207)</f>
        <v>98237676.9024379</v>
      </c>
      <c r="AB207" s="18" t="n">
        <f aca="false">($J$120+$O$120)*$T$207</f>
        <v>5511385.73222958</v>
      </c>
      <c r="AC207" s="18" t="n">
        <f aca="false">Assumptions!$B$20*$T$207</f>
        <v>176827818.424388</v>
      </c>
      <c r="AD207" s="18" t="n">
        <f aca="false">IF($S$207,Assumptions!$B$14*($T$207-Assumptions!$B$13),Assumptions!$B$4)</f>
        <v>46618838.4512189</v>
      </c>
      <c r="AE207" s="18" t="n">
        <f aca="false">$U$207+$V$207+$W$207+$X$207+$Y$207+$Z$207+$AA$207+$AB$207+$AC$207+$AD$207</f>
        <v>700000000</v>
      </c>
      <c r="AF207" s="18" t="n">
        <f aca="false">IF(AND(IF($B$207=1,$U$207&gt;=INDEX($U$131:$U$258,1+$A$207-Assumptions!$B$77),$U$207&gt;INDEX($U$131:$U$258,1+$A$207+Assumptions!$B$77)),IF($C$207=1,$V$207&gt;=INDEX($V$131:$V$258,1+$A$207-Assumptions!$B$78),$V$207&gt;INDEX($V$131:$V$258,1+$A$207+Assumptions!$B$78)),IF($D$207=1,$W$207&gt;=INDEX($W$131:$W$258,1+$A$207-Assumptions!$B$79),$W$207&gt;INDEX($W$131:$W$258,1+$A$207+Assumptions!$B$79)),IF($E$207=1,$X$207&gt;=INDEX($X$131:$X$258,1+$A$207-Assumptions!$B$80),$X$207&gt;INDEX($X$131:$X$258,1+$A$207+Assumptions!$B$80)),IF($F$207=1,$Y$207&gt;=INDEX($Y$131:$Y$258,1+$A$207-Assumptions!$B$81),$Y$207&gt;INDEX($Y$131:$Y$258,1+$A$207+Assumptions!$B$81)),IF($G$207=1,$Z$207&gt;=INDEX($Z$131:$Z$258,1+$A$207-Assumptions!$B$82),$Z$207&gt;INDEX($Z$131:$Z$258,1+$A$207+Assumptions!$B$82)),IF($H$207=1,$AA$207&gt;=INDEX($AA$131:$AA$258,1+$A$207-Assumptions!$B$83),$AA$207&gt;INDEX($AA$131:$AA$258,1+$A$207+Assumptions!$B$83))),1,0)</f>
        <v>0</v>
      </c>
      <c r="AG207" s="16"/>
      <c r="AH207" s="16"/>
      <c r="AI207" s="16"/>
    </row>
    <row r="208" customFormat="false" ht="23.85" hidden="true" customHeight="false" outlineLevel="0" collapsed="false">
      <c r="A208" s="6" t="n">
        <f aca="false">ROW()-ROW($A$131)+Assumptions!$B$4</f>
        <v>77</v>
      </c>
      <c r="B208" s="18" t="n">
        <f aca="false">MOD(QUOTIENT($A$208,Assumptions!$B$77),2)</f>
        <v>1</v>
      </c>
      <c r="C208" s="18" t="n">
        <f aca="false">MOD(QUOTIENT($A$208,Assumptions!$B$78),2)</f>
        <v>0</v>
      </c>
      <c r="D208" s="18" t="n">
        <f aca="false">MOD(QUOTIENT($A$208,Assumptions!$B$79),2)</f>
        <v>0</v>
      </c>
      <c r="E208" s="18" t="n">
        <f aca="false">MOD(QUOTIENT($A$208,Assumptions!$B$80),2)</f>
        <v>1</v>
      </c>
      <c r="F208" s="18" t="n">
        <f aca="false">MOD(QUOTIENT($A$208,Assumptions!$B$81),2)</f>
        <v>1</v>
      </c>
      <c r="G208" s="18" t="n">
        <f aca="false">MOD(QUOTIENT($A$208,Assumptions!$B$82),2)</f>
        <v>0</v>
      </c>
      <c r="H208" s="18" t="n">
        <f aca="false">MOD(QUOTIENT($A$208,Assumptions!$B$83),2)</f>
        <v>1</v>
      </c>
      <c r="I208" s="18" t="n">
        <f aca="false">IF($B$208=1,MIN(Assumptions!$B$67,MAX(Assumptions!$B$4,Assumptions!$B$24-(Assumptions!$B$4))),Assumptions!$B$4)</f>
        <v>30000000</v>
      </c>
      <c r="J208" s="18" t="n">
        <f aca="false">IF($C$208=1,MIN(Assumptions!$B$66,MAX(Assumptions!$B$4,Assumptions!$B$24-($I$208))),Assumptions!$B$4)</f>
        <v>0</v>
      </c>
      <c r="K208" s="18" t="n">
        <f aca="false">IF($D$208=1,MIN(Assumptions!$B$61,MAX(Assumptions!$B$4,Assumptions!$B$24-($I$208+$J$208))),Assumptions!$B$4)</f>
        <v>0</v>
      </c>
      <c r="L208" s="18" t="n">
        <f aca="false">IF($E$208=1,MIN(Assumptions!$B$56,MAX(Assumptions!$B$4,Assumptions!$B$24-($I$208+$J$208+$K$208))),Assumptions!$B$4)</f>
        <v>60000000</v>
      </c>
      <c r="M208" s="18" t="n">
        <f aca="false">IF($F$208=1,MIN(Assumptions!$B$51,MAX(Assumptions!$B$4,Assumptions!$B$24-($I$208+$J$208+$K$208+$L$208))),Assumptions!$B$4)</f>
        <v>30000000</v>
      </c>
      <c r="N208" s="18" t="n">
        <f aca="false">IF($G$208=1,MIN(Assumptions!$B$46,MAX(Assumptions!$B$4,Assumptions!$B$24-($I$208+$J$208+$K$208+$L$208+$M$208))),Assumptions!$B$4)</f>
        <v>0</v>
      </c>
      <c r="O208" s="18" t="n">
        <f aca="false">IF($H$208=1,MIN(Assumptions!$B$41,MAX(Assumptions!$B$4,Assumptions!$B$24-($I$208+$J$208+$K$208+$L$208+$M$208+$N$208))),Assumptions!$B$4)</f>
        <v>5000000</v>
      </c>
      <c r="P208" s="18" t="n">
        <f aca="false">$I$208+$J$208+$K$208+$L$208+$M$208+$N$208+$O$208</f>
        <v>125000000</v>
      </c>
      <c r="Q208" s="18" t="n">
        <f aca="false">MAX(Assumptions!$B$4,Assumptions!$B$24-$P$208)</f>
        <v>575000000</v>
      </c>
      <c r="R208" s="18" t="n">
        <f aca="false">$J$120+$O$120+Assumptions!$B$20+IF($B$208=0,$D$120,Assumptions!$B$4)+IF($C$208=0,$AI$120,Assumptions!$B$4)+IF($D$208=0,$AF$120,Assumptions!$B$4)+IF($E$208=0,$AC$120,Assumptions!$B$4)+IF($F$208=0,$Z$120,Assumptions!$B$4)+IF($G$208=0,$W$120,Assumptions!$B$4)+IF($H$208=0,$T$120,Assumptions!$B$4)</f>
        <v>22147484.4666011</v>
      </c>
      <c r="S208" s="18" t="n">
        <f aca="false">IF($R$208&gt;Assumptions!$B$4,$Q$208/$R$208&gt;Assumptions!$B$13,FALSE())</f>
        <v>1</v>
      </c>
      <c r="T208" s="18" t="n">
        <f aca="false">IF($S$208,($Q$208+Assumptions!$B$14*Assumptions!$B$13)/($R$208+Assumptions!$B$14),IF($R$208&gt;Assumptions!$B$4,$Q$208/$R$208,Assumptions!$B$4))</f>
        <v>23.4303829578451</v>
      </c>
      <c r="U208" s="18" t="n">
        <f aca="false">IF($B$208=1,$I$208,$D$120*$T$208)</f>
        <v>30000000</v>
      </c>
      <c r="V208" s="18" t="n">
        <f aca="false">IF($C$208=1,$J$208,$AI$120*$T$208)</f>
        <v>143706042.901049</v>
      </c>
      <c r="W208" s="18" t="n">
        <f aca="false">IF($D$208=1,$K$208,$AF$120*$T$208)</f>
        <v>40620115.2867216</v>
      </c>
      <c r="X208" s="18" t="n">
        <f aca="false">IF($E$208=1,$L$208,$AC$120*$T$208)</f>
        <v>60000000</v>
      </c>
      <c r="Y208" s="18" t="n">
        <f aca="false">IF($F$208=1,$M$208,$Z$120*$T$208)</f>
        <v>30000000</v>
      </c>
      <c r="Z208" s="18" t="n">
        <f aca="false">IF($G$208=1,$N$208,$W$120*$T$208)</f>
        <v>117151914.789225</v>
      </c>
      <c r="AA208" s="18" t="n">
        <f aca="false">IF($H$208=1,$O$208,$T$120*$T$208)</f>
        <v>5000000</v>
      </c>
      <c r="AB208" s="18" t="n">
        <f aca="false">($J$120+$O$120)*$T$208</f>
        <v>6572523.00778591</v>
      </c>
      <c r="AC208" s="18" t="n">
        <f aca="false">Assumptions!$B$20*$T$208</f>
        <v>210873446.620606</v>
      </c>
      <c r="AD208" s="18" t="n">
        <f aca="false">IF($S$208,Assumptions!$B$14*($T$208-Assumptions!$B$13),Assumptions!$B$4)</f>
        <v>56075957.3946126</v>
      </c>
      <c r="AE208" s="18" t="n">
        <f aca="false">$U$208+$V$208+$W$208+$X$208+$Y$208+$Z$208+$AA$208+$AB$208+$AC$208+$AD$208</f>
        <v>700000000</v>
      </c>
      <c r="AF208" s="18" t="n">
        <f aca="false">IF(AND(IF($B$208=1,$U$208&gt;=INDEX($U$131:$U$258,1+$A$208-Assumptions!$B$77),$U$208&gt;INDEX($U$131:$U$258,1+$A$208+Assumptions!$B$77)),IF($C$208=1,$V$208&gt;=INDEX($V$131:$V$258,1+$A$208-Assumptions!$B$78),$V$208&gt;INDEX($V$131:$V$258,1+$A$208+Assumptions!$B$78)),IF($D$208=1,$W$208&gt;=INDEX($W$131:$W$258,1+$A$208-Assumptions!$B$79),$W$208&gt;INDEX($W$131:$W$258,1+$A$208+Assumptions!$B$79)),IF($E$208=1,$X$208&gt;=INDEX($X$131:$X$258,1+$A$208-Assumptions!$B$80),$X$208&gt;INDEX($X$131:$X$258,1+$A$208+Assumptions!$B$80)),IF($F$208=1,$Y$208&gt;=INDEX($Y$131:$Y$258,1+$A$208-Assumptions!$B$81),$Y$208&gt;INDEX($Y$131:$Y$258,1+$A$208+Assumptions!$B$81)),IF($G$208=1,$Z$208&gt;=INDEX($Z$131:$Z$258,1+$A$208-Assumptions!$B$82),$Z$208&gt;INDEX($Z$131:$Z$258,1+$A$208+Assumptions!$B$82)),IF($H$208=1,$AA$208&gt;=INDEX($AA$131:$AA$258,1+$A$208-Assumptions!$B$83),$AA$208&gt;INDEX($AA$131:$AA$258,1+$A$208+Assumptions!$B$83))),1,0)</f>
        <v>0</v>
      </c>
      <c r="AG208" s="16"/>
      <c r="AH208" s="16"/>
      <c r="AI208" s="16"/>
    </row>
    <row r="209" customFormat="false" ht="23.85" hidden="true" customHeight="false" outlineLevel="0" collapsed="false">
      <c r="A209" s="6" t="n">
        <f aca="false">ROW()-ROW($A$131)+Assumptions!$B$4</f>
        <v>78</v>
      </c>
      <c r="B209" s="18" t="n">
        <f aca="false">MOD(QUOTIENT($A$209,Assumptions!$B$77),2)</f>
        <v>1</v>
      </c>
      <c r="C209" s="18" t="n">
        <f aca="false">MOD(QUOTIENT($A$209,Assumptions!$B$78),2)</f>
        <v>0</v>
      </c>
      <c r="D209" s="18" t="n">
        <f aca="false">MOD(QUOTIENT($A$209,Assumptions!$B$79),2)</f>
        <v>0</v>
      </c>
      <c r="E209" s="18" t="n">
        <f aca="false">MOD(QUOTIENT($A$209,Assumptions!$B$80),2)</f>
        <v>1</v>
      </c>
      <c r="F209" s="18" t="n">
        <f aca="false">MOD(QUOTIENT($A$209,Assumptions!$B$81),2)</f>
        <v>1</v>
      </c>
      <c r="G209" s="18" t="n">
        <f aca="false">MOD(QUOTIENT($A$209,Assumptions!$B$82),2)</f>
        <v>1</v>
      </c>
      <c r="H209" s="18" t="n">
        <f aca="false">MOD(QUOTIENT($A$209,Assumptions!$B$83),2)</f>
        <v>0</v>
      </c>
      <c r="I209" s="18" t="n">
        <f aca="false">IF($B$209=1,MIN(Assumptions!$B$67,MAX(Assumptions!$B$4,Assumptions!$B$24-(Assumptions!$B$4))),Assumptions!$B$4)</f>
        <v>30000000</v>
      </c>
      <c r="J209" s="18" t="n">
        <f aca="false">IF($C$209=1,MIN(Assumptions!$B$66,MAX(Assumptions!$B$4,Assumptions!$B$24-($I$209))),Assumptions!$B$4)</f>
        <v>0</v>
      </c>
      <c r="K209" s="18" t="n">
        <f aca="false">IF($D$209=1,MIN(Assumptions!$B$61,MAX(Assumptions!$B$4,Assumptions!$B$24-($I$209+$J$209))),Assumptions!$B$4)</f>
        <v>0</v>
      </c>
      <c r="L209" s="18" t="n">
        <f aca="false">IF($E$209=1,MIN(Assumptions!$B$56,MAX(Assumptions!$B$4,Assumptions!$B$24-($I$209+$J$209+$K$209))),Assumptions!$B$4)</f>
        <v>60000000</v>
      </c>
      <c r="M209" s="18" t="n">
        <f aca="false">IF($F$209=1,MIN(Assumptions!$B$51,MAX(Assumptions!$B$4,Assumptions!$B$24-($I$209+$J$209+$K$209+$L$209))),Assumptions!$B$4)</f>
        <v>30000000</v>
      </c>
      <c r="N209" s="18" t="n">
        <f aca="false">IF($G$209=1,MIN(Assumptions!$B$46,MAX(Assumptions!$B$4,Assumptions!$B$24-($I$209+$J$209+$K$209+$L$209+$M$209))),Assumptions!$B$4)</f>
        <v>15000000</v>
      </c>
      <c r="O209" s="18" t="n">
        <f aca="false">IF($H$209=1,MIN(Assumptions!$B$41,MAX(Assumptions!$B$4,Assumptions!$B$24-($I$209+$J$209+$K$209+$L$209+$M$209+$N$209))),Assumptions!$B$4)</f>
        <v>0</v>
      </c>
      <c r="P209" s="18" t="n">
        <f aca="false">$I$209+$J$209+$K$209+$L$209+$M$209+$N$209+$O$209</f>
        <v>135000000</v>
      </c>
      <c r="Q209" s="18" t="n">
        <f aca="false">MAX(Assumptions!$B$4,Assumptions!$B$24-$P$209)</f>
        <v>565000000</v>
      </c>
      <c r="R209" s="18" t="n">
        <f aca="false">$J$120+$O$120+Assumptions!$B$20+IF($B$209=0,$D$120,Assumptions!$B$4)+IF($C$209=0,$AI$120,Assumptions!$B$4)+IF($D$209=0,$AF$120,Assumptions!$B$4)+IF($E$209=0,$AC$120,Assumptions!$B$4)+IF($F$209=0,$Z$120,Assumptions!$B$4)+IF($G$209=0,$W$120,Assumptions!$B$4)+IF($H$209=0,$T$120,Assumptions!$B$4)</f>
        <v>22147484.4666011</v>
      </c>
      <c r="S209" s="18" t="n">
        <f aca="false">IF($R$209&gt;Assumptions!$B$4,$Q$209/$R$209&gt;Assumptions!$B$13,FALSE())</f>
        <v>1</v>
      </c>
      <c r="T209" s="18" t="n">
        <f aca="false">IF($S$209,($Q$209+Assumptions!$B$14*Assumptions!$B$13)/($R$209+Assumptions!$B$14),IF($R$209&gt;Assumptions!$B$4,$Q$209/$R$209,Assumptions!$B$4))</f>
        <v>23.0246620408261</v>
      </c>
      <c r="U209" s="18" t="n">
        <f aca="false">IF($B$209=1,$I$209,$D$120*$T$209)</f>
        <v>30000000</v>
      </c>
      <c r="V209" s="18" t="n">
        <f aca="false">IF($C$209=1,$J$209,$AI$120*$T$209)</f>
        <v>141217626.573758</v>
      </c>
      <c r="W209" s="18" t="n">
        <f aca="false">IF($D$209=1,$K$209,$AF$120*$T$209)</f>
        <v>39916736.6670381</v>
      </c>
      <c r="X209" s="18" t="n">
        <f aca="false">IF($E$209=1,$L$209,$AC$120*$T$209)</f>
        <v>60000000</v>
      </c>
      <c r="Y209" s="18" t="n">
        <f aca="false">IF($F$209=1,$M$209,$Z$120*$T$209)</f>
        <v>30000000</v>
      </c>
      <c r="Z209" s="18" t="n">
        <f aca="false">IF($G$209=1,$N$209,$W$120*$T$209)</f>
        <v>15000000</v>
      </c>
      <c r="AA209" s="18" t="n">
        <f aca="false">IF($H$209=1,$O$209,$T$120*$T$209)</f>
        <v>115123310.20413</v>
      </c>
      <c r="AB209" s="18" t="n">
        <f aca="false">($J$120+$O$120)*$T$209</f>
        <v>6458713.08557317</v>
      </c>
      <c r="AC209" s="18" t="n">
        <f aca="false">Assumptions!$B$20*$T$209</f>
        <v>207221958.367435</v>
      </c>
      <c r="AD209" s="18" t="n">
        <f aca="false">IF($S$209,Assumptions!$B$14*($T$209-Assumptions!$B$13),Assumptions!$B$4)</f>
        <v>55061655.1020652</v>
      </c>
      <c r="AE209" s="18" t="n">
        <f aca="false">$U$209+$V$209+$W$209+$X$209+$Y$209+$Z$209+$AA$209+$AB$209+$AC$209+$AD$209</f>
        <v>700000000</v>
      </c>
      <c r="AF209" s="18" t="n">
        <f aca="false">IF(AND(IF($B$209=1,$U$209&gt;=INDEX($U$131:$U$258,1+$A$209-Assumptions!$B$77),$U$209&gt;INDEX($U$131:$U$258,1+$A$209+Assumptions!$B$77)),IF($C$209=1,$V$209&gt;=INDEX($V$131:$V$258,1+$A$209-Assumptions!$B$78),$V$209&gt;INDEX($V$131:$V$258,1+$A$209+Assumptions!$B$78)),IF($D$209=1,$W$209&gt;=INDEX($W$131:$W$258,1+$A$209-Assumptions!$B$79),$W$209&gt;INDEX($W$131:$W$258,1+$A$209+Assumptions!$B$79)),IF($E$209=1,$X$209&gt;=INDEX($X$131:$X$258,1+$A$209-Assumptions!$B$80),$X$209&gt;INDEX($X$131:$X$258,1+$A$209+Assumptions!$B$80)),IF($F$209=1,$Y$209&gt;=INDEX($Y$131:$Y$258,1+$A$209-Assumptions!$B$81),$Y$209&gt;INDEX($Y$131:$Y$258,1+$A$209+Assumptions!$B$81)),IF($G$209=1,$Z$209&gt;=INDEX($Z$131:$Z$258,1+$A$209-Assumptions!$B$82),$Z$209&gt;INDEX($Z$131:$Z$258,1+$A$209+Assumptions!$B$82)),IF($H$209=1,$AA$209&gt;=INDEX($AA$131:$AA$258,1+$A$209-Assumptions!$B$83),$AA$209&gt;INDEX($AA$131:$AA$258,1+$A$209+Assumptions!$B$83))),1,0)</f>
        <v>0</v>
      </c>
      <c r="AG209" s="16"/>
      <c r="AH209" s="16"/>
      <c r="AI209" s="16"/>
    </row>
    <row r="210" customFormat="false" ht="23.85" hidden="true" customHeight="false" outlineLevel="0" collapsed="false">
      <c r="A210" s="6" t="n">
        <f aca="false">ROW()-ROW($A$131)+Assumptions!$B$4</f>
        <v>79</v>
      </c>
      <c r="B210" s="18" t="n">
        <f aca="false">MOD(QUOTIENT($A$210,Assumptions!$B$77),2)</f>
        <v>1</v>
      </c>
      <c r="C210" s="18" t="n">
        <f aca="false">MOD(QUOTIENT($A$210,Assumptions!$B$78),2)</f>
        <v>0</v>
      </c>
      <c r="D210" s="18" t="n">
        <f aca="false">MOD(QUOTIENT($A$210,Assumptions!$B$79),2)</f>
        <v>0</v>
      </c>
      <c r="E210" s="18" t="n">
        <f aca="false">MOD(QUOTIENT($A$210,Assumptions!$B$80),2)</f>
        <v>1</v>
      </c>
      <c r="F210" s="18" t="n">
        <f aca="false">MOD(QUOTIENT($A$210,Assumptions!$B$81),2)</f>
        <v>1</v>
      </c>
      <c r="G210" s="18" t="n">
        <f aca="false">MOD(QUOTIENT($A$210,Assumptions!$B$82),2)</f>
        <v>1</v>
      </c>
      <c r="H210" s="18" t="n">
        <f aca="false">MOD(QUOTIENT($A$210,Assumptions!$B$83),2)</f>
        <v>1</v>
      </c>
      <c r="I210" s="18" t="n">
        <f aca="false">IF($B$210=1,MIN(Assumptions!$B$67,MAX(Assumptions!$B$4,Assumptions!$B$24-(Assumptions!$B$4))),Assumptions!$B$4)</f>
        <v>30000000</v>
      </c>
      <c r="J210" s="18" t="n">
        <f aca="false">IF($C$210=1,MIN(Assumptions!$B$66,MAX(Assumptions!$B$4,Assumptions!$B$24-($I$210))),Assumptions!$B$4)</f>
        <v>0</v>
      </c>
      <c r="K210" s="18" t="n">
        <f aca="false">IF($D$210=1,MIN(Assumptions!$B$61,MAX(Assumptions!$B$4,Assumptions!$B$24-($I$210+$J$210))),Assumptions!$B$4)</f>
        <v>0</v>
      </c>
      <c r="L210" s="18" t="n">
        <f aca="false">IF($E$210=1,MIN(Assumptions!$B$56,MAX(Assumptions!$B$4,Assumptions!$B$24-($I$210+$J$210+$K$210))),Assumptions!$B$4)</f>
        <v>60000000</v>
      </c>
      <c r="M210" s="18" t="n">
        <f aca="false">IF($F$210=1,MIN(Assumptions!$B$51,MAX(Assumptions!$B$4,Assumptions!$B$24-($I$210+$J$210+$K$210+$L$210))),Assumptions!$B$4)</f>
        <v>30000000</v>
      </c>
      <c r="N210" s="18" t="n">
        <f aca="false">IF($G$210=1,MIN(Assumptions!$B$46,MAX(Assumptions!$B$4,Assumptions!$B$24-($I$210+$J$210+$K$210+$L$210+$M$210))),Assumptions!$B$4)</f>
        <v>15000000</v>
      </c>
      <c r="O210" s="18" t="n">
        <f aca="false">IF($H$210=1,MIN(Assumptions!$B$41,MAX(Assumptions!$B$4,Assumptions!$B$24-($I$210+$J$210+$K$210+$L$210+$M$210+$N$210))),Assumptions!$B$4)</f>
        <v>5000000</v>
      </c>
      <c r="P210" s="18" t="n">
        <f aca="false">$I$210+$J$210+$K$210+$L$210+$M$210+$N$210+$O$210</f>
        <v>140000000</v>
      </c>
      <c r="Q210" s="18" t="n">
        <f aca="false">MAX(Assumptions!$B$4,Assumptions!$B$24-$P$210)</f>
        <v>560000000</v>
      </c>
      <c r="R210" s="18" t="n">
        <f aca="false">$J$120+$O$120+Assumptions!$B$20+IF($B$210=0,$D$120,Assumptions!$B$4)+IF($C$210=0,$AI$120,Assumptions!$B$4)+IF($D$210=0,$AF$120,Assumptions!$B$4)+IF($E$210=0,$AC$120,Assumptions!$B$4)+IF($F$210=0,$Z$120,Assumptions!$B$4)+IF($G$210=0,$W$120,Assumptions!$B$4)+IF($H$210=0,$T$120,Assumptions!$B$4)</f>
        <v>17147484.4666011</v>
      </c>
      <c r="S210" s="18" t="n">
        <f aca="false">IF($R$210&gt;Assumptions!$B$4,$Q$210/$R$210&gt;Assumptions!$B$13,FALSE())</f>
        <v>1</v>
      </c>
      <c r="T210" s="18" t="n">
        <f aca="false">IF($S$210,($Q$210+Assumptions!$B$14*Assumptions!$B$13)/($R$210+Assumptions!$B$14),IF($R$210&gt;Assumptions!$B$4,$Q$210/$R$210,Assumptions!$B$4))</f>
        <v>28.6296192754955</v>
      </c>
      <c r="U210" s="18" t="n">
        <f aca="false">IF($B$210=1,$I$210,$D$120*$T$210)</f>
        <v>30000000</v>
      </c>
      <c r="V210" s="18" t="n">
        <f aca="false">IF($C$210=1,$J$210,$AI$120*$T$210)</f>
        <v>175594624.434745</v>
      </c>
      <c r="W210" s="18" t="n">
        <f aca="false">IF($D$210=1,$K$210,$AF$120*$T$210)</f>
        <v>49633778.4012273</v>
      </c>
      <c r="X210" s="18" t="n">
        <f aca="false">IF($E$210=1,$L$210,$AC$120*$T$210)</f>
        <v>60000000</v>
      </c>
      <c r="Y210" s="18" t="n">
        <f aca="false">IF($F$210=1,$M$210,$Z$120*$T$210)</f>
        <v>30000000</v>
      </c>
      <c r="Z210" s="18" t="n">
        <f aca="false">IF($G$210=1,$N$210,$W$120*$T$210)</f>
        <v>15000000</v>
      </c>
      <c r="AA210" s="18" t="n">
        <f aca="false">IF($H$210=1,$O$210,$T$120*$T$210)</f>
        <v>5000000</v>
      </c>
      <c r="AB210" s="18" t="n">
        <f aca="false">($J$120+$O$120)*$T$210</f>
        <v>8030975.4958291</v>
      </c>
      <c r="AC210" s="18" t="n">
        <f aca="false">Assumptions!$B$20*$T$210</f>
        <v>257666573.47946</v>
      </c>
      <c r="AD210" s="18" t="n">
        <f aca="false">IF($S$210,Assumptions!$B$14*($T$210-Assumptions!$B$13),Assumptions!$B$4)</f>
        <v>69074048.1887388</v>
      </c>
      <c r="AE210" s="18" t="n">
        <f aca="false">$U$210+$V$210+$W$210+$X$210+$Y$210+$Z$210+$AA$210+$AB$210+$AC$210+$AD$210</f>
        <v>700000000</v>
      </c>
      <c r="AF210" s="18" t="n">
        <f aca="false">IF(AND(IF($B$210=1,$U$210&gt;=INDEX($U$131:$U$258,1+$A$210-Assumptions!$B$77),$U$210&gt;INDEX($U$131:$U$258,1+$A$210+Assumptions!$B$77)),IF($C$210=1,$V$210&gt;=INDEX($V$131:$V$258,1+$A$210-Assumptions!$B$78),$V$210&gt;INDEX($V$131:$V$258,1+$A$210+Assumptions!$B$78)),IF($D$210=1,$W$210&gt;=INDEX($W$131:$W$258,1+$A$210-Assumptions!$B$79),$W$210&gt;INDEX($W$131:$W$258,1+$A$210+Assumptions!$B$79)),IF($E$210=1,$X$210&gt;=INDEX($X$131:$X$258,1+$A$210-Assumptions!$B$80),$X$210&gt;INDEX($X$131:$X$258,1+$A$210+Assumptions!$B$80)),IF($F$210=1,$Y$210&gt;=INDEX($Y$131:$Y$258,1+$A$210-Assumptions!$B$81),$Y$210&gt;INDEX($Y$131:$Y$258,1+$A$210+Assumptions!$B$81)),IF($G$210=1,$Z$210&gt;=INDEX($Z$131:$Z$258,1+$A$210-Assumptions!$B$82),$Z$210&gt;INDEX($Z$131:$Z$258,1+$A$210+Assumptions!$B$82)),IF($H$210=1,$AA$210&gt;=INDEX($AA$131:$AA$258,1+$A$210-Assumptions!$B$83),$AA$210&gt;INDEX($AA$131:$AA$258,1+$A$210+Assumptions!$B$83))),1,0)</f>
        <v>0</v>
      </c>
      <c r="AG210" s="16"/>
      <c r="AH210" s="16"/>
      <c r="AI210" s="16"/>
    </row>
    <row r="211" customFormat="false" ht="23.85" hidden="true" customHeight="false" outlineLevel="0" collapsed="false">
      <c r="A211" s="6" t="n">
        <f aca="false">ROW()-ROW($A$131)+Assumptions!$B$4</f>
        <v>80</v>
      </c>
      <c r="B211" s="18" t="n">
        <f aca="false">MOD(QUOTIENT($A$211,Assumptions!$B$77),2)</f>
        <v>1</v>
      </c>
      <c r="C211" s="18" t="n">
        <f aca="false">MOD(QUOTIENT($A$211,Assumptions!$B$78),2)</f>
        <v>0</v>
      </c>
      <c r="D211" s="18" t="n">
        <f aca="false">MOD(QUOTIENT($A$211,Assumptions!$B$79),2)</f>
        <v>1</v>
      </c>
      <c r="E211" s="18" t="n">
        <f aca="false">MOD(QUOTIENT($A$211,Assumptions!$B$80),2)</f>
        <v>0</v>
      </c>
      <c r="F211" s="18" t="n">
        <f aca="false">MOD(QUOTIENT($A$211,Assumptions!$B$81),2)</f>
        <v>0</v>
      </c>
      <c r="G211" s="18" t="n">
        <f aca="false">MOD(QUOTIENT($A$211,Assumptions!$B$82),2)</f>
        <v>0</v>
      </c>
      <c r="H211" s="18" t="n">
        <f aca="false">MOD(QUOTIENT($A$211,Assumptions!$B$83),2)</f>
        <v>0</v>
      </c>
      <c r="I211" s="18" t="n">
        <f aca="false">IF($B$211=1,MIN(Assumptions!$B$67,MAX(Assumptions!$B$4,Assumptions!$B$24-(Assumptions!$B$4))),Assumptions!$B$4)</f>
        <v>30000000</v>
      </c>
      <c r="J211" s="18" t="n">
        <f aca="false">IF($C$211=1,MIN(Assumptions!$B$66,MAX(Assumptions!$B$4,Assumptions!$B$24-($I$211))),Assumptions!$B$4)</f>
        <v>0</v>
      </c>
      <c r="K211" s="18" t="n">
        <f aca="false">IF($D$211=1,MIN(Assumptions!$B$61,MAX(Assumptions!$B$4,Assumptions!$B$24-($I$211+$J$211))),Assumptions!$B$4)</f>
        <v>100000000</v>
      </c>
      <c r="L211" s="18" t="n">
        <f aca="false">IF($E$211=1,MIN(Assumptions!$B$56,MAX(Assumptions!$B$4,Assumptions!$B$24-($I$211+$J$211+$K$211))),Assumptions!$B$4)</f>
        <v>0</v>
      </c>
      <c r="M211" s="18" t="n">
        <f aca="false">IF($F$211=1,MIN(Assumptions!$B$51,MAX(Assumptions!$B$4,Assumptions!$B$24-($I$211+$J$211+$K$211+$L$211))),Assumptions!$B$4)</f>
        <v>0</v>
      </c>
      <c r="N211" s="18" t="n">
        <f aca="false">IF($G$211=1,MIN(Assumptions!$B$46,MAX(Assumptions!$B$4,Assumptions!$B$24-($I$211+$J$211+$K$211+$L$211+$M$211))),Assumptions!$B$4)</f>
        <v>0</v>
      </c>
      <c r="O211" s="18" t="n">
        <f aca="false">IF($H$211=1,MIN(Assumptions!$B$41,MAX(Assumptions!$B$4,Assumptions!$B$24-($I$211+$J$211+$K$211+$L$211+$M$211+$N$211))),Assumptions!$B$4)</f>
        <v>0</v>
      </c>
      <c r="P211" s="18" t="n">
        <f aca="false">$I$211+$J$211+$K$211+$L$211+$M$211+$N$211+$O$211</f>
        <v>130000000</v>
      </c>
      <c r="Q211" s="18" t="n">
        <f aca="false">MAX(Assumptions!$B$4,Assumptions!$B$24-$P$211)</f>
        <v>570000000</v>
      </c>
      <c r="R211" s="18" t="n">
        <f aca="false">$J$120+$O$120+Assumptions!$B$20+IF($B$211=0,$D$120,Assumptions!$B$4)+IF($C$211=0,$AI$120,Assumptions!$B$4)+IF($D$211=0,$AF$120,Assumptions!$B$4)+IF($E$211=0,$AC$120,Assumptions!$B$4)+IF($F$211=0,$Z$120,Assumptions!$B$4)+IF($G$211=0,$W$120,Assumptions!$B$4)+IF($H$211=0,$T$120,Assumptions!$B$4)</f>
        <v>30813833.1063222</v>
      </c>
      <c r="S211" s="18" t="n">
        <f aca="false">IF($R$211&gt;Assumptions!$B$4,$Q$211/$R$211&gt;Assumptions!$B$13,FALSE())</f>
        <v>1</v>
      </c>
      <c r="T211" s="18" t="n">
        <f aca="false">IF($S$211,($Q$211+Assumptions!$B$14*Assumptions!$B$13)/($R$211+Assumptions!$B$14),IF($R$211&gt;Assumptions!$B$4,$Q$211/$R$211,Assumptions!$B$4))</f>
        <v>17.1850533732593</v>
      </c>
      <c r="U211" s="18" t="n">
        <f aca="false">IF($B$211=1,$I$211,$D$120*$T$211)</f>
        <v>30000000</v>
      </c>
      <c r="V211" s="18" t="n">
        <f aca="false">IF($C$211=1,$J$211,$AI$120*$T$211)</f>
        <v>105401436.321276</v>
      </c>
      <c r="W211" s="18" t="n">
        <f aca="false">IF($D$211=1,$K$211,$AF$120*$T$211)</f>
        <v>100000000</v>
      </c>
      <c r="X211" s="18" t="n">
        <f aca="false">IF($E$211=1,$L$211,$AC$120*$T$211)</f>
        <v>41244128.0958223</v>
      </c>
      <c r="Y211" s="18" t="n">
        <f aca="false">IF($F$211=1,$M$211,$Z$120*$T$211)</f>
        <v>51555160.1197779</v>
      </c>
      <c r="Z211" s="18" t="n">
        <f aca="false">IF($G$211=1,$N$211,$W$120*$T$211)</f>
        <v>85925266.8662965</v>
      </c>
      <c r="AA211" s="18" t="n">
        <f aca="false">IF($H$211=1,$O$211,$T$120*$T$211)</f>
        <v>85925266.8662965</v>
      </c>
      <c r="AB211" s="18" t="n">
        <f aca="false">($J$120+$O$120)*$T$211</f>
        <v>4820627.93804903</v>
      </c>
      <c r="AC211" s="18" t="n">
        <f aca="false">Assumptions!$B$20*$T$211</f>
        <v>154665480.359334</v>
      </c>
      <c r="AD211" s="18" t="n">
        <f aca="false">IF($S$211,Assumptions!$B$14*($T$211-Assumptions!$B$13),Assumptions!$B$4)</f>
        <v>40462633.4331482</v>
      </c>
      <c r="AE211" s="18" t="n">
        <f aca="false">$U$211+$V$211+$W$211+$X$211+$Y$211+$Z$211+$AA$211+$AB$211+$AC$211+$AD$211</f>
        <v>700000000</v>
      </c>
      <c r="AF211" s="18" t="n">
        <f aca="false">IF(AND(IF($B$211=1,$U$211&gt;=INDEX($U$131:$U$258,1+$A$211-Assumptions!$B$77),$U$211&gt;INDEX($U$131:$U$258,1+$A$211+Assumptions!$B$77)),IF($C$211=1,$V$211&gt;=INDEX($V$131:$V$258,1+$A$211-Assumptions!$B$78),$V$211&gt;INDEX($V$131:$V$258,1+$A$211+Assumptions!$B$78)),IF($D$211=1,$W$211&gt;=INDEX($W$131:$W$258,1+$A$211-Assumptions!$B$79),$W$211&gt;INDEX($W$131:$W$258,1+$A$211+Assumptions!$B$79)),IF($E$211=1,$X$211&gt;=INDEX($X$131:$X$258,1+$A$211-Assumptions!$B$80),$X$211&gt;INDEX($X$131:$X$258,1+$A$211+Assumptions!$B$80)),IF($F$211=1,$Y$211&gt;=INDEX($Y$131:$Y$258,1+$A$211-Assumptions!$B$81),$Y$211&gt;INDEX($Y$131:$Y$258,1+$A$211+Assumptions!$B$81)),IF($G$211=1,$Z$211&gt;=INDEX($Z$131:$Z$258,1+$A$211-Assumptions!$B$82),$Z$211&gt;INDEX($Z$131:$Z$258,1+$A$211+Assumptions!$B$82)),IF($H$211=1,$AA$211&gt;=INDEX($AA$131:$AA$258,1+$A$211-Assumptions!$B$83),$AA$211&gt;INDEX($AA$131:$AA$258,1+$A$211+Assumptions!$B$83))),1,0)</f>
        <v>0</v>
      </c>
      <c r="AG211" s="16"/>
      <c r="AH211" s="16"/>
      <c r="AI211" s="16"/>
    </row>
    <row r="212" customFormat="false" ht="23.85" hidden="true" customHeight="false" outlineLevel="0" collapsed="false">
      <c r="A212" s="6" t="n">
        <f aca="false">ROW()-ROW($A$131)+Assumptions!$B$4</f>
        <v>81</v>
      </c>
      <c r="B212" s="18" t="n">
        <f aca="false">MOD(QUOTIENT($A$212,Assumptions!$B$77),2)</f>
        <v>1</v>
      </c>
      <c r="C212" s="18" t="n">
        <f aca="false">MOD(QUOTIENT($A$212,Assumptions!$B$78),2)</f>
        <v>0</v>
      </c>
      <c r="D212" s="18" t="n">
        <f aca="false">MOD(QUOTIENT($A$212,Assumptions!$B$79),2)</f>
        <v>1</v>
      </c>
      <c r="E212" s="18" t="n">
        <f aca="false">MOD(QUOTIENT($A$212,Assumptions!$B$80),2)</f>
        <v>0</v>
      </c>
      <c r="F212" s="18" t="n">
        <f aca="false">MOD(QUOTIENT($A$212,Assumptions!$B$81),2)</f>
        <v>0</v>
      </c>
      <c r="G212" s="18" t="n">
        <f aca="false">MOD(QUOTIENT($A$212,Assumptions!$B$82),2)</f>
        <v>0</v>
      </c>
      <c r="H212" s="18" t="n">
        <f aca="false">MOD(QUOTIENT($A$212,Assumptions!$B$83),2)</f>
        <v>1</v>
      </c>
      <c r="I212" s="18" t="n">
        <f aca="false">IF($B$212=1,MIN(Assumptions!$B$67,MAX(Assumptions!$B$4,Assumptions!$B$24-(Assumptions!$B$4))),Assumptions!$B$4)</f>
        <v>30000000</v>
      </c>
      <c r="J212" s="18" t="n">
        <f aca="false">IF($C$212=1,MIN(Assumptions!$B$66,MAX(Assumptions!$B$4,Assumptions!$B$24-($I$212))),Assumptions!$B$4)</f>
        <v>0</v>
      </c>
      <c r="K212" s="18" t="n">
        <f aca="false">IF($D$212=1,MIN(Assumptions!$B$61,MAX(Assumptions!$B$4,Assumptions!$B$24-($I$212+$J$212))),Assumptions!$B$4)</f>
        <v>100000000</v>
      </c>
      <c r="L212" s="18" t="n">
        <f aca="false">IF($E$212=1,MIN(Assumptions!$B$56,MAX(Assumptions!$B$4,Assumptions!$B$24-($I$212+$J$212+$K$212))),Assumptions!$B$4)</f>
        <v>0</v>
      </c>
      <c r="M212" s="18" t="n">
        <f aca="false">IF($F$212=1,MIN(Assumptions!$B$51,MAX(Assumptions!$B$4,Assumptions!$B$24-($I$212+$J$212+$K$212+$L$212))),Assumptions!$B$4)</f>
        <v>0</v>
      </c>
      <c r="N212" s="18" t="n">
        <f aca="false">IF($G$212=1,MIN(Assumptions!$B$46,MAX(Assumptions!$B$4,Assumptions!$B$24-($I$212+$J$212+$K$212+$L$212+$M$212))),Assumptions!$B$4)</f>
        <v>0</v>
      </c>
      <c r="O212" s="18" t="n">
        <f aca="false">IF($H$212=1,MIN(Assumptions!$B$41,MAX(Assumptions!$B$4,Assumptions!$B$24-($I$212+$J$212+$K$212+$L$212+$M$212+$N$212))),Assumptions!$B$4)</f>
        <v>5000000</v>
      </c>
      <c r="P212" s="18" t="n">
        <f aca="false">$I$212+$J$212+$K$212+$L$212+$M$212+$N$212+$O$212</f>
        <v>135000000</v>
      </c>
      <c r="Q212" s="18" t="n">
        <f aca="false">MAX(Assumptions!$B$4,Assumptions!$B$24-$P$212)</f>
        <v>565000000</v>
      </c>
      <c r="R212" s="18" t="n">
        <f aca="false">$J$120+$O$120+Assumptions!$B$20+IF($B$212=0,$D$120,Assumptions!$B$4)+IF($C$212=0,$AI$120,Assumptions!$B$4)+IF($D$212=0,$AF$120,Assumptions!$B$4)+IF($E$212=0,$AC$120,Assumptions!$B$4)+IF($F$212=0,$Z$120,Assumptions!$B$4)+IF($G$212=0,$W$120,Assumptions!$B$4)+IF($H$212=0,$T$120,Assumptions!$B$4)</f>
        <v>25813833.1063222</v>
      </c>
      <c r="S212" s="18" t="n">
        <f aca="false">IF($R$212&gt;Assumptions!$B$4,$Q$212/$R$212&gt;Assumptions!$B$13,FALSE())</f>
        <v>1</v>
      </c>
      <c r="T212" s="18" t="n">
        <f aca="false">IF($S$212,($Q$212+Assumptions!$B$14*Assumptions!$B$13)/($R$212+Assumptions!$B$14),IF($R$212&gt;Assumptions!$B$4,$Q$212/$R$212,Assumptions!$B$4))</f>
        <v>20.0432063673245</v>
      </c>
      <c r="U212" s="18" t="n">
        <f aca="false">IF($B$212=1,$I$212,$D$120*$T$212)</f>
        <v>30000000</v>
      </c>
      <c r="V212" s="18" t="n">
        <f aca="false">IF($C$212=1,$J$212,$AI$120*$T$212)</f>
        <v>122931404.035499</v>
      </c>
      <c r="W212" s="18" t="n">
        <f aca="false">IF($D$212=1,$K$212,$AF$120*$T$212)</f>
        <v>100000000</v>
      </c>
      <c r="X212" s="18" t="n">
        <f aca="false">IF($E$212=1,$L$212,$AC$120*$T$212)</f>
        <v>48103695.2815787</v>
      </c>
      <c r="Y212" s="18" t="n">
        <f aca="false">IF($F$212=1,$M$212,$Z$120*$T$212)</f>
        <v>60129619.1019734</v>
      </c>
      <c r="Z212" s="18" t="n">
        <f aca="false">IF($G$212=1,$N$212,$W$120*$T$212)</f>
        <v>100216031.836622</v>
      </c>
      <c r="AA212" s="18" t="n">
        <f aca="false">IF($H$212=1,$O$212,$T$120*$T$212)</f>
        <v>5000000</v>
      </c>
      <c r="AB212" s="18" t="n">
        <f aca="false">($J$120+$O$120)*$T$212</f>
        <v>5622376.52009581</v>
      </c>
      <c r="AC212" s="18" t="n">
        <f aca="false">Assumptions!$B$20*$T$212</f>
        <v>180388857.30592</v>
      </c>
      <c r="AD212" s="18" t="n">
        <f aca="false">IF($S$212,Assumptions!$B$14*($T$212-Assumptions!$B$13),Assumptions!$B$4)</f>
        <v>47608015.9183112</v>
      </c>
      <c r="AE212" s="18" t="n">
        <f aca="false">$U$212+$V$212+$W$212+$X$212+$Y$212+$Z$212+$AA$212+$AB$212+$AC$212+$AD$212</f>
        <v>700000000</v>
      </c>
      <c r="AF212" s="18" t="n">
        <f aca="false">IF(AND(IF($B$212=1,$U$212&gt;=INDEX($U$131:$U$258,1+$A$212-Assumptions!$B$77),$U$212&gt;INDEX($U$131:$U$258,1+$A$212+Assumptions!$B$77)),IF($C$212=1,$V$212&gt;=INDEX($V$131:$V$258,1+$A$212-Assumptions!$B$78),$V$212&gt;INDEX($V$131:$V$258,1+$A$212+Assumptions!$B$78)),IF($D$212=1,$W$212&gt;=INDEX($W$131:$W$258,1+$A$212-Assumptions!$B$79),$W$212&gt;INDEX($W$131:$W$258,1+$A$212+Assumptions!$B$79)),IF($E$212=1,$X$212&gt;=INDEX($X$131:$X$258,1+$A$212-Assumptions!$B$80),$X$212&gt;INDEX($X$131:$X$258,1+$A$212+Assumptions!$B$80)),IF($F$212=1,$Y$212&gt;=INDEX($Y$131:$Y$258,1+$A$212-Assumptions!$B$81),$Y$212&gt;INDEX($Y$131:$Y$258,1+$A$212+Assumptions!$B$81)),IF($G$212=1,$Z$212&gt;=INDEX($Z$131:$Z$258,1+$A$212-Assumptions!$B$82),$Z$212&gt;INDEX($Z$131:$Z$258,1+$A$212+Assumptions!$B$82)),IF($H$212=1,$AA$212&gt;=INDEX($AA$131:$AA$258,1+$A$212-Assumptions!$B$83),$AA$212&gt;INDEX($AA$131:$AA$258,1+$A$212+Assumptions!$B$83))),1,0)</f>
        <v>0</v>
      </c>
      <c r="AG212" s="16"/>
      <c r="AH212" s="16"/>
      <c r="AI212" s="16"/>
    </row>
    <row r="213" customFormat="false" ht="23.85" hidden="true" customHeight="false" outlineLevel="0" collapsed="false">
      <c r="A213" s="6" t="n">
        <f aca="false">ROW()-ROW($A$131)+Assumptions!$B$4</f>
        <v>82</v>
      </c>
      <c r="B213" s="18" t="n">
        <f aca="false">MOD(QUOTIENT($A$213,Assumptions!$B$77),2)</f>
        <v>1</v>
      </c>
      <c r="C213" s="18" t="n">
        <f aca="false">MOD(QUOTIENT($A$213,Assumptions!$B$78),2)</f>
        <v>0</v>
      </c>
      <c r="D213" s="18" t="n">
        <f aca="false">MOD(QUOTIENT($A$213,Assumptions!$B$79),2)</f>
        <v>1</v>
      </c>
      <c r="E213" s="18" t="n">
        <f aca="false">MOD(QUOTIENT($A$213,Assumptions!$B$80),2)</f>
        <v>0</v>
      </c>
      <c r="F213" s="18" t="n">
        <f aca="false">MOD(QUOTIENT($A$213,Assumptions!$B$81),2)</f>
        <v>0</v>
      </c>
      <c r="G213" s="18" t="n">
        <f aca="false">MOD(QUOTIENT($A$213,Assumptions!$B$82),2)</f>
        <v>1</v>
      </c>
      <c r="H213" s="18" t="n">
        <f aca="false">MOD(QUOTIENT($A$213,Assumptions!$B$83),2)</f>
        <v>0</v>
      </c>
      <c r="I213" s="18" t="n">
        <f aca="false">IF($B$213=1,MIN(Assumptions!$B$67,MAX(Assumptions!$B$4,Assumptions!$B$24-(Assumptions!$B$4))),Assumptions!$B$4)</f>
        <v>30000000</v>
      </c>
      <c r="J213" s="18" t="n">
        <f aca="false">IF($C$213=1,MIN(Assumptions!$B$66,MAX(Assumptions!$B$4,Assumptions!$B$24-($I$213))),Assumptions!$B$4)</f>
        <v>0</v>
      </c>
      <c r="K213" s="18" t="n">
        <f aca="false">IF($D$213=1,MIN(Assumptions!$B$61,MAX(Assumptions!$B$4,Assumptions!$B$24-($I$213+$J$213))),Assumptions!$B$4)</f>
        <v>100000000</v>
      </c>
      <c r="L213" s="18" t="n">
        <f aca="false">IF($E$213=1,MIN(Assumptions!$B$56,MAX(Assumptions!$B$4,Assumptions!$B$24-($I$213+$J$213+$K$213))),Assumptions!$B$4)</f>
        <v>0</v>
      </c>
      <c r="M213" s="18" t="n">
        <f aca="false">IF($F$213=1,MIN(Assumptions!$B$51,MAX(Assumptions!$B$4,Assumptions!$B$24-($I$213+$J$213+$K$213+$L$213))),Assumptions!$B$4)</f>
        <v>0</v>
      </c>
      <c r="N213" s="18" t="n">
        <f aca="false">IF($G$213=1,MIN(Assumptions!$B$46,MAX(Assumptions!$B$4,Assumptions!$B$24-($I$213+$J$213+$K$213+$L$213+$M$213))),Assumptions!$B$4)</f>
        <v>15000000</v>
      </c>
      <c r="O213" s="18" t="n">
        <f aca="false">IF($H$213=1,MIN(Assumptions!$B$41,MAX(Assumptions!$B$4,Assumptions!$B$24-($I$213+$J$213+$K$213+$L$213+$M$213+$N$213))),Assumptions!$B$4)</f>
        <v>0</v>
      </c>
      <c r="P213" s="18" t="n">
        <f aca="false">$I$213+$J$213+$K$213+$L$213+$M$213+$N$213+$O$213</f>
        <v>145000000</v>
      </c>
      <c r="Q213" s="18" t="n">
        <f aca="false">MAX(Assumptions!$B$4,Assumptions!$B$24-$P$213)</f>
        <v>555000000</v>
      </c>
      <c r="R213" s="18" t="n">
        <f aca="false">$J$120+$O$120+Assumptions!$B$20+IF($B$213=0,$D$120,Assumptions!$B$4)+IF($C$213=0,$AI$120,Assumptions!$B$4)+IF($D$213=0,$AF$120,Assumptions!$B$4)+IF($E$213=0,$AC$120,Assumptions!$B$4)+IF($F$213=0,$Z$120,Assumptions!$B$4)+IF($G$213=0,$W$120,Assumptions!$B$4)+IF($H$213=0,$T$120,Assumptions!$B$4)</f>
        <v>25813833.1063222</v>
      </c>
      <c r="S213" s="18" t="n">
        <f aca="false">IF($R$213&gt;Assumptions!$B$4,$Q$213/$R$213&gt;Assumptions!$B$13,FALSE())</f>
        <v>1</v>
      </c>
      <c r="T213" s="18" t="n">
        <f aca="false">IF($S$213,($Q$213+Assumptions!$B$14*Assumptions!$B$13)/($R$213+Assumptions!$B$14),IF($R$213&gt;Assumptions!$B$4,$Q$213/$R$213,Assumptions!$B$4))</f>
        <v>19.6900221141558</v>
      </c>
      <c r="U213" s="18" t="n">
        <f aca="false">IF($B$213=1,$I$213,$D$120*$T$213)</f>
        <v>30000000</v>
      </c>
      <c r="V213" s="18" t="n">
        <f aca="false">IF($C$213=1,$J$213,$AI$120*$T$213)</f>
        <v>120765211.893904</v>
      </c>
      <c r="W213" s="18" t="n">
        <f aca="false">IF($D$213=1,$K$213,$AF$120*$T$213)</f>
        <v>100000000</v>
      </c>
      <c r="X213" s="18" t="n">
        <f aca="false">IF($E$213=1,$L$213,$AC$120*$T$213)</f>
        <v>47256053.0739738</v>
      </c>
      <c r="Y213" s="18" t="n">
        <f aca="false">IF($F$213=1,$M$213,$Z$120*$T$213)</f>
        <v>59070066.3424673</v>
      </c>
      <c r="Z213" s="18" t="n">
        <f aca="false">IF($G$213=1,$N$213,$W$120*$T$213)</f>
        <v>15000000</v>
      </c>
      <c r="AA213" s="18" t="n">
        <f aca="false">IF($H$213=1,$O$213,$T$120*$T$213)</f>
        <v>98450110.5707787</v>
      </c>
      <c r="AB213" s="18" t="n">
        <f aca="false">($J$120+$O$120)*$T$213</f>
        <v>5523303.80608532</v>
      </c>
      <c r="AC213" s="18" t="n">
        <f aca="false">Assumptions!$B$20*$T$213</f>
        <v>177210199.027402</v>
      </c>
      <c r="AD213" s="18" t="n">
        <f aca="false">IF($S$213,Assumptions!$B$14*($T$213-Assumptions!$B$13),Assumptions!$B$4)</f>
        <v>46725055.2853894</v>
      </c>
      <c r="AE213" s="18" t="n">
        <f aca="false">$U$213+$V$213+$W$213+$X$213+$Y$213+$Z$213+$AA$213+$AB$213+$AC$213+$AD$213</f>
        <v>700000000</v>
      </c>
      <c r="AF213" s="18" t="n">
        <f aca="false">IF(AND(IF($B$213=1,$U$213&gt;=INDEX($U$131:$U$258,1+$A$213-Assumptions!$B$77),$U$213&gt;INDEX($U$131:$U$258,1+$A$213+Assumptions!$B$77)),IF($C$213=1,$V$213&gt;=INDEX($V$131:$V$258,1+$A$213-Assumptions!$B$78),$V$213&gt;INDEX($V$131:$V$258,1+$A$213+Assumptions!$B$78)),IF($D$213=1,$W$213&gt;=INDEX($W$131:$W$258,1+$A$213-Assumptions!$B$79),$W$213&gt;INDEX($W$131:$W$258,1+$A$213+Assumptions!$B$79)),IF($E$213=1,$X$213&gt;=INDEX($X$131:$X$258,1+$A$213-Assumptions!$B$80),$X$213&gt;INDEX($X$131:$X$258,1+$A$213+Assumptions!$B$80)),IF($F$213=1,$Y$213&gt;=INDEX($Y$131:$Y$258,1+$A$213-Assumptions!$B$81),$Y$213&gt;INDEX($Y$131:$Y$258,1+$A$213+Assumptions!$B$81)),IF($G$213=1,$Z$213&gt;=INDEX($Z$131:$Z$258,1+$A$213-Assumptions!$B$82),$Z$213&gt;INDEX($Z$131:$Z$258,1+$A$213+Assumptions!$B$82)),IF($H$213=1,$AA$213&gt;=INDEX($AA$131:$AA$258,1+$A$213-Assumptions!$B$83),$AA$213&gt;INDEX($AA$131:$AA$258,1+$A$213+Assumptions!$B$83))),1,0)</f>
        <v>0</v>
      </c>
      <c r="AG213" s="16"/>
      <c r="AH213" s="16"/>
      <c r="AI213" s="16"/>
    </row>
    <row r="214" customFormat="false" ht="23.85" hidden="true" customHeight="false" outlineLevel="0" collapsed="false">
      <c r="A214" s="6" t="n">
        <f aca="false">ROW()-ROW($A$131)+Assumptions!$B$4</f>
        <v>83</v>
      </c>
      <c r="B214" s="18" t="n">
        <f aca="false">MOD(QUOTIENT($A$214,Assumptions!$B$77),2)</f>
        <v>1</v>
      </c>
      <c r="C214" s="18" t="n">
        <f aca="false">MOD(QUOTIENT($A$214,Assumptions!$B$78),2)</f>
        <v>0</v>
      </c>
      <c r="D214" s="18" t="n">
        <f aca="false">MOD(QUOTIENT($A$214,Assumptions!$B$79),2)</f>
        <v>1</v>
      </c>
      <c r="E214" s="18" t="n">
        <f aca="false">MOD(QUOTIENT($A$214,Assumptions!$B$80),2)</f>
        <v>0</v>
      </c>
      <c r="F214" s="18" t="n">
        <f aca="false">MOD(QUOTIENT($A$214,Assumptions!$B$81),2)</f>
        <v>0</v>
      </c>
      <c r="G214" s="18" t="n">
        <f aca="false">MOD(QUOTIENT($A$214,Assumptions!$B$82),2)</f>
        <v>1</v>
      </c>
      <c r="H214" s="18" t="n">
        <f aca="false">MOD(QUOTIENT($A$214,Assumptions!$B$83),2)</f>
        <v>1</v>
      </c>
      <c r="I214" s="18" t="n">
        <f aca="false">IF($B$214=1,MIN(Assumptions!$B$67,MAX(Assumptions!$B$4,Assumptions!$B$24-(Assumptions!$B$4))),Assumptions!$B$4)</f>
        <v>30000000</v>
      </c>
      <c r="J214" s="18" t="n">
        <f aca="false">IF($C$214=1,MIN(Assumptions!$B$66,MAX(Assumptions!$B$4,Assumptions!$B$24-($I$214))),Assumptions!$B$4)</f>
        <v>0</v>
      </c>
      <c r="K214" s="18" t="n">
        <f aca="false">IF($D$214=1,MIN(Assumptions!$B$61,MAX(Assumptions!$B$4,Assumptions!$B$24-($I$214+$J$214))),Assumptions!$B$4)</f>
        <v>100000000</v>
      </c>
      <c r="L214" s="18" t="n">
        <f aca="false">IF($E$214=1,MIN(Assumptions!$B$56,MAX(Assumptions!$B$4,Assumptions!$B$24-($I$214+$J$214+$K$214))),Assumptions!$B$4)</f>
        <v>0</v>
      </c>
      <c r="M214" s="18" t="n">
        <f aca="false">IF($F$214=1,MIN(Assumptions!$B$51,MAX(Assumptions!$B$4,Assumptions!$B$24-($I$214+$J$214+$K$214+$L$214))),Assumptions!$B$4)</f>
        <v>0</v>
      </c>
      <c r="N214" s="18" t="n">
        <f aca="false">IF($G$214=1,MIN(Assumptions!$B$46,MAX(Assumptions!$B$4,Assumptions!$B$24-($I$214+$J$214+$K$214+$L$214+$M$214))),Assumptions!$B$4)</f>
        <v>15000000</v>
      </c>
      <c r="O214" s="18" t="n">
        <f aca="false">IF($H$214=1,MIN(Assumptions!$B$41,MAX(Assumptions!$B$4,Assumptions!$B$24-($I$214+$J$214+$K$214+$L$214+$M$214+$N$214))),Assumptions!$B$4)</f>
        <v>5000000</v>
      </c>
      <c r="P214" s="18" t="n">
        <f aca="false">$I$214+$J$214+$K$214+$L$214+$M$214+$N$214+$O$214</f>
        <v>150000000</v>
      </c>
      <c r="Q214" s="18" t="n">
        <f aca="false">MAX(Assumptions!$B$4,Assumptions!$B$24-$P$214)</f>
        <v>550000000</v>
      </c>
      <c r="R214" s="18" t="n">
        <f aca="false">$J$120+$O$120+Assumptions!$B$20+IF($B$214=0,$D$120,Assumptions!$B$4)+IF($C$214=0,$AI$120,Assumptions!$B$4)+IF($D$214=0,$AF$120,Assumptions!$B$4)+IF($E$214=0,$AC$120,Assumptions!$B$4)+IF($F$214=0,$Z$120,Assumptions!$B$4)+IF($G$214=0,$W$120,Assumptions!$B$4)+IF($H$214=0,$T$120,Assumptions!$B$4)</f>
        <v>20813833.1063222</v>
      </c>
      <c r="S214" s="18" t="n">
        <f aca="false">IF($R$214&gt;Assumptions!$B$4,$Q$214/$R$214&gt;Assumptions!$B$13,FALSE())</f>
        <v>1</v>
      </c>
      <c r="T214" s="18" t="n">
        <f aca="false">IF($S$214,($Q$214+Assumptions!$B$14*Assumptions!$B$13)/($R$214+Assumptions!$B$14),IF($R$214&gt;Assumptions!$B$4,$Q$214/$R$214,Assumptions!$B$4))</f>
        <v>23.6983767311165</v>
      </c>
      <c r="U214" s="18" t="n">
        <f aca="false">IF($B$214=1,$I$214,$D$120*$T$214)</f>
        <v>30000000</v>
      </c>
      <c r="V214" s="18" t="n">
        <f aca="false">IF($C$214=1,$J$214,$AI$120*$T$214)</f>
        <v>145349734.544854</v>
      </c>
      <c r="W214" s="18" t="n">
        <f aca="false">IF($D$214=1,$K$214,$AF$120*$T$214)</f>
        <v>100000000</v>
      </c>
      <c r="X214" s="18" t="n">
        <f aca="false">IF($E$214=1,$L$214,$AC$120*$T$214)</f>
        <v>56876104.1546796</v>
      </c>
      <c r="Y214" s="18" t="n">
        <f aca="false">IF($F$214=1,$M$214,$Z$120*$T$214)</f>
        <v>71095130.1933495</v>
      </c>
      <c r="Z214" s="18" t="n">
        <f aca="false">IF($G$214=1,$N$214,$W$120*$T$214)</f>
        <v>15000000</v>
      </c>
      <c r="AA214" s="18" t="n">
        <f aca="false">IF($H$214=1,$O$214,$T$120*$T$214)</f>
        <v>5000000</v>
      </c>
      <c r="AB214" s="18" t="n">
        <f aca="false">($J$120+$O$120)*$T$214</f>
        <v>6647698.69927755</v>
      </c>
      <c r="AC214" s="18" t="n">
        <f aca="false">Assumptions!$B$20*$T$214</f>
        <v>213285390.580048</v>
      </c>
      <c r="AD214" s="18" t="n">
        <f aca="false">IF($S$214,Assumptions!$B$14*($T$214-Assumptions!$B$13),Assumptions!$B$4)</f>
        <v>56745941.8277912</v>
      </c>
      <c r="AE214" s="18" t="n">
        <f aca="false">$U$214+$V$214+$W$214+$X$214+$Y$214+$Z$214+$AA$214+$AB$214+$AC$214+$AD$214</f>
        <v>700000000</v>
      </c>
      <c r="AF214" s="18" t="n">
        <f aca="false">IF(AND(IF($B$214=1,$U$214&gt;=INDEX($U$131:$U$258,1+$A$214-Assumptions!$B$77),$U$214&gt;INDEX($U$131:$U$258,1+$A$214+Assumptions!$B$77)),IF($C$214=1,$V$214&gt;=INDEX($V$131:$V$258,1+$A$214-Assumptions!$B$78),$V$214&gt;INDEX($V$131:$V$258,1+$A$214+Assumptions!$B$78)),IF($D$214=1,$W$214&gt;=INDEX($W$131:$W$258,1+$A$214-Assumptions!$B$79),$W$214&gt;INDEX($W$131:$W$258,1+$A$214+Assumptions!$B$79)),IF($E$214=1,$X$214&gt;=INDEX($X$131:$X$258,1+$A$214-Assumptions!$B$80),$X$214&gt;INDEX($X$131:$X$258,1+$A$214+Assumptions!$B$80)),IF($F$214=1,$Y$214&gt;=INDEX($Y$131:$Y$258,1+$A$214-Assumptions!$B$81),$Y$214&gt;INDEX($Y$131:$Y$258,1+$A$214+Assumptions!$B$81)),IF($G$214=1,$Z$214&gt;=INDEX($Z$131:$Z$258,1+$A$214-Assumptions!$B$82),$Z$214&gt;INDEX($Z$131:$Z$258,1+$A$214+Assumptions!$B$82)),IF($H$214=1,$AA$214&gt;=INDEX($AA$131:$AA$258,1+$A$214-Assumptions!$B$83),$AA$214&gt;INDEX($AA$131:$AA$258,1+$A$214+Assumptions!$B$83))),1,0)</f>
        <v>0</v>
      </c>
      <c r="AG214" s="16"/>
      <c r="AH214" s="16"/>
      <c r="AI214" s="16"/>
    </row>
    <row r="215" customFormat="false" ht="23.85" hidden="true" customHeight="false" outlineLevel="0" collapsed="false">
      <c r="A215" s="6" t="n">
        <f aca="false">ROW()-ROW($A$131)+Assumptions!$B$4</f>
        <v>84</v>
      </c>
      <c r="B215" s="18" t="n">
        <f aca="false">MOD(QUOTIENT($A$215,Assumptions!$B$77),2)</f>
        <v>1</v>
      </c>
      <c r="C215" s="18" t="n">
        <f aca="false">MOD(QUOTIENT($A$215,Assumptions!$B$78),2)</f>
        <v>0</v>
      </c>
      <c r="D215" s="18" t="n">
        <f aca="false">MOD(QUOTIENT($A$215,Assumptions!$B$79),2)</f>
        <v>1</v>
      </c>
      <c r="E215" s="18" t="n">
        <f aca="false">MOD(QUOTIENT($A$215,Assumptions!$B$80),2)</f>
        <v>0</v>
      </c>
      <c r="F215" s="18" t="n">
        <f aca="false">MOD(QUOTIENT($A$215,Assumptions!$B$81),2)</f>
        <v>1</v>
      </c>
      <c r="G215" s="18" t="n">
        <f aca="false">MOD(QUOTIENT($A$215,Assumptions!$B$82),2)</f>
        <v>0</v>
      </c>
      <c r="H215" s="18" t="n">
        <f aca="false">MOD(QUOTIENT($A$215,Assumptions!$B$83),2)</f>
        <v>0</v>
      </c>
      <c r="I215" s="18" t="n">
        <f aca="false">IF($B$215=1,MIN(Assumptions!$B$67,MAX(Assumptions!$B$4,Assumptions!$B$24-(Assumptions!$B$4))),Assumptions!$B$4)</f>
        <v>30000000</v>
      </c>
      <c r="J215" s="18" t="n">
        <f aca="false">IF($C$215=1,MIN(Assumptions!$B$66,MAX(Assumptions!$B$4,Assumptions!$B$24-($I$215))),Assumptions!$B$4)</f>
        <v>0</v>
      </c>
      <c r="K215" s="18" t="n">
        <f aca="false">IF($D$215=1,MIN(Assumptions!$B$61,MAX(Assumptions!$B$4,Assumptions!$B$24-($I$215+$J$215))),Assumptions!$B$4)</f>
        <v>100000000</v>
      </c>
      <c r="L215" s="18" t="n">
        <f aca="false">IF($E$215=1,MIN(Assumptions!$B$56,MAX(Assumptions!$B$4,Assumptions!$B$24-($I$215+$J$215+$K$215))),Assumptions!$B$4)</f>
        <v>0</v>
      </c>
      <c r="M215" s="18" t="n">
        <f aca="false">IF($F$215=1,MIN(Assumptions!$B$51,MAX(Assumptions!$B$4,Assumptions!$B$24-($I$215+$J$215+$K$215+$L$215))),Assumptions!$B$4)</f>
        <v>30000000</v>
      </c>
      <c r="N215" s="18" t="n">
        <f aca="false">IF($G$215=1,MIN(Assumptions!$B$46,MAX(Assumptions!$B$4,Assumptions!$B$24-($I$215+$J$215+$K$215+$L$215+$M$215))),Assumptions!$B$4)</f>
        <v>0</v>
      </c>
      <c r="O215" s="18" t="n">
        <f aca="false">IF($H$215=1,MIN(Assumptions!$B$41,MAX(Assumptions!$B$4,Assumptions!$B$24-($I$215+$J$215+$K$215+$L$215+$M$215+$N$215))),Assumptions!$B$4)</f>
        <v>0</v>
      </c>
      <c r="P215" s="18" t="n">
        <f aca="false">$I$215+$J$215+$K$215+$L$215+$M$215+$N$215+$O$215</f>
        <v>160000000</v>
      </c>
      <c r="Q215" s="18" t="n">
        <f aca="false">MAX(Assumptions!$B$4,Assumptions!$B$24-$P$215)</f>
        <v>540000000</v>
      </c>
      <c r="R215" s="18" t="n">
        <f aca="false">$J$120+$O$120+Assumptions!$B$20+IF($B$215=0,$D$120,Assumptions!$B$4)+IF($C$215=0,$AI$120,Assumptions!$B$4)+IF($D$215=0,$AF$120,Assumptions!$B$4)+IF($E$215=0,$AC$120,Assumptions!$B$4)+IF($F$215=0,$Z$120,Assumptions!$B$4)+IF($G$215=0,$W$120,Assumptions!$B$4)+IF($H$215=0,$T$120,Assumptions!$B$4)</f>
        <v>27813833.1063222</v>
      </c>
      <c r="S215" s="18" t="n">
        <f aca="false">IF($R$215&gt;Assumptions!$B$4,$Q$215/$R$215&gt;Assumptions!$B$13,FALSE())</f>
        <v>1</v>
      </c>
      <c r="T215" s="18" t="n">
        <f aca="false">IF($S$215,($Q$215+Assumptions!$B$14*Assumptions!$B$13)/($R$215+Assumptions!$B$14),IF($R$215&gt;Assumptions!$B$4,$Q$215/$R$215,Assumptions!$B$4))</f>
        <v>17.8961201672268</v>
      </c>
      <c r="U215" s="18" t="n">
        <f aca="false">IF($B$215=1,$I$215,$D$120*$T$215)</f>
        <v>30000000</v>
      </c>
      <c r="V215" s="18" t="n">
        <f aca="false">IF($C$215=1,$J$215,$AI$120*$T$215)</f>
        <v>109762636.707256</v>
      </c>
      <c r="W215" s="18" t="n">
        <f aca="false">IF($D$215=1,$K$215,$AF$120*$T$215)</f>
        <v>100000000</v>
      </c>
      <c r="X215" s="18" t="n">
        <f aca="false">IF($E$215=1,$L$215,$AC$120*$T$215)</f>
        <v>42950688.4013443</v>
      </c>
      <c r="Y215" s="18" t="n">
        <f aca="false">IF($F$215=1,$M$215,$Z$120*$T$215)</f>
        <v>30000000</v>
      </c>
      <c r="Z215" s="18" t="n">
        <f aca="false">IF($G$215=1,$N$215,$W$120*$T$215)</f>
        <v>89480600.8361339</v>
      </c>
      <c r="AA215" s="18" t="n">
        <f aca="false">IF($H$215=1,$O$215,$T$120*$T$215)</f>
        <v>89480600.8361339</v>
      </c>
      <c r="AB215" s="18" t="n">
        <f aca="false">($J$120+$O$120)*$T$215</f>
        <v>5020091.29602453</v>
      </c>
      <c r="AC215" s="18" t="n">
        <f aca="false">Assumptions!$B$20*$T$215</f>
        <v>161065081.505041</v>
      </c>
      <c r="AD215" s="18" t="n">
        <f aca="false">IF($S$215,Assumptions!$B$14*($T$215-Assumptions!$B$13),Assumptions!$B$4)</f>
        <v>42240300.4180669</v>
      </c>
      <c r="AE215" s="18" t="n">
        <f aca="false">$U$215+$V$215+$W$215+$X$215+$Y$215+$Z$215+$AA$215+$AB$215+$AC$215+$AD$215</f>
        <v>700000000</v>
      </c>
      <c r="AF215" s="18" t="n">
        <f aca="false">IF(AND(IF($B$215=1,$U$215&gt;=INDEX($U$131:$U$258,1+$A$215-Assumptions!$B$77),$U$215&gt;INDEX($U$131:$U$258,1+$A$215+Assumptions!$B$77)),IF($C$215=1,$V$215&gt;=INDEX($V$131:$V$258,1+$A$215-Assumptions!$B$78),$V$215&gt;INDEX($V$131:$V$258,1+$A$215+Assumptions!$B$78)),IF($D$215=1,$W$215&gt;=INDEX($W$131:$W$258,1+$A$215-Assumptions!$B$79),$W$215&gt;INDEX($W$131:$W$258,1+$A$215+Assumptions!$B$79)),IF($E$215=1,$X$215&gt;=INDEX($X$131:$X$258,1+$A$215-Assumptions!$B$80),$X$215&gt;INDEX($X$131:$X$258,1+$A$215+Assumptions!$B$80)),IF($F$215=1,$Y$215&gt;=INDEX($Y$131:$Y$258,1+$A$215-Assumptions!$B$81),$Y$215&gt;INDEX($Y$131:$Y$258,1+$A$215+Assumptions!$B$81)),IF($G$215=1,$Z$215&gt;=INDEX($Z$131:$Z$258,1+$A$215-Assumptions!$B$82),$Z$215&gt;INDEX($Z$131:$Z$258,1+$A$215+Assumptions!$B$82)),IF($H$215=1,$AA$215&gt;=INDEX($AA$131:$AA$258,1+$A$215-Assumptions!$B$83),$AA$215&gt;INDEX($AA$131:$AA$258,1+$A$215+Assumptions!$B$83))),1,0)</f>
        <v>0</v>
      </c>
      <c r="AG215" s="16"/>
      <c r="AH215" s="16"/>
      <c r="AI215" s="16"/>
    </row>
    <row r="216" customFormat="false" ht="23.85" hidden="true" customHeight="false" outlineLevel="0" collapsed="false">
      <c r="A216" s="6" t="n">
        <f aca="false">ROW()-ROW($A$131)+Assumptions!$B$4</f>
        <v>85</v>
      </c>
      <c r="B216" s="18" t="n">
        <f aca="false">MOD(QUOTIENT($A$216,Assumptions!$B$77),2)</f>
        <v>1</v>
      </c>
      <c r="C216" s="18" t="n">
        <f aca="false">MOD(QUOTIENT($A$216,Assumptions!$B$78),2)</f>
        <v>0</v>
      </c>
      <c r="D216" s="18" t="n">
        <f aca="false">MOD(QUOTIENT($A$216,Assumptions!$B$79),2)</f>
        <v>1</v>
      </c>
      <c r="E216" s="18" t="n">
        <f aca="false">MOD(QUOTIENT($A$216,Assumptions!$B$80),2)</f>
        <v>0</v>
      </c>
      <c r="F216" s="18" t="n">
        <f aca="false">MOD(QUOTIENT($A$216,Assumptions!$B$81),2)</f>
        <v>1</v>
      </c>
      <c r="G216" s="18" t="n">
        <f aca="false">MOD(QUOTIENT($A$216,Assumptions!$B$82),2)</f>
        <v>0</v>
      </c>
      <c r="H216" s="18" t="n">
        <f aca="false">MOD(QUOTIENT($A$216,Assumptions!$B$83),2)</f>
        <v>1</v>
      </c>
      <c r="I216" s="18" t="n">
        <f aca="false">IF($B$216=1,MIN(Assumptions!$B$67,MAX(Assumptions!$B$4,Assumptions!$B$24-(Assumptions!$B$4))),Assumptions!$B$4)</f>
        <v>30000000</v>
      </c>
      <c r="J216" s="18" t="n">
        <f aca="false">IF($C$216=1,MIN(Assumptions!$B$66,MAX(Assumptions!$B$4,Assumptions!$B$24-($I$216))),Assumptions!$B$4)</f>
        <v>0</v>
      </c>
      <c r="K216" s="18" t="n">
        <f aca="false">IF($D$216=1,MIN(Assumptions!$B$61,MAX(Assumptions!$B$4,Assumptions!$B$24-($I$216+$J$216))),Assumptions!$B$4)</f>
        <v>100000000</v>
      </c>
      <c r="L216" s="18" t="n">
        <f aca="false">IF($E$216=1,MIN(Assumptions!$B$56,MAX(Assumptions!$B$4,Assumptions!$B$24-($I$216+$J$216+$K$216))),Assumptions!$B$4)</f>
        <v>0</v>
      </c>
      <c r="M216" s="18" t="n">
        <f aca="false">IF($F$216=1,MIN(Assumptions!$B$51,MAX(Assumptions!$B$4,Assumptions!$B$24-($I$216+$J$216+$K$216+$L$216))),Assumptions!$B$4)</f>
        <v>30000000</v>
      </c>
      <c r="N216" s="18" t="n">
        <f aca="false">IF($G$216=1,MIN(Assumptions!$B$46,MAX(Assumptions!$B$4,Assumptions!$B$24-($I$216+$J$216+$K$216+$L$216+$M$216))),Assumptions!$B$4)</f>
        <v>0</v>
      </c>
      <c r="O216" s="18" t="n">
        <f aca="false">IF($H$216=1,MIN(Assumptions!$B$41,MAX(Assumptions!$B$4,Assumptions!$B$24-($I$216+$J$216+$K$216+$L$216+$M$216+$N$216))),Assumptions!$B$4)</f>
        <v>5000000</v>
      </c>
      <c r="P216" s="18" t="n">
        <f aca="false">$I$216+$J$216+$K$216+$L$216+$M$216+$N$216+$O$216</f>
        <v>165000000</v>
      </c>
      <c r="Q216" s="18" t="n">
        <f aca="false">MAX(Assumptions!$B$4,Assumptions!$B$24-$P$216)</f>
        <v>535000000</v>
      </c>
      <c r="R216" s="18" t="n">
        <f aca="false">$J$120+$O$120+Assumptions!$B$20+IF($B$216=0,$D$120,Assumptions!$B$4)+IF($C$216=0,$AI$120,Assumptions!$B$4)+IF($D$216=0,$AF$120,Assumptions!$B$4)+IF($E$216=0,$AC$120,Assumptions!$B$4)+IF($F$216=0,$Z$120,Assumptions!$B$4)+IF($G$216=0,$W$120,Assumptions!$B$4)+IF($H$216=0,$T$120,Assumptions!$B$4)</f>
        <v>22813833.1063222</v>
      </c>
      <c r="S216" s="18" t="n">
        <f aca="false">IF($R$216&gt;Assumptions!$B$4,$Q$216/$R$216&gt;Assumptions!$B$13,FALSE())</f>
        <v>1</v>
      </c>
      <c r="T216" s="18" t="n">
        <f aca="false">IF($S$216,($Q$216+Assumptions!$B$14*Assumptions!$B$13)/($R$216+Assumptions!$B$14),IF($R$216&gt;Assumptions!$B$4,$Q$216/$R$216,Assumptions!$B$4))</f>
        <v>21.233449621889</v>
      </c>
      <c r="U216" s="18" t="n">
        <f aca="false">IF($B$216=1,$I$216,$D$120*$T$216)</f>
        <v>30000000</v>
      </c>
      <c r="V216" s="18" t="n">
        <f aca="false">IF($C$216=1,$J$216,$AI$120*$T$216)</f>
        <v>130231547.123679</v>
      </c>
      <c r="W216" s="18" t="n">
        <f aca="false">IF($D$216=1,$K$216,$AF$120*$T$216)</f>
        <v>100000000</v>
      </c>
      <c r="X216" s="18" t="n">
        <f aca="false">IF($E$216=1,$L$216,$AC$120*$T$216)</f>
        <v>50960279.0925337</v>
      </c>
      <c r="Y216" s="18" t="n">
        <f aca="false">IF($F$216=1,$M$216,$Z$120*$T$216)</f>
        <v>30000000</v>
      </c>
      <c r="Z216" s="18" t="n">
        <f aca="false">IF($G$216=1,$N$216,$W$120*$T$216)</f>
        <v>106167248.109445</v>
      </c>
      <c r="AA216" s="18" t="n">
        <f aca="false">IF($H$216=1,$O$216,$T$120*$T$216)</f>
        <v>5000000</v>
      </c>
      <c r="AB216" s="18" t="n">
        <f aca="false">($J$120+$O$120)*$T$216</f>
        <v>5956255.02261804</v>
      </c>
      <c r="AC216" s="18" t="n">
        <f aca="false">Assumptions!$B$20*$T$216</f>
        <v>191101046.597001</v>
      </c>
      <c r="AD216" s="18" t="n">
        <f aca="false">IF($S$216,Assumptions!$B$14*($T$216-Assumptions!$B$13),Assumptions!$B$4)</f>
        <v>50583624.0547226</v>
      </c>
      <c r="AE216" s="18" t="n">
        <f aca="false">$U$216+$V$216+$W$216+$X$216+$Y$216+$Z$216+$AA$216+$AB$216+$AC$216+$AD$216</f>
        <v>700000000</v>
      </c>
      <c r="AF216" s="18" t="n">
        <f aca="false">IF(AND(IF($B$216=1,$U$216&gt;=INDEX($U$131:$U$258,1+$A$216-Assumptions!$B$77),$U$216&gt;INDEX($U$131:$U$258,1+$A$216+Assumptions!$B$77)),IF($C$216=1,$V$216&gt;=INDEX($V$131:$V$258,1+$A$216-Assumptions!$B$78),$V$216&gt;INDEX($V$131:$V$258,1+$A$216+Assumptions!$B$78)),IF($D$216=1,$W$216&gt;=INDEX($W$131:$W$258,1+$A$216-Assumptions!$B$79),$W$216&gt;INDEX($W$131:$W$258,1+$A$216+Assumptions!$B$79)),IF($E$216=1,$X$216&gt;=INDEX($X$131:$X$258,1+$A$216-Assumptions!$B$80),$X$216&gt;INDEX($X$131:$X$258,1+$A$216+Assumptions!$B$80)),IF($F$216=1,$Y$216&gt;=INDEX($Y$131:$Y$258,1+$A$216-Assumptions!$B$81),$Y$216&gt;INDEX($Y$131:$Y$258,1+$A$216+Assumptions!$B$81)),IF($G$216=1,$Z$216&gt;=INDEX($Z$131:$Z$258,1+$A$216-Assumptions!$B$82),$Z$216&gt;INDEX($Z$131:$Z$258,1+$A$216+Assumptions!$B$82)),IF($H$216=1,$AA$216&gt;=INDEX($AA$131:$AA$258,1+$A$216-Assumptions!$B$83),$AA$216&gt;INDEX($AA$131:$AA$258,1+$A$216+Assumptions!$B$83))),1,0)</f>
        <v>0</v>
      </c>
      <c r="AG216" s="16"/>
      <c r="AH216" s="16"/>
      <c r="AI216" s="16"/>
    </row>
    <row r="217" customFormat="false" ht="23.85" hidden="true" customHeight="false" outlineLevel="0" collapsed="false">
      <c r="A217" s="6" t="n">
        <f aca="false">ROW()-ROW($A$131)+Assumptions!$B$4</f>
        <v>86</v>
      </c>
      <c r="B217" s="18" t="n">
        <f aca="false">MOD(QUOTIENT($A$217,Assumptions!$B$77),2)</f>
        <v>1</v>
      </c>
      <c r="C217" s="18" t="n">
        <f aca="false">MOD(QUOTIENT($A$217,Assumptions!$B$78),2)</f>
        <v>0</v>
      </c>
      <c r="D217" s="18" t="n">
        <f aca="false">MOD(QUOTIENT($A$217,Assumptions!$B$79),2)</f>
        <v>1</v>
      </c>
      <c r="E217" s="18" t="n">
        <f aca="false">MOD(QUOTIENT($A$217,Assumptions!$B$80),2)</f>
        <v>0</v>
      </c>
      <c r="F217" s="18" t="n">
        <f aca="false">MOD(QUOTIENT($A$217,Assumptions!$B$81),2)</f>
        <v>1</v>
      </c>
      <c r="G217" s="18" t="n">
        <f aca="false">MOD(QUOTIENT($A$217,Assumptions!$B$82),2)</f>
        <v>1</v>
      </c>
      <c r="H217" s="18" t="n">
        <f aca="false">MOD(QUOTIENT($A$217,Assumptions!$B$83),2)</f>
        <v>0</v>
      </c>
      <c r="I217" s="18" t="n">
        <f aca="false">IF($B$217=1,MIN(Assumptions!$B$67,MAX(Assumptions!$B$4,Assumptions!$B$24-(Assumptions!$B$4))),Assumptions!$B$4)</f>
        <v>30000000</v>
      </c>
      <c r="J217" s="18" t="n">
        <f aca="false">IF($C$217=1,MIN(Assumptions!$B$66,MAX(Assumptions!$B$4,Assumptions!$B$24-($I$217))),Assumptions!$B$4)</f>
        <v>0</v>
      </c>
      <c r="K217" s="18" t="n">
        <f aca="false">IF($D$217=1,MIN(Assumptions!$B$61,MAX(Assumptions!$B$4,Assumptions!$B$24-($I$217+$J$217))),Assumptions!$B$4)</f>
        <v>100000000</v>
      </c>
      <c r="L217" s="18" t="n">
        <f aca="false">IF($E$217=1,MIN(Assumptions!$B$56,MAX(Assumptions!$B$4,Assumptions!$B$24-($I$217+$J$217+$K$217))),Assumptions!$B$4)</f>
        <v>0</v>
      </c>
      <c r="M217" s="18" t="n">
        <f aca="false">IF($F$217=1,MIN(Assumptions!$B$51,MAX(Assumptions!$B$4,Assumptions!$B$24-($I$217+$J$217+$K$217+$L$217))),Assumptions!$B$4)</f>
        <v>30000000</v>
      </c>
      <c r="N217" s="18" t="n">
        <f aca="false">IF($G$217=1,MIN(Assumptions!$B$46,MAX(Assumptions!$B$4,Assumptions!$B$24-($I$217+$J$217+$K$217+$L$217+$M$217))),Assumptions!$B$4)</f>
        <v>15000000</v>
      </c>
      <c r="O217" s="18" t="n">
        <f aca="false">IF($H$217=1,MIN(Assumptions!$B$41,MAX(Assumptions!$B$4,Assumptions!$B$24-($I$217+$J$217+$K$217+$L$217+$M$217+$N$217))),Assumptions!$B$4)</f>
        <v>0</v>
      </c>
      <c r="P217" s="18" t="n">
        <f aca="false">$I$217+$J$217+$K$217+$L$217+$M$217+$N$217+$O$217</f>
        <v>175000000</v>
      </c>
      <c r="Q217" s="18" t="n">
        <f aca="false">MAX(Assumptions!$B$4,Assumptions!$B$24-$P$217)</f>
        <v>525000000</v>
      </c>
      <c r="R217" s="18" t="n">
        <f aca="false">$J$120+$O$120+Assumptions!$B$20+IF($B$217=0,$D$120,Assumptions!$B$4)+IF($C$217=0,$AI$120,Assumptions!$B$4)+IF($D$217=0,$AF$120,Assumptions!$B$4)+IF($E$217=0,$AC$120,Assumptions!$B$4)+IF($F$217=0,$Z$120,Assumptions!$B$4)+IF($G$217=0,$W$120,Assumptions!$B$4)+IF($H$217=0,$T$120,Assumptions!$B$4)</f>
        <v>22813833.1063222</v>
      </c>
      <c r="S217" s="18" t="n">
        <f aca="false">IF($R$217&gt;Assumptions!$B$4,$Q$217/$R$217&gt;Assumptions!$B$13,FALSE())</f>
        <v>1</v>
      </c>
      <c r="T217" s="18" t="n">
        <f aca="false">IF($S$217,($Q$217+Assumptions!$B$14*Assumptions!$B$13)/($R$217+Assumptions!$B$14),IF($R$217&gt;Assumptions!$B$4,$Q$217/$R$217,Assumptions!$B$4))</f>
        <v>20.8384086986911</v>
      </c>
      <c r="U217" s="18" t="n">
        <f aca="false">IF($B$217=1,$I$217,$D$120*$T$217)</f>
        <v>30000000</v>
      </c>
      <c r="V217" s="18" t="n">
        <f aca="false">IF($C$217=1,$J$217,$AI$120*$T$217)</f>
        <v>127808634.619053</v>
      </c>
      <c r="W217" s="18" t="n">
        <f aca="false">IF($D$217=1,$K$217,$AF$120*$T$217)</f>
        <v>100000000</v>
      </c>
      <c r="X217" s="18" t="n">
        <f aca="false">IF($E$217=1,$L$217,$AC$120*$T$217)</f>
        <v>50012180.8768586</v>
      </c>
      <c r="Y217" s="18" t="n">
        <f aca="false">IF($F$217=1,$M$217,$Z$120*$T$217)</f>
        <v>30000000</v>
      </c>
      <c r="Z217" s="18" t="n">
        <f aca="false">IF($G$217=1,$N$217,$W$120*$T$217)</f>
        <v>15000000</v>
      </c>
      <c r="AA217" s="18" t="n">
        <f aca="false">IF($H$217=1,$O$217,$T$120*$T$217)</f>
        <v>104192043.493455</v>
      </c>
      <c r="AB217" s="18" t="n">
        <f aca="false">($J$120+$O$120)*$T$217</f>
        <v>5845440.97568561</v>
      </c>
      <c r="AC217" s="18" t="n">
        <f aca="false">Assumptions!$B$20*$T$217</f>
        <v>187545678.28822</v>
      </c>
      <c r="AD217" s="18" t="n">
        <f aca="false">IF($S$217,Assumptions!$B$14*($T$217-Assumptions!$B$13),Assumptions!$B$4)</f>
        <v>49596021.7467277</v>
      </c>
      <c r="AE217" s="18" t="n">
        <f aca="false">$U$217+$V$217+$W$217+$X$217+$Y$217+$Z$217+$AA$217+$AB$217+$AC$217+$AD$217</f>
        <v>700000000</v>
      </c>
      <c r="AF217" s="18" t="n">
        <f aca="false">IF(AND(IF($B$217=1,$U$217&gt;=INDEX($U$131:$U$258,1+$A$217-Assumptions!$B$77),$U$217&gt;INDEX($U$131:$U$258,1+$A$217+Assumptions!$B$77)),IF($C$217=1,$V$217&gt;=INDEX($V$131:$V$258,1+$A$217-Assumptions!$B$78),$V$217&gt;INDEX($V$131:$V$258,1+$A$217+Assumptions!$B$78)),IF($D$217=1,$W$217&gt;=INDEX($W$131:$W$258,1+$A$217-Assumptions!$B$79),$W$217&gt;INDEX($W$131:$W$258,1+$A$217+Assumptions!$B$79)),IF($E$217=1,$X$217&gt;=INDEX($X$131:$X$258,1+$A$217-Assumptions!$B$80),$X$217&gt;INDEX($X$131:$X$258,1+$A$217+Assumptions!$B$80)),IF($F$217=1,$Y$217&gt;=INDEX($Y$131:$Y$258,1+$A$217-Assumptions!$B$81),$Y$217&gt;INDEX($Y$131:$Y$258,1+$A$217+Assumptions!$B$81)),IF($G$217=1,$Z$217&gt;=INDEX($Z$131:$Z$258,1+$A$217-Assumptions!$B$82),$Z$217&gt;INDEX($Z$131:$Z$258,1+$A$217+Assumptions!$B$82)),IF($H$217=1,$AA$217&gt;=INDEX($AA$131:$AA$258,1+$A$217-Assumptions!$B$83),$AA$217&gt;INDEX($AA$131:$AA$258,1+$A$217+Assumptions!$B$83))),1,0)</f>
        <v>0</v>
      </c>
      <c r="AG217" s="16"/>
      <c r="AH217" s="16"/>
      <c r="AI217" s="16"/>
    </row>
    <row r="218" customFormat="false" ht="23.85" hidden="true" customHeight="false" outlineLevel="0" collapsed="false">
      <c r="A218" s="6" t="n">
        <f aca="false">ROW()-ROW($A$131)+Assumptions!$B$4</f>
        <v>87</v>
      </c>
      <c r="B218" s="18" t="n">
        <f aca="false">MOD(QUOTIENT($A$218,Assumptions!$B$77),2)</f>
        <v>1</v>
      </c>
      <c r="C218" s="18" t="n">
        <f aca="false">MOD(QUOTIENT($A$218,Assumptions!$B$78),2)</f>
        <v>0</v>
      </c>
      <c r="D218" s="18" t="n">
        <f aca="false">MOD(QUOTIENT($A$218,Assumptions!$B$79),2)</f>
        <v>1</v>
      </c>
      <c r="E218" s="18" t="n">
        <f aca="false">MOD(QUOTIENT($A$218,Assumptions!$B$80),2)</f>
        <v>0</v>
      </c>
      <c r="F218" s="18" t="n">
        <f aca="false">MOD(QUOTIENT($A$218,Assumptions!$B$81),2)</f>
        <v>1</v>
      </c>
      <c r="G218" s="18" t="n">
        <f aca="false">MOD(QUOTIENT($A$218,Assumptions!$B$82),2)</f>
        <v>1</v>
      </c>
      <c r="H218" s="18" t="n">
        <f aca="false">MOD(QUOTIENT($A$218,Assumptions!$B$83),2)</f>
        <v>1</v>
      </c>
      <c r="I218" s="18" t="n">
        <f aca="false">IF($B$218=1,MIN(Assumptions!$B$67,MAX(Assumptions!$B$4,Assumptions!$B$24-(Assumptions!$B$4))),Assumptions!$B$4)</f>
        <v>30000000</v>
      </c>
      <c r="J218" s="18" t="n">
        <f aca="false">IF($C$218=1,MIN(Assumptions!$B$66,MAX(Assumptions!$B$4,Assumptions!$B$24-($I$218))),Assumptions!$B$4)</f>
        <v>0</v>
      </c>
      <c r="K218" s="18" t="n">
        <f aca="false">IF($D$218=1,MIN(Assumptions!$B$61,MAX(Assumptions!$B$4,Assumptions!$B$24-($I$218+$J$218))),Assumptions!$B$4)</f>
        <v>100000000</v>
      </c>
      <c r="L218" s="18" t="n">
        <f aca="false">IF($E$218=1,MIN(Assumptions!$B$56,MAX(Assumptions!$B$4,Assumptions!$B$24-($I$218+$J$218+$K$218))),Assumptions!$B$4)</f>
        <v>0</v>
      </c>
      <c r="M218" s="18" t="n">
        <f aca="false">IF($F$218=1,MIN(Assumptions!$B$51,MAX(Assumptions!$B$4,Assumptions!$B$24-($I$218+$J$218+$K$218+$L$218))),Assumptions!$B$4)</f>
        <v>30000000</v>
      </c>
      <c r="N218" s="18" t="n">
        <f aca="false">IF($G$218=1,MIN(Assumptions!$B$46,MAX(Assumptions!$B$4,Assumptions!$B$24-($I$218+$J$218+$K$218+$L$218+$M$218))),Assumptions!$B$4)</f>
        <v>15000000</v>
      </c>
      <c r="O218" s="18" t="n">
        <f aca="false">IF($H$218=1,MIN(Assumptions!$B$41,MAX(Assumptions!$B$4,Assumptions!$B$24-($I$218+$J$218+$K$218+$L$218+$M$218+$N$218))),Assumptions!$B$4)</f>
        <v>5000000</v>
      </c>
      <c r="P218" s="18" t="n">
        <f aca="false">$I$218+$J$218+$K$218+$L$218+$M$218+$N$218+$O$218</f>
        <v>180000000</v>
      </c>
      <c r="Q218" s="18" t="n">
        <f aca="false">MAX(Assumptions!$B$4,Assumptions!$B$24-$P$218)</f>
        <v>520000000</v>
      </c>
      <c r="R218" s="18" t="n">
        <f aca="false">$J$120+$O$120+Assumptions!$B$20+IF($B$218=0,$D$120,Assumptions!$B$4)+IF($C$218=0,$AI$120,Assumptions!$B$4)+IF($D$218=0,$AF$120,Assumptions!$B$4)+IF($E$218=0,$AC$120,Assumptions!$B$4)+IF($F$218=0,$Z$120,Assumptions!$B$4)+IF($G$218=0,$W$120,Assumptions!$B$4)+IF($H$218=0,$T$120,Assumptions!$B$4)</f>
        <v>17813833.1063222</v>
      </c>
      <c r="S218" s="18" t="n">
        <f aca="false">IF($R$218&gt;Assumptions!$B$4,$Q$218/$R$218&gt;Assumptions!$B$13,FALSE())</f>
        <v>1</v>
      </c>
      <c r="T218" s="18" t="n">
        <f aca="false">IF($S$218,($Q$218+Assumptions!$B$14*Assumptions!$B$13)/($R$218+Assumptions!$B$14),IF($R$218&gt;Assumptions!$B$4,$Q$218/$R$218,Assumptions!$B$4))</f>
        <v>25.7213888321935</v>
      </c>
      <c r="U218" s="18" t="n">
        <f aca="false">IF($B$218=1,$I$218,$D$120*$T$218)</f>
        <v>30000000</v>
      </c>
      <c r="V218" s="18" t="n">
        <f aca="false">IF($C$218=1,$J$218,$AI$120*$T$218)</f>
        <v>157757515.685682</v>
      </c>
      <c r="W218" s="18" t="n">
        <f aca="false">IF($D$218=1,$K$218,$AF$120*$T$218)</f>
        <v>100000000</v>
      </c>
      <c r="X218" s="18" t="n">
        <f aca="false">IF($E$218=1,$L$218,$AC$120*$T$218)</f>
        <v>61731333.1972645</v>
      </c>
      <c r="Y218" s="18" t="n">
        <f aca="false">IF($F$218=1,$M$218,$Z$120*$T$218)</f>
        <v>30000000</v>
      </c>
      <c r="Z218" s="18" t="n">
        <f aca="false">IF($G$218=1,$N$218,$W$120*$T$218)</f>
        <v>15000000</v>
      </c>
      <c r="AA218" s="18" t="n">
        <f aca="false">IF($H$218=1,$O$218,$T$120*$T$218)</f>
        <v>5000000</v>
      </c>
      <c r="AB218" s="18" t="n">
        <f aca="false">($J$120+$O$120)*$T$218</f>
        <v>7215179.54682837</v>
      </c>
      <c r="AC218" s="18" t="n">
        <f aca="false">Assumptions!$B$20*$T$218</f>
        <v>231492499.489742</v>
      </c>
      <c r="AD218" s="18" t="n">
        <f aca="false">IF($S$218,Assumptions!$B$14*($T$218-Assumptions!$B$13),Assumptions!$B$4)</f>
        <v>61803472.0804838</v>
      </c>
      <c r="AE218" s="18" t="n">
        <f aca="false">$U$218+$V$218+$W$218+$X$218+$Y$218+$Z$218+$AA$218+$AB$218+$AC$218+$AD$218</f>
        <v>700000000</v>
      </c>
      <c r="AF218" s="18" t="n">
        <f aca="false">IF(AND(IF($B$218=1,$U$218&gt;=INDEX($U$131:$U$258,1+$A$218-Assumptions!$B$77),$U$218&gt;INDEX($U$131:$U$258,1+$A$218+Assumptions!$B$77)),IF($C$218=1,$V$218&gt;=INDEX($V$131:$V$258,1+$A$218-Assumptions!$B$78),$V$218&gt;INDEX($V$131:$V$258,1+$A$218+Assumptions!$B$78)),IF($D$218=1,$W$218&gt;=INDEX($W$131:$W$258,1+$A$218-Assumptions!$B$79),$W$218&gt;INDEX($W$131:$W$258,1+$A$218+Assumptions!$B$79)),IF($E$218=1,$X$218&gt;=INDEX($X$131:$X$258,1+$A$218-Assumptions!$B$80),$X$218&gt;INDEX($X$131:$X$258,1+$A$218+Assumptions!$B$80)),IF($F$218=1,$Y$218&gt;=INDEX($Y$131:$Y$258,1+$A$218-Assumptions!$B$81),$Y$218&gt;INDEX($Y$131:$Y$258,1+$A$218+Assumptions!$B$81)),IF($G$218=1,$Z$218&gt;=INDEX($Z$131:$Z$258,1+$A$218-Assumptions!$B$82),$Z$218&gt;INDEX($Z$131:$Z$258,1+$A$218+Assumptions!$B$82)),IF($H$218=1,$AA$218&gt;=INDEX($AA$131:$AA$258,1+$A$218-Assumptions!$B$83),$AA$218&gt;INDEX($AA$131:$AA$258,1+$A$218+Assumptions!$B$83))),1,0)</f>
        <v>0</v>
      </c>
      <c r="AG218" s="16"/>
      <c r="AH218" s="16"/>
      <c r="AI218" s="16"/>
    </row>
    <row r="219" customFormat="false" ht="23.85" hidden="true" customHeight="false" outlineLevel="0" collapsed="false">
      <c r="A219" s="6" t="n">
        <f aca="false">ROW()-ROW($A$131)+Assumptions!$B$4</f>
        <v>88</v>
      </c>
      <c r="B219" s="18" t="n">
        <f aca="false">MOD(QUOTIENT($A$219,Assumptions!$B$77),2)</f>
        <v>1</v>
      </c>
      <c r="C219" s="18" t="n">
        <f aca="false">MOD(QUOTIENT($A$219,Assumptions!$B$78),2)</f>
        <v>0</v>
      </c>
      <c r="D219" s="18" t="n">
        <f aca="false">MOD(QUOTIENT($A$219,Assumptions!$B$79),2)</f>
        <v>1</v>
      </c>
      <c r="E219" s="18" t="n">
        <f aca="false">MOD(QUOTIENT($A$219,Assumptions!$B$80),2)</f>
        <v>1</v>
      </c>
      <c r="F219" s="18" t="n">
        <f aca="false">MOD(QUOTIENT($A$219,Assumptions!$B$81),2)</f>
        <v>0</v>
      </c>
      <c r="G219" s="18" t="n">
        <f aca="false">MOD(QUOTIENT($A$219,Assumptions!$B$82),2)</f>
        <v>0</v>
      </c>
      <c r="H219" s="18" t="n">
        <f aca="false">MOD(QUOTIENT($A$219,Assumptions!$B$83),2)</f>
        <v>0</v>
      </c>
      <c r="I219" s="18" t="n">
        <f aca="false">IF($B$219=1,MIN(Assumptions!$B$67,MAX(Assumptions!$B$4,Assumptions!$B$24-(Assumptions!$B$4))),Assumptions!$B$4)</f>
        <v>30000000</v>
      </c>
      <c r="J219" s="18" t="n">
        <f aca="false">IF($C$219=1,MIN(Assumptions!$B$66,MAX(Assumptions!$B$4,Assumptions!$B$24-($I$219))),Assumptions!$B$4)</f>
        <v>0</v>
      </c>
      <c r="K219" s="18" t="n">
        <f aca="false">IF($D$219=1,MIN(Assumptions!$B$61,MAX(Assumptions!$B$4,Assumptions!$B$24-($I$219+$J$219))),Assumptions!$B$4)</f>
        <v>100000000</v>
      </c>
      <c r="L219" s="18" t="n">
        <f aca="false">IF($E$219=1,MIN(Assumptions!$B$56,MAX(Assumptions!$B$4,Assumptions!$B$24-($I$219+$J$219+$K$219))),Assumptions!$B$4)</f>
        <v>60000000</v>
      </c>
      <c r="M219" s="18" t="n">
        <f aca="false">IF($F$219=1,MIN(Assumptions!$B$51,MAX(Assumptions!$B$4,Assumptions!$B$24-($I$219+$J$219+$K$219+$L$219))),Assumptions!$B$4)</f>
        <v>0</v>
      </c>
      <c r="N219" s="18" t="n">
        <f aca="false">IF($G$219=1,MIN(Assumptions!$B$46,MAX(Assumptions!$B$4,Assumptions!$B$24-($I$219+$J$219+$K$219+$L$219+$M$219))),Assumptions!$B$4)</f>
        <v>0</v>
      </c>
      <c r="O219" s="18" t="n">
        <f aca="false">IF($H$219=1,MIN(Assumptions!$B$41,MAX(Assumptions!$B$4,Assumptions!$B$24-($I$219+$J$219+$K$219+$L$219+$M$219+$N$219))),Assumptions!$B$4)</f>
        <v>0</v>
      </c>
      <c r="P219" s="18" t="n">
        <f aca="false">$I$219+$J$219+$K$219+$L$219+$M$219+$N$219+$O$219</f>
        <v>190000000</v>
      </c>
      <c r="Q219" s="18" t="n">
        <f aca="false">MAX(Assumptions!$B$4,Assumptions!$B$24-$P$219)</f>
        <v>510000000</v>
      </c>
      <c r="R219" s="18" t="n">
        <f aca="false">$J$120+$O$120+Assumptions!$B$20+IF($B$219=0,$D$120,Assumptions!$B$4)+IF($C$219=0,$AI$120,Assumptions!$B$4)+IF($D$219=0,$AF$120,Assumptions!$B$4)+IF($E$219=0,$AC$120,Assumptions!$B$4)+IF($F$219=0,$Z$120,Assumptions!$B$4)+IF($G$219=0,$W$120,Assumptions!$B$4)+IF($H$219=0,$T$120,Assumptions!$B$4)</f>
        <v>28413833.1063222</v>
      </c>
      <c r="S219" s="18" t="n">
        <f aca="false">IF($R$219&gt;Assumptions!$B$4,$Q$219/$R$219&gt;Assumptions!$B$13,FALSE())</f>
        <v>1</v>
      </c>
      <c r="T219" s="18" t="n">
        <f aca="false">IF($S$219,($Q$219+Assumptions!$B$14*Assumptions!$B$13)/($R$219+Assumptions!$B$14),IF($R$219&gt;Assumptions!$B$4,$Q$219/$R$219,Assumptions!$B$4))</f>
        <v>16.578338837418</v>
      </c>
      <c r="U219" s="18" t="n">
        <f aca="false">IF($B$219=1,$I$219,$D$120*$T$219)</f>
        <v>30000000</v>
      </c>
      <c r="V219" s="18" t="n">
        <f aca="false">IF($C$219=1,$J$219,$AI$120*$T$219)</f>
        <v>101680261.756047</v>
      </c>
      <c r="W219" s="18" t="n">
        <f aca="false">IF($D$219=1,$K$219,$AF$120*$T$219)</f>
        <v>100000000</v>
      </c>
      <c r="X219" s="18" t="n">
        <f aca="false">IF($E$219=1,$L$219,$AC$120*$T$219)</f>
        <v>60000000</v>
      </c>
      <c r="Y219" s="18" t="n">
        <f aca="false">IF($F$219=1,$M$219,$Z$120*$T$219)</f>
        <v>49735016.512254</v>
      </c>
      <c r="Z219" s="18" t="n">
        <f aca="false">IF($G$219=1,$N$219,$W$120*$T$219)</f>
        <v>82891694.18709</v>
      </c>
      <c r="AA219" s="18" t="n">
        <f aca="false">IF($H$219=1,$O$219,$T$120*$T$219)</f>
        <v>82891694.18709</v>
      </c>
      <c r="AB219" s="18" t="n">
        <f aca="false">($J$120+$O$120)*$T$219</f>
        <v>4650436.72721182</v>
      </c>
      <c r="AC219" s="18" t="n">
        <f aca="false">Assumptions!$B$20*$T$219</f>
        <v>149205049.536762</v>
      </c>
      <c r="AD219" s="18" t="n">
        <f aca="false">IF($S$219,Assumptions!$B$14*($T$219-Assumptions!$B$13),Assumptions!$B$4)</f>
        <v>38945847.093545</v>
      </c>
      <c r="AE219" s="18" t="n">
        <f aca="false">$U$219+$V$219+$W$219+$X$219+$Y$219+$Z$219+$AA$219+$AB$219+$AC$219+$AD$219</f>
        <v>700000000</v>
      </c>
      <c r="AF219" s="18" t="n">
        <f aca="false">IF(AND(IF($B$219=1,$U$219&gt;=INDEX($U$131:$U$258,1+$A$219-Assumptions!$B$77),$U$219&gt;INDEX($U$131:$U$258,1+$A$219+Assumptions!$B$77)),IF($C$219=1,$V$219&gt;=INDEX($V$131:$V$258,1+$A$219-Assumptions!$B$78),$V$219&gt;INDEX($V$131:$V$258,1+$A$219+Assumptions!$B$78)),IF($D$219=1,$W$219&gt;=INDEX($W$131:$W$258,1+$A$219-Assumptions!$B$79),$W$219&gt;INDEX($W$131:$W$258,1+$A$219+Assumptions!$B$79)),IF($E$219=1,$X$219&gt;=INDEX($X$131:$X$258,1+$A$219-Assumptions!$B$80),$X$219&gt;INDEX($X$131:$X$258,1+$A$219+Assumptions!$B$80)),IF($F$219=1,$Y$219&gt;=INDEX($Y$131:$Y$258,1+$A$219-Assumptions!$B$81),$Y$219&gt;INDEX($Y$131:$Y$258,1+$A$219+Assumptions!$B$81)),IF($G$219=1,$Z$219&gt;=INDEX($Z$131:$Z$258,1+$A$219-Assumptions!$B$82),$Z$219&gt;INDEX($Z$131:$Z$258,1+$A$219+Assumptions!$B$82)),IF($H$219=1,$AA$219&gt;=INDEX($AA$131:$AA$258,1+$A$219-Assumptions!$B$83),$AA$219&gt;INDEX($AA$131:$AA$258,1+$A$219+Assumptions!$B$83))),1,0)</f>
        <v>0</v>
      </c>
      <c r="AG219" s="16"/>
      <c r="AH219" s="16"/>
      <c r="AI219" s="16"/>
    </row>
    <row r="220" customFormat="false" ht="23.85" hidden="true" customHeight="false" outlineLevel="0" collapsed="false">
      <c r="A220" s="6" t="n">
        <f aca="false">ROW()-ROW($A$131)+Assumptions!$B$4</f>
        <v>89</v>
      </c>
      <c r="B220" s="18" t="n">
        <f aca="false">MOD(QUOTIENT($A$220,Assumptions!$B$77),2)</f>
        <v>1</v>
      </c>
      <c r="C220" s="18" t="n">
        <f aca="false">MOD(QUOTIENT($A$220,Assumptions!$B$78),2)</f>
        <v>0</v>
      </c>
      <c r="D220" s="18" t="n">
        <f aca="false">MOD(QUOTIENT($A$220,Assumptions!$B$79),2)</f>
        <v>1</v>
      </c>
      <c r="E220" s="18" t="n">
        <f aca="false">MOD(QUOTIENT($A$220,Assumptions!$B$80),2)</f>
        <v>1</v>
      </c>
      <c r="F220" s="18" t="n">
        <f aca="false">MOD(QUOTIENT($A$220,Assumptions!$B$81),2)</f>
        <v>0</v>
      </c>
      <c r="G220" s="18" t="n">
        <f aca="false">MOD(QUOTIENT($A$220,Assumptions!$B$82),2)</f>
        <v>0</v>
      </c>
      <c r="H220" s="18" t="n">
        <f aca="false">MOD(QUOTIENT($A$220,Assumptions!$B$83),2)</f>
        <v>1</v>
      </c>
      <c r="I220" s="18" t="n">
        <f aca="false">IF($B$220=1,MIN(Assumptions!$B$67,MAX(Assumptions!$B$4,Assumptions!$B$24-(Assumptions!$B$4))),Assumptions!$B$4)</f>
        <v>30000000</v>
      </c>
      <c r="J220" s="18" t="n">
        <f aca="false">IF($C$220=1,MIN(Assumptions!$B$66,MAX(Assumptions!$B$4,Assumptions!$B$24-($I$220))),Assumptions!$B$4)</f>
        <v>0</v>
      </c>
      <c r="K220" s="18" t="n">
        <f aca="false">IF($D$220=1,MIN(Assumptions!$B$61,MAX(Assumptions!$B$4,Assumptions!$B$24-($I$220+$J$220))),Assumptions!$B$4)</f>
        <v>100000000</v>
      </c>
      <c r="L220" s="18" t="n">
        <f aca="false">IF($E$220=1,MIN(Assumptions!$B$56,MAX(Assumptions!$B$4,Assumptions!$B$24-($I$220+$J$220+$K$220))),Assumptions!$B$4)</f>
        <v>60000000</v>
      </c>
      <c r="M220" s="18" t="n">
        <f aca="false">IF($F$220=1,MIN(Assumptions!$B$51,MAX(Assumptions!$B$4,Assumptions!$B$24-($I$220+$J$220+$K$220+$L$220))),Assumptions!$B$4)</f>
        <v>0</v>
      </c>
      <c r="N220" s="18" t="n">
        <f aca="false">IF($G$220=1,MIN(Assumptions!$B$46,MAX(Assumptions!$B$4,Assumptions!$B$24-($I$220+$J$220+$K$220+$L$220+$M$220))),Assumptions!$B$4)</f>
        <v>0</v>
      </c>
      <c r="O220" s="18" t="n">
        <f aca="false">IF($H$220=1,MIN(Assumptions!$B$41,MAX(Assumptions!$B$4,Assumptions!$B$24-($I$220+$J$220+$K$220+$L$220+$M$220+$N$220))),Assumptions!$B$4)</f>
        <v>5000000</v>
      </c>
      <c r="P220" s="18" t="n">
        <f aca="false">$I$220+$J$220+$K$220+$L$220+$M$220+$N$220+$O$220</f>
        <v>195000000</v>
      </c>
      <c r="Q220" s="18" t="n">
        <f aca="false">MAX(Assumptions!$B$4,Assumptions!$B$24-$P$220)</f>
        <v>505000000</v>
      </c>
      <c r="R220" s="18" t="n">
        <f aca="false">$J$120+$O$120+Assumptions!$B$20+IF($B$220=0,$D$120,Assumptions!$B$4)+IF($C$220=0,$AI$120,Assumptions!$B$4)+IF($D$220=0,$AF$120,Assumptions!$B$4)+IF($E$220=0,$AC$120,Assumptions!$B$4)+IF($F$220=0,$Z$120,Assumptions!$B$4)+IF($G$220=0,$W$120,Assumptions!$B$4)+IF($H$220=0,$T$120,Assumptions!$B$4)</f>
        <v>23413833.1063222</v>
      </c>
      <c r="S220" s="18" t="n">
        <f aca="false">IF($R$220&gt;Assumptions!$B$4,$Q$220/$R$220&gt;Assumptions!$B$13,FALSE())</f>
        <v>1</v>
      </c>
      <c r="T220" s="18" t="n">
        <f aca="false">IF($S$220,($Q$220+Assumptions!$B$14*Assumptions!$B$13)/($R$220+Assumptions!$B$14),IF($R$220&gt;Assumptions!$B$4,$Q$220/$R$220,Assumptions!$B$4))</f>
        <v>19.5841347714856</v>
      </c>
      <c r="U220" s="18" t="n">
        <f aca="false">IF($B$220=1,$I$220,$D$120*$T$220)</f>
        <v>30000000</v>
      </c>
      <c r="V220" s="18" t="n">
        <f aca="false">IF($C$220=1,$J$220,$AI$120*$T$220)</f>
        <v>120115770.907992</v>
      </c>
      <c r="W220" s="18" t="n">
        <f aca="false">IF($D$220=1,$K$220,$AF$120*$T$220)</f>
        <v>100000000</v>
      </c>
      <c r="X220" s="18" t="n">
        <f aca="false">IF($E$220=1,$L$220,$AC$120*$T$220)</f>
        <v>60000000</v>
      </c>
      <c r="Y220" s="18" t="n">
        <f aca="false">IF($F$220=1,$M$220,$Z$120*$T$220)</f>
        <v>58752404.3144568</v>
      </c>
      <c r="Z220" s="18" t="n">
        <f aca="false">IF($G$220=1,$N$220,$W$120*$T$220)</f>
        <v>97920673.857428</v>
      </c>
      <c r="AA220" s="18" t="n">
        <f aca="false">IF($H$220=1,$O$220,$T$120*$T$220)</f>
        <v>5000000</v>
      </c>
      <c r="AB220" s="18" t="n">
        <f aca="false">($J$120+$O$120)*$T$220</f>
        <v>5493601.04803885</v>
      </c>
      <c r="AC220" s="18" t="n">
        <f aca="false">Assumptions!$B$20*$T$220</f>
        <v>176257212.94337</v>
      </c>
      <c r="AD220" s="18" t="n">
        <f aca="false">IF($S$220,Assumptions!$B$14*($T$220-Assumptions!$B$13),Assumptions!$B$4)</f>
        <v>46460336.928714</v>
      </c>
      <c r="AE220" s="18" t="n">
        <f aca="false">$U$220+$V$220+$W$220+$X$220+$Y$220+$Z$220+$AA$220+$AB$220+$AC$220+$AD$220</f>
        <v>700000000</v>
      </c>
      <c r="AF220" s="18" t="n">
        <f aca="false">IF(AND(IF($B$220=1,$U$220&gt;=INDEX($U$131:$U$258,1+$A$220-Assumptions!$B$77),$U$220&gt;INDEX($U$131:$U$258,1+$A$220+Assumptions!$B$77)),IF($C$220=1,$V$220&gt;=INDEX($V$131:$V$258,1+$A$220-Assumptions!$B$78),$V$220&gt;INDEX($V$131:$V$258,1+$A$220+Assumptions!$B$78)),IF($D$220=1,$W$220&gt;=INDEX($W$131:$W$258,1+$A$220-Assumptions!$B$79),$W$220&gt;INDEX($W$131:$W$258,1+$A$220+Assumptions!$B$79)),IF($E$220=1,$X$220&gt;=INDEX($X$131:$X$258,1+$A$220-Assumptions!$B$80),$X$220&gt;INDEX($X$131:$X$258,1+$A$220+Assumptions!$B$80)),IF($F$220=1,$Y$220&gt;=INDEX($Y$131:$Y$258,1+$A$220-Assumptions!$B$81),$Y$220&gt;INDEX($Y$131:$Y$258,1+$A$220+Assumptions!$B$81)),IF($G$220=1,$Z$220&gt;=INDEX($Z$131:$Z$258,1+$A$220-Assumptions!$B$82),$Z$220&gt;INDEX($Z$131:$Z$258,1+$A$220+Assumptions!$B$82)),IF($H$220=1,$AA$220&gt;=INDEX($AA$131:$AA$258,1+$A$220-Assumptions!$B$83),$AA$220&gt;INDEX($AA$131:$AA$258,1+$A$220+Assumptions!$B$83))),1,0)</f>
        <v>0</v>
      </c>
      <c r="AG220" s="16"/>
      <c r="AH220" s="16"/>
      <c r="AI220" s="16"/>
    </row>
    <row r="221" customFormat="false" ht="23.85" hidden="true" customHeight="false" outlineLevel="0" collapsed="false">
      <c r="A221" s="6" t="n">
        <f aca="false">ROW()-ROW($A$131)+Assumptions!$B$4</f>
        <v>90</v>
      </c>
      <c r="B221" s="18" t="n">
        <f aca="false">MOD(QUOTIENT($A$221,Assumptions!$B$77),2)</f>
        <v>1</v>
      </c>
      <c r="C221" s="18" t="n">
        <f aca="false">MOD(QUOTIENT($A$221,Assumptions!$B$78),2)</f>
        <v>0</v>
      </c>
      <c r="D221" s="18" t="n">
        <f aca="false">MOD(QUOTIENT($A$221,Assumptions!$B$79),2)</f>
        <v>1</v>
      </c>
      <c r="E221" s="18" t="n">
        <f aca="false">MOD(QUOTIENT($A$221,Assumptions!$B$80),2)</f>
        <v>1</v>
      </c>
      <c r="F221" s="18" t="n">
        <f aca="false">MOD(QUOTIENT($A$221,Assumptions!$B$81),2)</f>
        <v>0</v>
      </c>
      <c r="G221" s="18" t="n">
        <f aca="false">MOD(QUOTIENT($A$221,Assumptions!$B$82),2)</f>
        <v>1</v>
      </c>
      <c r="H221" s="18" t="n">
        <f aca="false">MOD(QUOTIENT($A$221,Assumptions!$B$83),2)</f>
        <v>0</v>
      </c>
      <c r="I221" s="18" t="n">
        <f aca="false">IF($B$221=1,MIN(Assumptions!$B$67,MAX(Assumptions!$B$4,Assumptions!$B$24-(Assumptions!$B$4))),Assumptions!$B$4)</f>
        <v>30000000</v>
      </c>
      <c r="J221" s="18" t="n">
        <f aca="false">IF($C$221=1,MIN(Assumptions!$B$66,MAX(Assumptions!$B$4,Assumptions!$B$24-($I$221))),Assumptions!$B$4)</f>
        <v>0</v>
      </c>
      <c r="K221" s="18" t="n">
        <f aca="false">IF($D$221=1,MIN(Assumptions!$B$61,MAX(Assumptions!$B$4,Assumptions!$B$24-($I$221+$J$221))),Assumptions!$B$4)</f>
        <v>100000000</v>
      </c>
      <c r="L221" s="18" t="n">
        <f aca="false">IF($E$221=1,MIN(Assumptions!$B$56,MAX(Assumptions!$B$4,Assumptions!$B$24-($I$221+$J$221+$K$221))),Assumptions!$B$4)</f>
        <v>60000000</v>
      </c>
      <c r="M221" s="18" t="n">
        <f aca="false">IF($F$221=1,MIN(Assumptions!$B$51,MAX(Assumptions!$B$4,Assumptions!$B$24-($I$221+$J$221+$K$221+$L$221))),Assumptions!$B$4)</f>
        <v>0</v>
      </c>
      <c r="N221" s="18" t="n">
        <f aca="false">IF($G$221=1,MIN(Assumptions!$B$46,MAX(Assumptions!$B$4,Assumptions!$B$24-($I$221+$J$221+$K$221+$L$221+$M$221))),Assumptions!$B$4)</f>
        <v>15000000</v>
      </c>
      <c r="O221" s="18" t="n">
        <f aca="false">IF($H$221=1,MIN(Assumptions!$B$41,MAX(Assumptions!$B$4,Assumptions!$B$24-($I$221+$J$221+$K$221+$L$221+$M$221+$N$221))),Assumptions!$B$4)</f>
        <v>0</v>
      </c>
      <c r="P221" s="18" t="n">
        <f aca="false">$I$221+$J$221+$K$221+$L$221+$M$221+$N$221+$O$221</f>
        <v>205000000</v>
      </c>
      <c r="Q221" s="18" t="n">
        <f aca="false">MAX(Assumptions!$B$4,Assumptions!$B$24-$P$221)</f>
        <v>495000000</v>
      </c>
      <c r="R221" s="18" t="n">
        <f aca="false">$J$120+$O$120+Assumptions!$B$20+IF($B$221=0,$D$120,Assumptions!$B$4)+IF($C$221=0,$AI$120,Assumptions!$B$4)+IF($D$221=0,$AF$120,Assumptions!$B$4)+IF($E$221=0,$AC$120,Assumptions!$B$4)+IF($F$221=0,$Z$120,Assumptions!$B$4)+IF($G$221=0,$W$120,Assumptions!$B$4)+IF($H$221=0,$T$120,Assumptions!$B$4)</f>
        <v>23413833.1063222</v>
      </c>
      <c r="S221" s="18" t="n">
        <f aca="false">IF($R$221&gt;Assumptions!$B$4,$Q$221/$R$221&gt;Assumptions!$B$13,FALSE())</f>
        <v>1</v>
      </c>
      <c r="T221" s="18" t="n">
        <f aca="false">IF($S$221,($Q$221+Assumptions!$B$14*Assumptions!$B$13)/($R$221+Assumptions!$B$14),IF($R$221&gt;Assumptions!$B$4,$Q$221/$R$221,Assumptions!$B$4))</f>
        <v>19.1982404902741</v>
      </c>
      <c r="U221" s="18" t="n">
        <f aca="false">IF($B$221=1,$I$221,$D$120*$T$221)</f>
        <v>30000000</v>
      </c>
      <c r="V221" s="18" t="n">
        <f aca="false">IF($C$221=1,$J$221,$AI$120*$T$221)</f>
        <v>117748957.68813</v>
      </c>
      <c r="W221" s="18" t="n">
        <f aca="false">IF($D$221=1,$K$221,$AF$120*$T$221)</f>
        <v>100000000</v>
      </c>
      <c r="X221" s="18" t="n">
        <f aca="false">IF($E$221=1,$L$221,$AC$120*$T$221)</f>
        <v>60000000</v>
      </c>
      <c r="Y221" s="18" t="n">
        <f aca="false">IF($F$221=1,$M$221,$Z$120*$T$221)</f>
        <v>57594721.4708222</v>
      </c>
      <c r="Z221" s="18" t="n">
        <f aca="false">IF($G$221=1,$N$221,$W$120*$T$221)</f>
        <v>15000000</v>
      </c>
      <c r="AA221" s="18" t="n">
        <f aca="false">IF($H$221=1,$O$221,$T$120*$T$221)</f>
        <v>95991202.4513703</v>
      </c>
      <c r="AB221" s="18" t="n">
        <f aca="false">($J$120+$O$120)*$T$221</f>
        <v>5385352.75152577</v>
      </c>
      <c r="AC221" s="18" t="n">
        <f aca="false">Assumptions!$B$20*$T$221</f>
        <v>172784164.412467</v>
      </c>
      <c r="AD221" s="18" t="n">
        <f aca="false">IF($S$221,Assumptions!$B$14*($T$221-Assumptions!$B$13),Assumptions!$B$4)</f>
        <v>45495601.2256852</v>
      </c>
      <c r="AE221" s="18" t="n">
        <f aca="false">$U$221+$V$221+$W$221+$X$221+$Y$221+$Z$221+$AA$221+$AB$221+$AC$221+$AD$221</f>
        <v>700000000</v>
      </c>
      <c r="AF221" s="18" t="n">
        <f aca="false">IF(AND(IF($B$221=1,$U$221&gt;=INDEX($U$131:$U$258,1+$A$221-Assumptions!$B$77),$U$221&gt;INDEX($U$131:$U$258,1+$A$221+Assumptions!$B$77)),IF($C$221=1,$V$221&gt;=INDEX($V$131:$V$258,1+$A$221-Assumptions!$B$78),$V$221&gt;INDEX($V$131:$V$258,1+$A$221+Assumptions!$B$78)),IF($D$221=1,$W$221&gt;=INDEX($W$131:$W$258,1+$A$221-Assumptions!$B$79),$W$221&gt;INDEX($W$131:$W$258,1+$A$221+Assumptions!$B$79)),IF($E$221=1,$X$221&gt;=INDEX($X$131:$X$258,1+$A$221-Assumptions!$B$80),$X$221&gt;INDEX($X$131:$X$258,1+$A$221+Assumptions!$B$80)),IF($F$221=1,$Y$221&gt;=INDEX($Y$131:$Y$258,1+$A$221-Assumptions!$B$81),$Y$221&gt;INDEX($Y$131:$Y$258,1+$A$221+Assumptions!$B$81)),IF($G$221=1,$Z$221&gt;=INDEX($Z$131:$Z$258,1+$A$221-Assumptions!$B$82),$Z$221&gt;INDEX($Z$131:$Z$258,1+$A$221+Assumptions!$B$82)),IF($H$221=1,$AA$221&gt;=INDEX($AA$131:$AA$258,1+$A$221-Assumptions!$B$83),$AA$221&gt;INDEX($AA$131:$AA$258,1+$A$221+Assumptions!$B$83))),1,0)</f>
        <v>0</v>
      </c>
      <c r="AG221" s="16"/>
      <c r="AH221" s="16"/>
      <c r="AI221" s="16"/>
    </row>
    <row r="222" customFormat="false" ht="23.85" hidden="true" customHeight="false" outlineLevel="0" collapsed="false">
      <c r="A222" s="6" t="n">
        <f aca="false">ROW()-ROW($A$131)+Assumptions!$B$4</f>
        <v>91</v>
      </c>
      <c r="B222" s="18" t="n">
        <f aca="false">MOD(QUOTIENT($A$222,Assumptions!$B$77),2)</f>
        <v>1</v>
      </c>
      <c r="C222" s="18" t="n">
        <f aca="false">MOD(QUOTIENT($A$222,Assumptions!$B$78),2)</f>
        <v>0</v>
      </c>
      <c r="D222" s="18" t="n">
        <f aca="false">MOD(QUOTIENT($A$222,Assumptions!$B$79),2)</f>
        <v>1</v>
      </c>
      <c r="E222" s="18" t="n">
        <f aca="false">MOD(QUOTIENT($A$222,Assumptions!$B$80),2)</f>
        <v>1</v>
      </c>
      <c r="F222" s="18" t="n">
        <f aca="false">MOD(QUOTIENT($A$222,Assumptions!$B$81),2)</f>
        <v>0</v>
      </c>
      <c r="G222" s="18" t="n">
        <f aca="false">MOD(QUOTIENT($A$222,Assumptions!$B$82),2)</f>
        <v>1</v>
      </c>
      <c r="H222" s="18" t="n">
        <f aca="false">MOD(QUOTIENT($A$222,Assumptions!$B$83),2)</f>
        <v>1</v>
      </c>
      <c r="I222" s="18" t="n">
        <f aca="false">IF($B$222=1,MIN(Assumptions!$B$67,MAX(Assumptions!$B$4,Assumptions!$B$24-(Assumptions!$B$4))),Assumptions!$B$4)</f>
        <v>30000000</v>
      </c>
      <c r="J222" s="18" t="n">
        <f aca="false">IF($C$222=1,MIN(Assumptions!$B$66,MAX(Assumptions!$B$4,Assumptions!$B$24-($I$222))),Assumptions!$B$4)</f>
        <v>0</v>
      </c>
      <c r="K222" s="18" t="n">
        <f aca="false">IF($D$222=1,MIN(Assumptions!$B$61,MAX(Assumptions!$B$4,Assumptions!$B$24-($I$222+$J$222))),Assumptions!$B$4)</f>
        <v>100000000</v>
      </c>
      <c r="L222" s="18" t="n">
        <f aca="false">IF($E$222=1,MIN(Assumptions!$B$56,MAX(Assumptions!$B$4,Assumptions!$B$24-($I$222+$J$222+$K$222))),Assumptions!$B$4)</f>
        <v>60000000</v>
      </c>
      <c r="M222" s="18" t="n">
        <f aca="false">IF($F$222=1,MIN(Assumptions!$B$51,MAX(Assumptions!$B$4,Assumptions!$B$24-($I$222+$J$222+$K$222+$L$222))),Assumptions!$B$4)</f>
        <v>0</v>
      </c>
      <c r="N222" s="18" t="n">
        <f aca="false">IF($G$222=1,MIN(Assumptions!$B$46,MAX(Assumptions!$B$4,Assumptions!$B$24-($I$222+$J$222+$K$222+$L$222+$M$222))),Assumptions!$B$4)</f>
        <v>15000000</v>
      </c>
      <c r="O222" s="18" t="n">
        <f aca="false">IF($H$222=1,MIN(Assumptions!$B$41,MAX(Assumptions!$B$4,Assumptions!$B$24-($I$222+$J$222+$K$222+$L$222+$M$222+$N$222))),Assumptions!$B$4)</f>
        <v>5000000</v>
      </c>
      <c r="P222" s="18" t="n">
        <f aca="false">$I$222+$J$222+$K$222+$L$222+$M$222+$N$222+$O$222</f>
        <v>210000000</v>
      </c>
      <c r="Q222" s="18" t="n">
        <f aca="false">MAX(Assumptions!$B$4,Assumptions!$B$24-$P$222)</f>
        <v>490000000</v>
      </c>
      <c r="R222" s="18" t="n">
        <f aca="false">$J$120+$O$120+Assumptions!$B$20+IF($B$222=0,$D$120,Assumptions!$B$4)+IF($C$222=0,$AI$120,Assumptions!$B$4)+IF($D$222=0,$AF$120,Assumptions!$B$4)+IF($E$222=0,$AC$120,Assumptions!$B$4)+IF($F$222=0,$Z$120,Assumptions!$B$4)+IF($G$222=0,$W$120,Assumptions!$B$4)+IF($H$222=0,$T$120,Assumptions!$B$4)</f>
        <v>18413833.1063222</v>
      </c>
      <c r="S222" s="18" t="n">
        <f aca="false">IF($R$222&gt;Assumptions!$B$4,$Q$222/$R$222&gt;Assumptions!$B$13,FALSE())</f>
        <v>1</v>
      </c>
      <c r="T222" s="18" t="n">
        <f aca="false">IF($S$222,($Q$222+Assumptions!$B$14*Assumptions!$B$13)/($R$222+Assumptions!$B$14),IF($R$222&gt;Assumptions!$B$4,$Q$222/$R$222,Assumptions!$B$4))</f>
        <v>23.5490068939642</v>
      </c>
      <c r="U222" s="18" t="n">
        <f aca="false">IF($B$222=1,$I$222,$D$120*$T$222)</f>
        <v>30000000</v>
      </c>
      <c r="V222" s="18" t="n">
        <f aca="false">IF($C$222=1,$J$222,$AI$120*$T$222)</f>
        <v>144433601.493826</v>
      </c>
      <c r="W222" s="18" t="n">
        <f aca="false">IF($D$222=1,$K$222,$AF$120*$T$222)</f>
        <v>100000000</v>
      </c>
      <c r="X222" s="18" t="n">
        <f aca="false">IF($E$222=1,$L$222,$AC$120*$T$222)</f>
        <v>60000000</v>
      </c>
      <c r="Y222" s="18" t="n">
        <f aca="false">IF($F$222=1,$M$222,$Z$120*$T$222)</f>
        <v>70647020.6818927</v>
      </c>
      <c r="Z222" s="18" t="n">
        <f aca="false">IF($G$222=1,$N$222,$W$120*$T$222)</f>
        <v>15000000</v>
      </c>
      <c r="AA222" s="18" t="n">
        <f aca="false">IF($H$222=1,$O$222,$T$120*$T$222)</f>
        <v>5000000</v>
      </c>
      <c r="AB222" s="18" t="n">
        <f aca="false">($J$120+$O$120)*$T$222</f>
        <v>6605798.54369244</v>
      </c>
      <c r="AC222" s="18" t="n">
        <f aca="false">Assumptions!$B$20*$T$222</f>
        <v>211941062.045678</v>
      </c>
      <c r="AD222" s="18" t="n">
        <f aca="false">IF($S$222,Assumptions!$B$14*($T$222-Assumptions!$B$13),Assumptions!$B$4)</f>
        <v>56372517.2349106</v>
      </c>
      <c r="AE222" s="18" t="n">
        <f aca="false">$U$222+$V$222+$W$222+$X$222+$Y$222+$Z$222+$AA$222+$AB$222+$AC$222+$AD$222</f>
        <v>700000000</v>
      </c>
      <c r="AF222" s="18" t="n">
        <f aca="false">IF(AND(IF($B$222=1,$U$222&gt;=INDEX($U$131:$U$258,1+$A$222-Assumptions!$B$77),$U$222&gt;INDEX($U$131:$U$258,1+$A$222+Assumptions!$B$77)),IF($C$222=1,$V$222&gt;=INDEX($V$131:$V$258,1+$A$222-Assumptions!$B$78),$V$222&gt;INDEX($V$131:$V$258,1+$A$222+Assumptions!$B$78)),IF($D$222=1,$W$222&gt;=INDEX($W$131:$W$258,1+$A$222-Assumptions!$B$79),$W$222&gt;INDEX($W$131:$W$258,1+$A$222+Assumptions!$B$79)),IF($E$222=1,$X$222&gt;=INDEX($X$131:$X$258,1+$A$222-Assumptions!$B$80),$X$222&gt;INDEX($X$131:$X$258,1+$A$222+Assumptions!$B$80)),IF($F$222=1,$Y$222&gt;=INDEX($Y$131:$Y$258,1+$A$222-Assumptions!$B$81),$Y$222&gt;INDEX($Y$131:$Y$258,1+$A$222+Assumptions!$B$81)),IF($G$222=1,$Z$222&gt;=INDEX($Z$131:$Z$258,1+$A$222-Assumptions!$B$82),$Z$222&gt;INDEX($Z$131:$Z$258,1+$A$222+Assumptions!$B$82)),IF($H$222=1,$AA$222&gt;=INDEX($AA$131:$AA$258,1+$A$222-Assumptions!$B$83),$AA$222&gt;INDEX($AA$131:$AA$258,1+$A$222+Assumptions!$B$83))),1,0)</f>
        <v>0</v>
      </c>
      <c r="AG222" s="16"/>
      <c r="AH222" s="16"/>
      <c r="AI222" s="16"/>
    </row>
    <row r="223" customFormat="false" ht="23.85" hidden="true" customHeight="false" outlineLevel="0" collapsed="false">
      <c r="A223" s="6" t="n">
        <f aca="false">ROW()-ROW($A$131)+Assumptions!$B$4</f>
        <v>92</v>
      </c>
      <c r="B223" s="18" t="n">
        <f aca="false">MOD(QUOTIENT($A$223,Assumptions!$B$77),2)</f>
        <v>1</v>
      </c>
      <c r="C223" s="18" t="n">
        <f aca="false">MOD(QUOTIENT($A$223,Assumptions!$B$78),2)</f>
        <v>0</v>
      </c>
      <c r="D223" s="18" t="n">
        <f aca="false">MOD(QUOTIENT($A$223,Assumptions!$B$79),2)</f>
        <v>1</v>
      </c>
      <c r="E223" s="18" t="n">
        <f aca="false">MOD(QUOTIENT($A$223,Assumptions!$B$80),2)</f>
        <v>1</v>
      </c>
      <c r="F223" s="18" t="n">
        <f aca="false">MOD(QUOTIENT($A$223,Assumptions!$B$81),2)</f>
        <v>1</v>
      </c>
      <c r="G223" s="18" t="n">
        <f aca="false">MOD(QUOTIENT($A$223,Assumptions!$B$82),2)</f>
        <v>0</v>
      </c>
      <c r="H223" s="18" t="n">
        <f aca="false">MOD(QUOTIENT($A$223,Assumptions!$B$83),2)</f>
        <v>0</v>
      </c>
      <c r="I223" s="18" t="n">
        <f aca="false">IF($B$223=1,MIN(Assumptions!$B$67,MAX(Assumptions!$B$4,Assumptions!$B$24-(Assumptions!$B$4))),Assumptions!$B$4)</f>
        <v>30000000</v>
      </c>
      <c r="J223" s="18" t="n">
        <f aca="false">IF($C$223=1,MIN(Assumptions!$B$66,MAX(Assumptions!$B$4,Assumptions!$B$24-($I$223))),Assumptions!$B$4)</f>
        <v>0</v>
      </c>
      <c r="K223" s="18" t="n">
        <f aca="false">IF($D$223=1,MIN(Assumptions!$B$61,MAX(Assumptions!$B$4,Assumptions!$B$24-($I$223+$J$223))),Assumptions!$B$4)</f>
        <v>100000000</v>
      </c>
      <c r="L223" s="18" t="n">
        <f aca="false">IF($E$223=1,MIN(Assumptions!$B$56,MAX(Assumptions!$B$4,Assumptions!$B$24-($I$223+$J$223+$K$223))),Assumptions!$B$4)</f>
        <v>60000000</v>
      </c>
      <c r="M223" s="18" t="n">
        <f aca="false">IF($F$223=1,MIN(Assumptions!$B$51,MAX(Assumptions!$B$4,Assumptions!$B$24-($I$223+$J$223+$K$223+$L$223))),Assumptions!$B$4)</f>
        <v>30000000</v>
      </c>
      <c r="N223" s="18" t="n">
        <f aca="false">IF($G$223=1,MIN(Assumptions!$B$46,MAX(Assumptions!$B$4,Assumptions!$B$24-($I$223+$J$223+$K$223+$L$223+$M$223))),Assumptions!$B$4)</f>
        <v>0</v>
      </c>
      <c r="O223" s="18" t="n">
        <f aca="false">IF($H$223=1,MIN(Assumptions!$B$41,MAX(Assumptions!$B$4,Assumptions!$B$24-($I$223+$J$223+$K$223+$L$223+$M$223+$N$223))),Assumptions!$B$4)</f>
        <v>0</v>
      </c>
      <c r="P223" s="18" t="n">
        <f aca="false">$I$223+$J$223+$K$223+$L$223+$M$223+$N$223+$O$223</f>
        <v>220000000</v>
      </c>
      <c r="Q223" s="18" t="n">
        <f aca="false">MAX(Assumptions!$B$4,Assumptions!$B$24-$P$223)</f>
        <v>480000000</v>
      </c>
      <c r="R223" s="18" t="n">
        <f aca="false">$J$120+$O$120+Assumptions!$B$20+IF($B$223=0,$D$120,Assumptions!$B$4)+IF($C$223=0,$AI$120,Assumptions!$B$4)+IF($D$223=0,$AF$120,Assumptions!$B$4)+IF($E$223=0,$AC$120,Assumptions!$B$4)+IF($F$223=0,$Z$120,Assumptions!$B$4)+IF($G$223=0,$W$120,Assumptions!$B$4)+IF($H$223=0,$T$120,Assumptions!$B$4)</f>
        <v>25413833.1063222</v>
      </c>
      <c r="S223" s="18" t="n">
        <f aca="false">IF($R$223&gt;Assumptions!$B$4,$Q$223/$R$223&gt;Assumptions!$B$13,FALSE())</f>
        <v>1</v>
      </c>
      <c r="T223" s="18" t="n">
        <f aca="false">IF($S$223,($Q$223+Assumptions!$B$14*Assumptions!$B$13)/($R$223+Assumptions!$B$14),IF($R$223&gt;Assumptions!$B$4,$Q$223/$R$223,Assumptions!$B$4))</f>
        <v>17.2853365627782</v>
      </c>
      <c r="U223" s="18" t="n">
        <f aca="false">IF($B$223=1,$I$223,$D$120*$T$223)</f>
        <v>30000000</v>
      </c>
      <c r="V223" s="18" t="n">
        <f aca="false">IF($C$223=1,$J$223,$AI$120*$T$223)</f>
        <v>106016505.241028</v>
      </c>
      <c r="W223" s="18" t="n">
        <f aca="false">IF($D$223=1,$K$223,$AF$120*$T$223)</f>
        <v>100000000</v>
      </c>
      <c r="X223" s="18" t="n">
        <f aca="false">IF($E$223=1,$L$223,$AC$120*$T$223)</f>
        <v>60000000</v>
      </c>
      <c r="Y223" s="18" t="n">
        <f aca="false">IF($F$223=1,$M$223,$Z$120*$T$223)</f>
        <v>30000000</v>
      </c>
      <c r="Z223" s="18" t="n">
        <f aca="false">IF($G$223=1,$N$223,$W$120*$T$223)</f>
        <v>86426682.8138909</v>
      </c>
      <c r="AA223" s="18" t="n">
        <f aca="false">IF($H$223=1,$O$223,$T$120*$T$223)</f>
        <v>86426682.8138909</v>
      </c>
      <c r="AB223" s="18" t="n">
        <f aca="false">($J$120+$O$120)*$T$223</f>
        <v>4848758.65924095</v>
      </c>
      <c r="AC223" s="18" t="n">
        <f aca="false">Assumptions!$B$20*$T$223</f>
        <v>155568029.065004</v>
      </c>
      <c r="AD223" s="18" t="n">
        <f aca="false">IF($S$223,Assumptions!$B$14*($T$223-Assumptions!$B$13),Assumptions!$B$4)</f>
        <v>40713341.4069455</v>
      </c>
      <c r="AE223" s="18" t="n">
        <f aca="false">$U$223+$V$223+$W$223+$X$223+$Y$223+$Z$223+$AA$223+$AB$223+$AC$223+$AD$223</f>
        <v>700000000</v>
      </c>
      <c r="AF223" s="18" t="n">
        <f aca="false">IF(AND(IF($B$223=1,$U$223&gt;=INDEX($U$131:$U$258,1+$A$223-Assumptions!$B$77),$U$223&gt;INDEX($U$131:$U$258,1+$A$223+Assumptions!$B$77)),IF($C$223=1,$V$223&gt;=INDEX($V$131:$V$258,1+$A$223-Assumptions!$B$78),$V$223&gt;INDEX($V$131:$V$258,1+$A$223+Assumptions!$B$78)),IF($D$223=1,$W$223&gt;=INDEX($W$131:$W$258,1+$A$223-Assumptions!$B$79),$W$223&gt;INDEX($W$131:$W$258,1+$A$223+Assumptions!$B$79)),IF($E$223=1,$X$223&gt;=INDEX($X$131:$X$258,1+$A$223-Assumptions!$B$80),$X$223&gt;INDEX($X$131:$X$258,1+$A$223+Assumptions!$B$80)),IF($F$223=1,$Y$223&gt;=INDEX($Y$131:$Y$258,1+$A$223-Assumptions!$B$81),$Y$223&gt;INDEX($Y$131:$Y$258,1+$A$223+Assumptions!$B$81)),IF($G$223=1,$Z$223&gt;=INDEX($Z$131:$Z$258,1+$A$223-Assumptions!$B$82),$Z$223&gt;INDEX($Z$131:$Z$258,1+$A$223+Assumptions!$B$82)),IF($H$223=1,$AA$223&gt;=INDEX($AA$131:$AA$258,1+$A$223-Assumptions!$B$83),$AA$223&gt;INDEX($AA$131:$AA$258,1+$A$223+Assumptions!$B$83))),1,0)</f>
        <v>0</v>
      </c>
      <c r="AG223" s="16"/>
      <c r="AH223" s="16"/>
      <c r="AI223" s="16"/>
    </row>
    <row r="224" customFormat="false" ht="23.85" hidden="true" customHeight="false" outlineLevel="0" collapsed="false">
      <c r="A224" s="6" t="n">
        <f aca="false">ROW()-ROW($A$131)+Assumptions!$B$4</f>
        <v>93</v>
      </c>
      <c r="B224" s="18" t="n">
        <f aca="false">MOD(QUOTIENT($A$224,Assumptions!$B$77),2)</f>
        <v>1</v>
      </c>
      <c r="C224" s="18" t="n">
        <f aca="false">MOD(QUOTIENT($A$224,Assumptions!$B$78),2)</f>
        <v>0</v>
      </c>
      <c r="D224" s="18" t="n">
        <f aca="false">MOD(QUOTIENT($A$224,Assumptions!$B$79),2)</f>
        <v>1</v>
      </c>
      <c r="E224" s="18" t="n">
        <f aca="false">MOD(QUOTIENT($A$224,Assumptions!$B$80),2)</f>
        <v>1</v>
      </c>
      <c r="F224" s="18" t="n">
        <f aca="false">MOD(QUOTIENT($A$224,Assumptions!$B$81),2)</f>
        <v>1</v>
      </c>
      <c r="G224" s="18" t="n">
        <f aca="false">MOD(QUOTIENT($A$224,Assumptions!$B$82),2)</f>
        <v>0</v>
      </c>
      <c r="H224" s="18" t="n">
        <f aca="false">MOD(QUOTIENT($A$224,Assumptions!$B$83),2)</f>
        <v>1</v>
      </c>
      <c r="I224" s="18" t="n">
        <f aca="false">IF($B$224=1,MIN(Assumptions!$B$67,MAX(Assumptions!$B$4,Assumptions!$B$24-(Assumptions!$B$4))),Assumptions!$B$4)</f>
        <v>30000000</v>
      </c>
      <c r="J224" s="18" t="n">
        <f aca="false">IF($C$224=1,MIN(Assumptions!$B$66,MAX(Assumptions!$B$4,Assumptions!$B$24-($I$224))),Assumptions!$B$4)</f>
        <v>0</v>
      </c>
      <c r="K224" s="18" t="n">
        <f aca="false">IF($D$224=1,MIN(Assumptions!$B$61,MAX(Assumptions!$B$4,Assumptions!$B$24-($I$224+$J$224))),Assumptions!$B$4)</f>
        <v>100000000</v>
      </c>
      <c r="L224" s="18" t="n">
        <f aca="false">IF($E$224=1,MIN(Assumptions!$B$56,MAX(Assumptions!$B$4,Assumptions!$B$24-($I$224+$J$224+$K$224))),Assumptions!$B$4)</f>
        <v>60000000</v>
      </c>
      <c r="M224" s="18" t="n">
        <f aca="false">IF($F$224=1,MIN(Assumptions!$B$51,MAX(Assumptions!$B$4,Assumptions!$B$24-($I$224+$J$224+$K$224+$L$224))),Assumptions!$B$4)</f>
        <v>30000000</v>
      </c>
      <c r="N224" s="18" t="n">
        <f aca="false">IF($G$224=1,MIN(Assumptions!$B$46,MAX(Assumptions!$B$4,Assumptions!$B$24-($I$224+$J$224+$K$224+$L$224+$M$224))),Assumptions!$B$4)</f>
        <v>0</v>
      </c>
      <c r="O224" s="18" t="n">
        <f aca="false">IF($H$224=1,MIN(Assumptions!$B$41,MAX(Assumptions!$B$4,Assumptions!$B$24-($I$224+$J$224+$K$224+$L$224+$M$224+$N$224))),Assumptions!$B$4)</f>
        <v>5000000</v>
      </c>
      <c r="P224" s="18" t="n">
        <f aca="false">$I$224+$J$224+$K$224+$L$224+$M$224+$N$224+$O$224</f>
        <v>225000000</v>
      </c>
      <c r="Q224" s="18" t="n">
        <f aca="false">MAX(Assumptions!$B$4,Assumptions!$B$24-$P$224)</f>
        <v>475000000</v>
      </c>
      <c r="R224" s="18" t="n">
        <f aca="false">$J$120+$O$120+Assumptions!$B$20+IF($B$224=0,$D$120,Assumptions!$B$4)+IF($C$224=0,$AI$120,Assumptions!$B$4)+IF($D$224=0,$AF$120,Assumptions!$B$4)+IF($E$224=0,$AC$120,Assumptions!$B$4)+IF($F$224=0,$Z$120,Assumptions!$B$4)+IF($G$224=0,$W$120,Assumptions!$B$4)+IF($H$224=0,$T$120,Assumptions!$B$4)</f>
        <v>20413833.1063222</v>
      </c>
      <c r="S224" s="18" t="n">
        <f aca="false">IF($R$224&gt;Assumptions!$B$4,$Q$224/$R$224&gt;Assumptions!$B$13,FALSE())</f>
        <v>1</v>
      </c>
      <c r="T224" s="18" t="n">
        <f aca="false">IF($S$224,($Q$224+Assumptions!$B$14*Assumptions!$B$13)/($R$224+Assumptions!$B$14),IF($R$224&gt;Assumptions!$B$4,$Q$224/$R$224,Assumptions!$B$4))</f>
        <v>20.8389402935928</v>
      </c>
      <c r="U224" s="18" t="n">
        <f aca="false">IF($B$224=1,$I$224,$D$120*$T$224)</f>
        <v>30000000</v>
      </c>
      <c r="V224" s="18" t="n">
        <f aca="false">IF($C$224=1,$J$224,$AI$120*$T$224)</f>
        <v>127811895.060843</v>
      </c>
      <c r="W224" s="18" t="n">
        <f aca="false">IF($D$224=1,$K$224,$AF$120*$T$224)</f>
        <v>100000000</v>
      </c>
      <c r="X224" s="18" t="n">
        <f aca="false">IF($E$224=1,$L$224,$AC$120*$T$224)</f>
        <v>60000000</v>
      </c>
      <c r="Y224" s="18" t="n">
        <f aca="false">IF($F$224=1,$M$224,$Z$120*$T$224)</f>
        <v>30000000</v>
      </c>
      <c r="Z224" s="18" t="n">
        <f aca="false">IF($G$224=1,$N$224,$W$120*$T$224)</f>
        <v>104194701.467964</v>
      </c>
      <c r="AA224" s="18" t="n">
        <f aca="false">IF($H$224=1,$O$224,$T$120*$T$224)</f>
        <v>5000000</v>
      </c>
      <c r="AB224" s="18" t="n">
        <f aca="false">($J$120+$O$120)*$T$224</f>
        <v>5845590.09487538</v>
      </c>
      <c r="AC224" s="18" t="n">
        <f aca="false">Assumptions!$B$20*$T$224</f>
        <v>187550462.642336</v>
      </c>
      <c r="AD224" s="18" t="n">
        <f aca="false">IF($S$224,Assumptions!$B$14*($T$224-Assumptions!$B$13),Assumptions!$B$4)</f>
        <v>49597350.7339821</v>
      </c>
      <c r="AE224" s="18" t="n">
        <f aca="false">$U$224+$V$224+$W$224+$X$224+$Y$224+$Z$224+$AA$224+$AB$224+$AC$224+$AD$224</f>
        <v>700000000</v>
      </c>
      <c r="AF224" s="18" t="n">
        <f aca="false">IF(AND(IF($B$224=1,$U$224&gt;=INDEX($U$131:$U$258,1+$A$224-Assumptions!$B$77),$U$224&gt;INDEX($U$131:$U$258,1+$A$224+Assumptions!$B$77)),IF($C$224=1,$V$224&gt;=INDEX($V$131:$V$258,1+$A$224-Assumptions!$B$78),$V$224&gt;INDEX($V$131:$V$258,1+$A$224+Assumptions!$B$78)),IF($D$224=1,$W$224&gt;=INDEX($W$131:$W$258,1+$A$224-Assumptions!$B$79),$W$224&gt;INDEX($W$131:$W$258,1+$A$224+Assumptions!$B$79)),IF($E$224=1,$X$224&gt;=INDEX($X$131:$X$258,1+$A$224-Assumptions!$B$80),$X$224&gt;INDEX($X$131:$X$258,1+$A$224+Assumptions!$B$80)),IF($F$224=1,$Y$224&gt;=INDEX($Y$131:$Y$258,1+$A$224-Assumptions!$B$81),$Y$224&gt;INDEX($Y$131:$Y$258,1+$A$224+Assumptions!$B$81)),IF($G$224=1,$Z$224&gt;=INDEX($Z$131:$Z$258,1+$A$224-Assumptions!$B$82),$Z$224&gt;INDEX($Z$131:$Z$258,1+$A$224+Assumptions!$B$82)),IF($H$224=1,$AA$224&gt;=INDEX($AA$131:$AA$258,1+$A$224-Assumptions!$B$83),$AA$224&gt;INDEX($AA$131:$AA$258,1+$A$224+Assumptions!$B$83))),1,0)</f>
        <v>0</v>
      </c>
      <c r="AG224" s="16"/>
      <c r="AH224" s="16"/>
      <c r="AI224" s="16"/>
    </row>
    <row r="225" customFormat="false" ht="23.85" hidden="true" customHeight="false" outlineLevel="0" collapsed="false">
      <c r="A225" s="6" t="n">
        <f aca="false">ROW()-ROW($A$131)+Assumptions!$B$4</f>
        <v>94</v>
      </c>
      <c r="B225" s="18" t="n">
        <f aca="false">MOD(QUOTIENT($A$225,Assumptions!$B$77),2)</f>
        <v>1</v>
      </c>
      <c r="C225" s="18" t="n">
        <f aca="false">MOD(QUOTIENT($A$225,Assumptions!$B$78),2)</f>
        <v>0</v>
      </c>
      <c r="D225" s="18" t="n">
        <f aca="false">MOD(QUOTIENT($A$225,Assumptions!$B$79),2)</f>
        <v>1</v>
      </c>
      <c r="E225" s="18" t="n">
        <f aca="false">MOD(QUOTIENT($A$225,Assumptions!$B$80),2)</f>
        <v>1</v>
      </c>
      <c r="F225" s="18" t="n">
        <f aca="false">MOD(QUOTIENT($A$225,Assumptions!$B$81),2)</f>
        <v>1</v>
      </c>
      <c r="G225" s="18" t="n">
        <f aca="false">MOD(QUOTIENT($A$225,Assumptions!$B$82),2)</f>
        <v>1</v>
      </c>
      <c r="H225" s="18" t="n">
        <f aca="false">MOD(QUOTIENT($A$225,Assumptions!$B$83),2)</f>
        <v>0</v>
      </c>
      <c r="I225" s="18" t="n">
        <f aca="false">IF($B$225=1,MIN(Assumptions!$B$67,MAX(Assumptions!$B$4,Assumptions!$B$24-(Assumptions!$B$4))),Assumptions!$B$4)</f>
        <v>30000000</v>
      </c>
      <c r="J225" s="18" t="n">
        <f aca="false">IF($C$225=1,MIN(Assumptions!$B$66,MAX(Assumptions!$B$4,Assumptions!$B$24-($I$225))),Assumptions!$B$4)</f>
        <v>0</v>
      </c>
      <c r="K225" s="18" t="n">
        <f aca="false">IF($D$225=1,MIN(Assumptions!$B$61,MAX(Assumptions!$B$4,Assumptions!$B$24-($I$225+$J$225))),Assumptions!$B$4)</f>
        <v>100000000</v>
      </c>
      <c r="L225" s="18" t="n">
        <f aca="false">IF($E$225=1,MIN(Assumptions!$B$56,MAX(Assumptions!$B$4,Assumptions!$B$24-($I$225+$J$225+$K$225))),Assumptions!$B$4)</f>
        <v>60000000</v>
      </c>
      <c r="M225" s="18" t="n">
        <f aca="false">IF($F$225=1,MIN(Assumptions!$B$51,MAX(Assumptions!$B$4,Assumptions!$B$24-($I$225+$J$225+$K$225+$L$225))),Assumptions!$B$4)</f>
        <v>30000000</v>
      </c>
      <c r="N225" s="18" t="n">
        <f aca="false">IF($G$225=1,MIN(Assumptions!$B$46,MAX(Assumptions!$B$4,Assumptions!$B$24-($I$225+$J$225+$K$225+$L$225+$M$225))),Assumptions!$B$4)</f>
        <v>15000000</v>
      </c>
      <c r="O225" s="18" t="n">
        <f aca="false">IF($H$225=1,MIN(Assumptions!$B$41,MAX(Assumptions!$B$4,Assumptions!$B$24-($I$225+$J$225+$K$225+$L$225+$M$225+$N$225))),Assumptions!$B$4)</f>
        <v>0</v>
      </c>
      <c r="P225" s="18" t="n">
        <f aca="false">$I$225+$J$225+$K$225+$L$225+$M$225+$N$225+$O$225</f>
        <v>235000000</v>
      </c>
      <c r="Q225" s="18" t="n">
        <f aca="false">MAX(Assumptions!$B$4,Assumptions!$B$24-$P$225)</f>
        <v>465000000</v>
      </c>
      <c r="R225" s="18" t="n">
        <f aca="false">$J$120+$O$120+Assumptions!$B$20+IF($B$225=0,$D$120,Assumptions!$B$4)+IF($C$225=0,$AI$120,Assumptions!$B$4)+IF($D$225=0,$AF$120,Assumptions!$B$4)+IF($E$225=0,$AC$120,Assumptions!$B$4)+IF($F$225=0,$Z$120,Assumptions!$B$4)+IF($G$225=0,$W$120,Assumptions!$B$4)+IF($H$225=0,$T$120,Assumptions!$B$4)</f>
        <v>20413833.1063222</v>
      </c>
      <c r="S225" s="18" t="n">
        <f aca="false">IF($R$225&gt;Assumptions!$B$4,$Q$225/$R$225&gt;Assumptions!$B$13,FALSE())</f>
        <v>1</v>
      </c>
      <c r="T225" s="18" t="n">
        <f aca="false">IF($S$225,($Q$225+Assumptions!$B$14*Assumptions!$B$13)/($R$225+Assumptions!$B$14),IF($R$225&gt;Assumptions!$B$4,$Q$225/$R$225,Assumptions!$B$4))</f>
        <v>20.4025226958213</v>
      </c>
      <c r="U225" s="18" t="n">
        <f aca="false">IF($B$225=1,$I$225,$D$120*$T$225)</f>
        <v>30000000</v>
      </c>
      <c r="V225" s="18" t="n">
        <f aca="false">IF($C$225=1,$J$225,$AI$120*$T$225)</f>
        <v>125135206.159045</v>
      </c>
      <c r="W225" s="18" t="n">
        <f aca="false">IF($D$225=1,$K$225,$AF$120*$T$225)</f>
        <v>100000000</v>
      </c>
      <c r="X225" s="18" t="n">
        <f aca="false">IF($E$225=1,$L$225,$AC$120*$T$225)</f>
        <v>60000000</v>
      </c>
      <c r="Y225" s="18" t="n">
        <f aca="false">IF($F$225=1,$M$225,$Z$120*$T$225)</f>
        <v>30000000</v>
      </c>
      <c r="Z225" s="18" t="n">
        <f aca="false">IF($G$225=1,$N$225,$W$120*$T$225)</f>
        <v>15000000</v>
      </c>
      <c r="AA225" s="18" t="n">
        <f aca="false">IF($H$225=1,$O$225,$T$120*$T$225)</f>
        <v>102012613.479106</v>
      </c>
      <c r="AB225" s="18" t="n">
        <f aca="false">($J$120+$O$120)*$T$225</f>
        <v>5723169.35990416</v>
      </c>
      <c r="AC225" s="18" t="n">
        <f aca="false">Assumptions!$B$20*$T$225</f>
        <v>183622704.262391</v>
      </c>
      <c r="AD225" s="18" t="n">
        <f aca="false">IF($S$225,Assumptions!$B$14*($T$225-Assumptions!$B$13),Assumptions!$B$4)</f>
        <v>48506306.7395532</v>
      </c>
      <c r="AE225" s="18" t="n">
        <f aca="false">$U$225+$V$225+$W$225+$X$225+$Y$225+$Z$225+$AA$225+$AB$225+$AC$225+$AD$225</f>
        <v>700000000</v>
      </c>
      <c r="AF225" s="18" t="n">
        <f aca="false">IF(AND(IF($B$225=1,$U$225&gt;=INDEX($U$131:$U$258,1+$A$225-Assumptions!$B$77),$U$225&gt;INDEX($U$131:$U$258,1+$A$225+Assumptions!$B$77)),IF($C$225=1,$V$225&gt;=INDEX($V$131:$V$258,1+$A$225-Assumptions!$B$78),$V$225&gt;INDEX($V$131:$V$258,1+$A$225+Assumptions!$B$78)),IF($D$225=1,$W$225&gt;=INDEX($W$131:$W$258,1+$A$225-Assumptions!$B$79),$W$225&gt;INDEX($W$131:$W$258,1+$A$225+Assumptions!$B$79)),IF($E$225=1,$X$225&gt;=INDEX($X$131:$X$258,1+$A$225-Assumptions!$B$80),$X$225&gt;INDEX($X$131:$X$258,1+$A$225+Assumptions!$B$80)),IF($F$225=1,$Y$225&gt;=INDEX($Y$131:$Y$258,1+$A$225-Assumptions!$B$81),$Y$225&gt;INDEX($Y$131:$Y$258,1+$A$225+Assumptions!$B$81)),IF($G$225=1,$Z$225&gt;=INDEX($Z$131:$Z$258,1+$A$225-Assumptions!$B$82),$Z$225&gt;INDEX($Z$131:$Z$258,1+$A$225+Assumptions!$B$82)),IF($H$225=1,$AA$225&gt;=INDEX($AA$131:$AA$258,1+$A$225-Assumptions!$B$83),$AA$225&gt;INDEX($AA$131:$AA$258,1+$A$225+Assumptions!$B$83))),1,0)</f>
        <v>0</v>
      </c>
      <c r="AG225" s="16"/>
      <c r="AH225" s="16"/>
      <c r="AI225" s="16"/>
    </row>
    <row r="226" customFormat="false" ht="23.85" hidden="true" customHeight="false" outlineLevel="0" collapsed="false">
      <c r="A226" s="6" t="n">
        <f aca="false">ROW()-ROW($A$131)+Assumptions!$B$4</f>
        <v>95</v>
      </c>
      <c r="B226" s="18" t="n">
        <f aca="false">MOD(QUOTIENT($A$226,Assumptions!$B$77),2)</f>
        <v>1</v>
      </c>
      <c r="C226" s="18" t="n">
        <f aca="false">MOD(QUOTIENT($A$226,Assumptions!$B$78),2)</f>
        <v>0</v>
      </c>
      <c r="D226" s="18" t="n">
        <f aca="false">MOD(QUOTIENT($A$226,Assumptions!$B$79),2)</f>
        <v>1</v>
      </c>
      <c r="E226" s="18" t="n">
        <f aca="false">MOD(QUOTIENT($A$226,Assumptions!$B$80),2)</f>
        <v>1</v>
      </c>
      <c r="F226" s="18" t="n">
        <f aca="false">MOD(QUOTIENT($A$226,Assumptions!$B$81),2)</f>
        <v>1</v>
      </c>
      <c r="G226" s="18" t="n">
        <f aca="false">MOD(QUOTIENT($A$226,Assumptions!$B$82),2)</f>
        <v>1</v>
      </c>
      <c r="H226" s="18" t="n">
        <f aca="false">MOD(QUOTIENT($A$226,Assumptions!$B$83),2)</f>
        <v>1</v>
      </c>
      <c r="I226" s="18" t="n">
        <f aca="false">IF($B$226=1,MIN(Assumptions!$B$67,MAX(Assumptions!$B$4,Assumptions!$B$24-(Assumptions!$B$4))),Assumptions!$B$4)</f>
        <v>30000000</v>
      </c>
      <c r="J226" s="18" t="n">
        <f aca="false">IF($C$226=1,MIN(Assumptions!$B$66,MAX(Assumptions!$B$4,Assumptions!$B$24-($I$226))),Assumptions!$B$4)</f>
        <v>0</v>
      </c>
      <c r="K226" s="18" t="n">
        <f aca="false">IF($D$226=1,MIN(Assumptions!$B$61,MAX(Assumptions!$B$4,Assumptions!$B$24-($I$226+$J$226))),Assumptions!$B$4)</f>
        <v>100000000</v>
      </c>
      <c r="L226" s="18" t="n">
        <f aca="false">IF($E$226=1,MIN(Assumptions!$B$56,MAX(Assumptions!$B$4,Assumptions!$B$24-($I$226+$J$226+$K$226))),Assumptions!$B$4)</f>
        <v>60000000</v>
      </c>
      <c r="M226" s="18" t="n">
        <f aca="false">IF($F$226=1,MIN(Assumptions!$B$51,MAX(Assumptions!$B$4,Assumptions!$B$24-($I$226+$J$226+$K$226+$L$226))),Assumptions!$B$4)</f>
        <v>30000000</v>
      </c>
      <c r="N226" s="18" t="n">
        <f aca="false">IF($G$226=1,MIN(Assumptions!$B$46,MAX(Assumptions!$B$4,Assumptions!$B$24-($I$226+$J$226+$K$226+$L$226+$M$226))),Assumptions!$B$4)</f>
        <v>15000000</v>
      </c>
      <c r="O226" s="18" t="n">
        <f aca="false">IF($H$226=1,MIN(Assumptions!$B$41,MAX(Assumptions!$B$4,Assumptions!$B$24-($I$226+$J$226+$K$226+$L$226+$M$226+$N$226))),Assumptions!$B$4)</f>
        <v>5000000</v>
      </c>
      <c r="P226" s="18" t="n">
        <f aca="false">$I$226+$J$226+$K$226+$L$226+$M$226+$N$226+$O$226</f>
        <v>240000000</v>
      </c>
      <c r="Q226" s="18" t="n">
        <f aca="false">MAX(Assumptions!$B$4,Assumptions!$B$24-$P$226)</f>
        <v>460000000</v>
      </c>
      <c r="R226" s="18" t="n">
        <f aca="false">$J$120+$O$120+Assumptions!$B$20+IF($B$226=0,$D$120,Assumptions!$B$4)+IF($C$226=0,$AI$120,Assumptions!$B$4)+IF($D$226=0,$AF$120,Assumptions!$B$4)+IF($E$226=0,$AC$120,Assumptions!$B$4)+IF($F$226=0,$Z$120,Assumptions!$B$4)+IF($G$226=0,$W$120,Assumptions!$B$4)+IF($H$226=0,$T$120,Assumptions!$B$4)</f>
        <v>15413833.1063222</v>
      </c>
      <c r="S226" s="18" t="n">
        <f aca="false">IF($R$226&gt;Assumptions!$B$4,$Q$226/$R$226&gt;Assumptions!$B$13,FALSE())</f>
        <v>1</v>
      </c>
      <c r="T226" s="18" t="n">
        <f aca="false">IF($S$226,($Q$226+Assumptions!$B$14*Assumptions!$B$13)/($R$226+Assumptions!$B$14),IF($R$226&gt;Assumptions!$B$4,$Q$226/$R$226,Assumptions!$B$4))</f>
        <v>25.8180366678069</v>
      </c>
      <c r="U226" s="18" t="n">
        <f aca="false">IF($B$226=1,$I$226,$D$120*$T$226)</f>
        <v>30000000</v>
      </c>
      <c r="V226" s="18" t="n">
        <f aca="false">IF($C$226=1,$J$226,$AI$120*$T$226)</f>
        <v>158350287.815609</v>
      </c>
      <c r="W226" s="18" t="n">
        <f aca="false">IF($D$226=1,$K$226,$AF$120*$T$226)</f>
        <v>100000000</v>
      </c>
      <c r="X226" s="18" t="n">
        <f aca="false">IF($E$226=1,$L$226,$AC$120*$T$226)</f>
        <v>60000000</v>
      </c>
      <c r="Y226" s="18" t="n">
        <f aca="false">IF($F$226=1,$M$226,$Z$120*$T$226)</f>
        <v>30000000</v>
      </c>
      <c r="Z226" s="18" t="n">
        <f aca="false">IF($G$226=1,$N$226,$W$120*$T$226)</f>
        <v>15000000</v>
      </c>
      <c r="AA226" s="18" t="n">
        <f aca="false">IF($H$226=1,$O$226,$T$120*$T$226)</f>
        <v>5000000</v>
      </c>
      <c r="AB226" s="18" t="n">
        <f aca="false">($J$120+$O$120)*$T$226</f>
        <v>7242290.50461187</v>
      </c>
      <c r="AC226" s="18" t="n">
        <f aca="false">Assumptions!$B$20*$T$226</f>
        <v>232362330.010262</v>
      </c>
      <c r="AD226" s="18" t="n">
        <f aca="false">IF($S$226,Assumptions!$B$14*($T$226-Assumptions!$B$13),Assumptions!$B$4)</f>
        <v>62045091.6695172</v>
      </c>
      <c r="AE226" s="18" t="n">
        <f aca="false">$U$226+$V$226+$W$226+$X$226+$Y$226+$Z$226+$AA$226+$AB$226+$AC$226+$AD$226</f>
        <v>700000000</v>
      </c>
      <c r="AF226" s="18" t="n">
        <f aca="false">IF(AND(IF($B$226=1,$U$226&gt;=INDEX($U$131:$U$258,1+$A$226-Assumptions!$B$77),$U$226&gt;INDEX($U$131:$U$258,1+$A$226+Assumptions!$B$77)),IF($C$226=1,$V$226&gt;=INDEX($V$131:$V$258,1+$A$226-Assumptions!$B$78),$V$226&gt;INDEX($V$131:$V$258,1+$A$226+Assumptions!$B$78)),IF($D$226=1,$W$226&gt;=INDEX($W$131:$W$258,1+$A$226-Assumptions!$B$79),$W$226&gt;INDEX($W$131:$W$258,1+$A$226+Assumptions!$B$79)),IF($E$226=1,$X$226&gt;=INDEX($X$131:$X$258,1+$A$226-Assumptions!$B$80),$X$226&gt;INDEX($X$131:$X$258,1+$A$226+Assumptions!$B$80)),IF($F$226=1,$Y$226&gt;=INDEX($Y$131:$Y$258,1+$A$226-Assumptions!$B$81),$Y$226&gt;INDEX($Y$131:$Y$258,1+$A$226+Assumptions!$B$81)),IF($G$226=1,$Z$226&gt;=INDEX($Z$131:$Z$258,1+$A$226-Assumptions!$B$82),$Z$226&gt;INDEX($Z$131:$Z$258,1+$A$226+Assumptions!$B$82)),IF($H$226=1,$AA$226&gt;=INDEX($AA$131:$AA$258,1+$A$226-Assumptions!$B$83),$AA$226&gt;INDEX($AA$131:$AA$258,1+$A$226+Assumptions!$B$83))),1,0)</f>
        <v>0</v>
      </c>
      <c r="AG226" s="16"/>
      <c r="AH226" s="16"/>
      <c r="AI226" s="16"/>
    </row>
    <row r="227" customFormat="false" ht="23.85" hidden="true" customHeight="false" outlineLevel="0" collapsed="false">
      <c r="A227" s="6" t="n">
        <f aca="false">ROW()-ROW($A$131)+Assumptions!$B$4</f>
        <v>96</v>
      </c>
      <c r="B227" s="18" t="n">
        <f aca="false">MOD(QUOTIENT($A$227,Assumptions!$B$77),2)</f>
        <v>1</v>
      </c>
      <c r="C227" s="18" t="n">
        <f aca="false">MOD(QUOTIENT($A$227,Assumptions!$B$78),2)</f>
        <v>1</v>
      </c>
      <c r="D227" s="18" t="n">
        <f aca="false">MOD(QUOTIENT($A$227,Assumptions!$B$79),2)</f>
        <v>0</v>
      </c>
      <c r="E227" s="18" t="n">
        <f aca="false">MOD(QUOTIENT($A$227,Assumptions!$B$80),2)</f>
        <v>0</v>
      </c>
      <c r="F227" s="18" t="n">
        <f aca="false">MOD(QUOTIENT($A$227,Assumptions!$B$81),2)</f>
        <v>0</v>
      </c>
      <c r="G227" s="18" t="n">
        <f aca="false">MOD(QUOTIENT($A$227,Assumptions!$B$82),2)</f>
        <v>0</v>
      </c>
      <c r="H227" s="18" t="n">
        <f aca="false">MOD(QUOTIENT($A$227,Assumptions!$B$83),2)</f>
        <v>0</v>
      </c>
      <c r="I227" s="18" t="n">
        <f aca="false">IF($B$227=1,MIN(Assumptions!$B$67,MAX(Assumptions!$B$4,Assumptions!$B$24-(Assumptions!$B$4))),Assumptions!$B$4)</f>
        <v>30000000</v>
      </c>
      <c r="J227" s="18" t="n">
        <f aca="false">IF($C$227=1,MIN(Assumptions!$B$66,MAX(Assumptions!$B$4,Assumptions!$B$24-($I$227))),Assumptions!$B$4)</f>
        <v>300000000</v>
      </c>
      <c r="K227" s="18" t="n">
        <f aca="false">IF($D$227=1,MIN(Assumptions!$B$61,MAX(Assumptions!$B$4,Assumptions!$B$24-($I$227+$J$227))),Assumptions!$B$4)</f>
        <v>0</v>
      </c>
      <c r="L227" s="18" t="n">
        <f aca="false">IF($E$227=1,MIN(Assumptions!$B$56,MAX(Assumptions!$B$4,Assumptions!$B$24-($I$227+$J$227+$K$227))),Assumptions!$B$4)</f>
        <v>0</v>
      </c>
      <c r="M227" s="18" t="n">
        <f aca="false">IF($F$227=1,MIN(Assumptions!$B$51,MAX(Assumptions!$B$4,Assumptions!$B$24-($I$227+$J$227+$K$227+$L$227))),Assumptions!$B$4)</f>
        <v>0</v>
      </c>
      <c r="N227" s="18" t="n">
        <f aca="false">IF($G$227=1,MIN(Assumptions!$B$46,MAX(Assumptions!$B$4,Assumptions!$B$24-($I$227+$J$227+$K$227+$L$227+$M$227))),Assumptions!$B$4)</f>
        <v>0</v>
      </c>
      <c r="O227" s="18" t="n">
        <f aca="false">IF($H$227=1,MIN(Assumptions!$B$41,MAX(Assumptions!$B$4,Assumptions!$B$24-($I$227+$J$227+$K$227+$L$227+$M$227+$N$227))),Assumptions!$B$4)</f>
        <v>0</v>
      </c>
      <c r="P227" s="18" t="n">
        <f aca="false">$I$227+$J$227+$K$227+$L$227+$M$227+$N$227+$O$227</f>
        <v>330000000</v>
      </c>
      <c r="Q227" s="18" t="n">
        <f aca="false">MAX(Assumptions!$B$4,Assumptions!$B$24-$P$227)</f>
        <v>370000000</v>
      </c>
      <c r="R227" s="18" t="n">
        <f aca="false">$J$120+$O$120+Assumptions!$B$20+IF($B$227=0,$D$120,Assumptions!$B$4)+IF($C$227=0,$AI$120,Assumptions!$B$4)+IF($D$227=0,$AF$120,Assumptions!$B$4)+IF($E$227=0,$AC$120,Assumptions!$B$4)+IF($F$227=0,$Z$120,Assumptions!$B$4)+IF($G$227=0,$W$120,Assumptions!$B$4)+IF($H$227=0,$T$120,Assumptions!$B$4)</f>
        <v>26414164.1892672</v>
      </c>
      <c r="S227" s="18" t="n">
        <f aca="false">IF($R$227&gt;Assumptions!$B$4,$Q$227/$R$227&gt;Assumptions!$B$13,FALSE())</f>
        <v>1</v>
      </c>
      <c r="T227" s="18" t="n">
        <f aca="false">IF($S$227,($Q$227+Assumptions!$B$14*Assumptions!$B$13)/($R$227+Assumptions!$B$14),IF($R$227&gt;Assumptions!$B$4,$Q$227/$R$227,Assumptions!$B$4))</f>
        <v>12.8829592846495</v>
      </c>
      <c r="U227" s="18" t="n">
        <f aca="false">IF($B$227=1,$I$227,$D$120*$T$227)</f>
        <v>30000000</v>
      </c>
      <c r="V227" s="18" t="n">
        <f aca="false">IF($C$227=1,$J$227,$AI$120*$T$227)</f>
        <v>300000000</v>
      </c>
      <c r="W227" s="18" t="n">
        <f aca="false">IF($D$227=1,$K$227,$AF$120*$T$227)</f>
        <v>22334559.8882492</v>
      </c>
      <c r="X227" s="18" t="n">
        <f aca="false">IF($E$227=1,$L$227,$AC$120*$T$227)</f>
        <v>30919102.2831588</v>
      </c>
      <c r="Y227" s="18" t="n">
        <f aca="false">IF($F$227=1,$M$227,$Z$120*$T$227)</f>
        <v>38648877.8539485</v>
      </c>
      <c r="Z227" s="18" t="n">
        <f aca="false">IF($G$227=1,$N$227,$W$120*$T$227)</f>
        <v>64414796.4232476</v>
      </c>
      <c r="AA227" s="18" t="n">
        <f aca="false">IF($H$227=1,$O$227,$T$120*$T$227)</f>
        <v>64414796.4232476</v>
      </c>
      <c r="AB227" s="18" t="n">
        <f aca="false">($J$120+$O$120)*$T$227</f>
        <v>3613835.35467897</v>
      </c>
      <c r="AC227" s="18" t="n">
        <f aca="false">Assumptions!$B$20*$T$227</f>
        <v>115946633.561846</v>
      </c>
      <c r="AD227" s="18" t="n">
        <f aca="false">IF($S$227,Assumptions!$B$14*($T$227-Assumptions!$B$13),Assumptions!$B$4)</f>
        <v>29707398.2116238</v>
      </c>
      <c r="AE227" s="18" t="n">
        <f aca="false">$U$227+$V$227+$W$227+$X$227+$Y$227+$Z$227+$AA$227+$AB$227+$AC$227+$AD$227</f>
        <v>700000000</v>
      </c>
      <c r="AF227" s="18" t="n">
        <f aca="false">IF(AND(IF($B$227=1,$U$227&gt;=INDEX($U$131:$U$258,1+$A$227-Assumptions!$B$77),$U$227&gt;INDEX($U$131:$U$258,1+$A$227+Assumptions!$B$77)),IF($C$227=1,$V$227&gt;=INDEX($V$131:$V$258,1+$A$227-Assumptions!$B$78),$V$227&gt;INDEX($V$131:$V$258,1+$A$227+Assumptions!$B$78)),IF($D$227=1,$W$227&gt;=INDEX($W$131:$W$258,1+$A$227-Assumptions!$B$79),$W$227&gt;INDEX($W$131:$W$258,1+$A$227+Assumptions!$B$79)),IF($E$227=1,$X$227&gt;=INDEX($X$131:$X$258,1+$A$227-Assumptions!$B$80),$X$227&gt;INDEX($X$131:$X$258,1+$A$227+Assumptions!$B$80)),IF($F$227=1,$Y$227&gt;=INDEX($Y$131:$Y$258,1+$A$227-Assumptions!$B$81),$Y$227&gt;INDEX($Y$131:$Y$258,1+$A$227+Assumptions!$B$81)),IF($G$227=1,$Z$227&gt;=INDEX($Z$131:$Z$258,1+$A$227-Assumptions!$B$82),$Z$227&gt;INDEX($Z$131:$Z$258,1+$A$227+Assumptions!$B$82)),IF($H$227=1,$AA$227&gt;=INDEX($AA$131:$AA$258,1+$A$227-Assumptions!$B$83),$AA$227&gt;INDEX($AA$131:$AA$258,1+$A$227+Assumptions!$B$83))),1,0)</f>
        <v>0</v>
      </c>
      <c r="AG227" s="16"/>
      <c r="AH227" s="16"/>
      <c r="AI227" s="16"/>
    </row>
    <row r="228" customFormat="false" ht="23.85" hidden="true" customHeight="false" outlineLevel="0" collapsed="false">
      <c r="A228" s="6" t="n">
        <f aca="false">ROW()-ROW($A$131)+Assumptions!$B$4</f>
        <v>97</v>
      </c>
      <c r="B228" s="18" t="n">
        <f aca="false">MOD(QUOTIENT($A$228,Assumptions!$B$77),2)</f>
        <v>1</v>
      </c>
      <c r="C228" s="18" t="n">
        <f aca="false">MOD(QUOTIENT($A$228,Assumptions!$B$78),2)</f>
        <v>1</v>
      </c>
      <c r="D228" s="18" t="n">
        <f aca="false">MOD(QUOTIENT($A$228,Assumptions!$B$79),2)</f>
        <v>0</v>
      </c>
      <c r="E228" s="18" t="n">
        <f aca="false">MOD(QUOTIENT($A$228,Assumptions!$B$80),2)</f>
        <v>0</v>
      </c>
      <c r="F228" s="18" t="n">
        <f aca="false">MOD(QUOTIENT($A$228,Assumptions!$B$81),2)</f>
        <v>0</v>
      </c>
      <c r="G228" s="18" t="n">
        <f aca="false">MOD(QUOTIENT($A$228,Assumptions!$B$82),2)</f>
        <v>0</v>
      </c>
      <c r="H228" s="18" t="n">
        <f aca="false">MOD(QUOTIENT($A$228,Assumptions!$B$83),2)</f>
        <v>1</v>
      </c>
      <c r="I228" s="18" t="n">
        <f aca="false">IF($B$228=1,MIN(Assumptions!$B$67,MAX(Assumptions!$B$4,Assumptions!$B$24-(Assumptions!$B$4))),Assumptions!$B$4)</f>
        <v>30000000</v>
      </c>
      <c r="J228" s="18" t="n">
        <f aca="false">IF($C$228=1,MIN(Assumptions!$B$66,MAX(Assumptions!$B$4,Assumptions!$B$24-($I$228))),Assumptions!$B$4)</f>
        <v>300000000</v>
      </c>
      <c r="K228" s="18" t="n">
        <f aca="false">IF($D$228=1,MIN(Assumptions!$B$61,MAX(Assumptions!$B$4,Assumptions!$B$24-($I$228+$J$228))),Assumptions!$B$4)</f>
        <v>0</v>
      </c>
      <c r="L228" s="18" t="n">
        <f aca="false">IF($E$228=1,MIN(Assumptions!$B$56,MAX(Assumptions!$B$4,Assumptions!$B$24-($I$228+$J$228+$K$228))),Assumptions!$B$4)</f>
        <v>0</v>
      </c>
      <c r="M228" s="18" t="n">
        <f aca="false">IF($F$228=1,MIN(Assumptions!$B$51,MAX(Assumptions!$B$4,Assumptions!$B$24-($I$228+$J$228+$K$228+$L$228))),Assumptions!$B$4)</f>
        <v>0</v>
      </c>
      <c r="N228" s="18" t="n">
        <f aca="false">IF($G$228=1,MIN(Assumptions!$B$46,MAX(Assumptions!$B$4,Assumptions!$B$24-($I$228+$J$228+$K$228+$L$228+$M$228))),Assumptions!$B$4)</f>
        <v>0</v>
      </c>
      <c r="O228" s="18" t="n">
        <f aca="false">IF($H$228=1,MIN(Assumptions!$B$41,MAX(Assumptions!$B$4,Assumptions!$B$24-($I$228+$J$228+$K$228+$L$228+$M$228+$N$228))),Assumptions!$B$4)</f>
        <v>5000000</v>
      </c>
      <c r="P228" s="18" t="n">
        <f aca="false">$I$228+$J$228+$K$228+$L$228+$M$228+$N$228+$O$228</f>
        <v>335000000</v>
      </c>
      <c r="Q228" s="18" t="n">
        <f aca="false">MAX(Assumptions!$B$4,Assumptions!$B$24-$P$228)</f>
        <v>365000000</v>
      </c>
      <c r="R228" s="18" t="n">
        <f aca="false">$J$120+$O$120+Assumptions!$B$20+IF($B$228=0,$D$120,Assumptions!$B$4)+IF($C$228=0,$AI$120,Assumptions!$B$4)+IF($D$228=0,$AF$120,Assumptions!$B$4)+IF($E$228=0,$AC$120,Assumptions!$B$4)+IF($F$228=0,$Z$120,Assumptions!$B$4)+IF($G$228=0,$W$120,Assumptions!$B$4)+IF($H$228=0,$T$120,Assumptions!$B$4)</f>
        <v>21414164.1892672</v>
      </c>
      <c r="S228" s="18" t="n">
        <f aca="false">IF($R$228&gt;Assumptions!$B$4,$Q$228/$R$228&gt;Assumptions!$B$13,FALSE())</f>
        <v>1</v>
      </c>
      <c r="T228" s="18" t="n">
        <f aca="false">IF($S$228,($Q$228+Assumptions!$B$14*Assumptions!$B$13)/($R$228+Assumptions!$B$14),IF($R$228&gt;Assumptions!$B$4,$Q$228/$R$228,Assumptions!$B$4))</f>
        <v>15.3674616052413</v>
      </c>
      <c r="U228" s="18" t="n">
        <f aca="false">IF($B$228=1,$I$228,$D$120*$T$228)</f>
        <v>30000000</v>
      </c>
      <c r="V228" s="18" t="n">
        <f aca="false">IF($C$228=1,$J$228,$AI$120*$T$228)</f>
        <v>300000000</v>
      </c>
      <c r="W228" s="18" t="n">
        <f aca="false">IF($D$228=1,$K$228,$AF$120*$T$228)</f>
        <v>26641820.715959</v>
      </c>
      <c r="X228" s="18" t="n">
        <f aca="false">IF($E$228=1,$L$228,$AC$120*$T$228)</f>
        <v>36881907.8525791</v>
      </c>
      <c r="Y228" s="18" t="n">
        <f aca="false">IF($F$228=1,$M$228,$Z$120*$T$228)</f>
        <v>46102384.8157239</v>
      </c>
      <c r="Z228" s="18" t="n">
        <f aca="false">IF($G$228=1,$N$228,$W$120*$T$228)</f>
        <v>76837308.0262065</v>
      </c>
      <c r="AA228" s="18" t="n">
        <f aca="false">IF($H$228=1,$O$228,$T$120*$T$228)</f>
        <v>5000000</v>
      </c>
      <c r="AB228" s="18" t="n">
        <f aca="false">($J$120+$O$120)*$T$228</f>
        <v>4310770.12925633</v>
      </c>
      <c r="AC228" s="18" t="n">
        <f aca="false">Assumptions!$B$20*$T$228</f>
        <v>138307154.447172</v>
      </c>
      <c r="AD228" s="18" t="n">
        <f aca="false">IF($S$228,Assumptions!$B$14*($T$228-Assumptions!$B$13),Assumptions!$B$4)</f>
        <v>35918654.0131033</v>
      </c>
      <c r="AE228" s="18" t="n">
        <f aca="false">$U$228+$V$228+$W$228+$X$228+$Y$228+$Z$228+$AA$228+$AB$228+$AC$228+$AD$228</f>
        <v>700000000</v>
      </c>
      <c r="AF228" s="18" t="n">
        <f aca="false">IF(AND(IF($B$228=1,$U$228&gt;=INDEX($U$131:$U$258,1+$A$228-Assumptions!$B$77),$U$228&gt;INDEX($U$131:$U$258,1+$A$228+Assumptions!$B$77)),IF($C$228=1,$V$228&gt;=INDEX($V$131:$V$258,1+$A$228-Assumptions!$B$78),$V$228&gt;INDEX($V$131:$V$258,1+$A$228+Assumptions!$B$78)),IF($D$228=1,$W$228&gt;=INDEX($W$131:$W$258,1+$A$228-Assumptions!$B$79),$W$228&gt;INDEX($W$131:$W$258,1+$A$228+Assumptions!$B$79)),IF($E$228=1,$X$228&gt;=INDEX($X$131:$X$258,1+$A$228-Assumptions!$B$80),$X$228&gt;INDEX($X$131:$X$258,1+$A$228+Assumptions!$B$80)),IF($F$228=1,$Y$228&gt;=INDEX($Y$131:$Y$258,1+$A$228-Assumptions!$B$81),$Y$228&gt;INDEX($Y$131:$Y$258,1+$A$228+Assumptions!$B$81)),IF($G$228=1,$Z$228&gt;=INDEX($Z$131:$Z$258,1+$A$228-Assumptions!$B$82),$Z$228&gt;INDEX($Z$131:$Z$258,1+$A$228+Assumptions!$B$82)),IF($H$228=1,$AA$228&gt;=INDEX($AA$131:$AA$258,1+$A$228-Assumptions!$B$83),$AA$228&gt;INDEX($AA$131:$AA$258,1+$A$228+Assumptions!$B$83))),1,0)</f>
        <v>0</v>
      </c>
      <c r="AG228" s="16"/>
      <c r="AH228" s="16"/>
      <c r="AI228" s="16"/>
    </row>
    <row r="229" customFormat="false" ht="23.85" hidden="true" customHeight="false" outlineLevel="0" collapsed="false">
      <c r="A229" s="6" t="n">
        <f aca="false">ROW()-ROW($A$131)+Assumptions!$B$4</f>
        <v>98</v>
      </c>
      <c r="B229" s="18" t="n">
        <f aca="false">MOD(QUOTIENT($A$229,Assumptions!$B$77),2)</f>
        <v>1</v>
      </c>
      <c r="C229" s="18" t="n">
        <f aca="false">MOD(QUOTIENT($A$229,Assumptions!$B$78),2)</f>
        <v>1</v>
      </c>
      <c r="D229" s="18" t="n">
        <f aca="false">MOD(QUOTIENT($A$229,Assumptions!$B$79),2)</f>
        <v>0</v>
      </c>
      <c r="E229" s="18" t="n">
        <f aca="false">MOD(QUOTIENT($A$229,Assumptions!$B$80),2)</f>
        <v>0</v>
      </c>
      <c r="F229" s="18" t="n">
        <f aca="false">MOD(QUOTIENT($A$229,Assumptions!$B$81),2)</f>
        <v>0</v>
      </c>
      <c r="G229" s="18" t="n">
        <f aca="false">MOD(QUOTIENT($A$229,Assumptions!$B$82),2)</f>
        <v>1</v>
      </c>
      <c r="H229" s="18" t="n">
        <f aca="false">MOD(QUOTIENT($A$229,Assumptions!$B$83),2)</f>
        <v>0</v>
      </c>
      <c r="I229" s="18" t="n">
        <f aca="false">IF($B$229=1,MIN(Assumptions!$B$67,MAX(Assumptions!$B$4,Assumptions!$B$24-(Assumptions!$B$4))),Assumptions!$B$4)</f>
        <v>30000000</v>
      </c>
      <c r="J229" s="18" t="n">
        <f aca="false">IF($C$229=1,MIN(Assumptions!$B$66,MAX(Assumptions!$B$4,Assumptions!$B$24-($I$229))),Assumptions!$B$4)</f>
        <v>300000000</v>
      </c>
      <c r="K229" s="18" t="n">
        <f aca="false">IF($D$229=1,MIN(Assumptions!$B$61,MAX(Assumptions!$B$4,Assumptions!$B$24-($I$229+$J$229))),Assumptions!$B$4)</f>
        <v>0</v>
      </c>
      <c r="L229" s="18" t="n">
        <f aca="false">IF($E$229=1,MIN(Assumptions!$B$56,MAX(Assumptions!$B$4,Assumptions!$B$24-($I$229+$J$229+$K$229))),Assumptions!$B$4)</f>
        <v>0</v>
      </c>
      <c r="M229" s="18" t="n">
        <f aca="false">IF($F$229=1,MIN(Assumptions!$B$51,MAX(Assumptions!$B$4,Assumptions!$B$24-($I$229+$J$229+$K$229+$L$229))),Assumptions!$B$4)</f>
        <v>0</v>
      </c>
      <c r="N229" s="18" t="n">
        <f aca="false">IF($G$229=1,MIN(Assumptions!$B$46,MAX(Assumptions!$B$4,Assumptions!$B$24-($I$229+$J$229+$K$229+$L$229+$M$229))),Assumptions!$B$4)</f>
        <v>15000000</v>
      </c>
      <c r="O229" s="18" t="n">
        <f aca="false">IF($H$229=1,MIN(Assumptions!$B$41,MAX(Assumptions!$B$4,Assumptions!$B$24-($I$229+$J$229+$K$229+$L$229+$M$229+$N$229))),Assumptions!$B$4)</f>
        <v>0</v>
      </c>
      <c r="P229" s="18" t="n">
        <f aca="false">$I$229+$J$229+$K$229+$L$229+$M$229+$N$229+$O$229</f>
        <v>345000000</v>
      </c>
      <c r="Q229" s="18" t="n">
        <f aca="false">MAX(Assumptions!$B$4,Assumptions!$B$24-$P$229)</f>
        <v>355000000</v>
      </c>
      <c r="R229" s="18" t="n">
        <f aca="false">$J$120+$O$120+Assumptions!$B$20+IF($B$229=0,$D$120,Assumptions!$B$4)+IF($C$229=0,$AI$120,Assumptions!$B$4)+IF($D$229=0,$AF$120,Assumptions!$B$4)+IF($E$229=0,$AC$120,Assumptions!$B$4)+IF($F$229=0,$Z$120,Assumptions!$B$4)+IF($G$229=0,$W$120,Assumptions!$B$4)+IF($H$229=0,$T$120,Assumptions!$B$4)</f>
        <v>21414164.1892672</v>
      </c>
      <c r="S229" s="18" t="n">
        <f aca="false">IF($R$229&gt;Assumptions!$B$4,$Q$229/$R$229&gt;Assumptions!$B$13,FALSE())</f>
        <v>1</v>
      </c>
      <c r="T229" s="18" t="n">
        <f aca="false">IF($S$229,($Q$229+Assumptions!$B$14*Assumptions!$B$13)/($R$229+Assumptions!$B$14),IF($R$229&gt;Assumptions!$B$4,$Q$229/$R$229,Assumptions!$B$4))</f>
        <v>14.9492993846905</v>
      </c>
      <c r="U229" s="18" t="n">
        <f aca="false">IF($B$229=1,$I$229,$D$120*$T$229)</f>
        <v>30000000</v>
      </c>
      <c r="V229" s="18" t="n">
        <f aca="false">IF($C$229=1,$J$229,$AI$120*$T$229)</f>
        <v>300000000</v>
      </c>
      <c r="W229" s="18" t="n">
        <f aca="false">IF($D$229=1,$K$229,$AF$120*$T$229)</f>
        <v>25916873.213484</v>
      </c>
      <c r="X229" s="18" t="n">
        <f aca="false">IF($E$229=1,$L$229,$AC$120*$T$229)</f>
        <v>35878318.5232573</v>
      </c>
      <c r="Y229" s="18" t="n">
        <f aca="false">IF($F$229=1,$M$229,$Z$120*$T$229)</f>
        <v>44847898.1540716</v>
      </c>
      <c r="Z229" s="18" t="n">
        <f aca="false">IF($G$229=1,$N$229,$W$120*$T$229)</f>
        <v>15000000</v>
      </c>
      <c r="AA229" s="18" t="n">
        <f aca="false">IF($H$229=1,$O$229,$T$120*$T$229)</f>
        <v>74746496.9234526</v>
      </c>
      <c r="AB229" s="18" t="n">
        <f aca="false">($J$120+$O$120)*$T$229</f>
        <v>4193470.26179358</v>
      </c>
      <c r="AC229" s="18" t="n">
        <f aca="false">Assumptions!$B$20*$T$229</f>
        <v>134543694.462215</v>
      </c>
      <c r="AD229" s="18" t="n">
        <f aca="false">IF($S$229,Assumptions!$B$14*($T$229-Assumptions!$B$13),Assumptions!$B$4)</f>
        <v>34873248.4617263</v>
      </c>
      <c r="AE229" s="18" t="n">
        <f aca="false">$U$229+$V$229+$W$229+$X$229+$Y$229+$Z$229+$AA$229+$AB$229+$AC$229+$AD$229</f>
        <v>700000000</v>
      </c>
      <c r="AF229" s="18" t="n">
        <f aca="false">IF(AND(IF($B$229=1,$U$229&gt;=INDEX($U$131:$U$258,1+$A$229-Assumptions!$B$77),$U$229&gt;INDEX($U$131:$U$258,1+$A$229+Assumptions!$B$77)),IF($C$229=1,$V$229&gt;=INDEX($V$131:$V$258,1+$A$229-Assumptions!$B$78),$V$229&gt;INDEX($V$131:$V$258,1+$A$229+Assumptions!$B$78)),IF($D$229=1,$W$229&gt;=INDEX($W$131:$W$258,1+$A$229-Assumptions!$B$79),$W$229&gt;INDEX($W$131:$W$258,1+$A$229+Assumptions!$B$79)),IF($E$229=1,$X$229&gt;=INDEX($X$131:$X$258,1+$A$229-Assumptions!$B$80),$X$229&gt;INDEX($X$131:$X$258,1+$A$229+Assumptions!$B$80)),IF($F$229=1,$Y$229&gt;=INDEX($Y$131:$Y$258,1+$A$229-Assumptions!$B$81),$Y$229&gt;INDEX($Y$131:$Y$258,1+$A$229+Assumptions!$B$81)),IF($G$229=1,$Z$229&gt;=INDEX($Z$131:$Z$258,1+$A$229-Assumptions!$B$82),$Z$229&gt;INDEX($Z$131:$Z$258,1+$A$229+Assumptions!$B$82)),IF($H$229=1,$AA$229&gt;=INDEX($AA$131:$AA$258,1+$A$229-Assumptions!$B$83),$AA$229&gt;INDEX($AA$131:$AA$258,1+$A$229+Assumptions!$B$83))),1,0)</f>
        <v>0</v>
      </c>
      <c r="AG229" s="16"/>
      <c r="AH229" s="16"/>
      <c r="AI229" s="16"/>
    </row>
    <row r="230" customFormat="false" ht="23.85" hidden="true" customHeight="false" outlineLevel="0" collapsed="false">
      <c r="A230" s="6" t="n">
        <f aca="false">ROW()-ROW($A$131)+Assumptions!$B$4</f>
        <v>99</v>
      </c>
      <c r="B230" s="18" t="n">
        <f aca="false">MOD(QUOTIENT($A$230,Assumptions!$B$77),2)</f>
        <v>1</v>
      </c>
      <c r="C230" s="18" t="n">
        <f aca="false">MOD(QUOTIENT($A$230,Assumptions!$B$78),2)</f>
        <v>1</v>
      </c>
      <c r="D230" s="18" t="n">
        <f aca="false">MOD(QUOTIENT($A$230,Assumptions!$B$79),2)</f>
        <v>0</v>
      </c>
      <c r="E230" s="18" t="n">
        <f aca="false">MOD(QUOTIENT($A$230,Assumptions!$B$80),2)</f>
        <v>0</v>
      </c>
      <c r="F230" s="18" t="n">
        <f aca="false">MOD(QUOTIENT($A$230,Assumptions!$B$81),2)</f>
        <v>0</v>
      </c>
      <c r="G230" s="18" t="n">
        <f aca="false">MOD(QUOTIENT($A$230,Assumptions!$B$82),2)</f>
        <v>1</v>
      </c>
      <c r="H230" s="18" t="n">
        <f aca="false">MOD(QUOTIENT($A$230,Assumptions!$B$83),2)</f>
        <v>1</v>
      </c>
      <c r="I230" s="18" t="n">
        <f aca="false">IF($B$230=1,MIN(Assumptions!$B$67,MAX(Assumptions!$B$4,Assumptions!$B$24-(Assumptions!$B$4))),Assumptions!$B$4)</f>
        <v>30000000</v>
      </c>
      <c r="J230" s="18" t="n">
        <f aca="false">IF($C$230=1,MIN(Assumptions!$B$66,MAX(Assumptions!$B$4,Assumptions!$B$24-($I$230))),Assumptions!$B$4)</f>
        <v>300000000</v>
      </c>
      <c r="K230" s="18" t="n">
        <f aca="false">IF($D$230=1,MIN(Assumptions!$B$61,MAX(Assumptions!$B$4,Assumptions!$B$24-($I$230+$J$230))),Assumptions!$B$4)</f>
        <v>0</v>
      </c>
      <c r="L230" s="18" t="n">
        <f aca="false">IF($E$230=1,MIN(Assumptions!$B$56,MAX(Assumptions!$B$4,Assumptions!$B$24-($I$230+$J$230+$K$230))),Assumptions!$B$4)</f>
        <v>0</v>
      </c>
      <c r="M230" s="18" t="n">
        <f aca="false">IF($F$230=1,MIN(Assumptions!$B$51,MAX(Assumptions!$B$4,Assumptions!$B$24-($I$230+$J$230+$K$230+$L$230))),Assumptions!$B$4)</f>
        <v>0</v>
      </c>
      <c r="N230" s="18" t="n">
        <f aca="false">IF($G$230=1,MIN(Assumptions!$B$46,MAX(Assumptions!$B$4,Assumptions!$B$24-($I$230+$J$230+$K$230+$L$230+$M$230))),Assumptions!$B$4)</f>
        <v>15000000</v>
      </c>
      <c r="O230" s="18" t="n">
        <f aca="false">IF($H$230=1,MIN(Assumptions!$B$41,MAX(Assumptions!$B$4,Assumptions!$B$24-($I$230+$J$230+$K$230+$L$230+$M$230+$N$230))),Assumptions!$B$4)</f>
        <v>5000000</v>
      </c>
      <c r="P230" s="18" t="n">
        <f aca="false">$I$230+$J$230+$K$230+$L$230+$M$230+$N$230+$O$230</f>
        <v>350000000</v>
      </c>
      <c r="Q230" s="18" t="n">
        <f aca="false">MAX(Assumptions!$B$4,Assumptions!$B$24-$P$230)</f>
        <v>350000000</v>
      </c>
      <c r="R230" s="18" t="n">
        <f aca="false">$J$120+$O$120+Assumptions!$B$20+IF($B$230=0,$D$120,Assumptions!$B$4)+IF($C$230=0,$AI$120,Assumptions!$B$4)+IF($D$230=0,$AF$120,Assumptions!$B$4)+IF($E$230=0,$AC$120,Assumptions!$B$4)+IF($F$230=0,$Z$120,Assumptions!$B$4)+IF($G$230=0,$W$120,Assumptions!$B$4)+IF($H$230=0,$T$120,Assumptions!$B$4)</f>
        <v>16414164.1892672</v>
      </c>
      <c r="S230" s="18" t="n">
        <f aca="false">IF($R$230&gt;Assumptions!$B$4,$Q$230/$R$230&gt;Assumptions!$B$13,FALSE())</f>
        <v>1</v>
      </c>
      <c r="T230" s="18" t="n">
        <f aca="false">IF($S$230,($Q$230+Assumptions!$B$14*Assumptions!$B$13)/($R$230+Assumptions!$B$14),IF($R$230&gt;Assumptions!$B$4,$Q$230/$R$230,Assumptions!$B$4))</f>
        <v>18.636826690974</v>
      </c>
      <c r="U230" s="18" t="n">
        <f aca="false">IF($B$230=1,$I$230,$D$120*$T$230)</f>
        <v>30000000</v>
      </c>
      <c r="V230" s="18" t="n">
        <f aca="false">IF($C$230=1,$J$230,$AI$120*$T$230)</f>
        <v>300000000</v>
      </c>
      <c r="W230" s="18" t="n">
        <f aca="false">IF($D$230=1,$K$230,$AF$120*$T$230)</f>
        <v>32309759.9440877</v>
      </c>
      <c r="X230" s="18" t="n">
        <f aca="false">IF($E$230=1,$L$230,$AC$120*$T$230)</f>
        <v>44728384.0583377</v>
      </c>
      <c r="Y230" s="18" t="n">
        <f aca="false">IF($F$230=1,$M$230,$Z$120*$T$230)</f>
        <v>55910480.0729221</v>
      </c>
      <c r="Z230" s="18" t="n">
        <f aca="false">IF($G$230=1,$N$230,$W$120*$T$230)</f>
        <v>15000000</v>
      </c>
      <c r="AA230" s="18" t="n">
        <f aca="false">IF($H$230=1,$O$230,$T$120*$T$230)</f>
        <v>5000000</v>
      </c>
      <c r="AB230" s="18" t="n">
        <f aca="false">($J$120+$O$120)*$T$230</f>
        <v>5227868.97845102</v>
      </c>
      <c r="AC230" s="18" t="n">
        <f aca="false">Assumptions!$B$20*$T$230</f>
        <v>167731440.218766</v>
      </c>
      <c r="AD230" s="18" t="n">
        <f aca="false">IF($S$230,Assumptions!$B$14*($T$230-Assumptions!$B$13),Assumptions!$B$4)</f>
        <v>44092066.7274351</v>
      </c>
      <c r="AE230" s="18" t="n">
        <f aca="false">$U$230+$V$230+$W$230+$X$230+$Y$230+$Z$230+$AA$230+$AB$230+$AC$230+$AD$230</f>
        <v>700000000</v>
      </c>
      <c r="AF230" s="18" t="n">
        <f aca="false">IF(AND(IF($B$230=1,$U$230&gt;=INDEX($U$131:$U$258,1+$A$230-Assumptions!$B$77),$U$230&gt;INDEX($U$131:$U$258,1+$A$230+Assumptions!$B$77)),IF($C$230=1,$V$230&gt;=INDEX($V$131:$V$258,1+$A$230-Assumptions!$B$78),$V$230&gt;INDEX($V$131:$V$258,1+$A$230+Assumptions!$B$78)),IF($D$230=1,$W$230&gt;=INDEX($W$131:$W$258,1+$A$230-Assumptions!$B$79),$W$230&gt;INDEX($W$131:$W$258,1+$A$230+Assumptions!$B$79)),IF($E$230=1,$X$230&gt;=INDEX($X$131:$X$258,1+$A$230-Assumptions!$B$80),$X$230&gt;INDEX($X$131:$X$258,1+$A$230+Assumptions!$B$80)),IF($F$230=1,$Y$230&gt;=INDEX($Y$131:$Y$258,1+$A$230-Assumptions!$B$81),$Y$230&gt;INDEX($Y$131:$Y$258,1+$A$230+Assumptions!$B$81)),IF($G$230=1,$Z$230&gt;=INDEX($Z$131:$Z$258,1+$A$230-Assumptions!$B$82),$Z$230&gt;INDEX($Z$131:$Z$258,1+$A$230+Assumptions!$B$82)),IF($H$230=1,$AA$230&gt;=INDEX($AA$131:$AA$258,1+$A$230-Assumptions!$B$83),$AA$230&gt;INDEX($AA$131:$AA$258,1+$A$230+Assumptions!$B$83))),1,0)</f>
        <v>0</v>
      </c>
      <c r="AG230" s="16"/>
      <c r="AH230" s="16"/>
      <c r="AI230" s="16"/>
    </row>
    <row r="231" customFormat="false" ht="23.85" hidden="true" customHeight="false" outlineLevel="0" collapsed="false">
      <c r="A231" s="6" t="n">
        <f aca="false">ROW()-ROW($A$131)+Assumptions!$B$4</f>
        <v>100</v>
      </c>
      <c r="B231" s="18" t="n">
        <f aca="false">MOD(QUOTIENT($A$231,Assumptions!$B$77),2)</f>
        <v>1</v>
      </c>
      <c r="C231" s="18" t="n">
        <f aca="false">MOD(QUOTIENT($A$231,Assumptions!$B$78),2)</f>
        <v>1</v>
      </c>
      <c r="D231" s="18" t="n">
        <f aca="false">MOD(QUOTIENT($A$231,Assumptions!$B$79),2)</f>
        <v>0</v>
      </c>
      <c r="E231" s="18" t="n">
        <f aca="false">MOD(QUOTIENT($A$231,Assumptions!$B$80),2)</f>
        <v>0</v>
      </c>
      <c r="F231" s="18" t="n">
        <f aca="false">MOD(QUOTIENT($A$231,Assumptions!$B$81),2)</f>
        <v>1</v>
      </c>
      <c r="G231" s="18" t="n">
        <f aca="false">MOD(QUOTIENT($A$231,Assumptions!$B$82),2)</f>
        <v>0</v>
      </c>
      <c r="H231" s="18" t="n">
        <f aca="false">MOD(QUOTIENT($A$231,Assumptions!$B$83),2)</f>
        <v>0</v>
      </c>
      <c r="I231" s="18" t="n">
        <f aca="false">IF($B$231=1,MIN(Assumptions!$B$67,MAX(Assumptions!$B$4,Assumptions!$B$24-(Assumptions!$B$4))),Assumptions!$B$4)</f>
        <v>30000000</v>
      </c>
      <c r="J231" s="18" t="n">
        <f aca="false">IF($C$231=1,MIN(Assumptions!$B$66,MAX(Assumptions!$B$4,Assumptions!$B$24-($I$231))),Assumptions!$B$4)</f>
        <v>300000000</v>
      </c>
      <c r="K231" s="18" t="n">
        <f aca="false">IF($D$231=1,MIN(Assumptions!$B$61,MAX(Assumptions!$B$4,Assumptions!$B$24-($I$231+$J$231))),Assumptions!$B$4)</f>
        <v>0</v>
      </c>
      <c r="L231" s="18" t="n">
        <f aca="false">IF($E$231=1,MIN(Assumptions!$B$56,MAX(Assumptions!$B$4,Assumptions!$B$24-($I$231+$J$231+$K$231))),Assumptions!$B$4)</f>
        <v>0</v>
      </c>
      <c r="M231" s="18" t="n">
        <f aca="false">IF($F$231=1,MIN(Assumptions!$B$51,MAX(Assumptions!$B$4,Assumptions!$B$24-($I$231+$J$231+$K$231+$L$231))),Assumptions!$B$4)</f>
        <v>30000000</v>
      </c>
      <c r="N231" s="18" t="n">
        <f aca="false">IF($G$231=1,MIN(Assumptions!$B$46,MAX(Assumptions!$B$4,Assumptions!$B$24-($I$231+$J$231+$K$231+$L$231+$M$231))),Assumptions!$B$4)</f>
        <v>0</v>
      </c>
      <c r="O231" s="18" t="n">
        <f aca="false">IF($H$231=1,MIN(Assumptions!$B$41,MAX(Assumptions!$B$4,Assumptions!$B$24-($I$231+$J$231+$K$231+$L$231+$M$231+$N$231))),Assumptions!$B$4)</f>
        <v>0</v>
      </c>
      <c r="P231" s="18" t="n">
        <f aca="false">$I$231+$J$231+$K$231+$L$231+$M$231+$N$231+$O$231</f>
        <v>360000000</v>
      </c>
      <c r="Q231" s="18" t="n">
        <f aca="false">MAX(Assumptions!$B$4,Assumptions!$B$24-$P$231)</f>
        <v>340000000</v>
      </c>
      <c r="R231" s="18" t="n">
        <f aca="false">$J$120+$O$120+Assumptions!$B$20+IF($B$231=0,$D$120,Assumptions!$B$4)+IF($C$231=0,$AI$120,Assumptions!$B$4)+IF($D$231=0,$AF$120,Assumptions!$B$4)+IF($E$231=0,$AC$120,Assumptions!$B$4)+IF($F$231=0,$Z$120,Assumptions!$B$4)+IF($G$231=0,$W$120,Assumptions!$B$4)+IF($H$231=0,$T$120,Assumptions!$B$4)</f>
        <v>23414164.1892672</v>
      </c>
      <c r="S231" s="18" t="n">
        <f aca="false">IF($R$231&gt;Assumptions!$B$4,$Q$231/$R$231&gt;Assumptions!$B$13,FALSE())</f>
        <v>1</v>
      </c>
      <c r="T231" s="18" t="n">
        <f aca="false">IF($S$231,($Q$231+Assumptions!$B$14*Assumptions!$B$13)/($R$231+Assumptions!$B$14),IF($R$231&gt;Assumptions!$B$4,$Q$231/$R$231,Assumptions!$B$4))</f>
        <v>13.2167102708199</v>
      </c>
      <c r="U231" s="18" t="n">
        <f aca="false">IF($B$231=1,$I$231,$D$120*$T$231)</f>
        <v>30000000</v>
      </c>
      <c r="V231" s="18" t="n">
        <f aca="false">IF($C$231=1,$J$231,$AI$120*$T$231)</f>
        <v>300000000</v>
      </c>
      <c r="W231" s="18" t="n">
        <f aca="false">IF($D$231=1,$K$231,$AF$120*$T$231)</f>
        <v>22913167.7394178</v>
      </c>
      <c r="X231" s="18" t="n">
        <f aca="false">IF($E$231=1,$L$231,$AC$120*$T$231)</f>
        <v>31720104.6499677</v>
      </c>
      <c r="Y231" s="18" t="n">
        <f aca="false">IF($F$231=1,$M$231,$Z$120*$T$231)</f>
        <v>30000000</v>
      </c>
      <c r="Z231" s="18" t="n">
        <f aca="false">IF($G$231=1,$N$231,$W$120*$T$231)</f>
        <v>66083551.3540993</v>
      </c>
      <c r="AA231" s="18" t="n">
        <f aca="false">IF($H$231=1,$O$231,$T$120*$T$231)</f>
        <v>66083551.3540993</v>
      </c>
      <c r="AB231" s="18" t="n">
        <f aca="false">($J$120+$O$120)*$T$231</f>
        <v>3707456.78798727</v>
      </c>
      <c r="AC231" s="18" t="n">
        <f aca="false">Assumptions!$B$20*$T$231</f>
        <v>118950392.437379</v>
      </c>
      <c r="AD231" s="18" t="n">
        <f aca="false">IF($S$231,Assumptions!$B$14*($T$231-Assumptions!$B$13),Assumptions!$B$4)</f>
        <v>30541775.6770497</v>
      </c>
      <c r="AE231" s="18" t="n">
        <f aca="false">$U$231+$V$231+$W$231+$X$231+$Y$231+$Z$231+$AA$231+$AB$231+$AC$231+$AD$231</f>
        <v>700000000</v>
      </c>
      <c r="AF231" s="18" t="n">
        <f aca="false">IF(AND(IF($B$231=1,$U$231&gt;=INDEX($U$131:$U$258,1+$A$231-Assumptions!$B$77),$U$231&gt;INDEX($U$131:$U$258,1+$A$231+Assumptions!$B$77)),IF($C$231=1,$V$231&gt;=INDEX($V$131:$V$258,1+$A$231-Assumptions!$B$78),$V$231&gt;INDEX($V$131:$V$258,1+$A$231+Assumptions!$B$78)),IF($D$231=1,$W$231&gt;=INDEX($W$131:$W$258,1+$A$231-Assumptions!$B$79),$W$231&gt;INDEX($W$131:$W$258,1+$A$231+Assumptions!$B$79)),IF($E$231=1,$X$231&gt;=INDEX($X$131:$X$258,1+$A$231-Assumptions!$B$80),$X$231&gt;INDEX($X$131:$X$258,1+$A$231+Assumptions!$B$80)),IF($F$231=1,$Y$231&gt;=INDEX($Y$131:$Y$258,1+$A$231-Assumptions!$B$81),$Y$231&gt;INDEX($Y$131:$Y$258,1+$A$231+Assumptions!$B$81)),IF($G$231=1,$Z$231&gt;=INDEX($Z$131:$Z$258,1+$A$231-Assumptions!$B$82),$Z$231&gt;INDEX($Z$131:$Z$258,1+$A$231+Assumptions!$B$82)),IF($H$231=1,$AA$231&gt;=INDEX($AA$131:$AA$258,1+$A$231-Assumptions!$B$83),$AA$231&gt;INDEX($AA$131:$AA$258,1+$A$231+Assumptions!$B$83))),1,0)</f>
        <v>0</v>
      </c>
      <c r="AG231" s="16"/>
      <c r="AH231" s="16"/>
      <c r="AI231" s="16"/>
    </row>
    <row r="232" customFormat="false" ht="23.85" hidden="true" customHeight="false" outlineLevel="0" collapsed="false">
      <c r="A232" s="6" t="n">
        <f aca="false">ROW()-ROW($A$131)+Assumptions!$B$4</f>
        <v>101</v>
      </c>
      <c r="B232" s="18" t="n">
        <f aca="false">MOD(QUOTIENT($A$232,Assumptions!$B$77),2)</f>
        <v>1</v>
      </c>
      <c r="C232" s="18" t="n">
        <f aca="false">MOD(QUOTIENT($A$232,Assumptions!$B$78),2)</f>
        <v>1</v>
      </c>
      <c r="D232" s="18" t="n">
        <f aca="false">MOD(QUOTIENT($A$232,Assumptions!$B$79),2)</f>
        <v>0</v>
      </c>
      <c r="E232" s="18" t="n">
        <f aca="false">MOD(QUOTIENT($A$232,Assumptions!$B$80),2)</f>
        <v>0</v>
      </c>
      <c r="F232" s="18" t="n">
        <f aca="false">MOD(QUOTIENT($A$232,Assumptions!$B$81),2)</f>
        <v>1</v>
      </c>
      <c r="G232" s="18" t="n">
        <f aca="false">MOD(QUOTIENT($A$232,Assumptions!$B$82),2)</f>
        <v>0</v>
      </c>
      <c r="H232" s="18" t="n">
        <f aca="false">MOD(QUOTIENT($A$232,Assumptions!$B$83),2)</f>
        <v>1</v>
      </c>
      <c r="I232" s="18" t="n">
        <f aca="false">IF($B$232=1,MIN(Assumptions!$B$67,MAX(Assumptions!$B$4,Assumptions!$B$24-(Assumptions!$B$4))),Assumptions!$B$4)</f>
        <v>30000000</v>
      </c>
      <c r="J232" s="18" t="n">
        <f aca="false">IF($C$232=1,MIN(Assumptions!$B$66,MAX(Assumptions!$B$4,Assumptions!$B$24-($I$232))),Assumptions!$B$4)</f>
        <v>300000000</v>
      </c>
      <c r="K232" s="18" t="n">
        <f aca="false">IF($D$232=1,MIN(Assumptions!$B$61,MAX(Assumptions!$B$4,Assumptions!$B$24-($I$232+$J$232))),Assumptions!$B$4)</f>
        <v>0</v>
      </c>
      <c r="L232" s="18" t="n">
        <f aca="false">IF($E$232=1,MIN(Assumptions!$B$56,MAX(Assumptions!$B$4,Assumptions!$B$24-($I$232+$J$232+$K$232))),Assumptions!$B$4)</f>
        <v>0</v>
      </c>
      <c r="M232" s="18" t="n">
        <f aca="false">IF($F$232=1,MIN(Assumptions!$B$51,MAX(Assumptions!$B$4,Assumptions!$B$24-($I$232+$J$232+$K$232+$L$232))),Assumptions!$B$4)</f>
        <v>30000000</v>
      </c>
      <c r="N232" s="18" t="n">
        <f aca="false">IF($G$232=1,MIN(Assumptions!$B$46,MAX(Assumptions!$B$4,Assumptions!$B$24-($I$232+$J$232+$K$232+$L$232+$M$232))),Assumptions!$B$4)</f>
        <v>0</v>
      </c>
      <c r="O232" s="18" t="n">
        <f aca="false">IF($H$232=1,MIN(Assumptions!$B$41,MAX(Assumptions!$B$4,Assumptions!$B$24-($I$232+$J$232+$K$232+$L$232+$M$232+$N$232))),Assumptions!$B$4)</f>
        <v>5000000</v>
      </c>
      <c r="P232" s="18" t="n">
        <f aca="false">$I$232+$J$232+$K$232+$L$232+$M$232+$N$232+$O$232</f>
        <v>365000000</v>
      </c>
      <c r="Q232" s="18" t="n">
        <f aca="false">MAX(Assumptions!$B$4,Assumptions!$B$24-$P$232)</f>
        <v>335000000</v>
      </c>
      <c r="R232" s="18" t="n">
        <f aca="false">$J$120+$O$120+Assumptions!$B$20+IF($B$232=0,$D$120,Assumptions!$B$4)+IF($C$232=0,$AI$120,Assumptions!$B$4)+IF($D$232=0,$AF$120,Assumptions!$B$4)+IF($E$232=0,$AC$120,Assumptions!$B$4)+IF($F$232=0,$Z$120,Assumptions!$B$4)+IF($G$232=0,$W$120,Assumptions!$B$4)+IF($H$232=0,$T$120,Assumptions!$B$4)</f>
        <v>18414164.1892672</v>
      </c>
      <c r="S232" s="18" t="n">
        <f aca="false">IF($R$232&gt;Assumptions!$B$4,$Q$232/$R$232&gt;Assumptions!$B$13,FALSE())</f>
        <v>1</v>
      </c>
      <c r="T232" s="18" t="n">
        <f aca="false">IF($S$232,($Q$232+Assumptions!$B$14*Assumptions!$B$13)/($R$232+Assumptions!$B$14),IF($R$232&gt;Assumptions!$B$4,$Q$232/$R$232,Assumptions!$B$4))</f>
        <v>16.1373888502415</v>
      </c>
      <c r="U232" s="18" t="n">
        <f aca="false">IF($B$232=1,$I$232,$D$120*$T$232)</f>
        <v>30000000</v>
      </c>
      <c r="V232" s="18" t="n">
        <f aca="false">IF($C$232=1,$J$232,$AI$120*$T$232)</f>
        <v>300000000</v>
      </c>
      <c r="W232" s="18" t="n">
        <f aca="false">IF($D$232=1,$K$232,$AF$120*$T$232)</f>
        <v>27976606.1315693</v>
      </c>
      <c r="X232" s="18" t="n">
        <f aca="false">IF($E$232=1,$L$232,$AC$120*$T$232)</f>
        <v>38729733.2405796</v>
      </c>
      <c r="Y232" s="18" t="n">
        <f aca="false">IF($F$232=1,$M$232,$Z$120*$T$232)</f>
        <v>30000000</v>
      </c>
      <c r="Z232" s="18" t="n">
        <f aca="false">IF($G$232=1,$N$232,$W$120*$T$232)</f>
        <v>80686944.2512074</v>
      </c>
      <c r="AA232" s="18" t="n">
        <f aca="false">IF($H$232=1,$O$232,$T$120*$T$232)</f>
        <v>5000000</v>
      </c>
      <c r="AB232" s="18" t="n">
        <f aca="false">($J$120+$O$120)*$T$232</f>
        <v>4526744.59886655</v>
      </c>
      <c r="AC232" s="18" t="n">
        <f aca="false">Assumptions!$B$20*$T$232</f>
        <v>145236499.652173</v>
      </c>
      <c r="AD232" s="18" t="n">
        <f aca="false">IF($S$232,Assumptions!$B$14*($T$232-Assumptions!$B$13),Assumptions!$B$4)</f>
        <v>37843472.1256037</v>
      </c>
      <c r="AE232" s="18" t="n">
        <f aca="false">$U$232+$V$232+$W$232+$X$232+$Y$232+$Z$232+$AA$232+$AB$232+$AC$232+$AD$232</f>
        <v>700000000</v>
      </c>
      <c r="AF232" s="18" t="n">
        <f aca="false">IF(AND(IF($B$232=1,$U$232&gt;=INDEX($U$131:$U$258,1+$A$232-Assumptions!$B$77),$U$232&gt;INDEX($U$131:$U$258,1+$A$232+Assumptions!$B$77)),IF($C$232=1,$V$232&gt;=INDEX($V$131:$V$258,1+$A$232-Assumptions!$B$78),$V$232&gt;INDEX($V$131:$V$258,1+$A$232+Assumptions!$B$78)),IF($D$232=1,$W$232&gt;=INDEX($W$131:$W$258,1+$A$232-Assumptions!$B$79),$W$232&gt;INDEX($W$131:$W$258,1+$A$232+Assumptions!$B$79)),IF($E$232=1,$X$232&gt;=INDEX($X$131:$X$258,1+$A$232-Assumptions!$B$80),$X$232&gt;INDEX($X$131:$X$258,1+$A$232+Assumptions!$B$80)),IF($F$232=1,$Y$232&gt;=INDEX($Y$131:$Y$258,1+$A$232-Assumptions!$B$81),$Y$232&gt;INDEX($Y$131:$Y$258,1+$A$232+Assumptions!$B$81)),IF($G$232=1,$Z$232&gt;=INDEX($Z$131:$Z$258,1+$A$232-Assumptions!$B$82),$Z$232&gt;INDEX($Z$131:$Z$258,1+$A$232+Assumptions!$B$82)),IF($H$232=1,$AA$232&gt;=INDEX($AA$131:$AA$258,1+$A$232-Assumptions!$B$83),$AA$232&gt;INDEX($AA$131:$AA$258,1+$A$232+Assumptions!$B$83))),1,0)</f>
        <v>0</v>
      </c>
      <c r="AG232" s="16"/>
      <c r="AH232" s="16"/>
      <c r="AI232" s="16"/>
    </row>
    <row r="233" customFormat="false" ht="23.85" hidden="true" customHeight="false" outlineLevel="0" collapsed="false">
      <c r="A233" s="6" t="n">
        <f aca="false">ROW()-ROW($A$131)+Assumptions!$B$4</f>
        <v>102</v>
      </c>
      <c r="B233" s="18" t="n">
        <f aca="false">MOD(QUOTIENT($A$233,Assumptions!$B$77),2)</f>
        <v>1</v>
      </c>
      <c r="C233" s="18" t="n">
        <f aca="false">MOD(QUOTIENT($A$233,Assumptions!$B$78),2)</f>
        <v>1</v>
      </c>
      <c r="D233" s="18" t="n">
        <f aca="false">MOD(QUOTIENT($A$233,Assumptions!$B$79),2)</f>
        <v>0</v>
      </c>
      <c r="E233" s="18" t="n">
        <f aca="false">MOD(QUOTIENT($A$233,Assumptions!$B$80),2)</f>
        <v>0</v>
      </c>
      <c r="F233" s="18" t="n">
        <f aca="false">MOD(QUOTIENT($A$233,Assumptions!$B$81),2)</f>
        <v>1</v>
      </c>
      <c r="G233" s="18" t="n">
        <f aca="false">MOD(QUOTIENT($A$233,Assumptions!$B$82),2)</f>
        <v>1</v>
      </c>
      <c r="H233" s="18" t="n">
        <f aca="false">MOD(QUOTIENT($A$233,Assumptions!$B$83),2)</f>
        <v>0</v>
      </c>
      <c r="I233" s="18" t="n">
        <f aca="false">IF($B$233=1,MIN(Assumptions!$B$67,MAX(Assumptions!$B$4,Assumptions!$B$24-(Assumptions!$B$4))),Assumptions!$B$4)</f>
        <v>30000000</v>
      </c>
      <c r="J233" s="18" t="n">
        <f aca="false">IF($C$233=1,MIN(Assumptions!$B$66,MAX(Assumptions!$B$4,Assumptions!$B$24-($I$233))),Assumptions!$B$4)</f>
        <v>300000000</v>
      </c>
      <c r="K233" s="18" t="n">
        <f aca="false">IF($D$233=1,MIN(Assumptions!$B$61,MAX(Assumptions!$B$4,Assumptions!$B$24-($I$233+$J$233))),Assumptions!$B$4)</f>
        <v>0</v>
      </c>
      <c r="L233" s="18" t="n">
        <f aca="false">IF($E$233=1,MIN(Assumptions!$B$56,MAX(Assumptions!$B$4,Assumptions!$B$24-($I$233+$J$233+$K$233))),Assumptions!$B$4)</f>
        <v>0</v>
      </c>
      <c r="M233" s="18" t="n">
        <f aca="false">IF($F$233=1,MIN(Assumptions!$B$51,MAX(Assumptions!$B$4,Assumptions!$B$24-($I$233+$J$233+$K$233+$L$233))),Assumptions!$B$4)</f>
        <v>30000000</v>
      </c>
      <c r="N233" s="18" t="n">
        <f aca="false">IF($G$233=1,MIN(Assumptions!$B$46,MAX(Assumptions!$B$4,Assumptions!$B$24-($I$233+$J$233+$K$233+$L$233+$M$233))),Assumptions!$B$4)</f>
        <v>15000000</v>
      </c>
      <c r="O233" s="18" t="n">
        <f aca="false">IF($H$233=1,MIN(Assumptions!$B$41,MAX(Assumptions!$B$4,Assumptions!$B$24-($I$233+$J$233+$K$233+$L$233+$M$233+$N$233))),Assumptions!$B$4)</f>
        <v>0</v>
      </c>
      <c r="P233" s="18" t="n">
        <f aca="false">$I$233+$J$233+$K$233+$L$233+$M$233+$N$233+$O$233</f>
        <v>375000000</v>
      </c>
      <c r="Q233" s="18" t="n">
        <f aca="false">MAX(Assumptions!$B$4,Assumptions!$B$24-$P$233)</f>
        <v>325000000</v>
      </c>
      <c r="R233" s="18" t="n">
        <f aca="false">$J$120+$O$120+Assumptions!$B$20+IF($B$233=0,$D$120,Assumptions!$B$4)+IF($C$233=0,$AI$120,Assumptions!$B$4)+IF($D$233=0,$AF$120,Assumptions!$B$4)+IF($E$233=0,$AC$120,Assumptions!$B$4)+IF($F$233=0,$Z$120,Assumptions!$B$4)+IF($G$233=0,$W$120,Assumptions!$B$4)+IF($H$233=0,$T$120,Assumptions!$B$4)</f>
        <v>18414164.1892672</v>
      </c>
      <c r="S233" s="18" t="n">
        <f aca="false">IF($R$233&gt;Assumptions!$B$4,$Q$233/$R$233&gt;Assumptions!$B$13,FALSE())</f>
        <v>1</v>
      </c>
      <c r="T233" s="18" t="n">
        <f aca="false">IF($S$233,($Q$233+Assumptions!$B$14*Assumptions!$B$13)/($R$233+Assumptions!$B$14),IF($R$233&gt;Assumptions!$B$4,$Q$233/$R$233,Assumptions!$B$4))</f>
        <v>15.6592439954195</v>
      </c>
      <c r="U233" s="18" t="n">
        <f aca="false">IF($B$233=1,$I$233,$D$120*$T$233)</f>
        <v>30000000</v>
      </c>
      <c r="V233" s="18" t="n">
        <f aca="false">IF($C$233=1,$J$233,$AI$120*$T$233)</f>
        <v>300000000</v>
      </c>
      <c r="W233" s="18" t="n">
        <f aca="false">IF($D$233=1,$K$233,$AF$120*$T$233)</f>
        <v>27147669.6535969</v>
      </c>
      <c r="X233" s="18" t="n">
        <f aca="false">IF($E$233=1,$L$233,$AC$120*$T$233)</f>
        <v>37582185.5890068</v>
      </c>
      <c r="Y233" s="18" t="n">
        <f aca="false">IF($F$233=1,$M$233,$Z$120*$T$233)</f>
        <v>30000000</v>
      </c>
      <c r="Z233" s="18" t="n">
        <f aca="false">IF($G$233=1,$N$233,$W$120*$T$233)</f>
        <v>15000000</v>
      </c>
      <c r="AA233" s="18" t="n">
        <f aca="false">IF($H$233=1,$O$233,$T$120*$T$233)</f>
        <v>78296219.9770976</v>
      </c>
      <c r="AB233" s="18" t="n">
        <f aca="false">($J$120+$O$120)*$T$233</f>
        <v>4392618.83297421</v>
      </c>
      <c r="AC233" s="18" t="n">
        <f aca="false">Assumptions!$B$20*$T$233</f>
        <v>140933195.958776</v>
      </c>
      <c r="AD233" s="18" t="n">
        <f aca="false">IF($S$233,Assumptions!$B$14*($T$233-Assumptions!$B$13),Assumptions!$B$4)</f>
        <v>36648109.9885488</v>
      </c>
      <c r="AE233" s="18" t="n">
        <f aca="false">$U$233+$V$233+$W$233+$X$233+$Y$233+$Z$233+$AA$233+$AB$233+$AC$233+$AD$233</f>
        <v>700000000</v>
      </c>
      <c r="AF233" s="18" t="n">
        <f aca="false">IF(AND(IF($B$233=1,$U$233&gt;=INDEX($U$131:$U$258,1+$A$233-Assumptions!$B$77),$U$233&gt;INDEX($U$131:$U$258,1+$A$233+Assumptions!$B$77)),IF($C$233=1,$V$233&gt;=INDEX($V$131:$V$258,1+$A$233-Assumptions!$B$78),$V$233&gt;INDEX($V$131:$V$258,1+$A$233+Assumptions!$B$78)),IF($D$233=1,$W$233&gt;=INDEX($W$131:$W$258,1+$A$233-Assumptions!$B$79),$W$233&gt;INDEX($W$131:$W$258,1+$A$233+Assumptions!$B$79)),IF($E$233=1,$X$233&gt;=INDEX($X$131:$X$258,1+$A$233-Assumptions!$B$80),$X$233&gt;INDEX($X$131:$X$258,1+$A$233+Assumptions!$B$80)),IF($F$233=1,$Y$233&gt;=INDEX($Y$131:$Y$258,1+$A$233-Assumptions!$B$81),$Y$233&gt;INDEX($Y$131:$Y$258,1+$A$233+Assumptions!$B$81)),IF($G$233=1,$Z$233&gt;=INDEX($Z$131:$Z$258,1+$A$233-Assumptions!$B$82),$Z$233&gt;INDEX($Z$131:$Z$258,1+$A$233+Assumptions!$B$82)),IF($H$233=1,$AA$233&gt;=INDEX($AA$131:$AA$258,1+$A$233-Assumptions!$B$83),$AA$233&gt;INDEX($AA$131:$AA$258,1+$A$233+Assumptions!$B$83))),1,0)</f>
        <v>0</v>
      </c>
      <c r="AG233" s="16"/>
      <c r="AH233" s="16"/>
      <c r="AI233" s="16"/>
    </row>
    <row r="234" customFormat="false" ht="23.85" hidden="true" customHeight="false" outlineLevel="0" collapsed="false">
      <c r="A234" s="6" t="n">
        <f aca="false">ROW()-ROW($A$131)+Assumptions!$B$4</f>
        <v>103</v>
      </c>
      <c r="B234" s="18" t="n">
        <f aca="false">MOD(QUOTIENT($A$234,Assumptions!$B$77),2)</f>
        <v>1</v>
      </c>
      <c r="C234" s="18" t="n">
        <f aca="false">MOD(QUOTIENT($A$234,Assumptions!$B$78),2)</f>
        <v>1</v>
      </c>
      <c r="D234" s="18" t="n">
        <f aca="false">MOD(QUOTIENT($A$234,Assumptions!$B$79),2)</f>
        <v>0</v>
      </c>
      <c r="E234" s="18" t="n">
        <f aca="false">MOD(QUOTIENT($A$234,Assumptions!$B$80),2)</f>
        <v>0</v>
      </c>
      <c r="F234" s="18" t="n">
        <f aca="false">MOD(QUOTIENT($A$234,Assumptions!$B$81),2)</f>
        <v>1</v>
      </c>
      <c r="G234" s="18" t="n">
        <f aca="false">MOD(QUOTIENT($A$234,Assumptions!$B$82),2)</f>
        <v>1</v>
      </c>
      <c r="H234" s="18" t="n">
        <f aca="false">MOD(QUOTIENT($A$234,Assumptions!$B$83),2)</f>
        <v>1</v>
      </c>
      <c r="I234" s="18" t="n">
        <f aca="false">IF($B$234=1,MIN(Assumptions!$B$67,MAX(Assumptions!$B$4,Assumptions!$B$24-(Assumptions!$B$4))),Assumptions!$B$4)</f>
        <v>30000000</v>
      </c>
      <c r="J234" s="18" t="n">
        <f aca="false">IF($C$234=1,MIN(Assumptions!$B$66,MAX(Assumptions!$B$4,Assumptions!$B$24-($I$234))),Assumptions!$B$4)</f>
        <v>300000000</v>
      </c>
      <c r="K234" s="18" t="n">
        <f aca="false">IF($D$234=1,MIN(Assumptions!$B$61,MAX(Assumptions!$B$4,Assumptions!$B$24-($I$234+$J$234))),Assumptions!$B$4)</f>
        <v>0</v>
      </c>
      <c r="L234" s="18" t="n">
        <f aca="false">IF($E$234=1,MIN(Assumptions!$B$56,MAX(Assumptions!$B$4,Assumptions!$B$24-($I$234+$J$234+$K$234))),Assumptions!$B$4)</f>
        <v>0</v>
      </c>
      <c r="M234" s="18" t="n">
        <f aca="false">IF($F$234=1,MIN(Assumptions!$B$51,MAX(Assumptions!$B$4,Assumptions!$B$24-($I$234+$J$234+$K$234+$L$234))),Assumptions!$B$4)</f>
        <v>30000000</v>
      </c>
      <c r="N234" s="18" t="n">
        <f aca="false">IF($G$234=1,MIN(Assumptions!$B$46,MAX(Assumptions!$B$4,Assumptions!$B$24-($I$234+$J$234+$K$234+$L$234+$M$234))),Assumptions!$B$4)</f>
        <v>15000000</v>
      </c>
      <c r="O234" s="18" t="n">
        <f aca="false">IF($H$234=1,MIN(Assumptions!$B$41,MAX(Assumptions!$B$4,Assumptions!$B$24-($I$234+$J$234+$K$234+$L$234+$M$234+$N$234))),Assumptions!$B$4)</f>
        <v>5000000</v>
      </c>
      <c r="P234" s="18" t="n">
        <f aca="false">$I$234+$J$234+$K$234+$L$234+$M$234+$N$234+$O$234</f>
        <v>380000000</v>
      </c>
      <c r="Q234" s="18" t="n">
        <f aca="false">MAX(Assumptions!$B$4,Assumptions!$B$24-$P$234)</f>
        <v>320000000</v>
      </c>
      <c r="R234" s="18" t="n">
        <f aca="false">$J$120+$O$120+Assumptions!$B$20+IF($B$234=0,$D$120,Assumptions!$B$4)+IF($C$234=0,$AI$120,Assumptions!$B$4)+IF($D$234=0,$AF$120,Assumptions!$B$4)+IF($E$234=0,$AC$120,Assumptions!$B$4)+IF($F$234=0,$Z$120,Assumptions!$B$4)+IF($G$234=0,$W$120,Assumptions!$B$4)+IF($H$234=0,$T$120,Assumptions!$B$4)</f>
        <v>13414164.1892672</v>
      </c>
      <c r="S234" s="18" t="n">
        <f aca="false">IF($R$234&gt;Assumptions!$B$4,$Q$234/$R$234&gt;Assumptions!$B$13,FALSE())</f>
        <v>1</v>
      </c>
      <c r="T234" s="18" t="n">
        <f aca="false">IF($S$234,($Q$234+Assumptions!$B$14*Assumptions!$B$13)/($R$234+Assumptions!$B$14),IF($R$234&gt;Assumptions!$B$4,$Q$234/$R$234,Assumptions!$B$4))</f>
        <v>20.2649662379065</v>
      </c>
      <c r="U234" s="18" t="n">
        <f aca="false">IF($B$234=1,$I$234,$D$120*$T$234)</f>
        <v>30000000</v>
      </c>
      <c r="V234" s="18" t="n">
        <f aca="false">IF($C$234=1,$J$234,$AI$120*$T$234)</f>
        <v>300000000</v>
      </c>
      <c r="W234" s="18" t="n">
        <f aca="false">IF($D$234=1,$K$234,$AF$120*$T$234)</f>
        <v>35132386.2843508</v>
      </c>
      <c r="X234" s="18" t="n">
        <f aca="false">IF($E$234=1,$L$234,$AC$120*$T$234)</f>
        <v>48635918.9709756</v>
      </c>
      <c r="Y234" s="18" t="n">
        <f aca="false">IF($F$234=1,$M$234,$Z$120*$T$234)</f>
        <v>30000000</v>
      </c>
      <c r="Z234" s="18" t="n">
        <f aca="false">IF($G$234=1,$N$234,$W$120*$T$234)</f>
        <v>15000000</v>
      </c>
      <c r="AA234" s="18" t="n">
        <f aca="false">IF($H$234=1,$O$234,$T$120*$T$234)</f>
        <v>5000000</v>
      </c>
      <c r="AB234" s="18" t="n">
        <f aca="false">($J$120+$O$120)*$T$234</f>
        <v>5684583.00874887</v>
      </c>
      <c r="AC234" s="18" t="n">
        <f aca="false">Assumptions!$B$20*$T$234</f>
        <v>182384696.141158</v>
      </c>
      <c r="AD234" s="18" t="n">
        <f aca="false">IF($S$234,Assumptions!$B$14*($T$234-Assumptions!$B$13),Assumptions!$B$4)</f>
        <v>48162415.5947662</v>
      </c>
      <c r="AE234" s="18" t="n">
        <f aca="false">$U$234+$V$234+$W$234+$X$234+$Y$234+$Z$234+$AA$234+$AB$234+$AC$234+$AD$234</f>
        <v>700000000</v>
      </c>
      <c r="AF234" s="18" t="n">
        <f aca="false">IF(AND(IF($B$234=1,$U$234&gt;=INDEX($U$131:$U$258,1+$A$234-Assumptions!$B$77),$U$234&gt;INDEX($U$131:$U$258,1+$A$234+Assumptions!$B$77)),IF($C$234=1,$V$234&gt;=INDEX($V$131:$V$258,1+$A$234-Assumptions!$B$78),$V$234&gt;INDEX($V$131:$V$258,1+$A$234+Assumptions!$B$78)),IF($D$234=1,$W$234&gt;=INDEX($W$131:$W$258,1+$A$234-Assumptions!$B$79),$W$234&gt;INDEX($W$131:$W$258,1+$A$234+Assumptions!$B$79)),IF($E$234=1,$X$234&gt;=INDEX($X$131:$X$258,1+$A$234-Assumptions!$B$80),$X$234&gt;INDEX($X$131:$X$258,1+$A$234+Assumptions!$B$80)),IF($F$234=1,$Y$234&gt;=INDEX($Y$131:$Y$258,1+$A$234-Assumptions!$B$81),$Y$234&gt;INDEX($Y$131:$Y$258,1+$A$234+Assumptions!$B$81)),IF($G$234=1,$Z$234&gt;=INDEX($Z$131:$Z$258,1+$A$234-Assumptions!$B$82),$Z$234&gt;INDEX($Z$131:$Z$258,1+$A$234+Assumptions!$B$82)),IF($H$234=1,$AA$234&gt;=INDEX($AA$131:$AA$258,1+$A$234-Assumptions!$B$83),$AA$234&gt;INDEX($AA$131:$AA$258,1+$A$234+Assumptions!$B$83))),1,0)</f>
        <v>0</v>
      </c>
      <c r="AG234" s="16"/>
      <c r="AH234" s="16"/>
      <c r="AI234" s="16"/>
    </row>
    <row r="235" customFormat="false" ht="23.85" hidden="true" customHeight="false" outlineLevel="0" collapsed="false">
      <c r="A235" s="6" t="n">
        <f aca="false">ROW()-ROW($A$131)+Assumptions!$B$4</f>
        <v>104</v>
      </c>
      <c r="B235" s="18" t="n">
        <f aca="false">MOD(QUOTIENT($A$235,Assumptions!$B$77),2)</f>
        <v>1</v>
      </c>
      <c r="C235" s="18" t="n">
        <f aca="false">MOD(QUOTIENT($A$235,Assumptions!$B$78),2)</f>
        <v>1</v>
      </c>
      <c r="D235" s="18" t="n">
        <f aca="false">MOD(QUOTIENT($A$235,Assumptions!$B$79),2)</f>
        <v>0</v>
      </c>
      <c r="E235" s="18" t="n">
        <f aca="false">MOD(QUOTIENT($A$235,Assumptions!$B$80),2)</f>
        <v>1</v>
      </c>
      <c r="F235" s="18" t="n">
        <f aca="false">MOD(QUOTIENT($A$235,Assumptions!$B$81),2)</f>
        <v>0</v>
      </c>
      <c r="G235" s="18" t="n">
        <f aca="false">MOD(QUOTIENT($A$235,Assumptions!$B$82),2)</f>
        <v>0</v>
      </c>
      <c r="H235" s="18" t="n">
        <f aca="false">MOD(QUOTIENT($A$235,Assumptions!$B$83),2)</f>
        <v>0</v>
      </c>
      <c r="I235" s="18" t="n">
        <f aca="false">IF($B$235=1,MIN(Assumptions!$B$67,MAX(Assumptions!$B$4,Assumptions!$B$24-(Assumptions!$B$4))),Assumptions!$B$4)</f>
        <v>30000000</v>
      </c>
      <c r="J235" s="18" t="n">
        <f aca="false">IF($C$235=1,MIN(Assumptions!$B$66,MAX(Assumptions!$B$4,Assumptions!$B$24-($I$235))),Assumptions!$B$4)</f>
        <v>300000000</v>
      </c>
      <c r="K235" s="18" t="n">
        <f aca="false">IF($D$235=1,MIN(Assumptions!$B$61,MAX(Assumptions!$B$4,Assumptions!$B$24-($I$235+$J$235))),Assumptions!$B$4)</f>
        <v>0</v>
      </c>
      <c r="L235" s="18" t="n">
        <f aca="false">IF($E$235=1,MIN(Assumptions!$B$56,MAX(Assumptions!$B$4,Assumptions!$B$24-($I$235+$J$235+$K$235))),Assumptions!$B$4)</f>
        <v>60000000</v>
      </c>
      <c r="M235" s="18" t="n">
        <f aca="false">IF($F$235=1,MIN(Assumptions!$B$51,MAX(Assumptions!$B$4,Assumptions!$B$24-($I$235+$J$235+$K$235+$L$235))),Assumptions!$B$4)</f>
        <v>0</v>
      </c>
      <c r="N235" s="18" t="n">
        <f aca="false">IF($G$235=1,MIN(Assumptions!$B$46,MAX(Assumptions!$B$4,Assumptions!$B$24-($I$235+$J$235+$K$235+$L$235+$M$235))),Assumptions!$B$4)</f>
        <v>0</v>
      </c>
      <c r="O235" s="18" t="n">
        <f aca="false">IF($H$235=1,MIN(Assumptions!$B$41,MAX(Assumptions!$B$4,Assumptions!$B$24-($I$235+$J$235+$K$235+$L$235+$M$235+$N$235))),Assumptions!$B$4)</f>
        <v>0</v>
      </c>
      <c r="P235" s="18" t="n">
        <f aca="false">$I$235+$J$235+$K$235+$L$235+$M$235+$N$235+$O$235</f>
        <v>390000000</v>
      </c>
      <c r="Q235" s="18" t="n">
        <f aca="false">MAX(Assumptions!$B$4,Assumptions!$B$24-$P$235)</f>
        <v>310000000</v>
      </c>
      <c r="R235" s="18" t="n">
        <f aca="false">$J$120+$O$120+Assumptions!$B$20+IF($B$235=0,$D$120,Assumptions!$B$4)+IF($C$235=0,$AI$120,Assumptions!$B$4)+IF($D$235=0,$AF$120,Assumptions!$B$4)+IF($E$235=0,$AC$120,Assumptions!$B$4)+IF($F$235=0,$Z$120,Assumptions!$B$4)+IF($G$235=0,$W$120,Assumptions!$B$4)+IF($H$235=0,$T$120,Assumptions!$B$4)</f>
        <v>24014164.1892672</v>
      </c>
      <c r="S235" s="18" t="n">
        <f aca="false">IF($R$235&gt;Assumptions!$B$4,$Q$235/$R$235&gt;Assumptions!$B$13,FALSE())</f>
        <v>1</v>
      </c>
      <c r="T235" s="18" t="n">
        <f aca="false">IF($S$235,($Q$235+Assumptions!$B$14*Assumptions!$B$13)/($R$235+Assumptions!$B$14),IF($R$235&gt;Assumptions!$B$4,$Q$235/$R$235,Assumptions!$B$4))</f>
        <v>11.7861531583371</v>
      </c>
      <c r="U235" s="18" t="n">
        <f aca="false">IF($B$235=1,$I$235,$D$120*$T$235)</f>
        <v>30000000</v>
      </c>
      <c r="V235" s="18" t="n">
        <f aca="false">IF($C$235=1,$J$235,$AI$120*$T$235)</f>
        <v>300000000</v>
      </c>
      <c r="W235" s="18" t="n">
        <f aca="false">IF($D$235=1,$K$235,$AF$120*$T$235)</f>
        <v>20433080.4554056</v>
      </c>
      <c r="X235" s="18" t="n">
        <f aca="false">IF($E$235=1,$L$235,$AC$120*$T$235)</f>
        <v>60000000</v>
      </c>
      <c r="Y235" s="18" t="n">
        <f aca="false">IF($F$235=1,$M$235,$Z$120*$T$235)</f>
        <v>35358459.4750113</v>
      </c>
      <c r="Z235" s="18" t="n">
        <f aca="false">IF($G$235=1,$N$235,$W$120*$T$235)</f>
        <v>58930765.7916855</v>
      </c>
      <c r="AA235" s="18" t="n">
        <f aca="false">IF($H$235=1,$O$235,$T$120*$T$235)</f>
        <v>58930765.7916855</v>
      </c>
      <c r="AB235" s="18" t="n">
        <f aca="false">($J$120+$O$120)*$T$235</f>
        <v>3306167.16533531</v>
      </c>
      <c r="AC235" s="18" t="n">
        <f aca="false">Assumptions!$B$20*$T$235</f>
        <v>106075378.425034</v>
      </c>
      <c r="AD235" s="18" t="n">
        <f aca="false">IF($S$235,Assumptions!$B$14*($T$235-Assumptions!$B$13),Assumptions!$B$4)</f>
        <v>26965382.8958428</v>
      </c>
      <c r="AE235" s="18" t="n">
        <f aca="false">$U$235+$V$235+$W$235+$X$235+$Y$235+$Z$235+$AA$235+$AB$235+$AC$235+$AD$235</f>
        <v>700000000</v>
      </c>
      <c r="AF235" s="18" t="n">
        <f aca="false">IF(AND(IF($B$235=1,$U$235&gt;=INDEX($U$131:$U$258,1+$A$235-Assumptions!$B$77),$U$235&gt;INDEX($U$131:$U$258,1+$A$235+Assumptions!$B$77)),IF($C$235=1,$V$235&gt;=INDEX($V$131:$V$258,1+$A$235-Assumptions!$B$78),$V$235&gt;INDEX($V$131:$V$258,1+$A$235+Assumptions!$B$78)),IF($D$235=1,$W$235&gt;=INDEX($W$131:$W$258,1+$A$235-Assumptions!$B$79),$W$235&gt;INDEX($W$131:$W$258,1+$A$235+Assumptions!$B$79)),IF($E$235=1,$X$235&gt;=INDEX($X$131:$X$258,1+$A$235-Assumptions!$B$80),$X$235&gt;INDEX($X$131:$X$258,1+$A$235+Assumptions!$B$80)),IF($F$235=1,$Y$235&gt;=INDEX($Y$131:$Y$258,1+$A$235-Assumptions!$B$81),$Y$235&gt;INDEX($Y$131:$Y$258,1+$A$235+Assumptions!$B$81)),IF($G$235=1,$Z$235&gt;=INDEX($Z$131:$Z$258,1+$A$235-Assumptions!$B$82),$Z$235&gt;INDEX($Z$131:$Z$258,1+$A$235+Assumptions!$B$82)),IF($H$235=1,$AA$235&gt;=INDEX($AA$131:$AA$258,1+$A$235-Assumptions!$B$83),$AA$235&gt;INDEX($AA$131:$AA$258,1+$A$235+Assumptions!$B$83))),1,0)</f>
        <v>0</v>
      </c>
      <c r="AG235" s="16"/>
      <c r="AH235" s="16"/>
      <c r="AI235" s="16"/>
    </row>
    <row r="236" customFormat="false" ht="23.85" hidden="true" customHeight="false" outlineLevel="0" collapsed="false">
      <c r="A236" s="6" t="n">
        <f aca="false">ROW()-ROW($A$131)+Assumptions!$B$4</f>
        <v>105</v>
      </c>
      <c r="B236" s="18" t="n">
        <f aca="false">MOD(QUOTIENT($A$236,Assumptions!$B$77),2)</f>
        <v>1</v>
      </c>
      <c r="C236" s="18" t="n">
        <f aca="false">MOD(QUOTIENT($A$236,Assumptions!$B$78),2)</f>
        <v>1</v>
      </c>
      <c r="D236" s="18" t="n">
        <f aca="false">MOD(QUOTIENT($A$236,Assumptions!$B$79),2)</f>
        <v>0</v>
      </c>
      <c r="E236" s="18" t="n">
        <f aca="false">MOD(QUOTIENT($A$236,Assumptions!$B$80),2)</f>
        <v>1</v>
      </c>
      <c r="F236" s="18" t="n">
        <f aca="false">MOD(QUOTIENT($A$236,Assumptions!$B$81),2)</f>
        <v>0</v>
      </c>
      <c r="G236" s="18" t="n">
        <f aca="false">MOD(QUOTIENT($A$236,Assumptions!$B$82),2)</f>
        <v>0</v>
      </c>
      <c r="H236" s="18" t="n">
        <f aca="false">MOD(QUOTIENT($A$236,Assumptions!$B$83),2)</f>
        <v>1</v>
      </c>
      <c r="I236" s="18" t="n">
        <f aca="false">IF($B$236=1,MIN(Assumptions!$B$67,MAX(Assumptions!$B$4,Assumptions!$B$24-(Assumptions!$B$4))),Assumptions!$B$4)</f>
        <v>30000000</v>
      </c>
      <c r="J236" s="18" t="n">
        <f aca="false">IF($C$236=1,MIN(Assumptions!$B$66,MAX(Assumptions!$B$4,Assumptions!$B$24-($I$236))),Assumptions!$B$4)</f>
        <v>300000000</v>
      </c>
      <c r="K236" s="18" t="n">
        <f aca="false">IF($D$236=1,MIN(Assumptions!$B$61,MAX(Assumptions!$B$4,Assumptions!$B$24-($I$236+$J$236))),Assumptions!$B$4)</f>
        <v>0</v>
      </c>
      <c r="L236" s="18" t="n">
        <f aca="false">IF($E$236=1,MIN(Assumptions!$B$56,MAX(Assumptions!$B$4,Assumptions!$B$24-($I$236+$J$236+$K$236))),Assumptions!$B$4)</f>
        <v>60000000</v>
      </c>
      <c r="M236" s="18" t="n">
        <f aca="false">IF($F$236=1,MIN(Assumptions!$B$51,MAX(Assumptions!$B$4,Assumptions!$B$24-($I$236+$J$236+$K$236+$L$236))),Assumptions!$B$4)</f>
        <v>0</v>
      </c>
      <c r="N236" s="18" t="n">
        <f aca="false">IF($G$236=1,MIN(Assumptions!$B$46,MAX(Assumptions!$B$4,Assumptions!$B$24-($I$236+$J$236+$K$236+$L$236+$M$236))),Assumptions!$B$4)</f>
        <v>0</v>
      </c>
      <c r="O236" s="18" t="n">
        <f aca="false">IF($H$236=1,MIN(Assumptions!$B$41,MAX(Assumptions!$B$4,Assumptions!$B$24-($I$236+$J$236+$K$236+$L$236+$M$236+$N$236))),Assumptions!$B$4)</f>
        <v>5000000</v>
      </c>
      <c r="P236" s="18" t="n">
        <f aca="false">$I$236+$J$236+$K$236+$L$236+$M$236+$N$236+$O$236</f>
        <v>395000000</v>
      </c>
      <c r="Q236" s="18" t="n">
        <f aca="false">MAX(Assumptions!$B$4,Assumptions!$B$24-$P$236)</f>
        <v>305000000</v>
      </c>
      <c r="R236" s="18" t="n">
        <f aca="false">$J$120+$O$120+Assumptions!$B$20+IF($B$236=0,$D$120,Assumptions!$B$4)+IF($C$236=0,$AI$120,Assumptions!$B$4)+IF($D$236=0,$AF$120,Assumptions!$B$4)+IF($E$236=0,$AC$120,Assumptions!$B$4)+IF($F$236=0,$Z$120,Assumptions!$B$4)+IF($G$236=0,$W$120,Assumptions!$B$4)+IF($H$236=0,$T$120,Assumptions!$B$4)</f>
        <v>19014164.1892672</v>
      </c>
      <c r="S236" s="18" t="n">
        <f aca="false">IF($R$236&gt;Assumptions!$B$4,$Q$236/$R$236&gt;Assumptions!$B$13,FALSE())</f>
        <v>1</v>
      </c>
      <c r="T236" s="18" t="n">
        <f aca="false">IF($S$236,($Q$236+Assumptions!$B$14*Assumptions!$B$13)/($R$236+Assumptions!$B$14),IF($R$236&gt;Assumptions!$B$4,$Q$236/$R$236,Assumptions!$B$4))</f>
        <v>14.2929094198046</v>
      </c>
      <c r="U236" s="18" t="n">
        <f aca="false">IF($B$236=1,$I$236,$D$120*$T$236)</f>
        <v>30000000</v>
      </c>
      <c r="V236" s="18" t="n">
        <f aca="false">IF($C$236=1,$J$236,$AI$120*$T$236)</f>
        <v>300000000</v>
      </c>
      <c r="W236" s="18" t="n">
        <f aca="false">IF($D$236=1,$K$236,$AF$120*$T$236)</f>
        <v>24778921.8579861</v>
      </c>
      <c r="X236" s="18" t="n">
        <f aca="false">IF($E$236=1,$L$236,$AC$120*$T$236)</f>
        <v>60000000</v>
      </c>
      <c r="Y236" s="18" t="n">
        <f aca="false">IF($F$236=1,$M$236,$Z$120*$T$236)</f>
        <v>42878728.2594138</v>
      </c>
      <c r="Z236" s="18" t="n">
        <f aca="false">IF($G$236=1,$N$236,$W$120*$T$236)</f>
        <v>71464547.0990231</v>
      </c>
      <c r="AA236" s="18" t="n">
        <f aca="false">IF($H$236=1,$O$236,$T$120*$T$236)</f>
        <v>5000000</v>
      </c>
      <c r="AB236" s="18" t="n">
        <f aca="false">($J$120+$O$120)*$T$236</f>
        <v>4009344.45582386</v>
      </c>
      <c r="AC236" s="18" t="n">
        <f aca="false">Assumptions!$B$20*$T$236</f>
        <v>128636184.778242</v>
      </c>
      <c r="AD236" s="18" t="n">
        <f aca="false">IF($S$236,Assumptions!$B$14*($T$236-Assumptions!$B$13),Assumptions!$B$4)</f>
        <v>33232273.5495115</v>
      </c>
      <c r="AE236" s="18" t="n">
        <f aca="false">$U$236+$V$236+$W$236+$X$236+$Y$236+$Z$236+$AA$236+$AB$236+$AC$236+$AD$236</f>
        <v>700000000</v>
      </c>
      <c r="AF236" s="18" t="n">
        <f aca="false">IF(AND(IF($B$236=1,$U$236&gt;=INDEX($U$131:$U$258,1+$A$236-Assumptions!$B$77),$U$236&gt;INDEX($U$131:$U$258,1+$A$236+Assumptions!$B$77)),IF($C$236=1,$V$236&gt;=INDEX($V$131:$V$258,1+$A$236-Assumptions!$B$78),$V$236&gt;INDEX($V$131:$V$258,1+$A$236+Assumptions!$B$78)),IF($D$236=1,$W$236&gt;=INDEX($W$131:$W$258,1+$A$236-Assumptions!$B$79),$W$236&gt;INDEX($W$131:$W$258,1+$A$236+Assumptions!$B$79)),IF($E$236=1,$X$236&gt;=INDEX($X$131:$X$258,1+$A$236-Assumptions!$B$80),$X$236&gt;INDEX($X$131:$X$258,1+$A$236+Assumptions!$B$80)),IF($F$236=1,$Y$236&gt;=INDEX($Y$131:$Y$258,1+$A$236-Assumptions!$B$81),$Y$236&gt;INDEX($Y$131:$Y$258,1+$A$236+Assumptions!$B$81)),IF($G$236=1,$Z$236&gt;=INDEX($Z$131:$Z$258,1+$A$236-Assumptions!$B$82),$Z$236&gt;INDEX($Z$131:$Z$258,1+$A$236+Assumptions!$B$82)),IF($H$236=1,$AA$236&gt;=INDEX($AA$131:$AA$258,1+$A$236-Assumptions!$B$83),$AA$236&gt;INDEX($AA$131:$AA$258,1+$A$236+Assumptions!$B$83))),1,0)</f>
        <v>0</v>
      </c>
      <c r="AG236" s="16"/>
      <c r="AH236" s="16"/>
      <c r="AI236" s="16"/>
    </row>
    <row r="237" customFormat="false" ht="23.85" hidden="true" customHeight="false" outlineLevel="0" collapsed="false">
      <c r="A237" s="6" t="n">
        <f aca="false">ROW()-ROW($A$131)+Assumptions!$B$4</f>
        <v>106</v>
      </c>
      <c r="B237" s="18" t="n">
        <f aca="false">MOD(QUOTIENT($A$237,Assumptions!$B$77),2)</f>
        <v>1</v>
      </c>
      <c r="C237" s="18" t="n">
        <f aca="false">MOD(QUOTIENT($A$237,Assumptions!$B$78),2)</f>
        <v>1</v>
      </c>
      <c r="D237" s="18" t="n">
        <f aca="false">MOD(QUOTIENT($A$237,Assumptions!$B$79),2)</f>
        <v>0</v>
      </c>
      <c r="E237" s="18" t="n">
        <f aca="false">MOD(QUOTIENT($A$237,Assumptions!$B$80),2)</f>
        <v>1</v>
      </c>
      <c r="F237" s="18" t="n">
        <f aca="false">MOD(QUOTIENT($A$237,Assumptions!$B$81),2)</f>
        <v>0</v>
      </c>
      <c r="G237" s="18" t="n">
        <f aca="false">MOD(QUOTIENT($A$237,Assumptions!$B$82),2)</f>
        <v>1</v>
      </c>
      <c r="H237" s="18" t="n">
        <f aca="false">MOD(QUOTIENT($A$237,Assumptions!$B$83),2)</f>
        <v>0</v>
      </c>
      <c r="I237" s="18" t="n">
        <f aca="false">IF($B$237=1,MIN(Assumptions!$B$67,MAX(Assumptions!$B$4,Assumptions!$B$24-(Assumptions!$B$4))),Assumptions!$B$4)</f>
        <v>30000000</v>
      </c>
      <c r="J237" s="18" t="n">
        <f aca="false">IF($C$237=1,MIN(Assumptions!$B$66,MAX(Assumptions!$B$4,Assumptions!$B$24-($I$237))),Assumptions!$B$4)</f>
        <v>300000000</v>
      </c>
      <c r="K237" s="18" t="n">
        <f aca="false">IF($D$237=1,MIN(Assumptions!$B$61,MAX(Assumptions!$B$4,Assumptions!$B$24-($I$237+$J$237))),Assumptions!$B$4)</f>
        <v>0</v>
      </c>
      <c r="L237" s="18" t="n">
        <f aca="false">IF($E$237=1,MIN(Assumptions!$B$56,MAX(Assumptions!$B$4,Assumptions!$B$24-($I$237+$J$237+$K$237))),Assumptions!$B$4)</f>
        <v>60000000</v>
      </c>
      <c r="M237" s="18" t="n">
        <f aca="false">IF($F$237=1,MIN(Assumptions!$B$51,MAX(Assumptions!$B$4,Assumptions!$B$24-($I$237+$J$237+$K$237+$L$237))),Assumptions!$B$4)</f>
        <v>0</v>
      </c>
      <c r="N237" s="18" t="n">
        <f aca="false">IF($G$237=1,MIN(Assumptions!$B$46,MAX(Assumptions!$B$4,Assumptions!$B$24-($I$237+$J$237+$K$237+$L$237+$M$237))),Assumptions!$B$4)</f>
        <v>15000000</v>
      </c>
      <c r="O237" s="18" t="n">
        <f aca="false">IF($H$237=1,MIN(Assumptions!$B$41,MAX(Assumptions!$B$4,Assumptions!$B$24-($I$237+$J$237+$K$237+$L$237+$M$237+$N$237))),Assumptions!$B$4)</f>
        <v>0</v>
      </c>
      <c r="P237" s="18" t="n">
        <f aca="false">$I$237+$J$237+$K$237+$L$237+$M$237+$N$237+$O$237</f>
        <v>405000000</v>
      </c>
      <c r="Q237" s="18" t="n">
        <f aca="false">MAX(Assumptions!$B$4,Assumptions!$B$24-$P$237)</f>
        <v>295000000</v>
      </c>
      <c r="R237" s="18" t="n">
        <f aca="false">$J$120+$O$120+Assumptions!$B$20+IF($B$237=0,$D$120,Assumptions!$B$4)+IF($C$237=0,$AI$120,Assumptions!$B$4)+IF($D$237=0,$AF$120,Assumptions!$B$4)+IF($E$237=0,$AC$120,Assumptions!$B$4)+IF($F$237=0,$Z$120,Assumptions!$B$4)+IF($G$237=0,$W$120,Assumptions!$B$4)+IF($H$237=0,$T$120,Assumptions!$B$4)</f>
        <v>19014164.1892672</v>
      </c>
      <c r="S237" s="18" t="n">
        <f aca="false">IF($R$237&gt;Assumptions!$B$4,$Q$237/$R$237&gt;Assumptions!$B$13,FALSE())</f>
        <v>1</v>
      </c>
      <c r="T237" s="18" t="n">
        <f aca="false">IF($S$237,($Q$237+Assumptions!$B$14*Assumptions!$B$13)/($R$237+Assumptions!$B$14),IF($R$237&gt;Assumptions!$B$4,$Q$237/$R$237,Assumptions!$B$4))</f>
        <v>13.8280993573719</v>
      </c>
      <c r="U237" s="18" t="n">
        <f aca="false">IF($B$237=1,$I$237,$D$120*$T$237)</f>
        <v>30000000</v>
      </c>
      <c r="V237" s="18" t="n">
        <f aca="false">IF($C$237=1,$J$237,$AI$120*$T$237)</f>
        <v>300000000</v>
      </c>
      <c r="W237" s="18" t="n">
        <f aca="false">IF($D$237=1,$K$237,$AF$120*$T$237)</f>
        <v>23973103.2609785</v>
      </c>
      <c r="X237" s="18" t="n">
        <f aca="false">IF($E$237=1,$L$237,$AC$120*$T$237)</f>
        <v>60000000</v>
      </c>
      <c r="Y237" s="18" t="n">
        <f aca="false">IF($F$237=1,$M$237,$Z$120*$T$237)</f>
        <v>41484298.0721158</v>
      </c>
      <c r="Z237" s="18" t="n">
        <f aca="false">IF($G$237=1,$N$237,$W$120*$T$237)</f>
        <v>15000000</v>
      </c>
      <c r="AA237" s="18" t="n">
        <f aca="false">IF($H$237=1,$O$237,$T$120*$T$237)</f>
        <v>69140496.7868597</v>
      </c>
      <c r="AB237" s="18" t="n">
        <f aca="false">($J$120+$O$120)*$T$237</f>
        <v>3878959.27026861</v>
      </c>
      <c r="AC237" s="18" t="n">
        <f aca="false">Assumptions!$B$20*$T$237</f>
        <v>124452894.216347</v>
      </c>
      <c r="AD237" s="18" t="n">
        <f aca="false">IF($S$237,Assumptions!$B$14*($T$237-Assumptions!$B$13),Assumptions!$B$4)</f>
        <v>32070248.3934299</v>
      </c>
      <c r="AE237" s="18" t="n">
        <f aca="false">$U$237+$V$237+$W$237+$X$237+$Y$237+$Z$237+$AA$237+$AB$237+$AC$237+$AD$237</f>
        <v>700000000</v>
      </c>
      <c r="AF237" s="18" t="n">
        <f aca="false">IF(AND(IF($B$237=1,$U$237&gt;=INDEX($U$131:$U$258,1+$A$237-Assumptions!$B$77),$U$237&gt;INDEX($U$131:$U$258,1+$A$237+Assumptions!$B$77)),IF($C$237=1,$V$237&gt;=INDEX($V$131:$V$258,1+$A$237-Assumptions!$B$78),$V$237&gt;INDEX($V$131:$V$258,1+$A$237+Assumptions!$B$78)),IF($D$237=1,$W$237&gt;=INDEX($W$131:$W$258,1+$A$237-Assumptions!$B$79),$W$237&gt;INDEX($W$131:$W$258,1+$A$237+Assumptions!$B$79)),IF($E$237=1,$X$237&gt;=INDEX($X$131:$X$258,1+$A$237-Assumptions!$B$80),$X$237&gt;INDEX($X$131:$X$258,1+$A$237+Assumptions!$B$80)),IF($F$237=1,$Y$237&gt;=INDEX($Y$131:$Y$258,1+$A$237-Assumptions!$B$81),$Y$237&gt;INDEX($Y$131:$Y$258,1+$A$237+Assumptions!$B$81)),IF($G$237=1,$Z$237&gt;=INDEX($Z$131:$Z$258,1+$A$237-Assumptions!$B$82),$Z$237&gt;INDEX($Z$131:$Z$258,1+$A$237+Assumptions!$B$82)),IF($H$237=1,$AA$237&gt;=INDEX($AA$131:$AA$258,1+$A$237-Assumptions!$B$83),$AA$237&gt;INDEX($AA$131:$AA$258,1+$A$237+Assumptions!$B$83))),1,0)</f>
        <v>0</v>
      </c>
      <c r="AG237" s="16"/>
      <c r="AH237" s="16"/>
      <c r="AI237" s="16"/>
    </row>
    <row r="238" customFormat="false" ht="23.85" hidden="true" customHeight="false" outlineLevel="0" collapsed="false">
      <c r="A238" s="6" t="n">
        <f aca="false">ROW()-ROW($A$131)+Assumptions!$B$4</f>
        <v>107</v>
      </c>
      <c r="B238" s="18" t="n">
        <f aca="false">MOD(QUOTIENT($A$238,Assumptions!$B$77),2)</f>
        <v>1</v>
      </c>
      <c r="C238" s="18" t="n">
        <f aca="false">MOD(QUOTIENT($A$238,Assumptions!$B$78),2)</f>
        <v>1</v>
      </c>
      <c r="D238" s="18" t="n">
        <f aca="false">MOD(QUOTIENT($A$238,Assumptions!$B$79),2)</f>
        <v>0</v>
      </c>
      <c r="E238" s="18" t="n">
        <f aca="false">MOD(QUOTIENT($A$238,Assumptions!$B$80),2)</f>
        <v>1</v>
      </c>
      <c r="F238" s="18" t="n">
        <f aca="false">MOD(QUOTIENT($A$238,Assumptions!$B$81),2)</f>
        <v>0</v>
      </c>
      <c r="G238" s="18" t="n">
        <f aca="false">MOD(QUOTIENT($A$238,Assumptions!$B$82),2)</f>
        <v>1</v>
      </c>
      <c r="H238" s="18" t="n">
        <f aca="false">MOD(QUOTIENT($A$238,Assumptions!$B$83),2)</f>
        <v>1</v>
      </c>
      <c r="I238" s="18" t="n">
        <f aca="false">IF($B$238=1,MIN(Assumptions!$B$67,MAX(Assumptions!$B$4,Assumptions!$B$24-(Assumptions!$B$4))),Assumptions!$B$4)</f>
        <v>30000000</v>
      </c>
      <c r="J238" s="18" t="n">
        <f aca="false">IF($C$238=1,MIN(Assumptions!$B$66,MAX(Assumptions!$B$4,Assumptions!$B$24-($I$238))),Assumptions!$B$4)</f>
        <v>300000000</v>
      </c>
      <c r="K238" s="18" t="n">
        <f aca="false">IF($D$238=1,MIN(Assumptions!$B$61,MAX(Assumptions!$B$4,Assumptions!$B$24-($I$238+$J$238))),Assumptions!$B$4)</f>
        <v>0</v>
      </c>
      <c r="L238" s="18" t="n">
        <f aca="false">IF($E$238=1,MIN(Assumptions!$B$56,MAX(Assumptions!$B$4,Assumptions!$B$24-($I$238+$J$238+$K$238))),Assumptions!$B$4)</f>
        <v>60000000</v>
      </c>
      <c r="M238" s="18" t="n">
        <f aca="false">IF($F$238=1,MIN(Assumptions!$B$51,MAX(Assumptions!$B$4,Assumptions!$B$24-($I$238+$J$238+$K$238+$L$238))),Assumptions!$B$4)</f>
        <v>0</v>
      </c>
      <c r="N238" s="18" t="n">
        <f aca="false">IF($G$238=1,MIN(Assumptions!$B$46,MAX(Assumptions!$B$4,Assumptions!$B$24-($I$238+$J$238+$K$238+$L$238+$M$238))),Assumptions!$B$4)</f>
        <v>15000000</v>
      </c>
      <c r="O238" s="18" t="n">
        <f aca="false">IF($H$238=1,MIN(Assumptions!$B$41,MAX(Assumptions!$B$4,Assumptions!$B$24-($I$238+$J$238+$K$238+$L$238+$M$238+$N$238))),Assumptions!$B$4)</f>
        <v>5000000</v>
      </c>
      <c r="P238" s="18" t="n">
        <f aca="false">$I$238+$J$238+$K$238+$L$238+$M$238+$N$238+$O$238</f>
        <v>410000000</v>
      </c>
      <c r="Q238" s="18" t="n">
        <f aca="false">MAX(Assumptions!$B$4,Assumptions!$B$24-$P$238)</f>
        <v>290000000</v>
      </c>
      <c r="R238" s="18" t="n">
        <f aca="false">$J$120+$O$120+Assumptions!$B$20+IF($B$238=0,$D$120,Assumptions!$B$4)+IF($C$238=0,$AI$120,Assumptions!$B$4)+IF($D$238=0,$AF$120,Assumptions!$B$4)+IF($E$238=0,$AC$120,Assumptions!$B$4)+IF($F$238=0,$Z$120,Assumptions!$B$4)+IF($G$238=0,$W$120,Assumptions!$B$4)+IF($H$238=0,$T$120,Assumptions!$B$4)</f>
        <v>14014164.1892672</v>
      </c>
      <c r="S238" s="18" t="n">
        <f aca="false">IF($R$238&gt;Assumptions!$B$4,$Q$238/$R$238&gt;Assumptions!$B$13,FALSE())</f>
        <v>1</v>
      </c>
      <c r="T238" s="18" t="n">
        <f aca="false">IF($S$238,($Q$238+Assumptions!$B$14*Assumptions!$B$13)/($R$238+Assumptions!$B$14),IF($R$238&gt;Assumptions!$B$4,$Q$238/$R$238,Assumptions!$B$4))</f>
        <v>17.7120680554999</v>
      </c>
      <c r="U238" s="18" t="n">
        <f aca="false">IF($B$238=1,$I$238,$D$120*$T$238)</f>
        <v>30000000</v>
      </c>
      <c r="V238" s="18" t="n">
        <f aca="false">IF($C$238=1,$J$238,$AI$120*$T$238)</f>
        <v>300000000</v>
      </c>
      <c r="W238" s="18" t="n">
        <f aca="false">IF($D$238=1,$K$238,$AF$120*$T$238)</f>
        <v>30706550.8777684</v>
      </c>
      <c r="X238" s="18" t="n">
        <f aca="false">IF($E$238=1,$L$238,$AC$120*$T$238)</f>
        <v>60000000</v>
      </c>
      <c r="Y238" s="18" t="n">
        <f aca="false">IF($F$238=1,$M$238,$Z$120*$T$238)</f>
        <v>53136204.1664998</v>
      </c>
      <c r="Z238" s="18" t="n">
        <f aca="false">IF($G$238=1,$N$238,$W$120*$T$238)</f>
        <v>15000000</v>
      </c>
      <c r="AA238" s="18" t="n">
        <f aca="false">IF($H$238=1,$O$238,$T$120*$T$238)</f>
        <v>5000000</v>
      </c>
      <c r="AB238" s="18" t="n">
        <f aca="false">($J$120+$O$120)*$T$238</f>
        <v>4968462.31748275</v>
      </c>
      <c r="AC238" s="18" t="n">
        <f aca="false">Assumptions!$B$20*$T$238</f>
        <v>159408612.499499</v>
      </c>
      <c r="AD238" s="18" t="n">
        <f aca="false">IF($S$238,Assumptions!$B$14*($T$238-Assumptions!$B$13),Assumptions!$B$4)</f>
        <v>41780170.1387498</v>
      </c>
      <c r="AE238" s="18" t="n">
        <f aca="false">$U$238+$V$238+$W$238+$X$238+$Y$238+$Z$238+$AA$238+$AB$238+$AC$238+$AD$238</f>
        <v>700000000</v>
      </c>
      <c r="AF238" s="18" t="n">
        <f aca="false">IF(AND(IF($B$238=1,$U$238&gt;=INDEX($U$131:$U$258,1+$A$238-Assumptions!$B$77),$U$238&gt;INDEX($U$131:$U$258,1+$A$238+Assumptions!$B$77)),IF($C$238=1,$V$238&gt;=INDEX($V$131:$V$258,1+$A$238-Assumptions!$B$78),$V$238&gt;INDEX($V$131:$V$258,1+$A$238+Assumptions!$B$78)),IF($D$238=1,$W$238&gt;=INDEX($W$131:$W$258,1+$A$238-Assumptions!$B$79),$W$238&gt;INDEX($W$131:$W$258,1+$A$238+Assumptions!$B$79)),IF($E$238=1,$X$238&gt;=INDEX($X$131:$X$258,1+$A$238-Assumptions!$B$80),$X$238&gt;INDEX($X$131:$X$258,1+$A$238+Assumptions!$B$80)),IF($F$238=1,$Y$238&gt;=INDEX($Y$131:$Y$258,1+$A$238-Assumptions!$B$81),$Y$238&gt;INDEX($Y$131:$Y$258,1+$A$238+Assumptions!$B$81)),IF($G$238=1,$Z$238&gt;=INDEX($Z$131:$Z$258,1+$A$238-Assumptions!$B$82),$Z$238&gt;INDEX($Z$131:$Z$258,1+$A$238+Assumptions!$B$82)),IF($H$238=1,$AA$238&gt;=INDEX($AA$131:$AA$258,1+$A$238-Assumptions!$B$83),$AA$238&gt;INDEX($AA$131:$AA$258,1+$A$238+Assumptions!$B$83))),1,0)</f>
        <v>0</v>
      </c>
      <c r="AG238" s="16"/>
      <c r="AH238" s="16"/>
      <c r="AI238" s="16"/>
    </row>
    <row r="239" customFormat="false" ht="23.85" hidden="true" customHeight="false" outlineLevel="0" collapsed="false">
      <c r="A239" s="6" t="n">
        <f aca="false">ROW()-ROW($A$131)+Assumptions!$B$4</f>
        <v>108</v>
      </c>
      <c r="B239" s="18" t="n">
        <f aca="false">MOD(QUOTIENT($A$239,Assumptions!$B$77),2)</f>
        <v>1</v>
      </c>
      <c r="C239" s="18" t="n">
        <f aca="false">MOD(QUOTIENT($A$239,Assumptions!$B$78),2)</f>
        <v>1</v>
      </c>
      <c r="D239" s="18" t="n">
        <f aca="false">MOD(QUOTIENT($A$239,Assumptions!$B$79),2)</f>
        <v>0</v>
      </c>
      <c r="E239" s="18" t="n">
        <f aca="false">MOD(QUOTIENT($A$239,Assumptions!$B$80),2)</f>
        <v>1</v>
      </c>
      <c r="F239" s="18" t="n">
        <f aca="false">MOD(QUOTIENT($A$239,Assumptions!$B$81),2)</f>
        <v>1</v>
      </c>
      <c r="G239" s="18" t="n">
        <f aca="false">MOD(QUOTIENT($A$239,Assumptions!$B$82),2)</f>
        <v>0</v>
      </c>
      <c r="H239" s="18" t="n">
        <f aca="false">MOD(QUOTIENT($A$239,Assumptions!$B$83),2)</f>
        <v>0</v>
      </c>
      <c r="I239" s="18" t="n">
        <f aca="false">IF($B$239=1,MIN(Assumptions!$B$67,MAX(Assumptions!$B$4,Assumptions!$B$24-(Assumptions!$B$4))),Assumptions!$B$4)</f>
        <v>30000000</v>
      </c>
      <c r="J239" s="18" t="n">
        <f aca="false">IF($C$239=1,MIN(Assumptions!$B$66,MAX(Assumptions!$B$4,Assumptions!$B$24-($I$239))),Assumptions!$B$4)</f>
        <v>300000000</v>
      </c>
      <c r="K239" s="18" t="n">
        <f aca="false">IF($D$239=1,MIN(Assumptions!$B$61,MAX(Assumptions!$B$4,Assumptions!$B$24-($I$239+$J$239))),Assumptions!$B$4)</f>
        <v>0</v>
      </c>
      <c r="L239" s="18" t="n">
        <f aca="false">IF($E$239=1,MIN(Assumptions!$B$56,MAX(Assumptions!$B$4,Assumptions!$B$24-($I$239+$J$239+$K$239))),Assumptions!$B$4)</f>
        <v>60000000</v>
      </c>
      <c r="M239" s="18" t="n">
        <f aca="false">IF($F$239=1,MIN(Assumptions!$B$51,MAX(Assumptions!$B$4,Assumptions!$B$24-($I$239+$J$239+$K$239+$L$239))),Assumptions!$B$4)</f>
        <v>30000000</v>
      </c>
      <c r="N239" s="18" t="n">
        <f aca="false">IF($G$239=1,MIN(Assumptions!$B$46,MAX(Assumptions!$B$4,Assumptions!$B$24-($I$239+$J$239+$K$239+$L$239+$M$239))),Assumptions!$B$4)</f>
        <v>0</v>
      </c>
      <c r="O239" s="18" t="n">
        <f aca="false">IF($H$239=1,MIN(Assumptions!$B$41,MAX(Assumptions!$B$4,Assumptions!$B$24-($I$239+$J$239+$K$239+$L$239+$M$239+$N$239))),Assumptions!$B$4)</f>
        <v>0</v>
      </c>
      <c r="P239" s="18" t="n">
        <f aca="false">$I$239+$J$239+$K$239+$L$239+$M$239+$N$239+$O$239</f>
        <v>420000000</v>
      </c>
      <c r="Q239" s="18" t="n">
        <f aca="false">MAX(Assumptions!$B$4,Assumptions!$B$24-$P$239)</f>
        <v>280000000</v>
      </c>
      <c r="R239" s="18" t="n">
        <f aca="false">$J$120+$O$120+Assumptions!$B$20+IF($B$239=0,$D$120,Assumptions!$B$4)+IF($C$239=0,$AI$120,Assumptions!$B$4)+IF($D$239=0,$AF$120,Assumptions!$B$4)+IF($E$239=0,$AC$120,Assumptions!$B$4)+IF($F$239=0,$Z$120,Assumptions!$B$4)+IF($G$239=0,$W$120,Assumptions!$B$4)+IF($H$239=0,$T$120,Assumptions!$B$4)</f>
        <v>21014164.1892672</v>
      </c>
      <c r="S239" s="18" t="n">
        <f aca="false">IF($R$239&gt;Assumptions!$B$4,$Q$239/$R$239&gt;Assumptions!$B$13,FALSE())</f>
        <v>1</v>
      </c>
      <c r="T239" s="18" t="n">
        <f aca="false">IF($S$239,($Q$239+Assumptions!$B$14*Assumptions!$B$13)/($R$239+Assumptions!$B$14),IF($R$239&gt;Assumptions!$B$4,$Q$239/$R$239,Assumptions!$B$4))</f>
        <v>12.0140353586943</v>
      </c>
      <c r="U239" s="18" t="n">
        <f aca="false">IF($B$239=1,$I$239,$D$120*$T$239)</f>
        <v>30000000</v>
      </c>
      <c r="V239" s="18" t="n">
        <f aca="false">IF($C$239=1,$J$239,$AI$120*$T$239)</f>
        <v>300000000</v>
      </c>
      <c r="W239" s="18" t="n">
        <f aca="false">IF($D$239=1,$K$239,$AF$120*$T$239)</f>
        <v>20828148.7420382</v>
      </c>
      <c r="X239" s="18" t="n">
        <f aca="false">IF($E$239=1,$L$239,$AC$120*$T$239)</f>
        <v>60000000</v>
      </c>
      <c r="Y239" s="18" t="n">
        <f aca="false">IF($F$239=1,$M$239,$Z$120*$T$239)</f>
        <v>30000000</v>
      </c>
      <c r="Z239" s="18" t="n">
        <f aca="false">IF($G$239=1,$N$239,$W$120*$T$239)</f>
        <v>60070176.7934717</v>
      </c>
      <c r="AA239" s="18" t="n">
        <f aca="false">IF($H$239=1,$O$239,$T$120*$T$239)</f>
        <v>60070176.7934717</v>
      </c>
      <c r="AB239" s="18" t="n">
        <f aca="false">($J$120+$O$120)*$T$239</f>
        <v>3370091.04603361</v>
      </c>
      <c r="AC239" s="18" t="n">
        <f aca="false">Assumptions!$B$20*$T$239</f>
        <v>108126318.228249</v>
      </c>
      <c r="AD239" s="18" t="n">
        <f aca="false">IF($S$239,Assumptions!$B$14*($T$239-Assumptions!$B$13),Assumptions!$B$4)</f>
        <v>27535088.3967358</v>
      </c>
      <c r="AE239" s="18" t="n">
        <f aca="false">$U$239+$V$239+$W$239+$X$239+$Y$239+$Z$239+$AA$239+$AB$239+$AC$239+$AD$239</f>
        <v>700000000</v>
      </c>
      <c r="AF239" s="18" t="n">
        <f aca="false">IF(AND(IF($B$239=1,$U$239&gt;=INDEX($U$131:$U$258,1+$A$239-Assumptions!$B$77),$U$239&gt;INDEX($U$131:$U$258,1+$A$239+Assumptions!$B$77)),IF($C$239=1,$V$239&gt;=INDEX($V$131:$V$258,1+$A$239-Assumptions!$B$78),$V$239&gt;INDEX($V$131:$V$258,1+$A$239+Assumptions!$B$78)),IF($D$239=1,$W$239&gt;=INDEX($W$131:$W$258,1+$A$239-Assumptions!$B$79),$W$239&gt;INDEX($W$131:$W$258,1+$A$239+Assumptions!$B$79)),IF($E$239=1,$X$239&gt;=INDEX($X$131:$X$258,1+$A$239-Assumptions!$B$80),$X$239&gt;INDEX($X$131:$X$258,1+$A$239+Assumptions!$B$80)),IF($F$239=1,$Y$239&gt;=INDEX($Y$131:$Y$258,1+$A$239-Assumptions!$B$81),$Y$239&gt;INDEX($Y$131:$Y$258,1+$A$239+Assumptions!$B$81)),IF($G$239=1,$Z$239&gt;=INDEX($Z$131:$Z$258,1+$A$239-Assumptions!$B$82),$Z$239&gt;INDEX($Z$131:$Z$258,1+$A$239+Assumptions!$B$82)),IF($H$239=1,$AA$239&gt;=INDEX($AA$131:$AA$258,1+$A$239-Assumptions!$B$83),$AA$239&gt;INDEX($AA$131:$AA$258,1+$A$239+Assumptions!$B$83))),1,0)</f>
        <v>0</v>
      </c>
      <c r="AG239" s="16"/>
      <c r="AH239" s="16"/>
      <c r="AI239" s="16"/>
    </row>
    <row r="240" customFormat="false" ht="23.85" hidden="true" customHeight="false" outlineLevel="0" collapsed="false">
      <c r="A240" s="6" t="n">
        <f aca="false">ROW()-ROW($A$131)+Assumptions!$B$4</f>
        <v>109</v>
      </c>
      <c r="B240" s="18" t="n">
        <f aca="false">MOD(QUOTIENT($A$240,Assumptions!$B$77),2)</f>
        <v>1</v>
      </c>
      <c r="C240" s="18" t="n">
        <f aca="false">MOD(QUOTIENT($A$240,Assumptions!$B$78),2)</f>
        <v>1</v>
      </c>
      <c r="D240" s="18" t="n">
        <f aca="false">MOD(QUOTIENT($A$240,Assumptions!$B$79),2)</f>
        <v>0</v>
      </c>
      <c r="E240" s="18" t="n">
        <f aca="false">MOD(QUOTIENT($A$240,Assumptions!$B$80),2)</f>
        <v>1</v>
      </c>
      <c r="F240" s="18" t="n">
        <f aca="false">MOD(QUOTIENT($A$240,Assumptions!$B$81),2)</f>
        <v>1</v>
      </c>
      <c r="G240" s="18" t="n">
        <f aca="false">MOD(QUOTIENT($A$240,Assumptions!$B$82),2)</f>
        <v>0</v>
      </c>
      <c r="H240" s="18" t="n">
        <f aca="false">MOD(QUOTIENT($A$240,Assumptions!$B$83),2)</f>
        <v>1</v>
      </c>
      <c r="I240" s="18" t="n">
        <f aca="false">IF($B$240=1,MIN(Assumptions!$B$67,MAX(Assumptions!$B$4,Assumptions!$B$24-(Assumptions!$B$4))),Assumptions!$B$4)</f>
        <v>30000000</v>
      </c>
      <c r="J240" s="18" t="n">
        <f aca="false">IF($C$240=1,MIN(Assumptions!$B$66,MAX(Assumptions!$B$4,Assumptions!$B$24-($I$240))),Assumptions!$B$4)</f>
        <v>300000000</v>
      </c>
      <c r="K240" s="18" t="n">
        <f aca="false">IF($D$240=1,MIN(Assumptions!$B$61,MAX(Assumptions!$B$4,Assumptions!$B$24-($I$240+$J$240))),Assumptions!$B$4)</f>
        <v>0</v>
      </c>
      <c r="L240" s="18" t="n">
        <f aca="false">IF($E$240=1,MIN(Assumptions!$B$56,MAX(Assumptions!$B$4,Assumptions!$B$24-($I$240+$J$240+$K$240))),Assumptions!$B$4)</f>
        <v>60000000</v>
      </c>
      <c r="M240" s="18" t="n">
        <f aca="false">IF($F$240=1,MIN(Assumptions!$B$51,MAX(Assumptions!$B$4,Assumptions!$B$24-($I$240+$J$240+$K$240+$L$240))),Assumptions!$B$4)</f>
        <v>30000000</v>
      </c>
      <c r="N240" s="18" t="n">
        <f aca="false">IF($G$240=1,MIN(Assumptions!$B$46,MAX(Assumptions!$B$4,Assumptions!$B$24-($I$240+$J$240+$K$240+$L$240+$M$240))),Assumptions!$B$4)</f>
        <v>0</v>
      </c>
      <c r="O240" s="18" t="n">
        <f aca="false">IF($H$240=1,MIN(Assumptions!$B$41,MAX(Assumptions!$B$4,Assumptions!$B$24-($I$240+$J$240+$K$240+$L$240+$M$240+$N$240))),Assumptions!$B$4)</f>
        <v>5000000</v>
      </c>
      <c r="P240" s="18" t="n">
        <f aca="false">$I$240+$J$240+$K$240+$L$240+$M$240+$N$240+$O$240</f>
        <v>425000000</v>
      </c>
      <c r="Q240" s="18" t="n">
        <f aca="false">MAX(Assumptions!$B$4,Assumptions!$B$24-$P$240)</f>
        <v>275000000</v>
      </c>
      <c r="R240" s="18" t="n">
        <f aca="false">$J$120+$O$120+Assumptions!$B$20+IF($B$240=0,$D$120,Assumptions!$B$4)+IF($C$240=0,$AI$120,Assumptions!$B$4)+IF($D$240=0,$AF$120,Assumptions!$B$4)+IF($E$240=0,$AC$120,Assumptions!$B$4)+IF($F$240=0,$Z$120,Assumptions!$B$4)+IF($G$240=0,$W$120,Assumptions!$B$4)+IF($H$240=0,$T$120,Assumptions!$B$4)</f>
        <v>16014164.1892672</v>
      </c>
      <c r="S240" s="18" t="n">
        <f aca="false">IF($R$240&gt;Assumptions!$B$4,$Q$240/$R$240&gt;Assumptions!$B$13,FALSE())</f>
        <v>1</v>
      </c>
      <c r="T240" s="18" t="n">
        <f aca="false">IF($S$240,($Q$240+Assumptions!$B$14*Assumptions!$B$13)/($R$240+Assumptions!$B$14),IF($R$240&gt;Assumptions!$B$4,$Q$240/$R$240,Assumptions!$B$4))</f>
        <v>14.9885243083708</v>
      </c>
      <c r="U240" s="18" t="n">
        <f aca="false">IF($B$240=1,$I$240,$D$120*$T$240)</f>
        <v>30000000</v>
      </c>
      <c r="V240" s="18" t="n">
        <f aca="false">IF($C$240=1,$J$240,$AI$120*$T$240)</f>
        <v>300000000</v>
      </c>
      <c r="W240" s="18" t="n">
        <f aca="false">IF($D$240=1,$K$240,$AF$120*$T$240)</f>
        <v>25984875.5557792</v>
      </c>
      <c r="X240" s="18" t="n">
        <f aca="false">IF($E$240=1,$L$240,$AC$120*$T$240)</f>
        <v>60000000</v>
      </c>
      <c r="Y240" s="18" t="n">
        <f aca="false">IF($F$240=1,$M$240,$Z$120*$T$240)</f>
        <v>30000000</v>
      </c>
      <c r="Z240" s="18" t="n">
        <f aca="false">IF($G$240=1,$N$240,$W$120*$T$240)</f>
        <v>74942621.5418542</v>
      </c>
      <c r="AA240" s="18" t="n">
        <f aca="false">IF($H$240=1,$O$240,$T$120*$T$240)</f>
        <v>5000000</v>
      </c>
      <c r="AB240" s="18" t="n">
        <f aca="false">($J$120+$O$120)*$T$240</f>
        <v>4204473.356102</v>
      </c>
      <c r="AC240" s="18" t="n">
        <f aca="false">Assumptions!$B$20*$T$240</f>
        <v>134896718.775338</v>
      </c>
      <c r="AD240" s="18" t="n">
        <f aca="false">IF($S$240,Assumptions!$B$14*($T$240-Assumptions!$B$13),Assumptions!$B$4)</f>
        <v>34971310.7709271</v>
      </c>
      <c r="AE240" s="18" t="n">
        <f aca="false">$U$240+$V$240+$W$240+$X$240+$Y$240+$Z$240+$AA$240+$AB$240+$AC$240+$AD$240</f>
        <v>700000000</v>
      </c>
      <c r="AF240" s="18" t="n">
        <f aca="false">IF(AND(IF($B$240=1,$U$240&gt;=INDEX($U$131:$U$258,1+$A$240-Assumptions!$B$77),$U$240&gt;INDEX($U$131:$U$258,1+$A$240+Assumptions!$B$77)),IF($C$240=1,$V$240&gt;=INDEX($V$131:$V$258,1+$A$240-Assumptions!$B$78),$V$240&gt;INDEX($V$131:$V$258,1+$A$240+Assumptions!$B$78)),IF($D$240=1,$W$240&gt;=INDEX($W$131:$W$258,1+$A$240-Assumptions!$B$79),$W$240&gt;INDEX($W$131:$W$258,1+$A$240+Assumptions!$B$79)),IF($E$240=1,$X$240&gt;=INDEX($X$131:$X$258,1+$A$240-Assumptions!$B$80),$X$240&gt;INDEX($X$131:$X$258,1+$A$240+Assumptions!$B$80)),IF($F$240=1,$Y$240&gt;=INDEX($Y$131:$Y$258,1+$A$240-Assumptions!$B$81),$Y$240&gt;INDEX($Y$131:$Y$258,1+$A$240+Assumptions!$B$81)),IF($G$240=1,$Z$240&gt;=INDEX($Z$131:$Z$258,1+$A$240-Assumptions!$B$82),$Z$240&gt;INDEX($Z$131:$Z$258,1+$A$240+Assumptions!$B$82)),IF($H$240=1,$AA$240&gt;=INDEX($AA$131:$AA$258,1+$A$240-Assumptions!$B$83),$AA$240&gt;INDEX($AA$131:$AA$258,1+$A$240+Assumptions!$B$83))),1,0)</f>
        <v>0</v>
      </c>
      <c r="AG240" s="16"/>
      <c r="AH240" s="16"/>
      <c r="AI240" s="16"/>
    </row>
    <row r="241" customFormat="false" ht="23.85" hidden="true" customHeight="false" outlineLevel="0" collapsed="false">
      <c r="A241" s="6" t="n">
        <f aca="false">ROW()-ROW($A$131)+Assumptions!$B$4</f>
        <v>110</v>
      </c>
      <c r="B241" s="18" t="n">
        <f aca="false">MOD(QUOTIENT($A$241,Assumptions!$B$77),2)</f>
        <v>1</v>
      </c>
      <c r="C241" s="18" t="n">
        <f aca="false">MOD(QUOTIENT($A$241,Assumptions!$B$78),2)</f>
        <v>1</v>
      </c>
      <c r="D241" s="18" t="n">
        <f aca="false">MOD(QUOTIENT($A$241,Assumptions!$B$79),2)</f>
        <v>0</v>
      </c>
      <c r="E241" s="18" t="n">
        <f aca="false">MOD(QUOTIENT($A$241,Assumptions!$B$80),2)</f>
        <v>1</v>
      </c>
      <c r="F241" s="18" t="n">
        <f aca="false">MOD(QUOTIENT($A$241,Assumptions!$B$81),2)</f>
        <v>1</v>
      </c>
      <c r="G241" s="18" t="n">
        <f aca="false">MOD(QUOTIENT($A$241,Assumptions!$B$82),2)</f>
        <v>1</v>
      </c>
      <c r="H241" s="18" t="n">
        <f aca="false">MOD(QUOTIENT($A$241,Assumptions!$B$83),2)</f>
        <v>0</v>
      </c>
      <c r="I241" s="18" t="n">
        <f aca="false">IF($B$241=1,MIN(Assumptions!$B$67,MAX(Assumptions!$B$4,Assumptions!$B$24-(Assumptions!$B$4))),Assumptions!$B$4)</f>
        <v>30000000</v>
      </c>
      <c r="J241" s="18" t="n">
        <f aca="false">IF($C$241=1,MIN(Assumptions!$B$66,MAX(Assumptions!$B$4,Assumptions!$B$24-($I$241))),Assumptions!$B$4)</f>
        <v>300000000</v>
      </c>
      <c r="K241" s="18" t="n">
        <f aca="false">IF($D$241=1,MIN(Assumptions!$B$61,MAX(Assumptions!$B$4,Assumptions!$B$24-($I$241+$J$241))),Assumptions!$B$4)</f>
        <v>0</v>
      </c>
      <c r="L241" s="18" t="n">
        <f aca="false">IF($E$241=1,MIN(Assumptions!$B$56,MAX(Assumptions!$B$4,Assumptions!$B$24-($I$241+$J$241+$K$241))),Assumptions!$B$4)</f>
        <v>60000000</v>
      </c>
      <c r="M241" s="18" t="n">
        <f aca="false">IF($F$241=1,MIN(Assumptions!$B$51,MAX(Assumptions!$B$4,Assumptions!$B$24-($I$241+$J$241+$K$241+$L$241))),Assumptions!$B$4)</f>
        <v>30000000</v>
      </c>
      <c r="N241" s="18" t="n">
        <f aca="false">IF($G$241=1,MIN(Assumptions!$B$46,MAX(Assumptions!$B$4,Assumptions!$B$24-($I$241+$J$241+$K$241+$L$241+$M$241))),Assumptions!$B$4)</f>
        <v>15000000</v>
      </c>
      <c r="O241" s="18" t="n">
        <f aca="false">IF($H$241=1,MIN(Assumptions!$B$41,MAX(Assumptions!$B$4,Assumptions!$B$24-($I$241+$J$241+$K$241+$L$241+$M$241+$N$241))),Assumptions!$B$4)</f>
        <v>0</v>
      </c>
      <c r="P241" s="18" t="n">
        <f aca="false">$I$241+$J$241+$K$241+$L$241+$M$241+$N$241+$O$241</f>
        <v>435000000</v>
      </c>
      <c r="Q241" s="18" t="n">
        <f aca="false">MAX(Assumptions!$B$4,Assumptions!$B$24-$P$241)</f>
        <v>265000000</v>
      </c>
      <c r="R241" s="18" t="n">
        <f aca="false">$J$120+$O$120+Assumptions!$B$20+IF($B$241=0,$D$120,Assumptions!$B$4)+IF($C$241=0,$AI$120,Assumptions!$B$4)+IF($D$241=0,$AF$120,Assumptions!$B$4)+IF($E$241=0,$AC$120,Assumptions!$B$4)+IF($F$241=0,$Z$120,Assumptions!$B$4)+IF($G$241=0,$W$120,Assumptions!$B$4)+IF($H$241=0,$T$120,Assumptions!$B$4)</f>
        <v>16014164.1892672</v>
      </c>
      <c r="S241" s="18" t="n">
        <f aca="false">IF($R$241&gt;Assumptions!$B$4,$Q$241/$R$241&gt;Assumptions!$B$13,FALSE())</f>
        <v>1</v>
      </c>
      <c r="T241" s="18" t="n">
        <f aca="false">IF($S$241,($Q$241+Assumptions!$B$14*Assumptions!$B$13)/($R$241+Assumptions!$B$14),IF($R$241&gt;Assumptions!$B$4,$Q$241/$R$241,Assumptions!$B$4))</f>
        <v>14.4483973062674</v>
      </c>
      <c r="U241" s="18" t="n">
        <f aca="false">IF($B$241=1,$I$241,$D$120*$T$241)</f>
        <v>30000000</v>
      </c>
      <c r="V241" s="18" t="n">
        <f aca="false">IF($C$241=1,$J$241,$AI$120*$T$241)</f>
        <v>300000000</v>
      </c>
      <c r="W241" s="18" t="n">
        <f aca="false">IF($D$241=1,$K$241,$AF$120*$T$241)</f>
        <v>25048483.6438592</v>
      </c>
      <c r="X241" s="18" t="n">
        <f aca="false">IF($E$241=1,$L$241,$AC$120*$T$241)</f>
        <v>60000000</v>
      </c>
      <c r="Y241" s="18" t="n">
        <f aca="false">IF($F$241=1,$M$241,$Z$120*$T$241)</f>
        <v>30000000</v>
      </c>
      <c r="Z241" s="18" t="n">
        <f aca="false">IF($G$241=1,$N$241,$W$120*$T$241)</f>
        <v>15000000</v>
      </c>
      <c r="AA241" s="18" t="n">
        <f aca="false">IF($H$241=1,$O$241,$T$120*$T$241)</f>
        <v>72241986.5313369</v>
      </c>
      <c r="AB241" s="18" t="n">
        <f aca="false">($J$120+$O$120)*$T$241</f>
        <v>4052960.80272895</v>
      </c>
      <c r="AC241" s="18" t="n">
        <f aca="false">Assumptions!$B$20*$T$241</f>
        <v>130035575.756406</v>
      </c>
      <c r="AD241" s="18" t="n">
        <f aca="false">IF($S$241,Assumptions!$B$14*($T$241-Assumptions!$B$13),Assumptions!$B$4)</f>
        <v>33620993.2656685</v>
      </c>
      <c r="AE241" s="18" t="n">
        <f aca="false">$U$241+$V$241+$W$241+$X$241+$Y$241+$Z$241+$AA$241+$AB$241+$AC$241+$AD$241</f>
        <v>700000000</v>
      </c>
      <c r="AF241" s="18" t="n">
        <f aca="false">IF(AND(IF($B$241=1,$U$241&gt;=INDEX($U$131:$U$258,1+$A$241-Assumptions!$B$77),$U$241&gt;INDEX($U$131:$U$258,1+$A$241+Assumptions!$B$77)),IF($C$241=1,$V$241&gt;=INDEX($V$131:$V$258,1+$A$241-Assumptions!$B$78),$V$241&gt;INDEX($V$131:$V$258,1+$A$241+Assumptions!$B$78)),IF($D$241=1,$W$241&gt;=INDEX($W$131:$W$258,1+$A$241-Assumptions!$B$79),$W$241&gt;INDEX($W$131:$W$258,1+$A$241+Assumptions!$B$79)),IF($E$241=1,$X$241&gt;=INDEX($X$131:$X$258,1+$A$241-Assumptions!$B$80),$X$241&gt;INDEX($X$131:$X$258,1+$A$241+Assumptions!$B$80)),IF($F$241=1,$Y$241&gt;=INDEX($Y$131:$Y$258,1+$A$241-Assumptions!$B$81),$Y$241&gt;INDEX($Y$131:$Y$258,1+$A$241+Assumptions!$B$81)),IF($G$241=1,$Z$241&gt;=INDEX($Z$131:$Z$258,1+$A$241-Assumptions!$B$82),$Z$241&gt;INDEX($Z$131:$Z$258,1+$A$241+Assumptions!$B$82)),IF($H$241=1,$AA$241&gt;=INDEX($AA$131:$AA$258,1+$A$241-Assumptions!$B$83),$AA$241&gt;INDEX($AA$131:$AA$258,1+$A$241+Assumptions!$B$83))),1,0)</f>
        <v>0</v>
      </c>
      <c r="AG241" s="16"/>
      <c r="AH241" s="16"/>
      <c r="AI241" s="16"/>
    </row>
    <row r="242" customFormat="false" ht="23.85" hidden="true" customHeight="false" outlineLevel="0" collapsed="false">
      <c r="A242" s="6" t="n">
        <f aca="false">ROW()-ROW($A$131)+Assumptions!$B$4</f>
        <v>111</v>
      </c>
      <c r="B242" s="18" t="n">
        <f aca="false">MOD(QUOTIENT($A$242,Assumptions!$B$77),2)</f>
        <v>1</v>
      </c>
      <c r="C242" s="18" t="n">
        <f aca="false">MOD(QUOTIENT($A$242,Assumptions!$B$78),2)</f>
        <v>1</v>
      </c>
      <c r="D242" s="18" t="n">
        <f aca="false">MOD(QUOTIENT($A$242,Assumptions!$B$79),2)</f>
        <v>0</v>
      </c>
      <c r="E242" s="18" t="n">
        <f aca="false">MOD(QUOTIENT($A$242,Assumptions!$B$80),2)</f>
        <v>1</v>
      </c>
      <c r="F242" s="18" t="n">
        <f aca="false">MOD(QUOTIENT($A$242,Assumptions!$B$81),2)</f>
        <v>1</v>
      </c>
      <c r="G242" s="18" t="n">
        <f aca="false">MOD(QUOTIENT($A$242,Assumptions!$B$82),2)</f>
        <v>1</v>
      </c>
      <c r="H242" s="18" t="n">
        <f aca="false">MOD(QUOTIENT($A$242,Assumptions!$B$83),2)</f>
        <v>1</v>
      </c>
      <c r="I242" s="18" t="n">
        <f aca="false">IF($B$242=1,MIN(Assumptions!$B$67,MAX(Assumptions!$B$4,Assumptions!$B$24-(Assumptions!$B$4))),Assumptions!$B$4)</f>
        <v>30000000</v>
      </c>
      <c r="J242" s="18" t="n">
        <f aca="false">IF($C$242=1,MIN(Assumptions!$B$66,MAX(Assumptions!$B$4,Assumptions!$B$24-($I$242))),Assumptions!$B$4)</f>
        <v>300000000</v>
      </c>
      <c r="K242" s="18" t="n">
        <f aca="false">IF($D$242=1,MIN(Assumptions!$B$61,MAX(Assumptions!$B$4,Assumptions!$B$24-($I$242+$J$242))),Assumptions!$B$4)</f>
        <v>0</v>
      </c>
      <c r="L242" s="18" t="n">
        <f aca="false">IF($E$242=1,MIN(Assumptions!$B$56,MAX(Assumptions!$B$4,Assumptions!$B$24-($I$242+$J$242+$K$242))),Assumptions!$B$4)</f>
        <v>60000000</v>
      </c>
      <c r="M242" s="18" t="n">
        <f aca="false">IF($F$242=1,MIN(Assumptions!$B$51,MAX(Assumptions!$B$4,Assumptions!$B$24-($I$242+$J$242+$K$242+$L$242))),Assumptions!$B$4)</f>
        <v>30000000</v>
      </c>
      <c r="N242" s="18" t="n">
        <f aca="false">IF($G$242=1,MIN(Assumptions!$B$46,MAX(Assumptions!$B$4,Assumptions!$B$24-($I$242+$J$242+$K$242+$L$242+$M$242))),Assumptions!$B$4)</f>
        <v>15000000</v>
      </c>
      <c r="O242" s="18" t="n">
        <f aca="false">IF($H$242=1,MIN(Assumptions!$B$41,MAX(Assumptions!$B$4,Assumptions!$B$24-($I$242+$J$242+$K$242+$L$242+$M$242+$N$242))),Assumptions!$B$4)</f>
        <v>5000000</v>
      </c>
      <c r="P242" s="18" t="n">
        <f aca="false">$I$242+$J$242+$K$242+$L$242+$M$242+$N$242+$O$242</f>
        <v>440000000</v>
      </c>
      <c r="Q242" s="18" t="n">
        <f aca="false">MAX(Assumptions!$B$4,Assumptions!$B$24-$P$242)</f>
        <v>260000000</v>
      </c>
      <c r="R242" s="18" t="n">
        <f aca="false">$J$120+$O$120+Assumptions!$B$20+IF($B$242=0,$D$120,Assumptions!$B$4)+IF($C$242=0,$AI$120,Assumptions!$B$4)+IF($D$242=0,$AF$120,Assumptions!$B$4)+IF($E$242=0,$AC$120,Assumptions!$B$4)+IF($F$242=0,$Z$120,Assumptions!$B$4)+IF($G$242=0,$W$120,Assumptions!$B$4)+IF($H$242=0,$T$120,Assumptions!$B$4)</f>
        <v>11014164.1892672</v>
      </c>
      <c r="S242" s="18" t="n">
        <f aca="false">IF($R$242&gt;Assumptions!$B$4,$Q$242/$R$242&gt;Assumptions!$B$13,FALSE())</f>
        <v>1</v>
      </c>
      <c r="T242" s="18" t="n">
        <f aca="false">IF($S$242,($Q$242+Assumptions!$B$14*Assumptions!$B$13)/($R$242+Assumptions!$B$14),IF($R$242&gt;Assumptions!$B$4,$Q$242/$R$242,Assumptions!$B$4))</f>
        <v>19.4240647311711</v>
      </c>
      <c r="U242" s="18" t="n">
        <f aca="false">IF($B$242=1,$I$242,$D$120*$T$242)</f>
        <v>30000000</v>
      </c>
      <c r="V242" s="18" t="n">
        <f aca="false">IF($C$242=1,$J$242,$AI$120*$T$242)</f>
        <v>300000000</v>
      </c>
      <c r="W242" s="18" t="n">
        <f aca="false">IF($D$242=1,$K$242,$AF$120*$T$242)</f>
        <v>33674556.2433385</v>
      </c>
      <c r="X242" s="18" t="n">
        <f aca="false">IF($E$242=1,$L$242,$AC$120*$T$242)</f>
        <v>60000000</v>
      </c>
      <c r="Y242" s="18" t="n">
        <f aca="false">IF($F$242=1,$M$242,$Z$120*$T$242)</f>
        <v>30000000</v>
      </c>
      <c r="Z242" s="18" t="n">
        <f aca="false">IF($G$242=1,$N$242,$W$120*$T$242)</f>
        <v>15000000</v>
      </c>
      <c r="AA242" s="18" t="n">
        <f aca="false">IF($H$242=1,$O$242,$T$120*$T$242)</f>
        <v>5000000</v>
      </c>
      <c r="AB242" s="18" t="n">
        <f aca="false">($J$120+$O$120)*$T$242</f>
        <v>5448699.34819395</v>
      </c>
      <c r="AC242" s="18" t="n">
        <f aca="false">Assumptions!$B$20*$T$242</f>
        <v>174816582.58054</v>
      </c>
      <c r="AD242" s="18" t="n">
        <f aca="false">IF($S$242,Assumptions!$B$14*($T$242-Assumptions!$B$13),Assumptions!$B$4)</f>
        <v>46060161.8279277</v>
      </c>
      <c r="AE242" s="18" t="n">
        <f aca="false">$U$242+$V$242+$W$242+$X$242+$Y$242+$Z$242+$AA$242+$AB$242+$AC$242+$AD$242</f>
        <v>700000000</v>
      </c>
      <c r="AF242" s="18" t="n">
        <f aca="false">IF(AND(IF($B$242=1,$U$242&gt;=INDEX($U$131:$U$258,1+$A$242-Assumptions!$B$77),$U$242&gt;INDEX($U$131:$U$258,1+$A$242+Assumptions!$B$77)),IF($C$242=1,$V$242&gt;=INDEX($V$131:$V$258,1+$A$242-Assumptions!$B$78),$V$242&gt;INDEX($V$131:$V$258,1+$A$242+Assumptions!$B$78)),IF($D$242=1,$W$242&gt;=INDEX($W$131:$W$258,1+$A$242-Assumptions!$B$79),$W$242&gt;INDEX($W$131:$W$258,1+$A$242+Assumptions!$B$79)),IF($E$242=1,$X$242&gt;=INDEX($X$131:$X$258,1+$A$242-Assumptions!$B$80),$X$242&gt;INDEX($X$131:$X$258,1+$A$242+Assumptions!$B$80)),IF($F$242=1,$Y$242&gt;=INDEX($Y$131:$Y$258,1+$A$242-Assumptions!$B$81),$Y$242&gt;INDEX($Y$131:$Y$258,1+$A$242+Assumptions!$B$81)),IF($G$242=1,$Z$242&gt;=INDEX($Z$131:$Z$258,1+$A$242-Assumptions!$B$82),$Z$242&gt;INDEX($Z$131:$Z$258,1+$A$242+Assumptions!$B$82)),IF($H$242=1,$AA$242&gt;=INDEX($AA$131:$AA$258,1+$A$242-Assumptions!$B$83),$AA$242&gt;INDEX($AA$131:$AA$258,1+$A$242+Assumptions!$B$83))),1,0)</f>
        <v>0</v>
      </c>
      <c r="AG242" s="16"/>
      <c r="AH242" s="16"/>
      <c r="AI242" s="16"/>
    </row>
    <row r="243" customFormat="false" ht="23.85" hidden="true" customHeight="false" outlineLevel="0" collapsed="false">
      <c r="A243" s="6" t="n">
        <f aca="false">ROW()-ROW($A$131)+Assumptions!$B$4</f>
        <v>112</v>
      </c>
      <c r="B243" s="18" t="n">
        <f aca="false">MOD(QUOTIENT($A$243,Assumptions!$B$77),2)</f>
        <v>1</v>
      </c>
      <c r="C243" s="18" t="n">
        <f aca="false">MOD(QUOTIENT($A$243,Assumptions!$B$78),2)</f>
        <v>1</v>
      </c>
      <c r="D243" s="18" t="n">
        <f aca="false">MOD(QUOTIENT($A$243,Assumptions!$B$79),2)</f>
        <v>1</v>
      </c>
      <c r="E243" s="18" t="n">
        <f aca="false">MOD(QUOTIENT($A$243,Assumptions!$B$80),2)</f>
        <v>0</v>
      </c>
      <c r="F243" s="18" t="n">
        <f aca="false">MOD(QUOTIENT($A$243,Assumptions!$B$81),2)</f>
        <v>0</v>
      </c>
      <c r="G243" s="18" t="n">
        <f aca="false">MOD(QUOTIENT($A$243,Assumptions!$B$82),2)</f>
        <v>0</v>
      </c>
      <c r="H243" s="18" t="n">
        <f aca="false">MOD(QUOTIENT($A$243,Assumptions!$B$83),2)</f>
        <v>0</v>
      </c>
      <c r="I243" s="18" t="n">
        <f aca="false">IF($B$243=1,MIN(Assumptions!$B$67,MAX(Assumptions!$B$4,Assumptions!$B$24-(Assumptions!$B$4))),Assumptions!$B$4)</f>
        <v>30000000</v>
      </c>
      <c r="J243" s="18" t="n">
        <f aca="false">IF($C$243=1,MIN(Assumptions!$B$66,MAX(Assumptions!$B$4,Assumptions!$B$24-($I$243))),Assumptions!$B$4)</f>
        <v>300000000</v>
      </c>
      <c r="K243" s="18" t="n">
        <f aca="false">IF($D$243=1,MIN(Assumptions!$B$61,MAX(Assumptions!$B$4,Assumptions!$B$24-($I$243+$J$243))),Assumptions!$B$4)</f>
        <v>100000000</v>
      </c>
      <c r="L243" s="18" t="n">
        <f aca="false">IF($E$243=1,MIN(Assumptions!$B$56,MAX(Assumptions!$B$4,Assumptions!$B$24-($I$243+$J$243+$K$243))),Assumptions!$B$4)</f>
        <v>0</v>
      </c>
      <c r="M243" s="18" t="n">
        <f aca="false">IF($F$243=1,MIN(Assumptions!$B$51,MAX(Assumptions!$B$4,Assumptions!$B$24-($I$243+$J$243+$K$243+$L$243))),Assumptions!$B$4)</f>
        <v>0</v>
      </c>
      <c r="N243" s="18" t="n">
        <f aca="false">IF($G$243=1,MIN(Assumptions!$B$46,MAX(Assumptions!$B$4,Assumptions!$B$24-($I$243+$J$243+$K$243+$L$243+$M$243))),Assumptions!$B$4)</f>
        <v>0</v>
      </c>
      <c r="O243" s="18" t="n">
        <f aca="false">IF($H$243=1,MIN(Assumptions!$B$41,MAX(Assumptions!$B$4,Assumptions!$B$24-($I$243+$J$243+$K$243+$L$243+$M$243+$N$243))),Assumptions!$B$4)</f>
        <v>0</v>
      </c>
      <c r="P243" s="18" t="n">
        <f aca="false">$I$243+$J$243+$K$243+$L$243+$M$243+$N$243+$O$243</f>
        <v>430000000</v>
      </c>
      <c r="Q243" s="18" t="n">
        <f aca="false">MAX(Assumptions!$B$4,Assumptions!$B$24-$P$243)</f>
        <v>270000000</v>
      </c>
      <c r="R243" s="18" t="n">
        <f aca="false">$J$120+$O$120+Assumptions!$B$20+IF($B$243=0,$D$120,Assumptions!$B$4)+IF($C$243=0,$AI$120,Assumptions!$B$4)+IF($D$243=0,$AF$120,Assumptions!$B$4)+IF($E$243=0,$AC$120,Assumptions!$B$4)+IF($F$243=0,$Z$120,Assumptions!$B$4)+IF($G$243=0,$W$120,Assumptions!$B$4)+IF($H$243=0,$T$120,Assumptions!$B$4)</f>
        <v>24680512.8289884</v>
      </c>
      <c r="S243" s="18" t="n">
        <f aca="false">IF($R$243&gt;Assumptions!$B$4,$Q$243/$R$243&gt;Assumptions!$B$13,FALSE())</f>
        <v>1</v>
      </c>
      <c r="T243" s="18" t="n">
        <f aca="false">IF($S$243,($Q$243+Assumptions!$B$14*Assumptions!$B$13)/($R$243+Assumptions!$B$14),IF($R$243&gt;Assumptions!$B$4,$Q$243/$R$243,Assumptions!$B$4))</f>
        <v>10.0255650698899</v>
      </c>
      <c r="U243" s="18" t="n">
        <f aca="false">IF($B$243=1,$I$243,$D$120*$T$243)</f>
        <v>30000000</v>
      </c>
      <c r="V243" s="18" t="n">
        <f aca="false">IF($C$243=1,$J$243,$AI$120*$T$243)</f>
        <v>300000000</v>
      </c>
      <c r="W243" s="18" t="n">
        <f aca="false">IF($D$243=1,$K$243,$AF$120*$T$243)</f>
        <v>100000000</v>
      </c>
      <c r="X243" s="18" t="n">
        <f aca="false">IF($E$243=1,$L$243,$AC$120*$T$243)</f>
        <v>24061356.1677358</v>
      </c>
      <c r="Y243" s="18" t="n">
        <f aca="false">IF($F$243=1,$M$243,$Z$120*$T$243)</f>
        <v>30076695.2096697</v>
      </c>
      <c r="Z243" s="18" t="n">
        <f aca="false">IF($G$243=1,$N$243,$W$120*$T$243)</f>
        <v>50127825.3494495</v>
      </c>
      <c r="AA243" s="18" t="n">
        <f aca="false">IF($H$243=1,$O$243,$T$120*$T$243)</f>
        <v>50127825.3494495</v>
      </c>
      <c r="AB243" s="18" t="n">
        <f aca="false">($J$120+$O$120)*$T$243</f>
        <v>2812299.61996176</v>
      </c>
      <c r="AC243" s="18" t="n">
        <f aca="false">Assumptions!$B$20*$T$243</f>
        <v>90230085.6290091</v>
      </c>
      <c r="AD243" s="18" t="n">
        <f aca="false">IF($S$243,Assumptions!$B$14*($T$243-Assumptions!$B$13),Assumptions!$B$4)</f>
        <v>22563912.6747247</v>
      </c>
      <c r="AE243" s="18" t="n">
        <f aca="false">$U$243+$V$243+$W$243+$X$243+$Y$243+$Z$243+$AA$243+$AB$243+$AC$243+$AD$243</f>
        <v>700000000</v>
      </c>
      <c r="AF243" s="18" t="n">
        <f aca="false">IF(AND(IF($B$243=1,$U$243&gt;=INDEX($U$131:$U$258,1+$A$243-Assumptions!$B$77),$U$243&gt;INDEX($U$131:$U$258,1+$A$243+Assumptions!$B$77)),IF($C$243=1,$V$243&gt;=INDEX($V$131:$V$258,1+$A$243-Assumptions!$B$78),$V$243&gt;INDEX($V$131:$V$258,1+$A$243+Assumptions!$B$78)),IF($D$243=1,$W$243&gt;=INDEX($W$131:$W$258,1+$A$243-Assumptions!$B$79),$W$243&gt;INDEX($W$131:$W$258,1+$A$243+Assumptions!$B$79)),IF($E$243=1,$X$243&gt;=INDEX($X$131:$X$258,1+$A$243-Assumptions!$B$80),$X$243&gt;INDEX($X$131:$X$258,1+$A$243+Assumptions!$B$80)),IF($F$243=1,$Y$243&gt;=INDEX($Y$131:$Y$258,1+$A$243-Assumptions!$B$81),$Y$243&gt;INDEX($Y$131:$Y$258,1+$A$243+Assumptions!$B$81)),IF($G$243=1,$Z$243&gt;=INDEX($Z$131:$Z$258,1+$A$243-Assumptions!$B$82),$Z$243&gt;INDEX($Z$131:$Z$258,1+$A$243+Assumptions!$B$82)),IF($H$243=1,$AA$243&gt;=INDEX($AA$131:$AA$258,1+$A$243-Assumptions!$B$83),$AA$243&gt;INDEX($AA$131:$AA$258,1+$A$243+Assumptions!$B$83))),1,0)</f>
        <v>0</v>
      </c>
      <c r="AG243" s="16"/>
      <c r="AH243" s="16"/>
      <c r="AI243" s="16"/>
    </row>
    <row r="244" customFormat="false" ht="23.85" hidden="true" customHeight="false" outlineLevel="0" collapsed="false">
      <c r="A244" s="6" t="n">
        <f aca="false">ROW()-ROW($A$131)+Assumptions!$B$4</f>
        <v>113</v>
      </c>
      <c r="B244" s="18" t="n">
        <f aca="false">MOD(QUOTIENT($A$244,Assumptions!$B$77),2)</f>
        <v>1</v>
      </c>
      <c r="C244" s="18" t="n">
        <f aca="false">MOD(QUOTIENT($A$244,Assumptions!$B$78),2)</f>
        <v>1</v>
      </c>
      <c r="D244" s="18" t="n">
        <f aca="false">MOD(QUOTIENT($A$244,Assumptions!$B$79),2)</f>
        <v>1</v>
      </c>
      <c r="E244" s="18" t="n">
        <f aca="false">MOD(QUOTIENT($A$244,Assumptions!$B$80),2)</f>
        <v>0</v>
      </c>
      <c r="F244" s="18" t="n">
        <f aca="false">MOD(QUOTIENT($A$244,Assumptions!$B$81),2)</f>
        <v>0</v>
      </c>
      <c r="G244" s="18" t="n">
        <f aca="false">MOD(QUOTIENT($A$244,Assumptions!$B$82),2)</f>
        <v>0</v>
      </c>
      <c r="H244" s="18" t="n">
        <f aca="false">MOD(QUOTIENT($A$244,Assumptions!$B$83),2)</f>
        <v>1</v>
      </c>
      <c r="I244" s="18" t="n">
        <f aca="false">IF($B$244=1,MIN(Assumptions!$B$67,MAX(Assumptions!$B$4,Assumptions!$B$24-(Assumptions!$B$4))),Assumptions!$B$4)</f>
        <v>30000000</v>
      </c>
      <c r="J244" s="18" t="n">
        <f aca="false">IF($C$244=1,MIN(Assumptions!$B$66,MAX(Assumptions!$B$4,Assumptions!$B$24-($I$244))),Assumptions!$B$4)</f>
        <v>300000000</v>
      </c>
      <c r="K244" s="18" t="n">
        <f aca="false">IF($D$244=1,MIN(Assumptions!$B$61,MAX(Assumptions!$B$4,Assumptions!$B$24-($I$244+$J$244))),Assumptions!$B$4)</f>
        <v>100000000</v>
      </c>
      <c r="L244" s="18" t="n">
        <f aca="false">IF($E$244=1,MIN(Assumptions!$B$56,MAX(Assumptions!$B$4,Assumptions!$B$24-($I$244+$J$244+$K$244))),Assumptions!$B$4)</f>
        <v>0</v>
      </c>
      <c r="M244" s="18" t="n">
        <f aca="false">IF($F$244=1,MIN(Assumptions!$B$51,MAX(Assumptions!$B$4,Assumptions!$B$24-($I$244+$J$244+$K$244+$L$244))),Assumptions!$B$4)</f>
        <v>0</v>
      </c>
      <c r="N244" s="18" t="n">
        <f aca="false">IF($G$244=1,MIN(Assumptions!$B$46,MAX(Assumptions!$B$4,Assumptions!$B$24-($I$244+$J$244+$K$244+$L$244+$M$244))),Assumptions!$B$4)</f>
        <v>0</v>
      </c>
      <c r="O244" s="18" t="n">
        <f aca="false">IF($H$244=1,MIN(Assumptions!$B$41,MAX(Assumptions!$B$4,Assumptions!$B$24-($I$244+$J$244+$K$244+$L$244+$M$244+$N$244))),Assumptions!$B$4)</f>
        <v>5000000</v>
      </c>
      <c r="P244" s="18" t="n">
        <f aca="false">$I$244+$J$244+$K$244+$L$244+$M$244+$N$244+$O$244</f>
        <v>435000000</v>
      </c>
      <c r="Q244" s="18" t="n">
        <f aca="false">MAX(Assumptions!$B$4,Assumptions!$B$24-$P$244)</f>
        <v>265000000</v>
      </c>
      <c r="R244" s="18" t="n">
        <f aca="false">$J$120+$O$120+Assumptions!$B$20+IF($B$244=0,$D$120,Assumptions!$B$4)+IF($C$244=0,$AI$120,Assumptions!$B$4)+IF($D$244=0,$AF$120,Assumptions!$B$4)+IF($E$244=0,$AC$120,Assumptions!$B$4)+IF($F$244=0,$Z$120,Assumptions!$B$4)+IF($G$244=0,$W$120,Assumptions!$B$4)+IF($H$244=0,$T$120,Assumptions!$B$4)</f>
        <v>19680512.8289884</v>
      </c>
      <c r="S244" s="18" t="n">
        <f aca="false">IF($R$244&gt;Assumptions!$B$4,$Q$244/$R$244&gt;Assumptions!$B$13,FALSE())</f>
        <v>1</v>
      </c>
      <c r="T244" s="18" t="n">
        <f aca="false">IF($S$244,($Q$244+Assumptions!$B$14*Assumptions!$B$13)/($R$244+Assumptions!$B$14),IF($R$244&gt;Assumptions!$B$4,$Q$244/$R$244,Assumptions!$B$4))</f>
        <v>12.0601359428623</v>
      </c>
      <c r="U244" s="18" t="n">
        <f aca="false">IF($B$244=1,$I$244,$D$120*$T$244)</f>
        <v>30000000</v>
      </c>
      <c r="V244" s="18" t="n">
        <f aca="false">IF($C$244=1,$J$244,$AI$120*$T$244)</f>
        <v>300000000</v>
      </c>
      <c r="W244" s="18" t="n">
        <f aca="false">IF($D$244=1,$K$244,$AF$120*$T$244)</f>
        <v>100000000</v>
      </c>
      <c r="X244" s="18" t="n">
        <f aca="false">IF($E$244=1,$L$244,$AC$120*$T$244)</f>
        <v>28944326.2628694</v>
      </c>
      <c r="Y244" s="18" t="n">
        <f aca="false">IF($F$244=1,$M$244,$Z$120*$T$244)</f>
        <v>36180407.8285868</v>
      </c>
      <c r="Z244" s="18" t="n">
        <f aca="false">IF($G$244=1,$N$244,$W$120*$T$244)</f>
        <v>60300679.7143113</v>
      </c>
      <c r="AA244" s="18" t="n">
        <f aca="false">IF($H$244=1,$O$244,$T$120*$T$244)</f>
        <v>5000000</v>
      </c>
      <c r="AB244" s="18" t="n">
        <f aca="false">($J$120+$O$120)*$T$244</f>
        <v>3383022.85131657</v>
      </c>
      <c r="AC244" s="18" t="n">
        <f aca="false">Assumptions!$B$20*$T$244</f>
        <v>108541223.48576</v>
      </c>
      <c r="AD244" s="18" t="n">
        <f aca="false">IF($S$244,Assumptions!$B$14*($T$244-Assumptions!$B$13),Assumptions!$B$4)</f>
        <v>27650339.8571556</v>
      </c>
      <c r="AE244" s="18" t="n">
        <f aca="false">$U$244+$V$244+$W$244+$X$244+$Y$244+$Z$244+$AA$244+$AB$244+$AC$244+$AD$244</f>
        <v>700000000</v>
      </c>
      <c r="AF244" s="18" t="n">
        <f aca="false">IF(AND(IF($B$244=1,$U$244&gt;=INDEX($U$131:$U$258,1+$A$244-Assumptions!$B$77),$U$244&gt;INDEX($U$131:$U$258,1+$A$244+Assumptions!$B$77)),IF($C$244=1,$V$244&gt;=INDEX($V$131:$V$258,1+$A$244-Assumptions!$B$78),$V$244&gt;INDEX($V$131:$V$258,1+$A$244+Assumptions!$B$78)),IF($D$244=1,$W$244&gt;=INDEX($W$131:$W$258,1+$A$244-Assumptions!$B$79),$W$244&gt;INDEX($W$131:$W$258,1+$A$244+Assumptions!$B$79)),IF($E$244=1,$X$244&gt;=INDEX($X$131:$X$258,1+$A$244-Assumptions!$B$80),$X$244&gt;INDEX($X$131:$X$258,1+$A$244+Assumptions!$B$80)),IF($F$244=1,$Y$244&gt;=INDEX($Y$131:$Y$258,1+$A$244-Assumptions!$B$81),$Y$244&gt;INDEX($Y$131:$Y$258,1+$A$244+Assumptions!$B$81)),IF($G$244=1,$Z$244&gt;=INDEX($Z$131:$Z$258,1+$A$244-Assumptions!$B$82),$Z$244&gt;INDEX($Z$131:$Z$258,1+$A$244+Assumptions!$B$82)),IF($H$244=1,$AA$244&gt;=INDEX($AA$131:$AA$258,1+$A$244-Assumptions!$B$83),$AA$244&gt;INDEX($AA$131:$AA$258,1+$A$244+Assumptions!$B$83))),1,0)</f>
        <v>0</v>
      </c>
      <c r="AG244" s="16"/>
      <c r="AH244" s="16"/>
      <c r="AI244" s="16"/>
    </row>
    <row r="245" customFormat="false" ht="23.85" hidden="true" customHeight="false" outlineLevel="0" collapsed="false">
      <c r="A245" s="6" t="n">
        <f aca="false">ROW()-ROW($A$131)+Assumptions!$B$4</f>
        <v>114</v>
      </c>
      <c r="B245" s="18" t="n">
        <f aca="false">MOD(QUOTIENT($A$245,Assumptions!$B$77),2)</f>
        <v>1</v>
      </c>
      <c r="C245" s="18" t="n">
        <f aca="false">MOD(QUOTIENT($A$245,Assumptions!$B$78),2)</f>
        <v>1</v>
      </c>
      <c r="D245" s="18" t="n">
        <f aca="false">MOD(QUOTIENT($A$245,Assumptions!$B$79),2)</f>
        <v>1</v>
      </c>
      <c r="E245" s="18" t="n">
        <f aca="false">MOD(QUOTIENT($A$245,Assumptions!$B$80),2)</f>
        <v>0</v>
      </c>
      <c r="F245" s="18" t="n">
        <f aca="false">MOD(QUOTIENT($A$245,Assumptions!$B$81),2)</f>
        <v>0</v>
      </c>
      <c r="G245" s="18" t="n">
        <f aca="false">MOD(QUOTIENT($A$245,Assumptions!$B$82),2)</f>
        <v>1</v>
      </c>
      <c r="H245" s="18" t="n">
        <f aca="false">MOD(QUOTIENT($A$245,Assumptions!$B$83),2)</f>
        <v>0</v>
      </c>
      <c r="I245" s="18" t="n">
        <f aca="false">IF($B$245=1,MIN(Assumptions!$B$67,MAX(Assumptions!$B$4,Assumptions!$B$24-(Assumptions!$B$4))),Assumptions!$B$4)</f>
        <v>30000000</v>
      </c>
      <c r="J245" s="18" t="n">
        <f aca="false">IF($C$245=1,MIN(Assumptions!$B$66,MAX(Assumptions!$B$4,Assumptions!$B$24-($I$245))),Assumptions!$B$4)</f>
        <v>300000000</v>
      </c>
      <c r="K245" s="18" t="n">
        <f aca="false">IF($D$245=1,MIN(Assumptions!$B$61,MAX(Assumptions!$B$4,Assumptions!$B$24-($I$245+$J$245))),Assumptions!$B$4)</f>
        <v>100000000</v>
      </c>
      <c r="L245" s="18" t="n">
        <f aca="false">IF($E$245=1,MIN(Assumptions!$B$56,MAX(Assumptions!$B$4,Assumptions!$B$24-($I$245+$J$245+$K$245))),Assumptions!$B$4)</f>
        <v>0</v>
      </c>
      <c r="M245" s="18" t="n">
        <f aca="false">IF($F$245=1,MIN(Assumptions!$B$51,MAX(Assumptions!$B$4,Assumptions!$B$24-($I$245+$J$245+$K$245+$L$245))),Assumptions!$B$4)</f>
        <v>0</v>
      </c>
      <c r="N245" s="18" t="n">
        <f aca="false">IF($G$245=1,MIN(Assumptions!$B$46,MAX(Assumptions!$B$4,Assumptions!$B$24-($I$245+$J$245+$K$245+$L$245+$M$245))),Assumptions!$B$4)</f>
        <v>15000000</v>
      </c>
      <c r="O245" s="18" t="n">
        <f aca="false">IF($H$245=1,MIN(Assumptions!$B$41,MAX(Assumptions!$B$4,Assumptions!$B$24-($I$245+$J$245+$K$245+$L$245+$M$245+$N$245))),Assumptions!$B$4)</f>
        <v>0</v>
      </c>
      <c r="P245" s="18" t="n">
        <f aca="false">$I$245+$J$245+$K$245+$L$245+$M$245+$N$245+$O$245</f>
        <v>445000000</v>
      </c>
      <c r="Q245" s="18" t="n">
        <f aca="false">MAX(Assumptions!$B$4,Assumptions!$B$24-$P$245)</f>
        <v>255000000</v>
      </c>
      <c r="R245" s="18" t="n">
        <f aca="false">$J$120+$O$120+Assumptions!$B$20+IF($B$245=0,$D$120,Assumptions!$B$4)+IF($C$245=0,$AI$120,Assumptions!$B$4)+IF($D$245=0,$AF$120,Assumptions!$B$4)+IF($E$245=0,$AC$120,Assumptions!$B$4)+IF($F$245=0,$Z$120,Assumptions!$B$4)+IF($G$245=0,$W$120,Assumptions!$B$4)+IF($H$245=0,$T$120,Assumptions!$B$4)</f>
        <v>19680512.8289884</v>
      </c>
      <c r="S245" s="18" t="n">
        <f aca="false">IF($R$245&gt;Assumptions!$B$4,$Q$245/$R$245&gt;Assumptions!$B$13,FALSE())</f>
        <v>1</v>
      </c>
      <c r="T245" s="18" t="n">
        <f aca="false">IF($S$245,($Q$245+Assumptions!$B$14*Assumptions!$B$13)/($R$245+Assumptions!$B$14),IF($R$245&gt;Assumptions!$B$4,$Q$245/$R$245,Assumptions!$B$4))</f>
        <v>11.6092897393908</v>
      </c>
      <c r="U245" s="18" t="n">
        <f aca="false">IF($B$245=1,$I$245,$D$120*$T$245)</f>
        <v>30000000</v>
      </c>
      <c r="V245" s="18" t="n">
        <f aca="false">IF($C$245=1,$J$245,$AI$120*$T$245)</f>
        <v>300000000</v>
      </c>
      <c r="W245" s="18" t="n">
        <f aca="false">IF($D$245=1,$K$245,$AF$120*$T$245)</f>
        <v>100000000</v>
      </c>
      <c r="X245" s="18" t="n">
        <f aca="false">IF($E$245=1,$L$245,$AC$120*$T$245)</f>
        <v>27862295.3745379</v>
      </c>
      <c r="Y245" s="18" t="n">
        <f aca="false">IF($F$245=1,$M$245,$Z$120*$T$245)</f>
        <v>34827869.2181723</v>
      </c>
      <c r="Z245" s="18" t="n">
        <f aca="false">IF($G$245=1,$N$245,$W$120*$T$245)</f>
        <v>15000000</v>
      </c>
      <c r="AA245" s="18" t="n">
        <f aca="false">IF($H$245=1,$O$245,$T$120*$T$245)</f>
        <v>58046448.6969539</v>
      </c>
      <c r="AB245" s="18" t="n">
        <f aca="false">($J$120+$O$120)*$T$245</f>
        <v>3256554.70734211</v>
      </c>
      <c r="AC245" s="18" t="n">
        <f aca="false">Assumptions!$B$20*$T$245</f>
        <v>104483607.654517</v>
      </c>
      <c r="AD245" s="18" t="n">
        <f aca="false">IF($S$245,Assumptions!$B$14*($T$245-Assumptions!$B$13),Assumptions!$B$4)</f>
        <v>26523224.3484769</v>
      </c>
      <c r="AE245" s="18" t="n">
        <f aca="false">$U$245+$V$245+$W$245+$X$245+$Y$245+$Z$245+$AA$245+$AB$245+$AC$245+$AD$245</f>
        <v>700000000</v>
      </c>
      <c r="AF245" s="18" t="n">
        <f aca="false">IF(AND(IF($B$245=1,$U$245&gt;=INDEX($U$131:$U$258,1+$A$245-Assumptions!$B$77),$U$245&gt;INDEX($U$131:$U$258,1+$A$245+Assumptions!$B$77)),IF($C$245=1,$V$245&gt;=INDEX($V$131:$V$258,1+$A$245-Assumptions!$B$78),$V$245&gt;INDEX($V$131:$V$258,1+$A$245+Assumptions!$B$78)),IF($D$245=1,$W$245&gt;=INDEX($W$131:$W$258,1+$A$245-Assumptions!$B$79),$W$245&gt;INDEX($W$131:$W$258,1+$A$245+Assumptions!$B$79)),IF($E$245=1,$X$245&gt;=INDEX($X$131:$X$258,1+$A$245-Assumptions!$B$80),$X$245&gt;INDEX($X$131:$X$258,1+$A$245+Assumptions!$B$80)),IF($F$245=1,$Y$245&gt;=INDEX($Y$131:$Y$258,1+$A$245-Assumptions!$B$81),$Y$245&gt;INDEX($Y$131:$Y$258,1+$A$245+Assumptions!$B$81)),IF($G$245=1,$Z$245&gt;=INDEX($Z$131:$Z$258,1+$A$245-Assumptions!$B$82),$Z$245&gt;INDEX($Z$131:$Z$258,1+$A$245+Assumptions!$B$82)),IF($H$245=1,$AA$245&gt;=INDEX($AA$131:$AA$258,1+$A$245-Assumptions!$B$83),$AA$245&gt;INDEX($AA$131:$AA$258,1+$A$245+Assumptions!$B$83))),1,0)</f>
        <v>0</v>
      </c>
      <c r="AG245" s="16"/>
      <c r="AH245" s="16"/>
      <c r="AI245" s="16"/>
    </row>
    <row r="246" customFormat="false" ht="23.85" hidden="true" customHeight="false" outlineLevel="0" collapsed="false">
      <c r="A246" s="6" t="n">
        <f aca="false">ROW()-ROW($A$131)+Assumptions!$B$4</f>
        <v>115</v>
      </c>
      <c r="B246" s="18" t="n">
        <f aca="false">MOD(QUOTIENT($A$246,Assumptions!$B$77),2)</f>
        <v>1</v>
      </c>
      <c r="C246" s="18" t="n">
        <f aca="false">MOD(QUOTIENT($A$246,Assumptions!$B$78),2)</f>
        <v>1</v>
      </c>
      <c r="D246" s="18" t="n">
        <f aca="false">MOD(QUOTIENT($A$246,Assumptions!$B$79),2)</f>
        <v>1</v>
      </c>
      <c r="E246" s="18" t="n">
        <f aca="false">MOD(QUOTIENT($A$246,Assumptions!$B$80),2)</f>
        <v>0</v>
      </c>
      <c r="F246" s="18" t="n">
        <f aca="false">MOD(QUOTIENT($A$246,Assumptions!$B$81),2)</f>
        <v>0</v>
      </c>
      <c r="G246" s="18" t="n">
        <f aca="false">MOD(QUOTIENT($A$246,Assumptions!$B$82),2)</f>
        <v>1</v>
      </c>
      <c r="H246" s="18" t="n">
        <f aca="false">MOD(QUOTIENT($A$246,Assumptions!$B$83),2)</f>
        <v>1</v>
      </c>
      <c r="I246" s="18" t="n">
        <f aca="false">IF($B$246=1,MIN(Assumptions!$B$67,MAX(Assumptions!$B$4,Assumptions!$B$24-(Assumptions!$B$4))),Assumptions!$B$4)</f>
        <v>30000000</v>
      </c>
      <c r="J246" s="18" t="n">
        <f aca="false">IF($C$246=1,MIN(Assumptions!$B$66,MAX(Assumptions!$B$4,Assumptions!$B$24-($I$246))),Assumptions!$B$4)</f>
        <v>300000000</v>
      </c>
      <c r="K246" s="18" t="n">
        <f aca="false">IF($D$246=1,MIN(Assumptions!$B$61,MAX(Assumptions!$B$4,Assumptions!$B$24-($I$246+$J$246))),Assumptions!$B$4)</f>
        <v>100000000</v>
      </c>
      <c r="L246" s="18" t="n">
        <f aca="false">IF($E$246=1,MIN(Assumptions!$B$56,MAX(Assumptions!$B$4,Assumptions!$B$24-($I$246+$J$246+$K$246))),Assumptions!$B$4)</f>
        <v>0</v>
      </c>
      <c r="M246" s="18" t="n">
        <f aca="false">IF($F$246=1,MIN(Assumptions!$B$51,MAX(Assumptions!$B$4,Assumptions!$B$24-($I$246+$J$246+$K$246+$L$246))),Assumptions!$B$4)</f>
        <v>0</v>
      </c>
      <c r="N246" s="18" t="n">
        <f aca="false">IF($G$246=1,MIN(Assumptions!$B$46,MAX(Assumptions!$B$4,Assumptions!$B$24-($I$246+$J$246+$K$246+$L$246+$M$246))),Assumptions!$B$4)</f>
        <v>15000000</v>
      </c>
      <c r="O246" s="18" t="n">
        <f aca="false">IF($H$246=1,MIN(Assumptions!$B$41,MAX(Assumptions!$B$4,Assumptions!$B$24-($I$246+$J$246+$K$246+$L$246+$M$246+$N$246))),Assumptions!$B$4)</f>
        <v>5000000</v>
      </c>
      <c r="P246" s="18" t="n">
        <f aca="false">$I$246+$J$246+$K$246+$L$246+$M$246+$N$246+$O$246</f>
        <v>450000000</v>
      </c>
      <c r="Q246" s="18" t="n">
        <f aca="false">MAX(Assumptions!$B$4,Assumptions!$B$24-$P$246)</f>
        <v>250000000</v>
      </c>
      <c r="R246" s="18" t="n">
        <f aca="false">$J$120+$O$120+Assumptions!$B$20+IF($B$246=0,$D$120,Assumptions!$B$4)+IF($C$246=0,$AI$120,Assumptions!$B$4)+IF($D$246=0,$AF$120,Assumptions!$B$4)+IF($E$246=0,$AC$120,Assumptions!$B$4)+IF($F$246=0,$Z$120,Assumptions!$B$4)+IF($G$246=0,$W$120,Assumptions!$B$4)+IF($H$246=0,$T$120,Assumptions!$B$4)</f>
        <v>14680512.8289884</v>
      </c>
      <c r="S246" s="18" t="n">
        <f aca="false">IF($R$246&gt;Assumptions!$B$4,$Q$246/$R$246&gt;Assumptions!$B$13,FALSE())</f>
        <v>1</v>
      </c>
      <c r="T246" s="18" t="n">
        <f aca="false">IF($S$246,($Q$246+Assumptions!$B$14*Assumptions!$B$13)/($R$246+Assumptions!$B$14),IF($R$246&gt;Assumptions!$B$4,$Q$246/$R$246,Assumptions!$B$4))</f>
        <v>14.6968837608829</v>
      </c>
      <c r="U246" s="18" t="n">
        <f aca="false">IF($B$246=1,$I$246,$D$120*$T$246)</f>
        <v>30000000</v>
      </c>
      <c r="V246" s="18" t="n">
        <f aca="false">IF($C$246=1,$J$246,$AI$120*$T$246)</f>
        <v>300000000</v>
      </c>
      <c r="W246" s="18" t="n">
        <f aca="false">IF($D$246=1,$K$246,$AF$120*$T$246)</f>
        <v>100000000</v>
      </c>
      <c r="X246" s="18" t="n">
        <f aca="false">IF($E$246=1,$L$246,$AC$120*$T$246)</f>
        <v>35272521.026119</v>
      </c>
      <c r="Y246" s="18" t="n">
        <f aca="false">IF($F$246=1,$M$246,$Z$120*$T$246)</f>
        <v>44090651.2826488</v>
      </c>
      <c r="Z246" s="18" t="n">
        <f aca="false">IF($G$246=1,$N$246,$W$120*$T$246)</f>
        <v>15000000</v>
      </c>
      <c r="AA246" s="18" t="n">
        <f aca="false">IF($H$246=1,$O$246,$T$120*$T$246)</f>
        <v>5000000</v>
      </c>
      <c r="AB246" s="18" t="n">
        <f aca="false">($J$120+$O$120)*$T$246</f>
        <v>4122664.44107845</v>
      </c>
      <c r="AC246" s="18" t="n">
        <f aca="false">Assumptions!$B$20*$T$246</f>
        <v>132271953.847946</v>
      </c>
      <c r="AD246" s="18" t="n">
        <f aca="false">IF($S$246,Assumptions!$B$14*($T$246-Assumptions!$B$13),Assumptions!$B$4)</f>
        <v>34242209.4022073</v>
      </c>
      <c r="AE246" s="18" t="n">
        <f aca="false">$U$246+$V$246+$W$246+$X$246+$Y$246+$Z$246+$AA$246+$AB$246+$AC$246+$AD$246</f>
        <v>700000000</v>
      </c>
      <c r="AF246" s="18" t="n">
        <f aca="false">IF(AND(IF($B$246=1,$U$246&gt;=INDEX($U$131:$U$258,1+$A$246-Assumptions!$B$77),$U$246&gt;INDEX($U$131:$U$258,1+$A$246+Assumptions!$B$77)),IF($C$246=1,$V$246&gt;=INDEX($V$131:$V$258,1+$A$246-Assumptions!$B$78),$V$246&gt;INDEX($V$131:$V$258,1+$A$246+Assumptions!$B$78)),IF($D$246=1,$W$246&gt;=INDEX($W$131:$W$258,1+$A$246-Assumptions!$B$79),$W$246&gt;INDEX($W$131:$W$258,1+$A$246+Assumptions!$B$79)),IF($E$246=1,$X$246&gt;=INDEX($X$131:$X$258,1+$A$246-Assumptions!$B$80),$X$246&gt;INDEX($X$131:$X$258,1+$A$246+Assumptions!$B$80)),IF($F$246=1,$Y$246&gt;=INDEX($Y$131:$Y$258,1+$A$246-Assumptions!$B$81),$Y$246&gt;INDEX($Y$131:$Y$258,1+$A$246+Assumptions!$B$81)),IF($G$246=1,$Z$246&gt;=INDEX($Z$131:$Z$258,1+$A$246-Assumptions!$B$82),$Z$246&gt;INDEX($Z$131:$Z$258,1+$A$246+Assumptions!$B$82)),IF($H$246=1,$AA$246&gt;=INDEX($AA$131:$AA$258,1+$A$246-Assumptions!$B$83),$AA$246&gt;INDEX($AA$131:$AA$258,1+$A$246+Assumptions!$B$83))),1,0)</f>
        <v>0</v>
      </c>
      <c r="AG246" s="16"/>
      <c r="AH246" s="16"/>
      <c r="AI246" s="16"/>
    </row>
    <row r="247" customFormat="false" ht="23.85" hidden="true" customHeight="false" outlineLevel="0" collapsed="false">
      <c r="A247" s="6" t="n">
        <f aca="false">ROW()-ROW($A$131)+Assumptions!$B$4</f>
        <v>116</v>
      </c>
      <c r="B247" s="18" t="n">
        <f aca="false">MOD(QUOTIENT($A$247,Assumptions!$B$77),2)</f>
        <v>1</v>
      </c>
      <c r="C247" s="18" t="n">
        <f aca="false">MOD(QUOTIENT($A$247,Assumptions!$B$78),2)</f>
        <v>1</v>
      </c>
      <c r="D247" s="18" t="n">
        <f aca="false">MOD(QUOTIENT($A$247,Assumptions!$B$79),2)</f>
        <v>1</v>
      </c>
      <c r="E247" s="18" t="n">
        <f aca="false">MOD(QUOTIENT($A$247,Assumptions!$B$80),2)</f>
        <v>0</v>
      </c>
      <c r="F247" s="18" t="n">
        <f aca="false">MOD(QUOTIENT($A$247,Assumptions!$B$81),2)</f>
        <v>1</v>
      </c>
      <c r="G247" s="18" t="n">
        <f aca="false">MOD(QUOTIENT($A$247,Assumptions!$B$82),2)</f>
        <v>0</v>
      </c>
      <c r="H247" s="18" t="n">
        <f aca="false">MOD(QUOTIENT($A$247,Assumptions!$B$83),2)</f>
        <v>0</v>
      </c>
      <c r="I247" s="18" t="n">
        <f aca="false">IF($B$247=1,MIN(Assumptions!$B$67,MAX(Assumptions!$B$4,Assumptions!$B$24-(Assumptions!$B$4))),Assumptions!$B$4)</f>
        <v>30000000</v>
      </c>
      <c r="J247" s="18" t="n">
        <f aca="false">IF($C$247=1,MIN(Assumptions!$B$66,MAX(Assumptions!$B$4,Assumptions!$B$24-($I$247))),Assumptions!$B$4)</f>
        <v>300000000</v>
      </c>
      <c r="K247" s="18" t="n">
        <f aca="false">IF($D$247=1,MIN(Assumptions!$B$61,MAX(Assumptions!$B$4,Assumptions!$B$24-($I$247+$J$247))),Assumptions!$B$4)</f>
        <v>100000000</v>
      </c>
      <c r="L247" s="18" t="n">
        <f aca="false">IF($E$247=1,MIN(Assumptions!$B$56,MAX(Assumptions!$B$4,Assumptions!$B$24-($I$247+$J$247+$K$247))),Assumptions!$B$4)</f>
        <v>0</v>
      </c>
      <c r="M247" s="18" t="n">
        <f aca="false">IF($F$247=1,MIN(Assumptions!$B$51,MAX(Assumptions!$B$4,Assumptions!$B$24-($I$247+$J$247+$K$247+$L$247))),Assumptions!$B$4)</f>
        <v>30000000</v>
      </c>
      <c r="N247" s="18" t="n">
        <f aca="false">IF($G$247=1,MIN(Assumptions!$B$46,MAX(Assumptions!$B$4,Assumptions!$B$24-($I$247+$J$247+$K$247+$L$247+$M$247))),Assumptions!$B$4)</f>
        <v>0</v>
      </c>
      <c r="O247" s="18" t="n">
        <f aca="false">IF($H$247=1,MIN(Assumptions!$B$41,MAX(Assumptions!$B$4,Assumptions!$B$24-($I$247+$J$247+$K$247+$L$247+$M$247+$N$247))),Assumptions!$B$4)</f>
        <v>0</v>
      </c>
      <c r="P247" s="18" t="n">
        <f aca="false">$I$247+$J$247+$K$247+$L$247+$M$247+$N$247+$O$247</f>
        <v>460000000</v>
      </c>
      <c r="Q247" s="18" t="n">
        <f aca="false">MAX(Assumptions!$B$4,Assumptions!$B$24-$P$247)</f>
        <v>240000000</v>
      </c>
      <c r="R247" s="18" t="n">
        <f aca="false">$J$120+$O$120+Assumptions!$B$20+IF($B$247=0,$D$120,Assumptions!$B$4)+IF($C$247=0,$AI$120,Assumptions!$B$4)+IF($D$247=0,$AF$120,Assumptions!$B$4)+IF($E$247=0,$AC$120,Assumptions!$B$4)+IF($F$247=0,$Z$120,Assumptions!$B$4)+IF($G$247=0,$W$120,Assumptions!$B$4)+IF($H$247=0,$T$120,Assumptions!$B$4)</f>
        <v>21680512.8289884</v>
      </c>
      <c r="S247" s="18" t="n">
        <f aca="false">IF($R$247&gt;Assumptions!$B$4,$Q$247/$R$247&gt;Assumptions!$B$13,FALSE())</f>
        <v>1</v>
      </c>
      <c r="T247" s="18" t="n">
        <f aca="false">IF($S$247,($Q$247+Assumptions!$B$14*Assumptions!$B$13)/($R$247+Assumptions!$B$14),IF($R$247&gt;Assumptions!$B$4,$Q$247/$R$247,Assumptions!$B$4))</f>
        <v>10.0287368475198</v>
      </c>
      <c r="U247" s="18" t="n">
        <f aca="false">IF($B$247=1,$I$247,$D$120*$T$247)</f>
        <v>30000000</v>
      </c>
      <c r="V247" s="18" t="n">
        <f aca="false">IF($C$247=1,$J$247,$AI$120*$T$247)</f>
        <v>300000000</v>
      </c>
      <c r="W247" s="18" t="n">
        <f aca="false">IF($D$247=1,$K$247,$AF$120*$T$247)</f>
        <v>100000000</v>
      </c>
      <c r="X247" s="18" t="n">
        <f aca="false">IF($E$247=1,$L$247,$AC$120*$T$247)</f>
        <v>24068968.4340474</v>
      </c>
      <c r="Y247" s="18" t="n">
        <f aca="false">IF($F$247=1,$M$247,$Z$120*$T$247)</f>
        <v>30000000</v>
      </c>
      <c r="Z247" s="18" t="n">
        <f aca="false">IF($G$247=1,$N$247,$W$120*$T$247)</f>
        <v>50143684.2375988</v>
      </c>
      <c r="AA247" s="18" t="n">
        <f aca="false">IF($H$247=1,$O$247,$T$120*$T$247)</f>
        <v>50143684.2375988</v>
      </c>
      <c r="AB247" s="18" t="n">
        <f aca="false">($J$120+$O$120)*$T$247</f>
        <v>2813189.34427764</v>
      </c>
      <c r="AC247" s="18" t="n">
        <f aca="false">Assumptions!$B$20*$T$247</f>
        <v>90258631.6276779</v>
      </c>
      <c r="AD247" s="18" t="n">
        <f aca="false">IF($S$247,Assumptions!$B$14*($T$247-Assumptions!$B$13),Assumptions!$B$4)</f>
        <v>22571842.1187994</v>
      </c>
      <c r="AE247" s="18" t="n">
        <f aca="false">$U$247+$V$247+$W$247+$X$247+$Y$247+$Z$247+$AA$247+$AB$247+$AC$247+$AD$247</f>
        <v>700000000</v>
      </c>
      <c r="AF247" s="18" t="n">
        <f aca="false">IF(AND(IF($B$247=1,$U$247&gt;=INDEX($U$131:$U$258,1+$A$247-Assumptions!$B$77),$U$247&gt;INDEX($U$131:$U$258,1+$A$247+Assumptions!$B$77)),IF($C$247=1,$V$247&gt;=INDEX($V$131:$V$258,1+$A$247-Assumptions!$B$78),$V$247&gt;INDEX($V$131:$V$258,1+$A$247+Assumptions!$B$78)),IF($D$247=1,$W$247&gt;=INDEX($W$131:$W$258,1+$A$247-Assumptions!$B$79),$W$247&gt;INDEX($W$131:$W$258,1+$A$247+Assumptions!$B$79)),IF($E$247=1,$X$247&gt;=INDEX($X$131:$X$258,1+$A$247-Assumptions!$B$80),$X$247&gt;INDEX($X$131:$X$258,1+$A$247+Assumptions!$B$80)),IF($F$247=1,$Y$247&gt;=INDEX($Y$131:$Y$258,1+$A$247-Assumptions!$B$81),$Y$247&gt;INDEX($Y$131:$Y$258,1+$A$247+Assumptions!$B$81)),IF($G$247=1,$Z$247&gt;=INDEX($Z$131:$Z$258,1+$A$247-Assumptions!$B$82),$Z$247&gt;INDEX($Z$131:$Z$258,1+$A$247+Assumptions!$B$82)),IF($H$247=1,$AA$247&gt;=INDEX($AA$131:$AA$258,1+$A$247-Assumptions!$B$83),$AA$247&gt;INDEX($AA$131:$AA$258,1+$A$247+Assumptions!$B$83))),1,0)</f>
        <v>0</v>
      </c>
      <c r="AG247" s="16"/>
      <c r="AH247" s="16"/>
      <c r="AI247" s="16"/>
    </row>
    <row r="248" customFormat="false" ht="23.85" hidden="true" customHeight="false" outlineLevel="0" collapsed="false">
      <c r="A248" s="6" t="n">
        <f aca="false">ROW()-ROW($A$131)+Assumptions!$B$4</f>
        <v>117</v>
      </c>
      <c r="B248" s="18" t="n">
        <f aca="false">MOD(QUOTIENT($A$248,Assumptions!$B$77),2)</f>
        <v>1</v>
      </c>
      <c r="C248" s="18" t="n">
        <f aca="false">MOD(QUOTIENT($A$248,Assumptions!$B$78),2)</f>
        <v>1</v>
      </c>
      <c r="D248" s="18" t="n">
        <f aca="false">MOD(QUOTIENT($A$248,Assumptions!$B$79),2)</f>
        <v>1</v>
      </c>
      <c r="E248" s="18" t="n">
        <f aca="false">MOD(QUOTIENT($A$248,Assumptions!$B$80),2)</f>
        <v>0</v>
      </c>
      <c r="F248" s="18" t="n">
        <f aca="false">MOD(QUOTIENT($A$248,Assumptions!$B$81),2)</f>
        <v>1</v>
      </c>
      <c r="G248" s="18" t="n">
        <f aca="false">MOD(QUOTIENT($A$248,Assumptions!$B$82),2)</f>
        <v>0</v>
      </c>
      <c r="H248" s="18" t="n">
        <f aca="false">MOD(QUOTIENT($A$248,Assumptions!$B$83),2)</f>
        <v>1</v>
      </c>
      <c r="I248" s="18" t="n">
        <f aca="false">IF($B$248=1,MIN(Assumptions!$B$67,MAX(Assumptions!$B$4,Assumptions!$B$24-(Assumptions!$B$4))),Assumptions!$B$4)</f>
        <v>30000000</v>
      </c>
      <c r="J248" s="18" t="n">
        <f aca="false">IF($C$248=1,MIN(Assumptions!$B$66,MAX(Assumptions!$B$4,Assumptions!$B$24-($I$248))),Assumptions!$B$4)</f>
        <v>300000000</v>
      </c>
      <c r="K248" s="18" t="n">
        <f aca="false">IF($D$248=1,MIN(Assumptions!$B$61,MAX(Assumptions!$B$4,Assumptions!$B$24-($I$248+$J$248))),Assumptions!$B$4)</f>
        <v>100000000</v>
      </c>
      <c r="L248" s="18" t="n">
        <f aca="false">IF($E$248=1,MIN(Assumptions!$B$56,MAX(Assumptions!$B$4,Assumptions!$B$24-($I$248+$J$248+$K$248))),Assumptions!$B$4)</f>
        <v>0</v>
      </c>
      <c r="M248" s="18" t="n">
        <f aca="false">IF($F$248=1,MIN(Assumptions!$B$51,MAX(Assumptions!$B$4,Assumptions!$B$24-($I$248+$J$248+$K$248+$L$248))),Assumptions!$B$4)</f>
        <v>30000000</v>
      </c>
      <c r="N248" s="18" t="n">
        <f aca="false">IF($G$248=1,MIN(Assumptions!$B$46,MAX(Assumptions!$B$4,Assumptions!$B$24-($I$248+$J$248+$K$248+$L$248+$M$248))),Assumptions!$B$4)</f>
        <v>0</v>
      </c>
      <c r="O248" s="18" t="n">
        <f aca="false">IF($H$248=1,MIN(Assumptions!$B$41,MAX(Assumptions!$B$4,Assumptions!$B$24-($I$248+$J$248+$K$248+$L$248+$M$248+$N$248))),Assumptions!$B$4)</f>
        <v>5000000</v>
      </c>
      <c r="P248" s="18" t="n">
        <f aca="false">$I$248+$J$248+$K$248+$L$248+$M$248+$N$248+$O$248</f>
        <v>465000000</v>
      </c>
      <c r="Q248" s="18" t="n">
        <f aca="false">MAX(Assumptions!$B$4,Assumptions!$B$24-$P$248)</f>
        <v>235000000</v>
      </c>
      <c r="R248" s="18" t="n">
        <f aca="false">$J$120+$O$120+Assumptions!$B$20+IF($B$248=0,$D$120,Assumptions!$B$4)+IF($C$248=0,$AI$120,Assumptions!$B$4)+IF($D$248=0,$AF$120,Assumptions!$B$4)+IF($E$248=0,$AC$120,Assumptions!$B$4)+IF($F$248=0,$Z$120,Assumptions!$B$4)+IF($G$248=0,$W$120,Assumptions!$B$4)+IF($H$248=0,$T$120,Assumptions!$B$4)</f>
        <v>16680512.8289884</v>
      </c>
      <c r="S248" s="18" t="n">
        <f aca="false">IF($R$248&gt;Assumptions!$B$4,$Q$248/$R$248&gt;Assumptions!$B$13,FALSE())</f>
        <v>1</v>
      </c>
      <c r="T248" s="18" t="n">
        <f aca="false">IF($S$248,($Q$248+Assumptions!$B$14*Assumptions!$B$13)/($R$248+Assumptions!$B$14),IF($R$248&gt;Assumptions!$B$4,$Q$248/$R$248,Assumptions!$B$4))</f>
        <v>12.3823592266551</v>
      </c>
      <c r="U248" s="18" t="n">
        <f aca="false">IF($B$248=1,$I$248,$D$120*$T$248)</f>
        <v>30000000</v>
      </c>
      <c r="V248" s="18" t="n">
        <f aca="false">IF($C$248=1,$J$248,$AI$120*$T$248)</f>
        <v>300000000</v>
      </c>
      <c r="W248" s="18" t="n">
        <f aca="false">IF($D$248=1,$K$248,$AF$120*$T$248)</f>
        <v>100000000</v>
      </c>
      <c r="X248" s="18" t="n">
        <f aca="false">IF($E$248=1,$L$248,$AC$120*$T$248)</f>
        <v>29717662.1439722</v>
      </c>
      <c r="Y248" s="18" t="n">
        <f aca="false">IF($F$248=1,$M$248,$Z$120*$T$248)</f>
        <v>30000000</v>
      </c>
      <c r="Z248" s="18" t="n">
        <f aca="false">IF($G$248=1,$N$248,$W$120*$T$248)</f>
        <v>61911796.1332753</v>
      </c>
      <c r="AA248" s="18" t="n">
        <f aca="false">IF($H$248=1,$O$248,$T$120*$T$248)</f>
        <v>5000000</v>
      </c>
      <c r="AB248" s="18" t="n">
        <f aca="false">($J$120+$O$120)*$T$248</f>
        <v>3473410.61621921</v>
      </c>
      <c r="AC248" s="18" t="n">
        <f aca="false">Assumptions!$B$20*$T$248</f>
        <v>111441233.039896</v>
      </c>
      <c r="AD248" s="18" t="n">
        <f aca="false">IF($S$248,Assumptions!$B$14*($T$248-Assumptions!$B$13),Assumptions!$B$4)</f>
        <v>28455898.0666377</v>
      </c>
      <c r="AE248" s="18" t="n">
        <f aca="false">$U$248+$V$248+$W$248+$X$248+$Y$248+$Z$248+$AA$248+$AB$248+$AC$248+$AD$248</f>
        <v>700000000</v>
      </c>
      <c r="AF248" s="18" t="n">
        <f aca="false">IF(AND(IF($B$248=1,$U$248&gt;=INDEX($U$131:$U$258,1+$A$248-Assumptions!$B$77),$U$248&gt;INDEX($U$131:$U$258,1+$A$248+Assumptions!$B$77)),IF($C$248=1,$V$248&gt;=INDEX($V$131:$V$258,1+$A$248-Assumptions!$B$78),$V$248&gt;INDEX($V$131:$V$258,1+$A$248+Assumptions!$B$78)),IF($D$248=1,$W$248&gt;=INDEX($W$131:$W$258,1+$A$248-Assumptions!$B$79),$W$248&gt;INDEX($W$131:$W$258,1+$A$248+Assumptions!$B$79)),IF($E$248=1,$X$248&gt;=INDEX($X$131:$X$258,1+$A$248-Assumptions!$B$80),$X$248&gt;INDEX($X$131:$X$258,1+$A$248+Assumptions!$B$80)),IF($F$248=1,$Y$248&gt;=INDEX($Y$131:$Y$258,1+$A$248-Assumptions!$B$81),$Y$248&gt;INDEX($Y$131:$Y$258,1+$A$248+Assumptions!$B$81)),IF($G$248=1,$Z$248&gt;=INDEX($Z$131:$Z$258,1+$A$248-Assumptions!$B$82),$Z$248&gt;INDEX($Z$131:$Z$258,1+$A$248+Assumptions!$B$82)),IF($H$248=1,$AA$248&gt;=INDEX($AA$131:$AA$258,1+$A$248-Assumptions!$B$83),$AA$248&gt;INDEX($AA$131:$AA$258,1+$A$248+Assumptions!$B$83))),1,0)</f>
        <v>0</v>
      </c>
      <c r="AG248" s="16"/>
      <c r="AH248" s="16"/>
      <c r="AI248" s="16"/>
    </row>
    <row r="249" customFormat="false" ht="23.85" hidden="true" customHeight="false" outlineLevel="0" collapsed="false">
      <c r="A249" s="6" t="n">
        <f aca="false">ROW()-ROW($A$131)+Assumptions!$B$4</f>
        <v>118</v>
      </c>
      <c r="B249" s="18" t="n">
        <f aca="false">MOD(QUOTIENT($A$249,Assumptions!$B$77),2)</f>
        <v>1</v>
      </c>
      <c r="C249" s="18" t="n">
        <f aca="false">MOD(QUOTIENT($A$249,Assumptions!$B$78),2)</f>
        <v>1</v>
      </c>
      <c r="D249" s="18" t="n">
        <f aca="false">MOD(QUOTIENT($A$249,Assumptions!$B$79),2)</f>
        <v>1</v>
      </c>
      <c r="E249" s="18" t="n">
        <f aca="false">MOD(QUOTIENT($A$249,Assumptions!$B$80),2)</f>
        <v>0</v>
      </c>
      <c r="F249" s="18" t="n">
        <f aca="false">MOD(QUOTIENT($A$249,Assumptions!$B$81),2)</f>
        <v>1</v>
      </c>
      <c r="G249" s="18" t="n">
        <f aca="false">MOD(QUOTIENT($A$249,Assumptions!$B$82),2)</f>
        <v>1</v>
      </c>
      <c r="H249" s="18" t="n">
        <f aca="false">MOD(QUOTIENT($A$249,Assumptions!$B$83),2)</f>
        <v>0</v>
      </c>
      <c r="I249" s="18" t="n">
        <f aca="false">IF($B$249=1,MIN(Assumptions!$B$67,MAX(Assumptions!$B$4,Assumptions!$B$24-(Assumptions!$B$4))),Assumptions!$B$4)</f>
        <v>30000000</v>
      </c>
      <c r="J249" s="18" t="n">
        <f aca="false">IF($C$249=1,MIN(Assumptions!$B$66,MAX(Assumptions!$B$4,Assumptions!$B$24-($I$249))),Assumptions!$B$4)</f>
        <v>300000000</v>
      </c>
      <c r="K249" s="18" t="n">
        <f aca="false">IF($D$249=1,MIN(Assumptions!$B$61,MAX(Assumptions!$B$4,Assumptions!$B$24-($I$249+$J$249))),Assumptions!$B$4)</f>
        <v>100000000</v>
      </c>
      <c r="L249" s="18" t="n">
        <f aca="false">IF($E$249=1,MIN(Assumptions!$B$56,MAX(Assumptions!$B$4,Assumptions!$B$24-($I$249+$J$249+$K$249))),Assumptions!$B$4)</f>
        <v>0</v>
      </c>
      <c r="M249" s="18" t="n">
        <f aca="false">IF($F$249=1,MIN(Assumptions!$B$51,MAX(Assumptions!$B$4,Assumptions!$B$24-($I$249+$J$249+$K$249+$L$249))),Assumptions!$B$4)</f>
        <v>30000000</v>
      </c>
      <c r="N249" s="18" t="n">
        <f aca="false">IF($G$249=1,MIN(Assumptions!$B$46,MAX(Assumptions!$B$4,Assumptions!$B$24-($I$249+$J$249+$K$249+$L$249+$M$249))),Assumptions!$B$4)</f>
        <v>15000000</v>
      </c>
      <c r="O249" s="18" t="n">
        <f aca="false">IF($H$249=1,MIN(Assumptions!$B$41,MAX(Assumptions!$B$4,Assumptions!$B$24-($I$249+$J$249+$K$249+$L$249+$M$249+$N$249))),Assumptions!$B$4)</f>
        <v>0</v>
      </c>
      <c r="P249" s="18" t="n">
        <f aca="false">$I$249+$J$249+$K$249+$L$249+$M$249+$N$249+$O$249</f>
        <v>475000000</v>
      </c>
      <c r="Q249" s="18" t="n">
        <f aca="false">MAX(Assumptions!$B$4,Assumptions!$B$24-$P$249)</f>
        <v>225000000</v>
      </c>
      <c r="R249" s="18" t="n">
        <f aca="false">$J$120+$O$120+Assumptions!$B$20+IF($B$249=0,$D$120,Assumptions!$B$4)+IF($C$249=0,$AI$120,Assumptions!$B$4)+IF($D$249=0,$AF$120,Assumptions!$B$4)+IF($E$249=0,$AC$120,Assumptions!$B$4)+IF($F$249=0,$Z$120,Assumptions!$B$4)+IF($G$249=0,$W$120,Assumptions!$B$4)+IF($H$249=0,$T$120,Assumptions!$B$4)</f>
        <v>16680512.8289884</v>
      </c>
      <c r="S249" s="18" t="n">
        <f aca="false">IF($R$249&gt;Assumptions!$B$4,$Q$249/$R$249&gt;Assumptions!$B$13,FALSE())</f>
        <v>1</v>
      </c>
      <c r="T249" s="18" t="n">
        <f aca="false">IF($S$249,($Q$249+Assumptions!$B$14*Assumptions!$B$13)/($R$249+Assumptions!$B$14),IF($R$249&gt;Assumptions!$B$4,$Q$249/$R$249,Assumptions!$B$4))</f>
        <v>11.8609967329012</v>
      </c>
      <c r="U249" s="18" t="n">
        <f aca="false">IF($B$249=1,$I$249,$D$120*$T$249)</f>
        <v>30000000</v>
      </c>
      <c r="V249" s="18" t="n">
        <f aca="false">IF($C$249=1,$J$249,$AI$120*$T$249)</f>
        <v>300000000</v>
      </c>
      <c r="W249" s="18" t="n">
        <f aca="false">IF($D$249=1,$K$249,$AF$120*$T$249)</f>
        <v>100000000</v>
      </c>
      <c r="X249" s="18" t="n">
        <f aca="false">IF($E$249=1,$L$249,$AC$120*$T$249)</f>
        <v>28466392.1589628</v>
      </c>
      <c r="Y249" s="18" t="n">
        <f aca="false">IF($F$249=1,$M$249,$Z$120*$T$249)</f>
        <v>30000000</v>
      </c>
      <c r="Z249" s="18" t="n">
        <f aca="false">IF($G$249=1,$N$249,$W$120*$T$249)</f>
        <v>15000000</v>
      </c>
      <c r="AA249" s="18" t="n">
        <f aca="false">IF($H$249=1,$O$249,$T$120*$T$249)</f>
        <v>59304983.6645059</v>
      </c>
      <c r="AB249" s="18" t="n">
        <f aca="false">($J$120+$O$120)*$T$249</f>
        <v>3327161.74816787</v>
      </c>
      <c r="AC249" s="18" t="n">
        <f aca="false">Assumptions!$B$20*$T$249</f>
        <v>106748970.596111</v>
      </c>
      <c r="AD249" s="18" t="n">
        <f aca="false">IF($S$249,Assumptions!$B$14*($T$249-Assumptions!$B$13),Assumptions!$B$4)</f>
        <v>27152491.8322529</v>
      </c>
      <c r="AE249" s="18" t="n">
        <f aca="false">$U$249+$V$249+$W$249+$X$249+$Y$249+$Z$249+$AA$249+$AB$249+$AC$249+$AD$249</f>
        <v>700000000</v>
      </c>
      <c r="AF249" s="18" t="n">
        <f aca="false">IF(AND(IF($B$249=1,$U$249&gt;=INDEX($U$131:$U$258,1+$A$249-Assumptions!$B$77),$U$249&gt;INDEX($U$131:$U$258,1+$A$249+Assumptions!$B$77)),IF($C$249=1,$V$249&gt;=INDEX($V$131:$V$258,1+$A$249-Assumptions!$B$78),$V$249&gt;INDEX($V$131:$V$258,1+$A$249+Assumptions!$B$78)),IF($D$249=1,$W$249&gt;=INDEX($W$131:$W$258,1+$A$249-Assumptions!$B$79),$W$249&gt;INDEX($W$131:$W$258,1+$A$249+Assumptions!$B$79)),IF($E$249=1,$X$249&gt;=INDEX($X$131:$X$258,1+$A$249-Assumptions!$B$80),$X$249&gt;INDEX($X$131:$X$258,1+$A$249+Assumptions!$B$80)),IF($F$249=1,$Y$249&gt;=INDEX($Y$131:$Y$258,1+$A$249-Assumptions!$B$81),$Y$249&gt;INDEX($Y$131:$Y$258,1+$A$249+Assumptions!$B$81)),IF($G$249=1,$Z$249&gt;=INDEX($Z$131:$Z$258,1+$A$249-Assumptions!$B$82),$Z$249&gt;INDEX($Z$131:$Z$258,1+$A$249+Assumptions!$B$82)),IF($H$249=1,$AA$249&gt;=INDEX($AA$131:$AA$258,1+$A$249-Assumptions!$B$83),$AA$249&gt;INDEX($AA$131:$AA$258,1+$A$249+Assumptions!$B$83))),1,0)</f>
        <v>0</v>
      </c>
      <c r="AG249" s="16"/>
      <c r="AH249" s="16"/>
      <c r="AI249" s="16"/>
    </row>
    <row r="250" customFormat="false" ht="23.85" hidden="true" customHeight="false" outlineLevel="0" collapsed="false">
      <c r="A250" s="6" t="n">
        <f aca="false">ROW()-ROW($A$131)+Assumptions!$B$4</f>
        <v>119</v>
      </c>
      <c r="B250" s="18" t="n">
        <f aca="false">MOD(QUOTIENT($A$250,Assumptions!$B$77),2)</f>
        <v>1</v>
      </c>
      <c r="C250" s="18" t="n">
        <f aca="false">MOD(QUOTIENT($A$250,Assumptions!$B$78),2)</f>
        <v>1</v>
      </c>
      <c r="D250" s="18" t="n">
        <f aca="false">MOD(QUOTIENT($A$250,Assumptions!$B$79),2)</f>
        <v>1</v>
      </c>
      <c r="E250" s="18" t="n">
        <f aca="false">MOD(QUOTIENT($A$250,Assumptions!$B$80),2)</f>
        <v>0</v>
      </c>
      <c r="F250" s="18" t="n">
        <f aca="false">MOD(QUOTIENT($A$250,Assumptions!$B$81),2)</f>
        <v>1</v>
      </c>
      <c r="G250" s="18" t="n">
        <f aca="false">MOD(QUOTIENT($A$250,Assumptions!$B$82),2)</f>
        <v>1</v>
      </c>
      <c r="H250" s="18" t="n">
        <f aca="false">MOD(QUOTIENT($A$250,Assumptions!$B$83),2)</f>
        <v>1</v>
      </c>
      <c r="I250" s="18" t="n">
        <f aca="false">IF($B$250=1,MIN(Assumptions!$B$67,MAX(Assumptions!$B$4,Assumptions!$B$24-(Assumptions!$B$4))),Assumptions!$B$4)</f>
        <v>30000000</v>
      </c>
      <c r="J250" s="18" t="n">
        <f aca="false">IF($C$250=1,MIN(Assumptions!$B$66,MAX(Assumptions!$B$4,Assumptions!$B$24-($I$250))),Assumptions!$B$4)</f>
        <v>300000000</v>
      </c>
      <c r="K250" s="18" t="n">
        <f aca="false">IF($D$250=1,MIN(Assumptions!$B$61,MAX(Assumptions!$B$4,Assumptions!$B$24-($I$250+$J$250))),Assumptions!$B$4)</f>
        <v>100000000</v>
      </c>
      <c r="L250" s="18" t="n">
        <f aca="false">IF($E$250=1,MIN(Assumptions!$B$56,MAX(Assumptions!$B$4,Assumptions!$B$24-($I$250+$J$250+$K$250))),Assumptions!$B$4)</f>
        <v>0</v>
      </c>
      <c r="M250" s="18" t="n">
        <f aca="false">IF($F$250=1,MIN(Assumptions!$B$51,MAX(Assumptions!$B$4,Assumptions!$B$24-($I$250+$J$250+$K$250+$L$250))),Assumptions!$B$4)</f>
        <v>30000000</v>
      </c>
      <c r="N250" s="18" t="n">
        <f aca="false">IF($G$250=1,MIN(Assumptions!$B$46,MAX(Assumptions!$B$4,Assumptions!$B$24-($I$250+$J$250+$K$250+$L$250+$M$250))),Assumptions!$B$4)</f>
        <v>15000000</v>
      </c>
      <c r="O250" s="18" t="n">
        <f aca="false">IF($H$250=1,MIN(Assumptions!$B$41,MAX(Assumptions!$B$4,Assumptions!$B$24-($I$250+$J$250+$K$250+$L$250+$M$250+$N$250))),Assumptions!$B$4)</f>
        <v>5000000</v>
      </c>
      <c r="P250" s="18" t="n">
        <f aca="false">$I$250+$J$250+$K$250+$L$250+$M$250+$N$250+$O$250</f>
        <v>480000000</v>
      </c>
      <c r="Q250" s="18" t="n">
        <f aca="false">MAX(Assumptions!$B$4,Assumptions!$B$24-$P$250)</f>
        <v>220000000</v>
      </c>
      <c r="R250" s="18" t="n">
        <f aca="false">$J$120+$O$120+Assumptions!$B$20+IF($B$250=0,$D$120,Assumptions!$B$4)+IF($C$250=0,$AI$120,Assumptions!$B$4)+IF($D$250=0,$AF$120,Assumptions!$B$4)+IF($E$250=0,$AC$120,Assumptions!$B$4)+IF($F$250=0,$Z$120,Assumptions!$B$4)+IF($G$250=0,$W$120,Assumptions!$B$4)+IF($H$250=0,$T$120,Assumptions!$B$4)</f>
        <v>11680512.8289884</v>
      </c>
      <c r="S250" s="18" t="n">
        <f aca="false">IF($R$250&gt;Assumptions!$B$4,$Q$250/$R$250&gt;Assumptions!$B$13,FALSE())</f>
        <v>1</v>
      </c>
      <c r="T250" s="18" t="n">
        <f aca="false">IF($S$250,($Q$250+Assumptions!$B$14*Assumptions!$B$13)/($R$250+Assumptions!$B$14),IF($R$250&gt;Assumptions!$B$4,$Q$250/$R$250,Assumptions!$B$4))</f>
        <v>15.6905467865137</v>
      </c>
      <c r="U250" s="18" t="n">
        <f aca="false">IF($B$250=1,$I$250,$D$120*$T$250)</f>
        <v>30000000</v>
      </c>
      <c r="V250" s="18" t="n">
        <f aca="false">IF($C$250=1,$J$250,$AI$120*$T$250)</f>
        <v>300000000</v>
      </c>
      <c r="W250" s="18" t="n">
        <f aca="false">IF($D$250=1,$K$250,$AF$120*$T$250)</f>
        <v>100000000</v>
      </c>
      <c r="X250" s="18" t="n">
        <f aca="false">IF($E$250=1,$L$250,$AC$120*$T$250)</f>
        <v>37657312.2876329</v>
      </c>
      <c r="Y250" s="18" t="n">
        <f aca="false">IF($F$250=1,$M$250,$Z$120*$T$250)</f>
        <v>30000000</v>
      </c>
      <c r="Z250" s="18" t="n">
        <f aca="false">IF($G$250=1,$N$250,$W$120*$T$250)</f>
        <v>15000000</v>
      </c>
      <c r="AA250" s="18" t="n">
        <f aca="false">IF($H$250=1,$O$250,$T$120*$T$250)</f>
        <v>5000000</v>
      </c>
      <c r="AB250" s="18" t="n">
        <f aca="false">($J$120+$O$120)*$T$250</f>
        <v>4401399.66745928</v>
      </c>
      <c r="AC250" s="18" t="n">
        <f aca="false">Assumptions!$B$20*$T$250</f>
        <v>141214921.078624</v>
      </c>
      <c r="AD250" s="18" t="n">
        <f aca="false">IF($S$250,Assumptions!$B$14*($T$250-Assumptions!$B$13),Assumptions!$B$4)</f>
        <v>36726366.9662843</v>
      </c>
      <c r="AE250" s="18" t="n">
        <f aca="false">$U$250+$V$250+$W$250+$X$250+$Y$250+$Z$250+$AA$250+$AB$250+$AC$250+$AD$250</f>
        <v>700000000</v>
      </c>
      <c r="AF250" s="18" t="n">
        <f aca="false">IF(AND(IF($B$250=1,$U$250&gt;=INDEX($U$131:$U$258,1+$A$250-Assumptions!$B$77),$U$250&gt;INDEX($U$131:$U$258,1+$A$250+Assumptions!$B$77)),IF($C$250=1,$V$250&gt;=INDEX($V$131:$V$258,1+$A$250-Assumptions!$B$78),$V$250&gt;INDEX($V$131:$V$258,1+$A$250+Assumptions!$B$78)),IF($D$250=1,$W$250&gt;=INDEX($W$131:$W$258,1+$A$250-Assumptions!$B$79),$W$250&gt;INDEX($W$131:$W$258,1+$A$250+Assumptions!$B$79)),IF($E$250=1,$X$250&gt;=INDEX($X$131:$X$258,1+$A$250-Assumptions!$B$80),$X$250&gt;INDEX($X$131:$X$258,1+$A$250+Assumptions!$B$80)),IF($F$250=1,$Y$250&gt;=INDEX($Y$131:$Y$258,1+$A$250-Assumptions!$B$81),$Y$250&gt;INDEX($Y$131:$Y$258,1+$A$250+Assumptions!$B$81)),IF($G$250=1,$Z$250&gt;=INDEX($Z$131:$Z$258,1+$A$250-Assumptions!$B$82),$Z$250&gt;INDEX($Z$131:$Z$258,1+$A$250+Assumptions!$B$82)),IF($H$250=1,$AA$250&gt;=INDEX($AA$131:$AA$258,1+$A$250-Assumptions!$B$83),$AA$250&gt;INDEX($AA$131:$AA$258,1+$A$250+Assumptions!$B$83))),1,0)</f>
        <v>0</v>
      </c>
      <c r="AG250" s="16"/>
      <c r="AH250" s="16"/>
      <c r="AI250" s="16"/>
    </row>
    <row r="251" customFormat="false" ht="23.85" hidden="true" customHeight="false" outlineLevel="0" collapsed="false">
      <c r="A251" s="6" t="n">
        <f aca="false">ROW()-ROW($A$131)+Assumptions!$B$4</f>
        <v>120</v>
      </c>
      <c r="B251" s="18" t="n">
        <f aca="false">MOD(QUOTIENT($A$251,Assumptions!$B$77),2)</f>
        <v>1</v>
      </c>
      <c r="C251" s="18" t="n">
        <f aca="false">MOD(QUOTIENT($A$251,Assumptions!$B$78),2)</f>
        <v>1</v>
      </c>
      <c r="D251" s="18" t="n">
        <f aca="false">MOD(QUOTIENT($A$251,Assumptions!$B$79),2)</f>
        <v>1</v>
      </c>
      <c r="E251" s="18" t="n">
        <f aca="false">MOD(QUOTIENT($A$251,Assumptions!$B$80),2)</f>
        <v>1</v>
      </c>
      <c r="F251" s="18" t="n">
        <f aca="false">MOD(QUOTIENT($A$251,Assumptions!$B$81),2)</f>
        <v>0</v>
      </c>
      <c r="G251" s="18" t="n">
        <f aca="false">MOD(QUOTIENT($A$251,Assumptions!$B$82),2)</f>
        <v>0</v>
      </c>
      <c r="H251" s="18" t="n">
        <f aca="false">MOD(QUOTIENT($A$251,Assumptions!$B$83),2)</f>
        <v>0</v>
      </c>
      <c r="I251" s="18" t="n">
        <f aca="false">IF($B$251=1,MIN(Assumptions!$B$67,MAX(Assumptions!$B$4,Assumptions!$B$24-(Assumptions!$B$4))),Assumptions!$B$4)</f>
        <v>30000000</v>
      </c>
      <c r="J251" s="18" t="n">
        <f aca="false">IF($C$251=1,MIN(Assumptions!$B$66,MAX(Assumptions!$B$4,Assumptions!$B$24-($I$251))),Assumptions!$B$4)</f>
        <v>300000000</v>
      </c>
      <c r="K251" s="18" t="n">
        <f aca="false">IF($D$251=1,MIN(Assumptions!$B$61,MAX(Assumptions!$B$4,Assumptions!$B$24-($I$251+$J$251))),Assumptions!$B$4)</f>
        <v>100000000</v>
      </c>
      <c r="L251" s="18" t="n">
        <f aca="false">IF($E$251=1,MIN(Assumptions!$B$56,MAX(Assumptions!$B$4,Assumptions!$B$24-($I$251+$J$251+$K$251))),Assumptions!$B$4)</f>
        <v>60000000</v>
      </c>
      <c r="M251" s="18" t="n">
        <f aca="false">IF($F$251=1,MIN(Assumptions!$B$51,MAX(Assumptions!$B$4,Assumptions!$B$24-($I$251+$J$251+$K$251+$L$251))),Assumptions!$B$4)</f>
        <v>0</v>
      </c>
      <c r="N251" s="18" t="n">
        <f aca="false">IF($G$251=1,MIN(Assumptions!$B$46,MAX(Assumptions!$B$4,Assumptions!$B$24-($I$251+$J$251+$K$251+$L$251+$M$251))),Assumptions!$B$4)</f>
        <v>0</v>
      </c>
      <c r="O251" s="18" t="n">
        <f aca="false">IF($H$251=1,MIN(Assumptions!$B$41,MAX(Assumptions!$B$4,Assumptions!$B$24-($I$251+$J$251+$K$251+$L$251+$M$251+$N$251))),Assumptions!$B$4)</f>
        <v>0</v>
      </c>
      <c r="P251" s="18" t="n">
        <f aca="false">$I$251+$J$251+$K$251+$L$251+$M$251+$N$251+$O$251</f>
        <v>490000000</v>
      </c>
      <c r="Q251" s="18" t="n">
        <f aca="false">MAX(Assumptions!$B$4,Assumptions!$B$24-$P$251)</f>
        <v>210000000</v>
      </c>
      <c r="R251" s="18" t="n">
        <f aca="false">$J$120+$O$120+Assumptions!$B$20+IF($B$251=0,$D$120,Assumptions!$B$4)+IF($C$251=0,$AI$120,Assumptions!$B$4)+IF($D$251=0,$AF$120,Assumptions!$B$4)+IF($E$251=0,$AC$120,Assumptions!$B$4)+IF($F$251=0,$Z$120,Assumptions!$B$4)+IF($G$251=0,$W$120,Assumptions!$B$4)+IF($H$251=0,$T$120,Assumptions!$B$4)</f>
        <v>22280512.8289884</v>
      </c>
      <c r="S251" s="18" t="n">
        <f aca="false">IF($R$251&gt;Assumptions!$B$4,$Q$251/$R$251&gt;Assumptions!$B$13,FALSE())</f>
        <v>1</v>
      </c>
      <c r="T251" s="18" t="n">
        <f aca="false">IF($S$251,($Q$251+Assumptions!$B$14*Assumptions!$B$13)/($R$251+Assumptions!$B$14),IF($R$251&gt;Assumptions!$B$4,$Q$251/$R$251,Assumptions!$B$4))</f>
        <v>8.57528661599838</v>
      </c>
      <c r="U251" s="18" t="n">
        <f aca="false">IF($B$251=1,$I$251,$D$120*$T$251)</f>
        <v>30000000</v>
      </c>
      <c r="V251" s="18" t="n">
        <f aca="false">IF($C$251=1,$J$251,$AI$120*$T$251)</f>
        <v>300000000</v>
      </c>
      <c r="W251" s="18" t="n">
        <f aca="false">IF($D$251=1,$K$251,$AF$120*$T$251)</f>
        <v>100000000</v>
      </c>
      <c r="X251" s="18" t="n">
        <f aca="false">IF($E$251=1,$L$251,$AC$120*$T$251)</f>
        <v>60000000</v>
      </c>
      <c r="Y251" s="18" t="n">
        <f aca="false">IF($F$251=1,$M$251,$Z$120*$T$251)</f>
        <v>25725859.8479951</v>
      </c>
      <c r="Z251" s="18" t="n">
        <f aca="false">IF($G$251=1,$N$251,$W$120*$T$251)</f>
        <v>42876433.0799919</v>
      </c>
      <c r="AA251" s="18" t="n">
        <f aca="false">IF($H$251=1,$O$251,$T$120*$T$251)</f>
        <v>42876433.0799919</v>
      </c>
      <c r="AB251" s="18" t="n">
        <f aca="false">($J$120+$O$120)*$T$251</f>
        <v>2405477.90803978</v>
      </c>
      <c r="AC251" s="18" t="n">
        <f aca="false">Assumptions!$B$20*$T$251</f>
        <v>77177579.5439854</v>
      </c>
      <c r="AD251" s="18" t="n">
        <f aca="false">IF($S$251,Assumptions!$B$14*($T$251-Assumptions!$B$13),Assumptions!$B$4)</f>
        <v>18938216.5399959</v>
      </c>
      <c r="AE251" s="18" t="n">
        <f aca="false">$U$251+$V$251+$W$251+$X$251+$Y$251+$Z$251+$AA$251+$AB$251+$AC$251+$AD$251</f>
        <v>700000000</v>
      </c>
      <c r="AF251" s="18" t="n">
        <f aca="false">IF(AND(IF($B$251=1,$U$251&gt;=INDEX($U$131:$U$258,1+$A$251-Assumptions!$B$77),$U$251&gt;INDEX($U$131:$U$258,1+$A$251+Assumptions!$B$77)),IF($C$251=1,$V$251&gt;=INDEX($V$131:$V$258,1+$A$251-Assumptions!$B$78),$V$251&gt;INDEX($V$131:$V$258,1+$A$251+Assumptions!$B$78)),IF($D$251=1,$W$251&gt;=INDEX($W$131:$W$258,1+$A$251-Assumptions!$B$79),$W$251&gt;INDEX($W$131:$W$258,1+$A$251+Assumptions!$B$79)),IF($E$251=1,$X$251&gt;=INDEX($X$131:$X$258,1+$A$251-Assumptions!$B$80),$X$251&gt;INDEX($X$131:$X$258,1+$A$251+Assumptions!$B$80)),IF($F$251=1,$Y$251&gt;=INDEX($Y$131:$Y$258,1+$A$251-Assumptions!$B$81),$Y$251&gt;INDEX($Y$131:$Y$258,1+$A$251+Assumptions!$B$81)),IF($G$251=1,$Z$251&gt;=INDEX($Z$131:$Z$258,1+$A$251-Assumptions!$B$82),$Z$251&gt;INDEX($Z$131:$Z$258,1+$A$251+Assumptions!$B$82)),IF($H$251=1,$AA$251&gt;=INDEX($AA$131:$AA$258,1+$A$251-Assumptions!$B$83),$AA$251&gt;INDEX($AA$131:$AA$258,1+$A$251+Assumptions!$B$83))),1,0)</f>
        <v>0</v>
      </c>
      <c r="AG251" s="16"/>
      <c r="AH251" s="16"/>
      <c r="AI251" s="16"/>
    </row>
    <row r="252" customFormat="false" ht="23.85" hidden="true" customHeight="false" outlineLevel="0" collapsed="false">
      <c r="A252" s="6" t="n">
        <f aca="false">ROW()-ROW($A$131)+Assumptions!$B$4</f>
        <v>121</v>
      </c>
      <c r="B252" s="18" t="n">
        <f aca="false">MOD(QUOTIENT($A$252,Assumptions!$B$77),2)</f>
        <v>1</v>
      </c>
      <c r="C252" s="18" t="n">
        <f aca="false">MOD(QUOTIENT($A$252,Assumptions!$B$78),2)</f>
        <v>1</v>
      </c>
      <c r="D252" s="18" t="n">
        <f aca="false">MOD(QUOTIENT($A$252,Assumptions!$B$79),2)</f>
        <v>1</v>
      </c>
      <c r="E252" s="18" t="n">
        <f aca="false">MOD(QUOTIENT($A$252,Assumptions!$B$80),2)</f>
        <v>1</v>
      </c>
      <c r="F252" s="18" t="n">
        <f aca="false">MOD(QUOTIENT($A$252,Assumptions!$B$81),2)</f>
        <v>0</v>
      </c>
      <c r="G252" s="18" t="n">
        <f aca="false">MOD(QUOTIENT($A$252,Assumptions!$B$82),2)</f>
        <v>0</v>
      </c>
      <c r="H252" s="18" t="n">
        <f aca="false">MOD(QUOTIENT($A$252,Assumptions!$B$83),2)</f>
        <v>1</v>
      </c>
      <c r="I252" s="18" t="n">
        <f aca="false">IF($B$252=1,MIN(Assumptions!$B$67,MAX(Assumptions!$B$4,Assumptions!$B$24-(Assumptions!$B$4))),Assumptions!$B$4)</f>
        <v>30000000</v>
      </c>
      <c r="J252" s="18" t="n">
        <f aca="false">IF($C$252=1,MIN(Assumptions!$B$66,MAX(Assumptions!$B$4,Assumptions!$B$24-($I$252))),Assumptions!$B$4)</f>
        <v>300000000</v>
      </c>
      <c r="K252" s="18" t="n">
        <f aca="false">IF($D$252=1,MIN(Assumptions!$B$61,MAX(Assumptions!$B$4,Assumptions!$B$24-($I$252+$J$252))),Assumptions!$B$4)</f>
        <v>100000000</v>
      </c>
      <c r="L252" s="18" t="n">
        <f aca="false">IF($E$252=1,MIN(Assumptions!$B$56,MAX(Assumptions!$B$4,Assumptions!$B$24-($I$252+$J$252+$K$252))),Assumptions!$B$4)</f>
        <v>60000000</v>
      </c>
      <c r="M252" s="18" t="n">
        <f aca="false">IF($F$252=1,MIN(Assumptions!$B$51,MAX(Assumptions!$B$4,Assumptions!$B$24-($I$252+$J$252+$K$252+$L$252))),Assumptions!$B$4)</f>
        <v>0</v>
      </c>
      <c r="N252" s="18" t="n">
        <f aca="false">IF($G$252=1,MIN(Assumptions!$B$46,MAX(Assumptions!$B$4,Assumptions!$B$24-($I$252+$J$252+$K$252+$L$252+$M$252))),Assumptions!$B$4)</f>
        <v>0</v>
      </c>
      <c r="O252" s="18" t="n">
        <f aca="false">IF($H$252=1,MIN(Assumptions!$B$41,MAX(Assumptions!$B$4,Assumptions!$B$24-($I$252+$J$252+$K$252+$L$252+$M$252+$N$252))),Assumptions!$B$4)</f>
        <v>5000000</v>
      </c>
      <c r="P252" s="18" t="n">
        <f aca="false">$I$252+$J$252+$K$252+$L$252+$M$252+$N$252+$O$252</f>
        <v>495000000</v>
      </c>
      <c r="Q252" s="18" t="n">
        <f aca="false">MAX(Assumptions!$B$4,Assumptions!$B$24-$P$252)</f>
        <v>205000000</v>
      </c>
      <c r="R252" s="18" t="n">
        <f aca="false">$J$120+$O$120+Assumptions!$B$20+IF($B$252=0,$D$120,Assumptions!$B$4)+IF($C$252=0,$AI$120,Assumptions!$B$4)+IF($D$252=0,$AF$120,Assumptions!$B$4)+IF($E$252=0,$AC$120,Assumptions!$B$4)+IF($F$252=0,$Z$120,Assumptions!$B$4)+IF($G$252=0,$W$120,Assumptions!$B$4)+IF($H$252=0,$T$120,Assumptions!$B$4)</f>
        <v>17280512.8289884</v>
      </c>
      <c r="S252" s="18" t="n">
        <f aca="false">IF($R$252&gt;Assumptions!$B$4,$Q$252/$R$252&gt;Assumptions!$B$13,FALSE())</f>
        <v>1</v>
      </c>
      <c r="T252" s="18" t="n">
        <f aca="false">IF($S$252,($Q$252+Assumptions!$B$14*Assumptions!$B$13)/($R$252+Assumptions!$B$14),IF($R$252&gt;Assumptions!$B$4,$Q$252/$R$252,Assumptions!$B$4))</f>
        <v>10.4901223640627</v>
      </c>
      <c r="U252" s="18" t="n">
        <f aca="false">IF($B$252=1,$I$252,$D$120*$T$252)</f>
        <v>30000000</v>
      </c>
      <c r="V252" s="18" t="n">
        <f aca="false">IF($C$252=1,$J$252,$AI$120*$T$252)</f>
        <v>300000000</v>
      </c>
      <c r="W252" s="18" t="n">
        <f aca="false">IF($D$252=1,$K$252,$AF$120*$T$252)</f>
        <v>100000000</v>
      </c>
      <c r="X252" s="18" t="n">
        <f aca="false">IF($E$252=1,$L$252,$AC$120*$T$252)</f>
        <v>60000000</v>
      </c>
      <c r="Y252" s="18" t="n">
        <f aca="false">IF($F$252=1,$M$252,$Z$120*$T$252)</f>
        <v>31470367.0921881</v>
      </c>
      <c r="Z252" s="18" t="n">
        <f aca="false">IF($G$252=1,$N$252,$W$120*$T$252)</f>
        <v>52450611.8203135</v>
      </c>
      <c r="AA252" s="18" t="n">
        <f aca="false">IF($H$252=1,$O$252,$T$120*$T$252)</f>
        <v>5000000</v>
      </c>
      <c r="AB252" s="18" t="n">
        <f aca="false">($J$120+$O$120)*$T$252</f>
        <v>2942613.90077735</v>
      </c>
      <c r="AC252" s="18" t="n">
        <f aca="false">Assumptions!$B$20*$T$252</f>
        <v>94411101.2765643</v>
      </c>
      <c r="AD252" s="18" t="n">
        <f aca="false">IF($S$252,Assumptions!$B$14*($T$252-Assumptions!$B$13),Assumptions!$B$4)</f>
        <v>23725305.9101568</v>
      </c>
      <c r="AE252" s="18" t="n">
        <f aca="false">$U$252+$V$252+$W$252+$X$252+$Y$252+$Z$252+$AA$252+$AB$252+$AC$252+$AD$252</f>
        <v>700000000</v>
      </c>
      <c r="AF252" s="18" t="n">
        <f aca="false">IF(AND(IF($B$252=1,$U$252&gt;=INDEX($U$131:$U$258,1+$A$252-Assumptions!$B$77),$U$252&gt;INDEX($U$131:$U$258,1+$A$252+Assumptions!$B$77)),IF($C$252=1,$V$252&gt;=INDEX($V$131:$V$258,1+$A$252-Assumptions!$B$78),$V$252&gt;INDEX($V$131:$V$258,1+$A$252+Assumptions!$B$78)),IF($D$252=1,$W$252&gt;=INDEX($W$131:$W$258,1+$A$252-Assumptions!$B$79),$W$252&gt;INDEX($W$131:$W$258,1+$A$252+Assumptions!$B$79)),IF($E$252=1,$X$252&gt;=INDEX($X$131:$X$258,1+$A$252-Assumptions!$B$80),$X$252&gt;INDEX($X$131:$X$258,1+$A$252+Assumptions!$B$80)),IF($F$252=1,$Y$252&gt;=INDEX($Y$131:$Y$258,1+$A$252-Assumptions!$B$81),$Y$252&gt;INDEX($Y$131:$Y$258,1+$A$252+Assumptions!$B$81)),IF($G$252=1,$Z$252&gt;=INDEX($Z$131:$Z$258,1+$A$252-Assumptions!$B$82),$Z$252&gt;INDEX($Z$131:$Z$258,1+$A$252+Assumptions!$B$82)),IF($H$252=1,$AA$252&gt;=INDEX($AA$131:$AA$258,1+$A$252-Assumptions!$B$83),$AA$252&gt;INDEX($AA$131:$AA$258,1+$A$252+Assumptions!$B$83))),1,0)</f>
        <v>0</v>
      </c>
      <c r="AG252" s="16"/>
      <c r="AH252" s="16"/>
      <c r="AI252" s="16"/>
    </row>
    <row r="253" customFormat="false" ht="23.85" hidden="true" customHeight="false" outlineLevel="0" collapsed="false">
      <c r="A253" s="6" t="n">
        <f aca="false">ROW()-ROW($A$131)+Assumptions!$B$4</f>
        <v>122</v>
      </c>
      <c r="B253" s="18" t="n">
        <f aca="false">MOD(QUOTIENT($A$253,Assumptions!$B$77),2)</f>
        <v>1</v>
      </c>
      <c r="C253" s="18" t="n">
        <f aca="false">MOD(QUOTIENT($A$253,Assumptions!$B$78),2)</f>
        <v>1</v>
      </c>
      <c r="D253" s="18" t="n">
        <f aca="false">MOD(QUOTIENT($A$253,Assumptions!$B$79),2)</f>
        <v>1</v>
      </c>
      <c r="E253" s="18" t="n">
        <f aca="false">MOD(QUOTIENT($A$253,Assumptions!$B$80),2)</f>
        <v>1</v>
      </c>
      <c r="F253" s="18" t="n">
        <f aca="false">MOD(QUOTIENT($A$253,Assumptions!$B$81),2)</f>
        <v>0</v>
      </c>
      <c r="G253" s="18" t="n">
        <f aca="false">MOD(QUOTIENT($A$253,Assumptions!$B$82),2)</f>
        <v>1</v>
      </c>
      <c r="H253" s="18" t="n">
        <f aca="false">MOD(QUOTIENT($A$253,Assumptions!$B$83),2)</f>
        <v>0</v>
      </c>
      <c r="I253" s="18" t="n">
        <f aca="false">IF($B$253=1,MIN(Assumptions!$B$67,MAX(Assumptions!$B$4,Assumptions!$B$24-(Assumptions!$B$4))),Assumptions!$B$4)</f>
        <v>30000000</v>
      </c>
      <c r="J253" s="18" t="n">
        <f aca="false">IF($C$253=1,MIN(Assumptions!$B$66,MAX(Assumptions!$B$4,Assumptions!$B$24-($I$253))),Assumptions!$B$4)</f>
        <v>300000000</v>
      </c>
      <c r="K253" s="18" t="n">
        <f aca="false">IF($D$253=1,MIN(Assumptions!$B$61,MAX(Assumptions!$B$4,Assumptions!$B$24-($I$253+$J$253))),Assumptions!$B$4)</f>
        <v>100000000</v>
      </c>
      <c r="L253" s="18" t="n">
        <f aca="false">IF($E$253=1,MIN(Assumptions!$B$56,MAX(Assumptions!$B$4,Assumptions!$B$24-($I$253+$J$253+$K$253))),Assumptions!$B$4)</f>
        <v>60000000</v>
      </c>
      <c r="M253" s="18" t="n">
        <f aca="false">IF($F$253=1,MIN(Assumptions!$B$51,MAX(Assumptions!$B$4,Assumptions!$B$24-($I$253+$J$253+$K$253+$L$253))),Assumptions!$B$4)</f>
        <v>0</v>
      </c>
      <c r="N253" s="18" t="n">
        <f aca="false">IF($G$253=1,MIN(Assumptions!$B$46,MAX(Assumptions!$B$4,Assumptions!$B$24-($I$253+$J$253+$K$253+$L$253+$M$253))),Assumptions!$B$4)</f>
        <v>15000000</v>
      </c>
      <c r="O253" s="18" t="n">
        <f aca="false">IF($H$253=1,MIN(Assumptions!$B$41,MAX(Assumptions!$B$4,Assumptions!$B$24-($I$253+$J$253+$K$253+$L$253+$M$253+$N$253))),Assumptions!$B$4)</f>
        <v>0</v>
      </c>
      <c r="P253" s="18" t="n">
        <f aca="false">$I$253+$J$253+$K$253+$L$253+$M$253+$N$253+$O$253</f>
        <v>505000000</v>
      </c>
      <c r="Q253" s="18" t="n">
        <f aca="false">MAX(Assumptions!$B$4,Assumptions!$B$24-$P$253)</f>
        <v>195000000</v>
      </c>
      <c r="R253" s="18" t="n">
        <f aca="false">$J$120+$O$120+Assumptions!$B$20+IF($B$253=0,$D$120,Assumptions!$B$4)+IF($C$253=0,$AI$120,Assumptions!$B$4)+IF($D$253=0,$AF$120,Assumptions!$B$4)+IF($E$253=0,$AC$120,Assumptions!$B$4)+IF($F$253=0,$Z$120,Assumptions!$B$4)+IF($G$253=0,$W$120,Assumptions!$B$4)+IF($H$253=0,$T$120,Assumptions!$B$4)</f>
        <v>17280512.8289884</v>
      </c>
      <c r="S253" s="18" t="n">
        <f aca="false">IF($R$253&gt;Assumptions!$B$4,$Q$253/$R$253&gt;Assumptions!$B$13,FALSE())</f>
        <v>1</v>
      </c>
      <c r="T253" s="18" t="n">
        <f aca="false">IF($S$253,($Q$253+Assumptions!$B$14*Assumptions!$B$13)/($R$253+Assumptions!$B$14),IF($R$253&gt;Assumptions!$B$4,$Q$253/$R$253,Assumptions!$B$4))</f>
        <v>9.98457429832474</v>
      </c>
      <c r="U253" s="18" t="n">
        <f aca="false">IF($B$253=1,$I$253,$D$120*$T$253)</f>
        <v>30000000</v>
      </c>
      <c r="V253" s="18" t="n">
        <f aca="false">IF($C$253=1,$J$253,$AI$120*$T$253)</f>
        <v>300000000</v>
      </c>
      <c r="W253" s="18" t="n">
        <f aca="false">IF($D$253=1,$K$253,$AF$120*$T$253)</f>
        <v>100000000</v>
      </c>
      <c r="X253" s="18" t="n">
        <f aca="false">IF($E$253=1,$L$253,$AC$120*$T$253)</f>
        <v>60000000</v>
      </c>
      <c r="Y253" s="18" t="n">
        <f aca="false">IF($F$253=1,$M$253,$Z$120*$T$253)</f>
        <v>29953722.8949742</v>
      </c>
      <c r="Z253" s="18" t="n">
        <f aca="false">IF($G$253=1,$N$253,$W$120*$T$253)</f>
        <v>15000000</v>
      </c>
      <c r="AA253" s="18" t="n">
        <f aca="false">IF($H$253=1,$O$253,$T$120*$T$253)</f>
        <v>49922871.4916237</v>
      </c>
      <c r="AB253" s="18" t="n">
        <f aca="false">($J$120+$O$120)*$T$253</f>
        <v>2800801.1826676</v>
      </c>
      <c r="AC253" s="18" t="n">
        <f aca="false">Assumptions!$B$20*$T$253</f>
        <v>89861168.6849226</v>
      </c>
      <c r="AD253" s="18" t="n">
        <f aca="false">IF($S$253,Assumptions!$B$14*($T$253-Assumptions!$B$13),Assumptions!$B$4)</f>
        <v>22461435.7458118</v>
      </c>
      <c r="AE253" s="18" t="n">
        <f aca="false">$U$253+$V$253+$W$253+$X$253+$Y$253+$Z$253+$AA$253+$AB$253+$AC$253+$AD$253</f>
        <v>700000000</v>
      </c>
      <c r="AF253" s="18" t="n">
        <f aca="false">IF(AND(IF($B$253=1,$U$253&gt;=INDEX($U$131:$U$258,1+$A$253-Assumptions!$B$77),$U$253&gt;INDEX($U$131:$U$258,1+$A$253+Assumptions!$B$77)),IF($C$253=1,$V$253&gt;=INDEX($V$131:$V$258,1+$A$253-Assumptions!$B$78),$V$253&gt;INDEX($V$131:$V$258,1+$A$253+Assumptions!$B$78)),IF($D$253=1,$W$253&gt;=INDEX($W$131:$W$258,1+$A$253-Assumptions!$B$79),$W$253&gt;INDEX($W$131:$W$258,1+$A$253+Assumptions!$B$79)),IF($E$253=1,$X$253&gt;=INDEX($X$131:$X$258,1+$A$253-Assumptions!$B$80),$X$253&gt;INDEX($X$131:$X$258,1+$A$253+Assumptions!$B$80)),IF($F$253=1,$Y$253&gt;=INDEX($Y$131:$Y$258,1+$A$253-Assumptions!$B$81),$Y$253&gt;INDEX($Y$131:$Y$258,1+$A$253+Assumptions!$B$81)),IF($G$253=1,$Z$253&gt;=INDEX($Z$131:$Z$258,1+$A$253-Assumptions!$B$82),$Z$253&gt;INDEX($Z$131:$Z$258,1+$A$253+Assumptions!$B$82)),IF($H$253=1,$AA$253&gt;=INDEX($AA$131:$AA$258,1+$A$253-Assumptions!$B$83),$AA$253&gt;INDEX($AA$131:$AA$258,1+$A$253+Assumptions!$B$83))),1,0)</f>
        <v>0</v>
      </c>
      <c r="AG253" s="16"/>
      <c r="AH253" s="16"/>
      <c r="AI253" s="16"/>
    </row>
    <row r="254" customFormat="false" ht="23.85" hidden="true" customHeight="false" outlineLevel="0" collapsed="false">
      <c r="A254" s="6" t="n">
        <f aca="false">ROW()-ROW($A$131)+Assumptions!$B$4</f>
        <v>123</v>
      </c>
      <c r="B254" s="18" t="n">
        <f aca="false">MOD(QUOTIENT($A$254,Assumptions!$B$77),2)</f>
        <v>1</v>
      </c>
      <c r="C254" s="18" t="n">
        <f aca="false">MOD(QUOTIENT($A$254,Assumptions!$B$78),2)</f>
        <v>1</v>
      </c>
      <c r="D254" s="18" t="n">
        <f aca="false">MOD(QUOTIENT($A$254,Assumptions!$B$79),2)</f>
        <v>1</v>
      </c>
      <c r="E254" s="18" t="n">
        <f aca="false">MOD(QUOTIENT($A$254,Assumptions!$B$80),2)</f>
        <v>1</v>
      </c>
      <c r="F254" s="18" t="n">
        <f aca="false">MOD(QUOTIENT($A$254,Assumptions!$B$81),2)</f>
        <v>0</v>
      </c>
      <c r="G254" s="18" t="n">
        <f aca="false">MOD(QUOTIENT($A$254,Assumptions!$B$82),2)</f>
        <v>1</v>
      </c>
      <c r="H254" s="18" t="n">
        <f aca="false">MOD(QUOTIENT($A$254,Assumptions!$B$83),2)</f>
        <v>1</v>
      </c>
      <c r="I254" s="18" t="n">
        <f aca="false">IF($B$254=1,MIN(Assumptions!$B$67,MAX(Assumptions!$B$4,Assumptions!$B$24-(Assumptions!$B$4))),Assumptions!$B$4)</f>
        <v>30000000</v>
      </c>
      <c r="J254" s="18" t="n">
        <f aca="false">IF($C$254=1,MIN(Assumptions!$B$66,MAX(Assumptions!$B$4,Assumptions!$B$24-($I$254))),Assumptions!$B$4)</f>
        <v>300000000</v>
      </c>
      <c r="K254" s="18" t="n">
        <f aca="false">IF($D$254=1,MIN(Assumptions!$B$61,MAX(Assumptions!$B$4,Assumptions!$B$24-($I$254+$J$254))),Assumptions!$B$4)</f>
        <v>100000000</v>
      </c>
      <c r="L254" s="18" t="n">
        <f aca="false">IF($E$254=1,MIN(Assumptions!$B$56,MAX(Assumptions!$B$4,Assumptions!$B$24-($I$254+$J$254+$K$254))),Assumptions!$B$4)</f>
        <v>60000000</v>
      </c>
      <c r="M254" s="18" t="n">
        <f aca="false">IF($F$254=1,MIN(Assumptions!$B$51,MAX(Assumptions!$B$4,Assumptions!$B$24-($I$254+$J$254+$K$254+$L$254))),Assumptions!$B$4)</f>
        <v>0</v>
      </c>
      <c r="N254" s="18" t="n">
        <f aca="false">IF($G$254=1,MIN(Assumptions!$B$46,MAX(Assumptions!$B$4,Assumptions!$B$24-($I$254+$J$254+$K$254+$L$254+$M$254))),Assumptions!$B$4)</f>
        <v>15000000</v>
      </c>
      <c r="O254" s="18" t="n">
        <f aca="false">IF($H$254=1,MIN(Assumptions!$B$41,MAX(Assumptions!$B$4,Assumptions!$B$24-($I$254+$J$254+$K$254+$L$254+$M$254+$N$254))),Assumptions!$B$4)</f>
        <v>5000000</v>
      </c>
      <c r="P254" s="18" t="n">
        <f aca="false">$I$254+$J$254+$K$254+$L$254+$M$254+$N$254+$O$254</f>
        <v>510000000</v>
      </c>
      <c r="Q254" s="18" t="n">
        <f aca="false">MAX(Assumptions!$B$4,Assumptions!$B$24-$P$254)</f>
        <v>190000000</v>
      </c>
      <c r="R254" s="18" t="n">
        <f aca="false">$J$120+$O$120+Assumptions!$B$20+IF($B$254=0,$D$120,Assumptions!$B$4)+IF($C$254=0,$AI$120,Assumptions!$B$4)+IF($D$254=0,$AF$120,Assumptions!$B$4)+IF($E$254=0,$AC$120,Assumptions!$B$4)+IF($F$254=0,$Z$120,Assumptions!$B$4)+IF($G$254=0,$W$120,Assumptions!$B$4)+IF($H$254=0,$T$120,Assumptions!$B$4)</f>
        <v>12280512.8289884</v>
      </c>
      <c r="S254" s="18" t="n">
        <f aca="false">IF($R$254&gt;Assumptions!$B$4,$Q$254/$R$254&gt;Assumptions!$B$13,FALSE())</f>
        <v>1</v>
      </c>
      <c r="T254" s="18" t="n">
        <f aca="false">IF($S$254,($Q$254+Assumptions!$B$14*Assumptions!$B$13)/($R$254+Assumptions!$B$14),IF($R$254&gt;Assumptions!$B$4,$Q$254/$R$254,Assumptions!$B$4))</f>
        <v>13.0239053426115</v>
      </c>
      <c r="U254" s="18" t="n">
        <f aca="false">IF($B$254=1,$I$254,$D$120*$T$254)</f>
        <v>30000000</v>
      </c>
      <c r="V254" s="18" t="n">
        <f aca="false">IF($C$254=1,$J$254,$AI$120*$T$254)</f>
        <v>300000000</v>
      </c>
      <c r="W254" s="18" t="n">
        <f aca="false">IF($D$254=1,$K$254,$AF$120*$T$254)</f>
        <v>100000000</v>
      </c>
      <c r="X254" s="18" t="n">
        <f aca="false">IF($E$254=1,$L$254,$AC$120*$T$254)</f>
        <v>60000000</v>
      </c>
      <c r="Y254" s="18" t="n">
        <f aca="false">IF($F$254=1,$M$254,$Z$120*$T$254)</f>
        <v>39071716.0278346</v>
      </c>
      <c r="Z254" s="18" t="n">
        <f aca="false">IF($G$254=1,$N$254,$W$120*$T$254)</f>
        <v>15000000</v>
      </c>
      <c r="AA254" s="18" t="n">
        <f aca="false">IF($H$254=1,$O$254,$T$120*$T$254)</f>
        <v>5000000</v>
      </c>
      <c r="AB254" s="18" t="n">
        <f aca="false">($J$120+$O$120)*$T$254</f>
        <v>3653372.53213266</v>
      </c>
      <c r="AC254" s="18" t="n">
        <f aca="false">Assumptions!$B$20*$T$254</f>
        <v>117215148.083504</v>
      </c>
      <c r="AD254" s="18" t="n">
        <f aca="false">IF($S$254,Assumptions!$B$14*($T$254-Assumptions!$B$13),Assumptions!$B$4)</f>
        <v>30059763.3565289</v>
      </c>
      <c r="AE254" s="18" t="n">
        <f aca="false">$U$254+$V$254+$W$254+$X$254+$Y$254+$Z$254+$AA$254+$AB$254+$AC$254+$AD$254</f>
        <v>700000000</v>
      </c>
      <c r="AF254" s="18" t="n">
        <f aca="false">IF(AND(IF($B$254=1,$U$254&gt;=INDEX($U$131:$U$258,1+$A$254-Assumptions!$B$77),$U$254&gt;INDEX($U$131:$U$258,1+$A$254+Assumptions!$B$77)),IF($C$254=1,$V$254&gt;=INDEX($V$131:$V$258,1+$A$254-Assumptions!$B$78),$V$254&gt;INDEX($V$131:$V$258,1+$A$254+Assumptions!$B$78)),IF($D$254=1,$W$254&gt;=INDEX($W$131:$W$258,1+$A$254-Assumptions!$B$79),$W$254&gt;INDEX($W$131:$W$258,1+$A$254+Assumptions!$B$79)),IF($E$254=1,$X$254&gt;=INDEX($X$131:$X$258,1+$A$254-Assumptions!$B$80),$X$254&gt;INDEX($X$131:$X$258,1+$A$254+Assumptions!$B$80)),IF($F$254=1,$Y$254&gt;=INDEX($Y$131:$Y$258,1+$A$254-Assumptions!$B$81),$Y$254&gt;INDEX($Y$131:$Y$258,1+$A$254+Assumptions!$B$81)),IF($G$254=1,$Z$254&gt;=INDEX($Z$131:$Z$258,1+$A$254-Assumptions!$B$82),$Z$254&gt;INDEX($Z$131:$Z$258,1+$A$254+Assumptions!$B$82)),IF($H$254=1,$AA$254&gt;=INDEX($AA$131:$AA$258,1+$A$254-Assumptions!$B$83),$AA$254&gt;INDEX($AA$131:$AA$258,1+$A$254+Assumptions!$B$83))),1,0)</f>
        <v>0</v>
      </c>
      <c r="AG254" s="16"/>
      <c r="AH254" s="16"/>
      <c r="AI254" s="16"/>
    </row>
    <row r="255" customFormat="false" ht="23.85" hidden="true" customHeight="false" outlineLevel="0" collapsed="false">
      <c r="A255" s="6" t="n">
        <f aca="false">ROW()-ROW($A$131)+Assumptions!$B$4</f>
        <v>124</v>
      </c>
      <c r="B255" s="18" t="n">
        <f aca="false">MOD(QUOTIENT($A$255,Assumptions!$B$77),2)</f>
        <v>1</v>
      </c>
      <c r="C255" s="18" t="n">
        <f aca="false">MOD(QUOTIENT($A$255,Assumptions!$B$78),2)</f>
        <v>1</v>
      </c>
      <c r="D255" s="18" t="n">
        <f aca="false">MOD(QUOTIENT($A$255,Assumptions!$B$79),2)</f>
        <v>1</v>
      </c>
      <c r="E255" s="18" t="n">
        <f aca="false">MOD(QUOTIENT($A$255,Assumptions!$B$80),2)</f>
        <v>1</v>
      </c>
      <c r="F255" s="18" t="n">
        <f aca="false">MOD(QUOTIENT($A$255,Assumptions!$B$81),2)</f>
        <v>1</v>
      </c>
      <c r="G255" s="18" t="n">
        <f aca="false">MOD(QUOTIENT($A$255,Assumptions!$B$82),2)</f>
        <v>0</v>
      </c>
      <c r="H255" s="18" t="n">
        <f aca="false">MOD(QUOTIENT($A$255,Assumptions!$B$83),2)</f>
        <v>0</v>
      </c>
      <c r="I255" s="18" t="n">
        <f aca="false">IF($B$255=1,MIN(Assumptions!$B$67,MAX(Assumptions!$B$4,Assumptions!$B$24-(Assumptions!$B$4))),Assumptions!$B$4)</f>
        <v>30000000</v>
      </c>
      <c r="J255" s="18" t="n">
        <f aca="false">IF($C$255=1,MIN(Assumptions!$B$66,MAX(Assumptions!$B$4,Assumptions!$B$24-($I$255))),Assumptions!$B$4)</f>
        <v>300000000</v>
      </c>
      <c r="K255" s="18" t="n">
        <f aca="false">IF($D$255=1,MIN(Assumptions!$B$61,MAX(Assumptions!$B$4,Assumptions!$B$24-($I$255+$J$255))),Assumptions!$B$4)</f>
        <v>100000000</v>
      </c>
      <c r="L255" s="18" t="n">
        <f aca="false">IF($E$255=1,MIN(Assumptions!$B$56,MAX(Assumptions!$B$4,Assumptions!$B$24-($I$255+$J$255+$K$255))),Assumptions!$B$4)</f>
        <v>60000000</v>
      </c>
      <c r="M255" s="18" t="n">
        <f aca="false">IF($F$255=1,MIN(Assumptions!$B$51,MAX(Assumptions!$B$4,Assumptions!$B$24-($I$255+$J$255+$K$255+$L$255))),Assumptions!$B$4)</f>
        <v>30000000</v>
      </c>
      <c r="N255" s="18" t="n">
        <f aca="false">IF($G$255=1,MIN(Assumptions!$B$46,MAX(Assumptions!$B$4,Assumptions!$B$24-($I$255+$J$255+$K$255+$L$255+$M$255))),Assumptions!$B$4)</f>
        <v>0</v>
      </c>
      <c r="O255" s="18" t="n">
        <f aca="false">IF($H$255=1,MIN(Assumptions!$B$41,MAX(Assumptions!$B$4,Assumptions!$B$24-($I$255+$J$255+$K$255+$L$255+$M$255+$N$255))),Assumptions!$B$4)</f>
        <v>0</v>
      </c>
      <c r="P255" s="18" t="n">
        <f aca="false">$I$255+$J$255+$K$255+$L$255+$M$255+$N$255+$O$255</f>
        <v>520000000</v>
      </c>
      <c r="Q255" s="18" t="n">
        <f aca="false">MAX(Assumptions!$B$4,Assumptions!$B$24-$P$255)</f>
        <v>180000000</v>
      </c>
      <c r="R255" s="18" t="n">
        <f aca="false">$J$120+$O$120+Assumptions!$B$20+IF($B$255=0,$D$120,Assumptions!$B$4)+IF($C$255=0,$AI$120,Assumptions!$B$4)+IF($D$255=0,$AF$120,Assumptions!$B$4)+IF($E$255=0,$AC$120,Assumptions!$B$4)+IF($F$255=0,$Z$120,Assumptions!$B$4)+IF($G$255=0,$W$120,Assumptions!$B$4)+IF($H$255=0,$T$120,Assumptions!$B$4)</f>
        <v>19280512.8289884</v>
      </c>
      <c r="S255" s="18" t="n">
        <f aca="false">IF($R$255&gt;Assumptions!$B$4,$Q$255/$R$255&gt;Assumptions!$B$13,FALSE())</f>
        <v>1</v>
      </c>
      <c r="T255" s="18" t="n">
        <f aca="false">IF($S$255,($Q$255+Assumptions!$B$14*Assumptions!$B$13)/($R$255+Assumptions!$B$14),IF($R$255&gt;Assumptions!$B$4,$Q$255/$R$255,Assumptions!$B$4))</f>
        <v>8.37904972361831</v>
      </c>
      <c r="U255" s="18" t="n">
        <f aca="false">IF($B$255=1,$I$255,$D$120*$T$255)</f>
        <v>30000000</v>
      </c>
      <c r="V255" s="18" t="n">
        <f aca="false">IF($C$255=1,$J$255,$AI$120*$T$255)</f>
        <v>300000000</v>
      </c>
      <c r="W255" s="18" t="n">
        <f aca="false">IF($D$255=1,$K$255,$AF$120*$T$255)</f>
        <v>100000000</v>
      </c>
      <c r="X255" s="18" t="n">
        <f aca="false">IF($E$255=1,$L$255,$AC$120*$T$255)</f>
        <v>60000000</v>
      </c>
      <c r="Y255" s="18" t="n">
        <f aca="false">IF($F$255=1,$M$255,$Z$120*$T$255)</f>
        <v>30000000</v>
      </c>
      <c r="Z255" s="18" t="n">
        <f aca="false">IF($G$255=1,$N$255,$W$120*$T$255)</f>
        <v>41895248.6180915</v>
      </c>
      <c r="AA255" s="18" t="n">
        <f aca="false">IF($H$255=1,$O$255,$T$120*$T$255)</f>
        <v>41895248.6180915</v>
      </c>
      <c r="AB255" s="18" t="n">
        <f aca="false">($J$120+$O$120)*$T$255</f>
        <v>2350430.94220636</v>
      </c>
      <c r="AC255" s="18" t="n">
        <f aca="false">Assumptions!$B$20*$T$255</f>
        <v>75411447.5125648</v>
      </c>
      <c r="AD255" s="18" t="n">
        <f aca="false">IF($S$255,Assumptions!$B$14*($T$255-Assumptions!$B$13),Assumptions!$B$4)</f>
        <v>18447624.3090458</v>
      </c>
      <c r="AE255" s="18" t="n">
        <f aca="false">$U$255+$V$255+$W$255+$X$255+$Y$255+$Z$255+$AA$255+$AB$255+$AC$255+$AD$255</f>
        <v>700000000</v>
      </c>
      <c r="AF255" s="18" t="n">
        <f aca="false">IF(AND(IF($B$255=1,$U$255&gt;=INDEX($U$131:$U$258,1+$A$255-Assumptions!$B$77),$U$255&gt;INDEX($U$131:$U$258,1+$A$255+Assumptions!$B$77)),IF($C$255=1,$V$255&gt;=INDEX($V$131:$V$258,1+$A$255-Assumptions!$B$78),$V$255&gt;INDEX($V$131:$V$258,1+$A$255+Assumptions!$B$78)),IF($D$255=1,$W$255&gt;=INDEX($W$131:$W$258,1+$A$255-Assumptions!$B$79),$W$255&gt;INDEX($W$131:$W$258,1+$A$255+Assumptions!$B$79)),IF($E$255=1,$X$255&gt;=INDEX($X$131:$X$258,1+$A$255-Assumptions!$B$80),$X$255&gt;INDEX($X$131:$X$258,1+$A$255+Assumptions!$B$80)),IF($F$255=1,$Y$255&gt;=INDEX($Y$131:$Y$258,1+$A$255-Assumptions!$B$81),$Y$255&gt;INDEX($Y$131:$Y$258,1+$A$255+Assumptions!$B$81)),IF($G$255=1,$Z$255&gt;=INDEX($Z$131:$Z$258,1+$A$255-Assumptions!$B$82),$Z$255&gt;INDEX($Z$131:$Z$258,1+$A$255+Assumptions!$B$82)),IF($H$255=1,$AA$255&gt;=INDEX($AA$131:$AA$258,1+$A$255-Assumptions!$B$83),$AA$255&gt;INDEX($AA$131:$AA$258,1+$A$255+Assumptions!$B$83))),1,0)</f>
        <v>1</v>
      </c>
      <c r="AG255" s="16"/>
      <c r="AH255" s="16"/>
      <c r="AI255" s="16"/>
    </row>
    <row r="256" customFormat="false" ht="23.85" hidden="true" customHeight="false" outlineLevel="0" collapsed="false">
      <c r="A256" s="6" t="n">
        <f aca="false">ROW()-ROW($A$131)+Assumptions!$B$4</f>
        <v>125</v>
      </c>
      <c r="B256" s="18" t="n">
        <f aca="false">MOD(QUOTIENT($A$256,Assumptions!$B$77),2)</f>
        <v>1</v>
      </c>
      <c r="C256" s="18" t="n">
        <f aca="false">MOD(QUOTIENT($A$256,Assumptions!$B$78),2)</f>
        <v>1</v>
      </c>
      <c r="D256" s="18" t="n">
        <f aca="false">MOD(QUOTIENT($A$256,Assumptions!$B$79),2)</f>
        <v>1</v>
      </c>
      <c r="E256" s="18" t="n">
        <f aca="false">MOD(QUOTIENT($A$256,Assumptions!$B$80),2)</f>
        <v>1</v>
      </c>
      <c r="F256" s="18" t="n">
        <f aca="false">MOD(QUOTIENT($A$256,Assumptions!$B$81),2)</f>
        <v>1</v>
      </c>
      <c r="G256" s="18" t="n">
        <f aca="false">MOD(QUOTIENT($A$256,Assumptions!$B$82),2)</f>
        <v>0</v>
      </c>
      <c r="H256" s="18" t="n">
        <f aca="false">MOD(QUOTIENT($A$256,Assumptions!$B$83),2)</f>
        <v>1</v>
      </c>
      <c r="I256" s="18" t="n">
        <f aca="false">IF($B$256=1,MIN(Assumptions!$B$67,MAX(Assumptions!$B$4,Assumptions!$B$24-(Assumptions!$B$4))),Assumptions!$B$4)</f>
        <v>30000000</v>
      </c>
      <c r="J256" s="18" t="n">
        <f aca="false">IF($C$256=1,MIN(Assumptions!$B$66,MAX(Assumptions!$B$4,Assumptions!$B$24-($I$256))),Assumptions!$B$4)</f>
        <v>300000000</v>
      </c>
      <c r="K256" s="18" t="n">
        <f aca="false">IF($D$256=1,MIN(Assumptions!$B$61,MAX(Assumptions!$B$4,Assumptions!$B$24-($I$256+$J$256))),Assumptions!$B$4)</f>
        <v>100000000</v>
      </c>
      <c r="L256" s="18" t="n">
        <f aca="false">IF($E$256=1,MIN(Assumptions!$B$56,MAX(Assumptions!$B$4,Assumptions!$B$24-($I$256+$J$256+$K$256))),Assumptions!$B$4)</f>
        <v>60000000</v>
      </c>
      <c r="M256" s="18" t="n">
        <f aca="false">IF($F$256=1,MIN(Assumptions!$B$51,MAX(Assumptions!$B$4,Assumptions!$B$24-($I$256+$J$256+$K$256+$L$256))),Assumptions!$B$4)</f>
        <v>30000000</v>
      </c>
      <c r="N256" s="18" t="n">
        <f aca="false">IF($G$256=1,MIN(Assumptions!$B$46,MAX(Assumptions!$B$4,Assumptions!$B$24-($I$256+$J$256+$K$256+$L$256+$M$256))),Assumptions!$B$4)</f>
        <v>0</v>
      </c>
      <c r="O256" s="18" t="n">
        <f aca="false">IF($H$256=1,MIN(Assumptions!$B$41,MAX(Assumptions!$B$4,Assumptions!$B$24-($I$256+$J$256+$K$256+$L$256+$M$256+$N$256))),Assumptions!$B$4)</f>
        <v>5000000</v>
      </c>
      <c r="P256" s="18" t="n">
        <f aca="false">$I$256+$J$256+$K$256+$L$256+$M$256+$N$256+$O$256</f>
        <v>525000000</v>
      </c>
      <c r="Q256" s="18" t="n">
        <f aca="false">MAX(Assumptions!$B$4,Assumptions!$B$24-$P$256)</f>
        <v>175000000</v>
      </c>
      <c r="R256" s="18" t="n">
        <f aca="false">$J$120+$O$120+Assumptions!$B$20+IF($B$256=0,$D$120,Assumptions!$B$4)+IF($C$256=0,$AI$120,Assumptions!$B$4)+IF($D$256=0,$AF$120,Assumptions!$B$4)+IF($E$256=0,$AC$120,Assumptions!$B$4)+IF($F$256=0,$Z$120,Assumptions!$B$4)+IF($G$256=0,$W$120,Assumptions!$B$4)+IF($H$256=0,$T$120,Assumptions!$B$4)</f>
        <v>14280512.8289884</v>
      </c>
      <c r="S256" s="18" t="n">
        <f aca="false">IF($R$256&gt;Assumptions!$B$4,$Q$256/$R$256&gt;Assumptions!$B$13,FALSE())</f>
        <v>1</v>
      </c>
      <c r="T256" s="18" t="n">
        <f aca="false">IF($S$256,($Q$256+Assumptions!$B$14*Assumptions!$B$13)/($R$256+Assumptions!$B$14),IF($R$256&gt;Assumptions!$B$4,$Q$256/$R$256,Assumptions!$B$4))</f>
        <v>10.5777458537124</v>
      </c>
      <c r="U256" s="18" t="n">
        <f aca="false">IF($B$256=1,$I$256,$D$120*$T$256)</f>
        <v>30000000</v>
      </c>
      <c r="V256" s="18" t="n">
        <f aca="false">IF($C$256=1,$J$256,$AI$120*$T$256)</f>
        <v>300000000</v>
      </c>
      <c r="W256" s="18" t="n">
        <f aca="false">IF($D$256=1,$K$256,$AF$120*$T$256)</f>
        <v>100000000</v>
      </c>
      <c r="X256" s="18" t="n">
        <f aca="false">IF($E$256=1,$L$256,$AC$120*$T$256)</f>
        <v>60000000</v>
      </c>
      <c r="Y256" s="18" t="n">
        <f aca="false">IF($F$256=1,$M$256,$Z$120*$T$256)</f>
        <v>30000000</v>
      </c>
      <c r="Z256" s="18" t="n">
        <f aca="false">IF($G$256=1,$N$256,$W$120*$T$256)</f>
        <v>52888729.2685622</v>
      </c>
      <c r="AA256" s="18" t="n">
        <f aca="false">IF($H$256=1,$O$256,$T$120*$T$256)</f>
        <v>5000000</v>
      </c>
      <c r="AB256" s="18" t="n">
        <f aca="false">($J$120+$O$120)*$T$256</f>
        <v>2967193.41374483</v>
      </c>
      <c r="AC256" s="18" t="n">
        <f aca="false">Assumptions!$B$20*$T$256</f>
        <v>95199712.6834119</v>
      </c>
      <c r="AD256" s="18" t="n">
        <f aca="false">IF($S$256,Assumptions!$B$14*($T$256-Assumptions!$B$13),Assumptions!$B$4)</f>
        <v>23944364.6342811</v>
      </c>
      <c r="AE256" s="18" t="n">
        <f aca="false">$U$256+$V$256+$W$256+$X$256+$Y$256+$Z$256+$AA$256+$AB$256+$AC$256+$AD$256</f>
        <v>700000000</v>
      </c>
      <c r="AF256" s="18" t="n">
        <f aca="false">IF(AND(IF($B$256=1,$U$256&gt;=INDEX($U$131:$U$258,1+$A$256-Assumptions!$B$77),$U$256&gt;INDEX($U$131:$U$258,1+$A$256+Assumptions!$B$77)),IF($C$256=1,$V$256&gt;=INDEX($V$131:$V$258,1+$A$256-Assumptions!$B$78),$V$256&gt;INDEX($V$131:$V$258,1+$A$256+Assumptions!$B$78)),IF($D$256=1,$W$256&gt;=INDEX($W$131:$W$258,1+$A$256-Assumptions!$B$79),$W$256&gt;INDEX($W$131:$W$258,1+$A$256+Assumptions!$B$79)),IF($E$256=1,$X$256&gt;=INDEX($X$131:$X$258,1+$A$256-Assumptions!$B$80),$X$256&gt;INDEX($X$131:$X$258,1+$A$256+Assumptions!$B$80)),IF($F$256=1,$Y$256&gt;=INDEX($Y$131:$Y$258,1+$A$256-Assumptions!$B$81),$Y$256&gt;INDEX($Y$131:$Y$258,1+$A$256+Assumptions!$B$81)),IF($G$256=1,$Z$256&gt;=INDEX($Z$131:$Z$258,1+$A$256-Assumptions!$B$82),$Z$256&gt;INDEX($Z$131:$Z$258,1+$A$256+Assumptions!$B$82)),IF($H$256=1,$AA$256&gt;=INDEX($AA$131:$AA$258,1+$A$256-Assumptions!$B$83),$AA$256&gt;INDEX($AA$131:$AA$258,1+$A$256+Assumptions!$B$83))),1,0)</f>
        <v>0</v>
      </c>
      <c r="AG256" s="16"/>
      <c r="AH256" s="16"/>
      <c r="AI256" s="16"/>
    </row>
    <row r="257" customFormat="false" ht="23.85" hidden="true" customHeight="false" outlineLevel="0" collapsed="false">
      <c r="A257" s="6" t="n">
        <f aca="false">ROW()-ROW($A$131)+Assumptions!$B$4</f>
        <v>126</v>
      </c>
      <c r="B257" s="18" t="n">
        <f aca="false">MOD(QUOTIENT($A$257,Assumptions!$B$77),2)</f>
        <v>1</v>
      </c>
      <c r="C257" s="18" t="n">
        <f aca="false">MOD(QUOTIENT($A$257,Assumptions!$B$78),2)</f>
        <v>1</v>
      </c>
      <c r="D257" s="18" t="n">
        <f aca="false">MOD(QUOTIENT($A$257,Assumptions!$B$79),2)</f>
        <v>1</v>
      </c>
      <c r="E257" s="18" t="n">
        <f aca="false">MOD(QUOTIENT($A$257,Assumptions!$B$80),2)</f>
        <v>1</v>
      </c>
      <c r="F257" s="18" t="n">
        <f aca="false">MOD(QUOTIENT($A$257,Assumptions!$B$81),2)</f>
        <v>1</v>
      </c>
      <c r="G257" s="18" t="n">
        <f aca="false">MOD(QUOTIENT($A$257,Assumptions!$B$82),2)</f>
        <v>1</v>
      </c>
      <c r="H257" s="18" t="n">
        <f aca="false">MOD(QUOTIENT($A$257,Assumptions!$B$83),2)</f>
        <v>0</v>
      </c>
      <c r="I257" s="18" t="n">
        <f aca="false">IF($B$257=1,MIN(Assumptions!$B$67,MAX(Assumptions!$B$4,Assumptions!$B$24-(Assumptions!$B$4))),Assumptions!$B$4)</f>
        <v>30000000</v>
      </c>
      <c r="J257" s="18" t="n">
        <f aca="false">IF($C$257=1,MIN(Assumptions!$B$66,MAX(Assumptions!$B$4,Assumptions!$B$24-($I$257))),Assumptions!$B$4)</f>
        <v>300000000</v>
      </c>
      <c r="K257" s="18" t="n">
        <f aca="false">IF($D$257=1,MIN(Assumptions!$B$61,MAX(Assumptions!$B$4,Assumptions!$B$24-($I$257+$J$257))),Assumptions!$B$4)</f>
        <v>100000000</v>
      </c>
      <c r="L257" s="18" t="n">
        <f aca="false">IF($E$257=1,MIN(Assumptions!$B$56,MAX(Assumptions!$B$4,Assumptions!$B$24-($I$257+$J$257+$K$257))),Assumptions!$B$4)</f>
        <v>60000000</v>
      </c>
      <c r="M257" s="18" t="n">
        <f aca="false">IF($F$257=1,MIN(Assumptions!$B$51,MAX(Assumptions!$B$4,Assumptions!$B$24-($I$257+$J$257+$K$257+$L$257))),Assumptions!$B$4)</f>
        <v>30000000</v>
      </c>
      <c r="N257" s="18" t="n">
        <f aca="false">IF($G$257=1,MIN(Assumptions!$B$46,MAX(Assumptions!$B$4,Assumptions!$B$24-($I$257+$J$257+$K$257+$L$257+$M$257))),Assumptions!$B$4)</f>
        <v>15000000</v>
      </c>
      <c r="O257" s="18" t="n">
        <f aca="false">IF($H$257=1,MIN(Assumptions!$B$41,MAX(Assumptions!$B$4,Assumptions!$B$24-($I$257+$J$257+$K$257+$L$257+$M$257+$N$257))),Assumptions!$B$4)</f>
        <v>0</v>
      </c>
      <c r="P257" s="18" t="n">
        <f aca="false">$I$257+$J$257+$K$257+$L$257+$M$257+$N$257+$O$257</f>
        <v>535000000</v>
      </c>
      <c r="Q257" s="18" t="n">
        <f aca="false">MAX(Assumptions!$B$4,Assumptions!$B$24-$P$257)</f>
        <v>165000000</v>
      </c>
      <c r="R257" s="18" t="n">
        <f aca="false">$J$120+$O$120+Assumptions!$B$20+IF($B$257=0,$D$120,Assumptions!$B$4)+IF($C$257=0,$AI$120,Assumptions!$B$4)+IF($D$257=0,$AF$120,Assumptions!$B$4)+IF($E$257=0,$AC$120,Assumptions!$B$4)+IF($F$257=0,$Z$120,Assumptions!$B$4)+IF($G$257=0,$W$120,Assumptions!$B$4)+IF($H$257=0,$T$120,Assumptions!$B$4)</f>
        <v>14280512.8289884</v>
      </c>
      <c r="S257" s="18" t="n">
        <f aca="false">IF($R$257&gt;Assumptions!$B$4,$Q$257/$R$257&gt;Assumptions!$B$13,FALSE())</f>
        <v>1</v>
      </c>
      <c r="T257" s="18" t="n">
        <f aca="false">IF($S$257,($Q$257+Assumptions!$B$14*Assumptions!$B$13)/($R$257+Assumptions!$B$14),IF($R$257&gt;Assumptions!$B$4,$Q$257/$R$257,Assumptions!$B$4))</f>
        <v>9.98181650984131</v>
      </c>
      <c r="U257" s="18" t="n">
        <f aca="false">IF($B$257=1,$I$257,$D$120*$T$257)</f>
        <v>30000000</v>
      </c>
      <c r="V257" s="18" t="n">
        <f aca="false">IF($C$257=1,$J$257,$AI$120*$T$257)</f>
        <v>300000000</v>
      </c>
      <c r="W257" s="18" t="n">
        <f aca="false">IF($D$257=1,$K$257,$AF$120*$T$257)</f>
        <v>100000000</v>
      </c>
      <c r="X257" s="18" t="n">
        <f aca="false">IF($E$257=1,$L$257,$AC$120*$T$257)</f>
        <v>60000000</v>
      </c>
      <c r="Y257" s="18" t="n">
        <f aca="false">IF($F$257=1,$M$257,$Z$120*$T$257)</f>
        <v>30000000</v>
      </c>
      <c r="Z257" s="18" t="n">
        <f aca="false">IF($G$257=1,$N$257,$W$120*$T$257)</f>
        <v>15000000</v>
      </c>
      <c r="AA257" s="18" t="n">
        <f aca="false">IF($H$257=1,$O$257,$T$120*$T$257)</f>
        <v>49909082.5492066</v>
      </c>
      <c r="AB257" s="18" t="n">
        <f aca="false">($J$120+$O$120)*$T$257</f>
        <v>2800027.58761836</v>
      </c>
      <c r="AC257" s="18" t="n">
        <f aca="false">Assumptions!$B$20*$T$257</f>
        <v>89836348.5885718</v>
      </c>
      <c r="AD257" s="18" t="n">
        <f aca="false">IF($S$257,Assumptions!$B$14*($T$257-Assumptions!$B$13),Assumptions!$B$4)</f>
        <v>22454541.2746033</v>
      </c>
      <c r="AE257" s="18" t="n">
        <f aca="false">$U$257+$V$257+$W$257+$X$257+$Y$257+$Z$257+$AA$257+$AB$257+$AC$257+$AD$257</f>
        <v>700000000</v>
      </c>
      <c r="AF257" s="18" t="n">
        <f aca="false">IF(AND(IF($B$257=1,$U$257&gt;=INDEX($U$131:$U$258,1+$A$257-Assumptions!$B$77),$U$257&gt;INDEX($U$131:$U$258,1+$A$257+Assumptions!$B$77)),IF($C$257=1,$V$257&gt;=INDEX($V$131:$V$258,1+$A$257-Assumptions!$B$78),$V$257&gt;INDEX($V$131:$V$258,1+$A$257+Assumptions!$B$78)),IF($D$257=1,$W$257&gt;=INDEX($W$131:$W$258,1+$A$257-Assumptions!$B$79),$W$257&gt;INDEX($W$131:$W$258,1+$A$257+Assumptions!$B$79)),IF($E$257=1,$X$257&gt;=INDEX($X$131:$X$258,1+$A$257-Assumptions!$B$80),$X$257&gt;INDEX($X$131:$X$258,1+$A$257+Assumptions!$B$80)),IF($F$257=1,$Y$257&gt;=INDEX($Y$131:$Y$258,1+$A$257-Assumptions!$B$81),$Y$257&gt;INDEX($Y$131:$Y$258,1+$A$257+Assumptions!$B$81)),IF($G$257=1,$Z$257&gt;=INDEX($Z$131:$Z$258,1+$A$257-Assumptions!$B$82),$Z$257&gt;INDEX($Z$131:$Z$258,1+$A$257+Assumptions!$B$82)),IF($H$257=1,$AA$257&gt;=INDEX($AA$131:$AA$258,1+$A$257-Assumptions!$B$83),$AA$257&gt;INDEX($AA$131:$AA$258,1+$A$257+Assumptions!$B$83))),1,0)</f>
        <v>0</v>
      </c>
      <c r="AG257" s="16"/>
      <c r="AH257" s="16"/>
      <c r="AI257" s="16"/>
    </row>
    <row r="258" customFormat="false" ht="23.85" hidden="true" customHeight="false" outlineLevel="0" collapsed="false">
      <c r="A258" s="6" t="n">
        <f aca="false">ROW()-ROW($A$131)+Assumptions!$B$4</f>
        <v>127</v>
      </c>
      <c r="B258" s="18" t="n">
        <f aca="false">MOD(QUOTIENT($A$258,Assumptions!$B$77),2)</f>
        <v>1</v>
      </c>
      <c r="C258" s="18" t="n">
        <f aca="false">MOD(QUOTIENT($A$258,Assumptions!$B$78),2)</f>
        <v>1</v>
      </c>
      <c r="D258" s="18" t="n">
        <f aca="false">MOD(QUOTIENT($A$258,Assumptions!$B$79),2)</f>
        <v>1</v>
      </c>
      <c r="E258" s="18" t="n">
        <f aca="false">MOD(QUOTIENT($A$258,Assumptions!$B$80),2)</f>
        <v>1</v>
      </c>
      <c r="F258" s="18" t="n">
        <f aca="false">MOD(QUOTIENT($A$258,Assumptions!$B$81),2)</f>
        <v>1</v>
      </c>
      <c r="G258" s="18" t="n">
        <f aca="false">MOD(QUOTIENT($A$258,Assumptions!$B$82),2)</f>
        <v>1</v>
      </c>
      <c r="H258" s="18" t="n">
        <f aca="false">MOD(QUOTIENT($A$258,Assumptions!$B$83),2)</f>
        <v>1</v>
      </c>
      <c r="I258" s="18" t="n">
        <f aca="false">IF($B$258=1,MIN(Assumptions!$B$67,MAX(Assumptions!$B$4,Assumptions!$B$24-(Assumptions!$B$4))),Assumptions!$B$4)</f>
        <v>30000000</v>
      </c>
      <c r="J258" s="18" t="n">
        <f aca="false">IF($C$258=1,MIN(Assumptions!$B$66,MAX(Assumptions!$B$4,Assumptions!$B$24-($I$258))),Assumptions!$B$4)</f>
        <v>300000000</v>
      </c>
      <c r="K258" s="18" t="n">
        <f aca="false">IF($D$258=1,MIN(Assumptions!$B$61,MAX(Assumptions!$B$4,Assumptions!$B$24-($I$258+$J$258))),Assumptions!$B$4)</f>
        <v>100000000</v>
      </c>
      <c r="L258" s="18" t="n">
        <f aca="false">IF($E$258=1,MIN(Assumptions!$B$56,MAX(Assumptions!$B$4,Assumptions!$B$24-($I$258+$J$258+$K$258))),Assumptions!$B$4)</f>
        <v>60000000</v>
      </c>
      <c r="M258" s="18" t="n">
        <f aca="false">IF($F$258=1,MIN(Assumptions!$B$51,MAX(Assumptions!$B$4,Assumptions!$B$24-($I$258+$J$258+$K$258+$L$258))),Assumptions!$B$4)</f>
        <v>30000000</v>
      </c>
      <c r="N258" s="18" t="n">
        <f aca="false">IF($G$258=1,MIN(Assumptions!$B$46,MAX(Assumptions!$B$4,Assumptions!$B$24-($I$258+$J$258+$K$258+$L$258+$M$258))),Assumptions!$B$4)</f>
        <v>15000000</v>
      </c>
      <c r="O258" s="18" t="n">
        <f aca="false">IF($H$258=1,MIN(Assumptions!$B$41,MAX(Assumptions!$B$4,Assumptions!$B$24-($I$258+$J$258+$K$258+$L$258+$M$258+$N$258))),Assumptions!$B$4)</f>
        <v>5000000</v>
      </c>
      <c r="P258" s="18" t="n">
        <f aca="false">$I$258+$J$258+$K$258+$L$258+$M$258+$N$258+$O$258</f>
        <v>540000000</v>
      </c>
      <c r="Q258" s="18" t="n">
        <f aca="false">MAX(Assumptions!$B$4,Assumptions!$B$24-$P$258)</f>
        <v>160000000</v>
      </c>
      <c r="R258" s="18" t="n">
        <f aca="false">$J$120+$O$120+Assumptions!$B$20+IF($B$258=0,$D$120,Assumptions!$B$4)+IF($C$258=0,$AI$120,Assumptions!$B$4)+IF($D$258=0,$AF$120,Assumptions!$B$4)+IF($E$258=0,$AC$120,Assumptions!$B$4)+IF($F$258=0,$Z$120,Assumptions!$B$4)+IF($G$258=0,$W$120,Assumptions!$B$4)+IF($H$258=0,$T$120,Assumptions!$B$4)</f>
        <v>9280512.82898837</v>
      </c>
      <c r="S258" s="18" t="n">
        <f aca="false">IF($R$258&gt;Assumptions!$B$4,$Q$258/$R$258&gt;Assumptions!$B$13,FALSE())</f>
        <v>1</v>
      </c>
      <c r="T258" s="18" t="n">
        <f aca="false">IF($S$258,($Q$258+Assumptions!$B$14*Assumptions!$B$13)/($R$258+Assumptions!$B$14),IF($R$258&gt;Assumptions!$B$4,$Q$258/$R$258,Assumptions!$B$4))</f>
        <v>13.7939665580717</v>
      </c>
      <c r="U258" s="18" t="n">
        <f aca="false">IF($B$258=1,$I$258,$D$120*$T$258)</f>
        <v>30000000</v>
      </c>
      <c r="V258" s="18" t="n">
        <f aca="false">IF($C$258=1,$J$258,$AI$120*$T$258)</f>
        <v>300000000</v>
      </c>
      <c r="W258" s="18" t="n">
        <f aca="false">IF($D$258=1,$K$258,$AF$120*$T$258)</f>
        <v>100000000</v>
      </c>
      <c r="X258" s="18" t="n">
        <f aca="false">IF($E$258=1,$L$258,$AC$120*$T$258)</f>
        <v>60000000</v>
      </c>
      <c r="Y258" s="18" t="n">
        <f aca="false">IF($F$258=1,$M$258,$Z$120*$T$258)</f>
        <v>30000000</v>
      </c>
      <c r="Z258" s="18" t="n">
        <f aca="false">IF($G$258=1,$N$258,$W$120*$T$258)</f>
        <v>15000000</v>
      </c>
      <c r="AA258" s="18" t="n">
        <f aca="false">IF($H$258=1,$O$258,$T$120*$T$258)</f>
        <v>5000000</v>
      </c>
      <c r="AB258" s="18" t="n">
        <f aca="false">($J$120+$O$120)*$T$258</f>
        <v>3869384.5821756</v>
      </c>
      <c r="AC258" s="18" t="n">
        <f aca="false">Assumptions!$B$20*$T$258</f>
        <v>124145699.022645</v>
      </c>
      <c r="AD258" s="18" t="n">
        <f aca="false">IF($S$258,Assumptions!$B$14*($T$258-Assumptions!$B$13),Assumptions!$B$4)</f>
        <v>31984916.3951792</v>
      </c>
      <c r="AE258" s="18" t="n">
        <f aca="false">$U$258+$V$258+$W$258+$X$258+$Y$258+$Z$258+$AA$258+$AB$258+$AC$258+$AD$258</f>
        <v>700000000</v>
      </c>
      <c r="AF258" s="18" t="n">
        <f aca="false">IF(AND(IF($B$258=1,$U$258&gt;=INDEX($U$131:$U$258,1+$A$258-Assumptions!$B$77),$U$258&gt;INDEX($U$131:$U$258,1+$A$258+Assumptions!$B$77)),IF($C$258=1,$V$258&gt;=INDEX($V$131:$V$258,1+$A$258-Assumptions!$B$78),$V$258&gt;INDEX($V$131:$V$258,1+$A$258+Assumptions!$B$78)),IF($D$258=1,$W$258&gt;=INDEX($W$131:$W$258,1+$A$258-Assumptions!$B$79),$W$258&gt;INDEX($W$131:$W$258,1+$A$258+Assumptions!$B$79)),IF($E$258=1,$X$258&gt;=INDEX($X$131:$X$258,1+$A$258-Assumptions!$B$80),$X$258&gt;INDEX($X$131:$X$258,1+$A$258+Assumptions!$B$80)),IF($F$258=1,$Y$258&gt;=INDEX($Y$131:$Y$258,1+$A$258-Assumptions!$B$81),$Y$258&gt;INDEX($Y$131:$Y$258,1+$A$258+Assumptions!$B$81)),IF($G$258=1,$Z$258&gt;=INDEX($Z$131:$Z$258,1+$A$258-Assumptions!$B$82),$Z$258&gt;INDEX($Z$131:$Z$258,1+$A$258+Assumptions!$B$82)),IF($H$258=1,$AA$258&gt;=INDEX($AA$131:$AA$258,1+$A$258-Assumptions!$B$83),$AA$258&gt;INDEX($AA$131:$AA$258,1+$A$258+Assumptions!$B$83))),1,0)</f>
        <v>0</v>
      </c>
      <c r="AG258" s="16"/>
      <c r="AH258" s="16"/>
      <c r="AI258" s="16"/>
    </row>
    <row r="259" customFormat="false" ht="15" hidden="false" customHeight="false" outlineLevel="0" collapsed="false"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</row>
    <row r="260" customFormat="false" ht="15" hidden="false" customHeight="false" outlineLevel="0" collapsed="false"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</row>
    <row r="261" customFormat="false" ht="15" hidden="false" customHeight="false" outlineLevel="0" collapsed="false"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</row>
    <row r="262" customFormat="false" ht="35.05" hidden="true" customHeight="false" outlineLevel="0" collapsed="false">
      <c r="A262" s="6" t="str">
        <f aca="false">Assumptions!$I$101</f>
        <v>Code</v>
      </c>
      <c r="B262" s="18" t="str">
        <f aca="false">Assumptions!$I$102</f>
        <v>F bit</v>
      </c>
      <c r="C262" s="18" t="str">
        <f aca="false">Assumptions!$I$103</f>
        <v>E bit</v>
      </c>
      <c r="D262" s="18" t="str">
        <f aca="false">Assumptions!$I$104</f>
        <v>D bit</v>
      </c>
      <c r="E262" s="18" t="str">
        <f aca="false">Assumptions!$I$105</f>
        <v>C bit</v>
      </c>
      <c r="F262" s="18" t="str">
        <f aca="false">Assumptions!$I$106</f>
        <v>B bit</v>
      </c>
      <c r="G262" s="18" t="str">
        <f aca="false">Assumptions!$I$107</f>
        <v>A bit</v>
      </c>
      <c r="H262" s="18" t="str">
        <f aca="false">Assumptions!$I$108</f>
        <v>Seed bit</v>
      </c>
      <c r="I262" s="18" t="str">
        <f aca="false">Assumptions!$I$109</f>
        <v>F pref paid</v>
      </c>
      <c r="J262" s="18" t="str">
        <f aca="false">Assumptions!$I$110</f>
        <v>E pref paid</v>
      </c>
      <c r="K262" s="18" t="str">
        <f aca="false">Assumptions!$I$111</f>
        <v>D pref paid</v>
      </c>
      <c r="L262" s="18" t="str">
        <f aca="false">Assumptions!$I$112</f>
        <v>C pref paid</v>
      </c>
      <c r="M262" s="18" t="str">
        <f aca="false">Assumptions!$I$113</f>
        <v>B pref paid</v>
      </c>
      <c r="N262" s="18" t="str">
        <f aca="false">Assumptions!$I$114</f>
        <v>A pref paid</v>
      </c>
      <c r="O262" s="18" t="str">
        <f aca="false">Assumptions!$I$115</f>
        <v>Seed pref paid</v>
      </c>
      <c r="P262" s="18" t="str">
        <f aca="false">Assumptions!$I$116</f>
        <v>Total pref</v>
      </c>
      <c r="Q262" s="18" t="str">
        <f aca="false">Assumptions!$I$117</f>
        <v>Residual</v>
      </c>
      <c r="R262" s="18" t="str">
        <f aca="false">Assumptions!$I$118</f>
        <v>Non-option conv shares</v>
      </c>
      <c r="S262" s="18" t="str">
        <f aca="false">Assumptions!$I$119</f>
        <v>Options ITM</v>
      </c>
      <c r="T262" s="18" t="str">
        <f aca="false">Assumptions!$I$120</f>
        <v>Common PPS</v>
      </c>
      <c r="U262" s="18" t="str">
        <f aca="false">Assumptions!$I$121</f>
        <v>F proceeds</v>
      </c>
      <c r="V262" s="18" t="str">
        <f aca="false">Assumptions!$I$122</f>
        <v>E proceeds</v>
      </c>
      <c r="W262" s="18" t="str">
        <f aca="false">Assumptions!$I$123</f>
        <v>D proceeds</v>
      </c>
      <c r="X262" s="18" t="str">
        <f aca="false">Assumptions!$I$124</f>
        <v>C proceeds</v>
      </c>
      <c r="Y262" s="18" t="str">
        <f aca="false">Assumptions!$I$125</f>
        <v>B proceeds</v>
      </c>
      <c r="Z262" s="18" t="str">
        <f aca="false">Assumptions!$I$126</f>
        <v>A proceeds</v>
      </c>
      <c r="AA262" s="18" t="str">
        <f aca="false">Assumptions!$I$127</f>
        <v>Seed proceeds</v>
      </c>
      <c r="AB262" s="18" t="str">
        <f aca="false">Assumptions!$I$128</f>
        <v>Notes proceeds</v>
      </c>
      <c r="AC262" s="18" t="str">
        <f aca="false">Assumptions!$I$129</f>
        <v>Common + RSAs proceeds</v>
      </c>
      <c r="AD262" s="18" t="str">
        <f aca="false">Assumptions!$I$130</f>
        <v>Issued options net</v>
      </c>
      <c r="AE262" s="18" t="str">
        <f aca="false">Assumptions!$I$131</f>
        <v>Total distributed</v>
      </c>
      <c r="AF262" s="18" t="str">
        <f aca="false">Assumptions!$I$132</f>
        <v>Stable flag</v>
      </c>
      <c r="AG262" s="16"/>
      <c r="AH262" s="18" t="n">
        <f aca="false">IF(SUM($AF$263:$AF$390)=Assumptions!$B$4,Assumptions!$B$4,SUMPRODUCT($AF$263:$AF$390,$A$263:$A$390)/SUM($AF$263:$AF$390))</f>
        <v>112</v>
      </c>
      <c r="AI262" s="16"/>
    </row>
    <row r="263" customFormat="false" ht="23.85" hidden="true" customHeight="false" outlineLevel="0" collapsed="false">
      <c r="A263" s="6" t="n">
        <f aca="false">ROW()-ROW($A$263)+Assumptions!$B$4</f>
        <v>0</v>
      </c>
      <c r="B263" s="18" t="n">
        <f aca="false">MOD(QUOTIENT($A$263,Assumptions!$B$77),2)</f>
        <v>0</v>
      </c>
      <c r="C263" s="18" t="n">
        <f aca="false">MOD(QUOTIENT($A$263,Assumptions!$B$78),2)</f>
        <v>0</v>
      </c>
      <c r="D263" s="18" t="n">
        <f aca="false">MOD(QUOTIENT($A$263,Assumptions!$B$79),2)</f>
        <v>0</v>
      </c>
      <c r="E263" s="18" t="n">
        <f aca="false">MOD(QUOTIENT($A$263,Assumptions!$B$80),2)</f>
        <v>0</v>
      </c>
      <c r="F263" s="18" t="n">
        <f aca="false">MOD(QUOTIENT($A$263,Assumptions!$B$81),2)</f>
        <v>0</v>
      </c>
      <c r="G263" s="18" t="n">
        <f aca="false">MOD(QUOTIENT($A$263,Assumptions!$B$82),2)</f>
        <v>0</v>
      </c>
      <c r="H263" s="18" t="n">
        <f aca="false">MOD(QUOTIENT($A$263,Assumptions!$B$83),2)</f>
        <v>0</v>
      </c>
      <c r="I263" s="18" t="n">
        <f aca="false">IF($B$263=1,MIN(Assumptions!$B$67,MAX(Assumptions!$B$4,Assumptions!$B$25-(Assumptions!$B$4))),Assumptions!$B$4)</f>
        <v>0</v>
      </c>
      <c r="J263" s="18" t="n">
        <f aca="false">IF($C$263=1,MIN(Assumptions!$B$66,MAX(Assumptions!$B$4,Assumptions!$B$25-($I$263))),Assumptions!$B$4)</f>
        <v>0</v>
      </c>
      <c r="K263" s="18" t="n">
        <f aca="false">IF($D$263=1,MIN(Assumptions!$B$61,MAX(Assumptions!$B$4,Assumptions!$B$25-($I$263+$J$263))),Assumptions!$B$4)</f>
        <v>0</v>
      </c>
      <c r="L263" s="18" t="n">
        <f aca="false">IF($E$263=1,MIN(Assumptions!$B$56,MAX(Assumptions!$B$4,Assumptions!$B$25-($I$263+$J$263+$K$263))),Assumptions!$B$4)</f>
        <v>0</v>
      </c>
      <c r="M263" s="18" t="n">
        <f aca="false">IF($F$263=1,MIN(Assumptions!$B$51,MAX(Assumptions!$B$4,Assumptions!$B$25-($I$263+$J$263+$K$263+$L$263))),Assumptions!$B$4)</f>
        <v>0</v>
      </c>
      <c r="N263" s="18" t="n">
        <f aca="false">IF($G$263=1,MIN(Assumptions!$B$46,MAX(Assumptions!$B$4,Assumptions!$B$25-($I$263+$J$263+$K$263+$L$263+$M$263))),Assumptions!$B$4)</f>
        <v>0</v>
      </c>
      <c r="O263" s="18" t="n">
        <f aca="false">IF($H$263=1,MIN(Assumptions!$B$41,MAX(Assumptions!$B$4,Assumptions!$B$25-($I$263+$J$263+$K$263+$L$263+$M$263+$N$263))),Assumptions!$B$4)</f>
        <v>0</v>
      </c>
      <c r="P263" s="18" t="n">
        <f aca="false">$I$263+$J$263+$K$263+$L$263+$M$263+$N$263+$O$263</f>
        <v>0</v>
      </c>
      <c r="Q263" s="18" t="n">
        <f aca="false">MAX(Assumptions!$B$4,Assumptions!$B$25-$P$263)</f>
        <v>1200000000</v>
      </c>
      <c r="R263" s="18" t="n">
        <f aca="false">$J$120+$O$120+Assumptions!$B$20+IF($B$263=0,$D$120,Assumptions!$B$4)+IF($C$263=0,$AI$120,Assumptions!$B$4)+IF($D$263=0,$AF$120,Assumptions!$B$4)+IF($E$263=0,$AC$120,Assumptions!$B$4)+IF($F$263=0,$Z$120,Assumptions!$B$4)+IF($G$263=0,$W$120,Assumptions!$B$4)+IF($H$263=0,$T$120,Assumptions!$B$4)</f>
        <v>33344752.5358044</v>
      </c>
      <c r="S263" s="18" t="n">
        <f aca="false">IF($R$263&gt;Assumptions!$B$4,$Q$263/$R$263&gt;Assumptions!$B$13,FALSE())</f>
        <v>1</v>
      </c>
      <c r="T263" s="18" t="n">
        <f aca="false">IF($S$263,($Q$263+Assumptions!$B$14*Assumptions!$B$13)/($R$263+Assumptions!$B$14),IF($R$263&gt;Assumptions!$B$4,$Q$263/$R$263,Assumptions!$B$4))</f>
        <v>33.5474487876253</v>
      </c>
      <c r="U263" s="18" t="n">
        <f aca="false">IF($B$263=1,$I$263,$D$120*$T$263)</f>
        <v>26746309.7216071</v>
      </c>
      <c r="V263" s="18" t="n">
        <f aca="false">IF($C$263=1,$J$263,$AI$120*$T$263)</f>
        <v>205757247.901962</v>
      </c>
      <c r="W263" s="18" t="n">
        <f aca="false">IF($D$263=1,$K$263,$AF$120*$T$263)</f>
        <v>58159580.2245505</v>
      </c>
      <c r="X263" s="18" t="n">
        <f aca="false">IF($E$263=1,$L$263,$AC$120*$T$263)</f>
        <v>80513877.0903008</v>
      </c>
      <c r="Y263" s="18" t="n">
        <f aca="false">IF($F$263=1,$M$263,$Z$120*$T$263)</f>
        <v>100642346.362876</v>
      </c>
      <c r="Z263" s="18" t="n">
        <f aca="false">IF($G$263=1,$N$263,$W$120*$T$263)</f>
        <v>167737243.938127</v>
      </c>
      <c r="AA263" s="18" t="n">
        <f aca="false">IF($H$263=1,$O$263,$T$120*$T$263)</f>
        <v>167737243.938127</v>
      </c>
      <c r="AB263" s="18" t="n">
        <f aca="false">($J$120+$O$120)*$T$263</f>
        <v>9410489.76475911</v>
      </c>
      <c r="AC263" s="18" t="n">
        <f aca="false">Assumptions!$B$20*$T$263</f>
        <v>301927039.088628</v>
      </c>
      <c r="AD263" s="18" t="n">
        <f aca="false">IF($S$263,Assumptions!$B$14*($T$263-Assumptions!$B$13),Assumptions!$B$4)</f>
        <v>81368621.9690633</v>
      </c>
      <c r="AE263" s="18" t="n">
        <f aca="false">$U$263+$V$263+$W$263+$X$263+$Y$263+$Z$263+$AA$263+$AB$263+$AC$263+$AD$263</f>
        <v>1200000000</v>
      </c>
      <c r="AF263" s="18" t="n">
        <f aca="false">IF(AND(IF($B$263=1,$U$263&gt;=INDEX($U$263:$U$390,1+$A$263-Assumptions!$B$77),$U$263&gt;INDEX($U$263:$U$390,1+$A$263+Assumptions!$B$77)),IF($C$263=1,$V$263&gt;=INDEX($V$263:$V$390,1+$A$263-Assumptions!$B$78),$V$263&gt;INDEX($V$263:$V$390,1+$A$263+Assumptions!$B$78)),IF($D$263=1,$W$263&gt;=INDEX($W$263:$W$390,1+$A$263-Assumptions!$B$79),$W$263&gt;INDEX($W$263:$W$390,1+$A$263+Assumptions!$B$79)),IF($E$263=1,$X$263&gt;=INDEX($X$263:$X$390,1+$A$263-Assumptions!$B$80),$X$263&gt;INDEX($X$263:$X$390,1+$A$263+Assumptions!$B$80)),IF($F$263=1,$Y$263&gt;=INDEX($Y$263:$Y$390,1+$A$263-Assumptions!$B$81),$Y$263&gt;INDEX($Y$263:$Y$390,1+$A$263+Assumptions!$B$81)),IF($G$263=1,$Z$263&gt;=INDEX($Z$263:$Z$390,1+$A$263-Assumptions!$B$82),$Z$263&gt;INDEX($Z$263:$Z$390,1+$A$263+Assumptions!$B$82)),IF($H$263=1,$AA$263&gt;=INDEX($AA$263:$AA$390,1+$A$263-Assumptions!$B$83),$AA$263&gt;INDEX($AA$263:$AA$390,1+$A$263+Assumptions!$B$83))),1,0)</f>
        <v>0</v>
      </c>
      <c r="AG263" s="16"/>
      <c r="AH263" s="16"/>
      <c r="AI263" s="16"/>
    </row>
    <row r="264" customFormat="false" ht="23.85" hidden="true" customHeight="false" outlineLevel="0" collapsed="false">
      <c r="A264" s="6" t="n">
        <f aca="false">ROW()-ROW($A$263)+Assumptions!$B$4</f>
        <v>1</v>
      </c>
      <c r="B264" s="18" t="n">
        <f aca="false">MOD(QUOTIENT($A$264,Assumptions!$B$77),2)</f>
        <v>0</v>
      </c>
      <c r="C264" s="18" t="n">
        <f aca="false">MOD(QUOTIENT($A$264,Assumptions!$B$78),2)</f>
        <v>0</v>
      </c>
      <c r="D264" s="18" t="n">
        <f aca="false">MOD(QUOTIENT($A$264,Assumptions!$B$79),2)</f>
        <v>0</v>
      </c>
      <c r="E264" s="18" t="n">
        <f aca="false">MOD(QUOTIENT($A$264,Assumptions!$B$80),2)</f>
        <v>0</v>
      </c>
      <c r="F264" s="18" t="n">
        <f aca="false">MOD(QUOTIENT($A$264,Assumptions!$B$81),2)</f>
        <v>0</v>
      </c>
      <c r="G264" s="18" t="n">
        <f aca="false">MOD(QUOTIENT($A$264,Assumptions!$B$82),2)</f>
        <v>0</v>
      </c>
      <c r="H264" s="18" t="n">
        <f aca="false">MOD(QUOTIENT($A$264,Assumptions!$B$83),2)</f>
        <v>1</v>
      </c>
      <c r="I264" s="18" t="n">
        <f aca="false">IF($B$264=1,MIN(Assumptions!$B$67,MAX(Assumptions!$B$4,Assumptions!$B$25-(Assumptions!$B$4))),Assumptions!$B$4)</f>
        <v>0</v>
      </c>
      <c r="J264" s="18" t="n">
        <f aca="false">IF($C$264=1,MIN(Assumptions!$B$66,MAX(Assumptions!$B$4,Assumptions!$B$25-($I$264))),Assumptions!$B$4)</f>
        <v>0</v>
      </c>
      <c r="K264" s="18" t="n">
        <f aca="false">IF($D$264=1,MIN(Assumptions!$B$61,MAX(Assumptions!$B$4,Assumptions!$B$25-($I$264+$J$264))),Assumptions!$B$4)</f>
        <v>0</v>
      </c>
      <c r="L264" s="18" t="n">
        <f aca="false">IF($E$264=1,MIN(Assumptions!$B$56,MAX(Assumptions!$B$4,Assumptions!$B$25-($I$264+$J$264+$K$264))),Assumptions!$B$4)</f>
        <v>0</v>
      </c>
      <c r="M264" s="18" t="n">
        <f aca="false">IF($F$264=1,MIN(Assumptions!$B$51,MAX(Assumptions!$B$4,Assumptions!$B$25-($I$264+$J$264+$K$264+$L$264))),Assumptions!$B$4)</f>
        <v>0</v>
      </c>
      <c r="N264" s="18" t="n">
        <f aca="false">IF($G$264=1,MIN(Assumptions!$B$46,MAX(Assumptions!$B$4,Assumptions!$B$25-($I$264+$J$264+$K$264+$L$264+$M$264))),Assumptions!$B$4)</f>
        <v>0</v>
      </c>
      <c r="O264" s="18" t="n">
        <f aca="false">IF($H$264=1,MIN(Assumptions!$B$41,MAX(Assumptions!$B$4,Assumptions!$B$25-($I$264+$J$264+$K$264+$L$264+$M$264+$N$264))),Assumptions!$B$4)</f>
        <v>5000000</v>
      </c>
      <c r="P264" s="18" t="n">
        <f aca="false">$I$264+$J$264+$K$264+$L$264+$M$264+$N$264+$O$264</f>
        <v>5000000</v>
      </c>
      <c r="Q264" s="18" t="n">
        <f aca="false">MAX(Assumptions!$B$4,Assumptions!$B$25-$P$264)</f>
        <v>1195000000</v>
      </c>
      <c r="R264" s="18" t="n">
        <f aca="false">$J$120+$O$120+Assumptions!$B$20+IF($B$264=0,$D$120,Assumptions!$B$4)+IF($C$264=0,$AI$120,Assumptions!$B$4)+IF($D$264=0,$AF$120,Assumptions!$B$4)+IF($E$264=0,$AC$120,Assumptions!$B$4)+IF($F$264=0,$Z$120,Assumptions!$B$4)+IF($G$264=0,$W$120,Assumptions!$B$4)+IF($H$264=0,$T$120,Assumptions!$B$4)</f>
        <v>28344752.5358044</v>
      </c>
      <c r="S264" s="18" t="n">
        <f aca="false">IF($R$264&gt;Assumptions!$B$4,$Q$264/$R$264&gt;Assumptions!$B$13,FALSE())</f>
        <v>1</v>
      </c>
      <c r="T264" s="18" t="n">
        <f aca="false">IF($S$264,($Q$264+Assumptions!$B$14*Assumptions!$B$13)/($R$264+Assumptions!$B$14),IF($R$264&gt;Assumptions!$B$4,$Q$264/$R$264,Assumptions!$B$4))</f>
        <v>38.8234594720755</v>
      </c>
      <c r="U264" s="18" t="n">
        <f aca="false">IF($B$264=1,$I$264,$D$120*$T$264)</f>
        <v>30952704.5730948</v>
      </c>
      <c r="V264" s="18" t="n">
        <f aca="false">IF($C$264=1,$J$264,$AI$120*$T$264)</f>
        <v>238116711.216331</v>
      </c>
      <c r="W264" s="18" t="n">
        <f aca="false">IF($D$264=1,$K$264,$AF$120*$T$264)</f>
        <v>67306343.3244932</v>
      </c>
      <c r="X264" s="18" t="n">
        <f aca="false">IF($E$264=1,$L$264,$AC$120*$T$264)</f>
        <v>93176302.7329813</v>
      </c>
      <c r="Y264" s="18" t="n">
        <f aca="false">IF($F$264=1,$M$264,$Z$120*$T$264)</f>
        <v>116470378.416227</v>
      </c>
      <c r="Z264" s="18" t="n">
        <f aca="false">IF($G$264=1,$N$264,$W$120*$T$264)</f>
        <v>194117297.360378</v>
      </c>
      <c r="AA264" s="18" t="n">
        <f aca="false">IF($H$264=1,$O$264,$T$120*$T$264)</f>
        <v>5000000</v>
      </c>
      <c r="AB264" s="18" t="n">
        <f aca="false">($J$120+$O$120)*$T$264</f>
        <v>10890478.4476271</v>
      </c>
      <c r="AC264" s="18" t="n">
        <f aca="false">Assumptions!$B$20*$T$264</f>
        <v>349411135.24868</v>
      </c>
      <c r="AD264" s="18" t="n">
        <f aca="false">IF($S$264,Assumptions!$B$14*($T$264-Assumptions!$B$13),Assumptions!$B$4)</f>
        <v>94558648.6801888</v>
      </c>
      <c r="AE264" s="18" t="n">
        <f aca="false">$U$264+$V$264+$W$264+$X$264+$Y$264+$Z$264+$AA$264+$AB$264+$AC$264+$AD$264</f>
        <v>1200000000</v>
      </c>
      <c r="AF264" s="18" t="n">
        <f aca="false">IF(AND(IF($B$264=1,$U$264&gt;=INDEX($U$263:$U$390,1+$A$264-Assumptions!$B$77),$U$264&gt;INDEX($U$263:$U$390,1+$A$264+Assumptions!$B$77)),IF($C$264=1,$V$264&gt;=INDEX($V$263:$V$390,1+$A$264-Assumptions!$B$78),$V$264&gt;INDEX($V$263:$V$390,1+$A$264+Assumptions!$B$78)),IF($D$264=1,$W$264&gt;=INDEX($W$263:$W$390,1+$A$264-Assumptions!$B$79),$W$264&gt;INDEX($W$263:$W$390,1+$A$264+Assumptions!$B$79)),IF($E$264=1,$X$264&gt;=INDEX($X$263:$X$390,1+$A$264-Assumptions!$B$80),$X$264&gt;INDEX($X$263:$X$390,1+$A$264+Assumptions!$B$80)),IF($F$264=1,$Y$264&gt;=INDEX($Y$263:$Y$390,1+$A$264-Assumptions!$B$81),$Y$264&gt;INDEX($Y$263:$Y$390,1+$A$264+Assumptions!$B$81)),IF($G$264=1,$Z$264&gt;=INDEX($Z$263:$Z$390,1+$A$264-Assumptions!$B$82),$Z$264&gt;INDEX($Z$263:$Z$390,1+$A$264+Assumptions!$B$82)),IF($H$264=1,$AA$264&gt;=INDEX($AA$263:$AA$390,1+$A$264-Assumptions!$B$83),$AA$264&gt;INDEX($AA$263:$AA$390,1+$A$264+Assumptions!$B$83))),1,0)</f>
        <v>0</v>
      </c>
      <c r="AG264" s="16"/>
      <c r="AH264" s="16"/>
      <c r="AI264" s="16"/>
    </row>
    <row r="265" customFormat="false" ht="23.85" hidden="true" customHeight="false" outlineLevel="0" collapsed="false">
      <c r="A265" s="6" t="n">
        <f aca="false">ROW()-ROW($A$263)+Assumptions!$B$4</f>
        <v>2</v>
      </c>
      <c r="B265" s="18" t="n">
        <f aca="false">MOD(QUOTIENT($A$265,Assumptions!$B$77),2)</f>
        <v>0</v>
      </c>
      <c r="C265" s="18" t="n">
        <f aca="false">MOD(QUOTIENT($A$265,Assumptions!$B$78),2)</f>
        <v>0</v>
      </c>
      <c r="D265" s="18" t="n">
        <f aca="false">MOD(QUOTIENT($A$265,Assumptions!$B$79),2)</f>
        <v>0</v>
      </c>
      <c r="E265" s="18" t="n">
        <f aca="false">MOD(QUOTIENT($A$265,Assumptions!$B$80),2)</f>
        <v>0</v>
      </c>
      <c r="F265" s="18" t="n">
        <f aca="false">MOD(QUOTIENT($A$265,Assumptions!$B$81),2)</f>
        <v>0</v>
      </c>
      <c r="G265" s="18" t="n">
        <f aca="false">MOD(QUOTIENT($A$265,Assumptions!$B$82),2)</f>
        <v>1</v>
      </c>
      <c r="H265" s="18" t="n">
        <f aca="false">MOD(QUOTIENT($A$265,Assumptions!$B$83),2)</f>
        <v>0</v>
      </c>
      <c r="I265" s="18" t="n">
        <f aca="false">IF($B$265=1,MIN(Assumptions!$B$67,MAX(Assumptions!$B$4,Assumptions!$B$25-(Assumptions!$B$4))),Assumptions!$B$4)</f>
        <v>0</v>
      </c>
      <c r="J265" s="18" t="n">
        <f aca="false">IF($C$265=1,MIN(Assumptions!$B$66,MAX(Assumptions!$B$4,Assumptions!$B$25-($I$265))),Assumptions!$B$4)</f>
        <v>0</v>
      </c>
      <c r="K265" s="18" t="n">
        <f aca="false">IF($D$265=1,MIN(Assumptions!$B$61,MAX(Assumptions!$B$4,Assumptions!$B$25-($I$265+$J$265))),Assumptions!$B$4)</f>
        <v>0</v>
      </c>
      <c r="L265" s="18" t="n">
        <f aca="false">IF($E$265=1,MIN(Assumptions!$B$56,MAX(Assumptions!$B$4,Assumptions!$B$25-($I$265+$J$265+$K$265))),Assumptions!$B$4)</f>
        <v>0</v>
      </c>
      <c r="M265" s="18" t="n">
        <f aca="false">IF($F$265=1,MIN(Assumptions!$B$51,MAX(Assumptions!$B$4,Assumptions!$B$25-($I$265+$J$265+$K$265+$L$265))),Assumptions!$B$4)</f>
        <v>0</v>
      </c>
      <c r="N265" s="18" t="n">
        <f aca="false">IF($G$265=1,MIN(Assumptions!$B$46,MAX(Assumptions!$B$4,Assumptions!$B$25-($I$265+$J$265+$K$265+$L$265+$M$265))),Assumptions!$B$4)</f>
        <v>15000000</v>
      </c>
      <c r="O265" s="18" t="n">
        <f aca="false">IF($H$265=1,MIN(Assumptions!$B$41,MAX(Assumptions!$B$4,Assumptions!$B$25-($I$265+$J$265+$K$265+$L$265+$M$265+$N$265))),Assumptions!$B$4)</f>
        <v>0</v>
      </c>
      <c r="P265" s="18" t="n">
        <f aca="false">$I$265+$J$265+$K$265+$L$265+$M$265+$N$265+$O$265</f>
        <v>15000000</v>
      </c>
      <c r="Q265" s="18" t="n">
        <f aca="false">MAX(Assumptions!$B$4,Assumptions!$B$25-$P$265)</f>
        <v>1185000000</v>
      </c>
      <c r="R265" s="18" t="n">
        <f aca="false">$J$120+$O$120+Assumptions!$B$20+IF($B$265=0,$D$120,Assumptions!$B$4)+IF($C$265=0,$AI$120,Assumptions!$B$4)+IF($D$265=0,$AF$120,Assumptions!$B$4)+IF($E$265=0,$AC$120,Assumptions!$B$4)+IF($F$265=0,$Z$120,Assumptions!$B$4)+IF($G$265=0,$W$120,Assumptions!$B$4)+IF($H$265=0,$T$120,Assumptions!$B$4)</f>
        <v>28344752.5358044</v>
      </c>
      <c r="S265" s="18" t="n">
        <f aca="false">IF($R$265&gt;Assumptions!$B$4,$Q$265/$R$265&gt;Assumptions!$B$13,FALSE())</f>
        <v>1</v>
      </c>
      <c r="T265" s="18" t="n">
        <f aca="false">IF($S$265,($Q$265+Assumptions!$B$14*Assumptions!$B$13)/($R$265+Assumptions!$B$14),IF($R$265&gt;Assumptions!$B$4,$Q$265/$R$265,Assumptions!$B$4))</f>
        <v>38.4992552176114</v>
      </c>
      <c r="U265" s="18" t="n">
        <f aca="false">IF($B$265=1,$I$265,$D$120*$T$265)</f>
        <v>30694226.8731107</v>
      </c>
      <c r="V265" s="18" t="n">
        <f aca="false">IF($C$265=1,$J$265,$AI$120*$T$265)</f>
        <v>236128262.688428</v>
      </c>
      <c r="W265" s="18" t="n">
        <f aca="false">IF($D$265=1,$K$265,$AF$120*$T$265)</f>
        <v>66744286.1777333</v>
      </c>
      <c r="X265" s="18" t="n">
        <f aca="false">IF($E$265=1,$L$265,$AC$120*$T$265)</f>
        <v>92398212.5222675</v>
      </c>
      <c r="Y265" s="18" t="n">
        <f aca="false">IF($F$265=1,$M$265,$Z$120*$T$265)</f>
        <v>115497765.652834</v>
      </c>
      <c r="Z265" s="18" t="n">
        <f aca="false">IF($G$265=1,$N$265,$W$120*$T$265)</f>
        <v>15000000</v>
      </c>
      <c r="AA265" s="18" t="n">
        <f aca="false">IF($H$265=1,$O$265,$T$120*$T$265)</f>
        <v>192496276.088057</v>
      </c>
      <c r="AB265" s="18" t="n">
        <f aca="false">($J$120+$O$120)*$T$265</f>
        <v>10799534.9950373</v>
      </c>
      <c r="AC265" s="18" t="n">
        <f aca="false">Assumptions!$B$20*$T$265</f>
        <v>346493296.958503</v>
      </c>
      <c r="AD265" s="18" t="n">
        <f aca="false">IF($S$265,Assumptions!$B$14*($T$265-Assumptions!$B$13),Assumptions!$B$4)</f>
        <v>93748138.0440286</v>
      </c>
      <c r="AE265" s="18" t="n">
        <f aca="false">$U$265+$V$265+$W$265+$X$265+$Y$265+$Z$265+$AA$265+$AB$265+$AC$265+$AD$265</f>
        <v>1200000000</v>
      </c>
      <c r="AF265" s="18" t="n">
        <f aca="false">IF(AND(IF($B$265=1,$U$265&gt;=INDEX($U$263:$U$390,1+$A$265-Assumptions!$B$77),$U$265&gt;INDEX($U$263:$U$390,1+$A$265+Assumptions!$B$77)),IF($C$265=1,$V$265&gt;=INDEX($V$263:$V$390,1+$A$265-Assumptions!$B$78),$V$265&gt;INDEX($V$263:$V$390,1+$A$265+Assumptions!$B$78)),IF($D$265=1,$W$265&gt;=INDEX($W$263:$W$390,1+$A$265-Assumptions!$B$79),$W$265&gt;INDEX($W$263:$W$390,1+$A$265+Assumptions!$B$79)),IF($E$265=1,$X$265&gt;=INDEX($X$263:$X$390,1+$A$265-Assumptions!$B$80),$X$265&gt;INDEX($X$263:$X$390,1+$A$265+Assumptions!$B$80)),IF($F$265=1,$Y$265&gt;=INDEX($Y$263:$Y$390,1+$A$265-Assumptions!$B$81),$Y$265&gt;INDEX($Y$263:$Y$390,1+$A$265+Assumptions!$B$81)),IF($G$265=1,$Z$265&gt;=INDEX($Z$263:$Z$390,1+$A$265-Assumptions!$B$82),$Z$265&gt;INDEX($Z$263:$Z$390,1+$A$265+Assumptions!$B$82)),IF($H$265=1,$AA$265&gt;=INDEX($AA$263:$AA$390,1+$A$265-Assumptions!$B$83),$AA$265&gt;INDEX($AA$263:$AA$390,1+$A$265+Assumptions!$B$83))),1,0)</f>
        <v>0</v>
      </c>
      <c r="AG265" s="16"/>
      <c r="AH265" s="16"/>
      <c r="AI265" s="16"/>
    </row>
    <row r="266" customFormat="false" ht="23.85" hidden="true" customHeight="false" outlineLevel="0" collapsed="false">
      <c r="A266" s="6" t="n">
        <f aca="false">ROW()-ROW($A$263)+Assumptions!$B$4</f>
        <v>3</v>
      </c>
      <c r="B266" s="18" t="n">
        <f aca="false">MOD(QUOTIENT($A$266,Assumptions!$B$77),2)</f>
        <v>0</v>
      </c>
      <c r="C266" s="18" t="n">
        <f aca="false">MOD(QUOTIENT($A$266,Assumptions!$B$78),2)</f>
        <v>0</v>
      </c>
      <c r="D266" s="18" t="n">
        <f aca="false">MOD(QUOTIENT($A$266,Assumptions!$B$79),2)</f>
        <v>0</v>
      </c>
      <c r="E266" s="18" t="n">
        <f aca="false">MOD(QUOTIENT($A$266,Assumptions!$B$80),2)</f>
        <v>0</v>
      </c>
      <c r="F266" s="18" t="n">
        <f aca="false">MOD(QUOTIENT($A$266,Assumptions!$B$81),2)</f>
        <v>0</v>
      </c>
      <c r="G266" s="18" t="n">
        <f aca="false">MOD(QUOTIENT($A$266,Assumptions!$B$82),2)</f>
        <v>1</v>
      </c>
      <c r="H266" s="18" t="n">
        <f aca="false">MOD(QUOTIENT($A$266,Assumptions!$B$83),2)</f>
        <v>1</v>
      </c>
      <c r="I266" s="18" t="n">
        <f aca="false">IF($B$266=1,MIN(Assumptions!$B$67,MAX(Assumptions!$B$4,Assumptions!$B$25-(Assumptions!$B$4))),Assumptions!$B$4)</f>
        <v>0</v>
      </c>
      <c r="J266" s="18" t="n">
        <f aca="false">IF($C$266=1,MIN(Assumptions!$B$66,MAX(Assumptions!$B$4,Assumptions!$B$25-($I$266))),Assumptions!$B$4)</f>
        <v>0</v>
      </c>
      <c r="K266" s="18" t="n">
        <f aca="false">IF($D$266=1,MIN(Assumptions!$B$61,MAX(Assumptions!$B$4,Assumptions!$B$25-($I$266+$J$266))),Assumptions!$B$4)</f>
        <v>0</v>
      </c>
      <c r="L266" s="18" t="n">
        <f aca="false">IF($E$266=1,MIN(Assumptions!$B$56,MAX(Assumptions!$B$4,Assumptions!$B$25-($I$266+$J$266+$K$266))),Assumptions!$B$4)</f>
        <v>0</v>
      </c>
      <c r="M266" s="18" t="n">
        <f aca="false">IF($F$266=1,MIN(Assumptions!$B$51,MAX(Assumptions!$B$4,Assumptions!$B$25-($I$266+$J$266+$K$266+$L$266))),Assumptions!$B$4)</f>
        <v>0</v>
      </c>
      <c r="N266" s="18" t="n">
        <f aca="false">IF($G$266=1,MIN(Assumptions!$B$46,MAX(Assumptions!$B$4,Assumptions!$B$25-($I$266+$J$266+$K$266+$L$266+$M$266))),Assumptions!$B$4)</f>
        <v>15000000</v>
      </c>
      <c r="O266" s="18" t="n">
        <f aca="false">IF($H$266=1,MIN(Assumptions!$B$41,MAX(Assumptions!$B$4,Assumptions!$B$25-($I$266+$J$266+$K$266+$L$266+$M$266+$N$266))),Assumptions!$B$4)</f>
        <v>5000000</v>
      </c>
      <c r="P266" s="18" t="n">
        <f aca="false">$I$266+$J$266+$K$266+$L$266+$M$266+$N$266+$O$266</f>
        <v>20000000</v>
      </c>
      <c r="Q266" s="18" t="n">
        <f aca="false">MAX(Assumptions!$B$4,Assumptions!$B$25-$P$266)</f>
        <v>1180000000</v>
      </c>
      <c r="R266" s="18" t="n">
        <f aca="false">$J$120+$O$120+Assumptions!$B$20+IF($B$266=0,$D$120,Assumptions!$B$4)+IF($C$266=0,$AI$120,Assumptions!$B$4)+IF($D$266=0,$AF$120,Assumptions!$B$4)+IF($E$266=0,$AC$120,Assumptions!$B$4)+IF($F$266=0,$Z$120,Assumptions!$B$4)+IF($G$266=0,$W$120,Assumptions!$B$4)+IF($H$266=0,$T$120,Assumptions!$B$4)</f>
        <v>23344752.5358044</v>
      </c>
      <c r="S266" s="18" t="n">
        <f aca="false">IF($R$266&gt;Assumptions!$B$4,$Q$266/$R$266&gt;Assumptions!$B$13,FALSE())</f>
        <v>1</v>
      </c>
      <c r="T266" s="18" t="n">
        <f aca="false">IF($S$266,($Q$266+Assumptions!$B$14*Assumptions!$B$13)/($R$266+Assumptions!$B$14),IF($R$266&gt;Assumptions!$B$4,$Q$266/$R$266,Assumptions!$B$4))</f>
        <v>45.7539687548491</v>
      </c>
      <c r="U266" s="18" t="n">
        <f aca="false">IF($B$266=1,$I$266,$D$120*$T$266)</f>
        <v>36478178.3275673</v>
      </c>
      <c r="V266" s="18" t="n">
        <f aca="false">IF($C$266=1,$J$266,$AI$120*$T$266)</f>
        <v>280623744.332616</v>
      </c>
      <c r="W266" s="18" t="n">
        <f aca="false">IF($D$266=1,$K$266,$AF$120*$T$266)</f>
        <v>79321430.1699985</v>
      </c>
      <c r="X266" s="18" t="n">
        <f aca="false">IF($E$266=1,$L$266,$AC$120*$T$266)</f>
        <v>109809525.011638</v>
      </c>
      <c r="Y266" s="18" t="n">
        <f aca="false">IF($F$266=1,$M$266,$Z$120*$T$266)</f>
        <v>137261906.264547</v>
      </c>
      <c r="Z266" s="18" t="n">
        <f aca="false">IF($G$266=1,$N$266,$W$120*$T$266)</f>
        <v>15000000</v>
      </c>
      <c r="AA266" s="18" t="n">
        <f aca="false">IF($H$266=1,$O$266,$T$120*$T$266)</f>
        <v>5000000</v>
      </c>
      <c r="AB266" s="18" t="n">
        <f aca="false">($J$120+$O$120)*$T$266</f>
        <v>12834575.212868</v>
      </c>
      <c r="AC266" s="18" t="n">
        <f aca="false">Assumptions!$B$20*$T$266</f>
        <v>411785718.793642</v>
      </c>
      <c r="AD266" s="18" t="n">
        <f aca="false">IF($S$266,Assumptions!$B$14*($T$266-Assumptions!$B$13),Assumptions!$B$4)</f>
        <v>111884921.887123</v>
      </c>
      <c r="AE266" s="18" t="n">
        <f aca="false">$U$266+$V$266+$W$266+$X$266+$Y$266+$Z$266+$AA$266+$AB$266+$AC$266+$AD$266</f>
        <v>1200000000</v>
      </c>
      <c r="AF266" s="18" t="n">
        <f aca="false">IF(AND(IF($B$266=1,$U$266&gt;=INDEX($U$263:$U$390,1+$A$266-Assumptions!$B$77),$U$266&gt;INDEX($U$263:$U$390,1+$A$266+Assumptions!$B$77)),IF($C$266=1,$V$266&gt;=INDEX($V$263:$V$390,1+$A$266-Assumptions!$B$78),$V$266&gt;INDEX($V$263:$V$390,1+$A$266+Assumptions!$B$78)),IF($D$266=1,$W$266&gt;=INDEX($W$263:$W$390,1+$A$266-Assumptions!$B$79),$W$266&gt;INDEX($W$263:$W$390,1+$A$266+Assumptions!$B$79)),IF($E$266=1,$X$266&gt;=INDEX($X$263:$X$390,1+$A$266-Assumptions!$B$80),$X$266&gt;INDEX($X$263:$X$390,1+$A$266+Assumptions!$B$80)),IF($F$266=1,$Y$266&gt;=INDEX($Y$263:$Y$390,1+$A$266-Assumptions!$B$81),$Y$266&gt;INDEX($Y$263:$Y$390,1+$A$266+Assumptions!$B$81)),IF($G$266=1,$Z$266&gt;=INDEX($Z$263:$Z$390,1+$A$266-Assumptions!$B$82),$Z$266&gt;INDEX($Z$263:$Z$390,1+$A$266+Assumptions!$B$82)),IF($H$266=1,$AA$266&gt;=INDEX($AA$263:$AA$390,1+$A$266-Assumptions!$B$83),$AA$266&gt;INDEX($AA$263:$AA$390,1+$A$266+Assumptions!$B$83))),1,0)</f>
        <v>0</v>
      </c>
      <c r="AG266" s="16"/>
      <c r="AH266" s="16"/>
      <c r="AI266" s="16"/>
    </row>
    <row r="267" customFormat="false" ht="23.85" hidden="true" customHeight="false" outlineLevel="0" collapsed="false">
      <c r="A267" s="6" t="n">
        <f aca="false">ROW()-ROW($A$263)+Assumptions!$B$4</f>
        <v>4</v>
      </c>
      <c r="B267" s="18" t="n">
        <f aca="false">MOD(QUOTIENT($A$267,Assumptions!$B$77),2)</f>
        <v>0</v>
      </c>
      <c r="C267" s="18" t="n">
        <f aca="false">MOD(QUOTIENT($A$267,Assumptions!$B$78),2)</f>
        <v>0</v>
      </c>
      <c r="D267" s="18" t="n">
        <f aca="false">MOD(QUOTIENT($A$267,Assumptions!$B$79),2)</f>
        <v>0</v>
      </c>
      <c r="E267" s="18" t="n">
        <f aca="false">MOD(QUOTIENT($A$267,Assumptions!$B$80),2)</f>
        <v>0</v>
      </c>
      <c r="F267" s="18" t="n">
        <f aca="false">MOD(QUOTIENT($A$267,Assumptions!$B$81),2)</f>
        <v>1</v>
      </c>
      <c r="G267" s="18" t="n">
        <f aca="false">MOD(QUOTIENT($A$267,Assumptions!$B$82),2)</f>
        <v>0</v>
      </c>
      <c r="H267" s="18" t="n">
        <f aca="false">MOD(QUOTIENT($A$267,Assumptions!$B$83),2)</f>
        <v>0</v>
      </c>
      <c r="I267" s="18" t="n">
        <f aca="false">IF($B$267=1,MIN(Assumptions!$B$67,MAX(Assumptions!$B$4,Assumptions!$B$25-(Assumptions!$B$4))),Assumptions!$B$4)</f>
        <v>0</v>
      </c>
      <c r="J267" s="18" t="n">
        <f aca="false">IF($C$267=1,MIN(Assumptions!$B$66,MAX(Assumptions!$B$4,Assumptions!$B$25-($I$267))),Assumptions!$B$4)</f>
        <v>0</v>
      </c>
      <c r="K267" s="18" t="n">
        <f aca="false">IF($D$267=1,MIN(Assumptions!$B$61,MAX(Assumptions!$B$4,Assumptions!$B$25-($I$267+$J$267))),Assumptions!$B$4)</f>
        <v>0</v>
      </c>
      <c r="L267" s="18" t="n">
        <f aca="false">IF($E$267=1,MIN(Assumptions!$B$56,MAX(Assumptions!$B$4,Assumptions!$B$25-($I$267+$J$267+$K$267))),Assumptions!$B$4)</f>
        <v>0</v>
      </c>
      <c r="M267" s="18" t="n">
        <f aca="false">IF($F$267=1,MIN(Assumptions!$B$51,MAX(Assumptions!$B$4,Assumptions!$B$25-($I$267+$J$267+$K$267+$L$267))),Assumptions!$B$4)</f>
        <v>30000000</v>
      </c>
      <c r="N267" s="18" t="n">
        <f aca="false">IF($G$267=1,MIN(Assumptions!$B$46,MAX(Assumptions!$B$4,Assumptions!$B$25-($I$267+$J$267+$K$267+$L$267+$M$267))),Assumptions!$B$4)</f>
        <v>0</v>
      </c>
      <c r="O267" s="18" t="n">
        <f aca="false">IF($H$267=1,MIN(Assumptions!$B$41,MAX(Assumptions!$B$4,Assumptions!$B$25-($I$267+$J$267+$K$267+$L$267+$M$267+$N$267))),Assumptions!$B$4)</f>
        <v>0</v>
      </c>
      <c r="P267" s="18" t="n">
        <f aca="false">$I$267+$J$267+$K$267+$L$267+$M$267+$N$267+$O$267</f>
        <v>30000000</v>
      </c>
      <c r="Q267" s="18" t="n">
        <f aca="false">MAX(Assumptions!$B$4,Assumptions!$B$25-$P$267)</f>
        <v>1170000000</v>
      </c>
      <c r="R267" s="18" t="n">
        <f aca="false">$J$120+$O$120+Assumptions!$B$20+IF($B$267=0,$D$120,Assumptions!$B$4)+IF($C$267=0,$AI$120,Assumptions!$B$4)+IF($D$267=0,$AF$120,Assumptions!$B$4)+IF($E$267=0,$AC$120,Assumptions!$B$4)+IF($F$267=0,$Z$120,Assumptions!$B$4)+IF($G$267=0,$W$120,Assumptions!$B$4)+IF($H$267=0,$T$120,Assumptions!$B$4)</f>
        <v>30344752.5358044</v>
      </c>
      <c r="S267" s="18" t="n">
        <f aca="false">IF($R$267&gt;Assumptions!$B$4,$Q$267/$R$267&gt;Assumptions!$B$13,FALSE())</f>
        <v>1</v>
      </c>
      <c r="T267" s="18" t="n">
        <f aca="false">IF($S$267,($Q$267+Assumptions!$B$14*Assumptions!$B$13)/($R$267+Assumptions!$B$14),IF($R$267&gt;Assumptions!$B$4,$Q$267/$R$267,Assumptions!$B$4))</f>
        <v>35.698244300116</v>
      </c>
      <c r="U267" s="18" t="n">
        <f aca="false">IF($B$267=1,$I$267,$D$120*$T$267)</f>
        <v>28461070.3071017</v>
      </c>
      <c r="V267" s="18" t="n">
        <f aca="false">IF($C$267=1,$J$267,$AI$120*$T$267)</f>
        <v>218948765.63112</v>
      </c>
      <c r="W267" s="18" t="n">
        <f aca="false">IF($D$267=1,$K$267,$AF$120*$T$267)</f>
        <v>61888309.7904616</v>
      </c>
      <c r="X267" s="18" t="n">
        <f aca="false">IF($E$267=1,$L$267,$AC$120*$T$267)</f>
        <v>85675786.3202785</v>
      </c>
      <c r="Y267" s="18" t="n">
        <f aca="false">IF($F$267=1,$M$267,$Z$120*$T$267)</f>
        <v>30000000</v>
      </c>
      <c r="Z267" s="18" t="n">
        <f aca="false">IF($G$267=1,$N$267,$W$120*$T$267)</f>
        <v>178491221.50058</v>
      </c>
      <c r="AA267" s="18" t="n">
        <f aca="false">IF($H$267=1,$O$267,$T$120*$T$267)</f>
        <v>178491221.50058</v>
      </c>
      <c r="AB267" s="18" t="n">
        <f aca="false">($J$120+$O$120)*$T$267</f>
        <v>10013815.4985434</v>
      </c>
      <c r="AC267" s="18" t="n">
        <f aca="false">Assumptions!$B$20*$T$267</f>
        <v>321284198.701044</v>
      </c>
      <c r="AD267" s="18" t="n">
        <f aca="false">IF($S$267,Assumptions!$B$14*($T$267-Assumptions!$B$13),Assumptions!$B$4)</f>
        <v>86745610.7502901</v>
      </c>
      <c r="AE267" s="18" t="n">
        <f aca="false">$U$267+$V$267+$W$267+$X$267+$Y$267+$Z$267+$AA$267+$AB$267+$AC$267+$AD$267</f>
        <v>1200000000</v>
      </c>
      <c r="AF267" s="18" t="n">
        <f aca="false">IF(AND(IF($B$267=1,$U$267&gt;=INDEX($U$263:$U$390,1+$A$267-Assumptions!$B$77),$U$267&gt;INDEX($U$263:$U$390,1+$A$267+Assumptions!$B$77)),IF($C$267=1,$V$267&gt;=INDEX($V$263:$V$390,1+$A$267-Assumptions!$B$78),$V$267&gt;INDEX($V$263:$V$390,1+$A$267+Assumptions!$B$78)),IF($D$267=1,$W$267&gt;=INDEX($W$263:$W$390,1+$A$267-Assumptions!$B$79),$W$267&gt;INDEX($W$263:$W$390,1+$A$267+Assumptions!$B$79)),IF($E$267=1,$X$267&gt;=INDEX($X$263:$X$390,1+$A$267-Assumptions!$B$80),$X$267&gt;INDEX($X$263:$X$390,1+$A$267+Assumptions!$B$80)),IF($F$267=1,$Y$267&gt;=INDEX($Y$263:$Y$390,1+$A$267-Assumptions!$B$81),$Y$267&gt;INDEX($Y$263:$Y$390,1+$A$267+Assumptions!$B$81)),IF($G$267=1,$Z$267&gt;=INDEX($Z$263:$Z$390,1+$A$267-Assumptions!$B$82),$Z$267&gt;INDEX($Z$263:$Z$390,1+$A$267+Assumptions!$B$82)),IF($H$267=1,$AA$267&gt;=INDEX($AA$263:$AA$390,1+$A$267-Assumptions!$B$83),$AA$267&gt;INDEX($AA$263:$AA$390,1+$A$267+Assumptions!$B$83))),1,0)</f>
        <v>0</v>
      </c>
      <c r="AG267" s="16"/>
      <c r="AH267" s="16"/>
      <c r="AI267" s="16"/>
    </row>
    <row r="268" customFormat="false" ht="23.85" hidden="true" customHeight="false" outlineLevel="0" collapsed="false">
      <c r="A268" s="6" t="n">
        <f aca="false">ROW()-ROW($A$263)+Assumptions!$B$4</f>
        <v>5</v>
      </c>
      <c r="B268" s="18" t="n">
        <f aca="false">MOD(QUOTIENT($A$268,Assumptions!$B$77),2)</f>
        <v>0</v>
      </c>
      <c r="C268" s="18" t="n">
        <f aca="false">MOD(QUOTIENT($A$268,Assumptions!$B$78),2)</f>
        <v>0</v>
      </c>
      <c r="D268" s="18" t="n">
        <f aca="false">MOD(QUOTIENT($A$268,Assumptions!$B$79),2)</f>
        <v>0</v>
      </c>
      <c r="E268" s="18" t="n">
        <f aca="false">MOD(QUOTIENT($A$268,Assumptions!$B$80),2)</f>
        <v>0</v>
      </c>
      <c r="F268" s="18" t="n">
        <f aca="false">MOD(QUOTIENT($A$268,Assumptions!$B$81),2)</f>
        <v>1</v>
      </c>
      <c r="G268" s="18" t="n">
        <f aca="false">MOD(QUOTIENT($A$268,Assumptions!$B$82),2)</f>
        <v>0</v>
      </c>
      <c r="H268" s="18" t="n">
        <f aca="false">MOD(QUOTIENT($A$268,Assumptions!$B$83),2)</f>
        <v>1</v>
      </c>
      <c r="I268" s="18" t="n">
        <f aca="false">IF($B$268=1,MIN(Assumptions!$B$67,MAX(Assumptions!$B$4,Assumptions!$B$25-(Assumptions!$B$4))),Assumptions!$B$4)</f>
        <v>0</v>
      </c>
      <c r="J268" s="18" t="n">
        <f aca="false">IF($C$268=1,MIN(Assumptions!$B$66,MAX(Assumptions!$B$4,Assumptions!$B$25-($I$268))),Assumptions!$B$4)</f>
        <v>0</v>
      </c>
      <c r="K268" s="18" t="n">
        <f aca="false">IF($D$268=1,MIN(Assumptions!$B$61,MAX(Assumptions!$B$4,Assumptions!$B$25-($I$268+$J$268))),Assumptions!$B$4)</f>
        <v>0</v>
      </c>
      <c r="L268" s="18" t="n">
        <f aca="false">IF($E$268=1,MIN(Assumptions!$B$56,MAX(Assumptions!$B$4,Assumptions!$B$25-($I$268+$J$268+$K$268))),Assumptions!$B$4)</f>
        <v>0</v>
      </c>
      <c r="M268" s="18" t="n">
        <f aca="false">IF($F$268=1,MIN(Assumptions!$B$51,MAX(Assumptions!$B$4,Assumptions!$B$25-($I$268+$J$268+$K$268+$L$268))),Assumptions!$B$4)</f>
        <v>30000000</v>
      </c>
      <c r="N268" s="18" t="n">
        <f aca="false">IF($G$268=1,MIN(Assumptions!$B$46,MAX(Assumptions!$B$4,Assumptions!$B$25-($I$268+$J$268+$K$268+$L$268+$M$268))),Assumptions!$B$4)</f>
        <v>0</v>
      </c>
      <c r="O268" s="18" t="n">
        <f aca="false">IF($H$268=1,MIN(Assumptions!$B$41,MAX(Assumptions!$B$4,Assumptions!$B$25-($I$268+$J$268+$K$268+$L$268+$M$268+$N$268))),Assumptions!$B$4)</f>
        <v>5000000</v>
      </c>
      <c r="P268" s="18" t="n">
        <f aca="false">$I$268+$J$268+$K$268+$L$268+$M$268+$N$268+$O$268</f>
        <v>35000000</v>
      </c>
      <c r="Q268" s="18" t="n">
        <f aca="false">MAX(Assumptions!$B$4,Assumptions!$B$25-$P$268)</f>
        <v>1165000000</v>
      </c>
      <c r="R268" s="18" t="n">
        <f aca="false">$J$120+$O$120+Assumptions!$B$20+IF($B$268=0,$D$120,Assumptions!$B$4)+IF($C$268=0,$AI$120,Assumptions!$B$4)+IF($D$268=0,$AF$120,Assumptions!$B$4)+IF($E$268=0,$AC$120,Assumptions!$B$4)+IF($F$268=0,$Z$120,Assumptions!$B$4)+IF($G$268=0,$W$120,Assumptions!$B$4)+IF($H$268=0,$T$120,Assumptions!$B$4)</f>
        <v>25344752.5358044</v>
      </c>
      <c r="S268" s="18" t="n">
        <f aca="false">IF($R$268&gt;Assumptions!$B$4,$Q$268/$R$268&gt;Assumptions!$B$13,FALSE())</f>
        <v>1</v>
      </c>
      <c r="T268" s="18" t="n">
        <f aca="false">IF($S$268,($Q$268+Assumptions!$B$14*Assumptions!$B$13)/($R$268+Assumptions!$B$14),IF($R$268&gt;Assumptions!$B$4,$Q$268/$R$268,Assumptions!$B$4))</f>
        <v>41.9289055809981</v>
      </c>
      <c r="U268" s="18" t="n">
        <f aca="false">IF($B$268=1,$I$268,$D$120*$T$268)</f>
        <v>33428577.5963705</v>
      </c>
      <c r="V268" s="18" t="n">
        <f aca="false">IF($C$268=1,$J$268,$AI$120*$T$268)</f>
        <v>257163406.806353</v>
      </c>
      <c r="W268" s="18" t="n">
        <f aca="false">IF($D$268=1,$K$268,$AF$120*$T$268)</f>
        <v>72690104.1954994</v>
      </c>
      <c r="X268" s="18" t="n">
        <f aca="false">IF($E$268=1,$L$268,$AC$120*$T$268)</f>
        <v>100629373.394396</v>
      </c>
      <c r="Y268" s="18" t="n">
        <f aca="false">IF($F$268=1,$M$268,$Z$120*$T$268)</f>
        <v>30000000</v>
      </c>
      <c r="Z268" s="18" t="n">
        <f aca="false">IF($G$268=1,$N$268,$W$120*$T$268)</f>
        <v>209644527.904991</v>
      </c>
      <c r="AA268" s="18" t="n">
        <f aca="false">IF($H$268=1,$O$268,$T$120*$T$268)</f>
        <v>5000000</v>
      </c>
      <c r="AB268" s="18" t="n">
        <f aca="false">($J$120+$O$120)*$T$268</f>
        <v>11761595.9209119</v>
      </c>
      <c r="AC268" s="18" t="n">
        <f aca="false">Assumptions!$B$20*$T$268</f>
        <v>377360150.228983</v>
      </c>
      <c r="AD268" s="18" t="n">
        <f aca="false">IF($S$268,Assumptions!$B$14*($T$268-Assumptions!$B$13),Assumptions!$B$4)</f>
        <v>102322263.952495</v>
      </c>
      <c r="AE268" s="18" t="n">
        <f aca="false">$U$268+$V$268+$W$268+$X$268+$Y$268+$Z$268+$AA$268+$AB$268+$AC$268+$AD$268</f>
        <v>1200000000</v>
      </c>
      <c r="AF268" s="18" t="n">
        <f aca="false">IF(AND(IF($B$268=1,$U$268&gt;=INDEX($U$263:$U$390,1+$A$268-Assumptions!$B$77),$U$268&gt;INDEX($U$263:$U$390,1+$A$268+Assumptions!$B$77)),IF($C$268=1,$V$268&gt;=INDEX($V$263:$V$390,1+$A$268-Assumptions!$B$78),$V$268&gt;INDEX($V$263:$V$390,1+$A$268+Assumptions!$B$78)),IF($D$268=1,$W$268&gt;=INDEX($W$263:$W$390,1+$A$268-Assumptions!$B$79),$W$268&gt;INDEX($W$263:$W$390,1+$A$268+Assumptions!$B$79)),IF($E$268=1,$X$268&gt;=INDEX($X$263:$X$390,1+$A$268-Assumptions!$B$80),$X$268&gt;INDEX($X$263:$X$390,1+$A$268+Assumptions!$B$80)),IF($F$268=1,$Y$268&gt;=INDEX($Y$263:$Y$390,1+$A$268-Assumptions!$B$81),$Y$268&gt;INDEX($Y$263:$Y$390,1+$A$268+Assumptions!$B$81)),IF($G$268=1,$Z$268&gt;=INDEX($Z$263:$Z$390,1+$A$268-Assumptions!$B$82),$Z$268&gt;INDEX($Z$263:$Z$390,1+$A$268+Assumptions!$B$82)),IF($H$268=1,$AA$268&gt;=INDEX($AA$263:$AA$390,1+$A$268-Assumptions!$B$83),$AA$268&gt;INDEX($AA$263:$AA$390,1+$A$268+Assumptions!$B$83))),1,0)</f>
        <v>0</v>
      </c>
      <c r="AG268" s="16"/>
      <c r="AH268" s="16"/>
      <c r="AI268" s="16"/>
    </row>
    <row r="269" customFormat="false" ht="23.85" hidden="true" customHeight="false" outlineLevel="0" collapsed="false">
      <c r="A269" s="6" t="n">
        <f aca="false">ROW()-ROW($A$263)+Assumptions!$B$4</f>
        <v>6</v>
      </c>
      <c r="B269" s="18" t="n">
        <f aca="false">MOD(QUOTIENT($A$269,Assumptions!$B$77),2)</f>
        <v>0</v>
      </c>
      <c r="C269" s="18" t="n">
        <f aca="false">MOD(QUOTIENT($A$269,Assumptions!$B$78),2)</f>
        <v>0</v>
      </c>
      <c r="D269" s="18" t="n">
        <f aca="false">MOD(QUOTIENT($A$269,Assumptions!$B$79),2)</f>
        <v>0</v>
      </c>
      <c r="E269" s="18" t="n">
        <f aca="false">MOD(QUOTIENT($A$269,Assumptions!$B$80),2)</f>
        <v>0</v>
      </c>
      <c r="F269" s="18" t="n">
        <f aca="false">MOD(QUOTIENT($A$269,Assumptions!$B$81),2)</f>
        <v>1</v>
      </c>
      <c r="G269" s="18" t="n">
        <f aca="false">MOD(QUOTIENT($A$269,Assumptions!$B$82),2)</f>
        <v>1</v>
      </c>
      <c r="H269" s="18" t="n">
        <f aca="false">MOD(QUOTIENT($A$269,Assumptions!$B$83),2)</f>
        <v>0</v>
      </c>
      <c r="I269" s="18" t="n">
        <f aca="false">IF($B$269=1,MIN(Assumptions!$B$67,MAX(Assumptions!$B$4,Assumptions!$B$25-(Assumptions!$B$4))),Assumptions!$B$4)</f>
        <v>0</v>
      </c>
      <c r="J269" s="18" t="n">
        <f aca="false">IF($C$269=1,MIN(Assumptions!$B$66,MAX(Assumptions!$B$4,Assumptions!$B$25-($I$269))),Assumptions!$B$4)</f>
        <v>0</v>
      </c>
      <c r="K269" s="18" t="n">
        <f aca="false">IF($D$269=1,MIN(Assumptions!$B$61,MAX(Assumptions!$B$4,Assumptions!$B$25-($I$269+$J$269))),Assumptions!$B$4)</f>
        <v>0</v>
      </c>
      <c r="L269" s="18" t="n">
        <f aca="false">IF($E$269=1,MIN(Assumptions!$B$56,MAX(Assumptions!$B$4,Assumptions!$B$25-($I$269+$J$269+$K$269))),Assumptions!$B$4)</f>
        <v>0</v>
      </c>
      <c r="M269" s="18" t="n">
        <f aca="false">IF($F$269=1,MIN(Assumptions!$B$51,MAX(Assumptions!$B$4,Assumptions!$B$25-($I$269+$J$269+$K$269+$L$269))),Assumptions!$B$4)</f>
        <v>30000000</v>
      </c>
      <c r="N269" s="18" t="n">
        <f aca="false">IF($G$269=1,MIN(Assumptions!$B$46,MAX(Assumptions!$B$4,Assumptions!$B$25-($I$269+$J$269+$K$269+$L$269+$M$269))),Assumptions!$B$4)</f>
        <v>15000000</v>
      </c>
      <c r="O269" s="18" t="n">
        <f aca="false">IF($H$269=1,MIN(Assumptions!$B$41,MAX(Assumptions!$B$4,Assumptions!$B$25-($I$269+$J$269+$K$269+$L$269+$M$269+$N$269))),Assumptions!$B$4)</f>
        <v>0</v>
      </c>
      <c r="P269" s="18" t="n">
        <f aca="false">$I$269+$J$269+$K$269+$L$269+$M$269+$N$269+$O$269</f>
        <v>45000000</v>
      </c>
      <c r="Q269" s="18" t="n">
        <f aca="false">MAX(Assumptions!$B$4,Assumptions!$B$25-$P$269)</f>
        <v>1155000000</v>
      </c>
      <c r="R269" s="18" t="n">
        <f aca="false">$J$120+$O$120+Assumptions!$B$20+IF($B$269=0,$D$120,Assumptions!$B$4)+IF($C$269=0,$AI$120,Assumptions!$B$4)+IF($D$269=0,$AF$120,Assumptions!$B$4)+IF($E$269=0,$AC$120,Assumptions!$B$4)+IF($F$269=0,$Z$120,Assumptions!$B$4)+IF($G$269=0,$W$120,Assumptions!$B$4)+IF($H$269=0,$T$120,Assumptions!$B$4)</f>
        <v>25344752.5358044</v>
      </c>
      <c r="S269" s="18" t="n">
        <f aca="false">IF($R$269&gt;Assumptions!$B$4,$Q$269/$R$269&gt;Assumptions!$B$13,FALSE())</f>
        <v>1</v>
      </c>
      <c r="T269" s="18" t="n">
        <f aca="false">IF($S$269,($Q$269+Assumptions!$B$14*Assumptions!$B$13)/($R$269+Assumptions!$B$14),IF($R$269&gt;Assumptions!$B$4,$Q$269/$R$269,Assumptions!$B$4))</f>
        <v>41.569771486086</v>
      </c>
      <c r="U269" s="18" t="n">
        <f aca="false">IF($B$269=1,$I$269,$D$120*$T$269)</f>
        <v>33142251.4499347</v>
      </c>
      <c r="V269" s="18" t="n">
        <f aca="false">IF($C$269=1,$J$269,$AI$120*$T$269)</f>
        <v>254960722.379746</v>
      </c>
      <c r="W269" s="18" t="n">
        <f aca="false">IF($D$269=1,$K$269,$AF$120*$T$269)</f>
        <v>72067490.8833324</v>
      </c>
      <c r="X269" s="18" t="n">
        <f aca="false">IF($E$269=1,$L$269,$AC$120*$T$269)</f>
        <v>99767451.5666063</v>
      </c>
      <c r="Y269" s="18" t="n">
        <f aca="false">IF($F$269=1,$M$269,$Z$120*$T$269)</f>
        <v>30000000</v>
      </c>
      <c r="Z269" s="18" t="n">
        <f aca="false">IF($G$269=1,$N$269,$W$120*$T$269)</f>
        <v>15000000</v>
      </c>
      <c r="AA269" s="18" t="n">
        <f aca="false">IF($H$269=1,$O$269,$T$120*$T$269)</f>
        <v>207848857.43043</v>
      </c>
      <c r="AB269" s="18" t="n">
        <f aca="false">($J$120+$O$120)*$T$269</f>
        <v>11660854.1999619</v>
      </c>
      <c r="AC269" s="18" t="n">
        <f aca="false">Assumptions!$B$20*$T$269</f>
        <v>374127943.374774</v>
      </c>
      <c r="AD269" s="18" t="n">
        <f aca="false">IF($S$269,Assumptions!$B$14*($T$269-Assumptions!$B$13),Assumptions!$B$4)</f>
        <v>101424428.715215</v>
      </c>
      <c r="AE269" s="18" t="n">
        <f aca="false">$U$269+$V$269+$W$269+$X$269+$Y$269+$Z$269+$AA$269+$AB$269+$AC$269+$AD$269</f>
        <v>1200000000</v>
      </c>
      <c r="AF269" s="18" t="n">
        <f aca="false">IF(AND(IF($B$269=1,$U$269&gt;=INDEX($U$263:$U$390,1+$A$269-Assumptions!$B$77),$U$269&gt;INDEX($U$263:$U$390,1+$A$269+Assumptions!$B$77)),IF($C$269=1,$V$269&gt;=INDEX($V$263:$V$390,1+$A$269-Assumptions!$B$78),$V$269&gt;INDEX($V$263:$V$390,1+$A$269+Assumptions!$B$78)),IF($D$269=1,$W$269&gt;=INDEX($W$263:$W$390,1+$A$269-Assumptions!$B$79),$W$269&gt;INDEX($W$263:$W$390,1+$A$269+Assumptions!$B$79)),IF($E$269=1,$X$269&gt;=INDEX($X$263:$X$390,1+$A$269-Assumptions!$B$80),$X$269&gt;INDEX($X$263:$X$390,1+$A$269+Assumptions!$B$80)),IF($F$269=1,$Y$269&gt;=INDEX($Y$263:$Y$390,1+$A$269-Assumptions!$B$81),$Y$269&gt;INDEX($Y$263:$Y$390,1+$A$269+Assumptions!$B$81)),IF($G$269=1,$Z$269&gt;=INDEX($Z$263:$Z$390,1+$A$269-Assumptions!$B$82),$Z$269&gt;INDEX($Z$263:$Z$390,1+$A$269+Assumptions!$B$82)),IF($H$269=1,$AA$269&gt;=INDEX($AA$263:$AA$390,1+$A$269-Assumptions!$B$83),$AA$269&gt;INDEX($AA$263:$AA$390,1+$A$269+Assumptions!$B$83))),1,0)</f>
        <v>0</v>
      </c>
      <c r="AG269" s="16"/>
      <c r="AH269" s="16"/>
      <c r="AI269" s="16"/>
    </row>
    <row r="270" customFormat="false" ht="23.85" hidden="true" customHeight="false" outlineLevel="0" collapsed="false">
      <c r="A270" s="6" t="n">
        <f aca="false">ROW()-ROW($A$263)+Assumptions!$B$4</f>
        <v>7</v>
      </c>
      <c r="B270" s="18" t="n">
        <f aca="false">MOD(QUOTIENT($A$270,Assumptions!$B$77),2)</f>
        <v>0</v>
      </c>
      <c r="C270" s="18" t="n">
        <f aca="false">MOD(QUOTIENT($A$270,Assumptions!$B$78),2)</f>
        <v>0</v>
      </c>
      <c r="D270" s="18" t="n">
        <f aca="false">MOD(QUOTIENT($A$270,Assumptions!$B$79),2)</f>
        <v>0</v>
      </c>
      <c r="E270" s="18" t="n">
        <f aca="false">MOD(QUOTIENT($A$270,Assumptions!$B$80),2)</f>
        <v>0</v>
      </c>
      <c r="F270" s="18" t="n">
        <f aca="false">MOD(QUOTIENT($A$270,Assumptions!$B$81),2)</f>
        <v>1</v>
      </c>
      <c r="G270" s="18" t="n">
        <f aca="false">MOD(QUOTIENT($A$270,Assumptions!$B$82),2)</f>
        <v>1</v>
      </c>
      <c r="H270" s="18" t="n">
        <f aca="false">MOD(QUOTIENT($A$270,Assumptions!$B$83),2)</f>
        <v>1</v>
      </c>
      <c r="I270" s="18" t="n">
        <f aca="false">IF($B$270=1,MIN(Assumptions!$B$67,MAX(Assumptions!$B$4,Assumptions!$B$25-(Assumptions!$B$4))),Assumptions!$B$4)</f>
        <v>0</v>
      </c>
      <c r="J270" s="18" t="n">
        <f aca="false">IF($C$270=1,MIN(Assumptions!$B$66,MAX(Assumptions!$B$4,Assumptions!$B$25-($I$270))),Assumptions!$B$4)</f>
        <v>0</v>
      </c>
      <c r="K270" s="18" t="n">
        <f aca="false">IF($D$270=1,MIN(Assumptions!$B$61,MAX(Assumptions!$B$4,Assumptions!$B$25-($I$270+$J$270))),Assumptions!$B$4)</f>
        <v>0</v>
      </c>
      <c r="L270" s="18" t="n">
        <f aca="false">IF($E$270=1,MIN(Assumptions!$B$56,MAX(Assumptions!$B$4,Assumptions!$B$25-($I$270+$J$270+$K$270))),Assumptions!$B$4)</f>
        <v>0</v>
      </c>
      <c r="M270" s="18" t="n">
        <f aca="false">IF($F$270=1,MIN(Assumptions!$B$51,MAX(Assumptions!$B$4,Assumptions!$B$25-($I$270+$J$270+$K$270+$L$270))),Assumptions!$B$4)</f>
        <v>30000000</v>
      </c>
      <c r="N270" s="18" t="n">
        <f aca="false">IF($G$270=1,MIN(Assumptions!$B$46,MAX(Assumptions!$B$4,Assumptions!$B$25-($I$270+$J$270+$K$270+$L$270+$M$270))),Assumptions!$B$4)</f>
        <v>15000000</v>
      </c>
      <c r="O270" s="18" t="n">
        <f aca="false">IF($H$270=1,MIN(Assumptions!$B$41,MAX(Assumptions!$B$4,Assumptions!$B$25-($I$270+$J$270+$K$270+$L$270+$M$270+$N$270))),Assumptions!$B$4)</f>
        <v>5000000</v>
      </c>
      <c r="P270" s="18" t="n">
        <f aca="false">$I$270+$J$270+$K$270+$L$270+$M$270+$N$270+$O$270</f>
        <v>50000000</v>
      </c>
      <c r="Q270" s="18" t="n">
        <f aca="false">MAX(Assumptions!$B$4,Assumptions!$B$25-$P$270)</f>
        <v>1150000000</v>
      </c>
      <c r="R270" s="18" t="n">
        <f aca="false">$J$120+$O$120+Assumptions!$B$20+IF($B$270=0,$D$120,Assumptions!$B$4)+IF($C$270=0,$AI$120,Assumptions!$B$4)+IF($D$270=0,$AF$120,Assumptions!$B$4)+IF($E$270=0,$AC$120,Assumptions!$B$4)+IF($F$270=0,$Z$120,Assumptions!$B$4)+IF($G$270=0,$W$120,Assumptions!$B$4)+IF($H$270=0,$T$120,Assumptions!$B$4)</f>
        <v>20344752.5358044</v>
      </c>
      <c r="S270" s="18" t="n">
        <f aca="false">IF($R$270&gt;Assumptions!$B$4,$Q$270/$R$270&gt;Assumptions!$B$13,FALSE())</f>
        <v>1</v>
      </c>
      <c r="T270" s="18" t="n">
        <f aca="false">IF($S$270,($Q$270+Assumptions!$B$14*Assumptions!$B$13)/($R$270+Assumptions!$B$14),IF($R$270&gt;Assumptions!$B$4,$Q$270/$R$270,Assumptions!$B$4))</f>
        <v>50.4492223408285</v>
      </c>
      <c r="U270" s="18" t="n">
        <f aca="false">IF($B$270=1,$I$270,$D$120*$T$270)</f>
        <v>40221554.088481</v>
      </c>
      <c r="V270" s="18" t="n">
        <f aca="false">IF($C$270=1,$J$270,$AI$120*$T$270)</f>
        <v>309421238.358728</v>
      </c>
      <c r="W270" s="18" t="n">
        <f aca="false">IF($D$270=1,$K$270,$AF$120*$T$270)</f>
        <v>87461362.9361856</v>
      </c>
      <c r="X270" s="18" t="n">
        <f aca="false">IF($E$270=1,$L$270,$AC$120*$T$270)</f>
        <v>121078133.617988</v>
      </c>
      <c r="Y270" s="18" t="n">
        <f aca="false">IF($F$270=1,$M$270,$Z$120*$T$270)</f>
        <v>30000000</v>
      </c>
      <c r="Z270" s="18" t="n">
        <f aca="false">IF($G$270=1,$N$270,$W$120*$T$270)</f>
        <v>15000000</v>
      </c>
      <c r="AA270" s="18" t="n">
        <f aca="false">IF($H$270=1,$O$270,$T$120*$T$270)</f>
        <v>5000000</v>
      </c>
      <c r="AB270" s="18" t="n">
        <f aca="false">($J$120+$O$120)*$T$270</f>
        <v>14151654.0790889</v>
      </c>
      <c r="AC270" s="18" t="n">
        <f aca="false">Assumptions!$B$20*$T$270</f>
        <v>454043001.067456</v>
      </c>
      <c r="AD270" s="18" t="n">
        <f aca="false">IF($S$270,Assumptions!$B$14*($T$270-Assumptions!$B$13),Assumptions!$B$4)</f>
        <v>123623055.852071</v>
      </c>
      <c r="AE270" s="18" t="n">
        <f aca="false">$U$270+$V$270+$W$270+$X$270+$Y$270+$Z$270+$AA$270+$AB$270+$AC$270+$AD$270</f>
        <v>1200000000</v>
      </c>
      <c r="AF270" s="18" t="n">
        <f aca="false">IF(AND(IF($B$270=1,$U$270&gt;=INDEX($U$263:$U$390,1+$A$270-Assumptions!$B$77),$U$270&gt;INDEX($U$263:$U$390,1+$A$270+Assumptions!$B$77)),IF($C$270=1,$V$270&gt;=INDEX($V$263:$V$390,1+$A$270-Assumptions!$B$78),$V$270&gt;INDEX($V$263:$V$390,1+$A$270+Assumptions!$B$78)),IF($D$270=1,$W$270&gt;=INDEX($W$263:$W$390,1+$A$270-Assumptions!$B$79),$W$270&gt;INDEX($W$263:$W$390,1+$A$270+Assumptions!$B$79)),IF($E$270=1,$X$270&gt;=INDEX($X$263:$X$390,1+$A$270-Assumptions!$B$80),$X$270&gt;INDEX($X$263:$X$390,1+$A$270+Assumptions!$B$80)),IF($F$270=1,$Y$270&gt;=INDEX($Y$263:$Y$390,1+$A$270-Assumptions!$B$81),$Y$270&gt;INDEX($Y$263:$Y$390,1+$A$270+Assumptions!$B$81)),IF($G$270=1,$Z$270&gt;=INDEX($Z$263:$Z$390,1+$A$270-Assumptions!$B$82),$Z$270&gt;INDEX($Z$263:$Z$390,1+$A$270+Assumptions!$B$82)),IF($H$270=1,$AA$270&gt;=INDEX($AA$263:$AA$390,1+$A$270-Assumptions!$B$83),$AA$270&gt;INDEX($AA$263:$AA$390,1+$A$270+Assumptions!$B$83))),1,0)</f>
        <v>0</v>
      </c>
      <c r="AG270" s="16"/>
      <c r="AH270" s="16"/>
      <c r="AI270" s="16"/>
    </row>
    <row r="271" customFormat="false" ht="23.85" hidden="true" customHeight="false" outlineLevel="0" collapsed="false">
      <c r="A271" s="6" t="n">
        <f aca="false">ROW()-ROW($A$263)+Assumptions!$B$4</f>
        <v>8</v>
      </c>
      <c r="B271" s="18" t="n">
        <f aca="false">MOD(QUOTIENT($A$271,Assumptions!$B$77),2)</f>
        <v>0</v>
      </c>
      <c r="C271" s="18" t="n">
        <f aca="false">MOD(QUOTIENT($A$271,Assumptions!$B$78),2)</f>
        <v>0</v>
      </c>
      <c r="D271" s="18" t="n">
        <f aca="false">MOD(QUOTIENT($A$271,Assumptions!$B$79),2)</f>
        <v>0</v>
      </c>
      <c r="E271" s="18" t="n">
        <f aca="false">MOD(QUOTIENT($A$271,Assumptions!$B$80),2)</f>
        <v>1</v>
      </c>
      <c r="F271" s="18" t="n">
        <f aca="false">MOD(QUOTIENT($A$271,Assumptions!$B$81),2)</f>
        <v>0</v>
      </c>
      <c r="G271" s="18" t="n">
        <f aca="false">MOD(QUOTIENT($A$271,Assumptions!$B$82),2)</f>
        <v>0</v>
      </c>
      <c r="H271" s="18" t="n">
        <f aca="false">MOD(QUOTIENT($A$271,Assumptions!$B$83),2)</f>
        <v>0</v>
      </c>
      <c r="I271" s="18" t="n">
        <f aca="false">IF($B$271=1,MIN(Assumptions!$B$67,MAX(Assumptions!$B$4,Assumptions!$B$25-(Assumptions!$B$4))),Assumptions!$B$4)</f>
        <v>0</v>
      </c>
      <c r="J271" s="18" t="n">
        <f aca="false">IF($C$271=1,MIN(Assumptions!$B$66,MAX(Assumptions!$B$4,Assumptions!$B$25-($I$271))),Assumptions!$B$4)</f>
        <v>0</v>
      </c>
      <c r="K271" s="18" t="n">
        <f aca="false">IF($D$271=1,MIN(Assumptions!$B$61,MAX(Assumptions!$B$4,Assumptions!$B$25-($I$271+$J$271))),Assumptions!$B$4)</f>
        <v>0</v>
      </c>
      <c r="L271" s="18" t="n">
        <f aca="false">IF($E$271=1,MIN(Assumptions!$B$56,MAX(Assumptions!$B$4,Assumptions!$B$25-($I$271+$J$271+$K$271))),Assumptions!$B$4)</f>
        <v>60000000</v>
      </c>
      <c r="M271" s="18" t="n">
        <f aca="false">IF($F$271=1,MIN(Assumptions!$B$51,MAX(Assumptions!$B$4,Assumptions!$B$25-($I$271+$J$271+$K$271+$L$271))),Assumptions!$B$4)</f>
        <v>0</v>
      </c>
      <c r="N271" s="18" t="n">
        <f aca="false">IF($G$271=1,MIN(Assumptions!$B$46,MAX(Assumptions!$B$4,Assumptions!$B$25-($I$271+$J$271+$K$271+$L$271+$M$271))),Assumptions!$B$4)</f>
        <v>0</v>
      </c>
      <c r="O271" s="18" t="n">
        <f aca="false">IF($H$271=1,MIN(Assumptions!$B$41,MAX(Assumptions!$B$4,Assumptions!$B$25-($I$271+$J$271+$K$271+$L$271+$M$271+$N$271))),Assumptions!$B$4)</f>
        <v>0</v>
      </c>
      <c r="P271" s="18" t="n">
        <f aca="false">$I$271+$J$271+$K$271+$L$271+$M$271+$N$271+$O$271</f>
        <v>60000000</v>
      </c>
      <c r="Q271" s="18" t="n">
        <f aca="false">MAX(Assumptions!$B$4,Assumptions!$B$25-$P$271)</f>
        <v>1140000000</v>
      </c>
      <c r="R271" s="18" t="n">
        <f aca="false">$J$120+$O$120+Assumptions!$B$20+IF($B$271=0,$D$120,Assumptions!$B$4)+IF($C$271=0,$AI$120,Assumptions!$B$4)+IF($D$271=0,$AF$120,Assumptions!$B$4)+IF($E$271=0,$AC$120,Assumptions!$B$4)+IF($F$271=0,$Z$120,Assumptions!$B$4)+IF($G$271=0,$W$120,Assumptions!$B$4)+IF($H$271=0,$T$120,Assumptions!$B$4)</f>
        <v>30944752.5358044</v>
      </c>
      <c r="S271" s="18" t="n">
        <f aca="false">IF($R$271&gt;Assumptions!$B$4,$Q$271/$R$271&gt;Assumptions!$B$13,FALSE())</f>
        <v>1</v>
      </c>
      <c r="T271" s="18" t="n">
        <f aca="false">IF($S$271,($Q$271+Assumptions!$B$14*Assumptions!$B$13)/($R$271+Assumptions!$B$14),IF($R$271&gt;Assumptions!$B$4,$Q$271/$R$271,Assumptions!$B$4))</f>
        <v>34.1608148775176</v>
      </c>
      <c r="U271" s="18" t="n">
        <f aca="false">IF($B$271=1,$I$271,$D$120*$T$271)</f>
        <v>27235326.9198103</v>
      </c>
      <c r="V271" s="18" t="n">
        <f aca="false">IF($C$271=1,$J$271,$AI$120*$T$271)</f>
        <v>209519218.578527</v>
      </c>
      <c r="W271" s="18" t="n">
        <f aca="false">IF($D$271=1,$K$271,$AF$120*$T$271)</f>
        <v>59222943.1806411</v>
      </c>
      <c r="X271" s="18" t="n">
        <f aca="false">IF($E$271=1,$L$271,$AC$120*$T$271)</f>
        <v>60000000</v>
      </c>
      <c r="Y271" s="18" t="n">
        <f aca="false">IF($F$271=1,$M$271,$Z$120*$T$271)</f>
        <v>102482444.632553</v>
      </c>
      <c r="Z271" s="18" t="n">
        <f aca="false">IF($G$271=1,$N$271,$W$120*$T$271)</f>
        <v>170804074.387588</v>
      </c>
      <c r="AA271" s="18" t="n">
        <f aca="false">IF($H$271=1,$O$271,$T$120*$T$271)</f>
        <v>170804074.387588</v>
      </c>
      <c r="AB271" s="18" t="n">
        <f aca="false">($J$120+$O$120)*$T$271</f>
        <v>9582546.82184032</v>
      </c>
      <c r="AC271" s="18" t="n">
        <f aca="false">Assumptions!$B$20*$T$271</f>
        <v>307447333.897658</v>
      </c>
      <c r="AD271" s="18" t="n">
        <f aca="false">IF($S$271,Assumptions!$B$14*($T$271-Assumptions!$B$13),Assumptions!$B$4)</f>
        <v>82902037.193794</v>
      </c>
      <c r="AE271" s="18" t="n">
        <f aca="false">$U$271+$V$271+$W$271+$X$271+$Y$271+$Z$271+$AA$271+$AB$271+$AC$271+$AD$271</f>
        <v>1200000000</v>
      </c>
      <c r="AF271" s="18" t="n">
        <f aca="false">IF(AND(IF($B$271=1,$U$271&gt;=INDEX($U$263:$U$390,1+$A$271-Assumptions!$B$77),$U$271&gt;INDEX($U$263:$U$390,1+$A$271+Assumptions!$B$77)),IF($C$271=1,$V$271&gt;=INDEX($V$263:$V$390,1+$A$271-Assumptions!$B$78),$V$271&gt;INDEX($V$263:$V$390,1+$A$271+Assumptions!$B$78)),IF($D$271=1,$W$271&gt;=INDEX($W$263:$W$390,1+$A$271-Assumptions!$B$79),$W$271&gt;INDEX($W$263:$W$390,1+$A$271+Assumptions!$B$79)),IF($E$271=1,$X$271&gt;=INDEX($X$263:$X$390,1+$A$271-Assumptions!$B$80),$X$271&gt;INDEX($X$263:$X$390,1+$A$271+Assumptions!$B$80)),IF($F$271=1,$Y$271&gt;=INDEX($Y$263:$Y$390,1+$A$271-Assumptions!$B$81),$Y$271&gt;INDEX($Y$263:$Y$390,1+$A$271+Assumptions!$B$81)),IF($G$271=1,$Z$271&gt;=INDEX($Z$263:$Z$390,1+$A$271-Assumptions!$B$82),$Z$271&gt;INDEX($Z$263:$Z$390,1+$A$271+Assumptions!$B$82)),IF($H$271=1,$AA$271&gt;=INDEX($AA$263:$AA$390,1+$A$271-Assumptions!$B$83),$AA$271&gt;INDEX($AA$263:$AA$390,1+$A$271+Assumptions!$B$83))),1,0)</f>
        <v>0</v>
      </c>
      <c r="AG271" s="16"/>
      <c r="AH271" s="16"/>
      <c r="AI271" s="16"/>
    </row>
    <row r="272" customFormat="false" ht="23.85" hidden="true" customHeight="false" outlineLevel="0" collapsed="false">
      <c r="A272" s="6" t="n">
        <f aca="false">ROW()-ROW($A$263)+Assumptions!$B$4</f>
        <v>9</v>
      </c>
      <c r="B272" s="18" t="n">
        <f aca="false">MOD(QUOTIENT($A$272,Assumptions!$B$77),2)</f>
        <v>0</v>
      </c>
      <c r="C272" s="18" t="n">
        <f aca="false">MOD(QUOTIENT($A$272,Assumptions!$B$78),2)</f>
        <v>0</v>
      </c>
      <c r="D272" s="18" t="n">
        <f aca="false">MOD(QUOTIENT($A$272,Assumptions!$B$79),2)</f>
        <v>0</v>
      </c>
      <c r="E272" s="18" t="n">
        <f aca="false">MOD(QUOTIENT($A$272,Assumptions!$B$80),2)</f>
        <v>1</v>
      </c>
      <c r="F272" s="18" t="n">
        <f aca="false">MOD(QUOTIENT($A$272,Assumptions!$B$81),2)</f>
        <v>0</v>
      </c>
      <c r="G272" s="18" t="n">
        <f aca="false">MOD(QUOTIENT($A$272,Assumptions!$B$82),2)</f>
        <v>0</v>
      </c>
      <c r="H272" s="18" t="n">
        <f aca="false">MOD(QUOTIENT($A$272,Assumptions!$B$83),2)</f>
        <v>1</v>
      </c>
      <c r="I272" s="18" t="n">
        <f aca="false">IF($B$272=1,MIN(Assumptions!$B$67,MAX(Assumptions!$B$4,Assumptions!$B$25-(Assumptions!$B$4))),Assumptions!$B$4)</f>
        <v>0</v>
      </c>
      <c r="J272" s="18" t="n">
        <f aca="false">IF($C$272=1,MIN(Assumptions!$B$66,MAX(Assumptions!$B$4,Assumptions!$B$25-($I$272))),Assumptions!$B$4)</f>
        <v>0</v>
      </c>
      <c r="K272" s="18" t="n">
        <f aca="false">IF($D$272=1,MIN(Assumptions!$B$61,MAX(Assumptions!$B$4,Assumptions!$B$25-($I$272+$J$272))),Assumptions!$B$4)</f>
        <v>0</v>
      </c>
      <c r="L272" s="18" t="n">
        <f aca="false">IF($E$272=1,MIN(Assumptions!$B$56,MAX(Assumptions!$B$4,Assumptions!$B$25-($I$272+$J$272+$K$272))),Assumptions!$B$4)</f>
        <v>60000000</v>
      </c>
      <c r="M272" s="18" t="n">
        <f aca="false">IF($F$272=1,MIN(Assumptions!$B$51,MAX(Assumptions!$B$4,Assumptions!$B$25-($I$272+$J$272+$K$272+$L$272))),Assumptions!$B$4)</f>
        <v>0</v>
      </c>
      <c r="N272" s="18" t="n">
        <f aca="false">IF($G$272=1,MIN(Assumptions!$B$46,MAX(Assumptions!$B$4,Assumptions!$B$25-($I$272+$J$272+$K$272+$L$272+$M$272))),Assumptions!$B$4)</f>
        <v>0</v>
      </c>
      <c r="O272" s="18" t="n">
        <f aca="false">IF($H$272=1,MIN(Assumptions!$B$41,MAX(Assumptions!$B$4,Assumptions!$B$25-($I$272+$J$272+$K$272+$L$272+$M$272+$N$272))),Assumptions!$B$4)</f>
        <v>5000000</v>
      </c>
      <c r="P272" s="18" t="n">
        <f aca="false">$I$272+$J$272+$K$272+$L$272+$M$272+$N$272+$O$272</f>
        <v>65000000</v>
      </c>
      <c r="Q272" s="18" t="n">
        <f aca="false">MAX(Assumptions!$B$4,Assumptions!$B$25-$P$272)</f>
        <v>1135000000</v>
      </c>
      <c r="R272" s="18" t="n">
        <f aca="false">$J$120+$O$120+Assumptions!$B$20+IF($B$272=0,$D$120,Assumptions!$B$4)+IF($C$272=0,$AI$120,Assumptions!$B$4)+IF($D$272=0,$AF$120,Assumptions!$B$4)+IF($E$272=0,$AC$120,Assumptions!$B$4)+IF($F$272=0,$Z$120,Assumptions!$B$4)+IF($G$272=0,$W$120,Assumptions!$B$4)+IF($H$272=0,$T$120,Assumptions!$B$4)</f>
        <v>25944752.5358044</v>
      </c>
      <c r="S272" s="18" t="n">
        <f aca="false">IF($R$272&gt;Assumptions!$B$4,$Q$272/$R$272&gt;Assumptions!$B$13,FALSE())</f>
        <v>1</v>
      </c>
      <c r="T272" s="18" t="n">
        <f aca="false">IF($S$272,($Q$272+Assumptions!$B$14*Assumptions!$B$13)/($R$272+Assumptions!$B$14),IF($R$272&gt;Assumptions!$B$4,$Q$272/$R$272,Assumptions!$B$4))</f>
        <v>39.9898012319914</v>
      </c>
      <c r="U272" s="18" t="n">
        <f aca="false">IF($B$272=1,$I$272,$D$120*$T$272)</f>
        <v>31882591.6160541</v>
      </c>
      <c r="V272" s="18" t="n">
        <f aca="false">IF($C$272=1,$J$272,$AI$120*$T$272)</f>
        <v>245270258.782724</v>
      </c>
      <c r="W272" s="18" t="n">
        <f aca="false">IF($D$272=1,$K$272,$AF$120*$T$272)</f>
        <v>69328373.3031213</v>
      </c>
      <c r="X272" s="18" t="n">
        <f aca="false">IF($E$272=1,$L$272,$AC$120*$T$272)</f>
        <v>60000000</v>
      </c>
      <c r="Y272" s="18" t="n">
        <f aca="false">IF($F$272=1,$M$272,$Z$120*$T$272)</f>
        <v>119969403.695974</v>
      </c>
      <c r="Z272" s="18" t="n">
        <f aca="false">IF($G$272=1,$N$272,$W$120*$T$272)</f>
        <v>199949006.159957</v>
      </c>
      <c r="AA272" s="18" t="n">
        <f aca="false">IF($H$272=1,$O$272,$T$120*$T$272)</f>
        <v>5000000</v>
      </c>
      <c r="AB272" s="18" t="n">
        <f aca="false">($J$120+$O$120)*$T$272</f>
        <v>11217652.2742684</v>
      </c>
      <c r="AC272" s="18" t="n">
        <f aca="false">Assumptions!$B$20*$T$272</f>
        <v>359908211.087923</v>
      </c>
      <c r="AD272" s="18" t="n">
        <f aca="false">IF($S$272,Assumptions!$B$14*($T$272-Assumptions!$B$13),Assumptions!$B$4)</f>
        <v>97474503.0799785</v>
      </c>
      <c r="AE272" s="18" t="n">
        <f aca="false">$U$272+$V$272+$W$272+$X$272+$Y$272+$Z$272+$AA$272+$AB$272+$AC$272+$AD$272</f>
        <v>1200000000</v>
      </c>
      <c r="AF272" s="18" t="n">
        <f aca="false">IF(AND(IF($B$272=1,$U$272&gt;=INDEX($U$263:$U$390,1+$A$272-Assumptions!$B$77),$U$272&gt;INDEX($U$263:$U$390,1+$A$272+Assumptions!$B$77)),IF($C$272=1,$V$272&gt;=INDEX($V$263:$V$390,1+$A$272-Assumptions!$B$78),$V$272&gt;INDEX($V$263:$V$390,1+$A$272+Assumptions!$B$78)),IF($D$272=1,$W$272&gt;=INDEX($W$263:$W$390,1+$A$272-Assumptions!$B$79),$W$272&gt;INDEX($W$263:$W$390,1+$A$272+Assumptions!$B$79)),IF($E$272=1,$X$272&gt;=INDEX($X$263:$X$390,1+$A$272-Assumptions!$B$80),$X$272&gt;INDEX($X$263:$X$390,1+$A$272+Assumptions!$B$80)),IF($F$272=1,$Y$272&gt;=INDEX($Y$263:$Y$390,1+$A$272-Assumptions!$B$81),$Y$272&gt;INDEX($Y$263:$Y$390,1+$A$272+Assumptions!$B$81)),IF($G$272=1,$Z$272&gt;=INDEX($Z$263:$Z$390,1+$A$272-Assumptions!$B$82),$Z$272&gt;INDEX($Z$263:$Z$390,1+$A$272+Assumptions!$B$82)),IF($H$272=1,$AA$272&gt;=INDEX($AA$263:$AA$390,1+$A$272-Assumptions!$B$83),$AA$272&gt;INDEX($AA$263:$AA$390,1+$A$272+Assumptions!$B$83))),1,0)</f>
        <v>0</v>
      </c>
      <c r="AG272" s="16"/>
      <c r="AH272" s="16"/>
      <c r="AI272" s="16"/>
    </row>
    <row r="273" customFormat="false" ht="23.85" hidden="true" customHeight="false" outlineLevel="0" collapsed="false">
      <c r="A273" s="6" t="n">
        <f aca="false">ROW()-ROW($A$263)+Assumptions!$B$4</f>
        <v>10</v>
      </c>
      <c r="B273" s="18" t="n">
        <f aca="false">MOD(QUOTIENT($A$273,Assumptions!$B$77),2)</f>
        <v>0</v>
      </c>
      <c r="C273" s="18" t="n">
        <f aca="false">MOD(QUOTIENT($A$273,Assumptions!$B$78),2)</f>
        <v>0</v>
      </c>
      <c r="D273" s="18" t="n">
        <f aca="false">MOD(QUOTIENT($A$273,Assumptions!$B$79),2)</f>
        <v>0</v>
      </c>
      <c r="E273" s="18" t="n">
        <f aca="false">MOD(QUOTIENT($A$273,Assumptions!$B$80),2)</f>
        <v>1</v>
      </c>
      <c r="F273" s="18" t="n">
        <f aca="false">MOD(QUOTIENT($A$273,Assumptions!$B$81),2)</f>
        <v>0</v>
      </c>
      <c r="G273" s="18" t="n">
        <f aca="false">MOD(QUOTIENT($A$273,Assumptions!$B$82),2)</f>
        <v>1</v>
      </c>
      <c r="H273" s="18" t="n">
        <f aca="false">MOD(QUOTIENT($A$273,Assumptions!$B$83),2)</f>
        <v>0</v>
      </c>
      <c r="I273" s="18" t="n">
        <f aca="false">IF($B$273=1,MIN(Assumptions!$B$67,MAX(Assumptions!$B$4,Assumptions!$B$25-(Assumptions!$B$4))),Assumptions!$B$4)</f>
        <v>0</v>
      </c>
      <c r="J273" s="18" t="n">
        <f aca="false">IF($C$273=1,MIN(Assumptions!$B$66,MAX(Assumptions!$B$4,Assumptions!$B$25-($I$273))),Assumptions!$B$4)</f>
        <v>0</v>
      </c>
      <c r="K273" s="18" t="n">
        <f aca="false">IF($D$273=1,MIN(Assumptions!$B$61,MAX(Assumptions!$B$4,Assumptions!$B$25-($I$273+$J$273))),Assumptions!$B$4)</f>
        <v>0</v>
      </c>
      <c r="L273" s="18" t="n">
        <f aca="false">IF($E$273=1,MIN(Assumptions!$B$56,MAX(Assumptions!$B$4,Assumptions!$B$25-($I$273+$J$273+$K$273))),Assumptions!$B$4)</f>
        <v>60000000</v>
      </c>
      <c r="M273" s="18" t="n">
        <f aca="false">IF($F$273=1,MIN(Assumptions!$B$51,MAX(Assumptions!$B$4,Assumptions!$B$25-($I$273+$J$273+$K$273+$L$273))),Assumptions!$B$4)</f>
        <v>0</v>
      </c>
      <c r="N273" s="18" t="n">
        <f aca="false">IF($G$273=1,MIN(Assumptions!$B$46,MAX(Assumptions!$B$4,Assumptions!$B$25-($I$273+$J$273+$K$273+$L$273+$M$273))),Assumptions!$B$4)</f>
        <v>15000000</v>
      </c>
      <c r="O273" s="18" t="n">
        <f aca="false">IF($H$273=1,MIN(Assumptions!$B$41,MAX(Assumptions!$B$4,Assumptions!$B$25-($I$273+$J$273+$K$273+$L$273+$M$273+$N$273))),Assumptions!$B$4)</f>
        <v>0</v>
      </c>
      <c r="P273" s="18" t="n">
        <f aca="false">$I$273+$J$273+$K$273+$L$273+$M$273+$N$273+$O$273</f>
        <v>75000000</v>
      </c>
      <c r="Q273" s="18" t="n">
        <f aca="false">MAX(Assumptions!$B$4,Assumptions!$B$25-$P$273)</f>
        <v>1125000000</v>
      </c>
      <c r="R273" s="18" t="n">
        <f aca="false">$J$120+$O$120+Assumptions!$B$20+IF($B$273=0,$D$120,Assumptions!$B$4)+IF($C$273=0,$AI$120,Assumptions!$B$4)+IF($D$273=0,$AF$120,Assumptions!$B$4)+IF($E$273=0,$AC$120,Assumptions!$B$4)+IF($F$273=0,$Z$120,Assumptions!$B$4)+IF($G$273=0,$W$120,Assumptions!$B$4)+IF($H$273=0,$T$120,Assumptions!$B$4)</f>
        <v>25944752.5358044</v>
      </c>
      <c r="S273" s="18" t="n">
        <f aca="false">IF($R$273&gt;Assumptions!$B$4,$Q$273/$R$273&gt;Assumptions!$B$13,FALSE())</f>
        <v>1</v>
      </c>
      <c r="T273" s="18" t="n">
        <f aca="false">IF($S$273,($Q$273+Assumptions!$B$14*Assumptions!$B$13)/($R$273+Assumptions!$B$14),IF($R$273&gt;Assumptions!$B$4,$Q$273/$R$273,Assumptions!$B$4))</f>
        <v>39.638242539842</v>
      </c>
      <c r="U273" s="18" t="n">
        <f aca="false">IF($B$273=1,$I$273,$D$120*$T$273)</f>
        <v>31602305.0963525</v>
      </c>
      <c r="V273" s="18" t="n">
        <f aca="false">IF($C$273=1,$J$273,$AI$120*$T$273)</f>
        <v>243114036.727491</v>
      </c>
      <c r="W273" s="18" t="n">
        <f aca="false">IF($D$273=1,$K$273,$AF$120*$T$273)</f>
        <v>68718893.0982587</v>
      </c>
      <c r="X273" s="18" t="n">
        <f aca="false">IF($E$273=1,$L$273,$AC$120*$T$273)</f>
        <v>60000000</v>
      </c>
      <c r="Y273" s="18" t="n">
        <f aca="false">IF($F$273=1,$M$273,$Z$120*$T$273)</f>
        <v>118914727.619526</v>
      </c>
      <c r="Z273" s="18" t="n">
        <f aca="false">IF($G$273=1,$N$273,$W$120*$T$273)</f>
        <v>15000000</v>
      </c>
      <c r="AA273" s="18" t="n">
        <f aca="false">IF($H$273=1,$O$273,$T$120*$T$273)</f>
        <v>198191212.69921</v>
      </c>
      <c r="AB273" s="18" t="n">
        <f aca="false">($J$120+$O$120)*$T$273</f>
        <v>11119035.5509781</v>
      </c>
      <c r="AC273" s="18" t="n">
        <f aca="false">Assumptions!$B$20*$T$273</f>
        <v>356744182.858578</v>
      </c>
      <c r="AD273" s="18" t="n">
        <f aca="false">IF($S$273,Assumptions!$B$14*($T$273-Assumptions!$B$13),Assumptions!$B$4)</f>
        <v>96595606.3496051</v>
      </c>
      <c r="AE273" s="18" t="n">
        <f aca="false">$U$273+$V$273+$W$273+$X$273+$Y$273+$Z$273+$AA$273+$AB$273+$AC$273+$AD$273</f>
        <v>1200000000</v>
      </c>
      <c r="AF273" s="18" t="n">
        <f aca="false">IF(AND(IF($B$273=1,$U$273&gt;=INDEX($U$263:$U$390,1+$A$273-Assumptions!$B$77),$U$273&gt;INDEX($U$263:$U$390,1+$A$273+Assumptions!$B$77)),IF($C$273=1,$V$273&gt;=INDEX($V$263:$V$390,1+$A$273-Assumptions!$B$78),$V$273&gt;INDEX($V$263:$V$390,1+$A$273+Assumptions!$B$78)),IF($D$273=1,$W$273&gt;=INDEX($W$263:$W$390,1+$A$273-Assumptions!$B$79),$W$273&gt;INDEX($W$263:$W$390,1+$A$273+Assumptions!$B$79)),IF($E$273=1,$X$273&gt;=INDEX($X$263:$X$390,1+$A$273-Assumptions!$B$80),$X$273&gt;INDEX($X$263:$X$390,1+$A$273+Assumptions!$B$80)),IF($F$273=1,$Y$273&gt;=INDEX($Y$263:$Y$390,1+$A$273-Assumptions!$B$81),$Y$273&gt;INDEX($Y$263:$Y$390,1+$A$273+Assumptions!$B$81)),IF($G$273=1,$Z$273&gt;=INDEX($Z$263:$Z$390,1+$A$273-Assumptions!$B$82),$Z$273&gt;INDEX($Z$263:$Z$390,1+$A$273+Assumptions!$B$82)),IF($H$273=1,$AA$273&gt;=INDEX($AA$263:$AA$390,1+$A$273-Assumptions!$B$83),$AA$273&gt;INDEX($AA$263:$AA$390,1+$A$273+Assumptions!$B$83))),1,0)</f>
        <v>0</v>
      </c>
      <c r="AG273" s="16"/>
      <c r="AH273" s="16"/>
      <c r="AI273" s="16"/>
    </row>
    <row r="274" customFormat="false" ht="23.85" hidden="true" customHeight="false" outlineLevel="0" collapsed="false">
      <c r="A274" s="6" t="n">
        <f aca="false">ROW()-ROW($A$263)+Assumptions!$B$4</f>
        <v>11</v>
      </c>
      <c r="B274" s="18" t="n">
        <f aca="false">MOD(QUOTIENT($A$274,Assumptions!$B$77),2)</f>
        <v>0</v>
      </c>
      <c r="C274" s="18" t="n">
        <f aca="false">MOD(QUOTIENT($A$274,Assumptions!$B$78),2)</f>
        <v>0</v>
      </c>
      <c r="D274" s="18" t="n">
        <f aca="false">MOD(QUOTIENT($A$274,Assumptions!$B$79),2)</f>
        <v>0</v>
      </c>
      <c r="E274" s="18" t="n">
        <f aca="false">MOD(QUOTIENT($A$274,Assumptions!$B$80),2)</f>
        <v>1</v>
      </c>
      <c r="F274" s="18" t="n">
        <f aca="false">MOD(QUOTIENT($A$274,Assumptions!$B$81),2)</f>
        <v>0</v>
      </c>
      <c r="G274" s="18" t="n">
        <f aca="false">MOD(QUOTIENT($A$274,Assumptions!$B$82),2)</f>
        <v>1</v>
      </c>
      <c r="H274" s="18" t="n">
        <f aca="false">MOD(QUOTIENT($A$274,Assumptions!$B$83),2)</f>
        <v>1</v>
      </c>
      <c r="I274" s="18" t="n">
        <f aca="false">IF($B$274=1,MIN(Assumptions!$B$67,MAX(Assumptions!$B$4,Assumptions!$B$25-(Assumptions!$B$4))),Assumptions!$B$4)</f>
        <v>0</v>
      </c>
      <c r="J274" s="18" t="n">
        <f aca="false">IF($C$274=1,MIN(Assumptions!$B$66,MAX(Assumptions!$B$4,Assumptions!$B$25-($I$274))),Assumptions!$B$4)</f>
        <v>0</v>
      </c>
      <c r="K274" s="18" t="n">
        <f aca="false">IF($D$274=1,MIN(Assumptions!$B$61,MAX(Assumptions!$B$4,Assumptions!$B$25-($I$274+$J$274))),Assumptions!$B$4)</f>
        <v>0</v>
      </c>
      <c r="L274" s="18" t="n">
        <f aca="false">IF($E$274=1,MIN(Assumptions!$B$56,MAX(Assumptions!$B$4,Assumptions!$B$25-($I$274+$J$274+$K$274))),Assumptions!$B$4)</f>
        <v>60000000</v>
      </c>
      <c r="M274" s="18" t="n">
        <f aca="false">IF($F$274=1,MIN(Assumptions!$B$51,MAX(Assumptions!$B$4,Assumptions!$B$25-($I$274+$J$274+$K$274+$L$274))),Assumptions!$B$4)</f>
        <v>0</v>
      </c>
      <c r="N274" s="18" t="n">
        <f aca="false">IF($G$274=1,MIN(Assumptions!$B$46,MAX(Assumptions!$B$4,Assumptions!$B$25-($I$274+$J$274+$K$274+$L$274+$M$274))),Assumptions!$B$4)</f>
        <v>15000000</v>
      </c>
      <c r="O274" s="18" t="n">
        <f aca="false">IF($H$274=1,MIN(Assumptions!$B$41,MAX(Assumptions!$B$4,Assumptions!$B$25-($I$274+$J$274+$K$274+$L$274+$M$274+$N$274))),Assumptions!$B$4)</f>
        <v>5000000</v>
      </c>
      <c r="P274" s="18" t="n">
        <f aca="false">$I$274+$J$274+$K$274+$L$274+$M$274+$N$274+$O$274</f>
        <v>80000000</v>
      </c>
      <c r="Q274" s="18" t="n">
        <f aca="false">MAX(Assumptions!$B$4,Assumptions!$B$25-$P$274)</f>
        <v>1120000000</v>
      </c>
      <c r="R274" s="18" t="n">
        <f aca="false">$J$120+$O$120+Assumptions!$B$20+IF($B$274=0,$D$120,Assumptions!$B$4)+IF($C$274=0,$AI$120,Assumptions!$B$4)+IF($D$274=0,$AF$120,Assumptions!$B$4)+IF($E$274=0,$AC$120,Assumptions!$B$4)+IF($F$274=0,$Z$120,Assumptions!$B$4)+IF($G$274=0,$W$120,Assumptions!$B$4)+IF($H$274=0,$T$120,Assumptions!$B$4)</f>
        <v>20944752.5358044</v>
      </c>
      <c r="S274" s="18" t="n">
        <f aca="false">IF($R$274&gt;Assumptions!$B$4,$Q$274/$R$274&gt;Assumptions!$B$13,FALSE())</f>
        <v>1</v>
      </c>
      <c r="T274" s="18" t="n">
        <f aca="false">IF($S$274,($Q$274+Assumptions!$B$14*Assumptions!$B$13)/($R$274+Assumptions!$B$14),IF($R$274&gt;Assumptions!$B$4,$Q$274/$R$274,Assumptions!$B$4))</f>
        <v>47.8785177316647</v>
      </c>
      <c r="U274" s="18" t="n">
        <f aca="false">IF($B$274=1,$I$274,$D$120*$T$274)</f>
        <v>38172013.388241</v>
      </c>
      <c r="V274" s="18" t="n">
        <f aca="false">IF($C$274=1,$J$274,$AI$120*$T$274)</f>
        <v>293654283.652308</v>
      </c>
      <c r="W274" s="18" t="n">
        <f aca="false">IF($D$274=1,$K$274,$AF$120*$T$274)</f>
        <v>83004657.3936338</v>
      </c>
      <c r="X274" s="18" t="n">
        <f aca="false">IF($E$274=1,$L$274,$AC$120*$T$274)</f>
        <v>60000000</v>
      </c>
      <c r="Y274" s="18" t="n">
        <f aca="false">IF($F$274=1,$M$274,$Z$120*$T$274)</f>
        <v>143635553.194994</v>
      </c>
      <c r="Z274" s="18" t="n">
        <f aca="false">IF($G$274=1,$N$274,$W$120*$T$274)</f>
        <v>15000000</v>
      </c>
      <c r="AA274" s="18" t="n">
        <f aca="false">IF($H$274=1,$O$274,$T$120*$T$274)</f>
        <v>5000000</v>
      </c>
      <c r="AB274" s="18" t="n">
        <f aca="false">($J$120+$O$120)*$T$274</f>
        <v>13430538.4566789</v>
      </c>
      <c r="AC274" s="18" t="n">
        <f aca="false">Assumptions!$B$20*$T$274</f>
        <v>430906659.584982</v>
      </c>
      <c r="AD274" s="18" t="n">
        <f aca="false">IF($S$274,Assumptions!$B$14*($T$274-Assumptions!$B$13),Assumptions!$B$4)</f>
        <v>117196294.329162</v>
      </c>
      <c r="AE274" s="18" t="n">
        <f aca="false">$U$274+$V$274+$W$274+$X$274+$Y$274+$Z$274+$AA$274+$AB$274+$AC$274+$AD$274</f>
        <v>1200000000</v>
      </c>
      <c r="AF274" s="18" t="n">
        <f aca="false">IF(AND(IF($B$274=1,$U$274&gt;=INDEX($U$263:$U$390,1+$A$274-Assumptions!$B$77),$U$274&gt;INDEX($U$263:$U$390,1+$A$274+Assumptions!$B$77)),IF($C$274=1,$V$274&gt;=INDEX($V$263:$V$390,1+$A$274-Assumptions!$B$78),$V$274&gt;INDEX($V$263:$V$390,1+$A$274+Assumptions!$B$78)),IF($D$274=1,$W$274&gt;=INDEX($W$263:$W$390,1+$A$274-Assumptions!$B$79),$W$274&gt;INDEX($W$263:$W$390,1+$A$274+Assumptions!$B$79)),IF($E$274=1,$X$274&gt;=INDEX($X$263:$X$390,1+$A$274-Assumptions!$B$80),$X$274&gt;INDEX($X$263:$X$390,1+$A$274+Assumptions!$B$80)),IF($F$274=1,$Y$274&gt;=INDEX($Y$263:$Y$390,1+$A$274-Assumptions!$B$81),$Y$274&gt;INDEX($Y$263:$Y$390,1+$A$274+Assumptions!$B$81)),IF($G$274=1,$Z$274&gt;=INDEX($Z$263:$Z$390,1+$A$274-Assumptions!$B$82),$Z$274&gt;INDEX($Z$263:$Z$390,1+$A$274+Assumptions!$B$82)),IF($H$274=1,$AA$274&gt;=INDEX($AA$263:$AA$390,1+$A$274-Assumptions!$B$83),$AA$274&gt;INDEX($AA$263:$AA$390,1+$A$274+Assumptions!$B$83))),1,0)</f>
        <v>0</v>
      </c>
      <c r="AG274" s="16"/>
      <c r="AH274" s="16"/>
      <c r="AI274" s="16"/>
    </row>
    <row r="275" customFormat="false" ht="23.85" hidden="true" customHeight="false" outlineLevel="0" collapsed="false">
      <c r="A275" s="6" t="n">
        <f aca="false">ROW()-ROW($A$263)+Assumptions!$B$4</f>
        <v>12</v>
      </c>
      <c r="B275" s="18" t="n">
        <f aca="false">MOD(QUOTIENT($A$275,Assumptions!$B$77),2)</f>
        <v>0</v>
      </c>
      <c r="C275" s="18" t="n">
        <f aca="false">MOD(QUOTIENT($A$275,Assumptions!$B$78),2)</f>
        <v>0</v>
      </c>
      <c r="D275" s="18" t="n">
        <f aca="false">MOD(QUOTIENT($A$275,Assumptions!$B$79),2)</f>
        <v>0</v>
      </c>
      <c r="E275" s="18" t="n">
        <f aca="false">MOD(QUOTIENT($A$275,Assumptions!$B$80),2)</f>
        <v>1</v>
      </c>
      <c r="F275" s="18" t="n">
        <f aca="false">MOD(QUOTIENT($A$275,Assumptions!$B$81),2)</f>
        <v>1</v>
      </c>
      <c r="G275" s="18" t="n">
        <f aca="false">MOD(QUOTIENT($A$275,Assumptions!$B$82),2)</f>
        <v>0</v>
      </c>
      <c r="H275" s="18" t="n">
        <f aca="false">MOD(QUOTIENT($A$275,Assumptions!$B$83),2)</f>
        <v>0</v>
      </c>
      <c r="I275" s="18" t="n">
        <f aca="false">IF($B$275=1,MIN(Assumptions!$B$67,MAX(Assumptions!$B$4,Assumptions!$B$25-(Assumptions!$B$4))),Assumptions!$B$4)</f>
        <v>0</v>
      </c>
      <c r="J275" s="18" t="n">
        <f aca="false">IF($C$275=1,MIN(Assumptions!$B$66,MAX(Assumptions!$B$4,Assumptions!$B$25-($I$275))),Assumptions!$B$4)</f>
        <v>0</v>
      </c>
      <c r="K275" s="18" t="n">
        <f aca="false">IF($D$275=1,MIN(Assumptions!$B$61,MAX(Assumptions!$B$4,Assumptions!$B$25-($I$275+$J$275))),Assumptions!$B$4)</f>
        <v>0</v>
      </c>
      <c r="L275" s="18" t="n">
        <f aca="false">IF($E$275=1,MIN(Assumptions!$B$56,MAX(Assumptions!$B$4,Assumptions!$B$25-($I$275+$J$275+$K$275))),Assumptions!$B$4)</f>
        <v>60000000</v>
      </c>
      <c r="M275" s="18" t="n">
        <f aca="false">IF($F$275=1,MIN(Assumptions!$B$51,MAX(Assumptions!$B$4,Assumptions!$B$25-($I$275+$J$275+$K$275+$L$275))),Assumptions!$B$4)</f>
        <v>30000000</v>
      </c>
      <c r="N275" s="18" t="n">
        <f aca="false">IF($G$275=1,MIN(Assumptions!$B$46,MAX(Assumptions!$B$4,Assumptions!$B$25-($I$275+$J$275+$K$275+$L$275+$M$275))),Assumptions!$B$4)</f>
        <v>0</v>
      </c>
      <c r="O275" s="18" t="n">
        <f aca="false">IF($H$275=1,MIN(Assumptions!$B$41,MAX(Assumptions!$B$4,Assumptions!$B$25-($I$275+$J$275+$K$275+$L$275+$M$275+$N$275))),Assumptions!$B$4)</f>
        <v>0</v>
      </c>
      <c r="P275" s="18" t="n">
        <f aca="false">$I$275+$J$275+$K$275+$L$275+$M$275+$N$275+$O$275</f>
        <v>90000000</v>
      </c>
      <c r="Q275" s="18" t="n">
        <f aca="false">MAX(Assumptions!$B$4,Assumptions!$B$25-$P$275)</f>
        <v>1110000000</v>
      </c>
      <c r="R275" s="18" t="n">
        <f aca="false">$J$120+$O$120+Assumptions!$B$20+IF($B$275=0,$D$120,Assumptions!$B$4)+IF($C$275=0,$AI$120,Assumptions!$B$4)+IF($D$275=0,$AF$120,Assumptions!$B$4)+IF($E$275=0,$AC$120,Assumptions!$B$4)+IF($F$275=0,$Z$120,Assumptions!$B$4)+IF($G$275=0,$W$120,Assumptions!$B$4)+IF($H$275=0,$T$120,Assumptions!$B$4)</f>
        <v>27944752.5358044</v>
      </c>
      <c r="S275" s="18" t="n">
        <f aca="false">IF($R$275&gt;Assumptions!$B$4,$Q$275/$R$275&gt;Assumptions!$B$13,FALSE())</f>
        <v>1</v>
      </c>
      <c r="T275" s="18" t="n">
        <f aca="false">IF($S$275,($Q$275+Assumptions!$B$14*Assumptions!$B$13)/($R$275+Assumptions!$B$14),IF($R$275&gt;Assumptions!$B$4,$Q$275/$R$275,Assumptions!$B$4))</f>
        <v>36.5416010096207</v>
      </c>
      <c r="U275" s="18" t="n">
        <f aca="false">IF($B$275=1,$I$275,$D$120*$T$275)</f>
        <v>29133451.6825381</v>
      </c>
      <c r="V275" s="18" t="n">
        <f aca="false">IF($C$275=1,$J$275,$AI$120*$T$275)</f>
        <v>224121342.43855</v>
      </c>
      <c r="W275" s="18" t="n">
        <f aca="false">IF($D$275=1,$K$275,$AF$120*$T$275)</f>
        <v>63350396.2970945</v>
      </c>
      <c r="X275" s="18" t="n">
        <f aca="false">IF($E$275=1,$L$275,$AC$120*$T$275)</f>
        <v>60000000</v>
      </c>
      <c r="Y275" s="18" t="n">
        <f aca="false">IF($F$275=1,$M$275,$Z$120*$T$275)</f>
        <v>30000000</v>
      </c>
      <c r="Z275" s="18" t="n">
        <f aca="false">IF($G$275=1,$N$275,$W$120*$T$275)</f>
        <v>182708005.048103</v>
      </c>
      <c r="AA275" s="18" t="n">
        <f aca="false">IF($H$275=1,$O$275,$T$120*$T$275)</f>
        <v>182708005.048103</v>
      </c>
      <c r="AB275" s="18" t="n">
        <f aca="false">($J$120+$O$120)*$T$275</f>
        <v>10250387.8749728</v>
      </c>
      <c r="AC275" s="18" t="n">
        <f aca="false">Assumptions!$B$20*$T$275</f>
        <v>328874409.086586</v>
      </c>
      <c r="AD275" s="18" t="n">
        <f aca="false">IF($S$275,Assumptions!$B$14*($T$275-Assumptions!$B$13),Assumptions!$B$4)</f>
        <v>88854002.5240516</v>
      </c>
      <c r="AE275" s="18" t="n">
        <f aca="false">$U$275+$V$275+$W$275+$X$275+$Y$275+$Z$275+$AA$275+$AB$275+$AC$275+$AD$275</f>
        <v>1200000000</v>
      </c>
      <c r="AF275" s="18" t="n">
        <f aca="false">IF(AND(IF($B$275=1,$U$275&gt;=INDEX($U$263:$U$390,1+$A$275-Assumptions!$B$77),$U$275&gt;INDEX($U$263:$U$390,1+$A$275+Assumptions!$B$77)),IF($C$275=1,$V$275&gt;=INDEX($V$263:$V$390,1+$A$275-Assumptions!$B$78),$V$275&gt;INDEX($V$263:$V$390,1+$A$275+Assumptions!$B$78)),IF($D$275=1,$W$275&gt;=INDEX($W$263:$W$390,1+$A$275-Assumptions!$B$79),$W$275&gt;INDEX($W$263:$W$390,1+$A$275+Assumptions!$B$79)),IF($E$275=1,$X$275&gt;=INDEX($X$263:$X$390,1+$A$275-Assumptions!$B$80),$X$275&gt;INDEX($X$263:$X$390,1+$A$275+Assumptions!$B$80)),IF($F$275=1,$Y$275&gt;=INDEX($Y$263:$Y$390,1+$A$275-Assumptions!$B$81),$Y$275&gt;INDEX($Y$263:$Y$390,1+$A$275+Assumptions!$B$81)),IF($G$275=1,$Z$275&gt;=INDEX($Z$263:$Z$390,1+$A$275-Assumptions!$B$82),$Z$275&gt;INDEX($Z$263:$Z$390,1+$A$275+Assumptions!$B$82)),IF($H$275=1,$AA$275&gt;=INDEX($AA$263:$AA$390,1+$A$275-Assumptions!$B$83),$AA$275&gt;INDEX($AA$263:$AA$390,1+$A$275+Assumptions!$B$83))),1,0)</f>
        <v>0</v>
      </c>
      <c r="AG275" s="16"/>
      <c r="AH275" s="16"/>
      <c r="AI275" s="16"/>
    </row>
    <row r="276" customFormat="false" ht="23.85" hidden="true" customHeight="false" outlineLevel="0" collapsed="false">
      <c r="A276" s="6" t="n">
        <f aca="false">ROW()-ROW($A$263)+Assumptions!$B$4</f>
        <v>13</v>
      </c>
      <c r="B276" s="18" t="n">
        <f aca="false">MOD(QUOTIENT($A$276,Assumptions!$B$77),2)</f>
        <v>0</v>
      </c>
      <c r="C276" s="18" t="n">
        <f aca="false">MOD(QUOTIENT($A$276,Assumptions!$B$78),2)</f>
        <v>0</v>
      </c>
      <c r="D276" s="18" t="n">
        <f aca="false">MOD(QUOTIENT($A$276,Assumptions!$B$79),2)</f>
        <v>0</v>
      </c>
      <c r="E276" s="18" t="n">
        <f aca="false">MOD(QUOTIENT($A$276,Assumptions!$B$80),2)</f>
        <v>1</v>
      </c>
      <c r="F276" s="18" t="n">
        <f aca="false">MOD(QUOTIENT($A$276,Assumptions!$B$81),2)</f>
        <v>1</v>
      </c>
      <c r="G276" s="18" t="n">
        <f aca="false">MOD(QUOTIENT($A$276,Assumptions!$B$82),2)</f>
        <v>0</v>
      </c>
      <c r="H276" s="18" t="n">
        <f aca="false">MOD(QUOTIENT($A$276,Assumptions!$B$83),2)</f>
        <v>1</v>
      </c>
      <c r="I276" s="18" t="n">
        <f aca="false">IF($B$276=1,MIN(Assumptions!$B$67,MAX(Assumptions!$B$4,Assumptions!$B$25-(Assumptions!$B$4))),Assumptions!$B$4)</f>
        <v>0</v>
      </c>
      <c r="J276" s="18" t="n">
        <f aca="false">IF($C$276=1,MIN(Assumptions!$B$66,MAX(Assumptions!$B$4,Assumptions!$B$25-($I$276))),Assumptions!$B$4)</f>
        <v>0</v>
      </c>
      <c r="K276" s="18" t="n">
        <f aca="false">IF($D$276=1,MIN(Assumptions!$B$61,MAX(Assumptions!$B$4,Assumptions!$B$25-($I$276+$J$276))),Assumptions!$B$4)</f>
        <v>0</v>
      </c>
      <c r="L276" s="18" t="n">
        <f aca="false">IF($E$276=1,MIN(Assumptions!$B$56,MAX(Assumptions!$B$4,Assumptions!$B$25-($I$276+$J$276+$K$276))),Assumptions!$B$4)</f>
        <v>60000000</v>
      </c>
      <c r="M276" s="18" t="n">
        <f aca="false">IF($F$276=1,MIN(Assumptions!$B$51,MAX(Assumptions!$B$4,Assumptions!$B$25-($I$276+$J$276+$K$276+$L$276))),Assumptions!$B$4)</f>
        <v>30000000</v>
      </c>
      <c r="N276" s="18" t="n">
        <f aca="false">IF($G$276=1,MIN(Assumptions!$B$46,MAX(Assumptions!$B$4,Assumptions!$B$25-($I$276+$J$276+$K$276+$L$276+$M$276))),Assumptions!$B$4)</f>
        <v>0</v>
      </c>
      <c r="O276" s="18" t="n">
        <f aca="false">IF($H$276=1,MIN(Assumptions!$B$41,MAX(Assumptions!$B$4,Assumptions!$B$25-($I$276+$J$276+$K$276+$L$276+$M$276+$N$276))),Assumptions!$B$4)</f>
        <v>5000000</v>
      </c>
      <c r="P276" s="18" t="n">
        <f aca="false">$I$276+$J$276+$K$276+$L$276+$M$276+$N$276+$O$276</f>
        <v>95000000</v>
      </c>
      <c r="Q276" s="18" t="n">
        <f aca="false">MAX(Assumptions!$B$4,Assumptions!$B$25-$P$276)</f>
        <v>1105000000</v>
      </c>
      <c r="R276" s="18" t="n">
        <f aca="false">$J$120+$O$120+Assumptions!$B$20+IF($B$276=0,$D$120,Assumptions!$B$4)+IF($C$276=0,$AI$120,Assumptions!$B$4)+IF($D$276=0,$AF$120,Assumptions!$B$4)+IF($E$276=0,$AC$120,Assumptions!$B$4)+IF($F$276=0,$Z$120,Assumptions!$B$4)+IF($G$276=0,$W$120,Assumptions!$B$4)+IF($H$276=0,$T$120,Assumptions!$B$4)</f>
        <v>22944752.5358044</v>
      </c>
      <c r="S276" s="18" t="n">
        <f aca="false">IF($R$276&gt;Assumptions!$B$4,$Q$276/$R$276&gt;Assumptions!$B$13,FALSE())</f>
        <v>1</v>
      </c>
      <c r="T276" s="18" t="n">
        <f aca="false">IF($S$276,($Q$276+Assumptions!$B$14*Assumptions!$B$13)/($R$276+Assumptions!$B$14),IF($R$276&gt;Assumptions!$B$4,$Q$276/$R$276,Assumptions!$B$4))</f>
        <v>43.5256738473519</v>
      </c>
      <c r="U276" s="18" t="n">
        <f aca="false">IF($B$276=1,$I$276,$D$120*$T$276)</f>
        <v>34701629.9490514</v>
      </c>
      <c r="V276" s="18" t="n">
        <f aca="false">IF($C$276=1,$J$276,$AI$120*$T$276)</f>
        <v>266956897.992584</v>
      </c>
      <c r="W276" s="18" t="n">
        <f aca="false">IF($D$276=1,$K$276,$AF$120*$T$276)</f>
        <v>75458343.6725135</v>
      </c>
      <c r="X276" s="18" t="n">
        <f aca="false">IF($E$276=1,$L$276,$AC$120*$T$276)</f>
        <v>60000000</v>
      </c>
      <c r="Y276" s="18" t="n">
        <f aca="false">IF($F$276=1,$M$276,$Z$120*$T$276)</f>
        <v>30000000</v>
      </c>
      <c r="Z276" s="18" t="n">
        <f aca="false">IF($G$276=1,$N$276,$W$120*$T$276)</f>
        <v>217628369.236759</v>
      </c>
      <c r="AA276" s="18" t="n">
        <f aca="false">IF($H$276=1,$O$276,$T$120*$T$276)</f>
        <v>5000000</v>
      </c>
      <c r="AB276" s="18" t="n">
        <f aca="false">($J$120+$O$120)*$T$276</f>
        <v>12209509.9045456</v>
      </c>
      <c r="AC276" s="18" t="n">
        <f aca="false">Assumptions!$B$20*$T$276</f>
        <v>391731064.626167</v>
      </c>
      <c r="AD276" s="18" t="n">
        <f aca="false">IF($S$276,Assumptions!$B$14*($T$276-Assumptions!$B$13),Assumptions!$B$4)</f>
        <v>106314184.61838</v>
      </c>
      <c r="AE276" s="18" t="n">
        <f aca="false">$U$276+$V$276+$W$276+$X$276+$Y$276+$Z$276+$AA$276+$AB$276+$AC$276+$AD$276</f>
        <v>1200000000</v>
      </c>
      <c r="AF276" s="18" t="n">
        <f aca="false">IF(AND(IF($B$276=1,$U$276&gt;=INDEX($U$263:$U$390,1+$A$276-Assumptions!$B$77),$U$276&gt;INDEX($U$263:$U$390,1+$A$276+Assumptions!$B$77)),IF($C$276=1,$V$276&gt;=INDEX($V$263:$V$390,1+$A$276-Assumptions!$B$78),$V$276&gt;INDEX($V$263:$V$390,1+$A$276+Assumptions!$B$78)),IF($D$276=1,$W$276&gt;=INDEX($W$263:$W$390,1+$A$276-Assumptions!$B$79),$W$276&gt;INDEX($W$263:$W$390,1+$A$276+Assumptions!$B$79)),IF($E$276=1,$X$276&gt;=INDEX($X$263:$X$390,1+$A$276-Assumptions!$B$80),$X$276&gt;INDEX($X$263:$X$390,1+$A$276+Assumptions!$B$80)),IF($F$276=1,$Y$276&gt;=INDEX($Y$263:$Y$390,1+$A$276-Assumptions!$B$81),$Y$276&gt;INDEX($Y$263:$Y$390,1+$A$276+Assumptions!$B$81)),IF($G$276=1,$Z$276&gt;=INDEX($Z$263:$Z$390,1+$A$276-Assumptions!$B$82),$Z$276&gt;INDEX($Z$263:$Z$390,1+$A$276+Assumptions!$B$82)),IF($H$276=1,$AA$276&gt;=INDEX($AA$263:$AA$390,1+$A$276-Assumptions!$B$83),$AA$276&gt;INDEX($AA$263:$AA$390,1+$A$276+Assumptions!$B$83))),1,0)</f>
        <v>0</v>
      </c>
      <c r="AG276" s="16"/>
      <c r="AH276" s="16"/>
      <c r="AI276" s="16"/>
    </row>
    <row r="277" customFormat="false" ht="23.85" hidden="true" customHeight="false" outlineLevel="0" collapsed="false">
      <c r="A277" s="6" t="n">
        <f aca="false">ROW()-ROW($A$263)+Assumptions!$B$4</f>
        <v>14</v>
      </c>
      <c r="B277" s="18" t="n">
        <f aca="false">MOD(QUOTIENT($A$277,Assumptions!$B$77),2)</f>
        <v>0</v>
      </c>
      <c r="C277" s="18" t="n">
        <f aca="false">MOD(QUOTIENT($A$277,Assumptions!$B$78),2)</f>
        <v>0</v>
      </c>
      <c r="D277" s="18" t="n">
        <f aca="false">MOD(QUOTIENT($A$277,Assumptions!$B$79),2)</f>
        <v>0</v>
      </c>
      <c r="E277" s="18" t="n">
        <f aca="false">MOD(QUOTIENT($A$277,Assumptions!$B$80),2)</f>
        <v>1</v>
      </c>
      <c r="F277" s="18" t="n">
        <f aca="false">MOD(QUOTIENT($A$277,Assumptions!$B$81),2)</f>
        <v>1</v>
      </c>
      <c r="G277" s="18" t="n">
        <f aca="false">MOD(QUOTIENT($A$277,Assumptions!$B$82),2)</f>
        <v>1</v>
      </c>
      <c r="H277" s="18" t="n">
        <f aca="false">MOD(QUOTIENT($A$277,Assumptions!$B$83),2)</f>
        <v>0</v>
      </c>
      <c r="I277" s="18" t="n">
        <f aca="false">IF($B$277=1,MIN(Assumptions!$B$67,MAX(Assumptions!$B$4,Assumptions!$B$25-(Assumptions!$B$4))),Assumptions!$B$4)</f>
        <v>0</v>
      </c>
      <c r="J277" s="18" t="n">
        <f aca="false">IF($C$277=1,MIN(Assumptions!$B$66,MAX(Assumptions!$B$4,Assumptions!$B$25-($I$277))),Assumptions!$B$4)</f>
        <v>0</v>
      </c>
      <c r="K277" s="18" t="n">
        <f aca="false">IF($D$277=1,MIN(Assumptions!$B$61,MAX(Assumptions!$B$4,Assumptions!$B$25-($I$277+$J$277))),Assumptions!$B$4)</f>
        <v>0</v>
      </c>
      <c r="L277" s="18" t="n">
        <f aca="false">IF($E$277=1,MIN(Assumptions!$B$56,MAX(Assumptions!$B$4,Assumptions!$B$25-($I$277+$J$277+$K$277))),Assumptions!$B$4)</f>
        <v>60000000</v>
      </c>
      <c r="M277" s="18" t="n">
        <f aca="false">IF($F$277=1,MIN(Assumptions!$B$51,MAX(Assumptions!$B$4,Assumptions!$B$25-($I$277+$J$277+$K$277+$L$277))),Assumptions!$B$4)</f>
        <v>30000000</v>
      </c>
      <c r="N277" s="18" t="n">
        <f aca="false">IF($G$277=1,MIN(Assumptions!$B$46,MAX(Assumptions!$B$4,Assumptions!$B$25-($I$277+$J$277+$K$277+$L$277+$M$277))),Assumptions!$B$4)</f>
        <v>15000000</v>
      </c>
      <c r="O277" s="18" t="n">
        <f aca="false">IF($H$277=1,MIN(Assumptions!$B$41,MAX(Assumptions!$B$4,Assumptions!$B$25-($I$277+$J$277+$K$277+$L$277+$M$277+$N$277))),Assumptions!$B$4)</f>
        <v>0</v>
      </c>
      <c r="P277" s="18" t="n">
        <f aca="false">$I$277+$J$277+$K$277+$L$277+$M$277+$N$277+$O$277</f>
        <v>105000000</v>
      </c>
      <c r="Q277" s="18" t="n">
        <f aca="false">MAX(Assumptions!$B$4,Assumptions!$B$25-$P$277)</f>
        <v>1095000000</v>
      </c>
      <c r="R277" s="18" t="n">
        <f aca="false">$J$120+$O$120+Assumptions!$B$20+IF($B$277=0,$D$120,Assumptions!$B$4)+IF($C$277=0,$AI$120,Assumptions!$B$4)+IF($D$277=0,$AF$120,Assumptions!$B$4)+IF($E$277=0,$AC$120,Assumptions!$B$4)+IF($F$277=0,$Z$120,Assumptions!$B$4)+IF($G$277=0,$W$120,Assumptions!$B$4)+IF($H$277=0,$T$120,Assumptions!$B$4)</f>
        <v>22944752.5358044</v>
      </c>
      <c r="S277" s="18" t="n">
        <f aca="false">IF($R$277&gt;Assumptions!$B$4,$Q$277/$R$277&gt;Assumptions!$B$13,FALSE())</f>
        <v>1</v>
      </c>
      <c r="T277" s="18" t="n">
        <f aca="false">IF($S$277,($Q$277+Assumptions!$B$14*Assumptions!$B$13)/($R$277+Assumptions!$B$14),IF($R$277&gt;Assumptions!$B$4,$Q$277/$R$277,Assumptions!$B$4))</f>
        <v>43.132665505615</v>
      </c>
      <c r="U277" s="18" t="n">
        <f aca="false">IF($B$277=1,$I$277,$D$120*$T$277)</f>
        <v>34388296.9472541</v>
      </c>
      <c r="V277" s="18" t="n">
        <f aca="false">IF($C$277=1,$J$277,$AI$120*$T$277)</f>
        <v>264546451.961048</v>
      </c>
      <c r="W277" s="18" t="n">
        <f aca="false">IF($D$277=1,$K$277,$AF$120*$T$277)</f>
        <v>74777004.2262606</v>
      </c>
      <c r="X277" s="18" t="n">
        <f aca="false">IF($E$277=1,$L$277,$AC$120*$T$277)</f>
        <v>60000000</v>
      </c>
      <c r="Y277" s="18" t="n">
        <f aca="false">IF($F$277=1,$M$277,$Z$120*$T$277)</f>
        <v>30000000</v>
      </c>
      <c r="Z277" s="18" t="n">
        <f aca="false">IF($G$277=1,$N$277,$W$120*$T$277)</f>
        <v>15000000</v>
      </c>
      <c r="AA277" s="18" t="n">
        <f aca="false">IF($H$277=1,$O$277,$T$120*$T$277)</f>
        <v>215663327.528075</v>
      </c>
      <c r="AB277" s="18" t="n">
        <f aca="false">($J$120+$O$120)*$T$277</f>
        <v>12099266.022789</v>
      </c>
      <c r="AC277" s="18" t="n">
        <f aca="false">Assumptions!$B$20*$T$277</f>
        <v>388193989.550535</v>
      </c>
      <c r="AD277" s="18" t="n">
        <f aca="false">IF($S$277,Assumptions!$B$14*($T$277-Assumptions!$B$13),Assumptions!$B$4)</f>
        <v>105331663.764038</v>
      </c>
      <c r="AE277" s="18" t="n">
        <f aca="false">$U$277+$V$277+$W$277+$X$277+$Y$277+$Z$277+$AA$277+$AB$277+$AC$277+$AD$277</f>
        <v>1200000000</v>
      </c>
      <c r="AF277" s="18" t="n">
        <f aca="false">IF(AND(IF($B$277=1,$U$277&gt;=INDEX($U$263:$U$390,1+$A$277-Assumptions!$B$77),$U$277&gt;INDEX($U$263:$U$390,1+$A$277+Assumptions!$B$77)),IF($C$277=1,$V$277&gt;=INDEX($V$263:$V$390,1+$A$277-Assumptions!$B$78),$V$277&gt;INDEX($V$263:$V$390,1+$A$277+Assumptions!$B$78)),IF($D$277=1,$W$277&gt;=INDEX($W$263:$W$390,1+$A$277-Assumptions!$B$79),$W$277&gt;INDEX($W$263:$W$390,1+$A$277+Assumptions!$B$79)),IF($E$277=1,$X$277&gt;=INDEX($X$263:$X$390,1+$A$277-Assumptions!$B$80),$X$277&gt;INDEX($X$263:$X$390,1+$A$277+Assumptions!$B$80)),IF($F$277=1,$Y$277&gt;=INDEX($Y$263:$Y$390,1+$A$277-Assumptions!$B$81),$Y$277&gt;INDEX($Y$263:$Y$390,1+$A$277+Assumptions!$B$81)),IF($G$277=1,$Z$277&gt;=INDEX($Z$263:$Z$390,1+$A$277-Assumptions!$B$82),$Z$277&gt;INDEX($Z$263:$Z$390,1+$A$277+Assumptions!$B$82)),IF($H$277=1,$AA$277&gt;=INDEX($AA$263:$AA$390,1+$A$277-Assumptions!$B$83),$AA$277&gt;INDEX($AA$263:$AA$390,1+$A$277+Assumptions!$B$83))),1,0)</f>
        <v>0</v>
      </c>
      <c r="AG277" s="16"/>
      <c r="AH277" s="16"/>
      <c r="AI277" s="16"/>
    </row>
    <row r="278" customFormat="false" ht="23.85" hidden="true" customHeight="false" outlineLevel="0" collapsed="false">
      <c r="A278" s="6" t="n">
        <f aca="false">ROW()-ROW($A$263)+Assumptions!$B$4</f>
        <v>15</v>
      </c>
      <c r="B278" s="18" t="n">
        <f aca="false">MOD(QUOTIENT($A$278,Assumptions!$B$77),2)</f>
        <v>0</v>
      </c>
      <c r="C278" s="18" t="n">
        <f aca="false">MOD(QUOTIENT($A$278,Assumptions!$B$78),2)</f>
        <v>0</v>
      </c>
      <c r="D278" s="18" t="n">
        <f aca="false">MOD(QUOTIENT($A$278,Assumptions!$B$79),2)</f>
        <v>0</v>
      </c>
      <c r="E278" s="18" t="n">
        <f aca="false">MOD(QUOTIENT($A$278,Assumptions!$B$80),2)</f>
        <v>1</v>
      </c>
      <c r="F278" s="18" t="n">
        <f aca="false">MOD(QUOTIENT($A$278,Assumptions!$B$81),2)</f>
        <v>1</v>
      </c>
      <c r="G278" s="18" t="n">
        <f aca="false">MOD(QUOTIENT($A$278,Assumptions!$B$82),2)</f>
        <v>1</v>
      </c>
      <c r="H278" s="18" t="n">
        <f aca="false">MOD(QUOTIENT($A$278,Assumptions!$B$83),2)</f>
        <v>1</v>
      </c>
      <c r="I278" s="18" t="n">
        <f aca="false">IF($B$278=1,MIN(Assumptions!$B$67,MAX(Assumptions!$B$4,Assumptions!$B$25-(Assumptions!$B$4))),Assumptions!$B$4)</f>
        <v>0</v>
      </c>
      <c r="J278" s="18" t="n">
        <f aca="false">IF($C$278=1,MIN(Assumptions!$B$66,MAX(Assumptions!$B$4,Assumptions!$B$25-($I$278))),Assumptions!$B$4)</f>
        <v>0</v>
      </c>
      <c r="K278" s="18" t="n">
        <f aca="false">IF($D$278=1,MIN(Assumptions!$B$61,MAX(Assumptions!$B$4,Assumptions!$B$25-($I$278+$J$278))),Assumptions!$B$4)</f>
        <v>0</v>
      </c>
      <c r="L278" s="18" t="n">
        <f aca="false">IF($E$278=1,MIN(Assumptions!$B$56,MAX(Assumptions!$B$4,Assumptions!$B$25-($I$278+$J$278+$K$278))),Assumptions!$B$4)</f>
        <v>60000000</v>
      </c>
      <c r="M278" s="18" t="n">
        <f aca="false">IF($F$278=1,MIN(Assumptions!$B$51,MAX(Assumptions!$B$4,Assumptions!$B$25-($I$278+$J$278+$K$278+$L$278))),Assumptions!$B$4)</f>
        <v>30000000</v>
      </c>
      <c r="N278" s="18" t="n">
        <f aca="false">IF($G$278=1,MIN(Assumptions!$B$46,MAX(Assumptions!$B$4,Assumptions!$B$25-($I$278+$J$278+$K$278+$L$278+$M$278))),Assumptions!$B$4)</f>
        <v>15000000</v>
      </c>
      <c r="O278" s="18" t="n">
        <f aca="false">IF($H$278=1,MIN(Assumptions!$B$41,MAX(Assumptions!$B$4,Assumptions!$B$25-($I$278+$J$278+$K$278+$L$278+$M$278+$N$278))),Assumptions!$B$4)</f>
        <v>5000000</v>
      </c>
      <c r="P278" s="18" t="n">
        <f aca="false">$I$278+$J$278+$K$278+$L$278+$M$278+$N$278+$O$278</f>
        <v>110000000</v>
      </c>
      <c r="Q278" s="18" t="n">
        <f aca="false">MAX(Assumptions!$B$4,Assumptions!$B$25-$P$278)</f>
        <v>1090000000</v>
      </c>
      <c r="R278" s="18" t="n">
        <f aca="false">$J$120+$O$120+Assumptions!$B$20+IF($B$278=0,$D$120,Assumptions!$B$4)+IF($C$278=0,$AI$120,Assumptions!$B$4)+IF($D$278=0,$AF$120,Assumptions!$B$4)+IF($E$278=0,$AC$120,Assumptions!$B$4)+IF($F$278=0,$Z$120,Assumptions!$B$4)+IF($G$278=0,$W$120,Assumptions!$B$4)+IF($H$278=0,$T$120,Assumptions!$B$4)</f>
        <v>17944752.5358044</v>
      </c>
      <c r="S278" s="18" t="n">
        <f aca="false">IF($R$278&gt;Assumptions!$B$4,$Q$278/$R$278&gt;Assumptions!$B$13,FALSE())</f>
        <v>1</v>
      </c>
      <c r="T278" s="18" t="n">
        <f aca="false">IF($S$278,($Q$278+Assumptions!$B$14*Assumptions!$B$13)/($R$278+Assumptions!$B$14),IF($R$278&gt;Assumptions!$B$4,$Q$278/$R$278,Assumptions!$B$4))</f>
        <v>53.4366947257852</v>
      </c>
      <c r="U278" s="18" t="n">
        <f aca="false">IF($B$278=1,$I$278,$D$120*$T$278)</f>
        <v>42603370.4286337</v>
      </c>
      <c r="V278" s="18" t="n">
        <f aca="false">IF($C$278=1,$J$278,$AI$120*$T$278)</f>
        <v>327744363.315358</v>
      </c>
      <c r="W278" s="18" t="n">
        <f aca="false">IF($D$278=1,$K$278,$AF$120*$T$278)</f>
        <v>92640598.5001612</v>
      </c>
      <c r="X278" s="18" t="n">
        <f aca="false">IF($E$278=1,$L$278,$AC$120*$T$278)</f>
        <v>60000000</v>
      </c>
      <c r="Y278" s="18" t="n">
        <f aca="false">IF($F$278=1,$M$278,$Z$120*$T$278)</f>
        <v>30000000</v>
      </c>
      <c r="Z278" s="18" t="n">
        <f aca="false">IF($G$278=1,$N$278,$W$120*$T$278)</f>
        <v>15000000</v>
      </c>
      <c r="AA278" s="18" t="n">
        <f aca="false">IF($H$278=1,$O$278,$T$120*$T$278)</f>
        <v>5000000</v>
      </c>
      <c r="AB278" s="18" t="n">
        <f aca="false">($J$120+$O$120)*$T$278</f>
        <v>14989678.4093177</v>
      </c>
      <c r="AC278" s="18" t="n">
        <f aca="false">Assumptions!$B$20*$T$278</f>
        <v>480930252.532066</v>
      </c>
      <c r="AD278" s="18" t="n">
        <f aca="false">IF($S$278,Assumptions!$B$14*($T$278-Assumptions!$B$13),Assumptions!$B$4)</f>
        <v>131091736.814463</v>
      </c>
      <c r="AE278" s="18" t="n">
        <f aca="false">$U$278+$V$278+$W$278+$X$278+$Y$278+$Z$278+$AA$278+$AB$278+$AC$278+$AD$278</f>
        <v>1200000000</v>
      </c>
      <c r="AF278" s="18" t="n">
        <f aca="false">IF(AND(IF($B$278=1,$U$278&gt;=INDEX($U$263:$U$390,1+$A$278-Assumptions!$B$77),$U$278&gt;INDEX($U$263:$U$390,1+$A$278+Assumptions!$B$77)),IF($C$278=1,$V$278&gt;=INDEX($V$263:$V$390,1+$A$278-Assumptions!$B$78),$V$278&gt;INDEX($V$263:$V$390,1+$A$278+Assumptions!$B$78)),IF($D$278=1,$W$278&gt;=INDEX($W$263:$W$390,1+$A$278-Assumptions!$B$79),$W$278&gt;INDEX($W$263:$W$390,1+$A$278+Assumptions!$B$79)),IF($E$278=1,$X$278&gt;=INDEX($X$263:$X$390,1+$A$278-Assumptions!$B$80),$X$278&gt;INDEX($X$263:$X$390,1+$A$278+Assumptions!$B$80)),IF($F$278=1,$Y$278&gt;=INDEX($Y$263:$Y$390,1+$A$278-Assumptions!$B$81),$Y$278&gt;INDEX($Y$263:$Y$390,1+$A$278+Assumptions!$B$81)),IF($G$278=1,$Z$278&gt;=INDEX($Z$263:$Z$390,1+$A$278-Assumptions!$B$82),$Z$278&gt;INDEX($Z$263:$Z$390,1+$A$278+Assumptions!$B$82)),IF($H$278=1,$AA$278&gt;=INDEX($AA$263:$AA$390,1+$A$278-Assumptions!$B$83),$AA$278&gt;INDEX($AA$263:$AA$390,1+$A$278+Assumptions!$B$83))),1,0)</f>
        <v>0</v>
      </c>
      <c r="AG278" s="16"/>
      <c r="AH278" s="16"/>
      <c r="AI278" s="16"/>
    </row>
    <row r="279" customFormat="false" ht="23.85" hidden="true" customHeight="false" outlineLevel="0" collapsed="false">
      <c r="A279" s="6" t="n">
        <f aca="false">ROW()-ROW($A$263)+Assumptions!$B$4</f>
        <v>16</v>
      </c>
      <c r="B279" s="18" t="n">
        <f aca="false">MOD(QUOTIENT($A$279,Assumptions!$B$77),2)</f>
        <v>0</v>
      </c>
      <c r="C279" s="18" t="n">
        <f aca="false">MOD(QUOTIENT($A$279,Assumptions!$B$78),2)</f>
        <v>0</v>
      </c>
      <c r="D279" s="18" t="n">
        <f aca="false">MOD(QUOTIENT($A$279,Assumptions!$B$79),2)</f>
        <v>1</v>
      </c>
      <c r="E279" s="18" t="n">
        <f aca="false">MOD(QUOTIENT($A$279,Assumptions!$B$80),2)</f>
        <v>0</v>
      </c>
      <c r="F279" s="18" t="n">
        <f aca="false">MOD(QUOTIENT($A$279,Assumptions!$B$81),2)</f>
        <v>0</v>
      </c>
      <c r="G279" s="18" t="n">
        <f aca="false">MOD(QUOTIENT($A$279,Assumptions!$B$82),2)</f>
        <v>0</v>
      </c>
      <c r="H279" s="18" t="n">
        <f aca="false">MOD(QUOTIENT($A$279,Assumptions!$B$83),2)</f>
        <v>0</v>
      </c>
      <c r="I279" s="18" t="n">
        <f aca="false">IF($B$279=1,MIN(Assumptions!$B$67,MAX(Assumptions!$B$4,Assumptions!$B$25-(Assumptions!$B$4))),Assumptions!$B$4)</f>
        <v>0</v>
      </c>
      <c r="J279" s="18" t="n">
        <f aca="false">IF($C$279=1,MIN(Assumptions!$B$66,MAX(Assumptions!$B$4,Assumptions!$B$25-($I$279))),Assumptions!$B$4)</f>
        <v>0</v>
      </c>
      <c r="K279" s="18" t="n">
        <f aca="false">IF($D$279=1,MIN(Assumptions!$B$61,MAX(Assumptions!$B$4,Assumptions!$B$25-($I$279+$J$279))),Assumptions!$B$4)</f>
        <v>100000000</v>
      </c>
      <c r="L279" s="18" t="n">
        <f aca="false">IF($E$279=1,MIN(Assumptions!$B$56,MAX(Assumptions!$B$4,Assumptions!$B$25-($I$279+$J$279+$K$279))),Assumptions!$B$4)</f>
        <v>0</v>
      </c>
      <c r="M279" s="18" t="n">
        <f aca="false">IF($F$279=1,MIN(Assumptions!$B$51,MAX(Assumptions!$B$4,Assumptions!$B$25-($I$279+$J$279+$K$279+$L$279))),Assumptions!$B$4)</f>
        <v>0</v>
      </c>
      <c r="N279" s="18" t="n">
        <f aca="false">IF($G$279=1,MIN(Assumptions!$B$46,MAX(Assumptions!$B$4,Assumptions!$B$25-($I$279+$J$279+$K$279+$L$279+$M$279))),Assumptions!$B$4)</f>
        <v>0</v>
      </c>
      <c r="O279" s="18" t="n">
        <f aca="false">IF($H$279=1,MIN(Assumptions!$B$41,MAX(Assumptions!$B$4,Assumptions!$B$25-($I$279+$J$279+$K$279+$L$279+$M$279+$N$279))),Assumptions!$B$4)</f>
        <v>0</v>
      </c>
      <c r="P279" s="18" t="n">
        <f aca="false">$I$279+$J$279+$K$279+$L$279+$M$279+$N$279+$O$279</f>
        <v>100000000</v>
      </c>
      <c r="Q279" s="18" t="n">
        <f aca="false">MAX(Assumptions!$B$4,Assumptions!$B$25-$P$279)</f>
        <v>1100000000</v>
      </c>
      <c r="R279" s="18" t="n">
        <f aca="false">$J$120+$O$120+Assumptions!$B$20+IF($B$279=0,$D$120,Assumptions!$B$4)+IF($C$279=0,$AI$120,Assumptions!$B$4)+IF($D$279=0,$AF$120,Assumptions!$B$4)+IF($E$279=0,$AC$120,Assumptions!$B$4)+IF($F$279=0,$Z$120,Assumptions!$B$4)+IF($G$279=0,$W$120,Assumptions!$B$4)+IF($H$279=0,$T$120,Assumptions!$B$4)</f>
        <v>31611101.1755256</v>
      </c>
      <c r="S279" s="18" t="n">
        <f aca="false">IF($R$279&gt;Assumptions!$B$4,$Q$279/$R$279&gt;Assumptions!$B$13,FALSE())</f>
        <v>1</v>
      </c>
      <c r="T279" s="18" t="n">
        <f aca="false">IF($S$279,($Q$279+Assumptions!$B$14*Assumptions!$B$13)/($R$279+Assumptions!$B$14),IF($R$279&gt;Assumptions!$B$4,$Q$279/$R$279,Assumptions!$B$4))</f>
        <v>32.3208563196733</v>
      </c>
      <c r="U279" s="18" t="n">
        <f aca="false">IF($B$279=1,$I$279,$D$120*$T$279)</f>
        <v>25768386.7129837</v>
      </c>
      <c r="V279" s="18" t="n">
        <f aca="false">IF($C$279=1,$J$279,$AI$120*$T$279)</f>
        <v>198234163.446247</v>
      </c>
      <c r="W279" s="18" t="n">
        <f aca="false">IF($D$279=1,$K$279,$AF$120*$T$279)</f>
        <v>100000000</v>
      </c>
      <c r="X279" s="18" t="n">
        <f aca="false">IF($E$279=1,$L$279,$AC$120*$T$279)</f>
        <v>77570055.1672159</v>
      </c>
      <c r="Y279" s="18" t="n">
        <f aca="false">IF($F$279=1,$M$279,$Z$120*$T$279)</f>
        <v>96962568.9590199</v>
      </c>
      <c r="Z279" s="18" t="n">
        <f aca="false">IF($G$279=1,$N$279,$W$120*$T$279)</f>
        <v>161604281.598366</v>
      </c>
      <c r="AA279" s="18" t="n">
        <f aca="false">IF($H$279=1,$O$279,$T$120*$T$279)</f>
        <v>161604281.598366</v>
      </c>
      <c r="AB279" s="18" t="n">
        <f aca="false">($J$120+$O$120)*$T$279</f>
        <v>9066414.84155806</v>
      </c>
      <c r="AC279" s="18" t="n">
        <f aca="false">Assumptions!$B$20*$T$279</f>
        <v>290887706.87706</v>
      </c>
      <c r="AD279" s="18" t="n">
        <f aca="false">IF($S$279,Assumptions!$B$14*($T$279-Assumptions!$B$13),Assumptions!$B$4)</f>
        <v>78302140.7991832</v>
      </c>
      <c r="AE279" s="18" t="n">
        <f aca="false">$U$279+$V$279+$W$279+$X$279+$Y$279+$Z$279+$AA$279+$AB$279+$AC$279+$AD$279</f>
        <v>1200000000</v>
      </c>
      <c r="AF279" s="18" t="n">
        <f aca="false">IF(AND(IF($B$279=1,$U$279&gt;=INDEX($U$263:$U$390,1+$A$279-Assumptions!$B$77),$U$279&gt;INDEX($U$263:$U$390,1+$A$279+Assumptions!$B$77)),IF($C$279=1,$V$279&gt;=INDEX($V$263:$V$390,1+$A$279-Assumptions!$B$78),$V$279&gt;INDEX($V$263:$V$390,1+$A$279+Assumptions!$B$78)),IF($D$279=1,$W$279&gt;=INDEX($W$263:$W$390,1+$A$279-Assumptions!$B$79),$W$279&gt;INDEX($W$263:$W$390,1+$A$279+Assumptions!$B$79)),IF($E$279=1,$X$279&gt;=INDEX($X$263:$X$390,1+$A$279-Assumptions!$B$80),$X$279&gt;INDEX($X$263:$X$390,1+$A$279+Assumptions!$B$80)),IF($F$279=1,$Y$279&gt;=INDEX($Y$263:$Y$390,1+$A$279-Assumptions!$B$81),$Y$279&gt;INDEX($Y$263:$Y$390,1+$A$279+Assumptions!$B$81)),IF($G$279=1,$Z$279&gt;=INDEX($Z$263:$Z$390,1+$A$279-Assumptions!$B$82),$Z$279&gt;INDEX($Z$263:$Z$390,1+$A$279+Assumptions!$B$82)),IF($H$279=1,$AA$279&gt;=INDEX($AA$263:$AA$390,1+$A$279-Assumptions!$B$83),$AA$279&gt;INDEX($AA$263:$AA$390,1+$A$279+Assumptions!$B$83))),1,0)</f>
        <v>0</v>
      </c>
      <c r="AG279" s="16"/>
      <c r="AH279" s="16"/>
      <c r="AI279" s="16"/>
    </row>
    <row r="280" customFormat="false" ht="23.85" hidden="true" customHeight="false" outlineLevel="0" collapsed="false">
      <c r="A280" s="6" t="n">
        <f aca="false">ROW()-ROW($A$263)+Assumptions!$B$4</f>
        <v>17</v>
      </c>
      <c r="B280" s="18" t="n">
        <f aca="false">MOD(QUOTIENT($A$280,Assumptions!$B$77),2)</f>
        <v>0</v>
      </c>
      <c r="C280" s="18" t="n">
        <f aca="false">MOD(QUOTIENT($A$280,Assumptions!$B$78),2)</f>
        <v>0</v>
      </c>
      <c r="D280" s="18" t="n">
        <f aca="false">MOD(QUOTIENT($A$280,Assumptions!$B$79),2)</f>
        <v>1</v>
      </c>
      <c r="E280" s="18" t="n">
        <f aca="false">MOD(QUOTIENT($A$280,Assumptions!$B$80),2)</f>
        <v>0</v>
      </c>
      <c r="F280" s="18" t="n">
        <f aca="false">MOD(QUOTIENT($A$280,Assumptions!$B$81),2)</f>
        <v>0</v>
      </c>
      <c r="G280" s="18" t="n">
        <f aca="false">MOD(QUOTIENT($A$280,Assumptions!$B$82),2)</f>
        <v>0</v>
      </c>
      <c r="H280" s="18" t="n">
        <f aca="false">MOD(QUOTIENT($A$280,Assumptions!$B$83),2)</f>
        <v>1</v>
      </c>
      <c r="I280" s="18" t="n">
        <f aca="false">IF($B$280=1,MIN(Assumptions!$B$67,MAX(Assumptions!$B$4,Assumptions!$B$25-(Assumptions!$B$4))),Assumptions!$B$4)</f>
        <v>0</v>
      </c>
      <c r="J280" s="18" t="n">
        <f aca="false">IF($C$280=1,MIN(Assumptions!$B$66,MAX(Assumptions!$B$4,Assumptions!$B$25-($I$280))),Assumptions!$B$4)</f>
        <v>0</v>
      </c>
      <c r="K280" s="18" t="n">
        <f aca="false">IF($D$280=1,MIN(Assumptions!$B$61,MAX(Assumptions!$B$4,Assumptions!$B$25-($I$280+$J$280))),Assumptions!$B$4)</f>
        <v>100000000</v>
      </c>
      <c r="L280" s="18" t="n">
        <f aca="false">IF($E$280=1,MIN(Assumptions!$B$56,MAX(Assumptions!$B$4,Assumptions!$B$25-($I$280+$J$280+$K$280))),Assumptions!$B$4)</f>
        <v>0</v>
      </c>
      <c r="M280" s="18" t="n">
        <f aca="false">IF($F$280=1,MIN(Assumptions!$B$51,MAX(Assumptions!$B$4,Assumptions!$B$25-($I$280+$J$280+$K$280+$L$280))),Assumptions!$B$4)</f>
        <v>0</v>
      </c>
      <c r="N280" s="18" t="n">
        <f aca="false">IF($G$280=1,MIN(Assumptions!$B$46,MAX(Assumptions!$B$4,Assumptions!$B$25-($I$280+$J$280+$K$280+$L$280+$M$280))),Assumptions!$B$4)</f>
        <v>0</v>
      </c>
      <c r="O280" s="18" t="n">
        <f aca="false">IF($H$280=1,MIN(Assumptions!$B$41,MAX(Assumptions!$B$4,Assumptions!$B$25-($I$280+$J$280+$K$280+$L$280+$M$280+$N$280))),Assumptions!$B$4)</f>
        <v>5000000</v>
      </c>
      <c r="P280" s="18" t="n">
        <f aca="false">$I$280+$J$280+$K$280+$L$280+$M$280+$N$280+$O$280</f>
        <v>105000000</v>
      </c>
      <c r="Q280" s="18" t="n">
        <f aca="false">MAX(Assumptions!$B$4,Assumptions!$B$25-$P$280)</f>
        <v>1095000000</v>
      </c>
      <c r="R280" s="18" t="n">
        <f aca="false">$J$120+$O$120+Assumptions!$B$20+IF($B$280=0,$D$120,Assumptions!$B$4)+IF($C$280=0,$AI$120,Assumptions!$B$4)+IF($D$280=0,$AF$120,Assumptions!$B$4)+IF($E$280=0,$AC$120,Assumptions!$B$4)+IF($F$280=0,$Z$120,Assumptions!$B$4)+IF($G$280=0,$W$120,Assumptions!$B$4)+IF($H$280=0,$T$120,Assumptions!$B$4)</f>
        <v>26611101.1755256</v>
      </c>
      <c r="S280" s="18" t="n">
        <f aca="false">IF($R$280&gt;Assumptions!$B$4,$Q$280/$R$280&gt;Assumptions!$B$13,FALSE())</f>
        <v>1</v>
      </c>
      <c r="T280" s="18" t="n">
        <f aca="false">IF($S$280,($Q$280+Assumptions!$B$14*Assumptions!$B$13)/($R$280+Assumptions!$B$14),IF($R$280&gt;Assumptions!$B$4,$Q$280/$R$280,Assumptions!$B$4))</f>
        <v>37.7003945464865</v>
      </c>
      <c r="U280" s="18" t="n">
        <f aca="false">IF($B$280=1,$I$280,$D$120*$T$280)</f>
        <v>30057320.7682804</v>
      </c>
      <c r="V280" s="18" t="n">
        <f aca="false">IF($C$280=1,$J$280,$AI$120*$T$280)</f>
        <v>231228594.335453</v>
      </c>
      <c r="W280" s="18" t="n">
        <f aca="false">IF($D$280=1,$K$280,$AF$120*$T$280)</f>
        <v>100000000</v>
      </c>
      <c r="X280" s="18" t="n">
        <f aca="false">IF($E$280=1,$L$280,$AC$120*$T$280)</f>
        <v>90480946.9115676</v>
      </c>
      <c r="Y280" s="18" t="n">
        <f aca="false">IF($F$280=1,$M$280,$Z$120*$T$280)</f>
        <v>113101183.639459</v>
      </c>
      <c r="Z280" s="18" t="n">
        <f aca="false">IF($G$280=1,$N$280,$W$120*$T$280)</f>
        <v>188501972.732432</v>
      </c>
      <c r="AA280" s="18" t="n">
        <f aca="false">IF($H$280=1,$O$280,$T$120*$T$280)</f>
        <v>5000000</v>
      </c>
      <c r="AB280" s="18" t="n">
        <f aca="false">($J$120+$O$120)*$T$280</f>
        <v>10575444.3282125</v>
      </c>
      <c r="AC280" s="18" t="n">
        <f aca="false">Assumptions!$B$20*$T$280</f>
        <v>339303550.918378</v>
      </c>
      <c r="AD280" s="18" t="n">
        <f aca="false">IF($S$280,Assumptions!$B$14*($T$280-Assumptions!$B$13),Assumptions!$B$4)</f>
        <v>91750986.3662162</v>
      </c>
      <c r="AE280" s="18" t="n">
        <f aca="false">$U$280+$V$280+$W$280+$X$280+$Y$280+$Z$280+$AA$280+$AB$280+$AC$280+$AD$280</f>
        <v>1200000000</v>
      </c>
      <c r="AF280" s="18" t="n">
        <f aca="false">IF(AND(IF($B$280=1,$U$280&gt;=INDEX($U$263:$U$390,1+$A$280-Assumptions!$B$77),$U$280&gt;INDEX($U$263:$U$390,1+$A$280+Assumptions!$B$77)),IF($C$280=1,$V$280&gt;=INDEX($V$263:$V$390,1+$A$280-Assumptions!$B$78),$V$280&gt;INDEX($V$263:$V$390,1+$A$280+Assumptions!$B$78)),IF($D$280=1,$W$280&gt;=INDEX($W$263:$W$390,1+$A$280-Assumptions!$B$79),$W$280&gt;INDEX($W$263:$W$390,1+$A$280+Assumptions!$B$79)),IF($E$280=1,$X$280&gt;=INDEX($X$263:$X$390,1+$A$280-Assumptions!$B$80),$X$280&gt;INDEX($X$263:$X$390,1+$A$280+Assumptions!$B$80)),IF($F$280=1,$Y$280&gt;=INDEX($Y$263:$Y$390,1+$A$280-Assumptions!$B$81),$Y$280&gt;INDEX($Y$263:$Y$390,1+$A$280+Assumptions!$B$81)),IF($G$280=1,$Z$280&gt;=INDEX($Z$263:$Z$390,1+$A$280-Assumptions!$B$82),$Z$280&gt;INDEX($Z$263:$Z$390,1+$A$280+Assumptions!$B$82)),IF($H$280=1,$AA$280&gt;=INDEX($AA$263:$AA$390,1+$A$280-Assumptions!$B$83),$AA$280&gt;INDEX($AA$263:$AA$390,1+$A$280+Assumptions!$B$83))),1,0)</f>
        <v>0</v>
      </c>
      <c r="AG280" s="16"/>
      <c r="AH280" s="16"/>
      <c r="AI280" s="16"/>
    </row>
    <row r="281" customFormat="false" ht="23.85" hidden="true" customHeight="false" outlineLevel="0" collapsed="false">
      <c r="A281" s="6" t="n">
        <f aca="false">ROW()-ROW($A$263)+Assumptions!$B$4</f>
        <v>18</v>
      </c>
      <c r="B281" s="18" t="n">
        <f aca="false">MOD(QUOTIENT($A$281,Assumptions!$B$77),2)</f>
        <v>0</v>
      </c>
      <c r="C281" s="18" t="n">
        <f aca="false">MOD(QUOTIENT($A$281,Assumptions!$B$78),2)</f>
        <v>0</v>
      </c>
      <c r="D281" s="18" t="n">
        <f aca="false">MOD(QUOTIENT($A$281,Assumptions!$B$79),2)</f>
        <v>1</v>
      </c>
      <c r="E281" s="18" t="n">
        <f aca="false">MOD(QUOTIENT($A$281,Assumptions!$B$80),2)</f>
        <v>0</v>
      </c>
      <c r="F281" s="18" t="n">
        <f aca="false">MOD(QUOTIENT($A$281,Assumptions!$B$81),2)</f>
        <v>0</v>
      </c>
      <c r="G281" s="18" t="n">
        <f aca="false">MOD(QUOTIENT($A$281,Assumptions!$B$82),2)</f>
        <v>1</v>
      </c>
      <c r="H281" s="18" t="n">
        <f aca="false">MOD(QUOTIENT($A$281,Assumptions!$B$83),2)</f>
        <v>0</v>
      </c>
      <c r="I281" s="18" t="n">
        <f aca="false">IF($B$281=1,MIN(Assumptions!$B$67,MAX(Assumptions!$B$4,Assumptions!$B$25-(Assumptions!$B$4))),Assumptions!$B$4)</f>
        <v>0</v>
      </c>
      <c r="J281" s="18" t="n">
        <f aca="false">IF($C$281=1,MIN(Assumptions!$B$66,MAX(Assumptions!$B$4,Assumptions!$B$25-($I$281))),Assumptions!$B$4)</f>
        <v>0</v>
      </c>
      <c r="K281" s="18" t="n">
        <f aca="false">IF($D$281=1,MIN(Assumptions!$B$61,MAX(Assumptions!$B$4,Assumptions!$B$25-($I$281+$J$281))),Assumptions!$B$4)</f>
        <v>100000000</v>
      </c>
      <c r="L281" s="18" t="n">
        <f aca="false">IF($E$281=1,MIN(Assumptions!$B$56,MAX(Assumptions!$B$4,Assumptions!$B$25-($I$281+$J$281+$K$281))),Assumptions!$B$4)</f>
        <v>0</v>
      </c>
      <c r="M281" s="18" t="n">
        <f aca="false">IF($F$281=1,MIN(Assumptions!$B$51,MAX(Assumptions!$B$4,Assumptions!$B$25-($I$281+$J$281+$K$281+$L$281))),Assumptions!$B$4)</f>
        <v>0</v>
      </c>
      <c r="N281" s="18" t="n">
        <f aca="false">IF($G$281=1,MIN(Assumptions!$B$46,MAX(Assumptions!$B$4,Assumptions!$B$25-($I$281+$J$281+$K$281+$L$281+$M$281))),Assumptions!$B$4)</f>
        <v>15000000</v>
      </c>
      <c r="O281" s="18" t="n">
        <f aca="false">IF($H$281=1,MIN(Assumptions!$B$41,MAX(Assumptions!$B$4,Assumptions!$B$25-($I$281+$J$281+$K$281+$L$281+$M$281+$N$281))),Assumptions!$B$4)</f>
        <v>0</v>
      </c>
      <c r="P281" s="18" t="n">
        <f aca="false">$I$281+$J$281+$K$281+$L$281+$M$281+$N$281+$O$281</f>
        <v>115000000</v>
      </c>
      <c r="Q281" s="18" t="n">
        <f aca="false">MAX(Assumptions!$B$4,Assumptions!$B$25-$P$281)</f>
        <v>1085000000</v>
      </c>
      <c r="R281" s="18" t="n">
        <f aca="false">$J$120+$O$120+Assumptions!$B$20+IF($B$281=0,$D$120,Assumptions!$B$4)+IF($C$281=0,$AI$120,Assumptions!$B$4)+IF($D$281=0,$AF$120,Assumptions!$B$4)+IF($E$281=0,$AC$120,Assumptions!$B$4)+IF($F$281=0,$Z$120,Assumptions!$B$4)+IF($G$281=0,$W$120,Assumptions!$B$4)+IF($H$281=0,$T$120,Assumptions!$B$4)</f>
        <v>26611101.1755256</v>
      </c>
      <c r="S281" s="18" t="n">
        <f aca="false">IF($R$281&gt;Assumptions!$B$4,$Q$281/$R$281&gt;Assumptions!$B$13,FALSE())</f>
        <v>1</v>
      </c>
      <c r="T281" s="18" t="n">
        <f aca="false">IF($S$281,($Q$281+Assumptions!$B$14*Assumptions!$B$13)/($R$281+Assumptions!$B$14),IF($R$281&gt;Assumptions!$B$4,$Q$281/$R$281,Assumptions!$B$4))</f>
        <v>37.3568829788647</v>
      </c>
      <c r="U281" s="18" t="n">
        <f aca="false">IF($B$281=1,$I$281,$D$120*$T$281)</f>
        <v>29783449.9640137</v>
      </c>
      <c r="V281" s="18" t="n">
        <f aca="false">IF($C$281=1,$J$281,$AI$120*$T$281)</f>
        <v>229121727.87226</v>
      </c>
      <c r="W281" s="18" t="n">
        <f aca="false">IF($D$281=1,$K$281,$AF$120*$T$281)</f>
        <v>100000000</v>
      </c>
      <c r="X281" s="18" t="n">
        <f aca="false">IF($E$281=1,$L$281,$AC$120*$T$281)</f>
        <v>89656519.1492754</v>
      </c>
      <c r="Y281" s="18" t="n">
        <f aca="false">IF($F$281=1,$M$281,$Z$120*$T$281)</f>
        <v>112070648.936594</v>
      </c>
      <c r="Z281" s="18" t="n">
        <f aca="false">IF($G$281=1,$N$281,$W$120*$T$281)</f>
        <v>15000000</v>
      </c>
      <c r="AA281" s="18" t="n">
        <f aca="false">IF($H$281=1,$O$281,$T$120*$T$281)</f>
        <v>186784414.894324</v>
      </c>
      <c r="AB281" s="18" t="n">
        <f aca="false">($J$120+$O$120)*$T$281</f>
        <v>10479084.9265887</v>
      </c>
      <c r="AC281" s="18" t="n">
        <f aca="false">Assumptions!$B$20*$T$281</f>
        <v>336211946.809783</v>
      </c>
      <c r="AD281" s="18" t="n">
        <f aca="false">IF($S$281,Assumptions!$B$14*($T$281-Assumptions!$B$13),Assumptions!$B$4)</f>
        <v>90892207.4471619</v>
      </c>
      <c r="AE281" s="18" t="n">
        <f aca="false">$U$281+$V$281+$W$281+$X$281+$Y$281+$Z$281+$AA$281+$AB$281+$AC$281+$AD$281</f>
        <v>1200000000</v>
      </c>
      <c r="AF281" s="18" t="n">
        <f aca="false">IF(AND(IF($B$281=1,$U$281&gt;=INDEX($U$263:$U$390,1+$A$281-Assumptions!$B$77),$U$281&gt;INDEX($U$263:$U$390,1+$A$281+Assumptions!$B$77)),IF($C$281=1,$V$281&gt;=INDEX($V$263:$V$390,1+$A$281-Assumptions!$B$78),$V$281&gt;INDEX($V$263:$V$390,1+$A$281+Assumptions!$B$78)),IF($D$281=1,$W$281&gt;=INDEX($W$263:$W$390,1+$A$281-Assumptions!$B$79),$W$281&gt;INDEX($W$263:$W$390,1+$A$281+Assumptions!$B$79)),IF($E$281=1,$X$281&gt;=INDEX($X$263:$X$390,1+$A$281-Assumptions!$B$80),$X$281&gt;INDEX($X$263:$X$390,1+$A$281+Assumptions!$B$80)),IF($F$281=1,$Y$281&gt;=INDEX($Y$263:$Y$390,1+$A$281-Assumptions!$B$81),$Y$281&gt;INDEX($Y$263:$Y$390,1+$A$281+Assumptions!$B$81)),IF($G$281=1,$Z$281&gt;=INDEX($Z$263:$Z$390,1+$A$281-Assumptions!$B$82),$Z$281&gt;INDEX($Z$263:$Z$390,1+$A$281+Assumptions!$B$82)),IF($H$281=1,$AA$281&gt;=INDEX($AA$263:$AA$390,1+$A$281-Assumptions!$B$83),$AA$281&gt;INDEX($AA$263:$AA$390,1+$A$281+Assumptions!$B$83))),1,0)</f>
        <v>0</v>
      </c>
      <c r="AG281" s="16"/>
      <c r="AH281" s="16"/>
      <c r="AI281" s="16"/>
    </row>
    <row r="282" customFormat="false" ht="23.85" hidden="true" customHeight="false" outlineLevel="0" collapsed="false">
      <c r="A282" s="6" t="n">
        <f aca="false">ROW()-ROW($A$263)+Assumptions!$B$4</f>
        <v>19</v>
      </c>
      <c r="B282" s="18" t="n">
        <f aca="false">MOD(QUOTIENT($A$282,Assumptions!$B$77),2)</f>
        <v>0</v>
      </c>
      <c r="C282" s="18" t="n">
        <f aca="false">MOD(QUOTIENT($A$282,Assumptions!$B$78),2)</f>
        <v>0</v>
      </c>
      <c r="D282" s="18" t="n">
        <f aca="false">MOD(QUOTIENT($A$282,Assumptions!$B$79),2)</f>
        <v>1</v>
      </c>
      <c r="E282" s="18" t="n">
        <f aca="false">MOD(QUOTIENT($A$282,Assumptions!$B$80),2)</f>
        <v>0</v>
      </c>
      <c r="F282" s="18" t="n">
        <f aca="false">MOD(QUOTIENT($A$282,Assumptions!$B$81),2)</f>
        <v>0</v>
      </c>
      <c r="G282" s="18" t="n">
        <f aca="false">MOD(QUOTIENT($A$282,Assumptions!$B$82),2)</f>
        <v>1</v>
      </c>
      <c r="H282" s="18" t="n">
        <f aca="false">MOD(QUOTIENT($A$282,Assumptions!$B$83),2)</f>
        <v>1</v>
      </c>
      <c r="I282" s="18" t="n">
        <f aca="false">IF($B$282=1,MIN(Assumptions!$B$67,MAX(Assumptions!$B$4,Assumptions!$B$25-(Assumptions!$B$4))),Assumptions!$B$4)</f>
        <v>0</v>
      </c>
      <c r="J282" s="18" t="n">
        <f aca="false">IF($C$282=1,MIN(Assumptions!$B$66,MAX(Assumptions!$B$4,Assumptions!$B$25-($I$282))),Assumptions!$B$4)</f>
        <v>0</v>
      </c>
      <c r="K282" s="18" t="n">
        <f aca="false">IF($D$282=1,MIN(Assumptions!$B$61,MAX(Assumptions!$B$4,Assumptions!$B$25-($I$282+$J$282))),Assumptions!$B$4)</f>
        <v>100000000</v>
      </c>
      <c r="L282" s="18" t="n">
        <f aca="false">IF($E$282=1,MIN(Assumptions!$B$56,MAX(Assumptions!$B$4,Assumptions!$B$25-($I$282+$J$282+$K$282))),Assumptions!$B$4)</f>
        <v>0</v>
      </c>
      <c r="M282" s="18" t="n">
        <f aca="false">IF($F$282=1,MIN(Assumptions!$B$51,MAX(Assumptions!$B$4,Assumptions!$B$25-($I$282+$J$282+$K$282+$L$282))),Assumptions!$B$4)</f>
        <v>0</v>
      </c>
      <c r="N282" s="18" t="n">
        <f aca="false">IF($G$282=1,MIN(Assumptions!$B$46,MAX(Assumptions!$B$4,Assumptions!$B$25-($I$282+$J$282+$K$282+$L$282+$M$282))),Assumptions!$B$4)</f>
        <v>15000000</v>
      </c>
      <c r="O282" s="18" t="n">
        <f aca="false">IF($H$282=1,MIN(Assumptions!$B$41,MAX(Assumptions!$B$4,Assumptions!$B$25-($I$282+$J$282+$K$282+$L$282+$M$282+$N$282))),Assumptions!$B$4)</f>
        <v>5000000</v>
      </c>
      <c r="P282" s="18" t="n">
        <f aca="false">$I$282+$J$282+$K$282+$L$282+$M$282+$N$282+$O$282</f>
        <v>120000000</v>
      </c>
      <c r="Q282" s="18" t="n">
        <f aca="false">MAX(Assumptions!$B$4,Assumptions!$B$25-$P$282)</f>
        <v>1080000000</v>
      </c>
      <c r="R282" s="18" t="n">
        <f aca="false">$J$120+$O$120+Assumptions!$B$20+IF($B$282=0,$D$120,Assumptions!$B$4)+IF($C$282=0,$AI$120,Assumptions!$B$4)+IF($D$282=0,$AF$120,Assumptions!$B$4)+IF($E$282=0,$AC$120,Assumptions!$B$4)+IF($F$282=0,$Z$120,Assumptions!$B$4)+IF($G$282=0,$W$120,Assumptions!$B$4)+IF($H$282=0,$T$120,Assumptions!$B$4)</f>
        <v>21611101.1755256</v>
      </c>
      <c r="S282" s="18" t="n">
        <f aca="false">IF($R$282&gt;Assumptions!$B$4,$Q$282/$R$282&gt;Assumptions!$B$13,FALSE())</f>
        <v>1</v>
      </c>
      <c r="T282" s="18" t="n">
        <f aca="false">IF($S$282,($Q$282+Assumptions!$B$14*Assumptions!$B$13)/($R$282+Assumptions!$B$14),IF($R$282&gt;Assumptions!$B$4,$Q$282/$R$282,Assumptions!$B$4))</f>
        <v>44.8963318647102</v>
      </c>
      <c r="U282" s="18" t="n">
        <f aca="false">IF($B$282=1,$I$282,$D$120*$T$282)</f>
        <v>35794411.8200888</v>
      </c>
      <c r="V282" s="18" t="n">
        <f aca="false">IF($C$282=1,$J$282,$AI$120*$T$282)</f>
        <v>275363582.603738</v>
      </c>
      <c r="W282" s="18" t="n">
        <f aca="false">IF($D$282=1,$K$282,$AF$120*$T$282)</f>
        <v>100000000</v>
      </c>
      <c r="X282" s="18" t="n">
        <f aca="false">IF($E$282=1,$L$282,$AC$120*$T$282)</f>
        <v>107751196.475305</v>
      </c>
      <c r="Y282" s="18" t="n">
        <f aca="false">IF($F$282=1,$M$282,$Z$120*$T$282)</f>
        <v>134688995.594131</v>
      </c>
      <c r="Z282" s="18" t="n">
        <f aca="false">IF($G$282=1,$N$282,$W$120*$T$282)</f>
        <v>15000000</v>
      </c>
      <c r="AA282" s="18" t="n">
        <f aca="false">IF($H$282=1,$O$282,$T$120*$T$282)</f>
        <v>5000000</v>
      </c>
      <c r="AB282" s="18" t="n">
        <f aca="false">($J$120+$O$120)*$T$282</f>
        <v>12593997.0625704</v>
      </c>
      <c r="AC282" s="18" t="n">
        <f aca="false">Assumptions!$B$20*$T$282</f>
        <v>404066986.782392</v>
      </c>
      <c r="AD282" s="18" t="n">
        <f aca="false">IF($S$282,Assumptions!$B$14*($T$282-Assumptions!$B$13),Assumptions!$B$4)</f>
        <v>109740829.661776</v>
      </c>
      <c r="AE282" s="18" t="n">
        <f aca="false">$U$282+$V$282+$W$282+$X$282+$Y$282+$Z$282+$AA$282+$AB$282+$AC$282+$AD$282</f>
        <v>1200000000</v>
      </c>
      <c r="AF282" s="18" t="n">
        <f aca="false">IF(AND(IF($B$282=1,$U$282&gt;=INDEX($U$263:$U$390,1+$A$282-Assumptions!$B$77),$U$282&gt;INDEX($U$263:$U$390,1+$A$282+Assumptions!$B$77)),IF($C$282=1,$V$282&gt;=INDEX($V$263:$V$390,1+$A$282-Assumptions!$B$78),$V$282&gt;INDEX($V$263:$V$390,1+$A$282+Assumptions!$B$78)),IF($D$282=1,$W$282&gt;=INDEX($W$263:$W$390,1+$A$282-Assumptions!$B$79),$W$282&gt;INDEX($W$263:$W$390,1+$A$282+Assumptions!$B$79)),IF($E$282=1,$X$282&gt;=INDEX($X$263:$X$390,1+$A$282-Assumptions!$B$80),$X$282&gt;INDEX($X$263:$X$390,1+$A$282+Assumptions!$B$80)),IF($F$282=1,$Y$282&gt;=INDEX($Y$263:$Y$390,1+$A$282-Assumptions!$B$81),$Y$282&gt;INDEX($Y$263:$Y$390,1+$A$282+Assumptions!$B$81)),IF($G$282=1,$Z$282&gt;=INDEX($Z$263:$Z$390,1+$A$282-Assumptions!$B$82),$Z$282&gt;INDEX($Z$263:$Z$390,1+$A$282+Assumptions!$B$82)),IF($H$282=1,$AA$282&gt;=INDEX($AA$263:$AA$390,1+$A$282-Assumptions!$B$83),$AA$282&gt;INDEX($AA$263:$AA$390,1+$A$282+Assumptions!$B$83))),1,0)</f>
        <v>0</v>
      </c>
      <c r="AG282" s="16"/>
      <c r="AH282" s="16"/>
      <c r="AI282" s="16"/>
    </row>
    <row r="283" customFormat="false" ht="23.85" hidden="true" customHeight="false" outlineLevel="0" collapsed="false">
      <c r="A283" s="6" t="n">
        <f aca="false">ROW()-ROW($A$263)+Assumptions!$B$4</f>
        <v>20</v>
      </c>
      <c r="B283" s="18" t="n">
        <f aca="false">MOD(QUOTIENT($A$283,Assumptions!$B$77),2)</f>
        <v>0</v>
      </c>
      <c r="C283" s="18" t="n">
        <f aca="false">MOD(QUOTIENT($A$283,Assumptions!$B$78),2)</f>
        <v>0</v>
      </c>
      <c r="D283" s="18" t="n">
        <f aca="false">MOD(QUOTIENT($A$283,Assumptions!$B$79),2)</f>
        <v>1</v>
      </c>
      <c r="E283" s="18" t="n">
        <f aca="false">MOD(QUOTIENT($A$283,Assumptions!$B$80),2)</f>
        <v>0</v>
      </c>
      <c r="F283" s="18" t="n">
        <f aca="false">MOD(QUOTIENT($A$283,Assumptions!$B$81),2)</f>
        <v>1</v>
      </c>
      <c r="G283" s="18" t="n">
        <f aca="false">MOD(QUOTIENT($A$283,Assumptions!$B$82),2)</f>
        <v>0</v>
      </c>
      <c r="H283" s="18" t="n">
        <f aca="false">MOD(QUOTIENT($A$283,Assumptions!$B$83),2)</f>
        <v>0</v>
      </c>
      <c r="I283" s="18" t="n">
        <f aca="false">IF($B$283=1,MIN(Assumptions!$B$67,MAX(Assumptions!$B$4,Assumptions!$B$25-(Assumptions!$B$4))),Assumptions!$B$4)</f>
        <v>0</v>
      </c>
      <c r="J283" s="18" t="n">
        <f aca="false">IF($C$283=1,MIN(Assumptions!$B$66,MAX(Assumptions!$B$4,Assumptions!$B$25-($I$283))),Assumptions!$B$4)</f>
        <v>0</v>
      </c>
      <c r="K283" s="18" t="n">
        <f aca="false">IF($D$283=1,MIN(Assumptions!$B$61,MAX(Assumptions!$B$4,Assumptions!$B$25-($I$283+$J$283))),Assumptions!$B$4)</f>
        <v>100000000</v>
      </c>
      <c r="L283" s="18" t="n">
        <f aca="false">IF($E$283=1,MIN(Assumptions!$B$56,MAX(Assumptions!$B$4,Assumptions!$B$25-($I$283+$J$283+$K$283))),Assumptions!$B$4)</f>
        <v>0</v>
      </c>
      <c r="M283" s="18" t="n">
        <f aca="false">IF($F$283=1,MIN(Assumptions!$B$51,MAX(Assumptions!$B$4,Assumptions!$B$25-($I$283+$J$283+$K$283+$L$283))),Assumptions!$B$4)</f>
        <v>30000000</v>
      </c>
      <c r="N283" s="18" t="n">
        <f aca="false">IF($G$283=1,MIN(Assumptions!$B$46,MAX(Assumptions!$B$4,Assumptions!$B$25-($I$283+$J$283+$K$283+$L$283+$M$283))),Assumptions!$B$4)</f>
        <v>0</v>
      </c>
      <c r="O283" s="18" t="n">
        <f aca="false">IF($H$283=1,MIN(Assumptions!$B$41,MAX(Assumptions!$B$4,Assumptions!$B$25-($I$283+$J$283+$K$283+$L$283+$M$283+$N$283))),Assumptions!$B$4)</f>
        <v>0</v>
      </c>
      <c r="P283" s="18" t="n">
        <f aca="false">$I$283+$J$283+$K$283+$L$283+$M$283+$N$283+$O$283</f>
        <v>130000000</v>
      </c>
      <c r="Q283" s="18" t="n">
        <f aca="false">MAX(Assumptions!$B$4,Assumptions!$B$25-$P$283)</f>
        <v>1070000000</v>
      </c>
      <c r="R283" s="18" t="n">
        <f aca="false">$J$120+$O$120+Assumptions!$B$20+IF($B$283=0,$D$120,Assumptions!$B$4)+IF($C$283=0,$AI$120,Assumptions!$B$4)+IF($D$283=0,$AF$120,Assumptions!$B$4)+IF($E$283=0,$AC$120,Assumptions!$B$4)+IF($F$283=0,$Z$120,Assumptions!$B$4)+IF($G$283=0,$W$120,Assumptions!$B$4)+IF($H$283=0,$T$120,Assumptions!$B$4)</f>
        <v>28611101.1755256</v>
      </c>
      <c r="S283" s="18" t="n">
        <f aca="false">IF($R$283&gt;Assumptions!$B$4,$Q$283/$R$283&gt;Assumptions!$B$13,FALSE())</f>
        <v>1</v>
      </c>
      <c r="T283" s="18" t="n">
        <f aca="false">IF($S$283,($Q$283+Assumptions!$B$14*Assumptions!$B$13)/($R$283+Assumptions!$B$14),IF($R$283&gt;Assumptions!$B$4,$Q$283/$R$283,Assumptions!$B$4))</f>
        <v>34.4732252950183</v>
      </c>
      <c r="U283" s="18" t="n">
        <f aca="false">IF($B$283=1,$I$283,$D$120*$T$283)</f>
        <v>27484401.7701701</v>
      </c>
      <c r="V283" s="18" t="n">
        <f aca="false">IF($C$283=1,$J$283,$AI$120*$T$283)</f>
        <v>211435331.727035</v>
      </c>
      <c r="W283" s="18" t="n">
        <f aca="false">IF($D$283=1,$K$283,$AF$120*$T$283)</f>
        <v>100000000</v>
      </c>
      <c r="X283" s="18" t="n">
        <f aca="false">IF($E$283=1,$L$283,$AC$120*$T$283)</f>
        <v>82735740.7080438</v>
      </c>
      <c r="Y283" s="18" t="n">
        <f aca="false">IF($F$283=1,$M$283,$Z$120*$T$283)</f>
        <v>30000000</v>
      </c>
      <c r="Z283" s="18" t="n">
        <f aca="false">IF($G$283=1,$N$283,$W$120*$T$283)</f>
        <v>172366126.475091</v>
      </c>
      <c r="AA283" s="18" t="n">
        <f aca="false">IF($H$283=1,$O$283,$T$120*$T$283)</f>
        <v>172366126.475091</v>
      </c>
      <c r="AB283" s="18" t="n">
        <f aca="false">($J$120+$O$120)*$T$283</f>
        <v>9670181.95185887</v>
      </c>
      <c r="AC283" s="18" t="n">
        <f aca="false">Assumptions!$B$20*$T$283</f>
        <v>310259027.655164</v>
      </c>
      <c r="AD283" s="18" t="n">
        <f aca="false">IF($S$283,Assumptions!$B$14*($T$283-Assumptions!$B$13),Assumptions!$B$4)</f>
        <v>83683063.2375457</v>
      </c>
      <c r="AE283" s="18" t="n">
        <f aca="false">$U$283+$V$283+$W$283+$X$283+$Y$283+$Z$283+$AA$283+$AB$283+$AC$283+$AD$283</f>
        <v>1200000000</v>
      </c>
      <c r="AF283" s="18" t="n">
        <f aca="false">IF(AND(IF($B$283=1,$U$283&gt;=INDEX($U$263:$U$390,1+$A$283-Assumptions!$B$77),$U$283&gt;INDEX($U$263:$U$390,1+$A$283+Assumptions!$B$77)),IF($C$283=1,$V$283&gt;=INDEX($V$263:$V$390,1+$A$283-Assumptions!$B$78),$V$283&gt;INDEX($V$263:$V$390,1+$A$283+Assumptions!$B$78)),IF($D$283=1,$W$283&gt;=INDEX($W$263:$W$390,1+$A$283-Assumptions!$B$79),$W$283&gt;INDEX($W$263:$W$390,1+$A$283+Assumptions!$B$79)),IF($E$283=1,$X$283&gt;=INDEX($X$263:$X$390,1+$A$283-Assumptions!$B$80),$X$283&gt;INDEX($X$263:$X$390,1+$A$283+Assumptions!$B$80)),IF($F$283=1,$Y$283&gt;=INDEX($Y$263:$Y$390,1+$A$283-Assumptions!$B$81),$Y$283&gt;INDEX($Y$263:$Y$390,1+$A$283+Assumptions!$B$81)),IF($G$283=1,$Z$283&gt;=INDEX($Z$263:$Z$390,1+$A$283-Assumptions!$B$82),$Z$283&gt;INDEX($Z$263:$Z$390,1+$A$283+Assumptions!$B$82)),IF($H$283=1,$AA$283&gt;=INDEX($AA$263:$AA$390,1+$A$283-Assumptions!$B$83),$AA$283&gt;INDEX($AA$263:$AA$390,1+$A$283+Assumptions!$B$83))),1,0)</f>
        <v>0</v>
      </c>
      <c r="AG283" s="16"/>
      <c r="AH283" s="16"/>
      <c r="AI283" s="16"/>
    </row>
    <row r="284" customFormat="false" ht="23.85" hidden="true" customHeight="false" outlineLevel="0" collapsed="false">
      <c r="A284" s="6" t="n">
        <f aca="false">ROW()-ROW($A$263)+Assumptions!$B$4</f>
        <v>21</v>
      </c>
      <c r="B284" s="18" t="n">
        <f aca="false">MOD(QUOTIENT($A$284,Assumptions!$B$77),2)</f>
        <v>0</v>
      </c>
      <c r="C284" s="18" t="n">
        <f aca="false">MOD(QUOTIENT($A$284,Assumptions!$B$78),2)</f>
        <v>0</v>
      </c>
      <c r="D284" s="18" t="n">
        <f aca="false">MOD(QUOTIENT($A$284,Assumptions!$B$79),2)</f>
        <v>1</v>
      </c>
      <c r="E284" s="18" t="n">
        <f aca="false">MOD(QUOTIENT($A$284,Assumptions!$B$80),2)</f>
        <v>0</v>
      </c>
      <c r="F284" s="18" t="n">
        <f aca="false">MOD(QUOTIENT($A$284,Assumptions!$B$81),2)</f>
        <v>1</v>
      </c>
      <c r="G284" s="18" t="n">
        <f aca="false">MOD(QUOTIENT($A$284,Assumptions!$B$82),2)</f>
        <v>0</v>
      </c>
      <c r="H284" s="18" t="n">
        <f aca="false">MOD(QUOTIENT($A$284,Assumptions!$B$83),2)</f>
        <v>1</v>
      </c>
      <c r="I284" s="18" t="n">
        <f aca="false">IF($B$284=1,MIN(Assumptions!$B$67,MAX(Assumptions!$B$4,Assumptions!$B$25-(Assumptions!$B$4))),Assumptions!$B$4)</f>
        <v>0</v>
      </c>
      <c r="J284" s="18" t="n">
        <f aca="false">IF($C$284=1,MIN(Assumptions!$B$66,MAX(Assumptions!$B$4,Assumptions!$B$25-($I$284))),Assumptions!$B$4)</f>
        <v>0</v>
      </c>
      <c r="K284" s="18" t="n">
        <f aca="false">IF($D$284=1,MIN(Assumptions!$B$61,MAX(Assumptions!$B$4,Assumptions!$B$25-($I$284+$J$284))),Assumptions!$B$4)</f>
        <v>100000000</v>
      </c>
      <c r="L284" s="18" t="n">
        <f aca="false">IF($E$284=1,MIN(Assumptions!$B$56,MAX(Assumptions!$B$4,Assumptions!$B$25-($I$284+$J$284+$K$284))),Assumptions!$B$4)</f>
        <v>0</v>
      </c>
      <c r="M284" s="18" t="n">
        <f aca="false">IF($F$284=1,MIN(Assumptions!$B$51,MAX(Assumptions!$B$4,Assumptions!$B$25-($I$284+$J$284+$K$284+$L$284))),Assumptions!$B$4)</f>
        <v>30000000</v>
      </c>
      <c r="N284" s="18" t="n">
        <f aca="false">IF($G$284=1,MIN(Assumptions!$B$46,MAX(Assumptions!$B$4,Assumptions!$B$25-($I$284+$J$284+$K$284+$L$284+$M$284))),Assumptions!$B$4)</f>
        <v>0</v>
      </c>
      <c r="O284" s="18" t="n">
        <f aca="false">IF($H$284=1,MIN(Assumptions!$B$41,MAX(Assumptions!$B$4,Assumptions!$B$25-($I$284+$J$284+$K$284+$L$284+$M$284+$N$284))),Assumptions!$B$4)</f>
        <v>5000000</v>
      </c>
      <c r="P284" s="18" t="n">
        <f aca="false">$I$284+$J$284+$K$284+$L$284+$M$284+$N$284+$O$284</f>
        <v>135000000</v>
      </c>
      <c r="Q284" s="18" t="n">
        <f aca="false">MAX(Assumptions!$B$4,Assumptions!$B$25-$P$284)</f>
        <v>1065000000</v>
      </c>
      <c r="R284" s="18" t="n">
        <f aca="false">$J$120+$O$120+Assumptions!$B$20+IF($B$284=0,$D$120,Assumptions!$B$4)+IF($C$284=0,$AI$120,Assumptions!$B$4)+IF($D$284=0,$AF$120,Assumptions!$B$4)+IF($E$284=0,$AC$120,Assumptions!$B$4)+IF($F$284=0,$Z$120,Assumptions!$B$4)+IF($G$284=0,$W$120,Assumptions!$B$4)+IF($H$284=0,$T$120,Assumptions!$B$4)</f>
        <v>23611101.1755256</v>
      </c>
      <c r="S284" s="18" t="n">
        <f aca="false">IF($R$284&gt;Assumptions!$B$4,$Q$284/$R$284&gt;Assumptions!$B$13,FALSE())</f>
        <v>1</v>
      </c>
      <c r="T284" s="18" t="n">
        <f aca="false">IF($S$284,($Q$284+Assumptions!$B$14*Assumptions!$B$13)/($R$284+Assumptions!$B$14),IF($R$284&gt;Assumptions!$B$4,$Q$284/$R$284,Assumptions!$B$4))</f>
        <v>40.8829942798655</v>
      </c>
      <c r="U284" s="18" t="n">
        <f aca="false">IF($B$284=1,$I$284,$D$120*$T$284)</f>
        <v>32594705.9127585</v>
      </c>
      <c r="V284" s="18" t="n">
        <f aca="false">IF($C$284=1,$J$284,$AI$120*$T$284)</f>
        <v>250748497.814824</v>
      </c>
      <c r="W284" s="18" t="n">
        <f aca="false">IF($D$284=1,$K$284,$AF$120*$T$284)</f>
        <v>100000000</v>
      </c>
      <c r="X284" s="18" t="n">
        <f aca="false">IF($E$284=1,$L$284,$AC$120*$T$284)</f>
        <v>98119186.2716772</v>
      </c>
      <c r="Y284" s="18" t="n">
        <f aca="false">IF($F$284=1,$M$284,$Z$120*$T$284)</f>
        <v>30000000</v>
      </c>
      <c r="Z284" s="18" t="n">
        <f aca="false">IF($G$284=1,$N$284,$W$120*$T$284)</f>
        <v>204414971.399327</v>
      </c>
      <c r="AA284" s="18" t="n">
        <f aca="false">IF($H$284=1,$O$284,$T$120*$T$284)</f>
        <v>5000000</v>
      </c>
      <c r="AB284" s="18" t="n">
        <f aca="false">($J$120+$O$120)*$T$284</f>
        <v>11468204.3829602</v>
      </c>
      <c r="AC284" s="18" t="n">
        <f aca="false">Assumptions!$B$20*$T$284</f>
        <v>367946948.518789</v>
      </c>
      <c r="AD284" s="18" t="n">
        <f aca="false">IF($S$284,Assumptions!$B$14*($T$284-Assumptions!$B$13),Assumptions!$B$4)</f>
        <v>99707485.6996637</v>
      </c>
      <c r="AE284" s="18" t="n">
        <f aca="false">$U$284+$V$284+$W$284+$X$284+$Y$284+$Z$284+$AA$284+$AB$284+$AC$284+$AD$284</f>
        <v>1200000000</v>
      </c>
      <c r="AF284" s="18" t="n">
        <f aca="false">IF(AND(IF($B$284=1,$U$284&gt;=INDEX($U$263:$U$390,1+$A$284-Assumptions!$B$77),$U$284&gt;INDEX($U$263:$U$390,1+$A$284+Assumptions!$B$77)),IF($C$284=1,$V$284&gt;=INDEX($V$263:$V$390,1+$A$284-Assumptions!$B$78),$V$284&gt;INDEX($V$263:$V$390,1+$A$284+Assumptions!$B$78)),IF($D$284=1,$W$284&gt;=INDEX($W$263:$W$390,1+$A$284-Assumptions!$B$79),$W$284&gt;INDEX($W$263:$W$390,1+$A$284+Assumptions!$B$79)),IF($E$284=1,$X$284&gt;=INDEX($X$263:$X$390,1+$A$284-Assumptions!$B$80),$X$284&gt;INDEX($X$263:$X$390,1+$A$284+Assumptions!$B$80)),IF($F$284=1,$Y$284&gt;=INDEX($Y$263:$Y$390,1+$A$284-Assumptions!$B$81),$Y$284&gt;INDEX($Y$263:$Y$390,1+$A$284+Assumptions!$B$81)),IF($G$284=1,$Z$284&gt;=INDEX($Z$263:$Z$390,1+$A$284-Assumptions!$B$82),$Z$284&gt;INDEX($Z$263:$Z$390,1+$A$284+Assumptions!$B$82)),IF($H$284=1,$AA$284&gt;=INDEX($AA$263:$AA$390,1+$A$284-Assumptions!$B$83),$AA$284&gt;INDEX($AA$263:$AA$390,1+$A$284+Assumptions!$B$83))),1,0)</f>
        <v>0</v>
      </c>
      <c r="AG284" s="16"/>
      <c r="AH284" s="16"/>
      <c r="AI284" s="16"/>
    </row>
    <row r="285" customFormat="false" ht="23.85" hidden="true" customHeight="false" outlineLevel="0" collapsed="false">
      <c r="A285" s="6" t="n">
        <f aca="false">ROW()-ROW($A$263)+Assumptions!$B$4</f>
        <v>22</v>
      </c>
      <c r="B285" s="18" t="n">
        <f aca="false">MOD(QUOTIENT($A$285,Assumptions!$B$77),2)</f>
        <v>0</v>
      </c>
      <c r="C285" s="18" t="n">
        <f aca="false">MOD(QUOTIENT($A$285,Assumptions!$B$78),2)</f>
        <v>0</v>
      </c>
      <c r="D285" s="18" t="n">
        <f aca="false">MOD(QUOTIENT($A$285,Assumptions!$B$79),2)</f>
        <v>1</v>
      </c>
      <c r="E285" s="18" t="n">
        <f aca="false">MOD(QUOTIENT($A$285,Assumptions!$B$80),2)</f>
        <v>0</v>
      </c>
      <c r="F285" s="18" t="n">
        <f aca="false">MOD(QUOTIENT($A$285,Assumptions!$B$81),2)</f>
        <v>1</v>
      </c>
      <c r="G285" s="18" t="n">
        <f aca="false">MOD(QUOTIENT($A$285,Assumptions!$B$82),2)</f>
        <v>1</v>
      </c>
      <c r="H285" s="18" t="n">
        <f aca="false">MOD(QUOTIENT($A$285,Assumptions!$B$83),2)</f>
        <v>0</v>
      </c>
      <c r="I285" s="18" t="n">
        <f aca="false">IF($B$285=1,MIN(Assumptions!$B$67,MAX(Assumptions!$B$4,Assumptions!$B$25-(Assumptions!$B$4))),Assumptions!$B$4)</f>
        <v>0</v>
      </c>
      <c r="J285" s="18" t="n">
        <f aca="false">IF($C$285=1,MIN(Assumptions!$B$66,MAX(Assumptions!$B$4,Assumptions!$B$25-($I$285))),Assumptions!$B$4)</f>
        <v>0</v>
      </c>
      <c r="K285" s="18" t="n">
        <f aca="false">IF($D$285=1,MIN(Assumptions!$B$61,MAX(Assumptions!$B$4,Assumptions!$B$25-($I$285+$J$285))),Assumptions!$B$4)</f>
        <v>100000000</v>
      </c>
      <c r="L285" s="18" t="n">
        <f aca="false">IF($E$285=1,MIN(Assumptions!$B$56,MAX(Assumptions!$B$4,Assumptions!$B$25-($I$285+$J$285+$K$285))),Assumptions!$B$4)</f>
        <v>0</v>
      </c>
      <c r="M285" s="18" t="n">
        <f aca="false">IF($F$285=1,MIN(Assumptions!$B$51,MAX(Assumptions!$B$4,Assumptions!$B$25-($I$285+$J$285+$K$285+$L$285))),Assumptions!$B$4)</f>
        <v>30000000</v>
      </c>
      <c r="N285" s="18" t="n">
        <f aca="false">IF($G$285=1,MIN(Assumptions!$B$46,MAX(Assumptions!$B$4,Assumptions!$B$25-($I$285+$J$285+$K$285+$L$285+$M$285))),Assumptions!$B$4)</f>
        <v>15000000</v>
      </c>
      <c r="O285" s="18" t="n">
        <f aca="false">IF($H$285=1,MIN(Assumptions!$B$41,MAX(Assumptions!$B$4,Assumptions!$B$25-($I$285+$J$285+$K$285+$L$285+$M$285+$N$285))),Assumptions!$B$4)</f>
        <v>0</v>
      </c>
      <c r="P285" s="18" t="n">
        <f aca="false">$I$285+$J$285+$K$285+$L$285+$M$285+$N$285+$O$285</f>
        <v>145000000</v>
      </c>
      <c r="Q285" s="18" t="n">
        <f aca="false">MAX(Assumptions!$B$4,Assumptions!$B$25-$P$285)</f>
        <v>1055000000</v>
      </c>
      <c r="R285" s="18" t="n">
        <f aca="false">$J$120+$O$120+Assumptions!$B$20+IF($B$285=0,$D$120,Assumptions!$B$4)+IF($C$285=0,$AI$120,Assumptions!$B$4)+IF($D$285=0,$AF$120,Assumptions!$B$4)+IF($E$285=0,$AC$120,Assumptions!$B$4)+IF($F$285=0,$Z$120,Assumptions!$B$4)+IF($G$285=0,$W$120,Assumptions!$B$4)+IF($H$285=0,$T$120,Assumptions!$B$4)</f>
        <v>23611101.1755256</v>
      </c>
      <c r="S285" s="18" t="n">
        <f aca="false">IF($R$285&gt;Assumptions!$B$4,$Q$285/$R$285&gt;Assumptions!$B$13,FALSE())</f>
        <v>1</v>
      </c>
      <c r="T285" s="18" t="n">
        <f aca="false">IF($S$285,($Q$285+Assumptions!$B$14*Assumptions!$B$13)/($R$285+Assumptions!$B$14),IF($R$285&gt;Assumptions!$B$4,$Q$285/$R$285,Assumptions!$B$4))</f>
        <v>40.5000154107333</v>
      </c>
      <c r="U285" s="18" t="n">
        <f aca="false">IF($B$285=1,$I$285,$D$120*$T$285)</f>
        <v>32289369.0892198</v>
      </c>
      <c r="V285" s="18" t="n">
        <f aca="false">IF($C$285=1,$J$285,$AI$120*$T$285)</f>
        <v>248399565.750985</v>
      </c>
      <c r="W285" s="18" t="n">
        <f aca="false">IF($D$285=1,$K$285,$AF$120*$T$285)</f>
        <v>100000000</v>
      </c>
      <c r="X285" s="18" t="n">
        <f aca="false">IF($E$285=1,$L$285,$AC$120*$T$285)</f>
        <v>97200036.9857598</v>
      </c>
      <c r="Y285" s="18" t="n">
        <f aca="false">IF($F$285=1,$M$285,$Z$120*$T$285)</f>
        <v>30000000</v>
      </c>
      <c r="Z285" s="18" t="n">
        <f aca="false">IF($G$285=1,$N$285,$W$120*$T$285)</f>
        <v>15000000</v>
      </c>
      <c r="AA285" s="18" t="n">
        <f aca="false">IF($H$285=1,$O$285,$T$120*$T$285)</f>
        <v>202500077.053666</v>
      </c>
      <c r="AB285" s="18" t="n">
        <f aca="false">($J$120+$O$120)*$T$285</f>
        <v>11360773.8969372</v>
      </c>
      <c r="AC285" s="18" t="n">
        <f aca="false">Assumptions!$B$20*$T$285</f>
        <v>364500138.696599</v>
      </c>
      <c r="AD285" s="18" t="n">
        <f aca="false">IF($S$285,Assumptions!$B$14*($T$285-Assumptions!$B$13),Assumptions!$B$4)</f>
        <v>98750038.5268331</v>
      </c>
      <c r="AE285" s="18" t="n">
        <f aca="false">$U$285+$V$285+$W$285+$X$285+$Y$285+$Z$285+$AA$285+$AB$285+$AC$285+$AD$285</f>
        <v>1200000000</v>
      </c>
      <c r="AF285" s="18" t="n">
        <f aca="false">IF(AND(IF($B$285=1,$U$285&gt;=INDEX($U$263:$U$390,1+$A$285-Assumptions!$B$77),$U$285&gt;INDEX($U$263:$U$390,1+$A$285+Assumptions!$B$77)),IF($C$285=1,$V$285&gt;=INDEX($V$263:$V$390,1+$A$285-Assumptions!$B$78),$V$285&gt;INDEX($V$263:$V$390,1+$A$285+Assumptions!$B$78)),IF($D$285=1,$W$285&gt;=INDEX($W$263:$W$390,1+$A$285-Assumptions!$B$79),$W$285&gt;INDEX($W$263:$W$390,1+$A$285+Assumptions!$B$79)),IF($E$285=1,$X$285&gt;=INDEX($X$263:$X$390,1+$A$285-Assumptions!$B$80),$X$285&gt;INDEX($X$263:$X$390,1+$A$285+Assumptions!$B$80)),IF($F$285=1,$Y$285&gt;=INDEX($Y$263:$Y$390,1+$A$285-Assumptions!$B$81),$Y$285&gt;INDEX($Y$263:$Y$390,1+$A$285+Assumptions!$B$81)),IF($G$285=1,$Z$285&gt;=INDEX($Z$263:$Z$390,1+$A$285-Assumptions!$B$82),$Z$285&gt;INDEX($Z$263:$Z$390,1+$A$285+Assumptions!$B$82)),IF($H$285=1,$AA$285&gt;=INDEX($AA$263:$AA$390,1+$A$285-Assumptions!$B$83),$AA$285&gt;INDEX($AA$263:$AA$390,1+$A$285+Assumptions!$B$83))),1,0)</f>
        <v>0</v>
      </c>
      <c r="AG285" s="16"/>
      <c r="AH285" s="16"/>
      <c r="AI285" s="16"/>
    </row>
    <row r="286" customFormat="false" ht="23.85" hidden="true" customHeight="false" outlineLevel="0" collapsed="false">
      <c r="A286" s="6" t="n">
        <f aca="false">ROW()-ROW($A$263)+Assumptions!$B$4</f>
        <v>23</v>
      </c>
      <c r="B286" s="18" t="n">
        <f aca="false">MOD(QUOTIENT($A$286,Assumptions!$B$77),2)</f>
        <v>0</v>
      </c>
      <c r="C286" s="18" t="n">
        <f aca="false">MOD(QUOTIENT($A$286,Assumptions!$B$78),2)</f>
        <v>0</v>
      </c>
      <c r="D286" s="18" t="n">
        <f aca="false">MOD(QUOTIENT($A$286,Assumptions!$B$79),2)</f>
        <v>1</v>
      </c>
      <c r="E286" s="18" t="n">
        <f aca="false">MOD(QUOTIENT($A$286,Assumptions!$B$80),2)</f>
        <v>0</v>
      </c>
      <c r="F286" s="18" t="n">
        <f aca="false">MOD(QUOTIENT($A$286,Assumptions!$B$81),2)</f>
        <v>1</v>
      </c>
      <c r="G286" s="18" t="n">
        <f aca="false">MOD(QUOTIENT($A$286,Assumptions!$B$82),2)</f>
        <v>1</v>
      </c>
      <c r="H286" s="18" t="n">
        <f aca="false">MOD(QUOTIENT($A$286,Assumptions!$B$83),2)</f>
        <v>1</v>
      </c>
      <c r="I286" s="18" t="n">
        <f aca="false">IF($B$286=1,MIN(Assumptions!$B$67,MAX(Assumptions!$B$4,Assumptions!$B$25-(Assumptions!$B$4))),Assumptions!$B$4)</f>
        <v>0</v>
      </c>
      <c r="J286" s="18" t="n">
        <f aca="false">IF($C$286=1,MIN(Assumptions!$B$66,MAX(Assumptions!$B$4,Assumptions!$B$25-($I$286))),Assumptions!$B$4)</f>
        <v>0</v>
      </c>
      <c r="K286" s="18" t="n">
        <f aca="false">IF($D$286=1,MIN(Assumptions!$B$61,MAX(Assumptions!$B$4,Assumptions!$B$25-($I$286+$J$286))),Assumptions!$B$4)</f>
        <v>100000000</v>
      </c>
      <c r="L286" s="18" t="n">
        <f aca="false">IF($E$286=1,MIN(Assumptions!$B$56,MAX(Assumptions!$B$4,Assumptions!$B$25-($I$286+$J$286+$K$286))),Assumptions!$B$4)</f>
        <v>0</v>
      </c>
      <c r="M286" s="18" t="n">
        <f aca="false">IF($F$286=1,MIN(Assumptions!$B$51,MAX(Assumptions!$B$4,Assumptions!$B$25-($I$286+$J$286+$K$286+$L$286))),Assumptions!$B$4)</f>
        <v>30000000</v>
      </c>
      <c r="N286" s="18" t="n">
        <f aca="false">IF($G$286=1,MIN(Assumptions!$B$46,MAX(Assumptions!$B$4,Assumptions!$B$25-($I$286+$J$286+$K$286+$L$286+$M$286))),Assumptions!$B$4)</f>
        <v>15000000</v>
      </c>
      <c r="O286" s="18" t="n">
        <f aca="false">IF($H$286=1,MIN(Assumptions!$B$41,MAX(Assumptions!$B$4,Assumptions!$B$25-($I$286+$J$286+$K$286+$L$286+$M$286+$N$286))),Assumptions!$B$4)</f>
        <v>5000000</v>
      </c>
      <c r="P286" s="18" t="n">
        <f aca="false">$I$286+$J$286+$K$286+$L$286+$M$286+$N$286+$O$286</f>
        <v>150000000</v>
      </c>
      <c r="Q286" s="18" t="n">
        <f aca="false">MAX(Assumptions!$B$4,Assumptions!$B$25-$P$286)</f>
        <v>1050000000</v>
      </c>
      <c r="R286" s="18" t="n">
        <f aca="false">$J$120+$O$120+Assumptions!$B$20+IF($B$286=0,$D$120,Assumptions!$B$4)+IF($C$286=0,$AI$120,Assumptions!$B$4)+IF($D$286=0,$AF$120,Assumptions!$B$4)+IF($E$286=0,$AC$120,Assumptions!$B$4)+IF($F$286=0,$Z$120,Assumptions!$B$4)+IF($G$286=0,$W$120,Assumptions!$B$4)+IF($H$286=0,$T$120,Assumptions!$B$4)</f>
        <v>18611101.1755256</v>
      </c>
      <c r="S286" s="18" t="n">
        <f aca="false">IF($R$286&gt;Assumptions!$B$4,$Q$286/$R$286&gt;Assumptions!$B$13,FALSE())</f>
        <v>1</v>
      </c>
      <c r="T286" s="18" t="n">
        <f aca="false">IF($S$286,($Q$286+Assumptions!$B$14*Assumptions!$B$13)/($R$286+Assumptions!$B$14),IF($R$286&gt;Assumptions!$B$4,$Q$286/$R$286,Assumptions!$B$4))</f>
        <v>49.8552866214379</v>
      </c>
      <c r="U286" s="18" t="n">
        <f aca="false">IF($B$286=1,$I$286,$D$120*$T$286)</f>
        <v>39748028.1042516</v>
      </c>
      <c r="V286" s="18" t="n">
        <f aca="false">IF($C$286=1,$J$286,$AI$120*$T$286)</f>
        <v>305778440.367557</v>
      </c>
      <c r="W286" s="18" t="n">
        <f aca="false">IF($D$286=1,$K$286,$AF$120*$T$286)</f>
        <v>100000000</v>
      </c>
      <c r="X286" s="18" t="n">
        <f aca="false">IF($E$286=1,$L$286,$AC$120*$T$286)</f>
        <v>119652687.891451</v>
      </c>
      <c r="Y286" s="18" t="n">
        <f aca="false">IF($F$286=1,$M$286,$Z$120*$T$286)</f>
        <v>30000000</v>
      </c>
      <c r="Z286" s="18" t="n">
        <f aca="false">IF($G$286=1,$N$286,$W$120*$T$286)</f>
        <v>15000000</v>
      </c>
      <c r="AA286" s="18" t="n">
        <f aca="false">IF($H$286=1,$O$286,$T$120*$T$286)</f>
        <v>5000000</v>
      </c>
      <c r="AB286" s="18" t="n">
        <f aca="false">($J$120+$O$120)*$T$286</f>
        <v>13985047.4902054</v>
      </c>
      <c r="AC286" s="18" t="n">
        <f aca="false">Assumptions!$B$20*$T$286</f>
        <v>448697579.592941</v>
      </c>
      <c r="AD286" s="18" t="n">
        <f aca="false">IF($S$286,Assumptions!$B$14*($T$286-Assumptions!$B$13),Assumptions!$B$4)</f>
        <v>122138216.553595</v>
      </c>
      <c r="AE286" s="18" t="n">
        <f aca="false">$U$286+$V$286+$W$286+$X$286+$Y$286+$Z$286+$AA$286+$AB$286+$AC$286+$AD$286</f>
        <v>1200000000</v>
      </c>
      <c r="AF286" s="18" t="n">
        <f aca="false">IF(AND(IF($B$286=1,$U$286&gt;=INDEX($U$263:$U$390,1+$A$286-Assumptions!$B$77),$U$286&gt;INDEX($U$263:$U$390,1+$A$286+Assumptions!$B$77)),IF($C$286=1,$V$286&gt;=INDEX($V$263:$V$390,1+$A$286-Assumptions!$B$78),$V$286&gt;INDEX($V$263:$V$390,1+$A$286+Assumptions!$B$78)),IF($D$286=1,$W$286&gt;=INDEX($W$263:$W$390,1+$A$286-Assumptions!$B$79),$W$286&gt;INDEX($W$263:$W$390,1+$A$286+Assumptions!$B$79)),IF($E$286=1,$X$286&gt;=INDEX($X$263:$X$390,1+$A$286-Assumptions!$B$80),$X$286&gt;INDEX($X$263:$X$390,1+$A$286+Assumptions!$B$80)),IF($F$286=1,$Y$286&gt;=INDEX($Y$263:$Y$390,1+$A$286-Assumptions!$B$81),$Y$286&gt;INDEX($Y$263:$Y$390,1+$A$286+Assumptions!$B$81)),IF($G$286=1,$Z$286&gt;=INDEX($Z$263:$Z$390,1+$A$286-Assumptions!$B$82),$Z$286&gt;INDEX($Z$263:$Z$390,1+$A$286+Assumptions!$B$82)),IF($H$286=1,$AA$286&gt;=INDEX($AA$263:$AA$390,1+$A$286-Assumptions!$B$83),$AA$286&gt;INDEX($AA$263:$AA$390,1+$A$286+Assumptions!$B$83))),1,0)</f>
        <v>0</v>
      </c>
      <c r="AG286" s="16"/>
      <c r="AH286" s="16"/>
      <c r="AI286" s="16"/>
    </row>
    <row r="287" customFormat="false" ht="23.85" hidden="true" customHeight="false" outlineLevel="0" collapsed="false">
      <c r="A287" s="6" t="n">
        <f aca="false">ROW()-ROW($A$263)+Assumptions!$B$4</f>
        <v>24</v>
      </c>
      <c r="B287" s="18" t="n">
        <f aca="false">MOD(QUOTIENT($A$287,Assumptions!$B$77),2)</f>
        <v>0</v>
      </c>
      <c r="C287" s="18" t="n">
        <f aca="false">MOD(QUOTIENT($A$287,Assumptions!$B$78),2)</f>
        <v>0</v>
      </c>
      <c r="D287" s="18" t="n">
        <f aca="false">MOD(QUOTIENT($A$287,Assumptions!$B$79),2)</f>
        <v>1</v>
      </c>
      <c r="E287" s="18" t="n">
        <f aca="false">MOD(QUOTIENT($A$287,Assumptions!$B$80),2)</f>
        <v>1</v>
      </c>
      <c r="F287" s="18" t="n">
        <f aca="false">MOD(QUOTIENT($A$287,Assumptions!$B$81),2)</f>
        <v>0</v>
      </c>
      <c r="G287" s="18" t="n">
        <f aca="false">MOD(QUOTIENT($A$287,Assumptions!$B$82),2)</f>
        <v>0</v>
      </c>
      <c r="H287" s="18" t="n">
        <f aca="false">MOD(QUOTIENT($A$287,Assumptions!$B$83),2)</f>
        <v>0</v>
      </c>
      <c r="I287" s="18" t="n">
        <f aca="false">IF($B$287=1,MIN(Assumptions!$B$67,MAX(Assumptions!$B$4,Assumptions!$B$25-(Assumptions!$B$4))),Assumptions!$B$4)</f>
        <v>0</v>
      </c>
      <c r="J287" s="18" t="n">
        <f aca="false">IF($C$287=1,MIN(Assumptions!$B$66,MAX(Assumptions!$B$4,Assumptions!$B$25-($I$287))),Assumptions!$B$4)</f>
        <v>0</v>
      </c>
      <c r="K287" s="18" t="n">
        <f aca="false">IF($D$287=1,MIN(Assumptions!$B$61,MAX(Assumptions!$B$4,Assumptions!$B$25-($I$287+$J$287))),Assumptions!$B$4)</f>
        <v>100000000</v>
      </c>
      <c r="L287" s="18" t="n">
        <f aca="false">IF($E$287=1,MIN(Assumptions!$B$56,MAX(Assumptions!$B$4,Assumptions!$B$25-($I$287+$J$287+$K$287))),Assumptions!$B$4)</f>
        <v>60000000</v>
      </c>
      <c r="M287" s="18" t="n">
        <f aca="false">IF($F$287=1,MIN(Assumptions!$B$51,MAX(Assumptions!$B$4,Assumptions!$B$25-($I$287+$J$287+$K$287+$L$287))),Assumptions!$B$4)</f>
        <v>0</v>
      </c>
      <c r="N287" s="18" t="n">
        <f aca="false">IF($G$287=1,MIN(Assumptions!$B$46,MAX(Assumptions!$B$4,Assumptions!$B$25-($I$287+$J$287+$K$287+$L$287+$M$287))),Assumptions!$B$4)</f>
        <v>0</v>
      </c>
      <c r="O287" s="18" t="n">
        <f aca="false">IF($H$287=1,MIN(Assumptions!$B$41,MAX(Assumptions!$B$4,Assumptions!$B$25-($I$287+$J$287+$K$287+$L$287+$M$287+$N$287))),Assumptions!$B$4)</f>
        <v>0</v>
      </c>
      <c r="P287" s="18" t="n">
        <f aca="false">$I$287+$J$287+$K$287+$L$287+$M$287+$N$287+$O$287</f>
        <v>160000000</v>
      </c>
      <c r="Q287" s="18" t="n">
        <f aca="false">MAX(Assumptions!$B$4,Assumptions!$B$25-$P$287)</f>
        <v>1040000000</v>
      </c>
      <c r="R287" s="18" t="n">
        <f aca="false">$J$120+$O$120+Assumptions!$B$20+IF($B$287=0,$D$120,Assumptions!$B$4)+IF($C$287=0,$AI$120,Assumptions!$B$4)+IF($D$287=0,$AF$120,Assumptions!$B$4)+IF($E$287=0,$AC$120,Assumptions!$B$4)+IF($F$287=0,$Z$120,Assumptions!$B$4)+IF($G$287=0,$W$120,Assumptions!$B$4)+IF($H$287=0,$T$120,Assumptions!$B$4)</f>
        <v>29211101.1755256</v>
      </c>
      <c r="S287" s="18" t="n">
        <f aca="false">IF($R$287&gt;Assumptions!$B$4,$Q$287/$R$287&gt;Assumptions!$B$13,FALSE())</f>
        <v>1</v>
      </c>
      <c r="T287" s="18" t="n">
        <f aca="false">IF($S$287,($Q$287+Assumptions!$B$14*Assumptions!$B$13)/($R$287+Assumptions!$B$14),IF($R$287&gt;Assumptions!$B$4,$Q$287/$R$287,Assumptions!$B$4))</f>
        <v>32.8749227038699</v>
      </c>
      <c r="U287" s="18" t="n">
        <f aca="false">IF($B$287=1,$I$287,$D$120*$T$287)</f>
        <v>26210126.1493226</v>
      </c>
      <c r="V287" s="18" t="n">
        <f aca="false">IF($C$287=1,$J$287,$AI$120*$T$287)</f>
        <v>201632430.035429</v>
      </c>
      <c r="W287" s="18" t="n">
        <f aca="false">IF($D$287=1,$K$287,$AF$120*$T$287)</f>
        <v>100000000</v>
      </c>
      <c r="X287" s="18" t="n">
        <f aca="false">IF($E$287=1,$L$287,$AC$120*$T$287)</f>
        <v>60000000</v>
      </c>
      <c r="Y287" s="18" t="n">
        <f aca="false">IF($F$287=1,$M$287,$Z$120*$T$287)</f>
        <v>98624768.1116097</v>
      </c>
      <c r="Z287" s="18" t="n">
        <f aca="false">IF($G$287=1,$N$287,$W$120*$T$287)</f>
        <v>164374613.519349</v>
      </c>
      <c r="AA287" s="18" t="n">
        <f aca="false">IF($H$287=1,$O$287,$T$120*$T$287)</f>
        <v>164374613.519349</v>
      </c>
      <c r="AB287" s="18" t="n">
        <f aca="false">($J$120+$O$120)*$T$287</f>
        <v>9221837.5704364</v>
      </c>
      <c r="AC287" s="18" t="n">
        <f aca="false">Assumptions!$B$20*$T$287</f>
        <v>295874304.334829</v>
      </c>
      <c r="AD287" s="18" t="n">
        <f aca="false">IF($S$287,Assumptions!$B$14*($T$287-Assumptions!$B$13),Assumptions!$B$4)</f>
        <v>79687306.7596747</v>
      </c>
      <c r="AE287" s="18" t="n">
        <f aca="false">$U$287+$V$287+$W$287+$X$287+$Y$287+$Z$287+$AA$287+$AB$287+$AC$287+$AD$287</f>
        <v>1200000000</v>
      </c>
      <c r="AF287" s="18" t="n">
        <f aca="false">IF(AND(IF($B$287=1,$U$287&gt;=INDEX($U$263:$U$390,1+$A$287-Assumptions!$B$77),$U$287&gt;INDEX($U$263:$U$390,1+$A$287+Assumptions!$B$77)),IF($C$287=1,$V$287&gt;=INDEX($V$263:$V$390,1+$A$287-Assumptions!$B$78),$V$287&gt;INDEX($V$263:$V$390,1+$A$287+Assumptions!$B$78)),IF($D$287=1,$W$287&gt;=INDEX($W$263:$W$390,1+$A$287-Assumptions!$B$79),$W$287&gt;INDEX($W$263:$W$390,1+$A$287+Assumptions!$B$79)),IF($E$287=1,$X$287&gt;=INDEX($X$263:$X$390,1+$A$287-Assumptions!$B$80),$X$287&gt;INDEX($X$263:$X$390,1+$A$287+Assumptions!$B$80)),IF($F$287=1,$Y$287&gt;=INDEX($Y$263:$Y$390,1+$A$287-Assumptions!$B$81),$Y$287&gt;INDEX($Y$263:$Y$390,1+$A$287+Assumptions!$B$81)),IF($G$287=1,$Z$287&gt;=INDEX($Z$263:$Z$390,1+$A$287-Assumptions!$B$82),$Z$287&gt;INDEX($Z$263:$Z$390,1+$A$287+Assumptions!$B$82)),IF($H$287=1,$AA$287&gt;=INDEX($AA$263:$AA$390,1+$A$287-Assumptions!$B$83),$AA$287&gt;INDEX($AA$263:$AA$390,1+$A$287+Assumptions!$B$83))),1,0)</f>
        <v>0</v>
      </c>
      <c r="AG287" s="16"/>
      <c r="AH287" s="16"/>
      <c r="AI287" s="16"/>
    </row>
    <row r="288" customFormat="false" ht="23.85" hidden="true" customHeight="false" outlineLevel="0" collapsed="false">
      <c r="A288" s="6" t="n">
        <f aca="false">ROW()-ROW($A$263)+Assumptions!$B$4</f>
        <v>25</v>
      </c>
      <c r="B288" s="18" t="n">
        <f aca="false">MOD(QUOTIENT($A$288,Assumptions!$B$77),2)</f>
        <v>0</v>
      </c>
      <c r="C288" s="18" t="n">
        <f aca="false">MOD(QUOTIENT($A$288,Assumptions!$B$78),2)</f>
        <v>0</v>
      </c>
      <c r="D288" s="18" t="n">
        <f aca="false">MOD(QUOTIENT($A$288,Assumptions!$B$79),2)</f>
        <v>1</v>
      </c>
      <c r="E288" s="18" t="n">
        <f aca="false">MOD(QUOTIENT($A$288,Assumptions!$B$80),2)</f>
        <v>1</v>
      </c>
      <c r="F288" s="18" t="n">
        <f aca="false">MOD(QUOTIENT($A$288,Assumptions!$B$81),2)</f>
        <v>0</v>
      </c>
      <c r="G288" s="18" t="n">
        <f aca="false">MOD(QUOTIENT($A$288,Assumptions!$B$82),2)</f>
        <v>0</v>
      </c>
      <c r="H288" s="18" t="n">
        <f aca="false">MOD(QUOTIENT($A$288,Assumptions!$B$83),2)</f>
        <v>1</v>
      </c>
      <c r="I288" s="18" t="n">
        <f aca="false">IF($B$288=1,MIN(Assumptions!$B$67,MAX(Assumptions!$B$4,Assumptions!$B$25-(Assumptions!$B$4))),Assumptions!$B$4)</f>
        <v>0</v>
      </c>
      <c r="J288" s="18" t="n">
        <f aca="false">IF($C$288=1,MIN(Assumptions!$B$66,MAX(Assumptions!$B$4,Assumptions!$B$25-($I$288))),Assumptions!$B$4)</f>
        <v>0</v>
      </c>
      <c r="K288" s="18" t="n">
        <f aca="false">IF($D$288=1,MIN(Assumptions!$B$61,MAX(Assumptions!$B$4,Assumptions!$B$25-($I$288+$J$288))),Assumptions!$B$4)</f>
        <v>100000000</v>
      </c>
      <c r="L288" s="18" t="n">
        <f aca="false">IF($E$288=1,MIN(Assumptions!$B$56,MAX(Assumptions!$B$4,Assumptions!$B$25-($I$288+$J$288+$K$288))),Assumptions!$B$4)</f>
        <v>60000000</v>
      </c>
      <c r="M288" s="18" t="n">
        <f aca="false">IF($F$288=1,MIN(Assumptions!$B$51,MAX(Assumptions!$B$4,Assumptions!$B$25-($I$288+$J$288+$K$288+$L$288))),Assumptions!$B$4)</f>
        <v>0</v>
      </c>
      <c r="N288" s="18" t="n">
        <f aca="false">IF($G$288=1,MIN(Assumptions!$B$46,MAX(Assumptions!$B$4,Assumptions!$B$25-($I$288+$J$288+$K$288+$L$288+$M$288))),Assumptions!$B$4)</f>
        <v>0</v>
      </c>
      <c r="O288" s="18" t="n">
        <f aca="false">IF($H$288=1,MIN(Assumptions!$B$41,MAX(Assumptions!$B$4,Assumptions!$B$25-($I$288+$J$288+$K$288+$L$288+$M$288+$N$288))),Assumptions!$B$4)</f>
        <v>5000000</v>
      </c>
      <c r="P288" s="18" t="n">
        <f aca="false">$I$288+$J$288+$K$288+$L$288+$M$288+$N$288+$O$288</f>
        <v>165000000</v>
      </c>
      <c r="Q288" s="18" t="n">
        <f aca="false">MAX(Assumptions!$B$4,Assumptions!$B$25-$P$288)</f>
        <v>1035000000</v>
      </c>
      <c r="R288" s="18" t="n">
        <f aca="false">$J$120+$O$120+Assumptions!$B$20+IF($B$288=0,$D$120,Assumptions!$B$4)+IF($C$288=0,$AI$120,Assumptions!$B$4)+IF($D$288=0,$AF$120,Assumptions!$B$4)+IF($E$288=0,$AC$120,Assumptions!$B$4)+IF($F$288=0,$Z$120,Assumptions!$B$4)+IF($G$288=0,$W$120,Assumptions!$B$4)+IF($H$288=0,$T$120,Assumptions!$B$4)</f>
        <v>24211101.1755256</v>
      </c>
      <c r="S288" s="18" t="n">
        <f aca="false">IF($R$288&gt;Assumptions!$B$4,$Q$288/$R$288&gt;Assumptions!$B$13,FALSE())</f>
        <v>1</v>
      </c>
      <c r="T288" s="18" t="n">
        <f aca="false">IF($S$288,($Q$288+Assumptions!$B$14*Assumptions!$B$13)/($R$288+Assumptions!$B$14),IF($R$288&gt;Assumptions!$B$4,$Q$288/$R$288,Assumptions!$B$4))</f>
        <v>38.8415285907653</v>
      </c>
      <c r="U288" s="18" t="n">
        <f aca="false">IF($B$288=1,$I$288,$D$120*$T$288)</f>
        <v>30967110.5044648</v>
      </c>
      <c r="V288" s="18" t="n">
        <f aca="false">IF($C$288=1,$J$288,$AI$120*$T$288)</f>
        <v>238227534.908384</v>
      </c>
      <c r="W288" s="18" t="n">
        <f aca="false">IF($D$288=1,$K$288,$AF$120*$T$288)</f>
        <v>100000000</v>
      </c>
      <c r="X288" s="18" t="n">
        <f aca="false">IF($E$288=1,$L$288,$AC$120*$T$288)</f>
        <v>60000000</v>
      </c>
      <c r="Y288" s="18" t="n">
        <f aca="false">IF($F$288=1,$M$288,$Z$120*$T$288)</f>
        <v>116524585.772296</v>
      </c>
      <c r="Z288" s="18" t="n">
        <f aca="false">IF($G$288=1,$N$288,$W$120*$T$288)</f>
        <v>194207642.953826</v>
      </c>
      <c r="AA288" s="18" t="n">
        <f aca="false">IF($H$288=1,$O$288,$T$120*$T$288)</f>
        <v>5000000</v>
      </c>
      <c r="AB288" s="18" t="n">
        <f aca="false">($J$120+$O$120)*$T$288</f>
        <v>10895547.0672281</v>
      </c>
      <c r="AC288" s="18" t="n">
        <f aca="false">Assumptions!$B$20*$T$288</f>
        <v>349573757.316888</v>
      </c>
      <c r="AD288" s="18" t="n">
        <f aca="false">IF($S$288,Assumptions!$B$14*($T$288-Assumptions!$B$13),Assumptions!$B$4)</f>
        <v>94603821.4769132</v>
      </c>
      <c r="AE288" s="18" t="n">
        <f aca="false">$U$288+$V$288+$W$288+$X$288+$Y$288+$Z$288+$AA$288+$AB$288+$AC$288+$AD$288</f>
        <v>1200000000</v>
      </c>
      <c r="AF288" s="18" t="n">
        <f aca="false">IF(AND(IF($B$288=1,$U$288&gt;=INDEX($U$263:$U$390,1+$A$288-Assumptions!$B$77),$U$288&gt;INDEX($U$263:$U$390,1+$A$288+Assumptions!$B$77)),IF($C$288=1,$V$288&gt;=INDEX($V$263:$V$390,1+$A$288-Assumptions!$B$78),$V$288&gt;INDEX($V$263:$V$390,1+$A$288+Assumptions!$B$78)),IF($D$288=1,$W$288&gt;=INDEX($W$263:$W$390,1+$A$288-Assumptions!$B$79),$W$288&gt;INDEX($W$263:$W$390,1+$A$288+Assumptions!$B$79)),IF($E$288=1,$X$288&gt;=INDEX($X$263:$X$390,1+$A$288-Assumptions!$B$80),$X$288&gt;INDEX($X$263:$X$390,1+$A$288+Assumptions!$B$80)),IF($F$288=1,$Y$288&gt;=INDEX($Y$263:$Y$390,1+$A$288-Assumptions!$B$81),$Y$288&gt;INDEX($Y$263:$Y$390,1+$A$288+Assumptions!$B$81)),IF($G$288=1,$Z$288&gt;=INDEX($Z$263:$Z$390,1+$A$288-Assumptions!$B$82),$Z$288&gt;INDEX($Z$263:$Z$390,1+$A$288+Assumptions!$B$82)),IF($H$288=1,$AA$288&gt;=INDEX($AA$263:$AA$390,1+$A$288-Assumptions!$B$83),$AA$288&gt;INDEX($AA$263:$AA$390,1+$A$288+Assumptions!$B$83))),1,0)</f>
        <v>0</v>
      </c>
      <c r="AG288" s="16"/>
      <c r="AH288" s="16"/>
      <c r="AI288" s="16"/>
    </row>
    <row r="289" customFormat="false" ht="23.85" hidden="true" customHeight="false" outlineLevel="0" collapsed="false">
      <c r="A289" s="6" t="n">
        <f aca="false">ROW()-ROW($A$263)+Assumptions!$B$4</f>
        <v>26</v>
      </c>
      <c r="B289" s="18" t="n">
        <f aca="false">MOD(QUOTIENT($A$289,Assumptions!$B$77),2)</f>
        <v>0</v>
      </c>
      <c r="C289" s="18" t="n">
        <f aca="false">MOD(QUOTIENT($A$289,Assumptions!$B$78),2)</f>
        <v>0</v>
      </c>
      <c r="D289" s="18" t="n">
        <f aca="false">MOD(QUOTIENT($A$289,Assumptions!$B$79),2)</f>
        <v>1</v>
      </c>
      <c r="E289" s="18" t="n">
        <f aca="false">MOD(QUOTIENT($A$289,Assumptions!$B$80),2)</f>
        <v>1</v>
      </c>
      <c r="F289" s="18" t="n">
        <f aca="false">MOD(QUOTIENT($A$289,Assumptions!$B$81),2)</f>
        <v>0</v>
      </c>
      <c r="G289" s="18" t="n">
        <f aca="false">MOD(QUOTIENT($A$289,Assumptions!$B$82),2)</f>
        <v>1</v>
      </c>
      <c r="H289" s="18" t="n">
        <f aca="false">MOD(QUOTIENT($A$289,Assumptions!$B$83),2)</f>
        <v>0</v>
      </c>
      <c r="I289" s="18" t="n">
        <f aca="false">IF($B$289=1,MIN(Assumptions!$B$67,MAX(Assumptions!$B$4,Assumptions!$B$25-(Assumptions!$B$4))),Assumptions!$B$4)</f>
        <v>0</v>
      </c>
      <c r="J289" s="18" t="n">
        <f aca="false">IF($C$289=1,MIN(Assumptions!$B$66,MAX(Assumptions!$B$4,Assumptions!$B$25-($I$289))),Assumptions!$B$4)</f>
        <v>0</v>
      </c>
      <c r="K289" s="18" t="n">
        <f aca="false">IF($D$289=1,MIN(Assumptions!$B$61,MAX(Assumptions!$B$4,Assumptions!$B$25-($I$289+$J$289))),Assumptions!$B$4)</f>
        <v>100000000</v>
      </c>
      <c r="L289" s="18" t="n">
        <f aca="false">IF($E$289=1,MIN(Assumptions!$B$56,MAX(Assumptions!$B$4,Assumptions!$B$25-($I$289+$J$289+$K$289))),Assumptions!$B$4)</f>
        <v>60000000</v>
      </c>
      <c r="M289" s="18" t="n">
        <f aca="false">IF($F$289=1,MIN(Assumptions!$B$51,MAX(Assumptions!$B$4,Assumptions!$B$25-($I$289+$J$289+$K$289+$L$289))),Assumptions!$B$4)</f>
        <v>0</v>
      </c>
      <c r="N289" s="18" t="n">
        <f aca="false">IF($G$289=1,MIN(Assumptions!$B$46,MAX(Assumptions!$B$4,Assumptions!$B$25-($I$289+$J$289+$K$289+$L$289+$M$289))),Assumptions!$B$4)</f>
        <v>15000000</v>
      </c>
      <c r="O289" s="18" t="n">
        <f aca="false">IF($H$289=1,MIN(Assumptions!$B$41,MAX(Assumptions!$B$4,Assumptions!$B$25-($I$289+$J$289+$K$289+$L$289+$M$289+$N$289))),Assumptions!$B$4)</f>
        <v>0</v>
      </c>
      <c r="P289" s="18" t="n">
        <f aca="false">$I$289+$J$289+$K$289+$L$289+$M$289+$N$289+$O$289</f>
        <v>175000000</v>
      </c>
      <c r="Q289" s="18" t="n">
        <f aca="false">MAX(Assumptions!$B$4,Assumptions!$B$25-$P$289)</f>
        <v>1025000000</v>
      </c>
      <c r="R289" s="18" t="n">
        <f aca="false">$J$120+$O$120+Assumptions!$B$20+IF($B$289=0,$D$120,Assumptions!$B$4)+IF($C$289=0,$AI$120,Assumptions!$B$4)+IF($D$289=0,$AF$120,Assumptions!$B$4)+IF($E$289=0,$AC$120,Assumptions!$B$4)+IF($F$289=0,$Z$120,Assumptions!$B$4)+IF($G$289=0,$W$120,Assumptions!$B$4)+IF($H$289=0,$T$120,Assumptions!$B$4)</f>
        <v>24211101.1755256</v>
      </c>
      <c r="S289" s="18" t="n">
        <f aca="false">IF($R$289&gt;Assumptions!$B$4,$Q$289/$R$289&gt;Assumptions!$B$13,FALSE())</f>
        <v>1</v>
      </c>
      <c r="T289" s="18" t="n">
        <f aca="false">IF($S$289,($Q$289+Assumptions!$B$14*Assumptions!$B$13)/($R$289+Assumptions!$B$14),IF($R$289&gt;Assumptions!$B$4,$Q$289/$R$289,Assumptions!$B$4))</f>
        <v>38.4671524115772</v>
      </c>
      <c r="U289" s="18" t="n">
        <f aca="false">IF($B$289=1,$I$289,$D$120*$T$289)</f>
        <v>30668632.3309278</v>
      </c>
      <c r="V289" s="18" t="n">
        <f aca="false">IF($C$289=1,$J$289,$AI$120*$T$289)</f>
        <v>235931365.897219</v>
      </c>
      <c r="W289" s="18" t="n">
        <f aca="false">IF($D$289=1,$K$289,$AF$120*$T$289)</f>
        <v>100000000</v>
      </c>
      <c r="X289" s="18" t="n">
        <f aca="false">IF($E$289=1,$L$289,$AC$120*$T$289)</f>
        <v>60000000</v>
      </c>
      <c r="Y289" s="18" t="n">
        <f aca="false">IF($F$289=1,$M$289,$Z$120*$T$289)</f>
        <v>115401457.234732</v>
      </c>
      <c r="Z289" s="18" t="n">
        <f aca="false">IF($G$289=1,$N$289,$W$120*$T$289)</f>
        <v>15000000</v>
      </c>
      <c r="AA289" s="18" t="n">
        <f aca="false">IF($H$289=1,$O$289,$T$120*$T$289)</f>
        <v>192335762.057886</v>
      </c>
      <c r="AB289" s="18" t="n">
        <f aca="false">($J$120+$O$120)*$T$289</f>
        <v>10790529.7460982</v>
      </c>
      <c r="AC289" s="18" t="n">
        <f aca="false">Assumptions!$B$20*$T$289</f>
        <v>346204371.704195</v>
      </c>
      <c r="AD289" s="18" t="n">
        <f aca="false">IF($S$289,Assumptions!$B$14*($T$289-Assumptions!$B$13),Assumptions!$B$4)</f>
        <v>93667881.028943</v>
      </c>
      <c r="AE289" s="18" t="n">
        <f aca="false">$U$289+$V$289+$W$289+$X$289+$Y$289+$Z$289+$AA$289+$AB$289+$AC$289+$AD$289</f>
        <v>1200000000</v>
      </c>
      <c r="AF289" s="18" t="n">
        <f aca="false">IF(AND(IF($B$289=1,$U$289&gt;=INDEX($U$263:$U$390,1+$A$289-Assumptions!$B$77),$U$289&gt;INDEX($U$263:$U$390,1+$A$289+Assumptions!$B$77)),IF($C$289=1,$V$289&gt;=INDEX($V$263:$V$390,1+$A$289-Assumptions!$B$78),$V$289&gt;INDEX($V$263:$V$390,1+$A$289+Assumptions!$B$78)),IF($D$289=1,$W$289&gt;=INDEX($W$263:$W$390,1+$A$289-Assumptions!$B$79),$W$289&gt;INDEX($W$263:$W$390,1+$A$289+Assumptions!$B$79)),IF($E$289=1,$X$289&gt;=INDEX($X$263:$X$390,1+$A$289-Assumptions!$B$80),$X$289&gt;INDEX($X$263:$X$390,1+$A$289+Assumptions!$B$80)),IF($F$289=1,$Y$289&gt;=INDEX($Y$263:$Y$390,1+$A$289-Assumptions!$B$81),$Y$289&gt;INDEX($Y$263:$Y$390,1+$A$289+Assumptions!$B$81)),IF($G$289=1,$Z$289&gt;=INDEX($Z$263:$Z$390,1+$A$289-Assumptions!$B$82),$Z$289&gt;INDEX($Z$263:$Z$390,1+$A$289+Assumptions!$B$82)),IF($H$289=1,$AA$289&gt;=INDEX($AA$263:$AA$390,1+$A$289-Assumptions!$B$83),$AA$289&gt;INDEX($AA$263:$AA$390,1+$A$289+Assumptions!$B$83))),1,0)</f>
        <v>0</v>
      </c>
      <c r="AG289" s="16"/>
      <c r="AH289" s="16"/>
      <c r="AI289" s="16"/>
    </row>
    <row r="290" customFormat="false" ht="23.85" hidden="true" customHeight="false" outlineLevel="0" collapsed="false">
      <c r="A290" s="6" t="n">
        <f aca="false">ROW()-ROW($A$263)+Assumptions!$B$4</f>
        <v>27</v>
      </c>
      <c r="B290" s="18" t="n">
        <f aca="false">MOD(QUOTIENT($A$290,Assumptions!$B$77),2)</f>
        <v>0</v>
      </c>
      <c r="C290" s="18" t="n">
        <f aca="false">MOD(QUOTIENT($A$290,Assumptions!$B$78),2)</f>
        <v>0</v>
      </c>
      <c r="D290" s="18" t="n">
        <f aca="false">MOD(QUOTIENT($A$290,Assumptions!$B$79),2)</f>
        <v>1</v>
      </c>
      <c r="E290" s="18" t="n">
        <f aca="false">MOD(QUOTIENT($A$290,Assumptions!$B$80),2)</f>
        <v>1</v>
      </c>
      <c r="F290" s="18" t="n">
        <f aca="false">MOD(QUOTIENT($A$290,Assumptions!$B$81),2)</f>
        <v>0</v>
      </c>
      <c r="G290" s="18" t="n">
        <f aca="false">MOD(QUOTIENT($A$290,Assumptions!$B$82),2)</f>
        <v>1</v>
      </c>
      <c r="H290" s="18" t="n">
        <f aca="false">MOD(QUOTIENT($A$290,Assumptions!$B$83),2)</f>
        <v>1</v>
      </c>
      <c r="I290" s="18" t="n">
        <f aca="false">IF($B$290=1,MIN(Assumptions!$B$67,MAX(Assumptions!$B$4,Assumptions!$B$25-(Assumptions!$B$4))),Assumptions!$B$4)</f>
        <v>0</v>
      </c>
      <c r="J290" s="18" t="n">
        <f aca="false">IF($C$290=1,MIN(Assumptions!$B$66,MAX(Assumptions!$B$4,Assumptions!$B$25-($I$290))),Assumptions!$B$4)</f>
        <v>0</v>
      </c>
      <c r="K290" s="18" t="n">
        <f aca="false">IF($D$290=1,MIN(Assumptions!$B$61,MAX(Assumptions!$B$4,Assumptions!$B$25-($I$290+$J$290))),Assumptions!$B$4)</f>
        <v>100000000</v>
      </c>
      <c r="L290" s="18" t="n">
        <f aca="false">IF($E$290=1,MIN(Assumptions!$B$56,MAX(Assumptions!$B$4,Assumptions!$B$25-($I$290+$J$290+$K$290))),Assumptions!$B$4)</f>
        <v>60000000</v>
      </c>
      <c r="M290" s="18" t="n">
        <f aca="false">IF($F$290=1,MIN(Assumptions!$B$51,MAX(Assumptions!$B$4,Assumptions!$B$25-($I$290+$J$290+$K$290+$L$290))),Assumptions!$B$4)</f>
        <v>0</v>
      </c>
      <c r="N290" s="18" t="n">
        <f aca="false">IF($G$290=1,MIN(Assumptions!$B$46,MAX(Assumptions!$B$4,Assumptions!$B$25-($I$290+$J$290+$K$290+$L$290+$M$290))),Assumptions!$B$4)</f>
        <v>15000000</v>
      </c>
      <c r="O290" s="18" t="n">
        <f aca="false">IF($H$290=1,MIN(Assumptions!$B$41,MAX(Assumptions!$B$4,Assumptions!$B$25-($I$290+$J$290+$K$290+$L$290+$M$290+$N$290))),Assumptions!$B$4)</f>
        <v>5000000</v>
      </c>
      <c r="P290" s="18" t="n">
        <f aca="false">$I$290+$J$290+$K$290+$L$290+$M$290+$N$290+$O$290</f>
        <v>180000000</v>
      </c>
      <c r="Q290" s="18" t="n">
        <f aca="false">MAX(Assumptions!$B$4,Assumptions!$B$25-$P$290)</f>
        <v>1020000000</v>
      </c>
      <c r="R290" s="18" t="n">
        <f aca="false">$J$120+$O$120+Assumptions!$B$20+IF($B$290=0,$D$120,Assumptions!$B$4)+IF($C$290=0,$AI$120,Assumptions!$B$4)+IF($D$290=0,$AF$120,Assumptions!$B$4)+IF($E$290=0,$AC$120,Assumptions!$B$4)+IF($F$290=0,$Z$120,Assumptions!$B$4)+IF($G$290=0,$W$120,Assumptions!$B$4)+IF($H$290=0,$T$120,Assumptions!$B$4)</f>
        <v>19211101.1755256</v>
      </c>
      <c r="S290" s="18" t="n">
        <f aca="false">IF($R$290&gt;Assumptions!$B$4,$Q$290/$R$290&gt;Assumptions!$B$13,FALSE())</f>
        <v>1</v>
      </c>
      <c r="T290" s="18" t="n">
        <f aca="false">IF($S$290,($Q$290+Assumptions!$B$14*Assumptions!$B$13)/($R$290+Assumptions!$B$14),IF($R$290&gt;Assumptions!$B$4,$Q$290/$R$290,Assumptions!$B$4))</f>
        <v>47.0957226781588</v>
      </c>
      <c r="U290" s="18" t="n">
        <f aca="false">IF($B$290=1,$I$290,$D$120*$T$290)</f>
        <v>37547915.8873505</v>
      </c>
      <c r="V290" s="18" t="n">
        <f aca="false">IF($C$290=1,$J$290,$AI$120*$T$290)</f>
        <v>288853150.877644</v>
      </c>
      <c r="W290" s="18" t="n">
        <f aca="false">IF($D$290=1,$K$290,$AF$120*$T$290)</f>
        <v>100000000</v>
      </c>
      <c r="X290" s="18" t="n">
        <f aca="false">IF($E$290=1,$L$290,$AC$120*$T$290)</f>
        <v>60000000</v>
      </c>
      <c r="Y290" s="18" t="n">
        <f aca="false">IF($F$290=1,$M$290,$Z$120*$T$290)</f>
        <v>141287168.034477</v>
      </c>
      <c r="Z290" s="18" t="n">
        <f aca="false">IF($G$290=1,$N$290,$W$120*$T$290)</f>
        <v>15000000</v>
      </c>
      <c r="AA290" s="18" t="n">
        <f aca="false">IF($H$290=1,$O$290,$T$120*$T$290)</f>
        <v>5000000</v>
      </c>
      <c r="AB290" s="18" t="n">
        <f aca="false">($J$120+$O$120)*$T$290</f>
        <v>13210954.4017019</v>
      </c>
      <c r="AC290" s="18" t="n">
        <f aca="false">Assumptions!$B$20*$T$290</f>
        <v>423861504.10343</v>
      </c>
      <c r="AD290" s="18" t="n">
        <f aca="false">IF($S$290,Assumptions!$B$14*($T$290-Assumptions!$B$13),Assumptions!$B$4)</f>
        <v>115239306.695397</v>
      </c>
      <c r="AE290" s="18" t="n">
        <f aca="false">$U$290+$V$290+$W$290+$X$290+$Y$290+$Z$290+$AA$290+$AB$290+$AC$290+$AD$290</f>
        <v>1200000000</v>
      </c>
      <c r="AF290" s="18" t="n">
        <f aca="false">IF(AND(IF($B$290=1,$U$290&gt;=INDEX($U$263:$U$390,1+$A$290-Assumptions!$B$77),$U$290&gt;INDEX($U$263:$U$390,1+$A$290+Assumptions!$B$77)),IF($C$290=1,$V$290&gt;=INDEX($V$263:$V$390,1+$A$290-Assumptions!$B$78),$V$290&gt;INDEX($V$263:$V$390,1+$A$290+Assumptions!$B$78)),IF($D$290=1,$W$290&gt;=INDEX($W$263:$W$390,1+$A$290-Assumptions!$B$79),$W$290&gt;INDEX($W$263:$W$390,1+$A$290+Assumptions!$B$79)),IF($E$290=1,$X$290&gt;=INDEX($X$263:$X$390,1+$A$290-Assumptions!$B$80),$X$290&gt;INDEX($X$263:$X$390,1+$A$290+Assumptions!$B$80)),IF($F$290=1,$Y$290&gt;=INDEX($Y$263:$Y$390,1+$A$290-Assumptions!$B$81),$Y$290&gt;INDEX($Y$263:$Y$390,1+$A$290+Assumptions!$B$81)),IF($G$290=1,$Z$290&gt;=INDEX($Z$263:$Z$390,1+$A$290-Assumptions!$B$82),$Z$290&gt;INDEX($Z$263:$Z$390,1+$A$290+Assumptions!$B$82)),IF($H$290=1,$AA$290&gt;=INDEX($AA$263:$AA$390,1+$A$290-Assumptions!$B$83),$AA$290&gt;INDEX($AA$263:$AA$390,1+$A$290+Assumptions!$B$83))),1,0)</f>
        <v>0</v>
      </c>
      <c r="AG290" s="16"/>
      <c r="AH290" s="16"/>
      <c r="AI290" s="16"/>
    </row>
    <row r="291" customFormat="false" ht="23.85" hidden="true" customHeight="false" outlineLevel="0" collapsed="false">
      <c r="A291" s="6" t="n">
        <f aca="false">ROW()-ROW($A$263)+Assumptions!$B$4</f>
        <v>28</v>
      </c>
      <c r="B291" s="18" t="n">
        <f aca="false">MOD(QUOTIENT($A$291,Assumptions!$B$77),2)</f>
        <v>0</v>
      </c>
      <c r="C291" s="18" t="n">
        <f aca="false">MOD(QUOTIENT($A$291,Assumptions!$B$78),2)</f>
        <v>0</v>
      </c>
      <c r="D291" s="18" t="n">
        <f aca="false">MOD(QUOTIENT($A$291,Assumptions!$B$79),2)</f>
        <v>1</v>
      </c>
      <c r="E291" s="18" t="n">
        <f aca="false">MOD(QUOTIENT($A$291,Assumptions!$B$80),2)</f>
        <v>1</v>
      </c>
      <c r="F291" s="18" t="n">
        <f aca="false">MOD(QUOTIENT($A$291,Assumptions!$B$81),2)</f>
        <v>1</v>
      </c>
      <c r="G291" s="18" t="n">
        <f aca="false">MOD(QUOTIENT($A$291,Assumptions!$B$82),2)</f>
        <v>0</v>
      </c>
      <c r="H291" s="18" t="n">
        <f aca="false">MOD(QUOTIENT($A$291,Assumptions!$B$83),2)</f>
        <v>0</v>
      </c>
      <c r="I291" s="18" t="n">
        <f aca="false">IF($B$291=1,MIN(Assumptions!$B$67,MAX(Assumptions!$B$4,Assumptions!$B$25-(Assumptions!$B$4))),Assumptions!$B$4)</f>
        <v>0</v>
      </c>
      <c r="J291" s="18" t="n">
        <f aca="false">IF($C$291=1,MIN(Assumptions!$B$66,MAX(Assumptions!$B$4,Assumptions!$B$25-($I$291))),Assumptions!$B$4)</f>
        <v>0</v>
      </c>
      <c r="K291" s="18" t="n">
        <f aca="false">IF($D$291=1,MIN(Assumptions!$B$61,MAX(Assumptions!$B$4,Assumptions!$B$25-($I$291+$J$291))),Assumptions!$B$4)</f>
        <v>100000000</v>
      </c>
      <c r="L291" s="18" t="n">
        <f aca="false">IF($E$291=1,MIN(Assumptions!$B$56,MAX(Assumptions!$B$4,Assumptions!$B$25-($I$291+$J$291+$K$291))),Assumptions!$B$4)</f>
        <v>60000000</v>
      </c>
      <c r="M291" s="18" t="n">
        <f aca="false">IF($F$291=1,MIN(Assumptions!$B$51,MAX(Assumptions!$B$4,Assumptions!$B$25-($I$291+$J$291+$K$291+$L$291))),Assumptions!$B$4)</f>
        <v>30000000</v>
      </c>
      <c r="N291" s="18" t="n">
        <f aca="false">IF($G$291=1,MIN(Assumptions!$B$46,MAX(Assumptions!$B$4,Assumptions!$B$25-($I$291+$J$291+$K$291+$L$291+$M$291))),Assumptions!$B$4)</f>
        <v>0</v>
      </c>
      <c r="O291" s="18" t="n">
        <f aca="false">IF($H$291=1,MIN(Assumptions!$B$41,MAX(Assumptions!$B$4,Assumptions!$B$25-($I$291+$J$291+$K$291+$L$291+$M$291+$N$291))),Assumptions!$B$4)</f>
        <v>0</v>
      </c>
      <c r="P291" s="18" t="n">
        <f aca="false">$I$291+$J$291+$K$291+$L$291+$M$291+$N$291+$O$291</f>
        <v>190000000</v>
      </c>
      <c r="Q291" s="18" t="n">
        <f aca="false">MAX(Assumptions!$B$4,Assumptions!$B$25-$P$291)</f>
        <v>1010000000</v>
      </c>
      <c r="R291" s="18" t="n">
        <f aca="false">$J$120+$O$120+Assumptions!$B$20+IF($B$291=0,$D$120,Assumptions!$B$4)+IF($C$291=0,$AI$120,Assumptions!$B$4)+IF($D$291=0,$AF$120,Assumptions!$B$4)+IF($E$291=0,$AC$120,Assumptions!$B$4)+IF($F$291=0,$Z$120,Assumptions!$B$4)+IF($G$291=0,$W$120,Assumptions!$B$4)+IF($H$291=0,$T$120,Assumptions!$B$4)</f>
        <v>26211101.1755256</v>
      </c>
      <c r="S291" s="18" t="n">
        <f aca="false">IF($R$291&gt;Assumptions!$B$4,$Q$291/$R$291&gt;Assumptions!$B$13,FALSE())</f>
        <v>1</v>
      </c>
      <c r="T291" s="18" t="n">
        <f aca="false">IF($S$291,($Q$291+Assumptions!$B$14*Assumptions!$B$13)/($R$291+Assumptions!$B$14),IF($R$291&gt;Assumptions!$B$4,$Q$291/$R$291,Assumptions!$B$4))</f>
        <v>35.2651050828762</v>
      </c>
      <c r="U291" s="18" t="n">
        <f aca="false">IF($B$291=1,$I$291,$D$120*$T$291)</f>
        <v>28115742.2396767</v>
      </c>
      <c r="V291" s="18" t="n">
        <f aca="false">IF($C$291=1,$J$291,$AI$120*$T$291)</f>
        <v>216292184.087115</v>
      </c>
      <c r="W291" s="18" t="n">
        <f aca="false">IF($D$291=1,$K$291,$AF$120*$T$291)</f>
        <v>100000000</v>
      </c>
      <c r="X291" s="18" t="n">
        <f aca="false">IF($E$291=1,$L$291,$AC$120*$T$291)</f>
        <v>60000000</v>
      </c>
      <c r="Y291" s="18" t="n">
        <f aca="false">IF($F$291=1,$M$291,$Z$120*$T$291)</f>
        <v>30000000</v>
      </c>
      <c r="Z291" s="18" t="n">
        <f aca="false">IF($G$291=1,$N$291,$W$120*$T$291)</f>
        <v>176325525.414381</v>
      </c>
      <c r="AA291" s="18" t="n">
        <f aca="false">IF($H$291=1,$O$291,$T$120*$T$291)</f>
        <v>176325525.414381</v>
      </c>
      <c r="AB291" s="18" t="n">
        <f aca="false">($J$120+$O$120)*$T$291</f>
        <v>9892314.39136962</v>
      </c>
      <c r="AC291" s="18" t="n">
        <f aca="false">Assumptions!$B$20*$T$291</f>
        <v>317385945.745886</v>
      </c>
      <c r="AD291" s="18" t="n">
        <f aca="false">IF($S$291,Assumptions!$B$14*($T$291-Assumptions!$B$13),Assumptions!$B$4)</f>
        <v>85662762.7071906</v>
      </c>
      <c r="AE291" s="18" t="n">
        <f aca="false">$U$291+$V$291+$W$291+$X$291+$Y$291+$Z$291+$AA$291+$AB$291+$AC$291+$AD$291</f>
        <v>1200000000</v>
      </c>
      <c r="AF291" s="18" t="n">
        <f aca="false">IF(AND(IF($B$291=1,$U$291&gt;=INDEX($U$263:$U$390,1+$A$291-Assumptions!$B$77),$U$291&gt;INDEX($U$263:$U$390,1+$A$291+Assumptions!$B$77)),IF($C$291=1,$V$291&gt;=INDEX($V$263:$V$390,1+$A$291-Assumptions!$B$78),$V$291&gt;INDEX($V$263:$V$390,1+$A$291+Assumptions!$B$78)),IF($D$291=1,$W$291&gt;=INDEX($W$263:$W$390,1+$A$291-Assumptions!$B$79),$W$291&gt;INDEX($W$263:$W$390,1+$A$291+Assumptions!$B$79)),IF($E$291=1,$X$291&gt;=INDEX($X$263:$X$390,1+$A$291-Assumptions!$B$80),$X$291&gt;INDEX($X$263:$X$390,1+$A$291+Assumptions!$B$80)),IF($F$291=1,$Y$291&gt;=INDEX($Y$263:$Y$390,1+$A$291-Assumptions!$B$81),$Y$291&gt;INDEX($Y$263:$Y$390,1+$A$291+Assumptions!$B$81)),IF($G$291=1,$Z$291&gt;=INDEX($Z$263:$Z$390,1+$A$291-Assumptions!$B$82),$Z$291&gt;INDEX($Z$263:$Z$390,1+$A$291+Assumptions!$B$82)),IF($H$291=1,$AA$291&gt;=INDEX($AA$263:$AA$390,1+$A$291-Assumptions!$B$83),$AA$291&gt;INDEX($AA$263:$AA$390,1+$A$291+Assumptions!$B$83))),1,0)</f>
        <v>0</v>
      </c>
      <c r="AG291" s="16"/>
      <c r="AH291" s="16"/>
      <c r="AI291" s="16"/>
    </row>
    <row r="292" customFormat="false" ht="23.85" hidden="true" customHeight="false" outlineLevel="0" collapsed="false">
      <c r="A292" s="6" t="n">
        <f aca="false">ROW()-ROW($A$263)+Assumptions!$B$4</f>
        <v>29</v>
      </c>
      <c r="B292" s="18" t="n">
        <f aca="false">MOD(QUOTIENT($A$292,Assumptions!$B$77),2)</f>
        <v>0</v>
      </c>
      <c r="C292" s="18" t="n">
        <f aca="false">MOD(QUOTIENT($A$292,Assumptions!$B$78),2)</f>
        <v>0</v>
      </c>
      <c r="D292" s="18" t="n">
        <f aca="false">MOD(QUOTIENT($A$292,Assumptions!$B$79),2)</f>
        <v>1</v>
      </c>
      <c r="E292" s="18" t="n">
        <f aca="false">MOD(QUOTIENT($A$292,Assumptions!$B$80),2)</f>
        <v>1</v>
      </c>
      <c r="F292" s="18" t="n">
        <f aca="false">MOD(QUOTIENT($A$292,Assumptions!$B$81),2)</f>
        <v>1</v>
      </c>
      <c r="G292" s="18" t="n">
        <f aca="false">MOD(QUOTIENT($A$292,Assumptions!$B$82),2)</f>
        <v>0</v>
      </c>
      <c r="H292" s="18" t="n">
        <f aca="false">MOD(QUOTIENT($A$292,Assumptions!$B$83),2)</f>
        <v>1</v>
      </c>
      <c r="I292" s="18" t="n">
        <f aca="false">IF($B$292=1,MIN(Assumptions!$B$67,MAX(Assumptions!$B$4,Assumptions!$B$25-(Assumptions!$B$4))),Assumptions!$B$4)</f>
        <v>0</v>
      </c>
      <c r="J292" s="18" t="n">
        <f aca="false">IF($C$292=1,MIN(Assumptions!$B$66,MAX(Assumptions!$B$4,Assumptions!$B$25-($I$292))),Assumptions!$B$4)</f>
        <v>0</v>
      </c>
      <c r="K292" s="18" t="n">
        <f aca="false">IF($D$292=1,MIN(Assumptions!$B$61,MAX(Assumptions!$B$4,Assumptions!$B$25-($I$292+$J$292))),Assumptions!$B$4)</f>
        <v>100000000</v>
      </c>
      <c r="L292" s="18" t="n">
        <f aca="false">IF($E$292=1,MIN(Assumptions!$B$56,MAX(Assumptions!$B$4,Assumptions!$B$25-($I$292+$J$292+$K$292))),Assumptions!$B$4)</f>
        <v>60000000</v>
      </c>
      <c r="M292" s="18" t="n">
        <f aca="false">IF($F$292=1,MIN(Assumptions!$B$51,MAX(Assumptions!$B$4,Assumptions!$B$25-($I$292+$J$292+$K$292+$L$292))),Assumptions!$B$4)</f>
        <v>30000000</v>
      </c>
      <c r="N292" s="18" t="n">
        <f aca="false">IF($G$292=1,MIN(Assumptions!$B$46,MAX(Assumptions!$B$4,Assumptions!$B$25-($I$292+$J$292+$K$292+$L$292+$M$292))),Assumptions!$B$4)</f>
        <v>0</v>
      </c>
      <c r="O292" s="18" t="n">
        <f aca="false">IF($H$292=1,MIN(Assumptions!$B$41,MAX(Assumptions!$B$4,Assumptions!$B$25-($I$292+$J$292+$K$292+$L$292+$M$292+$N$292))),Assumptions!$B$4)</f>
        <v>5000000</v>
      </c>
      <c r="P292" s="18" t="n">
        <f aca="false">$I$292+$J$292+$K$292+$L$292+$M$292+$N$292+$O$292</f>
        <v>195000000</v>
      </c>
      <c r="Q292" s="18" t="n">
        <f aca="false">MAX(Assumptions!$B$4,Assumptions!$B$25-$P$292)</f>
        <v>1005000000</v>
      </c>
      <c r="R292" s="18" t="n">
        <f aca="false">$J$120+$O$120+Assumptions!$B$20+IF($B$292=0,$D$120,Assumptions!$B$4)+IF($C$292=0,$AI$120,Assumptions!$B$4)+IF($D$292=0,$AF$120,Assumptions!$B$4)+IF($E$292=0,$AC$120,Assumptions!$B$4)+IF($F$292=0,$Z$120,Assumptions!$B$4)+IF($G$292=0,$W$120,Assumptions!$B$4)+IF($H$292=0,$T$120,Assumptions!$B$4)</f>
        <v>21211101.1755256</v>
      </c>
      <c r="S292" s="18" t="n">
        <f aca="false">IF($R$292&gt;Assumptions!$B$4,$Q$292/$R$292&gt;Assumptions!$B$13,FALSE())</f>
        <v>1</v>
      </c>
      <c r="T292" s="18" t="n">
        <f aca="false">IF($S$292,($Q$292+Assumptions!$B$14*Assumptions!$B$13)/($R$292+Assumptions!$B$14),IF($R$292&gt;Assumptions!$B$4,$Q$292/$R$292,Assumptions!$B$4))</f>
        <v>42.4906457334818</v>
      </c>
      <c r="U292" s="18" t="n">
        <f aca="false">IF($B$292=1,$I$292,$D$120*$T$292)</f>
        <v>33876435.0831351</v>
      </c>
      <c r="V292" s="18" t="n">
        <f aca="false">IF($C$292=1,$J$292,$AI$120*$T$292)</f>
        <v>260608739.074174</v>
      </c>
      <c r="W292" s="18" t="n">
        <f aca="false">IF($D$292=1,$K$292,$AF$120*$T$292)</f>
        <v>100000000</v>
      </c>
      <c r="X292" s="18" t="n">
        <f aca="false">IF($E$292=1,$L$292,$AC$120*$T$292)</f>
        <v>60000000</v>
      </c>
      <c r="Y292" s="18" t="n">
        <f aca="false">IF($F$292=1,$M$292,$Z$120*$T$292)</f>
        <v>30000000</v>
      </c>
      <c r="Z292" s="18" t="n">
        <f aca="false">IF($G$292=1,$N$292,$W$120*$T$292)</f>
        <v>212453228.667409</v>
      </c>
      <c r="AA292" s="18" t="n">
        <f aca="false">IF($H$292=1,$O$292,$T$120*$T$292)</f>
        <v>5000000</v>
      </c>
      <c r="AB292" s="18" t="n">
        <f aca="false">($J$120+$O$120)*$T$292</f>
        <v>11919171.2402414</v>
      </c>
      <c r="AC292" s="18" t="n">
        <f aca="false">Assumptions!$B$20*$T$292</f>
        <v>382415811.601336</v>
      </c>
      <c r="AD292" s="18" t="n">
        <f aca="false">IF($S$292,Assumptions!$B$14*($T$292-Assumptions!$B$13),Assumptions!$B$4)</f>
        <v>103726614.333704</v>
      </c>
      <c r="AE292" s="18" t="n">
        <f aca="false">$U$292+$V$292+$W$292+$X$292+$Y$292+$Z$292+$AA$292+$AB$292+$AC$292+$AD$292</f>
        <v>1200000000</v>
      </c>
      <c r="AF292" s="18" t="n">
        <f aca="false">IF(AND(IF($B$292=1,$U$292&gt;=INDEX($U$263:$U$390,1+$A$292-Assumptions!$B$77),$U$292&gt;INDEX($U$263:$U$390,1+$A$292+Assumptions!$B$77)),IF($C$292=1,$V$292&gt;=INDEX($V$263:$V$390,1+$A$292-Assumptions!$B$78),$V$292&gt;INDEX($V$263:$V$390,1+$A$292+Assumptions!$B$78)),IF($D$292=1,$W$292&gt;=INDEX($W$263:$W$390,1+$A$292-Assumptions!$B$79),$W$292&gt;INDEX($W$263:$W$390,1+$A$292+Assumptions!$B$79)),IF($E$292=1,$X$292&gt;=INDEX($X$263:$X$390,1+$A$292-Assumptions!$B$80),$X$292&gt;INDEX($X$263:$X$390,1+$A$292+Assumptions!$B$80)),IF($F$292=1,$Y$292&gt;=INDEX($Y$263:$Y$390,1+$A$292-Assumptions!$B$81),$Y$292&gt;INDEX($Y$263:$Y$390,1+$A$292+Assumptions!$B$81)),IF($G$292=1,$Z$292&gt;=INDEX($Z$263:$Z$390,1+$A$292-Assumptions!$B$82),$Z$292&gt;INDEX($Z$263:$Z$390,1+$A$292+Assumptions!$B$82)),IF($H$292=1,$AA$292&gt;=INDEX($AA$263:$AA$390,1+$A$292-Assumptions!$B$83),$AA$292&gt;INDEX($AA$263:$AA$390,1+$A$292+Assumptions!$B$83))),1,0)</f>
        <v>0</v>
      </c>
      <c r="AG292" s="16"/>
      <c r="AH292" s="16"/>
      <c r="AI292" s="16"/>
    </row>
    <row r="293" customFormat="false" ht="23.85" hidden="true" customHeight="false" outlineLevel="0" collapsed="false">
      <c r="A293" s="6" t="n">
        <f aca="false">ROW()-ROW($A$263)+Assumptions!$B$4</f>
        <v>30</v>
      </c>
      <c r="B293" s="18" t="n">
        <f aca="false">MOD(QUOTIENT($A$293,Assumptions!$B$77),2)</f>
        <v>0</v>
      </c>
      <c r="C293" s="18" t="n">
        <f aca="false">MOD(QUOTIENT($A$293,Assumptions!$B$78),2)</f>
        <v>0</v>
      </c>
      <c r="D293" s="18" t="n">
        <f aca="false">MOD(QUOTIENT($A$293,Assumptions!$B$79),2)</f>
        <v>1</v>
      </c>
      <c r="E293" s="18" t="n">
        <f aca="false">MOD(QUOTIENT($A$293,Assumptions!$B$80),2)</f>
        <v>1</v>
      </c>
      <c r="F293" s="18" t="n">
        <f aca="false">MOD(QUOTIENT($A$293,Assumptions!$B$81),2)</f>
        <v>1</v>
      </c>
      <c r="G293" s="18" t="n">
        <f aca="false">MOD(QUOTIENT($A$293,Assumptions!$B$82),2)</f>
        <v>1</v>
      </c>
      <c r="H293" s="18" t="n">
        <f aca="false">MOD(QUOTIENT($A$293,Assumptions!$B$83),2)</f>
        <v>0</v>
      </c>
      <c r="I293" s="18" t="n">
        <f aca="false">IF($B$293=1,MIN(Assumptions!$B$67,MAX(Assumptions!$B$4,Assumptions!$B$25-(Assumptions!$B$4))),Assumptions!$B$4)</f>
        <v>0</v>
      </c>
      <c r="J293" s="18" t="n">
        <f aca="false">IF($C$293=1,MIN(Assumptions!$B$66,MAX(Assumptions!$B$4,Assumptions!$B$25-($I$293))),Assumptions!$B$4)</f>
        <v>0</v>
      </c>
      <c r="K293" s="18" t="n">
        <f aca="false">IF($D$293=1,MIN(Assumptions!$B$61,MAX(Assumptions!$B$4,Assumptions!$B$25-($I$293+$J$293))),Assumptions!$B$4)</f>
        <v>100000000</v>
      </c>
      <c r="L293" s="18" t="n">
        <f aca="false">IF($E$293=1,MIN(Assumptions!$B$56,MAX(Assumptions!$B$4,Assumptions!$B$25-($I$293+$J$293+$K$293))),Assumptions!$B$4)</f>
        <v>60000000</v>
      </c>
      <c r="M293" s="18" t="n">
        <f aca="false">IF($F$293=1,MIN(Assumptions!$B$51,MAX(Assumptions!$B$4,Assumptions!$B$25-($I$293+$J$293+$K$293+$L$293))),Assumptions!$B$4)</f>
        <v>30000000</v>
      </c>
      <c r="N293" s="18" t="n">
        <f aca="false">IF($G$293=1,MIN(Assumptions!$B$46,MAX(Assumptions!$B$4,Assumptions!$B$25-($I$293+$J$293+$K$293+$L$293+$M$293))),Assumptions!$B$4)</f>
        <v>15000000</v>
      </c>
      <c r="O293" s="18" t="n">
        <f aca="false">IF($H$293=1,MIN(Assumptions!$B$41,MAX(Assumptions!$B$4,Assumptions!$B$25-($I$293+$J$293+$K$293+$L$293+$M$293+$N$293))),Assumptions!$B$4)</f>
        <v>0</v>
      </c>
      <c r="P293" s="18" t="n">
        <f aca="false">$I$293+$J$293+$K$293+$L$293+$M$293+$N$293+$O$293</f>
        <v>205000000</v>
      </c>
      <c r="Q293" s="18" t="n">
        <f aca="false">MAX(Assumptions!$B$4,Assumptions!$B$25-$P$293)</f>
        <v>995000000</v>
      </c>
      <c r="R293" s="18" t="n">
        <f aca="false">$J$120+$O$120+Assumptions!$B$20+IF($B$293=0,$D$120,Assumptions!$B$4)+IF($C$293=0,$AI$120,Assumptions!$B$4)+IF($D$293=0,$AF$120,Assumptions!$B$4)+IF($E$293=0,$AC$120,Assumptions!$B$4)+IF($F$293=0,$Z$120,Assumptions!$B$4)+IF($G$293=0,$W$120,Assumptions!$B$4)+IF($H$293=0,$T$120,Assumptions!$B$4)</f>
        <v>21211101.1755256</v>
      </c>
      <c r="S293" s="18" t="n">
        <f aca="false">IF($R$293&gt;Assumptions!$B$4,$Q$293/$R$293&gt;Assumptions!$B$13,FALSE())</f>
        <v>1</v>
      </c>
      <c r="T293" s="18" t="n">
        <f aca="false">IF($S$293,($Q$293+Assumptions!$B$14*Assumptions!$B$13)/($R$293+Assumptions!$B$14),IF($R$293&gt;Assumptions!$B$4,$Q$293/$R$293,Assumptions!$B$4))</f>
        <v>42.0689023515118</v>
      </c>
      <c r="U293" s="18" t="n">
        <f aca="false">IF($B$293=1,$I$293,$D$120*$T$293)</f>
        <v>33540192.5512926</v>
      </c>
      <c r="V293" s="18" t="n">
        <f aca="false">IF($C$293=1,$J$293,$AI$120*$T$293)</f>
        <v>258022051.837706</v>
      </c>
      <c r="W293" s="18" t="n">
        <f aca="false">IF($D$293=1,$K$293,$AF$120*$T$293)</f>
        <v>100000000</v>
      </c>
      <c r="X293" s="18" t="n">
        <f aca="false">IF($E$293=1,$L$293,$AC$120*$T$293)</f>
        <v>60000000</v>
      </c>
      <c r="Y293" s="18" t="n">
        <f aca="false">IF($F$293=1,$M$293,$Z$120*$T$293)</f>
        <v>30000000</v>
      </c>
      <c r="Z293" s="18" t="n">
        <f aca="false">IF($G$293=1,$N$293,$W$120*$T$293)</f>
        <v>15000000</v>
      </c>
      <c r="AA293" s="18" t="n">
        <f aca="false">IF($H$293=1,$O$293,$T$120*$T$293)</f>
        <v>210344511.757559</v>
      </c>
      <c r="AB293" s="18" t="n">
        <f aca="false">($J$120+$O$120)*$T$293</f>
        <v>11800866.8110579</v>
      </c>
      <c r="AC293" s="18" t="n">
        <f aca="false">Assumptions!$B$20*$T$293</f>
        <v>378620121.163606</v>
      </c>
      <c r="AD293" s="18" t="n">
        <f aca="false">IF($S$293,Assumptions!$B$14*($T$293-Assumptions!$B$13),Assumptions!$B$4)</f>
        <v>102672255.878779</v>
      </c>
      <c r="AE293" s="18" t="n">
        <f aca="false">$U$293+$V$293+$W$293+$X$293+$Y$293+$Z$293+$AA$293+$AB$293+$AC$293+$AD$293</f>
        <v>1200000000</v>
      </c>
      <c r="AF293" s="18" t="n">
        <f aca="false">IF(AND(IF($B$293=1,$U$293&gt;=INDEX($U$263:$U$390,1+$A$293-Assumptions!$B$77),$U$293&gt;INDEX($U$263:$U$390,1+$A$293+Assumptions!$B$77)),IF($C$293=1,$V$293&gt;=INDEX($V$263:$V$390,1+$A$293-Assumptions!$B$78),$V$293&gt;INDEX($V$263:$V$390,1+$A$293+Assumptions!$B$78)),IF($D$293=1,$W$293&gt;=INDEX($W$263:$W$390,1+$A$293-Assumptions!$B$79),$W$293&gt;INDEX($W$263:$W$390,1+$A$293+Assumptions!$B$79)),IF($E$293=1,$X$293&gt;=INDEX($X$263:$X$390,1+$A$293-Assumptions!$B$80),$X$293&gt;INDEX($X$263:$X$390,1+$A$293+Assumptions!$B$80)),IF($F$293=1,$Y$293&gt;=INDEX($Y$263:$Y$390,1+$A$293-Assumptions!$B$81),$Y$293&gt;INDEX($Y$263:$Y$390,1+$A$293+Assumptions!$B$81)),IF($G$293=1,$Z$293&gt;=INDEX($Z$263:$Z$390,1+$A$293-Assumptions!$B$82),$Z$293&gt;INDEX($Z$263:$Z$390,1+$A$293+Assumptions!$B$82)),IF($H$293=1,$AA$293&gt;=INDEX($AA$263:$AA$390,1+$A$293-Assumptions!$B$83),$AA$293&gt;INDEX($AA$263:$AA$390,1+$A$293+Assumptions!$B$83))),1,0)</f>
        <v>0</v>
      </c>
      <c r="AG293" s="16"/>
      <c r="AH293" s="16"/>
      <c r="AI293" s="16"/>
    </row>
    <row r="294" customFormat="false" ht="23.85" hidden="true" customHeight="false" outlineLevel="0" collapsed="false">
      <c r="A294" s="6" t="n">
        <f aca="false">ROW()-ROW($A$263)+Assumptions!$B$4</f>
        <v>31</v>
      </c>
      <c r="B294" s="18" t="n">
        <f aca="false">MOD(QUOTIENT($A$294,Assumptions!$B$77),2)</f>
        <v>0</v>
      </c>
      <c r="C294" s="18" t="n">
        <f aca="false">MOD(QUOTIENT($A$294,Assumptions!$B$78),2)</f>
        <v>0</v>
      </c>
      <c r="D294" s="18" t="n">
        <f aca="false">MOD(QUOTIENT($A$294,Assumptions!$B$79),2)</f>
        <v>1</v>
      </c>
      <c r="E294" s="18" t="n">
        <f aca="false">MOD(QUOTIENT($A$294,Assumptions!$B$80),2)</f>
        <v>1</v>
      </c>
      <c r="F294" s="18" t="n">
        <f aca="false">MOD(QUOTIENT($A$294,Assumptions!$B$81),2)</f>
        <v>1</v>
      </c>
      <c r="G294" s="18" t="n">
        <f aca="false">MOD(QUOTIENT($A$294,Assumptions!$B$82),2)</f>
        <v>1</v>
      </c>
      <c r="H294" s="18" t="n">
        <f aca="false">MOD(QUOTIENT($A$294,Assumptions!$B$83),2)</f>
        <v>1</v>
      </c>
      <c r="I294" s="18" t="n">
        <f aca="false">IF($B$294=1,MIN(Assumptions!$B$67,MAX(Assumptions!$B$4,Assumptions!$B$25-(Assumptions!$B$4))),Assumptions!$B$4)</f>
        <v>0</v>
      </c>
      <c r="J294" s="18" t="n">
        <f aca="false">IF($C$294=1,MIN(Assumptions!$B$66,MAX(Assumptions!$B$4,Assumptions!$B$25-($I$294))),Assumptions!$B$4)</f>
        <v>0</v>
      </c>
      <c r="K294" s="18" t="n">
        <f aca="false">IF($D$294=1,MIN(Assumptions!$B$61,MAX(Assumptions!$B$4,Assumptions!$B$25-($I$294+$J$294))),Assumptions!$B$4)</f>
        <v>100000000</v>
      </c>
      <c r="L294" s="18" t="n">
        <f aca="false">IF($E$294=1,MIN(Assumptions!$B$56,MAX(Assumptions!$B$4,Assumptions!$B$25-($I$294+$J$294+$K$294))),Assumptions!$B$4)</f>
        <v>60000000</v>
      </c>
      <c r="M294" s="18" t="n">
        <f aca="false">IF($F$294=1,MIN(Assumptions!$B$51,MAX(Assumptions!$B$4,Assumptions!$B$25-($I$294+$J$294+$K$294+$L$294))),Assumptions!$B$4)</f>
        <v>30000000</v>
      </c>
      <c r="N294" s="18" t="n">
        <f aca="false">IF($G$294=1,MIN(Assumptions!$B$46,MAX(Assumptions!$B$4,Assumptions!$B$25-($I$294+$J$294+$K$294+$L$294+$M$294))),Assumptions!$B$4)</f>
        <v>15000000</v>
      </c>
      <c r="O294" s="18" t="n">
        <f aca="false">IF($H$294=1,MIN(Assumptions!$B$41,MAX(Assumptions!$B$4,Assumptions!$B$25-($I$294+$J$294+$K$294+$L$294+$M$294+$N$294))),Assumptions!$B$4)</f>
        <v>5000000</v>
      </c>
      <c r="P294" s="18" t="n">
        <f aca="false">$I$294+$J$294+$K$294+$L$294+$M$294+$N$294+$O$294</f>
        <v>210000000</v>
      </c>
      <c r="Q294" s="18" t="n">
        <f aca="false">MAX(Assumptions!$B$4,Assumptions!$B$25-$P$294)</f>
        <v>990000000</v>
      </c>
      <c r="R294" s="18" t="n">
        <f aca="false">$J$120+$O$120+Assumptions!$B$20+IF($B$294=0,$D$120,Assumptions!$B$4)+IF($C$294=0,$AI$120,Assumptions!$B$4)+IF($D$294=0,$AF$120,Assumptions!$B$4)+IF($E$294=0,$AC$120,Assumptions!$B$4)+IF($F$294=0,$Z$120,Assumptions!$B$4)+IF($G$294=0,$W$120,Assumptions!$B$4)+IF($H$294=0,$T$120,Assumptions!$B$4)</f>
        <v>16211101.1755256</v>
      </c>
      <c r="S294" s="18" t="n">
        <f aca="false">IF($R$294&gt;Assumptions!$B$4,$Q$294/$R$294&gt;Assumptions!$B$13,FALSE())</f>
        <v>1</v>
      </c>
      <c r="T294" s="18" t="n">
        <f aca="false">IF($S$294,($Q$294+Assumptions!$B$14*Assumptions!$B$13)/($R$294+Assumptions!$B$14),IF($R$294&gt;Assumptions!$B$4,$Q$294/$R$294,Assumptions!$B$4))</f>
        <v>53.0433773346385</v>
      </c>
      <c r="U294" s="18" t="n">
        <f aca="false">IF($B$294=1,$I$294,$D$120*$T$294)</f>
        <v>42289791.0316101</v>
      </c>
      <c r="V294" s="18" t="n">
        <f aca="false">IF($C$294=1,$J$294,$AI$120*$T$294)</f>
        <v>325332021.78481</v>
      </c>
      <c r="W294" s="18" t="n">
        <f aca="false">IF($D$294=1,$K$294,$AF$120*$T$294)</f>
        <v>100000000</v>
      </c>
      <c r="X294" s="18" t="n">
        <f aca="false">IF($E$294=1,$L$294,$AC$120*$T$294)</f>
        <v>60000000</v>
      </c>
      <c r="Y294" s="18" t="n">
        <f aca="false">IF($F$294=1,$M$294,$Z$120*$T$294)</f>
        <v>30000000</v>
      </c>
      <c r="Z294" s="18" t="n">
        <f aca="false">IF($G$294=1,$N$294,$W$120*$T$294)</f>
        <v>15000000</v>
      </c>
      <c r="AA294" s="18" t="n">
        <f aca="false">IF($H$294=1,$O$294,$T$120*$T$294)</f>
        <v>5000000</v>
      </c>
      <c r="AB294" s="18" t="n">
        <f aca="false">($J$120+$O$120)*$T$294</f>
        <v>14879347.8352368</v>
      </c>
      <c r="AC294" s="18" t="n">
        <f aca="false">Assumptions!$B$20*$T$294</f>
        <v>477390396.011747</v>
      </c>
      <c r="AD294" s="18" t="n">
        <f aca="false">IF($S$294,Assumptions!$B$14*($T$294-Assumptions!$B$13),Assumptions!$B$4)</f>
        <v>130108443.336596</v>
      </c>
      <c r="AE294" s="18" t="n">
        <f aca="false">$U$294+$V$294+$W$294+$X$294+$Y$294+$Z$294+$AA$294+$AB$294+$AC$294+$AD$294</f>
        <v>1200000000</v>
      </c>
      <c r="AF294" s="18" t="n">
        <f aca="false">IF(AND(IF($B$294=1,$U$294&gt;=INDEX($U$263:$U$390,1+$A$294-Assumptions!$B$77),$U$294&gt;INDEX($U$263:$U$390,1+$A$294+Assumptions!$B$77)),IF($C$294=1,$V$294&gt;=INDEX($V$263:$V$390,1+$A$294-Assumptions!$B$78),$V$294&gt;INDEX($V$263:$V$390,1+$A$294+Assumptions!$B$78)),IF($D$294=1,$W$294&gt;=INDEX($W$263:$W$390,1+$A$294-Assumptions!$B$79),$W$294&gt;INDEX($W$263:$W$390,1+$A$294+Assumptions!$B$79)),IF($E$294=1,$X$294&gt;=INDEX($X$263:$X$390,1+$A$294-Assumptions!$B$80),$X$294&gt;INDEX($X$263:$X$390,1+$A$294+Assumptions!$B$80)),IF($F$294=1,$Y$294&gt;=INDEX($Y$263:$Y$390,1+$A$294-Assumptions!$B$81),$Y$294&gt;INDEX($Y$263:$Y$390,1+$A$294+Assumptions!$B$81)),IF($G$294=1,$Z$294&gt;=INDEX($Z$263:$Z$390,1+$A$294-Assumptions!$B$82),$Z$294&gt;INDEX($Z$263:$Z$390,1+$A$294+Assumptions!$B$82)),IF($H$294=1,$AA$294&gt;=INDEX($AA$263:$AA$390,1+$A$294-Assumptions!$B$83),$AA$294&gt;INDEX($AA$263:$AA$390,1+$A$294+Assumptions!$B$83))),1,0)</f>
        <v>0</v>
      </c>
      <c r="AG294" s="16"/>
      <c r="AH294" s="16"/>
      <c r="AI294" s="16"/>
    </row>
    <row r="295" customFormat="false" ht="23.85" hidden="true" customHeight="false" outlineLevel="0" collapsed="false">
      <c r="A295" s="6" t="n">
        <f aca="false">ROW()-ROW($A$263)+Assumptions!$B$4</f>
        <v>32</v>
      </c>
      <c r="B295" s="18" t="n">
        <f aca="false">MOD(QUOTIENT($A$295,Assumptions!$B$77),2)</f>
        <v>0</v>
      </c>
      <c r="C295" s="18" t="n">
        <f aca="false">MOD(QUOTIENT($A$295,Assumptions!$B$78),2)</f>
        <v>1</v>
      </c>
      <c r="D295" s="18" t="n">
        <f aca="false">MOD(QUOTIENT($A$295,Assumptions!$B$79),2)</f>
        <v>0</v>
      </c>
      <c r="E295" s="18" t="n">
        <f aca="false">MOD(QUOTIENT($A$295,Assumptions!$B$80),2)</f>
        <v>0</v>
      </c>
      <c r="F295" s="18" t="n">
        <f aca="false">MOD(QUOTIENT($A$295,Assumptions!$B$81),2)</f>
        <v>0</v>
      </c>
      <c r="G295" s="18" t="n">
        <f aca="false">MOD(QUOTIENT($A$295,Assumptions!$B$82),2)</f>
        <v>0</v>
      </c>
      <c r="H295" s="18" t="n">
        <f aca="false">MOD(QUOTIENT($A$295,Assumptions!$B$83),2)</f>
        <v>0</v>
      </c>
      <c r="I295" s="18" t="n">
        <f aca="false">IF($B$295=1,MIN(Assumptions!$B$67,MAX(Assumptions!$B$4,Assumptions!$B$25-(Assumptions!$B$4))),Assumptions!$B$4)</f>
        <v>0</v>
      </c>
      <c r="J295" s="18" t="n">
        <f aca="false">IF($C$295=1,MIN(Assumptions!$B$66,MAX(Assumptions!$B$4,Assumptions!$B$25-($I$295))),Assumptions!$B$4)</f>
        <v>300000000</v>
      </c>
      <c r="K295" s="18" t="n">
        <f aca="false">IF($D$295=1,MIN(Assumptions!$B$61,MAX(Assumptions!$B$4,Assumptions!$B$25-($I$295+$J$295))),Assumptions!$B$4)</f>
        <v>0</v>
      </c>
      <c r="L295" s="18" t="n">
        <f aca="false">IF($E$295=1,MIN(Assumptions!$B$56,MAX(Assumptions!$B$4,Assumptions!$B$25-($I$295+$J$295+$K$295))),Assumptions!$B$4)</f>
        <v>0</v>
      </c>
      <c r="M295" s="18" t="n">
        <f aca="false">IF($F$295=1,MIN(Assumptions!$B$51,MAX(Assumptions!$B$4,Assumptions!$B$25-($I$295+$J$295+$K$295+$L$295))),Assumptions!$B$4)</f>
        <v>0</v>
      </c>
      <c r="N295" s="18" t="n">
        <f aca="false">IF($G$295=1,MIN(Assumptions!$B$46,MAX(Assumptions!$B$4,Assumptions!$B$25-($I$295+$J$295+$K$295+$L$295+$M$295))),Assumptions!$B$4)</f>
        <v>0</v>
      </c>
      <c r="O295" s="18" t="n">
        <f aca="false">IF($H$295=1,MIN(Assumptions!$B$41,MAX(Assumptions!$B$4,Assumptions!$B$25-($I$295+$J$295+$K$295+$L$295+$M$295+$N$295))),Assumptions!$B$4)</f>
        <v>0</v>
      </c>
      <c r="P295" s="18" t="n">
        <f aca="false">$I$295+$J$295+$K$295+$L$295+$M$295+$N$295+$O$295</f>
        <v>300000000</v>
      </c>
      <c r="Q295" s="18" t="n">
        <f aca="false">MAX(Assumptions!$B$4,Assumptions!$B$25-$P$295)</f>
        <v>900000000</v>
      </c>
      <c r="R295" s="18" t="n">
        <f aca="false">$J$120+$O$120+Assumptions!$B$20+IF($B$295=0,$D$120,Assumptions!$B$4)+IF($C$295=0,$AI$120,Assumptions!$B$4)+IF($D$295=0,$AF$120,Assumptions!$B$4)+IF($E$295=0,$AC$120,Assumptions!$B$4)+IF($F$295=0,$Z$120,Assumptions!$B$4)+IF($G$295=0,$W$120,Assumptions!$B$4)+IF($H$295=0,$T$120,Assumptions!$B$4)</f>
        <v>27211432.2584705</v>
      </c>
      <c r="S295" s="18" t="n">
        <f aca="false">IF($R$295&gt;Assumptions!$B$4,$Q$295/$R$295&gt;Assumptions!$B$13,FALSE())</f>
        <v>1</v>
      </c>
      <c r="T295" s="18" t="n">
        <f aca="false">IF($S$295,($Q$295+Assumptions!$B$14*Assumptions!$B$13)/($R$295+Assumptions!$B$14),IF($R$295&gt;Assumptions!$B$4,$Q$295/$R$295,Assumptions!$B$4))</f>
        <v>30.3755131071712</v>
      </c>
      <c r="U295" s="18" t="n">
        <f aca="false">IF($B$295=1,$I$295,$D$120*$T$295)</f>
        <v>24217426.6860144</v>
      </c>
      <c r="V295" s="18" t="n">
        <f aca="false">IF($C$295=1,$J$295,$AI$120*$T$295)</f>
        <v>300000000</v>
      </c>
      <c r="W295" s="18" t="n">
        <f aca="false">IF($D$295=1,$K$295,$AF$120*$T$295)</f>
        <v>52660549.6174143</v>
      </c>
      <c r="X295" s="18" t="n">
        <f aca="false">IF($E$295=1,$L$295,$AC$120*$T$295)</f>
        <v>72901231.4572109</v>
      </c>
      <c r="Y295" s="18" t="n">
        <f aca="false">IF($F$295=1,$M$295,$Z$120*$T$295)</f>
        <v>91126539.3215136</v>
      </c>
      <c r="Z295" s="18" t="n">
        <f aca="false">IF($G$295=1,$N$295,$W$120*$T$295)</f>
        <v>151877565.535856</v>
      </c>
      <c r="AA295" s="18" t="n">
        <f aca="false">IF($H$295=1,$O$295,$T$120*$T$295)</f>
        <v>151877565.535856</v>
      </c>
      <c r="AB295" s="18" t="n">
        <f aca="false">($J$120+$O$120)*$T$295</f>
        <v>8520721.11366579</v>
      </c>
      <c r="AC295" s="18" t="n">
        <f aca="false">Assumptions!$B$20*$T$295</f>
        <v>273379617.964541</v>
      </c>
      <c r="AD295" s="18" t="n">
        <f aca="false">IF($S$295,Assumptions!$B$14*($T$295-Assumptions!$B$13),Assumptions!$B$4)</f>
        <v>73438782.767928</v>
      </c>
      <c r="AE295" s="18" t="n">
        <f aca="false">$U$295+$V$295+$W$295+$X$295+$Y$295+$Z$295+$AA$295+$AB$295+$AC$295+$AD$295</f>
        <v>1200000000</v>
      </c>
      <c r="AF295" s="18" t="n">
        <f aca="false">IF(AND(IF($B$295=1,$U$295&gt;=INDEX($U$263:$U$390,1+$A$295-Assumptions!$B$77),$U$295&gt;INDEX($U$263:$U$390,1+$A$295+Assumptions!$B$77)),IF($C$295=1,$V$295&gt;=INDEX($V$263:$V$390,1+$A$295-Assumptions!$B$78),$V$295&gt;INDEX($V$263:$V$390,1+$A$295+Assumptions!$B$78)),IF($D$295=1,$W$295&gt;=INDEX($W$263:$W$390,1+$A$295-Assumptions!$B$79),$W$295&gt;INDEX($W$263:$W$390,1+$A$295+Assumptions!$B$79)),IF($E$295=1,$X$295&gt;=INDEX($X$263:$X$390,1+$A$295-Assumptions!$B$80),$X$295&gt;INDEX($X$263:$X$390,1+$A$295+Assumptions!$B$80)),IF($F$295=1,$Y$295&gt;=INDEX($Y$263:$Y$390,1+$A$295-Assumptions!$B$81),$Y$295&gt;INDEX($Y$263:$Y$390,1+$A$295+Assumptions!$B$81)),IF($G$295=1,$Z$295&gt;=INDEX($Z$263:$Z$390,1+$A$295-Assumptions!$B$82),$Z$295&gt;INDEX($Z$263:$Z$390,1+$A$295+Assumptions!$B$82)),IF($H$295=1,$AA$295&gt;=INDEX($AA$263:$AA$390,1+$A$295-Assumptions!$B$83),$AA$295&gt;INDEX($AA$263:$AA$390,1+$A$295+Assumptions!$B$83))),1,0)</f>
        <v>0</v>
      </c>
      <c r="AG295" s="16"/>
      <c r="AH295" s="16"/>
      <c r="AI295" s="16"/>
    </row>
    <row r="296" customFormat="false" ht="23.85" hidden="true" customHeight="false" outlineLevel="0" collapsed="false">
      <c r="A296" s="6" t="n">
        <f aca="false">ROW()-ROW($A$263)+Assumptions!$B$4</f>
        <v>33</v>
      </c>
      <c r="B296" s="18" t="n">
        <f aca="false">MOD(QUOTIENT($A$296,Assumptions!$B$77),2)</f>
        <v>0</v>
      </c>
      <c r="C296" s="18" t="n">
        <f aca="false">MOD(QUOTIENT($A$296,Assumptions!$B$78),2)</f>
        <v>1</v>
      </c>
      <c r="D296" s="18" t="n">
        <f aca="false">MOD(QUOTIENT($A$296,Assumptions!$B$79),2)</f>
        <v>0</v>
      </c>
      <c r="E296" s="18" t="n">
        <f aca="false">MOD(QUOTIENT($A$296,Assumptions!$B$80),2)</f>
        <v>0</v>
      </c>
      <c r="F296" s="18" t="n">
        <f aca="false">MOD(QUOTIENT($A$296,Assumptions!$B$81),2)</f>
        <v>0</v>
      </c>
      <c r="G296" s="18" t="n">
        <f aca="false">MOD(QUOTIENT($A$296,Assumptions!$B$82),2)</f>
        <v>0</v>
      </c>
      <c r="H296" s="18" t="n">
        <f aca="false">MOD(QUOTIENT($A$296,Assumptions!$B$83),2)</f>
        <v>1</v>
      </c>
      <c r="I296" s="18" t="n">
        <f aca="false">IF($B$296=1,MIN(Assumptions!$B$67,MAX(Assumptions!$B$4,Assumptions!$B$25-(Assumptions!$B$4))),Assumptions!$B$4)</f>
        <v>0</v>
      </c>
      <c r="J296" s="18" t="n">
        <f aca="false">IF($C$296=1,MIN(Assumptions!$B$66,MAX(Assumptions!$B$4,Assumptions!$B$25-($I$296))),Assumptions!$B$4)</f>
        <v>300000000</v>
      </c>
      <c r="K296" s="18" t="n">
        <f aca="false">IF($D$296=1,MIN(Assumptions!$B$61,MAX(Assumptions!$B$4,Assumptions!$B$25-($I$296+$J$296))),Assumptions!$B$4)</f>
        <v>0</v>
      </c>
      <c r="L296" s="18" t="n">
        <f aca="false">IF($E$296=1,MIN(Assumptions!$B$56,MAX(Assumptions!$B$4,Assumptions!$B$25-($I$296+$J$296+$K$296))),Assumptions!$B$4)</f>
        <v>0</v>
      </c>
      <c r="M296" s="18" t="n">
        <f aca="false">IF($F$296=1,MIN(Assumptions!$B$51,MAX(Assumptions!$B$4,Assumptions!$B$25-($I$296+$J$296+$K$296+$L$296))),Assumptions!$B$4)</f>
        <v>0</v>
      </c>
      <c r="N296" s="18" t="n">
        <f aca="false">IF($G$296=1,MIN(Assumptions!$B$46,MAX(Assumptions!$B$4,Assumptions!$B$25-($I$296+$J$296+$K$296+$L$296+$M$296))),Assumptions!$B$4)</f>
        <v>0</v>
      </c>
      <c r="O296" s="18" t="n">
        <f aca="false">IF($H$296=1,MIN(Assumptions!$B$41,MAX(Assumptions!$B$4,Assumptions!$B$25-($I$296+$J$296+$K$296+$L$296+$M$296+$N$296))),Assumptions!$B$4)</f>
        <v>5000000</v>
      </c>
      <c r="P296" s="18" t="n">
        <f aca="false">$I$296+$J$296+$K$296+$L$296+$M$296+$N$296+$O$296</f>
        <v>305000000</v>
      </c>
      <c r="Q296" s="18" t="n">
        <f aca="false">MAX(Assumptions!$B$4,Assumptions!$B$25-$P$296)</f>
        <v>895000000</v>
      </c>
      <c r="R296" s="18" t="n">
        <f aca="false">$J$120+$O$120+Assumptions!$B$20+IF($B$296=0,$D$120,Assumptions!$B$4)+IF($C$296=0,$AI$120,Assumptions!$B$4)+IF($D$296=0,$AF$120,Assumptions!$B$4)+IF($E$296=0,$AC$120,Assumptions!$B$4)+IF($F$296=0,$Z$120,Assumptions!$B$4)+IF($G$296=0,$W$120,Assumptions!$B$4)+IF($H$296=0,$T$120,Assumptions!$B$4)</f>
        <v>22211432.2584705</v>
      </c>
      <c r="S296" s="18" t="n">
        <f aca="false">IF($R$296&gt;Assumptions!$B$4,$Q$296/$R$296&gt;Assumptions!$B$13,FALSE())</f>
        <v>1</v>
      </c>
      <c r="T296" s="18" t="n">
        <f aca="false">IF($S$296,($Q$296+Assumptions!$B$14*Assumptions!$B$13)/($R$296+Assumptions!$B$14),IF($R$296&gt;Assumptions!$B$4,$Q$296/$R$296,Assumptions!$B$4))</f>
        <v>36.3192222374063</v>
      </c>
      <c r="U296" s="18" t="n">
        <f aca="false">IF($B$296=1,$I$296,$D$120*$T$296)</f>
        <v>28956156.188183</v>
      </c>
      <c r="V296" s="18" t="n">
        <f aca="false">IF($C$296=1,$J$296,$AI$120*$T$296)</f>
        <v>300000000</v>
      </c>
      <c r="W296" s="18" t="n">
        <f aca="false">IF($D$296=1,$K$296,$AF$120*$T$296)</f>
        <v>62964869.0361479</v>
      </c>
      <c r="X296" s="18" t="n">
        <f aca="false">IF($E$296=1,$L$296,$AC$120*$T$296)</f>
        <v>87166133.369775</v>
      </c>
      <c r="Y296" s="18" t="n">
        <f aca="false">IF($F$296=1,$M$296,$Z$120*$T$296)</f>
        <v>108957666.712219</v>
      </c>
      <c r="Z296" s="18" t="n">
        <f aca="false">IF($G$296=1,$N$296,$W$120*$T$296)</f>
        <v>181596111.187031</v>
      </c>
      <c r="AA296" s="18" t="n">
        <f aca="false">IF($H$296=1,$O$296,$T$120*$T$296)</f>
        <v>5000000</v>
      </c>
      <c r="AB296" s="18" t="n">
        <f aca="false">($J$120+$O$120)*$T$296</f>
        <v>10188007.776472</v>
      </c>
      <c r="AC296" s="18" t="n">
        <f aca="false">Assumptions!$B$20*$T$296</f>
        <v>326873000.136656</v>
      </c>
      <c r="AD296" s="18" t="n">
        <f aca="false">IF($S$296,Assumptions!$B$14*($T$296-Assumptions!$B$13),Assumptions!$B$4)</f>
        <v>88298055.5935157</v>
      </c>
      <c r="AE296" s="18" t="n">
        <f aca="false">$U$296+$V$296+$W$296+$X$296+$Y$296+$Z$296+$AA$296+$AB$296+$AC$296+$AD$296</f>
        <v>1200000000</v>
      </c>
      <c r="AF296" s="18" t="n">
        <f aca="false">IF(AND(IF($B$296=1,$U$296&gt;=INDEX($U$263:$U$390,1+$A$296-Assumptions!$B$77),$U$296&gt;INDEX($U$263:$U$390,1+$A$296+Assumptions!$B$77)),IF($C$296=1,$V$296&gt;=INDEX($V$263:$V$390,1+$A$296-Assumptions!$B$78),$V$296&gt;INDEX($V$263:$V$390,1+$A$296+Assumptions!$B$78)),IF($D$296=1,$W$296&gt;=INDEX($W$263:$W$390,1+$A$296-Assumptions!$B$79),$W$296&gt;INDEX($W$263:$W$390,1+$A$296+Assumptions!$B$79)),IF($E$296=1,$X$296&gt;=INDEX($X$263:$X$390,1+$A$296-Assumptions!$B$80),$X$296&gt;INDEX($X$263:$X$390,1+$A$296+Assumptions!$B$80)),IF($F$296=1,$Y$296&gt;=INDEX($Y$263:$Y$390,1+$A$296-Assumptions!$B$81),$Y$296&gt;INDEX($Y$263:$Y$390,1+$A$296+Assumptions!$B$81)),IF($G$296=1,$Z$296&gt;=INDEX($Z$263:$Z$390,1+$A$296-Assumptions!$B$82),$Z$296&gt;INDEX($Z$263:$Z$390,1+$A$296+Assumptions!$B$82)),IF($H$296=1,$AA$296&gt;=INDEX($AA$263:$AA$390,1+$A$296-Assumptions!$B$83),$AA$296&gt;INDEX($AA$263:$AA$390,1+$A$296+Assumptions!$B$83))),1,0)</f>
        <v>0</v>
      </c>
      <c r="AG296" s="16"/>
      <c r="AH296" s="16"/>
      <c r="AI296" s="16"/>
    </row>
    <row r="297" customFormat="false" ht="23.85" hidden="true" customHeight="false" outlineLevel="0" collapsed="false">
      <c r="A297" s="6" t="n">
        <f aca="false">ROW()-ROW($A$263)+Assumptions!$B$4</f>
        <v>34</v>
      </c>
      <c r="B297" s="18" t="n">
        <f aca="false">MOD(QUOTIENT($A$297,Assumptions!$B$77),2)</f>
        <v>0</v>
      </c>
      <c r="C297" s="18" t="n">
        <f aca="false">MOD(QUOTIENT($A$297,Assumptions!$B$78),2)</f>
        <v>1</v>
      </c>
      <c r="D297" s="18" t="n">
        <f aca="false">MOD(QUOTIENT($A$297,Assumptions!$B$79),2)</f>
        <v>0</v>
      </c>
      <c r="E297" s="18" t="n">
        <f aca="false">MOD(QUOTIENT($A$297,Assumptions!$B$80),2)</f>
        <v>0</v>
      </c>
      <c r="F297" s="18" t="n">
        <f aca="false">MOD(QUOTIENT($A$297,Assumptions!$B$81),2)</f>
        <v>0</v>
      </c>
      <c r="G297" s="18" t="n">
        <f aca="false">MOD(QUOTIENT($A$297,Assumptions!$B$82),2)</f>
        <v>1</v>
      </c>
      <c r="H297" s="18" t="n">
        <f aca="false">MOD(QUOTIENT($A$297,Assumptions!$B$83),2)</f>
        <v>0</v>
      </c>
      <c r="I297" s="18" t="n">
        <f aca="false">IF($B$297=1,MIN(Assumptions!$B$67,MAX(Assumptions!$B$4,Assumptions!$B$25-(Assumptions!$B$4))),Assumptions!$B$4)</f>
        <v>0</v>
      </c>
      <c r="J297" s="18" t="n">
        <f aca="false">IF($C$297=1,MIN(Assumptions!$B$66,MAX(Assumptions!$B$4,Assumptions!$B$25-($I$297))),Assumptions!$B$4)</f>
        <v>300000000</v>
      </c>
      <c r="K297" s="18" t="n">
        <f aca="false">IF($D$297=1,MIN(Assumptions!$B$61,MAX(Assumptions!$B$4,Assumptions!$B$25-($I$297+$J$297))),Assumptions!$B$4)</f>
        <v>0</v>
      </c>
      <c r="L297" s="18" t="n">
        <f aca="false">IF($E$297=1,MIN(Assumptions!$B$56,MAX(Assumptions!$B$4,Assumptions!$B$25-($I$297+$J$297+$K$297))),Assumptions!$B$4)</f>
        <v>0</v>
      </c>
      <c r="M297" s="18" t="n">
        <f aca="false">IF($F$297=1,MIN(Assumptions!$B$51,MAX(Assumptions!$B$4,Assumptions!$B$25-($I$297+$J$297+$K$297+$L$297))),Assumptions!$B$4)</f>
        <v>0</v>
      </c>
      <c r="N297" s="18" t="n">
        <f aca="false">IF($G$297=1,MIN(Assumptions!$B$46,MAX(Assumptions!$B$4,Assumptions!$B$25-($I$297+$J$297+$K$297+$L$297+$M$297))),Assumptions!$B$4)</f>
        <v>15000000</v>
      </c>
      <c r="O297" s="18" t="n">
        <f aca="false">IF($H$297=1,MIN(Assumptions!$B$41,MAX(Assumptions!$B$4,Assumptions!$B$25-($I$297+$J$297+$K$297+$L$297+$M$297+$N$297))),Assumptions!$B$4)</f>
        <v>0</v>
      </c>
      <c r="P297" s="18" t="n">
        <f aca="false">$I$297+$J$297+$K$297+$L$297+$M$297+$N$297+$O$297</f>
        <v>315000000</v>
      </c>
      <c r="Q297" s="18" t="n">
        <f aca="false">MAX(Assumptions!$B$4,Assumptions!$B$25-$P$297)</f>
        <v>885000000</v>
      </c>
      <c r="R297" s="18" t="n">
        <f aca="false">$J$120+$O$120+Assumptions!$B$20+IF($B$297=0,$D$120,Assumptions!$B$4)+IF($C$297=0,$AI$120,Assumptions!$B$4)+IF($D$297=0,$AF$120,Assumptions!$B$4)+IF($E$297=0,$AC$120,Assumptions!$B$4)+IF($F$297=0,$Z$120,Assumptions!$B$4)+IF($G$297=0,$W$120,Assumptions!$B$4)+IF($H$297=0,$T$120,Assumptions!$B$4)</f>
        <v>22211432.2584705</v>
      </c>
      <c r="S297" s="18" t="n">
        <f aca="false">IF($R$297&gt;Assumptions!$B$4,$Q$297/$R$297&gt;Assumptions!$B$13,FALSE())</f>
        <v>1</v>
      </c>
      <c r="T297" s="18" t="n">
        <f aca="false">IF($S$297,($Q$297+Assumptions!$B$14*Assumptions!$B$13)/($R$297+Assumptions!$B$14),IF($R$297&gt;Assumptions!$B$4,$Q$297/$R$297,Assumptions!$B$4))</f>
        <v>35.9145512375466</v>
      </c>
      <c r="U297" s="18" t="n">
        <f aca="false">IF($B$297=1,$I$297,$D$120*$T$297)</f>
        <v>28633524.9214623</v>
      </c>
      <c r="V297" s="18" t="n">
        <f aca="false">IF($C$297=1,$J$297,$AI$120*$T$297)</f>
        <v>300000000</v>
      </c>
      <c r="W297" s="18" t="n">
        <f aca="false">IF($D$297=1,$K$297,$AF$120*$T$297)</f>
        <v>62263310.6067758</v>
      </c>
      <c r="X297" s="18" t="n">
        <f aca="false">IF($E$297=1,$L$297,$AC$120*$T$297)</f>
        <v>86194922.9701118</v>
      </c>
      <c r="Y297" s="18" t="n">
        <f aca="false">IF($F$297=1,$M$297,$Z$120*$T$297)</f>
        <v>107743653.71264</v>
      </c>
      <c r="Z297" s="18" t="n">
        <f aca="false">IF($G$297=1,$N$297,$W$120*$T$297)</f>
        <v>15000000</v>
      </c>
      <c r="AA297" s="18" t="n">
        <f aca="false">IF($H$297=1,$O$297,$T$120*$T$297)</f>
        <v>179572756.187733</v>
      </c>
      <c r="AB297" s="18" t="n">
        <f aca="false">($J$120+$O$120)*$T$297</f>
        <v>10074492.3694918</v>
      </c>
      <c r="AC297" s="18" t="n">
        <f aca="false">Assumptions!$B$20*$T$297</f>
        <v>323230961.137919</v>
      </c>
      <c r="AD297" s="18" t="n">
        <f aca="false">IF($S$297,Assumptions!$B$14*($T$297-Assumptions!$B$13),Assumptions!$B$4)</f>
        <v>87286378.0938665</v>
      </c>
      <c r="AE297" s="18" t="n">
        <f aca="false">$U$297+$V$297+$W$297+$X$297+$Y$297+$Z$297+$AA$297+$AB$297+$AC$297+$AD$297</f>
        <v>1200000000</v>
      </c>
      <c r="AF297" s="18" t="n">
        <f aca="false">IF(AND(IF($B$297=1,$U$297&gt;=INDEX($U$263:$U$390,1+$A$297-Assumptions!$B$77),$U$297&gt;INDEX($U$263:$U$390,1+$A$297+Assumptions!$B$77)),IF($C$297=1,$V$297&gt;=INDEX($V$263:$V$390,1+$A$297-Assumptions!$B$78),$V$297&gt;INDEX($V$263:$V$390,1+$A$297+Assumptions!$B$78)),IF($D$297=1,$W$297&gt;=INDEX($W$263:$W$390,1+$A$297-Assumptions!$B$79),$W$297&gt;INDEX($W$263:$W$390,1+$A$297+Assumptions!$B$79)),IF($E$297=1,$X$297&gt;=INDEX($X$263:$X$390,1+$A$297-Assumptions!$B$80),$X$297&gt;INDEX($X$263:$X$390,1+$A$297+Assumptions!$B$80)),IF($F$297=1,$Y$297&gt;=INDEX($Y$263:$Y$390,1+$A$297-Assumptions!$B$81),$Y$297&gt;INDEX($Y$263:$Y$390,1+$A$297+Assumptions!$B$81)),IF($G$297=1,$Z$297&gt;=INDEX($Z$263:$Z$390,1+$A$297-Assumptions!$B$82),$Z$297&gt;INDEX($Z$263:$Z$390,1+$A$297+Assumptions!$B$82)),IF($H$297=1,$AA$297&gt;=INDEX($AA$263:$AA$390,1+$A$297-Assumptions!$B$83),$AA$297&gt;INDEX($AA$263:$AA$390,1+$A$297+Assumptions!$B$83))),1,0)</f>
        <v>0</v>
      </c>
      <c r="AG297" s="16"/>
      <c r="AH297" s="16"/>
      <c r="AI297" s="16"/>
    </row>
    <row r="298" customFormat="false" ht="23.85" hidden="true" customHeight="false" outlineLevel="0" collapsed="false">
      <c r="A298" s="6" t="n">
        <f aca="false">ROW()-ROW($A$263)+Assumptions!$B$4</f>
        <v>35</v>
      </c>
      <c r="B298" s="18" t="n">
        <f aca="false">MOD(QUOTIENT($A$298,Assumptions!$B$77),2)</f>
        <v>0</v>
      </c>
      <c r="C298" s="18" t="n">
        <f aca="false">MOD(QUOTIENT($A$298,Assumptions!$B$78),2)</f>
        <v>1</v>
      </c>
      <c r="D298" s="18" t="n">
        <f aca="false">MOD(QUOTIENT($A$298,Assumptions!$B$79),2)</f>
        <v>0</v>
      </c>
      <c r="E298" s="18" t="n">
        <f aca="false">MOD(QUOTIENT($A$298,Assumptions!$B$80),2)</f>
        <v>0</v>
      </c>
      <c r="F298" s="18" t="n">
        <f aca="false">MOD(QUOTIENT($A$298,Assumptions!$B$81),2)</f>
        <v>0</v>
      </c>
      <c r="G298" s="18" t="n">
        <f aca="false">MOD(QUOTIENT($A$298,Assumptions!$B$82),2)</f>
        <v>1</v>
      </c>
      <c r="H298" s="18" t="n">
        <f aca="false">MOD(QUOTIENT($A$298,Assumptions!$B$83),2)</f>
        <v>1</v>
      </c>
      <c r="I298" s="18" t="n">
        <f aca="false">IF($B$298=1,MIN(Assumptions!$B$67,MAX(Assumptions!$B$4,Assumptions!$B$25-(Assumptions!$B$4))),Assumptions!$B$4)</f>
        <v>0</v>
      </c>
      <c r="J298" s="18" t="n">
        <f aca="false">IF($C$298=1,MIN(Assumptions!$B$66,MAX(Assumptions!$B$4,Assumptions!$B$25-($I$298))),Assumptions!$B$4)</f>
        <v>300000000</v>
      </c>
      <c r="K298" s="18" t="n">
        <f aca="false">IF($D$298=1,MIN(Assumptions!$B$61,MAX(Assumptions!$B$4,Assumptions!$B$25-($I$298+$J$298))),Assumptions!$B$4)</f>
        <v>0</v>
      </c>
      <c r="L298" s="18" t="n">
        <f aca="false">IF($E$298=1,MIN(Assumptions!$B$56,MAX(Assumptions!$B$4,Assumptions!$B$25-($I$298+$J$298+$K$298))),Assumptions!$B$4)</f>
        <v>0</v>
      </c>
      <c r="M298" s="18" t="n">
        <f aca="false">IF($F$298=1,MIN(Assumptions!$B$51,MAX(Assumptions!$B$4,Assumptions!$B$25-($I$298+$J$298+$K$298+$L$298))),Assumptions!$B$4)</f>
        <v>0</v>
      </c>
      <c r="N298" s="18" t="n">
        <f aca="false">IF($G$298=1,MIN(Assumptions!$B$46,MAX(Assumptions!$B$4,Assumptions!$B$25-($I$298+$J$298+$K$298+$L$298+$M$298))),Assumptions!$B$4)</f>
        <v>15000000</v>
      </c>
      <c r="O298" s="18" t="n">
        <f aca="false">IF($H$298=1,MIN(Assumptions!$B$41,MAX(Assumptions!$B$4,Assumptions!$B$25-($I$298+$J$298+$K$298+$L$298+$M$298+$N$298))),Assumptions!$B$4)</f>
        <v>5000000</v>
      </c>
      <c r="P298" s="18" t="n">
        <f aca="false">$I$298+$J$298+$K$298+$L$298+$M$298+$N$298+$O$298</f>
        <v>320000000</v>
      </c>
      <c r="Q298" s="18" t="n">
        <f aca="false">MAX(Assumptions!$B$4,Assumptions!$B$25-$P$298)</f>
        <v>880000000</v>
      </c>
      <c r="R298" s="18" t="n">
        <f aca="false">$J$120+$O$120+Assumptions!$B$20+IF($B$298=0,$D$120,Assumptions!$B$4)+IF($C$298=0,$AI$120,Assumptions!$B$4)+IF($D$298=0,$AF$120,Assumptions!$B$4)+IF($E$298=0,$AC$120,Assumptions!$B$4)+IF($F$298=0,$Z$120,Assumptions!$B$4)+IF($G$298=0,$W$120,Assumptions!$B$4)+IF($H$298=0,$T$120,Assumptions!$B$4)</f>
        <v>17211432.2584705</v>
      </c>
      <c r="S298" s="18" t="n">
        <f aca="false">IF($R$298&gt;Assumptions!$B$4,$Q$298/$R$298&gt;Assumptions!$B$13,FALSE())</f>
        <v>1</v>
      </c>
      <c r="T298" s="18" t="n">
        <f aca="false">IF($S$298,($Q$298+Assumptions!$B$14*Assumptions!$B$13)/($R$298+Assumptions!$B$14),IF($R$298&gt;Assumptions!$B$4,$Q$298/$R$298,Assumptions!$B$4))</f>
        <v>44.7709729271838</v>
      </c>
      <c r="U298" s="18" t="n">
        <f aca="false">IF($B$298=1,$I$298,$D$120*$T$298)</f>
        <v>35694467.1420097</v>
      </c>
      <c r="V298" s="18" t="n">
        <f aca="false">IF($C$298=1,$J$298,$AI$120*$T$298)</f>
        <v>300000000</v>
      </c>
      <c r="W298" s="18" t="n">
        <f aca="false">IF($D$298=1,$K$298,$AF$120*$T$298)</f>
        <v>77617258.1162182</v>
      </c>
      <c r="X298" s="18" t="n">
        <f aca="false">IF($E$298=1,$L$298,$AC$120*$T$298)</f>
        <v>107450335.025241</v>
      </c>
      <c r="Y298" s="18" t="n">
        <f aca="false">IF($F$298=1,$M$298,$Z$120*$T$298)</f>
        <v>134312918.781551</v>
      </c>
      <c r="Z298" s="18" t="n">
        <f aca="false">IF($G$298=1,$N$298,$W$120*$T$298)</f>
        <v>15000000</v>
      </c>
      <c r="AA298" s="18" t="n">
        <f aca="false">IF($H$298=1,$O$298,$T$120*$T$298)</f>
        <v>5000000</v>
      </c>
      <c r="AB298" s="18" t="n">
        <f aca="false">($J$120+$O$120)*$T$298</f>
        <v>12558832.2723659</v>
      </c>
      <c r="AC298" s="18" t="n">
        <f aca="false">Assumptions!$B$20*$T$298</f>
        <v>402938756.344654</v>
      </c>
      <c r="AD298" s="18" t="n">
        <f aca="false">IF($S$298,Assumptions!$B$14*($T$298-Assumptions!$B$13),Assumptions!$B$4)</f>
        <v>109427432.31796</v>
      </c>
      <c r="AE298" s="18" t="n">
        <f aca="false">$U$298+$V$298+$W$298+$X$298+$Y$298+$Z$298+$AA$298+$AB$298+$AC$298+$AD$298</f>
        <v>1200000000</v>
      </c>
      <c r="AF298" s="18" t="n">
        <f aca="false">IF(AND(IF($B$298=1,$U$298&gt;=INDEX($U$263:$U$390,1+$A$298-Assumptions!$B$77),$U$298&gt;INDEX($U$263:$U$390,1+$A$298+Assumptions!$B$77)),IF($C$298=1,$V$298&gt;=INDEX($V$263:$V$390,1+$A$298-Assumptions!$B$78),$V$298&gt;INDEX($V$263:$V$390,1+$A$298+Assumptions!$B$78)),IF($D$298=1,$W$298&gt;=INDEX($W$263:$W$390,1+$A$298-Assumptions!$B$79),$W$298&gt;INDEX($W$263:$W$390,1+$A$298+Assumptions!$B$79)),IF($E$298=1,$X$298&gt;=INDEX($X$263:$X$390,1+$A$298-Assumptions!$B$80),$X$298&gt;INDEX($X$263:$X$390,1+$A$298+Assumptions!$B$80)),IF($F$298=1,$Y$298&gt;=INDEX($Y$263:$Y$390,1+$A$298-Assumptions!$B$81),$Y$298&gt;INDEX($Y$263:$Y$390,1+$A$298+Assumptions!$B$81)),IF($G$298=1,$Z$298&gt;=INDEX($Z$263:$Z$390,1+$A$298-Assumptions!$B$82),$Z$298&gt;INDEX($Z$263:$Z$390,1+$A$298+Assumptions!$B$82)),IF($H$298=1,$AA$298&gt;=INDEX($AA$263:$AA$390,1+$A$298-Assumptions!$B$83),$AA$298&gt;INDEX($AA$263:$AA$390,1+$A$298+Assumptions!$B$83))),1,0)</f>
        <v>0</v>
      </c>
      <c r="AG298" s="16"/>
      <c r="AH298" s="16"/>
      <c r="AI298" s="16"/>
    </row>
    <row r="299" customFormat="false" ht="23.85" hidden="true" customHeight="false" outlineLevel="0" collapsed="false">
      <c r="A299" s="6" t="n">
        <f aca="false">ROW()-ROW($A$263)+Assumptions!$B$4</f>
        <v>36</v>
      </c>
      <c r="B299" s="18" t="n">
        <f aca="false">MOD(QUOTIENT($A$299,Assumptions!$B$77),2)</f>
        <v>0</v>
      </c>
      <c r="C299" s="18" t="n">
        <f aca="false">MOD(QUOTIENT($A$299,Assumptions!$B$78),2)</f>
        <v>1</v>
      </c>
      <c r="D299" s="18" t="n">
        <f aca="false">MOD(QUOTIENT($A$299,Assumptions!$B$79),2)</f>
        <v>0</v>
      </c>
      <c r="E299" s="18" t="n">
        <f aca="false">MOD(QUOTIENT($A$299,Assumptions!$B$80),2)</f>
        <v>0</v>
      </c>
      <c r="F299" s="18" t="n">
        <f aca="false">MOD(QUOTIENT($A$299,Assumptions!$B$81),2)</f>
        <v>1</v>
      </c>
      <c r="G299" s="18" t="n">
        <f aca="false">MOD(QUOTIENT($A$299,Assumptions!$B$82),2)</f>
        <v>0</v>
      </c>
      <c r="H299" s="18" t="n">
        <f aca="false">MOD(QUOTIENT($A$299,Assumptions!$B$83),2)</f>
        <v>0</v>
      </c>
      <c r="I299" s="18" t="n">
        <f aca="false">IF($B$299=1,MIN(Assumptions!$B$67,MAX(Assumptions!$B$4,Assumptions!$B$25-(Assumptions!$B$4))),Assumptions!$B$4)</f>
        <v>0</v>
      </c>
      <c r="J299" s="18" t="n">
        <f aca="false">IF($C$299=1,MIN(Assumptions!$B$66,MAX(Assumptions!$B$4,Assumptions!$B$25-($I$299))),Assumptions!$B$4)</f>
        <v>300000000</v>
      </c>
      <c r="K299" s="18" t="n">
        <f aca="false">IF($D$299=1,MIN(Assumptions!$B$61,MAX(Assumptions!$B$4,Assumptions!$B$25-($I$299+$J$299))),Assumptions!$B$4)</f>
        <v>0</v>
      </c>
      <c r="L299" s="18" t="n">
        <f aca="false">IF($E$299=1,MIN(Assumptions!$B$56,MAX(Assumptions!$B$4,Assumptions!$B$25-($I$299+$J$299+$K$299))),Assumptions!$B$4)</f>
        <v>0</v>
      </c>
      <c r="M299" s="18" t="n">
        <f aca="false">IF($F$299=1,MIN(Assumptions!$B$51,MAX(Assumptions!$B$4,Assumptions!$B$25-($I$299+$J$299+$K$299+$L$299))),Assumptions!$B$4)</f>
        <v>30000000</v>
      </c>
      <c r="N299" s="18" t="n">
        <f aca="false">IF($G$299=1,MIN(Assumptions!$B$46,MAX(Assumptions!$B$4,Assumptions!$B$25-($I$299+$J$299+$K$299+$L$299+$M$299))),Assumptions!$B$4)</f>
        <v>0</v>
      </c>
      <c r="O299" s="18" t="n">
        <f aca="false">IF($H$299=1,MIN(Assumptions!$B$41,MAX(Assumptions!$B$4,Assumptions!$B$25-($I$299+$J$299+$K$299+$L$299+$M$299+$N$299))),Assumptions!$B$4)</f>
        <v>0</v>
      </c>
      <c r="P299" s="18" t="n">
        <f aca="false">$I$299+$J$299+$K$299+$L$299+$M$299+$N$299+$O$299</f>
        <v>330000000</v>
      </c>
      <c r="Q299" s="18" t="n">
        <f aca="false">MAX(Assumptions!$B$4,Assumptions!$B$25-$P$299)</f>
        <v>870000000</v>
      </c>
      <c r="R299" s="18" t="n">
        <f aca="false">$J$120+$O$120+Assumptions!$B$20+IF($B$299=0,$D$120,Assumptions!$B$4)+IF($C$299=0,$AI$120,Assumptions!$B$4)+IF($D$299=0,$AF$120,Assumptions!$B$4)+IF($E$299=0,$AC$120,Assumptions!$B$4)+IF($F$299=0,$Z$120,Assumptions!$B$4)+IF($G$299=0,$W$120,Assumptions!$B$4)+IF($H$299=0,$T$120,Assumptions!$B$4)</f>
        <v>24211432.2584705</v>
      </c>
      <c r="S299" s="18" t="n">
        <f aca="false">IF($R$299&gt;Assumptions!$B$4,$Q$299/$R$299&gt;Assumptions!$B$13,FALSE())</f>
        <v>1</v>
      </c>
      <c r="T299" s="18" t="n">
        <f aca="false">IF($S$299,($Q$299+Assumptions!$B$14*Assumptions!$B$13)/($R$299+Assumptions!$B$14),IF($R$299&gt;Assumptions!$B$4,$Q$299/$R$299,Assumptions!$B$4))</f>
        <v>32.6639167663247</v>
      </c>
      <c r="U299" s="18" t="n">
        <f aca="false">IF($B$299=1,$I$299,$D$120*$T$299)</f>
        <v>26041897.8529054</v>
      </c>
      <c r="V299" s="18" t="n">
        <f aca="false">IF($C$299=1,$J$299,$AI$120*$T$299)</f>
        <v>300000000</v>
      </c>
      <c r="W299" s="18" t="n">
        <f aca="false">IF($D$299=1,$K$299,$AF$120*$T$299)</f>
        <v>56627843.7339727</v>
      </c>
      <c r="X299" s="18" t="n">
        <f aca="false">IF($E$299=1,$L$299,$AC$120*$T$299)</f>
        <v>78393400.2391792</v>
      </c>
      <c r="Y299" s="18" t="n">
        <f aca="false">IF($F$299=1,$M$299,$Z$120*$T$299)</f>
        <v>30000000</v>
      </c>
      <c r="Z299" s="18" t="n">
        <f aca="false">IF($G$299=1,$N$299,$W$120*$T$299)</f>
        <v>163319583.831623</v>
      </c>
      <c r="AA299" s="18" t="n">
        <f aca="false">IF($H$299=1,$O$299,$T$120*$T$299)</f>
        <v>163319583.831623</v>
      </c>
      <c r="AB299" s="18" t="n">
        <f aca="false">($J$120+$O$120)*$T$299</f>
        <v>9162647.69796225</v>
      </c>
      <c r="AC299" s="18" t="n">
        <f aca="false">Assumptions!$B$20*$T$299</f>
        <v>293975250.896922</v>
      </c>
      <c r="AD299" s="18" t="n">
        <f aca="false">IF($S$299,Assumptions!$B$14*($T$299-Assumptions!$B$13),Assumptions!$B$4)</f>
        <v>79159791.9158117</v>
      </c>
      <c r="AE299" s="18" t="n">
        <f aca="false">$U$299+$V$299+$W$299+$X$299+$Y$299+$Z$299+$AA$299+$AB$299+$AC$299+$AD$299</f>
        <v>1200000000</v>
      </c>
      <c r="AF299" s="18" t="n">
        <f aca="false">IF(AND(IF($B$299=1,$U$299&gt;=INDEX($U$263:$U$390,1+$A$299-Assumptions!$B$77),$U$299&gt;INDEX($U$263:$U$390,1+$A$299+Assumptions!$B$77)),IF($C$299=1,$V$299&gt;=INDEX($V$263:$V$390,1+$A$299-Assumptions!$B$78),$V$299&gt;INDEX($V$263:$V$390,1+$A$299+Assumptions!$B$78)),IF($D$299=1,$W$299&gt;=INDEX($W$263:$W$390,1+$A$299-Assumptions!$B$79),$W$299&gt;INDEX($W$263:$W$390,1+$A$299+Assumptions!$B$79)),IF($E$299=1,$X$299&gt;=INDEX($X$263:$X$390,1+$A$299-Assumptions!$B$80),$X$299&gt;INDEX($X$263:$X$390,1+$A$299+Assumptions!$B$80)),IF($F$299=1,$Y$299&gt;=INDEX($Y$263:$Y$390,1+$A$299-Assumptions!$B$81),$Y$299&gt;INDEX($Y$263:$Y$390,1+$A$299+Assumptions!$B$81)),IF($G$299=1,$Z$299&gt;=INDEX($Z$263:$Z$390,1+$A$299-Assumptions!$B$82),$Z$299&gt;INDEX($Z$263:$Z$390,1+$A$299+Assumptions!$B$82)),IF($H$299=1,$AA$299&gt;=INDEX($AA$263:$AA$390,1+$A$299-Assumptions!$B$83),$AA$299&gt;INDEX($AA$263:$AA$390,1+$A$299+Assumptions!$B$83))),1,0)</f>
        <v>0</v>
      </c>
      <c r="AG299" s="16"/>
      <c r="AH299" s="16"/>
      <c r="AI299" s="16"/>
    </row>
    <row r="300" customFormat="false" ht="23.85" hidden="true" customHeight="false" outlineLevel="0" collapsed="false">
      <c r="A300" s="6" t="n">
        <f aca="false">ROW()-ROW($A$263)+Assumptions!$B$4</f>
        <v>37</v>
      </c>
      <c r="B300" s="18" t="n">
        <f aca="false">MOD(QUOTIENT($A$300,Assumptions!$B$77),2)</f>
        <v>0</v>
      </c>
      <c r="C300" s="18" t="n">
        <f aca="false">MOD(QUOTIENT($A$300,Assumptions!$B$78),2)</f>
        <v>1</v>
      </c>
      <c r="D300" s="18" t="n">
        <f aca="false">MOD(QUOTIENT($A$300,Assumptions!$B$79),2)</f>
        <v>0</v>
      </c>
      <c r="E300" s="18" t="n">
        <f aca="false">MOD(QUOTIENT($A$300,Assumptions!$B$80),2)</f>
        <v>0</v>
      </c>
      <c r="F300" s="18" t="n">
        <f aca="false">MOD(QUOTIENT($A$300,Assumptions!$B$81),2)</f>
        <v>1</v>
      </c>
      <c r="G300" s="18" t="n">
        <f aca="false">MOD(QUOTIENT($A$300,Assumptions!$B$82),2)</f>
        <v>0</v>
      </c>
      <c r="H300" s="18" t="n">
        <f aca="false">MOD(QUOTIENT($A$300,Assumptions!$B$83),2)</f>
        <v>1</v>
      </c>
      <c r="I300" s="18" t="n">
        <f aca="false">IF($B$300=1,MIN(Assumptions!$B$67,MAX(Assumptions!$B$4,Assumptions!$B$25-(Assumptions!$B$4))),Assumptions!$B$4)</f>
        <v>0</v>
      </c>
      <c r="J300" s="18" t="n">
        <f aca="false">IF($C$300=1,MIN(Assumptions!$B$66,MAX(Assumptions!$B$4,Assumptions!$B$25-($I$300))),Assumptions!$B$4)</f>
        <v>300000000</v>
      </c>
      <c r="K300" s="18" t="n">
        <f aca="false">IF($D$300=1,MIN(Assumptions!$B$61,MAX(Assumptions!$B$4,Assumptions!$B$25-($I$300+$J$300))),Assumptions!$B$4)</f>
        <v>0</v>
      </c>
      <c r="L300" s="18" t="n">
        <f aca="false">IF($E$300=1,MIN(Assumptions!$B$56,MAX(Assumptions!$B$4,Assumptions!$B$25-($I$300+$J$300+$K$300))),Assumptions!$B$4)</f>
        <v>0</v>
      </c>
      <c r="M300" s="18" t="n">
        <f aca="false">IF($F$300=1,MIN(Assumptions!$B$51,MAX(Assumptions!$B$4,Assumptions!$B$25-($I$300+$J$300+$K$300+$L$300))),Assumptions!$B$4)</f>
        <v>30000000</v>
      </c>
      <c r="N300" s="18" t="n">
        <f aca="false">IF($G$300=1,MIN(Assumptions!$B$46,MAX(Assumptions!$B$4,Assumptions!$B$25-($I$300+$J$300+$K$300+$L$300+$M$300))),Assumptions!$B$4)</f>
        <v>0</v>
      </c>
      <c r="O300" s="18" t="n">
        <f aca="false">IF($H$300=1,MIN(Assumptions!$B$41,MAX(Assumptions!$B$4,Assumptions!$B$25-($I$300+$J$300+$K$300+$L$300+$M$300+$N$300))),Assumptions!$B$4)</f>
        <v>5000000</v>
      </c>
      <c r="P300" s="18" t="n">
        <f aca="false">$I$300+$J$300+$K$300+$L$300+$M$300+$N$300+$O$300</f>
        <v>335000000</v>
      </c>
      <c r="Q300" s="18" t="n">
        <f aca="false">MAX(Assumptions!$B$4,Assumptions!$B$25-$P$300)</f>
        <v>865000000</v>
      </c>
      <c r="R300" s="18" t="n">
        <f aca="false">$J$120+$O$120+Assumptions!$B$20+IF($B$300=0,$D$120,Assumptions!$B$4)+IF($C$300=0,$AI$120,Assumptions!$B$4)+IF($D$300=0,$AF$120,Assumptions!$B$4)+IF($E$300=0,$AC$120,Assumptions!$B$4)+IF($F$300=0,$Z$120,Assumptions!$B$4)+IF($G$300=0,$W$120,Assumptions!$B$4)+IF($H$300=0,$T$120,Assumptions!$B$4)</f>
        <v>19211432.2584705</v>
      </c>
      <c r="S300" s="18" t="n">
        <f aca="false">IF($R$300&gt;Assumptions!$B$4,$Q$300/$R$300&gt;Assumptions!$B$13,FALSE())</f>
        <v>1</v>
      </c>
      <c r="T300" s="18" t="n">
        <f aca="false">IF($S$300,($Q$300+Assumptions!$B$14*Assumptions!$B$13)/($R$300+Assumptions!$B$14),IF($R$300&gt;Assumptions!$B$4,$Q$300/$R$300,Assumptions!$B$4))</f>
        <v>39.9559084666814</v>
      </c>
      <c r="U300" s="18" t="n">
        <f aca="false">IF($B$300=1,$I$300,$D$120*$T$300)</f>
        <v>31855569.9964954</v>
      </c>
      <c r="V300" s="18" t="n">
        <f aca="false">IF($C$300=1,$J$300,$AI$120*$T$300)</f>
        <v>300000000</v>
      </c>
      <c r="W300" s="18" t="n">
        <f aca="false">IF($D$300=1,$K$300,$AF$120*$T$300)</f>
        <v>69269615.0644379</v>
      </c>
      <c r="X300" s="18" t="n">
        <f aca="false">IF($E$300=1,$L$300,$AC$120*$T$300)</f>
        <v>95894180.3200353</v>
      </c>
      <c r="Y300" s="18" t="n">
        <f aca="false">IF($F$300=1,$M$300,$Z$120*$T$300)</f>
        <v>30000000</v>
      </c>
      <c r="Z300" s="18" t="n">
        <f aca="false">IF($G$300=1,$N$300,$W$120*$T$300)</f>
        <v>199779542.333407</v>
      </c>
      <c r="AA300" s="18" t="n">
        <f aca="false">IF($H$300=1,$O$300,$T$120*$T$300)</f>
        <v>5000000</v>
      </c>
      <c r="AB300" s="18" t="n">
        <f aca="false">($J$120+$O$120)*$T$300</f>
        <v>11208144.918789</v>
      </c>
      <c r="AC300" s="18" t="n">
        <f aca="false">Assumptions!$B$20*$T$300</f>
        <v>359603176.200132</v>
      </c>
      <c r="AD300" s="18" t="n">
        <f aca="false">IF($S$300,Assumptions!$B$14*($T$300-Assumptions!$B$13),Assumptions!$B$4)</f>
        <v>97389771.1667034</v>
      </c>
      <c r="AE300" s="18" t="n">
        <f aca="false">$U$300+$V$300+$W$300+$X$300+$Y$300+$Z$300+$AA$300+$AB$300+$AC$300+$AD$300</f>
        <v>1200000000</v>
      </c>
      <c r="AF300" s="18" t="n">
        <f aca="false">IF(AND(IF($B$300=1,$U$300&gt;=INDEX($U$263:$U$390,1+$A$300-Assumptions!$B$77),$U$300&gt;INDEX($U$263:$U$390,1+$A$300+Assumptions!$B$77)),IF($C$300=1,$V$300&gt;=INDEX($V$263:$V$390,1+$A$300-Assumptions!$B$78),$V$300&gt;INDEX($V$263:$V$390,1+$A$300+Assumptions!$B$78)),IF($D$300=1,$W$300&gt;=INDEX($W$263:$W$390,1+$A$300-Assumptions!$B$79),$W$300&gt;INDEX($W$263:$W$390,1+$A$300+Assumptions!$B$79)),IF($E$300=1,$X$300&gt;=INDEX($X$263:$X$390,1+$A$300-Assumptions!$B$80),$X$300&gt;INDEX($X$263:$X$390,1+$A$300+Assumptions!$B$80)),IF($F$300=1,$Y$300&gt;=INDEX($Y$263:$Y$390,1+$A$300-Assumptions!$B$81),$Y$300&gt;INDEX($Y$263:$Y$390,1+$A$300+Assumptions!$B$81)),IF($G$300=1,$Z$300&gt;=INDEX($Z$263:$Z$390,1+$A$300-Assumptions!$B$82),$Z$300&gt;INDEX($Z$263:$Z$390,1+$A$300+Assumptions!$B$82)),IF($H$300=1,$AA$300&gt;=INDEX($AA$263:$AA$390,1+$A$300-Assumptions!$B$83),$AA$300&gt;INDEX($AA$263:$AA$390,1+$A$300+Assumptions!$B$83))),1,0)</f>
        <v>0</v>
      </c>
      <c r="AG300" s="16"/>
      <c r="AH300" s="16"/>
      <c r="AI300" s="16"/>
    </row>
    <row r="301" customFormat="false" ht="23.85" hidden="true" customHeight="false" outlineLevel="0" collapsed="false">
      <c r="A301" s="6" t="n">
        <f aca="false">ROW()-ROW($A$263)+Assumptions!$B$4</f>
        <v>38</v>
      </c>
      <c r="B301" s="18" t="n">
        <f aca="false">MOD(QUOTIENT($A$301,Assumptions!$B$77),2)</f>
        <v>0</v>
      </c>
      <c r="C301" s="18" t="n">
        <f aca="false">MOD(QUOTIENT($A$301,Assumptions!$B$78),2)</f>
        <v>1</v>
      </c>
      <c r="D301" s="18" t="n">
        <f aca="false">MOD(QUOTIENT($A$301,Assumptions!$B$79),2)</f>
        <v>0</v>
      </c>
      <c r="E301" s="18" t="n">
        <f aca="false">MOD(QUOTIENT($A$301,Assumptions!$B$80),2)</f>
        <v>0</v>
      </c>
      <c r="F301" s="18" t="n">
        <f aca="false">MOD(QUOTIENT($A$301,Assumptions!$B$81),2)</f>
        <v>1</v>
      </c>
      <c r="G301" s="18" t="n">
        <f aca="false">MOD(QUOTIENT($A$301,Assumptions!$B$82),2)</f>
        <v>1</v>
      </c>
      <c r="H301" s="18" t="n">
        <f aca="false">MOD(QUOTIENT($A$301,Assumptions!$B$83),2)</f>
        <v>0</v>
      </c>
      <c r="I301" s="18" t="n">
        <f aca="false">IF($B$301=1,MIN(Assumptions!$B$67,MAX(Assumptions!$B$4,Assumptions!$B$25-(Assumptions!$B$4))),Assumptions!$B$4)</f>
        <v>0</v>
      </c>
      <c r="J301" s="18" t="n">
        <f aca="false">IF($C$301=1,MIN(Assumptions!$B$66,MAX(Assumptions!$B$4,Assumptions!$B$25-($I$301))),Assumptions!$B$4)</f>
        <v>300000000</v>
      </c>
      <c r="K301" s="18" t="n">
        <f aca="false">IF($D$301=1,MIN(Assumptions!$B$61,MAX(Assumptions!$B$4,Assumptions!$B$25-($I$301+$J$301))),Assumptions!$B$4)</f>
        <v>0</v>
      </c>
      <c r="L301" s="18" t="n">
        <f aca="false">IF($E$301=1,MIN(Assumptions!$B$56,MAX(Assumptions!$B$4,Assumptions!$B$25-($I$301+$J$301+$K$301))),Assumptions!$B$4)</f>
        <v>0</v>
      </c>
      <c r="M301" s="18" t="n">
        <f aca="false">IF($F$301=1,MIN(Assumptions!$B$51,MAX(Assumptions!$B$4,Assumptions!$B$25-($I$301+$J$301+$K$301+$L$301))),Assumptions!$B$4)</f>
        <v>30000000</v>
      </c>
      <c r="N301" s="18" t="n">
        <f aca="false">IF($G$301=1,MIN(Assumptions!$B$46,MAX(Assumptions!$B$4,Assumptions!$B$25-($I$301+$J$301+$K$301+$L$301+$M$301))),Assumptions!$B$4)</f>
        <v>15000000</v>
      </c>
      <c r="O301" s="18" t="n">
        <f aca="false">IF($H$301=1,MIN(Assumptions!$B$41,MAX(Assumptions!$B$4,Assumptions!$B$25-($I$301+$J$301+$K$301+$L$301+$M$301+$N$301))),Assumptions!$B$4)</f>
        <v>0</v>
      </c>
      <c r="P301" s="18" t="n">
        <f aca="false">$I$301+$J$301+$K$301+$L$301+$M$301+$N$301+$O$301</f>
        <v>345000000</v>
      </c>
      <c r="Q301" s="18" t="n">
        <f aca="false">MAX(Assumptions!$B$4,Assumptions!$B$25-$P$301)</f>
        <v>855000000</v>
      </c>
      <c r="R301" s="18" t="n">
        <f aca="false">$J$120+$O$120+Assumptions!$B$20+IF($B$301=0,$D$120,Assumptions!$B$4)+IF($C$301=0,$AI$120,Assumptions!$B$4)+IF($D$301=0,$AF$120,Assumptions!$B$4)+IF($E$301=0,$AC$120,Assumptions!$B$4)+IF($F$301=0,$Z$120,Assumptions!$B$4)+IF($G$301=0,$W$120,Assumptions!$B$4)+IF($H$301=0,$T$120,Assumptions!$B$4)</f>
        <v>19211432.2584705</v>
      </c>
      <c r="S301" s="18" t="n">
        <f aca="false">IF($R$301&gt;Assumptions!$B$4,$Q$301/$R$301&gt;Assumptions!$B$13,FALSE())</f>
        <v>1</v>
      </c>
      <c r="T301" s="18" t="n">
        <f aca="false">IF($S$301,($Q$301+Assumptions!$B$14*Assumptions!$B$13)/($R$301+Assumptions!$B$14),IF($R$301&gt;Assumptions!$B$4,$Q$301/$R$301,Assumptions!$B$4))</f>
        <v>39.4953216255669</v>
      </c>
      <c r="U301" s="18" t="n">
        <f aca="false">IF($B$301=1,$I$301,$D$120*$T$301)</f>
        <v>31488358.8149796</v>
      </c>
      <c r="V301" s="18" t="n">
        <f aca="false">IF($C$301=1,$J$301,$AI$120*$T$301)</f>
        <v>300000000</v>
      </c>
      <c r="W301" s="18" t="n">
        <f aca="false">IF($D$301=1,$K$301,$AF$120*$T$301)</f>
        <v>68471118.0608133</v>
      </c>
      <c r="X301" s="18" t="n">
        <f aca="false">IF($E$301=1,$L$301,$AC$120*$T$301)</f>
        <v>94788771.9013605</v>
      </c>
      <c r="Y301" s="18" t="n">
        <f aca="false">IF($F$301=1,$M$301,$Z$120*$T$301)</f>
        <v>30000000</v>
      </c>
      <c r="Z301" s="18" t="n">
        <f aca="false">IF($G$301=1,$N$301,$W$120*$T$301)</f>
        <v>15000000</v>
      </c>
      <c r="AA301" s="18" t="n">
        <f aca="false">IF($H$301=1,$O$301,$T$120*$T$301)</f>
        <v>197476608.127834</v>
      </c>
      <c r="AB301" s="18" t="n">
        <f aca="false">($J$120+$O$120)*$T$301</f>
        <v>11078944.4009932</v>
      </c>
      <c r="AC301" s="18" t="n">
        <f aca="false">Assumptions!$B$20*$T$301</f>
        <v>355457894.630102</v>
      </c>
      <c r="AD301" s="18" t="n">
        <f aca="false">IF($S$301,Assumptions!$B$14*($T$301-Assumptions!$B$13),Assumptions!$B$4)</f>
        <v>96238304.0639172</v>
      </c>
      <c r="AE301" s="18" t="n">
        <f aca="false">$U$301+$V$301+$W$301+$X$301+$Y$301+$Z$301+$AA$301+$AB$301+$AC$301+$AD$301</f>
        <v>1200000000</v>
      </c>
      <c r="AF301" s="18" t="n">
        <f aca="false">IF(AND(IF($B$301=1,$U$301&gt;=INDEX($U$263:$U$390,1+$A$301-Assumptions!$B$77),$U$301&gt;INDEX($U$263:$U$390,1+$A$301+Assumptions!$B$77)),IF($C$301=1,$V$301&gt;=INDEX($V$263:$V$390,1+$A$301-Assumptions!$B$78),$V$301&gt;INDEX($V$263:$V$390,1+$A$301+Assumptions!$B$78)),IF($D$301=1,$W$301&gt;=INDEX($W$263:$W$390,1+$A$301-Assumptions!$B$79),$W$301&gt;INDEX($W$263:$W$390,1+$A$301+Assumptions!$B$79)),IF($E$301=1,$X$301&gt;=INDEX($X$263:$X$390,1+$A$301-Assumptions!$B$80),$X$301&gt;INDEX($X$263:$X$390,1+$A$301+Assumptions!$B$80)),IF($F$301=1,$Y$301&gt;=INDEX($Y$263:$Y$390,1+$A$301-Assumptions!$B$81),$Y$301&gt;INDEX($Y$263:$Y$390,1+$A$301+Assumptions!$B$81)),IF($G$301=1,$Z$301&gt;=INDEX($Z$263:$Z$390,1+$A$301-Assumptions!$B$82),$Z$301&gt;INDEX($Z$263:$Z$390,1+$A$301+Assumptions!$B$82)),IF($H$301=1,$AA$301&gt;=INDEX($AA$263:$AA$390,1+$A$301-Assumptions!$B$83),$AA$301&gt;INDEX($AA$263:$AA$390,1+$A$301+Assumptions!$B$83))),1,0)</f>
        <v>0</v>
      </c>
      <c r="AG301" s="16"/>
      <c r="AH301" s="16"/>
      <c r="AI301" s="16"/>
    </row>
    <row r="302" customFormat="false" ht="23.85" hidden="true" customHeight="false" outlineLevel="0" collapsed="false">
      <c r="A302" s="6" t="n">
        <f aca="false">ROW()-ROW($A$263)+Assumptions!$B$4</f>
        <v>39</v>
      </c>
      <c r="B302" s="18" t="n">
        <f aca="false">MOD(QUOTIENT($A$302,Assumptions!$B$77),2)</f>
        <v>0</v>
      </c>
      <c r="C302" s="18" t="n">
        <f aca="false">MOD(QUOTIENT($A$302,Assumptions!$B$78),2)</f>
        <v>1</v>
      </c>
      <c r="D302" s="18" t="n">
        <f aca="false">MOD(QUOTIENT($A$302,Assumptions!$B$79),2)</f>
        <v>0</v>
      </c>
      <c r="E302" s="18" t="n">
        <f aca="false">MOD(QUOTIENT($A$302,Assumptions!$B$80),2)</f>
        <v>0</v>
      </c>
      <c r="F302" s="18" t="n">
        <f aca="false">MOD(QUOTIENT($A$302,Assumptions!$B$81),2)</f>
        <v>1</v>
      </c>
      <c r="G302" s="18" t="n">
        <f aca="false">MOD(QUOTIENT($A$302,Assumptions!$B$82),2)</f>
        <v>1</v>
      </c>
      <c r="H302" s="18" t="n">
        <f aca="false">MOD(QUOTIENT($A$302,Assumptions!$B$83),2)</f>
        <v>1</v>
      </c>
      <c r="I302" s="18" t="n">
        <f aca="false">IF($B$302=1,MIN(Assumptions!$B$67,MAX(Assumptions!$B$4,Assumptions!$B$25-(Assumptions!$B$4))),Assumptions!$B$4)</f>
        <v>0</v>
      </c>
      <c r="J302" s="18" t="n">
        <f aca="false">IF($C$302=1,MIN(Assumptions!$B$66,MAX(Assumptions!$B$4,Assumptions!$B$25-($I$302))),Assumptions!$B$4)</f>
        <v>300000000</v>
      </c>
      <c r="K302" s="18" t="n">
        <f aca="false">IF($D$302=1,MIN(Assumptions!$B$61,MAX(Assumptions!$B$4,Assumptions!$B$25-($I$302+$J$302))),Assumptions!$B$4)</f>
        <v>0</v>
      </c>
      <c r="L302" s="18" t="n">
        <f aca="false">IF($E$302=1,MIN(Assumptions!$B$56,MAX(Assumptions!$B$4,Assumptions!$B$25-($I$302+$J$302+$K$302))),Assumptions!$B$4)</f>
        <v>0</v>
      </c>
      <c r="M302" s="18" t="n">
        <f aca="false">IF($F$302=1,MIN(Assumptions!$B$51,MAX(Assumptions!$B$4,Assumptions!$B$25-($I$302+$J$302+$K$302+$L$302))),Assumptions!$B$4)</f>
        <v>30000000</v>
      </c>
      <c r="N302" s="18" t="n">
        <f aca="false">IF($G$302=1,MIN(Assumptions!$B$46,MAX(Assumptions!$B$4,Assumptions!$B$25-($I$302+$J$302+$K$302+$L$302+$M$302))),Assumptions!$B$4)</f>
        <v>15000000</v>
      </c>
      <c r="O302" s="18" t="n">
        <f aca="false">IF($H$302=1,MIN(Assumptions!$B$41,MAX(Assumptions!$B$4,Assumptions!$B$25-($I$302+$J$302+$K$302+$L$302+$M$302+$N$302))),Assumptions!$B$4)</f>
        <v>5000000</v>
      </c>
      <c r="P302" s="18" t="n">
        <f aca="false">$I$302+$J$302+$K$302+$L$302+$M$302+$N$302+$O$302</f>
        <v>350000000</v>
      </c>
      <c r="Q302" s="18" t="n">
        <f aca="false">MAX(Assumptions!$B$4,Assumptions!$B$25-$P$302)</f>
        <v>850000000</v>
      </c>
      <c r="R302" s="18" t="n">
        <f aca="false">$J$120+$O$120+Assumptions!$B$20+IF($B$302=0,$D$120,Assumptions!$B$4)+IF($C$302=0,$AI$120,Assumptions!$B$4)+IF($D$302=0,$AF$120,Assumptions!$B$4)+IF($E$302=0,$AC$120,Assumptions!$B$4)+IF($F$302=0,$Z$120,Assumptions!$B$4)+IF($G$302=0,$W$120,Assumptions!$B$4)+IF($H$302=0,$T$120,Assumptions!$B$4)</f>
        <v>14211432.2584705</v>
      </c>
      <c r="S302" s="18" t="n">
        <f aca="false">IF($R$302&gt;Assumptions!$B$4,$Q$302/$R$302&gt;Assumptions!$B$13,FALSE())</f>
        <v>1</v>
      </c>
      <c r="T302" s="18" t="n">
        <f aca="false">IF($S$302,($Q$302+Assumptions!$B$14*Assumptions!$B$13)/($R$302+Assumptions!$B$14),IF($R$302&gt;Assumptions!$B$4,$Q$302/$R$302,Assumptions!$B$4))</f>
        <v>51.0129824191397</v>
      </c>
      <c r="U302" s="18" t="n">
        <f aca="false">IF($B$302=1,$I$302,$D$120*$T$302)</f>
        <v>40671021.9976102</v>
      </c>
      <c r="V302" s="18" t="n">
        <f aca="false">IF($C$302=1,$J$302,$AI$120*$T$302)</f>
        <v>300000000</v>
      </c>
      <c r="W302" s="18" t="n">
        <f aca="false">IF($D$302=1,$K$302,$AF$120*$T$302)</f>
        <v>88438726.3628208</v>
      </c>
      <c r="X302" s="18" t="n">
        <f aca="false">IF($E$302=1,$L$302,$AC$120*$T$302)</f>
        <v>122431157.805935</v>
      </c>
      <c r="Y302" s="18" t="n">
        <f aca="false">IF($F$302=1,$M$302,$Z$120*$T$302)</f>
        <v>30000000</v>
      </c>
      <c r="Z302" s="18" t="n">
        <f aca="false">IF($G$302=1,$N$302,$W$120*$T$302)</f>
        <v>15000000</v>
      </c>
      <c r="AA302" s="18" t="n">
        <f aca="false">IF($H$302=1,$O$302,$T$120*$T$302)</f>
        <v>5000000</v>
      </c>
      <c r="AB302" s="18" t="n">
        <f aca="false">($J$120+$O$120)*$T$302</f>
        <v>14309796.0135267</v>
      </c>
      <c r="AC302" s="18" t="n">
        <f aca="false">Assumptions!$B$20*$T$302</f>
        <v>459116841.772258</v>
      </c>
      <c r="AD302" s="18" t="n">
        <f aca="false">IF($S$302,Assumptions!$B$14*($T$302-Assumptions!$B$13),Assumptions!$B$4)</f>
        <v>125032456.047849</v>
      </c>
      <c r="AE302" s="18" t="n">
        <f aca="false">$U$302+$V$302+$W$302+$X$302+$Y$302+$Z$302+$AA$302+$AB$302+$AC$302+$AD$302</f>
        <v>1200000000</v>
      </c>
      <c r="AF302" s="18" t="n">
        <f aca="false">IF(AND(IF($B$302=1,$U$302&gt;=INDEX($U$263:$U$390,1+$A$302-Assumptions!$B$77),$U$302&gt;INDEX($U$263:$U$390,1+$A$302+Assumptions!$B$77)),IF($C$302=1,$V$302&gt;=INDEX($V$263:$V$390,1+$A$302-Assumptions!$B$78),$V$302&gt;INDEX($V$263:$V$390,1+$A$302+Assumptions!$B$78)),IF($D$302=1,$W$302&gt;=INDEX($W$263:$W$390,1+$A$302-Assumptions!$B$79),$W$302&gt;INDEX($W$263:$W$390,1+$A$302+Assumptions!$B$79)),IF($E$302=1,$X$302&gt;=INDEX($X$263:$X$390,1+$A$302-Assumptions!$B$80),$X$302&gt;INDEX($X$263:$X$390,1+$A$302+Assumptions!$B$80)),IF($F$302=1,$Y$302&gt;=INDEX($Y$263:$Y$390,1+$A$302-Assumptions!$B$81),$Y$302&gt;INDEX($Y$263:$Y$390,1+$A$302+Assumptions!$B$81)),IF($G$302=1,$Z$302&gt;=INDEX($Z$263:$Z$390,1+$A$302-Assumptions!$B$82),$Z$302&gt;INDEX($Z$263:$Z$390,1+$A$302+Assumptions!$B$82)),IF($H$302=1,$AA$302&gt;=INDEX($AA$263:$AA$390,1+$A$302-Assumptions!$B$83),$AA$302&gt;INDEX($AA$263:$AA$390,1+$A$302+Assumptions!$B$83))),1,0)</f>
        <v>0</v>
      </c>
      <c r="AG302" s="16"/>
      <c r="AH302" s="16"/>
      <c r="AI302" s="16"/>
    </row>
    <row r="303" customFormat="false" ht="23.85" hidden="true" customHeight="false" outlineLevel="0" collapsed="false">
      <c r="A303" s="6" t="n">
        <f aca="false">ROW()-ROW($A$263)+Assumptions!$B$4</f>
        <v>40</v>
      </c>
      <c r="B303" s="18" t="n">
        <f aca="false">MOD(QUOTIENT($A$303,Assumptions!$B$77),2)</f>
        <v>0</v>
      </c>
      <c r="C303" s="18" t="n">
        <f aca="false">MOD(QUOTIENT($A$303,Assumptions!$B$78),2)</f>
        <v>1</v>
      </c>
      <c r="D303" s="18" t="n">
        <f aca="false">MOD(QUOTIENT($A$303,Assumptions!$B$79),2)</f>
        <v>0</v>
      </c>
      <c r="E303" s="18" t="n">
        <f aca="false">MOD(QUOTIENT($A$303,Assumptions!$B$80),2)</f>
        <v>1</v>
      </c>
      <c r="F303" s="18" t="n">
        <f aca="false">MOD(QUOTIENT($A$303,Assumptions!$B$81),2)</f>
        <v>0</v>
      </c>
      <c r="G303" s="18" t="n">
        <f aca="false">MOD(QUOTIENT($A$303,Assumptions!$B$82),2)</f>
        <v>0</v>
      </c>
      <c r="H303" s="18" t="n">
        <f aca="false">MOD(QUOTIENT($A$303,Assumptions!$B$83),2)</f>
        <v>0</v>
      </c>
      <c r="I303" s="18" t="n">
        <f aca="false">IF($B$303=1,MIN(Assumptions!$B$67,MAX(Assumptions!$B$4,Assumptions!$B$25-(Assumptions!$B$4))),Assumptions!$B$4)</f>
        <v>0</v>
      </c>
      <c r="J303" s="18" t="n">
        <f aca="false">IF($C$303=1,MIN(Assumptions!$B$66,MAX(Assumptions!$B$4,Assumptions!$B$25-($I$303))),Assumptions!$B$4)</f>
        <v>300000000</v>
      </c>
      <c r="K303" s="18" t="n">
        <f aca="false">IF($D$303=1,MIN(Assumptions!$B$61,MAX(Assumptions!$B$4,Assumptions!$B$25-($I$303+$J$303))),Assumptions!$B$4)</f>
        <v>0</v>
      </c>
      <c r="L303" s="18" t="n">
        <f aca="false">IF($E$303=1,MIN(Assumptions!$B$56,MAX(Assumptions!$B$4,Assumptions!$B$25-($I$303+$J$303+$K$303))),Assumptions!$B$4)</f>
        <v>60000000</v>
      </c>
      <c r="M303" s="18" t="n">
        <f aca="false">IF($F$303=1,MIN(Assumptions!$B$51,MAX(Assumptions!$B$4,Assumptions!$B$25-($I$303+$J$303+$K$303+$L$303))),Assumptions!$B$4)</f>
        <v>0</v>
      </c>
      <c r="N303" s="18" t="n">
        <f aca="false">IF($G$303=1,MIN(Assumptions!$B$46,MAX(Assumptions!$B$4,Assumptions!$B$25-($I$303+$J$303+$K$303+$L$303+$M$303))),Assumptions!$B$4)</f>
        <v>0</v>
      </c>
      <c r="O303" s="18" t="n">
        <f aca="false">IF($H$303=1,MIN(Assumptions!$B$41,MAX(Assumptions!$B$4,Assumptions!$B$25-($I$303+$J$303+$K$303+$L$303+$M$303+$N$303))),Assumptions!$B$4)</f>
        <v>0</v>
      </c>
      <c r="P303" s="18" t="n">
        <f aca="false">$I$303+$J$303+$K$303+$L$303+$M$303+$N$303+$O$303</f>
        <v>360000000</v>
      </c>
      <c r="Q303" s="18" t="n">
        <f aca="false">MAX(Assumptions!$B$4,Assumptions!$B$25-$P$303)</f>
        <v>840000000</v>
      </c>
      <c r="R303" s="18" t="n">
        <f aca="false">$J$120+$O$120+Assumptions!$B$20+IF($B$303=0,$D$120,Assumptions!$B$4)+IF($C$303=0,$AI$120,Assumptions!$B$4)+IF($D$303=0,$AF$120,Assumptions!$B$4)+IF($E$303=0,$AC$120,Assumptions!$B$4)+IF($F$303=0,$Z$120,Assumptions!$B$4)+IF($G$303=0,$W$120,Assumptions!$B$4)+IF($H$303=0,$T$120,Assumptions!$B$4)</f>
        <v>24811432.2584705</v>
      </c>
      <c r="S303" s="18" t="n">
        <f aca="false">IF($R$303&gt;Assumptions!$B$4,$Q$303/$R$303&gt;Assumptions!$B$13,FALSE())</f>
        <v>1</v>
      </c>
      <c r="T303" s="18" t="n">
        <f aca="false">IF($S$303,($Q$303+Assumptions!$B$14*Assumptions!$B$13)/($R$303+Assumptions!$B$14),IF($R$303&gt;Assumptions!$B$4,$Q$303/$R$303,Assumptions!$B$4))</f>
        <v>30.8478878744524</v>
      </c>
      <c r="U303" s="18" t="n">
        <f aca="false">IF($B$303=1,$I$303,$D$120*$T$303)</f>
        <v>24594036.004665</v>
      </c>
      <c r="V303" s="18" t="n">
        <f aca="false">IF($C$303=1,$J$303,$AI$120*$T$303)</f>
        <v>300000000</v>
      </c>
      <c r="W303" s="18" t="n">
        <f aca="false">IF($D$303=1,$K$303,$AF$120*$T$303)</f>
        <v>53479482.7752727</v>
      </c>
      <c r="X303" s="18" t="n">
        <f aca="false">IF($E$303=1,$L$303,$AC$120*$T$303)</f>
        <v>60000000</v>
      </c>
      <c r="Y303" s="18" t="n">
        <f aca="false">IF($F$303=1,$M$303,$Z$120*$T$303)</f>
        <v>92543663.6233572</v>
      </c>
      <c r="Z303" s="18" t="n">
        <f aca="false">IF($G$303=1,$N$303,$W$120*$T$303)</f>
        <v>154239439.372262</v>
      </c>
      <c r="AA303" s="18" t="n">
        <f aca="false">IF($H$303=1,$O$303,$T$120*$T$303)</f>
        <v>154239439.372262</v>
      </c>
      <c r="AB303" s="18" t="n">
        <f aca="false">($J$120+$O$120)*$T$303</f>
        <v>8653228.29597855</v>
      </c>
      <c r="AC303" s="18" t="n">
        <f aca="false">Assumptions!$B$20*$T$303</f>
        <v>277630990.870072</v>
      </c>
      <c r="AD303" s="18" t="n">
        <f aca="false">IF($S$303,Assumptions!$B$14*($T$303-Assumptions!$B$13),Assumptions!$B$4)</f>
        <v>74619719.686131</v>
      </c>
      <c r="AE303" s="18" t="n">
        <f aca="false">$U$303+$V$303+$W$303+$X$303+$Y$303+$Z$303+$AA$303+$AB$303+$AC$303+$AD$303</f>
        <v>1200000000</v>
      </c>
      <c r="AF303" s="18" t="n">
        <f aca="false">IF(AND(IF($B$303=1,$U$303&gt;=INDEX($U$263:$U$390,1+$A$303-Assumptions!$B$77),$U$303&gt;INDEX($U$263:$U$390,1+$A$303+Assumptions!$B$77)),IF($C$303=1,$V$303&gt;=INDEX($V$263:$V$390,1+$A$303-Assumptions!$B$78),$V$303&gt;INDEX($V$263:$V$390,1+$A$303+Assumptions!$B$78)),IF($D$303=1,$W$303&gt;=INDEX($W$263:$W$390,1+$A$303-Assumptions!$B$79),$W$303&gt;INDEX($W$263:$W$390,1+$A$303+Assumptions!$B$79)),IF($E$303=1,$X$303&gt;=INDEX($X$263:$X$390,1+$A$303-Assumptions!$B$80),$X$303&gt;INDEX($X$263:$X$390,1+$A$303+Assumptions!$B$80)),IF($F$303=1,$Y$303&gt;=INDEX($Y$263:$Y$390,1+$A$303-Assumptions!$B$81),$Y$303&gt;INDEX($Y$263:$Y$390,1+$A$303+Assumptions!$B$81)),IF($G$303=1,$Z$303&gt;=INDEX($Z$263:$Z$390,1+$A$303-Assumptions!$B$82),$Z$303&gt;INDEX($Z$263:$Z$390,1+$A$303+Assumptions!$B$82)),IF($H$303=1,$AA$303&gt;=INDEX($AA$263:$AA$390,1+$A$303-Assumptions!$B$83),$AA$303&gt;INDEX($AA$263:$AA$390,1+$A$303+Assumptions!$B$83))),1,0)</f>
        <v>0</v>
      </c>
      <c r="AG303" s="16"/>
      <c r="AH303" s="16"/>
      <c r="AI303" s="16"/>
    </row>
    <row r="304" customFormat="false" ht="23.85" hidden="true" customHeight="false" outlineLevel="0" collapsed="false">
      <c r="A304" s="6" t="n">
        <f aca="false">ROW()-ROW($A$263)+Assumptions!$B$4</f>
        <v>41</v>
      </c>
      <c r="B304" s="18" t="n">
        <f aca="false">MOD(QUOTIENT($A$304,Assumptions!$B$77),2)</f>
        <v>0</v>
      </c>
      <c r="C304" s="18" t="n">
        <f aca="false">MOD(QUOTIENT($A$304,Assumptions!$B$78),2)</f>
        <v>1</v>
      </c>
      <c r="D304" s="18" t="n">
        <f aca="false">MOD(QUOTIENT($A$304,Assumptions!$B$79),2)</f>
        <v>0</v>
      </c>
      <c r="E304" s="18" t="n">
        <f aca="false">MOD(QUOTIENT($A$304,Assumptions!$B$80),2)</f>
        <v>1</v>
      </c>
      <c r="F304" s="18" t="n">
        <f aca="false">MOD(QUOTIENT($A$304,Assumptions!$B$81),2)</f>
        <v>0</v>
      </c>
      <c r="G304" s="18" t="n">
        <f aca="false">MOD(QUOTIENT($A$304,Assumptions!$B$82),2)</f>
        <v>0</v>
      </c>
      <c r="H304" s="18" t="n">
        <f aca="false">MOD(QUOTIENT($A$304,Assumptions!$B$83),2)</f>
        <v>1</v>
      </c>
      <c r="I304" s="18" t="n">
        <f aca="false">IF($B$304=1,MIN(Assumptions!$B$67,MAX(Assumptions!$B$4,Assumptions!$B$25-(Assumptions!$B$4))),Assumptions!$B$4)</f>
        <v>0</v>
      </c>
      <c r="J304" s="18" t="n">
        <f aca="false">IF($C$304=1,MIN(Assumptions!$B$66,MAX(Assumptions!$B$4,Assumptions!$B$25-($I$304))),Assumptions!$B$4)</f>
        <v>300000000</v>
      </c>
      <c r="K304" s="18" t="n">
        <f aca="false">IF($D$304=1,MIN(Assumptions!$B$61,MAX(Assumptions!$B$4,Assumptions!$B$25-($I$304+$J$304))),Assumptions!$B$4)</f>
        <v>0</v>
      </c>
      <c r="L304" s="18" t="n">
        <f aca="false">IF($E$304=1,MIN(Assumptions!$B$56,MAX(Assumptions!$B$4,Assumptions!$B$25-($I$304+$J$304+$K$304))),Assumptions!$B$4)</f>
        <v>60000000</v>
      </c>
      <c r="M304" s="18" t="n">
        <f aca="false">IF($F$304=1,MIN(Assumptions!$B$51,MAX(Assumptions!$B$4,Assumptions!$B$25-($I$304+$J$304+$K$304+$L$304))),Assumptions!$B$4)</f>
        <v>0</v>
      </c>
      <c r="N304" s="18" t="n">
        <f aca="false">IF($G$304=1,MIN(Assumptions!$B$46,MAX(Assumptions!$B$4,Assumptions!$B$25-($I$304+$J$304+$K$304+$L$304+$M$304))),Assumptions!$B$4)</f>
        <v>0</v>
      </c>
      <c r="O304" s="18" t="n">
        <f aca="false">IF($H$304=1,MIN(Assumptions!$B$41,MAX(Assumptions!$B$4,Assumptions!$B$25-($I$304+$J$304+$K$304+$L$304+$M$304+$N$304))),Assumptions!$B$4)</f>
        <v>5000000</v>
      </c>
      <c r="P304" s="18" t="n">
        <f aca="false">$I$304+$J$304+$K$304+$L$304+$M$304+$N$304+$O$304</f>
        <v>365000000</v>
      </c>
      <c r="Q304" s="18" t="n">
        <f aca="false">MAX(Assumptions!$B$4,Assumptions!$B$25-$P$304)</f>
        <v>835000000</v>
      </c>
      <c r="R304" s="18" t="n">
        <f aca="false">$J$120+$O$120+Assumptions!$B$20+IF($B$304=0,$D$120,Assumptions!$B$4)+IF($C$304=0,$AI$120,Assumptions!$B$4)+IF($D$304=0,$AF$120,Assumptions!$B$4)+IF($E$304=0,$AC$120,Assumptions!$B$4)+IF($F$304=0,$Z$120,Assumptions!$B$4)+IF($G$304=0,$W$120,Assumptions!$B$4)+IF($H$304=0,$T$120,Assumptions!$B$4)</f>
        <v>19811432.2584705</v>
      </c>
      <c r="S304" s="18" t="n">
        <f aca="false">IF($R$304&gt;Assumptions!$B$4,$Q$304/$R$304&gt;Assumptions!$B$13,FALSE())</f>
        <v>1</v>
      </c>
      <c r="T304" s="18" t="n">
        <f aca="false">IF($S$304,($Q$304+Assumptions!$B$14*Assumptions!$B$13)/($R$304+Assumptions!$B$14),IF($R$304&gt;Assumptions!$B$4,$Q$304/$R$304,Assumptions!$B$4))</f>
        <v>37.5368102906995</v>
      </c>
      <c r="U304" s="18" t="n">
        <f aca="false">IF($B$304=1,$I$304,$D$120*$T$304)</f>
        <v>29926900.2645171</v>
      </c>
      <c r="V304" s="18" t="n">
        <f aca="false">IF($C$304=1,$J$304,$AI$120*$T$304)</f>
        <v>300000000</v>
      </c>
      <c r="W304" s="18" t="n">
        <f aca="false">IF($D$304=1,$K$304,$AF$120*$T$304)</f>
        <v>65075742.220999</v>
      </c>
      <c r="X304" s="18" t="n">
        <f aca="false">IF($E$304=1,$L$304,$AC$120*$T$304)</f>
        <v>60000000</v>
      </c>
      <c r="Y304" s="18" t="n">
        <f aca="false">IF($F$304=1,$M$304,$Z$120*$T$304)</f>
        <v>112610430.872098</v>
      </c>
      <c r="Z304" s="18" t="n">
        <f aca="false">IF($G$304=1,$N$304,$W$120*$T$304)</f>
        <v>187684051.453498</v>
      </c>
      <c r="AA304" s="18" t="n">
        <f aca="false">IF($H$304=1,$O$304,$T$120*$T$304)</f>
        <v>5000000</v>
      </c>
      <c r="AB304" s="18" t="n">
        <f aca="false">($J$120+$O$120)*$T$304</f>
        <v>10529556.8458437</v>
      </c>
      <c r="AC304" s="18" t="n">
        <f aca="false">Assumptions!$B$20*$T$304</f>
        <v>337831292.616296</v>
      </c>
      <c r="AD304" s="18" t="n">
        <f aca="false">IF($S$304,Assumptions!$B$14*($T$304-Assumptions!$B$13),Assumptions!$B$4)</f>
        <v>91342025.7267488</v>
      </c>
      <c r="AE304" s="18" t="n">
        <f aca="false">$U$304+$V$304+$W$304+$X$304+$Y$304+$Z$304+$AA$304+$AB$304+$AC$304+$AD$304</f>
        <v>1200000000</v>
      </c>
      <c r="AF304" s="18" t="n">
        <f aca="false">IF(AND(IF($B$304=1,$U$304&gt;=INDEX($U$263:$U$390,1+$A$304-Assumptions!$B$77),$U$304&gt;INDEX($U$263:$U$390,1+$A$304+Assumptions!$B$77)),IF($C$304=1,$V$304&gt;=INDEX($V$263:$V$390,1+$A$304-Assumptions!$B$78),$V$304&gt;INDEX($V$263:$V$390,1+$A$304+Assumptions!$B$78)),IF($D$304=1,$W$304&gt;=INDEX($W$263:$W$390,1+$A$304-Assumptions!$B$79),$W$304&gt;INDEX($W$263:$W$390,1+$A$304+Assumptions!$B$79)),IF($E$304=1,$X$304&gt;=INDEX($X$263:$X$390,1+$A$304-Assumptions!$B$80),$X$304&gt;INDEX($X$263:$X$390,1+$A$304+Assumptions!$B$80)),IF($F$304=1,$Y$304&gt;=INDEX($Y$263:$Y$390,1+$A$304-Assumptions!$B$81),$Y$304&gt;INDEX($Y$263:$Y$390,1+$A$304+Assumptions!$B$81)),IF($G$304=1,$Z$304&gt;=INDEX($Z$263:$Z$390,1+$A$304-Assumptions!$B$82),$Z$304&gt;INDEX($Z$263:$Z$390,1+$A$304+Assumptions!$B$82)),IF($H$304=1,$AA$304&gt;=INDEX($AA$263:$AA$390,1+$A$304-Assumptions!$B$83),$AA$304&gt;INDEX($AA$263:$AA$390,1+$A$304+Assumptions!$B$83))),1,0)</f>
        <v>0</v>
      </c>
      <c r="AG304" s="16"/>
      <c r="AH304" s="16"/>
      <c r="AI304" s="16"/>
    </row>
    <row r="305" customFormat="false" ht="23.85" hidden="true" customHeight="false" outlineLevel="0" collapsed="false">
      <c r="A305" s="6" t="n">
        <f aca="false">ROW()-ROW($A$263)+Assumptions!$B$4</f>
        <v>42</v>
      </c>
      <c r="B305" s="18" t="n">
        <f aca="false">MOD(QUOTIENT($A$305,Assumptions!$B$77),2)</f>
        <v>0</v>
      </c>
      <c r="C305" s="18" t="n">
        <f aca="false">MOD(QUOTIENT($A$305,Assumptions!$B$78),2)</f>
        <v>1</v>
      </c>
      <c r="D305" s="18" t="n">
        <f aca="false">MOD(QUOTIENT($A$305,Assumptions!$B$79),2)</f>
        <v>0</v>
      </c>
      <c r="E305" s="18" t="n">
        <f aca="false">MOD(QUOTIENT($A$305,Assumptions!$B$80),2)</f>
        <v>1</v>
      </c>
      <c r="F305" s="18" t="n">
        <f aca="false">MOD(QUOTIENT($A$305,Assumptions!$B$81),2)</f>
        <v>0</v>
      </c>
      <c r="G305" s="18" t="n">
        <f aca="false">MOD(QUOTIENT($A$305,Assumptions!$B$82),2)</f>
        <v>1</v>
      </c>
      <c r="H305" s="18" t="n">
        <f aca="false">MOD(QUOTIENT($A$305,Assumptions!$B$83),2)</f>
        <v>0</v>
      </c>
      <c r="I305" s="18" t="n">
        <f aca="false">IF($B$305=1,MIN(Assumptions!$B$67,MAX(Assumptions!$B$4,Assumptions!$B$25-(Assumptions!$B$4))),Assumptions!$B$4)</f>
        <v>0</v>
      </c>
      <c r="J305" s="18" t="n">
        <f aca="false">IF($C$305=1,MIN(Assumptions!$B$66,MAX(Assumptions!$B$4,Assumptions!$B$25-($I$305))),Assumptions!$B$4)</f>
        <v>300000000</v>
      </c>
      <c r="K305" s="18" t="n">
        <f aca="false">IF($D$305=1,MIN(Assumptions!$B$61,MAX(Assumptions!$B$4,Assumptions!$B$25-($I$305+$J$305))),Assumptions!$B$4)</f>
        <v>0</v>
      </c>
      <c r="L305" s="18" t="n">
        <f aca="false">IF($E$305=1,MIN(Assumptions!$B$56,MAX(Assumptions!$B$4,Assumptions!$B$25-($I$305+$J$305+$K$305))),Assumptions!$B$4)</f>
        <v>60000000</v>
      </c>
      <c r="M305" s="18" t="n">
        <f aca="false">IF($F$305=1,MIN(Assumptions!$B$51,MAX(Assumptions!$B$4,Assumptions!$B$25-($I$305+$J$305+$K$305+$L$305))),Assumptions!$B$4)</f>
        <v>0</v>
      </c>
      <c r="N305" s="18" t="n">
        <f aca="false">IF($G$305=1,MIN(Assumptions!$B$46,MAX(Assumptions!$B$4,Assumptions!$B$25-($I$305+$J$305+$K$305+$L$305+$M$305))),Assumptions!$B$4)</f>
        <v>15000000</v>
      </c>
      <c r="O305" s="18" t="n">
        <f aca="false">IF($H$305=1,MIN(Assumptions!$B$41,MAX(Assumptions!$B$4,Assumptions!$B$25-($I$305+$J$305+$K$305+$L$305+$M$305+$N$305))),Assumptions!$B$4)</f>
        <v>0</v>
      </c>
      <c r="P305" s="18" t="n">
        <f aca="false">$I$305+$J$305+$K$305+$L$305+$M$305+$N$305+$O$305</f>
        <v>375000000</v>
      </c>
      <c r="Q305" s="18" t="n">
        <f aca="false">MAX(Assumptions!$B$4,Assumptions!$B$25-$P$305)</f>
        <v>825000000</v>
      </c>
      <c r="R305" s="18" t="n">
        <f aca="false">$J$120+$O$120+Assumptions!$B$20+IF($B$305=0,$D$120,Assumptions!$B$4)+IF($C$305=0,$AI$120,Assumptions!$B$4)+IF($D$305=0,$AF$120,Assumptions!$B$4)+IF($E$305=0,$AC$120,Assumptions!$B$4)+IF($F$305=0,$Z$120,Assumptions!$B$4)+IF($G$305=0,$W$120,Assumptions!$B$4)+IF($H$305=0,$T$120,Assumptions!$B$4)</f>
        <v>19811432.2584705</v>
      </c>
      <c r="S305" s="18" t="n">
        <f aca="false">IF($R$305&gt;Assumptions!$B$4,$Q$305/$R$305&gt;Assumptions!$B$13,FALSE())</f>
        <v>1</v>
      </c>
      <c r="T305" s="18" t="n">
        <f aca="false">IF($S$305,($Q$305+Assumptions!$B$14*Assumptions!$B$13)/($R$305+Assumptions!$B$14),IF($R$305&gt;Assumptions!$B$4,$Q$305/$R$305,Assumptions!$B$4))</f>
        <v>37.0886095708106</v>
      </c>
      <c r="U305" s="18" t="n">
        <f aca="false">IF($B$305=1,$I$305,$D$120*$T$305)</f>
        <v>29569564.1419557</v>
      </c>
      <c r="V305" s="18" t="n">
        <f aca="false">IF($C$305=1,$J$305,$AI$120*$T$305)</f>
        <v>300000000</v>
      </c>
      <c r="W305" s="18" t="n">
        <f aca="false">IF($D$305=1,$K$305,$AF$120*$T$305)</f>
        <v>64298718.4332855</v>
      </c>
      <c r="X305" s="18" t="n">
        <f aca="false">IF($E$305=1,$L$305,$AC$120*$T$305)</f>
        <v>60000000</v>
      </c>
      <c r="Y305" s="18" t="n">
        <f aca="false">IF($F$305=1,$M$305,$Z$120*$T$305)</f>
        <v>111265828.712432</v>
      </c>
      <c r="Z305" s="18" t="n">
        <f aca="false">IF($G$305=1,$N$305,$W$120*$T$305)</f>
        <v>15000000</v>
      </c>
      <c r="AA305" s="18" t="n">
        <f aca="false">IF($H$305=1,$O$305,$T$120*$T$305)</f>
        <v>185443047.854053</v>
      </c>
      <c r="AB305" s="18" t="n">
        <f aca="false">($J$120+$O$120)*$T$305</f>
        <v>10403830.7939531</v>
      </c>
      <c r="AC305" s="18" t="n">
        <f aca="false">Assumptions!$B$20*$T$305</f>
        <v>333797486.137295</v>
      </c>
      <c r="AD305" s="18" t="n">
        <f aca="false">IF($S$305,Assumptions!$B$14*($T$305-Assumptions!$B$13),Assumptions!$B$4)</f>
        <v>90221523.9270264</v>
      </c>
      <c r="AE305" s="18" t="n">
        <f aca="false">$U$305+$V$305+$W$305+$X$305+$Y$305+$Z$305+$AA$305+$AB$305+$AC$305+$AD$305</f>
        <v>1200000000</v>
      </c>
      <c r="AF305" s="18" t="n">
        <f aca="false">IF(AND(IF($B$305=1,$U$305&gt;=INDEX($U$263:$U$390,1+$A$305-Assumptions!$B$77),$U$305&gt;INDEX($U$263:$U$390,1+$A$305+Assumptions!$B$77)),IF($C$305=1,$V$305&gt;=INDEX($V$263:$V$390,1+$A$305-Assumptions!$B$78),$V$305&gt;INDEX($V$263:$V$390,1+$A$305+Assumptions!$B$78)),IF($D$305=1,$W$305&gt;=INDEX($W$263:$W$390,1+$A$305-Assumptions!$B$79),$W$305&gt;INDEX($W$263:$W$390,1+$A$305+Assumptions!$B$79)),IF($E$305=1,$X$305&gt;=INDEX($X$263:$X$390,1+$A$305-Assumptions!$B$80),$X$305&gt;INDEX($X$263:$X$390,1+$A$305+Assumptions!$B$80)),IF($F$305=1,$Y$305&gt;=INDEX($Y$263:$Y$390,1+$A$305-Assumptions!$B$81),$Y$305&gt;INDEX($Y$263:$Y$390,1+$A$305+Assumptions!$B$81)),IF($G$305=1,$Z$305&gt;=INDEX($Z$263:$Z$390,1+$A$305-Assumptions!$B$82),$Z$305&gt;INDEX($Z$263:$Z$390,1+$A$305+Assumptions!$B$82)),IF($H$305=1,$AA$305&gt;=INDEX($AA$263:$AA$390,1+$A$305-Assumptions!$B$83),$AA$305&gt;INDEX($AA$263:$AA$390,1+$A$305+Assumptions!$B$83))),1,0)</f>
        <v>0</v>
      </c>
      <c r="AG305" s="16"/>
      <c r="AH305" s="16"/>
      <c r="AI305" s="16"/>
    </row>
    <row r="306" customFormat="false" ht="23.85" hidden="true" customHeight="false" outlineLevel="0" collapsed="false">
      <c r="A306" s="6" t="n">
        <f aca="false">ROW()-ROW($A$263)+Assumptions!$B$4</f>
        <v>43</v>
      </c>
      <c r="B306" s="18" t="n">
        <f aca="false">MOD(QUOTIENT($A$306,Assumptions!$B$77),2)</f>
        <v>0</v>
      </c>
      <c r="C306" s="18" t="n">
        <f aca="false">MOD(QUOTIENT($A$306,Assumptions!$B$78),2)</f>
        <v>1</v>
      </c>
      <c r="D306" s="18" t="n">
        <f aca="false">MOD(QUOTIENT($A$306,Assumptions!$B$79),2)</f>
        <v>0</v>
      </c>
      <c r="E306" s="18" t="n">
        <f aca="false">MOD(QUOTIENT($A$306,Assumptions!$B$80),2)</f>
        <v>1</v>
      </c>
      <c r="F306" s="18" t="n">
        <f aca="false">MOD(QUOTIENT($A$306,Assumptions!$B$81),2)</f>
        <v>0</v>
      </c>
      <c r="G306" s="18" t="n">
        <f aca="false">MOD(QUOTIENT($A$306,Assumptions!$B$82),2)</f>
        <v>1</v>
      </c>
      <c r="H306" s="18" t="n">
        <f aca="false">MOD(QUOTIENT($A$306,Assumptions!$B$83),2)</f>
        <v>1</v>
      </c>
      <c r="I306" s="18" t="n">
        <f aca="false">IF($B$306=1,MIN(Assumptions!$B$67,MAX(Assumptions!$B$4,Assumptions!$B$25-(Assumptions!$B$4))),Assumptions!$B$4)</f>
        <v>0</v>
      </c>
      <c r="J306" s="18" t="n">
        <f aca="false">IF($C$306=1,MIN(Assumptions!$B$66,MAX(Assumptions!$B$4,Assumptions!$B$25-($I$306))),Assumptions!$B$4)</f>
        <v>300000000</v>
      </c>
      <c r="K306" s="18" t="n">
        <f aca="false">IF($D$306=1,MIN(Assumptions!$B$61,MAX(Assumptions!$B$4,Assumptions!$B$25-($I$306+$J$306))),Assumptions!$B$4)</f>
        <v>0</v>
      </c>
      <c r="L306" s="18" t="n">
        <f aca="false">IF($E$306=1,MIN(Assumptions!$B$56,MAX(Assumptions!$B$4,Assumptions!$B$25-($I$306+$J$306+$K$306))),Assumptions!$B$4)</f>
        <v>60000000</v>
      </c>
      <c r="M306" s="18" t="n">
        <f aca="false">IF($F$306=1,MIN(Assumptions!$B$51,MAX(Assumptions!$B$4,Assumptions!$B$25-($I$306+$J$306+$K$306+$L$306))),Assumptions!$B$4)</f>
        <v>0</v>
      </c>
      <c r="N306" s="18" t="n">
        <f aca="false">IF($G$306=1,MIN(Assumptions!$B$46,MAX(Assumptions!$B$4,Assumptions!$B$25-($I$306+$J$306+$K$306+$L$306+$M$306))),Assumptions!$B$4)</f>
        <v>15000000</v>
      </c>
      <c r="O306" s="18" t="n">
        <f aca="false">IF($H$306=1,MIN(Assumptions!$B$41,MAX(Assumptions!$B$4,Assumptions!$B$25-($I$306+$J$306+$K$306+$L$306+$M$306+$N$306))),Assumptions!$B$4)</f>
        <v>5000000</v>
      </c>
      <c r="P306" s="18" t="n">
        <f aca="false">$I$306+$J$306+$K$306+$L$306+$M$306+$N$306+$O$306</f>
        <v>380000000</v>
      </c>
      <c r="Q306" s="18" t="n">
        <f aca="false">MAX(Assumptions!$B$4,Assumptions!$B$25-$P$306)</f>
        <v>820000000</v>
      </c>
      <c r="R306" s="18" t="n">
        <f aca="false">$J$120+$O$120+Assumptions!$B$20+IF($B$306=0,$D$120,Assumptions!$B$4)+IF($C$306=0,$AI$120,Assumptions!$B$4)+IF($D$306=0,$AF$120,Assumptions!$B$4)+IF($E$306=0,$AC$120,Assumptions!$B$4)+IF($F$306=0,$Z$120,Assumptions!$B$4)+IF($G$306=0,$W$120,Assumptions!$B$4)+IF($H$306=0,$T$120,Assumptions!$B$4)</f>
        <v>14811432.2584705</v>
      </c>
      <c r="S306" s="18" t="n">
        <f aca="false">IF($R$306&gt;Assumptions!$B$4,$Q$306/$R$306&gt;Assumptions!$B$13,FALSE())</f>
        <v>1</v>
      </c>
      <c r="T306" s="18" t="n">
        <f aca="false">IF($S$306,($Q$306+Assumptions!$B$14*Assumptions!$B$13)/($R$306+Assumptions!$B$14),IF($R$306&gt;Assumptions!$B$4,$Q$306/$R$306,Assumptions!$B$4))</f>
        <v>47.5119555516587</v>
      </c>
      <c r="U306" s="18" t="n">
        <f aca="false">IF($B$306=1,$I$306,$D$120*$T$306)</f>
        <v>37879765.0667446</v>
      </c>
      <c r="V306" s="18" t="n">
        <f aca="false">IF($C$306=1,$J$306,$AI$120*$T$306)</f>
        <v>300000000</v>
      </c>
      <c r="W306" s="18" t="n">
        <f aca="false">IF($D$306=1,$K$306,$AF$120*$T$306)</f>
        <v>82369166.3716396</v>
      </c>
      <c r="X306" s="18" t="n">
        <f aca="false">IF($E$306=1,$L$306,$AC$120*$T$306)</f>
        <v>60000000</v>
      </c>
      <c r="Y306" s="18" t="n">
        <f aca="false">IF($F$306=1,$M$306,$Z$120*$T$306)</f>
        <v>142535866.654976</v>
      </c>
      <c r="Z306" s="18" t="n">
        <f aca="false">IF($G$306=1,$N$306,$W$120*$T$306)</f>
        <v>15000000</v>
      </c>
      <c r="AA306" s="18" t="n">
        <f aca="false">IF($H$306=1,$O$306,$T$120*$T$306)</f>
        <v>5000000</v>
      </c>
      <c r="AB306" s="18" t="n">
        <f aca="false">($J$120+$O$120)*$T$306</f>
        <v>13327713.0625653</v>
      </c>
      <c r="AC306" s="18" t="n">
        <f aca="false">Assumptions!$B$20*$T$306</f>
        <v>427607599.964928</v>
      </c>
      <c r="AD306" s="18" t="n">
        <f aca="false">IF($S$306,Assumptions!$B$14*($T$306-Assumptions!$B$13),Assumptions!$B$4)</f>
        <v>116279888.879147</v>
      </c>
      <c r="AE306" s="18" t="n">
        <f aca="false">$U$306+$V$306+$W$306+$X$306+$Y$306+$Z$306+$AA$306+$AB$306+$AC$306+$AD$306</f>
        <v>1200000000</v>
      </c>
      <c r="AF306" s="18" t="n">
        <f aca="false">IF(AND(IF($B$306=1,$U$306&gt;=INDEX($U$263:$U$390,1+$A$306-Assumptions!$B$77),$U$306&gt;INDEX($U$263:$U$390,1+$A$306+Assumptions!$B$77)),IF($C$306=1,$V$306&gt;=INDEX($V$263:$V$390,1+$A$306-Assumptions!$B$78),$V$306&gt;INDEX($V$263:$V$390,1+$A$306+Assumptions!$B$78)),IF($D$306=1,$W$306&gt;=INDEX($W$263:$W$390,1+$A$306-Assumptions!$B$79),$W$306&gt;INDEX($W$263:$W$390,1+$A$306+Assumptions!$B$79)),IF($E$306=1,$X$306&gt;=INDEX($X$263:$X$390,1+$A$306-Assumptions!$B$80),$X$306&gt;INDEX($X$263:$X$390,1+$A$306+Assumptions!$B$80)),IF($F$306=1,$Y$306&gt;=INDEX($Y$263:$Y$390,1+$A$306-Assumptions!$B$81),$Y$306&gt;INDEX($Y$263:$Y$390,1+$A$306+Assumptions!$B$81)),IF($G$306=1,$Z$306&gt;=INDEX($Z$263:$Z$390,1+$A$306-Assumptions!$B$82),$Z$306&gt;INDEX($Z$263:$Z$390,1+$A$306+Assumptions!$B$82)),IF($H$306=1,$AA$306&gt;=INDEX($AA$263:$AA$390,1+$A$306-Assumptions!$B$83),$AA$306&gt;INDEX($AA$263:$AA$390,1+$A$306+Assumptions!$B$83))),1,0)</f>
        <v>0</v>
      </c>
      <c r="AG306" s="16"/>
      <c r="AH306" s="16"/>
      <c r="AI306" s="16"/>
    </row>
    <row r="307" customFormat="false" ht="23.85" hidden="true" customHeight="false" outlineLevel="0" collapsed="false">
      <c r="A307" s="6" t="n">
        <f aca="false">ROW()-ROW($A$263)+Assumptions!$B$4</f>
        <v>44</v>
      </c>
      <c r="B307" s="18" t="n">
        <f aca="false">MOD(QUOTIENT($A$307,Assumptions!$B$77),2)</f>
        <v>0</v>
      </c>
      <c r="C307" s="18" t="n">
        <f aca="false">MOD(QUOTIENT($A$307,Assumptions!$B$78),2)</f>
        <v>1</v>
      </c>
      <c r="D307" s="18" t="n">
        <f aca="false">MOD(QUOTIENT($A$307,Assumptions!$B$79),2)</f>
        <v>0</v>
      </c>
      <c r="E307" s="18" t="n">
        <f aca="false">MOD(QUOTIENT($A$307,Assumptions!$B$80),2)</f>
        <v>1</v>
      </c>
      <c r="F307" s="18" t="n">
        <f aca="false">MOD(QUOTIENT($A$307,Assumptions!$B$81),2)</f>
        <v>1</v>
      </c>
      <c r="G307" s="18" t="n">
        <f aca="false">MOD(QUOTIENT($A$307,Assumptions!$B$82),2)</f>
        <v>0</v>
      </c>
      <c r="H307" s="18" t="n">
        <f aca="false">MOD(QUOTIENT($A$307,Assumptions!$B$83),2)</f>
        <v>0</v>
      </c>
      <c r="I307" s="18" t="n">
        <f aca="false">IF($B$307=1,MIN(Assumptions!$B$67,MAX(Assumptions!$B$4,Assumptions!$B$25-(Assumptions!$B$4))),Assumptions!$B$4)</f>
        <v>0</v>
      </c>
      <c r="J307" s="18" t="n">
        <f aca="false">IF($C$307=1,MIN(Assumptions!$B$66,MAX(Assumptions!$B$4,Assumptions!$B$25-($I$307))),Assumptions!$B$4)</f>
        <v>300000000</v>
      </c>
      <c r="K307" s="18" t="n">
        <f aca="false">IF($D$307=1,MIN(Assumptions!$B$61,MAX(Assumptions!$B$4,Assumptions!$B$25-($I$307+$J$307))),Assumptions!$B$4)</f>
        <v>0</v>
      </c>
      <c r="L307" s="18" t="n">
        <f aca="false">IF($E$307=1,MIN(Assumptions!$B$56,MAX(Assumptions!$B$4,Assumptions!$B$25-($I$307+$J$307+$K$307))),Assumptions!$B$4)</f>
        <v>60000000</v>
      </c>
      <c r="M307" s="18" t="n">
        <f aca="false">IF($F$307=1,MIN(Assumptions!$B$51,MAX(Assumptions!$B$4,Assumptions!$B$25-($I$307+$J$307+$K$307+$L$307))),Assumptions!$B$4)</f>
        <v>30000000</v>
      </c>
      <c r="N307" s="18" t="n">
        <f aca="false">IF($G$307=1,MIN(Assumptions!$B$46,MAX(Assumptions!$B$4,Assumptions!$B$25-($I$307+$J$307+$K$307+$L$307+$M$307))),Assumptions!$B$4)</f>
        <v>0</v>
      </c>
      <c r="O307" s="18" t="n">
        <f aca="false">IF($H$307=1,MIN(Assumptions!$B$41,MAX(Assumptions!$B$4,Assumptions!$B$25-($I$307+$J$307+$K$307+$L$307+$M$307+$N$307))),Assumptions!$B$4)</f>
        <v>0</v>
      </c>
      <c r="P307" s="18" t="n">
        <f aca="false">$I$307+$J$307+$K$307+$L$307+$M$307+$N$307+$O$307</f>
        <v>390000000</v>
      </c>
      <c r="Q307" s="18" t="n">
        <f aca="false">MAX(Assumptions!$B$4,Assumptions!$B$25-$P$307)</f>
        <v>810000000</v>
      </c>
      <c r="R307" s="18" t="n">
        <f aca="false">$J$120+$O$120+Assumptions!$B$20+IF($B$307=0,$D$120,Assumptions!$B$4)+IF($C$307=0,$AI$120,Assumptions!$B$4)+IF($D$307=0,$AF$120,Assumptions!$B$4)+IF($E$307=0,$AC$120,Assumptions!$B$4)+IF($F$307=0,$Z$120,Assumptions!$B$4)+IF($G$307=0,$W$120,Assumptions!$B$4)+IF($H$307=0,$T$120,Assumptions!$B$4)</f>
        <v>21811432.2584705</v>
      </c>
      <c r="S307" s="18" t="n">
        <f aca="false">IF($R$307&gt;Assumptions!$B$4,$Q$307/$R$307&gt;Assumptions!$B$13,FALSE())</f>
        <v>1</v>
      </c>
      <c r="T307" s="18" t="n">
        <f aca="false">IF($S$307,($Q$307+Assumptions!$B$14*Assumptions!$B$13)/($R$307+Assumptions!$B$14),IF($R$307&gt;Assumptions!$B$4,$Q$307/$R$307,Assumptions!$B$4))</f>
        <v>33.4204908769582</v>
      </c>
      <c r="U307" s="18" t="n">
        <f aca="false">IF($B$307=1,$I$307,$D$120*$T$307)</f>
        <v>26645090.2332994</v>
      </c>
      <c r="V307" s="18" t="n">
        <f aca="false">IF($C$307=1,$J$307,$AI$120*$T$307)</f>
        <v>300000000</v>
      </c>
      <c r="W307" s="18" t="n">
        <f aca="false">IF($D$307=1,$K$307,$AF$120*$T$307)</f>
        <v>57939479.4700242</v>
      </c>
      <c r="X307" s="18" t="n">
        <f aca="false">IF($E$307=1,$L$307,$AC$120*$T$307)</f>
        <v>60000000</v>
      </c>
      <c r="Y307" s="18" t="n">
        <f aca="false">IF($F$307=1,$M$307,$Z$120*$T$307)</f>
        <v>30000000</v>
      </c>
      <c r="Z307" s="18" t="n">
        <f aca="false">IF($G$307=1,$N$307,$W$120*$T$307)</f>
        <v>167102454.384791</v>
      </c>
      <c r="AA307" s="18" t="n">
        <f aca="false">IF($H$307=1,$O$307,$T$120*$T$307)</f>
        <v>167102454.384791</v>
      </c>
      <c r="AB307" s="18" t="n">
        <f aca="false">($J$120+$O$120)*$T$307</f>
        <v>9374876.44207542</v>
      </c>
      <c r="AC307" s="18" t="n">
        <f aca="false">Assumptions!$B$20*$T$307</f>
        <v>300784417.892624</v>
      </c>
      <c r="AD307" s="18" t="n">
        <f aca="false">IF($S$307,Assumptions!$B$14*($T$307-Assumptions!$B$13),Assumptions!$B$4)</f>
        <v>81051227.1923955</v>
      </c>
      <c r="AE307" s="18" t="n">
        <f aca="false">$U$307+$V$307+$W$307+$X$307+$Y$307+$Z$307+$AA$307+$AB$307+$AC$307+$AD$307</f>
        <v>1200000000</v>
      </c>
      <c r="AF307" s="18" t="n">
        <f aca="false">IF(AND(IF($B$307=1,$U$307&gt;=INDEX($U$263:$U$390,1+$A$307-Assumptions!$B$77),$U$307&gt;INDEX($U$263:$U$390,1+$A$307+Assumptions!$B$77)),IF($C$307=1,$V$307&gt;=INDEX($V$263:$V$390,1+$A$307-Assumptions!$B$78),$V$307&gt;INDEX($V$263:$V$390,1+$A$307+Assumptions!$B$78)),IF($D$307=1,$W$307&gt;=INDEX($W$263:$W$390,1+$A$307-Assumptions!$B$79),$W$307&gt;INDEX($W$263:$W$390,1+$A$307+Assumptions!$B$79)),IF($E$307=1,$X$307&gt;=INDEX($X$263:$X$390,1+$A$307-Assumptions!$B$80),$X$307&gt;INDEX($X$263:$X$390,1+$A$307+Assumptions!$B$80)),IF($F$307=1,$Y$307&gt;=INDEX($Y$263:$Y$390,1+$A$307-Assumptions!$B$81),$Y$307&gt;INDEX($Y$263:$Y$390,1+$A$307+Assumptions!$B$81)),IF($G$307=1,$Z$307&gt;=INDEX($Z$263:$Z$390,1+$A$307-Assumptions!$B$82),$Z$307&gt;INDEX($Z$263:$Z$390,1+$A$307+Assumptions!$B$82)),IF($H$307=1,$AA$307&gt;=INDEX($AA$263:$AA$390,1+$A$307-Assumptions!$B$83),$AA$307&gt;INDEX($AA$263:$AA$390,1+$A$307+Assumptions!$B$83))),1,0)</f>
        <v>0</v>
      </c>
      <c r="AG307" s="16"/>
      <c r="AH307" s="16"/>
      <c r="AI307" s="16"/>
    </row>
    <row r="308" customFormat="false" ht="23.85" hidden="true" customHeight="false" outlineLevel="0" collapsed="false">
      <c r="A308" s="6" t="n">
        <f aca="false">ROW()-ROW($A$263)+Assumptions!$B$4</f>
        <v>45</v>
      </c>
      <c r="B308" s="18" t="n">
        <f aca="false">MOD(QUOTIENT($A$308,Assumptions!$B$77),2)</f>
        <v>0</v>
      </c>
      <c r="C308" s="18" t="n">
        <f aca="false">MOD(QUOTIENT($A$308,Assumptions!$B$78),2)</f>
        <v>1</v>
      </c>
      <c r="D308" s="18" t="n">
        <f aca="false">MOD(QUOTIENT($A$308,Assumptions!$B$79),2)</f>
        <v>0</v>
      </c>
      <c r="E308" s="18" t="n">
        <f aca="false">MOD(QUOTIENT($A$308,Assumptions!$B$80),2)</f>
        <v>1</v>
      </c>
      <c r="F308" s="18" t="n">
        <f aca="false">MOD(QUOTIENT($A$308,Assumptions!$B$81),2)</f>
        <v>1</v>
      </c>
      <c r="G308" s="18" t="n">
        <f aca="false">MOD(QUOTIENT($A$308,Assumptions!$B$82),2)</f>
        <v>0</v>
      </c>
      <c r="H308" s="18" t="n">
        <f aca="false">MOD(QUOTIENT($A$308,Assumptions!$B$83),2)</f>
        <v>1</v>
      </c>
      <c r="I308" s="18" t="n">
        <f aca="false">IF($B$308=1,MIN(Assumptions!$B$67,MAX(Assumptions!$B$4,Assumptions!$B$25-(Assumptions!$B$4))),Assumptions!$B$4)</f>
        <v>0</v>
      </c>
      <c r="J308" s="18" t="n">
        <f aca="false">IF($C$308=1,MIN(Assumptions!$B$66,MAX(Assumptions!$B$4,Assumptions!$B$25-($I$308))),Assumptions!$B$4)</f>
        <v>300000000</v>
      </c>
      <c r="K308" s="18" t="n">
        <f aca="false">IF($D$308=1,MIN(Assumptions!$B$61,MAX(Assumptions!$B$4,Assumptions!$B$25-($I$308+$J$308))),Assumptions!$B$4)</f>
        <v>0</v>
      </c>
      <c r="L308" s="18" t="n">
        <f aca="false">IF($E$308=1,MIN(Assumptions!$B$56,MAX(Assumptions!$B$4,Assumptions!$B$25-($I$308+$J$308+$K$308))),Assumptions!$B$4)</f>
        <v>60000000</v>
      </c>
      <c r="M308" s="18" t="n">
        <f aca="false">IF($F$308=1,MIN(Assumptions!$B$51,MAX(Assumptions!$B$4,Assumptions!$B$25-($I$308+$J$308+$K$308+$L$308))),Assumptions!$B$4)</f>
        <v>30000000</v>
      </c>
      <c r="N308" s="18" t="n">
        <f aca="false">IF($G$308=1,MIN(Assumptions!$B$46,MAX(Assumptions!$B$4,Assumptions!$B$25-($I$308+$J$308+$K$308+$L$308+$M$308))),Assumptions!$B$4)</f>
        <v>0</v>
      </c>
      <c r="O308" s="18" t="n">
        <f aca="false">IF($H$308=1,MIN(Assumptions!$B$41,MAX(Assumptions!$B$4,Assumptions!$B$25-($I$308+$J$308+$K$308+$L$308+$M$308+$N$308))),Assumptions!$B$4)</f>
        <v>5000000</v>
      </c>
      <c r="P308" s="18" t="n">
        <f aca="false">$I$308+$J$308+$K$308+$L$308+$M$308+$N$308+$O$308</f>
        <v>395000000</v>
      </c>
      <c r="Q308" s="18" t="n">
        <f aca="false">MAX(Assumptions!$B$4,Assumptions!$B$25-$P$308)</f>
        <v>805000000</v>
      </c>
      <c r="R308" s="18" t="n">
        <f aca="false">$J$120+$O$120+Assumptions!$B$20+IF($B$308=0,$D$120,Assumptions!$B$4)+IF($C$308=0,$AI$120,Assumptions!$B$4)+IF($D$308=0,$AF$120,Assumptions!$B$4)+IF($E$308=0,$AC$120,Assumptions!$B$4)+IF($F$308=0,$Z$120,Assumptions!$B$4)+IF($G$308=0,$W$120,Assumptions!$B$4)+IF($H$308=0,$T$120,Assumptions!$B$4)</f>
        <v>16811432.2584705</v>
      </c>
      <c r="S308" s="18" t="n">
        <f aca="false">IF($R$308&gt;Assumptions!$B$4,$Q$308/$R$308&gt;Assumptions!$B$13,FALSE())</f>
        <v>1</v>
      </c>
      <c r="T308" s="18" t="n">
        <f aca="false">IF($S$308,($Q$308+Assumptions!$B$14*Assumptions!$B$13)/($R$308+Assumptions!$B$14),IF($R$308&gt;Assumptions!$B$4,$Q$308/$R$308,Assumptions!$B$4))</f>
        <v>41.814609563504</v>
      </c>
      <c r="U308" s="18" t="n">
        <f aca="false">IF($B$308=1,$I$308,$D$120*$T$308)</f>
        <v>33337453.0311853</v>
      </c>
      <c r="V308" s="18" t="n">
        <f aca="false">IF($C$308=1,$J$308,$AI$120*$T$308)</f>
        <v>300000000</v>
      </c>
      <c r="W308" s="18" t="n">
        <f aca="false">IF($D$308=1,$K$308,$AF$120*$T$308)</f>
        <v>72491954.7492962</v>
      </c>
      <c r="X308" s="18" t="n">
        <f aca="false">IF($E$308=1,$L$308,$AC$120*$T$308)</f>
        <v>60000000</v>
      </c>
      <c r="Y308" s="18" t="n">
        <f aca="false">IF($F$308=1,$M$308,$Z$120*$T$308)</f>
        <v>30000000</v>
      </c>
      <c r="Z308" s="18" t="n">
        <f aca="false">IF($G$308=1,$N$308,$W$120*$T$308)</f>
        <v>209073047.81752</v>
      </c>
      <c r="AA308" s="18" t="n">
        <f aca="false">IF($H$308=1,$O$308,$T$120*$T$308)</f>
        <v>5000000</v>
      </c>
      <c r="AB308" s="18" t="n">
        <f aca="false">($J$120+$O$120)*$T$308</f>
        <v>11729534.4217025</v>
      </c>
      <c r="AC308" s="18" t="n">
        <f aca="false">Assumptions!$B$20*$T$308</f>
        <v>376331486.071536</v>
      </c>
      <c r="AD308" s="18" t="n">
        <f aca="false">IF($S$308,Assumptions!$B$14*($T$308-Assumptions!$B$13),Assumptions!$B$4)</f>
        <v>102036523.90876</v>
      </c>
      <c r="AE308" s="18" t="n">
        <f aca="false">$U$308+$V$308+$W$308+$X$308+$Y$308+$Z$308+$AA$308+$AB$308+$AC$308+$AD$308</f>
        <v>1200000000</v>
      </c>
      <c r="AF308" s="18" t="n">
        <f aca="false">IF(AND(IF($B$308=1,$U$308&gt;=INDEX($U$263:$U$390,1+$A$308-Assumptions!$B$77),$U$308&gt;INDEX($U$263:$U$390,1+$A$308+Assumptions!$B$77)),IF($C$308=1,$V$308&gt;=INDEX($V$263:$V$390,1+$A$308-Assumptions!$B$78),$V$308&gt;INDEX($V$263:$V$390,1+$A$308+Assumptions!$B$78)),IF($D$308=1,$W$308&gt;=INDEX($W$263:$W$390,1+$A$308-Assumptions!$B$79),$W$308&gt;INDEX($W$263:$W$390,1+$A$308+Assumptions!$B$79)),IF($E$308=1,$X$308&gt;=INDEX($X$263:$X$390,1+$A$308-Assumptions!$B$80),$X$308&gt;INDEX($X$263:$X$390,1+$A$308+Assumptions!$B$80)),IF($F$308=1,$Y$308&gt;=INDEX($Y$263:$Y$390,1+$A$308-Assumptions!$B$81),$Y$308&gt;INDEX($Y$263:$Y$390,1+$A$308+Assumptions!$B$81)),IF($G$308=1,$Z$308&gt;=INDEX($Z$263:$Z$390,1+$A$308-Assumptions!$B$82),$Z$308&gt;INDEX($Z$263:$Z$390,1+$A$308+Assumptions!$B$82)),IF($H$308=1,$AA$308&gt;=INDEX($AA$263:$AA$390,1+$A$308-Assumptions!$B$83),$AA$308&gt;INDEX($AA$263:$AA$390,1+$A$308+Assumptions!$B$83))),1,0)</f>
        <v>0</v>
      </c>
      <c r="AG308" s="16"/>
      <c r="AH308" s="16"/>
      <c r="AI308" s="16"/>
    </row>
    <row r="309" customFormat="false" ht="23.85" hidden="true" customHeight="false" outlineLevel="0" collapsed="false">
      <c r="A309" s="6" t="n">
        <f aca="false">ROW()-ROW($A$263)+Assumptions!$B$4</f>
        <v>46</v>
      </c>
      <c r="B309" s="18" t="n">
        <f aca="false">MOD(QUOTIENT($A$309,Assumptions!$B$77),2)</f>
        <v>0</v>
      </c>
      <c r="C309" s="18" t="n">
        <f aca="false">MOD(QUOTIENT($A$309,Assumptions!$B$78),2)</f>
        <v>1</v>
      </c>
      <c r="D309" s="18" t="n">
        <f aca="false">MOD(QUOTIENT($A$309,Assumptions!$B$79),2)</f>
        <v>0</v>
      </c>
      <c r="E309" s="18" t="n">
        <f aca="false">MOD(QUOTIENT($A$309,Assumptions!$B$80),2)</f>
        <v>1</v>
      </c>
      <c r="F309" s="18" t="n">
        <f aca="false">MOD(QUOTIENT($A$309,Assumptions!$B$81),2)</f>
        <v>1</v>
      </c>
      <c r="G309" s="18" t="n">
        <f aca="false">MOD(QUOTIENT($A$309,Assumptions!$B$82),2)</f>
        <v>1</v>
      </c>
      <c r="H309" s="18" t="n">
        <f aca="false">MOD(QUOTIENT($A$309,Assumptions!$B$83),2)</f>
        <v>0</v>
      </c>
      <c r="I309" s="18" t="n">
        <f aca="false">IF($B$309=1,MIN(Assumptions!$B$67,MAX(Assumptions!$B$4,Assumptions!$B$25-(Assumptions!$B$4))),Assumptions!$B$4)</f>
        <v>0</v>
      </c>
      <c r="J309" s="18" t="n">
        <f aca="false">IF($C$309=1,MIN(Assumptions!$B$66,MAX(Assumptions!$B$4,Assumptions!$B$25-($I$309))),Assumptions!$B$4)</f>
        <v>300000000</v>
      </c>
      <c r="K309" s="18" t="n">
        <f aca="false">IF($D$309=1,MIN(Assumptions!$B$61,MAX(Assumptions!$B$4,Assumptions!$B$25-($I$309+$J$309))),Assumptions!$B$4)</f>
        <v>0</v>
      </c>
      <c r="L309" s="18" t="n">
        <f aca="false">IF($E$309=1,MIN(Assumptions!$B$56,MAX(Assumptions!$B$4,Assumptions!$B$25-($I$309+$J$309+$K$309))),Assumptions!$B$4)</f>
        <v>60000000</v>
      </c>
      <c r="M309" s="18" t="n">
        <f aca="false">IF($F$309=1,MIN(Assumptions!$B$51,MAX(Assumptions!$B$4,Assumptions!$B$25-($I$309+$J$309+$K$309+$L$309))),Assumptions!$B$4)</f>
        <v>30000000</v>
      </c>
      <c r="N309" s="18" t="n">
        <f aca="false">IF($G$309=1,MIN(Assumptions!$B$46,MAX(Assumptions!$B$4,Assumptions!$B$25-($I$309+$J$309+$K$309+$L$309+$M$309))),Assumptions!$B$4)</f>
        <v>15000000</v>
      </c>
      <c r="O309" s="18" t="n">
        <f aca="false">IF($H$309=1,MIN(Assumptions!$B$41,MAX(Assumptions!$B$4,Assumptions!$B$25-($I$309+$J$309+$K$309+$L$309+$M$309+$N$309))),Assumptions!$B$4)</f>
        <v>0</v>
      </c>
      <c r="P309" s="18" t="n">
        <f aca="false">$I$309+$J$309+$K$309+$L$309+$M$309+$N$309+$O$309</f>
        <v>405000000</v>
      </c>
      <c r="Q309" s="18" t="n">
        <f aca="false">MAX(Assumptions!$B$4,Assumptions!$B$25-$P$309)</f>
        <v>795000000</v>
      </c>
      <c r="R309" s="18" t="n">
        <f aca="false">$J$120+$O$120+Assumptions!$B$20+IF($B$309=0,$D$120,Assumptions!$B$4)+IF($C$309=0,$AI$120,Assumptions!$B$4)+IF($D$309=0,$AF$120,Assumptions!$B$4)+IF($E$309=0,$AC$120,Assumptions!$B$4)+IF($F$309=0,$Z$120,Assumptions!$B$4)+IF($G$309=0,$W$120,Assumptions!$B$4)+IF($H$309=0,$T$120,Assumptions!$B$4)</f>
        <v>16811432.2584705</v>
      </c>
      <c r="S309" s="18" t="n">
        <f aca="false">IF($R$309&gt;Assumptions!$B$4,$Q$309/$R$309&gt;Assumptions!$B$13,FALSE())</f>
        <v>1</v>
      </c>
      <c r="T309" s="18" t="n">
        <f aca="false">IF($S$309,($Q$309+Assumptions!$B$14*Assumptions!$B$13)/($R$309+Assumptions!$B$14),IF($R$309&gt;Assumptions!$B$4,$Q$309/$R$309,Assumptions!$B$4))</f>
        <v>41.2967815812934</v>
      </c>
      <c r="U309" s="18" t="n">
        <f aca="false">IF($B$309=1,$I$309,$D$120*$T$309)</f>
        <v>32924605.3156288</v>
      </c>
      <c r="V309" s="18" t="n">
        <f aca="false">IF($C$309=1,$J$309,$AI$120*$T$309)</f>
        <v>300000000</v>
      </c>
      <c r="W309" s="18" t="n">
        <f aca="false">IF($D$309=1,$K$309,$AF$120*$T$309)</f>
        <v>71594221.5635464</v>
      </c>
      <c r="X309" s="18" t="n">
        <f aca="false">IF($E$309=1,$L$309,$AC$120*$T$309)</f>
        <v>60000000</v>
      </c>
      <c r="Y309" s="18" t="n">
        <f aca="false">IF($F$309=1,$M$309,$Z$120*$T$309)</f>
        <v>30000000</v>
      </c>
      <c r="Z309" s="18" t="n">
        <f aca="false">IF($G$309=1,$N$309,$W$120*$T$309)</f>
        <v>15000000</v>
      </c>
      <c r="AA309" s="18" t="n">
        <f aca="false">IF($H$309=1,$O$309,$T$120*$T$309)</f>
        <v>206483907.906467</v>
      </c>
      <c r="AB309" s="18" t="n">
        <f aca="false">($J$120+$O$120)*$T$309</f>
        <v>11584277.0294833</v>
      </c>
      <c r="AC309" s="18" t="n">
        <f aca="false">Assumptions!$B$20*$T$309</f>
        <v>371671034.231641</v>
      </c>
      <c r="AD309" s="18" t="n">
        <f aca="false">IF($S$309,Assumptions!$B$14*($T$309-Assumptions!$B$13),Assumptions!$B$4)</f>
        <v>100741953.953234</v>
      </c>
      <c r="AE309" s="18" t="n">
        <f aca="false">$U$309+$V$309+$W$309+$X$309+$Y$309+$Z$309+$AA$309+$AB$309+$AC$309+$AD$309</f>
        <v>1200000000</v>
      </c>
      <c r="AF309" s="18" t="n">
        <f aca="false">IF(AND(IF($B$309=1,$U$309&gt;=INDEX($U$263:$U$390,1+$A$309-Assumptions!$B$77),$U$309&gt;INDEX($U$263:$U$390,1+$A$309+Assumptions!$B$77)),IF($C$309=1,$V$309&gt;=INDEX($V$263:$V$390,1+$A$309-Assumptions!$B$78),$V$309&gt;INDEX($V$263:$V$390,1+$A$309+Assumptions!$B$78)),IF($D$309=1,$W$309&gt;=INDEX($W$263:$W$390,1+$A$309-Assumptions!$B$79),$W$309&gt;INDEX($W$263:$W$390,1+$A$309+Assumptions!$B$79)),IF($E$309=1,$X$309&gt;=INDEX($X$263:$X$390,1+$A$309-Assumptions!$B$80),$X$309&gt;INDEX($X$263:$X$390,1+$A$309+Assumptions!$B$80)),IF($F$309=1,$Y$309&gt;=INDEX($Y$263:$Y$390,1+$A$309-Assumptions!$B$81),$Y$309&gt;INDEX($Y$263:$Y$390,1+$A$309+Assumptions!$B$81)),IF($G$309=1,$Z$309&gt;=INDEX($Z$263:$Z$390,1+$A$309-Assumptions!$B$82),$Z$309&gt;INDEX($Z$263:$Z$390,1+$A$309+Assumptions!$B$82)),IF($H$309=1,$AA$309&gt;=INDEX($AA$263:$AA$390,1+$A$309-Assumptions!$B$83),$AA$309&gt;INDEX($AA$263:$AA$390,1+$A$309+Assumptions!$B$83))),1,0)</f>
        <v>0</v>
      </c>
      <c r="AG309" s="16"/>
      <c r="AH309" s="16"/>
      <c r="AI309" s="16"/>
    </row>
    <row r="310" customFormat="false" ht="23.85" hidden="true" customHeight="false" outlineLevel="0" collapsed="false">
      <c r="A310" s="6" t="n">
        <f aca="false">ROW()-ROW($A$263)+Assumptions!$B$4</f>
        <v>47</v>
      </c>
      <c r="B310" s="18" t="n">
        <f aca="false">MOD(QUOTIENT($A$310,Assumptions!$B$77),2)</f>
        <v>0</v>
      </c>
      <c r="C310" s="18" t="n">
        <f aca="false">MOD(QUOTIENT($A$310,Assumptions!$B$78),2)</f>
        <v>1</v>
      </c>
      <c r="D310" s="18" t="n">
        <f aca="false">MOD(QUOTIENT($A$310,Assumptions!$B$79),2)</f>
        <v>0</v>
      </c>
      <c r="E310" s="18" t="n">
        <f aca="false">MOD(QUOTIENT($A$310,Assumptions!$B$80),2)</f>
        <v>1</v>
      </c>
      <c r="F310" s="18" t="n">
        <f aca="false">MOD(QUOTIENT($A$310,Assumptions!$B$81),2)</f>
        <v>1</v>
      </c>
      <c r="G310" s="18" t="n">
        <f aca="false">MOD(QUOTIENT($A$310,Assumptions!$B$82),2)</f>
        <v>1</v>
      </c>
      <c r="H310" s="18" t="n">
        <f aca="false">MOD(QUOTIENT($A$310,Assumptions!$B$83),2)</f>
        <v>1</v>
      </c>
      <c r="I310" s="18" t="n">
        <f aca="false">IF($B$310=1,MIN(Assumptions!$B$67,MAX(Assumptions!$B$4,Assumptions!$B$25-(Assumptions!$B$4))),Assumptions!$B$4)</f>
        <v>0</v>
      </c>
      <c r="J310" s="18" t="n">
        <f aca="false">IF($C$310=1,MIN(Assumptions!$B$66,MAX(Assumptions!$B$4,Assumptions!$B$25-($I$310))),Assumptions!$B$4)</f>
        <v>300000000</v>
      </c>
      <c r="K310" s="18" t="n">
        <f aca="false">IF($D$310=1,MIN(Assumptions!$B$61,MAX(Assumptions!$B$4,Assumptions!$B$25-($I$310+$J$310))),Assumptions!$B$4)</f>
        <v>0</v>
      </c>
      <c r="L310" s="18" t="n">
        <f aca="false">IF($E$310=1,MIN(Assumptions!$B$56,MAX(Assumptions!$B$4,Assumptions!$B$25-($I$310+$J$310+$K$310))),Assumptions!$B$4)</f>
        <v>60000000</v>
      </c>
      <c r="M310" s="18" t="n">
        <f aca="false">IF($F$310=1,MIN(Assumptions!$B$51,MAX(Assumptions!$B$4,Assumptions!$B$25-($I$310+$J$310+$K$310+$L$310))),Assumptions!$B$4)</f>
        <v>30000000</v>
      </c>
      <c r="N310" s="18" t="n">
        <f aca="false">IF($G$310=1,MIN(Assumptions!$B$46,MAX(Assumptions!$B$4,Assumptions!$B$25-($I$310+$J$310+$K$310+$L$310+$M$310))),Assumptions!$B$4)</f>
        <v>15000000</v>
      </c>
      <c r="O310" s="18" t="n">
        <f aca="false">IF($H$310=1,MIN(Assumptions!$B$41,MAX(Assumptions!$B$4,Assumptions!$B$25-($I$310+$J$310+$K$310+$L$310+$M$310+$N$310))),Assumptions!$B$4)</f>
        <v>5000000</v>
      </c>
      <c r="P310" s="18" t="n">
        <f aca="false">$I$310+$J$310+$K$310+$L$310+$M$310+$N$310+$O$310</f>
        <v>410000000</v>
      </c>
      <c r="Q310" s="18" t="n">
        <f aca="false">MAX(Assumptions!$B$4,Assumptions!$B$25-$P$310)</f>
        <v>790000000</v>
      </c>
      <c r="R310" s="18" t="n">
        <f aca="false">$J$120+$O$120+Assumptions!$B$20+IF($B$310=0,$D$120,Assumptions!$B$4)+IF($C$310=0,$AI$120,Assumptions!$B$4)+IF($D$310=0,$AF$120,Assumptions!$B$4)+IF($E$310=0,$AC$120,Assumptions!$B$4)+IF($F$310=0,$Z$120,Assumptions!$B$4)+IF($G$310=0,$W$120,Assumptions!$B$4)+IF($H$310=0,$T$120,Assumptions!$B$4)</f>
        <v>11811432.2584705</v>
      </c>
      <c r="S310" s="18" t="n">
        <f aca="false">IF($R$310&gt;Assumptions!$B$4,$Q$310/$R$310&gt;Assumptions!$B$13,FALSE())</f>
        <v>1</v>
      </c>
      <c r="T310" s="18" t="n">
        <f aca="false">IF($S$310,($Q$310+Assumptions!$B$14*Assumptions!$B$13)/($R$310+Assumptions!$B$14),IF($R$310&gt;Assumptions!$B$4,$Q$310/$R$310,Assumptions!$B$4))</f>
        <v>55.3753101497541</v>
      </c>
      <c r="U310" s="18" t="n">
        <f aca="false">IF($B$310=1,$I$310,$D$120*$T$310)</f>
        <v>44148966.6046292</v>
      </c>
      <c r="V310" s="18" t="n">
        <f aca="false">IF($C$310=1,$J$310,$AI$120*$T$310)</f>
        <v>300000000</v>
      </c>
      <c r="W310" s="18" t="n">
        <f aca="false">IF($D$310=1,$K$310,$AF$120*$T$310)</f>
        <v>96001481.7669825</v>
      </c>
      <c r="X310" s="18" t="n">
        <f aca="false">IF($E$310=1,$L$310,$AC$120*$T$310)</f>
        <v>60000000</v>
      </c>
      <c r="Y310" s="18" t="n">
        <f aca="false">IF($F$310=1,$M$310,$Z$120*$T$310)</f>
        <v>30000000</v>
      </c>
      <c r="Z310" s="18" t="n">
        <f aca="false">IF($G$310=1,$N$310,$W$120*$T$310)</f>
        <v>15000000</v>
      </c>
      <c r="AA310" s="18" t="n">
        <f aca="false">IF($H$310=1,$O$310,$T$120*$T$310)</f>
        <v>5000000</v>
      </c>
      <c r="AB310" s="18" t="n">
        <f aca="false">($J$120+$O$120)*$T$310</f>
        <v>15533484.9062157</v>
      </c>
      <c r="AC310" s="18" t="n">
        <f aca="false">Assumptions!$B$20*$T$310</f>
        <v>498377791.347787</v>
      </c>
      <c r="AD310" s="18" t="n">
        <f aca="false">IF($S$310,Assumptions!$B$14*($T$310-Assumptions!$B$13),Assumptions!$B$4)</f>
        <v>135938275.374385</v>
      </c>
      <c r="AE310" s="18" t="n">
        <f aca="false">$U$310+$V$310+$W$310+$X$310+$Y$310+$Z$310+$AA$310+$AB$310+$AC$310+$AD$310</f>
        <v>1200000000</v>
      </c>
      <c r="AF310" s="18" t="n">
        <f aca="false">IF(AND(IF($B$310=1,$U$310&gt;=INDEX($U$263:$U$390,1+$A$310-Assumptions!$B$77),$U$310&gt;INDEX($U$263:$U$390,1+$A$310+Assumptions!$B$77)),IF($C$310=1,$V$310&gt;=INDEX($V$263:$V$390,1+$A$310-Assumptions!$B$78),$V$310&gt;INDEX($V$263:$V$390,1+$A$310+Assumptions!$B$78)),IF($D$310=1,$W$310&gt;=INDEX($W$263:$W$390,1+$A$310-Assumptions!$B$79),$W$310&gt;INDEX($W$263:$W$390,1+$A$310+Assumptions!$B$79)),IF($E$310=1,$X$310&gt;=INDEX($X$263:$X$390,1+$A$310-Assumptions!$B$80),$X$310&gt;INDEX($X$263:$X$390,1+$A$310+Assumptions!$B$80)),IF($F$310=1,$Y$310&gt;=INDEX($Y$263:$Y$390,1+$A$310-Assumptions!$B$81),$Y$310&gt;INDEX($Y$263:$Y$390,1+$A$310+Assumptions!$B$81)),IF($G$310=1,$Z$310&gt;=INDEX($Z$263:$Z$390,1+$A$310-Assumptions!$B$82),$Z$310&gt;INDEX($Z$263:$Z$390,1+$A$310+Assumptions!$B$82)),IF($H$310=1,$AA$310&gt;=INDEX($AA$263:$AA$390,1+$A$310-Assumptions!$B$83),$AA$310&gt;INDEX($AA$263:$AA$390,1+$A$310+Assumptions!$B$83))),1,0)</f>
        <v>0</v>
      </c>
      <c r="AG310" s="16"/>
      <c r="AH310" s="16"/>
      <c r="AI310" s="16"/>
    </row>
    <row r="311" customFormat="false" ht="23.85" hidden="true" customHeight="false" outlineLevel="0" collapsed="false">
      <c r="A311" s="6" t="n">
        <f aca="false">ROW()-ROW($A$263)+Assumptions!$B$4</f>
        <v>48</v>
      </c>
      <c r="B311" s="18" t="n">
        <f aca="false">MOD(QUOTIENT($A$311,Assumptions!$B$77),2)</f>
        <v>0</v>
      </c>
      <c r="C311" s="18" t="n">
        <f aca="false">MOD(QUOTIENT($A$311,Assumptions!$B$78),2)</f>
        <v>1</v>
      </c>
      <c r="D311" s="18" t="n">
        <f aca="false">MOD(QUOTIENT($A$311,Assumptions!$B$79),2)</f>
        <v>1</v>
      </c>
      <c r="E311" s="18" t="n">
        <f aca="false">MOD(QUOTIENT($A$311,Assumptions!$B$80),2)</f>
        <v>0</v>
      </c>
      <c r="F311" s="18" t="n">
        <f aca="false">MOD(QUOTIENT($A$311,Assumptions!$B$81),2)</f>
        <v>0</v>
      </c>
      <c r="G311" s="18" t="n">
        <f aca="false">MOD(QUOTIENT($A$311,Assumptions!$B$82),2)</f>
        <v>0</v>
      </c>
      <c r="H311" s="18" t="n">
        <f aca="false">MOD(QUOTIENT($A$311,Assumptions!$B$83),2)</f>
        <v>0</v>
      </c>
      <c r="I311" s="18" t="n">
        <f aca="false">IF($B$311=1,MIN(Assumptions!$B$67,MAX(Assumptions!$B$4,Assumptions!$B$25-(Assumptions!$B$4))),Assumptions!$B$4)</f>
        <v>0</v>
      </c>
      <c r="J311" s="18" t="n">
        <f aca="false">IF($C$311=1,MIN(Assumptions!$B$66,MAX(Assumptions!$B$4,Assumptions!$B$25-($I$311))),Assumptions!$B$4)</f>
        <v>300000000</v>
      </c>
      <c r="K311" s="18" t="n">
        <f aca="false">IF($D$311=1,MIN(Assumptions!$B$61,MAX(Assumptions!$B$4,Assumptions!$B$25-($I$311+$J$311))),Assumptions!$B$4)</f>
        <v>100000000</v>
      </c>
      <c r="L311" s="18" t="n">
        <f aca="false">IF($E$311=1,MIN(Assumptions!$B$56,MAX(Assumptions!$B$4,Assumptions!$B$25-($I$311+$J$311+$K$311))),Assumptions!$B$4)</f>
        <v>0</v>
      </c>
      <c r="M311" s="18" t="n">
        <f aca="false">IF($F$311=1,MIN(Assumptions!$B$51,MAX(Assumptions!$B$4,Assumptions!$B$25-($I$311+$J$311+$K$311+$L$311))),Assumptions!$B$4)</f>
        <v>0</v>
      </c>
      <c r="N311" s="18" t="n">
        <f aca="false">IF($G$311=1,MIN(Assumptions!$B$46,MAX(Assumptions!$B$4,Assumptions!$B$25-($I$311+$J$311+$K$311+$L$311+$M$311))),Assumptions!$B$4)</f>
        <v>0</v>
      </c>
      <c r="O311" s="18" t="n">
        <f aca="false">IF($H$311=1,MIN(Assumptions!$B$41,MAX(Assumptions!$B$4,Assumptions!$B$25-($I$311+$J$311+$K$311+$L$311+$M$311+$N$311))),Assumptions!$B$4)</f>
        <v>0</v>
      </c>
      <c r="P311" s="18" t="n">
        <f aca="false">$I$311+$J$311+$K$311+$L$311+$M$311+$N$311+$O$311</f>
        <v>400000000</v>
      </c>
      <c r="Q311" s="18" t="n">
        <f aca="false">MAX(Assumptions!$B$4,Assumptions!$B$25-$P$311)</f>
        <v>800000000</v>
      </c>
      <c r="R311" s="18" t="n">
        <f aca="false">$J$120+$O$120+Assumptions!$B$20+IF($B$311=0,$D$120,Assumptions!$B$4)+IF($C$311=0,$AI$120,Assumptions!$B$4)+IF($D$311=0,$AF$120,Assumptions!$B$4)+IF($E$311=0,$AC$120,Assumptions!$B$4)+IF($F$311=0,$Z$120,Assumptions!$B$4)+IF($G$311=0,$W$120,Assumptions!$B$4)+IF($H$311=0,$T$120,Assumptions!$B$4)</f>
        <v>25477780.8981917</v>
      </c>
      <c r="S311" s="18" t="n">
        <f aca="false">IF($R$311&gt;Assumptions!$B$4,$Q$311/$R$311&gt;Assumptions!$B$13,FALSE())</f>
        <v>1</v>
      </c>
      <c r="T311" s="18" t="n">
        <f aca="false">IF($S$311,($Q$311+Assumptions!$B$14*Assumptions!$B$13)/($R$311+Assumptions!$B$14),IF($R$311&gt;Assumptions!$B$4,$Q$311/$R$311,Assumptions!$B$4))</f>
        <v>28.6834757524271</v>
      </c>
      <c r="U311" s="18" t="n">
        <f aca="false">IF($B$311=1,$I$311,$D$120*$T$311)</f>
        <v>22868419.3311777</v>
      </c>
      <c r="V311" s="18" t="n">
        <f aca="false">IF($C$311=1,$J$311,$AI$120*$T$311)</f>
        <v>300000000</v>
      </c>
      <c r="W311" s="18" t="n">
        <f aca="false">IF($D$311=1,$K$311,$AF$120*$T$311)</f>
        <v>100000000</v>
      </c>
      <c r="X311" s="18" t="n">
        <f aca="false">IF($E$311=1,$L$311,$AC$120*$T$311)</f>
        <v>68840341.8058251</v>
      </c>
      <c r="Y311" s="18" t="n">
        <f aca="false">IF($F$311=1,$M$311,$Z$120*$T$311)</f>
        <v>86050427.2572814</v>
      </c>
      <c r="Z311" s="18" t="n">
        <f aca="false">IF($G$311=1,$N$311,$W$120*$T$311)</f>
        <v>143417378.762136</v>
      </c>
      <c r="AA311" s="18" t="n">
        <f aca="false">IF($H$311=1,$O$311,$T$120*$T$311)</f>
        <v>143417378.762136</v>
      </c>
      <c r="AB311" s="18" t="n">
        <f aca="false">($J$120+$O$120)*$T$311</f>
        <v>8046082.92853253</v>
      </c>
      <c r="AC311" s="18" t="n">
        <f aca="false">Assumptions!$B$20*$T$311</f>
        <v>258151281.771844</v>
      </c>
      <c r="AD311" s="18" t="n">
        <f aca="false">IF($S$311,Assumptions!$B$14*($T$311-Assumptions!$B$13),Assumptions!$B$4)</f>
        <v>69208689.3810678</v>
      </c>
      <c r="AE311" s="18" t="n">
        <f aca="false">$U$311+$V$311+$W$311+$X$311+$Y$311+$Z$311+$AA$311+$AB$311+$AC$311+$AD$311</f>
        <v>1200000000</v>
      </c>
      <c r="AF311" s="18" t="n">
        <f aca="false">IF(AND(IF($B$311=1,$U$311&gt;=INDEX($U$263:$U$390,1+$A$311-Assumptions!$B$77),$U$311&gt;INDEX($U$263:$U$390,1+$A$311+Assumptions!$B$77)),IF($C$311=1,$V$311&gt;=INDEX($V$263:$V$390,1+$A$311-Assumptions!$B$78),$V$311&gt;INDEX($V$263:$V$390,1+$A$311+Assumptions!$B$78)),IF($D$311=1,$W$311&gt;=INDEX($W$263:$W$390,1+$A$311-Assumptions!$B$79),$W$311&gt;INDEX($W$263:$W$390,1+$A$311+Assumptions!$B$79)),IF($E$311=1,$X$311&gt;=INDEX($X$263:$X$390,1+$A$311-Assumptions!$B$80),$X$311&gt;INDEX($X$263:$X$390,1+$A$311+Assumptions!$B$80)),IF($F$311=1,$Y$311&gt;=INDEX($Y$263:$Y$390,1+$A$311-Assumptions!$B$81),$Y$311&gt;INDEX($Y$263:$Y$390,1+$A$311+Assumptions!$B$81)),IF($G$311=1,$Z$311&gt;=INDEX($Z$263:$Z$390,1+$A$311-Assumptions!$B$82),$Z$311&gt;INDEX($Z$263:$Z$390,1+$A$311+Assumptions!$B$82)),IF($H$311=1,$AA$311&gt;=INDEX($AA$263:$AA$390,1+$A$311-Assumptions!$B$83),$AA$311&gt;INDEX($AA$263:$AA$390,1+$A$311+Assumptions!$B$83))),1,0)</f>
        <v>0</v>
      </c>
      <c r="AG311" s="16"/>
      <c r="AH311" s="16"/>
      <c r="AI311" s="16"/>
    </row>
    <row r="312" customFormat="false" ht="23.85" hidden="true" customHeight="false" outlineLevel="0" collapsed="false">
      <c r="A312" s="6" t="n">
        <f aca="false">ROW()-ROW($A$263)+Assumptions!$B$4</f>
        <v>49</v>
      </c>
      <c r="B312" s="18" t="n">
        <f aca="false">MOD(QUOTIENT($A$312,Assumptions!$B$77),2)</f>
        <v>0</v>
      </c>
      <c r="C312" s="18" t="n">
        <f aca="false">MOD(QUOTIENT($A$312,Assumptions!$B$78),2)</f>
        <v>1</v>
      </c>
      <c r="D312" s="18" t="n">
        <f aca="false">MOD(QUOTIENT($A$312,Assumptions!$B$79),2)</f>
        <v>1</v>
      </c>
      <c r="E312" s="18" t="n">
        <f aca="false">MOD(QUOTIENT($A$312,Assumptions!$B$80),2)</f>
        <v>0</v>
      </c>
      <c r="F312" s="18" t="n">
        <f aca="false">MOD(QUOTIENT($A$312,Assumptions!$B$81),2)</f>
        <v>0</v>
      </c>
      <c r="G312" s="18" t="n">
        <f aca="false">MOD(QUOTIENT($A$312,Assumptions!$B$82),2)</f>
        <v>0</v>
      </c>
      <c r="H312" s="18" t="n">
        <f aca="false">MOD(QUOTIENT($A$312,Assumptions!$B$83),2)</f>
        <v>1</v>
      </c>
      <c r="I312" s="18" t="n">
        <f aca="false">IF($B$312=1,MIN(Assumptions!$B$67,MAX(Assumptions!$B$4,Assumptions!$B$25-(Assumptions!$B$4))),Assumptions!$B$4)</f>
        <v>0</v>
      </c>
      <c r="J312" s="18" t="n">
        <f aca="false">IF($C$312=1,MIN(Assumptions!$B$66,MAX(Assumptions!$B$4,Assumptions!$B$25-($I$312))),Assumptions!$B$4)</f>
        <v>300000000</v>
      </c>
      <c r="K312" s="18" t="n">
        <f aca="false">IF($D$312=1,MIN(Assumptions!$B$61,MAX(Assumptions!$B$4,Assumptions!$B$25-($I$312+$J$312))),Assumptions!$B$4)</f>
        <v>100000000</v>
      </c>
      <c r="L312" s="18" t="n">
        <f aca="false">IF($E$312=1,MIN(Assumptions!$B$56,MAX(Assumptions!$B$4,Assumptions!$B$25-($I$312+$J$312+$K$312))),Assumptions!$B$4)</f>
        <v>0</v>
      </c>
      <c r="M312" s="18" t="n">
        <f aca="false">IF($F$312=1,MIN(Assumptions!$B$51,MAX(Assumptions!$B$4,Assumptions!$B$25-($I$312+$J$312+$K$312+$L$312))),Assumptions!$B$4)</f>
        <v>0</v>
      </c>
      <c r="N312" s="18" t="n">
        <f aca="false">IF($G$312=1,MIN(Assumptions!$B$46,MAX(Assumptions!$B$4,Assumptions!$B$25-($I$312+$J$312+$K$312+$L$312+$M$312))),Assumptions!$B$4)</f>
        <v>0</v>
      </c>
      <c r="O312" s="18" t="n">
        <f aca="false">IF($H$312=1,MIN(Assumptions!$B$41,MAX(Assumptions!$B$4,Assumptions!$B$25-($I$312+$J$312+$K$312+$L$312+$M$312+$N$312))),Assumptions!$B$4)</f>
        <v>5000000</v>
      </c>
      <c r="P312" s="18" t="n">
        <f aca="false">$I$312+$J$312+$K$312+$L$312+$M$312+$N$312+$O$312</f>
        <v>405000000</v>
      </c>
      <c r="Q312" s="18" t="n">
        <f aca="false">MAX(Assumptions!$B$4,Assumptions!$B$25-$P$312)</f>
        <v>795000000</v>
      </c>
      <c r="R312" s="18" t="n">
        <f aca="false">$J$120+$O$120+Assumptions!$B$20+IF($B$312=0,$D$120,Assumptions!$B$4)+IF($C$312=0,$AI$120,Assumptions!$B$4)+IF($D$312=0,$AF$120,Assumptions!$B$4)+IF($E$312=0,$AC$120,Assumptions!$B$4)+IF($F$312=0,$Z$120,Assumptions!$B$4)+IF($G$312=0,$W$120,Assumptions!$B$4)+IF($H$312=0,$T$120,Assumptions!$B$4)</f>
        <v>20477780.8981917</v>
      </c>
      <c r="S312" s="18" t="n">
        <f aca="false">IF($R$312&gt;Assumptions!$B$4,$Q$312/$R$312&gt;Assumptions!$B$13,FALSE())</f>
        <v>1</v>
      </c>
      <c r="T312" s="18" t="n">
        <f aca="false">IF($S$312,($Q$312+Assumptions!$B$14*Assumptions!$B$13)/($R$312+Assumptions!$B$14),IF($R$312&gt;Assumptions!$B$4,$Q$312/$R$312,Assumptions!$B$4))</f>
        <v>34.7074420951921</v>
      </c>
      <c r="U312" s="18" t="n">
        <f aca="false">IF($B$312=1,$I$312,$D$120*$T$312)</f>
        <v>27671135.3462197</v>
      </c>
      <c r="V312" s="18" t="n">
        <f aca="false">IF($C$312=1,$J$312,$AI$120*$T$312)</f>
        <v>300000000</v>
      </c>
      <c r="W312" s="18" t="n">
        <f aca="false">IF($D$312=1,$K$312,$AF$120*$T$312)</f>
        <v>100000000</v>
      </c>
      <c r="X312" s="18" t="n">
        <f aca="false">IF($E$312=1,$L$312,$AC$120*$T$312)</f>
        <v>83297861.0284611</v>
      </c>
      <c r="Y312" s="18" t="n">
        <f aca="false">IF($F$312=1,$M$312,$Z$120*$T$312)</f>
        <v>104122326.285576</v>
      </c>
      <c r="Z312" s="18" t="n">
        <f aca="false">IF($G$312=1,$N$312,$W$120*$T$312)</f>
        <v>173537210.475961</v>
      </c>
      <c r="AA312" s="18" t="n">
        <f aca="false">IF($H$312=1,$O$312,$T$120*$T$312)</f>
        <v>5000000</v>
      </c>
      <c r="AB312" s="18" t="n">
        <f aca="false">($J$120+$O$120)*$T$312</f>
        <v>9735882.76907225</v>
      </c>
      <c r="AC312" s="18" t="n">
        <f aca="false">Assumptions!$B$20*$T$312</f>
        <v>312366978.856729</v>
      </c>
      <c r="AD312" s="18" t="n">
        <f aca="false">IF($S$312,Assumptions!$B$14*($T$312-Assumptions!$B$13),Assumptions!$B$4)</f>
        <v>84268605.2379804</v>
      </c>
      <c r="AE312" s="18" t="n">
        <f aca="false">$U$312+$V$312+$W$312+$X$312+$Y$312+$Z$312+$AA$312+$AB$312+$AC$312+$AD$312</f>
        <v>1200000000</v>
      </c>
      <c r="AF312" s="18" t="n">
        <f aca="false">IF(AND(IF($B$312=1,$U$312&gt;=INDEX($U$263:$U$390,1+$A$312-Assumptions!$B$77),$U$312&gt;INDEX($U$263:$U$390,1+$A$312+Assumptions!$B$77)),IF($C$312=1,$V$312&gt;=INDEX($V$263:$V$390,1+$A$312-Assumptions!$B$78),$V$312&gt;INDEX($V$263:$V$390,1+$A$312+Assumptions!$B$78)),IF($D$312=1,$W$312&gt;=INDEX($W$263:$W$390,1+$A$312-Assumptions!$B$79),$W$312&gt;INDEX($W$263:$W$390,1+$A$312+Assumptions!$B$79)),IF($E$312=1,$X$312&gt;=INDEX($X$263:$X$390,1+$A$312-Assumptions!$B$80),$X$312&gt;INDEX($X$263:$X$390,1+$A$312+Assumptions!$B$80)),IF($F$312=1,$Y$312&gt;=INDEX($Y$263:$Y$390,1+$A$312-Assumptions!$B$81),$Y$312&gt;INDEX($Y$263:$Y$390,1+$A$312+Assumptions!$B$81)),IF($G$312=1,$Z$312&gt;=INDEX($Z$263:$Z$390,1+$A$312-Assumptions!$B$82),$Z$312&gt;INDEX($Z$263:$Z$390,1+$A$312+Assumptions!$B$82)),IF($H$312=1,$AA$312&gt;=INDEX($AA$263:$AA$390,1+$A$312-Assumptions!$B$83),$AA$312&gt;INDEX($AA$263:$AA$390,1+$A$312+Assumptions!$B$83))),1,0)</f>
        <v>0</v>
      </c>
      <c r="AG312" s="16"/>
      <c r="AH312" s="16"/>
      <c r="AI312" s="16"/>
    </row>
    <row r="313" customFormat="false" ht="23.85" hidden="true" customHeight="false" outlineLevel="0" collapsed="false">
      <c r="A313" s="6" t="n">
        <f aca="false">ROW()-ROW($A$263)+Assumptions!$B$4</f>
        <v>50</v>
      </c>
      <c r="B313" s="18" t="n">
        <f aca="false">MOD(QUOTIENT($A$313,Assumptions!$B$77),2)</f>
        <v>0</v>
      </c>
      <c r="C313" s="18" t="n">
        <f aca="false">MOD(QUOTIENT($A$313,Assumptions!$B$78),2)</f>
        <v>1</v>
      </c>
      <c r="D313" s="18" t="n">
        <f aca="false">MOD(QUOTIENT($A$313,Assumptions!$B$79),2)</f>
        <v>1</v>
      </c>
      <c r="E313" s="18" t="n">
        <f aca="false">MOD(QUOTIENT($A$313,Assumptions!$B$80),2)</f>
        <v>0</v>
      </c>
      <c r="F313" s="18" t="n">
        <f aca="false">MOD(QUOTIENT($A$313,Assumptions!$B$81),2)</f>
        <v>0</v>
      </c>
      <c r="G313" s="18" t="n">
        <f aca="false">MOD(QUOTIENT($A$313,Assumptions!$B$82),2)</f>
        <v>1</v>
      </c>
      <c r="H313" s="18" t="n">
        <f aca="false">MOD(QUOTIENT($A$313,Assumptions!$B$83),2)</f>
        <v>0</v>
      </c>
      <c r="I313" s="18" t="n">
        <f aca="false">IF($B$313=1,MIN(Assumptions!$B$67,MAX(Assumptions!$B$4,Assumptions!$B$25-(Assumptions!$B$4))),Assumptions!$B$4)</f>
        <v>0</v>
      </c>
      <c r="J313" s="18" t="n">
        <f aca="false">IF($C$313=1,MIN(Assumptions!$B$66,MAX(Assumptions!$B$4,Assumptions!$B$25-($I$313))),Assumptions!$B$4)</f>
        <v>300000000</v>
      </c>
      <c r="K313" s="18" t="n">
        <f aca="false">IF($D$313=1,MIN(Assumptions!$B$61,MAX(Assumptions!$B$4,Assumptions!$B$25-($I$313+$J$313))),Assumptions!$B$4)</f>
        <v>100000000</v>
      </c>
      <c r="L313" s="18" t="n">
        <f aca="false">IF($E$313=1,MIN(Assumptions!$B$56,MAX(Assumptions!$B$4,Assumptions!$B$25-($I$313+$J$313+$K$313))),Assumptions!$B$4)</f>
        <v>0</v>
      </c>
      <c r="M313" s="18" t="n">
        <f aca="false">IF($F$313=1,MIN(Assumptions!$B$51,MAX(Assumptions!$B$4,Assumptions!$B$25-($I$313+$J$313+$K$313+$L$313))),Assumptions!$B$4)</f>
        <v>0</v>
      </c>
      <c r="N313" s="18" t="n">
        <f aca="false">IF($G$313=1,MIN(Assumptions!$B$46,MAX(Assumptions!$B$4,Assumptions!$B$25-($I$313+$J$313+$K$313+$L$313+$M$313))),Assumptions!$B$4)</f>
        <v>15000000</v>
      </c>
      <c r="O313" s="18" t="n">
        <f aca="false">IF($H$313=1,MIN(Assumptions!$B$41,MAX(Assumptions!$B$4,Assumptions!$B$25-($I$313+$J$313+$K$313+$L$313+$M$313+$N$313))),Assumptions!$B$4)</f>
        <v>0</v>
      </c>
      <c r="P313" s="18" t="n">
        <f aca="false">$I$313+$J$313+$K$313+$L$313+$M$313+$N$313+$O$313</f>
        <v>415000000</v>
      </c>
      <c r="Q313" s="18" t="n">
        <f aca="false">MAX(Assumptions!$B$4,Assumptions!$B$25-$P$313)</f>
        <v>785000000</v>
      </c>
      <c r="R313" s="18" t="n">
        <f aca="false">$J$120+$O$120+Assumptions!$B$20+IF($B$313=0,$D$120,Assumptions!$B$4)+IF($C$313=0,$AI$120,Assumptions!$B$4)+IF($D$313=0,$AF$120,Assumptions!$B$4)+IF($E$313=0,$AC$120,Assumptions!$B$4)+IF($F$313=0,$Z$120,Assumptions!$B$4)+IF($G$313=0,$W$120,Assumptions!$B$4)+IF($H$313=0,$T$120,Assumptions!$B$4)</f>
        <v>20477780.8981917</v>
      </c>
      <c r="S313" s="18" t="n">
        <f aca="false">IF($R$313&gt;Assumptions!$B$4,$Q$313/$R$313&gt;Assumptions!$B$13,FALSE())</f>
        <v>1</v>
      </c>
      <c r="T313" s="18" t="n">
        <f aca="false">IF($S$313,($Q$313+Assumptions!$B$14*Assumptions!$B$13)/($R$313+Assumptions!$B$14),IF($R$313&gt;Assumptions!$B$4,$Q$313/$R$313,Assumptions!$B$4))</f>
        <v>34.2722390595158</v>
      </c>
      <c r="U313" s="18" t="n">
        <f aca="false">IF($B$313=1,$I$313,$D$120*$T$313)</f>
        <v>27324161.8622545</v>
      </c>
      <c r="V313" s="18" t="n">
        <f aca="false">IF($C$313=1,$J$313,$AI$120*$T$313)</f>
        <v>300000000</v>
      </c>
      <c r="W313" s="18" t="n">
        <f aca="false">IF($D$313=1,$K$313,$AF$120*$T$313)</f>
        <v>100000000</v>
      </c>
      <c r="X313" s="18" t="n">
        <f aca="false">IF($E$313=1,$L$313,$AC$120*$T$313)</f>
        <v>82253373.7428378</v>
      </c>
      <c r="Y313" s="18" t="n">
        <f aca="false">IF($F$313=1,$M$313,$Z$120*$T$313)</f>
        <v>102816717.178547</v>
      </c>
      <c r="Z313" s="18" t="n">
        <f aca="false">IF($G$313=1,$N$313,$W$120*$T$313)</f>
        <v>15000000</v>
      </c>
      <c r="AA313" s="18" t="n">
        <f aca="false">IF($H$313=1,$O$313,$T$120*$T$313)</f>
        <v>171361195.297579</v>
      </c>
      <c r="AB313" s="18" t="n">
        <f aca="false">($J$120+$O$120)*$T$313</f>
        <v>9613802.73435034</v>
      </c>
      <c r="AC313" s="18" t="n">
        <f aca="false">Assumptions!$B$20*$T$313</f>
        <v>308450151.535642</v>
      </c>
      <c r="AD313" s="18" t="n">
        <f aca="false">IF($S$313,Assumptions!$B$14*($T$313-Assumptions!$B$13),Assumptions!$B$4)</f>
        <v>83180597.6487894</v>
      </c>
      <c r="AE313" s="18" t="n">
        <f aca="false">$U$313+$V$313+$W$313+$X$313+$Y$313+$Z$313+$AA$313+$AB$313+$AC$313+$AD$313</f>
        <v>1200000000</v>
      </c>
      <c r="AF313" s="18" t="n">
        <f aca="false">IF(AND(IF($B$313=1,$U$313&gt;=INDEX($U$263:$U$390,1+$A$313-Assumptions!$B$77),$U$313&gt;INDEX($U$263:$U$390,1+$A$313+Assumptions!$B$77)),IF($C$313=1,$V$313&gt;=INDEX($V$263:$V$390,1+$A$313-Assumptions!$B$78),$V$313&gt;INDEX($V$263:$V$390,1+$A$313+Assumptions!$B$78)),IF($D$313=1,$W$313&gt;=INDEX($W$263:$W$390,1+$A$313-Assumptions!$B$79),$W$313&gt;INDEX($W$263:$W$390,1+$A$313+Assumptions!$B$79)),IF($E$313=1,$X$313&gt;=INDEX($X$263:$X$390,1+$A$313-Assumptions!$B$80),$X$313&gt;INDEX($X$263:$X$390,1+$A$313+Assumptions!$B$80)),IF($F$313=1,$Y$313&gt;=INDEX($Y$263:$Y$390,1+$A$313-Assumptions!$B$81),$Y$313&gt;INDEX($Y$263:$Y$390,1+$A$313+Assumptions!$B$81)),IF($G$313=1,$Z$313&gt;=INDEX($Z$263:$Z$390,1+$A$313-Assumptions!$B$82),$Z$313&gt;INDEX($Z$263:$Z$390,1+$A$313+Assumptions!$B$82)),IF($H$313=1,$AA$313&gt;=INDEX($AA$263:$AA$390,1+$A$313-Assumptions!$B$83),$AA$313&gt;INDEX($AA$263:$AA$390,1+$A$313+Assumptions!$B$83))),1,0)</f>
        <v>0</v>
      </c>
      <c r="AG313" s="16"/>
      <c r="AH313" s="16"/>
      <c r="AI313" s="16"/>
    </row>
    <row r="314" customFormat="false" ht="23.85" hidden="true" customHeight="false" outlineLevel="0" collapsed="false">
      <c r="A314" s="6" t="n">
        <f aca="false">ROW()-ROW($A$263)+Assumptions!$B$4</f>
        <v>51</v>
      </c>
      <c r="B314" s="18" t="n">
        <f aca="false">MOD(QUOTIENT($A$314,Assumptions!$B$77),2)</f>
        <v>0</v>
      </c>
      <c r="C314" s="18" t="n">
        <f aca="false">MOD(QUOTIENT($A$314,Assumptions!$B$78),2)</f>
        <v>1</v>
      </c>
      <c r="D314" s="18" t="n">
        <f aca="false">MOD(QUOTIENT($A$314,Assumptions!$B$79),2)</f>
        <v>1</v>
      </c>
      <c r="E314" s="18" t="n">
        <f aca="false">MOD(QUOTIENT($A$314,Assumptions!$B$80),2)</f>
        <v>0</v>
      </c>
      <c r="F314" s="18" t="n">
        <f aca="false">MOD(QUOTIENT($A$314,Assumptions!$B$81),2)</f>
        <v>0</v>
      </c>
      <c r="G314" s="18" t="n">
        <f aca="false">MOD(QUOTIENT($A$314,Assumptions!$B$82),2)</f>
        <v>1</v>
      </c>
      <c r="H314" s="18" t="n">
        <f aca="false">MOD(QUOTIENT($A$314,Assumptions!$B$83),2)</f>
        <v>1</v>
      </c>
      <c r="I314" s="18" t="n">
        <f aca="false">IF($B$314=1,MIN(Assumptions!$B$67,MAX(Assumptions!$B$4,Assumptions!$B$25-(Assumptions!$B$4))),Assumptions!$B$4)</f>
        <v>0</v>
      </c>
      <c r="J314" s="18" t="n">
        <f aca="false">IF($C$314=1,MIN(Assumptions!$B$66,MAX(Assumptions!$B$4,Assumptions!$B$25-($I$314))),Assumptions!$B$4)</f>
        <v>300000000</v>
      </c>
      <c r="K314" s="18" t="n">
        <f aca="false">IF($D$314=1,MIN(Assumptions!$B$61,MAX(Assumptions!$B$4,Assumptions!$B$25-($I$314+$J$314))),Assumptions!$B$4)</f>
        <v>100000000</v>
      </c>
      <c r="L314" s="18" t="n">
        <f aca="false">IF($E$314=1,MIN(Assumptions!$B$56,MAX(Assumptions!$B$4,Assumptions!$B$25-($I$314+$J$314+$K$314))),Assumptions!$B$4)</f>
        <v>0</v>
      </c>
      <c r="M314" s="18" t="n">
        <f aca="false">IF($F$314=1,MIN(Assumptions!$B$51,MAX(Assumptions!$B$4,Assumptions!$B$25-($I$314+$J$314+$K$314+$L$314))),Assumptions!$B$4)</f>
        <v>0</v>
      </c>
      <c r="N314" s="18" t="n">
        <f aca="false">IF($G$314=1,MIN(Assumptions!$B$46,MAX(Assumptions!$B$4,Assumptions!$B$25-($I$314+$J$314+$K$314+$L$314+$M$314))),Assumptions!$B$4)</f>
        <v>15000000</v>
      </c>
      <c r="O314" s="18" t="n">
        <f aca="false">IF($H$314=1,MIN(Assumptions!$B$41,MAX(Assumptions!$B$4,Assumptions!$B$25-($I$314+$J$314+$K$314+$L$314+$M$314+$N$314))),Assumptions!$B$4)</f>
        <v>5000000</v>
      </c>
      <c r="P314" s="18" t="n">
        <f aca="false">$I$314+$J$314+$K$314+$L$314+$M$314+$N$314+$O$314</f>
        <v>420000000</v>
      </c>
      <c r="Q314" s="18" t="n">
        <f aca="false">MAX(Assumptions!$B$4,Assumptions!$B$25-$P$314)</f>
        <v>780000000</v>
      </c>
      <c r="R314" s="18" t="n">
        <f aca="false">$J$120+$O$120+Assumptions!$B$20+IF($B$314=0,$D$120,Assumptions!$B$4)+IF($C$314=0,$AI$120,Assumptions!$B$4)+IF($D$314=0,$AF$120,Assumptions!$B$4)+IF($E$314=0,$AC$120,Assumptions!$B$4)+IF($F$314=0,$Z$120,Assumptions!$B$4)+IF($G$314=0,$W$120,Assumptions!$B$4)+IF($H$314=0,$T$120,Assumptions!$B$4)</f>
        <v>15477780.8981917</v>
      </c>
      <c r="S314" s="18" t="n">
        <f aca="false">IF($R$314&gt;Assumptions!$B$4,$Q$314/$R$314&gt;Assumptions!$B$13,FALSE())</f>
        <v>1</v>
      </c>
      <c r="T314" s="18" t="n">
        <f aca="false">IF($S$314,($Q$314+Assumptions!$B$14*Assumptions!$B$13)/($R$314+Assumptions!$B$14),IF($R$314&gt;Assumptions!$B$4,$Q$314/$R$314,Assumptions!$B$4))</f>
        <v>43.5259504179801</v>
      </c>
      <c r="U314" s="18" t="n">
        <f aca="false">IF($B$314=1,$I$314,$D$120*$T$314)</f>
        <v>34701850.4499822</v>
      </c>
      <c r="V314" s="18" t="n">
        <f aca="false">IF($C$314=1,$J$314,$AI$120*$T$314)</f>
        <v>300000000</v>
      </c>
      <c r="W314" s="18" t="n">
        <f aca="false">IF($D$314=1,$K$314,$AF$120*$T$314)</f>
        <v>100000000</v>
      </c>
      <c r="X314" s="18" t="n">
        <f aca="false">IF($E$314=1,$L$314,$AC$120*$T$314)</f>
        <v>104462281.003152</v>
      </c>
      <c r="Y314" s="18" t="n">
        <f aca="false">IF($F$314=1,$M$314,$Z$120*$T$314)</f>
        <v>130577851.25394</v>
      </c>
      <c r="Z314" s="18" t="n">
        <f aca="false">IF($G$314=1,$N$314,$W$120*$T$314)</f>
        <v>15000000</v>
      </c>
      <c r="AA314" s="18" t="n">
        <f aca="false">IF($H$314=1,$O$314,$T$120*$T$314)</f>
        <v>5000000</v>
      </c>
      <c r="AB314" s="18" t="n">
        <f aca="false">($J$120+$O$120)*$T$314</f>
        <v>12209587.4861549</v>
      </c>
      <c r="AC314" s="18" t="n">
        <f aca="false">Assumptions!$B$20*$T$314</f>
        <v>391733553.76182</v>
      </c>
      <c r="AD314" s="18" t="n">
        <f aca="false">IF($S$314,Assumptions!$B$14*($T$314-Assumptions!$B$13),Assumptions!$B$4)</f>
        <v>106314876.04495</v>
      </c>
      <c r="AE314" s="18" t="n">
        <f aca="false">$U$314+$V$314+$W$314+$X$314+$Y$314+$Z$314+$AA$314+$AB$314+$AC$314+$AD$314</f>
        <v>1200000000</v>
      </c>
      <c r="AF314" s="18" t="n">
        <f aca="false">IF(AND(IF($B$314=1,$U$314&gt;=INDEX($U$263:$U$390,1+$A$314-Assumptions!$B$77),$U$314&gt;INDEX($U$263:$U$390,1+$A$314+Assumptions!$B$77)),IF($C$314=1,$V$314&gt;=INDEX($V$263:$V$390,1+$A$314-Assumptions!$B$78),$V$314&gt;INDEX($V$263:$V$390,1+$A$314+Assumptions!$B$78)),IF($D$314=1,$W$314&gt;=INDEX($W$263:$W$390,1+$A$314-Assumptions!$B$79),$W$314&gt;INDEX($W$263:$W$390,1+$A$314+Assumptions!$B$79)),IF($E$314=1,$X$314&gt;=INDEX($X$263:$X$390,1+$A$314-Assumptions!$B$80),$X$314&gt;INDEX($X$263:$X$390,1+$A$314+Assumptions!$B$80)),IF($F$314=1,$Y$314&gt;=INDEX($Y$263:$Y$390,1+$A$314-Assumptions!$B$81),$Y$314&gt;INDEX($Y$263:$Y$390,1+$A$314+Assumptions!$B$81)),IF($G$314=1,$Z$314&gt;=INDEX($Z$263:$Z$390,1+$A$314-Assumptions!$B$82),$Z$314&gt;INDEX($Z$263:$Z$390,1+$A$314+Assumptions!$B$82)),IF($H$314=1,$AA$314&gt;=INDEX($AA$263:$AA$390,1+$A$314-Assumptions!$B$83),$AA$314&gt;INDEX($AA$263:$AA$390,1+$A$314+Assumptions!$B$83))),1,0)</f>
        <v>0</v>
      </c>
      <c r="AG314" s="16"/>
      <c r="AH314" s="16"/>
      <c r="AI314" s="16"/>
    </row>
    <row r="315" customFormat="false" ht="23.85" hidden="true" customHeight="false" outlineLevel="0" collapsed="false">
      <c r="A315" s="6" t="n">
        <f aca="false">ROW()-ROW($A$263)+Assumptions!$B$4</f>
        <v>52</v>
      </c>
      <c r="B315" s="18" t="n">
        <f aca="false">MOD(QUOTIENT($A$315,Assumptions!$B$77),2)</f>
        <v>0</v>
      </c>
      <c r="C315" s="18" t="n">
        <f aca="false">MOD(QUOTIENT($A$315,Assumptions!$B$78),2)</f>
        <v>1</v>
      </c>
      <c r="D315" s="18" t="n">
        <f aca="false">MOD(QUOTIENT($A$315,Assumptions!$B$79),2)</f>
        <v>1</v>
      </c>
      <c r="E315" s="18" t="n">
        <f aca="false">MOD(QUOTIENT($A$315,Assumptions!$B$80),2)</f>
        <v>0</v>
      </c>
      <c r="F315" s="18" t="n">
        <f aca="false">MOD(QUOTIENT($A$315,Assumptions!$B$81),2)</f>
        <v>1</v>
      </c>
      <c r="G315" s="18" t="n">
        <f aca="false">MOD(QUOTIENT($A$315,Assumptions!$B$82),2)</f>
        <v>0</v>
      </c>
      <c r="H315" s="18" t="n">
        <f aca="false">MOD(QUOTIENT($A$315,Assumptions!$B$83),2)</f>
        <v>0</v>
      </c>
      <c r="I315" s="18" t="n">
        <f aca="false">IF($B$315=1,MIN(Assumptions!$B$67,MAX(Assumptions!$B$4,Assumptions!$B$25-(Assumptions!$B$4))),Assumptions!$B$4)</f>
        <v>0</v>
      </c>
      <c r="J315" s="18" t="n">
        <f aca="false">IF($C$315=1,MIN(Assumptions!$B$66,MAX(Assumptions!$B$4,Assumptions!$B$25-($I$315))),Assumptions!$B$4)</f>
        <v>300000000</v>
      </c>
      <c r="K315" s="18" t="n">
        <f aca="false">IF($D$315=1,MIN(Assumptions!$B$61,MAX(Assumptions!$B$4,Assumptions!$B$25-($I$315+$J$315))),Assumptions!$B$4)</f>
        <v>100000000</v>
      </c>
      <c r="L315" s="18" t="n">
        <f aca="false">IF($E$315=1,MIN(Assumptions!$B$56,MAX(Assumptions!$B$4,Assumptions!$B$25-($I$315+$J$315+$K$315))),Assumptions!$B$4)</f>
        <v>0</v>
      </c>
      <c r="M315" s="18" t="n">
        <f aca="false">IF($F$315=1,MIN(Assumptions!$B$51,MAX(Assumptions!$B$4,Assumptions!$B$25-($I$315+$J$315+$K$315+$L$315))),Assumptions!$B$4)</f>
        <v>30000000</v>
      </c>
      <c r="N315" s="18" t="n">
        <f aca="false">IF($G$315=1,MIN(Assumptions!$B$46,MAX(Assumptions!$B$4,Assumptions!$B$25-($I$315+$J$315+$K$315+$L$315+$M$315))),Assumptions!$B$4)</f>
        <v>0</v>
      </c>
      <c r="O315" s="18" t="n">
        <f aca="false">IF($H$315=1,MIN(Assumptions!$B$41,MAX(Assumptions!$B$4,Assumptions!$B$25-($I$315+$J$315+$K$315+$L$315+$M$315+$N$315))),Assumptions!$B$4)</f>
        <v>0</v>
      </c>
      <c r="P315" s="18" t="n">
        <f aca="false">$I$315+$J$315+$K$315+$L$315+$M$315+$N$315+$O$315</f>
        <v>430000000</v>
      </c>
      <c r="Q315" s="18" t="n">
        <f aca="false">MAX(Assumptions!$B$4,Assumptions!$B$25-$P$315)</f>
        <v>770000000</v>
      </c>
      <c r="R315" s="18" t="n">
        <f aca="false">$J$120+$O$120+Assumptions!$B$20+IF($B$315=0,$D$120,Assumptions!$B$4)+IF($C$315=0,$AI$120,Assumptions!$B$4)+IF($D$315=0,$AF$120,Assumptions!$B$4)+IF($E$315=0,$AC$120,Assumptions!$B$4)+IF($F$315=0,$Z$120,Assumptions!$B$4)+IF($G$315=0,$W$120,Assumptions!$B$4)+IF($H$315=0,$T$120,Assumptions!$B$4)</f>
        <v>22477780.8981917</v>
      </c>
      <c r="S315" s="18" t="n">
        <f aca="false">IF($R$315&gt;Assumptions!$B$4,$Q$315/$R$315&gt;Assumptions!$B$13,FALSE())</f>
        <v>1</v>
      </c>
      <c r="T315" s="18" t="n">
        <f aca="false">IF($S$315,($Q$315+Assumptions!$B$14*Assumptions!$B$13)/($R$315+Assumptions!$B$14),IF($R$315&gt;Assumptions!$B$4,$Q$315/$R$315,Assumptions!$B$4))</f>
        <v>30.927487239506</v>
      </c>
      <c r="U315" s="18" t="n">
        <f aca="false">IF($B$315=1,$I$315,$D$120*$T$315)</f>
        <v>24657498.0367511</v>
      </c>
      <c r="V315" s="18" t="n">
        <f aca="false">IF($C$315=1,$J$315,$AI$120*$T$315)</f>
        <v>300000000</v>
      </c>
      <c r="W315" s="18" t="n">
        <f aca="false">IF($D$315=1,$K$315,$AF$120*$T$315)</f>
        <v>100000000</v>
      </c>
      <c r="X315" s="18" t="n">
        <f aca="false">IF($E$315=1,$L$315,$AC$120*$T$315)</f>
        <v>74225969.3748144</v>
      </c>
      <c r="Y315" s="18" t="n">
        <f aca="false">IF($F$315=1,$M$315,$Z$120*$T$315)</f>
        <v>30000000</v>
      </c>
      <c r="Z315" s="18" t="n">
        <f aca="false">IF($G$315=1,$N$315,$W$120*$T$315)</f>
        <v>154637436.19753</v>
      </c>
      <c r="AA315" s="18" t="n">
        <f aca="false">IF($H$315=1,$O$315,$T$120*$T$315)</f>
        <v>154637436.19753</v>
      </c>
      <c r="AB315" s="18" t="n">
        <f aca="false">($J$120+$O$120)*$T$315</f>
        <v>8675556.93905542</v>
      </c>
      <c r="AC315" s="18" t="n">
        <f aca="false">Assumptions!$B$20*$T$315</f>
        <v>278347385.155554</v>
      </c>
      <c r="AD315" s="18" t="n">
        <f aca="false">IF($S$315,Assumptions!$B$14*($T$315-Assumptions!$B$13),Assumptions!$B$4)</f>
        <v>74818718.098765</v>
      </c>
      <c r="AE315" s="18" t="n">
        <f aca="false">$U$315+$V$315+$W$315+$X$315+$Y$315+$Z$315+$AA$315+$AB$315+$AC$315+$AD$315</f>
        <v>1200000000</v>
      </c>
      <c r="AF315" s="18" t="n">
        <f aca="false">IF(AND(IF($B$315=1,$U$315&gt;=INDEX($U$263:$U$390,1+$A$315-Assumptions!$B$77),$U$315&gt;INDEX($U$263:$U$390,1+$A$315+Assumptions!$B$77)),IF($C$315=1,$V$315&gt;=INDEX($V$263:$V$390,1+$A$315-Assumptions!$B$78),$V$315&gt;INDEX($V$263:$V$390,1+$A$315+Assumptions!$B$78)),IF($D$315=1,$W$315&gt;=INDEX($W$263:$W$390,1+$A$315-Assumptions!$B$79),$W$315&gt;INDEX($W$263:$W$390,1+$A$315+Assumptions!$B$79)),IF($E$315=1,$X$315&gt;=INDEX($X$263:$X$390,1+$A$315-Assumptions!$B$80),$X$315&gt;INDEX($X$263:$X$390,1+$A$315+Assumptions!$B$80)),IF($F$315=1,$Y$315&gt;=INDEX($Y$263:$Y$390,1+$A$315-Assumptions!$B$81),$Y$315&gt;INDEX($Y$263:$Y$390,1+$A$315+Assumptions!$B$81)),IF($G$315=1,$Z$315&gt;=INDEX($Z$263:$Z$390,1+$A$315-Assumptions!$B$82),$Z$315&gt;INDEX($Z$263:$Z$390,1+$A$315+Assumptions!$B$82)),IF($H$315=1,$AA$315&gt;=INDEX($AA$263:$AA$390,1+$A$315-Assumptions!$B$83),$AA$315&gt;INDEX($AA$263:$AA$390,1+$A$315+Assumptions!$B$83))),1,0)</f>
        <v>0</v>
      </c>
      <c r="AG315" s="16"/>
      <c r="AH315" s="16"/>
      <c r="AI315" s="16"/>
    </row>
    <row r="316" customFormat="false" ht="23.85" hidden="true" customHeight="false" outlineLevel="0" collapsed="false">
      <c r="A316" s="6" t="n">
        <f aca="false">ROW()-ROW($A$263)+Assumptions!$B$4</f>
        <v>53</v>
      </c>
      <c r="B316" s="18" t="n">
        <f aca="false">MOD(QUOTIENT($A$316,Assumptions!$B$77),2)</f>
        <v>0</v>
      </c>
      <c r="C316" s="18" t="n">
        <f aca="false">MOD(QUOTIENT($A$316,Assumptions!$B$78),2)</f>
        <v>1</v>
      </c>
      <c r="D316" s="18" t="n">
        <f aca="false">MOD(QUOTIENT($A$316,Assumptions!$B$79),2)</f>
        <v>1</v>
      </c>
      <c r="E316" s="18" t="n">
        <f aca="false">MOD(QUOTIENT($A$316,Assumptions!$B$80),2)</f>
        <v>0</v>
      </c>
      <c r="F316" s="18" t="n">
        <f aca="false">MOD(QUOTIENT($A$316,Assumptions!$B$81),2)</f>
        <v>1</v>
      </c>
      <c r="G316" s="18" t="n">
        <f aca="false">MOD(QUOTIENT($A$316,Assumptions!$B$82),2)</f>
        <v>0</v>
      </c>
      <c r="H316" s="18" t="n">
        <f aca="false">MOD(QUOTIENT($A$316,Assumptions!$B$83),2)</f>
        <v>1</v>
      </c>
      <c r="I316" s="18" t="n">
        <f aca="false">IF($B$316=1,MIN(Assumptions!$B$67,MAX(Assumptions!$B$4,Assumptions!$B$25-(Assumptions!$B$4))),Assumptions!$B$4)</f>
        <v>0</v>
      </c>
      <c r="J316" s="18" t="n">
        <f aca="false">IF($C$316=1,MIN(Assumptions!$B$66,MAX(Assumptions!$B$4,Assumptions!$B$25-($I$316))),Assumptions!$B$4)</f>
        <v>300000000</v>
      </c>
      <c r="K316" s="18" t="n">
        <f aca="false">IF($D$316=1,MIN(Assumptions!$B$61,MAX(Assumptions!$B$4,Assumptions!$B$25-($I$316+$J$316))),Assumptions!$B$4)</f>
        <v>100000000</v>
      </c>
      <c r="L316" s="18" t="n">
        <f aca="false">IF($E$316=1,MIN(Assumptions!$B$56,MAX(Assumptions!$B$4,Assumptions!$B$25-($I$316+$J$316+$K$316))),Assumptions!$B$4)</f>
        <v>0</v>
      </c>
      <c r="M316" s="18" t="n">
        <f aca="false">IF($F$316=1,MIN(Assumptions!$B$51,MAX(Assumptions!$B$4,Assumptions!$B$25-($I$316+$J$316+$K$316+$L$316))),Assumptions!$B$4)</f>
        <v>30000000</v>
      </c>
      <c r="N316" s="18" t="n">
        <f aca="false">IF($G$316=1,MIN(Assumptions!$B$46,MAX(Assumptions!$B$4,Assumptions!$B$25-($I$316+$J$316+$K$316+$L$316+$M$316))),Assumptions!$B$4)</f>
        <v>0</v>
      </c>
      <c r="O316" s="18" t="n">
        <f aca="false">IF($H$316=1,MIN(Assumptions!$B$41,MAX(Assumptions!$B$4,Assumptions!$B$25-($I$316+$J$316+$K$316+$L$316+$M$316+$N$316))),Assumptions!$B$4)</f>
        <v>5000000</v>
      </c>
      <c r="P316" s="18" t="n">
        <f aca="false">$I$316+$J$316+$K$316+$L$316+$M$316+$N$316+$O$316</f>
        <v>435000000</v>
      </c>
      <c r="Q316" s="18" t="n">
        <f aca="false">MAX(Assumptions!$B$4,Assumptions!$B$25-$P$316)</f>
        <v>765000000</v>
      </c>
      <c r="R316" s="18" t="n">
        <f aca="false">$J$120+$O$120+Assumptions!$B$20+IF($B$316=0,$D$120,Assumptions!$B$4)+IF($C$316=0,$AI$120,Assumptions!$B$4)+IF($D$316=0,$AF$120,Assumptions!$B$4)+IF($E$316=0,$AC$120,Assumptions!$B$4)+IF($F$316=0,$Z$120,Assumptions!$B$4)+IF($G$316=0,$W$120,Assumptions!$B$4)+IF($H$316=0,$T$120,Assumptions!$B$4)</f>
        <v>17477780.8981917</v>
      </c>
      <c r="S316" s="18" t="n">
        <f aca="false">IF($R$316&gt;Assumptions!$B$4,$Q$316/$R$316&gt;Assumptions!$B$13,FALSE())</f>
        <v>1</v>
      </c>
      <c r="T316" s="18" t="n">
        <f aca="false">IF($S$316,($Q$316+Assumptions!$B$14*Assumptions!$B$13)/($R$316+Assumptions!$B$14),IF($R$316&gt;Assumptions!$B$4,$Q$316/$R$316,Assumptions!$B$4))</f>
        <v>38.4176803175107</v>
      </c>
      <c r="U316" s="18" t="n">
        <f aca="false">IF($B$316=1,$I$316,$D$120*$T$316)</f>
        <v>30629189.8100119</v>
      </c>
      <c r="V316" s="18" t="n">
        <f aca="false">IF($C$316=1,$J$316,$AI$120*$T$316)</f>
        <v>300000000</v>
      </c>
      <c r="W316" s="18" t="n">
        <f aca="false">IF($D$316=1,$K$316,$AF$120*$T$316)</f>
        <v>100000000</v>
      </c>
      <c r="X316" s="18" t="n">
        <f aca="false">IF($E$316=1,$L$316,$AC$120*$T$316)</f>
        <v>92202432.7620257</v>
      </c>
      <c r="Y316" s="18" t="n">
        <f aca="false">IF($F$316=1,$M$316,$Z$120*$T$316)</f>
        <v>30000000</v>
      </c>
      <c r="Z316" s="18" t="n">
        <f aca="false">IF($G$316=1,$N$316,$W$120*$T$316)</f>
        <v>192088401.587554</v>
      </c>
      <c r="AA316" s="18" t="n">
        <f aca="false">IF($H$316=1,$O$316,$T$120*$T$316)</f>
        <v>5000000</v>
      </c>
      <c r="AB316" s="18" t="n">
        <f aca="false">($J$120+$O$120)*$T$316</f>
        <v>10776652.1890356</v>
      </c>
      <c r="AC316" s="18" t="n">
        <f aca="false">Assumptions!$B$20*$T$316</f>
        <v>345759122.857596</v>
      </c>
      <c r="AD316" s="18" t="n">
        <f aca="false">IF($S$316,Assumptions!$B$14*($T$316-Assumptions!$B$13),Assumptions!$B$4)</f>
        <v>93544200.7937768</v>
      </c>
      <c r="AE316" s="18" t="n">
        <f aca="false">$U$316+$V$316+$W$316+$X$316+$Y$316+$Z$316+$AA$316+$AB$316+$AC$316+$AD$316</f>
        <v>1200000000</v>
      </c>
      <c r="AF316" s="18" t="n">
        <f aca="false">IF(AND(IF($B$316=1,$U$316&gt;=INDEX($U$263:$U$390,1+$A$316-Assumptions!$B$77),$U$316&gt;INDEX($U$263:$U$390,1+$A$316+Assumptions!$B$77)),IF($C$316=1,$V$316&gt;=INDEX($V$263:$V$390,1+$A$316-Assumptions!$B$78),$V$316&gt;INDEX($V$263:$V$390,1+$A$316+Assumptions!$B$78)),IF($D$316=1,$W$316&gt;=INDEX($W$263:$W$390,1+$A$316-Assumptions!$B$79),$W$316&gt;INDEX($W$263:$W$390,1+$A$316+Assumptions!$B$79)),IF($E$316=1,$X$316&gt;=INDEX($X$263:$X$390,1+$A$316-Assumptions!$B$80),$X$316&gt;INDEX($X$263:$X$390,1+$A$316+Assumptions!$B$80)),IF($F$316=1,$Y$316&gt;=INDEX($Y$263:$Y$390,1+$A$316-Assumptions!$B$81),$Y$316&gt;INDEX($Y$263:$Y$390,1+$A$316+Assumptions!$B$81)),IF($G$316=1,$Z$316&gt;=INDEX($Z$263:$Z$390,1+$A$316-Assumptions!$B$82),$Z$316&gt;INDEX($Z$263:$Z$390,1+$A$316+Assumptions!$B$82)),IF($H$316=1,$AA$316&gt;=INDEX($AA$263:$AA$390,1+$A$316-Assumptions!$B$83),$AA$316&gt;INDEX($AA$263:$AA$390,1+$A$316+Assumptions!$B$83))),1,0)</f>
        <v>0</v>
      </c>
      <c r="AG316" s="16"/>
      <c r="AH316" s="16"/>
      <c r="AI316" s="16"/>
    </row>
    <row r="317" customFormat="false" ht="23.85" hidden="true" customHeight="false" outlineLevel="0" collapsed="false">
      <c r="A317" s="6" t="n">
        <f aca="false">ROW()-ROW($A$263)+Assumptions!$B$4</f>
        <v>54</v>
      </c>
      <c r="B317" s="18" t="n">
        <f aca="false">MOD(QUOTIENT($A$317,Assumptions!$B$77),2)</f>
        <v>0</v>
      </c>
      <c r="C317" s="18" t="n">
        <f aca="false">MOD(QUOTIENT($A$317,Assumptions!$B$78),2)</f>
        <v>1</v>
      </c>
      <c r="D317" s="18" t="n">
        <f aca="false">MOD(QUOTIENT($A$317,Assumptions!$B$79),2)</f>
        <v>1</v>
      </c>
      <c r="E317" s="18" t="n">
        <f aca="false">MOD(QUOTIENT($A$317,Assumptions!$B$80),2)</f>
        <v>0</v>
      </c>
      <c r="F317" s="18" t="n">
        <f aca="false">MOD(QUOTIENT($A$317,Assumptions!$B$81),2)</f>
        <v>1</v>
      </c>
      <c r="G317" s="18" t="n">
        <f aca="false">MOD(QUOTIENT($A$317,Assumptions!$B$82),2)</f>
        <v>1</v>
      </c>
      <c r="H317" s="18" t="n">
        <f aca="false">MOD(QUOTIENT($A$317,Assumptions!$B$83),2)</f>
        <v>0</v>
      </c>
      <c r="I317" s="18" t="n">
        <f aca="false">IF($B$317=1,MIN(Assumptions!$B$67,MAX(Assumptions!$B$4,Assumptions!$B$25-(Assumptions!$B$4))),Assumptions!$B$4)</f>
        <v>0</v>
      </c>
      <c r="J317" s="18" t="n">
        <f aca="false">IF($C$317=1,MIN(Assumptions!$B$66,MAX(Assumptions!$B$4,Assumptions!$B$25-($I$317))),Assumptions!$B$4)</f>
        <v>300000000</v>
      </c>
      <c r="K317" s="18" t="n">
        <f aca="false">IF($D$317=1,MIN(Assumptions!$B$61,MAX(Assumptions!$B$4,Assumptions!$B$25-($I$317+$J$317))),Assumptions!$B$4)</f>
        <v>100000000</v>
      </c>
      <c r="L317" s="18" t="n">
        <f aca="false">IF($E$317=1,MIN(Assumptions!$B$56,MAX(Assumptions!$B$4,Assumptions!$B$25-($I$317+$J$317+$K$317))),Assumptions!$B$4)</f>
        <v>0</v>
      </c>
      <c r="M317" s="18" t="n">
        <f aca="false">IF($F$317=1,MIN(Assumptions!$B$51,MAX(Assumptions!$B$4,Assumptions!$B$25-($I$317+$J$317+$K$317+$L$317))),Assumptions!$B$4)</f>
        <v>30000000</v>
      </c>
      <c r="N317" s="18" t="n">
        <f aca="false">IF($G$317=1,MIN(Assumptions!$B$46,MAX(Assumptions!$B$4,Assumptions!$B$25-($I$317+$J$317+$K$317+$L$317+$M$317))),Assumptions!$B$4)</f>
        <v>15000000</v>
      </c>
      <c r="O317" s="18" t="n">
        <f aca="false">IF($H$317=1,MIN(Assumptions!$B$41,MAX(Assumptions!$B$4,Assumptions!$B$25-($I$317+$J$317+$K$317+$L$317+$M$317+$N$317))),Assumptions!$B$4)</f>
        <v>0</v>
      </c>
      <c r="P317" s="18" t="n">
        <f aca="false">$I$317+$J$317+$K$317+$L$317+$M$317+$N$317+$O$317</f>
        <v>445000000</v>
      </c>
      <c r="Q317" s="18" t="n">
        <f aca="false">MAX(Assumptions!$B$4,Assumptions!$B$25-$P$317)</f>
        <v>755000000</v>
      </c>
      <c r="R317" s="18" t="n">
        <f aca="false">$J$120+$O$120+Assumptions!$B$20+IF($B$317=0,$D$120,Assumptions!$B$4)+IF($C$317=0,$AI$120,Assumptions!$B$4)+IF($D$317=0,$AF$120,Assumptions!$B$4)+IF($E$317=0,$AC$120,Assumptions!$B$4)+IF($F$317=0,$Z$120,Assumptions!$B$4)+IF($G$317=0,$W$120,Assumptions!$B$4)+IF($H$317=0,$T$120,Assumptions!$B$4)</f>
        <v>17477780.8981917</v>
      </c>
      <c r="S317" s="18" t="n">
        <f aca="false">IF($R$317&gt;Assumptions!$B$4,$Q$317/$R$317&gt;Assumptions!$B$13,FALSE())</f>
        <v>1</v>
      </c>
      <c r="T317" s="18" t="n">
        <f aca="false">IF($S$317,($Q$317+Assumptions!$B$14*Assumptions!$B$13)/($R$317+Assumptions!$B$14),IF($R$317&gt;Assumptions!$B$4,$Q$317/$R$317,Assumptions!$B$4))</f>
        <v>37.9171242221685</v>
      </c>
      <c r="U317" s="18" t="n">
        <f aca="false">IF($B$317=1,$I$317,$D$120*$T$317)</f>
        <v>30230112.4183505</v>
      </c>
      <c r="V317" s="18" t="n">
        <f aca="false">IF($C$317=1,$J$317,$AI$120*$T$317)</f>
        <v>300000000</v>
      </c>
      <c r="W317" s="18" t="n">
        <f aca="false">IF($D$317=1,$K$317,$AF$120*$T$317)</f>
        <v>100000000</v>
      </c>
      <c r="X317" s="18" t="n">
        <f aca="false">IF($E$317=1,$L$317,$AC$120*$T$317)</f>
        <v>91001098.1332045</v>
      </c>
      <c r="Y317" s="18" t="n">
        <f aca="false">IF($F$317=1,$M$317,$Z$120*$T$317)</f>
        <v>30000000</v>
      </c>
      <c r="Z317" s="18" t="n">
        <f aca="false">IF($G$317=1,$N$317,$W$120*$T$317)</f>
        <v>15000000</v>
      </c>
      <c r="AA317" s="18" t="n">
        <f aca="false">IF($H$317=1,$O$317,$T$120*$T$317)</f>
        <v>189585621.110843</v>
      </c>
      <c r="AB317" s="18" t="n">
        <f aca="false">($J$120+$O$120)*$T$317</f>
        <v>10636239.7826638</v>
      </c>
      <c r="AC317" s="18" t="n">
        <f aca="false">Assumptions!$B$20*$T$317</f>
        <v>341254117.999517</v>
      </c>
      <c r="AD317" s="18" t="n">
        <f aca="false">IF($S$317,Assumptions!$B$14*($T$317-Assumptions!$B$13),Assumptions!$B$4)</f>
        <v>92292810.5554214</v>
      </c>
      <c r="AE317" s="18" t="n">
        <f aca="false">$U$317+$V$317+$W$317+$X$317+$Y$317+$Z$317+$AA$317+$AB$317+$AC$317+$AD$317</f>
        <v>1200000000</v>
      </c>
      <c r="AF317" s="18" t="n">
        <f aca="false">IF(AND(IF($B$317=1,$U$317&gt;=INDEX($U$263:$U$390,1+$A$317-Assumptions!$B$77),$U$317&gt;INDEX($U$263:$U$390,1+$A$317+Assumptions!$B$77)),IF($C$317=1,$V$317&gt;=INDEX($V$263:$V$390,1+$A$317-Assumptions!$B$78),$V$317&gt;INDEX($V$263:$V$390,1+$A$317+Assumptions!$B$78)),IF($D$317=1,$W$317&gt;=INDEX($W$263:$W$390,1+$A$317-Assumptions!$B$79),$W$317&gt;INDEX($W$263:$W$390,1+$A$317+Assumptions!$B$79)),IF($E$317=1,$X$317&gt;=INDEX($X$263:$X$390,1+$A$317-Assumptions!$B$80),$X$317&gt;INDEX($X$263:$X$390,1+$A$317+Assumptions!$B$80)),IF($F$317=1,$Y$317&gt;=INDEX($Y$263:$Y$390,1+$A$317-Assumptions!$B$81),$Y$317&gt;INDEX($Y$263:$Y$390,1+$A$317+Assumptions!$B$81)),IF($G$317=1,$Z$317&gt;=INDEX($Z$263:$Z$390,1+$A$317-Assumptions!$B$82),$Z$317&gt;INDEX($Z$263:$Z$390,1+$A$317+Assumptions!$B$82)),IF($H$317=1,$AA$317&gt;=INDEX($AA$263:$AA$390,1+$A$317-Assumptions!$B$83),$AA$317&gt;INDEX($AA$263:$AA$390,1+$A$317+Assumptions!$B$83))),1,0)</f>
        <v>0</v>
      </c>
      <c r="AG317" s="16"/>
      <c r="AH317" s="16"/>
      <c r="AI317" s="16"/>
    </row>
    <row r="318" customFormat="false" ht="23.85" hidden="true" customHeight="false" outlineLevel="0" collapsed="false">
      <c r="A318" s="6" t="n">
        <f aca="false">ROW()-ROW($A$263)+Assumptions!$B$4</f>
        <v>55</v>
      </c>
      <c r="B318" s="18" t="n">
        <f aca="false">MOD(QUOTIENT($A$318,Assumptions!$B$77),2)</f>
        <v>0</v>
      </c>
      <c r="C318" s="18" t="n">
        <f aca="false">MOD(QUOTIENT($A$318,Assumptions!$B$78),2)</f>
        <v>1</v>
      </c>
      <c r="D318" s="18" t="n">
        <f aca="false">MOD(QUOTIENT($A$318,Assumptions!$B$79),2)</f>
        <v>1</v>
      </c>
      <c r="E318" s="18" t="n">
        <f aca="false">MOD(QUOTIENT($A$318,Assumptions!$B$80),2)</f>
        <v>0</v>
      </c>
      <c r="F318" s="18" t="n">
        <f aca="false">MOD(QUOTIENT($A$318,Assumptions!$B$81),2)</f>
        <v>1</v>
      </c>
      <c r="G318" s="18" t="n">
        <f aca="false">MOD(QUOTIENT($A$318,Assumptions!$B$82),2)</f>
        <v>1</v>
      </c>
      <c r="H318" s="18" t="n">
        <f aca="false">MOD(QUOTIENT($A$318,Assumptions!$B$83),2)</f>
        <v>1</v>
      </c>
      <c r="I318" s="18" t="n">
        <f aca="false">IF($B$318=1,MIN(Assumptions!$B$67,MAX(Assumptions!$B$4,Assumptions!$B$25-(Assumptions!$B$4))),Assumptions!$B$4)</f>
        <v>0</v>
      </c>
      <c r="J318" s="18" t="n">
        <f aca="false">IF($C$318=1,MIN(Assumptions!$B$66,MAX(Assumptions!$B$4,Assumptions!$B$25-($I$318))),Assumptions!$B$4)</f>
        <v>300000000</v>
      </c>
      <c r="K318" s="18" t="n">
        <f aca="false">IF($D$318=1,MIN(Assumptions!$B$61,MAX(Assumptions!$B$4,Assumptions!$B$25-($I$318+$J$318))),Assumptions!$B$4)</f>
        <v>100000000</v>
      </c>
      <c r="L318" s="18" t="n">
        <f aca="false">IF($E$318=1,MIN(Assumptions!$B$56,MAX(Assumptions!$B$4,Assumptions!$B$25-($I$318+$J$318+$K$318))),Assumptions!$B$4)</f>
        <v>0</v>
      </c>
      <c r="M318" s="18" t="n">
        <f aca="false">IF($F$318=1,MIN(Assumptions!$B$51,MAX(Assumptions!$B$4,Assumptions!$B$25-($I$318+$J$318+$K$318+$L$318))),Assumptions!$B$4)</f>
        <v>30000000</v>
      </c>
      <c r="N318" s="18" t="n">
        <f aca="false">IF($G$318=1,MIN(Assumptions!$B$46,MAX(Assumptions!$B$4,Assumptions!$B$25-($I$318+$J$318+$K$318+$L$318+$M$318))),Assumptions!$B$4)</f>
        <v>15000000</v>
      </c>
      <c r="O318" s="18" t="n">
        <f aca="false">IF($H$318=1,MIN(Assumptions!$B$41,MAX(Assumptions!$B$4,Assumptions!$B$25-($I$318+$J$318+$K$318+$L$318+$M$318+$N$318))),Assumptions!$B$4)</f>
        <v>5000000</v>
      </c>
      <c r="P318" s="18" t="n">
        <f aca="false">$I$318+$J$318+$K$318+$L$318+$M$318+$N$318+$O$318</f>
        <v>450000000</v>
      </c>
      <c r="Q318" s="18" t="n">
        <f aca="false">MAX(Assumptions!$B$4,Assumptions!$B$25-$P$318)</f>
        <v>750000000</v>
      </c>
      <c r="R318" s="18" t="n">
        <f aca="false">$J$120+$O$120+Assumptions!$B$20+IF($B$318=0,$D$120,Assumptions!$B$4)+IF($C$318=0,$AI$120,Assumptions!$B$4)+IF($D$318=0,$AF$120,Assumptions!$B$4)+IF($E$318=0,$AC$120,Assumptions!$B$4)+IF($F$318=0,$Z$120,Assumptions!$B$4)+IF($G$318=0,$W$120,Assumptions!$B$4)+IF($H$318=0,$T$120,Assumptions!$B$4)</f>
        <v>12477780.8981917</v>
      </c>
      <c r="S318" s="18" t="n">
        <f aca="false">IF($R$318&gt;Assumptions!$B$4,$Q$318/$R$318&gt;Assumptions!$B$13,FALSE())</f>
        <v>1</v>
      </c>
      <c r="T318" s="18" t="n">
        <f aca="false">IF($S$318,($Q$318+Assumptions!$B$14*Assumptions!$B$13)/($R$318+Assumptions!$B$14),IF($R$318&gt;Assumptions!$B$4,$Q$318/$R$318,Assumptions!$B$4))</f>
        <v>50.2410874558094</v>
      </c>
      <c r="U318" s="18" t="n">
        <f aca="false">IF($B$318=1,$I$318,$D$120*$T$318)</f>
        <v>40055614.790568</v>
      </c>
      <c r="V318" s="18" t="n">
        <f aca="false">IF($C$318=1,$J$318,$AI$120*$T$318)</f>
        <v>300000000</v>
      </c>
      <c r="W318" s="18" t="n">
        <f aca="false">IF($D$318=1,$K$318,$AF$120*$T$318)</f>
        <v>100000000</v>
      </c>
      <c r="X318" s="18" t="n">
        <f aca="false">IF($E$318=1,$L$318,$AC$120*$T$318)</f>
        <v>120578609.893943</v>
      </c>
      <c r="Y318" s="18" t="n">
        <f aca="false">IF($F$318=1,$M$318,$Z$120*$T$318)</f>
        <v>30000000</v>
      </c>
      <c r="Z318" s="18" t="n">
        <f aca="false">IF($G$318=1,$N$318,$W$120*$T$318)</f>
        <v>15000000</v>
      </c>
      <c r="AA318" s="18" t="n">
        <f aca="false">IF($H$318=1,$O$318,$T$120*$T$318)</f>
        <v>5000000</v>
      </c>
      <c r="AB318" s="18" t="n">
        <f aca="false">($J$120+$O$120)*$T$318</f>
        <v>14093269.573681</v>
      </c>
      <c r="AC318" s="18" t="n">
        <f aca="false">Assumptions!$B$20*$T$318</f>
        <v>452169787.102285</v>
      </c>
      <c r="AD318" s="18" t="n">
        <f aca="false">IF($S$318,Assumptions!$B$14*($T$318-Assumptions!$B$13),Assumptions!$B$4)</f>
        <v>123102718.639524</v>
      </c>
      <c r="AE318" s="18" t="n">
        <f aca="false">$U$318+$V$318+$W$318+$X$318+$Y$318+$Z$318+$AA$318+$AB$318+$AC$318+$AD$318</f>
        <v>1200000000</v>
      </c>
      <c r="AF318" s="18" t="n">
        <f aca="false">IF(AND(IF($B$318=1,$U$318&gt;=INDEX($U$263:$U$390,1+$A$318-Assumptions!$B$77),$U$318&gt;INDEX($U$263:$U$390,1+$A$318+Assumptions!$B$77)),IF($C$318=1,$V$318&gt;=INDEX($V$263:$V$390,1+$A$318-Assumptions!$B$78),$V$318&gt;INDEX($V$263:$V$390,1+$A$318+Assumptions!$B$78)),IF($D$318=1,$W$318&gt;=INDEX($W$263:$W$390,1+$A$318-Assumptions!$B$79),$W$318&gt;INDEX($W$263:$W$390,1+$A$318+Assumptions!$B$79)),IF($E$318=1,$X$318&gt;=INDEX($X$263:$X$390,1+$A$318-Assumptions!$B$80),$X$318&gt;INDEX($X$263:$X$390,1+$A$318+Assumptions!$B$80)),IF($F$318=1,$Y$318&gt;=INDEX($Y$263:$Y$390,1+$A$318-Assumptions!$B$81),$Y$318&gt;INDEX($Y$263:$Y$390,1+$A$318+Assumptions!$B$81)),IF($G$318=1,$Z$318&gt;=INDEX($Z$263:$Z$390,1+$A$318-Assumptions!$B$82),$Z$318&gt;INDEX($Z$263:$Z$390,1+$A$318+Assumptions!$B$82)),IF($H$318=1,$AA$318&gt;=INDEX($AA$263:$AA$390,1+$A$318-Assumptions!$B$83),$AA$318&gt;INDEX($AA$263:$AA$390,1+$A$318+Assumptions!$B$83))),1,0)</f>
        <v>0</v>
      </c>
      <c r="AG318" s="16"/>
      <c r="AH318" s="16"/>
      <c r="AI318" s="16"/>
    </row>
    <row r="319" customFormat="false" ht="23.85" hidden="true" customHeight="false" outlineLevel="0" collapsed="false">
      <c r="A319" s="6" t="n">
        <f aca="false">ROW()-ROW($A$263)+Assumptions!$B$4</f>
        <v>56</v>
      </c>
      <c r="B319" s="18" t="n">
        <f aca="false">MOD(QUOTIENT($A$319,Assumptions!$B$77),2)</f>
        <v>0</v>
      </c>
      <c r="C319" s="18" t="n">
        <f aca="false">MOD(QUOTIENT($A$319,Assumptions!$B$78),2)</f>
        <v>1</v>
      </c>
      <c r="D319" s="18" t="n">
        <f aca="false">MOD(QUOTIENT($A$319,Assumptions!$B$79),2)</f>
        <v>1</v>
      </c>
      <c r="E319" s="18" t="n">
        <f aca="false">MOD(QUOTIENT($A$319,Assumptions!$B$80),2)</f>
        <v>1</v>
      </c>
      <c r="F319" s="18" t="n">
        <f aca="false">MOD(QUOTIENT($A$319,Assumptions!$B$81),2)</f>
        <v>0</v>
      </c>
      <c r="G319" s="18" t="n">
        <f aca="false">MOD(QUOTIENT($A$319,Assumptions!$B$82),2)</f>
        <v>0</v>
      </c>
      <c r="H319" s="18" t="n">
        <f aca="false">MOD(QUOTIENT($A$319,Assumptions!$B$83),2)</f>
        <v>0</v>
      </c>
      <c r="I319" s="18" t="n">
        <f aca="false">IF($B$319=1,MIN(Assumptions!$B$67,MAX(Assumptions!$B$4,Assumptions!$B$25-(Assumptions!$B$4))),Assumptions!$B$4)</f>
        <v>0</v>
      </c>
      <c r="J319" s="18" t="n">
        <f aca="false">IF($C$319=1,MIN(Assumptions!$B$66,MAX(Assumptions!$B$4,Assumptions!$B$25-($I$319))),Assumptions!$B$4)</f>
        <v>300000000</v>
      </c>
      <c r="K319" s="18" t="n">
        <f aca="false">IF($D$319=1,MIN(Assumptions!$B$61,MAX(Assumptions!$B$4,Assumptions!$B$25-($I$319+$J$319))),Assumptions!$B$4)</f>
        <v>100000000</v>
      </c>
      <c r="L319" s="18" t="n">
        <f aca="false">IF($E$319=1,MIN(Assumptions!$B$56,MAX(Assumptions!$B$4,Assumptions!$B$25-($I$319+$J$319+$K$319))),Assumptions!$B$4)</f>
        <v>60000000</v>
      </c>
      <c r="M319" s="18" t="n">
        <f aca="false">IF($F$319=1,MIN(Assumptions!$B$51,MAX(Assumptions!$B$4,Assumptions!$B$25-($I$319+$J$319+$K$319+$L$319))),Assumptions!$B$4)</f>
        <v>0</v>
      </c>
      <c r="N319" s="18" t="n">
        <f aca="false">IF($G$319=1,MIN(Assumptions!$B$46,MAX(Assumptions!$B$4,Assumptions!$B$25-($I$319+$J$319+$K$319+$L$319+$M$319))),Assumptions!$B$4)</f>
        <v>0</v>
      </c>
      <c r="O319" s="18" t="n">
        <f aca="false">IF($H$319=1,MIN(Assumptions!$B$41,MAX(Assumptions!$B$4,Assumptions!$B$25-($I$319+$J$319+$K$319+$L$319+$M$319+$N$319))),Assumptions!$B$4)</f>
        <v>0</v>
      </c>
      <c r="P319" s="18" t="n">
        <f aca="false">$I$319+$J$319+$K$319+$L$319+$M$319+$N$319+$O$319</f>
        <v>460000000</v>
      </c>
      <c r="Q319" s="18" t="n">
        <f aca="false">MAX(Assumptions!$B$4,Assumptions!$B$25-$P$319)</f>
        <v>740000000</v>
      </c>
      <c r="R319" s="18" t="n">
        <f aca="false">$J$120+$O$120+Assumptions!$B$20+IF($B$319=0,$D$120,Assumptions!$B$4)+IF($C$319=0,$AI$120,Assumptions!$B$4)+IF($D$319=0,$AF$120,Assumptions!$B$4)+IF($E$319=0,$AC$120,Assumptions!$B$4)+IF($F$319=0,$Z$120,Assumptions!$B$4)+IF($G$319=0,$W$120,Assumptions!$B$4)+IF($H$319=0,$T$120,Assumptions!$B$4)</f>
        <v>23077780.8981917</v>
      </c>
      <c r="S319" s="18" t="n">
        <f aca="false">IF($R$319&gt;Assumptions!$B$4,$Q$319/$R$319&gt;Assumptions!$B$13,FALSE())</f>
        <v>1</v>
      </c>
      <c r="T319" s="18" t="n">
        <f aca="false">IF($S$319,($Q$319+Assumptions!$B$14*Assumptions!$B$13)/($R$319+Assumptions!$B$14),IF($R$319&gt;Assumptions!$B$4,$Q$319/$R$319,Assumptions!$B$4))</f>
        <v>29.0291015845121</v>
      </c>
      <c r="U319" s="18" t="n">
        <f aca="false">IF($B$319=1,$I$319,$D$120*$T$319)</f>
        <v>23143975.7709909</v>
      </c>
      <c r="V319" s="18" t="n">
        <f aca="false">IF($C$319=1,$J$319,$AI$120*$T$319)</f>
        <v>300000000</v>
      </c>
      <c r="W319" s="18" t="n">
        <f aca="false">IF($D$319=1,$K$319,$AF$120*$T$319)</f>
        <v>100000000</v>
      </c>
      <c r="X319" s="18" t="n">
        <f aca="false">IF($E$319=1,$L$319,$AC$120*$T$319)</f>
        <v>60000000</v>
      </c>
      <c r="Y319" s="18" t="n">
        <f aca="false">IF($F$319=1,$M$319,$Z$120*$T$319)</f>
        <v>87087304.7535364</v>
      </c>
      <c r="Z319" s="18" t="n">
        <f aca="false">IF($G$319=1,$N$319,$W$120*$T$319)</f>
        <v>145145507.922561</v>
      </c>
      <c r="AA319" s="18" t="n">
        <f aca="false">IF($H$319=1,$O$319,$T$120*$T$319)</f>
        <v>145145507.922561</v>
      </c>
      <c r="AB319" s="18" t="n">
        <f aca="false">($J$120+$O$120)*$T$319</f>
        <v>8143035.40846215</v>
      </c>
      <c r="AC319" s="18" t="n">
        <f aca="false">Assumptions!$B$20*$T$319</f>
        <v>261261914.260609</v>
      </c>
      <c r="AD319" s="18" t="n">
        <f aca="false">IF($S$319,Assumptions!$B$14*($T$319-Assumptions!$B$13),Assumptions!$B$4)</f>
        <v>70072753.9612803</v>
      </c>
      <c r="AE319" s="18" t="n">
        <f aca="false">$U$319+$V$319+$W$319+$X$319+$Y$319+$Z$319+$AA$319+$AB$319+$AC$319+$AD$319</f>
        <v>1200000000</v>
      </c>
      <c r="AF319" s="18" t="n">
        <f aca="false">IF(AND(IF($B$319=1,$U$319&gt;=INDEX($U$263:$U$390,1+$A$319-Assumptions!$B$77),$U$319&gt;INDEX($U$263:$U$390,1+$A$319+Assumptions!$B$77)),IF($C$319=1,$V$319&gt;=INDEX($V$263:$V$390,1+$A$319-Assumptions!$B$78),$V$319&gt;INDEX($V$263:$V$390,1+$A$319+Assumptions!$B$78)),IF($D$319=1,$W$319&gt;=INDEX($W$263:$W$390,1+$A$319-Assumptions!$B$79),$W$319&gt;INDEX($W$263:$W$390,1+$A$319+Assumptions!$B$79)),IF($E$319=1,$X$319&gt;=INDEX($X$263:$X$390,1+$A$319-Assumptions!$B$80),$X$319&gt;INDEX($X$263:$X$390,1+$A$319+Assumptions!$B$80)),IF($F$319=1,$Y$319&gt;=INDEX($Y$263:$Y$390,1+$A$319-Assumptions!$B$81),$Y$319&gt;INDEX($Y$263:$Y$390,1+$A$319+Assumptions!$B$81)),IF($G$319=1,$Z$319&gt;=INDEX($Z$263:$Z$390,1+$A$319-Assumptions!$B$82),$Z$319&gt;INDEX($Z$263:$Z$390,1+$A$319+Assumptions!$B$82)),IF($H$319=1,$AA$319&gt;=INDEX($AA$263:$AA$390,1+$A$319-Assumptions!$B$83),$AA$319&gt;INDEX($AA$263:$AA$390,1+$A$319+Assumptions!$B$83))),1,0)</f>
        <v>0</v>
      </c>
      <c r="AG319" s="16"/>
      <c r="AH319" s="16"/>
      <c r="AI319" s="16"/>
    </row>
    <row r="320" customFormat="false" ht="23.85" hidden="true" customHeight="false" outlineLevel="0" collapsed="false">
      <c r="A320" s="6" t="n">
        <f aca="false">ROW()-ROW($A$263)+Assumptions!$B$4</f>
        <v>57</v>
      </c>
      <c r="B320" s="18" t="n">
        <f aca="false">MOD(QUOTIENT($A$320,Assumptions!$B$77),2)</f>
        <v>0</v>
      </c>
      <c r="C320" s="18" t="n">
        <f aca="false">MOD(QUOTIENT($A$320,Assumptions!$B$78),2)</f>
        <v>1</v>
      </c>
      <c r="D320" s="18" t="n">
        <f aca="false">MOD(QUOTIENT($A$320,Assumptions!$B$79),2)</f>
        <v>1</v>
      </c>
      <c r="E320" s="18" t="n">
        <f aca="false">MOD(QUOTIENT($A$320,Assumptions!$B$80),2)</f>
        <v>1</v>
      </c>
      <c r="F320" s="18" t="n">
        <f aca="false">MOD(QUOTIENT($A$320,Assumptions!$B$81),2)</f>
        <v>0</v>
      </c>
      <c r="G320" s="18" t="n">
        <f aca="false">MOD(QUOTIENT($A$320,Assumptions!$B$82),2)</f>
        <v>0</v>
      </c>
      <c r="H320" s="18" t="n">
        <f aca="false">MOD(QUOTIENT($A$320,Assumptions!$B$83),2)</f>
        <v>1</v>
      </c>
      <c r="I320" s="18" t="n">
        <f aca="false">IF($B$320=1,MIN(Assumptions!$B$67,MAX(Assumptions!$B$4,Assumptions!$B$25-(Assumptions!$B$4))),Assumptions!$B$4)</f>
        <v>0</v>
      </c>
      <c r="J320" s="18" t="n">
        <f aca="false">IF($C$320=1,MIN(Assumptions!$B$66,MAX(Assumptions!$B$4,Assumptions!$B$25-($I$320))),Assumptions!$B$4)</f>
        <v>300000000</v>
      </c>
      <c r="K320" s="18" t="n">
        <f aca="false">IF($D$320=1,MIN(Assumptions!$B$61,MAX(Assumptions!$B$4,Assumptions!$B$25-($I$320+$J$320))),Assumptions!$B$4)</f>
        <v>100000000</v>
      </c>
      <c r="L320" s="18" t="n">
        <f aca="false">IF($E$320=1,MIN(Assumptions!$B$56,MAX(Assumptions!$B$4,Assumptions!$B$25-($I$320+$J$320+$K$320))),Assumptions!$B$4)</f>
        <v>60000000</v>
      </c>
      <c r="M320" s="18" t="n">
        <f aca="false">IF($F$320=1,MIN(Assumptions!$B$51,MAX(Assumptions!$B$4,Assumptions!$B$25-($I$320+$J$320+$K$320+$L$320))),Assumptions!$B$4)</f>
        <v>0</v>
      </c>
      <c r="N320" s="18" t="n">
        <f aca="false">IF($G$320=1,MIN(Assumptions!$B$46,MAX(Assumptions!$B$4,Assumptions!$B$25-($I$320+$J$320+$K$320+$L$320+$M$320))),Assumptions!$B$4)</f>
        <v>0</v>
      </c>
      <c r="O320" s="18" t="n">
        <f aca="false">IF($H$320=1,MIN(Assumptions!$B$41,MAX(Assumptions!$B$4,Assumptions!$B$25-($I$320+$J$320+$K$320+$L$320+$M$320+$N$320))),Assumptions!$B$4)</f>
        <v>5000000</v>
      </c>
      <c r="P320" s="18" t="n">
        <f aca="false">$I$320+$J$320+$K$320+$L$320+$M$320+$N$320+$O$320</f>
        <v>465000000</v>
      </c>
      <c r="Q320" s="18" t="n">
        <f aca="false">MAX(Assumptions!$B$4,Assumptions!$B$25-$P$320)</f>
        <v>735000000</v>
      </c>
      <c r="R320" s="18" t="n">
        <f aca="false">$J$120+$O$120+Assumptions!$B$20+IF($B$320=0,$D$120,Assumptions!$B$4)+IF($C$320=0,$AI$120,Assumptions!$B$4)+IF($D$320=0,$AF$120,Assumptions!$B$4)+IF($E$320=0,$AC$120,Assumptions!$B$4)+IF($F$320=0,$Z$120,Assumptions!$B$4)+IF($G$320=0,$W$120,Assumptions!$B$4)+IF($H$320=0,$T$120,Assumptions!$B$4)</f>
        <v>18077780.8981917</v>
      </c>
      <c r="S320" s="18" t="n">
        <f aca="false">IF($R$320&gt;Assumptions!$B$4,$Q$320/$R$320&gt;Assumptions!$B$13,FALSE())</f>
        <v>1</v>
      </c>
      <c r="T320" s="18" t="n">
        <f aca="false">IF($S$320,($Q$320+Assumptions!$B$14*Assumptions!$B$13)/($R$320+Assumptions!$B$14),IF($R$320&gt;Assumptions!$B$4,$Q$320/$R$320,Assumptions!$B$4))</f>
        <v>35.8396273946531</v>
      </c>
      <c r="U320" s="18" t="n">
        <f aca="false">IF($B$320=1,$I$320,$D$120*$T$320)</f>
        <v>28573790.5339013</v>
      </c>
      <c r="V320" s="18" t="n">
        <f aca="false">IF($C$320=1,$J$320,$AI$120*$T$320)</f>
        <v>300000000</v>
      </c>
      <c r="W320" s="18" t="n">
        <f aca="false">IF($D$320=1,$K$320,$AF$120*$T$320)</f>
        <v>100000000</v>
      </c>
      <c r="X320" s="18" t="n">
        <f aca="false">IF($E$320=1,$L$320,$AC$120*$T$320)</f>
        <v>60000000</v>
      </c>
      <c r="Y320" s="18" t="n">
        <f aca="false">IF($F$320=1,$M$320,$Z$120*$T$320)</f>
        <v>107518882.183959</v>
      </c>
      <c r="Z320" s="18" t="n">
        <f aca="false">IF($G$320=1,$N$320,$W$120*$T$320)</f>
        <v>179198136.973266</v>
      </c>
      <c r="AA320" s="18" t="n">
        <f aca="false">IF($H$320=1,$O$320,$T$120*$T$320)</f>
        <v>5000000</v>
      </c>
      <c r="AB320" s="18" t="n">
        <f aca="false">($J$120+$O$120)*$T$320</f>
        <v>10053475.2703631</v>
      </c>
      <c r="AC320" s="18" t="n">
        <f aca="false">Assumptions!$B$20*$T$320</f>
        <v>322556646.551878</v>
      </c>
      <c r="AD320" s="18" t="n">
        <f aca="false">IF($S$320,Assumptions!$B$14*($T$320-Assumptions!$B$13),Assumptions!$B$4)</f>
        <v>87099068.4866328</v>
      </c>
      <c r="AE320" s="18" t="n">
        <f aca="false">$U$320+$V$320+$W$320+$X$320+$Y$320+$Z$320+$AA$320+$AB$320+$AC$320+$AD$320</f>
        <v>1200000000</v>
      </c>
      <c r="AF320" s="18" t="n">
        <f aca="false">IF(AND(IF($B$320=1,$U$320&gt;=INDEX($U$263:$U$390,1+$A$320-Assumptions!$B$77),$U$320&gt;INDEX($U$263:$U$390,1+$A$320+Assumptions!$B$77)),IF($C$320=1,$V$320&gt;=INDEX($V$263:$V$390,1+$A$320-Assumptions!$B$78),$V$320&gt;INDEX($V$263:$V$390,1+$A$320+Assumptions!$B$78)),IF($D$320=1,$W$320&gt;=INDEX($W$263:$W$390,1+$A$320-Assumptions!$B$79),$W$320&gt;INDEX($W$263:$W$390,1+$A$320+Assumptions!$B$79)),IF($E$320=1,$X$320&gt;=INDEX($X$263:$X$390,1+$A$320-Assumptions!$B$80),$X$320&gt;INDEX($X$263:$X$390,1+$A$320+Assumptions!$B$80)),IF($F$320=1,$Y$320&gt;=INDEX($Y$263:$Y$390,1+$A$320-Assumptions!$B$81),$Y$320&gt;INDEX($Y$263:$Y$390,1+$A$320+Assumptions!$B$81)),IF($G$320=1,$Z$320&gt;=INDEX($Z$263:$Z$390,1+$A$320-Assumptions!$B$82),$Z$320&gt;INDEX($Z$263:$Z$390,1+$A$320+Assumptions!$B$82)),IF($H$320=1,$AA$320&gt;=INDEX($AA$263:$AA$390,1+$A$320-Assumptions!$B$83),$AA$320&gt;INDEX($AA$263:$AA$390,1+$A$320+Assumptions!$B$83))),1,0)</f>
        <v>0</v>
      </c>
      <c r="AG320" s="16"/>
      <c r="AH320" s="16"/>
      <c r="AI320" s="16"/>
    </row>
    <row r="321" customFormat="false" ht="23.85" hidden="true" customHeight="false" outlineLevel="0" collapsed="false">
      <c r="A321" s="6" t="n">
        <f aca="false">ROW()-ROW($A$263)+Assumptions!$B$4</f>
        <v>58</v>
      </c>
      <c r="B321" s="18" t="n">
        <f aca="false">MOD(QUOTIENT($A$321,Assumptions!$B$77),2)</f>
        <v>0</v>
      </c>
      <c r="C321" s="18" t="n">
        <f aca="false">MOD(QUOTIENT($A$321,Assumptions!$B$78),2)</f>
        <v>1</v>
      </c>
      <c r="D321" s="18" t="n">
        <f aca="false">MOD(QUOTIENT($A$321,Assumptions!$B$79),2)</f>
        <v>1</v>
      </c>
      <c r="E321" s="18" t="n">
        <f aca="false">MOD(QUOTIENT($A$321,Assumptions!$B$80),2)</f>
        <v>1</v>
      </c>
      <c r="F321" s="18" t="n">
        <f aca="false">MOD(QUOTIENT($A$321,Assumptions!$B$81),2)</f>
        <v>0</v>
      </c>
      <c r="G321" s="18" t="n">
        <f aca="false">MOD(QUOTIENT($A$321,Assumptions!$B$82),2)</f>
        <v>1</v>
      </c>
      <c r="H321" s="18" t="n">
        <f aca="false">MOD(QUOTIENT($A$321,Assumptions!$B$83),2)</f>
        <v>0</v>
      </c>
      <c r="I321" s="18" t="n">
        <f aca="false">IF($B$321=1,MIN(Assumptions!$B$67,MAX(Assumptions!$B$4,Assumptions!$B$25-(Assumptions!$B$4))),Assumptions!$B$4)</f>
        <v>0</v>
      </c>
      <c r="J321" s="18" t="n">
        <f aca="false">IF($C$321=1,MIN(Assumptions!$B$66,MAX(Assumptions!$B$4,Assumptions!$B$25-($I$321))),Assumptions!$B$4)</f>
        <v>300000000</v>
      </c>
      <c r="K321" s="18" t="n">
        <f aca="false">IF($D$321=1,MIN(Assumptions!$B$61,MAX(Assumptions!$B$4,Assumptions!$B$25-($I$321+$J$321))),Assumptions!$B$4)</f>
        <v>100000000</v>
      </c>
      <c r="L321" s="18" t="n">
        <f aca="false">IF($E$321=1,MIN(Assumptions!$B$56,MAX(Assumptions!$B$4,Assumptions!$B$25-($I$321+$J$321+$K$321))),Assumptions!$B$4)</f>
        <v>60000000</v>
      </c>
      <c r="M321" s="18" t="n">
        <f aca="false">IF($F$321=1,MIN(Assumptions!$B$51,MAX(Assumptions!$B$4,Assumptions!$B$25-($I$321+$J$321+$K$321+$L$321))),Assumptions!$B$4)</f>
        <v>0</v>
      </c>
      <c r="N321" s="18" t="n">
        <f aca="false">IF($G$321=1,MIN(Assumptions!$B$46,MAX(Assumptions!$B$4,Assumptions!$B$25-($I$321+$J$321+$K$321+$L$321+$M$321))),Assumptions!$B$4)</f>
        <v>15000000</v>
      </c>
      <c r="O321" s="18" t="n">
        <f aca="false">IF($H$321=1,MIN(Assumptions!$B$41,MAX(Assumptions!$B$4,Assumptions!$B$25-($I$321+$J$321+$K$321+$L$321+$M$321+$N$321))),Assumptions!$B$4)</f>
        <v>0</v>
      </c>
      <c r="P321" s="18" t="n">
        <f aca="false">$I$321+$J$321+$K$321+$L$321+$M$321+$N$321+$O$321</f>
        <v>475000000</v>
      </c>
      <c r="Q321" s="18" t="n">
        <f aca="false">MAX(Assumptions!$B$4,Assumptions!$B$25-$P$321)</f>
        <v>725000000</v>
      </c>
      <c r="R321" s="18" t="n">
        <f aca="false">$J$120+$O$120+Assumptions!$B$20+IF($B$321=0,$D$120,Assumptions!$B$4)+IF($C$321=0,$AI$120,Assumptions!$B$4)+IF($D$321=0,$AF$120,Assumptions!$B$4)+IF($E$321=0,$AC$120,Assumptions!$B$4)+IF($F$321=0,$Z$120,Assumptions!$B$4)+IF($G$321=0,$W$120,Assumptions!$B$4)+IF($H$321=0,$T$120,Assumptions!$B$4)</f>
        <v>18077780.8981917</v>
      </c>
      <c r="S321" s="18" t="n">
        <f aca="false">IF($R$321&gt;Assumptions!$B$4,$Q$321/$R$321&gt;Assumptions!$B$13,FALSE())</f>
        <v>1</v>
      </c>
      <c r="T321" s="18" t="n">
        <f aca="false">IF($S$321,($Q$321+Assumptions!$B$14*Assumptions!$B$13)/($R$321+Assumptions!$B$14),IF($R$321&gt;Assumptions!$B$4,$Q$321/$R$321,Assumptions!$B$4))</f>
        <v>35.3536663452341</v>
      </c>
      <c r="U321" s="18" t="n">
        <f aca="false">IF($B$321=1,$I$321,$D$120*$T$321)</f>
        <v>28186349.306323</v>
      </c>
      <c r="V321" s="18" t="n">
        <f aca="false">IF($C$321=1,$J$321,$AI$120*$T$321)</f>
        <v>300000000</v>
      </c>
      <c r="W321" s="18" t="n">
        <f aca="false">IF($D$321=1,$K$321,$AF$120*$T$321)</f>
        <v>100000000</v>
      </c>
      <c r="X321" s="18" t="n">
        <f aca="false">IF($E$321=1,$L$321,$AC$120*$T$321)</f>
        <v>60000000</v>
      </c>
      <c r="Y321" s="18" t="n">
        <f aca="false">IF($F$321=1,$M$321,$Z$120*$T$321)</f>
        <v>106060999.035702</v>
      </c>
      <c r="Z321" s="18" t="n">
        <f aca="false">IF($G$321=1,$N$321,$W$120*$T$321)</f>
        <v>15000000</v>
      </c>
      <c r="AA321" s="18" t="n">
        <f aca="false">IF($H$321=1,$O$321,$T$120*$T$321)</f>
        <v>176768331.72617</v>
      </c>
      <c r="AB321" s="18" t="n">
        <f aca="false">($J$120+$O$120)*$T$321</f>
        <v>9917156.9616124</v>
      </c>
      <c r="AC321" s="18" t="n">
        <f aca="false">Assumptions!$B$20*$T$321</f>
        <v>318182997.107107</v>
      </c>
      <c r="AD321" s="18" t="n">
        <f aca="false">IF($S$321,Assumptions!$B$14*($T$321-Assumptions!$B$13),Assumptions!$B$4)</f>
        <v>85884165.8630852</v>
      </c>
      <c r="AE321" s="18" t="n">
        <f aca="false">$U$321+$V$321+$W$321+$X$321+$Y$321+$Z$321+$AA$321+$AB$321+$AC$321+$AD$321</f>
        <v>1200000000</v>
      </c>
      <c r="AF321" s="18" t="n">
        <f aca="false">IF(AND(IF($B$321=1,$U$321&gt;=INDEX($U$263:$U$390,1+$A$321-Assumptions!$B$77),$U$321&gt;INDEX($U$263:$U$390,1+$A$321+Assumptions!$B$77)),IF($C$321=1,$V$321&gt;=INDEX($V$263:$V$390,1+$A$321-Assumptions!$B$78),$V$321&gt;INDEX($V$263:$V$390,1+$A$321+Assumptions!$B$78)),IF($D$321=1,$W$321&gt;=INDEX($W$263:$W$390,1+$A$321-Assumptions!$B$79),$W$321&gt;INDEX($W$263:$W$390,1+$A$321+Assumptions!$B$79)),IF($E$321=1,$X$321&gt;=INDEX($X$263:$X$390,1+$A$321-Assumptions!$B$80),$X$321&gt;INDEX($X$263:$X$390,1+$A$321+Assumptions!$B$80)),IF($F$321=1,$Y$321&gt;=INDEX($Y$263:$Y$390,1+$A$321-Assumptions!$B$81),$Y$321&gt;INDEX($Y$263:$Y$390,1+$A$321+Assumptions!$B$81)),IF($G$321=1,$Z$321&gt;=INDEX($Z$263:$Z$390,1+$A$321-Assumptions!$B$82),$Z$321&gt;INDEX($Z$263:$Z$390,1+$A$321+Assumptions!$B$82)),IF($H$321=1,$AA$321&gt;=INDEX($AA$263:$AA$390,1+$A$321-Assumptions!$B$83),$AA$321&gt;INDEX($AA$263:$AA$390,1+$A$321+Assumptions!$B$83))),1,0)</f>
        <v>0</v>
      </c>
      <c r="AG321" s="16"/>
      <c r="AH321" s="16"/>
      <c r="AI321" s="16"/>
    </row>
    <row r="322" customFormat="false" ht="23.85" hidden="true" customHeight="false" outlineLevel="0" collapsed="false">
      <c r="A322" s="6" t="n">
        <f aca="false">ROW()-ROW($A$263)+Assumptions!$B$4</f>
        <v>59</v>
      </c>
      <c r="B322" s="18" t="n">
        <f aca="false">MOD(QUOTIENT($A$322,Assumptions!$B$77),2)</f>
        <v>0</v>
      </c>
      <c r="C322" s="18" t="n">
        <f aca="false">MOD(QUOTIENT($A$322,Assumptions!$B$78),2)</f>
        <v>1</v>
      </c>
      <c r="D322" s="18" t="n">
        <f aca="false">MOD(QUOTIENT($A$322,Assumptions!$B$79),2)</f>
        <v>1</v>
      </c>
      <c r="E322" s="18" t="n">
        <f aca="false">MOD(QUOTIENT($A$322,Assumptions!$B$80),2)</f>
        <v>1</v>
      </c>
      <c r="F322" s="18" t="n">
        <f aca="false">MOD(QUOTIENT($A$322,Assumptions!$B$81),2)</f>
        <v>0</v>
      </c>
      <c r="G322" s="18" t="n">
        <f aca="false">MOD(QUOTIENT($A$322,Assumptions!$B$82),2)</f>
        <v>1</v>
      </c>
      <c r="H322" s="18" t="n">
        <f aca="false">MOD(QUOTIENT($A$322,Assumptions!$B$83),2)</f>
        <v>1</v>
      </c>
      <c r="I322" s="18" t="n">
        <f aca="false">IF($B$322=1,MIN(Assumptions!$B$67,MAX(Assumptions!$B$4,Assumptions!$B$25-(Assumptions!$B$4))),Assumptions!$B$4)</f>
        <v>0</v>
      </c>
      <c r="J322" s="18" t="n">
        <f aca="false">IF($C$322=1,MIN(Assumptions!$B$66,MAX(Assumptions!$B$4,Assumptions!$B$25-($I$322))),Assumptions!$B$4)</f>
        <v>300000000</v>
      </c>
      <c r="K322" s="18" t="n">
        <f aca="false">IF($D$322=1,MIN(Assumptions!$B$61,MAX(Assumptions!$B$4,Assumptions!$B$25-($I$322+$J$322))),Assumptions!$B$4)</f>
        <v>100000000</v>
      </c>
      <c r="L322" s="18" t="n">
        <f aca="false">IF($E$322=1,MIN(Assumptions!$B$56,MAX(Assumptions!$B$4,Assumptions!$B$25-($I$322+$J$322+$K$322))),Assumptions!$B$4)</f>
        <v>60000000</v>
      </c>
      <c r="M322" s="18" t="n">
        <f aca="false">IF($F$322=1,MIN(Assumptions!$B$51,MAX(Assumptions!$B$4,Assumptions!$B$25-($I$322+$J$322+$K$322+$L$322))),Assumptions!$B$4)</f>
        <v>0</v>
      </c>
      <c r="N322" s="18" t="n">
        <f aca="false">IF($G$322=1,MIN(Assumptions!$B$46,MAX(Assumptions!$B$4,Assumptions!$B$25-($I$322+$J$322+$K$322+$L$322+$M$322))),Assumptions!$B$4)</f>
        <v>15000000</v>
      </c>
      <c r="O322" s="18" t="n">
        <f aca="false">IF($H$322=1,MIN(Assumptions!$B$41,MAX(Assumptions!$B$4,Assumptions!$B$25-($I$322+$J$322+$K$322+$L$322+$M$322+$N$322))),Assumptions!$B$4)</f>
        <v>5000000</v>
      </c>
      <c r="P322" s="18" t="n">
        <f aca="false">$I$322+$J$322+$K$322+$L$322+$M$322+$N$322+$O$322</f>
        <v>480000000</v>
      </c>
      <c r="Q322" s="18" t="n">
        <f aca="false">MAX(Assumptions!$B$4,Assumptions!$B$25-$P$322)</f>
        <v>720000000</v>
      </c>
      <c r="R322" s="18" t="n">
        <f aca="false">$J$120+$O$120+Assumptions!$B$20+IF($B$322=0,$D$120,Assumptions!$B$4)+IF($C$322=0,$AI$120,Assumptions!$B$4)+IF($D$322=0,$AF$120,Assumptions!$B$4)+IF($E$322=0,$AC$120,Assumptions!$B$4)+IF($F$322=0,$Z$120,Assumptions!$B$4)+IF($G$322=0,$W$120,Assumptions!$B$4)+IF($H$322=0,$T$120,Assumptions!$B$4)</f>
        <v>13077780.8981917</v>
      </c>
      <c r="S322" s="18" t="n">
        <f aca="false">IF($R$322&gt;Assumptions!$B$4,$Q$322/$R$322&gt;Assumptions!$B$13,FALSE())</f>
        <v>1</v>
      </c>
      <c r="T322" s="18" t="n">
        <f aca="false">IF($S$322,($Q$322+Assumptions!$B$14*Assumptions!$B$13)/($R$322+Assumptions!$B$14),IF($R$322&gt;Assumptions!$B$4,$Q$322/$R$322,Assumptions!$B$4))</f>
        <v>46.3801618935255</v>
      </c>
      <c r="U322" s="18" t="n">
        <f aca="false">IF($B$322=1,$I$322,$D$120*$T$322)</f>
        <v>36977422.1221883</v>
      </c>
      <c r="V322" s="18" t="n">
        <f aca="false">IF($C$322=1,$J$322,$AI$120*$T$322)</f>
        <v>300000000</v>
      </c>
      <c r="W322" s="18" t="n">
        <f aca="false">IF($D$322=1,$K$322,$AF$120*$T$322)</f>
        <v>100000000</v>
      </c>
      <c r="X322" s="18" t="n">
        <f aca="false">IF($E$322=1,$L$322,$AC$120*$T$322)</f>
        <v>60000000</v>
      </c>
      <c r="Y322" s="18" t="n">
        <f aca="false">IF($F$322=1,$M$322,$Z$120*$T$322)</f>
        <v>139140485.680577</v>
      </c>
      <c r="Z322" s="18" t="n">
        <f aca="false">IF($G$322=1,$N$322,$W$120*$T$322)</f>
        <v>15000000</v>
      </c>
      <c r="AA322" s="18" t="n">
        <f aca="false">IF($H$322=1,$O$322,$T$120*$T$322)</f>
        <v>5000000</v>
      </c>
      <c r="AB322" s="18" t="n">
        <f aca="false">($J$120+$O$120)*$T$322</f>
        <v>13010230.4216913</v>
      </c>
      <c r="AC322" s="18" t="n">
        <f aca="false">Assumptions!$B$20*$T$322</f>
        <v>417421457.04173</v>
      </c>
      <c r="AD322" s="18" t="n">
        <f aca="false">IF($S$322,Assumptions!$B$14*($T$322-Assumptions!$B$13),Assumptions!$B$4)</f>
        <v>113450404.733814</v>
      </c>
      <c r="AE322" s="18" t="n">
        <f aca="false">$U$322+$V$322+$W$322+$X$322+$Y$322+$Z$322+$AA$322+$AB$322+$AC$322+$AD$322</f>
        <v>1200000000</v>
      </c>
      <c r="AF322" s="18" t="n">
        <f aca="false">IF(AND(IF($B$322=1,$U$322&gt;=INDEX($U$263:$U$390,1+$A$322-Assumptions!$B$77),$U$322&gt;INDEX($U$263:$U$390,1+$A$322+Assumptions!$B$77)),IF($C$322=1,$V$322&gt;=INDEX($V$263:$V$390,1+$A$322-Assumptions!$B$78),$V$322&gt;INDEX($V$263:$V$390,1+$A$322+Assumptions!$B$78)),IF($D$322=1,$W$322&gt;=INDEX($W$263:$W$390,1+$A$322-Assumptions!$B$79),$W$322&gt;INDEX($W$263:$W$390,1+$A$322+Assumptions!$B$79)),IF($E$322=1,$X$322&gt;=INDEX($X$263:$X$390,1+$A$322-Assumptions!$B$80),$X$322&gt;INDEX($X$263:$X$390,1+$A$322+Assumptions!$B$80)),IF($F$322=1,$Y$322&gt;=INDEX($Y$263:$Y$390,1+$A$322-Assumptions!$B$81),$Y$322&gt;INDEX($Y$263:$Y$390,1+$A$322+Assumptions!$B$81)),IF($G$322=1,$Z$322&gt;=INDEX($Z$263:$Z$390,1+$A$322-Assumptions!$B$82),$Z$322&gt;INDEX($Z$263:$Z$390,1+$A$322+Assumptions!$B$82)),IF($H$322=1,$AA$322&gt;=INDEX($AA$263:$AA$390,1+$A$322-Assumptions!$B$83),$AA$322&gt;INDEX($AA$263:$AA$390,1+$A$322+Assumptions!$B$83))),1,0)</f>
        <v>0</v>
      </c>
      <c r="AG322" s="16"/>
      <c r="AH322" s="16"/>
      <c r="AI322" s="16"/>
    </row>
    <row r="323" customFormat="false" ht="23.85" hidden="true" customHeight="false" outlineLevel="0" collapsed="false">
      <c r="A323" s="6" t="n">
        <f aca="false">ROW()-ROW($A$263)+Assumptions!$B$4</f>
        <v>60</v>
      </c>
      <c r="B323" s="18" t="n">
        <f aca="false">MOD(QUOTIENT($A$323,Assumptions!$B$77),2)</f>
        <v>0</v>
      </c>
      <c r="C323" s="18" t="n">
        <f aca="false">MOD(QUOTIENT($A$323,Assumptions!$B$78),2)</f>
        <v>1</v>
      </c>
      <c r="D323" s="18" t="n">
        <f aca="false">MOD(QUOTIENT($A$323,Assumptions!$B$79),2)</f>
        <v>1</v>
      </c>
      <c r="E323" s="18" t="n">
        <f aca="false">MOD(QUOTIENT($A$323,Assumptions!$B$80),2)</f>
        <v>1</v>
      </c>
      <c r="F323" s="18" t="n">
        <f aca="false">MOD(QUOTIENT($A$323,Assumptions!$B$81),2)</f>
        <v>1</v>
      </c>
      <c r="G323" s="18" t="n">
        <f aca="false">MOD(QUOTIENT($A$323,Assumptions!$B$82),2)</f>
        <v>0</v>
      </c>
      <c r="H323" s="18" t="n">
        <f aca="false">MOD(QUOTIENT($A$323,Assumptions!$B$83),2)</f>
        <v>0</v>
      </c>
      <c r="I323" s="18" t="n">
        <f aca="false">IF($B$323=1,MIN(Assumptions!$B$67,MAX(Assumptions!$B$4,Assumptions!$B$25-(Assumptions!$B$4))),Assumptions!$B$4)</f>
        <v>0</v>
      </c>
      <c r="J323" s="18" t="n">
        <f aca="false">IF($C$323=1,MIN(Assumptions!$B$66,MAX(Assumptions!$B$4,Assumptions!$B$25-($I$323))),Assumptions!$B$4)</f>
        <v>300000000</v>
      </c>
      <c r="K323" s="18" t="n">
        <f aca="false">IF($D$323=1,MIN(Assumptions!$B$61,MAX(Assumptions!$B$4,Assumptions!$B$25-($I$323+$J$323))),Assumptions!$B$4)</f>
        <v>100000000</v>
      </c>
      <c r="L323" s="18" t="n">
        <f aca="false">IF($E$323=1,MIN(Assumptions!$B$56,MAX(Assumptions!$B$4,Assumptions!$B$25-($I$323+$J$323+$K$323))),Assumptions!$B$4)</f>
        <v>60000000</v>
      </c>
      <c r="M323" s="18" t="n">
        <f aca="false">IF($F$323=1,MIN(Assumptions!$B$51,MAX(Assumptions!$B$4,Assumptions!$B$25-($I$323+$J$323+$K$323+$L$323))),Assumptions!$B$4)</f>
        <v>30000000</v>
      </c>
      <c r="N323" s="18" t="n">
        <f aca="false">IF($G$323=1,MIN(Assumptions!$B$46,MAX(Assumptions!$B$4,Assumptions!$B$25-($I$323+$J$323+$K$323+$L$323+$M$323))),Assumptions!$B$4)</f>
        <v>0</v>
      </c>
      <c r="O323" s="18" t="n">
        <f aca="false">IF($H$323=1,MIN(Assumptions!$B$41,MAX(Assumptions!$B$4,Assumptions!$B$25-($I$323+$J$323+$K$323+$L$323+$M$323+$N$323))),Assumptions!$B$4)</f>
        <v>0</v>
      </c>
      <c r="P323" s="18" t="n">
        <f aca="false">$I$323+$J$323+$K$323+$L$323+$M$323+$N$323+$O$323</f>
        <v>490000000</v>
      </c>
      <c r="Q323" s="18" t="n">
        <f aca="false">MAX(Assumptions!$B$4,Assumptions!$B$25-$P$323)</f>
        <v>710000000</v>
      </c>
      <c r="R323" s="18" t="n">
        <f aca="false">$J$120+$O$120+Assumptions!$B$20+IF($B$323=0,$D$120,Assumptions!$B$4)+IF($C$323=0,$AI$120,Assumptions!$B$4)+IF($D$323=0,$AF$120,Assumptions!$B$4)+IF($E$323=0,$AC$120,Assumptions!$B$4)+IF($F$323=0,$Z$120,Assumptions!$B$4)+IF($G$323=0,$W$120,Assumptions!$B$4)+IF($H$323=0,$T$120,Assumptions!$B$4)</f>
        <v>20077780.8981917</v>
      </c>
      <c r="S323" s="18" t="n">
        <f aca="false">IF($R$323&gt;Assumptions!$B$4,$Q$323/$R$323&gt;Assumptions!$B$13,FALSE())</f>
        <v>1</v>
      </c>
      <c r="T323" s="18" t="n">
        <f aca="false">IF($S$323,($Q$323+Assumptions!$B$14*Assumptions!$B$13)/($R$323+Assumptions!$B$14),IF($R$323&gt;Assumptions!$B$4,$Q$323/$R$323,Assumptions!$B$4))</f>
        <v>31.5575743786701</v>
      </c>
      <c r="U323" s="18" t="n">
        <f aca="false">IF($B$323=1,$I$323,$D$120*$T$323)</f>
        <v>25159846.3936223</v>
      </c>
      <c r="V323" s="18" t="n">
        <f aca="false">IF($C$323=1,$J$323,$AI$120*$T$323)</f>
        <v>300000000</v>
      </c>
      <c r="W323" s="18" t="n">
        <f aca="false">IF($D$323=1,$K$323,$AF$120*$T$323)</f>
        <v>100000000</v>
      </c>
      <c r="X323" s="18" t="n">
        <f aca="false">IF($E$323=1,$L$323,$AC$120*$T$323)</f>
        <v>60000000</v>
      </c>
      <c r="Y323" s="18" t="n">
        <f aca="false">IF($F$323=1,$M$323,$Z$120*$T$323)</f>
        <v>30000000</v>
      </c>
      <c r="Z323" s="18" t="n">
        <f aca="false">IF($G$323=1,$N$323,$W$120*$T$323)</f>
        <v>157787871.89335</v>
      </c>
      <c r="AA323" s="18" t="n">
        <f aca="false">IF($H$323=1,$O$323,$T$120*$T$323)</f>
        <v>157787871.89335</v>
      </c>
      <c r="AB323" s="18" t="n">
        <f aca="false">($J$120+$O$120)*$T$323</f>
        <v>8852304.46497151</v>
      </c>
      <c r="AC323" s="18" t="n">
        <f aca="false">Assumptions!$B$20*$T$323</f>
        <v>284018169.408031</v>
      </c>
      <c r="AD323" s="18" t="n">
        <f aca="false">IF($S$323,Assumptions!$B$14*($T$323-Assumptions!$B$13),Assumptions!$B$4)</f>
        <v>76393935.9466751</v>
      </c>
      <c r="AE323" s="18" t="n">
        <f aca="false">$U$323+$V$323+$W$323+$X$323+$Y$323+$Z$323+$AA$323+$AB$323+$AC$323+$AD$323</f>
        <v>1200000000</v>
      </c>
      <c r="AF323" s="18" t="n">
        <f aca="false">IF(AND(IF($B$323=1,$U$323&gt;=INDEX($U$263:$U$390,1+$A$323-Assumptions!$B$77),$U$323&gt;INDEX($U$263:$U$390,1+$A$323+Assumptions!$B$77)),IF($C$323=1,$V$323&gt;=INDEX($V$263:$V$390,1+$A$323-Assumptions!$B$78),$V$323&gt;INDEX($V$263:$V$390,1+$A$323+Assumptions!$B$78)),IF($D$323=1,$W$323&gt;=INDEX($W$263:$W$390,1+$A$323-Assumptions!$B$79),$W$323&gt;INDEX($W$263:$W$390,1+$A$323+Assumptions!$B$79)),IF($E$323=1,$X$323&gt;=INDEX($X$263:$X$390,1+$A$323-Assumptions!$B$80),$X$323&gt;INDEX($X$263:$X$390,1+$A$323+Assumptions!$B$80)),IF($F$323=1,$Y$323&gt;=INDEX($Y$263:$Y$390,1+$A$323-Assumptions!$B$81),$Y$323&gt;INDEX($Y$263:$Y$390,1+$A$323+Assumptions!$B$81)),IF($G$323=1,$Z$323&gt;=INDEX($Z$263:$Z$390,1+$A$323-Assumptions!$B$82),$Z$323&gt;INDEX($Z$263:$Z$390,1+$A$323+Assumptions!$B$82)),IF($H$323=1,$AA$323&gt;=INDEX($AA$263:$AA$390,1+$A$323-Assumptions!$B$83),$AA$323&gt;INDEX($AA$263:$AA$390,1+$A$323+Assumptions!$B$83))),1,0)</f>
        <v>0</v>
      </c>
      <c r="AG323" s="16"/>
      <c r="AH323" s="16"/>
      <c r="AI323" s="16"/>
    </row>
    <row r="324" customFormat="false" ht="23.85" hidden="true" customHeight="false" outlineLevel="0" collapsed="false">
      <c r="A324" s="6" t="n">
        <f aca="false">ROW()-ROW($A$263)+Assumptions!$B$4</f>
        <v>61</v>
      </c>
      <c r="B324" s="18" t="n">
        <f aca="false">MOD(QUOTIENT($A$324,Assumptions!$B$77),2)</f>
        <v>0</v>
      </c>
      <c r="C324" s="18" t="n">
        <f aca="false">MOD(QUOTIENT($A$324,Assumptions!$B$78),2)</f>
        <v>1</v>
      </c>
      <c r="D324" s="18" t="n">
        <f aca="false">MOD(QUOTIENT($A$324,Assumptions!$B$79),2)</f>
        <v>1</v>
      </c>
      <c r="E324" s="18" t="n">
        <f aca="false">MOD(QUOTIENT($A$324,Assumptions!$B$80),2)</f>
        <v>1</v>
      </c>
      <c r="F324" s="18" t="n">
        <f aca="false">MOD(QUOTIENT($A$324,Assumptions!$B$81),2)</f>
        <v>1</v>
      </c>
      <c r="G324" s="18" t="n">
        <f aca="false">MOD(QUOTIENT($A$324,Assumptions!$B$82),2)</f>
        <v>0</v>
      </c>
      <c r="H324" s="18" t="n">
        <f aca="false">MOD(QUOTIENT($A$324,Assumptions!$B$83),2)</f>
        <v>1</v>
      </c>
      <c r="I324" s="18" t="n">
        <f aca="false">IF($B$324=1,MIN(Assumptions!$B$67,MAX(Assumptions!$B$4,Assumptions!$B$25-(Assumptions!$B$4))),Assumptions!$B$4)</f>
        <v>0</v>
      </c>
      <c r="J324" s="18" t="n">
        <f aca="false">IF($C$324=1,MIN(Assumptions!$B$66,MAX(Assumptions!$B$4,Assumptions!$B$25-($I$324))),Assumptions!$B$4)</f>
        <v>300000000</v>
      </c>
      <c r="K324" s="18" t="n">
        <f aca="false">IF($D$324=1,MIN(Assumptions!$B$61,MAX(Assumptions!$B$4,Assumptions!$B$25-($I$324+$J$324))),Assumptions!$B$4)</f>
        <v>100000000</v>
      </c>
      <c r="L324" s="18" t="n">
        <f aca="false">IF($E$324=1,MIN(Assumptions!$B$56,MAX(Assumptions!$B$4,Assumptions!$B$25-($I$324+$J$324+$K$324))),Assumptions!$B$4)</f>
        <v>60000000</v>
      </c>
      <c r="M324" s="18" t="n">
        <f aca="false">IF($F$324=1,MIN(Assumptions!$B$51,MAX(Assumptions!$B$4,Assumptions!$B$25-($I$324+$J$324+$K$324+$L$324))),Assumptions!$B$4)</f>
        <v>30000000</v>
      </c>
      <c r="N324" s="18" t="n">
        <f aca="false">IF($G$324=1,MIN(Assumptions!$B$46,MAX(Assumptions!$B$4,Assumptions!$B$25-($I$324+$J$324+$K$324+$L$324+$M$324))),Assumptions!$B$4)</f>
        <v>0</v>
      </c>
      <c r="O324" s="18" t="n">
        <f aca="false">IF($H$324=1,MIN(Assumptions!$B$41,MAX(Assumptions!$B$4,Assumptions!$B$25-($I$324+$J$324+$K$324+$L$324+$M$324+$N$324))),Assumptions!$B$4)</f>
        <v>5000000</v>
      </c>
      <c r="P324" s="18" t="n">
        <f aca="false">$I$324+$J$324+$K$324+$L$324+$M$324+$N$324+$O$324</f>
        <v>495000000</v>
      </c>
      <c r="Q324" s="18" t="n">
        <f aca="false">MAX(Assumptions!$B$4,Assumptions!$B$25-$P$324)</f>
        <v>705000000</v>
      </c>
      <c r="R324" s="18" t="n">
        <f aca="false">$J$120+$O$120+Assumptions!$B$20+IF($B$324=0,$D$120,Assumptions!$B$4)+IF($C$324=0,$AI$120,Assumptions!$B$4)+IF($D$324=0,$AF$120,Assumptions!$B$4)+IF($E$324=0,$AC$120,Assumptions!$B$4)+IF($F$324=0,$Z$120,Assumptions!$B$4)+IF($G$324=0,$W$120,Assumptions!$B$4)+IF($H$324=0,$T$120,Assumptions!$B$4)</f>
        <v>15077780.8981917</v>
      </c>
      <c r="S324" s="18" t="n">
        <f aca="false">IF($R$324&gt;Assumptions!$B$4,$Q$324/$R$324&gt;Assumptions!$B$13,FALSE())</f>
        <v>1</v>
      </c>
      <c r="T324" s="18" t="n">
        <f aca="false">IF($S$324,($Q$324+Assumptions!$B$14*Assumptions!$B$13)/($R$324+Assumptions!$B$14),IF($R$324&gt;Assumptions!$B$4,$Q$324/$R$324,Assumptions!$B$4))</f>
        <v>40.249676799236</v>
      </c>
      <c r="U324" s="18" t="n">
        <f aca="false">IF($B$324=1,$I$324,$D$120*$T$324)</f>
        <v>32089782.1077844</v>
      </c>
      <c r="V324" s="18" t="n">
        <f aca="false">IF($C$324=1,$J$324,$AI$120*$T$324)</f>
        <v>300000000</v>
      </c>
      <c r="W324" s="18" t="n">
        <f aca="false">IF($D$324=1,$K$324,$AF$120*$T$324)</f>
        <v>100000000</v>
      </c>
      <c r="X324" s="18" t="n">
        <f aca="false">IF($E$324=1,$L$324,$AC$120*$T$324)</f>
        <v>60000000</v>
      </c>
      <c r="Y324" s="18" t="n">
        <f aca="false">IF($F$324=1,$M$324,$Z$120*$T$324)</f>
        <v>30000000</v>
      </c>
      <c r="Z324" s="18" t="n">
        <f aca="false">IF($G$324=1,$N$324,$W$120*$T$324)</f>
        <v>201248383.99618</v>
      </c>
      <c r="AA324" s="18" t="n">
        <f aca="false">IF($H$324=1,$O$324,$T$120*$T$324)</f>
        <v>5000000</v>
      </c>
      <c r="AB324" s="18" t="n">
        <f aca="false">($J$120+$O$120)*$T$324</f>
        <v>11290550.7048211</v>
      </c>
      <c r="AC324" s="18" t="n">
        <f aca="false">Assumptions!$B$20*$T$324</f>
        <v>362247091.193124</v>
      </c>
      <c r="AD324" s="18" t="n">
        <f aca="false">IF($S$324,Assumptions!$B$14*($T$324-Assumptions!$B$13),Assumptions!$B$4)</f>
        <v>98124191.9980901</v>
      </c>
      <c r="AE324" s="18" t="n">
        <f aca="false">$U$324+$V$324+$W$324+$X$324+$Y$324+$Z$324+$AA$324+$AB$324+$AC$324+$AD$324</f>
        <v>1200000000</v>
      </c>
      <c r="AF324" s="18" t="n">
        <f aca="false">IF(AND(IF($B$324=1,$U$324&gt;=INDEX($U$263:$U$390,1+$A$324-Assumptions!$B$77),$U$324&gt;INDEX($U$263:$U$390,1+$A$324+Assumptions!$B$77)),IF($C$324=1,$V$324&gt;=INDEX($V$263:$V$390,1+$A$324-Assumptions!$B$78),$V$324&gt;INDEX($V$263:$V$390,1+$A$324+Assumptions!$B$78)),IF($D$324=1,$W$324&gt;=INDEX($W$263:$W$390,1+$A$324-Assumptions!$B$79),$W$324&gt;INDEX($W$263:$W$390,1+$A$324+Assumptions!$B$79)),IF($E$324=1,$X$324&gt;=INDEX($X$263:$X$390,1+$A$324-Assumptions!$B$80),$X$324&gt;INDEX($X$263:$X$390,1+$A$324+Assumptions!$B$80)),IF($F$324=1,$Y$324&gt;=INDEX($Y$263:$Y$390,1+$A$324-Assumptions!$B$81),$Y$324&gt;INDEX($Y$263:$Y$390,1+$A$324+Assumptions!$B$81)),IF($G$324=1,$Z$324&gt;=INDEX($Z$263:$Z$390,1+$A$324-Assumptions!$B$82),$Z$324&gt;INDEX($Z$263:$Z$390,1+$A$324+Assumptions!$B$82)),IF($H$324=1,$AA$324&gt;=INDEX($AA$263:$AA$390,1+$A$324-Assumptions!$B$83),$AA$324&gt;INDEX($AA$263:$AA$390,1+$A$324+Assumptions!$B$83))),1,0)</f>
        <v>0</v>
      </c>
      <c r="AG324" s="16"/>
      <c r="AH324" s="16"/>
      <c r="AI324" s="16"/>
    </row>
    <row r="325" customFormat="false" ht="23.85" hidden="true" customHeight="false" outlineLevel="0" collapsed="false">
      <c r="A325" s="6" t="n">
        <f aca="false">ROW()-ROW($A$263)+Assumptions!$B$4</f>
        <v>62</v>
      </c>
      <c r="B325" s="18" t="n">
        <f aca="false">MOD(QUOTIENT($A$325,Assumptions!$B$77),2)</f>
        <v>0</v>
      </c>
      <c r="C325" s="18" t="n">
        <f aca="false">MOD(QUOTIENT($A$325,Assumptions!$B$78),2)</f>
        <v>1</v>
      </c>
      <c r="D325" s="18" t="n">
        <f aca="false">MOD(QUOTIENT($A$325,Assumptions!$B$79),2)</f>
        <v>1</v>
      </c>
      <c r="E325" s="18" t="n">
        <f aca="false">MOD(QUOTIENT($A$325,Assumptions!$B$80),2)</f>
        <v>1</v>
      </c>
      <c r="F325" s="18" t="n">
        <f aca="false">MOD(QUOTIENT($A$325,Assumptions!$B$81),2)</f>
        <v>1</v>
      </c>
      <c r="G325" s="18" t="n">
        <f aca="false">MOD(QUOTIENT($A$325,Assumptions!$B$82),2)</f>
        <v>1</v>
      </c>
      <c r="H325" s="18" t="n">
        <f aca="false">MOD(QUOTIENT($A$325,Assumptions!$B$83),2)</f>
        <v>0</v>
      </c>
      <c r="I325" s="18" t="n">
        <f aca="false">IF($B$325=1,MIN(Assumptions!$B$67,MAX(Assumptions!$B$4,Assumptions!$B$25-(Assumptions!$B$4))),Assumptions!$B$4)</f>
        <v>0</v>
      </c>
      <c r="J325" s="18" t="n">
        <f aca="false">IF($C$325=1,MIN(Assumptions!$B$66,MAX(Assumptions!$B$4,Assumptions!$B$25-($I$325))),Assumptions!$B$4)</f>
        <v>300000000</v>
      </c>
      <c r="K325" s="18" t="n">
        <f aca="false">IF($D$325=1,MIN(Assumptions!$B$61,MAX(Assumptions!$B$4,Assumptions!$B$25-($I$325+$J$325))),Assumptions!$B$4)</f>
        <v>100000000</v>
      </c>
      <c r="L325" s="18" t="n">
        <f aca="false">IF($E$325=1,MIN(Assumptions!$B$56,MAX(Assumptions!$B$4,Assumptions!$B$25-($I$325+$J$325+$K$325))),Assumptions!$B$4)</f>
        <v>60000000</v>
      </c>
      <c r="M325" s="18" t="n">
        <f aca="false">IF($F$325=1,MIN(Assumptions!$B$51,MAX(Assumptions!$B$4,Assumptions!$B$25-($I$325+$J$325+$K$325+$L$325))),Assumptions!$B$4)</f>
        <v>30000000</v>
      </c>
      <c r="N325" s="18" t="n">
        <f aca="false">IF($G$325=1,MIN(Assumptions!$B$46,MAX(Assumptions!$B$4,Assumptions!$B$25-($I$325+$J$325+$K$325+$L$325+$M$325))),Assumptions!$B$4)</f>
        <v>15000000</v>
      </c>
      <c r="O325" s="18" t="n">
        <f aca="false">IF($H$325=1,MIN(Assumptions!$B$41,MAX(Assumptions!$B$4,Assumptions!$B$25-($I$325+$J$325+$K$325+$L$325+$M$325+$N$325))),Assumptions!$B$4)</f>
        <v>0</v>
      </c>
      <c r="P325" s="18" t="n">
        <f aca="false">$I$325+$J$325+$K$325+$L$325+$M$325+$N$325+$O$325</f>
        <v>505000000</v>
      </c>
      <c r="Q325" s="18" t="n">
        <f aca="false">MAX(Assumptions!$B$4,Assumptions!$B$25-$P$325)</f>
        <v>695000000</v>
      </c>
      <c r="R325" s="18" t="n">
        <f aca="false">$J$120+$O$120+Assumptions!$B$20+IF($B$325=0,$D$120,Assumptions!$B$4)+IF($C$325=0,$AI$120,Assumptions!$B$4)+IF($D$325=0,$AF$120,Assumptions!$B$4)+IF($E$325=0,$AC$120,Assumptions!$B$4)+IF($F$325=0,$Z$120,Assumptions!$B$4)+IF($G$325=0,$W$120,Assumptions!$B$4)+IF($H$325=0,$T$120,Assumptions!$B$4)</f>
        <v>15077780.8981917</v>
      </c>
      <c r="S325" s="18" t="n">
        <f aca="false">IF($R$325&gt;Assumptions!$B$4,$Q$325/$R$325&gt;Assumptions!$B$13,FALSE())</f>
        <v>1</v>
      </c>
      <c r="T325" s="18" t="n">
        <f aca="false">IF($S$325,($Q$325+Assumptions!$B$14*Assumptions!$B$13)/($R$325+Assumptions!$B$14),IF($R$325&gt;Assumptions!$B$4,$Q$325/$R$325,Assumptions!$B$4))</f>
        <v>39.6807767738051</v>
      </c>
      <c r="U325" s="18" t="n">
        <f aca="false">IF($B$325=1,$I$325,$D$120*$T$325)</f>
        <v>31636216.2829393</v>
      </c>
      <c r="V325" s="18" t="n">
        <f aca="false">IF($C$325=1,$J$325,$AI$120*$T$325)</f>
        <v>300000000</v>
      </c>
      <c r="W325" s="18" t="n">
        <f aca="false">IF($D$325=1,$K$325,$AF$120*$T$325)</f>
        <v>100000000</v>
      </c>
      <c r="X325" s="18" t="n">
        <f aca="false">IF($E$325=1,$L$325,$AC$120*$T$325)</f>
        <v>60000000</v>
      </c>
      <c r="Y325" s="18" t="n">
        <f aca="false">IF($F$325=1,$M$325,$Z$120*$T$325)</f>
        <v>30000000</v>
      </c>
      <c r="Z325" s="18" t="n">
        <f aca="false">IF($G$325=1,$N$325,$W$120*$T$325)</f>
        <v>15000000</v>
      </c>
      <c r="AA325" s="18" t="n">
        <f aca="false">IF($H$325=1,$O$325,$T$120*$T$325)</f>
        <v>198403883.869026</v>
      </c>
      <c r="AB325" s="18" t="n">
        <f aca="false">($J$120+$O$120)*$T$325</f>
        <v>11130966.9492759</v>
      </c>
      <c r="AC325" s="18" t="n">
        <f aca="false">Assumptions!$B$20*$T$325</f>
        <v>357126990.964246</v>
      </c>
      <c r="AD325" s="18" t="n">
        <f aca="false">IF($S$325,Assumptions!$B$14*($T$325-Assumptions!$B$13),Assumptions!$B$4)</f>
        <v>96701941.9345128</v>
      </c>
      <c r="AE325" s="18" t="n">
        <f aca="false">$U$325+$V$325+$W$325+$X$325+$Y$325+$Z$325+$AA$325+$AB$325+$AC$325+$AD$325</f>
        <v>1200000000</v>
      </c>
      <c r="AF325" s="18" t="n">
        <f aca="false">IF(AND(IF($B$325=1,$U$325&gt;=INDEX($U$263:$U$390,1+$A$325-Assumptions!$B$77),$U$325&gt;INDEX($U$263:$U$390,1+$A$325+Assumptions!$B$77)),IF($C$325=1,$V$325&gt;=INDEX($V$263:$V$390,1+$A$325-Assumptions!$B$78),$V$325&gt;INDEX($V$263:$V$390,1+$A$325+Assumptions!$B$78)),IF($D$325=1,$W$325&gt;=INDEX($W$263:$W$390,1+$A$325-Assumptions!$B$79),$W$325&gt;INDEX($W$263:$W$390,1+$A$325+Assumptions!$B$79)),IF($E$325=1,$X$325&gt;=INDEX($X$263:$X$390,1+$A$325-Assumptions!$B$80),$X$325&gt;INDEX($X$263:$X$390,1+$A$325+Assumptions!$B$80)),IF($F$325=1,$Y$325&gt;=INDEX($Y$263:$Y$390,1+$A$325-Assumptions!$B$81),$Y$325&gt;INDEX($Y$263:$Y$390,1+$A$325+Assumptions!$B$81)),IF($G$325=1,$Z$325&gt;=INDEX($Z$263:$Z$390,1+$A$325-Assumptions!$B$82),$Z$325&gt;INDEX($Z$263:$Z$390,1+$A$325+Assumptions!$B$82)),IF($H$325=1,$AA$325&gt;=INDEX($AA$263:$AA$390,1+$A$325-Assumptions!$B$83),$AA$325&gt;INDEX($AA$263:$AA$390,1+$A$325+Assumptions!$B$83))),1,0)</f>
        <v>0</v>
      </c>
      <c r="AG325" s="16"/>
      <c r="AH325" s="16"/>
      <c r="AI325" s="16"/>
    </row>
    <row r="326" customFormat="false" ht="23.85" hidden="true" customHeight="false" outlineLevel="0" collapsed="false">
      <c r="A326" s="6" t="n">
        <f aca="false">ROW()-ROW($A$263)+Assumptions!$B$4</f>
        <v>63</v>
      </c>
      <c r="B326" s="18" t="n">
        <f aca="false">MOD(QUOTIENT($A$326,Assumptions!$B$77),2)</f>
        <v>0</v>
      </c>
      <c r="C326" s="18" t="n">
        <f aca="false">MOD(QUOTIENT($A$326,Assumptions!$B$78),2)</f>
        <v>1</v>
      </c>
      <c r="D326" s="18" t="n">
        <f aca="false">MOD(QUOTIENT($A$326,Assumptions!$B$79),2)</f>
        <v>1</v>
      </c>
      <c r="E326" s="18" t="n">
        <f aca="false">MOD(QUOTIENT($A$326,Assumptions!$B$80),2)</f>
        <v>1</v>
      </c>
      <c r="F326" s="18" t="n">
        <f aca="false">MOD(QUOTIENT($A$326,Assumptions!$B$81),2)</f>
        <v>1</v>
      </c>
      <c r="G326" s="18" t="n">
        <f aca="false">MOD(QUOTIENT($A$326,Assumptions!$B$82),2)</f>
        <v>1</v>
      </c>
      <c r="H326" s="18" t="n">
        <f aca="false">MOD(QUOTIENT($A$326,Assumptions!$B$83),2)</f>
        <v>1</v>
      </c>
      <c r="I326" s="18" t="n">
        <f aca="false">IF($B$326=1,MIN(Assumptions!$B$67,MAX(Assumptions!$B$4,Assumptions!$B$25-(Assumptions!$B$4))),Assumptions!$B$4)</f>
        <v>0</v>
      </c>
      <c r="J326" s="18" t="n">
        <f aca="false">IF($C$326=1,MIN(Assumptions!$B$66,MAX(Assumptions!$B$4,Assumptions!$B$25-($I$326))),Assumptions!$B$4)</f>
        <v>300000000</v>
      </c>
      <c r="K326" s="18" t="n">
        <f aca="false">IF($D$326=1,MIN(Assumptions!$B$61,MAX(Assumptions!$B$4,Assumptions!$B$25-($I$326+$J$326))),Assumptions!$B$4)</f>
        <v>100000000</v>
      </c>
      <c r="L326" s="18" t="n">
        <f aca="false">IF($E$326=1,MIN(Assumptions!$B$56,MAX(Assumptions!$B$4,Assumptions!$B$25-($I$326+$J$326+$K$326))),Assumptions!$B$4)</f>
        <v>60000000</v>
      </c>
      <c r="M326" s="18" t="n">
        <f aca="false">IF($F$326=1,MIN(Assumptions!$B$51,MAX(Assumptions!$B$4,Assumptions!$B$25-($I$326+$J$326+$K$326+$L$326))),Assumptions!$B$4)</f>
        <v>30000000</v>
      </c>
      <c r="N326" s="18" t="n">
        <f aca="false">IF($G$326=1,MIN(Assumptions!$B$46,MAX(Assumptions!$B$4,Assumptions!$B$25-($I$326+$J$326+$K$326+$L$326+$M$326))),Assumptions!$B$4)</f>
        <v>15000000</v>
      </c>
      <c r="O326" s="18" t="n">
        <f aca="false">IF($H$326=1,MIN(Assumptions!$B$41,MAX(Assumptions!$B$4,Assumptions!$B$25-($I$326+$J$326+$K$326+$L$326+$M$326+$N$326))),Assumptions!$B$4)</f>
        <v>5000000</v>
      </c>
      <c r="P326" s="18" t="n">
        <f aca="false">$I$326+$J$326+$K$326+$L$326+$M$326+$N$326+$O$326</f>
        <v>510000000</v>
      </c>
      <c r="Q326" s="18" t="n">
        <f aca="false">MAX(Assumptions!$B$4,Assumptions!$B$25-$P$326)</f>
        <v>690000000</v>
      </c>
      <c r="R326" s="18" t="n">
        <f aca="false">$J$120+$O$120+Assumptions!$B$20+IF($B$326=0,$D$120,Assumptions!$B$4)+IF($C$326=0,$AI$120,Assumptions!$B$4)+IF($D$326=0,$AF$120,Assumptions!$B$4)+IF($E$326=0,$AC$120,Assumptions!$B$4)+IF($F$326=0,$Z$120,Assumptions!$B$4)+IF($G$326=0,$W$120,Assumptions!$B$4)+IF($H$326=0,$T$120,Assumptions!$B$4)</f>
        <v>10077780.8981917</v>
      </c>
      <c r="S326" s="18" t="n">
        <f aca="false">IF($R$326&gt;Assumptions!$B$4,$Q$326/$R$326&gt;Assumptions!$B$13,FALSE())</f>
        <v>1</v>
      </c>
      <c r="T326" s="18" t="n">
        <f aca="false">IF($S$326,($Q$326+Assumptions!$B$14*Assumptions!$B$13)/($R$326+Assumptions!$B$14),IF($R$326&gt;Assumptions!$B$4,$Q$326/$R$326,Assumptions!$B$4))</f>
        <v>55.0574068355382</v>
      </c>
      <c r="U326" s="18" t="n">
        <f aca="false">IF($B$326=1,$I$326,$D$120*$T$326)</f>
        <v>43895512.4431109</v>
      </c>
      <c r="V326" s="18" t="n">
        <f aca="false">IF($C$326=1,$J$326,$AI$120*$T$326)</f>
        <v>300000000</v>
      </c>
      <c r="W326" s="18" t="n">
        <f aca="false">IF($D$326=1,$K$326,$AF$120*$T$326)</f>
        <v>100000000</v>
      </c>
      <c r="X326" s="18" t="n">
        <f aca="false">IF($E$326=1,$L$326,$AC$120*$T$326)</f>
        <v>60000000</v>
      </c>
      <c r="Y326" s="18" t="n">
        <f aca="false">IF($F$326=1,$M$326,$Z$120*$T$326)</f>
        <v>30000000</v>
      </c>
      <c r="Z326" s="18" t="n">
        <f aca="false">IF($G$326=1,$N$326,$W$120*$T$326)</f>
        <v>15000000</v>
      </c>
      <c r="AA326" s="18" t="n">
        <f aca="false">IF($H$326=1,$O$326,$T$120*$T$326)</f>
        <v>5000000</v>
      </c>
      <c r="AB326" s="18" t="n">
        <f aca="false">($J$120+$O$120)*$T$326</f>
        <v>15444308.9482002</v>
      </c>
      <c r="AC326" s="18" t="n">
        <f aca="false">Assumptions!$B$20*$T$326</f>
        <v>495516661.519843</v>
      </c>
      <c r="AD326" s="18" t="n">
        <f aca="false">IF($S$326,Assumptions!$B$14*($T$326-Assumptions!$B$13),Assumptions!$B$4)</f>
        <v>135143517.088845</v>
      </c>
      <c r="AE326" s="18" t="n">
        <f aca="false">$U$326+$V$326+$W$326+$X$326+$Y$326+$Z$326+$AA$326+$AB$326+$AC$326+$AD$326</f>
        <v>1200000000</v>
      </c>
      <c r="AF326" s="18" t="n">
        <f aca="false">IF(AND(IF($B$326=1,$U$326&gt;=INDEX($U$263:$U$390,1+$A$326-Assumptions!$B$77),$U$326&gt;INDEX($U$263:$U$390,1+$A$326+Assumptions!$B$77)),IF($C$326=1,$V$326&gt;=INDEX($V$263:$V$390,1+$A$326-Assumptions!$B$78),$V$326&gt;INDEX($V$263:$V$390,1+$A$326+Assumptions!$B$78)),IF($D$326=1,$W$326&gt;=INDEX($W$263:$W$390,1+$A$326-Assumptions!$B$79),$W$326&gt;INDEX($W$263:$W$390,1+$A$326+Assumptions!$B$79)),IF($E$326=1,$X$326&gt;=INDEX($X$263:$X$390,1+$A$326-Assumptions!$B$80),$X$326&gt;INDEX($X$263:$X$390,1+$A$326+Assumptions!$B$80)),IF($F$326=1,$Y$326&gt;=INDEX($Y$263:$Y$390,1+$A$326-Assumptions!$B$81),$Y$326&gt;INDEX($Y$263:$Y$390,1+$A$326+Assumptions!$B$81)),IF($G$326=1,$Z$326&gt;=INDEX($Z$263:$Z$390,1+$A$326-Assumptions!$B$82),$Z$326&gt;INDEX($Z$263:$Z$390,1+$A$326+Assumptions!$B$82)),IF($H$326=1,$AA$326&gt;=INDEX($AA$263:$AA$390,1+$A$326-Assumptions!$B$83),$AA$326&gt;INDEX($AA$263:$AA$390,1+$A$326+Assumptions!$B$83))),1,0)</f>
        <v>0</v>
      </c>
      <c r="AG326" s="16"/>
      <c r="AH326" s="16"/>
      <c r="AI326" s="16"/>
    </row>
    <row r="327" customFormat="false" ht="23.85" hidden="true" customHeight="false" outlineLevel="0" collapsed="false">
      <c r="A327" s="6" t="n">
        <f aca="false">ROW()-ROW($A$263)+Assumptions!$B$4</f>
        <v>64</v>
      </c>
      <c r="B327" s="18" t="n">
        <f aca="false">MOD(QUOTIENT($A$327,Assumptions!$B$77),2)</f>
        <v>1</v>
      </c>
      <c r="C327" s="18" t="n">
        <f aca="false">MOD(QUOTIENT($A$327,Assumptions!$B$78),2)</f>
        <v>0</v>
      </c>
      <c r="D327" s="18" t="n">
        <f aca="false">MOD(QUOTIENT($A$327,Assumptions!$B$79),2)</f>
        <v>0</v>
      </c>
      <c r="E327" s="18" t="n">
        <f aca="false">MOD(QUOTIENT($A$327,Assumptions!$B$80),2)</f>
        <v>0</v>
      </c>
      <c r="F327" s="18" t="n">
        <f aca="false">MOD(QUOTIENT($A$327,Assumptions!$B$81),2)</f>
        <v>0</v>
      </c>
      <c r="G327" s="18" t="n">
        <f aca="false">MOD(QUOTIENT($A$327,Assumptions!$B$82),2)</f>
        <v>0</v>
      </c>
      <c r="H327" s="18" t="n">
        <f aca="false">MOD(QUOTIENT($A$327,Assumptions!$B$83),2)</f>
        <v>0</v>
      </c>
      <c r="I327" s="18" t="n">
        <f aca="false">IF($B$327=1,MIN(Assumptions!$B$67,MAX(Assumptions!$B$4,Assumptions!$B$25-(Assumptions!$B$4))),Assumptions!$B$4)</f>
        <v>30000000</v>
      </c>
      <c r="J327" s="18" t="n">
        <f aca="false">IF($C$327=1,MIN(Assumptions!$B$66,MAX(Assumptions!$B$4,Assumptions!$B$25-($I$327))),Assumptions!$B$4)</f>
        <v>0</v>
      </c>
      <c r="K327" s="18" t="n">
        <f aca="false">IF($D$327=1,MIN(Assumptions!$B$61,MAX(Assumptions!$B$4,Assumptions!$B$25-($I$327+$J$327))),Assumptions!$B$4)</f>
        <v>0</v>
      </c>
      <c r="L327" s="18" t="n">
        <f aca="false">IF($E$327=1,MIN(Assumptions!$B$56,MAX(Assumptions!$B$4,Assumptions!$B$25-($I$327+$J$327+$K$327))),Assumptions!$B$4)</f>
        <v>0</v>
      </c>
      <c r="M327" s="18" t="n">
        <f aca="false">IF($F$327=1,MIN(Assumptions!$B$51,MAX(Assumptions!$B$4,Assumptions!$B$25-($I$327+$J$327+$K$327+$L$327))),Assumptions!$B$4)</f>
        <v>0</v>
      </c>
      <c r="N327" s="18" t="n">
        <f aca="false">IF($G$327=1,MIN(Assumptions!$B$46,MAX(Assumptions!$B$4,Assumptions!$B$25-($I$327+$J$327+$K$327+$L$327+$M$327))),Assumptions!$B$4)</f>
        <v>0</v>
      </c>
      <c r="O327" s="18" t="n">
        <f aca="false">IF($H$327=1,MIN(Assumptions!$B$41,MAX(Assumptions!$B$4,Assumptions!$B$25-($I$327+$J$327+$K$327+$L$327+$M$327+$N$327))),Assumptions!$B$4)</f>
        <v>0</v>
      </c>
      <c r="P327" s="18" t="n">
        <f aca="false">$I$327+$J$327+$K$327+$L$327+$M$327+$N$327+$O$327</f>
        <v>30000000</v>
      </c>
      <c r="Q327" s="18" t="n">
        <f aca="false">MAX(Assumptions!$B$4,Assumptions!$B$25-$P$327)</f>
        <v>1170000000</v>
      </c>
      <c r="R327" s="18" t="n">
        <f aca="false">$J$120+$O$120+Assumptions!$B$20+IF($B$327=0,$D$120,Assumptions!$B$4)+IF($C$327=0,$AI$120,Assumptions!$B$4)+IF($D$327=0,$AF$120,Assumptions!$B$4)+IF($E$327=0,$AC$120,Assumptions!$B$4)+IF($F$327=0,$Z$120,Assumptions!$B$4)+IF($G$327=0,$W$120,Assumptions!$B$4)+IF($H$327=0,$T$120,Assumptions!$B$4)</f>
        <v>32547484.4666011</v>
      </c>
      <c r="S327" s="18" t="n">
        <f aca="false">IF($R$327&gt;Assumptions!$B$4,$Q$327/$R$327&gt;Assumptions!$B$13,FALSE())</f>
        <v>1</v>
      </c>
      <c r="T327" s="18" t="n">
        <f aca="false">IF($S$327,($Q$327+Assumptions!$B$14*Assumptions!$B$13)/($R$327+Assumptions!$B$14),IF($R$327&gt;Assumptions!$B$4,$Q$327/$R$327,Assumptions!$B$4))</f>
        <v>33.4546121596073</v>
      </c>
      <c r="U327" s="18" t="n">
        <f aca="false">IF($B$327=1,$I$327,$D$120*$T$327)</f>
        <v>30000000</v>
      </c>
      <c r="V327" s="18" t="n">
        <f aca="false">IF($C$327=1,$J$327,$AI$120*$T$327)</f>
        <v>205187851.12886</v>
      </c>
      <c r="W327" s="18" t="n">
        <f aca="false">IF($D$327=1,$K$327,$AF$120*$T$327)</f>
        <v>57998633.8781034</v>
      </c>
      <c r="X327" s="18" t="n">
        <f aca="false">IF($E$327=1,$L$327,$AC$120*$T$327)</f>
        <v>80291069.1830576</v>
      </c>
      <c r="Y327" s="18" t="n">
        <f aca="false">IF($F$327=1,$M$327,$Z$120*$T$327)</f>
        <v>100363836.478822</v>
      </c>
      <c r="Z327" s="18" t="n">
        <f aca="false">IF($G$327=1,$N$327,$W$120*$T$327)</f>
        <v>167273060.798037</v>
      </c>
      <c r="AA327" s="18" t="n">
        <f aca="false">IF($H$327=1,$O$327,$T$120*$T$327)</f>
        <v>167273060.798037</v>
      </c>
      <c r="AB327" s="18" t="n">
        <f aca="false">($J$120+$O$120)*$T$327</f>
        <v>9384447.89960004</v>
      </c>
      <c r="AC327" s="18" t="n">
        <f aca="false">Assumptions!$B$20*$T$327</f>
        <v>301091509.436466</v>
      </c>
      <c r="AD327" s="18" t="n">
        <f aca="false">IF($S$327,Assumptions!$B$14*($T$327-Assumptions!$B$13),Assumptions!$B$4)</f>
        <v>81136530.3990183</v>
      </c>
      <c r="AE327" s="18" t="n">
        <f aca="false">$U$327+$V$327+$W$327+$X$327+$Y$327+$Z$327+$AA$327+$AB$327+$AC$327+$AD$327</f>
        <v>1200000000</v>
      </c>
      <c r="AF327" s="18" t="n">
        <f aca="false">IF(AND(IF($B$327=1,$U$327&gt;=INDEX($U$263:$U$390,1+$A$327-Assumptions!$B$77),$U$327&gt;INDEX($U$263:$U$390,1+$A$327+Assumptions!$B$77)),IF($C$327=1,$V$327&gt;=INDEX($V$263:$V$390,1+$A$327-Assumptions!$B$78),$V$327&gt;INDEX($V$263:$V$390,1+$A$327+Assumptions!$B$78)),IF($D$327=1,$W$327&gt;=INDEX($W$263:$W$390,1+$A$327-Assumptions!$B$79),$W$327&gt;INDEX($W$263:$W$390,1+$A$327+Assumptions!$B$79)),IF($E$327=1,$X$327&gt;=INDEX($X$263:$X$390,1+$A$327-Assumptions!$B$80),$X$327&gt;INDEX($X$263:$X$390,1+$A$327+Assumptions!$B$80)),IF($F$327=1,$Y$327&gt;=INDEX($Y$263:$Y$390,1+$A$327-Assumptions!$B$81),$Y$327&gt;INDEX($Y$263:$Y$390,1+$A$327+Assumptions!$B$81)),IF($G$327=1,$Z$327&gt;=INDEX($Z$263:$Z$390,1+$A$327-Assumptions!$B$82),$Z$327&gt;INDEX($Z$263:$Z$390,1+$A$327+Assumptions!$B$82)),IF($H$327=1,$AA$327&gt;=INDEX($AA$263:$AA$390,1+$A$327-Assumptions!$B$83),$AA$327&gt;INDEX($AA$263:$AA$390,1+$A$327+Assumptions!$B$83))),1,0)</f>
        <v>0</v>
      </c>
      <c r="AG327" s="16"/>
      <c r="AH327" s="16"/>
      <c r="AI327" s="16"/>
    </row>
    <row r="328" customFormat="false" ht="23.85" hidden="true" customHeight="false" outlineLevel="0" collapsed="false">
      <c r="A328" s="6" t="n">
        <f aca="false">ROW()-ROW($A$263)+Assumptions!$B$4</f>
        <v>65</v>
      </c>
      <c r="B328" s="18" t="n">
        <f aca="false">MOD(QUOTIENT($A$328,Assumptions!$B$77),2)</f>
        <v>1</v>
      </c>
      <c r="C328" s="18" t="n">
        <f aca="false">MOD(QUOTIENT($A$328,Assumptions!$B$78),2)</f>
        <v>0</v>
      </c>
      <c r="D328" s="18" t="n">
        <f aca="false">MOD(QUOTIENT($A$328,Assumptions!$B$79),2)</f>
        <v>0</v>
      </c>
      <c r="E328" s="18" t="n">
        <f aca="false">MOD(QUOTIENT($A$328,Assumptions!$B$80),2)</f>
        <v>0</v>
      </c>
      <c r="F328" s="18" t="n">
        <f aca="false">MOD(QUOTIENT($A$328,Assumptions!$B$81),2)</f>
        <v>0</v>
      </c>
      <c r="G328" s="18" t="n">
        <f aca="false">MOD(QUOTIENT($A$328,Assumptions!$B$82),2)</f>
        <v>0</v>
      </c>
      <c r="H328" s="18" t="n">
        <f aca="false">MOD(QUOTIENT($A$328,Assumptions!$B$83),2)</f>
        <v>1</v>
      </c>
      <c r="I328" s="18" t="n">
        <f aca="false">IF($B$328=1,MIN(Assumptions!$B$67,MAX(Assumptions!$B$4,Assumptions!$B$25-(Assumptions!$B$4))),Assumptions!$B$4)</f>
        <v>30000000</v>
      </c>
      <c r="J328" s="18" t="n">
        <f aca="false">IF($C$328=1,MIN(Assumptions!$B$66,MAX(Assumptions!$B$4,Assumptions!$B$25-($I$328))),Assumptions!$B$4)</f>
        <v>0</v>
      </c>
      <c r="K328" s="18" t="n">
        <f aca="false">IF($D$328=1,MIN(Assumptions!$B$61,MAX(Assumptions!$B$4,Assumptions!$B$25-($I$328+$J$328))),Assumptions!$B$4)</f>
        <v>0</v>
      </c>
      <c r="L328" s="18" t="n">
        <f aca="false">IF($E$328=1,MIN(Assumptions!$B$56,MAX(Assumptions!$B$4,Assumptions!$B$25-($I$328+$J$328+$K$328))),Assumptions!$B$4)</f>
        <v>0</v>
      </c>
      <c r="M328" s="18" t="n">
        <f aca="false">IF($F$328=1,MIN(Assumptions!$B$51,MAX(Assumptions!$B$4,Assumptions!$B$25-($I$328+$J$328+$K$328+$L$328))),Assumptions!$B$4)</f>
        <v>0</v>
      </c>
      <c r="N328" s="18" t="n">
        <f aca="false">IF($G$328=1,MIN(Assumptions!$B$46,MAX(Assumptions!$B$4,Assumptions!$B$25-($I$328+$J$328+$K$328+$L$328+$M$328))),Assumptions!$B$4)</f>
        <v>0</v>
      </c>
      <c r="O328" s="18" t="n">
        <f aca="false">IF($H$328=1,MIN(Assumptions!$B$41,MAX(Assumptions!$B$4,Assumptions!$B$25-($I$328+$J$328+$K$328+$L$328+$M$328+$N$328))),Assumptions!$B$4)</f>
        <v>5000000</v>
      </c>
      <c r="P328" s="18" t="n">
        <f aca="false">$I$328+$J$328+$K$328+$L$328+$M$328+$N$328+$O$328</f>
        <v>35000000</v>
      </c>
      <c r="Q328" s="18" t="n">
        <f aca="false">MAX(Assumptions!$B$4,Assumptions!$B$25-$P$328)</f>
        <v>1165000000</v>
      </c>
      <c r="R328" s="18" t="n">
        <f aca="false">$J$120+$O$120+Assumptions!$B$20+IF($B$328=0,$D$120,Assumptions!$B$4)+IF($C$328=0,$AI$120,Assumptions!$B$4)+IF($D$328=0,$AF$120,Assumptions!$B$4)+IF($E$328=0,$AC$120,Assumptions!$B$4)+IF($F$328=0,$Z$120,Assumptions!$B$4)+IF($G$328=0,$W$120,Assumptions!$B$4)+IF($H$328=0,$T$120,Assumptions!$B$4)</f>
        <v>27547484.4666011</v>
      </c>
      <c r="S328" s="18" t="n">
        <f aca="false">IF($R$328&gt;Assumptions!$B$4,$Q$328/$R$328&gt;Assumptions!$B$13,FALSE())</f>
        <v>1</v>
      </c>
      <c r="T328" s="18" t="n">
        <f aca="false">IF($S$328,($Q$328+Assumptions!$B$14*Assumptions!$B$13)/($R$328+Assumptions!$B$14),IF($R$328&gt;Assumptions!$B$4,$Q$328/$R$328,Assumptions!$B$4))</f>
        <v>38.8551661054263</v>
      </c>
      <c r="U328" s="18" t="n">
        <f aca="false">IF($B$328=1,$I$328,$D$120*$T$328)</f>
        <v>30000000</v>
      </c>
      <c r="V328" s="18" t="n">
        <f aca="false">IF($C$328=1,$J$328,$AI$120*$T$328)</f>
        <v>238311178.153587</v>
      </c>
      <c r="W328" s="18" t="n">
        <f aca="false">IF($D$328=1,$K$328,$AF$120*$T$328)</f>
        <v>67361311.5725315</v>
      </c>
      <c r="X328" s="18" t="n">
        <f aca="false">IF($E$328=1,$L$328,$AC$120*$T$328)</f>
        <v>93252398.6530231</v>
      </c>
      <c r="Y328" s="18" t="n">
        <f aca="false">IF($F$328=1,$M$328,$Z$120*$T$328)</f>
        <v>116565498.316279</v>
      </c>
      <c r="Z328" s="18" t="n">
        <f aca="false">IF($G$328=1,$N$328,$W$120*$T$328)</f>
        <v>194275830.527131</v>
      </c>
      <c r="AA328" s="18" t="n">
        <f aca="false">IF($H$328=1,$O$328,$T$120*$T$328)</f>
        <v>5000000</v>
      </c>
      <c r="AB328" s="18" t="n">
        <f aca="false">($J$120+$O$120)*$T$328</f>
        <v>10899372.565046</v>
      </c>
      <c r="AC328" s="18" t="n">
        <f aca="false">Assumptions!$B$20*$T$328</f>
        <v>349696494.948837</v>
      </c>
      <c r="AD328" s="18" t="n">
        <f aca="false">IF($S$328,Assumptions!$B$14*($T$328-Assumptions!$B$13),Assumptions!$B$4)</f>
        <v>94637915.2635657</v>
      </c>
      <c r="AE328" s="18" t="n">
        <f aca="false">$U$328+$V$328+$W$328+$X$328+$Y$328+$Z$328+$AA$328+$AB$328+$AC$328+$AD$328</f>
        <v>1200000000</v>
      </c>
      <c r="AF328" s="18" t="n">
        <f aca="false">IF(AND(IF($B$328=1,$U$328&gt;=INDEX($U$263:$U$390,1+$A$328-Assumptions!$B$77),$U$328&gt;INDEX($U$263:$U$390,1+$A$328+Assumptions!$B$77)),IF($C$328=1,$V$328&gt;=INDEX($V$263:$V$390,1+$A$328-Assumptions!$B$78),$V$328&gt;INDEX($V$263:$V$390,1+$A$328+Assumptions!$B$78)),IF($D$328=1,$W$328&gt;=INDEX($W$263:$W$390,1+$A$328-Assumptions!$B$79),$W$328&gt;INDEX($W$263:$W$390,1+$A$328+Assumptions!$B$79)),IF($E$328=1,$X$328&gt;=INDEX($X$263:$X$390,1+$A$328-Assumptions!$B$80),$X$328&gt;INDEX($X$263:$X$390,1+$A$328+Assumptions!$B$80)),IF($F$328=1,$Y$328&gt;=INDEX($Y$263:$Y$390,1+$A$328-Assumptions!$B$81),$Y$328&gt;INDEX($Y$263:$Y$390,1+$A$328+Assumptions!$B$81)),IF($G$328=1,$Z$328&gt;=INDEX($Z$263:$Z$390,1+$A$328-Assumptions!$B$82),$Z$328&gt;INDEX($Z$263:$Z$390,1+$A$328+Assumptions!$B$82)),IF($H$328=1,$AA$328&gt;=INDEX($AA$263:$AA$390,1+$A$328-Assumptions!$B$83),$AA$328&gt;INDEX($AA$263:$AA$390,1+$A$328+Assumptions!$B$83))),1,0)</f>
        <v>0</v>
      </c>
      <c r="AG328" s="16"/>
      <c r="AH328" s="16"/>
      <c r="AI328" s="16"/>
    </row>
    <row r="329" customFormat="false" ht="23.85" hidden="true" customHeight="false" outlineLevel="0" collapsed="false">
      <c r="A329" s="6" t="n">
        <f aca="false">ROW()-ROW($A$263)+Assumptions!$B$4</f>
        <v>66</v>
      </c>
      <c r="B329" s="18" t="n">
        <f aca="false">MOD(QUOTIENT($A$329,Assumptions!$B$77),2)</f>
        <v>1</v>
      </c>
      <c r="C329" s="18" t="n">
        <f aca="false">MOD(QUOTIENT($A$329,Assumptions!$B$78),2)</f>
        <v>0</v>
      </c>
      <c r="D329" s="18" t="n">
        <f aca="false">MOD(QUOTIENT($A$329,Assumptions!$B$79),2)</f>
        <v>0</v>
      </c>
      <c r="E329" s="18" t="n">
        <f aca="false">MOD(QUOTIENT($A$329,Assumptions!$B$80),2)</f>
        <v>0</v>
      </c>
      <c r="F329" s="18" t="n">
        <f aca="false">MOD(QUOTIENT($A$329,Assumptions!$B$81),2)</f>
        <v>0</v>
      </c>
      <c r="G329" s="18" t="n">
        <f aca="false">MOD(QUOTIENT($A$329,Assumptions!$B$82),2)</f>
        <v>1</v>
      </c>
      <c r="H329" s="18" t="n">
        <f aca="false">MOD(QUOTIENT($A$329,Assumptions!$B$83),2)</f>
        <v>0</v>
      </c>
      <c r="I329" s="18" t="n">
        <f aca="false">IF($B$329=1,MIN(Assumptions!$B$67,MAX(Assumptions!$B$4,Assumptions!$B$25-(Assumptions!$B$4))),Assumptions!$B$4)</f>
        <v>30000000</v>
      </c>
      <c r="J329" s="18" t="n">
        <f aca="false">IF($C$329=1,MIN(Assumptions!$B$66,MAX(Assumptions!$B$4,Assumptions!$B$25-($I$329))),Assumptions!$B$4)</f>
        <v>0</v>
      </c>
      <c r="K329" s="18" t="n">
        <f aca="false">IF($D$329=1,MIN(Assumptions!$B$61,MAX(Assumptions!$B$4,Assumptions!$B$25-($I$329+$J$329))),Assumptions!$B$4)</f>
        <v>0</v>
      </c>
      <c r="L329" s="18" t="n">
        <f aca="false">IF($E$329=1,MIN(Assumptions!$B$56,MAX(Assumptions!$B$4,Assumptions!$B$25-($I$329+$J$329+$K$329))),Assumptions!$B$4)</f>
        <v>0</v>
      </c>
      <c r="M329" s="18" t="n">
        <f aca="false">IF($F$329=1,MIN(Assumptions!$B$51,MAX(Assumptions!$B$4,Assumptions!$B$25-($I$329+$J$329+$K$329+$L$329))),Assumptions!$B$4)</f>
        <v>0</v>
      </c>
      <c r="N329" s="18" t="n">
        <f aca="false">IF($G$329=1,MIN(Assumptions!$B$46,MAX(Assumptions!$B$4,Assumptions!$B$25-($I$329+$J$329+$K$329+$L$329+$M$329))),Assumptions!$B$4)</f>
        <v>15000000</v>
      </c>
      <c r="O329" s="18" t="n">
        <f aca="false">IF($H$329=1,MIN(Assumptions!$B$41,MAX(Assumptions!$B$4,Assumptions!$B$25-($I$329+$J$329+$K$329+$L$329+$M$329+$N$329))),Assumptions!$B$4)</f>
        <v>0</v>
      </c>
      <c r="P329" s="18" t="n">
        <f aca="false">$I$329+$J$329+$K$329+$L$329+$M$329+$N$329+$O$329</f>
        <v>45000000</v>
      </c>
      <c r="Q329" s="18" t="n">
        <f aca="false">MAX(Assumptions!$B$4,Assumptions!$B$25-$P$329)</f>
        <v>1155000000</v>
      </c>
      <c r="R329" s="18" t="n">
        <f aca="false">$J$120+$O$120+Assumptions!$B$20+IF($B$329=0,$D$120,Assumptions!$B$4)+IF($C$329=0,$AI$120,Assumptions!$B$4)+IF($D$329=0,$AF$120,Assumptions!$B$4)+IF($E$329=0,$AC$120,Assumptions!$B$4)+IF($F$329=0,$Z$120,Assumptions!$B$4)+IF($G$329=0,$W$120,Assumptions!$B$4)+IF($H$329=0,$T$120,Assumptions!$B$4)</f>
        <v>27547484.4666011</v>
      </c>
      <c r="S329" s="18" t="n">
        <f aca="false">IF($R$329&gt;Assumptions!$B$4,$Q$329/$R$329&gt;Assumptions!$B$13,FALSE())</f>
        <v>1</v>
      </c>
      <c r="T329" s="18" t="n">
        <f aca="false">IF($S$329,($Q$329+Assumptions!$B$14*Assumptions!$B$13)/($R$329+Assumptions!$B$14),IF($R$329&gt;Assumptions!$B$4,$Q$329/$R$329,Assumptions!$B$4))</f>
        <v>38.5223595434954</v>
      </c>
      <c r="U329" s="18" t="n">
        <f aca="false">IF($B$329=1,$I$329,$D$120*$T$329)</f>
        <v>30000000</v>
      </c>
      <c r="V329" s="18" t="n">
        <f aca="false">IF($C$329=1,$J$329,$AI$120*$T$329)</f>
        <v>236269968.918867</v>
      </c>
      <c r="W329" s="18" t="n">
        <f aca="false">IF($D$329=1,$K$329,$AF$120*$T$329)</f>
        <v>66784341.0237304</v>
      </c>
      <c r="X329" s="18" t="n">
        <f aca="false">IF($E$329=1,$L$329,$AC$120*$T$329)</f>
        <v>92453662.9043891</v>
      </c>
      <c r="Y329" s="18" t="n">
        <f aca="false">IF($F$329=1,$M$329,$Z$120*$T$329)</f>
        <v>115567078.630486</v>
      </c>
      <c r="Z329" s="18" t="n">
        <f aca="false">IF($G$329=1,$N$329,$W$120*$T$329)</f>
        <v>15000000</v>
      </c>
      <c r="AA329" s="18" t="n">
        <f aca="false">IF($H$329=1,$O$329,$T$120*$T$329)</f>
        <v>192611797.717477</v>
      </c>
      <c r="AB329" s="18" t="n">
        <f aca="false">($J$120+$O$120)*$T$329</f>
        <v>10806016.0548529</v>
      </c>
      <c r="AC329" s="18" t="n">
        <f aca="false">Assumptions!$B$20*$T$329</f>
        <v>346701235.891459</v>
      </c>
      <c r="AD329" s="18" t="n">
        <f aca="false">IF($S$329,Assumptions!$B$14*($T$329-Assumptions!$B$13),Assumptions!$B$4)</f>
        <v>93805898.8587386</v>
      </c>
      <c r="AE329" s="18" t="n">
        <f aca="false">$U$329+$V$329+$W$329+$X$329+$Y$329+$Z$329+$AA$329+$AB$329+$AC$329+$AD$329</f>
        <v>1200000000</v>
      </c>
      <c r="AF329" s="18" t="n">
        <f aca="false">IF(AND(IF($B$329=1,$U$329&gt;=INDEX($U$263:$U$390,1+$A$329-Assumptions!$B$77),$U$329&gt;INDEX($U$263:$U$390,1+$A$329+Assumptions!$B$77)),IF($C$329=1,$V$329&gt;=INDEX($V$263:$V$390,1+$A$329-Assumptions!$B$78),$V$329&gt;INDEX($V$263:$V$390,1+$A$329+Assumptions!$B$78)),IF($D$329=1,$W$329&gt;=INDEX($W$263:$W$390,1+$A$329-Assumptions!$B$79),$W$329&gt;INDEX($W$263:$W$390,1+$A$329+Assumptions!$B$79)),IF($E$329=1,$X$329&gt;=INDEX($X$263:$X$390,1+$A$329-Assumptions!$B$80),$X$329&gt;INDEX($X$263:$X$390,1+$A$329+Assumptions!$B$80)),IF($F$329=1,$Y$329&gt;=INDEX($Y$263:$Y$390,1+$A$329-Assumptions!$B$81),$Y$329&gt;INDEX($Y$263:$Y$390,1+$A$329+Assumptions!$B$81)),IF($G$329=1,$Z$329&gt;=INDEX($Z$263:$Z$390,1+$A$329-Assumptions!$B$82),$Z$329&gt;INDEX($Z$263:$Z$390,1+$A$329+Assumptions!$B$82)),IF($H$329=1,$AA$329&gt;=INDEX($AA$263:$AA$390,1+$A$329-Assumptions!$B$83),$AA$329&gt;INDEX($AA$263:$AA$390,1+$A$329+Assumptions!$B$83))),1,0)</f>
        <v>0</v>
      </c>
      <c r="AG329" s="16"/>
      <c r="AH329" s="16"/>
      <c r="AI329" s="16"/>
    </row>
    <row r="330" customFormat="false" ht="23.85" hidden="true" customHeight="false" outlineLevel="0" collapsed="false">
      <c r="A330" s="6" t="n">
        <f aca="false">ROW()-ROW($A$263)+Assumptions!$B$4</f>
        <v>67</v>
      </c>
      <c r="B330" s="18" t="n">
        <f aca="false">MOD(QUOTIENT($A$330,Assumptions!$B$77),2)</f>
        <v>1</v>
      </c>
      <c r="C330" s="18" t="n">
        <f aca="false">MOD(QUOTIENT($A$330,Assumptions!$B$78),2)</f>
        <v>0</v>
      </c>
      <c r="D330" s="18" t="n">
        <f aca="false">MOD(QUOTIENT($A$330,Assumptions!$B$79),2)</f>
        <v>0</v>
      </c>
      <c r="E330" s="18" t="n">
        <f aca="false">MOD(QUOTIENT($A$330,Assumptions!$B$80),2)</f>
        <v>0</v>
      </c>
      <c r="F330" s="18" t="n">
        <f aca="false">MOD(QUOTIENT($A$330,Assumptions!$B$81),2)</f>
        <v>0</v>
      </c>
      <c r="G330" s="18" t="n">
        <f aca="false">MOD(QUOTIENT($A$330,Assumptions!$B$82),2)</f>
        <v>1</v>
      </c>
      <c r="H330" s="18" t="n">
        <f aca="false">MOD(QUOTIENT($A$330,Assumptions!$B$83),2)</f>
        <v>1</v>
      </c>
      <c r="I330" s="18" t="n">
        <f aca="false">IF($B$330=1,MIN(Assumptions!$B$67,MAX(Assumptions!$B$4,Assumptions!$B$25-(Assumptions!$B$4))),Assumptions!$B$4)</f>
        <v>30000000</v>
      </c>
      <c r="J330" s="18" t="n">
        <f aca="false">IF($C$330=1,MIN(Assumptions!$B$66,MAX(Assumptions!$B$4,Assumptions!$B$25-($I$330))),Assumptions!$B$4)</f>
        <v>0</v>
      </c>
      <c r="K330" s="18" t="n">
        <f aca="false">IF($D$330=1,MIN(Assumptions!$B$61,MAX(Assumptions!$B$4,Assumptions!$B$25-($I$330+$J$330))),Assumptions!$B$4)</f>
        <v>0</v>
      </c>
      <c r="L330" s="18" t="n">
        <f aca="false">IF($E$330=1,MIN(Assumptions!$B$56,MAX(Assumptions!$B$4,Assumptions!$B$25-($I$330+$J$330+$K$330))),Assumptions!$B$4)</f>
        <v>0</v>
      </c>
      <c r="M330" s="18" t="n">
        <f aca="false">IF($F$330=1,MIN(Assumptions!$B$51,MAX(Assumptions!$B$4,Assumptions!$B$25-($I$330+$J$330+$K$330+$L$330))),Assumptions!$B$4)</f>
        <v>0</v>
      </c>
      <c r="N330" s="18" t="n">
        <f aca="false">IF($G$330=1,MIN(Assumptions!$B$46,MAX(Assumptions!$B$4,Assumptions!$B$25-($I$330+$J$330+$K$330+$L$330+$M$330))),Assumptions!$B$4)</f>
        <v>15000000</v>
      </c>
      <c r="O330" s="18" t="n">
        <f aca="false">IF($H$330=1,MIN(Assumptions!$B$41,MAX(Assumptions!$B$4,Assumptions!$B$25-($I$330+$J$330+$K$330+$L$330+$M$330+$N$330))),Assumptions!$B$4)</f>
        <v>5000000</v>
      </c>
      <c r="P330" s="18" t="n">
        <f aca="false">$I$330+$J$330+$K$330+$L$330+$M$330+$N$330+$O$330</f>
        <v>50000000</v>
      </c>
      <c r="Q330" s="18" t="n">
        <f aca="false">MAX(Assumptions!$B$4,Assumptions!$B$25-$P$330)</f>
        <v>1150000000</v>
      </c>
      <c r="R330" s="18" t="n">
        <f aca="false">$J$120+$O$120+Assumptions!$B$20+IF($B$330=0,$D$120,Assumptions!$B$4)+IF($C$330=0,$AI$120,Assumptions!$B$4)+IF($D$330=0,$AF$120,Assumptions!$B$4)+IF($E$330=0,$AC$120,Assumptions!$B$4)+IF($F$330=0,$Z$120,Assumptions!$B$4)+IF($G$330=0,$W$120,Assumptions!$B$4)+IF($H$330=0,$T$120,Assumptions!$B$4)</f>
        <v>22547484.4666011</v>
      </c>
      <c r="S330" s="18" t="n">
        <f aca="false">IF($R$330&gt;Assumptions!$B$4,$Q$330/$R$330&gt;Assumptions!$B$13,FALSE())</f>
        <v>1</v>
      </c>
      <c r="T330" s="18" t="n">
        <f aca="false">IF($S$330,($Q$330+Assumptions!$B$14*Assumptions!$B$13)/($R$330+Assumptions!$B$14),IF($R$330&gt;Assumptions!$B$4,$Q$330/$R$330,Assumptions!$B$4))</f>
        <v>46.0126046404689</v>
      </c>
      <c r="U330" s="18" t="n">
        <f aca="false">IF($B$330=1,$I$330,$D$120*$T$330)</f>
        <v>30000000</v>
      </c>
      <c r="V330" s="18" t="n">
        <f aca="false">IF($C$330=1,$J$330,$AI$120*$T$330)</f>
        <v>282210041.054335</v>
      </c>
      <c r="W330" s="18" t="n">
        <f aca="false">IF($D$330=1,$K$330,$AF$120*$T$330)</f>
        <v>79769814.6249202</v>
      </c>
      <c r="X330" s="18" t="n">
        <f aca="false">IF($E$330=1,$L$330,$AC$120*$T$330)</f>
        <v>110430251.137125</v>
      </c>
      <c r="Y330" s="18" t="n">
        <f aca="false">IF($F$330=1,$M$330,$Z$120*$T$330)</f>
        <v>138037813.921407</v>
      </c>
      <c r="Z330" s="18" t="n">
        <f aca="false">IF($G$330=1,$N$330,$W$120*$T$330)</f>
        <v>15000000</v>
      </c>
      <c r="AA330" s="18" t="n">
        <f aca="false">IF($H$330=1,$O$330,$T$120*$T$330)</f>
        <v>5000000</v>
      </c>
      <c r="AB330" s="18" t="n">
        <f aca="false">($J$120+$O$120)*$T$330</f>
        <v>12907125.8968211</v>
      </c>
      <c r="AC330" s="18" t="n">
        <f aca="false">Assumptions!$B$20*$T$330</f>
        <v>414113441.76422</v>
      </c>
      <c r="AD330" s="18" t="n">
        <f aca="false">IF($S$330,Assumptions!$B$14*($T$330-Assumptions!$B$13),Assumptions!$B$4)</f>
        <v>112531511.601172</v>
      </c>
      <c r="AE330" s="18" t="n">
        <f aca="false">$U$330+$V$330+$W$330+$X$330+$Y$330+$Z$330+$AA$330+$AB$330+$AC$330+$AD$330</f>
        <v>1200000000</v>
      </c>
      <c r="AF330" s="18" t="n">
        <f aca="false">IF(AND(IF($B$330=1,$U$330&gt;=INDEX($U$263:$U$390,1+$A$330-Assumptions!$B$77),$U$330&gt;INDEX($U$263:$U$390,1+$A$330+Assumptions!$B$77)),IF($C$330=1,$V$330&gt;=INDEX($V$263:$V$390,1+$A$330-Assumptions!$B$78),$V$330&gt;INDEX($V$263:$V$390,1+$A$330+Assumptions!$B$78)),IF($D$330=1,$W$330&gt;=INDEX($W$263:$W$390,1+$A$330-Assumptions!$B$79),$W$330&gt;INDEX($W$263:$W$390,1+$A$330+Assumptions!$B$79)),IF($E$330=1,$X$330&gt;=INDEX($X$263:$X$390,1+$A$330-Assumptions!$B$80),$X$330&gt;INDEX($X$263:$X$390,1+$A$330+Assumptions!$B$80)),IF($F$330=1,$Y$330&gt;=INDEX($Y$263:$Y$390,1+$A$330-Assumptions!$B$81),$Y$330&gt;INDEX($Y$263:$Y$390,1+$A$330+Assumptions!$B$81)),IF($G$330=1,$Z$330&gt;=INDEX($Z$263:$Z$390,1+$A$330-Assumptions!$B$82),$Z$330&gt;INDEX($Z$263:$Z$390,1+$A$330+Assumptions!$B$82)),IF($H$330=1,$AA$330&gt;=INDEX($AA$263:$AA$390,1+$A$330-Assumptions!$B$83),$AA$330&gt;INDEX($AA$263:$AA$390,1+$A$330+Assumptions!$B$83))),1,0)</f>
        <v>0</v>
      </c>
      <c r="AG330" s="16"/>
      <c r="AH330" s="16"/>
      <c r="AI330" s="16"/>
    </row>
    <row r="331" customFormat="false" ht="23.85" hidden="true" customHeight="false" outlineLevel="0" collapsed="false">
      <c r="A331" s="6" t="n">
        <f aca="false">ROW()-ROW($A$263)+Assumptions!$B$4</f>
        <v>68</v>
      </c>
      <c r="B331" s="18" t="n">
        <f aca="false">MOD(QUOTIENT($A$331,Assumptions!$B$77),2)</f>
        <v>1</v>
      </c>
      <c r="C331" s="18" t="n">
        <f aca="false">MOD(QUOTIENT($A$331,Assumptions!$B$78),2)</f>
        <v>0</v>
      </c>
      <c r="D331" s="18" t="n">
        <f aca="false">MOD(QUOTIENT($A$331,Assumptions!$B$79),2)</f>
        <v>0</v>
      </c>
      <c r="E331" s="18" t="n">
        <f aca="false">MOD(QUOTIENT($A$331,Assumptions!$B$80),2)</f>
        <v>0</v>
      </c>
      <c r="F331" s="18" t="n">
        <f aca="false">MOD(QUOTIENT($A$331,Assumptions!$B$81),2)</f>
        <v>1</v>
      </c>
      <c r="G331" s="18" t="n">
        <f aca="false">MOD(QUOTIENT($A$331,Assumptions!$B$82),2)</f>
        <v>0</v>
      </c>
      <c r="H331" s="18" t="n">
        <f aca="false">MOD(QUOTIENT($A$331,Assumptions!$B$83),2)</f>
        <v>0</v>
      </c>
      <c r="I331" s="18" t="n">
        <f aca="false">IF($B$331=1,MIN(Assumptions!$B$67,MAX(Assumptions!$B$4,Assumptions!$B$25-(Assumptions!$B$4))),Assumptions!$B$4)</f>
        <v>30000000</v>
      </c>
      <c r="J331" s="18" t="n">
        <f aca="false">IF($C$331=1,MIN(Assumptions!$B$66,MAX(Assumptions!$B$4,Assumptions!$B$25-($I$331))),Assumptions!$B$4)</f>
        <v>0</v>
      </c>
      <c r="K331" s="18" t="n">
        <f aca="false">IF($D$331=1,MIN(Assumptions!$B$61,MAX(Assumptions!$B$4,Assumptions!$B$25-($I$331+$J$331))),Assumptions!$B$4)</f>
        <v>0</v>
      </c>
      <c r="L331" s="18" t="n">
        <f aca="false">IF($E$331=1,MIN(Assumptions!$B$56,MAX(Assumptions!$B$4,Assumptions!$B$25-($I$331+$J$331+$K$331))),Assumptions!$B$4)</f>
        <v>0</v>
      </c>
      <c r="M331" s="18" t="n">
        <f aca="false">IF($F$331=1,MIN(Assumptions!$B$51,MAX(Assumptions!$B$4,Assumptions!$B$25-($I$331+$J$331+$K$331+$L$331))),Assumptions!$B$4)</f>
        <v>30000000</v>
      </c>
      <c r="N331" s="18" t="n">
        <f aca="false">IF($G$331=1,MIN(Assumptions!$B$46,MAX(Assumptions!$B$4,Assumptions!$B$25-($I$331+$J$331+$K$331+$L$331+$M$331))),Assumptions!$B$4)</f>
        <v>0</v>
      </c>
      <c r="O331" s="18" t="n">
        <f aca="false">IF($H$331=1,MIN(Assumptions!$B$41,MAX(Assumptions!$B$4,Assumptions!$B$25-($I$331+$J$331+$K$331+$L$331+$M$331+$N$331))),Assumptions!$B$4)</f>
        <v>0</v>
      </c>
      <c r="P331" s="18" t="n">
        <f aca="false">$I$331+$J$331+$K$331+$L$331+$M$331+$N$331+$O$331</f>
        <v>60000000</v>
      </c>
      <c r="Q331" s="18" t="n">
        <f aca="false">MAX(Assumptions!$B$4,Assumptions!$B$25-$P$331)</f>
        <v>1140000000</v>
      </c>
      <c r="R331" s="18" t="n">
        <f aca="false">$J$120+$O$120+Assumptions!$B$20+IF($B$331=0,$D$120,Assumptions!$B$4)+IF($C$331=0,$AI$120,Assumptions!$B$4)+IF($D$331=0,$AF$120,Assumptions!$B$4)+IF($E$331=0,$AC$120,Assumptions!$B$4)+IF($F$331=0,$Z$120,Assumptions!$B$4)+IF($G$331=0,$W$120,Assumptions!$B$4)+IF($H$331=0,$T$120,Assumptions!$B$4)</f>
        <v>29547484.4666011</v>
      </c>
      <c r="S331" s="18" t="n">
        <f aca="false">IF($R$331&gt;Assumptions!$B$4,$Q$331/$R$331&gt;Assumptions!$B$13,FALSE())</f>
        <v>1</v>
      </c>
      <c r="T331" s="18" t="n">
        <f aca="false">IF($S$331,($Q$331+Assumptions!$B$14*Assumptions!$B$13)/($R$331+Assumptions!$B$14),IF($R$331&gt;Assumptions!$B$4,$Q$331/$R$331,Assumptions!$B$4))</f>
        <v>35.65022400403</v>
      </c>
      <c r="U331" s="18" t="n">
        <f aca="false">IF($B$331=1,$I$331,$D$120*$T$331)</f>
        <v>30000000</v>
      </c>
      <c r="V331" s="18" t="n">
        <f aca="false">IF($C$331=1,$J$331,$AI$120*$T$331)</f>
        <v>218654241.775412</v>
      </c>
      <c r="W331" s="18" t="n">
        <f aca="false">IF($D$331=1,$K$331,$AF$120*$T$331)</f>
        <v>61805059.3388311</v>
      </c>
      <c r="X331" s="18" t="n">
        <f aca="false">IF($E$331=1,$L$331,$AC$120*$T$331)</f>
        <v>85560537.6096721</v>
      </c>
      <c r="Y331" s="18" t="n">
        <f aca="false">IF($F$331=1,$M$331,$Z$120*$T$331)</f>
        <v>30000000</v>
      </c>
      <c r="Z331" s="18" t="n">
        <f aca="false">IF($G$331=1,$N$331,$W$120*$T$331)</f>
        <v>178251120.02015</v>
      </c>
      <c r="AA331" s="18" t="n">
        <f aca="false">IF($H$331=1,$O$331,$T$120*$T$331)</f>
        <v>178251120.02015</v>
      </c>
      <c r="AB331" s="18" t="n">
        <f aca="false">($J$120+$O$120)*$T$331</f>
        <v>10000345.1894394</v>
      </c>
      <c r="AC331" s="18" t="n">
        <f aca="false">Assumptions!$B$20*$T$331</f>
        <v>320852016.03627</v>
      </c>
      <c r="AD331" s="18" t="n">
        <f aca="false">IF($S$331,Assumptions!$B$14*($T$331-Assumptions!$B$13),Assumptions!$B$4)</f>
        <v>86625560.0100751</v>
      </c>
      <c r="AE331" s="18" t="n">
        <f aca="false">$U$331+$V$331+$W$331+$X$331+$Y$331+$Z$331+$AA$331+$AB$331+$AC$331+$AD$331</f>
        <v>1200000000</v>
      </c>
      <c r="AF331" s="18" t="n">
        <f aca="false">IF(AND(IF($B$331=1,$U$331&gt;=INDEX($U$263:$U$390,1+$A$331-Assumptions!$B$77),$U$331&gt;INDEX($U$263:$U$390,1+$A$331+Assumptions!$B$77)),IF($C$331=1,$V$331&gt;=INDEX($V$263:$V$390,1+$A$331-Assumptions!$B$78),$V$331&gt;INDEX($V$263:$V$390,1+$A$331+Assumptions!$B$78)),IF($D$331=1,$W$331&gt;=INDEX($W$263:$W$390,1+$A$331-Assumptions!$B$79),$W$331&gt;INDEX($W$263:$W$390,1+$A$331+Assumptions!$B$79)),IF($E$331=1,$X$331&gt;=INDEX($X$263:$X$390,1+$A$331-Assumptions!$B$80),$X$331&gt;INDEX($X$263:$X$390,1+$A$331+Assumptions!$B$80)),IF($F$331=1,$Y$331&gt;=INDEX($Y$263:$Y$390,1+$A$331-Assumptions!$B$81),$Y$331&gt;INDEX($Y$263:$Y$390,1+$A$331+Assumptions!$B$81)),IF($G$331=1,$Z$331&gt;=INDEX($Z$263:$Z$390,1+$A$331-Assumptions!$B$82),$Z$331&gt;INDEX($Z$263:$Z$390,1+$A$331+Assumptions!$B$82)),IF($H$331=1,$AA$331&gt;=INDEX($AA$263:$AA$390,1+$A$331-Assumptions!$B$83),$AA$331&gt;INDEX($AA$263:$AA$390,1+$A$331+Assumptions!$B$83))),1,0)</f>
        <v>0</v>
      </c>
      <c r="AG331" s="16"/>
      <c r="AH331" s="16"/>
      <c r="AI331" s="16"/>
    </row>
    <row r="332" customFormat="false" ht="23.85" hidden="true" customHeight="false" outlineLevel="0" collapsed="false">
      <c r="A332" s="6" t="n">
        <f aca="false">ROW()-ROW($A$263)+Assumptions!$B$4</f>
        <v>69</v>
      </c>
      <c r="B332" s="18" t="n">
        <f aca="false">MOD(QUOTIENT($A$332,Assumptions!$B$77),2)</f>
        <v>1</v>
      </c>
      <c r="C332" s="18" t="n">
        <f aca="false">MOD(QUOTIENT($A$332,Assumptions!$B$78),2)</f>
        <v>0</v>
      </c>
      <c r="D332" s="18" t="n">
        <f aca="false">MOD(QUOTIENT($A$332,Assumptions!$B$79),2)</f>
        <v>0</v>
      </c>
      <c r="E332" s="18" t="n">
        <f aca="false">MOD(QUOTIENT($A$332,Assumptions!$B$80),2)</f>
        <v>0</v>
      </c>
      <c r="F332" s="18" t="n">
        <f aca="false">MOD(QUOTIENT($A$332,Assumptions!$B$81),2)</f>
        <v>1</v>
      </c>
      <c r="G332" s="18" t="n">
        <f aca="false">MOD(QUOTIENT($A$332,Assumptions!$B$82),2)</f>
        <v>0</v>
      </c>
      <c r="H332" s="18" t="n">
        <f aca="false">MOD(QUOTIENT($A$332,Assumptions!$B$83),2)</f>
        <v>1</v>
      </c>
      <c r="I332" s="18" t="n">
        <f aca="false">IF($B$332=1,MIN(Assumptions!$B$67,MAX(Assumptions!$B$4,Assumptions!$B$25-(Assumptions!$B$4))),Assumptions!$B$4)</f>
        <v>30000000</v>
      </c>
      <c r="J332" s="18" t="n">
        <f aca="false">IF($C$332=1,MIN(Assumptions!$B$66,MAX(Assumptions!$B$4,Assumptions!$B$25-($I$332))),Assumptions!$B$4)</f>
        <v>0</v>
      </c>
      <c r="K332" s="18" t="n">
        <f aca="false">IF($D$332=1,MIN(Assumptions!$B$61,MAX(Assumptions!$B$4,Assumptions!$B$25-($I$332+$J$332))),Assumptions!$B$4)</f>
        <v>0</v>
      </c>
      <c r="L332" s="18" t="n">
        <f aca="false">IF($E$332=1,MIN(Assumptions!$B$56,MAX(Assumptions!$B$4,Assumptions!$B$25-($I$332+$J$332+$K$332))),Assumptions!$B$4)</f>
        <v>0</v>
      </c>
      <c r="M332" s="18" t="n">
        <f aca="false">IF($F$332=1,MIN(Assumptions!$B$51,MAX(Assumptions!$B$4,Assumptions!$B$25-($I$332+$J$332+$K$332+$L$332))),Assumptions!$B$4)</f>
        <v>30000000</v>
      </c>
      <c r="N332" s="18" t="n">
        <f aca="false">IF($G$332=1,MIN(Assumptions!$B$46,MAX(Assumptions!$B$4,Assumptions!$B$25-($I$332+$J$332+$K$332+$L$332+$M$332))),Assumptions!$B$4)</f>
        <v>0</v>
      </c>
      <c r="O332" s="18" t="n">
        <f aca="false">IF($H$332=1,MIN(Assumptions!$B$41,MAX(Assumptions!$B$4,Assumptions!$B$25-($I$332+$J$332+$K$332+$L$332+$M$332+$N$332))),Assumptions!$B$4)</f>
        <v>5000000</v>
      </c>
      <c r="P332" s="18" t="n">
        <f aca="false">$I$332+$J$332+$K$332+$L$332+$M$332+$N$332+$O$332</f>
        <v>65000000</v>
      </c>
      <c r="Q332" s="18" t="n">
        <f aca="false">MAX(Assumptions!$B$4,Assumptions!$B$25-$P$332)</f>
        <v>1135000000</v>
      </c>
      <c r="R332" s="18" t="n">
        <f aca="false">$J$120+$O$120+Assumptions!$B$20+IF($B$332=0,$D$120,Assumptions!$B$4)+IF($C$332=0,$AI$120,Assumptions!$B$4)+IF($D$332=0,$AF$120,Assumptions!$B$4)+IF($E$332=0,$AC$120,Assumptions!$B$4)+IF($F$332=0,$Z$120,Assumptions!$B$4)+IF($G$332=0,$W$120,Assumptions!$B$4)+IF($H$332=0,$T$120,Assumptions!$B$4)</f>
        <v>24547484.4666011</v>
      </c>
      <c r="S332" s="18" t="n">
        <f aca="false">IF($R$332&gt;Assumptions!$B$4,$Q$332/$R$332&gt;Assumptions!$B$13,FALSE())</f>
        <v>1</v>
      </c>
      <c r="T332" s="18" t="n">
        <f aca="false">IF($S$332,($Q$332+Assumptions!$B$14*Assumptions!$B$13)/($R$332+Assumptions!$B$14),IF($R$332&gt;Assumptions!$B$4,$Q$332/$R$332,Assumptions!$B$4))</f>
        <v>42.0556670031409</v>
      </c>
      <c r="U332" s="18" t="n">
        <f aca="false">IF($B$332=1,$I$332,$D$120*$T$332)</f>
        <v>30000000</v>
      </c>
      <c r="V332" s="18" t="n">
        <f aca="false">IF($C$332=1,$J$332,$AI$120*$T$332)</f>
        <v>257940875.207165</v>
      </c>
      <c r="W332" s="18" t="n">
        <f aca="false">IF($D$332=1,$K$332,$AF$120*$T$332)</f>
        <v>72909864.3074281</v>
      </c>
      <c r="X332" s="18" t="n">
        <f aca="false">IF($E$332=1,$L$332,$AC$120*$T$332)</f>
        <v>100933600.807538</v>
      </c>
      <c r="Y332" s="18" t="n">
        <f aca="false">IF($F$332=1,$M$332,$Z$120*$T$332)</f>
        <v>30000000</v>
      </c>
      <c r="Z332" s="18" t="n">
        <f aca="false">IF($G$332=1,$N$332,$W$120*$T$332)</f>
        <v>210278335.015705</v>
      </c>
      <c r="AA332" s="18" t="n">
        <f aca="false">IF($H$332=1,$O$332,$T$120*$T$332)</f>
        <v>5000000</v>
      </c>
      <c r="AB332" s="18" t="n">
        <f aca="false">($J$120+$O$120)*$T$332</f>
        <v>11797154.1260437</v>
      </c>
      <c r="AC332" s="18" t="n">
        <f aca="false">Assumptions!$B$20*$T$332</f>
        <v>378501003.028268</v>
      </c>
      <c r="AD332" s="18" t="n">
        <f aca="false">IF($S$332,Assumptions!$B$14*($T$332-Assumptions!$B$13),Assumptions!$B$4)</f>
        <v>102639167.507852</v>
      </c>
      <c r="AE332" s="18" t="n">
        <f aca="false">$U$332+$V$332+$W$332+$X$332+$Y$332+$Z$332+$AA$332+$AB$332+$AC$332+$AD$332</f>
        <v>1200000000</v>
      </c>
      <c r="AF332" s="18" t="n">
        <f aca="false">IF(AND(IF($B$332=1,$U$332&gt;=INDEX($U$263:$U$390,1+$A$332-Assumptions!$B$77),$U$332&gt;INDEX($U$263:$U$390,1+$A$332+Assumptions!$B$77)),IF($C$332=1,$V$332&gt;=INDEX($V$263:$V$390,1+$A$332-Assumptions!$B$78),$V$332&gt;INDEX($V$263:$V$390,1+$A$332+Assumptions!$B$78)),IF($D$332=1,$W$332&gt;=INDEX($W$263:$W$390,1+$A$332-Assumptions!$B$79),$W$332&gt;INDEX($W$263:$W$390,1+$A$332+Assumptions!$B$79)),IF($E$332=1,$X$332&gt;=INDEX($X$263:$X$390,1+$A$332-Assumptions!$B$80),$X$332&gt;INDEX($X$263:$X$390,1+$A$332+Assumptions!$B$80)),IF($F$332=1,$Y$332&gt;=INDEX($Y$263:$Y$390,1+$A$332-Assumptions!$B$81),$Y$332&gt;INDEX($Y$263:$Y$390,1+$A$332+Assumptions!$B$81)),IF($G$332=1,$Z$332&gt;=INDEX($Z$263:$Z$390,1+$A$332-Assumptions!$B$82),$Z$332&gt;INDEX($Z$263:$Z$390,1+$A$332+Assumptions!$B$82)),IF($H$332=1,$AA$332&gt;=INDEX($AA$263:$AA$390,1+$A$332-Assumptions!$B$83),$AA$332&gt;INDEX($AA$263:$AA$390,1+$A$332+Assumptions!$B$83))),1,0)</f>
        <v>0</v>
      </c>
      <c r="AG332" s="16"/>
      <c r="AH332" s="16"/>
      <c r="AI332" s="16"/>
    </row>
    <row r="333" customFormat="false" ht="23.85" hidden="true" customHeight="false" outlineLevel="0" collapsed="false">
      <c r="A333" s="6" t="n">
        <f aca="false">ROW()-ROW($A$263)+Assumptions!$B$4</f>
        <v>70</v>
      </c>
      <c r="B333" s="18" t="n">
        <f aca="false">MOD(QUOTIENT($A$333,Assumptions!$B$77),2)</f>
        <v>1</v>
      </c>
      <c r="C333" s="18" t="n">
        <f aca="false">MOD(QUOTIENT($A$333,Assumptions!$B$78),2)</f>
        <v>0</v>
      </c>
      <c r="D333" s="18" t="n">
        <f aca="false">MOD(QUOTIENT($A$333,Assumptions!$B$79),2)</f>
        <v>0</v>
      </c>
      <c r="E333" s="18" t="n">
        <f aca="false">MOD(QUOTIENT($A$333,Assumptions!$B$80),2)</f>
        <v>0</v>
      </c>
      <c r="F333" s="18" t="n">
        <f aca="false">MOD(QUOTIENT($A$333,Assumptions!$B$81),2)</f>
        <v>1</v>
      </c>
      <c r="G333" s="18" t="n">
        <f aca="false">MOD(QUOTIENT($A$333,Assumptions!$B$82),2)</f>
        <v>1</v>
      </c>
      <c r="H333" s="18" t="n">
        <f aca="false">MOD(QUOTIENT($A$333,Assumptions!$B$83),2)</f>
        <v>0</v>
      </c>
      <c r="I333" s="18" t="n">
        <f aca="false">IF($B$333=1,MIN(Assumptions!$B$67,MAX(Assumptions!$B$4,Assumptions!$B$25-(Assumptions!$B$4))),Assumptions!$B$4)</f>
        <v>30000000</v>
      </c>
      <c r="J333" s="18" t="n">
        <f aca="false">IF($C$333=1,MIN(Assumptions!$B$66,MAX(Assumptions!$B$4,Assumptions!$B$25-($I$333))),Assumptions!$B$4)</f>
        <v>0</v>
      </c>
      <c r="K333" s="18" t="n">
        <f aca="false">IF($D$333=1,MIN(Assumptions!$B$61,MAX(Assumptions!$B$4,Assumptions!$B$25-($I$333+$J$333))),Assumptions!$B$4)</f>
        <v>0</v>
      </c>
      <c r="L333" s="18" t="n">
        <f aca="false">IF($E$333=1,MIN(Assumptions!$B$56,MAX(Assumptions!$B$4,Assumptions!$B$25-($I$333+$J$333+$K$333))),Assumptions!$B$4)</f>
        <v>0</v>
      </c>
      <c r="M333" s="18" t="n">
        <f aca="false">IF($F$333=1,MIN(Assumptions!$B$51,MAX(Assumptions!$B$4,Assumptions!$B$25-($I$333+$J$333+$K$333+$L$333))),Assumptions!$B$4)</f>
        <v>30000000</v>
      </c>
      <c r="N333" s="18" t="n">
        <f aca="false">IF($G$333=1,MIN(Assumptions!$B$46,MAX(Assumptions!$B$4,Assumptions!$B$25-($I$333+$J$333+$K$333+$L$333+$M$333))),Assumptions!$B$4)</f>
        <v>15000000</v>
      </c>
      <c r="O333" s="18" t="n">
        <f aca="false">IF($H$333=1,MIN(Assumptions!$B$41,MAX(Assumptions!$B$4,Assumptions!$B$25-($I$333+$J$333+$K$333+$L$333+$M$333+$N$333))),Assumptions!$B$4)</f>
        <v>0</v>
      </c>
      <c r="P333" s="18" t="n">
        <f aca="false">$I$333+$J$333+$K$333+$L$333+$M$333+$N$333+$O$333</f>
        <v>75000000</v>
      </c>
      <c r="Q333" s="18" t="n">
        <f aca="false">MAX(Assumptions!$B$4,Assumptions!$B$25-$P$333)</f>
        <v>1125000000</v>
      </c>
      <c r="R333" s="18" t="n">
        <f aca="false">$J$120+$O$120+Assumptions!$B$20+IF($B$333=0,$D$120,Assumptions!$B$4)+IF($C$333=0,$AI$120,Assumptions!$B$4)+IF($D$333=0,$AF$120,Assumptions!$B$4)+IF($E$333=0,$AC$120,Assumptions!$B$4)+IF($F$333=0,$Z$120,Assumptions!$B$4)+IF($G$333=0,$W$120,Assumptions!$B$4)+IF($H$333=0,$T$120,Assumptions!$B$4)</f>
        <v>24547484.4666011</v>
      </c>
      <c r="S333" s="18" t="n">
        <f aca="false">IF($R$333&gt;Assumptions!$B$4,$Q$333/$R$333&gt;Assumptions!$B$13,FALSE())</f>
        <v>1</v>
      </c>
      <c r="T333" s="18" t="n">
        <f aca="false">IF($S$333,($Q$333+Assumptions!$B$14*Assumptions!$B$13)/($R$333+Assumptions!$B$14),IF($R$333&gt;Assumptions!$B$4,$Q$333/$R$333,Assumptions!$B$4))</f>
        <v>41.6859468536627</v>
      </c>
      <c r="U333" s="18" t="n">
        <f aca="false">IF($B$333=1,$I$333,$D$120*$T$333)</f>
        <v>30000000</v>
      </c>
      <c r="V333" s="18" t="n">
        <f aca="false">IF($C$333=1,$J$333,$AI$120*$T$333)</f>
        <v>255673263.117432</v>
      </c>
      <c r="W333" s="18" t="n">
        <f aca="false">IF($D$333=1,$K$333,$AF$120*$T$333)</f>
        <v>72268898.4673628</v>
      </c>
      <c r="X333" s="18" t="n">
        <f aca="false">IF($E$333=1,$L$333,$AC$120*$T$333)</f>
        <v>100046272.448791</v>
      </c>
      <c r="Y333" s="18" t="n">
        <f aca="false">IF($F$333=1,$M$333,$Z$120*$T$333)</f>
        <v>30000000</v>
      </c>
      <c r="Z333" s="18" t="n">
        <f aca="false">IF($G$333=1,$N$333,$W$120*$T$333)</f>
        <v>15000000</v>
      </c>
      <c r="AA333" s="18" t="n">
        <f aca="false">IF($H$333=1,$O$333,$T$120*$T$333)</f>
        <v>208429734.268314</v>
      </c>
      <c r="AB333" s="18" t="n">
        <f aca="false">($J$120+$O$120)*$T$333</f>
        <v>11693442.8809796</v>
      </c>
      <c r="AC333" s="18" t="n">
        <f aca="false">Assumptions!$B$20*$T$333</f>
        <v>375173521.682965</v>
      </c>
      <c r="AD333" s="18" t="n">
        <f aca="false">IF($S$333,Assumptions!$B$14*($T$333-Assumptions!$B$13),Assumptions!$B$4)</f>
        <v>101714867.134157</v>
      </c>
      <c r="AE333" s="18" t="n">
        <f aca="false">$U$333+$V$333+$W$333+$X$333+$Y$333+$Z$333+$AA$333+$AB$333+$AC$333+$AD$333</f>
        <v>1200000000</v>
      </c>
      <c r="AF333" s="18" t="n">
        <f aca="false">IF(AND(IF($B$333=1,$U$333&gt;=INDEX($U$263:$U$390,1+$A$333-Assumptions!$B$77),$U$333&gt;INDEX($U$263:$U$390,1+$A$333+Assumptions!$B$77)),IF($C$333=1,$V$333&gt;=INDEX($V$263:$V$390,1+$A$333-Assumptions!$B$78),$V$333&gt;INDEX($V$263:$V$390,1+$A$333+Assumptions!$B$78)),IF($D$333=1,$W$333&gt;=INDEX($W$263:$W$390,1+$A$333-Assumptions!$B$79),$W$333&gt;INDEX($W$263:$W$390,1+$A$333+Assumptions!$B$79)),IF($E$333=1,$X$333&gt;=INDEX($X$263:$X$390,1+$A$333-Assumptions!$B$80),$X$333&gt;INDEX($X$263:$X$390,1+$A$333+Assumptions!$B$80)),IF($F$333=1,$Y$333&gt;=INDEX($Y$263:$Y$390,1+$A$333-Assumptions!$B$81),$Y$333&gt;INDEX($Y$263:$Y$390,1+$A$333+Assumptions!$B$81)),IF($G$333=1,$Z$333&gt;=INDEX($Z$263:$Z$390,1+$A$333-Assumptions!$B$82),$Z$333&gt;INDEX($Z$263:$Z$390,1+$A$333+Assumptions!$B$82)),IF($H$333=1,$AA$333&gt;=INDEX($AA$263:$AA$390,1+$A$333-Assumptions!$B$83),$AA$333&gt;INDEX($AA$263:$AA$390,1+$A$333+Assumptions!$B$83))),1,0)</f>
        <v>0</v>
      </c>
      <c r="AG333" s="16"/>
      <c r="AH333" s="16"/>
      <c r="AI333" s="16"/>
    </row>
    <row r="334" customFormat="false" ht="23.85" hidden="true" customHeight="false" outlineLevel="0" collapsed="false">
      <c r="A334" s="6" t="n">
        <f aca="false">ROW()-ROW($A$263)+Assumptions!$B$4</f>
        <v>71</v>
      </c>
      <c r="B334" s="18" t="n">
        <f aca="false">MOD(QUOTIENT($A$334,Assumptions!$B$77),2)</f>
        <v>1</v>
      </c>
      <c r="C334" s="18" t="n">
        <f aca="false">MOD(QUOTIENT($A$334,Assumptions!$B$78),2)</f>
        <v>0</v>
      </c>
      <c r="D334" s="18" t="n">
        <f aca="false">MOD(QUOTIENT($A$334,Assumptions!$B$79),2)</f>
        <v>0</v>
      </c>
      <c r="E334" s="18" t="n">
        <f aca="false">MOD(QUOTIENT($A$334,Assumptions!$B$80),2)</f>
        <v>0</v>
      </c>
      <c r="F334" s="18" t="n">
        <f aca="false">MOD(QUOTIENT($A$334,Assumptions!$B$81),2)</f>
        <v>1</v>
      </c>
      <c r="G334" s="18" t="n">
        <f aca="false">MOD(QUOTIENT($A$334,Assumptions!$B$82),2)</f>
        <v>1</v>
      </c>
      <c r="H334" s="18" t="n">
        <f aca="false">MOD(QUOTIENT($A$334,Assumptions!$B$83),2)</f>
        <v>1</v>
      </c>
      <c r="I334" s="18" t="n">
        <f aca="false">IF($B$334=1,MIN(Assumptions!$B$67,MAX(Assumptions!$B$4,Assumptions!$B$25-(Assumptions!$B$4))),Assumptions!$B$4)</f>
        <v>30000000</v>
      </c>
      <c r="J334" s="18" t="n">
        <f aca="false">IF($C$334=1,MIN(Assumptions!$B$66,MAX(Assumptions!$B$4,Assumptions!$B$25-($I$334))),Assumptions!$B$4)</f>
        <v>0</v>
      </c>
      <c r="K334" s="18" t="n">
        <f aca="false">IF($D$334=1,MIN(Assumptions!$B$61,MAX(Assumptions!$B$4,Assumptions!$B$25-($I$334+$J$334))),Assumptions!$B$4)</f>
        <v>0</v>
      </c>
      <c r="L334" s="18" t="n">
        <f aca="false">IF($E$334=1,MIN(Assumptions!$B$56,MAX(Assumptions!$B$4,Assumptions!$B$25-($I$334+$J$334+$K$334))),Assumptions!$B$4)</f>
        <v>0</v>
      </c>
      <c r="M334" s="18" t="n">
        <f aca="false">IF($F$334=1,MIN(Assumptions!$B$51,MAX(Assumptions!$B$4,Assumptions!$B$25-($I$334+$J$334+$K$334+$L$334))),Assumptions!$B$4)</f>
        <v>30000000</v>
      </c>
      <c r="N334" s="18" t="n">
        <f aca="false">IF($G$334=1,MIN(Assumptions!$B$46,MAX(Assumptions!$B$4,Assumptions!$B$25-($I$334+$J$334+$K$334+$L$334+$M$334))),Assumptions!$B$4)</f>
        <v>15000000</v>
      </c>
      <c r="O334" s="18" t="n">
        <f aca="false">IF($H$334=1,MIN(Assumptions!$B$41,MAX(Assumptions!$B$4,Assumptions!$B$25-($I$334+$J$334+$K$334+$L$334+$M$334+$N$334))),Assumptions!$B$4)</f>
        <v>5000000</v>
      </c>
      <c r="P334" s="18" t="n">
        <f aca="false">$I$334+$J$334+$K$334+$L$334+$M$334+$N$334+$O$334</f>
        <v>80000000</v>
      </c>
      <c r="Q334" s="18" t="n">
        <f aca="false">MAX(Assumptions!$B$4,Assumptions!$B$25-$P$334)</f>
        <v>1120000000</v>
      </c>
      <c r="R334" s="18" t="n">
        <f aca="false">$J$120+$O$120+Assumptions!$B$20+IF($B$334=0,$D$120,Assumptions!$B$4)+IF($C$334=0,$AI$120,Assumptions!$B$4)+IF($D$334=0,$AF$120,Assumptions!$B$4)+IF($E$334=0,$AC$120,Assumptions!$B$4)+IF($F$334=0,$Z$120,Assumptions!$B$4)+IF($G$334=0,$W$120,Assumptions!$B$4)+IF($H$334=0,$T$120,Assumptions!$B$4)</f>
        <v>19547484.4666011</v>
      </c>
      <c r="S334" s="18" t="n">
        <f aca="false">IF($R$334&gt;Assumptions!$B$4,$Q$334/$R$334&gt;Assumptions!$B$13,FALSE())</f>
        <v>1</v>
      </c>
      <c r="T334" s="18" t="n">
        <f aca="false">IF($S$334,($Q$334+Assumptions!$B$14*Assumptions!$B$13)/($R$334+Assumptions!$B$14),IF($R$334&gt;Assumptions!$B$4,$Q$334/$R$334,Assumptions!$B$4))</f>
        <v>50.9128377752317</v>
      </c>
      <c r="U334" s="18" t="n">
        <f aca="false">IF($B$334=1,$I$334,$D$120*$T$334)</f>
        <v>30000000</v>
      </c>
      <c r="V334" s="18" t="n">
        <f aca="false">IF($C$334=1,$J$334,$AI$120*$T$334)</f>
        <v>312264740.303439</v>
      </c>
      <c r="W334" s="18" t="n">
        <f aca="false">IF($D$334=1,$K$334,$AF$120*$T$334)</f>
        <v>88265110.464685</v>
      </c>
      <c r="X334" s="18" t="n">
        <f aca="false">IF($E$334=1,$L$334,$AC$120*$T$334)</f>
        <v>122190810.660556</v>
      </c>
      <c r="Y334" s="18" t="n">
        <f aca="false">IF($F$334=1,$M$334,$Z$120*$T$334)</f>
        <v>30000000</v>
      </c>
      <c r="Z334" s="18" t="n">
        <f aca="false">IF($G$334=1,$N$334,$W$120*$T$334)</f>
        <v>15000000</v>
      </c>
      <c r="AA334" s="18" t="n">
        <f aca="false">IF($H$334=1,$O$334,$T$120*$T$334)</f>
        <v>5000000</v>
      </c>
      <c r="AB334" s="18" t="n">
        <f aca="false">($J$120+$O$120)*$T$334</f>
        <v>14281704.156156</v>
      </c>
      <c r="AC334" s="18" t="n">
        <f aca="false">Assumptions!$B$20*$T$334</f>
        <v>458215539.977085</v>
      </c>
      <c r="AD334" s="18" t="n">
        <f aca="false">IF($S$334,Assumptions!$B$14*($T$334-Assumptions!$B$13),Assumptions!$B$4)</f>
        <v>124782094.438079</v>
      </c>
      <c r="AE334" s="18" t="n">
        <f aca="false">$U$334+$V$334+$W$334+$X$334+$Y$334+$Z$334+$AA$334+$AB$334+$AC$334+$AD$334</f>
        <v>1200000000</v>
      </c>
      <c r="AF334" s="18" t="n">
        <f aca="false">IF(AND(IF($B$334=1,$U$334&gt;=INDEX($U$263:$U$390,1+$A$334-Assumptions!$B$77),$U$334&gt;INDEX($U$263:$U$390,1+$A$334+Assumptions!$B$77)),IF($C$334=1,$V$334&gt;=INDEX($V$263:$V$390,1+$A$334-Assumptions!$B$78),$V$334&gt;INDEX($V$263:$V$390,1+$A$334+Assumptions!$B$78)),IF($D$334=1,$W$334&gt;=INDEX($W$263:$W$390,1+$A$334-Assumptions!$B$79),$W$334&gt;INDEX($W$263:$W$390,1+$A$334+Assumptions!$B$79)),IF($E$334=1,$X$334&gt;=INDEX($X$263:$X$390,1+$A$334-Assumptions!$B$80),$X$334&gt;INDEX($X$263:$X$390,1+$A$334+Assumptions!$B$80)),IF($F$334=1,$Y$334&gt;=INDEX($Y$263:$Y$390,1+$A$334-Assumptions!$B$81),$Y$334&gt;INDEX($Y$263:$Y$390,1+$A$334+Assumptions!$B$81)),IF($G$334=1,$Z$334&gt;=INDEX($Z$263:$Z$390,1+$A$334-Assumptions!$B$82),$Z$334&gt;INDEX($Z$263:$Z$390,1+$A$334+Assumptions!$B$82)),IF($H$334=1,$AA$334&gt;=INDEX($AA$263:$AA$390,1+$A$334-Assumptions!$B$83),$AA$334&gt;INDEX($AA$263:$AA$390,1+$A$334+Assumptions!$B$83))),1,0)</f>
        <v>0</v>
      </c>
      <c r="AG334" s="16"/>
      <c r="AH334" s="16"/>
      <c r="AI334" s="16"/>
    </row>
    <row r="335" customFormat="false" ht="23.85" hidden="true" customHeight="false" outlineLevel="0" collapsed="false">
      <c r="A335" s="6" t="n">
        <f aca="false">ROW()-ROW($A$263)+Assumptions!$B$4</f>
        <v>72</v>
      </c>
      <c r="B335" s="18" t="n">
        <f aca="false">MOD(QUOTIENT($A$335,Assumptions!$B$77),2)</f>
        <v>1</v>
      </c>
      <c r="C335" s="18" t="n">
        <f aca="false">MOD(QUOTIENT($A$335,Assumptions!$B$78),2)</f>
        <v>0</v>
      </c>
      <c r="D335" s="18" t="n">
        <f aca="false">MOD(QUOTIENT($A$335,Assumptions!$B$79),2)</f>
        <v>0</v>
      </c>
      <c r="E335" s="18" t="n">
        <f aca="false">MOD(QUOTIENT($A$335,Assumptions!$B$80),2)</f>
        <v>1</v>
      </c>
      <c r="F335" s="18" t="n">
        <f aca="false">MOD(QUOTIENT($A$335,Assumptions!$B$81),2)</f>
        <v>0</v>
      </c>
      <c r="G335" s="18" t="n">
        <f aca="false">MOD(QUOTIENT($A$335,Assumptions!$B$82),2)</f>
        <v>0</v>
      </c>
      <c r="H335" s="18" t="n">
        <f aca="false">MOD(QUOTIENT($A$335,Assumptions!$B$83),2)</f>
        <v>0</v>
      </c>
      <c r="I335" s="18" t="n">
        <f aca="false">IF($B$335=1,MIN(Assumptions!$B$67,MAX(Assumptions!$B$4,Assumptions!$B$25-(Assumptions!$B$4))),Assumptions!$B$4)</f>
        <v>30000000</v>
      </c>
      <c r="J335" s="18" t="n">
        <f aca="false">IF($C$335=1,MIN(Assumptions!$B$66,MAX(Assumptions!$B$4,Assumptions!$B$25-($I$335))),Assumptions!$B$4)</f>
        <v>0</v>
      </c>
      <c r="K335" s="18" t="n">
        <f aca="false">IF($D$335=1,MIN(Assumptions!$B$61,MAX(Assumptions!$B$4,Assumptions!$B$25-($I$335+$J$335))),Assumptions!$B$4)</f>
        <v>0</v>
      </c>
      <c r="L335" s="18" t="n">
        <f aca="false">IF($E$335=1,MIN(Assumptions!$B$56,MAX(Assumptions!$B$4,Assumptions!$B$25-($I$335+$J$335+$K$335))),Assumptions!$B$4)</f>
        <v>60000000</v>
      </c>
      <c r="M335" s="18" t="n">
        <f aca="false">IF($F$335=1,MIN(Assumptions!$B$51,MAX(Assumptions!$B$4,Assumptions!$B$25-($I$335+$J$335+$K$335+$L$335))),Assumptions!$B$4)</f>
        <v>0</v>
      </c>
      <c r="N335" s="18" t="n">
        <f aca="false">IF($G$335=1,MIN(Assumptions!$B$46,MAX(Assumptions!$B$4,Assumptions!$B$25-($I$335+$J$335+$K$335+$L$335+$M$335))),Assumptions!$B$4)</f>
        <v>0</v>
      </c>
      <c r="O335" s="18" t="n">
        <f aca="false">IF($H$335=1,MIN(Assumptions!$B$41,MAX(Assumptions!$B$4,Assumptions!$B$25-($I$335+$J$335+$K$335+$L$335+$M$335+$N$335))),Assumptions!$B$4)</f>
        <v>0</v>
      </c>
      <c r="P335" s="18" t="n">
        <f aca="false">$I$335+$J$335+$K$335+$L$335+$M$335+$N$335+$O$335</f>
        <v>90000000</v>
      </c>
      <c r="Q335" s="18" t="n">
        <f aca="false">MAX(Assumptions!$B$4,Assumptions!$B$25-$P$335)</f>
        <v>1110000000</v>
      </c>
      <c r="R335" s="18" t="n">
        <f aca="false">$J$120+$O$120+Assumptions!$B$20+IF($B$335=0,$D$120,Assumptions!$B$4)+IF($C$335=0,$AI$120,Assumptions!$B$4)+IF($D$335=0,$AF$120,Assumptions!$B$4)+IF($E$335=0,$AC$120,Assumptions!$B$4)+IF($F$335=0,$Z$120,Assumptions!$B$4)+IF($G$335=0,$W$120,Assumptions!$B$4)+IF($H$335=0,$T$120,Assumptions!$B$4)</f>
        <v>30147484.4666011</v>
      </c>
      <c r="S335" s="18" t="n">
        <f aca="false">IF($R$335&gt;Assumptions!$B$4,$Q$335/$R$335&gt;Assumptions!$B$13,FALSE())</f>
        <v>1</v>
      </c>
      <c r="T335" s="18" t="n">
        <f aca="false">IF($S$335,($Q$335+Assumptions!$B$14*Assumptions!$B$13)/($R$335+Assumptions!$B$14),IF($R$335&gt;Assumptions!$B$4,$Q$335/$R$335,Assumptions!$B$4))</f>
        <v>34.0761323016512</v>
      </c>
      <c r="U335" s="18" t="n">
        <f aca="false">IF($B$335=1,$I$335,$D$120*$T$335)</f>
        <v>30000000</v>
      </c>
      <c r="V335" s="18" t="n">
        <f aca="false">IF($C$335=1,$J$335,$AI$120*$T$335)</f>
        <v>208999833.218829</v>
      </c>
      <c r="W335" s="18" t="n">
        <f aca="false">IF($D$335=1,$K$335,$AF$120*$T$335)</f>
        <v>59076133.1177984</v>
      </c>
      <c r="X335" s="18" t="n">
        <f aca="false">IF($E$335=1,$L$335,$AC$120*$T$335)</f>
        <v>60000000</v>
      </c>
      <c r="Y335" s="18" t="n">
        <f aca="false">IF($F$335=1,$M$335,$Z$120*$T$335)</f>
        <v>102228396.904954</v>
      </c>
      <c r="Z335" s="18" t="n">
        <f aca="false">IF($G$335=1,$N$335,$W$120*$T$335)</f>
        <v>170380661.508256</v>
      </c>
      <c r="AA335" s="18" t="n">
        <f aca="false">IF($H$335=1,$O$335,$T$120*$T$335)</f>
        <v>170380661.508256</v>
      </c>
      <c r="AB335" s="18" t="n">
        <f aca="false">($J$120+$O$120)*$T$335</f>
        <v>9558792.27291802</v>
      </c>
      <c r="AC335" s="18" t="n">
        <f aca="false">Assumptions!$B$20*$T$335</f>
        <v>306685190.714861</v>
      </c>
      <c r="AD335" s="18" t="n">
        <f aca="false">IF($S$335,Assumptions!$B$14*($T$335-Assumptions!$B$13),Assumptions!$B$4)</f>
        <v>82690330.754128</v>
      </c>
      <c r="AE335" s="18" t="n">
        <f aca="false">$U$335+$V$335+$W$335+$X$335+$Y$335+$Z$335+$AA$335+$AB$335+$AC$335+$AD$335</f>
        <v>1200000000</v>
      </c>
      <c r="AF335" s="18" t="n">
        <f aca="false">IF(AND(IF($B$335=1,$U$335&gt;=INDEX($U$263:$U$390,1+$A$335-Assumptions!$B$77),$U$335&gt;INDEX($U$263:$U$390,1+$A$335+Assumptions!$B$77)),IF($C$335=1,$V$335&gt;=INDEX($V$263:$V$390,1+$A$335-Assumptions!$B$78),$V$335&gt;INDEX($V$263:$V$390,1+$A$335+Assumptions!$B$78)),IF($D$335=1,$W$335&gt;=INDEX($W$263:$W$390,1+$A$335-Assumptions!$B$79),$W$335&gt;INDEX($W$263:$W$390,1+$A$335+Assumptions!$B$79)),IF($E$335=1,$X$335&gt;=INDEX($X$263:$X$390,1+$A$335-Assumptions!$B$80),$X$335&gt;INDEX($X$263:$X$390,1+$A$335+Assumptions!$B$80)),IF($F$335=1,$Y$335&gt;=INDEX($Y$263:$Y$390,1+$A$335-Assumptions!$B$81),$Y$335&gt;INDEX($Y$263:$Y$390,1+$A$335+Assumptions!$B$81)),IF($G$335=1,$Z$335&gt;=INDEX($Z$263:$Z$390,1+$A$335-Assumptions!$B$82),$Z$335&gt;INDEX($Z$263:$Z$390,1+$A$335+Assumptions!$B$82)),IF($H$335=1,$AA$335&gt;=INDEX($AA$263:$AA$390,1+$A$335-Assumptions!$B$83),$AA$335&gt;INDEX($AA$263:$AA$390,1+$A$335+Assumptions!$B$83))),1,0)</f>
        <v>0</v>
      </c>
      <c r="AG335" s="16"/>
      <c r="AH335" s="16"/>
      <c r="AI335" s="16"/>
    </row>
    <row r="336" customFormat="false" ht="23.85" hidden="true" customHeight="false" outlineLevel="0" collapsed="false">
      <c r="A336" s="6" t="n">
        <f aca="false">ROW()-ROW($A$263)+Assumptions!$B$4</f>
        <v>73</v>
      </c>
      <c r="B336" s="18" t="n">
        <f aca="false">MOD(QUOTIENT($A$336,Assumptions!$B$77),2)</f>
        <v>1</v>
      </c>
      <c r="C336" s="18" t="n">
        <f aca="false">MOD(QUOTIENT($A$336,Assumptions!$B$78),2)</f>
        <v>0</v>
      </c>
      <c r="D336" s="18" t="n">
        <f aca="false">MOD(QUOTIENT($A$336,Assumptions!$B$79),2)</f>
        <v>0</v>
      </c>
      <c r="E336" s="18" t="n">
        <f aca="false">MOD(QUOTIENT($A$336,Assumptions!$B$80),2)</f>
        <v>1</v>
      </c>
      <c r="F336" s="18" t="n">
        <f aca="false">MOD(QUOTIENT($A$336,Assumptions!$B$81),2)</f>
        <v>0</v>
      </c>
      <c r="G336" s="18" t="n">
        <f aca="false">MOD(QUOTIENT($A$336,Assumptions!$B$82),2)</f>
        <v>0</v>
      </c>
      <c r="H336" s="18" t="n">
        <f aca="false">MOD(QUOTIENT($A$336,Assumptions!$B$83),2)</f>
        <v>1</v>
      </c>
      <c r="I336" s="18" t="n">
        <f aca="false">IF($B$336=1,MIN(Assumptions!$B$67,MAX(Assumptions!$B$4,Assumptions!$B$25-(Assumptions!$B$4))),Assumptions!$B$4)</f>
        <v>30000000</v>
      </c>
      <c r="J336" s="18" t="n">
        <f aca="false">IF($C$336=1,MIN(Assumptions!$B$66,MAX(Assumptions!$B$4,Assumptions!$B$25-($I$336))),Assumptions!$B$4)</f>
        <v>0</v>
      </c>
      <c r="K336" s="18" t="n">
        <f aca="false">IF($D$336=1,MIN(Assumptions!$B$61,MAX(Assumptions!$B$4,Assumptions!$B$25-($I$336+$J$336))),Assumptions!$B$4)</f>
        <v>0</v>
      </c>
      <c r="L336" s="18" t="n">
        <f aca="false">IF($E$336=1,MIN(Assumptions!$B$56,MAX(Assumptions!$B$4,Assumptions!$B$25-($I$336+$J$336+$K$336))),Assumptions!$B$4)</f>
        <v>60000000</v>
      </c>
      <c r="M336" s="18" t="n">
        <f aca="false">IF($F$336=1,MIN(Assumptions!$B$51,MAX(Assumptions!$B$4,Assumptions!$B$25-($I$336+$J$336+$K$336+$L$336))),Assumptions!$B$4)</f>
        <v>0</v>
      </c>
      <c r="N336" s="18" t="n">
        <f aca="false">IF($G$336=1,MIN(Assumptions!$B$46,MAX(Assumptions!$B$4,Assumptions!$B$25-($I$336+$J$336+$K$336+$L$336+$M$336))),Assumptions!$B$4)</f>
        <v>0</v>
      </c>
      <c r="O336" s="18" t="n">
        <f aca="false">IF($H$336=1,MIN(Assumptions!$B$41,MAX(Assumptions!$B$4,Assumptions!$B$25-($I$336+$J$336+$K$336+$L$336+$M$336+$N$336))),Assumptions!$B$4)</f>
        <v>5000000</v>
      </c>
      <c r="P336" s="18" t="n">
        <f aca="false">$I$336+$J$336+$K$336+$L$336+$M$336+$N$336+$O$336</f>
        <v>95000000</v>
      </c>
      <c r="Q336" s="18" t="n">
        <f aca="false">MAX(Assumptions!$B$4,Assumptions!$B$25-$P$336)</f>
        <v>1105000000</v>
      </c>
      <c r="R336" s="18" t="n">
        <f aca="false">$J$120+$O$120+Assumptions!$B$20+IF($B$336=0,$D$120,Assumptions!$B$4)+IF($C$336=0,$AI$120,Assumptions!$B$4)+IF($D$336=0,$AF$120,Assumptions!$B$4)+IF($E$336=0,$AC$120,Assumptions!$B$4)+IF($F$336=0,$Z$120,Assumptions!$B$4)+IF($G$336=0,$W$120,Assumptions!$B$4)+IF($H$336=0,$T$120,Assumptions!$B$4)</f>
        <v>25147484.4666011</v>
      </c>
      <c r="S336" s="18" t="n">
        <f aca="false">IF($R$336&gt;Assumptions!$B$4,$Q$336/$R$336&gt;Assumptions!$B$13,FALSE())</f>
        <v>1</v>
      </c>
      <c r="T336" s="18" t="n">
        <f aca="false">IF($S$336,($Q$336+Assumptions!$B$14*Assumptions!$B$13)/($R$336+Assumptions!$B$14),IF($R$336&gt;Assumptions!$B$4,$Q$336/$R$336,Assumptions!$B$4))</f>
        <v>40.0578939229676</v>
      </c>
      <c r="U336" s="18" t="n">
        <f aca="false">IF($B$336=1,$I$336,$D$120*$T$336)</f>
        <v>30000000</v>
      </c>
      <c r="V336" s="18" t="n">
        <f aca="false">IF($C$336=1,$J$336,$AI$120*$T$336)</f>
        <v>245687893.065027</v>
      </c>
      <c r="W336" s="18" t="n">
        <f aca="false">IF($D$336=1,$K$336,$AF$120*$T$336)</f>
        <v>69446422.2894573</v>
      </c>
      <c r="X336" s="18" t="n">
        <f aca="false">IF($E$336=1,$L$336,$AC$120*$T$336)</f>
        <v>60000000</v>
      </c>
      <c r="Y336" s="18" t="n">
        <f aca="false">IF($F$336=1,$M$336,$Z$120*$T$336)</f>
        <v>120173681.768903</v>
      </c>
      <c r="Z336" s="18" t="n">
        <f aca="false">IF($G$336=1,$N$336,$W$120*$T$336)</f>
        <v>200289469.614838</v>
      </c>
      <c r="AA336" s="18" t="n">
        <f aca="false">IF($H$336=1,$O$336,$T$120*$T$336)</f>
        <v>5000000</v>
      </c>
      <c r="AB336" s="18" t="n">
        <f aca="false">($J$120+$O$120)*$T$336</f>
        <v>11236753.1476475</v>
      </c>
      <c r="AC336" s="18" t="n">
        <f aca="false">Assumptions!$B$20*$T$336</f>
        <v>360521045.306709</v>
      </c>
      <c r="AD336" s="18" t="n">
        <f aca="false">IF($S$336,Assumptions!$B$14*($T$336-Assumptions!$B$13),Assumptions!$B$4)</f>
        <v>97644734.8074191</v>
      </c>
      <c r="AE336" s="18" t="n">
        <f aca="false">$U$336+$V$336+$W$336+$X$336+$Y$336+$Z$336+$AA$336+$AB$336+$AC$336+$AD$336</f>
        <v>1200000000</v>
      </c>
      <c r="AF336" s="18" t="n">
        <f aca="false">IF(AND(IF($B$336=1,$U$336&gt;=INDEX($U$263:$U$390,1+$A$336-Assumptions!$B$77),$U$336&gt;INDEX($U$263:$U$390,1+$A$336+Assumptions!$B$77)),IF($C$336=1,$V$336&gt;=INDEX($V$263:$V$390,1+$A$336-Assumptions!$B$78),$V$336&gt;INDEX($V$263:$V$390,1+$A$336+Assumptions!$B$78)),IF($D$336=1,$W$336&gt;=INDEX($W$263:$W$390,1+$A$336-Assumptions!$B$79),$W$336&gt;INDEX($W$263:$W$390,1+$A$336+Assumptions!$B$79)),IF($E$336=1,$X$336&gt;=INDEX($X$263:$X$390,1+$A$336-Assumptions!$B$80),$X$336&gt;INDEX($X$263:$X$390,1+$A$336+Assumptions!$B$80)),IF($F$336=1,$Y$336&gt;=INDEX($Y$263:$Y$390,1+$A$336-Assumptions!$B$81),$Y$336&gt;INDEX($Y$263:$Y$390,1+$A$336+Assumptions!$B$81)),IF($G$336=1,$Z$336&gt;=INDEX($Z$263:$Z$390,1+$A$336-Assumptions!$B$82),$Z$336&gt;INDEX($Z$263:$Z$390,1+$A$336+Assumptions!$B$82)),IF($H$336=1,$AA$336&gt;=INDEX($AA$263:$AA$390,1+$A$336-Assumptions!$B$83),$AA$336&gt;INDEX($AA$263:$AA$390,1+$A$336+Assumptions!$B$83))),1,0)</f>
        <v>0</v>
      </c>
      <c r="AG336" s="16"/>
      <c r="AH336" s="16"/>
      <c r="AI336" s="16"/>
    </row>
    <row r="337" customFormat="false" ht="23.85" hidden="true" customHeight="false" outlineLevel="0" collapsed="false">
      <c r="A337" s="6" t="n">
        <f aca="false">ROW()-ROW($A$263)+Assumptions!$B$4</f>
        <v>74</v>
      </c>
      <c r="B337" s="18" t="n">
        <f aca="false">MOD(QUOTIENT($A$337,Assumptions!$B$77),2)</f>
        <v>1</v>
      </c>
      <c r="C337" s="18" t="n">
        <f aca="false">MOD(QUOTIENT($A$337,Assumptions!$B$78),2)</f>
        <v>0</v>
      </c>
      <c r="D337" s="18" t="n">
        <f aca="false">MOD(QUOTIENT($A$337,Assumptions!$B$79),2)</f>
        <v>0</v>
      </c>
      <c r="E337" s="18" t="n">
        <f aca="false">MOD(QUOTIENT($A$337,Assumptions!$B$80),2)</f>
        <v>1</v>
      </c>
      <c r="F337" s="18" t="n">
        <f aca="false">MOD(QUOTIENT($A$337,Assumptions!$B$81),2)</f>
        <v>0</v>
      </c>
      <c r="G337" s="18" t="n">
        <f aca="false">MOD(QUOTIENT($A$337,Assumptions!$B$82),2)</f>
        <v>1</v>
      </c>
      <c r="H337" s="18" t="n">
        <f aca="false">MOD(QUOTIENT($A$337,Assumptions!$B$83),2)</f>
        <v>0</v>
      </c>
      <c r="I337" s="18" t="n">
        <f aca="false">IF($B$337=1,MIN(Assumptions!$B$67,MAX(Assumptions!$B$4,Assumptions!$B$25-(Assumptions!$B$4))),Assumptions!$B$4)</f>
        <v>30000000</v>
      </c>
      <c r="J337" s="18" t="n">
        <f aca="false">IF($C$337=1,MIN(Assumptions!$B$66,MAX(Assumptions!$B$4,Assumptions!$B$25-($I$337))),Assumptions!$B$4)</f>
        <v>0</v>
      </c>
      <c r="K337" s="18" t="n">
        <f aca="false">IF($D$337=1,MIN(Assumptions!$B$61,MAX(Assumptions!$B$4,Assumptions!$B$25-($I$337+$J$337))),Assumptions!$B$4)</f>
        <v>0</v>
      </c>
      <c r="L337" s="18" t="n">
        <f aca="false">IF($E$337=1,MIN(Assumptions!$B$56,MAX(Assumptions!$B$4,Assumptions!$B$25-($I$337+$J$337+$K$337))),Assumptions!$B$4)</f>
        <v>60000000</v>
      </c>
      <c r="M337" s="18" t="n">
        <f aca="false">IF($F$337=1,MIN(Assumptions!$B$51,MAX(Assumptions!$B$4,Assumptions!$B$25-($I$337+$J$337+$K$337+$L$337))),Assumptions!$B$4)</f>
        <v>0</v>
      </c>
      <c r="N337" s="18" t="n">
        <f aca="false">IF($G$337=1,MIN(Assumptions!$B$46,MAX(Assumptions!$B$4,Assumptions!$B$25-($I$337+$J$337+$K$337+$L$337+$M$337))),Assumptions!$B$4)</f>
        <v>15000000</v>
      </c>
      <c r="O337" s="18" t="n">
        <f aca="false">IF($H$337=1,MIN(Assumptions!$B$41,MAX(Assumptions!$B$4,Assumptions!$B$25-($I$337+$J$337+$K$337+$L$337+$M$337+$N$337))),Assumptions!$B$4)</f>
        <v>0</v>
      </c>
      <c r="P337" s="18" t="n">
        <f aca="false">$I$337+$J$337+$K$337+$L$337+$M$337+$N$337+$O$337</f>
        <v>105000000</v>
      </c>
      <c r="Q337" s="18" t="n">
        <f aca="false">MAX(Assumptions!$B$4,Assumptions!$B$25-$P$337)</f>
        <v>1095000000</v>
      </c>
      <c r="R337" s="18" t="n">
        <f aca="false">$J$120+$O$120+Assumptions!$B$20+IF($B$337=0,$D$120,Assumptions!$B$4)+IF($C$337=0,$AI$120,Assumptions!$B$4)+IF($D$337=0,$AF$120,Assumptions!$B$4)+IF($E$337=0,$AC$120,Assumptions!$B$4)+IF($F$337=0,$Z$120,Assumptions!$B$4)+IF($G$337=0,$W$120,Assumptions!$B$4)+IF($H$337=0,$T$120,Assumptions!$B$4)</f>
        <v>25147484.4666011</v>
      </c>
      <c r="S337" s="18" t="n">
        <f aca="false">IF($R$337&gt;Assumptions!$B$4,$Q$337/$R$337&gt;Assumptions!$B$13,FALSE())</f>
        <v>1</v>
      </c>
      <c r="T337" s="18" t="n">
        <f aca="false">IF($S$337,($Q$337+Assumptions!$B$14*Assumptions!$B$13)/($R$337+Assumptions!$B$14),IF($R$337&gt;Assumptions!$B$4,$Q$337/$R$337,Assumptions!$B$4))</f>
        <v>39.6961973638438</v>
      </c>
      <c r="U337" s="18" t="n">
        <f aca="false">IF($B$337=1,$I$337,$D$120*$T$337)</f>
        <v>30000000</v>
      </c>
      <c r="V337" s="18" t="n">
        <f aca="false">IF($C$337=1,$J$337,$AI$120*$T$337)</f>
        <v>243469492.22471</v>
      </c>
      <c r="W337" s="18" t="n">
        <f aca="false">IF($D$337=1,$K$337,$AF$120*$T$337)</f>
        <v>68819366.557724</v>
      </c>
      <c r="X337" s="18" t="n">
        <f aca="false">IF($E$337=1,$L$337,$AC$120*$T$337)</f>
        <v>60000000</v>
      </c>
      <c r="Y337" s="18" t="n">
        <f aca="false">IF($F$337=1,$M$337,$Z$120*$T$337)</f>
        <v>119088592.091531</v>
      </c>
      <c r="Z337" s="18" t="n">
        <f aca="false">IF($G$337=1,$N$337,$W$120*$T$337)</f>
        <v>15000000</v>
      </c>
      <c r="AA337" s="18" t="n">
        <f aca="false">IF($H$337=1,$O$337,$T$120*$T$337)</f>
        <v>198480986.819219</v>
      </c>
      <c r="AB337" s="18" t="n">
        <f aca="false">($J$120+$O$120)*$T$337</f>
        <v>11135292.6226123</v>
      </c>
      <c r="AC337" s="18" t="n">
        <f aca="false">Assumptions!$B$20*$T$337</f>
        <v>357265776.274594</v>
      </c>
      <c r="AD337" s="18" t="n">
        <f aca="false">IF($S$337,Assumptions!$B$14*($T$337-Assumptions!$B$13),Assumptions!$B$4)</f>
        <v>96740493.4096094</v>
      </c>
      <c r="AE337" s="18" t="n">
        <f aca="false">$U$337+$V$337+$W$337+$X$337+$Y$337+$Z$337+$AA$337+$AB$337+$AC$337+$AD$337</f>
        <v>1200000000</v>
      </c>
      <c r="AF337" s="18" t="n">
        <f aca="false">IF(AND(IF($B$337=1,$U$337&gt;=INDEX($U$263:$U$390,1+$A$337-Assumptions!$B$77),$U$337&gt;INDEX($U$263:$U$390,1+$A$337+Assumptions!$B$77)),IF($C$337=1,$V$337&gt;=INDEX($V$263:$V$390,1+$A$337-Assumptions!$B$78),$V$337&gt;INDEX($V$263:$V$390,1+$A$337+Assumptions!$B$78)),IF($D$337=1,$W$337&gt;=INDEX($W$263:$W$390,1+$A$337-Assumptions!$B$79),$W$337&gt;INDEX($W$263:$W$390,1+$A$337+Assumptions!$B$79)),IF($E$337=1,$X$337&gt;=INDEX($X$263:$X$390,1+$A$337-Assumptions!$B$80),$X$337&gt;INDEX($X$263:$X$390,1+$A$337+Assumptions!$B$80)),IF($F$337=1,$Y$337&gt;=INDEX($Y$263:$Y$390,1+$A$337-Assumptions!$B$81),$Y$337&gt;INDEX($Y$263:$Y$390,1+$A$337+Assumptions!$B$81)),IF($G$337=1,$Z$337&gt;=INDEX($Z$263:$Z$390,1+$A$337-Assumptions!$B$82),$Z$337&gt;INDEX($Z$263:$Z$390,1+$A$337+Assumptions!$B$82)),IF($H$337=1,$AA$337&gt;=INDEX($AA$263:$AA$390,1+$A$337-Assumptions!$B$83),$AA$337&gt;INDEX($AA$263:$AA$390,1+$A$337+Assumptions!$B$83))),1,0)</f>
        <v>0</v>
      </c>
      <c r="AG337" s="16"/>
      <c r="AH337" s="16"/>
      <c r="AI337" s="16"/>
    </row>
    <row r="338" customFormat="false" ht="23.85" hidden="true" customHeight="false" outlineLevel="0" collapsed="false">
      <c r="A338" s="6" t="n">
        <f aca="false">ROW()-ROW($A$263)+Assumptions!$B$4</f>
        <v>75</v>
      </c>
      <c r="B338" s="18" t="n">
        <f aca="false">MOD(QUOTIENT($A$338,Assumptions!$B$77),2)</f>
        <v>1</v>
      </c>
      <c r="C338" s="18" t="n">
        <f aca="false">MOD(QUOTIENT($A$338,Assumptions!$B$78),2)</f>
        <v>0</v>
      </c>
      <c r="D338" s="18" t="n">
        <f aca="false">MOD(QUOTIENT($A$338,Assumptions!$B$79),2)</f>
        <v>0</v>
      </c>
      <c r="E338" s="18" t="n">
        <f aca="false">MOD(QUOTIENT($A$338,Assumptions!$B$80),2)</f>
        <v>1</v>
      </c>
      <c r="F338" s="18" t="n">
        <f aca="false">MOD(QUOTIENT($A$338,Assumptions!$B$81),2)</f>
        <v>0</v>
      </c>
      <c r="G338" s="18" t="n">
        <f aca="false">MOD(QUOTIENT($A$338,Assumptions!$B$82),2)</f>
        <v>1</v>
      </c>
      <c r="H338" s="18" t="n">
        <f aca="false">MOD(QUOTIENT($A$338,Assumptions!$B$83),2)</f>
        <v>1</v>
      </c>
      <c r="I338" s="18" t="n">
        <f aca="false">IF($B$338=1,MIN(Assumptions!$B$67,MAX(Assumptions!$B$4,Assumptions!$B$25-(Assumptions!$B$4))),Assumptions!$B$4)</f>
        <v>30000000</v>
      </c>
      <c r="J338" s="18" t="n">
        <f aca="false">IF($C$338=1,MIN(Assumptions!$B$66,MAX(Assumptions!$B$4,Assumptions!$B$25-($I$338))),Assumptions!$B$4)</f>
        <v>0</v>
      </c>
      <c r="K338" s="18" t="n">
        <f aca="false">IF($D$338=1,MIN(Assumptions!$B$61,MAX(Assumptions!$B$4,Assumptions!$B$25-($I$338+$J$338))),Assumptions!$B$4)</f>
        <v>0</v>
      </c>
      <c r="L338" s="18" t="n">
        <f aca="false">IF($E$338=1,MIN(Assumptions!$B$56,MAX(Assumptions!$B$4,Assumptions!$B$25-($I$338+$J$338+$K$338))),Assumptions!$B$4)</f>
        <v>60000000</v>
      </c>
      <c r="M338" s="18" t="n">
        <f aca="false">IF($F$338=1,MIN(Assumptions!$B$51,MAX(Assumptions!$B$4,Assumptions!$B$25-($I$338+$J$338+$K$338+$L$338))),Assumptions!$B$4)</f>
        <v>0</v>
      </c>
      <c r="N338" s="18" t="n">
        <f aca="false">IF($G$338=1,MIN(Assumptions!$B$46,MAX(Assumptions!$B$4,Assumptions!$B$25-($I$338+$J$338+$K$338+$L$338+$M$338))),Assumptions!$B$4)</f>
        <v>15000000</v>
      </c>
      <c r="O338" s="18" t="n">
        <f aca="false">IF($H$338=1,MIN(Assumptions!$B$41,MAX(Assumptions!$B$4,Assumptions!$B$25-($I$338+$J$338+$K$338+$L$338+$M$338+$N$338))),Assumptions!$B$4)</f>
        <v>5000000</v>
      </c>
      <c r="P338" s="18" t="n">
        <f aca="false">$I$338+$J$338+$K$338+$L$338+$M$338+$N$338+$O$338</f>
        <v>110000000</v>
      </c>
      <c r="Q338" s="18" t="n">
        <f aca="false">MAX(Assumptions!$B$4,Assumptions!$B$25-$P$338)</f>
        <v>1090000000</v>
      </c>
      <c r="R338" s="18" t="n">
        <f aca="false">$J$120+$O$120+Assumptions!$B$20+IF($B$338=0,$D$120,Assumptions!$B$4)+IF($C$338=0,$AI$120,Assumptions!$B$4)+IF($D$338=0,$AF$120,Assumptions!$B$4)+IF($E$338=0,$AC$120,Assumptions!$B$4)+IF($F$338=0,$Z$120,Assumptions!$B$4)+IF($G$338=0,$W$120,Assumptions!$B$4)+IF($H$338=0,$T$120,Assumptions!$B$4)</f>
        <v>20147484.4666011</v>
      </c>
      <c r="S338" s="18" t="n">
        <f aca="false">IF($R$338&gt;Assumptions!$B$4,$Q$338/$R$338&gt;Assumptions!$B$13,FALSE())</f>
        <v>1</v>
      </c>
      <c r="T338" s="18" t="n">
        <f aca="false">IF($S$338,($Q$338+Assumptions!$B$14*Assumptions!$B$13)/($R$338+Assumptions!$B$14),IF($R$338&gt;Assumptions!$B$4,$Q$338/$R$338,Assumptions!$B$4))</f>
        <v>48.2393530995084</v>
      </c>
      <c r="U338" s="18" t="n">
        <f aca="false">IF($B$338=1,$I$338,$D$120*$T$338)</f>
        <v>30000000</v>
      </c>
      <c r="V338" s="18" t="n">
        <f aca="false">IF($C$338=1,$J$338,$AI$120*$T$338)</f>
        <v>295867402.530684</v>
      </c>
      <c r="W338" s="18" t="n">
        <f aca="false">IF($D$338=1,$K$338,$AF$120*$T$338)</f>
        <v>83630220.1199328</v>
      </c>
      <c r="X338" s="18" t="n">
        <f aca="false">IF($E$338=1,$L$338,$AC$120*$T$338)</f>
        <v>60000000</v>
      </c>
      <c r="Y338" s="18" t="n">
        <f aca="false">IF($F$338=1,$M$338,$Z$120*$T$338)</f>
        <v>144718059.298525</v>
      </c>
      <c r="Z338" s="18" t="n">
        <f aca="false">IF($G$338=1,$N$338,$W$120*$T$338)</f>
        <v>15000000</v>
      </c>
      <c r="AA338" s="18" t="n">
        <f aca="false">IF($H$338=1,$O$338,$T$120*$T$338)</f>
        <v>5000000</v>
      </c>
      <c r="AB338" s="18" t="n">
        <f aca="false">($J$120+$O$120)*$T$338</f>
        <v>13531757.4065118</v>
      </c>
      <c r="AC338" s="18" t="n">
        <f aca="false">Assumptions!$B$20*$T$338</f>
        <v>434154177.895576</v>
      </c>
      <c r="AD338" s="18" t="n">
        <f aca="false">IF($S$338,Assumptions!$B$14*($T$338-Assumptions!$B$13),Assumptions!$B$4)</f>
        <v>118098382.748771</v>
      </c>
      <c r="AE338" s="18" t="n">
        <f aca="false">$U$338+$V$338+$W$338+$X$338+$Y$338+$Z$338+$AA$338+$AB$338+$AC$338+$AD$338</f>
        <v>1200000000</v>
      </c>
      <c r="AF338" s="18" t="n">
        <f aca="false">IF(AND(IF($B$338=1,$U$338&gt;=INDEX($U$263:$U$390,1+$A$338-Assumptions!$B$77),$U$338&gt;INDEX($U$263:$U$390,1+$A$338+Assumptions!$B$77)),IF($C$338=1,$V$338&gt;=INDEX($V$263:$V$390,1+$A$338-Assumptions!$B$78),$V$338&gt;INDEX($V$263:$V$390,1+$A$338+Assumptions!$B$78)),IF($D$338=1,$W$338&gt;=INDEX($W$263:$W$390,1+$A$338-Assumptions!$B$79),$W$338&gt;INDEX($W$263:$W$390,1+$A$338+Assumptions!$B$79)),IF($E$338=1,$X$338&gt;=INDEX($X$263:$X$390,1+$A$338-Assumptions!$B$80),$X$338&gt;INDEX($X$263:$X$390,1+$A$338+Assumptions!$B$80)),IF($F$338=1,$Y$338&gt;=INDEX($Y$263:$Y$390,1+$A$338-Assumptions!$B$81),$Y$338&gt;INDEX($Y$263:$Y$390,1+$A$338+Assumptions!$B$81)),IF($G$338=1,$Z$338&gt;=INDEX($Z$263:$Z$390,1+$A$338-Assumptions!$B$82),$Z$338&gt;INDEX($Z$263:$Z$390,1+$A$338+Assumptions!$B$82)),IF($H$338=1,$AA$338&gt;=INDEX($AA$263:$AA$390,1+$A$338-Assumptions!$B$83),$AA$338&gt;INDEX($AA$263:$AA$390,1+$A$338+Assumptions!$B$83))),1,0)</f>
        <v>0</v>
      </c>
      <c r="AG338" s="16"/>
      <c r="AH338" s="16"/>
      <c r="AI338" s="16"/>
    </row>
    <row r="339" customFormat="false" ht="23.85" hidden="true" customHeight="false" outlineLevel="0" collapsed="false">
      <c r="A339" s="6" t="n">
        <f aca="false">ROW()-ROW($A$263)+Assumptions!$B$4</f>
        <v>76</v>
      </c>
      <c r="B339" s="18" t="n">
        <f aca="false">MOD(QUOTIENT($A$339,Assumptions!$B$77),2)</f>
        <v>1</v>
      </c>
      <c r="C339" s="18" t="n">
        <f aca="false">MOD(QUOTIENT($A$339,Assumptions!$B$78),2)</f>
        <v>0</v>
      </c>
      <c r="D339" s="18" t="n">
        <f aca="false">MOD(QUOTIENT($A$339,Assumptions!$B$79),2)</f>
        <v>0</v>
      </c>
      <c r="E339" s="18" t="n">
        <f aca="false">MOD(QUOTIENT($A$339,Assumptions!$B$80),2)</f>
        <v>1</v>
      </c>
      <c r="F339" s="18" t="n">
        <f aca="false">MOD(QUOTIENT($A$339,Assumptions!$B$81),2)</f>
        <v>1</v>
      </c>
      <c r="G339" s="18" t="n">
        <f aca="false">MOD(QUOTIENT($A$339,Assumptions!$B$82),2)</f>
        <v>0</v>
      </c>
      <c r="H339" s="18" t="n">
        <f aca="false">MOD(QUOTIENT($A$339,Assumptions!$B$83),2)</f>
        <v>0</v>
      </c>
      <c r="I339" s="18" t="n">
        <f aca="false">IF($B$339=1,MIN(Assumptions!$B$67,MAX(Assumptions!$B$4,Assumptions!$B$25-(Assumptions!$B$4))),Assumptions!$B$4)</f>
        <v>30000000</v>
      </c>
      <c r="J339" s="18" t="n">
        <f aca="false">IF($C$339=1,MIN(Assumptions!$B$66,MAX(Assumptions!$B$4,Assumptions!$B$25-($I$339))),Assumptions!$B$4)</f>
        <v>0</v>
      </c>
      <c r="K339" s="18" t="n">
        <f aca="false">IF($D$339=1,MIN(Assumptions!$B$61,MAX(Assumptions!$B$4,Assumptions!$B$25-($I$339+$J$339))),Assumptions!$B$4)</f>
        <v>0</v>
      </c>
      <c r="L339" s="18" t="n">
        <f aca="false">IF($E$339=1,MIN(Assumptions!$B$56,MAX(Assumptions!$B$4,Assumptions!$B$25-($I$339+$J$339+$K$339))),Assumptions!$B$4)</f>
        <v>60000000</v>
      </c>
      <c r="M339" s="18" t="n">
        <f aca="false">IF($F$339=1,MIN(Assumptions!$B$51,MAX(Assumptions!$B$4,Assumptions!$B$25-($I$339+$J$339+$K$339+$L$339))),Assumptions!$B$4)</f>
        <v>30000000</v>
      </c>
      <c r="N339" s="18" t="n">
        <f aca="false">IF($G$339=1,MIN(Assumptions!$B$46,MAX(Assumptions!$B$4,Assumptions!$B$25-($I$339+$J$339+$K$339+$L$339+$M$339))),Assumptions!$B$4)</f>
        <v>0</v>
      </c>
      <c r="O339" s="18" t="n">
        <f aca="false">IF($H$339=1,MIN(Assumptions!$B$41,MAX(Assumptions!$B$4,Assumptions!$B$25-($I$339+$J$339+$K$339+$L$339+$M$339+$N$339))),Assumptions!$B$4)</f>
        <v>0</v>
      </c>
      <c r="P339" s="18" t="n">
        <f aca="false">$I$339+$J$339+$K$339+$L$339+$M$339+$N$339+$O$339</f>
        <v>120000000</v>
      </c>
      <c r="Q339" s="18" t="n">
        <f aca="false">MAX(Assumptions!$B$4,Assumptions!$B$25-$P$339)</f>
        <v>1080000000</v>
      </c>
      <c r="R339" s="18" t="n">
        <f aca="false">$J$120+$O$120+Assumptions!$B$20+IF($B$339=0,$D$120,Assumptions!$B$4)+IF($C$339=0,$AI$120,Assumptions!$B$4)+IF($D$339=0,$AF$120,Assumptions!$B$4)+IF($E$339=0,$AC$120,Assumptions!$B$4)+IF($F$339=0,$Z$120,Assumptions!$B$4)+IF($G$339=0,$W$120,Assumptions!$B$4)+IF($H$339=0,$T$120,Assumptions!$B$4)</f>
        <v>27147484.4666011</v>
      </c>
      <c r="S339" s="18" t="n">
        <f aca="false">IF($R$339&gt;Assumptions!$B$4,$Q$339/$R$339&gt;Assumptions!$B$13,FALSE())</f>
        <v>1</v>
      </c>
      <c r="T339" s="18" t="n">
        <f aca="false">IF($S$339,($Q$339+Assumptions!$B$14*Assumptions!$B$13)/($R$339+Assumptions!$B$14),IF($R$339&gt;Assumptions!$B$4,$Q$339/$R$339,Assumptions!$B$4))</f>
        <v>36.5123726169576</v>
      </c>
      <c r="U339" s="18" t="n">
        <f aca="false">IF($B$339=1,$I$339,$D$120*$T$339)</f>
        <v>30000000</v>
      </c>
      <c r="V339" s="18" t="n">
        <f aca="false">IF($C$339=1,$J$339,$AI$120*$T$339)</f>
        <v>223942075.345156</v>
      </c>
      <c r="W339" s="18" t="n">
        <f aca="false">IF($D$339=1,$K$339,$AF$120*$T$339)</f>
        <v>63299724.4543955</v>
      </c>
      <c r="X339" s="18" t="n">
        <f aca="false">IF($E$339=1,$L$339,$AC$120*$T$339)</f>
        <v>60000000</v>
      </c>
      <c r="Y339" s="18" t="n">
        <f aca="false">IF($F$339=1,$M$339,$Z$120*$T$339)</f>
        <v>30000000</v>
      </c>
      <c r="Z339" s="18" t="n">
        <f aca="false">IF($G$339=1,$N$339,$W$120*$T$339)</f>
        <v>182561863.084788</v>
      </c>
      <c r="AA339" s="18" t="n">
        <f aca="false">IF($H$339=1,$O$339,$T$120*$T$339)</f>
        <v>182561863.084788</v>
      </c>
      <c r="AB339" s="18" t="n">
        <f aca="false">($J$120+$O$120)*$T$339</f>
        <v>10242188.9358601</v>
      </c>
      <c r="AC339" s="18" t="n">
        <f aca="false">Assumptions!$B$20*$T$339</f>
        <v>328611353.552618</v>
      </c>
      <c r="AD339" s="18" t="n">
        <f aca="false">IF($S$339,Assumptions!$B$14*($T$339-Assumptions!$B$13),Assumptions!$B$4)</f>
        <v>88780931.542394</v>
      </c>
      <c r="AE339" s="18" t="n">
        <f aca="false">$U$339+$V$339+$W$339+$X$339+$Y$339+$Z$339+$AA$339+$AB$339+$AC$339+$AD$339</f>
        <v>1200000000</v>
      </c>
      <c r="AF339" s="18" t="n">
        <f aca="false">IF(AND(IF($B$339=1,$U$339&gt;=INDEX($U$263:$U$390,1+$A$339-Assumptions!$B$77),$U$339&gt;INDEX($U$263:$U$390,1+$A$339+Assumptions!$B$77)),IF($C$339=1,$V$339&gt;=INDEX($V$263:$V$390,1+$A$339-Assumptions!$B$78),$V$339&gt;INDEX($V$263:$V$390,1+$A$339+Assumptions!$B$78)),IF($D$339=1,$W$339&gt;=INDEX($W$263:$W$390,1+$A$339-Assumptions!$B$79),$W$339&gt;INDEX($W$263:$W$390,1+$A$339+Assumptions!$B$79)),IF($E$339=1,$X$339&gt;=INDEX($X$263:$X$390,1+$A$339-Assumptions!$B$80),$X$339&gt;INDEX($X$263:$X$390,1+$A$339+Assumptions!$B$80)),IF($F$339=1,$Y$339&gt;=INDEX($Y$263:$Y$390,1+$A$339-Assumptions!$B$81),$Y$339&gt;INDEX($Y$263:$Y$390,1+$A$339+Assumptions!$B$81)),IF($G$339=1,$Z$339&gt;=INDEX($Z$263:$Z$390,1+$A$339-Assumptions!$B$82),$Z$339&gt;INDEX($Z$263:$Z$390,1+$A$339+Assumptions!$B$82)),IF($H$339=1,$AA$339&gt;=INDEX($AA$263:$AA$390,1+$A$339-Assumptions!$B$83),$AA$339&gt;INDEX($AA$263:$AA$390,1+$A$339+Assumptions!$B$83))),1,0)</f>
        <v>0</v>
      </c>
      <c r="AG339" s="16"/>
      <c r="AH339" s="16"/>
      <c r="AI339" s="16"/>
    </row>
    <row r="340" customFormat="false" ht="23.85" hidden="true" customHeight="false" outlineLevel="0" collapsed="false">
      <c r="A340" s="6" t="n">
        <f aca="false">ROW()-ROW($A$263)+Assumptions!$B$4</f>
        <v>77</v>
      </c>
      <c r="B340" s="18" t="n">
        <f aca="false">MOD(QUOTIENT($A$340,Assumptions!$B$77),2)</f>
        <v>1</v>
      </c>
      <c r="C340" s="18" t="n">
        <f aca="false">MOD(QUOTIENT($A$340,Assumptions!$B$78),2)</f>
        <v>0</v>
      </c>
      <c r="D340" s="18" t="n">
        <f aca="false">MOD(QUOTIENT($A$340,Assumptions!$B$79),2)</f>
        <v>0</v>
      </c>
      <c r="E340" s="18" t="n">
        <f aca="false">MOD(QUOTIENT($A$340,Assumptions!$B$80),2)</f>
        <v>1</v>
      </c>
      <c r="F340" s="18" t="n">
        <f aca="false">MOD(QUOTIENT($A$340,Assumptions!$B$81),2)</f>
        <v>1</v>
      </c>
      <c r="G340" s="18" t="n">
        <f aca="false">MOD(QUOTIENT($A$340,Assumptions!$B$82),2)</f>
        <v>0</v>
      </c>
      <c r="H340" s="18" t="n">
        <f aca="false">MOD(QUOTIENT($A$340,Assumptions!$B$83),2)</f>
        <v>1</v>
      </c>
      <c r="I340" s="18" t="n">
        <f aca="false">IF($B$340=1,MIN(Assumptions!$B$67,MAX(Assumptions!$B$4,Assumptions!$B$25-(Assumptions!$B$4))),Assumptions!$B$4)</f>
        <v>30000000</v>
      </c>
      <c r="J340" s="18" t="n">
        <f aca="false">IF($C$340=1,MIN(Assumptions!$B$66,MAX(Assumptions!$B$4,Assumptions!$B$25-($I$340))),Assumptions!$B$4)</f>
        <v>0</v>
      </c>
      <c r="K340" s="18" t="n">
        <f aca="false">IF($D$340=1,MIN(Assumptions!$B$61,MAX(Assumptions!$B$4,Assumptions!$B$25-($I$340+$J$340))),Assumptions!$B$4)</f>
        <v>0</v>
      </c>
      <c r="L340" s="18" t="n">
        <f aca="false">IF($E$340=1,MIN(Assumptions!$B$56,MAX(Assumptions!$B$4,Assumptions!$B$25-($I$340+$J$340+$K$340))),Assumptions!$B$4)</f>
        <v>60000000</v>
      </c>
      <c r="M340" s="18" t="n">
        <f aca="false">IF($F$340=1,MIN(Assumptions!$B$51,MAX(Assumptions!$B$4,Assumptions!$B$25-($I$340+$J$340+$K$340+$L$340))),Assumptions!$B$4)</f>
        <v>30000000</v>
      </c>
      <c r="N340" s="18" t="n">
        <f aca="false">IF($G$340=1,MIN(Assumptions!$B$46,MAX(Assumptions!$B$4,Assumptions!$B$25-($I$340+$J$340+$K$340+$L$340+$M$340))),Assumptions!$B$4)</f>
        <v>0</v>
      </c>
      <c r="O340" s="18" t="n">
        <f aca="false">IF($H$340=1,MIN(Assumptions!$B$41,MAX(Assumptions!$B$4,Assumptions!$B$25-($I$340+$J$340+$K$340+$L$340+$M$340+$N$340))),Assumptions!$B$4)</f>
        <v>5000000</v>
      </c>
      <c r="P340" s="18" t="n">
        <f aca="false">$I$340+$J$340+$K$340+$L$340+$M$340+$N$340+$O$340</f>
        <v>125000000</v>
      </c>
      <c r="Q340" s="18" t="n">
        <f aca="false">MAX(Assumptions!$B$4,Assumptions!$B$25-$P$340)</f>
        <v>1075000000</v>
      </c>
      <c r="R340" s="18" t="n">
        <f aca="false">$J$120+$O$120+Assumptions!$B$20+IF($B$340=0,$D$120,Assumptions!$B$4)+IF($C$340=0,$AI$120,Assumptions!$B$4)+IF($D$340=0,$AF$120,Assumptions!$B$4)+IF($E$340=0,$AC$120,Assumptions!$B$4)+IF($F$340=0,$Z$120,Assumptions!$B$4)+IF($G$340=0,$W$120,Assumptions!$B$4)+IF($H$340=0,$T$120,Assumptions!$B$4)</f>
        <v>22147484.4666011</v>
      </c>
      <c r="S340" s="18" t="n">
        <f aca="false">IF($R$340&gt;Assumptions!$B$4,$Q$340/$R$340&gt;Assumptions!$B$13,FALSE())</f>
        <v>1</v>
      </c>
      <c r="T340" s="18" t="n">
        <f aca="false">IF($S$340,($Q$340+Assumptions!$B$14*Assumptions!$B$13)/($R$340+Assumptions!$B$14),IF($R$340&gt;Assumptions!$B$4,$Q$340/$R$340,Assumptions!$B$4))</f>
        <v>43.7164288087932</v>
      </c>
      <c r="U340" s="18" t="n">
        <f aca="false">IF($B$340=1,$I$340,$D$120*$T$340)</f>
        <v>30000000</v>
      </c>
      <c r="V340" s="18" t="n">
        <f aca="false">IF($C$340=1,$J$340,$AI$120*$T$340)</f>
        <v>268126859.265594</v>
      </c>
      <c r="W340" s="18" t="n">
        <f aca="false">IF($D$340=1,$K$340,$AF$120*$T$340)</f>
        <v>75789046.2708962</v>
      </c>
      <c r="X340" s="18" t="n">
        <f aca="false">IF($E$340=1,$L$340,$AC$120*$T$340)</f>
        <v>60000000</v>
      </c>
      <c r="Y340" s="18" t="n">
        <f aca="false">IF($F$340=1,$M$340,$Z$120*$T$340)</f>
        <v>30000000</v>
      </c>
      <c r="Z340" s="18" t="n">
        <f aca="false">IF($G$340=1,$N$340,$W$120*$T$340)</f>
        <v>218582144.043966</v>
      </c>
      <c r="AA340" s="18" t="n">
        <f aca="false">IF($H$340=1,$O$340,$T$120*$T$340)</f>
        <v>5000000</v>
      </c>
      <c r="AB340" s="18" t="n">
        <f aca="false">($J$120+$O$120)*$T$340</f>
        <v>12263019.1184231</v>
      </c>
      <c r="AC340" s="18" t="n">
        <f aca="false">Assumptions!$B$20*$T$340</f>
        <v>393447859.279138</v>
      </c>
      <c r="AD340" s="18" t="n">
        <f aca="false">IF($S$340,Assumptions!$B$14*($T$340-Assumptions!$B$13),Assumptions!$B$4)</f>
        <v>106791072.021983</v>
      </c>
      <c r="AE340" s="18" t="n">
        <f aca="false">$U$340+$V$340+$W$340+$X$340+$Y$340+$Z$340+$AA$340+$AB$340+$AC$340+$AD$340</f>
        <v>1200000000</v>
      </c>
      <c r="AF340" s="18" t="n">
        <f aca="false">IF(AND(IF($B$340=1,$U$340&gt;=INDEX($U$263:$U$390,1+$A$340-Assumptions!$B$77),$U$340&gt;INDEX($U$263:$U$390,1+$A$340+Assumptions!$B$77)),IF($C$340=1,$V$340&gt;=INDEX($V$263:$V$390,1+$A$340-Assumptions!$B$78),$V$340&gt;INDEX($V$263:$V$390,1+$A$340+Assumptions!$B$78)),IF($D$340=1,$W$340&gt;=INDEX($W$263:$W$390,1+$A$340-Assumptions!$B$79),$W$340&gt;INDEX($W$263:$W$390,1+$A$340+Assumptions!$B$79)),IF($E$340=1,$X$340&gt;=INDEX($X$263:$X$390,1+$A$340-Assumptions!$B$80),$X$340&gt;INDEX($X$263:$X$390,1+$A$340+Assumptions!$B$80)),IF($F$340=1,$Y$340&gt;=INDEX($Y$263:$Y$390,1+$A$340-Assumptions!$B$81),$Y$340&gt;INDEX($Y$263:$Y$390,1+$A$340+Assumptions!$B$81)),IF($G$340=1,$Z$340&gt;=INDEX($Z$263:$Z$390,1+$A$340-Assumptions!$B$82),$Z$340&gt;INDEX($Z$263:$Z$390,1+$A$340+Assumptions!$B$82)),IF($H$340=1,$AA$340&gt;=INDEX($AA$263:$AA$390,1+$A$340-Assumptions!$B$83),$AA$340&gt;INDEX($AA$263:$AA$390,1+$A$340+Assumptions!$B$83))),1,0)</f>
        <v>0</v>
      </c>
      <c r="AG340" s="16"/>
      <c r="AH340" s="16"/>
      <c r="AI340" s="16"/>
    </row>
    <row r="341" customFormat="false" ht="23.85" hidden="true" customHeight="false" outlineLevel="0" collapsed="false">
      <c r="A341" s="6" t="n">
        <f aca="false">ROW()-ROW($A$263)+Assumptions!$B$4</f>
        <v>78</v>
      </c>
      <c r="B341" s="18" t="n">
        <f aca="false">MOD(QUOTIENT($A$341,Assumptions!$B$77),2)</f>
        <v>1</v>
      </c>
      <c r="C341" s="18" t="n">
        <f aca="false">MOD(QUOTIENT($A$341,Assumptions!$B$78),2)</f>
        <v>0</v>
      </c>
      <c r="D341" s="18" t="n">
        <f aca="false">MOD(QUOTIENT($A$341,Assumptions!$B$79),2)</f>
        <v>0</v>
      </c>
      <c r="E341" s="18" t="n">
        <f aca="false">MOD(QUOTIENT($A$341,Assumptions!$B$80),2)</f>
        <v>1</v>
      </c>
      <c r="F341" s="18" t="n">
        <f aca="false">MOD(QUOTIENT($A$341,Assumptions!$B$81),2)</f>
        <v>1</v>
      </c>
      <c r="G341" s="18" t="n">
        <f aca="false">MOD(QUOTIENT($A$341,Assumptions!$B$82),2)</f>
        <v>1</v>
      </c>
      <c r="H341" s="18" t="n">
        <f aca="false">MOD(QUOTIENT($A$341,Assumptions!$B$83),2)</f>
        <v>0</v>
      </c>
      <c r="I341" s="18" t="n">
        <f aca="false">IF($B$341=1,MIN(Assumptions!$B$67,MAX(Assumptions!$B$4,Assumptions!$B$25-(Assumptions!$B$4))),Assumptions!$B$4)</f>
        <v>30000000</v>
      </c>
      <c r="J341" s="18" t="n">
        <f aca="false">IF($C$341=1,MIN(Assumptions!$B$66,MAX(Assumptions!$B$4,Assumptions!$B$25-($I$341))),Assumptions!$B$4)</f>
        <v>0</v>
      </c>
      <c r="K341" s="18" t="n">
        <f aca="false">IF($D$341=1,MIN(Assumptions!$B$61,MAX(Assumptions!$B$4,Assumptions!$B$25-($I$341+$J$341))),Assumptions!$B$4)</f>
        <v>0</v>
      </c>
      <c r="L341" s="18" t="n">
        <f aca="false">IF($E$341=1,MIN(Assumptions!$B$56,MAX(Assumptions!$B$4,Assumptions!$B$25-($I$341+$J$341+$K$341))),Assumptions!$B$4)</f>
        <v>60000000</v>
      </c>
      <c r="M341" s="18" t="n">
        <f aca="false">IF($F$341=1,MIN(Assumptions!$B$51,MAX(Assumptions!$B$4,Assumptions!$B$25-($I$341+$J$341+$K$341+$L$341))),Assumptions!$B$4)</f>
        <v>30000000</v>
      </c>
      <c r="N341" s="18" t="n">
        <f aca="false">IF($G$341=1,MIN(Assumptions!$B$46,MAX(Assumptions!$B$4,Assumptions!$B$25-($I$341+$J$341+$K$341+$L$341+$M$341))),Assumptions!$B$4)</f>
        <v>15000000</v>
      </c>
      <c r="O341" s="18" t="n">
        <f aca="false">IF($H$341=1,MIN(Assumptions!$B$41,MAX(Assumptions!$B$4,Assumptions!$B$25-($I$341+$J$341+$K$341+$L$341+$M$341+$N$341))),Assumptions!$B$4)</f>
        <v>0</v>
      </c>
      <c r="P341" s="18" t="n">
        <f aca="false">$I$341+$J$341+$K$341+$L$341+$M$341+$N$341+$O$341</f>
        <v>135000000</v>
      </c>
      <c r="Q341" s="18" t="n">
        <f aca="false">MAX(Assumptions!$B$4,Assumptions!$B$25-$P$341)</f>
        <v>1065000000</v>
      </c>
      <c r="R341" s="18" t="n">
        <f aca="false">$J$120+$O$120+Assumptions!$B$20+IF($B$341=0,$D$120,Assumptions!$B$4)+IF($C$341=0,$AI$120,Assumptions!$B$4)+IF($D$341=0,$AF$120,Assumptions!$B$4)+IF($E$341=0,$AC$120,Assumptions!$B$4)+IF($F$341=0,$Z$120,Assumptions!$B$4)+IF($G$341=0,$W$120,Assumptions!$B$4)+IF($H$341=0,$T$120,Assumptions!$B$4)</f>
        <v>22147484.4666011</v>
      </c>
      <c r="S341" s="18" t="n">
        <f aca="false">IF($R$341&gt;Assumptions!$B$4,$Q$341/$R$341&gt;Assumptions!$B$13,FALSE())</f>
        <v>1</v>
      </c>
      <c r="T341" s="18" t="n">
        <f aca="false">IF($S$341,($Q$341+Assumptions!$B$14*Assumptions!$B$13)/($R$341+Assumptions!$B$14),IF($R$341&gt;Assumptions!$B$4,$Q$341/$R$341,Assumptions!$B$4))</f>
        <v>43.3107078917742</v>
      </c>
      <c r="U341" s="18" t="n">
        <f aca="false">IF($B$341=1,$I$341,$D$120*$T$341)</f>
        <v>30000000</v>
      </c>
      <c r="V341" s="18" t="n">
        <f aca="false">IF($C$341=1,$J$341,$AI$120*$T$341)</f>
        <v>265638442.938303</v>
      </c>
      <c r="W341" s="18" t="n">
        <f aca="false">IF($D$341=1,$K$341,$AF$120*$T$341)</f>
        <v>75085667.6512127</v>
      </c>
      <c r="X341" s="18" t="n">
        <f aca="false">IF($E$341=1,$L$341,$AC$120*$T$341)</f>
        <v>60000000</v>
      </c>
      <c r="Y341" s="18" t="n">
        <f aca="false">IF($F$341=1,$M$341,$Z$120*$T$341)</f>
        <v>30000000</v>
      </c>
      <c r="Z341" s="18" t="n">
        <f aca="false">IF($G$341=1,$N$341,$W$120*$T$341)</f>
        <v>15000000</v>
      </c>
      <c r="AA341" s="18" t="n">
        <f aca="false">IF($H$341=1,$O$341,$T$120*$T$341)</f>
        <v>216553539.458871</v>
      </c>
      <c r="AB341" s="18" t="n">
        <f aca="false">($J$120+$O$120)*$T$341</f>
        <v>12149209.1962103</v>
      </c>
      <c r="AC341" s="18" t="n">
        <f aca="false">Assumptions!$B$20*$T$341</f>
        <v>389796371.025968</v>
      </c>
      <c r="AD341" s="18" t="n">
        <f aca="false">IF($S$341,Assumptions!$B$14*($T$341-Assumptions!$B$13),Assumptions!$B$4)</f>
        <v>105776769.729435</v>
      </c>
      <c r="AE341" s="18" t="n">
        <f aca="false">$U$341+$V$341+$W$341+$X$341+$Y$341+$Z$341+$AA$341+$AB$341+$AC$341+$AD$341</f>
        <v>1200000000</v>
      </c>
      <c r="AF341" s="18" t="n">
        <f aca="false">IF(AND(IF($B$341=1,$U$341&gt;=INDEX($U$263:$U$390,1+$A$341-Assumptions!$B$77),$U$341&gt;INDEX($U$263:$U$390,1+$A$341+Assumptions!$B$77)),IF($C$341=1,$V$341&gt;=INDEX($V$263:$V$390,1+$A$341-Assumptions!$B$78),$V$341&gt;INDEX($V$263:$V$390,1+$A$341+Assumptions!$B$78)),IF($D$341=1,$W$341&gt;=INDEX($W$263:$W$390,1+$A$341-Assumptions!$B$79),$W$341&gt;INDEX($W$263:$W$390,1+$A$341+Assumptions!$B$79)),IF($E$341=1,$X$341&gt;=INDEX($X$263:$X$390,1+$A$341-Assumptions!$B$80),$X$341&gt;INDEX($X$263:$X$390,1+$A$341+Assumptions!$B$80)),IF($F$341=1,$Y$341&gt;=INDEX($Y$263:$Y$390,1+$A$341-Assumptions!$B$81),$Y$341&gt;INDEX($Y$263:$Y$390,1+$A$341+Assumptions!$B$81)),IF($G$341=1,$Z$341&gt;=INDEX($Z$263:$Z$390,1+$A$341-Assumptions!$B$82),$Z$341&gt;INDEX($Z$263:$Z$390,1+$A$341+Assumptions!$B$82)),IF($H$341=1,$AA$341&gt;=INDEX($AA$263:$AA$390,1+$A$341-Assumptions!$B$83),$AA$341&gt;INDEX($AA$263:$AA$390,1+$A$341+Assumptions!$B$83))),1,0)</f>
        <v>0</v>
      </c>
      <c r="AG341" s="16"/>
      <c r="AH341" s="16"/>
      <c r="AI341" s="16"/>
    </row>
    <row r="342" customFormat="false" ht="23.85" hidden="true" customHeight="false" outlineLevel="0" collapsed="false">
      <c r="A342" s="6" t="n">
        <f aca="false">ROW()-ROW($A$263)+Assumptions!$B$4</f>
        <v>79</v>
      </c>
      <c r="B342" s="18" t="n">
        <f aca="false">MOD(QUOTIENT($A$342,Assumptions!$B$77),2)</f>
        <v>1</v>
      </c>
      <c r="C342" s="18" t="n">
        <f aca="false">MOD(QUOTIENT($A$342,Assumptions!$B$78),2)</f>
        <v>0</v>
      </c>
      <c r="D342" s="18" t="n">
        <f aca="false">MOD(QUOTIENT($A$342,Assumptions!$B$79),2)</f>
        <v>0</v>
      </c>
      <c r="E342" s="18" t="n">
        <f aca="false">MOD(QUOTIENT($A$342,Assumptions!$B$80),2)</f>
        <v>1</v>
      </c>
      <c r="F342" s="18" t="n">
        <f aca="false">MOD(QUOTIENT($A$342,Assumptions!$B$81),2)</f>
        <v>1</v>
      </c>
      <c r="G342" s="18" t="n">
        <f aca="false">MOD(QUOTIENT($A$342,Assumptions!$B$82),2)</f>
        <v>1</v>
      </c>
      <c r="H342" s="18" t="n">
        <f aca="false">MOD(QUOTIENT($A$342,Assumptions!$B$83),2)</f>
        <v>1</v>
      </c>
      <c r="I342" s="18" t="n">
        <f aca="false">IF($B$342=1,MIN(Assumptions!$B$67,MAX(Assumptions!$B$4,Assumptions!$B$25-(Assumptions!$B$4))),Assumptions!$B$4)</f>
        <v>30000000</v>
      </c>
      <c r="J342" s="18" t="n">
        <f aca="false">IF($C$342=1,MIN(Assumptions!$B$66,MAX(Assumptions!$B$4,Assumptions!$B$25-($I$342))),Assumptions!$B$4)</f>
        <v>0</v>
      </c>
      <c r="K342" s="18" t="n">
        <f aca="false">IF($D$342=1,MIN(Assumptions!$B$61,MAX(Assumptions!$B$4,Assumptions!$B$25-($I$342+$J$342))),Assumptions!$B$4)</f>
        <v>0</v>
      </c>
      <c r="L342" s="18" t="n">
        <f aca="false">IF($E$342=1,MIN(Assumptions!$B$56,MAX(Assumptions!$B$4,Assumptions!$B$25-($I$342+$J$342+$K$342))),Assumptions!$B$4)</f>
        <v>60000000</v>
      </c>
      <c r="M342" s="18" t="n">
        <f aca="false">IF($F$342=1,MIN(Assumptions!$B$51,MAX(Assumptions!$B$4,Assumptions!$B$25-($I$342+$J$342+$K$342+$L$342))),Assumptions!$B$4)</f>
        <v>30000000</v>
      </c>
      <c r="N342" s="18" t="n">
        <f aca="false">IF($G$342=1,MIN(Assumptions!$B$46,MAX(Assumptions!$B$4,Assumptions!$B$25-($I$342+$J$342+$K$342+$L$342+$M$342))),Assumptions!$B$4)</f>
        <v>15000000</v>
      </c>
      <c r="O342" s="18" t="n">
        <f aca="false">IF($H$342=1,MIN(Assumptions!$B$41,MAX(Assumptions!$B$4,Assumptions!$B$25-($I$342+$J$342+$K$342+$L$342+$M$342+$N$342))),Assumptions!$B$4)</f>
        <v>5000000</v>
      </c>
      <c r="P342" s="18" t="n">
        <f aca="false">$I$342+$J$342+$K$342+$L$342+$M$342+$N$342+$O$342</f>
        <v>140000000</v>
      </c>
      <c r="Q342" s="18" t="n">
        <f aca="false">MAX(Assumptions!$B$4,Assumptions!$B$25-$P$342)</f>
        <v>1060000000</v>
      </c>
      <c r="R342" s="18" t="n">
        <f aca="false">$J$120+$O$120+Assumptions!$B$20+IF($B$342=0,$D$120,Assumptions!$B$4)+IF($C$342=0,$AI$120,Assumptions!$B$4)+IF($D$342=0,$AF$120,Assumptions!$B$4)+IF($E$342=0,$AC$120,Assumptions!$B$4)+IF($F$342=0,$Z$120,Assumptions!$B$4)+IF($G$342=0,$W$120,Assumptions!$B$4)+IF($H$342=0,$T$120,Assumptions!$B$4)</f>
        <v>17147484.4666011</v>
      </c>
      <c r="S342" s="18" t="n">
        <f aca="false">IF($R$342&gt;Assumptions!$B$4,$Q$342/$R$342&gt;Assumptions!$B$13,FALSE())</f>
        <v>1</v>
      </c>
      <c r="T342" s="18" t="n">
        <f aca="false">IF($S$342,($Q$342+Assumptions!$B$14*Assumptions!$B$13)/($R$342+Assumptions!$B$14),IF($R$342&gt;Assumptions!$B$4,$Q$342/$R$342,Assumptions!$B$4))</f>
        <v>54.0781697426026</v>
      </c>
      <c r="U342" s="18" t="n">
        <f aca="false">IF($B$342=1,$I$342,$D$120*$T$342)</f>
        <v>30000000</v>
      </c>
      <c r="V342" s="18" t="n">
        <f aca="false">IF($C$342=1,$J$342,$AI$120*$T$342)</f>
        <v>331678735.043408</v>
      </c>
      <c r="W342" s="18" t="n">
        <f aca="false">IF($D$342=1,$K$342,$AF$120*$T$342)</f>
        <v>93752692.5356516</v>
      </c>
      <c r="X342" s="18" t="n">
        <f aca="false">IF($E$342=1,$L$342,$AC$120*$T$342)</f>
        <v>60000000</v>
      </c>
      <c r="Y342" s="18" t="n">
        <f aca="false">IF($F$342=1,$M$342,$Z$120*$T$342)</f>
        <v>30000000</v>
      </c>
      <c r="Z342" s="18" t="n">
        <f aca="false">IF($G$342=1,$N$342,$W$120*$T$342)</f>
        <v>15000000</v>
      </c>
      <c r="AA342" s="18" t="n">
        <f aca="false">IF($H$342=1,$O$342,$T$120*$T$342)</f>
        <v>5000000</v>
      </c>
      <c r="AB342" s="18" t="n">
        <f aca="false">($J$120+$O$120)*$T$342</f>
        <v>15169620.3810105</v>
      </c>
      <c r="AC342" s="18" t="n">
        <f aca="false">Assumptions!$B$20*$T$342</f>
        <v>486703527.683424</v>
      </c>
      <c r="AD342" s="18" t="n">
        <f aca="false">IF($S$342,Assumptions!$B$14*($T$342-Assumptions!$B$13),Assumptions!$B$4)</f>
        <v>132695424.356507</v>
      </c>
      <c r="AE342" s="18" t="n">
        <f aca="false">$U$342+$V$342+$W$342+$X$342+$Y$342+$Z$342+$AA$342+$AB$342+$AC$342+$AD$342</f>
        <v>1200000000</v>
      </c>
      <c r="AF342" s="18" t="n">
        <f aca="false">IF(AND(IF($B$342=1,$U$342&gt;=INDEX($U$263:$U$390,1+$A$342-Assumptions!$B$77),$U$342&gt;INDEX($U$263:$U$390,1+$A$342+Assumptions!$B$77)),IF($C$342=1,$V$342&gt;=INDEX($V$263:$V$390,1+$A$342-Assumptions!$B$78),$V$342&gt;INDEX($V$263:$V$390,1+$A$342+Assumptions!$B$78)),IF($D$342=1,$W$342&gt;=INDEX($W$263:$W$390,1+$A$342-Assumptions!$B$79),$W$342&gt;INDEX($W$263:$W$390,1+$A$342+Assumptions!$B$79)),IF($E$342=1,$X$342&gt;=INDEX($X$263:$X$390,1+$A$342-Assumptions!$B$80),$X$342&gt;INDEX($X$263:$X$390,1+$A$342+Assumptions!$B$80)),IF($F$342=1,$Y$342&gt;=INDEX($Y$263:$Y$390,1+$A$342-Assumptions!$B$81),$Y$342&gt;INDEX($Y$263:$Y$390,1+$A$342+Assumptions!$B$81)),IF($G$342=1,$Z$342&gt;=INDEX($Z$263:$Z$390,1+$A$342-Assumptions!$B$82),$Z$342&gt;INDEX($Z$263:$Z$390,1+$A$342+Assumptions!$B$82)),IF($H$342=1,$AA$342&gt;=INDEX($AA$263:$AA$390,1+$A$342-Assumptions!$B$83),$AA$342&gt;INDEX($AA$263:$AA$390,1+$A$342+Assumptions!$B$83))),1,0)</f>
        <v>0</v>
      </c>
      <c r="AG342" s="16"/>
      <c r="AH342" s="16"/>
      <c r="AI342" s="16"/>
    </row>
    <row r="343" customFormat="false" ht="23.85" hidden="true" customHeight="false" outlineLevel="0" collapsed="false">
      <c r="A343" s="6" t="n">
        <f aca="false">ROW()-ROW($A$263)+Assumptions!$B$4</f>
        <v>80</v>
      </c>
      <c r="B343" s="18" t="n">
        <f aca="false">MOD(QUOTIENT($A$343,Assumptions!$B$77),2)</f>
        <v>1</v>
      </c>
      <c r="C343" s="18" t="n">
        <f aca="false">MOD(QUOTIENT($A$343,Assumptions!$B$78),2)</f>
        <v>0</v>
      </c>
      <c r="D343" s="18" t="n">
        <f aca="false">MOD(QUOTIENT($A$343,Assumptions!$B$79),2)</f>
        <v>1</v>
      </c>
      <c r="E343" s="18" t="n">
        <f aca="false">MOD(QUOTIENT($A$343,Assumptions!$B$80),2)</f>
        <v>0</v>
      </c>
      <c r="F343" s="18" t="n">
        <f aca="false">MOD(QUOTIENT($A$343,Assumptions!$B$81),2)</f>
        <v>0</v>
      </c>
      <c r="G343" s="18" t="n">
        <f aca="false">MOD(QUOTIENT($A$343,Assumptions!$B$82),2)</f>
        <v>0</v>
      </c>
      <c r="H343" s="18" t="n">
        <f aca="false">MOD(QUOTIENT($A$343,Assumptions!$B$83),2)</f>
        <v>0</v>
      </c>
      <c r="I343" s="18" t="n">
        <f aca="false">IF($B$343=1,MIN(Assumptions!$B$67,MAX(Assumptions!$B$4,Assumptions!$B$25-(Assumptions!$B$4))),Assumptions!$B$4)</f>
        <v>30000000</v>
      </c>
      <c r="J343" s="18" t="n">
        <f aca="false">IF($C$343=1,MIN(Assumptions!$B$66,MAX(Assumptions!$B$4,Assumptions!$B$25-($I$343))),Assumptions!$B$4)</f>
        <v>0</v>
      </c>
      <c r="K343" s="18" t="n">
        <f aca="false">IF($D$343=1,MIN(Assumptions!$B$61,MAX(Assumptions!$B$4,Assumptions!$B$25-($I$343+$J$343))),Assumptions!$B$4)</f>
        <v>100000000</v>
      </c>
      <c r="L343" s="18" t="n">
        <f aca="false">IF($E$343=1,MIN(Assumptions!$B$56,MAX(Assumptions!$B$4,Assumptions!$B$25-($I$343+$J$343+$K$343))),Assumptions!$B$4)</f>
        <v>0</v>
      </c>
      <c r="M343" s="18" t="n">
        <f aca="false">IF($F$343=1,MIN(Assumptions!$B$51,MAX(Assumptions!$B$4,Assumptions!$B$25-($I$343+$J$343+$K$343+$L$343))),Assumptions!$B$4)</f>
        <v>0</v>
      </c>
      <c r="N343" s="18" t="n">
        <f aca="false">IF($G$343=1,MIN(Assumptions!$B$46,MAX(Assumptions!$B$4,Assumptions!$B$25-($I$343+$J$343+$K$343+$L$343+$M$343))),Assumptions!$B$4)</f>
        <v>0</v>
      </c>
      <c r="O343" s="18" t="n">
        <f aca="false">IF($H$343=1,MIN(Assumptions!$B$41,MAX(Assumptions!$B$4,Assumptions!$B$25-($I$343+$J$343+$K$343+$L$343+$M$343+$N$343))),Assumptions!$B$4)</f>
        <v>0</v>
      </c>
      <c r="P343" s="18" t="n">
        <f aca="false">$I$343+$J$343+$K$343+$L$343+$M$343+$N$343+$O$343</f>
        <v>130000000</v>
      </c>
      <c r="Q343" s="18" t="n">
        <f aca="false">MAX(Assumptions!$B$4,Assumptions!$B$25-$P$343)</f>
        <v>1070000000</v>
      </c>
      <c r="R343" s="18" t="n">
        <f aca="false">$J$120+$O$120+Assumptions!$B$20+IF($B$343=0,$D$120,Assumptions!$B$4)+IF($C$343=0,$AI$120,Assumptions!$B$4)+IF($D$343=0,$AF$120,Assumptions!$B$4)+IF($E$343=0,$AC$120,Assumptions!$B$4)+IF($F$343=0,$Z$120,Assumptions!$B$4)+IF($G$343=0,$W$120,Assumptions!$B$4)+IF($H$343=0,$T$120,Assumptions!$B$4)</f>
        <v>30813833.1063222</v>
      </c>
      <c r="S343" s="18" t="n">
        <f aca="false">IF($R$343&gt;Assumptions!$B$4,$Q$343/$R$343&gt;Assumptions!$B$13,FALSE())</f>
        <v>1</v>
      </c>
      <c r="T343" s="18" t="n">
        <f aca="false">IF($S$343,($Q$343+Assumptions!$B$14*Assumptions!$B$13)/($R$343+Assumptions!$B$14),IF($R$343&gt;Assumptions!$B$4,$Q$343/$R$343,Assumptions!$B$4))</f>
        <v>32.1938336119137</v>
      </c>
      <c r="U343" s="18" t="n">
        <f aca="false">IF($B$343=1,$I$343,$D$120*$T$343)</f>
        <v>30000000</v>
      </c>
      <c r="V343" s="18" t="n">
        <f aca="false">IF($C$343=1,$J$343,$AI$120*$T$343)</f>
        <v>197455092.497063</v>
      </c>
      <c r="W343" s="18" t="n">
        <f aca="false">IF($D$343=1,$K$343,$AF$120*$T$343)</f>
        <v>100000000</v>
      </c>
      <c r="X343" s="18" t="n">
        <f aca="false">IF($E$343=1,$L$343,$AC$120*$T$343)</f>
        <v>77265200.6685929</v>
      </c>
      <c r="Y343" s="18" t="n">
        <f aca="false">IF($F$343=1,$M$343,$Z$120*$T$343)</f>
        <v>96581500.8357411</v>
      </c>
      <c r="Z343" s="18" t="n">
        <f aca="false">IF($G$343=1,$N$343,$W$120*$T$343)</f>
        <v>160969168.059569</v>
      </c>
      <c r="AA343" s="18" t="n">
        <f aca="false">IF($H$343=1,$O$343,$T$120*$T$343)</f>
        <v>160969168.059569</v>
      </c>
      <c r="AB343" s="18" t="n">
        <f aca="false">($J$120+$O$120)*$T$343</f>
        <v>9030783.34245865</v>
      </c>
      <c r="AC343" s="18" t="n">
        <f aca="false">Assumptions!$B$20*$T$343</f>
        <v>289744502.507223</v>
      </c>
      <c r="AD343" s="18" t="n">
        <f aca="false">IF($S$343,Assumptions!$B$14*($T$343-Assumptions!$B$13),Assumptions!$B$4)</f>
        <v>77984584.0297843</v>
      </c>
      <c r="AE343" s="18" t="n">
        <f aca="false">$U$343+$V$343+$W$343+$X$343+$Y$343+$Z$343+$AA$343+$AB$343+$AC$343+$AD$343</f>
        <v>1200000000</v>
      </c>
      <c r="AF343" s="18" t="n">
        <f aca="false">IF(AND(IF($B$343=1,$U$343&gt;=INDEX($U$263:$U$390,1+$A$343-Assumptions!$B$77),$U$343&gt;INDEX($U$263:$U$390,1+$A$343+Assumptions!$B$77)),IF($C$343=1,$V$343&gt;=INDEX($V$263:$V$390,1+$A$343-Assumptions!$B$78),$V$343&gt;INDEX($V$263:$V$390,1+$A$343+Assumptions!$B$78)),IF($D$343=1,$W$343&gt;=INDEX($W$263:$W$390,1+$A$343-Assumptions!$B$79),$W$343&gt;INDEX($W$263:$W$390,1+$A$343+Assumptions!$B$79)),IF($E$343=1,$X$343&gt;=INDEX($X$263:$X$390,1+$A$343-Assumptions!$B$80),$X$343&gt;INDEX($X$263:$X$390,1+$A$343+Assumptions!$B$80)),IF($F$343=1,$Y$343&gt;=INDEX($Y$263:$Y$390,1+$A$343-Assumptions!$B$81),$Y$343&gt;INDEX($Y$263:$Y$390,1+$A$343+Assumptions!$B$81)),IF($G$343=1,$Z$343&gt;=INDEX($Z$263:$Z$390,1+$A$343-Assumptions!$B$82),$Z$343&gt;INDEX($Z$263:$Z$390,1+$A$343+Assumptions!$B$82)),IF($H$343=1,$AA$343&gt;=INDEX($AA$263:$AA$390,1+$A$343-Assumptions!$B$83),$AA$343&gt;INDEX($AA$263:$AA$390,1+$A$343+Assumptions!$B$83))),1,0)</f>
        <v>0</v>
      </c>
      <c r="AG343" s="16"/>
      <c r="AH343" s="16"/>
      <c r="AI343" s="16"/>
    </row>
    <row r="344" customFormat="false" ht="23.85" hidden="true" customHeight="false" outlineLevel="0" collapsed="false">
      <c r="A344" s="6" t="n">
        <f aca="false">ROW()-ROW($A$263)+Assumptions!$B$4</f>
        <v>81</v>
      </c>
      <c r="B344" s="18" t="n">
        <f aca="false">MOD(QUOTIENT($A$344,Assumptions!$B$77),2)</f>
        <v>1</v>
      </c>
      <c r="C344" s="18" t="n">
        <f aca="false">MOD(QUOTIENT($A$344,Assumptions!$B$78),2)</f>
        <v>0</v>
      </c>
      <c r="D344" s="18" t="n">
        <f aca="false">MOD(QUOTIENT($A$344,Assumptions!$B$79),2)</f>
        <v>1</v>
      </c>
      <c r="E344" s="18" t="n">
        <f aca="false">MOD(QUOTIENT($A$344,Assumptions!$B$80),2)</f>
        <v>0</v>
      </c>
      <c r="F344" s="18" t="n">
        <f aca="false">MOD(QUOTIENT($A$344,Assumptions!$B$81),2)</f>
        <v>0</v>
      </c>
      <c r="G344" s="18" t="n">
        <f aca="false">MOD(QUOTIENT($A$344,Assumptions!$B$82),2)</f>
        <v>0</v>
      </c>
      <c r="H344" s="18" t="n">
        <f aca="false">MOD(QUOTIENT($A$344,Assumptions!$B$83),2)</f>
        <v>1</v>
      </c>
      <c r="I344" s="18" t="n">
        <f aca="false">IF($B$344=1,MIN(Assumptions!$B$67,MAX(Assumptions!$B$4,Assumptions!$B$25-(Assumptions!$B$4))),Assumptions!$B$4)</f>
        <v>30000000</v>
      </c>
      <c r="J344" s="18" t="n">
        <f aca="false">IF($C$344=1,MIN(Assumptions!$B$66,MAX(Assumptions!$B$4,Assumptions!$B$25-($I$344))),Assumptions!$B$4)</f>
        <v>0</v>
      </c>
      <c r="K344" s="18" t="n">
        <f aca="false">IF($D$344=1,MIN(Assumptions!$B$61,MAX(Assumptions!$B$4,Assumptions!$B$25-($I$344+$J$344))),Assumptions!$B$4)</f>
        <v>100000000</v>
      </c>
      <c r="L344" s="18" t="n">
        <f aca="false">IF($E$344=1,MIN(Assumptions!$B$56,MAX(Assumptions!$B$4,Assumptions!$B$25-($I$344+$J$344+$K$344))),Assumptions!$B$4)</f>
        <v>0</v>
      </c>
      <c r="M344" s="18" t="n">
        <f aca="false">IF($F$344=1,MIN(Assumptions!$B$51,MAX(Assumptions!$B$4,Assumptions!$B$25-($I$344+$J$344+$K$344+$L$344))),Assumptions!$B$4)</f>
        <v>0</v>
      </c>
      <c r="N344" s="18" t="n">
        <f aca="false">IF($G$344=1,MIN(Assumptions!$B$46,MAX(Assumptions!$B$4,Assumptions!$B$25-($I$344+$J$344+$K$344+$L$344+$M$344))),Assumptions!$B$4)</f>
        <v>0</v>
      </c>
      <c r="O344" s="18" t="n">
        <f aca="false">IF($H$344=1,MIN(Assumptions!$B$41,MAX(Assumptions!$B$4,Assumptions!$B$25-($I$344+$J$344+$K$344+$L$344+$M$344+$N$344))),Assumptions!$B$4)</f>
        <v>5000000</v>
      </c>
      <c r="P344" s="18" t="n">
        <f aca="false">$I$344+$J$344+$K$344+$L$344+$M$344+$N$344+$O$344</f>
        <v>135000000</v>
      </c>
      <c r="Q344" s="18" t="n">
        <f aca="false">MAX(Assumptions!$B$4,Assumptions!$B$25-$P$344)</f>
        <v>1065000000</v>
      </c>
      <c r="R344" s="18" t="n">
        <f aca="false">$J$120+$O$120+Assumptions!$B$20+IF($B$344=0,$D$120,Assumptions!$B$4)+IF($C$344=0,$AI$120,Assumptions!$B$4)+IF($D$344=0,$AF$120,Assumptions!$B$4)+IF($E$344=0,$AC$120,Assumptions!$B$4)+IF($F$344=0,$Z$120,Assumptions!$B$4)+IF($G$344=0,$W$120,Assumptions!$B$4)+IF($H$344=0,$T$120,Assumptions!$B$4)</f>
        <v>25813833.1063222</v>
      </c>
      <c r="S344" s="18" t="n">
        <f aca="false">IF($R$344&gt;Assumptions!$B$4,$Q$344/$R$344&gt;Assumptions!$B$13,FALSE())</f>
        <v>1</v>
      </c>
      <c r="T344" s="18" t="n">
        <f aca="false">IF($S$344,($Q$344+Assumptions!$B$14*Assumptions!$B$13)/($R$344+Assumptions!$B$14),IF($R$344&gt;Assumptions!$B$4,$Q$344/$R$344,Assumptions!$B$4))</f>
        <v>37.7024190257601</v>
      </c>
      <c r="U344" s="18" t="n">
        <f aca="false">IF($B$344=1,$I$344,$D$120*$T$344)</f>
        <v>30000000</v>
      </c>
      <c r="V344" s="18" t="n">
        <f aca="false">IF($C$344=1,$J$344,$AI$120*$T$344)</f>
        <v>231241011.115233</v>
      </c>
      <c r="W344" s="18" t="n">
        <f aca="false">IF($D$344=1,$K$344,$AF$120*$T$344)</f>
        <v>100000000</v>
      </c>
      <c r="X344" s="18" t="n">
        <f aca="false">IF($E$344=1,$L$344,$AC$120*$T$344)</f>
        <v>90485805.6618243</v>
      </c>
      <c r="Y344" s="18" t="n">
        <f aca="false">IF($F$344=1,$M$344,$Z$120*$T$344)</f>
        <v>113107257.07728</v>
      </c>
      <c r="Z344" s="18" t="n">
        <f aca="false">IF($G$344=1,$N$344,$W$120*$T$344)</f>
        <v>188512095.128801</v>
      </c>
      <c r="AA344" s="18" t="n">
        <f aca="false">IF($H$344=1,$O$344,$T$120*$T$344)</f>
        <v>5000000</v>
      </c>
      <c r="AB344" s="18" t="n">
        <f aca="false">($J$120+$O$120)*$T$344</f>
        <v>10576012.2206208</v>
      </c>
      <c r="AC344" s="18" t="n">
        <f aca="false">Assumptions!$B$20*$T$344</f>
        <v>339321771.231841</v>
      </c>
      <c r="AD344" s="18" t="n">
        <f aca="false">IF($S$344,Assumptions!$B$14*($T$344-Assumptions!$B$13),Assumptions!$B$4)</f>
        <v>91756047.5644003</v>
      </c>
      <c r="AE344" s="18" t="n">
        <f aca="false">$U$344+$V$344+$W$344+$X$344+$Y$344+$Z$344+$AA$344+$AB$344+$AC$344+$AD$344</f>
        <v>1200000000</v>
      </c>
      <c r="AF344" s="18" t="n">
        <f aca="false">IF(AND(IF($B$344=1,$U$344&gt;=INDEX($U$263:$U$390,1+$A$344-Assumptions!$B$77),$U$344&gt;INDEX($U$263:$U$390,1+$A$344+Assumptions!$B$77)),IF($C$344=1,$V$344&gt;=INDEX($V$263:$V$390,1+$A$344-Assumptions!$B$78),$V$344&gt;INDEX($V$263:$V$390,1+$A$344+Assumptions!$B$78)),IF($D$344=1,$W$344&gt;=INDEX($W$263:$W$390,1+$A$344-Assumptions!$B$79),$W$344&gt;INDEX($W$263:$W$390,1+$A$344+Assumptions!$B$79)),IF($E$344=1,$X$344&gt;=INDEX($X$263:$X$390,1+$A$344-Assumptions!$B$80),$X$344&gt;INDEX($X$263:$X$390,1+$A$344+Assumptions!$B$80)),IF($F$344=1,$Y$344&gt;=INDEX($Y$263:$Y$390,1+$A$344-Assumptions!$B$81),$Y$344&gt;INDEX($Y$263:$Y$390,1+$A$344+Assumptions!$B$81)),IF($G$344=1,$Z$344&gt;=INDEX($Z$263:$Z$390,1+$A$344-Assumptions!$B$82),$Z$344&gt;INDEX($Z$263:$Z$390,1+$A$344+Assumptions!$B$82)),IF($H$344=1,$AA$344&gt;=INDEX($AA$263:$AA$390,1+$A$344-Assumptions!$B$83),$AA$344&gt;INDEX($AA$263:$AA$390,1+$A$344+Assumptions!$B$83))),1,0)</f>
        <v>0</v>
      </c>
      <c r="AG344" s="16"/>
      <c r="AH344" s="16"/>
      <c r="AI344" s="16"/>
    </row>
    <row r="345" customFormat="false" ht="23.85" hidden="true" customHeight="false" outlineLevel="0" collapsed="false">
      <c r="A345" s="6" t="n">
        <f aca="false">ROW()-ROW($A$263)+Assumptions!$B$4</f>
        <v>82</v>
      </c>
      <c r="B345" s="18" t="n">
        <f aca="false">MOD(QUOTIENT($A$345,Assumptions!$B$77),2)</f>
        <v>1</v>
      </c>
      <c r="C345" s="18" t="n">
        <f aca="false">MOD(QUOTIENT($A$345,Assumptions!$B$78),2)</f>
        <v>0</v>
      </c>
      <c r="D345" s="18" t="n">
        <f aca="false">MOD(QUOTIENT($A$345,Assumptions!$B$79),2)</f>
        <v>1</v>
      </c>
      <c r="E345" s="18" t="n">
        <f aca="false">MOD(QUOTIENT($A$345,Assumptions!$B$80),2)</f>
        <v>0</v>
      </c>
      <c r="F345" s="18" t="n">
        <f aca="false">MOD(QUOTIENT($A$345,Assumptions!$B$81),2)</f>
        <v>0</v>
      </c>
      <c r="G345" s="18" t="n">
        <f aca="false">MOD(QUOTIENT($A$345,Assumptions!$B$82),2)</f>
        <v>1</v>
      </c>
      <c r="H345" s="18" t="n">
        <f aca="false">MOD(QUOTIENT($A$345,Assumptions!$B$83),2)</f>
        <v>0</v>
      </c>
      <c r="I345" s="18" t="n">
        <f aca="false">IF($B$345=1,MIN(Assumptions!$B$67,MAX(Assumptions!$B$4,Assumptions!$B$25-(Assumptions!$B$4))),Assumptions!$B$4)</f>
        <v>30000000</v>
      </c>
      <c r="J345" s="18" t="n">
        <f aca="false">IF($C$345=1,MIN(Assumptions!$B$66,MAX(Assumptions!$B$4,Assumptions!$B$25-($I$345))),Assumptions!$B$4)</f>
        <v>0</v>
      </c>
      <c r="K345" s="18" t="n">
        <f aca="false">IF($D$345=1,MIN(Assumptions!$B$61,MAX(Assumptions!$B$4,Assumptions!$B$25-($I$345+$J$345))),Assumptions!$B$4)</f>
        <v>100000000</v>
      </c>
      <c r="L345" s="18" t="n">
        <f aca="false">IF($E$345=1,MIN(Assumptions!$B$56,MAX(Assumptions!$B$4,Assumptions!$B$25-($I$345+$J$345+$K$345))),Assumptions!$B$4)</f>
        <v>0</v>
      </c>
      <c r="M345" s="18" t="n">
        <f aca="false">IF($F$345=1,MIN(Assumptions!$B$51,MAX(Assumptions!$B$4,Assumptions!$B$25-($I$345+$J$345+$K$345+$L$345))),Assumptions!$B$4)</f>
        <v>0</v>
      </c>
      <c r="N345" s="18" t="n">
        <f aca="false">IF($G$345=1,MIN(Assumptions!$B$46,MAX(Assumptions!$B$4,Assumptions!$B$25-($I$345+$J$345+$K$345+$L$345+$M$345))),Assumptions!$B$4)</f>
        <v>15000000</v>
      </c>
      <c r="O345" s="18" t="n">
        <f aca="false">IF($H$345=1,MIN(Assumptions!$B$41,MAX(Assumptions!$B$4,Assumptions!$B$25-($I$345+$J$345+$K$345+$L$345+$M$345+$N$345))),Assumptions!$B$4)</f>
        <v>0</v>
      </c>
      <c r="P345" s="18" t="n">
        <f aca="false">$I$345+$J$345+$K$345+$L$345+$M$345+$N$345+$O$345</f>
        <v>145000000</v>
      </c>
      <c r="Q345" s="18" t="n">
        <f aca="false">MAX(Assumptions!$B$4,Assumptions!$B$25-$P$345)</f>
        <v>1055000000</v>
      </c>
      <c r="R345" s="18" t="n">
        <f aca="false">$J$120+$O$120+Assumptions!$B$20+IF($B$345=0,$D$120,Assumptions!$B$4)+IF($C$345=0,$AI$120,Assumptions!$B$4)+IF($D$345=0,$AF$120,Assumptions!$B$4)+IF($E$345=0,$AC$120,Assumptions!$B$4)+IF($F$345=0,$Z$120,Assumptions!$B$4)+IF($G$345=0,$W$120,Assumptions!$B$4)+IF($H$345=0,$T$120,Assumptions!$B$4)</f>
        <v>25813833.1063222</v>
      </c>
      <c r="S345" s="18" t="n">
        <f aca="false">IF($R$345&gt;Assumptions!$B$4,$Q$345/$R$345&gt;Assumptions!$B$13,FALSE())</f>
        <v>1</v>
      </c>
      <c r="T345" s="18" t="n">
        <f aca="false">IF($S$345,($Q$345+Assumptions!$B$14*Assumptions!$B$13)/($R$345+Assumptions!$B$14),IF($R$345&gt;Assumptions!$B$4,$Q$345/$R$345,Assumptions!$B$4))</f>
        <v>37.3492347725914</v>
      </c>
      <c r="U345" s="18" t="n">
        <f aca="false">IF($B$345=1,$I$345,$D$120*$T$345)</f>
        <v>30000000</v>
      </c>
      <c r="V345" s="18" t="n">
        <f aca="false">IF($C$345=1,$J$345,$AI$120*$T$345)</f>
        <v>229074818.973638</v>
      </c>
      <c r="W345" s="18" t="n">
        <f aca="false">IF($D$345=1,$K$345,$AF$120*$T$345)</f>
        <v>100000000</v>
      </c>
      <c r="X345" s="18" t="n">
        <f aca="false">IF($E$345=1,$L$345,$AC$120*$T$345)</f>
        <v>89638163.4542194</v>
      </c>
      <c r="Y345" s="18" t="n">
        <f aca="false">IF($F$345=1,$M$345,$Z$120*$T$345)</f>
        <v>112047704.317774</v>
      </c>
      <c r="Z345" s="18" t="n">
        <f aca="false">IF($G$345=1,$N$345,$W$120*$T$345)</f>
        <v>15000000</v>
      </c>
      <c r="AA345" s="18" t="n">
        <f aca="false">IF($H$345=1,$O$345,$T$120*$T$345)</f>
        <v>186746173.862957</v>
      </c>
      <c r="AB345" s="18" t="n">
        <f aca="false">($J$120+$O$120)*$T$345</f>
        <v>10476939.5066103</v>
      </c>
      <c r="AC345" s="18" t="n">
        <f aca="false">Assumptions!$B$20*$T$345</f>
        <v>336143112.953323</v>
      </c>
      <c r="AD345" s="18" t="n">
        <f aca="false">IF($S$345,Assumptions!$B$14*($T$345-Assumptions!$B$13),Assumptions!$B$4)</f>
        <v>90873086.9314785</v>
      </c>
      <c r="AE345" s="18" t="n">
        <f aca="false">$U$345+$V$345+$W$345+$X$345+$Y$345+$Z$345+$AA$345+$AB$345+$AC$345+$AD$345</f>
        <v>1200000000</v>
      </c>
      <c r="AF345" s="18" t="n">
        <f aca="false">IF(AND(IF($B$345=1,$U$345&gt;=INDEX($U$263:$U$390,1+$A$345-Assumptions!$B$77),$U$345&gt;INDEX($U$263:$U$390,1+$A$345+Assumptions!$B$77)),IF($C$345=1,$V$345&gt;=INDEX($V$263:$V$390,1+$A$345-Assumptions!$B$78),$V$345&gt;INDEX($V$263:$V$390,1+$A$345+Assumptions!$B$78)),IF($D$345=1,$W$345&gt;=INDEX($W$263:$W$390,1+$A$345-Assumptions!$B$79),$W$345&gt;INDEX($W$263:$W$390,1+$A$345+Assumptions!$B$79)),IF($E$345=1,$X$345&gt;=INDEX($X$263:$X$390,1+$A$345-Assumptions!$B$80),$X$345&gt;INDEX($X$263:$X$390,1+$A$345+Assumptions!$B$80)),IF($F$345=1,$Y$345&gt;=INDEX($Y$263:$Y$390,1+$A$345-Assumptions!$B$81),$Y$345&gt;INDEX($Y$263:$Y$390,1+$A$345+Assumptions!$B$81)),IF($G$345=1,$Z$345&gt;=INDEX($Z$263:$Z$390,1+$A$345-Assumptions!$B$82),$Z$345&gt;INDEX($Z$263:$Z$390,1+$A$345+Assumptions!$B$82)),IF($H$345=1,$AA$345&gt;=INDEX($AA$263:$AA$390,1+$A$345-Assumptions!$B$83),$AA$345&gt;INDEX($AA$263:$AA$390,1+$A$345+Assumptions!$B$83))),1,0)</f>
        <v>0</v>
      </c>
      <c r="AG345" s="16"/>
      <c r="AH345" s="16"/>
      <c r="AI345" s="16"/>
    </row>
    <row r="346" customFormat="false" ht="23.85" hidden="true" customHeight="false" outlineLevel="0" collapsed="false">
      <c r="A346" s="6" t="n">
        <f aca="false">ROW()-ROW($A$263)+Assumptions!$B$4</f>
        <v>83</v>
      </c>
      <c r="B346" s="18" t="n">
        <f aca="false">MOD(QUOTIENT($A$346,Assumptions!$B$77),2)</f>
        <v>1</v>
      </c>
      <c r="C346" s="18" t="n">
        <f aca="false">MOD(QUOTIENT($A$346,Assumptions!$B$78),2)</f>
        <v>0</v>
      </c>
      <c r="D346" s="18" t="n">
        <f aca="false">MOD(QUOTIENT($A$346,Assumptions!$B$79),2)</f>
        <v>1</v>
      </c>
      <c r="E346" s="18" t="n">
        <f aca="false">MOD(QUOTIENT($A$346,Assumptions!$B$80),2)</f>
        <v>0</v>
      </c>
      <c r="F346" s="18" t="n">
        <f aca="false">MOD(QUOTIENT($A$346,Assumptions!$B$81),2)</f>
        <v>0</v>
      </c>
      <c r="G346" s="18" t="n">
        <f aca="false">MOD(QUOTIENT($A$346,Assumptions!$B$82),2)</f>
        <v>1</v>
      </c>
      <c r="H346" s="18" t="n">
        <f aca="false">MOD(QUOTIENT($A$346,Assumptions!$B$83),2)</f>
        <v>1</v>
      </c>
      <c r="I346" s="18" t="n">
        <f aca="false">IF($B$346=1,MIN(Assumptions!$B$67,MAX(Assumptions!$B$4,Assumptions!$B$25-(Assumptions!$B$4))),Assumptions!$B$4)</f>
        <v>30000000</v>
      </c>
      <c r="J346" s="18" t="n">
        <f aca="false">IF($C$346=1,MIN(Assumptions!$B$66,MAX(Assumptions!$B$4,Assumptions!$B$25-($I$346))),Assumptions!$B$4)</f>
        <v>0</v>
      </c>
      <c r="K346" s="18" t="n">
        <f aca="false">IF($D$346=1,MIN(Assumptions!$B$61,MAX(Assumptions!$B$4,Assumptions!$B$25-($I$346+$J$346))),Assumptions!$B$4)</f>
        <v>100000000</v>
      </c>
      <c r="L346" s="18" t="n">
        <f aca="false">IF($E$346=1,MIN(Assumptions!$B$56,MAX(Assumptions!$B$4,Assumptions!$B$25-($I$346+$J$346+$K$346))),Assumptions!$B$4)</f>
        <v>0</v>
      </c>
      <c r="M346" s="18" t="n">
        <f aca="false">IF($F$346=1,MIN(Assumptions!$B$51,MAX(Assumptions!$B$4,Assumptions!$B$25-($I$346+$J$346+$K$346+$L$346))),Assumptions!$B$4)</f>
        <v>0</v>
      </c>
      <c r="N346" s="18" t="n">
        <f aca="false">IF($G$346=1,MIN(Assumptions!$B$46,MAX(Assumptions!$B$4,Assumptions!$B$25-($I$346+$J$346+$K$346+$L$346+$M$346))),Assumptions!$B$4)</f>
        <v>15000000</v>
      </c>
      <c r="O346" s="18" t="n">
        <f aca="false">IF($H$346=1,MIN(Assumptions!$B$41,MAX(Assumptions!$B$4,Assumptions!$B$25-($I$346+$J$346+$K$346+$L$346+$M$346+$N$346))),Assumptions!$B$4)</f>
        <v>5000000</v>
      </c>
      <c r="P346" s="18" t="n">
        <f aca="false">$I$346+$J$346+$K$346+$L$346+$M$346+$N$346+$O$346</f>
        <v>150000000</v>
      </c>
      <c r="Q346" s="18" t="n">
        <f aca="false">MAX(Assumptions!$B$4,Assumptions!$B$25-$P$346)</f>
        <v>1050000000</v>
      </c>
      <c r="R346" s="18" t="n">
        <f aca="false">$J$120+$O$120+Assumptions!$B$20+IF($B$346=0,$D$120,Assumptions!$B$4)+IF($C$346=0,$AI$120,Assumptions!$B$4)+IF($D$346=0,$AF$120,Assumptions!$B$4)+IF($E$346=0,$AC$120,Assumptions!$B$4)+IF($F$346=0,$Z$120,Assumptions!$B$4)+IF($G$346=0,$W$120,Assumptions!$B$4)+IF($H$346=0,$T$120,Assumptions!$B$4)</f>
        <v>20813833.1063222</v>
      </c>
      <c r="S346" s="18" t="n">
        <f aca="false">IF($R$346&gt;Assumptions!$B$4,$Q$346/$R$346&gt;Assumptions!$B$13,FALSE())</f>
        <v>1</v>
      </c>
      <c r="T346" s="18" t="n">
        <f aca="false">IF($S$346,($Q$346+Assumptions!$B$14*Assumptions!$B$13)/($R$346+Assumptions!$B$14),IF($R$346&gt;Assumptions!$B$4,$Q$346/$R$346,Assumptions!$B$4))</f>
        <v>45.1448715104074</v>
      </c>
      <c r="U346" s="18" t="n">
        <f aca="false">IF($B$346=1,$I$346,$D$120*$T$346)</f>
        <v>30000000</v>
      </c>
      <c r="V346" s="18" t="n">
        <f aca="false">IF($C$346=1,$J$346,$AI$120*$T$346)</f>
        <v>276887955.852414</v>
      </c>
      <c r="W346" s="18" t="n">
        <f aca="false">IF($D$346=1,$K$346,$AF$120*$T$346)</f>
        <v>100000000</v>
      </c>
      <c r="X346" s="18" t="n">
        <f aca="false">IF($E$346=1,$L$346,$AC$120*$T$346)</f>
        <v>108347691.624978</v>
      </c>
      <c r="Y346" s="18" t="n">
        <f aca="false">IF($F$346=1,$M$346,$Z$120*$T$346)</f>
        <v>135434614.531222</v>
      </c>
      <c r="Z346" s="18" t="n">
        <f aca="false">IF($G$346=1,$N$346,$W$120*$T$346)</f>
        <v>15000000</v>
      </c>
      <c r="AA346" s="18" t="n">
        <f aca="false">IF($H$346=1,$O$346,$T$120*$T$346)</f>
        <v>5000000</v>
      </c>
      <c r="AB346" s="18" t="n">
        <f aca="false">($J$120+$O$120)*$T$346</f>
        <v>12663715.6217007</v>
      </c>
      <c r="AC346" s="18" t="n">
        <f aca="false">Assumptions!$B$20*$T$346</f>
        <v>406303843.593667</v>
      </c>
      <c r="AD346" s="18" t="n">
        <f aca="false">IF($S$346,Assumptions!$B$14*($T$346-Assumptions!$B$13),Assumptions!$B$4)</f>
        <v>110362178.776019</v>
      </c>
      <c r="AE346" s="18" t="n">
        <f aca="false">$U$346+$V$346+$W$346+$X$346+$Y$346+$Z$346+$AA$346+$AB$346+$AC$346+$AD$346</f>
        <v>1200000000</v>
      </c>
      <c r="AF346" s="18" t="n">
        <f aca="false">IF(AND(IF($B$346=1,$U$346&gt;=INDEX($U$263:$U$390,1+$A$346-Assumptions!$B$77),$U$346&gt;INDEX($U$263:$U$390,1+$A$346+Assumptions!$B$77)),IF($C$346=1,$V$346&gt;=INDEX($V$263:$V$390,1+$A$346-Assumptions!$B$78),$V$346&gt;INDEX($V$263:$V$390,1+$A$346+Assumptions!$B$78)),IF($D$346=1,$W$346&gt;=INDEX($W$263:$W$390,1+$A$346-Assumptions!$B$79),$W$346&gt;INDEX($W$263:$W$390,1+$A$346+Assumptions!$B$79)),IF($E$346=1,$X$346&gt;=INDEX($X$263:$X$390,1+$A$346-Assumptions!$B$80),$X$346&gt;INDEX($X$263:$X$390,1+$A$346+Assumptions!$B$80)),IF($F$346=1,$Y$346&gt;=INDEX($Y$263:$Y$390,1+$A$346-Assumptions!$B$81),$Y$346&gt;INDEX($Y$263:$Y$390,1+$A$346+Assumptions!$B$81)),IF($G$346=1,$Z$346&gt;=INDEX($Z$263:$Z$390,1+$A$346-Assumptions!$B$82),$Z$346&gt;INDEX($Z$263:$Z$390,1+$A$346+Assumptions!$B$82)),IF($H$346=1,$AA$346&gt;=INDEX($AA$263:$AA$390,1+$A$346-Assumptions!$B$83),$AA$346&gt;INDEX($AA$263:$AA$390,1+$A$346+Assumptions!$B$83))),1,0)</f>
        <v>0</v>
      </c>
      <c r="AG346" s="16"/>
      <c r="AH346" s="16"/>
      <c r="AI346" s="16"/>
    </row>
    <row r="347" customFormat="false" ht="23.85" hidden="true" customHeight="false" outlineLevel="0" collapsed="false">
      <c r="A347" s="6" t="n">
        <f aca="false">ROW()-ROW($A$263)+Assumptions!$B$4</f>
        <v>84</v>
      </c>
      <c r="B347" s="18" t="n">
        <f aca="false">MOD(QUOTIENT($A$347,Assumptions!$B$77),2)</f>
        <v>1</v>
      </c>
      <c r="C347" s="18" t="n">
        <f aca="false">MOD(QUOTIENT($A$347,Assumptions!$B$78),2)</f>
        <v>0</v>
      </c>
      <c r="D347" s="18" t="n">
        <f aca="false">MOD(QUOTIENT($A$347,Assumptions!$B$79),2)</f>
        <v>1</v>
      </c>
      <c r="E347" s="18" t="n">
        <f aca="false">MOD(QUOTIENT($A$347,Assumptions!$B$80),2)</f>
        <v>0</v>
      </c>
      <c r="F347" s="18" t="n">
        <f aca="false">MOD(QUOTIENT($A$347,Assumptions!$B$81),2)</f>
        <v>1</v>
      </c>
      <c r="G347" s="18" t="n">
        <f aca="false">MOD(QUOTIENT($A$347,Assumptions!$B$82),2)</f>
        <v>0</v>
      </c>
      <c r="H347" s="18" t="n">
        <f aca="false">MOD(QUOTIENT($A$347,Assumptions!$B$83),2)</f>
        <v>0</v>
      </c>
      <c r="I347" s="18" t="n">
        <f aca="false">IF($B$347=1,MIN(Assumptions!$B$67,MAX(Assumptions!$B$4,Assumptions!$B$25-(Assumptions!$B$4))),Assumptions!$B$4)</f>
        <v>30000000</v>
      </c>
      <c r="J347" s="18" t="n">
        <f aca="false">IF($C$347=1,MIN(Assumptions!$B$66,MAX(Assumptions!$B$4,Assumptions!$B$25-($I$347))),Assumptions!$B$4)</f>
        <v>0</v>
      </c>
      <c r="K347" s="18" t="n">
        <f aca="false">IF($D$347=1,MIN(Assumptions!$B$61,MAX(Assumptions!$B$4,Assumptions!$B$25-($I$347+$J$347))),Assumptions!$B$4)</f>
        <v>100000000</v>
      </c>
      <c r="L347" s="18" t="n">
        <f aca="false">IF($E$347=1,MIN(Assumptions!$B$56,MAX(Assumptions!$B$4,Assumptions!$B$25-($I$347+$J$347+$K$347))),Assumptions!$B$4)</f>
        <v>0</v>
      </c>
      <c r="M347" s="18" t="n">
        <f aca="false">IF($F$347=1,MIN(Assumptions!$B$51,MAX(Assumptions!$B$4,Assumptions!$B$25-($I$347+$J$347+$K$347+$L$347))),Assumptions!$B$4)</f>
        <v>30000000</v>
      </c>
      <c r="N347" s="18" t="n">
        <f aca="false">IF($G$347=1,MIN(Assumptions!$B$46,MAX(Assumptions!$B$4,Assumptions!$B$25-($I$347+$J$347+$K$347+$L$347+$M$347))),Assumptions!$B$4)</f>
        <v>0</v>
      </c>
      <c r="O347" s="18" t="n">
        <f aca="false">IF($H$347=1,MIN(Assumptions!$B$41,MAX(Assumptions!$B$4,Assumptions!$B$25-($I$347+$J$347+$K$347+$L$347+$M$347+$N$347))),Assumptions!$B$4)</f>
        <v>0</v>
      </c>
      <c r="P347" s="18" t="n">
        <f aca="false">$I$347+$J$347+$K$347+$L$347+$M$347+$N$347+$O$347</f>
        <v>160000000</v>
      </c>
      <c r="Q347" s="18" t="n">
        <f aca="false">MAX(Assumptions!$B$4,Assumptions!$B$25-$P$347)</f>
        <v>1040000000</v>
      </c>
      <c r="R347" s="18" t="n">
        <f aca="false">$J$120+$O$120+Assumptions!$B$20+IF($B$347=0,$D$120,Assumptions!$B$4)+IF($C$347=0,$AI$120,Assumptions!$B$4)+IF($D$347=0,$AF$120,Assumptions!$B$4)+IF($E$347=0,$AC$120,Assumptions!$B$4)+IF($F$347=0,$Z$120,Assumptions!$B$4)+IF($G$347=0,$W$120,Assumptions!$B$4)+IF($H$347=0,$T$120,Assumptions!$B$4)</f>
        <v>27813833.1063222</v>
      </c>
      <c r="S347" s="18" t="n">
        <f aca="false">IF($R$347&gt;Assumptions!$B$4,$Q$347/$R$347&gt;Assumptions!$B$13,FALSE())</f>
        <v>1</v>
      </c>
      <c r="T347" s="18" t="n">
        <f aca="false">IF($S$347,($Q$347+Assumptions!$B$14*Assumptions!$B$13)/($R$347+Assumptions!$B$14),IF($R$347&gt;Assumptions!$B$4,$Q$347/$R$347,Assumptions!$B$4))</f>
        <v>34.390240137021</v>
      </c>
      <c r="U347" s="18" t="n">
        <f aca="false">IF($B$347=1,$I$347,$D$120*$T$347)</f>
        <v>30000000</v>
      </c>
      <c r="V347" s="18" t="n">
        <f aca="false">IF($C$347=1,$J$347,$AI$120*$T$347)</f>
        <v>210926357.174772</v>
      </c>
      <c r="W347" s="18" t="n">
        <f aca="false">IF($D$347=1,$K$347,$AF$120*$T$347)</f>
        <v>100000000</v>
      </c>
      <c r="X347" s="18" t="n">
        <f aca="false">IF($E$347=1,$L$347,$AC$120*$T$347)</f>
        <v>82536576.3288505</v>
      </c>
      <c r="Y347" s="18" t="n">
        <f aca="false">IF($F$347=1,$M$347,$Z$120*$T$347)</f>
        <v>30000000</v>
      </c>
      <c r="Z347" s="18" t="n">
        <f aca="false">IF($G$347=1,$N$347,$W$120*$T$347)</f>
        <v>171951200.685105</v>
      </c>
      <c r="AA347" s="18" t="n">
        <f aca="false">IF($H$347=1,$O$347,$T$120*$T$347)</f>
        <v>171951200.685105</v>
      </c>
      <c r="AB347" s="18" t="n">
        <f aca="false">($J$120+$O$120)*$T$347</f>
        <v>9646903.55042502</v>
      </c>
      <c r="AC347" s="18" t="n">
        <f aca="false">Assumptions!$B$20*$T$347</f>
        <v>309512161.233189</v>
      </c>
      <c r="AD347" s="18" t="n">
        <f aca="false">IF($S$347,Assumptions!$B$14*($T$347-Assumptions!$B$13),Assumptions!$B$4)</f>
        <v>83475600.3425526</v>
      </c>
      <c r="AE347" s="18" t="n">
        <f aca="false">$U$347+$V$347+$W$347+$X$347+$Y$347+$Z$347+$AA$347+$AB$347+$AC$347+$AD$347</f>
        <v>1200000000</v>
      </c>
      <c r="AF347" s="18" t="n">
        <f aca="false">IF(AND(IF($B$347=1,$U$347&gt;=INDEX($U$263:$U$390,1+$A$347-Assumptions!$B$77),$U$347&gt;INDEX($U$263:$U$390,1+$A$347+Assumptions!$B$77)),IF($C$347=1,$V$347&gt;=INDEX($V$263:$V$390,1+$A$347-Assumptions!$B$78),$V$347&gt;INDEX($V$263:$V$390,1+$A$347+Assumptions!$B$78)),IF($D$347=1,$W$347&gt;=INDEX($W$263:$W$390,1+$A$347-Assumptions!$B$79),$W$347&gt;INDEX($W$263:$W$390,1+$A$347+Assumptions!$B$79)),IF($E$347=1,$X$347&gt;=INDEX($X$263:$X$390,1+$A$347-Assumptions!$B$80),$X$347&gt;INDEX($X$263:$X$390,1+$A$347+Assumptions!$B$80)),IF($F$347=1,$Y$347&gt;=INDEX($Y$263:$Y$390,1+$A$347-Assumptions!$B$81),$Y$347&gt;INDEX($Y$263:$Y$390,1+$A$347+Assumptions!$B$81)),IF($G$347=1,$Z$347&gt;=INDEX($Z$263:$Z$390,1+$A$347-Assumptions!$B$82),$Z$347&gt;INDEX($Z$263:$Z$390,1+$A$347+Assumptions!$B$82)),IF($H$347=1,$AA$347&gt;=INDEX($AA$263:$AA$390,1+$A$347-Assumptions!$B$83),$AA$347&gt;INDEX($AA$263:$AA$390,1+$A$347+Assumptions!$B$83))),1,0)</f>
        <v>0</v>
      </c>
      <c r="AG347" s="16"/>
      <c r="AH347" s="16"/>
      <c r="AI347" s="16"/>
    </row>
    <row r="348" customFormat="false" ht="23.85" hidden="true" customHeight="false" outlineLevel="0" collapsed="false">
      <c r="A348" s="6" t="n">
        <f aca="false">ROW()-ROW($A$263)+Assumptions!$B$4</f>
        <v>85</v>
      </c>
      <c r="B348" s="18" t="n">
        <f aca="false">MOD(QUOTIENT($A$348,Assumptions!$B$77),2)</f>
        <v>1</v>
      </c>
      <c r="C348" s="18" t="n">
        <f aca="false">MOD(QUOTIENT($A$348,Assumptions!$B$78),2)</f>
        <v>0</v>
      </c>
      <c r="D348" s="18" t="n">
        <f aca="false">MOD(QUOTIENT($A$348,Assumptions!$B$79),2)</f>
        <v>1</v>
      </c>
      <c r="E348" s="18" t="n">
        <f aca="false">MOD(QUOTIENT($A$348,Assumptions!$B$80),2)</f>
        <v>0</v>
      </c>
      <c r="F348" s="18" t="n">
        <f aca="false">MOD(QUOTIENT($A$348,Assumptions!$B$81),2)</f>
        <v>1</v>
      </c>
      <c r="G348" s="18" t="n">
        <f aca="false">MOD(QUOTIENT($A$348,Assumptions!$B$82),2)</f>
        <v>0</v>
      </c>
      <c r="H348" s="18" t="n">
        <f aca="false">MOD(QUOTIENT($A$348,Assumptions!$B$83),2)</f>
        <v>1</v>
      </c>
      <c r="I348" s="18" t="n">
        <f aca="false">IF($B$348=1,MIN(Assumptions!$B$67,MAX(Assumptions!$B$4,Assumptions!$B$25-(Assumptions!$B$4))),Assumptions!$B$4)</f>
        <v>30000000</v>
      </c>
      <c r="J348" s="18" t="n">
        <f aca="false">IF($C$348=1,MIN(Assumptions!$B$66,MAX(Assumptions!$B$4,Assumptions!$B$25-($I$348))),Assumptions!$B$4)</f>
        <v>0</v>
      </c>
      <c r="K348" s="18" t="n">
        <f aca="false">IF($D$348=1,MIN(Assumptions!$B$61,MAX(Assumptions!$B$4,Assumptions!$B$25-($I$348+$J$348))),Assumptions!$B$4)</f>
        <v>100000000</v>
      </c>
      <c r="L348" s="18" t="n">
        <f aca="false">IF($E$348=1,MIN(Assumptions!$B$56,MAX(Assumptions!$B$4,Assumptions!$B$25-($I$348+$J$348+$K$348))),Assumptions!$B$4)</f>
        <v>0</v>
      </c>
      <c r="M348" s="18" t="n">
        <f aca="false">IF($F$348=1,MIN(Assumptions!$B$51,MAX(Assumptions!$B$4,Assumptions!$B$25-($I$348+$J$348+$K$348+$L$348))),Assumptions!$B$4)</f>
        <v>30000000</v>
      </c>
      <c r="N348" s="18" t="n">
        <f aca="false">IF($G$348=1,MIN(Assumptions!$B$46,MAX(Assumptions!$B$4,Assumptions!$B$25-($I$348+$J$348+$K$348+$L$348+$M$348))),Assumptions!$B$4)</f>
        <v>0</v>
      </c>
      <c r="O348" s="18" t="n">
        <f aca="false">IF($H$348=1,MIN(Assumptions!$B$41,MAX(Assumptions!$B$4,Assumptions!$B$25-($I$348+$J$348+$K$348+$L$348+$M$348+$N$348))),Assumptions!$B$4)</f>
        <v>5000000</v>
      </c>
      <c r="P348" s="18" t="n">
        <f aca="false">$I$348+$J$348+$K$348+$L$348+$M$348+$N$348+$O$348</f>
        <v>165000000</v>
      </c>
      <c r="Q348" s="18" t="n">
        <f aca="false">MAX(Assumptions!$B$4,Assumptions!$B$25-$P$348)</f>
        <v>1035000000</v>
      </c>
      <c r="R348" s="18" t="n">
        <f aca="false">$J$120+$O$120+Assumptions!$B$20+IF($B$348=0,$D$120,Assumptions!$B$4)+IF($C$348=0,$AI$120,Assumptions!$B$4)+IF($D$348=0,$AF$120,Assumptions!$B$4)+IF($E$348=0,$AC$120,Assumptions!$B$4)+IF($F$348=0,$Z$120,Assumptions!$B$4)+IF($G$348=0,$W$120,Assumptions!$B$4)+IF($H$348=0,$T$120,Assumptions!$B$4)</f>
        <v>22813833.1063222</v>
      </c>
      <c r="S348" s="18" t="n">
        <f aca="false">IF($R$348&gt;Assumptions!$B$4,$Q$348/$R$348&gt;Assumptions!$B$13,FALSE())</f>
        <v>1</v>
      </c>
      <c r="T348" s="18" t="n">
        <f aca="false">IF($S$348,($Q$348+Assumptions!$B$14*Assumptions!$B$13)/($R$348+Assumptions!$B$14),IF($R$348&gt;Assumptions!$B$4,$Q$348/$R$348,Assumptions!$B$4))</f>
        <v>40.9854957817858</v>
      </c>
      <c r="U348" s="18" t="n">
        <f aca="false">IF($B$348=1,$I$348,$D$120*$T$348)</f>
        <v>30000000</v>
      </c>
      <c r="V348" s="18" t="n">
        <f aca="false">IF($C$348=1,$J$348,$AI$120*$T$348)</f>
        <v>251377172.355009</v>
      </c>
      <c r="W348" s="18" t="n">
        <f aca="false">IF($D$348=1,$K$348,$AF$120*$T$348)</f>
        <v>100000000</v>
      </c>
      <c r="X348" s="18" t="n">
        <f aca="false">IF($E$348=1,$L$348,$AC$120*$T$348)</f>
        <v>98365189.8762859</v>
      </c>
      <c r="Y348" s="18" t="n">
        <f aca="false">IF($F$348=1,$M$348,$Z$120*$T$348)</f>
        <v>30000000</v>
      </c>
      <c r="Z348" s="18" t="n">
        <f aca="false">IF($G$348=1,$N$348,$W$120*$T$348)</f>
        <v>204927478.908929</v>
      </c>
      <c r="AA348" s="18" t="n">
        <f aca="false">IF($H$348=1,$O$348,$T$120*$T$348)</f>
        <v>5000000</v>
      </c>
      <c r="AB348" s="18" t="n">
        <f aca="false">($J$120+$O$120)*$T$348</f>
        <v>11496957.3692395</v>
      </c>
      <c r="AC348" s="18" t="n">
        <f aca="false">Assumptions!$B$20*$T$348</f>
        <v>368869462.036072</v>
      </c>
      <c r="AD348" s="18" t="n">
        <f aca="false">IF($S$348,Assumptions!$B$14*($T$348-Assumptions!$B$13),Assumptions!$B$4)</f>
        <v>99963739.4544645</v>
      </c>
      <c r="AE348" s="18" t="n">
        <f aca="false">$U$348+$V$348+$W$348+$X$348+$Y$348+$Z$348+$AA$348+$AB$348+$AC$348+$AD$348</f>
        <v>1200000000</v>
      </c>
      <c r="AF348" s="18" t="n">
        <f aca="false">IF(AND(IF($B$348=1,$U$348&gt;=INDEX($U$263:$U$390,1+$A$348-Assumptions!$B$77),$U$348&gt;INDEX($U$263:$U$390,1+$A$348+Assumptions!$B$77)),IF($C$348=1,$V$348&gt;=INDEX($V$263:$V$390,1+$A$348-Assumptions!$B$78),$V$348&gt;INDEX($V$263:$V$390,1+$A$348+Assumptions!$B$78)),IF($D$348=1,$W$348&gt;=INDEX($W$263:$W$390,1+$A$348-Assumptions!$B$79),$W$348&gt;INDEX($W$263:$W$390,1+$A$348+Assumptions!$B$79)),IF($E$348=1,$X$348&gt;=INDEX($X$263:$X$390,1+$A$348-Assumptions!$B$80),$X$348&gt;INDEX($X$263:$X$390,1+$A$348+Assumptions!$B$80)),IF($F$348=1,$Y$348&gt;=INDEX($Y$263:$Y$390,1+$A$348-Assumptions!$B$81),$Y$348&gt;INDEX($Y$263:$Y$390,1+$A$348+Assumptions!$B$81)),IF($G$348=1,$Z$348&gt;=INDEX($Z$263:$Z$390,1+$A$348-Assumptions!$B$82),$Z$348&gt;INDEX($Z$263:$Z$390,1+$A$348+Assumptions!$B$82)),IF($H$348=1,$AA$348&gt;=INDEX($AA$263:$AA$390,1+$A$348-Assumptions!$B$83),$AA$348&gt;INDEX($AA$263:$AA$390,1+$A$348+Assumptions!$B$83))),1,0)</f>
        <v>0</v>
      </c>
      <c r="AG348" s="16"/>
      <c r="AH348" s="16"/>
      <c r="AI348" s="16"/>
    </row>
    <row r="349" customFormat="false" ht="23.85" hidden="true" customHeight="false" outlineLevel="0" collapsed="false">
      <c r="A349" s="6" t="n">
        <f aca="false">ROW()-ROW($A$263)+Assumptions!$B$4</f>
        <v>86</v>
      </c>
      <c r="B349" s="18" t="n">
        <f aca="false">MOD(QUOTIENT($A$349,Assumptions!$B$77),2)</f>
        <v>1</v>
      </c>
      <c r="C349" s="18" t="n">
        <f aca="false">MOD(QUOTIENT($A$349,Assumptions!$B$78),2)</f>
        <v>0</v>
      </c>
      <c r="D349" s="18" t="n">
        <f aca="false">MOD(QUOTIENT($A$349,Assumptions!$B$79),2)</f>
        <v>1</v>
      </c>
      <c r="E349" s="18" t="n">
        <f aca="false">MOD(QUOTIENT($A$349,Assumptions!$B$80),2)</f>
        <v>0</v>
      </c>
      <c r="F349" s="18" t="n">
        <f aca="false">MOD(QUOTIENT($A$349,Assumptions!$B$81),2)</f>
        <v>1</v>
      </c>
      <c r="G349" s="18" t="n">
        <f aca="false">MOD(QUOTIENT($A$349,Assumptions!$B$82),2)</f>
        <v>1</v>
      </c>
      <c r="H349" s="18" t="n">
        <f aca="false">MOD(QUOTIENT($A$349,Assumptions!$B$83),2)</f>
        <v>0</v>
      </c>
      <c r="I349" s="18" t="n">
        <f aca="false">IF($B$349=1,MIN(Assumptions!$B$67,MAX(Assumptions!$B$4,Assumptions!$B$25-(Assumptions!$B$4))),Assumptions!$B$4)</f>
        <v>30000000</v>
      </c>
      <c r="J349" s="18" t="n">
        <f aca="false">IF($C$349=1,MIN(Assumptions!$B$66,MAX(Assumptions!$B$4,Assumptions!$B$25-($I$349))),Assumptions!$B$4)</f>
        <v>0</v>
      </c>
      <c r="K349" s="18" t="n">
        <f aca="false">IF($D$349=1,MIN(Assumptions!$B$61,MAX(Assumptions!$B$4,Assumptions!$B$25-($I$349+$J$349))),Assumptions!$B$4)</f>
        <v>100000000</v>
      </c>
      <c r="L349" s="18" t="n">
        <f aca="false">IF($E$349=1,MIN(Assumptions!$B$56,MAX(Assumptions!$B$4,Assumptions!$B$25-($I$349+$J$349+$K$349))),Assumptions!$B$4)</f>
        <v>0</v>
      </c>
      <c r="M349" s="18" t="n">
        <f aca="false">IF($F$349=1,MIN(Assumptions!$B$51,MAX(Assumptions!$B$4,Assumptions!$B$25-($I$349+$J$349+$K$349+$L$349))),Assumptions!$B$4)</f>
        <v>30000000</v>
      </c>
      <c r="N349" s="18" t="n">
        <f aca="false">IF($G$349=1,MIN(Assumptions!$B$46,MAX(Assumptions!$B$4,Assumptions!$B$25-($I$349+$J$349+$K$349+$L$349+$M$349))),Assumptions!$B$4)</f>
        <v>15000000</v>
      </c>
      <c r="O349" s="18" t="n">
        <f aca="false">IF($H$349=1,MIN(Assumptions!$B$41,MAX(Assumptions!$B$4,Assumptions!$B$25-($I$349+$J$349+$K$349+$L$349+$M$349+$N$349))),Assumptions!$B$4)</f>
        <v>0</v>
      </c>
      <c r="P349" s="18" t="n">
        <f aca="false">$I$349+$J$349+$K$349+$L$349+$M$349+$N$349+$O$349</f>
        <v>175000000</v>
      </c>
      <c r="Q349" s="18" t="n">
        <f aca="false">MAX(Assumptions!$B$4,Assumptions!$B$25-$P$349)</f>
        <v>1025000000</v>
      </c>
      <c r="R349" s="18" t="n">
        <f aca="false">$J$120+$O$120+Assumptions!$B$20+IF($B$349=0,$D$120,Assumptions!$B$4)+IF($C$349=0,$AI$120,Assumptions!$B$4)+IF($D$349=0,$AF$120,Assumptions!$B$4)+IF($E$349=0,$AC$120,Assumptions!$B$4)+IF($F$349=0,$Z$120,Assumptions!$B$4)+IF($G$349=0,$W$120,Assumptions!$B$4)+IF($H$349=0,$T$120,Assumptions!$B$4)</f>
        <v>22813833.1063222</v>
      </c>
      <c r="S349" s="18" t="n">
        <f aca="false">IF($R$349&gt;Assumptions!$B$4,$Q$349/$R$349&gt;Assumptions!$B$13,FALSE())</f>
        <v>1</v>
      </c>
      <c r="T349" s="18" t="n">
        <f aca="false">IF($S$349,($Q$349+Assumptions!$B$14*Assumptions!$B$13)/($R$349+Assumptions!$B$14),IF($R$349&gt;Assumptions!$B$4,$Q$349/$R$349,Assumptions!$B$4))</f>
        <v>40.5904548585879</v>
      </c>
      <c r="U349" s="18" t="n">
        <f aca="false">IF($B$349=1,$I$349,$D$120*$T$349)</f>
        <v>30000000</v>
      </c>
      <c r="V349" s="18" t="n">
        <f aca="false">IF($C$349=1,$J$349,$AI$120*$T$349)</f>
        <v>248954259.850382</v>
      </c>
      <c r="W349" s="18" t="n">
        <f aca="false">IF($D$349=1,$K$349,$AF$120*$T$349)</f>
        <v>100000000</v>
      </c>
      <c r="X349" s="18" t="n">
        <f aca="false">IF($E$349=1,$L$349,$AC$120*$T$349)</f>
        <v>97417091.6606109</v>
      </c>
      <c r="Y349" s="18" t="n">
        <f aca="false">IF($F$349=1,$M$349,$Z$120*$T$349)</f>
        <v>30000000</v>
      </c>
      <c r="Z349" s="18" t="n">
        <f aca="false">IF($G$349=1,$N$349,$W$120*$T$349)</f>
        <v>15000000</v>
      </c>
      <c r="AA349" s="18" t="n">
        <f aca="false">IF($H$349=1,$O$349,$T$120*$T$349)</f>
        <v>202952274.292939</v>
      </c>
      <c r="AB349" s="18" t="n">
        <f aca="false">($J$120+$O$120)*$T$349</f>
        <v>11386143.322307</v>
      </c>
      <c r="AC349" s="18" t="n">
        <f aca="false">Assumptions!$B$20*$T$349</f>
        <v>365314093.727291</v>
      </c>
      <c r="AD349" s="18" t="n">
        <f aca="false">IF($S$349,Assumptions!$B$14*($T$349-Assumptions!$B$13),Assumptions!$B$4)</f>
        <v>98976137.1464697</v>
      </c>
      <c r="AE349" s="18" t="n">
        <f aca="false">$U$349+$V$349+$W$349+$X$349+$Y$349+$Z$349+$AA$349+$AB$349+$AC$349+$AD$349</f>
        <v>1200000000</v>
      </c>
      <c r="AF349" s="18" t="n">
        <f aca="false">IF(AND(IF($B$349=1,$U$349&gt;=INDEX($U$263:$U$390,1+$A$349-Assumptions!$B$77),$U$349&gt;INDEX($U$263:$U$390,1+$A$349+Assumptions!$B$77)),IF($C$349=1,$V$349&gt;=INDEX($V$263:$V$390,1+$A$349-Assumptions!$B$78),$V$349&gt;INDEX($V$263:$V$390,1+$A$349+Assumptions!$B$78)),IF($D$349=1,$W$349&gt;=INDEX($W$263:$W$390,1+$A$349-Assumptions!$B$79),$W$349&gt;INDEX($W$263:$W$390,1+$A$349+Assumptions!$B$79)),IF($E$349=1,$X$349&gt;=INDEX($X$263:$X$390,1+$A$349-Assumptions!$B$80),$X$349&gt;INDEX($X$263:$X$390,1+$A$349+Assumptions!$B$80)),IF($F$349=1,$Y$349&gt;=INDEX($Y$263:$Y$390,1+$A$349-Assumptions!$B$81),$Y$349&gt;INDEX($Y$263:$Y$390,1+$A$349+Assumptions!$B$81)),IF($G$349=1,$Z$349&gt;=INDEX($Z$263:$Z$390,1+$A$349-Assumptions!$B$82),$Z$349&gt;INDEX($Z$263:$Z$390,1+$A$349+Assumptions!$B$82)),IF($H$349=1,$AA$349&gt;=INDEX($AA$263:$AA$390,1+$A$349-Assumptions!$B$83),$AA$349&gt;INDEX($AA$263:$AA$390,1+$A$349+Assumptions!$B$83))),1,0)</f>
        <v>0</v>
      </c>
      <c r="AG349" s="16"/>
      <c r="AH349" s="16"/>
      <c r="AI349" s="16"/>
    </row>
    <row r="350" customFormat="false" ht="23.85" hidden="true" customHeight="false" outlineLevel="0" collapsed="false">
      <c r="A350" s="6" t="n">
        <f aca="false">ROW()-ROW($A$263)+Assumptions!$B$4</f>
        <v>87</v>
      </c>
      <c r="B350" s="18" t="n">
        <f aca="false">MOD(QUOTIENT($A$350,Assumptions!$B$77),2)</f>
        <v>1</v>
      </c>
      <c r="C350" s="18" t="n">
        <f aca="false">MOD(QUOTIENT($A$350,Assumptions!$B$78),2)</f>
        <v>0</v>
      </c>
      <c r="D350" s="18" t="n">
        <f aca="false">MOD(QUOTIENT($A$350,Assumptions!$B$79),2)</f>
        <v>1</v>
      </c>
      <c r="E350" s="18" t="n">
        <f aca="false">MOD(QUOTIENT($A$350,Assumptions!$B$80),2)</f>
        <v>0</v>
      </c>
      <c r="F350" s="18" t="n">
        <f aca="false">MOD(QUOTIENT($A$350,Assumptions!$B$81),2)</f>
        <v>1</v>
      </c>
      <c r="G350" s="18" t="n">
        <f aca="false">MOD(QUOTIENT($A$350,Assumptions!$B$82),2)</f>
        <v>1</v>
      </c>
      <c r="H350" s="18" t="n">
        <f aca="false">MOD(QUOTIENT($A$350,Assumptions!$B$83),2)</f>
        <v>1</v>
      </c>
      <c r="I350" s="18" t="n">
        <f aca="false">IF($B$350=1,MIN(Assumptions!$B$67,MAX(Assumptions!$B$4,Assumptions!$B$25-(Assumptions!$B$4))),Assumptions!$B$4)</f>
        <v>30000000</v>
      </c>
      <c r="J350" s="18" t="n">
        <f aca="false">IF($C$350=1,MIN(Assumptions!$B$66,MAX(Assumptions!$B$4,Assumptions!$B$25-($I$350))),Assumptions!$B$4)</f>
        <v>0</v>
      </c>
      <c r="K350" s="18" t="n">
        <f aca="false">IF($D$350=1,MIN(Assumptions!$B$61,MAX(Assumptions!$B$4,Assumptions!$B$25-($I$350+$J$350))),Assumptions!$B$4)</f>
        <v>100000000</v>
      </c>
      <c r="L350" s="18" t="n">
        <f aca="false">IF($E$350=1,MIN(Assumptions!$B$56,MAX(Assumptions!$B$4,Assumptions!$B$25-($I$350+$J$350+$K$350))),Assumptions!$B$4)</f>
        <v>0</v>
      </c>
      <c r="M350" s="18" t="n">
        <f aca="false">IF($F$350=1,MIN(Assumptions!$B$51,MAX(Assumptions!$B$4,Assumptions!$B$25-($I$350+$J$350+$K$350+$L$350))),Assumptions!$B$4)</f>
        <v>30000000</v>
      </c>
      <c r="N350" s="18" t="n">
        <f aca="false">IF($G$350=1,MIN(Assumptions!$B$46,MAX(Assumptions!$B$4,Assumptions!$B$25-($I$350+$J$350+$K$350+$L$350+$M$350))),Assumptions!$B$4)</f>
        <v>15000000</v>
      </c>
      <c r="O350" s="18" t="n">
        <f aca="false">IF($H$350=1,MIN(Assumptions!$B$41,MAX(Assumptions!$B$4,Assumptions!$B$25-($I$350+$J$350+$K$350+$L$350+$M$350+$N$350))),Assumptions!$B$4)</f>
        <v>5000000</v>
      </c>
      <c r="P350" s="18" t="n">
        <f aca="false">$I$350+$J$350+$K$350+$L$350+$M$350+$N$350+$O$350</f>
        <v>180000000</v>
      </c>
      <c r="Q350" s="18" t="n">
        <f aca="false">MAX(Assumptions!$B$4,Assumptions!$B$25-$P$350)</f>
        <v>1020000000</v>
      </c>
      <c r="R350" s="18" t="n">
        <f aca="false">$J$120+$O$120+Assumptions!$B$20+IF($B$350=0,$D$120,Assumptions!$B$4)+IF($C$350=0,$AI$120,Assumptions!$B$4)+IF($D$350=0,$AF$120,Assumptions!$B$4)+IF($E$350=0,$AC$120,Assumptions!$B$4)+IF($F$350=0,$Z$120,Assumptions!$B$4)+IF($G$350=0,$W$120,Assumptions!$B$4)+IF($H$350=0,$T$120,Assumptions!$B$4)</f>
        <v>17813833.1063222</v>
      </c>
      <c r="S350" s="18" t="n">
        <f aca="false">IF($R$350&gt;Assumptions!$B$4,$Q$350/$R$350&gt;Assumptions!$B$13,FALSE())</f>
        <v>1</v>
      </c>
      <c r="T350" s="18" t="n">
        <f aca="false">IF($S$350,($Q$350+Assumptions!$B$14*Assumptions!$B$13)/($R$350+Assumptions!$B$14),IF($R$350&gt;Assumptions!$B$4,$Q$350/$R$350,Assumptions!$B$4))</f>
        <v>50.3351580496036</v>
      </c>
      <c r="U350" s="18" t="n">
        <f aca="false">IF($B$350=1,$I$350,$D$120*$T$350)</f>
        <v>30000000</v>
      </c>
      <c r="V350" s="18" t="n">
        <f aca="false">IF($C$350=1,$J$350,$AI$120*$T$350)</f>
        <v>308721645.528439</v>
      </c>
      <c r="W350" s="18" t="n">
        <f aca="false">IF($D$350=1,$K$350,$AF$120*$T$350)</f>
        <v>100000000</v>
      </c>
      <c r="X350" s="18" t="n">
        <f aca="false">IF($E$350=1,$L$350,$AC$120*$T$350)</f>
        <v>120804379.319049</v>
      </c>
      <c r="Y350" s="18" t="n">
        <f aca="false">IF($F$350=1,$M$350,$Z$120*$T$350)</f>
        <v>30000000</v>
      </c>
      <c r="Z350" s="18" t="n">
        <f aca="false">IF($G$350=1,$N$350,$W$120*$T$350)</f>
        <v>15000000</v>
      </c>
      <c r="AA350" s="18" t="n">
        <f aca="false">IF($H$350=1,$O$350,$T$120*$T$350)</f>
        <v>5000000</v>
      </c>
      <c r="AB350" s="18" t="n">
        <f aca="false">($J$120+$O$120)*$T$350</f>
        <v>14119657.5820708</v>
      </c>
      <c r="AC350" s="18" t="n">
        <f aca="false">Assumptions!$B$20*$T$350</f>
        <v>453016422.446433</v>
      </c>
      <c r="AD350" s="18" t="n">
        <f aca="false">IF($S$350,Assumptions!$B$14*($T$350-Assumptions!$B$13),Assumptions!$B$4)</f>
        <v>123337895.124009</v>
      </c>
      <c r="AE350" s="18" t="n">
        <f aca="false">$U$350+$V$350+$W$350+$X$350+$Y$350+$Z$350+$AA$350+$AB$350+$AC$350+$AD$350</f>
        <v>1200000000</v>
      </c>
      <c r="AF350" s="18" t="n">
        <f aca="false">IF(AND(IF($B$350=1,$U$350&gt;=INDEX($U$263:$U$390,1+$A$350-Assumptions!$B$77),$U$350&gt;INDEX($U$263:$U$390,1+$A$350+Assumptions!$B$77)),IF($C$350=1,$V$350&gt;=INDEX($V$263:$V$390,1+$A$350-Assumptions!$B$78),$V$350&gt;INDEX($V$263:$V$390,1+$A$350+Assumptions!$B$78)),IF($D$350=1,$W$350&gt;=INDEX($W$263:$W$390,1+$A$350-Assumptions!$B$79),$W$350&gt;INDEX($W$263:$W$390,1+$A$350+Assumptions!$B$79)),IF($E$350=1,$X$350&gt;=INDEX($X$263:$X$390,1+$A$350-Assumptions!$B$80),$X$350&gt;INDEX($X$263:$X$390,1+$A$350+Assumptions!$B$80)),IF($F$350=1,$Y$350&gt;=INDEX($Y$263:$Y$390,1+$A$350-Assumptions!$B$81),$Y$350&gt;INDEX($Y$263:$Y$390,1+$A$350+Assumptions!$B$81)),IF($G$350=1,$Z$350&gt;=INDEX($Z$263:$Z$390,1+$A$350-Assumptions!$B$82),$Z$350&gt;INDEX($Z$263:$Z$390,1+$A$350+Assumptions!$B$82)),IF($H$350=1,$AA$350&gt;=INDEX($AA$263:$AA$390,1+$A$350-Assumptions!$B$83),$AA$350&gt;INDEX($AA$263:$AA$390,1+$A$350+Assumptions!$B$83))),1,0)</f>
        <v>0</v>
      </c>
      <c r="AG350" s="16"/>
      <c r="AH350" s="16"/>
      <c r="AI350" s="16"/>
    </row>
    <row r="351" customFormat="false" ht="23.85" hidden="true" customHeight="false" outlineLevel="0" collapsed="false">
      <c r="A351" s="6" t="n">
        <f aca="false">ROW()-ROW($A$263)+Assumptions!$B$4</f>
        <v>88</v>
      </c>
      <c r="B351" s="18" t="n">
        <f aca="false">MOD(QUOTIENT($A$351,Assumptions!$B$77),2)</f>
        <v>1</v>
      </c>
      <c r="C351" s="18" t="n">
        <f aca="false">MOD(QUOTIENT($A$351,Assumptions!$B$78),2)</f>
        <v>0</v>
      </c>
      <c r="D351" s="18" t="n">
        <f aca="false">MOD(QUOTIENT($A$351,Assumptions!$B$79),2)</f>
        <v>1</v>
      </c>
      <c r="E351" s="18" t="n">
        <f aca="false">MOD(QUOTIENT($A$351,Assumptions!$B$80),2)</f>
        <v>1</v>
      </c>
      <c r="F351" s="18" t="n">
        <f aca="false">MOD(QUOTIENT($A$351,Assumptions!$B$81),2)</f>
        <v>0</v>
      </c>
      <c r="G351" s="18" t="n">
        <f aca="false">MOD(QUOTIENT($A$351,Assumptions!$B$82),2)</f>
        <v>0</v>
      </c>
      <c r="H351" s="18" t="n">
        <f aca="false">MOD(QUOTIENT($A$351,Assumptions!$B$83),2)</f>
        <v>0</v>
      </c>
      <c r="I351" s="18" t="n">
        <f aca="false">IF($B$351=1,MIN(Assumptions!$B$67,MAX(Assumptions!$B$4,Assumptions!$B$25-(Assumptions!$B$4))),Assumptions!$B$4)</f>
        <v>30000000</v>
      </c>
      <c r="J351" s="18" t="n">
        <f aca="false">IF($C$351=1,MIN(Assumptions!$B$66,MAX(Assumptions!$B$4,Assumptions!$B$25-($I$351))),Assumptions!$B$4)</f>
        <v>0</v>
      </c>
      <c r="K351" s="18" t="n">
        <f aca="false">IF($D$351=1,MIN(Assumptions!$B$61,MAX(Assumptions!$B$4,Assumptions!$B$25-($I$351+$J$351))),Assumptions!$B$4)</f>
        <v>100000000</v>
      </c>
      <c r="L351" s="18" t="n">
        <f aca="false">IF($E$351=1,MIN(Assumptions!$B$56,MAX(Assumptions!$B$4,Assumptions!$B$25-($I$351+$J$351+$K$351))),Assumptions!$B$4)</f>
        <v>60000000</v>
      </c>
      <c r="M351" s="18" t="n">
        <f aca="false">IF($F$351=1,MIN(Assumptions!$B$51,MAX(Assumptions!$B$4,Assumptions!$B$25-($I$351+$J$351+$K$351+$L$351))),Assumptions!$B$4)</f>
        <v>0</v>
      </c>
      <c r="N351" s="18" t="n">
        <f aca="false">IF($G$351=1,MIN(Assumptions!$B$46,MAX(Assumptions!$B$4,Assumptions!$B$25-($I$351+$J$351+$K$351+$L$351+$M$351))),Assumptions!$B$4)</f>
        <v>0</v>
      </c>
      <c r="O351" s="18" t="n">
        <f aca="false">IF($H$351=1,MIN(Assumptions!$B$41,MAX(Assumptions!$B$4,Assumptions!$B$25-($I$351+$J$351+$K$351+$L$351+$M$351+$N$351))),Assumptions!$B$4)</f>
        <v>0</v>
      </c>
      <c r="P351" s="18" t="n">
        <f aca="false">$I$351+$J$351+$K$351+$L$351+$M$351+$N$351+$O$351</f>
        <v>190000000</v>
      </c>
      <c r="Q351" s="18" t="n">
        <f aca="false">MAX(Assumptions!$B$4,Assumptions!$B$25-$P$351)</f>
        <v>1010000000</v>
      </c>
      <c r="R351" s="18" t="n">
        <f aca="false">$J$120+$O$120+Assumptions!$B$20+IF($B$351=0,$D$120,Assumptions!$B$4)+IF($C$351=0,$AI$120,Assumptions!$B$4)+IF($D$351=0,$AF$120,Assumptions!$B$4)+IF($E$351=0,$AC$120,Assumptions!$B$4)+IF($F$351=0,$Z$120,Assumptions!$B$4)+IF($G$351=0,$W$120,Assumptions!$B$4)+IF($H$351=0,$T$120,Assumptions!$B$4)</f>
        <v>28413833.1063222</v>
      </c>
      <c r="S351" s="18" t="n">
        <f aca="false">IF($R$351&gt;Assumptions!$B$4,$Q$351/$R$351&gt;Assumptions!$B$13,FALSE())</f>
        <v>1</v>
      </c>
      <c r="T351" s="18" t="n">
        <f aca="false">IF($S$351,($Q$351+Assumptions!$B$14*Assumptions!$B$13)/($R$351+Assumptions!$B$14),IF($R$351&gt;Assumptions!$B$4,$Q$351/$R$351,Assumptions!$B$4))</f>
        <v>32.7523279470941</v>
      </c>
      <c r="U351" s="18" t="n">
        <f aca="false">IF($B$351=1,$I$351,$D$120*$T$351)</f>
        <v>30000000</v>
      </c>
      <c r="V351" s="18" t="n">
        <f aca="false">IF($C$351=1,$J$351,$AI$120*$T$351)</f>
        <v>200880517.127801</v>
      </c>
      <c r="W351" s="18" t="n">
        <f aca="false">IF($D$351=1,$K$351,$AF$120*$T$351)</f>
        <v>100000000</v>
      </c>
      <c r="X351" s="18" t="n">
        <f aca="false">IF($E$351=1,$L$351,$AC$120*$T$351)</f>
        <v>60000000</v>
      </c>
      <c r="Y351" s="18" t="n">
        <f aca="false">IF($F$351=1,$M$351,$Z$120*$T$351)</f>
        <v>98256983.8412823</v>
      </c>
      <c r="Z351" s="18" t="n">
        <f aca="false">IF($G$351=1,$N$351,$W$120*$T$351)</f>
        <v>163761639.73547</v>
      </c>
      <c r="AA351" s="18" t="n">
        <f aca="false">IF($H$351=1,$O$351,$T$120*$T$351)</f>
        <v>163761639.73547</v>
      </c>
      <c r="AB351" s="18" t="n">
        <f aca="false">($J$120+$O$120)*$T$351</f>
        <v>9187448.16839408</v>
      </c>
      <c r="AC351" s="18" t="n">
        <f aca="false">Assumptions!$B$20*$T$351</f>
        <v>294770951.523847</v>
      </c>
      <c r="AD351" s="18" t="n">
        <f aca="false">IF($S$351,Assumptions!$B$14*($T$351-Assumptions!$B$13),Assumptions!$B$4)</f>
        <v>79380819.8677352</v>
      </c>
      <c r="AE351" s="18" t="n">
        <f aca="false">$U$351+$V$351+$W$351+$X$351+$Y$351+$Z$351+$AA$351+$AB$351+$AC$351+$AD$351</f>
        <v>1200000000</v>
      </c>
      <c r="AF351" s="18" t="n">
        <f aca="false">IF(AND(IF($B$351=1,$U$351&gt;=INDEX($U$263:$U$390,1+$A$351-Assumptions!$B$77),$U$351&gt;INDEX($U$263:$U$390,1+$A$351+Assumptions!$B$77)),IF($C$351=1,$V$351&gt;=INDEX($V$263:$V$390,1+$A$351-Assumptions!$B$78),$V$351&gt;INDEX($V$263:$V$390,1+$A$351+Assumptions!$B$78)),IF($D$351=1,$W$351&gt;=INDEX($W$263:$W$390,1+$A$351-Assumptions!$B$79),$W$351&gt;INDEX($W$263:$W$390,1+$A$351+Assumptions!$B$79)),IF($E$351=1,$X$351&gt;=INDEX($X$263:$X$390,1+$A$351-Assumptions!$B$80),$X$351&gt;INDEX($X$263:$X$390,1+$A$351+Assumptions!$B$80)),IF($F$351=1,$Y$351&gt;=INDEX($Y$263:$Y$390,1+$A$351-Assumptions!$B$81),$Y$351&gt;INDEX($Y$263:$Y$390,1+$A$351+Assumptions!$B$81)),IF($G$351=1,$Z$351&gt;=INDEX($Z$263:$Z$390,1+$A$351-Assumptions!$B$82),$Z$351&gt;INDEX($Z$263:$Z$390,1+$A$351+Assumptions!$B$82)),IF($H$351=1,$AA$351&gt;=INDEX($AA$263:$AA$390,1+$A$351-Assumptions!$B$83),$AA$351&gt;INDEX($AA$263:$AA$390,1+$A$351+Assumptions!$B$83))),1,0)</f>
        <v>0</v>
      </c>
      <c r="AG351" s="16"/>
      <c r="AH351" s="16"/>
      <c r="AI351" s="16"/>
    </row>
    <row r="352" customFormat="false" ht="23.85" hidden="true" customHeight="false" outlineLevel="0" collapsed="false">
      <c r="A352" s="6" t="n">
        <f aca="false">ROW()-ROW($A$263)+Assumptions!$B$4</f>
        <v>89</v>
      </c>
      <c r="B352" s="18" t="n">
        <f aca="false">MOD(QUOTIENT($A$352,Assumptions!$B$77),2)</f>
        <v>1</v>
      </c>
      <c r="C352" s="18" t="n">
        <f aca="false">MOD(QUOTIENT($A$352,Assumptions!$B$78),2)</f>
        <v>0</v>
      </c>
      <c r="D352" s="18" t="n">
        <f aca="false">MOD(QUOTIENT($A$352,Assumptions!$B$79),2)</f>
        <v>1</v>
      </c>
      <c r="E352" s="18" t="n">
        <f aca="false">MOD(QUOTIENT($A$352,Assumptions!$B$80),2)</f>
        <v>1</v>
      </c>
      <c r="F352" s="18" t="n">
        <f aca="false">MOD(QUOTIENT($A$352,Assumptions!$B$81),2)</f>
        <v>0</v>
      </c>
      <c r="G352" s="18" t="n">
        <f aca="false">MOD(QUOTIENT($A$352,Assumptions!$B$82),2)</f>
        <v>0</v>
      </c>
      <c r="H352" s="18" t="n">
        <f aca="false">MOD(QUOTIENT($A$352,Assumptions!$B$83),2)</f>
        <v>1</v>
      </c>
      <c r="I352" s="18" t="n">
        <f aca="false">IF($B$352=1,MIN(Assumptions!$B$67,MAX(Assumptions!$B$4,Assumptions!$B$25-(Assumptions!$B$4))),Assumptions!$B$4)</f>
        <v>30000000</v>
      </c>
      <c r="J352" s="18" t="n">
        <f aca="false">IF($C$352=1,MIN(Assumptions!$B$66,MAX(Assumptions!$B$4,Assumptions!$B$25-($I$352))),Assumptions!$B$4)</f>
        <v>0</v>
      </c>
      <c r="K352" s="18" t="n">
        <f aca="false">IF($D$352=1,MIN(Assumptions!$B$61,MAX(Assumptions!$B$4,Assumptions!$B$25-($I$352+$J$352))),Assumptions!$B$4)</f>
        <v>100000000</v>
      </c>
      <c r="L352" s="18" t="n">
        <f aca="false">IF($E$352=1,MIN(Assumptions!$B$56,MAX(Assumptions!$B$4,Assumptions!$B$25-($I$352+$J$352+$K$352))),Assumptions!$B$4)</f>
        <v>60000000</v>
      </c>
      <c r="M352" s="18" t="n">
        <f aca="false">IF($F$352=1,MIN(Assumptions!$B$51,MAX(Assumptions!$B$4,Assumptions!$B$25-($I$352+$J$352+$K$352+$L$352))),Assumptions!$B$4)</f>
        <v>0</v>
      </c>
      <c r="N352" s="18" t="n">
        <f aca="false">IF($G$352=1,MIN(Assumptions!$B$46,MAX(Assumptions!$B$4,Assumptions!$B$25-($I$352+$J$352+$K$352+$L$352+$M$352))),Assumptions!$B$4)</f>
        <v>0</v>
      </c>
      <c r="O352" s="18" t="n">
        <f aca="false">IF($H$352=1,MIN(Assumptions!$B$41,MAX(Assumptions!$B$4,Assumptions!$B$25-($I$352+$J$352+$K$352+$L$352+$M$352+$N$352))),Assumptions!$B$4)</f>
        <v>5000000</v>
      </c>
      <c r="P352" s="18" t="n">
        <f aca="false">$I$352+$J$352+$K$352+$L$352+$M$352+$N$352+$O$352</f>
        <v>195000000</v>
      </c>
      <c r="Q352" s="18" t="n">
        <f aca="false">MAX(Assumptions!$B$4,Assumptions!$B$25-$P$352)</f>
        <v>1005000000</v>
      </c>
      <c r="R352" s="18" t="n">
        <f aca="false">$J$120+$O$120+Assumptions!$B$20+IF($B$352=0,$D$120,Assumptions!$B$4)+IF($C$352=0,$AI$120,Assumptions!$B$4)+IF($D$352=0,$AF$120,Assumptions!$B$4)+IF($E$352=0,$AC$120,Assumptions!$B$4)+IF($F$352=0,$Z$120,Assumptions!$B$4)+IF($G$352=0,$W$120,Assumptions!$B$4)+IF($H$352=0,$T$120,Assumptions!$B$4)</f>
        <v>23413833.1063222</v>
      </c>
      <c r="S352" s="18" t="n">
        <f aca="false">IF($R$352&gt;Assumptions!$B$4,$Q$352/$R$352&gt;Assumptions!$B$13,FALSE())</f>
        <v>1</v>
      </c>
      <c r="T352" s="18" t="n">
        <f aca="false">IF($S$352,($Q$352+Assumptions!$B$14*Assumptions!$B$13)/($R$352+Assumptions!$B$14),IF($R$352&gt;Assumptions!$B$4,$Q$352/$R$352,Assumptions!$B$4))</f>
        <v>38.8788488320625</v>
      </c>
      <c r="U352" s="18" t="n">
        <f aca="false">IF($B$352=1,$I$352,$D$120*$T$352)</f>
        <v>30000000</v>
      </c>
      <c r="V352" s="18" t="n">
        <f aca="false">IF($C$352=1,$J$352,$AI$120*$T$352)</f>
        <v>238456431.901088</v>
      </c>
      <c r="W352" s="18" t="n">
        <f aca="false">IF($D$352=1,$K$352,$AF$120*$T$352)</f>
        <v>100000000</v>
      </c>
      <c r="X352" s="18" t="n">
        <f aca="false">IF($E$352=1,$L$352,$AC$120*$T$352)</f>
        <v>60000000</v>
      </c>
      <c r="Y352" s="18" t="n">
        <f aca="false">IF($F$352=1,$M$352,$Z$120*$T$352)</f>
        <v>116636546.496188</v>
      </c>
      <c r="Z352" s="18" t="n">
        <f aca="false">IF($G$352=1,$N$352,$W$120*$T$352)</f>
        <v>194394244.160313</v>
      </c>
      <c r="AA352" s="18" t="n">
        <f aca="false">IF($H$352=1,$O$352,$T$120*$T$352)</f>
        <v>5000000</v>
      </c>
      <c r="AB352" s="18" t="n">
        <f aca="false">($J$120+$O$120)*$T$352</f>
        <v>10906015.8736929</v>
      </c>
      <c r="AC352" s="18" t="n">
        <f aca="false">Assumptions!$B$20*$T$352</f>
        <v>349909639.488563</v>
      </c>
      <c r="AD352" s="18" t="n">
        <f aca="false">IF($S$352,Assumptions!$B$14*($T$352-Assumptions!$B$13),Assumptions!$B$4)</f>
        <v>94697122.0801564</v>
      </c>
      <c r="AE352" s="18" t="n">
        <f aca="false">$U$352+$V$352+$W$352+$X$352+$Y$352+$Z$352+$AA$352+$AB$352+$AC$352+$AD$352</f>
        <v>1200000000</v>
      </c>
      <c r="AF352" s="18" t="n">
        <f aca="false">IF(AND(IF($B$352=1,$U$352&gt;=INDEX($U$263:$U$390,1+$A$352-Assumptions!$B$77),$U$352&gt;INDEX($U$263:$U$390,1+$A$352+Assumptions!$B$77)),IF($C$352=1,$V$352&gt;=INDEX($V$263:$V$390,1+$A$352-Assumptions!$B$78),$V$352&gt;INDEX($V$263:$V$390,1+$A$352+Assumptions!$B$78)),IF($D$352=1,$W$352&gt;=INDEX($W$263:$W$390,1+$A$352-Assumptions!$B$79),$W$352&gt;INDEX($W$263:$W$390,1+$A$352+Assumptions!$B$79)),IF($E$352=1,$X$352&gt;=INDEX($X$263:$X$390,1+$A$352-Assumptions!$B$80),$X$352&gt;INDEX($X$263:$X$390,1+$A$352+Assumptions!$B$80)),IF($F$352=1,$Y$352&gt;=INDEX($Y$263:$Y$390,1+$A$352-Assumptions!$B$81),$Y$352&gt;INDEX($Y$263:$Y$390,1+$A$352+Assumptions!$B$81)),IF($G$352=1,$Z$352&gt;=INDEX($Z$263:$Z$390,1+$A$352-Assumptions!$B$82),$Z$352&gt;INDEX($Z$263:$Z$390,1+$A$352+Assumptions!$B$82)),IF($H$352=1,$AA$352&gt;=INDEX($AA$263:$AA$390,1+$A$352-Assumptions!$B$83),$AA$352&gt;INDEX($AA$263:$AA$390,1+$A$352+Assumptions!$B$83))),1,0)</f>
        <v>0</v>
      </c>
      <c r="AG352" s="16"/>
      <c r="AH352" s="16"/>
      <c r="AI352" s="16"/>
    </row>
    <row r="353" customFormat="false" ht="23.85" hidden="true" customHeight="false" outlineLevel="0" collapsed="false">
      <c r="A353" s="6" t="n">
        <f aca="false">ROW()-ROW($A$263)+Assumptions!$B$4</f>
        <v>90</v>
      </c>
      <c r="B353" s="18" t="n">
        <f aca="false">MOD(QUOTIENT($A$353,Assumptions!$B$77),2)</f>
        <v>1</v>
      </c>
      <c r="C353" s="18" t="n">
        <f aca="false">MOD(QUOTIENT($A$353,Assumptions!$B$78),2)</f>
        <v>0</v>
      </c>
      <c r="D353" s="18" t="n">
        <f aca="false">MOD(QUOTIENT($A$353,Assumptions!$B$79),2)</f>
        <v>1</v>
      </c>
      <c r="E353" s="18" t="n">
        <f aca="false">MOD(QUOTIENT($A$353,Assumptions!$B$80),2)</f>
        <v>1</v>
      </c>
      <c r="F353" s="18" t="n">
        <f aca="false">MOD(QUOTIENT($A$353,Assumptions!$B$81),2)</f>
        <v>0</v>
      </c>
      <c r="G353" s="18" t="n">
        <f aca="false">MOD(QUOTIENT($A$353,Assumptions!$B$82),2)</f>
        <v>1</v>
      </c>
      <c r="H353" s="18" t="n">
        <f aca="false">MOD(QUOTIENT($A$353,Assumptions!$B$83),2)</f>
        <v>0</v>
      </c>
      <c r="I353" s="18" t="n">
        <f aca="false">IF($B$353=1,MIN(Assumptions!$B$67,MAX(Assumptions!$B$4,Assumptions!$B$25-(Assumptions!$B$4))),Assumptions!$B$4)</f>
        <v>30000000</v>
      </c>
      <c r="J353" s="18" t="n">
        <f aca="false">IF($C$353=1,MIN(Assumptions!$B$66,MAX(Assumptions!$B$4,Assumptions!$B$25-($I$353))),Assumptions!$B$4)</f>
        <v>0</v>
      </c>
      <c r="K353" s="18" t="n">
        <f aca="false">IF($D$353=1,MIN(Assumptions!$B$61,MAX(Assumptions!$B$4,Assumptions!$B$25-($I$353+$J$353))),Assumptions!$B$4)</f>
        <v>100000000</v>
      </c>
      <c r="L353" s="18" t="n">
        <f aca="false">IF($E$353=1,MIN(Assumptions!$B$56,MAX(Assumptions!$B$4,Assumptions!$B$25-($I$353+$J$353+$K$353))),Assumptions!$B$4)</f>
        <v>60000000</v>
      </c>
      <c r="M353" s="18" t="n">
        <f aca="false">IF($F$353=1,MIN(Assumptions!$B$51,MAX(Assumptions!$B$4,Assumptions!$B$25-($I$353+$J$353+$K$353+$L$353))),Assumptions!$B$4)</f>
        <v>0</v>
      </c>
      <c r="N353" s="18" t="n">
        <f aca="false">IF($G$353=1,MIN(Assumptions!$B$46,MAX(Assumptions!$B$4,Assumptions!$B$25-($I$353+$J$353+$K$353+$L$353+$M$353))),Assumptions!$B$4)</f>
        <v>15000000</v>
      </c>
      <c r="O353" s="18" t="n">
        <f aca="false">IF($H$353=1,MIN(Assumptions!$B$41,MAX(Assumptions!$B$4,Assumptions!$B$25-($I$353+$J$353+$K$353+$L$353+$M$353+$N$353))),Assumptions!$B$4)</f>
        <v>0</v>
      </c>
      <c r="P353" s="18" t="n">
        <f aca="false">$I$353+$J$353+$K$353+$L$353+$M$353+$N$353+$O$353</f>
        <v>205000000</v>
      </c>
      <c r="Q353" s="18" t="n">
        <f aca="false">MAX(Assumptions!$B$4,Assumptions!$B$25-$P$353)</f>
        <v>995000000</v>
      </c>
      <c r="R353" s="18" t="n">
        <f aca="false">$J$120+$O$120+Assumptions!$B$20+IF($B$353=0,$D$120,Assumptions!$B$4)+IF($C$353=0,$AI$120,Assumptions!$B$4)+IF($D$353=0,$AF$120,Assumptions!$B$4)+IF($E$353=0,$AC$120,Assumptions!$B$4)+IF($F$353=0,$Z$120,Assumptions!$B$4)+IF($G$353=0,$W$120,Assumptions!$B$4)+IF($H$353=0,$T$120,Assumptions!$B$4)</f>
        <v>23413833.1063222</v>
      </c>
      <c r="S353" s="18" t="n">
        <f aca="false">IF($R$353&gt;Assumptions!$B$4,$Q$353/$R$353&gt;Assumptions!$B$13,FALSE())</f>
        <v>1</v>
      </c>
      <c r="T353" s="18" t="n">
        <f aca="false">IF($S$353,($Q$353+Assumptions!$B$14*Assumptions!$B$13)/($R$353+Assumptions!$B$14),IF($R$353&gt;Assumptions!$B$4,$Q$353/$R$353,Assumptions!$B$4))</f>
        <v>38.492954550851</v>
      </c>
      <c r="U353" s="18" t="n">
        <f aca="false">IF($B$353=1,$I$353,$D$120*$T$353)</f>
        <v>30000000</v>
      </c>
      <c r="V353" s="18" t="n">
        <f aca="false">IF($C$353=1,$J$353,$AI$120*$T$353)</f>
        <v>236089618.681226</v>
      </c>
      <c r="W353" s="18" t="n">
        <f aca="false">IF($D$353=1,$K$353,$AF$120*$T$353)</f>
        <v>100000000</v>
      </c>
      <c r="X353" s="18" t="n">
        <f aca="false">IF($E$353=1,$L$353,$AC$120*$T$353)</f>
        <v>60000000</v>
      </c>
      <c r="Y353" s="18" t="n">
        <f aca="false">IF($F$353=1,$M$353,$Z$120*$T$353)</f>
        <v>115478863.652553</v>
      </c>
      <c r="Z353" s="18" t="n">
        <f aca="false">IF($G$353=1,$N$353,$W$120*$T$353)</f>
        <v>15000000</v>
      </c>
      <c r="AA353" s="18" t="n">
        <f aca="false">IF($H$353=1,$O$353,$T$120*$T$353)</f>
        <v>192464772.754255</v>
      </c>
      <c r="AB353" s="18" t="n">
        <f aca="false">($J$120+$O$120)*$T$353</f>
        <v>10797767.5771798</v>
      </c>
      <c r="AC353" s="18" t="n">
        <f aca="false">Assumptions!$B$20*$T$353</f>
        <v>346436590.957659</v>
      </c>
      <c r="AD353" s="18" t="n">
        <f aca="false">IF($S$353,Assumptions!$B$14*($T$353-Assumptions!$B$13),Assumptions!$B$4)</f>
        <v>93732386.3771275</v>
      </c>
      <c r="AE353" s="18" t="n">
        <f aca="false">$U$353+$V$353+$W$353+$X$353+$Y$353+$Z$353+$AA$353+$AB$353+$AC$353+$AD$353</f>
        <v>1200000000</v>
      </c>
      <c r="AF353" s="18" t="n">
        <f aca="false">IF(AND(IF($B$353=1,$U$353&gt;=INDEX($U$263:$U$390,1+$A$353-Assumptions!$B$77),$U$353&gt;INDEX($U$263:$U$390,1+$A$353+Assumptions!$B$77)),IF($C$353=1,$V$353&gt;=INDEX($V$263:$V$390,1+$A$353-Assumptions!$B$78),$V$353&gt;INDEX($V$263:$V$390,1+$A$353+Assumptions!$B$78)),IF($D$353=1,$W$353&gt;=INDEX($W$263:$W$390,1+$A$353-Assumptions!$B$79),$W$353&gt;INDEX($W$263:$W$390,1+$A$353+Assumptions!$B$79)),IF($E$353=1,$X$353&gt;=INDEX($X$263:$X$390,1+$A$353-Assumptions!$B$80),$X$353&gt;INDEX($X$263:$X$390,1+$A$353+Assumptions!$B$80)),IF($F$353=1,$Y$353&gt;=INDEX($Y$263:$Y$390,1+$A$353-Assumptions!$B$81),$Y$353&gt;INDEX($Y$263:$Y$390,1+$A$353+Assumptions!$B$81)),IF($G$353=1,$Z$353&gt;=INDEX($Z$263:$Z$390,1+$A$353-Assumptions!$B$82),$Z$353&gt;INDEX($Z$263:$Z$390,1+$A$353+Assumptions!$B$82)),IF($H$353=1,$AA$353&gt;=INDEX($AA$263:$AA$390,1+$A$353-Assumptions!$B$83),$AA$353&gt;INDEX($AA$263:$AA$390,1+$A$353+Assumptions!$B$83))),1,0)</f>
        <v>0</v>
      </c>
      <c r="AG353" s="16"/>
      <c r="AH353" s="16"/>
      <c r="AI353" s="16"/>
    </row>
    <row r="354" customFormat="false" ht="23.85" hidden="true" customHeight="false" outlineLevel="0" collapsed="false">
      <c r="A354" s="6" t="n">
        <f aca="false">ROW()-ROW($A$263)+Assumptions!$B$4</f>
        <v>91</v>
      </c>
      <c r="B354" s="18" t="n">
        <f aca="false">MOD(QUOTIENT($A$354,Assumptions!$B$77),2)</f>
        <v>1</v>
      </c>
      <c r="C354" s="18" t="n">
        <f aca="false">MOD(QUOTIENT($A$354,Assumptions!$B$78),2)</f>
        <v>0</v>
      </c>
      <c r="D354" s="18" t="n">
        <f aca="false">MOD(QUOTIENT($A$354,Assumptions!$B$79),2)</f>
        <v>1</v>
      </c>
      <c r="E354" s="18" t="n">
        <f aca="false">MOD(QUOTIENT($A$354,Assumptions!$B$80),2)</f>
        <v>1</v>
      </c>
      <c r="F354" s="18" t="n">
        <f aca="false">MOD(QUOTIENT($A$354,Assumptions!$B$81),2)</f>
        <v>0</v>
      </c>
      <c r="G354" s="18" t="n">
        <f aca="false">MOD(QUOTIENT($A$354,Assumptions!$B$82),2)</f>
        <v>1</v>
      </c>
      <c r="H354" s="18" t="n">
        <f aca="false">MOD(QUOTIENT($A$354,Assumptions!$B$83),2)</f>
        <v>1</v>
      </c>
      <c r="I354" s="18" t="n">
        <f aca="false">IF($B$354=1,MIN(Assumptions!$B$67,MAX(Assumptions!$B$4,Assumptions!$B$25-(Assumptions!$B$4))),Assumptions!$B$4)</f>
        <v>30000000</v>
      </c>
      <c r="J354" s="18" t="n">
        <f aca="false">IF($C$354=1,MIN(Assumptions!$B$66,MAX(Assumptions!$B$4,Assumptions!$B$25-($I$354))),Assumptions!$B$4)</f>
        <v>0</v>
      </c>
      <c r="K354" s="18" t="n">
        <f aca="false">IF($D$354=1,MIN(Assumptions!$B$61,MAX(Assumptions!$B$4,Assumptions!$B$25-($I$354+$J$354))),Assumptions!$B$4)</f>
        <v>100000000</v>
      </c>
      <c r="L354" s="18" t="n">
        <f aca="false">IF($E$354=1,MIN(Assumptions!$B$56,MAX(Assumptions!$B$4,Assumptions!$B$25-($I$354+$J$354+$K$354))),Assumptions!$B$4)</f>
        <v>60000000</v>
      </c>
      <c r="M354" s="18" t="n">
        <f aca="false">IF($F$354=1,MIN(Assumptions!$B$51,MAX(Assumptions!$B$4,Assumptions!$B$25-($I$354+$J$354+$K$354+$L$354))),Assumptions!$B$4)</f>
        <v>0</v>
      </c>
      <c r="N354" s="18" t="n">
        <f aca="false">IF($G$354=1,MIN(Assumptions!$B$46,MAX(Assumptions!$B$4,Assumptions!$B$25-($I$354+$J$354+$K$354+$L$354+$M$354))),Assumptions!$B$4)</f>
        <v>15000000</v>
      </c>
      <c r="O354" s="18" t="n">
        <f aca="false">IF($H$354=1,MIN(Assumptions!$B$41,MAX(Assumptions!$B$4,Assumptions!$B$25-($I$354+$J$354+$K$354+$L$354+$M$354+$N$354))),Assumptions!$B$4)</f>
        <v>5000000</v>
      </c>
      <c r="P354" s="18" t="n">
        <f aca="false">$I$354+$J$354+$K$354+$L$354+$M$354+$N$354+$O$354</f>
        <v>210000000</v>
      </c>
      <c r="Q354" s="18" t="n">
        <f aca="false">MAX(Assumptions!$B$4,Assumptions!$B$25-$P$354)</f>
        <v>990000000</v>
      </c>
      <c r="R354" s="18" t="n">
        <f aca="false">$J$120+$O$120+Assumptions!$B$20+IF($B$354=0,$D$120,Assumptions!$B$4)+IF($C$354=0,$AI$120,Assumptions!$B$4)+IF($D$354=0,$AF$120,Assumptions!$B$4)+IF($E$354=0,$AC$120,Assumptions!$B$4)+IF($F$354=0,$Z$120,Assumptions!$B$4)+IF($G$354=0,$W$120,Assumptions!$B$4)+IF($H$354=0,$T$120,Assumptions!$B$4)</f>
        <v>18413833.1063222</v>
      </c>
      <c r="S354" s="18" t="n">
        <f aca="false">IF($R$354&gt;Assumptions!$B$4,$Q$354/$R$354&gt;Assumptions!$B$13,FALSE())</f>
        <v>1</v>
      </c>
      <c r="T354" s="18" t="n">
        <f aca="false">IF($S$354,($Q$354+Assumptions!$B$14*Assumptions!$B$13)/($R$354+Assumptions!$B$14),IF($R$354&gt;Assumptions!$B$4,$Q$354/$R$354,Assumptions!$B$4))</f>
        <v>47.4566281061107</v>
      </c>
      <c r="U354" s="18" t="n">
        <f aca="false">IF($B$354=1,$I$354,$D$120*$T$354)</f>
        <v>30000000</v>
      </c>
      <c r="V354" s="18" t="n">
        <f aca="false">IF($C$354=1,$J$354,$AI$120*$T$354)</f>
        <v>291066699.457101</v>
      </c>
      <c r="W354" s="18" t="n">
        <f aca="false">IF($D$354=1,$K$354,$AF$120*$T$354)</f>
        <v>100000000</v>
      </c>
      <c r="X354" s="18" t="n">
        <f aca="false">IF($E$354=1,$L$354,$AC$120*$T$354)</f>
        <v>60000000</v>
      </c>
      <c r="Y354" s="18" t="n">
        <f aca="false">IF($F$354=1,$M$354,$Z$120*$T$354)</f>
        <v>142369884.318332</v>
      </c>
      <c r="Z354" s="18" t="n">
        <f aca="false">IF($G$354=1,$N$354,$W$120*$T$354)</f>
        <v>15000000</v>
      </c>
      <c r="AA354" s="18" t="n">
        <f aca="false">IF($H$354=1,$O$354,$T$120*$T$354)</f>
        <v>5000000</v>
      </c>
      <c r="AB354" s="18" t="n">
        <f aca="false">($J$120+$O$120)*$T$354</f>
        <v>13312193.0042939</v>
      </c>
      <c r="AC354" s="18" t="n">
        <f aca="false">Assumptions!$B$20*$T$354</f>
        <v>427109652.954996</v>
      </c>
      <c r="AD354" s="18" t="n">
        <f aca="false">IF($S$354,Assumptions!$B$14*($T$354-Assumptions!$B$13),Assumptions!$B$4)</f>
        <v>116141570.265277</v>
      </c>
      <c r="AE354" s="18" t="n">
        <f aca="false">$U$354+$V$354+$W$354+$X$354+$Y$354+$Z$354+$AA$354+$AB$354+$AC$354+$AD$354</f>
        <v>1200000000</v>
      </c>
      <c r="AF354" s="18" t="n">
        <f aca="false">IF(AND(IF($B$354=1,$U$354&gt;=INDEX($U$263:$U$390,1+$A$354-Assumptions!$B$77),$U$354&gt;INDEX($U$263:$U$390,1+$A$354+Assumptions!$B$77)),IF($C$354=1,$V$354&gt;=INDEX($V$263:$V$390,1+$A$354-Assumptions!$B$78),$V$354&gt;INDEX($V$263:$V$390,1+$A$354+Assumptions!$B$78)),IF($D$354=1,$W$354&gt;=INDEX($W$263:$W$390,1+$A$354-Assumptions!$B$79),$W$354&gt;INDEX($W$263:$W$390,1+$A$354+Assumptions!$B$79)),IF($E$354=1,$X$354&gt;=INDEX($X$263:$X$390,1+$A$354-Assumptions!$B$80),$X$354&gt;INDEX($X$263:$X$390,1+$A$354+Assumptions!$B$80)),IF($F$354=1,$Y$354&gt;=INDEX($Y$263:$Y$390,1+$A$354-Assumptions!$B$81),$Y$354&gt;INDEX($Y$263:$Y$390,1+$A$354+Assumptions!$B$81)),IF($G$354=1,$Z$354&gt;=INDEX($Z$263:$Z$390,1+$A$354-Assumptions!$B$82),$Z$354&gt;INDEX($Z$263:$Z$390,1+$A$354+Assumptions!$B$82)),IF($H$354=1,$AA$354&gt;=INDEX($AA$263:$AA$390,1+$A$354-Assumptions!$B$83),$AA$354&gt;INDEX($AA$263:$AA$390,1+$A$354+Assumptions!$B$83))),1,0)</f>
        <v>0</v>
      </c>
      <c r="AG354" s="16"/>
      <c r="AH354" s="16"/>
      <c r="AI354" s="16"/>
    </row>
    <row r="355" customFormat="false" ht="23.85" hidden="true" customHeight="false" outlineLevel="0" collapsed="false">
      <c r="A355" s="6" t="n">
        <f aca="false">ROW()-ROW($A$263)+Assumptions!$B$4</f>
        <v>92</v>
      </c>
      <c r="B355" s="18" t="n">
        <f aca="false">MOD(QUOTIENT($A$355,Assumptions!$B$77),2)</f>
        <v>1</v>
      </c>
      <c r="C355" s="18" t="n">
        <f aca="false">MOD(QUOTIENT($A$355,Assumptions!$B$78),2)</f>
        <v>0</v>
      </c>
      <c r="D355" s="18" t="n">
        <f aca="false">MOD(QUOTIENT($A$355,Assumptions!$B$79),2)</f>
        <v>1</v>
      </c>
      <c r="E355" s="18" t="n">
        <f aca="false">MOD(QUOTIENT($A$355,Assumptions!$B$80),2)</f>
        <v>1</v>
      </c>
      <c r="F355" s="18" t="n">
        <f aca="false">MOD(QUOTIENT($A$355,Assumptions!$B$81),2)</f>
        <v>1</v>
      </c>
      <c r="G355" s="18" t="n">
        <f aca="false">MOD(QUOTIENT($A$355,Assumptions!$B$82),2)</f>
        <v>0</v>
      </c>
      <c r="H355" s="18" t="n">
        <f aca="false">MOD(QUOTIENT($A$355,Assumptions!$B$83),2)</f>
        <v>0</v>
      </c>
      <c r="I355" s="18" t="n">
        <f aca="false">IF($B$355=1,MIN(Assumptions!$B$67,MAX(Assumptions!$B$4,Assumptions!$B$25-(Assumptions!$B$4))),Assumptions!$B$4)</f>
        <v>30000000</v>
      </c>
      <c r="J355" s="18" t="n">
        <f aca="false">IF($C$355=1,MIN(Assumptions!$B$66,MAX(Assumptions!$B$4,Assumptions!$B$25-($I$355))),Assumptions!$B$4)</f>
        <v>0</v>
      </c>
      <c r="K355" s="18" t="n">
        <f aca="false">IF($D$355=1,MIN(Assumptions!$B$61,MAX(Assumptions!$B$4,Assumptions!$B$25-($I$355+$J$355))),Assumptions!$B$4)</f>
        <v>100000000</v>
      </c>
      <c r="L355" s="18" t="n">
        <f aca="false">IF($E$355=1,MIN(Assumptions!$B$56,MAX(Assumptions!$B$4,Assumptions!$B$25-($I$355+$J$355+$K$355))),Assumptions!$B$4)</f>
        <v>60000000</v>
      </c>
      <c r="M355" s="18" t="n">
        <f aca="false">IF($F$355=1,MIN(Assumptions!$B$51,MAX(Assumptions!$B$4,Assumptions!$B$25-($I$355+$J$355+$K$355+$L$355))),Assumptions!$B$4)</f>
        <v>30000000</v>
      </c>
      <c r="N355" s="18" t="n">
        <f aca="false">IF($G$355=1,MIN(Assumptions!$B$46,MAX(Assumptions!$B$4,Assumptions!$B$25-($I$355+$J$355+$K$355+$L$355+$M$355))),Assumptions!$B$4)</f>
        <v>0</v>
      </c>
      <c r="O355" s="18" t="n">
        <f aca="false">IF($H$355=1,MIN(Assumptions!$B$41,MAX(Assumptions!$B$4,Assumptions!$B$25-($I$355+$J$355+$K$355+$L$355+$M$355+$N$355))),Assumptions!$B$4)</f>
        <v>0</v>
      </c>
      <c r="P355" s="18" t="n">
        <f aca="false">$I$355+$J$355+$K$355+$L$355+$M$355+$N$355+$O$355</f>
        <v>220000000</v>
      </c>
      <c r="Q355" s="18" t="n">
        <f aca="false">MAX(Assumptions!$B$4,Assumptions!$B$25-$P$355)</f>
        <v>980000000</v>
      </c>
      <c r="R355" s="18" t="n">
        <f aca="false">$J$120+$O$120+Assumptions!$B$20+IF($B$355=0,$D$120,Assumptions!$B$4)+IF($C$355=0,$AI$120,Assumptions!$B$4)+IF($D$355=0,$AF$120,Assumptions!$B$4)+IF($E$355=0,$AC$120,Assumptions!$B$4)+IF($F$355=0,$Z$120,Assumptions!$B$4)+IF($G$355=0,$W$120,Assumptions!$B$4)+IF($H$355=0,$T$120,Assumptions!$B$4)</f>
        <v>25413833.1063222</v>
      </c>
      <c r="S355" s="18" t="n">
        <f aca="false">IF($R$355&gt;Assumptions!$B$4,$Q$355/$R$355&gt;Assumptions!$B$13,FALSE())</f>
        <v>1</v>
      </c>
      <c r="T355" s="18" t="n">
        <f aca="false">IF($S$355,($Q$355+Assumptions!$B$14*Assumptions!$B$13)/($R$355+Assumptions!$B$14),IF($R$355&gt;Assumptions!$B$4,$Q$355/$R$355,Assumptions!$B$4))</f>
        <v>35.1976024309421</v>
      </c>
      <c r="U355" s="18" t="n">
        <f aca="false">IF($B$355=1,$I$355,$D$120*$T$355)</f>
        <v>30000000</v>
      </c>
      <c r="V355" s="18" t="n">
        <f aca="false">IF($C$355=1,$J$355,$AI$120*$T$355)</f>
        <v>215878168.703233</v>
      </c>
      <c r="W355" s="18" t="n">
        <f aca="false">IF($D$355=1,$K$355,$AF$120*$T$355)</f>
        <v>100000000</v>
      </c>
      <c r="X355" s="18" t="n">
        <f aca="false">IF($E$355=1,$L$355,$AC$120*$T$355)</f>
        <v>60000000</v>
      </c>
      <c r="Y355" s="18" t="n">
        <f aca="false">IF($F$355=1,$M$355,$Z$120*$T$355)</f>
        <v>30000000</v>
      </c>
      <c r="Z355" s="18" t="n">
        <f aca="false">IF($G$355=1,$N$355,$W$120*$T$355)</f>
        <v>175988012.154711</v>
      </c>
      <c r="AA355" s="18" t="n">
        <f aca="false">IF($H$355=1,$O$355,$T$120*$T$355)</f>
        <v>175988012.154711</v>
      </c>
      <c r="AB355" s="18" t="n">
        <f aca="false">($J$120+$O$120)*$T$355</f>
        <v>9873379.03151136</v>
      </c>
      <c r="AC355" s="18" t="n">
        <f aca="false">Assumptions!$B$20*$T$355</f>
        <v>316778421.878479</v>
      </c>
      <c r="AD355" s="18" t="n">
        <f aca="false">IF($S$355,Assumptions!$B$14*($T$355-Assumptions!$B$13),Assumptions!$B$4)</f>
        <v>85494006.0773553</v>
      </c>
      <c r="AE355" s="18" t="n">
        <f aca="false">$U$355+$V$355+$W$355+$X$355+$Y$355+$Z$355+$AA$355+$AB$355+$AC$355+$AD$355</f>
        <v>1200000000</v>
      </c>
      <c r="AF355" s="18" t="n">
        <f aca="false">IF(AND(IF($B$355=1,$U$355&gt;=INDEX($U$263:$U$390,1+$A$355-Assumptions!$B$77),$U$355&gt;INDEX($U$263:$U$390,1+$A$355+Assumptions!$B$77)),IF($C$355=1,$V$355&gt;=INDEX($V$263:$V$390,1+$A$355-Assumptions!$B$78),$V$355&gt;INDEX($V$263:$V$390,1+$A$355+Assumptions!$B$78)),IF($D$355=1,$W$355&gt;=INDEX($W$263:$W$390,1+$A$355-Assumptions!$B$79),$W$355&gt;INDEX($W$263:$W$390,1+$A$355+Assumptions!$B$79)),IF($E$355=1,$X$355&gt;=INDEX($X$263:$X$390,1+$A$355-Assumptions!$B$80),$X$355&gt;INDEX($X$263:$X$390,1+$A$355+Assumptions!$B$80)),IF($F$355=1,$Y$355&gt;=INDEX($Y$263:$Y$390,1+$A$355-Assumptions!$B$81),$Y$355&gt;INDEX($Y$263:$Y$390,1+$A$355+Assumptions!$B$81)),IF($G$355=1,$Z$355&gt;=INDEX($Z$263:$Z$390,1+$A$355-Assumptions!$B$82),$Z$355&gt;INDEX($Z$263:$Z$390,1+$A$355+Assumptions!$B$82)),IF($H$355=1,$AA$355&gt;=INDEX($AA$263:$AA$390,1+$A$355-Assumptions!$B$83),$AA$355&gt;INDEX($AA$263:$AA$390,1+$A$355+Assumptions!$B$83))),1,0)</f>
        <v>0</v>
      </c>
      <c r="AG355" s="16"/>
      <c r="AH355" s="16"/>
      <c r="AI355" s="16"/>
    </row>
    <row r="356" customFormat="false" ht="23.85" hidden="true" customHeight="false" outlineLevel="0" collapsed="false">
      <c r="A356" s="6" t="n">
        <f aca="false">ROW()-ROW($A$263)+Assumptions!$B$4</f>
        <v>93</v>
      </c>
      <c r="B356" s="18" t="n">
        <f aca="false">MOD(QUOTIENT($A$356,Assumptions!$B$77),2)</f>
        <v>1</v>
      </c>
      <c r="C356" s="18" t="n">
        <f aca="false">MOD(QUOTIENT($A$356,Assumptions!$B$78),2)</f>
        <v>0</v>
      </c>
      <c r="D356" s="18" t="n">
        <f aca="false">MOD(QUOTIENT($A$356,Assumptions!$B$79),2)</f>
        <v>1</v>
      </c>
      <c r="E356" s="18" t="n">
        <f aca="false">MOD(QUOTIENT($A$356,Assumptions!$B$80),2)</f>
        <v>1</v>
      </c>
      <c r="F356" s="18" t="n">
        <f aca="false">MOD(QUOTIENT($A$356,Assumptions!$B$81),2)</f>
        <v>1</v>
      </c>
      <c r="G356" s="18" t="n">
        <f aca="false">MOD(QUOTIENT($A$356,Assumptions!$B$82),2)</f>
        <v>0</v>
      </c>
      <c r="H356" s="18" t="n">
        <f aca="false">MOD(QUOTIENT($A$356,Assumptions!$B$83),2)</f>
        <v>1</v>
      </c>
      <c r="I356" s="18" t="n">
        <f aca="false">IF($B$356=1,MIN(Assumptions!$B$67,MAX(Assumptions!$B$4,Assumptions!$B$25-(Assumptions!$B$4))),Assumptions!$B$4)</f>
        <v>30000000</v>
      </c>
      <c r="J356" s="18" t="n">
        <f aca="false">IF($C$356=1,MIN(Assumptions!$B$66,MAX(Assumptions!$B$4,Assumptions!$B$25-($I$356))),Assumptions!$B$4)</f>
        <v>0</v>
      </c>
      <c r="K356" s="18" t="n">
        <f aca="false">IF($D$356=1,MIN(Assumptions!$B$61,MAX(Assumptions!$B$4,Assumptions!$B$25-($I$356+$J$356))),Assumptions!$B$4)</f>
        <v>100000000</v>
      </c>
      <c r="L356" s="18" t="n">
        <f aca="false">IF($E$356=1,MIN(Assumptions!$B$56,MAX(Assumptions!$B$4,Assumptions!$B$25-($I$356+$J$356+$K$356))),Assumptions!$B$4)</f>
        <v>60000000</v>
      </c>
      <c r="M356" s="18" t="n">
        <f aca="false">IF($F$356=1,MIN(Assumptions!$B$51,MAX(Assumptions!$B$4,Assumptions!$B$25-($I$356+$J$356+$K$356+$L$356))),Assumptions!$B$4)</f>
        <v>30000000</v>
      </c>
      <c r="N356" s="18" t="n">
        <f aca="false">IF($G$356=1,MIN(Assumptions!$B$46,MAX(Assumptions!$B$4,Assumptions!$B$25-($I$356+$J$356+$K$356+$L$356+$M$356))),Assumptions!$B$4)</f>
        <v>0</v>
      </c>
      <c r="O356" s="18" t="n">
        <f aca="false">IF($H$356=1,MIN(Assumptions!$B$41,MAX(Assumptions!$B$4,Assumptions!$B$25-($I$356+$J$356+$K$356+$L$356+$M$356+$N$356))),Assumptions!$B$4)</f>
        <v>5000000</v>
      </c>
      <c r="P356" s="18" t="n">
        <f aca="false">$I$356+$J$356+$K$356+$L$356+$M$356+$N$356+$O$356</f>
        <v>225000000</v>
      </c>
      <c r="Q356" s="18" t="n">
        <f aca="false">MAX(Assumptions!$B$4,Assumptions!$B$25-$P$356)</f>
        <v>975000000</v>
      </c>
      <c r="R356" s="18" t="n">
        <f aca="false">$J$120+$O$120+Assumptions!$B$20+IF($B$356=0,$D$120,Assumptions!$B$4)+IF($C$356=0,$AI$120,Assumptions!$B$4)+IF($D$356=0,$AF$120,Assumptions!$B$4)+IF($E$356=0,$AC$120,Assumptions!$B$4)+IF($F$356=0,$Z$120,Assumptions!$B$4)+IF($G$356=0,$W$120,Assumptions!$B$4)+IF($H$356=0,$T$120,Assumptions!$B$4)</f>
        <v>20413833.1063222</v>
      </c>
      <c r="S356" s="18" t="n">
        <f aca="false">IF($R$356&gt;Assumptions!$B$4,$Q$356/$R$356&gt;Assumptions!$B$13,FALSE())</f>
        <v>1</v>
      </c>
      <c r="T356" s="18" t="n">
        <f aca="false">IF($S$356,($Q$356+Assumptions!$B$14*Assumptions!$B$13)/($R$356+Assumptions!$B$14),IF($R$356&gt;Assumptions!$B$4,$Q$356/$R$356,Assumptions!$B$4))</f>
        <v>42.6598201821717</v>
      </c>
      <c r="U356" s="18" t="n">
        <f aca="false">IF($B$356=1,$I$356,$D$120*$T$356)</f>
        <v>30000000</v>
      </c>
      <c r="V356" s="18" t="n">
        <f aca="false">IF($C$356=1,$J$356,$AI$120*$T$356)</f>
        <v>261646340.150731</v>
      </c>
      <c r="W356" s="18" t="n">
        <f aca="false">IF($D$356=1,$K$356,$AF$120*$T$356)</f>
        <v>100000000</v>
      </c>
      <c r="X356" s="18" t="n">
        <f aca="false">IF($E$356=1,$L$356,$AC$120*$T$356)</f>
        <v>60000000</v>
      </c>
      <c r="Y356" s="18" t="n">
        <f aca="false">IF($F$356=1,$M$356,$Z$120*$T$356)</f>
        <v>30000000</v>
      </c>
      <c r="Z356" s="18" t="n">
        <f aca="false">IF($G$356=1,$N$356,$W$120*$T$356)</f>
        <v>213299100.910859</v>
      </c>
      <c r="AA356" s="18" t="n">
        <f aca="false">IF($H$356=1,$O$356,$T$120*$T$356)</f>
        <v>5000000</v>
      </c>
      <c r="AB356" s="18" t="n">
        <f aca="false">($J$120+$O$120)*$T$356</f>
        <v>11966626.843436</v>
      </c>
      <c r="AC356" s="18" t="n">
        <f aca="false">Assumptions!$B$20*$T$356</f>
        <v>383938381.639546</v>
      </c>
      <c r="AD356" s="18" t="n">
        <f aca="false">IF($S$356,Assumptions!$B$14*($T$356-Assumptions!$B$13),Assumptions!$B$4)</f>
        <v>104149550.455429</v>
      </c>
      <c r="AE356" s="18" t="n">
        <f aca="false">$U$356+$V$356+$W$356+$X$356+$Y$356+$Z$356+$AA$356+$AB$356+$AC$356+$AD$356</f>
        <v>1200000000</v>
      </c>
      <c r="AF356" s="18" t="n">
        <f aca="false">IF(AND(IF($B$356=1,$U$356&gt;=INDEX($U$263:$U$390,1+$A$356-Assumptions!$B$77),$U$356&gt;INDEX($U$263:$U$390,1+$A$356+Assumptions!$B$77)),IF($C$356=1,$V$356&gt;=INDEX($V$263:$V$390,1+$A$356-Assumptions!$B$78),$V$356&gt;INDEX($V$263:$V$390,1+$A$356+Assumptions!$B$78)),IF($D$356=1,$W$356&gt;=INDEX($W$263:$W$390,1+$A$356-Assumptions!$B$79),$W$356&gt;INDEX($W$263:$W$390,1+$A$356+Assumptions!$B$79)),IF($E$356=1,$X$356&gt;=INDEX($X$263:$X$390,1+$A$356-Assumptions!$B$80),$X$356&gt;INDEX($X$263:$X$390,1+$A$356+Assumptions!$B$80)),IF($F$356=1,$Y$356&gt;=INDEX($Y$263:$Y$390,1+$A$356-Assumptions!$B$81),$Y$356&gt;INDEX($Y$263:$Y$390,1+$A$356+Assumptions!$B$81)),IF($G$356=1,$Z$356&gt;=INDEX($Z$263:$Z$390,1+$A$356-Assumptions!$B$82),$Z$356&gt;INDEX($Z$263:$Z$390,1+$A$356+Assumptions!$B$82)),IF($H$356=1,$AA$356&gt;=INDEX($AA$263:$AA$390,1+$A$356-Assumptions!$B$83),$AA$356&gt;INDEX($AA$263:$AA$390,1+$A$356+Assumptions!$B$83))),1,0)</f>
        <v>0</v>
      </c>
      <c r="AG356" s="16"/>
      <c r="AH356" s="16"/>
      <c r="AI356" s="16"/>
    </row>
    <row r="357" customFormat="false" ht="23.85" hidden="true" customHeight="false" outlineLevel="0" collapsed="false">
      <c r="A357" s="6" t="n">
        <f aca="false">ROW()-ROW($A$263)+Assumptions!$B$4</f>
        <v>94</v>
      </c>
      <c r="B357" s="18" t="n">
        <f aca="false">MOD(QUOTIENT($A$357,Assumptions!$B$77),2)</f>
        <v>1</v>
      </c>
      <c r="C357" s="18" t="n">
        <f aca="false">MOD(QUOTIENT($A$357,Assumptions!$B$78),2)</f>
        <v>0</v>
      </c>
      <c r="D357" s="18" t="n">
        <f aca="false">MOD(QUOTIENT($A$357,Assumptions!$B$79),2)</f>
        <v>1</v>
      </c>
      <c r="E357" s="18" t="n">
        <f aca="false">MOD(QUOTIENT($A$357,Assumptions!$B$80),2)</f>
        <v>1</v>
      </c>
      <c r="F357" s="18" t="n">
        <f aca="false">MOD(QUOTIENT($A$357,Assumptions!$B$81),2)</f>
        <v>1</v>
      </c>
      <c r="G357" s="18" t="n">
        <f aca="false">MOD(QUOTIENT($A$357,Assumptions!$B$82),2)</f>
        <v>1</v>
      </c>
      <c r="H357" s="18" t="n">
        <f aca="false">MOD(QUOTIENT($A$357,Assumptions!$B$83),2)</f>
        <v>0</v>
      </c>
      <c r="I357" s="18" t="n">
        <f aca="false">IF($B$357=1,MIN(Assumptions!$B$67,MAX(Assumptions!$B$4,Assumptions!$B$25-(Assumptions!$B$4))),Assumptions!$B$4)</f>
        <v>30000000</v>
      </c>
      <c r="J357" s="18" t="n">
        <f aca="false">IF($C$357=1,MIN(Assumptions!$B$66,MAX(Assumptions!$B$4,Assumptions!$B$25-($I$357))),Assumptions!$B$4)</f>
        <v>0</v>
      </c>
      <c r="K357" s="18" t="n">
        <f aca="false">IF($D$357=1,MIN(Assumptions!$B$61,MAX(Assumptions!$B$4,Assumptions!$B$25-($I$357+$J$357))),Assumptions!$B$4)</f>
        <v>100000000</v>
      </c>
      <c r="L357" s="18" t="n">
        <f aca="false">IF($E$357=1,MIN(Assumptions!$B$56,MAX(Assumptions!$B$4,Assumptions!$B$25-($I$357+$J$357+$K$357))),Assumptions!$B$4)</f>
        <v>60000000</v>
      </c>
      <c r="M357" s="18" t="n">
        <f aca="false">IF($F$357=1,MIN(Assumptions!$B$51,MAX(Assumptions!$B$4,Assumptions!$B$25-($I$357+$J$357+$K$357+$L$357))),Assumptions!$B$4)</f>
        <v>30000000</v>
      </c>
      <c r="N357" s="18" t="n">
        <f aca="false">IF($G$357=1,MIN(Assumptions!$B$46,MAX(Assumptions!$B$4,Assumptions!$B$25-($I$357+$J$357+$K$357+$L$357+$M$357))),Assumptions!$B$4)</f>
        <v>15000000</v>
      </c>
      <c r="O357" s="18" t="n">
        <f aca="false">IF($H$357=1,MIN(Assumptions!$B$41,MAX(Assumptions!$B$4,Assumptions!$B$25-($I$357+$J$357+$K$357+$L$357+$M$357+$N$357))),Assumptions!$B$4)</f>
        <v>0</v>
      </c>
      <c r="P357" s="18" t="n">
        <f aca="false">$I$357+$J$357+$K$357+$L$357+$M$357+$N$357+$O$357</f>
        <v>235000000</v>
      </c>
      <c r="Q357" s="18" t="n">
        <f aca="false">MAX(Assumptions!$B$4,Assumptions!$B$25-$P$357)</f>
        <v>965000000</v>
      </c>
      <c r="R357" s="18" t="n">
        <f aca="false">$J$120+$O$120+Assumptions!$B$20+IF($B$357=0,$D$120,Assumptions!$B$4)+IF($C$357=0,$AI$120,Assumptions!$B$4)+IF($D$357=0,$AF$120,Assumptions!$B$4)+IF($E$357=0,$AC$120,Assumptions!$B$4)+IF($F$357=0,$Z$120,Assumptions!$B$4)+IF($G$357=0,$W$120,Assumptions!$B$4)+IF($H$357=0,$T$120,Assumptions!$B$4)</f>
        <v>20413833.1063222</v>
      </c>
      <c r="S357" s="18" t="n">
        <f aca="false">IF($R$357&gt;Assumptions!$B$4,$Q$357/$R$357&gt;Assumptions!$B$13,FALSE())</f>
        <v>1</v>
      </c>
      <c r="T357" s="18" t="n">
        <f aca="false">IF($S$357,($Q$357+Assumptions!$B$14*Assumptions!$B$13)/($R$357+Assumptions!$B$14),IF($R$357&gt;Assumptions!$B$4,$Q$357/$R$357,Assumptions!$B$4))</f>
        <v>42.2234025844002</v>
      </c>
      <c r="U357" s="18" t="n">
        <f aca="false">IF($B$357=1,$I$357,$D$120*$T$357)</f>
        <v>30000000</v>
      </c>
      <c r="V357" s="18" t="n">
        <f aca="false">IF($C$357=1,$J$357,$AI$120*$T$357)</f>
        <v>258969651.248933</v>
      </c>
      <c r="W357" s="18" t="n">
        <f aca="false">IF($D$357=1,$K$357,$AF$120*$T$357)</f>
        <v>100000000</v>
      </c>
      <c r="X357" s="18" t="n">
        <f aca="false">IF($E$357=1,$L$357,$AC$120*$T$357)</f>
        <v>60000000</v>
      </c>
      <c r="Y357" s="18" t="n">
        <f aca="false">IF($F$357=1,$M$357,$Z$120*$T$357)</f>
        <v>30000000</v>
      </c>
      <c r="Z357" s="18" t="n">
        <f aca="false">IF($G$357=1,$N$357,$W$120*$T$357)</f>
        <v>15000000</v>
      </c>
      <c r="AA357" s="18" t="n">
        <f aca="false">IF($H$357=1,$O$357,$T$120*$T$357)</f>
        <v>211117012.922001</v>
      </c>
      <c r="AB357" s="18" t="n">
        <f aca="false">($J$120+$O$120)*$T$357</f>
        <v>11844206.1084648</v>
      </c>
      <c r="AC357" s="18" t="n">
        <f aca="false">Assumptions!$B$20*$T$357</f>
        <v>380010623.259601</v>
      </c>
      <c r="AD357" s="18" t="n">
        <f aca="false">IF($S$357,Assumptions!$B$14*($T$357-Assumptions!$B$13),Assumptions!$B$4)</f>
        <v>103058506.461</v>
      </c>
      <c r="AE357" s="18" t="n">
        <f aca="false">$U$357+$V$357+$W$357+$X$357+$Y$357+$Z$357+$AA$357+$AB$357+$AC$357+$AD$357</f>
        <v>1200000000</v>
      </c>
      <c r="AF357" s="18" t="n">
        <f aca="false">IF(AND(IF($B$357=1,$U$357&gt;=INDEX($U$263:$U$390,1+$A$357-Assumptions!$B$77),$U$357&gt;INDEX($U$263:$U$390,1+$A$357+Assumptions!$B$77)),IF($C$357=1,$V$357&gt;=INDEX($V$263:$V$390,1+$A$357-Assumptions!$B$78),$V$357&gt;INDEX($V$263:$V$390,1+$A$357+Assumptions!$B$78)),IF($D$357=1,$W$357&gt;=INDEX($W$263:$W$390,1+$A$357-Assumptions!$B$79),$W$357&gt;INDEX($W$263:$W$390,1+$A$357+Assumptions!$B$79)),IF($E$357=1,$X$357&gt;=INDEX($X$263:$X$390,1+$A$357-Assumptions!$B$80),$X$357&gt;INDEX($X$263:$X$390,1+$A$357+Assumptions!$B$80)),IF($F$357=1,$Y$357&gt;=INDEX($Y$263:$Y$390,1+$A$357-Assumptions!$B$81),$Y$357&gt;INDEX($Y$263:$Y$390,1+$A$357+Assumptions!$B$81)),IF($G$357=1,$Z$357&gt;=INDEX($Z$263:$Z$390,1+$A$357-Assumptions!$B$82),$Z$357&gt;INDEX($Z$263:$Z$390,1+$A$357+Assumptions!$B$82)),IF($H$357=1,$AA$357&gt;=INDEX($AA$263:$AA$390,1+$A$357-Assumptions!$B$83),$AA$357&gt;INDEX($AA$263:$AA$390,1+$A$357+Assumptions!$B$83))),1,0)</f>
        <v>0</v>
      </c>
      <c r="AG357" s="16"/>
      <c r="AH357" s="16"/>
      <c r="AI357" s="16"/>
    </row>
    <row r="358" customFormat="false" ht="23.85" hidden="true" customHeight="false" outlineLevel="0" collapsed="false">
      <c r="A358" s="6" t="n">
        <f aca="false">ROW()-ROW($A$263)+Assumptions!$B$4</f>
        <v>95</v>
      </c>
      <c r="B358" s="18" t="n">
        <f aca="false">MOD(QUOTIENT($A$358,Assumptions!$B$77),2)</f>
        <v>1</v>
      </c>
      <c r="C358" s="18" t="n">
        <f aca="false">MOD(QUOTIENT($A$358,Assumptions!$B$78),2)</f>
        <v>0</v>
      </c>
      <c r="D358" s="18" t="n">
        <f aca="false">MOD(QUOTIENT($A$358,Assumptions!$B$79),2)</f>
        <v>1</v>
      </c>
      <c r="E358" s="18" t="n">
        <f aca="false">MOD(QUOTIENT($A$358,Assumptions!$B$80),2)</f>
        <v>1</v>
      </c>
      <c r="F358" s="18" t="n">
        <f aca="false">MOD(QUOTIENT($A$358,Assumptions!$B$81),2)</f>
        <v>1</v>
      </c>
      <c r="G358" s="18" t="n">
        <f aca="false">MOD(QUOTIENT($A$358,Assumptions!$B$82),2)</f>
        <v>1</v>
      </c>
      <c r="H358" s="18" t="n">
        <f aca="false">MOD(QUOTIENT($A$358,Assumptions!$B$83),2)</f>
        <v>1</v>
      </c>
      <c r="I358" s="18" t="n">
        <f aca="false">IF($B$358=1,MIN(Assumptions!$B$67,MAX(Assumptions!$B$4,Assumptions!$B$25-(Assumptions!$B$4))),Assumptions!$B$4)</f>
        <v>30000000</v>
      </c>
      <c r="J358" s="18" t="n">
        <f aca="false">IF($C$358=1,MIN(Assumptions!$B$66,MAX(Assumptions!$B$4,Assumptions!$B$25-($I$358))),Assumptions!$B$4)</f>
        <v>0</v>
      </c>
      <c r="K358" s="18" t="n">
        <f aca="false">IF($D$358=1,MIN(Assumptions!$B$61,MAX(Assumptions!$B$4,Assumptions!$B$25-($I$358+$J$358))),Assumptions!$B$4)</f>
        <v>100000000</v>
      </c>
      <c r="L358" s="18" t="n">
        <f aca="false">IF($E$358=1,MIN(Assumptions!$B$56,MAX(Assumptions!$B$4,Assumptions!$B$25-($I$358+$J$358+$K$358))),Assumptions!$B$4)</f>
        <v>60000000</v>
      </c>
      <c r="M358" s="18" t="n">
        <f aca="false">IF($F$358=1,MIN(Assumptions!$B$51,MAX(Assumptions!$B$4,Assumptions!$B$25-($I$358+$J$358+$K$358+$L$358))),Assumptions!$B$4)</f>
        <v>30000000</v>
      </c>
      <c r="N358" s="18" t="n">
        <f aca="false">IF($G$358=1,MIN(Assumptions!$B$46,MAX(Assumptions!$B$4,Assumptions!$B$25-($I$358+$J$358+$K$358+$L$358+$M$358))),Assumptions!$B$4)</f>
        <v>15000000</v>
      </c>
      <c r="O358" s="18" t="n">
        <f aca="false">IF($H$358=1,MIN(Assumptions!$B$41,MAX(Assumptions!$B$4,Assumptions!$B$25-($I$358+$J$358+$K$358+$L$358+$M$358+$N$358))),Assumptions!$B$4)</f>
        <v>5000000</v>
      </c>
      <c r="P358" s="18" t="n">
        <f aca="false">$I$358+$J$358+$K$358+$L$358+$M$358+$N$358+$O$358</f>
        <v>240000000</v>
      </c>
      <c r="Q358" s="18" t="n">
        <f aca="false">MAX(Assumptions!$B$4,Assumptions!$B$25-$P$358)</f>
        <v>960000000</v>
      </c>
      <c r="R358" s="18" t="n">
        <f aca="false">$J$120+$O$120+Assumptions!$B$20+IF($B$358=0,$D$120,Assumptions!$B$4)+IF($C$358=0,$AI$120,Assumptions!$B$4)+IF($D$358=0,$AF$120,Assumptions!$B$4)+IF($E$358=0,$AC$120,Assumptions!$B$4)+IF($F$358=0,$Z$120,Assumptions!$B$4)+IF($G$358=0,$W$120,Assumptions!$B$4)+IF($H$358=0,$T$120,Assumptions!$B$4)</f>
        <v>15413833.1063222</v>
      </c>
      <c r="S358" s="18" t="n">
        <f aca="false">IF($R$358&gt;Assumptions!$B$4,$Q$358/$R$358&gt;Assumptions!$B$13,FALSE())</f>
        <v>1</v>
      </c>
      <c r="T358" s="18" t="n">
        <f aca="false">IF($S$358,($Q$358+Assumptions!$B$14*Assumptions!$B$13)/($R$358+Assumptions!$B$14),IF($R$358&gt;Assumptions!$B$4,$Q$358/$R$358,Assumptions!$B$4))</f>
        <v>53.7294276600305</v>
      </c>
      <c r="U358" s="18" t="n">
        <f aca="false">IF($B$358=1,$I$358,$D$120*$T$358)</f>
        <v>30000000</v>
      </c>
      <c r="V358" s="18" t="n">
        <f aca="false">IF($C$358=1,$J$358,$AI$120*$T$358)</f>
        <v>329539788.156809</v>
      </c>
      <c r="W358" s="18" t="n">
        <f aca="false">IF($D$358=1,$K$358,$AF$120*$T$358)</f>
        <v>100000000</v>
      </c>
      <c r="X358" s="18" t="n">
        <f aca="false">IF($E$358=1,$L$358,$AC$120*$T$358)</f>
        <v>60000000</v>
      </c>
      <c r="Y358" s="18" t="n">
        <f aca="false">IF($F$358=1,$M$358,$Z$120*$T$358)</f>
        <v>30000000</v>
      </c>
      <c r="Z358" s="18" t="n">
        <f aca="false">IF($G$358=1,$N$358,$W$120*$T$358)</f>
        <v>15000000</v>
      </c>
      <c r="AA358" s="18" t="n">
        <f aca="false">IF($H$358=1,$O$358,$T$120*$T$358)</f>
        <v>5000000</v>
      </c>
      <c r="AB358" s="18" t="n">
        <f aca="false">($J$120+$O$120)*$T$358</f>
        <v>15071793.7528409</v>
      </c>
      <c r="AC358" s="18" t="n">
        <f aca="false">Assumptions!$B$20*$T$358</f>
        <v>483564848.940275</v>
      </c>
      <c r="AD358" s="18" t="n">
        <f aca="false">IF($S$358,Assumptions!$B$14*($T$358-Assumptions!$B$13),Assumptions!$B$4)</f>
        <v>131823569.150076</v>
      </c>
      <c r="AE358" s="18" t="n">
        <f aca="false">$U$358+$V$358+$W$358+$X$358+$Y$358+$Z$358+$AA$358+$AB$358+$AC$358+$AD$358</f>
        <v>1200000000</v>
      </c>
      <c r="AF358" s="18" t="n">
        <f aca="false">IF(AND(IF($B$358=1,$U$358&gt;=INDEX($U$263:$U$390,1+$A$358-Assumptions!$B$77),$U$358&gt;INDEX($U$263:$U$390,1+$A$358+Assumptions!$B$77)),IF($C$358=1,$V$358&gt;=INDEX($V$263:$V$390,1+$A$358-Assumptions!$B$78),$V$358&gt;INDEX($V$263:$V$390,1+$A$358+Assumptions!$B$78)),IF($D$358=1,$W$358&gt;=INDEX($W$263:$W$390,1+$A$358-Assumptions!$B$79),$W$358&gt;INDEX($W$263:$W$390,1+$A$358+Assumptions!$B$79)),IF($E$358=1,$X$358&gt;=INDEX($X$263:$X$390,1+$A$358-Assumptions!$B$80),$X$358&gt;INDEX($X$263:$X$390,1+$A$358+Assumptions!$B$80)),IF($F$358=1,$Y$358&gt;=INDEX($Y$263:$Y$390,1+$A$358-Assumptions!$B$81),$Y$358&gt;INDEX($Y$263:$Y$390,1+$A$358+Assumptions!$B$81)),IF($G$358=1,$Z$358&gt;=INDEX($Z$263:$Z$390,1+$A$358-Assumptions!$B$82),$Z$358&gt;INDEX($Z$263:$Z$390,1+$A$358+Assumptions!$B$82)),IF($H$358=1,$AA$358&gt;=INDEX($AA$263:$AA$390,1+$A$358-Assumptions!$B$83),$AA$358&gt;INDEX($AA$263:$AA$390,1+$A$358+Assumptions!$B$83))),1,0)</f>
        <v>0</v>
      </c>
      <c r="AG358" s="16"/>
      <c r="AH358" s="16"/>
      <c r="AI358" s="16"/>
    </row>
    <row r="359" customFormat="false" ht="23.85" hidden="true" customHeight="false" outlineLevel="0" collapsed="false">
      <c r="A359" s="6" t="n">
        <f aca="false">ROW()-ROW($A$263)+Assumptions!$B$4</f>
        <v>96</v>
      </c>
      <c r="B359" s="18" t="n">
        <f aca="false">MOD(QUOTIENT($A$359,Assumptions!$B$77),2)</f>
        <v>1</v>
      </c>
      <c r="C359" s="18" t="n">
        <f aca="false">MOD(QUOTIENT($A$359,Assumptions!$B$78),2)</f>
        <v>1</v>
      </c>
      <c r="D359" s="18" t="n">
        <f aca="false">MOD(QUOTIENT($A$359,Assumptions!$B$79),2)</f>
        <v>0</v>
      </c>
      <c r="E359" s="18" t="n">
        <f aca="false">MOD(QUOTIENT($A$359,Assumptions!$B$80),2)</f>
        <v>0</v>
      </c>
      <c r="F359" s="18" t="n">
        <f aca="false">MOD(QUOTIENT($A$359,Assumptions!$B$81),2)</f>
        <v>0</v>
      </c>
      <c r="G359" s="18" t="n">
        <f aca="false">MOD(QUOTIENT($A$359,Assumptions!$B$82),2)</f>
        <v>0</v>
      </c>
      <c r="H359" s="18" t="n">
        <f aca="false">MOD(QUOTIENT($A$359,Assumptions!$B$83),2)</f>
        <v>0</v>
      </c>
      <c r="I359" s="18" t="n">
        <f aca="false">IF($B$359=1,MIN(Assumptions!$B$67,MAX(Assumptions!$B$4,Assumptions!$B$25-(Assumptions!$B$4))),Assumptions!$B$4)</f>
        <v>30000000</v>
      </c>
      <c r="J359" s="18" t="n">
        <f aca="false">IF($C$359=1,MIN(Assumptions!$B$66,MAX(Assumptions!$B$4,Assumptions!$B$25-($I$359))),Assumptions!$B$4)</f>
        <v>300000000</v>
      </c>
      <c r="K359" s="18" t="n">
        <f aca="false">IF($D$359=1,MIN(Assumptions!$B$61,MAX(Assumptions!$B$4,Assumptions!$B$25-($I$359+$J$359))),Assumptions!$B$4)</f>
        <v>0</v>
      </c>
      <c r="L359" s="18" t="n">
        <f aca="false">IF($E$359=1,MIN(Assumptions!$B$56,MAX(Assumptions!$B$4,Assumptions!$B$25-($I$359+$J$359+$K$359))),Assumptions!$B$4)</f>
        <v>0</v>
      </c>
      <c r="M359" s="18" t="n">
        <f aca="false">IF($F$359=1,MIN(Assumptions!$B$51,MAX(Assumptions!$B$4,Assumptions!$B$25-($I$359+$J$359+$K$359+$L$359))),Assumptions!$B$4)</f>
        <v>0</v>
      </c>
      <c r="N359" s="18" t="n">
        <f aca="false">IF($G$359=1,MIN(Assumptions!$B$46,MAX(Assumptions!$B$4,Assumptions!$B$25-($I$359+$J$359+$K$359+$L$359+$M$359))),Assumptions!$B$4)</f>
        <v>0</v>
      </c>
      <c r="O359" s="18" t="n">
        <f aca="false">IF($H$359=1,MIN(Assumptions!$B$41,MAX(Assumptions!$B$4,Assumptions!$B$25-($I$359+$J$359+$K$359+$L$359+$M$359+$N$359))),Assumptions!$B$4)</f>
        <v>0</v>
      </c>
      <c r="P359" s="18" t="n">
        <f aca="false">$I$359+$J$359+$K$359+$L$359+$M$359+$N$359+$O$359</f>
        <v>330000000</v>
      </c>
      <c r="Q359" s="18" t="n">
        <f aca="false">MAX(Assumptions!$B$4,Assumptions!$B$25-$P$359)</f>
        <v>870000000</v>
      </c>
      <c r="R359" s="18" t="n">
        <f aca="false">$J$120+$O$120+Assumptions!$B$20+IF($B$359=0,$D$120,Assumptions!$B$4)+IF($C$359=0,$AI$120,Assumptions!$B$4)+IF($D$359=0,$AF$120,Assumptions!$B$4)+IF($E$359=0,$AC$120,Assumptions!$B$4)+IF($F$359=0,$Z$120,Assumptions!$B$4)+IF($G$359=0,$W$120,Assumptions!$B$4)+IF($H$359=0,$T$120,Assumptions!$B$4)</f>
        <v>26414164.1892672</v>
      </c>
      <c r="S359" s="18" t="n">
        <f aca="false">IF($R$359&gt;Assumptions!$B$4,$Q$359/$R$359&gt;Assumptions!$B$13,FALSE())</f>
        <v>1</v>
      </c>
      <c r="T359" s="18" t="n">
        <f aca="false">IF($S$359,($Q$359+Assumptions!$B$14*Assumptions!$B$13)/($R$359+Assumptions!$B$14),IF($R$359&gt;Assumptions!$B$4,$Q$359/$R$359,Assumptions!$B$4))</f>
        <v>30.1755220828368</v>
      </c>
      <c r="U359" s="18" t="n">
        <f aca="false">IF($B$359=1,$I$359,$D$120*$T$359)</f>
        <v>30000000</v>
      </c>
      <c r="V359" s="18" t="n">
        <f aca="false">IF($C$359=1,$J$359,$AI$120*$T$359)</f>
        <v>300000000</v>
      </c>
      <c r="W359" s="18" t="n">
        <f aca="false">IF($D$359=1,$K$359,$AF$120*$T$359)</f>
        <v>52313834.9060334</v>
      </c>
      <c r="X359" s="18" t="n">
        <f aca="false">IF($E$359=1,$L$359,$AC$120*$T$359)</f>
        <v>72421252.9988083</v>
      </c>
      <c r="Y359" s="18" t="n">
        <f aca="false">IF($F$359=1,$M$359,$Z$120*$T$359)</f>
        <v>90526566.2485103</v>
      </c>
      <c r="Z359" s="18" t="n">
        <f aca="false">IF($G$359=1,$N$359,$W$120*$T$359)</f>
        <v>150877610.414184</v>
      </c>
      <c r="AA359" s="18" t="n">
        <f aca="false">IF($H$359=1,$O$359,$T$120*$T$359)</f>
        <v>150877610.414184</v>
      </c>
      <c r="AB359" s="18" t="n">
        <f aca="false">($J$120+$O$120)*$T$359</f>
        <v>8464621.06565745</v>
      </c>
      <c r="AC359" s="18" t="n">
        <f aca="false">Assumptions!$B$20*$T$359</f>
        <v>271579698.745531</v>
      </c>
      <c r="AD359" s="18" t="n">
        <f aca="false">IF($S$359,Assumptions!$B$14*($T$359-Assumptions!$B$13),Assumptions!$B$4)</f>
        <v>72938805.2070919</v>
      </c>
      <c r="AE359" s="18" t="n">
        <f aca="false">$U$359+$V$359+$W$359+$X$359+$Y$359+$Z$359+$AA$359+$AB$359+$AC$359+$AD$359</f>
        <v>1200000000</v>
      </c>
      <c r="AF359" s="18" t="n">
        <f aca="false">IF(AND(IF($B$359=1,$U$359&gt;=INDEX($U$263:$U$390,1+$A$359-Assumptions!$B$77),$U$359&gt;INDEX($U$263:$U$390,1+$A$359+Assumptions!$B$77)),IF($C$359=1,$V$359&gt;=INDEX($V$263:$V$390,1+$A$359-Assumptions!$B$78),$V$359&gt;INDEX($V$263:$V$390,1+$A$359+Assumptions!$B$78)),IF($D$359=1,$W$359&gt;=INDEX($W$263:$W$390,1+$A$359-Assumptions!$B$79),$W$359&gt;INDEX($W$263:$W$390,1+$A$359+Assumptions!$B$79)),IF($E$359=1,$X$359&gt;=INDEX($X$263:$X$390,1+$A$359-Assumptions!$B$80),$X$359&gt;INDEX($X$263:$X$390,1+$A$359+Assumptions!$B$80)),IF($F$359=1,$Y$359&gt;=INDEX($Y$263:$Y$390,1+$A$359-Assumptions!$B$81),$Y$359&gt;INDEX($Y$263:$Y$390,1+$A$359+Assumptions!$B$81)),IF($G$359=1,$Z$359&gt;=INDEX($Z$263:$Z$390,1+$A$359-Assumptions!$B$82),$Z$359&gt;INDEX($Z$263:$Z$390,1+$A$359+Assumptions!$B$82)),IF($H$359=1,$AA$359&gt;=INDEX($AA$263:$AA$390,1+$A$359-Assumptions!$B$83),$AA$359&gt;INDEX($AA$263:$AA$390,1+$A$359+Assumptions!$B$83))),1,0)</f>
        <v>0</v>
      </c>
      <c r="AG359" s="16"/>
      <c r="AH359" s="16"/>
      <c r="AI359" s="16"/>
    </row>
    <row r="360" customFormat="false" ht="23.85" hidden="true" customHeight="false" outlineLevel="0" collapsed="false">
      <c r="A360" s="6" t="n">
        <f aca="false">ROW()-ROW($A$263)+Assumptions!$B$4</f>
        <v>97</v>
      </c>
      <c r="B360" s="18" t="n">
        <f aca="false">MOD(QUOTIENT($A$360,Assumptions!$B$77),2)</f>
        <v>1</v>
      </c>
      <c r="C360" s="18" t="n">
        <f aca="false">MOD(QUOTIENT($A$360,Assumptions!$B$78),2)</f>
        <v>1</v>
      </c>
      <c r="D360" s="18" t="n">
        <f aca="false">MOD(QUOTIENT($A$360,Assumptions!$B$79),2)</f>
        <v>0</v>
      </c>
      <c r="E360" s="18" t="n">
        <f aca="false">MOD(QUOTIENT($A$360,Assumptions!$B$80),2)</f>
        <v>0</v>
      </c>
      <c r="F360" s="18" t="n">
        <f aca="false">MOD(QUOTIENT($A$360,Assumptions!$B$81),2)</f>
        <v>0</v>
      </c>
      <c r="G360" s="18" t="n">
        <f aca="false">MOD(QUOTIENT($A$360,Assumptions!$B$82),2)</f>
        <v>0</v>
      </c>
      <c r="H360" s="18" t="n">
        <f aca="false">MOD(QUOTIENT($A$360,Assumptions!$B$83),2)</f>
        <v>1</v>
      </c>
      <c r="I360" s="18" t="n">
        <f aca="false">IF($B$360=1,MIN(Assumptions!$B$67,MAX(Assumptions!$B$4,Assumptions!$B$25-(Assumptions!$B$4))),Assumptions!$B$4)</f>
        <v>30000000</v>
      </c>
      <c r="J360" s="18" t="n">
        <f aca="false">IF($C$360=1,MIN(Assumptions!$B$66,MAX(Assumptions!$B$4,Assumptions!$B$25-($I$360))),Assumptions!$B$4)</f>
        <v>300000000</v>
      </c>
      <c r="K360" s="18" t="n">
        <f aca="false">IF($D$360=1,MIN(Assumptions!$B$61,MAX(Assumptions!$B$4,Assumptions!$B$25-($I$360+$J$360))),Assumptions!$B$4)</f>
        <v>0</v>
      </c>
      <c r="L360" s="18" t="n">
        <f aca="false">IF($E$360=1,MIN(Assumptions!$B$56,MAX(Assumptions!$B$4,Assumptions!$B$25-($I$360+$J$360+$K$360))),Assumptions!$B$4)</f>
        <v>0</v>
      </c>
      <c r="M360" s="18" t="n">
        <f aca="false">IF($F$360=1,MIN(Assumptions!$B$51,MAX(Assumptions!$B$4,Assumptions!$B$25-($I$360+$J$360+$K$360+$L$360))),Assumptions!$B$4)</f>
        <v>0</v>
      </c>
      <c r="N360" s="18" t="n">
        <f aca="false">IF($G$360=1,MIN(Assumptions!$B$46,MAX(Assumptions!$B$4,Assumptions!$B$25-($I$360+$J$360+$K$360+$L$360+$M$360))),Assumptions!$B$4)</f>
        <v>0</v>
      </c>
      <c r="O360" s="18" t="n">
        <f aca="false">IF($H$360=1,MIN(Assumptions!$B$41,MAX(Assumptions!$B$4,Assumptions!$B$25-($I$360+$J$360+$K$360+$L$360+$M$360+$N$360))),Assumptions!$B$4)</f>
        <v>5000000</v>
      </c>
      <c r="P360" s="18" t="n">
        <f aca="false">$I$360+$J$360+$K$360+$L$360+$M$360+$N$360+$O$360</f>
        <v>335000000</v>
      </c>
      <c r="Q360" s="18" t="n">
        <f aca="false">MAX(Assumptions!$B$4,Assumptions!$B$25-$P$360)</f>
        <v>865000000</v>
      </c>
      <c r="R360" s="18" t="n">
        <f aca="false">$J$120+$O$120+Assumptions!$B$20+IF($B$360=0,$D$120,Assumptions!$B$4)+IF($C$360=0,$AI$120,Assumptions!$B$4)+IF($D$360=0,$AF$120,Assumptions!$B$4)+IF($E$360=0,$AC$120,Assumptions!$B$4)+IF($F$360=0,$Z$120,Assumptions!$B$4)+IF($G$360=0,$W$120,Assumptions!$B$4)+IF($H$360=0,$T$120,Assumptions!$B$4)</f>
        <v>21414164.1892672</v>
      </c>
      <c r="S360" s="18" t="n">
        <f aca="false">IF($R$360&gt;Assumptions!$B$4,$Q$360/$R$360&gt;Assumptions!$B$13,FALSE())</f>
        <v>1</v>
      </c>
      <c r="T360" s="18" t="n">
        <f aca="false">IF($S$360,($Q$360+Assumptions!$B$14*Assumptions!$B$13)/($R$360+Assumptions!$B$14),IF($R$360&gt;Assumptions!$B$4,$Q$360/$R$360,Assumptions!$B$4))</f>
        <v>36.2755726327805</v>
      </c>
      <c r="U360" s="18" t="n">
        <f aca="false">IF($B$360=1,$I$360,$D$120*$T$360)</f>
        <v>30000000</v>
      </c>
      <c r="V360" s="18" t="n">
        <f aca="false">IF($C$360=1,$J$360,$AI$120*$T$360)</f>
        <v>300000000</v>
      </c>
      <c r="W360" s="18" t="n">
        <f aca="false">IF($D$360=1,$K$360,$AF$120*$T$360)</f>
        <v>62889195.8397128</v>
      </c>
      <c r="X360" s="18" t="n">
        <f aca="false">IF($E$360=1,$L$360,$AC$120*$T$360)</f>
        <v>87061374.3186732</v>
      </c>
      <c r="Y360" s="18" t="n">
        <f aca="false">IF($F$360=1,$M$360,$Z$120*$T$360)</f>
        <v>108826717.898342</v>
      </c>
      <c r="Z360" s="18" t="n">
        <f aca="false">IF($G$360=1,$N$360,$W$120*$T$360)</f>
        <v>181377863.163903</v>
      </c>
      <c r="AA360" s="18" t="n">
        <f aca="false">IF($H$360=1,$O$360,$T$120*$T$360)</f>
        <v>5000000</v>
      </c>
      <c r="AB360" s="18" t="n">
        <f aca="false">($J$120+$O$120)*$T$360</f>
        <v>10175763.5023942</v>
      </c>
      <c r="AC360" s="18" t="n">
        <f aca="false">Assumptions!$B$20*$T$360</f>
        <v>326480153.695025</v>
      </c>
      <c r="AD360" s="18" t="n">
        <f aca="false">IF($S$360,Assumptions!$B$14*($T$360-Assumptions!$B$13),Assumptions!$B$4)</f>
        <v>88188931.5819513</v>
      </c>
      <c r="AE360" s="18" t="n">
        <f aca="false">$U$360+$V$360+$W$360+$X$360+$Y$360+$Z$360+$AA$360+$AB$360+$AC$360+$AD$360</f>
        <v>1200000000</v>
      </c>
      <c r="AF360" s="18" t="n">
        <f aca="false">IF(AND(IF($B$360=1,$U$360&gt;=INDEX($U$263:$U$390,1+$A$360-Assumptions!$B$77),$U$360&gt;INDEX($U$263:$U$390,1+$A$360+Assumptions!$B$77)),IF($C$360=1,$V$360&gt;=INDEX($V$263:$V$390,1+$A$360-Assumptions!$B$78),$V$360&gt;INDEX($V$263:$V$390,1+$A$360+Assumptions!$B$78)),IF($D$360=1,$W$360&gt;=INDEX($W$263:$W$390,1+$A$360-Assumptions!$B$79),$W$360&gt;INDEX($W$263:$W$390,1+$A$360+Assumptions!$B$79)),IF($E$360=1,$X$360&gt;=INDEX($X$263:$X$390,1+$A$360-Assumptions!$B$80),$X$360&gt;INDEX($X$263:$X$390,1+$A$360+Assumptions!$B$80)),IF($F$360=1,$Y$360&gt;=INDEX($Y$263:$Y$390,1+$A$360-Assumptions!$B$81),$Y$360&gt;INDEX($Y$263:$Y$390,1+$A$360+Assumptions!$B$81)),IF($G$360=1,$Z$360&gt;=INDEX($Z$263:$Z$390,1+$A$360-Assumptions!$B$82),$Z$360&gt;INDEX($Z$263:$Z$390,1+$A$360+Assumptions!$B$82)),IF($H$360=1,$AA$360&gt;=INDEX($AA$263:$AA$390,1+$A$360-Assumptions!$B$83),$AA$360&gt;INDEX($AA$263:$AA$390,1+$A$360+Assumptions!$B$83))),1,0)</f>
        <v>0</v>
      </c>
      <c r="AG360" s="16"/>
      <c r="AH360" s="16"/>
      <c r="AI360" s="16"/>
    </row>
    <row r="361" customFormat="false" ht="23.85" hidden="true" customHeight="false" outlineLevel="0" collapsed="false">
      <c r="A361" s="6" t="n">
        <f aca="false">ROW()-ROW($A$263)+Assumptions!$B$4</f>
        <v>98</v>
      </c>
      <c r="B361" s="18" t="n">
        <f aca="false">MOD(QUOTIENT($A$361,Assumptions!$B$77),2)</f>
        <v>1</v>
      </c>
      <c r="C361" s="18" t="n">
        <f aca="false">MOD(QUOTIENT($A$361,Assumptions!$B$78),2)</f>
        <v>1</v>
      </c>
      <c r="D361" s="18" t="n">
        <f aca="false">MOD(QUOTIENT($A$361,Assumptions!$B$79),2)</f>
        <v>0</v>
      </c>
      <c r="E361" s="18" t="n">
        <f aca="false">MOD(QUOTIENT($A$361,Assumptions!$B$80),2)</f>
        <v>0</v>
      </c>
      <c r="F361" s="18" t="n">
        <f aca="false">MOD(QUOTIENT($A$361,Assumptions!$B$81),2)</f>
        <v>0</v>
      </c>
      <c r="G361" s="18" t="n">
        <f aca="false">MOD(QUOTIENT($A$361,Assumptions!$B$82),2)</f>
        <v>1</v>
      </c>
      <c r="H361" s="18" t="n">
        <f aca="false">MOD(QUOTIENT($A$361,Assumptions!$B$83),2)</f>
        <v>0</v>
      </c>
      <c r="I361" s="18" t="n">
        <f aca="false">IF($B$361=1,MIN(Assumptions!$B$67,MAX(Assumptions!$B$4,Assumptions!$B$25-(Assumptions!$B$4))),Assumptions!$B$4)</f>
        <v>30000000</v>
      </c>
      <c r="J361" s="18" t="n">
        <f aca="false">IF($C$361=1,MIN(Assumptions!$B$66,MAX(Assumptions!$B$4,Assumptions!$B$25-($I$361))),Assumptions!$B$4)</f>
        <v>300000000</v>
      </c>
      <c r="K361" s="18" t="n">
        <f aca="false">IF($D$361=1,MIN(Assumptions!$B$61,MAX(Assumptions!$B$4,Assumptions!$B$25-($I$361+$J$361))),Assumptions!$B$4)</f>
        <v>0</v>
      </c>
      <c r="L361" s="18" t="n">
        <f aca="false">IF($E$361=1,MIN(Assumptions!$B$56,MAX(Assumptions!$B$4,Assumptions!$B$25-($I$361+$J$361+$K$361))),Assumptions!$B$4)</f>
        <v>0</v>
      </c>
      <c r="M361" s="18" t="n">
        <f aca="false">IF($F$361=1,MIN(Assumptions!$B$51,MAX(Assumptions!$B$4,Assumptions!$B$25-($I$361+$J$361+$K$361+$L$361))),Assumptions!$B$4)</f>
        <v>0</v>
      </c>
      <c r="N361" s="18" t="n">
        <f aca="false">IF($G$361=1,MIN(Assumptions!$B$46,MAX(Assumptions!$B$4,Assumptions!$B$25-($I$361+$J$361+$K$361+$L$361+$M$361))),Assumptions!$B$4)</f>
        <v>15000000</v>
      </c>
      <c r="O361" s="18" t="n">
        <f aca="false">IF($H$361=1,MIN(Assumptions!$B$41,MAX(Assumptions!$B$4,Assumptions!$B$25-($I$361+$J$361+$K$361+$L$361+$M$361+$N$361))),Assumptions!$B$4)</f>
        <v>0</v>
      </c>
      <c r="P361" s="18" t="n">
        <f aca="false">$I$361+$J$361+$K$361+$L$361+$M$361+$N$361+$O$361</f>
        <v>345000000</v>
      </c>
      <c r="Q361" s="18" t="n">
        <f aca="false">MAX(Assumptions!$B$4,Assumptions!$B$25-$P$361)</f>
        <v>855000000</v>
      </c>
      <c r="R361" s="18" t="n">
        <f aca="false">$J$120+$O$120+Assumptions!$B$20+IF($B$361=0,$D$120,Assumptions!$B$4)+IF($C$361=0,$AI$120,Assumptions!$B$4)+IF($D$361=0,$AF$120,Assumptions!$B$4)+IF($E$361=0,$AC$120,Assumptions!$B$4)+IF($F$361=0,$Z$120,Assumptions!$B$4)+IF($G$361=0,$W$120,Assumptions!$B$4)+IF($H$361=0,$T$120,Assumptions!$B$4)</f>
        <v>21414164.1892672</v>
      </c>
      <c r="S361" s="18" t="n">
        <f aca="false">IF($R$361&gt;Assumptions!$B$4,$Q$361/$R$361&gt;Assumptions!$B$13,FALSE())</f>
        <v>1</v>
      </c>
      <c r="T361" s="18" t="n">
        <f aca="false">IF($S$361,($Q$361+Assumptions!$B$14*Assumptions!$B$13)/($R$361+Assumptions!$B$14),IF($R$361&gt;Assumptions!$B$4,$Q$361/$R$361,Assumptions!$B$4))</f>
        <v>35.8574104122297</v>
      </c>
      <c r="U361" s="18" t="n">
        <f aca="false">IF($B$361=1,$I$361,$D$120*$T$361)</f>
        <v>30000000</v>
      </c>
      <c r="V361" s="18" t="n">
        <f aca="false">IF($C$361=1,$J$361,$AI$120*$T$361)</f>
        <v>300000000</v>
      </c>
      <c r="W361" s="18" t="n">
        <f aca="false">IF($D$361=1,$K$361,$AF$120*$T$361)</f>
        <v>62164248.3372378</v>
      </c>
      <c r="X361" s="18" t="n">
        <f aca="false">IF($E$361=1,$L$361,$AC$120*$T$361)</f>
        <v>86057784.9893513</v>
      </c>
      <c r="Y361" s="18" t="n">
        <f aca="false">IF($F$361=1,$M$361,$Z$120*$T$361)</f>
        <v>107572231.236689</v>
      </c>
      <c r="Z361" s="18" t="n">
        <f aca="false">IF($G$361=1,$N$361,$W$120*$T$361)</f>
        <v>15000000</v>
      </c>
      <c r="AA361" s="18" t="n">
        <f aca="false">IF($H$361=1,$O$361,$T$120*$T$361)</f>
        <v>179287052.061149</v>
      </c>
      <c r="AB361" s="18" t="n">
        <f aca="false">($J$120+$O$120)*$T$361</f>
        <v>10058463.6349314</v>
      </c>
      <c r="AC361" s="18" t="n">
        <f aca="false">Assumptions!$B$20*$T$361</f>
        <v>322716693.710067</v>
      </c>
      <c r="AD361" s="18" t="n">
        <f aca="false">IF($S$361,Assumptions!$B$14*($T$361-Assumptions!$B$13),Assumptions!$B$4)</f>
        <v>87143526.0305743</v>
      </c>
      <c r="AE361" s="18" t="n">
        <f aca="false">$U$361+$V$361+$W$361+$X$361+$Y$361+$Z$361+$AA$361+$AB$361+$AC$361+$AD$361</f>
        <v>1200000000</v>
      </c>
      <c r="AF361" s="18" t="n">
        <f aca="false">IF(AND(IF($B$361=1,$U$361&gt;=INDEX($U$263:$U$390,1+$A$361-Assumptions!$B$77),$U$361&gt;INDEX($U$263:$U$390,1+$A$361+Assumptions!$B$77)),IF($C$361=1,$V$361&gt;=INDEX($V$263:$V$390,1+$A$361-Assumptions!$B$78),$V$361&gt;INDEX($V$263:$V$390,1+$A$361+Assumptions!$B$78)),IF($D$361=1,$W$361&gt;=INDEX($W$263:$W$390,1+$A$361-Assumptions!$B$79),$W$361&gt;INDEX($W$263:$W$390,1+$A$361+Assumptions!$B$79)),IF($E$361=1,$X$361&gt;=INDEX($X$263:$X$390,1+$A$361-Assumptions!$B$80),$X$361&gt;INDEX($X$263:$X$390,1+$A$361+Assumptions!$B$80)),IF($F$361=1,$Y$361&gt;=INDEX($Y$263:$Y$390,1+$A$361-Assumptions!$B$81),$Y$361&gt;INDEX($Y$263:$Y$390,1+$A$361+Assumptions!$B$81)),IF($G$361=1,$Z$361&gt;=INDEX($Z$263:$Z$390,1+$A$361-Assumptions!$B$82),$Z$361&gt;INDEX($Z$263:$Z$390,1+$A$361+Assumptions!$B$82)),IF($H$361=1,$AA$361&gt;=INDEX($AA$263:$AA$390,1+$A$361-Assumptions!$B$83),$AA$361&gt;INDEX($AA$263:$AA$390,1+$A$361+Assumptions!$B$83))),1,0)</f>
        <v>0</v>
      </c>
      <c r="AG361" s="16"/>
      <c r="AH361" s="16"/>
      <c r="AI361" s="16"/>
    </row>
    <row r="362" customFormat="false" ht="23.85" hidden="true" customHeight="false" outlineLevel="0" collapsed="false">
      <c r="A362" s="6" t="n">
        <f aca="false">ROW()-ROW($A$263)+Assumptions!$B$4</f>
        <v>99</v>
      </c>
      <c r="B362" s="18" t="n">
        <f aca="false">MOD(QUOTIENT($A$362,Assumptions!$B$77),2)</f>
        <v>1</v>
      </c>
      <c r="C362" s="18" t="n">
        <f aca="false">MOD(QUOTIENT($A$362,Assumptions!$B$78),2)</f>
        <v>1</v>
      </c>
      <c r="D362" s="18" t="n">
        <f aca="false">MOD(QUOTIENT($A$362,Assumptions!$B$79),2)</f>
        <v>0</v>
      </c>
      <c r="E362" s="18" t="n">
        <f aca="false">MOD(QUOTIENT($A$362,Assumptions!$B$80),2)</f>
        <v>0</v>
      </c>
      <c r="F362" s="18" t="n">
        <f aca="false">MOD(QUOTIENT($A$362,Assumptions!$B$81),2)</f>
        <v>0</v>
      </c>
      <c r="G362" s="18" t="n">
        <f aca="false">MOD(QUOTIENT($A$362,Assumptions!$B$82),2)</f>
        <v>1</v>
      </c>
      <c r="H362" s="18" t="n">
        <f aca="false">MOD(QUOTIENT($A$362,Assumptions!$B$83),2)</f>
        <v>1</v>
      </c>
      <c r="I362" s="18" t="n">
        <f aca="false">IF($B$362=1,MIN(Assumptions!$B$67,MAX(Assumptions!$B$4,Assumptions!$B$25-(Assumptions!$B$4))),Assumptions!$B$4)</f>
        <v>30000000</v>
      </c>
      <c r="J362" s="18" t="n">
        <f aca="false">IF($C$362=1,MIN(Assumptions!$B$66,MAX(Assumptions!$B$4,Assumptions!$B$25-($I$362))),Assumptions!$B$4)</f>
        <v>300000000</v>
      </c>
      <c r="K362" s="18" t="n">
        <f aca="false">IF($D$362=1,MIN(Assumptions!$B$61,MAX(Assumptions!$B$4,Assumptions!$B$25-($I$362+$J$362))),Assumptions!$B$4)</f>
        <v>0</v>
      </c>
      <c r="L362" s="18" t="n">
        <f aca="false">IF($E$362=1,MIN(Assumptions!$B$56,MAX(Assumptions!$B$4,Assumptions!$B$25-($I$362+$J$362+$K$362))),Assumptions!$B$4)</f>
        <v>0</v>
      </c>
      <c r="M362" s="18" t="n">
        <f aca="false">IF($F$362=1,MIN(Assumptions!$B$51,MAX(Assumptions!$B$4,Assumptions!$B$25-($I$362+$J$362+$K$362+$L$362))),Assumptions!$B$4)</f>
        <v>0</v>
      </c>
      <c r="N362" s="18" t="n">
        <f aca="false">IF($G$362=1,MIN(Assumptions!$B$46,MAX(Assumptions!$B$4,Assumptions!$B$25-($I$362+$J$362+$K$362+$L$362+$M$362))),Assumptions!$B$4)</f>
        <v>15000000</v>
      </c>
      <c r="O362" s="18" t="n">
        <f aca="false">IF($H$362=1,MIN(Assumptions!$B$41,MAX(Assumptions!$B$4,Assumptions!$B$25-($I$362+$J$362+$K$362+$L$362+$M$362+$N$362))),Assumptions!$B$4)</f>
        <v>5000000</v>
      </c>
      <c r="P362" s="18" t="n">
        <f aca="false">$I$362+$J$362+$K$362+$L$362+$M$362+$N$362+$O$362</f>
        <v>350000000</v>
      </c>
      <c r="Q362" s="18" t="n">
        <f aca="false">MAX(Assumptions!$B$4,Assumptions!$B$25-$P$362)</f>
        <v>850000000</v>
      </c>
      <c r="R362" s="18" t="n">
        <f aca="false">$J$120+$O$120+Assumptions!$B$20+IF($B$362=0,$D$120,Assumptions!$B$4)+IF($C$362=0,$AI$120,Assumptions!$B$4)+IF($D$362=0,$AF$120,Assumptions!$B$4)+IF($E$362=0,$AC$120,Assumptions!$B$4)+IF($F$362=0,$Z$120,Assumptions!$B$4)+IF($G$362=0,$W$120,Assumptions!$B$4)+IF($H$362=0,$T$120,Assumptions!$B$4)</f>
        <v>16414164.1892672</v>
      </c>
      <c r="S362" s="18" t="n">
        <f aca="false">IF($R$362&gt;Assumptions!$B$4,$Q$362/$R$362&gt;Assumptions!$B$13,FALSE())</f>
        <v>1</v>
      </c>
      <c r="T362" s="18" t="n">
        <f aca="false">IF($S$362,($Q$362+Assumptions!$B$14*Assumptions!$B$13)/($R$362+Assumptions!$B$14),IF($R$362&gt;Assumptions!$B$4,$Q$362/$R$362,Assumptions!$B$4))</f>
        <v>45.0720418554762</v>
      </c>
      <c r="U362" s="18" t="n">
        <f aca="false">IF($B$362=1,$I$362,$D$120*$T$362)</f>
        <v>30000000</v>
      </c>
      <c r="V362" s="18" t="n">
        <f aca="false">IF($C$362=1,$J$362,$AI$120*$T$362)</f>
        <v>300000000</v>
      </c>
      <c r="W362" s="18" t="n">
        <f aca="false">IF($D$362=1,$K$362,$AF$120*$T$362)</f>
        <v>78139206.67329</v>
      </c>
      <c r="X362" s="18" t="n">
        <f aca="false">IF($E$362=1,$L$362,$AC$120*$T$362)</f>
        <v>108172900.453143</v>
      </c>
      <c r="Y362" s="18" t="n">
        <f aca="false">IF($F$362=1,$M$362,$Z$120*$T$362)</f>
        <v>135216125.566429</v>
      </c>
      <c r="Z362" s="18" t="n">
        <f aca="false">IF($G$362=1,$N$362,$W$120*$T$362)</f>
        <v>15000000</v>
      </c>
      <c r="AA362" s="18" t="n">
        <f aca="false">IF($H$362=1,$O$362,$T$120*$T$362)</f>
        <v>5000000</v>
      </c>
      <c r="AB362" s="18" t="n">
        <f aca="false">($J$120+$O$120)*$T$362</f>
        <v>12643285.9691617</v>
      </c>
      <c r="AC362" s="18" t="n">
        <f aca="false">Assumptions!$B$20*$T$362</f>
        <v>405648376.699286</v>
      </c>
      <c r="AD362" s="18" t="n">
        <f aca="false">IF($S$362,Assumptions!$B$14*($T$362-Assumptions!$B$13),Assumptions!$B$4)</f>
        <v>110180104.638691</v>
      </c>
      <c r="AE362" s="18" t="n">
        <f aca="false">$U$362+$V$362+$W$362+$X$362+$Y$362+$Z$362+$AA$362+$AB$362+$AC$362+$AD$362</f>
        <v>1200000000</v>
      </c>
      <c r="AF362" s="18" t="n">
        <f aca="false">IF(AND(IF($B$362=1,$U$362&gt;=INDEX($U$263:$U$390,1+$A$362-Assumptions!$B$77),$U$362&gt;INDEX($U$263:$U$390,1+$A$362+Assumptions!$B$77)),IF($C$362=1,$V$362&gt;=INDEX($V$263:$V$390,1+$A$362-Assumptions!$B$78),$V$362&gt;INDEX($V$263:$V$390,1+$A$362+Assumptions!$B$78)),IF($D$362=1,$W$362&gt;=INDEX($W$263:$W$390,1+$A$362-Assumptions!$B$79),$W$362&gt;INDEX($W$263:$W$390,1+$A$362+Assumptions!$B$79)),IF($E$362=1,$X$362&gt;=INDEX($X$263:$X$390,1+$A$362-Assumptions!$B$80),$X$362&gt;INDEX($X$263:$X$390,1+$A$362+Assumptions!$B$80)),IF($F$362=1,$Y$362&gt;=INDEX($Y$263:$Y$390,1+$A$362-Assumptions!$B$81),$Y$362&gt;INDEX($Y$263:$Y$390,1+$A$362+Assumptions!$B$81)),IF($G$362=1,$Z$362&gt;=INDEX($Z$263:$Z$390,1+$A$362-Assumptions!$B$82),$Z$362&gt;INDEX($Z$263:$Z$390,1+$A$362+Assumptions!$B$82)),IF($H$362=1,$AA$362&gt;=INDEX($AA$263:$AA$390,1+$A$362-Assumptions!$B$83),$AA$362&gt;INDEX($AA$263:$AA$390,1+$A$362+Assumptions!$B$83))),1,0)</f>
        <v>0</v>
      </c>
      <c r="AG362" s="16"/>
      <c r="AH362" s="16"/>
      <c r="AI362" s="16"/>
    </row>
    <row r="363" customFormat="false" ht="23.85" hidden="true" customHeight="false" outlineLevel="0" collapsed="false">
      <c r="A363" s="6" t="n">
        <f aca="false">ROW()-ROW($A$263)+Assumptions!$B$4</f>
        <v>100</v>
      </c>
      <c r="B363" s="18" t="n">
        <f aca="false">MOD(QUOTIENT($A$363,Assumptions!$B$77),2)</f>
        <v>1</v>
      </c>
      <c r="C363" s="18" t="n">
        <f aca="false">MOD(QUOTIENT($A$363,Assumptions!$B$78),2)</f>
        <v>1</v>
      </c>
      <c r="D363" s="18" t="n">
        <f aca="false">MOD(QUOTIENT($A$363,Assumptions!$B$79),2)</f>
        <v>0</v>
      </c>
      <c r="E363" s="18" t="n">
        <f aca="false">MOD(QUOTIENT($A$363,Assumptions!$B$80),2)</f>
        <v>0</v>
      </c>
      <c r="F363" s="18" t="n">
        <f aca="false">MOD(QUOTIENT($A$363,Assumptions!$B$81),2)</f>
        <v>1</v>
      </c>
      <c r="G363" s="18" t="n">
        <f aca="false">MOD(QUOTIENT($A$363,Assumptions!$B$82),2)</f>
        <v>0</v>
      </c>
      <c r="H363" s="18" t="n">
        <f aca="false">MOD(QUOTIENT($A$363,Assumptions!$B$83),2)</f>
        <v>0</v>
      </c>
      <c r="I363" s="18" t="n">
        <f aca="false">IF($B$363=1,MIN(Assumptions!$B$67,MAX(Assumptions!$B$4,Assumptions!$B$25-(Assumptions!$B$4))),Assumptions!$B$4)</f>
        <v>30000000</v>
      </c>
      <c r="J363" s="18" t="n">
        <f aca="false">IF($C$363=1,MIN(Assumptions!$B$66,MAX(Assumptions!$B$4,Assumptions!$B$25-($I$363))),Assumptions!$B$4)</f>
        <v>300000000</v>
      </c>
      <c r="K363" s="18" t="n">
        <f aca="false">IF($D$363=1,MIN(Assumptions!$B$61,MAX(Assumptions!$B$4,Assumptions!$B$25-($I$363+$J$363))),Assumptions!$B$4)</f>
        <v>0</v>
      </c>
      <c r="L363" s="18" t="n">
        <f aca="false">IF($E$363=1,MIN(Assumptions!$B$56,MAX(Assumptions!$B$4,Assumptions!$B$25-($I$363+$J$363+$K$363))),Assumptions!$B$4)</f>
        <v>0</v>
      </c>
      <c r="M363" s="18" t="n">
        <f aca="false">IF($F$363=1,MIN(Assumptions!$B$51,MAX(Assumptions!$B$4,Assumptions!$B$25-($I$363+$J$363+$K$363+$L$363))),Assumptions!$B$4)</f>
        <v>30000000</v>
      </c>
      <c r="N363" s="18" t="n">
        <f aca="false">IF($G$363=1,MIN(Assumptions!$B$46,MAX(Assumptions!$B$4,Assumptions!$B$25-($I$363+$J$363+$K$363+$L$363+$M$363))),Assumptions!$B$4)</f>
        <v>0</v>
      </c>
      <c r="O363" s="18" t="n">
        <f aca="false">IF($H$363=1,MIN(Assumptions!$B$41,MAX(Assumptions!$B$4,Assumptions!$B$25-($I$363+$J$363+$K$363+$L$363+$M$363+$N$363))),Assumptions!$B$4)</f>
        <v>0</v>
      </c>
      <c r="P363" s="18" t="n">
        <f aca="false">$I$363+$J$363+$K$363+$L$363+$M$363+$N$363+$O$363</f>
        <v>360000000</v>
      </c>
      <c r="Q363" s="18" t="n">
        <f aca="false">MAX(Assumptions!$B$4,Assumptions!$B$25-$P$363)</f>
        <v>840000000</v>
      </c>
      <c r="R363" s="18" t="n">
        <f aca="false">$J$120+$O$120+Assumptions!$B$20+IF($B$363=0,$D$120,Assumptions!$B$4)+IF($C$363=0,$AI$120,Assumptions!$B$4)+IF($D$363=0,$AF$120,Assumptions!$B$4)+IF($E$363=0,$AC$120,Assumptions!$B$4)+IF($F$363=0,$Z$120,Assumptions!$B$4)+IF($G$363=0,$W$120,Assumptions!$B$4)+IF($H$363=0,$T$120,Assumptions!$B$4)</f>
        <v>23414164.1892672</v>
      </c>
      <c r="S363" s="18" t="n">
        <f aca="false">IF($R$363&gt;Assumptions!$B$4,$Q$363/$R$363&gt;Assumptions!$B$13,FALSE())</f>
        <v>1</v>
      </c>
      <c r="T363" s="18" t="n">
        <f aca="false">IF($S$363,($Q$363+Assumptions!$B$14*Assumptions!$B$13)/($R$363+Assumptions!$B$14),IF($R$363&gt;Assumptions!$B$4,$Q$363/$R$363,Assumptions!$B$4))</f>
        <v>32.511177819462</v>
      </c>
      <c r="U363" s="18" t="n">
        <f aca="false">IF($B$363=1,$I$363,$D$120*$T$363)</f>
        <v>30000000</v>
      </c>
      <c r="V363" s="18" t="n">
        <f aca="false">IF($C$363=1,$J$363,$AI$120*$T$363)</f>
        <v>300000000</v>
      </c>
      <c r="W363" s="18" t="n">
        <f aca="false">IF($D$363=1,$K$363,$AF$120*$T$363)</f>
        <v>56363047.6509767</v>
      </c>
      <c r="X363" s="18" t="n">
        <f aca="false">IF($E$363=1,$L$363,$AC$120*$T$363)</f>
        <v>78026826.7667088</v>
      </c>
      <c r="Y363" s="18" t="n">
        <f aca="false">IF($F$363=1,$M$363,$Z$120*$T$363)</f>
        <v>30000000</v>
      </c>
      <c r="Z363" s="18" t="n">
        <f aca="false">IF($G$363=1,$N$363,$W$120*$T$363)</f>
        <v>162555889.09731</v>
      </c>
      <c r="AA363" s="18" t="n">
        <f aca="false">IF($H$363=1,$O$363,$T$120*$T$363)</f>
        <v>162555889.09731</v>
      </c>
      <c r="AB363" s="18" t="n">
        <f aca="false">($J$120+$O$120)*$T$363</f>
        <v>9119802.4638811</v>
      </c>
      <c r="AC363" s="18" t="n">
        <f aca="false">Assumptions!$B$20*$T$363</f>
        <v>292600600.375158</v>
      </c>
      <c r="AD363" s="18" t="n">
        <f aca="false">IF($S$363,Assumptions!$B$14*($T$363-Assumptions!$B$13),Assumptions!$B$4)</f>
        <v>78777944.548655</v>
      </c>
      <c r="AE363" s="18" t="n">
        <f aca="false">$U$363+$V$363+$W$363+$X$363+$Y$363+$Z$363+$AA$363+$AB$363+$AC$363+$AD$363</f>
        <v>1200000000</v>
      </c>
      <c r="AF363" s="18" t="n">
        <f aca="false">IF(AND(IF($B$363=1,$U$363&gt;=INDEX($U$263:$U$390,1+$A$363-Assumptions!$B$77),$U$363&gt;INDEX($U$263:$U$390,1+$A$363+Assumptions!$B$77)),IF($C$363=1,$V$363&gt;=INDEX($V$263:$V$390,1+$A$363-Assumptions!$B$78),$V$363&gt;INDEX($V$263:$V$390,1+$A$363+Assumptions!$B$78)),IF($D$363=1,$W$363&gt;=INDEX($W$263:$W$390,1+$A$363-Assumptions!$B$79),$W$363&gt;INDEX($W$263:$W$390,1+$A$363+Assumptions!$B$79)),IF($E$363=1,$X$363&gt;=INDEX($X$263:$X$390,1+$A$363-Assumptions!$B$80),$X$363&gt;INDEX($X$263:$X$390,1+$A$363+Assumptions!$B$80)),IF($F$363=1,$Y$363&gt;=INDEX($Y$263:$Y$390,1+$A$363-Assumptions!$B$81),$Y$363&gt;INDEX($Y$263:$Y$390,1+$A$363+Assumptions!$B$81)),IF($G$363=1,$Z$363&gt;=INDEX($Z$263:$Z$390,1+$A$363-Assumptions!$B$82),$Z$363&gt;INDEX($Z$263:$Z$390,1+$A$363+Assumptions!$B$82)),IF($H$363=1,$AA$363&gt;=INDEX($AA$263:$AA$390,1+$A$363-Assumptions!$B$83),$AA$363&gt;INDEX($AA$263:$AA$390,1+$A$363+Assumptions!$B$83))),1,0)</f>
        <v>0</v>
      </c>
      <c r="AG363" s="16"/>
      <c r="AH363" s="16"/>
      <c r="AI363" s="16"/>
    </row>
    <row r="364" customFormat="false" ht="23.85" hidden="true" customHeight="false" outlineLevel="0" collapsed="false">
      <c r="A364" s="6" t="n">
        <f aca="false">ROW()-ROW($A$263)+Assumptions!$B$4</f>
        <v>101</v>
      </c>
      <c r="B364" s="18" t="n">
        <f aca="false">MOD(QUOTIENT($A$364,Assumptions!$B$77),2)</f>
        <v>1</v>
      </c>
      <c r="C364" s="18" t="n">
        <f aca="false">MOD(QUOTIENT($A$364,Assumptions!$B$78),2)</f>
        <v>1</v>
      </c>
      <c r="D364" s="18" t="n">
        <f aca="false">MOD(QUOTIENT($A$364,Assumptions!$B$79),2)</f>
        <v>0</v>
      </c>
      <c r="E364" s="18" t="n">
        <f aca="false">MOD(QUOTIENT($A$364,Assumptions!$B$80),2)</f>
        <v>0</v>
      </c>
      <c r="F364" s="18" t="n">
        <f aca="false">MOD(QUOTIENT($A$364,Assumptions!$B$81),2)</f>
        <v>1</v>
      </c>
      <c r="G364" s="18" t="n">
        <f aca="false">MOD(QUOTIENT($A$364,Assumptions!$B$82),2)</f>
        <v>0</v>
      </c>
      <c r="H364" s="18" t="n">
        <f aca="false">MOD(QUOTIENT($A$364,Assumptions!$B$83),2)</f>
        <v>1</v>
      </c>
      <c r="I364" s="18" t="n">
        <f aca="false">IF($B$364=1,MIN(Assumptions!$B$67,MAX(Assumptions!$B$4,Assumptions!$B$25-(Assumptions!$B$4))),Assumptions!$B$4)</f>
        <v>30000000</v>
      </c>
      <c r="J364" s="18" t="n">
        <f aca="false">IF($C$364=1,MIN(Assumptions!$B$66,MAX(Assumptions!$B$4,Assumptions!$B$25-($I$364))),Assumptions!$B$4)</f>
        <v>300000000</v>
      </c>
      <c r="K364" s="18" t="n">
        <f aca="false">IF($D$364=1,MIN(Assumptions!$B$61,MAX(Assumptions!$B$4,Assumptions!$B$25-($I$364+$J$364))),Assumptions!$B$4)</f>
        <v>0</v>
      </c>
      <c r="L364" s="18" t="n">
        <f aca="false">IF($E$364=1,MIN(Assumptions!$B$56,MAX(Assumptions!$B$4,Assumptions!$B$25-($I$364+$J$364+$K$364))),Assumptions!$B$4)</f>
        <v>0</v>
      </c>
      <c r="M364" s="18" t="n">
        <f aca="false">IF($F$364=1,MIN(Assumptions!$B$51,MAX(Assumptions!$B$4,Assumptions!$B$25-($I$364+$J$364+$K$364+$L$364))),Assumptions!$B$4)</f>
        <v>30000000</v>
      </c>
      <c r="N364" s="18" t="n">
        <f aca="false">IF($G$364=1,MIN(Assumptions!$B$46,MAX(Assumptions!$B$4,Assumptions!$B$25-($I$364+$J$364+$K$364+$L$364+$M$364))),Assumptions!$B$4)</f>
        <v>0</v>
      </c>
      <c r="O364" s="18" t="n">
        <f aca="false">IF($H$364=1,MIN(Assumptions!$B$41,MAX(Assumptions!$B$4,Assumptions!$B$25-($I$364+$J$364+$K$364+$L$364+$M$364+$N$364))),Assumptions!$B$4)</f>
        <v>5000000</v>
      </c>
      <c r="P364" s="18" t="n">
        <f aca="false">$I$364+$J$364+$K$364+$L$364+$M$364+$N$364+$O$364</f>
        <v>365000000</v>
      </c>
      <c r="Q364" s="18" t="n">
        <f aca="false">MAX(Assumptions!$B$4,Assumptions!$B$25-$P$364)</f>
        <v>835000000</v>
      </c>
      <c r="R364" s="18" t="n">
        <f aca="false">$J$120+$O$120+Assumptions!$B$20+IF($B$364=0,$D$120,Assumptions!$B$4)+IF($C$364=0,$AI$120,Assumptions!$B$4)+IF($D$364=0,$AF$120,Assumptions!$B$4)+IF($E$364=0,$AC$120,Assumptions!$B$4)+IF($F$364=0,$Z$120,Assumptions!$B$4)+IF($G$364=0,$W$120,Assumptions!$B$4)+IF($H$364=0,$T$120,Assumptions!$B$4)</f>
        <v>18414164.1892672</v>
      </c>
      <c r="S364" s="18" t="n">
        <f aca="false">IF($R$364&gt;Assumptions!$B$4,$Q$364/$R$364&gt;Assumptions!$B$13,FALSE())</f>
        <v>1</v>
      </c>
      <c r="T364" s="18" t="n">
        <f aca="false">IF($S$364,($Q$364+Assumptions!$B$14*Assumptions!$B$13)/($R$364+Assumptions!$B$14),IF($R$364&gt;Assumptions!$B$4,$Q$364/$R$364,Assumptions!$B$4))</f>
        <v>40.04463159134</v>
      </c>
      <c r="U364" s="18" t="n">
        <f aca="false">IF($B$364=1,$I$364,$D$120*$T$364)</f>
        <v>30000000</v>
      </c>
      <c r="V364" s="18" t="n">
        <f aca="false">IF($C$364=1,$J$364,$AI$120*$T$364)</f>
        <v>300000000</v>
      </c>
      <c r="W364" s="18" t="n">
        <f aca="false">IF($D$364=1,$K$364,$AF$120*$T$364)</f>
        <v>69423430.0301905</v>
      </c>
      <c r="X364" s="18" t="n">
        <f aca="false">IF($E$364=1,$L$364,$AC$120*$T$364)</f>
        <v>96107115.819216</v>
      </c>
      <c r="Y364" s="18" t="n">
        <f aca="false">IF($F$364=1,$M$364,$Z$120*$T$364)</f>
        <v>30000000</v>
      </c>
      <c r="Z364" s="18" t="n">
        <f aca="false">IF($G$364=1,$N$364,$W$120*$T$364)</f>
        <v>200223157.9567</v>
      </c>
      <c r="AA364" s="18" t="n">
        <f aca="false">IF($H$364=1,$O$364,$T$120*$T$364)</f>
        <v>5000000</v>
      </c>
      <c r="AB364" s="18" t="n">
        <f aca="false">($J$120+$O$120)*$T$364</f>
        <v>11233032.8934837</v>
      </c>
      <c r="AC364" s="18" t="n">
        <f aca="false">Assumptions!$B$20*$T$364</f>
        <v>360401684.32206</v>
      </c>
      <c r="AD364" s="18" t="n">
        <f aca="false">IF($S$364,Assumptions!$B$14*($T$364-Assumptions!$B$13),Assumptions!$B$4)</f>
        <v>97611578.97835</v>
      </c>
      <c r="AE364" s="18" t="n">
        <f aca="false">$U$364+$V$364+$W$364+$X$364+$Y$364+$Z$364+$AA$364+$AB$364+$AC$364+$AD$364</f>
        <v>1200000000</v>
      </c>
      <c r="AF364" s="18" t="n">
        <f aca="false">IF(AND(IF($B$364=1,$U$364&gt;=INDEX($U$263:$U$390,1+$A$364-Assumptions!$B$77),$U$364&gt;INDEX($U$263:$U$390,1+$A$364+Assumptions!$B$77)),IF($C$364=1,$V$364&gt;=INDEX($V$263:$V$390,1+$A$364-Assumptions!$B$78),$V$364&gt;INDEX($V$263:$V$390,1+$A$364+Assumptions!$B$78)),IF($D$364=1,$W$364&gt;=INDEX($W$263:$W$390,1+$A$364-Assumptions!$B$79),$W$364&gt;INDEX($W$263:$W$390,1+$A$364+Assumptions!$B$79)),IF($E$364=1,$X$364&gt;=INDEX($X$263:$X$390,1+$A$364-Assumptions!$B$80),$X$364&gt;INDEX($X$263:$X$390,1+$A$364+Assumptions!$B$80)),IF($F$364=1,$Y$364&gt;=INDEX($Y$263:$Y$390,1+$A$364-Assumptions!$B$81),$Y$364&gt;INDEX($Y$263:$Y$390,1+$A$364+Assumptions!$B$81)),IF($G$364=1,$Z$364&gt;=INDEX($Z$263:$Z$390,1+$A$364-Assumptions!$B$82),$Z$364&gt;INDEX($Z$263:$Z$390,1+$A$364+Assumptions!$B$82)),IF($H$364=1,$AA$364&gt;=INDEX($AA$263:$AA$390,1+$A$364-Assumptions!$B$83),$AA$364&gt;INDEX($AA$263:$AA$390,1+$A$364+Assumptions!$B$83))),1,0)</f>
        <v>0</v>
      </c>
      <c r="AG364" s="16"/>
      <c r="AH364" s="16"/>
      <c r="AI364" s="16"/>
    </row>
    <row r="365" customFormat="false" ht="23.85" hidden="true" customHeight="false" outlineLevel="0" collapsed="false">
      <c r="A365" s="6" t="n">
        <f aca="false">ROW()-ROW($A$263)+Assumptions!$B$4</f>
        <v>102</v>
      </c>
      <c r="B365" s="18" t="n">
        <f aca="false">MOD(QUOTIENT($A$365,Assumptions!$B$77),2)</f>
        <v>1</v>
      </c>
      <c r="C365" s="18" t="n">
        <f aca="false">MOD(QUOTIENT($A$365,Assumptions!$B$78),2)</f>
        <v>1</v>
      </c>
      <c r="D365" s="18" t="n">
        <f aca="false">MOD(QUOTIENT($A$365,Assumptions!$B$79),2)</f>
        <v>0</v>
      </c>
      <c r="E365" s="18" t="n">
        <f aca="false">MOD(QUOTIENT($A$365,Assumptions!$B$80),2)</f>
        <v>0</v>
      </c>
      <c r="F365" s="18" t="n">
        <f aca="false">MOD(QUOTIENT($A$365,Assumptions!$B$81),2)</f>
        <v>1</v>
      </c>
      <c r="G365" s="18" t="n">
        <f aca="false">MOD(QUOTIENT($A$365,Assumptions!$B$82),2)</f>
        <v>1</v>
      </c>
      <c r="H365" s="18" t="n">
        <f aca="false">MOD(QUOTIENT($A$365,Assumptions!$B$83),2)</f>
        <v>0</v>
      </c>
      <c r="I365" s="18" t="n">
        <f aca="false">IF($B$365=1,MIN(Assumptions!$B$67,MAX(Assumptions!$B$4,Assumptions!$B$25-(Assumptions!$B$4))),Assumptions!$B$4)</f>
        <v>30000000</v>
      </c>
      <c r="J365" s="18" t="n">
        <f aca="false">IF($C$365=1,MIN(Assumptions!$B$66,MAX(Assumptions!$B$4,Assumptions!$B$25-($I$365))),Assumptions!$B$4)</f>
        <v>300000000</v>
      </c>
      <c r="K365" s="18" t="n">
        <f aca="false">IF($D$365=1,MIN(Assumptions!$B$61,MAX(Assumptions!$B$4,Assumptions!$B$25-($I$365+$J$365))),Assumptions!$B$4)</f>
        <v>0</v>
      </c>
      <c r="L365" s="18" t="n">
        <f aca="false">IF($E$365=1,MIN(Assumptions!$B$56,MAX(Assumptions!$B$4,Assumptions!$B$25-($I$365+$J$365+$K$365))),Assumptions!$B$4)</f>
        <v>0</v>
      </c>
      <c r="M365" s="18" t="n">
        <f aca="false">IF($F$365=1,MIN(Assumptions!$B$51,MAX(Assumptions!$B$4,Assumptions!$B$25-($I$365+$J$365+$K$365+$L$365))),Assumptions!$B$4)</f>
        <v>30000000</v>
      </c>
      <c r="N365" s="18" t="n">
        <f aca="false">IF($G$365=1,MIN(Assumptions!$B$46,MAX(Assumptions!$B$4,Assumptions!$B$25-($I$365+$J$365+$K$365+$L$365+$M$365))),Assumptions!$B$4)</f>
        <v>15000000</v>
      </c>
      <c r="O365" s="18" t="n">
        <f aca="false">IF($H$365=1,MIN(Assumptions!$B$41,MAX(Assumptions!$B$4,Assumptions!$B$25-($I$365+$J$365+$K$365+$L$365+$M$365+$N$365))),Assumptions!$B$4)</f>
        <v>0</v>
      </c>
      <c r="P365" s="18" t="n">
        <f aca="false">$I$365+$J$365+$K$365+$L$365+$M$365+$N$365+$O$365</f>
        <v>375000000</v>
      </c>
      <c r="Q365" s="18" t="n">
        <f aca="false">MAX(Assumptions!$B$4,Assumptions!$B$25-$P$365)</f>
        <v>825000000</v>
      </c>
      <c r="R365" s="18" t="n">
        <f aca="false">$J$120+$O$120+Assumptions!$B$20+IF($B$365=0,$D$120,Assumptions!$B$4)+IF($C$365=0,$AI$120,Assumptions!$B$4)+IF($D$365=0,$AF$120,Assumptions!$B$4)+IF($E$365=0,$AC$120,Assumptions!$B$4)+IF($F$365=0,$Z$120,Assumptions!$B$4)+IF($G$365=0,$W$120,Assumptions!$B$4)+IF($H$365=0,$T$120,Assumptions!$B$4)</f>
        <v>18414164.1892672</v>
      </c>
      <c r="S365" s="18" t="n">
        <f aca="false">IF($R$365&gt;Assumptions!$B$4,$Q$365/$R$365&gt;Assumptions!$B$13,FALSE())</f>
        <v>1</v>
      </c>
      <c r="T365" s="18" t="n">
        <f aca="false">IF($S$365,($Q$365+Assumptions!$B$14*Assumptions!$B$13)/($R$365+Assumptions!$B$14),IF($R$365&gt;Assumptions!$B$4,$Q$365/$R$365,Assumptions!$B$4))</f>
        <v>39.566486736518</v>
      </c>
      <c r="U365" s="18" t="n">
        <f aca="false">IF($B$365=1,$I$365,$D$120*$T$365)</f>
        <v>30000000</v>
      </c>
      <c r="V365" s="18" t="n">
        <f aca="false">IF($C$365=1,$J$365,$AI$120*$T$365)</f>
        <v>300000000</v>
      </c>
      <c r="W365" s="18" t="n">
        <f aca="false">IF($D$365=1,$K$365,$AF$120*$T$365)</f>
        <v>68594493.5522181</v>
      </c>
      <c r="X365" s="18" t="n">
        <f aca="false">IF($E$365=1,$L$365,$AC$120*$T$365)</f>
        <v>94959568.1676432</v>
      </c>
      <c r="Y365" s="18" t="n">
        <f aca="false">IF($F$365=1,$M$365,$Z$120*$T$365)</f>
        <v>30000000</v>
      </c>
      <c r="Z365" s="18" t="n">
        <f aca="false">IF($G$365=1,$N$365,$W$120*$T$365)</f>
        <v>15000000</v>
      </c>
      <c r="AA365" s="18" t="n">
        <f aca="false">IF($H$365=1,$O$365,$T$120*$T$365)</f>
        <v>197832433.68259</v>
      </c>
      <c r="AB365" s="18" t="n">
        <f aca="false">($J$120+$O$120)*$T$365</f>
        <v>11098907.1275913</v>
      </c>
      <c r="AC365" s="18" t="n">
        <f aca="false">Assumptions!$B$20*$T$365</f>
        <v>356098380.628662</v>
      </c>
      <c r="AD365" s="18" t="n">
        <f aca="false">IF($S$365,Assumptions!$B$14*($T$365-Assumptions!$B$13),Assumptions!$B$4)</f>
        <v>96416216.841295</v>
      </c>
      <c r="AE365" s="18" t="n">
        <f aca="false">$U$365+$V$365+$W$365+$X$365+$Y$365+$Z$365+$AA$365+$AB$365+$AC$365+$AD$365</f>
        <v>1200000000</v>
      </c>
      <c r="AF365" s="18" t="n">
        <f aca="false">IF(AND(IF($B$365=1,$U$365&gt;=INDEX($U$263:$U$390,1+$A$365-Assumptions!$B$77),$U$365&gt;INDEX($U$263:$U$390,1+$A$365+Assumptions!$B$77)),IF($C$365=1,$V$365&gt;=INDEX($V$263:$V$390,1+$A$365-Assumptions!$B$78),$V$365&gt;INDEX($V$263:$V$390,1+$A$365+Assumptions!$B$78)),IF($D$365=1,$W$365&gt;=INDEX($W$263:$W$390,1+$A$365-Assumptions!$B$79),$W$365&gt;INDEX($W$263:$W$390,1+$A$365+Assumptions!$B$79)),IF($E$365=1,$X$365&gt;=INDEX($X$263:$X$390,1+$A$365-Assumptions!$B$80),$X$365&gt;INDEX($X$263:$X$390,1+$A$365+Assumptions!$B$80)),IF($F$365=1,$Y$365&gt;=INDEX($Y$263:$Y$390,1+$A$365-Assumptions!$B$81),$Y$365&gt;INDEX($Y$263:$Y$390,1+$A$365+Assumptions!$B$81)),IF($G$365=1,$Z$365&gt;=INDEX($Z$263:$Z$390,1+$A$365-Assumptions!$B$82),$Z$365&gt;INDEX($Z$263:$Z$390,1+$A$365+Assumptions!$B$82)),IF($H$365=1,$AA$365&gt;=INDEX($AA$263:$AA$390,1+$A$365-Assumptions!$B$83),$AA$365&gt;INDEX($AA$263:$AA$390,1+$A$365+Assumptions!$B$83))),1,0)</f>
        <v>0</v>
      </c>
      <c r="AG365" s="16"/>
      <c r="AH365" s="16"/>
      <c r="AI365" s="16"/>
    </row>
    <row r="366" customFormat="false" ht="23.85" hidden="true" customHeight="false" outlineLevel="0" collapsed="false">
      <c r="A366" s="6" t="n">
        <f aca="false">ROW()-ROW($A$263)+Assumptions!$B$4</f>
        <v>103</v>
      </c>
      <c r="B366" s="18" t="n">
        <f aca="false">MOD(QUOTIENT($A$366,Assumptions!$B$77),2)</f>
        <v>1</v>
      </c>
      <c r="C366" s="18" t="n">
        <f aca="false">MOD(QUOTIENT($A$366,Assumptions!$B$78),2)</f>
        <v>1</v>
      </c>
      <c r="D366" s="18" t="n">
        <f aca="false">MOD(QUOTIENT($A$366,Assumptions!$B$79),2)</f>
        <v>0</v>
      </c>
      <c r="E366" s="18" t="n">
        <f aca="false">MOD(QUOTIENT($A$366,Assumptions!$B$80),2)</f>
        <v>0</v>
      </c>
      <c r="F366" s="18" t="n">
        <f aca="false">MOD(QUOTIENT($A$366,Assumptions!$B$81),2)</f>
        <v>1</v>
      </c>
      <c r="G366" s="18" t="n">
        <f aca="false">MOD(QUOTIENT($A$366,Assumptions!$B$82),2)</f>
        <v>1</v>
      </c>
      <c r="H366" s="18" t="n">
        <f aca="false">MOD(QUOTIENT($A$366,Assumptions!$B$83),2)</f>
        <v>1</v>
      </c>
      <c r="I366" s="18" t="n">
        <f aca="false">IF($B$366=1,MIN(Assumptions!$B$67,MAX(Assumptions!$B$4,Assumptions!$B$25-(Assumptions!$B$4))),Assumptions!$B$4)</f>
        <v>30000000</v>
      </c>
      <c r="J366" s="18" t="n">
        <f aca="false">IF($C$366=1,MIN(Assumptions!$B$66,MAX(Assumptions!$B$4,Assumptions!$B$25-($I$366))),Assumptions!$B$4)</f>
        <v>300000000</v>
      </c>
      <c r="K366" s="18" t="n">
        <f aca="false">IF($D$366=1,MIN(Assumptions!$B$61,MAX(Assumptions!$B$4,Assumptions!$B$25-($I$366+$J$366))),Assumptions!$B$4)</f>
        <v>0</v>
      </c>
      <c r="L366" s="18" t="n">
        <f aca="false">IF($E$366=1,MIN(Assumptions!$B$56,MAX(Assumptions!$B$4,Assumptions!$B$25-($I$366+$J$366+$K$366))),Assumptions!$B$4)</f>
        <v>0</v>
      </c>
      <c r="M366" s="18" t="n">
        <f aca="false">IF($F$366=1,MIN(Assumptions!$B$51,MAX(Assumptions!$B$4,Assumptions!$B$25-($I$366+$J$366+$K$366+$L$366))),Assumptions!$B$4)</f>
        <v>30000000</v>
      </c>
      <c r="N366" s="18" t="n">
        <f aca="false">IF($G$366=1,MIN(Assumptions!$B$46,MAX(Assumptions!$B$4,Assumptions!$B$25-($I$366+$J$366+$K$366+$L$366+$M$366))),Assumptions!$B$4)</f>
        <v>15000000</v>
      </c>
      <c r="O366" s="18" t="n">
        <f aca="false">IF($H$366=1,MIN(Assumptions!$B$41,MAX(Assumptions!$B$4,Assumptions!$B$25-($I$366+$J$366+$K$366+$L$366+$M$366+$N$366))),Assumptions!$B$4)</f>
        <v>5000000</v>
      </c>
      <c r="P366" s="18" t="n">
        <f aca="false">$I$366+$J$366+$K$366+$L$366+$M$366+$N$366+$O$366</f>
        <v>380000000</v>
      </c>
      <c r="Q366" s="18" t="n">
        <f aca="false">MAX(Assumptions!$B$4,Assumptions!$B$25-$P$366)</f>
        <v>820000000</v>
      </c>
      <c r="R366" s="18" t="n">
        <f aca="false">$J$120+$O$120+Assumptions!$B$20+IF($B$366=0,$D$120,Assumptions!$B$4)+IF($C$366=0,$AI$120,Assumptions!$B$4)+IF($D$366=0,$AF$120,Assumptions!$B$4)+IF($E$366=0,$AC$120,Assumptions!$B$4)+IF($F$366=0,$Z$120,Assumptions!$B$4)+IF($G$366=0,$W$120,Assumptions!$B$4)+IF($H$366=0,$T$120,Assumptions!$B$4)</f>
        <v>13414164.1892672</v>
      </c>
      <c r="S366" s="18" t="n">
        <f aca="false">IF($R$366&gt;Assumptions!$B$4,$Q$366/$R$366&gt;Assumptions!$B$13,FALSE())</f>
        <v>1</v>
      </c>
      <c r="T366" s="18" t="n">
        <f aca="false">IF($S$366,($Q$366+Assumptions!$B$14*Assumptions!$B$13)/($R$366+Assumptions!$B$14),IF($R$366&gt;Assumptions!$B$4,$Q$366/$R$366,Assumptions!$B$4))</f>
        <v>51.6835185447383</v>
      </c>
      <c r="U366" s="18" t="n">
        <f aca="false">IF($B$366=1,$I$366,$D$120*$T$366)</f>
        <v>30000000</v>
      </c>
      <c r="V366" s="18" t="n">
        <f aca="false">IF($C$366=1,$J$366,$AI$120*$T$366)</f>
        <v>300000000</v>
      </c>
      <c r="W366" s="18" t="n">
        <f aca="false">IF($D$366=1,$K$366,$AF$120*$T$366)</f>
        <v>89601202.2290808</v>
      </c>
      <c r="X366" s="18" t="n">
        <f aca="false">IF($E$366=1,$L$366,$AC$120*$T$366)</f>
        <v>124040444.507372</v>
      </c>
      <c r="Y366" s="18" t="n">
        <f aca="false">IF($F$366=1,$M$366,$Z$120*$T$366)</f>
        <v>30000000</v>
      </c>
      <c r="Z366" s="18" t="n">
        <f aca="false">IF($G$366=1,$N$366,$W$120*$T$366)</f>
        <v>15000000</v>
      </c>
      <c r="AA366" s="18" t="n">
        <f aca="false">IF($H$366=1,$O$366,$T$120*$T$366)</f>
        <v>5000000</v>
      </c>
      <c r="AB366" s="18" t="n">
        <f aca="false">($J$120+$O$120)*$T$366</f>
        <v>14497889.9990572</v>
      </c>
      <c r="AC366" s="18" t="n">
        <f aca="false">Assumptions!$B$20*$T$366</f>
        <v>465151666.902645</v>
      </c>
      <c r="AD366" s="18" t="n">
        <f aca="false">IF($S$366,Assumptions!$B$14*($T$366-Assumptions!$B$13),Assumptions!$B$4)</f>
        <v>126708796.361846</v>
      </c>
      <c r="AE366" s="18" t="n">
        <f aca="false">$U$366+$V$366+$W$366+$X$366+$Y$366+$Z$366+$AA$366+$AB$366+$AC$366+$AD$366</f>
        <v>1200000000</v>
      </c>
      <c r="AF366" s="18" t="n">
        <f aca="false">IF(AND(IF($B$366=1,$U$366&gt;=INDEX($U$263:$U$390,1+$A$366-Assumptions!$B$77),$U$366&gt;INDEX($U$263:$U$390,1+$A$366+Assumptions!$B$77)),IF($C$366=1,$V$366&gt;=INDEX($V$263:$V$390,1+$A$366-Assumptions!$B$78),$V$366&gt;INDEX($V$263:$V$390,1+$A$366+Assumptions!$B$78)),IF($D$366=1,$W$366&gt;=INDEX($W$263:$W$390,1+$A$366-Assumptions!$B$79),$W$366&gt;INDEX($W$263:$W$390,1+$A$366+Assumptions!$B$79)),IF($E$366=1,$X$366&gt;=INDEX($X$263:$X$390,1+$A$366-Assumptions!$B$80),$X$366&gt;INDEX($X$263:$X$390,1+$A$366+Assumptions!$B$80)),IF($F$366=1,$Y$366&gt;=INDEX($Y$263:$Y$390,1+$A$366-Assumptions!$B$81),$Y$366&gt;INDEX($Y$263:$Y$390,1+$A$366+Assumptions!$B$81)),IF($G$366=1,$Z$366&gt;=INDEX($Z$263:$Z$390,1+$A$366-Assumptions!$B$82),$Z$366&gt;INDEX($Z$263:$Z$390,1+$A$366+Assumptions!$B$82)),IF($H$366=1,$AA$366&gt;=INDEX($AA$263:$AA$390,1+$A$366-Assumptions!$B$83),$AA$366&gt;INDEX($AA$263:$AA$390,1+$A$366+Assumptions!$B$83))),1,0)</f>
        <v>0</v>
      </c>
      <c r="AG366" s="16"/>
      <c r="AH366" s="16"/>
      <c r="AI366" s="16"/>
    </row>
    <row r="367" customFormat="false" ht="23.85" hidden="true" customHeight="false" outlineLevel="0" collapsed="false">
      <c r="A367" s="6" t="n">
        <f aca="false">ROW()-ROW($A$263)+Assumptions!$B$4</f>
        <v>104</v>
      </c>
      <c r="B367" s="18" t="n">
        <f aca="false">MOD(QUOTIENT($A$367,Assumptions!$B$77),2)</f>
        <v>1</v>
      </c>
      <c r="C367" s="18" t="n">
        <f aca="false">MOD(QUOTIENT($A$367,Assumptions!$B$78),2)</f>
        <v>1</v>
      </c>
      <c r="D367" s="18" t="n">
        <f aca="false">MOD(QUOTIENT($A$367,Assumptions!$B$79),2)</f>
        <v>0</v>
      </c>
      <c r="E367" s="18" t="n">
        <f aca="false">MOD(QUOTIENT($A$367,Assumptions!$B$80),2)</f>
        <v>1</v>
      </c>
      <c r="F367" s="18" t="n">
        <f aca="false">MOD(QUOTIENT($A$367,Assumptions!$B$81),2)</f>
        <v>0</v>
      </c>
      <c r="G367" s="18" t="n">
        <f aca="false">MOD(QUOTIENT($A$367,Assumptions!$B$82),2)</f>
        <v>0</v>
      </c>
      <c r="H367" s="18" t="n">
        <f aca="false">MOD(QUOTIENT($A$367,Assumptions!$B$83),2)</f>
        <v>0</v>
      </c>
      <c r="I367" s="18" t="n">
        <f aca="false">IF($B$367=1,MIN(Assumptions!$B$67,MAX(Assumptions!$B$4,Assumptions!$B$25-(Assumptions!$B$4))),Assumptions!$B$4)</f>
        <v>30000000</v>
      </c>
      <c r="J367" s="18" t="n">
        <f aca="false">IF($C$367=1,MIN(Assumptions!$B$66,MAX(Assumptions!$B$4,Assumptions!$B$25-($I$367))),Assumptions!$B$4)</f>
        <v>300000000</v>
      </c>
      <c r="K367" s="18" t="n">
        <f aca="false">IF($D$367=1,MIN(Assumptions!$B$61,MAX(Assumptions!$B$4,Assumptions!$B$25-($I$367+$J$367))),Assumptions!$B$4)</f>
        <v>0</v>
      </c>
      <c r="L367" s="18" t="n">
        <f aca="false">IF($E$367=1,MIN(Assumptions!$B$56,MAX(Assumptions!$B$4,Assumptions!$B$25-($I$367+$J$367+$K$367))),Assumptions!$B$4)</f>
        <v>60000000</v>
      </c>
      <c r="M367" s="18" t="n">
        <f aca="false">IF($F$367=1,MIN(Assumptions!$B$51,MAX(Assumptions!$B$4,Assumptions!$B$25-($I$367+$J$367+$K$367+$L$367))),Assumptions!$B$4)</f>
        <v>0</v>
      </c>
      <c r="N367" s="18" t="n">
        <f aca="false">IF($G$367=1,MIN(Assumptions!$B$46,MAX(Assumptions!$B$4,Assumptions!$B$25-($I$367+$J$367+$K$367+$L$367+$M$367))),Assumptions!$B$4)</f>
        <v>0</v>
      </c>
      <c r="O367" s="18" t="n">
        <f aca="false">IF($H$367=1,MIN(Assumptions!$B$41,MAX(Assumptions!$B$4,Assumptions!$B$25-($I$367+$J$367+$K$367+$L$367+$M$367+$N$367))),Assumptions!$B$4)</f>
        <v>0</v>
      </c>
      <c r="P367" s="18" t="n">
        <f aca="false">$I$367+$J$367+$K$367+$L$367+$M$367+$N$367+$O$367</f>
        <v>390000000</v>
      </c>
      <c r="Q367" s="18" t="n">
        <f aca="false">MAX(Assumptions!$B$4,Assumptions!$B$25-$P$367)</f>
        <v>810000000</v>
      </c>
      <c r="R367" s="18" t="n">
        <f aca="false">$J$120+$O$120+Assumptions!$B$20+IF($B$367=0,$D$120,Assumptions!$B$4)+IF($C$367=0,$AI$120,Assumptions!$B$4)+IF($D$367=0,$AF$120,Assumptions!$B$4)+IF($E$367=0,$AC$120,Assumptions!$B$4)+IF($F$367=0,$Z$120,Assumptions!$B$4)+IF($G$367=0,$W$120,Assumptions!$B$4)+IF($H$367=0,$T$120,Assumptions!$B$4)</f>
        <v>24014164.1892672</v>
      </c>
      <c r="S367" s="18" t="n">
        <f aca="false">IF($R$367&gt;Assumptions!$B$4,$Q$367/$R$367&gt;Assumptions!$B$13,FALSE())</f>
        <v>1</v>
      </c>
      <c r="T367" s="18" t="n">
        <f aca="false">IF($S$367,($Q$367+Assumptions!$B$14*Assumptions!$B$13)/($R$367+Assumptions!$B$14),IF($R$367&gt;Assumptions!$B$4,$Q$367/$R$367,Assumptions!$B$4))</f>
        <v>30.6439982116765</v>
      </c>
      <c r="U367" s="18" t="n">
        <f aca="false">IF($B$367=1,$I$367,$D$120*$T$367)</f>
        <v>30000000</v>
      </c>
      <c r="V367" s="18" t="n">
        <f aca="false">IF($C$367=1,$J$367,$AI$120*$T$367)</f>
        <v>300000000</v>
      </c>
      <c r="W367" s="18" t="n">
        <f aca="false">IF($D$367=1,$K$367,$AF$120*$T$367)</f>
        <v>53126009.1840545</v>
      </c>
      <c r="X367" s="18" t="n">
        <f aca="false">IF($E$367=1,$L$367,$AC$120*$T$367)</f>
        <v>60000000</v>
      </c>
      <c r="Y367" s="18" t="n">
        <f aca="false">IF($F$367=1,$M$367,$Z$120*$T$367)</f>
        <v>91931994.6350294</v>
      </c>
      <c r="Z367" s="18" t="n">
        <f aca="false">IF($G$367=1,$N$367,$W$120*$T$367)</f>
        <v>153219991.058382</v>
      </c>
      <c r="AA367" s="18" t="n">
        <f aca="false">IF($H$367=1,$O$367,$T$120*$T$367)</f>
        <v>153219991.058382</v>
      </c>
      <c r="AB367" s="18" t="n">
        <f aca="false">($J$120+$O$120)*$T$367</f>
        <v>8596034.6298718</v>
      </c>
      <c r="AC367" s="18" t="n">
        <f aca="false">Assumptions!$B$20*$T$367</f>
        <v>275795983.905088</v>
      </c>
      <c r="AD367" s="18" t="n">
        <f aca="false">IF($S$367,Assumptions!$B$14*($T$367-Assumptions!$B$13),Assumptions!$B$4)</f>
        <v>74109995.5291912</v>
      </c>
      <c r="AE367" s="18" t="n">
        <f aca="false">$U$367+$V$367+$W$367+$X$367+$Y$367+$Z$367+$AA$367+$AB$367+$AC$367+$AD$367</f>
        <v>1200000000</v>
      </c>
      <c r="AF367" s="18" t="n">
        <f aca="false">IF(AND(IF($B$367=1,$U$367&gt;=INDEX($U$263:$U$390,1+$A$367-Assumptions!$B$77),$U$367&gt;INDEX($U$263:$U$390,1+$A$367+Assumptions!$B$77)),IF($C$367=1,$V$367&gt;=INDEX($V$263:$V$390,1+$A$367-Assumptions!$B$78),$V$367&gt;INDEX($V$263:$V$390,1+$A$367+Assumptions!$B$78)),IF($D$367=1,$W$367&gt;=INDEX($W$263:$W$390,1+$A$367-Assumptions!$B$79),$W$367&gt;INDEX($W$263:$W$390,1+$A$367+Assumptions!$B$79)),IF($E$367=1,$X$367&gt;=INDEX($X$263:$X$390,1+$A$367-Assumptions!$B$80),$X$367&gt;INDEX($X$263:$X$390,1+$A$367+Assumptions!$B$80)),IF($F$367=1,$Y$367&gt;=INDEX($Y$263:$Y$390,1+$A$367-Assumptions!$B$81),$Y$367&gt;INDEX($Y$263:$Y$390,1+$A$367+Assumptions!$B$81)),IF($G$367=1,$Z$367&gt;=INDEX($Z$263:$Z$390,1+$A$367-Assumptions!$B$82),$Z$367&gt;INDEX($Z$263:$Z$390,1+$A$367+Assumptions!$B$82)),IF($H$367=1,$AA$367&gt;=INDEX($AA$263:$AA$390,1+$A$367-Assumptions!$B$83),$AA$367&gt;INDEX($AA$263:$AA$390,1+$A$367+Assumptions!$B$83))),1,0)</f>
        <v>0</v>
      </c>
      <c r="AG367" s="16"/>
      <c r="AH367" s="16"/>
      <c r="AI367" s="16"/>
    </row>
    <row r="368" customFormat="false" ht="23.85" hidden="true" customHeight="false" outlineLevel="0" collapsed="false">
      <c r="A368" s="6" t="n">
        <f aca="false">ROW()-ROW($A$263)+Assumptions!$B$4</f>
        <v>105</v>
      </c>
      <c r="B368" s="18" t="n">
        <f aca="false">MOD(QUOTIENT($A$368,Assumptions!$B$77),2)</f>
        <v>1</v>
      </c>
      <c r="C368" s="18" t="n">
        <f aca="false">MOD(QUOTIENT($A$368,Assumptions!$B$78),2)</f>
        <v>1</v>
      </c>
      <c r="D368" s="18" t="n">
        <f aca="false">MOD(QUOTIENT($A$368,Assumptions!$B$79),2)</f>
        <v>0</v>
      </c>
      <c r="E368" s="18" t="n">
        <f aca="false">MOD(QUOTIENT($A$368,Assumptions!$B$80),2)</f>
        <v>1</v>
      </c>
      <c r="F368" s="18" t="n">
        <f aca="false">MOD(QUOTIENT($A$368,Assumptions!$B$81),2)</f>
        <v>0</v>
      </c>
      <c r="G368" s="18" t="n">
        <f aca="false">MOD(QUOTIENT($A$368,Assumptions!$B$82),2)</f>
        <v>0</v>
      </c>
      <c r="H368" s="18" t="n">
        <f aca="false">MOD(QUOTIENT($A$368,Assumptions!$B$83),2)</f>
        <v>1</v>
      </c>
      <c r="I368" s="18" t="n">
        <f aca="false">IF($B$368=1,MIN(Assumptions!$B$67,MAX(Assumptions!$B$4,Assumptions!$B$25-(Assumptions!$B$4))),Assumptions!$B$4)</f>
        <v>30000000</v>
      </c>
      <c r="J368" s="18" t="n">
        <f aca="false">IF($C$368=1,MIN(Assumptions!$B$66,MAX(Assumptions!$B$4,Assumptions!$B$25-($I$368))),Assumptions!$B$4)</f>
        <v>300000000</v>
      </c>
      <c r="K368" s="18" t="n">
        <f aca="false">IF($D$368=1,MIN(Assumptions!$B$61,MAX(Assumptions!$B$4,Assumptions!$B$25-($I$368+$J$368))),Assumptions!$B$4)</f>
        <v>0</v>
      </c>
      <c r="L368" s="18" t="n">
        <f aca="false">IF($E$368=1,MIN(Assumptions!$B$56,MAX(Assumptions!$B$4,Assumptions!$B$25-($I$368+$J$368+$K$368))),Assumptions!$B$4)</f>
        <v>60000000</v>
      </c>
      <c r="M368" s="18" t="n">
        <f aca="false">IF($F$368=1,MIN(Assumptions!$B$51,MAX(Assumptions!$B$4,Assumptions!$B$25-($I$368+$J$368+$K$368+$L$368))),Assumptions!$B$4)</f>
        <v>0</v>
      </c>
      <c r="N368" s="18" t="n">
        <f aca="false">IF($G$368=1,MIN(Assumptions!$B$46,MAX(Assumptions!$B$4,Assumptions!$B$25-($I$368+$J$368+$K$368+$L$368+$M$368))),Assumptions!$B$4)</f>
        <v>0</v>
      </c>
      <c r="O368" s="18" t="n">
        <f aca="false">IF($H$368=1,MIN(Assumptions!$B$41,MAX(Assumptions!$B$4,Assumptions!$B$25-($I$368+$J$368+$K$368+$L$368+$M$368+$N$368))),Assumptions!$B$4)</f>
        <v>5000000</v>
      </c>
      <c r="P368" s="18" t="n">
        <f aca="false">$I$368+$J$368+$K$368+$L$368+$M$368+$N$368+$O$368</f>
        <v>395000000</v>
      </c>
      <c r="Q368" s="18" t="n">
        <f aca="false">MAX(Assumptions!$B$4,Assumptions!$B$25-$P$368)</f>
        <v>805000000</v>
      </c>
      <c r="R368" s="18" t="n">
        <f aca="false">$J$120+$O$120+Assumptions!$B$20+IF($B$368=0,$D$120,Assumptions!$B$4)+IF($C$368=0,$AI$120,Assumptions!$B$4)+IF($D$368=0,$AF$120,Assumptions!$B$4)+IF($E$368=0,$AC$120,Assumptions!$B$4)+IF($F$368=0,$Z$120,Assumptions!$B$4)+IF($G$368=0,$W$120,Assumptions!$B$4)+IF($H$368=0,$T$120,Assumptions!$B$4)</f>
        <v>19014164.1892672</v>
      </c>
      <c r="S368" s="18" t="n">
        <f aca="false">IF($R$368&gt;Assumptions!$B$4,$Q$368/$R$368&gt;Assumptions!$B$13,FALSE())</f>
        <v>1</v>
      </c>
      <c r="T368" s="18" t="n">
        <f aca="false">IF($S$368,($Q$368+Assumptions!$B$14*Assumptions!$B$13)/($R$368+Assumptions!$B$14),IF($R$368&gt;Assumptions!$B$4,$Q$368/$R$368,Assumptions!$B$4))</f>
        <v>37.5334125414381</v>
      </c>
      <c r="U368" s="18" t="n">
        <f aca="false">IF($B$368=1,$I$368,$D$120*$T$368)</f>
        <v>30000000</v>
      </c>
      <c r="V368" s="18" t="n">
        <f aca="false">IF($C$368=1,$J$368,$AI$120*$T$368)</f>
        <v>300000000</v>
      </c>
      <c r="W368" s="18" t="n">
        <f aca="false">IF($D$368=1,$K$368,$AF$120*$T$368)</f>
        <v>65069851.7083701</v>
      </c>
      <c r="X368" s="18" t="n">
        <f aca="false">IF($E$368=1,$L$368,$AC$120*$T$368)</f>
        <v>60000000</v>
      </c>
      <c r="Y368" s="18" t="n">
        <f aca="false">IF($F$368=1,$M$368,$Z$120*$T$368)</f>
        <v>112600237.624314</v>
      </c>
      <c r="Z368" s="18" t="n">
        <f aca="false">IF($G$368=1,$N$368,$W$120*$T$368)</f>
        <v>187667062.707191</v>
      </c>
      <c r="AA368" s="18" t="n">
        <f aca="false">IF($H$368=1,$O$368,$T$120*$T$368)</f>
        <v>5000000</v>
      </c>
      <c r="AB368" s="18" t="n">
        <f aca="false">($J$120+$O$120)*$T$368</f>
        <v>10528603.7335862</v>
      </c>
      <c r="AC368" s="18" t="n">
        <f aca="false">Assumptions!$B$20*$T$368</f>
        <v>337800712.872943</v>
      </c>
      <c r="AD368" s="18" t="n">
        <f aca="false">IF($S$368,Assumptions!$B$14*($T$368-Assumptions!$B$13),Assumptions!$B$4)</f>
        <v>91333531.3535953</v>
      </c>
      <c r="AE368" s="18" t="n">
        <f aca="false">$U$368+$V$368+$W$368+$X$368+$Y$368+$Z$368+$AA$368+$AB$368+$AC$368+$AD$368</f>
        <v>1200000000</v>
      </c>
      <c r="AF368" s="18" t="n">
        <f aca="false">IF(AND(IF($B$368=1,$U$368&gt;=INDEX($U$263:$U$390,1+$A$368-Assumptions!$B$77),$U$368&gt;INDEX($U$263:$U$390,1+$A$368+Assumptions!$B$77)),IF($C$368=1,$V$368&gt;=INDEX($V$263:$V$390,1+$A$368-Assumptions!$B$78),$V$368&gt;INDEX($V$263:$V$390,1+$A$368+Assumptions!$B$78)),IF($D$368=1,$W$368&gt;=INDEX($W$263:$W$390,1+$A$368-Assumptions!$B$79),$W$368&gt;INDEX($W$263:$W$390,1+$A$368+Assumptions!$B$79)),IF($E$368=1,$X$368&gt;=INDEX($X$263:$X$390,1+$A$368-Assumptions!$B$80),$X$368&gt;INDEX($X$263:$X$390,1+$A$368+Assumptions!$B$80)),IF($F$368=1,$Y$368&gt;=INDEX($Y$263:$Y$390,1+$A$368-Assumptions!$B$81),$Y$368&gt;INDEX($Y$263:$Y$390,1+$A$368+Assumptions!$B$81)),IF($G$368=1,$Z$368&gt;=INDEX($Z$263:$Z$390,1+$A$368-Assumptions!$B$82),$Z$368&gt;INDEX($Z$263:$Z$390,1+$A$368+Assumptions!$B$82)),IF($H$368=1,$AA$368&gt;=INDEX($AA$263:$AA$390,1+$A$368-Assumptions!$B$83),$AA$368&gt;INDEX($AA$263:$AA$390,1+$A$368+Assumptions!$B$83))),1,0)</f>
        <v>0</v>
      </c>
      <c r="AG368" s="16"/>
      <c r="AH368" s="16"/>
      <c r="AI368" s="16"/>
    </row>
    <row r="369" customFormat="false" ht="23.85" hidden="true" customHeight="false" outlineLevel="0" collapsed="false">
      <c r="A369" s="6" t="n">
        <f aca="false">ROW()-ROW($A$263)+Assumptions!$B$4</f>
        <v>106</v>
      </c>
      <c r="B369" s="18" t="n">
        <f aca="false">MOD(QUOTIENT($A$369,Assumptions!$B$77),2)</f>
        <v>1</v>
      </c>
      <c r="C369" s="18" t="n">
        <f aca="false">MOD(QUOTIENT($A$369,Assumptions!$B$78),2)</f>
        <v>1</v>
      </c>
      <c r="D369" s="18" t="n">
        <f aca="false">MOD(QUOTIENT($A$369,Assumptions!$B$79),2)</f>
        <v>0</v>
      </c>
      <c r="E369" s="18" t="n">
        <f aca="false">MOD(QUOTIENT($A$369,Assumptions!$B$80),2)</f>
        <v>1</v>
      </c>
      <c r="F369" s="18" t="n">
        <f aca="false">MOD(QUOTIENT($A$369,Assumptions!$B$81),2)</f>
        <v>0</v>
      </c>
      <c r="G369" s="18" t="n">
        <f aca="false">MOD(QUOTIENT($A$369,Assumptions!$B$82),2)</f>
        <v>1</v>
      </c>
      <c r="H369" s="18" t="n">
        <f aca="false">MOD(QUOTIENT($A$369,Assumptions!$B$83),2)</f>
        <v>0</v>
      </c>
      <c r="I369" s="18" t="n">
        <f aca="false">IF($B$369=1,MIN(Assumptions!$B$67,MAX(Assumptions!$B$4,Assumptions!$B$25-(Assumptions!$B$4))),Assumptions!$B$4)</f>
        <v>30000000</v>
      </c>
      <c r="J369" s="18" t="n">
        <f aca="false">IF($C$369=1,MIN(Assumptions!$B$66,MAX(Assumptions!$B$4,Assumptions!$B$25-($I$369))),Assumptions!$B$4)</f>
        <v>300000000</v>
      </c>
      <c r="K369" s="18" t="n">
        <f aca="false">IF($D$369=1,MIN(Assumptions!$B$61,MAX(Assumptions!$B$4,Assumptions!$B$25-($I$369+$J$369))),Assumptions!$B$4)</f>
        <v>0</v>
      </c>
      <c r="L369" s="18" t="n">
        <f aca="false">IF($E$369=1,MIN(Assumptions!$B$56,MAX(Assumptions!$B$4,Assumptions!$B$25-($I$369+$J$369+$K$369))),Assumptions!$B$4)</f>
        <v>60000000</v>
      </c>
      <c r="M369" s="18" t="n">
        <f aca="false">IF($F$369=1,MIN(Assumptions!$B$51,MAX(Assumptions!$B$4,Assumptions!$B$25-($I$369+$J$369+$K$369+$L$369))),Assumptions!$B$4)</f>
        <v>0</v>
      </c>
      <c r="N369" s="18" t="n">
        <f aca="false">IF($G$369=1,MIN(Assumptions!$B$46,MAX(Assumptions!$B$4,Assumptions!$B$25-($I$369+$J$369+$K$369+$L$369+$M$369))),Assumptions!$B$4)</f>
        <v>15000000</v>
      </c>
      <c r="O369" s="18" t="n">
        <f aca="false">IF($H$369=1,MIN(Assumptions!$B$41,MAX(Assumptions!$B$4,Assumptions!$B$25-($I$369+$J$369+$K$369+$L$369+$M$369+$N$369))),Assumptions!$B$4)</f>
        <v>0</v>
      </c>
      <c r="P369" s="18" t="n">
        <f aca="false">$I$369+$J$369+$K$369+$L$369+$M$369+$N$369+$O$369</f>
        <v>405000000</v>
      </c>
      <c r="Q369" s="18" t="n">
        <f aca="false">MAX(Assumptions!$B$4,Assumptions!$B$25-$P$369)</f>
        <v>795000000</v>
      </c>
      <c r="R369" s="18" t="n">
        <f aca="false">$J$120+$O$120+Assumptions!$B$20+IF($B$369=0,$D$120,Assumptions!$B$4)+IF($C$369=0,$AI$120,Assumptions!$B$4)+IF($D$369=0,$AF$120,Assumptions!$B$4)+IF($E$369=0,$AC$120,Assumptions!$B$4)+IF($F$369=0,$Z$120,Assumptions!$B$4)+IF($G$369=0,$W$120,Assumptions!$B$4)+IF($H$369=0,$T$120,Assumptions!$B$4)</f>
        <v>19014164.1892672</v>
      </c>
      <c r="S369" s="18" t="n">
        <f aca="false">IF($R$369&gt;Assumptions!$B$4,$Q$369/$R$369&gt;Assumptions!$B$13,FALSE())</f>
        <v>1</v>
      </c>
      <c r="T369" s="18" t="n">
        <f aca="false">IF($S$369,($Q$369+Assumptions!$B$14*Assumptions!$B$13)/($R$369+Assumptions!$B$14),IF($R$369&gt;Assumptions!$B$4,$Q$369/$R$369,Assumptions!$B$4))</f>
        <v>37.0686024790055</v>
      </c>
      <c r="U369" s="18" t="n">
        <f aca="false">IF($B$369=1,$I$369,$D$120*$T$369)</f>
        <v>30000000</v>
      </c>
      <c r="V369" s="18" t="n">
        <f aca="false">IF($C$369=1,$J$369,$AI$120*$T$369)</f>
        <v>300000000</v>
      </c>
      <c r="W369" s="18" t="n">
        <f aca="false">IF($D$369=1,$K$369,$AF$120*$T$369)</f>
        <v>64264033.1113624</v>
      </c>
      <c r="X369" s="18" t="n">
        <f aca="false">IF($E$369=1,$L$369,$AC$120*$T$369)</f>
        <v>60000000</v>
      </c>
      <c r="Y369" s="18" t="n">
        <f aca="false">IF($F$369=1,$M$369,$Z$120*$T$369)</f>
        <v>111205807.437016</v>
      </c>
      <c r="Z369" s="18" t="n">
        <f aca="false">IF($G$369=1,$N$369,$W$120*$T$369)</f>
        <v>15000000</v>
      </c>
      <c r="AA369" s="18" t="n">
        <f aca="false">IF($H$369=1,$O$369,$T$120*$T$369)</f>
        <v>185343012.395027</v>
      </c>
      <c r="AB369" s="18" t="n">
        <f aca="false">($J$120+$O$120)*$T$369</f>
        <v>10398218.548031</v>
      </c>
      <c r="AC369" s="18" t="n">
        <f aca="false">Assumptions!$B$20*$T$369</f>
        <v>333617422.311049</v>
      </c>
      <c r="AD369" s="18" t="n">
        <f aca="false">IF($S$369,Assumptions!$B$14*($T$369-Assumptions!$B$13),Assumptions!$B$4)</f>
        <v>90171506.1975137</v>
      </c>
      <c r="AE369" s="18" t="n">
        <f aca="false">$U$369+$V$369+$W$369+$X$369+$Y$369+$Z$369+$AA$369+$AB$369+$AC$369+$AD$369</f>
        <v>1200000000</v>
      </c>
      <c r="AF369" s="18" t="n">
        <f aca="false">IF(AND(IF($B$369=1,$U$369&gt;=INDEX($U$263:$U$390,1+$A$369-Assumptions!$B$77),$U$369&gt;INDEX($U$263:$U$390,1+$A$369+Assumptions!$B$77)),IF($C$369=1,$V$369&gt;=INDEX($V$263:$V$390,1+$A$369-Assumptions!$B$78),$V$369&gt;INDEX($V$263:$V$390,1+$A$369+Assumptions!$B$78)),IF($D$369=1,$W$369&gt;=INDEX($W$263:$W$390,1+$A$369-Assumptions!$B$79),$W$369&gt;INDEX($W$263:$W$390,1+$A$369+Assumptions!$B$79)),IF($E$369=1,$X$369&gt;=INDEX($X$263:$X$390,1+$A$369-Assumptions!$B$80),$X$369&gt;INDEX($X$263:$X$390,1+$A$369+Assumptions!$B$80)),IF($F$369=1,$Y$369&gt;=INDEX($Y$263:$Y$390,1+$A$369-Assumptions!$B$81),$Y$369&gt;INDEX($Y$263:$Y$390,1+$A$369+Assumptions!$B$81)),IF($G$369=1,$Z$369&gt;=INDEX($Z$263:$Z$390,1+$A$369-Assumptions!$B$82),$Z$369&gt;INDEX($Z$263:$Z$390,1+$A$369+Assumptions!$B$82)),IF($H$369=1,$AA$369&gt;=INDEX($AA$263:$AA$390,1+$A$369-Assumptions!$B$83),$AA$369&gt;INDEX($AA$263:$AA$390,1+$A$369+Assumptions!$B$83))),1,0)</f>
        <v>0</v>
      </c>
      <c r="AG369" s="16"/>
      <c r="AH369" s="16"/>
      <c r="AI369" s="16"/>
    </row>
    <row r="370" customFormat="false" ht="23.85" hidden="true" customHeight="false" outlineLevel="0" collapsed="false">
      <c r="A370" s="6" t="n">
        <f aca="false">ROW()-ROW($A$263)+Assumptions!$B$4</f>
        <v>107</v>
      </c>
      <c r="B370" s="18" t="n">
        <f aca="false">MOD(QUOTIENT($A$370,Assumptions!$B$77),2)</f>
        <v>1</v>
      </c>
      <c r="C370" s="18" t="n">
        <f aca="false">MOD(QUOTIENT($A$370,Assumptions!$B$78),2)</f>
        <v>1</v>
      </c>
      <c r="D370" s="18" t="n">
        <f aca="false">MOD(QUOTIENT($A$370,Assumptions!$B$79),2)</f>
        <v>0</v>
      </c>
      <c r="E370" s="18" t="n">
        <f aca="false">MOD(QUOTIENT($A$370,Assumptions!$B$80),2)</f>
        <v>1</v>
      </c>
      <c r="F370" s="18" t="n">
        <f aca="false">MOD(QUOTIENT($A$370,Assumptions!$B$81),2)</f>
        <v>0</v>
      </c>
      <c r="G370" s="18" t="n">
        <f aca="false">MOD(QUOTIENT($A$370,Assumptions!$B$82),2)</f>
        <v>1</v>
      </c>
      <c r="H370" s="18" t="n">
        <f aca="false">MOD(QUOTIENT($A$370,Assumptions!$B$83),2)</f>
        <v>1</v>
      </c>
      <c r="I370" s="18" t="n">
        <f aca="false">IF($B$370=1,MIN(Assumptions!$B$67,MAX(Assumptions!$B$4,Assumptions!$B$25-(Assumptions!$B$4))),Assumptions!$B$4)</f>
        <v>30000000</v>
      </c>
      <c r="J370" s="18" t="n">
        <f aca="false">IF($C$370=1,MIN(Assumptions!$B$66,MAX(Assumptions!$B$4,Assumptions!$B$25-($I$370))),Assumptions!$B$4)</f>
        <v>300000000</v>
      </c>
      <c r="K370" s="18" t="n">
        <f aca="false">IF($D$370=1,MIN(Assumptions!$B$61,MAX(Assumptions!$B$4,Assumptions!$B$25-($I$370+$J$370))),Assumptions!$B$4)</f>
        <v>0</v>
      </c>
      <c r="L370" s="18" t="n">
        <f aca="false">IF($E$370=1,MIN(Assumptions!$B$56,MAX(Assumptions!$B$4,Assumptions!$B$25-($I$370+$J$370+$K$370))),Assumptions!$B$4)</f>
        <v>60000000</v>
      </c>
      <c r="M370" s="18" t="n">
        <f aca="false">IF($F$370=1,MIN(Assumptions!$B$51,MAX(Assumptions!$B$4,Assumptions!$B$25-($I$370+$J$370+$K$370+$L$370))),Assumptions!$B$4)</f>
        <v>0</v>
      </c>
      <c r="N370" s="18" t="n">
        <f aca="false">IF($G$370=1,MIN(Assumptions!$B$46,MAX(Assumptions!$B$4,Assumptions!$B$25-($I$370+$J$370+$K$370+$L$370+$M$370))),Assumptions!$B$4)</f>
        <v>15000000</v>
      </c>
      <c r="O370" s="18" t="n">
        <f aca="false">IF($H$370=1,MIN(Assumptions!$B$41,MAX(Assumptions!$B$4,Assumptions!$B$25-($I$370+$J$370+$K$370+$L$370+$M$370+$N$370))),Assumptions!$B$4)</f>
        <v>5000000</v>
      </c>
      <c r="P370" s="18" t="n">
        <f aca="false">$I$370+$J$370+$K$370+$L$370+$M$370+$N$370+$O$370</f>
        <v>410000000</v>
      </c>
      <c r="Q370" s="18" t="n">
        <f aca="false">MAX(Assumptions!$B$4,Assumptions!$B$25-$P$370)</f>
        <v>790000000</v>
      </c>
      <c r="R370" s="18" t="n">
        <f aca="false">$J$120+$O$120+Assumptions!$B$20+IF($B$370=0,$D$120,Assumptions!$B$4)+IF($C$370=0,$AI$120,Assumptions!$B$4)+IF($D$370=0,$AF$120,Assumptions!$B$4)+IF($E$370=0,$AC$120,Assumptions!$B$4)+IF($F$370=0,$Z$120,Assumptions!$B$4)+IF($G$370=0,$W$120,Assumptions!$B$4)+IF($H$370=0,$T$120,Assumptions!$B$4)</f>
        <v>14014164.1892672</v>
      </c>
      <c r="S370" s="18" t="n">
        <f aca="false">IF($R$370&gt;Assumptions!$B$4,$Q$370/$R$370&gt;Assumptions!$B$13,FALSE())</f>
        <v>1</v>
      </c>
      <c r="T370" s="18" t="n">
        <f aca="false">IF($S$370,($Q$370+Assumptions!$B$14*Assumptions!$B$13)/($R$370+Assumptions!$B$14),IF($R$370&gt;Assumptions!$B$4,$Q$370/$R$370,Assumptions!$B$4))</f>
        <v>47.9891074666109</v>
      </c>
      <c r="U370" s="18" t="n">
        <f aca="false">IF($B$370=1,$I$370,$D$120*$T$370)</f>
        <v>30000000</v>
      </c>
      <c r="V370" s="18" t="n">
        <f aca="false">IF($C$370=1,$J$370,$AI$120*$T$370)</f>
        <v>300000000</v>
      </c>
      <c r="W370" s="18" t="n">
        <f aca="false">IF($D$370=1,$K$370,$AF$120*$T$370)</f>
        <v>83196381.4380562</v>
      </c>
      <c r="X370" s="18" t="n">
        <f aca="false">IF($E$370=1,$L$370,$AC$120*$T$370)</f>
        <v>60000000</v>
      </c>
      <c r="Y370" s="18" t="n">
        <f aca="false">IF($F$370=1,$M$370,$Z$120*$T$370)</f>
        <v>143967322.399833</v>
      </c>
      <c r="Z370" s="18" t="n">
        <f aca="false">IF($G$370=1,$N$370,$W$120*$T$370)</f>
        <v>15000000</v>
      </c>
      <c r="AA370" s="18" t="n">
        <f aca="false">IF($H$370=1,$O$370,$T$120*$T$370)</f>
        <v>5000000</v>
      </c>
      <c r="AB370" s="18" t="n">
        <f aca="false">($J$120+$O$120)*$T$370</f>
        <v>13461560.2960857</v>
      </c>
      <c r="AC370" s="18" t="n">
        <f aca="false">Assumptions!$B$20*$T$370</f>
        <v>431901967.199498</v>
      </c>
      <c r="AD370" s="18" t="n">
        <f aca="false">IF($S$370,Assumptions!$B$14*($T$370-Assumptions!$B$13),Assumptions!$B$4)</f>
        <v>117472768.666527</v>
      </c>
      <c r="AE370" s="18" t="n">
        <f aca="false">$U$370+$V$370+$W$370+$X$370+$Y$370+$Z$370+$AA$370+$AB$370+$AC$370+$AD$370</f>
        <v>1200000000</v>
      </c>
      <c r="AF370" s="18" t="n">
        <f aca="false">IF(AND(IF($B$370=1,$U$370&gt;=INDEX($U$263:$U$390,1+$A$370-Assumptions!$B$77),$U$370&gt;INDEX($U$263:$U$390,1+$A$370+Assumptions!$B$77)),IF($C$370=1,$V$370&gt;=INDEX($V$263:$V$390,1+$A$370-Assumptions!$B$78),$V$370&gt;INDEX($V$263:$V$390,1+$A$370+Assumptions!$B$78)),IF($D$370=1,$W$370&gt;=INDEX($W$263:$W$390,1+$A$370-Assumptions!$B$79),$W$370&gt;INDEX($W$263:$W$390,1+$A$370+Assumptions!$B$79)),IF($E$370=1,$X$370&gt;=INDEX($X$263:$X$390,1+$A$370-Assumptions!$B$80),$X$370&gt;INDEX($X$263:$X$390,1+$A$370+Assumptions!$B$80)),IF($F$370=1,$Y$370&gt;=INDEX($Y$263:$Y$390,1+$A$370-Assumptions!$B$81),$Y$370&gt;INDEX($Y$263:$Y$390,1+$A$370+Assumptions!$B$81)),IF($G$370=1,$Z$370&gt;=INDEX($Z$263:$Z$390,1+$A$370-Assumptions!$B$82),$Z$370&gt;INDEX($Z$263:$Z$390,1+$A$370+Assumptions!$B$82)),IF($H$370=1,$AA$370&gt;=INDEX($AA$263:$AA$390,1+$A$370-Assumptions!$B$83),$AA$370&gt;INDEX($AA$263:$AA$390,1+$A$370+Assumptions!$B$83))),1,0)</f>
        <v>0</v>
      </c>
      <c r="AG370" s="16"/>
      <c r="AH370" s="16"/>
      <c r="AI370" s="16"/>
    </row>
    <row r="371" customFormat="false" ht="23.85" hidden="true" customHeight="false" outlineLevel="0" collapsed="false">
      <c r="A371" s="6" t="n">
        <f aca="false">ROW()-ROW($A$263)+Assumptions!$B$4</f>
        <v>108</v>
      </c>
      <c r="B371" s="18" t="n">
        <f aca="false">MOD(QUOTIENT($A$371,Assumptions!$B$77),2)</f>
        <v>1</v>
      </c>
      <c r="C371" s="18" t="n">
        <f aca="false">MOD(QUOTIENT($A$371,Assumptions!$B$78),2)</f>
        <v>1</v>
      </c>
      <c r="D371" s="18" t="n">
        <f aca="false">MOD(QUOTIENT($A$371,Assumptions!$B$79),2)</f>
        <v>0</v>
      </c>
      <c r="E371" s="18" t="n">
        <f aca="false">MOD(QUOTIENT($A$371,Assumptions!$B$80),2)</f>
        <v>1</v>
      </c>
      <c r="F371" s="18" t="n">
        <f aca="false">MOD(QUOTIENT($A$371,Assumptions!$B$81),2)</f>
        <v>1</v>
      </c>
      <c r="G371" s="18" t="n">
        <f aca="false">MOD(QUOTIENT($A$371,Assumptions!$B$82),2)</f>
        <v>0</v>
      </c>
      <c r="H371" s="18" t="n">
        <f aca="false">MOD(QUOTIENT($A$371,Assumptions!$B$83),2)</f>
        <v>0</v>
      </c>
      <c r="I371" s="18" t="n">
        <f aca="false">IF($B$371=1,MIN(Assumptions!$B$67,MAX(Assumptions!$B$4,Assumptions!$B$25-(Assumptions!$B$4))),Assumptions!$B$4)</f>
        <v>30000000</v>
      </c>
      <c r="J371" s="18" t="n">
        <f aca="false">IF($C$371=1,MIN(Assumptions!$B$66,MAX(Assumptions!$B$4,Assumptions!$B$25-($I$371))),Assumptions!$B$4)</f>
        <v>300000000</v>
      </c>
      <c r="K371" s="18" t="n">
        <f aca="false">IF($D$371=1,MIN(Assumptions!$B$61,MAX(Assumptions!$B$4,Assumptions!$B$25-($I$371+$J$371))),Assumptions!$B$4)</f>
        <v>0</v>
      </c>
      <c r="L371" s="18" t="n">
        <f aca="false">IF($E$371=1,MIN(Assumptions!$B$56,MAX(Assumptions!$B$4,Assumptions!$B$25-($I$371+$J$371+$K$371))),Assumptions!$B$4)</f>
        <v>60000000</v>
      </c>
      <c r="M371" s="18" t="n">
        <f aca="false">IF($F$371=1,MIN(Assumptions!$B$51,MAX(Assumptions!$B$4,Assumptions!$B$25-($I$371+$J$371+$K$371+$L$371))),Assumptions!$B$4)</f>
        <v>30000000</v>
      </c>
      <c r="N371" s="18" t="n">
        <f aca="false">IF($G$371=1,MIN(Assumptions!$B$46,MAX(Assumptions!$B$4,Assumptions!$B$25-($I$371+$J$371+$K$371+$L$371+$M$371))),Assumptions!$B$4)</f>
        <v>0</v>
      </c>
      <c r="O371" s="18" t="n">
        <f aca="false">IF($H$371=1,MIN(Assumptions!$B$41,MAX(Assumptions!$B$4,Assumptions!$B$25-($I$371+$J$371+$K$371+$L$371+$M$371+$N$371))),Assumptions!$B$4)</f>
        <v>0</v>
      </c>
      <c r="P371" s="18" t="n">
        <f aca="false">$I$371+$J$371+$K$371+$L$371+$M$371+$N$371+$O$371</f>
        <v>420000000</v>
      </c>
      <c r="Q371" s="18" t="n">
        <f aca="false">MAX(Assumptions!$B$4,Assumptions!$B$25-$P$371)</f>
        <v>780000000</v>
      </c>
      <c r="R371" s="18" t="n">
        <f aca="false">$J$120+$O$120+Assumptions!$B$20+IF($B$371=0,$D$120,Assumptions!$B$4)+IF($C$371=0,$AI$120,Assumptions!$B$4)+IF($D$371=0,$AF$120,Assumptions!$B$4)+IF($E$371=0,$AC$120,Assumptions!$B$4)+IF($F$371=0,$Z$120,Assumptions!$B$4)+IF($G$371=0,$W$120,Assumptions!$B$4)+IF($H$371=0,$T$120,Assumptions!$B$4)</f>
        <v>21014164.1892672</v>
      </c>
      <c r="S371" s="18" t="n">
        <f aca="false">IF($R$371&gt;Assumptions!$B$4,$Q$371/$R$371&gt;Assumptions!$B$13,FALSE())</f>
        <v>1</v>
      </c>
      <c r="T371" s="18" t="n">
        <f aca="false">IF($S$371,($Q$371+Assumptions!$B$14*Assumptions!$B$13)/($R$371+Assumptions!$B$14),IF($R$371&gt;Assumptions!$B$4,$Q$371/$R$371,Assumptions!$B$4))</f>
        <v>33.2778147546135</v>
      </c>
      <c r="U371" s="18" t="n">
        <f aca="false">IF($B$371=1,$I$371,$D$120*$T$371)</f>
        <v>30000000</v>
      </c>
      <c r="V371" s="18" t="n">
        <f aca="false">IF($C$371=1,$J$371,$AI$120*$T$371)</f>
        <v>300000000</v>
      </c>
      <c r="W371" s="18" t="n">
        <f aca="false">IF($D$371=1,$K$371,$AF$120*$T$371)</f>
        <v>57692128.8164421</v>
      </c>
      <c r="X371" s="18" t="n">
        <f aca="false">IF($E$371=1,$L$371,$AC$120*$T$371)</f>
        <v>60000000</v>
      </c>
      <c r="Y371" s="18" t="n">
        <f aca="false">IF($F$371=1,$M$371,$Z$120*$T$371)</f>
        <v>30000000</v>
      </c>
      <c r="Z371" s="18" t="n">
        <f aca="false">IF($G$371=1,$N$371,$W$120*$T$371)</f>
        <v>166389073.773068</v>
      </c>
      <c r="AA371" s="18" t="n">
        <f aca="false">IF($H$371=1,$O$371,$T$120*$T$371)</f>
        <v>166389073.773068</v>
      </c>
      <c r="AB371" s="18" t="n">
        <f aca="false">($J$120+$O$120)*$T$371</f>
        <v>9334853.95936742</v>
      </c>
      <c r="AC371" s="18" t="n">
        <f aca="false">Assumptions!$B$20*$T$371</f>
        <v>299500332.791522</v>
      </c>
      <c r="AD371" s="18" t="n">
        <f aca="false">IF($S$371,Assumptions!$B$14*($T$371-Assumptions!$B$13),Assumptions!$B$4)</f>
        <v>80694536.8865338</v>
      </c>
      <c r="AE371" s="18" t="n">
        <f aca="false">$U$371+$V$371+$W$371+$X$371+$Y$371+$Z$371+$AA$371+$AB$371+$AC$371+$AD$371</f>
        <v>1200000000</v>
      </c>
      <c r="AF371" s="18" t="n">
        <f aca="false">IF(AND(IF($B$371=1,$U$371&gt;=INDEX($U$263:$U$390,1+$A$371-Assumptions!$B$77),$U$371&gt;INDEX($U$263:$U$390,1+$A$371+Assumptions!$B$77)),IF($C$371=1,$V$371&gt;=INDEX($V$263:$V$390,1+$A$371-Assumptions!$B$78),$V$371&gt;INDEX($V$263:$V$390,1+$A$371+Assumptions!$B$78)),IF($D$371=1,$W$371&gt;=INDEX($W$263:$W$390,1+$A$371-Assumptions!$B$79),$W$371&gt;INDEX($W$263:$W$390,1+$A$371+Assumptions!$B$79)),IF($E$371=1,$X$371&gt;=INDEX($X$263:$X$390,1+$A$371-Assumptions!$B$80),$X$371&gt;INDEX($X$263:$X$390,1+$A$371+Assumptions!$B$80)),IF($F$371=1,$Y$371&gt;=INDEX($Y$263:$Y$390,1+$A$371-Assumptions!$B$81),$Y$371&gt;INDEX($Y$263:$Y$390,1+$A$371+Assumptions!$B$81)),IF($G$371=1,$Z$371&gt;=INDEX($Z$263:$Z$390,1+$A$371-Assumptions!$B$82),$Z$371&gt;INDEX($Z$263:$Z$390,1+$A$371+Assumptions!$B$82)),IF($H$371=1,$AA$371&gt;=INDEX($AA$263:$AA$390,1+$A$371-Assumptions!$B$83),$AA$371&gt;INDEX($AA$263:$AA$390,1+$A$371+Assumptions!$B$83))),1,0)</f>
        <v>0</v>
      </c>
      <c r="AG371" s="16"/>
      <c r="AH371" s="16"/>
      <c r="AI371" s="16"/>
    </row>
    <row r="372" customFormat="false" ht="23.85" hidden="true" customHeight="false" outlineLevel="0" collapsed="false">
      <c r="A372" s="6" t="n">
        <f aca="false">ROW()-ROW($A$263)+Assumptions!$B$4</f>
        <v>109</v>
      </c>
      <c r="B372" s="18" t="n">
        <f aca="false">MOD(QUOTIENT($A$372,Assumptions!$B$77),2)</f>
        <v>1</v>
      </c>
      <c r="C372" s="18" t="n">
        <f aca="false">MOD(QUOTIENT($A$372,Assumptions!$B$78),2)</f>
        <v>1</v>
      </c>
      <c r="D372" s="18" t="n">
        <f aca="false">MOD(QUOTIENT($A$372,Assumptions!$B$79),2)</f>
        <v>0</v>
      </c>
      <c r="E372" s="18" t="n">
        <f aca="false">MOD(QUOTIENT($A$372,Assumptions!$B$80),2)</f>
        <v>1</v>
      </c>
      <c r="F372" s="18" t="n">
        <f aca="false">MOD(QUOTIENT($A$372,Assumptions!$B$81),2)</f>
        <v>1</v>
      </c>
      <c r="G372" s="18" t="n">
        <f aca="false">MOD(QUOTIENT($A$372,Assumptions!$B$82),2)</f>
        <v>0</v>
      </c>
      <c r="H372" s="18" t="n">
        <f aca="false">MOD(QUOTIENT($A$372,Assumptions!$B$83),2)</f>
        <v>1</v>
      </c>
      <c r="I372" s="18" t="n">
        <f aca="false">IF($B$372=1,MIN(Assumptions!$B$67,MAX(Assumptions!$B$4,Assumptions!$B$25-(Assumptions!$B$4))),Assumptions!$B$4)</f>
        <v>30000000</v>
      </c>
      <c r="J372" s="18" t="n">
        <f aca="false">IF($C$372=1,MIN(Assumptions!$B$66,MAX(Assumptions!$B$4,Assumptions!$B$25-($I$372))),Assumptions!$B$4)</f>
        <v>300000000</v>
      </c>
      <c r="K372" s="18" t="n">
        <f aca="false">IF($D$372=1,MIN(Assumptions!$B$61,MAX(Assumptions!$B$4,Assumptions!$B$25-($I$372+$J$372))),Assumptions!$B$4)</f>
        <v>0</v>
      </c>
      <c r="L372" s="18" t="n">
        <f aca="false">IF($E$372=1,MIN(Assumptions!$B$56,MAX(Assumptions!$B$4,Assumptions!$B$25-($I$372+$J$372+$K$372))),Assumptions!$B$4)</f>
        <v>60000000</v>
      </c>
      <c r="M372" s="18" t="n">
        <f aca="false">IF($F$372=1,MIN(Assumptions!$B$51,MAX(Assumptions!$B$4,Assumptions!$B$25-($I$372+$J$372+$K$372+$L$372))),Assumptions!$B$4)</f>
        <v>30000000</v>
      </c>
      <c r="N372" s="18" t="n">
        <f aca="false">IF($G$372=1,MIN(Assumptions!$B$46,MAX(Assumptions!$B$4,Assumptions!$B$25-($I$372+$J$372+$K$372+$L$372+$M$372))),Assumptions!$B$4)</f>
        <v>0</v>
      </c>
      <c r="O372" s="18" t="n">
        <f aca="false">IF($H$372=1,MIN(Assumptions!$B$41,MAX(Assumptions!$B$4,Assumptions!$B$25-($I$372+$J$372+$K$372+$L$372+$M$372+$N$372))),Assumptions!$B$4)</f>
        <v>5000000</v>
      </c>
      <c r="P372" s="18" t="n">
        <f aca="false">$I$372+$J$372+$K$372+$L$372+$M$372+$N$372+$O$372</f>
        <v>425000000</v>
      </c>
      <c r="Q372" s="18" t="n">
        <f aca="false">MAX(Assumptions!$B$4,Assumptions!$B$25-$P$372)</f>
        <v>775000000</v>
      </c>
      <c r="R372" s="18" t="n">
        <f aca="false">$J$120+$O$120+Assumptions!$B$20+IF($B$372=0,$D$120,Assumptions!$B$4)+IF($C$372=0,$AI$120,Assumptions!$B$4)+IF($D$372=0,$AF$120,Assumptions!$B$4)+IF($E$372=0,$AC$120,Assumptions!$B$4)+IF($F$372=0,$Z$120,Assumptions!$B$4)+IF($G$372=0,$W$120,Assumptions!$B$4)+IF($H$372=0,$T$120,Assumptions!$B$4)</f>
        <v>16014164.1892672</v>
      </c>
      <c r="S372" s="18" t="n">
        <f aca="false">IF($R$372&gt;Assumptions!$B$4,$Q$372/$R$372&gt;Assumptions!$B$13,FALSE())</f>
        <v>1</v>
      </c>
      <c r="T372" s="18" t="n">
        <f aca="false">IF($S$372,($Q$372+Assumptions!$B$14*Assumptions!$B$13)/($R$372+Assumptions!$B$14),IF($R$372&gt;Assumptions!$B$4,$Q$372/$R$372,Assumptions!$B$4))</f>
        <v>41.9948744135435</v>
      </c>
      <c r="U372" s="18" t="n">
        <f aca="false">IF($B$372=1,$I$372,$D$120*$T$372)</f>
        <v>30000000</v>
      </c>
      <c r="V372" s="18" t="n">
        <f aca="false">IF($C$372=1,$J$372,$AI$120*$T$372)</f>
        <v>300000000</v>
      </c>
      <c r="W372" s="18" t="n">
        <f aca="false">IF($D$372=1,$K$372,$AF$120*$T$372)</f>
        <v>72804471.1517777</v>
      </c>
      <c r="X372" s="18" t="n">
        <f aca="false">IF($E$372=1,$L$372,$AC$120*$T$372)</f>
        <v>60000000</v>
      </c>
      <c r="Y372" s="18" t="n">
        <f aca="false">IF($F$372=1,$M$372,$Z$120*$T$372)</f>
        <v>30000000</v>
      </c>
      <c r="Z372" s="18" t="n">
        <f aca="false">IF($G$372=1,$N$372,$W$120*$T$372)</f>
        <v>209974372.067718</v>
      </c>
      <c r="AA372" s="18" t="n">
        <f aca="false">IF($H$372=1,$O$372,$T$120*$T$372)</f>
        <v>5000000</v>
      </c>
      <c r="AB372" s="18" t="n">
        <f aca="false">($J$120+$O$120)*$T$372</f>
        <v>11780101.0247542</v>
      </c>
      <c r="AC372" s="18" t="n">
        <f aca="false">Assumptions!$B$20*$T$372</f>
        <v>377953869.721892</v>
      </c>
      <c r="AD372" s="18" t="n">
        <f aca="false">IF($S$372,Assumptions!$B$14*($T$372-Assumptions!$B$13),Assumptions!$B$4)</f>
        <v>102487186.033859</v>
      </c>
      <c r="AE372" s="18" t="n">
        <f aca="false">$U$372+$V$372+$W$372+$X$372+$Y$372+$Z$372+$AA$372+$AB$372+$AC$372+$AD$372</f>
        <v>1200000000</v>
      </c>
      <c r="AF372" s="18" t="n">
        <f aca="false">IF(AND(IF($B$372=1,$U$372&gt;=INDEX($U$263:$U$390,1+$A$372-Assumptions!$B$77),$U$372&gt;INDEX($U$263:$U$390,1+$A$372+Assumptions!$B$77)),IF($C$372=1,$V$372&gt;=INDEX($V$263:$V$390,1+$A$372-Assumptions!$B$78),$V$372&gt;INDEX($V$263:$V$390,1+$A$372+Assumptions!$B$78)),IF($D$372=1,$W$372&gt;=INDEX($W$263:$W$390,1+$A$372-Assumptions!$B$79),$W$372&gt;INDEX($W$263:$W$390,1+$A$372+Assumptions!$B$79)),IF($E$372=1,$X$372&gt;=INDEX($X$263:$X$390,1+$A$372-Assumptions!$B$80),$X$372&gt;INDEX($X$263:$X$390,1+$A$372+Assumptions!$B$80)),IF($F$372=1,$Y$372&gt;=INDEX($Y$263:$Y$390,1+$A$372-Assumptions!$B$81),$Y$372&gt;INDEX($Y$263:$Y$390,1+$A$372+Assumptions!$B$81)),IF($G$372=1,$Z$372&gt;=INDEX($Z$263:$Z$390,1+$A$372-Assumptions!$B$82),$Z$372&gt;INDEX($Z$263:$Z$390,1+$A$372+Assumptions!$B$82)),IF($H$372=1,$AA$372&gt;=INDEX($AA$263:$AA$390,1+$A$372-Assumptions!$B$83),$AA$372&gt;INDEX($AA$263:$AA$390,1+$A$372+Assumptions!$B$83))),1,0)</f>
        <v>0</v>
      </c>
      <c r="AG372" s="16"/>
      <c r="AH372" s="16"/>
      <c r="AI372" s="16"/>
    </row>
    <row r="373" customFormat="false" ht="23.85" hidden="true" customHeight="false" outlineLevel="0" collapsed="false">
      <c r="A373" s="6" t="n">
        <f aca="false">ROW()-ROW($A$263)+Assumptions!$B$4</f>
        <v>110</v>
      </c>
      <c r="B373" s="18" t="n">
        <f aca="false">MOD(QUOTIENT($A$373,Assumptions!$B$77),2)</f>
        <v>1</v>
      </c>
      <c r="C373" s="18" t="n">
        <f aca="false">MOD(QUOTIENT($A$373,Assumptions!$B$78),2)</f>
        <v>1</v>
      </c>
      <c r="D373" s="18" t="n">
        <f aca="false">MOD(QUOTIENT($A$373,Assumptions!$B$79),2)</f>
        <v>0</v>
      </c>
      <c r="E373" s="18" t="n">
        <f aca="false">MOD(QUOTIENT($A$373,Assumptions!$B$80),2)</f>
        <v>1</v>
      </c>
      <c r="F373" s="18" t="n">
        <f aca="false">MOD(QUOTIENT($A$373,Assumptions!$B$81),2)</f>
        <v>1</v>
      </c>
      <c r="G373" s="18" t="n">
        <f aca="false">MOD(QUOTIENT($A$373,Assumptions!$B$82),2)</f>
        <v>1</v>
      </c>
      <c r="H373" s="18" t="n">
        <f aca="false">MOD(QUOTIENT($A$373,Assumptions!$B$83),2)</f>
        <v>0</v>
      </c>
      <c r="I373" s="18" t="n">
        <f aca="false">IF($B$373=1,MIN(Assumptions!$B$67,MAX(Assumptions!$B$4,Assumptions!$B$25-(Assumptions!$B$4))),Assumptions!$B$4)</f>
        <v>30000000</v>
      </c>
      <c r="J373" s="18" t="n">
        <f aca="false">IF($C$373=1,MIN(Assumptions!$B$66,MAX(Assumptions!$B$4,Assumptions!$B$25-($I$373))),Assumptions!$B$4)</f>
        <v>300000000</v>
      </c>
      <c r="K373" s="18" t="n">
        <f aca="false">IF($D$373=1,MIN(Assumptions!$B$61,MAX(Assumptions!$B$4,Assumptions!$B$25-($I$373+$J$373))),Assumptions!$B$4)</f>
        <v>0</v>
      </c>
      <c r="L373" s="18" t="n">
        <f aca="false">IF($E$373=1,MIN(Assumptions!$B$56,MAX(Assumptions!$B$4,Assumptions!$B$25-($I$373+$J$373+$K$373))),Assumptions!$B$4)</f>
        <v>60000000</v>
      </c>
      <c r="M373" s="18" t="n">
        <f aca="false">IF($F$373=1,MIN(Assumptions!$B$51,MAX(Assumptions!$B$4,Assumptions!$B$25-($I$373+$J$373+$K$373+$L$373))),Assumptions!$B$4)</f>
        <v>30000000</v>
      </c>
      <c r="N373" s="18" t="n">
        <f aca="false">IF($G$373=1,MIN(Assumptions!$B$46,MAX(Assumptions!$B$4,Assumptions!$B$25-($I$373+$J$373+$K$373+$L$373+$M$373))),Assumptions!$B$4)</f>
        <v>15000000</v>
      </c>
      <c r="O373" s="18" t="n">
        <f aca="false">IF($H$373=1,MIN(Assumptions!$B$41,MAX(Assumptions!$B$4,Assumptions!$B$25-($I$373+$J$373+$K$373+$L$373+$M$373+$N$373))),Assumptions!$B$4)</f>
        <v>0</v>
      </c>
      <c r="P373" s="18" t="n">
        <f aca="false">$I$373+$J$373+$K$373+$L$373+$M$373+$N$373+$O$373</f>
        <v>435000000</v>
      </c>
      <c r="Q373" s="18" t="n">
        <f aca="false">MAX(Assumptions!$B$4,Assumptions!$B$25-$P$373)</f>
        <v>765000000</v>
      </c>
      <c r="R373" s="18" t="n">
        <f aca="false">$J$120+$O$120+Assumptions!$B$20+IF($B$373=0,$D$120,Assumptions!$B$4)+IF($C$373=0,$AI$120,Assumptions!$B$4)+IF($D$373=0,$AF$120,Assumptions!$B$4)+IF($E$373=0,$AC$120,Assumptions!$B$4)+IF($F$373=0,$Z$120,Assumptions!$B$4)+IF($G$373=0,$W$120,Assumptions!$B$4)+IF($H$373=0,$T$120,Assumptions!$B$4)</f>
        <v>16014164.1892672</v>
      </c>
      <c r="S373" s="18" t="n">
        <f aca="false">IF($R$373&gt;Assumptions!$B$4,$Q$373/$R$373&gt;Assumptions!$B$13,FALSE())</f>
        <v>1</v>
      </c>
      <c r="T373" s="18" t="n">
        <f aca="false">IF($S$373,($Q$373+Assumptions!$B$14*Assumptions!$B$13)/($R$373+Assumptions!$B$14),IF($R$373&gt;Assumptions!$B$4,$Q$373/$R$373,Assumptions!$B$4))</f>
        <v>41.4547474114401</v>
      </c>
      <c r="U373" s="18" t="n">
        <f aca="false">IF($B$373=1,$I$373,$D$120*$T$373)</f>
        <v>30000000</v>
      </c>
      <c r="V373" s="18" t="n">
        <f aca="false">IF($C$373=1,$J$373,$AI$120*$T$373)</f>
        <v>300000000</v>
      </c>
      <c r="W373" s="18" t="n">
        <f aca="false">IF($D$373=1,$K$373,$AF$120*$T$373)</f>
        <v>71868079.2398577</v>
      </c>
      <c r="X373" s="18" t="n">
        <f aca="false">IF($E$373=1,$L$373,$AC$120*$T$373)</f>
        <v>60000000</v>
      </c>
      <c r="Y373" s="18" t="n">
        <f aca="false">IF($F$373=1,$M$373,$Z$120*$T$373)</f>
        <v>30000000</v>
      </c>
      <c r="Z373" s="18" t="n">
        <f aca="false">IF($G$373=1,$N$373,$W$120*$T$373)</f>
        <v>15000000</v>
      </c>
      <c r="AA373" s="18" t="n">
        <f aca="false">IF($H$373=1,$O$373,$T$120*$T$373)</f>
        <v>207273737.0572</v>
      </c>
      <c r="AB373" s="18" t="n">
        <f aca="false">($J$120+$O$120)*$T$373</f>
        <v>11628588.4713812</v>
      </c>
      <c r="AC373" s="18" t="n">
        <f aca="false">Assumptions!$B$20*$T$373</f>
        <v>373092726.702961</v>
      </c>
      <c r="AD373" s="18" t="n">
        <f aca="false">IF($S$373,Assumptions!$B$14*($T$373-Assumptions!$B$13),Assumptions!$B$4)</f>
        <v>101136868.5286</v>
      </c>
      <c r="AE373" s="18" t="n">
        <f aca="false">$U$373+$V$373+$W$373+$X$373+$Y$373+$Z$373+$AA$373+$AB$373+$AC$373+$AD$373</f>
        <v>1200000000</v>
      </c>
      <c r="AF373" s="18" t="n">
        <f aca="false">IF(AND(IF($B$373=1,$U$373&gt;=INDEX($U$263:$U$390,1+$A$373-Assumptions!$B$77),$U$373&gt;INDEX($U$263:$U$390,1+$A$373+Assumptions!$B$77)),IF($C$373=1,$V$373&gt;=INDEX($V$263:$V$390,1+$A$373-Assumptions!$B$78),$V$373&gt;INDEX($V$263:$V$390,1+$A$373+Assumptions!$B$78)),IF($D$373=1,$W$373&gt;=INDEX($W$263:$W$390,1+$A$373-Assumptions!$B$79),$W$373&gt;INDEX($W$263:$W$390,1+$A$373+Assumptions!$B$79)),IF($E$373=1,$X$373&gt;=INDEX($X$263:$X$390,1+$A$373-Assumptions!$B$80),$X$373&gt;INDEX($X$263:$X$390,1+$A$373+Assumptions!$B$80)),IF($F$373=1,$Y$373&gt;=INDEX($Y$263:$Y$390,1+$A$373-Assumptions!$B$81),$Y$373&gt;INDEX($Y$263:$Y$390,1+$A$373+Assumptions!$B$81)),IF($G$373=1,$Z$373&gt;=INDEX($Z$263:$Z$390,1+$A$373-Assumptions!$B$82),$Z$373&gt;INDEX($Z$263:$Z$390,1+$A$373+Assumptions!$B$82)),IF($H$373=1,$AA$373&gt;=INDEX($AA$263:$AA$390,1+$A$373-Assumptions!$B$83),$AA$373&gt;INDEX($AA$263:$AA$390,1+$A$373+Assumptions!$B$83))),1,0)</f>
        <v>0</v>
      </c>
      <c r="AG373" s="16"/>
      <c r="AH373" s="16"/>
      <c r="AI373" s="16"/>
    </row>
    <row r="374" customFormat="false" ht="23.85" hidden="true" customHeight="false" outlineLevel="0" collapsed="false">
      <c r="A374" s="6" t="n">
        <f aca="false">ROW()-ROW($A$263)+Assumptions!$B$4</f>
        <v>111</v>
      </c>
      <c r="B374" s="18" t="n">
        <f aca="false">MOD(QUOTIENT($A$374,Assumptions!$B$77),2)</f>
        <v>1</v>
      </c>
      <c r="C374" s="18" t="n">
        <f aca="false">MOD(QUOTIENT($A$374,Assumptions!$B$78),2)</f>
        <v>1</v>
      </c>
      <c r="D374" s="18" t="n">
        <f aca="false">MOD(QUOTIENT($A$374,Assumptions!$B$79),2)</f>
        <v>0</v>
      </c>
      <c r="E374" s="18" t="n">
        <f aca="false">MOD(QUOTIENT($A$374,Assumptions!$B$80),2)</f>
        <v>1</v>
      </c>
      <c r="F374" s="18" t="n">
        <f aca="false">MOD(QUOTIENT($A$374,Assumptions!$B$81),2)</f>
        <v>1</v>
      </c>
      <c r="G374" s="18" t="n">
        <f aca="false">MOD(QUOTIENT($A$374,Assumptions!$B$82),2)</f>
        <v>1</v>
      </c>
      <c r="H374" s="18" t="n">
        <f aca="false">MOD(QUOTIENT($A$374,Assumptions!$B$83),2)</f>
        <v>1</v>
      </c>
      <c r="I374" s="18" t="n">
        <f aca="false">IF($B$374=1,MIN(Assumptions!$B$67,MAX(Assumptions!$B$4,Assumptions!$B$25-(Assumptions!$B$4))),Assumptions!$B$4)</f>
        <v>30000000</v>
      </c>
      <c r="J374" s="18" t="n">
        <f aca="false">IF($C$374=1,MIN(Assumptions!$B$66,MAX(Assumptions!$B$4,Assumptions!$B$25-($I$374))),Assumptions!$B$4)</f>
        <v>300000000</v>
      </c>
      <c r="K374" s="18" t="n">
        <f aca="false">IF($D$374=1,MIN(Assumptions!$B$61,MAX(Assumptions!$B$4,Assumptions!$B$25-($I$374+$J$374))),Assumptions!$B$4)</f>
        <v>0</v>
      </c>
      <c r="L374" s="18" t="n">
        <f aca="false">IF($E$374=1,MIN(Assumptions!$B$56,MAX(Assumptions!$B$4,Assumptions!$B$25-($I$374+$J$374+$K$374))),Assumptions!$B$4)</f>
        <v>60000000</v>
      </c>
      <c r="M374" s="18" t="n">
        <f aca="false">IF($F$374=1,MIN(Assumptions!$B$51,MAX(Assumptions!$B$4,Assumptions!$B$25-($I$374+$J$374+$K$374+$L$374))),Assumptions!$B$4)</f>
        <v>30000000</v>
      </c>
      <c r="N374" s="18" t="n">
        <f aca="false">IF($G$374=1,MIN(Assumptions!$B$46,MAX(Assumptions!$B$4,Assumptions!$B$25-($I$374+$J$374+$K$374+$L$374+$M$374))),Assumptions!$B$4)</f>
        <v>15000000</v>
      </c>
      <c r="O374" s="18" t="n">
        <f aca="false">IF($H$374=1,MIN(Assumptions!$B$41,MAX(Assumptions!$B$4,Assumptions!$B$25-($I$374+$J$374+$K$374+$L$374+$M$374+$N$374))),Assumptions!$B$4)</f>
        <v>5000000</v>
      </c>
      <c r="P374" s="18" t="n">
        <f aca="false">$I$374+$J$374+$K$374+$L$374+$M$374+$N$374+$O$374</f>
        <v>440000000</v>
      </c>
      <c r="Q374" s="18" t="n">
        <f aca="false">MAX(Assumptions!$B$4,Assumptions!$B$25-$P$374)</f>
        <v>760000000</v>
      </c>
      <c r="R374" s="18" t="n">
        <f aca="false">$J$120+$O$120+Assumptions!$B$20+IF($B$374=0,$D$120,Assumptions!$B$4)+IF($C$374=0,$AI$120,Assumptions!$B$4)+IF($D$374=0,$AF$120,Assumptions!$B$4)+IF($E$374=0,$AC$120,Assumptions!$B$4)+IF($F$374=0,$Z$120,Assumptions!$B$4)+IF($G$374=0,$W$120,Assumptions!$B$4)+IF($H$374=0,$T$120,Assumptions!$B$4)</f>
        <v>11014164.1892672</v>
      </c>
      <c r="S374" s="18" t="n">
        <f aca="false">IF($R$374&gt;Assumptions!$B$4,$Q$374/$R$374&gt;Assumptions!$B$13,FALSE())</f>
        <v>1</v>
      </c>
      <c r="T374" s="18" t="n">
        <f aca="false">IF($S$374,($Q$374+Assumptions!$B$14*Assumptions!$B$13)/($R$374+Assumptions!$B$14),IF($R$374&gt;Assumptions!$B$4,$Q$374/$R$374,Assumptions!$B$4))</f>
        <v>56.4222832667351</v>
      </c>
      <c r="U374" s="18" t="n">
        <f aca="false">IF($B$374=1,$I$374,$D$120*$T$374)</f>
        <v>30000000</v>
      </c>
      <c r="V374" s="18" t="n">
        <f aca="false">IF($C$374=1,$J$374,$AI$120*$T$374)</f>
        <v>300000000</v>
      </c>
      <c r="W374" s="18" t="n">
        <f aca="false">IF($D$374=1,$K$374,$AF$120*$T$374)</f>
        <v>97816568.1354118</v>
      </c>
      <c r="X374" s="18" t="n">
        <f aca="false">IF($E$374=1,$L$374,$AC$120*$T$374)</f>
        <v>60000000</v>
      </c>
      <c r="Y374" s="18" t="n">
        <f aca="false">IF($F$374=1,$M$374,$Z$120*$T$374)</f>
        <v>30000000</v>
      </c>
      <c r="Z374" s="18" t="n">
        <f aca="false">IF($G$374=1,$N$374,$W$120*$T$374)</f>
        <v>15000000</v>
      </c>
      <c r="AA374" s="18" t="n">
        <f aca="false">IF($H$374=1,$O$374,$T$120*$T$374)</f>
        <v>5000000</v>
      </c>
      <c r="AB374" s="18" t="n">
        <f aca="false">($J$120+$O$120)*$T$374</f>
        <v>15827174.2971348</v>
      </c>
      <c r="AC374" s="18" t="n">
        <f aca="false">Assumptions!$B$20*$T$374</f>
        <v>507800549.400616</v>
      </c>
      <c r="AD374" s="18" t="n">
        <f aca="false">IF($S$374,Assumptions!$B$14*($T$374-Assumptions!$B$13),Assumptions!$B$4)</f>
        <v>138555708.166838</v>
      </c>
      <c r="AE374" s="18" t="n">
        <f aca="false">$U$374+$V$374+$W$374+$X$374+$Y$374+$Z$374+$AA$374+$AB$374+$AC$374+$AD$374</f>
        <v>1200000000</v>
      </c>
      <c r="AF374" s="18" t="n">
        <f aca="false">IF(AND(IF($B$374=1,$U$374&gt;=INDEX($U$263:$U$390,1+$A$374-Assumptions!$B$77),$U$374&gt;INDEX($U$263:$U$390,1+$A$374+Assumptions!$B$77)),IF($C$374=1,$V$374&gt;=INDEX($V$263:$V$390,1+$A$374-Assumptions!$B$78),$V$374&gt;INDEX($V$263:$V$390,1+$A$374+Assumptions!$B$78)),IF($D$374=1,$W$374&gt;=INDEX($W$263:$W$390,1+$A$374-Assumptions!$B$79),$W$374&gt;INDEX($W$263:$W$390,1+$A$374+Assumptions!$B$79)),IF($E$374=1,$X$374&gt;=INDEX($X$263:$X$390,1+$A$374-Assumptions!$B$80),$X$374&gt;INDEX($X$263:$X$390,1+$A$374+Assumptions!$B$80)),IF($F$374=1,$Y$374&gt;=INDEX($Y$263:$Y$390,1+$A$374-Assumptions!$B$81),$Y$374&gt;INDEX($Y$263:$Y$390,1+$A$374+Assumptions!$B$81)),IF($G$374=1,$Z$374&gt;=INDEX($Z$263:$Z$390,1+$A$374-Assumptions!$B$82),$Z$374&gt;INDEX($Z$263:$Z$390,1+$A$374+Assumptions!$B$82)),IF($H$374=1,$AA$374&gt;=INDEX($AA$263:$AA$390,1+$A$374-Assumptions!$B$83),$AA$374&gt;INDEX($AA$263:$AA$390,1+$A$374+Assumptions!$B$83))),1,0)</f>
        <v>0</v>
      </c>
      <c r="AG374" s="16"/>
      <c r="AH374" s="16"/>
      <c r="AI374" s="16"/>
    </row>
    <row r="375" customFormat="false" ht="23.85" hidden="true" customHeight="false" outlineLevel="0" collapsed="false">
      <c r="A375" s="6" t="n">
        <f aca="false">ROW()-ROW($A$263)+Assumptions!$B$4</f>
        <v>112</v>
      </c>
      <c r="B375" s="18" t="n">
        <f aca="false">MOD(QUOTIENT($A$375,Assumptions!$B$77),2)</f>
        <v>1</v>
      </c>
      <c r="C375" s="18" t="n">
        <f aca="false">MOD(QUOTIENT($A$375,Assumptions!$B$78),2)</f>
        <v>1</v>
      </c>
      <c r="D375" s="18" t="n">
        <f aca="false">MOD(QUOTIENT($A$375,Assumptions!$B$79),2)</f>
        <v>1</v>
      </c>
      <c r="E375" s="18" t="n">
        <f aca="false">MOD(QUOTIENT($A$375,Assumptions!$B$80),2)</f>
        <v>0</v>
      </c>
      <c r="F375" s="18" t="n">
        <f aca="false">MOD(QUOTIENT($A$375,Assumptions!$B$81),2)</f>
        <v>0</v>
      </c>
      <c r="G375" s="18" t="n">
        <f aca="false">MOD(QUOTIENT($A$375,Assumptions!$B$82),2)</f>
        <v>0</v>
      </c>
      <c r="H375" s="18" t="n">
        <f aca="false">MOD(QUOTIENT($A$375,Assumptions!$B$83),2)</f>
        <v>0</v>
      </c>
      <c r="I375" s="18" t="n">
        <f aca="false">IF($B$375=1,MIN(Assumptions!$B$67,MAX(Assumptions!$B$4,Assumptions!$B$25-(Assumptions!$B$4))),Assumptions!$B$4)</f>
        <v>30000000</v>
      </c>
      <c r="J375" s="18" t="n">
        <f aca="false">IF($C$375=1,MIN(Assumptions!$B$66,MAX(Assumptions!$B$4,Assumptions!$B$25-($I$375))),Assumptions!$B$4)</f>
        <v>300000000</v>
      </c>
      <c r="K375" s="18" t="n">
        <f aca="false">IF($D$375=1,MIN(Assumptions!$B$61,MAX(Assumptions!$B$4,Assumptions!$B$25-($I$375+$J$375))),Assumptions!$B$4)</f>
        <v>100000000</v>
      </c>
      <c r="L375" s="18" t="n">
        <f aca="false">IF($E$375=1,MIN(Assumptions!$B$56,MAX(Assumptions!$B$4,Assumptions!$B$25-($I$375+$J$375+$K$375))),Assumptions!$B$4)</f>
        <v>0</v>
      </c>
      <c r="M375" s="18" t="n">
        <f aca="false">IF($F$375=1,MIN(Assumptions!$B$51,MAX(Assumptions!$B$4,Assumptions!$B$25-($I$375+$J$375+$K$375+$L$375))),Assumptions!$B$4)</f>
        <v>0</v>
      </c>
      <c r="N375" s="18" t="n">
        <f aca="false">IF($G$375=1,MIN(Assumptions!$B$46,MAX(Assumptions!$B$4,Assumptions!$B$25-($I$375+$J$375+$K$375+$L$375+$M$375))),Assumptions!$B$4)</f>
        <v>0</v>
      </c>
      <c r="O375" s="18" t="n">
        <f aca="false">IF($H$375=1,MIN(Assumptions!$B$41,MAX(Assumptions!$B$4,Assumptions!$B$25-($I$375+$J$375+$K$375+$L$375+$M$375+$N$375))),Assumptions!$B$4)</f>
        <v>0</v>
      </c>
      <c r="P375" s="18" t="n">
        <f aca="false">$I$375+$J$375+$K$375+$L$375+$M$375+$N$375+$O$375</f>
        <v>430000000</v>
      </c>
      <c r="Q375" s="18" t="n">
        <f aca="false">MAX(Assumptions!$B$4,Assumptions!$B$25-$P$375)</f>
        <v>770000000</v>
      </c>
      <c r="R375" s="18" t="n">
        <f aca="false">$J$120+$O$120+Assumptions!$B$20+IF($B$375=0,$D$120,Assumptions!$B$4)+IF($C$375=0,$AI$120,Assumptions!$B$4)+IF($D$375=0,$AF$120,Assumptions!$B$4)+IF($E$375=0,$AC$120,Assumptions!$B$4)+IF($F$375=0,$Z$120,Assumptions!$B$4)+IF($G$375=0,$W$120,Assumptions!$B$4)+IF($H$375=0,$T$120,Assumptions!$B$4)</f>
        <v>24680512.8289884</v>
      </c>
      <c r="S375" s="18" t="n">
        <f aca="false">IF($R$375&gt;Assumptions!$B$4,$Q$375/$R$375&gt;Assumptions!$B$13,FALSE())</f>
        <v>1</v>
      </c>
      <c r="T375" s="18" t="n">
        <f aca="false">IF($S$375,($Q$375+Assumptions!$B$14*Assumptions!$B$13)/($R$375+Assumptions!$B$14),IF($R$375&gt;Assumptions!$B$4,$Q$375/$R$375,Assumptions!$B$4))</f>
        <v>28.42109730822</v>
      </c>
      <c r="U375" s="18" t="n">
        <f aca="false">IF($B$375=1,$I$375,$D$120*$T$375)</f>
        <v>30000000</v>
      </c>
      <c r="V375" s="18" t="n">
        <f aca="false">IF($C$375=1,$J$375,$AI$120*$T$375)</f>
        <v>300000000</v>
      </c>
      <c r="W375" s="18" t="n">
        <f aca="false">IF($D$375=1,$K$375,$AF$120*$T$375)</f>
        <v>100000000</v>
      </c>
      <c r="X375" s="18" t="n">
        <f aca="false">IF($E$375=1,$L$375,$AC$120*$T$375)</f>
        <v>68210633.539728</v>
      </c>
      <c r="Y375" s="18" t="n">
        <f aca="false">IF($F$375=1,$M$375,$Z$120*$T$375)</f>
        <v>85263291.92466</v>
      </c>
      <c r="Z375" s="18" t="n">
        <f aca="false">IF($G$375=1,$N$375,$W$120*$T$375)</f>
        <v>142105486.5411</v>
      </c>
      <c r="AA375" s="18" t="n">
        <f aca="false">IF($H$375=1,$O$375,$T$120*$T$375)</f>
        <v>142105486.5411</v>
      </c>
      <c r="AB375" s="18" t="n">
        <f aca="false">($J$120+$O$120)*$T$375</f>
        <v>7972482.40888242</v>
      </c>
      <c r="AC375" s="18" t="n">
        <f aca="false">Assumptions!$B$20*$T$375</f>
        <v>255789875.77398</v>
      </c>
      <c r="AD375" s="18" t="n">
        <f aca="false">IF($S$375,Assumptions!$B$14*($T$375-Assumptions!$B$13),Assumptions!$B$4)</f>
        <v>68552743.27055</v>
      </c>
      <c r="AE375" s="18" t="n">
        <f aca="false">$U$375+$V$375+$W$375+$X$375+$Y$375+$Z$375+$AA$375+$AB$375+$AC$375+$AD$375</f>
        <v>1200000000</v>
      </c>
      <c r="AF375" s="18" t="n">
        <f aca="false">IF(AND(IF($B$375=1,$U$375&gt;=INDEX($U$263:$U$390,1+$A$375-Assumptions!$B$77),$U$375&gt;INDEX($U$263:$U$390,1+$A$375+Assumptions!$B$77)),IF($C$375=1,$V$375&gt;=INDEX($V$263:$V$390,1+$A$375-Assumptions!$B$78),$V$375&gt;INDEX($V$263:$V$390,1+$A$375+Assumptions!$B$78)),IF($D$375=1,$W$375&gt;=INDEX($W$263:$W$390,1+$A$375-Assumptions!$B$79),$W$375&gt;INDEX($W$263:$W$390,1+$A$375+Assumptions!$B$79)),IF($E$375=1,$X$375&gt;=INDEX($X$263:$X$390,1+$A$375-Assumptions!$B$80),$X$375&gt;INDEX($X$263:$X$390,1+$A$375+Assumptions!$B$80)),IF($F$375=1,$Y$375&gt;=INDEX($Y$263:$Y$390,1+$A$375-Assumptions!$B$81),$Y$375&gt;INDEX($Y$263:$Y$390,1+$A$375+Assumptions!$B$81)),IF($G$375=1,$Z$375&gt;=INDEX($Z$263:$Z$390,1+$A$375-Assumptions!$B$82),$Z$375&gt;INDEX($Z$263:$Z$390,1+$A$375+Assumptions!$B$82)),IF($H$375=1,$AA$375&gt;=INDEX($AA$263:$AA$390,1+$A$375-Assumptions!$B$83),$AA$375&gt;INDEX($AA$263:$AA$390,1+$A$375+Assumptions!$B$83))),1,0)</f>
        <v>1</v>
      </c>
      <c r="AG375" s="16"/>
      <c r="AH375" s="16"/>
      <c r="AI375" s="16"/>
    </row>
    <row r="376" customFormat="false" ht="23.85" hidden="true" customHeight="false" outlineLevel="0" collapsed="false">
      <c r="A376" s="6" t="n">
        <f aca="false">ROW()-ROW($A$263)+Assumptions!$B$4</f>
        <v>113</v>
      </c>
      <c r="B376" s="18" t="n">
        <f aca="false">MOD(QUOTIENT($A$376,Assumptions!$B$77),2)</f>
        <v>1</v>
      </c>
      <c r="C376" s="18" t="n">
        <f aca="false">MOD(QUOTIENT($A$376,Assumptions!$B$78),2)</f>
        <v>1</v>
      </c>
      <c r="D376" s="18" t="n">
        <f aca="false">MOD(QUOTIENT($A$376,Assumptions!$B$79),2)</f>
        <v>1</v>
      </c>
      <c r="E376" s="18" t="n">
        <f aca="false">MOD(QUOTIENT($A$376,Assumptions!$B$80),2)</f>
        <v>0</v>
      </c>
      <c r="F376" s="18" t="n">
        <f aca="false">MOD(QUOTIENT($A$376,Assumptions!$B$81),2)</f>
        <v>0</v>
      </c>
      <c r="G376" s="18" t="n">
        <f aca="false">MOD(QUOTIENT($A$376,Assumptions!$B$82),2)</f>
        <v>0</v>
      </c>
      <c r="H376" s="18" t="n">
        <f aca="false">MOD(QUOTIENT($A$376,Assumptions!$B$83),2)</f>
        <v>1</v>
      </c>
      <c r="I376" s="18" t="n">
        <f aca="false">IF($B$376=1,MIN(Assumptions!$B$67,MAX(Assumptions!$B$4,Assumptions!$B$25-(Assumptions!$B$4))),Assumptions!$B$4)</f>
        <v>30000000</v>
      </c>
      <c r="J376" s="18" t="n">
        <f aca="false">IF($C$376=1,MIN(Assumptions!$B$66,MAX(Assumptions!$B$4,Assumptions!$B$25-($I$376))),Assumptions!$B$4)</f>
        <v>300000000</v>
      </c>
      <c r="K376" s="18" t="n">
        <f aca="false">IF($D$376=1,MIN(Assumptions!$B$61,MAX(Assumptions!$B$4,Assumptions!$B$25-($I$376+$J$376))),Assumptions!$B$4)</f>
        <v>100000000</v>
      </c>
      <c r="L376" s="18" t="n">
        <f aca="false">IF($E$376=1,MIN(Assumptions!$B$56,MAX(Assumptions!$B$4,Assumptions!$B$25-($I$376+$J$376+$K$376))),Assumptions!$B$4)</f>
        <v>0</v>
      </c>
      <c r="M376" s="18" t="n">
        <f aca="false">IF($F$376=1,MIN(Assumptions!$B$51,MAX(Assumptions!$B$4,Assumptions!$B$25-($I$376+$J$376+$K$376+$L$376))),Assumptions!$B$4)</f>
        <v>0</v>
      </c>
      <c r="N376" s="18" t="n">
        <f aca="false">IF($G$376=1,MIN(Assumptions!$B$46,MAX(Assumptions!$B$4,Assumptions!$B$25-($I$376+$J$376+$K$376+$L$376+$M$376))),Assumptions!$B$4)</f>
        <v>0</v>
      </c>
      <c r="O376" s="18" t="n">
        <f aca="false">IF($H$376=1,MIN(Assumptions!$B$41,MAX(Assumptions!$B$4,Assumptions!$B$25-($I$376+$J$376+$K$376+$L$376+$M$376+$N$376))),Assumptions!$B$4)</f>
        <v>5000000</v>
      </c>
      <c r="P376" s="18" t="n">
        <f aca="false">$I$376+$J$376+$K$376+$L$376+$M$376+$N$376+$O$376</f>
        <v>435000000</v>
      </c>
      <c r="Q376" s="18" t="n">
        <f aca="false">MAX(Assumptions!$B$4,Assumptions!$B$25-$P$376)</f>
        <v>765000000</v>
      </c>
      <c r="R376" s="18" t="n">
        <f aca="false">$J$120+$O$120+Assumptions!$B$20+IF($B$376=0,$D$120,Assumptions!$B$4)+IF($C$376=0,$AI$120,Assumptions!$B$4)+IF($D$376=0,$AF$120,Assumptions!$B$4)+IF($E$376=0,$AC$120,Assumptions!$B$4)+IF($F$376=0,$Z$120,Assumptions!$B$4)+IF($G$376=0,$W$120,Assumptions!$B$4)+IF($H$376=0,$T$120,Assumptions!$B$4)</f>
        <v>19680512.8289884</v>
      </c>
      <c r="S376" s="18" t="n">
        <f aca="false">IF($R$376&gt;Assumptions!$B$4,$Q$376/$R$376&gt;Assumptions!$B$13,FALSE())</f>
        <v>1</v>
      </c>
      <c r="T376" s="18" t="n">
        <f aca="false">IF($S$376,($Q$376+Assumptions!$B$14*Assumptions!$B$13)/($R$376+Assumptions!$B$14),IF($R$376&gt;Assumptions!$B$4,$Q$376/$R$376,Assumptions!$B$4))</f>
        <v>34.6024461164366</v>
      </c>
      <c r="U376" s="18" t="n">
        <f aca="false">IF($B$376=1,$I$376,$D$120*$T$376)</f>
        <v>30000000</v>
      </c>
      <c r="V376" s="18" t="n">
        <f aca="false">IF($C$376=1,$J$376,$AI$120*$T$376)</f>
        <v>300000000</v>
      </c>
      <c r="W376" s="18" t="n">
        <f aca="false">IF($D$376=1,$K$376,$AF$120*$T$376)</f>
        <v>100000000</v>
      </c>
      <c r="X376" s="18" t="n">
        <f aca="false">IF($E$376=1,$L$376,$AC$120*$T$376)</f>
        <v>83045870.6794478</v>
      </c>
      <c r="Y376" s="18" t="n">
        <f aca="false">IF($F$376=1,$M$376,$Z$120*$T$376)</f>
        <v>103807338.34931</v>
      </c>
      <c r="Z376" s="18" t="n">
        <f aca="false">IF($G$376=1,$N$376,$W$120*$T$376)</f>
        <v>173012230.582183</v>
      </c>
      <c r="AA376" s="18" t="n">
        <f aca="false">IF($H$376=1,$O$376,$T$120*$T$376)</f>
        <v>5000000</v>
      </c>
      <c r="AB376" s="18" t="n">
        <f aca="false">($J$120+$O$120)*$T$376</f>
        <v>9706430.05003912</v>
      </c>
      <c r="AC376" s="18" t="n">
        <f aca="false">Assumptions!$B$20*$T$376</f>
        <v>311422015.047929</v>
      </c>
      <c r="AD376" s="18" t="n">
        <f aca="false">IF($S$376,Assumptions!$B$14*($T$376-Assumptions!$B$13),Assumptions!$B$4)</f>
        <v>84006115.2910914</v>
      </c>
      <c r="AE376" s="18" t="n">
        <f aca="false">$U$376+$V$376+$W$376+$X$376+$Y$376+$Z$376+$AA$376+$AB$376+$AC$376+$AD$376</f>
        <v>1200000000</v>
      </c>
      <c r="AF376" s="18" t="n">
        <f aca="false">IF(AND(IF($B$376=1,$U$376&gt;=INDEX($U$263:$U$390,1+$A$376-Assumptions!$B$77),$U$376&gt;INDEX($U$263:$U$390,1+$A$376+Assumptions!$B$77)),IF($C$376=1,$V$376&gt;=INDEX($V$263:$V$390,1+$A$376-Assumptions!$B$78),$V$376&gt;INDEX($V$263:$V$390,1+$A$376+Assumptions!$B$78)),IF($D$376=1,$W$376&gt;=INDEX($W$263:$W$390,1+$A$376-Assumptions!$B$79),$W$376&gt;INDEX($W$263:$W$390,1+$A$376+Assumptions!$B$79)),IF($E$376=1,$X$376&gt;=INDEX($X$263:$X$390,1+$A$376-Assumptions!$B$80),$X$376&gt;INDEX($X$263:$X$390,1+$A$376+Assumptions!$B$80)),IF($F$376=1,$Y$376&gt;=INDEX($Y$263:$Y$390,1+$A$376-Assumptions!$B$81),$Y$376&gt;INDEX($Y$263:$Y$390,1+$A$376+Assumptions!$B$81)),IF($G$376=1,$Z$376&gt;=INDEX($Z$263:$Z$390,1+$A$376-Assumptions!$B$82),$Z$376&gt;INDEX($Z$263:$Z$390,1+$A$376+Assumptions!$B$82)),IF($H$376=1,$AA$376&gt;=INDEX($AA$263:$AA$390,1+$A$376-Assumptions!$B$83),$AA$376&gt;INDEX($AA$263:$AA$390,1+$A$376+Assumptions!$B$83))),1,0)</f>
        <v>0</v>
      </c>
      <c r="AG376" s="16"/>
      <c r="AH376" s="16"/>
      <c r="AI376" s="16"/>
    </row>
    <row r="377" customFormat="false" ht="23.85" hidden="true" customHeight="false" outlineLevel="0" collapsed="false">
      <c r="A377" s="6" t="n">
        <f aca="false">ROW()-ROW($A$263)+Assumptions!$B$4</f>
        <v>114</v>
      </c>
      <c r="B377" s="18" t="n">
        <f aca="false">MOD(QUOTIENT($A$377,Assumptions!$B$77),2)</f>
        <v>1</v>
      </c>
      <c r="C377" s="18" t="n">
        <f aca="false">MOD(QUOTIENT($A$377,Assumptions!$B$78),2)</f>
        <v>1</v>
      </c>
      <c r="D377" s="18" t="n">
        <f aca="false">MOD(QUOTIENT($A$377,Assumptions!$B$79),2)</f>
        <v>1</v>
      </c>
      <c r="E377" s="18" t="n">
        <f aca="false">MOD(QUOTIENT($A$377,Assumptions!$B$80),2)</f>
        <v>0</v>
      </c>
      <c r="F377" s="18" t="n">
        <f aca="false">MOD(QUOTIENT($A$377,Assumptions!$B$81),2)</f>
        <v>0</v>
      </c>
      <c r="G377" s="18" t="n">
        <f aca="false">MOD(QUOTIENT($A$377,Assumptions!$B$82),2)</f>
        <v>1</v>
      </c>
      <c r="H377" s="18" t="n">
        <f aca="false">MOD(QUOTIENT($A$377,Assumptions!$B$83),2)</f>
        <v>0</v>
      </c>
      <c r="I377" s="18" t="n">
        <f aca="false">IF($B$377=1,MIN(Assumptions!$B$67,MAX(Assumptions!$B$4,Assumptions!$B$25-(Assumptions!$B$4))),Assumptions!$B$4)</f>
        <v>30000000</v>
      </c>
      <c r="J377" s="18" t="n">
        <f aca="false">IF($C$377=1,MIN(Assumptions!$B$66,MAX(Assumptions!$B$4,Assumptions!$B$25-($I$377))),Assumptions!$B$4)</f>
        <v>300000000</v>
      </c>
      <c r="K377" s="18" t="n">
        <f aca="false">IF($D$377=1,MIN(Assumptions!$B$61,MAX(Assumptions!$B$4,Assumptions!$B$25-($I$377+$J$377))),Assumptions!$B$4)</f>
        <v>100000000</v>
      </c>
      <c r="L377" s="18" t="n">
        <f aca="false">IF($E$377=1,MIN(Assumptions!$B$56,MAX(Assumptions!$B$4,Assumptions!$B$25-($I$377+$J$377+$K$377))),Assumptions!$B$4)</f>
        <v>0</v>
      </c>
      <c r="M377" s="18" t="n">
        <f aca="false">IF($F$377=1,MIN(Assumptions!$B$51,MAX(Assumptions!$B$4,Assumptions!$B$25-($I$377+$J$377+$K$377+$L$377))),Assumptions!$B$4)</f>
        <v>0</v>
      </c>
      <c r="N377" s="18" t="n">
        <f aca="false">IF($G$377=1,MIN(Assumptions!$B$46,MAX(Assumptions!$B$4,Assumptions!$B$25-($I$377+$J$377+$K$377+$L$377+$M$377))),Assumptions!$B$4)</f>
        <v>15000000</v>
      </c>
      <c r="O377" s="18" t="n">
        <f aca="false">IF($H$377=1,MIN(Assumptions!$B$41,MAX(Assumptions!$B$4,Assumptions!$B$25-($I$377+$J$377+$K$377+$L$377+$M$377+$N$377))),Assumptions!$B$4)</f>
        <v>0</v>
      </c>
      <c r="P377" s="18" t="n">
        <f aca="false">$I$377+$J$377+$K$377+$L$377+$M$377+$N$377+$O$377</f>
        <v>445000000</v>
      </c>
      <c r="Q377" s="18" t="n">
        <f aca="false">MAX(Assumptions!$B$4,Assumptions!$B$25-$P$377)</f>
        <v>755000000</v>
      </c>
      <c r="R377" s="18" t="n">
        <f aca="false">$J$120+$O$120+Assumptions!$B$20+IF($B$377=0,$D$120,Assumptions!$B$4)+IF($C$377=0,$AI$120,Assumptions!$B$4)+IF($D$377=0,$AF$120,Assumptions!$B$4)+IF($E$377=0,$AC$120,Assumptions!$B$4)+IF($F$377=0,$Z$120,Assumptions!$B$4)+IF($G$377=0,$W$120,Assumptions!$B$4)+IF($H$377=0,$T$120,Assumptions!$B$4)</f>
        <v>19680512.8289884</v>
      </c>
      <c r="S377" s="18" t="n">
        <f aca="false">IF($R$377&gt;Assumptions!$B$4,$Q$377/$R$377&gt;Assumptions!$B$13,FALSE())</f>
        <v>1</v>
      </c>
      <c r="T377" s="18" t="n">
        <f aca="false">IF($S$377,($Q$377+Assumptions!$B$14*Assumptions!$B$13)/($R$377+Assumptions!$B$14),IF($R$377&gt;Assumptions!$B$4,$Q$377/$R$377,Assumptions!$B$4))</f>
        <v>34.1515999129651</v>
      </c>
      <c r="U377" s="18" t="n">
        <f aca="false">IF($B$377=1,$I$377,$D$120*$T$377)</f>
        <v>30000000</v>
      </c>
      <c r="V377" s="18" t="n">
        <f aca="false">IF($C$377=1,$J$377,$AI$120*$T$377)</f>
        <v>300000000</v>
      </c>
      <c r="W377" s="18" t="n">
        <f aca="false">IF($D$377=1,$K$377,$AF$120*$T$377)</f>
        <v>100000000</v>
      </c>
      <c r="X377" s="18" t="n">
        <f aca="false">IF($E$377=1,$L$377,$AC$120*$T$377)</f>
        <v>81963839.7911162</v>
      </c>
      <c r="Y377" s="18" t="n">
        <f aca="false">IF($F$377=1,$M$377,$Z$120*$T$377)</f>
        <v>102454799.738895</v>
      </c>
      <c r="Z377" s="18" t="n">
        <f aca="false">IF($G$377=1,$N$377,$W$120*$T$377)</f>
        <v>15000000</v>
      </c>
      <c r="AA377" s="18" t="n">
        <f aca="false">IF($H$377=1,$O$377,$T$120*$T$377)</f>
        <v>170757999.564825</v>
      </c>
      <c r="AB377" s="18" t="n">
        <f aca="false">($J$120+$O$120)*$T$377</f>
        <v>9579961.90606467</v>
      </c>
      <c r="AC377" s="18" t="n">
        <f aca="false">Assumptions!$B$20*$T$377</f>
        <v>307364399.216686</v>
      </c>
      <c r="AD377" s="18" t="n">
        <f aca="false">IF($S$377,Assumptions!$B$14*($T$377-Assumptions!$B$13),Assumptions!$B$4)</f>
        <v>82878999.7824127</v>
      </c>
      <c r="AE377" s="18" t="n">
        <f aca="false">$U$377+$V$377+$W$377+$X$377+$Y$377+$Z$377+$AA$377+$AB$377+$AC$377+$AD$377</f>
        <v>1200000000</v>
      </c>
      <c r="AF377" s="18" t="n">
        <f aca="false">IF(AND(IF($B$377=1,$U$377&gt;=INDEX($U$263:$U$390,1+$A$377-Assumptions!$B$77),$U$377&gt;INDEX($U$263:$U$390,1+$A$377+Assumptions!$B$77)),IF($C$377=1,$V$377&gt;=INDEX($V$263:$V$390,1+$A$377-Assumptions!$B$78),$V$377&gt;INDEX($V$263:$V$390,1+$A$377+Assumptions!$B$78)),IF($D$377=1,$W$377&gt;=INDEX($W$263:$W$390,1+$A$377-Assumptions!$B$79),$W$377&gt;INDEX($W$263:$W$390,1+$A$377+Assumptions!$B$79)),IF($E$377=1,$X$377&gt;=INDEX($X$263:$X$390,1+$A$377-Assumptions!$B$80),$X$377&gt;INDEX($X$263:$X$390,1+$A$377+Assumptions!$B$80)),IF($F$377=1,$Y$377&gt;=INDEX($Y$263:$Y$390,1+$A$377-Assumptions!$B$81),$Y$377&gt;INDEX($Y$263:$Y$390,1+$A$377+Assumptions!$B$81)),IF($G$377=1,$Z$377&gt;=INDEX($Z$263:$Z$390,1+$A$377-Assumptions!$B$82),$Z$377&gt;INDEX($Z$263:$Z$390,1+$A$377+Assumptions!$B$82)),IF($H$377=1,$AA$377&gt;=INDEX($AA$263:$AA$390,1+$A$377-Assumptions!$B$83),$AA$377&gt;INDEX($AA$263:$AA$390,1+$A$377+Assumptions!$B$83))),1,0)</f>
        <v>0</v>
      </c>
      <c r="AG377" s="16"/>
      <c r="AH377" s="16"/>
      <c r="AI377" s="16"/>
    </row>
    <row r="378" customFormat="false" ht="23.85" hidden="true" customHeight="false" outlineLevel="0" collapsed="false">
      <c r="A378" s="6" t="n">
        <f aca="false">ROW()-ROW($A$263)+Assumptions!$B$4</f>
        <v>115</v>
      </c>
      <c r="B378" s="18" t="n">
        <f aca="false">MOD(QUOTIENT($A$378,Assumptions!$B$77),2)</f>
        <v>1</v>
      </c>
      <c r="C378" s="18" t="n">
        <f aca="false">MOD(QUOTIENT($A$378,Assumptions!$B$78),2)</f>
        <v>1</v>
      </c>
      <c r="D378" s="18" t="n">
        <f aca="false">MOD(QUOTIENT($A$378,Assumptions!$B$79),2)</f>
        <v>1</v>
      </c>
      <c r="E378" s="18" t="n">
        <f aca="false">MOD(QUOTIENT($A$378,Assumptions!$B$80),2)</f>
        <v>0</v>
      </c>
      <c r="F378" s="18" t="n">
        <f aca="false">MOD(QUOTIENT($A$378,Assumptions!$B$81),2)</f>
        <v>0</v>
      </c>
      <c r="G378" s="18" t="n">
        <f aca="false">MOD(QUOTIENT($A$378,Assumptions!$B$82),2)</f>
        <v>1</v>
      </c>
      <c r="H378" s="18" t="n">
        <f aca="false">MOD(QUOTIENT($A$378,Assumptions!$B$83),2)</f>
        <v>1</v>
      </c>
      <c r="I378" s="18" t="n">
        <f aca="false">IF($B$378=1,MIN(Assumptions!$B$67,MAX(Assumptions!$B$4,Assumptions!$B$25-(Assumptions!$B$4))),Assumptions!$B$4)</f>
        <v>30000000</v>
      </c>
      <c r="J378" s="18" t="n">
        <f aca="false">IF($C$378=1,MIN(Assumptions!$B$66,MAX(Assumptions!$B$4,Assumptions!$B$25-($I$378))),Assumptions!$B$4)</f>
        <v>300000000</v>
      </c>
      <c r="K378" s="18" t="n">
        <f aca="false">IF($D$378=1,MIN(Assumptions!$B$61,MAX(Assumptions!$B$4,Assumptions!$B$25-($I$378+$J$378))),Assumptions!$B$4)</f>
        <v>100000000</v>
      </c>
      <c r="L378" s="18" t="n">
        <f aca="false">IF($E$378=1,MIN(Assumptions!$B$56,MAX(Assumptions!$B$4,Assumptions!$B$25-($I$378+$J$378+$K$378))),Assumptions!$B$4)</f>
        <v>0</v>
      </c>
      <c r="M378" s="18" t="n">
        <f aca="false">IF($F$378=1,MIN(Assumptions!$B$51,MAX(Assumptions!$B$4,Assumptions!$B$25-($I$378+$J$378+$K$378+$L$378))),Assumptions!$B$4)</f>
        <v>0</v>
      </c>
      <c r="N378" s="18" t="n">
        <f aca="false">IF($G$378=1,MIN(Assumptions!$B$46,MAX(Assumptions!$B$4,Assumptions!$B$25-($I$378+$J$378+$K$378+$L$378+$M$378))),Assumptions!$B$4)</f>
        <v>15000000</v>
      </c>
      <c r="O378" s="18" t="n">
        <f aca="false">IF($H$378=1,MIN(Assumptions!$B$41,MAX(Assumptions!$B$4,Assumptions!$B$25-($I$378+$J$378+$K$378+$L$378+$M$378+$N$378))),Assumptions!$B$4)</f>
        <v>5000000</v>
      </c>
      <c r="P378" s="18" t="n">
        <f aca="false">$I$378+$J$378+$K$378+$L$378+$M$378+$N$378+$O$378</f>
        <v>450000000</v>
      </c>
      <c r="Q378" s="18" t="n">
        <f aca="false">MAX(Assumptions!$B$4,Assumptions!$B$25-$P$378)</f>
        <v>750000000</v>
      </c>
      <c r="R378" s="18" t="n">
        <f aca="false">$J$120+$O$120+Assumptions!$B$20+IF($B$378=0,$D$120,Assumptions!$B$4)+IF($C$378=0,$AI$120,Assumptions!$B$4)+IF($D$378=0,$AF$120,Assumptions!$B$4)+IF($E$378=0,$AC$120,Assumptions!$B$4)+IF($F$378=0,$Z$120,Assumptions!$B$4)+IF($G$378=0,$W$120,Assumptions!$B$4)+IF($H$378=0,$T$120,Assumptions!$B$4)</f>
        <v>14680512.8289884</v>
      </c>
      <c r="S378" s="18" t="n">
        <f aca="false">IF($R$378&gt;Assumptions!$B$4,$Q$378/$R$378&gt;Assumptions!$B$13,FALSE())</f>
        <v>1</v>
      </c>
      <c r="T378" s="18" t="n">
        <f aca="false">IF($S$378,($Q$378+Assumptions!$B$14*Assumptions!$B$13)/($R$378+Assumptions!$B$14),IF($R$378&gt;Assumptions!$B$4,$Q$378/$R$378,Assumptions!$B$4))</f>
        <v>43.7996238814432</v>
      </c>
      <c r="U378" s="18" t="n">
        <f aca="false">IF($B$378=1,$I$378,$D$120*$T$378)</f>
        <v>30000000</v>
      </c>
      <c r="V378" s="18" t="n">
        <f aca="false">IF($C$378=1,$J$378,$AI$120*$T$378)</f>
        <v>300000000</v>
      </c>
      <c r="W378" s="18" t="n">
        <f aca="false">IF($D$378=1,$K$378,$AF$120*$T$378)</f>
        <v>100000000</v>
      </c>
      <c r="X378" s="18" t="n">
        <f aca="false">IF($E$378=1,$L$378,$AC$120*$T$378)</f>
        <v>105119097.315464</v>
      </c>
      <c r="Y378" s="18" t="n">
        <f aca="false">IF($F$378=1,$M$378,$Z$120*$T$378)</f>
        <v>131398871.64433</v>
      </c>
      <c r="Z378" s="18" t="n">
        <f aca="false">IF($G$378=1,$N$378,$W$120*$T$378)</f>
        <v>15000000</v>
      </c>
      <c r="AA378" s="18" t="n">
        <f aca="false">IF($H$378=1,$O$378,$T$120*$T$378)</f>
        <v>5000000</v>
      </c>
      <c r="AB378" s="18" t="n">
        <f aca="false">($J$120+$O$120)*$T$378</f>
        <v>12286356.40361</v>
      </c>
      <c r="AC378" s="18" t="n">
        <f aca="false">Assumptions!$B$20*$T$378</f>
        <v>394196614.932989</v>
      </c>
      <c r="AD378" s="18" t="n">
        <f aca="false">IF($S$378,Assumptions!$B$14*($T$378-Assumptions!$B$13),Assumptions!$B$4)</f>
        <v>106999059.703608</v>
      </c>
      <c r="AE378" s="18" t="n">
        <f aca="false">$U$378+$V$378+$W$378+$X$378+$Y$378+$Z$378+$AA$378+$AB$378+$AC$378+$AD$378</f>
        <v>1200000000</v>
      </c>
      <c r="AF378" s="18" t="n">
        <f aca="false">IF(AND(IF($B$378=1,$U$378&gt;=INDEX($U$263:$U$390,1+$A$378-Assumptions!$B$77),$U$378&gt;INDEX($U$263:$U$390,1+$A$378+Assumptions!$B$77)),IF($C$378=1,$V$378&gt;=INDEX($V$263:$V$390,1+$A$378-Assumptions!$B$78),$V$378&gt;INDEX($V$263:$V$390,1+$A$378+Assumptions!$B$78)),IF($D$378=1,$W$378&gt;=INDEX($W$263:$W$390,1+$A$378-Assumptions!$B$79),$W$378&gt;INDEX($W$263:$W$390,1+$A$378+Assumptions!$B$79)),IF($E$378=1,$X$378&gt;=INDEX($X$263:$X$390,1+$A$378-Assumptions!$B$80),$X$378&gt;INDEX($X$263:$X$390,1+$A$378+Assumptions!$B$80)),IF($F$378=1,$Y$378&gt;=INDEX($Y$263:$Y$390,1+$A$378-Assumptions!$B$81),$Y$378&gt;INDEX($Y$263:$Y$390,1+$A$378+Assumptions!$B$81)),IF($G$378=1,$Z$378&gt;=INDEX($Z$263:$Z$390,1+$A$378-Assumptions!$B$82),$Z$378&gt;INDEX($Z$263:$Z$390,1+$A$378+Assumptions!$B$82)),IF($H$378=1,$AA$378&gt;=INDEX($AA$263:$AA$390,1+$A$378-Assumptions!$B$83),$AA$378&gt;INDEX($AA$263:$AA$390,1+$A$378+Assumptions!$B$83))),1,0)</f>
        <v>0</v>
      </c>
      <c r="AG378" s="16"/>
      <c r="AH378" s="16"/>
      <c r="AI378" s="16"/>
    </row>
    <row r="379" customFormat="false" ht="23.85" hidden="true" customHeight="false" outlineLevel="0" collapsed="false">
      <c r="A379" s="6" t="n">
        <f aca="false">ROW()-ROW($A$263)+Assumptions!$B$4</f>
        <v>116</v>
      </c>
      <c r="B379" s="18" t="n">
        <f aca="false">MOD(QUOTIENT($A$379,Assumptions!$B$77),2)</f>
        <v>1</v>
      </c>
      <c r="C379" s="18" t="n">
        <f aca="false">MOD(QUOTIENT($A$379,Assumptions!$B$78),2)</f>
        <v>1</v>
      </c>
      <c r="D379" s="18" t="n">
        <f aca="false">MOD(QUOTIENT($A$379,Assumptions!$B$79),2)</f>
        <v>1</v>
      </c>
      <c r="E379" s="18" t="n">
        <f aca="false">MOD(QUOTIENT($A$379,Assumptions!$B$80),2)</f>
        <v>0</v>
      </c>
      <c r="F379" s="18" t="n">
        <f aca="false">MOD(QUOTIENT($A$379,Assumptions!$B$81),2)</f>
        <v>1</v>
      </c>
      <c r="G379" s="18" t="n">
        <f aca="false">MOD(QUOTIENT($A$379,Assumptions!$B$82),2)</f>
        <v>0</v>
      </c>
      <c r="H379" s="18" t="n">
        <f aca="false">MOD(QUOTIENT($A$379,Assumptions!$B$83),2)</f>
        <v>0</v>
      </c>
      <c r="I379" s="18" t="n">
        <f aca="false">IF($B$379=1,MIN(Assumptions!$B$67,MAX(Assumptions!$B$4,Assumptions!$B$25-(Assumptions!$B$4))),Assumptions!$B$4)</f>
        <v>30000000</v>
      </c>
      <c r="J379" s="18" t="n">
        <f aca="false">IF($C$379=1,MIN(Assumptions!$B$66,MAX(Assumptions!$B$4,Assumptions!$B$25-($I$379))),Assumptions!$B$4)</f>
        <v>300000000</v>
      </c>
      <c r="K379" s="18" t="n">
        <f aca="false">IF($D$379=1,MIN(Assumptions!$B$61,MAX(Assumptions!$B$4,Assumptions!$B$25-($I$379+$J$379))),Assumptions!$B$4)</f>
        <v>100000000</v>
      </c>
      <c r="L379" s="18" t="n">
        <f aca="false">IF($E$379=1,MIN(Assumptions!$B$56,MAX(Assumptions!$B$4,Assumptions!$B$25-($I$379+$J$379+$K$379))),Assumptions!$B$4)</f>
        <v>0</v>
      </c>
      <c r="M379" s="18" t="n">
        <f aca="false">IF($F$379=1,MIN(Assumptions!$B$51,MAX(Assumptions!$B$4,Assumptions!$B$25-($I$379+$J$379+$K$379+$L$379))),Assumptions!$B$4)</f>
        <v>30000000</v>
      </c>
      <c r="N379" s="18" t="n">
        <f aca="false">IF($G$379=1,MIN(Assumptions!$B$46,MAX(Assumptions!$B$4,Assumptions!$B$25-($I$379+$J$379+$K$379+$L$379+$M$379))),Assumptions!$B$4)</f>
        <v>0</v>
      </c>
      <c r="O379" s="18" t="n">
        <f aca="false">IF($H$379=1,MIN(Assumptions!$B$41,MAX(Assumptions!$B$4,Assumptions!$B$25-($I$379+$J$379+$K$379+$L$379+$M$379+$N$379))),Assumptions!$B$4)</f>
        <v>0</v>
      </c>
      <c r="P379" s="18" t="n">
        <f aca="false">$I$379+$J$379+$K$379+$L$379+$M$379+$N$379+$O$379</f>
        <v>460000000</v>
      </c>
      <c r="Q379" s="18" t="n">
        <f aca="false">MAX(Assumptions!$B$4,Assumptions!$B$25-$P$379)</f>
        <v>740000000</v>
      </c>
      <c r="R379" s="18" t="n">
        <f aca="false">$J$120+$O$120+Assumptions!$B$20+IF($B$379=0,$D$120,Assumptions!$B$4)+IF($C$379=0,$AI$120,Assumptions!$B$4)+IF($D$379=0,$AF$120,Assumptions!$B$4)+IF($E$379=0,$AC$120,Assumptions!$B$4)+IF($F$379=0,$Z$120,Assumptions!$B$4)+IF($G$379=0,$W$120,Assumptions!$B$4)+IF($H$379=0,$T$120,Assumptions!$B$4)</f>
        <v>21680512.8289884</v>
      </c>
      <c r="S379" s="18" t="n">
        <f aca="false">IF($R$379&gt;Assumptions!$B$4,$Q$379/$R$379&gt;Assumptions!$B$13,FALSE())</f>
        <v>1</v>
      </c>
      <c r="T379" s="18" t="n">
        <f aca="false">IF($S$379,($Q$379+Assumptions!$B$14*Assumptions!$B$13)/($R$379+Assumptions!$B$14),IF($R$379&gt;Assumptions!$B$4,$Q$379/$R$379,Assumptions!$B$4))</f>
        <v>30.7065447805502</v>
      </c>
      <c r="U379" s="18" t="n">
        <f aca="false">IF($B$379=1,$I$379,$D$120*$T$379)</f>
        <v>30000000</v>
      </c>
      <c r="V379" s="18" t="n">
        <f aca="false">IF($C$379=1,$J$379,$AI$120*$T$379)</f>
        <v>300000000</v>
      </c>
      <c r="W379" s="18" t="n">
        <f aca="false">IF($D$379=1,$K$379,$AF$120*$T$379)</f>
        <v>100000000</v>
      </c>
      <c r="X379" s="18" t="n">
        <f aca="false">IF($E$379=1,$L$379,$AC$120*$T$379)</f>
        <v>73695707.4733205</v>
      </c>
      <c r="Y379" s="18" t="n">
        <f aca="false">IF($F$379=1,$M$379,$Z$120*$T$379)</f>
        <v>30000000</v>
      </c>
      <c r="Z379" s="18" t="n">
        <f aca="false">IF($G$379=1,$N$379,$W$120*$T$379)</f>
        <v>153532723.902751</v>
      </c>
      <c r="AA379" s="18" t="n">
        <f aca="false">IF($H$379=1,$O$379,$T$120*$T$379)</f>
        <v>153532723.902751</v>
      </c>
      <c r="AB379" s="18" t="n">
        <f aca="false">($J$120+$O$120)*$T$379</f>
        <v>8613579.74485008</v>
      </c>
      <c r="AC379" s="18" t="n">
        <f aca="false">Assumptions!$B$20*$T$379</f>
        <v>276358903.024952</v>
      </c>
      <c r="AD379" s="18" t="n">
        <f aca="false">IF($S$379,Assumptions!$B$14*($T$379-Assumptions!$B$13),Assumptions!$B$4)</f>
        <v>74266361.9513755</v>
      </c>
      <c r="AE379" s="18" t="n">
        <f aca="false">$U$379+$V$379+$W$379+$X$379+$Y$379+$Z$379+$AA$379+$AB$379+$AC$379+$AD$379</f>
        <v>1200000000</v>
      </c>
      <c r="AF379" s="18" t="n">
        <f aca="false">IF(AND(IF($B$379=1,$U$379&gt;=INDEX($U$263:$U$390,1+$A$379-Assumptions!$B$77),$U$379&gt;INDEX($U$263:$U$390,1+$A$379+Assumptions!$B$77)),IF($C$379=1,$V$379&gt;=INDEX($V$263:$V$390,1+$A$379-Assumptions!$B$78),$V$379&gt;INDEX($V$263:$V$390,1+$A$379+Assumptions!$B$78)),IF($D$379=1,$W$379&gt;=INDEX($W$263:$W$390,1+$A$379-Assumptions!$B$79),$W$379&gt;INDEX($W$263:$W$390,1+$A$379+Assumptions!$B$79)),IF($E$379=1,$X$379&gt;=INDEX($X$263:$X$390,1+$A$379-Assumptions!$B$80),$X$379&gt;INDEX($X$263:$X$390,1+$A$379+Assumptions!$B$80)),IF($F$379=1,$Y$379&gt;=INDEX($Y$263:$Y$390,1+$A$379-Assumptions!$B$81),$Y$379&gt;INDEX($Y$263:$Y$390,1+$A$379+Assumptions!$B$81)),IF($G$379=1,$Z$379&gt;=INDEX($Z$263:$Z$390,1+$A$379-Assumptions!$B$82),$Z$379&gt;INDEX($Z$263:$Z$390,1+$A$379+Assumptions!$B$82)),IF($H$379=1,$AA$379&gt;=INDEX($AA$263:$AA$390,1+$A$379-Assumptions!$B$83),$AA$379&gt;INDEX($AA$263:$AA$390,1+$A$379+Assumptions!$B$83))),1,0)</f>
        <v>0</v>
      </c>
      <c r="AG379" s="16"/>
      <c r="AH379" s="16"/>
      <c r="AI379" s="16"/>
    </row>
    <row r="380" customFormat="false" ht="23.85" hidden="true" customHeight="false" outlineLevel="0" collapsed="false">
      <c r="A380" s="6" t="n">
        <f aca="false">ROW()-ROW($A$263)+Assumptions!$B$4</f>
        <v>117</v>
      </c>
      <c r="B380" s="18" t="n">
        <f aca="false">MOD(QUOTIENT($A$380,Assumptions!$B$77),2)</f>
        <v>1</v>
      </c>
      <c r="C380" s="18" t="n">
        <f aca="false">MOD(QUOTIENT($A$380,Assumptions!$B$78),2)</f>
        <v>1</v>
      </c>
      <c r="D380" s="18" t="n">
        <f aca="false">MOD(QUOTIENT($A$380,Assumptions!$B$79),2)</f>
        <v>1</v>
      </c>
      <c r="E380" s="18" t="n">
        <f aca="false">MOD(QUOTIENT($A$380,Assumptions!$B$80),2)</f>
        <v>0</v>
      </c>
      <c r="F380" s="18" t="n">
        <f aca="false">MOD(QUOTIENT($A$380,Assumptions!$B$81),2)</f>
        <v>1</v>
      </c>
      <c r="G380" s="18" t="n">
        <f aca="false">MOD(QUOTIENT($A$380,Assumptions!$B$82),2)</f>
        <v>0</v>
      </c>
      <c r="H380" s="18" t="n">
        <f aca="false">MOD(QUOTIENT($A$380,Assumptions!$B$83),2)</f>
        <v>1</v>
      </c>
      <c r="I380" s="18" t="n">
        <f aca="false">IF($B$380=1,MIN(Assumptions!$B$67,MAX(Assumptions!$B$4,Assumptions!$B$25-(Assumptions!$B$4))),Assumptions!$B$4)</f>
        <v>30000000</v>
      </c>
      <c r="J380" s="18" t="n">
        <f aca="false">IF($C$380=1,MIN(Assumptions!$B$66,MAX(Assumptions!$B$4,Assumptions!$B$25-($I$380))),Assumptions!$B$4)</f>
        <v>300000000</v>
      </c>
      <c r="K380" s="18" t="n">
        <f aca="false">IF($D$380=1,MIN(Assumptions!$B$61,MAX(Assumptions!$B$4,Assumptions!$B$25-($I$380+$J$380))),Assumptions!$B$4)</f>
        <v>100000000</v>
      </c>
      <c r="L380" s="18" t="n">
        <f aca="false">IF($E$380=1,MIN(Assumptions!$B$56,MAX(Assumptions!$B$4,Assumptions!$B$25-($I$380+$J$380+$K$380))),Assumptions!$B$4)</f>
        <v>0</v>
      </c>
      <c r="M380" s="18" t="n">
        <f aca="false">IF($F$380=1,MIN(Assumptions!$B$51,MAX(Assumptions!$B$4,Assumptions!$B$25-($I$380+$J$380+$K$380+$L$380))),Assumptions!$B$4)</f>
        <v>30000000</v>
      </c>
      <c r="N380" s="18" t="n">
        <f aca="false">IF($G$380=1,MIN(Assumptions!$B$46,MAX(Assumptions!$B$4,Assumptions!$B$25-($I$380+$J$380+$K$380+$L$380+$M$380))),Assumptions!$B$4)</f>
        <v>0</v>
      </c>
      <c r="O380" s="18" t="n">
        <f aca="false">IF($H$380=1,MIN(Assumptions!$B$41,MAX(Assumptions!$B$4,Assumptions!$B$25-($I$380+$J$380+$K$380+$L$380+$M$380+$N$380))),Assumptions!$B$4)</f>
        <v>5000000</v>
      </c>
      <c r="P380" s="18" t="n">
        <f aca="false">$I$380+$J$380+$K$380+$L$380+$M$380+$N$380+$O$380</f>
        <v>465000000</v>
      </c>
      <c r="Q380" s="18" t="n">
        <f aca="false">MAX(Assumptions!$B$4,Assumptions!$B$25-$P$380)</f>
        <v>735000000</v>
      </c>
      <c r="R380" s="18" t="n">
        <f aca="false">$J$120+$O$120+Assumptions!$B$20+IF($B$380=0,$D$120,Assumptions!$B$4)+IF($C$380=0,$AI$120,Assumptions!$B$4)+IF($D$380=0,$AF$120,Assumptions!$B$4)+IF($E$380=0,$AC$120,Assumptions!$B$4)+IF($F$380=0,$Z$120,Assumptions!$B$4)+IF($G$380=0,$W$120,Assumptions!$B$4)+IF($H$380=0,$T$120,Assumptions!$B$4)</f>
        <v>16680512.8289884</v>
      </c>
      <c r="S380" s="18" t="n">
        <f aca="false">IF($R$380&gt;Assumptions!$B$4,$Q$380/$R$380&gt;Assumptions!$B$13,FALSE())</f>
        <v>1</v>
      </c>
      <c r="T380" s="18" t="n">
        <f aca="false">IF($S$380,($Q$380+Assumptions!$B$14*Assumptions!$B$13)/($R$380+Assumptions!$B$14),IF($R$380&gt;Assumptions!$B$4,$Q$380/$R$380,Assumptions!$B$4))</f>
        <v>38.45048391435</v>
      </c>
      <c r="U380" s="18" t="n">
        <f aca="false">IF($B$380=1,$I$380,$D$120*$T$380)</f>
        <v>30000000</v>
      </c>
      <c r="V380" s="18" t="n">
        <f aca="false">IF($C$380=1,$J$380,$AI$120*$T$380)</f>
        <v>300000000</v>
      </c>
      <c r="W380" s="18" t="n">
        <f aca="false">IF($D$380=1,$K$380,$AF$120*$T$380)</f>
        <v>100000000</v>
      </c>
      <c r="X380" s="18" t="n">
        <f aca="false">IF($E$380=1,$L$380,$AC$120*$T$380)</f>
        <v>92281161.3944399</v>
      </c>
      <c r="Y380" s="18" t="n">
        <f aca="false">IF($F$380=1,$M$380,$Z$120*$T$380)</f>
        <v>30000000</v>
      </c>
      <c r="Z380" s="18" t="n">
        <f aca="false">IF($G$380=1,$N$380,$W$120*$T$380)</f>
        <v>192252419.57175</v>
      </c>
      <c r="AA380" s="18" t="n">
        <f aca="false">IF($H$380=1,$O$380,$T$120*$T$380)</f>
        <v>5000000</v>
      </c>
      <c r="AB380" s="18" t="n">
        <f aca="false">($J$120+$O$120)*$T$380</f>
        <v>10785854.018786</v>
      </c>
      <c r="AC380" s="18" t="n">
        <f aca="false">Assumptions!$B$20*$T$380</f>
        <v>346054355.22915</v>
      </c>
      <c r="AD380" s="18" t="n">
        <f aca="false">IF($S$380,Assumptions!$B$14*($T$380-Assumptions!$B$13),Assumptions!$B$4)</f>
        <v>93626209.7858749</v>
      </c>
      <c r="AE380" s="18" t="n">
        <f aca="false">$U$380+$V$380+$W$380+$X$380+$Y$380+$Z$380+$AA$380+$AB$380+$AC$380+$AD$380</f>
        <v>1200000000</v>
      </c>
      <c r="AF380" s="18" t="n">
        <f aca="false">IF(AND(IF($B$380=1,$U$380&gt;=INDEX($U$263:$U$390,1+$A$380-Assumptions!$B$77),$U$380&gt;INDEX($U$263:$U$390,1+$A$380+Assumptions!$B$77)),IF($C$380=1,$V$380&gt;=INDEX($V$263:$V$390,1+$A$380-Assumptions!$B$78),$V$380&gt;INDEX($V$263:$V$390,1+$A$380+Assumptions!$B$78)),IF($D$380=1,$W$380&gt;=INDEX($W$263:$W$390,1+$A$380-Assumptions!$B$79),$W$380&gt;INDEX($W$263:$W$390,1+$A$380+Assumptions!$B$79)),IF($E$380=1,$X$380&gt;=INDEX($X$263:$X$390,1+$A$380-Assumptions!$B$80),$X$380&gt;INDEX($X$263:$X$390,1+$A$380+Assumptions!$B$80)),IF($F$380=1,$Y$380&gt;=INDEX($Y$263:$Y$390,1+$A$380-Assumptions!$B$81),$Y$380&gt;INDEX($Y$263:$Y$390,1+$A$380+Assumptions!$B$81)),IF($G$380=1,$Z$380&gt;=INDEX($Z$263:$Z$390,1+$A$380-Assumptions!$B$82),$Z$380&gt;INDEX($Z$263:$Z$390,1+$A$380+Assumptions!$B$82)),IF($H$380=1,$AA$380&gt;=INDEX($AA$263:$AA$390,1+$A$380-Assumptions!$B$83),$AA$380&gt;INDEX($AA$263:$AA$390,1+$A$380+Assumptions!$B$83))),1,0)</f>
        <v>0</v>
      </c>
      <c r="AG380" s="16"/>
      <c r="AH380" s="16"/>
      <c r="AI380" s="16"/>
    </row>
    <row r="381" customFormat="false" ht="23.85" hidden="true" customHeight="false" outlineLevel="0" collapsed="false">
      <c r="A381" s="6" t="n">
        <f aca="false">ROW()-ROW($A$263)+Assumptions!$B$4</f>
        <v>118</v>
      </c>
      <c r="B381" s="18" t="n">
        <f aca="false">MOD(QUOTIENT($A$381,Assumptions!$B$77),2)</f>
        <v>1</v>
      </c>
      <c r="C381" s="18" t="n">
        <f aca="false">MOD(QUOTIENT($A$381,Assumptions!$B$78),2)</f>
        <v>1</v>
      </c>
      <c r="D381" s="18" t="n">
        <f aca="false">MOD(QUOTIENT($A$381,Assumptions!$B$79),2)</f>
        <v>1</v>
      </c>
      <c r="E381" s="18" t="n">
        <f aca="false">MOD(QUOTIENT($A$381,Assumptions!$B$80),2)</f>
        <v>0</v>
      </c>
      <c r="F381" s="18" t="n">
        <f aca="false">MOD(QUOTIENT($A$381,Assumptions!$B$81),2)</f>
        <v>1</v>
      </c>
      <c r="G381" s="18" t="n">
        <f aca="false">MOD(QUOTIENT($A$381,Assumptions!$B$82),2)</f>
        <v>1</v>
      </c>
      <c r="H381" s="18" t="n">
        <f aca="false">MOD(QUOTIENT($A$381,Assumptions!$B$83),2)</f>
        <v>0</v>
      </c>
      <c r="I381" s="18" t="n">
        <f aca="false">IF($B$381=1,MIN(Assumptions!$B$67,MAX(Assumptions!$B$4,Assumptions!$B$25-(Assumptions!$B$4))),Assumptions!$B$4)</f>
        <v>30000000</v>
      </c>
      <c r="J381" s="18" t="n">
        <f aca="false">IF($C$381=1,MIN(Assumptions!$B$66,MAX(Assumptions!$B$4,Assumptions!$B$25-($I$381))),Assumptions!$B$4)</f>
        <v>300000000</v>
      </c>
      <c r="K381" s="18" t="n">
        <f aca="false">IF($D$381=1,MIN(Assumptions!$B$61,MAX(Assumptions!$B$4,Assumptions!$B$25-($I$381+$J$381))),Assumptions!$B$4)</f>
        <v>100000000</v>
      </c>
      <c r="L381" s="18" t="n">
        <f aca="false">IF($E$381=1,MIN(Assumptions!$B$56,MAX(Assumptions!$B$4,Assumptions!$B$25-($I$381+$J$381+$K$381))),Assumptions!$B$4)</f>
        <v>0</v>
      </c>
      <c r="M381" s="18" t="n">
        <f aca="false">IF($F$381=1,MIN(Assumptions!$B$51,MAX(Assumptions!$B$4,Assumptions!$B$25-($I$381+$J$381+$K$381+$L$381))),Assumptions!$B$4)</f>
        <v>30000000</v>
      </c>
      <c r="N381" s="18" t="n">
        <f aca="false">IF($G$381=1,MIN(Assumptions!$B$46,MAX(Assumptions!$B$4,Assumptions!$B$25-($I$381+$J$381+$K$381+$L$381+$M$381))),Assumptions!$B$4)</f>
        <v>15000000</v>
      </c>
      <c r="O381" s="18" t="n">
        <f aca="false">IF($H$381=1,MIN(Assumptions!$B$41,MAX(Assumptions!$B$4,Assumptions!$B$25-($I$381+$J$381+$K$381+$L$381+$M$381+$N$381))),Assumptions!$B$4)</f>
        <v>0</v>
      </c>
      <c r="P381" s="18" t="n">
        <f aca="false">$I$381+$J$381+$K$381+$L$381+$M$381+$N$381+$O$381</f>
        <v>475000000</v>
      </c>
      <c r="Q381" s="18" t="n">
        <f aca="false">MAX(Assumptions!$B$4,Assumptions!$B$25-$P$381)</f>
        <v>725000000</v>
      </c>
      <c r="R381" s="18" t="n">
        <f aca="false">$J$120+$O$120+Assumptions!$B$20+IF($B$381=0,$D$120,Assumptions!$B$4)+IF($C$381=0,$AI$120,Assumptions!$B$4)+IF($D$381=0,$AF$120,Assumptions!$B$4)+IF($E$381=0,$AC$120,Assumptions!$B$4)+IF($F$381=0,$Z$120,Assumptions!$B$4)+IF($G$381=0,$W$120,Assumptions!$B$4)+IF($H$381=0,$T$120,Assumptions!$B$4)</f>
        <v>16680512.8289884</v>
      </c>
      <c r="S381" s="18" t="n">
        <f aca="false">IF($R$381&gt;Assumptions!$B$4,$Q$381/$R$381&gt;Assumptions!$B$13,FALSE())</f>
        <v>1</v>
      </c>
      <c r="T381" s="18" t="n">
        <f aca="false">IF($S$381,($Q$381+Assumptions!$B$14*Assumptions!$B$13)/($R$381+Assumptions!$B$14),IF($R$381&gt;Assumptions!$B$4,$Q$381/$R$381,Assumptions!$B$4))</f>
        <v>37.9291214205961</v>
      </c>
      <c r="U381" s="18" t="n">
        <f aca="false">IF($B$381=1,$I$381,$D$120*$T$381)</f>
        <v>30000000</v>
      </c>
      <c r="V381" s="18" t="n">
        <f aca="false">IF($C$381=1,$J$381,$AI$120*$T$381)</f>
        <v>300000000</v>
      </c>
      <c r="W381" s="18" t="n">
        <f aca="false">IF($D$381=1,$K$381,$AF$120*$T$381)</f>
        <v>100000000</v>
      </c>
      <c r="X381" s="18" t="n">
        <f aca="false">IF($E$381=1,$L$381,$AC$120*$T$381)</f>
        <v>91029891.4094305</v>
      </c>
      <c r="Y381" s="18" t="n">
        <f aca="false">IF($F$381=1,$M$381,$Z$120*$T$381)</f>
        <v>30000000</v>
      </c>
      <c r="Z381" s="18" t="n">
        <f aca="false">IF($G$381=1,$N$381,$W$120*$T$381)</f>
        <v>15000000</v>
      </c>
      <c r="AA381" s="18" t="n">
        <f aca="false">IF($H$381=1,$O$381,$T$120*$T$381)</f>
        <v>189645607.10298</v>
      </c>
      <c r="AB381" s="18" t="n">
        <f aca="false">($J$120+$O$120)*$T$381</f>
        <v>10639605.1507346</v>
      </c>
      <c r="AC381" s="18" t="n">
        <f aca="false">Assumptions!$B$20*$T$381</f>
        <v>341362092.785365</v>
      </c>
      <c r="AD381" s="18" t="n">
        <f aca="false">IF($S$381,Assumptions!$B$14*($T$381-Assumptions!$B$13),Assumptions!$B$4)</f>
        <v>92322803.5514901</v>
      </c>
      <c r="AE381" s="18" t="n">
        <f aca="false">$U$381+$V$381+$W$381+$X$381+$Y$381+$Z$381+$AA$381+$AB$381+$AC$381+$AD$381</f>
        <v>1200000000</v>
      </c>
      <c r="AF381" s="18" t="n">
        <f aca="false">IF(AND(IF($B$381=1,$U$381&gt;=INDEX($U$263:$U$390,1+$A$381-Assumptions!$B$77),$U$381&gt;INDEX($U$263:$U$390,1+$A$381+Assumptions!$B$77)),IF($C$381=1,$V$381&gt;=INDEX($V$263:$V$390,1+$A$381-Assumptions!$B$78),$V$381&gt;INDEX($V$263:$V$390,1+$A$381+Assumptions!$B$78)),IF($D$381=1,$W$381&gt;=INDEX($W$263:$W$390,1+$A$381-Assumptions!$B$79),$W$381&gt;INDEX($W$263:$W$390,1+$A$381+Assumptions!$B$79)),IF($E$381=1,$X$381&gt;=INDEX($X$263:$X$390,1+$A$381-Assumptions!$B$80),$X$381&gt;INDEX($X$263:$X$390,1+$A$381+Assumptions!$B$80)),IF($F$381=1,$Y$381&gt;=INDEX($Y$263:$Y$390,1+$A$381-Assumptions!$B$81),$Y$381&gt;INDEX($Y$263:$Y$390,1+$A$381+Assumptions!$B$81)),IF($G$381=1,$Z$381&gt;=INDEX($Z$263:$Z$390,1+$A$381-Assumptions!$B$82),$Z$381&gt;INDEX($Z$263:$Z$390,1+$A$381+Assumptions!$B$82)),IF($H$381=1,$AA$381&gt;=INDEX($AA$263:$AA$390,1+$A$381-Assumptions!$B$83),$AA$381&gt;INDEX($AA$263:$AA$390,1+$A$381+Assumptions!$B$83))),1,0)</f>
        <v>0</v>
      </c>
      <c r="AG381" s="16"/>
      <c r="AH381" s="16"/>
      <c r="AI381" s="16"/>
    </row>
    <row r="382" customFormat="false" ht="23.85" hidden="true" customHeight="false" outlineLevel="0" collapsed="false">
      <c r="A382" s="6" t="n">
        <f aca="false">ROW()-ROW($A$263)+Assumptions!$B$4</f>
        <v>119</v>
      </c>
      <c r="B382" s="18" t="n">
        <f aca="false">MOD(QUOTIENT($A$382,Assumptions!$B$77),2)</f>
        <v>1</v>
      </c>
      <c r="C382" s="18" t="n">
        <f aca="false">MOD(QUOTIENT($A$382,Assumptions!$B$78),2)</f>
        <v>1</v>
      </c>
      <c r="D382" s="18" t="n">
        <f aca="false">MOD(QUOTIENT($A$382,Assumptions!$B$79),2)</f>
        <v>1</v>
      </c>
      <c r="E382" s="18" t="n">
        <f aca="false">MOD(QUOTIENT($A$382,Assumptions!$B$80),2)</f>
        <v>0</v>
      </c>
      <c r="F382" s="18" t="n">
        <f aca="false">MOD(QUOTIENT($A$382,Assumptions!$B$81),2)</f>
        <v>1</v>
      </c>
      <c r="G382" s="18" t="n">
        <f aca="false">MOD(QUOTIENT($A$382,Assumptions!$B$82),2)</f>
        <v>1</v>
      </c>
      <c r="H382" s="18" t="n">
        <f aca="false">MOD(QUOTIENT($A$382,Assumptions!$B$83),2)</f>
        <v>1</v>
      </c>
      <c r="I382" s="18" t="n">
        <f aca="false">IF($B$382=1,MIN(Assumptions!$B$67,MAX(Assumptions!$B$4,Assumptions!$B$25-(Assumptions!$B$4))),Assumptions!$B$4)</f>
        <v>30000000</v>
      </c>
      <c r="J382" s="18" t="n">
        <f aca="false">IF($C$382=1,MIN(Assumptions!$B$66,MAX(Assumptions!$B$4,Assumptions!$B$25-($I$382))),Assumptions!$B$4)</f>
        <v>300000000</v>
      </c>
      <c r="K382" s="18" t="n">
        <f aca="false">IF($D$382=1,MIN(Assumptions!$B$61,MAX(Assumptions!$B$4,Assumptions!$B$25-($I$382+$J$382))),Assumptions!$B$4)</f>
        <v>100000000</v>
      </c>
      <c r="L382" s="18" t="n">
        <f aca="false">IF($E$382=1,MIN(Assumptions!$B$56,MAX(Assumptions!$B$4,Assumptions!$B$25-($I$382+$J$382+$K$382))),Assumptions!$B$4)</f>
        <v>0</v>
      </c>
      <c r="M382" s="18" t="n">
        <f aca="false">IF($F$382=1,MIN(Assumptions!$B$51,MAX(Assumptions!$B$4,Assumptions!$B$25-($I$382+$J$382+$K$382+$L$382))),Assumptions!$B$4)</f>
        <v>30000000</v>
      </c>
      <c r="N382" s="18" t="n">
        <f aca="false">IF($G$382=1,MIN(Assumptions!$B$46,MAX(Assumptions!$B$4,Assumptions!$B$25-($I$382+$J$382+$K$382+$L$382+$M$382))),Assumptions!$B$4)</f>
        <v>15000000</v>
      </c>
      <c r="O382" s="18" t="n">
        <f aca="false">IF($H$382=1,MIN(Assumptions!$B$41,MAX(Assumptions!$B$4,Assumptions!$B$25-($I$382+$J$382+$K$382+$L$382+$M$382+$N$382))),Assumptions!$B$4)</f>
        <v>5000000</v>
      </c>
      <c r="P382" s="18" t="n">
        <f aca="false">$I$382+$J$382+$K$382+$L$382+$M$382+$N$382+$O$382</f>
        <v>480000000</v>
      </c>
      <c r="Q382" s="18" t="n">
        <f aca="false">MAX(Assumptions!$B$4,Assumptions!$B$25-$P$382)</f>
        <v>720000000</v>
      </c>
      <c r="R382" s="18" t="n">
        <f aca="false">$J$120+$O$120+Assumptions!$B$20+IF($B$382=0,$D$120,Assumptions!$B$4)+IF($C$382=0,$AI$120,Assumptions!$B$4)+IF($D$382=0,$AF$120,Assumptions!$B$4)+IF($E$382=0,$AC$120,Assumptions!$B$4)+IF($F$382=0,$Z$120,Assumptions!$B$4)+IF($G$382=0,$W$120,Assumptions!$B$4)+IF($H$382=0,$T$120,Assumptions!$B$4)</f>
        <v>11680512.8289884</v>
      </c>
      <c r="S382" s="18" t="n">
        <f aca="false">IF($R$382&gt;Assumptions!$B$4,$Q$382/$R$382&gt;Assumptions!$B$13,FALSE())</f>
        <v>1</v>
      </c>
      <c r="T382" s="18" t="n">
        <f aca="false">IF($S$382,($Q$382+Assumptions!$B$14*Assumptions!$B$13)/($R$382+Assumptions!$B$14),IF($R$382&gt;Assumptions!$B$4,$Q$382/$R$382,Assumptions!$B$4))</f>
        <v>50.9502024865446</v>
      </c>
      <c r="U382" s="18" t="n">
        <f aca="false">IF($B$382=1,$I$382,$D$120*$T$382)</f>
        <v>30000000</v>
      </c>
      <c r="V382" s="18" t="n">
        <f aca="false">IF($C$382=1,$J$382,$AI$120*$T$382)</f>
        <v>300000000</v>
      </c>
      <c r="W382" s="18" t="n">
        <f aca="false">IF($D$382=1,$K$382,$AF$120*$T$382)</f>
        <v>100000000</v>
      </c>
      <c r="X382" s="18" t="n">
        <f aca="false">IF($E$382=1,$L$382,$AC$120*$T$382)</f>
        <v>122280485.967707</v>
      </c>
      <c r="Y382" s="18" t="n">
        <f aca="false">IF($F$382=1,$M$382,$Z$120*$T$382)</f>
        <v>30000000</v>
      </c>
      <c r="Z382" s="18" t="n">
        <f aca="false">IF($G$382=1,$N$382,$W$120*$T$382)</f>
        <v>15000000</v>
      </c>
      <c r="AA382" s="18" t="n">
        <f aca="false">IF($H$382=1,$O$382,$T$120*$T$382)</f>
        <v>5000000</v>
      </c>
      <c r="AB382" s="18" t="n">
        <f aca="false">($J$120+$O$120)*$T$382</f>
        <v>14292185.4370307</v>
      </c>
      <c r="AC382" s="18" t="n">
        <f aca="false">Assumptions!$B$20*$T$382</f>
        <v>458551822.378901</v>
      </c>
      <c r="AD382" s="18" t="n">
        <f aca="false">IF($S$382,Assumptions!$B$14*($T$382-Assumptions!$B$13),Assumptions!$B$4)</f>
        <v>124875506.216361</v>
      </c>
      <c r="AE382" s="18" t="n">
        <f aca="false">$U$382+$V$382+$W$382+$X$382+$Y$382+$Z$382+$AA$382+$AB$382+$AC$382+$AD$382</f>
        <v>1200000000</v>
      </c>
      <c r="AF382" s="18" t="n">
        <f aca="false">IF(AND(IF($B$382=1,$U$382&gt;=INDEX($U$263:$U$390,1+$A$382-Assumptions!$B$77),$U$382&gt;INDEX($U$263:$U$390,1+$A$382+Assumptions!$B$77)),IF($C$382=1,$V$382&gt;=INDEX($V$263:$V$390,1+$A$382-Assumptions!$B$78),$V$382&gt;INDEX($V$263:$V$390,1+$A$382+Assumptions!$B$78)),IF($D$382=1,$W$382&gt;=INDEX($W$263:$W$390,1+$A$382-Assumptions!$B$79),$W$382&gt;INDEX($W$263:$W$390,1+$A$382+Assumptions!$B$79)),IF($E$382=1,$X$382&gt;=INDEX($X$263:$X$390,1+$A$382-Assumptions!$B$80),$X$382&gt;INDEX($X$263:$X$390,1+$A$382+Assumptions!$B$80)),IF($F$382=1,$Y$382&gt;=INDEX($Y$263:$Y$390,1+$A$382-Assumptions!$B$81),$Y$382&gt;INDEX($Y$263:$Y$390,1+$A$382+Assumptions!$B$81)),IF($G$382=1,$Z$382&gt;=INDEX($Z$263:$Z$390,1+$A$382-Assumptions!$B$82),$Z$382&gt;INDEX($Z$263:$Z$390,1+$A$382+Assumptions!$B$82)),IF($H$382=1,$AA$382&gt;=INDEX($AA$263:$AA$390,1+$A$382-Assumptions!$B$83),$AA$382&gt;INDEX($AA$263:$AA$390,1+$A$382+Assumptions!$B$83))),1,0)</f>
        <v>0</v>
      </c>
      <c r="AG382" s="16"/>
      <c r="AH382" s="16"/>
      <c r="AI382" s="16"/>
    </row>
    <row r="383" customFormat="false" ht="23.85" hidden="true" customHeight="false" outlineLevel="0" collapsed="false">
      <c r="A383" s="6" t="n">
        <f aca="false">ROW()-ROW($A$263)+Assumptions!$B$4</f>
        <v>120</v>
      </c>
      <c r="B383" s="18" t="n">
        <f aca="false">MOD(QUOTIENT($A$383,Assumptions!$B$77),2)</f>
        <v>1</v>
      </c>
      <c r="C383" s="18" t="n">
        <f aca="false">MOD(QUOTIENT($A$383,Assumptions!$B$78),2)</f>
        <v>1</v>
      </c>
      <c r="D383" s="18" t="n">
        <f aca="false">MOD(QUOTIENT($A$383,Assumptions!$B$79),2)</f>
        <v>1</v>
      </c>
      <c r="E383" s="18" t="n">
        <f aca="false">MOD(QUOTIENT($A$383,Assumptions!$B$80),2)</f>
        <v>1</v>
      </c>
      <c r="F383" s="18" t="n">
        <f aca="false">MOD(QUOTIENT($A$383,Assumptions!$B$81),2)</f>
        <v>0</v>
      </c>
      <c r="G383" s="18" t="n">
        <f aca="false">MOD(QUOTIENT($A$383,Assumptions!$B$82),2)</f>
        <v>0</v>
      </c>
      <c r="H383" s="18" t="n">
        <f aca="false">MOD(QUOTIENT($A$383,Assumptions!$B$83),2)</f>
        <v>0</v>
      </c>
      <c r="I383" s="18" t="n">
        <f aca="false">IF($B$383=1,MIN(Assumptions!$B$67,MAX(Assumptions!$B$4,Assumptions!$B$25-(Assumptions!$B$4))),Assumptions!$B$4)</f>
        <v>30000000</v>
      </c>
      <c r="J383" s="18" t="n">
        <f aca="false">IF($C$383=1,MIN(Assumptions!$B$66,MAX(Assumptions!$B$4,Assumptions!$B$25-($I$383))),Assumptions!$B$4)</f>
        <v>300000000</v>
      </c>
      <c r="K383" s="18" t="n">
        <f aca="false">IF($D$383=1,MIN(Assumptions!$B$61,MAX(Assumptions!$B$4,Assumptions!$B$25-($I$383+$J$383))),Assumptions!$B$4)</f>
        <v>100000000</v>
      </c>
      <c r="L383" s="18" t="n">
        <f aca="false">IF($E$383=1,MIN(Assumptions!$B$56,MAX(Assumptions!$B$4,Assumptions!$B$25-($I$383+$J$383+$K$383))),Assumptions!$B$4)</f>
        <v>60000000</v>
      </c>
      <c r="M383" s="18" t="n">
        <f aca="false">IF($F$383=1,MIN(Assumptions!$B$51,MAX(Assumptions!$B$4,Assumptions!$B$25-($I$383+$J$383+$K$383+$L$383))),Assumptions!$B$4)</f>
        <v>0</v>
      </c>
      <c r="N383" s="18" t="n">
        <f aca="false">IF($G$383=1,MIN(Assumptions!$B$46,MAX(Assumptions!$B$4,Assumptions!$B$25-($I$383+$J$383+$K$383+$L$383+$M$383))),Assumptions!$B$4)</f>
        <v>0</v>
      </c>
      <c r="O383" s="18" t="n">
        <f aca="false">IF($H$383=1,MIN(Assumptions!$B$41,MAX(Assumptions!$B$4,Assumptions!$B$25-($I$383+$J$383+$K$383+$L$383+$M$383+$N$383))),Assumptions!$B$4)</f>
        <v>0</v>
      </c>
      <c r="P383" s="18" t="n">
        <f aca="false">$I$383+$J$383+$K$383+$L$383+$M$383+$N$383+$O$383</f>
        <v>490000000</v>
      </c>
      <c r="Q383" s="18" t="n">
        <f aca="false">MAX(Assumptions!$B$4,Assumptions!$B$25-$P$383)</f>
        <v>710000000</v>
      </c>
      <c r="R383" s="18" t="n">
        <f aca="false">$J$120+$O$120+Assumptions!$B$20+IF($B$383=0,$D$120,Assumptions!$B$4)+IF($C$383=0,$AI$120,Assumptions!$B$4)+IF($D$383=0,$AF$120,Assumptions!$B$4)+IF($E$383=0,$AC$120,Assumptions!$B$4)+IF($F$383=0,$Z$120,Assumptions!$B$4)+IF($G$383=0,$W$120,Assumptions!$B$4)+IF($H$383=0,$T$120,Assumptions!$B$4)</f>
        <v>22280512.8289884</v>
      </c>
      <c r="S383" s="18" t="n">
        <f aca="false">IF($R$383&gt;Assumptions!$B$4,$Q$383/$R$383&gt;Assumptions!$B$13,FALSE())</f>
        <v>1</v>
      </c>
      <c r="T383" s="18" t="n">
        <f aca="false">IF($S$383,($Q$383+Assumptions!$B$14*Assumptions!$B$13)/($R$383+Assumptions!$B$14),IF($R$383&gt;Assumptions!$B$4,$Q$383/$R$383,Assumptions!$B$4))</f>
        <v>28.7524315948181</v>
      </c>
      <c r="U383" s="18" t="n">
        <f aca="false">IF($B$383=1,$I$383,$D$120*$T$383)</f>
        <v>30000000</v>
      </c>
      <c r="V383" s="18" t="n">
        <f aca="false">IF($C$383=1,$J$383,$AI$120*$T$383)</f>
        <v>300000000</v>
      </c>
      <c r="W383" s="18" t="n">
        <f aca="false">IF($D$383=1,$K$383,$AF$120*$T$383)</f>
        <v>100000000</v>
      </c>
      <c r="X383" s="18" t="n">
        <f aca="false">IF($E$383=1,$L$383,$AC$120*$T$383)</f>
        <v>60000000</v>
      </c>
      <c r="Y383" s="18" t="n">
        <f aca="false">IF($F$383=1,$M$383,$Z$120*$T$383)</f>
        <v>86257294.7844543</v>
      </c>
      <c r="Z383" s="18" t="n">
        <f aca="false">IF($G$383=1,$N$383,$W$120*$T$383)</f>
        <v>143762157.97409</v>
      </c>
      <c r="AA383" s="18" t="n">
        <f aca="false">IF($H$383=1,$O$383,$T$120*$T$383)</f>
        <v>143762157.97409</v>
      </c>
      <c r="AB383" s="18" t="n">
        <f aca="false">($J$120+$O$120)*$T$383</f>
        <v>8065425.9269569</v>
      </c>
      <c r="AC383" s="18" t="n">
        <f aca="false">Assumptions!$B$20*$T$383</f>
        <v>258771884.353363</v>
      </c>
      <c r="AD383" s="18" t="n">
        <f aca="false">IF($S$383,Assumptions!$B$14*($T$383-Assumptions!$B$13),Assumptions!$B$4)</f>
        <v>69381078.9870452</v>
      </c>
      <c r="AE383" s="18" t="n">
        <f aca="false">$U$383+$V$383+$W$383+$X$383+$Y$383+$Z$383+$AA$383+$AB$383+$AC$383+$AD$383</f>
        <v>1200000000</v>
      </c>
      <c r="AF383" s="18" t="n">
        <f aca="false">IF(AND(IF($B$383=1,$U$383&gt;=INDEX($U$263:$U$390,1+$A$383-Assumptions!$B$77),$U$383&gt;INDEX($U$263:$U$390,1+$A$383+Assumptions!$B$77)),IF($C$383=1,$V$383&gt;=INDEX($V$263:$V$390,1+$A$383-Assumptions!$B$78),$V$383&gt;INDEX($V$263:$V$390,1+$A$383+Assumptions!$B$78)),IF($D$383=1,$W$383&gt;=INDEX($W$263:$W$390,1+$A$383-Assumptions!$B$79),$W$383&gt;INDEX($W$263:$W$390,1+$A$383+Assumptions!$B$79)),IF($E$383=1,$X$383&gt;=INDEX($X$263:$X$390,1+$A$383-Assumptions!$B$80),$X$383&gt;INDEX($X$263:$X$390,1+$A$383+Assumptions!$B$80)),IF($F$383=1,$Y$383&gt;=INDEX($Y$263:$Y$390,1+$A$383-Assumptions!$B$81),$Y$383&gt;INDEX($Y$263:$Y$390,1+$A$383+Assumptions!$B$81)),IF($G$383=1,$Z$383&gt;=INDEX($Z$263:$Z$390,1+$A$383-Assumptions!$B$82),$Z$383&gt;INDEX($Z$263:$Z$390,1+$A$383+Assumptions!$B$82)),IF($H$383=1,$AA$383&gt;=INDEX($AA$263:$AA$390,1+$A$383-Assumptions!$B$83),$AA$383&gt;INDEX($AA$263:$AA$390,1+$A$383+Assumptions!$B$83))),1,0)</f>
        <v>0</v>
      </c>
      <c r="AG383" s="16"/>
      <c r="AH383" s="16"/>
      <c r="AI383" s="16"/>
    </row>
    <row r="384" customFormat="false" ht="23.85" hidden="true" customHeight="false" outlineLevel="0" collapsed="false">
      <c r="A384" s="6" t="n">
        <f aca="false">ROW()-ROW($A$263)+Assumptions!$B$4</f>
        <v>121</v>
      </c>
      <c r="B384" s="18" t="n">
        <f aca="false">MOD(QUOTIENT($A$384,Assumptions!$B$77),2)</f>
        <v>1</v>
      </c>
      <c r="C384" s="18" t="n">
        <f aca="false">MOD(QUOTIENT($A$384,Assumptions!$B$78),2)</f>
        <v>1</v>
      </c>
      <c r="D384" s="18" t="n">
        <f aca="false">MOD(QUOTIENT($A$384,Assumptions!$B$79),2)</f>
        <v>1</v>
      </c>
      <c r="E384" s="18" t="n">
        <f aca="false">MOD(QUOTIENT($A$384,Assumptions!$B$80),2)</f>
        <v>1</v>
      </c>
      <c r="F384" s="18" t="n">
        <f aca="false">MOD(QUOTIENT($A$384,Assumptions!$B$81),2)</f>
        <v>0</v>
      </c>
      <c r="G384" s="18" t="n">
        <f aca="false">MOD(QUOTIENT($A$384,Assumptions!$B$82),2)</f>
        <v>0</v>
      </c>
      <c r="H384" s="18" t="n">
        <f aca="false">MOD(QUOTIENT($A$384,Assumptions!$B$83),2)</f>
        <v>1</v>
      </c>
      <c r="I384" s="18" t="n">
        <f aca="false">IF($B$384=1,MIN(Assumptions!$B$67,MAX(Assumptions!$B$4,Assumptions!$B$25-(Assumptions!$B$4))),Assumptions!$B$4)</f>
        <v>30000000</v>
      </c>
      <c r="J384" s="18" t="n">
        <f aca="false">IF($C$384=1,MIN(Assumptions!$B$66,MAX(Assumptions!$B$4,Assumptions!$B$25-($I$384))),Assumptions!$B$4)</f>
        <v>300000000</v>
      </c>
      <c r="K384" s="18" t="n">
        <f aca="false">IF($D$384=1,MIN(Assumptions!$B$61,MAX(Assumptions!$B$4,Assumptions!$B$25-($I$384+$J$384))),Assumptions!$B$4)</f>
        <v>100000000</v>
      </c>
      <c r="L384" s="18" t="n">
        <f aca="false">IF($E$384=1,MIN(Assumptions!$B$56,MAX(Assumptions!$B$4,Assumptions!$B$25-($I$384+$J$384+$K$384))),Assumptions!$B$4)</f>
        <v>60000000</v>
      </c>
      <c r="M384" s="18" t="n">
        <f aca="false">IF($F$384=1,MIN(Assumptions!$B$51,MAX(Assumptions!$B$4,Assumptions!$B$25-($I$384+$J$384+$K$384+$L$384))),Assumptions!$B$4)</f>
        <v>0</v>
      </c>
      <c r="N384" s="18" t="n">
        <f aca="false">IF($G$384=1,MIN(Assumptions!$B$46,MAX(Assumptions!$B$4,Assumptions!$B$25-($I$384+$J$384+$K$384+$L$384+$M$384))),Assumptions!$B$4)</f>
        <v>0</v>
      </c>
      <c r="O384" s="18" t="n">
        <f aca="false">IF($H$384=1,MIN(Assumptions!$B$41,MAX(Assumptions!$B$4,Assumptions!$B$25-($I$384+$J$384+$K$384+$L$384+$M$384+$N$384))),Assumptions!$B$4)</f>
        <v>5000000</v>
      </c>
      <c r="P384" s="18" t="n">
        <f aca="false">$I$384+$J$384+$K$384+$L$384+$M$384+$N$384+$O$384</f>
        <v>495000000</v>
      </c>
      <c r="Q384" s="18" t="n">
        <f aca="false">MAX(Assumptions!$B$4,Assumptions!$B$25-$P$384)</f>
        <v>705000000</v>
      </c>
      <c r="R384" s="18" t="n">
        <f aca="false">$J$120+$O$120+Assumptions!$B$20+IF($B$384=0,$D$120,Assumptions!$B$4)+IF($C$384=0,$AI$120,Assumptions!$B$4)+IF($D$384=0,$AF$120,Assumptions!$B$4)+IF($E$384=0,$AC$120,Assumptions!$B$4)+IF($F$384=0,$Z$120,Assumptions!$B$4)+IF($G$384=0,$W$120,Assumptions!$B$4)+IF($H$384=0,$T$120,Assumptions!$B$4)</f>
        <v>17280512.8289884</v>
      </c>
      <c r="S384" s="18" t="n">
        <f aca="false">IF($R$384&gt;Assumptions!$B$4,$Q$384/$R$384&gt;Assumptions!$B$13,FALSE())</f>
        <v>1</v>
      </c>
      <c r="T384" s="18" t="n">
        <f aca="false">IF($S$384,($Q$384+Assumptions!$B$14*Assumptions!$B$13)/($R$384+Assumptions!$B$14),IF($R$384&gt;Assumptions!$B$4,$Q$384/$R$384,Assumptions!$B$4))</f>
        <v>35.7675256509608</v>
      </c>
      <c r="U384" s="18" t="n">
        <f aca="false">IF($B$384=1,$I$384,$D$120*$T$384)</f>
        <v>30000000</v>
      </c>
      <c r="V384" s="18" t="n">
        <f aca="false">IF($C$384=1,$J$384,$AI$120*$T$384)</f>
        <v>300000000</v>
      </c>
      <c r="W384" s="18" t="n">
        <f aca="false">IF($D$384=1,$K$384,$AF$120*$T$384)</f>
        <v>100000000</v>
      </c>
      <c r="X384" s="18" t="n">
        <f aca="false">IF($E$384=1,$L$384,$AC$120*$T$384)</f>
        <v>60000000</v>
      </c>
      <c r="Y384" s="18" t="n">
        <f aca="false">IF($F$384=1,$M$384,$Z$120*$T$384)</f>
        <v>107302576.952882</v>
      </c>
      <c r="Z384" s="18" t="n">
        <f aca="false">IF($G$384=1,$N$384,$W$120*$T$384)</f>
        <v>178837628.254804</v>
      </c>
      <c r="AA384" s="18" t="n">
        <f aca="false">IF($H$384=1,$O$384,$T$120*$T$384)</f>
        <v>5000000</v>
      </c>
      <c r="AB384" s="18" t="n">
        <f aca="false">($J$120+$O$120)*$T$384</f>
        <v>10033249.806265</v>
      </c>
      <c r="AC384" s="18" t="n">
        <f aca="false">Assumptions!$B$20*$T$384</f>
        <v>321907730.858647</v>
      </c>
      <c r="AD384" s="18" t="n">
        <f aca="false">IF($S$384,Assumptions!$B$14*($T$384-Assumptions!$B$13),Assumptions!$B$4)</f>
        <v>86918814.1274019</v>
      </c>
      <c r="AE384" s="18" t="n">
        <f aca="false">$U$384+$V$384+$W$384+$X$384+$Y$384+$Z$384+$AA$384+$AB$384+$AC$384+$AD$384</f>
        <v>1200000000</v>
      </c>
      <c r="AF384" s="18" t="n">
        <f aca="false">IF(AND(IF($B$384=1,$U$384&gt;=INDEX($U$263:$U$390,1+$A$384-Assumptions!$B$77),$U$384&gt;INDEX($U$263:$U$390,1+$A$384+Assumptions!$B$77)),IF($C$384=1,$V$384&gt;=INDEX($V$263:$V$390,1+$A$384-Assumptions!$B$78),$V$384&gt;INDEX($V$263:$V$390,1+$A$384+Assumptions!$B$78)),IF($D$384=1,$W$384&gt;=INDEX($W$263:$W$390,1+$A$384-Assumptions!$B$79),$W$384&gt;INDEX($W$263:$W$390,1+$A$384+Assumptions!$B$79)),IF($E$384=1,$X$384&gt;=INDEX($X$263:$X$390,1+$A$384-Assumptions!$B$80),$X$384&gt;INDEX($X$263:$X$390,1+$A$384+Assumptions!$B$80)),IF($F$384=1,$Y$384&gt;=INDEX($Y$263:$Y$390,1+$A$384-Assumptions!$B$81),$Y$384&gt;INDEX($Y$263:$Y$390,1+$A$384+Assumptions!$B$81)),IF($G$384=1,$Z$384&gt;=INDEX($Z$263:$Z$390,1+$A$384-Assumptions!$B$82),$Z$384&gt;INDEX($Z$263:$Z$390,1+$A$384+Assumptions!$B$82)),IF($H$384=1,$AA$384&gt;=INDEX($AA$263:$AA$390,1+$A$384-Assumptions!$B$83),$AA$384&gt;INDEX($AA$263:$AA$390,1+$A$384+Assumptions!$B$83))),1,0)</f>
        <v>0</v>
      </c>
      <c r="AG384" s="16"/>
      <c r="AH384" s="16"/>
      <c r="AI384" s="16"/>
    </row>
    <row r="385" customFormat="false" ht="23.85" hidden="true" customHeight="false" outlineLevel="0" collapsed="false">
      <c r="A385" s="6" t="n">
        <f aca="false">ROW()-ROW($A$263)+Assumptions!$B$4</f>
        <v>122</v>
      </c>
      <c r="B385" s="18" t="n">
        <f aca="false">MOD(QUOTIENT($A$385,Assumptions!$B$77),2)</f>
        <v>1</v>
      </c>
      <c r="C385" s="18" t="n">
        <f aca="false">MOD(QUOTIENT($A$385,Assumptions!$B$78),2)</f>
        <v>1</v>
      </c>
      <c r="D385" s="18" t="n">
        <f aca="false">MOD(QUOTIENT($A$385,Assumptions!$B$79),2)</f>
        <v>1</v>
      </c>
      <c r="E385" s="18" t="n">
        <f aca="false">MOD(QUOTIENT($A$385,Assumptions!$B$80),2)</f>
        <v>1</v>
      </c>
      <c r="F385" s="18" t="n">
        <f aca="false">MOD(QUOTIENT($A$385,Assumptions!$B$81),2)</f>
        <v>0</v>
      </c>
      <c r="G385" s="18" t="n">
        <f aca="false">MOD(QUOTIENT($A$385,Assumptions!$B$82),2)</f>
        <v>1</v>
      </c>
      <c r="H385" s="18" t="n">
        <f aca="false">MOD(QUOTIENT($A$385,Assumptions!$B$83),2)</f>
        <v>0</v>
      </c>
      <c r="I385" s="18" t="n">
        <f aca="false">IF($B$385=1,MIN(Assumptions!$B$67,MAX(Assumptions!$B$4,Assumptions!$B$25-(Assumptions!$B$4))),Assumptions!$B$4)</f>
        <v>30000000</v>
      </c>
      <c r="J385" s="18" t="n">
        <f aca="false">IF($C$385=1,MIN(Assumptions!$B$66,MAX(Assumptions!$B$4,Assumptions!$B$25-($I$385))),Assumptions!$B$4)</f>
        <v>300000000</v>
      </c>
      <c r="K385" s="18" t="n">
        <f aca="false">IF($D$385=1,MIN(Assumptions!$B$61,MAX(Assumptions!$B$4,Assumptions!$B$25-($I$385+$J$385))),Assumptions!$B$4)</f>
        <v>100000000</v>
      </c>
      <c r="L385" s="18" t="n">
        <f aca="false">IF($E$385=1,MIN(Assumptions!$B$56,MAX(Assumptions!$B$4,Assumptions!$B$25-($I$385+$J$385+$K$385))),Assumptions!$B$4)</f>
        <v>60000000</v>
      </c>
      <c r="M385" s="18" t="n">
        <f aca="false">IF($F$385=1,MIN(Assumptions!$B$51,MAX(Assumptions!$B$4,Assumptions!$B$25-($I$385+$J$385+$K$385+$L$385))),Assumptions!$B$4)</f>
        <v>0</v>
      </c>
      <c r="N385" s="18" t="n">
        <f aca="false">IF($G$385=1,MIN(Assumptions!$B$46,MAX(Assumptions!$B$4,Assumptions!$B$25-($I$385+$J$385+$K$385+$L$385+$M$385))),Assumptions!$B$4)</f>
        <v>15000000</v>
      </c>
      <c r="O385" s="18" t="n">
        <f aca="false">IF($H$385=1,MIN(Assumptions!$B$41,MAX(Assumptions!$B$4,Assumptions!$B$25-($I$385+$J$385+$K$385+$L$385+$M$385+$N$385))),Assumptions!$B$4)</f>
        <v>0</v>
      </c>
      <c r="P385" s="18" t="n">
        <f aca="false">$I$385+$J$385+$K$385+$L$385+$M$385+$N$385+$O$385</f>
        <v>505000000</v>
      </c>
      <c r="Q385" s="18" t="n">
        <f aca="false">MAX(Assumptions!$B$4,Assumptions!$B$25-$P$385)</f>
        <v>695000000</v>
      </c>
      <c r="R385" s="18" t="n">
        <f aca="false">$J$120+$O$120+Assumptions!$B$20+IF($B$385=0,$D$120,Assumptions!$B$4)+IF($C$385=0,$AI$120,Assumptions!$B$4)+IF($D$385=0,$AF$120,Assumptions!$B$4)+IF($E$385=0,$AC$120,Assumptions!$B$4)+IF($F$385=0,$Z$120,Assumptions!$B$4)+IF($G$385=0,$W$120,Assumptions!$B$4)+IF($H$385=0,$T$120,Assumptions!$B$4)</f>
        <v>17280512.8289884</v>
      </c>
      <c r="S385" s="18" t="n">
        <f aca="false">IF($R$385&gt;Assumptions!$B$4,$Q$385/$R$385&gt;Assumptions!$B$13,FALSE())</f>
        <v>1</v>
      </c>
      <c r="T385" s="18" t="n">
        <f aca="false">IF($S$385,($Q$385+Assumptions!$B$14*Assumptions!$B$13)/($R$385+Assumptions!$B$14),IF($R$385&gt;Assumptions!$B$4,$Q$385/$R$385,Assumptions!$B$4))</f>
        <v>35.2619775852228</v>
      </c>
      <c r="U385" s="18" t="n">
        <f aca="false">IF($B$385=1,$I$385,$D$120*$T$385)</f>
        <v>30000000</v>
      </c>
      <c r="V385" s="18" t="n">
        <f aca="false">IF($C$385=1,$J$385,$AI$120*$T$385)</f>
        <v>300000000</v>
      </c>
      <c r="W385" s="18" t="n">
        <f aca="false">IF($D$385=1,$K$385,$AF$120*$T$385)</f>
        <v>100000000</v>
      </c>
      <c r="X385" s="18" t="n">
        <f aca="false">IF($E$385=1,$L$385,$AC$120*$T$385)</f>
        <v>60000000</v>
      </c>
      <c r="Y385" s="18" t="n">
        <f aca="false">IF($F$385=1,$M$385,$Z$120*$T$385)</f>
        <v>105785932.755668</v>
      </c>
      <c r="Z385" s="18" t="n">
        <f aca="false">IF($G$385=1,$N$385,$W$120*$T$385)</f>
        <v>15000000</v>
      </c>
      <c r="AA385" s="18" t="n">
        <f aca="false">IF($H$385=1,$O$385,$T$120*$T$385)</f>
        <v>176309887.926114</v>
      </c>
      <c r="AB385" s="18" t="n">
        <f aca="false">($J$120+$O$120)*$T$385</f>
        <v>9891437.0881552</v>
      </c>
      <c r="AC385" s="18" t="n">
        <f aca="false">Assumptions!$B$20*$T$385</f>
        <v>317357798.267005</v>
      </c>
      <c r="AD385" s="18" t="n">
        <f aca="false">IF($S$385,Assumptions!$B$14*($T$385-Assumptions!$B$13),Assumptions!$B$4)</f>
        <v>85654943.963057</v>
      </c>
      <c r="AE385" s="18" t="n">
        <f aca="false">$U$385+$V$385+$W$385+$X$385+$Y$385+$Z$385+$AA$385+$AB$385+$AC$385+$AD$385</f>
        <v>1200000000</v>
      </c>
      <c r="AF385" s="18" t="n">
        <f aca="false">IF(AND(IF($B$385=1,$U$385&gt;=INDEX($U$263:$U$390,1+$A$385-Assumptions!$B$77),$U$385&gt;INDEX($U$263:$U$390,1+$A$385+Assumptions!$B$77)),IF($C$385=1,$V$385&gt;=INDEX($V$263:$V$390,1+$A$385-Assumptions!$B$78),$V$385&gt;INDEX($V$263:$V$390,1+$A$385+Assumptions!$B$78)),IF($D$385=1,$W$385&gt;=INDEX($W$263:$W$390,1+$A$385-Assumptions!$B$79),$W$385&gt;INDEX($W$263:$W$390,1+$A$385+Assumptions!$B$79)),IF($E$385=1,$X$385&gt;=INDEX($X$263:$X$390,1+$A$385-Assumptions!$B$80),$X$385&gt;INDEX($X$263:$X$390,1+$A$385+Assumptions!$B$80)),IF($F$385=1,$Y$385&gt;=INDEX($Y$263:$Y$390,1+$A$385-Assumptions!$B$81),$Y$385&gt;INDEX($Y$263:$Y$390,1+$A$385+Assumptions!$B$81)),IF($G$385=1,$Z$385&gt;=INDEX($Z$263:$Z$390,1+$A$385-Assumptions!$B$82),$Z$385&gt;INDEX($Z$263:$Z$390,1+$A$385+Assumptions!$B$82)),IF($H$385=1,$AA$385&gt;=INDEX($AA$263:$AA$390,1+$A$385-Assumptions!$B$83),$AA$385&gt;INDEX($AA$263:$AA$390,1+$A$385+Assumptions!$B$83))),1,0)</f>
        <v>0</v>
      </c>
      <c r="AG385" s="16"/>
      <c r="AH385" s="16"/>
      <c r="AI385" s="16"/>
    </row>
    <row r="386" customFormat="false" ht="23.85" hidden="true" customHeight="false" outlineLevel="0" collapsed="false">
      <c r="A386" s="6" t="n">
        <f aca="false">ROW()-ROW($A$263)+Assumptions!$B$4</f>
        <v>123</v>
      </c>
      <c r="B386" s="18" t="n">
        <f aca="false">MOD(QUOTIENT($A$386,Assumptions!$B$77),2)</f>
        <v>1</v>
      </c>
      <c r="C386" s="18" t="n">
        <f aca="false">MOD(QUOTIENT($A$386,Assumptions!$B$78),2)</f>
        <v>1</v>
      </c>
      <c r="D386" s="18" t="n">
        <f aca="false">MOD(QUOTIENT($A$386,Assumptions!$B$79),2)</f>
        <v>1</v>
      </c>
      <c r="E386" s="18" t="n">
        <f aca="false">MOD(QUOTIENT($A$386,Assumptions!$B$80),2)</f>
        <v>1</v>
      </c>
      <c r="F386" s="18" t="n">
        <f aca="false">MOD(QUOTIENT($A$386,Assumptions!$B$81),2)</f>
        <v>0</v>
      </c>
      <c r="G386" s="18" t="n">
        <f aca="false">MOD(QUOTIENT($A$386,Assumptions!$B$82),2)</f>
        <v>1</v>
      </c>
      <c r="H386" s="18" t="n">
        <f aca="false">MOD(QUOTIENT($A$386,Assumptions!$B$83),2)</f>
        <v>1</v>
      </c>
      <c r="I386" s="18" t="n">
        <f aca="false">IF($B$386=1,MIN(Assumptions!$B$67,MAX(Assumptions!$B$4,Assumptions!$B$25-(Assumptions!$B$4))),Assumptions!$B$4)</f>
        <v>30000000</v>
      </c>
      <c r="J386" s="18" t="n">
        <f aca="false">IF($C$386=1,MIN(Assumptions!$B$66,MAX(Assumptions!$B$4,Assumptions!$B$25-($I$386))),Assumptions!$B$4)</f>
        <v>300000000</v>
      </c>
      <c r="K386" s="18" t="n">
        <f aca="false">IF($D$386=1,MIN(Assumptions!$B$61,MAX(Assumptions!$B$4,Assumptions!$B$25-($I$386+$J$386))),Assumptions!$B$4)</f>
        <v>100000000</v>
      </c>
      <c r="L386" s="18" t="n">
        <f aca="false">IF($E$386=1,MIN(Assumptions!$B$56,MAX(Assumptions!$B$4,Assumptions!$B$25-($I$386+$J$386+$K$386))),Assumptions!$B$4)</f>
        <v>60000000</v>
      </c>
      <c r="M386" s="18" t="n">
        <f aca="false">IF($F$386=1,MIN(Assumptions!$B$51,MAX(Assumptions!$B$4,Assumptions!$B$25-($I$386+$J$386+$K$386+$L$386))),Assumptions!$B$4)</f>
        <v>0</v>
      </c>
      <c r="N386" s="18" t="n">
        <f aca="false">IF($G$386=1,MIN(Assumptions!$B$46,MAX(Assumptions!$B$4,Assumptions!$B$25-($I$386+$J$386+$K$386+$L$386+$M$386))),Assumptions!$B$4)</f>
        <v>15000000</v>
      </c>
      <c r="O386" s="18" t="n">
        <f aca="false">IF($H$386=1,MIN(Assumptions!$B$41,MAX(Assumptions!$B$4,Assumptions!$B$25-($I$386+$J$386+$K$386+$L$386+$M$386+$N$386))),Assumptions!$B$4)</f>
        <v>5000000</v>
      </c>
      <c r="P386" s="18" t="n">
        <f aca="false">$I$386+$J$386+$K$386+$L$386+$M$386+$N$386+$O$386</f>
        <v>510000000</v>
      </c>
      <c r="Q386" s="18" t="n">
        <f aca="false">MAX(Assumptions!$B$4,Assumptions!$B$25-$P$386)</f>
        <v>690000000</v>
      </c>
      <c r="R386" s="18" t="n">
        <f aca="false">$J$120+$O$120+Assumptions!$B$20+IF($B$386=0,$D$120,Assumptions!$B$4)+IF($C$386=0,$AI$120,Assumptions!$B$4)+IF($D$386=0,$AF$120,Assumptions!$B$4)+IF($E$386=0,$AC$120,Assumptions!$B$4)+IF($F$386=0,$Z$120,Assumptions!$B$4)+IF($G$386=0,$W$120,Assumptions!$B$4)+IF($H$386=0,$T$120,Assumptions!$B$4)</f>
        <v>12280512.8289884</v>
      </c>
      <c r="S386" s="18" t="n">
        <f aca="false">IF($R$386&gt;Assumptions!$B$4,$Q$386/$R$386&gt;Assumptions!$B$13,FALSE())</f>
        <v>1</v>
      </c>
      <c r="T386" s="18" t="n">
        <f aca="false">IF($S$386,($Q$386+Assumptions!$B$14*Assumptions!$B$13)/($R$386+Assumptions!$B$14),IF($R$386&gt;Assumptions!$B$4,$Q$386/$R$386,Assumptions!$B$4))</f>
        <v>46.8522309078363</v>
      </c>
      <c r="U386" s="18" t="n">
        <f aca="false">IF($B$386=1,$I$386,$D$120*$T$386)</f>
        <v>30000000</v>
      </c>
      <c r="V386" s="18" t="n">
        <f aca="false">IF($C$386=1,$J$386,$AI$120*$T$386)</f>
        <v>300000000</v>
      </c>
      <c r="W386" s="18" t="n">
        <f aca="false">IF($D$386=1,$K$386,$AF$120*$T$386)</f>
        <v>100000000</v>
      </c>
      <c r="X386" s="18" t="n">
        <f aca="false">IF($E$386=1,$L$386,$AC$120*$T$386)</f>
        <v>60000000</v>
      </c>
      <c r="Y386" s="18" t="n">
        <f aca="false">IF($F$386=1,$M$386,$Z$120*$T$386)</f>
        <v>140556692.723509</v>
      </c>
      <c r="Z386" s="18" t="n">
        <f aca="false">IF($G$386=1,$N$386,$W$120*$T$386)</f>
        <v>15000000</v>
      </c>
      <c r="AA386" s="18" t="n">
        <f aca="false">IF($H$386=1,$O$386,$T$120*$T$386)</f>
        <v>5000000</v>
      </c>
      <c r="AB386" s="18" t="n">
        <f aca="false">($J$120+$O$120)*$T$386</f>
        <v>13142651.8363733</v>
      </c>
      <c r="AC386" s="18" t="n">
        <f aca="false">Assumptions!$B$20*$T$386</f>
        <v>421670078.170527</v>
      </c>
      <c r="AD386" s="18" t="n">
        <f aca="false">IF($S$386,Assumptions!$B$14*($T$386-Assumptions!$B$13),Assumptions!$B$4)</f>
        <v>114630577.269591</v>
      </c>
      <c r="AE386" s="18" t="n">
        <f aca="false">$U$386+$V$386+$W$386+$X$386+$Y$386+$Z$386+$AA$386+$AB$386+$AC$386+$AD$386</f>
        <v>1200000000</v>
      </c>
      <c r="AF386" s="18" t="n">
        <f aca="false">IF(AND(IF($B$386=1,$U$386&gt;=INDEX($U$263:$U$390,1+$A$386-Assumptions!$B$77),$U$386&gt;INDEX($U$263:$U$390,1+$A$386+Assumptions!$B$77)),IF($C$386=1,$V$386&gt;=INDEX($V$263:$V$390,1+$A$386-Assumptions!$B$78),$V$386&gt;INDEX($V$263:$V$390,1+$A$386+Assumptions!$B$78)),IF($D$386=1,$W$386&gt;=INDEX($W$263:$W$390,1+$A$386-Assumptions!$B$79),$W$386&gt;INDEX($W$263:$W$390,1+$A$386+Assumptions!$B$79)),IF($E$386=1,$X$386&gt;=INDEX($X$263:$X$390,1+$A$386-Assumptions!$B$80),$X$386&gt;INDEX($X$263:$X$390,1+$A$386+Assumptions!$B$80)),IF($F$386=1,$Y$386&gt;=INDEX($Y$263:$Y$390,1+$A$386-Assumptions!$B$81),$Y$386&gt;INDEX($Y$263:$Y$390,1+$A$386+Assumptions!$B$81)),IF($G$386=1,$Z$386&gt;=INDEX($Z$263:$Z$390,1+$A$386-Assumptions!$B$82),$Z$386&gt;INDEX($Z$263:$Z$390,1+$A$386+Assumptions!$B$82)),IF($H$386=1,$AA$386&gt;=INDEX($AA$263:$AA$390,1+$A$386-Assumptions!$B$83),$AA$386&gt;INDEX($AA$263:$AA$390,1+$A$386+Assumptions!$B$83))),1,0)</f>
        <v>0</v>
      </c>
      <c r="AG386" s="16"/>
      <c r="AH386" s="16"/>
      <c r="AI386" s="16"/>
    </row>
    <row r="387" customFormat="false" ht="23.85" hidden="true" customHeight="false" outlineLevel="0" collapsed="false">
      <c r="A387" s="6" t="n">
        <f aca="false">ROW()-ROW($A$263)+Assumptions!$B$4</f>
        <v>124</v>
      </c>
      <c r="B387" s="18" t="n">
        <f aca="false">MOD(QUOTIENT($A$387,Assumptions!$B$77),2)</f>
        <v>1</v>
      </c>
      <c r="C387" s="18" t="n">
        <f aca="false">MOD(QUOTIENT($A$387,Assumptions!$B$78),2)</f>
        <v>1</v>
      </c>
      <c r="D387" s="18" t="n">
        <f aca="false">MOD(QUOTIENT($A$387,Assumptions!$B$79),2)</f>
        <v>1</v>
      </c>
      <c r="E387" s="18" t="n">
        <f aca="false">MOD(QUOTIENT($A$387,Assumptions!$B$80),2)</f>
        <v>1</v>
      </c>
      <c r="F387" s="18" t="n">
        <f aca="false">MOD(QUOTIENT($A$387,Assumptions!$B$81),2)</f>
        <v>1</v>
      </c>
      <c r="G387" s="18" t="n">
        <f aca="false">MOD(QUOTIENT($A$387,Assumptions!$B$82),2)</f>
        <v>0</v>
      </c>
      <c r="H387" s="18" t="n">
        <f aca="false">MOD(QUOTIENT($A$387,Assumptions!$B$83),2)</f>
        <v>0</v>
      </c>
      <c r="I387" s="18" t="n">
        <f aca="false">IF($B$387=1,MIN(Assumptions!$B$67,MAX(Assumptions!$B$4,Assumptions!$B$25-(Assumptions!$B$4))),Assumptions!$B$4)</f>
        <v>30000000</v>
      </c>
      <c r="J387" s="18" t="n">
        <f aca="false">IF($C$387=1,MIN(Assumptions!$B$66,MAX(Assumptions!$B$4,Assumptions!$B$25-($I$387))),Assumptions!$B$4)</f>
        <v>300000000</v>
      </c>
      <c r="K387" s="18" t="n">
        <f aca="false">IF($D$387=1,MIN(Assumptions!$B$61,MAX(Assumptions!$B$4,Assumptions!$B$25-($I$387+$J$387))),Assumptions!$B$4)</f>
        <v>100000000</v>
      </c>
      <c r="L387" s="18" t="n">
        <f aca="false">IF($E$387=1,MIN(Assumptions!$B$56,MAX(Assumptions!$B$4,Assumptions!$B$25-($I$387+$J$387+$K$387))),Assumptions!$B$4)</f>
        <v>60000000</v>
      </c>
      <c r="M387" s="18" t="n">
        <f aca="false">IF($F$387=1,MIN(Assumptions!$B$51,MAX(Assumptions!$B$4,Assumptions!$B$25-($I$387+$J$387+$K$387+$L$387))),Assumptions!$B$4)</f>
        <v>30000000</v>
      </c>
      <c r="N387" s="18" t="n">
        <f aca="false">IF($G$387=1,MIN(Assumptions!$B$46,MAX(Assumptions!$B$4,Assumptions!$B$25-($I$387+$J$387+$K$387+$L$387+$M$387))),Assumptions!$B$4)</f>
        <v>0</v>
      </c>
      <c r="O387" s="18" t="n">
        <f aca="false">IF($H$387=1,MIN(Assumptions!$B$41,MAX(Assumptions!$B$4,Assumptions!$B$25-($I$387+$J$387+$K$387+$L$387+$M$387+$N$387))),Assumptions!$B$4)</f>
        <v>0</v>
      </c>
      <c r="P387" s="18" t="n">
        <f aca="false">$I$387+$J$387+$K$387+$L$387+$M$387+$N$387+$O$387</f>
        <v>520000000</v>
      </c>
      <c r="Q387" s="18" t="n">
        <f aca="false">MAX(Assumptions!$B$4,Assumptions!$B$25-$P$387)</f>
        <v>680000000</v>
      </c>
      <c r="R387" s="18" t="n">
        <f aca="false">$J$120+$O$120+Assumptions!$B$20+IF($B$387=0,$D$120,Assumptions!$B$4)+IF($C$387=0,$AI$120,Assumptions!$B$4)+IF($D$387=0,$AF$120,Assumptions!$B$4)+IF($E$387=0,$AC$120,Assumptions!$B$4)+IF($F$387=0,$Z$120,Assumptions!$B$4)+IF($G$387=0,$W$120,Assumptions!$B$4)+IF($H$387=0,$T$120,Assumptions!$B$4)</f>
        <v>19280512.8289884</v>
      </c>
      <c r="S387" s="18" t="n">
        <f aca="false">IF($R$387&gt;Assumptions!$B$4,$Q$387/$R$387&gt;Assumptions!$B$13,FALSE())</f>
        <v>1</v>
      </c>
      <c r="T387" s="18" t="n">
        <f aca="false">IF($S$387,($Q$387+Assumptions!$B$14*Assumptions!$B$13)/($R$387+Assumptions!$B$14),IF($R$387&gt;Assumptions!$B$4,$Q$387/$R$387,Assumptions!$B$4))</f>
        <v>31.3353503362712</v>
      </c>
      <c r="U387" s="18" t="n">
        <f aca="false">IF($B$387=1,$I$387,$D$120*$T$387)</f>
        <v>30000000</v>
      </c>
      <c r="V387" s="18" t="n">
        <f aca="false">IF($C$387=1,$J$387,$AI$120*$T$387)</f>
        <v>300000000</v>
      </c>
      <c r="W387" s="18" t="n">
        <f aca="false">IF($D$387=1,$K$387,$AF$120*$T$387)</f>
        <v>100000000</v>
      </c>
      <c r="X387" s="18" t="n">
        <f aca="false">IF($E$387=1,$L$387,$AC$120*$T$387)</f>
        <v>60000000</v>
      </c>
      <c r="Y387" s="18" t="n">
        <f aca="false">IF($F$387=1,$M$387,$Z$120*$T$387)</f>
        <v>30000000</v>
      </c>
      <c r="Z387" s="18" t="n">
        <f aca="false">IF($G$387=1,$N$387,$W$120*$T$387)</f>
        <v>156676751.681356</v>
      </c>
      <c r="AA387" s="18" t="n">
        <f aca="false">IF($H$387=1,$O$387,$T$120*$T$387)</f>
        <v>156676751.681356</v>
      </c>
      <c r="AB387" s="18" t="n">
        <f aca="false">($J$120+$O$120)*$T$387</f>
        <v>8789967.77016898</v>
      </c>
      <c r="AC387" s="18" t="n">
        <f aca="false">Assumptions!$B$20*$T$387</f>
        <v>282018153.026441</v>
      </c>
      <c r="AD387" s="18" t="n">
        <f aca="false">IF($S$387,Assumptions!$B$14*($T$387-Assumptions!$B$13),Assumptions!$B$4)</f>
        <v>75838375.840678</v>
      </c>
      <c r="AE387" s="18" t="n">
        <f aca="false">$U$387+$V$387+$W$387+$X$387+$Y$387+$Z$387+$AA$387+$AB$387+$AC$387+$AD$387</f>
        <v>1200000000</v>
      </c>
      <c r="AF387" s="18" t="n">
        <f aca="false">IF(AND(IF($B$387=1,$U$387&gt;=INDEX($U$263:$U$390,1+$A$387-Assumptions!$B$77),$U$387&gt;INDEX($U$263:$U$390,1+$A$387+Assumptions!$B$77)),IF($C$387=1,$V$387&gt;=INDEX($V$263:$V$390,1+$A$387-Assumptions!$B$78),$V$387&gt;INDEX($V$263:$V$390,1+$A$387+Assumptions!$B$78)),IF($D$387=1,$W$387&gt;=INDEX($W$263:$W$390,1+$A$387-Assumptions!$B$79),$W$387&gt;INDEX($W$263:$W$390,1+$A$387+Assumptions!$B$79)),IF($E$387=1,$X$387&gt;=INDEX($X$263:$X$390,1+$A$387-Assumptions!$B$80),$X$387&gt;INDEX($X$263:$X$390,1+$A$387+Assumptions!$B$80)),IF($F$387=1,$Y$387&gt;=INDEX($Y$263:$Y$390,1+$A$387-Assumptions!$B$81),$Y$387&gt;INDEX($Y$263:$Y$390,1+$A$387+Assumptions!$B$81)),IF($G$387=1,$Z$387&gt;=INDEX($Z$263:$Z$390,1+$A$387-Assumptions!$B$82),$Z$387&gt;INDEX($Z$263:$Z$390,1+$A$387+Assumptions!$B$82)),IF($H$387=1,$AA$387&gt;=INDEX($AA$263:$AA$390,1+$A$387-Assumptions!$B$83),$AA$387&gt;INDEX($AA$263:$AA$390,1+$A$387+Assumptions!$B$83))),1,0)</f>
        <v>0</v>
      </c>
      <c r="AG387" s="16"/>
      <c r="AH387" s="16"/>
      <c r="AI387" s="16"/>
    </row>
    <row r="388" customFormat="false" ht="23.85" hidden="true" customHeight="false" outlineLevel="0" collapsed="false">
      <c r="A388" s="6" t="n">
        <f aca="false">ROW()-ROW($A$263)+Assumptions!$B$4</f>
        <v>125</v>
      </c>
      <c r="B388" s="18" t="n">
        <f aca="false">MOD(QUOTIENT($A$388,Assumptions!$B$77),2)</f>
        <v>1</v>
      </c>
      <c r="C388" s="18" t="n">
        <f aca="false">MOD(QUOTIENT($A$388,Assumptions!$B$78),2)</f>
        <v>1</v>
      </c>
      <c r="D388" s="18" t="n">
        <f aca="false">MOD(QUOTIENT($A$388,Assumptions!$B$79),2)</f>
        <v>1</v>
      </c>
      <c r="E388" s="18" t="n">
        <f aca="false">MOD(QUOTIENT($A$388,Assumptions!$B$80),2)</f>
        <v>1</v>
      </c>
      <c r="F388" s="18" t="n">
        <f aca="false">MOD(QUOTIENT($A$388,Assumptions!$B$81),2)</f>
        <v>1</v>
      </c>
      <c r="G388" s="18" t="n">
        <f aca="false">MOD(QUOTIENT($A$388,Assumptions!$B$82),2)</f>
        <v>0</v>
      </c>
      <c r="H388" s="18" t="n">
        <f aca="false">MOD(QUOTIENT($A$388,Assumptions!$B$83),2)</f>
        <v>1</v>
      </c>
      <c r="I388" s="18" t="n">
        <f aca="false">IF($B$388=1,MIN(Assumptions!$B$67,MAX(Assumptions!$B$4,Assumptions!$B$25-(Assumptions!$B$4))),Assumptions!$B$4)</f>
        <v>30000000</v>
      </c>
      <c r="J388" s="18" t="n">
        <f aca="false">IF($C$388=1,MIN(Assumptions!$B$66,MAX(Assumptions!$B$4,Assumptions!$B$25-($I$388))),Assumptions!$B$4)</f>
        <v>300000000</v>
      </c>
      <c r="K388" s="18" t="n">
        <f aca="false">IF($D$388=1,MIN(Assumptions!$B$61,MAX(Assumptions!$B$4,Assumptions!$B$25-($I$388+$J$388))),Assumptions!$B$4)</f>
        <v>100000000</v>
      </c>
      <c r="L388" s="18" t="n">
        <f aca="false">IF($E$388=1,MIN(Assumptions!$B$56,MAX(Assumptions!$B$4,Assumptions!$B$25-($I$388+$J$388+$K$388))),Assumptions!$B$4)</f>
        <v>60000000</v>
      </c>
      <c r="M388" s="18" t="n">
        <f aca="false">IF($F$388=1,MIN(Assumptions!$B$51,MAX(Assumptions!$B$4,Assumptions!$B$25-($I$388+$J$388+$K$388+$L$388))),Assumptions!$B$4)</f>
        <v>30000000</v>
      </c>
      <c r="N388" s="18" t="n">
        <f aca="false">IF($G$388=1,MIN(Assumptions!$B$46,MAX(Assumptions!$B$4,Assumptions!$B$25-($I$388+$J$388+$K$388+$L$388+$M$388))),Assumptions!$B$4)</f>
        <v>0</v>
      </c>
      <c r="O388" s="18" t="n">
        <f aca="false">IF($H$388=1,MIN(Assumptions!$B$41,MAX(Assumptions!$B$4,Assumptions!$B$25-($I$388+$J$388+$K$388+$L$388+$M$388+$N$388))),Assumptions!$B$4)</f>
        <v>5000000</v>
      </c>
      <c r="P388" s="18" t="n">
        <f aca="false">$I$388+$J$388+$K$388+$L$388+$M$388+$N$388+$O$388</f>
        <v>525000000</v>
      </c>
      <c r="Q388" s="18" t="n">
        <f aca="false">MAX(Assumptions!$B$4,Assumptions!$B$25-$P$388)</f>
        <v>675000000</v>
      </c>
      <c r="R388" s="18" t="n">
        <f aca="false">$J$120+$O$120+Assumptions!$B$20+IF($B$388=0,$D$120,Assumptions!$B$4)+IF($C$388=0,$AI$120,Assumptions!$B$4)+IF($D$388=0,$AF$120,Assumptions!$B$4)+IF($E$388=0,$AC$120,Assumptions!$B$4)+IF($F$388=0,$Z$120,Assumptions!$B$4)+IF($G$388=0,$W$120,Assumptions!$B$4)+IF($H$388=0,$T$120,Assumptions!$B$4)</f>
        <v>14280512.8289884</v>
      </c>
      <c r="S388" s="18" t="n">
        <f aca="false">IF($R$388&gt;Assumptions!$B$4,$Q$388/$R$388&gt;Assumptions!$B$13,FALSE())</f>
        <v>1</v>
      </c>
      <c r="T388" s="18" t="n">
        <f aca="false">IF($S$388,($Q$388+Assumptions!$B$14*Assumptions!$B$13)/($R$388+Assumptions!$B$14),IF($R$388&gt;Assumptions!$B$4,$Q$388/$R$388,Assumptions!$B$4))</f>
        <v>40.3742130472686</v>
      </c>
      <c r="U388" s="18" t="n">
        <f aca="false">IF($B$388=1,$I$388,$D$120*$T$388)</f>
        <v>30000000</v>
      </c>
      <c r="V388" s="18" t="n">
        <f aca="false">IF($C$388=1,$J$388,$AI$120*$T$388)</f>
        <v>300000000</v>
      </c>
      <c r="W388" s="18" t="n">
        <f aca="false">IF($D$388=1,$K$388,$AF$120*$T$388)</f>
        <v>100000000</v>
      </c>
      <c r="X388" s="18" t="n">
        <f aca="false">IF($E$388=1,$L$388,$AC$120*$T$388)</f>
        <v>60000000</v>
      </c>
      <c r="Y388" s="18" t="n">
        <f aca="false">IF($F$388=1,$M$388,$Z$120*$T$388)</f>
        <v>30000000</v>
      </c>
      <c r="Z388" s="18" t="n">
        <f aca="false">IF($G$388=1,$N$388,$W$120*$T$388)</f>
        <v>201871065.236343</v>
      </c>
      <c r="AA388" s="18" t="n">
        <f aca="false">IF($H$388=1,$O$388,$T$120*$T$388)</f>
        <v>5000000</v>
      </c>
      <c r="AB388" s="18" t="n">
        <f aca="false">($J$120+$O$120)*$T$388</f>
        <v>11325484.7200683</v>
      </c>
      <c r="AC388" s="18" t="n">
        <f aca="false">Assumptions!$B$20*$T$388</f>
        <v>363367917.425417</v>
      </c>
      <c r="AD388" s="18" t="n">
        <f aca="false">IF($S$388,Assumptions!$B$14*($T$388-Assumptions!$B$13),Assumptions!$B$4)</f>
        <v>98435532.6181715</v>
      </c>
      <c r="AE388" s="18" t="n">
        <f aca="false">$U$388+$V$388+$W$388+$X$388+$Y$388+$Z$388+$AA$388+$AB$388+$AC$388+$AD$388</f>
        <v>1200000000</v>
      </c>
      <c r="AF388" s="18" t="n">
        <f aca="false">IF(AND(IF($B$388=1,$U$388&gt;=INDEX($U$263:$U$390,1+$A$388-Assumptions!$B$77),$U$388&gt;INDEX($U$263:$U$390,1+$A$388+Assumptions!$B$77)),IF($C$388=1,$V$388&gt;=INDEX($V$263:$V$390,1+$A$388-Assumptions!$B$78),$V$388&gt;INDEX($V$263:$V$390,1+$A$388+Assumptions!$B$78)),IF($D$388=1,$W$388&gt;=INDEX($W$263:$W$390,1+$A$388-Assumptions!$B$79),$W$388&gt;INDEX($W$263:$W$390,1+$A$388+Assumptions!$B$79)),IF($E$388=1,$X$388&gt;=INDEX($X$263:$X$390,1+$A$388-Assumptions!$B$80),$X$388&gt;INDEX($X$263:$X$390,1+$A$388+Assumptions!$B$80)),IF($F$388=1,$Y$388&gt;=INDEX($Y$263:$Y$390,1+$A$388-Assumptions!$B$81),$Y$388&gt;INDEX($Y$263:$Y$390,1+$A$388+Assumptions!$B$81)),IF($G$388=1,$Z$388&gt;=INDEX($Z$263:$Z$390,1+$A$388-Assumptions!$B$82),$Z$388&gt;INDEX($Z$263:$Z$390,1+$A$388+Assumptions!$B$82)),IF($H$388=1,$AA$388&gt;=INDEX($AA$263:$AA$390,1+$A$388-Assumptions!$B$83),$AA$388&gt;INDEX($AA$263:$AA$390,1+$A$388+Assumptions!$B$83))),1,0)</f>
        <v>0</v>
      </c>
      <c r="AG388" s="16"/>
      <c r="AH388" s="16"/>
      <c r="AI388" s="16"/>
    </row>
    <row r="389" customFormat="false" ht="23.85" hidden="true" customHeight="false" outlineLevel="0" collapsed="false">
      <c r="A389" s="6" t="n">
        <f aca="false">ROW()-ROW($A$263)+Assumptions!$B$4</f>
        <v>126</v>
      </c>
      <c r="B389" s="18" t="n">
        <f aca="false">MOD(QUOTIENT($A$389,Assumptions!$B$77),2)</f>
        <v>1</v>
      </c>
      <c r="C389" s="18" t="n">
        <f aca="false">MOD(QUOTIENT($A$389,Assumptions!$B$78),2)</f>
        <v>1</v>
      </c>
      <c r="D389" s="18" t="n">
        <f aca="false">MOD(QUOTIENT($A$389,Assumptions!$B$79),2)</f>
        <v>1</v>
      </c>
      <c r="E389" s="18" t="n">
        <f aca="false">MOD(QUOTIENT($A$389,Assumptions!$B$80),2)</f>
        <v>1</v>
      </c>
      <c r="F389" s="18" t="n">
        <f aca="false">MOD(QUOTIENT($A$389,Assumptions!$B$81),2)</f>
        <v>1</v>
      </c>
      <c r="G389" s="18" t="n">
        <f aca="false">MOD(QUOTIENT($A$389,Assumptions!$B$82),2)</f>
        <v>1</v>
      </c>
      <c r="H389" s="18" t="n">
        <f aca="false">MOD(QUOTIENT($A$389,Assumptions!$B$83),2)</f>
        <v>0</v>
      </c>
      <c r="I389" s="18" t="n">
        <f aca="false">IF($B$389=1,MIN(Assumptions!$B$67,MAX(Assumptions!$B$4,Assumptions!$B$25-(Assumptions!$B$4))),Assumptions!$B$4)</f>
        <v>30000000</v>
      </c>
      <c r="J389" s="18" t="n">
        <f aca="false">IF($C$389=1,MIN(Assumptions!$B$66,MAX(Assumptions!$B$4,Assumptions!$B$25-($I$389))),Assumptions!$B$4)</f>
        <v>300000000</v>
      </c>
      <c r="K389" s="18" t="n">
        <f aca="false">IF($D$389=1,MIN(Assumptions!$B$61,MAX(Assumptions!$B$4,Assumptions!$B$25-($I$389+$J$389))),Assumptions!$B$4)</f>
        <v>100000000</v>
      </c>
      <c r="L389" s="18" t="n">
        <f aca="false">IF($E$389=1,MIN(Assumptions!$B$56,MAX(Assumptions!$B$4,Assumptions!$B$25-($I$389+$J$389+$K$389))),Assumptions!$B$4)</f>
        <v>60000000</v>
      </c>
      <c r="M389" s="18" t="n">
        <f aca="false">IF($F$389=1,MIN(Assumptions!$B$51,MAX(Assumptions!$B$4,Assumptions!$B$25-($I$389+$J$389+$K$389+$L$389))),Assumptions!$B$4)</f>
        <v>30000000</v>
      </c>
      <c r="N389" s="18" t="n">
        <f aca="false">IF($G$389=1,MIN(Assumptions!$B$46,MAX(Assumptions!$B$4,Assumptions!$B$25-($I$389+$J$389+$K$389+$L$389+$M$389))),Assumptions!$B$4)</f>
        <v>15000000</v>
      </c>
      <c r="O389" s="18" t="n">
        <f aca="false">IF($H$389=1,MIN(Assumptions!$B$41,MAX(Assumptions!$B$4,Assumptions!$B$25-($I$389+$J$389+$K$389+$L$389+$M$389+$N$389))),Assumptions!$B$4)</f>
        <v>0</v>
      </c>
      <c r="P389" s="18" t="n">
        <f aca="false">$I$389+$J$389+$K$389+$L$389+$M$389+$N$389+$O$389</f>
        <v>535000000</v>
      </c>
      <c r="Q389" s="18" t="n">
        <f aca="false">MAX(Assumptions!$B$4,Assumptions!$B$25-$P$389)</f>
        <v>665000000</v>
      </c>
      <c r="R389" s="18" t="n">
        <f aca="false">$J$120+$O$120+Assumptions!$B$20+IF($B$389=0,$D$120,Assumptions!$B$4)+IF($C$389=0,$AI$120,Assumptions!$B$4)+IF($D$389=0,$AF$120,Assumptions!$B$4)+IF($E$389=0,$AC$120,Assumptions!$B$4)+IF($F$389=0,$Z$120,Assumptions!$B$4)+IF($G$389=0,$W$120,Assumptions!$B$4)+IF($H$389=0,$T$120,Assumptions!$B$4)</f>
        <v>14280512.8289884</v>
      </c>
      <c r="S389" s="18" t="n">
        <f aca="false">IF($R$389&gt;Assumptions!$B$4,$Q$389/$R$389&gt;Assumptions!$B$13,FALSE())</f>
        <v>1</v>
      </c>
      <c r="T389" s="18" t="n">
        <f aca="false">IF($S$389,($Q$389+Assumptions!$B$14*Assumptions!$B$13)/($R$389+Assumptions!$B$14),IF($R$389&gt;Assumptions!$B$4,$Q$389/$R$389,Assumptions!$B$4))</f>
        <v>39.7782837033975</v>
      </c>
      <c r="U389" s="18" t="n">
        <f aca="false">IF($B$389=1,$I$389,$D$120*$T$389)</f>
        <v>30000000</v>
      </c>
      <c r="V389" s="18" t="n">
        <f aca="false">IF($C$389=1,$J$389,$AI$120*$T$389)</f>
        <v>300000000</v>
      </c>
      <c r="W389" s="18" t="n">
        <f aca="false">IF($D$389=1,$K$389,$AF$120*$T$389)</f>
        <v>100000000</v>
      </c>
      <c r="X389" s="18" t="n">
        <f aca="false">IF($E$389=1,$L$389,$AC$120*$T$389)</f>
        <v>60000000</v>
      </c>
      <c r="Y389" s="18" t="n">
        <f aca="false">IF($F$389=1,$M$389,$Z$120*$T$389)</f>
        <v>30000000</v>
      </c>
      <c r="Z389" s="18" t="n">
        <f aca="false">IF($G$389=1,$N$389,$W$120*$T$389)</f>
        <v>15000000</v>
      </c>
      <c r="AA389" s="18" t="n">
        <f aca="false">IF($H$389=1,$O$389,$T$120*$T$389)</f>
        <v>198891418.516987</v>
      </c>
      <c r="AB389" s="18" t="n">
        <f aca="false">($J$120+$O$120)*$T$389</f>
        <v>11158318.8939418</v>
      </c>
      <c r="AC389" s="18" t="n">
        <f aca="false">Assumptions!$B$20*$T$389</f>
        <v>358004553.330577</v>
      </c>
      <c r="AD389" s="18" t="n">
        <f aca="false">IF($S$389,Assumptions!$B$14*($T$389-Assumptions!$B$13),Assumptions!$B$4)</f>
        <v>96945709.2584937</v>
      </c>
      <c r="AE389" s="18" t="n">
        <f aca="false">$U$389+$V$389+$W$389+$X$389+$Y$389+$Z$389+$AA$389+$AB$389+$AC$389+$AD$389</f>
        <v>1200000000</v>
      </c>
      <c r="AF389" s="18" t="n">
        <f aca="false">IF(AND(IF($B$389=1,$U$389&gt;=INDEX($U$263:$U$390,1+$A$389-Assumptions!$B$77),$U$389&gt;INDEX($U$263:$U$390,1+$A$389+Assumptions!$B$77)),IF($C$389=1,$V$389&gt;=INDEX($V$263:$V$390,1+$A$389-Assumptions!$B$78),$V$389&gt;INDEX($V$263:$V$390,1+$A$389+Assumptions!$B$78)),IF($D$389=1,$W$389&gt;=INDEX($W$263:$W$390,1+$A$389-Assumptions!$B$79),$W$389&gt;INDEX($W$263:$W$390,1+$A$389+Assumptions!$B$79)),IF($E$389=1,$X$389&gt;=INDEX($X$263:$X$390,1+$A$389-Assumptions!$B$80),$X$389&gt;INDEX($X$263:$X$390,1+$A$389+Assumptions!$B$80)),IF($F$389=1,$Y$389&gt;=INDEX($Y$263:$Y$390,1+$A$389-Assumptions!$B$81),$Y$389&gt;INDEX($Y$263:$Y$390,1+$A$389+Assumptions!$B$81)),IF($G$389=1,$Z$389&gt;=INDEX($Z$263:$Z$390,1+$A$389-Assumptions!$B$82),$Z$389&gt;INDEX($Z$263:$Z$390,1+$A$389+Assumptions!$B$82)),IF($H$389=1,$AA$389&gt;=INDEX($AA$263:$AA$390,1+$A$389-Assumptions!$B$83),$AA$389&gt;INDEX($AA$263:$AA$390,1+$A$389+Assumptions!$B$83))),1,0)</f>
        <v>0</v>
      </c>
      <c r="AG389" s="16"/>
      <c r="AH389" s="16"/>
      <c r="AI389" s="16"/>
    </row>
    <row r="390" customFormat="false" ht="23.85" hidden="true" customHeight="false" outlineLevel="0" collapsed="false">
      <c r="A390" s="6" t="n">
        <f aca="false">ROW()-ROW($A$263)+Assumptions!$B$4</f>
        <v>127</v>
      </c>
      <c r="B390" s="18" t="n">
        <f aca="false">MOD(QUOTIENT($A$390,Assumptions!$B$77),2)</f>
        <v>1</v>
      </c>
      <c r="C390" s="18" t="n">
        <f aca="false">MOD(QUOTIENT($A$390,Assumptions!$B$78),2)</f>
        <v>1</v>
      </c>
      <c r="D390" s="18" t="n">
        <f aca="false">MOD(QUOTIENT($A$390,Assumptions!$B$79),2)</f>
        <v>1</v>
      </c>
      <c r="E390" s="18" t="n">
        <f aca="false">MOD(QUOTIENT($A$390,Assumptions!$B$80),2)</f>
        <v>1</v>
      </c>
      <c r="F390" s="18" t="n">
        <f aca="false">MOD(QUOTIENT($A$390,Assumptions!$B$81),2)</f>
        <v>1</v>
      </c>
      <c r="G390" s="18" t="n">
        <f aca="false">MOD(QUOTIENT($A$390,Assumptions!$B$82),2)</f>
        <v>1</v>
      </c>
      <c r="H390" s="18" t="n">
        <f aca="false">MOD(QUOTIENT($A$390,Assumptions!$B$83),2)</f>
        <v>1</v>
      </c>
      <c r="I390" s="18" t="n">
        <f aca="false">IF($B$390=1,MIN(Assumptions!$B$67,MAX(Assumptions!$B$4,Assumptions!$B$25-(Assumptions!$B$4))),Assumptions!$B$4)</f>
        <v>30000000</v>
      </c>
      <c r="J390" s="18" t="n">
        <f aca="false">IF($C$390=1,MIN(Assumptions!$B$66,MAX(Assumptions!$B$4,Assumptions!$B$25-($I$390))),Assumptions!$B$4)</f>
        <v>300000000</v>
      </c>
      <c r="K390" s="18" t="n">
        <f aca="false">IF($D$390=1,MIN(Assumptions!$B$61,MAX(Assumptions!$B$4,Assumptions!$B$25-($I$390+$J$390))),Assumptions!$B$4)</f>
        <v>100000000</v>
      </c>
      <c r="L390" s="18" t="n">
        <f aca="false">IF($E$390=1,MIN(Assumptions!$B$56,MAX(Assumptions!$B$4,Assumptions!$B$25-($I$390+$J$390+$K$390))),Assumptions!$B$4)</f>
        <v>60000000</v>
      </c>
      <c r="M390" s="18" t="n">
        <f aca="false">IF($F$390=1,MIN(Assumptions!$B$51,MAX(Assumptions!$B$4,Assumptions!$B$25-($I$390+$J$390+$K$390+$L$390))),Assumptions!$B$4)</f>
        <v>30000000</v>
      </c>
      <c r="N390" s="18" t="n">
        <f aca="false">IF($G$390=1,MIN(Assumptions!$B$46,MAX(Assumptions!$B$4,Assumptions!$B$25-($I$390+$J$390+$K$390+$L$390+$M$390))),Assumptions!$B$4)</f>
        <v>15000000</v>
      </c>
      <c r="O390" s="18" t="n">
        <f aca="false">IF($H$390=1,MIN(Assumptions!$B$41,MAX(Assumptions!$B$4,Assumptions!$B$25-($I$390+$J$390+$K$390+$L$390+$M$390+$N$390))),Assumptions!$B$4)</f>
        <v>5000000</v>
      </c>
      <c r="P390" s="18" t="n">
        <f aca="false">$I$390+$J$390+$K$390+$L$390+$M$390+$N$390+$O$390</f>
        <v>540000000</v>
      </c>
      <c r="Q390" s="18" t="n">
        <f aca="false">MAX(Assumptions!$B$4,Assumptions!$B$25-$P$390)</f>
        <v>660000000</v>
      </c>
      <c r="R390" s="18" t="n">
        <f aca="false">$J$120+$O$120+Assumptions!$B$20+IF($B$390=0,$D$120,Assumptions!$B$4)+IF($C$390=0,$AI$120,Assumptions!$B$4)+IF($D$390=0,$AF$120,Assumptions!$B$4)+IF($E$390=0,$AC$120,Assumptions!$B$4)+IF($F$390=0,$Z$120,Assumptions!$B$4)+IF($G$390=0,$W$120,Assumptions!$B$4)+IF($H$390=0,$T$120,Assumptions!$B$4)</f>
        <v>9280512.82898837</v>
      </c>
      <c r="S390" s="18" t="n">
        <f aca="false">IF($R$390&gt;Assumptions!$B$4,$Q$390/$R$390&gt;Assumptions!$B$13,FALSE())</f>
        <v>1</v>
      </c>
      <c r="T390" s="18" t="n">
        <f aca="false">IF($S$390,($Q$390+Assumptions!$B$14*Assumptions!$B$13)/($R$390+Assumptions!$B$14),IF($R$390&gt;Assumptions!$B$4,$Q$390/$R$390,Assumptions!$B$4))</f>
        <v>56.2369405829077</v>
      </c>
      <c r="U390" s="18" t="n">
        <f aca="false">IF($B$390=1,$I$390,$D$120*$T$390)</f>
        <v>30000000</v>
      </c>
      <c r="V390" s="18" t="n">
        <f aca="false">IF($C$390=1,$J$390,$AI$120*$T$390)</f>
        <v>300000000</v>
      </c>
      <c r="W390" s="18" t="n">
        <f aca="false">IF($D$390=1,$K$390,$AF$120*$T$390)</f>
        <v>100000000</v>
      </c>
      <c r="X390" s="18" t="n">
        <f aca="false">IF($E$390=1,$L$390,$AC$120*$T$390)</f>
        <v>60000000</v>
      </c>
      <c r="Y390" s="18" t="n">
        <f aca="false">IF($F$390=1,$M$390,$Z$120*$T$390)</f>
        <v>30000000</v>
      </c>
      <c r="Z390" s="18" t="n">
        <f aca="false">IF($G$390=1,$N$390,$W$120*$T$390)</f>
        <v>15000000</v>
      </c>
      <c r="AA390" s="18" t="n">
        <f aca="false">IF($H$390=1,$O$390,$T$120*$T$390)</f>
        <v>5000000</v>
      </c>
      <c r="AB390" s="18" t="n">
        <f aca="false">($J$120+$O$120)*$T$390</f>
        <v>15775183.2965621</v>
      </c>
      <c r="AC390" s="18" t="n">
        <f aca="false">Assumptions!$B$20*$T$390</f>
        <v>506132465.246169</v>
      </c>
      <c r="AD390" s="18" t="n">
        <f aca="false">IF($S$390,Assumptions!$B$14*($T$390-Assumptions!$B$13),Assumptions!$B$4)</f>
        <v>138092351.457269</v>
      </c>
      <c r="AE390" s="18" t="n">
        <f aca="false">$U$390+$V$390+$W$390+$X$390+$Y$390+$Z$390+$AA$390+$AB$390+$AC$390+$AD$390</f>
        <v>1200000000</v>
      </c>
      <c r="AF390" s="18" t="n">
        <f aca="false">IF(AND(IF($B$390=1,$U$390&gt;=INDEX($U$263:$U$390,1+$A$390-Assumptions!$B$77),$U$390&gt;INDEX($U$263:$U$390,1+$A$390+Assumptions!$B$77)),IF($C$390=1,$V$390&gt;=INDEX($V$263:$V$390,1+$A$390-Assumptions!$B$78),$V$390&gt;INDEX($V$263:$V$390,1+$A$390+Assumptions!$B$78)),IF($D$390=1,$W$390&gt;=INDEX($W$263:$W$390,1+$A$390-Assumptions!$B$79),$W$390&gt;INDEX($W$263:$W$390,1+$A$390+Assumptions!$B$79)),IF($E$390=1,$X$390&gt;=INDEX($X$263:$X$390,1+$A$390-Assumptions!$B$80),$X$390&gt;INDEX($X$263:$X$390,1+$A$390+Assumptions!$B$80)),IF($F$390=1,$Y$390&gt;=INDEX($Y$263:$Y$390,1+$A$390-Assumptions!$B$81),$Y$390&gt;INDEX($Y$263:$Y$390,1+$A$390+Assumptions!$B$81)),IF($G$390=1,$Z$390&gt;=INDEX($Z$263:$Z$390,1+$A$390-Assumptions!$B$82),$Z$390&gt;INDEX($Z$263:$Z$390,1+$A$390+Assumptions!$B$82)),IF($H$390=1,$AA$390&gt;=INDEX($AA$263:$AA$390,1+$A$390-Assumptions!$B$83),$AA$390&gt;INDEX($AA$263:$AA$390,1+$A$390+Assumptions!$B$83))),1,0)</f>
        <v>0</v>
      </c>
      <c r="AG390" s="16"/>
      <c r="AH390" s="16"/>
      <c r="AI390" s="16"/>
    </row>
    <row r="391" customFormat="false" ht="15" hidden="false" customHeight="false" outlineLevel="0" collapsed="false"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</row>
    <row r="392" customFormat="false" ht="15" hidden="false" customHeight="false" outlineLevel="0" collapsed="false"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</row>
    <row r="393" customFormat="false" ht="15" hidden="false" customHeight="false" outlineLevel="0" collapsed="false"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</row>
    <row r="394" customFormat="false" ht="35.05" hidden="true" customHeight="false" outlineLevel="0" collapsed="false">
      <c r="A394" s="6" t="str">
        <f aca="false">Assumptions!$I$101</f>
        <v>Code</v>
      </c>
      <c r="B394" s="18" t="str">
        <f aca="false">Assumptions!$I$102</f>
        <v>F bit</v>
      </c>
      <c r="C394" s="18" t="str">
        <f aca="false">Assumptions!$I$103</f>
        <v>E bit</v>
      </c>
      <c r="D394" s="18" t="str">
        <f aca="false">Assumptions!$I$104</f>
        <v>D bit</v>
      </c>
      <c r="E394" s="18" t="str">
        <f aca="false">Assumptions!$I$105</f>
        <v>C bit</v>
      </c>
      <c r="F394" s="18" t="str">
        <f aca="false">Assumptions!$I$106</f>
        <v>B bit</v>
      </c>
      <c r="G394" s="18" t="str">
        <f aca="false">Assumptions!$I$107</f>
        <v>A bit</v>
      </c>
      <c r="H394" s="18" t="str">
        <f aca="false">Assumptions!$I$108</f>
        <v>Seed bit</v>
      </c>
      <c r="I394" s="18" t="str">
        <f aca="false">Assumptions!$I$109</f>
        <v>F pref paid</v>
      </c>
      <c r="J394" s="18" t="str">
        <f aca="false">Assumptions!$I$110</f>
        <v>E pref paid</v>
      </c>
      <c r="K394" s="18" t="str">
        <f aca="false">Assumptions!$I$111</f>
        <v>D pref paid</v>
      </c>
      <c r="L394" s="18" t="str">
        <f aca="false">Assumptions!$I$112</f>
        <v>C pref paid</v>
      </c>
      <c r="M394" s="18" t="str">
        <f aca="false">Assumptions!$I$113</f>
        <v>B pref paid</v>
      </c>
      <c r="N394" s="18" t="str">
        <f aca="false">Assumptions!$I$114</f>
        <v>A pref paid</v>
      </c>
      <c r="O394" s="18" t="str">
        <f aca="false">Assumptions!$I$115</f>
        <v>Seed pref paid</v>
      </c>
      <c r="P394" s="18" t="str">
        <f aca="false">Assumptions!$I$116</f>
        <v>Total pref</v>
      </c>
      <c r="Q394" s="18" t="str">
        <f aca="false">Assumptions!$I$117</f>
        <v>Residual</v>
      </c>
      <c r="R394" s="18" t="str">
        <f aca="false">Assumptions!$I$118</f>
        <v>Non-option conv shares</v>
      </c>
      <c r="S394" s="18" t="str">
        <f aca="false">Assumptions!$I$119</f>
        <v>Options ITM</v>
      </c>
      <c r="T394" s="18" t="str">
        <f aca="false">Assumptions!$I$120</f>
        <v>Common PPS</v>
      </c>
      <c r="U394" s="18" t="str">
        <f aca="false">Assumptions!$I$121</f>
        <v>F proceeds</v>
      </c>
      <c r="V394" s="18" t="str">
        <f aca="false">Assumptions!$I$122</f>
        <v>E proceeds</v>
      </c>
      <c r="W394" s="18" t="str">
        <f aca="false">Assumptions!$I$123</f>
        <v>D proceeds</v>
      </c>
      <c r="X394" s="18" t="str">
        <f aca="false">Assumptions!$I$124</f>
        <v>C proceeds</v>
      </c>
      <c r="Y394" s="18" t="str">
        <f aca="false">Assumptions!$I$125</f>
        <v>B proceeds</v>
      </c>
      <c r="Z394" s="18" t="str">
        <f aca="false">Assumptions!$I$126</f>
        <v>A proceeds</v>
      </c>
      <c r="AA394" s="18" t="str">
        <f aca="false">Assumptions!$I$127</f>
        <v>Seed proceeds</v>
      </c>
      <c r="AB394" s="18" t="str">
        <f aca="false">Assumptions!$I$128</f>
        <v>Notes proceeds</v>
      </c>
      <c r="AC394" s="18" t="str">
        <f aca="false">Assumptions!$I$129</f>
        <v>Common + RSAs proceeds</v>
      </c>
      <c r="AD394" s="18" t="str">
        <f aca="false">Assumptions!$I$130</f>
        <v>Issued options net</v>
      </c>
      <c r="AE394" s="18" t="str">
        <f aca="false">Assumptions!$I$131</f>
        <v>Total distributed</v>
      </c>
      <c r="AF394" s="18" t="str">
        <f aca="false">Assumptions!$I$132</f>
        <v>Stable flag</v>
      </c>
      <c r="AG394" s="16"/>
      <c r="AH394" s="18" t="n">
        <f aca="false">IF(SUM($AF$395:$AF$522)=Assumptions!$B$4,Assumptions!$B$4,SUMPRODUCT($AF$395:$AF$522,$A$395:$A$522)/SUM($AF$395:$AF$522))</f>
        <v>16</v>
      </c>
      <c r="AI394" s="16"/>
    </row>
    <row r="395" customFormat="false" ht="23.85" hidden="true" customHeight="false" outlineLevel="0" collapsed="false">
      <c r="A395" s="6" t="n">
        <f aca="false">ROW()-ROW($A$395)+Assumptions!$B$4</f>
        <v>0</v>
      </c>
      <c r="B395" s="18" t="n">
        <f aca="false">MOD(QUOTIENT($A$395,Assumptions!$B$77),2)</f>
        <v>0</v>
      </c>
      <c r="C395" s="18" t="n">
        <f aca="false">MOD(QUOTIENT($A$395,Assumptions!$B$78),2)</f>
        <v>0</v>
      </c>
      <c r="D395" s="18" t="n">
        <f aca="false">MOD(QUOTIENT($A$395,Assumptions!$B$79),2)</f>
        <v>0</v>
      </c>
      <c r="E395" s="18" t="n">
        <f aca="false">MOD(QUOTIENT($A$395,Assumptions!$B$80),2)</f>
        <v>0</v>
      </c>
      <c r="F395" s="18" t="n">
        <f aca="false">MOD(QUOTIENT($A$395,Assumptions!$B$81),2)</f>
        <v>0</v>
      </c>
      <c r="G395" s="18" t="n">
        <f aca="false">MOD(QUOTIENT($A$395,Assumptions!$B$82),2)</f>
        <v>0</v>
      </c>
      <c r="H395" s="18" t="n">
        <f aca="false">MOD(QUOTIENT($A$395,Assumptions!$B$83),2)</f>
        <v>0</v>
      </c>
      <c r="I395" s="18" t="n">
        <f aca="false">IF($B$395=1,MIN(Assumptions!$B$67,MAX(Assumptions!$B$4,Assumptions!$B$26-(Assumptions!$B$4))),Assumptions!$B$4)</f>
        <v>0</v>
      </c>
      <c r="J395" s="18" t="n">
        <f aca="false">IF($C$395=1,MIN(Assumptions!$B$66,MAX(Assumptions!$B$4,Assumptions!$B$26-($I$395))),Assumptions!$B$4)</f>
        <v>0</v>
      </c>
      <c r="K395" s="18" t="n">
        <f aca="false">IF($D$395=1,MIN(Assumptions!$B$61,MAX(Assumptions!$B$4,Assumptions!$B$26-($I$395+$J$395))),Assumptions!$B$4)</f>
        <v>0</v>
      </c>
      <c r="L395" s="18" t="n">
        <f aca="false">IF($E$395=1,MIN(Assumptions!$B$56,MAX(Assumptions!$B$4,Assumptions!$B$26-($I$395+$J$395+$K$395))),Assumptions!$B$4)</f>
        <v>0</v>
      </c>
      <c r="M395" s="18" t="n">
        <f aca="false">IF($F$395=1,MIN(Assumptions!$B$51,MAX(Assumptions!$B$4,Assumptions!$B$26-($I$395+$J$395+$K$395+$L$395))),Assumptions!$B$4)</f>
        <v>0</v>
      </c>
      <c r="N395" s="18" t="n">
        <f aca="false">IF($G$395=1,MIN(Assumptions!$B$46,MAX(Assumptions!$B$4,Assumptions!$B$26-($I$395+$J$395+$K$395+$L$395+$M$395))),Assumptions!$B$4)</f>
        <v>0</v>
      </c>
      <c r="O395" s="18" t="n">
        <f aca="false">IF($H$395=1,MIN(Assumptions!$B$41,MAX(Assumptions!$B$4,Assumptions!$B$26-($I$395+$J$395+$K$395+$L$395+$M$395+$N$395))),Assumptions!$B$4)</f>
        <v>0</v>
      </c>
      <c r="P395" s="18" t="n">
        <f aca="false">$I$395+$J$395+$K$395+$L$395+$M$395+$N$395+$O$395</f>
        <v>0</v>
      </c>
      <c r="Q395" s="18" t="n">
        <f aca="false">MAX(Assumptions!$B$4,Assumptions!$B$26-$P$395)</f>
        <v>2000000000</v>
      </c>
      <c r="R395" s="18" t="n">
        <f aca="false">$J$120+$O$120+Assumptions!$B$20+IF($B$395=0,$D$120,Assumptions!$B$4)+IF($C$395=0,$AI$120,Assumptions!$B$4)+IF($D$395=0,$AF$120,Assumptions!$B$4)+IF($E$395=0,$AC$120,Assumptions!$B$4)+IF($F$395=0,$Z$120,Assumptions!$B$4)+IF($G$395=0,$W$120,Assumptions!$B$4)+IF($H$395=0,$T$120,Assumptions!$B$4)</f>
        <v>33344752.5358044</v>
      </c>
      <c r="S395" s="18" t="n">
        <f aca="false">IF($R$395&gt;Assumptions!$B$4,$Q$395/$R$395&gt;Assumptions!$B$13,FALSE())</f>
        <v>1</v>
      </c>
      <c r="T395" s="18" t="n">
        <f aca="false">IF($S$395,($Q$395+Assumptions!$B$14*Assumptions!$B$13)/($R$395+Assumptions!$B$14),IF($R$395&gt;Assumptions!$B$4,$Q$395/$R$395,Assumptions!$B$4))</f>
        <v>55.8659178355258</v>
      </c>
      <c r="U395" s="18" t="n">
        <f aca="false">IF($B$395=1,$I$395,$D$120*$T$395)</f>
        <v>44540112.4470006</v>
      </c>
      <c r="V395" s="18" t="n">
        <f aca="false">IF($C$395=1,$J$395,$AI$120*$T$395)</f>
        <v>342643566.672498</v>
      </c>
      <c r="W395" s="18" t="n">
        <f aca="false">IF($D$395=1,$K$395,$AF$120*$T$395)</f>
        <v>96852024.4487837</v>
      </c>
      <c r="X395" s="18" t="n">
        <f aca="false">IF($E$395=1,$L$395,$AC$120*$T$395)</f>
        <v>134078202.805262</v>
      </c>
      <c r="Y395" s="18" t="n">
        <f aca="false">IF($F$395=1,$M$395,$Z$120*$T$395)</f>
        <v>167597753.506577</v>
      </c>
      <c r="Z395" s="18" t="n">
        <f aca="false">IF($G$395=1,$N$395,$W$120*$T$395)</f>
        <v>279329589.177629</v>
      </c>
      <c r="AA395" s="18" t="n">
        <f aca="false">IF($H$395=1,$O$395,$T$120*$T$395)</f>
        <v>279329589.177629</v>
      </c>
      <c r="AB395" s="18" t="n">
        <f aca="false">($J$120+$O$120)*$T$395</f>
        <v>15671106.6560749</v>
      </c>
      <c r="AC395" s="18" t="n">
        <f aca="false">Assumptions!$B$20*$T$395</f>
        <v>502793260.519732</v>
      </c>
      <c r="AD395" s="18" t="n">
        <f aca="false">IF($S$395,Assumptions!$B$14*($T$395-Assumptions!$B$13),Assumptions!$B$4)</f>
        <v>137164794.588814</v>
      </c>
      <c r="AE395" s="18" t="n">
        <f aca="false">$U$395+$V$395+$W$395+$X$395+$Y$395+$Z$395+$AA$395+$AB$395+$AC$395+$AD$395</f>
        <v>2000000000</v>
      </c>
      <c r="AF395" s="18" t="n">
        <f aca="false">IF(AND(IF($B$395=1,$U$395&gt;=INDEX($U$395:$U$522,1+$A$395-Assumptions!$B$77),$U$395&gt;INDEX($U$395:$U$522,1+$A$395+Assumptions!$B$77)),IF($C$395=1,$V$395&gt;=INDEX($V$395:$V$522,1+$A$395-Assumptions!$B$78),$V$395&gt;INDEX($V$395:$V$522,1+$A$395+Assumptions!$B$78)),IF($D$395=1,$W$395&gt;=INDEX($W$395:$W$522,1+$A$395-Assumptions!$B$79),$W$395&gt;INDEX($W$395:$W$522,1+$A$395+Assumptions!$B$79)),IF($E$395=1,$X$395&gt;=INDEX($X$395:$X$522,1+$A$395-Assumptions!$B$80),$X$395&gt;INDEX($X$395:$X$522,1+$A$395+Assumptions!$B$80)),IF($F$395=1,$Y$395&gt;=INDEX($Y$395:$Y$522,1+$A$395-Assumptions!$B$81),$Y$395&gt;INDEX($Y$395:$Y$522,1+$A$395+Assumptions!$B$81)),IF($G$395=1,$Z$395&gt;=INDEX($Z$395:$Z$522,1+$A$395-Assumptions!$B$82),$Z$395&gt;INDEX($Z$395:$Z$522,1+$A$395+Assumptions!$B$82)),IF($H$395=1,$AA$395&gt;=INDEX($AA$395:$AA$522,1+$A$395-Assumptions!$B$83),$AA$395&gt;INDEX($AA$395:$AA$522,1+$A$395+Assumptions!$B$83))),1,0)</f>
        <v>0</v>
      </c>
      <c r="AG395" s="16"/>
      <c r="AH395" s="16"/>
      <c r="AI395" s="16"/>
    </row>
    <row r="396" customFormat="false" ht="23.85" hidden="true" customHeight="false" outlineLevel="0" collapsed="false">
      <c r="A396" s="6" t="n">
        <f aca="false">ROW()-ROW($A$395)+Assumptions!$B$4</f>
        <v>1</v>
      </c>
      <c r="B396" s="18" t="n">
        <f aca="false">MOD(QUOTIENT($A$396,Assumptions!$B$77),2)</f>
        <v>0</v>
      </c>
      <c r="C396" s="18" t="n">
        <f aca="false">MOD(QUOTIENT($A$396,Assumptions!$B$78),2)</f>
        <v>0</v>
      </c>
      <c r="D396" s="18" t="n">
        <f aca="false">MOD(QUOTIENT($A$396,Assumptions!$B$79),2)</f>
        <v>0</v>
      </c>
      <c r="E396" s="18" t="n">
        <f aca="false">MOD(QUOTIENT($A$396,Assumptions!$B$80),2)</f>
        <v>0</v>
      </c>
      <c r="F396" s="18" t="n">
        <f aca="false">MOD(QUOTIENT($A$396,Assumptions!$B$81),2)</f>
        <v>0</v>
      </c>
      <c r="G396" s="18" t="n">
        <f aca="false">MOD(QUOTIENT($A$396,Assumptions!$B$82),2)</f>
        <v>0</v>
      </c>
      <c r="H396" s="18" t="n">
        <f aca="false">MOD(QUOTIENT($A$396,Assumptions!$B$83),2)</f>
        <v>1</v>
      </c>
      <c r="I396" s="18" t="n">
        <f aca="false">IF($B$396=1,MIN(Assumptions!$B$67,MAX(Assumptions!$B$4,Assumptions!$B$26-(Assumptions!$B$4))),Assumptions!$B$4)</f>
        <v>0</v>
      </c>
      <c r="J396" s="18" t="n">
        <f aca="false">IF($C$396=1,MIN(Assumptions!$B$66,MAX(Assumptions!$B$4,Assumptions!$B$26-($I$396))),Assumptions!$B$4)</f>
        <v>0</v>
      </c>
      <c r="K396" s="18" t="n">
        <f aca="false">IF($D$396=1,MIN(Assumptions!$B$61,MAX(Assumptions!$B$4,Assumptions!$B$26-($I$396+$J$396))),Assumptions!$B$4)</f>
        <v>0</v>
      </c>
      <c r="L396" s="18" t="n">
        <f aca="false">IF($E$396=1,MIN(Assumptions!$B$56,MAX(Assumptions!$B$4,Assumptions!$B$26-($I$396+$J$396+$K$396))),Assumptions!$B$4)</f>
        <v>0</v>
      </c>
      <c r="M396" s="18" t="n">
        <f aca="false">IF($F$396=1,MIN(Assumptions!$B$51,MAX(Assumptions!$B$4,Assumptions!$B$26-($I$396+$J$396+$K$396+$L$396))),Assumptions!$B$4)</f>
        <v>0</v>
      </c>
      <c r="N396" s="18" t="n">
        <f aca="false">IF($G$396=1,MIN(Assumptions!$B$46,MAX(Assumptions!$B$4,Assumptions!$B$26-($I$396+$J$396+$K$396+$L$396+$M$396))),Assumptions!$B$4)</f>
        <v>0</v>
      </c>
      <c r="O396" s="18" t="n">
        <f aca="false">IF($H$396=1,MIN(Assumptions!$B$41,MAX(Assumptions!$B$4,Assumptions!$B$26-($I$396+$J$396+$K$396+$L$396+$M$396+$N$396))),Assumptions!$B$4)</f>
        <v>5000000</v>
      </c>
      <c r="P396" s="18" t="n">
        <f aca="false">$I$396+$J$396+$K$396+$L$396+$M$396+$N$396+$O$396</f>
        <v>5000000</v>
      </c>
      <c r="Q396" s="18" t="n">
        <f aca="false">MAX(Assumptions!$B$4,Assumptions!$B$26-$P$396)</f>
        <v>1995000000</v>
      </c>
      <c r="R396" s="18" t="n">
        <f aca="false">$J$120+$O$120+Assumptions!$B$20+IF($B$396=0,$D$120,Assumptions!$B$4)+IF($C$396=0,$AI$120,Assumptions!$B$4)+IF($D$396=0,$AF$120,Assumptions!$B$4)+IF($E$396=0,$AC$120,Assumptions!$B$4)+IF($F$396=0,$Z$120,Assumptions!$B$4)+IF($G$396=0,$W$120,Assumptions!$B$4)+IF($H$396=0,$T$120,Assumptions!$B$4)</f>
        <v>28344752.5358044</v>
      </c>
      <c r="S396" s="18" t="n">
        <f aca="false">IF($R$396&gt;Assumptions!$B$4,$Q$396/$R$396&gt;Assumptions!$B$13,FALSE())</f>
        <v>1</v>
      </c>
      <c r="T396" s="18" t="n">
        <f aca="false">IF($S$396,($Q$396+Assumptions!$B$14*Assumptions!$B$13)/($R$396+Assumptions!$B$14),IF($R$396&gt;Assumptions!$B$4,$Q$396/$R$396,Assumptions!$B$4))</f>
        <v>64.7597998292033</v>
      </c>
      <c r="U396" s="18" t="n">
        <f aca="false">IF($B$396=1,$I$396,$D$120*$T$396)</f>
        <v>51630920.571822</v>
      </c>
      <c r="V396" s="18" t="n">
        <f aca="false">IF($C$396=1,$J$396,$AI$120*$T$396)</f>
        <v>397192593.448535</v>
      </c>
      <c r="W396" s="18" t="n">
        <f aca="false">IF($D$396=1,$K$396,$AF$120*$T$396)</f>
        <v>112270915.065282</v>
      </c>
      <c r="X396" s="18" t="n">
        <f aca="false">IF($E$396=1,$L$396,$AC$120*$T$396)</f>
        <v>155423519.590088</v>
      </c>
      <c r="Y396" s="18" t="n">
        <f aca="false">IF($F$396=1,$M$396,$Z$120*$T$396)</f>
        <v>194279399.48761</v>
      </c>
      <c r="Z396" s="18" t="n">
        <f aca="false">IF($G$396=1,$N$396,$W$120*$T$396)</f>
        <v>323798999.146016</v>
      </c>
      <c r="AA396" s="18" t="n">
        <f aca="false">IF($H$396=1,$O$396,$T$120*$T$396)</f>
        <v>5000000</v>
      </c>
      <c r="AB396" s="18" t="n">
        <f aca="false">($J$120+$O$120)*$T$396</f>
        <v>18165954.6548101</v>
      </c>
      <c r="AC396" s="18" t="n">
        <f aca="false">Assumptions!$B$20*$T$396</f>
        <v>582838198.462829</v>
      </c>
      <c r="AD396" s="18" t="n">
        <f aca="false">IF($S$396,Assumptions!$B$14*($T$396-Assumptions!$B$13),Assumptions!$B$4)</f>
        <v>159399499.573008</v>
      </c>
      <c r="AE396" s="18" t="n">
        <f aca="false">$U$396+$V$396+$W$396+$X$396+$Y$396+$Z$396+$AA$396+$AB$396+$AC$396+$AD$396</f>
        <v>2000000000</v>
      </c>
      <c r="AF396" s="18" t="n">
        <f aca="false">IF(AND(IF($B$396=1,$U$396&gt;=INDEX($U$395:$U$522,1+$A$396-Assumptions!$B$77),$U$396&gt;INDEX($U$395:$U$522,1+$A$396+Assumptions!$B$77)),IF($C$396=1,$V$396&gt;=INDEX($V$395:$V$522,1+$A$396-Assumptions!$B$78),$V$396&gt;INDEX($V$395:$V$522,1+$A$396+Assumptions!$B$78)),IF($D$396=1,$W$396&gt;=INDEX($W$395:$W$522,1+$A$396-Assumptions!$B$79),$W$396&gt;INDEX($W$395:$W$522,1+$A$396+Assumptions!$B$79)),IF($E$396=1,$X$396&gt;=INDEX($X$395:$X$522,1+$A$396-Assumptions!$B$80),$X$396&gt;INDEX($X$395:$X$522,1+$A$396+Assumptions!$B$80)),IF($F$396=1,$Y$396&gt;=INDEX($Y$395:$Y$522,1+$A$396-Assumptions!$B$81),$Y$396&gt;INDEX($Y$395:$Y$522,1+$A$396+Assumptions!$B$81)),IF($G$396=1,$Z$396&gt;=INDEX($Z$395:$Z$522,1+$A$396-Assumptions!$B$82),$Z$396&gt;INDEX($Z$395:$Z$522,1+$A$396+Assumptions!$B$82)),IF($H$396=1,$AA$396&gt;=INDEX($AA$395:$AA$522,1+$A$396-Assumptions!$B$83),$AA$396&gt;INDEX($AA$395:$AA$522,1+$A$396+Assumptions!$B$83))),1,0)</f>
        <v>0</v>
      </c>
      <c r="AG396" s="16"/>
      <c r="AH396" s="16"/>
      <c r="AI396" s="16"/>
    </row>
    <row r="397" customFormat="false" ht="23.85" hidden="true" customHeight="false" outlineLevel="0" collapsed="false">
      <c r="A397" s="6" t="n">
        <f aca="false">ROW()-ROW($A$395)+Assumptions!$B$4</f>
        <v>2</v>
      </c>
      <c r="B397" s="18" t="n">
        <f aca="false">MOD(QUOTIENT($A$397,Assumptions!$B$77),2)</f>
        <v>0</v>
      </c>
      <c r="C397" s="18" t="n">
        <f aca="false">MOD(QUOTIENT($A$397,Assumptions!$B$78),2)</f>
        <v>0</v>
      </c>
      <c r="D397" s="18" t="n">
        <f aca="false">MOD(QUOTIENT($A$397,Assumptions!$B$79),2)</f>
        <v>0</v>
      </c>
      <c r="E397" s="18" t="n">
        <f aca="false">MOD(QUOTIENT($A$397,Assumptions!$B$80),2)</f>
        <v>0</v>
      </c>
      <c r="F397" s="18" t="n">
        <f aca="false">MOD(QUOTIENT($A$397,Assumptions!$B$81),2)</f>
        <v>0</v>
      </c>
      <c r="G397" s="18" t="n">
        <f aca="false">MOD(QUOTIENT($A$397,Assumptions!$B$82),2)</f>
        <v>1</v>
      </c>
      <c r="H397" s="18" t="n">
        <f aca="false">MOD(QUOTIENT($A$397,Assumptions!$B$83),2)</f>
        <v>0</v>
      </c>
      <c r="I397" s="18" t="n">
        <f aca="false">IF($B$397=1,MIN(Assumptions!$B$67,MAX(Assumptions!$B$4,Assumptions!$B$26-(Assumptions!$B$4))),Assumptions!$B$4)</f>
        <v>0</v>
      </c>
      <c r="J397" s="18" t="n">
        <f aca="false">IF($C$397=1,MIN(Assumptions!$B$66,MAX(Assumptions!$B$4,Assumptions!$B$26-($I$397))),Assumptions!$B$4)</f>
        <v>0</v>
      </c>
      <c r="K397" s="18" t="n">
        <f aca="false">IF($D$397=1,MIN(Assumptions!$B$61,MAX(Assumptions!$B$4,Assumptions!$B$26-($I$397+$J$397))),Assumptions!$B$4)</f>
        <v>0</v>
      </c>
      <c r="L397" s="18" t="n">
        <f aca="false">IF($E$397=1,MIN(Assumptions!$B$56,MAX(Assumptions!$B$4,Assumptions!$B$26-($I$397+$J$397+$K$397))),Assumptions!$B$4)</f>
        <v>0</v>
      </c>
      <c r="M397" s="18" t="n">
        <f aca="false">IF($F$397=1,MIN(Assumptions!$B$51,MAX(Assumptions!$B$4,Assumptions!$B$26-($I$397+$J$397+$K$397+$L$397))),Assumptions!$B$4)</f>
        <v>0</v>
      </c>
      <c r="N397" s="18" t="n">
        <f aca="false">IF($G$397=1,MIN(Assumptions!$B$46,MAX(Assumptions!$B$4,Assumptions!$B$26-($I$397+$J$397+$K$397+$L$397+$M$397))),Assumptions!$B$4)</f>
        <v>15000000</v>
      </c>
      <c r="O397" s="18" t="n">
        <f aca="false">IF($H$397=1,MIN(Assumptions!$B$41,MAX(Assumptions!$B$4,Assumptions!$B$26-($I$397+$J$397+$K$397+$L$397+$M$397+$N$397))),Assumptions!$B$4)</f>
        <v>0</v>
      </c>
      <c r="P397" s="18" t="n">
        <f aca="false">$I$397+$J$397+$K$397+$L$397+$M$397+$N$397+$O$397</f>
        <v>15000000</v>
      </c>
      <c r="Q397" s="18" t="n">
        <f aca="false">MAX(Assumptions!$B$4,Assumptions!$B$26-$P$397)</f>
        <v>1985000000</v>
      </c>
      <c r="R397" s="18" t="n">
        <f aca="false">$J$120+$O$120+Assumptions!$B$20+IF($B$397=0,$D$120,Assumptions!$B$4)+IF($C$397=0,$AI$120,Assumptions!$B$4)+IF($D$397=0,$AF$120,Assumptions!$B$4)+IF($E$397=0,$AC$120,Assumptions!$B$4)+IF($F$397=0,$Z$120,Assumptions!$B$4)+IF($G$397=0,$W$120,Assumptions!$B$4)+IF($H$397=0,$T$120,Assumptions!$B$4)</f>
        <v>28344752.5358044</v>
      </c>
      <c r="S397" s="18" t="n">
        <f aca="false">IF($R$397&gt;Assumptions!$B$4,$Q$397/$R$397&gt;Assumptions!$B$13,FALSE())</f>
        <v>1</v>
      </c>
      <c r="T397" s="18" t="n">
        <f aca="false">IF($S$397,($Q$397+Assumptions!$B$14*Assumptions!$B$13)/($R$397+Assumptions!$B$14),IF($R$397&gt;Assumptions!$B$4,$Q$397/$R$397,Assumptions!$B$4))</f>
        <v>64.4355955747391</v>
      </c>
      <c r="U397" s="18" t="n">
        <f aca="false">IF($B$397=1,$I$397,$D$120*$T$397)</f>
        <v>51372442.8718379</v>
      </c>
      <c r="V397" s="18" t="n">
        <f aca="false">IF($C$397=1,$J$397,$AI$120*$T$397)</f>
        <v>395204144.920632</v>
      </c>
      <c r="W397" s="18" t="n">
        <f aca="false">IF($D$397=1,$K$397,$AF$120*$T$397)</f>
        <v>111708857.918522</v>
      </c>
      <c r="X397" s="18" t="n">
        <f aca="false">IF($E$397=1,$L$397,$AC$120*$T$397)</f>
        <v>154645429.379374</v>
      </c>
      <c r="Y397" s="18" t="n">
        <f aca="false">IF($F$397=1,$M$397,$Z$120*$T$397)</f>
        <v>193306786.724217</v>
      </c>
      <c r="Z397" s="18" t="n">
        <f aca="false">IF($G$397=1,$N$397,$W$120*$T$397)</f>
        <v>15000000</v>
      </c>
      <c r="AA397" s="18" t="n">
        <f aca="false">IF($H$397=1,$O$397,$T$120*$T$397)</f>
        <v>322177977.873696</v>
      </c>
      <c r="AB397" s="18" t="n">
        <f aca="false">($J$120+$O$120)*$T$397</f>
        <v>18075011.2022203</v>
      </c>
      <c r="AC397" s="18" t="n">
        <f aca="false">Assumptions!$B$20*$T$397</f>
        <v>579920360.172652</v>
      </c>
      <c r="AD397" s="18" t="n">
        <f aca="false">IF($S$397,Assumptions!$B$14*($T$397-Assumptions!$B$13),Assumptions!$B$4)</f>
        <v>158588988.936848</v>
      </c>
      <c r="AE397" s="18" t="n">
        <f aca="false">$U$397+$V$397+$W$397+$X$397+$Y$397+$Z$397+$AA$397+$AB$397+$AC$397+$AD$397</f>
        <v>2000000000</v>
      </c>
      <c r="AF397" s="18" t="n">
        <f aca="false">IF(AND(IF($B$397=1,$U$397&gt;=INDEX($U$395:$U$522,1+$A$397-Assumptions!$B$77),$U$397&gt;INDEX($U$395:$U$522,1+$A$397+Assumptions!$B$77)),IF($C$397=1,$V$397&gt;=INDEX($V$395:$V$522,1+$A$397-Assumptions!$B$78),$V$397&gt;INDEX($V$395:$V$522,1+$A$397+Assumptions!$B$78)),IF($D$397=1,$W$397&gt;=INDEX($W$395:$W$522,1+$A$397-Assumptions!$B$79),$W$397&gt;INDEX($W$395:$W$522,1+$A$397+Assumptions!$B$79)),IF($E$397=1,$X$397&gt;=INDEX($X$395:$X$522,1+$A$397-Assumptions!$B$80),$X$397&gt;INDEX($X$395:$X$522,1+$A$397+Assumptions!$B$80)),IF($F$397=1,$Y$397&gt;=INDEX($Y$395:$Y$522,1+$A$397-Assumptions!$B$81),$Y$397&gt;INDEX($Y$395:$Y$522,1+$A$397+Assumptions!$B$81)),IF($G$397=1,$Z$397&gt;=INDEX($Z$395:$Z$522,1+$A$397-Assumptions!$B$82),$Z$397&gt;INDEX($Z$395:$Z$522,1+$A$397+Assumptions!$B$82)),IF($H$397=1,$AA$397&gt;=INDEX($AA$395:$AA$522,1+$A$397-Assumptions!$B$83),$AA$397&gt;INDEX($AA$395:$AA$522,1+$A$397+Assumptions!$B$83))),1,0)</f>
        <v>0</v>
      </c>
      <c r="AG397" s="16"/>
      <c r="AH397" s="16"/>
      <c r="AI397" s="16"/>
    </row>
    <row r="398" customFormat="false" ht="23.85" hidden="true" customHeight="false" outlineLevel="0" collapsed="false">
      <c r="A398" s="6" t="n">
        <f aca="false">ROW()-ROW($A$395)+Assumptions!$B$4</f>
        <v>3</v>
      </c>
      <c r="B398" s="18" t="n">
        <f aca="false">MOD(QUOTIENT($A$398,Assumptions!$B$77),2)</f>
        <v>0</v>
      </c>
      <c r="C398" s="18" t="n">
        <f aca="false">MOD(QUOTIENT($A$398,Assumptions!$B$78),2)</f>
        <v>0</v>
      </c>
      <c r="D398" s="18" t="n">
        <f aca="false">MOD(QUOTIENT($A$398,Assumptions!$B$79),2)</f>
        <v>0</v>
      </c>
      <c r="E398" s="18" t="n">
        <f aca="false">MOD(QUOTIENT($A$398,Assumptions!$B$80),2)</f>
        <v>0</v>
      </c>
      <c r="F398" s="18" t="n">
        <f aca="false">MOD(QUOTIENT($A$398,Assumptions!$B$81),2)</f>
        <v>0</v>
      </c>
      <c r="G398" s="18" t="n">
        <f aca="false">MOD(QUOTIENT($A$398,Assumptions!$B$82),2)</f>
        <v>1</v>
      </c>
      <c r="H398" s="18" t="n">
        <f aca="false">MOD(QUOTIENT($A$398,Assumptions!$B$83),2)</f>
        <v>1</v>
      </c>
      <c r="I398" s="18" t="n">
        <f aca="false">IF($B$398=1,MIN(Assumptions!$B$67,MAX(Assumptions!$B$4,Assumptions!$B$26-(Assumptions!$B$4))),Assumptions!$B$4)</f>
        <v>0</v>
      </c>
      <c r="J398" s="18" t="n">
        <f aca="false">IF($C$398=1,MIN(Assumptions!$B$66,MAX(Assumptions!$B$4,Assumptions!$B$26-($I$398))),Assumptions!$B$4)</f>
        <v>0</v>
      </c>
      <c r="K398" s="18" t="n">
        <f aca="false">IF($D$398=1,MIN(Assumptions!$B$61,MAX(Assumptions!$B$4,Assumptions!$B$26-($I$398+$J$398))),Assumptions!$B$4)</f>
        <v>0</v>
      </c>
      <c r="L398" s="18" t="n">
        <f aca="false">IF($E$398=1,MIN(Assumptions!$B$56,MAX(Assumptions!$B$4,Assumptions!$B$26-($I$398+$J$398+$K$398))),Assumptions!$B$4)</f>
        <v>0</v>
      </c>
      <c r="M398" s="18" t="n">
        <f aca="false">IF($F$398=1,MIN(Assumptions!$B$51,MAX(Assumptions!$B$4,Assumptions!$B$26-($I$398+$J$398+$K$398+$L$398))),Assumptions!$B$4)</f>
        <v>0</v>
      </c>
      <c r="N398" s="18" t="n">
        <f aca="false">IF($G$398=1,MIN(Assumptions!$B$46,MAX(Assumptions!$B$4,Assumptions!$B$26-($I$398+$J$398+$K$398+$L$398+$M$398))),Assumptions!$B$4)</f>
        <v>15000000</v>
      </c>
      <c r="O398" s="18" t="n">
        <f aca="false">IF($H$398=1,MIN(Assumptions!$B$41,MAX(Assumptions!$B$4,Assumptions!$B$26-($I$398+$J$398+$K$398+$L$398+$M$398+$N$398))),Assumptions!$B$4)</f>
        <v>5000000</v>
      </c>
      <c r="P398" s="18" t="n">
        <f aca="false">$I$398+$J$398+$K$398+$L$398+$M$398+$N$398+$O$398</f>
        <v>20000000</v>
      </c>
      <c r="Q398" s="18" t="n">
        <f aca="false">MAX(Assumptions!$B$4,Assumptions!$B$26-$P$398)</f>
        <v>1980000000</v>
      </c>
      <c r="R398" s="18" t="n">
        <f aca="false">$J$120+$O$120+Assumptions!$B$20+IF($B$398=0,$D$120,Assumptions!$B$4)+IF($C$398=0,$AI$120,Assumptions!$B$4)+IF($D$398=0,$AF$120,Assumptions!$B$4)+IF($E$398=0,$AC$120,Assumptions!$B$4)+IF($F$398=0,$Z$120,Assumptions!$B$4)+IF($G$398=0,$W$120,Assumptions!$B$4)+IF($H$398=0,$T$120,Assumptions!$B$4)</f>
        <v>23344752.5358044</v>
      </c>
      <c r="S398" s="18" t="n">
        <f aca="false">IF($R$398&gt;Assumptions!$B$4,$Q$398/$R$398&gt;Assumptions!$B$13,FALSE())</f>
        <v>1</v>
      </c>
      <c r="T398" s="18" t="n">
        <f aca="false">IF($S$398,($Q$398+Assumptions!$B$14*Assumptions!$B$13)/($R$398+Assumptions!$B$14),IF($R$398&gt;Assumptions!$B$4,$Q$398/$R$398,Assumptions!$B$4))</f>
        <v>76.708027954747</v>
      </c>
      <c r="U398" s="18" t="n">
        <f aca="false">IF($B$398=1,$I$398,$D$120*$T$398)</f>
        <v>61156861.339875</v>
      </c>
      <c r="V398" s="18" t="n">
        <f aca="false">IF($C$398=1,$J$398,$AI$120*$T$398)</f>
        <v>470474903.289143</v>
      </c>
      <c r="W398" s="18" t="n">
        <f aca="false">IF($D$398=1,$K$398,$AF$120*$T$398)</f>
        <v>132984977.008052</v>
      </c>
      <c r="X398" s="18" t="n">
        <f aca="false">IF($E$398=1,$L$398,$AC$120*$T$398)</f>
        <v>184099267.091393</v>
      </c>
      <c r="Y398" s="18" t="n">
        <f aca="false">IF($F$398=1,$M$398,$Z$120*$T$398)</f>
        <v>230124083.864241</v>
      </c>
      <c r="Z398" s="18" t="n">
        <f aca="false">IF($G$398=1,$N$398,$W$120*$T$398)</f>
        <v>15000000</v>
      </c>
      <c r="AA398" s="18" t="n">
        <f aca="false">IF($H$398=1,$O$398,$T$120*$T$398)</f>
        <v>5000000</v>
      </c>
      <c r="AB398" s="18" t="n">
        <f aca="false">($J$120+$O$120)*$T$398</f>
        <v>21517585.9277047</v>
      </c>
      <c r="AC398" s="18" t="n">
        <f aca="false">Assumptions!$B$20*$T$398</f>
        <v>690372251.592723</v>
      </c>
      <c r="AD398" s="18" t="n">
        <f aca="false">IF($S$398,Assumptions!$B$14*($T$398-Assumptions!$B$13),Assumptions!$B$4)</f>
        <v>189270069.886868</v>
      </c>
      <c r="AE398" s="18" t="n">
        <f aca="false">$U$398+$V$398+$W$398+$X$398+$Y$398+$Z$398+$AA$398+$AB$398+$AC$398+$AD$398</f>
        <v>2000000000</v>
      </c>
      <c r="AF398" s="18" t="n">
        <f aca="false">IF(AND(IF($B$398=1,$U$398&gt;=INDEX($U$395:$U$522,1+$A$398-Assumptions!$B$77),$U$398&gt;INDEX($U$395:$U$522,1+$A$398+Assumptions!$B$77)),IF($C$398=1,$V$398&gt;=INDEX($V$395:$V$522,1+$A$398-Assumptions!$B$78),$V$398&gt;INDEX($V$395:$V$522,1+$A$398+Assumptions!$B$78)),IF($D$398=1,$W$398&gt;=INDEX($W$395:$W$522,1+$A$398-Assumptions!$B$79),$W$398&gt;INDEX($W$395:$W$522,1+$A$398+Assumptions!$B$79)),IF($E$398=1,$X$398&gt;=INDEX($X$395:$X$522,1+$A$398-Assumptions!$B$80),$X$398&gt;INDEX($X$395:$X$522,1+$A$398+Assumptions!$B$80)),IF($F$398=1,$Y$398&gt;=INDEX($Y$395:$Y$522,1+$A$398-Assumptions!$B$81),$Y$398&gt;INDEX($Y$395:$Y$522,1+$A$398+Assumptions!$B$81)),IF($G$398=1,$Z$398&gt;=INDEX($Z$395:$Z$522,1+$A$398-Assumptions!$B$82),$Z$398&gt;INDEX($Z$395:$Z$522,1+$A$398+Assumptions!$B$82)),IF($H$398=1,$AA$398&gt;=INDEX($AA$395:$AA$522,1+$A$398-Assumptions!$B$83),$AA$398&gt;INDEX($AA$395:$AA$522,1+$A$398+Assumptions!$B$83))),1,0)</f>
        <v>0</v>
      </c>
      <c r="AG398" s="16"/>
      <c r="AH398" s="16"/>
      <c r="AI398" s="16"/>
    </row>
    <row r="399" customFormat="false" ht="23.85" hidden="true" customHeight="false" outlineLevel="0" collapsed="false">
      <c r="A399" s="6" t="n">
        <f aca="false">ROW()-ROW($A$395)+Assumptions!$B$4</f>
        <v>4</v>
      </c>
      <c r="B399" s="18" t="n">
        <f aca="false">MOD(QUOTIENT($A$399,Assumptions!$B$77),2)</f>
        <v>0</v>
      </c>
      <c r="C399" s="18" t="n">
        <f aca="false">MOD(QUOTIENT($A$399,Assumptions!$B$78),2)</f>
        <v>0</v>
      </c>
      <c r="D399" s="18" t="n">
        <f aca="false">MOD(QUOTIENT($A$399,Assumptions!$B$79),2)</f>
        <v>0</v>
      </c>
      <c r="E399" s="18" t="n">
        <f aca="false">MOD(QUOTIENT($A$399,Assumptions!$B$80),2)</f>
        <v>0</v>
      </c>
      <c r="F399" s="18" t="n">
        <f aca="false">MOD(QUOTIENT($A$399,Assumptions!$B$81),2)</f>
        <v>1</v>
      </c>
      <c r="G399" s="18" t="n">
        <f aca="false">MOD(QUOTIENT($A$399,Assumptions!$B$82),2)</f>
        <v>0</v>
      </c>
      <c r="H399" s="18" t="n">
        <f aca="false">MOD(QUOTIENT($A$399,Assumptions!$B$83),2)</f>
        <v>0</v>
      </c>
      <c r="I399" s="18" t="n">
        <f aca="false">IF($B$399=1,MIN(Assumptions!$B$67,MAX(Assumptions!$B$4,Assumptions!$B$26-(Assumptions!$B$4))),Assumptions!$B$4)</f>
        <v>0</v>
      </c>
      <c r="J399" s="18" t="n">
        <f aca="false">IF($C$399=1,MIN(Assumptions!$B$66,MAX(Assumptions!$B$4,Assumptions!$B$26-($I$399))),Assumptions!$B$4)</f>
        <v>0</v>
      </c>
      <c r="K399" s="18" t="n">
        <f aca="false">IF($D$399=1,MIN(Assumptions!$B$61,MAX(Assumptions!$B$4,Assumptions!$B$26-($I$399+$J$399))),Assumptions!$B$4)</f>
        <v>0</v>
      </c>
      <c r="L399" s="18" t="n">
        <f aca="false">IF($E$399=1,MIN(Assumptions!$B$56,MAX(Assumptions!$B$4,Assumptions!$B$26-($I$399+$J$399+$K$399))),Assumptions!$B$4)</f>
        <v>0</v>
      </c>
      <c r="M399" s="18" t="n">
        <f aca="false">IF($F$399=1,MIN(Assumptions!$B$51,MAX(Assumptions!$B$4,Assumptions!$B$26-($I$399+$J$399+$K$399+$L$399))),Assumptions!$B$4)</f>
        <v>30000000</v>
      </c>
      <c r="N399" s="18" t="n">
        <f aca="false">IF($G$399=1,MIN(Assumptions!$B$46,MAX(Assumptions!$B$4,Assumptions!$B$26-($I$399+$J$399+$K$399+$L$399+$M$399))),Assumptions!$B$4)</f>
        <v>0</v>
      </c>
      <c r="O399" s="18" t="n">
        <f aca="false">IF($H$399=1,MIN(Assumptions!$B$41,MAX(Assumptions!$B$4,Assumptions!$B$26-($I$399+$J$399+$K$399+$L$399+$M$399+$N$399))),Assumptions!$B$4)</f>
        <v>0</v>
      </c>
      <c r="P399" s="18" t="n">
        <f aca="false">$I$399+$J$399+$K$399+$L$399+$M$399+$N$399+$O$399</f>
        <v>30000000</v>
      </c>
      <c r="Q399" s="18" t="n">
        <f aca="false">MAX(Assumptions!$B$4,Assumptions!$B$26-$P$399)</f>
        <v>1970000000</v>
      </c>
      <c r="R399" s="18" t="n">
        <f aca="false">$J$120+$O$120+Assumptions!$B$20+IF($B$399=0,$D$120,Assumptions!$B$4)+IF($C$399=0,$AI$120,Assumptions!$B$4)+IF($D$399=0,$AF$120,Assumptions!$B$4)+IF($E$399=0,$AC$120,Assumptions!$B$4)+IF($F$399=0,$Z$120,Assumptions!$B$4)+IF($G$399=0,$W$120,Assumptions!$B$4)+IF($H$399=0,$T$120,Assumptions!$B$4)</f>
        <v>30344752.5358044</v>
      </c>
      <c r="S399" s="18" t="n">
        <f aca="false">IF($R$399&gt;Assumptions!$B$4,$Q$399/$R$399&gt;Assumptions!$B$13,FALSE())</f>
        <v>1</v>
      </c>
      <c r="T399" s="18" t="n">
        <f aca="false">IF($S$399,($Q$399+Assumptions!$B$14*Assumptions!$B$13)/($R$399+Assumptions!$B$14),IF($R$399&gt;Assumptions!$B$4,$Q$399/$R$399,Assumptions!$B$4))</f>
        <v>60.0552553364425</v>
      </c>
      <c r="U399" s="18" t="n">
        <f aca="false">IF($B$399=1,$I$399,$D$120*$T$399)</f>
        <v>47880137.4675976</v>
      </c>
      <c r="V399" s="18" t="n">
        <f aca="false">IF($C$399=1,$J$399,$AI$120*$T$399)</f>
        <v>368338115.315466</v>
      </c>
      <c r="W399" s="18" t="n">
        <f aca="false">IF($D$399=1,$K$399,$AF$120*$T$399)</f>
        <v>104114875.105915</v>
      </c>
      <c r="X399" s="18" t="n">
        <f aca="false">IF($E$399=1,$L$399,$AC$120*$T$399)</f>
        <v>144132612.807462</v>
      </c>
      <c r="Y399" s="18" t="n">
        <f aca="false">IF($F$399=1,$M$399,$Z$120*$T$399)</f>
        <v>30000000</v>
      </c>
      <c r="Z399" s="18" t="n">
        <f aca="false">IF($G$399=1,$N$399,$W$120*$T$399)</f>
        <v>300276276.682213</v>
      </c>
      <c r="AA399" s="18" t="n">
        <f aca="false">IF($H$399=1,$O$399,$T$120*$T$399)</f>
        <v>300276276.682213</v>
      </c>
      <c r="AB399" s="18" t="n">
        <f aca="false">($J$120+$O$120)*$T$399</f>
        <v>16846269.5700442</v>
      </c>
      <c r="AC399" s="18" t="n">
        <f aca="false">Assumptions!$B$20*$T$399</f>
        <v>540497298.027983</v>
      </c>
      <c r="AD399" s="18" t="n">
        <f aca="false">IF($S$399,Assumptions!$B$14*($T$399-Assumptions!$B$13),Assumptions!$B$4)</f>
        <v>147638138.341106</v>
      </c>
      <c r="AE399" s="18" t="n">
        <f aca="false">$U$399+$V$399+$W$399+$X$399+$Y$399+$Z$399+$AA$399+$AB$399+$AC$399+$AD$399</f>
        <v>2000000000</v>
      </c>
      <c r="AF399" s="18" t="n">
        <f aca="false">IF(AND(IF($B$399=1,$U$399&gt;=INDEX($U$395:$U$522,1+$A$399-Assumptions!$B$77),$U$399&gt;INDEX($U$395:$U$522,1+$A$399+Assumptions!$B$77)),IF($C$399=1,$V$399&gt;=INDEX($V$395:$V$522,1+$A$399-Assumptions!$B$78),$V$399&gt;INDEX($V$395:$V$522,1+$A$399+Assumptions!$B$78)),IF($D$399=1,$W$399&gt;=INDEX($W$395:$W$522,1+$A$399-Assumptions!$B$79),$W$399&gt;INDEX($W$395:$W$522,1+$A$399+Assumptions!$B$79)),IF($E$399=1,$X$399&gt;=INDEX($X$395:$X$522,1+$A$399-Assumptions!$B$80),$X$399&gt;INDEX($X$395:$X$522,1+$A$399+Assumptions!$B$80)),IF($F$399=1,$Y$399&gt;=INDEX($Y$395:$Y$522,1+$A$399-Assumptions!$B$81),$Y$399&gt;INDEX($Y$395:$Y$522,1+$A$399+Assumptions!$B$81)),IF($G$399=1,$Z$399&gt;=INDEX($Z$395:$Z$522,1+$A$399-Assumptions!$B$82),$Z$399&gt;INDEX($Z$395:$Z$522,1+$A$399+Assumptions!$B$82)),IF($H$399=1,$AA$399&gt;=INDEX($AA$395:$AA$522,1+$A$399-Assumptions!$B$83),$AA$399&gt;INDEX($AA$395:$AA$522,1+$A$399+Assumptions!$B$83))),1,0)</f>
        <v>0</v>
      </c>
      <c r="AG399" s="16"/>
      <c r="AH399" s="16"/>
      <c r="AI399" s="16"/>
    </row>
    <row r="400" customFormat="false" ht="23.85" hidden="true" customHeight="false" outlineLevel="0" collapsed="false">
      <c r="A400" s="6" t="n">
        <f aca="false">ROW()-ROW($A$395)+Assumptions!$B$4</f>
        <v>5</v>
      </c>
      <c r="B400" s="18" t="n">
        <f aca="false">MOD(QUOTIENT($A$400,Assumptions!$B$77),2)</f>
        <v>0</v>
      </c>
      <c r="C400" s="18" t="n">
        <f aca="false">MOD(QUOTIENT($A$400,Assumptions!$B$78),2)</f>
        <v>0</v>
      </c>
      <c r="D400" s="18" t="n">
        <f aca="false">MOD(QUOTIENT($A$400,Assumptions!$B$79),2)</f>
        <v>0</v>
      </c>
      <c r="E400" s="18" t="n">
        <f aca="false">MOD(QUOTIENT($A$400,Assumptions!$B$80),2)</f>
        <v>0</v>
      </c>
      <c r="F400" s="18" t="n">
        <f aca="false">MOD(QUOTIENT($A$400,Assumptions!$B$81),2)</f>
        <v>1</v>
      </c>
      <c r="G400" s="18" t="n">
        <f aca="false">MOD(QUOTIENT($A$400,Assumptions!$B$82),2)</f>
        <v>0</v>
      </c>
      <c r="H400" s="18" t="n">
        <f aca="false">MOD(QUOTIENT($A$400,Assumptions!$B$83),2)</f>
        <v>1</v>
      </c>
      <c r="I400" s="18" t="n">
        <f aca="false">IF($B$400=1,MIN(Assumptions!$B$67,MAX(Assumptions!$B$4,Assumptions!$B$26-(Assumptions!$B$4))),Assumptions!$B$4)</f>
        <v>0</v>
      </c>
      <c r="J400" s="18" t="n">
        <f aca="false">IF($C$400=1,MIN(Assumptions!$B$66,MAX(Assumptions!$B$4,Assumptions!$B$26-($I$400))),Assumptions!$B$4)</f>
        <v>0</v>
      </c>
      <c r="K400" s="18" t="n">
        <f aca="false">IF($D$400=1,MIN(Assumptions!$B$61,MAX(Assumptions!$B$4,Assumptions!$B$26-($I$400+$J$400))),Assumptions!$B$4)</f>
        <v>0</v>
      </c>
      <c r="L400" s="18" t="n">
        <f aca="false">IF($E$400=1,MIN(Assumptions!$B$56,MAX(Assumptions!$B$4,Assumptions!$B$26-($I$400+$J$400+$K$400))),Assumptions!$B$4)</f>
        <v>0</v>
      </c>
      <c r="M400" s="18" t="n">
        <f aca="false">IF($F$400=1,MIN(Assumptions!$B$51,MAX(Assumptions!$B$4,Assumptions!$B$26-($I$400+$J$400+$K$400+$L$400))),Assumptions!$B$4)</f>
        <v>30000000</v>
      </c>
      <c r="N400" s="18" t="n">
        <f aca="false">IF($G$400=1,MIN(Assumptions!$B$46,MAX(Assumptions!$B$4,Assumptions!$B$26-($I$400+$J$400+$K$400+$L$400+$M$400))),Assumptions!$B$4)</f>
        <v>0</v>
      </c>
      <c r="O400" s="18" t="n">
        <f aca="false">IF($H$400=1,MIN(Assumptions!$B$41,MAX(Assumptions!$B$4,Assumptions!$B$26-($I$400+$J$400+$K$400+$L$400+$M$400+$N$400))),Assumptions!$B$4)</f>
        <v>5000000</v>
      </c>
      <c r="P400" s="18" t="n">
        <f aca="false">$I$400+$J$400+$K$400+$L$400+$M$400+$N$400+$O$400</f>
        <v>35000000</v>
      </c>
      <c r="Q400" s="18" t="n">
        <f aca="false">MAX(Assumptions!$B$4,Assumptions!$B$26-$P$400)</f>
        <v>1965000000</v>
      </c>
      <c r="R400" s="18" t="n">
        <f aca="false">$J$120+$O$120+Assumptions!$B$20+IF($B$400=0,$D$120,Assumptions!$B$4)+IF($C$400=0,$AI$120,Assumptions!$B$4)+IF($D$400=0,$AF$120,Assumptions!$B$4)+IF($E$400=0,$AC$120,Assumptions!$B$4)+IF($F$400=0,$Z$120,Assumptions!$B$4)+IF($G$400=0,$W$120,Assumptions!$B$4)+IF($H$400=0,$T$120,Assumptions!$B$4)</f>
        <v>25344752.5358044</v>
      </c>
      <c r="S400" s="18" t="n">
        <f aca="false">IF($R$400&gt;Assumptions!$B$4,$Q$400/$R$400&gt;Assumptions!$B$13,FALSE())</f>
        <v>1</v>
      </c>
      <c r="T400" s="18" t="n">
        <f aca="false">IF($S$400,($Q$400+Assumptions!$B$14*Assumptions!$B$13)/($R$400+Assumptions!$B$14),IF($R$400&gt;Assumptions!$B$4,$Q$400/$R$400,Assumptions!$B$4))</f>
        <v>70.6596331739733</v>
      </c>
      <c r="U400" s="18" t="n">
        <f aca="false">IF($B$400=1,$I$400,$D$120*$T$400)</f>
        <v>56334669.3112282</v>
      </c>
      <c r="V400" s="18" t="n">
        <f aca="false">IF($C$400=1,$J$400,$AI$120*$T$400)</f>
        <v>433378160.934904</v>
      </c>
      <c r="W400" s="18" t="n">
        <f aca="false">IF($D$400=1,$K$400,$AF$120*$T$400)</f>
        <v>122499169.168861</v>
      </c>
      <c r="X400" s="18" t="n">
        <f aca="false">IF($E$400=1,$L$400,$AC$120*$T$400)</f>
        <v>169583119.617536</v>
      </c>
      <c r="Y400" s="18" t="n">
        <f aca="false">IF($F$400=1,$M$400,$Z$120*$T$400)</f>
        <v>30000000</v>
      </c>
      <c r="Z400" s="18" t="n">
        <f aca="false">IF($G$400=1,$N$400,$W$120*$T$400)</f>
        <v>353298165.869867</v>
      </c>
      <c r="AA400" s="18" t="n">
        <f aca="false">IF($H$400=1,$O$400,$T$120*$T$400)</f>
        <v>5000000</v>
      </c>
      <c r="AB400" s="18" t="n">
        <f aca="false">($J$120+$O$120)*$T$400</f>
        <v>19820933.5969114</v>
      </c>
      <c r="AC400" s="18" t="n">
        <f aca="false">Assumptions!$B$20*$T$400</f>
        <v>635936698.56576</v>
      </c>
      <c r="AD400" s="18" t="n">
        <f aca="false">IF($S$400,Assumptions!$B$14*($T$400-Assumptions!$B$13),Assumptions!$B$4)</f>
        <v>174149082.934933</v>
      </c>
      <c r="AE400" s="18" t="n">
        <f aca="false">$U$400+$V$400+$W$400+$X$400+$Y$400+$Z$400+$AA$400+$AB$400+$AC$400+$AD$400</f>
        <v>2000000000</v>
      </c>
      <c r="AF400" s="18" t="n">
        <f aca="false">IF(AND(IF($B$400=1,$U$400&gt;=INDEX($U$395:$U$522,1+$A$400-Assumptions!$B$77),$U$400&gt;INDEX($U$395:$U$522,1+$A$400+Assumptions!$B$77)),IF($C$400=1,$V$400&gt;=INDEX($V$395:$V$522,1+$A$400-Assumptions!$B$78),$V$400&gt;INDEX($V$395:$V$522,1+$A$400+Assumptions!$B$78)),IF($D$400=1,$W$400&gt;=INDEX($W$395:$W$522,1+$A$400-Assumptions!$B$79),$W$400&gt;INDEX($W$395:$W$522,1+$A$400+Assumptions!$B$79)),IF($E$400=1,$X$400&gt;=INDEX($X$395:$X$522,1+$A$400-Assumptions!$B$80),$X$400&gt;INDEX($X$395:$X$522,1+$A$400+Assumptions!$B$80)),IF($F$400=1,$Y$400&gt;=INDEX($Y$395:$Y$522,1+$A$400-Assumptions!$B$81),$Y$400&gt;INDEX($Y$395:$Y$522,1+$A$400+Assumptions!$B$81)),IF($G$400=1,$Z$400&gt;=INDEX($Z$395:$Z$522,1+$A$400-Assumptions!$B$82),$Z$400&gt;INDEX($Z$395:$Z$522,1+$A$400+Assumptions!$B$82)),IF($H$400=1,$AA$400&gt;=INDEX($AA$395:$AA$522,1+$A$400-Assumptions!$B$83),$AA$400&gt;INDEX($AA$395:$AA$522,1+$A$400+Assumptions!$B$83))),1,0)</f>
        <v>0</v>
      </c>
      <c r="AG400" s="16"/>
      <c r="AH400" s="16"/>
      <c r="AI400" s="16"/>
    </row>
    <row r="401" customFormat="false" ht="23.85" hidden="true" customHeight="false" outlineLevel="0" collapsed="false">
      <c r="A401" s="6" t="n">
        <f aca="false">ROW()-ROW($A$395)+Assumptions!$B$4</f>
        <v>6</v>
      </c>
      <c r="B401" s="18" t="n">
        <f aca="false">MOD(QUOTIENT($A$401,Assumptions!$B$77),2)</f>
        <v>0</v>
      </c>
      <c r="C401" s="18" t="n">
        <f aca="false">MOD(QUOTIENT($A$401,Assumptions!$B$78),2)</f>
        <v>0</v>
      </c>
      <c r="D401" s="18" t="n">
        <f aca="false">MOD(QUOTIENT($A$401,Assumptions!$B$79),2)</f>
        <v>0</v>
      </c>
      <c r="E401" s="18" t="n">
        <f aca="false">MOD(QUOTIENT($A$401,Assumptions!$B$80),2)</f>
        <v>0</v>
      </c>
      <c r="F401" s="18" t="n">
        <f aca="false">MOD(QUOTIENT($A$401,Assumptions!$B$81),2)</f>
        <v>1</v>
      </c>
      <c r="G401" s="18" t="n">
        <f aca="false">MOD(QUOTIENT($A$401,Assumptions!$B$82),2)</f>
        <v>1</v>
      </c>
      <c r="H401" s="18" t="n">
        <f aca="false">MOD(QUOTIENT($A$401,Assumptions!$B$83),2)</f>
        <v>0</v>
      </c>
      <c r="I401" s="18" t="n">
        <f aca="false">IF($B$401=1,MIN(Assumptions!$B$67,MAX(Assumptions!$B$4,Assumptions!$B$26-(Assumptions!$B$4))),Assumptions!$B$4)</f>
        <v>0</v>
      </c>
      <c r="J401" s="18" t="n">
        <f aca="false">IF($C$401=1,MIN(Assumptions!$B$66,MAX(Assumptions!$B$4,Assumptions!$B$26-($I$401))),Assumptions!$B$4)</f>
        <v>0</v>
      </c>
      <c r="K401" s="18" t="n">
        <f aca="false">IF($D$401=1,MIN(Assumptions!$B$61,MAX(Assumptions!$B$4,Assumptions!$B$26-($I$401+$J$401))),Assumptions!$B$4)</f>
        <v>0</v>
      </c>
      <c r="L401" s="18" t="n">
        <f aca="false">IF($E$401=1,MIN(Assumptions!$B$56,MAX(Assumptions!$B$4,Assumptions!$B$26-($I$401+$J$401+$K$401))),Assumptions!$B$4)</f>
        <v>0</v>
      </c>
      <c r="M401" s="18" t="n">
        <f aca="false">IF($F$401=1,MIN(Assumptions!$B$51,MAX(Assumptions!$B$4,Assumptions!$B$26-($I$401+$J$401+$K$401+$L$401))),Assumptions!$B$4)</f>
        <v>30000000</v>
      </c>
      <c r="N401" s="18" t="n">
        <f aca="false">IF($G$401=1,MIN(Assumptions!$B$46,MAX(Assumptions!$B$4,Assumptions!$B$26-($I$401+$J$401+$K$401+$L$401+$M$401))),Assumptions!$B$4)</f>
        <v>15000000</v>
      </c>
      <c r="O401" s="18" t="n">
        <f aca="false">IF($H$401=1,MIN(Assumptions!$B$41,MAX(Assumptions!$B$4,Assumptions!$B$26-($I$401+$J$401+$K$401+$L$401+$M$401+$N$401))),Assumptions!$B$4)</f>
        <v>0</v>
      </c>
      <c r="P401" s="18" t="n">
        <f aca="false">$I$401+$J$401+$K$401+$L$401+$M$401+$N$401+$O$401</f>
        <v>45000000</v>
      </c>
      <c r="Q401" s="18" t="n">
        <f aca="false">MAX(Assumptions!$B$4,Assumptions!$B$26-$P$401)</f>
        <v>1955000000</v>
      </c>
      <c r="R401" s="18" t="n">
        <f aca="false">$J$120+$O$120+Assumptions!$B$20+IF($B$401=0,$D$120,Assumptions!$B$4)+IF($C$401=0,$AI$120,Assumptions!$B$4)+IF($D$401=0,$AF$120,Assumptions!$B$4)+IF($E$401=0,$AC$120,Assumptions!$B$4)+IF($F$401=0,$Z$120,Assumptions!$B$4)+IF($G$401=0,$W$120,Assumptions!$B$4)+IF($H$401=0,$T$120,Assumptions!$B$4)</f>
        <v>25344752.5358044</v>
      </c>
      <c r="S401" s="18" t="n">
        <f aca="false">IF($R$401&gt;Assumptions!$B$4,$Q$401/$R$401&gt;Assumptions!$B$13,FALSE())</f>
        <v>1</v>
      </c>
      <c r="T401" s="18" t="n">
        <f aca="false">IF($S$401,($Q$401+Assumptions!$B$14*Assumptions!$B$13)/($R$401+Assumptions!$B$14),IF($R$401&gt;Assumptions!$B$4,$Q$401/$R$401,Assumptions!$B$4))</f>
        <v>70.3004990790611</v>
      </c>
      <c r="U401" s="18" t="n">
        <f aca="false">IF($B$401=1,$I$401,$D$120*$T$401)</f>
        <v>56048343.1647925</v>
      </c>
      <c r="V401" s="18" t="n">
        <f aca="false">IF($C$401=1,$J$401,$AI$120*$T$401)</f>
        <v>431175476.508297</v>
      </c>
      <c r="W401" s="18" t="n">
        <f aca="false">IF($D$401=1,$K$401,$AF$120*$T$401)</f>
        <v>121876555.856694</v>
      </c>
      <c r="X401" s="18" t="n">
        <f aca="false">IF($E$401=1,$L$401,$AC$120*$T$401)</f>
        <v>168721197.789747</v>
      </c>
      <c r="Y401" s="18" t="n">
        <f aca="false">IF($F$401=1,$M$401,$Z$120*$T$401)</f>
        <v>30000000</v>
      </c>
      <c r="Z401" s="18" t="n">
        <f aca="false">IF($G$401=1,$N$401,$W$120*$T$401)</f>
        <v>15000000</v>
      </c>
      <c r="AA401" s="18" t="n">
        <f aca="false">IF($H$401=1,$O$401,$T$120*$T$401)</f>
        <v>351502495.395306</v>
      </c>
      <c r="AB401" s="18" t="n">
        <f aca="false">($J$120+$O$120)*$T$401</f>
        <v>19720191.8759615</v>
      </c>
      <c r="AC401" s="18" t="n">
        <f aca="false">Assumptions!$B$20*$T$401</f>
        <v>632704491.71155</v>
      </c>
      <c r="AD401" s="18" t="n">
        <f aca="false">IF($S$401,Assumptions!$B$14*($T$401-Assumptions!$B$13),Assumptions!$B$4)</f>
        <v>173251247.697653</v>
      </c>
      <c r="AE401" s="18" t="n">
        <f aca="false">$U$401+$V$401+$W$401+$X$401+$Y$401+$Z$401+$AA$401+$AB$401+$AC$401+$AD$401</f>
        <v>2000000000</v>
      </c>
      <c r="AF401" s="18" t="n">
        <f aca="false">IF(AND(IF($B$401=1,$U$401&gt;=INDEX($U$395:$U$522,1+$A$401-Assumptions!$B$77),$U$401&gt;INDEX($U$395:$U$522,1+$A$401+Assumptions!$B$77)),IF($C$401=1,$V$401&gt;=INDEX($V$395:$V$522,1+$A$401-Assumptions!$B$78),$V$401&gt;INDEX($V$395:$V$522,1+$A$401+Assumptions!$B$78)),IF($D$401=1,$W$401&gt;=INDEX($W$395:$W$522,1+$A$401-Assumptions!$B$79),$W$401&gt;INDEX($W$395:$W$522,1+$A$401+Assumptions!$B$79)),IF($E$401=1,$X$401&gt;=INDEX($X$395:$X$522,1+$A$401-Assumptions!$B$80),$X$401&gt;INDEX($X$395:$X$522,1+$A$401+Assumptions!$B$80)),IF($F$401=1,$Y$401&gt;=INDEX($Y$395:$Y$522,1+$A$401-Assumptions!$B$81),$Y$401&gt;INDEX($Y$395:$Y$522,1+$A$401+Assumptions!$B$81)),IF($G$401=1,$Z$401&gt;=INDEX($Z$395:$Z$522,1+$A$401-Assumptions!$B$82),$Z$401&gt;INDEX($Z$395:$Z$522,1+$A$401+Assumptions!$B$82)),IF($H$401=1,$AA$401&gt;=INDEX($AA$395:$AA$522,1+$A$401-Assumptions!$B$83),$AA$401&gt;INDEX($AA$395:$AA$522,1+$A$401+Assumptions!$B$83))),1,0)</f>
        <v>0</v>
      </c>
      <c r="AG401" s="16"/>
      <c r="AH401" s="16"/>
      <c r="AI401" s="16"/>
    </row>
    <row r="402" customFormat="false" ht="23.85" hidden="true" customHeight="false" outlineLevel="0" collapsed="false">
      <c r="A402" s="6" t="n">
        <f aca="false">ROW()-ROW($A$395)+Assumptions!$B$4</f>
        <v>7</v>
      </c>
      <c r="B402" s="18" t="n">
        <f aca="false">MOD(QUOTIENT($A$402,Assumptions!$B$77),2)</f>
        <v>0</v>
      </c>
      <c r="C402" s="18" t="n">
        <f aca="false">MOD(QUOTIENT($A$402,Assumptions!$B$78),2)</f>
        <v>0</v>
      </c>
      <c r="D402" s="18" t="n">
        <f aca="false">MOD(QUOTIENT($A$402,Assumptions!$B$79),2)</f>
        <v>0</v>
      </c>
      <c r="E402" s="18" t="n">
        <f aca="false">MOD(QUOTIENT($A$402,Assumptions!$B$80),2)</f>
        <v>0</v>
      </c>
      <c r="F402" s="18" t="n">
        <f aca="false">MOD(QUOTIENT($A$402,Assumptions!$B$81),2)</f>
        <v>1</v>
      </c>
      <c r="G402" s="18" t="n">
        <f aca="false">MOD(QUOTIENT($A$402,Assumptions!$B$82),2)</f>
        <v>1</v>
      </c>
      <c r="H402" s="18" t="n">
        <f aca="false">MOD(QUOTIENT($A$402,Assumptions!$B$83),2)</f>
        <v>1</v>
      </c>
      <c r="I402" s="18" t="n">
        <f aca="false">IF($B$402=1,MIN(Assumptions!$B$67,MAX(Assumptions!$B$4,Assumptions!$B$26-(Assumptions!$B$4))),Assumptions!$B$4)</f>
        <v>0</v>
      </c>
      <c r="J402" s="18" t="n">
        <f aca="false">IF($C$402=1,MIN(Assumptions!$B$66,MAX(Assumptions!$B$4,Assumptions!$B$26-($I$402))),Assumptions!$B$4)</f>
        <v>0</v>
      </c>
      <c r="K402" s="18" t="n">
        <f aca="false">IF($D$402=1,MIN(Assumptions!$B$61,MAX(Assumptions!$B$4,Assumptions!$B$26-($I$402+$J$402))),Assumptions!$B$4)</f>
        <v>0</v>
      </c>
      <c r="L402" s="18" t="n">
        <f aca="false">IF($E$402=1,MIN(Assumptions!$B$56,MAX(Assumptions!$B$4,Assumptions!$B$26-($I$402+$J$402+$K$402))),Assumptions!$B$4)</f>
        <v>0</v>
      </c>
      <c r="M402" s="18" t="n">
        <f aca="false">IF($F$402=1,MIN(Assumptions!$B$51,MAX(Assumptions!$B$4,Assumptions!$B$26-($I$402+$J$402+$K$402+$L$402))),Assumptions!$B$4)</f>
        <v>30000000</v>
      </c>
      <c r="N402" s="18" t="n">
        <f aca="false">IF($G$402=1,MIN(Assumptions!$B$46,MAX(Assumptions!$B$4,Assumptions!$B$26-($I$402+$J$402+$K$402+$L$402+$M$402))),Assumptions!$B$4)</f>
        <v>15000000</v>
      </c>
      <c r="O402" s="18" t="n">
        <f aca="false">IF($H$402=1,MIN(Assumptions!$B$41,MAX(Assumptions!$B$4,Assumptions!$B$26-($I$402+$J$402+$K$402+$L$402+$M$402+$N$402))),Assumptions!$B$4)</f>
        <v>5000000</v>
      </c>
      <c r="P402" s="18" t="n">
        <f aca="false">$I$402+$J$402+$K$402+$L$402+$M$402+$N$402+$O$402</f>
        <v>50000000</v>
      </c>
      <c r="Q402" s="18" t="n">
        <f aca="false">MAX(Assumptions!$B$4,Assumptions!$B$26-$P$402)</f>
        <v>1950000000</v>
      </c>
      <c r="R402" s="18" t="n">
        <f aca="false">$J$120+$O$120+Assumptions!$B$20+IF($B$402=0,$D$120,Assumptions!$B$4)+IF($C$402=0,$AI$120,Assumptions!$B$4)+IF($D$402=0,$AF$120,Assumptions!$B$4)+IF($E$402=0,$AC$120,Assumptions!$B$4)+IF($F$402=0,$Z$120,Assumptions!$B$4)+IF($G$402=0,$W$120,Assumptions!$B$4)+IF($H$402=0,$T$120,Assumptions!$B$4)</f>
        <v>20344752.5358044</v>
      </c>
      <c r="S402" s="18" t="n">
        <f aca="false">IF($R$402&gt;Assumptions!$B$4,$Q$402/$R$402&gt;Assumptions!$B$13,FALSE())</f>
        <v>1</v>
      </c>
      <c r="T402" s="18" t="n">
        <f aca="false">IF($S$402,($Q$402+Assumptions!$B$14*Assumptions!$B$13)/($R$402+Assumptions!$B$14),IF($R$402&gt;Assumptions!$B$4,$Q$402/$R$402,Assumptions!$B$4))</f>
        <v>85.468205310601</v>
      </c>
      <c r="U402" s="18" t="n">
        <f aca="false">IF($B$402=1,$I$402,$D$120*$T$402)</f>
        <v>68141071.0262553</v>
      </c>
      <c r="V402" s="18" t="n">
        <f aca="false">IF($C$402=1,$J$402,$AI$120*$T$402)</f>
        <v>524203876.698844</v>
      </c>
      <c r="W402" s="18" t="n">
        <f aca="false">IF($D$402=1,$K$402,$AF$120*$T$402)</f>
        <v>148172070.397312</v>
      </c>
      <c r="X402" s="18" t="n">
        <f aca="false">IF($E$402=1,$L$402,$AC$120*$T$402)</f>
        <v>205123692.745442</v>
      </c>
      <c r="Y402" s="18" t="n">
        <f aca="false">IF($F$402=1,$M$402,$Z$120*$T$402)</f>
        <v>30000000</v>
      </c>
      <c r="Z402" s="18" t="n">
        <f aca="false">IF($G$402=1,$N$402,$W$120*$T$402)</f>
        <v>15000000</v>
      </c>
      <c r="AA402" s="18" t="n">
        <f aca="false">IF($H$402=1,$O$402,$T$120*$T$402)</f>
        <v>5000000</v>
      </c>
      <c r="AB402" s="18" t="n">
        <f aca="false">($J$120+$O$120)*$T$402</f>
        <v>23974928.0602352</v>
      </c>
      <c r="AC402" s="18" t="n">
        <f aca="false">Assumptions!$B$20*$T$402</f>
        <v>769213847.795409</v>
      </c>
      <c r="AD402" s="18" t="n">
        <f aca="false">IF($S$402,Assumptions!$B$14*($T$402-Assumptions!$B$13),Assumptions!$B$4)</f>
        <v>211170513.276502</v>
      </c>
      <c r="AE402" s="18" t="n">
        <f aca="false">$U$402+$V$402+$W$402+$X$402+$Y$402+$Z$402+$AA$402+$AB$402+$AC$402+$AD$402</f>
        <v>2000000000</v>
      </c>
      <c r="AF402" s="18" t="n">
        <f aca="false">IF(AND(IF($B$402=1,$U$402&gt;=INDEX($U$395:$U$522,1+$A$402-Assumptions!$B$77),$U$402&gt;INDEX($U$395:$U$522,1+$A$402+Assumptions!$B$77)),IF($C$402=1,$V$402&gt;=INDEX($V$395:$V$522,1+$A$402-Assumptions!$B$78),$V$402&gt;INDEX($V$395:$V$522,1+$A$402+Assumptions!$B$78)),IF($D$402=1,$W$402&gt;=INDEX($W$395:$W$522,1+$A$402-Assumptions!$B$79),$W$402&gt;INDEX($W$395:$W$522,1+$A$402+Assumptions!$B$79)),IF($E$402=1,$X$402&gt;=INDEX($X$395:$X$522,1+$A$402-Assumptions!$B$80),$X$402&gt;INDEX($X$395:$X$522,1+$A$402+Assumptions!$B$80)),IF($F$402=1,$Y$402&gt;=INDEX($Y$395:$Y$522,1+$A$402-Assumptions!$B$81),$Y$402&gt;INDEX($Y$395:$Y$522,1+$A$402+Assumptions!$B$81)),IF($G$402=1,$Z$402&gt;=INDEX($Z$395:$Z$522,1+$A$402-Assumptions!$B$82),$Z$402&gt;INDEX($Z$395:$Z$522,1+$A$402+Assumptions!$B$82)),IF($H$402=1,$AA$402&gt;=INDEX($AA$395:$AA$522,1+$A$402-Assumptions!$B$83),$AA$402&gt;INDEX($AA$395:$AA$522,1+$A$402+Assumptions!$B$83))),1,0)</f>
        <v>0</v>
      </c>
      <c r="AG402" s="16"/>
      <c r="AH402" s="16"/>
      <c r="AI402" s="16"/>
    </row>
    <row r="403" customFormat="false" ht="23.85" hidden="true" customHeight="false" outlineLevel="0" collapsed="false">
      <c r="A403" s="6" t="n">
        <f aca="false">ROW()-ROW($A$395)+Assumptions!$B$4</f>
        <v>8</v>
      </c>
      <c r="B403" s="18" t="n">
        <f aca="false">MOD(QUOTIENT($A$403,Assumptions!$B$77),2)</f>
        <v>0</v>
      </c>
      <c r="C403" s="18" t="n">
        <f aca="false">MOD(QUOTIENT($A$403,Assumptions!$B$78),2)</f>
        <v>0</v>
      </c>
      <c r="D403" s="18" t="n">
        <f aca="false">MOD(QUOTIENT($A$403,Assumptions!$B$79),2)</f>
        <v>0</v>
      </c>
      <c r="E403" s="18" t="n">
        <f aca="false">MOD(QUOTIENT($A$403,Assumptions!$B$80),2)</f>
        <v>1</v>
      </c>
      <c r="F403" s="18" t="n">
        <f aca="false">MOD(QUOTIENT($A$403,Assumptions!$B$81),2)</f>
        <v>0</v>
      </c>
      <c r="G403" s="18" t="n">
        <f aca="false">MOD(QUOTIENT($A$403,Assumptions!$B$82),2)</f>
        <v>0</v>
      </c>
      <c r="H403" s="18" t="n">
        <f aca="false">MOD(QUOTIENT($A$403,Assumptions!$B$83),2)</f>
        <v>0</v>
      </c>
      <c r="I403" s="18" t="n">
        <f aca="false">IF($B$403=1,MIN(Assumptions!$B$67,MAX(Assumptions!$B$4,Assumptions!$B$26-(Assumptions!$B$4))),Assumptions!$B$4)</f>
        <v>0</v>
      </c>
      <c r="J403" s="18" t="n">
        <f aca="false">IF($C$403=1,MIN(Assumptions!$B$66,MAX(Assumptions!$B$4,Assumptions!$B$26-($I$403))),Assumptions!$B$4)</f>
        <v>0</v>
      </c>
      <c r="K403" s="18" t="n">
        <f aca="false">IF($D$403=1,MIN(Assumptions!$B$61,MAX(Assumptions!$B$4,Assumptions!$B$26-($I$403+$J$403))),Assumptions!$B$4)</f>
        <v>0</v>
      </c>
      <c r="L403" s="18" t="n">
        <f aca="false">IF($E$403=1,MIN(Assumptions!$B$56,MAX(Assumptions!$B$4,Assumptions!$B$26-($I$403+$J$403+$K$403))),Assumptions!$B$4)</f>
        <v>60000000</v>
      </c>
      <c r="M403" s="18" t="n">
        <f aca="false">IF($F$403=1,MIN(Assumptions!$B$51,MAX(Assumptions!$B$4,Assumptions!$B$26-($I$403+$J$403+$K$403+$L$403))),Assumptions!$B$4)</f>
        <v>0</v>
      </c>
      <c r="N403" s="18" t="n">
        <f aca="false">IF($G$403=1,MIN(Assumptions!$B$46,MAX(Assumptions!$B$4,Assumptions!$B$26-($I$403+$J$403+$K$403+$L$403+$M$403))),Assumptions!$B$4)</f>
        <v>0</v>
      </c>
      <c r="O403" s="18" t="n">
        <f aca="false">IF($H$403=1,MIN(Assumptions!$B$41,MAX(Assumptions!$B$4,Assumptions!$B$26-($I$403+$J$403+$K$403+$L$403+$M$403+$N$403))),Assumptions!$B$4)</f>
        <v>0</v>
      </c>
      <c r="P403" s="18" t="n">
        <f aca="false">$I$403+$J$403+$K$403+$L$403+$M$403+$N$403+$O$403</f>
        <v>60000000</v>
      </c>
      <c r="Q403" s="18" t="n">
        <f aca="false">MAX(Assumptions!$B$4,Assumptions!$B$26-$P$403)</f>
        <v>1940000000</v>
      </c>
      <c r="R403" s="18" t="n">
        <f aca="false">$J$120+$O$120+Assumptions!$B$20+IF($B$403=0,$D$120,Assumptions!$B$4)+IF($C$403=0,$AI$120,Assumptions!$B$4)+IF($D$403=0,$AF$120,Assumptions!$B$4)+IF($E$403=0,$AC$120,Assumptions!$B$4)+IF($F$403=0,$Z$120,Assumptions!$B$4)+IF($G$403=0,$W$120,Assumptions!$B$4)+IF($H$403=0,$T$120,Assumptions!$B$4)</f>
        <v>30944752.5358044</v>
      </c>
      <c r="S403" s="18" t="n">
        <f aca="false">IF($R$403&gt;Assumptions!$B$4,$Q$403/$R$403&gt;Assumptions!$B$13,FALSE())</f>
        <v>1</v>
      </c>
      <c r="T403" s="18" t="n">
        <f aca="false">IF($S$403,($Q$403+Assumptions!$B$14*Assumptions!$B$13)/($R$403+Assumptions!$B$14),IF($R$403&gt;Assumptions!$B$4,$Q$403/$R$403,Assumptions!$B$4))</f>
        <v>58.0808603059763</v>
      </c>
      <c r="U403" s="18" t="n">
        <f aca="false">IF($B$403=1,$I$403,$D$120*$T$403)</f>
        <v>46306015.3538132</v>
      </c>
      <c r="V403" s="18" t="n">
        <f aca="false">IF($C$403=1,$J$403,$AI$120*$T$403)</f>
        <v>356228518.23964</v>
      </c>
      <c r="W403" s="18" t="n">
        <f aca="false">IF($D$403=1,$K$403,$AF$120*$T$403)</f>
        <v>100691962.47562</v>
      </c>
      <c r="X403" s="18" t="n">
        <f aca="false">IF($E$403=1,$L$403,$AC$120*$T$403)</f>
        <v>60000000</v>
      </c>
      <c r="Y403" s="18" t="n">
        <f aca="false">IF($F$403=1,$M$403,$Z$120*$T$403)</f>
        <v>174242580.917929</v>
      </c>
      <c r="Z403" s="18" t="n">
        <f aca="false">IF($G$403=1,$N$403,$W$120*$T$403)</f>
        <v>290404301.529882</v>
      </c>
      <c r="AA403" s="18" t="n">
        <f aca="false">IF($H$403=1,$O$403,$T$120*$T$403)</f>
        <v>290404301.529882</v>
      </c>
      <c r="AB403" s="18" t="n">
        <f aca="false">($J$120+$O$120)*$T$403</f>
        <v>16292426.4345075</v>
      </c>
      <c r="AC403" s="18" t="n">
        <f aca="false">Assumptions!$B$20*$T$403</f>
        <v>522727742.753787</v>
      </c>
      <c r="AD403" s="18" t="n">
        <f aca="false">IF($S$403,Assumptions!$B$14*($T$403-Assumptions!$B$13),Assumptions!$B$4)</f>
        <v>142702150.764941</v>
      </c>
      <c r="AE403" s="18" t="n">
        <f aca="false">$U$403+$V$403+$W$403+$X$403+$Y$403+$Z$403+$AA$403+$AB$403+$AC$403+$AD$403</f>
        <v>2000000000</v>
      </c>
      <c r="AF403" s="18" t="n">
        <f aca="false">IF(AND(IF($B$403=1,$U$403&gt;=INDEX($U$395:$U$522,1+$A$403-Assumptions!$B$77),$U$403&gt;INDEX($U$395:$U$522,1+$A$403+Assumptions!$B$77)),IF($C$403=1,$V$403&gt;=INDEX($V$395:$V$522,1+$A$403-Assumptions!$B$78),$V$403&gt;INDEX($V$395:$V$522,1+$A$403+Assumptions!$B$78)),IF($D$403=1,$W$403&gt;=INDEX($W$395:$W$522,1+$A$403-Assumptions!$B$79),$W$403&gt;INDEX($W$395:$W$522,1+$A$403+Assumptions!$B$79)),IF($E$403=1,$X$403&gt;=INDEX($X$395:$X$522,1+$A$403-Assumptions!$B$80),$X$403&gt;INDEX($X$395:$X$522,1+$A$403+Assumptions!$B$80)),IF($F$403=1,$Y$403&gt;=INDEX($Y$395:$Y$522,1+$A$403-Assumptions!$B$81),$Y$403&gt;INDEX($Y$395:$Y$522,1+$A$403+Assumptions!$B$81)),IF($G$403=1,$Z$403&gt;=INDEX($Z$395:$Z$522,1+$A$403-Assumptions!$B$82),$Z$403&gt;INDEX($Z$395:$Z$522,1+$A$403+Assumptions!$B$82)),IF($H$403=1,$AA$403&gt;=INDEX($AA$395:$AA$522,1+$A$403-Assumptions!$B$83),$AA$403&gt;INDEX($AA$395:$AA$522,1+$A$403+Assumptions!$B$83))),1,0)</f>
        <v>0</v>
      </c>
      <c r="AG403" s="16"/>
      <c r="AH403" s="16"/>
      <c r="AI403" s="16"/>
    </row>
    <row r="404" customFormat="false" ht="23.85" hidden="true" customHeight="false" outlineLevel="0" collapsed="false">
      <c r="A404" s="6" t="n">
        <f aca="false">ROW()-ROW($A$395)+Assumptions!$B$4</f>
        <v>9</v>
      </c>
      <c r="B404" s="18" t="n">
        <f aca="false">MOD(QUOTIENT($A$404,Assumptions!$B$77),2)</f>
        <v>0</v>
      </c>
      <c r="C404" s="18" t="n">
        <f aca="false">MOD(QUOTIENT($A$404,Assumptions!$B$78),2)</f>
        <v>0</v>
      </c>
      <c r="D404" s="18" t="n">
        <f aca="false">MOD(QUOTIENT($A$404,Assumptions!$B$79),2)</f>
        <v>0</v>
      </c>
      <c r="E404" s="18" t="n">
        <f aca="false">MOD(QUOTIENT($A$404,Assumptions!$B$80),2)</f>
        <v>1</v>
      </c>
      <c r="F404" s="18" t="n">
        <f aca="false">MOD(QUOTIENT($A$404,Assumptions!$B$81),2)</f>
        <v>0</v>
      </c>
      <c r="G404" s="18" t="n">
        <f aca="false">MOD(QUOTIENT($A$404,Assumptions!$B$82),2)</f>
        <v>0</v>
      </c>
      <c r="H404" s="18" t="n">
        <f aca="false">MOD(QUOTIENT($A$404,Assumptions!$B$83),2)</f>
        <v>1</v>
      </c>
      <c r="I404" s="18" t="n">
        <f aca="false">IF($B$404=1,MIN(Assumptions!$B$67,MAX(Assumptions!$B$4,Assumptions!$B$26-(Assumptions!$B$4))),Assumptions!$B$4)</f>
        <v>0</v>
      </c>
      <c r="J404" s="18" t="n">
        <f aca="false">IF($C$404=1,MIN(Assumptions!$B$66,MAX(Assumptions!$B$4,Assumptions!$B$26-($I$404))),Assumptions!$B$4)</f>
        <v>0</v>
      </c>
      <c r="K404" s="18" t="n">
        <f aca="false">IF($D$404=1,MIN(Assumptions!$B$61,MAX(Assumptions!$B$4,Assumptions!$B$26-($I$404+$J$404))),Assumptions!$B$4)</f>
        <v>0</v>
      </c>
      <c r="L404" s="18" t="n">
        <f aca="false">IF($E$404=1,MIN(Assumptions!$B$56,MAX(Assumptions!$B$4,Assumptions!$B$26-($I$404+$J$404+$K$404))),Assumptions!$B$4)</f>
        <v>60000000</v>
      </c>
      <c r="M404" s="18" t="n">
        <f aca="false">IF($F$404=1,MIN(Assumptions!$B$51,MAX(Assumptions!$B$4,Assumptions!$B$26-($I$404+$J$404+$K$404+$L$404))),Assumptions!$B$4)</f>
        <v>0</v>
      </c>
      <c r="N404" s="18" t="n">
        <f aca="false">IF($G$404=1,MIN(Assumptions!$B$46,MAX(Assumptions!$B$4,Assumptions!$B$26-($I$404+$J$404+$K$404+$L$404+$M$404))),Assumptions!$B$4)</f>
        <v>0</v>
      </c>
      <c r="O404" s="18" t="n">
        <f aca="false">IF($H$404=1,MIN(Assumptions!$B$41,MAX(Assumptions!$B$4,Assumptions!$B$26-($I$404+$J$404+$K$404+$L$404+$M$404+$N$404))),Assumptions!$B$4)</f>
        <v>5000000</v>
      </c>
      <c r="P404" s="18" t="n">
        <f aca="false">$I$404+$J$404+$K$404+$L$404+$M$404+$N$404+$O$404</f>
        <v>65000000</v>
      </c>
      <c r="Q404" s="18" t="n">
        <f aca="false">MAX(Assumptions!$B$4,Assumptions!$B$26-$P$404)</f>
        <v>1935000000</v>
      </c>
      <c r="R404" s="18" t="n">
        <f aca="false">$J$120+$O$120+Assumptions!$B$20+IF($B$404=0,$D$120,Assumptions!$B$4)+IF($C$404=0,$AI$120,Assumptions!$B$4)+IF($D$404=0,$AF$120,Assumptions!$B$4)+IF($E$404=0,$AC$120,Assumptions!$B$4)+IF($F$404=0,$Z$120,Assumptions!$B$4)+IF($G$404=0,$W$120,Assumptions!$B$4)+IF($H$404=0,$T$120,Assumptions!$B$4)</f>
        <v>25944752.5358044</v>
      </c>
      <c r="S404" s="18" t="n">
        <f aca="false">IF($R$404&gt;Assumptions!$B$4,$Q$404/$R$404&gt;Assumptions!$B$13,FALSE())</f>
        <v>1</v>
      </c>
      <c r="T404" s="18" t="n">
        <f aca="false">IF($S$404,($Q$404+Assumptions!$B$14*Assumptions!$B$13)/($R$404+Assumptions!$B$14),IF($R$404&gt;Assumptions!$B$4,$Q$404/$R$404,Assumptions!$B$4))</f>
        <v>68.1144966039414</v>
      </c>
      <c r="U404" s="18" t="n">
        <f aca="false">IF($B$404=1,$I$404,$D$120*$T$404)</f>
        <v>54305513.1921801</v>
      </c>
      <c r="V404" s="18" t="n">
        <f aca="false">IF($C$404=1,$J$404,$AI$120*$T$404)</f>
        <v>417768023.201343</v>
      </c>
      <c r="W404" s="18" t="n">
        <f aca="false">IF($D$404=1,$K$404,$AF$120*$T$404)</f>
        <v>118086789.69213</v>
      </c>
      <c r="X404" s="18" t="n">
        <f aca="false">IF($E$404=1,$L$404,$AC$120*$T$404)</f>
        <v>60000000</v>
      </c>
      <c r="Y404" s="18" t="n">
        <f aca="false">IF($F$404=1,$M$404,$Z$120*$T$404)</f>
        <v>204343489.811824</v>
      </c>
      <c r="Z404" s="18" t="n">
        <f aca="false">IF($G$404=1,$N$404,$W$120*$T$404)</f>
        <v>340572483.019707</v>
      </c>
      <c r="AA404" s="18" t="n">
        <f aca="false">IF($H$404=1,$O$404,$T$120*$T$404)</f>
        <v>5000000</v>
      </c>
      <c r="AB404" s="18" t="n">
        <f aca="false">($J$120+$O$120)*$T$404</f>
        <v>19106990.13749</v>
      </c>
      <c r="AC404" s="18" t="n">
        <f aca="false">Assumptions!$B$20*$T$404</f>
        <v>613030469.435473</v>
      </c>
      <c r="AD404" s="18" t="n">
        <f aca="false">IF($S$404,Assumptions!$B$14*($T$404-Assumptions!$B$13),Assumptions!$B$4)</f>
        <v>167786241.509853</v>
      </c>
      <c r="AE404" s="18" t="n">
        <f aca="false">$U$404+$V$404+$W$404+$X$404+$Y$404+$Z$404+$AA$404+$AB$404+$AC$404+$AD$404</f>
        <v>2000000000</v>
      </c>
      <c r="AF404" s="18" t="n">
        <f aca="false">IF(AND(IF($B$404=1,$U$404&gt;=INDEX($U$395:$U$522,1+$A$404-Assumptions!$B$77),$U$404&gt;INDEX($U$395:$U$522,1+$A$404+Assumptions!$B$77)),IF($C$404=1,$V$404&gt;=INDEX($V$395:$V$522,1+$A$404-Assumptions!$B$78),$V$404&gt;INDEX($V$395:$V$522,1+$A$404+Assumptions!$B$78)),IF($D$404=1,$W$404&gt;=INDEX($W$395:$W$522,1+$A$404-Assumptions!$B$79),$W$404&gt;INDEX($W$395:$W$522,1+$A$404+Assumptions!$B$79)),IF($E$404=1,$X$404&gt;=INDEX($X$395:$X$522,1+$A$404-Assumptions!$B$80),$X$404&gt;INDEX($X$395:$X$522,1+$A$404+Assumptions!$B$80)),IF($F$404=1,$Y$404&gt;=INDEX($Y$395:$Y$522,1+$A$404-Assumptions!$B$81),$Y$404&gt;INDEX($Y$395:$Y$522,1+$A$404+Assumptions!$B$81)),IF($G$404=1,$Z$404&gt;=INDEX($Z$395:$Z$522,1+$A$404-Assumptions!$B$82),$Z$404&gt;INDEX($Z$395:$Z$522,1+$A$404+Assumptions!$B$82)),IF($H$404=1,$AA$404&gt;=INDEX($AA$395:$AA$522,1+$A$404-Assumptions!$B$83),$AA$404&gt;INDEX($AA$395:$AA$522,1+$A$404+Assumptions!$B$83))),1,0)</f>
        <v>0</v>
      </c>
      <c r="AG404" s="16"/>
      <c r="AH404" s="16"/>
      <c r="AI404" s="16"/>
    </row>
    <row r="405" customFormat="false" ht="23.85" hidden="true" customHeight="false" outlineLevel="0" collapsed="false">
      <c r="A405" s="6" t="n">
        <f aca="false">ROW()-ROW($A$395)+Assumptions!$B$4</f>
        <v>10</v>
      </c>
      <c r="B405" s="18" t="n">
        <f aca="false">MOD(QUOTIENT($A$405,Assumptions!$B$77),2)</f>
        <v>0</v>
      </c>
      <c r="C405" s="18" t="n">
        <f aca="false">MOD(QUOTIENT($A$405,Assumptions!$B$78),2)</f>
        <v>0</v>
      </c>
      <c r="D405" s="18" t="n">
        <f aca="false">MOD(QUOTIENT($A$405,Assumptions!$B$79),2)</f>
        <v>0</v>
      </c>
      <c r="E405" s="18" t="n">
        <f aca="false">MOD(QUOTIENT($A$405,Assumptions!$B$80),2)</f>
        <v>1</v>
      </c>
      <c r="F405" s="18" t="n">
        <f aca="false">MOD(QUOTIENT($A$405,Assumptions!$B$81),2)</f>
        <v>0</v>
      </c>
      <c r="G405" s="18" t="n">
        <f aca="false">MOD(QUOTIENT($A$405,Assumptions!$B$82),2)</f>
        <v>1</v>
      </c>
      <c r="H405" s="18" t="n">
        <f aca="false">MOD(QUOTIENT($A$405,Assumptions!$B$83),2)</f>
        <v>0</v>
      </c>
      <c r="I405" s="18" t="n">
        <f aca="false">IF($B$405=1,MIN(Assumptions!$B$67,MAX(Assumptions!$B$4,Assumptions!$B$26-(Assumptions!$B$4))),Assumptions!$B$4)</f>
        <v>0</v>
      </c>
      <c r="J405" s="18" t="n">
        <f aca="false">IF($C$405=1,MIN(Assumptions!$B$66,MAX(Assumptions!$B$4,Assumptions!$B$26-($I$405))),Assumptions!$B$4)</f>
        <v>0</v>
      </c>
      <c r="K405" s="18" t="n">
        <f aca="false">IF($D$405=1,MIN(Assumptions!$B$61,MAX(Assumptions!$B$4,Assumptions!$B$26-($I$405+$J$405))),Assumptions!$B$4)</f>
        <v>0</v>
      </c>
      <c r="L405" s="18" t="n">
        <f aca="false">IF($E$405=1,MIN(Assumptions!$B$56,MAX(Assumptions!$B$4,Assumptions!$B$26-($I$405+$J$405+$K$405))),Assumptions!$B$4)</f>
        <v>60000000</v>
      </c>
      <c r="M405" s="18" t="n">
        <f aca="false">IF($F$405=1,MIN(Assumptions!$B$51,MAX(Assumptions!$B$4,Assumptions!$B$26-($I$405+$J$405+$K$405+$L$405))),Assumptions!$B$4)</f>
        <v>0</v>
      </c>
      <c r="N405" s="18" t="n">
        <f aca="false">IF($G$405=1,MIN(Assumptions!$B$46,MAX(Assumptions!$B$4,Assumptions!$B$26-($I$405+$J$405+$K$405+$L$405+$M$405))),Assumptions!$B$4)</f>
        <v>15000000</v>
      </c>
      <c r="O405" s="18" t="n">
        <f aca="false">IF($H$405=1,MIN(Assumptions!$B$41,MAX(Assumptions!$B$4,Assumptions!$B$26-($I$405+$J$405+$K$405+$L$405+$M$405+$N$405))),Assumptions!$B$4)</f>
        <v>0</v>
      </c>
      <c r="P405" s="18" t="n">
        <f aca="false">$I$405+$J$405+$K$405+$L$405+$M$405+$N$405+$O$405</f>
        <v>75000000</v>
      </c>
      <c r="Q405" s="18" t="n">
        <f aca="false">MAX(Assumptions!$B$4,Assumptions!$B$26-$P$405)</f>
        <v>1925000000</v>
      </c>
      <c r="R405" s="18" t="n">
        <f aca="false">$J$120+$O$120+Assumptions!$B$20+IF($B$405=0,$D$120,Assumptions!$B$4)+IF($C$405=0,$AI$120,Assumptions!$B$4)+IF($D$405=0,$AF$120,Assumptions!$B$4)+IF($E$405=0,$AC$120,Assumptions!$B$4)+IF($F$405=0,$Z$120,Assumptions!$B$4)+IF($G$405=0,$W$120,Assumptions!$B$4)+IF($H$405=0,$T$120,Assumptions!$B$4)</f>
        <v>25944752.5358044</v>
      </c>
      <c r="S405" s="18" t="n">
        <f aca="false">IF($R$405&gt;Assumptions!$B$4,$Q$405/$R$405&gt;Assumptions!$B$13,FALSE())</f>
        <v>1</v>
      </c>
      <c r="T405" s="18" t="n">
        <f aca="false">IF($S$405,($Q$405+Assumptions!$B$14*Assumptions!$B$13)/($R$405+Assumptions!$B$14),IF($R$405&gt;Assumptions!$B$4,$Q$405/$R$405,Assumptions!$B$4))</f>
        <v>67.762937911792</v>
      </c>
      <c r="U405" s="18" t="n">
        <f aca="false">IF($B$405=1,$I$405,$D$120*$T$405)</f>
        <v>54025226.6724785</v>
      </c>
      <c r="V405" s="18" t="n">
        <f aca="false">IF($C$405=1,$J$405,$AI$120*$T$405)</f>
        <v>415611801.14611</v>
      </c>
      <c r="W405" s="18" t="n">
        <f aca="false">IF($D$405=1,$K$405,$AF$120*$T$405)</f>
        <v>117477309.487267</v>
      </c>
      <c r="X405" s="18" t="n">
        <f aca="false">IF($E$405=1,$L$405,$AC$120*$T$405)</f>
        <v>60000000</v>
      </c>
      <c r="Y405" s="18" t="n">
        <f aca="false">IF($F$405=1,$M$405,$Z$120*$T$405)</f>
        <v>203288813.735376</v>
      </c>
      <c r="Z405" s="18" t="n">
        <f aca="false">IF($G$405=1,$N$405,$W$120*$T$405)</f>
        <v>15000000</v>
      </c>
      <c r="AA405" s="18" t="n">
        <f aca="false">IF($H$405=1,$O$405,$T$120*$T$405)</f>
        <v>338814689.55896</v>
      </c>
      <c r="AB405" s="18" t="n">
        <f aca="false">($J$120+$O$120)*$T$405</f>
        <v>19008373.4141998</v>
      </c>
      <c r="AC405" s="18" t="n">
        <f aca="false">Assumptions!$B$20*$T$405</f>
        <v>609866441.206128</v>
      </c>
      <c r="AD405" s="18" t="n">
        <f aca="false">IF($S$405,Assumptions!$B$14*($T$405-Assumptions!$B$13),Assumptions!$B$4)</f>
        <v>166907344.77948</v>
      </c>
      <c r="AE405" s="18" t="n">
        <f aca="false">$U$405+$V$405+$W$405+$X$405+$Y$405+$Z$405+$AA$405+$AB$405+$AC$405+$AD$405</f>
        <v>2000000000</v>
      </c>
      <c r="AF405" s="18" t="n">
        <f aca="false">IF(AND(IF($B$405=1,$U$405&gt;=INDEX($U$395:$U$522,1+$A$405-Assumptions!$B$77),$U$405&gt;INDEX($U$395:$U$522,1+$A$405+Assumptions!$B$77)),IF($C$405=1,$V$405&gt;=INDEX($V$395:$V$522,1+$A$405-Assumptions!$B$78),$V$405&gt;INDEX($V$395:$V$522,1+$A$405+Assumptions!$B$78)),IF($D$405=1,$W$405&gt;=INDEX($W$395:$W$522,1+$A$405-Assumptions!$B$79),$W$405&gt;INDEX($W$395:$W$522,1+$A$405+Assumptions!$B$79)),IF($E$405=1,$X$405&gt;=INDEX($X$395:$X$522,1+$A$405-Assumptions!$B$80),$X$405&gt;INDEX($X$395:$X$522,1+$A$405+Assumptions!$B$80)),IF($F$405=1,$Y$405&gt;=INDEX($Y$395:$Y$522,1+$A$405-Assumptions!$B$81),$Y$405&gt;INDEX($Y$395:$Y$522,1+$A$405+Assumptions!$B$81)),IF($G$405=1,$Z$405&gt;=INDEX($Z$395:$Z$522,1+$A$405-Assumptions!$B$82),$Z$405&gt;INDEX($Z$395:$Z$522,1+$A$405+Assumptions!$B$82)),IF($H$405=1,$AA$405&gt;=INDEX($AA$395:$AA$522,1+$A$405-Assumptions!$B$83),$AA$405&gt;INDEX($AA$395:$AA$522,1+$A$405+Assumptions!$B$83))),1,0)</f>
        <v>0</v>
      </c>
      <c r="AG405" s="16"/>
      <c r="AH405" s="16"/>
      <c r="AI405" s="16"/>
    </row>
    <row r="406" customFormat="false" ht="23.85" hidden="true" customHeight="false" outlineLevel="0" collapsed="false">
      <c r="A406" s="6" t="n">
        <f aca="false">ROW()-ROW($A$395)+Assumptions!$B$4</f>
        <v>11</v>
      </c>
      <c r="B406" s="18" t="n">
        <f aca="false">MOD(QUOTIENT($A$406,Assumptions!$B$77),2)</f>
        <v>0</v>
      </c>
      <c r="C406" s="18" t="n">
        <f aca="false">MOD(QUOTIENT($A$406,Assumptions!$B$78),2)</f>
        <v>0</v>
      </c>
      <c r="D406" s="18" t="n">
        <f aca="false">MOD(QUOTIENT($A$406,Assumptions!$B$79),2)</f>
        <v>0</v>
      </c>
      <c r="E406" s="18" t="n">
        <f aca="false">MOD(QUOTIENT($A$406,Assumptions!$B$80),2)</f>
        <v>1</v>
      </c>
      <c r="F406" s="18" t="n">
        <f aca="false">MOD(QUOTIENT($A$406,Assumptions!$B$81),2)</f>
        <v>0</v>
      </c>
      <c r="G406" s="18" t="n">
        <f aca="false">MOD(QUOTIENT($A$406,Assumptions!$B$82),2)</f>
        <v>1</v>
      </c>
      <c r="H406" s="18" t="n">
        <f aca="false">MOD(QUOTIENT($A$406,Assumptions!$B$83),2)</f>
        <v>1</v>
      </c>
      <c r="I406" s="18" t="n">
        <f aca="false">IF($B$406=1,MIN(Assumptions!$B$67,MAX(Assumptions!$B$4,Assumptions!$B$26-(Assumptions!$B$4))),Assumptions!$B$4)</f>
        <v>0</v>
      </c>
      <c r="J406" s="18" t="n">
        <f aca="false">IF($C$406=1,MIN(Assumptions!$B$66,MAX(Assumptions!$B$4,Assumptions!$B$26-($I$406))),Assumptions!$B$4)</f>
        <v>0</v>
      </c>
      <c r="K406" s="18" t="n">
        <f aca="false">IF($D$406=1,MIN(Assumptions!$B$61,MAX(Assumptions!$B$4,Assumptions!$B$26-($I$406+$J$406))),Assumptions!$B$4)</f>
        <v>0</v>
      </c>
      <c r="L406" s="18" t="n">
        <f aca="false">IF($E$406=1,MIN(Assumptions!$B$56,MAX(Assumptions!$B$4,Assumptions!$B$26-($I$406+$J$406+$K$406))),Assumptions!$B$4)</f>
        <v>60000000</v>
      </c>
      <c r="M406" s="18" t="n">
        <f aca="false">IF($F$406=1,MIN(Assumptions!$B$51,MAX(Assumptions!$B$4,Assumptions!$B$26-($I$406+$J$406+$K$406+$L$406))),Assumptions!$B$4)</f>
        <v>0</v>
      </c>
      <c r="N406" s="18" t="n">
        <f aca="false">IF($G$406=1,MIN(Assumptions!$B$46,MAX(Assumptions!$B$4,Assumptions!$B$26-($I$406+$J$406+$K$406+$L$406+$M$406))),Assumptions!$B$4)</f>
        <v>15000000</v>
      </c>
      <c r="O406" s="18" t="n">
        <f aca="false">IF($H$406=1,MIN(Assumptions!$B$41,MAX(Assumptions!$B$4,Assumptions!$B$26-($I$406+$J$406+$K$406+$L$406+$M$406+$N$406))),Assumptions!$B$4)</f>
        <v>5000000</v>
      </c>
      <c r="P406" s="18" t="n">
        <f aca="false">$I$406+$J$406+$K$406+$L$406+$M$406+$N$406+$O$406</f>
        <v>80000000</v>
      </c>
      <c r="Q406" s="18" t="n">
        <f aca="false">MAX(Assumptions!$B$4,Assumptions!$B$26-$P$406)</f>
        <v>1920000000</v>
      </c>
      <c r="R406" s="18" t="n">
        <f aca="false">$J$120+$O$120+Assumptions!$B$20+IF($B$406=0,$D$120,Assumptions!$B$4)+IF($C$406=0,$AI$120,Assumptions!$B$4)+IF($D$406=0,$AF$120,Assumptions!$B$4)+IF($E$406=0,$AC$120,Assumptions!$B$4)+IF($F$406=0,$Z$120,Assumptions!$B$4)+IF($G$406=0,$W$120,Assumptions!$B$4)+IF($H$406=0,$T$120,Assumptions!$B$4)</f>
        <v>20944752.5358044</v>
      </c>
      <c r="S406" s="18" t="n">
        <f aca="false">IF($R$406&gt;Assumptions!$B$4,$Q$406/$R$406&gt;Assumptions!$B$13,FALSE())</f>
        <v>1</v>
      </c>
      <c r="T406" s="18" t="n">
        <f aca="false">IF($S$406,($Q$406+Assumptions!$B$14*Assumptions!$B$13)/($R$406+Assumptions!$B$14),IF($R$406&gt;Assumptions!$B$4,$Q$406/$R$406,Assumptions!$B$4))</f>
        <v>82.0012920615816</v>
      </c>
      <c r="U406" s="18" t="n">
        <f aca="false">IF($B$406=1,$I$406,$D$120*$T$406)</f>
        <v>65377011.7941143</v>
      </c>
      <c r="V406" s="18" t="n">
        <f aca="false">IF($C$406=1,$J$406,$AI$120*$T$406)</f>
        <v>502940187.368876</v>
      </c>
      <c r="W406" s="18" t="n">
        <f aca="false">IF($D$406=1,$K$406,$AF$120*$T$406)</f>
        <v>142161651.527181</v>
      </c>
      <c r="X406" s="18" t="n">
        <f aca="false">IF($E$406=1,$L$406,$AC$120*$T$406)</f>
        <v>60000000</v>
      </c>
      <c r="Y406" s="18" t="n">
        <f aca="false">IF($F$406=1,$M$406,$Z$120*$T$406)</f>
        <v>246003876.184745</v>
      </c>
      <c r="Z406" s="18" t="n">
        <f aca="false">IF($G$406=1,$N$406,$W$120*$T$406)</f>
        <v>15000000</v>
      </c>
      <c r="AA406" s="18" t="n">
        <f aca="false">IF($H$406=1,$O$406,$T$120*$T$406)</f>
        <v>5000000</v>
      </c>
      <c r="AB406" s="18" t="n">
        <f aca="false">($J$120+$O$120)*$T$406</f>
        <v>23002414.4168955</v>
      </c>
      <c r="AC406" s="18" t="n">
        <f aca="false">Assumptions!$B$20*$T$406</f>
        <v>738011628.554235</v>
      </c>
      <c r="AD406" s="18" t="n">
        <f aca="false">IF($S$406,Assumptions!$B$14*($T$406-Assumptions!$B$13),Assumptions!$B$4)</f>
        <v>202503230.153954</v>
      </c>
      <c r="AE406" s="18" t="n">
        <f aca="false">$U$406+$V$406+$W$406+$X$406+$Y$406+$Z$406+$AA$406+$AB$406+$AC$406+$AD$406</f>
        <v>2000000000</v>
      </c>
      <c r="AF406" s="18" t="n">
        <f aca="false">IF(AND(IF($B$406=1,$U$406&gt;=INDEX($U$395:$U$522,1+$A$406-Assumptions!$B$77),$U$406&gt;INDEX($U$395:$U$522,1+$A$406+Assumptions!$B$77)),IF($C$406=1,$V$406&gt;=INDEX($V$395:$V$522,1+$A$406-Assumptions!$B$78),$V$406&gt;INDEX($V$395:$V$522,1+$A$406+Assumptions!$B$78)),IF($D$406=1,$W$406&gt;=INDEX($W$395:$W$522,1+$A$406-Assumptions!$B$79),$W$406&gt;INDEX($W$395:$W$522,1+$A$406+Assumptions!$B$79)),IF($E$406=1,$X$406&gt;=INDEX($X$395:$X$522,1+$A$406-Assumptions!$B$80),$X$406&gt;INDEX($X$395:$X$522,1+$A$406+Assumptions!$B$80)),IF($F$406=1,$Y$406&gt;=INDEX($Y$395:$Y$522,1+$A$406-Assumptions!$B$81),$Y$406&gt;INDEX($Y$395:$Y$522,1+$A$406+Assumptions!$B$81)),IF($G$406=1,$Z$406&gt;=INDEX($Z$395:$Z$522,1+$A$406-Assumptions!$B$82),$Z$406&gt;INDEX($Z$395:$Z$522,1+$A$406+Assumptions!$B$82)),IF($H$406=1,$AA$406&gt;=INDEX($AA$395:$AA$522,1+$A$406-Assumptions!$B$83),$AA$406&gt;INDEX($AA$395:$AA$522,1+$A$406+Assumptions!$B$83))),1,0)</f>
        <v>0</v>
      </c>
      <c r="AG406" s="16"/>
      <c r="AH406" s="16"/>
      <c r="AI406" s="16"/>
    </row>
    <row r="407" customFormat="false" ht="23.85" hidden="true" customHeight="false" outlineLevel="0" collapsed="false">
      <c r="A407" s="6" t="n">
        <f aca="false">ROW()-ROW($A$395)+Assumptions!$B$4</f>
        <v>12</v>
      </c>
      <c r="B407" s="18" t="n">
        <f aca="false">MOD(QUOTIENT($A$407,Assumptions!$B$77),2)</f>
        <v>0</v>
      </c>
      <c r="C407" s="18" t="n">
        <f aca="false">MOD(QUOTIENT($A$407,Assumptions!$B$78),2)</f>
        <v>0</v>
      </c>
      <c r="D407" s="18" t="n">
        <f aca="false">MOD(QUOTIENT($A$407,Assumptions!$B$79),2)</f>
        <v>0</v>
      </c>
      <c r="E407" s="18" t="n">
        <f aca="false">MOD(QUOTIENT($A$407,Assumptions!$B$80),2)</f>
        <v>1</v>
      </c>
      <c r="F407" s="18" t="n">
        <f aca="false">MOD(QUOTIENT($A$407,Assumptions!$B$81),2)</f>
        <v>1</v>
      </c>
      <c r="G407" s="18" t="n">
        <f aca="false">MOD(QUOTIENT($A$407,Assumptions!$B$82),2)</f>
        <v>0</v>
      </c>
      <c r="H407" s="18" t="n">
        <f aca="false">MOD(QUOTIENT($A$407,Assumptions!$B$83),2)</f>
        <v>0</v>
      </c>
      <c r="I407" s="18" t="n">
        <f aca="false">IF($B$407=1,MIN(Assumptions!$B$67,MAX(Assumptions!$B$4,Assumptions!$B$26-(Assumptions!$B$4))),Assumptions!$B$4)</f>
        <v>0</v>
      </c>
      <c r="J407" s="18" t="n">
        <f aca="false">IF($C$407=1,MIN(Assumptions!$B$66,MAX(Assumptions!$B$4,Assumptions!$B$26-($I$407))),Assumptions!$B$4)</f>
        <v>0</v>
      </c>
      <c r="K407" s="18" t="n">
        <f aca="false">IF($D$407=1,MIN(Assumptions!$B$61,MAX(Assumptions!$B$4,Assumptions!$B$26-($I$407+$J$407))),Assumptions!$B$4)</f>
        <v>0</v>
      </c>
      <c r="L407" s="18" t="n">
        <f aca="false">IF($E$407=1,MIN(Assumptions!$B$56,MAX(Assumptions!$B$4,Assumptions!$B$26-($I$407+$J$407+$K$407))),Assumptions!$B$4)</f>
        <v>60000000</v>
      </c>
      <c r="M407" s="18" t="n">
        <f aca="false">IF($F$407=1,MIN(Assumptions!$B$51,MAX(Assumptions!$B$4,Assumptions!$B$26-($I$407+$J$407+$K$407+$L$407))),Assumptions!$B$4)</f>
        <v>30000000</v>
      </c>
      <c r="N407" s="18" t="n">
        <f aca="false">IF($G$407=1,MIN(Assumptions!$B$46,MAX(Assumptions!$B$4,Assumptions!$B$26-($I$407+$J$407+$K$407+$L$407+$M$407))),Assumptions!$B$4)</f>
        <v>0</v>
      </c>
      <c r="O407" s="18" t="n">
        <f aca="false">IF($H$407=1,MIN(Assumptions!$B$41,MAX(Assumptions!$B$4,Assumptions!$B$26-($I$407+$J$407+$K$407+$L$407+$M$407+$N$407))),Assumptions!$B$4)</f>
        <v>0</v>
      </c>
      <c r="P407" s="18" t="n">
        <f aca="false">$I$407+$J$407+$K$407+$L$407+$M$407+$N$407+$O$407</f>
        <v>90000000</v>
      </c>
      <c r="Q407" s="18" t="n">
        <f aca="false">MAX(Assumptions!$B$4,Assumptions!$B$26-$P$407)</f>
        <v>1910000000</v>
      </c>
      <c r="R407" s="18" t="n">
        <f aca="false">$J$120+$O$120+Assumptions!$B$20+IF($B$407=0,$D$120,Assumptions!$B$4)+IF($C$407=0,$AI$120,Assumptions!$B$4)+IF($D$407=0,$AF$120,Assumptions!$B$4)+IF($E$407=0,$AC$120,Assumptions!$B$4)+IF($F$407=0,$Z$120,Assumptions!$B$4)+IF($G$407=0,$W$120,Assumptions!$B$4)+IF($H$407=0,$T$120,Assumptions!$B$4)</f>
        <v>27944752.5358044</v>
      </c>
      <c r="S407" s="18" t="n">
        <f aca="false">IF($R$407&gt;Assumptions!$B$4,$Q$407/$R$407&gt;Assumptions!$B$13,FALSE())</f>
        <v>1</v>
      </c>
      <c r="T407" s="18" t="n">
        <f aca="false">IF($S$407,($Q$407+Assumptions!$B$14*Assumptions!$B$13)/($R$407+Assumptions!$B$14),IF($R$407&gt;Assumptions!$B$4,$Q$407/$R$407,Assumptions!$B$4))</f>
        <v>62.8187073536175</v>
      </c>
      <c r="U407" s="18" t="n">
        <f aca="false">IF($B$407=1,$I$407,$D$120*$T$407)</f>
        <v>50083349.5216667</v>
      </c>
      <c r="V407" s="18" t="n">
        <f aca="false">IF($C$407=1,$J$407,$AI$120*$T$407)</f>
        <v>385287251.607845</v>
      </c>
      <c r="W407" s="18" t="n">
        <f aca="false">IF($D$407=1,$K$407,$AF$120*$T$407)</f>
        <v>108905737.454556</v>
      </c>
      <c r="X407" s="18" t="n">
        <f aca="false">IF($E$407=1,$L$407,$AC$120*$T$407)</f>
        <v>60000000</v>
      </c>
      <c r="Y407" s="18" t="n">
        <f aca="false">IF($F$407=1,$M$407,$Z$120*$T$407)</f>
        <v>30000000</v>
      </c>
      <c r="Z407" s="18" t="n">
        <f aca="false">IF($G$407=1,$N$407,$W$120*$T$407)</f>
        <v>314093536.768088</v>
      </c>
      <c r="AA407" s="18" t="n">
        <f aca="false">IF($H$407=1,$O$407,$T$120*$T$407)</f>
        <v>314093536.768088</v>
      </c>
      <c r="AB407" s="18" t="n">
        <f aca="false">($J$120+$O$120)*$T$407</f>
        <v>17621453.3131555</v>
      </c>
      <c r="AC407" s="18" t="n">
        <f aca="false">Assumptions!$B$20*$T$407</f>
        <v>565368366.182558</v>
      </c>
      <c r="AD407" s="18" t="n">
        <f aca="false">IF($S$407,Assumptions!$B$14*($T$407-Assumptions!$B$13),Assumptions!$B$4)</f>
        <v>154546768.384044</v>
      </c>
      <c r="AE407" s="18" t="n">
        <f aca="false">$U$407+$V$407+$W$407+$X$407+$Y$407+$Z$407+$AA$407+$AB$407+$AC$407+$AD$407</f>
        <v>2000000000</v>
      </c>
      <c r="AF407" s="18" t="n">
        <f aca="false">IF(AND(IF($B$407=1,$U$407&gt;=INDEX($U$395:$U$522,1+$A$407-Assumptions!$B$77),$U$407&gt;INDEX($U$395:$U$522,1+$A$407+Assumptions!$B$77)),IF($C$407=1,$V$407&gt;=INDEX($V$395:$V$522,1+$A$407-Assumptions!$B$78),$V$407&gt;INDEX($V$395:$V$522,1+$A$407+Assumptions!$B$78)),IF($D$407=1,$W$407&gt;=INDEX($W$395:$W$522,1+$A$407-Assumptions!$B$79),$W$407&gt;INDEX($W$395:$W$522,1+$A$407+Assumptions!$B$79)),IF($E$407=1,$X$407&gt;=INDEX($X$395:$X$522,1+$A$407-Assumptions!$B$80),$X$407&gt;INDEX($X$395:$X$522,1+$A$407+Assumptions!$B$80)),IF($F$407=1,$Y$407&gt;=INDEX($Y$395:$Y$522,1+$A$407-Assumptions!$B$81),$Y$407&gt;INDEX($Y$395:$Y$522,1+$A$407+Assumptions!$B$81)),IF($G$407=1,$Z$407&gt;=INDEX($Z$395:$Z$522,1+$A$407-Assumptions!$B$82),$Z$407&gt;INDEX($Z$395:$Z$522,1+$A$407+Assumptions!$B$82)),IF($H$407=1,$AA$407&gt;=INDEX($AA$395:$AA$522,1+$A$407-Assumptions!$B$83),$AA$407&gt;INDEX($AA$395:$AA$522,1+$A$407+Assumptions!$B$83))),1,0)</f>
        <v>0</v>
      </c>
      <c r="AG407" s="16"/>
      <c r="AH407" s="16"/>
      <c r="AI407" s="16"/>
    </row>
    <row r="408" customFormat="false" ht="23.85" hidden="true" customHeight="false" outlineLevel="0" collapsed="false">
      <c r="A408" s="6" t="n">
        <f aca="false">ROW()-ROW($A$395)+Assumptions!$B$4</f>
        <v>13</v>
      </c>
      <c r="B408" s="18" t="n">
        <f aca="false">MOD(QUOTIENT($A$408,Assumptions!$B$77),2)</f>
        <v>0</v>
      </c>
      <c r="C408" s="18" t="n">
        <f aca="false">MOD(QUOTIENT($A$408,Assumptions!$B$78),2)</f>
        <v>0</v>
      </c>
      <c r="D408" s="18" t="n">
        <f aca="false">MOD(QUOTIENT($A$408,Assumptions!$B$79),2)</f>
        <v>0</v>
      </c>
      <c r="E408" s="18" t="n">
        <f aca="false">MOD(QUOTIENT($A$408,Assumptions!$B$80),2)</f>
        <v>1</v>
      </c>
      <c r="F408" s="18" t="n">
        <f aca="false">MOD(QUOTIENT($A$408,Assumptions!$B$81),2)</f>
        <v>1</v>
      </c>
      <c r="G408" s="18" t="n">
        <f aca="false">MOD(QUOTIENT($A$408,Assumptions!$B$82),2)</f>
        <v>0</v>
      </c>
      <c r="H408" s="18" t="n">
        <f aca="false">MOD(QUOTIENT($A$408,Assumptions!$B$83),2)</f>
        <v>1</v>
      </c>
      <c r="I408" s="18" t="n">
        <f aca="false">IF($B$408=1,MIN(Assumptions!$B$67,MAX(Assumptions!$B$4,Assumptions!$B$26-(Assumptions!$B$4))),Assumptions!$B$4)</f>
        <v>0</v>
      </c>
      <c r="J408" s="18" t="n">
        <f aca="false">IF($C$408=1,MIN(Assumptions!$B$66,MAX(Assumptions!$B$4,Assumptions!$B$26-($I$408))),Assumptions!$B$4)</f>
        <v>0</v>
      </c>
      <c r="K408" s="18" t="n">
        <f aca="false">IF($D$408=1,MIN(Assumptions!$B$61,MAX(Assumptions!$B$4,Assumptions!$B$26-($I$408+$J$408))),Assumptions!$B$4)</f>
        <v>0</v>
      </c>
      <c r="L408" s="18" t="n">
        <f aca="false">IF($E$408=1,MIN(Assumptions!$B$56,MAX(Assumptions!$B$4,Assumptions!$B$26-($I$408+$J$408+$K$408))),Assumptions!$B$4)</f>
        <v>60000000</v>
      </c>
      <c r="M408" s="18" t="n">
        <f aca="false">IF($F$408=1,MIN(Assumptions!$B$51,MAX(Assumptions!$B$4,Assumptions!$B$26-($I$408+$J$408+$K$408+$L$408))),Assumptions!$B$4)</f>
        <v>30000000</v>
      </c>
      <c r="N408" s="18" t="n">
        <f aca="false">IF($G$408=1,MIN(Assumptions!$B$46,MAX(Assumptions!$B$4,Assumptions!$B$26-($I$408+$J$408+$K$408+$L$408+$M$408))),Assumptions!$B$4)</f>
        <v>0</v>
      </c>
      <c r="O408" s="18" t="n">
        <f aca="false">IF($H$408=1,MIN(Assumptions!$B$41,MAX(Assumptions!$B$4,Assumptions!$B$26-($I$408+$J$408+$K$408+$L$408+$M$408+$N$408))),Assumptions!$B$4)</f>
        <v>5000000</v>
      </c>
      <c r="P408" s="18" t="n">
        <f aca="false">$I$408+$J$408+$K$408+$L$408+$M$408+$N$408+$O$408</f>
        <v>95000000</v>
      </c>
      <c r="Q408" s="18" t="n">
        <f aca="false">MAX(Assumptions!$B$4,Assumptions!$B$26-$P$408)</f>
        <v>1905000000</v>
      </c>
      <c r="R408" s="18" t="n">
        <f aca="false">$J$120+$O$120+Assumptions!$B$20+IF($B$408=0,$D$120,Assumptions!$B$4)+IF($C$408=0,$AI$120,Assumptions!$B$4)+IF($D$408=0,$AF$120,Assumptions!$B$4)+IF($E$408=0,$AC$120,Assumptions!$B$4)+IF($F$408=0,$Z$120,Assumptions!$B$4)+IF($G$408=0,$W$120,Assumptions!$B$4)+IF($H$408=0,$T$120,Assumptions!$B$4)</f>
        <v>22944752.5358044</v>
      </c>
      <c r="S408" s="18" t="n">
        <f aca="false">IF($R$408&gt;Assumptions!$B$4,$Q$408/$R$408&gt;Assumptions!$B$13,FALSE())</f>
        <v>1</v>
      </c>
      <c r="T408" s="18" t="n">
        <f aca="false">IF($S$408,($Q$408+Assumptions!$B$14*Assumptions!$B$13)/($R$408+Assumptions!$B$14),IF($R$408&gt;Assumptions!$B$4,$Q$408/$R$408,Assumptions!$B$4))</f>
        <v>74.9663411862968</v>
      </c>
      <c r="U408" s="18" t="n">
        <f aca="false">IF($B$408=1,$I$408,$D$120*$T$408)</f>
        <v>59768270.0928357</v>
      </c>
      <c r="V408" s="18" t="n">
        <f aca="false">IF($C$408=1,$J$408,$AI$120*$T$408)</f>
        <v>459792580.515443</v>
      </c>
      <c r="W408" s="18" t="n">
        <f aca="false">IF($D$408=1,$K$408,$AF$120*$T$408)</f>
        <v>129965499.372749</v>
      </c>
      <c r="X408" s="18" t="n">
        <f aca="false">IF($E$408=1,$L$408,$AC$120*$T$408)</f>
        <v>60000000</v>
      </c>
      <c r="Y408" s="18" t="n">
        <f aca="false">IF($F$408=1,$M$408,$Z$120*$T$408)</f>
        <v>30000000</v>
      </c>
      <c r="Z408" s="18" t="n">
        <f aca="false">IF($G$408=1,$N$408,$W$120*$T$408)</f>
        <v>374831705.931484</v>
      </c>
      <c r="AA408" s="18" t="n">
        <f aca="false">IF($H$408=1,$O$408,$T$120*$T$408)</f>
        <v>5000000</v>
      </c>
      <c r="AB408" s="18" t="n">
        <f aca="false">($J$120+$O$120)*$T$408</f>
        <v>21029020.4450752</v>
      </c>
      <c r="AC408" s="18" t="n">
        <f aca="false">Assumptions!$B$20*$T$408</f>
        <v>674697070.676671</v>
      </c>
      <c r="AD408" s="18" t="n">
        <f aca="false">IF($S$408,Assumptions!$B$14*($T$408-Assumptions!$B$13),Assumptions!$B$4)</f>
        <v>184915852.965742</v>
      </c>
      <c r="AE408" s="18" t="n">
        <f aca="false">$U$408+$V$408+$W$408+$X$408+$Y$408+$Z$408+$AA$408+$AB$408+$AC$408+$AD$408</f>
        <v>2000000000</v>
      </c>
      <c r="AF408" s="18" t="n">
        <f aca="false">IF(AND(IF($B$408=1,$U$408&gt;=INDEX($U$395:$U$522,1+$A$408-Assumptions!$B$77),$U$408&gt;INDEX($U$395:$U$522,1+$A$408+Assumptions!$B$77)),IF($C$408=1,$V$408&gt;=INDEX($V$395:$V$522,1+$A$408-Assumptions!$B$78),$V$408&gt;INDEX($V$395:$V$522,1+$A$408+Assumptions!$B$78)),IF($D$408=1,$W$408&gt;=INDEX($W$395:$W$522,1+$A$408-Assumptions!$B$79),$W$408&gt;INDEX($W$395:$W$522,1+$A$408+Assumptions!$B$79)),IF($E$408=1,$X$408&gt;=INDEX($X$395:$X$522,1+$A$408-Assumptions!$B$80),$X$408&gt;INDEX($X$395:$X$522,1+$A$408+Assumptions!$B$80)),IF($F$408=1,$Y$408&gt;=INDEX($Y$395:$Y$522,1+$A$408-Assumptions!$B$81),$Y$408&gt;INDEX($Y$395:$Y$522,1+$A$408+Assumptions!$B$81)),IF($G$408=1,$Z$408&gt;=INDEX($Z$395:$Z$522,1+$A$408-Assumptions!$B$82),$Z$408&gt;INDEX($Z$395:$Z$522,1+$A$408+Assumptions!$B$82)),IF($H$408=1,$AA$408&gt;=INDEX($AA$395:$AA$522,1+$A$408-Assumptions!$B$83),$AA$408&gt;INDEX($AA$395:$AA$522,1+$A$408+Assumptions!$B$83))),1,0)</f>
        <v>0</v>
      </c>
      <c r="AG408" s="16"/>
      <c r="AH408" s="16"/>
      <c r="AI408" s="16"/>
    </row>
    <row r="409" customFormat="false" ht="23.85" hidden="true" customHeight="false" outlineLevel="0" collapsed="false">
      <c r="A409" s="6" t="n">
        <f aca="false">ROW()-ROW($A$395)+Assumptions!$B$4</f>
        <v>14</v>
      </c>
      <c r="B409" s="18" t="n">
        <f aca="false">MOD(QUOTIENT($A$409,Assumptions!$B$77),2)</f>
        <v>0</v>
      </c>
      <c r="C409" s="18" t="n">
        <f aca="false">MOD(QUOTIENT($A$409,Assumptions!$B$78),2)</f>
        <v>0</v>
      </c>
      <c r="D409" s="18" t="n">
        <f aca="false">MOD(QUOTIENT($A$409,Assumptions!$B$79),2)</f>
        <v>0</v>
      </c>
      <c r="E409" s="18" t="n">
        <f aca="false">MOD(QUOTIENT($A$409,Assumptions!$B$80),2)</f>
        <v>1</v>
      </c>
      <c r="F409" s="18" t="n">
        <f aca="false">MOD(QUOTIENT($A$409,Assumptions!$B$81),2)</f>
        <v>1</v>
      </c>
      <c r="G409" s="18" t="n">
        <f aca="false">MOD(QUOTIENT($A$409,Assumptions!$B$82),2)</f>
        <v>1</v>
      </c>
      <c r="H409" s="18" t="n">
        <f aca="false">MOD(QUOTIENT($A$409,Assumptions!$B$83),2)</f>
        <v>0</v>
      </c>
      <c r="I409" s="18" t="n">
        <f aca="false">IF($B$409=1,MIN(Assumptions!$B$67,MAX(Assumptions!$B$4,Assumptions!$B$26-(Assumptions!$B$4))),Assumptions!$B$4)</f>
        <v>0</v>
      </c>
      <c r="J409" s="18" t="n">
        <f aca="false">IF($C$409=1,MIN(Assumptions!$B$66,MAX(Assumptions!$B$4,Assumptions!$B$26-($I$409))),Assumptions!$B$4)</f>
        <v>0</v>
      </c>
      <c r="K409" s="18" t="n">
        <f aca="false">IF($D$409=1,MIN(Assumptions!$B$61,MAX(Assumptions!$B$4,Assumptions!$B$26-($I$409+$J$409))),Assumptions!$B$4)</f>
        <v>0</v>
      </c>
      <c r="L409" s="18" t="n">
        <f aca="false">IF($E$409=1,MIN(Assumptions!$B$56,MAX(Assumptions!$B$4,Assumptions!$B$26-($I$409+$J$409+$K$409))),Assumptions!$B$4)</f>
        <v>60000000</v>
      </c>
      <c r="M409" s="18" t="n">
        <f aca="false">IF($F$409=1,MIN(Assumptions!$B$51,MAX(Assumptions!$B$4,Assumptions!$B$26-($I$409+$J$409+$K$409+$L$409))),Assumptions!$B$4)</f>
        <v>30000000</v>
      </c>
      <c r="N409" s="18" t="n">
        <f aca="false">IF($G$409=1,MIN(Assumptions!$B$46,MAX(Assumptions!$B$4,Assumptions!$B$26-($I$409+$J$409+$K$409+$L$409+$M$409))),Assumptions!$B$4)</f>
        <v>15000000</v>
      </c>
      <c r="O409" s="18" t="n">
        <f aca="false">IF($H$409=1,MIN(Assumptions!$B$41,MAX(Assumptions!$B$4,Assumptions!$B$26-($I$409+$J$409+$K$409+$L$409+$M$409+$N$409))),Assumptions!$B$4)</f>
        <v>0</v>
      </c>
      <c r="P409" s="18" t="n">
        <f aca="false">$I$409+$J$409+$K$409+$L$409+$M$409+$N$409+$O$409</f>
        <v>105000000</v>
      </c>
      <c r="Q409" s="18" t="n">
        <f aca="false">MAX(Assumptions!$B$4,Assumptions!$B$26-$P$409)</f>
        <v>1895000000</v>
      </c>
      <c r="R409" s="18" t="n">
        <f aca="false">$J$120+$O$120+Assumptions!$B$20+IF($B$409=0,$D$120,Assumptions!$B$4)+IF($C$409=0,$AI$120,Assumptions!$B$4)+IF($D$409=0,$AF$120,Assumptions!$B$4)+IF($E$409=0,$AC$120,Assumptions!$B$4)+IF($F$409=0,$Z$120,Assumptions!$B$4)+IF($G$409=0,$W$120,Assumptions!$B$4)+IF($H$409=0,$T$120,Assumptions!$B$4)</f>
        <v>22944752.5358044</v>
      </c>
      <c r="S409" s="18" t="n">
        <f aca="false">IF($R$409&gt;Assumptions!$B$4,$Q$409/$R$409&gt;Assumptions!$B$13,FALSE())</f>
        <v>1</v>
      </c>
      <c r="T409" s="18" t="n">
        <f aca="false">IF($S$409,($Q$409+Assumptions!$B$14*Assumptions!$B$13)/($R$409+Assumptions!$B$14),IF($R$409&gt;Assumptions!$B$4,$Q$409/$R$409,Assumptions!$B$4))</f>
        <v>74.57333284456</v>
      </c>
      <c r="U409" s="18" t="n">
        <f aca="false">IF($B$409=1,$I$409,$D$120*$T$409)</f>
        <v>59454937.0910384</v>
      </c>
      <c r="V409" s="18" t="n">
        <f aca="false">IF($C$409=1,$J$409,$AI$120*$T$409)</f>
        <v>457382134.483908</v>
      </c>
      <c r="W409" s="18" t="n">
        <f aca="false">IF($D$409=1,$K$409,$AF$120*$T$409)</f>
        <v>129284159.926496</v>
      </c>
      <c r="X409" s="18" t="n">
        <f aca="false">IF($E$409=1,$L$409,$AC$120*$T$409)</f>
        <v>60000000</v>
      </c>
      <c r="Y409" s="18" t="n">
        <f aca="false">IF($F$409=1,$M$409,$Z$120*$T$409)</f>
        <v>30000000</v>
      </c>
      <c r="Z409" s="18" t="n">
        <f aca="false">IF($G$409=1,$N$409,$W$120*$T$409)</f>
        <v>15000000</v>
      </c>
      <c r="AA409" s="18" t="n">
        <f aca="false">IF($H$409=1,$O$409,$T$120*$T$409)</f>
        <v>372866664.2228</v>
      </c>
      <c r="AB409" s="18" t="n">
        <f aca="false">($J$120+$O$120)*$T$409</f>
        <v>20918776.5633185</v>
      </c>
      <c r="AC409" s="18" t="n">
        <f aca="false">Assumptions!$B$20*$T$409</f>
        <v>671159995.60104</v>
      </c>
      <c r="AD409" s="18" t="n">
        <f aca="false">IF($S$409,Assumptions!$B$14*($T$409-Assumptions!$B$13),Assumptions!$B$4)</f>
        <v>183933332.1114</v>
      </c>
      <c r="AE409" s="18" t="n">
        <f aca="false">$U$409+$V$409+$W$409+$X$409+$Y$409+$Z$409+$AA$409+$AB$409+$AC$409+$AD$409</f>
        <v>2000000000</v>
      </c>
      <c r="AF409" s="18" t="n">
        <f aca="false">IF(AND(IF($B$409=1,$U$409&gt;=INDEX($U$395:$U$522,1+$A$409-Assumptions!$B$77),$U$409&gt;INDEX($U$395:$U$522,1+$A$409+Assumptions!$B$77)),IF($C$409=1,$V$409&gt;=INDEX($V$395:$V$522,1+$A$409-Assumptions!$B$78),$V$409&gt;INDEX($V$395:$V$522,1+$A$409+Assumptions!$B$78)),IF($D$409=1,$W$409&gt;=INDEX($W$395:$W$522,1+$A$409-Assumptions!$B$79),$W$409&gt;INDEX($W$395:$W$522,1+$A$409+Assumptions!$B$79)),IF($E$409=1,$X$409&gt;=INDEX($X$395:$X$522,1+$A$409-Assumptions!$B$80),$X$409&gt;INDEX($X$395:$X$522,1+$A$409+Assumptions!$B$80)),IF($F$409=1,$Y$409&gt;=INDEX($Y$395:$Y$522,1+$A$409-Assumptions!$B$81),$Y$409&gt;INDEX($Y$395:$Y$522,1+$A$409+Assumptions!$B$81)),IF($G$409=1,$Z$409&gt;=INDEX($Z$395:$Z$522,1+$A$409-Assumptions!$B$82),$Z$409&gt;INDEX($Z$395:$Z$522,1+$A$409+Assumptions!$B$82)),IF($H$409=1,$AA$409&gt;=INDEX($AA$395:$AA$522,1+$A$409-Assumptions!$B$83),$AA$409&gt;INDEX($AA$395:$AA$522,1+$A$409+Assumptions!$B$83))),1,0)</f>
        <v>0</v>
      </c>
      <c r="AG409" s="16"/>
      <c r="AH409" s="16"/>
      <c r="AI409" s="16"/>
    </row>
    <row r="410" customFormat="false" ht="23.85" hidden="true" customHeight="false" outlineLevel="0" collapsed="false">
      <c r="A410" s="6" t="n">
        <f aca="false">ROW()-ROW($A$395)+Assumptions!$B$4</f>
        <v>15</v>
      </c>
      <c r="B410" s="18" t="n">
        <f aca="false">MOD(QUOTIENT($A$410,Assumptions!$B$77),2)</f>
        <v>0</v>
      </c>
      <c r="C410" s="18" t="n">
        <f aca="false">MOD(QUOTIENT($A$410,Assumptions!$B$78),2)</f>
        <v>0</v>
      </c>
      <c r="D410" s="18" t="n">
        <f aca="false">MOD(QUOTIENT($A$410,Assumptions!$B$79),2)</f>
        <v>0</v>
      </c>
      <c r="E410" s="18" t="n">
        <f aca="false">MOD(QUOTIENT($A$410,Assumptions!$B$80),2)</f>
        <v>1</v>
      </c>
      <c r="F410" s="18" t="n">
        <f aca="false">MOD(QUOTIENT($A$410,Assumptions!$B$81),2)</f>
        <v>1</v>
      </c>
      <c r="G410" s="18" t="n">
        <f aca="false">MOD(QUOTIENT($A$410,Assumptions!$B$82),2)</f>
        <v>1</v>
      </c>
      <c r="H410" s="18" t="n">
        <f aca="false">MOD(QUOTIENT($A$410,Assumptions!$B$83),2)</f>
        <v>1</v>
      </c>
      <c r="I410" s="18" t="n">
        <f aca="false">IF($B$410=1,MIN(Assumptions!$B$67,MAX(Assumptions!$B$4,Assumptions!$B$26-(Assumptions!$B$4))),Assumptions!$B$4)</f>
        <v>0</v>
      </c>
      <c r="J410" s="18" t="n">
        <f aca="false">IF($C$410=1,MIN(Assumptions!$B$66,MAX(Assumptions!$B$4,Assumptions!$B$26-($I$410))),Assumptions!$B$4)</f>
        <v>0</v>
      </c>
      <c r="K410" s="18" t="n">
        <f aca="false">IF($D$410=1,MIN(Assumptions!$B$61,MAX(Assumptions!$B$4,Assumptions!$B$26-($I$410+$J$410))),Assumptions!$B$4)</f>
        <v>0</v>
      </c>
      <c r="L410" s="18" t="n">
        <f aca="false">IF($E$410=1,MIN(Assumptions!$B$56,MAX(Assumptions!$B$4,Assumptions!$B$26-($I$410+$J$410+$K$410))),Assumptions!$B$4)</f>
        <v>60000000</v>
      </c>
      <c r="M410" s="18" t="n">
        <f aca="false">IF($F$410=1,MIN(Assumptions!$B$51,MAX(Assumptions!$B$4,Assumptions!$B$26-($I$410+$J$410+$K$410+$L$410))),Assumptions!$B$4)</f>
        <v>30000000</v>
      </c>
      <c r="N410" s="18" t="n">
        <f aca="false">IF($G$410=1,MIN(Assumptions!$B$46,MAX(Assumptions!$B$4,Assumptions!$B$26-($I$410+$J$410+$K$410+$L$410+$M$410))),Assumptions!$B$4)</f>
        <v>15000000</v>
      </c>
      <c r="O410" s="18" t="n">
        <f aca="false">IF($H$410=1,MIN(Assumptions!$B$41,MAX(Assumptions!$B$4,Assumptions!$B$26-($I$410+$J$410+$K$410+$L$410+$M$410+$N$410))),Assumptions!$B$4)</f>
        <v>5000000</v>
      </c>
      <c r="P410" s="18" t="n">
        <f aca="false">$I$410+$J$410+$K$410+$L$410+$M$410+$N$410+$O$410</f>
        <v>110000000</v>
      </c>
      <c r="Q410" s="18" t="n">
        <f aca="false">MAX(Assumptions!$B$4,Assumptions!$B$26-$P$410)</f>
        <v>1890000000</v>
      </c>
      <c r="R410" s="18" t="n">
        <f aca="false">$J$120+$O$120+Assumptions!$B$20+IF($B$410=0,$D$120,Assumptions!$B$4)+IF($C$410=0,$AI$120,Assumptions!$B$4)+IF($D$410=0,$AF$120,Assumptions!$B$4)+IF($E$410=0,$AC$120,Assumptions!$B$4)+IF($F$410=0,$Z$120,Assumptions!$B$4)+IF($G$410=0,$W$120,Assumptions!$B$4)+IF($H$410=0,$T$120,Assumptions!$B$4)</f>
        <v>17944752.5358044</v>
      </c>
      <c r="S410" s="18" t="n">
        <f aca="false">IF($R$410&gt;Assumptions!$B$4,$Q$410/$R$410&gt;Assumptions!$B$13,FALSE())</f>
        <v>1</v>
      </c>
      <c r="T410" s="18" t="n">
        <f aca="false">IF($S$410,($Q$410+Assumptions!$B$14*Assumptions!$B$13)/($R$410+Assumptions!$B$14),IF($R$410&gt;Assumptions!$B$4,$Q$410/$R$410,Assumptions!$B$4))</f>
        <v>92.5665398339116</v>
      </c>
      <c r="U410" s="18" t="n">
        <f aca="false">IF($B$410=1,$I$410,$D$120*$T$410)</f>
        <v>73800346.4862144</v>
      </c>
      <c r="V410" s="18" t="n">
        <f aca="false">IF($C$410=1,$J$410,$AI$120*$T$410)</f>
        <v>567740235.765964</v>
      </c>
      <c r="W410" s="18" t="n">
        <f aca="false">IF($D$410=1,$K$410,$AF$120*$T$410)</f>
        <v>160478107.699364</v>
      </c>
      <c r="X410" s="18" t="n">
        <f aca="false">IF($E$410=1,$L$410,$AC$120*$T$410)</f>
        <v>60000000</v>
      </c>
      <c r="Y410" s="18" t="n">
        <f aca="false">IF($F$410=1,$M$410,$Z$120*$T$410)</f>
        <v>30000000</v>
      </c>
      <c r="Z410" s="18" t="n">
        <f aca="false">IF($G$410=1,$N$410,$W$120*$T$410)</f>
        <v>15000000</v>
      </c>
      <c r="AA410" s="18" t="n">
        <f aca="false">IF($H$410=1,$O$410,$T$120*$T$410)</f>
        <v>5000000</v>
      </c>
      <c r="AB410" s="18" t="n">
        <f aca="false">($J$120+$O$120)*$T$410</f>
        <v>25966101.9584748</v>
      </c>
      <c r="AC410" s="18" t="n">
        <f aca="false">Assumptions!$B$20*$T$410</f>
        <v>833098858.505204</v>
      </c>
      <c r="AD410" s="18" t="n">
        <f aca="false">IF($S$410,Assumptions!$B$14*($T$410-Assumptions!$B$13),Assumptions!$B$4)</f>
        <v>228916349.584779</v>
      </c>
      <c r="AE410" s="18" t="n">
        <f aca="false">$U$410+$V$410+$W$410+$X$410+$Y$410+$Z$410+$AA$410+$AB$410+$AC$410+$AD$410</f>
        <v>2000000000</v>
      </c>
      <c r="AF410" s="18" t="n">
        <f aca="false">IF(AND(IF($B$410=1,$U$410&gt;=INDEX($U$395:$U$522,1+$A$410-Assumptions!$B$77),$U$410&gt;INDEX($U$395:$U$522,1+$A$410+Assumptions!$B$77)),IF($C$410=1,$V$410&gt;=INDEX($V$395:$V$522,1+$A$410-Assumptions!$B$78),$V$410&gt;INDEX($V$395:$V$522,1+$A$410+Assumptions!$B$78)),IF($D$410=1,$W$410&gt;=INDEX($W$395:$W$522,1+$A$410-Assumptions!$B$79),$W$410&gt;INDEX($W$395:$W$522,1+$A$410+Assumptions!$B$79)),IF($E$410=1,$X$410&gt;=INDEX($X$395:$X$522,1+$A$410-Assumptions!$B$80),$X$410&gt;INDEX($X$395:$X$522,1+$A$410+Assumptions!$B$80)),IF($F$410=1,$Y$410&gt;=INDEX($Y$395:$Y$522,1+$A$410-Assumptions!$B$81),$Y$410&gt;INDEX($Y$395:$Y$522,1+$A$410+Assumptions!$B$81)),IF($G$410=1,$Z$410&gt;=INDEX($Z$395:$Z$522,1+$A$410-Assumptions!$B$82),$Z$410&gt;INDEX($Z$395:$Z$522,1+$A$410+Assumptions!$B$82)),IF($H$410=1,$AA$410&gt;=INDEX($AA$395:$AA$522,1+$A$410-Assumptions!$B$83),$AA$410&gt;INDEX($AA$395:$AA$522,1+$A$410+Assumptions!$B$83))),1,0)</f>
        <v>0</v>
      </c>
      <c r="AG410" s="16"/>
      <c r="AH410" s="16"/>
      <c r="AI410" s="16"/>
    </row>
    <row r="411" customFormat="false" ht="23.85" hidden="true" customHeight="false" outlineLevel="0" collapsed="false">
      <c r="A411" s="6" t="n">
        <f aca="false">ROW()-ROW($A$395)+Assumptions!$B$4</f>
        <v>16</v>
      </c>
      <c r="B411" s="18" t="n">
        <f aca="false">MOD(QUOTIENT($A$411,Assumptions!$B$77),2)</f>
        <v>0</v>
      </c>
      <c r="C411" s="18" t="n">
        <f aca="false">MOD(QUOTIENT($A$411,Assumptions!$B$78),2)</f>
        <v>0</v>
      </c>
      <c r="D411" s="18" t="n">
        <f aca="false">MOD(QUOTIENT($A$411,Assumptions!$B$79),2)</f>
        <v>1</v>
      </c>
      <c r="E411" s="18" t="n">
        <f aca="false">MOD(QUOTIENT($A$411,Assumptions!$B$80),2)</f>
        <v>0</v>
      </c>
      <c r="F411" s="18" t="n">
        <f aca="false">MOD(QUOTIENT($A$411,Assumptions!$B$81),2)</f>
        <v>0</v>
      </c>
      <c r="G411" s="18" t="n">
        <f aca="false">MOD(QUOTIENT($A$411,Assumptions!$B$82),2)</f>
        <v>0</v>
      </c>
      <c r="H411" s="18" t="n">
        <f aca="false">MOD(QUOTIENT($A$411,Assumptions!$B$83),2)</f>
        <v>0</v>
      </c>
      <c r="I411" s="18" t="n">
        <f aca="false">IF($B$411=1,MIN(Assumptions!$B$67,MAX(Assumptions!$B$4,Assumptions!$B$26-(Assumptions!$B$4))),Assumptions!$B$4)</f>
        <v>0</v>
      </c>
      <c r="J411" s="18" t="n">
        <f aca="false">IF($C$411=1,MIN(Assumptions!$B$66,MAX(Assumptions!$B$4,Assumptions!$B$26-($I$411))),Assumptions!$B$4)</f>
        <v>0</v>
      </c>
      <c r="K411" s="18" t="n">
        <f aca="false">IF($D$411=1,MIN(Assumptions!$B$61,MAX(Assumptions!$B$4,Assumptions!$B$26-($I$411+$J$411))),Assumptions!$B$4)</f>
        <v>100000000</v>
      </c>
      <c r="L411" s="18" t="n">
        <f aca="false">IF($E$411=1,MIN(Assumptions!$B$56,MAX(Assumptions!$B$4,Assumptions!$B$26-($I$411+$J$411+$K$411))),Assumptions!$B$4)</f>
        <v>0</v>
      </c>
      <c r="M411" s="18" t="n">
        <f aca="false">IF($F$411=1,MIN(Assumptions!$B$51,MAX(Assumptions!$B$4,Assumptions!$B$26-($I$411+$J$411+$K$411+$L$411))),Assumptions!$B$4)</f>
        <v>0</v>
      </c>
      <c r="N411" s="18" t="n">
        <f aca="false">IF($G$411=1,MIN(Assumptions!$B$46,MAX(Assumptions!$B$4,Assumptions!$B$26-($I$411+$J$411+$K$411+$L$411+$M$411))),Assumptions!$B$4)</f>
        <v>0</v>
      </c>
      <c r="O411" s="18" t="n">
        <f aca="false">IF($H$411=1,MIN(Assumptions!$B$41,MAX(Assumptions!$B$4,Assumptions!$B$26-($I$411+$J$411+$K$411+$L$411+$M$411+$N$411))),Assumptions!$B$4)</f>
        <v>0</v>
      </c>
      <c r="P411" s="18" t="n">
        <f aca="false">$I$411+$J$411+$K$411+$L$411+$M$411+$N$411+$O$411</f>
        <v>100000000</v>
      </c>
      <c r="Q411" s="18" t="n">
        <f aca="false">MAX(Assumptions!$B$4,Assumptions!$B$26-$P$411)</f>
        <v>1900000000</v>
      </c>
      <c r="R411" s="18" t="n">
        <f aca="false">$J$120+$O$120+Assumptions!$B$20+IF($B$411=0,$D$120,Assumptions!$B$4)+IF($C$411=0,$AI$120,Assumptions!$B$4)+IF($D$411=0,$AF$120,Assumptions!$B$4)+IF($E$411=0,$AC$120,Assumptions!$B$4)+IF($F$411=0,$Z$120,Assumptions!$B$4)+IF($G$411=0,$W$120,Assumptions!$B$4)+IF($H$411=0,$T$120,Assumptions!$B$4)</f>
        <v>31611101.1755256</v>
      </c>
      <c r="S411" s="18" t="n">
        <f aca="false">IF($R$411&gt;Assumptions!$B$4,$Q$411/$R$411&gt;Assumptions!$B$13,FALSE())</f>
        <v>1</v>
      </c>
      <c r="T411" s="18" t="n">
        <f aca="false">IF($S$411,($Q$411+Assumptions!$B$14*Assumptions!$B$13)/($R$411+Assumptions!$B$14),IF($R$411&gt;Assumptions!$B$4,$Q$411/$R$411,Assumptions!$B$4))</f>
        <v>55.773631880434</v>
      </c>
      <c r="U411" s="18" t="n">
        <f aca="false">IF($B$411=1,$I$411,$D$120*$T$411)</f>
        <v>44466535.80177</v>
      </c>
      <c r="V411" s="18" t="n">
        <f aca="false">IF($C$411=1,$J$411,$AI$120*$T$411)</f>
        <v>342077547.35282</v>
      </c>
      <c r="W411" s="18" t="n">
        <f aca="false">IF($D$411=1,$K$411,$AF$120*$T$411)</f>
        <v>100000000</v>
      </c>
      <c r="X411" s="18" t="n">
        <f aca="false">IF($E$411=1,$L$411,$AC$120*$T$411)</f>
        <v>133856716.513041</v>
      </c>
      <c r="Y411" s="18" t="n">
        <f aca="false">IF($F$411=1,$M$411,$Z$120*$T$411)</f>
        <v>167320895.641302</v>
      </c>
      <c r="Z411" s="18" t="n">
        <f aca="false">IF($G$411=1,$N$411,$W$120*$T$411)</f>
        <v>278868159.40217</v>
      </c>
      <c r="AA411" s="18" t="n">
        <f aca="false">IF($H$411=1,$O$411,$T$120*$T$411)</f>
        <v>278868159.40217</v>
      </c>
      <c r="AB411" s="18" t="n">
        <f aca="false">($J$120+$O$120)*$T$411</f>
        <v>15645219.2617362</v>
      </c>
      <c r="AC411" s="18" t="n">
        <f aca="false">Assumptions!$B$20*$T$411</f>
        <v>501962686.923906</v>
      </c>
      <c r="AD411" s="18" t="n">
        <f aca="false">IF($S$411,Assumptions!$B$14*($T$411-Assumptions!$B$13),Assumptions!$B$4)</f>
        <v>136934079.701085</v>
      </c>
      <c r="AE411" s="18" t="n">
        <f aca="false">$U$411+$V$411+$W$411+$X$411+$Y$411+$Z$411+$AA$411+$AB$411+$AC$411+$AD$411</f>
        <v>2000000000</v>
      </c>
      <c r="AF411" s="18" t="n">
        <f aca="false">IF(AND(IF($B$411=1,$U$411&gt;=INDEX($U$395:$U$522,1+$A$411-Assumptions!$B$77),$U$411&gt;INDEX($U$395:$U$522,1+$A$411+Assumptions!$B$77)),IF($C$411=1,$V$411&gt;=INDEX($V$395:$V$522,1+$A$411-Assumptions!$B$78),$V$411&gt;INDEX($V$395:$V$522,1+$A$411+Assumptions!$B$78)),IF($D$411=1,$W$411&gt;=INDEX($W$395:$W$522,1+$A$411-Assumptions!$B$79),$W$411&gt;INDEX($W$395:$W$522,1+$A$411+Assumptions!$B$79)),IF($E$411=1,$X$411&gt;=INDEX($X$395:$X$522,1+$A$411-Assumptions!$B$80),$X$411&gt;INDEX($X$395:$X$522,1+$A$411+Assumptions!$B$80)),IF($F$411=1,$Y$411&gt;=INDEX($Y$395:$Y$522,1+$A$411-Assumptions!$B$81),$Y$411&gt;INDEX($Y$395:$Y$522,1+$A$411+Assumptions!$B$81)),IF($G$411=1,$Z$411&gt;=INDEX($Z$395:$Z$522,1+$A$411-Assumptions!$B$82),$Z$411&gt;INDEX($Z$395:$Z$522,1+$A$411+Assumptions!$B$82)),IF($H$411=1,$AA$411&gt;=INDEX($AA$395:$AA$522,1+$A$411-Assumptions!$B$83),$AA$411&gt;INDEX($AA$395:$AA$522,1+$A$411+Assumptions!$B$83))),1,0)</f>
        <v>1</v>
      </c>
      <c r="AG411" s="16"/>
      <c r="AH411" s="16"/>
      <c r="AI411" s="16"/>
    </row>
    <row r="412" customFormat="false" ht="23.85" hidden="true" customHeight="false" outlineLevel="0" collapsed="false">
      <c r="A412" s="6" t="n">
        <f aca="false">ROW()-ROW($A$395)+Assumptions!$B$4</f>
        <v>17</v>
      </c>
      <c r="B412" s="18" t="n">
        <f aca="false">MOD(QUOTIENT($A$412,Assumptions!$B$77),2)</f>
        <v>0</v>
      </c>
      <c r="C412" s="18" t="n">
        <f aca="false">MOD(QUOTIENT($A$412,Assumptions!$B$78),2)</f>
        <v>0</v>
      </c>
      <c r="D412" s="18" t="n">
        <f aca="false">MOD(QUOTIENT($A$412,Assumptions!$B$79),2)</f>
        <v>1</v>
      </c>
      <c r="E412" s="18" t="n">
        <f aca="false">MOD(QUOTIENT($A$412,Assumptions!$B$80),2)</f>
        <v>0</v>
      </c>
      <c r="F412" s="18" t="n">
        <f aca="false">MOD(QUOTIENT($A$412,Assumptions!$B$81),2)</f>
        <v>0</v>
      </c>
      <c r="G412" s="18" t="n">
        <f aca="false">MOD(QUOTIENT($A$412,Assumptions!$B$82),2)</f>
        <v>0</v>
      </c>
      <c r="H412" s="18" t="n">
        <f aca="false">MOD(QUOTIENT($A$412,Assumptions!$B$83),2)</f>
        <v>1</v>
      </c>
      <c r="I412" s="18" t="n">
        <f aca="false">IF($B$412=1,MIN(Assumptions!$B$67,MAX(Assumptions!$B$4,Assumptions!$B$26-(Assumptions!$B$4))),Assumptions!$B$4)</f>
        <v>0</v>
      </c>
      <c r="J412" s="18" t="n">
        <f aca="false">IF($C$412=1,MIN(Assumptions!$B$66,MAX(Assumptions!$B$4,Assumptions!$B$26-($I$412))),Assumptions!$B$4)</f>
        <v>0</v>
      </c>
      <c r="K412" s="18" t="n">
        <f aca="false">IF($D$412=1,MIN(Assumptions!$B$61,MAX(Assumptions!$B$4,Assumptions!$B$26-($I$412+$J$412))),Assumptions!$B$4)</f>
        <v>100000000</v>
      </c>
      <c r="L412" s="18" t="n">
        <f aca="false">IF($E$412=1,MIN(Assumptions!$B$56,MAX(Assumptions!$B$4,Assumptions!$B$26-($I$412+$J$412+$K$412))),Assumptions!$B$4)</f>
        <v>0</v>
      </c>
      <c r="M412" s="18" t="n">
        <f aca="false">IF($F$412=1,MIN(Assumptions!$B$51,MAX(Assumptions!$B$4,Assumptions!$B$26-($I$412+$J$412+$K$412+$L$412))),Assumptions!$B$4)</f>
        <v>0</v>
      </c>
      <c r="N412" s="18" t="n">
        <f aca="false">IF($G$412=1,MIN(Assumptions!$B$46,MAX(Assumptions!$B$4,Assumptions!$B$26-($I$412+$J$412+$K$412+$L$412+$M$412))),Assumptions!$B$4)</f>
        <v>0</v>
      </c>
      <c r="O412" s="18" t="n">
        <f aca="false">IF($H$412=1,MIN(Assumptions!$B$41,MAX(Assumptions!$B$4,Assumptions!$B$26-($I$412+$J$412+$K$412+$L$412+$M$412+$N$412))),Assumptions!$B$4)</f>
        <v>5000000</v>
      </c>
      <c r="P412" s="18" t="n">
        <f aca="false">$I$412+$J$412+$K$412+$L$412+$M$412+$N$412+$O$412</f>
        <v>105000000</v>
      </c>
      <c r="Q412" s="18" t="n">
        <f aca="false">MAX(Assumptions!$B$4,Assumptions!$B$26-$P$412)</f>
        <v>1895000000</v>
      </c>
      <c r="R412" s="18" t="n">
        <f aca="false">$J$120+$O$120+Assumptions!$B$20+IF($B$412=0,$D$120,Assumptions!$B$4)+IF($C$412=0,$AI$120,Assumptions!$B$4)+IF($D$412=0,$AF$120,Assumptions!$B$4)+IF($E$412=0,$AC$120,Assumptions!$B$4)+IF($F$412=0,$Z$120,Assumptions!$B$4)+IF($G$412=0,$W$120,Assumptions!$B$4)+IF($H$412=0,$T$120,Assumptions!$B$4)</f>
        <v>26611101.1755256</v>
      </c>
      <c r="S412" s="18" t="n">
        <f aca="false">IF($R$412&gt;Assumptions!$B$4,$Q$412/$R$412&gt;Assumptions!$B$13,FALSE())</f>
        <v>1</v>
      </c>
      <c r="T412" s="18" t="n">
        <f aca="false">IF($S$412,($Q$412+Assumptions!$B$14*Assumptions!$B$13)/($R$412+Assumptions!$B$14),IF($R$412&gt;Assumptions!$B$4,$Q$412/$R$412,Assumptions!$B$4))</f>
        <v>65.1813199562261</v>
      </c>
      <c r="U412" s="18" t="n">
        <f aca="false">IF($B$412=1,$I$412,$D$120*$T$412)</f>
        <v>51966985.1096238</v>
      </c>
      <c r="V412" s="18" t="n">
        <f aca="false">IF($C$412=1,$J$412,$AI$120*$T$412)</f>
        <v>399777911.390908</v>
      </c>
      <c r="W412" s="18" t="n">
        <f aca="false">IF($D$412=1,$K$412,$AF$120*$T$412)</f>
        <v>100000000</v>
      </c>
      <c r="X412" s="18" t="n">
        <f aca="false">IF($E$412=1,$L$412,$AC$120*$T$412)</f>
        <v>156435167.894943</v>
      </c>
      <c r="Y412" s="18" t="n">
        <f aca="false">IF($F$412=1,$M$412,$Z$120*$T$412)</f>
        <v>195543959.868678</v>
      </c>
      <c r="Z412" s="18" t="n">
        <f aca="false">IF($G$412=1,$N$412,$W$120*$T$412)</f>
        <v>325906599.78113</v>
      </c>
      <c r="AA412" s="18" t="n">
        <f aca="false">IF($H$412=1,$O$412,$T$120*$T$412)</f>
        <v>5000000</v>
      </c>
      <c r="AB412" s="18" t="n">
        <f aca="false">($J$120+$O$120)*$T$412</f>
        <v>18284196.4581168</v>
      </c>
      <c r="AC412" s="18" t="n">
        <f aca="false">Assumptions!$B$20*$T$412</f>
        <v>586631879.606035</v>
      </c>
      <c r="AD412" s="18" t="n">
        <f aca="false">IF($S$412,Assumptions!$B$14*($T$412-Assumptions!$B$13),Assumptions!$B$4)</f>
        <v>160453299.890565</v>
      </c>
      <c r="AE412" s="18" t="n">
        <f aca="false">$U$412+$V$412+$W$412+$X$412+$Y$412+$Z$412+$AA$412+$AB$412+$AC$412+$AD$412</f>
        <v>2000000000</v>
      </c>
      <c r="AF412" s="18" t="n">
        <f aca="false">IF(AND(IF($B$412=1,$U$412&gt;=INDEX($U$395:$U$522,1+$A$412-Assumptions!$B$77),$U$412&gt;INDEX($U$395:$U$522,1+$A$412+Assumptions!$B$77)),IF($C$412=1,$V$412&gt;=INDEX($V$395:$V$522,1+$A$412-Assumptions!$B$78),$V$412&gt;INDEX($V$395:$V$522,1+$A$412+Assumptions!$B$78)),IF($D$412=1,$W$412&gt;=INDEX($W$395:$W$522,1+$A$412-Assumptions!$B$79),$W$412&gt;INDEX($W$395:$W$522,1+$A$412+Assumptions!$B$79)),IF($E$412=1,$X$412&gt;=INDEX($X$395:$X$522,1+$A$412-Assumptions!$B$80),$X$412&gt;INDEX($X$395:$X$522,1+$A$412+Assumptions!$B$80)),IF($F$412=1,$Y$412&gt;=INDEX($Y$395:$Y$522,1+$A$412-Assumptions!$B$81),$Y$412&gt;INDEX($Y$395:$Y$522,1+$A$412+Assumptions!$B$81)),IF($G$412=1,$Z$412&gt;=INDEX($Z$395:$Z$522,1+$A$412-Assumptions!$B$82),$Z$412&gt;INDEX($Z$395:$Z$522,1+$A$412+Assumptions!$B$82)),IF($H$412=1,$AA$412&gt;=INDEX($AA$395:$AA$522,1+$A$412-Assumptions!$B$83),$AA$412&gt;INDEX($AA$395:$AA$522,1+$A$412+Assumptions!$B$83))),1,0)</f>
        <v>0</v>
      </c>
      <c r="AG412" s="16"/>
      <c r="AH412" s="16"/>
      <c r="AI412" s="16"/>
    </row>
    <row r="413" customFormat="false" ht="23.85" hidden="true" customHeight="false" outlineLevel="0" collapsed="false">
      <c r="A413" s="6" t="n">
        <f aca="false">ROW()-ROW($A$395)+Assumptions!$B$4</f>
        <v>18</v>
      </c>
      <c r="B413" s="18" t="n">
        <f aca="false">MOD(QUOTIENT($A$413,Assumptions!$B$77),2)</f>
        <v>0</v>
      </c>
      <c r="C413" s="18" t="n">
        <f aca="false">MOD(QUOTIENT($A$413,Assumptions!$B$78),2)</f>
        <v>0</v>
      </c>
      <c r="D413" s="18" t="n">
        <f aca="false">MOD(QUOTIENT($A$413,Assumptions!$B$79),2)</f>
        <v>1</v>
      </c>
      <c r="E413" s="18" t="n">
        <f aca="false">MOD(QUOTIENT($A$413,Assumptions!$B$80),2)</f>
        <v>0</v>
      </c>
      <c r="F413" s="18" t="n">
        <f aca="false">MOD(QUOTIENT($A$413,Assumptions!$B$81),2)</f>
        <v>0</v>
      </c>
      <c r="G413" s="18" t="n">
        <f aca="false">MOD(QUOTIENT($A$413,Assumptions!$B$82),2)</f>
        <v>1</v>
      </c>
      <c r="H413" s="18" t="n">
        <f aca="false">MOD(QUOTIENT($A$413,Assumptions!$B$83),2)</f>
        <v>0</v>
      </c>
      <c r="I413" s="18" t="n">
        <f aca="false">IF($B$413=1,MIN(Assumptions!$B$67,MAX(Assumptions!$B$4,Assumptions!$B$26-(Assumptions!$B$4))),Assumptions!$B$4)</f>
        <v>0</v>
      </c>
      <c r="J413" s="18" t="n">
        <f aca="false">IF($C$413=1,MIN(Assumptions!$B$66,MAX(Assumptions!$B$4,Assumptions!$B$26-($I$413))),Assumptions!$B$4)</f>
        <v>0</v>
      </c>
      <c r="K413" s="18" t="n">
        <f aca="false">IF($D$413=1,MIN(Assumptions!$B$61,MAX(Assumptions!$B$4,Assumptions!$B$26-($I$413+$J$413))),Assumptions!$B$4)</f>
        <v>100000000</v>
      </c>
      <c r="L413" s="18" t="n">
        <f aca="false">IF($E$413=1,MIN(Assumptions!$B$56,MAX(Assumptions!$B$4,Assumptions!$B$26-($I$413+$J$413+$K$413))),Assumptions!$B$4)</f>
        <v>0</v>
      </c>
      <c r="M413" s="18" t="n">
        <f aca="false">IF($F$413=1,MIN(Assumptions!$B$51,MAX(Assumptions!$B$4,Assumptions!$B$26-($I$413+$J$413+$K$413+$L$413))),Assumptions!$B$4)</f>
        <v>0</v>
      </c>
      <c r="N413" s="18" t="n">
        <f aca="false">IF($G$413=1,MIN(Assumptions!$B$46,MAX(Assumptions!$B$4,Assumptions!$B$26-($I$413+$J$413+$K$413+$L$413+$M$413))),Assumptions!$B$4)</f>
        <v>15000000</v>
      </c>
      <c r="O413" s="18" t="n">
        <f aca="false">IF($H$413=1,MIN(Assumptions!$B$41,MAX(Assumptions!$B$4,Assumptions!$B$26-($I$413+$J$413+$K$413+$L$413+$M$413+$N$413))),Assumptions!$B$4)</f>
        <v>0</v>
      </c>
      <c r="P413" s="18" t="n">
        <f aca="false">$I$413+$J$413+$K$413+$L$413+$M$413+$N$413+$O$413</f>
        <v>115000000</v>
      </c>
      <c r="Q413" s="18" t="n">
        <f aca="false">MAX(Assumptions!$B$4,Assumptions!$B$26-$P$413)</f>
        <v>1885000000</v>
      </c>
      <c r="R413" s="18" t="n">
        <f aca="false">$J$120+$O$120+Assumptions!$B$20+IF($B$413=0,$D$120,Assumptions!$B$4)+IF($C$413=0,$AI$120,Assumptions!$B$4)+IF($D$413=0,$AF$120,Assumptions!$B$4)+IF($E$413=0,$AC$120,Assumptions!$B$4)+IF($F$413=0,$Z$120,Assumptions!$B$4)+IF($G$413=0,$W$120,Assumptions!$B$4)+IF($H$413=0,$T$120,Assumptions!$B$4)</f>
        <v>26611101.1755256</v>
      </c>
      <c r="S413" s="18" t="n">
        <f aca="false">IF($R$413&gt;Assumptions!$B$4,$Q$413/$R$413&gt;Assumptions!$B$13,FALSE())</f>
        <v>1</v>
      </c>
      <c r="T413" s="18" t="n">
        <f aca="false">IF($S$413,($Q$413+Assumptions!$B$14*Assumptions!$B$13)/($R$413+Assumptions!$B$14),IF($R$413&gt;Assumptions!$B$4,$Q$413/$R$413,Assumptions!$B$4))</f>
        <v>64.8378083886043</v>
      </c>
      <c r="U413" s="18" t="n">
        <f aca="false">IF($B$413=1,$I$413,$D$120*$T$413)</f>
        <v>51693114.305357</v>
      </c>
      <c r="V413" s="18" t="n">
        <f aca="false">IF($C$413=1,$J$413,$AI$120*$T$413)</f>
        <v>397671044.927715</v>
      </c>
      <c r="W413" s="18" t="n">
        <f aca="false">IF($D$413=1,$K$413,$AF$120*$T$413)</f>
        <v>100000000</v>
      </c>
      <c r="X413" s="18" t="n">
        <f aca="false">IF($E$413=1,$L$413,$AC$120*$T$413)</f>
        <v>155610740.13265</v>
      </c>
      <c r="Y413" s="18" t="n">
        <f aca="false">IF($F$413=1,$M$413,$Z$120*$T$413)</f>
        <v>194513425.165813</v>
      </c>
      <c r="Z413" s="18" t="n">
        <f aca="false">IF($G$413=1,$N$413,$W$120*$T$413)</f>
        <v>15000000</v>
      </c>
      <c r="AA413" s="18" t="n">
        <f aca="false">IF($H$413=1,$O$413,$T$120*$T$413)</f>
        <v>324189041.943022</v>
      </c>
      <c r="AB413" s="18" t="n">
        <f aca="false">($J$120+$O$120)*$T$413</f>
        <v>18187837.056493</v>
      </c>
      <c r="AC413" s="18" t="n">
        <f aca="false">Assumptions!$B$20*$T$413</f>
        <v>583540275.497439</v>
      </c>
      <c r="AD413" s="18" t="n">
        <f aca="false">IF($S$413,Assumptions!$B$14*($T$413-Assumptions!$B$13),Assumptions!$B$4)</f>
        <v>159594520.971511</v>
      </c>
      <c r="AE413" s="18" t="n">
        <f aca="false">$U$413+$V$413+$W$413+$X$413+$Y$413+$Z$413+$AA$413+$AB$413+$AC$413+$AD$413</f>
        <v>2000000000</v>
      </c>
      <c r="AF413" s="18" t="n">
        <f aca="false">IF(AND(IF($B$413=1,$U$413&gt;=INDEX($U$395:$U$522,1+$A$413-Assumptions!$B$77),$U$413&gt;INDEX($U$395:$U$522,1+$A$413+Assumptions!$B$77)),IF($C$413=1,$V$413&gt;=INDEX($V$395:$V$522,1+$A$413-Assumptions!$B$78),$V$413&gt;INDEX($V$395:$V$522,1+$A$413+Assumptions!$B$78)),IF($D$413=1,$W$413&gt;=INDEX($W$395:$W$522,1+$A$413-Assumptions!$B$79),$W$413&gt;INDEX($W$395:$W$522,1+$A$413+Assumptions!$B$79)),IF($E$413=1,$X$413&gt;=INDEX($X$395:$X$522,1+$A$413-Assumptions!$B$80),$X$413&gt;INDEX($X$395:$X$522,1+$A$413+Assumptions!$B$80)),IF($F$413=1,$Y$413&gt;=INDEX($Y$395:$Y$522,1+$A$413-Assumptions!$B$81),$Y$413&gt;INDEX($Y$395:$Y$522,1+$A$413+Assumptions!$B$81)),IF($G$413=1,$Z$413&gt;=INDEX($Z$395:$Z$522,1+$A$413-Assumptions!$B$82),$Z$413&gt;INDEX($Z$395:$Z$522,1+$A$413+Assumptions!$B$82)),IF($H$413=1,$AA$413&gt;=INDEX($AA$395:$AA$522,1+$A$413-Assumptions!$B$83),$AA$413&gt;INDEX($AA$395:$AA$522,1+$A$413+Assumptions!$B$83))),1,0)</f>
        <v>0</v>
      </c>
      <c r="AG413" s="16"/>
      <c r="AH413" s="16"/>
      <c r="AI413" s="16"/>
    </row>
    <row r="414" customFormat="false" ht="23.85" hidden="true" customHeight="false" outlineLevel="0" collapsed="false">
      <c r="A414" s="6" t="n">
        <f aca="false">ROW()-ROW($A$395)+Assumptions!$B$4</f>
        <v>19</v>
      </c>
      <c r="B414" s="18" t="n">
        <f aca="false">MOD(QUOTIENT($A$414,Assumptions!$B$77),2)</f>
        <v>0</v>
      </c>
      <c r="C414" s="18" t="n">
        <f aca="false">MOD(QUOTIENT($A$414,Assumptions!$B$78),2)</f>
        <v>0</v>
      </c>
      <c r="D414" s="18" t="n">
        <f aca="false">MOD(QUOTIENT($A$414,Assumptions!$B$79),2)</f>
        <v>1</v>
      </c>
      <c r="E414" s="18" t="n">
        <f aca="false">MOD(QUOTIENT($A$414,Assumptions!$B$80),2)</f>
        <v>0</v>
      </c>
      <c r="F414" s="18" t="n">
        <f aca="false">MOD(QUOTIENT($A$414,Assumptions!$B$81),2)</f>
        <v>0</v>
      </c>
      <c r="G414" s="18" t="n">
        <f aca="false">MOD(QUOTIENT($A$414,Assumptions!$B$82),2)</f>
        <v>1</v>
      </c>
      <c r="H414" s="18" t="n">
        <f aca="false">MOD(QUOTIENT($A$414,Assumptions!$B$83),2)</f>
        <v>1</v>
      </c>
      <c r="I414" s="18" t="n">
        <f aca="false">IF($B$414=1,MIN(Assumptions!$B$67,MAX(Assumptions!$B$4,Assumptions!$B$26-(Assumptions!$B$4))),Assumptions!$B$4)</f>
        <v>0</v>
      </c>
      <c r="J414" s="18" t="n">
        <f aca="false">IF($C$414=1,MIN(Assumptions!$B$66,MAX(Assumptions!$B$4,Assumptions!$B$26-($I$414))),Assumptions!$B$4)</f>
        <v>0</v>
      </c>
      <c r="K414" s="18" t="n">
        <f aca="false">IF($D$414=1,MIN(Assumptions!$B$61,MAX(Assumptions!$B$4,Assumptions!$B$26-($I$414+$J$414))),Assumptions!$B$4)</f>
        <v>100000000</v>
      </c>
      <c r="L414" s="18" t="n">
        <f aca="false">IF($E$414=1,MIN(Assumptions!$B$56,MAX(Assumptions!$B$4,Assumptions!$B$26-($I$414+$J$414+$K$414))),Assumptions!$B$4)</f>
        <v>0</v>
      </c>
      <c r="M414" s="18" t="n">
        <f aca="false">IF($F$414=1,MIN(Assumptions!$B$51,MAX(Assumptions!$B$4,Assumptions!$B$26-($I$414+$J$414+$K$414+$L$414))),Assumptions!$B$4)</f>
        <v>0</v>
      </c>
      <c r="N414" s="18" t="n">
        <f aca="false">IF($G$414=1,MIN(Assumptions!$B$46,MAX(Assumptions!$B$4,Assumptions!$B$26-($I$414+$J$414+$K$414+$L$414+$M$414))),Assumptions!$B$4)</f>
        <v>15000000</v>
      </c>
      <c r="O414" s="18" t="n">
        <f aca="false">IF($H$414=1,MIN(Assumptions!$B$41,MAX(Assumptions!$B$4,Assumptions!$B$26-($I$414+$J$414+$K$414+$L$414+$M$414+$N$414))),Assumptions!$B$4)</f>
        <v>5000000</v>
      </c>
      <c r="P414" s="18" t="n">
        <f aca="false">$I$414+$J$414+$K$414+$L$414+$M$414+$N$414+$O$414</f>
        <v>120000000</v>
      </c>
      <c r="Q414" s="18" t="n">
        <f aca="false">MAX(Assumptions!$B$4,Assumptions!$B$26-$P$414)</f>
        <v>1880000000</v>
      </c>
      <c r="R414" s="18" t="n">
        <f aca="false">$J$120+$O$120+Assumptions!$B$20+IF($B$414=0,$D$120,Assumptions!$B$4)+IF($C$414=0,$AI$120,Assumptions!$B$4)+IF($D$414=0,$AF$120,Assumptions!$B$4)+IF($E$414=0,$AC$120,Assumptions!$B$4)+IF($F$414=0,$Z$120,Assumptions!$B$4)+IF($G$414=0,$W$120,Assumptions!$B$4)+IF($H$414=0,$T$120,Assumptions!$B$4)</f>
        <v>21611101.1755256</v>
      </c>
      <c r="S414" s="18" t="n">
        <f aca="false">IF($R$414&gt;Assumptions!$B$4,$Q$414/$R$414&gt;Assumptions!$B$13,FALSE())</f>
        <v>1</v>
      </c>
      <c r="T414" s="18" t="n">
        <f aca="false">IF($S$414,($Q$414+Assumptions!$B$14*Assumptions!$B$13)/($R$414+Assumptions!$B$14),IF($R$414&gt;Assumptions!$B$4,$Q$414/$R$414,Assumptions!$B$4))</f>
        <v>78.0760690395538</v>
      </c>
      <c r="U414" s="18" t="n">
        <f aca="false">IF($B$414=1,$I$414,$D$120*$T$414)</f>
        <v>62247556.8141497</v>
      </c>
      <c r="V414" s="18" t="n">
        <f aca="false">IF($C$414=1,$J$414,$AI$120*$T$414)</f>
        <v>478865537.414815</v>
      </c>
      <c r="W414" s="18" t="n">
        <f aca="false">IF($D$414=1,$K$414,$AF$120*$T$414)</f>
        <v>100000000</v>
      </c>
      <c r="X414" s="18" t="n">
        <f aca="false">IF($E$414=1,$L$414,$AC$120*$T$414)</f>
        <v>187382565.694929</v>
      </c>
      <c r="Y414" s="18" t="n">
        <f aca="false">IF($F$414=1,$M$414,$Z$120*$T$414)</f>
        <v>234228207.118661</v>
      </c>
      <c r="Z414" s="18" t="n">
        <f aca="false">IF($G$414=1,$N$414,$W$120*$T$414)</f>
        <v>15000000</v>
      </c>
      <c r="AA414" s="18" t="n">
        <f aca="false">IF($H$414=1,$O$414,$T$120*$T$414)</f>
        <v>5000000</v>
      </c>
      <c r="AB414" s="18" t="n">
        <f aca="false">($J$120+$O$120)*$T$414</f>
        <v>21901339.0025762</v>
      </c>
      <c r="AC414" s="18" t="n">
        <f aca="false">Assumptions!$B$20*$T$414</f>
        <v>702684621.355984</v>
      </c>
      <c r="AD414" s="18" t="n">
        <f aca="false">IF($S$414,Assumptions!$B$14*($T$414-Assumptions!$B$13),Assumptions!$B$4)</f>
        <v>192690172.598885</v>
      </c>
      <c r="AE414" s="18" t="n">
        <f aca="false">$U$414+$V$414+$W$414+$X$414+$Y$414+$Z$414+$AA$414+$AB$414+$AC$414+$AD$414</f>
        <v>2000000000</v>
      </c>
      <c r="AF414" s="18" t="n">
        <f aca="false">IF(AND(IF($B$414=1,$U$414&gt;=INDEX($U$395:$U$522,1+$A$414-Assumptions!$B$77),$U$414&gt;INDEX($U$395:$U$522,1+$A$414+Assumptions!$B$77)),IF($C$414=1,$V$414&gt;=INDEX($V$395:$V$522,1+$A$414-Assumptions!$B$78),$V$414&gt;INDEX($V$395:$V$522,1+$A$414+Assumptions!$B$78)),IF($D$414=1,$W$414&gt;=INDEX($W$395:$W$522,1+$A$414-Assumptions!$B$79),$W$414&gt;INDEX($W$395:$W$522,1+$A$414+Assumptions!$B$79)),IF($E$414=1,$X$414&gt;=INDEX($X$395:$X$522,1+$A$414-Assumptions!$B$80),$X$414&gt;INDEX($X$395:$X$522,1+$A$414+Assumptions!$B$80)),IF($F$414=1,$Y$414&gt;=INDEX($Y$395:$Y$522,1+$A$414-Assumptions!$B$81),$Y$414&gt;INDEX($Y$395:$Y$522,1+$A$414+Assumptions!$B$81)),IF($G$414=1,$Z$414&gt;=INDEX($Z$395:$Z$522,1+$A$414-Assumptions!$B$82),$Z$414&gt;INDEX($Z$395:$Z$522,1+$A$414+Assumptions!$B$82)),IF($H$414=1,$AA$414&gt;=INDEX($AA$395:$AA$522,1+$A$414-Assumptions!$B$83),$AA$414&gt;INDEX($AA$395:$AA$522,1+$A$414+Assumptions!$B$83))),1,0)</f>
        <v>0</v>
      </c>
      <c r="AG414" s="16"/>
      <c r="AH414" s="16"/>
      <c r="AI414" s="16"/>
    </row>
    <row r="415" customFormat="false" ht="23.85" hidden="true" customHeight="false" outlineLevel="0" collapsed="false">
      <c r="A415" s="6" t="n">
        <f aca="false">ROW()-ROW($A$395)+Assumptions!$B$4</f>
        <v>20</v>
      </c>
      <c r="B415" s="18" t="n">
        <f aca="false">MOD(QUOTIENT($A$415,Assumptions!$B$77),2)</f>
        <v>0</v>
      </c>
      <c r="C415" s="18" t="n">
        <f aca="false">MOD(QUOTIENT($A$415,Assumptions!$B$78),2)</f>
        <v>0</v>
      </c>
      <c r="D415" s="18" t="n">
        <f aca="false">MOD(QUOTIENT($A$415,Assumptions!$B$79),2)</f>
        <v>1</v>
      </c>
      <c r="E415" s="18" t="n">
        <f aca="false">MOD(QUOTIENT($A$415,Assumptions!$B$80),2)</f>
        <v>0</v>
      </c>
      <c r="F415" s="18" t="n">
        <f aca="false">MOD(QUOTIENT($A$415,Assumptions!$B$81),2)</f>
        <v>1</v>
      </c>
      <c r="G415" s="18" t="n">
        <f aca="false">MOD(QUOTIENT($A$415,Assumptions!$B$82),2)</f>
        <v>0</v>
      </c>
      <c r="H415" s="18" t="n">
        <f aca="false">MOD(QUOTIENT($A$415,Assumptions!$B$83),2)</f>
        <v>0</v>
      </c>
      <c r="I415" s="18" t="n">
        <f aca="false">IF($B$415=1,MIN(Assumptions!$B$67,MAX(Assumptions!$B$4,Assumptions!$B$26-(Assumptions!$B$4))),Assumptions!$B$4)</f>
        <v>0</v>
      </c>
      <c r="J415" s="18" t="n">
        <f aca="false">IF($C$415=1,MIN(Assumptions!$B$66,MAX(Assumptions!$B$4,Assumptions!$B$26-($I$415))),Assumptions!$B$4)</f>
        <v>0</v>
      </c>
      <c r="K415" s="18" t="n">
        <f aca="false">IF($D$415=1,MIN(Assumptions!$B$61,MAX(Assumptions!$B$4,Assumptions!$B$26-($I$415+$J$415))),Assumptions!$B$4)</f>
        <v>100000000</v>
      </c>
      <c r="L415" s="18" t="n">
        <f aca="false">IF($E$415=1,MIN(Assumptions!$B$56,MAX(Assumptions!$B$4,Assumptions!$B$26-($I$415+$J$415+$K$415))),Assumptions!$B$4)</f>
        <v>0</v>
      </c>
      <c r="M415" s="18" t="n">
        <f aca="false">IF($F$415=1,MIN(Assumptions!$B$51,MAX(Assumptions!$B$4,Assumptions!$B$26-($I$415+$J$415+$K$415+$L$415))),Assumptions!$B$4)</f>
        <v>30000000</v>
      </c>
      <c r="N415" s="18" t="n">
        <f aca="false">IF($G$415=1,MIN(Assumptions!$B$46,MAX(Assumptions!$B$4,Assumptions!$B$26-($I$415+$J$415+$K$415+$L$415+$M$415))),Assumptions!$B$4)</f>
        <v>0</v>
      </c>
      <c r="O415" s="18" t="n">
        <f aca="false">IF($H$415=1,MIN(Assumptions!$B$41,MAX(Assumptions!$B$4,Assumptions!$B$26-($I$415+$J$415+$K$415+$L$415+$M$415+$N$415))),Assumptions!$B$4)</f>
        <v>0</v>
      </c>
      <c r="P415" s="18" t="n">
        <f aca="false">$I$415+$J$415+$K$415+$L$415+$M$415+$N$415+$O$415</f>
        <v>130000000</v>
      </c>
      <c r="Q415" s="18" t="n">
        <f aca="false">MAX(Assumptions!$B$4,Assumptions!$B$26-$P$415)</f>
        <v>1870000000</v>
      </c>
      <c r="R415" s="18" t="n">
        <f aca="false">$J$120+$O$120+Assumptions!$B$20+IF($B$415=0,$D$120,Assumptions!$B$4)+IF($C$415=0,$AI$120,Assumptions!$B$4)+IF($D$415=0,$AF$120,Assumptions!$B$4)+IF($E$415=0,$AC$120,Assumptions!$B$4)+IF($F$415=0,$Z$120,Assumptions!$B$4)+IF($G$415=0,$W$120,Assumptions!$B$4)+IF($H$415=0,$T$120,Assumptions!$B$4)</f>
        <v>28611101.1755256</v>
      </c>
      <c r="S415" s="18" t="n">
        <f aca="false">IF($R$415&gt;Assumptions!$B$4,$Q$415/$R$415&gt;Assumptions!$B$13,FALSE())</f>
        <v>1</v>
      </c>
      <c r="T415" s="18" t="n">
        <f aca="false">IF($S$415,($Q$415+Assumptions!$B$14*Assumptions!$B$13)/($R$415+Assumptions!$B$14),IF($R$415&gt;Assumptions!$B$4,$Q$415/$R$415,Assumptions!$B$4))</f>
        <v>60.1875192213722</v>
      </c>
      <c r="U415" s="18" t="n">
        <f aca="false">IF($B$415=1,$I$415,$D$120*$T$415)</f>
        <v>47985587.2397608</v>
      </c>
      <c r="V415" s="18" t="n">
        <f aca="false">IF($C$415=1,$J$415,$AI$120*$T$415)</f>
        <v>369149332.082864</v>
      </c>
      <c r="W415" s="18" t="n">
        <f aca="false">IF($D$415=1,$K$415,$AF$120*$T$415)</f>
        <v>100000000</v>
      </c>
      <c r="X415" s="18" t="n">
        <f aca="false">IF($E$415=1,$L$415,$AC$120*$T$415)</f>
        <v>144450046.131293</v>
      </c>
      <c r="Y415" s="18" t="n">
        <f aca="false">IF($F$415=1,$M$415,$Z$120*$T$415)</f>
        <v>30000000</v>
      </c>
      <c r="Z415" s="18" t="n">
        <f aca="false">IF($G$415=1,$N$415,$W$120*$T$415)</f>
        <v>300937596.106861</v>
      </c>
      <c r="AA415" s="18" t="n">
        <f aca="false">IF($H$415=1,$O$415,$T$120*$T$415)</f>
        <v>300937596.106861</v>
      </c>
      <c r="AB415" s="18" t="n">
        <f aca="false">($J$120+$O$120)*$T$415</f>
        <v>16883371.2865788</v>
      </c>
      <c r="AC415" s="18" t="n">
        <f aca="false">Assumptions!$B$20*$T$415</f>
        <v>541687672.99235</v>
      </c>
      <c r="AD415" s="18" t="n">
        <f aca="false">IF($S$415,Assumptions!$B$14*($T$415-Assumptions!$B$13),Assumptions!$B$4)</f>
        <v>147968798.053431</v>
      </c>
      <c r="AE415" s="18" t="n">
        <f aca="false">$U$415+$V$415+$W$415+$X$415+$Y$415+$Z$415+$AA$415+$AB$415+$AC$415+$AD$415</f>
        <v>2000000000</v>
      </c>
      <c r="AF415" s="18" t="n">
        <f aca="false">IF(AND(IF($B$415=1,$U$415&gt;=INDEX($U$395:$U$522,1+$A$415-Assumptions!$B$77),$U$415&gt;INDEX($U$395:$U$522,1+$A$415+Assumptions!$B$77)),IF($C$415=1,$V$415&gt;=INDEX($V$395:$V$522,1+$A$415-Assumptions!$B$78),$V$415&gt;INDEX($V$395:$V$522,1+$A$415+Assumptions!$B$78)),IF($D$415=1,$W$415&gt;=INDEX($W$395:$W$522,1+$A$415-Assumptions!$B$79),$W$415&gt;INDEX($W$395:$W$522,1+$A$415+Assumptions!$B$79)),IF($E$415=1,$X$415&gt;=INDEX($X$395:$X$522,1+$A$415-Assumptions!$B$80),$X$415&gt;INDEX($X$395:$X$522,1+$A$415+Assumptions!$B$80)),IF($F$415=1,$Y$415&gt;=INDEX($Y$395:$Y$522,1+$A$415-Assumptions!$B$81),$Y$415&gt;INDEX($Y$395:$Y$522,1+$A$415+Assumptions!$B$81)),IF($G$415=1,$Z$415&gt;=INDEX($Z$395:$Z$522,1+$A$415-Assumptions!$B$82),$Z$415&gt;INDEX($Z$395:$Z$522,1+$A$415+Assumptions!$B$82)),IF($H$415=1,$AA$415&gt;=INDEX($AA$395:$AA$522,1+$A$415-Assumptions!$B$83),$AA$415&gt;INDEX($AA$395:$AA$522,1+$A$415+Assumptions!$B$83))),1,0)</f>
        <v>0</v>
      </c>
      <c r="AG415" s="16"/>
      <c r="AH415" s="16"/>
      <c r="AI415" s="16"/>
    </row>
    <row r="416" customFormat="false" ht="23.85" hidden="true" customHeight="false" outlineLevel="0" collapsed="false">
      <c r="A416" s="6" t="n">
        <f aca="false">ROW()-ROW($A$395)+Assumptions!$B$4</f>
        <v>21</v>
      </c>
      <c r="B416" s="18" t="n">
        <f aca="false">MOD(QUOTIENT($A$416,Assumptions!$B$77),2)</f>
        <v>0</v>
      </c>
      <c r="C416" s="18" t="n">
        <f aca="false">MOD(QUOTIENT($A$416,Assumptions!$B$78),2)</f>
        <v>0</v>
      </c>
      <c r="D416" s="18" t="n">
        <f aca="false">MOD(QUOTIENT($A$416,Assumptions!$B$79),2)</f>
        <v>1</v>
      </c>
      <c r="E416" s="18" t="n">
        <f aca="false">MOD(QUOTIENT($A$416,Assumptions!$B$80),2)</f>
        <v>0</v>
      </c>
      <c r="F416" s="18" t="n">
        <f aca="false">MOD(QUOTIENT($A$416,Assumptions!$B$81),2)</f>
        <v>1</v>
      </c>
      <c r="G416" s="18" t="n">
        <f aca="false">MOD(QUOTIENT($A$416,Assumptions!$B$82),2)</f>
        <v>0</v>
      </c>
      <c r="H416" s="18" t="n">
        <f aca="false">MOD(QUOTIENT($A$416,Assumptions!$B$83),2)</f>
        <v>1</v>
      </c>
      <c r="I416" s="18" t="n">
        <f aca="false">IF($B$416=1,MIN(Assumptions!$B$67,MAX(Assumptions!$B$4,Assumptions!$B$26-(Assumptions!$B$4))),Assumptions!$B$4)</f>
        <v>0</v>
      </c>
      <c r="J416" s="18" t="n">
        <f aca="false">IF($C$416=1,MIN(Assumptions!$B$66,MAX(Assumptions!$B$4,Assumptions!$B$26-($I$416))),Assumptions!$B$4)</f>
        <v>0</v>
      </c>
      <c r="K416" s="18" t="n">
        <f aca="false">IF($D$416=1,MIN(Assumptions!$B$61,MAX(Assumptions!$B$4,Assumptions!$B$26-($I$416+$J$416))),Assumptions!$B$4)</f>
        <v>100000000</v>
      </c>
      <c r="L416" s="18" t="n">
        <f aca="false">IF($E$416=1,MIN(Assumptions!$B$56,MAX(Assumptions!$B$4,Assumptions!$B$26-($I$416+$J$416+$K$416))),Assumptions!$B$4)</f>
        <v>0</v>
      </c>
      <c r="M416" s="18" t="n">
        <f aca="false">IF($F$416=1,MIN(Assumptions!$B$51,MAX(Assumptions!$B$4,Assumptions!$B$26-($I$416+$J$416+$K$416+$L$416))),Assumptions!$B$4)</f>
        <v>30000000</v>
      </c>
      <c r="N416" s="18" t="n">
        <f aca="false">IF($G$416=1,MIN(Assumptions!$B$46,MAX(Assumptions!$B$4,Assumptions!$B$26-($I$416+$J$416+$K$416+$L$416+$M$416))),Assumptions!$B$4)</f>
        <v>0</v>
      </c>
      <c r="O416" s="18" t="n">
        <f aca="false">IF($H$416=1,MIN(Assumptions!$B$41,MAX(Assumptions!$B$4,Assumptions!$B$26-($I$416+$J$416+$K$416+$L$416+$M$416+$N$416))),Assumptions!$B$4)</f>
        <v>5000000</v>
      </c>
      <c r="P416" s="18" t="n">
        <f aca="false">$I$416+$J$416+$K$416+$L$416+$M$416+$N$416+$O$416</f>
        <v>135000000</v>
      </c>
      <c r="Q416" s="18" t="n">
        <f aca="false">MAX(Assumptions!$B$4,Assumptions!$B$26-$P$416)</f>
        <v>1865000000</v>
      </c>
      <c r="R416" s="18" t="n">
        <f aca="false">$J$120+$O$120+Assumptions!$B$20+IF($B$416=0,$D$120,Assumptions!$B$4)+IF($C$416=0,$AI$120,Assumptions!$B$4)+IF($D$416=0,$AF$120,Assumptions!$B$4)+IF($E$416=0,$AC$120,Assumptions!$B$4)+IF($F$416=0,$Z$120,Assumptions!$B$4)+IF($G$416=0,$W$120,Assumptions!$B$4)+IF($H$416=0,$T$120,Assumptions!$B$4)</f>
        <v>23611101.1755256</v>
      </c>
      <c r="S416" s="18" t="n">
        <f aca="false">IF($R$416&gt;Assumptions!$B$4,$Q$416/$R$416&gt;Assumptions!$B$13,FALSE())</f>
        <v>1</v>
      </c>
      <c r="T416" s="18" t="n">
        <f aca="false">IF($S$416,($Q$416+Assumptions!$B$14*Assumptions!$B$13)/($R$416+Assumptions!$B$14),IF($R$416&gt;Assumptions!$B$4,$Q$416/$R$416,Assumptions!$B$4))</f>
        <v>71.5213038104438</v>
      </c>
      <c r="U416" s="18" t="n">
        <f aca="false">IF($B$416=1,$I$416,$D$120*$T$416)</f>
        <v>57021651.7958562</v>
      </c>
      <c r="V416" s="18" t="n">
        <f aca="false">IF($C$416=1,$J$416,$AI$120*$T$416)</f>
        <v>438663062.921952</v>
      </c>
      <c r="W416" s="18" t="n">
        <f aca="false">IF($D$416=1,$K$416,$AF$120*$T$416)</f>
        <v>100000000</v>
      </c>
      <c r="X416" s="18" t="n">
        <f aca="false">IF($E$416=1,$L$416,$AC$120*$T$416)</f>
        <v>171651129.145065</v>
      </c>
      <c r="Y416" s="18" t="n">
        <f aca="false">IF($F$416=1,$M$416,$Z$120*$T$416)</f>
        <v>30000000</v>
      </c>
      <c r="Z416" s="18" t="n">
        <f aca="false">IF($G$416=1,$N$416,$W$120*$T$416)</f>
        <v>357606519.052219</v>
      </c>
      <c r="AA416" s="18" t="n">
        <f aca="false">IF($H$416=1,$O$416,$T$120*$T$416)</f>
        <v>5000000</v>
      </c>
      <c r="AB416" s="18" t="n">
        <f aca="false">($J$120+$O$120)*$T$416</f>
        <v>20062643.264804</v>
      </c>
      <c r="AC416" s="18" t="n">
        <f aca="false">Assumptions!$B$20*$T$416</f>
        <v>643691734.293994</v>
      </c>
      <c r="AD416" s="18" t="n">
        <f aca="false">IF($S$416,Assumptions!$B$14*($T$416-Assumptions!$B$13),Assumptions!$B$4)</f>
        <v>176303259.52611</v>
      </c>
      <c r="AE416" s="18" t="n">
        <f aca="false">$U$416+$V$416+$W$416+$X$416+$Y$416+$Z$416+$AA$416+$AB$416+$AC$416+$AD$416</f>
        <v>2000000000</v>
      </c>
      <c r="AF416" s="18" t="n">
        <f aca="false">IF(AND(IF($B$416=1,$U$416&gt;=INDEX($U$395:$U$522,1+$A$416-Assumptions!$B$77),$U$416&gt;INDEX($U$395:$U$522,1+$A$416+Assumptions!$B$77)),IF($C$416=1,$V$416&gt;=INDEX($V$395:$V$522,1+$A$416-Assumptions!$B$78),$V$416&gt;INDEX($V$395:$V$522,1+$A$416+Assumptions!$B$78)),IF($D$416=1,$W$416&gt;=INDEX($W$395:$W$522,1+$A$416-Assumptions!$B$79),$W$416&gt;INDEX($W$395:$W$522,1+$A$416+Assumptions!$B$79)),IF($E$416=1,$X$416&gt;=INDEX($X$395:$X$522,1+$A$416-Assumptions!$B$80),$X$416&gt;INDEX($X$395:$X$522,1+$A$416+Assumptions!$B$80)),IF($F$416=1,$Y$416&gt;=INDEX($Y$395:$Y$522,1+$A$416-Assumptions!$B$81),$Y$416&gt;INDEX($Y$395:$Y$522,1+$A$416+Assumptions!$B$81)),IF($G$416=1,$Z$416&gt;=INDEX($Z$395:$Z$522,1+$A$416-Assumptions!$B$82),$Z$416&gt;INDEX($Z$395:$Z$522,1+$A$416+Assumptions!$B$82)),IF($H$416=1,$AA$416&gt;=INDEX($AA$395:$AA$522,1+$A$416-Assumptions!$B$83),$AA$416&gt;INDEX($AA$395:$AA$522,1+$A$416+Assumptions!$B$83))),1,0)</f>
        <v>0</v>
      </c>
      <c r="AG416" s="16"/>
      <c r="AH416" s="16"/>
      <c r="AI416" s="16"/>
    </row>
    <row r="417" customFormat="false" ht="23.85" hidden="true" customHeight="false" outlineLevel="0" collapsed="false">
      <c r="A417" s="6" t="n">
        <f aca="false">ROW()-ROW($A$395)+Assumptions!$B$4</f>
        <v>22</v>
      </c>
      <c r="B417" s="18" t="n">
        <f aca="false">MOD(QUOTIENT($A$417,Assumptions!$B$77),2)</f>
        <v>0</v>
      </c>
      <c r="C417" s="18" t="n">
        <f aca="false">MOD(QUOTIENT($A$417,Assumptions!$B$78),2)</f>
        <v>0</v>
      </c>
      <c r="D417" s="18" t="n">
        <f aca="false">MOD(QUOTIENT($A$417,Assumptions!$B$79),2)</f>
        <v>1</v>
      </c>
      <c r="E417" s="18" t="n">
        <f aca="false">MOD(QUOTIENT($A$417,Assumptions!$B$80),2)</f>
        <v>0</v>
      </c>
      <c r="F417" s="18" t="n">
        <f aca="false">MOD(QUOTIENT($A$417,Assumptions!$B$81),2)</f>
        <v>1</v>
      </c>
      <c r="G417" s="18" t="n">
        <f aca="false">MOD(QUOTIENT($A$417,Assumptions!$B$82),2)</f>
        <v>1</v>
      </c>
      <c r="H417" s="18" t="n">
        <f aca="false">MOD(QUOTIENT($A$417,Assumptions!$B$83),2)</f>
        <v>0</v>
      </c>
      <c r="I417" s="18" t="n">
        <f aca="false">IF($B$417=1,MIN(Assumptions!$B$67,MAX(Assumptions!$B$4,Assumptions!$B$26-(Assumptions!$B$4))),Assumptions!$B$4)</f>
        <v>0</v>
      </c>
      <c r="J417" s="18" t="n">
        <f aca="false">IF($C$417=1,MIN(Assumptions!$B$66,MAX(Assumptions!$B$4,Assumptions!$B$26-($I$417))),Assumptions!$B$4)</f>
        <v>0</v>
      </c>
      <c r="K417" s="18" t="n">
        <f aca="false">IF($D$417=1,MIN(Assumptions!$B$61,MAX(Assumptions!$B$4,Assumptions!$B$26-($I$417+$J$417))),Assumptions!$B$4)</f>
        <v>100000000</v>
      </c>
      <c r="L417" s="18" t="n">
        <f aca="false">IF($E$417=1,MIN(Assumptions!$B$56,MAX(Assumptions!$B$4,Assumptions!$B$26-($I$417+$J$417+$K$417))),Assumptions!$B$4)</f>
        <v>0</v>
      </c>
      <c r="M417" s="18" t="n">
        <f aca="false">IF($F$417=1,MIN(Assumptions!$B$51,MAX(Assumptions!$B$4,Assumptions!$B$26-($I$417+$J$417+$K$417+$L$417))),Assumptions!$B$4)</f>
        <v>30000000</v>
      </c>
      <c r="N417" s="18" t="n">
        <f aca="false">IF($G$417=1,MIN(Assumptions!$B$46,MAX(Assumptions!$B$4,Assumptions!$B$26-($I$417+$J$417+$K$417+$L$417+$M$417))),Assumptions!$B$4)</f>
        <v>15000000</v>
      </c>
      <c r="O417" s="18" t="n">
        <f aca="false">IF($H$417=1,MIN(Assumptions!$B$41,MAX(Assumptions!$B$4,Assumptions!$B$26-($I$417+$J$417+$K$417+$L$417+$M$417+$N$417))),Assumptions!$B$4)</f>
        <v>0</v>
      </c>
      <c r="P417" s="18" t="n">
        <f aca="false">$I$417+$J$417+$K$417+$L$417+$M$417+$N$417+$O$417</f>
        <v>145000000</v>
      </c>
      <c r="Q417" s="18" t="n">
        <f aca="false">MAX(Assumptions!$B$4,Assumptions!$B$26-$P$417)</f>
        <v>1855000000</v>
      </c>
      <c r="R417" s="18" t="n">
        <f aca="false">$J$120+$O$120+Assumptions!$B$20+IF($B$417=0,$D$120,Assumptions!$B$4)+IF($C$417=0,$AI$120,Assumptions!$B$4)+IF($D$417=0,$AF$120,Assumptions!$B$4)+IF($E$417=0,$AC$120,Assumptions!$B$4)+IF($F$417=0,$Z$120,Assumptions!$B$4)+IF($G$417=0,$W$120,Assumptions!$B$4)+IF($H$417=0,$T$120,Assumptions!$B$4)</f>
        <v>23611101.1755256</v>
      </c>
      <c r="S417" s="18" t="n">
        <f aca="false">IF($R$417&gt;Assumptions!$B$4,$Q$417/$R$417&gt;Assumptions!$B$13,FALSE())</f>
        <v>1</v>
      </c>
      <c r="T417" s="18" t="n">
        <f aca="false">IF($S$417,($Q$417+Assumptions!$B$14*Assumptions!$B$13)/($R$417+Assumptions!$B$14),IF($R$417&gt;Assumptions!$B$4,$Q$417/$R$417,Assumptions!$B$4))</f>
        <v>71.1383249413116</v>
      </c>
      <c r="U417" s="18" t="n">
        <f aca="false">IF($B$417=1,$I$417,$D$120*$T$417)</f>
        <v>56716314.9723175</v>
      </c>
      <c r="V417" s="18" t="n">
        <f aca="false">IF($C$417=1,$J$417,$AI$120*$T$417)</f>
        <v>436314130.858112</v>
      </c>
      <c r="W417" s="18" t="n">
        <f aca="false">IF($D$417=1,$K$417,$AF$120*$T$417)</f>
        <v>100000000</v>
      </c>
      <c r="X417" s="18" t="n">
        <f aca="false">IF($E$417=1,$L$417,$AC$120*$T$417)</f>
        <v>170731979.859148</v>
      </c>
      <c r="Y417" s="18" t="n">
        <f aca="false">IF($F$417=1,$M$417,$Z$120*$T$417)</f>
        <v>30000000</v>
      </c>
      <c r="Z417" s="18" t="n">
        <f aca="false">IF($G$417=1,$N$417,$W$120*$T$417)</f>
        <v>15000000</v>
      </c>
      <c r="AA417" s="18" t="n">
        <f aca="false">IF($H$417=1,$O$417,$T$120*$T$417)</f>
        <v>355691624.706558</v>
      </c>
      <c r="AB417" s="18" t="n">
        <f aca="false">($J$120+$O$120)*$T$417</f>
        <v>19955212.778781</v>
      </c>
      <c r="AC417" s="18" t="n">
        <f aca="false">Assumptions!$B$20*$T$417</f>
        <v>640244924.471804</v>
      </c>
      <c r="AD417" s="18" t="n">
        <f aca="false">IF($S$417,Assumptions!$B$14*($T$417-Assumptions!$B$13),Assumptions!$B$4)</f>
        <v>175345812.353279</v>
      </c>
      <c r="AE417" s="18" t="n">
        <f aca="false">$U$417+$V$417+$W$417+$X$417+$Y$417+$Z$417+$AA$417+$AB$417+$AC$417+$AD$417</f>
        <v>2000000000</v>
      </c>
      <c r="AF417" s="18" t="n">
        <f aca="false">IF(AND(IF($B$417=1,$U$417&gt;=INDEX($U$395:$U$522,1+$A$417-Assumptions!$B$77),$U$417&gt;INDEX($U$395:$U$522,1+$A$417+Assumptions!$B$77)),IF($C$417=1,$V$417&gt;=INDEX($V$395:$V$522,1+$A$417-Assumptions!$B$78),$V$417&gt;INDEX($V$395:$V$522,1+$A$417+Assumptions!$B$78)),IF($D$417=1,$W$417&gt;=INDEX($W$395:$W$522,1+$A$417-Assumptions!$B$79),$W$417&gt;INDEX($W$395:$W$522,1+$A$417+Assumptions!$B$79)),IF($E$417=1,$X$417&gt;=INDEX($X$395:$X$522,1+$A$417-Assumptions!$B$80),$X$417&gt;INDEX($X$395:$X$522,1+$A$417+Assumptions!$B$80)),IF($F$417=1,$Y$417&gt;=INDEX($Y$395:$Y$522,1+$A$417-Assumptions!$B$81),$Y$417&gt;INDEX($Y$395:$Y$522,1+$A$417+Assumptions!$B$81)),IF($G$417=1,$Z$417&gt;=INDEX($Z$395:$Z$522,1+$A$417-Assumptions!$B$82),$Z$417&gt;INDEX($Z$395:$Z$522,1+$A$417+Assumptions!$B$82)),IF($H$417=1,$AA$417&gt;=INDEX($AA$395:$AA$522,1+$A$417-Assumptions!$B$83),$AA$417&gt;INDEX($AA$395:$AA$522,1+$A$417+Assumptions!$B$83))),1,0)</f>
        <v>0</v>
      </c>
      <c r="AG417" s="16"/>
      <c r="AH417" s="16"/>
      <c r="AI417" s="16"/>
    </row>
    <row r="418" customFormat="false" ht="23.85" hidden="true" customHeight="false" outlineLevel="0" collapsed="false">
      <c r="A418" s="6" t="n">
        <f aca="false">ROW()-ROW($A$395)+Assumptions!$B$4</f>
        <v>23</v>
      </c>
      <c r="B418" s="18" t="n">
        <f aca="false">MOD(QUOTIENT($A$418,Assumptions!$B$77),2)</f>
        <v>0</v>
      </c>
      <c r="C418" s="18" t="n">
        <f aca="false">MOD(QUOTIENT($A$418,Assumptions!$B$78),2)</f>
        <v>0</v>
      </c>
      <c r="D418" s="18" t="n">
        <f aca="false">MOD(QUOTIENT($A$418,Assumptions!$B$79),2)</f>
        <v>1</v>
      </c>
      <c r="E418" s="18" t="n">
        <f aca="false">MOD(QUOTIENT($A$418,Assumptions!$B$80),2)</f>
        <v>0</v>
      </c>
      <c r="F418" s="18" t="n">
        <f aca="false">MOD(QUOTIENT($A$418,Assumptions!$B$81),2)</f>
        <v>1</v>
      </c>
      <c r="G418" s="18" t="n">
        <f aca="false">MOD(QUOTIENT($A$418,Assumptions!$B$82),2)</f>
        <v>1</v>
      </c>
      <c r="H418" s="18" t="n">
        <f aca="false">MOD(QUOTIENT($A$418,Assumptions!$B$83),2)</f>
        <v>1</v>
      </c>
      <c r="I418" s="18" t="n">
        <f aca="false">IF($B$418=1,MIN(Assumptions!$B$67,MAX(Assumptions!$B$4,Assumptions!$B$26-(Assumptions!$B$4))),Assumptions!$B$4)</f>
        <v>0</v>
      </c>
      <c r="J418" s="18" t="n">
        <f aca="false">IF($C$418=1,MIN(Assumptions!$B$66,MAX(Assumptions!$B$4,Assumptions!$B$26-($I$418))),Assumptions!$B$4)</f>
        <v>0</v>
      </c>
      <c r="K418" s="18" t="n">
        <f aca="false">IF($D$418=1,MIN(Assumptions!$B$61,MAX(Assumptions!$B$4,Assumptions!$B$26-($I$418+$J$418))),Assumptions!$B$4)</f>
        <v>100000000</v>
      </c>
      <c r="L418" s="18" t="n">
        <f aca="false">IF($E$418=1,MIN(Assumptions!$B$56,MAX(Assumptions!$B$4,Assumptions!$B$26-($I$418+$J$418+$K$418))),Assumptions!$B$4)</f>
        <v>0</v>
      </c>
      <c r="M418" s="18" t="n">
        <f aca="false">IF($F$418=1,MIN(Assumptions!$B$51,MAX(Assumptions!$B$4,Assumptions!$B$26-($I$418+$J$418+$K$418+$L$418))),Assumptions!$B$4)</f>
        <v>30000000</v>
      </c>
      <c r="N418" s="18" t="n">
        <f aca="false">IF($G$418=1,MIN(Assumptions!$B$46,MAX(Assumptions!$B$4,Assumptions!$B$26-($I$418+$J$418+$K$418+$L$418+$M$418))),Assumptions!$B$4)</f>
        <v>15000000</v>
      </c>
      <c r="O418" s="18" t="n">
        <f aca="false">IF($H$418=1,MIN(Assumptions!$B$41,MAX(Assumptions!$B$4,Assumptions!$B$26-($I$418+$J$418+$K$418+$L$418+$M$418+$N$418))),Assumptions!$B$4)</f>
        <v>5000000</v>
      </c>
      <c r="P418" s="18" t="n">
        <f aca="false">$I$418+$J$418+$K$418+$L$418+$M$418+$N$418+$O$418</f>
        <v>150000000</v>
      </c>
      <c r="Q418" s="18" t="n">
        <f aca="false">MAX(Assumptions!$B$4,Assumptions!$B$26-$P$418)</f>
        <v>1850000000</v>
      </c>
      <c r="R418" s="18" t="n">
        <f aca="false">$J$120+$O$120+Assumptions!$B$20+IF($B$418=0,$D$120,Assumptions!$B$4)+IF($C$418=0,$AI$120,Assumptions!$B$4)+IF($D$418=0,$AF$120,Assumptions!$B$4)+IF($E$418=0,$AC$120,Assumptions!$B$4)+IF($F$418=0,$Z$120,Assumptions!$B$4)+IF($G$418=0,$W$120,Assumptions!$B$4)+IF($H$418=0,$T$120,Assumptions!$B$4)</f>
        <v>18611101.1755256</v>
      </c>
      <c r="S418" s="18" t="n">
        <f aca="false">IF($R$418&gt;Assumptions!$B$4,$Q$418/$R$418&gt;Assumptions!$B$13,FALSE())</f>
        <v>1</v>
      </c>
      <c r="T418" s="18" t="n">
        <f aca="false">IF($S$418,($Q$418+Assumptions!$B$14*Assumptions!$B$13)/($R$418+Assumptions!$B$14),IF($R$418&gt;Assumptions!$B$4,$Q$418/$R$418,Assumptions!$B$4))</f>
        <v>87.7500412980652</v>
      </c>
      <c r="U418" s="18" t="n">
        <f aca="false">IF($B$418=1,$I$418,$D$120*$T$418)</f>
        <v>69960305.9982196</v>
      </c>
      <c r="V418" s="18" t="n">
        <f aca="false">IF($C$418=1,$J$418,$AI$120*$T$418)</f>
        <v>538199107.630308</v>
      </c>
      <c r="W418" s="18" t="n">
        <f aca="false">IF($D$418=1,$K$418,$AF$120*$T$418)</f>
        <v>100000000</v>
      </c>
      <c r="X418" s="18" t="n">
        <f aca="false">IF($E$418=1,$L$418,$AC$120*$T$418)</f>
        <v>210600099.115356</v>
      </c>
      <c r="Y418" s="18" t="n">
        <f aca="false">IF($F$418=1,$M$418,$Z$120*$T$418)</f>
        <v>30000000</v>
      </c>
      <c r="Z418" s="18" t="n">
        <f aca="false">IF($G$418=1,$N$418,$W$120*$T$418)</f>
        <v>15000000</v>
      </c>
      <c r="AA418" s="18" t="n">
        <f aca="false">IF($H$418=1,$O$418,$T$120*$T$418)</f>
        <v>5000000</v>
      </c>
      <c r="AB418" s="18" t="n">
        <f aca="false">($J$120+$O$120)*$T$418</f>
        <v>24615012.3283662</v>
      </c>
      <c r="AC418" s="18" t="n">
        <f aca="false">Assumptions!$B$20*$T$418</f>
        <v>789750371.682587</v>
      </c>
      <c r="AD418" s="18" t="n">
        <f aca="false">IF($S$418,Assumptions!$B$14*($T$418-Assumptions!$B$13),Assumptions!$B$4)</f>
        <v>216875103.245163</v>
      </c>
      <c r="AE418" s="18" t="n">
        <f aca="false">$U$418+$V$418+$W$418+$X$418+$Y$418+$Z$418+$AA$418+$AB$418+$AC$418+$AD$418</f>
        <v>2000000000</v>
      </c>
      <c r="AF418" s="18" t="n">
        <f aca="false">IF(AND(IF($B$418=1,$U$418&gt;=INDEX($U$395:$U$522,1+$A$418-Assumptions!$B$77),$U$418&gt;INDEX($U$395:$U$522,1+$A$418+Assumptions!$B$77)),IF($C$418=1,$V$418&gt;=INDEX($V$395:$V$522,1+$A$418-Assumptions!$B$78),$V$418&gt;INDEX($V$395:$V$522,1+$A$418+Assumptions!$B$78)),IF($D$418=1,$W$418&gt;=INDEX($W$395:$W$522,1+$A$418-Assumptions!$B$79),$W$418&gt;INDEX($W$395:$W$522,1+$A$418+Assumptions!$B$79)),IF($E$418=1,$X$418&gt;=INDEX($X$395:$X$522,1+$A$418-Assumptions!$B$80),$X$418&gt;INDEX($X$395:$X$522,1+$A$418+Assumptions!$B$80)),IF($F$418=1,$Y$418&gt;=INDEX($Y$395:$Y$522,1+$A$418-Assumptions!$B$81),$Y$418&gt;INDEX($Y$395:$Y$522,1+$A$418+Assumptions!$B$81)),IF($G$418=1,$Z$418&gt;=INDEX($Z$395:$Z$522,1+$A$418-Assumptions!$B$82),$Z$418&gt;INDEX($Z$395:$Z$522,1+$A$418+Assumptions!$B$82)),IF($H$418=1,$AA$418&gt;=INDEX($AA$395:$AA$522,1+$A$418-Assumptions!$B$83),$AA$418&gt;INDEX($AA$395:$AA$522,1+$A$418+Assumptions!$B$83))),1,0)</f>
        <v>0</v>
      </c>
      <c r="AG418" s="16"/>
      <c r="AH418" s="16"/>
      <c r="AI418" s="16"/>
    </row>
    <row r="419" customFormat="false" ht="23.85" hidden="true" customHeight="false" outlineLevel="0" collapsed="false">
      <c r="A419" s="6" t="n">
        <f aca="false">ROW()-ROW($A$395)+Assumptions!$B$4</f>
        <v>24</v>
      </c>
      <c r="B419" s="18" t="n">
        <f aca="false">MOD(QUOTIENT($A$419,Assumptions!$B$77),2)</f>
        <v>0</v>
      </c>
      <c r="C419" s="18" t="n">
        <f aca="false">MOD(QUOTIENT($A$419,Assumptions!$B$78),2)</f>
        <v>0</v>
      </c>
      <c r="D419" s="18" t="n">
        <f aca="false">MOD(QUOTIENT($A$419,Assumptions!$B$79),2)</f>
        <v>1</v>
      </c>
      <c r="E419" s="18" t="n">
        <f aca="false">MOD(QUOTIENT($A$419,Assumptions!$B$80),2)</f>
        <v>1</v>
      </c>
      <c r="F419" s="18" t="n">
        <f aca="false">MOD(QUOTIENT($A$419,Assumptions!$B$81),2)</f>
        <v>0</v>
      </c>
      <c r="G419" s="18" t="n">
        <f aca="false">MOD(QUOTIENT($A$419,Assumptions!$B$82),2)</f>
        <v>0</v>
      </c>
      <c r="H419" s="18" t="n">
        <f aca="false">MOD(QUOTIENT($A$419,Assumptions!$B$83),2)</f>
        <v>0</v>
      </c>
      <c r="I419" s="18" t="n">
        <f aca="false">IF($B$419=1,MIN(Assumptions!$B$67,MAX(Assumptions!$B$4,Assumptions!$B$26-(Assumptions!$B$4))),Assumptions!$B$4)</f>
        <v>0</v>
      </c>
      <c r="J419" s="18" t="n">
        <f aca="false">IF($C$419=1,MIN(Assumptions!$B$66,MAX(Assumptions!$B$4,Assumptions!$B$26-($I$419))),Assumptions!$B$4)</f>
        <v>0</v>
      </c>
      <c r="K419" s="18" t="n">
        <f aca="false">IF($D$419=1,MIN(Assumptions!$B$61,MAX(Assumptions!$B$4,Assumptions!$B$26-($I$419+$J$419))),Assumptions!$B$4)</f>
        <v>100000000</v>
      </c>
      <c r="L419" s="18" t="n">
        <f aca="false">IF($E$419=1,MIN(Assumptions!$B$56,MAX(Assumptions!$B$4,Assumptions!$B$26-($I$419+$J$419+$K$419))),Assumptions!$B$4)</f>
        <v>60000000</v>
      </c>
      <c r="M419" s="18" t="n">
        <f aca="false">IF($F$419=1,MIN(Assumptions!$B$51,MAX(Assumptions!$B$4,Assumptions!$B$26-($I$419+$J$419+$K$419+$L$419))),Assumptions!$B$4)</f>
        <v>0</v>
      </c>
      <c r="N419" s="18" t="n">
        <f aca="false">IF($G$419=1,MIN(Assumptions!$B$46,MAX(Assumptions!$B$4,Assumptions!$B$26-($I$419+$J$419+$K$419+$L$419+$M$419))),Assumptions!$B$4)</f>
        <v>0</v>
      </c>
      <c r="O419" s="18" t="n">
        <f aca="false">IF($H$419=1,MIN(Assumptions!$B$41,MAX(Assumptions!$B$4,Assumptions!$B$26-($I$419+$J$419+$K$419+$L$419+$M$419+$N$419))),Assumptions!$B$4)</f>
        <v>0</v>
      </c>
      <c r="P419" s="18" t="n">
        <f aca="false">$I$419+$J$419+$K$419+$L$419+$M$419+$N$419+$O$419</f>
        <v>160000000</v>
      </c>
      <c r="Q419" s="18" t="n">
        <f aca="false">MAX(Assumptions!$B$4,Assumptions!$B$26-$P$419)</f>
        <v>1840000000</v>
      </c>
      <c r="R419" s="18" t="n">
        <f aca="false">$J$120+$O$120+Assumptions!$B$20+IF($B$419=0,$D$120,Assumptions!$B$4)+IF($C$419=0,$AI$120,Assumptions!$B$4)+IF($D$419=0,$AF$120,Assumptions!$B$4)+IF($E$419=0,$AC$120,Assumptions!$B$4)+IF($F$419=0,$Z$120,Assumptions!$B$4)+IF($G$419=0,$W$120,Assumptions!$B$4)+IF($H$419=0,$T$120,Assumptions!$B$4)</f>
        <v>29211101.1755256</v>
      </c>
      <c r="S419" s="18" t="n">
        <f aca="false">IF($R$419&gt;Assumptions!$B$4,$Q$419/$R$419&gt;Assumptions!$B$13,FALSE())</f>
        <v>1</v>
      </c>
      <c r="T419" s="18" t="n">
        <f aca="false">IF($S$419,($Q$419+Assumptions!$B$14*Assumptions!$B$13)/($R$419+Assumptions!$B$14),IF($R$419&gt;Assumptions!$B$4,$Q$419/$R$419,Assumptions!$B$4))</f>
        <v>58.1026811336981</v>
      </c>
      <c r="U419" s="18" t="n">
        <f aca="false">IF($B$419=1,$I$419,$D$120*$T$419)</f>
        <v>46323412.4029993</v>
      </c>
      <c r="V419" s="18" t="n">
        <f aca="false">IF($C$419=1,$J$419,$AI$120*$T$419)</f>
        <v>356362352.364775</v>
      </c>
      <c r="W419" s="18" t="n">
        <f aca="false">IF($D$419=1,$K$419,$AF$120*$T$419)</f>
        <v>100000000</v>
      </c>
      <c r="X419" s="18" t="n">
        <f aca="false">IF($E$419=1,$L$419,$AC$120*$T$419)</f>
        <v>60000000</v>
      </c>
      <c r="Y419" s="18" t="n">
        <f aca="false">IF($F$419=1,$M$419,$Z$120*$T$419)</f>
        <v>174308043.401094</v>
      </c>
      <c r="Z419" s="18" t="n">
        <f aca="false">IF($G$419=1,$N$419,$W$120*$T$419)</f>
        <v>290513405.66849</v>
      </c>
      <c r="AA419" s="18" t="n">
        <f aca="false">IF($H$419=1,$O$419,$T$120*$T$419)</f>
        <v>290513405.66849</v>
      </c>
      <c r="AB419" s="18" t="n">
        <f aca="false">($J$120+$O$120)*$T$419</f>
        <v>16298547.4566226</v>
      </c>
      <c r="AC419" s="18" t="n">
        <f aca="false">Assumptions!$B$20*$T$419</f>
        <v>522924130.203283</v>
      </c>
      <c r="AD419" s="18" t="n">
        <f aca="false">IF($S$419,Assumptions!$B$14*($T$419-Assumptions!$B$13),Assumptions!$B$4)</f>
        <v>142756702.834245</v>
      </c>
      <c r="AE419" s="18" t="n">
        <f aca="false">$U$419+$V$419+$W$419+$X$419+$Y$419+$Z$419+$AA$419+$AB$419+$AC$419+$AD$419</f>
        <v>2000000000</v>
      </c>
      <c r="AF419" s="18" t="n">
        <f aca="false">IF(AND(IF($B$419=1,$U$419&gt;=INDEX($U$395:$U$522,1+$A$419-Assumptions!$B$77),$U$419&gt;INDEX($U$395:$U$522,1+$A$419+Assumptions!$B$77)),IF($C$419=1,$V$419&gt;=INDEX($V$395:$V$522,1+$A$419-Assumptions!$B$78),$V$419&gt;INDEX($V$395:$V$522,1+$A$419+Assumptions!$B$78)),IF($D$419=1,$W$419&gt;=INDEX($W$395:$W$522,1+$A$419-Assumptions!$B$79),$W$419&gt;INDEX($W$395:$W$522,1+$A$419+Assumptions!$B$79)),IF($E$419=1,$X$419&gt;=INDEX($X$395:$X$522,1+$A$419-Assumptions!$B$80),$X$419&gt;INDEX($X$395:$X$522,1+$A$419+Assumptions!$B$80)),IF($F$419=1,$Y$419&gt;=INDEX($Y$395:$Y$522,1+$A$419-Assumptions!$B$81),$Y$419&gt;INDEX($Y$395:$Y$522,1+$A$419+Assumptions!$B$81)),IF($G$419=1,$Z$419&gt;=INDEX($Z$395:$Z$522,1+$A$419-Assumptions!$B$82),$Z$419&gt;INDEX($Z$395:$Z$522,1+$A$419+Assumptions!$B$82)),IF($H$419=1,$AA$419&gt;=INDEX($AA$395:$AA$522,1+$A$419-Assumptions!$B$83),$AA$419&gt;INDEX($AA$395:$AA$522,1+$A$419+Assumptions!$B$83))),1,0)</f>
        <v>0</v>
      </c>
      <c r="AG419" s="16"/>
      <c r="AH419" s="16"/>
      <c r="AI419" s="16"/>
    </row>
    <row r="420" customFormat="false" ht="23.85" hidden="true" customHeight="false" outlineLevel="0" collapsed="false">
      <c r="A420" s="6" t="n">
        <f aca="false">ROW()-ROW($A$395)+Assumptions!$B$4</f>
        <v>25</v>
      </c>
      <c r="B420" s="18" t="n">
        <f aca="false">MOD(QUOTIENT($A$420,Assumptions!$B$77),2)</f>
        <v>0</v>
      </c>
      <c r="C420" s="18" t="n">
        <f aca="false">MOD(QUOTIENT($A$420,Assumptions!$B$78),2)</f>
        <v>0</v>
      </c>
      <c r="D420" s="18" t="n">
        <f aca="false">MOD(QUOTIENT($A$420,Assumptions!$B$79),2)</f>
        <v>1</v>
      </c>
      <c r="E420" s="18" t="n">
        <f aca="false">MOD(QUOTIENT($A$420,Assumptions!$B$80),2)</f>
        <v>1</v>
      </c>
      <c r="F420" s="18" t="n">
        <f aca="false">MOD(QUOTIENT($A$420,Assumptions!$B$81),2)</f>
        <v>0</v>
      </c>
      <c r="G420" s="18" t="n">
        <f aca="false">MOD(QUOTIENT($A$420,Assumptions!$B$82),2)</f>
        <v>0</v>
      </c>
      <c r="H420" s="18" t="n">
        <f aca="false">MOD(QUOTIENT($A$420,Assumptions!$B$83),2)</f>
        <v>1</v>
      </c>
      <c r="I420" s="18" t="n">
        <f aca="false">IF($B$420=1,MIN(Assumptions!$B$67,MAX(Assumptions!$B$4,Assumptions!$B$26-(Assumptions!$B$4))),Assumptions!$B$4)</f>
        <v>0</v>
      </c>
      <c r="J420" s="18" t="n">
        <f aca="false">IF($C$420=1,MIN(Assumptions!$B$66,MAX(Assumptions!$B$4,Assumptions!$B$26-($I$420))),Assumptions!$B$4)</f>
        <v>0</v>
      </c>
      <c r="K420" s="18" t="n">
        <f aca="false">IF($D$420=1,MIN(Assumptions!$B$61,MAX(Assumptions!$B$4,Assumptions!$B$26-($I$420+$J$420))),Assumptions!$B$4)</f>
        <v>100000000</v>
      </c>
      <c r="L420" s="18" t="n">
        <f aca="false">IF($E$420=1,MIN(Assumptions!$B$56,MAX(Assumptions!$B$4,Assumptions!$B$26-($I$420+$J$420+$K$420))),Assumptions!$B$4)</f>
        <v>60000000</v>
      </c>
      <c r="M420" s="18" t="n">
        <f aca="false">IF($F$420=1,MIN(Assumptions!$B$51,MAX(Assumptions!$B$4,Assumptions!$B$26-($I$420+$J$420+$K$420+$L$420))),Assumptions!$B$4)</f>
        <v>0</v>
      </c>
      <c r="N420" s="18" t="n">
        <f aca="false">IF($G$420=1,MIN(Assumptions!$B$46,MAX(Assumptions!$B$4,Assumptions!$B$26-($I$420+$J$420+$K$420+$L$420+$M$420))),Assumptions!$B$4)</f>
        <v>0</v>
      </c>
      <c r="O420" s="18" t="n">
        <f aca="false">IF($H$420=1,MIN(Assumptions!$B$41,MAX(Assumptions!$B$4,Assumptions!$B$26-($I$420+$J$420+$K$420+$L$420+$M$420+$N$420))),Assumptions!$B$4)</f>
        <v>5000000</v>
      </c>
      <c r="P420" s="18" t="n">
        <f aca="false">$I$420+$J$420+$K$420+$L$420+$M$420+$N$420+$O$420</f>
        <v>165000000</v>
      </c>
      <c r="Q420" s="18" t="n">
        <f aca="false">MAX(Assumptions!$B$4,Assumptions!$B$26-$P$420)</f>
        <v>1835000000</v>
      </c>
      <c r="R420" s="18" t="n">
        <f aca="false">$J$120+$O$120+Assumptions!$B$20+IF($B$420=0,$D$120,Assumptions!$B$4)+IF($C$420=0,$AI$120,Assumptions!$B$4)+IF($D$420=0,$AF$120,Assumptions!$B$4)+IF($E$420=0,$AC$120,Assumptions!$B$4)+IF($F$420=0,$Z$120,Assumptions!$B$4)+IF($G$420=0,$W$120,Assumptions!$B$4)+IF($H$420=0,$T$120,Assumptions!$B$4)</f>
        <v>24211101.1755256</v>
      </c>
      <c r="S420" s="18" t="n">
        <f aca="false">IF($R$420&gt;Assumptions!$B$4,$Q$420/$R$420&gt;Assumptions!$B$13,FALSE())</f>
        <v>1</v>
      </c>
      <c r="T420" s="18" t="n">
        <f aca="false">IF($S$420,($Q$420+Assumptions!$B$14*Assumptions!$B$13)/($R$420+Assumptions!$B$14),IF($R$420&gt;Assumptions!$B$4,$Q$420/$R$420,Assumptions!$B$4))</f>
        <v>68.7916229258132</v>
      </c>
      <c r="U420" s="18" t="n">
        <f aca="false">IF($B$420=1,$I$420,$D$120*$T$420)</f>
        <v>54845364.3874256</v>
      </c>
      <c r="V420" s="18" t="n">
        <f aca="false">IF($C$420=1,$J$420,$AI$120*$T$420)</f>
        <v>421921055.801596</v>
      </c>
      <c r="W420" s="18" t="n">
        <f aca="false">IF($D$420=1,$K$420,$AF$120*$T$420)</f>
        <v>100000000</v>
      </c>
      <c r="X420" s="18" t="n">
        <f aca="false">IF($E$420=1,$L$420,$AC$120*$T$420)</f>
        <v>60000000</v>
      </c>
      <c r="Y420" s="18" t="n">
        <f aca="false">IF($F$420=1,$M$420,$Z$120*$T$420)</f>
        <v>206374868.77744</v>
      </c>
      <c r="Z420" s="18" t="n">
        <f aca="false">IF($G$420=1,$N$420,$W$120*$T$420)</f>
        <v>343958114.629066</v>
      </c>
      <c r="AA420" s="18" t="n">
        <f aca="false">IF($H$420=1,$O$420,$T$120*$T$420)</f>
        <v>5000000</v>
      </c>
      <c r="AB420" s="18" t="n">
        <f aca="false">($J$120+$O$120)*$T$420</f>
        <v>19296932.7576208</v>
      </c>
      <c r="AC420" s="18" t="n">
        <f aca="false">Assumptions!$B$20*$T$420</f>
        <v>619124606.332319</v>
      </c>
      <c r="AD420" s="18" t="n">
        <f aca="false">IF($S$420,Assumptions!$B$14*($T$420-Assumptions!$B$13),Assumptions!$B$4)</f>
        <v>169479057.314533</v>
      </c>
      <c r="AE420" s="18" t="n">
        <f aca="false">$U$420+$V$420+$W$420+$X$420+$Y$420+$Z$420+$AA$420+$AB$420+$AC$420+$AD$420</f>
        <v>2000000000</v>
      </c>
      <c r="AF420" s="18" t="n">
        <f aca="false">IF(AND(IF($B$420=1,$U$420&gt;=INDEX($U$395:$U$522,1+$A$420-Assumptions!$B$77),$U$420&gt;INDEX($U$395:$U$522,1+$A$420+Assumptions!$B$77)),IF($C$420=1,$V$420&gt;=INDEX($V$395:$V$522,1+$A$420-Assumptions!$B$78),$V$420&gt;INDEX($V$395:$V$522,1+$A$420+Assumptions!$B$78)),IF($D$420=1,$W$420&gt;=INDEX($W$395:$W$522,1+$A$420-Assumptions!$B$79),$W$420&gt;INDEX($W$395:$W$522,1+$A$420+Assumptions!$B$79)),IF($E$420=1,$X$420&gt;=INDEX($X$395:$X$522,1+$A$420-Assumptions!$B$80),$X$420&gt;INDEX($X$395:$X$522,1+$A$420+Assumptions!$B$80)),IF($F$420=1,$Y$420&gt;=INDEX($Y$395:$Y$522,1+$A$420-Assumptions!$B$81),$Y$420&gt;INDEX($Y$395:$Y$522,1+$A$420+Assumptions!$B$81)),IF($G$420=1,$Z$420&gt;=INDEX($Z$395:$Z$522,1+$A$420-Assumptions!$B$82),$Z$420&gt;INDEX($Z$395:$Z$522,1+$A$420+Assumptions!$B$82)),IF($H$420=1,$AA$420&gt;=INDEX($AA$395:$AA$522,1+$A$420-Assumptions!$B$83),$AA$420&gt;INDEX($AA$395:$AA$522,1+$A$420+Assumptions!$B$83))),1,0)</f>
        <v>0</v>
      </c>
      <c r="AG420" s="16"/>
      <c r="AH420" s="16"/>
      <c r="AI420" s="16"/>
    </row>
    <row r="421" customFormat="false" ht="23.85" hidden="true" customHeight="false" outlineLevel="0" collapsed="false">
      <c r="A421" s="6" t="n">
        <f aca="false">ROW()-ROW($A$395)+Assumptions!$B$4</f>
        <v>26</v>
      </c>
      <c r="B421" s="18" t="n">
        <f aca="false">MOD(QUOTIENT($A$421,Assumptions!$B$77),2)</f>
        <v>0</v>
      </c>
      <c r="C421" s="18" t="n">
        <f aca="false">MOD(QUOTIENT($A$421,Assumptions!$B$78),2)</f>
        <v>0</v>
      </c>
      <c r="D421" s="18" t="n">
        <f aca="false">MOD(QUOTIENT($A$421,Assumptions!$B$79),2)</f>
        <v>1</v>
      </c>
      <c r="E421" s="18" t="n">
        <f aca="false">MOD(QUOTIENT($A$421,Assumptions!$B$80),2)</f>
        <v>1</v>
      </c>
      <c r="F421" s="18" t="n">
        <f aca="false">MOD(QUOTIENT($A$421,Assumptions!$B$81),2)</f>
        <v>0</v>
      </c>
      <c r="G421" s="18" t="n">
        <f aca="false">MOD(QUOTIENT($A$421,Assumptions!$B$82),2)</f>
        <v>1</v>
      </c>
      <c r="H421" s="18" t="n">
        <f aca="false">MOD(QUOTIENT($A$421,Assumptions!$B$83),2)</f>
        <v>0</v>
      </c>
      <c r="I421" s="18" t="n">
        <f aca="false">IF($B$421=1,MIN(Assumptions!$B$67,MAX(Assumptions!$B$4,Assumptions!$B$26-(Assumptions!$B$4))),Assumptions!$B$4)</f>
        <v>0</v>
      </c>
      <c r="J421" s="18" t="n">
        <f aca="false">IF($C$421=1,MIN(Assumptions!$B$66,MAX(Assumptions!$B$4,Assumptions!$B$26-($I$421))),Assumptions!$B$4)</f>
        <v>0</v>
      </c>
      <c r="K421" s="18" t="n">
        <f aca="false">IF($D$421=1,MIN(Assumptions!$B$61,MAX(Assumptions!$B$4,Assumptions!$B$26-($I$421+$J$421))),Assumptions!$B$4)</f>
        <v>100000000</v>
      </c>
      <c r="L421" s="18" t="n">
        <f aca="false">IF($E$421=1,MIN(Assumptions!$B$56,MAX(Assumptions!$B$4,Assumptions!$B$26-($I$421+$J$421+$K$421))),Assumptions!$B$4)</f>
        <v>60000000</v>
      </c>
      <c r="M421" s="18" t="n">
        <f aca="false">IF($F$421=1,MIN(Assumptions!$B$51,MAX(Assumptions!$B$4,Assumptions!$B$26-($I$421+$J$421+$K$421+$L$421))),Assumptions!$B$4)</f>
        <v>0</v>
      </c>
      <c r="N421" s="18" t="n">
        <f aca="false">IF($G$421=1,MIN(Assumptions!$B$46,MAX(Assumptions!$B$4,Assumptions!$B$26-($I$421+$J$421+$K$421+$L$421+$M$421))),Assumptions!$B$4)</f>
        <v>15000000</v>
      </c>
      <c r="O421" s="18" t="n">
        <f aca="false">IF($H$421=1,MIN(Assumptions!$B$41,MAX(Assumptions!$B$4,Assumptions!$B$26-($I$421+$J$421+$K$421+$L$421+$M$421+$N$421))),Assumptions!$B$4)</f>
        <v>0</v>
      </c>
      <c r="P421" s="18" t="n">
        <f aca="false">$I$421+$J$421+$K$421+$L$421+$M$421+$N$421+$O$421</f>
        <v>175000000</v>
      </c>
      <c r="Q421" s="18" t="n">
        <f aca="false">MAX(Assumptions!$B$4,Assumptions!$B$26-$P$421)</f>
        <v>1825000000</v>
      </c>
      <c r="R421" s="18" t="n">
        <f aca="false">$J$120+$O$120+Assumptions!$B$20+IF($B$421=0,$D$120,Assumptions!$B$4)+IF($C$421=0,$AI$120,Assumptions!$B$4)+IF($D$421=0,$AF$120,Assumptions!$B$4)+IF($E$421=0,$AC$120,Assumptions!$B$4)+IF($F$421=0,$Z$120,Assumptions!$B$4)+IF($G$421=0,$W$120,Assumptions!$B$4)+IF($H$421=0,$T$120,Assumptions!$B$4)</f>
        <v>24211101.1755256</v>
      </c>
      <c r="S421" s="18" t="n">
        <f aca="false">IF($R$421&gt;Assumptions!$B$4,$Q$421/$R$421&gt;Assumptions!$B$13,FALSE())</f>
        <v>1</v>
      </c>
      <c r="T421" s="18" t="n">
        <f aca="false">IF($S$421,($Q$421+Assumptions!$B$14*Assumptions!$B$13)/($R$421+Assumptions!$B$14),IF($R$421&gt;Assumptions!$B$4,$Q$421/$R$421,Assumptions!$B$4))</f>
        <v>68.4172467466251</v>
      </c>
      <c r="U421" s="18" t="n">
        <f aca="false">IF($B$421=1,$I$421,$D$120*$T$421)</f>
        <v>54546886.2138886</v>
      </c>
      <c r="V421" s="18" t="n">
        <f aca="false">IF($C$421=1,$J$421,$AI$120*$T$421)</f>
        <v>419624886.790431</v>
      </c>
      <c r="W421" s="18" t="n">
        <f aca="false">IF($D$421=1,$K$421,$AF$120*$T$421)</f>
        <v>100000000</v>
      </c>
      <c r="X421" s="18" t="n">
        <f aca="false">IF($E$421=1,$L$421,$AC$120*$T$421)</f>
        <v>60000000</v>
      </c>
      <c r="Y421" s="18" t="n">
        <f aca="false">IF($F$421=1,$M$421,$Z$120*$T$421)</f>
        <v>205251740.239875</v>
      </c>
      <c r="Z421" s="18" t="n">
        <f aca="false">IF($G$421=1,$N$421,$W$120*$T$421)</f>
        <v>15000000</v>
      </c>
      <c r="AA421" s="18" t="n">
        <f aca="false">IF($H$421=1,$O$421,$T$120*$T$421)</f>
        <v>342086233.733126</v>
      </c>
      <c r="AB421" s="18" t="n">
        <f aca="false">($J$120+$O$120)*$T$421</f>
        <v>19191915.4364909</v>
      </c>
      <c r="AC421" s="18" t="n">
        <f aca="false">Assumptions!$B$20*$T$421</f>
        <v>615755220.719626</v>
      </c>
      <c r="AD421" s="18" t="n">
        <f aca="false">IF($S$421,Assumptions!$B$14*($T$421-Assumptions!$B$13),Assumptions!$B$4)</f>
        <v>168543116.866563</v>
      </c>
      <c r="AE421" s="18" t="n">
        <f aca="false">$U$421+$V$421+$W$421+$X$421+$Y$421+$Z$421+$AA$421+$AB$421+$AC$421+$AD$421</f>
        <v>2000000000</v>
      </c>
      <c r="AF421" s="18" t="n">
        <f aca="false">IF(AND(IF($B$421=1,$U$421&gt;=INDEX($U$395:$U$522,1+$A$421-Assumptions!$B$77),$U$421&gt;INDEX($U$395:$U$522,1+$A$421+Assumptions!$B$77)),IF($C$421=1,$V$421&gt;=INDEX($V$395:$V$522,1+$A$421-Assumptions!$B$78),$V$421&gt;INDEX($V$395:$V$522,1+$A$421+Assumptions!$B$78)),IF($D$421=1,$W$421&gt;=INDEX($W$395:$W$522,1+$A$421-Assumptions!$B$79),$W$421&gt;INDEX($W$395:$W$522,1+$A$421+Assumptions!$B$79)),IF($E$421=1,$X$421&gt;=INDEX($X$395:$X$522,1+$A$421-Assumptions!$B$80),$X$421&gt;INDEX($X$395:$X$522,1+$A$421+Assumptions!$B$80)),IF($F$421=1,$Y$421&gt;=INDEX($Y$395:$Y$522,1+$A$421-Assumptions!$B$81),$Y$421&gt;INDEX($Y$395:$Y$522,1+$A$421+Assumptions!$B$81)),IF($G$421=1,$Z$421&gt;=INDEX($Z$395:$Z$522,1+$A$421-Assumptions!$B$82),$Z$421&gt;INDEX($Z$395:$Z$522,1+$A$421+Assumptions!$B$82)),IF($H$421=1,$AA$421&gt;=INDEX($AA$395:$AA$522,1+$A$421-Assumptions!$B$83),$AA$421&gt;INDEX($AA$395:$AA$522,1+$A$421+Assumptions!$B$83))),1,0)</f>
        <v>0</v>
      </c>
      <c r="AG421" s="16"/>
      <c r="AH421" s="16"/>
      <c r="AI421" s="16"/>
    </row>
    <row r="422" customFormat="false" ht="23.85" hidden="true" customHeight="false" outlineLevel="0" collapsed="false">
      <c r="A422" s="6" t="n">
        <f aca="false">ROW()-ROW($A$395)+Assumptions!$B$4</f>
        <v>27</v>
      </c>
      <c r="B422" s="18" t="n">
        <f aca="false">MOD(QUOTIENT($A$422,Assumptions!$B$77),2)</f>
        <v>0</v>
      </c>
      <c r="C422" s="18" t="n">
        <f aca="false">MOD(QUOTIENT($A$422,Assumptions!$B$78),2)</f>
        <v>0</v>
      </c>
      <c r="D422" s="18" t="n">
        <f aca="false">MOD(QUOTIENT($A$422,Assumptions!$B$79),2)</f>
        <v>1</v>
      </c>
      <c r="E422" s="18" t="n">
        <f aca="false">MOD(QUOTIENT($A$422,Assumptions!$B$80),2)</f>
        <v>1</v>
      </c>
      <c r="F422" s="18" t="n">
        <f aca="false">MOD(QUOTIENT($A$422,Assumptions!$B$81),2)</f>
        <v>0</v>
      </c>
      <c r="G422" s="18" t="n">
        <f aca="false">MOD(QUOTIENT($A$422,Assumptions!$B$82),2)</f>
        <v>1</v>
      </c>
      <c r="H422" s="18" t="n">
        <f aca="false">MOD(QUOTIENT($A$422,Assumptions!$B$83),2)</f>
        <v>1</v>
      </c>
      <c r="I422" s="18" t="n">
        <f aca="false">IF($B$422=1,MIN(Assumptions!$B$67,MAX(Assumptions!$B$4,Assumptions!$B$26-(Assumptions!$B$4))),Assumptions!$B$4)</f>
        <v>0</v>
      </c>
      <c r="J422" s="18" t="n">
        <f aca="false">IF($C$422=1,MIN(Assumptions!$B$66,MAX(Assumptions!$B$4,Assumptions!$B$26-($I$422))),Assumptions!$B$4)</f>
        <v>0</v>
      </c>
      <c r="K422" s="18" t="n">
        <f aca="false">IF($D$422=1,MIN(Assumptions!$B$61,MAX(Assumptions!$B$4,Assumptions!$B$26-($I$422+$J$422))),Assumptions!$B$4)</f>
        <v>100000000</v>
      </c>
      <c r="L422" s="18" t="n">
        <f aca="false">IF($E$422=1,MIN(Assumptions!$B$56,MAX(Assumptions!$B$4,Assumptions!$B$26-($I$422+$J$422+$K$422))),Assumptions!$B$4)</f>
        <v>60000000</v>
      </c>
      <c r="M422" s="18" t="n">
        <f aca="false">IF($F$422=1,MIN(Assumptions!$B$51,MAX(Assumptions!$B$4,Assumptions!$B$26-($I$422+$J$422+$K$422+$L$422))),Assumptions!$B$4)</f>
        <v>0</v>
      </c>
      <c r="N422" s="18" t="n">
        <f aca="false">IF($G$422=1,MIN(Assumptions!$B$46,MAX(Assumptions!$B$4,Assumptions!$B$26-($I$422+$J$422+$K$422+$L$422+$M$422))),Assumptions!$B$4)</f>
        <v>15000000</v>
      </c>
      <c r="O422" s="18" t="n">
        <f aca="false">IF($H$422=1,MIN(Assumptions!$B$41,MAX(Assumptions!$B$4,Assumptions!$B$26-($I$422+$J$422+$K$422+$L$422+$M$422+$N$422))),Assumptions!$B$4)</f>
        <v>5000000</v>
      </c>
      <c r="P422" s="18" t="n">
        <f aca="false">$I$422+$J$422+$K$422+$L$422+$M$422+$N$422+$O$422</f>
        <v>180000000</v>
      </c>
      <c r="Q422" s="18" t="n">
        <f aca="false">MAX(Assumptions!$B$4,Assumptions!$B$26-$P$422)</f>
        <v>1820000000</v>
      </c>
      <c r="R422" s="18" t="n">
        <f aca="false">$J$120+$O$120+Assumptions!$B$20+IF($B$422=0,$D$120,Assumptions!$B$4)+IF($C$422=0,$AI$120,Assumptions!$B$4)+IF($D$422=0,$AF$120,Assumptions!$B$4)+IF($E$422=0,$AC$120,Assumptions!$B$4)+IF($F$422=0,$Z$120,Assumptions!$B$4)+IF($G$422=0,$W$120,Assumptions!$B$4)+IF($H$422=0,$T$120,Assumptions!$B$4)</f>
        <v>19211101.1755256</v>
      </c>
      <c r="S422" s="18" t="n">
        <f aca="false">IF($R$422&gt;Assumptions!$B$4,$Q$422/$R$422&gt;Assumptions!$B$13,FALSE())</f>
        <v>1</v>
      </c>
      <c r="T422" s="18" t="n">
        <f aca="false">IF($S$422,($Q$422+Assumptions!$B$14*Assumptions!$B$13)/($R$422+Assumptions!$B$14),IF($R$422&gt;Assumptions!$B$4,$Q$422/$R$422,Assumptions!$B$4))</f>
        <v>83.9432318640044</v>
      </c>
      <c r="U422" s="18" t="n">
        <f aca="false">IF($B$422=1,$I$422,$D$120*$T$422)</f>
        <v>66925258.3909009</v>
      </c>
      <c r="V422" s="18" t="n">
        <f aca="false">IF($C$422=1,$J$422,$AI$120*$T$422)</f>
        <v>514850726.136437</v>
      </c>
      <c r="W422" s="18" t="n">
        <f aca="false">IF($D$422=1,$K$422,$AF$120*$T$422)</f>
        <v>100000000</v>
      </c>
      <c r="X422" s="18" t="n">
        <f aca="false">IF($E$422=1,$L$422,$AC$120*$T$422)</f>
        <v>60000000</v>
      </c>
      <c r="Y422" s="18" t="n">
        <f aca="false">IF($F$422=1,$M$422,$Z$120*$T$422)</f>
        <v>251829695.592013</v>
      </c>
      <c r="Z422" s="18" t="n">
        <f aca="false">IF($G$422=1,$N$422,$W$120*$T$422)</f>
        <v>15000000</v>
      </c>
      <c r="AA422" s="18" t="n">
        <f aca="false">IF($H$422=1,$O$422,$T$120*$T$422)</f>
        <v>5000000</v>
      </c>
      <c r="AB422" s="18" t="n">
        <f aca="false">($J$120+$O$120)*$T$422</f>
        <v>23547153.4445982</v>
      </c>
      <c r="AC422" s="18" t="n">
        <f aca="false">Assumptions!$B$20*$T$422</f>
        <v>755489086.77604</v>
      </c>
      <c r="AD422" s="18" t="n">
        <f aca="false">IF($S$422,Assumptions!$B$14*($T$422-Assumptions!$B$13),Assumptions!$B$4)</f>
        <v>207358079.660011</v>
      </c>
      <c r="AE422" s="18" t="n">
        <f aca="false">$U$422+$V$422+$W$422+$X$422+$Y$422+$Z$422+$AA$422+$AB$422+$AC$422+$AD$422</f>
        <v>2000000000</v>
      </c>
      <c r="AF422" s="18" t="n">
        <f aca="false">IF(AND(IF($B$422=1,$U$422&gt;=INDEX($U$395:$U$522,1+$A$422-Assumptions!$B$77),$U$422&gt;INDEX($U$395:$U$522,1+$A$422+Assumptions!$B$77)),IF($C$422=1,$V$422&gt;=INDEX($V$395:$V$522,1+$A$422-Assumptions!$B$78),$V$422&gt;INDEX($V$395:$V$522,1+$A$422+Assumptions!$B$78)),IF($D$422=1,$W$422&gt;=INDEX($W$395:$W$522,1+$A$422-Assumptions!$B$79),$W$422&gt;INDEX($W$395:$W$522,1+$A$422+Assumptions!$B$79)),IF($E$422=1,$X$422&gt;=INDEX($X$395:$X$522,1+$A$422-Assumptions!$B$80),$X$422&gt;INDEX($X$395:$X$522,1+$A$422+Assumptions!$B$80)),IF($F$422=1,$Y$422&gt;=INDEX($Y$395:$Y$522,1+$A$422-Assumptions!$B$81),$Y$422&gt;INDEX($Y$395:$Y$522,1+$A$422+Assumptions!$B$81)),IF($G$422=1,$Z$422&gt;=INDEX($Z$395:$Z$522,1+$A$422-Assumptions!$B$82),$Z$422&gt;INDEX($Z$395:$Z$522,1+$A$422+Assumptions!$B$82)),IF($H$422=1,$AA$422&gt;=INDEX($AA$395:$AA$522,1+$A$422-Assumptions!$B$83),$AA$422&gt;INDEX($AA$395:$AA$522,1+$A$422+Assumptions!$B$83))),1,0)</f>
        <v>0</v>
      </c>
      <c r="AG422" s="16"/>
      <c r="AH422" s="16"/>
      <c r="AI422" s="16"/>
    </row>
    <row r="423" customFormat="false" ht="23.85" hidden="true" customHeight="false" outlineLevel="0" collapsed="false">
      <c r="A423" s="6" t="n">
        <f aca="false">ROW()-ROW($A$395)+Assumptions!$B$4</f>
        <v>28</v>
      </c>
      <c r="B423" s="18" t="n">
        <f aca="false">MOD(QUOTIENT($A$423,Assumptions!$B$77),2)</f>
        <v>0</v>
      </c>
      <c r="C423" s="18" t="n">
        <f aca="false">MOD(QUOTIENT($A$423,Assumptions!$B$78),2)</f>
        <v>0</v>
      </c>
      <c r="D423" s="18" t="n">
        <f aca="false">MOD(QUOTIENT($A$423,Assumptions!$B$79),2)</f>
        <v>1</v>
      </c>
      <c r="E423" s="18" t="n">
        <f aca="false">MOD(QUOTIENT($A$423,Assumptions!$B$80),2)</f>
        <v>1</v>
      </c>
      <c r="F423" s="18" t="n">
        <f aca="false">MOD(QUOTIENT($A$423,Assumptions!$B$81),2)</f>
        <v>1</v>
      </c>
      <c r="G423" s="18" t="n">
        <f aca="false">MOD(QUOTIENT($A$423,Assumptions!$B$82),2)</f>
        <v>0</v>
      </c>
      <c r="H423" s="18" t="n">
        <f aca="false">MOD(QUOTIENT($A$423,Assumptions!$B$83),2)</f>
        <v>0</v>
      </c>
      <c r="I423" s="18" t="n">
        <f aca="false">IF($B$423=1,MIN(Assumptions!$B$67,MAX(Assumptions!$B$4,Assumptions!$B$26-(Assumptions!$B$4))),Assumptions!$B$4)</f>
        <v>0</v>
      </c>
      <c r="J423" s="18" t="n">
        <f aca="false">IF($C$423=1,MIN(Assumptions!$B$66,MAX(Assumptions!$B$4,Assumptions!$B$26-($I$423))),Assumptions!$B$4)</f>
        <v>0</v>
      </c>
      <c r="K423" s="18" t="n">
        <f aca="false">IF($D$423=1,MIN(Assumptions!$B$61,MAX(Assumptions!$B$4,Assumptions!$B$26-($I$423+$J$423))),Assumptions!$B$4)</f>
        <v>100000000</v>
      </c>
      <c r="L423" s="18" t="n">
        <f aca="false">IF($E$423=1,MIN(Assumptions!$B$56,MAX(Assumptions!$B$4,Assumptions!$B$26-($I$423+$J$423+$K$423))),Assumptions!$B$4)</f>
        <v>60000000</v>
      </c>
      <c r="M423" s="18" t="n">
        <f aca="false">IF($F$423=1,MIN(Assumptions!$B$51,MAX(Assumptions!$B$4,Assumptions!$B$26-($I$423+$J$423+$K$423+$L$423))),Assumptions!$B$4)</f>
        <v>30000000</v>
      </c>
      <c r="N423" s="18" t="n">
        <f aca="false">IF($G$423=1,MIN(Assumptions!$B$46,MAX(Assumptions!$B$4,Assumptions!$B$26-($I$423+$J$423+$K$423+$L$423+$M$423))),Assumptions!$B$4)</f>
        <v>0</v>
      </c>
      <c r="O423" s="18" t="n">
        <f aca="false">IF($H$423=1,MIN(Assumptions!$B$41,MAX(Assumptions!$B$4,Assumptions!$B$26-($I$423+$J$423+$K$423+$L$423+$M$423+$N$423))),Assumptions!$B$4)</f>
        <v>0</v>
      </c>
      <c r="P423" s="18" t="n">
        <f aca="false">$I$423+$J$423+$K$423+$L$423+$M$423+$N$423+$O$423</f>
        <v>190000000</v>
      </c>
      <c r="Q423" s="18" t="n">
        <f aca="false">MAX(Assumptions!$B$4,Assumptions!$B$26-$P$423)</f>
        <v>1810000000</v>
      </c>
      <c r="R423" s="18" t="n">
        <f aca="false">$J$120+$O$120+Assumptions!$B$20+IF($B$423=0,$D$120,Assumptions!$B$4)+IF($C$423=0,$AI$120,Assumptions!$B$4)+IF($D$423=0,$AF$120,Assumptions!$B$4)+IF($E$423=0,$AC$120,Assumptions!$B$4)+IF($F$423=0,$Z$120,Assumptions!$B$4)+IF($G$423=0,$W$120,Assumptions!$B$4)+IF($H$423=0,$T$120,Assumptions!$B$4)</f>
        <v>26211101.1755256</v>
      </c>
      <c r="S423" s="18" t="n">
        <f aca="false">IF($R$423&gt;Assumptions!$B$4,$Q$423/$R$423&gt;Assumptions!$B$13,FALSE())</f>
        <v>1</v>
      </c>
      <c r="T423" s="18" t="n">
        <f aca="false">IF($S$423,($Q$423+Assumptions!$B$14*Assumptions!$B$13)/($R$423+Assumptions!$B$14),IF($R$423&gt;Assumptions!$B$4,$Q$423/$R$423,Assumptions!$B$4))</f>
        <v>63.1288918150254</v>
      </c>
      <c r="U423" s="18" t="n">
        <f aca="false">IF($B$423=1,$I$423,$D$120*$T$423)</f>
        <v>50330649.6883102</v>
      </c>
      <c r="V423" s="18" t="n">
        <f aca="false">IF($C$423=1,$J$423,$AI$120*$T$423)</f>
        <v>387189712.254711</v>
      </c>
      <c r="W423" s="18" t="n">
        <f aca="false">IF($D$423=1,$K$423,$AF$120*$T$423)</f>
        <v>100000000</v>
      </c>
      <c r="X423" s="18" t="n">
        <f aca="false">IF($E$423=1,$L$423,$AC$120*$T$423)</f>
        <v>60000000</v>
      </c>
      <c r="Y423" s="18" t="n">
        <f aca="false">IF($F$423=1,$M$423,$Z$120*$T$423)</f>
        <v>30000000</v>
      </c>
      <c r="Z423" s="18" t="n">
        <f aca="false">IF($G$423=1,$N$423,$W$120*$T$423)</f>
        <v>315644459.075127</v>
      </c>
      <c r="AA423" s="18" t="n">
        <f aca="false">IF($H$423=1,$O$423,$T$120*$T$423)</f>
        <v>315644459.075127</v>
      </c>
      <c r="AB423" s="18" t="n">
        <f aca="false">($J$120+$O$120)*$T$423</f>
        <v>17708464.0339333</v>
      </c>
      <c r="AC423" s="18" t="n">
        <f aca="false">Assumptions!$B$20*$T$423</f>
        <v>568160026.335228</v>
      </c>
      <c r="AD423" s="18" t="n">
        <f aca="false">IF($S$423,Assumptions!$B$14*($T$423-Assumptions!$B$13),Assumptions!$B$4)</f>
        <v>155322229.537563</v>
      </c>
      <c r="AE423" s="18" t="n">
        <f aca="false">$U$423+$V$423+$W$423+$X$423+$Y$423+$Z$423+$AA$423+$AB$423+$AC$423+$AD$423</f>
        <v>2000000000</v>
      </c>
      <c r="AF423" s="18" t="n">
        <f aca="false">IF(AND(IF($B$423=1,$U$423&gt;=INDEX($U$395:$U$522,1+$A$423-Assumptions!$B$77),$U$423&gt;INDEX($U$395:$U$522,1+$A$423+Assumptions!$B$77)),IF($C$423=1,$V$423&gt;=INDEX($V$395:$V$522,1+$A$423-Assumptions!$B$78),$V$423&gt;INDEX($V$395:$V$522,1+$A$423+Assumptions!$B$78)),IF($D$423=1,$W$423&gt;=INDEX($W$395:$W$522,1+$A$423-Assumptions!$B$79),$W$423&gt;INDEX($W$395:$W$522,1+$A$423+Assumptions!$B$79)),IF($E$423=1,$X$423&gt;=INDEX($X$395:$X$522,1+$A$423-Assumptions!$B$80),$X$423&gt;INDEX($X$395:$X$522,1+$A$423+Assumptions!$B$80)),IF($F$423=1,$Y$423&gt;=INDEX($Y$395:$Y$522,1+$A$423-Assumptions!$B$81),$Y$423&gt;INDEX($Y$395:$Y$522,1+$A$423+Assumptions!$B$81)),IF($G$423=1,$Z$423&gt;=INDEX($Z$395:$Z$522,1+$A$423-Assumptions!$B$82),$Z$423&gt;INDEX($Z$395:$Z$522,1+$A$423+Assumptions!$B$82)),IF($H$423=1,$AA$423&gt;=INDEX($AA$395:$AA$522,1+$A$423-Assumptions!$B$83),$AA$423&gt;INDEX($AA$395:$AA$522,1+$A$423+Assumptions!$B$83))),1,0)</f>
        <v>0</v>
      </c>
      <c r="AG423" s="16"/>
      <c r="AH423" s="16"/>
      <c r="AI423" s="16"/>
    </row>
    <row r="424" customFormat="false" ht="23.85" hidden="true" customHeight="false" outlineLevel="0" collapsed="false">
      <c r="A424" s="6" t="n">
        <f aca="false">ROW()-ROW($A$395)+Assumptions!$B$4</f>
        <v>29</v>
      </c>
      <c r="B424" s="18" t="n">
        <f aca="false">MOD(QUOTIENT($A$424,Assumptions!$B$77),2)</f>
        <v>0</v>
      </c>
      <c r="C424" s="18" t="n">
        <f aca="false">MOD(QUOTIENT($A$424,Assumptions!$B$78),2)</f>
        <v>0</v>
      </c>
      <c r="D424" s="18" t="n">
        <f aca="false">MOD(QUOTIENT($A$424,Assumptions!$B$79),2)</f>
        <v>1</v>
      </c>
      <c r="E424" s="18" t="n">
        <f aca="false">MOD(QUOTIENT($A$424,Assumptions!$B$80),2)</f>
        <v>1</v>
      </c>
      <c r="F424" s="18" t="n">
        <f aca="false">MOD(QUOTIENT($A$424,Assumptions!$B$81),2)</f>
        <v>1</v>
      </c>
      <c r="G424" s="18" t="n">
        <f aca="false">MOD(QUOTIENT($A$424,Assumptions!$B$82),2)</f>
        <v>0</v>
      </c>
      <c r="H424" s="18" t="n">
        <f aca="false">MOD(QUOTIENT($A$424,Assumptions!$B$83),2)</f>
        <v>1</v>
      </c>
      <c r="I424" s="18" t="n">
        <f aca="false">IF($B$424=1,MIN(Assumptions!$B$67,MAX(Assumptions!$B$4,Assumptions!$B$26-(Assumptions!$B$4))),Assumptions!$B$4)</f>
        <v>0</v>
      </c>
      <c r="J424" s="18" t="n">
        <f aca="false">IF($C$424=1,MIN(Assumptions!$B$66,MAX(Assumptions!$B$4,Assumptions!$B$26-($I$424))),Assumptions!$B$4)</f>
        <v>0</v>
      </c>
      <c r="K424" s="18" t="n">
        <f aca="false">IF($D$424=1,MIN(Assumptions!$B$61,MAX(Assumptions!$B$4,Assumptions!$B$26-($I$424+$J$424))),Assumptions!$B$4)</f>
        <v>100000000</v>
      </c>
      <c r="L424" s="18" t="n">
        <f aca="false">IF($E$424=1,MIN(Assumptions!$B$56,MAX(Assumptions!$B$4,Assumptions!$B$26-($I$424+$J$424+$K$424))),Assumptions!$B$4)</f>
        <v>60000000</v>
      </c>
      <c r="M424" s="18" t="n">
        <f aca="false">IF($F$424=1,MIN(Assumptions!$B$51,MAX(Assumptions!$B$4,Assumptions!$B$26-($I$424+$J$424+$K$424+$L$424))),Assumptions!$B$4)</f>
        <v>30000000</v>
      </c>
      <c r="N424" s="18" t="n">
        <f aca="false">IF($G$424=1,MIN(Assumptions!$B$46,MAX(Assumptions!$B$4,Assumptions!$B$26-($I$424+$J$424+$K$424+$L$424+$M$424))),Assumptions!$B$4)</f>
        <v>0</v>
      </c>
      <c r="O424" s="18" t="n">
        <f aca="false">IF($H$424=1,MIN(Assumptions!$B$41,MAX(Assumptions!$B$4,Assumptions!$B$26-($I$424+$J$424+$K$424+$L$424+$M$424+$N$424))),Assumptions!$B$4)</f>
        <v>5000000</v>
      </c>
      <c r="P424" s="18" t="n">
        <f aca="false">$I$424+$J$424+$K$424+$L$424+$M$424+$N$424+$O$424</f>
        <v>195000000</v>
      </c>
      <c r="Q424" s="18" t="n">
        <f aca="false">MAX(Assumptions!$B$4,Assumptions!$B$26-$P$424)</f>
        <v>1805000000</v>
      </c>
      <c r="R424" s="18" t="n">
        <f aca="false">$J$120+$O$120+Assumptions!$B$20+IF($B$424=0,$D$120,Assumptions!$B$4)+IF($C$424=0,$AI$120,Assumptions!$B$4)+IF($D$424=0,$AF$120,Assumptions!$B$4)+IF($E$424=0,$AC$120,Assumptions!$B$4)+IF($F$424=0,$Z$120,Assumptions!$B$4)+IF($G$424=0,$W$120,Assumptions!$B$4)+IF($H$424=0,$T$120,Assumptions!$B$4)</f>
        <v>21211101.1755256</v>
      </c>
      <c r="S424" s="18" t="n">
        <f aca="false">IF($R$424&gt;Assumptions!$B$4,$Q$424/$R$424&gt;Assumptions!$B$13,FALSE())</f>
        <v>1</v>
      </c>
      <c r="T424" s="18" t="n">
        <f aca="false">IF($S$424,($Q$424+Assumptions!$B$14*Assumptions!$B$13)/($R$424+Assumptions!$B$14),IF($R$424&gt;Assumptions!$B$4,$Q$424/$R$424,Assumptions!$B$4))</f>
        <v>76.2301162910852</v>
      </c>
      <c r="U424" s="18" t="n">
        <f aca="false">IF($B$424=1,$I$424,$D$120*$T$424)</f>
        <v>60775837.6305376</v>
      </c>
      <c r="V424" s="18" t="n">
        <f aca="false">IF($C$424=1,$J$424,$AI$120*$T$424)</f>
        <v>467543717.991632</v>
      </c>
      <c r="W424" s="18" t="n">
        <f aca="false">IF($D$424=1,$K$424,$AF$120*$T$424)</f>
        <v>100000000</v>
      </c>
      <c r="X424" s="18" t="n">
        <f aca="false">IF($E$424=1,$L$424,$AC$120*$T$424)</f>
        <v>60000000</v>
      </c>
      <c r="Y424" s="18" t="n">
        <f aca="false">IF($F$424=1,$M$424,$Z$120*$T$424)</f>
        <v>30000000</v>
      </c>
      <c r="Z424" s="18" t="n">
        <f aca="false">IF($G$424=1,$N$424,$W$120*$T$424)</f>
        <v>381150581.455426</v>
      </c>
      <c r="AA424" s="18" t="n">
        <f aca="false">IF($H$424=1,$O$424,$T$120*$T$424)</f>
        <v>5000000</v>
      </c>
      <c r="AB424" s="18" t="n">
        <f aca="false">($J$120+$O$120)*$T$424</f>
        <v>21383525.5749244</v>
      </c>
      <c r="AC424" s="18" t="n">
        <f aca="false">Assumptions!$B$20*$T$424</f>
        <v>686071046.619767</v>
      </c>
      <c r="AD424" s="18" t="n">
        <f aca="false">IF($S$424,Assumptions!$B$14*($T$424-Assumptions!$B$13),Assumptions!$B$4)</f>
        <v>188075290.727713</v>
      </c>
      <c r="AE424" s="18" t="n">
        <f aca="false">$U$424+$V$424+$W$424+$X$424+$Y$424+$Z$424+$AA$424+$AB$424+$AC$424+$AD$424</f>
        <v>2000000000</v>
      </c>
      <c r="AF424" s="18" t="n">
        <f aca="false">IF(AND(IF($B$424=1,$U$424&gt;=INDEX($U$395:$U$522,1+$A$424-Assumptions!$B$77),$U$424&gt;INDEX($U$395:$U$522,1+$A$424+Assumptions!$B$77)),IF($C$424=1,$V$424&gt;=INDEX($V$395:$V$522,1+$A$424-Assumptions!$B$78),$V$424&gt;INDEX($V$395:$V$522,1+$A$424+Assumptions!$B$78)),IF($D$424=1,$W$424&gt;=INDEX($W$395:$W$522,1+$A$424-Assumptions!$B$79),$W$424&gt;INDEX($W$395:$W$522,1+$A$424+Assumptions!$B$79)),IF($E$424=1,$X$424&gt;=INDEX($X$395:$X$522,1+$A$424-Assumptions!$B$80),$X$424&gt;INDEX($X$395:$X$522,1+$A$424+Assumptions!$B$80)),IF($F$424=1,$Y$424&gt;=INDEX($Y$395:$Y$522,1+$A$424-Assumptions!$B$81),$Y$424&gt;INDEX($Y$395:$Y$522,1+$A$424+Assumptions!$B$81)),IF($G$424=1,$Z$424&gt;=INDEX($Z$395:$Z$522,1+$A$424-Assumptions!$B$82),$Z$424&gt;INDEX($Z$395:$Z$522,1+$A$424+Assumptions!$B$82)),IF($H$424=1,$AA$424&gt;=INDEX($AA$395:$AA$522,1+$A$424-Assumptions!$B$83),$AA$424&gt;INDEX($AA$395:$AA$522,1+$A$424+Assumptions!$B$83))),1,0)</f>
        <v>0</v>
      </c>
      <c r="AG424" s="16"/>
      <c r="AH424" s="16"/>
      <c r="AI424" s="16"/>
    </row>
    <row r="425" customFormat="false" ht="23.85" hidden="true" customHeight="false" outlineLevel="0" collapsed="false">
      <c r="A425" s="6" t="n">
        <f aca="false">ROW()-ROW($A$395)+Assumptions!$B$4</f>
        <v>30</v>
      </c>
      <c r="B425" s="18" t="n">
        <f aca="false">MOD(QUOTIENT($A$425,Assumptions!$B$77),2)</f>
        <v>0</v>
      </c>
      <c r="C425" s="18" t="n">
        <f aca="false">MOD(QUOTIENT($A$425,Assumptions!$B$78),2)</f>
        <v>0</v>
      </c>
      <c r="D425" s="18" t="n">
        <f aca="false">MOD(QUOTIENT($A$425,Assumptions!$B$79),2)</f>
        <v>1</v>
      </c>
      <c r="E425" s="18" t="n">
        <f aca="false">MOD(QUOTIENT($A$425,Assumptions!$B$80),2)</f>
        <v>1</v>
      </c>
      <c r="F425" s="18" t="n">
        <f aca="false">MOD(QUOTIENT($A$425,Assumptions!$B$81),2)</f>
        <v>1</v>
      </c>
      <c r="G425" s="18" t="n">
        <f aca="false">MOD(QUOTIENT($A$425,Assumptions!$B$82),2)</f>
        <v>1</v>
      </c>
      <c r="H425" s="18" t="n">
        <f aca="false">MOD(QUOTIENT($A$425,Assumptions!$B$83),2)</f>
        <v>0</v>
      </c>
      <c r="I425" s="18" t="n">
        <f aca="false">IF($B$425=1,MIN(Assumptions!$B$67,MAX(Assumptions!$B$4,Assumptions!$B$26-(Assumptions!$B$4))),Assumptions!$B$4)</f>
        <v>0</v>
      </c>
      <c r="J425" s="18" t="n">
        <f aca="false">IF($C$425=1,MIN(Assumptions!$B$66,MAX(Assumptions!$B$4,Assumptions!$B$26-($I$425))),Assumptions!$B$4)</f>
        <v>0</v>
      </c>
      <c r="K425" s="18" t="n">
        <f aca="false">IF($D$425=1,MIN(Assumptions!$B$61,MAX(Assumptions!$B$4,Assumptions!$B$26-($I$425+$J$425))),Assumptions!$B$4)</f>
        <v>100000000</v>
      </c>
      <c r="L425" s="18" t="n">
        <f aca="false">IF($E$425=1,MIN(Assumptions!$B$56,MAX(Assumptions!$B$4,Assumptions!$B$26-($I$425+$J$425+$K$425))),Assumptions!$B$4)</f>
        <v>60000000</v>
      </c>
      <c r="M425" s="18" t="n">
        <f aca="false">IF($F$425=1,MIN(Assumptions!$B$51,MAX(Assumptions!$B$4,Assumptions!$B$26-($I$425+$J$425+$K$425+$L$425))),Assumptions!$B$4)</f>
        <v>30000000</v>
      </c>
      <c r="N425" s="18" t="n">
        <f aca="false">IF($G$425=1,MIN(Assumptions!$B$46,MAX(Assumptions!$B$4,Assumptions!$B$26-($I$425+$J$425+$K$425+$L$425+$M$425))),Assumptions!$B$4)</f>
        <v>15000000</v>
      </c>
      <c r="O425" s="18" t="n">
        <f aca="false">IF($H$425=1,MIN(Assumptions!$B$41,MAX(Assumptions!$B$4,Assumptions!$B$26-($I$425+$J$425+$K$425+$L$425+$M$425+$N$425))),Assumptions!$B$4)</f>
        <v>0</v>
      </c>
      <c r="P425" s="18" t="n">
        <f aca="false">$I$425+$J$425+$K$425+$L$425+$M$425+$N$425+$O$425</f>
        <v>205000000</v>
      </c>
      <c r="Q425" s="18" t="n">
        <f aca="false">MAX(Assumptions!$B$4,Assumptions!$B$26-$P$425)</f>
        <v>1795000000</v>
      </c>
      <c r="R425" s="18" t="n">
        <f aca="false">$J$120+$O$120+Assumptions!$B$20+IF($B$425=0,$D$120,Assumptions!$B$4)+IF($C$425=0,$AI$120,Assumptions!$B$4)+IF($D$425=0,$AF$120,Assumptions!$B$4)+IF($E$425=0,$AC$120,Assumptions!$B$4)+IF($F$425=0,$Z$120,Assumptions!$B$4)+IF($G$425=0,$W$120,Assumptions!$B$4)+IF($H$425=0,$T$120,Assumptions!$B$4)</f>
        <v>21211101.1755256</v>
      </c>
      <c r="S425" s="18" t="n">
        <f aca="false">IF($R$425&gt;Assumptions!$B$4,$Q$425/$R$425&gt;Assumptions!$B$13,FALSE())</f>
        <v>1</v>
      </c>
      <c r="T425" s="18" t="n">
        <f aca="false">IF($S$425,($Q$425+Assumptions!$B$14*Assumptions!$B$13)/($R$425+Assumptions!$B$14),IF($R$425&gt;Assumptions!$B$4,$Q$425/$R$425,Assumptions!$B$4))</f>
        <v>75.8083729091152</v>
      </c>
      <c r="U425" s="18" t="n">
        <f aca="false">IF($B$425=1,$I$425,$D$120*$T$425)</f>
        <v>60439595.0986951</v>
      </c>
      <c r="V425" s="18" t="n">
        <f aca="false">IF($C$425=1,$J$425,$AI$120*$T$425)</f>
        <v>464957030.755164</v>
      </c>
      <c r="W425" s="18" t="n">
        <f aca="false">IF($D$425=1,$K$425,$AF$120*$T$425)</f>
        <v>100000000</v>
      </c>
      <c r="X425" s="18" t="n">
        <f aca="false">IF($E$425=1,$L$425,$AC$120*$T$425)</f>
        <v>60000000</v>
      </c>
      <c r="Y425" s="18" t="n">
        <f aca="false">IF($F$425=1,$M$425,$Z$120*$T$425)</f>
        <v>30000000</v>
      </c>
      <c r="Z425" s="18" t="n">
        <f aca="false">IF($G$425=1,$N$425,$W$120*$T$425)</f>
        <v>15000000</v>
      </c>
      <c r="AA425" s="18" t="n">
        <f aca="false">IF($H$425=1,$O$425,$T$120*$T$425)</f>
        <v>379041864.545576</v>
      </c>
      <c r="AB425" s="18" t="n">
        <f aca="false">($J$120+$O$120)*$T$425</f>
        <v>21265221.1457409</v>
      </c>
      <c r="AC425" s="18" t="n">
        <f aca="false">Assumptions!$B$20*$T$425</f>
        <v>682275356.182037</v>
      </c>
      <c r="AD425" s="18" t="n">
        <f aca="false">IF($S$425,Assumptions!$B$14*($T$425-Assumptions!$B$13),Assumptions!$B$4)</f>
        <v>187020932.272788</v>
      </c>
      <c r="AE425" s="18" t="n">
        <f aca="false">$U$425+$V$425+$W$425+$X$425+$Y$425+$Z$425+$AA$425+$AB$425+$AC$425+$AD$425</f>
        <v>2000000000</v>
      </c>
      <c r="AF425" s="18" t="n">
        <f aca="false">IF(AND(IF($B$425=1,$U$425&gt;=INDEX($U$395:$U$522,1+$A$425-Assumptions!$B$77),$U$425&gt;INDEX($U$395:$U$522,1+$A$425+Assumptions!$B$77)),IF($C$425=1,$V$425&gt;=INDEX($V$395:$V$522,1+$A$425-Assumptions!$B$78),$V$425&gt;INDEX($V$395:$V$522,1+$A$425+Assumptions!$B$78)),IF($D$425=1,$W$425&gt;=INDEX($W$395:$W$522,1+$A$425-Assumptions!$B$79),$W$425&gt;INDEX($W$395:$W$522,1+$A$425+Assumptions!$B$79)),IF($E$425=1,$X$425&gt;=INDEX($X$395:$X$522,1+$A$425-Assumptions!$B$80),$X$425&gt;INDEX($X$395:$X$522,1+$A$425+Assumptions!$B$80)),IF($F$425=1,$Y$425&gt;=INDEX($Y$395:$Y$522,1+$A$425-Assumptions!$B$81),$Y$425&gt;INDEX($Y$395:$Y$522,1+$A$425+Assumptions!$B$81)),IF($G$425=1,$Z$425&gt;=INDEX($Z$395:$Z$522,1+$A$425-Assumptions!$B$82),$Z$425&gt;INDEX($Z$395:$Z$522,1+$A$425+Assumptions!$B$82)),IF($H$425=1,$AA$425&gt;=INDEX($AA$395:$AA$522,1+$A$425-Assumptions!$B$83),$AA$425&gt;INDEX($AA$395:$AA$522,1+$A$425+Assumptions!$B$83))),1,0)</f>
        <v>0</v>
      </c>
      <c r="AG425" s="16"/>
      <c r="AH425" s="16"/>
      <c r="AI425" s="16"/>
    </row>
    <row r="426" customFormat="false" ht="23.85" hidden="true" customHeight="false" outlineLevel="0" collapsed="false">
      <c r="A426" s="6" t="n">
        <f aca="false">ROW()-ROW($A$395)+Assumptions!$B$4</f>
        <v>31</v>
      </c>
      <c r="B426" s="18" t="n">
        <f aca="false">MOD(QUOTIENT($A$426,Assumptions!$B$77),2)</f>
        <v>0</v>
      </c>
      <c r="C426" s="18" t="n">
        <f aca="false">MOD(QUOTIENT($A$426,Assumptions!$B$78),2)</f>
        <v>0</v>
      </c>
      <c r="D426" s="18" t="n">
        <f aca="false">MOD(QUOTIENT($A$426,Assumptions!$B$79),2)</f>
        <v>1</v>
      </c>
      <c r="E426" s="18" t="n">
        <f aca="false">MOD(QUOTIENT($A$426,Assumptions!$B$80),2)</f>
        <v>1</v>
      </c>
      <c r="F426" s="18" t="n">
        <f aca="false">MOD(QUOTIENT($A$426,Assumptions!$B$81),2)</f>
        <v>1</v>
      </c>
      <c r="G426" s="18" t="n">
        <f aca="false">MOD(QUOTIENT($A$426,Assumptions!$B$82),2)</f>
        <v>1</v>
      </c>
      <c r="H426" s="18" t="n">
        <f aca="false">MOD(QUOTIENT($A$426,Assumptions!$B$83),2)</f>
        <v>1</v>
      </c>
      <c r="I426" s="18" t="n">
        <f aca="false">IF($B$426=1,MIN(Assumptions!$B$67,MAX(Assumptions!$B$4,Assumptions!$B$26-(Assumptions!$B$4))),Assumptions!$B$4)</f>
        <v>0</v>
      </c>
      <c r="J426" s="18" t="n">
        <f aca="false">IF($C$426=1,MIN(Assumptions!$B$66,MAX(Assumptions!$B$4,Assumptions!$B$26-($I$426))),Assumptions!$B$4)</f>
        <v>0</v>
      </c>
      <c r="K426" s="18" t="n">
        <f aca="false">IF($D$426=1,MIN(Assumptions!$B$61,MAX(Assumptions!$B$4,Assumptions!$B$26-($I$426+$J$426))),Assumptions!$B$4)</f>
        <v>100000000</v>
      </c>
      <c r="L426" s="18" t="n">
        <f aca="false">IF($E$426=1,MIN(Assumptions!$B$56,MAX(Assumptions!$B$4,Assumptions!$B$26-($I$426+$J$426+$K$426))),Assumptions!$B$4)</f>
        <v>60000000</v>
      </c>
      <c r="M426" s="18" t="n">
        <f aca="false">IF($F$426=1,MIN(Assumptions!$B$51,MAX(Assumptions!$B$4,Assumptions!$B$26-($I$426+$J$426+$K$426+$L$426))),Assumptions!$B$4)</f>
        <v>30000000</v>
      </c>
      <c r="N426" s="18" t="n">
        <f aca="false">IF($G$426=1,MIN(Assumptions!$B$46,MAX(Assumptions!$B$4,Assumptions!$B$26-($I$426+$J$426+$K$426+$L$426+$M$426))),Assumptions!$B$4)</f>
        <v>15000000</v>
      </c>
      <c r="O426" s="18" t="n">
        <f aca="false">IF($H$426=1,MIN(Assumptions!$B$41,MAX(Assumptions!$B$4,Assumptions!$B$26-($I$426+$J$426+$K$426+$L$426+$M$426+$N$426))),Assumptions!$B$4)</f>
        <v>5000000</v>
      </c>
      <c r="P426" s="18" t="n">
        <f aca="false">$I$426+$J$426+$K$426+$L$426+$M$426+$N$426+$O$426</f>
        <v>210000000</v>
      </c>
      <c r="Q426" s="18" t="n">
        <f aca="false">MAX(Assumptions!$B$4,Assumptions!$B$26-$P$426)</f>
        <v>1790000000</v>
      </c>
      <c r="R426" s="18" t="n">
        <f aca="false">$J$120+$O$120+Assumptions!$B$20+IF($B$426=0,$D$120,Assumptions!$B$4)+IF($C$426=0,$AI$120,Assumptions!$B$4)+IF($D$426=0,$AF$120,Assumptions!$B$4)+IF($E$426=0,$AC$120,Assumptions!$B$4)+IF($F$426=0,$Z$120,Assumptions!$B$4)+IF($G$426=0,$W$120,Assumptions!$B$4)+IF($H$426=0,$T$120,Assumptions!$B$4)</f>
        <v>16211101.1755256</v>
      </c>
      <c r="S426" s="18" t="n">
        <f aca="false">IF($R$426&gt;Assumptions!$B$4,$Q$426/$R$426&gt;Assumptions!$B$13,FALSE())</f>
        <v>1</v>
      </c>
      <c r="T426" s="18" t="n">
        <f aca="false">IF($S$426,($Q$426+Assumptions!$B$14*Assumptions!$B$13)/($R$426+Assumptions!$B$14),IF($R$426&gt;Assumptions!$B$4,$Q$426/$R$426,Assumptions!$B$4))</f>
        <v>95.7987444557577</v>
      </c>
      <c r="U426" s="18" t="n">
        <f aca="false">IF($B$426=1,$I$426,$D$120*$T$426)</f>
        <v>76377280.0243437</v>
      </c>
      <c r="V426" s="18" t="n">
        <f aca="false">IF($C$426=1,$J$426,$AI$120*$T$426)</f>
        <v>587564381.913625</v>
      </c>
      <c r="W426" s="18" t="n">
        <f aca="false">IF($D$426=1,$K$426,$AF$120*$T$426)</f>
        <v>100000000</v>
      </c>
      <c r="X426" s="18" t="n">
        <f aca="false">IF($E$426=1,$L$426,$AC$120*$T$426)</f>
        <v>60000000</v>
      </c>
      <c r="Y426" s="18" t="n">
        <f aca="false">IF($F$426=1,$M$426,$Z$120*$T$426)</f>
        <v>30000000</v>
      </c>
      <c r="Z426" s="18" t="n">
        <f aca="false">IF($G$426=1,$N$426,$W$120*$T$426)</f>
        <v>15000000</v>
      </c>
      <c r="AA426" s="18" t="n">
        <f aca="false">IF($H$426=1,$O$426,$T$120*$T$426)</f>
        <v>5000000</v>
      </c>
      <c r="AB426" s="18" t="n">
        <f aca="false">($J$120+$O$120)*$T$426</f>
        <v>26872776.8208181</v>
      </c>
      <c r="AC426" s="18" t="n">
        <f aca="false">Assumptions!$B$20*$T$426</f>
        <v>862188700.101819</v>
      </c>
      <c r="AD426" s="18" t="n">
        <f aca="false">IF($S$426,Assumptions!$B$14*($T$426-Assumptions!$B$13),Assumptions!$B$4)</f>
        <v>236996861.139394</v>
      </c>
      <c r="AE426" s="18" t="n">
        <f aca="false">$U$426+$V$426+$W$426+$X$426+$Y$426+$Z$426+$AA$426+$AB$426+$AC$426+$AD$426</f>
        <v>2000000000</v>
      </c>
      <c r="AF426" s="18" t="n">
        <f aca="false">IF(AND(IF($B$426=1,$U$426&gt;=INDEX($U$395:$U$522,1+$A$426-Assumptions!$B$77),$U$426&gt;INDEX($U$395:$U$522,1+$A$426+Assumptions!$B$77)),IF($C$426=1,$V$426&gt;=INDEX($V$395:$V$522,1+$A$426-Assumptions!$B$78),$V$426&gt;INDEX($V$395:$V$522,1+$A$426+Assumptions!$B$78)),IF($D$426=1,$W$426&gt;=INDEX($W$395:$W$522,1+$A$426-Assumptions!$B$79),$W$426&gt;INDEX($W$395:$W$522,1+$A$426+Assumptions!$B$79)),IF($E$426=1,$X$426&gt;=INDEX($X$395:$X$522,1+$A$426-Assumptions!$B$80),$X$426&gt;INDEX($X$395:$X$522,1+$A$426+Assumptions!$B$80)),IF($F$426=1,$Y$426&gt;=INDEX($Y$395:$Y$522,1+$A$426-Assumptions!$B$81),$Y$426&gt;INDEX($Y$395:$Y$522,1+$A$426+Assumptions!$B$81)),IF($G$426=1,$Z$426&gt;=INDEX($Z$395:$Z$522,1+$A$426-Assumptions!$B$82),$Z$426&gt;INDEX($Z$395:$Z$522,1+$A$426+Assumptions!$B$82)),IF($H$426=1,$AA$426&gt;=INDEX($AA$395:$AA$522,1+$A$426-Assumptions!$B$83),$AA$426&gt;INDEX($AA$395:$AA$522,1+$A$426+Assumptions!$B$83))),1,0)</f>
        <v>0</v>
      </c>
      <c r="AG426" s="16"/>
      <c r="AH426" s="16"/>
      <c r="AI426" s="16"/>
    </row>
    <row r="427" customFormat="false" ht="23.85" hidden="true" customHeight="false" outlineLevel="0" collapsed="false">
      <c r="A427" s="6" t="n">
        <f aca="false">ROW()-ROW($A$395)+Assumptions!$B$4</f>
        <v>32</v>
      </c>
      <c r="B427" s="18" t="n">
        <f aca="false">MOD(QUOTIENT($A$427,Assumptions!$B$77),2)</f>
        <v>0</v>
      </c>
      <c r="C427" s="18" t="n">
        <f aca="false">MOD(QUOTIENT($A$427,Assumptions!$B$78),2)</f>
        <v>1</v>
      </c>
      <c r="D427" s="18" t="n">
        <f aca="false">MOD(QUOTIENT($A$427,Assumptions!$B$79),2)</f>
        <v>0</v>
      </c>
      <c r="E427" s="18" t="n">
        <f aca="false">MOD(QUOTIENT($A$427,Assumptions!$B$80),2)</f>
        <v>0</v>
      </c>
      <c r="F427" s="18" t="n">
        <f aca="false">MOD(QUOTIENT($A$427,Assumptions!$B$81),2)</f>
        <v>0</v>
      </c>
      <c r="G427" s="18" t="n">
        <f aca="false">MOD(QUOTIENT($A$427,Assumptions!$B$82),2)</f>
        <v>0</v>
      </c>
      <c r="H427" s="18" t="n">
        <f aca="false">MOD(QUOTIENT($A$427,Assumptions!$B$83),2)</f>
        <v>0</v>
      </c>
      <c r="I427" s="18" t="n">
        <f aca="false">IF($B$427=1,MIN(Assumptions!$B$67,MAX(Assumptions!$B$4,Assumptions!$B$26-(Assumptions!$B$4))),Assumptions!$B$4)</f>
        <v>0</v>
      </c>
      <c r="J427" s="18" t="n">
        <f aca="false">IF($C$427=1,MIN(Assumptions!$B$66,MAX(Assumptions!$B$4,Assumptions!$B$26-($I$427))),Assumptions!$B$4)</f>
        <v>300000000</v>
      </c>
      <c r="K427" s="18" t="n">
        <f aca="false">IF($D$427=1,MIN(Assumptions!$B$61,MAX(Assumptions!$B$4,Assumptions!$B$26-($I$427+$J$427))),Assumptions!$B$4)</f>
        <v>0</v>
      </c>
      <c r="L427" s="18" t="n">
        <f aca="false">IF($E$427=1,MIN(Assumptions!$B$56,MAX(Assumptions!$B$4,Assumptions!$B$26-($I$427+$J$427+$K$427))),Assumptions!$B$4)</f>
        <v>0</v>
      </c>
      <c r="M427" s="18" t="n">
        <f aca="false">IF($F$427=1,MIN(Assumptions!$B$51,MAX(Assumptions!$B$4,Assumptions!$B$26-($I$427+$J$427+$K$427+$L$427))),Assumptions!$B$4)</f>
        <v>0</v>
      </c>
      <c r="N427" s="18" t="n">
        <f aca="false">IF($G$427=1,MIN(Assumptions!$B$46,MAX(Assumptions!$B$4,Assumptions!$B$26-($I$427+$J$427+$K$427+$L$427+$M$427))),Assumptions!$B$4)</f>
        <v>0</v>
      </c>
      <c r="O427" s="18" t="n">
        <f aca="false">IF($H$427=1,MIN(Assumptions!$B$41,MAX(Assumptions!$B$4,Assumptions!$B$26-($I$427+$J$427+$K$427+$L$427+$M$427+$N$427))),Assumptions!$B$4)</f>
        <v>0</v>
      </c>
      <c r="P427" s="18" t="n">
        <f aca="false">$I$427+$J$427+$K$427+$L$427+$M$427+$N$427+$O$427</f>
        <v>300000000</v>
      </c>
      <c r="Q427" s="18" t="n">
        <f aca="false">MAX(Assumptions!$B$4,Assumptions!$B$26-$P$427)</f>
        <v>1700000000</v>
      </c>
      <c r="R427" s="18" t="n">
        <f aca="false">$J$120+$O$120+Assumptions!$B$20+IF($B$427=0,$D$120,Assumptions!$B$4)+IF($C$427=0,$AI$120,Assumptions!$B$4)+IF($D$427=0,$AF$120,Assumptions!$B$4)+IF($E$427=0,$AC$120,Assumptions!$B$4)+IF($F$427=0,$Z$120,Assumptions!$B$4)+IF($G$427=0,$W$120,Assumptions!$B$4)+IF($H$427=0,$T$120,Assumptions!$B$4)</f>
        <v>27211432.2584705</v>
      </c>
      <c r="S427" s="18" t="n">
        <f aca="false">IF($R$427&gt;Assumptions!$B$4,$Q$427/$R$427&gt;Assumptions!$B$13,FALSE())</f>
        <v>1</v>
      </c>
      <c r="T427" s="18" t="n">
        <f aca="false">IF($S$427,($Q$427+Assumptions!$B$14*Assumptions!$B$13)/($R$427+Assumptions!$B$14),IF($R$427&gt;Assumptions!$B$4,$Q$427/$R$427,Assumptions!$B$4))</f>
        <v>57.3011756952454</v>
      </c>
      <c r="U427" s="18" t="n">
        <f aca="false">IF($B$427=1,$I$427,$D$120*$T$427)</f>
        <v>45684397.7096282</v>
      </c>
      <c r="V427" s="18" t="n">
        <f aca="false">IF($C$427=1,$J$427,$AI$120*$T$427)</f>
        <v>300000000</v>
      </c>
      <c r="W427" s="18" t="n">
        <f aca="false">IF($D$427=1,$K$427,$AF$120*$T$427)</f>
        <v>99340261.1896375</v>
      </c>
      <c r="X427" s="18" t="n">
        <f aca="false">IF($E$427=1,$L$427,$AC$120*$T$427)</f>
        <v>137522821.668589</v>
      </c>
      <c r="Y427" s="18" t="n">
        <f aca="false">IF($F$427=1,$M$427,$Z$120*$T$427)</f>
        <v>171903527.085736</v>
      </c>
      <c r="Z427" s="18" t="n">
        <f aca="false">IF($G$427=1,$N$427,$W$120*$T$427)</f>
        <v>286505878.476227</v>
      </c>
      <c r="AA427" s="18" t="n">
        <f aca="false">IF($H$427=1,$O$427,$T$120*$T$427)</f>
        <v>286505878.476227</v>
      </c>
      <c r="AB427" s="18" t="n">
        <f aca="false">($J$120+$O$120)*$T$427</f>
        <v>16073714.8986327</v>
      </c>
      <c r="AC427" s="18" t="n">
        <f aca="false">Assumptions!$B$20*$T$427</f>
        <v>515710581.257209</v>
      </c>
      <c r="AD427" s="18" t="n">
        <f aca="false">IF($S$427,Assumptions!$B$14*($T$427-Assumptions!$B$13),Assumptions!$B$4)</f>
        <v>140752939.238114</v>
      </c>
      <c r="AE427" s="18" t="n">
        <f aca="false">$U$427+$V$427+$W$427+$X$427+$Y$427+$Z$427+$AA$427+$AB$427+$AC$427+$AD$427</f>
        <v>2000000000</v>
      </c>
      <c r="AF427" s="18" t="n">
        <f aca="false">IF(AND(IF($B$427=1,$U$427&gt;=INDEX($U$395:$U$522,1+$A$427-Assumptions!$B$77),$U$427&gt;INDEX($U$395:$U$522,1+$A$427+Assumptions!$B$77)),IF($C$427=1,$V$427&gt;=INDEX($V$395:$V$522,1+$A$427-Assumptions!$B$78),$V$427&gt;INDEX($V$395:$V$522,1+$A$427+Assumptions!$B$78)),IF($D$427=1,$W$427&gt;=INDEX($W$395:$W$522,1+$A$427-Assumptions!$B$79),$W$427&gt;INDEX($W$395:$W$522,1+$A$427+Assumptions!$B$79)),IF($E$427=1,$X$427&gt;=INDEX($X$395:$X$522,1+$A$427-Assumptions!$B$80),$X$427&gt;INDEX($X$395:$X$522,1+$A$427+Assumptions!$B$80)),IF($F$427=1,$Y$427&gt;=INDEX($Y$395:$Y$522,1+$A$427-Assumptions!$B$81),$Y$427&gt;INDEX($Y$395:$Y$522,1+$A$427+Assumptions!$B$81)),IF($G$427=1,$Z$427&gt;=INDEX($Z$395:$Z$522,1+$A$427-Assumptions!$B$82),$Z$427&gt;INDEX($Z$395:$Z$522,1+$A$427+Assumptions!$B$82)),IF($H$427=1,$AA$427&gt;=INDEX($AA$395:$AA$522,1+$A$427-Assumptions!$B$83),$AA$427&gt;INDEX($AA$395:$AA$522,1+$A$427+Assumptions!$B$83))),1,0)</f>
        <v>0</v>
      </c>
      <c r="AG427" s="16"/>
      <c r="AH427" s="16"/>
      <c r="AI427" s="16"/>
    </row>
    <row r="428" customFormat="false" ht="23.85" hidden="true" customHeight="false" outlineLevel="0" collapsed="false">
      <c r="A428" s="6" t="n">
        <f aca="false">ROW()-ROW($A$395)+Assumptions!$B$4</f>
        <v>33</v>
      </c>
      <c r="B428" s="18" t="n">
        <f aca="false">MOD(QUOTIENT($A$428,Assumptions!$B$77),2)</f>
        <v>0</v>
      </c>
      <c r="C428" s="18" t="n">
        <f aca="false">MOD(QUOTIENT($A$428,Assumptions!$B$78),2)</f>
        <v>1</v>
      </c>
      <c r="D428" s="18" t="n">
        <f aca="false">MOD(QUOTIENT($A$428,Assumptions!$B$79),2)</f>
        <v>0</v>
      </c>
      <c r="E428" s="18" t="n">
        <f aca="false">MOD(QUOTIENT($A$428,Assumptions!$B$80),2)</f>
        <v>0</v>
      </c>
      <c r="F428" s="18" t="n">
        <f aca="false">MOD(QUOTIENT($A$428,Assumptions!$B$81),2)</f>
        <v>0</v>
      </c>
      <c r="G428" s="18" t="n">
        <f aca="false">MOD(QUOTIENT($A$428,Assumptions!$B$82),2)</f>
        <v>0</v>
      </c>
      <c r="H428" s="18" t="n">
        <f aca="false">MOD(QUOTIENT($A$428,Assumptions!$B$83),2)</f>
        <v>1</v>
      </c>
      <c r="I428" s="18" t="n">
        <f aca="false">IF($B$428=1,MIN(Assumptions!$B$67,MAX(Assumptions!$B$4,Assumptions!$B$26-(Assumptions!$B$4))),Assumptions!$B$4)</f>
        <v>0</v>
      </c>
      <c r="J428" s="18" t="n">
        <f aca="false">IF($C$428=1,MIN(Assumptions!$B$66,MAX(Assumptions!$B$4,Assumptions!$B$26-($I$428))),Assumptions!$B$4)</f>
        <v>300000000</v>
      </c>
      <c r="K428" s="18" t="n">
        <f aca="false">IF($D$428=1,MIN(Assumptions!$B$61,MAX(Assumptions!$B$4,Assumptions!$B$26-($I$428+$J$428))),Assumptions!$B$4)</f>
        <v>0</v>
      </c>
      <c r="L428" s="18" t="n">
        <f aca="false">IF($E$428=1,MIN(Assumptions!$B$56,MAX(Assumptions!$B$4,Assumptions!$B$26-($I$428+$J$428+$K$428))),Assumptions!$B$4)</f>
        <v>0</v>
      </c>
      <c r="M428" s="18" t="n">
        <f aca="false">IF($F$428=1,MIN(Assumptions!$B$51,MAX(Assumptions!$B$4,Assumptions!$B$26-($I$428+$J$428+$K$428+$L$428))),Assumptions!$B$4)</f>
        <v>0</v>
      </c>
      <c r="N428" s="18" t="n">
        <f aca="false">IF($G$428=1,MIN(Assumptions!$B$46,MAX(Assumptions!$B$4,Assumptions!$B$26-($I$428+$J$428+$K$428+$L$428+$M$428))),Assumptions!$B$4)</f>
        <v>0</v>
      </c>
      <c r="O428" s="18" t="n">
        <f aca="false">IF($H$428=1,MIN(Assumptions!$B$41,MAX(Assumptions!$B$4,Assumptions!$B$26-($I$428+$J$428+$K$428+$L$428+$M$428+$N$428))),Assumptions!$B$4)</f>
        <v>5000000</v>
      </c>
      <c r="P428" s="18" t="n">
        <f aca="false">$I$428+$J$428+$K$428+$L$428+$M$428+$N$428+$O$428</f>
        <v>305000000</v>
      </c>
      <c r="Q428" s="18" t="n">
        <f aca="false">MAX(Assumptions!$B$4,Assumptions!$B$26-$P$428)</f>
        <v>1695000000</v>
      </c>
      <c r="R428" s="18" t="n">
        <f aca="false">$J$120+$O$120+Assumptions!$B$20+IF($B$428=0,$D$120,Assumptions!$B$4)+IF($C$428=0,$AI$120,Assumptions!$B$4)+IF($D$428=0,$AF$120,Assumptions!$B$4)+IF($E$428=0,$AC$120,Assumptions!$B$4)+IF($F$428=0,$Z$120,Assumptions!$B$4)+IF($G$428=0,$W$120,Assumptions!$B$4)+IF($H$428=0,$T$120,Assumptions!$B$4)</f>
        <v>22211432.2584705</v>
      </c>
      <c r="S428" s="18" t="n">
        <f aca="false">IF($R$428&gt;Assumptions!$B$4,$Q$428/$R$428&gt;Assumptions!$B$13,FALSE())</f>
        <v>1</v>
      </c>
      <c r="T428" s="18" t="n">
        <f aca="false">IF($S$428,($Q$428+Assumptions!$B$14*Assumptions!$B$13)/($R$428+Assumptions!$B$14),IF($R$428&gt;Assumptions!$B$4,$Q$428/$R$428,Assumptions!$B$4))</f>
        <v>68.6929022261807</v>
      </c>
      <c r="U428" s="18" t="n">
        <f aca="false">IF($B$428=1,$I$428,$D$120*$T$428)</f>
        <v>54766657.5258391</v>
      </c>
      <c r="V428" s="18" t="n">
        <f aca="false">IF($C$428=1,$J$428,$AI$120*$T$428)</f>
        <v>300000000</v>
      </c>
      <c r="W428" s="18" t="n">
        <f aca="false">IF($D$428=1,$K$428,$AF$120*$T$428)</f>
        <v>119089543.385918</v>
      </c>
      <c r="X428" s="18" t="n">
        <f aca="false">IF($E$428=1,$L$428,$AC$120*$T$428)</f>
        <v>164862965.342834</v>
      </c>
      <c r="Y428" s="18" t="n">
        <f aca="false">IF($F$428=1,$M$428,$Z$120*$T$428)</f>
        <v>206078706.678542</v>
      </c>
      <c r="Z428" s="18" t="n">
        <f aca="false">IF($G$428=1,$N$428,$W$120*$T$428)</f>
        <v>343464511.130903</v>
      </c>
      <c r="AA428" s="18" t="n">
        <f aca="false">IF($H$428=1,$O$428,$T$120*$T$428)</f>
        <v>5000000</v>
      </c>
      <c r="AB428" s="18" t="n">
        <f aca="false">($J$120+$O$120)*$T$428</f>
        <v>19269240.3348872</v>
      </c>
      <c r="AC428" s="18" t="n">
        <f aca="false">Assumptions!$B$20*$T$428</f>
        <v>618236120.035626</v>
      </c>
      <c r="AD428" s="18" t="n">
        <f aca="false">IF($S$428,Assumptions!$B$14*($T$428-Assumptions!$B$13),Assumptions!$B$4)</f>
        <v>169232255.565452</v>
      </c>
      <c r="AE428" s="18" t="n">
        <f aca="false">$U$428+$V$428+$W$428+$X$428+$Y$428+$Z$428+$AA$428+$AB$428+$AC$428+$AD$428</f>
        <v>2000000000</v>
      </c>
      <c r="AF428" s="18" t="n">
        <f aca="false">IF(AND(IF($B$428=1,$U$428&gt;=INDEX($U$395:$U$522,1+$A$428-Assumptions!$B$77),$U$428&gt;INDEX($U$395:$U$522,1+$A$428+Assumptions!$B$77)),IF($C$428=1,$V$428&gt;=INDEX($V$395:$V$522,1+$A$428-Assumptions!$B$78),$V$428&gt;INDEX($V$395:$V$522,1+$A$428+Assumptions!$B$78)),IF($D$428=1,$W$428&gt;=INDEX($W$395:$W$522,1+$A$428-Assumptions!$B$79),$W$428&gt;INDEX($W$395:$W$522,1+$A$428+Assumptions!$B$79)),IF($E$428=1,$X$428&gt;=INDEX($X$395:$X$522,1+$A$428-Assumptions!$B$80),$X$428&gt;INDEX($X$395:$X$522,1+$A$428+Assumptions!$B$80)),IF($F$428=1,$Y$428&gt;=INDEX($Y$395:$Y$522,1+$A$428-Assumptions!$B$81),$Y$428&gt;INDEX($Y$395:$Y$522,1+$A$428+Assumptions!$B$81)),IF($G$428=1,$Z$428&gt;=INDEX($Z$395:$Z$522,1+$A$428-Assumptions!$B$82),$Z$428&gt;INDEX($Z$395:$Z$522,1+$A$428+Assumptions!$B$82)),IF($H$428=1,$AA$428&gt;=INDEX($AA$395:$AA$522,1+$A$428-Assumptions!$B$83),$AA$428&gt;INDEX($AA$395:$AA$522,1+$A$428+Assumptions!$B$83))),1,0)</f>
        <v>0</v>
      </c>
      <c r="AG428" s="16"/>
      <c r="AH428" s="16"/>
      <c r="AI428" s="16"/>
    </row>
    <row r="429" customFormat="false" ht="23.85" hidden="true" customHeight="false" outlineLevel="0" collapsed="false">
      <c r="A429" s="6" t="n">
        <f aca="false">ROW()-ROW($A$395)+Assumptions!$B$4</f>
        <v>34</v>
      </c>
      <c r="B429" s="18" t="n">
        <f aca="false">MOD(QUOTIENT($A$429,Assumptions!$B$77),2)</f>
        <v>0</v>
      </c>
      <c r="C429" s="18" t="n">
        <f aca="false">MOD(QUOTIENT($A$429,Assumptions!$B$78),2)</f>
        <v>1</v>
      </c>
      <c r="D429" s="18" t="n">
        <f aca="false">MOD(QUOTIENT($A$429,Assumptions!$B$79),2)</f>
        <v>0</v>
      </c>
      <c r="E429" s="18" t="n">
        <f aca="false">MOD(QUOTIENT($A$429,Assumptions!$B$80),2)</f>
        <v>0</v>
      </c>
      <c r="F429" s="18" t="n">
        <f aca="false">MOD(QUOTIENT($A$429,Assumptions!$B$81),2)</f>
        <v>0</v>
      </c>
      <c r="G429" s="18" t="n">
        <f aca="false">MOD(QUOTIENT($A$429,Assumptions!$B$82),2)</f>
        <v>1</v>
      </c>
      <c r="H429" s="18" t="n">
        <f aca="false">MOD(QUOTIENT($A$429,Assumptions!$B$83),2)</f>
        <v>0</v>
      </c>
      <c r="I429" s="18" t="n">
        <f aca="false">IF($B$429=1,MIN(Assumptions!$B$67,MAX(Assumptions!$B$4,Assumptions!$B$26-(Assumptions!$B$4))),Assumptions!$B$4)</f>
        <v>0</v>
      </c>
      <c r="J429" s="18" t="n">
        <f aca="false">IF($C$429=1,MIN(Assumptions!$B$66,MAX(Assumptions!$B$4,Assumptions!$B$26-($I$429))),Assumptions!$B$4)</f>
        <v>300000000</v>
      </c>
      <c r="K429" s="18" t="n">
        <f aca="false">IF($D$429=1,MIN(Assumptions!$B$61,MAX(Assumptions!$B$4,Assumptions!$B$26-($I$429+$J$429))),Assumptions!$B$4)</f>
        <v>0</v>
      </c>
      <c r="L429" s="18" t="n">
        <f aca="false">IF($E$429=1,MIN(Assumptions!$B$56,MAX(Assumptions!$B$4,Assumptions!$B$26-($I$429+$J$429+$K$429))),Assumptions!$B$4)</f>
        <v>0</v>
      </c>
      <c r="M429" s="18" t="n">
        <f aca="false">IF($F$429=1,MIN(Assumptions!$B$51,MAX(Assumptions!$B$4,Assumptions!$B$26-($I$429+$J$429+$K$429+$L$429))),Assumptions!$B$4)</f>
        <v>0</v>
      </c>
      <c r="N429" s="18" t="n">
        <f aca="false">IF($G$429=1,MIN(Assumptions!$B$46,MAX(Assumptions!$B$4,Assumptions!$B$26-($I$429+$J$429+$K$429+$L$429+$M$429))),Assumptions!$B$4)</f>
        <v>15000000</v>
      </c>
      <c r="O429" s="18" t="n">
        <f aca="false">IF($H$429=1,MIN(Assumptions!$B$41,MAX(Assumptions!$B$4,Assumptions!$B$26-($I$429+$J$429+$K$429+$L$429+$M$429+$N$429))),Assumptions!$B$4)</f>
        <v>0</v>
      </c>
      <c r="P429" s="18" t="n">
        <f aca="false">$I$429+$J$429+$K$429+$L$429+$M$429+$N$429+$O$429</f>
        <v>315000000</v>
      </c>
      <c r="Q429" s="18" t="n">
        <f aca="false">MAX(Assumptions!$B$4,Assumptions!$B$26-$P$429)</f>
        <v>1685000000</v>
      </c>
      <c r="R429" s="18" t="n">
        <f aca="false">$J$120+$O$120+Assumptions!$B$20+IF($B$429=0,$D$120,Assumptions!$B$4)+IF($C$429=0,$AI$120,Assumptions!$B$4)+IF($D$429=0,$AF$120,Assumptions!$B$4)+IF($E$429=0,$AC$120,Assumptions!$B$4)+IF($F$429=0,$Z$120,Assumptions!$B$4)+IF($G$429=0,$W$120,Assumptions!$B$4)+IF($H$429=0,$T$120,Assumptions!$B$4)</f>
        <v>22211432.2584705</v>
      </c>
      <c r="S429" s="18" t="n">
        <f aca="false">IF($R$429&gt;Assumptions!$B$4,$Q$429/$R$429&gt;Assumptions!$B$13,FALSE())</f>
        <v>1</v>
      </c>
      <c r="T429" s="18" t="n">
        <f aca="false">IF($S$429,($Q$429+Assumptions!$B$14*Assumptions!$B$13)/($R$429+Assumptions!$B$14),IF($R$429&gt;Assumptions!$B$4,$Q$429/$R$429,Assumptions!$B$4))</f>
        <v>68.288231226321</v>
      </c>
      <c r="U429" s="18" t="n">
        <f aca="false">IF($B$429=1,$I$429,$D$120*$T$429)</f>
        <v>54444026.2591184</v>
      </c>
      <c r="V429" s="18" t="n">
        <f aca="false">IF($C$429=1,$J$429,$AI$120*$T$429)</f>
        <v>300000000</v>
      </c>
      <c r="W429" s="18" t="n">
        <f aca="false">IF($D$429=1,$K$429,$AF$120*$T$429)</f>
        <v>118387984.956546</v>
      </c>
      <c r="X429" s="18" t="n">
        <f aca="false">IF($E$429=1,$L$429,$AC$120*$T$429)</f>
        <v>163891754.94317</v>
      </c>
      <c r="Y429" s="18" t="n">
        <f aca="false">IF($F$429=1,$M$429,$Z$120*$T$429)</f>
        <v>204864693.678963</v>
      </c>
      <c r="Z429" s="18" t="n">
        <f aca="false">IF($G$429=1,$N$429,$W$120*$T$429)</f>
        <v>15000000</v>
      </c>
      <c r="AA429" s="18" t="n">
        <f aca="false">IF($H$429=1,$O$429,$T$120*$T$429)</f>
        <v>341441156.131605</v>
      </c>
      <c r="AB429" s="18" t="n">
        <f aca="false">($J$120+$O$120)*$T$429</f>
        <v>19155724.927907</v>
      </c>
      <c r="AC429" s="18" t="n">
        <f aca="false">Assumptions!$B$20*$T$429</f>
        <v>614594081.036889</v>
      </c>
      <c r="AD429" s="18" t="n">
        <f aca="false">IF($S$429,Assumptions!$B$14*($T$429-Assumptions!$B$13),Assumptions!$B$4)</f>
        <v>168220578.065802</v>
      </c>
      <c r="AE429" s="18" t="n">
        <f aca="false">$U$429+$V$429+$W$429+$X$429+$Y$429+$Z$429+$AA$429+$AB$429+$AC$429+$AD$429</f>
        <v>2000000000</v>
      </c>
      <c r="AF429" s="18" t="n">
        <f aca="false">IF(AND(IF($B$429=1,$U$429&gt;=INDEX($U$395:$U$522,1+$A$429-Assumptions!$B$77),$U$429&gt;INDEX($U$395:$U$522,1+$A$429+Assumptions!$B$77)),IF($C$429=1,$V$429&gt;=INDEX($V$395:$V$522,1+$A$429-Assumptions!$B$78),$V$429&gt;INDEX($V$395:$V$522,1+$A$429+Assumptions!$B$78)),IF($D$429=1,$W$429&gt;=INDEX($W$395:$W$522,1+$A$429-Assumptions!$B$79),$W$429&gt;INDEX($W$395:$W$522,1+$A$429+Assumptions!$B$79)),IF($E$429=1,$X$429&gt;=INDEX($X$395:$X$522,1+$A$429-Assumptions!$B$80),$X$429&gt;INDEX($X$395:$X$522,1+$A$429+Assumptions!$B$80)),IF($F$429=1,$Y$429&gt;=INDEX($Y$395:$Y$522,1+$A$429-Assumptions!$B$81),$Y$429&gt;INDEX($Y$395:$Y$522,1+$A$429+Assumptions!$B$81)),IF($G$429=1,$Z$429&gt;=INDEX($Z$395:$Z$522,1+$A$429-Assumptions!$B$82),$Z$429&gt;INDEX($Z$395:$Z$522,1+$A$429+Assumptions!$B$82)),IF($H$429=1,$AA$429&gt;=INDEX($AA$395:$AA$522,1+$A$429-Assumptions!$B$83),$AA$429&gt;INDEX($AA$395:$AA$522,1+$A$429+Assumptions!$B$83))),1,0)</f>
        <v>0</v>
      </c>
      <c r="AG429" s="16"/>
      <c r="AH429" s="16"/>
      <c r="AI429" s="16"/>
    </row>
    <row r="430" customFormat="false" ht="23.85" hidden="true" customHeight="false" outlineLevel="0" collapsed="false">
      <c r="A430" s="6" t="n">
        <f aca="false">ROW()-ROW($A$395)+Assumptions!$B$4</f>
        <v>35</v>
      </c>
      <c r="B430" s="18" t="n">
        <f aca="false">MOD(QUOTIENT($A$430,Assumptions!$B$77),2)</f>
        <v>0</v>
      </c>
      <c r="C430" s="18" t="n">
        <f aca="false">MOD(QUOTIENT($A$430,Assumptions!$B$78),2)</f>
        <v>1</v>
      </c>
      <c r="D430" s="18" t="n">
        <f aca="false">MOD(QUOTIENT($A$430,Assumptions!$B$79),2)</f>
        <v>0</v>
      </c>
      <c r="E430" s="18" t="n">
        <f aca="false">MOD(QUOTIENT($A$430,Assumptions!$B$80),2)</f>
        <v>0</v>
      </c>
      <c r="F430" s="18" t="n">
        <f aca="false">MOD(QUOTIENT($A$430,Assumptions!$B$81),2)</f>
        <v>0</v>
      </c>
      <c r="G430" s="18" t="n">
        <f aca="false">MOD(QUOTIENT($A$430,Assumptions!$B$82),2)</f>
        <v>1</v>
      </c>
      <c r="H430" s="18" t="n">
        <f aca="false">MOD(QUOTIENT($A$430,Assumptions!$B$83),2)</f>
        <v>1</v>
      </c>
      <c r="I430" s="18" t="n">
        <f aca="false">IF($B$430=1,MIN(Assumptions!$B$67,MAX(Assumptions!$B$4,Assumptions!$B$26-(Assumptions!$B$4))),Assumptions!$B$4)</f>
        <v>0</v>
      </c>
      <c r="J430" s="18" t="n">
        <f aca="false">IF($C$430=1,MIN(Assumptions!$B$66,MAX(Assumptions!$B$4,Assumptions!$B$26-($I$430))),Assumptions!$B$4)</f>
        <v>300000000</v>
      </c>
      <c r="K430" s="18" t="n">
        <f aca="false">IF($D$430=1,MIN(Assumptions!$B$61,MAX(Assumptions!$B$4,Assumptions!$B$26-($I$430+$J$430))),Assumptions!$B$4)</f>
        <v>0</v>
      </c>
      <c r="L430" s="18" t="n">
        <f aca="false">IF($E$430=1,MIN(Assumptions!$B$56,MAX(Assumptions!$B$4,Assumptions!$B$26-($I$430+$J$430+$K$430))),Assumptions!$B$4)</f>
        <v>0</v>
      </c>
      <c r="M430" s="18" t="n">
        <f aca="false">IF($F$430=1,MIN(Assumptions!$B$51,MAX(Assumptions!$B$4,Assumptions!$B$26-($I$430+$J$430+$K$430+$L$430))),Assumptions!$B$4)</f>
        <v>0</v>
      </c>
      <c r="N430" s="18" t="n">
        <f aca="false">IF($G$430=1,MIN(Assumptions!$B$46,MAX(Assumptions!$B$4,Assumptions!$B$26-($I$430+$J$430+$K$430+$L$430+$M$430))),Assumptions!$B$4)</f>
        <v>15000000</v>
      </c>
      <c r="O430" s="18" t="n">
        <f aca="false">IF($H$430=1,MIN(Assumptions!$B$41,MAX(Assumptions!$B$4,Assumptions!$B$26-($I$430+$J$430+$K$430+$L$430+$M$430+$N$430))),Assumptions!$B$4)</f>
        <v>5000000</v>
      </c>
      <c r="P430" s="18" t="n">
        <f aca="false">$I$430+$J$430+$K$430+$L$430+$M$430+$N$430+$O$430</f>
        <v>320000000</v>
      </c>
      <c r="Q430" s="18" t="n">
        <f aca="false">MAX(Assumptions!$B$4,Assumptions!$B$26-$P$430)</f>
        <v>1680000000</v>
      </c>
      <c r="R430" s="18" t="n">
        <f aca="false">$J$120+$O$120+Assumptions!$B$20+IF($B$430=0,$D$120,Assumptions!$B$4)+IF($C$430=0,$AI$120,Assumptions!$B$4)+IF($D$430=0,$AF$120,Assumptions!$B$4)+IF($E$430=0,$AC$120,Assumptions!$B$4)+IF($F$430=0,$Z$120,Assumptions!$B$4)+IF($G$430=0,$W$120,Assumptions!$B$4)+IF($H$430=0,$T$120,Assumptions!$B$4)</f>
        <v>17211432.2584705</v>
      </c>
      <c r="S430" s="18" t="n">
        <f aca="false">IF($R$430&gt;Assumptions!$B$4,$Q$430/$R$430&gt;Assumptions!$B$13,FALSE())</f>
        <v>1</v>
      </c>
      <c r="T430" s="18" t="n">
        <f aca="false">IF($S$430,($Q$430+Assumptions!$B$14*Assumptions!$B$13)/($R$430+Assumptions!$B$14),IF($R$430&gt;Assumptions!$B$4,$Q$430/$R$430,Assumptions!$B$4))</f>
        <v>85.3565574504099</v>
      </c>
      <c r="U430" s="18" t="n">
        <f aca="false">IF($B$430=1,$I$430,$D$120*$T$430)</f>
        <v>68052057.7523301</v>
      </c>
      <c r="V430" s="18" t="n">
        <f aca="false">IF($C$430=1,$J$430,$AI$120*$T$430)</f>
        <v>300000000</v>
      </c>
      <c r="W430" s="18" t="n">
        <f aca="false">IF($D$430=1,$K$430,$AF$120*$T$430)</f>
        <v>147978511.93262</v>
      </c>
      <c r="X430" s="18" t="n">
        <f aca="false">IF($E$430=1,$L$430,$AC$120*$T$430)</f>
        <v>204855737.880984</v>
      </c>
      <c r="Y430" s="18" t="n">
        <f aca="false">IF($F$430=1,$M$430,$Z$120*$T$430)</f>
        <v>256069672.35123</v>
      </c>
      <c r="Z430" s="18" t="n">
        <f aca="false">IF($G$430=1,$N$430,$W$120*$T$430)</f>
        <v>15000000</v>
      </c>
      <c r="AA430" s="18" t="n">
        <f aca="false">IF($H$430=1,$O$430,$T$120*$T$430)</f>
        <v>5000000</v>
      </c>
      <c r="AB430" s="18" t="n">
        <f aca="false">($J$120+$O$120)*$T$430</f>
        <v>23943609.4031225</v>
      </c>
      <c r="AC430" s="18" t="n">
        <f aca="false">Assumptions!$B$20*$T$430</f>
        <v>768209017.053689</v>
      </c>
      <c r="AD430" s="18" t="n">
        <f aca="false">IF($S$430,Assumptions!$B$14*($T$430-Assumptions!$B$13),Assumptions!$B$4)</f>
        <v>210891393.626025</v>
      </c>
      <c r="AE430" s="18" t="n">
        <f aca="false">$U$430+$V$430+$W$430+$X$430+$Y$430+$Z$430+$AA$430+$AB$430+$AC$430+$AD$430</f>
        <v>2000000000</v>
      </c>
      <c r="AF430" s="18" t="n">
        <f aca="false">IF(AND(IF($B$430=1,$U$430&gt;=INDEX($U$395:$U$522,1+$A$430-Assumptions!$B$77),$U$430&gt;INDEX($U$395:$U$522,1+$A$430+Assumptions!$B$77)),IF($C$430=1,$V$430&gt;=INDEX($V$395:$V$522,1+$A$430-Assumptions!$B$78),$V$430&gt;INDEX($V$395:$V$522,1+$A$430+Assumptions!$B$78)),IF($D$430=1,$W$430&gt;=INDEX($W$395:$W$522,1+$A$430-Assumptions!$B$79),$W$430&gt;INDEX($W$395:$W$522,1+$A$430+Assumptions!$B$79)),IF($E$430=1,$X$430&gt;=INDEX($X$395:$X$522,1+$A$430-Assumptions!$B$80),$X$430&gt;INDEX($X$395:$X$522,1+$A$430+Assumptions!$B$80)),IF($F$430=1,$Y$430&gt;=INDEX($Y$395:$Y$522,1+$A$430-Assumptions!$B$81),$Y$430&gt;INDEX($Y$395:$Y$522,1+$A$430+Assumptions!$B$81)),IF($G$430=1,$Z$430&gt;=INDEX($Z$395:$Z$522,1+$A$430-Assumptions!$B$82),$Z$430&gt;INDEX($Z$395:$Z$522,1+$A$430+Assumptions!$B$82)),IF($H$430=1,$AA$430&gt;=INDEX($AA$395:$AA$522,1+$A$430-Assumptions!$B$83),$AA$430&gt;INDEX($AA$395:$AA$522,1+$A$430+Assumptions!$B$83))),1,0)</f>
        <v>0</v>
      </c>
      <c r="AG430" s="16"/>
      <c r="AH430" s="16"/>
      <c r="AI430" s="16"/>
    </row>
    <row r="431" customFormat="false" ht="23.85" hidden="true" customHeight="false" outlineLevel="0" collapsed="false">
      <c r="A431" s="6" t="n">
        <f aca="false">ROW()-ROW($A$395)+Assumptions!$B$4</f>
        <v>36</v>
      </c>
      <c r="B431" s="18" t="n">
        <f aca="false">MOD(QUOTIENT($A$431,Assumptions!$B$77),2)</f>
        <v>0</v>
      </c>
      <c r="C431" s="18" t="n">
        <f aca="false">MOD(QUOTIENT($A$431,Assumptions!$B$78),2)</f>
        <v>1</v>
      </c>
      <c r="D431" s="18" t="n">
        <f aca="false">MOD(QUOTIENT($A$431,Assumptions!$B$79),2)</f>
        <v>0</v>
      </c>
      <c r="E431" s="18" t="n">
        <f aca="false">MOD(QUOTIENT($A$431,Assumptions!$B$80),2)</f>
        <v>0</v>
      </c>
      <c r="F431" s="18" t="n">
        <f aca="false">MOD(QUOTIENT($A$431,Assumptions!$B$81),2)</f>
        <v>1</v>
      </c>
      <c r="G431" s="18" t="n">
        <f aca="false">MOD(QUOTIENT($A$431,Assumptions!$B$82),2)</f>
        <v>0</v>
      </c>
      <c r="H431" s="18" t="n">
        <f aca="false">MOD(QUOTIENT($A$431,Assumptions!$B$83),2)</f>
        <v>0</v>
      </c>
      <c r="I431" s="18" t="n">
        <f aca="false">IF($B$431=1,MIN(Assumptions!$B$67,MAX(Assumptions!$B$4,Assumptions!$B$26-(Assumptions!$B$4))),Assumptions!$B$4)</f>
        <v>0</v>
      </c>
      <c r="J431" s="18" t="n">
        <f aca="false">IF($C$431=1,MIN(Assumptions!$B$66,MAX(Assumptions!$B$4,Assumptions!$B$26-($I$431))),Assumptions!$B$4)</f>
        <v>300000000</v>
      </c>
      <c r="K431" s="18" t="n">
        <f aca="false">IF($D$431=1,MIN(Assumptions!$B$61,MAX(Assumptions!$B$4,Assumptions!$B$26-($I$431+$J$431))),Assumptions!$B$4)</f>
        <v>0</v>
      </c>
      <c r="L431" s="18" t="n">
        <f aca="false">IF($E$431=1,MIN(Assumptions!$B$56,MAX(Assumptions!$B$4,Assumptions!$B$26-($I$431+$J$431+$K$431))),Assumptions!$B$4)</f>
        <v>0</v>
      </c>
      <c r="M431" s="18" t="n">
        <f aca="false">IF($F$431=1,MIN(Assumptions!$B$51,MAX(Assumptions!$B$4,Assumptions!$B$26-($I$431+$J$431+$K$431+$L$431))),Assumptions!$B$4)</f>
        <v>30000000</v>
      </c>
      <c r="N431" s="18" t="n">
        <f aca="false">IF($G$431=1,MIN(Assumptions!$B$46,MAX(Assumptions!$B$4,Assumptions!$B$26-($I$431+$J$431+$K$431+$L$431+$M$431))),Assumptions!$B$4)</f>
        <v>0</v>
      </c>
      <c r="O431" s="18" t="n">
        <f aca="false">IF($H$431=1,MIN(Assumptions!$B$41,MAX(Assumptions!$B$4,Assumptions!$B$26-($I$431+$J$431+$K$431+$L$431+$M$431+$N$431))),Assumptions!$B$4)</f>
        <v>0</v>
      </c>
      <c r="P431" s="18" t="n">
        <f aca="false">$I$431+$J$431+$K$431+$L$431+$M$431+$N$431+$O$431</f>
        <v>330000000</v>
      </c>
      <c r="Q431" s="18" t="n">
        <f aca="false">MAX(Assumptions!$B$4,Assumptions!$B$26-$P$431)</f>
        <v>1670000000</v>
      </c>
      <c r="R431" s="18" t="n">
        <f aca="false">$J$120+$O$120+Assumptions!$B$20+IF($B$431=0,$D$120,Assumptions!$B$4)+IF($C$431=0,$AI$120,Assumptions!$B$4)+IF($D$431=0,$AF$120,Assumptions!$B$4)+IF($E$431=0,$AC$120,Assumptions!$B$4)+IF($F$431=0,$Z$120,Assumptions!$B$4)+IF($G$431=0,$W$120,Assumptions!$B$4)+IF($H$431=0,$T$120,Assumptions!$B$4)</f>
        <v>24211432.2584705</v>
      </c>
      <c r="S431" s="18" t="n">
        <f aca="false">IF($R$431&gt;Assumptions!$B$4,$Q$431/$R$431&gt;Assumptions!$B$13,FALSE())</f>
        <v>1</v>
      </c>
      <c r="T431" s="18" t="n">
        <f aca="false">IF($S$431,($Q$431+Assumptions!$B$14*Assumptions!$B$13)/($R$431+Assumptions!$B$14),IF($R$431&gt;Assumptions!$B$4,$Q$431/$R$431,Assumptions!$B$4))</f>
        <v>62.6136398758487</v>
      </c>
      <c r="U431" s="18" t="n">
        <f aca="false">IF($B$431=1,$I$431,$D$120*$T$431)</f>
        <v>49919855.7696096</v>
      </c>
      <c r="V431" s="18" t="n">
        <f aca="false">IF($C$431=1,$J$431,$AI$120*$T$431)</f>
        <v>300000000</v>
      </c>
      <c r="W431" s="18" t="n">
        <f aca="false">IF($D$431=1,$K$431,$AF$120*$T$431)</f>
        <v>108550221.942773</v>
      </c>
      <c r="X431" s="18" t="n">
        <f aca="false">IF($E$431=1,$L$431,$AC$120*$T$431)</f>
        <v>150272735.702037</v>
      </c>
      <c r="Y431" s="18" t="n">
        <f aca="false">IF($F$431=1,$M$431,$Z$120*$T$431)</f>
        <v>30000000</v>
      </c>
      <c r="Z431" s="18" t="n">
        <f aca="false">IF($G$431=1,$N$431,$W$120*$T$431)</f>
        <v>313068199.379244</v>
      </c>
      <c r="AA431" s="18" t="n">
        <f aca="false">IF($H$431=1,$O$431,$T$120*$T$431)</f>
        <v>313068199.379244</v>
      </c>
      <c r="AB431" s="18" t="n">
        <f aca="false">($J$120+$O$120)*$T$431</f>
        <v>17563929.2548331</v>
      </c>
      <c r="AC431" s="18" t="n">
        <f aca="false">Assumptions!$B$20*$T$431</f>
        <v>563522758.882639</v>
      </c>
      <c r="AD431" s="18" t="n">
        <f aca="false">IF($S$431,Assumptions!$B$14*($T$431-Assumptions!$B$13),Assumptions!$B$4)</f>
        <v>154034099.689622</v>
      </c>
      <c r="AE431" s="18" t="n">
        <f aca="false">$U$431+$V$431+$W$431+$X$431+$Y$431+$Z$431+$AA$431+$AB$431+$AC$431+$AD$431</f>
        <v>2000000000</v>
      </c>
      <c r="AF431" s="18" t="n">
        <f aca="false">IF(AND(IF($B$431=1,$U$431&gt;=INDEX($U$395:$U$522,1+$A$431-Assumptions!$B$77),$U$431&gt;INDEX($U$395:$U$522,1+$A$431+Assumptions!$B$77)),IF($C$431=1,$V$431&gt;=INDEX($V$395:$V$522,1+$A$431-Assumptions!$B$78),$V$431&gt;INDEX($V$395:$V$522,1+$A$431+Assumptions!$B$78)),IF($D$431=1,$W$431&gt;=INDEX($W$395:$W$522,1+$A$431-Assumptions!$B$79),$W$431&gt;INDEX($W$395:$W$522,1+$A$431+Assumptions!$B$79)),IF($E$431=1,$X$431&gt;=INDEX($X$395:$X$522,1+$A$431-Assumptions!$B$80),$X$431&gt;INDEX($X$395:$X$522,1+$A$431+Assumptions!$B$80)),IF($F$431=1,$Y$431&gt;=INDEX($Y$395:$Y$522,1+$A$431-Assumptions!$B$81),$Y$431&gt;INDEX($Y$395:$Y$522,1+$A$431+Assumptions!$B$81)),IF($G$431=1,$Z$431&gt;=INDEX($Z$395:$Z$522,1+$A$431-Assumptions!$B$82),$Z$431&gt;INDEX($Z$395:$Z$522,1+$A$431+Assumptions!$B$82)),IF($H$431=1,$AA$431&gt;=INDEX($AA$395:$AA$522,1+$A$431-Assumptions!$B$83),$AA$431&gt;INDEX($AA$395:$AA$522,1+$A$431+Assumptions!$B$83))),1,0)</f>
        <v>0</v>
      </c>
      <c r="AG431" s="16"/>
      <c r="AH431" s="16"/>
      <c r="AI431" s="16"/>
    </row>
    <row r="432" customFormat="false" ht="23.85" hidden="true" customHeight="false" outlineLevel="0" collapsed="false">
      <c r="A432" s="6" t="n">
        <f aca="false">ROW()-ROW($A$395)+Assumptions!$B$4</f>
        <v>37</v>
      </c>
      <c r="B432" s="18" t="n">
        <f aca="false">MOD(QUOTIENT($A$432,Assumptions!$B$77),2)</f>
        <v>0</v>
      </c>
      <c r="C432" s="18" t="n">
        <f aca="false">MOD(QUOTIENT($A$432,Assumptions!$B$78),2)</f>
        <v>1</v>
      </c>
      <c r="D432" s="18" t="n">
        <f aca="false">MOD(QUOTIENT($A$432,Assumptions!$B$79),2)</f>
        <v>0</v>
      </c>
      <c r="E432" s="18" t="n">
        <f aca="false">MOD(QUOTIENT($A$432,Assumptions!$B$80),2)</f>
        <v>0</v>
      </c>
      <c r="F432" s="18" t="n">
        <f aca="false">MOD(QUOTIENT($A$432,Assumptions!$B$81),2)</f>
        <v>1</v>
      </c>
      <c r="G432" s="18" t="n">
        <f aca="false">MOD(QUOTIENT($A$432,Assumptions!$B$82),2)</f>
        <v>0</v>
      </c>
      <c r="H432" s="18" t="n">
        <f aca="false">MOD(QUOTIENT($A$432,Assumptions!$B$83),2)</f>
        <v>1</v>
      </c>
      <c r="I432" s="18" t="n">
        <f aca="false">IF($B$432=1,MIN(Assumptions!$B$67,MAX(Assumptions!$B$4,Assumptions!$B$26-(Assumptions!$B$4))),Assumptions!$B$4)</f>
        <v>0</v>
      </c>
      <c r="J432" s="18" t="n">
        <f aca="false">IF($C$432=1,MIN(Assumptions!$B$66,MAX(Assumptions!$B$4,Assumptions!$B$26-($I$432))),Assumptions!$B$4)</f>
        <v>300000000</v>
      </c>
      <c r="K432" s="18" t="n">
        <f aca="false">IF($D$432=1,MIN(Assumptions!$B$61,MAX(Assumptions!$B$4,Assumptions!$B$26-($I$432+$J$432))),Assumptions!$B$4)</f>
        <v>0</v>
      </c>
      <c r="L432" s="18" t="n">
        <f aca="false">IF($E$432=1,MIN(Assumptions!$B$56,MAX(Assumptions!$B$4,Assumptions!$B$26-($I$432+$J$432+$K$432))),Assumptions!$B$4)</f>
        <v>0</v>
      </c>
      <c r="M432" s="18" t="n">
        <f aca="false">IF($F$432=1,MIN(Assumptions!$B$51,MAX(Assumptions!$B$4,Assumptions!$B$26-($I$432+$J$432+$K$432+$L$432))),Assumptions!$B$4)</f>
        <v>30000000</v>
      </c>
      <c r="N432" s="18" t="n">
        <f aca="false">IF($G$432=1,MIN(Assumptions!$B$46,MAX(Assumptions!$B$4,Assumptions!$B$26-($I$432+$J$432+$K$432+$L$432+$M$432))),Assumptions!$B$4)</f>
        <v>0</v>
      </c>
      <c r="O432" s="18" t="n">
        <f aca="false">IF($H$432=1,MIN(Assumptions!$B$41,MAX(Assumptions!$B$4,Assumptions!$B$26-($I$432+$J$432+$K$432+$L$432+$M$432+$N$432))),Assumptions!$B$4)</f>
        <v>5000000</v>
      </c>
      <c r="P432" s="18" t="n">
        <f aca="false">$I$432+$J$432+$K$432+$L$432+$M$432+$N$432+$O$432</f>
        <v>335000000</v>
      </c>
      <c r="Q432" s="18" t="n">
        <f aca="false">MAX(Assumptions!$B$4,Assumptions!$B$26-$P$432)</f>
        <v>1665000000</v>
      </c>
      <c r="R432" s="18" t="n">
        <f aca="false">$J$120+$O$120+Assumptions!$B$20+IF($B$432=0,$D$120,Assumptions!$B$4)+IF($C$432=0,$AI$120,Assumptions!$B$4)+IF($D$432=0,$AF$120,Assumptions!$B$4)+IF($E$432=0,$AC$120,Assumptions!$B$4)+IF($F$432=0,$Z$120,Assumptions!$B$4)+IF($G$432=0,$W$120,Assumptions!$B$4)+IF($H$432=0,$T$120,Assumptions!$B$4)</f>
        <v>19211432.2584705</v>
      </c>
      <c r="S432" s="18" t="n">
        <f aca="false">IF($R$432&gt;Assumptions!$B$4,$Q$432/$R$432&gt;Assumptions!$B$13,FALSE())</f>
        <v>1</v>
      </c>
      <c r="T432" s="18" t="n">
        <f aca="false">IF($S$432,($Q$432+Assumptions!$B$14*Assumptions!$B$13)/($R$432+Assumptions!$B$14),IF($R$432&gt;Assumptions!$B$4,$Q$432/$R$432,Assumptions!$B$4))</f>
        <v>76.80285575584</v>
      </c>
      <c r="U432" s="18" t="n">
        <f aca="false">IF($B$432=1,$I$432,$D$120*$T$432)</f>
        <v>61232464.5177592</v>
      </c>
      <c r="V432" s="18" t="n">
        <f aca="false">IF($C$432=1,$J$432,$AI$120*$T$432)</f>
        <v>300000000</v>
      </c>
      <c r="W432" s="18" t="n">
        <f aca="false">IF($D$432=1,$K$432,$AF$120*$T$432)</f>
        <v>133149375.354409</v>
      </c>
      <c r="X432" s="18" t="n">
        <f aca="false">IF($E$432=1,$L$432,$AC$120*$T$432)</f>
        <v>184326853.814016</v>
      </c>
      <c r="Y432" s="18" t="n">
        <f aca="false">IF($F$432=1,$M$432,$Z$120*$T$432)</f>
        <v>30000000</v>
      </c>
      <c r="Z432" s="18" t="n">
        <f aca="false">IF($G$432=1,$N$432,$W$120*$T$432)</f>
        <v>384014278.7792</v>
      </c>
      <c r="AA432" s="18" t="n">
        <f aca="false">IF($H$432=1,$O$432,$T$120*$T$432)</f>
        <v>5000000</v>
      </c>
      <c r="AB432" s="18" t="n">
        <f aca="false">($J$120+$O$120)*$T$432</f>
        <v>21544186.3424561</v>
      </c>
      <c r="AC432" s="18" t="n">
        <f aca="false">Assumptions!$B$20*$T$432</f>
        <v>691225701.80256</v>
      </c>
      <c r="AD432" s="18" t="n">
        <f aca="false">IF($S$432,Assumptions!$B$14*($T$432-Assumptions!$B$13),Assumptions!$B$4)</f>
        <v>189507139.3896</v>
      </c>
      <c r="AE432" s="18" t="n">
        <f aca="false">$U$432+$V$432+$W$432+$X$432+$Y$432+$Z$432+$AA$432+$AB$432+$AC$432+$AD$432</f>
        <v>2000000000</v>
      </c>
      <c r="AF432" s="18" t="n">
        <f aca="false">IF(AND(IF($B$432=1,$U$432&gt;=INDEX($U$395:$U$522,1+$A$432-Assumptions!$B$77),$U$432&gt;INDEX($U$395:$U$522,1+$A$432+Assumptions!$B$77)),IF($C$432=1,$V$432&gt;=INDEX($V$395:$V$522,1+$A$432-Assumptions!$B$78),$V$432&gt;INDEX($V$395:$V$522,1+$A$432+Assumptions!$B$78)),IF($D$432=1,$W$432&gt;=INDEX($W$395:$W$522,1+$A$432-Assumptions!$B$79),$W$432&gt;INDEX($W$395:$W$522,1+$A$432+Assumptions!$B$79)),IF($E$432=1,$X$432&gt;=INDEX($X$395:$X$522,1+$A$432-Assumptions!$B$80),$X$432&gt;INDEX($X$395:$X$522,1+$A$432+Assumptions!$B$80)),IF($F$432=1,$Y$432&gt;=INDEX($Y$395:$Y$522,1+$A$432-Assumptions!$B$81),$Y$432&gt;INDEX($Y$395:$Y$522,1+$A$432+Assumptions!$B$81)),IF($G$432=1,$Z$432&gt;=INDEX($Z$395:$Z$522,1+$A$432-Assumptions!$B$82),$Z$432&gt;INDEX($Z$395:$Z$522,1+$A$432+Assumptions!$B$82)),IF($H$432=1,$AA$432&gt;=INDEX($AA$395:$AA$522,1+$A$432-Assumptions!$B$83),$AA$432&gt;INDEX($AA$395:$AA$522,1+$A$432+Assumptions!$B$83))),1,0)</f>
        <v>0</v>
      </c>
      <c r="AG432" s="16"/>
      <c r="AH432" s="16"/>
      <c r="AI432" s="16"/>
    </row>
    <row r="433" customFormat="false" ht="23.85" hidden="true" customHeight="false" outlineLevel="0" collapsed="false">
      <c r="A433" s="6" t="n">
        <f aca="false">ROW()-ROW($A$395)+Assumptions!$B$4</f>
        <v>38</v>
      </c>
      <c r="B433" s="18" t="n">
        <f aca="false">MOD(QUOTIENT($A$433,Assumptions!$B$77),2)</f>
        <v>0</v>
      </c>
      <c r="C433" s="18" t="n">
        <f aca="false">MOD(QUOTIENT($A$433,Assumptions!$B$78),2)</f>
        <v>1</v>
      </c>
      <c r="D433" s="18" t="n">
        <f aca="false">MOD(QUOTIENT($A$433,Assumptions!$B$79),2)</f>
        <v>0</v>
      </c>
      <c r="E433" s="18" t="n">
        <f aca="false">MOD(QUOTIENT($A$433,Assumptions!$B$80),2)</f>
        <v>0</v>
      </c>
      <c r="F433" s="18" t="n">
        <f aca="false">MOD(QUOTIENT($A$433,Assumptions!$B$81),2)</f>
        <v>1</v>
      </c>
      <c r="G433" s="18" t="n">
        <f aca="false">MOD(QUOTIENT($A$433,Assumptions!$B$82),2)</f>
        <v>1</v>
      </c>
      <c r="H433" s="18" t="n">
        <f aca="false">MOD(QUOTIENT($A$433,Assumptions!$B$83),2)</f>
        <v>0</v>
      </c>
      <c r="I433" s="18" t="n">
        <f aca="false">IF($B$433=1,MIN(Assumptions!$B$67,MAX(Assumptions!$B$4,Assumptions!$B$26-(Assumptions!$B$4))),Assumptions!$B$4)</f>
        <v>0</v>
      </c>
      <c r="J433" s="18" t="n">
        <f aca="false">IF($C$433=1,MIN(Assumptions!$B$66,MAX(Assumptions!$B$4,Assumptions!$B$26-($I$433))),Assumptions!$B$4)</f>
        <v>300000000</v>
      </c>
      <c r="K433" s="18" t="n">
        <f aca="false">IF($D$433=1,MIN(Assumptions!$B$61,MAX(Assumptions!$B$4,Assumptions!$B$26-($I$433+$J$433))),Assumptions!$B$4)</f>
        <v>0</v>
      </c>
      <c r="L433" s="18" t="n">
        <f aca="false">IF($E$433=1,MIN(Assumptions!$B$56,MAX(Assumptions!$B$4,Assumptions!$B$26-($I$433+$J$433+$K$433))),Assumptions!$B$4)</f>
        <v>0</v>
      </c>
      <c r="M433" s="18" t="n">
        <f aca="false">IF($F$433=1,MIN(Assumptions!$B$51,MAX(Assumptions!$B$4,Assumptions!$B$26-($I$433+$J$433+$K$433+$L$433))),Assumptions!$B$4)</f>
        <v>30000000</v>
      </c>
      <c r="N433" s="18" t="n">
        <f aca="false">IF($G$433=1,MIN(Assumptions!$B$46,MAX(Assumptions!$B$4,Assumptions!$B$26-($I$433+$J$433+$K$433+$L$433+$M$433))),Assumptions!$B$4)</f>
        <v>15000000</v>
      </c>
      <c r="O433" s="18" t="n">
        <f aca="false">IF($H$433=1,MIN(Assumptions!$B$41,MAX(Assumptions!$B$4,Assumptions!$B$26-($I$433+$J$433+$K$433+$L$433+$M$433+$N$433))),Assumptions!$B$4)</f>
        <v>0</v>
      </c>
      <c r="P433" s="18" t="n">
        <f aca="false">$I$433+$J$433+$K$433+$L$433+$M$433+$N$433+$O$433</f>
        <v>345000000</v>
      </c>
      <c r="Q433" s="18" t="n">
        <f aca="false">MAX(Assumptions!$B$4,Assumptions!$B$26-$P$433)</f>
        <v>1655000000</v>
      </c>
      <c r="R433" s="18" t="n">
        <f aca="false">$J$120+$O$120+Assumptions!$B$20+IF($B$433=0,$D$120,Assumptions!$B$4)+IF($C$433=0,$AI$120,Assumptions!$B$4)+IF($D$433=0,$AF$120,Assumptions!$B$4)+IF($E$433=0,$AC$120,Assumptions!$B$4)+IF($F$433=0,$Z$120,Assumptions!$B$4)+IF($G$433=0,$W$120,Assumptions!$B$4)+IF($H$433=0,$T$120,Assumptions!$B$4)</f>
        <v>19211432.2584705</v>
      </c>
      <c r="S433" s="18" t="n">
        <f aca="false">IF($R$433&gt;Assumptions!$B$4,$Q$433/$R$433&gt;Assumptions!$B$13,FALSE())</f>
        <v>1</v>
      </c>
      <c r="T433" s="18" t="n">
        <f aca="false">IF($S$433,($Q$433+Assumptions!$B$14*Assumptions!$B$13)/($R$433+Assumptions!$B$14),IF($R$433&gt;Assumptions!$B$4,$Q$433/$R$433,Assumptions!$B$4))</f>
        <v>76.3422689147255</v>
      </c>
      <c r="U433" s="18" t="n">
        <f aca="false">IF($B$433=1,$I$433,$D$120*$T$433)</f>
        <v>60865253.3362434</v>
      </c>
      <c r="V433" s="18" t="n">
        <f aca="false">IF($C$433=1,$J$433,$AI$120*$T$433)</f>
        <v>300000000</v>
      </c>
      <c r="W433" s="18" t="n">
        <f aca="false">IF($D$433=1,$K$433,$AF$120*$T$433)</f>
        <v>132350878.350785</v>
      </c>
      <c r="X433" s="18" t="n">
        <f aca="false">IF($E$433=1,$L$433,$AC$120*$T$433)</f>
        <v>183221445.395341</v>
      </c>
      <c r="Y433" s="18" t="n">
        <f aca="false">IF($F$433=1,$M$433,$Z$120*$T$433)</f>
        <v>30000000</v>
      </c>
      <c r="Z433" s="18" t="n">
        <f aca="false">IF($G$433=1,$N$433,$W$120*$T$433)</f>
        <v>15000000</v>
      </c>
      <c r="AA433" s="18" t="n">
        <f aca="false">IF($H$433=1,$O$433,$T$120*$T$433)</f>
        <v>381711344.573627</v>
      </c>
      <c r="AB433" s="18" t="n">
        <f aca="false">($J$120+$O$120)*$T$433</f>
        <v>21414985.8246602</v>
      </c>
      <c r="AC433" s="18" t="n">
        <f aca="false">Assumptions!$B$20*$T$433</f>
        <v>687080420.232529</v>
      </c>
      <c r="AD433" s="18" t="n">
        <f aca="false">IF($S$433,Assumptions!$B$14*($T$433-Assumptions!$B$13),Assumptions!$B$4)</f>
        <v>188355672.286814</v>
      </c>
      <c r="AE433" s="18" t="n">
        <f aca="false">$U$433+$V$433+$W$433+$X$433+$Y$433+$Z$433+$AA$433+$AB$433+$AC$433+$AD$433</f>
        <v>2000000000</v>
      </c>
      <c r="AF433" s="18" t="n">
        <f aca="false">IF(AND(IF($B$433=1,$U$433&gt;=INDEX($U$395:$U$522,1+$A$433-Assumptions!$B$77),$U$433&gt;INDEX($U$395:$U$522,1+$A$433+Assumptions!$B$77)),IF($C$433=1,$V$433&gt;=INDEX($V$395:$V$522,1+$A$433-Assumptions!$B$78),$V$433&gt;INDEX($V$395:$V$522,1+$A$433+Assumptions!$B$78)),IF($D$433=1,$W$433&gt;=INDEX($W$395:$W$522,1+$A$433-Assumptions!$B$79),$W$433&gt;INDEX($W$395:$W$522,1+$A$433+Assumptions!$B$79)),IF($E$433=1,$X$433&gt;=INDEX($X$395:$X$522,1+$A$433-Assumptions!$B$80),$X$433&gt;INDEX($X$395:$X$522,1+$A$433+Assumptions!$B$80)),IF($F$433=1,$Y$433&gt;=INDEX($Y$395:$Y$522,1+$A$433-Assumptions!$B$81),$Y$433&gt;INDEX($Y$395:$Y$522,1+$A$433+Assumptions!$B$81)),IF($G$433=1,$Z$433&gt;=INDEX($Z$395:$Z$522,1+$A$433-Assumptions!$B$82),$Z$433&gt;INDEX($Z$395:$Z$522,1+$A$433+Assumptions!$B$82)),IF($H$433=1,$AA$433&gt;=INDEX($AA$395:$AA$522,1+$A$433-Assumptions!$B$83),$AA$433&gt;INDEX($AA$395:$AA$522,1+$A$433+Assumptions!$B$83))),1,0)</f>
        <v>0</v>
      </c>
      <c r="AG433" s="16"/>
      <c r="AH433" s="16"/>
      <c r="AI433" s="16"/>
    </row>
    <row r="434" customFormat="false" ht="23.85" hidden="true" customHeight="false" outlineLevel="0" collapsed="false">
      <c r="A434" s="6" t="n">
        <f aca="false">ROW()-ROW($A$395)+Assumptions!$B$4</f>
        <v>39</v>
      </c>
      <c r="B434" s="18" t="n">
        <f aca="false">MOD(QUOTIENT($A$434,Assumptions!$B$77),2)</f>
        <v>0</v>
      </c>
      <c r="C434" s="18" t="n">
        <f aca="false">MOD(QUOTIENT($A$434,Assumptions!$B$78),2)</f>
        <v>1</v>
      </c>
      <c r="D434" s="18" t="n">
        <f aca="false">MOD(QUOTIENT($A$434,Assumptions!$B$79),2)</f>
        <v>0</v>
      </c>
      <c r="E434" s="18" t="n">
        <f aca="false">MOD(QUOTIENT($A$434,Assumptions!$B$80),2)</f>
        <v>0</v>
      </c>
      <c r="F434" s="18" t="n">
        <f aca="false">MOD(QUOTIENT($A$434,Assumptions!$B$81),2)</f>
        <v>1</v>
      </c>
      <c r="G434" s="18" t="n">
        <f aca="false">MOD(QUOTIENT($A$434,Assumptions!$B$82),2)</f>
        <v>1</v>
      </c>
      <c r="H434" s="18" t="n">
        <f aca="false">MOD(QUOTIENT($A$434,Assumptions!$B$83),2)</f>
        <v>1</v>
      </c>
      <c r="I434" s="18" t="n">
        <f aca="false">IF($B$434=1,MIN(Assumptions!$B$67,MAX(Assumptions!$B$4,Assumptions!$B$26-(Assumptions!$B$4))),Assumptions!$B$4)</f>
        <v>0</v>
      </c>
      <c r="J434" s="18" t="n">
        <f aca="false">IF($C$434=1,MIN(Assumptions!$B$66,MAX(Assumptions!$B$4,Assumptions!$B$26-($I$434))),Assumptions!$B$4)</f>
        <v>300000000</v>
      </c>
      <c r="K434" s="18" t="n">
        <f aca="false">IF($D$434=1,MIN(Assumptions!$B$61,MAX(Assumptions!$B$4,Assumptions!$B$26-($I$434+$J$434))),Assumptions!$B$4)</f>
        <v>0</v>
      </c>
      <c r="L434" s="18" t="n">
        <f aca="false">IF($E$434=1,MIN(Assumptions!$B$56,MAX(Assumptions!$B$4,Assumptions!$B$26-($I$434+$J$434+$K$434))),Assumptions!$B$4)</f>
        <v>0</v>
      </c>
      <c r="M434" s="18" t="n">
        <f aca="false">IF($F$434=1,MIN(Assumptions!$B$51,MAX(Assumptions!$B$4,Assumptions!$B$26-($I$434+$J$434+$K$434+$L$434))),Assumptions!$B$4)</f>
        <v>30000000</v>
      </c>
      <c r="N434" s="18" t="n">
        <f aca="false">IF($G$434=1,MIN(Assumptions!$B$46,MAX(Assumptions!$B$4,Assumptions!$B$26-($I$434+$J$434+$K$434+$L$434+$M$434))),Assumptions!$B$4)</f>
        <v>15000000</v>
      </c>
      <c r="O434" s="18" t="n">
        <f aca="false">IF($H$434=1,MIN(Assumptions!$B$41,MAX(Assumptions!$B$4,Assumptions!$B$26-($I$434+$J$434+$K$434+$L$434+$M$434+$N$434))),Assumptions!$B$4)</f>
        <v>5000000</v>
      </c>
      <c r="P434" s="18" t="n">
        <f aca="false">$I$434+$J$434+$K$434+$L$434+$M$434+$N$434+$O$434</f>
        <v>350000000</v>
      </c>
      <c r="Q434" s="18" t="n">
        <f aca="false">MAX(Assumptions!$B$4,Assumptions!$B$26-$P$434)</f>
        <v>1650000000</v>
      </c>
      <c r="R434" s="18" t="n">
        <f aca="false">$J$120+$O$120+Assumptions!$B$20+IF($B$434=0,$D$120,Assumptions!$B$4)+IF($C$434=0,$AI$120,Assumptions!$B$4)+IF($D$434=0,$AF$120,Assumptions!$B$4)+IF($E$434=0,$AC$120,Assumptions!$B$4)+IF($F$434=0,$Z$120,Assumptions!$B$4)+IF($G$434=0,$W$120,Assumptions!$B$4)+IF($H$434=0,$T$120,Assumptions!$B$4)</f>
        <v>14211432.2584705</v>
      </c>
      <c r="S434" s="18" t="n">
        <f aca="false">IF($R$434&gt;Assumptions!$B$4,$Q$434/$R$434&gt;Assumptions!$B$13,FALSE())</f>
        <v>1</v>
      </c>
      <c r="T434" s="18" t="n">
        <f aca="false">IF($S$434,($Q$434+Assumptions!$B$14*Assumptions!$B$13)/($R$434+Assumptions!$B$14),IF($R$434&gt;Assumptions!$B$4,$Q$434/$R$434,Assumptions!$B$4))</f>
        <v>98.8844028711184</v>
      </c>
      <c r="U434" s="18" t="n">
        <f aca="false">IF($B$434=1,$I$434,$D$120*$T$434)</f>
        <v>78837376.9513792</v>
      </c>
      <c r="V434" s="18" t="n">
        <f aca="false">IF($C$434=1,$J$434,$AI$120*$T$434)</f>
        <v>300000000</v>
      </c>
      <c r="W434" s="18" t="n">
        <f aca="false">IF($D$434=1,$K$434,$AF$120*$T$434)</f>
        <v>171431079.547873</v>
      </c>
      <c r="X434" s="18" t="n">
        <f aca="false">IF($E$434=1,$L$434,$AC$120*$T$434)</f>
        <v>237322566.890684</v>
      </c>
      <c r="Y434" s="18" t="n">
        <f aca="false">IF($F$434=1,$M$434,$Z$120*$T$434)</f>
        <v>30000000</v>
      </c>
      <c r="Z434" s="18" t="n">
        <f aca="false">IF($G$434=1,$N$434,$W$120*$T$434)</f>
        <v>15000000</v>
      </c>
      <c r="AA434" s="18" t="n">
        <f aca="false">IF($H$434=1,$O$434,$T$120*$T$434)</f>
        <v>5000000</v>
      </c>
      <c r="AB434" s="18" t="n">
        <f aca="false">($J$120+$O$120)*$T$434</f>
        <v>27738343.5922027</v>
      </c>
      <c r="AC434" s="18" t="n">
        <f aca="false">Assumptions!$B$20*$T$434</f>
        <v>889959625.840066</v>
      </c>
      <c r="AD434" s="18" t="n">
        <f aca="false">IF($S$434,Assumptions!$B$14*($T$434-Assumptions!$B$13),Assumptions!$B$4)</f>
        <v>244711007.177796</v>
      </c>
      <c r="AE434" s="18" t="n">
        <f aca="false">$U$434+$V$434+$W$434+$X$434+$Y$434+$Z$434+$AA$434+$AB$434+$AC$434+$AD$434</f>
        <v>2000000000</v>
      </c>
      <c r="AF434" s="18" t="n">
        <f aca="false">IF(AND(IF($B$434=1,$U$434&gt;=INDEX($U$395:$U$522,1+$A$434-Assumptions!$B$77),$U$434&gt;INDEX($U$395:$U$522,1+$A$434+Assumptions!$B$77)),IF($C$434=1,$V$434&gt;=INDEX($V$395:$V$522,1+$A$434-Assumptions!$B$78),$V$434&gt;INDEX($V$395:$V$522,1+$A$434+Assumptions!$B$78)),IF($D$434=1,$W$434&gt;=INDEX($W$395:$W$522,1+$A$434-Assumptions!$B$79),$W$434&gt;INDEX($W$395:$W$522,1+$A$434+Assumptions!$B$79)),IF($E$434=1,$X$434&gt;=INDEX($X$395:$X$522,1+$A$434-Assumptions!$B$80),$X$434&gt;INDEX($X$395:$X$522,1+$A$434+Assumptions!$B$80)),IF($F$434=1,$Y$434&gt;=INDEX($Y$395:$Y$522,1+$A$434-Assumptions!$B$81),$Y$434&gt;INDEX($Y$395:$Y$522,1+$A$434+Assumptions!$B$81)),IF($G$434=1,$Z$434&gt;=INDEX($Z$395:$Z$522,1+$A$434-Assumptions!$B$82),$Z$434&gt;INDEX($Z$395:$Z$522,1+$A$434+Assumptions!$B$82)),IF($H$434=1,$AA$434&gt;=INDEX($AA$395:$AA$522,1+$A$434-Assumptions!$B$83),$AA$434&gt;INDEX($AA$395:$AA$522,1+$A$434+Assumptions!$B$83))),1,0)</f>
        <v>0</v>
      </c>
      <c r="AG434" s="16"/>
      <c r="AH434" s="16"/>
      <c r="AI434" s="16"/>
    </row>
    <row r="435" customFormat="false" ht="23.85" hidden="true" customHeight="false" outlineLevel="0" collapsed="false">
      <c r="A435" s="6" t="n">
        <f aca="false">ROW()-ROW($A$395)+Assumptions!$B$4</f>
        <v>40</v>
      </c>
      <c r="B435" s="18" t="n">
        <f aca="false">MOD(QUOTIENT($A$435,Assumptions!$B$77),2)</f>
        <v>0</v>
      </c>
      <c r="C435" s="18" t="n">
        <f aca="false">MOD(QUOTIENT($A$435,Assumptions!$B$78),2)</f>
        <v>1</v>
      </c>
      <c r="D435" s="18" t="n">
        <f aca="false">MOD(QUOTIENT($A$435,Assumptions!$B$79),2)</f>
        <v>0</v>
      </c>
      <c r="E435" s="18" t="n">
        <f aca="false">MOD(QUOTIENT($A$435,Assumptions!$B$80),2)</f>
        <v>1</v>
      </c>
      <c r="F435" s="18" t="n">
        <f aca="false">MOD(QUOTIENT($A$435,Assumptions!$B$81),2)</f>
        <v>0</v>
      </c>
      <c r="G435" s="18" t="n">
        <f aca="false">MOD(QUOTIENT($A$435,Assumptions!$B$82),2)</f>
        <v>0</v>
      </c>
      <c r="H435" s="18" t="n">
        <f aca="false">MOD(QUOTIENT($A$435,Assumptions!$B$83),2)</f>
        <v>0</v>
      </c>
      <c r="I435" s="18" t="n">
        <f aca="false">IF($B$435=1,MIN(Assumptions!$B$67,MAX(Assumptions!$B$4,Assumptions!$B$26-(Assumptions!$B$4))),Assumptions!$B$4)</f>
        <v>0</v>
      </c>
      <c r="J435" s="18" t="n">
        <f aca="false">IF($C$435=1,MIN(Assumptions!$B$66,MAX(Assumptions!$B$4,Assumptions!$B$26-($I$435))),Assumptions!$B$4)</f>
        <v>300000000</v>
      </c>
      <c r="K435" s="18" t="n">
        <f aca="false">IF($D$435=1,MIN(Assumptions!$B$61,MAX(Assumptions!$B$4,Assumptions!$B$26-($I$435+$J$435))),Assumptions!$B$4)</f>
        <v>0</v>
      </c>
      <c r="L435" s="18" t="n">
        <f aca="false">IF($E$435=1,MIN(Assumptions!$B$56,MAX(Assumptions!$B$4,Assumptions!$B$26-($I$435+$J$435+$K$435))),Assumptions!$B$4)</f>
        <v>60000000</v>
      </c>
      <c r="M435" s="18" t="n">
        <f aca="false">IF($F$435=1,MIN(Assumptions!$B$51,MAX(Assumptions!$B$4,Assumptions!$B$26-($I$435+$J$435+$K$435+$L$435))),Assumptions!$B$4)</f>
        <v>0</v>
      </c>
      <c r="N435" s="18" t="n">
        <f aca="false">IF($G$435=1,MIN(Assumptions!$B$46,MAX(Assumptions!$B$4,Assumptions!$B$26-($I$435+$J$435+$K$435+$L$435+$M$435))),Assumptions!$B$4)</f>
        <v>0</v>
      </c>
      <c r="O435" s="18" t="n">
        <f aca="false">IF($H$435=1,MIN(Assumptions!$B$41,MAX(Assumptions!$B$4,Assumptions!$B$26-($I$435+$J$435+$K$435+$L$435+$M$435+$N$435))),Assumptions!$B$4)</f>
        <v>0</v>
      </c>
      <c r="P435" s="18" t="n">
        <f aca="false">$I$435+$J$435+$K$435+$L$435+$M$435+$N$435+$O$435</f>
        <v>360000000</v>
      </c>
      <c r="Q435" s="18" t="n">
        <f aca="false">MAX(Assumptions!$B$4,Assumptions!$B$26-$P$435)</f>
        <v>1640000000</v>
      </c>
      <c r="R435" s="18" t="n">
        <f aca="false">$J$120+$O$120+Assumptions!$B$20+IF($B$435=0,$D$120,Assumptions!$B$4)+IF($C$435=0,$AI$120,Assumptions!$B$4)+IF($D$435=0,$AF$120,Assumptions!$B$4)+IF($E$435=0,$AC$120,Assumptions!$B$4)+IF($F$435=0,$Z$120,Assumptions!$B$4)+IF($G$435=0,$W$120,Assumptions!$B$4)+IF($H$435=0,$T$120,Assumptions!$B$4)</f>
        <v>24811432.2584705</v>
      </c>
      <c r="S435" s="18" t="n">
        <f aca="false">IF($R$435&gt;Assumptions!$B$4,$Q$435/$R$435&gt;Assumptions!$B$13,FALSE())</f>
        <v>1</v>
      </c>
      <c r="T435" s="18" t="n">
        <f aca="false">IF($S$435,($Q$435+Assumptions!$B$14*Assumptions!$B$13)/($R$435+Assumptions!$B$14),IF($R$435&gt;Assumptions!$B$4,$Q$435/$R$435,Assumptions!$B$4))</f>
        <v>60.1396508412915</v>
      </c>
      <c r="U435" s="18" t="n">
        <f aca="false">IF($B$435=1,$I$435,$D$120*$T$435)</f>
        <v>47947423.3087979</v>
      </c>
      <c r="V435" s="18" t="n">
        <f aca="false">IF($C$435=1,$J$435,$AI$120*$T$435)</f>
        <v>300000000</v>
      </c>
      <c r="W435" s="18" t="n">
        <f aca="false">IF($D$435=1,$K$435,$AF$120*$T$435)</f>
        <v>104261187.487698</v>
      </c>
      <c r="X435" s="18" t="n">
        <f aca="false">IF($E$435=1,$L$435,$AC$120*$T$435)</f>
        <v>60000000</v>
      </c>
      <c r="Y435" s="18" t="n">
        <f aca="false">IF($F$435=1,$M$435,$Z$120*$T$435)</f>
        <v>180418952.523874</v>
      </c>
      <c r="Z435" s="18" t="n">
        <f aca="false">IF($G$435=1,$N$435,$W$120*$T$435)</f>
        <v>300698254.206457</v>
      </c>
      <c r="AA435" s="18" t="n">
        <f aca="false">IF($H$435=1,$O$435,$T$120*$T$435)</f>
        <v>300698254.206457</v>
      </c>
      <c r="AB435" s="18" t="n">
        <f aca="false">($J$120+$O$120)*$T$435</f>
        <v>16869943.5918632</v>
      </c>
      <c r="AC435" s="18" t="n">
        <f aca="false">Assumptions!$B$20*$T$435</f>
        <v>541256857.571623</v>
      </c>
      <c r="AD435" s="18" t="n">
        <f aca="false">IF($S$435,Assumptions!$B$14*($T$435-Assumptions!$B$13),Assumptions!$B$4)</f>
        <v>147849127.103229</v>
      </c>
      <c r="AE435" s="18" t="n">
        <f aca="false">$U$435+$V$435+$W$435+$X$435+$Y$435+$Z$435+$AA$435+$AB$435+$AC$435+$AD$435</f>
        <v>2000000000</v>
      </c>
      <c r="AF435" s="18" t="n">
        <f aca="false">IF(AND(IF($B$435=1,$U$435&gt;=INDEX($U$395:$U$522,1+$A$435-Assumptions!$B$77),$U$435&gt;INDEX($U$395:$U$522,1+$A$435+Assumptions!$B$77)),IF($C$435=1,$V$435&gt;=INDEX($V$395:$V$522,1+$A$435-Assumptions!$B$78),$V$435&gt;INDEX($V$395:$V$522,1+$A$435+Assumptions!$B$78)),IF($D$435=1,$W$435&gt;=INDEX($W$395:$W$522,1+$A$435-Assumptions!$B$79),$W$435&gt;INDEX($W$395:$W$522,1+$A$435+Assumptions!$B$79)),IF($E$435=1,$X$435&gt;=INDEX($X$395:$X$522,1+$A$435-Assumptions!$B$80),$X$435&gt;INDEX($X$395:$X$522,1+$A$435+Assumptions!$B$80)),IF($F$435=1,$Y$435&gt;=INDEX($Y$395:$Y$522,1+$A$435-Assumptions!$B$81),$Y$435&gt;INDEX($Y$395:$Y$522,1+$A$435+Assumptions!$B$81)),IF($G$435=1,$Z$435&gt;=INDEX($Z$395:$Z$522,1+$A$435-Assumptions!$B$82),$Z$435&gt;INDEX($Z$395:$Z$522,1+$A$435+Assumptions!$B$82)),IF($H$435=1,$AA$435&gt;=INDEX($AA$395:$AA$522,1+$A$435-Assumptions!$B$83),$AA$435&gt;INDEX($AA$395:$AA$522,1+$A$435+Assumptions!$B$83))),1,0)</f>
        <v>0</v>
      </c>
      <c r="AG435" s="16"/>
      <c r="AH435" s="16"/>
      <c r="AI435" s="16"/>
    </row>
    <row r="436" customFormat="false" ht="23.85" hidden="true" customHeight="false" outlineLevel="0" collapsed="false">
      <c r="A436" s="6" t="n">
        <f aca="false">ROW()-ROW($A$395)+Assumptions!$B$4</f>
        <v>41</v>
      </c>
      <c r="B436" s="18" t="n">
        <f aca="false">MOD(QUOTIENT($A$436,Assumptions!$B$77),2)</f>
        <v>0</v>
      </c>
      <c r="C436" s="18" t="n">
        <f aca="false">MOD(QUOTIENT($A$436,Assumptions!$B$78),2)</f>
        <v>1</v>
      </c>
      <c r="D436" s="18" t="n">
        <f aca="false">MOD(QUOTIENT($A$436,Assumptions!$B$79),2)</f>
        <v>0</v>
      </c>
      <c r="E436" s="18" t="n">
        <f aca="false">MOD(QUOTIENT($A$436,Assumptions!$B$80),2)</f>
        <v>1</v>
      </c>
      <c r="F436" s="18" t="n">
        <f aca="false">MOD(QUOTIENT($A$436,Assumptions!$B$81),2)</f>
        <v>0</v>
      </c>
      <c r="G436" s="18" t="n">
        <f aca="false">MOD(QUOTIENT($A$436,Assumptions!$B$82),2)</f>
        <v>0</v>
      </c>
      <c r="H436" s="18" t="n">
        <f aca="false">MOD(QUOTIENT($A$436,Assumptions!$B$83),2)</f>
        <v>1</v>
      </c>
      <c r="I436" s="18" t="n">
        <f aca="false">IF($B$436=1,MIN(Assumptions!$B$67,MAX(Assumptions!$B$4,Assumptions!$B$26-(Assumptions!$B$4))),Assumptions!$B$4)</f>
        <v>0</v>
      </c>
      <c r="J436" s="18" t="n">
        <f aca="false">IF($C$436=1,MIN(Assumptions!$B$66,MAX(Assumptions!$B$4,Assumptions!$B$26-($I$436))),Assumptions!$B$4)</f>
        <v>300000000</v>
      </c>
      <c r="K436" s="18" t="n">
        <f aca="false">IF($D$436=1,MIN(Assumptions!$B$61,MAX(Assumptions!$B$4,Assumptions!$B$26-($I$436+$J$436))),Assumptions!$B$4)</f>
        <v>0</v>
      </c>
      <c r="L436" s="18" t="n">
        <f aca="false">IF($E$436=1,MIN(Assumptions!$B$56,MAX(Assumptions!$B$4,Assumptions!$B$26-($I$436+$J$436+$K$436))),Assumptions!$B$4)</f>
        <v>60000000</v>
      </c>
      <c r="M436" s="18" t="n">
        <f aca="false">IF($F$436=1,MIN(Assumptions!$B$51,MAX(Assumptions!$B$4,Assumptions!$B$26-($I$436+$J$436+$K$436+$L$436))),Assumptions!$B$4)</f>
        <v>0</v>
      </c>
      <c r="N436" s="18" t="n">
        <f aca="false">IF($G$436=1,MIN(Assumptions!$B$46,MAX(Assumptions!$B$4,Assumptions!$B$26-($I$436+$J$436+$K$436+$L$436+$M$436))),Assumptions!$B$4)</f>
        <v>0</v>
      </c>
      <c r="O436" s="18" t="n">
        <f aca="false">IF($H$436=1,MIN(Assumptions!$B$41,MAX(Assumptions!$B$4,Assumptions!$B$26-($I$436+$J$436+$K$436+$L$436+$M$436+$N$436))),Assumptions!$B$4)</f>
        <v>5000000</v>
      </c>
      <c r="P436" s="18" t="n">
        <f aca="false">$I$436+$J$436+$K$436+$L$436+$M$436+$N$436+$O$436</f>
        <v>365000000</v>
      </c>
      <c r="Q436" s="18" t="n">
        <f aca="false">MAX(Assumptions!$B$4,Assumptions!$B$26-$P$436)</f>
        <v>1635000000</v>
      </c>
      <c r="R436" s="18" t="n">
        <f aca="false">$J$120+$O$120+Assumptions!$B$20+IF($B$436=0,$D$120,Assumptions!$B$4)+IF($C$436=0,$AI$120,Assumptions!$B$4)+IF($D$436=0,$AF$120,Assumptions!$B$4)+IF($E$436=0,$AC$120,Assumptions!$B$4)+IF($F$436=0,$Z$120,Assumptions!$B$4)+IF($G$436=0,$W$120,Assumptions!$B$4)+IF($H$436=0,$T$120,Assumptions!$B$4)</f>
        <v>19811432.2584705</v>
      </c>
      <c r="S436" s="18" t="n">
        <f aca="false">IF($R$436&gt;Assumptions!$B$4,$Q$436/$R$436&gt;Assumptions!$B$13,FALSE())</f>
        <v>1</v>
      </c>
      <c r="T436" s="18" t="n">
        <f aca="false">IF($S$436,($Q$436+Assumptions!$B$14*Assumptions!$B$13)/($R$436+Assumptions!$B$14),IF($R$436&gt;Assumptions!$B$4,$Q$436/$R$436,Assumptions!$B$4))</f>
        <v>73.3928678818154</v>
      </c>
      <c r="U436" s="18" t="n">
        <f aca="false">IF($B$436=1,$I$436,$D$120*$T$436)</f>
        <v>58513790.0694289</v>
      </c>
      <c r="V436" s="18" t="n">
        <f aca="false">IF($C$436=1,$J$436,$AI$120*$T$436)</f>
        <v>300000000</v>
      </c>
      <c r="W436" s="18" t="n">
        <f aca="false">IF($D$436=1,$K$436,$AF$120*$T$436)</f>
        <v>127237645.238073</v>
      </c>
      <c r="X436" s="18" t="n">
        <f aca="false">IF($E$436=1,$L$436,$AC$120*$T$436)</f>
        <v>60000000</v>
      </c>
      <c r="Y436" s="18" t="n">
        <f aca="false">IF($F$436=1,$M$436,$Z$120*$T$436)</f>
        <v>220178603.645446</v>
      </c>
      <c r="Z436" s="18" t="n">
        <f aca="false">IF($G$436=1,$N$436,$W$120*$T$436)</f>
        <v>366964339.409077</v>
      </c>
      <c r="AA436" s="18" t="n">
        <f aca="false">IF($H$436=1,$O$436,$T$120*$T$436)</f>
        <v>5000000</v>
      </c>
      <c r="AB436" s="18" t="n">
        <f aca="false">($J$120+$O$120)*$T$436</f>
        <v>20587640.9970974</v>
      </c>
      <c r="AC436" s="18" t="n">
        <f aca="false">Assumptions!$B$20*$T$436</f>
        <v>660535810.936339</v>
      </c>
      <c r="AD436" s="18" t="n">
        <f aca="false">IF($S$436,Assumptions!$B$14*($T$436-Assumptions!$B$13),Assumptions!$B$4)</f>
        <v>180982169.704539</v>
      </c>
      <c r="AE436" s="18" t="n">
        <f aca="false">$U$436+$V$436+$W$436+$X$436+$Y$436+$Z$436+$AA$436+$AB$436+$AC$436+$AD$436</f>
        <v>2000000000</v>
      </c>
      <c r="AF436" s="18" t="n">
        <f aca="false">IF(AND(IF($B$436=1,$U$436&gt;=INDEX($U$395:$U$522,1+$A$436-Assumptions!$B$77),$U$436&gt;INDEX($U$395:$U$522,1+$A$436+Assumptions!$B$77)),IF($C$436=1,$V$436&gt;=INDEX($V$395:$V$522,1+$A$436-Assumptions!$B$78),$V$436&gt;INDEX($V$395:$V$522,1+$A$436+Assumptions!$B$78)),IF($D$436=1,$W$436&gt;=INDEX($W$395:$W$522,1+$A$436-Assumptions!$B$79),$W$436&gt;INDEX($W$395:$W$522,1+$A$436+Assumptions!$B$79)),IF($E$436=1,$X$436&gt;=INDEX($X$395:$X$522,1+$A$436-Assumptions!$B$80),$X$436&gt;INDEX($X$395:$X$522,1+$A$436+Assumptions!$B$80)),IF($F$436=1,$Y$436&gt;=INDEX($Y$395:$Y$522,1+$A$436-Assumptions!$B$81),$Y$436&gt;INDEX($Y$395:$Y$522,1+$A$436+Assumptions!$B$81)),IF($G$436=1,$Z$436&gt;=INDEX($Z$395:$Z$522,1+$A$436-Assumptions!$B$82),$Z$436&gt;INDEX($Z$395:$Z$522,1+$A$436+Assumptions!$B$82)),IF($H$436=1,$AA$436&gt;=INDEX($AA$395:$AA$522,1+$A$436-Assumptions!$B$83),$AA$436&gt;INDEX($AA$395:$AA$522,1+$A$436+Assumptions!$B$83))),1,0)</f>
        <v>0</v>
      </c>
      <c r="AG436" s="16"/>
      <c r="AH436" s="16"/>
      <c r="AI436" s="16"/>
    </row>
    <row r="437" customFormat="false" ht="23.85" hidden="true" customHeight="false" outlineLevel="0" collapsed="false">
      <c r="A437" s="6" t="n">
        <f aca="false">ROW()-ROW($A$395)+Assumptions!$B$4</f>
        <v>42</v>
      </c>
      <c r="B437" s="18" t="n">
        <f aca="false">MOD(QUOTIENT($A$437,Assumptions!$B$77),2)</f>
        <v>0</v>
      </c>
      <c r="C437" s="18" t="n">
        <f aca="false">MOD(QUOTIENT($A$437,Assumptions!$B$78),2)</f>
        <v>1</v>
      </c>
      <c r="D437" s="18" t="n">
        <f aca="false">MOD(QUOTIENT($A$437,Assumptions!$B$79),2)</f>
        <v>0</v>
      </c>
      <c r="E437" s="18" t="n">
        <f aca="false">MOD(QUOTIENT($A$437,Assumptions!$B$80),2)</f>
        <v>1</v>
      </c>
      <c r="F437" s="18" t="n">
        <f aca="false">MOD(QUOTIENT($A$437,Assumptions!$B$81),2)</f>
        <v>0</v>
      </c>
      <c r="G437" s="18" t="n">
        <f aca="false">MOD(QUOTIENT($A$437,Assumptions!$B$82),2)</f>
        <v>1</v>
      </c>
      <c r="H437" s="18" t="n">
        <f aca="false">MOD(QUOTIENT($A$437,Assumptions!$B$83),2)</f>
        <v>0</v>
      </c>
      <c r="I437" s="18" t="n">
        <f aca="false">IF($B$437=1,MIN(Assumptions!$B$67,MAX(Assumptions!$B$4,Assumptions!$B$26-(Assumptions!$B$4))),Assumptions!$B$4)</f>
        <v>0</v>
      </c>
      <c r="J437" s="18" t="n">
        <f aca="false">IF($C$437=1,MIN(Assumptions!$B$66,MAX(Assumptions!$B$4,Assumptions!$B$26-($I$437))),Assumptions!$B$4)</f>
        <v>300000000</v>
      </c>
      <c r="K437" s="18" t="n">
        <f aca="false">IF($D$437=1,MIN(Assumptions!$B$61,MAX(Assumptions!$B$4,Assumptions!$B$26-($I$437+$J$437))),Assumptions!$B$4)</f>
        <v>0</v>
      </c>
      <c r="L437" s="18" t="n">
        <f aca="false">IF($E$437=1,MIN(Assumptions!$B$56,MAX(Assumptions!$B$4,Assumptions!$B$26-($I$437+$J$437+$K$437))),Assumptions!$B$4)</f>
        <v>60000000</v>
      </c>
      <c r="M437" s="18" t="n">
        <f aca="false">IF($F$437=1,MIN(Assumptions!$B$51,MAX(Assumptions!$B$4,Assumptions!$B$26-($I$437+$J$437+$K$437+$L$437))),Assumptions!$B$4)</f>
        <v>0</v>
      </c>
      <c r="N437" s="18" t="n">
        <f aca="false">IF($G$437=1,MIN(Assumptions!$B$46,MAX(Assumptions!$B$4,Assumptions!$B$26-($I$437+$J$437+$K$437+$L$437+$M$437))),Assumptions!$B$4)</f>
        <v>15000000</v>
      </c>
      <c r="O437" s="18" t="n">
        <f aca="false">IF($H$437=1,MIN(Assumptions!$B$41,MAX(Assumptions!$B$4,Assumptions!$B$26-($I$437+$J$437+$K$437+$L$437+$M$437+$N$437))),Assumptions!$B$4)</f>
        <v>0</v>
      </c>
      <c r="P437" s="18" t="n">
        <f aca="false">$I$437+$J$437+$K$437+$L$437+$M$437+$N$437+$O$437</f>
        <v>375000000</v>
      </c>
      <c r="Q437" s="18" t="n">
        <f aca="false">MAX(Assumptions!$B$4,Assumptions!$B$26-$P$437)</f>
        <v>1625000000</v>
      </c>
      <c r="R437" s="18" t="n">
        <f aca="false">$J$120+$O$120+Assumptions!$B$20+IF($B$437=0,$D$120,Assumptions!$B$4)+IF($C$437=0,$AI$120,Assumptions!$B$4)+IF($D$437=0,$AF$120,Assumptions!$B$4)+IF($E$437=0,$AC$120,Assumptions!$B$4)+IF($F$437=0,$Z$120,Assumptions!$B$4)+IF($G$437=0,$W$120,Assumptions!$B$4)+IF($H$437=0,$T$120,Assumptions!$B$4)</f>
        <v>19811432.2584705</v>
      </c>
      <c r="S437" s="18" t="n">
        <f aca="false">IF($R$437&gt;Assumptions!$B$4,$Q$437/$R$437&gt;Assumptions!$B$13,FALSE())</f>
        <v>1</v>
      </c>
      <c r="T437" s="18" t="n">
        <f aca="false">IF($S$437,($Q$437+Assumptions!$B$14*Assumptions!$B$13)/($R$437+Assumptions!$B$14),IF($R$437&gt;Assumptions!$B$4,$Q$437/$R$437,Assumptions!$B$4))</f>
        <v>72.9446671619265</v>
      </c>
      <c r="U437" s="18" t="n">
        <f aca="false">IF($B$437=1,$I$437,$D$120*$T$437)</f>
        <v>58156453.9468676</v>
      </c>
      <c r="V437" s="18" t="n">
        <f aca="false">IF($C$437=1,$J$437,$AI$120*$T$437)</f>
        <v>300000000</v>
      </c>
      <c r="W437" s="18" t="n">
        <f aca="false">IF($D$437=1,$K$437,$AF$120*$T$437)</f>
        <v>126460621.450359</v>
      </c>
      <c r="X437" s="18" t="n">
        <f aca="false">IF($E$437=1,$L$437,$AC$120*$T$437)</f>
        <v>60000000</v>
      </c>
      <c r="Y437" s="18" t="n">
        <f aca="false">IF($F$437=1,$M$437,$Z$120*$T$437)</f>
        <v>218834001.485779</v>
      </c>
      <c r="Z437" s="18" t="n">
        <f aca="false">IF($G$437=1,$N$437,$W$120*$T$437)</f>
        <v>15000000</v>
      </c>
      <c r="AA437" s="18" t="n">
        <f aca="false">IF($H$437=1,$O$437,$T$120*$T$437)</f>
        <v>364723335.809632</v>
      </c>
      <c r="AB437" s="18" t="n">
        <f aca="false">($J$120+$O$120)*$T$437</f>
        <v>20461914.9452068</v>
      </c>
      <c r="AC437" s="18" t="n">
        <f aca="false">Assumptions!$B$20*$T$437</f>
        <v>656502004.457339</v>
      </c>
      <c r="AD437" s="18" t="n">
        <f aca="false">IF($S$437,Assumptions!$B$14*($T$437-Assumptions!$B$13),Assumptions!$B$4)</f>
        <v>179861667.904816</v>
      </c>
      <c r="AE437" s="18" t="n">
        <f aca="false">$U$437+$V$437+$W$437+$X$437+$Y$437+$Z$437+$AA$437+$AB$437+$AC$437+$AD$437</f>
        <v>2000000000</v>
      </c>
      <c r="AF437" s="18" t="n">
        <f aca="false">IF(AND(IF($B$437=1,$U$437&gt;=INDEX($U$395:$U$522,1+$A$437-Assumptions!$B$77),$U$437&gt;INDEX($U$395:$U$522,1+$A$437+Assumptions!$B$77)),IF($C$437=1,$V$437&gt;=INDEX($V$395:$V$522,1+$A$437-Assumptions!$B$78),$V$437&gt;INDEX($V$395:$V$522,1+$A$437+Assumptions!$B$78)),IF($D$437=1,$W$437&gt;=INDEX($W$395:$W$522,1+$A$437-Assumptions!$B$79),$W$437&gt;INDEX($W$395:$W$522,1+$A$437+Assumptions!$B$79)),IF($E$437=1,$X$437&gt;=INDEX($X$395:$X$522,1+$A$437-Assumptions!$B$80),$X$437&gt;INDEX($X$395:$X$522,1+$A$437+Assumptions!$B$80)),IF($F$437=1,$Y$437&gt;=INDEX($Y$395:$Y$522,1+$A$437-Assumptions!$B$81),$Y$437&gt;INDEX($Y$395:$Y$522,1+$A$437+Assumptions!$B$81)),IF($G$437=1,$Z$437&gt;=INDEX($Z$395:$Z$522,1+$A$437-Assumptions!$B$82),$Z$437&gt;INDEX($Z$395:$Z$522,1+$A$437+Assumptions!$B$82)),IF($H$437=1,$AA$437&gt;=INDEX($AA$395:$AA$522,1+$A$437-Assumptions!$B$83),$AA$437&gt;INDEX($AA$395:$AA$522,1+$A$437+Assumptions!$B$83))),1,0)</f>
        <v>0</v>
      </c>
      <c r="AG437" s="16"/>
      <c r="AH437" s="16"/>
      <c r="AI437" s="16"/>
    </row>
    <row r="438" customFormat="false" ht="23.85" hidden="true" customHeight="false" outlineLevel="0" collapsed="false">
      <c r="A438" s="6" t="n">
        <f aca="false">ROW()-ROW($A$395)+Assumptions!$B$4</f>
        <v>43</v>
      </c>
      <c r="B438" s="18" t="n">
        <f aca="false">MOD(QUOTIENT($A$438,Assumptions!$B$77),2)</f>
        <v>0</v>
      </c>
      <c r="C438" s="18" t="n">
        <f aca="false">MOD(QUOTIENT($A$438,Assumptions!$B$78),2)</f>
        <v>1</v>
      </c>
      <c r="D438" s="18" t="n">
        <f aca="false">MOD(QUOTIENT($A$438,Assumptions!$B$79),2)</f>
        <v>0</v>
      </c>
      <c r="E438" s="18" t="n">
        <f aca="false">MOD(QUOTIENT($A$438,Assumptions!$B$80),2)</f>
        <v>1</v>
      </c>
      <c r="F438" s="18" t="n">
        <f aca="false">MOD(QUOTIENT($A$438,Assumptions!$B$81),2)</f>
        <v>0</v>
      </c>
      <c r="G438" s="18" t="n">
        <f aca="false">MOD(QUOTIENT($A$438,Assumptions!$B$82),2)</f>
        <v>1</v>
      </c>
      <c r="H438" s="18" t="n">
        <f aca="false">MOD(QUOTIENT($A$438,Assumptions!$B$83),2)</f>
        <v>1</v>
      </c>
      <c r="I438" s="18" t="n">
        <f aca="false">IF($B$438=1,MIN(Assumptions!$B$67,MAX(Assumptions!$B$4,Assumptions!$B$26-(Assumptions!$B$4))),Assumptions!$B$4)</f>
        <v>0</v>
      </c>
      <c r="J438" s="18" t="n">
        <f aca="false">IF($C$438=1,MIN(Assumptions!$B$66,MAX(Assumptions!$B$4,Assumptions!$B$26-($I$438))),Assumptions!$B$4)</f>
        <v>300000000</v>
      </c>
      <c r="K438" s="18" t="n">
        <f aca="false">IF($D$438=1,MIN(Assumptions!$B$61,MAX(Assumptions!$B$4,Assumptions!$B$26-($I$438+$J$438))),Assumptions!$B$4)</f>
        <v>0</v>
      </c>
      <c r="L438" s="18" t="n">
        <f aca="false">IF($E$438=1,MIN(Assumptions!$B$56,MAX(Assumptions!$B$4,Assumptions!$B$26-($I$438+$J$438+$K$438))),Assumptions!$B$4)</f>
        <v>60000000</v>
      </c>
      <c r="M438" s="18" t="n">
        <f aca="false">IF($F$438=1,MIN(Assumptions!$B$51,MAX(Assumptions!$B$4,Assumptions!$B$26-($I$438+$J$438+$K$438+$L$438))),Assumptions!$B$4)</f>
        <v>0</v>
      </c>
      <c r="N438" s="18" t="n">
        <f aca="false">IF($G$438=1,MIN(Assumptions!$B$46,MAX(Assumptions!$B$4,Assumptions!$B$26-($I$438+$J$438+$K$438+$L$438+$M$438))),Assumptions!$B$4)</f>
        <v>15000000</v>
      </c>
      <c r="O438" s="18" t="n">
        <f aca="false">IF($H$438=1,MIN(Assumptions!$B$41,MAX(Assumptions!$B$4,Assumptions!$B$26-($I$438+$J$438+$K$438+$L$438+$M$438+$N$438))),Assumptions!$B$4)</f>
        <v>5000000</v>
      </c>
      <c r="P438" s="18" t="n">
        <f aca="false">$I$438+$J$438+$K$438+$L$438+$M$438+$N$438+$O$438</f>
        <v>380000000</v>
      </c>
      <c r="Q438" s="18" t="n">
        <f aca="false">MAX(Assumptions!$B$4,Assumptions!$B$26-$P$438)</f>
        <v>1620000000</v>
      </c>
      <c r="R438" s="18" t="n">
        <f aca="false">$J$120+$O$120+Assumptions!$B$20+IF($B$438=0,$D$120,Assumptions!$B$4)+IF($C$438=0,$AI$120,Assumptions!$B$4)+IF($D$438=0,$AF$120,Assumptions!$B$4)+IF($E$438=0,$AC$120,Assumptions!$B$4)+IF($F$438=0,$Z$120,Assumptions!$B$4)+IF($G$438=0,$W$120,Assumptions!$B$4)+IF($H$438=0,$T$120,Assumptions!$B$4)</f>
        <v>14811432.2584705</v>
      </c>
      <c r="S438" s="18" t="n">
        <f aca="false">IF($R$438&gt;Assumptions!$B$4,$Q$438/$R$438&gt;Assumptions!$B$13,FALSE())</f>
        <v>1</v>
      </c>
      <c r="T438" s="18" t="n">
        <f aca="false">IF($S$438,($Q$438+Assumptions!$B$14*Assumptions!$B$13)/($R$438+Assumptions!$B$14),IF($R$438&gt;Assumptions!$B$4,$Q$438/$R$438,Assumptions!$B$4))</f>
        <v>93.7241919544878</v>
      </c>
      <c r="U438" s="18" t="n">
        <f aca="false">IF($B$438=1,$I$438,$D$120*$T$438)</f>
        <v>74723305.5571953</v>
      </c>
      <c r="V438" s="18" t="n">
        <f aca="false">IF($C$438=1,$J$438,$AI$120*$T$438)</f>
        <v>300000000</v>
      </c>
      <c r="W438" s="18" t="n">
        <f aca="false">IF($D$438=1,$K$438,$AF$120*$T$438)</f>
        <v>162485072.87293</v>
      </c>
      <c r="X438" s="18" t="n">
        <f aca="false">IF($E$438=1,$L$438,$AC$120*$T$438)</f>
        <v>60000000</v>
      </c>
      <c r="Y438" s="18" t="n">
        <f aca="false">IF($F$438=1,$M$438,$Z$120*$T$438)</f>
        <v>281172575.863463</v>
      </c>
      <c r="Z438" s="18" t="n">
        <f aca="false">IF($G$438=1,$N$438,$W$120*$T$438)</f>
        <v>15000000</v>
      </c>
      <c r="AA438" s="18" t="n">
        <f aca="false">IF($H$438=1,$O$438,$T$120*$T$438)</f>
        <v>5000000</v>
      </c>
      <c r="AB438" s="18" t="n">
        <f aca="false">($J$120+$O$120)*$T$438</f>
        <v>26290838.229802</v>
      </c>
      <c r="AC438" s="18" t="n">
        <f aca="false">Assumptions!$B$20*$T$438</f>
        <v>843517727.59039</v>
      </c>
      <c r="AD438" s="18" t="n">
        <f aca="false">IF($S$438,Assumptions!$B$14*($T$438-Assumptions!$B$13),Assumptions!$B$4)</f>
        <v>231810479.886219</v>
      </c>
      <c r="AE438" s="18" t="n">
        <f aca="false">$U$438+$V$438+$W$438+$X$438+$Y$438+$Z$438+$AA$438+$AB$438+$AC$438+$AD$438</f>
        <v>2000000000</v>
      </c>
      <c r="AF438" s="18" t="n">
        <f aca="false">IF(AND(IF($B$438=1,$U$438&gt;=INDEX($U$395:$U$522,1+$A$438-Assumptions!$B$77),$U$438&gt;INDEX($U$395:$U$522,1+$A$438+Assumptions!$B$77)),IF($C$438=1,$V$438&gt;=INDEX($V$395:$V$522,1+$A$438-Assumptions!$B$78),$V$438&gt;INDEX($V$395:$V$522,1+$A$438+Assumptions!$B$78)),IF($D$438=1,$W$438&gt;=INDEX($W$395:$W$522,1+$A$438-Assumptions!$B$79),$W$438&gt;INDEX($W$395:$W$522,1+$A$438+Assumptions!$B$79)),IF($E$438=1,$X$438&gt;=INDEX($X$395:$X$522,1+$A$438-Assumptions!$B$80),$X$438&gt;INDEX($X$395:$X$522,1+$A$438+Assumptions!$B$80)),IF($F$438=1,$Y$438&gt;=INDEX($Y$395:$Y$522,1+$A$438-Assumptions!$B$81),$Y$438&gt;INDEX($Y$395:$Y$522,1+$A$438+Assumptions!$B$81)),IF($G$438=1,$Z$438&gt;=INDEX($Z$395:$Z$522,1+$A$438-Assumptions!$B$82),$Z$438&gt;INDEX($Z$395:$Z$522,1+$A$438+Assumptions!$B$82)),IF($H$438=1,$AA$438&gt;=INDEX($AA$395:$AA$522,1+$A$438-Assumptions!$B$83),$AA$438&gt;INDEX($AA$395:$AA$522,1+$A$438+Assumptions!$B$83))),1,0)</f>
        <v>0</v>
      </c>
      <c r="AG438" s="16"/>
      <c r="AH438" s="16"/>
      <c r="AI438" s="16"/>
    </row>
    <row r="439" customFormat="false" ht="23.85" hidden="true" customHeight="false" outlineLevel="0" collapsed="false">
      <c r="A439" s="6" t="n">
        <f aca="false">ROW()-ROW($A$395)+Assumptions!$B$4</f>
        <v>44</v>
      </c>
      <c r="B439" s="18" t="n">
        <f aca="false">MOD(QUOTIENT($A$439,Assumptions!$B$77),2)</f>
        <v>0</v>
      </c>
      <c r="C439" s="18" t="n">
        <f aca="false">MOD(QUOTIENT($A$439,Assumptions!$B$78),2)</f>
        <v>1</v>
      </c>
      <c r="D439" s="18" t="n">
        <f aca="false">MOD(QUOTIENT($A$439,Assumptions!$B$79),2)</f>
        <v>0</v>
      </c>
      <c r="E439" s="18" t="n">
        <f aca="false">MOD(QUOTIENT($A$439,Assumptions!$B$80),2)</f>
        <v>1</v>
      </c>
      <c r="F439" s="18" t="n">
        <f aca="false">MOD(QUOTIENT($A$439,Assumptions!$B$81),2)</f>
        <v>1</v>
      </c>
      <c r="G439" s="18" t="n">
        <f aca="false">MOD(QUOTIENT($A$439,Assumptions!$B$82),2)</f>
        <v>0</v>
      </c>
      <c r="H439" s="18" t="n">
        <f aca="false">MOD(QUOTIENT($A$439,Assumptions!$B$83),2)</f>
        <v>0</v>
      </c>
      <c r="I439" s="18" t="n">
        <f aca="false">IF($B$439=1,MIN(Assumptions!$B$67,MAX(Assumptions!$B$4,Assumptions!$B$26-(Assumptions!$B$4))),Assumptions!$B$4)</f>
        <v>0</v>
      </c>
      <c r="J439" s="18" t="n">
        <f aca="false">IF($C$439=1,MIN(Assumptions!$B$66,MAX(Assumptions!$B$4,Assumptions!$B$26-($I$439))),Assumptions!$B$4)</f>
        <v>300000000</v>
      </c>
      <c r="K439" s="18" t="n">
        <f aca="false">IF($D$439=1,MIN(Assumptions!$B$61,MAX(Assumptions!$B$4,Assumptions!$B$26-($I$439+$J$439))),Assumptions!$B$4)</f>
        <v>0</v>
      </c>
      <c r="L439" s="18" t="n">
        <f aca="false">IF($E$439=1,MIN(Assumptions!$B$56,MAX(Assumptions!$B$4,Assumptions!$B$26-($I$439+$J$439+$K$439))),Assumptions!$B$4)</f>
        <v>60000000</v>
      </c>
      <c r="M439" s="18" t="n">
        <f aca="false">IF($F$439=1,MIN(Assumptions!$B$51,MAX(Assumptions!$B$4,Assumptions!$B$26-($I$439+$J$439+$K$439+$L$439))),Assumptions!$B$4)</f>
        <v>30000000</v>
      </c>
      <c r="N439" s="18" t="n">
        <f aca="false">IF($G$439=1,MIN(Assumptions!$B$46,MAX(Assumptions!$B$4,Assumptions!$B$26-($I$439+$J$439+$K$439+$L$439+$M$439))),Assumptions!$B$4)</f>
        <v>0</v>
      </c>
      <c r="O439" s="18" t="n">
        <f aca="false">IF($H$439=1,MIN(Assumptions!$B$41,MAX(Assumptions!$B$4,Assumptions!$B$26-($I$439+$J$439+$K$439+$L$439+$M$439+$N$439))),Assumptions!$B$4)</f>
        <v>0</v>
      </c>
      <c r="P439" s="18" t="n">
        <f aca="false">$I$439+$J$439+$K$439+$L$439+$M$439+$N$439+$O$439</f>
        <v>390000000</v>
      </c>
      <c r="Q439" s="18" t="n">
        <f aca="false">MAX(Assumptions!$B$4,Assumptions!$B$26-$P$439)</f>
        <v>1610000000</v>
      </c>
      <c r="R439" s="18" t="n">
        <f aca="false">$J$120+$O$120+Assumptions!$B$20+IF($B$439=0,$D$120,Assumptions!$B$4)+IF($C$439=0,$AI$120,Assumptions!$B$4)+IF($D$439=0,$AF$120,Assumptions!$B$4)+IF($E$439=0,$AC$120,Assumptions!$B$4)+IF($F$439=0,$Z$120,Assumptions!$B$4)+IF($G$439=0,$W$120,Assumptions!$B$4)+IF($H$439=0,$T$120,Assumptions!$B$4)</f>
        <v>21811432.2584705</v>
      </c>
      <c r="S439" s="18" t="n">
        <f aca="false">IF($R$439&gt;Assumptions!$B$4,$Q$439/$R$439&gt;Assumptions!$B$13,FALSE())</f>
        <v>1</v>
      </c>
      <c r="T439" s="18" t="n">
        <f aca="false">IF($S$439,($Q$439+Assumptions!$B$14*Assumptions!$B$13)/($R$439+Assumptions!$B$14),IF($R$439&gt;Assumptions!$B$4,$Q$439/$R$439,Assumptions!$B$4))</f>
        <v>66.3268203558093</v>
      </c>
      <c r="U439" s="18" t="n">
        <f aca="false">IF($B$439=1,$I$439,$D$120*$T$439)</f>
        <v>52880256.0014712</v>
      </c>
      <c r="V439" s="18" t="n">
        <f aca="false">IF($C$439=1,$J$439,$AI$120*$T$439)</f>
        <v>300000000</v>
      </c>
      <c r="W439" s="18" t="n">
        <f aca="false">IF($D$439=1,$K$439,$AF$120*$T$439)</f>
        <v>114987582.332817</v>
      </c>
      <c r="X439" s="18" t="n">
        <f aca="false">IF($E$439=1,$L$439,$AC$120*$T$439)</f>
        <v>60000000</v>
      </c>
      <c r="Y439" s="18" t="n">
        <f aca="false">IF($F$439=1,$M$439,$Z$120*$T$439)</f>
        <v>30000000</v>
      </c>
      <c r="Z439" s="18" t="n">
        <f aca="false">IF($G$439=1,$N$439,$W$120*$T$439)</f>
        <v>331634101.779047</v>
      </c>
      <c r="AA439" s="18" t="n">
        <f aca="false">IF($H$439=1,$O$439,$T$120*$T$439)</f>
        <v>331634101.779047</v>
      </c>
      <c r="AB439" s="18" t="n">
        <f aca="false">($J$120+$O$120)*$T$439</f>
        <v>18605524.0158112</v>
      </c>
      <c r="AC439" s="18" t="n">
        <f aca="false">Assumptions!$B$20*$T$439</f>
        <v>596941383.202284</v>
      </c>
      <c r="AD439" s="18" t="n">
        <f aca="false">IF($S$439,Assumptions!$B$14*($T$439-Assumptions!$B$13),Assumptions!$B$4)</f>
        <v>163317050.889523</v>
      </c>
      <c r="AE439" s="18" t="n">
        <f aca="false">$U$439+$V$439+$W$439+$X$439+$Y$439+$Z$439+$AA$439+$AB$439+$AC$439+$AD$439</f>
        <v>2000000000</v>
      </c>
      <c r="AF439" s="18" t="n">
        <f aca="false">IF(AND(IF($B$439=1,$U$439&gt;=INDEX($U$395:$U$522,1+$A$439-Assumptions!$B$77),$U$439&gt;INDEX($U$395:$U$522,1+$A$439+Assumptions!$B$77)),IF($C$439=1,$V$439&gt;=INDEX($V$395:$V$522,1+$A$439-Assumptions!$B$78),$V$439&gt;INDEX($V$395:$V$522,1+$A$439+Assumptions!$B$78)),IF($D$439=1,$W$439&gt;=INDEX($W$395:$W$522,1+$A$439-Assumptions!$B$79),$W$439&gt;INDEX($W$395:$W$522,1+$A$439+Assumptions!$B$79)),IF($E$439=1,$X$439&gt;=INDEX($X$395:$X$522,1+$A$439-Assumptions!$B$80),$X$439&gt;INDEX($X$395:$X$522,1+$A$439+Assumptions!$B$80)),IF($F$439=1,$Y$439&gt;=INDEX($Y$395:$Y$522,1+$A$439-Assumptions!$B$81),$Y$439&gt;INDEX($Y$395:$Y$522,1+$A$439+Assumptions!$B$81)),IF($G$439=1,$Z$439&gt;=INDEX($Z$395:$Z$522,1+$A$439-Assumptions!$B$82),$Z$439&gt;INDEX($Z$395:$Z$522,1+$A$439+Assumptions!$B$82)),IF($H$439=1,$AA$439&gt;=INDEX($AA$395:$AA$522,1+$A$439-Assumptions!$B$83),$AA$439&gt;INDEX($AA$395:$AA$522,1+$A$439+Assumptions!$B$83))),1,0)</f>
        <v>0</v>
      </c>
      <c r="AG439" s="16"/>
      <c r="AH439" s="16"/>
      <c r="AI439" s="16"/>
    </row>
    <row r="440" customFormat="false" ht="23.85" hidden="true" customHeight="false" outlineLevel="0" collapsed="false">
      <c r="A440" s="6" t="n">
        <f aca="false">ROW()-ROW($A$395)+Assumptions!$B$4</f>
        <v>45</v>
      </c>
      <c r="B440" s="18" t="n">
        <f aca="false">MOD(QUOTIENT($A$440,Assumptions!$B$77),2)</f>
        <v>0</v>
      </c>
      <c r="C440" s="18" t="n">
        <f aca="false">MOD(QUOTIENT($A$440,Assumptions!$B$78),2)</f>
        <v>1</v>
      </c>
      <c r="D440" s="18" t="n">
        <f aca="false">MOD(QUOTIENT($A$440,Assumptions!$B$79),2)</f>
        <v>0</v>
      </c>
      <c r="E440" s="18" t="n">
        <f aca="false">MOD(QUOTIENT($A$440,Assumptions!$B$80),2)</f>
        <v>1</v>
      </c>
      <c r="F440" s="18" t="n">
        <f aca="false">MOD(QUOTIENT($A$440,Assumptions!$B$81),2)</f>
        <v>1</v>
      </c>
      <c r="G440" s="18" t="n">
        <f aca="false">MOD(QUOTIENT($A$440,Assumptions!$B$82),2)</f>
        <v>0</v>
      </c>
      <c r="H440" s="18" t="n">
        <f aca="false">MOD(QUOTIENT($A$440,Assumptions!$B$83),2)</f>
        <v>1</v>
      </c>
      <c r="I440" s="18" t="n">
        <f aca="false">IF($B$440=1,MIN(Assumptions!$B$67,MAX(Assumptions!$B$4,Assumptions!$B$26-(Assumptions!$B$4))),Assumptions!$B$4)</f>
        <v>0</v>
      </c>
      <c r="J440" s="18" t="n">
        <f aca="false">IF($C$440=1,MIN(Assumptions!$B$66,MAX(Assumptions!$B$4,Assumptions!$B$26-($I$440))),Assumptions!$B$4)</f>
        <v>300000000</v>
      </c>
      <c r="K440" s="18" t="n">
        <f aca="false">IF($D$440=1,MIN(Assumptions!$B$61,MAX(Assumptions!$B$4,Assumptions!$B$26-($I$440+$J$440))),Assumptions!$B$4)</f>
        <v>0</v>
      </c>
      <c r="L440" s="18" t="n">
        <f aca="false">IF($E$440=1,MIN(Assumptions!$B$56,MAX(Assumptions!$B$4,Assumptions!$B$26-($I$440+$J$440+$K$440))),Assumptions!$B$4)</f>
        <v>60000000</v>
      </c>
      <c r="M440" s="18" t="n">
        <f aca="false">IF($F$440=1,MIN(Assumptions!$B$51,MAX(Assumptions!$B$4,Assumptions!$B$26-($I$440+$J$440+$K$440+$L$440))),Assumptions!$B$4)</f>
        <v>30000000</v>
      </c>
      <c r="N440" s="18" t="n">
        <f aca="false">IF($G$440=1,MIN(Assumptions!$B$46,MAX(Assumptions!$B$4,Assumptions!$B$26-($I$440+$J$440+$K$440+$L$440+$M$440))),Assumptions!$B$4)</f>
        <v>0</v>
      </c>
      <c r="O440" s="18" t="n">
        <f aca="false">IF($H$440=1,MIN(Assumptions!$B$41,MAX(Assumptions!$B$4,Assumptions!$B$26-($I$440+$J$440+$K$440+$L$440+$M$440+$N$440))),Assumptions!$B$4)</f>
        <v>5000000</v>
      </c>
      <c r="P440" s="18" t="n">
        <f aca="false">$I$440+$J$440+$K$440+$L$440+$M$440+$N$440+$O$440</f>
        <v>395000000</v>
      </c>
      <c r="Q440" s="18" t="n">
        <f aca="false">MAX(Assumptions!$B$4,Assumptions!$B$26-$P$440)</f>
        <v>1605000000</v>
      </c>
      <c r="R440" s="18" t="n">
        <f aca="false">$J$120+$O$120+Assumptions!$B$20+IF($B$440=0,$D$120,Assumptions!$B$4)+IF($C$440=0,$AI$120,Assumptions!$B$4)+IF($D$440=0,$AF$120,Assumptions!$B$4)+IF($E$440=0,$AC$120,Assumptions!$B$4)+IF($F$440=0,$Z$120,Assumptions!$B$4)+IF($G$440=0,$W$120,Assumptions!$B$4)+IF($H$440=0,$T$120,Assumptions!$B$4)</f>
        <v>16811432.2584705</v>
      </c>
      <c r="S440" s="18" t="n">
        <f aca="false">IF($R$440&gt;Assumptions!$B$4,$Q$440/$R$440&gt;Assumptions!$B$13,FALSE())</f>
        <v>1</v>
      </c>
      <c r="T440" s="18" t="n">
        <f aca="false">IF($S$440,($Q$440+Assumptions!$B$14*Assumptions!$B$13)/($R$440+Assumptions!$B$14),IF($R$440&gt;Assumptions!$B$4,$Q$440/$R$440,Assumptions!$B$4))</f>
        <v>83.2408481403501</v>
      </c>
      <c r="U440" s="18" t="n">
        <f aca="false">IF($B$440=1,$I$440,$D$120*$T$440)</f>
        <v>66365270.2757032</v>
      </c>
      <c r="V440" s="18" t="n">
        <f aca="false">IF($C$440=1,$J$440,$AI$120*$T$440)</f>
        <v>300000000</v>
      </c>
      <c r="W440" s="18" t="n">
        <f aca="false">IF($D$440=1,$K$440,$AF$120*$T$440)</f>
        <v>144310609.60928</v>
      </c>
      <c r="X440" s="18" t="n">
        <f aca="false">IF($E$440=1,$L$440,$AC$120*$T$440)</f>
        <v>60000000</v>
      </c>
      <c r="Y440" s="18" t="n">
        <f aca="false">IF($F$440=1,$M$440,$Z$120*$T$440)</f>
        <v>30000000</v>
      </c>
      <c r="Z440" s="18" t="n">
        <f aca="false">IF($G$440=1,$N$440,$W$120*$T$440)</f>
        <v>416204240.70175</v>
      </c>
      <c r="AA440" s="18" t="n">
        <f aca="false">IF($H$440=1,$O$440,$T$120*$T$440)</f>
        <v>5000000</v>
      </c>
      <c r="AB440" s="18" t="n">
        <f aca="false">($J$120+$O$120)*$T$440</f>
        <v>23350125.7992406</v>
      </c>
      <c r="AC440" s="18" t="n">
        <f aca="false">Assumptions!$B$20*$T$440</f>
        <v>749167633.263151</v>
      </c>
      <c r="AD440" s="18" t="n">
        <f aca="false">IF($S$440,Assumptions!$B$14*($T$440-Assumptions!$B$13),Assumptions!$B$4)</f>
        <v>205602120.350875</v>
      </c>
      <c r="AE440" s="18" t="n">
        <f aca="false">$U$440+$V$440+$W$440+$X$440+$Y$440+$Z$440+$AA$440+$AB$440+$AC$440+$AD$440</f>
        <v>2000000000</v>
      </c>
      <c r="AF440" s="18" t="n">
        <f aca="false">IF(AND(IF($B$440=1,$U$440&gt;=INDEX($U$395:$U$522,1+$A$440-Assumptions!$B$77),$U$440&gt;INDEX($U$395:$U$522,1+$A$440+Assumptions!$B$77)),IF($C$440=1,$V$440&gt;=INDEX($V$395:$V$522,1+$A$440-Assumptions!$B$78),$V$440&gt;INDEX($V$395:$V$522,1+$A$440+Assumptions!$B$78)),IF($D$440=1,$W$440&gt;=INDEX($W$395:$W$522,1+$A$440-Assumptions!$B$79),$W$440&gt;INDEX($W$395:$W$522,1+$A$440+Assumptions!$B$79)),IF($E$440=1,$X$440&gt;=INDEX($X$395:$X$522,1+$A$440-Assumptions!$B$80),$X$440&gt;INDEX($X$395:$X$522,1+$A$440+Assumptions!$B$80)),IF($F$440=1,$Y$440&gt;=INDEX($Y$395:$Y$522,1+$A$440-Assumptions!$B$81),$Y$440&gt;INDEX($Y$395:$Y$522,1+$A$440+Assumptions!$B$81)),IF($G$440=1,$Z$440&gt;=INDEX($Z$395:$Z$522,1+$A$440-Assumptions!$B$82),$Z$440&gt;INDEX($Z$395:$Z$522,1+$A$440+Assumptions!$B$82)),IF($H$440=1,$AA$440&gt;=INDEX($AA$395:$AA$522,1+$A$440-Assumptions!$B$83),$AA$440&gt;INDEX($AA$395:$AA$522,1+$A$440+Assumptions!$B$83))),1,0)</f>
        <v>0</v>
      </c>
      <c r="AG440" s="16"/>
      <c r="AH440" s="16"/>
      <c r="AI440" s="16"/>
    </row>
    <row r="441" customFormat="false" ht="23.85" hidden="true" customHeight="false" outlineLevel="0" collapsed="false">
      <c r="A441" s="6" t="n">
        <f aca="false">ROW()-ROW($A$395)+Assumptions!$B$4</f>
        <v>46</v>
      </c>
      <c r="B441" s="18" t="n">
        <f aca="false">MOD(QUOTIENT($A$441,Assumptions!$B$77),2)</f>
        <v>0</v>
      </c>
      <c r="C441" s="18" t="n">
        <f aca="false">MOD(QUOTIENT($A$441,Assumptions!$B$78),2)</f>
        <v>1</v>
      </c>
      <c r="D441" s="18" t="n">
        <f aca="false">MOD(QUOTIENT($A$441,Assumptions!$B$79),2)</f>
        <v>0</v>
      </c>
      <c r="E441" s="18" t="n">
        <f aca="false">MOD(QUOTIENT($A$441,Assumptions!$B$80),2)</f>
        <v>1</v>
      </c>
      <c r="F441" s="18" t="n">
        <f aca="false">MOD(QUOTIENT($A$441,Assumptions!$B$81),2)</f>
        <v>1</v>
      </c>
      <c r="G441" s="18" t="n">
        <f aca="false">MOD(QUOTIENT($A$441,Assumptions!$B$82),2)</f>
        <v>1</v>
      </c>
      <c r="H441" s="18" t="n">
        <f aca="false">MOD(QUOTIENT($A$441,Assumptions!$B$83),2)</f>
        <v>0</v>
      </c>
      <c r="I441" s="18" t="n">
        <f aca="false">IF($B$441=1,MIN(Assumptions!$B$67,MAX(Assumptions!$B$4,Assumptions!$B$26-(Assumptions!$B$4))),Assumptions!$B$4)</f>
        <v>0</v>
      </c>
      <c r="J441" s="18" t="n">
        <f aca="false">IF($C$441=1,MIN(Assumptions!$B$66,MAX(Assumptions!$B$4,Assumptions!$B$26-($I$441))),Assumptions!$B$4)</f>
        <v>300000000</v>
      </c>
      <c r="K441" s="18" t="n">
        <f aca="false">IF($D$441=1,MIN(Assumptions!$B$61,MAX(Assumptions!$B$4,Assumptions!$B$26-($I$441+$J$441))),Assumptions!$B$4)</f>
        <v>0</v>
      </c>
      <c r="L441" s="18" t="n">
        <f aca="false">IF($E$441=1,MIN(Assumptions!$B$56,MAX(Assumptions!$B$4,Assumptions!$B$26-($I$441+$J$441+$K$441))),Assumptions!$B$4)</f>
        <v>60000000</v>
      </c>
      <c r="M441" s="18" t="n">
        <f aca="false">IF($F$441=1,MIN(Assumptions!$B$51,MAX(Assumptions!$B$4,Assumptions!$B$26-($I$441+$J$441+$K$441+$L$441))),Assumptions!$B$4)</f>
        <v>30000000</v>
      </c>
      <c r="N441" s="18" t="n">
        <f aca="false">IF($G$441=1,MIN(Assumptions!$B$46,MAX(Assumptions!$B$4,Assumptions!$B$26-($I$441+$J$441+$K$441+$L$441+$M$441))),Assumptions!$B$4)</f>
        <v>15000000</v>
      </c>
      <c r="O441" s="18" t="n">
        <f aca="false">IF($H$441=1,MIN(Assumptions!$B$41,MAX(Assumptions!$B$4,Assumptions!$B$26-($I$441+$J$441+$K$441+$L$441+$M$441+$N$441))),Assumptions!$B$4)</f>
        <v>0</v>
      </c>
      <c r="P441" s="18" t="n">
        <f aca="false">$I$441+$J$441+$K$441+$L$441+$M$441+$N$441+$O$441</f>
        <v>405000000</v>
      </c>
      <c r="Q441" s="18" t="n">
        <f aca="false">MAX(Assumptions!$B$4,Assumptions!$B$26-$P$441)</f>
        <v>1595000000</v>
      </c>
      <c r="R441" s="18" t="n">
        <f aca="false">$J$120+$O$120+Assumptions!$B$20+IF($B$441=0,$D$120,Assumptions!$B$4)+IF($C$441=0,$AI$120,Assumptions!$B$4)+IF($D$441=0,$AF$120,Assumptions!$B$4)+IF($E$441=0,$AC$120,Assumptions!$B$4)+IF($F$441=0,$Z$120,Assumptions!$B$4)+IF($G$441=0,$W$120,Assumptions!$B$4)+IF($H$441=0,$T$120,Assumptions!$B$4)</f>
        <v>16811432.2584705</v>
      </c>
      <c r="S441" s="18" t="n">
        <f aca="false">IF($R$441&gt;Assumptions!$B$4,$Q$441/$R$441&gt;Assumptions!$B$13,FALSE())</f>
        <v>1</v>
      </c>
      <c r="T441" s="18" t="n">
        <f aca="false">IF($S$441,($Q$441+Assumptions!$B$14*Assumptions!$B$13)/($R$441+Assumptions!$B$14),IF($R$441&gt;Assumptions!$B$4,$Q$441/$R$441,Assumptions!$B$4))</f>
        <v>82.7230201581395</v>
      </c>
      <c r="U441" s="18" t="n">
        <f aca="false">IF($B$441=1,$I$441,$D$120*$T$441)</f>
        <v>65952422.5601467</v>
      </c>
      <c r="V441" s="18" t="n">
        <f aca="false">IF($C$441=1,$J$441,$AI$120*$T$441)</f>
        <v>300000000</v>
      </c>
      <c r="W441" s="18" t="n">
        <f aca="false">IF($D$441=1,$K$441,$AF$120*$T$441)</f>
        <v>143412876.42353</v>
      </c>
      <c r="X441" s="18" t="n">
        <f aca="false">IF($E$441=1,$L$441,$AC$120*$T$441)</f>
        <v>60000000</v>
      </c>
      <c r="Y441" s="18" t="n">
        <f aca="false">IF($F$441=1,$M$441,$Z$120*$T$441)</f>
        <v>30000000</v>
      </c>
      <c r="Z441" s="18" t="n">
        <f aca="false">IF($G$441=1,$N$441,$W$120*$T$441)</f>
        <v>15000000</v>
      </c>
      <c r="AA441" s="18" t="n">
        <f aca="false">IF($H$441=1,$O$441,$T$120*$T$441)</f>
        <v>413615100.790697</v>
      </c>
      <c r="AB441" s="18" t="n">
        <f aca="false">($J$120+$O$120)*$T$441</f>
        <v>23204868.4070213</v>
      </c>
      <c r="AC441" s="18" t="n">
        <f aca="false">Assumptions!$B$20*$T$441</f>
        <v>744507181.423255</v>
      </c>
      <c r="AD441" s="18" t="n">
        <f aca="false">IF($S$441,Assumptions!$B$14*($T$441-Assumptions!$B$13),Assumptions!$B$4)</f>
        <v>204307550.395349</v>
      </c>
      <c r="AE441" s="18" t="n">
        <f aca="false">$U$441+$V$441+$W$441+$X$441+$Y$441+$Z$441+$AA$441+$AB$441+$AC$441+$AD$441</f>
        <v>2000000000</v>
      </c>
      <c r="AF441" s="18" t="n">
        <f aca="false">IF(AND(IF($B$441=1,$U$441&gt;=INDEX($U$395:$U$522,1+$A$441-Assumptions!$B$77),$U$441&gt;INDEX($U$395:$U$522,1+$A$441+Assumptions!$B$77)),IF($C$441=1,$V$441&gt;=INDEX($V$395:$V$522,1+$A$441-Assumptions!$B$78),$V$441&gt;INDEX($V$395:$V$522,1+$A$441+Assumptions!$B$78)),IF($D$441=1,$W$441&gt;=INDEX($W$395:$W$522,1+$A$441-Assumptions!$B$79),$W$441&gt;INDEX($W$395:$W$522,1+$A$441+Assumptions!$B$79)),IF($E$441=1,$X$441&gt;=INDEX($X$395:$X$522,1+$A$441-Assumptions!$B$80),$X$441&gt;INDEX($X$395:$X$522,1+$A$441+Assumptions!$B$80)),IF($F$441=1,$Y$441&gt;=INDEX($Y$395:$Y$522,1+$A$441-Assumptions!$B$81),$Y$441&gt;INDEX($Y$395:$Y$522,1+$A$441+Assumptions!$B$81)),IF($G$441=1,$Z$441&gt;=INDEX($Z$395:$Z$522,1+$A$441-Assumptions!$B$82),$Z$441&gt;INDEX($Z$395:$Z$522,1+$A$441+Assumptions!$B$82)),IF($H$441=1,$AA$441&gt;=INDEX($AA$395:$AA$522,1+$A$441-Assumptions!$B$83),$AA$441&gt;INDEX($AA$395:$AA$522,1+$A$441+Assumptions!$B$83))),1,0)</f>
        <v>0</v>
      </c>
      <c r="AG441" s="16"/>
      <c r="AH441" s="16"/>
      <c r="AI441" s="16"/>
    </row>
    <row r="442" customFormat="false" ht="23.85" hidden="true" customHeight="false" outlineLevel="0" collapsed="false">
      <c r="A442" s="6" t="n">
        <f aca="false">ROW()-ROW($A$395)+Assumptions!$B$4</f>
        <v>47</v>
      </c>
      <c r="B442" s="18" t="n">
        <f aca="false">MOD(QUOTIENT($A$442,Assumptions!$B$77),2)</f>
        <v>0</v>
      </c>
      <c r="C442" s="18" t="n">
        <f aca="false">MOD(QUOTIENT($A$442,Assumptions!$B$78),2)</f>
        <v>1</v>
      </c>
      <c r="D442" s="18" t="n">
        <f aca="false">MOD(QUOTIENT($A$442,Assumptions!$B$79),2)</f>
        <v>0</v>
      </c>
      <c r="E442" s="18" t="n">
        <f aca="false">MOD(QUOTIENT($A$442,Assumptions!$B$80),2)</f>
        <v>1</v>
      </c>
      <c r="F442" s="18" t="n">
        <f aca="false">MOD(QUOTIENT($A$442,Assumptions!$B$81),2)</f>
        <v>1</v>
      </c>
      <c r="G442" s="18" t="n">
        <f aca="false">MOD(QUOTIENT($A$442,Assumptions!$B$82),2)</f>
        <v>1</v>
      </c>
      <c r="H442" s="18" t="n">
        <f aca="false">MOD(QUOTIENT($A$442,Assumptions!$B$83),2)</f>
        <v>1</v>
      </c>
      <c r="I442" s="18" t="n">
        <f aca="false">IF($B$442=1,MIN(Assumptions!$B$67,MAX(Assumptions!$B$4,Assumptions!$B$26-(Assumptions!$B$4))),Assumptions!$B$4)</f>
        <v>0</v>
      </c>
      <c r="J442" s="18" t="n">
        <f aca="false">IF($C$442=1,MIN(Assumptions!$B$66,MAX(Assumptions!$B$4,Assumptions!$B$26-($I$442))),Assumptions!$B$4)</f>
        <v>300000000</v>
      </c>
      <c r="K442" s="18" t="n">
        <f aca="false">IF($D$442=1,MIN(Assumptions!$B$61,MAX(Assumptions!$B$4,Assumptions!$B$26-($I$442+$J$442))),Assumptions!$B$4)</f>
        <v>0</v>
      </c>
      <c r="L442" s="18" t="n">
        <f aca="false">IF($E$442=1,MIN(Assumptions!$B$56,MAX(Assumptions!$B$4,Assumptions!$B$26-($I$442+$J$442+$K$442))),Assumptions!$B$4)</f>
        <v>60000000</v>
      </c>
      <c r="M442" s="18" t="n">
        <f aca="false">IF($F$442=1,MIN(Assumptions!$B$51,MAX(Assumptions!$B$4,Assumptions!$B$26-($I$442+$J$442+$K$442+$L$442))),Assumptions!$B$4)</f>
        <v>30000000</v>
      </c>
      <c r="N442" s="18" t="n">
        <f aca="false">IF($G$442=1,MIN(Assumptions!$B$46,MAX(Assumptions!$B$4,Assumptions!$B$26-($I$442+$J$442+$K$442+$L$442+$M$442))),Assumptions!$B$4)</f>
        <v>15000000</v>
      </c>
      <c r="O442" s="18" t="n">
        <f aca="false">IF($H$442=1,MIN(Assumptions!$B$41,MAX(Assumptions!$B$4,Assumptions!$B$26-($I$442+$J$442+$K$442+$L$442+$M$442+$N$442))),Assumptions!$B$4)</f>
        <v>5000000</v>
      </c>
      <c r="P442" s="18" t="n">
        <f aca="false">$I$442+$J$442+$K$442+$L$442+$M$442+$N$442+$O$442</f>
        <v>410000000</v>
      </c>
      <c r="Q442" s="18" t="n">
        <f aca="false">MAX(Assumptions!$B$4,Assumptions!$B$26-$P$442)</f>
        <v>1590000000</v>
      </c>
      <c r="R442" s="18" t="n">
        <f aca="false">$J$120+$O$120+Assumptions!$B$20+IF($B$442=0,$D$120,Assumptions!$B$4)+IF($C$442=0,$AI$120,Assumptions!$B$4)+IF($D$442=0,$AF$120,Assumptions!$B$4)+IF($E$442=0,$AC$120,Assumptions!$B$4)+IF($F$442=0,$Z$120,Assumptions!$B$4)+IF($G$442=0,$W$120,Assumptions!$B$4)+IF($H$442=0,$T$120,Assumptions!$B$4)</f>
        <v>11811432.2584705</v>
      </c>
      <c r="S442" s="18" t="n">
        <f aca="false">IF($R$442&gt;Assumptions!$B$4,$Q$442/$R$442&gt;Assumptions!$B$13,FALSE())</f>
        <v>1</v>
      </c>
      <c r="T442" s="18" t="n">
        <f aca="false">IF($S$442,($Q$442+Assumptions!$B$14*Assumptions!$B$13)/($R$442+Assumptions!$B$14),IF($R$442&gt;Assumptions!$B$4,$Q$442/$R$442,Assumptions!$B$4))</f>
        <v>111.27467686244</v>
      </c>
      <c r="U442" s="18" t="n">
        <f aca="false">IF($B$442=1,$I$442,$D$120*$T$442)</f>
        <v>88715746.77334</v>
      </c>
      <c r="V442" s="18" t="n">
        <f aca="false">IF($C$442=1,$J$442,$AI$120*$T$442)</f>
        <v>300000000</v>
      </c>
      <c r="W442" s="18" t="n">
        <f aca="false">IF($D$442=1,$K$442,$AF$120*$T$442)</f>
        <v>192911494.907154</v>
      </c>
      <c r="X442" s="18" t="n">
        <f aca="false">IF($E$442=1,$L$442,$AC$120*$T$442)</f>
        <v>60000000</v>
      </c>
      <c r="Y442" s="18" t="n">
        <f aca="false">IF($F$442=1,$M$442,$Z$120*$T$442)</f>
        <v>30000000</v>
      </c>
      <c r="Z442" s="18" t="n">
        <f aca="false">IF($G$442=1,$N$442,$W$120*$T$442)</f>
        <v>15000000</v>
      </c>
      <c r="AA442" s="18" t="n">
        <f aca="false">IF($H$442=1,$O$442,$T$120*$T$442)</f>
        <v>5000000</v>
      </c>
      <c r="AB442" s="18" t="n">
        <f aca="false">($J$120+$O$120)*$T$442</f>
        <v>31213974.4014492</v>
      </c>
      <c r="AC442" s="18" t="n">
        <f aca="false">Assumptions!$B$20*$T$442</f>
        <v>1001472091.76196</v>
      </c>
      <c r="AD442" s="18" t="n">
        <f aca="false">IF($S$442,Assumptions!$B$14*($T$442-Assumptions!$B$13),Assumptions!$B$4)</f>
        <v>275686692.156099</v>
      </c>
      <c r="AE442" s="18" t="n">
        <f aca="false">$U$442+$V$442+$W$442+$X$442+$Y$442+$Z$442+$AA$442+$AB$442+$AC$442+$AD$442</f>
        <v>2000000000</v>
      </c>
      <c r="AF442" s="18" t="n">
        <f aca="false">IF(AND(IF($B$442=1,$U$442&gt;=INDEX($U$395:$U$522,1+$A$442-Assumptions!$B$77),$U$442&gt;INDEX($U$395:$U$522,1+$A$442+Assumptions!$B$77)),IF($C$442=1,$V$442&gt;=INDEX($V$395:$V$522,1+$A$442-Assumptions!$B$78),$V$442&gt;INDEX($V$395:$V$522,1+$A$442+Assumptions!$B$78)),IF($D$442=1,$W$442&gt;=INDEX($W$395:$W$522,1+$A$442-Assumptions!$B$79),$W$442&gt;INDEX($W$395:$W$522,1+$A$442+Assumptions!$B$79)),IF($E$442=1,$X$442&gt;=INDEX($X$395:$X$522,1+$A$442-Assumptions!$B$80),$X$442&gt;INDEX($X$395:$X$522,1+$A$442+Assumptions!$B$80)),IF($F$442=1,$Y$442&gt;=INDEX($Y$395:$Y$522,1+$A$442-Assumptions!$B$81),$Y$442&gt;INDEX($Y$395:$Y$522,1+$A$442+Assumptions!$B$81)),IF($G$442=1,$Z$442&gt;=INDEX($Z$395:$Z$522,1+$A$442-Assumptions!$B$82),$Z$442&gt;INDEX($Z$395:$Z$522,1+$A$442+Assumptions!$B$82)),IF($H$442=1,$AA$442&gt;=INDEX($AA$395:$AA$522,1+$A$442-Assumptions!$B$83),$AA$442&gt;INDEX($AA$395:$AA$522,1+$A$442+Assumptions!$B$83))),1,0)</f>
        <v>0</v>
      </c>
      <c r="AG442" s="16"/>
      <c r="AH442" s="16"/>
      <c r="AI442" s="16"/>
    </row>
    <row r="443" customFormat="false" ht="23.85" hidden="true" customHeight="false" outlineLevel="0" collapsed="false">
      <c r="A443" s="6" t="n">
        <f aca="false">ROW()-ROW($A$395)+Assumptions!$B$4</f>
        <v>48</v>
      </c>
      <c r="B443" s="18" t="n">
        <f aca="false">MOD(QUOTIENT($A$443,Assumptions!$B$77),2)</f>
        <v>0</v>
      </c>
      <c r="C443" s="18" t="n">
        <f aca="false">MOD(QUOTIENT($A$443,Assumptions!$B$78),2)</f>
        <v>1</v>
      </c>
      <c r="D443" s="18" t="n">
        <f aca="false">MOD(QUOTIENT($A$443,Assumptions!$B$79),2)</f>
        <v>1</v>
      </c>
      <c r="E443" s="18" t="n">
        <f aca="false">MOD(QUOTIENT($A$443,Assumptions!$B$80),2)</f>
        <v>0</v>
      </c>
      <c r="F443" s="18" t="n">
        <f aca="false">MOD(QUOTIENT($A$443,Assumptions!$B$81),2)</f>
        <v>0</v>
      </c>
      <c r="G443" s="18" t="n">
        <f aca="false">MOD(QUOTIENT($A$443,Assumptions!$B$82),2)</f>
        <v>0</v>
      </c>
      <c r="H443" s="18" t="n">
        <f aca="false">MOD(QUOTIENT($A$443,Assumptions!$B$83),2)</f>
        <v>0</v>
      </c>
      <c r="I443" s="18" t="n">
        <f aca="false">IF($B$443=1,MIN(Assumptions!$B$67,MAX(Assumptions!$B$4,Assumptions!$B$26-(Assumptions!$B$4))),Assumptions!$B$4)</f>
        <v>0</v>
      </c>
      <c r="J443" s="18" t="n">
        <f aca="false">IF($C$443=1,MIN(Assumptions!$B$66,MAX(Assumptions!$B$4,Assumptions!$B$26-($I$443))),Assumptions!$B$4)</f>
        <v>300000000</v>
      </c>
      <c r="K443" s="18" t="n">
        <f aca="false">IF($D$443=1,MIN(Assumptions!$B$61,MAX(Assumptions!$B$4,Assumptions!$B$26-($I$443+$J$443))),Assumptions!$B$4)</f>
        <v>100000000</v>
      </c>
      <c r="L443" s="18" t="n">
        <f aca="false">IF($E$443=1,MIN(Assumptions!$B$56,MAX(Assumptions!$B$4,Assumptions!$B$26-($I$443+$J$443+$K$443))),Assumptions!$B$4)</f>
        <v>0</v>
      </c>
      <c r="M443" s="18" t="n">
        <f aca="false">IF($F$443=1,MIN(Assumptions!$B$51,MAX(Assumptions!$B$4,Assumptions!$B$26-($I$443+$J$443+$K$443+$L$443))),Assumptions!$B$4)</f>
        <v>0</v>
      </c>
      <c r="N443" s="18" t="n">
        <f aca="false">IF($G$443=1,MIN(Assumptions!$B$46,MAX(Assumptions!$B$4,Assumptions!$B$26-($I$443+$J$443+$K$443+$L$443+$M$443))),Assumptions!$B$4)</f>
        <v>0</v>
      </c>
      <c r="O443" s="18" t="n">
        <f aca="false">IF($H$443=1,MIN(Assumptions!$B$41,MAX(Assumptions!$B$4,Assumptions!$B$26-($I$443+$J$443+$K$443+$L$443+$M$443+$N$443))),Assumptions!$B$4)</f>
        <v>0</v>
      </c>
      <c r="P443" s="18" t="n">
        <f aca="false">$I$443+$J$443+$K$443+$L$443+$M$443+$N$443+$O$443</f>
        <v>400000000</v>
      </c>
      <c r="Q443" s="18" t="n">
        <f aca="false">MAX(Assumptions!$B$4,Assumptions!$B$26-$P$443)</f>
        <v>1600000000</v>
      </c>
      <c r="R443" s="18" t="n">
        <f aca="false">$J$120+$O$120+Assumptions!$B$20+IF($B$443=0,$D$120,Assumptions!$B$4)+IF($C$443=0,$AI$120,Assumptions!$B$4)+IF($D$443=0,$AF$120,Assumptions!$B$4)+IF($E$443=0,$AC$120,Assumptions!$B$4)+IF($F$443=0,$Z$120,Assumptions!$B$4)+IF($G$443=0,$W$120,Assumptions!$B$4)+IF($H$443=0,$T$120,Assumptions!$B$4)</f>
        <v>25477780.8981917</v>
      </c>
      <c r="S443" s="18" t="n">
        <f aca="false">IF($R$443&gt;Assumptions!$B$4,$Q$443/$R$443&gt;Assumptions!$B$13,FALSE())</f>
        <v>1</v>
      </c>
      <c r="T443" s="18" t="n">
        <f aca="false">IF($S$443,($Q$443+Assumptions!$B$14*Assumptions!$B$13)/($R$443+Assumptions!$B$14),IF($R$443&gt;Assumptions!$B$4,$Q$443/$R$443,Assumptions!$B$4))</f>
        <v>57.2775948825726</v>
      </c>
      <c r="U443" s="18" t="n">
        <f aca="false">IF($B$443=1,$I$443,$D$120*$T$443)</f>
        <v>45665597.4806383</v>
      </c>
      <c r="V443" s="18" t="n">
        <f aca="false">IF($C$443=1,$J$443,$AI$120*$T$443)</f>
        <v>300000000</v>
      </c>
      <c r="W443" s="18" t="n">
        <f aca="false">IF($D$443=1,$K$443,$AF$120*$T$443)</f>
        <v>100000000</v>
      </c>
      <c r="X443" s="18" t="n">
        <f aca="false">IF($E$443=1,$L$443,$AC$120*$T$443)</f>
        <v>137466227.718174</v>
      </c>
      <c r="Y443" s="18" t="n">
        <f aca="false">IF($F$443=1,$M$443,$Z$120*$T$443)</f>
        <v>171832784.647718</v>
      </c>
      <c r="Z443" s="18" t="n">
        <f aca="false">IF($G$443=1,$N$443,$W$120*$T$443)</f>
        <v>286387974.412863</v>
      </c>
      <c r="AA443" s="18" t="n">
        <f aca="false">IF($H$443=1,$O$443,$T$120*$T$443)</f>
        <v>286387974.412863</v>
      </c>
      <c r="AB443" s="18" t="n">
        <f aca="false">($J$120+$O$120)*$T$443</f>
        <v>16067100.17816</v>
      </c>
      <c r="AC443" s="18" t="n">
        <f aca="false">Assumptions!$B$20*$T$443</f>
        <v>515498353.943153</v>
      </c>
      <c r="AD443" s="18" t="n">
        <f aca="false">IF($S$443,Assumptions!$B$14*($T$443-Assumptions!$B$13),Assumptions!$B$4)</f>
        <v>140693987.206431</v>
      </c>
      <c r="AE443" s="18" t="n">
        <f aca="false">$U$443+$V$443+$W$443+$X$443+$Y$443+$Z$443+$AA$443+$AB$443+$AC$443+$AD$443</f>
        <v>2000000000</v>
      </c>
      <c r="AF443" s="18" t="n">
        <f aca="false">IF(AND(IF($B$443=1,$U$443&gt;=INDEX($U$395:$U$522,1+$A$443-Assumptions!$B$77),$U$443&gt;INDEX($U$395:$U$522,1+$A$443+Assumptions!$B$77)),IF($C$443=1,$V$443&gt;=INDEX($V$395:$V$522,1+$A$443-Assumptions!$B$78),$V$443&gt;INDEX($V$395:$V$522,1+$A$443+Assumptions!$B$78)),IF($D$443=1,$W$443&gt;=INDEX($W$395:$W$522,1+$A$443-Assumptions!$B$79),$W$443&gt;INDEX($W$395:$W$522,1+$A$443+Assumptions!$B$79)),IF($E$443=1,$X$443&gt;=INDEX($X$395:$X$522,1+$A$443-Assumptions!$B$80),$X$443&gt;INDEX($X$395:$X$522,1+$A$443+Assumptions!$B$80)),IF($F$443=1,$Y$443&gt;=INDEX($Y$395:$Y$522,1+$A$443-Assumptions!$B$81),$Y$443&gt;INDEX($Y$395:$Y$522,1+$A$443+Assumptions!$B$81)),IF($G$443=1,$Z$443&gt;=INDEX($Z$395:$Z$522,1+$A$443-Assumptions!$B$82),$Z$443&gt;INDEX($Z$395:$Z$522,1+$A$443+Assumptions!$B$82)),IF($H$443=1,$AA$443&gt;=INDEX($AA$395:$AA$522,1+$A$443-Assumptions!$B$83),$AA$443&gt;INDEX($AA$395:$AA$522,1+$A$443+Assumptions!$B$83))),1,0)</f>
        <v>0</v>
      </c>
      <c r="AG443" s="16"/>
      <c r="AH443" s="16"/>
      <c r="AI443" s="16"/>
    </row>
    <row r="444" customFormat="false" ht="23.85" hidden="true" customHeight="false" outlineLevel="0" collapsed="false">
      <c r="A444" s="6" t="n">
        <f aca="false">ROW()-ROW($A$395)+Assumptions!$B$4</f>
        <v>49</v>
      </c>
      <c r="B444" s="18" t="n">
        <f aca="false">MOD(QUOTIENT($A$444,Assumptions!$B$77),2)</f>
        <v>0</v>
      </c>
      <c r="C444" s="18" t="n">
        <f aca="false">MOD(QUOTIENT($A$444,Assumptions!$B$78),2)</f>
        <v>1</v>
      </c>
      <c r="D444" s="18" t="n">
        <f aca="false">MOD(QUOTIENT($A$444,Assumptions!$B$79),2)</f>
        <v>1</v>
      </c>
      <c r="E444" s="18" t="n">
        <f aca="false">MOD(QUOTIENT($A$444,Assumptions!$B$80),2)</f>
        <v>0</v>
      </c>
      <c r="F444" s="18" t="n">
        <f aca="false">MOD(QUOTIENT($A$444,Assumptions!$B$81),2)</f>
        <v>0</v>
      </c>
      <c r="G444" s="18" t="n">
        <f aca="false">MOD(QUOTIENT($A$444,Assumptions!$B$82),2)</f>
        <v>0</v>
      </c>
      <c r="H444" s="18" t="n">
        <f aca="false">MOD(QUOTIENT($A$444,Assumptions!$B$83),2)</f>
        <v>1</v>
      </c>
      <c r="I444" s="18" t="n">
        <f aca="false">IF($B$444=1,MIN(Assumptions!$B$67,MAX(Assumptions!$B$4,Assumptions!$B$26-(Assumptions!$B$4))),Assumptions!$B$4)</f>
        <v>0</v>
      </c>
      <c r="J444" s="18" t="n">
        <f aca="false">IF($C$444=1,MIN(Assumptions!$B$66,MAX(Assumptions!$B$4,Assumptions!$B$26-($I$444))),Assumptions!$B$4)</f>
        <v>300000000</v>
      </c>
      <c r="K444" s="18" t="n">
        <f aca="false">IF($D$444=1,MIN(Assumptions!$B$61,MAX(Assumptions!$B$4,Assumptions!$B$26-($I$444+$J$444))),Assumptions!$B$4)</f>
        <v>100000000</v>
      </c>
      <c r="L444" s="18" t="n">
        <f aca="false">IF($E$444=1,MIN(Assumptions!$B$56,MAX(Assumptions!$B$4,Assumptions!$B$26-($I$444+$J$444+$K$444))),Assumptions!$B$4)</f>
        <v>0</v>
      </c>
      <c r="M444" s="18" t="n">
        <f aca="false">IF($F$444=1,MIN(Assumptions!$B$51,MAX(Assumptions!$B$4,Assumptions!$B$26-($I$444+$J$444+$K$444+$L$444))),Assumptions!$B$4)</f>
        <v>0</v>
      </c>
      <c r="N444" s="18" t="n">
        <f aca="false">IF($G$444=1,MIN(Assumptions!$B$46,MAX(Assumptions!$B$4,Assumptions!$B$26-($I$444+$J$444+$K$444+$L$444+$M$444))),Assumptions!$B$4)</f>
        <v>0</v>
      </c>
      <c r="O444" s="18" t="n">
        <f aca="false">IF($H$444=1,MIN(Assumptions!$B$41,MAX(Assumptions!$B$4,Assumptions!$B$26-($I$444+$J$444+$K$444+$L$444+$M$444+$N$444))),Assumptions!$B$4)</f>
        <v>5000000</v>
      </c>
      <c r="P444" s="18" t="n">
        <f aca="false">$I$444+$J$444+$K$444+$L$444+$M$444+$N$444+$O$444</f>
        <v>405000000</v>
      </c>
      <c r="Q444" s="18" t="n">
        <f aca="false">MAX(Assumptions!$B$4,Assumptions!$B$26-$P$444)</f>
        <v>1595000000</v>
      </c>
      <c r="R444" s="18" t="n">
        <f aca="false">$J$120+$O$120+Assumptions!$B$20+IF($B$444=0,$D$120,Assumptions!$B$4)+IF($C$444=0,$AI$120,Assumptions!$B$4)+IF($D$444=0,$AF$120,Assumptions!$B$4)+IF($E$444=0,$AC$120,Assumptions!$B$4)+IF($F$444=0,$Z$120,Assumptions!$B$4)+IF($G$444=0,$W$120,Assumptions!$B$4)+IF($H$444=0,$T$120,Assumptions!$B$4)</f>
        <v>20477780.8981917</v>
      </c>
      <c r="S444" s="18" t="n">
        <f aca="false">IF($R$444&gt;Assumptions!$B$4,$Q$444/$R$444&gt;Assumptions!$B$13,FALSE())</f>
        <v>1</v>
      </c>
      <c r="T444" s="18" t="n">
        <f aca="false">IF($S$444,($Q$444+Assumptions!$B$14*Assumptions!$B$13)/($R$444+Assumptions!$B$14),IF($R$444&gt;Assumptions!$B$4,$Q$444/$R$444,Assumptions!$B$4))</f>
        <v>69.5236849493034</v>
      </c>
      <c r="U444" s="18" t="n">
        <f aca="false">IF($B$444=1,$I$444,$D$120*$T$444)</f>
        <v>55429014.0634306</v>
      </c>
      <c r="V444" s="18" t="n">
        <f aca="false">IF($C$444=1,$J$444,$AI$120*$T$444)</f>
        <v>300000000</v>
      </c>
      <c r="W444" s="18" t="n">
        <f aca="false">IF($D$444=1,$K$444,$AF$120*$T$444)</f>
        <v>100000000</v>
      </c>
      <c r="X444" s="18" t="n">
        <f aca="false">IF($E$444=1,$L$444,$AC$120*$T$444)</f>
        <v>166856843.878328</v>
      </c>
      <c r="Y444" s="18" t="n">
        <f aca="false">IF($F$444=1,$M$444,$Z$120*$T$444)</f>
        <v>208571054.84791</v>
      </c>
      <c r="Z444" s="18" t="n">
        <f aca="false">IF($G$444=1,$N$444,$W$120*$T$444)</f>
        <v>347618424.746517</v>
      </c>
      <c r="AA444" s="18" t="n">
        <f aca="false">IF($H$444=1,$O$444,$T$120*$T$444)</f>
        <v>5000000</v>
      </c>
      <c r="AB444" s="18" t="n">
        <f aca="false">($J$120+$O$120)*$T$444</f>
        <v>19502285.546825</v>
      </c>
      <c r="AC444" s="18" t="n">
        <f aca="false">Assumptions!$B$20*$T$444</f>
        <v>625713164.543731</v>
      </c>
      <c r="AD444" s="18" t="n">
        <f aca="false">IF($S$444,Assumptions!$B$14*($T$444-Assumptions!$B$13),Assumptions!$B$4)</f>
        <v>171309212.373258</v>
      </c>
      <c r="AE444" s="18" t="n">
        <f aca="false">$U$444+$V$444+$W$444+$X$444+$Y$444+$Z$444+$AA$444+$AB$444+$AC$444+$AD$444</f>
        <v>2000000000</v>
      </c>
      <c r="AF444" s="18" t="n">
        <f aca="false">IF(AND(IF($B$444=1,$U$444&gt;=INDEX($U$395:$U$522,1+$A$444-Assumptions!$B$77),$U$444&gt;INDEX($U$395:$U$522,1+$A$444+Assumptions!$B$77)),IF($C$444=1,$V$444&gt;=INDEX($V$395:$V$522,1+$A$444-Assumptions!$B$78),$V$444&gt;INDEX($V$395:$V$522,1+$A$444+Assumptions!$B$78)),IF($D$444=1,$W$444&gt;=INDEX($W$395:$W$522,1+$A$444-Assumptions!$B$79),$W$444&gt;INDEX($W$395:$W$522,1+$A$444+Assumptions!$B$79)),IF($E$444=1,$X$444&gt;=INDEX($X$395:$X$522,1+$A$444-Assumptions!$B$80),$X$444&gt;INDEX($X$395:$X$522,1+$A$444+Assumptions!$B$80)),IF($F$444=1,$Y$444&gt;=INDEX($Y$395:$Y$522,1+$A$444-Assumptions!$B$81),$Y$444&gt;INDEX($Y$395:$Y$522,1+$A$444+Assumptions!$B$81)),IF($G$444=1,$Z$444&gt;=INDEX($Z$395:$Z$522,1+$A$444-Assumptions!$B$82),$Z$444&gt;INDEX($Z$395:$Z$522,1+$A$444+Assumptions!$B$82)),IF($H$444=1,$AA$444&gt;=INDEX($AA$395:$AA$522,1+$A$444-Assumptions!$B$83),$AA$444&gt;INDEX($AA$395:$AA$522,1+$A$444+Assumptions!$B$83))),1,0)</f>
        <v>0</v>
      </c>
      <c r="AG444" s="16"/>
      <c r="AH444" s="16"/>
      <c r="AI444" s="16"/>
    </row>
    <row r="445" customFormat="false" ht="23.85" hidden="true" customHeight="false" outlineLevel="0" collapsed="false">
      <c r="A445" s="6" t="n">
        <f aca="false">ROW()-ROW($A$395)+Assumptions!$B$4</f>
        <v>50</v>
      </c>
      <c r="B445" s="18" t="n">
        <f aca="false">MOD(QUOTIENT($A$445,Assumptions!$B$77),2)</f>
        <v>0</v>
      </c>
      <c r="C445" s="18" t="n">
        <f aca="false">MOD(QUOTIENT($A$445,Assumptions!$B$78),2)</f>
        <v>1</v>
      </c>
      <c r="D445" s="18" t="n">
        <f aca="false">MOD(QUOTIENT($A$445,Assumptions!$B$79),2)</f>
        <v>1</v>
      </c>
      <c r="E445" s="18" t="n">
        <f aca="false">MOD(QUOTIENT($A$445,Assumptions!$B$80),2)</f>
        <v>0</v>
      </c>
      <c r="F445" s="18" t="n">
        <f aca="false">MOD(QUOTIENT($A$445,Assumptions!$B$81),2)</f>
        <v>0</v>
      </c>
      <c r="G445" s="18" t="n">
        <f aca="false">MOD(QUOTIENT($A$445,Assumptions!$B$82),2)</f>
        <v>1</v>
      </c>
      <c r="H445" s="18" t="n">
        <f aca="false">MOD(QUOTIENT($A$445,Assumptions!$B$83),2)</f>
        <v>0</v>
      </c>
      <c r="I445" s="18" t="n">
        <f aca="false">IF($B$445=1,MIN(Assumptions!$B$67,MAX(Assumptions!$B$4,Assumptions!$B$26-(Assumptions!$B$4))),Assumptions!$B$4)</f>
        <v>0</v>
      </c>
      <c r="J445" s="18" t="n">
        <f aca="false">IF($C$445=1,MIN(Assumptions!$B$66,MAX(Assumptions!$B$4,Assumptions!$B$26-($I$445))),Assumptions!$B$4)</f>
        <v>300000000</v>
      </c>
      <c r="K445" s="18" t="n">
        <f aca="false">IF($D$445=1,MIN(Assumptions!$B$61,MAX(Assumptions!$B$4,Assumptions!$B$26-($I$445+$J$445))),Assumptions!$B$4)</f>
        <v>100000000</v>
      </c>
      <c r="L445" s="18" t="n">
        <f aca="false">IF($E$445=1,MIN(Assumptions!$B$56,MAX(Assumptions!$B$4,Assumptions!$B$26-($I$445+$J$445+$K$445))),Assumptions!$B$4)</f>
        <v>0</v>
      </c>
      <c r="M445" s="18" t="n">
        <f aca="false">IF($F$445=1,MIN(Assumptions!$B$51,MAX(Assumptions!$B$4,Assumptions!$B$26-($I$445+$J$445+$K$445+$L$445))),Assumptions!$B$4)</f>
        <v>0</v>
      </c>
      <c r="N445" s="18" t="n">
        <f aca="false">IF($G$445=1,MIN(Assumptions!$B$46,MAX(Assumptions!$B$4,Assumptions!$B$26-($I$445+$J$445+$K$445+$L$445+$M$445))),Assumptions!$B$4)</f>
        <v>15000000</v>
      </c>
      <c r="O445" s="18" t="n">
        <f aca="false">IF($H$445=1,MIN(Assumptions!$B$41,MAX(Assumptions!$B$4,Assumptions!$B$26-($I$445+$J$445+$K$445+$L$445+$M$445+$N$445))),Assumptions!$B$4)</f>
        <v>0</v>
      </c>
      <c r="P445" s="18" t="n">
        <f aca="false">$I$445+$J$445+$K$445+$L$445+$M$445+$N$445+$O$445</f>
        <v>415000000</v>
      </c>
      <c r="Q445" s="18" t="n">
        <f aca="false">MAX(Assumptions!$B$4,Assumptions!$B$26-$P$445)</f>
        <v>1585000000</v>
      </c>
      <c r="R445" s="18" t="n">
        <f aca="false">$J$120+$O$120+Assumptions!$B$20+IF($B$445=0,$D$120,Assumptions!$B$4)+IF($C$445=0,$AI$120,Assumptions!$B$4)+IF($D$445=0,$AF$120,Assumptions!$B$4)+IF($E$445=0,$AC$120,Assumptions!$B$4)+IF($F$445=0,$Z$120,Assumptions!$B$4)+IF($G$445=0,$W$120,Assumptions!$B$4)+IF($H$445=0,$T$120,Assumptions!$B$4)</f>
        <v>20477780.8981917</v>
      </c>
      <c r="S445" s="18" t="n">
        <f aca="false">IF($R$445&gt;Assumptions!$B$4,$Q$445/$R$445&gt;Assumptions!$B$13,FALSE())</f>
        <v>1</v>
      </c>
      <c r="T445" s="18" t="n">
        <f aca="false">IF($S$445,($Q$445+Assumptions!$B$14*Assumptions!$B$13)/($R$445+Assumptions!$B$14),IF($R$445&gt;Assumptions!$B$4,$Q$445/$R$445,Assumptions!$B$4))</f>
        <v>69.088481913627</v>
      </c>
      <c r="U445" s="18" t="n">
        <f aca="false">IF($B$445=1,$I$445,$D$120*$T$445)</f>
        <v>55082040.5794655</v>
      </c>
      <c r="V445" s="18" t="n">
        <f aca="false">IF($C$445=1,$J$445,$AI$120*$T$445)</f>
        <v>300000000</v>
      </c>
      <c r="W445" s="18" t="n">
        <f aca="false">IF($D$445=1,$K$445,$AF$120*$T$445)</f>
        <v>100000000</v>
      </c>
      <c r="X445" s="18" t="n">
        <f aca="false">IF($E$445=1,$L$445,$AC$120*$T$445)</f>
        <v>165812356.592705</v>
      </c>
      <c r="Y445" s="18" t="n">
        <f aca="false">IF($F$445=1,$M$445,$Z$120*$T$445)</f>
        <v>207265445.740881</v>
      </c>
      <c r="Z445" s="18" t="n">
        <f aca="false">IF($G$445=1,$N$445,$W$120*$T$445)</f>
        <v>15000000</v>
      </c>
      <c r="AA445" s="18" t="n">
        <f aca="false">IF($H$445=1,$O$445,$T$120*$T$445)</f>
        <v>345442409.568135</v>
      </c>
      <c r="AB445" s="18" t="n">
        <f aca="false">($J$120+$O$120)*$T$445</f>
        <v>19380205.5121031</v>
      </c>
      <c r="AC445" s="18" t="n">
        <f aca="false">Assumptions!$B$20*$T$445</f>
        <v>621796337.222643</v>
      </c>
      <c r="AD445" s="18" t="n">
        <f aca="false">IF($S$445,Assumptions!$B$14*($T$445-Assumptions!$B$13),Assumptions!$B$4)</f>
        <v>170221204.784067</v>
      </c>
      <c r="AE445" s="18" t="n">
        <f aca="false">$U$445+$V$445+$W$445+$X$445+$Y$445+$Z$445+$AA$445+$AB$445+$AC$445+$AD$445</f>
        <v>2000000000</v>
      </c>
      <c r="AF445" s="18" t="n">
        <f aca="false">IF(AND(IF($B$445=1,$U$445&gt;=INDEX($U$395:$U$522,1+$A$445-Assumptions!$B$77),$U$445&gt;INDEX($U$395:$U$522,1+$A$445+Assumptions!$B$77)),IF($C$445=1,$V$445&gt;=INDEX($V$395:$V$522,1+$A$445-Assumptions!$B$78),$V$445&gt;INDEX($V$395:$V$522,1+$A$445+Assumptions!$B$78)),IF($D$445=1,$W$445&gt;=INDEX($W$395:$W$522,1+$A$445-Assumptions!$B$79),$W$445&gt;INDEX($W$395:$W$522,1+$A$445+Assumptions!$B$79)),IF($E$445=1,$X$445&gt;=INDEX($X$395:$X$522,1+$A$445-Assumptions!$B$80),$X$445&gt;INDEX($X$395:$X$522,1+$A$445+Assumptions!$B$80)),IF($F$445=1,$Y$445&gt;=INDEX($Y$395:$Y$522,1+$A$445-Assumptions!$B$81),$Y$445&gt;INDEX($Y$395:$Y$522,1+$A$445+Assumptions!$B$81)),IF($G$445=1,$Z$445&gt;=INDEX($Z$395:$Z$522,1+$A$445-Assumptions!$B$82),$Z$445&gt;INDEX($Z$395:$Z$522,1+$A$445+Assumptions!$B$82)),IF($H$445=1,$AA$445&gt;=INDEX($AA$395:$AA$522,1+$A$445-Assumptions!$B$83),$AA$445&gt;INDEX($AA$395:$AA$522,1+$A$445+Assumptions!$B$83))),1,0)</f>
        <v>0</v>
      </c>
      <c r="AG445" s="16"/>
      <c r="AH445" s="16"/>
      <c r="AI445" s="16"/>
    </row>
    <row r="446" customFormat="false" ht="23.85" hidden="true" customHeight="false" outlineLevel="0" collapsed="false">
      <c r="A446" s="6" t="n">
        <f aca="false">ROW()-ROW($A$395)+Assumptions!$B$4</f>
        <v>51</v>
      </c>
      <c r="B446" s="18" t="n">
        <f aca="false">MOD(QUOTIENT($A$446,Assumptions!$B$77),2)</f>
        <v>0</v>
      </c>
      <c r="C446" s="18" t="n">
        <f aca="false">MOD(QUOTIENT($A$446,Assumptions!$B$78),2)</f>
        <v>1</v>
      </c>
      <c r="D446" s="18" t="n">
        <f aca="false">MOD(QUOTIENT($A$446,Assumptions!$B$79),2)</f>
        <v>1</v>
      </c>
      <c r="E446" s="18" t="n">
        <f aca="false">MOD(QUOTIENT($A$446,Assumptions!$B$80),2)</f>
        <v>0</v>
      </c>
      <c r="F446" s="18" t="n">
        <f aca="false">MOD(QUOTIENT($A$446,Assumptions!$B$81),2)</f>
        <v>0</v>
      </c>
      <c r="G446" s="18" t="n">
        <f aca="false">MOD(QUOTIENT($A$446,Assumptions!$B$82),2)</f>
        <v>1</v>
      </c>
      <c r="H446" s="18" t="n">
        <f aca="false">MOD(QUOTIENT($A$446,Assumptions!$B$83),2)</f>
        <v>1</v>
      </c>
      <c r="I446" s="18" t="n">
        <f aca="false">IF($B$446=1,MIN(Assumptions!$B$67,MAX(Assumptions!$B$4,Assumptions!$B$26-(Assumptions!$B$4))),Assumptions!$B$4)</f>
        <v>0</v>
      </c>
      <c r="J446" s="18" t="n">
        <f aca="false">IF($C$446=1,MIN(Assumptions!$B$66,MAX(Assumptions!$B$4,Assumptions!$B$26-($I$446))),Assumptions!$B$4)</f>
        <v>300000000</v>
      </c>
      <c r="K446" s="18" t="n">
        <f aca="false">IF($D$446=1,MIN(Assumptions!$B$61,MAX(Assumptions!$B$4,Assumptions!$B$26-($I$446+$J$446))),Assumptions!$B$4)</f>
        <v>100000000</v>
      </c>
      <c r="L446" s="18" t="n">
        <f aca="false">IF($E$446=1,MIN(Assumptions!$B$56,MAX(Assumptions!$B$4,Assumptions!$B$26-($I$446+$J$446+$K$446))),Assumptions!$B$4)</f>
        <v>0</v>
      </c>
      <c r="M446" s="18" t="n">
        <f aca="false">IF($F$446=1,MIN(Assumptions!$B$51,MAX(Assumptions!$B$4,Assumptions!$B$26-($I$446+$J$446+$K$446+$L$446))),Assumptions!$B$4)</f>
        <v>0</v>
      </c>
      <c r="N446" s="18" t="n">
        <f aca="false">IF($G$446=1,MIN(Assumptions!$B$46,MAX(Assumptions!$B$4,Assumptions!$B$26-($I$446+$J$446+$K$446+$L$446+$M$446))),Assumptions!$B$4)</f>
        <v>15000000</v>
      </c>
      <c r="O446" s="18" t="n">
        <f aca="false">IF($H$446=1,MIN(Assumptions!$B$41,MAX(Assumptions!$B$4,Assumptions!$B$26-($I$446+$J$446+$K$446+$L$446+$M$446+$N$446))),Assumptions!$B$4)</f>
        <v>5000000</v>
      </c>
      <c r="P446" s="18" t="n">
        <f aca="false">$I$446+$J$446+$K$446+$L$446+$M$446+$N$446+$O$446</f>
        <v>420000000</v>
      </c>
      <c r="Q446" s="18" t="n">
        <f aca="false">MAX(Assumptions!$B$4,Assumptions!$B$26-$P$446)</f>
        <v>1580000000</v>
      </c>
      <c r="R446" s="18" t="n">
        <f aca="false">$J$120+$O$120+Assumptions!$B$20+IF($B$446=0,$D$120,Assumptions!$B$4)+IF($C$446=0,$AI$120,Assumptions!$B$4)+IF($D$446=0,$AF$120,Assumptions!$B$4)+IF($E$446=0,$AC$120,Assumptions!$B$4)+IF($F$446=0,$Z$120,Assumptions!$B$4)+IF($G$446=0,$W$120,Assumptions!$B$4)+IF($H$446=0,$T$120,Assumptions!$B$4)</f>
        <v>15477780.8981917</v>
      </c>
      <c r="S446" s="18" t="n">
        <f aca="false">IF($R$446&gt;Assumptions!$B$4,$Q$446/$R$446&gt;Assumptions!$B$13,FALSE())</f>
        <v>1</v>
      </c>
      <c r="T446" s="18" t="n">
        <f aca="false">IF($S$446,($Q$446+Assumptions!$B$14*Assumptions!$B$13)/($R$446+Assumptions!$B$14),IF($R$446&gt;Assumptions!$B$4,$Q$446/$R$446,Assumptions!$B$4))</f>
        <v>88.0253246472248</v>
      </c>
      <c r="U446" s="18" t="n">
        <f aca="false">IF($B$446=1,$I$446,$D$120*$T$446)</f>
        <v>70179780.6224879</v>
      </c>
      <c r="V446" s="18" t="n">
        <f aca="false">IF($C$446=1,$J$446,$AI$120*$T$446)</f>
        <v>300000000</v>
      </c>
      <c r="W446" s="18" t="n">
        <f aca="false">IF($D$446=1,$K$446,$AF$120*$T$446)</f>
        <v>100000000</v>
      </c>
      <c r="X446" s="18" t="n">
        <f aca="false">IF($E$446=1,$L$446,$AC$120*$T$446)</f>
        <v>211260779.15334</v>
      </c>
      <c r="Y446" s="18" t="n">
        <f aca="false">IF($F$446=1,$M$446,$Z$120*$T$446)</f>
        <v>264075973.941674</v>
      </c>
      <c r="Z446" s="18" t="n">
        <f aca="false">IF($G$446=1,$N$446,$W$120*$T$446)</f>
        <v>15000000</v>
      </c>
      <c r="AA446" s="18" t="n">
        <f aca="false">IF($H$446=1,$O$446,$T$120*$T$446)</f>
        <v>5000000</v>
      </c>
      <c r="AB446" s="18" t="n">
        <f aca="false">($J$120+$O$120)*$T$446</f>
        <v>24692232.8394124</v>
      </c>
      <c r="AC446" s="18" t="n">
        <f aca="false">Assumptions!$B$20*$T$446</f>
        <v>792227921.825023</v>
      </c>
      <c r="AD446" s="18" t="n">
        <f aca="false">IF($S$446,Assumptions!$B$14*($T$446-Assumptions!$B$13),Assumptions!$B$4)</f>
        <v>217563311.618062</v>
      </c>
      <c r="AE446" s="18" t="n">
        <f aca="false">$U$446+$V$446+$W$446+$X$446+$Y$446+$Z$446+$AA$446+$AB$446+$AC$446+$AD$446</f>
        <v>2000000000</v>
      </c>
      <c r="AF446" s="18" t="n">
        <f aca="false">IF(AND(IF($B$446=1,$U$446&gt;=INDEX($U$395:$U$522,1+$A$446-Assumptions!$B$77),$U$446&gt;INDEX($U$395:$U$522,1+$A$446+Assumptions!$B$77)),IF($C$446=1,$V$446&gt;=INDEX($V$395:$V$522,1+$A$446-Assumptions!$B$78),$V$446&gt;INDEX($V$395:$V$522,1+$A$446+Assumptions!$B$78)),IF($D$446=1,$W$446&gt;=INDEX($W$395:$W$522,1+$A$446-Assumptions!$B$79),$W$446&gt;INDEX($W$395:$W$522,1+$A$446+Assumptions!$B$79)),IF($E$446=1,$X$446&gt;=INDEX($X$395:$X$522,1+$A$446-Assumptions!$B$80),$X$446&gt;INDEX($X$395:$X$522,1+$A$446+Assumptions!$B$80)),IF($F$446=1,$Y$446&gt;=INDEX($Y$395:$Y$522,1+$A$446-Assumptions!$B$81),$Y$446&gt;INDEX($Y$395:$Y$522,1+$A$446+Assumptions!$B$81)),IF($G$446=1,$Z$446&gt;=INDEX($Z$395:$Z$522,1+$A$446-Assumptions!$B$82),$Z$446&gt;INDEX($Z$395:$Z$522,1+$A$446+Assumptions!$B$82)),IF($H$446=1,$AA$446&gt;=INDEX($AA$395:$AA$522,1+$A$446-Assumptions!$B$83),$AA$446&gt;INDEX($AA$395:$AA$522,1+$A$446+Assumptions!$B$83))),1,0)</f>
        <v>0</v>
      </c>
      <c r="AG446" s="16"/>
      <c r="AH446" s="16"/>
      <c r="AI446" s="16"/>
    </row>
    <row r="447" customFormat="false" ht="23.85" hidden="true" customHeight="false" outlineLevel="0" collapsed="false">
      <c r="A447" s="6" t="n">
        <f aca="false">ROW()-ROW($A$395)+Assumptions!$B$4</f>
        <v>52</v>
      </c>
      <c r="B447" s="18" t="n">
        <f aca="false">MOD(QUOTIENT($A$447,Assumptions!$B$77),2)</f>
        <v>0</v>
      </c>
      <c r="C447" s="18" t="n">
        <f aca="false">MOD(QUOTIENT($A$447,Assumptions!$B$78),2)</f>
        <v>1</v>
      </c>
      <c r="D447" s="18" t="n">
        <f aca="false">MOD(QUOTIENT($A$447,Assumptions!$B$79),2)</f>
        <v>1</v>
      </c>
      <c r="E447" s="18" t="n">
        <f aca="false">MOD(QUOTIENT($A$447,Assumptions!$B$80),2)</f>
        <v>0</v>
      </c>
      <c r="F447" s="18" t="n">
        <f aca="false">MOD(QUOTIENT($A$447,Assumptions!$B$81),2)</f>
        <v>1</v>
      </c>
      <c r="G447" s="18" t="n">
        <f aca="false">MOD(QUOTIENT($A$447,Assumptions!$B$82),2)</f>
        <v>0</v>
      </c>
      <c r="H447" s="18" t="n">
        <f aca="false">MOD(QUOTIENT($A$447,Assumptions!$B$83),2)</f>
        <v>0</v>
      </c>
      <c r="I447" s="18" t="n">
        <f aca="false">IF($B$447=1,MIN(Assumptions!$B$67,MAX(Assumptions!$B$4,Assumptions!$B$26-(Assumptions!$B$4))),Assumptions!$B$4)</f>
        <v>0</v>
      </c>
      <c r="J447" s="18" t="n">
        <f aca="false">IF($C$447=1,MIN(Assumptions!$B$66,MAX(Assumptions!$B$4,Assumptions!$B$26-($I$447))),Assumptions!$B$4)</f>
        <v>300000000</v>
      </c>
      <c r="K447" s="18" t="n">
        <f aca="false">IF($D$447=1,MIN(Assumptions!$B$61,MAX(Assumptions!$B$4,Assumptions!$B$26-($I$447+$J$447))),Assumptions!$B$4)</f>
        <v>100000000</v>
      </c>
      <c r="L447" s="18" t="n">
        <f aca="false">IF($E$447=1,MIN(Assumptions!$B$56,MAX(Assumptions!$B$4,Assumptions!$B$26-($I$447+$J$447+$K$447))),Assumptions!$B$4)</f>
        <v>0</v>
      </c>
      <c r="M447" s="18" t="n">
        <f aca="false">IF($F$447=1,MIN(Assumptions!$B$51,MAX(Assumptions!$B$4,Assumptions!$B$26-($I$447+$J$447+$K$447+$L$447))),Assumptions!$B$4)</f>
        <v>30000000</v>
      </c>
      <c r="N447" s="18" t="n">
        <f aca="false">IF($G$447=1,MIN(Assumptions!$B$46,MAX(Assumptions!$B$4,Assumptions!$B$26-($I$447+$J$447+$K$447+$L$447+$M$447))),Assumptions!$B$4)</f>
        <v>0</v>
      </c>
      <c r="O447" s="18" t="n">
        <f aca="false">IF($H$447=1,MIN(Assumptions!$B$41,MAX(Assumptions!$B$4,Assumptions!$B$26-($I$447+$J$447+$K$447+$L$447+$M$447+$N$447))),Assumptions!$B$4)</f>
        <v>0</v>
      </c>
      <c r="P447" s="18" t="n">
        <f aca="false">$I$447+$J$447+$K$447+$L$447+$M$447+$N$447+$O$447</f>
        <v>430000000</v>
      </c>
      <c r="Q447" s="18" t="n">
        <f aca="false">MAX(Assumptions!$B$4,Assumptions!$B$26-$P$447)</f>
        <v>1570000000</v>
      </c>
      <c r="R447" s="18" t="n">
        <f aca="false">$J$120+$O$120+Assumptions!$B$20+IF($B$447=0,$D$120,Assumptions!$B$4)+IF($C$447=0,$AI$120,Assumptions!$B$4)+IF($D$447=0,$AF$120,Assumptions!$B$4)+IF($E$447=0,$AC$120,Assumptions!$B$4)+IF($F$447=0,$Z$120,Assumptions!$B$4)+IF($G$447=0,$W$120,Assumptions!$B$4)+IF($H$447=0,$T$120,Assumptions!$B$4)</f>
        <v>22477780.8981917</v>
      </c>
      <c r="S447" s="18" t="n">
        <f aca="false">IF($R$447&gt;Assumptions!$B$4,$Q$447/$R$447&gt;Assumptions!$B$13,FALSE())</f>
        <v>1</v>
      </c>
      <c r="T447" s="18" t="n">
        <f aca="false">IF($S$447,($Q$447+Assumptions!$B$14*Assumptions!$B$13)/($R$447+Assumptions!$B$14),IF($R$447&gt;Assumptions!$B$4,$Q$447/$R$447,Assumptions!$B$4))</f>
        <v>62.9559529891562</v>
      </c>
      <c r="U447" s="18" t="n">
        <f aca="false">IF($B$447=1,$I$447,$D$120*$T$447)</f>
        <v>50192771.0845192</v>
      </c>
      <c r="V447" s="18" t="n">
        <f aca="false">IF($C$447=1,$J$447,$AI$120*$T$447)</f>
        <v>300000000</v>
      </c>
      <c r="W447" s="18" t="n">
        <f aca="false">IF($D$447=1,$K$447,$AF$120*$T$447)</f>
        <v>100000000</v>
      </c>
      <c r="X447" s="18" t="n">
        <f aca="false">IF($E$447=1,$L$447,$AC$120*$T$447)</f>
        <v>151094287.173975</v>
      </c>
      <c r="Y447" s="18" t="n">
        <f aca="false">IF($F$447=1,$M$447,$Z$120*$T$447)</f>
        <v>30000000</v>
      </c>
      <c r="Z447" s="18" t="n">
        <f aca="false">IF($G$447=1,$N$447,$W$120*$T$447)</f>
        <v>314779764.945781</v>
      </c>
      <c r="AA447" s="18" t="n">
        <f aca="false">IF($H$447=1,$O$447,$T$120*$T$447)</f>
        <v>314779764.945781</v>
      </c>
      <c r="AB447" s="18" t="n">
        <f aca="false">($J$120+$O$120)*$T$447</f>
        <v>17659952.4746468</v>
      </c>
      <c r="AC447" s="18" t="n">
        <f aca="false">Assumptions!$B$20*$T$447</f>
        <v>566603576.902406</v>
      </c>
      <c r="AD447" s="18" t="n">
        <f aca="false">IF($S$447,Assumptions!$B$14*($T$447-Assumptions!$B$13),Assumptions!$B$4)</f>
        <v>154889882.472891</v>
      </c>
      <c r="AE447" s="18" t="n">
        <f aca="false">$U$447+$V$447+$W$447+$X$447+$Y$447+$Z$447+$AA$447+$AB$447+$AC$447+$AD$447</f>
        <v>2000000000</v>
      </c>
      <c r="AF447" s="18" t="n">
        <f aca="false">IF(AND(IF($B$447=1,$U$447&gt;=INDEX($U$395:$U$522,1+$A$447-Assumptions!$B$77),$U$447&gt;INDEX($U$395:$U$522,1+$A$447+Assumptions!$B$77)),IF($C$447=1,$V$447&gt;=INDEX($V$395:$V$522,1+$A$447-Assumptions!$B$78),$V$447&gt;INDEX($V$395:$V$522,1+$A$447+Assumptions!$B$78)),IF($D$447=1,$W$447&gt;=INDEX($W$395:$W$522,1+$A$447-Assumptions!$B$79),$W$447&gt;INDEX($W$395:$W$522,1+$A$447+Assumptions!$B$79)),IF($E$447=1,$X$447&gt;=INDEX($X$395:$X$522,1+$A$447-Assumptions!$B$80),$X$447&gt;INDEX($X$395:$X$522,1+$A$447+Assumptions!$B$80)),IF($F$447=1,$Y$447&gt;=INDEX($Y$395:$Y$522,1+$A$447-Assumptions!$B$81),$Y$447&gt;INDEX($Y$395:$Y$522,1+$A$447+Assumptions!$B$81)),IF($G$447=1,$Z$447&gt;=INDEX($Z$395:$Z$522,1+$A$447-Assumptions!$B$82),$Z$447&gt;INDEX($Z$395:$Z$522,1+$A$447+Assumptions!$B$82)),IF($H$447=1,$AA$447&gt;=INDEX($AA$395:$AA$522,1+$A$447-Assumptions!$B$83),$AA$447&gt;INDEX($AA$395:$AA$522,1+$A$447+Assumptions!$B$83))),1,0)</f>
        <v>0</v>
      </c>
      <c r="AG447" s="16"/>
      <c r="AH447" s="16"/>
      <c r="AI447" s="16"/>
    </row>
    <row r="448" customFormat="false" ht="23.85" hidden="true" customHeight="false" outlineLevel="0" collapsed="false">
      <c r="A448" s="6" t="n">
        <f aca="false">ROW()-ROW($A$395)+Assumptions!$B$4</f>
        <v>53</v>
      </c>
      <c r="B448" s="18" t="n">
        <f aca="false">MOD(QUOTIENT($A$448,Assumptions!$B$77),2)</f>
        <v>0</v>
      </c>
      <c r="C448" s="18" t="n">
        <f aca="false">MOD(QUOTIENT($A$448,Assumptions!$B$78),2)</f>
        <v>1</v>
      </c>
      <c r="D448" s="18" t="n">
        <f aca="false">MOD(QUOTIENT($A$448,Assumptions!$B$79),2)</f>
        <v>1</v>
      </c>
      <c r="E448" s="18" t="n">
        <f aca="false">MOD(QUOTIENT($A$448,Assumptions!$B$80),2)</f>
        <v>0</v>
      </c>
      <c r="F448" s="18" t="n">
        <f aca="false">MOD(QUOTIENT($A$448,Assumptions!$B$81),2)</f>
        <v>1</v>
      </c>
      <c r="G448" s="18" t="n">
        <f aca="false">MOD(QUOTIENT($A$448,Assumptions!$B$82),2)</f>
        <v>0</v>
      </c>
      <c r="H448" s="18" t="n">
        <f aca="false">MOD(QUOTIENT($A$448,Assumptions!$B$83),2)</f>
        <v>1</v>
      </c>
      <c r="I448" s="18" t="n">
        <f aca="false">IF($B$448=1,MIN(Assumptions!$B$67,MAX(Assumptions!$B$4,Assumptions!$B$26-(Assumptions!$B$4))),Assumptions!$B$4)</f>
        <v>0</v>
      </c>
      <c r="J448" s="18" t="n">
        <f aca="false">IF($C$448=1,MIN(Assumptions!$B$66,MAX(Assumptions!$B$4,Assumptions!$B$26-($I$448))),Assumptions!$B$4)</f>
        <v>300000000</v>
      </c>
      <c r="K448" s="18" t="n">
        <f aca="false">IF($D$448=1,MIN(Assumptions!$B$61,MAX(Assumptions!$B$4,Assumptions!$B$26-($I$448+$J$448))),Assumptions!$B$4)</f>
        <v>100000000</v>
      </c>
      <c r="L448" s="18" t="n">
        <f aca="false">IF($E$448=1,MIN(Assumptions!$B$56,MAX(Assumptions!$B$4,Assumptions!$B$26-($I$448+$J$448+$K$448))),Assumptions!$B$4)</f>
        <v>0</v>
      </c>
      <c r="M448" s="18" t="n">
        <f aca="false">IF($F$448=1,MIN(Assumptions!$B$51,MAX(Assumptions!$B$4,Assumptions!$B$26-($I$448+$J$448+$K$448+$L$448))),Assumptions!$B$4)</f>
        <v>30000000</v>
      </c>
      <c r="N448" s="18" t="n">
        <f aca="false">IF($G$448=1,MIN(Assumptions!$B$46,MAX(Assumptions!$B$4,Assumptions!$B$26-($I$448+$J$448+$K$448+$L$448+$M$448))),Assumptions!$B$4)</f>
        <v>0</v>
      </c>
      <c r="O448" s="18" t="n">
        <f aca="false">IF($H$448=1,MIN(Assumptions!$B$41,MAX(Assumptions!$B$4,Assumptions!$B$26-($I$448+$J$448+$K$448+$L$448+$M$448+$N$448))),Assumptions!$B$4)</f>
        <v>5000000</v>
      </c>
      <c r="P448" s="18" t="n">
        <f aca="false">$I$448+$J$448+$K$448+$L$448+$M$448+$N$448+$O$448</f>
        <v>435000000</v>
      </c>
      <c r="Q448" s="18" t="n">
        <f aca="false">MAX(Assumptions!$B$4,Assumptions!$B$26-$P$448)</f>
        <v>1565000000</v>
      </c>
      <c r="R448" s="18" t="n">
        <f aca="false">$J$120+$O$120+Assumptions!$B$20+IF($B$448=0,$D$120,Assumptions!$B$4)+IF($C$448=0,$AI$120,Assumptions!$B$4)+IF($D$448=0,$AF$120,Assumptions!$B$4)+IF($E$448=0,$AC$120,Assumptions!$B$4)+IF($F$448=0,$Z$120,Assumptions!$B$4)+IF($G$448=0,$W$120,Assumptions!$B$4)+IF($H$448=0,$T$120,Assumptions!$B$4)</f>
        <v>17477780.8981917</v>
      </c>
      <c r="S448" s="18" t="n">
        <f aca="false">IF($R$448&gt;Assumptions!$B$4,$Q$448/$R$448&gt;Assumptions!$B$13,FALSE())</f>
        <v>1</v>
      </c>
      <c r="T448" s="18" t="n">
        <f aca="false">IF($S$448,($Q$448+Assumptions!$B$14*Assumptions!$B$13)/($R$448+Assumptions!$B$14),IF($R$448&gt;Assumptions!$B$4,$Q$448/$R$448,Assumptions!$B$4))</f>
        <v>78.4621679448834</v>
      </c>
      <c r="U448" s="18" t="n">
        <f aca="false">IF($B$448=1,$I$448,$D$120*$T$448)</f>
        <v>62555381.1429234</v>
      </c>
      <c r="V448" s="18" t="n">
        <f aca="false">IF($C$448=1,$J$448,$AI$120*$T$448)</f>
        <v>300000000</v>
      </c>
      <c r="W448" s="18" t="n">
        <f aca="false">IF($D$448=1,$K$448,$AF$120*$T$448)</f>
        <v>100000000</v>
      </c>
      <c r="X448" s="18" t="n">
        <f aca="false">IF($E$448=1,$L$448,$AC$120*$T$448)</f>
        <v>188309203.06772</v>
      </c>
      <c r="Y448" s="18" t="n">
        <f aca="false">IF($F$448=1,$M$448,$Z$120*$T$448)</f>
        <v>30000000</v>
      </c>
      <c r="Z448" s="18" t="n">
        <f aca="false">IF($G$448=1,$N$448,$W$120*$T$448)</f>
        <v>392310839.724417</v>
      </c>
      <c r="AA448" s="18" t="n">
        <f aca="false">IF($H$448=1,$O$448,$T$120*$T$448)</f>
        <v>5000000</v>
      </c>
      <c r="AB448" s="18" t="n">
        <f aca="false">($J$120+$O$120)*$T$448</f>
        <v>22009644.6987795</v>
      </c>
      <c r="AC448" s="18" t="n">
        <f aca="false">Assumptions!$B$20*$T$448</f>
        <v>706159511.503951</v>
      </c>
      <c r="AD448" s="18" t="n">
        <f aca="false">IF($S$448,Assumptions!$B$14*($T$448-Assumptions!$B$13),Assumptions!$B$4)</f>
        <v>193655419.862209</v>
      </c>
      <c r="AE448" s="18" t="n">
        <f aca="false">$U$448+$V$448+$W$448+$X$448+$Y$448+$Z$448+$AA$448+$AB$448+$AC$448+$AD$448</f>
        <v>2000000000</v>
      </c>
      <c r="AF448" s="18" t="n">
        <f aca="false">IF(AND(IF($B$448=1,$U$448&gt;=INDEX($U$395:$U$522,1+$A$448-Assumptions!$B$77),$U$448&gt;INDEX($U$395:$U$522,1+$A$448+Assumptions!$B$77)),IF($C$448=1,$V$448&gt;=INDEX($V$395:$V$522,1+$A$448-Assumptions!$B$78),$V$448&gt;INDEX($V$395:$V$522,1+$A$448+Assumptions!$B$78)),IF($D$448=1,$W$448&gt;=INDEX($W$395:$W$522,1+$A$448-Assumptions!$B$79),$W$448&gt;INDEX($W$395:$W$522,1+$A$448+Assumptions!$B$79)),IF($E$448=1,$X$448&gt;=INDEX($X$395:$X$522,1+$A$448-Assumptions!$B$80),$X$448&gt;INDEX($X$395:$X$522,1+$A$448+Assumptions!$B$80)),IF($F$448=1,$Y$448&gt;=INDEX($Y$395:$Y$522,1+$A$448-Assumptions!$B$81),$Y$448&gt;INDEX($Y$395:$Y$522,1+$A$448+Assumptions!$B$81)),IF($G$448=1,$Z$448&gt;=INDEX($Z$395:$Z$522,1+$A$448-Assumptions!$B$82),$Z$448&gt;INDEX($Z$395:$Z$522,1+$A$448+Assumptions!$B$82)),IF($H$448=1,$AA$448&gt;=INDEX($AA$395:$AA$522,1+$A$448-Assumptions!$B$83),$AA$448&gt;INDEX($AA$395:$AA$522,1+$A$448+Assumptions!$B$83))),1,0)</f>
        <v>0</v>
      </c>
      <c r="AG448" s="16"/>
      <c r="AH448" s="16"/>
      <c r="AI448" s="16"/>
    </row>
    <row r="449" customFormat="false" ht="23.85" hidden="true" customHeight="false" outlineLevel="0" collapsed="false">
      <c r="A449" s="6" t="n">
        <f aca="false">ROW()-ROW($A$395)+Assumptions!$B$4</f>
        <v>54</v>
      </c>
      <c r="B449" s="18" t="n">
        <f aca="false">MOD(QUOTIENT($A$449,Assumptions!$B$77),2)</f>
        <v>0</v>
      </c>
      <c r="C449" s="18" t="n">
        <f aca="false">MOD(QUOTIENT($A$449,Assumptions!$B$78),2)</f>
        <v>1</v>
      </c>
      <c r="D449" s="18" t="n">
        <f aca="false">MOD(QUOTIENT($A$449,Assumptions!$B$79),2)</f>
        <v>1</v>
      </c>
      <c r="E449" s="18" t="n">
        <f aca="false">MOD(QUOTIENT($A$449,Assumptions!$B$80),2)</f>
        <v>0</v>
      </c>
      <c r="F449" s="18" t="n">
        <f aca="false">MOD(QUOTIENT($A$449,Assumptions!$B$81),2)</f>
        <v>1</v>
      </c>
      <c r="G449" s="18" t="n">
        <f aca="false">MOD(QUOTIENT($A$449,Assumptions!$B$82),2)</f>
        <v>1</v>
      </c>
      <c r="H449" s="18" t="n">
        <f aca="false">MOD(QUOTIENT($A$449,Assumptions!$B$83),2)</f>
        <v>0</v>
      </c>
      <c r="I449" s="18" t="n">
        <f aca="false">IF($B$449=1,MIN(Assumptions!$B$67,MAX(Assumptions!$B$4,Assumptions!$B$26-(Assumptions!$B$4))),Assumptions!$B$4)</f>
        <v>0</v>
      </c>
      <c r="J449" s="18" t="n">
        <f aca="false">IF($C$449=1,MIN(Assumptions!$B$66,MAX(Assumptions!$B$4,Assumptions!$B$26-($I$449))),Assumptions!$B$4)</f>
        <v>300000000</v>
      </c>
      <c r="K449" s="18" t="n">
        <f aca="false">IF($D$449=1,MIN(Assumptions!$B$61,MAX(Assumptions!$B$4,Assumptions!$B$26-($I$449+$J$449))),Assumptions!$B$4)</f>
        <v>100000000</v>
      </c>
      <c r="L449" s="18" t="n">
        <f aca="false">IF($E$449=1,MIN(Assumptions!$B$56,MAX(Assumptions!$B$4,Assumptions!$B$26-($I$449+$J$449+$K$449))),Assumptions!$B$4)</f>
        <v>0</v>
      </c>
      <c r="M449" s="18" t="n">
        <f aca="false">IF($F$449=1,MIN(Assumptions!$B$51,MAX(Assumptions!$B$4,Assumptions!$B$26-($I$449+$J$449+$K$449+$L$449))),Assumptions!$B$4)</f>
        <v>30000000</v>
      </c>
      <c r="N449" s="18" t="n">
        <f aca="false">IF($G$449=1,MIN(Assumptions!$B$46,MAX(Assumptions!$B$4,Assumptions!$B$26-($I$449+$J$449+$K$449+$L$449+$M$449))),Assumptions!$B$4)</f>
        <v>15000000</v>
      </c>
      <c r="O449" s="18" t="n">
        <f aca="false">IF($H$449=1,MIN(Assumptions!$B$41,MAX(Assumptions!$B$4,Assumptions!$B$26-($I$449+$J$449+$K$449+$L$449+$M$449+$N$449))),Assumptions!$B$4)</f>
        <v>0</v>
      </c>
      <c r="P449" s="18" t="n">
        <f aca="false">$I$449+$J$449+$K$449+$L$449+$M$449+$N$449+$O$449</f>
        <v>445000000</v>
      </c>
      <c r="Q449" s="18" t="n">
        <f aca="false">MAX(Assumptions!$B$4,Assumptions!$B$26-$P$449)</f>
        <v>1555000000</v>
      </c>
      <c r="R449" s="18" t="n">
        <f aca="false">$J$120+$O$120+Assumptions!$B$20+IF($B$449=0,$D$120,Assumptions!$B$4)+IF($C$449=0,$AI$120,Assumptions!$B$4)+IF($D$449=0,$AF$120,Assumptions!$B$4)+IF($E$449=0,$AC$120,Assumptions!$B$4)+IF($F$449=0,$Z$120,Assumptions!$B$4)+IF($G$449=0,$W$120,Assumptions!$B$4)+IF($H$449=0,$T$120,Assumptions!$B$4)</f>
        <v>17477780.8981917</v>
      </c>
      <c r="S449" s="18" t="n">
        <f aca="false">IF($R$449&gt;Assumptions!$B$4,$Q$449/$R$449&gt;Assumptions!$B$13,FALSE())</f>
        <v>1</v>
      </c>
      <c r="T449" s="18" t="n">
        <f aca="false">IF($S$449,($Q$449+Assumptions!$B$14*Assumptions!$B$13)/($R$449+Assumptions!$B$14),IF($R$449&gt;Assumptions!$B$4,$Q$449/$R$449,Assumptions!$B$4))</f>
        <v>77.9616118495413</v>
      </c>
      <c r="U449" s="18" t="n">
        <f aca="false">IF($B$449=1,$I$449,$D$120*$T$449)</f>
        <v>62156303.751262</v>
      </c>
      <c r="V449" s="18" t="n">
        <f aca="false">IF($C$449=1,$J$449,$AI$120*$T$449)</f>
        <v>300000000</v>
      </c>
      <c r="W449" s="18" t="n">
        <f aca="false">IF($D$449=1,$K$449,$AF$120*$T$449)</f>
        <v>100000000</v>
      </c>
      <c r="X449" s="18" t="n">
        <f aca="false">IF($E$449=1,$L$449,$AC$120*$T$449)</f>
        <v>187107868.438899</v>
      </c>
      <c r="Y449" s="18" t="n">
        <f aca="false">IF($F$449=1,$M$449,$Z$120*$T$449)</f>
        <v>30000000</v>
      </c>
      <c r="Z449" s="18" t="n">
        <f aca="false">IF($G$449=1,$N$449,$W$120*$T$449)</f>
        <v>15000000</v>
      </c>
      <c r="AA449" s="18" t="n">
        <f aca="false">IF($H$449=1,$O$449,$T$120*$T$449)</f>
        <v>389808059.247706</v>
      </c>
      <c r="AB449" s="18" t="n">
        <f aca="false">($J$120+$O$120)*$T$449</f>
        <v>21869232.2924077</v>
      </c>
      <c r="AC449" s="18" t="n">
        <f aca="false">Assumptions!$B$20*$T$449</f>
        <v>701654506.645871</v>
      </c>
      <c r="AD449" s="18" t="n">
        <f aca="false">IF($S$449,Assumptions!$B$14*($T$449-Assumptions!$B$13),Assumptions!$B$4)</f>
        <v>192404029.623853</v>
      </c>
      <c r="AE449" s="18" t="n">
        <f aca="false">$U$449+$V$449+$W$449+$X$449+$Y$449+$Z$449+$AA$449+$AB$449+$AC$449+$AD$449</f>
        <v>2000000000</v>
      </c>
      <c r="AF449" s="18" t="n">
        <f aca="false">IF(AND(IF($B$449=1,$U$449&gt;=INDEX($U$395:$U$522,1+$A$449-Assumptions!$B$77),$U$449&gt;INDEX($U$395:$U$522,1+$A$449+Assumptions!$B$77)),IF($C$449=1,$V$449&gt;=INDEX($V$395:$V$522,1+$A$449-Assumptions!$B$78),$V$449&gt;INDEX($V$395:$V$522,1+$A$449+Assumptions!$B$78)),IF($D$449=1,$W$449&gt;=INDEX($W$395:$W$522,1+$A$449-Assumptions!$B$79),$W$449&gt;INDEX($W$395:$W$522,1+$A$449+Assumptions!$B$79)),IF($E$449=1,$X$449&gt;=INDEX($X$395:$X$522,1+$A$449-Assumptions!$B$80),$X$449&gt;INDEX($X$395:$X$522,1+$A$449+Assumptions!$B$80)),IF($F$449=1,$Y$449&gt;=INDEX($Y$395:$Y$522,1+$A$449-Assumptions!$B$81),$Y$449&gt;INDEX($Y$395:$Y$522,1+$A$449+Assumptions!$B$81)),IF($G$449=1,$Z$449&gt;=INDEX($Z$395:$Z$522,1+$A$449-Assumptions!$B$82),$Z$449&gt;INDEX($Z$395:$Z$522,1+$A$449+Assumptions!$B$82)),IF($H$449=1,$AA$449&gt;=INDEX($AA$395:$AA$522,1+$A$449-Assumptions!$B$83),$AA$449&gt;INDEX($AA$395:$AA$522,1+$A$449+Assumptions!$B$83))),1,0)</f>
        <v>0</v>
      </c>
      <c r="AG449" s="16"/>
      <c r="AH449" s="16"/>
      <c r="AI449" s="16"/>
    </row>
    <row r="450" customFormat="false" ht="23.85" hidden="true" customHeight="false" outlineLevel="0" collapsed="false">
      <c r="A450" s="6" t="n">
        <f aca="false">ROW()-ROW($A$395)+Assumptions!$B$4</f>
        <v>55</v>
      </c>
      <c r="B450" s="18" t="n">
        <f aca="false">MOD(QUOTIENT($A$450,Assumptions!$B$77),2)</f>
        <v>0</v>
      </c>
      <c r="C450" s="18" t="n">
        <f aca="false">MOD(QUOTIENT($A$450,Assumptions!$B$78),2)</f>
        <v>1</v>
      </c>
      <c r="D450" s="18" t="n">
        <f aca="false">MOD(QUOTIENT($A$450,Assumptions!$B$79),2)</f>
        <v>1</v>
      </c>
      <c r="E450" s="18" t="n">
        <f aca="false">MOD(QUOTIENT($A$450,Assumptions!$B$80),2)</f>
        <v>0</v>
      </c>
      <c r="F450" s="18" t="n">
        <f aca="false">MOD(QUOTIENT($A$450,Assumptions!$B$81),2)</f>
        <v>1</v>
      </c>
      <c r="G450" s="18" t="n">
        <f aca="false">MOD(QUOTIENT($A$450,Assumptions!$B$82),2)</f>
        <v>1</v>
      </c>
      <c r="H450" s="18" t="n">
        <f aca="false">MOD(QUOTIENT($A$450,Assumptions!$B$83),2)</f>
        <v>1</v>
      </c>
      <c r="I450" s="18" t="n">
        <f aca="false">IF($B$450=1,MIN(Assumptions!$B$67,MAX(Assumptions!$B$4,Assumptions!$B$26-(Assumptions!$B$4))),Assumptions!$B$4)</f>
        <v>0</v>
      </c>
      <c r="J450" s="18" t="n">
        <f aca="false">IF($C$450=1,MIN(Assumptions!$B$66,MAX(Assumptions!$B$4,Assumptions!$B$26-($I$450))),Assumptions!$B$4)</f>
        <v>300000000</v>
      </c>
      <c r="K450" s="18" t="n">
        <f aca="false">IF($D$450=1,MIN(Assumptions!$B$61,MAX(Assumptions!$B$4,Assumptions!$B$26-($I$450+$J$450))),Assumptions!$B$4)</f>
        <v>100000000</v>
      </c>
      <c r="L450" s="18" t="n">
        <f aca="false">IF($E$450=1,MIN(Assumptions!$B$56,MAX(Assumptions!$B$4,Assumptions!$B$26-($I$450+$J$450+$K$450))),Assumptions!$B$4)</f>
        <v>0</v>
      </c>
      <c r="M450" s="18" t="n">
        <f aca="false">IF($F$450=1,MIN(Assumptions!$B$51,MAX(Assumptions!$B$4,Assumptions!$B$26-($I$450+$J$450+$K$450+$L$450))),Assumptions!$B$4)</f>
        <v>30000000</v>
      </c>
      <c r="N450" s="18" t="n">
        <f aca="false">IF($G$450=1,MIN(Assumptions!$B$46,MAX(Assumptions!$B$4,Assumptions!$B$26-($I$450+$J$450+$K$450+$L$450+$M$450))),Assumptions!$B$4)</f>
        <v>15000000</v>
      </c>
      <c r="O450" s="18" t="n">
        <f aca="false">IF($H$450=1,MIN(Assumptions!$B$41,MAX(Assumptions!$B$4,Assumptions!$B$26-($I$450+$J$450+$K$450+$L$450+$M$450+$N$450))),Assumptions!$B$4)</f>
        <v>5000000</v>
      </c>
      <c r="P450" s="18" t="n">
        <f aca="false">$I$450+$J$450+$K$450+$L$450+$M$450+$N$450+$O$450</f>
        <v>450000000</v>
      </c>
      <c r="Q450" s="18" t="n">
        <f aca="false">MAX(Assumptions!$B$4,Assumptions!$B$26-$P$450)</f>
        <v>1550000000</v>
      </c>
      <c r="R450" s="18" t="n">
        <f aca="false">$J$120+$O$120+Assumptions!$B$20+IF($B$450=0,$D$120,Assumptions!$B$4)+IF($C$450=0,$AI$120,Assumptions!$B$4)+IF($D$450=0,$AF$120,Assumptions!$B$4)+IF($E$450=0,$AC$120,Assumptions!$B$4)+IF($F$450=0,$Z$120,Assumptions!$B$4)+IF($G$450=0,$W$120,Assumptions!$B$4)+IF($H$450=0,$T$120,Assumptions!$B$4)</f>
        <v>12477780.8981917</v>
      </c>
      <c r="S450" s="18" t="n">
        <f aca="false">IF($R$450&gt;Assumptions!$B$4,$Q$450/$R$450&gt;Assumptions!$B$13,FALSE())</f>
        <v>1</v>
      </c>
      <c r="T450" s="18" t="n">
        <f aca="false">IF($S$450,($Q$450+Assumptions!$B$14*Assumptions!$B$13)/($R$450+Assumptions!$B$14),IF($R$450&gt;Assumptions!$B$4,$Q$450/$R$450,Assumptions!$B$4))</f>
        <v>103.653539236072</v>
      </c>
      <c r="U450" s="18" t="n">
        <f aca="false">IF($B$450=1,$I$450,$D$120*$T$450)</f>
        <v>82639657.0928331</v>
      </c>
      <c r="V450" s="18" t="n">
        <f aca="false">IF($C$450=1,$J$450,$AI$120*$T$450)</f>
        <v>300000000</v>
      </c>
      <c r="W450" s="18" t="n">
        <f aca="false">IF($D$450=1,$K$450,$AF$120*$T$450)</f>
        <v>100000000</v>
      </c>
      <c r="X450" s="18" t="n">
        <f aca="false">IF($E$450=1,$L$450,$AC$120*$T$450)</f>
        <v>248768494.166573</v>
      </c>
      <c r="Y450" s="18" t="n">
        <f aca="false">IF($F$450=1,$M$450,$Z$120*$T$450)</f>
        <v>30000000</v>
      </c>
      <c r="Z450" s="18" t="n">
        <f aca="false">IF($G$450=1,$N$450,$W$120*$T$450)</f>
        <v>15000000</v>
      </c>
      <c r="AA450" s="18" t="n">
        <f aca="false">IF($H$450=1,$O$450,$T$120*$T$450)</f>
        <v>5000000</v>
      </c>
      <c r="AB450" s="18" t="n">
        <f aca="false">($J$120+$O$120)*$T$450</f>
        <v>29076147.5257671</v>
      </c>
      <c r="AC450" s="18" t="n">
        <f aca="false">Assumptions!$B$20*$T$450</f>
        <v>932881853.124647</v>
      </c>
      <c r="AD450" s="18" t="n">
        <f aca="false">IF($S$450,Assumptions!$B$14*($T$450-Assumptions!$B$13),Assumptions!$B$4)</f>
        <v>256633848.09018</v>
      </c>
      <c r="AE450" s="18" t="n">
        <f aca="false">$U$450+$V$450+$W$450+$X$450+$Y$450+$Z$450+$AA$450+$AB$450+$AC$450+$AD$450</f>
        <v>2000000000</v>
      </c>
      <c r="AF450" s="18" t="n">
        <f aca="false">IF(AND(IF($B$450=1,$U$450&gt;=INDEX($U$395:$U$522,1+$A$450-Assumptions!$B$77),$U$450&gt;INDEX($U$395:$U$522,1+$A$450+Assumptions!$B$77)),IF($C$450=1,$V$450&gt;=INDEX($V$395:$V$522,1+$A$450-Assumptions!$B$78),$V$450&gt;INDEX($V$395:$V$522,1+$A$450+Assumptions!$B$78)),IF($D$450=1,$W$450&gt;=INDEX($W$395:$W$522,1+$A$450-Assumptions!$B$79),$W$450&gt;INDEX($W$395:$W$522,1+$A$450+Assumptions!$B$79)),IF($E$450=1,$X$450&gt;=INDEX($X$395:$X$522,1+$A$450-Assumptions!$B$80),$X$450&gt;INDEX($X$395:$X$522,1+$A$450+Assumptions!$B$80)),IF($F$450=1,$Y$450&gt;=INDEX($Y$395:$Y$522,1+$A$450-Assumptions!$B$81),$Y$450&gt;INDEX($Y$395:$Y$522,1+$A$450+Assumptions!$B$81)),IF($G$450=1,$Z$450&gt;=INDEX($Z$395:$Z$522,1+$A$450-Assumptions!$B$82),$Z$450&gt;INDEX($Z$395:$Z$522,1+$A$450+Assumptions!$B$82)),IF($H$450=1,$AA$450&gt;=INDEX($AA$395:$AA$522,1+$A$450-Assumptions!$B$83),$AA$450&gt;INDEX($AA$395:$AA$522,1+$A$450+Assumptions!$B$83))),1,0)</f>
        <v>0</v>
      </c>
      <c r="AG450" s="16"/>
      <c r="AH450" s="16"/>
      <c r="AI450" s="16"/>
    </row>
    <row r="451" customFormat="false" ht="23.85" hidden="true" customHeight="false" outlineLevel="0" collapsed="false">
      <c r="A451" s="6" t="n">
        <f aca="false">ROW()-ROW($A$395)+Assumptions!$B$4</f>
        <v>56</v>
      </c>
      <c r="B451" s="18" t="n">
        <f aca="false">MOD(QUOTIENT($A$451,Assumptions!$B$77),2)</f>
        <v>0</v>
      </c>
      <c r="C451" s="18" t="n">
        <f aca="false">MOD(QUOTIENT($A$451,Assumptions!$B$78),2)</f>
        <v>1</v>
      </c>
      <c r="D451" s="18" t="n">
        <f aca="false">MOD(QUOTIENT($A$451,Assumptions!$B$79),2)</f>
        <v>1</v>
      </c>
      <c r="E451" s="18" t="n">
        <f aca="false">MOD(QUOTIENT($A$451,Assumptions!$B$80),2)</f>
        <v>1</v>
      </c>
      <c r="F451" s="18" t="n">
        <f aca="false">MOD(QUOTIENT($A$451,Assumptions!$B$81),2)</f>
        <v>0</v>
      </c>
      <c r="G451" s="18" t="n">
        <f aca="false">MOD(QUOTIENT($A$451,Assumptions!$B$82),2)</f>
        <v>0</v>
      </c>
      <c r="H451" s="18" t="n">
        <f aca="false">MOD(QUOTIENT($A$451,Assumptions!$B$83),2)</f>
        <v>0</v>
      </c>
      <c r="I451" s="18" t="n">
        <f aca="false">IF($B$451=1,MIN(Assumptions!$B$67,MAX(Assumptions!$B$4,Assumptions!$B$26-(Assumptions!$B$4))),Assumptions!$B$4)</f>
        <v>0</v>
      </c>
      <c r="J451" s="18" t="n">
        <f aca="false">IF($C$451=1,MIN(Assumptions!$B$66,MAX(Assumptions!$B$4,Assumptions!$B$26-($I$451))),Assumptions!$B$4)</f>
        <v>300000000</v>
      </c>
      <c r="K451" s="18" t="n">
        <f aca="false">IF($D$451=1,MIN(Assumptions!$B$61,MAX(Assumptions!$B$4,Assumptions!$B$26-($I$451+$J$451))),Assumptions!$B$4)</f>
        <v>100000000</v>
      </c>
      <c r="L451" s="18" t="n">
        <f aca="false">IF($E$451=1,MIN(Assumptions!$B$56,MAX(Assumptions!$B$4,Assumptions!$B$26-($I$451+$J$451+$K$451))),Assumptions!$B$4)</f>
        <v>60000000</v>
      </c>
      <c r="M451" s="18" t="n">
        <f aca="false">IF($F$451=1,MIN(Assumptions!$B$51,MAX(Assumptions!$B$4,Assumptions!$B$26-($I$451+$J$451+$K$451+$L$451))),Assumptions!$B$4)</f>
        <v>0</v>
      </c>
      <c r="N451" s="18" t="n">
        <f aca="false">IF($G$451=1,MIN(Assumptions!$B$46,MAX(Assumptions!$B$4,Assumptions!$B$26-($I$451+$J$451+$K$451+$L$451+$M$451))),Assumptions!$B$4)</f>
        <v>0</v>
      </c>
      <c r="O451" s="18" t="n">
        <f aca="false">IF($H$451=1,MIN(Assumptions!$B$41,MAX(Assumptions!$B$4,Assumptions!$B$26-($I$451+$J$451+$K$451+$L$451+$M$451+$N$451))),Assumptions!$B$4)</f>
        <v>0</v>
      </c>
      <c r="P451" s="18" t="n">
        <f aca="false">$I$451+$J$451+$K$451+$L$451+$M$451+$N$451+$O$451</f>
        <v>460000000</v>
      </c>
      <c r="Q451" s="18" t="n">
        <f aca="false">MAX(Assumptions!$B$4,Assumptions!$B$26-$P$451)</f>
        <v>1540000000</v>
      </c>
      <c r="R451" s="18" t="n">
        <f aca="false">$J$120+$O$120+Assumptions!$B$20+IF($B$451=0,$D$120,Assumptions!$B$4)+IF($C$451=0,$AI$120,Assumptions!$B$4)+IF($D$451=0,$AF$120,Assumptions!$B$4)+IF($E$451=0,$AC$120,Assumptions!$B$4)+IF($F$451=0,$Z$120,Assumptions!$B$4)+IF($G$451=0,$W$120,Assumptions!$B$4)+IF($H$451=0,$T$120,Assumptions!$B$4)</f>
        <v>23077780.8981917</v>
      </c>
      <c r="S451" s="18" t="n">
        <f aca="false">IF($R$451&gt;Assumptions!$B$4,$Q$451/$R$451&gt;Assumptions!$B$13,FALSE())</f>
        <v>1</v>
      </c>
      <c r="T451" s="18" t="n">
        <f aca="false">IF($S$451,($Q$451+Assumptions!$B$14*Assumptions!$B$13)/($R$451+Assumptions!$B$14),IF($R$451&gt;Assumptions!$B$4,$Q$451/$R$451,Assumptions!$B$4))</f>
        <v>60.3062480728754</v>
      </c>
      <c r="U451" s="18" t="n">
        <f aca="false">IF($B$451=1,$I$451,$D$120*$T$451)</f>
        <v>48080245.9619574</v>
      </c>
      <c r="V451" s="18" t="n">
        <f aca="false">IF($C$451=1,$J$451,$AI$120*$T$451)</f>
        <v>300000000</v>
      </c>
      <c r="W451" s="18" t="n">
        <f aca="false">IF($D$451=1,$K$451,$AF$120*$T$451)</f>
        <v>100000000</v>
      </c>
      <c r="X451" s="18" t="n">
        <f aca="false">IF($E$451=1,$L$451,$AC$120*$T$451)</f>
        <v>60000000</v>
      </c>
      <c r="Y451" s="18" t="n">
        <f aca="false">IF($F$451=1,$M$451,$Z$120*$T$451)</f>
        <v>180918744.218626</v>
      </c>
      <c r="Z451" s="18" t="n">
        <f aca="false">IF($G$451=1,$N$451,$W$120*$T$451)</f>
        <v>301531240.364377</v>
      </c>
      <c r="AA451" s="18" t="n">
        <f aca="false">IF($H$451=1,$O$451,$T$120*$T$451)</f>
        <v>301531240.364377</v>
      </c>
      <c r="AB451" s="18" t="n">
        <f aca="false">($J$120+$O$120)*$T$451</f>
        <v>16916676.2525965</v>
      </c>
      <c r="AC451" s="18" t="n">
        <f aca="false">Assumptions!$B$20*$T$451</f>
        <v>542756232.655878</v>
      </c>
      <c r="AD451" s="18" t="n">
        <f aca="false">IF($S$451,Assumptions!$B$14*($T$451-Assumptions!$B$13),Assumptions!$B$4)</f>
        <v>148265620.182188</v>
      </c>
      <c r="AE451" s="18" t="n">
        <f aca="false">$U$451+$V$451+$W$451+$X$451+$Y$451+$Z$451+$AA$451+$AB$451+$AC$451+$AD$451</f>
        <v>2000000000</v>
      </c>
      <c r="AF451" s="18" t="n">
        <f aca="false">IF(AND(IF($B$451=1,$U$451&gt;=INDEX($U$395:$U$522,1+$A$451-Assumptions!$B$77),$U$451&gt;INDEX($U$395:$U$522,1+$A$451+Assumptions!$B$77)),IF($C$451=1,$V$451&gt;=INDEX($V$395:$V$522,1+$A$451-Assumptions!$B$78),$V$451&gt;INDEX($V$395:$V$522,1+$A$451+Assumptions!$B$78)),IF($D$451=1,$W$451&gt;=INDEX($W$395:$W$522,1+$A$451-Assumptions!$B$79),$W$451&gt;INDEX($W$395:$W$522,1+$A$451+Assumptions!$B$79)),IF($E$451=1,$X$451&gt;=INDEX($X$395:$X$522,1+$A$451-Assumptions!$B$80),$X$451&gt;INDEX($X$395:$X$522,1+$A$451+Assumptions!$B$80)),IF($F$451=1,$Y$451&gt;=INDEX($Y$395:$Y$522,1+$A$451-Assumptions!$B$81),$Y$451&gt;INDEX($Y$395:$Y$522,1+$A$451+Assumptions!$B$81)),IF($G$451=1,$Z$451&gt;=INDEX($Z$395:$Z$522,1+$A$451-Assumptions!$B$82),$Z$451&gt;INDEX($Z$395:$Z$522,1+$A$451+Assumptions!$B$82)),IF($H$451=1,$AA$451&gt;=INDEX($AA$395:$AA$522,1+$A$451-Assumptions!$B$83),$AA$451&gt;INDEX($AA$395:$AA$522,1+$A$451+Assumptions!$B$83))),1,0)</f>
        <v>0</v>
      </c>
      <c r="AG451" s="16"/>
      <c r="AH451" s="16"/>
      <c r="AI451" s="16"/>
    </row>
    <row r="452" customFormat="false" ht="23.85" hidden="true" customHeight="false" outlineLevel="0" collapsed="false">
      <c r="A452" s="6" t="n">
        <f aca="false">ROW()-ROW($A$395)+Assumptions!$B$4</f>
        <v>57</v>
      </c>
      <c r="B452" s="18" t="n">
        <f aca="false">MOD(QUOTIENT($A$452,Assumptions!$B$77),2)</f>
        <v>0</v>
      </c>
      <c r="C452" s="18" t="n">
        <f aca="false">MOD(QUOTIENT($A$452,Assumptions!$B$78),2)</f>
        <v>1</v>
      </c>
      <c r="D452" s="18" t="n">
        <f aca="false">MOD(QUOTIENT($A$452,Assumptions!$B$79),2)</f>
        <v>1</v>
      </c>
      <c r="E452" s="18" t="n">
        <f aca="false">MOD(QUOTIENT($A$452,Assumptions!$B$80),2)</f>
        <v>1</v>
      </c>
      <c r="F452" s="18" t="n">
        <f aca="false">MOD(QUOTIENT($A$452,Assumptions!$B$81),2)</f>
        <v>0</v>
      </c>
      <c r="G452" s="18" t="n">
        <f aca="false">MOD(QUOTIENT($A$452,Assumptions!$B$82),2)</f>
        <v>0</v>
      </c>
      <c r="H452" s="18" t="n">
        <f aca="false">MOD(QUOTIENT($A$452,Assumptions!$B$83),2)</f>
        <v>1</v>
      </c>
      <c r="I452" s="18" t="n">
        <f aca="false">IF($B$452=1,MIN(Assumptions!$B$67,MAX(Assumptions!$B$4,Assumptions!$B$26-(Assumptions!$B$4))),Assumptions!$B$4)</f>
        <v>0</v>
      </c>
      <c r="J452" s="18" t="n">
        <f aca="false">IF($C$452=1,MIN(Assumptions!$B$66,MAX(Assumptions!$B$4,Assumptions!$B$26-($I$452))),Assumptions!$B$4)</f>
        <v>300000000</v>
      </c>
      <c r="K452" s="18" t="n">
        <f aca="false">IF($D$452=1,MIN(Assumptions!$B$61,MAX(Assumptions!$B$4,Assumptions!$B$26-($I$452+$J$452))),Assumptions!$B$4)</f>
        <v>100000000</v>
      </c>
      <c r="L452" s="18" t="n">
        <f aca="false">IF($E$452=1,MIN(Assumptions!$B$56,MAX(Assumptions!$B$4,Assumptions!$B$26-($I$452+$J$452+$K$452))),Assumptions!$B$4)</f>
        <v>60000000</v>
      </c>
      <c r="M452" s="18" t="n">
        <f aca="false">IF($F$452=1,MIN(Assumptions!$B$51,MAX(Assumptions!$B$4,Assumptions!$B$26-($I$452+$J$452+$K$452+$L$452))),Assumptions!$B$4)</f>
        <v>0</v>
      </c>
      <c r="N452" s="18" t="n">
        <f aca="false">IF($G$452=1,MIN(Assumptions!$B$46,MAX(Assumptions!$B$4,Assumptions!$B$26-($I$452+$J$452+$K$452+$L$452+$M$452))),Assumptions!$B$4)</f>
        <v>0</v>
      </c>
      <c r="O452" s="18" t="n">
        <f aca="false">IF($H$452=1,MIN(Assumptions!$B$41,MAX(Assumptions!$B$4,Assumptions!$B$26-($I$452+$J$452+$K$452+$L$452+$M$452+$N$452))),Assumptions!$B$4)</f>
        <v>5000000</v>
      </c>
      <c r="P452" s="18" t="n">
        <f aca="false">$I$452+$J$452+$K$452+$L$452+$M$452+$N$452+$O$452</f>
        <v>465000000</v>
      </c>
      <c r="Q452" s="18" t="n">
        <f aca="false">MAX(Assumptions!$B$4,Assumptions!$B$26-$P$452)</f>
        <v>1535000000</v>
      </c>
      <c r="R452" s="18" t="n">
        <f aca="false">$J$120+$O$120+Assumptions!$B$20+IF($B$452=0,$D$120,Assumptions!$B$4)+IF($C$452=0,$AI$120,Assumptions!$B$4)+IF($D$452=0,$AF$120,Assumptions!$B$4)+IF($E$452=0,$AC$120,Assumptions!$B$4)+IF($F$452=0,$Z$120,Assumptions!$B$4)+IF($G$452=0,$W$120,Assumptions!$B$4)+IF($H$452=0,$T$120,Assumptions!$B$4)</f>
        <v>18077780.8981917</v>
      </c>
      <c r="S452" s="18" t="n">
        <f aca="false">IF($R$452&gt;Assumptions!$B$4,$Q$452/$R$452&gt;Assumptions!$B$13,FALSE())</f>
        <v>1</v>
      </c>
      <c r="T452" s="18" t="n">
        <f aca="false">IF($S$452,($Q$452+Assumptions!$B$14*Assumptions!$B$13)/($R$452+Assumptions!$B$14),IF($R$452&gt;Assumptions!$B$4,$Q$452/$R$452,Assumptions!$B$4))</f>
        <v>74.7165113481751</v>
      </c>
      <c r="U452" s="18" t="n">
        <f aca="false">IF($B$452=1,$I$452,$D$120*$T$452)</f>
        <v>59569088.7401671</v>
      </c>
      <c r="V452" s="18" t="n">
        <f aca="false">IF($C$452=1,$J$452,$AI$120*$T$452)</f>
        <v>300000000</v>
      </c>
      <c r="W452" s="18" t="n">
        <f aca="false">IF($D$452=1,$K$452,$AF$120*$T$452)</f>
        <v>100000000</v>
      </c>
      <c r="X452" s="18" t="n">
        <f aca="false">IF($E$452=1,$L$452,$AC$120*$T$452)</f>
        <v>60000000</v>
      </c>
      <c r="Y452" s="18" t="n">
        <f aca="false">IF($F$452=1,$M$452,$Z$120*$T$452)</f>
        <v>224149534.044525</v>
      </c>
      <c r="Z452" s="18" t="n">
        <f aca="false">IF($G$452=1,$N$452,$W$120*$T$452)</f>
        <v>373582556.740876</v>
      </c>
      <c r="AA452" s="18" t="n">
        <f aca="false">IF($H$452=1,$O$452,$T$120*$T$452)</f>
        <v>5000000</v>
      </c>
      <c r="AB452" s="18" t="n">
        <f aca="false">($J$120+$O$120)*$T$452</f>
        <v>20958939.970418</v>
      </c>
      <c r="AC452" s="18" t="n">
        <f aca="false">Assumptions!$B$20*$T$452</f>
        <v>672448602.133576</v>
      </c>
      <c r="AD452" s="18" t="n">
        <f aca="false">IF($S$452,Assumptions!$B$14*($T$452-Assumptions!$B$13),Assumptions!$B$4)</f>
        <v>184291278.370438</v>
      </c>
      <c r="AE452" s="18" t="n">
        <f aca="false">$U$452+$V$452+$W$452+$X$452+$Y$452+$Z$452+$AA$452+$AB$452+$AC$452+$AD$452</f>
        <v>2000000000</v>
      </c>
      <c r="AF452" s="18" t="n">
        <f aca="false">IF(AND(IF($B$452=1,$U$452&gt;=INDEX($U$395:$U$522,1+$A$452-Assumptions!$B$77),$U$452&gt;INDEX($U$395:$U$522,1+$A$452+Assumptions!$B$77)),IF($C$452=1,$V$452&gt;=INDEX($V$395:$V$522,1+$A$452-Assumptions!$B$78),$V$452&gt;INDEX($V$395:$V$522,1+$A$452+Assumptions!$B$78)),IF($D$452=1,$W$452&gt;=INDEX($W$395:$W$522,1+$A$452-Assumptions!$B$79),$W$452&gt;INDEX($W$395:$W$522,1+$A$452+Assumptions!$B$79)),IF($E$452=1,$X$452&gt;=INDEX($X$395:$X$522,1+$A$452-Assumptions!$B$80),$X$452&gt;INDEX($X$395:$X$522,1+$A$452+Assumptions!$B$80)),IF($F$452=1,$Y$452&gt;=INDEX($Y$395:$Y$522,1+$A$452-Assumptions!$B$81),$Y$452&gt;INDEX($Y$395:$Y$522,1+$A$452+Assumptions!$B$81)),IF($G$452=1,$Z$452&gt;=INDEX($Z$395:$Z$522,1+$A$452-Assumptions!$B$82),$Z$452&gt;INDEX($Z$395:$Z$522,1+$A$452+Assumptions!$B$82)),IF($H$452=1,$AA$452&gt;=INDEX($AA$395:$AA$522,1+$A$452-Assumptions!$B$83),$AA$452&gt;INDEX($AA$395:$AA$522,1+$A$452+Assumptions!$B$83))),1,0)</f>
        <v>0</v>
      </c>
      <c r="AG452" s="16"/>
      <c r="AH452" s="16"/>
      <c r="AI452" s="16"/>
    </row>
    <row r="453" customFormat="false" ht="23.85" hidden="true" customHeight="false" outlineLevel="0" collapsed="false">
      <c r="A453" s="6" t="n">
        <f aca="false">ROW()-ROW($A$395)+Assumptions!$B$4</f>
        <v>58</v>
      </c>
      <c r="B453" s="18" t="n">
        <f aca="false">MOD(QUOTIENT($A$453,Assumptions!$B$77),2)</f>
        <v>0</v>
      </c>
      <c r="C453" s="18" t="n">
        <f aca="false">MOD(QUOTIENT($A$453,Assumptions!$B$78),2)</f>
        <v>1</v>
      </c>
      <c r="D453" s="18" t="n">
        <f aca="false">MOD(QUOTIENT($A$453,Assumptions!$B$79),2)</f>
        <v>1</v>
      </c>
      <c r="E453" s="18" t="n">
        <f aca="false">MOD(QUOTIENT($A$453,Assumptions!$B$80),2)</f>
        <v>1</v>
      </c>
      <c r="F453" s="18" t="n">
        <f aca="false">MOD(QUOTIENT($A$453,Assumptions!$B$81),2)</f>
        <v>0</v>
      </c>
      <c r="G453" s="18" t="n">
        <f aca="false">MOD(QUOTIENT($A$453,Assumptions!$B$82),2)</f>
        <v>1</v>
      </c>
      <c r="H453" s="18" t="n">
        <f aca="false">MOD(QUOTIENT($A$453,Assumptions!$B$83),2)</f>
        <v>0</v>
      </c>
      <c r="I453" s="18" t="n">
        <f aca="false">IF($B$453=1,MIN(Assumptions!$B$67,MAX(Assumptions!$B$4,Assumptions!$B$26-(Assumptions!$B$4))),Assumptions!$B$4)</f>
        <v>0</v>
      </c>
      <c r="J453" s="18" t="n">
        <f aca="false">IF($C$453=1,MIN(Assumptions!$B$66,MAX(Assumptions!$B$4,Assumptions!$B$26-($I$453))),Assumptions!$B$4)</f>
        <v>300000000</v>
      </c>
      <c r="K453" s="18" t="n">
        <f aca="false">IF($D$453=1,MIN(Assumptions!$B$61,MAX(Assumptions!$B$4,Assumptions!$B$26-($I$453+$J$453))),Assumptions!$B$4)</f>
        <v>100000000</v>
      </c>
      <c r="L453" s="18" t="n">
        <f aca="false">IF($E$453=1,MIN(Assumptions!$B$56,MAX(Assumptions!$B$4,Assumptions!$B$26-($I$453+$J$453+$K$453))),Assumptions!$B$4)</f>
        <v>60000000</v>
      </c>
      <c r="M453" s="18" t="n">
        <f aca="false">IF($F$453=1,MIN(Assumptions!$B$51,MAX(Assumptions!$B$4,Assumptions!$B$26-($I$453+$J$453+$K$453+$L$453))),Assumptions!$B$4)</f>
        <v>0</v>
      </c>
      <c r="N453" s="18" t="n">
        <f aca="false">IF($G$453=1,MIN(Assumptions!$B$46,MAX(Assumptions!$B$4,Assumptions!$B$26-($I$453+$J$453+$K$453+$L$453+$M$453))),Assumptions!$B$4)</f>
        <v>15000000</v>
      </c>
      <c r="O453" s="18" t="n">
        <f aca="false">IF($H$453=1,MIN(Assumptions!$B$41,MAX(Assumptions!$B$4,Assumptions!$B$26-($I$453+$J$453+$K$453+$L$453+$M$453+$N$453))),Assumptions!$B$4)</f>
        <v>0</v>
      </c>
      <c r="P453" s="18" t="n">
        <f aca="false">$I$453+$J$453+$K$453+$L$453+$M$453+$N$453+$O$453</f>
        <v>475000000</v>
      </c>
      <c r="Q453" s="18" t="n">
        <f aca="false">MAX(Assumptions!$B$4,Assumptions!$B$26-$P$453)</f>
        <v>1525000000</v>
      </c>
      <c r="R453" s="18" t="n">
        <f aca="false">$J$120+$O$120+Assumptions!$B$20+IF($B$453=0,$D$120,Assumptions!$B$4)+IF($C$453=0,$AI$120,Assumptions!$B$4)+IF($D$453=0,$AF$120,Assumptions!$B$4)+IF($E$453=0,$AC$120,Assumptions!$B$4)+IF($F$453=0,$Z$120,Assumptions!$B$4)+IF($G$453=0,$W$120,Assumptions!$B$4)+IF($H$453=0,$T$120,Assumptions!$B$4)</f>
        <v>18077780.8981917</v>
      </c>
      <c r="S453" s="18" t="n">
        <f aca="false">IF($R$453&gt;Assumptions!$B$4,$Q$453/$R$453&gt;Assumptions!$B$13,FALSE())</f>
        <v>1</v>
      </c>
      <c r="T453" s="18" t="n">
        <f aca="false">IF($S$453,($Q$453+Assumptions!$B$14*Assumptions!$B$13)/($R$453+Assumptions!$B$14),IF($R$453&gt;Assumptions!$B$4,$Q$453/$R$453,Assumptions!$B$4))</f>
        <v>74.2305502987561</v>
      </c>
      <c r="U453" s="18" t="n">
        <f aca="false">IF($B$453=1,$I$453,$D$120*$T$453)</f>
        <v>59181647.5125888</v>
      </c>
      <c r="V453" s="18" t="n">
        <f aca="false">IF($C$453=1,$J$453,$AI$120*$T$453)</f>
        <v>300000000</v>
      </c>
      <c r="W453" s="18" t="n">
        <f aca="false">IF($D$453=1,$K$453,$AF$120*$T$453)</f>
        <v>100000000</v>
      </c>
      <c r="X453" s="18" t="n">
        <f aca="false">IF($E$453=1,$L$453,$AC$120*$T$453)</f>
        <v>60000000</v>
      </c>
      <c r="Y453" s="18" t="n">
        <f aca="false">IF($F$453=1,$M$453,$Z$120*$T$453)</f>
        <v>222691650.896268</v>
      </c>
      <c r="Z453" s="18" t="n">
        <f aca="false">IF($G$453=1,$N$453,$W$120*$T$453)</f>
        <v>15000000</v>
      </c>
      <c r="AA453" s="18" t="n">
        <f aca="false">IF($H$453=1,$O$453,$T$120*$T$453)</f>
        <v>371152751.49378</v>
      </c>
      <c r="AB453" s="18" t="n">
        <f aca="false">($J$120+$O$120)*$T$453</f>
        <v>20822621.6616673</v>
      </c>
      <c r="AC453" s="18" t="n">
        <f aca="false">Assumptions!$B$20*$T$453</f>
        <v>668074952.688805</v>
      </c>
      <c r="AD453" s="18" t="n">
        <f aca="false">IF($S$453,Assumptions!$B$14*($T$453-Assumptions!$B$13),Assumptions!$B$4)</f>
        <v>183076375.74689</v>
      </c>
      <c r="AE453" s="18" t="n">
        <f aca="false">$U$453+$V$453+$W$453+$X$453+$Y$453+$Z$453+$AA$453+$AB$453+$AC$453+$AD$453</f>
        <v>2000000000</v>
      </c>
      <c r="AF453" s="18" t="n">
        <f aca="false">IF(AND(IF($B$453=1,$U$453&gt;=INDEX($U$395:$U$522,1+$A$453-Assumptions!$B$77),$U$453&gt;INDEX($U$395:$U$522,1+$A$453+Assumptions!$B$77)),IF($C$453=1,$V$453&gt;=INDEX($V$395:$V$522,1+$A$453-Assumptions!$B$78),$V$453&gt;INDEX($V$395:$V$522,1+$A$453+Assumptions!$B$78)),IF($D$453=1,$W$453&gt;=INDEX($W$395:$W$522,1+$A$453-Assumptions!$B$79),$W$453&gt;INDEX($W$395:$W$522,1+$A$453+Assumptions!$B$79)),IF($E$453=1,$X$453&gt;=INDEX($X$395:$X$522,1+$A$453-Assumptions!$B$80),$X$453&gt;INDEX($X$395:$X$522,1+$A$453+Assumptions!$B$80)),IF($F$453=1,$Y$453&gt;=INDEX($Y$395:$Y$522,1+$A$453-Assumptions!$B$81),$Y$453&gt;INDEX($Y$395:$Y$522,1+$A$453+Assumptions!$B$81)),IF($G$453=1,$Z$453&gt;=INDEX($Z$395:$Z$522,1+$A$453-Assumptions!$B$82),$Z$453&gt;INDEX($Z$395:$Z$522,1+$A$453+Assumptions!$B$82)),IF($H$453=1,$AA$453&gt;=INDEX($AA$395:$AA$522,1+$A$453-Assumptions!$B$83),$AA$453&gt;INDEX($AA$395:$AA$522,1+$A$453+Assumptions!$B$83))),1,0)</f>
        <v>0</v>
      </c>
      <c r="AG453" s="16"/>
      <c r="AH453" s="16"/>
      <c r="AI453" s="16"/>
    </row>
    <row r="454" customFormat="false" ht="23.85" hidden="true" customHeight="false" outlineLevel="0" collapsed="false">
      <c r="A454" s="6" t="n">
        <f aca="false">ROW()-ROW($A$395)+Assumptions!$B$4</f>
        <v>59</v>
      </c>
      <c r="B454" s="18" t="n">
        <f aca="false">MOD(QUOTIENT($A$454,Assumptions!$B$77),2)</f>
        <v>0</v>
      </c>
      <c r="C454" s="18" t="n">
        <f aca="false">MOD(QUOTIENT($A$454,Assumptions!$B$78),2)</f>
        <v>1</v>
      </c>
      <c r="D454" s="18" t="n">
        <f aca="false">MOD(QUOTIENT($A$454,Assumptions!$B$79),2)</f>
        <v>1</v>
      </c>
      <c r="E454" s="18" t="n">
        <f aca="false">MOD(QUOTIENT($A$454,Assumptions!$B$80),2)</f>
        <v>1</v>
      </c>
      <c r="F454" s="18" t="n">
        <f aca="false">MOD(QUOTIENT($A$454,Assumptions!$B$81),2)</f>
        <v>0</v>
      </c>
      <c r="G454" s="18" t="n">
        <f aca="false">MOD(QUOTIENT($A$454,Assumptions!$B$82),2)</f>
        <v>1</v>
      </c>
      <c r="H454" s="18" t="n">
        <f aca="false">MOD(QUOTIENT($A$454,Assumptions!$B$83),2)</f>
        <v>1</v>
      </c>
      <c r="I454" s="18" t="n">
        <f aca="false">IF($B$454=1,MIN(Assumptions!$B$67,MAX(Assumptions!$B$4,Assumptions!$B$26-(Assumptions!$B$4))),Assumptions!$B$4)</f>
        <v>0</v>
      </c>
      <c r="J454" s="18" t="n">
        <f aca="false">IF($C$454=1,MIN(Assumptions!$B$66,MAX(Assumptions!$B$4,Assumptions!$B$26-($I$454))),Assumptions!$B$4)</f>
        <v>300000000</v>
      </c>
      <c r="K454" s="18" t="n">
        <f aca="false">IF($D$454=1,MIN(Assumptions!$B$61,MAX(Assumptions!$B$4,Assumptions!$B$26-($I$454+$J$454))),Assumptions!$B$4)</f>
        <v>100000000</v>
      </c>
      <c r="L454" s="18" t="n">
        <f aca="false">IF($E$454=1,MIN(Assumptions!$B$56,MAX(Assumptions!$B$4,Assumptions!$B$26-($I$454+$J$454+$K$454))),Assumptions!$B$4)</f>
        <v>60000000</v>
      </c>
      <c r="M454" s="18" t="n">
        <f aca="false">IF($F$454=1,MIN(Assumptions!$B$51,MAX(Assumptions!$B$4,Assumptions!$B$26-($I$454+$J$454+$K$454+$L$454))),Assumptions!$B$4)</f>
        <v>0</v>
      </c>
      <c r="N454" s="18" t="n">
        <f aca="false">IF($G$454=1,MIN(Assumptions!$B$46,MAX(Assumptions!$B$4,Assumptions!$B$26-($I$454+$J$454+$K$454+$L$454+$M$454))),Assumptions!$B$4)</f>
        <v>15000000</v>
      </c>
      <c r="O454" s="18" t="n">
        <f aca="false">IF($H$454=1,MIN(Assumptions!$B$41,MAX(Assumptions!$B$4,Assumptions!$B$26-($I$454+$J$454+$K$454+$L$454+$M$454+$N$454))),Assumptions!$B$4)</f>
        <v>5000000</v>
      </c>
      <c r="P454" s="18" t="n">
        <f aca="false">$I$454+$J$454+$K$454+$L$454+$M$454+$N$454+$O$454</f>
        <v>480000000</v>
      </c>
      <c r="Q454" s="18" t="n">
        <f aca="false">MAX(Assumptions!$B$4,Assumptions!$B$26-$P$454)</f>
        <v>1520000000</v>
      </c>
      <c r="R454" s="18" t="n">
        <f aca="false">$J$120+$O$120+Assumptions!$B$20+IF($B$454=0,$D$120,Assumptions!$B$4)+IF($C$454=0,$AI$120,Assumptions!$B$4)+IF($D$454=0,$AF$120,Assumptions!$B$4)+IF($E$454=0,$AC$120,Assumptions!$B$4)+IF($F$454=0,$Z$120,Assumptions!$B$4)+IF($G$454=0,$W$120,Assumptions!$B$4)+IF($H$454=0,$T$120,Assumptions!$B$4)</f>
        <v>13077780.8981917</v>
      </c>
      <c r="S454" s="18" t="n">
        <f aca="false">IF($R$454&gt;Assumptions!$B$4,$Q$454/$R$454&gt;Assumptions!$B$13,FALSE())</f>
        <v>1</v>
      </c>
      <c r="T454" s="18" t="n">
        <f aca="false">IF($S$454,($Q$454+Assumptions!$B$14*Assumptions!$B$13)/($R$454+Assumptions!$B$14),IF($R$454&gt;Assumptions!$B$4,$Q$454/$R$454,Assumptions!$B$4))</f>
        <v>97.7353584538307</v>
      </c>
      <c r="U454" s="18" t="n">
        <f aca="false">IF($B$454=1,$I$454,$D$120*$T$454)</f>
        <v>77921280.5273794</v>
      </c>
      <c r="V454" s="18" t="n">
        <f aca="false">IF($C$454=1,$J$454,$AI$120*$T$454)</f>
        <v>300000000</v>
      </c>
      <c r="W454" s="18" t="n">
        <f aca="false">IF($D$454=1,$K$454,$AF$120*$T$454)</f>
        <v>100000000</v>
      </c>
      <c r="X454" s="18" t="n">
        <f aca="false">IF($E$454=1,$L$454,$AC$120*$T$454)</f>
        <v>60000000</v>
      </c>
      <c r="Y454" s="18" t="n">
        <f aca="false">IF($F$454=1,$M$454,$Z$120*$T$454)</f>
        <v>293206075.361492</v>
      </c>
      <c r="Z454" s="18" t="n">
        <f aca="false">IF($G$454=1,$N$454,$W$120*$T$454)</f>
        <v>15000000</v>
      </c>
      <c r="AA454" s="18" t="n">
        <f aca="false">IF($H$454=1,$O$454,$T$120*$T$454)</f>
        <v>5000000</v>
      </c>
      <c r="AB454" s="18" t="n">
        <f aca="false">($J$120+$O$120)*$T$454</f>
        <v>27416021.892076</v>
      </c>
      <c r="AC454" s="18" t="n">
        <f aca="false">Assumptions!$B$20*$T$454</f>
        <v>879618226.084476</v>
      </c>
      <c r="AD454" s="18" t="n">
        <f aca="false">IF($S$454,Assumptions!$B$14*($T$454-Assumptions!$B$13),Assumptions!$B$4)</f>
        <v>241838396.134577</v>
      </c>
      <c r="AE454" s="18" t="n">
        <f aca="false">$U$454+$V$454+$W$454+$X$454+$Y$454+$Z$454+$AA$454+$AB$454+$AC$454+$AD$454</f>
        <v>2000000000</v>
      </c>
      <c r="AF454" s="18" t="n">
        <f aca="false">IF(AND(IF($B$454=1,$U$454&gt;=INDEX($U$395:$U$522,1+$A$454-Assumptions!$B$77),$U$454&gt;INDEX($U$395:$U$522,1+$A$454+Assumptions!$B$77)),IF($C$454=1,$V$454&gt;=INDEX($V$395:$V$522,1+$A$454-Assumptions!$B$78),$V$454&gt;INDEX($V$395:$V$522,1+$A$454+Assumptions!$B$78)),IF($D$454=1,$W$454&gt;=INDEX($W$395:$W$522,1+$A$454-Assumptions!$B$79),$W$454&gt;INDEX($W$395:$W$522,1+$A$454+Assumptions!$B$79)),IF($E$454=1,$X$454&gt;=INDEX($X$395:$X$522,1+$A$454-Assumptions!$B$80),$X$454&gt;INDEX($X$395:$X$522,1+$A$454+Assumptions!$B$80)),IF($F$454=1,$Y$454&gt;=INDEX($Y$395:$Y$522,1+$A$454-Assumptions!$B$81),$Y$454&gt;INDEX($Y$395:$Y$522,1+$A$454+Assumptions!$B$81)),IF($G$454=1,$Z$454&gt;=INDEX($Z$395:$Z$522,1+$A$454-Assumptions!$B$82),$Z$454&gt;INDEX($Z$395:$Z$522,1+$A$454+Assumptions!$B$82)),IF($H$454=1,$AA$454&gt;=INDEX($AA$395:$AA$522,1+$A$454-Assumptions!$B$83),$AA$454&gt;INDEX($AA$395:$AA$522,1+$A$454+Assumptions!$B$83))),1,0)</f>
        <v>0</v>
      </c>
      <c r="AG454" s="16"/>
      <c r="AH454" s="16"/>
      <c r="AI454" s="16"/>
    </row>
    <row r="455" customFormat="false" ht="23.85" hidden="true" customHeight="false" outlineLevel="0" collapsed="false">
      <c r="A455" s="6" t="n">
        <f aca="false">ROW()-ROW($A$395)+Assumptions!$B$4</f>
        <v>60</v>
      </c>
      <c r="B455" s="18" t="n">
        <f aca="false">MOD(QUOTIENT($A$455,Assumptions!$B$77),2)</f>
        <v>0</v>
      </c>
      <c r="C455" s="18" t="n">
        <f aca="false">MOD(QUOTIENT($A$455,Assumptions!$B$78),2)</f>
        <v>1</v>
      </c>
      <c r="D455" s="18" t="n">
        <f aca="false">MOD(QUOTIENT($A$455,Assumptions!$B$79),2)</f>
        <v>1</v>
      </c>
      <c r="E455" s="18" t="n">
        <f aca="false">MOD(QUOTIENT($A$455,Assumptions!$B$80),2)</f>
        <v>1</v>
      </c>
      <c r="F455" s="18" t="n">
        <f aca="false">MOD(QUOTIENT($A$455,Assumptions!$B$81),2)</f>
        <v>1</v>
      </c>
      <c r="G455" s="18" t="n">
        <f aca="false">MOD(QUOTIENT($A$455,Assumptions!$B$82),2)</f>
        <v>0</v>
      </c>
      <c r="H455" s="18" t="n">
        <f aca="false">MOD(QUOTIENT($A$455,Assumptions!$B$83),2)</f>
        <v>0</v>
      </c>
      <c r="I455" s="18" t="n">
        <f aca="false">IF($B$455=1,MIN(Assumptions!$B$67,MAX(Assumptions!$B$4,Assumptions!$B$26-(Assumptions!$B$4))),Assumptions!$B$4)</f>
        <v>0</v>
      </c>
      <c r="J455" s="18" t="n">
        <f aca="false">IF($C$455=1,MIN(Assumptions!$B$66,MAX(Assumptions!$B$4,Assumptions!$B$26-($I$455))),Assumptions!$B$4)</f>
        <v>300000000</v>
      </c>
      <c r="K455" s="18" t="n">
        <f aca="false">IF($D$455=1,MIN(Assumptions!$B$61,MAX(Assumptions!$B$4,Assumptions!$B$26-($I$455+$J$455))),Assumptions!$B$4)</f>
        <v>100000000</v>
      </c>
      <c r="L455" s="18" t="n">
        <f aca="false">IF($E$455=1,MIN(Assumptions!$B$56,MAX(Assumptions!$B$4,Assumptions!$B$26-($I$455+$J$455+$K$455))),Assumptions!$B$4)</f>
        <v>60000000</v>
      </c>
      <c r="M455" s="18" t="n">
        <f aca="false">IF($F$455=1,MIN(Assumptions!$B$51,MAX(Assumptions!$B$4,Assumptions!$B$26-($I$455+$J$455+$K$455+$L$455))),Assumptions!$B$4)</f>
        <v>30000000</v>
      </c>
      <c r="N455" s="18" t="n">
        <f aca="false">IF($G$455=1,MIN(Assumptions!$B$46,MAX(Assumptions!$B$4,Assumptions!$B$26-($I$455+$J$455+$K$455+$L$455+$M$455))),Assumptions!$B$4)</f>
        <v>0</v>
      </c>
      <c r="O455" s="18" t="n">
        <f aca="false">IF($H$455=1,MIN(Assumptions!$B$41,MAX(Assumptions!$B$4,Assumptions!$B$26-($I$455+$J$455+$K$455+$L$455+$M$455+$N$455))),Assumptions!$B$4)</f>
        <v>0</v>
      </c>
      <c r="P455" s="18" t="n">
        <f aca="false">$I$455+$J$455+$K$455+$L$455+$M$455+$N$455+$O$455</f>
        <v>490000000</v>
      </c>
      <c r="Q455" s="18" t="n">
        <f aca="false">MAX(Assumptions!$B$4,Assumptions!$B$26-$P$455)</f>
        <v>1510000000</v>
      </c>
      <c r="R455" s="18" t="n">
        <f aca="false">$J$120+$O$120+Assumptions!$B$20+IF($B$455=0,$D$120,Assumptions!$B$4)+IF($C$455=0,$AI$120,Assumptions!$B$4)+IF($D$455=0,$AF$120,Assumptions!$B$4)+IF($E$455=0,$AC$120,Assumptions!$B$4)+IF($F$455=0,$Z$120,Assumptions!$B$4)+IF($G$455=0,$W$120,Assumptions!$B$4)+IF($H$455=0,$T$120,Assumptions!$B$4)</f>
        <v>20077780.8981917</v>
      </c>
      <c r="S455" s="18" t="n">
        <f aca="false">IF($R$455&gt;Assumptions!$B$4,$Q$455/$R$455&gt;Assumptions!$B$13,FALSE())</f>
        <v>1</v>
      </c>
      <c r="T455" s="18" t="n">
        <f aca="false">IF($S$455,($Q$455+Assumptions!$B$14*Assumptions!$B$13)/($R$455+Assumptions!$B$14),IF($R$455&gt;Assumptions!$B$4,$Q$455/$R$455,Assumptions!$B$4))</f>
        <v>66.9906403477031</v>
      </c>
      <c r="U455" s="18" t="n">
        <f aca="false">IF($B$455=1,$I$455,$D$120*$T$455)</f>
        <v>53409498.4847069</v>
      </c>
      <c r="V455" s="18" t="n">
        <f aca="false">IF($C$455=1,$J$455,$AI$120*$T$455)</f>
        <v>300000000</v>
      </c>
      <c r="W455" s="18" t="n">
        <f aca="false">IF($D$455=1,$K$455,$AF$120*$T$455)</f>
        <v>100000000</v>
      </c>
      <c r="X455" s="18" t="n">
        <f aca="false">IF($E$455=1,$L$455,$AC$120*$T$455)</f>
        <v>60000000</v>
      </c>
      <c r="Y455" s="18" t="n">
        <f aca="false">IF($F$455=1,$M$455,$Z$120*$T$455)</f>
        <v>30000000</v>
      </c>
      <c r="Z455" s="18" t="n">
        <f aca="false">IF($G$455=1,$N$455,$W$120*$T$455)</f>
        <v>334953201.738515</v>
      </c>
      <c r="AA455" s="18" t="n">
        <f aca="false">IF($H$455=1,$O$455,$T$120*$T$455)</f>
        <v>334953201.738515</v>
      </c>
      <c r="AB455" s="18" t="n">
        <f aca="false">($J$120+$O$120)*$T$455</f>
        <v>18791734.0396764</v>
      </c>
      <c r="AC455" s="18" t="n">
        <f aca="false">Assumptions!$B$20*$T$455</f>
        <v>602915763.129328</v>
      </c>
      <c r="AD455" s="18" t="n">
        <f aca="false">IF($S$455,Assumptions!$B$14*($T$455-Assumptions!$B$13),Assumptions!$B$4)</f>
        <v>164976600.869258</v>
      </c>
      <c r="AE455" s="18" t="n">
        <f aca="false">$U$455+$V$455+$W$455+$X$455+$Y$455+$Z$455+$AA$455+$AB$455+$AC$455+$AD$455</f>
        <v>2000000000</v>
      </c>
      <c r="AF455" s="18" t="n">
        <f aca="false">IF(AND(IF($B$455=1,$U$455&gt;=INDEX($U$395:$U$522,1+$A$455-Assumptions!$B$77),$U$455&gt;INDEX($U$395:$U$522,1+$A$455+Assumptions!$B$77)),IF($C$455=1,$V$455&gt;=INDEX($V$395:$V$522,1+$A$455-Assumptions!$B$78),$V$455&gt;INDEX($V$395:$V$522,1+$A$455+Assumptions!$B$78)),IF($D$455=1,$W$455&gt;=INDEX($W$395:$W$522,1+$A$455-Assumptions!$B$79),$W$455&gt;INDEX($W$395:$W$522,1+$A$455+Assumptions!$B$79)),IF($E$455=1,$X$455&gt;=INDEX($X$395:$X$522,1+$A$455-Assumptions!$B$80),$X$455&gt;INDEX($X$395:$X$522,1+$A$455+Assumptions!$B$80)),IF($F$455=1,$Y$455&gt;=INDEX($Y$395:$Y$522,1+$A$455-Assumptions!$B$81),$Y$455&gt;INDEX($Y$395:$Y$522,1+$A$455+Assumptions!$B$81)),IF($G$455=1,$Z$455&gt;=INDEX($Z$395:$Z$522,1+$A$455-Assumptions!$B$82),$Z$455&gt;INDEX($Z$395:$Z$522,1+$A$455+Assumptions!$B$82)),IF($H$455=1,$AA$455&gt;=INDEX($AA$395:$AA$522,1+$A$455-Assumptions!$B$83),$AA$455&gt;INDEX($AA$395:$AA$522,1+$A$455+Assumptions!$B$83))),1,0)</f>
        <v>0</v>
      </c>
      <c r="AG455" s="16"/>
      <c r="AH455" s="16"/>
      <c r="AI455" s="16"/>
    </row>
    <row r="456" customFormat="false" ht="23.85" hidden="true" customHeight="false" outlineLevel="0" collapsed="false">
      <c r="A456" s="6" t="n">
        <f aca="false">ROW()-ROW($A$395)+Assumptions!$B$4</f>
        <v>61</v>
      </c>
      <c r="B456" s="18" t="n">
        <f aca="false">MOD(QUOTIENT($A$456,Assumptions!$B$77),2)</f>
        <v>0</v>
      </c>
      <c r="C456" s="18" t="n">
        <f aca="false">MOD(QUOTIENT($A$456,Assumptions!$B$78),2)</f>
        <v>1</v>
      </c>
      <c r="D456" s="18" t="n">
        <f aca="false">MOD(QUOTIENT($A$456,Assumptions!$B$79),2)</f>
        <v>1</v>
      </c>
      <c r="E456" s="18" t="n">
        <f aca="false">MOD(QUOTIENT($A$456,Assumptions!$B$80),2)</f>
        <v>1</v>
      </c>
      <c r="F456" s="18" t="n">
        <f aca="false">MOD(QUOTIENT($A$456,Assumptions!$B$81),2)</f>
        <v>1</v>
      </c>
      <c r="G456" s="18" t="n">
        <f aca="false">MOD(QUOTIENT($A$456,Assumptions!$B$82),2)</f>
        <v>0</v>
      </c>
      <c r="H456" s="18" t="n">
        <f aca="false">MOD(QUOTIENT($A$456,Assumptions!$B$83),2)</f>
        <v>1</v>
      </c>
      <c r="I456" s="18" t="n">
        <f aca="false">IF($B$456=1,MIN(Assumptions!$B$67,MAX(Assumptions!$B$4,Assumptions!$B$26-(Assumptions!$B$4))),Assumptions!$B$4)</f>
        <v>0</v>
      </c>
      <c r="J456" s="18" t="n">
        <f aca="false">IF($C$456=1,MIN(Assumptions!$B$66,MAX(Assumptions!$B$4,Assumptions!$B$26-($I$456))),Assumptions!$B$4)</f>
        <v>300000000</v>
      </c>
      <c r="K456" s="18" t="n">
        <f aca="false">IF($D$456=1,MIN(Assumptions!$B$61,MAX(Assumptions!$B$4,Assumptions!$B$26-($I$456+$J$456))),Assumptions!$B$4)</f>
        <v>100000000</v>
      </c>
      <c r="L456" s="18" t="n">
        <f aca="false">IF($E$456=1,MIN(Assumptions!$B$56,MAX(Assumptions!$B$4,Assumptions!$B$26-($I$456+$J$456+$K$456))),Assumptions!$B$4)</f>
        <v>60000000</v>
      </c>
      <c r="M456" s="18" t="n">
        <f aca="false">IF($F$456=1,MIN(Assumptions!$B$51,MAX(Assumptions!$B$4,Assumptions!$B$26-($I$456+$J$456+$K$456+$L$456))),Assumptions!$B$4)</f>
        <v>30000000</v>
      </c>
      <c r="N456" s="18" t="n">
        <f aca="false">IF($G$456=1,MIN(Assumptions!$B$46,MAX(Assumptions!$B$4,Assumptions!$B$26-($I$456+$J$456+$K$456+$L$456+$M$456))),Assumptions!$B$4)</f>
        <v>0</v>
      </c>
      <c r="O456" s="18" t="n">
        <f aca="false">IF($H$456=1,MIN(Assumptions!$B$41,MAX(Assumptions!$B$4,Assumptions!$B$26-($I$456+$J$456+$K$456+$L$456+$M$456+$N$456))),Assumptions!$B$4)</f>
        <v>5000000</v>
      </c>
      <c r="P456" s="18" t="n">
        <f aca="false">$I$456+$J$456+$K$456+$L$456+$M$456+$N$456+$O$456</f>
        <v>495000000</v>
      </c>
      <c r="Q456" s="18" t="n">
        <f aca="false">MAX(Assumptions!$B$4,Assumptions!$B$26-$P$456)</f>
        <v>1505000000</v>
      </c>
      <c r="R456" s="18" t="n">
        <f aca="false">$J$120+$O$120+Assumptions!$B$20+IF($B$456=0,$D$120,Assumptions!$B$4)+IF($C$456=0,$AI$120,Assumptions!$B$4)+IF($D$456=0,$AF$120,Assumptions!$B$4)+IF($E$456=0,$AC$120,Assumptions!$B$4)+IF($F$456=0,$Z$120,Assumptions!$B$4)+IF($G$456=0,$W$120,Assumptions!$B$4)+IF($H$456=0,$T$120,Assumptions!$B$4)</f>
        <v>15077780.8981917</v>
      </c>
      <c r="S456" s="18" t="n">
        <f aca="false">IF($R$456&gt;Assumptions!$B$4,$Q$456/$R$456&gt;Assumptions!$B$13,FALSE())</f>
        <v>1</v>
      </c>
      <c r="T456" s="18" t="n">
        <f aca="false">IF($S$456,($Q$456+Assumptions!$B$14*Assumptions!$B$13)/($R$456+Assumptions!$B$14),IF($R$456&gt;Assumptions!$B$4,$Q$456/$R$456,Assumptions!$B$4))</f>
        <v>85.7616788337079</v>
      </c>
      <c r="U456" s="18" t="n">
        <f aca="false">IF($B$456=1,$I$456,$D$120*$T$456)</f>
        <v>68375048.095385</v>
      </c>
      <c r="V456" s="18" t="n">
        <f aca="false">IF($C$456=1,$J$456,$AI$120*$T$456)</f>
        <v>300000000</v>
      </c>
      <c r="W456" s="18" t="n">
        <f aca="false">IF($D$456=1,$K$456,$AF$120*$T$456)</f>
        <v>100000000</v>
      </c>
      <c r="X456" s="18" t="n">
        <f aca="false">IF($E$456=1,$L$456,$AC$120*$T$456)</f>
        <v>60000000</v>
      </c>
      <c r="Y456" s="18" t="n">
        <f aca="false">IF($F$456=1,$M$456,$Z$120*$T$456)</f>
        <v>30000000</v>
      </c>
      <c r="Z456" s="18" t="n">
        <f aca="false">IF($G$456=1,$N$456,$W$120*$T$456)</f>
        <v>428808394.168539</v>
      </c>
      <c r="AA456" s="18" t="n">
        <f aca="false">IF($H$456=1,$O$456,$T$120*$T$456)</f>
        <v>5000000</v>
      </c>
      <c r="AB456" s="18" t="n">
        <f aca="false">($J$120+$O$120)*$T$456</f>
        <v>24057251.1484351</v>
      </c>
      <c r="AC456" s="18" t="n">
        <f aca="false">Assumptions!$B$20*$T$456</f>
        <v>771855109.503371</v>
      </c>
      <c r="AD456" s="18" t="n">
        <f aca="false">IF($S$456,Assumptions!$B$14*($T$456-Assumptions!$B$13),Assumptions!$B$4)</f>
        <v>211904197.08427</v>
      </c>
      <c r="AE456" s="18" t="n">
        <f aca="false">$U$456+$V$456+$W$456+$X$456+$Y$456+$Z$456+$AA$456+$AB$456+$AC$456+$AD$456</f>
        <v>2000000000</v>
      </c>
      <c r="AF456" s="18" t="n">
        <f aca="false">IF(AND(IF($B$456=1,$U$456&gt;=INDEX($U$395:$U$522,1+$A$456-Assumptions!$B$77),$U$456&gt;INDEX($U$395:$U$522,1+$A$456+Assumptions!$B$77)),IF($C$456=1,$V$456&gt;=INDEX($V$395:$V$522,1+$A$456-Assumptions!$B$78),$V$456&gt;INDEX($V$395:$V$522,1+$A$456+Assumptions!$B$78)),IF($D$456=1,$W$456&gt;=INDEX($W$395:$W$522,1+$A$456-Assumptions!$B$79),$W$456&gt;INDEX($W$395:$W$522,1+$A$456+Assumptions!$B$79)),IF($E$456=1,$X$456&gt;=INDEX($X$395:$X$522,1+$A$456-Assumptions!$B$80),$X$456&gt;INDEX($X$395:$X$522,1+$A$456+Assumptions!$B$80)),IF($F$456=1,$Y$456&gt;=INDEX($Y$395:$Y$522,1+$A$456-Assumptions!$B$81),$Y$456&gt;INDEX($Y$395:$Y$522,1+$A$456+Assumptions!$B$81)),IF($G$456=1,$Z$456&gt;=INDEX($Z$395:$Z$522,1+$A$456-Assumptions!$B$82),$Z$456&gt;INDEX($Z$395:$Z$522,1+$A$456+Assumptions!$B$82)),IF($H$456=1,$AA$456&gt;=INDEX($AA$395:$AA$522,1+$A$456-Assumptions!$B$83),$AA$456&gt;INDEX($AA$395:$AA$522,1+$A$456+Assumptions!$B$83))),1,0)</f>
        <v>0</v>
      </c>
      <c r="AG456" s="16"/>
      <c r="AH456" s="16"/>
      <c r="AI456" s="16"/>
    </row>
    <row r="457" customFormat="false" ht="23.85" hidden="true" customHeight="false" outlineLevel="0" collapsed="false">
      <c r="A457" s="6" t="n">
        <f aca="false">ROW()-ROW($A$395)+Assumptions!$B$4</f>
        <v>62</v>
      </c>
      <c r="B457" s="18" t="n">
        <f aca="false">MOD(QUOTIENT($A$457,Assumptions!$B$77),2)</f>
        <v>0</v>
      </c>
      <c r="C457" s="18" t="n">
        <f aca="false">MOD(QUOTIENT($A$457,Assumptions!$B$78),2)</f>
        <v>1</v>
      </c>
      <c r="D457" s="18" t="n">
        <f aca="false">MOD(QUOTIENT($A$457,Assumptions!$B$79),2)</f>
        <v>1</v>
      </c>
      <c r="E457" s="18" t="n">
        <f aca="false">MOD(QUOTIENT($A$457,Assumptions!$B$80),2)</f>
        <v>1</v>
      </c>
      <c r="F457" s="18" t="n">
        <f aca="false">MOD(QUOTIENT($A$457,Assumptions!$B$81),2)</f>
        <v>1</v>
      </c>
      <c r="G457" s="18" t="n">
        <f aca="false">MOD(QUOTIENT($A$457,Assumptions!$B$82),2)</f>
        <v>1</v>
      </c>
      <c r="H457" s="18" t="n">
        <f aca="false">MOD(QUOTIENT($A$457,Assumptions!$B$83),2)</f>
        <v>0</v>
      </c>
      <c r="I457" s="18" t="n">
        <f aca="false">IF($B$457=1,MIN(Assumptions!$B$67,MAX(Assumptions!$B$4,Assumptions!$B$26-(Assumptions!$B$4))),Assumptions!$B$4)</f>
        <v>0</v>
      </c>
      <c r="J457" s="18" t="n">
        <f aca="false">IF($C$457=1,MIN(Assumptions!$B$66,MAX(Assumptions!$B$4,Assumptions!$B$26-($I$457))),Assumptions!$B$4)</f>
        <v>300000000</v>
      </c>
      <c r="K457" s="18" t="n">
        <f aca="false">IF($D$457=1,MIN(Assumptions!$B$61,MAX(Assumptions!$B$4,Assumptions!$B$26-($I$457+$J$457))),Assumptions!$B$4)</f>
        <v>100000000</v>
      </c>
      <c r="L457" s="18" t="n">
        <f aca="false">IF($E$457=1,MIN(Assumptions!$B$56,MAX(Assumptions!$B$4,Assumptions!$B$26-($I$457+$J$457+$K$457))),Assumptions!$B$4)</f>
        <v>60000000</v>
      </c>
      <c r="M457" s="18" t="n">
        <f aca="false">IF($F$457=1,MIN(Assumptions!$B$51,MAX(Assumptions!$B$4,Assumptions!$B$26-($I$457+$J$457+$K$457+$L$457))),Assumptions!$B$4)</f>
        <v>30000000</v>
      </c>
      <c r="N457" s="18" t="n">
        <f aca="false">IF($G$457=1,MIN(Assumptions!$B$46,MAX(Assumptions!$B$4,Assumptions!$B$26-($I$457+$J$457+$K$457+$L$457+$M$457))),Assumptions!$B$4)</f>
        <v>15000000</v>
      </c>
      <c r="O457" s="18" t="n">
        <f aca="false">IF($H$457=1,MIN(Assumptions!$B$41,MAX(Assumptions!$B$4,Assumptions!$B$26-($I$457+$J$457+$K$457+$L$457+$M$457+$N$457))),Assumptions!$B$4)</f>
        <v>0</v>
      </c>
      <c r="P457" s="18" t="n">
        <f aca="false">$I$457+$J$457+$K$457+$L$457+$M$457+$N$457+$O$457</f>
        <v>505000000</v>
      </c>
      <c r="Q457" s="18" t="n">
        <f aca="false">MAX(Assumptions!$B$4,Assumptions!$B$26-$P$457)</f>
        <v>1495000000</v>
      </c>
      <c r="R457" s="18" t="n">
        <f aca="false">$J$120+$O$120+Assumptions!$B$20+IF($B$457=0,$D$120,Assumptions!$B$4)+IF($C$457=0,$AI$120,Assumptions!$B$4)+IF($D$457=0,$AF$120,Assumptions!$B$4)+IF($E$457=0,$AC$120,Assumptions!$B$4)+IF($F$457=0,$Z$120,Assumptions!$B$4)+IF($G$457=0,$W$120,Assumptions!$B$4)+IF($H$457=0,$T$120,Assumptions!$B$4)</f>
        <v>15077780.8981917</v>
      </c>
      <c r="S457" s="18" t="n">
        <f aca="false">IF($R$457&gt;Assumptions!$B$4,$Q$457/$R$457&gt;Assumptions!$B$13,FALSE())</f>
        <v>1</v>
      </c>
      <c r="T457" s="18" t="n">
        <f aca="false">IF($S$457,($Q$457+Assumptions!$B$14*Assumptions!$B$13)/($R$457+Assumptions!$B$14),IF($R$457&gt;Assumptions!$B$4,$Q$457/$R$457,Assumptions!$B$4))</f>
        <v>85.192778808277</v>
      </c>
      <c r="U457" s="18" t="n">
        <f aca="false">IF($B$457=1,$I$457,$D$120*$T$457)</f>
        <v>67921482.27054</v>
      </c>
      <c r="V457" s="18" t="n">
        <f aca="false">IF($C$457=1,$J$457,$AI$120*$T$457)</f>
        <v>300000000</v>
      </c>
      <c r="W457" s="18" t="n">
        <f aca="false">IF($D$457=1,$K$457,$AF$120*$T$457)</f>
        <v>100000000</v>
      </c>
      <c r="X457" s="18" t="n">
        <f aca="false">IF($E$457=1,$L$457,$AC$120*$T$457)</f>
        <v>60000000</v>
      </c>
      <c r="Y457" s="18" t="n">
        <f aca="false">IF($F$457=1,$M$457,$Z$120*$T$457)</f>
        <v>30000000</v>
      </c>
      <c r="Z457" s="18" t="n">
        <f aca="false">IF($G$457=1,$N$457,$W$120*$T$457)</f>
        <v>15000000</v>
      </c>
      <c r="AA457" s="18" t="n">
        <f aca="false">IF($H$457=1,$O$457,$T$120*$T$457)</f>
        <v>425963894.041385</v>
      </c>
      <c r="AB457" s="18" t="n">
        <f aca="false">($J$120+$O$120)*$T$457</f>
        <v>23897667.3928899</v>
      </c>
      <c r="AC457" s="18" t="n">
        <f aca="false">Assumptions!$B$20*$T$457</f>
        <v>766735009.274493</v>
      </c>
      <c r="AD457" s="18" t="n">
        <f aca="false">IF($S$457,Assumptions!$B$14*($T$457-Assumptions!$B$13),Assumptions!$B$4)</f>
        <v>210481947.020692</v>
      </c>
      <c r="AE457" s="18" t="n">
        <f aca="false">$U$457+$V$457+$W$457+$X$457+$Y$457+$Z$457+$AA$457+$AB$457+$AC$457+$AD$457</f>
        <v>2000000000</v>
      </c>
      <c r="AF457" s="18" t="n">
        <f aca="false">IF(AND(IF($B$457=1,$U$457&gt;=INDEX($U$395:$U$522,1+$A$457-Assumptions!$B$77),$U$457&gt;INDEX($U$395:$U$522,1+$A$457+Assumptions!$B$77)),IF($C$457=1,$V$457&gt;=INDEX($V$395:$V$522,1+$A$457-Assumptions!$B$78),$V$457&gt;INDEX($V$395:$V$522,1+$A$457+Assumptions!$B$78)),IF($D$457=1,$W$457&gt;=INDEX($W$395:$W$522,1+$A$457-Assumptions!$B$79),$W$457&gt;INDEX($W$395:$W$522,1+$A$457+Assumptions!$B$79)),IF($E$457=1,$X$457&gt;=INDEX($X$395:$X$522,1+$A$457-Assumptions!$B$80),$X$457&gt;INDEX($X$395:$X$522,1+$A$457+Assumptions!$B$80)),IF($F$457=1,$Y$457&gt;=INDEX($Y$395:$Y$522,1+$A$457-Assumptions!$B$81),$Y$457&gt;INDEX($Y$395:$Y$522,1+$A$457+Assumptions!$B$81)),IF($G$457=1,$Z$457&gt;=INDEX($Z$395:$Z$522,1+$A$457-Assumptions!$B$82),$Z$457&gt;INDEX($Z$395:$Z$522,1+$A$457+Assumptions!$B$82)),IF($H$457=1,$AA$457&gt;=INDEX($AA$395:$AA$522,1+$A$457-Assumptions!$B$83),$AA$457&gt;INDEX($AA$395:$AA$522,1+$A$457+Assumptions!$B$83))),1,0)</f>
        <v>0</v>
      </c>
      <c r="AG457" s="16"/>
      <c r="AH457" s="16"/>
      <c r="AI457" s="16"/>
    </row>
    <row r="458" customFormat="false" ht="23.85" hidden="true" customHeight="false" outlineLevel="0" collapsed="false">
      <c r="A458" s="6" t="n">
        <f aca="false">ROW()-ROW($A$395)+Assumptions!$B$4</f>
        <v>63</v>
      </c>
      <c r="B458" s="18" t="n">
        <f aca="false">MOD(QUOTIENT($A$458,Assumptions!$B$77),2)</f>
        <v>0</v>
      </c>
      <c r="C458" s="18" t="n">
        <f aca="false">MOD(QUOTIENT($A$458,Assumptions!$B$78),2)</f>
        <v>1</v>
      </c>
      <c r="D458" s="18" t="n">
        <f aca="false">MOD(QUOTIENT($A$458,Assumptions!$B$79),2)</f>
        <v>1</v>
      </c>
      <c r="E458" s="18" t="n">
        <f aca="false">MOD(QUOTIENT($A$458,Assumptions!$B$80),2)</f>
        <v>1</v>
      </c>
      <c r="F458" s="18" t="n">
        <f aca="false">MOD(QUOTIENT($A$458,Assumptions!$B$81),2)</f>
        <v>1</v>
      </c>
      <c r="G458" s="18" t="n">
        <f aca="false">MOD(QUOTIENT($A$458,Assumptions!$B$82),2)</f>
        <v>1</v>
      </c>
      <c r="H458" s="18" t="n">
        <f aca="false">MOD(QUOTIENT($A$458,Assumptions!$B$83),2)</f>
        <v>1</v>
      </c>
      <c r="I458" s="18" t="n">
        <f aca="false">IF($B$458=1,MIN(Assumptions!$B$67,MAX(Assumptions!$B$4,Assumptions!$B$26-(Assumptions!$B$4))),Assumptions!$B$4)</f>
        <v>0</v>
      </c>
      <c r="J458" s="18" t="n">
        <f aca="false">IF($C$458=1,MIN(Assumptions!$B$66,MAX(Assumptions!$B$4,Assumptions!$B$26-($I$458))),Assumptions!$B$4)</f>
        <v>300000000</v>
      </c>
      <c r="K458" s="18" t="n">
        <f aca="false">IF($D$458=1,MIN(Assumptions!$B$61,MAX(Assumptions!$B$4,Assumptions!$B$26-($I$458+$J$458))),Assumptions!$B$4)</f>
        <v>100000000</v>
      </c>
      <c r="L458" s="18" t="n">
        <f aca="false">IF($E$458=1,MIN(Assumptions!$B$56,MAX(Assumptions!$B$4,Assumptions!$B$26-($I$458+$J$458+$K$458))),Assumptions!$B$4)</f>
        <v>60000000</v>
      </c>
      <c r="M458" s="18" t="n">
        <f aca="false">IF($F$458=1,MIN(Assumptions!$B$51,MAX(Assumptions!$B$4,Assumptions!$B$26-($I$458+$J$458+$K$458+$L$458))),Assumptions!$B$4)</f>
        <v>30000000</v>
      </c>
      <c r="N458" s="18" t="n">
        <f aca="false">IF($G$458=1,MIN(Assumptions!$B$46,MAX(Assumptions!$B$4,Assumptions!$B$26-($I$458+$J$458+$K$458+$L$458+$M$458))),Assumptions!$B$4)</f>
        <v>15000000</v>
      </c>
      <c r="O458" s="18" t="n">
        <f aca="false">IF($H$458=1,MIN(Assumptions!$B$41,MAX(Assumptions!$B$4,Assumptions!$B$26-($I$458+$J$458+$K$458+$L$458+$M$458+$N$458))),Assumptions!$B$4)</f>
        <v>5000000</v>
      </c>
      <c r="P458" s="18" t="n">
        <f aca="false">$I$458+$J$458+$K$458+$L$458+$M$458+$N$458+$O$458</f>
        <v>510000000</v>
      </c>
      <c r="Q458" s="18" t="n">
        <f aca="false">MAX(Assumptions!$B$4,Assumptions!$B$26-$P$458)</f>
        <v>1490000000</v>
      </c>
      <c r="R458" s="18" t="n">
        <f aca="false">$J$120+$O$120+Assumptions!$B$20+IF($B$458=0,$D$120,Assumptions!$B$4)+IF($C$458=0,$AI$120,Assumptions!$B$4)+IF($D$458=0,$AF$120,Assumptions!$B$4)+IF($E$458=0,$AC$120,Assumptions!$B$4)+IF($F$458=0,$Z$120,Assumptions!$B$4)+IF($G$458=0,$W$120,Assumptions!$B$4)+IF($H$458=0,$T$120,Assumptions!$B$4)</f>
        <v>10077780.8981917</v>
      </c>
      <c r="S458" s="18" t="n">
        <f aca="false">IF($R$458&gt;Assumptions!$B$4,$Q$458/$R$458&gt;Assumptions!$B$13,FALSE())</f>
        <v>1</v>
      </c>
      <c r="T458" s="18" t="n">
        <f aca="false">IF($S$458,($Q$458+Assumptions!$B$14*Assumptions!$B$13)/($R$458+Assumptions!$B$14),IF($R$458&gt;Assumptions!$B$4,$Q$458/$R$458,Assumptions!$B$4))</f>
        <v>118.661631338687</v>
      </c>
      <c r="U458" s="18" t="n">
        <f aca="false">IF($B$458=1,$I$458,$D$120*$T$458)</f>
        <v>94605129.7059105</v>
      </c>
      <c r="V458" s="18" t="n">
        <f aca="false">IF($C$458=1,$J$458,$AI$120*$T$458)</f>
        <v>300000000</v>
      </c>
      <c r="W458" s="18" t="n">
        <f aca="false">IF($D$458=1,$K$458,$AF$120*$T$458)</f>
        <v>100000000</v>
      </c>
      <c r="X458" s="18" t="n">
        <f aca="false">IF($E$458=1,$L$458,$AC$120*$T$458)</f>
        <v>60000000</v>
      </c>
      <c r="Y458" s="18" t="n">
        <f aca="false">IF($F$458=1,$M$458,$Z$120*$T$458)</f>
        <v>30000000</v>
      </c>
      <c r="Z458" s="18" t="n">
        <f aca="false">IF($G$458=1,$N$458,$W$120*$T$458)</f>
        <v>15000000</v>
      </c>
      <c r="AA458" s="18" t="n">
        <f aca="false">IF($H$458=1,$O$458,$T$120*$T$458)</f>
        <v>5000000</v>
      </c>
      <c r="AB458" s="18" t="n">
        <f aca="false">($J$120+$O$120)*$T$458</f>
        <v>33286109.8991896</v>
      </c>
      <c r="AC458" s="18" t="n">
        <f aca="false">Assumptions!$B$20*$T$458</f>
        <v>1067954682.04818</v>
      </c>
      <c r="AD458" s="18" t="n">
        <f aca="false">IF($S$458,Assumptions!$B$14*($T$458-Assumptions!$B$13),Assumptions!$B$4)</f>
        <v>294154078.346717</v>
      </c>
      <c r="AE458" s="18" t="n">
        <f aca="false">$U$458+$V$458+$W$458+$X$458+$Y$458+$Z$458+$AA$458+$AB$458+$AC$458+$AD$458</f>
        <v>2000000000</v>
      </c>
      <c r="AF458" s="18" t="n">
        <f aca="false">IF(AND(IF($B$458=1,$U$458&gt;=INDEX($U$395:$U$522,1+$A$458-Assumptions!$B$77),$U$458&gt;INDEX($U$395:$U$522,1+$A$458+Assumptions!$B$77)),IF($C$458=1,$V$458&gt;=INDEX($V$395:$V$522,1+$A$458-Assumptions!$B$78),$V$458&gt;INDEX($V$395:$V$522,1+$A$458+Assumptions!$B$78)),IF($D$458=1,$W$458&gt;=INDEX($W$395:$W$522,1+$A$458-Assumptions!$B$79),$W$458&gt;INDEX($W$395:$W$522,1+$A$458+Assumptions!$B$79)),IF($E$458=1,$X$458&gt;=INDEX($X$395:$X$522,1+$A$458-Assumptions!$B$80),$X$458&gt;INDEX($X$395:$X$522,1+$A$458+Assumptions!$B$80)),IF($F$458=1,$Y$458&gt;=INDEX($Y$395:$Y$522,1+$A$458-Assumptions!$B$81),$Y$458&gt;INDEX($Y$395:$Y$522,1+$A$458+Assumptions!$B$81)),IF($G$458=1,$Z$458&gt;=INDEX($Z$395:$Z$522,1+$A$458-Assumptions!$B$82),$Z$458&gt;INDEX($Z$395:$Z$522,1+$A$458+Assumptions!$B$82)),IF($H$458=1,$AA$458&gt;=INDEX($AA$395:$AA$522,1+$A$458-Assumptions!$B$83),$AA$458&gt;INDEX($AA$395:$AA$522,1+$A$458+Assumptions!$B$83))),1,0)</f>
        <v>0</v>
      </c>
      <c r="AG458" s="16"/>
      <c r="AH458" s="16"/>
      <c r="AI458" s="16"/>
    </row>
    <row r="459" customFormat="false" ht="23.85" hidden="true" customHeight="false" outlineLevel="0" collapsed="false">
      <c r="A459" s="6" t="n">
        <f aca="false">ROW()-ROW($A$395)+Assumptions!$B$4</f>
        <v>64</v>
      </c>
      <c r="B459" s="18" t="n">
        <f aca="false">MOD(QUOTIENT($A$459,Assumptions!$B$77),2)</f>
        <v>1</v>
      </c>
      <c r="C459" s="18" t="n">
        <f aca="false">MOD(QUOTIENT($A$459,Assumptions!$B$78),2)</f>
        <v>0</v>
      </c>
      <c r="D459" s="18" t="n">
        <f aca="false">MOD(QUOTIENT($A$459,Assumptions!$B$79),2)</f>
        <v>0</v>
      </c>
      <c r="E459" s="18" t="n">
        <f aca="false">MOD(QUOTIENT($A$459,Assumptions!$B$80),2)</f>
        <v>0</v>
      </c>
      <c r="F459" s="18" t="n">
        <f aca="false">MOD(QUOTIENT($A$459,Assumptions!$B$81),2)</f>
        <v>0</v>
      </c>
      <c r="G459" s="18" t="n">
        <f aca="false">MOD(QUOTIENT($A$459,Assumptions!$B$82),2)</f>
        <v>0</v>
      </c>
      <c r="H459" s="18" t="n">
        <f aca="false">MOD(QUOTIENT($A$459,Assumptions!$B$83),2)</f>
        <v>0</v>
      </c>
      <c r="I459" s="18" t="n">
        <f aca="false">IF($B$459=1,MIN(Assumptions!$B$67,MAX(Assumptions!$B$4,Assumptions!$B$26-(Assumptions!$B$4))),Assumptions!$B$4)</f>
        <v>30000000</v>
      </c>
      <c r="J459" s="18" t="n">
        <f aca="false">IF($C$459=1,MIN(Assumptions!$B$66,MAX(Assumptions!$B$4,Assumptions!$B$26-($I$459))),Assumptions!$B$4)</f>
        <v>0</v>
      </c>
      <c r="K459" s="18" t="n">
        <f aca="false">IF($D$459=1,MIN(Assumptions!$B$61,MAX(Assumptions!$B$4,Assumptions!$B$26-($I$459+$J$459))),Assumptions!$B$4)</f>
        <v>0</v>
      </c>
      <c r="L459" s="18" t="n">
        <f aca="false">IF($E$459=1,MIN(Assumptions!$B$56,MAX(Assumptions!$B$4,Assumptions!$B$26-($I$459+$J$459+$K$459))),Assumptions!$B$4)</f>
        <v>0</v>
      </c>
      <c r="M459" s="18" t="n">
        <f aca="false">IF($F$459=1,MIN(Assumptions!$B$51,MAX(Assumptions!$B$4,Assumptions!$B$26-($I$459+$J$459+$K$459+$L$459))),Assumptions!$B$4)</f>
        <v>0</v>
      </c>
      <c r="N459" s="18" t="n">
        <f aca="false">IF($G$459=1,MIN(Assumptions!$B$46,MAX(Assumptions!$B$4,Assumptions!$B$26-($I$459+$J$459+$K$459+$L$459+$M$459))),Assumptions!$B$4)</f>
        <v>0</v>
      </c>
      <c r="O459" s="18" t="n">
        <f aca="false">IF($H$459=1,MIN(Assumptions!$B$41,MAX(Assumptions!$B$4,Assumptions!$B$26-($I$459+$J$459+$K$459+$L$459+$M$459+$N$459))),Assumptions!$B$4)</f>
        <v>0</v>
      </c>
      <c r="P459" s="18" t="n">
        <f aca="false">$I$459+$J$459+$K$459+$L$459+$M$459+$N$459+$O$459</f>
        <v>30000000</v>
      </c>
      <c r="Q459" s="18" t="n">
        <f aca="false">MAX(Assumptions!$B$4,Assumptions!$B$26-$P$459)</f>
        <v>1970000000</v>
      </c>
      <c r="R459" s="18" t="n">
        <f aca="false">$J$120+$O$120+Assumptions!$B$20+IF($B$459=0,$D$120,Assumptions!$B$4)+IF($C$459=0,$AI$120,Assumptions!$B$4)+IF($D$459=0,$AF$120,Assumptions!$B$4)+IF($E$459=0,$AC$120,Assumptions!$B$4)+IF($F$459=0,$Z$120,Assumptions!$B$4)+IF($G$459=0,$W$120,Assumptions!$B$4)+IF($H$459=0,$T$120,Assumptions!$B$4)</f>
        <v>32547484.4666011</v>
      </c>
      <c r="S459" s="18" t="n">
        <f aca="false">IF($R$459&gt;Assumptions!$B$4,$Q$459/$R$459&gt;Assumptions!$B$13,FALSE())</f>
        <v>1</v>
      </c>
      <c r="T459" s="18" t="n">
        <f aca="false">IF($S$459,($Q$459+Assumptions!$B$14*Assumptions!$B$13)/($R$459+Assumptions!$B$14),IF($R$459&gt;Assumptions!$B$4,$Q$459/$R$459,Assumptions!$B$4))</f>
        <v>56.2807867674417</v>
      </c>
      <c r="U459" s="18" t="n">
        <f aca="false">IF($B$459=1,$I$459,$D$120*$T$459)</f>
        <v>30000000</v>
      </c>
      <c r="V459" s="18" t="n">
        <f aca="false">IF($C$459=1,$J$459,$AI$120*$T$459)</f>
        <v>345188090.705054</v>
      </c>
      <c r="W459" s="18" t="n">
        <f aca="false">IF($D$459=1,$K$459,$AF$120*$T$459)</f>
        <v>97571262.5369372</v>
      </c>
      <c r="X459" s="18" t="n">
        <f aca="false">IF($E$459=1,$L$459,$AC$120*$T$459)</f>
        <v>135073888.24186</v>
      </c>
      <c r="Y459" s="18" t="n">
        <f aca="false">IF($F$459=1,$M$459,$Z$120*$T$459)</f>
        <v>168842360.302325</v>
      </c>
      <c r="Z459" s="18" t="n">
        <f aca="false">IF($G$459=1,$N$459,$W$120*$T$459)</f>
        <v>281403933.837209</v>
      </c>
      <c r="AA459" s="18" t="n">
        <f aca="false">IF($H$459=1,$O$459,$T$120*$T$459)</f>
        <v>281403933.837209</v>
      </c>
      <c r="AB459" s="18" t="n">
        <f aca="false">($J$120+$O$120)*$T$459</f>
        <v>15787482.7138261</v>
      </c>
      <c r="AC459" s="18" t="n">
        <f aca="false">Assumptions!$B$20*$T$459</f>
        <v>506527080.906976</v>
      </c>
      <c r="AD459" s="18" t="n">
        <f aca="false">IF($S$459,Assumptions!$B$14*($T$459-Assumptions!$B$13),Assumptions!$B$4)</f>
        <v>138201966.918604</v>
      </c>
      <c r="AE459" s="18" t="n">
        <f aca="false">$U$459+$V$459+$W$459+$X$459+$Y$459+$Z$459+$AA$459+$AB$459+$AC$459+$AD$459</f>
        <v>2000000000</v>
      </c>
      <c r="AF459" s="18" t="n">
        <f aca="false">IF(AND(IF($B$459=1,$U$459&gt;=INDEX($U$395:$U$522,1+$A$459-Assumptions!$B$77),$U$459&gt;INDEX($U$395:$U$522,1+$A$459+Assumptions!$B$77)),IF($C$459=1,$V$459&gt;=INDEX($V$395:$V$522,1+$A$459-Assumptions!$B$78),$V$459&gt;INDEX($V$395:$V$522,1+$A$459+Assumptions!$B$78)),IF($D$459=1,$W$459&gt;=INDEX($W$395:$W$522,1+$A$459-Assumptions!$B$79),$W$459&gt;INDEX($W$395:$W$522,1+$A$459+Assumptions!$B$79)),IF($E$459=1,$X$459&gt;=INDEX($X$395:$X$522,1+$A$459-Assumptions!$B$80),$X$459&gt;INDEX($X$395:$X$522,1+$A$459+Assumptions!$B$80)),IF($F$459=1,$Y$459&gt;=INDEX($Y$395:$Y$522,1+$A$459-Assumptions!$B$81),$Y$459&gt;INDEX($Y$395:$Y$522,1+$A$459+Assumptions!$B$81)),IF($G$459=1,$Z$459&gt;=INDEX($Z$395:$Z$522,1+$A$459-Assumptions!$B$82),$Z$459&gt;INDEX($Z$395:$Z$522,1+$A$459+Assumptions!$B$82)),IF($H$459=1,$AA$459&gt;=INDEX($AA$395:$AA$522,1+$A$459-Assumptions!$B$83),$AA$459&gt;INDEX($AA$395:$AA$522,1+$A$459+Assumptions!$B$83))),1,0)</f>
        <v>0</v>
      </c>
      <c r="AG459" s="16"/>
      <c r="AH459" s="16"/>
      <c r="AI459" s="16"/>
    </row>
    <row r="460" customFormat="false" ht="23.85" hidden="true" customHeight="false" outlineLevel="0" collapsed="false">
      <c r="A460" s="6" t="n">
        <f aca="false">ROW()-ROW($A$395)+Assumptions!$B$4</f>
        <v>65</v>
      </c>
      <c r="B460" s="18" t="n">
        <f aca="false">MOD(QUOTIENT($A$460,Assumptions!$B$77),2)</f>
        <v>1</v>
      </c>
      <c r="C460" s="18" t="n">
        <f aca="false">MOD(QUOTIENT($A$460,Assumptions!$B$78),2)</f>
        <v>0</v>
      </c>
      <c r="D460" s="18" t="n">
        <f aca="false">MOD(QUOTIENT($A$460,Assumptions!$B$79),2)</f>
        <v>0</v>
      </c>
      <c r="E460" s="18" t="n">
        <f aca="false">MOD(QUOTIENT($A$460,Assumptions!$B$80),2)</f>
        <v>0</v>
      </c>
      <c r="F460" s="18" t="n">
        <f aca="false">MOD(QUOTIENT($A$460,Assumptions!$B$81),2)</f>
        <v>0</v>
      </c>
      <c r="G460" s="18" t="n">
        <f aca="false">MOD(QUOTIENT($A$460,Assumptions!$B$82),2)</f>
        <v>0</v>
      </c>
      <c r="H460" s="18" t="n">
        <f aca="false">MOD(QUOTIENT($A$460,Assumptions!$B$83),2)</f>
        <v>1</v>
      </c>
      <c r="I460" s="18" t="n">
        <f aca="false">IF($B$460=1,MIN(Assumptions!$B$67,MAX(Assumptions!$B$4,Assumptions!$B$26-(Assumptions!$B$4))),Assumptions!$B$4)</f>
        <v>30000000</v>
      </c>
      <c r="J460" s="18" t="n">
        <f aca="false">IF($C$460=1,MIN(Assumptions!$B$66,MAX(Assumptions!$B$4,Assumptions!$B$26-($I$460))),Assumptions!$B$4)</f>
        <v>0</v>
      </c>
      <c r="K460" s="18" t="n">
        <f aca="false">IF($D$460=1,MIN(Assumptions!$B$61,MAX(Assumptions!$B$4,Assumptions!$B$26-($I$460+$J$460))),Assumptions!$B$4)</f>
        <v>0</v>
      </c>
      <c r="L460" s="18" t="n">
        <f aca="false">IF($E$460=1,MIN(Assumptions!$B$56,MAX(Assumptions!$B$4,Assumptions!$B$26-($I$460+$J$460+$K$460))),Assumptions!$B$4)</f>
        <v>0</v>
      </c>
      <c r="M460" s="18" t="n">
        <f aca="false">IF($F$460=1,MIN(Assumptions!$B$51,MAX(Assumptions!$B$4,Assumptions!$B$26-($I$460+$J$460+$K$460+$L$460))),Assumptions!$B$4)</f>
        <v>0</v>
      </c>
      <c r="N460" s="18" t="n">
        <f aca="false">IF($G$460=1,MIN(Assumptions!$B$46,MAX(Assumptions!$B$4,Assumptions!$B$26-($I$460+$J$460+$K$460+$L$460+$M$460))),Assumptions!$B$4)</f>
        <v>0</v>
      </c>
      <c r="O460" s="18" t="n">
        <f aca="false">IF($H$460=1,MIN(Assumptions!$B$41,MAX(Assumptions!$B$4,Assumptions!$B$26-($I$460+$J$460+$K$460+$L$460+$M$460+$N$460))),Assumptions!$B$4)</f>
        <v>5000000</v>
      </c>
      <c r="P460" s="18" t="n">
        <f aca="false">$I$460+$J$460+$K$460+$L$460+$M$460+$N$460+$O$460</f>
        <v>35000000</v>
      </c>
      <c r="Q460" s="18" t="n">
        <f aca="false">MAX(Assumptions!$B$4,Assumptions!$B$26-$P$460)</f>
        <v>1965000000</v>
      </c>
      <c r="R460" s="18" t="n">
        <f aca="false">$J$120+$O$120+Assumptions!$B$20+IF($B$460=0,$D$120,Assumptions!$B$4)+IF($C$460=0,$AI$120,Assumptions!$B$4)+IF($D$460=0,$AF$120,Assumptions!$B$4)+IF($E$460=0,$AC$120,Assumptions!$B$4)+IF($F$460=0,$Z$120,Assumptions!$B$4)+IF($G$460=0,$W$120,Assumptions!$B$4)+IF($H$460=0,$T$120,Assumptions!$B$4)</f>
        <v>27547484.4666011</v>
      </c>
      <c r="S460" s="18" t="n">
        <f aca="false">IF($R$460&gt;Assumptions!$B$4,$Q$460/$R$460&gt;Assumptions!$B$13,FALSE())</f>
        <v>1</v>
      </c>
      <c r="T460" s="18" t="n">
        <f aca="false">IF($S$460,($Q$460+Assumptions!$B$14*Assumptions!$B$13)/($R$460+Assumptions!$B$14),IF($R$460&gt;Assumptions!$B$4,$Q$460/$R$460,Assumptions!$B$4))</f>
        <v>65.479691059894</v>
      </c>
      <c r="U460" s="18" t="n">
        <f aca="false">IF($B$460=1,$I$460,$D$120*$T$460)</f>
        <v>30000000</v>
      </c>
      <c r="V460" s="18" t="n">
        <f aca="false">IF($C$460=1,$J$460,$AI$120*$T$460)</f>
        <v>401607916.931205</v>
      </c>
      <c r="W460" s="18" t="n">
        <f aca="false">IF($D$460=1,$K$460,$AF$120*$T$460)</f>
        <v>113518955.476622</v>
      </c>
      <c r="X460" s="18" t="n">
        <f aca="false">IF($E$460=1,$L$460,$AC$120*$T$460)</f>
        <v>157151258.543746</v>
      </c>
      <c r="Y460" s="18" t="n">
        <f aca="false">IF($F$460=1,$M$460,$Z$120*$T$460)</f>
        <v>196439073.179682</v>
      </c>
      <c r="Z460" s="18" t="n">
        <f aca="false">IF($G$460=1,$N$460,$W$120*$T$460)</f>
        <v>327398455.29947</v>
      </c>
      <c r="AA460" s="18" t="n">
        <f aca="false">IF($H$460=1,$O$460,$T$120*$T$460)</f>
        <v>5000000</v>
      </c>
      <c r="AB460" s="18" t="n">
        <f aca="false">($J$120+$O$120)*$T$460</f>
        <v>18367893.3804951</v>
      </c>
      <c r="AC460" s="18" t="n">
        <f aca="false">Assumptions!$B$20*$T$460</f>
        <v>589317219.539046</v>
      </c>
      <c r="AD460" s="18" t="n">
        <f aca="false">IF($S$460,Assumptions!$B$14*($T$460-Assumptions!$B$13),Assumptions!$B$4)</f>
        <v>161199227.649735</v>
      </c>
      <c r="AE460" s="18" t="n">
        <f aca="false">$U$460+$V$460+$W$460+$X$460+$Y$460+$Z$460+$AA$460+$AB$460+$AC$460+$AD$460</f>
        <v>2000000000</v>
      </c>
      <c r="AF460" s="18" t="n">
        <f aca="false">IF(AND(IF($B$460=1,$U$460&gt;=INDEX($U$395:$U$522,1+$A$460-Assumptions!$B$77),$U$460&gt;INDEX($U$395:$U$522,1+$A$460+Assumptions!$B$77)),IF($C$460=1,$V$460&gt;=INDEX($V$395:$V$522,1+$A$460-Assumptions!$B$78),$V$460&gt;INDEX($V$395:$V$522,1+$A$460+Assumptions!$B$78)),IF($D$460=1,$W$460&gt;=INDEX($W$395:$W$522,1+$A$460-Assumptions!$B$79),$W$460&gt;INDEX($W$395:$W$522,1+$A$460+Assumptions!$B$79)),IF($E$460=1,$X$460&gt;=INDEX($X$395:$X$522,1+$A$460-Assumptions!$B$80),$X$460&gt;INDEX($X$395:$X$522,1+$A$460+Assumptions!$B$80)),IF($F$460=1,$Y$460&gt;=INDEX($Y$395:$Y$522,1+$A$460-Assumptions!$B$81),$Y$460&gt;INDEX($Y$395:$Y$522,1+$A$460+Assumptions!$B$81)),IF($G$460=1,$Z$460&gt;=INDEX($Z$395:$Z$522,1+$A$460-Assumptions!$B$82),$Z$460&gt;INDEX($Z$395:$Z$522,1+$A$460+Assumptions!$B$82)),IF($H$460=1,$AA$460&gt;=INDEX($AA$395:$AA$522,1+$A$460-Assumptions!$B$83),$AA$460&gt;INDEX($AA$395:$AA$522,1+$A$460+Assumptions!$B$83))),1,0)</f>
        <v>0</v>
      </c>
      <c r="AG460" s="16"/>
      <c r="AH460" s="16"/>
      <c r="AI460" s="16"/>
    </row>
    <row r="461" customFormat="false" ht="23.85" hidden="true" customHeight="false" outlineLevel="0" collapsed="false">
      <c r="A461" s="6" t="n">
        <f aca="false">ROW()-ROW($A$395)+Assumptions!$B$4</f>
        <v>66</v>
      </c>
      <c r="B461" s="18" t="n">
        <f aca="false">MOD(QUOTIENT($A$461,Assumptions!$B$77),2)</f>
        <v>1</v>
      </c>
      <c r="C461" s="18" t="n">
        <f aca="false">MOD(QUOTIENT($A$461,Assumptions!$B$78),2)</f>
        <v>0</v>
      </c>
      <c r="D461" s="18" t="n">
        <f aca="false">MOD(QUOTIENT($A$461,Assumptions!$B$79),2)</f>
        <v>0</v>
      </c>
      <c r="E461" s="18" t="n">
        <f aca="false">MOD(QUOTIENT($A$461,Assumptions!$B$80),2)</f>
        <v>0</v>
      </c>
      <c r="F461" s="18" t="n">
        <f aca="false">MOD(QUOTIENT($A$461,Assumptions!$B$81),2)</f>
        <v>0</v>
      </c>
      <c r="G461" s="18" t="n">
        <f aca="false">MOD(QUOTIENT($A$461,Assumptions!$B$82),2)</f>
        <v>1</v>
      </c>
      <c r="H461" s="18" t="n">
        <f aca="false">MOD(QUOTIENT($A$461,Assumptions!$B$83),2)</f>
        <v>0</v>
      </c>
      <c r="I461" s="18" t="n">
        <f aca="false">IF($B$461=1,MIN(Assumptions!$B$67,MAX(Assumptions!$B$4,Assumptions!$B$26-(Assumptions!$B$4))),Assumptions!$B$4)</f>
        <v>30000000</v>
      </c>
      <c r="J461" s="18" t="n">
        <f aca="false">IF($C$461=1,MIN(Assumptions!$B$66,MAX(Assumptions!$B$4,Assumptions!$B$26-($I$461))),Assumptions!$B$4)</f>
        <v>0</v>
      </c>
      <c r="K461" s="18" t="n">
        <f aca="false">IF($D$461=1,MIN(Assumptions!$B$61,MAX(Assumptions!$B$4,Assumptions!$B$26-($I$461+$J$461))),Assumptions!$B$4)</f>
        <v>0</v>
      </c>
      <c r="L461" s="18" t="n">
        <f aca="false">IF($E$461=1,MIN(Assumptions!$B$56,MAX(Assumptions!$B$4,Assumptions!$B$26-($I$461+$J$461+$K$461))),Assumptions!$B$4)</f>
        <v>0</v>
      </c>
      <c r="M461" s="18" t="n">
        <f aca="false">IF($F$461=1,MIN(Assumptions!$B$51,MAX(Assumptions!$B$4,Assumptions!$B$26-($I$461+$J$461+$K$461+$L$461))),Assumptions!$B$4)</f>
        <v>0</v>
      </c>
      <c r="N461" s="18" t="n">
        <f aca="false">IF($G$461=1,MIN(Assumptions!$B$46,MAX(Assumptions!$B$4,Assumptions!$B$26-($I$461+$J$461+$K$461+$L$461+$M$461))),Assumptions!$B$4)</f>
        <v>15000000</v>
      </c>
      <c r="O461" s="18" t="n">
        <f aca="false">IF($H$461=1,MIN(Assumptions!$B$41,MAX(Assumptions!$B$4,Assumptions!$B$26-($I$461+$J$461+$K$461+$L$461+$M$461+$N$461))),Assumptions!$B$4)</f>
        <v>0</v>
      </c>
      <c r="P461" s="18" t="n">
        <f aca="false">$I$461+$J$461+$K$461+$L$461+$M$461+$N$461+$O$461</f>
        <v>45000000</v>
      </c>
      <c r="Q461" s="18" t="n">
        <f aca="false">MAX(Assumptions!$B$4,Assumptions!$B$26-$P$461)</f>
        <v>1955000000</v>
      </c>
      <c r="R461" s="18" t="n">
        <f aca="false">$J$120+$O$120+Assumptions!$B$20+IF($B$461=0,$D$120,Assumptions!$B$4)+IF($C$461=0,$AI$120,Assumptions!$B$4)+IF($D$461=0,$AF$120,Assumptions!$B$4)+IF($E$461=0,$AC$120,Assumptions!$B$4)+IF($F$461=0,$Z$120,Assumptions!$B$4)+IF($G$461=0,$W$120,Assumptions!$B$4)+IF($H$461=0,$T$120,Assumptions!$B$4)</f>
        <v>27547484.4666011</v>
      </c>
      <c r="S461" s="18" t="n">
        <f aca="false">IF($R$461&gt;Assumptions!$B$4,$Q$461/$R$461&gt;Assumptions!$B$13,FALSE())</f>
        <v>1</v>
      </c>
      <c r="T461" s="18" t="n">
        <f aca="false">IF($S$461,($Q$461+Assumptions!$B$14*Assumptions!$B$13)/($R$461+Assumptions!$B$14),IF($R$461&gt;Assumptions!$B$4,$Q$461/$R$461,Assumptions!$B$4))</f>
        <v>65.1468844979631</v>
      </c>
      <c r="U461" s="18" t="n">
        <f aca="false">IF($B$461=1,$I$461,$D$120*$T$461)</f>
        <v>30000000</v>
      </c>
      <c r="V461" s="18" t="n">
        <f aca="false">IF($C$461=1,$J$461,$AI$120*$T$461)</f>
        <v>399566707.696485</v>
      </c>
      <c r="W461" s="18" t="n">
        <f aca="false">IF($D$461=1,$K$461,$AF$120*$T$461)</f>
        <v>112941984.927821</v>
      </c>
      <c r="X461" s="18" t="n">
        <f aca="false">IF($E$461=1,$L$461,$AC$120*$T$461)</f>
        <v>156352522.795112</v>
      </c>
      <c r="Y461" s="18" t="n">
        <f aca="false">IF($F$461=1,$M$461,$Z$120*$T$461)</f>
        <v>195440653.493889</v>
      </c>
      <c r="Z461" s="18" t="n">
        <f aca="false">IF($G$461=1,$N$461,$W$120*$T$461)</f>
        <v>15000000</v>
      </c>
      <c r="AA461" s="18" t="n">
        <f aca="false">IF($H$461=1,$O$461,$T$120*$T$461)</f>
        <v>325734422.489816</v>
      </c>
      <c r="AB461" s="18" t="n">
        <f aca="false">($J$120+$O$120)*$T$461</f>
        <v>18274536.870302</v>
      </c>
      <c r="AC461" s="18" t="n">
        <f aca="false">Assumptions!$B$20*$T$461</f>
        <v>586321960.481668</v>
      </c>
      <c r="AD461" s="18" t="n">
        <f aca="false">IF($S$461,Assumptions!$B$14*($T$461-Assumptions!$B$13),Assumptions!$B$4)</f>
        <v>160367211.244908</v>
      </c>
      <c r="AE461" s="18" t="n">
        <f aca="false">$U$461+$V$461+$W$461+$X$461+$Y$461+$Z$461+$AA$461+$AB$461+$AC$461+$AD$461</f>
        <v>2000000000</v>
      </c>
      <c r="AF461" s="18" t="n">
        <f aca="false">IF(AND(IF($B$461=1,$U$461&gt;=INDEX($U$395:$U$522,1+$A$461-Assumptions!$B$77),$U$461&gt;INDEX($U$395:$U$522,1+$A$461+Assumptions!$B$77)),IF($C$461=1,$V$461&gt;=INDEX($V$395:$V$522,1+$A$461-Assumptions!$B$78),$V$461&gt;INDEX($V$395:$V$522,1+$A$461+Assumptions!$B$78)),IF($D$461=1,$W$461&gt;=INDEX($W$395:$W$522,1+$A$461-Assumptions!$B$79),$W$461&gt;INDEX($W$395:$W$522,1+$A$461+Assumptions!$B$79)),IF($E$461=1,$X$461&gt;=INDEX($X$395:$X$522,1+$A$461-Assumptions!$B$80),$X$461&gt;INDEX($X$395:$X$522,1+$A$461+Assumptions!$B$80)),IF($F$461=1,$Y$461&gt;=INDEX($Y$395:$Y$522,1+$A$461-Assumptions!$B$81),$Y$461&gt;INDEX($Y$395:$Y$522,1+$A$461+Assumptions!$B$81)),IF($G$461=1,$Z$461&gt;=INDEX($Z$395:$Z$522,1+$A$461-Assumptions!$B$82),$Z$461&gt;INDEX($Z$395:$Z$522,1+$A$461+Assumptions!$B$82)),IF($H$461=1,$AA$461&gt;=INDEX($AA$395:$AA$522,1+$A$461-Assumptions!$B$83),$AA$461&gt;INDEX($AA$395:$AA$522,1+$A$461+Assumptions!$B$83))),1,0)</f>
        <v>0</v>
      </c>
      <c r="AG461" s="16"/>
      <c r="AH461" s="16"/>
      <c r="AI461" s="16"/>
    </row>
    <row r="462" customFormat="false" ht="23.85" hidden="true" customHeight="false" outlineLevel="0" collapsed="false">
      <c r="A462" s="6" t="n">
        <f aca="false">ROW()-ROW($A$395)+Assumptions!$B$4</f>
        <v>67</v>
      </c>
      <c r="B462" s="18" t="n">
        <f aca="false">MOD(QUOTIENT($A$462,Assumptions!$B$77),2)</f>
        <v>1</v>
      </c>
      <c r="C462" s="18" t="n">
        <f aca="false">MOD(QUOTIENT($A$462,Assumptions!$B$78),2)</f>
        <v>0</v>
      </c>
      <c r="D462" s="18" t="n">
        <f aca="false">MOD(QUOTIENT($A$462,Assumptions!$B$79),2)</f>
        <v>0</v>
      </c>
      <c r="E462" s="18" t="n">
        <f aca="false">MOD(QUOTIENT($A$462,Assumptions!$B$80),2)</f>
        <v>0</v>
      </c>
      <c r="F462" s="18" t="n">
        <f aca="false">MOD(QUOTIENT($A$462,Assumptions!$B$81),2)</f>
        <v>0</v>
      </c>
      <c r="G462" s="18" t="n">
        <f aca="false">MOD(QUOTIENT($A$462,Assumptions!$B$82),2)</f>
        <v>1</v>
      </c>
      <c r="H462" s="18" t="n">
        <f aca="false">MOD(QUOTIENT($A$462,Assumptions!$B$83),2)</f>
        <v>1</v>
      </c>
      <c r="I462" s="18" t="n">
        <f aca="false">IF($B$462=1,MIN(Assumptions!$B$67,MAX(Assumptions!$B$4,Assumptions!$B$26-(Assumptions!$B$4))),Assumptions!$B$4)</f>
        <v>30000000</v>
      </c>
      <c r="J462" s="18" t="n">
        <f aca="false">IF($C$462=1,MIN(Assumptions!$B$66,MAX(Assumptions!$B$4,Assumptions!$B$26-($I$462))),Assumptions!$B$4)</f>
        <v>0</v>
      </c>
      <c r="K462" s="18" t="n">
        <f aca="false">IF($D$462=1,MIN(Assumptions!$B$61,MAX(Assumptions!$B$4,Assumptions!$B$26-($I$462+$J$462))),Assumptions!$B$4)</f>
        <v>0</v>
      </c>
      <c r="L462" s="18" t="n">
        <f aca="false">IF($E$462=1,MIN(Assumptions!$B$56,MAX(Assumptions!$B$4,Assumptions!$B$26-($I$462+$J$462+$K$462))),Assumptions!$B$4)</f>
        <v>0</v>
      </c>
      <c r="M462" s="18" t="n">
        <f aca="false">IF($F$462=1,MIN(Assumptions!$B$51,MAX(Assumptions!$B$4,Assumptions!$B$26-($I$462+$J$462+$K$462+$L$462))),Assumptions!$B$4)</f>
        <v>0</v>
      </c>
      <c r="N462" s="18" t="n">
        <f aca="false">IF($G$462=1,MIN(Assumptions!$B$46,MAX(Assumptions!$B$4,Assumptions!$B$26-($I$462+$J$462+$K$462+$L$462+$M$462))),Assumptions!$B$4)</f>
        <v>15000000</v>
      </c>
      <c r="O462" s="18" t="n">
        <f aca="false">IF($H$462=1,MIN(Assumptions!$B$41,MAX(Assumptions!$B$4,Assumptions!$B$26-($I$462+$J$462+$K$462+$L$462+$M$462+$N$462))),Assumptions!$B$4)</f>
        <v>5000000</v>
      </c>
      <c r="P462" s="18" t="n">
        <f aca="false">$I$462+$J$462+$K$462+$L$462+$M$462+$N$462+$O$462</f>
        <v>50000000</v>
      </c>
      <c r="Q462" s="18" t="n">
        <f aca="false">MAX(Assumptions!$B$4,Assumptions!$B$26-$P$462)</f>
        <v>1950000000</v>
      </c>
      <c r="R462" s="18" t="n">
        <f aca="false">$J$120+$O$120+Assumptions!$B$20+IF($B$462=0,$D$120,Assumptions!$B$4)+IF($C$462=0,$AI$120,Assumptions!$B$4)+IF($D$462=0,$AF$120,Assumptions!$B$4)+IF($E$462=0,$AC$120,Assumptions!$B$4)+IF($F$462=0,$Z$120,Assumptions!$B$4)+IF($G$462=0,$W$120,Assumptions!$B$4)+IF($H$462=0,$T$120,Assumptions!$B$4)</f>
        <v>22547484.4666011</v>
      </c>
      <c r="S462" s="18" t="n">
        <f aca="false">IF($R$462&gt;Assumptions!$B$4,$Q$462/$R$462&gt;Assumptions!$B$13,FALSE())</f>
        <v>1</v>
      </c>
      <c r="T462" s="18" t="n">
        <f aca="false">IF($S$462,($Q$462+Assumptions!$B$14*Assumptions!$B$13)/($R$462+Assumptions!$B$14),IF($R$462&gt;Assumptions!$B$4,$Q$462/$R$462,Assumptions!$B$4))</f>
        <v>77.9519397488204</v>
      </c>
      <c r="U462" s="18" t="n">
        <f aca="false">IF($B$462=1,$I$462,$D$120*$T$462)</f>
        <v>30000000</v>
      </c>
      <c r="V462" s="18" t="n">
        <f aca="false">IF($C$462=1,$J$462,$AI$120*$T$462)</f>
        <v>478104212.718948</v>
      </c>
      <c r="W462" s="18" t="n">
        <f aca="false">IF($D$462=1,$K$462,$AF$120*$T$462)</f>
        <v>135141486.381915</v>
      </c>
      <c r="X462" s="18" t="n">
        <f aca="false">IF($E$462=1,$L$462,$AC$120*$T$462)</f>
        <v>187084655.397169</v>
      </c>
      <c r="Y462" s="18" t="n">
        <f aca="false">IF($F$462=1,$M$462,$Z$120*$T$462)</f>
        <v>233855819.246461</v>
      </c>
      <c r="Z462" s="18" t="n">
        <f aca="false">IF($G$462=1,$N$462,$W$120*$T$462)</f>
        <v>15000000</v>
      </c>
      <c r="AA462" s="18" t="n">
        <f aca="false">IF($H$462=1,$O$462,$T$120*$T$462)</f>
        <v>5000000</v>
      </c>
      <c r="AB462" s="18" t="n">
        <f aca="false">($J$120+$O$120)*$T$462</f>
        <v>21866519.1440723</v>
      </c>
      <c r="AC462" s="18" t="n">
        <f aca="false">Assumptions!$B$20*$T$462</f>
        <v>701567457.739384</v>
      </c>
      <c r="AD462" s="18" t="n">
        <f aca="false">IF($S$462,Assumptions!$B$14*($T$462-Assumptions!$B$13),Assumptions!$B$4)</f>
        <v>192379849.372051</v>
      </c>
      <c r="AE462" s="18" t="n">
        <f aca="false">$U$462+$V$462+$W$462+$X$462+$Y$462+$Z$462+$AA$462+$AB$462+$AC$462+$AD$462</f>
        <v>2000000000</v>
      </c>
      <c r="AF462" s="18" t="n">
        <f aca="false">IF(AND(IF($B$462=1,$U$462&gt;=INDEX($U$395:$U$522,1+$A$462-Assumptions!$B$77),$U$462&gt;INDEX($U$395:$U$522,1+$A$462+Assumptions!$B$77)),IF($C$462=1,$V$462&gt;=INDEX($V$395:$V$522,1+$A$462-Assumptions!$B$78),$V$462&gt;INDEX($V$395:$V$522,1+$A$462+Assumptions!$B$78)),IF($D$462=1,$W$462&gt;=INDEX($W$395:$W$522,1+$A$462-Assumptions!$B$79),$W$462&gt;INDEX($W$395:$W$522,1+$A$462+Assumptions!$B$79)),IF($E$462=1,$X$462&gt;=INDEX($X$395:$X$522,1+$A$462-Assumptions!$B$80),$X$462&gt;INDEX($X$395:$X$522,1+$A$462+Assumptions!$B$80)),IF($F$462=1,$Y$462&gt;=INDEX($Y$395:$Y$522,1+$A$462-Assumptions!$B$81),$Y$462&gt;INDEX($Y$395:$Y$522,1+$A$462+Assumptions!$B$81)),IF($G$462=1,$Z$462&gt;=INDEX($Z$395:$Z$522,1+$A$462-Assumptions!$B$82),$Z$462&gt;INDEX($Z$395:$Z$522,1+$A$462+Assumptions!$B$82)),IF($H$462=1,$AA$462&gt;=INDEX($AA$395:$AA$522,1+$A$462-Assumptions!$B$83),$AA$462&gt;INDEX($AA$395:$AA$522,1+$A$462+Assumptions!$B$83))),1,0)</f>
        <v>0</v>
      </c>
      <c r="AG462" s="16"/>
      <c r="AH462" s="16"/>
      <c r="AI462" s="16"/>
    </row>
    <row r="463" customFormat="false" ht="23.85" hidden="true" customHeight="false" outlineLevel="0" collapsed="false">
      <c r="A463" s="6" t="n">
        <f aca="false">ROW()-ROW($A$395)+Assumptions!$B$4</f>
        <v>68</v>
      </c>
      <c r="B463" s="18" t="n">
        <f aca="false">MOD(QUOTIENT($A$463,Assumptions!$B$77),2)</f>
        <v>1</v>
      </c>
      <c r="C463" s="18" t="n">
        <f aca="false">MOD(QUOTIENT($A$463,Assumptions!$B$78),2)</f>
        <v>0</v>
      </c>
      <c r="D463" s="18" t="n">
        <f aca="false">MOD(QUOTIENT($A$463,Assumptions!$B$79),2)</f>
        <v>0</v>
      </c>
      <c r="E463" s="18" t="n">
        <f aca="false">MOD(QUOTIENT($A$463,Assumptions!$B$80),2)</f>
        <v>0</v>
      </c>
      <c r="F463" s="18" t="n">
        <f aca="false">MOD(QUOTIENT($A$463,Assumptions!$B$81),2)</f>
        <v>1</v>
      </c>
      <c r="G463" s="18" t="n">
        <f aca="false">MOD(QUOTIENT($A$463,Assumptions!$B$82),2)</f>
        <v>0</v>
      </c>
      <c r="H463" s="18" t="n">
        <f aca="false">MOD(QUOTIENT($A$463,Assumptions!$B$83),2)</f>
        <v>0</v>
      </c>
      <c r="I463" s="18" t="n">
        <f aca="false">IF($B$463=1,MIN(Assumptions!$B$67,MAX(Assumptions!$B$4,Assumptions!$B$26-(Assumptions!$B$4))),Assumptions!$B$4)</f>
        <v>30000000</v>
      </c>
      <c r="J463" s="18" t="n">
        <f aca="false">IF($C$463=1,MIN(Assumptions!$B$66,MAX(Assumptions!$B$4,Assumptions!$B$26-($I$463))),Assumptions!$B$4)</f>
        <v>0</v>
      </c>
      <c r="K463" s="18" t="n">
        <f aca="false">IF($D$463=1,MIN(Assumptions!$B$61,MAX(Assumptions!$B$4,Assumptions!$B$26-($I$463+$J$463))),Assumptions!$B$4)</f>
        <v>0</v>
      </c>
      <c r="L463" s="18" t="n">
        <f aca="false">IF($E$463=1,MIN(Assumptions!$B$56,MAX(Assumptions!$B$4,Assumptions!$B$26-($I$463+$J$463+$K$463))),Assumptions!$B$4)</f>
        <v>0</v>
      </c>
      <c r="M463" s="18" t="n">
        <f aca="false">IF($F$463=1,MIN(Assumptions!$B$51,MAX(Assumptions!$B$4,Assumptions!$B$26-($I$463+$J$463+$K$463+$L$463))),Assumptions!$B$4)</f>
        <v>30000000</v>
      </c>
      <c r="N463" s="18" t="n">
        <f aca="false">IF($G$463=1,MIN(Assumptions!$B$46,MAX(Assumptions!$B$4,Assumptions!$B$26-($I$463+$J$463+$K$463+$L$463+$M$463))),Assumptions!$B$4)</f>
        <v>0</v>
      </c>
      <c r="O463" s="18" t="n">
        <f aca="false">IF($H$463=1,MIN(Assumptions!$B$41,MAX(Assumptions!$B$4,Assumptions!$B$26-($I$463+$J$463+$K$463+$L$463+$M$463+$N$463))),Assumptions!$B$4)</f>
        <v>0</v>
      </c>
      <c r="P463" s="18" t="n">
        <f aca="false">$I$463+$J$463+$K$463+$L$463+$M$463+$N$463+$O$463</f>
        <v>60000000</v>
      </c>
      <c r="Q463" s="18" t="n">
        <f aca="false">MAX(Assumptions!$B$4,Assumptions!$B$26-$P$463)</f>
        <v>1940000000</v>
      </c>
      <c r="R463" s="18" t="n">
        <f aca="false">$J$120+$O$120+Assumptions!$B$20+IF($B$463=0,$D$120,Assumptions!$B$4)+IF($C$463=0,$AI$120,Assumptions!$B$4)+IF($D$463=0,$AF$120,Assumptions!$B$4)+IF($E$463=0,$AC$120,Assumptions!$B$4)+IF($F$463=0,$Z$120,Assumptions!$B$4)+IF($G$463=0,$W$120,Assumptions!$B$4)+IF($H$463=0,$T$120,Assumptions!$B$4)</f>
        <v>29547484.4666011</v>
      </c>
      <c r="S463" s="18" t="n">
        <f aca="false">IF($R$463&gt;Assumptions!$B$4,$Q$463/$R$463&gt;Assumptions!$B$13,FALSE())</f>
        <v>1</v>
      </c>
      <c r="T463" s="18" t="n">
        <f aca="false">IF($S$463,($Q$463+Assumptions!$B$14*Assumptions!$B$13)/($R$463+Assumptions!$B$14),IF($R$463&gt;Assumptions!$B$4,$Q$463/$R$463,Assumptions!$B$4))</f>
        <v>60.6131817311408</v>
      </c>
      <c r="U463" s="18" t="n">
        <f aca="false">IF($B$463=1,$I$463,$D$120*$T$463)</f>
        <v>30000000</v>
      </c>
      <c r="V463" s="18" t="n">
        <f aca="false">IF($C$463=1,$J$463,$AI$120*$T$463)</f>
        <v>371760056.585329</v>
      </c>
      <c r="W463" s="18" t="n">
        <f aca="false">IF($D$463=1,$K$463,$AF$120*$T$463)</f>
        <v>105082124.959019</v>
      </c>
      <c r="X463" s="18" t="n">
        <f aca="false">IF($E$463=1,$L$463,$AC$120*$T$463)</f>
        <v>145471636.154738</v>
      </c>
      <c r="Y463" s="18" t="n">
        <f aca="false">IF($F$463=1,$M$463,$Z$120*$T$463)</f>
        <v>30000000</v>
      </c>
      <c r="Z463" s="18" t="n">
        <f aca="false">IF($G$463=1,$N$463,$W$120*$T$463)</f>
        <v>303065908.655704</v>
      </c>
      <c r="AA463" s="18" t="n">
        <f aca="false">IF($H$463=1,$O$463,$T$120*$T$463)</f>
        <v>303065908.655704</v>
      </c>
      <c r="AB463" s="18" t="n">
        <f aca="false">($J$120+$O$120)*$T$463</f>
        <v>17002775.0813882</v>
      </c>
      <c r="AC463" s="18" t="n">
        <f aca="false">Assumptions!$B$20*$T$463</f>
        <v>545518635.580267</v>
      </c>
      <c r="AD463" s="18" t="n">
        <f aca="false">IF($S$463,Assumptions!$B$14*($T$463-Assumptions!$B$13),Assumptions!$B$4)</f>
        <v>149032954.327852</v>
      </c>
      <c r="AE463" s="18" t="n">
        <f aca="false">$U$463+$V$463+$W$463+$X$463+$Y$463+$Z$463+$AA$463+$AB$463+$AC$463+$AD$463</f>
        <v>2000000000</v>
      </c>
      <c r="AF463" s="18" t="n">
        <f aca="false">IF(AND(IF($B$463=1,$U$463&gt;=INDEX($U$395:$U$522,1+$A$463-Assumptions!$B$77),$U$463&gt;INDEX($U$395:$U$522,1+$A$463+Assumptions!$B$77)),IF($C$463=1,$V$463&gt;=INDEX($V$395:$V$522,1+$A$463-Assumptions!$B$78),$V$463&gt;INDEX($V$395:$V$522,1+$A$463+Assumptions!$B$78)),IF($D$463=1,$W$463&gt;=INDEX($W$395:$W$522,1+$A$463-Assumptions!$B$79),$W$463&gt;INDEX($W$395:$W$522,1+$A$463+Assumptions!$B$79)),IF($E$463=1,$X$463&gt;=INDEX($X$395:$X$522,1+$A$463-Assumptions!$B$80),$X$463&gt;INDEX($X$395:$X$522,1+$A$463+Assumptions!$B$80)),IF($F$463=1,$Y$463&gt;=INDEX($Y$395:$Y$522,1+$A$463-Assumptions!$B$81),$Y$463&gt;INDEX($Y$395:$Y$522,1+$A$463+Assumptions!$B$81)),IF($G$463=1,$Z$463&gt;=INDEX($Z$395:$Z$522,1+$A$463-Assumptions!$B$82),$Z$463&gt;INDEX($Z$395:$Z$522,1+$A$463+Assumptions!$B$82)),IF($H$463=1,$AA$463&gt;=INDEX($AA$395:$AA$522,1+$A$463-Assumptions!$B$83),$AA$463&gt;INDEX($AA$395:$AA$522,1+$A$463+Assumptions!$B$83))),1,0)</f>
        <v>0</v>
      </c>
      <c r="AG463" s="16"/>
      <c r="AH463" s="16"/>
      <c r="AI463" s="16"/>
    </row>
    <row r="464" customFormat="false" ht="23.85" hidden="true" customHeight="false" outlineLevel="0" collapsed="false">
      <c r="A464" s="6" t="n">
        <f aca="false">ROW()-ROW($A$395)+Assumptions!$B$4</f>
        <v>69</v>
      </c>
      <c r="B464" s="18" t="n">
        <f aca="false">MOD(QUOTIENT($A$464,Assumptions!$B$77),2)</f>
        <v>1</v>
      </c>
      <c r="C464" s="18" t="n">
        <f aca="false">MOD(QUOTIENT($A$464,Assumptions!$B$78),2)</f>
        <v>0</v>
      </c>
      <c r="D464" s="18" t="n">
        <f aca="false">MOD(QUOTIENT($A$464,Assumptions!$B$79),2)</f>
        <v>0</v>
      </c>
      <c r="E464" s="18" t="n">
        <f aca="false">MOD(QUOTIENT($A$464,Assumptions!$B$80),2)</f>
        <v>0</v>
      </c>
      <c r="F464" s="18" t="n">
        <f aca="false">MOD(QUOTIENT($A$464,Assumptions!$B$81),2)</f>
        <v>1</v>
      </c>
      <c r="G464" s="18" t="n">
        <f aca="false">MOD(QUOTIENT($A$464,Assumptions!$B$82),2)</f>
        <v>0</v>
      </c>
      <c r="H464" s="18" t="n">
        <f aca="false">MOD(QUOTIENT($A$464,Assumptions!$B$83),2)</f>
        <v>1</v>
      </c>
      <c r="I464" s="18" t="n">
        <f aca="false">IF($B$464=1,MIN(Assumptions!$B$67,MAX(Assumptions!$B$4,Assumptions!$B$26-(Assumptions!$B$4))),Assumptions!$B$4)</f>
        <v>30000000</v>
      </c>
      <c r="J464" s="18" t="n">
        <f aca="false">IF($C$464=1,MIN(Assumptions!$B$66,MAX(Assumptions!$B$4,Assumptions!$B$26-($I$464))),Assumptions!$B$4)</f>
        <v>0</v>
      </c>
      <c r="K464" s="18" t="n">
        <f aca="false">IF($D$464=1,MIN(Assumptions!$B$61,MAX(Assumptions!$B$4,Assumptions!$B$26-($I$464+$J$464))),Assumptions!$B$4)</f>
        <v>0</v>
      </c>
      <c r="L464" s="18" t="n">
        <f aca="false">IF($E$464=1,MIN(Assumptions!$B$56,MAX(Assumptions!$B$4,Assumptions!$B$26-($I$464+$J$464+$K$464))),Assumptions!$B$4)</f>
        <v>0</v>
      </c>
      <c r="M464" s="18" t="n">
        <f aca="false">IF($F$464=1,MIN(Assumptions!$B$51,MAX(Assumptions!$B$4,Assumptions!$B$26-($I$464+$J$464+$K$464+$L$464))),Assumptions!$B$4)</f>
        <v>30000000</v>
      </c>
      <c r="N464" s="18" t="n">
        <f aca="false">IF($G$464=1,MIN(Assumptions!$B$46,MAX(Assumptions!$B$4,Assumptions!$B$26-($I$464+$J$464+$K$464+$L$464+$M$464))),Assumptions!$B$4)</f>
        <v>0</v>
      </c>
      <c r="O464" s="18" t="n">
        <f aca="false">IF($H$464=1,MIN(Assumptions!$B$41,MAX(Assumptions!$B$4,Assumptions!$B$26-($I$464+$J$464+$K$464+$L$464+$M$464+$N$464))),Assumptions!$B$4)</f>
        <v>5000000</v>
      </c>
      <c r="P464" s="18" t="n">
        <f aca="false">$I$464+$J$464+$K$464+$L$464+$M$464+$N$464+$O$464</f>
        <v>65000000</v>
      </c>
      <c r="Q464" s="18" t="n">
        <f aca="false">MAX(Assumptions!$B$4,Assumptions!$B$26-$P$464)</f>
        <v>1935000000</v>
      </c>
      <c r="R464" s="18" t="n">
        <f aca="false">$J$120+$O$120+Assumptions!$B$20+IF($B$464=0,$D$120,Assumptions!$B$4)+IF($C$464=0,$AI$120,Assumptions!$B$4)+IF($D$464=0,$AF$120,Assumptions!$B$4)+IF($E$464=0,$AC$120,Assumptions!$B$4)+IF($F$464=0,$Z$120,Assumptions!$B$4)+IF($G$464=0,$W$120,Assumptions!$B$4)+IF($H$464=0,$T$120,Assumptions!$B$4)</f>
        <v>24547484.4666011</v>
      </c>
      <c r="S464" s="18" t="n">
        <f aca="false">IF($R$464&gt;Assumptions!$B$4,$Q$464/$R$464&gt;Assumptions!$B$13,FALSE())</f>
        <v>1</v>
      </c>
      <c r="T464" s="18" t="n">
        <f aca="false">IF($S$464,($Q$464+Assumptions!$B$14*Assumptions!$B$13)/($R$464+Assumptions!$B$14),IF($R$464&gt;Assumptions!$B$4,$Q$464/$R$464,Assumptions!$B$4))</f>
        <v>71.6332789613938</v>
      </c>
      <c r="U464" s="18" t="n">
        <f aca="false">IF($B$464=1,$I$464,$D$120*$T$464)</f>
        <v>30000000</v>
      </c>
      <c r="V464" s="18" t="n">
        <f aca="false">IF($C$464=1,$J$464,$AI$120*$T$464)</f>
        <v>439349842.385831</v>
      </c>
      <c r="W464" s="18" t="n">
        <f aca="false">IF($D$464=1,$K$464,$AF$120*$T$464)</f>
        <v>124187131.512652</v>
      </c>
      <c r="X464" s="18" t="n">
        <f aca="false">IF($E$464=1,$L$464,$AC$120*$T$464)</f>
        <v>171919869.507345</v>
      </c>
      <c r="Y464" s="18" t="n">
        <f aca="false">IF($F$464=1,$M$464,$Z$120*$T$464)</f>
        <v>30000000</v>
      </c>
      <c r="Z464" s="18" t="n">
        <f aca="false">IF($G$464=1,$N$464,$W$120*$T$464)</f>
        <v>358166394.806969</v>
      </c>
      <c r="AA464" s="18" t="n">
        <f aca="false">IF($H$464=1,$O$464,$T$120*$T$464)</f>
        <v>5000000</v>
      </c>
      <c r="AB464" s="18" t="n">
        <f aca="false">($J$120+$O$120)*$T$464</f>
        <v>20094053.7311734</v>
      </c>
      <c r="AC464" s="18" t="n">
        <f aca="false">Assumptions!$B$20*$T$464</f>
        <v>644699510.652545</v>
      </c>
      <c r="AD464" s="18" t="n">
        <f aca="false">IF($S$464,Assumptions!$B$14*($T$464-Assumptions!$B$13),Assumptions!$B$4)</f>
        <v>176583197.403485</v>
      </c>
      <c r="AE464" s="18" t="n">
        <f aca="false">$U$464+$V$464+$W$464+$X$464+$Y$464+$Z$464+$AA$464+$AB$464+$AC$464+$AD$464</f>
        <v>2000000000</v>
      </c>
      <c r="AF464" s="18" t="n">
        <f aca="false">IF(AND(IF($B$464=1,$U$464&gt;=INDEX($U$395:$U$522,1+$A$464-Assumptions!$B$77),$U$464&gt;INDEX($U$395:$U$522,1+$A$464+Assumptions!$B$77)),IF($C$464=1,$V$464&gt;=INDEX($V$395:$V$522,1+$A$464-Assumptions!$B$78),$V$464&gt;INDEX($V$395:$V$522,1+$A$464+Assumptions!$B$78)),IF($D$464=1,$W$464&gt;=INDEX($W$395:$W$522,1+$A$464-Assumptions!$B$79),$W$464&gt;INDEX($W$395:$W$522,1+$A$464+Assumptions!$B$79)),IF($E$464=1,$X$464&gt;=INDEX($X$395:$X$522,1+$A$464-Assumptions!$B$80),$X$464&gt;INDEX($X$395:$X$522,1+$A$464+Assumptions!$B$80)),IF($F$464=1,$Y$464&gt;=INDEX($Y$395:$Y$522,1+$A$464-Assumptions!$B$81),$Y$464&gt;INDEX($Y$395:$Y$522,1+$A$464+Assumptions!$B$81)),IF($G$464=1,$Z$464&gt;=INDEX($Z$395:$Z$522,1+$A$464-Assumptions!$B$82),$Z$464&gt;INDEX($Z$395:$Z$522,1+$A$464+Assumptions!$B$82)),IF($H$464=1,$AA$464&gt;=INDEX($AA$395:$AA$522,1+$A$464-Assumptions!$B$83),$AA$464&gt;INDEX($AA$395:$AA$522,1+$A$464+Assumptions!$B$83))),1,0)</f>
        <v>0</v>
      </c>
      <c r="AG464" s="16"/>
      <c r="AH464" s="16"/>
      <c r="AI464" s="16"/>
    </row>
    <row r="465" customFormat="false" ht="23.85" hidden="true" customHeight="false" outlineLevel="0" collapsed="false">
      <c r="A465" s="6" t="n">
        <f aca="false">ROW()-ROW($A$395)+Assumptions!$B$4</f>
        <v>70</v>
      </c>
      <c r="B465" s="18" t="n">
        <f aca="false">MOD(QUOTIENT($A$465,Assumptions!$B$77),2)</f>
        <v>1</v>
      </c>
      <c r="C465" s="18" t="n">
        <f aca="false">MOD(QUOTIENT($A$465,Assumptions!$B$78),2)</f>
        <v>0</v>
      </c>
      <c r="D465" s="18" t="n">
        <f aca="false">MOD(QUOTIENT($A$465,Assumptions!$B$79),2)</f>
        <v>0</v>
      </c>
      <c r="E465" s="18" t="n">
        <f aca="false">MOD(QUOTIENT($A$465,Assumptions!$B$80),2)</f>
        <v>0</v>
      </c>
      <c r="F465" s="18" t="n">
        <f aca="false">MOD(QUOTIENT($A$465,Assumptions!$B$81),2)</f>
        <v>1</v>
      </c>
      <c r="G465" s="18" t="n">
        <f aca="false">MOD(QUOTIENT($A$465,Assumptions!$B$82),2)</f>
        <v>1</v>
      </c>
      <c r="H465" s="18" t="n">
        <f aca="false">MOD(QUOTIENT($A$465,Assumptions!$B$83),2)</f>
        <v>0</v>
      </c>
      <c r="I465" s="18" t="n">
        <f aca="false">IF($B$465=1,MIN(Assumptions!$B$67,MAX(Assumptions!$B$4,Assumptions!$B$26-(Assumptions!$B$4))),Assumptions!$B$4)</f>
        <v>30000000</v>
      </c>
      <c r="J465" s="18" t="n">
        <f aca="false">IF($C$465=1,MIN(Assumptions!$B$66,MAX(Assumptions!$B$4,Assumptions!$B$26-($I$465))),Assumptions!$B$4)</f>
        <v>0</v>
      </c>
      <c r="K465" s="18" t="n">
        <f aca="false">IF($D$465=1,MIN(Assumptions!$B$61,MAX(Assumptions!$B$4,Assumptions!$B$26-($I$465+$J$465))),Assumptions!$B$4)</f>
        <v>0</v>
      </c>
      <c r="L465" s="18" t="n">
        <f aca="false">IF($E$465=1,MIN(Assumptions!$B$56,MAX(Assumptions!$B$4,Assumptions!$B$26-($I$465+$J$465+$K$465))),Assumptions!$B$4)</f>
        <v>0</v>
      </c>
      <c r="M465" s="18" t="n">
        <f aca="false">IF($F$465=1,MIN(Assumptions!$B$51,MAX(Assumptions!$B$4,Assumptions!$B$26-($I$465+$J$465+$K$465+$L$465))),Assumptions!$B$4)</f>
        <v>30000000</v>
      </c>
      <c r="N465" s="18" t="n">
        <f aca="false">IF($G$465=1,MIN(Assumptions!$B$46,MAX(Assumptions!$B$4,Assumptions!$B$26-($I$465+$J$465+$K$465+$L$465+$M$465))),Assumptions!$B$4)</f>
        <v>15000000</v>
      </c>
      <c r="O465" s="18" t="n">
        <f aca="false">IF($H$465=1,MIN(Assumptions!$B$41,MAX(Assumptions!$B$4,Assumptions!$B$26-($I$465+$J$465+$K$465+$L$465+$M$465+$N$465))),Assumptions!$B$4)</f>
        <v>0</v>
      </c>
      <c r="P465" s="18" t="n">
        <f aca="false">$I$465+$J$465+$K$465+$L$465+$M$465+$N$465+$O$465</f>
        <v>75000000</v>
      </c>
      <c r="Q465" s="18" t="n">
        <f aca="false">MAX(Assumptions!$B$4,Assumptions!$B$26-$P$465)</f>
        <v>1925000000</v>
      </c>
      <c r="R465" s="18" t="n">
        <f aca="false">$J$120+$O$120+Assumptions!$B$20+IF($B$465=0,$D$120,Assumptions!$B$4)+IF($C$465=0,$AI$120,Assumptions!$B$4)+IF($D$465=0,$AF$120,Assumptions!$B$4)+IF($E$465=0,$AC$120,Assumptions!$B$4)+IF($F$465=0,$Z$120,Assumptions!$B$4)+IF($G$465=0,$W$120,Assumptions!$B$4)+IF($H$465=0,$T$120,Assumptions!$B$4)</f>
        <v>24547484.4666011</v>
      </c>
      <c r="S465" s="18" t="n">
        <f aca="false">IF($R$465&gt;Assumptions!$B$4,$Q$465/$R$465&gt;Assumptions!$B$13,FALSE())</f>
        <v>1</v>
      </c>
      <c r="T465" s="18" t="n">
        <f aca="false">IF($S$465,($Q$465+Assumptions!$B$14*Assumptions!$B$13)/($R$465+Assumptions!$B$14),IF($R$465&gt;Assumptions!$B$4,$Q$465/$R$465,Assumptions!$B$4))</f>
        <v>71.2635588119157</v>
      </c>
      <c r="U465" s="18" t="n">
        <f aca="false">IF($B$465=1,$I$465,$D$120*$T$465)</f>
        <v>30000000</v>
      </c>
      <c r="V465" s="18" t="n">
        <f aca="false">IF($C$465=1,$J$465,$AI$120*$T$465)</f>
        <v>437082230.296097</v>
      </c>
      <c r="W465" s="18" t="n">
        <f aca="false">IF($D$465=1,$K$465,$AF$120*$T$465)</f>
        <v>123546165.672587</v>
      </c>
      <c r="X465" s="18" t="n">
        <f aca="false">IF($E$465=1,$L$465,$AC$120*$T$465)</f>
        <v>171032541.148598</v>
      </c>
      <c r="Y465" s="18" t="n">
        <f aca="false">IF($F$465=1,$M$465,$Z$120*$T$465)</f>
        <v>30000000</v>
      </c>
      <c r="Z465" s="18" t="n">
        <f aca="false">IF($G$465=1,$N$465,$W$120*$T$465)</f>
        <v>15000000</v>
      </c>
      <c r="AA465" s="18" t="n">
        <f aca="false">IF($H$465=1,$O$465,$T$120*$T$465)</f>
        <v>356317794.059578</v>
      </c>
      <c r="AB465" s="18" t="n">
        <f aca="false">($J$120+$O$120)*$T$465</f>
        <v>19990342.4861093</v>
      </c>
      <c r="AC465" s="18" t="n">
        <f aca="false">Assumptions!$B$20*$T$465</f>
        <v>641372029.307241</v>
      </c>
      <c r="AD465" s="18" t="n">
        <f aca="false">IF($S$465,Assumptions!$B$14*($T$465-Assumptions!$B$13),Assumptions!$B$4)</f>
        <v>175658897.029789</v>
      </c>
      <c r="AE465" s="18" t="n">
        <f aca="false">$U$465+$V$465+$W$465+$X$465+$Y$465+$Z$465+$AA$465+$AB$465+$AC$465+$AD$465</f>
        <v>2000000000</v>
      </c>
      <c r="AF465" s="18" t="n">
        <f aca="false">IF(AND(IF($B$465=1,$U$465&gt;=INDEX($U$395:$U$522,1+$A$465-Assumptions!$B$77),$U$465&gt;INDEX($U$395:$U$522,1+$A$465+Assumptions!$B$77)),IF($C$465=1,$V$465&gt;=INDEX($V$395:$V$522,1+$A$465-Assumptions!$B$78),$V$465&gt;INDEX($V$395:$V$522,1+$A$465+Assumptions!$B$78)),IF($D$465=1,$W$465&gt;=INDEX($W$395:$W$522,1+$A$465-Assumptions!$B$79),$W$465&gt;INDEX($W$395:$W$522,1+$A$465+Assumptions!$B$79)),IF($E$465=1,$X$465&gt;=INDEX($X$395:$X$522,1+$A$465-Assumptions!$B$80),$X$465&gt;INDEX($X$395:$X$522,1+$A$465+Assumptions!$B$80)),IF($F$465=1,$Y$465&gt;=INDEX($Y$395:$Y$522,1+$A$465-Assumptions!$B$81),$Y$465&gt;INDEX($Y$395:$Y$522,1+$A$465+Assumptions!$B$81)),IF($G$465=1,$Z$465&gt;=INDEX($Z$395:$Z$522,1+$A$465-Assumptions!$B$82),$Z$465&gt;INDEX($Z$395:$Z$522,1+$A$465+Assumptions!$B$82)),IF($H$465=1,$AA$465&gt;=INDEX($AA$395:$AA$522,1+$A$465-Assumptions!$B$83),$AA$465&gt;INDEX($AA$395:$AA$522,1+$A$465+Assumptions!$B$83))),1,0)</f>
        <v>0</v>
      </c>
      <c r="AG465" s="16"/>
      <c r="AH465" s="16"/>
      <c r="AI465" s="16"/>
    </row>
    <row r="466" customFormat="false" ht="23.85" hidden="true" customHeight="false" outlineLevel="0" collapsed="false">
      <c r="A466" s="6" t="n">
        <f aca="false">ROW()-ROW($A$395)+Assumptions!$B$4</f>
        <v>71</v>
      </c>
      <c r="B466" s="18" t="n">
        <f aca="false">MOD(QUOTIENT($A$466,Assumptions!$B$77),2)</f>
        <v>1</v>
      </c>
      <c r="C466" s="18" t="n">
        <f aca="false">MOD(QUOTIENT($A$466,Assumptions!$B$78),2)</f>
        <v>0</v>
      </c>
      <c r="D466" s="18" t="n">
        <f aca="false">MOD(QUOTIENT($A$466,Assumptions!$B$79),2)</f>
        <v>0</v>
      </c>
      <c r="E466" s="18" t="n">
        <f aca="false">MOD(QUOTIENT($A$466,Assumptions!$B$80),2)</f>
        <v>0</v>
      </c>
      <c r="F466" s="18" t="n">
        <f aca="false">MOD(QUOTIENT($A$466,Assumptions!$B$81),2)</f>
        <v>1</v>
      </c>
      <c r="G466" s="18" t="n">
        <f aca="false">MOD(QUOTIENT($A$466,Assumptions!$B$82),2)</f>
        <v>1</v>
      </c>
      <c r="H466" s="18" t="n">
        <f aca="false">MOD(QUOTIENT($A$466,Assumptions!$B$83),2)</f>
        <v>1</v>
      </c>
      <c r="I466" s="18" t="n">
        <f aca="false">IF($B$466=1,MIN(Assumptions!$B$67,MAX(Assumptions!$B$4,Assumptions!$B$26-(Assumptions!$B$4))),Assumptions!$B$4)</f>
        <v>30000000</v>
      </c>
      <c r="J466" s="18" t="n">
        <f aca="false">IF($C$466=1,MIN(Assumptions!$B$66,MAX(Assumptions!$B$4,Assumptions!$B$26-($I$466))),Assumptions!$B$4)</f>
        <v>0</v>
      </c>
      <c r="K466" s="18" t="n">
        <f aca="false">IF($D$466=1,MIN(Assumptions!$B$61,MAX(Assumptions!$B$4,Assumptions!$B$26-($I$466+$J$466))),Assumptions!$B$4)</f>
        <v>0</v>
      </c>
      <c r="L466" s="18" t="n">
        <f aca="false">IF($E$466=1,MIN(Assumptions!$B$56,MAX(Assumptions!$B$4,Assumptions!$B$26-($I$466+$J$466+$K$466))),Assumptions!$B$4)</f>
        <v>0</v>
      </c>
      <c r="M466" s="18" t="n">
        <f aca="false">IF($F$466=1,MIN(Assumptions!$B$51,MAX(Assumptions!$B$4,Assumptions!$B$26-($I$466+$J$466+$K$466+$L$466))),Assumptions!$B$4)</f>
        <v>30000000</v>
      </c>
      <c r="N466" s="18" t="n">
        <f aca="false">IF($G$466=1,MIN(Assumptions!$B$46,MAX(Assumptions!$B$4,Assumptions!$B$26-($I$466+$J$466+$K$466+$L$466+$M$466))),Assumptions!$B$4)</f>
        <v>15000000</v>
      </c>
      <c r="O466" s="18" t="n">
        <f aca="false">IF($H$466=1,MIN(Assumptions!$B$41,MAX(Assumptions!$B$4,Assumptions!$B$26-($I$466+$J$466+$K$466+$L$466+$M$466+$N$466))),Assumptions!$B$4)</f>
        <v>5000000</v>
      </c>
      <c r="P466" s="18" t="n">
        <f aca="false">$I$466+$J$466+$K$466+$L$466+$M$466+$N$466+$O$466</f>
        <v>80000000</v>
      </c>
      <c r="Q466" s="18" t="n">
        <f aca="false">MAX(Assumptions!$B$4,Assumptions!$B$26-$P$466)</f>
        <v>1920000000</v>
      </c>
      <c r="R466" s="18" t="n">
        <f aca="false">$J$120+$O$120+Assumptions!$B$20+IF($B$466=0,$D$120,Assumptions!$B$4)+IF($C$466=0,$AI$120,Assumptions!$B$4)+IF($D$466=0,$AF$120,Assumptions!$B$4)+IF($E$466=0,$AC$120,Assumptions!$B$4)+IF($F$466=0,$Z$120,Assumptions!$B$4)+IF($G$466=0,$W$120,Assumptions!$B$4)+IF($H$466=0,$T$120,Assumptions!$B$4)</f>
        <v>19547484.4666011</v>
      </c>
      <c r="S466" s="18" t="n">
        <f aca="false">IF($R$466&gt;Assumptions!$B$4,$Q$466/$R$466&gt;Assumptions!$B$13,FALSE())</f>
        <v>1</v>
      </c>
      <c r="T466" s="18" t="n">
        <f aca="false">IF($S$466,($Q$466+Assumptions!$B$14*Assumptions!$B$13)/($R$466+Assumptions!$B$14),IF($R$466&gt;Assumptions!$B$4,$Q$466/$R$466,Assumptions!$B$4))</f>
        <v>87.1981564569113</v>
      </c>
      <c r="U466" s="18" t="n">
        <f aca="false">IF($B$466=1,$I$466,$D$120*$T$466)</f>
        <v>30000000</v>
      </c>
      <c r="V466" s="18" t="n">
        <f aca="false">IF($C$466=1,$J$466,$AI$120*$T$466)</f>
        <v>534814221.143306</v>
      </c>
      <c r="W466" s="18" t="n">
        <f aca="false">IF($D$466=1,$K$466,$AF$120*$T$466)</f>
        <v>151171202.555329</v>
      </c>
      <c r="X466" s="18" t="n">
        <f aca="false">IF($E$466=1,$L$466,$AC$120*$T$466)</f>
        <v>209275575.496587</v>
      </c>
      <c r="Y466" s="18" t="n">
        <f aca="false">IF($F$466=1,$M$466,$Z$120*$T$466)</f>
        <v>30000000</v>
      </c>
      <c r="Z466" s="18" t="n">
        <f aca="false">IF($G$466=1,$N$466,$W$120*$T$466)</f>
        <v>15000000</v>
      </c>
      <c r="AA466" s="18" t="n">
        <f aca="false">IF($H$466=1,$O$466,$T$120*$T$466)</f>
        <v>5000000</v>
      </c>
      <c r="AB466" s="18" t="n">
        <f aca="false">($J$120+$O$120)*$T$466</f>
        <v>24460201.5502983</v>
      </c>
      <c r="AC466" s="18" t="n">
        <f aca="false">Assumptions!$B$20*$T$466</f>
        <v>784783408.112202</v>
      </c>
      <c r="AD466" s="18" t="n">
        <f aca="false">IF($S$466,Assumptions!$B$14*($T$466-Assumptions!$B$13),Assumptions!$B$4)</f>
        <v>215495391.142278</v>
      </c>
      <c r="AE466" s="18" t="n">
        <f aca="false">$U$466+$V$466+$W$466+$X$466+$Y$466+$Z$466+$AA$466+$AB$466+$AC$466+$AD$466</f>
        <v>2000000000</v>
      </c>
      <c r="AF466" s="18" t="n">
        <f aca="false">IF(AND(IF($B$466=1,$U$466&gt;=INDEX($U$395:$U$522,1+$A$466-Assumptions!$B$77),$U$466&gt;INDEX($U$395:$U$522,1+$A$466+Assumptions!$B$77)),IF($C$466=1,$V$466&gt;=INDEX($V$395:$V$522,1+$A$466-Assumptions!$B$78),$V$466&gt;INDEX($V$395:$V$522,1+$A$466+Assumptions!$B$78)),IF($D$466=1,$W$466&gt;=INDEX($W$395:$W$522,1+$A$466-Assumptions!$B$79),$W$466&gt;INDEX($W$395:$W$522,1+$A$466+Assumptions!$B$79)),IF($E$466=1,$X$466&gt;=INDEX($X$395:$X$522,1+$A$466-Assumptions!$B$80),$X$466&gt;INDEX($X$395:$X$522,1+$A$466+Assumptions!$B$80)),IF($F$466=1,$Y$466&gt;=INDEX($Y$395:$Y$522,1+$A$466-Assumptions!$B$81),$Y$466&gt;INDEX($Y$395:$Y$522,1+$A$466+Assumptions!$B$81)),IF($G$466=1,$Z$466&gt;=INDEX($Z$395:$Z$522,1+$A$466-Assumptions!$B$82),$Z$466&gt;INDEX($Z$395:$Z$522,1+$A$466+Assumptions!$B$82)),IF($H$466=1,$AA$466&gt;=INDEX($AA$395:$AA$522,1+$A$466-Assumptions!$B$83),$AA$466&gt;INDEX($AA$395:$AA$522,1+$A$466+Assumptions!$B$83))),1,0)</f>
        <v>0</v>
      </c>
      <c r="AG466" s="16"/>
      <c r="AH466" s="16"/>
      <c r="AI466" s="16"/>
    </row>
    <row r="467" customFormat="false" ht="23.85" hidden="true" customHeight="false" outlineLevel="0" collapsed="false">
      <c r="A467" s="6" t="n">
        <f aca="false">ROW()-ROW($A$395)+Assumptions!$B$4</f>
        <v>72</v>
      </c>
      <c r="B467" s="18" t="n">
        <f aca="false">MOD(QUOTIENT($A$467,Assumptions!$B$77),2)</f>
        <v>1</v>
      </c>
      <c r="C467" s="18" t="n">
        <f aca="false">MOD(QUOTIENT($A$467,Assumptions!$B$78),2)</f>
        <v>0</v>
      </c>
      <c r="D467" s="18" t="n">
        <f aca="false">MOD(QUOTIENT($A$467,Assumptions!$B$79),2)</f>
        <v>0</v>
      </c>
      <c r="E467" s="18" t="n">
        <f aca="false">MOD(QUOTIENT($A$467,Assumptions!$B$80),2)</f>
        <v>1</v>
      </c>
      <c r="F467" s="18" t="n">
        <f aca="false">MOD(QUOTIENT($A$467,Assumptions!$B$81),2)</f>
        <v>0</v>
      </c>
      <c r="G467" s="18" t="n">
        <f aca="false">MOD(QUOTIENT($A$467,Assumptions!$B$82),2)</f>
        <v>0</v>
      </c>
      <c r="H467" s="18" t="n">
        <f aca="false">MOD(QUOTIENT($A$467,Assumptions!$B$83),2)</f>
        <v>0</v>
      </c>
      <c r="I467" s="18" t="n">
        <f aca="false">IF($B$467=1,MIN(Assumptions!$B$67,MAX(Assumptions!$B$4,Assumptions!$B$26-(Assumptions!$B$4))),Assumptions!$B$4)</f>
        <v>30000000</v>
      </c>
      <c r="J467" s="18" t="n">
        <f aca="false">IF($C$467=1,MIN(Assumptions!$B$66,MAX(Assumptions!$B$4,Assumptions!$B$26-($I$467))),Assumptions!$B$4)</f>
        <v>0</v>
      </c>
      <c r="K467" s="18" t="n">
        <f aca="false">IF($D$467=1,MIN(Assumptions!$B$61,MAX(Assumptions!$B$4,Assumptions!$B$26-($I$467+$J$467))),Assumptions!$B$4)</f>
        <v>0</v>
      </c>
      <c r="L467" s="18" t="n">
        <f aca="false">IF($E$467=1,MIN(Assumptions!$B$56,MAX(Assumptions!$B$4,Assumptions!$B$26-($I$467+$J$467+$K$467))),Assumptions!$B$4)</f>
        <v>60000000</v>
      </c>
      <c r="M467" s="18" t="n">
        <f aca="false">IF($F$467=1,MIN(Assumptions!$B$51,MAX(Assumptions!$B$4,Assumptions!$B$26-($I$467+$J$467+$K$467+$L$467))),Assumptions!$B$4)</f>
        <v>0</v>
      </c>
      <c r="N467" s="18" t="n">
        <f aca="false">IF($G$467=1,MIN(Assumptions!$B$46,MAX(Assumptions!$B$4,Assumptions!$B$26-($I$467+$J$467+$K$467+$L$467+$M$467))),Assumptions!$B$4)</f>
        <v>0</v>
      </c>
      <c r="O467" s="18" t="n">
        <f aca="false">IF($H$467=1,MIN(Assumptions!$B$41,MAX(Assumptions!$B$4,Assumptions!$B$26-($I$467+$J$467+$K$467+$L$467+$M$467+$N$467))),Assumptions!$B$4)</f>
        <v>0</v>
      </c>
      <c r="P467" s="18" t="n">
        <f aca="false">$I$467+$J$467+$K$467+$L$467+$M$467+$N$467+$O$467</f>
        <v>90000000</v>
      </c>
      <c r="Q467" s="18" t="n">
        <f aca="false">MAX(Assumptions!$B$4,Assumptions!$B$26-$P$467)</f>
        <v>1910000000</v>
      </c>
      <c r="R467" s="18" t="n">
        <f aca="false">$J$120+$O$120+Assumptions!$B$20+IF($B$467=0,$D$120,Assumptions!$B$4)+IF($C$467=0,$AI$120,Assumptions!$B$4)+IF($D$467=0,$AF$120,Assumptions!$B$4)+IF($E$467=0,$AC$120,Assumptions!$B$4)+IF($F$467=0,$Z$120,Assumptions!$B$4)+IF($G$467=0,$W$120,Assumptions!$B$4)+IF($H$467=0,$T$120,Assumptions!$B$4)</f>
        <v>30147484.4666011</v>
      </c>
      <c r="S467" s="18" t="n">
        <f aca="false">IF($R$467&gt;Assumptions!$B$4,$Q$467/$R$467&gt;Assumptions!$B$13,FALSE())</f>
        <v>1</v>
      </c>
      <c r="T467" s="18" t="n">
        <f aca="false">IF($S$467,($Q$467+Assumptions!$B$14*Assumptions!$B$13)/($R$467+Assumptions!$B$14),IF($R$467&gt;Assumptions!$B$4,$Q$467/$R$467,Assumptions!$B$4))</f>
        <v>58.5803173275577</v>
      </c>
      <c r="U467" s="18" t="n">
        <f aca="false">IF($B$467=1,$I$467,$D$120*$T$467)</f>
        <v>30000000</v>
      </c>
      <c r="V467" s="18" t="n">
        <f aca="false">IF($C$467=1,$J$467,$AI$120*$T$467)</f>
        <v>359291848.117762</v>
      </c>
      <c r="W467" s="18" t="n">
        <f aca="false">IF($D$467=1,$K$467,$AF$120*$T$467)</f>
        <v>101557846.820485</v>
      </c>
      <c r="X467" s="18" t="n">
        <f aca="false">IF($E$467=1,$L$467,$AC$120*$T$467)</f>
        <v>60000000</v>
      </c>
      <c r="Y467" s="18" t="n">
        <f aca="false">IF($F$467=1,$M$467,$Z$120*$T$467)</f>
        <v>175740951.982673</v>
      </c>
      <c r="Z467" s="18" t="n">
        <f aca="false">IF($G$467=1,$N$467,$W$120*$T$467)</f>
        <v>292901586.637788</v>
      </c>
      <c r="AA467" s="18" t="n">
        <f aca="false">IF($H$467=1,$O$467,$T$120*$T$467)</f>
        <v>292901586.637788</v>
      </c>
      <c r="AB467" s="18" t="n">
        <f aca="false">($J$120+$O$120)*$T$467</f>
        <v>16432530.5365894</v>
      </c>
      <c r="AC467" s="18" t="n">
        <f aca="false">Assumptions!$B$20*$T$467</f>
        <v>527222855.948019</v>
      </c>
      <c r="AD467" s="18" t="n">
        <f aca="false">IF($S$467,Assumptions!$B$14*($T$467-Assumptions!$B$13),Assumptions!$B$4)</f>
        <v>143950793.318894</v>
      </c>
      <c r="AE467" s="18" t="n">
        <f aca="false">$U$467+$V$467+$W$467+$X$467+$Y$467+$Z$467+$AA$467+$AB$467+$AC$467+$AD$467</f>
        <v>2000000000</v>
      </c>
      <c r="AF467" s="18" t="n">
        <f aca="false">IF(AND(IF($B$467=1,$U$467&gt;=INDEX($U$395:$U$522,1+$A$467-Assumptions!$B$77),$U$467&gt;INDEX($U$395:$U$522,1+$A$467+Assumptions!$B$77)),IF($C$467=1,$V$467&gt;=INDEX($V$395:$V$522,1+$A$467-Assumptions!$B$78),$V$467&gt;INDEX($V$395:$V$522,1+$A$467+Assumptions!$B$78)),IF($D$467=1,$W$467&gt;=INDEX($W$395:$W$522,1+$A$467-Assumptions!$B$79),$W$467&gt;INDEX($W$395:$W$522,1+$A$467+Assumptions!$B$79)),IF($E$467=1,$X$467&gt;=INDEX($X$395:$X$522,1+$A$467-Assumptions!$B$80),$X$467&gt;INDEX($X$395:$X$522,1+$A$467+Assumptions!$B$80)),IF($F$467=1,$Y$467&gt;=INDEX($Y$395:$Y$522,1+$A$467-Assumptions!$B$81),$Y$467&gt;INDEX($Y$395:$Y$522,1+$A$467+Assumptions!$B$81)),IF($G$467=1,$Z$467&gt;=INDEX($Z$395:$Z$522,1+$A$467-Assumptions!$B$82),$Z$467&gt;INDEX($Z$395:$Z$522,1+$A$467+Assumptions!$B$82)),IF($H$467=1,$AA$467&gt;=INDEX($AA$395:$AA$522,1+$A$467-Assumptions!$B$83),$AA$467&gt;INDEX($AA$395:$AA$522,1+$A$467+Assumptions!$B$83))),1,0)</f>
        <v>0</v>
      </c>
      <c r="AG467" s="16"/>
      <c r="AH467" s="16"/>
      <c r="AI467" s="16"/>
    </row>
    <row r="468" customFormat="false" ht="23.85" hidden="true" customHeight="false" outlineLevel="0" collapsed="false">
      <c r="A468" s="6" t="n">
        <f aca="false">ROW()-ROW($A$395)+Assumptions!$B$4</f>
        <v>73</v>
      </c>
      <c r="B468" s="18" t="n">
        <f aca="false">MOD(QUOTIENT($A$468,Assumptions!$B$77),2)</f>
        <v>1</v>
      </c>
      <c r="C468" s="18" t="n">
        <f aca="false">MOD(QUOTIENT($A$468,Assumptions!$B$78),2)</f>
        <v>0</v>
      </c>
      <c r="D468" s="18" t="n">
        <f aca="false">MOD(QUOTIENT($A$468,Assumptions!$B$79),2)</f>
        <v>0</v>
      </c>
      <c r="E468" s="18" t="n">
        <f aca="false">MOD(QUOTIENT($A$468,Assumptions!$B$80),2)</f>
        <v>1</v>
      </c>
      <c r="F468" s="18" t="n">
        <f aca="false">MOD(QUOTIENT($A$468,Assumptions!$B$81),2)</f>
        <v>0</v>
      </c>
      <c r="G468" s="18" t="n">
        <f aca="false">MOD(QUOTIENT($A$468,Assumptions!$B$82),2)</f>
        <v>0</v>
      </c>
      <c r="H468" s="18" t="n">
        <f aca="false">MOD(QUOTIENT($A$468,Assumptions!$B$83),2)</f>
        <v>1</v>
      </c>
      <c r="I468" s="18" t="n">
        <f aca="false">IF($B$468=1,MIN(Assumptions!$B$67,MAX(Assumptions!$B$4,Assumptions!$B$26-(Assumptions!$B$4))),Assumptions!$B$4)</f>
        <v>30000000</v>
      </c>
      <c r="J468" s="18" t="n">
        <f aca="false">IF($C$468=1,MIN(Assumptions!$B$66,MAX(Assumptions!$B$4,Assumptions!$B$26-($I$468))),Assumptions!$B$4)</f>
        <v>0</v>
      </c>
      <c r="K468" s="18" t="n">
        <f aca="false">IF($D$468=1,MIN(Assumptions!$B$61,MAX(Assumptions!$B$4,Assumptions!$B$26-($I$468+$J$468))),Assumptions!$B$4)</f>
        <v>0</v>
      </c>
      <c r="L468" s="18" t="n">
        <f aca="false">IF($E$468=1,MIN(Assumptions!$B$56,MAX(Assumptions!$B$4,Assumptions!$B$26-($I$468+$J$468+$K$468))),Assumptions!$B$4)</f>
        <v>60000000</v>
      </c>
      <c r="M468" s="18" t="n">
        <f aca="false">IF($F$468=1,MIN(Assumptions!$B$51,MAX(Assumptions!$B$4,Assumptions!$B$26-($I$468+$J$468+$K$468+$L$468))),Assumptions!$B$4)</f>
        <v>0</v>
      </c>
      <c r="N468" s="18" t="n">
        <f aca="false">IF($G$468=1,MIN(Assumptions!$B$46,MAX(Assumptions!$B$4,Assumptions!$B$26-($I$468+$J$468+$K$468+$L$468+$M$468))),Assumptions!$B$4)</f>
        <v>0</v>
      </c>
      <c r="O468" s="18" t="n">
        <f aca="false">IF($H$468=1,MIN(Assumptions!$B$41,MAX(Assumptions!$B$4,Assumptions!$B$26-($I$468+$J$468+$K$468+$L$468+$M$468+$N$468))),Assumptions!$B$4)</f>
        <v>5000000</v>
      </c>
      <c r="P468" s="18" t="n">
        <f aca="false">$I$468+$J$468+$K$468+$L$468+$M$468+$N$468+$O$468</f>
        <v>95000000</v>
      </c>
      <c r="Q468" s="18" t="n">
        <f aca="false">MAX(Assumptions!$B$4,Assumptions!$B$26-$P$468)</f>
        <v>1905000000</v>
      </c>
      <c r="R468" s="18" t="n">
        <f aca="false">$J$120+$O$120+Assumptions!$B$20+IF($B$468=0,$D$120,Assumptions!$B$4)+IF($C$468=0,$AI$120,Assumptions!$B$4)+IF($D$468=0,$AF$120,Assumptions!$B$4)+IF($E$468=0,$AC$120,Assumptions!$B$4)+IF($F$468=0,$Z$120,Assumptions!$B$4)+IF($G$468=0,$W$120,Assumptions!$B$4)+IF($H$468=0,$T$120,Assumptions!$B$4)</f>
        <v>25147484.4666011</v>
      </c>
      <c r="S468" s="18" t="n">
        <f aca="false">IF($R$468&gt;Assumptions!$B$4,$Q$468/$R$468&gt;Assumptions!$B$13,FALSE())</f>
        <v>1</v>
      </c>
      <c r="T468" s="18" t="n">
        <f aca="false">IF($S$468,($Q$468+Assumptions!$B$14*Assumptions!$B$13)/($R$468+Assumptions!$B$14),IF($R$468&gt;Assumptions!$B$4,$Q$468/$R$468,Assumptions!$B$4))</f>
        <v>68.9936186528765</v>
      </c>
      <c r="U468" s="18" t="n">
        <f aca="false">IF($B$468=1,$I$468,$D$120*$T$468)</f>
        <v>30000000</v>
      </c>
      <c r="V468" s="18" t="n">
        <f aca="false">IF($C$468=1,$J$468,$AI$120*$T$468)</f>
        <v>423159960.290328</v>
      </c>
      <c r="W468" s="18" t="n">
        <f aca="false">IF($D$468=1,$K$468,$AF$120*$T$468)</f>
        <v>119610880.828117</v>
      </c>
      <c r="X468" s="18" t="n">
        <f aca="false">IF($E$468=1,$L$468,$AC$120*$T$468)</f>
        <v>60000000</v>
      </c>
      <c r="Y468" s="18" t="n">
        <f aca="false">IF($F$468=1,$M$468,$Z$120*$T$468)</f>
        <v>206980855.95863</v>
      </c>
      <c r="Z468" s="18" t="n">
        <f aca="false">IF($G$468=1,$N$468,$W$120*$T$468)</f>
        <v>344968093.264383</v>
      </c>
      <c r="AA468" s="18" t="n">
        <f aca="false">IF($H$468=1,$O$468,$T$120*$T$468)</f>
        <v>5000000</v>
      </c>
      <c r="AB468" s="18" t="n">
        <f aca="false">($J$120+$O$120)*$T$468</f>
        <v>19353595.1504629</v>
      </c>
      <c r="AC468" s="18" t="n">
        <f aca="false">Assumptions!$B$20*$T$468</f>
        <v>620942567.875889</v>
      </c>
      <c r="AD468" s="18" t="n">
        <f aca="false">IF($S$468,Assumptions!$B$14*($T$468-Assumptions!$B$13),Assumptions!$B$4)</f>
        <v>169984046.632191</v>
      </c>
      <c r="AE468" s="18" t="n">
        <f aca="false">$U$468+$V$468+$W$468+$X$468+$Y$468+$Z$468+$AA$468+$AB$468+$AC$468+$AD$468</f>
        <v>2000000000</v>
      </c>
      <c r="AF468" s="18" t="n">
        <f aca="false">IF(AND(IF($B$468=1,$U$468&gt;=INDEX($U$395:$U$522,1+$A$468-Assumptions!$B$77),$U$468&gt;INDEX($U$395:$U$522,1+$A$468+Assumptions!$B$77)),IF($C$468=1,$V$468&gt;=INDEX($V$395:$V$522,1+$A$468-Assumptions!$B$78),$V$468&gt;INDEX($V$395:$V$522,1+$A$468+Assumptions!$B$78)),IF($D$468=1,$W$468&gt;=INDEX($W$395:$W$522,1+$A$468-Assumptions!$B$79),$W$468&gt;INDEX($W$395:$W$522,1+$A$468+Assumptions!$B$79)),IF($E$468=1,$X$468&gt;=INDEX($X$395:$X$522,1+$A$468-Assumptions!$B$80),$X$468&gt;INDEX($X$395:$X$522,1+$A$468+Assumptions!$B$80)),IF($F$468=1,$Y$468&gt;=INDEX($Y$395:$Y$522,1+$A$468-Assumptions!$B$81),$Y$468&gt;INDEX($Y$395:$Y$522,1+$A$468+Assumptions!$B$81)),IF($G$468=1,$Z$468&gt;=INDEX($Z$395:$Z$522,1+$A$468-Assumptions!$B$82),$Z$468&gt;INDEX($Z$395:$Z$522,1+$A$468+Assumptions!$B$82)),IF($H$468=1,$AA$468&gt;=INDEX($AA$395:$AA$522,1+$A$468-Assumptions!$B$83),$AA$468&gt;INDEX($AA$395:$AA$522,1+$A$468+Assumptions!$B$83))),1,0)</f>
        <v>0</v>
      </c>
      <c r="AG468" s="16"/>
      <c r="AH468" s="16"/>
      <c r="AI468" s="16"/>
    </row>
    <row r="469" customFormat="false" ht="23.85" hidden="true" customHeight="false" outlineLevel="0" collapsed="false">
      <c r="A469" s="6" t="n">
        <f aca="false">ROW()-ROW($A$395)+Assumptions!$B$4</f>
        <v>74</v>
      </c>
      <c r="B469" s="18" t="n">
        <f aca="false">MOD(QUOTIENT($A$469,Assumptions!$B$77),2)</f>
        <v>1</v>
      </c>
      <c r="C469" s="18" t="n">
        <f aca="false">MOD(QUOTIENT($A$469,Assumptions!$B$78),2)</f>
        <v>0</v>
      </c>
      <c r="D469" s="18" t="n">
        <f aca="false">MOD(QUOTIENT($A$469,Assumptions!$B$79),2)</f>
        <v>0</v>
      </c>
      <c r="E469" s="18" t="n">
        <f aca="false">MOD(QUOTIENT($A$469,Assumptions!$B$80),2)</f>
        <v>1</v>
      </c>
      <c r="F469" s="18" t="n">
        <f aca="false">MOD(QUOTIENT($A$469,Assumptions!$B$81),2)</f>
        <v>0</v>
      </c>
      <c r="G469" s="18" t="n">
        <f aca="false">MOD(QUOTIENT($A$469,Assumptions!$B$82),2)</f>
        <v>1</v>
      </c>
      <c r="H469" s="18" t="n">
        <f aca="false">MOD(QUOTIENT($A$469,Assumptions!$B$83),2)</f>
        <v>0</v>
      </c>
      <c r="I469" s="18" t="n">
        <f aca="false">IF($B$469=1,MIN(Assumptions!$B$67,MAX(Assumptions!$B$4,Assumptions!$B$26-(Assumptions!$B$4))),Assumptions!$B$4)</f>
        <v>30000000</v>
      </c>
      <c r="J469" s="18" t="n">
        <f aca="false">IF($C$469=1,MIN(Assumptions!$B$66,MAX(Assumptions!$B$4,Assumptions!$B$26-($I$469))),Assumptions!$B$4)</f>
        <v>0</v>
      </c>
      <c r="K469" s="18" t="n">
        <f aca="false">IF($D$469=1,MIN(Assumptions!$B$61,MAX(Assumptions!$B$4,Assumptions!$B$26-($I$469+$J$469))),Assumptions!$B$4)</f>
        <v>0</v>
      </c>
      <c r="L469" s="18" t="n">
        <f aca="false">IF($E$469=1,MIN(Assumptions!$B$56,MAX(Assumptions!$B$4,Assumptions!$B$26-($I$469+$J$469+$K$469))),Assumptions!$B$4)</f>
        <v>60000000</v>
      </c>
      <c r="M469" s="18" t="n">
        <f aca="false">IF($F$469=1,MIN(Assumptions!$B$51,MAX(Assumptions!$B$4,Assumptions!$B$26-($I$469+$J$469+$K$469+$L$469))),Assumptions!$B$4)</f>
        <v>0</v>
      </c>
      <c r="N469" s="18" t="n">
        <f aca="false">IF($G$469=1,MIN(Assumptions!$B$46,MAX(Assumptions!$B$4,Assumptions!$B$26-($I$469+$J$469+$K$469+$L$469+$M$469))),Assumptions!$B$4)</f>
        <v>15000000</v>
      </c>
      <c r="O469" s="18" t="n">
        <f aca="false">IF($H$469=1,MIN(Assumptions!$B$41,MAX(Assumptions!$B$4,Assumptions!$B$26-($I$469+$J$469+$K$469+$L$469+$M$469+$N$469))),Assumptions!$B$4)</f>
        <v>0</v>
      </c>
      <c r="P469" s="18" t="n">
        <f aca="false">$I$469+$J$469+$K$469+$L$469+$M$469+$N$469+$O$469</f>
        <v>105000000</v>
      </c>
      <c r="Q469" s="18" t="n">
        <f aca="false">MAX(Assumptions!$B$4,Assumptions!$B$26-$P$469)</f>
        <v>1895000000</v>
      </c>
      <c r="R469" s="18" t="n">
        <f aca="false">$J$120+$O$120+Assumptions!$B$20+IF($B$469=0,$D$120,Assumptions!$B$4)+IF($C$469=0,$AI$120,Assumptions!$B$4)+IF($D$469=0,$AF$120,Assumptions!$B$4)+IF($E$469=0,$AC$120,Assumptions!$B$4)+IF($F$469=0,$Z$120,Assumptions!$B$4)+IF($G$469=0,$W$120,Assumptions!$B$4)+IF($H$469=0,$T$120,Assumptions!$B$4)</f>
        <v>25147484.4666011</v>
      </c>
      <c r="S469" s="18" t="n">
        <f aca="false">IF($R$469&gt;Assumptions!$B$4,$Q$469/$R$469&gt;Assumptions!$B$13,FALSE())</f>
        <v>1</v>
      </c>
      <c r="T469" s="18" t="n">
        <f aca="false">IF($S$469,($Q$469+Assumptions!$B$14*Assumptions!$B$13)/($R$469+Assumptions!$B$14),IF($R$469&gt;Assumptions!$B$4,$Q$469/$R$469,Assumptions!$B$4))</f>
        <v>68.6319220937527</v>
      </c>
      <c r="U469" s="18" t="n">
        <f aca="false">IF($B$469=1,$I$469,$D$120*$T$469)</f>
        <v>30000000</v>
      </c>
      <c r="V469" s="18" t="n">
        <f aca="false">IF($C$469=1,$J$469,$AI$120*$T$469)</f>
        <v>420941559.450012</v>
      </c>
      <c r="W469" s="18" t="n">
        <f aca="false">IF($D$469=1,$K$469,$AF$120*$T$469)</f>
        <v>118983825.096384</v>
      </c>
      <c r="X469" s="18" t="n">
        <f aca="false">IF($E$469=1,$L$469,$AC$120*$T$469)</f>
        <v>60000000</v>
      </c>
      <c r="Y469" s="18" t="n">
        <f aca="false">IF($F$469=1,$M$469,$Z$120*$T$469)</f>
        <v>205895766.281258</v>
      </c>
      <c r="Z469" s="18" t="n">
        <f aca="false">IF($G$469=1,$N$469,$W$120*$T$469)</f>
        <v>15000000</v>
      </c>
      <c r="AA469" s="18" t="n">
        <f aca="false">IF($H$469=1,$O$469,$T$120*$T$469)</f>
        <v>343159610.468763</v>
      </c>
      <c r="AB469" s="18" t="n">
        <f aca="false">($J$120+$O$120)*$T$469</f>
        <v>19252134.6254277</v>
      </c>
      <c r="AC469" s="18" t="n">
        <f aca="false">Assumptions!$B$20*$T$469</f>
        <v>617687298.843774</v>
      </c>
      <c r="AD469" s="18" t="n">
        <f aca="false">IF($S$469,Assumptions!$B$14*($T$469-Assumptions!$B$13),Assumptions!$B$4)</f>
        <v>169079805.234382</v>
      </c>
      <c r="AE469" s="18" t="n">
        <f aca="false">$U$469+$V$469+$W$469+$X$469+$Y$469+$Z$469+$AA$469+$AB$469+$AC$469+$AD$469</f>
        <v>2000000000</v>
      </c>
      <c r="AF469" s="18" t="n">
        <f aca="false">IF(AND(IF($B$469=1,$U$469&gt;=INDEX($U$395:$U$522,1+$A$469-Assumptions!$B$77),$U$469&gt;INDEX($U$395:$U$522,1+$A$469+Assumptions!$B$77)),IF($C$469=1,$V$469&gt;=INDEX($V$395:$V$522,1+$A$469-Assumptions!$B$78),$V$469&gt;INDEX($V$395:$V$522,1+$A$469+Assumptions!$B$78)),IF($D$469=1,$W$469&gt;=INDEX($W$395:$W$522,1+$A$469-Assumptions!$B$79),$W$469&gt;INDEX($W$395:$W$522,1+$A$469+Assumptions!$B$79)),IF($E$469=1,$X$469&gt;=INDEX($X$395:$X$522,1+$A$469-Assumptions!$B$80),$X$469&gt;INDEX($X$395:$X$522,1+$A$469+Assumptions!$B$80)),IF($F$469=1,$Y$469&gt;=INDEX($Y$395:$Y$522,1+$A$469-Assumptions!$B$81),$Y$469&gt;INDEX($Y$395:$Y$522,1+$A$469+Assumptions!$B$81)),IF($G$469=1,$Z$469&gt;=INDEX($Z$395:$Z$522,1+$A$469-Assumptions!$B$82),$Z$469&gt;INDEX($Z$395:$Z$522,1+$A$469+Assumptions!$B$82)),IF($H$469=1,$AA$469&gt;=INDEX($AA$395:$AA$522,1+$A$469-Assumptions!$B$83),$AA$469&gt;INDEX($AA$395:$AA$522,1+$A$469+Assumptions!$B$83))),1,0)</f>
        <v>0</v>
      </c>
      <c r="AG469" s="16"/>
      <c r="AH469" s="16"/>
      <c r="AI469" s="16"/>
    </row>
    <row r="470" customFormat="false" ht="23.85" hidden="true" customHeight="false" outlineLevel="0" collapsed="false">
      <c r="A470" s="6" t="n">
        <f aca="false">ROW()-ROW($A$395)+Assumptions!$B$4</f>
        <v>75</v>
      </c>
      <c r="B470" s="18" t="n">
        <f aca="false">MOD(QUOTIENT($A$470,Assumptions!$B$77),2)</f>
        <v>1</v>
      </c>
      <c r="C470" s="18" t="n">
        <f aca="false">MOD(QUOTIENT($A$470,Assumptions!$B$78),2)</f>
        <v>0</v>
      </c>
      <c r="D470" s="18" t="n">
        <f aca="false">MOD(QUOTIENT($A$470,Assumptions!$B$79),2)</f>
        <v>0</v>
      </c>
      <c r="E470" s="18" t="n">
        <f aca="false">MOD(QUOTIENT($A$470,Assumptions!$B$80),2)</f>
        <v>1</v>
      </c>
      <c r="F470" s="18" t="n">
        <f aca="false">MOD(QUOTIENT($A$470,Assumptions!$B$81),2)</f>
        <v>0</v>
      </c>
      <c r="G470" s="18" t="n">
        <f aca="false">MOD(QUOTIENT($A$470,Assumptions!$B$82),2)</f>
        <v>1</v>
      </c>
      <c r="H470" s="18" t="n">
        <f aca="false">MOD(QUOTIENT($A$470,Assumptions!$B$83),2)</f>
        <v>1</v>
      </c>
      <c r="I470" s="18" t="n">
        <f aca="false">IF($B$470=1,MIN(Assumptions!$B$67,MAX(Assumptions!$B$4,Assumptions!$B$26-(Assumptions!$B$4))),Assumptions!$B$4)</f>
        <v>30000000</v>
      </c>
      <c r="J470" s="18" t="n">
        <f aca="false">IF($C$470=1,MIN(Assumptions!$B$66,MAX(Assumptions!$B$4,Assumptions!$B$26-($I$470))),Assumptions!$B$4)</f>
        <v>0</v>
      </c>
      <c r="K470" s="18" t="n">
        <f aca="false">IF($D$470=1,MIN(Assumptions!$B$61,MAX(Assumptions!$B$4,Assumptions!$B$26-($I$470+$J$470))),Assumptions!$B$4)</f>
        <v>0</v>
      </c>
      <c r="L470" s="18" t="n">
        <f aca="false">IF($E$470=1,MIN(Assumptions!$B$56,MAX(Assumptions!$B$4,Assumptions!$B$26-($I$470+$J$470+$K$470))),Assumptions!$B$4)</f>
        <v>60000000</v>
      </c>
      <c r="M470" s="18" t="n">
        <f aca="false">IF($F$470=1,MIN(Assumptions!$B$51,MAX(Assumptions!$B$4,Assumptions!$B$26-($I$470+$J$470+$K$470+$L$470))),Assumptions!$B$4)</f>
        <v>0</v>
      </c>
      <c r="N470" s="18" t="n">
        <f aca="false">IF($G$470=1,MIN(Assumptions!$B$46,MAX(Assumptions!$B$4,Assumptions!$B$26-($I$470+$J$470+$K$470+$L$470+$M$470))),Assumptions!$B$4)</f>
        <v>15000000</v>
      </c>
      <c r="O470" s="18" t="n">
        <f aca="false">IF($H$470=1,MIN(Assumptions!$B$41,MAX(Assumptions!$B$4,Assumptions!$B$26-($I$470+$J$470+$K$470+$L$470+$M$470+$N$470))),Assumptions!$B$4)</f>
        <v>5000000</v>
      </c>
      <c r="P470" s="18" t="n">
        <f aca="false">$I$470+$J$470+$K$470+$L$470+$M$470+$N$470+$O$470</f>
        <v>110000000</v>
      </c>
      <c r="Q470" s="18" t="n">
        <f aca="false">MAX(Assumptions!$B$4,Assumptions!$B$26-$P$470)</f>
        <v>1890000000</v>
      </c>
      <c r="R470" s="18" t="n">
        <f aca="false">$J$120+$O$120+Assumptions!$B$20+IF($B$470=0,$D$120,Assumptions!$B$4)+IF($C$470=0,$AI$120,Assumptions!$B$4)+IF($D$470=0,$AF$120,Assumptions!$B$4)+IF($E$470=0,$AC$120,Assumptions!$B$4)+IF($F$470=0,$Z$120,Assumptions!$B$4)+IF($G$470=0,$W$120,Assumptions!$B$4)+IF($H$470=0,$T$120,Assumptions!$B$4)</f>
        <v>20147484.4666011</v>
      </c>
      <c r="S470" s="18" t="n">
        <f aca="false">IF($R$470&gt;Assumptions!$B$4,$Q$470/$R$470&gt;Assumptions!$B$13,FALSE())</f>
        <v>1</v>
      </c>
      <c r="T470" s="18" t="n">
        <f aca="false">IF($S$470,($Q$470+Assumptions!$B$14*Assumptions!$B$13)/($R$470+Assumptions!$B$14),IF($R$470&gt;Assumptions!$B$4,$Q$470/$R$470,Assumptions!$B$4))</f>
        <v>83.5633645224894</v>
      </c>
      <c r="U470" s="18" t="n">
        <f aca="false">IF($B$470=1,$I$470,$D$120*$T$470)</f>
        <v>30000000</v>
      </c>
      <c r="V470" s="18" t="n">
        <f aca="false">IF($C$470=1,$J$470,$AI$120*$T$470)</f>
        <v>512520878.068026</v>
      </c>
      <c r="W470" s="18" t="n">
        <f aca="false">IF($D$470=1,$K$470,$AF$120*$T$470)</f>
        <v>144869740.573888</v>
      </c>
      <c r="X470" s="18" t="n">
        <f aca="false">IF($E$470=1,$L$470,$AC$120*$T$470)</f>
        <v>60000000</v>
      </c>
      <c r="Y470" s="18" t="n">
        <f aca="false">IF($F$470=1,$M$470,$Z$120*$T$470)</f>
        <v>250690093.567468</v>
      </c>
      <c r="Z470" s="18" t="n">
        <f aca="false">IF($G$470=1,$N$470,$W$120*$T$470)</f>
        <v>15000000</v>
      </c>
      <c r="AA470" s="18" t="n">
        <f aca="false">IF($H$470=1,$O$470,$T$120*$T$470)</f>
        <v>5000000</v>
      </c>
      <c r="AB470" s="18" t="n">
        <f aca="false">($J$120+$O$120)*$T$470</f>
        <v>23440595.7819896</v>
      </c>
      <c r="AC470" s="18" t="n">
        <f aca="false">Assumptions!$B$20*$T$470</f>
        <v>752070280.702405</v>
      </c>
      <c r="AD470" s="18" t="n">
        <f aca="false">IF($S$470,Assumptions!$B$14*($T$470-Assumptions!$B$13),Assumptions!$B$4)</f>
        <v>206408411.306223</v>
      </c>
      <c r="AE470" s="18" t="n">
        <f aca="false">$U$470+$V$470+$W$470+$X$470+$Y$470+$Z$470+$AA$470+$AB$470+$AC$470+$AD$470</f>
        <v>2000000000</v>
      </c>
      <c r="AF470" s="18" t="n">
        <f aca="false">IF(AND(IF($B$470=1,$U$470&gt;=INDEX($U$395:$U$522,1+$A$470-Assumptions!$B$77),$U$470&gt;INDEX($U$395:$U$522,1+$A$470+Assumptions!$B$77)),IF($C$470=1,$V$470&gt;=INDEX($V$395:$V$522,1+$A$470-Assumptions!$B$78),$V$470&gt;INDEX($V$395:$V$522,1+$A$470+Assumptions!$B$78)),IF($D$470=1,$W$470&gt;=INDEX($W$395:$W$522,1+$A$470-Assumptions!$B$79),$W$470&gt;INDEX($W$395:$W$522,1+$A$470+Assumptions!$B$79)),IF($E$470=1,$X$470&gt;=INDEX($X$395:$X$522,1+$A$470-Assumptions!$B$80),$X$470&gt;INDEX($X$395:$X$522,1+$A$470+Assumptions!$B$80)),IF($F$470=1,$Y$470&gt;=INDEX($Y$395:$Y$522,1+$A$470-Assumptions!$B$81),$Y$470&gt;INDEX($Y$395:$Y$522,1+$A$470+Assumptions!$B$81)),IF($G$470=1,$Z$470&gt;=INDEX($Z$395:$Z$522,1+$A$470-Assumptions!$B$82),$Z$470&gt;INDEX($Z$395:$Z$522,1+$A$470+Assumptions!$B$82)),IF($H$470=1,$AA$470&gt;=INDEX($AA$395:$AA$522,1+$A$470-Assumptions!$B$83),$AA$470&gt;INDEX($AA$395:$AA$522,1+$A$470+Assumptions!$B$83))),1,0)</f>
        <v>0</v>
      </c>
      <c r="AG470" s="16"/>
      <c r="AH470" s="16"/>
      <c r="AI470" s="16"/>
    </row>
    <row r="471" customFormat="false" ht="23.85" hidden="true" customHeight="false" outlineLevel="0" collapsed="false">
      <c r="A471" s="6" t="n">
        <f aca="false">ROW()-ROW($A$395)+Assumptions!$B$4</f>
        <v>76</v>
      </c>
      <c r="B471" s="18" t="n">
        <f aca="false">MOD(QUOTIENT($A$471,Assumptions!$B$77),2)</f>
        <v>1</v>
      </c>
      <c r="C471" s="18" t="n">
        <f aca="false">MOD(QUOTIENT($A$471,Assumptions!$B$78),2)</f>
        <v>0</v>
      </c>
      <c r="D471" s="18" t="n">
        <f aca="false">MOD(QUOTIENT($A$471,Assumptions!$B$79),2)</f>
        <v>0</v>
      </c>
      <c r="E471" s="18" t="n">
        <f aca="false">MOD(QUOTIENT($A$471,Assumptions!$B$80),2)</f>
        <v>1</v>
      </c>
      <c r="F471" s="18" t="n">
        <f aca="false">MOD(QUOTIENT($A$471,Assumptions!$B$81),2)</f>
        <v>1</v>
      </c>
      <c r="G471" s="18" t="n">
        <f aca="false">MOD(QUOTIENT($A$471,Assumptions!$B$82),2)</f>
        <v>0</v>
      </c>
      <c r="H471" s="18" t="n">
        <f aca="false">MOD(QUOTIENT($A$471,Assumptions!$B$83),2)</f>
        <v>0</v>
      </c>
      <c r="I471" s="18" t="n">
        <f aca="false">IF($B$471=1,MIN(Assumptions!$B$67,MAX(Assumptions!$B$4,Assumptions!$B$26-(Assumptions!$B$4))),Assumptions!$B$4)</f>
        <v>30000000</v>
      </c>
      <c r="J471" s="18" t="n">
        <f aca="false">IF($C$471=1,MIN(Assumptions!$B$66,MAX(Assumptions!$B$4,Assumptions!$B$26-($I$471))),Assumptions!$B$4)</f>
        <v>0</v>
      </c>
      <c r="K471" s="18" t="n">
        <f aca="false">IF($D$471=1,MIN(Assumptions!$B$61,MAX(Assumptions!$B$4,Assumptions!$B$26-($I$471+$J$471))),Assumptions!$B$4)</f>
        <v>0</v>
      </c>
      <c r="L471" s="18" t="n">
        <f aca="false">IF($E$471=1,MIN(Assumptions!$B$56,MAX(Assumptions!$B$4,Assumptions!$B$26-($I$471+$J$471+$K$471))),Assumptions!$B$4)</f>
        <v>60000000</v>
      </c>
      <c r="M471" s="18" t="n">
        <f aca="false">IF($F$471=1,MIN(Assumptions!$B$51,MAX(Assumptions!$B$4,Assumptions!$B$26-($I$471+$J$471+$K$471+$L$471))),Assumptions!$B$4)</f>
        <v>30000000</v>
      </c>
      <c r="N471" s="18" t="n">
        <f aca="false">IF($G$471=1,MIN(Assumptions!$B$46,MAX(Assumptions!$B$4,Assumptions!$B$26-($I$471+$J$471+$K$471+$L$471+$M$471))),Assumptions!$B$4)</f>
        <v>0</v>
      </c>
      <c r="O471" s="18" t="n">
        <f aca="false">IF($H$471=1,MIN(Assumptions!$B$41,MAX(Assumptions!$B$4,Assumptions!$B$26-($I$471+$J$471+$K$471+$L$471+$M$471+$N$471))),Assumptions!$B$4)</f>
        <v>0</v>
      </c>
      <c r="P471" s="18" t="n">
        <f aca="false">$I$471+$J$471+$K$471+$L$471+$M$471+$N$471+$O$471</f>
        <v>120000000</v>
      </c>
      <c r="Q471" s="18" t="n">
        <f aca="false">MAX(Assumptions!$B$4,Assumptions!$B$26-$P$471)</f>
        <v>1880000000</v>
      </c>
      <c r="R471" s="18" t="n">
        <f aca="false">$J$120+$O$120+Assumptions!$B$20+IF($B$471=0,$D$120,Assumptions!$B$4)+IF($C$471=0,$AI$120,Assumptions!$B$4)+IF($D$471=0,$AF$120,Assumptions!$B$4)+IF($E$471=0,$AC$120,Assumptions!$B$4)+IF($F$471=0,$Z$120,Assumptions!$B$4)+IF($G$471=0,$W$120,Assumptions!$B$4)+IF($H$471=0,$T$120,Assumptions!$B$4)</f>
        <v>27147484.4666011</v>
      </c>
      <c r="S471" s="18" t="n">
        <f aca="false">IF($R$471&gt;Assumptions!$B$4,$Q$471/$R$471&gt;Assumptions!$B$13,FALSE())</f>
        <v>1</v>
      </c>
      <c r="T471" s="18" t="n">
        <f aca="false">IF($S$471,($Q$471+Assumptions!$B$14*Assumptions!$B$13)/($R$471+Assumptions!$B$14),IF($R$471&gt;Assumptions!$B$4,$Q$471/$R$471,Assumptions!$B$4))</f>
        <v>63.4961121953096</v>
      </c>
      <c r="U471" s="18" t="n">
        <f aca="false">IF($B$471=1,$I$471,$D$120*$T$471)</f>
        <v>30000000</v>
      </c>
      <c r="V471" s="18" t="n">
        <f aca="false">IF($C$471=1,$J$471,$AI$120*$T$471)</f>
        <v>389441992.459359</v>
      </c>
      <c r="W471" s="18" t="n">
        <f aca="false">IF($D$471=1,$K$471,$AF$120*$T$471)</f>
        <v>110080121.279815</v>
      </c>
      <c r="X471" s="18" t="n">
        <f aca="false">IF($E$471=1,$L$471,$AC$120*$T$471)</f>
        <v>60000000</v>
      </c>
      <c r="Y471" s="18" t="n">
        <f aca="false">IF($F$471=1,$M$471,$Z$120*$T$471)</f>
        <v>30000000</v>
      </c>
      <c r="Z471" s="18" t="n">
        <f aca="false">IF($G$471=1,$N$471,$W$120*$T$471)</f>
        <v>317480560.976548</v>
      </c>
      <c r="AA471" s="18" t="n">
        <f aca="false">IF($H$471=1,$O$471,$T$120*$T$471)</f>
        <v>317480560.976548</v>
      </c>
      <c r="AB471" s="18" t="n">
        <f aca="false">($J$120+$O$120)*$T$471</f>
        <v>17811474.061669</v>
      </c>
      <c r="AC471" s="18" t="n">
        <f aca="false">Assumptions!$B$20*$T$471</f>
        <v>571465009.757787</v>
      </c>
      <c r="AD471" s="18" t="n">
        <f aca="false">IF($S$471,Assumptions!$B$14*($T$471-Assumptions!$B$13),Assumptions!$B$4)</f>
        <v>156240280.488274</v>
      </c>
      <c r="AE471" s="18" t="n">
        <f aca="false">$U$471+$V$471+$W$471+$X$471+$Y$471+$Z$471+$AA$471+$AB$471+$AC$471+$AD$471</f>
        <v>2000000000</v>
      </c>
      <c r="AF471" s="18" t="n">
        <f aca="false">IF(AND(IF($B$471=1,$U$471&gt;=INDEX($U$395:$U$522,1+$A$471-Assumptions!$B$77),$U$471&gt;INDEX($U$395:$U$522,1+$A$471+Assumptions!$B$77)),IF($C$471=1,$V$471&gt;=INDEX($V$395:$V$522,1+$A$471-Assumptions!$B$78),$V$471&gt;INDEX($V$395:$V$522,1+$A$471+Assumptions!$B$78)),IF($D$471=1,$W$471&gt;=INDEX($W$395:$W$522,1+$A$471-Assumptions!$B$79),$W$471&gt;INDEX($W$395:$W$522,1+$A$471+Assumptions!$B$79)),IF($E$471=1,$X$471&gt;=INDEX($X$395:$X$522,1+$A$471-Assumptions!$B$80),$X$471&gt;INDEX($X$395:$X$522,1+$A$471+Assumptions!$B$80)),IF($F$471=1,$Y$471&gt;=INDEX($Y$395:$Y$522,1+$A$471-Assumptions!$B$81),$Y$471&gt;INDEX($Y$395:$Y$522,1+$A$471+Assumptions!$B$81)),IF($G$471=1,$Z$471&gt;=INDEX($Z$395:$Z$522,1+$A$471-Assumptions!$B$82),$Z$471&gt;INDEX($Z$395:$Z$522,1+$A$471+Assumptions!$B$82)),IF($H$471=1,$AA$471&gt;=INDEX($AA$395:$AA$522,1+$A$471-Assumptions!$B$83),$AA$471&gt;INDEX($AA$395:$AA$522,1+$A$471+Assumptions!$B$83))),1,0)</f>
        <v>0</v>
      </c>
      <c r="AG471" s="16"/>
      <c r="AH471" s="16"/>
      <c r="AI471" s="16"/>
    </row>
    <row r="472" customFormat="false" ht="23.85" hidden="true" customHeight="false" outlineLevel="0" collapsed="false">
      <c r="A472" s="6" t="n">
        <f aca="false">ROW()-ROW($A$395)+Assumptions!$B$4</f>
        <v>77</v>
      </c>
      <c r="B472" s="18" t="n">
        <f aca="false">MOD(QUOTIENT($A$472,Assumptions!$B$77),2)</f>
        <v>1</v>
      </c>
      <c r="C472" s="18" t="n">
        <f aca="false">MOD(QUOTIENT($A$472,Assumptions!$B$78),2)</f>
        <v>0</v>
      </c>
      <c r="D472" s="18" t="n">
        <f aca="false">MOD(QUOTIENT($A$472,Assumptions!$B$79),2)</f>
        <v>0</v>
      </c>
      <c r="E472" s="18" t="n">
        <f aca="false">MOD(QUOTIENT($A$472,Assumptions!$B$80),2)</f>
        <v>1</v>
      </c>
      <c r="F472" s="18" t="n">
        <f aca="false">MOD(QUOTIENT($A$472,Assumptions!$B$81),2)</f>
        <v>1</v>
      </c>
      <c r="G472" s="18" t="n">
        <f aca="false">MOD(QUOTIENT($A$472,Assumptions!$B$82),2)</f>
        <v>0</v>
      </c>
      <c r="H472" s="18" t="n">
        <f aca="false">MOD(QUOTIENT($A$472,Assumptions!$B$83),2)</f>
        <v>1</v>
      </c>
      <c r="I472" s="18" t="n">
        <f aca="false">IF($B$472=1,MIN(Assumptions!$B$67,MAX(Assumptions!$B$4,Assumptions!$B$26-(Assumptions!$B$4))),Assumptions!$B$4)</f>
        <v>30000000</v>
      </c>
      <c r="J472" s="18" t="n">
        <f aca="false">IF($C$472=1,MIN(Assumptions!$B$66,MAX(Assumptions!$B$4,Assumptions!$B$26-($I$472))),Assumptions!$B$4)</f>
        <v>0</v>
      </c>
      <c r="K472" s="18" t="n">
        <f aca="false">IF($D$472=1,MIN(Assumptions!$B$61,MAX(Assumptions!$B$4,Assumptions!$B$26-($I$472+$J$472))),Assumptions!$B$4)</f>
        <v>0</v>
      </c>
      <c r="L472" s="18" t="n">
        <f aca="false">IF($E$472=1,MIN(Assumptions!$B$56,MAX(Assumptions!$B$4,Assumptions!$B$26-($I$472+$J$472+$K$472))),Assumptions!$B$4)</f>
        <v>60000000</v>
      </c>
      <c r="M472" s="18" t="n">
        <f aca="false">IF($F$472=1,MIN(Assumptions!$B$51,MAX(Assumptions!$B$4,Assumptions!$B$26-($I$472+$J$472+$K$472+$L$472))),Assumptions!$B$4)</f>
        <v>30000000</v>
      </c>
      <c r="N472" s="18" t="n">
        <f aca="false">IF($G$472=1,MIN(Assumptions!$B$46,MAX(Assumptions!$B$4,Assumptions!$B$26-($I$472+$J$472+$K$472+$L$472+$M$472))),Assumptions!$B$4)</f>
        <v>0</v>
      </c>
      <c r="O472" s="18" t="n">
        <f aca="false">IF($H$472=1,MIN(Assumptions!$B$41,MAX(Assumptions!$B$4,Assumptions!$B$26-($I$472+$J$472+$K$472+$L$472+$M$472+$N$472))),Assumptions!$B$4)</f>
        <v>5000000</v>
      </c>
      <c r="P472" s="18" t="n">
        <f aca="false">$I$472+$J$472+$K$472+$L$472+$M$472+$N$472+$O$472</f>
        <v>125000000</v>
      </c>
      <c r="Q472" s="18" t="n">
        <f aca="false">MAX(Assumptions!$B$4,Assumptions!$B$26-$P$472)</f>
        <v>1875000000</v>
      </c>
      <c r="R472" s="18" t="n">
        <f aca="false">$J$120+$O$120+Assumptions!$B$20+IF($B$472=0,$D$120,Assumptions!$B$4)+IF($C$472=0,$AI$120,Assumptions!$B$4)+IF($D$472=0,$AF$120,Assumptions!$B$4)+IF($E$472=0,$AC$120,Assumptions!$B$4)+IF($F$472=0,$Z$120,Assumptions!$B$4)+IF($G$472=0,$W$120,Assumptions!$B$4)+IF($H$472=0,$T$120,Assumptions!$B$4)</f>
        <v>22147484.4666011</v>
      </c>
      <c r="S472" s="18" t="n">
        <f aca="false">IF($R$472&gt;Assumptions!$B$4,$Q$472/$R$472&gt;Assumptions!$B$13,FALSE())</f>
        <v>1</v>
      </c>
      <c r="T472" s="18" t="n">
        <f aca="false">IF($S$472,($Q$472+Assumptions!$B$14*Assumptions!$B$13)/($R$472+Assumptions!$B$14),IF($R$472&gt;Assumptions!$B$4,$Q$472/$R$472,Assumptions!$B$4))</f>
        <v>76.1741021703101</v>
      </c>
      <c r="U472" s="18" t="n">
        <f aca="false">IF($B$472=1,$I$472,$D$120*$T$472)</f>
        <v>30000000</v>
      </c>
      <c r="V472" s="18" t="n">
        <f aca="false">IF($C$472=1,$J$472,$AI$120*$T$472)</f>
        <v>467200165.448865</v>
      </c>
      <c r="W472" s="18" t="n">
        <f aca="false">IF($D$472=1,$K$472,$AF$120*$T$472)</f>
        <v>132059335.845575</v>
      </c>
      <c r="X472" s="18" t="n">
        <f aca="false">IF($E$472=1,$L$472,$AC$120*$T$472)</f>
        <v>60000000</v>
      </c>
      <c r="Y472" s="18" t="n">
        <f aca="false">IF($F$472=1,$M$472,$Z$120*$T$472)</f>
        <v>30000000</v>
      </c>
      <c r="Z472" s="18" t="n">
        <f aca="false">IF($G$472=1,$N$472,$W$120*$T$472)</f>
        <v>380870510.851551</v>
      </c>
      <c r="AA472" s="18" t="n">
        <f aca="false">IF($H$472=1,$O$472,$T$120*$T$472)</f>
        <v>5000000</v>
      </c>
      <c r="AB472" s="18" t="n">
        <f aca="false">($J$120+$O$120)*$T$472</f>
        <v>21367812.8954425</v>
      </c>
      <c r="AC472" s="18" t="n">
        <f aca="false">Assumptions!$B$20*$T$472</f>
        <v>685566919.532791</v>
      </c>
      <c r="AD472" s="18" t="n">
        <f aca="false">IF($S$472,Assumptions!$B$14*($T$472-Assumptions!$B$13),Assumptions!$B$4)</f>
        <v>187935255.425775</v>
      </c>
      <c r="AE472" s="18" t="n">
        <f aca="false">$U$472+$V$472+$W$472+$X$472+$Y$472+$Z$472+$AA$472+$AB$472+$AC$472+$AD$472</f>
        <v>2000000000</v>
      </c>
      <c r="AF472" s="18" t="n">
        <f aca="false">IF(AND(IF($B$472=1,$U$472&gt;=INDEX($U$395:$U$522,1+$A$472-Assumptions!$B$77),$U$472&gt;INDEX($U$395:$U$522,1+$A$472+Assumptions!$B$77)),IF($C$472=1,$V$472&gt;=INDEX($V$395:$V$522,1+$A$472-Assumptions!$B$78),$V$472&gt;INDEX($V$395:$V$522,1+$A$472+Assumptions!$B$78)),IF($D$472=1,$W$472&gt;=INDEX($W$395:$W$522,1+$A$472-Assumptions!$B$79),$W$472&gt;INDEX($W$395:$W$522,1+$A$472+Assumptions!$B$79)),IF($E$472=1,$X$472&gt;=INDEX($X$395:$X$522,1+$A$472-Assumptions!$B$80),$X$472&gt;INDEX($X$395:$X$522,1+$A$472+Assumptions!$B$80)),IF($F$472=1,$Y$472&gt;=INDEX($Y$395:$Y$522,1+$A$472-Assumptions!$B$81),$Y$472&gt;INDEX($Y$395:$Y$522,1+$A$472+Assumptions!$B$81)),IF($G$472=1,$Z$472&gt;=INDEX($Z$395:$Z$522,1+$A$472-Assumptions!$B$82),$Z$472&gt;INDEX($Z$395:$Z$522,1+$A$472+Assumptions!$B$82)),IF($H$472=1,$AA$472&gt;=INDEX($AA$395:$AA$522,1+$A$472-Assumptions!$B$83),$AA$472&gt;INDEX($AA$395:$AA$522,1+$A$472+Assumptions!$B$83))),1,0)</f>
        <v>0</v>
      </c>
      <c r="AG472" s="16"/>
      <c r="AH472" s="16"/>
      <c r="AI472" s="16"/>
    </row>
    <row r="473" customFormat="false" ht="23.85" hidden="true" customHeight="false" outlineLevel="0" collapsed="false">
      <c r="A473" s="6" t="n">
        <f aca="false">ROW()-ROW($A$395)+Assumptions!$B$4</f>
        <v>78</v>
      </c>
      <c r="B473" s="18" t="n">
        <f aca="false">MOD(QUOTIENT($A$473,Assumptions!$B$77),2)</f>
        <v>1</v>
      </c>
      <c r="C473" s="18" t="n">
        <f aca="false">MOD(QUOTIENT($A$473,Assumptions!$B$78),2)</f>
        <v>0</v>
      </c>
      <c r="D473" s="18" t="n">
        <f aca="false">MOD(QUOTIENT($A$473,Assumptions!$B$79),2)</f>
        <v>0</v>
      </c>
      <c r="E473" s="18" t="n">
        <f aca="false">MOD(QUOTIENT($A$473,Assumptions!$B$80),2)</f>
        <v>1</v>
      </c>
      <c r="F473" s="18" t="n">
        <f aca="false">MOD(QUOTIENT($A$473,Assumptions!$B$81),2)</f>
        <v>1</v>
      </c>
      <c r="G473" s="18" t="n">
        <f aca="false">MOD(QUOTIENT($A$473,Assumptions!$B$82),2)</f>
        <v>1</v>
      </c>
      <c r="H473" s="18" t="n">
        <f aca="false">MOD(QUOTIENT($A$473,Assumptions!$B$83),2)</f>
        <v>0</v>
      </c>
      <c r="I473" s="18" t="n">
        <f aca="false">IF($B$473=1,MIN(Assumptions!$B$67,MAX(Assumptions!$B$4,Assumptions!$B$26-(Assumptions!$B$4))),Assumptions!$B$4)</f>
        <v>30000000</v>
      </c>
      <c r="J473" s="18" t="n">
        <f aca="false">IF($C$473=1,MIN(Assumptions!$B$66,MAX(Assumptions!$B$4,Assumptions!$B$26-($I$473))),Assumptions!$B$4)</f>
        <v>0</v>
      </c>
      <c r="K473" s="18" t="n">
        <f aca="false">IF($D$473=1,MIN(Assumptions!$B$61,MAX(Assumptions!$B$4,Assumptions!$B$26-($I$473+$J$473))),Assumptions!$B$4)</f>
        <v>0</v>
      </c>
      <c r="L473" s="18" t="n">
        <f aca="false">IF($E$473=1,MIN(Assumptions!$B$56,MAX(Assumptions!$B$4,Assumptions!$B$26-($I$473+$J$473+$K$473))),Assumptions!$B$4)</f>
        <v>60000000</v>
      </c>
      <c r="M473" s="18" t="n">
        <f aca="false">IF($F$473=1,MIN(Assumptions!$B$51,MAX(Assumptions!$B$4,Assumptions!$B$26-($I$473+$J$473+$K$473+$L$473))),Assumptions!$B$4)</f>
        <v>30000000</v>
      </c>
      <c r="N473" s="18" t="n">
        <f aca="false">IF($G$473=1,MIN(Assumptions!$B$46,MAX(Assumptions!$B$4,Assumptions!$B$26-($I$473+$J$473+$K$473+$L$473+$M$473))),Assumptions!$B$4)</f>
        <v>15000000</v>
      </c>
      <c r="O473" s="18" t="n">
        <f aca="false">IF($H$473=1,MIN(Assumptions!$B$41,MAX(Assumptions!$B$4,Assumptions!$B$26-($I$473+$J$473+$K$473+$L$473+$M$473+$N$473))),Assumptions!$B$4)</f>
        <v>0</v>
      </c>
      <c r="P473" s="18" t="n">
        <f aca="false">$I$473+$J$473+$K$473+$L$473+$M$473+$N$473+$O$473</f>
        <v>135000000</v>
      </c>
      <c r="Q473" s="18" t="n">
        <f aca="false">MAX(Assumptions!$B$4,Assumptions!$B$26-$P$473)</f>
        <v>1865000000</v>
      </c>
      <c r="R473" s="18" t="n">
        <f aca="false">$J$120+$O$120+Assumptions!$B$20+IF($B$473=0,$D$120,Assumptions!$B$4)+IF($C$473=0,$AI$120,Assumptions!$B$4)+IF($D$473=0,$AF$120,Assumptions!$B$4)+IF($E$473=0,$AC$120,Assumptions!$B$4)+IF($F$473=0,$Z$120,Assumptions!$B$4)+IF($G$473=0,$W$120,Assumptions!$B$4)+IF($H$473=0,$T$120,Assumptions!$B$4)</f>
        <v>22147484.4666011</v>
      </c>
      <c r="S473" s="18" t="n">
        <f aca="false">IF($R$473&gt;Assumptions!$B$4,$Q$473/$R$473&gt;Assumptions!$B$13,FALSE())</f>
        <v>1</v>
      </c>
      <c r="T473" s="18" t="n">
        <f aca="false">IF($S$473,($Q$473+Assumptions!$B$14*Assumptions!$B$13)/($R$473+Assumptions!$B$14),IF($R$473&gt;Assumptions!$B$4,$Q$473/$R$473,Assumptions!$B$4))</f>
        <v>75.7683812532912</v>
      </c>
      <c r="U473" s="18" t="n">
        <f aca="false">IF($B$473=1,$I$473,$D$120*$T$473)</f>
        <v>30000000</v>
      </c>
      <c r="V473" s="18" t="n">
        <f aca="false">IF($C$473=1,$J$473,$AI$120*$T$473)</f>
        <v>464711749.121574</v>
      </c>
      <c r="W473" s="18" t="n">
        <f aca="false">IF($D$473=1,$K$473,$AF$120*$T$473)</f>
        <v>131355957.225892</v>
      </c>
      <c r="X473" s="18" t="n">
        <f aca="false">IF($E$473=1,$L$473,$AC$120*$T$473)</f>
        <v>60000000</v>
      </c>
      <c r="Y473" s="18" t="n">
        <f aca="false">IF($F$473=1,$M$473,$Z$120*$T$473)</f>
        <v>30000000</v>
      </c>
      <c r="Z473" s="18" t="n">
        <f aca="false">IF($G$473=1,$N$473,$W$120*$T$473)</f>
        <v>15000000</v>
      </c>
      <c r="AA473" s="18" t="n">
        <f aca="false">IF($H$473=1,$O$473,$T$120*$T$473)</f>
        <v>378841906.266456</v>
      </c>
      <c r="AB473" s="18" t="n">
        <f aca="false">($J$120+$O$120)*$T$473</f>
        <v>21254002.9732298</v>
      </c>
      <c r="AC473" s="18" t="n">
        <f aca="false">Assumptions!$B$20*$T$473</f>
        <v>681915431.27962</v>
      </c>
      <c r="AD473" s="18" t="n">
        <f aca="false">IF($S$473,Assumptions!$B$14*($T$473-Assumptions!$B$13),Assumptions!$B$4)</f>
        <v>186920953.133228</v>
      </c>
      <c r="AE473" s="18" t="n">
        <f aca="false">$U$473+$V$473+$W$473+$X$473+$Y$473+$Z$473+$AA$473+$AB$473+$AC$473+$AD$473</f>
        <v>2000000000</v>
      </c>
      <c r="AF473" s="18" t="n">
        <f aca="false">IF(AND(IF($B$473=1,$U$473&gt;=INDEX($U$395:$U$522,1+$A$473-Assumptions!$B$77),$U$473&gt;INDEX($U$395:$U$522,1+$A$473+Assumptions!$B$77)),IF($C$473=1,$V$473&gt;=INDEX($V$395:$V$522,1+$A$473-Assumptions!$B$78),$V$473&gt;INDEX($V$395:$V$522,1+$A$473+Assumptions!$B$78)),IF($D$473=1,$W$473&gt;=INDEX($W$395:$W$522,1+$A$473-Assumptions!$B$79),$W$473&gt;INDEX($W$395:$W$522,1+$A$473+Assumptions!$B$79)),IF($E$473=1,$X$473&gt;=INDEX($X$395:$X$522,1+$A$473-Assumptions!$B$80),$X$473&gt;INDEX($X$395:$X$522,1+$A$473+Assumptions!$B$80)),IF($F$473=1,$Y$473&gt;=INDEX($Y$395:$Y$522,1+$A$473-Assumptions!$B$81),$Y$473&gt;INDEX($Y$395:$Y$522,1+$A$473+Assumptions!$B$81)),IF($G$473=1,$Z$473&gt;=INDEX($Z$395:$Z$522,1+$A$473-Assumptions!$B$82),$Z$473&gt;INDEX($Z$395:$Z$522,1+$A$473+Assumptions!$B$82)),IF($H$473=1,$AA$473&gt;=INDEX($AA$395:$AA$522,1+$A$473-Assumptions!$B$83),$AA$473&gt;INDEX($AA$395:$AA$522,1+$A$473+Assumptions!$B$83))),1,0)</f>
        <v>0</v>
      </c>
      <c r="AG473" s="16"/>
      <c r="AH473" s="16"/>
      <c r="AI473" s="16"/>
    </row>
    <row r="474" customFormat="false" ht="23.85" hidden="true" customHeight="false" outlineLevel="0" collapsed="false">
      <c r="A474" s="6" t="n">
        <f aca="false">ROW()-ROW($A$395)+Assumptions!$B$4</f>
        <v>79</v>
      </c>
      <c r="B474" s="18" t="n">
        <f aca="false">MOD(QUOTIENT($A$474,Assumptions!$B$77),2)</f>
        <v>1</v>
      </c>
      <c r="C474" s="18" t="n">
        <f aca="false">MOD(QUOTIENT($A$474,Assumptions!$B$78),2)</f>
        <v>0</v>
      </c>
      <c r="D474" s="18" t="n">
        <f aca="false">MOD(QUOTIENT($A$474,Assumptions!$B$79),2)</f>
        <v>0</v>
      </c>
      <c r="E474" s="18" t="n">
        <f aca="false">MOD(QUOTIENT($A$474,Assumptions!$B$80),2)</f>
        <v>1</v>
      </c>
      <c r="F474" s="18" t="n">
        <f aca="false">MOD(QUOTIENT($A$474,Assumptions!$B$81),2)</f>
        <v>1</v>
      </c>
      <c r="G474" s="18" t="n">
        <f aca="false">MOD(QUOTIENT($A$474,Assumptions!$B$82),2)</f>
        <v>1</v>
      </c>
      <c r="H474" s="18" t="n">
        <f aca="false">MOD(QUOTIENT($A$474,Assumptions!$B$83),2)</f>
        <v>1</v>
      </c>
      <c r="I474" s="18" t="n">
        <f aca="false">IF($B$474=1,MIN(Assumptions!$B$67,MAX(Assumptions!$B$4,Assumptions!$B$26-(Assumptions!$B$4))),Assumptions!$B$4)</f>
        <v>30000000</v>
      </c>
      <c r="J474" s="18" t="n">
        <f aca="false">IF($C$474=1,MIN(Assumptions!$B$66,MAX(Assumptions!$B$4,Assumptions!$B$26-($I$474))),Assumptions!$B$4)</f>
        <v>0</v>
      </c>
      <c r="K474" s="18" t="n">
        <f aca="false">IF($D$474=1,MIN(Assumptions!$B$61,MAX(Assumptions!$B$4,Assumptions!$B$26-($I$474+$J$474))),Assumptions!$B$4)</f>
        <v>0</v>
      </c>
      <c r="L474" s="18" t="n">
        <f aca="false">IF($E$474=1,MIN(Assumptions!$B$56,MAX(Assumptions!$B$4,Assumptions!$B$26-($I$474+$J$474+$K$474))),Assumptions!$B$4)</f>
        <v>60000000</v>
      </c>
      <c r="M474" s="18" t="n">
        <f aca="false">IF($F$474=1,MIN(Assumptions!$B$51,MAX(Assumptions!$B$4,Assumptions!$B$26-($I$474+$J$474+$K$474+$L$474))),Assumptions!$B$4)</f>
        <v>30000000</v>
      </c>
      <c r="N474" s="18" t="n">
        <f aca="false">IF($G$474=1,MIN(Assumptions!$B$46,MAX(Assumptions!$B$4,Assumptions!$B$26-($I$474+$J$474+$K$474+$L$474+$M$474))),Assumptions!$B$4)</f>
        <v>15000000</v>
      </c>
      <c r="O474" s="18" t="n">
        <f aca="false">IF($H$474=1,MIN(Assumptions!$B$41,MAX(Assumptions!$B$4,Assumptions!$B$26-($I$474+$J$474+$K$474+$L$474+$M$474+$N$474))),Assumptions!$B$4)</f>
        <v>5000000</v>
      </c>
      <c r="P474" s="18" t="n">
        <f aca="false">$I$474+$J$474+$K$474+$L$474+$M$474+$N$474+$O$474</f>
        <v>140000000</v>
      </c>
      <c r="Q474" s="18" t="n">
        <f aca="false">MAX(Assumptions!$B$4,Assumptions!$B$26-$P$474)</f>
        <v>1860000000</v>
      </c>
      <c r="R474" s="18" t="n">
        <f aca="false">$J$120+$O$120+Assumptions!$B$20+IF($B$474=0,$D$120,Assumptions!$B$4)+IF($C$474=0,$AI$120,Assumptions!$B$4)+IF($D$474=0,$AF$120,Assumptions!$B$4)+IF($E$474=0,$AC$120,Assumptions!$B$4)+IF($F$474=0,$Z$120,Assumptions!$B$4)+IF($G$474=0,$W$120,Assumptions!$B$4)+IF($H$474=0,$T$120,Assumptions!$B$4)</f>
        <v>17147484.4666011</v>
      </c>
      <c r="S474" s="18" t="n">
        <f aca="false">IF($R$474&gt;Assumptions!$B$4,$Q$474/$R$474&gt;Assumptions!$B$13,FALSE())</f>
        <v>1</v>
      </c>
      <c r="T474" s="18" t="n">
        <f aca="false">IF($S$474,($Q$474+Assumptions!$B$14*Assumptions!$B$13)/($R$474+Assumptions!$B$14),IF($R$474&gt;Assumptions!$B$4,$Q$474/$R$474,Assumptions!$B$4))</f>
        <v>94.795850489974</v>
      </c>
      <c r="U474" s="18" t="n">
        <f aca="false">IF($B$474=1,$I$474,$D$120*$T$474)</f>
        <v>30000000</v>
      </c>
      <c r="V474" s="18" t="n">
        <f aca="false">IF($C$474=1,$J$474,$AI$120*$T$474)</f>
        <v>581413312.017268</v>
      </c>
      <c r="W474" s="18" t="n">
        <f aca="false">IF($D$474=1,$K$474,$AF$120*$T$474)</f>
        <v>164342955.150731</v>
      </c>
      <c r="X474" s="18" t="n">
        <f aca="false">IF($E$474=1,$L$474,$AC$120*$T$474)</f>
        <v>60000000</v>
      </c>
      <c r="Y474" s="18" t="n">
        <f aca="false">IF($F$474=1,$M$474,$Z$120*$T$474)</f>
        <v>30000000</v>
      </c>
      <c r="Z474" s="18" t="n">
        <f aca="false">IF($G$474=1,$N$474,$W$120*$T$474)</f>
        <v>15000000</v>
      </c>
      <c r="AA474" s="18" t="n">
        <f aca="false">IF($H$474=1,$O$474,$T$120*$T$474)</f>
        <v>5000000</v>
      </c>
      <c r="AB474" s="18" t="n">
        <f aca="false">($J$120+$O$120)*$T$474</f>
        <v>26591452.1973008</v>
      </c>
      <c r="AC474" s="18" t="n">
        <f aca="false">Assumptions!$B$20*$T$474</f>
        <v>853162654.409766</v>
      </c>
      <c r="AD474" s="18" t="n">
        <f aca="false">IF($S$474,Assumptions!$B$14*($T$474-Assumptions!$B$13),Assumptions!$B$4)</f>
        <v>234489626.224935</v>
      </c>
      <c r="AE474" s="18" t="n">
        <f aca="false">$U$474+$V$474+$W$474+$X$474+$Y$474+$Z$474+$AA$474+$AB$474+$AC$474+$AD$474</f>
        <v>2000000000</v>
      </c>
      <c r="AF474" s="18" t="n">
        <f aca="false">IF(AND(IF($B$474=1,$U$474&gt;=INDEX($U$395:$U$522,1+$A$474-Assumptions!$B$77),$U$474&gt;INDEX($U$395:$U$522,1+$A$474+Assumptions!$B$77)),IF($C$474=1,$V$474&gt;=INDEX($V$395:$V$522,1+$A$474-Assumptions!$B$78),$V$474&gt;INDEX($V$395:$V$522,1+$A$474+Assumptions!$B$78)),IF($D$474=1,$W$474&gt;=INDEX($W$395:$W$522,1+$A$474-Assumptions!$B$79),$W$474&gt;INDEX($W$395:$W$522,1+$A$474+Assumptions!$B$79)),IF($E$474=1,$X$474&gt;=INDEX($X$395:$X$522,1+$A$474-Assumptions!$B$80),$X$474&gt;INDEX($X$395:$X$522,1+$A$474+Assumptions!$B$80)),IF($F$474=1,$Y$474&gt;=INDEX($Y$395:$Y$522,1+$A$474-Assumptions!$B$81),$Y$474&gt;INDEX($Y$395:$Y$522,1+$A$474+Assumptions!$B$81)),IF($G$474=1,$Z$474&gt;=INDEX($Z$395:$Z$522,1+$A$474-Assumptions!$B$82),$Z$474&gt;INDEX($Z$395:$Z$522,1+$A$474+Assumptions!$B$82)),IF($H$474=1,$AA$474&gt;=INDEX($AA$395:$AA$522,1+$A$474-Assumptions!$B$83),$AA$474&gt;INDEX($AA$395:$AA$522,1+$A$474+Assumptions!$B$83))),1,0)</f>
        <v>0</v>
      </c>
      <c r="AG474" s="16"/>
      <c r="AH474" s="16"/>
      <c r="AI474" s="16"/>
    </row>
    <row r="475" customFormat="false" ht="23.85" hidden="true" customHeight="false" outlineLevel="0" collapsed="false">
      <c r="A475" s="6" t="n">
        <f aca="false">ROW()-ROW($A$395)+Assumptions!$B$4</f>
        <v>80</v>
      </c>
      <c r="B475" s="18" t="n">
        <f aca="false">MOD(QUOTIENT($A$475,Assumptions!$B$77),2)</f>
        <v>1</v>
      </c>
      <c r="C475" s="18" t="n">
        <f aca="false">MOD(QUOTIENT($A$475,Assumptions!$B$78),2)</f>
        <v>0</v>
      </c>
      <c r="D475" s="18" t="n">
        <f aca="false">MOD(QUOTIENT($A$475,Assumptions!$B$79),2)</f>
        <v>1</v>
      </c>
      <c r="E475" s="18" t="n">
        <f aca="false">MOD(QUOTIENT($A$475,Assumptions!$B$80),2)</f>
        <v>0</v>
      </c>
      <c r="F475" s="18" t="n">
        <f aca="false">MOD(QUOTIENT($A$475,Assumptions!$B$81),2)</f>
        <v>0</v>
      </c>
      <c r="G475" s="18" t="n">
        <f aca="false">MOD(QUOTIENT($A$475,Assumptions!$B$82),2)</f>
        <v>0</v>
      </c>
      <c r="H475" s="18" t="n">
        <f aca="false">MOD(QUOTIENT($A$475,Assumptions!$B$83),2)</f>
        <v>0</v>
      </c>
      <c r="I475" s="18" t="n">
        <f aca="false">IF($B$475=1,MIN(Assumptions!$B$67,MAX(Assumptions!$B$4,Assumptions!$B$26-(Assumptions!$B$4))),Assumptions!$B$4)</f>
        <v>30000000</v>
      </c>
      <c r="J475" s="18" t="n">
        <f aca="false">IF($C$475=1,MIN(Assumptions!$B$66,MAX(Assumptions!$B$4,Assumptions!$B$26-($I$475))),Assumptions!$B$4)</f>
        <v>0</v>
      </c>
      <c r="K475" s="18" t="n">
        <f aca="false">IF($D$475=1,MIN(Assumptions!$B$61,MAX(Assumptions!$B$4,Assumptions!$B$26-($I$475+$J$475))),Assumptions!$B$4)</f>
        <v>100000000</v>
      </c>
      <c r="L475" s="18" t="n">
        <f aca="false">IF($E$475=1,MIN(Assumptions!$B$56,MAX(Assumptions!$B$4,Assumptions!$B$26-($I$475+$J$475+$K$475))),Assumptions!$B$4)</f>
        <v>0</v>
      </c>
      <c r="M475" s="18" t="n">
        <f aca="false">IF($F$475=1,MIN(Assumptions!$B$51,MAX(Assumptions!$B$4,Assumptions!$B$26-($I$475+$J$475+$K$475+$L$475))),Assumptions!$B$4)</f>
        <v>0</v>
      </c>
      <c r="N475" s="18" t="n">
        <f aca="false">IF($G$475=1,MIN(Assumptions!$B$46,MAX(Assumptions!$B$4,Assumptions!$B$26-($I$475+$J$475+$K$475+$L$475+$M$475))),Assumptions!$B$4)</f>
        <v>0</v>
      </c>
      <c r="O475" s="18" t="n">
        <f aca="false">IF($H$475=1,MIN(Assumptions!$B$41,MAX(Assumptions!$B$4,Assumptions!$B$26-($I$475+$J$475+$K$475+$L$475+$M$475+$N$475))),Assumptions!$B$4)</f>
        <v>0</v>
      </c>
      <c r="P475" s="18" t="n">
        <f aca="false">$I$475+$J$475+$K$475+$L$475+$M$475+$N$475+$O$475</f>
        <v>130000000</v>
      </c>
      <c r="Q475" s="18" t="n">
        <f aca="false">MAX(Assumptions!$B$4,Assumptions!$B$26-$P$475)</f>
        <v>1870000000</v>
      </c>
      <c r="R475" s="18" t="n">
        <f aca="false">$J$120+$O$120+Assumptions!$B$20+IF($B$475=0,$D$120,Assumptions!$B$4)+IF($C$475=0,$AI$120,Assumptions!$B$4)+IF($D$475=0,$AF$120,Assumptions!$B$4)+IF($E$475=0,$AC$120,Assumptions!$B$4)+IF($F$475=0,$Z$120,Assumptions!$B$4)+IF($G$475=0,$W$120,Assumptions!$B$4)+IF($H$475=0,$T$120,Assumptions!$B$4)</f>
        <v>30813833.1063222</v>
      </c>
      <c r="S475" s="18" t="n">
        <f aca="false">IF($R$475&gt;Assumptions!$B$4,$Q$475/$R$475&gt;Assumptions!$B$13,FALSE())</f>
        <v>1</v>
      </c>
      <c r="T475" s="18" t="n">
        <f aca="false">IF($S$475,($Q$475+Assumptions!$B$14*Assumptions!$B$13)/($R$475+Assumptions!$B$14),IF($R$475&gt;Assumptions!$B$4,$Q$475/$R$475,Assumptions!$B$4))</f>
        <v>56.2078819937607</v>
      </c>
      <c r="U475" s="18" t="n">
        <f aca="false">IF($B$475=1,$I$475,$D$120*$T$475)</f>
        <v>30000000</v>
      </c>
      <c r="V475" s="18" t="n">
        <f aca="false">IF($C$475=1,$J$475,$AI$120*$T$475)</f>
        <v>344740942.378322</v>
      </c>
      <c r="W475" s="18" t="n">
        <f aca="false">IF($D$475=1,$K$475,$AF$120*$T$475)</f>
        <v>100000000</v>
      </c>
      <c r="X475" s="18" t="n">
        <f aca="false">IF($E$475=1,$L$475,$AC$120*$T$475)</f>
        <v>134898916.785026</v>
      </c>
      <c r="Y475" s="18" t="n">
        <f aca="false">IF($F$475=1,$M$475,$Z$120*$T$475)</f>
        <v>168623645.981282</v>
      </c>
      <c r="Z475" s="18" t="n">
        <f aca="false">IF($G$475=1,$N$475,$W$120*$T$475)</f>
        <v>281039409.968804</v>
      </c>
      <c r="AA475" s="18" t="n">
        <f aca="false">IF($H$475=1,$O$475,$T$120*$T$475)</f>
        <v>281039409.968804</v>
      </c>
      <c r="AB475" s="18" t="n">
        <f aca="false">($J$120+$O$120)*$T$475</f>
        <v>15767031.9895141</v>
      </c>
      <c r="AC475" s="18" t="n">
        <f aca="false">Assumptions!$B$20*$T$475</f>
        <v>505870937.943847</v>
      </c>
      <c r="AD475" s="18" t="n">
        <f aca="false">IF($S$475,Assumptions!$B$14*($T$475-Assumptions!$B$13),Assumptions!$B$4)</f>
        <v>138019704.984402</v>
      </c>
      <c r="AE475" s="18" t="n">
        <f aca="false">$U$475+$V$475+$W$475+$X$475+$Y$475+$Z$475+$AA$475+$AB$475+$AC$475+$AD$475</f>
        <v>2000000000</v>
      </c>
      <c r="AF475" s="18" t="n">
        <f aca="false">IF(AND(IF($B$475=1,$U$475&gt;=INDEX($U$395:$U$522,1+$A$475-Assumptions!$B$77),$U$475&gt;INDEX($U$395:$U$522,1+$A$475+Assumptions!$B$77)),IF($C$475=1,$V$475&gt;=INDEX($V$395:$V$522,1+$A$475-Assumptions!$B$78),$V$475&gt;INDEX($V$395:$V$522,1+$A$475+Assumptions!$B$78)),IF($D$475=1,$W$475&gt;=INDEX($W$395:$W$522,1+$A$475-Assumptions!$B$79),$W$475&gt;INDEX($W$395:$W$522,1+$A$475+Assumptions!$B$79)),IF($E$475=1,$X$475&gt;=INDEX($X$395:$X$522,1+$A$475-Assumptions!$B$80),$X$475&gt;INDEX($X$395:$X$522,1+$A$475+Assumptions!$B$80)),IF($F$475=1,$Y$475&gt;=INDEX($Y$395:$Y$522,1+$A$475-Assumptions!$B$81),$Y$475&gt;INDEX($Y$395:$Y$522,1+$A$475+Assumptions!$B$81)),IF($G$475=1,$Z$475&gt;=INDEX($Z$395:$Z$522,1+$A$475-Assumptions!$B$82),$Z$475&gt;INDEX($Z$395:$Z$522,1+$A$475+Assumptions!$B$82)),IF($H$475=1,$AA$475&gt;=INDEX($AA$395:$AA$522,1+$A$475-Assumptions!$B$83),$AA$475&gt;INDEX($AA$395:$AA$522,1+$A$475+Assumptions!$B$83))),1,0)</f>
        <v>0</v>
      </c>
      <c r="AG475" s="16"/>
      <c r="AH475" s="16"/>
      <c r="AI475" s="16"/>
    </row>
    <row r="476" customFormat="false" ht="23.85" hidden="true" customHeight="false" outlineLevel="0" collapsed="false">
      <c r="A476" s="6" t="n">
        <f aca="false">ROW()-ROW($A$395)+Assumptions!$B$4</f>
        <v>81</v>
      </c>
      <c r="B476" s="18" t="n">
        <f aca="false">MOD(QUOTIENT($A$476,Assumptions!$B$77),2)</f>
        <v>1</v>
      </c>
      <c r="C476" s="18" t="n">
        <f aca="false">MOD(QUOTIENT($A$476,Assumptions!$B$78),2)</f>
        <v>0</v>
      </c>
      <c r="D476" s="18" t="n">
        <f aca="false">MOD(QUOTIENT($A$476,Assumptions!$B$79),2)</f>
        <v>1</v>
      </c>
      <c r="E476" s="18" t="n">
        <f aca="false">MOD(QUOTIENT($A$476,Assumptions!$B$80),2)</f>
        <v>0</v>
      </c>
      <c r="F476" s="18" t="n">
        <f aca="false">MOD(QUOTIENT($A$476,Assumptions!$B$81),2)</f>
        <v>0</v>
      </c>
      <c r="G476" s="18" t="n">
        <f aca="false">MOD(QUOTIENT($A$476,Assumptions!$B$82),2)</f>
        <v>0</v>
      </c>
      <c r="H476" s="18" t="n">
        <f aca="false">MOD(QUOTIENT($A$476,Assumptions!$B$83),2)</f>
        <v>1</v>
      </c>
      <c r="I476" s="18" t="n">
        <f aca="false">IF($B$476=1,MIN(Assumptions!$B$67,MAX(Assumptions!$B$4,Assumptions!$B$26-(Assumptions!$B$4))),Assumptions!$B$4)</f>
        <v>30000000</v>
      </c>
      <c r="J476" s="18" t="n">
        <f aca="false">IF($C$476=1,MIN(Assumptions!$B$66,MAX(Assumptions!$B$4,Assumptions!$B$26-($I$476))),Assumptions!$B$4)</f>
        <v>0</v>
      </c>
      <c r="K476" s="18" t="n">
        <f aca="false">IF($D$476=1,MIN(Assumptions!$B$61,MAX(Assumptions!$B$4,Assumptions!$B$26-($I$476+$J$476))),Assumptions!$B$4)</f>
        <v>100000000</v>
      </c>
      <c r="L476" s="18" t="n">
        <f aca="false">IF($E$476=1,MIN(Assumptions!$B$56,MAX(Assumptions!$B$4,Assumptions!$B$26-($I$476+$J$476+$K$476))),Assumptions!$B$4)</f>
        <v>0</v>
      </c>
      <c r="M476" s="18" t="n">
        <f aca="false">IF($F$476=1,MIN(Assumptions!$B$51,MAX(Assumptions!$B$4,Assumptions!$B$26-($I$476+$J$476+$K$476+$L$476))),Assumptions!$B$4)</f>
        <v>0</v>
      </c>
      <c r="N476" s="18" t="n">
        <f aca="false">IF($G$476=1,MIN(Assumptions!$B$46,MAX(Assumptions!$B$4,Assumptions!$B$26-($I$476+$J$476+$K$476+$L$476+$M$476))),Assumptions!$B$4)</f>
        <v>0</v>
      </c>
      <c r="O476" s="18" t="n">
        <f aca="false">IF($H$476=1,MIN(Assumptions!$B$41,MAX(Assumptions!$B$4,Assumptions!$B$26-($I$476+$J$476+$K$476+$L$476+$M$476+$N$476))),Assumptions!$B$4)</f>
        <v>5000000</v>
      </c>
      <c r="P476" s="18" t="n">
        <f aca="false">$I$476+$J$476+$K$476+$L$476+$M$476+$N$476+$O$476</f>
        <v>135000000</v>
      </c>
      <c r="Q476" s="18" t="n">
        <f aca="false">MAX(Assumptions!$B$4,Assumptions!$B$26-$P$476)</f>
        <v>1865000000</v>
      </c>
      <c r="R476" s="18" t="n">
        <f aca="false">$J$120+$O$120+Assumptions!$B$20+IF($B$476=0,$D$120,Assumptions!$B$4)+IF($C$476=0,$AI$120,Assumptions!$B$4)+IF($D$476=0,$AF$120,Assumptions!$B$4)+IF($E$476=0,$AC$120,Assumptions!$B$4)+IF($F$476=0,$Z$120,Assumptions!$B$4)+IF($G$476=0,$W$120,Assumptions!$B$4)+IF($H$476=0,$T$120,Assumptions!$B$4)</f>
        <v>25813833.1063222</v>
      </c>
      <c r="S476" s="18" t="n">
        <f aca="false">IF($R$476&gt;Assumptions!$B$4,$Q$476/$R$476&gt;Assumptions!$B$13,FALSE())</f>
        <v>1</v>
      </c>
      <c r="T476" s="18" t="n">
        <f aca="false">IF($S$476,($Q$476+Assumptions!$B$14*Assumptions!$B$13)/($R$476+Assumptions!$B$14),IF($R$476&gt;Assumptions!$B$4,$Q$476/$R$476,Assumptions!$B$4))</f>
        <v>65.9571592792572</v>
      </c>
      <c r="U476" s="18" t="n">
        <f aca="false">IF($B$476=1,$I$476,$D$120*$T$476)</f>
        <v>30000000</v>
      </c>
      <c r="V476" s="18" t="n">
        <f aca="false">IF($C$476=1,$J$476,$AI$120*$T$476)</f>
        <v>404536382.442808</v>
      </c>
      <c r="W476" s="18" t="n">
        <f aca="false">IF($D$476=1,$K$476,$AF$120*$T$476)</f>
        <v>100000000</v>
      </c>
      <c r="X476" s="18" t="n">
        <f aca="false">IF($E$476=1,$L$476,$AC$120*$T$476)</f>
        <v>158297182.270217</v>
      </c>
      <c r="Y476" s="18" t="n">
        <f aca="false">IF($F$476=1,$M$476,$Z$120*$T$476)</f>
        <v>197871477.837771</v>
      </c>
      <c r="Z476" s="18" t="n">
        <f aca="false">IF($G$476=1,$N$476,$W$120*$T$476)</f>
        <v>329785796.396286</v>
      </c>
      <c r="AA476" s="18" t="n">
        <f aca="false">IF($H$476=1,$O$476,$T$120*$T$476)</f>
        <v>5000000</v>
      </c>
      <c r="AB476" s="18" t="n">
        <f aca="false">($J$120+$O$120)*$T$476</f>
        <v>18501829.3414607</v>
      </c>
      <c r="AC476" s="18" t="n">
        <f aca="false">Assumptions!$B$20*$T$476</f>
        <v>593614433.513314</v>
      </c>
      <c r="AD476" s="18" t="n">
        <f aca="false">IF($S$476,Assumptions!$B$14*($T$476-Assumptions!$B$13),Assumptions!$B$4)</f>
        <v>162392898.198143</v>
      </c>
      <c r="AE476" s="18" t="n">
        <f aca="false">$U$476+$V$476+$W$476+$X$476+$Y$476+$Z$476+$AA$476+$AB$476+$AC$476+$AD$476</f>
        <v>2000000000</v>
      </c>
      <c r="AF476" s="18" t="n">
        <f aca="false">IF(AND(IF($B$476=1,$U$476&gt;=INDEX($U$395:$U$522,1+$A$476-Assumptions!$B$77),$U$476&gt;INDEX($U$395:$U$522,1+$A$476+Assumptions!$B$77)),IF($C$476=1,$V$476&gt;=INDEX($V$395:$V$522,1+$A$476-Assumptions!$B$78),$V$476&gt;INDEX($V$395:$V$522,1+$A$476+Assumptions!$B$78)),IF($D$476=1,$W$476&gt;=INDEX($W$395:$W$522,1+$A$476-Assumptions!$B$79),$W$476&gt;INDEX($W$395:$W$522,1+$A$476+Assumptions!$B$79)),IF($E$476=1,$X$476&gt;=INDEX($X$395:$X$522,1+$A$476-Assumptions!$B$80),$X$476&gt;INDEX($X$395:$X$522,1+$A$476+Assumptions!$B$80)),IF($F$476=1,$Y$476&gt;=INDEX($Y$395:$Y$522,1+$A$476-Assumptions!$B$81),$Y$476&gt;INDEX($Y$395:$Y$522,1+$A$476+Assumptions!$B$81)),IF($G$476=1,$Z$476&gt;=INDEX($Z$395:$Z$522,1+$A$476-Assumptions!$B$82),$Z$476&gt;INDEX($Z$395:$Z$522,1+$A$476+Assumptions!$B$82)),IF($H$476=1,$AA$476&gt;=INDEX($AA$395:$AA$522,1+$A$476-Assumptions!$B$83),$AA$476&gt;INDEX($AA$395:$AA$522,1+$A$476+Assumptions!$B$83))),1,0)</f>
        <v>0</v>
      </c>
      <c r="AG476" s="16"/>
      <c r="AH476" s="16"/>
      <c r="AI476" s="16"/>
    </row>
    <row r="477" customFormat="false" ht="23.85" hidden="true" customHeight="false" outlineLevel="0" collapsed="false">
      <c r="A477" s="6" t="n">
        <f aca="false">ROW()-ROW($A$395)+Assumptions!$B$4</f>
        <v>82</v>
      </c>
      <c r="B477" s="18" t="n">
        <f aca="false">MOD(QUOTIENT($A$477,Assumptions!$B$77),2)</f>
        <v>1</v>
      </c>
      <c r="C477" s="18" t="n">
        <f aca="false">MOD(QUOTIENT($A$477,Assumptions!$B$78),2)</f>
        <v>0</v>
      </c>
      <c r="D477" s="18" t="n">
        <f aca="false">MOD(QUOTIENT($A$477,Assumptions!$B$79),2)</f>
        <v>1</v>
      </c>
      <c r="E477" s="18" t="n">
        <f aca="false">MOD(QUOTIENT($A$477,Assumptions!$B$80),2)</f>
        <v>0</v>
      </c>
      <c r="F477" s="18" t="n">
        <f aca="false">MOD(QUOTIENT($A$477,Assumptions!$B$81),2)</f>
        <v>0</v>
      </c>
      <c r="G477" s="18" t="n">
        <f aca="false">MOD(QUOTIENT($A$477,Assumptions!$B$82),2)</f>
        <v>1</v>
      </c>
      <c r="H477" s="18" t="n">
        <f aca="false">MOD(QUOTIENT($A$477,Assumptions!$B$83),2)</f>
        <v>0</v>
      </c>
      <c r="I477" s="18" t="n">
        <f aca="false">IF($B$477=1,MIN(Assumptions!$B$67,MAX(Assumptions!$B$4,Assumptions!$B$26-(Assumptions!$B$4))),Assumptions!$B$4)</f>
        <v>30000000</v>
      </c>
      <c r="J477" s="18" t="n">
        <f aca="false">IF($C$477=1,MIN(Assumptions!$B$66,MAX(Assumptions!$B$4,Assumptions!$B$26-($I$477))),Assumptions!$B$4)</f>
        <v>0</v>
      </c>
      <c r="K477" s="18" t="n">
        <f aca="false">IF($D$477=1,MIN(Assumptions!$B$61,MAX(Assumptions!$B$4,Assumptions!$B$26-($I$477+$J$477))),Assumptions!$B$4)</f>
        <v>100000000</v>
      </c>
      <c r="L477" s="18" t="n">
        <f aca="false">IF($E$477=1,MIN(Assumptions!$B$56,MAX(Assumptions!$B$4,Assumptions!$B$26-($I$477+$J$477+$K$477))),Assumptions!$B$4)</f>
        <v>0</v>
      </c>
      <c r="M477" s="18" t="n">
        <f aca="false">IF($F$477=1,MIN(Assumptions!$B$51,MAX(Assumptions!$B$4,Assumptions!$B$26-($I$477+$J$477+$K$477+$L$477))),Assumptions!$B$4)</f>
        <v>0</v>
      </c>
      <c r="N477" s="18" t="n">
        <f aca="false">IF($G$477=1,MIN(Assumptions!$B$46,MAX(Assumptions!$B$4,Assumptions!$B$26-($I$477+$J$477+$K$477+$L$477+$M$477))),Assumptions!$B$4)</f>
        <v>15000000</v>
      </c>
      <c r="O477" s="18" t="n">
        <f aca="false">IF($H$477=1,MIN(Assumptions!$B$41,MAX(Assumptions!$B$4,Assumptions!$B$26-($I$477+$J$477+$K$477+$L$477+$M$477+$N$477))),Assumptions!$B$4)</f>
        <v>0</v>
      </c>
      <c r="P477" s="18" t="n">
        <f aca="false">$I$477+$J$477+$K$477+$L$477+$M$477+$N$477+$O$477</f>
        <v>145000000</v>
      </c>
      <c r="Q477" s="18" t="n">
        <f aca="false">MAX(Assumptions!$B$4,Assumptions!$B$26-$P$477)</f>
        <v>1855000000</v>
      </c>
      <c r="R477" s="18" t="n">
        <f aca="false">$J$120+$O$120+Assumptions!$B$20+IF($B$477=0,$D$120,Assumptions!$B$4)+IF($C$477=0,$AI$120,Assumptions!$B$4)+IF($D$477=0,$AF$120,Assumptions!$B$4)+IF($E$477=0,$AC$120,Assumptions!$B$4)+IF($F$477=0,$Z$120,Assumptions!$B$4)+IF($G$477=0,$W$120,Assumptions!$B$4)+IF($H$477=0,$T$120,Assumptions!$B$4)</f>
        <v>25813833.1063222</v>
      </c>
      <c r="S477" s="18" t="n">
        <f aca="false">IF($R$477&gt;Assumptions!$B$4,$Q$477/$R$477&gt;Assumptions!$B$13,FALSE())</f>
        <v>1</v>
      </c>
      <c r="T477" s="18" t="n">
        <f aca="false">IF($S$477,($Q$477+Assumptions!$B$14*Assumptions!$B$13)/($R$477+Assumptions!$B$14),IF($R$477&gt;Assumptions!$B$4,$Q$477/$R$477,Assumptions!$B$4))</f>
        <v>65.6039750260884</v>
      </c>
      <c r="U477" s="18" t="n">
        <f aca="false">IF($B$477=1,$I$477,$D$120*$T$477)</f>
        <v>30000000</v>
      </c>
      <c r="V477" s="18" t="n">
        <f aca="false">IF($C$477=1,$J$477,$AI$120*$T$477)</f>
        <v>402370190.301213</v>
      </c>
      <c r="W477" s="18" t="n">
        <f aca="false">IF($D$477=1,$K$477,$AF$120*$T$477)</f>
        <v>100000000</v>
      </c>
      <c r="X477" s="18" t="n">
        <f aca="false">IF($E$477=1,$L$477,$AC$120*$T$477)</f>
        <v>157449540.062612</v>
      </c>
      <c r="Y477" s="18" t="n">
        <f aca="false">IF($F$477=1,$M$477,$Z$120*$T$477)</f>
        <v>196811925.078265</v>
      </c>
      <c r="Z477" s="18" t="n">
        <f aca="false">IF($G$477=1,$N$477,$W$120*$T$477)</f>
        <v>15000000</v>
      </c>
      <c r="AA477" s="18" t="n">
        <f aca="false">IF($H$477=1,$O$477,$T$120*$T$477)</f>
        <v>328019875.130442</v>
      </c>
      <c r="AB477" s="18" t="n">
        <f aca="false">($J$120+$O$120)*$T$477</f>
        <v>18402756.6274502</v>
      </c>
      <c r="AC477" s="18" t="n">
        <f aca="false">Assumptions!$B$20*$T$477</f>
        <v>590435775.234796</v>
      </c>
      <c r="AD477" s="18" t="n">
        <f aca="false">IF($S$477,Assumptions!$B$14*($T$477-Assumptions!$B$13),Assumptions!$B$4)</f>
        <v>161509937.565221</v>
      </c>
      <c r="AE477" s="18" t="n">
        <f aca="false">$U$477+$V$477+$W$477+$X$477+$Y$477+$Z$477+$AA$477+$AB$477+$AC$477+$AD$477</f>
        <v>2000000000</v>
      </c>
      <c r="AF477" s="18" t="n">
        <f aca="false">IF(AND(IF($B$477=1,$U$477&gt;=INDEX($U$395:$U$522,1+$A$477-Assumptions!$B$77),$U$477&gt;INDEX($U$395:$U$522,1+$A$477+Assumptions!$B$77)),IF($C$477=1,$V$477&gt;=INDEX($V$395:$V$522,1+$A$477-Assumptions!$B$78),$V$477&gt;INDEX($V$395:$V$522,1+$A$477+Assumptions!$B$78)),IF($D$477=1,$W$477&gt;=INDEX($W$395:$W$522,1+$A$477-Assumptions!$B$79),$W$477&gt;INDEX($W$395:$W$522,1+$A$477+Assumptions!$B$79)),IF($E$477=1,$X$477&gt;=INDEX($X$395:$X$522,1+$A$477-Assumptions!$B$80),$X$477&gt;INDEX($X$395:$X$522,1+$A$477+Assumptions!$B$80)),IF($F$477=1,$Y$477&gt;=INDEX($Y$395:$Y$522,1+$A$477-Assumptions!$B$81),$Y$477&gt;INDEX($Y$395:$Y$522,1+$A$477+Assumptions!$B$81)),IF($G$477=1,$Z$477&gt;=INDEX($Z$395:$Z$522,1+$A$477-Assumptions!$B$82),$Z$477&gt;INDEX($Z$395:$Z$522,1+$A$477+Assumptions!$B$82)),IF($H$477=1,$AA$477&gt;=INDEX($AA$395:$AA$522,1+$A$477-Assumptions!$B$83),$AA$477&gt;INDEX($AA$395:$AA$522,1+$A$477+Assumptions!$B$83))),1,0)</f>
        <v>0</v>
      </c>
      <c r="AG477" s="16"/>
      <c r="AH477" s="16"/>
      <c r="AI477" s="16"/>
    </row>
    <row r="478" customFormat="false" ht="23.85" hidden="true" customHeight="false" outlineLevel="0" collapsed="false">
      <c r="A478" s="6" t="n">
        <f aca="false">ROW()-ROW($A$395)+Assumptions!$B$4</f>
        <v>83</v>
      </c>
      <c r="B478" s="18" t="n">
        <f aca="false">MOD(QUOTIENT($A$478,Assumptions!$B$77),2)</f>
        <v>1</v>
      </c>
      <c r="C478" s="18" t="n">
        <f aca="false">MOD(QUOTIENT($A$478,Assumptions!$B$78),2)</f>
        <v>0</v>
      </c>
      <c r="D478" s="18" t="n">
        <f aca="false">MOD(QUOTIENT($A$478,Assumptions!$B$79),2)</f>
        <v>1</v>
      </c>
      <c r="E478" s="18" t="n">
        <f aca="false">MOD(QUOTIENT($A$478,Assumptions!$B$80),2)</f>
        <v>0</v>
      </c>
      <c r="F478" s="18" t="n">
        <f aca="false">MOD(QUOTIENT($A$478,Assumptions!$B$81),2)</f>
        <v>0</v>
      </c>
      <c r="G478" s="18" t="n">
        <f aca="false">MOD(QUOTIENT($A$478,Assumptions!$B$82),2)</f>
        <v>1</v>
      </c>
      <c r="H478" s="18" t="n">
        <f aca="false">MOD(QUOTIENT($A$478,Assumptions!$B$83),2)</f>
        <v>1</v>
      </c>
      <c r="I478" s="18" t="n">
        <f aca="false">IF($B$478=1,MIN(Assumptions!$B$67,MAX(Assumptions!$B$4,Assumptions!$B$26-(Assumptions!$B$4))),Assumptions!$B$4)</f>
        <v>30000000</v>
      </c>
      <c r="J478" s="18" t="n">
        <f aca="false">IF($C$478=1,MIN(Assumptions!$B$66,MAX(Assumptions!$B$4,Assumptions!$B$26-($I$478))),Assumptions!$B$4)</f>
        <v>0</v>
      </c>
      <c r="K478" s="18" t="n">
        <f aca="false">IF($D$478=1,MIN(Assumptions!$B$61,MAX(Assumptions!$B$4,Assumptions!$B$26-($I$478+$J$478))),Assumptions!$B$4)</f>
        <v>100000000</v>
      </c>
      <c r="L478" s="18" t="n">
        <f aca="false">IF($E$478=1,MIN(Assumptions!$B$56,MAX(Assumptions!$B$4,Assumptions!$B$26-($I$478+$J$478+$K$478))),Assumptions!$B$4)</f>
        <v>0</v>
      </c>
      <c r="M478" s="18" t="n">
        <f aca="false">IF($F$478=1,MIN(Assumptions!$B$51,MAX(Assumptions!$B$4,Assumptions!$B$26-($I$478+$J$478+$K$478+$L$478))),Assumptions!$B$4)</f>
        <v>0</v>
      </c>
      <c r="N478" s="18" t="n">
        <f aca="false">IF($G$478=1,MIN(Assumptions!$B$46,MAX(Assumptions!$B$4,Assumptions!$B$26-($I$478+$J$478+$K$478+$L$478+$M$478))),Assumptions!$B$4)</f>
        <v>15000000</v>
      </c>
      <c r="O478" s="18" t="n">
        <f aca="false">IF($H$478=1,MIN(Assumptions!$B$41,MAX(Assumptions!$B$4,Assumptions!$B$26-($I$478+$J$478+$K$478+$L$478+$M$478+$N$478))),Assumptions!$B$4)</f>
        <v>5000000</v>
      </c>
      <c r="P478" s="18" t="n">
        <f aca="false">$I$478+$J$478+$K$478+$L$478+$M$478+$N$478+$O$478</f>
        <v>150000000</v>
      </c>
      <c r="Q478" s="18" t="n">
        <f aca="false">MAX(Assumptions!$B$4,Assumptions!$B$26-$P$478)</f>
        <v>1850000000</v>
      </c>
      <c r="R478" s="18" t="n">
        <f aca="false">$J$120+$O$120+Assumptions!$B$20+IF($B$478=0,$D$120,Assumptions!$B$4)+IF($C$478=0,$AI$120,Assumptions!$B$4)+IF($D$478=0,$AF$120,Assumptions!$B$4)+IF($E$478=0,$AC$120,Assumptions!$B$4)+IF($F$478=0,$Z$120,Assumptions!$B$4)+IF($G$478=0,$W$120,Assumptions!$B$4)+IF($H$478=0,$T$120,Assumptions!$B$4)</f>
        <v>20813833.1063222</v>
      </c>
      <c r="S478" s="18" t="n">
        <f aca="false">IF($R$478&gt;Assumptions!$B$4,$Q$478/$R$478&gt;Assumptions!$B$13,FALSE())</f>
        <v>1</v>
      </c>
      <c r="T478" s="18" t="n">
        <f aca="false">IF($S$478,($Q$478+Assumptions!$B$14*Assumptions!$B$13)/($R$478+Assumptions!$B$14),IF($R$478&gt;Assumptions!$B$4,$Q$478/$R$478,Assumptions!$B$4))</f>
        <v>79.4592631572729</v>
      </c>
      <c r="U478" s="18" t="n">
        <f aca="false">IF($B$478=1,$I$478,$D$120*$T$478)</f>
        <v>30000000</v>
      </c>
      <c r="V478" s="18" t="n">
        <f aca="false">IF($C$478=1,$J$478,$AI$120*$T$478)</f>
        <v>487349109.94451</v>
      </c>
      <c r="W478" s="18" t="n">
        <f aca="false">IF($D$478=1,$K$478,$AF$120*$T$478)</f>
        <v>100000000</v>
      </c>
      <c r="X478" s="18" t="n">
        <f aca="false">IF($E$478=1,$L$478,$AC$120*$T$478)</f>
        <v>190702231.577455</v>
      </c>
      <c r="Y478" s="18" t="n">
        <f aca="false">IF($F$478=1,$M$478,$Z$120*$T$478)</f>
        <v>238377789.471819</v>
      </c>
      <c r="Z478" s="18" t="n">
        <f aca="false">IF($G$478=1,$N$478,$W$120*$T$478)</f>
        <v>15000000</v>
      </c>
      <c r="AA478" s="18" t="n">
        <f aca="false">IF($H$478=1,$O$478,$T$120*$T$478)</f>
        <v>5000000</v>
      </c>
      <c r="AB478" s="18" t="n">
        <f aca="false">($J$120+$O$120)*$T$478</f>
        <v>22289342.6975777</v>
      </c>
      <c r="AC478" s="18" t="n">
        <f aca="false">Assumptions!$B$20*$T$478</f>
        <v>715133368.415456</v>
      </c>
      <c r="AD478" s="18" t="n">
        <f aca="false">IF($S$478,Assumptions!$B$14*($T$478-Assumptions!$B$13),Assumptions!$B$4)</f>
        <v>196148157.893182</v>
      </c>
      <c r="AE478" s="18" t="n">
        <f aca="false">$U$478+$V$478+$W$478+$X$478+$Y$478+$Z$478+$AA$478+$AB$478+$AC$478+$AD$478</f>
        <v>2000000000</v>
      </c>
      <c r="AF478" s="18" t="n">
        <f aca="false">IF(AND(IF($B$478=1,$U$478&gt;=INDEX($U$395:$U$522,1+$A$478-Assumptions!$B$77),$U$478&gt;INDEX($U$395:$U$522,1+$A$478+Assumptions!$B$77)),IF($C$478=1,$V$478&gt;=INDEX($V$395:$V$522,1+$A$478-Assumptions!$B$78),$V$478&gt;INDEX($V$395:$V$522,1+$A$478+Assumptions!$B$78)),IF($D$478=1,$W$478&gt;=INDEX($W$395:$W$522,1+$A$478-Assumptions!$B$79),$W$478&gt;INDEX($W$395:$W$522,1+$A$478+Assumptions!$B$79)),IF($E$478=1,$X$478&gt;=INDEX($X$395:$X$522,1+$A$478-Assumptions!$B$80),$X$478&gt;INDEX($X$395:$X$522,1+$A$478+Assumptions!$B$80)),IF($F$478=1,$Y$478&gt;=INDEX($Y$395:$Y$522,1+$A$478-Assumptions!$B$81),$Y$478&gt;INDEX($Y$395:$Y$522,1+$A$478+Assumptions!$B$81)),IF($G$478=1,$Z$478&gt;=INDEX($Z$395:$Z$522,1+$A$478-Assumptions!$B$82),$Z$478&gt;INDEX($Z$395:$Z$522,1+$A$478+Assumptions!$B$82)),IF($H$478=1,$AA$478&gt;=INDEX($AA$395:$AA$522,1+$A$478-Assumptions!$B$83),$AA$478&gt;INDEX($AA$395:$AA$522,1+$A$478+Assumptions!$B$83))),1,0)</f>
        <v>0</v>
      </c>
      <c r="AG478" s="16"/>
      <c r="AH478" s="16"/>
      <c r="AI478" s="16"/>
    </row>
    <row r="479" customFormat="false" ht="23.85" hidden="true" customHeight="false" outlineLevel="0" collapsed="false">
      <c r="A479" s="6" t="n">
        <f aca="false">ROW()-ROW($A$395)+Assumptions!$B$4</f>
        <v>84</v>
      </c>
      <c r="B479" s="18" t="n">
        <f aca="false">MOD(QUOTIENT($A$479,Assumptions!$B$77),2)</f>
        <v>1</v>
      </c>
      <c r="C479" s="18" t="n">
        <f aca="false">MOD(QUOTIENT($A$479,Assumptions!$B$78),2)</f>
        <v>0</v>
      </c>
      <c r="D479" s="18" t="n">
        <f aca="false">MOD(QUOTIENT($A$479,Assumptions!$B$79),2)</f>
        <v>1</v>
      </c>
      <c r="E479" s="18" t="n">
        <f aca="false">MOD(QUOTIENT($A$479,Assumptions!$B$80),2)</f>
        <v>0</v>
      </c>
      <c r="F479" s="18" t="n">
        <f aca="false">MOD(QUOTIENT($A$479,Assumptions!$B$81),2)</f>
        <v>1</v>
      </c>
      <c r="G479" s="18" t="n">
        <f aca="false">MOD(QUOTIENT($A$479,Assumptions!$B$82),2)</f>
        <v>0</v>
      </c>
      <c r="H479" s="18" t="n">
        <f aca="false">MOD(QUOTIENT($A$479,Assumptions!$B$83),2)</f>
        <v>0</v>
      </c>
      <c r="I479" s="18" t="n">
        <f aca="false">IF($B$479=1,MIN(Assumptions!$B$67,MAX(Assumptions!$B$4,Assumptions!$B$26-(Assumptions!$B$4))),Assumptions!$B$4)</f>
        <v>30000000</v>
      </c>
      <c r="J479" s="18" t="n">
        <f aca="false">IF($C$479=1,MIN(Assumptions!$B$66,MAX(Assumptions!$B$4,Assumptions!$B$26-($I$479))),Assumptions!$B$4)</f>
        <v>0</v>
      </c>
      <c r="K479" s="18" t="n">
        <f aca="false">IF($D$479=1,MIN(Assumptions!$B$61,MAX(Assumptions!$B$4,Assumptions!$B$26-($I$479+$J$479))),Assumptions!$B$4)</f>
        <v>100000000</v>
      </c>
      <c r="L479" s="18" t="n">
        <f aca="false">IF($E$479=1,MIN(Assumptions!$B$56,MAX(Assumptions!$B$4,Assumptions!$B$26-($I$479+$J$479+$K$479))),Assumptions!$B$4)</f>
        <v>0</v>
      </c>
      <c r="M479" s="18" t="n">
        <f aca="false">IF($F$479=1,MIN(Assumptions!$B$51,MAX(Assumptions!$B$4,Assumptions!$B$26-($I$479+$J$479+$K$479+$L$479))),Assumptions!$B$4)</f>
        <v>30000000</v>
      </c>
      <c r="N479" s="18" t="n">
        <f aca="false">IF($G$479=1,MIN(Assumptions!$B$46,MAX(Assumptions!$B$4,Assumptions!$B$26-($I$479+$J$479+$K$479+$L$479+$M$479))),Assumptions!$B$4)</f>
        <v>0</v>
      </c>
      <c r="O479" s="18" t="n">
        <f aca="false">IF($H$479=1,MIN(Assumptions!$B$41,MAX(Assumptions!$B$4,Assumptions!$B$26-($I$479+$J$479+$K$479+$L$479+$M$479+$N$479))),Assumptions!$B$4)</f>
        <v>0</v>
      </c>
      <c r="P479" s="18" t="n">
        <f aca="false">$I$479+$J$479+$K$479+$L$479+$M$479+$N$479+$O$479</f>
        <v>160000000</v>
      </c>
      <c r="Q479" s="18" t="n">
        <f aca="false">MAX(Assumptions!$B$4,Assumptions!$B$26-$P$479)</f>
        <v>1840000000</v>
      </c>
      <c r="R479" s="18" t="n">
        <f aca="false">$J$120+$O$120+Assumptions!$B$20+IF($B$479=0,$D$120,Assumptions!$B$4)+IF($C$479=0,$AI$120,Assumptions!$B$4)+IF($D$479=0,$AF$120,Assumptions!$B$4)+IF($E$479=0,$AC$120,Assumptions!$B$4)+IF($F$479=0,$Z$120,Assumptions!$B$4)+IF($G$479=0,$W$120,Assumptions!$B$4)+IF($H$479=0,$T$120,Assumptions!$B$4)</f>
        <v>27813833.1063222</v>
      </c>
      <c r="S479" s="18" t="n">
        <f aca="false">IF($R$479&gt;Assumptions!$B$4,$Q$479/$R$479&gt;Assumptions!$B$13,FALSE())</f>
        <v>1</v>
      </c>
      <c r="T479" s="18" t="n">
        <f aca="false">IF($S$479,($Q$479+Assumptions!$B$14*Assumptions!$B$13)/($R$479+Assumptions!$B$14),IF($R$479&gt;Assumptions!$B$4,$Q$479/$R$479,Assumptions!$B$4))</f>
        <v>60.7808320886919</v>
      </c>
      <c r="U479" s="18" t="n">
        <f aca="false">IF($B$479=1,$I$479,$D$120*$T$479)</f>
        <v>30000000</v>
      </c>
      <c r="V479" s="18" t="n">
        <f aca="false">IF($C$479=1,$J$479,$AI$120*$T$479)</f>
        <v>372788309.922799</v>
      </c>
      <c r="W479" s="18" t="n">
        <f aca="false">IF($D$479=1,$K$479,$AF$120*$T$479)</f>
        <v>100000000</v>
      </c>
      <c r="X479" s="18" t="n">
        <f aca="false">IF($E$479=1,$L$479,$AC$120*$T$479)</f>
        <v>145873997.01286</v>
      </c>
      <c r="Y479" s="18" t="n">
        <f aca="false">IF($F$479=1,$M$479,$Z$120*$T$479)</f>
        <v>30000000</v>
      </c>
      <c r="Z479" s="18" t="n">
        <f aca="false">IF($G$479=1,$N$479,$W$120*$T$479)</f>
        <v>303904160.443459</v>
      </c>
      <c r="AA479" s="18" t="n">
        <f aca="false">IF($H$479=1,$O$479,$T$120*$T$479)</f>
        <v>303904160.443459</v>
      </c>
      <c r="AB479" s="18" t="n">
        <f aca="false">($J$120+$O$120)*$T$479</f>
        <v>17049803.1574658</v>
      </c>
      <c r="AC479" s="18" t="n">
        <f aca="false">Assumptions!$B$20*$T$479</f>
        <v>547027488.798227</v>
      </c>
      <c r="AD479" s="18" t="n">
        <f aca="false">IF($S$479,Assumptions!$B$14*($T$479-Assumptions!$B$13),Assumptions!$B$4)</f>
        <v>149452080.22173</v>
      </c>
      <c r="AE479" s="18" t="n">
        <f aca="false">$U$479+$V$479+$W$479+$X$479+$Y$479+$Z$479+$AA$479+$AB$479+$AC$479+$AD$479</f>
        <v>2000000000</v>
      </c>
      <c r="AF479" s="18" t="n">
        <f aca="false">IF(AND(IF($B$479=1,$U$479&gt;=INDEX($U$395:$U$522,1+$A$479-Assumptions!$B$77),$U$479&gt;INDEX($U$395:$U$522,1+$A$479+Assumptions!$B$77)),IF($C$479=1,$V$479&gt;=INDEX($V$395:$V$522,1+$A$479-Assumptions!$B$78),$V$479&gt;INDEX($V$395:$V$522,1+$A$479+Assumptions!$B$78)),IF($D$479=1,$W$479&gt;=INDEX($W$395:$W$522,1+$A$479-Assumptions!$B$79),$W$479&gt;INDEX($W$395:$W$522,1+$A$479+Assumptions!$B$79)),IF($E$479=1,$X$479&gt;=INDEX($X$395:$X$522,1+$A$479-Assumptions!$B$80),$X$479&gt;INDEX($X$395:$X$522,1+$A$479+Assumptions!$B$80)),IF($F$479=1,$Y$479&gt;=INDEX($Y$395:$Y$522,1+$A$479-Assumptions!$B$81),$Y$479&gt;INDEX($Y$395:$Y$522,1+$A$479+Assumptions!$B$81)),IF($G$479=1,$Z$479&gt;=INDEX($Z$395:$Z$522,1+$A$479-Assumptions!$B$82),$Z$479&gt;INDEX($Z$395:$Z$522,1+$A$479+Assumptions!$B$82)),IF($H$479=1,$AA$479&gt;=INDEX($AA$395:$AA$522,1+$A$479-Assumptions!$B$83),$AA$479&gt;INDEX($AA$395:$AA$522,1+$A$479+Assumptions!$B$83))),1,0)</f>
        <v>0</v>
      </c>
      <c r="AG479" s="16"/>
      <c r="AH479" s="16"/>
      <c r="AI479" s="16"/>
    </row>
    <row r="480" customFormat="false" ht="23.85" hidden="true" customHeight="false" outlineLevel="0" collapsed="false">
      <c r="A480" s="6" t="n">
        <f aca="false">ROW()-ROW($A$395)+Assumptions!$B$4</f>
        <v>85</v>
      </c>
      <c r="B480" s="18" t="n">
        <f aca="false">MOD(QUOTIENT($A$480,Assumptions!$B$77),2)</f>
        <v>1</v>
      </c>
      <c r="C480" s="18" t="n">
        <f aca="false">MOD(QUOTIENT($A$480,Assumptions!$B$78),2)</f>
        <v>0</v>
      </c>
      <c r="D480" s="18" t="n">
        <f aca="false">MOD(QUOTIENT($A$480,Assumptions!$B$79),2)</f>
        <v>1</v>
      </c>
      <c r="E480" s="18" t="n">
        <f aca="false">MOD(QUOTIENT($A$480,Assumptions!$B$80),2)</f>
        <v>0</v>
      </c>
      <c r="F480" s="18" t="n">
        <f aca="false">MOD(QUOTIENT($A$480,Assumptions!$B$81),2)</f>
        <v>1</v>
      </c>
      <c r="G480" s="18" t="n">
        <f aca="false">MOD(QUOTIENT($A$480,Assumptions!$B$82),2)</f>
        <v>0</v>
      </c>
      <c r="H480" s="18" t="n">
        <f aca="false">MOD(QUOTIENT($A$480,Assumptions!$B$83),2)</f>
        <v>1</v>
      </c>
      <c r="I480" s="18" t="n">
        <f aca="false">IF($B$480=1,MIN(Assumptions!$B$67,MAX(Assumptions!$B$4,Assumptions!$B$26-(Assumptions!$B$4))),Assumptions!$B$4)</f>
        <v>30000000</v>
      </c>
      <c r="J480" s="18" t="n">
        <f aca="false">IF($C$480=1,MIN(Assumptions!$B$66,MAX(Assumptions!$B$4,Assumptions!$B$26-($I$480))),Assumptions!$B$4)</f>
        <v>0</v>
      </c>
      <c r="K480" s="18" t="n">
        <f aca="false">IF($D$480=1,MIN(Assumptions!$B$61,MAX(Assumptions!$B$4,Assumptions!$B$26-($I$480+$J$480))),Assumptions!$B$4)</f>
        <v>100000000</v>
      </c>
      <c r="L480" s="18" t="n">
        <f aca="false">IF($E$480=1,MIN(Assumptions!$B$56,MAX(Assumptions!$B$4,Assumptions!$B$26-($I$480+$J$480+$K$480))),Assumptions!$B$4)</f>
        <v>0</v>
      </c>
      <c r="M480" s="18" t="n">
        <f aca="false">IF($F$480=1,MIN(Assumptions!$B$51,MAX(Assumptions!$B$4,Assumptions!$B$26-($I$480+$J$480+$K$480+$L$480))),Assumptions!$B$4)</f>
        <v>30000000</v>
      </c>
      <c r="N480" s="18" t="n">
        <f aca="false">IF($G$480=1,MIN(Assumptions!$B$46,MAX(Assumptions!$B$4,Assumptions!$B$26-($I$480+$J$480+$K$480+$L$480+$M$480))),Assumptions!$B$4)</f>
        <v>0</v>
      </c>
      <c r="O480" s="18" t="n">
        <f aca="false">IF($H$480=1,MIN(Assumptions!$B$41,MAX(Assumptions!$B$4,Assumptions!$B$26-($I$480+$J$480+$K$480+$L$480+$M$480+$N$480))),Assumptions!$B$4)</f>
        <v>5000000</v>
      </c>
      <c r="P480" s="18" t="n">
        <f aca="false">$I$480+$J$480+$K$480+$L$480+$M$480+$N$480+$O$480</f>
        <v>165000000</v>
      </c>
      <c r="Q480" s="18" t="n">
        <f aca="false">MAX(Assumptions!$B$4,Assumptions!$B$26-$P$480)</f>
        <v>1835000000</v>
      </c>
      <c r="R480" s="18" t="n">
        <f aca="false">$J$120+$O$120+Assumptions!$B$20+IF($B$480=0,$D$120,Assumptions!$B$4)+IF($C$480=0,$AI$120,Assumptions!$B$4)+IF($D$480=0,$AF$120,Assumptions!$B$4)+IF($E$480=0,$AC$120,Assumptions!$B$4)+IF($F$480=0,$Z$120,Assumptions!$B$4)+IF($G$480=0,$W$120,Assumptions!$B$4)+IF($H$480=0,$T$120,Assumptions!$B$4)</f>
        <v>22813833.1063222</v>
      </c>
      <c r="S480" s="18" t="n">
        <f aca="false">IF($R$480&gt;Assumptions!$B$4,$Q$480/$R$480&gt;Assumptions!$B$13,FALSE())</f>
        <v>1</v>
      </c>
      <c r="T480" s="18" t="n">
        <f aca="false">IF($S$480,($Q$480+Assumptions!$B$14*Assumptions!$B$13)/($R$480+Assumptions!$B$14),IF($R$480&gt;Assumptions!$B$4,$Q$480/$R$480,Assumptions!$B$4))</f>
        <v>72.5887696376207</v>
      </c>
      <c r="U480" s="18" t="n">
        <f aca="false">IF($B$480=1,$I$480,$D$120*$T$480)</f>
        <v>30000000</v>
      </c>
      <c r="V480" s="18" t="n">
        <f aca="false">IF($C$480=1,$J$480,$AI$120*$T$480)</f>
        <v>445210172.725136</v>
      </c>
      <c r="W480" s="18" t="n">
        <f aca="false">IF($D$480=1,$K$480,$AF$120*$T$480)</f>
        <v>100000000</v>
      </c>
      <c r="X480" s="18" t="n">
        <f aca="false">IF($E$480=1,$L$480,$AC$120*$T$480)</f>
        <v>174213047.13029</v>
      </c>
      <c r="Y480" s="18" t="n">
        <f aca="false">IF($F$480=1,$M$480,$Z$120*$T$480)</f>
        <v>30000000</v>
      </c>
      <c r="Z480" s="18" t="n">
        <f aca="false">IF($G$480=1,$N$480,$W$120*$T$480)</f>
        <v>362943848.188103</v>
      </c>
      <c r="AA480" s="18" t="n">
        <f aca="false">IF($H$480=1,$O$480,$T$120*$T$480)</f>
        <v>5000000</v>
      </c>
      <c r="AB480" s="18" t="n">
        <f aca="false">($J$120+$O$120)*$T$480</f>
        <v>20362081.1238338</v>
      </c>
      <c r="AC480" s="18" t="n">
        <f aca="false">Assumptions!$B$20*$T$480</f>
        <v>653298926.738586</v>
      </c>
      <c r="AD480" s="18" t="n">
        <f aca="false">IF($S$480,Assumptions!$B$14*($T$480-Assumptions!$B$13),Assumptions!$B$4)</f>
        <v>178971924.094052</v>
      </c>
      <c r="AE480" s="18" t="n">
        <f aca="false">$U$480+$V$480+$W$480+$X$480+$Y$480+$Z$480+$AA$480+$AB$480+$AC$480+$AD$480</f>
        <v>2000000000</v>
      </c>
      <c r="AF480" s="18" t="n">
        <f aca="false">IF(AND(IF($B$480=1,$U$480&gt;=INDEX($U$395:$U$522,1+$A$480-Assumptions!$B$77),$U$480&gt;INDEX($U$395:$U$522,1+$A$480+Assumptions!$B$77)),IF($C$480=1,$V$480&gt;=INDEX($V$395:$V$522,1+$A$480-Assumptions!$B$78),$V$480&gt;INDEX($V$395:$V$522,1+$A$480+Assumptions!$B$78)),IF($D$480=1,$W$480&gt;=INDEX($W$395:$W$522,1+$A$480-Assumptions!$B$79),$W$480&gt;INDEX($W$395:$W$522,1+$A$480+Assumptions!$B$79)),IF($E$480=1,$X$480&gt;=INDEX($X$395:$X$522,1+$A$480-Assumptions!$B$80),$X$480&gt;INDEX($X$395:$X$522,1+$A$480+Assumptions!$B$80)),IF($F$480=1,$Y$480&gt;=INDEX($Y$395:$Y$522,1+$A$480-Assumptions!$B$81),$Y$480&gt;INDEX($Y$395:$Y$522,1+$A$480+Assumptions!$B$81)),IF($G$480=1,$Z$480&gt;=INDEX($Z$395:$Z$522,1+$A$480-Assumptions!$B$82),$Z$480&gt;INDEX($Z$395:$Z$522,1+$A$480+Assumptions!$B$82)),IF($H$480=1,$AA$480&gt;=INDEX($AA$395:$AA$522,1+$A$480-Assumptions!$B$83),$AA$480&gt;INDEX($AA$395:$AA$522,1+$A$480+Assumptions!$B$83))),1,0)</f>
        <v>0</v>
      </c>
      <c r="AG480" s="16"/>
      <c r="AH480" s="16"/>
      <c r="AI480" s="16"/>
    </row>
    <row r="481" customFormat="false" ht="23.85" hidden="true" customHeight="false" outlineLevel="0" collapsed="false">
      <c r="A481" s="6" t="n">
        <f aca="false">ROW()-ROW($A$395)+Assumptions!$B$4</f>
        <v>86</v>
      </c>
      <c r="B481" s="18" t="n">
        <f aca="false">MOD(QUOTIENT($A$481,Assumptions!$B$77),2)</f>
        <v>1</v>
      </c>
      <c r="C481" s="18" t="n">
        <f aca="false">MOD(QUOTIENT($A$481,Assumptions!$B$78),2)</f>
        <v>0</v>
      </c>
      <c r="D481" s="18" t="n">
        <f aca="false">MOD(QUOTIENT($A$481,Assumptions!$B$79),2)</f>
        <v>1</v>
      </c>
      <c r="E481" s="18" t="n">
        <f aca="false">MOD(QUOTIENT($A$481,Assumptions!$B$80),2)</f>
        <v>0</v>
      </c>
      <c r="F481" s="18" t="n">
        <f aca="false">MOD(QUOTIENT($A$481,Assumptions!$B$81),2)</f>
        <v>1</v>
      </c>
      <c r="G481" s="18" t="n">
        <f aca="false">MOD(QUOTIENT($A$481,Assumptions!$B$82),2)</f>
        <v>1</v>
      </c>
      <c r="H481" s="18" t="n">
        <f aca="false">MOD(QUOTIENT($A$481,Assumptions!$B$83),2)</f>
        <v>0</v>
      </c>
      <c r="I481" s="18" t="n">
        <f aca="false">IF($B$481=1,MIN(Assumptions!$B$67,MAX(Assumptions!$B$4,Assumptions!$B$26-(Assumptions!$B$4))),Assumptions!$B$4)</f>
        <v>30000000</v>
      </c>
      <c r="J481" s="18" t="n">
        <f aca="false">IF($C$481=1,MIN(Assumptions!$B$66,MAX(Assumptions!$B$4,Assumptions!$B$26-($I$481))),Assumptions!$B$4)</f>
        <v>0</v>
      </c>
      <c r="K481" s="18" t="n">
        <f aca="false">IF($D$481=1,MIN(Assumptions!$B$61,MAX(Assumptions!$B$4,Assumptions!$B$26-($I$481+$J$481))),Assumptions!$B$4)</f>
        <v>100000000</v>
      </c>
      <c r="L481" s="18" t="n">
        <f aca="false">IF($E$481=1,MIN(Assumptions!$B$56,MAX(Assumptions!$B$4,Assumptions!$B$26-($I$481+$J$481+$K$481))),Assumptions!$B$4)</f>
        <v>0</v>
      </c>
      <c r="M481" s="18" t="n">
        <f aca="false">IF($F$481=1,MIN(Assumptions!$B$51,MAX(Assumptions!$B$4,Assumptions!$B$26-($I$481+$J$481+$K$481+$L$481))),Assumptions!$B$4)</f>
        <v>30000000</v>
      </c>
      <c r="N481" s="18" t="n">
        <f aca="false">IF($G$481=1,MIN(Assumptions!$B$46,MAX(Assumptions!$B$4,Assumptions!$B$26-($I$481+$J$481+$K$481+$L$481+$M$481))),Assumptions!$B$4)</f>
        <v>15000000</v>
      </c>
      <c r="O481" s="18" t="n">
        <f aca="false">IF($H$481=1,MIN(Assumptions!$B$41,MAX(Assumptions!$B$4,Assumptions!$B$26-($I$481+$J$481+$K$481+$L$481+$M$481+$N$481))),Assumptions!$B$4)</f>
        <v>0</v>
      </c>
      <c r="P481" s="18" t="n">
        <f aca="false">$I$481+$J$481+$K$481+$L$481+$M$481+$N$481+$O$481</f>
        <v>175000000</v>
      </c>
      <c r="Q481" s="18" t="n">
        <f aca="false">MAX(Assumptions!$B$4,Assumptions!$B$26-$P$481)</f>
        <v>1825000000</v>
      </c>
      <c r="R481" s="18" t="n">
        <f aca="false">$J$120+$O$120+Assumptions!$B$20+IF($B$481=0,$D$120,Assumptions!$B$4)+IF($C$481=0,$AI$120,Assumptions!$B$4)+IF($D$481=0,$AF$120,Assumptions!$B$4)+IF($E$481=0,$AC$120,Assumptions!$B$4)+IF($F$481=0,$Z$120,Assumptions!$B$4)+IF($G$481=0,$W$120,Assumptions!$B$4)+IF($H$481=0,$T$120,Assumptions!$B$4)</f>
        <v>22813833.1063222</v>
      </c>
      <c r="S481" s="18" t="n">
        <f aca="false">IF($R$481&gt;Assumptions!$B$4,$Q$481/$R$481&gt;Assumptions!$B$13,FALSE())</f>
        <v>1</v>
      </c>
      <c r="T481" s="18" t="n">
        <f aca="false">IF($S$481,($Q$481+Assumptions!$B$14*Assumptions!$B$13)/($R$481+Assumptions!$B$14),IF($R$481&gt;Assumptions!$B$4,$Q$481/$R$481,Assumptions!$B$4))</f>
        <v>72.1937287144227</v>
      </c>
      <c r="U481" s="18" t="n">
        <f aca="false">IF($B$481=1,$I$481,$D$120*$T$481)</f>
        <v>30000000</v>
      </c>
      <c r="V481" s="18" t="n">
        <f aca="false">IF($C$481=1,$J$481,$AI$120*$T$481)</f>
        <v>442787260.220509</v>
      </c>
      <c r="W481" s="18" t="n">
        <f aca="false">IF($D$481=1,$K$481,$AF$120*$T$481)</f>
        <v>100000000</v>
      </c>
      <c r="X481" s="18" t="n">
        <f aca="false">IF($E$481=1,$L$481,$AC$120*$T$481)</f>
        <v>173264948.914615</v>
      </c>
      <c r="Y481" s="18" t="n">
        <f aca="false">IF($F$481=1,$M$481,$Z$120*$T$481)</f>
        <v>30000000</v>
      </c>
      <c r="Z481" s="18" t="n">
        <f aca="false">IF($G$481=1,$N$481,$W$120*$T$481)</f>
        <v>15000000</v>
      </c>
      <c r="AA481" s="18" t="n">
        <f aca="false">IF($H$481=1,$O$481,$T$120*$T$481)</f>
        <v>360968643.572114</v>
      </c>
      <c r="AB481" s="18" t="n">
        <f aca="false">($J$120+$O$120)*$T$481</f>
        <v>20251267.0769013</v>
      </c>
      <c r="AC481" s="18" t="n">
        <f aca="false">Assumptions!$B$20*$T$481</f>
        <v>649743558.429804</v>
      </c>
      <c r="AD481" s="18" t="n">
        <f aca="false">IF($S$481,Assumptions!$B$14*($T$481-Assumptions!$B$13),Assumptions!$B$4)</f>
        <v>177984321.786057</v>
      </c>
      <c r="AE481" s="18" t="n">
        <f aca="false">$U$481+$V$481+$W$481+$X$481+$Y$481+$Z$481+$AA$481+$AB$481+$AC$481+$AD$481</f>
        <v>2000000000</v>
      </c>
      <c r="AF481" s="18" t="n">
        <f aca="false">IF(AND(IF($B$481=1,$U$481&gt;=INDEX($U$395:$U$522,1+$A$481-Assumptions!$B$77),$U$481&gt;INDEX($U$395:$U$522,1+$A$481+Assumptions!$B$77)),IF($C$481=1,$V$481&gt;=INDEX($V$395:$V$522,1+$A$481-Assumptions!$B$78),$V$481&gt;INDEX($V$395:$V$522,1+$A$481+Assumptions!$B$78)),IF($D$481=1,$W$481&gt;=INDEX($W$395:$W$522,1+$A$481-Assumptions!$B$79),$W$481&gt;INDEX($W$395:$W$522,1+$A$481+Assumptions!$B$79)),IF($E$481=1,$X$481&gt;=INDEX($X$395:$X$522,1+$A$481-Assumptions!$B$80),$X$481&gt;INDEX($X$395:$X$522,1+$A$481+Assumptions!$B$80)),IF($F$481=1,$Y$481&gt;=INDEX($Y$395:$Y$522,1+$A$481-Assumptions!$B$81),$Y$481&gt;INDEX($Y$395:$Y$522,1+$A$481+Assumptions!$B$81)),IF($G$481=1,$Z$481&gt;=INDEX($Z$395:$Z$522,1+$A$481-Assumptions!$B$82),$Z$481&gt;INDEX($Z$395:$Z$522,1+$A$481+Assumptions!$B$82)),IF($H$481=1,$AA$481&gt;=INDEX($AA$395:$AA$522,1+$A$481-Assumptions!$B$83),$AA$481&gt;INDEX($AA$395:$AA$522,1+$A$481+Assumptions!$B$83))),1,0)</f>
        <v>0</v>
      </c>
      <c r="AG481" s="16"/>
      <c r="AH481" s="16"/>
      <c r="AI481" s="16"/>
    </row>
    <row r="482" customFormat="false" ht="23.85" hidden="true" customHeight="false" outlineLevel="0" collapsed="false">
      <c r="A482" s="6" t="n">
        <f aca="false">ROW()-ROW($A$395)+Assumptions!$B$4</f>
        <v>87</v>
      </c>
      <c r="B482" s="18" t="n">
        <f aca="false">MOD(QUOTIENT($A$482,Assumptions!$B$77),2)</f>
        <v>1</v>
      </c>
      <c r="C482" s="18" t="n">
        <f aca="false">MOD(QUOTIENT($A$482,Assumptions!$B$78),2)</f>
        <v>0</v>
      </c>
      <c r="D482" s="18" t="n">
        <f aca="false">MOD(QUOTIENT($A$482,Assumptions!$B$79),2)</f>
        <v>1</v>
      </c>
      <c r="E482" s="18" t="n">
        <f aca="false">MOD(QUOTIENT($A$482,Assumptions!$B$80),2)</f>
        <v>0</v>
      </c>
      <c r="F482" s="18" t="n">
        <f aca="false">MOD(QUOTIENT($A$482,Assumptions!$B$81),2)</f>
        <v>1</v>
      </c>
      <c r="G482" s="18" t="n">
        <f aca="false">MOD(QUOTIENT($A$482,Assumptions!$B$82),2)</f>
        <v>1</v>
      </c>
      <c r="H482" s="18" t="n">
        <f aca="false">MOD(QUOTIENT($A$482,Assumptions!$B$83),2)</f>
        <v>1</v>
      </c>
      <c r="I482" s="18" t="n">
        <f aca="false">IF($B$482=1,MIN(Assumptions!$B$67,MAX(Assumptions!$B$4,Assumptions!$B$26-(Assumptions!$B$4))),Assumptions!$B$4)</f>
        <v>30000000</v>
      </c>
      <c r="J482" s="18" t="n">
        <f aca="false">IF($C$482=1,MIN(Assumptions!$B$66,MAX(Assumptions!$B$4,Assumptions!$B$26-($I$482))),Assumptions!$B$4)</f>
        <v>0</v>
      </c>
      <c r="K482" s="18" t="n">
        <f aca="false">IF($D$482=1,MIN(Assumptions!$B$61,MAX(Assumptions!$B$4,Assumptions!$B$26-($I$482+$J$482))),Assumptions!$B$4)</f>
        <v>100000000</v>
      </c>
      <c r="L482" s="18" t="n">
        <f aca="false">IF($E$482=1,MIN(Assumptions!$B$56,MAX(Assumptions!$B$4,Assumptions!$B$26-($I$482+$J$482+$K$482))),Assumptions!$B$4)</f>
        <v>0</v>
      </c>
      <c r="M482" s="18" t="n">
        <f aca="false">IF($F$482=1,MIN(Assumptions!$B$51,MAX(Assumptions!$B$4,Assumptions!$B$26-($I$482+$J$482+$K$482+$L$482))),Assumptions!$B$4)</f>
        <v>30000000</v>
      </c>
      <c r="N482" s="18" t="n">
        <f aca="false">IF($G$482=1,MIN(Assumptions!$B$46,MAX(Assumptions!$B$4,Assumptions!$B$26-($I$482+$J$482+$K$482+$L$482+$M$482))),Assumptions!$B$4)</f>
        <v>15000000</v>
      </c>
      <c r="O482" s="18" t="n">
        <f aca="false">IF($H$482=1,MIN(Assumptions!$B$41,MAX(Assumptions!$B$4,Assumptions!$B$26-($I$482+$J$482+$K$482+$L$482+$M$482+$N$482))),Assumptions!$B$4)</f>
        <v>5000000</v>
      </c>
      <c r="P482" s="18" t="n">
        <f aca="false">$I$482+$J$482+$K$482+$L$482+$M$482+$N$482+$O$482</f>
        <v>180000000</v>
      </c>
      <c r="Q482" s="18" t="n">
        <f aca="false">MAX(Assumptions!$B$4,Assumptions!$B$26-$P$482)</f>
        <v>1820000000</v>
      </c>
      <c r="R482" s="18" t="n">
        <f aca="false">$J$120+$O$120+Assumptions!$B$20+IF($B$482=0,$D$120,Assumptions!$B$4)+IF($C$482=0,$AI$120,Assumptions!$B$4)+IF($D$482=0,$AF$120,Assumptions!$B$4)+IF($E$482=0,$AC$120,Assumptions!$B$4)+IF($F$482=0,$Z$120,Assumptions!$B$4)+IF($G$482=0,$W$120,Assumptions!$B$4)+IF($H$482=0,$T$120,Assumptions!$B$4)</f>
        <v>17813833.1063222</v>
      </c>
      <c r="S482" s="18" t="n">
        <f aca="false">IF($R$482&gt;Assumptions!$B$4,$Q$482/$R$482&gt;Assumptions!$B$13,FALSE())</f>
        <v>1</v>
      </c>
      <c r="T482" s="18" t="n">
        <f aca="false">IF($S$482,($Q$482+Assumptions!$B$14*Assumptions!$B$13)/($R$482+Assumptions!$B$14),IF($R$482&gt;Assumptions!$B$4,$Q$482/$R$482,Assumptions!$B$4))</f>
        <v>89.7171887974597</v>
      </c>
      <c r="U482" s="18" t="n">
        <f aca="false">IF($B$482=1,$I$482,$D$120*$T$482)</f>
        <v>30000000</v>
      </c>
      <c r="V482" s="18" t="n">
        <f aca="false">IF($C$482=1,$J$482,$AI$120*$T$482)</f>
        <v>550264253.276851</v>
      </c>
      <c r="W482" s="18" t="n">
        <f aca="false">IF($D$482=1,$K$482,$AF$120*$T$482)</f>
        <v>100000000</v>
      </c>
      <c r="X482" s="18" t="n">
        <f aca="false">IF($E$482=1,$L$482,$AC$120*$T$482)</f>
        <v>215321253.113903</v>
      </c>
      <c r="Y482" s="18" t="n">
        <f aca="false">IF($F$482=1,$M$482,$Z$120*$T$482)</f>
        <v>30000000</v>
      </c>
      <c r="Z482" s="18" t="n">
        <f aca="false">IF($G$482=1,$N$482,$W$120*$T$482)</f>
        <v>15000000</v>
      </c>
      <c r="AA482" s="18" t="n">
        <f aca="false">IF($H$482=1,$O$482,$T$120*$T$482)</f>
        <v>5000000</v>
      </c>
      <c r="AB482" s="18" t="n">
        <f aca="false">($J$120+$O$120)*$T$482</f>
        <v>25166822.4384588</v>
      </c>
      <c r="AC482" s="18" t="n">
        <f aca="false">Assumptions!$B$20*$T$482</f>
        <v>807454699.177138</v>
      </c>
      <c r="AD482" s="18" t="n">
        <f aca="false">IF($S$482,Assumptions!$B$14*($T$482-Assumptions!$B$13),Assumptions!$B$4)</f>
        <v>221792971.993649</v>
      </c>
      <c r="AE482" s="18" t="n">
        <f aca="false">$U$482+$V$482+$W$482+$X$482+$Y$482+$Z$482+$AA$482+$AB$482+$AC$482+$AD$482</f>
        <v>2000000000</v>
      </c>
      <c r="AF482" s="18" t="n">
        <f aca="false">IF(AND(IF($B$482=1,$U$482&gt;=INDEX($U$395:$U$522,1+$A$482-Assumptions!$B$77),$U$482&gt;INDEX($U$395:$U$522,1+$A$482+Assumptions!$B$77)),IF($C$482=1,$V$482&gt;=INDEX($V$395:$V$522,1+$A$482-Assumptions!$B$78),$V$482&gt;INDEX($V$395:$V$522,1+$A$482+Assumptions!$B$78)),IF($D$482=1,$W$482&gt;=INDEX($W$395:$W$522,1+$A$482-Assumptions!$B$79),$W$482&gt;INDEX($W$395:$W$522,1+$A$482+Assumptions!$B$79)),IF($E$482=1,$X$482&gt;=INDEX($X$395:$X$522,1+$A$482-Assumptions!$B$80),$X$482&gt;INDEX($X$395:$X$522,1+$A$482+Assumptions!$B$80)),IF($F$482=1,$Y$482&gt;=INDEX($Y$395:$Y$522,1+$A$482-Assumptions!$B$81),$Y$482&gt;INDEX($Y$395:$Y$522,1+$A$482+Assumptions!$B$81)),IF($G$482=1,$Z$482&gt;=INDEX($Z$395:$Z$522,1+$A$482-Assumptions!$B$82),$Z$482&gt;INDEX($Z$395:$Z$522,1+$A$482+Assumptions!$B$82)),IF($H$482=1,$AA$482&gt;=INDEX($AA$395:$AA$522,1+$A$482-Assumptions!$B$83),$AA$482&gt;INDEX($AA$395:$AA$522,1+$A$482+Assumptions!$B$83))),1,0)</f>
        <v>0</v>
      </c>
      <c r="AG482" s="16"/>
      <c r="AH482" s="16"/>
      <c r="AI482" s="16"/>
    </row>
    <row r="483" customFormat="false" ht="23.85" hidden="true" customHeight="false" outlineLevel="0" collapsed="false">
      <c r="A483" s="6" t="n">
        <f aca="false">ROW()-ROW($A$395)+Assumptions!$B$4</f>
        <v>88</v>
      </c>
      <c r="B483" s="18" t="n">
        <f aca="false">MOD(QUOTIENT($A$483,Assumptions!$B$77),2)</f>
        <v>1</v>
      </c>
      <c r="C483" s="18" t="n">
        <f aca="false">MOD(QUOTIENT($A$483,Assumptions!$B$78),2)</f>
        <v>0</v>
      </c>
      <c r="D483" s="18" t="n">
        <f aca="false">MOD(QUOTIENT($A$483,Assumptions!$B$79),2)</f>
        <v>1</v>
      </c>
      <c r="E483" s="18" t="n">
        <f aca="false">MOD(QUOTIENT($A$483,Assumptions!$B$80),2)</f>
        <v>1</v>
      </c>
      <c r="F483" s="18" t="n">
        <f aca="false">MOD(QUOTIENT($A$483,Assumptions!$B$81),2)</f>
        <v>0</v>
      </c>
      <c r="G483" s="18" t="n">
        <f aca="false">MOD(QUOTIENT($A$483,Assumptions!$B$82),2)</f>
        <v>0</v>
      </c>
      <c r="H483" s="18" t="n">
        <f aca="false">MOD(QUOTIENT($A$483,Assumptions!$B$83),2)</f>
        <v>0</v>
      </c>
      <c r="I483" s="18" t="n">
        <f aca="false">IF($B$483=1,MIN(Assumptions!$B$67,MAX(Assumptions!$B$4,Assumptions!$B$26-(Assumptions!$B$4))),Assumptions!$B$4)</f>
        <v>30000000</v>
      </c>
      <c r="J483" s="18" t="n">
        <f aca="false">IF($C$483=1,MIN(Assumptions!$B$66,MAX(Assumptions!$B$4,Assumptions!$B$26-($I$483))),Assumptions!$B$4)</f>
        <v>0</v>
      </c>
      <c r="K483" s="18" t="n">
        <f aca="false">IF($D$483=1,MIN(Assumptions!$B$61,MAX(Assumptions!$B$4,Assumptions!$B$26-($I$483+$J$483))),Assumptions!$B$4)</f>
        <v>100000000</v>
      </c>
      <c r="L483" s="18" t="n">
        <f aca="false">IF($E$483=1,MIN(Assumptions!$B$56,MAX(Assumptions!$B$4,Assumptions!$B$26-($I$483+$J$483+$K$483))),Assumptions!$B$4)</f>
        <v>60000000</v>
      </c>
      <c r="M483" s="18" t="n">
        <f aca="false">IF($F$483=1,MIN(Assumptions!$B$51,MAX(Assumptions!$B$4,Assumptions!$B$26-($I$483+$J$483+$K$483+$L$483))),Assumptions!$B$4)</f>
        <v>0</v>
      </c>
      <c r="N483" s="18" t="n">
        <f aca="false">IF($G$483=1,MIN(Assumptions!$B$46,MAX(Assumptions!$B$4,Assumptions!$B$26-($I$483+$J$483+$K$483+$L$483+$M$483))),Assumptions!$B$4)</f>
        <v>0</v>
      </c>
      <c r="O483" s="18" t="n">
        <f aca="false">IF($H$483=1,MIN(Assumptions!$B$41,MAX(Assumptions!$B$4,Assumptions!$B$26-($I$483+$J$483+$K$483+$L$483+$M$483+$N$483))),Assumptions!$B$4)</f>
        <v>0</v>
      </c>
      <c r="P483" s="18" t="n">
        <f aca="false">$I$483+$J$483+$K$483+$L$483+$M$483+$N$483+$O$483</f>
        <v>190000000</v>
      </c>
      <c r="Q483" s="18" t="n">
        <f aca="false">MAX(Assumptions!$B$4,Assumptions!$B$26-$P$483)</f>
        <v>1810000000</v>
      </c>
      <c r="R483" s="18" t="n">
        <f aca="false">$J$120+$O$120+Assumptions!$B$20+IF($B$483=0,$D$120,Assumptions!$B$4)+IF($C$483=0,$AI$120,Assumptions!$B$4)+IF($D$483=0,$AF$120,Assumptions!$B$4)+IF($E$483=0,$AC$120,Assumptions!$B$4)+IF($F$483=0,$Z$120,Assumptions!$B$4)+IF($G$483=0,$W$120,Assumptions!$B$4)+IF($H$483=0,$T$120,Assumptions!$B$4)</f>
        <v>28413833.1063222</v>
      </c>
      <c r="S483" s="18" t="n">
        <f aca="false">IF($R$483&gt;Assumptions!$B$4,$Q$483/$R$483&gt;Assumptions!$B$13,FALSE())</f>
        <v>1</v>
      </c>
      <c r="T483" s="18" t="n">
        <f aca="false">IF($S$483,($Q$483+Assumptions!$B$14*Assumptions!$B$13)/($R$483+Assumptions!$B$14),IF($R$483&gt;Assumptions!$B$4,$Q$483/$R$483,Assumptions!$B$4))</f>
        <v>58.6307105225758</v>
      </c>
      <c r="U483" s="18" t="n">
        <f aca="false">IF($B$483=1,$I$483,$D$120*$T$483)</f>
        <v>30000000</v>
      </c>
      <c r="V483" s="18" t="n">
        <f aca="false">IF($C$483=1,$J$483,$AI$120*$T$483)</f>
        <v>359600925.722607</v>
      </c>
      <c r="W483" s="18" t="n">
        <f aca="false">IF($D$483=1,$K$483,$AF$120*$T$483)</f>
        <v>100000000</v>
      </c>
      <c r="X483" s="18" t="n">
        <f aca="false">IF($E$483=1,$L$483,$AC$120*$T$483)</f>
        <v>60000000</v>
      </c>
      <c r="Y483" s="18" t="n">
        <f aca="false">IF($F$483=1,$M$483,$Z$120*$T$483)</f>
        <v>175892131.567727</v>
      </c>
      <c r="Z483" s="18" t="n">
        <f aca="false">IF($G$483=1,$N$483,$W$120*$T$483)</f>
        <v>293153552.612879</v>
      </c>
      <c r="AA483" s="18" t="n">
        <f aca="false">IF($H$483=1,$O$483,$T$120*$T$483)</f>
        <v>293153552.612879</v>
      </c>
      <c r="AB483" s="18" t="n">
        <f aca="false">($J$120+$O$120)*$T$483</f>
        <v>16446666.4742857</v>
      </c>
      <c r="AC483" s="18" t="n">
        <f aca="false">Assumptions!$B$20*$T$483</f>
        <v>527676394.703182</v>
      </c>
      <c r="AD483" s="18" t="n">
        <f aca="false">IF($S$483,Assumptions!$B$14*($T$483-Assumptions!$B$13),Assumptions!$B$4)</f>
        <v>144076776.30644</v>
      </c>
      <c r="AE483" s="18" t="n">
        <f aca="false">$U$483+$V$483+$W$483+$X$483+$Y$483+$Z$483+$AA$483+$AB$483+$AC$483+$AD$483</f>
        <v>2000000000</v>
      </c>
      <c r="AF483" s="18" t="n">
        <f aca="false">IF(AND(IF($B$483=1,$U$483&gt;=INDEX($U$395:$U$522,1+$A$483-Assumptions!$B$77),$U$483&gt;INDEX($U$395:$U$522,1+$A$483+Assumptions!$B$77)),IF($C$483=1,$V$483&gt;=INDEX($V$395:$V$522,1+$A$483-Assumptions!$B$78),$V$483&gt;INDEX($V$395:$V$522,1+$A$483+Assumptions!$B$78)),IF($D$483=1,$W$483&gt;=INDEX($W$395:$W$522,1+$A$483-Assumptions!$B$79),$W$483&gt;INDEX($W$395:$W$522,1+$A$483+Assumptions!$B$79)),IF($E$483=1,$X$483&gt;=INDEX($X$395:$X$522,1+$A$483-Assumptions!$B$80),$X$483&gt;INDEX($X$395:$X$522,1+$A$483+Assumptions!$B$80)),IF($F$483=1,$Y$483&gt;=INDEX($Y$395:$Y$522,1+$A$483-Assumptions!$B$81),$Y$483&gt;INDEX($Y$395:$Y$522,1+$A$483+Assumptions!$B$81)),IF($G$483=1,$Z$483&gt;=INDEX($Z$395:$Z$522,1+$A$483-Assumptions!$B$82),$Z$483&gt;INDEX($Z$395:$Z$522,1+$A$483+Assumptions!$B$82)),IF($H$483=1,$AA$483&gt;=INDEX($AA$395:$AA$522,1+$A$483-Assumptions!$B$83),$AA$483&gt;INDEX($AA$395:$AA$522,1+$A$483+Assumptions!$B$83))),1,0)</f>
        <v>0</v>
      </c>
      <c r="AG483" s="16"/>
      <c r="AH483" s="16"/>
      <c r="AI483" s="16"/>
    </row>
    <row r="484" customFormat="false" ht="23.85" hidden="true" customHeight="false" outlineLevel="0" collapsed="false">
      <c r="A484" s="6" t="n">
        <f aca="false">ROW()-ROW($A$395)+Assumptions!$B$4</f>
        <v>89</v>
      </c>
      <c r="B484" s="18" t="n">
        <f aca="false">MOD(QUOTIENT($A$484,Assumptions!$B$77),2)</f>
        <v>1</v>
      </c>
      <c r="C484" s="18" t="n">
        <f aca="false">MOD(QUOTIENT($A$484,Assumptions!$B$78),2)</f>
        <v>0</v>
      </c>
      <c r="D484" s="18" t="n">
        <f aca="false">MOD(QUOTIENT($A$484,Assumptions!$B$79),2)</f>
        <v>1</v>
      </c>
      <c r="E484" s="18" t="n">
        <f aca="false">MOD(QUOTIENT($A$484,Assumptions!$B$80),2)</f>
        <v>1</v>
      </c>
      <c r="F484" s="18" t="n">
        <f aca="false">MOD(QUOTIENT($A$484,Assumptions!$B$81),2)</f>
        <v>0</v>
      </c>
      <c r="G484" s="18" t="n">
        <f aca="false">MOD(QUOTIENT($A$484,Assumptions!$B$82),2)</f>
        <v>0</v>
      </c>
      <c r="H484" s="18" t="n">
        <f aca="false">MOD(QUOTIENT($A$484,Assumptions!$B$83),2)</f>
        <v>1</v>
      </c>
      <c r="I484" s="18" t="n">
        <f aca="false">IF($B$484=1,MIN(Assumptions!$B$67,MAX(Assumptions!$B$4,Assumptions!$B$26-(Assumptions!$B$4))),Assumptions!$B$4)</f>
        <v>30000000</v>
      </c>
      <c r="J484" s="18" t="n">
        <f aca="false">IF($C$484=1,MIN(Assumptions!$B$66,MAX(Assumptions!$B$4,Assumptions!$B$26-($I$484))),Assumptions!$B$4)</f>
        <v>0</v>
      </c>
      <c r="K484" s="18" t="n">
        <f aca="false">IF($D$484=1,MIN(Assumptions!$B$61,MAX(Assumptions!$B$4,Assumptions!$B$26-($I$484+$J$484))),Assumptions!$B$4)</f>
        <v>100000000</v>
      </c>
      <c r="L484" s="18" t="n">
        <f aca="false">IF($E$484=1,MIN(Assumptions!$B$56,MAX(Assumptions!$B$4,Assumptions!$B$26-($I$484+$J$484+$K$484))),Assumptions!$B$4)</f>
        <v>60000000</v>
      </c>
      <c r="M484" s="18" t="n">
        <f aca="false">IF($F$484=1,MIN(Assumptions!$B$51,MAX(Assumptions!$B$4,Assumptions!$B$26-($I$484+$J$484+$K$484+$L$484))),Assumptions!$B$4)</f>
        <v>0</v>
      </c>
      <c r="N484" s="18" t="n">
        <f aca="false">IF($G$484=1,MIN(Assumptions!$B$46,MAX(Assumptions!$B$4,Assumptions!$B$26-($I$484+$J$484+$K$484+$L$484+$M$484))),Assumptions!$B$4)</f>
        <v>0</v>
      </c>
      <c r="O484" s="18" t="n">
        <f aca="false">IF($H$484=1,MIN(Assumptions!$B$41,MAX(Assumptions!$B$4,Assumptions!$B$26-($I$484+$J$484+$K$484+$L$484+$M$484+$N$484))),Assumptions!$B$4)</f>
        <v>5000000</v>
      </c>
      <c r="P484" s="18" t="n">
        <f aca="false">$I$484+$J$484+$K$484+$L$484+$M$484+$N$484+$O$484</f>
        <v>195000000</v>
      </c>
      <c r="Q484" s="18" t="n">
        <f aca="false">MAX(Assumptions!$B$4,Assumptions!$B$26-$P$484)</f>
        <v>1805000000</v>
      </c>
      <c r="R484" s="18" t="n">
        <f aca="false">$J$120+$O$120+Assumptions!$B$20+IF($B$484=0,$D$120,Assumptions!$B$4)+IF($C$484=0,$AI$120,Assumptions!$B$4)+IF($D$484=0,$AF$120,Assumptions!$B$4)+IF($E$484=0,$AC$120,Assumptions!$B$4)+IF($F$484=0,$Z$120,Assumptions!$B$4)+IF($G$484=0,$W$120,Assumptions!$B$4)+IF($H$484=0,$T$120,Assumptions!$B$4)</f>
        <v>23413833.1063222</v>
      </c>
      <c r="S484" s="18" t="n">
        <f aca="false">IF($R$484&gt;Assumptions!$B$4,$Q$484/$R$484&gt;Assumptions!$B$13,FALSE())</f>
        <v>1</v>
      </c>
      <c r="T484" s="18" t="n">
        <f aca="false">IF($S$484,($Q$484+Assumptions!$B$14*Assumptions!$B$13)/($R$484+Assumptions!$B$14),IF($R$484&gt;Assumptions!$B$4,$Q$484/$R$484,Assumptions!$B$4))</f>
        <v>69.7503913289857</v>
      </c>
      <c r="U484" s="18" t="n">
        <f aca="false">IF($B$484=1,$I$484,$D$120*$T$484)</f>
        <v>30000000</v>
      </c>
      <c r="V484" s="18" t="n">
        <f aca="false">IF($C$484=1,$J$484,$AI$120*$T$484)</f>
        <v>427801489.49004</v>
      </c>
      <c r="W484" s="18" t="n">
        <f aca="false">IF($D$484=1,$K$484,$AF$120*$T$484)</f>
        <v>100000000</v>
      </c>
      <c r="X484" s="18" t="n">
        <f aca="false">IF($E$484=1,$L$484,$AC$120*$T$484)</f>
        <v>60000000</v>
      </c>
      <c r="Y484" s="18" t="n">
        <f aca="false">IF($F$484=1,$M$484,$Z$120*$T$484)</f>
        <v>209251173.986957</v>
      </c>
      <c r="Z484" s="18" t="n">
        <f aca="false">IF($G$484=1,$N$484,$W$120*$T$484)</f>
        <v>348751956.644928</v>
      </c>
      <c r="AA484" s="18" t="n">
        <f aca="false">IF($H$484=1,$O$484,$T$120*$T$484)</f>
        <v>5000000</v>
      </c>
      <c r="AB484" s="18" t="n">
        <f aca="false">($J$120+$O$120)*$T$484</f>
        <v>19565879.5947394</v>
      </c>
      <c r="AC484" s="18" t="n">
        <f aca="false">Assumptions!$B$20*$T$484</f>
        <v>627753521.960871</v>
      </c>
      <c r="AD484" s="18" t="n">
        <f aca="false">IF($S$484,Assumptions!$B$14*($T$484-Assumptions!$B$13),Assumptions!$B$4)</f>
        <v>171875978.322464</v>
      </c>
      <c r="AE484" s="18" t="n">
        <f aca="false">$U$484+$V$484+$W$484+$X$484+$Y$484+$Z$484+$AA$484+$AB$484+$AC$484+$AD$484</f>
        <v>2000000000</v>
      </c>
      <c r="AF484" s="18" t="n">
        <f aca="false">IF(AND(IF($B$484=1,$U$484&gt;=INDEX($U$395:$U$522,1+$A$484-Assumptions!$B$77),$U$484&gt;INDEX($U$395:$U$522,1+$A$484+Assumptions!$B$77)),IF($C$484=1,$V$484&gt;=INDEX($V$395:$V$522,1+$A$484-Assumptions!$B$78),$V$484&gt;INDEX($V$395:$V$522,1+$A$484+Assumptions!$B$78)),IF($D$484=1,$W$484&gt;=INDEX($W$395:$W$522,1+$A$484-Assumptions!$B$79),$W$484&gt;INDEX($W$395:$W$522,1+$A$484+Assumptions!$B$79)),IF($E$484=1,$X$484&gt;=INDEX($X$395:$X$522,1+$A$484-Assumptions!$B$80),$X$484&gt;INDEX($X$395:$X$522,1+$A$484+Assumptions!$B$80)),IF($F$484=1,$Y$484&gt;=INDEX($Y$395:$Y$522,1+$A$484-Assumptions!$B$81),$Y$484&gt;INDEX($Y$395:$Y$522,1+$A$484+Assumptions!$B$81)),IF($G$484=1,$Z$484&gt;=INDEX($Z$395:$Z$522,1+$A$484-Assumptions!$B$82),$Z$484&gt;INDEX($Z$395:$Z$522,1+$A$484+Assumptions!$B$82)),IF($H$484=1,$AA$484&gt;=INDEX($AA$395:$AA$522,1+$A$484-Assumptions!$B$83),$AA$484&gt;INDEX($AA$395:$AA$522,1+$A$484+Assumptions!$B$83))),1,0)</f>
        <v>0</v>
      </c>
      <c r="AG484" s="16"/>
      <c r="AH484" s="16"/>
      <c r="AI484" s="16"/>
    </row>
    <row r="485" customFormat="false" ht="23.85" hidden="true" customHeight="false" outlineLevel="0" collapsed="false">
      <c r="A485" s="6" t="n">
        <f aca="false">ROW()-ROW($A$395)+Assumptions!$B$4</f>
        <v>90</v>
      </c>
      <c r="B485" s="18" t="n">
        <f aca="false">MOD(QUOTIENT($A$485,Assumptions!$B$77),2)</f>
        <v>1</v>
      </c>
      <c r="C485" s="18" t="n">
        <f aca="false">MOD(QUOTIENT($A$485,Assumptions!$B$78),2)</f>
        <v>0</v>
      </c>
      <c r="D485" s="18" t="n">
        <f aca="false">MOD(QUOTIENT($A$485,Assumptions!$B$79),2)</f>
        <v>1</v>
      </c>
      <c r="E485" s="18" t="n">
        <f aca="false">MOD(QUOTIENT($A$485,Assumptions!$B$80),2)</f>
        <v>1</v>
      </c>
      <c r="F485" s="18" t="n">
        <f aca="false">MOD(QUOTIENT($A$485,Assumptions!$B$81),2)</f>
        <v>0</v>
      </c>
      <c r="G485" s="18" t="n">
        <f aca="false">MOD(QUOTIENT($A$485,Assumptions!$B$82),2)</f>
        <v>1</v>
      </c>
      <c r="H485" s="18" t="n">
        <f aca="false">MOD(QUOTIENT($A$485,Assumptions!$B$83),2)</f>
        <v>0</v>
      </c>
      <c r="I485" s="18" t="n">
        <f aca="false">IF($B$485=1,MIN(Assumptions!$B$67,MAX(Assumptions!$B$4,Assumptions!$B$26-(Assumptions!$B$4))),Assumptions!$B$4)</f>
        <v>30000000</v>
      </c>
      <c r="J485" s="18" t="n">
        <f aca="false">IF($C$485=1,MIN(Assumptions!$B$66,MAX(Assumptions!$B$4,Assumptions!$B$26-($I$485))),Assumptions!$B$4)</f>
        <v>0</v>
      </c>
      <c r="K485" s="18" t="n">
        <f aca="false">IF($D$485=1,MIN(Assumptions!$B$61,MAX(Assumptions!$B$4,Assumptions!$B$26-($I$485+$J$485))),Assumptions!$B$4)</f>
        <v>100000000</v>
      </c>
      <c r="L485" s="18" t="n">
        <f aca="false">IF($E$485=1,MIN(Assumptions!$B$56,MAX(Assumptions!$B$4,Assumptions!$B$26-($I$485+$J$485+$K$485))),Assumptions!$B$4)</f>
        <v>60000000</v>
      </c>
      <c r="M485" s="18" t="n">
        <f aca="false">IF($F$485=1,MIN(Assumptions!$B$51,MAX(Assumptions!$B$4,Assumptions!$B$26-($I$485+$J$485+$K$485+$L$485))),Assumptions!$B$4)</f>
        <v>0</v>
      </c>
      <c r="N485" s="18" t="n">
        <f aca="false">IF($G$485=1,MIN(Assumptions!$B$46,MAX(Assumptions!$B$4,Assumptions!$B$26-($I$485+$J$485+$K$485+$L$485+$M$485))),Assumptions!$B$4)</f>
        <v>15000000</v>
      </c>
      <c r="O485" s="18" t="n">
        <f aca="false">IF($H$485=1,MIN(Assumptions!$B$41,MAX(Assumptions!$B$4,Assumptions!$B$26-($I$485+$J$485+$K$485+$L$485+$M$485+$N$485))),Assumptions!$B$4)</f>
        <v>0</v>
      </c>
      <c r="P485" s="18" t="n">
        <f aca="false">$I$485+$J$485+$K$485+$L$485+$M$485+$N$485+$O$485</f>
        <v>205000000</v>
      </c>
      <c r="Q485" s="18" t="n">
        <f aca="false">MAX(Assumptions!$B$4,Assumptions!$B$26-$P$485)</f>
        <v>1795000000</v>
      </c>
      <c r="R485" s="18" t="n">
        <f aca="false">$J$120+$O$120+Assumptions!$B$20+IF($B$485=0,$D$120,Assumptions!$B$4)+IF($C$485=0,$AI$120,Assumptions!$B$4)+IF($D$485=0,$AF$120,Assumptions!$B$4)+IF($E$485=0,$AC$120,Assumptions!$B$4)+IF($F$485=0,$Z$120,Assumptions!$B$4)+IF($G$485=0,$W$120,Assumptions!$B$4)+IF($H$485=0,$T$120,Assumptions!$B$4)</f>
        <v>23413833.1063222</v>
      </c>
      <c r="S485" s="18" t="n">
        <f aca="false">IF($R$485&gt;Assumptions!$B$4,$Q$485/$R$485&gt;Assumptions!$B$13,FALSE())</f>
        <v>1</v>
      </c>
      <c r="T485" s="18" t="n">
        <f aca="false">IF($S$485,($Q$485+Assumptions!$B$14*Assumptions!$B$13)/($R$485+Assumptions!$B$14),IF($R$485&gt;Assumptions!$B$4,$Q$485/$R$485,Assumptions!$B$4))</f>
        <v>69.3644970477741</v>
      </c>
      <c r="U485" s="18" t="n">
        <f aca="false">IF($B$485=1,$I$485,$D$120*$T$485)</f>
        <v>30000000</v>
      </c>
      <c r="V485" s="18" t="n">
        <f aca="false">IF($C$485=1,$J$485,$AI$120*$T$485)</f>
        <v>425434676.270179</v>
      </c>
      <c r="W485" s="18" t="n">
        <f aca="false">IF($D$485=1,$K$485,$AF$120*$T$485)</f>
        <v>100000000</v>
      </c>
      <c r="X485" s="18" t="n">
        <f aca="false">IF($E$485=1,$L$485,$AC$120*$T$485)</f>
        <v>60000000</v>
      </c>
      <c r="Y485" s="18" t="n">
        <f aca="false">IF($F$485=1,$M$485,$Z$120*$T$485)</f>
        <v>208093491.143322</v>
      </c>
      <c r="Z485" s="18" t="n">
        <f aca="false">IF($G$485=1,$N$485,$W$120*$T$485)</f>
        <v>15000000</v>
      </c>
      <c r="AA485" s="18" t="n">
        <f aca="false">IF($H$485=1,$O$485,$T$120*$T$485)</f>
        <v>346822485.238871</v>
      </c>
      <c r="AB485" s="18" t="n">
        <f aca="false">($J$120+$O$120)*$T$485</f>
        <v>19457631.2982263</v>
      </c>
      <c r="AC485" s="18" t="n">
        <f aca="false">Assumptions!$B$20*$T$485</f>
        <v>624280473.429967</v>
      </c>
      <c r="AD485" s="18" t="n">
        <f aca="false">IF($S$485,Assumptions!$B$14*($T$485-Assumptions!$B$13),Assumptions!$B$4)</f>
        <v>170911242.619435</v>
      </c>
      <c r="AE485" s="18" t="n">
        <f aca="false">$U$485+$V$485+$W$485+$X$485+$Y$485+$Z$485+$AA$485+$AB$485+$AC$485+$AD$485</f>
        <v>2000000000</v>
      </c>
      <c r="AF485" s="18" t="n">
        <f aca="false">IF(AND(IF($B$485=1,$U$485&gt;=INDEX($U$395:$U$522,1+$A$485-Assumptions!$B$77),$U$485&gt;INDEX($U$395:$U$522,1+$A$485+Assumptions!$B$77)),IF($C$485=1,$V$485&gt;=INDEX($V$395:$V$522,1+$A$485-Assumptions!$B$78),$V$485&gt;INDEX($V$395:$V$522,1+$A$485+Assumptions!$B$78)),IF($D$485=1,$W$485&gt;=INDEX($W$395:$W$522,1+$A$485-Assumptions!$B$79),$W$485&gt;INDEX($W$395:$W$522,1+$A$485+Assumptions!$B$79)),IF($E$485=1,$X$485&gt;=INDEX($X$395:$X$522,1+$A$485-Assumptions!$B$80),$X$485&gt;INDEX($X$395:$X$522,1+$A$485+Assumptions!$B$80)),IF($F$485=1,$Y$485&gt;=INDEX($Y$395:$Y$522,1+$A$485-Assumptions!$B$81),$Y$485&gt;INDEX($Y$395:$Y$522,1+$A$485+Assumptions!$B$81)),IF($G$485=1,$Z$485&gt;=INDEX($Z$395:$Z$522,1+$A$485-Assumptions!$B$82),$Z$485&gt;INDEX($Z$395:$Z$522,1+$A$485+Assumptions!$B$82)),IF($H$485=1,$AA$485&gt;=INDEX($AA$395:$AA$522,1+$A$485-Assumptions!$B$83),$AA$485&gt;INDEX($AA$395:$AA$522,1+$A$485+Assumptions!$B$83))),1,0)</f>
        <v>0</v>
      </c>
      <c r="AG485" s="16"/>
      <c r="AH485" s="16"/>
      <c r="AI485" s="16"/>
    </row>
    <row r="486" customFormat="false" ht="23.85" hidden="true" customHeight="false" outlineLevel="0" collapsed="false">
      <c r="A486" s="6" t="n">
        <f aca="false">ROW()-ROW($A$395)+Assumptions!$B$4</f>
        <v>91</v>
      </c>
      <c r="B486" s="18" t="n">
        <f aca="false">MOD(QUOTIENT($A$486,Assumptions!$B$77),2)</f>
        <v>1</v>
      </c>
      <c r="C486" s="18" t="n">
        <f aca="false">MOD(QUOTIENT($A$486,Assumptions!$B$78),2)</f>
        <v>0</v>
      </c>
      <c r="D486" s="18" t="n">
        <f aca="false">MOD(QUOTIENT($A$486,Assumptions!$B$79),2)</f>
        <v>1</v>
      </c>
      <c r="E486" s="18" t="n">
        <f aca="false">MOD(QUOTIENT($A$486,Assumptions!$B$80),2)</f>
        <v>1</v>
      </c>
      <c r="F486" s="18" t="n">
        <f aca="false">MOD(QUOTIENT($A$486,Assumptions!$B$81),2)</f>
        <v>0</v>
      </c>
      <c r="G486" s="18" t="n">
        <f aca="false">MOD(QUOTIENT($A$486,Assumptions!$B$82),2)</f>
        <v>1</v>
      </c>
      <c r="H486" s="18" t="n">
        <f aca="false">MOD(QUOTIENT($A$486,Assumptions!$B$83),2)</f>
        <v>1</v>
      </c>
      <c r="I486" s="18" t="n">
        <f aca="false">IF($B$486=1,MIN(Assumptions!$B$67,MAX(Assumptions!$B$4,Assumptions!$B$26-(Assumptions!$B$4))),Assumptions!$B$4)</f>
        <v>30000000</v>
      </c>
      <c r="J486" s="18" t="n">
        <f aca="false">IF($C$486=1,MIN(Assumptions!$B$66,MAX(Assumptions!$B$4,Assumptions!$B$26-($I$486))),Assumptions!$B$4)</f>
        <v>0</v>
      </c>
      <c r="K486" s="18" t="n">
        <f aca="false">IF($D$486=1,MIN(Assumptions!$B$61,MAX(Assumptions!$B$4,Assumptions!$B$26-($I$486+$J$486))),Assumptions!$B$4)</f>
        <v>100000000</v>
      </c>
      <c r="L486" s="18" t="n">
        <f aca="false">IF($E$486=1,MIN(Assumptions!$B$56,MAX(Assumptions!$B$4,Assumptions!$B$26-($I$486+$J$486+$K$486))),Assumptions!$B$4)</f>
        <v>60000000</v>
      </c>
      <c r="M486" s="18" t="n">
        <f aca="false">IF($F$486=1,MIN(Assumptions!$B$51,MAX(Assumptions!$B$4,Assumptions!$B$26-($I$486+$J$486+$K$486+$L$486))),Assumptions!$B$4)</f>
        <v>0</v>
      </c>
      <c r="N486" s="18" t="n">
        <f aca="false">IF($G$486=1,MIN(Assumptions!$B$46,MAX(Assumptions!$B$4,Assumptions!$B$26-($I$486+$J$486+$K$486+$L$486+$M$486))),Assumptions!$B$4)</f>
        <v>15000000</v>
      </c>
      <c r="O486" s="18" t="n">
        <f aca="false">IF($H$486=1,MIN(Assumptions!$B$41,MAX(Assumptions!$B$4,Assumptions!$B$26-($I$486+$J$486+$K$486+$L$486+$M$486+$N$486))),Assumptions!$B$4)</f>
        <v>5000000</v>
      </c>
      <c r="P486" s="18" t="n">
        <f aca="false">$I$486+$J$486+$K$486+$L$486+$M$486+$N$486+$O$486</f>
        <v>210000000</v>
      </c>
      <c r="Q486" s="18" t="n">
        <f aca="false">MAX(Assumptions!$B$4,Assumptions!$B$26-$P$486)</f>
        <v>1790000000</v>
      </c>
      <c r="R486" s="18" t="n">
        <f aca="false">$J$120+$O$120+Assumptions!$B$20+IF($B$486=0,$D$120,Assumptions!$B$4)+IF($C$486=0,$AI$120,Assumptions!$B$4)+IF($D$486=0,$AF$120,Assumptions!$B$4)+IF($E$486=0,$AC$120,Assumptions!$B$4)+IF($F$486=0,$Z$120,Assumptions!$B$4)+IF($G$486=0,$W$120,Assumptions!$B$4)+IF($H$486=0,$T$120,Assumptions!$B$4)</f>
        <v>18413833.1063222</v>
      </c>
      <c r="S486" s="18" t="n">
        <f aca="false">IF($R$486&gt;Assumptions!$B$4,$Q$486/$R$486&gt;Assumptions!$B$13,FALSE())</f>
        <v>1</v>
      </c>
      <c r="T486" s="18" t="n">
        <f aca="false">IF($S$486,($Q$486+Assumptions!$B$14*Assumptions!$B$13)/($R$486+Assumptions!$B$14),IF($R$486&gt;Assumptions!$B$4,$Q$486/$R$486,Assumptions!$B$4))</f>
        <v>85.708822045545</v>
      </c>
      <c r="U486" s="18" t="n">
        <f aca="false">IF($B$486=1,$I$486,$D$120*$T$486)</f>
        <v>30000000</v>
      </c>
      <c r="V486" s="18" t="n">
        <f aca="false">IF($C$486=1,$J$486,$AI$120*$T$486)</f>
        <v>525679656.198342</v>
      </c>
      <c r="W486" s="18" t="n">
        <f aca="false">IF($D$486=1,$K$486,$AF$120*$T$486)</f>
        <v>100000000</v>
      </c>
      <c r="X486" s="18" t="n">
        <f aca="false">IF($E$486=1,$L$486,$AC$120*$T$486)</f>
        <v>60000000</v>
      </c>
      <c r="Y486" s="18" t="n">
        <f aca="false">IF($F$486=1,$M$486,$Z$120*$T$486)</f>
        <v>257126466.136635</v>
      </c>
      <c r="Z486" s="18" t="n">
        <f aca="false">IF($G$486=1,$N$486,$W$120*$T$486)</f>
        <v>15000000</v>
      </c>
      <c r="AA486" s="18" t="n">
        <f aca="false">IF($H$486=1,$O$486,$T$120*$T$486)</f>
        <v>5000000</v>
      </c>
      <c r="AB486" s="18" t="n">
        <f aca="false">($J$120+$O$120)*$T$486</f>
        <v>24042424.1412563</v>
      </c>
      <c r="AC486" s="18" t="n">
        <f aca="false">Assumptions!$B$20*$T$486</f>
        <v>771379398.409905</v>
      </c>
      <c r="AD486" s="18" t="n">
        <f aca="false">IF($S$486,Assumptions!$B$14*($T$486-Assumptions!$B$13),Assumptions!$B$4)</f>
        <v>211772055.113862</v>
      </c>
      <c r="AE486" s="18" t="n">
        <f aca="false">$U$486+$V$486+$W$486+$X$486+$Y$486+$Z$486+$AA$486+$AB$486+$AC$486+$AD$486</f>
        <v>2000000000</v>
      </c>
      <c r="AF486" s="18" t="n">
        <f aca="false">IF(AND(IF($B$486=1,$U$486&gt;=INDEX($U$395:$U$522,1+$A$486-Assumptions!$B$77),$U$486&gt;INDEX($U$395:$U$522,1+$A$486+Assumptions!$B$77)),IF($C$486=1,$V$486&gt;=INDEX($V$395:$V$522,1+$A$486-Assumptions!$B$78),$V$486&gt;INDEX($V$395:$V$522,1+$A$486+Assumptions!$B$78)),IF($D$486=1,$W$486&gt;=INDEX($W$395:$W$522,1+$A$486-Assumptions!$B$79),$W$486&gt;INDEX($W$395:$W$522,1+$A$486+Assumptions!$B$79)),IF($E$486=1,$X$486&gt;=INDEX($X$395:$X$522,1+$A$486-Assumptions!$B$80),$X$486&gt;INDEX($X$395:$X$522,1+$A$486+Assumptions!$B$80)),IF($F$486=1,$Y$486&gt;=INDEX($Y$395:$Y$522,1+$A$486-Assumptions!$B$81),$Y$486&gt;INDEX($Y$395:$Y$522,1+$A$486+Assumptions!$B$81)),IF($G$486=1,$Z$486&gt;=INDEX($Z$395:$Z$522,1+$A$486-Assumptions!$B$82),$Z$486&gt;INDEX($Z$395:$Z$522,1+$A$486+Assumptions!$B$82)),IF($H$486=1,$AA$486&gt;=INDEX($AA$395:$AA$522,1+$A$486-Assumptions!$B$83),$AA$486&gt;INDEX($AA$395:$AA$522,1+$A$486+Assumptions!$B$83))),1,0)</f>
        <v>0</v>
      </c>
      <c r="AG486" s="16"/>
      <c r="AH486" s="16"/>
      <c r="AI486" s="16"/>
    </row>
    <row r="487" customFormat="false" ht="23.85" hidden="true" customHeight="false" outlineLevel="0" collapsed="false">
      <c r="A487" s="6" t="n">
        <f aca="false">ROW()-ROW($A$395)+Assumptions!$B$4</f>
        <v>92</v>
      </c>
      <c r="B487" s="18" t="n">
        <f aca="false">MOD(QUOTIENT($A$487,Assumptions!$B$77),2)</f>
        <v>1</v>
      </c>
      <c r="C487" s="18" t="n">
        <f aca="false">MOD(QUOTIENT($A$487,Assumptions!$B$78),2)</f>
        <v>0</v>
      </c>
      <c r="D487" s="18" t="n">
        <f aca="false">MOD(QUOTIENT($A$487,Assumptions!$B$79),2)</f>
        <v>1</v>
      </c>
      <c r="E487" s="18" t="n">
        <f aca="false">MOD(QUOTIENT($A$487,Assumptions!$B$80),2)</f>
        <v>1</v>
      </c>
      <c r="F487" s="18" t="n">
        <f aca="false">MOD(QUOTIENT($A$487,Assumptions!$B$81),2)</f>
        <v>1</v>
      </c>
      <c r="G487" s="18" t="n">
        <f aca="false">MOD(QUOTIENT($A$487,Assumptions!$B$82),2)</f>
        <v>0</v>
      </c>
      <c r="H487" s="18" t="n">
        <f aca="false">MOD(QUOTIENT($A$487,Assumptions!$B$83),2)</f>
        <v>0</v>
      </c>
      <c r="I487" s="18" t="n">
        <f aca="false">IF($B$487=1,MIN(Assumptions!$B$67,MAX(Assumptions!$B$4,Assumptions!$B$26-(Assumptions!$B$4))),Assumptions!$B$4)</f>
        <v>30000000</v>
      </c>
      <c r="J487" s="18" t="n">
        <f aca="false">IF($C$487=1,MIN(Assumptions!$B$66,MAX(Assumptions!$B$4,Assumptions!$B$26-($I$487))),Assumptions!$B$4)</f>
        <v>0</v>
      </c>
      <c r="K487" s="18" t="n">
        <f aca="false">IF($D$487=1,MIN(Assumptions!$B$61,MAX(Assumptions!$B$4,Assumptions!$B$26-($I$487+$J$487))),Assumptions!$B$4)</f>
        <v>100000000</v>
      </c>
      <c r="L487" s="18" t="n">
        <f aca="false">IF($E$487=1,MIN(Assumptions!$B$56,MAX(Assumptions!$B$4,Assumptions!$B$26-($I$487+$J$487+$K$487))),Assumptions!$B$4)</f>
        <v>60000000</v>
      </c>
      <c r="M487" s="18" t="n">
        <f aca="false">IF($F$487=1,MIN(Assumptions!$B$51,MAX(Assumptions!$B$4,Assumptions!$B$26-($I$487+$J$487+$K$487+$L$487))),Assumptions!$B$4)</f>
        <v>30000000</v>
      </c>
      <c r="N487" s="18" t="n">
        <f aca="false">IF($G$487=1,MIN(Assumptions!$B$46,MAX(Assumptions!$B$4,Assumptions!$B$26-($I$487+$J$487+$K$487+$L$487+$M$487))),Assumptions!$B$4)</f>
        <v>0</v>
      </c>
      <c r="O487" s="18" t="n">
        <f aca="false">IF($H$487=1,MIN(Assumptions!$B$41,MAX(Assumptions!$B$4,Assumptions!$B$26-($I$487+$J$487+$K$487+$L$487+$M$487+$N$487))),Assumptions!$B$4)</f>
        <v>0</v>
      </c>
      <c r="P487" s="18" t="n">
        <f aca="false">$I$487+$J$487+$K$487+$L$487+$M$487+$N$487+$O$487</f>
        <v>220000000</v>
      </c>
      <c r="Q487" s="18" t="n">
        <f aca="false">MAX(Assumptions!$B$4,Assumptions!$B$26-$P$487)</f>
        <v>1780000000</v>
      </c>
      <c r="R487" s="18" t="n">
        <f aca="false">$J$120+$O$120+Assumptions!$B$20+IF($B$487=0,$D$120,Assumptions!$B$4)+IF($C$487=0,$AI$120,Assumptions!$B$4)+IF($D$487=0,$AF$120,Assumptions!$B$4)+IF($E$487=0,$AC$120,Assumptions!$B$4)+IF($F$487=0,$Z$120,Assumptions!$B$4)+IF($G$487=0,$W$120,Assumptions!$B$4)+IF($H$487=0,$T$120,Assumptions!$B$4)</f>
        <v>25413833.1063222</v>
      </c>
      <c r="S487" s="18" t="n">
        <f aca="false">IF($R$487&gt;Assumptions!$B$4,$Q$487/$R$487&gt;Assumptions!$B$13,FALSE())</f>
        <v>1</v>
      </c>
      <c r="T487" s="18" t="n">
        <f aca="false">IF($S$487,($Q$487+Assumptions!$B$14*Assumptions!$B$13)/($R$487+Assumptions!$B$14),IF($R$487&gt;Assumptions!$B$4,$Q$487/$R$487,Assumptions!$B$4))</f>
        <v>63.8572278200044</v>
      </c>
      <c r="U487" s="18" t="n">
        <f aca="false">IF($B$487=1,$I$487,$D$120*$T$487)</f>
        <v>30000000</v>
      </c>
      <c r="V487" s="18" t="n">
        <f aca="false">IF($C$487=1,$J$487,$AI$120*$T$487)</f>
        <v>391656830.242762</v>
      </c>
      <c r="W487" s="18" t="n">
        <f aca="false">IF($D$487=1,$K$487,$AF$120*$T$487)</f>
        <v>100000000</v>
      </c>
      <c r="X487" s="18" t="n">
        <f aca="false">IF($E$487=1,$L$487,$AC$120*$T$487)</f>
        <v>60000000</v>
      </c>
      <c r="Y487" s="18" t="n">
        <f aca="false">IF($F$487=1,$M$487,$Z$120*$T$487)</f>
        <v>30000000</v>
      </c>
      <c r="Z487" s="18" t="n">
        <f aca="false">IF($G$487=1,$N$487,$W$120*$T$487)</f>
        <v>319286139.100022</v>
      </c>
      <c r="AA487" s="18" t="n">
        <f aca="false">IF($H$487=1,$O$487,$T$120*$T$487)</f>
        <v>319286139.100022</v>
      </c>
      <c r="AB487" s="18" t="n">
        <f aca="false">($J$120+$O$120)*$T$487</f>
        <v>17912771.627144</v>
      </c>
      <c r="AC487" s="18" t="n">
        <f aca="false">Assumptions!$B$20*$T$487</f>
        <v>574715050.38004</v>
      </c>
      <c r="AD487" s="18" t="n">
        <f aca="false">IF($S$487,Assumptions!$B$14*($T$487-Assumptions!$B$13),Assumptions!$B$4)</f>
        <v>157143069.550011</v>
      </c>
      <c r="AE487" s="18" t="n">
        <f aca="false">$U$487+$V$487+$W$487+$X$487+$Y$487+$Z$487+$AA$487+$AB$487+$AC$487+$AD$487</f>
        <v>2000000000</v>
      </c>
      <c r="AF487" s="18" t="n">
        <f aca="false">IF(AND(IF($B$487=1,$U$487&gt;=INDEX($U$395:$U$522,1+$A$487-Assumptions!$B$77),$U$487&gt;INDEX($U$395:$U$522,1+$A$487+Assumptions!$B$77)),IF($C$487=1,$V$487&gt;=INDEX($V$395:$V$522,1+$A$487-Assumptions!$B$78),$V$487&gt;INDEX($V$395:$V$522,1+$A$487+Assumptions!$B$78)),IF($D$487=1,$W$487&gt;=INDEX($W$395:$W$522,1+$A$487-Assumptions!$B$79),$W$487&gt;INDEX($W$395:$W$522,1+$A$487+Assumptions!$B$79)),IF($E$487=1,$X$487&gt;=INDEX($X$395:$X$522,1+$A$487-Assumptions!$B$80),$X$487&gt;INDEX($X$395:$X$522,1+$A$487+Assumptions!$B$80)),IF($F$487=1,$Y$487&gt;=INDEX($Y$395:$Y$522,1+$A$487-Assumptions!$B$81),$Y$487&gt;INDEX($Y$395:$Y$522,1+$A$487+Assumptions!$B$81)),IF($G$487=1,$Z$487&gt;=INDEX($Z$395:$Z$522,1+$A$487-Assumptions!$B$82),$Z$487&gt;INDEX($Z$395:$Z$522,1+$A$487+Assumptions!$B$82)),IF($H$487=1,$AA$487&gt;=INDEX($AA$395:$AA$522,1+$A$487-Assumptions!$B$83),$AA$487&gt;INDEX($AA$395:$AA$522,1+$A$487+Assumptions!$B$83))),1,0)</f>
        <v>0</v>
      </c>
      <c r="AG487" s="16"/>
      <c r="AH487" s="16"/>
      <c r="AI487" s="16"/>
    </row>
    <row r="488" customFormat="false" ht="23.85" hidden="true" customHeight="false" outlineLevel="0" collapsed="false">
      <c r="A488" s="6" t="n">
        <f aca="false">ROW()-ROW($A$395)+Assumptions!$B$4</f>
        <v>93</v>
      </c>
      <c r="B488" s="18" t="n">
        <f aca="false">MOD(QUOTIENT($A$488,Assumptions!$B$77),2)</f>
        <v>1</v>
      </c>
      <c r="C488" s="18" t="n">
        <f aca="false">MOD(QUOTIENT($A$488,Assumptions!$B$78),2)</f>
        <v>0</v>
      </c>
      <c r="D488" s="18" t="n">
        <f aca="false">MOD(QUOTIENT($A$488,Assumptions!$B$79),2)</f>
        <v>1</v>
      </c>
      <c r="E488" s="18" t="n">
        <f aca="false">MOD(QUOTIENT($A$488,Assumptions!$B$80),2)</f>
        <v>1</v>
      </c>
      <c r="F488" s="18" t="n">
        <f aca="false">MOD(QUOTIENT($A$488,Assumptions!$B$81),2)</f>
        <v>1</v>
      </c>
      <c r="G488" s="18" t="n">
        <f aca="false">MOD(QUOTIENT($A$488,Assumptions!$B$82),2)</f>
        <v>0</v>
      </c>
      <c r="H488" s="18" t="n">
        <f aca="false">MOD(QUOTIENT($A$488,Assumptions!$B$83),2)</f>
        <v>1</v>
      </c>
      <c r="I488" s="18" t="n">
        <f aca="false">IF($B$488=1,MIN(Assumptions!$B$67,MAX(Assumptions!$B$4,Assumptions!$B$26-(Assumptions!$B$4))),Assumptions!$B$4)</f>
        <v>30000000</v>
      </c>
      <c r="J488" s="18" t="n">
        <f aca="false">IF($C$488=1,MIN(Assumptions!$B$66,MAX(Assumptions!$B$4,Assumptions!$B$26-($I$488))),Assumptions!$B$4)</f>
        <v>0</v>
      </c>
      <c r="K488" s="18" t="n">
        <f aca="false">IF($D$488=1,MIN(Assumptions!$B$61,MAX(Assumptions!$B$4,Assumptions!$B$26-($I$488+$J$488))),Assumptions!$B$4)</f>
        <v>100000000</v>
      </c>
      <c r="L488" s="18" t="n">
        <f aca="false">IF($E$488=1,MIN(Assumptions!$B$56,MAX(Assumptions!$B$4,Assumptions!$B$26-($I$488+$J$488+$K$488))),Assumptions!$B$4)</f>
        <v>60000000</v>
      </c>
      <c r="M488" s="18" t="n">
        <f aca="false">IF($F$488=1,MIN(Assumptions!$B$51,MAX(Assumptions!$B$4,Assumptions!$B$26-($I$488+$J$488+$K$488+$L$488))),Assumptions!$B$4)</f>
        <v>30000000</v>
      </c>
      <c r="N488" s="18" t="n">
        <f aca="false">IF($G$488=1,MIN(Assumptions!$B$46,MAX(Assumptions!$B$4,Assumptions!$B$26-($I$488+$J$488+$K$488+$L$488+$M$488))),Assumptions!$B$4)</f>
        <v>0</v>
      </c>
      <c r="O488" s="18" t="n">
        <f aca="false">IF($H$488=1,MIN(Assumptions!$B$41,MAX(Assumptions!$B$4,Assumptions!$B$26-($I$488+$J$488+$K$488+$L$488+$M$488+$N$488))),Assumptions!$B$4)</f>
        <v>5000000</v>
      </c>
      <c r="P488" s="18" t="n">
        <f aca="false">$I$488+$J$488+$K$488+$L$488+$M$488+$N$488+$O$488</f>
        <v>225000000</v>
      </c>
      <c r="Q488" s="18" t="n">
        <f aca="false">MAX(Assumptions!$B$4,Assumptions!$B$26-$P$488)</f>
        <v>1775000000</v>
      </c>
      <c r="R488" s="18" t="n">
        <f aca="false">$J$120+$O$120+Assumptions!$B$20+IF($B$488=0,$D$120,Assumptions!$B$4)+IF($C$488=0,$AI$120,Assumptions!$B$4)+IF($D$488=0,$AF$120,Assumptions!$B$4)+IF($E$488=0,$AC$120,Assumptions!$B$4)+IF($F$488=0,$Z$120,Assumptions!$B$4)+IF($G$488=0,$W$120,Assumptions!$B$4)+IF($H$488=0,$T$120,Assumptions!$B$4)</f>
        <v>20413833.1063222</v>
      </c>
      <c r="S488" s="18" t="n">
        <f aca="false">IF($R$488&gt;Assumptions!$B$4,$Q$488/$R$488&gt;Assumptions!$B$13,FALSE())</f>
        <v>1</v>
      </c>
      <c r="T488" s="18" t="n">
        <f aca="false">IF($S$488,($Q$488+Assumptions!$B$14*Assumptions!$B$13)/($R$488+Assumptions!$B$14),IF($R$488&gt;Assumptions!$B$4,$Q$488/$R$488,Assumptions!$B$4))</f>
        <v>77.573228003898</v>
      </c>
      <c r="U488" s="18" t="n">
        <f aca="false">IF($B$488=1,$I$488,$D$120*$T$488)</f>
        <v>30000000</v>
      </c>
      <c r="V488" s="18" t="n">
        <f aca="false">IF($C$488=1,$J$488,$AI$120*$T$488)</f>
        <v>475781452.294551</v>
      </c>
      <c r="W488" s="18" t="n">
        <f aca="false">IF($D$488=1,$K$488,$AF$120*$T$488)</f>
        <v>100000000</v>
      </c>
      <c r="X488" s="18" t="n">
        <f aca="false">IF($E$488=1,$L$488,$AC$120*$T$488)</f>
        <v>60000000</v>
      </c>
      <c r="Y488" s="18" t="n">
        <f aca="false">IF($F$488=1,$M$488,$Z$120*$T$488)</f>
        <v>30000000</v>
      </c>
      <c r="Z488" s="18" t="n">
        <f aca="false">IF($G$488=1,$N$488,$W$120*$T$488)</f>
        <v>387866140.01949</v>
      </c>
      <c r="AA488" s="18" t="n">
        <f aca="false">IF($H$488=1,$O$488,$T$120*$T$488)</f>
        <v>5000000</v>
      </c>
      <c r="AB488" s="18" t="n">
        <f aca="false">($J$120+$O$120)*$T$488</f>
        <v>21760285.6411329</v>
      </c>
      <c r="AC488" s="18" t="n">
        <f aca="false">Assumptions!$B$20*$T$488</f>
        <v>698159052.035082</v>
      </c>
      <c r="AD488" s="18" t="n">
        <f aca="false">IF($S$488,Assumptions!$B$14*($T$488-Assumptions!$B$13),Assumptions!$B$4)</f>
        <v>191433070.009745</v>
      </c>
      <c r="AE488" s="18" t="n">
        <f aca="false">$U$488+$V$488+$W$488+$X$488+$Y$488+$Z$488+$AA$488+$AB$488+$AC$488+$AD$488</f>
        <v>2000000000</v>
      </c>
      <c r="AF488" s="18" t="n">
        <f aca="false">IF(AND(IF($B$488=1,$U$488&gt;=INDEX($U$395:$U$522,1+$A$488-Assumptions!$B$77),$U$488&gt;INDEX($U$395:$U$522,1+$A$488+Assumptions!$B$77)),IF($C$488=1,$V$488&gt;=INDEX($V$395:$V$522,1+$A$488-Assumptions!$B$78),$V$488&gt;INDEX($V$395:$V$522,1+$A$488+Assumptions!$B$78)),IF($D$488=1,$W$488&gt;=INDEX($W$395:$W$522,1+$A$488-Assumptions!$B$79),$W$488&gt;INDEX($W$395:$W$522,1+$A$488+Assumptions!$B$79)),IF($E$488=1,$X$488&gt;=INDEX($X$395:$X$522,1+$A$488-Assumptions!$B$80),$X$488&gt;INDEX($X$395:$X$522,1+$A$488+Assumptions!$B$80)),IF($F$488=1,$Y$488&gt;=INDEX($Y$395:$Y$522,1+$A$488-Assumptions!$B$81),$Y$488&gt;INDEX($Y$395:$Y$522,1+$A$488+Assumptions!$B$81)),IF($G$488=1,$Z$488&gt;=INDEX($Z$395:$Z$522,1+$A$488-Assumptions!$B$82),$Z$488&gt;INDEX($Z$395:$Z$522,1+$A$488+Assumptions!$B$82)),IF($H$488=1,$AA$488&gt;=INDEX($AA$395:$AA$522,1+$A$488-Assumptions!$B$83),$AA$488&gt;INDEX($AA$395:$AA$522,1+$A$488+Assumptions!$B$83))),1,0)</f>
        <v>0</v>
      </c>
      <c r="AG488" s="16"/>
      <c r="AH488" s="16"/>
      <c r="AI488" s="16"/>
    </row>
    <row r="489" customFormat="false" ht="23.85" hidden="true" customHeight="false" outlineLevel="0" collapsed="false">
      <c r="A489" s="6" t="n">
        <f aca="false">ROW()-ROW($A$395)+Assumptions!$B$4</f>
        <v>94</v>
      </c>
      <c r="B489" s="18" t="n">
        <f aca="false">MOD(QUOTIENT($A$489,Assumptions!$B$77),2)</f>
        <v>1</v>
      </c>
      <c r="C489" s="18" t="n">
        <f aca="false">MOD(QUOTIENT($A$489,Assumptions!$B$78),2)</f>
        <v>0</v>
      </c>
      <c r="D489" s="18" t="n">
        <f aca="false">MOD(QUOTIENT($A$489,Assumptions!$B$79),2)</f>
        <v>1</v>
      </c>
      <c r="E489" s="18" t="n">
        <f aca="false">MOD(QUOTIENT($A$489,Assumptions!$B$80),2)</f>
        <v>1</v>
      </c>
      <c r="F489" s="18" t="n">
        <f aca="false">MOD(QUOTIENT($A$489,Assumptions!$B$81),2)</f>
        <v>1</v>
      </c>
      <c r="G489" s="18" t="n">
        <f aca="false">MOD(QUOTIENT($A$489,Assumptions!$B$82),2)</f>
        <v>1</v>
      </c>
      <c r="H489" s="18" t="n">
        <f aca="false">MOD(QUOTIENT($A$489,Assumptions!$B$83),2)</f>
        <v>0</v>
      </c>
      <c r="I489" s="18" t="n">
        <f aca="false">IF($B$489=1,MIN(Assumptions!$B$67,MAX(Assumptions!$B$4,Assumptions!$B$26-(Assumptions!$B$4))),Assumptions!$B$4)</f>
        <v>30000000</v>
      </c>
      <c r="J489" s="18" t="n">
        <f aca="false">IF($C$489=1,MIN(Assumptions!$B$66,MAX(Assumptions!$B$4,Assumptions!$B$26-($I$489))),Assumptions!$B$4)</f>
        <v>0</v>
      </c>
      <c r="K489" s="18" t="n">
        <f aca="false">IF($D$489=1,MIN(Assumptions!$B$61,MAX(Assumptions!$B$4,Assumptions!$B$26-($I$489+$J$489))),Assumptions!$B$4)</f>
        <v>100000000</v>
      </c>
      <c r="L489" s="18" t="n">
        <f aca="false">IF($E$489=1,MIN(Assumptions!$B$56,MAX(Assumptions!$B$4,Assumptions!$B$26-($I$489+$J$489+$K$489))),Assumptions!$B$4)</f>
        <v>60000000</v>
      </c>
      <c r="M489" s="18" t="n">
        <f aca="false">IF($F$489=1,MIN(Assumptions!$B$51,MAX(Assumptions!$B$4,Assumptions!$B$26-($I$489+$J$489+$K$489+$L$489))),Assumptions!$B$4)</f>
        <v>30000000</v>
      </c>
      <c r="N489" s="18" t="n">
        <f aca="false">IF($G$489=1,MIN(Assumptions!$B$46,MAX(Assumptions!$B$4,Assumptions!$B$26-($I$489+$J$489+$K$489+$L$489+$M$489))),Assumptions!$B$4)</f>
        <v>15000000</v>
      </c>
      <c r="O489" s="18" t="n">
        <f aca="false">IF($H$489=1,MIN(Assumptions!$B$41,MAX(Assumptions!$B$4,Assumptions!$B$26-($I$489+$J$489+$K$489+$L$489+$M$489+$N$489))),Assumptions!$B$4)</f>
        <v>0</v>
      </c>
      <c r="P489" s="18" t="n">
        <f aca="false">$I$489+$J$489+$K$489+$L$489+$M$489+$N$489+$O$489</f>
        <v>235000000</v>
      </c>
      <c r="Q489" s="18" t="n">
        <f aca="false">MAX(Assumptions!$B$4,Assumptions!$B$26-$P$489)</f>
        <v>1765000000</v>
      </c>
      <c r="R489" s="18" t="n">
        <f aca="false">$J$120+$O$120+Assumptions!$B$20+IF($B$489=0,$D$120,Assumptions!$B$4)+IF($C$489=0,$AI$120,Assumptions!$B$4)+IF($D$489=0,$AF$120,Assumptions!$B$4)+IF($E$489=0,$AC$120,Assumptions!$B$4)+IF($F$489=0,$Z$120,Assumptions!$B$4)+IF($G$489=0,$W$120,Assumptions!$B$4)+IF($H$489=0,$T$120,Assumptions!$B$4)</f>
        <v>20413833.1063222</v>
      </c>
      <c r="S489" s="18" t="n">
        <f aca="false">IF($R$489&gt;Assumptions!$B$4,$Q$489/$R$489&gt;Assumptions!$B$13,FALSE())</f>
        <v>1</v>
      </c>
      <c r="T489" s="18" t="n">
        <f aca="false">IF($S$489,($Q$489+Assumptions!$B$14*Assumptions!$B$13)/($R$489+Assumptions!$B$14),IF($R$489&gt;Assumptions!$B$4,$Q$489/$R$489,Assumptions!$B$4))</f>
        <v>77.1368104061264</v>
      </c>
      <c r="U489" s="18" t="n">
        <f aca="false">IF($B$489=1,$I$489,$D$120*$T$489)</f>
        <v>30000000</v>
      </c>
      <c r="V489" s="18" t="n">
        <f aca="false">IF($C$489=1,$J$489,$AI$120*$T$489)</f>
        <v>473104763.392753</v>
      </c>
      <c r="W489" s="18" t="n">
        <f aca="false">IF($D$489=1,$K$489,$AF$120*$T$489)</f>
        <v>100000000</v>
      </c>
      <c r="X489" s="18" t="n">
        <f aca="false">IF($E$489=1,$L$489,$AC$120*$T$489)</f>
        <v>60000000</v>
      </c>
      <c r="Y489" s="18" t="n">
        <f aca="false">IF($F$489=1,$M$489,$Z$120*$T$489)</f>
        <v>30000000</v>
      </c>
      <c r="Z489" s="18" t="n">
        <f aca="false">IF($G$489=1,$N$489,$W$120*$T$489)</f>
        <v>15000000</v>
      </c>
      <c r="AA489" s="18" t="n">
        <f aca="false">IF($H$489=1,$O$489,$T$120*$T$489)</f>
        <v>385684052.030632</v>
      </c>
      <c r="AB489" s="18" t="n">
        <f aca="false">($J$120+$O$120)*$T$489</f>
        <v>21637864.9061617</v>
      </c>
      <c r="AC489" s="18" t="n">
        <f aca="false">Assumptions!$B$20*$T$489</f>
        <v>694231293.655137</v>
      </c>
      <c r="AD489" s="18" t="n">
        <f aca="false">IF($S$489,Assumptions!$B$14*($T$489-Assumptions!$B$13),Assumptions!$B$4)</f>
        <v>190342026.015316</v>
      </c>
      <c r="AE489" s="18" t="n">
        <f aca="false">$U$489+$V$489+$W$489+$X$489+$Y$489+$Z$489+$AA$489+$AB$489+$AC$489+$AD$489</f>
        <v>2000000000</v>
      </c>
      <c r="AF489" s="18" t="n">
        <f aca="false">IF(AND(IF($B$489=1,$U$489&gt;=INDEX($U$395:$U$522,1+$A$489-Assumptions!$B$77),$U$489&gt;INDEX($U$395:$U$522,1+$A$489+Assumptions!$B$77)),IF($C$489=1,$V$489&gt;=INDEX($V$395:$V$522,1+$A$489-Assumptions!$B$78),$V$489&gt;INDEX($V$395:$V$522,1+$A$489+Assumptions!$B$78)),IF($D$489=1,$W$489&gt;=INDEX($W$395:$W$522,1+$A$489-Assumptions!$B$79),$W$489&gt;INDEX($W$395:$W$522,1+$A$489+Assumptions!$B$79)),IF($E$489=1,$X$489&gt;=INDEX($X$395:$X$522,1+$A$489-Assumptions!$B$80),$X$489&gt;INDEX($X$395:$X$522,1+$A$489+Assumptions!$B$80)),IF($F$489=1,$Y$489&gt;=INDEX($Y$395:$Y$522,1+$A$489-Assumptions!$B$81),$Y$489&gt;INDEX($Y$395:$Y$522,1+$A$489+Assumptions!$B$81)),IF($G$489=1,$Z$489&gt;=INDEX($Z$395:$Z$522,1+$A$489-Assumptions!$B$82),$Z$489&gt;INDEX($Z$395:$Z$522,1+$A$489+Assumptions!$B$82)),IF($H$489=1,$AA$489&gt;=INDEX($AA$395:$AA$522,1+$A$489-Assumptions!$B$83),$AA$489&gt;INDEX($AA$395:$AA$522,1+$A$489+Assumptions!$B$83))),1,0)</f>
        <v>0</v>
      </c>
      <c r="AG489" s="16"/>
      <c r="AH489" s="16"/>
      <c r="AI489" s="16"/>
    </row>
    <row r="490" customFormat="false" ht="23.85" hidden="true" customHeight="false" outlineLevel="0" collapsed="false">
      <c r="A490" s="6" t="n">
        <f aca="false">ROW()-ROW($A$395)+Assumptions!$B$4</f>
        <v>95</v>
      </c>
      <c r="B490" s="18" t="n">
        <f aca="false">MOD(QUOTIENT($A$490,Assumptions!$B$77),2)</f>
        <v>1</v>
      </c>
      <c r="C490" s="18" t="n">
        <f aca="false">MOD(QUOTIENT($A$490,Assumptions!$B$78),2)</f>
        <v>0</v>
      </c>
      <c r="D490" s="18" t="n">
        <f aca="false">MOD(QUOTIENT($A$490,Assumptions!$B$79),2)</f>
        <v>1</v>
      </c>
      <c r="E490" s="18" t="n">
        <f aca="false">MOD(QUOTIENT($A$490,Assumptions!$B$80),2)</f>
        <v>1</v>
      </c>
      <c r="F490" s="18" t="n">
        <f aca="false">MOD(QUOTIENT($A$490,Assumptions!$B$81),2)</f>
        <v>1</v>
      </c>
      <c r="G490" s="18" t="n">
        <f aca="false">MOD(QUOTIENT($A$490,Assumptions!$B$82),2)</f>
        <v>1</v>
      </c>
      <c r="H490" s="18" t="n">
        <f aca="false">MOD(QUOTIENT($A$490,Assumptions!$B$83),2)</f>
        <v>1</v>
      </c>
      <c r="I490" s="18" t="n">
        <f aca="false">IF($B$490=1,MIN(Assumptions!$B$67,MAX(Assumptions!$B$4,Assumptions!$B$26-(Assumptions!$B$4))),Assumptions!$B$4)</f>
        <v>30000000</v>
      </c>
      <c r="J490" s="18" t="n">
        <f aca="false">IF($C$490=1,MIN(Assumptions!$B$66,MAX(Assumptions!$B$4,Assumptions!$B$26-($I$490))),Assumptions!$B$4)</f>
        <v>0</v>
      </c>
      <c r="K490" s="18" t="n">
        <f aca="false">IF($D$490=1,MIN(Assumptions!$B$61,MAX(Assumptions!$B$4,Assumptions!$B$26-($I$490+$J$490))),Assumptions!$B$4)</f>
        <v>100000000</v>
      </c>
      <c r="L490" s="18" t="n">
        <f aca="false">IF($E$490=1,MIN(Assumptions!$B$56,MAX(Assumptions!$B$4,Assumptions!$B$26-($I$490+$J$490+$K$490))),Assumptions!$B$4)</f>
        <v>60000000</v>
      </c>
      <c r="M490" s="18" t="n">
        <f aca="false">IF($F$490=1,MIN(Assumptions!$B$51,MAX(Assumptions!$B$4,Assumptions!$B$26-($I$490+$J$490+$K$490+$L$490))),Assumptions!$B$4)</f>
        <v>30000000</v>
      </c>
      <c r="N490" s="18" t="n">
        <f aca="false">IF($G$490=1,MIN(Assumptions!$B$46,MAX(Assumptions!$B$4,Assumptions!$B$26-($I$490+$J$490+$K$490+$L$490+$M$490))),Assumptions!$B$4)</f>
        <v>15000000</v>
      </c>
      <c r="O490" s="18" t="n">
        <f aca="false">IF($H$490=1,MIN(Assumptions!$B$41,MAX(Assumptions!$B$4,Assumptions!$B$26-($I$490+$J$490+$K$490+$L$490+$M$490+$N$490))),Assumptions!$B$4)</f>
        <v>5000000</v>
      </c>
      <c r="P490" s="18" t="n">
        <f aca="false">$I$490+$J$490+$K$490+$L$490+$M$490+$N$490+$O$490</f>
        <v>240000000</v>
      </c>
      <c r="Q490" s="18" t="n">
        <f aca="false">MAX(Assumptions!$B$4,Assumptions!$B$26-$P$490)</f>
        <v>1760000000</v>
      </c>
      <c r="R490" s="18" t="n">
        <f aca="false">$J$120+$O$120+Assumptions!$B$20+IF($B$490=0,$D$120,Assumptions!$B$4)+IF($C$490=0,$AI$120,Assumptions!$B$4)+IF($D$490=0,$AF$120,Assumptions!$B$4)+IF($E$490=0,$AC$120,Assumptions!$B$4)+IF($F$490=0,$Z$120,Assumptions!$B$4)+IF($G$490=0,$W$120,Assumptions!$B$4)+IF($H$490=0,$T$120,Assumptions!$B$4)</f>
        <v>15413833.1063222</v>
      </c>
      <c r="S490" s="18" t="n">
        <f aca="false">IF($R$490&gt;Assumptions!$B$4,$Q$490/$R$490&gt;Assumptions!$B$13,FALSE())</f>
        <v>1</v>
      </c>
      <c r="T490" s="18" t="n">
        <f aca="false">IF($S$490,($Q$490+Assumptions!$B$14*Assumptions!$B$13)/($R$490+Assumptions!$B$14),IF($R$490&gt;Assumptions!$B$4,$Q$490/$R$490,Assumptions!$B$4))</f>
        <v>98.3876532475883</v>
      </c>
      <c r="U490" s="18" t="n">
        <f aca="false">IF($B$490=1,$I$490,$D$120*$T$490)</f>
        <v>30000000</v>
      </c>
      <c r="V490" s="18" t="n">
        <f aca="false">IF($C$490=1,$J$490,$AI$120*$T$490)</f>
        <v>603442988.702727</v>
      </c>
      <c r="W490" s="18" t="n">
        <f aca="false">IF($D$490=1,$K$490,$AF$120*$T$490)</f>
        <v>100000000</v>
      </c>
      <c r="X490" s="18" t="n">
        <f aca="false">IF($E$490=1,$L$490,$AC$120*$T$490)</f>
        <v>60000000</v>
      </c>
      <c r="Y490" s="18" t="n">
        <f aca="false">IF($F$490=1,$M$490,$Z$120*$T$490)</f>
        <v>30000000</v>
      </c>
      <c r="Z490" s="18" t="n">
        <f aca="false">IF($G$490=1,$N$490,$W$120*$T$490)</f>
        <v>15000000</v>
      </c>
      <c r="AA490" s="18" t="n">
        <f aca="false">IF($H$490=1,$O$490,$T$120*$T$490)</f>
        <v>5000000</v>
      </c>
      <c r="AB490" s="18" t="n">
        <f aca="false">($J$120+$O$120)*$T$490</f>
        <v>27598998.9500074</v>
      </c>
      <c r="AC490" s="18" t="n">
        <f aca="false">Assumptions!$B$20*$T$490</f>
        <v>885488879.228295</v>
      </c>
      <c r="AD490" s="18" t="n">
        <f aca="false">IF($S$490,Assumptions!$B$14*($T$490-Assumptions!$B$13),Assumptions!$B$4)</f>
        <v>243469133.118971</v>
      </c>
      <c r="AE490" s="18" t="n">
        <f aca="false">$U$490+$V$490+$W$490+$X$490+$Y$490+$Z$490+$AA$490+$AB$490+$AC$490+$AD$490</f>
        <v>2000000000</v>
      </c>
      <c r="AF490" s="18" t="n">
        <f aca="false">IF(AND(IF($B$490=1,$U$490&gt;=INDEX($U$395:$U$522,1+$A$490-Assumptions!$B$77),$U$490&gt;INDEX($U$395:$U$522,1+$A$490+Assumptions!$B$77)),IF($C$490=1,$V$490&gt;=INDEX($V$395:$V$522,1+$A$490-Assumptions!$B$78),$V$490&gt;INDEX($V$395:$V$522,1+$A$490+Assumptions!$B$78)),IF($D$490=1,$W$490&gt;=INDEX($W$395:$W$522,1+$A$490-Assumptions!$B$79),$W$490&gt;INDEX($W$395:$W$522,1+$A$490+Assumptions!$B$79)),IF($E$490=1,$X$490&gt;=INDEX($X$395:$X$522,1+$A$490-Assumptions!$B$80),$X$490&gt;INDEX($X$395:$X$522,1+$A$490+Assumptions!$B$80)),IF($F$490=1,$Y$490&gt;=INDEX($Y$395:$Y$522,1+$A$490-Assumptions!$B$81),$Y$490&gt;INDEX($Y$395:$Y$522,1+$A$490+Assumptions!$B$81)),IF($G$490=1,$Z$490&gt;=INDEX($Z$395:$Z$522,1+$A$490-Assumptions!$B$82),$Z$490&gt;INDEX($Z$395:$Z$522,1+$A$490+Assumptions!$B$82)),IF($H$490=1,$AA$490&gt;=INDEX($AA$395:$AA$522,1+$A$490-Assumptions!$B$83),$AA$490&gt;INDEX($AA$395:$AA$522,1+$A$490+Assumptions!$B$83))),1,0)</f>
        <v>0</v>
      </c>
      <c r="AG490" s="16"/>
      <c r="AH490" s="16"/>
      <c r="AI490" s="16"/>
    </row>
    <row r="491" customFormat="false" ht="23.85" hidden="true" customHeight="false" outlineLevel="0" collapsed="false">
      <c r="A491" s="6" t="n">
        <f aca="false">ROW()-ROW($A$395)+Assumptions!$B$4</f>
        <v>96</v>
      </c>
      <c r="B491" s="18" t="n">
        <f aca="false">MOD(QUOTIENT($A$491,Assumptions!$B$77),2)</f>
        <v>1</v>
      </c>
      <c r="C491" s="18" t="n">
        <f aca="false">MOD(QUOTIENT($A$491,Assumptions!$B$78),2)</f>
        <v>1</v>
      </c>
      <c r="D491" s="18" t="n">
        <f aca="false">MOD(QUOTIENT($A$491,Assumptions!$B$79),2)</f>
        <v>0</v>
      </c>
      <c r="E491" s="18" t="n">
        <f aca="false">MOD(QUOTIENT($A$491,Assumptions!$B$80),2)</f>
        <v>0</v>
      </c>
      <c r="F491" s="18" t="n">
        <f aca="false">MOD(QUOTIENT($A$491,Assumptions!$B$81),2)</f>
        <v>0</v>
      </c>
      <c r="G491" s="18" t="n">
        <f aca="false">MOD(QUOTIENT($A$491,Assumptions!$B$82),2)</f>
        <v>0</v>
      </c>
      <c r="H491" s="18" t="n">
        <f aca="false">MOD(QUOTIENT($A$491,Assumptions!$B$83),2)</f>
        <v>0</v>
      </c>
      <c r="I491" s="18" t="n">
        <f aca="false">IF($B$491=1,MIN(Assumptions!$B$67,MAX(Assumptions!$B$4,Assumptions!$B$26-(Assumptions!$B$4))),Assumptions!$B$4)</f>
        <v>30000000</v>
      </c>
      <c r="J491" s="18" t="n">
        <f aca="false">IF($C$491=1,MIN(Assumptions!$B$66,MAX(Assumptions!$B$4,Assumptions!$B$26-($I$491))),Assumptions!$B$4)</f>
        <v>300000000</v>
      </c>
      <c r="K491" s="18" t="n">
        <f aca="false">IF($D$491=1,MIN(Assumptions!$B$61,MAX(Assumptions!$B$4,Assumptions!$B$26-($I$491+$J$491))),Assumptions!$B$4)</f>
        <v>0</v>
      </c>
      <c r="L491" s="18" t="n">
        <f aca="false">IF($E$491=1,MIN(Assumptions!$B$56,MAX(Assumptions!$B$4,Assumptions!$B$26-($I$491+$J$491+$K$491))),Assumptions!$B$4)</f>
        <v>0</v>
      </c>
      <c r="M491" s="18" t="n">
        <f aca="false">IF($F$491=1,MIN(Assumptions!$B$51,MAX(Assumptions!$B$4,Assumptions!$B$26-($I$491+$J$491+$K$491+$L$491))),Assumptions!$B$4)</f>
        <v>0</v>
      </c>
      <c r="N491" s="18" t="n">
        <f aca="false">IF($G$491=1,MIN(Assumptions!$B$46,MAX(Assumptions!$B$4,Assumptions!$B$26-($I$491+$J$491+$K$491+$L$491+$M$491))),Assumptions!$B$4)</f>
        <v>0</v>
      </c>
      <c r="O491" s="18" t="n">
        <f aca="false">IF($H$491=1,MIN(Assumptions!$B$41,MAX(Assumptions!$B$4,Assumptions!$B$26-($I$491+$J$491+$K$491+$L$491+$M$491+$N$491))),Assumptions!$B$4)</f>
        <v>0</v>
      </c>
      <c r="P491" s="18" t="n">
        <f aca="false">$I$491+$J$491+$K$491+$L$491+$M$491+$N$491+$O$491</f>
        <v>330000000</v>
      </c>
      <c r="Q491" s="18" t="n">
        <f aca="false">MAX(Assumptions!$B$4,Assumptions!$B$26-$P$491)</f>
        <v>1670000000</v>
      </c>
      <c r="R491" s="18" t="n">
        <f aca="false">$J$120+$O$120+Assumptions!$B$20+IF($B$491=0,$D$120,Assumptions!$B$4)+IF($C$491=0,$AI$120,Assumptions!$B$4)+IF($D$491=0,$AF$120,Assumptions!$B$4)+IF($E$491=0,$AC$120,Assumptions!$B$4)+IF($F$491=0,$Z$120,Assumptions!$B$4)+IF($G$491=0,$W$120,Assumptions!$B$4)+IF($H$491=0,$T$120,Assumptions!$B$4)</f>
        <v>26414164.1892672</v>
      </c>
      <c r="S491" s="18" t="n">
        <f aca="false">IF($R$491&gt;Assumptions!$B$4,$Q$491/$R$491&gt;Assumptions!$B$13,FALSE())</f>
        <v>1</v>
      </c>
      <c r="T491" s="18" t="n">
        <f aca="false">IF($S$491,($Q$491+Assumptions!$B$14*Assumptions!$B$13)/($R$491+Assumptions!$B$14),IF($R$491&gt;Assumptions!$B$4,$Q$491/$R$491,Assumptions!$B$4))</f>
        <v>57.8436225599364</v>
      </c>
      <c r="U491" s="18" t="n">
        <f aca="false">IF($B$491=1,$I$491,$D$120*$T$491)</f>
        <v>30000000</v>
      </c>
      <c r="V491" s="18" t="n">
        <f aca="false">IF($C$491=1,$J$491,$AI$120*$T$491)</f>
        <v>300000000</v>
      </c>
      <c r="W491" s="18" t="n">
        <f aca="false">IF($D$491=1,$K$491,$AF$120*$T$491)</f>
        <v>100280674.934488</v>
      </c>
      <c r="X491" s="18" t="n">
        <f aca="false">IF($E$491=1,$L$491,$AC$120*$T$491)</f>
        <v>138824694.143847</v>
      </c>
      <c r="Y491" s="18" t="n">
        <f aca="false">IF($F$491=1,$M$491,$Z$120*$T$491)</f>
        <v>173530867.679809</v>
      </c>
      <c r="Z491" s="18" t="n">
        <f aca="false">IF($G$491=1,$N$491,$W$120*$T$491)</f>
        <v>289218112.799682</v>
      </c>
      <c r="AA491" s="18" t="n">
        <f aca="false">IF($H$491=1,$O$491,$T$120*$T$491)</f>
        <v>289218112.799682</v>
      </c>
      <c r="AB491" s="18" t="n">
        <f aca="false">($J$120+$O$120)*$T$491</f>
        <v>16225878.203223</v>
      </c>
      <c r="AC491" s="18" t="n">
        <f aca="false">Assumptions!$B$20*$T$491</f>
        <v>520592603.039428</v>
      </c>
      <c r="AD491" s="18" t="n">
        <f aca="false">IF($S$491,Assumptions!$B$14*($T$491-Assumptions!$B$13),Assumptions!$B$4)</f>
        <v>142109056.399841</v>
      </c>
      <c r="AE491" s="18" t="n">
        <f aca="false">$U$491+$V$491+$W$491+$X$491+$Y$491+$Z$491+$AA$491+$AB$491+$AC$491+$AD$491</f>
        <v>2000000000</v>
      </c>
      <c r="AF491" s="18" t="n">
        <f aca="false">IF(AND(IF($B$491=1,$U$491&gt;=INDEX($U$395:$U$522,1+$A$491-Assumptions!$B$77),$U$491&gt;INDEX($U$395:$U$522,1+$A$491+Assumptions!$B$77)),IF($C$491=1,$V$491&gt;=INDEX($V$395:$V$522,1+$A$491-Assumptions!$B$78),$V$491&gt;INDEX($V$395:$V$522,1+$A$491+Assumptions!$B$78)),IF($D$491=1,$W$491&gt;=INDEX($W$395:$W$522,1+$A$491-Assumptions!$B$79),$W$491&gt;INDEX($W$395:$W$522,1+$A$491+Assumptions!$B$79)),IF($E$491=1,$X$491&gt;=INDEX($X$395:$X$522,1+$A$491-Assumptions!$B$80),$X$491&gt;INDEX($X$395:$X$522,1+$A$491+Assumptions!$B$80)),IF($F$491=1,$Y$491&gt;=INDEX($Y$395:$Y$522,1+$A$491-Assumptions!$B$81),$Y$491&gt;INDEX($Y$395:$Y$522,1+$A$491+Assumptions!$B$81)),IF($G$491=1,$Z$491&gt;=INDEX($Z$395:$Z$522,1+$A$491-Assumptions!$B$82),$Z$491&gt;INDEX($Z$395:$Z$522,1+$A$491+Assumptions!$B$82)),IF($H$491=1,$AA$491&gt;=INDEX($AA$395:$AA$522,1+$A$491-Assumptions!$B$83),$AA$491&gt;INDEX($AA$395:$AA$522,1+$A$491+Assumptions!$B$83))),1,0)</f>
        <v>0</v>
      </c>
      <c r="AG491" s="16"/>
      <c r="AH491" s="16"/>
      <c r="AI491" s="16"/>
    </row>
    <row r="492" customFormat="false" ht="23.85" hidden="true" customHeight="false" outlineLevel="0" collapsed="false">
      <c r="A492" s="6" t="n">
        <f aca="false">ROW()-ROW($A$395)+Assumptions!$B$4</f>
        <v>97</v>
      </c>
      <c r="B492" s="18" t="n">
        <f aca="false">MOD(QUOTIENT($A$492,Assumptions!$B$77),2)</f>
        <v>1</v>
      </c>
      <c r="C492" s="18" t="n">
        <f aca="false">MOD(QUOTIENT($A$492,Assumptions!$B$78),2)</f>
        <v>1</v>
      </c>
      <c r="D492" s="18" t="n">
        <f aca="false">MOD(QUOTIENT($A$492,Assumptions!$B$79),2)</f>
        <v>0</v>
      </c>
      <c r="E492" s="18" t="n">
        <f aca="false">MOD(QUOTIENT($A$492,Assumptions!$B$80),2)</f>
        <v>0</v>
      </c>
      <c r="F492" s="18" t="n">
        <f aca="false">MOD(QUOTIENT($A$492,Assumptions!$B$81),2)</f>
        <v>0</v>
      </c>
      <c r="G492" s="18" t="n">
        <f aca="false">MOD(QUOTIENT($A$492,Assumptions!$B$82),2)</f>
        <v>0</v>
      </c>
      <c r="H492" s="18" t="n">
        <f aca="false">MOD(QUOTIENT($A$492,Assumptions!$B$83),2)</f>
        <v>1</v>
      </c>
      <c r="I492" s="18" t="n">
        <f aca="false">IF($B$492=1,MIN(Assumptions!$B$67,MAX(Assumptions!$B$4,Assumptions!$B$26-(Assumptions!$B$4))),Assumptions!$B$4)</f>
        <v>30000000</v>
      </c>
      <c r="J492" s="18" t="n">
        <f aca="false">IF($C$492=1,MIN(Assumptions!$B$66,MAX(Assumptions!$B$4,Assumptions!$B$26-($I$492))),Assumptions!$B$4)</f>
        <v>300000000</v>
      </c>
      <c r="K492" s="18" t="n">
        <f aca="false">IF($D$492=1,MIN(Assumptions!$B$61,MAX(Assumptions!$B$4,Assumptions!$B$26-($I$492+$J$492))),Assumptions!$B$4)</f>
        <v>0</v>
      </c>
      <c r="L492" s="18" t="n">
        <f aca="false">IF($E$492=1,MIN(Assumptions!$B$56,MAX(Assumptions!$B$4,Assumptions!$B$26-($I$492+$J$492+$K$492))),Assumptions!$B$4)</f>
        <v>0</v>
      </c>
      <c r="M492" s="18" t="n">
        <f aca="false">IF($F$492=1,MIN(Assumptions!$B$51,MAX(Assumptions!$B$4,Assumptions!$B$26-($I$492+$J$492+$K$492+$L$492))),Assumptions!$B$4)</f>
        <v>0</v>
      </c>
      <c r="N492" s="18" t="n">
        <f aca="false">IF($G$492=1,MIN(Assumptions!$B$46,MAX(Assumptions!$B$4,Assumptions!$B$26-($I$492+$J$492+$K$492+$L$492+$M$492))),Assumptions!$B$4)</f>
        <v>0</v>
      </c>
      <c r="O492" s="18" t="n">
        <f aca="false">IF($H$492=1,MIN(Assumptions!$B$41,MAX(Assumptions!$B$4,Assumptions!$B$26-($I$492+$J$492+$K$492+$L$492+$M$492+$N$492))),Assumptions!$B$4)</f>
        <v>5000000</v>
      </c>
      <c r="P492" s="18" t="n">
        <f aca="false">$I$492+$J$492+$K$492+$L$492+$M$492+$N$492+$O$492</f>
        <v>335000000</v>
      </c>
      <c r="Q492" s="18" t="n">
        <f aca="false">MAX(Assumptions!$B$4,Assumptions!$B$26-$P$492)</f>
        <v>1665000000</v>
      </c>
      <c r="R492" s="18" t="n">
        <f aca="false">$J$120+$O$120+Assumptions!$B$20+IF($B$492=0,$D$120,Assumptions!$B$4)+IF($C$492=0,$AI$120,Assumptions!$B$4)+IF($D$492=0,$AF$120,Assumptions!$B$4)+IF($E$492=0,$AC$120,Assumptions!$B$4)+IF($F$492=0,$Z$120,Assumptions!$B$4)+IF($G$492=0,$W$120,Assumptions!$B$4)+IF($H$492=0,$T$120,Assumptions!$B$4)</f>
        <v>21414164.1892672</v>
      </c>
      <c r="S492" s="18" t="n">
        <f aca="false">IF($R$492&gt;Assumptions!$B$4,$Q$492/$R$492&gt;Assumptions!$B$13,FALSE())</f>
        <v>1</v>
      </c>
      <c r="T492" s="18" t="n">
        <f aca="false">IF($S$492,($Q$492+Assumptions!$B$14*Assumptions!$B$13)/($R$492+Assumptions!$B$14),IF($R$492&gt;Assumptions!$B$4,$Q$492/$R$492,Assumptions!$B$4))</f>
        <v>69.7285502768432</v>
      </c>
      <c r="U492" s="18" t="n">
        <f aca="false">IF($B$492=1,$I$492,$D$120*$T$492)</f>
        <v>30000000</v>
      </c>
      <c r="V492" s="18" t="n">
        <f aca="false">IF($C$492=1,$J$492,$AI$120*$T$492)</f>
        <v>300000000</v>
      </c>
      <c r="W492" s="18" t="n">
        <f aca="false">IF($D$492=1,$K$492,$AF$120*$T$492)</f>
        <v>120884996.037719</v>
      </c>
      <c r="X492" s="18" t="n">
        <f aca="false">IF($E$492=1,$L$492,$AC$120*$T$492)</f>
        <v>167348520.664424</v>
      </c>
      <c r="Y492" s="18" t="n">
        <f aca="false">IF($F$492=1,$M$492,$Z$120*$T$492)</f>
        <v>209185650.83053</v>
      </c>
      <c r="Z492" s="18" t="n">
        <f aca="false">IF($G$492=1,$N$492,$W$120*$T$492)</f>
        <v>348642751.384216</v>
      </c>
      <c r="AA492" s="18" t="n">
        <f aca="false">IF($H$492=1,$O$492,$T$120*$T$492)</f>
        <v>5000000</v>
      </c>
      <c r="AB492" s="18" t="n">
        <f aca="false">($J$120+$O$120)*$T$492</f>
        <v>19559752.8994148</v>
      </c>
      <c r="AC492" s="18" t="n">
        <f aca="false">Assumptions!$B$20*$T$492</f>
        <v>627556952.491589</v>
      </c>
      <c r="AD492" s="18" t="n">
        <f aca="false">IF($S$492,Assumptions!$B$14*($T$492-Assumptions!$B$13),Assumptions!$B$4)</f>
        <v>171821375.692108</v>
      </c>
      <c r="AE492" s="18" t="n">
        <f aca="false">$U$492+$V$492+$W$492+$X$492+$Y$492+$Z$492+$AA$492+$AB$492+$AC$492+$AD$492</f>
        <v>2000000000</v>
      </c>
      <c r="AF492" s="18" t="n">
        <f aca="false">IF(AND(IF($B$492=1,$U$492&gt;=INDEX($U$395:$U$522,1+$A$492-Assumptions!$B$77),$U$492&gt;INDEX($U$395:$U$522,1+$A$492+Assumptions!$B$77)),IF($C$492=1,$V$492&gt;=INDEX($V$395:$V$522,1+$A$492-Assumptions!$B$78),$V$492&gt;INDEX($V$395:$V$522,1+$A$492+Assumptions!$B$78)),IF($D$492=1,$W$492&gt;=INDEX($W$395:$W$522,1+$A$492-Assumptions!$B$79),$W$492&gt;INDEX($W$395:$W$522,1+$A$492+Assumptions!$B$79)),IF($E$492=1,$X$492&gt;=INDEX($X$395:$X$522,1+$A$492-Assumptions!$B$80),$X$492&gt;INDEX($X$395:$X$522,1+$A$492+Assumptions!$B$80)),IF($F$492=1,$Y$492&gt;=INDEX($Y$395:$Y$522,1+$A$492-Assumptions!$B$81),$Y$492&gt;INDEX($Y$395:$Y$522,1+$A$492+Assumptions!$B$81)),IF($G$492=1,$Z$492&gt;=INDEX($Z$395:$Z$522,1+$A$492-Assumptions!$B$82),$Z$492&gt;INDEX($Z$395:$Z$522,1+$A$492+Assumptions!$B$82)),IF($H$492=1,$AA$492&gt;=INDEX($AA$395:$AA$522,1+$A$492-Assumptions!$B$83),$AA$492&gt;INDEX($AA$395:$AA$522,1+$A$492+Assumptions!$B$83))),1,0)</f>
        <v>0</v>
      </c>
      <c r="AG492" s="16"/>
      <c r="AH492" s="16"/>
      <c r="AI492" s="16"/>
    </row>
    <row r="493" customFormat="false" ht="23.85" hidden="true" customHeight="false" outlineLevel="0" collapsed="false">
      <c r="A493" s="6" t="n">
        <f aca="false">ROW()-ROW($A$395)+Assumptions!$B$4</f>
        <v>98</v>
      </c>
      <c r="B493" s="18" t="n">
        <f aca="false">MOD(QUOTIENT($A$493,Assumptions!$B$77),2)</f>
        <v>1</v>
      </c>
      <c r="C493" s="18" t="n">
        <f aca="false">MOD(QUOTIENT($A$493,Assumptions!$B$78),2)</f>
        <v>1</v>
      </c>
      <c r="D493" s="18" t="n">
        <f aca="false">MOD(QUOTIENT($A$493,Assumptions!$B$79),2)</f>
        <v>0</v>
      </c>
      <c r="E493" s="18" t="n">
        <f aca="false">MOD(QUOTIENT($A$493,Assumptions!$B$80),2)</f>
        <v>0</v>
      </c>
      <c r="F493" s="18" t="n">
        <f aca="false">MOD(QUOTIENT($A$493,Assumptions!$B$81),2)</f>
        <v>0</v>
      </c>
      <c r="G493" s="18" t="n">
        <f aca="false">MOD(QUOTIENT($A$493,Assumptions!$B$82),2)</f>
        <v>1</v>
      </c>
      <c r="H493" s="18" t="n">
        <f aca="false">MOD(QUOTIENT($A$493,Assumptions!$B$83),2)</f>
        <v>0</v>
      </c>
      <c r="I493" s="18" t="n">
        <f aca="false">IF($B$493=1,MIN(Assumptions!$B$67,MAX(Assumptions!$B$4,Assumptions!$B$26-(Assumptions!$B$4))),Assumptions!$B$4)</f>
        <v>30000000</v>
      </c>
      <c r="J493" s="18" t="n">
        <f aca="false">IF($C$493=1,MIN(Assumptions!$B$66,MAX(Assumptions!$B$4,Assumptions!$B$26-($I$493))),Assumptions!$B$4)</f>
        <v>300000000</v>
      </c>
      <c r="K493" s="18" t="n">
        <f aca="false">IF($D$493=1,MIN(Assumptions!$B$61,MAX(Assumptions!$B$4,Assumptions!$B$26-($I$493+$J$493))),Assumptions!$B$4)</f>
        <v>0</v>
      </c>
      <c r="L493" s="18" t="n">
        <f aca="false">IF($E$493=1,MIN(Assumptions!$B$56,MAX(Assumptions!$B$4,Assumptions!$B$26-($I$493+$J$493+$K$493))),Assumptions!$B$4)</f>
        <v>0</v>
      </c>
      <c r="M493" s="18" t="n">
        <f aca="false">IF($F$493=1,MIN(Assumptions!$B$51,MAX(Assumptions!$B$4,Assumptions!$B$26-($I$493+$J$493+$K$493+$L$493))),Assumptions!$B$4)</f>
        <v>0</v>
      </c>
      <c r="N493" s="18" t="n">
        <f aca="false">IF($G$493=1,MIN(Assumptions!$B$46,MAX(Assumptions!$B$4,Assumptions!$B$26-($I$493+$J$493+$K$493+$L$493+$M$493))),Assumptions!$B$4)</f>
        <v>15000000</v>
      </c>
      <c r="O493" s="18" t="n">
        <f aca="false">IF($H$493=1,MIN(Assumptions!$B$41,MAX(Assumptions!$B$4,Assumptions!$B$26-($I$493+$J$493+$K$493+$L$493+$M$493+$N$493))),Assumptions!$B$4)</f>
        <v>0</v>
      </c>
      <c r="P493" s="18" t="n">
        <f aca="false">$I$493+$J$493+$K$493+$L$493+$M$493+$N$493+$O$493</f>
        <v>345000000</v>
      </c>
      <c r="Q493" s="18" t="n">
        <f aca="false">MAX(Assumptions!$B$4,Assumptions!$B$26-$P$493)</f>
        <v>1655000000</v>
      </c>
      <c r="R493" s="18" t="n">
        <f aca="false">$J$120+$O$120+Assumptions!$B$20+IF($B$493=0,$D$120,Assumptions!$B$4)+IF($C$493=0,$AI$120,Assumptions!$B$4)+IF($D$493=0,$AF$120,Assumptions!$B$4)+IF($E$493=0,$AC$120,Assumptions!$B$4)+IF($F$493=0,$Z$120,Assumptions!$B$4)+IF($G$493=0,$W$120,Assumptions!$B$4)+IF($H$493=0,$T$120,Assumptions!$B$4)</f>
        <v>21414164.1892672</v>
      </c>
      <c r="S493" s="18" t="n">
        <f aca="false">IF($R$493&gt;Assumptions!$B$4,$Q$493/$R$493&gt;Assumptions!$B$13,FALSE())</f>
        <v>1</v>
      </c>
      <c r="T493" s="18" t="n">
        <f aca="false">IF($S$493,($Q$493+Assumptions!$B$14*Assumptions!$B$13)/($R$493+Assumptions!$B$14),IF($R$493&gt;Assumptions!$B$4,$Q$493/$R$493,Assumptions!$B$4))</f>
        <v>69.3103880562924</v>
      </c>
      <c r="U493" s="18" t="n">
        <f aca="false">IF($B$493=1,$I$493,$D$120*$T$493)</f>
        <v>30000000</v>
      </c>
      <c r="V493" s="18" t="n">
        <f aca="false">IF($C$493=1,$J$493,$AI$120*$T$493)</f>
        <v>300000000</v>
      </c>
      <c r="W493" s="18" t="n">
        <f aca="false">IF($D$493=1,$K$493,$AF$120*$T$493)</f>
        <v>120160048.535244</v>
      </c>
      <c r="X493" s="18" t="n">
        <f aca="false">IF($E$493=1,$L$493,$AC$120*$T$493)</f>
        <v>166344931.335102</v>
      </c>
      <c r="Y493" s="18" t="n">
        <f aca="false">IF($F$493=1,$M$493,$Z$120*$T$493)</f>
        <v>207931164.168877</v>
      </c>
      <c r="Z493" s="18" t="n">
        <f aca="false">IF($G$493=1,$N$493,$W$120*$T$493)</f>
        <v>15000000</v>
      </c>
      <c r="AA493" s="18" t="n">
        <f aca="false">IF($H$493=1,$O$493,$T$120*$T$493)</f>
        <v>346551940.281462</v>
      </c>
      <c r="AB493" s="18" t="n">
        <f aca="false">($J$120+$O$120)*$T$493</f>
        <v>19442453.031952</v>
      </c>
      <c r="AC493" s="18" t="n">
        <f aca="false">Assumptions!$B$20*$T$493</f>
        <v>623793492.506632</v>
      </c>
      <c r="AD493" s="18" t="n">
        <f aca="false">IF($S$493,Assumptions!$B$14*($T$493-Assumptions!$B$13),Assumptions!$B$4)</f>
        <v>170775970.140731</v>
      </c>
      <c r="AE493" s="18" t="n">
        <f aca="false">$U$493+$V$493+$W$493+$X$493+$Y$493+$Z$493+$AA$493+$AB$493+$AC$493+$AD$493</f>
        <v>2000000000</v>
      </c>
      <c r="AF493" s="18" t="n">
        <f aca="false">IF(AND(IF($B$493=1,$U$493&gt;=INDEX($U$395:$U$522,1+$A$493-Assumptions!$B$77),$U$493&gt;INDEX($U$395:$U$522,1+$A$493+Assumptions!$B$77)),IF($C$493=1,$V$493&gt;=INDEX($V$395:$V$522,1+$A$493-Assumptions!$B$78),$V$493&gt;INDEX($V$395:$V$522,1+$A$493+Assumptions!$B$78)),IF($D$493=1,$W$493&gt;=INDEX($W$395:$W$522,1+$A$493-Assumptions!$B$79),$W$493&gt;INDEX($W$395:$W$522,1+$A$493+Assumptions!$B$79)),IF($E$493=1,$X$493&gt;=INDEX($X$395:$X$522,1+$A$493-Assumptions!$B$80),$X$493&gt;INDEX($X$395:$X$522,1+$A$493+Assumptions!$B$80)),IF($F$493=1,$Y$493&gt;=INDEX($Y$395:$Y$522,1+$A$493-Assumptions!$B$81),$Y$493&gt;INDEX($Y$395:$Y$522,1+$A$493+Assumptions!$B$81)),IF($G$493=1,$Z$493&gt;=INDEX($Z$395:$Z$522,1+$A$493-Assumptions!$B$82),$Z$493&gt;INDEX($Z$395:$Z$522,1+$A$493+Assumptions!$B$82)),IF($H$493=1,$AA$493&gt;=INDEX($AA$395:$AA$522,1+$A$493-Assumptions!$B$83),$AA$493&gt;INDEX($AA$395:$AA$522,1+$A$493+Assumptions!$B$83))),1,0)</f>
        <v>0</v>
      </c>
      <c r="AG493" s="16"/>
      <c r="AH493" s="16"/>
      <c r="AI493" s="16"/>
    </row>
    <row r="494" customFormat="false" ht="23.85" hidden="true" customHeight="false" outlineLevel="0" collapsed="false">
      <c r="A494" s="6" t="n">
        <f aca="false">ROW()-ROW($A$395)+Assumptions!$B$4</f>
        <v>99</v>
      </c>
      <c r="B494" s="18" t="n">
        <f aca="false">MOD(QUOTIENT($A$494,Assumptions!$B$77),2)</f>
        <v>1</v>
      </c>
      <c r="C494" s="18" t="n">
        <f aca="false">MOD(QUOTIENT($A$494,Assumptions!$B$78),2)</f>
        <v>1</v>
      </c>
      <c r="D494" s="18" t="n">
        <f aca="false">MOD(QUOTIENT($A$494,Assumptions!$B$79),2)</f>
        <v>0</v>
      </c>
      <c r="E494" s="18" t="n">
        <f aca="false">MOD(QUOTIENT($A$494,Assumptions!$B$80),2)</f>
        <v>0</v>
      </c>
      <c r="F494" s="18" t="n">
        <f aca="false">MOD(QUOTIENT($A$494,Assumptions!$B$81),2)</f>
        <v>0</v>
      </c>
      <c r="G494" s="18" t="n">
        <f aca="false">MOD(QUOTIENT($A$494,Assumptions!$B$82),2)</f>
        <v>1</v>
      </c>
      <c r="H494" s="18" t="n">
        <f aca="false">MOD(QUOTIENT($A$494,Assumptions!$B$83),2)</f>
        <v>1</v>
      </c>
      <c r="I494" s="18" t="n">
        <f aca="false">IF($B$494=1,MIN(Assumptions!$B$67,MAX(Assumptions!$B$4,Assumptions!$B$26-(Assumptions!$B$4))),Assumptions!$B$4)</f>
        <v>30000000</v>
      </c>
      <c r="J494" s="18" t="n">
        <f aca="false">IF($C$494=1,MIN(Assumptions!$B$66,MAX(Assumptions!$B$4,Assumptions!$B$26-($I$494))),Assumptions!$B$4)</f>
        <v>300000000</v>
      </c>
      <c r="K494" s="18" t="n">
        <f aca="false">IF($D$494=1,MIN(Assumptions!$B$61,MAX(Assumptions!$B$4,Assumptions!$B$26-($I$494+$J$494))),Assumptions!$B$4)</f>
        <v>0</v>
      </c>
      <c r="L494" s="18" t="n">
        <f aca="false">IF($E$494=1,MIN(Assumptions!$B$56,MAX(Assumptions!$B$4,Assumptions!$B$26-($I$494+$J$494+$K$494))),Assumptions!$B$4)</f>
        <v>0</v>
      </c>
      <c r="M494" s="18" t="n">
        <f aca="false">IF($F$494=1,MIN(Assumptions!$B$51,MAX(Assumptions!$B$4,Assumptions!$B$26-($I$494+$J$494+$K$494+$L$494))),Assumptions!$B$4)</f>
        <v>0</v>
      </c>
      <c r="N494" s="18" t="n">
        <f aca="false">IF($G$494=1,MIN(Assumptions!$B$46,MAX(Assumptions!$B$4,Assumptions!$B$26-($I$494+$J$494+$K$494+$L$494+$M$494))),Assumptions!$B$4)</f>
        <v>15000000</v>
      </c>
      <c r="O494" s="18" t="n">
        <f aca="false">IF($H$494=1,MIN(Assumptions!$B$41,MAX(Assumptions!$B$4,Assumptions!$B$26-($I$494+$J$494+$K$494+$L$494+$M$494+$N$494))),Assumptions!$B$4)</f>
        <v>5000000</v>
      </c>
      <c r="P494" s="18" t="n">
        <f aca="false">$I$494+$J$494+$K$494+$L$494+$M$494+$N$494+$O$494</f>
        <v>350000000</v>
      </c>
      <c r="Q494" s="18" t="n">
        <f aca="false">MAX(Assumptions!$B$4,Assumptions!$B$26-$P$494)</f>
        <v>1650000000</v>
      </c>
      <c r="R494" s="18" t="n">
        <f aca="false">$J$120+$O$120+Assumptions!$B$20+IF($B$494=0,$D$120,Assumptions!$B$4)+IF($C$494=0,$AI$120,Assumptions!$B$4)+IF($D$494=0,$AF$120,Assumptions!$B$4)+IF($E$494=0,$AC$120,Assumptions!$B$4)+IF($F$494=0,$Z$120,Assumptions!$B$4)+IF($G$494=0,$W$120,Assumptions!$B$4)+IF($H$494=0,$T$120,Assumptions!$B$4)</f>
        <v>16414164.1892672</v>
      </c>
      <c r="S494" s="18" t="n">
        <f aca="false">IF($R$494&gt;Assumptions!$B$4,$Q$494/$R$494&gt;Assumptions!$B$13,FALSE())</f>
        <v>1</v>
      </c>
      <c r="T494" s="18" t="n">
        <f aca="false">IF($S$494,($Q$494+Assumptions!$B$14*Assumptions!$B$13)/($R$494+Assumptions!$B$14),IF($R$494&gt;Assumptions!$B$4,$Q$494/$R$494,Assumptions!$B$4))</f>
        <v>87.3683861186797</v>
      </c>
      <c r="U494" s="18" t="n">
        <f aca="false">IF($B$494=1,$I$494,$D$120*$T$494)</f>
        <v>30000000</v>
      </c>
      <c r="V494" s="18" t="n">
        <f aca="false">IF($C$494=1,$J$494,$AI$120*$T$494)</f>
        <v>300000000</v>
      </c>
      <c r="W494" s="18" t="n">
        <f aca="false">IF($D$494=1,$K$494,$AF$120*$T$494)</f>
        <v>151466321.440014</v>
      </c>
      <c r="X494" s="18" t="n">
        <f aca="false">IF($E$494=1,$L$494,$AC$120*$T$494)</f>
        <v>209684126.684831</v>
      </c>
      <c r="Y494" s="18" t="n">
        <f aca="false">IF($F$494=1,$M$494,$Z$120*$T$494)</f>
        <v>262105158.356039</v>
      </c>
      <c r="Z494" s="18" t="n">
        <f aca="false">IF($G$494=1,$N$494,$W$120*$T$494)</f>
        <v>15000000</v>
      </c>
      <c r="AA494" s="18" t="n">
        <f aca="false">IF($H$494=1,$O$494,$T$120*$T$494)</f>
        <v>5000000</v>
      </c>
      <c r="AB494" s="18" t="n">
        <f aca="false">($J$120+$O$120)*$T$494</f>
        <v>24507953.1542987</v>
      </c>
      <c r="AC494" s="18" t="n">
        <f aca="false">Assumptions!$B$20*$T$494</f>
        <v>786315475.068118</v>
      </c>
      <c r="AD494" s="18" t="n">
        <f aca="false">IF($S$494,Assumptions!$B$14*($T$494-Assumptions!$B$13),Assumptions!$B$4)</f>
        <v>215920965.296699</v>
      </c>
      <c r="AE494" s="18" t="n">
        <f aca="false">$U$494+$V$494+$W$494+$X$494+$Y$494+$Z$494+$AA$494+$AB$494+$AC$494+$AD$494</f>
        <v>2000000000</v>
      </c>
      <c r="AF494" s="18" t="n">
        <f aca="false">IF(AND(IF($B$494=1,$U$494&gt;=INDEX($U$395:$U$522,1+$A$494-Assumptions!$B$77),$U$494&gt;INDEX($U$395:$U$522,1+$A$494+Assumptions!$B$77)),IF($C$494=1,$V$494&gt;=INDEX($V$395:$V$522,1+$A$494-Assumptions!$B$78),$V$494&gt;INDEX($V$395:$V$522,1+$A$494+Assumptions!$B$78)),IF($D$494=1,$W$494&gt;=INDEX($W$395:$W$522,1+$A$494-Assumptions!$B$79),$W$494&gt;INDEX($W$395:$W$522,1+$A$494+Assumptions!$B$79)),IF($E$494=1,$X$494&gt;=INDEX($X$395:$X$522,1+$A$494-Assumptions!$B$80),$X$494&gt;INDEX($X$395:$X$522,1+$A$494+Assumptions!$B$80)),IF($F$494=1,$Y$494&gt;=INDEX($Y$395:$Y$522,1+$A$494-Assumptions!$B$81),$Y$494&gt;INDEX($Y$395:$Y$522,1+$A$494+Assumptions!$B$81)),IF($G$494=1,$Z$494&gt;=INDEX($Z$395:$Z$522,1+$A$494-Assumptions!$B$82),$Z$494&gt;INDEX($Z$395:$Z$522,1+$A$494+Assumptions!$B$82)),IF($H$494=1,$AA$494&gt;=INDEX($AA$395:$AA$522,1+$A$494-Assumptions!$B$83),$AA$494&gt;INDEX($AA$395:$AA$522,1+$A$494+Assumptions!$B$83))),1,0)</f>
        <v>0</v>
      </c>
      <c r="AG494" s="16"/>
      <c r="AH494" s="16"/>
      <c r="AI494" s="16"/>
    </row>
    <row r="495" customFormat="false" ht="23.85" hidden="true" customHeight="false" outlineLevel="0" collapsed="false">
      <c r="A495" s="6" t="n">
        <f aca="false">ROW()-ROW($A$395)+Assumptions!$B$4</f>
        <v>100</v>
      </c>
      <c r="B495" s="18" t="n">
        <f aca="false">MOD(QUOTIENT($A$495,Assumptions!$B$77),2)</f>
        <v>1</v>
      </c>
      <c r="C495" s="18" t="n">
        <f aca="false">MOD(QUOTIENT($A$495,Assumptions!$B$78),2)</f>
        <v>1</v>
      </c>
      <c r="D495" s="18" t="n">
        <f aca="false">MOD(QUOTIENT($A$495,Assumptions!$B$79),2)</f>
        <v>0</v>
      </c>
      <c r="E495" s="18" t="n">
        <f aca="false">MOD(QUOTIENT($A$495,Assumptions!$B$80),2)</f>
        <v>0</v>
      </c>
      <c r="F495" s="18" t="n">
        <f aca="false">MOD(QUOTIENT($A$495,Assumptions!$B$81),2)</f>
        <v>1</v>
      </c>
      <c r="G495" s="18" t="n">
        <f aca="false">MOD(QUOTIENT($A$495,Assumptions!$B$82),2)</f>
        <v>0</v>
      </c>
      <c r="H495" s="18" t="n">
        <f aca="false">MOD(QUOTIENT($A$495,Assumptions!$B$83),2)</f>
        <v>0</v>
      </c>
      <c r="I495" s="18" t="n">
        <f aca="false">IF($B$495=1,MIN(Assumptions!$B$67,MAX(Assumptions!$B$4,Assumptions!$B$26-(Assumptions!$B$4))),Assumptions!$B$4)</f>
        <v>30000000</v>
      </c>
      <c r="J495" s="18" t="n">
        <f aca="false">IF($C$495=1,MIN(Assumptions!$B$66,MAX(Assumptions!$B$4,Assumptions!$B$26-($I$495))),Assumptions!$B$4)</f>
        <v>300000000</v>
      </c>
      <c r="K495" s="18" t="n">
        <f aca="false">IF($D$495=1,MIN(Assumptions!$B$61,MAX(Assumptions!$B$4,Assumptions!$B$26-($I$495+$J$495))),Assumptions!$B$4)</f>
        <v>0</v>
      </c>
      <c r="L495" s="18" t="n">
        <f aca="false">IF($E$495=1,MIN(Assumptions!$B$56,MAX(Assumptions!$B$4,Assumptions!$B$26-($I$495+$J$495+$K$495))),Assumptions!$B$4)</f>
        <v>0</v>
      </c>
      <c r="M495" s="18" t="n">
        <f aca="false">IF($F$495=1,MIN(Assumptions!$B$51,MAX(Assumptions!$B$4,Assumptions!$B$26-($I$495+$J$495+$K$495+$L$495))),Assumptions!$B$4)</f>
        <v>30000000</v>
      </c>
      <c r="N495" s="18" t="n">
        <f aca="false">IF($G$495=1,MIN(Assumptions!$B$46,MAX(Assumptions!$B$4,Assumptions!$B$26-($I$495+$J$495+$K$495+$L$495+$M$495))),Assumptions!$B$4)</f>
        <v>0</v>
      </c>
      <c r="O495" s="18" t="n">
        <f aca="false">IF($H$495=1,MIN(Assumptions!$B$41,MAX(Assumptions!$B$4,Assumptions!$B$26-($I$495+$J$495+$K$495+$L$495+$M$495+$N$495))),Assumptions!$B$4)</f>
        <v>0</v>
      </c>
      <c r="P495" s="18" t="n">
        <f aca="false">$I$495+$J$495+$K$495+$L$495+$M$495+$N$495+$O$495</f>
        <v>360000000</v>
      </c>
      <c r="Q495" s="18" t="n">
        <f aca="false">MAX(Assumptions!$B$4,Assumptions!$B$26-$P$495)</f>
        <v>1640000000</v>
      </c>
      <c r="R495" s="18" t="n">
        <f aca="false">$J$120+$O$120+Assumptions!$B$20+IF($B$495=0,$D$120,Assumptions!$B$4)+IF($C$495=0,$AI$120,Assumptions!$B$4)+IF($D$495=0,$AF$120,Assumptions!$B$4)+IF($E$495=0,$AC$120,Assumptions!$B$4)+IF($F$495=0,$Z$120,Assumptions!$B$4)+IF($G$495=0,$W$120,Assumptions!$B$4)+IF($H$495=0,$T$120,Assumptions!$B$4)</f>
        <v>23414164.1892672</v>
      </c>
      <c r="S495" s="18" t="n">
        <f aca="false">IF($R$495&gt;Assumptions!$B$4,$Q$495/$R$495&gt;Assumptions!$B$13,FALSE())</f>
        <v>1</v>
      </c>
      <c r="T495" s="18" t="n">
        <f aca="false">IF($S$495,($Q$495+Assumptions!$B$14*Assumptions!$B$13)/($R$495+Assumptions!$B$14),IF($R$495&gt;Assumptions!$B$4,$Q$495/$R$495,Assumptions!$B$4))</f>
        <v>63.3823258972895</v>
      </c>
      <c r="U495" s="18" t="n">
        <f aca="false">IF($B$495=1,$I$495,$D$120*$T$495)</f>
        <v>30000000</v>
      </c>
      <c r="V495" s="18" t="n">
        <f aca="false">IF($C$495=1,$J$495,$AI$120*$T$495)</f>
        <v>300000000</v>
      </c>
      <c r="W495" s="18" t="n">
        <f aca="false">IF($D$495=1,$K$495,$AF$120*$T$495)</f>
        <v>109882855.509471</v>
      </c>
      <c r="X495" s="18" t="n">
        <f aca="false">IF($E$495=1,$L$495,$AC$120*$T$495)</f>
        <v>152117582.153495</v>
      </c>
      <c r="Y495" s="18" t="n">
        <f aca="false">IF($F$495=1,$M$495,$Z$120*$T$495)</f>
        <v>30000000</v>
      </c>
      <c r="Z495" s="18" t="n">
        <f aca="false">IF($G$495=1,$N$495,$W$120*$T$495)</f>
        <v>316911629.486447</v>
      </c>
      <c r="AA495" s="18" t="n">
        <f aca="false">IF($H$495=1,$O$495,$T$120*$T$495)</f>
        <v>316911629.486447</v>
      </c>
      <c r="AB495" s="18" t="n">
        <f aca="false">($J$120+$O$120)*$T$495</f>
        <v>17779555.5453112</v>
      </c>
      <c r="AC495" s="18" t="n">
        <f aca="false">Assumptions!$B$20*$T$495</f>
        <v>570440933.075605</v>
      </c>
      <c r="AD495" s="18" t="n">
        <f aca="false">IF($S$495,Assumptions!$B$14*($T$495-Assumptions!$B$13),Assumptions!$B$4)</f>
        <v>155955814.743224</v>
      </c>
      <c r="AE495" s="18" t="n">
        <f aca="false">$U$495+$V$495+$W$495+$X$495+$Y$495+$Z$495+$AA$495+$AB$495+$AC$495+$AD$495</f>
        <v>2000000000</v>
      </c>
      <c r="AF495" s="18" t="n">
        <f aca="false">IF(AND(IF($B$495=1,$U$495&gt;=INDEX($U$395:$U$522,1+$A$495-Assumptions!$B$77),$U$495&gt;INDEX($U$395:$U$522,1+$A$495+Assumptions!$B$77)),IF($C$495=1,$V$495&gt;=INDEX($V$395:$V$522,1+$A$495-Assumptions!$B$78),$V$495&gt;INDEX($V$395:$V$522,1+$A$495+Assumptions!$B$78)),IF($D$495=1,$W$495&gt;=INDEX($W$395:$W$522,1+$A$495-Assumptions!$B$79),$W$495&gt;INDEX($W$395:$W$522,1+$A$495+Assumptions!$B$79)),IF($E$495=1,$X$495&gt;=INDEX($X$395:$X$522,1+$A$495-Assumptions!$B$80),$X$495&gt;INDEX($X$395:$X$522,1+$A$495+Assumptions!$B$80)),IF($F$495=1,$Y$495&gt;=INDEX($Y$395:$Y$522,1+$A$495-Assumptions!$B$81),$Y$495&gt;INDEX($Y$395:$Y$522,1+$A$495+Assumptions!$B$81)),IF($G$495=1,$Z$495&gt;=INDEX($Z$395:$Z$522,1+$A$495-Assumptions!$B$82),$Z$495&gt;INDEX($Z$395:$Z$522,1+$A$495+Assumptions!$B$82)),IF($H$495=1,$AA$495&gt;=INDEX($AA$395:$AA$522,1+$A$495-Assumptions!$B$83),$AA$495&gt;INDEX($AA$395:$AA$522,1+$A$495+Assumptions!$B$83))),1,0)</f>
        <v>0</v>
      </c>
      <c r="AG495" s="16"/>
      <c r="AH495" s="16"/>
      <c r="AI495" s="16"/>
    </row>
    <row r="496" customFormat="false" ht="23.85" hidden="true" customHeight="false" outlineLevel="0" collapsed="false">
      <c r="A496" s="6" t="n">
        <f aca="false">ROW()-ROW($A$395)+Assumptions!$B$4</f>
        <v>101</v>
      </c>
      <c r="B496" s="18" t="n">
        <f aca="false">MOD(QUOTIENT($A$496,Assumptions!$B$77),2)</f>
        <v>1</v>
      </c>
      <c r="C496" s="18" t="n">
        <f aca="false">MOD(QUOTIENT($A$496,Assumptions!$B$78),2)</f>
        <v>1</v>
      </c>
      <c r="D496" s="18" t="n">
        <f aca="false">MOD(QUOTIENT($A$496,Assumptions!$B$79),2)</f>
        <v>0</v>
      </c>
      <c r="E496" s="18" t="n">
        <f aca="false">MOD(QUOTIENT($A$496,Assumptions!$B$80),2)</f>
        <v>0</v>
      </c>
      <c r="F496" s="18" t="n">
        <f aca="false">MOD(QUOTIENT($A$496,Assumptions!$B$81),2)</f>
        <v>1</v>
      </c>
      <c r="G496" s="18" t="n">
        <f aca="false">MOD(QUOTIENT($A$496,Assumptions!$B$82),2)</f>
        <v>0</v>
      </c>
      <c r="H496" s="18" t="n">
        <f aca="false">MOD(QUOTIENT($A$496,Assumptions!$B$83),2)</f>
        <v>1</v>
      </c>
      <c r="I496" s="18" t="n">
        <f aca="false">IF($B$496=1,MIN(Assumptions!$B$67,MAX(Assumptions!$B$4,Assumptions!$B$26-(Assumptions!$B$4))),Assumptions!$B$4)</f>
        <v>30000000</v>
      </c>
      <c r="J496" s="18" t="n">
        <f aca="false">IF($C$496=1,MIN(Assumptions!$B$66,MAX(Assumptions!$B$4,Assumptions!$B$26-($I$496))),Assumptions!$B$4)</f>
        <v>300000000</v>
      </c>
      <c r="K496" s="18" t="n">
        <f aca="false">IF($D$496=1,MIN(Assumptions!$B$61,MAX(Assumptions!$B$4,Assumptions!$B$26-($I$496+$J$496))),Assumptions!$B$4)</f>
        <v>0</v>
      </c>
      <c r="L496" s="18" t="n">
        <f aca="false">IF($E$496=1,MIN(Assumptions!$B$56,MAX(Assumptions!$B$4,Assumptions!$B$26-($I$496+$J$496+$K$496))),Assumptions!$B$4)</f>
        <v>0</v>
      </c>
      <c r="M496" s="18" t="n">
        <f aca="false">IF($F$496=1,MIN(Assumptions!$B$51,MAX(Assumptions!$B$4,Assumptions!$B$26-($I$496+$J$496+$K$496+$L$496))),Assumptions!$B$4)</f>
        <v>30000000</v>
      </c>
      <c r="N496" s="18" t="n">
        <f aca="false">IF($G$496=1,MIN(Assumptions!$B$46,MAX(Assumptions!$B$4,Assumptions!$B$26-($I$496+$J$496+$K$496+$L$496+$M$496))),Assumptions!$B$4)</f>
        <v>0</v>
      </c>
      <c r="O496" s="18" t="n">
        <f aca="false">IF($H$496=1,MIN(Assumptions!$B$41,MAX(Assumptions!$B$4,Assumptions!$B$26-($I$496+$J$496+$K$496+$L$496+$M$496+$N$496))),Assumptions!$B$4)</f>
        <v>5000000</v>
      </c>
      <c r="P496" s="18" t="n">
        <f aca="false">$I$496+$J$496+$K$496+$L$496+$M$496+$N$496+$O$496</f>
        <v>365000000</v>
      </c>
      <c r="Q496" s="18" t="n">
        <f aca="false">MAX(Assumptions!$B$4,Assumptions!$B$26-$P$496)</f>
        <v>1635000000</v>
      </c>
      <c r="R496" s="18" t="n">
        <f aca="false">$J$120+$O$120+Assumptions!$B$20+IF($B$496=0,$D$120,Assumptions!$B$4)+IF($C$496=0,$AI$120,Assumptions!$B$4)+IF($D$496=0,$AF$120,Assumptions!$B$4)+IF($E$496=0,$AC$120,Assumptions!$B$4)+IF($F$496=0,$Z$120,Assumptions!$B$4)+IF($G$496=0,$W$120,Assumptions!$B$4)+IF($H$496=0,$T$120,Assumptions!$B$4)</f>
        <v>18414164.1892672</v>
      </c>
      <c r="S496" s="18" t="n">
        <f aca="false">IF($R$496&gt;Assumptions!$B$4,$Q$496/$R$496&gt;Assumptions!$B$13,FALSE())</f>
        <v>1</v>
      </c>
      <c r="T496" s="18" t="n">
        <f aca="false">IF($S$496,($Q$496+Assumptions!$B$14*Assumptions!$B$13)/($R$496+Assumptions!$B$14),IF($R$496&gt;Assumptions!$B$4,$Q$496/$R$496,Assumptions!$B$4))</f>
        <v>78.2962199770976</v>
      </c>
      <c r="U496" s="18" t="n">
        <f aca="false">IF($B$496=1,$I$496,$D$120*$T$496)</f>
        <v>30000000</v>
      </c>
      <c r="V496" s="18" t="n">
        <f aca="false">IF($C$496=1,$J$496,$AI$120*$T$496)</f>
        <v>300000000</v>
      </c>
      <c r="W496" s="18" t="n">
        <f aca="false">IF($D$496=1,$K$496,$AF$120*$T$496)</f>
        <v>135738348.267984</v>
      </c>
      <c r="X496" s="18" t="n">
        <f aca="false">IF($E$496=1,$L$496,$AC$120*$T$496)</f>
        <v>187910927.945034</v>
      </c>
      <c r="Y496" s="18" t="n">
        <f aca="false">IF($F$496=1,$M$496,$Z$120*$T$496)</f>
        <v>30000000</v>
      </c>
      <c r="Z496" s="18" t="n">
        <f aca="false">IF($G$496=1,$N$496,$W$120*$T$496)</f>
        <v>391481099.885488</v>
      </c>
      <c r="AA496" s="18" t="n">
        <f aca="false">IF($H$496=1,$O$496,$T$120*$T$496)</f>
        <v>5000000</v>
      </c>
      <c r="AB496" s="18" t="n">
        <f aca="false">($J$120+$O$120)*$T$496</f>
        <v>21963094.1648711</v>
      </c>
      <c r="AC496" s="18" t="n">
        <f aca="false">Assumptions!$B$20*$T$496</f>
        <v>704665979.793878</v>
      </c>
      <c r="AD496" s="18" t="n">
        <f aca="false">IF($S$496,Assumptions!$B$14*($T$496-Assumptions!$B$13),Assumptions!$B$4)</f>
        <v>193240549.942744</v>
      </c>
      <c r="AE496" s="18" t="n">
        <f aca="false">$U$496+$V$496+$W$496+$X$496+$Y$496+$Z$496+$AA$496+$AB$496+$AC$496+$AD$496</f>
        <v>2000000000</v>
      </c>
      <c r="AF496" s="18" t="n">
        <f aca="false">IF(AND(IF($B$496=1,$U$496&gt;=INDEX($U$395:$U$522,1+$A$496-Assumptions!$B$77),$U$496&gt;INDEX($U$395:$U$522,1+$A$496+Assumptions!$B$77)),IF($C$496=1,$V$496&gt;=INDEX($V$395:$V$522,1+$A$496-Assumptions!$B$78),$V$496&gt;INDEX($V$395:$V$522,1+$A$496+Assumptions!$B$78)),IF($D$496=1,$W$496&gt;=INDEX($W$395:$W$522,1+$A$496-Assumptions!$B$79),$W$496&gt;INDEX($W$395:$W$522,1+$A$496+Assumptions!$B$79)),IF($E$496=1,$X$496&gt;=INDEX($X$395:$X$522,1+$A$496-Assumptions!$B$80),$X$496&gt;INDEX($X$395:$X$522,1+$A$496+Assumptions!$B$80)),IF($F$496=1,$Y$496&gt;=INDEX($Y$395:$Y$522,1+$A$496-Assumptions!$B$81),$Y$496&gt;INDEX($Y$395:$Y$522,1+$A$496+Assumptions!$B$81)),IF($G$496=1,$Z$496&gt;=INDEX($Z$395:$Z$522,1+$A$496-Assumptions!$B$82),$Z$496&gt;INDEX($Z$395:$Z$522,1+$A$496+Assumptions!$B$82)),IF($H$496=1,$AA$496&gt;=INDEX($AA$395:$AA$522,1+$A$496-Assumptions!$B$83),$AA$496&gt;INDEX($AA$395:$AA$522,1+$A$496+Assumptions!$B$83))),1,0)</f>
        <v>0</v>
      </c>
      <c r="AG496" s="16"/>
      <c r="AH496" s="16"/>
      <c r="AI496" s="16"/>
    </row>
    <row r="497" customFormat="false" ht="23.85" hidden="true" customHeight="false" outlineLevel="0" collapsed="false">
      <c r="A497" s="6" t="n">
        <f aca="false">ROW()-ROW($A$395)+Assumptions!$B$4</f>
        <v>102</v>
      </c>
      <c r="B497" s="18" t="n">
        <f aca="false">MOD(QUOTIENT($A$497,Assumptions!$B$77),2)</f>
        <v>1</v>
      </c>
      <c r="C497" s="18" t="n">
        <f aca="false">MOD(QUOTIENT($A$497,Assumptions!$B$78),2)</f>
        <v>1</v>
      </c>
      <c r="D497" s="18" t="n">
        <f aca="false">MOD(QUOTIENT($A$497,Assumptions!$B$79),2)</f>
        <v>0</v>
      </c>
      <c r="E497" s="18" t="n">
        <f aca="false">MOD(QUOTIENT($A$497,Assumptions!$B$80),2)</f>
        <v>0</v>
      </c>
      <c r="F497" s="18" t="n">
        <f aca="false">MOD(QUOTIENT($A$497,Assumptions!$B$81),2)</f>
        <v>1</v>
      </c>
      <c r="G497" s="18" t="n">
        <f aca="false">MOD(QUOTIENT($A$497,Assumptions!$B$82),2)</f>
        <v>1</v>
      </c>
      <c r="H497" s="18" t="n">
        <f aca="false">MOD(QUOTIENT($A$497,Assumptions!$B$83),2)</f>
        <v>0</v>
      </c>
      <c r="I497" s="18" t="n">
        <f aca="false">IF($B$497=1,MIN(Assumptions!$B$67,MAX(Assumptions!$B$4,Assumptions!$B$26-(Assumptions!$B$4))),Assumptions!$B$4)</f>
        <v>30000000</v>
      </c>
      <c r="J497" s="18" t="n">
        <f aca="false">IF($C$497=1,MIN(Assumptions!$B$66,MAX(Assumptions!$B$4,Assumptions!$B$26-($I$497))),Assumptions!$B$4)</f>
        <v>300000000</v>
      </c>
      <c r="K497" s="18" t="n">
        <f aca="false">IF($D$497=1,MIN(Assumptions!$B$61,MAX(Assumptions!$B$4,Assumptions!$B$26-($I$497+$J$497))),Assumptions!$B$4)</f>
        <v>0</v>
      </c>
      <c r="L497" s="18" t="n">
        <f aca="false">IF($E$497=1,MIN(Assumptions!$B$56,MAX(Assumptions!$B$4,Assumptions!$B$26-($I$497+$J$497+$K$497))),Assumptions!$B$4)</f>
        <v>0</v>
      </c>
      <c r="M497" s="18" t="n">
        <f aca="false">IF($F$497=1,MIN(Assumptions!$B$51,MAX(Assumptions!$B$4,Assumptions!$B$26-($I$497+$J$497+$K$497+$L$497))),Assumptions!$B$4)</f>
        <v>30000000</v>
      </c>
      <c r="N497" s="18" t="n">
        <f aca="false">IF($G$497=1,MIN(Assumptions!$B$46,MAX(Assumptions!$B$4,Assumptions!$B$26-($I$497+$J$497+$K$497+$L$497+$M$497))),Assumptions!$B$4)</f>
        <v>15000000</v>
      </c>
      <c r="O497" s="18" t="n">
        <f aca="false">IF($H$497=1,MIN(Assumptions!$B$41,MAX(Assumptions!$B$4,Assumptions!$B$26-($I$497+$J$497+$K$497+$L$497+$M$497+$N$497))),Assumptions!$B$4)</f>
        <v>0</v>
      </c>
      <c r="P497" s="18" t="n">
        <f aca="false">$I$497+$J$497+$K$497+$L$497+$M$497+$N$497+$O$497</f>
        <v>375000000</v>
      </c>
      <c r="Q497" s="18" t="n">
        <f aca="false">MAX(Assumptions!$B$4,Assumptions!$B$26-$P$497)</f>
        <v>1625000000</v>
      </c>
      <c r="R497" s="18" t="n">
        <f aca="false">$J$120+$O$120+Assumptions!$B$20+IF($B$497=0,$D$120,Assumptions!$B$4)+IF($C$497=0,$AI$120,Assumptions!$B$4)+IF($D$497=0,$AF$120,Assumptions!$B$4)+IF($E$497=0,$AC$120,Assumptions!$B$4)+IF($F$497=0,$Z$120,Assumptions!$B$4)+IF($G$497=0,$W$120,Assumptions!$B$4)+IF($H$497=0,$T$120,Assumptions!$B$4)</f>
        <v>18414164.1892672</v>
      </c>
      <c r="S497" s="18" t="n">
        <f aca="false">IF($R$497&gt;Assumptions!$B$4,$Q$497/$R$497&gt;Assumptions!$B$13,FALSE())</f>
        <v>1</v>
      </c>
      <c r="T497" s="18" t="n">
        <f aca="false">IF($S$497,($Q$497+Assumptions!$B$14*Assumptions!$B$13)/($R$497+Assumptions!$B$14),IF($R$497&gt;Assumptions!$B$4,$Q$497/$R$497,Assumptions!$B$4))</f>
        <v>77.8180751222756</v>
      </c>
      <c r="U497" s="18" t="n">
        <f aca="false">IF($B$497=1,$I$497,$D$120*$T$497)</f>
        <v>30000000</v>
      </c>
      <c r="V497" s="18" t="n">
        <f aca="false">IF($C$497=1,$J$497,$AI$120*$T$497)</f>
        <v>300000000</v>
      </c>
      <c r="W497" s="18" t="n">
        <f aca="false">IF($D$497=1,$K$497,$AF$120*$T$497)</f>
        <v>134909411.790012</v>
      </c>
      <c r="X497" s="18" t="n">
        <f aca="false">IF($E$497=1,$L$497,$AC$120*$T$497)</f>
        <v>186763380.293461</v>
      </c>
      <c r="Y497" s="18" t="n">
        <f aca="false">IF($F$497=1,$M$497,$Z$120*$T$497)</f>
        <v>30000000</v>
      </c>
      <c r="Z497" s="18" t="n">
        <f aca="false">IF($G$497=1,$N$497,$W$120*$T$497)</f>
        <v>15000000</v>
      </c>
      <c r="AA497" s="18" t="n">
        <f aca="false">IF($H$497=1,$O$497,$T$120*$T$497)</f>
        <v>389090375.611378</v>
      </c>
      <c r="AB497" s="18" t="n">
        <f aca="false">($J$120+$O$120)*$T$497</f>
        <v>21828968.3989787</v>
      </c>
      <c r="AC497" s="18" t="n">
        <f aca="false">Assumptions!$B$20*$T$497</f>
        <v>700362676.100481</v>
      </c>
      <c r="AD497" s="18" t="n">
        <f aca="false">IF($S$497,Assumptions!$B$14*($T$497-Assumptions!$B$13),Assumptions!$B$4)</f>
        <v>192045187.805689</v>
      </c>
      <c r="AE497" s="18" t="n">
        <f aca="false">$U$497+$V$497+$W$497+$X$497+$Y$497+$Z$497+$AA$497+$AB$497+$AC$497+$AD$497</f>
        <v>2000000000</v>
      </c>
      <c r="AF497" s="18" t="n">
        <f aca="false">IF(AND(IF($B$497=1,$U$497&gt;=INDEX($U$395:$U$522,1+$A$497-Assumptions!$B$77),$U$497&gt;INDEX($U$395:$U$522,1+$A$497+Assumptions!$B$77)),IF($C$497=1,$V$497&gt;=INDEX($V$395:$V$522,1+$A$497-Assumptions!$B$78),$V$497&gt;INDEX($V$395:$V$522,1+$A$497+Assumptions!$B$78)),IF($D$497=1,$W$497&gt;=INDEX($W$395:$W$522,1+$A$497-Assumptions!$B$79),$W$497&gt;INDEX($W$395:$W$522,1+$A$497+Assumptions!$B$79)),IF($E$497=1,$X$497&gt;=INDEX($X$395:$X$522,1+$A$497-Assumptions!$B$80),$X$497&gt;INDEX($X$395:$X$522,1+$A$497+Assumptions!$B$80)),IF($F$497=1,$Y$497&gt;=INDEX($Y$395:$Y$522,1+$A$497-Assumptions!$B$81),$Y$497&gt;INDEX($Y$395:$Y$522,1+$A$497+Assumptions!$B$81)),IF($G$497=1,$Z$497&gt;=INDEX($Z$395:$Z$522,1+$A$497-Assumptions!$B$82),$Z$497&gt;INDEX($Z$395:$Z$522,1+$A$497+Assumptions!$B$82)),IF($H$497=1,$AA$497&gt;=INDEX($AA$395:$AA$522,1+$A$497-Assumptions!$B$83),$AA$497&gt;INDEX($AA$395:$AA$522,1+$A$497+Assumptions!$B$83))),1,0)</f>
        <v>0</v>
      </c>
      <c r="AG497" s="16"/>
      <c r="AH497" s="16"/>
      <c r="AI497" s="16"/>
    </row>
    <row r="498" customFormat="false" ht="23.85" hidden="true" customHeight="false" outlineLevel="0" collapsed="false">
      <c r="A498" s="6" t="n">
        <f aca="false">ROW()-ROW($A$395)+Assumptions!$B$4</f>
        <v>103</v>
      </c>
      <c r="B498" s="18" t="n">
        <f aca="false">MOD(QUOTIENT($A$498,Assumptions!$B$77),2)</f>
        <v>1</v>
      </c>
      <c r="C498" s="18" t="n">
        <f aca="false">MOD(QUOTIENT($A$498,Assumptions!$B$78),2)</f>
        <v>1</v>
      </c>
      <c r="D498" s="18" t="n">
        <f aca="false">MOD(QUOTIENT($A$498,Assumptions!$B$79),2)</f>
        <v>0</v>
      </c>
      <c r="E498" s="18" t="n">
        <f aca="false">MOD(QUOTIENT($A$498,Assumptions!$B$80),2)</f>
        <v>0</v>
      </c>
      <c r="F498" s="18" t="n">
        <f aca="false">MOD(QUOTIENT($A$498,Assumptions!$B$81),2)</f>
        <v>1</v>
      </c>
      <c r="G498" s="18" t="n">
        <f aca="false">MOD(QUOTIENT($A$498,Assumptions!$B$82),2)</f>
        <v>1</v>
      </c>
      <c r="H498" s="18" t="n">
        <f aca="false">MOD(QUOTIENT($A$498,Assumptions!$B$83),2)</f>
        <v>1</v>
      </c>
      <c r="I498" s="18" t="n">
        <f aca="false">IF($B$498=1,MIN(Assumptions!$B$67,MAX(Assumptions!$B$4,Assumptions!$B$26-(Assumptions!$B$4))),Assumptions!$B$4)</f>
        <v>30000000</v>
      </c>
      <c r="J498" s="18" t="n">
        <f aca="false">IF($C$498=1,MIN(Assumptions!$B$66,MAX(Assumptions!$B$4,Assumptions!$B$26-($I$498))),Assumptions!$B$4)</f>
        <v>300000000</v>
      </c>
      <c r="K498" s="18" t="n">
        <f aca="false">IF($D$498=1,MIN(Assumptions!$B$61,MAX(Assumptions!$B$4,Assumptions!$B$26-($I$498+$J$498))),Assumptions!$B$4)</f>
        <v>0</v>
      </c>
      <c r="L498" s="18" t="n">
        <f aca="false">IF($E$498=1,MIN(Assumptions!$B$56,MAX(Assumptions!$B$4,Assumptions!$B$26-($I$498+$J$498+$K$498))),Assumptions!$B$4)</f>
        <v>0</v>
      </c>
      <c r="M498" s="18" t="n">
        <f aca="false">IF($F$498=1,MIN(Assumptions!$B$51,MAX(Assumptions!$B$4,Assumptions!$B$26-($I$498+$J$498+$K$498+$L$498))),Assumptions!$B$4)</f>
        <v>30000000</v>
      </c>
      <c r="N498" s="18" t="n">
        <f aca="false">IF($G$498=1,MIN(Assumptions!$B$46,MAX(Assumptions!$B$4,Assumptions!$B$26-($I$498+$J$498+$K$498+$L$498+$M$498))),Assumptions!$B$4)</f>
        <v>15000000</v>
      </c>
      <c r="O498" s="18" t="n">
        <f aca="false">IF($H$498=1,MIN(Assumptions!$B$41,MAX(Assumptions!$B$4,Assumptions!$B$26-($I$498+$J$498+$K$498+$L$498+$M$498+$N$498))),Assumptions!$B$4)</f>
        <v>5000000</v>
      </c>
      <c r="P498" s="18" t="n">
        <f aca="false">$I$498+$J$498+$K$498+$L$498+$M$498+$N$498+$O$498</f>
        <v>380000000</v>
      </c>
      <c r="Q498" s="18" t="n">
        <f aca="false">MAX(Assumptions!$B$4,Assumptions!$B$26-$P$498)</f>
        <v>1620000000</v>
      </c>
      <c r="R498" s="18" t="n">
        <f aca="false">$J$120+$O$120+Assumptions!$B$20+IF($B$498=0,$D$120,Assumptions!$B$4)+IF($C$498=0,$AI$120,Assumptions!$B$4)+IF($D$498=0,$AF$120,Assumptions!$B$4)+IF($E$498=0,$AC$120,Assumptions!$B$4)+IF($F$498=0,$Z$120,Assumptions!$B$4)+IF($G$498=0,$W$120,Assumptions!$B$4)+IF($H$498=0,$T$120,Assumptions!$B$4)</f>
        <v>13414164.1892672</v>
      </c>
      <c r="S498" s="18" t="n">
        <f aca="false">IF($R$498&gt;Assumptions!$B$4,$Q$498/$R$498&gt;Assumptions!$B$13,FALSE())</f>
        <v>1</v>
      </c>
      <c r="T498" s="18" t="n">
        <f aca="false">IF($S$498,($Q$498+Assumptions!$B$14*Assumptions!$B$13)/($R$498+Assumptions!$B$14),IF($R$498&gt;Assumptions!$B$4,$Q$498/$R$498,Assumptions!$B$4))</f>
        <v>101.953202235669</v>
      </c>
      <c r="U498" s="18" t="n">
        <f aca="false">IF($B$498=1,$I$498,$D$120*$T$498)</f>
        <v>30000000</v>
      </c>
      <c r="V498" s="18" t="n">
        <f aca="false">IF($C$498=1,$J$498,$AI$120*$T$498)</f>
        <v>300000000</v>
      </c>
      <c r="W498" s="18" t="n">
        <f aca="false">IF($D$498=1,$K$498,$AF$120*$T$498)</f>
        <v>176751307.740649</v>
      </c>
      <c r="X498" s="18" t="n">
        <f aca="false">IF($E$498=1,$L$498,$AC$120*$T$498)</f>
        <v>244687685.365606</v>
      </c>
      <c r="Y498" s="18" t="n">
        <f aca="false">IF($F$498=1,$M$498,$Z$120*$T$498)</f>
        <v>30000000</v>
      </c>
      <c r="Z498" s="18" t="n">
        <f aca="false">IF($G$498=1,$N$498,$W$120*$T$498)</f>
        <v>15000000</v>
      </c>
      <c r="AA498" s="18" t="n">
        <f aca="false">IF($H$498=1,$O$498,$T$120*$T$498)</f>
        <v>5000000</v>
      </c>
      <c r="AB498" s="18" t="n">
        <f aca="false">($J$120+$O$120)*$T$498</f>
        <v>28599181.1835505</v>
      </c>
      <c r="AC498" s="18" t="n">
        <f aca="false">Assumptions!$B$20*$T$498</f>
        <v>917578820.121022</v>
      </c>
      <c r="AD498" s="18" t="n">
        <f aca="false">IF($S$498,Assumptions!$B$14*($T$498-Assumptions!$B$13),Assumptions!$B$4)</f>
        <v>252383005.589173</v>
      </c>
      <c r="AE498" s="18" t="n">
        <f aca="false">$U$498+$V$498+$W$498+$X$498+$Y$498+$Z$498+$AA$498+$AB$498+$AC$498+$AD$498</f>
        <v>2000000000</v>
      </c>
      <c r="AF498" s="18" t="n">
        <f aca="false">IF(AND(IF($B$498=1,$U$498&gt;=INDEX($U$395:$U$522,1+$A$498-Assumptions!$B$77),$U$498&gt;INDEX($U$395:$U$522,1+$A$498+Assumptions!$B$77)),IF($C$498=1,$V$498&gt;=INDEX($V$395:$V$522,1+$A$498-Assumptions!$B$78),$V$498&gt;INDEX($V$395:$V$522,1+$A$498+Assumptions!$B$78)),IF($D$498=1,$W$498&gt;=INDEX($W$395:$W$522,1+$A$498-Assumptions!$B$79),$W$498&gt;INDEX($W$395:$W$522,1+$A$498+Assumptions!$B$79)),IF($E$498=1,$X$498&gt;=INDEX($X$395:$X$522,1+$A$498-Assumptions!$B$80),$X$498&gt;INDEX($X$395:$X$522,1+$A$498+Assumptions!$B$80)),IF($F$498=1,$Y$498&gt;=INDEX($Y$395:$Y$522,1+$A$498-Assumptions!$B$81),$Y$498&gt;INDEX($Y$395:$Y$522,1+$A$498+Assumptions!$B$81)),IF($G$498=1,$Z$498&gt;=INDEX($Z$395:$Z$522,1+$A$498-Assumptions!$B$82),$Z$498&gt;INDEX($Z$395:$Z$522,1+$A$498+Assumptions!$B$82)),IF($H$498=1,$AA$498&gt;=INDEX($AA$395:$AA$522,1+$A$498-Assumptions!$B$83),$AA$498&gt;INDEX($AA$395:$AA$522,1+$A$498+Assumptions!$B$83))),1,0)</f>
        <v>0</v>
      </c>
      <c r="AG498" s="16"/>
      <c r="AH498" s="16"/>
      <c r="AI498" s="16"/>
    </row>
    <row r="499" customFormat="false" ht="23.85" hidden="true" customHeight="false" outlineLevel="0" collapsed="false">
      <c r="A499" s="6" t="n">
        <f aca="false">ROW()-ROW($A$395)+Assumptions!$B$4</f>
        <v>104</v>
      </c>
      <c r="B499" s="18" t="n">
        <f aca="false">MOD(QUOTIENT($A$499,Assumptions!$B$77),2)</f>
        <v>1</v>
      </c>
      <c r="C499" s="18" t="n">
        <f aca="false">MOD(QUOTIENT($A$499,Assumptions!$B$78),2)</f>
        <v>1</v>
      </c>
      <c r="D499" s="18" t="n">
        <f aca="false">MOD(QUOTIENT($A$499,Assumptions!$B$79),2)</f>
        <v>0</v>
      </c>
      <c r="E499" s="18" t="n">
        <f aca="false">MOD(QUOTIENT($A$499,Assumptions!$B$80),2)</f>
        <v>1</v>
      </c>
      <c r="F499" s="18" t="n">
        <f aca="false">MOD(QUOTIENT($A$499,Assumptions!$B$81),2)</f>
        <v>0</v>
      </c>
      <c r="G499" s="18" t="n">
        <f aca="false">MOD(QUOTIENT($A$499,Assumptions!$B$82),2)</f>
        <v>0</v>
      </c>
      <c r="H499" s="18" t="n">
        <f aca="false">MOD(QUOTIENT($A$499,Assumptions!$B$83),2)</f>
        <v>0</v>
      </c>
      <c r="I499" s="18" t="n">
        <f aca="false">IF($B$499=1,MIN(Assumptions!$B$67,MAX(Assumptions!$B$4,Assumptions!$B$26-(Assumptions!$B$4))),Assumptions!$B$4)</f>
        <v>30000000</v>
      </c>
      <c r="J499" s="18" t="n">
        <f aca="false">IF($C$499=1,MIN(Assumptions!$B$66,MAX(Assumptions!$B$4,Assumptions!$B$26-($I$499))),Assumptions!$B$4)</f>
        <v>300000000</v>
      </c>
      <c r="K499" s="18" t="n">
        <f aca="false">IF($D$499=1,MIN(Assumptions!$B$61,MAX(Assumptions!$B$4,Assumptions!$B$26-($I$499+$J$499))),Assumptions!$B$4)</f>
        <v>0</v>
      </c>
      <c r="L499" s="18" t="n">
        <f aca="false">IF($E$499=1,MIN(Assumptions!$B$56,MAX(Assumptions!$B$4,Assumptions!$B$26-($I$499+$J$499+$K$499))),Assumptions!$B$4)</f>
        <v>60000000</v>
      </c>
      <c r="M499" s="18" t="n">
        <f aca="false">IF($F$499=1,MIN(Assumptions!$B$51,MAX(Assumptions!$B$4,Assumptions!$B$26-($I$499+$J$499+$K$499+$L$499))),Assumptions!$B$4)</f>
        <v>0</v>
      </c>
      <c r="N499" s="18" t="n">
        <f aca="false">IF($G$499=1,MIN(Assumptions!$B$46,MAX(Assumptions!$B$4,Assumptions!$B$26-($I$499+$J$499+$K$499+$L$499+$M$499))),Assumptions!$B$4)</f>
        <v>0</v>
      </c>
      <c r="O499" s="18" t="n">
        <f aca="false">IF($H$499=1,MIN(Assumptions!$B$41,MAX(Assumptions!$B$4,Assumptions!$B$26-($I$499+$J$499+$K$499+$L$499+$M$499+$N$499))),Assumptions!$B$4)</f>
        <v>0</v>
      </c>
      <c r="P499" s="18" t="n">
        <f aca="false">$I$499+$J$499+$K$499+$L$499+$M$499+$N$499+$O$499</f>
        <v>390000000</v>
      </c>
      <c r="Q499" s="18" t="n">
        <f aca="false">MAX(Assumptions!$B$4,Assumptions!$B$26-$P$499)</f>
        <v>1610000000</v>
      </c>
      <c r="R499" s="18" t="n">
        <f aca="false">$J$120+$O$120+Assumptions!$B$20+IF($B$499=0,$D$120,Assumptions!$B$4)+IF($C$499=0,$AI$120,Assumptions!$B$4)+IF($D$499=0,$AF$120,Assumptions!$B$4)+IF($E$499=0,$AC$120,Assumptions!$B$4)+IF($F$499=0,$Z$120,Assumptions!$B$4)+IF($G$499=0,$W$120,Assumptions!$B$4)+IF($H$499=0,$T$120,Assumptions!$B$4)</f>
        <v>24014164.1892672</v>
      </c>
      <c r="S499" s="18" t="n">
        <f aca="false">IF($R$499&gt;Assumptions!$B$4,$Q$499/$R$499&gt;Assumptions!$B$13,FALSE())</f>
        <v>1</v>
      </c>
      <c r="T499" s="18" t="n">
        <f aca="false">IF($S$499,($Q$499+Assumptions!$B$14*Assumptions!$B$13)/($R$499+Assumptions!$B$14),IF($R$499&gt;Assumptions!$B$4,$Q$499/$R$499,Assumptions!$B$4))</f>
        <v>60.8165502970195</v>
      </c>
      <c r="U499" s="18" t="n">
        <f aca="false">IF($B$499=1,$I$499,$D$120*$T$499)</f>
        <v>30000000</v>
      </c>
      <c r="V499" s="18" t="n">
        <f aca="false">IF($C$499=1,$J$499,$AI$120*$T$499)</f>
        <v>300000000</v>
      </c>
      <c r="W499" s="18" t="n">
        <f aca="false">IF($D$499=1,$K$499,$AF$120*$T$499)</f>
        <v>105434695.149893</v>
      </c>
      <c r="X499" s="18" t="n">
        <f aca="false">IF($E$499=1,$L$499,$AC$120*$T$499)</f>
        <v>60000000</v>
      </c>
      <c r="Y499" s="18" t="n">
        <f aca="false">IF($F$499=1,$M$499,$Z$120*$T$499)</f>
        <v>182449650.891058</v>
      </c>
      <c r="Z499" s="18" t="n">
        <f aca="false">IF($G$499=1,$N$499,$W$120*$T$499)</f>
        <v>304082751.485097</v>
      </c>
      <c r="AA499" s="18" t="n">
        <f aca="false">IF($H$499=1,$O$499,$T$120*$T$499)</f>
        <v>304082751.485097</v>
      </c>
      <c r="AB499" s="18" t="n">
        <f aca="false">($J$120+$O$120)*$T$499</f>
        <v>17059822.5731302</v>
      </c>
      <c r="AC499" s="18" t="n">
        <f aca="false">Assumptions!$B$20*$T$499</f>
        <v>547348952.673175</v>
      </c>
      <c r="AD499" s="18" t="n">
        <f aca="false">IF($S$499,Assumptions!$B$14*($T$499-Assumptions!$B$13),Assumptions!$B$4)</f>
        <v>149541375.742549</v>
      </c>
      <c r="AE499" s="18" t="n">
        <f aca="false">$U$499+$V$499+$W$499+$X$499+$Y$499+$Z$499+$AA$499+$AB$499+$AC$499+$AD$499</f>
        <v>2000000000</v>
      </c>
      <c r="AF499" s="18" t="n">
        <f aca="false">IF(AND(IF($B$499=1,$U$499&gt;=INDEX($U$395:$U$522,1+$A$499-Assumptions!$B$77),$U$499&gt;INDEX($U$395:$U$522,1+$A$499+Assumptions!$B$77)),IF($C$499=1,$V$499&gt;=INDEX($V$395:$V$522,1+$A$499-Assumptions!$B$78),$V$499&gt;INDEX($V$395:$V$522,1+$A$499+Assumptions!$B$78)),IF($D$499=1,$W$499&gt;=INDEX($W$395:$W$522,1+$A$499-Assumptions!$B$79),$W$499&gt;INDEX($W$395:$W$522,1+$A$499+Assumptions!$B$79)),IF($E$499=1,$X$499&gt;=INDEX($X$395:$X$522,1+$A$499-Assumptions!$B$80),$X$499&gt;INDEX($X$395:$X$522,1+$A$499+Assumptions!$B$80)),IF($F$499=1,$Y$499&gt;=INDEX($Y$395:$Y$522,1+$A$499-Assumptions!$B$81),$Y$499&gt;INDEX($Y$395:$Y$522,1+$A$499+Assumptions!$B$81)),IF($G$499=1,$Z$499&gt;=INDEX($Z$395:$Z$522,1+$A$499-Assumptions!$B$82),$Z$499&gt;INDEX($Z$395:$Z$522,1+$A$499+Assumptions!$B$82)),IF($H$499=1,$AA$499&gt;=INDEX($AA$395:$AA$522,1+$A$499-Assumptions!$B$83),$AA$499&gt;INDEX($AA$395:$AA$522,1+$A$499+Assumptions!$B$83))),1,0)</f>
        <v>0</v>
      </c>
      <c r="AG499" s="16"/>
      <c r="AH499" s="16"/>
      <c r="AI499" s="16"/>
    </row>
    <row r="500" customFormat="false" ht="23.85" hidden="true" customHeight="false" outlineLevel="0" collapsed="false">
      <c r="A500" s="6" t="n">
        <f aca="false">ROW()-ROW($A$395)+Assumptions!$B$4</f>
        <v>105</v>
      </c>
      <c r="B500" s="18" t="n">
        <f aca="false">MOD(QUOTIENT($A$500,Assumptions!$B$77),2)</f>
        <v>1</v>
      </c>
      <c r="C500" s="18" t="n">
        <f aca="false">MOD(QUOTIENT($A$500,Assumptions!$B$78),2)</f>
        <v>1</v>
      </c>
      <c r="D500" s="18" t="n">
        <f aca="false">MOD(QUOTIENT($A$500,Assumptions!$B$79),2)</f>
        <v>0</v>
      </c>
      <c r="E500" s="18" t="n">
        <f aca="false">MOD(QUOTIENT($A$500,Assumptions!$B$80),2)</f>
        <v>1</v>
      </c>
      <c r="F500" s="18" t="n">
        <f aca="false">MOD(QUOTIENT($A$500,Assumptions!$B$81),2)</f>
        <v>0</v>
      </c>
      <c r="G500" s="18" t="n">
        <f aca="false">MOD(QUOTIENT($A$500,Assumptions!$B$82),2)</f>
        <v>0</v>
      </c>
      <c r="H500" s="18" t="n">
        <f aca="false">MOD(QUOTIENT($A$500,Assumptions!$B$83),2)</f>
        <v>1</v>
      </c>
      <c r="I500" s="18" t="n">
        <f aca="false">IF($B$500=1,MIN(Assumptions!$B$67,MAX(Assumptions!$B$4,Assumptions!$B$26-(Assumptions!$B$4))),Assumptions!$B$4)</f>
        <v>30000000</v>
      </c>
      <c r="J500" s="18" t="n">
        <f aca="false">IF($C$500=1,MIN(Assumptions!$B$66,MAX(Assumptions!$B$4,Assumptions!$B$26-($I$500))),Assumptions!$B$4)</f>
        <v>300000000</v>
      </c>
      <c r="K500" s="18" t="n">
        <f aca="false">IF($D$500=1,MIN(Assumptions!$B$61,MAX(Assumptions!$B$4,Assumptions!$B$26-($I$500+$J$500))),Assumptions!$B$4)</f>
        <v>0</v>
      </c>
      <c r="L500" s="18" t="n">
        <f aca="false">IF($E$500=1,MIN(Assumptions!$B$56,MAX(Assumptions!$B$4,Assumptions!$B$26-($I$500+$J$500+$K$500))),Assumptions!$B$4)</f>
        <v>60000000</v>
      </c>
      <c r="M500" s="18" t="n">
        <f aca="false">IF($F$500=1,MIN(Assumptions!$B$51,MAX(Assumptions!$B$4,Assumptions!$B$26-($I$500+$J$500+$K$500+$L$500))),Assumptions!$B$4)</f>
        <v>0</v>
      </c>
      <c r="N500" s="18" t="n">
        <f aca="false">IF($G$500=1,MIN(Assumptions!$B$46,MAX(Assumptions!$B$4,Assumptions!$B$26-($I$500+$J$500+$K$500+$L$500+$M$500))),Assumptions!$B$4)</f>
        <v>0</v>
      </c>
      <c r="O500" s="18" t="n">
        <f aca="false">IF($H$500=1,MIN(Assumptions!$B$41,MAX(Assumptions!$B$4,Assumptions!$B$26-($I$500+$J$500+$K$500+$L$500+$M$500+$N$500))),Assumptions!$B$4)</f>
        <v>5000000</v>
      </c>
      <c r="P500" s="18" t="n">
        <f aca="false">$I$500+$J$500+$K$500+$L$500+$M$500+$N$500+$O$500</f>
        <v>395000000</v>
      </c>
      <c r="Q500" s="18" t="n">
        <f aca="false">MAX(Assumptions!$B$4,Assumptions!$B$26-$P$500)</f>
        <v>1605000000</v>
      </c>
      <c r="R500" s="18" t="n">
        <f aca="false">$J$120+$O$120+Assumptions!$B$20+IF($B$500=0,$D$120,Assumptions!$B$4)+IF($C$500=0,$AI$120,Assumptions!$B$4)+IF($D$500=0,$AF$120,Assumptions!$B$4)+IF($E$500=0,$AC$120,Assumptions!$B$4)+IF($F$500=0,$Z$120,Assumptions!$B$4)+IF($G$500=0,$W$120,Assumptions!$B$4)+IF($H$500=0,$T$120,Assumptions!$B$4)</f>
        <v>19014164.1892672</v>
      </c>
      <c r="S500" s="18" t="n">
        <f aca="false">IF($R$500&gt;Assumptions!$B$4,$Q$500/$R$500&gt;Assumptions!$B$13,FALSE())</f>
        <v>1</v>
      </c>
      <c r="T500" s="18" t="n">
        <f aca="false">IF($S$500,($Q$500+Assumptions!$B$14*Assumptions!$B$13)/($R$500+Assumptions!$B$14),IF($R$500&gt;Assumptions!$B$4,$Q$500/$R$500,Assumptions!$B$4))</f>
        <v>74.7182175360518</v>
      </c>
      <c r="U500" s="18" t="n">
        <f aca="false">IF($B$500=1,$I$500,$D$120*$T$500)</f>
        <v>30000000</v>
      </c>
      <c r="V500" s="18" t="n">
        <f aca="false">IF($C$500=1,$J$500,$AI$120*$T$500)</f>
        <v>300000000</v>
      </c>
      <c r="W500" s="18" t="n">
        <f aca="false">IF($D$500=1,$K$500,$AF$120*$T$500)</f>
        <v>129535339.468984</v>
      </c>
      <c r="X500" s="18" t="n">
        <f aca="false">IF($E$500=1,$L$500,$AC$120*$T$500)</f>
        <v>60000000</v>
      </c>
      <c r="Y500" s="18" t="n">
        <f aca="false">IF($F$500=1,$M$500,$Z$120*$T$500)</f>
        <v>224154652.608155</v>
      </c>
      <c r="Z500" s="18" t="n">
        <f aca="false">IF($G$500=1,$N$500,$W$120*$T$500)</f>
        <v>373591087.680259</v>
      </c>
      <c r="AA500" s="18" t="n">
        <f aca="false">IF($H$500=1,$O$500,$T$120*$T$500)</f>
        <v>5000000</v>
      </c>
      <c r="AB500" s="18" t="n">
        <f aca="false">($J$120+$O$120)*$T$500</f>
        <v>20959418.578006</v>
      </c>
      <c r="AC500" s="18" t="n">
        <f aca="false">Assumptions!$B$20*$T$500</f>
        <v>672463957.824466</v>
      </c>
      <c r="AD500" s="18" t="n">
        <f aca="false">IF($S$500,Assumptions!$B$14*($T$500-Assumptions!$B$13),Assumptions!$B$4)</f>
        <v>184295543.840129</v>
      </c>
      <c r="AE500" s="18" t="n">
        <f aca="false">$U$500+$V$500+$W$500+$X$500+$Y$500+$Z$500+$AA$500+$AB$500+$AC$500+$AD$500</f>
        <v>2000000000</v>
      </c>
      <c r="AF500" s="18" t="n">
        <f aca="false">IF(AND(IF($B$500=1,$U$500&gt;=INDEX($U$395:$U$522,1+$A$500-Assumptions!$B$77),$U$500&gt;INDEX($U$395:$U$522,1+$A$500+Assumptions!$B$77)),IF($C$500=1,$V$500&gt;=INDEX($V$395:$V$522,1+$A$500-Assumptions!$B$78),$V$500&gt;INDEX($V$395:$V$522,1+$A$500+Assumptions!$B$78)),IF($D$500=1,$W$500&gt;=INDEX($W$395:$W$522,1+$A$500-Assumptions!$B$79),$W$500&gt;INDEX($W$395:$W$522,1+$A$500+Assumptions!$B$79)),IF($E$500=1,$X$500&gt;=INDEX($X$395:$X$522,1+$A$500-Assumptions!$B$80),$X$500&gt;INDEX($X$395:$X$522,1+$A$500+Assumptions!$B$80)),IF($F$500=1,$Y$500&gt;=INDEX($Y$395:$Y$522,1+$A$500-Assumptions!$B$81),$Y$500&gt;INDEX($Y$395:$Y$522,1+$A$500+Assumptions!$B$81)),IF($G$500=1,$Z$500&gt;=INDEX($Z$395:$Z$522,1+$A$500-Assumptions!$B$82),$Z$500&gt;INDEX($Z$395:$Z$522,1+$A$500+Assumptions!$B$82)),IF($H$500=1,$AA$500&gt;=INDEX($AA$395:$AA$522,1+$A$500-Assumptions!$B$83),$AA$500&gt;INDEX($AA$395:$AA$522,1+$A$500+Assumptions!$B$83))),1,0)</f>
        <v>0</v>
      </c>
      <c r="AG500" s="16"/>
      <c r="AH500" s="16"/>
      <c r="AI500" s="16"/>
    </row>
    <row r="501" customFormat="false" ht="23.85" hidden="true" customHeight="false" outlineLevel="0" collapsed="false">
      <c r="A501" s="6" t="n">
        <f aca="false">ROW()-ROW($A$395)+Assumptions!$B$4</f>
        <v>106</v>
      </c>
      <c r="B501" s="18" t="n">
        <f aca="false">MOD(QUOTIENT($A$501,Assumptions!$B$77),2)</f>
        <v>1</v>
      </c>
      <c r="C501" s="18" t="n">
        <f aca="false">MOD(QUOTIENT($A$501,Assumptions!$B$78),2)</f>
        <v>1</v>
      </c>
      <c r="D501" s="18" t="n">
        <f aca="false">MOD(QUOTIENT($A$501,Assumptions!$B$79),2)</f>
        <v>0</v>
      </c>
      <c r="E501" s="18" t="n">
        <f aca="false">MOD(QUOTIENT($A$501,Assumptions!$B$80),2)</f>
        <v>1</v>
      </c>
      <c r="F501" s="18" t="n">
        <f aca="false">MOD(QUOTIENT($A$501,Assumptions!$B$81),2)</f>
        <v>0</v>
      </c>
      <c r="G501" s="18" t="n">
        <f aca="false">MOD(QUOTIENT($A$501,Assumptions!$B$82),2)</f>
        <v>1</v>
      </c>
      <c r="H501" s="18" t="n">
        <f aca="false">MOD(QUOTIENT($A$501,Assumptions!$B$83),2)</f>
        <v>0</v>
      </c>
      <c r="I501" s="18" t="n">
        <f aca="false">IF($B$501=1,MIN(Assumptions!$B$67,MAX(Assumptions!$B$4,Assumptions!$B$26-(Assumptions!$B$4))),Assumptions!$B$4)</f>
        <v>30000000</v>
      </c>
      <c r="J501" s="18" t="n">
        <f aca="false">IF($C$501=1,MIN(Assumptions!$B$66,MAX(Assumptions!$B$4,Assumptions!$B$26-($I$501))),Assumptions!$B$4)</f>
        <v>300000000</v>
      </c>
      <c r="K501" s="18" t="n">
        <f aca="false">IF($D$501=1,MIN(Assumptions!$B$61,MAX(Assumptions!$B$4,Assumptions!$B$26-($I$501+$J$501))),Assumptions!$B$4)</f>
        <v>0</v>
      </c>
      <c r="L501" s="18" t="n">
        <f aca="false">IF($E$501=1,MIN(Assumptions!$B$56,MAX(Assumptions!$B$4,Assumptions!$B$26-($I$501+$J$501+$K$501))),Assumptions!$B$4)</f>
        <v>60000000</v>
      </c>
      <c r="M501" s="18" t="n">
        <f aca="false">IF($F$501=1,MIN(Assumptions!$B$51,MAX(Assumptions!$B$4,Assumptions!$B$26-($I$501+$J$501+$K$501+$L$501))),Assumptions!$B$4)</f>
        <v>0</v>
      </c>
      <c r="N501" s="18" t="n">
        <f aca="false">IF($G$501=1,MIN(Assumptions!$B$46,MAX(Assumptions!$B$4,Assumptions!$B$26-($I$501+$J$501+$K$501+$L$501+$M$501))),Assumptions!$B$4)</f>
        <v>15000000</v>
      </c>
      <c r="O501" s="18" t="n">
        <f aca="false">IF($H$501=1,MIN(Assumptions!$B$41,MAX(Assumptions!$B$4,Assumptions!$B$26-($I$501+$J$501+$K$501+$L$501+$M$501+$N$501))),Assumptions!$B$4)</f>
        <v>0</v>
      </c>
      <c r="P501" s="18" t="n">
        <f aca="false">$I$501+$J$501+$K$501+$L$501+$M$501+$N$501+$O$501</f>
        <v>405000000</v>
      </c>
      <c r="Q501" s="18" t="n">
        <f aca="false">MAX(Assumptions!$B$4,Assumptions!$B$26-$P$501)</f>
        <v>1595000000</v>
      </c>
      <c r="R501" s="18" t="n">
        <f aca="false">$J$120+$O$120+Assumptions!$B$20+IF($B$501=0,$D$120,Assumptions!$B$4)+IF($C$501=0,$AI$120,Assumptions!$B$4)+IF($D$501=0,$AF$120,Assumptions!$B$4)+IF($E$501=0,$AC$120,Assumptions!$B$4)+IF($F$501=0,$Z$120,Assumptions!$B$4)+IF($G$501=0,$W$120,Assumptions!$B$4)+IF($H$501=0,$T$120,Assumptions!$B$4)</f>
        <v>19014164.1892672</v>
      </c>
      <c r="S501" s="18" t="n">
        <f aca="false">IF($R$501&gt;Assumptions!$B$4,$Q$501/$R$501&gt;Assumptions!$B$13,FALSE())</f>
        <v>1</v>
      </c>
      <c r="T501" s="18" t="n">
        <f aca="false">IF($S$501,($Q$501+Assumptions!$B$14*Assumptions!$B$13)/($R$501+Assumptions!$B$14),IF($R$501&gt;Assumptions!$B$4,$Q$501/$R$501,Assumptions!$B$4))</f>
        <v>74.2534074736191</v>
      </c>
      <c r="U501" s="18" t="n">
        <f aca="false">IF($B$501=1,$I$501,$D$120*$T$501)</f>
        <v>30000000</v>
      </c>
      <c r="V501" s="18" t="n">
        <f aca="false">IF($C$501=1,$J$501,$AI$120*$T$501)</f>
        <v>300000000</v>
      </c>
      <c r="W501" s="18" t="n">
        <f aca="false">IF($D$501=1,$K$501,$AF$120*$T$501)</f>
        <v>128729520.871977</v>
      </c>
      <c r="X501" s="18" t="n">
        <f aca="false">IF($E$501=1,$L$501,$AC$120*$T$501)</f>
        <v>60000000</v>
      </c>
      <c r="Y501" s="18" t="n">
        <f aca="false">IF($F$501=1,$M$501,$Z$120*$T$501)</f>
        <v>222760222.420857</v>
      </c>
      <c r="Z501" s="18" t="n">
        <f aca="false">IF($G$501=1,$N$501,$W$120*$T$501)</f>
        <v>15000000</v>
      </c>
      <c r="AA501" s="18" t="n">
        <f aca="false">IF($H$501=1,$O$501,$T$120*$T$501)</f>
        <v>371267037.368095</v>
      </c>
      <c r="AB501" s="18" t="n">
        <f aca="false">($J$120+$O$120)*$T$501</f>
        <v>20829033.3924508</v>
      </c>
      <c r="AC501" s="18" t="n">
        <f aca="false">Assumptions!$B$20*$T$501</f>
        <v>668280667.262572</v>
      </c>
      <c r="AD501" s="18" t="n">
        <f aca="false">IF($S$501,Assumptions!$B$14*($T$501-Assumptions!$B$13),Assumptions!$B$4)</f>
        <v>183133518.684048</v>
      </c>
      <c r="AE501" s="18" t="n">
        <f aca="false">$U$501+$V$501+$W$501+$X$501+$Y$501+$Z$501+$AA$501+$AB$501+$AC$501+$AD$501</f>
        <v>2000000000</v>
      </c>
      <c r="AF501" s="18" t="n">
        <f aca="false">IF(AND(IF($B$501=1,$U$501&gt;=INDEX($U$395:$U$522,1+$A$501-Assumptions!$B$77),$U$501&gt;INDEX($U$395:$U$522,1+$A$501+Assumptions!$B$77)),IF($C$501=1,$V$501&gt;=INDEX($V$395:$V$522,1+$A$501-Assumptions!$B$78),$V$501&gt;INDEX($V$395:$V$522,1+$A$501+Assumptions!$B$78)),IF($D$501=1,$W$501&gt;=INDEX($W$395:$W$522,1+$A$501-Assumptions!$B$79),$W$501&gt;INDEX($W$395:$W$522,1+$A$501+Assumptions!$B$79)),IF($E$501=1,$X$501&gt;=INDEX($X$395:$X$522,1+$A$501-Assumptions!$B$80),$X$501&gt;INDEX($X$395:$X$522,1+$A$501+Assumptions!$B$80)),IF($F$501=1,$Y$501&gt;=INDEX($Y$395:$Y$522,1+$A$501-Assumptions!$B$81),$Y$501&gt;INDEX($Y$395:$Y$522,1+$A$501+Assumptions!$B$81)),IF($G$501=1,$Z$501&gt;=INDEX($Z$395:$Z$522,1+$A$501-Assumptions!$B$82),$Z$501&gt;INDEX($Z$395:$Z$522,1+$A$501+Assumptions!$B$82)),IF($H$501=1,$AA$501&gt;=INDEX($AA$395:$AA$522,1+$A$501-Assumptions!$B$83),$AA$501&gt;INDEX($AA$395:$AA$522,1+$A$501+Assumptions!$B$83))),1,0)</f>
        <v>0</v>
      </c>
      <c r="AG501" s="16"/>
      <c r="AH501" s="16"/>
      <c r="AI501" s="16"/>
    </row>
    <row r="502" customFormat="false" ht="23.85" hidden="true" customHeight="false" outlineLevel="0" collapsed="false">
      <c r="A502" s="6" t="n">
        <f aca="false">ROW()-ROW($A$395)+Assumptions!$B$4</f>
        <v>107</v>
      </c>
      <c r="B502" s="18" t="n">
        <f aca="false">MOD(QUOTIENT($A$502,Assumptions!$B$77),2)</f>
        <v>1</v>
      </c>
      <c r="C502" s="18" t="n">
        <f aca="false">MOD(QUOTIENT($A$502,Assumptions!$B$78),2)</f>
        <v>1</v>
      </c>
      <c r="D502" s="18" t="n">
        <f aca="false">MOD(QUOTIENT($A$502,Assumptions!$B$79),2)</f>
        <v>0</v>
      </c>
      <c r="E502" s="18" t="n">
        <f aca="false">MOD(QUOTIENT($A$502,Assumptions!$B$80),2)</f>
        <v>1</v>
      </c>
      <c r="F502" s="18" t="n">
        <f aca="false">MOD(QUOTIENT($A$502,Assumptions!$B$81),2)</f>
        <v>0</v>
      </c>
      <c r="G502" s="18" t="n">
        <f aca="false">MOD(QUOTIENT($A$502,Assumptions!$B$82),2)</f>
        <v>1</v>
      </c>
      <c r="H502" s="18" t="n">
        <f aca="false">MOD(QUOTIENT($A$502,Assumptions!$B$83),2)</f>
        <v>1</v>
      </c>
      <c r="I502" s="18" t="n">
        <f aca="false">IF($B$502=1,MIN(Assumptions!$B$67,MAX(Assumptions!$B$4,Assumptions!$B$26-(Assumptions!$B$4))),Assumptions!$B$4)</f>
        <v>30000000</v>
      </c>
      <c r="J502" s="18" t="n">
        <f aca="false">IF($C$502=1,MIN(Assumptions!$B$66,MAX(Assumptions!$B$4,Assumptions!$B$26-($I$502))),Assumptions!$B$4)</f>
        <v>300000000</v>
      </c>
      <c r="K502" s="18" t="n">
        <f aca="false">IF($D$502=1,MIN(Assumptions!$B$61,MAX(Assumptions!$B$4,Assumptions!$B$26-($I$502+$J$502))),Assumptions!$B$4)</f>
        <v>0</v>
      </c>
      <c r="L502" s="18" t="n">
        <f aca="false">IF($E$502=1,MIN(Assumptions!$B$56,MAX(Assumptions!$B$4,Assumptions!$B$26-($I$502+$J$502+$K$502))),Assumptions!$B$4)</f>
        <v>60000000</v>
      </c>
      <c r="M502" s="18" t="n">
        <f aca="false">IF($F$502=1,MIN(Assumptions!$B$51,MAX(Assumptions!$B$4,Assumptions!$B$26-($I$502+$J$502+$K$502+$L$502))),Assumptions!$B$4)</f>
        <v>0</v>
      </c>
      <c r="N502" s="18" t="n">
        <f aca="false">IF($G$502=1,MIN(Assumptions!$B$46,MAX(Assumptions!$B$4,Assumptions!$B$26-($I$502+$J$502+$K$502+$L$502+$M$502))),Assumptions!$B$4)</f>
        <v>15000000</v>
      </c>
      <c r="O502" s="18" t="n">
        <f aca="false">IF($H$502=1,MIN(Assumptions!$B$41,MAX(Assumptions!$B$4,Assumptions!$B$26-($I$502+$J$502+$K$502+$L$502+$M$502+$N$502))),Assumptions!$B$4)</f>
        <v>5000000</v>
      </c>
      <c r="P502" s="18" t="n">
        <f aca="false">$I$502+$J$502+$K$502+$L$502+$M$502+$N$502+$O$502</f>
        <v>410000000</v>
      </c>
      <c r="Q502" s="18" t="n">
        <f aca="false">MAX(Assumptions!$B$4,Assumptions!$B$26-$P$502)</f>
        <v>1590000000</v>
      </c>
      <c r="R502" s="18" t="n">
        <f aca="false">$J$120+$O$120+Assumptions!$B$20+IF($B$502=0,$D$120,Assumptions!$B$4)+IF($C$502=0,$AI$120,Assumptions!$B$4)+IF($D$502=0,$AF$120,Assumptions!$B$4)+IF($E$502=0,$AC$120,Assumptions!$B$4)+IF($F$502=0,$Z$120,Assumptions!$B$4)+IF($G$502=0,$W$120,Assumptions!$B$4)+IF($H$502=0,$T$120,Assumptions!$B$4)</f>
        <v>14014164.1892672</v>
      </c>
      <c r="S502" s="18" t="n">
        <f aca="false">IF($R$502&gt;Assumptions!$B$4,$Q$502/$R$502&gt;Assumptions!$B$13,FALSE())</f>
        <v>1</v>
      </c>
      <c r="T502" s="18" t="n">
        <f aca="false">IF($S$502,($Q$502+Assumptions!$B$14*Assumptions!$B$13)/($R$502+Assumptions!$B$14),IF($R$502&gt;Assumptions!$B$4,$Q$502/$R$502,Assumptions!$B$4))</f>
        <v>96.4323705243885</v>
      </c>
      <c r="U502" s="18" t="n">
        <f aca="false">IF($B$502=1,$I$502,$D$120*$T$502)</f>
        <v>30000000</v>
      </c>
      <c r="V502" s="18" t="n">
        <f aca="false">IF($C$502=1,$J$502,$AI$120*$T$502)</f>
        <v>300000000</v>
      </c>
      <c r="W502" s="18" t="n">
        <f aca="false">IF($D$502=1,$K$502,$AF$120*$T$502)</f>
        <v>167180110.334517</v>
      </c>
      <c r="X502" s="18" t="n">
        <f aca="false">IF($E$502=1,$L$502,$AC$120*$T$502)</f>
        <v>60000000</v>
      </c>
      <c r="Y502" s="18" t="n">
        <f aca="false">IF($F$502=1,$M$502,$Z$120*$T$502)</f>
        <v>289297111.573165</v>
      </c>
      <c r="Z502" s="18" t="n">
        <f aca="false">IF($G$502=1,$N$502,$W$120*$T$502)</f>
        <v>15000000</v>
      </c>
      <c r="AA502" s="18" t="n">
        <f aca="false">IF($H$502=1,$O$502,$T$120*$T$502)</f>
        <v>5000000</v>
      </c>
      <c r="AB502" s="18" t="n">
        <f aca="false">($J$120+$O$120)*$T$502</f>
        <v>27050517.0618505</v>
      </c>
      <c r="AC502" s="18" t="n">
        <f aca="false">Assumptions!$B$20*$T$502</f>
        <v>867891334.719496</v>
      </c>
      <c r="AD502" s="18" t="n">
        <f aca="false">IF($S$502,Assumptions!$B$14*($T$502-Assumptions!$B$13),Assumptions!$B$4)</f>
        <v>238580926.310971</v>
      </c>
      <c r="AE502" s="18" t="n">
        <f aca="false">$U$502+$V$502+$W$502+$X$502+$Y$502+$Z$502+$AA$502+$AB$502+$AC$502+$AD$502</f>
        <v>2000000000</v>
      </c>
      <c r="AF502" s="18" t="n">
        <f aca="false">IF(AND(IF($B$502=1,$U$502&gt;=INDEX($U$395:$U$522,1+$A$502-Assumptions!$B$77),$U$502&gt;INDEX($U$395:$U$522,1+$A$502+Assumptions!$B$77)),IF($C$502=1,$V$502&gt;=INDEX($V$395:$V$522,1+$A$502-Assumptions!$B$78),$V$502&gt;INDEX($V$395:$V$522,1+$A$502+Assumptions!$B$78)),IF($D$502=1,$W$502&gt;=INDEX($W$395:$W$522,1+$A$502-Assumptions!$B$79),$W$502&gt;INDEX($W$395:$W$522,1+$A$502+Assumptions!$B$79)),IF($E$502=1,$X$502&gt;=INDEX($X$395:$X$522,1+$A$502-Assumptions!$B$80),$X$502&gt;INDEX($X$395:$X$522,1+$A$502+Assumptions!$B$80)),IF($F$502=1,$Y$502&gt;=INDEX($Y$395:$Y$522,1+$A$502-Assumptions!$B$81),$Y$502&gt;INDEX($Y$395:$Y$522,1+$A$502+Assumptions!$B$81)),IF($G$502=1,$Z$502&gt;=INDEX($Z$395:$Z$522,1+$A$502-Assumptions!$B$82),$Z$502&gt;INDEX($Z$395:$Z$522,1+$A$502+Assumptions!$B$82)),IF($H$502=1,$AA$502&gt;=INDEX($AA$395:$AA$522,1+$A$502-Assumptions!$B$83),$AA$502&gt;INDEX($AA$395:$AA$522,1+$A$502+Assumptions!$B$83))),1,0)</f>
        <v>0</v>
      </c>
      <c r="AG502" s="16"/>
      <c r="AH502" s="16"/>
      <c r="AI502" s="16"/>
    </row>
    <row r="503" customFormat="false" ht="23.85" hidden="true" customHeight="false" outlineLevel="0" collapsed="false">
      <c r="A503" s="6" t="n">
        <f aca="false">ROW()-ROW($A$395)+Assumptions!$B$4</f>
        <v>108</v>
      </c>
      <c r="B503" s="18" t="n">
        <f aca="false">MOD(QUOTIENT($A$503,Assumptions!$B$77),2)</f>
        <v>1</v>
      </c>
      <c r="C503" s="18" t="n">
        <f aca="false">MOD(QUOTIENT($A$503,Assumptions!$B$78),2)</f>
        <v>1</v>
      </c>
      <c r="D503" s="18" t="n">
        <f aca="false">MOD(QUOTIENT($A$503,Assumptions!$B$79),2)</f>
        <v>0</v>
      </c>
      <c r="E503" s="18" t="n">
        <f aca="false">MOD(QUOTIENT($A$503,Assumptions!$B$80),2)</f>
        <v>1</v>
      </c>
      <c r="F503" s="18" t="n">
        <f aca="false">MOD(QUOTIENT($A$503,Assumptions!$B$81),2)</f>
        <v>1</v>
      </c>
      <c r="G503" s="18" t="n">
        <f aca="false">MOD(QUOTIENT($A$503,Assumptions!$B$82),2)</f>
        <v>0</v>
      </c>
      <c r="H503" s="18" t="n">
        <f aca="false">MOD(QUOTIENT($A$503,Assumptions!$B$83),2)</f>
        <v>0</v>
      </c>
      <c r="I503" s="18" t="n">
        <f aca="false">IF($B$503=1,MIN(Assumptions!$B$67,MAX(Assumptions!$B$4,Assumptions!$B$26-(Assumptions!$B$4))),Assumptions!$B$4)</f>
        <v>30000000</v>
      </c>
      <c r="J503" s="18" t="n">
        <f aca="false">IF($C$503=1,MIN(Assumptions!$B$66,MAX(Assumptions!$B$4,Assumptions!$B$26-($I$503))),Assumptions!$B$4)</f>
        <v>300000000</v>
      </c>
      <c r="K503" s="18" t="n">
        <f aca="false">IF($D$503=1,MIN(Assumptions!$B$61,MAX(Assumptions!$B$4,Assumptions!$B$26-($I$503+$J$503))),Assumptions!$B$4)</f>
        <v>0</v>
      </c>
      <c r="L503" s="18" t="n">
        <f aca="false">IF($E$503=1,MIN(Assumptions!$B$56,MAX(Assumptions!$B$4,Assumptions!$B$26-($I$503+$J$503+$K$503))),Assumptions!$B$4)</f>
        <v>60000000</v>
      </c>
      <c r="M503" s="18" t="n">
        <f aca="false">IF($F$503=1,MIN(Assumptions!$B$51,MAX(Assumptions!$B$4,Assumptions!$B$26-($I$503+$J$503+$K$503+$L$503))),Assumptions!$B$4)</f>
        <v>30000000</v>
      </c>
      <c r="N503" s="18" t="n">
        <f aca="false">IF($G$503=1,MIN(Assumptions!$B$46,MAX(Assumptions!$B$4,Assumptions!$B$26-($I$503+$J$503+$K$503+$L$503+$M$503))),Assumptions!$B$4)</f>
        <v>0</v>
      </c>
      <c r="O503" s="18" t="n">
        <f aca="false">IF($H$503=1,MIN(Assumptions!$B$41,MAX(Assumptions!$B$4,Assumptions!$B$26-($I$503+$J$503+$K$503+$L$503+$M$503+$N$503))),Assumptions!$B$4)</f>
        <v>0</v>
      </c>
      <c r="P503" s="18" t="n">
        <f aca="false">$I$503+$J$503+$K$503+$L$503+$M$503+$N$503+$O$503</f>
        <v>420000000</v>
      </c>
      <c r="Q503" s="18" t="n">
        <f aca="false">MAX(Assumptions!$B$4,Assumptions!$B$26-$P$503)</f>
        <v>1580000000</v>
      </c>
      <c r="R503" s="18" t="n">
        <f aca="false">$J$120+$O$120+Assumptions!$B$20+IF($B$503=0,$D$120,Assumptions!$B$4)+IF($C$503=0,$AI$120,Assumptions!$B$4)+IF($D$503=0,$AF$120,Assumptions!$B$4)+IF($E$503=0,$AC$120,Assumptions!$B$4)+IF($F$503=0,$Z$120,Assumptions!$B$4)+IF($G$503=0,$W$120,Assumptions!$B$4)+IF($H$503=0,$T$120,Assumptions!$B$4)</f>
        <v>21014164.1892672</v>
      </c>
      <c r="S503" s="18" t="n">
        <f aca="false">IF($R$503&gt;Assumptions!$B$4,$Q$503/$R$503&gt;Assumptions!$B$13,FALSE())</f>
        <v>1</v>
      </c>
      <c r="T503" s="18" t="n">
        <f aca="false">IF($S$503,($Q$503+Assumptions!$B$14*Assumptions!$B$13)/($R$503+Assumptions!$B$14),IF($R$503&gt;Assumptions!$B$4,$Q$503/$R$503,Assumptions!$B$4))</f>
        <v>67.2998617880842</v>
      </c>
      <c r="U503" s="18" t="n">
        <f aca="false">IF($B$503=1,$I$503,$D$120*$T$503)</f>
        <v>30000000</v>
      </c>
      <c r="V503" s="18" t="n">
        <f aca="false">IF($C$503=1,$J$503,$AI$120*$T$503)</f>
        <v>300000000</v>
      </c>
      <c r="W503" s="18" t="n">
        <f aca="false">IF($D$503=1,$K$503,$AF$120*$T$503)</f>
        <v>116674496.935488</v>
      </c>
      <c r="X503" s="18" t="n">
        <f aca="false">IF($E$503=1,$L$503,$AC$120*$T$503)</f>
        <v>60000000</v>
      </c>
      <c r="Y503" s="18" t="n">
        <f aca="false">IF($F$503=1,$M$503,$Z$120*$T$503)</f>
        <v>30000000</v>
      </c>
      <c r="Z503" s="18" t="n">
        <f aca="false">IF($G$503=1,$N$503,$W$120*$T$503)</f>
        <v>336499308.940421</v>
      </c>
      <c r="AA503" s="18" t="n">
        <f aca="false">IF($H$503=1,$O$503,$T$120*$T$503)</f>
        <v>336499308.940421</v>
      </c>
      <c r="AB503" s="18" t="n">
        <f aca="false">($J$120+$O$120)*$T$503</f>
        <v>18878474.6207015</v>
      </c>
      <c r="AC503" s="18" t="n">
        <f aca="false">Assumptions!$B$20*$T$503</f>
        <v>605698756.092758</v>
      </c>
      <c r="AD503" s="18" t="n">
        <f aca="false">IF($S$503,Assumptions!$B$14*($T$503-Assumptions!$B$13),Assumptions!$B$4)</f>
        <v>165749654.47021</v>
      </c>
      <c r="AE503" s="18" t="n">
        <f aca="false">$U$503+$V$503+$W$503+$X$503+$Y$503+$Z$503+$AA$503+$AB$503+$AC$503+$AD$503</f>
        <v>2000000000</v>
      </c>
      <c r="AF503" s="18" t="n">
        <f aca="false">IF(AND(IF($B$503=1,$U$503&gt;=INDEX($U$395:$U$522,1+$A$503-Assumptions!$B$77),$U$503&gt;INDEX($U$395:$U$522,1+$A$503+Assumptions!$B$77)),IF($C$503=1,$V$503&gt;=INDEX($V$395:$V$522,1+$A$503-Assumptions!$B$78),$V$503&gt;INDEX($V$395:$V$522,1+$A$503+Assumptions!$B$78)),IF($D$503=1,$W$503&gt;=INDEX($W$395:$W$522,1+$A$503-Assumptions!$B$79),$W$503&gt;INDEX($W$395:$W$522,1+$A$503+Assumptions!$B$79)),IF($E$503=1,$X$503&gt;=INDEX($X$395:$X$522,1+$A$503-Assumptions!$B$80),$X$503&gt;INDEX($X$395:$X$522,1+$A$503+Assumptions!$B$80)),IF($F$503=1,$Y$503&gt;=INDEX($Y$395:$Y$522,1+$A$503-Assumptions!$B$81),$Y$503&gt;INDEX($Y$395:$Y$522,1+$A$503+Assumptions!$B$81)),IF($G$503=1,$Z$503&gt;=INDEX($Z$395:$Z$522,1+$A$503-Assumptions!$B$82),$Z$503&gt;INDEX($Z$395:$Z$522,1+$A$503+Assumptions!$B$82)),IF($H$503=1,$AA$503&gt;=INDEX($AA$395:$AA$522,1+$A$503-Assumptions!$B$83),$AA$503&gt;INDEX($AA$395:$AA$522,1+$A$503+Assumptions!$B$83))),1,0)</f>
        <v>0</v>
      </c>
      <c r="AG503" s="16"/>
      <c r="AH503" s="16"/>
      <c r="AI503" s="16"/>
    </row>
    <row r="504" customFormat="false" ht="23.85" hidden="true" customHeight="false" outlineLevel="0" collapsed="false">
      <c r="A504" s="6" t="n">
        <f aca="false">ROW()-ROW($A$395)+Assumptions!$B$4</f>
        <v>109</v>
      </c>
      <c r="B504" s="18" t="n">
        <f aca="false">MOD(QUOTIENT($A$504,Assumptions!$B$77),2)</f>
        <v>1</v>
      </c>
      <c r="C504" s="18" t="n">
        <f aca="false">MOD(QUOTIENT($A$504,Assumptions!$B$78),2)</f>
        <v>1</v>
      </c>
      <c r="D504" s="18" t="n">
        <f aca="false">MOD(QUOTIENT($A$504,Assumptions!$B$79),2)</f>
        <v>0</v>
      </c>
      <c r="E504" s="18" t="n">
        <f aca="false">MOD(QUOTIENT($A$504,Assumptions!$B$80),2)</f>
        <v>1</v>
      </c>
      <c r="F504" s="18" t="n">
        <f aca="false">MOD(QUOTIENT($A$504,Assumptions!$B$81),2)</f>
        <v>1</v>
      </c>
      <c r="G504" s="18" t="n">
        <f aca="false">MOD(QUOTIENT($A$504,Assumptions!$B$82),2)</f>
        <v>0</v>
      </c>
      <c r="H504" s="18" t="n">
        <f aca="false">MOD(QUOTIENT($A$504,Assumptions!$B$83),2)</f>
        <v>1</v>
      </c>
      <c r="I504" s="18" t="n">
        <f aca="false">IF($B$504=1,MIN(Assumptions!$B$67,MAX(Assumptions!$B$4,Assumptions!$B$26-(Assumptions!$B$4))),Assumptions!$B$4)</f>
        <v>30000000</v>
      </c>
      <c r="J504" s="18" t="n">
        <f aca="false">IF($C$504=1,MIN(Assumptions!$B$66,MAX(Assumptions!$B$4,Assumptions!$B$26-($I$504))),Assumptions!$B$4)</f>
        <v>300000000</v>
      </c>
      <c r="K504" s="18" t="n">
        <f aca="false">IF($D$504=1,MIN(Assumptions!$B$61,MAX(Assumptions!$B$4,Assumptions!$B$26-($I$504+$J$504))),Assumptions!$B$4)</f>
        <v>0</v>
      </c>
      <c r="L504" s="18" t="n">
        <f aca="false">IF($E$504=1,MIN(Assumptions!$B$56,MAX(Assumptions!$B$4,Assumptions!$B$26-($I$504+$J$504+$K$504))),Assumptions!$B$4)</f>
        <v>60000000</v>
      </c>
      <c r="M504" s="18" t="n">
        <f aca="false">IF($F$504=1,MIN(Assumptions!$B$51,MAX(Assumptions!$B$4,Assumptions!$B$26-($I$504+$J$504+$K$504+$L$504))),Assumptions!$B$4)</f>
        <v>30000000</v>
      </c>
      <c r="N504" s="18" t="n">
        <f aca="false">IF($G$504=1,MIN(Assumptions!$B$46,MAX(Assumptions!$B$4,Assumptions!$B$26-($I$504+$J$504+$K$504+$L$504+$M$504))),Assumptions!$B$4)</f>
        <v>0</v>
      </c>
      <c r="O504" s="18" t="n">
        <f aca="false">IF($H$504=1,MIN(Assumptions!$B$41,MAX(Assumptions!$B$4,Assumptions!$B$26-($I$504+$J$504+$K$504+$L$504+$M$504+$N$504))),Assumptions!$B$4)</f>
        <v>5000000</v>
      </c>
      <c r="P504" s="18" t="n">
        <f aca="false">$I$504+$J$504+$K$504+$L$504+$M$504+$N$504+$O$504</f>
        <v>425000000</v>
      </c>
      <c r="Q504" s="18" t="n">
        <f aca="false">MAX(Assumptions!$B$4,Assumptions!$B$26-$P$504)</f>
        <v>1575000000</v>
      </c>
      <c r="R504" s="18" t="n">
        <f aca="false">$J$120+$O$120+Assumptions!$B$20+IF($B$504=0,$D$120,Assumptions!$B$4)+IF($C$504=0,$AI$120,Assumptions!$B$4)+IF($D$504=0,$AF$120,Assumptions!$B$4)+IF($E$504=0,$AC$120,Assumptions!$B$4)+IF($F$504=0,$Z$120,Assumptions!$B$4)+IF($G$504=0,$W$120,Assumptions!$B$4)+IF($H$504=0,$T$120,Assumptions!$B$4)</f>
        <v>16014164.1892672</v>
      </c>
      <c r="S504" s="18" t="n">
        <f aca="false">IF($R$504&gt;Assumptions!$B$4,$Q$504/$R$504&gt;Assumptions!$B$13,FALSE())</f>
        <v>1</v>
      </c>
      <c r="T504" s="18" t="n">
        <f aca="false">IF($S$504,($Q$504+Assumptions!$B$14*Assumptions!$B$13)/($R$504+Assumptions!$B$14),IF($R$504&gt;Assumptions!$B$4,$Q$504/$R$504,Assumptions!$B$4))</f>
        <v>85.2050345818198</v>
      </c>
      <c r="U504" s="18" t="n">
        <f aca="false">IF($B$504=1,$I$504,$D$120*$T$504)</f>
        <v>30000000</v>
      </c>
      <c r="V504" s="18" t="n">
        <f aca="false">IF($C$504=1,$J$504,$AI$120*$T$504)</f>
        <v>300000000</v>
      </c>
      <c r="W504" s="18" t="n">
        <f aca="false">IF($D$504=1,$K$504,$AF$120*$T$504)</f>
        <v>147715824.105375</v>
      </c>
      <c r="X504" s="18" t="n">
        <f aca="false">IF($E$504=1,$L$504,$AC$120*$T$504)</f>
        <v>60000000</v>
      </c>
      <c r="Y504" s="18" t="n">
        <f aca="false">IF($F$504=1,$M$504,$Z$120*$T$504)</f>
        <v>30000000</v>
      </c>
      <c r="Z504" s="18" t="n">
        <f aca="false">IF($G$504=1,$N$504,$W$120*$T$504)</f>
        <v>426025172.909099</v>
      </c>
      <c r="AA504" s="18" t="n">
        <f aca="false">IF($H$504=1,$O$504,$T$120*$T$504)</f>
        <v>5000000</v>
      </c>
      <c r="AB504" s="18" t="n">
        <f aca="false">($J$120+$O$120)*$T$504</f>
        <v>23901105.2945978</v>
      </c>
      <c r="AC504" s="18" t="n">
        <f aca="false">Assumptions!$B$20*$T$504</f>
        <v>766845311.236378</v>
      </c>
      <c r="AD504" s="18" t="n">
        <f aca="false">IF($S$504,Assumptions!$B$14*($T$504-Assumptions!$B$13),Assumptions!$B$4)</f>
        <v>210512586.45455</v>
      </c>
      <c r="AE504" s="18" t="n">
        <f aca="false">$U$504+$V$504+$W$504+$X$504+$Y$504+$Z$504+$AA$504+$AB$504+$AC$504+$AD$504</f>
        <v>2000000000</v>
      </c>
      <c r="AF504" s="18" t="n">
        <f aca="false">IF(AND(IF($B$504=1,$U$504&gt;=INDEX($U$395:$U$522,1+$A$504-Assumptions!$B$77),$U$504&gt;INDEX($U$395:$U$522,1+$A$504+Assumptions!$B$77)),IF($C$504=1,$V$504&gt;=INDEX($V$395:$V$522,1+$A$504-Assumptions!$B$78),$V$504&gt;INDEX($V$395:$V$522,1+$A$504+Assumptions!$B$78)),IF($D$504=1,$W$504&gt;=INDEX($W$395:$W$522,1+$A$504-Assumptions!$B$79),$W$504&gt;INDEX($W$395:$W$522,1+$A$504+Assumptions!$B$79)),IF($E$504=1,$X$504&gt;=INDEX($X$395:$X$522,1+$A$504-Assumptions!$B$80),$X$504&gt;INDEX($X$395:$X$522,1+$A$504+Assumptions!$B$80)),IF($F$504=1,$Y$504&gt;=INDEX($Y$395:$Y$522,1+$A$504-Assumptions!$B$81),$Y$504&gt;INDEX($Y$395:$Y$522,1+$A$504+Assumptions!$B$81)),IF($G$504=1,$Z$504&gt;=INDEX($Z$395:$Z$522,1+$A$504-Assumptions!$B$82),$Z$504&gt;INDEX($Z$395:$Z$522,1+$A$504+Assumptions!$B$82)),IF($H$504=1,$AA$504&gt;=INDEX($AA$395:$AA$522,1+$A$504-Assumptions!$B$83),$AA$504&gt;INDEX($AA$395:$AA$522,1+$A$504+Assumptions!$B$83))),1,0)</f>
        <v>0</v>
      </c>
      <c r="AG504" s="16"/>
      <c r="AH504" s="16"/>
      <c r="AI504" s="16"/>
    </row>
    <row r="505" customFormat="false" ht="23.85" hidden="true" customHeight="false" outlineLevel="0" collapsed="false">
      <c r="A505" s="6" t="n">
        <f aca="false">ROW()-ROW($A$395)+Assumptions!$B$4</f>
        <v>110</v>
      </c>
      <c r="B505" s="18" t="n">
        <f aca="false">MOD(QUOTIENT($A$505,Assumptions!$B$77),2)</f>
        <v>1</v>
      </c>
      <c r="C505" s="18" t="n">
        <f aca="false">MOD(QUOTIENT($A$505,Assumptions!$B$78),2)</f>
        <v>1</v>
      </c>
      <c r="D505" s="18" t="n">
        <f aca="false">MOD(QUOTIENT($A$505,Assumptions!$B$79),2)</f>
        <v>0</v>
      </c>
      <c r="E505" s="18" t="n">
        <f aca="false">MOD(QUOTIENT($A$505,Assumptions!$B$80),2)</f>
        <v>1</v>
      </c>
      <c r="F505" s="18" t="n">
        <f aca="false">MOD(QUOTIENT($A$505,Assumptions!$B$81),2)</f>
        <v>1</v>
      </c>
      <c r="G505" s="18" t="n">
        <f aca="false">MOD(QUOTIENT($A$505,Assumptions!$B$82),2)</f>
        <v>1</v>
      </c>
      <c r="H505" s="18" t="n">
        <f aca="false">MOD(QUOTIENT($A$505,Assumptions!$B$83),2)</f>
        <v>0</v>
      </c>
      <c r="I505" s="18" t="n">
        <f aca="false">IF($B$505=1,MIN(Assumptions!$B$67,MAX(Assumptions!$B$4,Assumptions!$B$26-(Assumptions!$B$4))),Assumptions!$B$4)</f>
        <v>30000000</v>
      </c>
      <c r="J505" s="18" t="n">
        <f aca="false">IF($C$505=1,MIN(Assumptions!$B$66,MAX(Assumptions!$B$4,Assumptions!$B$26-($I$505))),Assumptions!$B$4)</f>
        <v>300000000</v>
      </c>
      <c r="K505" s="18" t="n">
        <f aca="false">IF($D$505=1,MIN(Assumptions!$B$61,MAX(Assumptions!$B$4,Assumptions!$B$26-($I$505+$J$505))),Assumptions!$B$4)</f>
        <v>0</v>
      </c>
      <c r="L505" s="18" t="n">
        <f aca="false">IF($E$505=1,MIN(Assumptions!$B$56,MAX(Assumptions!$B$4,Assumptions!$B$26-($I$505+$J$505+$K$505))),Assumptions!$B$4)</f>
        <v>60000000</v>
      </c>
      <c r="M505" s="18" t="n">
        <f aca="false">IF($F$505=1,MIN(Assumptions!$B$51,MAX(Assumptions!$B$4,Assumptions!$B$26-($I$505+$J$505+$K$505+$L$505))),Assumptions!$B$4)</f>
        <v>30000000</v>
      </c>
      <c r="N505" s="18" t="n">
        <f aca="false">IF($G$505=1,MIN(Assumptions!$B$46,MAX(Assumptions!$B$4,Assumptions!$B$26-($I$505+$J$505+$K$505+$L$505+$M$505))),Assumptions!$B$4)</f>
        <v>15000000</v>
      </c>
      <c r="O505" s="18" t="n">
        <f aca="false">IF($H$505=1,MIN(Assumptions!$B$41,MAX(Assumptions!$B$4,Assumptions!$B$26-($I$505+$J$505+$K$505+$L$505+$M$505+$N$505))),Assumptions!$B$4)</f>
        <v>0</v>
      </c>
      <c r="P505" s="18" t="n">
        <f aca="false">$I$505+$J$505+$K$505+$L$505+$M$505+$N$505+$O$505</f>
        <v>435000000</v>
      </c>
      <c r="Q505" s="18" t="n">
        <f aca="false">MAX(Assumptions!$B$4,Assumptions!$B$26-$P$505)</f>
        <v>1565000000</v>
      </c>
      <c r="R505" s="18" t="n">
        <f aca="false">$J$120+$O$120+Assumptions!$B$20+IF($B$505=0,$D$120,Assumptions!$B$4)+IF($C$505=0,$AI$120,Assumptions!$B$4)+IF($D$505=0,$AF$120,Assumptions!$B$4)+IF($E$505=0,$AC$120,Assumptions!$B$4)+IF($F$505=0,$Z$120,Assumptions!$B$4)+IF($G$505=0,$W$120,Assumptions!$B$4)+IF($H$505=0,$T$120,Assumptions!$B$4)</f>
        <v>16014164.1892672</v>
      </c>
      <c r="S505" s="18" t="n">
        <f aca="false">IF($R$505&gt;Assumptions!$B$4,$Q$505/$R$505&gt;Assumptions!$B$13,FALSE())</f>
        <v>1</v>
      </c>
      <c r="T505" s="18" t="n">
        <f aca="false">IF($S$505,($Q$505+Assumptions!$B$14*Assumptions!$B$13)/($R$505+Assumptions!$B$14),IF($R$505&gt;Assumptions!$B$4,$Q$505/$R$505,Assumptions!$B$4))</f>
        <v>84.6649075797164</v>
      </c>
      <c r="U505" s="18" t="n">
        <f aca="false">IF($B$505=1,$I$505,$D$120*$T$505)</f>
        <v>30000000</v>
      </c>
      <c r="V505" s="18" t="n">
        <f aca="false">IF($C$505=1,$J$505,$AI$120*$T$505)</f>
        <v>300000000</v>
      </c>
      <c r="W505" s="18" t="n">
        <f aca="false">IF($D$505=1,$K$505,$AF$120*$T$505)</f>
        <v>146779432.193455</v>
      </c>
      <c r="X505" s="18" t="n">
        <f aca="false">IF($E$505=1,$L$505,$AC$120*$T$505)</f>
        <v>60000000</v>
      </c>
      <c r="Y505" s="18" t="n">
        <f aca="false">IF($F$505=1,$M$505,$Z$120*$T$505)</f>
        <v>30000000</v>
      </c>
      <c r="Z505" s="18" t="n">
        <f aca="false">IF($G$505=1,$N$505,$W$120*$T$505)</f>
        <v>15000000</v>
      </c>
      <c r="AA505" s="18" t="n">
        <f aca="false">IF($H$505=1,$O$505,$T$120*$T$505)</f>
        <v>423324537.898582</v>
      </c>
      <c r="AB505" s="18" t="n">
        <f aca="false">($J$120+$O$120)*$T$505</f>
        <v>23749592.7412248</v>
      </c>
      <c r="AC505" s="18" t="n">
        <f aca="false">Assumptions!$B$20*$T$505</f>
        <v>761984168.217447</v>
      </c>
      <c r="AD505" s="18" t="n">
        <f aca="false">IF($S$505,Assumptions!$B$14*($T$505-Assumptions!$B$13),Assumptions!$B$4)</f>
        <v>209162268.949291</v>
      </c>
      <c r="AE505" s="18" t="n">
        <f aca="false">$U$505+$V$505+$W$505+$X$505+$Y$505+$Z$505+$AA$505+$AB$505+$AC$505+$AD$505</f>
        <v>2000000000</v>
      </c>
      <c r="AF505" s="18" t="n">
        <f aca="false">IF(AND(IF($B$505=1,$U$505&gt;=INDEX($U$395:$U$522,1+$A$505-Assumptions!$B$77),$U$505&gt;INDEX($U$395:$U$522,1+$A$505+Assumptions!$B$77)),IF($C$505=1,$V$505&gt;=INDEX($V$395:$V$522,1+$A$505-Assumptions!$B$78),$V$505&gt;INDEX($V$395:$V$522,1+$A$505+Assumptions!$B$78)),IF($D$505=1,$W$505&gt;=INDEX($W$395:$W$522,1+$A$505-Assumptions!$B$79),$W$505&gt;INDEX($W$395:$W$522,1+$A$505+Assumptions!$B$79)),IF($E$505=1,$X$505&gt;=INDEX($X$395:$X$522,1+$A$505-Assumptions!$B$80),$X$505&gt;INDEX($X$395:$X$522,1+$A$505+Assumptions!$B$80)),IF($F$505=1,$Y$505&gt;=INDEX($Y$395:$Y$522,1+$A$505-Assumptions!$B$81),$Y$505&gt;INDEX($Y$395:$Y$522,1+$A$505+Assumptions!$B$81)),IF($G$505=1,$Z$505&gt;=INDEX($Z$395:$Z$522,1+$A$505-Assumptions!$B$82),$Z$505&gt;INDEX($Z$395:$Z$522,1+$A$505+Assumptions!$B$82)),IF($H$505=1,$AA$505&gt;=INDEX($AA$395:$AA$522,1+$A$505-Assumptions!$B$83),$AA$505&gt;INDEX($AA$395:$AA$522,1+$A$505+Assumptions!$B$83))),1,0)</f>
        <v>0</v>
      </c>
      <c r="AG505" s="16"/>
      <c r="AH505" s="16"/>
      <c r="AI505" s="16"/>
    </row>
    <row r="506" customFormat="false" ht="23.85" hidden="true" customHeight="false" outlineLevel="0" collapsed="false">
      <c r="A506" s="6" t="n">
        <f aca="false">ROW()-ROW($A$395)+Assumptions!$B$4</f>
        <v>111</v>
      </c>
      <c r="B506" s="18" t="n">
        <f aca="false">MOD(QUOTIENT($A$506,Assumptions!$B$77),2)</f>
        <v>1</v>
      </c>
      <c r="C506" s="18" t="n">
        <f aca="false">MOD(QUOTIENT($A$506,Assumptions!$B$78),2)</f>
        <v>1</v>
      </c>
      <c r="D506" s="18" t="n">
        <f aca="false">MOD(QUOTIENT($A$506,Assumptions!$B$79),2)</f>
        <v>0</v>
      </c>
      <c r="E506" s="18" t="n">
        <f aca="false">MOD(QUOTIENT($A$506,Assumptions!$B$80),2)</f>
        <v>1</v>
      </c>
      <c r="F506" s="18" t="n">
        <f aca="false">MOD(QUOTIENT($A$506,Assumptions!$B$81),2)</f>
        <v>1</v>
      </c>
      <c r="G506" s="18" t="n">
        <f aca="false">MOD(QUOTIENT($A$506,Assumptions!$B$82),2)</f>
        <v>1</v>
      </c>
      <c r="H506" s="18" t="n">
        <f aca="false">MOD(QUOTIENT($A$506,Assumptions!$B$83),2)</f>
        <v>1</v>
      </c>
      <c r="I506" s="18" t="n">
        <f aca="false">IF($B$506=1,MIN(Assumptions!$B$67,MAX(Assumptions!$B$4,Assumptions!$B$26-(Assumptions!$B$4))),Assumptions!$B$4)</f>
        <v>30000000</v>
      </c>
      <c r="J506" s="18" t="n">
        <f aca="false">IF($C$506=1,MIN(Assumptions!$B$66,MAX(Assumptions!$B$4,Assumptions!$B$26-($I$506))),Assumptions!$B$4)</f>
        <v>300000000</v>
      </c>
      <c r="K506" s="18" t="n">
        <f aca="false">IF($D$506=1,MIN(Assumptions!$B$61,MAX(Assumptions!$B$4,Assumptions!$B$26-($I$506+$J$506))),Assumptions!$B$4)</f>
        <v>0</v>
      </c>
      <c r="L506" s="18" t="n">
        <f aca="false">IF($E$506=1,MIN(Assumptions!$B$56,MAX(Assumptions!$B$4,Assumptions!$B$26-($I$506+$J$506+$K$506))),Assumptions!$B$4)</f>
        <v>60000000</v>
      </c>
      <c r="M506" s="18" t="n">
        <f aca="false">IF($F$506=1,MIN(Assumptions!$B$51,MAX(Assumptions!$B$4,Assumptions!$B$26-($I$506+$J$506+$K$506+$L$506))),Assumptions!$B$4)</f>
        <v>30000000</v>
      </c>
      <c r="N506" s="18" t="n">
        <f aca="false">IF($G$506=1,MIN(Assumptions!$B$46,MAX(Assumptions!$B$4,Assumptions!$B$26-($I$506+$J$506+$K$506+$L$506+$M$506))),Assumptions!$B$4)</f>
        <v>15000000</v>
      </c>
      <c r="O506" s="18" t="n">
        <f aca="false">IF($H$506=1,MIN(Assumptions!$B$41,MAX(Assumptions!$B$4,Assumptions!$B$26-($I$506+$J$506+$K$506+$L$506+$M$506+$N$506))),Assumptions!$B$4)</f>
        <v>5000000</v>
      </c>
      <c r="P506" s="18" t="n">
        <f aca="false">$I$506+$J$506+$K$506+$L$506+$M$506+$N$506+$O$506</f>
        <v>440000000</v>
      </c>
      <c r="Q506" s="18" t="n">
        <f aca="false">MAX(Assumptions!$B$4,Assumptions!$B$26-$P$506)</f>
        <v>1560000000</v>
      </c>
      <c r="R506" s="18" t="n">
        <f aca="false">$J$120+$O$120+Assumptions!$B$20+IF($B$506=0,$D$120,Assumptions!$B$4)+IF($C$506=0,$AI$120,Assumptions!$B$4)+IF($D$506=0,$AF$120,Assumptions!$B$4)+IF($E$506=0,$AC$120,Assumptions!$B$4)+IF($F$506=0,$Z$120,Assumptions!$B$4)+IF($G$506=0,$W$120,Assumptions!$B$4)+IF($H$506=0,$T$120,Assumptions!$B$4)</f>
        <v>11014164.1892672</v>
      </c>
      <c r="S506" s="18" t="n">
        <f aca="false">IF($R$506&gt;Assumptions!$B$4,$Q$506/$R$506&gt;Assumptions!$B$13,FALSE())</f>
        <v>1</v>
      </c>
      <c r="T506" s="18" t="n">
        <f aca="false">IF($S$506,($Q$506+Assumptions!$B$14*Assumptions!$B$13)/($R$506+Assumptions!$B$14),IF($R$506&gt;Assumptions!$B$4,$Q$506/$R$506,Assumptions!$B$4))</f>
        <v>115.619432923637</v>
      </c>
      <c r="U506" s="18" t="n">
        <f aca="false">IF($B$506=1,$I$506,$D$120*$T$506)</f>
        <v>30000000</v>
      </c>
      <c r="V506" s="18" t="n">
        <f aca="false">IF($C$506=1,$J$506,$AI$120*$T$506)</f>
        <v>300000000</v>
      </c>
      <c r="W506" s="18" t="n">
        <f aca="false">IF($D$506=1,$K$506,$AF$120*$T$506)</f>
        <v>200443787.162729</v>
      </c>
      <c r="X506" s="18" t="n">
        <f aca="false">IF($E$506=1,$L$506,$AC$120*$T$506)</f>
        <v>60000000</v>
      </c>
      <c r="Y506" s="18" t="n">
        <f aca="false">IF($F$506=1,$M$506,$Z$120*$T$506)</f>
        <v>30000000</v>
      </c>
      <c r="Z506" s="18" t="n">
        <f aca="false">IF($G$506=1,$N$506,$W$120*$T$506)</f>
        <v>15000000</v>
      </c>
      <c r="AA506" s="18" t="n">
        <f aca="false">IF($H$506=1,$O$506,$T$120*$T$506)</f>
        <v>5000000</v>
      </c>
      <c r="AB506" s="18" t="n">
        <f aca="false">($J$120+$O$120)*$T$506</f>
        <v>32432734.2154402</v>
      </c>
      <c r="AC506" s="18" t="n">
        <f aca="false">Assumptions!$B$20*$T$506</f>
        <v>1040574896.31274</v>
      </c>
      <c r="AD506" s="18" t="n">
        <f aca="false">IF($S$506,Assumptions!$B$14*($T$506-Assumptions!$B$13),Assumptions!$B$4)</f>
        <v>286548582.309094</v>
      </c>
      <c r="AE506" s="18" t="n">
        <f aca="false">$U$506+$V$506+$W$506+$X$506+$Y$506+$Z$506+$AA$506+$AB$506+$AC$506+$AD$506</f>
        <v>2000000000</v>
      </c>
      <c r="AF506" s="18" t="n">
        <f aca="false">IF(AND(IF($B$506=1,$U$506&gt;=INDEX($U$395:$U$522,1+$A$506-Assumptions!$B$77),$U$506&gt;INDEX($U$395:$U$522,1+$A$506+Assumptions!$B$77)),IF($C$506=1,$V$506&gt;=INDEX($V$395:$V$522,1+$A$506-Assumptions!$B$78),$V$506&gt;INDEX($V$395:$V$522,1+$A$506+Assumptions!$B$78)),IF($D$506=1,$W$506&gt;=INDEX($W$395:$W$522,1+$A$506-Assumptions!$B$79),$W$506&gt;INDEX($W$395:$W$522,1+$A$506+Assumptions!$B$79)),IF($E$506=1,$X$506&gt;=INDEX($X$395:$X$522,1+$A$506-Assumptions!$B$80),$X$506&gt;INDEX($X$395:$X$522,1+$A$506+Assumptions!$B$80)),IF($F$506=1,$Y$506&gt;=INDEX($Y$395:$Y$522,1+$A$506-Assumptions!$B$81),$Y$506&gt;INDEX($Y$395:$Y$522,1+$A$506+Assumptions!$B$81)),IF($G$506=1,$Z$506&gt;=INDEX($Z$395:$Z$522,1+$A$506-Assumptions!$B$82),$Z$506&gt;INDEX($Z$395:$Z$522,1+$A$506+Assumptions!$B$82)),IF($H$506=1,$AA$506&gt;=INDEX($AA$395:$AA$522,1+$A$506-Assumptions!$B$83),$AA$506&gt;INDEX($AA$395:$AA$522,1+$A$506+Assumptions!$B$83))),1,0)</f>
        <v>0</v>
      </c>
      <c r="AG506" s="16"/>
      <c r="AH506" s="16"/>
      <c r="AI506" s="16"/>
    </row>
    <row r="507" customFormat="false" ht="23.85" hidden="true" customHeight="false" outlineLevel="0" collapsed="false">
      <c r="A507" s="6" t="n">
        <f aca="false">ROW()-ROW($A$395)+Assumptions!$B$4</f>
        <v>112</v>
      </c>
      <c r="B507" s="18" t="n">
        <f aca="false">MOD(QUOTIENT($A$507,Assumptions!$B$77),2)</f>
        <v>1</v>
      </c>
      <c r="C507" s="18" t="n">
        <f aca="false">MOD(QUOTIENT($A$507,Assumptions!$B$78),2)</f>
        <v>1</v>
      </c>
      <c r="D507" s="18" t="n">
        <f aca="false">MOD(QUOTIENT($A$507,Assumptions!$B$79),2)</f>
        <v>1</v>
      </c>
      <c r="E507" s="18" t="n">
        <f aca="false">MOD(QUOTIENT($A$507,Assumptions!$B$80),2)</f>
        <v>0</v>
      </c>
      <c r="F507" s="18" t="n">
        <f aca="false">MOD(QUOTIENT($A$507,Assumptions!$B$81),2)</f>
        <v>0</v>
      </c>
      <c r="G507" s="18" t="n">
        <f aca="false">MOD(QUOTIENT($A$507,Assumptions!$B$82),2)</f>
        <v>0</v>
      </c>
      <c r="H507" s="18" t="n">
        <f aca="false">MOD(QUOTIENT($A$507,Assumptions!$B$83),2)</f>
        <v>0</v>
      </c>
      <c r="I507" s="18" t="n">
        <f aca="false">IF($B$507=1,MIN(Assumptions!$B$67,MAX(Assumptions!$B$4,Assumptions!$B$26-(Assumptions!$B$4))),Assumptions!$B$4)</f>
        <v>30000000</v>
      </c>
      <c r="J507" s="18" t="n">
        <f aca="false">IF($C$507=1,MIN(Assumptions!$B$66,MAX(Assumptions!$B$4,Assumptions!$B$26-($I$507))),Assumptions!$B$4)</f>
        <v>300000000</v>
      </c>
      <c r="K507" s="18" t="n">
        <f aca="false">IF($D$507=1,MIN(Assumptions!$B$61,MAX(Assumptions!$B$4,Assumptions!$B$26-($I$507+$J$507))),Assumptions!$B$4)</f>
        <v>100000000</v>
      </c>
      <c r="L507" s="18" t="n">
        <f aca="false">IF($E$507=1,MIN(Assumptions!$B$56,MAX(Assumptions!$B$4,Assumptions!$B$26-($I$507+$J$507+$K$507))),Assumptions!$B$4)</f>
        <v>0</v>
      </c>
      <c r="M507" s="18" t="n">
        <f aca="false">IF($F$507=1,MIN(Assumptions!$B$51,MAX(Assumptions!$B$4,Assumptions!$B$26-($I$507+$J$507+$K$507+$L$507))),Assumptions!$B$4)</f>
        <v>0</v>
      </c>
      <c r="N507" s="18" t="n">
        <f aca="false">IF($G$507=1,MIN(Assumptions!$B$46,MAX(Assumptions!$B$4,Assumptions!$B$26-($I$507+$J$507+$K$507+$L$507+$M$507))),Assumptions!$B$4)</f>
        <v>0</v>
      </c>
      <c r="O507" s="18" t="n">
        <f aca="false">IF($H$507=1,MIN(Assumptions!$B$41,MAX(Assumptions!$B$4,Assumptions!$B$26-($I$507+$J$507+$K$507+$L$507+$M$507+$N$507))),Assumptions!$B$4)</f>
        <v>0</v>
      </c>
      <c r="P507" s="18" t="n">
        <f aca="false">$I$507+$J$507+$K$507+$L$507+$M$507+$N$507+$O$507</f>
        <v>430000000</v>
      </c>
      <c r="Q507" s="18" t="n">
        <f aca="false">MAX(Assumptions!$B$4,Assumptions!$B$26-$P$507)</f>
        <v>1570000000</v>
      </c>
      <c r="R507" s="18" t="n">
        <f aca="false">$J$120+$O$120+Assumptions!$B$20+IF($B$507=0,$D$120,Assumptions!$B$4)+IF($C$507=0,$AI$120,Assumptions!$B$4)+IF($D$507=0,$AF$120,Assumptions!$B$4)+IF($E$507=0,$AC$120,Assumptions!$B$4)+IF($F$507=0,$Z$120,Assumptions!$B$4)+IF($G$507=0,$W$120,Assumptions!$B$4)+IF($H$507=0,$T$120,Assumptions!$B$4)</f>
        <v>24680512.8289884</v>
      </c>
      <c r="S507" s="18" t="n">
        <f aca="false">IF($R$507&gt;Assumptions!$B$4,$Q$507/$R$507&gt;Assumptions!$B$13,FALSE())</f>
        <v>1</v>
      </c>
      <c r="T507" s="18" t="n">
        <f aca="false">IF($S$507,($Q$507+Assumptions!$B$14*Assumptions!$B$13)/($R$507+Assumptions!$B$14),IF($R$507&gt;Assumptions!$B$4,$Q$507/$R$507,Assumptions!$B$4))</f>
        <v>57.8539488895481</v>
      </c>
      <c r="U507" s="18" t="n">
        <f aca="false">IF($B$507=1,$I$507,$D$120*$T$507)</f>
        <v>30000000</v>
      </c>
      <c r="V507" s="18" t="n">
        <f aca="false">IF($C$507=1,$J$507,$AI$120*$T$507)</f>
        <v>300000000</v>
      </c>
      <c r="W507" s="18" t="n">
        <f aca="false">IF($D$507=1,$K$507,$AF$120*$T$507)</f>
        <v>100000000</v>
      </c>
      <c r="X507" s="18" t="n">
        <f aca="false">IF($E$507=1,$L$507,$AC$120*$T$507)</f>
        <v>138849477.334916</v>
      </c>
      <c r="Y507" s="18" t="n">
        <f aca="false">IF($F$507=1,$M$507,$Z$120*$T$507)</f>
        <v>173561846.668644</v>
      </c>
      <c r="Z507" s="18" t="n">
        <f aca="false">IF($G$507=1,$N$507,$W$120*$T$507)</f>
        <v>289269744.447741</v>
      </c>
      <c r="AA507" s="18" t="n">
        <f aca="false">IF($H$507=1,$O$507,$T$120*$T$507)</f>
        <v>289269744.447741</v>
      </c>
      <c r="AB507" s="18" t="n">
        <f aca="false">($J$120+$O$120)*$T$507</f>
        <v>16228774.8711555</v>
      </c>
      <c r="AC507" s="18" t="n">
        <f aca="false">Assumptions!$B$20*$T$507</f>
        <v>520685540.005933</v>
      </c>
      <c r="AD507" s="18" t="n">
        <f aca="false">IF($S$507,Assumptions!$B$14*($T$507-Assumptions!$B$13),Assumptions!$B$4)</f>
        <v>142134872.22387</v>
      </c>
      <c r="AE507" s="18" t="n">
        <f aca="false">$U$507+$V$507+$W$507+$X$507+$Y$507+$Z$507+$AA$507+$AB$507+$AC$507+$AD$507</f>
        <v>2000000000</v>
      </c>
      <c r="AF507" s="18" t="n">
        <f aca="false">IF(AND(IF($B$507=1,$U$507&gt;=INDEX($U$395:$U$522,1+$A$507-Assumptions!$B$77),$U$507&gt;INDEX($U$395:$U$522,1+$A$507+Assumptions!$B$77)),IF($C$507=1,$V$507&gt;=INDEX($V$395:$V$522,1+$A$507-Assumptions!$B$78),$V$507&gt;INDEX($V$395:$V$522,1+$A$507+Assumptions!$B$78)),IF($D$507=1,$W$507&gt;=INDEX($W$395:$W$522,1+$A$507-Assumptions!$B$79),$W$507&gt;INDEX($W$395:$W$522,1+$A$507+Assumptions!$B$79)),IF($E$507=1,$X$507&gt;=INDEX($X$395:$X$522,1+$A$507-Assumptions!$B$80),$X$507&gt;INDEX($X$395:$X$522,1+$A$507+Assumptions!$B$80)),IF($F$507=1,$Y$507&gt;=INDEX($Y$395:$Y$522,1+$A$507-Assumptions!$B$81),$Y$507&gt;INDEX($Y$395:$Y$522,1+$A$507+Assumptions!$B$81)),IF($G$507=1,$Z$507&gt;=INDEX($Z$395:$Z$522,1+$A$507-Assumptions!$B$82),$Z$507&gt;INDEX($Z$395:$Z$522,1+$A$507+Assumptions!$B$82)),IF($H$507=1,$AA$507&gt;=INDEX($AA$395:$AA$522,1+$A$507-Assumptions!$B$83),$AA$507&gt;INDEX($AA$395:$AA$522,1+$A$507+Assumptions!$B$83))),1,0)</f>
        <v>0</v>
      </c>
      <c r="AG507" s="16"/>
      <c r="AH507" s="16"/>
      <c r="AI507" s="16"/>
    </row>
    <row r="508" customFormat="false" ht="23.85" hidden="true" customHeight="false" outlineLevel="0" collapsed="false">
      <c r="A508" s="6" t="n">
        <f aca="false">ROW()-ROW($A$395)+Assumptions!$B$4</f>
        <v>113</v>
      </c>
      <c r="B508" s="18" t="n">
        <f aca="false">MOD(QUOTIENT($A$508,Assumptions!$B$77),2)</f>
        <v>1</v>
      </c>
      <c r="C508" s="18" t="n">
        <f aca="false">MOD(QUOTIENT($A$508,Assumptions!$B$78),2)</f>
        <v>1</v>
      </c>
      <c r="D508" s="18" t="n">
        <f aca="false">MOD(QUOTIENT($A$508,Assumptions!$B$79),2)</f>
        <v>1</v>
      </c>
      <c r="E508" s="18" t="n">
        <f aca="false">MOD(QUOTIENT($A$508,Assumptions!$B$80),2)</f>
        <v>0</v>
      </c>
      <c r="F508" s="18" t="n">
        <f aca="false">MOD(QUOTIENT($A$508,Assumptions!$B$81),2)</f>
        <v>0</v>
      </c>
      <c r="G508" s="18" t="n">
        <f aca="false">MOD(QUOTIENT($A$508,Assumptions!$B$82),2)</f>
        <v>0</v>
      </c>
      <c r="H508" s="18" t="n">
        <f aca="false">MOD(QUOTIENT($A$508,Assumptions!$B$83),2)</f>
        <v>1</v>
      </c>
      <c r="I508" s="18" t="n">
        <f aca="false">IF($B$508=1,MIN(Assumptions!$B$67,MAX(Assumptions!$B$4,Assumptions!$B$26-(Assumptions!$B$4))),Assumptions!$B$4)</f>
        <v>30000000</v>
      </c>
      <c r="J508" s="18" t="n">
        <f aca="false">IF($C$508=1,MIN(Assumptions!$B$66,MAX(Assumptions!$B$4,Assumptions!$B$26-($I$508))),Assumptions!$B$4)</f>
        <v>300000000</v>
      </c>
      <c r="K508" s="18" t="n">
        <f aca="false">IF($D$508=1,MIN(Assumptions!$B$61,MAX(Assumptions!$B$4,Assumptions!$B$26-($I$508+$J$508))),Assumptions!$B$4)</f>
        <v>100000000</v>
      </c>
      <c r="L508" s="18" t="n">
        <f aca="false">IF($E$508=1,MIN(Assumptions!$B$56,MAX(Assumptions!$B$4,Assumptions!$B$26-($I$508+$J$508+$K$508))),Assumptions!$B$4)</f>
        <v>0</v>
      </c>
      <c r="M508" s="18" t="n">
        <f aca="false">IF($F$508=1,MIN(Assumptions!$B$51,MAX(Assumptions!$B$4,Assumptions!$B$26-($I$508+$J$508+$K$508+$L$508))),Assumptions!$B$4)</f>
        <v>0</v>
      </c>
      <c r="N508" s="18" t="n">
        <f aca="false">IF($G$508=1,MIN(Assumptions!$B$46,MAX(Assumptions!$B$4,Assumptions!$B$26-($I$508+$J$508+$K$508+$L$508+$M$508))),Assumptions!$B$4)</f>
        <v>0</v>
      </c>
      <c r="O508" s="18" t="n">
        <f aca="false">IF($H$508=1,MIN(Assumptions!$B$41,MAX(Assumptions!$B$4,Assumptions!$B$26-($I$508+$J$508+$K$508+$L$508+$M$508+$N$508))),Assumptions!$B$4)</f>
        <v>5000000</v>
      </c>
      <c r="P508" s="18" t="n">
        <f aca="false">$I$508+$J$508+$K$508+$L$508+$M$508+$N$508+$O$508</f>
        <v>435000000</v>
      </c>
      <c r="Q508" s="18" t="n">
        <f aca="false">MAX(Assumptions!$B$4,Assumptions!$B$26-$P$508)</f>
        <v>1565000000</v>
      </c>
      <c r="R508" s="18" t="n">
        <f aca="false">$J$120+$O$120+Assumptions!$B$20+IF($B$508=0,$D$120,Assumptions!$B$4)+IF($C$508=0,$AI$120,Assumptions!$B$4)+IF($D$508=0,$AF$120,Assumptions!$B$4)+IF($E$508=0,$AC$120,Assumptions!$B$4)+IF($F$508=0,$Z$120,Assumptions!$B$4)+IF($G$508=0,$W$120,Assumptions!$B$4)+IF($H$508=0,$T$120,Assumptions!$B$4)</f>
        <v>19680512.8289884</v>
      </c>
      <c r="S508" s="18" t="n">
        <f aca="false">IF($R$508&gt;Assumptions!$B$4,$Q$508/$R$508&gt;Assumptions!$B$13,FALSE())</f>
        <v>1</v>
      </c>
      <c r="T508" s="18" t="n">
        <f aca="false">IF($S$508,($Q$508+Assumptions!$B$14*Assumptions!$B$13)/($R$508+Assumptions!$B$14),IF($R$508&gt;Assumptions!$B$4,$Q$508/$R$508,Assumptions!$B$4))</f>
        <v>70.6701423941555</v>
      </c>
      <c r="U508" s="18" t="n">
        <f aca="false">IF($B$508=1,$I$508,$D$120*$T$508)</f>
        <v>30000000</v>
      </c>
      <c r="V508" s="18" t="n">
        <f aca="false">IF($C$508=1,$J$508,$AI$120*$T$508)</f>
        <v>300000000</v>
      </c>
      <c r="W508" s="18" t="n">
        <f aca="false">IF($D$508=1,$K$508,$AF$120*$T$508)</f>
        <v>100000000</v>
      </c>
      <c r="X508" s="18" t="n">
        <f aca="false">IF($E$508=1,$L$508,$AC$120*$T$508)</f>
        <v>169608341.745973</v>
      </c>
      <c r="Y508" s="18" t="n">
        <f aca="false">IF($F$508=1,$M$508,$Z$120*$T$508)</f>
        <v>212010427.182466</v>
      </c>
      <c r="Z508" s="18" t="n">
        <f aca="false">IF($G$508=1,$N$508,$W$120*$T$508)</f>
        <v>353350711.970777</v>
      </c>
      <c r="AA508" s="18" t="n">
        <f aca="false">IF($H$508=1,$O$508,$T$120*$T$508)</f>
        <v>5000000</v>
      </c>
      <c r="AB508" s="18" t="n">
        <f aca="false">($J$120+$O$120)*$T$508</f>
        <v>19823881.5679952</v>
      </c>
      <c r="AC508" s="18" t="n">
        <f aca="false">Assumptions!$B$20*$T$508</f>
        <v>636031281.547399</v>
      </c>
      <c r="AD508" s="18" t="n">
        <f aca="false">IF($S$508,Assumptions!$B$14*($T$508-Assumptions!$B$13),Assumptions!$B$4)</f>
        <v>174175355.985389</v>
      </c>
      <c r="AE508" s="18" t="n">
        <f aca="false">$U$508+$V$508+$W$508+$X$508+$Y$508+$Z$508+$AA$508+$AB$508+$AC$508+$AD$508</f>
        <v>2000000000</v>
      </c>
      <c r="AF508" s="18" t="n">
        <f aca="false">IF(AND(IF($B$508=1,$U$508&gt;=INDEX($U$395:$U$522,1+$A$508-Assumptions!$B$77),$U$508&gt;INDEX($U$395:$U$522,1+$A$508+Assumptions!$B$77)),IF($C$508=1,$V$508&gt;=INDEX($V$395:$V$522,1+$A$508-Assumptions!$B$78),$V$508&gt;INDEX($V$395:$V$522,1+$A$508+Assumptions!$B$78)),IF($D$508=1,$W$508&gt;=INDEX($W$395:$W$522,1+$A$508-Assumptions!$B$79),$W$508&gt;INDEX($W$395:$W$522,1+$A$508+Assumptions!$B$79)),IF($E$508=1,$X$508&gt;=INDEX($X$395:$X$522,1+$A$508-Assumptions!$B$80),$X$508&gt;INDEX($X$395:$X$522,1+$A$508+Assumptions!$B$80)),IF($F$508=1,$Y$508&gt;=INDEX($Y$395:$Y$522,1+$A$508-Assumptions!$B$81),$Y$508&gt;INDEX($Y$395:$Y$522,1+$A$508+Assumptions!$B$81)),IF($G$508=1,$Z$508&gt;=INDEX($Z$395:$Z$522,1+$A$508-Assumptions!$B$82),$Z$508&gt;INDEX($Z$395:$Z$522,1+$A$508+Assumptions!$B$82)),IF($H$508=1,$AA$508&gt;=INDEX($AA$395:$AA$522,1+$A$508-Assumptions!$B$83),$AA$508&gt;INDEX($AA$395:$AA$522,1+$A$508+Assumptions!$B$83))),1,0)</f>
        <v>0</v>
      </c>
      <c r="AG508" s="16"/>
      <c r="AH508" s="16"/>
      <c r="AI508" s="16"/>
    </row>
    <row r="509" customFormat="false" ht="23.85" hidden="true" customHeight="false" outlineLevel="0" collapsed="false">
      <c r="A509" s="6" t="n">
        <f aca="false">ROW()-ROW($A$395)+Assumptions!$B$4</f>
        <v>114</v>
      </c>
      <c r="B509" s="18" t="n">
        <f aca="false">MOD(QUOTIENT($A$509,Assumptions!$B$77),2)</f>
        <v>1</v>
      </c>
      <c r="C509" s="18" t="n">
        <f aca="false">MOD(QUOTIENT($A$509,Assumptions!$B$78),2)</f>
        <v>1</v>
      </c>
      <c r="D509" s="18" t="n">
        <f aca="false">MOD(QUOTIENT($A$509,Assumptions!$B$79),2)</f>
        <v>1</v>
      </c>
      <c r="E509" s="18" t="n">
        <f aca="false">MOD(QUOTIENT($A$509,Assumptions!$B$80),2)</f>
        <v>0</v>
      </c>
      <c r="F509" s="18" t="n">
        <f aca="false">MOD(QUOTIENT($A$509,Assumptions!$B$81),2)</f>
        <v>0</v>
      </c>
      <c r="G509" s="18" t="n">
        <f aca="false">MOD(QUOTIENT($A$509,Assumptions!$B$82),2)</f>
        <v>1</v>
      </c>
      <c r="H509" s="18" t="n">
        <f aca="false">MOD(QUOTIENT($A$509,Assumptions!$B$83),2)</f>
        <v>0</v>
      </c>
      <c r="I509" s="18" t="n">
        <f aca="false">IF($B$509=1,MIN(Assumptions!$B$67,MAX(Assumptions!$B$4,Assumptions!$B$26-(Assumptions!$B$4))),Assumptions!$B$4)</f>
        <v>30000000</v>
      </c>
      <c r="J509" s="18" t="n">
        <f aca="false">IF($C$509=1,MIN(Assumptions!$B$66,MAX(Assumptions!$B$4,Assumptions!$B$26-($I$509))),Assumptions!$B$4)</f>
        <v>300000000</v>
      </c>
      <c r="K509" s="18" t="n">
        <f aca="false">IF($D$509=1,MIN(Assumptions!$B$61,MAX(Assumptions!$B$4,Assumptions!$B$26-($I$509+$J$509))),Assumptions!$B$4)</f>
        <v>100000000</v>
      </c>
      <c r="L509" s="18" t="n">
        <f aca="false">IF($E$509=1,MIN(Assumptions!$B$56,MAX(Assumptions!$B$4,Assumptions!$B$26-($I$509+$J$509+$K$509))),Assumptions!$B$4)</f>
        <v>0</v>
      </c>
      <c r="M509" s="18" t="n">
        <f aca="false">IF($F$509=1,MIN(Assumptions!$B$51,MAX(Assumptions!$B$4,Assumptions!$B$26-($I$509+$J$509+$K$509+$L$509))),Assumptions!$B$4)</f>
        <v>0</v>
      </c>
      <c r="N509" s="18" t="n">
        <f aca="false">IF($G$509=1,MIN(Assumptions!$B$46,MAX(Assumptions!$B$4,Assumptions!$B$26-($I$509+$J$509+$K$509+$L$509+$M$509))),Assumptions!$B$4)</f>
        <v>15000000</v>
      </c>
      <c r="O509" s="18" t="n">
        <f aca="false">IF($H$509=1,MIN(Assumptions!$B$41,MAX(Assumptions!$B$4,Assumptions!$B$26-($I$509+$J$509+$K$509+$L$509+$M$509+$N$509))),Assumptions!$B$4)</f>
        <v>0</v>
      </c>
      <c r="P509" s="18" t="n">
        <f aca="false">$I$509+$J$509+$K$509+$L$509+$M$509+$N$509+$O$509</f>
        <v>445000000</v>
      </c>
      <c r="Q509" s="18" t="n">
        <f aca="false">MAX(Assumptions!$B$4,Assumptions!$B$26-$P$509)</f>
        <v>1555000000</v>
      </c>
      <c r="R509" s="18" t="n">
        <f aca="false">$J$120+$O$120+Assumptions!$B$20+IF($B$509=0,$D$120,Assumptions!$B$4)+IF($C$509=0,$AI$120,Assumptions!$B$4)+IF($D$509=0,$AF$120,Assumptions!$B$4)+IF($E$509=0,$AC$120,Assumptions!$B$4)+IF($F$509=0,$Z$120,Assumptions!$B$4)+IF($G$509=0,$W$120,Assumptions!$B$4)+IF($H$509=0,$T$120,Assumptions!$B$4)</f>
        <v>19680512.8289884</v>
      </c>
      <c r="S509" s="18" t="n">
        <f aca="false">IF($R$509&gt;Assumptions!$B$4,$Q$509/$R$509&gt;Assumptions!$B$13,FALSE())</f>
        <v>1</v>
      </c>
      <c r="T509" s="18" t="n">
        <f aca="false">IF($S$509,($Q$509+Assumptions!$B$14*Assumptions!$B$13)/($R$509+Assumptions!$B$14),IF($R$509&gt;Assumptions!$B$4,$Q$509/$R$509,Assumptions!$B$4))</f>
        <v>70.219296190684</v>
      </c>
      <c r="U509" s="18" t="n">
        <f aca="false">IF($B$509=1,$I$509,$D$120*$T$509)</f>
        <v>30000000</v>
      </c>
      <c r="V509" s="18" t="n">
        <f aca="false">IF($C$509=1,$J$509,$AI$120*$T$509)</f>
        <v>300000000</v>
      </c>
      <c r="W509" s="18" t="n">
        <f aca="false">IF($D$509=1,$K$509,$AF$120*$T$509)</f>
        <v>100000000</v>
      </c>
      <c r="X509" s="18" t="n">
        <f aca="false">IF($E$509=1,$L$509,$AC$120*$T$509)</f>
        <v>168526310.857642</v>
      </c>
      <c r="Y509" s="18" t="n">
        <f aca="false">IF($F$509=1,$M$509,$Z$120*$T$509)</f>
        <v>210657888.572052</v>
      </c>
      <c r="Z509" s="18" t="n">
        <f aca="false">IF($G$509=1,$N$509,$W$120*$T$509)</f>
        <v>15000000</v>
      </c>
      <c r="AA509" s="18" t="n">
        <f aca="false">IF($H$509=1,$O$509,$T$120*$T$509)</f>
        <v>351096480.95342</v>
      </c>
      <c r="AB509" s="18" t="n">
        <f aca="false">($J$120+$O$120)*$T$509</f>
        <v>19697413.4240208</v>
      </c>
      <c r="AC509" s="18" t="n">
        <f aca="false">Assumptions!$B$20*$T$509</f>
        <v>631973665.716156</v>
      </c>
      <c r="AD509" s="18" t="n">
        <f aca="false">IF($S$509,Assumptions!$B$14*($T$509-Assumptions!$B$13),Assumptions!$B$4)</f>
        <v>173048240.47671</v>
      </c>
      <c r="AE509" s="18" t="n">
        <f aca="false">$U$509+$V$509+$W$509+$X$509+$Y$509+$Z$509+$AA$509+$AB$509+$AC$509+$AD$509</f>
        <v>2000000000</v>
      </c>
      <c r="AF509" s="18" t="n">
        <f aca="false">IF(AND(IF($B$509=1,$U$509&gt;=INDEX($U$395:$U$522,1+$A$509-Assumptions!$B$77),$U$509&gt;INDEX($U$395:$U$522,1+$A$509+Assumptions!$B$77)),IF($C$509=1,$V$509&gt;=INDEX($V$395:$V$522,1+$A$509-Assumptions!$B$78),$V$509&gt;INDEX($V$395:$V$522,1+$A$509+Assumptions!$B$78)),IF($D$509=1,$W$509&gt;=INDEX($W$395:$W$522,1+$A$509-Assumptions!$B$79),$W$509&gt;INDEX($W$395:$W$522,1+$A$509+Assumptions!$B$79)),IF($E$509=1,$X$509&gt;=INDEX($X$395:$X$522,1+$A$509-Assumptions!$B$80),$X$509&gt;INDEX($X$395:$X$522,1+$A$509+Assumptions!$B$80)),IF($F$509=1,$Y$509&gt;=INDEX($Y$395:$Y$522,1+$A$509-Assumptions!$B$81),$Y$509&gt;INDEX($Y$395:$Y$522,1+$A$509+Assumptions!$B$81)),IF($G$509=1,$Z$509&gt;=INDEX($Z$395:$Z$522,1+$A$509-Assumptions!$B$82),$Z$509&gt;INDEX($Z$395:$Z$522,1+$A$509+Assumptions!$B$82)),IF($H$509=1,$AA$509&gt;=INDEX($AA$395:$AA$522,1+$A$509-Assumptions!$B$83),$AA$509&gt;INDEX($AA$395:$AA$522,1+$A$509+Assumptions!$B$83))),1,0)</f>
        <v>0</v>
      </c>
      <c r="AG509" s="16"/>
      <c r="AH509" s="16"/>
      <c r="AI509" s="16"/>
    </row>
    <row r="510" customFormat="false" ht="23.85" hidden="true" customHeight="false" outlineLevel="0" collapsed="false">
      <c r="A510" s="6" t="n">
        <f aca="false">ROW()-ROW($A$395)+Assumptions!$B$4</f>
        <v>115</v>
      </c>
      <c r="B510" s="18" t="n">
        <f aca="false">MOD(QUOTIENT($A$510,Assumptions!$B$77),2)</f>
        <v>1</v>
      </c>
      <c r="C510" s="18" t="n">
        <f aca="false">MOD(QUOTIENT($A$510,Assumptions!$B$78),2)</f>
        <v>1</v>
      </c>
      <c r="D510" s="18" t="n">
        <f aca="false">MOD(QUOTIENT($A$510,Assumptions!$B$79),2)</f>
        <v>1</v>
      </c>
      <c r="E510" s="18" t="n">
        <f aca="false">MOD(QUOTIENT($A$510,Assumptions!$B$80),2)</f>
        <v>0</v>
      </c>
      <c r="F510" s="18" t="n">
        <f aca="false">MOD(QUOTIENT($A$510,Assumptions!$B$81),2)</f>
        <v>0</v>
      </c>
      <c r="G510" s="18" t="n">
        <f aca="false">MOD(QUOTIENT($A$510,Assumptions!$B$82),2)</f>
        <v>1</v>
      </c>
      <c r="H510" s="18" t="n">
        <f aca="false">MOD(QUOTIENT($A$510,Assumptions!$B$83),2)</f>
        <v>1</v>
      </c>
      <c r="I510" s="18" t="n">
        <f aca="false">IF($B$510=1,MIN(Assumptions!$B$67,MAX(Assumptions!$B$4,Assumptions!$B$26-(Assumptions!$B$4))),Assumptions!$B$4)</f>
        <v>30000000</v>
      </c>
      <c r="J510" s="18" t="n">
        <f aca="false">IF($C$510=1,MIN(Assumptions!$B$66,MAX(Assumptions!$B$4,Assumptions!$B$26-($I$510))),Assumptions!$B$4)</f>
        <v>300000000</v>
      </c>
      <c r="K510" s="18" t="n">
        <f aca="false">IF($D$510=1,MIN(Assumptions!$B$61,MAX(Assumptions!$B$4,Assumptions!$B$26-($I$510+$J$510))),Assumptions!$B$4)</f>
        <v>100000000</v>
      </c>
      <c r="L510" s="18" t="n">
        <f aca="false">IF($E$510=1,MIN(Assumptions!$B$56,MAX(Assumptions!$B$4,Assumptions!$B$26-($I$510+$J$510+$K$510))),Assumptions!$B$4)</f>
        <v>0</v>
      </c>
      <c r="M510" s="18" t="n">
        <f aca="false">IF($F$510=1,MIN(Assumptions!$B$51,MAX(Assumptions!$B$4,Assumptions!$B$26-($I$510+$J$510+$K$510+$L$510))),Assumptions!$B$4)</f>
        <v>0</v>
      </c>
      <c r="N510" s="18" t="n">
        <f aca="false">IF($G$510=1,MIN(Assumptions!$B$46,MAX(Assumptions!$B$4,Assumptions!$B$26-($I$510+$J$510+$K$510+$L$510+$M$510))),Assumptions!$B$4)</f>
        <v>15000000</v>
      </c>
      <c r="O510" s="18" t="n">
        <f aca="false">IF($H$510=1,MIN(Assumptions!$B$41,MAX(Assumptions!$B$4,Assumptions!$B$26-($I$510+$J$510+$K$510+$L$510+$M$510+$N$510))),Assumptions!$B$4)</f>
        <v>5000000</v>
      </c>
      <c r="P510" s="18" t="n">
        <f aca="false">$I$510+$J$510+$K$510+$L$510+$M$510+$N$510+$O$510</f>
        <v>450000000</v>
      </c>
      <c r="Q510" s="18" t="n">
        <f aca="false">MAX(Assumptions!$B$4,Assumptions!$B$26-$P$510)</f>
        <v>1550000000</v>
      </c>
      <c r="R510" s="18" t="n">
        <f aca="false">$J$120+$O$120+Assumptions!$B$20+IF($B$510=0,$D$120,Assumptions!$B$4)+IF($C$510=0,$AI$120,Assumptions!$B$4)+IF($D$510=0,$AF$120,Assumptions!$B$4)+IF($E$510=0,$AC$120,Assumptions!$B$4)+IF($F$510=0,$Z$120,Assumptions!$B$4)+IF($G$510=0,$W$120,Assumptions!$B$4)+IF($H$510=0,$T$120,Assumptions!$B$4)</f>
        <v>14680512.8289884</v>
      </c>
      <c r="S510" s="18" t="n">
        <f aca="false">IF($R$510&gt;Assumptions!$B$4,$Q$510/$R$510&gt;Assumptions!$B$13,FALSE())</f>
        <v>1</v>
      </c>
      <c r="T510" s="18" t="n">
        <f aca="false">IF($S$510,($Q$510+Assumptions!$B$14*Assumptions!$B$13)/($R$510+Assumptions!$B$14),IF($R$510&gt;Assumptions!$B$4,$Q$510/$R$510,Assumptions!$B$4))</f>
        <v>90.3640080743396</v>
      </c>
      <c r="U510" s="18" t="n">
        <f aca="false">IF($B$510=1,$I$510,$D$120*$T$510)</f>
        <v>30000000</v>
      </c>
      <c r="V510" s="18" t="n">
        <f aca="false">IF($C$510=1,$J$510,$AI$120*$T$510)</f>
        <v>300000000</v>
      </c>
      <c r="W510" s="18" t="n">
        <f aca="false">IF($D$510=1,$K$510,$AF$120*$T$510)</f>
        <v>100000000</v>
      </c>
      <c r="X510" s="18" t="n">
        <f aca="false">IF($E$510=1,$L$510,$AC$120*$T$510)</f>
        <v>216873619.378415</v>
      </c>
      <c r="Y510" s="18" t="n">
        <f aca="false">IF($F$510=1,$M$510,$Z$120*$T$510)</f>
        <v>271092024.223019</v>
      </c>
      <c r="Z510" s="18" t="n">
        <f aca="false">IF($G$510=1,$N$510,$W$120*$T$510)</f>
        <v>15000000</v>
      </c>
      <c r="AA510" s="18" t="n">
        <f aca="false">IF($H$510=1,$O$510,$T$120*$T$510)</f>
        <v>5000000</v>
      </c>
      <c r="AB510" s="18" t="n">
        <f aca="false">($J$120+$O$120)*$T$510</f>
        <v>25348263.5436605</v>
      </c>
      <c r="AC510" s="18" t="n">
        <f aca="false">Assumptions!$B$20*$T$510</f>
        <v>813276072.669057</v>
      </c>
      <c r="AD510" s="18" t="n">
        <f aca="false">IF($S$510,Assumptions!$B$14*($T$510-Assumptions!$B$13),Assumptions!$B$4)</f>
        <v>223410020.185849</v>
      </c>
      <c r="AE510" s="18" t="n">
        <f aca="false">$U$510+$V$510+$W$510+$X$510+$Y$510+$Z$510+$AA$510+$AB$510+$AC$510+$AD$510</f>
        <v>2000000000</v>
      </c>
      <c r="AF510" s="18" t="n">
        <f aca="false">IF(AND(IF($B$510=1,$U$510&gt;=INDEX($U$395:$U$522,1+$A$510-Assumptions!$B$77),$U$510&gt;INDEX($U$395:$U$522,1+$A$510+Assumptions!$B$77)),IF($C$510=1,$V$510&gt;=INDEX($V$395:$V$522,1+$A$510-Assumptions!$B$78),$V$510&gt;INDEX($V$395:$V$522,1+$A$510+Assumptions!$B$78)),IF($D$510=1,$W$510&gt;=INDEX($W$395:$W$522,1+$A$510-Assumptions!$B$79),$W$510&gt;INDEX($W$395:$W$522,1+$A$510+Assumptions!$B$79)),IF($E$510=1,$X$510&gt;=INDEX($X$395:$X$522,1+$A$510-Assumptions!$B$80),$X$510&gt;INDEX($X$395:$X$522,1+$A$510+Assumptions!$B$80)),IF($F$510=1,$Y$510&gt;=INDEX($Y$395:$Y$522,1+$A$510-Assumptions!$B$81),$Y$510&gt;INDEX($Y$395:$Y$522,1+$A$510+Assumptions!$B$81)),IF($G$510=1,$Z$510&gt;=INDEX($Z$395:$Z$522,1+$A$510-Assumptions!$B$82),$Z$510&gt;INDEX($Z$395:$Z$522,1+$A$510+Assumptions!$B$82)),IF($H$510=1,$AA$510&gt;=INDEX($AA$395:$AA$522,1+$A$510-Assumptions!$B$83),$AA$510&gt;INDEX($AA$395:$AA$522,1+$A$510+Assumptions!$B$83))),1,0)</f>
        <v>0</v>
      </c>
      <c r="AG510" s="16"/>
      <c r="AH510" s="16"/>
      <c r="AI510" s="16"/>
    </row>
    <row r="511" customFormat="false" ht="23.85" hidden="true" customHeight="false" outlineLevel="0" collapsed="false">
      <c r="A511" s="6" t="n">
        <f aca="false">ROW()-ROW($A$395)+Assumptions!$B$4</f>
        <v>116</v>
      </c>
      <c r="B511" s="18" t="n">
        <f aca="false">MOD(QUOTIENT($A$511,Assumptions!$B$77),2)</f>
        <v>1</v>
      </c>
      <c r="C511" s="18" t="n">
        <f aca="false">MOD(QUOTIENT($A$511,Assumptions!$B$78),2)</f>
        <v>1</v>
      </c>
      <c r="D511" s="18" t="n">
        <f aca="false">MOD(QUOTIENT($A$511,Assumptions!$B$79),2)</f>
        <v>1</v>
      </c>
      <c r="E511" s="18" t="n">
        <f aca="false">MOD(QUOTIENT($A$511,Assumptions!$B$80),2)</f>
        <v>0</v>
      </c>
      <c r="F511" s="18" t="n">
        <f aca="false">MOD(QUOTIENT($A$511,Assumptions!$B$81),2)</f>
        <v>1</v>
      </c>
      <c r="G511" s="18" t="n">
        <f aca="false">MOD(QUOTIENT($A$511,Assumptions!$B$82),2)</f>
        <v>0</v>
      </c>
      <c r="H511" s="18" t="n">
        <f aca="false">MOD(QUOTIENT($A$511,Assumptions!$B$83),2)</f>
        <v>0</v>
      </c>
      <c r="I511" s="18" t="n">
        <f aca="false">IF($B$511=1,MIN(Assumptions!$B$67,MAX(Assumptions!$B$4,Assumptions!$B$26-(Assumptions!$B$4))),Assumptions!$B$4)</f>
        <v>30000000</v>
      </c>
      <c r="J511" s="18" t="n">
        <f aca="false">IF($C$511=1,MIN(Assumptions!$B$66,MAX(Assumptions!$B$4,Assumptions!$B$26-($I$511))),Assumptions!$B$4)</f>
        <v>300000000</v>
      </c>
      <c r="K511" s="18" t="n">
        <f aca="false">IF($D$511=1,MIN(Assumptions!$B$61,MAX(Assumptions!$B$4,Assumptions!$B$26-($I$511+$J$511))),Assumptions!$B$4)</f>
        <v>100000000</v>
      </c>
      <c r="L511" s="18" t="n">
        <f aca="false">IF($E$511=1,MIN(Assumptions!$B$56,MAX(Assumptions!$B$4,Assumptions!$B$26-($I$511+$J$511+$K$511))),Assumptions!$B$4)</f>
        <v>0</v>
      </c>
      <c r="M511" s="18" t="n">
        <f aca="false">IF($F$511=1,MIN(Assumptions!$B$51,MAX(Assumptions!$B$4,Assumptions!$B$26-($I$511+$J$511+$K$511+$L$511))),Assumptions!$B$4)</f>
        <v>30000000</v>
      </c>
      <c r="N511" s="18" t="n">
        <f aca="false">IF($G$511=1,MIN(Assumptions!$B$46,MAX(Assumptions!$B$4,Assumptions!$B$26-($I$511+$J$511+$K$511+$L$511+$M$511))),Assumptions!$B$4)</f>
        <v>0</v>
      </c>
      <c r="O511" s="18" t="n">
        <f aca="false">IF($H$511=1,MIN(Assumptions!$B$41,MAX(Assumptions!$B$4,Assumptions!$B$26-($I$511+$J$511+$K$511+$L$511+$M$511+$N$511))),Assumptions!$B$4)</f>
        <v>0</v>
      </c>
      <c r="P511" s="18" t="n">
        <f aca="false">$I$511+$J$511+$K$511+$L$511+$M$511+$N$511+$O$511</f>
        <v>460000000</v>
      </c>
      <c r="Q511" s="18" t="n">
        <f aca="false">MAX(Assumptions!$B$4,Assumptions!$B$26-$P$511)</f>
        <v>1540000000</v>
      </c>
      <c r="R511" s="18" t="n">
        <f aca="false">$J$120+$O$120+Assumptions!$B$20+IF($B$511=0,$D$120,Assumptions!$B$4)+IF($C$511=0,$AI$120,Assumptions!$B$4)+IF($D$511=0,$AF$120,Assumptions!$B$4)+IF($E$511=0,$AC$120,Assumptions!$B$4)+IF($F$511=0,$Z$120,Assumptions!$B$4)+IF($G$511=0,$W$120,Assumptions!$B$4)+IF($H$511=0,$T$120,Assumptions!$B$4)</f>
        <v>21680512.8289884</v>
      </c>
      <c r="S511" s="18" t="n">
        <f aca="false">IF($R$511&gt;Assumptions!$B$4,$Q$511/$R$511&gt;Assumptions!$B$13,FALSE())</f>
        <v>1</v>
      </c>
      <c r="T511" s="18" t="n">
        <f aca="false">IF($S$511,($Q$511+Assumptions!$B$14*Assumptions!$B$13)/($R$511+Assumptions!$B$14),IF($R$511&gt;Assumptions!$B$4,$Q$511/$R$511,Assumptions!$B$4))</f>
        <v>63.7910374733989</v>
      </c>
      <c r="U511" s="18" t="n">
        <f aca="false">IF($B$511=1,$I$511,$D$120*$T$511)</f>
        <v>30000000</v>
      </c>
      <c r="V511" s="18" t="n">
        <f aca="false">IF($C$511=1,$J$511,$AI$120*$T$511)</f>
        <v>300000000</v>
      </c>
      <c r="W511" s="18" t="n">
        <f aca="false">IF($D$511=1,$K$511,$AF$120*$T$511)</f>
        <v>100000000</v>
      </c>
      <c r="X511" s="18" t="n">
        <f aca="false">IF($E$511=1,$L$511,$AC$120*$T$511)</f>
        <v>153098489.936157</v>
      </c>
      <c r="Y511" s="18" t="n">
        <f aca="false">IF($F$511=1,$M$511,$Z$120*$T$511)</f>
        <v>30000000</v>
      </c>
      <c r="Z511" s="18" t="n">
        <f aca="false">IF($G$511=1,$N$511,$W$120*$T$511)</f>
        <v>318955187.366995</v>
      </c>
      <c r="AA511" s="18" t="n">
        <f aca="false">IF($H$511=1,$O$511,$T$120*$T$511)</f>
        <v>318955187.366995</v>
      </c>
      <c r="AB511" s="18" t="n">
        <f aca="false">($J$120+$O$120)*$T$511</f>
        <v>17894204.385766</v>
      </c>
      <c r="AC511" s="18" t="n">
        <f aca="false">Assumptions!$B$20*$T$511</f>
        <v>574119337.26059</v>
      </c>
      <c r="AD511" s="18" t="n">
        <f aca="false">IF($S$511,Assumptions!$B$14*($T$511-Assumptions!$B$13),Assumptions!$B$4)</f>
        <v>156977593.683497</v>
      </c>
      <c r="AE511" s="18" t="n">
        <f aca="false">$U$511+$V$511+$W$511+$X$511+$Y$511+$Z$511+$AA$511+$AB$511+$AC$511+$AD$511</f>
        <v>2000000000</v>
      </c>
      <c r="AF511" s="18" t="n">
        <f aca="false">IF(AND(IF($B$511=1,$U$511&gt;=INDEX($U$395:$U$522,1+$A$511-Assumptions!$B$77),$U$511&gt;INDEX($U$395:$U$522,1+$A$511+Assumptions!$B$77)),IF($C$511=1,$V$511&gt;=INDEX($V$395:$V$522,1+$A$511-Assumptions!$B$78),$V$511&gt;INDEX($V$395:$V$522,1+$A$511+Assumptions!$B$78)),IF($D$511=1,$W$511&gt;=INDEX($W$395:$W$522,1+$A$511-Assumptions!$B$79),$W$511&gt;INDEX($W$395:$W$522,1+$A$511+Assumptions!$B$79)),IF($E$511=1,$X$511&gt;=INDEX($X$395:$X$522,1+$A$511-Assumptions!$B$80),$X$511&gt;INDEX($X$395:$X$522,1+$A$511+Assumptions!$B$80)),IF($F$511=1,$Y$511&gt;=INDEX($Y$395:$Y$522,1+$A$511-Assumptions!$B$81),$Y$511&gt;INDEX($Y$395:$Y$522,1+$A$511+Assumptions!$B$81)),IF($G$511=1,$Z$511&gt;=INDEX($Z$395:$Z$522,1+$A$511-Assumptions!$B$82),$Z$511&gt;INDEX($Z$395:$Z$522,1+$A$511+Assumptions!$B$82)),IF($H$511=1,$AA$511&gt;=INDEX($AA$395:$AA$522,1+$A$511-Assumptions!$B$83),$AA$511&gt;INDEX($AA$395:$AA$522,1+$A$511+Assumptions!$B$83))),1,0)</f>
        <v>0</v>
      </c>
      <c r="AG511" s="16"/>
      <c r="AH511" s="16"/>
      <c r="AI511" s="16"/>
    </row>
    <row r="512" customFormat="false" ht="23.85" hidden="true" customHeight="false" outlineLevel="0" collapsed="false">
      <c r="A512" s="6" t="n">
        <f aca="false">ROW()-ROW($A$395)+Assumptions!$B$4</f>
        <v>117</v>
      </c>
      <c r="B512" s="18" t="n">
        <f aca="false">MOD(QUOTIENT($A$512,Assumptions!$B$77),2)</f>
        <v>1</v>
      </c>
      <c r="C512" s="18" t="n">
        <f aca="false">MOD(QUOTIENT($A$512,Assumptions!$B$78),2)</f>
        <v>1</v>
      </c>
      <c r="D512" s="18" t="n">
        <f aca="false">MOD(QUOTIENT($A$512,Assumptions!$B$79),2)</f>
        <v>1</v>
      </c>
      <c r="E512" s="18" t="n">
        <f aca="false">MOD(QUOTIENT($A$512,Assumptions!$B$80),2)</f>
        <v>0</v>
      </c>
      <c r="F512" s="18" t="n">
        <f aca="false">MOD(QUOTIENT($A$512,Assumptions!$B$81),2)</f>
        <v>1</v>
      </c>
      <c r="G512" s="18" t="n">
        <f aca="false">MOD(QUOTIENT($A$512,Assumptions!$B$82),2)</f>
        <v>0</v>
      </c>
      <c r="H512" s="18" t="n">
        <f aca="false">MOD(QUOTIENT($A$512,Assumptions!$B$83),2)</f>
        <v>1</v>
      </c>
      <c r="I512" s="18" t="n">
        <f aca="false">IF($B$512=1,MIN(Assumptions!$B$67,MAX(Assumptions!$B$4,Assumptions!$B$26-(Assumptions!$B$4))),Assumptions!$B$4)</f>
        <v>30000000</v>
      </c>
      <c r="J512" s="18" t="n">
        <f aca="false">IF($C$512=1,MIN(Assumptions!$B$66,MAX(Assumptions!$B$4,Assumptions!$B$26-($I$512))),Assumptions!$B$4)</f>
        <v>300000000</v>
      </c>
      <c r="K512" s="18" t="n">
        <f aca="false">IF($D$512=1,MIN(Assumptions!$B$61,MAX(Assumptions!$B$4,Assumptions!$B$26-($I$512+$J$512))),Assumptions!$B$4)</f>
        <v>100000000</v>
      </c>
      <c r="L512" s="18" t="n">
        <f aca="false">IF($E$512=1,MIN(Assumptions!$B$56,MAX(Assumptions!$B$4,Assumptions!$B$26-($I$512+$J$512+$K$512))),Assumptions!$B$4)</f>
        <v>0</v>
      </c>
      <c r="M512" s="18" t="n">
        <f aca="false">IF($F$512=1,MIN(Assumptions!$B$51,MAX(Assumptions!$B$4,Assumptions!$B$26-($I$512+$J$512+$K$512+$L$512))),Assumptions!$B$4)</f>
        <v>30000000</v>
      </c>
      <c r="N512" s="18" t="n">
        <f aca="false">IF($G$512=1,MIN(Assumptions!$B$46,MAX(Assumptions!$B$4,Assumptions!$B$26-($I$512+$J$512+$K$512+$L$512+$M$512))),Assumptions!$B$4)</f>
        <v>0</v>
      </c>
      <c r="O512" s="18" t="n">
        <f aca="false">IF($H$512=1,MIN(Assumptions!$B$41,MAX(Assumptions!$B$4,Assumptions!$B$26-($I$512+$J$512+$K$512+$L$512+$M$512+$N$512))),Assumptions!$B$4)</f>
        <v>5000000</v>
      </c>
      <c r="P512" s="18" t="n">
        <f aca="false">$I$512+$J$512+$K$512+$L$512+$M$512+$N$512+$O$512</f>
        <v>465000000</v>
      </c>
      <c r="Q512" s="18" t="n">
        <f aca="false">MAX(Assumptions!$B$4,Assumptions!$B$26-$P$512)</f>
        <v>1535000000</v>
      </c>
      <c r="R512" s="18" t="n">
        <f aca="false">$J$120+$O$120+Assumptions!$B$20+IF($B$512=0,$D$120,Assumptions!$B$4)+IF($C$512=0,$AI$120,Assumptions!$B$4)+IF($D$512=0,$AF$120,Assumptions!$B$4)+IF($E$512=0,$AC$120,Assumptions!$B$4)+IF($F$512=0,$Z$120,Assumptions!$B$4)+IF($G$512=0,$W$120,Assumptions!$B$4)+IF($H$512=0,$T$120,Assumptions!$B$4)</f>
        <v>16680512.8289884</v>
      </c>
      <c r="S512" s="18" t="n">
        <f aca="false">IF($R$512&gt;Assumptions!$B$4,$Q$512/$R$512&gt;Assumptions!$B$13,FALSE())</f>
        <v>1</v>
      </c>
      <c r="T512" s="18" t="n">
        <f aca="false">IF($S$512,($Q$512+Assumptions!$B$14*Assumptions!$B$13)/($R$512+Assumptions!$B$14),IF($R$512&gt;Assumptions!$B$4,$Q$512/$R$512,Assumptions!$B$4))</f>
        <v>80.1594834146618</v>
      </c>
      <c r="U512" s="18" t="n">
        <f aca="false">IF($B$512=1,$I$512,$D$120*$T$512)</f>
        <v>30000000</v>
      </c>
      <c r="V512" s="18" t="n">
        <f aca="false">IF($C$512=1,$J$512,$AI$120*$T$512)</f>
        <v>300000000</v>
      </c>
      <c r="W512" s="18" t="n">
        <f aca="false">IF($D$512=1,$K$512,$AF$120*$T$512)</f>
        <v>100000000</v>
      </c>
      <c r="X512" s="18" t="n">
        <f aca="false">IF($E$512=1,$L$512,$AC$120*$T$512)</f>
        <v>192382760.195188</v>
      </c>
      <c r="Y512" s="18" t="n">
        <f aca="false">IF($F$512=1,$M$512,$Z$120*$T$512)</f>
        <v>30000000</v>
      </c>
      <c r="Z512" s="18" t="n">
        <f aca="false">IF($G$512=1,$N$512,$W$120*$T$512)</f>
        <v>400797417.073309</v>
      </c>
      <c r="AA512" s="18" t="n">
        <f aca="false">IF($H$512=1,$O$512,$T$120*$T$512)</f>
        <v>5000000</v>
      </c>
      <c r="AB512" s="18" t="n">
        <f aca="false">($J$120+$O$120)*$T$512</f>
        <v>22485763.4628928</v>
      </c>
      <c r="AC512" s="18" t="n">
        <f aca="false">Assumptions!$B$20*$T$512</f>
        <v>721435350.731956</v>
      </c>
      <c r="AD512" s="18" t="n">
        <f aca="false">IF($S$512,Assumptions!$B$14*($T$512-Assumptions!$B$13),Assumptions!$B$4)</f>
        <v>197898708.536654</v>
      </c>
      <c r="AE512" s="18" t="n">
        <f aca="false">$U$512+$V$512+$W$512+$X$512+$Y$512+$Z$512+$AA$512+$AB$512+$AC$512+$AD$512</f>
        <v>2000000000</v>
      </c>
      <c r="AF512" s="18" t="n">
        <f aca="false">IF(AND(IF($B$512=1,$U$512&gt;=INDEX($U$395:$U$522,1+$A$512-Assumptions!$B$77),$U$512&gt;INDEX($U$395:$U$522,1+$A$512+Assumptions!$B$77)),IF($C$512=1,$V$512&gt;=INDEX($V$395:$V$522,1+$A$512-Assumptions!$B$78),$V$512&gt;INDEX($V$395:$V$522,1+$A$512+Assumptions!$B$78)),IF($D$512=1,$W$512&gt;=INDEX($W$395:$W$522,1+$A$512-Assumptions!$B$79),$W$512&gt;INDEX($W$395:$W$522,1+$A$512+Assumptions!$B$79)),IF($E$512=1,$X$512&gt;=INDEX($X$395:$X$522,1+$A$512-Assumptions!$B$80),$X$512&gt;INDEX($X$395:$X$522,1+$A$512+Assumptions!$B$80)),IF($F$512=1,$Y$512&gt;=INDEX($Y$395:$Y$522,1+$A$512-Assumptions!$B$81),$Y$512&gt;INDEX($Y$395:$Y$522,1+$A$512+Assumptions!$B$81)),IF($G$512=1,$Z$512&gt;=INDEX($Z$395:$Z$522,1+$A$512-Assumptions!$B$82),$Z$512&gt;INDEX($Z$395:$Z$522,1+$A$512+Assumptions!$B$82)),IF($H$512=1,$AA$512&gt;=INDEX($AA$395:$AA$522,1+$A$512-Assumptions!$B$83),$AA$512&gt;INDEX($AA$395:$AA$522,1+$A$512+Assumptions!$B$83))),1,0)</f>
        <v>0</v>
      </c>
      <c r="AG512" s="16"/>
      <c r="AH512" s="16"/>
      <c r="AI512" s="16"/>
    </row>
    <row r="513" customFormat="false" ht="23.85" hidden="true" customHeight="false" outlineLevel="0" collapsed="false">
      <c r="A513" s="6" t="n">
        <f aca="false">ROW()-ROW($A$395)+Assumptions!$B$4</f>
        <v>118</v>
      </c>
      <c r="B513" s="18" t="n">
        <f aca="false">MOD(QUOTIENT($A$513,Assumptions!$B$77),2)</f>
        <v>1</v>
      </c>
      <c r="C513" s="18" t="n">
        <f aca="false">MOD(QUOTIENT($A$513,Assumptions!$B$78),2)</f>
        <v>1</v>
      </c>
      <c r="D513" s="18" t="n">
        <f aca="false">MOD(QUOTIENT($A$513,Assumptions!$B$79),2)</f>
        <v>1</v>
      </c>
      <c r="E513" s="18" t="n">
        <f aca="false">MOD(QUOTIENT($A$513,Assumptions!$B$80),2)</f>
        <v>0</v>
      </c>
      <c r="F513" s="18" t="n">
        <f aca="false">MOD(QUOTIENT($A$513,Assumptions!$B$81),2)</f>
        <v>1</v>
      </c>
      <c r="G513" s="18" t="n">
        <f aca="false">MOD(QUOTIENT($A$513,Assumptions!$B$82),2)</f>
        <v>1</v>
      </c>
      <c r="H513" s="18" t="n">
        <f aca="false">MOD(QUOTIENT($A$513,Assumptions!$B$83),2)</f>
        <v>0</v>
      </c>
      <c r="I513" s="18" t="n">
        <f aca="false">IF($B$513=1,MIN(Assumptions!$B$67,MAX(Assumptions!$B$4,Assumptions!$B$26-(Assumptions!$B$4))),Assumptions!$B$4)</f>
        <v>30000000</v>
      </c>
      <c r="J513" s="18" t="n">
        <f aca="false">IF($C$513=1,MIN(Assumptions!$B$66,MAX(Assumptions!$B$4,Assumptions!$B$26-($I$513))),Assumptions!$B$4)</f>
        <v>300000000</v>
      </c>
      <c r="K513" s="18" t="n">
        <f aca="false">IF($D$513=1,MIN(Assumptions!$B$61,MAX(Assumptions!$B$4,Assumptions!$B$26-($I$513+$J$513))),Assumptions!$B$4)</f>
        <v>100000000</v>
      </c>
      <c r="L513" s="18" t="n">
        <f aca="false">IF($E$513=1,MIN(Assumptions!$B$56,MAX(Assumptions!$B$4,Assumptions!$B$26-($I$513+$J$513+$K$513))),Assumptions!$B$4)</f>
        <v>0</v>
      </c>
      <c r="M513" s="18" t="n">
        <f aca="false">IF($F$513=1,MIN(Assumptions!$B$51,MAX(Assumptions!$B$4,Assumptions!$B$26-($I$513+$J$513+$K$513+$L$513))),Assumptions!$B$4)</f>
        <v>30000000</v>
      </c>
      <c r="N513" s="18" t="n">
        <f aca="false">IF($G$513=1,MIN(Assumptions!$B$46,MAX(Assumptions!$B$4,Assumptions!$B$26-($I$513+$J$513+$K$513+$L$513+$M$513))),Assumptions!$B$4)</f>
        <v>15000000</v>
      </c>
      <c r="O513" s="18" t="n">
        <f aca="false">IF($H$513=1,MIN(Assumptions!$B$41,MAX(Assumptions!$B$4,Assumptions!$B$26-($I$513+$J$513+$K$513+$L$513+$M$513+$N$513))),Assumptions!$B$4)</f>
        <v>0</v>
      </c>
      <c r="P513" s="18" t="n">
        <f aca="false">$I$513+$J$513+$K$513+$L$513+$M$513+$N$513+$O$513</f>
        <v>475000000</v>
      </c>
      <c r="Q513" s="18" t="n">
        <f aca="false">MAX(Assumptions!$B$4,Assumptions!$B$26-$P$513)</f>
        <v>1525000000</v>
      </c>
      <c r="R513" s="18" t="n">
        <f aca="false">$J$120+$O$120+Assumptions!$B$20+IF($B$513=0,$D$120,Assumptions!$B$4)+IF($C$513=0,$AI$120,Assumptions!$B$4)+IF($D$513=0,$AF$120,Assumptions!$B$4)+IF($E$513=0,$AC$120,Assumptions!$B$4)+IF($F$513=0,$Z$120,Assumptions!$B$4)+IF($G$513=0,$W$120,Assumptions!$B$4)+IF($H$513=0,$T$120,Assumptions!$B$4)</f>
        <v>16680512.8289884</v>
      </c>
      <c r="S513" s="18" t="n">
        <f aca="false">IF($R$513&gt;Assumptions!$B$4,$Q$513/$R$513&gt;Assumptions!$B$13,FALSE())</f>
        <v>1</v>
      </c>
      <c r="T513" s="18" t="n">
        <f aca="false">IF($S$513,($Q$513+Assumptions!$B$14*Assumptions!$B$13)/($R$513+Assumptions!$B$14),IF($R$513&gt;Assumptions!$B$4,$Q$513/$R$513,Assumptions!$B$4))</f>
        <v>79.6381209209079</v>
      </c>
      <c r="U513" s="18" t="n">
        <f aca="false">IF($B$513=1,$I$513,$D$120*$T$513)</f>
        <v>30000000</v>
      </c>
      <c r="V513" s="18" t="n">
        <f aca="false">IF($C$513=1,$J$513,$AI$120*$T$513)</f>
        <v>300000000</v>
      </c>
      <c r="W513" s="18" t="n">
        <f aca="false">IF($D$513=1,$K$513,$AF$120*$T$513)</f>
        <v>100000000</v>
      </c>
      <c r="X513" s="18" t="n">
        <f aca="false">IF($E$513=1,$L$513,$AC$120*$T$513)</f>
        <v>191131490.210179</v>
      </c>
      <c r="Y513" s="18" t="n">
        <f aca="false">IF($F$513=1,$M$513,$Z$120*$T$513)</f>
        <v>30000000</v>
      </c>
      <c r="Z513" s="18" t="n">
        <f aca="false">IF($G$513=1,$N$513,$W$120*$T$513)</f>
        <v>15000000</v>
      </c>
      <c r="AA513" s="18" t="n">
        <f aca="false">IF($H$513=1,$O$513,$T$120*$T$513)</f>
        <v>398190604.604539</v>
      </c>
      <c r="AB513" s="18" t="n">
        <f aca="false">($J$120+$O$120)*$T$513</f>
        <v>22339514.5948414</v>
      </c>
      <c r="AC513" s="18" t="n">
        <f aca="false">Assumptions!$B$20*$T$513</f>
        <v>716743088.288171</v>
      </c>
      <c r="AD513" s="18" t="n">
        <f aca="false">IF($S$513,Assumptions!$B$14*($T$513-Assumptions!$B$13),Assumptions!$B$4)</f>
        <v>196595302.30227</v>
      </c>
      <c r="AE513" s="18" t="n">
        <f aca="false">$U$513+$V$513+$W$513+$X$513+$Y$513+$Z$513+$AA$513+$AB$513+$AC$513+$AD$513</f>
        <v>2000000000</v>
      </c>
      <c r="AF513" s="18" t="n">
        <f aca="false">IF(AND(IF($B$513=1,$U$513&gt;=INDEX($U$395:$U$522,1+$A$513-Assumptions!$B$77),$U$513&gt;INDEX($U$395:$U$522,1+$A$513+Assumptions!$B$77)),IF($C$513=1,$V$513&gt;=INDEX($V$395:$V$522,1+$A$513-Assumptions!$B$78),$V$513&gt;INDEX($V$395:$V$522,1+$A$513+Assumptions!$B$78)),IF($D$513=1,$W$513&gt;=INDEX($W$395:$W$522,1+$A$513-Assumptions!$B$79),$W$513&gt;INDEX($W$395:$W$522,1+$A$513+Assumptions!$B$79)),IF($E$513=1,$X$513&gt;=INDEX($X$395:$X$522,1+$A$513-Assumptions!$B$80),$X$513&gt;INDEX($X$395:$X$522,1+$A$513+Assumptions!$B$80)),IF($F$513=1,$Y$513&gt;=INDEX($Y$395:$Y$522,1+$A$513-Assumptions!$B$81),$Y$513&gt;INDEX($Y$395:$Y$522,1+$A$513+Assumptions!$B$81)),IF($G$513=1,$Z$513&gt;=INDEX($Z$395:$Z$522,1+$A$513-Assumptions!$B$82),$Z$513&gt;INDEX($Z$395:$Z$522,1+$A$513+Assumptions!$B$82)),IF($H$513=1,$AA$513&gt;=INDEX($AA$395:$AA$522,1+$A$513-Assumptions!$B$83),$AA$513&gt;INDEX($AA$395:$AA$522,1+$A$513+Assumptions!$B$83))),1,0)</f>
        <v>0</v>
      </c>
      <c r="AG513" s="16"/>
      <c r="AH513" s="16"/>
      <c r="AI513" s="16"/>
    </row>
    <row r="514" customFormat="false" ht="23.85" hidden="true" customHeight="false" outlineLevel="0" collapsed="false">
      <c r="A514" s="6" t="n">
        <f aca="false">ROW()-ROW($A$395)+Assumptions!$B$4</f>
        <v>119</v>
      </c>
      <c r="B514" s="18" t="n">
        <f aca="false">MOD(QUOTIENT($A$514,Assumptions!$B$77),2)</f>
        <v>1</v>
      </c>
      <c r="C514" s="18" t="n">
        <f aca="false">MOD(QUOTIENT($A$514,Assumptions!$B$78),2)</f>
        <v>1</v>
      </c>
      <c r="D514" s="18" t="n">
        <f aca="false">MOD(QUOTIENT($A$514,Assumptions!$B$79),2)</f>
        <v>1</v>
      </c>
      <c r="E514" s="18" t="n">
        <f aca="false">MOD(QUOTIENT($A$514,Assumptions!$B$80),2)</f>
        <v>0</v>
      </c>
      <c r="F514" s="18" t="n">
        <f aca="false">MOD(QUOTIENT($A$514,Assumptions!$B$81),2)</f>
        <v>1</v>
      </c>
      <c r="G514" s="18" t="n">
        <f aca="false">MOD(QUOTIENT($A$514,Assumptions!$B$82),2)</f>
        <v>1</v>
      </c>
      <c r="H514" s="18" t="n">
        <f aca="false">MOD(QUOTIENT($A$514,Assumptions!$B$83),2)</f>
        <v>1</v>
      </c>
      <c r="I514" s="18" t="n">
        <f aca="false">IF($B$514=1,MIN(Assumptions!$B$67,MAX(Assumptions!$B$4,Assumptions!$B$26-(Assumptions!$B$4))),Assumptions!$B$4)</f>
        <v>30000000</v>
      </c>
      <c r="J514" s="18" t="n">
        <f aca="false">IF($C$514=1,MIN(Assumptions!$B$66,MAX(Assumptions!$B$4,Assumptions!$B$26-($I$514))),Assumptions!$B$4)</f>
        <v>300000000</v>
      </c>
      <c r="K514" s="18" t="n">
        <f aca="false">IF($D$514=1,MIN(Assumptions!$B$61,MAX(Assumptions!$B$4,Assumptions!$B$26-($I$514+$J$514))),Assumptions!$B$4)</f>
        <v>100000000</v>
      </c>
      <c r="L514" s="18" t="n">
        <f aca="false">IF($E$514=1,MIN(Assumptions!$B$56,MAX(Assumptions!$B$4,Assumptions!$B$26-($I$514+$J$514+$K$514))),Assumptions!$B$4)</f>
        <v>0</v>
      </c>
      <c r="M514" s="18" t="n">
        <f aca="false">IF($F$514=1,MIN(Assumptions!$B$51,MAX(Assumptions!$B$4,Assumptions!$B$26-($I$514+$J$514+$K$514+$L$514))),Assumptions!$B$4)</f>
        <v>30000000</v>
      </c>
      <c r="N514" s="18" t="n">
        <f aca="false">IF($G$514=1,MIN(Assumptions!$B$46,MAX(Assumptions!$B$4,Assumptions!$B$26-($I$514+$J$514+$K$514+$L$514+$M$514))),Assumptions!$B$4)</f>
        <v>15000000</v>
      </c>
      <c r="O514" s="18" t="n">
        <f aca="false">IF($H$514=1,MIN(Assumptions!$B$41,MAX(Assumptions!$B$4,Assumptions!$B$26-($I$514+$J$514+$K$514+$L$514+$M$514+$N$514))),Assumptions!$B$4)</f>
        <v>5000000</v>
      </c>
      <c r="P514" s="18" t="n">
        <f aca="false">$I$514+$J$514+$K$514+$L$514+$M$514+$N$514+$O$514</f>
        <v>480000000</v>
      </c>
      <c r="Q514" s="18" t="n">
        <f aca="false">MAX(Assumptions!$B$4,Assumptions!$B$26-$P$514)</f>
        <v>1520000000</v>
      </c>
      <c r="R514" s="18" t="n">
        <f aca="false">$J$120+$O$120+Assumptions!$B$20+IF($B$514=0,$D$120,Assumptions!$B$4)+IF($C$514=0,$AI$120,Assumptions!$B$4)+IF($D$514=0,$AF$120,Assumptions!$B$4)+IF($E$514=0,$AC$120,Assumptions!$B$4)+IF($F$514=0,$Z$120,Assumptions!$B$4)+IF($G$514=0,$W$120,Assumptions!$B$4)+IF($H$514=0,$T$120,Assumptions!$B$4)</f>
        <v>11680512.8289884</v>
      </c>
      <c r="S514" s="18" t="n">
        <f aca="false">IF($R$514&gt;Assumptions!$B$4,$Q$514/$R$514&gt;Assumptions!$B$13,FALSE())</f>
        <v>1</v>
      </c>
      <c r="T514" s="18" t="n">
        <f aca="false">IF($S$514,($Q$514+Assumptions!$B$14*Assumptions!$B$13)/($R$514+Assumptions!$B$14),IF($R$514&gt;Assumptions!$B$4,$Q$514/$R$514,Assumptions!$B$4))</f>
        <v>107.365651606594</v>
      </c>
      <c r="U514" s="18" t="n">
        <f aca="false">IF($B$514=1,$I$514,$D$120*$T$514)</f>
        <v>30000000</v>
      </c>
      <c r="V514" s="18" t="n">
        <f aca="false">IF($C$514=1,$J$514,$AI$120*$T$514)</f>
        <v>300000000</v>
      </c>
      <c r="W514" s="18" t="n">
        <f aca="false">IF($D$514=1,$K$514,$AF$120*$T$514)</f>
        <v>100000000</v>
      </c>
      <c r="X514" s="18" t="n">
        <f aca="false">IF($E$514=1,$L$514,$AC$120*$T$514)</f>
        <v>257677563.855825</v>
      </c>
      <c r="Y514" s="18" t="n">
        <f aca="false">IF($F$514=1,$M$514,$Z$120*$T$514)</f>
        <v>30000000</v>
      </c>
      <c r="Z514" s="18" t="n">
        <f aca="false">IF($G$514=1,$N$514,$W$120*$T$514)</f>
        <v>15000000</v>
      </c>
      <c r="AA514" s="18" t="n">
        <f aca="false">IF($H$514=1,$O$514,$T$120*$T$514)</f>
        <v>5000000</v>
      </c>
      <c r="AB514" s="18" t="n">
        <f aca="false">($J$120+$O$120)*$T$514</f>
        <v>30117442.668345</v>
      </c>
      <c r="AC514" s="18" t="n">
        <f aca="false">Assumptions!$B$20*$T$514</f>
        <v>966290864.459345</v>
      </c>
      <c r="AD514" s="18" t="n">
        <f aca="false">IF($S$514,Assumptions!$B$14*($T$514-Assumptions!$B$13),Assumptions!$B$4)</f>
        <v>265914129.016485</v>
      </c>
      <c r="AE514" s="18" t="n">
        <f aca="false">$U$514+$V$514+$W$514+$X$514+$Y$514+$Z$514+$AA$514+$AB$514+$AC$514+$AD$514</f>
        <v>2000000000</v>
      </c>
      <c r="AF514" s="18" t="n">
        <f aca="false">IF(AND(IF($B$514=1,$U$514&gt;=INDEX($U$395:$U$522,1+$A$514-Assumptions!$B$77),$U$514&gt;INDEX($U$395:$U$522,1+$A$514+Assumptions!$B$77)),IF($C$514=1,$V$514&gt;=INDEX($V$395:$V$522,1+$A$514-Assumptions!$B$78),$V$514&gt;INDEX($V$395:$V$522,1+$A$514+Assumptions!$B$78)),IF($D$514=1,$W$514&gt;=INDEX($W$395:$W$522,1+$A$514-Assumptions!$B$79),$W$514&gt;INDEX($W$395:$W$522,1+$A$514+Assumptions!$B$79)),IF($E$514=1,$X$514&gt;=INDEX($X$395:$X$522,1+$A$514-Assumptions!$B$80),$X$514&gt;INDEX($X$395:$X$522,1+$A$514+Assumptions!$B$80)),IF($F$514=1,$Y$514&gt;=INDEX($Y$395:$Y$522,1+$A$514-Assumptions!$B$81),$Y$514&gt;INDEX($Y$395:$Y$522,1+$A$514+Assumptions!$B$81)),IF($G$514=1,$Z$514&gt;=INDEX($Z$395:$Z$522,1+$A$514-Assumptions!$B$82),$Z$514&gt;INDEX($Z$395:$Z$522,1+$A$514+Assumptions!$B$82)),IF($H$514=1,$AA$514&gt;=INDEX($AA$395:$AA$522,1+$A$514-Assumptions!$B$83),$AA$514&gt;INDEX($AA$395:$AA$522,1+$A$514+Assumptions!$B$83))),1,0)</f>
        <v>0</v>
      </c>
      <c r="AG514" s="16"/>
      <c r="AH514" s="16"/>
      <c r="AI514" s="16"/>
    </row>
    <row r="515" customFormat="false" ht="23.85" hidden="true" customHeight="false" outlineLevel="0" collapsed="false">
      <c r="A515" s="6" t="n">
        <f aca="false">ROW()-ROW($A$395)+Assumptions!$B$4</f>
        <v>120</v>
      </c>
      <c r="B515" s="18" t="n">
        <f aca="false">MOD(QUOTIENT($A$515,Assumptions!$B$77),2)</f>
        <v>1</v>
      </c>
      <c r="C515" s="18" t="n">
        <f aca="false">MOD(QUOTIENT($A$515,Assumptions!$B$78),2)</f>
        <v>1</v>
      </c>
      <c r="D515" s="18" t="n">
        <f aca="false">MOD(QUOTIENT($A$515,Assumptions!$B$79),2)</f>
        <v>1</v>
      </c>
      <c r="E515" s="18" t="n">
        <f aca="false">MOD(QUOTIENT($A$515,Assumptions!$B$80),2)</f>
        <v>1</v>
      </c>
      <c r="F515" s="18" t="n">
        <f aca="false">MOD(QUOTIENT($A$515,Assumptions!$B$81),2)</f>
        <v>0</v>
      </c>
      <c r="G515" s="18" t="n">
        <f aca="false">MOD(QUOTIENT($A$515,Assumptions!$B$82),2)</f>
        <v>0</v>
      </c>
      <c r="H515" s="18" t="n">
        <f aca="false">MOD(QUOTIENT($A$515,Assumptions!$B$83),2)</f>
        <v>0</v>
      </c>
      <c r="I515" s="18" t="n">
        <f aca="false">IF($B$515=1,MIN(Assumptions!$B$67,MAX(Assumptions!$B$4,Assumptions!$B$26-(Assumptions!$B$4))),Assumptions!$B$4)</f>
        <v>30000000</v>
      </c>
      <c r="J515" s="18" t="n">
        <f aca="false">IF($C$515=1,MIN(Assumptions!$B$66,MAX(Assumptions!$B$4,Assumptions!$B$26-($I$515))),Assumptions!$B$4)</f>
        <v>300000000</v>
      </c>
      <c r="K515" s="18" t="n">
        <f aca="false">IF($D$515=1,MIN(Assumptions!$B$61,MAX(Assumptions!$B$4,Assumptions!$B$26-($I$515+$J$515))),Assumptions!$B$4)</f>
        <v>100000000</v>
      </c>
      <c r="L515" s="18" t="n">
        <f aca="false">IF($E$515=1,MIN(Assumptions!$B$56,MAX(Assumptions!$B$4,Assumptions!$B$26-($I$515+$J$515+$K$515))),Assumptions!$B$4)</f>
        <v>60000000</v>
      </c>
      <c r="M515" s="18" t="n">
        <f aca="false">IF($F$515=1,MIN(Assumptions!$B$51,MAX(Assumptions!$B$4,Assumptions!$B$26-($I$515+$J$515+$K$515+$L$515))),Assumptions!$B$4)</f>
        <v>0</v>
      </c>
      <c r="N515" s="18" t="n">
        <f aca="false">IF($G$515=1,MIN(Assumptions!$B$46,MAX(Assumptions!$B$4,Assumptions!$B$26-($I$515+$J$515+$K$515+$L$515+$M$515))),Assumptions!$B$4)</f>
        <v>0</v>
      </c>
      <c r="O515" s="18" t="n">
        <f aca="false">IF($H$515=1,MIN(Assumptions!$B$41,MAX(Assumptions!$B$4,Assumptions!$B$26-($I$515+$J$515+$K$515+$L$515+$M$515+$N$515))),Assumptions!$B$4)</f>
        <v>0</v>
      </c>
      <c r="P515" s="18" t="n">
        <f aca="false">$I$515+$J$515+$K$515+$L$515+$M$515+$N$515+$O$515</f>
        <v>490000000</v>
      </c>
      <c r="Q515" s="18" t="n">
        <f aca="false">MAX(Assumptions!$B$4,Assumptions!$B$26-$P$515)</f>
        <v>1510000000</v>
      </c>
      <c r="R515" s="18" t="n">
        <f aca="false">$J$120+$O$120+Assumptions!$B$20+IF($B$515=0,$D$120,Assumptions!$B$4)+IF($C$515=0,$AI$120,Assumptions!$B$4)+IF($D$515=0,$AF$120,Assumptions!$B$4)+IF($E$515=0,$AC$120,Assumptions!$B$4)+IF($F$515=0,$Z$120,Assumptions!$B$4)+IF($G$515=0,$W$120,Assumptions!$B$4)+IF($H$515=0,$T$120,Assumptions!$B$4)</f>
        <v>22280512.8289884</v>
      </c>
      <c r="S515" s="18" t="n">
        <f aca="false">IF($R$515&gt;Assumptions!$B$4,$Q$515/$R$515&gt;Assumptions!$B$13,FALSE())</f>
        <v>1</v>
      </c>
      <c r="T515" s="18" t="n">
        <f aca="false">IF($S$515,($Q$515+Assumptions!$B$14*Assumptions!$B$13)/($R$515+Assumptions!$B$14),IF($R$515&gt;Assumptions!$B$4,$Q$515/$R$515,Assumptions!$B$4))</f>
        <v>61.0358635609296</v>
      </c>
      <c r="U515" s="18" t="n">
        <f aca="false">IF($B$515=1,$I$515,$D$120*$T$515)</f>
        <v>30000000</v>
      </c>
      <c r="V515" s="18" t="n">
        <f aca="false">IF($C$515=1,$J$515,$AI$120*$T$515)</f>
        <v>300000000</v>
      </c>
      <c r="W515" s="18" t="n">
        <f aca="false">IF($D$515=1,$K$515,$AF$120*$T$515)</f>
        <v>100000000</v>
      </c>
      <c r="X515" s="18" t="n">
        <f aca="false">IF($E$515=1,$L$515,$AC$120*$T$515)</f>
        <v>60000000</v>
      </c>
      <c r="Y515" s="18" t="n">
        <f aca="false">IF($F$515=1,$M$515,$Z$120*$T$515)</f>
        <v>183107590.682789</v>
      </c>
      <c r="Z515" s="18" t="n">
        <f aca="false">IF($G$515=1,$N$515,$W$120*$T$515)</f>
        <v>305179317.804648</v>
      </c>
      <c r="AA515" s="18" t="n">
        <f aca="false">IF($H$515=1,$O$515,$T$120*$T$515)</f>
        <v>305179317.804648</v>
      </c>
      <c r="AB515" s="18" t="n">
        <f aca="false">($J$120+$O$120)*$T$515</f>
        <v>17121342.7572243</v>
      </c>
      <c r="AC515" s="18" t="n">
        <f aca="false">Assumptions!$B$20*$T$515</f>
        <v>549322772.048367</v>
      </c>
      <c r="AD515" s="18" t="n">
        <f aca="false">IF($S$515,Assumptions!$B$14*($T$515-Assumptions!$B$13),Assumptions!$B$4)</f>
        <v>150089658.902324</v>
      </c>
      <c r="AE515" s="18" t="n">
        <f aca="false">$U$515+$V$515+$W$515+$X$515+$Y$515+$Z$515+$AA$515+$AB$515+$AC$515+$AD$515</f>
        <v>2000000000</v>
      </c>
      <c r="AF515" s="18" t="n">
        <f aca="false">IF(AND(IF($B$515=1,$U$515&gt;=INDEX($U$395:$U$522,1+$A$515-Assumptions!$B$77),$U$515&gt;INDEX($U$395:$U$522,1+$A$515+Assumptions!$B$77)),IF($C$515=1,$V$515&gt;=INDEX($V$395:$V$522,1+$A$515-Assumptions!$B$78),$V$515&gt;INDEX($V$395:$V$522,1+$A$515+Assumptions!$B$78)),IF($D$515=1,$W$515&gt;=INDEX($W$395:$W$522,1+$A$515-Assumptions!$B$79),$W$515&gt;INDEX($W$395:$W$522,1+$A$515+Assumptions!$B$79)),IF($E$515=1,$X$515&gt;=INDEX($X$395:$X$522,1+$A$515-Assumptions!$B$80),$X$515&gt;INDEX($X$395:$X$522,1+$A$515+Assumptions!$B$80)),IF($F$515=1,$Y$515&gt;=INDEX($Y$395:$Y$522,1+$A$515-Assumptions!$B$81),$Y$515&gt;INDEX($Y$395:$Y$522,1+$A$515+Assumptions!$B$81)),IF($G$515=1,$Z$515&gt;=INDEX($Z$395:$Z$522,1+$A$515-Assumptions!$B$82),$Z$515&gt;INDEX($Z$395:$Z$522,1+$A$515+Assumptions!$B$82)),IF($H$515=1,$AA$515&gt;=INDEX($AA$395:$AA$522,1+$A$515-Assumptions!$B$83),$AA$515&gt;INDEX($AA$395:$AA$522,1+$A$515+Assumptions!$B$83))),1,0)</f>
        <v>0</v>
      </c>
      <c r="AG515" s="16"/>
      <c r="AH515" s="16"/>
      <c r="AI515" s="16"/>
    </row>
    <row r="516" customFormat="false" ht="23.85" hidden="true" customHeight="false" outlineLevel="0" collapsed="false">
      <c r="A516" s="6" t="n">
        <f aca="false">ROW()-ROW($A$395)+Assumptions!$B$4</f>
        <v>121</v>
      </c>
      <c r="B516" s="18" t="n">
        <f aca="false">MOD(QUOTIENT($A$516,Assumptions!$B$77),2)</f>
        <v>1</v>
      </c>
      <c r="C516" s="18" t="n">
        <f aca="false">MOD(QUOTIENT($A$516,Assumptions!$B$78),2)</f>
        <v>1</v>
      </c>
      <c r="D516" s="18" t="n">
        <f aca="false">MOD(QUOTIENT($A$516,Assumptions!$B$79),2)</f>
        <v>1</v>
      </c>
      <c r="E516" s="18" t="n">
        <f aca="false">MOD(QUOTIENT($A$516,Assumptions!$B$80),2)</f>
        <v>1</v>
      </c>
      <c r="F516" s="18" t="n">
        <f aca="false">MOD(QUOTIENT($A$516,Assumptions!$B$81),2)</f>
        <v>0</v>
      </c>
      <c r="G516" s="18" t="n">
        <f aca="false">MOD(QUOTIENT($A$516,Assumptions!$B$82),2)</f>
        <v>0</v>
      </c>
      <c r="H516" s="18" t="n">
        <f aca="false">MOD(QUOTIENT($A$516,Assumptions!$B$83),2)</f>
        <v>1</v>
      </c>
      <c r="I516" s="18" t="n">
        <f aca="false">IF($B$516=1,MIN(Assumptions!$B$67,MAX(Assumptions!$B$4,Assumptions!$B$26-(Assumptions!$B$4))),Assumptions!$B$4)</f>
        <v>30000000</v>
      </c>
      <c r="J516" s="18" t="n">
        <f aca="false">IF($C$516=1,MIN(Assumptions!$B$66,MAX(Assumptions!$B$4,Assumptions!$B$26-($I$516))),Assumptions!$B$4)</f>
        <v>300000000</v>
      </c>
      <c r="K516" s="18" t="n">
        <f aca="false">IF($D$516=1,MIN(Assumptions!$B$61,MAX(Assumptions!$B$4,Assumptions!$B$26-($I$516+$J$516))),Assumptions!$B$4)</f>
        <v>100000000</v>
      </c>
      <c r="L516" s="18" t="n">
        <f aca="false">IF($E$516=1,MIN(Assumptions!$B$56,MAX(Assumptions!$B$4,Assumptions!$B$26-($I$516+$J$516+$K$516))),Assumptions!$B$4)</f>
        <v>60000000</v>
      </c>
      <c r="M516" s="18" t="n">
        <f aca="false">IF($F$516=1,MIN(Assumptions!$B$51,MAX(Assumptions!$B$4,Assumptions!$B$26-($I$516+$J$516+$K$516+$L$516))),Assumptions!$B$4)</f>
        <v>0</v>
      </c>
      <c r="N516" s="18" t="n">
        <f aca="false">IF($G$516=1,MIN(Assumptions!$B$46,MAX(Assumptions!$B$4,Assumptions!$B$26-($I$516+$J$516+$K$516+$L$516+$M$516))),Assumptions!$B$4)</f>
        <v>0</v>
      </c>
      <c r="O516" s="18" t="n">
        <f aca="false">IF($H$516=1,MIN(Assumptions!$B$41,MAX(Assumptions!$B$4,Assumptions!$B$26-($I$516+$J$516+$K$516+$L$516+$M$516+$N$516))),Assumptions!$B$4)</f>
        <v>5000000</v>
      </c>
      <c r="P516" s="18" t="n">
        <f aca="false">$I$516+$J$516+$K$516+$L$516+$M$516+$N$516+$O$516</f>
        <v>495000000</v>
      </c>
      <c r="Q516" s="18" t="n">
        <f aca="false">MAX(Assumptions!$B$4,Assumptions!$B$26-$P$516)</f>
        <v>1505000000</v>
      </c>
      <c r="R516" s="18" t="n">
        <f aca="false">$J$120+$O$120+Assumptions!$B$20+IF($B$516=0,$D$120,Assumptions!$B$4)+IF($C$516=0,$AI$120,Assumptions!$B$4)+IF($D$516=0,$AF$120,Assumptions!$B$4)+IF($E$516=0,$AC$120,Assumptions!$B$4)+IF($F$516=0,$Z$120,Assumptions!$B$4)+IF($G$516=0,$W$120,Assumptions!$B$4)+IF($H$516=0,$T$120,Assumptions!$B$4)</f>
        <v>17280512.8289884</v>
      </c>
      <c r="S516" s="18" t="n">
        <f aca="false">IF($R$516&gt;Assumptions!$B$4,$Q$516/$R$516&gt;Assumptions!$B$13,FALSE())</f>
        <v>1</v>
      </c>
      <c r="T516" s="18" t="n">
        <f aca="false">IF($S$516,($Q$516+Assumptions!$B$14*Assumptions!$B$13)/($R$516+Assumptions!$B$14),IF($R$516&gt;Assumptions!$B$4,$Q$516/$R$516,Assumptions!$B$4))</f>
        <v>76.2113709099977</v>
      </c>
      <c r="U516" s="18" t="n">
        <f aca="false">IF($B$516=1,$I$516,$D$120*$T$516)</f>
        <v>30000000</v>
      </c>
      <c r="V516" s="18" t="n">
        <f aca="false">IF($C$516=1,$J$516,$AI$120*$T$516)</f>
        <v>300000000</v>
      </c>
      <c r="W516" s="18" t="n">
        <f aca="false">IF($D$516=1,$K$516,$AF$120*$T$516)</f>
        <v>100000000</v>
      </c>
      <c r="X516" s="18" t="n">
        <f aca="false">IF($E$516=1,$L$516,$AC$120*$T$516)</f>
        <v>60000000</v>
      </c>
      <c r="Y516" s="18" t="n">
        <f aca="false">IF($F$516=1,$M$516,$Z$120*$T$516)</f>
        <v>228634112.729993</v>
      </c>
      <c r="Z516" s="18" t="n">
        <f aca="false">IF($G$516=1,$N$516,$W$120*$T$516)</f>
        <v>381056854.549988</v>
      </c>
      <c r="AA516" s="18" t="n">
        <f aca="false">IF($H$516=1,$O$516,$T$120*$T$516)</f>
        <v>5000000</v>
      </c>
      <c r="AB516" s="18" t="n">
        <f aca="false">($J$120+$O$120)*$T$516</f>
        <v>21378267.2550451</v>
      </c>
      <c r="AC516" s="18" t="n">
        <f aca="false">Assumptions!$B$20*$T$516</f>
        <v>685902338.189979</v>
      </c>
      <c r="AD516" s="18" t="n">
        <f aca="false">IF($S$516,Assumptions!$B$14*($T$516-Assumptions!$B$13),Assumptions!$B$4)</f>
        <v>188028427.274994</v>
      </c>
      <c r="AE516" s="18" t="n">
        <f aca="false">$U$516+$V$516+$W$516+$X$516+$Y$516+$Z$516+$AA$516+$AB$516+$AC$516+$AD$516</f>
        <v>2000000000</v>
      </c>
      <c r="AF516" s="18" t="n">
        <f aca="false">IF(AND(IF($B$516=1,$U$516&gt;=INDEX($U$395:$U$522,1+$A$516-Assumptions!$B$77),$U$516&gt;INDEX($U$395:$U$522,1+$A$516+Assumptions!$B$77)),IF($C$516=1,$V$516&gt;=INDEX($V$395:$V$522,1+$A$516-Assumptions!$B$78),$V$516&gt;INDEX($V$395:$V$522,1+$A$516+Assumptions!$B$78)),IF($D$516=1,$W$516&gt;=INDEX($W$395:$W$522,1+$A$516-Assumptions!$B$79),$W$516&gt;INDEX($W$395:$W$522,1+$A$516+Assumptions!$B$79)),IF($E$516=1,$X$516&gt;=INDEX($X$395:$X$522,1+$A$516-Assumptions!$B$80),$X$516&gt;INDEX($X$395:$X$522,1+$A$516+Assumptions!$B$80)),IF($F$516=1,$Y$516&gt;=INDEX($Y$395:$Y$522,1+$A$516-Assumptions!$B$81),$Y$516&gt;INDEX($Y$395:$Y$522,1+$A$516+Assumptions!$B$81)),IF($G$516=1,$Z$516&gt;=INDEX($Z$395:$Z$522,1+$A$516-Assumptions!$B$82),$Z$516&gt;INDEX($Z$395:$Z$522,1+$A$516+Assumptions!$B$82)),IF($H$516=1,$AA$516&gt;=INDEX($AA$395:$AA$522,1+$A$516-Assumptions!$B$83),$AA$516&gt;INDEX($AA$395:$AA$522,1+$A$516+Assumptions!$B$83))),1,0)</f>
        <v>0</v>
      </c>
      <c r="AG516" s="16"/>
      <c r="AH516" s="16"/>
      <c r="AI516" s="16"/>
    </row>
    <row r="517" customFormat="false" ht="23.85" hidden="true" customHeight="false" outlineLevel="0" collapsed="false">
      <c r="A517" s="6" t="n">
        <f aca="false">ROW()-ROW($A$395)+Assumptions!$B$4</f>
        <v>122</v>
      </c>
      <c r="B517" s="18" t="n">
        <f aca="false">MOD(QUOTIENT($A$517,Assumptions!$B$77),2)</f>
        <v>1</v>
      </c>
      <c r="C517" s="18" t="n">
        <f aca="false">MOD(QUOTIENT($A$517,Assumptions!$B$78),2)</f>
        <v>1</v>
      </c>
      <c r="D517" s="18" t="n">
        <f aca="false">MOD(QUOTIENT($A$517,Assumptions!$B$79),2)</f>
        <v>1</v>
      </c>
      <c r="E517" s="18" t="n">
        <f aca="false">MOD(QUOTIENT($A$517,Assumptions!$B$80),2)</f>
        <v>1</v>
      </c>
      <c r="F517" s="18" t="n">
        <f aca="false">MOD(QUOTIENT($A$517,Assumptions!$B$81),2)</f>
        <v>0</v>
      </c>
      <c r="G517" s="18" t="n">
        <f aca="false">MOD(QUOTIENT($A$517,Assumptions!$B$82),2)</f>
        <v>1</v>
      </c>
      <c r="H517" s="18" t="n">
        <f aca="false">MOD(QUOTIENT($A$517,Assumptions!$B$83),2)</f>
        <v>0</v>
      </c>
      <c r="I517" s="18" t="n">
        <f aca="false">IF($B$517=1,MIN(Assumptions!$B$67,MAX(Assumptions!$B$4,Assumptions!$B$26-(Assumptions!$B$4))),Assumptions!$B$4)</f>
        <v>30000000</v>
      </c>
      <c r="J517" s="18" t="n">
        <f aca="false">IF($C$517=1,MIN(Assumptions!$B$66,MAX(Assumptions!$B$4,Assumptions!$B$26-($I$517))),Assumptions!$B$4)</f>
        <v>300000000</v>
      </c>
      <c r="K517" s="18" t="n">
        <f aca="false">IF($D$517=1,MIN(Assumptions!$B$61,MAX(Assumptions!$B$4,Assumptions!$B$26-($I$517+$J$517))),Assumptions!$B$4)</f>
        <v>100000000</v>
      </c>
      <c r="L517" s="18" t="n">
        <f aca="false">IF($E$517=1,MIN(Assumptions!$B$56,MAX(Assumptions!$B$4,Assumptions!$B$26-($I$517+$J$517+$K$517))),Assumptions!$B$4)</f>
        <v>60000000</v>
      </c>
      <c r="M517" s="18" t="n">
        <f aca="false">IF($F$517=1,MIN(Assumptions!$B$51,MAX(Assumptions!$B$4,Assumptions!$B$26-($I$517+$J$517+$K$517+$L$517))),Assumptions!$B$4)</f>
        <v>0</v>
      </c>
      <c r="N517" s="18" t="n">
        <f aca="false">IF($G$517=1,MIN(Assumptions!$B$46,MAX(Assumptions!$B$4,Assumptions!$B$26-($I$517+$J$517+$K$517+$L$517+$M$517))),Assumptions!$B$4)</f>
        <v>15000000</v>
      </c>
      <c r="O517" s="18" t="n">
        <f aca="false">IF($H$517=1,MIN(Assumptions!$B$41,MAX(Assumptions!$B$4,Assumptions!$B$26-($I$517+$J$517+$K$517+$L$517+$M$517+$N$517))),Assumptions!$B$4)</f>
        <v>0</v>
      </c>
      <c r="P517" s="18" t="n">
        <f aca="false">$I$517+$J$517+$K$517+$L$517+$M$517+$N$517+$O$517</f>
        <v>505000000</v>
      </c>
      <c r="Q517" s="18" t="n">
        <f aca="false">MAX(Assumptions!$B$4,Assumptions!$B$26-$P$517)</f>
        <v>1495000000</v>
      </c>
      <c r="R517" s="18" t="n">
        <f aca="false">$J$120+$O$120+Assumptions!$B$20+IF($B$517=0,$D$120,Assumptions!$B$4)+IF($C$517=0,$AI$120,Assumptions!$B$4)+IF($D$517=0,$AF$120,Assumptions!$B$4)+IF($E$517=0,$AC$120,Assumptions!$B$4)+IF($F$517=0,$Z$120,Assumptions!$B$4)+IF($G$517=0,$W$120,Assumptions!$B$4)+IF($H$517=0,$T$120,Assumptions!$B$4)</f>
        <v>17280512.8289884</v>
      </c>
      <c r="S517" s="18" t="n">
        <f aca="false">IF($R$517&gt;Assumptions!$B$4,$Q$517/$R$517&gt;Assumptions!$B$13,FALSE())</f>
        <v>1</v>
      </c>
      <c r="T517" s="18" t="n">
        <f aca="false">IF($S$517,($Q$517+Assumptions!$B$14*Assumptions!$B$13)/($R$517+Assumptions!$B$14),IF($R$517&gt;Assumptions!$B$4,$Q$517/$R$517,Assumptions!$B$4))</f>
        <v>75.7058228442597</v>
      </c>
      <c r="U517" s="18" t="n">
        <f aca="false">IF($B$517=1,$I$517,$D$120*$T$517)</f>
        <v>30000000</v>
      </c>
      <c r="V517" s="18" t="n">
        <f aca="false">IF($C$517=1,$J$517,$AI$120*$T$517)</f>
        <v>300000000</v>
      </c>
      <c r="W517" s="18" t="n">
        <f aca="false">IF($D$517=1,$K$517,$AF$120*$T$517)</f>
        <v>100000000</v>
      </c>
      <c r="X517" s="18" t="n">
        <f aca="false">IF($E$517=1,$L$517,$AC$120*$T$517)</f>
        <v>60000000</v>
      </c>
      <c r="Y517" s="18" t="n">
        <f aca="false">IF($F$517=1,$M$517,$Z$120*$T$517)</f>
        <v>227117468.532779</v>
      </c>
      <c r="Z517" s="18" t="n">
        <f aca="false">IF($G$517=1,$N$517,$W$120*$T$517)</f>
        <v>15000000</v>
      </c>
      <c r="AA517" s="18" t="n">
        <f aca="false">IF($H$517=1,$O$517,$T$120*$T$517)</f>
        <v>378529114.221299</v>
      </c>
      <c r="AB517" s="18" t="n">
        <f aca="false">($J$120+$O$120)*$T$517</f>
        <v>21236454.5369354</v>
      </c>
      <c r="AC517" s="18" t="n">
        <f aca="false">Assumptions!$B$20*$T$517</f>
        <v>681352405.598338</v>
      </c>
      <c r="AD517" s="18" t="n">
        <f aca="false">IF($S$517,Assumptions!$B$14*($T$517-Assumptions!$B$13),Assumptions!$B$4)</f>
        <v>186764557.110649</v>
      </c>
      <c r="AE517" s="18" t="n">
        <f aca="false">$U$517+$V$517+$W$517+$X$517+$Y$517+$Z$517+$AA$517+$AB$517+$AC$517+$AD$517</f>
        <v>2000000000</v>
      </c>
      <c r="AF517" s="18" t="n">
        <f aca="false">IF(AND(IF($B$517=1,$U$517&gt;=INDEX($U$395:$U$522,1+$A$517-Assumptions!$B$77),$U$517&gt;INDEX($U$395:$U$522,1+$A$517+Assumptions!$B$77)),IF($C$517=1,$V$517&gt;=INDEX($V$395:$V$522,1+$A$517-Assumptions!$B$78),$V$517&gt;INDEX($V$395:$V$522,1+$A$517+Assumptions!$B$78)),IF($D$517=1,$W$517&gt;=INDEX($W$395:$W$522,1+$A$517-Assumptions!$B$79),$W$517&gt;INDEX($W$395:$W$522,1+$A$517+Assumptions!$B$79)),IF($E$517=1,$X$517&gt;=INDEX($X$395:$X$522,1+$A$517-Assumptions!$B$80),$X$517&gt;INDEX($X$395:$X$522,1+$A$517+Assumptions!$B$80)),IF($F$517=1,$Y$517&gt;=INDEX($Y$395:$Y$522,1+$A$517-Assumptions!$B$81),$Y$517&gt;INDEX($Y$395:$Y$522,1+$A$517+Assumptions!$B$81)),IF($G$517=1,$Z$517&gt;=INDEX($Z$395:$Z$522,1+$A$517-Assumptions!$B$82),$Z$517&gt;INDEX($Z$395:$Z$522,1+$A$517+Assumptions!$B$82)),IF($H$517=1,$AA$517&gt;=INDEX($AA$395:$AA$522,1+$A$517-Assumptions!$B$83),$AA$517&gt;INDEX($AA$395:$AA$522,1+$A$517+Assumptions!$B$83))),1,0)</f>
        <v>0</v>
      </c>
      <c r="AG517" s="16"/>
      <c r="AH517" s="16"/>
      <c r="AI517" s="16"/>
    </row>
    <row r="518" customFormat="false" ht="23.85" hidden="true" customHeight="false" outlineLevel="0" collapsed="false">
      <c r="A518" s="6" t="n">
        <f aca="false">ROW()-ROW($A$395)+Assumptions!$B$4</f>
        <v>123</v>
      </c>
      <c r="B518" s="18" t="n">
        <f aca="false">MOD(QUOTIENT($A$518,Assumptions!$B$77),2)</f>
        <v>1</v>
      </c>
      <c r="C518" s="18" t="n">
        <f aca="false">MOD(QUOTIENT($A$518,Assumptions!$B$78),2)</f>
        <v>1</v>
      </c>
      <c r="D518" s="18" t="n">
        <f aca="false">MOD(QUOTIENT($A$518,Assumptions!$B$79),2)</f>
        <v>1</v>
      </c>
      <c r="E518" s="18" t="n">
        <f aca="false">MOD(QUOTIENT($A$518,Assumptions!$B$80),2)</f>
        <v>1</v>
      </c>
      <c r="F518" s="18" t="n">
        <f aca="false">MOD(QUOTIENT($A$518,Assumptions!$B$81),2)</f>
        <v>0</v>
      </c>
      <c r="G518" s="18" t="n">
        <f aca="false">MOD(QUOTIENT($A$518,Assumptions!$B$82),2)</f>
        <v>1</v>
      </c>
      <c r="H518" s="18" t="n">
        <f aca="false">MOD(QUOTIENT($A$518,Assumptions!$B$83),2)</f>
        <v>1</v>
      </c>
      <c r="I518" s="18" t="n">
        <f aca="false">IF($B$518=1,MIN(Assumptions!$B$67,MAX(Assumptions!$B$4,Assumptions!$B$26-(Assumptions!$B$4))),Assumptions!$B$4)</f>
        <v>30000000</v>
      </c>
      <c r="J518" s="18" t="n">
        <f aca="false">IF($C$518=1,MIN(Assumptions!$B$66,MAX(Assumptions!$B$4,Assumptions!$B$26-($I$518))),Assumptions!$B$4)</f>
        <v>300000000</v>
      </c>
      <c r="K518" s="18" t="n">
        <f aca="false">IF($D$518=1,MIN(Assumptions!$B$61,MAX(Assumptions!$B$4,Assumptions!$B$26-($I$518+$J$518))),Assumptions!$B$4)</f>
        <v>100000000</v>
      </c>
      <c r="L518" s="18" t="n">
        <f aca="false">IF($E$518=1,MIN(Assumptions!$B$56,MAX(Assumptions!$B$4,Assumptions!$B$26-($I$518+$J$518+$K$518))),Assumptions!$B$4)</f>
        <v>60000000</v>
      </c>
      <c r="M518" s="18" t="n">
        <f aca="false">IF($F$518=1,MIN(Assumptions!$B$51,MAX(Assumptions!$B$4,Assumptions!$B$26-($I$518+$J$518+$K$518+$L$518))),Assumptions!$B$4)</f>
        <v>0</v>
      </c>
      <c r="N518" s="18" t="n">
        <f aca="false">IF($G$518=1,MIN(Assumptions!$B$46,MAX(Assumptions!$B$4,Assumptions!$B$26-($I$518+$J$518+$K$518+$L$518+$M$518))),Assumptions!$B$4)</f>
        <v>15000000</v>
      </c>
      <c r="O518" s="18" t="n">
        <f aca="false">IF($H$518=1,MIN(Assumptions!$B$41,MAX(Assumptions!$B$4,Assumptions!$B$26-($I$518+$J$518+$K$518+$L$518+$M$518+$N$518))),Assumptions!$B$4)</f>
        <v>5000000</v>
      </c>
      <c r="P518" s="18" t="n">
        <f aca="false">$I$518+$J$518+$K$518+$L$518+$M$518+$N$518+$O$518</f>
        <v>510000000</v>
      </c>
      <c r="Q518" s="18" t="n">
        <f aca="false">MAX(Assumptions!$B$4,Assumptions!$B$26-$P$518)</f>
        <v>1490000000</v>
      </c>
      <c r="R518" s="18" t="n">
        <f aca="false">$J$120+$O$120+Assumptions!$B$20+IF($B$518=0,$D$120,Assumptions!$B$4)+IF($C$518=0,$AI$120,Assumptions!$B$4)+IF($D$518=0,$AF$120,Assumptions!$B$4)+IF($E$518=0,$AC$120,Assumptions!$B$4)+IF($F$518=0,$Z$120,Assumptions!$B$4)+IF($G$518=0,$W$120,Assumptions!$B$4)+IF($H$518=0,$T$120,Assumptions!$B$4)</f>
        <v>12280512.8289884</v>
      </c>
      <c r="S518" s="18" t="n">
        <f aca="false">IF($R$518&gt;Assumptions!$B$4,$Q$518/$R$518&gt;Assumptions!$B$13,FALSE())</f>
        <v>1</v>
      </c>
      <c r="T518" s="18" t="n">
        <f aca="false">IF($S$518,($Q$518+Assumptions!$B$14*Assumptions!$B$13)/($R$518+Assumptions!$B$14),IF($R$518&gt;Assumptions!$B$4,$Q$518/$R$518,Assumptions!$B$4))</f>
        <v>100.977551812196</v>
      </c>
      <c r="U518" s="18" t="n">
        <f aca="false">IF($B$518=1,$I$518,$D$120*$T$518)</f>
        <v>30000000</v>
      </c>
      <c r="V518" s="18" t="n">
        <f aca="false">IF($C$518=1,$J$518,$AI$120*$T$518)</f>
        <v>300000000</v>
      </c>
      <c r="W518" s="18" t="n">
        <f aca="false">IF($D$518=1,$K$518,$AF$120*$T$518)</f>
        <v>100000000</v>
      </c>
      <c r="X518" s="18" t="n">
        <f aca="false">IF($E$518=1,$L$518,$AC$120*$T$518)</f>
        <v>60000000</v>
      </c>
      <c r="Y518" s="18" t="n">
        <f aca="false">IF($F$518=1,$M$518,$Z$120*$T$518)</f>
        <v>302932655.436588</v>
      </c>
      <c r="Z518" s="18" t="n">
        <f aca="false">IF($G$518=1,$N$518,$W$120*$T$518)</f>
        <v>15000000</v>
      </c>
      <c r="AA518" s="18" t="n">
        <f aca="false">IF($H$518=1,$O$518,$T$120*$T$518)</f>
        <v>5000000</v>
      </c>
      <c r="AB518" s="18" t="n">
        <f aca="false">($J$120+$O$120)*$T$518</f>
        <v>28325498.7231584</v>
      </c>
      <c r="AC518" s="18" t="n">
        <f aca="false">Assumptions!$B$20*$T$518</f>
        <v>908797966.309764</v>
      </c>
      <c r="AD518" s="18" t="n">
        <f aca="false">IF($S$518,Assumptions!$B$14*($T$518-Assumptions!$B$13),Assumptions!$B$4)</f>
        <v>249943879.53049</v>
      </c>
      <c r="AE518" s="18" t="n">
        <f aca="false">$U$518+$V$518+$W$518+$X$518+$Y$518+$Z$518+$AA$518+$AB$518+$AC$518+$AD$518</f>
        <v>2000000000</v>
      </c>
      <c r="AF518" s="18" t="n">
        <f aca="false">IF(AND(IF($B$518=1,$U$518&gt;=INDEX($U$395:$U$522,1+$A$518-Assumptions!$B$77),$U$518&gt;INDEX($U$395:$U$522,1+$A$518+Assumptions!$B$77)),IF($C$518=1,$V$518&gt;=INDEX($V$395:$V$522,1+$A$518-Assumptions!$B$78),$V$518&gt;INDEX($V$395:$V$522,1+$A$518+Assumptions!$B$78)),IF($D$518=1,$W$518&gt;=INDEX($W$395:$W$522,1+$A$518-Assumptions!$B$79),$W$518&gt;INDEX($W$395:$W$522,1+$A$518+Assumptions!$B$79)),IF($E$518=1,$X$518&gt;=INDEX($X$395:$X$522,1+$A$518-Assumptions!$B$80),$X$518&gt;INDEX($X$395:$X$522,1+$A$518+Assumptions!$B$80)),IF($F$518=1,$Y$518&gt;=INDEX($Y$395:$Y$522,1+$A$518-Assumptions!$B$81),$Y$518&gt;INDEX($Y$395:$Y$522,1+$A$518+Assumptions!$B$81)),IF($G$518=1,$Z$518&gt;=INDEX($Z$395:$Z$522,1+$A$518-Assumptions!$B$82),$Z$518&gt;INDEX($Z$395:$Z$522,1+$A$518+Assumptions!$B$82)),IF($H$518=1,$AA$518&gt;=INDEX($AA$395:$AA$522,1+$A$518-Assumptions!$B$83),$AA$518&gt;INDEX($AA$395:$AA$522,1+$A$518+Assumptions!$B$83))),1,0)</f>
        <v>0</v>
      </c>
      <c r="AG518" s="16"/>
      <c r="AH518" s="16"/>
      <c r="AI518" s="16"/>
    </row>
    <row r="519" customFormat="false" ht="23.85" hidden="true" customHeight="false" outlineLevel="0" collapsed="false">
      <c r="A519" s="6" t="n">
        <f aca="false">ROW()-ROW($A$395)+Assumptions!$B$4</f>
        <v>124</v>
      </c>
      <c r="B519" s="18" t="n">
        <f aca="false">MOD(QUOTIENT($A$519,Assumptions!$B$77),2)</f>
        <v>1</v>
      </c>
      <c r="C519" s="18" t="n">
        <f aca="false">MOD(QUOTIENT($A$519,Assumptions!$B$78),2)</f>
        <v>1</v>
      </c>
      <c r="D519" s="18" t="n">
        <f aca="false">MOD(QUOTIENT($A$519,Assumptions!$B$79),2)</f>
        <v>1</v>
      </c>
      <c r="E519" s="18" t="n">
        <f aca="false">MOD(QUOTIENT($A$519,Assumptions!$B$80),2)</f>
        <v>1</v>
      </c>
      <c r="F519" s="18" t="n">
        <f aca="false">MOD(QUOTIENT($A$519,Assumptions!$B$81),2)</f>
        <v>1</v>
      </c>
      <c r="G519" s="18" t="n">
        <f aca="false">MOD(QUOTIENT($A$519,Assumptions!$B$82),2)</f>
        <v>0</v>
      </c>
      <c r="H519" s="18" t="n">
        <f aca="false">MOD(QUOTIENT($A$519,Assumptions!$B$83),2)</f>
        <v>0</v>
      </c>
      <c r="I519" s="18" t="n">
        <f aca="false">IF($B$519=1,MIN(Assumptions!$B$67,MAX(Assumptions!$B$4,Assumptions!$B$26-(Assumptions!$B$4))),Assumptions!$B$4)</f>
        <v>30000000</v>
      </c>
      <c r="J519" s="18" t="n">
        <f aca="false">IF($C$519=1,MIN(Assumptions!$B$66,MAX(Assumptions!$B$4,Assumptions!$B$26-($I$519))),Assumptions!$B$4)</f>
        <v>300000000</v>
      </c>
      <c r="K519" s="18" t="n">
        <f aca="false">IF($D$519=1,MIN(Assumptions!$B$61,MAX(Assumptions!$B$4,Assumptions!$B$26-($I$519+$J$519))),Assumptions!$B$4)</f>
        <v>100000000</v>
      </c>
      <c r="L519" s="18" t="n">
        <f aca="false">IF($E$519=1,MIN(Assumptions!$B$56,MAX(Assumptions!$B$4,Assumptions!$B$26-($I$519+$J$519+$K$519))),Assumptions!$B$4)</f>
        <v>60000000</v>
      </c>
      <c r="M519" s="18" t="n">
        <f aca="false">IF($F$519=1,MIN(Assumptions!$B$51,MAX(Assumptions!$B$4,Assumptions!$B$26-($I$519+$J$519+$K$519+$L$519))),Assumptions!$B$4)</f>
        <v>30000000</v>
      </c>
      <c r="N519" s="18" t="n">
        <f aca="false">IF($G$519=1,MIN(Assumptions!$B$46,MAX(Assumptions!$B$4,Assumptions!$B$26-($I$519+$J$519+$K$519+$L$519+$M$519))),Assumptions!$B$4)</f>
        <v>0</v>
      </c>
      <c r="O519" s="18" t="n">
        <f aca="false">IF($H$519=1,MIN(Assumptions!$B$41,MAX(Assumptions!$B$4,Assumptions!$B$26-($I$519+$J$519+$K$519+$L$519+$M$519+$N$519))),Assumptions!$B$4)</f>
        <v>0</v>
      </c>
      <c r="P519" s="18" t="n">
        <f aca="false">$I$519+$J$519+$K$519+$L$519+$M$519+$N$519+$O$519</f>
        <v>520000000</v>
      </c>
      <c r="Q519" s="18" t="n">
        <f aca="false">MAX(Assumptions!$B$4,Assumptions!$B$26-$P$519)</f>
        <v>1480000000</v>
      </c>
      <c r="R519" s="18" t="n">
        <f aca="false">$J$120+$O$120+Assumptions!$B$20+IF($B$519=0,$D$120,Assumptions!$B$4)+IF($C$519=0,$AI$120,Assumptions!$B$4)+IF($D$519=0,$AF$120,Assumptions!$B$4)+IF($E$519=0,$AC$120,Assumptions!$B$4)+IF($F$519=0,$Z$120,Assumptions!$B$4)+IF($G$519=0,$W$120,Assumptions!$B$4)+IF($H$519=0,$T$120,Assumptions!$B$4)</f>
        <v>19280512.8289884</v>
      </c>
      <c r="S519" s="18" t="n">
        <f aca="false">IF($R$519&gt;Assumptions!$B$4,$Q$519/$R$519&gt;Assumptions!$B$13,FALSE())</f>
        <v>1</v>
      </c>
      <c r="T519" s="18" t="n">
        <f aca="false">IF($S$519,($Q$519+Assumptions!$B$14*Assumptions!$B$13)/($R$519+Assumptions!$B$14),IF($R$519&gt;Assumptions!$B$4,$Q$519/$R$519,Assumptions!$B$4))</f>
        <v>68.0654313165159</v>
      </c>
      <c r="U519" s="18" t="n">
        <f aca="false">IF($B$519=1,$I$519,$D$120*$T$519)</f>
        <v>30000000</v>
      </c>
      <c r="V519" s="18" t="n">
        <f aca="false">IF($C$519=1,$J$519,$AI$120*$T$519)</f>
        <v>300000000</v>
      </c>
      <c r="W519" s="18" t="n">
        <f aca="false">IF($D$519=1,$K$519,$AF$120*$T$519)</f>
        <v>100000000</v>
      </c>
      <c r="X519" s="18" t="n">
        <f aca="false">IF($E$519=1,$L$519,$AC$120*$T$519)</f>
        <v>60000000</v>
      </c>
      <c r="Y519" s="18" t="n">
        <f aca="false">IF($F$519=1,$M$519,$Z$120*$T$519)</f>
        <v>30000000</v>
      </c>
      <c r="Z519" s="18" t="n">
        <f aca="false">IF($G$519=1,$N$519,$W$120*$T$519)</f>
        <v>340327156.582579</v>
      </c>
      <c r="AA519" s="18" t="n">
        <f aca="false">IF($H$519=1,$O$519,$T$120*$T$519)</f>
        <v>340327156.582579</v>
      </c>
      <c r="AB519" s="18" t="n">
        <f aca="false">($J$120+$O$120)*$T$519</f>
        <v>19093226.6949092</v>
      </c>
      <c r="AC519" s="18" t="n">
        <f aca="false">Assumptions!$B$20*$T$519</f>
        <v>612588881.848643</v>
      </c>
      <c r="AD519" s="18" t="n">
        <f aca="false">IF($S$519,Assumptions!$B$14*($T$519-Assumptions!$B$13),Assumptions!$B$4)</f>
        <v>167663578.29129</v>
      </c>
      <c r="AE519" s="18" t="n">
        <f aca="false">$U$519+$V$519+$W$519+$X$519+$Y$519+$Z$519+$AA$519+$AB$519+$AC$519+$AD$519</f>
        <v>2000000000</v>
      </c>
      <c r="AF519" s="18" t="n">
        <f aca="false">IF(AND(IF($B$519=1,$U$519&gt;=INDEX($U$395:$U$522,1+$A$519-Assumptions!$B$77),$U$519&gt;INDEX($U$395:$U$522,1+$A$519+Assumptions!$B$77)),IF($C$519=1,$V$519&gt;=INDEX($V$395:$V$522,1+$A$519-Assumptions!$B$78),$V$519&gt;INDEX($V$395:$V$522,1+$A$519+Assumptions!$B$78)),IF($D$519=1,$W$519&gt;=INDEX($W$395:$W$522,1+$A$519-Assumptions!$B$79),$W$519&gt;INDEX($W$395:$W$522,1+$A$519+Assumptions!$B$79)),IF($E$519=1,$X$519&gt;=INDEX($X$395:$X$522,1+$A$519-Assumptions!$B$80),$X$519&gt;INDEX($X$395:$X$522,1+$A$519+Assumptions!$B$80)),IF($F$519=1,$Y$519&gt;=INDEX($Y$395:$Y$522,1+$A$519-Assumptions!$B$81),$Y$519&gt;INDEX($Y$395:$Y$522,1+$A$519+Assumptions!$B$81)),IF($G$519=1,$Z$519&gt;=INDEX($Z$395:$Z$522,1+$A$519-Assumptions!$B$82),$Z$519&gt;INDEX($Z$395:$Z$522,1+$A$519+Assumptions!$B$82)),IF($H$519=1,$AA$519&gt;=INDEX($AA$395:$AA$522,1+$A$519-Assumptions!$B$83),$AA$519&gt;INDEX($AA$395:$AA$522,1+$A$519+Assumptions!$B$83))),1,0)</f>
        <v>0</v>
      </c>
      <c r="AG519" s="16"/>
      <c r="AH519" s="16"/>
      <c r="AI519" s="16"/>
    </row>
    <row r="520" customFormat="false" ht="23.85" hidden="true" customHeight="false" outlineLevel="0" collapsed="false">
      <c r="A520" s="6" t="n">
        <f aca="false">ROW()-ROW($A$395)+Assumptions!$B$4</f>
        <v>125</v>
      </c>
      <c r="B520" s="18" t="n">
        <f aca="false">MOD(QUOTIENT($A$520,Assumptions!$B$77),2)</f>
        <v>1</v>
      </c>
      <c r="C520" s="18" t="n">
        <f aca="false">MOD(QUOTIENT($A$520,Assumptions!$B$78),2)</f>
        <v>1</v>
      </c>
      <c r="D520" s="18" t="n">
        <f aca="false">MOD(QUOTIENT($A$520,Assumptions!$B$79),2)</f>
        <v>1</v>
      </c>
      <c r="E520" s="18" t="n">
        <f aca="false">MOD(QUOTIENT($A$520,Assumptions!$B$80),2)</f>
        <v>1</v>
      </c>
      <c r="F520" s="18" t="n">
        <f aca="false">MOD(QUOTIENT($A$520,Assumptions!$B$81),2)</f>
        <v>1</v>
      </c>
      <c r="G520" s="18" t="n">
        <f aca="false">MOD(QUOTIENT($A$520,Assumptions!$B$82),2)</f>
        <v>0</v>
      </c>
      <c r="H520" s="18" t="n">
        <f aca="false">MOD(QUOTIENT($A$520,Assumptions!$B$83),2)</f>
        <v>1</v>
      </c>
      <c r="I520" s="18" t="n">
        <f aca="false">IF($B$520=1,MIN(Assumptions!$B$67,MAX(Assumptions!$B$4,Assumptions!$B$26-(Assumptions!$B$4))),Assumptions!$B$4)</f>
        <v>30000000</v>
      </c>
      <c r="J520" s="18" t="n">
        <f aca="false">IF($C$520=1,MIN(Assumptions!$B$66,MAX(Assumptions!$B$4,Assumptions!$B$26-($I$520))),Assumptions!$B$4)</f>
        <v>300000000</v>
      </c>
      <c r="K520" s="18" t="n">
        <f aca="false">IF($D$520=1,MIN(Assumptions!$B$61,MAX(Assumptions!$B$4,Assumptions!$B$26-($I$520+$J$520))),Assumptions!$B$4)</f>
        <v>100000000</v>
      </c>
      <c r="L520" s="18" t="n">
        <f aca="false">IF($E$520=1,MIN(Assumptions!$B$56,MAX(Assumptions!$B$4,Assumptions!$B$26-($I$520+$J$520+$K$520))),Assumptions!$B$4)</f>
        <v>60000000</v>
      </c>
      <c r="M520" s="18" t="n">
        <f aca="false">IF($F$520=1,MIN(Assumptions!$B$51,MAX(Assumptions!$B$4,Assumptions!$B$26-($I$520+$J$520+$K$520+$L$520))),Assumptions!$B$4)</f>
        <v>30000000</v>
      </c>
      <c r="N520" s="18" t="n">
        <f aca="false">IF($G$520=1,MIN(Assumptions!$B$46,MAX(Assumptions!$B$4,Assumptions!$B$26-($I$520+$J$520+$K$520+$L$520+$M$520))),Assumptions!$B$4)</f>
        <v>0</v>
      </c>
      <c r="O520" s="18" t="n">
        <f aca="false">IF($H$520=1,MIN(Assumptions!$B$41,MAX(Assumptions!$B$4,Assumptions!$B$26-($I$520+$J$520+$K$520+$L$520+$M$520+$N$520))),Assumptions!$B$4)</f>
        <v>5000000</v>
      </c>
      <c r="P520" s="18" t="n">
        <f aca="false">$I$520+$J$520+$K$520+$L$520+$M$520+$N$520+$O$520</f>
        <v>525000000</v>
      </c>
      <c r="Q520" s="18" t="n">
        <f aca="false">MAX(Assumptions!$B$4,Assumptions!$B$26-$P$520)</f>
        <v>1475000000</v>
      </c>
      <c r="R520" s="18" t="n">
        <f aca="false">$J$120+$O$120+Assumptions!$B$20+IF($B$520=0,$D$120,Assumptions!$B$4)+IF($C$520=0,$AI$120,Assumptions!$B$4)+IF($D$520=0,$AF$120,Assumptions!$B$4)+IF($E$520=0,$AC$120,Assumptions!$B$4)+IF($F$520=0,$Z$120,Assumptions!$B$4)+IF($G$520=0,$W$120,Assumptions!$B$4)+IF($H$520=0,$T$120,Assumptions!$B$4)</f>
        <v>14280512.8289884</v>
      </c>
      <c r="S520" s="18" t="n">
        <f aca="false">IF($R$520&gt;Assumptions!$B$4,$Q$520/$R$520&gt;Assumptions!$B$13,FALSE())</f>
        <v>1</v>
      </c>
      <c r="T520" s="18" t="n">
        <f aca="false">IF($S$520,($Q$520+Assumptions!$B$14*Assumptions!$B$13)/($R$520+Assumptions!$B$14),IF($R$520&gt;Assumptions!$B$4,$Q$520/$R$520,Assumptions!$B$4))</f>
        <v>88.0485605569584</v>
      </c>
      <c r="U520" s="18" t="n">
        <f aca="false">IF($B$520=1,$I$520,$D$120*$T$520)</f>
        <v>30000000</v>
      </c>
      <c r="V520" s="18" t="n">
        <f aca="false">IF($C$520=1,$J$520,$AI$120*$T$520)</f>
        <v>300000000</v>
      </c>
      <c r="W520" s="18" t="n">
        <f aca="false">IF($D$520=1,$K$520,$AF$120*$T$520)</f>
        <v>100000000</v>
      </c>
      <c r="X520" s="18" t="n">
        <f aca="false">IF($E$520=1,$L$520,$AC$120*$T$520)</f>
        <v>60000000</v>
      </c>
      <c r="Y520" s="18" t="n">
        <f aca="false">IF($F$520=1,$M$520,$Z$120*$T$520)</f>
        <v>30000000</v>
      </c>
      <c r="Z520" s="18" t="n">
        <f aca="false">IF($G$520=1,$N$520,$W$120*$T$520)</f>
        <v>440242802.784792</v>
      </c>
      <c r="AA520" s="18" t="n">
        <f aca="false">IF($H$520=1,$O$520,$T$120*$T$520)</f>
        <v>5000000</v>
      </c>
      <c r="AB520" s="18" t="n">
        <f aca="false">($J$120+$O$120)*$T$520</f>
        <v>24698750.8101859</v>
      </c>
      <c r="AC520" s="18" t="n">
        <f aca="false">Assumptions!$B$20*$T$520</f>
        <v>792437045.012626</v>
      </c>
      <c r="AD520" s="18" t="n">
        <f aca="false">IF($S$520,Assumptions!$B$14*($T$520-Assumptions!$B$13),Assumptions!$B$4)</f>
        <v>217621401.392396</v>
      </c>
      <c r="AE520" s="18" t="n">
        <f aca="false">$U$520+$V$520+$W$520+$X$520+$Y$520+$Z$520+$AA$520+$AB$520+$AC$520+$AD$520</f>
        <v>2000000000</v>
      </c>
      <c r="AF520" s="18" t="n">
        <f aca="false">IF(AND(IF($B$520=1,$U$520&gt;=INDEX($U$395:$U$522,1+$A$520-Assumptions!$B$77),$U$520&gt;INDEX($U$395:$U$522,1+$A$520+Assumptions!$B$77)),IF($C$520=1,$V$520&gt;=INDEX($V$395:$V$522,1+$A$520-Assumptions!$B$78),$V$520&gt;INDEX($V$395:$V$522,1+$A$520+Assumptions!$B$78)),IF($D$520=1,$W$520&gt;=INDEX($W$395:$W$522,1+$A$520-Assumptions!$B$79),$W$520&gt;INDEX($W$395:$W$522,1+$A$520+Assumptions!$B$79)),IF($E$520=1,$X$520&gt;=INDEX($X$395:$X$522,1+$A$520-Assumptions!$B$80),$X$520&gt;INDEX($X$395:$X$522,1+$A$520+Assumptions!$B$80)),IF($F$520=1,$Y$520&gt;=INDEX($Y$395:$Y$522,1+$A$520-Assumptions!$B$81),$Y$520&gt;INDEX($Y$395:$Y$522,1+$A$520+Assumptions!$B$81)),IF($G$520=1,$Z$520&gt;=INDEX($Z$395:$Z$522,1+$A$520-Assumptions!$B$82),$Z$520&gt;INDEX($Z$395:$Z$522,1+$A$520+Assumptions!$B$82)),IF($H$520=1,$AA$520&gt;=INDEX($AA$395:$AA$522,1+$A$520-Assumptions!$B$83),$AA$520&gt;INDEX($AA$395:$AA$522,1+$A$520+Assumptions!$B$83))),1,0)</f>
        <v>0</v>
      </c>
      <c r="AG520" s="16"/>
      <c r="AH520" s="16"/>
      <c r="AI520" s="16"/>
    </row>
    <row r="521" customFormat="false" ht="23.85" hidden="true" customHeight="false" outlineLevel="0" collapsed="false">
      <c r="A521" s="6" t="n">
        <f aca="false">ROW()-ROW($A$395)+Assumptions!$B$4</f>
        <v>126</v>
      </c>
      <c r="B521" s="18" t="n">
        <f aca="false">MOD(QUOTIENT($A$521,Assumptions!$B$77),2)</f>
        <v>1</v>
      </c>
      <c r="C521" s="18" t="n">
        <f aca="false">MOD(QUOTIENT($A$521,Assumptions!$B$78),2)</f>
        <v>1</v>
      </c>
      <c r="D521" s="18" t="n">
        <f aca="false">MOD(QUOTIENT($A$521,Assumptions!$B$79),2)</f>
        <v>1</v>
      </c>
      <c r="E521" s="18" t="n">
        <f aca="false">MOD(QUOTIENT($A$521,Assumptions!$B$80),2)</f>
        <v>1</v>
      </c>
      <c r="F521" s="18" t="n">
        <f aca="false">MOD(QUOTIENT($A$521,Assumptions!$B$81),2)</f>
        <v>1</v>
      </c>
      <c r="G521" s="18" t="n">
        <f aca="false">MOD(QUOTIENT($A$521,Assumptions!$B$82),2)</f>
        <v>1</v>
      </c>
      <c r="H521" s="18" t="n">
        <f aca="false">MOD(QUOTIENT($A$521,Assumptions!$B$83),2)</f>
        <v>0</v>
      </c>
      <c r="I521" s="18" t="n">
        <f aca="false">IF($B$521=1,MIN(Assumptions!$B$67,MAX(Assumptions!$B$4,Assumptions!$B$26-(Assumptions!$B$4))),Assumptions!$B$4)</f>
        <v>30000000</v>
      </c>
      <c r="J521" s="18" t="n">
        <f aca="false">IF($C$521=1,MIN(Assumptions!$B$66,MAX(Assumptions!$B$4,Assumptions!$B$26-($I$521))),Assumptions!$B$4)</f>
        <v>300000000</v>
      </c>
      <c r="K521" s="18" t="n">
        <f aca="false">IF($D$521=1,MIN(Assumptions!$B$61,MAX(Assumptions!$B$4,Assumptions!$B$26-($I$521+$J$521))),Assumptions!$B$4)</f>
        <v>100000000</v>
      </c>
      <c r="L521" s="18" t="n">
        <f aca="false">IF($E$521=1,MIN(Assumptions!$B$56,MAX(Assumptions!$B$4,Assumptions!$B$26-($I$521+$J$521+$K$521))),Assumptions!$B$4)</f>
        <v>60000000</v>
      </c>
      <c r="M521" s="18" t="n">
        <f aca="false">IF($F$521=1,MIN(Assumptions!$B$51,MAX(Assumptions!$B$4,Assumptions!$B$26-($I$521+$J$521+$K$521+$L$521))),Assumptions!$B$4)</f>
        <v>30000000</v>
      </c>
      <c r="N521" s="18" t="n">
        <f aca="false">IF($G$521=1,MIN(Assumptions!$B$46,MAX(Assumptions!$B$4,Assumptions!$B$26-($I$521+$J$521+$K$521+$L$521+$M$521))),Assumptions!$B$4)</f>
        <v>15000000</v>
      </c>
      <c r="O521" s="18" t="n">
        <f aca="false">IF($H$521=1,MIN(Assumptions!$B$41,MAX(Assumptions!$B$4,Assumptions!$B$26-($I$521+$J$521+$K$521+$L$521+$M$521+$N$521))),Assumptions!$B$4)</f>
        <v>0</v>
      </c>
      <c r="P521" s="18" t="n">
        <f aca="false">$I$521+$J$521+$K$521+$L$521+$M$521+$N$521+$O$521</f>
        <v>535000000</v>
      </c>
      <c r="Q521" s="18" t="n">
        <f aca="false">MAX(Assumptions!$B$4,Assumptions!$B$26-$P$521)</f>
        <v>1465000000</v>
      </c>
      <c r="R521" s="18" t="n">
        <f aca="false">$J$120+$O$120+Assumptions!$B$20+IF($B$521=0,$D$120,Assumptions!$B$4)+IF($C$521=0,$AI$120,Assumptions!$B$4)+IF($D$521=0,$AF$120,Assumptions!$B$4)+IF($E$521=0,$AC$120,Assumptions!$B$4)+IF($F$521=0,$Z$120,Assumptions!$B$4)+IF($G$521=0,$W$120,Assumptions!$B$4)+IF($H$521=0,$T$120,Assumptions!$B$4)</f>
        <v>14280512.8289884</v>
      </c>
      <c r="S521" s="18" t="n">
        <f aca="false">IF($R$521&gt;Assumptions!$B$4,$Q$521/$R$521&gt;Assumptions!$B$13,FALSE())</f>
        <v>1</v>
      </c>
      <c r="T521" s="18" t="n">
        <f aca="false">IF($S$521,($Q$521+Assumptions!$B$14*Assumptions!$B$13)/($R$521+Assumptions!$B$14),IF($R$521&gt;Assumptions!$B$4,$Q$521/$R$521,Assumptions!$B$4))</f>
        <v>87.4526312130873</v>
      </c>
      <c r="U521" s="18" t="n">
        <f aca="false">IF($B$521=1,$I$521,$D$120*$T$521)</f>
        <v>30000000</v>
      </c>
      <c r="V521" s="18" t="n">
        <f aca="false">IF($C$521=1,$J$521,$AI$120*$T$521)</f>
        <v>300000000</v>
      </c>
      <c r="W521" s="18" t="n">
        <f aca="false">IF($D$521=1,$K$521,$AF$120*$T$521)</f>
        <v>100000000</v>
      </c>
      <c r="X521" s="18" t="n">
        <f aca="false">IF($E$521=1,$L$521,$AC$120*$T$521)</f>
        <v>60000000</v>
      </c>
      <c r="Y521" s="18" t="n">
        <f aca="false">IF($F$521=1,$M$521,$Z$120*$T$521)</f>
        <v>30000000</v>
      </c>
      <c r="Z521" s="18" t="n">
        <f aca="false">IF($G$521=1,$N$521,$W$120*$T$521)</f>
        <v>15000000</v>
      </c>
      <c r="AA521" s="18" t="n">
        <f aca="false">IF($H$521=1,$O$521,$T$120*$T$521)</f>
        <v>437263156.065437</v>
      </c>
      <c r="AB521" s="18" t="n">
        <f aca="false">($J$120+$O$120)*$T$521</f>
        <v>24531584.9840594</v>
      </c>
      <c r="AC521" s="18" t="n">
        <f aca="false">Assumptions!$B$20*$T$521</f>
        <v>787073680.917786</v>
      </c>
      <c r="AD521" s="18" t="n">
        <f aca="false">IF($S$521,Assumptions!$B$14*($T$521-Assumptions!$B$13),Assumptions!$B$4)</f>
        <v>216131578.032718</v>
      </c>
      <c r="AE521" s="18" t="n">
        <f aca="false">$U$521+$V$521+$W$521+$X$521+$Y$521+$Z$521+$AA$521+$AB$521+$AC$521+$AD$521</f>
        <v>2000000000</v>
      </c>
      <c r="AF521" s="18" t="n">
        <f aca="false">IF(AND(IF($B$521=1,$U$521&gt;=INDEX($U$395:$U$522,1+$A$521-Assumptions!$B$77),$U$521&gt;INDEX($U$395:$U$522,1+$A$521+Assumptions!$B$77)),IF($C$521=1,$V$521&gt;=INDEX($V$395:$V$522,1+$A$521-Assumptions!$B$78),$V$521&gt;INDEX($V$395:$V$522,1+$A$521+Assumptions!$B$78)),IF($D$521=1,$W$521&gt;=INDEX($W$395:$W$522,1+$A$521-Assumptions!$B$79),$W$521&gt;INDEX($W$395:$W$522,1+$A$521+Assumptions!$B$79)),IF($E$521=1,$X$521&gt;=INDEX($X$395:$X$522,1+$A$521-Assumptions!$B$80),$X$521&gt;INDEX($X$395:$X$522,1+$A$521+Assumptions!$B$80)),IF($F$521=1,$Y$521&gt;=INDEX($Y$395:$Y$522,1+$A$521-Assumptions!$B$81),$Y$521&gt;INDEX($Y$395:$Y$522,1+$A$521+Assumptions!$B$81)),IF($G$521=1,$Z$521&gt;=INDEX($Z$395:$Z$522,1+$A$521-Assumptions!$B$82),$Z$521&gt;INDEX($Z$395:$Z$522,1+$A$521+Assumptions!$B$82)),IF($H$521=1,$AA$521&gt;=INDEX($AA$395:$AA$522,1+$A$521-Assumptions!$B$83),$AA$521&gt;INDEX($AA$395:$AA$522,1+$A$521+Assumptions!$B$83))),1,0)</f>
        <v>0</v>
      </c>
      <c r="AG521" s="16"/>
      <c r="AH521" s="16"/>
      <c r="AI521" s="16"/>
    </row>
    <row r="522" customFormat="false" ht="23.85" hidden="true" customHeight="false" outlineLevel="0" collapsed="false">
      <c r="A522" s="6" t="n">
        <f aca="false">ROW()-ROW($A$395)+Assumptions!$B$4</f>
        <v>127</v>
      </c>
      <c r="B522" s="18" t="n">
        <f aca="false">MOD(QUOTIENT($A$522,Assumptions!$B$77),2)</f>
        <v>1</v>
      </c>
      <c r="C522" s="18" t="n">
        <f aca="false">MOD(QUOTIENT($A$522,Assumptions!$B$78),2)</f>
        <v>1</v>
      </c>
      <c r="D522" s="18" t="n">
        <f aca="false">MOD(QUOTIENT($A$522,Assumptions!$B$79),2)</f>
        <v>1</v>
      </c>
      <c r="E522" s="18" t="n">
        <f aca="false">MOD(QUOTIENT($A$522,Assumptions!$B$80),2)</f>
        <v>1</v>
      </c>
      <c r="F522" s="18" t="n">
        <f aca="false">MOD(QUOTIENT($A$522,Assumptions!$B$81),2)</f>
        <v>1</v>
      </c>
      <c r="G522" s="18" t="n">
        <f aca="false">MOD(QUOTIENT($A$522,Assumptions!$B$82),2)</f>
        <v>1</v>
      </c>
      <c r="H522" s="18" t="n">
        <f aca="false">MOD(QUOTIENT($A$522,Assumptions!$B$83),2)</f>
        <v>1</v>
      </c>
      <c r="I522" s="18" t="n">
        <f aca="false">IF($B$522=1,MIN(Assumptions!$B$67,MAX(Assumptions!$B$4,Assumptions!$B$26-(Assumptions!$B$4))),Assumptions!$B$4)</f>
        <v>30000000</v>
      </c>
      <c r="J522" s="18" t="n">
        <f aca="false">IF($C$522=1,MIN(Assumptions!$B$66,MAX(Assumptions!$B$4,Assumptions!$B$26-($I$522))),Assumptions!$B$4)</f>
        <v>300000000</v>
      </c>
      <c r="K522" s="18" t="n">
        <f aca="false">IF($D$522=1,MIN(Assumptions!$B$61,MAX(Assumptions!$B$4,Assumptions!$B$26-($I$522+$J$522))),Assumptions!$B$4)</f>
        <v>100000000</v>
      </c>
      <c r="L522" s="18" t="n">
        <f aca="false">IF($E$522=1,MIN(Assumptions!$B$56,MAX(Assumptions!$B$4,Assumptions!$B$26-($I$522+$J$522+$K$522))),Assumptions!$B$4)</f>
        <v>60000000</v>
      </c>
      <c r="M522" s="18" t="n">
        <f aca="false">IF($F$522=1,MIN(Assumptions!$B$51,MAX(Assumptions!$B$4,Assumptions!$B$26-($I$522+$J$522+$K$522+$L$522))),Assumptions!$B$4)</f>
        <v>30000000</v>
      </c>
      <c r="N522" s="18" t="n">
        <f aca="false">IF($G$522=1,MIN(Assumptions!$B$46,MAX(Assumptions!$B$4,Assumptions!$B$26-($I$522+$J$522+$K$522+$L$522+$M$522))),Assumptions!$B$4)</f>
        <v>15000000</v>
      </c>
      <c r="O522" s="18" t="n">
        <f aca="false">IF($H$522=1,MIN(Assumptions!$B$41,MAX(Assumptions!$B$4,Assumptions!$B$26-($I$522+$J$522+$K$522+$L$522+$M$522+$N$522))),Assumptions!$B$4)</f>
        <v>5000000</v>
      </c>
      <c r="P522" s="18" t="n">
        <f aca="false">$I$522+$J$522+$K$522+$L$522+$M$522+$N$522+$O$522</f>
        <v>540000000</v>
      </c>
      <c r="Q522" s="18" t="n">
        <f aca="false">MAX(Assumptions!$B$4,Assumptions!$B$26-$P$522)</f>
        <v>1460000000</v>
      </c>
      <c r="R522" s="18" t="n">
        <f aca="false">$J$120+$O$120+Assumptions!$B$20+IF($B$522=0,$D$120,Assumptions!$B$4)+IF($C$522=0,$AI$120,Assumptions!$B$4)+IF($D$522=0,$AF$120,Assumptions!$B$4)+IF($E$522=0,$AC$120,Assumptions!$B$4)+IF($F$522=0,$Z$120,Assumptions!$B$4)+IF($G$522=0,$W$120,Assumptions!$B$4)+IF($H$522=0,$T$120,Assumptions!$B$4)</f>
        <v>9280512.82898837</v>
      </c>
      <c r="S522" s="18" t="n">
        <f aca="false">IF($R$522&gt;Assumptions!$B$4,$Q$522/$R$522&gt;Assumptions!$B$13,FALSE())</f>
        <v>1</v>
      </c>
      <c r="T522" s="18" t="n">
        <f aca="false">IF($S$522,($Q$522+Assumptions!$B$14*Assumptions!$B$13)/($R$522+Assumptions!$B$14),IF($R$522&gt;Assumptions!$B$4,$Q$522/$R$522,Assumptions!$B$4))</f>
        <v>124.145699022645</v>
      </c>
      <c r="U522" s="18" t="n">
        <f aca="false">IF($B$522=1,$I$522,$D$120*$T$522)</f>
        <v>30000000</v>
      </c>
      <c r="V522" s="18" t="n">
        <f aca="false">IF($C$522=1,$J$522,$AI$120*$T$522)</f>
        <v>300000000</v>
      </c>
      <c r="W522" s="18" t="n">
        <f aca="false">IF($D$522=1,$K$522,$AF$120*$T$522)</f>
        <v>100000000</v>
      </c>
      <c r="X522" s="18" t="n">
        <f aca="false">IF($E$522=1,$L$522,$AC$120*$T$522)</f>
        <v>60000000</v>
      </c>
      <c r="Y522" s="18" t="n">
        <f aca="false">IF($F$522=1,$M$522,$Z$120*$T$522)</f>
        <v>30000000</v>
      </c>
      <c r="Z522" s="18" t="n">
        <f aca="false">IF($G$522=1,$N$522,$W$120*$T$522)</f>
        <v>15000000</v>
      </c>
      <c r="AA522" s="18" t="n">
        <f aca="false">IF($H$522=1,$O$522,$T$120*$T$522)</f>
        <v>5000000</v>
      </c>
      <c r="AB522" s="18" t="n">
        <f aca="false">($J$120+$O$120)*$T$522</f>
        <v>34824461.2395804</v>
      </c>
      <c r="AC522" s="18" t="n">
        <f aca="false">Assumptions!$B$20*$T$522</f>
        <v>1117311291.20381</v>
      </c>
      <c r="AD522" s="18" t="n">
        <f aca="false">IF($S$522,Assumptions!$B$14*($T$522-Assumptions!$B$13),Assumptions!$B$4)</f>
        <v>307864247.556613</v>
      </c>
      <c r="AE522" s="18" t="n">
        <f aca="false">$U$522+$V$522+$W$522+$X$522+$Y$522+$Z$522+$AA$522+$AB$522+$AC$522+$AD$522</f>
        <v>2000000000</v>
      </c>
      <c r="AF522" s="18" t="n">
        <f aca="false">IF(AND(IF($B$522=1,$U$522&gt;=INDEX($U$395:$U$522,1+$A$522-Assumptions!$B$77),$U$522&gt;INDEX($U$395:$U$522,1+$A$522+Assumptions!$B$77)),IF($C$522=1,$V$522&gt;=INDEX($V$395:$V$522,1+$A$522-Assumptions!$B$78),$V$522&gt;INDEX($V$395:$V$522,1+$A$522+Assumptions!$B$78)),IF($D$522=1,$W$522&gt;=INDEX($W$395:$W$522,1+$A$522-Assumptions!$B$79),$W$522&gt;INDEX($W$395:$W$522,1+$A$522+Assumptions!$B$79)),IF($E$522=1,$X$522&gt;=INDEX($X$395:$X$522,1+$A$522-Assumptions!$B$80),$X$522&gt;INDEX($X$395:$X$522,1+$A$522+Assumptions!$B$80)),IF($F$522=1,$Y$522&gt;=INDEX($Y$395:$Y$522,1+$A$522-Assumptions!$B$81),$Y$522&gt;INDEX($Y$395:$Y$522,1+$A$522+Assumptions!$B$81)),IF($G$522=1,$Z$522&gt;=INDEX($Z$395:$Z$522,1+$A$522-Assumptions!$B$82),$Z$522&gt;INDEX($Z$395:$Z$522,1+$A$522+Assumptions!$B$82)),IF($H$522=1,$AA$522&gt;=INDEX($AA$395:$AA$522,1+$A$522-Assumptions!$B$83),$AA$522&gt;INDEX($AA$395:$AA$522,1+$A$522+Assumptions!$B$83))),1,0)</f>
        <v>0</v>
      </c>
      <c r="AG522" s="16"/>
      <c r="AH522" s="16"/>
      <c r="AI522" s="16"/>
    </row>
    <row r="523" customFormat="false" ht="15" hidden="false" customHeight="false" outlineLevel="0" collapsed="false"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</row>
    <row r="524" customFormat="false" ht="15" hidden="false" customHeight="false" outlineLevel="0" collapsed="false"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</row>
    <row r="525" customFormat="false" ht="15" hidden="false" customHeight="false" outlineLevel="0" collapsed="false"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</row>
    <row r="526" customFormat="false" ht="35.05" hidden="true" customHeight="false" outlineLevel="0" collapsed="false">
      <c r="A526" s="6" t="str">
        <f aca="false">Assumptions!$I$101</f>
        <v>Code</v>
      </c>
      <c r="B526" s="18" t="str">
        <f aca="false">Assumptions!$I$102</f>
        <v>F bit</v>
      </c>
      <c r="C526" s="18" t="str">
        <f aca="false">Assumptions!$I$103</f>
        <v>E bit</v>
      </c>
      <c r="D526" s="18" t="str">
        <f aca="false">Assumptions!$I$104</f>
        <v>D bit</v>
      </c>
      <c r="E526" s="18" t="str">
        <f aca="false">Assumptions!$I$105</f>
        <v>C bit</v>
      </c>
      <c r="F526" s="18" t="str">
        <f aca="false">Assumptions!$I$106</f>
        <v>B bit</v>
      </c>
      <c r="G526" s="18" t="str">
        <f aca="false">Assumptions!$I$107</f>
        <v>A bit</v>
      </c>
      <c r="H526" s="18" t="str">
        <f aca="false">Assumptions!$I$108</f>
        <v>Seed bit</v>
      </c>
      <c r="I526" s="18" t="str">
        <f aca="false">Assumptions!$I$109</f>
        <v>F pref paid</v>
      </c>
      <c r="J526" s="18" t="str">
        <f aca="false">Assumptions!$I$110</f>
        <v>E pref paid</v>
      </c>
      <c r="K526" s="18" t="str">
        <f aca="false">Assumptions!$I$111</f>
        <v>D pref paid</v>
      </c>
      <c r="L526" s="18" t="str">
        <f aca="false">Assumptions!$I$112</f>
        <v>C pref paid</v>
      </c>
      <c r="M526" s="18" t="str">
        <f aca="false">Assumptions!$I$113</f>
        <v>B pref paid</v>
      </c>
      <c r="N526" s="18" t="str">
        <f aca="false">Assumptions!$I$114</f>
        <v>A pref paid</v>
      </c>
      <c r="O526" s="18" t="str">
        <f aca="false">Assumptions!$I$115</f>
        <v>Seed pref paid</v>
      </c>
      <c r="P526" s="18" t="str">
        <f aca="false">Assumptions!$I$116</f>
        <v>Total pref</v>
      </c>
      <c r="Q526" s="18" t="str">
        <f aca="false">Assumptions!$I$117</f>
        <v>Residual</v>
      </c>
      <c r="R526" s="18" t="str">
        <f aca="false">Assumptions!$I$118</f>
        <v>Non-option conv shares</v>
      </c>
      <c r="S526" s="18" t="str">
        <f aca="false">Assumptions!$I$119</f>
        <v>Options ITM</v>
      </c>
      <c r="T526" s="18" t="str">
        <f aca="false">Assumptions!$I$120</f>
        <v>Common PPS</v>
      </c>
      <c r="U526" s="18" t="str">
        <f aca="false">Assumptions!$I$121</f>
        <v>F proceeds</v>
      </c>
      <c r="V526" s="18" t="str">
        <f aca="false">Assumptions!$I$122</f>
        <v>E proceeds</v>
      </c>
      <c r="W526" s="18" t="str">
        <f aca="false">Assumptions!$I$123</f>
        <v>D proceeds</v>
      </c>
      <c r="X526" s="18" t="str">
        <f aca="false">Assumptions!$I$124</f>
        <v>C proceeds</v>
      </c>
      <c r="Y526" s="18" t="str">
        <f aca="false">Assumptions!$I$125</f>
        <v>B proceeds</v>
      </c>
      <c r="Z526" s="18" t="str">
        <f aca="false">Assumptions!$I$126</f>
        <v>A proceeds</v>
      </c>
      <c r="AA526" s="18" t="str">
        <f aca="false">Assumptions!$I$127</f>
        <v>Seed proceeds</v>
      </c>
      <c r="AB526" s="18" t="str">
        <f aca="false">Assumptions!$I$128</f>
        <v>Notes proceeds</v>
      </c>
      <c r="AC526" s="18" t="str">
        <f aca="false">Assumptions!$I$129</f>
        <v>Common + RSAs proceeds</v>
      </c>
      <c r="AD526" s="18" t="str">
        <f aca="false">Assumptions!$I$130</f>
        <v>Issued options net</v>
      </c>
      <c r="AE526" s="18" t="str">
        <f aca="false">Assumptions!$I$131</f>
        <v>Total distributed</v>
      </c>
      <c r="AF526" s="18" t="str">
        <f aca="false">Assumptions!$I$132</f>
        <v>Stable flag</v>
      </c>
      <c r="AG526" s="16"/>
      <c r="AH526" s="18" t="n">
        <f aca="false">IF(SUM($AF$527:$AF$654)=Assumptions!$B$4,Assumptions!$B$4,SUMPRODUCT($AF$527:$AF$654,$A$527:$A$654)/SUM($AF$527:$AF$654))</f>
        <v>0</v>
      </c>
      <c r="AI526" s="16"/>
    </row>
    <row r="527" customFormat="false" ht="23.85" hidden="true" customHeight="false" outlineLevel="0" collapsed="false">
      <c r="A527" s="6" t="n">
        <f aca="false">ROW()-ROW($A$527)+Assumptions!$B$4</f>
        <v>0</v>
      </c>
      <c r="B527" s="18" t="n">
        <f aca="false">MOD(QUOTIENT($A$527,Assumptions!$B$77),2)</f>
        <v>0</v>
      </c>
      <c r="C527" s="18" t="n">
        <f aca="false">MOD(QUOTIENT($A$527,Assumptions!$B$78),2)</f>
        <v>0</v>
      </c>
      <c r="D527" s="18" t="n">
        <f aca="false">MOD(QUOTIENT($A$527,Assumptions!$B$79),2)</f>
        <v>0</v>
      </c>
      <c r="E527" s="18" t="n">
        <f aca="false">MOD(QUOTIENT($A$527,Assumptions!$B$80),2)</f>
        <v>0</v>
      </c>
      <c r="F527" s="18" t="n">
        <f aca="false">MOD(QUOTIENT($A$527,Assumptions!$B$81),2)</f>
        <v>0</v>
      </c>
      <c r="G527" s="18" t="n">
        <f aca="false">MOD(QUOTIENT($A$527,Assumptions!$B$82),2)</f>
        <v>0</v>
      </c>
      <c r="H527" s="18" t="n">
        <f aca="false">MOD(QUOTIENT($A$527,Assumptions!$B$83),2)</f>
        <v>0</v>
      </c>
      <c r="I527" s="18" t="n">
        <f aca="false">IF($B$527=1,MIN(Assumptions!$B$67,MAX(Assumptions!$B$4,Assumptions!$B$27-(Assumptions!$B$4))),Assumptions!$B$4)</f>
        <v>0</v>
      </c>
      <c r="J527" s="18" t="n">
        <f aca="false">IF($C$527=1,MIN(Assumptions!$B$66,MAX(Assumptions!$B$4,Assumptions!$B$27-($I$527))),Assumptions!$B$4)</f>
        <v>0</v>
      </c>
      <c r="K527" s="18" t="n">
        <f aca="false">IF($D$527=1,MIN(Assumptions!$B$61,MAX(Assumptions!$B$4,Assumptions!$B$27-($I$527+$J$527))),Assumptions!$B$4)</f>
        <v>0</v>
      </c>
      <c r="L527" s="18" t="n">
        <f aca="false">IF($E$527=1,MIN(Assumptions!$B$56,MAX(Assumptions!$B$4,Assumptions!$B$27-($I$527+$J$527+$K$527))),Assumptions!$B$4)</f>
        <v>0</v>
      </c>
      <c r="M527" s="18" t="n">
        <f aca="false">IF($F$527=1,MIN(Assumptions!$B$51,MAX(Assumptions!$B$4,Assumptions!$B$27-($I$527+$J$527+$K$527+$L$527))),Assumptions!$B$4)</f>
        <v>0</v>
      </c>
      <c r="N527" s="18" t="n">
        <f aca="false">IF($G$527=1,MIN(Assumptions!$B$46,MAX(Assumptions!$B$4,Assumptions!$B$27-($I$527+$J$527+$K$527+$L$527+$M$527))),Assumptions!$B$4)</f>
        <v>0</v>
      </c>
      <c r="O527" s="18" t="n">
        <f aca="false">IF($H$527=1,MIN(Assumptions!$B$41,MAX(Assumptions!$B$4,Assumptions!$B$27-($I$527+$J$527+$K$527+$L$527+$M$527+$N$527))),Assumptions!$B$4)</f>
        <v>0</v>
      </c>
      <c r="P527" s="18" t="n">
        <f aca="false">$I$527+$J$527+$K$527+$L$527+$M$527+$N$527+$O$527</f>
        <v>0</v>
      </c>
      <c r="Q527" s="18" t="n">
        <f aca="false">MAX(Assumptions!$B$4,Assumptions!$B$27-$P$527)</f>
        <v>4000000000</v>
      </c>
      <c r="R527" s="18" t="n">
        <f aca="false">$J$120+$O$120+Assumptions!$B$20+IF($B$527=0,$D$120,Assumptions!$B$4)+IF($C$527=0,$AI$120,Assumptions!$B$4)+IF($D$527=0,$AF$120,Assumptions!$B$4)+IF($E$527=0,$AC$120,Assumptions!$B$4)+IF($F$527=0,$Z$120,Assumptions!$B$4)+IF($G$527=0,$W$120,Assumptions!$B$4)+IF($H$527=0,$T$120,Assumptions!$B$4)</f>
        <v>33344752.5358044</v>
      </c>
      <c r="S527" s="18" t="n">
        <f aca="false">IF($R$527&gt;Assumptions!$B$4,$Q$527/$R$527&gt;Assumptions!$B$13,FALSE())</f>
        <v>1</v>
      </c>
      <c r="T527" s="18" t="n">
        <f aca="false">IF($S$527,($Q$527+Assumptions!$B$14*Assumptions!$B$13)/($R$527+Assumptions!$B$14),IF($R$527&gt;Assumptions!$B$4,$Q$527/$R$527,Assumptions!$B$4))</f>
        <v>111.662090455277</v>
      </c>
      <c r="U527" s="18" t="n">
        <f aca="false">IF($B$527=1,$I$527,$D$120*$T$527)</f>
        <v>89024619.2604844</v>
      </c>
      <c r="V527" s="18" t="n">
        <f aca="false">IF($C$527=1,$J$527,$AI$120*$T$527)</f>
        <v>684859363.598838</v>
      </c>
      <c r="W527" s="18" t="n">
        <f aca="false">IF($D$527=1,$K$527,$AF$120*$T$527)</f>
        <v>193583135.009367</v>
      </c>
      <c r="X527" s="18" t="n">
        <f aca="false">IF($E$527=1,$L$527,$AC$120*$T$527)</f>
        <v>267989017.092664</v>
      </c>
      <c r="Y527" s="18" t="n">
        <f aca="false">IF($F$527=1,$M$527,$Z$120*$T$527)</f>
        <v>334986271.36583</v>
      </c>
      <c r="Z527" s="18" t="n">
        <f aca="false">IF($G$527=1,$N$527,$W$120*$T$527)</f>
        <v>558310452.276384</v>
      </c>
      <c r="AA527" s="18" t="n">
        <f aca="false">IF($H$527=1,$O$527,$T$120*$T$527)</f>
        <v>558310452.276384</v>
      </c>
      <c r="AB527" s="18" t="n">
        <f aca="false">($J$120+$O$120)*$T$527</f>
        <v>31322648.8843645</v>
      </c>
      <c r="AC527" s="18" t="n">
        <f aca="false">Assumptions!$B$20*$T$527</f>
        <v>1004958814.09749</v>
      </c>
      <c r="AD527" s="18" t="n">
        <f aca="false">IF($S$527,Assumptions!$B$14*($T$527-Assumptions!$B$13),Assumptions!$B$4)</f>
        <v>276655226.138192</v>
      </c>
      <c r="AE527" s="18" t="n">
        <f aca="false">$U$527+$V$527+$W$527+$X$527+$Y$527+$Z$527+$AA$527+$AB$527+$AC$527+$AD$527</f>
        <v>4000000000</v>
      </c>
      <c r="AF527" s="18" t="n">
        <f aca="false">IF(AND(IF($B$527=1,$U$527&gt;=INDEX($U$527:$U$654,1+$A$527-Assumptions!$B$77),$U$527&gt;INDEX($U$527:$U$654,1+$A$527+Assumptions!$B$77)),IF($C$527=1,$V$527&gt;=INDEX($V$527:$V$654,1+$A$527-Assumptions!$B$78),$V$527&gt;INDEX($V$527:$V$654,1+$A$527+Assumptions!$B$78)),IF($D$527=1,$W$527&gt;=INDEX($W$527:$W$654,1+$A$527-Assumptions!$B$79),$W$527&gt;INDEX($W$527:$W$654,1+$A$527+Assumptions!$B$79)),IF($E$527=1,$X$527&gt;=INDEX($X$527:$X$654,1+$A$527-Assumptions!$B$80),$X$527&gt;INDEX($X$527:$X$654,1+$A$527+Assumptions!$B$80)),IF($F$527=1,$Y$527&gt;=INDEX($Y$527:$Y$654,1+$A$527-Assumptions!$B$81),$Y$527&gt;INDEX($Y$527:$Y$654,1+$A$527+Assumptions!$B$81)),IF($G$527=1,$Z$527&gt;=INDEX($Z$527:$Z$654,1+$A$527-Assumptions!$B$82),$Z$527&gt;INDEX($Z$527:$Z$654,1+$A$527+Assumptions!$B$82)),IF($H$527=1,$AA$527&gt;=INDEX($AA$527:$AA$654,1+$A$527-Assumptions!$B$83),$AA$527&gt;INDEX($AA$527:$AA$654,1+$A$527+Assumptions!$B$83))),1,0)</f>
        <v>1</v>
      </c>
      <c r="AG527" s="16"/>
      <c r="AH527" s="16"/>
      <c r="AI527" s="16"/>
    </row>
    <row r="528" customFormat="false" ht="23.85" hidden="true" customHeight="false" outlineLevel="0" collapsed="false">
      <c r="A528" s="6" t="n">
        <f aca="false">ROW()-ROW($A$527)+Assumptions!$B$4</f>
        <v>1</v>
      </c>
      <c r="B528" s="18" t="n">
        <f aca="false">MOD(QUOTIENT($A$528,Assumptions!$B$77),2)</f>
        <v>0</v>
      </c>
      <c r="C528" s="18" t="n">
        <f aca="false">MOD(QUOTIENT($A$528,Assumptions!$B$78),2)</f>
        <v>0</v>
      </c>
      <c r="D528" s="18" t="n">
        <f aca="false">MOD(QUOTIENT($A$528,Assumptions!$B$79),2)</f>
        <v>0</v>
      </c>
      <c r="E528" s="18" t="n">
        <f aca="false">MOD(QUOTIENT($A$528,Assumptions!$B$80),2)</f>
        <v>0</v>
      </c>
      <c r="F528" s="18" t="n">
        <f aca="false">MOD(QUOTIENT($A$528,Assumptions!$B$81),2)</f>
        <v>0</v>
      </c>
      <c r="G528" s="18" t="n">
        <f aca="false">MOD(QUOTIENT($A$528,Assumptions!$B$82),2)</f>
        <v>0</v>
      </c>
      <c r="H528" s="18" t="n">
        <f aca="false">MOD(QUOTIENT($A$528,Assumptions!$B$83),2)</f>
        <v>1</v>
      </c>
      <c r="I528" s="18" t="n">
        <f aca="false">IF($B$528=1,MIN(Assumptions!$B$67,MAX(Assumptions!$B$4,Assumptions!$B$27-(Assumptions!$B$4))),Assumptions!$B$4)</f>
        <v>0</v>
      </c>
      <c r="J528" s="18" t="n">
        <f aca="false">IF($C$528=1,MIN(Assumptions!$B$66,MAX(Assumptions!$B$4,Assumptions!$B$27-($I$528))),Assumptions!$B$4)</f>
        <v>0</v>
      </c>
      <c r="K528" s="18" t="n">
        <f aca="false">IF($D$528=1,MIN(Assumptions!$B$61,MAX(Assumptions!$B$4,Assumptions!$B$27-($I$528+$J$528))),Assumptions!$B$4)</f>
        <v>0</v>
      </c>
      <c r="L528" s="18" t="n">
        <f aca="false">IF($E$528=1,MIN(Assumptions!$B$56,MAX(Assumptions!$B$4,Assumptions!$B$27-($I$528+$J$528+$K$528))),Assumptions!$B$4)</f>
        <v>0</v>
      </c>
      <c r="M528" s="18" t="n">
        <f aca="false">IF($F$528=1,MIN(Assumptions!$B$51,MAX(Assumptions!$B$4,Assumptions!$B$27-($I$528+$J$528+$K$528+$L$528))),Assumptions!$B$4)</f>
        <v>0</v>
      </c>
      <c r="N528" s="18" t="n">
        <f aca="false">IF($G$528=1,MIN(Assumptions!$B$46,MAX(Assumptions!$B$4,Assumptions!$B$27-($I$528+$J$528+$K$528+$L$528+$M$528))),Assumptions!$B$4)</f>
        <v>0</v>
      </c>
      <c r="O528" s="18" t="n">
        <f aca="false">IF($H$528=1,MIN(Assumptions!$B$41,MAX(Assumptions!$B$4,Assumptions!$B$27-($I$528+$J$528+$K$528+$L$528+$M$528+$N$528))),Assumptions!$B$4)</f>
        <v>5000000</v>
      </c>
      <c r="P528" s="18" t="n">
        <f aca="false">$I$528+$J$528+$K$528+$L$528+$M$528+$N$528+$O$528</f>
        <v>5000000</v>
      </c>
      <c r="Q528" s="18" t="n">
        <f aca="false">MAX(Assumptions!$B$4,Assumptions!$B$27-$P$528)</f>
        <v>3995000000</v>
      </c>
      <c r="R528" s="18" t="n">
        <f aca="false">$J$120+$O$120+Assumptions!$B$20+IF($B$528=0,$D$120,Assumptions!$B$4)+IF($C$528=0,$AI$120,Assumptions!$B$4)+IF($D$528=0,$AF$120,Assumptions!$B$4)+IF($E$528=0,$AC$120,Assumptions!$B$4)+IF($F$528=0,$Z$120,Assumptions!$B$4)+IF($G$528=0,$W$120,Assumptions!$B$4)+IF($H$528=0,$T$120,Assumptions!$B$4)</f>
        <v>28344752.5358044</v>
      </c>
      <c r="S528" s="18" t="n">
        <f aca="false">IF($R$528&gt;Assumptions!$B$4,$Q$528/$R$528&gt;Assumptions!$B$13,FALSE())</f>
        <v>1</v>
      </c>
      <c r="T528" s="18" t="n">
        <f aca="false">IF($S$528,($Q$528+Assumptions!$B$14*Assumptions!$B$13)/($R$528+Assumptions!$B$14),IF($R$528&gt;Assumptions!$B$4,$Q$528/$R$528,Assumptions!$B$4))</f>
        <v>129.600650722023</v>
      </c>
      <c r="U528" s="18" t="n">
        <f aca="false">IF($B$528=1,$I$528,$D$120*$T$528)</f>
        <v>103326460.56864</v>
      </c>
      <c r="V528" s="18" t="n">
        <f aca="false">IF($C$528=1,$J$528,$AI$120*$T$528)</f>
        <v>794882299.029045</v>
      </c>
      <c r="W528" s="18" t="n">
        <f aca="false">IF($D$528=1,$K$528,$AF$120*$T$528)</f>
        <v>224682344.417254</v>
      </c>
      <c r="X528" s="18" t="n">
        <f aca="false">IF($E$528=1,$L$528,$AC$120*$T$528)</f>
        <v>311041561.732854</v>
      </c>
      <c r="Y528" s="18" t="n">
        <f aca="false">IF($F$528=1,$M$528,$Z$120*$T$528)</f>
        <v>388801952.166068</v>
      </c>
      <c r="Z528" s="18" t="n">
        <f aca="false">IF($G$528=1,$N$528,$W$120*$T$528)</f>
        <v>648003253.610112</v>
      </c>
      <c r="AA528" s="18" t="n">
        <f aca="false">IF($H$528=1,$O$528,$T$120*$T$528)</f>
        <v>5000000</v>
      </c>
      <c r="AB528" s="18" t="n">
        <f aca="false">($J$120+$O$120)*$T$528</f>
        <v>36354645.1727676</v>
      </c>
      <c r="AC528" s="18" t="n">
        <f aca="false">Assumptions!$B$20*$T$528</f>
        <v>1166405856.4982</v>
      </c>
      <c r="AD528" s="18" t="n">
        <f aca="false">IF($S$528,Assumptions!$B$14*($T$528-Assumptions!$B$13),Assumptions!$B$4)</f>
        <v>321501626.805056</v>
      </c>
      <c r="AE528" s="18" t="n">
        <f aca="false">$U$528+$V$528+$W$528+$X$528+$Y$528+$Z$528+$AA$528+$AB$528+$AC$528+$AD$528</f>
        <v>4000000000</v>
      </c>
      <c r="AF528" s="18" t="n">
        <f aca="false">IF(AND(IF($B$528=1,$U$528&gt;=INDEX($U$527:$U$654,1+$A$528-Assumptions!$B$77),$U$528&gt;INDEX($U$527:$U$654,1+$A$528+Assumptions!$B$77)),IF($C$528=1,$V$528&gt;=INDEX($V$527:$V$654,1+$A$528-Assumptions!$B$78),$V$528&gt;INDEX($V$527:$V$654,1+$A$528+Assumptions!$B$78)),IF($D$528=1,$W$528&gt;=INDEX($W$527:$W$654,1+$A$528-Assumptions!$B$79),$W$528&gt;INDEX($W$527:$W$654,1+$A$528+Assumptions!$B$79)),IF($E$528=1,$X$528&gt;=INDEX($X$527:$X$654,1+$A$528-Assumptions!$B$80),$X$528&gt;INDEX($X$527:$X$654,1+$A$528+Assumptions!$B$80)),IF($F$528=1,$Y$528&gt;=INDEX($Y$527:$Y$654,1+$A$528-Assumptions!$B$81),$Y$528&gt;INDEX($Y$527:$Y$654,1+$A$528+Assumptions!$B$81)),IF($G$528=1,$Z$528&gt;=INDEX($Z$527:$Z$654,1+$A$528-Assumptions!$B$82),$Z$528&gt;INDEX($Z$527:$Z$654,1+$A$528+Assumptions!$B$82)),IF($H$528=1,$AA$528&gt;=INDEX($AA$527:$AA$654,1+$A$528-Assumptions!$B$83),$AA$528&gt;INDEX($AA$527:$AA$654,1+$A$528+Assumptions!$B$83))),1,0)</f>
        <v>0</v>
      </c>
      <c r="AG528" s="16"/>
      <c r="AH528" s="16"/>
      <c r="AI528" s="16"/>
    </row>
    <row r="529" customFormat="false" ht="23.85" hidden="true" customHeight="false" outlineLevel="0" collapsed="false">
      <c r="A529" s="6" t="n">
        <f aca="false">ROW()-ROW($A$527)+Assumptions!$B$4</f>
        <v>2</v>
      </c>
      <c r="B529" s="18" t="n">
        <f aca="false">MOD(QUOTIENT($A$529,Assumptions!$B$77),2)</f>
        <v>0</v>
      </c>
      <c r="C529" s="18" t="n">
        <f aca="false">MOD(QUOTIENT($A$529,Assumptions!$B$78),2)</f>
        <v>0</v>
      </c>
      <c r="D529" s="18" t="n">
        <f aca="false">MOD(QUOTIENT($A$529,Assumptions!$B$79),2)</f>
        <v>0</v>
      </c>
      <c r="E529" s="18" t="n">
        <f aca="false">MOD(QUOTIENT($A$529,Assumptions!$B$80),2)</f>
        <v>0</v>
      </c>
      <c r="F529" s="18" t="n">
        <f aca="false">MOD(QUOTIENT($A$529,Assumptions!$B$81),2)</f>
        <v>0</v>
      </c>
      <c r="G529" s="18" t="n">
        <f aca="false">MOD(QUOTIENT($A$529,Assumptions!$B$82),2)</f>
        <v>1</v>
      </c>
      <c r="H529" s="18" t="n">
        <f aca="false">MOD(QUOTIENT($A$529,Assumptions!$B$83),2)</f>
        <v>0</v>
      </c>
      <c r="I529" s="18" t="n">
        <f aca="false">IF($B$529=1,MIN(Assumptions!$B$67,MAX(Assumptions!$B$4,Assumptions!$B$27-(Assumptions!$B$4))),Assumptions!$B$4)</f>
        <v>0</v>
      </c>
      <c r="J529" s="18" t="n">
        <f aca="false">IF($C$529=1,MIN(Assumptions!$B$66,MAX(Assumptions!$B$4,Assumptions!$B$27-($I$529))),Assumptions!$B$4)</f>
        <v>0</v>
      </c>
      <c r="K529" s="18" t="n">
        <f aca="false">IF($D$529=1,MIN(Assumptions!$B$61,MAX(Assumptions!$B$4,Assumptions!$B$27-($I$529+$J$529))),Assumptions!$B$4)</f>
        <v>0</v>
      </c>
      <c r="L529" s="18" t="n">
        <f aca="false">IF($E$529=1,MIN(Assumptions!$B$56,MAX(Assumptions!$B$4,Assumptions!$B$27-($I$529+$J$529+$K$529))),Assumptions!$B$4)</f>
        <v>0</v>
      </c>
      <c r="M529" s="18" t="n">
        <f aca="false">IF($F$529=1,MIN(Assumptions!$B$51,MAX(Assumptions!$B$4,Assumptions!$B$27-($I$529+$J$529+$K$529+$L$529))),Assumptions!$B$4)</f>
        <v>0</v>
      </c>
      <c r="N529" s="18" t="n">
        <f aca="false">IF($G$529=1,MIN(Assumptions!$B$46,MAX(Assumptions!$B$4,Assumptions!$B$27-($I$529+$J$529+$K$529+$L$529+$M$529))),Assumptions!$B$4)</f>
        <v>15000000</v>
      </c>
      <c r="O529" s="18" t="n">
        <f aca="false">IF($H$529=1,MIN(Assumptions!$B$41,MAX(Assumptions!$B$4,Assumptions!$B$27-($I$529+$J$529+$K$529+$L$529+$M$529+$N$529))),Assumptions!$B$4)</f>
        <v>0</v>
      </c>
      <c r="P529" s="18" t="n">
        <f aca="false">$I$529+$J$529+$K$529+$L$529+$M$529+$N$529+$O$529</f>
        <v>15000000</v>
      </c>
      <c r="Q529" s="18" t="n">
        <f aca="false">MAX(Assumptions!$B$4,Assumptions!$B$27-$P$529)</f>
        <v>3985000000</v>
      </c>
      <c r="R529" s="18" t="n">
        <f aca="false">$J$120+$O$120+Assumptions!$B$20+IF($B$529=0,$D$120,Assumptions!$B$4)+IF($C$529=0,$AI$120,Assumptions!$B$4)+IF($D$529=0,$AF$120,Assumptions!$B$4)+IF($E$529=0,$AC$120,Assumptions!$B$4)+IF($F$529=0,$Z$120,Assumptions!$B$4)+IF($G$529=0,$W$120,Assumptions!$B$4)+IF($H$529=0,$T$120,Assumptions!$B$4)</f>
        <v>28344752.5358044</v>
      </c>
      <c r="S529" s="18" t="n">
        <f aca="false">IF($R$529&gt;Assumptions!$B$4,$Q$529/$R$529&gt;Assumptions!$B$13,FALSE())</f>
        <v>1</v>
      </c>
      <c r="T529" s="18" t="n">
        <f aca="false">IF($S$529,($Q$529+Assumptions!$B$14*Assumptions!$B$13)/($R$529+Assumptions!$B$14),IF($R$529&gt;Assumptions!$B$4,$Q$529/$R$529,Assumptions!$B$4))</f>
        <v>129.276446467558</v>
      </c>
      <c r="U529" s="18" t="n">
        <f aca="false">IF($B$529=1,$I$529,$D$120*$T$529)</f>
        <v>103067982.868656</v>
      </c>
      <c r="V529" s="18" t="n">
        <f aca="false">IF($C$529=1,$J$529,$AI$120*$T$529)</f>
        <v>792893850.501143</v>
      </c>
      <c r="W529" s="18" t="n">
        <f aca="false">IF($D$529=1,$K$529,$AF$120*$T$529)</f>
        <v>224120287.270494</v>
      </c>
      <c r="X529" s="18" t="n">
        <f aca="false">IF($E$529=1,$L$529,$AC$120*$T$529)</f>
        <v>310263471.52214</v>
      </c>
      <c r="Y529" s="18" t="n">
        <f aca="false">IF($F$529=1,$M$529,$Z$120*$T$529)</f>
        <v>387829339.402675</v>
      </c>
      <c r="Z529" s="18" t="n">
        <f aca="false">IF($G$529=1,$N$529,$W$120*$T$529)</f>
        <v>15000000</v>
      </c>
      <c r="AA529" s="18" t="n">
        <f aca="false">IF($H$529=1,$O$529,$T$120*$T$529)</f>
        <v>646382232.337792</v>
      </c>
      <c r="AB529" s="18" t="n">
        <f aca="false">($J$120+$O$120)*$T$529</f>
        <v>36263701.7201779</v>
      </c>
      <c r="AC529" s="18" t="n">
        <f aca="false">Assumptions!$B$20*$T$529</f>
        <v>1163488018.20803</v>
      </c>
      <c r="AD529" s="18" t="n">
        <f aca="false">IF($S$529,Assumptions!$B$14*($T$529-Assumptions!$B$13),Assumptions!$B$4)</f>
        <v>320691116.168896</v>
      </c>
      <c r="AE529" s="18" t="n">
        <f aca="false">$U$529+$V$529+$W$529+$X$529+$Y$529+$Z$529+$AA$529+$AB$529+$AC$529+$AD$529</f>
        <v>4000000000</v>
      </c>
      <c r="AF529" s="18" t="n">
        <f aca="false">IF(AND(IF($B$529=1,$U$529&gt;=INDEX($U$527:$U$654,1+$A$529-Assumptions!$B$77),$U$529&gt;INDEX($U$527:$U$654,1+$A$529+Assumptions!$B$77)),IF($C$529=1,$V$529&gt;=INDEX($V$527:$V$654,1+$A$529-Assumptions!$B$78),$V$529&gt;INDEX($V$527:$V$654,1+$A$529+Assumptions!$B$78)),IF($D$529=1,$W$529&gt;=INDEX($W$527:$W$654,1+$A$529-Assumptions!$B$79),$W$529&gt;INDEX($W$527:$W$654,1+$A$529+Assumptions!$B$79)),IF($E$529=1,$X$529&gt;=INDEX($X$527:$X$654,1+$A$529-Assumptions!$B$80),$X$529&gt;INDEX($X$527:$X$654,1+$A$529+Assumptions!$B$80)),IF($F$529=1,$Y$529&gt;=INDEX($Y$527:$Y$654,1+$A$529-Assumptions!$B$81),$Y$529&gt;INDEX($Y$527:$Y$654,1+$A$529+Assumptions!$B$81)),IF($G$529=1,$Z$529&gt;=INDEX($Z$527:$Z$654,1+$A$529-Assumptions!$B$82),$Z$529&gt;INDEX($Z$527:$Z$654,1+$A$529+Assumptions!$B$82)),IF($H$529=1,$AA$529&gt;=INDEX($AA$527:$AA$654,1+$A$529-Assumptions!$B$83),$AA$529&gt;INDEX($AA$527:$AA$654,1+$A$529+Assumptions!$B$83))),1,0)</f>
        <v>0</v>
      </c>
      <c r="AG529" s="16"/>
      <c r="AH529" s="16"/>
      <c r="AI529" s="16"/>
    </row>
    <row r="530" customFormat="false" ht="23.85" hidden="true" customHeight="false" outlineLevel="0" collapsed="false">
      <c r="A530" s="6" t="n">
        <f aca="false">ROW()-ROW($A$527)+Assumptions!$B$4</f>
        <v>3</v>
      </c>
      <c r="B530" s="18" t="n">
        <f aca="false">MOD(QUOTIENT($A$530,Assumptions!$B$77),2)</f>
        <v>0</v>
      </c>
      <c r="C530" s="18" t="n">
        <f aca="false">MOD(QUOTIENT($A$530,Assumptions!$B$78),2)</f>
        <v>0</v>
      </c>
      <c r="D530" s="18" t="n">
        <f aca="false">MOD(QUOTIENT($A$530,Assumptions!$B$79),2)</f>
        <v>0</v>
      </c>
      <c r="E530" s="18" t="n">
        <f aca="false">MOD(QUOTIENT($A$530,Assumptions!$B$80),2)</f>
        <v>0</v>
      </c>
      <c r="F530" s="18" t="n">
        <f aca="false">MOD(QUOTIENT($A$530,Assumptions!$B$81),2)</f>
        <v>0</v>
      </c>
      <c r="G530" s="18" t="n">
        <f aca="false">MOD(QUOTIENT($A$530,Assumptions!$B$82),2)</f>
        <v>1</v>
      </c>
      <c r="H530" s="18" t="n">
        <f aca="false">MOD(QUOTIENT($A$530,Assumptions!$B$83),2)</f>
        <v>1</v>
      </c>
      <c r="I530" s="18" t="n">
        <f aca="false">IF($B$530=1,MIN(Assumptions!$B$67,MAX(Assumptions!$B$4,Assumptions!$B$27-(Assumptions!$B$4))),Assumptions!$B$4)</f>
        <v>0</v>
      </c>
      <c r="J530" s="18" t="n">
        <f aca="false">IF($C$530=1,MIN(Assumptions!$B$66,MAX(Assumptions!$B$4,Assumptions!$B$27-($I$530))),Assumptions!$B$4)</f>
        <v>0</v>
      </c>
      <c r="K530" s="18" t="n">
        <f aca="false">IF($D$530=1,MIN(Assumptions!$B$61,MAX(Assumptions!$B$4,Assumptions!$B$27-($I$530+$J$530))),Assumptions!$B$4)</f>
        <v>0</v>
      </c>
      <c r="L530" s="18" t="n">
        <f aca="false">IF($E$530=1,MIN(Assumptions!$B$56,MAX(Assumptions!$B$4,Assumptions!$B$27-($I$530+$J$530+$K$530))),Assumptions!$B$4)</f>
        <v>0</v>
      </c>
      <c r="M530" s="18" t="n">
        <f aca="false">IF($F$530=1,MIN(Assumptions!$B$51,MAX(Assumptions!$B$4,Assumptions!$B$27-($I$530+$J$530+$K$530+$L$530))),Assumptions!$B$4)</f>
        <v>0</v>
      </c>
      <c r="N530" s="18" t="n">
        <f aca="false">IF($G$530=1,MIN(Assumptions!$B$46,MAX(Assumptions!$B$4,Assumptions!$B$27-($I$530+$J$530+$K$530+$L$530+$M$530))),Assumptions!$B$4)</f>
        <v>15000000</v>
      </c>
      <c r="O530" s="18" t="n">
        <f aca="false">IF($H$530=1,MIN(Assumptions!$B$41,MAX(Assumptions!$B$4,Assumptions!$B$27-($I$530+$J$530+$K$530+$L$530+$M$530+$N$530))),Assumptions!$B$4)</f>
        <v>5000000</v>
      </c>
      <c r="P530" s="18" t="n">
        <f aca="false">$I$530+$J$530+$K$530+$L$530+$M$530+$N$530+$O$530</f>
        <v>20000000</v>
      </c>
      <c r="Q530" s="18" t="n">
        <f aca="false">MAX(Assumptions!$B$4,Assumptions!$B$27-$P$530)</f>
        <v>3980000000</v>
      </c>
      <c r="R530" s="18" t="n">
        <f aca="false">$J$120+$O$120+Assumptions!$B$20+IF($B$530=0,$D$120,Assumptions!$B$4)+IF($C$530=0,$AI$120,Assumptions!$B$4)+IF($D$530=0,$AF$120,Assumptions!$B$4)+IF($E$530=0,$AC$120,Assumptions!$B$4)+IF($F$530=0,$Z$120,Assumptions!$B$4)+IF($G$530=0,$W$120,Assumptions!$B$4)+IF($H$530=0,$T$120,Assumptions!$B$4)</f>
        <v>23344752.5358044</v>
      </c>
      <c r="S530" s="18" t="n">
        <f aca="false">IF($R$530&gt;Assumptions!$B$4,$Q$530/$R$530&gt;Assumptions!$B$13,FALSE())</f>
        <v>1</v>
      </c>
      <c r="T530" s="18" t="n">
        <f aca="false">IF($S$530,($Q$530+Assumptions!$B$14*Assumptions!$B$13)/($R$530+Assumptions!$B$14),IF($R$530&gt;Assumptions!$B$4,$Q$530/$R$530,Assumptions!$B$4))</f>
        <v>154.093175954492</v>
      </c>
      <c r="U530" s="18" t="n">
        <f aca="false">IF($B$530=1,$I$530,$D$120*$T$530)</f>
        <v>122853568.870644</v>
      </c>
      <c r="V530" s="18" t="n">
        <f aca="false">IF($C$530=1,$J$530,$AI$120*$T$530)</f>
        <v>945102800.680461</v>
      </c>
      <c r="W530" s="18" t="n">
        <f aca="false">IF($D$530=1,$K$530,$AF$120*$T$530)</f>
        <v>267143844.103187</v>
      </c>
      <c r="X530" s="18" t="n">
        <f aca="false">IF($E$530=1,$L$530,$AC$120*$T$530)</f>
        <v>369823622.29078</v>
      </c>
      <c r="Y530" s="18" t="n">
        <f aca="false">IF($F$530=1,$M$530,$Z$120*$T$530)</f>
        <v>462279527.863475</v>
      </c>
      <c r="Z530" s="18" t="n">
        <f aca="false">IF($G$530=1,$N$530,$W$120*$T$530)</f>
        <v>15000000</v>
      </c>
      <c r="AA530" s="18" t="n">
        <f aca="false">IF($H$530=1,$O$530,$T$120*$T$530)</f>
        <v>5000000</v>
      </c>
      <c r="AB530" s="18" t="n">
        <f aca="false">($J$120+$O$120)*$T$530</f>
        <v>43225112.7147965</v>
      </c>
      <c r="AC530" s="18" t="n">
        <f aca="false">Assumptions!$B$20*$T$530</f>
        <v>1386838583.59043</v>
      </c>
      <c r="AD530" s="18" t="n">
        <f aca="false">IF($S$530,Assumptions!$B$14*($T$530-Assumptions!$B$13),Assumptions!$B$4)</f>
        <v>382732939.886229</v>
      </c>
      <c r="AE530" s="18" t="n">
        <f aca="false">$U$530+$V$530+$W$530+$X$530+$Y$530+$Z$530+$AA$530+$AB$530+$AC$530+$AD$530</f>
        <v>4000000000</v>
      </c>
      <c r="AF530" s="18" t="n">
        <f aca="false">IF(AND(IF($B$530=1,$U$530&gt;=INDEX($U$527:$U$654,1+$A$530-Assumptions!$B$77),$U$530&gt;INDEX($U$527:$U$654,1+$A$530+Assumptions!$B$77)),IF($C$530=1,$V$530&gt;=INDEX($V$527:$V$654,1+$A$530-Assumptions!$B$78),$V$530&gt;INDEX($V$527:$V$654,1+$A$530+Assumptions!$B$78)),IF($D$530=1,$W$530&gt;=INDEX($W$527:$W$654,1+$A$530-Assumptions!$B$79),$W$530&gt;INDEX($W$527:$W$654,1+$A$530+Assumptions!$B$79)),IF($E$530=1,$X$530&gt;=INDEX($X$527:$X$654,1+$A$530-Assumptions!$B$80),$X$530&gt;INDEX($X$527:$X$654,1+$A$530+Assumptions!$B$80)),IF($F$530=1,$Y$530&gt;=INDEX($Y$527:$Y$654,1+$A$530-Assumptions!$B$81),$Y$530&gt;INDEX($Y$527:$Y$654,1+$A$530+Assumptions!$B$81)),IF($G$530=1,$Z$530&gt;=INDEX($Z$527:$Z$654,1+$A$530-Assumptions!$B$82),$Z$530&gt;INDEX($Z$527:$Z$654,1+$A$530+Assumptions!$B$82)),IF($H$530=1,$AA$530&gt;=INDEX($AA$527:$AA$654,1+$A$530-Assumptions!$B$83),$AA$530&gt;INDEX($AA$527:$AA$654,1+$A$530+Assumptions!$B$83))),1,0)</f>
        <v>0</v>
      </c>
      <c r="AG530" s="16"/>
      <c r="AH530" s="16"/>
      <c r="AI530" s="16"/>
    </row>
    <row r="531" customFormat="false" ht="23.85" hidden="true" customHeight="false" outlineLevel="0" collapsed="false">
      <c r="A531" s="6" t="n">
        <f aca="false">ROW()-ROW($A$527)+Assumptions!$B$4</f>
        <v>4</v>
      </c>
      <c r="B531" s="18" t="n">
        <f aca="false">MOD(QUOTIENT($A$531,Assumptions!$B$77),2)</f>
        <v>0</v>
      </c>
      <c r="C531" s="18" t="n">
        <f aca="false">MOD(QUOTIENT($A$531,Assumptions!$B$78),2)</f>
        <v>0</v>
      </c>
      <c r="D531" s="18" t="n">
        <f aca="false">MOD(QUOTIENT($A$531,Assumptions!$B$79),2)</f>
        <v>0</v>
      </c>
      <c r="E531" s="18" t="n">
        <f aca="false">MOD(QUOTIENT($A$531,Assumptions!$B$80),2)</f>
        <v>0</v>
      </c>
      <c r="F531" s="18" t="n">
        <f aca="false">MOD(QUOTIENT($A$531,Assumptions!$B$81),2)</f>
        <v>1</v>
      </c>
      <c r="G531" s="18" t="n">
        <f aca="false">MOD(QUOTIENT($A$531,Assumptions!$B$82),2)</f>
        <v>0</v>
      </c>
      <c r="H531" s="18" t="n">
        <f aca="false">MOD(QUOTIENT($A$531,Assumptions!$B$83),2)</f>
        <v>0</v>
      </c>
      <c r="I531" s="18" t="n">
        <f aca="false">IF($B$531=1,MIN(Assumptions!$B$67,MAX(Assumptions!$B$4,Assumptions!$B$27-(Assumptions!$B$4))),Assumptions!$B$4)</f>
        <v>0</v>
      </c>
      <c r="J531" s="18" t="n">
        <f aca="false">IF($C$531=1,MIN(Assumptions!$B$66,MAX(Assumptions!$B$4,Assumptions!$B$27-($I$531))),Assumptions!$B$4)</f>
        <v>0</v>
      </c>
      <c r="K531" s="18" t="n">
        <f aca="false">IF($D$531=1,MIN(Assumptions!$B$61,MAX(Assumptions!$B$4,Assumptions!$B$27-($I$531+$J$531))),Assumptions!$B$4)</f>
        <v>0</v>
      </c>
      <c r="L531" s="18" t="n">
        <f aca="false">IF($E$531=1,MIN(Assumptions!$B$56,MAX(Assumptions!$B$4,Assumptions!$B$27-($I$531+$J$531+$K$531))),Assumptions!$B$4)</f>
        <v>0</v>
      </c>
      <c r="M531" s="18" t="n">
        <f aca="false">IF($F$531=1,MIN(Assumptions!$B$51,MAX(Assumptions!$B$4,Assumptions!$B$27-($I$531+$J$531+$K$531+$L$531))),Assumptions!$B$4)</f>
        <v>30000000</v>
      </c>
      <c r="N531" s="18" t="n">
        <f aca="false">IF($G$531=1,MIN(Assumptions!$B$46,MAX(Assumptions!$B$4,Assumptions!$B$27-($I$531+$J$531+$K$531+$L$531+$M$531))),Assumptions!$B$4)</f>
        <v>0</v>
      </c>
      <c r="O531" s="18" t="n">
        <f aca="false">IF($H$531=1,MIN(Assumptions!$B$41,MAX(Assumptions!$B$4,Assumptions!$B$27-($I$531+$J$531+$K$531+$L$531+$M$531+$N$531))),Assumptions!$B$4)</f>
        <v>0</v>
      </c>
      <c r="P531" s="18" t="n">
        <f aca="false">$I$531+$J$531+$K$531+$L$531+$M$531+$N$531+$O$531</f>
        <v>30000000</v>
      </c>
      <c r="Q531" s="18" t="n">
        <f aca="false">MAX(Assumptions!$B$4,Assumptions!$B$27-$P$531)</f>
        <v>3970000000</v>
      </c>
      <c r="R531" s="18" t="n">
        <f aca="false">$J$120+$O$120+Assumptions!$B$20+IF($B$531=0,$D$120,Assumptions!$B$4)+IF($C$531=0,$AI$120,Assumptions!$B$4)+IF($D$531=0,$AF$120,Assumptions!$B$4)+IF($E$531=0,$AC$120,Assumptions!$B$4)+IF($F$531=0,$Z$120,Assumptions!$B$4)+IF($G$531=0,$W$120,Assumptions!$B$4)+IF($H$531=0,$T$120,Assumptions!$B$4)</f>
        <v>30344752.5358044</v>
      </c>
      <c r="S531" s="18" t="n">
        <f aca="false">IF($R$531&gt;Assumptions!$B$4,$Q$531/$R$531&gt;Assumptions!$B$13,FALSE())</f>
        <v>1</v>
      </c>
      <c r="T531" s="18" t="n">
        <f aca="false">IF($S$531,($Q$531+Assumptions!$B$14*Assumptions!$B$13)/($R$531+Assumptions!$B$14),IF($R$531&gt;Assumptions!$B$4,$Q$531/$R$531,Assumptions!$B$4))</f>
        <v>120.947782927259</v>
      </c>
      <c r="U531" s="18" t="n">
        <f aca="false">IF($B$531=1,$I$531,$D$120*$T$531)</f>
        <v>96427805.3688372</v>
      </c>
      <c r="V531" s="18" t="n">
        <f aca="false">IF($C$531=1,$J$531,$AI$120*$T$531)</f>
        <v>741811489.526332</v>
      </c>
      <c r="W531" s="18" t="n">
        <f aca="false">IF($D$531=1,$K$531,$AF$120*$T$531)</f>
        <v>209681288.394549</v>
      </c>
      <c r="X531" s="18" t="n">
        <f aca="false">IF($E$531=1,$L$531,$AC$120*$T$531)</f>
        <v>290274679.025421</v>
      </c>
      <c r="Y531" s="18" t="n">
        <f aca="false">IF($F$531=1,$M$531,$Z$120*$T$531)</f>
        <v>30000000</v>
      </c>
      <c r="Z531" s="18" t="n">
        <f aca="false">IF($G$531=1,$N$531,$W$120*$T$531)</f>
        <v>604738914.636294</v>
      </c>
      <c r="AA531" s="18" t="n">
        <f aca="false">IF($H$531=1,$O$531,$T$120*$T$531)</f>
        <v>604738914.636294</v>
      </c>
      <c r="AB531" s="18" t="n">
        <f aca="false">($J$120+$O$120)*$T$531</f>
        <v>33927404.7487962</v>
      </c>
      <c r="AC531" s="18" t="n">
        <f aca="false">Assumptions!$B$20*$T$531</f>
        <v>1088530046.34533</v>
      </c>
      <c r="AD531" s="18" t="n">
        <f aca="false">IF($S$531,Assumptions!$B$14*($T$531-Assumptions!$B$13),Assumptions!$B$4)</f>
        <v>299869457.318147</v>
      </c>
      <c r="AE531" s="18" t="n">
        <f aca="false">$U$531+$V$531+$W$531+$X$531+$Y$531+$Z$531+$AA$531+$AB$531+$AC$531+$AD$531</f>
        <v>4000000000</v>
      </c>
      <c r="AF531" s="18" t="n">
        <f aca="false">IF(AND(IF($B$531=1,$U$531&gt;=INDEX($U$527:$U$654,1+$A$531-Assumptions!$B$77),$U$531&gt;INDEX($U$527:$U$654,1+$A$531+Assumptions!$B$77)),IF($C$531=1,$V$531&gt;=INDEX($V$527:$V$654,1+$A$531-Assumptions!$B$78),$V$531&gt;INDEX($V$527:$V$654,1+$A$531+Assumptions!$B$78)),IF($D$531=1,$W$531&gt;=INDEX($W$527:$W$654,1+$A$531-Assumptions!$B$79),$W$531&gt;INDEX($W$527:$W$654,1+$A$531+Assumptions!$B$79)),IF($E$531=1,$X$531&gt;=INDEX($X$527:$X$654,1+$A$531-Assumptions!$B$80),$X$531&gt;INDEX($X$527:$X$654,1+$A$531+Assumptions!$B$80)),IF($F$531=1,$Y$531&gt;=INDEX($Y$527:$Y$654,1+$A$531-Assumptions!$B$81),$Y$531&gt;INDEX($Y$527:$Y$654,1+$A$531+Assumptions!$B$81)),IF($G$531=1,$Z$531&gt;=INDEX($Z$527:$Z$654,1+$A$531-Assumptions!$B$82),$Z$531&gt;INDEX($Z$527:$Z$654,1+$A$531+Assumptions!$B$82)),IF($H$531=1,$AA$531&gt;=INDEX($AA$527:$AA$654,1+$A$531-Assumptions!$B$83),$AA$531&gt;INDEX($AA$527:$AA$654,1+$A$531+Assumptions!$B$83))),1,0)</f>
        <v>0</v>
      </c>
      <c r="AG531" s="16"/>
      <c r="AH531" s="16"/>
      <c r="AI531" s="16"/>
    </row>
    <row r="532" customFormat="false" ht="23.85" hidden="true" customHeight="false" outlineLevel="0" collapsed="false">
      <c r="A532" s="6" t="n">
        <f aca="false">ROW()-ROW($A$527)+Assumptions!$B$4</f>
        <v>5</v>
      </c>
      <c r="B532" s="18" t="n">
        <f aca="false">MOD(QUOTIENT($A$532,Assumptions!$B$77),2)</f>
        <v>0</v>
      </c>
      <c r="C532" s="18" t="n">
        <f aca="false">MOD(QUOTIENT($A$532,Assumptions!$B$78),2)</f>
        <v>0</v>
      </c>
      <c r="D532" s="18" t="n">
        <f aca="false">MOD(QUOTIENT($A$532,Assumptions!$B$79),2)</f>
        <v>0</v>
      </c>
      <c r="E532" s="18" t="n">
        <f aca="false">MOD(QUOTIENT($A$532,Assumptions!$B$80),2)</f>
        <v>0</v>
      </c>
      <c r="F532" s="18" t="n">
        <f aca="false">MOD(QUOTIENT($A$532,Assumptions!$B$81),2)</f>
        <v>1</v>
      </c>
      <c r="G532" s="18" t="n">
        <f aca="false">MOD(QUOTIENT($A$532,Assumptions!$B$82),2)</f>
        <v>0</v>
      </c>
      <c r="H532" s="18" t="n">
        <f aca="false">MOD(QUOTIENT($A$532,Assumptions!$B$83),2)</f>
        <v>1</v>
      </c>
      <c r="I532" s="18" t="n">
        <f aca="false">IF($B$532=1,MIN(Assumptions!$B$67,MAX(Assumptions!$B$4,Assumptions!$B$27-(Assumptions!$B$4))),Assumptions!$B$4)</f>
        <v>0</v>
      </c>
      <c r="J532" s="18" t="n">
        <f aca="false">IF($C$532=1,MIN(Assumptions!$B$66,MAX(Assumptions!$B$4,Assumptions!$B$27-($I$532))),Assumptions!$B$4)</f>
        <v>0</v>
      </c>
      <c r="K532" s="18" t="n">
        <f aca="false">IF($D$532=1,MIN(Assumptions!$B$61,MAX(Assumptions!$B$4,Assumptions!$B$27-($I$532+$J$532))),Assumptions!$B$4)</f>
        <v>0</v>
      </c>
      <c r="L532" s="18" t="n">
        <f aca="false">IF($E$532=1,MIN(Assumptions!$B$56,MAX(Assumptions!$B$4,Assumptions!$B$27-($I$532+$J$532+$K$532))),Assumptions!$B$4)</f>
        <v>0</v>
      </c>
      <c r="M532" s="18" t="n">
        <f aca="false">IF($F$532=1,MIN(Assumptions!$B$51,MAX(Assumptions!$B$4,Assumptions!$B$27-($I$532+$J$532+$K$532+$L$532))),Assumptions!$B$4)</f>
        <v>30000000</v>
      </c>
      <c r="N532" s="18" t="n">
        <f aca="false">IF($G$532=1,MIN(Assumptions!$B$46,MAX(Assumptions!$B$4,Assumptions!$B$27-($I$532+$J$532+$K$532+$L$532+$M$532))),Assumptions!$B$4)</f>
        <v>0</v>
      </c>
      <c r="O532" s="18" t="n">
        <f aca="false">IF($H$532=1,MIN(Assumptions!$B$41,MAX(Assumptions!$B$4,Assumptions!$B$27-($I$532+$J$532+$K$532+$L$532+$M$532+$N$532))),Assumptions!$B$4)</f>
        <v>5000000</v>
      </c>
      <c r="P532" s="18" t="n">
        <f aca="false">$I$532+$J$532+$K$532+$L$532+$M$532+$N$532+$O$532</f>
        <v>35000000</v>
      </c>
      <c r="Q532" s="18" t="n">
        <f aca="false">MAX(Assumptions!$B$4,Assumptions!$B$27-$P$532)</f>
        <v>3965000000</v>
      </c>
      <c r="R532" s="18" t="n">
        <f aca="false">$J$120+$O$120+Assumptions!$B$20+IF($B$532=0,$D$120,Assumptions!$B$4)+IF($C$532=0,$AI$120,Assumptions!$B$4)+IF($D$532=0,$AF$120,Assumptions!$B$4)+IF($E$532=0,$AC$120,Assumptions!$B$4)+IF($F$532=0,$Z$120,Assumptions!$B$4)+IF($G$532=0,$W$120,Assumptions!$B$4)+IF($H$532=0,$T$120,Assumptions!$B$4)</f>
        <v>25344752.5358044</v>
      </c>
      <c r="S532" s="18" t="n">
        <f aca="false">IF($R$532&gt;Assumptions!$B$4,$Q$532/$R$532&gt;Assumptions!$B$13,FALSE())</f>
        <v>1</v>
      </c>
      <c r="T532" s="18" t="n">
        <f aca="false">IF($S$532,($Q$532+Assumptions!$B$14*Assumptions!$B$13)/($R$532+Assumptions!$B$14),IF($R$532&gt;Assumptions!$B$4,$Q$532/$R$532,Assumptions!$B$4))</f>
        <v>142.486452156411</v>
      </c>
      <c r="U532" s="18" t="n">
        <f aca="false">IF($B$532=1,$I$532,$D$120*$T$532)</f>
        <v>113599898.598372</v>
      </c>
      <c r="V532" s="18" t="n">
        <f aca="false">IF($C$532=1,$J$532,$AI$120*$T$532)</f>
        <v>873915046.25628</v>
      </c>
      <c r="W532" s="18" t="n">
        <f aca="false">IF($D$532=1,$K$532,$AF$120*$T$532)</f>
        <v>247021831.602265</v>
      </c>
      <c r="X532" s="18" t="n">
        <f aca="false">IF($E$532=1,$L$532,$AC$120*$T$532)</f>
        <v>341967485.175387</v>
      </c>
      <c r="Y532" s="18" t="n">
        <f aca="false">IF($F$532=1,$M$532,$Z$120*$T$532)</f>
        <v>30000000</v>
      </c>
      <c r="Z532" s="18" t="n">
        <f aca="false">IF($G$532=1,$N$532,$W$120*$T$532)</f>
        <v>712432260.782056</v>
      </c>
      <c r="AA532" s="18" t="n">
        <f aca="false">IF($H$532=1,$O$532,$T$120*$T$532)</f>
        <v>5000000</v>
      </c>
      <c r="AB532" s="18" t="n">
        <f aca="false">($J$120+$O$120)*$T$532</f>
        <v>39969277.7869104</v>
      </c>
      <c r="AC532" s="18" t="n">
        <f aca="false">Assumptions!$B$20*$T$532</f>
        <v>1282378069.4077</v>
      </c>
      <c r="AD532" s="18" t="n">
        <f aca="false">IF($S$532,Assumptions!$B$14*($T$532-Assumptions!$B$13),Assumptions!$B$4)</f>
        <v>353716130.391028</v>
      </c>
      <c r="AE532" s="18" t="n">
        <f aca="false">$U$532+$V$532+$W$532+$X$532+$Y$532+$Z$532+$AA$532+$AB$532+$AC$532+$AD$532</f>
        <v>4000000000</v>
      </c>
      <c r="AF532" s="18" t="n">
        <f aca="false">IF(AND(IF($B$532=1,$U$532&gt;=INDEX($U$527:$U$654,1+$A$532-Assumptions!$B$77),$U$532&gt;INDEX($U$527:$U$654,1+$A$532+Assumptions!$B$77)),IF($C$532=1,$V$532&gt;=INDEX($V$527:$V$654,1+$A$532-Assumptions!$B$78),$V$532&gt;INDEX($V$527:$V$654,1+$A$532+Assumptions!$B$78)),IF($D$532=1,$W$532&gt;=INDEX($W$527:$W$654,1+$A$532-Assumptions!$B$79),$W$532&gt;INDEX($W$527:$W$654,1+$A$532+Assumptions!$B$79)),IF($E$532=1,$X$532&gt;=INDEX($X$527:$X$654,1+$A$532-Assumptions!$B$80),$X$532&gt;INDEX($X$527:$X$654,1+$A$532+Assumptions!$B$80)),IF($F$532=1,$Y$532&gt;=INDEX($Y$527:$Y$654,1+$A$532-Assumptions!$B$81),$Y$532&gt;INDEX($Y$527:$Y$654,1+$A$532+Assumptions!$B$81)),IF($G$532=1,$Z$532&gt;=INDEX($Z$527:$Z$654,1+$A$532-Assumptions!$B$82),$Z$532&gt;INDEX($Z$527:$Z$654,1+$A$532+Assumptions!$B$82)),IF($H$532=1,$AA$532&gt;=INDEX($AA$527:$AA$654,1+$A$532-Assumptions!$B$83),$AA$532&gt;INDEX($AA$527:$AA$654,1+$A$532+Assumptions!$B$83))),1,0)</f>
        <v>0</v>
      </c>
      <c r="AG532" s="16"/>
      <c r="AH532" s="16"/>
      <c r="AI532" s="16"/>
    </row>
    <row r="533" customFormat="false" ht="23.85" hidden="true" customHeight="false" outlineLevel="0" collapsed="false">
      <c r="A533" s="6" t="n">
        <f aca="false">ROW()-ROW($A$527)+Assumptions!$B$4</f>
        <v>6</v>
      </c>
      <c r="B533" s="18" t="n">
        <f aca="false">MOD(QUOTIENT($A$533,Assumptions!$B$77),2)</f>
        <v>0</v>
      </c>
      <c r="C533" s="18" t="n">
        <f aca="false">MOD(QUOTIENT($A$533,Assumptions!$B$78),2)</f>
        <v>0</v>
      </c>
      <c r="D533" s="18" t="n">
        <f aca="false">MOD(QUOTIENT($A$533,Assumptions!$B$79),2)</f>
        <v>0</v>
      </c>
      <c r="E533" s="18" t="n">
        <f aca="false">MOD(QUOTIENT($A$533,Assumptions!$B$80),2)</f>
        <v>0</v>
      </c>
      <c r="F533" s="18" t="n">
        <f aca="false">MOD(QUOTIENT($A$533,Assumptions!$B$81),2)</f>
        <v>1</v>
      </c>
      <c r="G533" s="18" t="n">
        <f aca="false">MOD(QUOTIENT($A$533,Assumptions!$B$82),2)</f>
        <v>1</v>
      </c>
      <c r="H533" s="18" t="n">
        <f aca="false">MOD(QUOTIENT($A$533,Assumptions!$B$83),2)</f>
        <v>0</v>
      </c>
      <c r="I533" s="18" t="n">
        <f aca="false">IF($B$533=1,MIN(Assumptions!$B$67,MAX(Assumptions!$B$4,Assumptions!$B$27-(Assumptions!$B$4))),Assumptions!$B$4)</f>
        <v>0</v>
      </c>
      <c r="J533" s="18" t="n">
        <f aca="false">IF($C$533=1,MIN(Assumptions!$B$66,MAX(Assumptions!$B$4,Assumptions!$B$27-($I$533))),Assumptions!$B$4)</f>
        <v>0</v>
      </c>
      <c r="K533" s="18" t="n">
        <f aca="false">IF($D$533=1,MIN(Assumptions!$B$61,MAX(Assumptions!$B$4,Assumptions!$B$27-($I$533+$J$533))),Assumptions!$B$4)</f>
        <v>0</v>
      </c>
      <c r="L533" s="18" t="n">
        <f aca="false">IF($E$533=1,MIN(Assumptions!$B$56,MAX(Assumptions!$B$4,Assumptions!$B$27-($I$533+$J$533+$K$533))),Assumptions!$B$4)</f>
        <v>0</v>
      </c>
      <c r="M533" s="18" t="n">
        <f aca="false">IF($F$533=1,MIN(Assumptions!$B$51,MAX(Assumptions!$B$4,Assumptions!$B$27-($I$533+$J$533+$K$533+$L$533))),Assumptions!$B$4)</f>
        <v>30000000</v>
      </c>
      <c r="N533" s="18" t="n">
        <f aca="false">IF($G$533=1,MIN(Assumptions!$B$46,MAX(Assumptions!$B$4,Assumptions!$B$27-($I$533+$J$533+$K$533+$L$533+$M$533))),Assumptions!$B$4)</f>
        <v>15000000</v>
      </c>
      <c r="O533" s="18" t="n">
        <f aca="false">IF($H$533=1,MIN(Assumptions!$B$41,MAX(Assumptions!$B$4,Assumptions!$B$27-($I$533+$J$533+$K$533+$L$533+$M$533+$N$533))),Assumptions!$B$4)</f>
        <v>0</v>
      </c>
      <c r="P533" s="18" t="n">
        <f aca="false">$I$533+$J$533+$K$533+$L$533+$M$533+$N$533+$O$533</f>
        <v>45000000</v>
      </c>
      <c r="Q533" s="18" t="n">
        <f aca="false">MAX(Assumptions!$B$4,Assumptions!$B$27-$P$533)</f>
        <v>3955000000</v>
      </c>
      <c r="R533" s="18" t="n">
        <f aca="false">$J$120+$O$120+Assumptions!$B$20+IF($B$533=0,$D$120,Assumptions!$B$4)+IF($C$533=0,$AI$120,Assumptions!$B$4)+IF($D$533=0,$AF$120,Assumptions!$B$4)+IF($E$533=0,$AC$120,Assumptions!$B$4)+IF($F$533=0,$Z$120,Assumptions!$B$4)+IF($G$533=0,$W$120,Assumptions!$B$4)+IF($H$533=0,$T$120,Assumptions!$B$4)</f>
        <v>25344752.5358044</v>
      </c>
      <c r="S533" s="18" t="n">
        <f aca="false">IF($R$533&gt;Assumptions!$B$4,$Q$533/$R$533&gt;Assumptions!$B$13,FALSE())</f>
        <v>1</v>
      </c>
      <c r="T533" s="18" t="n">
        <f aca="false">IF($S$533,($Q$533+Assumptions!$B$14*Assumptions!$B$13)/($R$533+Assumptions!$B$14),IF($R$533&gt;Assumptions!$B$4,$Q$533/$R$533,Assumptions!$B$4))</f>
        <v>142.127318061499</v>
      </c>
      <c r="U533" s="18" t="n">
        <f aca="false">IF($B$533=1,$I$533,$D$120*$T$533)</f>
        <v>113313572.451937</v>
      </c>
      <c r="V533" s="18" t="n">
        <f aca="false">IF($C$533=1,$J$533,$AI$120*$T$533)</f>
        <v>871712361.829673</v>
      </c>
      <c r="W533" s="18" t="n">
        <f aca="false">IF($D$533=1,$K$533,$AF$120*$T$533)</f>
        <v>246399218.290097</v>
      </c>
      <c r="X533" s="18" t="n">
        <f aca="false">IF($E$533=1,$L$533,$AC$120*$T$533)</f>
        <v>341105563.347598</v>
      </c>
      <c r="Y533" s="18" t="n">
        <f aca="false">IF($F$533=1,$M$533,$Z$120*$T$533)</f>
        <v>30000000</v>
      </c>
      <c r="Z533" s="18" t="n">
        <f aca="false">IF($G$533=1,$N$533,$W$120*$T$533)</f>
        <v>15000000</v>
      </c>
      <c r="AA533" s="18" t="n">
        <f aca="false">IF($H$533=1,$O$533,$T$120*$T$533)</f>
        <v>710636590.307495</v>
      </c>
      <c r="AB533" s="18" t="n">
        <f aca="false">($J$120+$O$120)*$T$533</f>
        <v>39868536.0659604</v>
      </c>
      <c r="AC533" s="18" t="n">
        <f aca="false">Assumptions!$B$20*$T$533</f>
        <v>1279145862.55349</v>
      </c>
      <c r="AD533" s="18" t="n">
        <f aca="false">IF($S$533,Assumptions!$B$14*($T$533-Assumptions!$B$13),Assumptions!$B$4)</f>
        <v>352818295.153748</v>
      </c>
      <c r="AE533" s="18" t="n">
        <f aca="false">$U$533+$V$533+$W$533+$X$533+$Y$533+$Z$533+$AA$533+$AB$533+$AC$533+$AD$533</f>
        <v>4000000000</v>
      </c>
      <c r="AF533" s="18" t="n">
        <f aca="false">IF(AND(IF($B$533=1,$U$533&gt;=INDEX($U$527:$U$654,1+$A$533-Assumptions!$B$77),$U$533&gt;INDEX($U$527:$U$654,1+$A$533+Assumptions!$B$77)),IF($C$533=1,$V$533&gt;=INDEX($V$527:$V$654,1+$A$533-Assumptions!$B$78),$V$533&gt;INDEX($V$527:$V$654,1+$A$533+Assumptions!$B$78)),IF($D$533=1,$W$533&gt;=INDEX($W$527:$W$654,1+$A$533-Assumptions!$B$79),$W$533&gt;INDEX($W$527:$W$654,1+$A$533+Assumptions!$B$79)),IF($E$533=1,$X$533&gt;=INDEX($X$527:$X$654,1+$A$533-Assumptions!$B$80),$X$533&gt;INDEX($X$527:$X$654,1+$A$533+Assumptions!$B$80)),IF($F$533=1,$Y$533&gt;=INDEX($Y$527:$Y$654,1+$A$533-Assumptions!$B$81),$Y$533&gt;INDEX($Y$527:$Y$654,1+$A$533+Assumptions!$B$81)),IF($G$533=1,$Z$533&gt;=INDEX($Z$527:$Z$654,1+$A$533-Assumptions!$B$82),$Z$533&gt;INDEX($Z$527:$Z$654,1+$A$533+Assumptions!$B$82)),IF($H$533=1,$AA$533&gt;=INDEX($AA$527:$AA$654,1+$A$533-Assumptions!$B$83),$AA$533&gt;INDEX($AA$527:$AA$654,1+$A$533+Assumptions!$B$83))),1,0)</f>
        <v>0</v>
      </c>
      <c r="AG533" s="16"/>
      <c r="AH533" s="16"/>
      <c r="AI533" s="16"/>
    </row>
    <row r="534" customFormat="false" ht="23.85" hidden="true" customHeight="false" outlineLevel="0" collapsed="false">
      <c r="A534" s="6" t="n">
        <f aca="false">ROW()-ROW($A$527)+Assumptions!$B$4</f>
        <v>7</v>
      </c>
      <c r="B534" s="18" t="n">
        <f aca="false">MOD(QUOTIENT($A$534,Assumptions!$B$77),2)</f>
        <v>0</v>
      </c>
      <c r="C534" s="18" t="n">
        <f aca="false">MOD(QUOTIENT($A$534,Assumptions!$B$78),2)</f>
        <v>0</v>
      </c>
      <c r="D534" s="18" t="n">
        <f aca="false">MOD(QUOTIENT($A$534,Assumptions!$B$79),2)</f>
        <v>0</v>
      </c>
      <c r="E534" s="18" t="n">
        <f aca="false">MOD(QUOTIENT($A$534,Assumptions!$B$80),2)</f>
        <v>0</v>
      </c>
      <c r="F534" s="18" t="n">
        <f aca="false">MOD(QUOTIENT($A$534,Assumptions!$B$81),2)</f>
        <v>1</v>
      </c>
      <c r="G534" s="18" t="n">
        <f aca="false">MOD(QUOTIENT($A$534,Assumptions!$B$82),2)</f>
        <v>1</v>
      </c>
      <c r="H534" s="18" t="n">
        <f aca="false">MOD(QUOTIENT($A$534,Assumptions!$B$83),2)</f>
        <v>1</v>
      </c>
      <c r="I534" s="18" t="n">
        <f aca="false">IF($B$534=1,MIN(Assumptions!$B$67,MAX(Assumptions!$B$4,Assumptions!$B$27-(Assumptions!$B$4))),Assumptions!$B$4)</f>
        <v>0</v>
      </c>
      <c r="J534" s="18" t="n">
        <f aca="false">IF($C$534=1,MIN(Assumptions!$B$66,MAX(Assumptions!$B$4,Assumptions!$B$27-($I$534))),Assumptions!$B$4)</f>
        <v>0</v>
      </c>
      <c r="K534" s="18" t="n">
        <f aca="false">IF($D$534=1,MIN(Assumptions!$B$61,MAX(Assumptions!$B$4,Assumptions!$B$27-($I$534+$J$534))),Assumptions!$B$4)</f>
        <v>0</v>
      </c>
      <c r="L534" s="18" t="n">
        <f aca="false">IF($E$534=1,MIN(Assumptions!$B$56,MAX(Assumptions!$B$4,Assumptions!$B$27-($I$534+$J$534+$K$534))),Assumptions!$B$4)</f>
        <v>0</v>
      </c>
      <c r="M534" s="18" t="n">
        <f aca="false">IF($F$534=1,MIN(Assumptions!$B$51,MAX(Assumptions!$B$4,Assumptions!$B$27-($I$534+$J$534+$K$534+$L$534))),Assumptions!$B$4)</f>
        <v>30000000</v>
      </c>
      <c r="N534" s="18" t="n">
        <f aca="false">IF($G$534=1,MIN(Assumptions!$B$46,MAX(Assumptions!$B$4,Assumptions!$B$27-($I$534+$J$534+$K$534+$L$534+$M$534))),Assumptions!$B$4)</f>
        <v>15000000</v>
      </c>
      <c r="O534" s="18" t="n">
        <f aca="false">IF($H$534=1,MIN(Assumptions!$B$41,MAX(Assumptions!$B$4,Assumptions!$B$27-($I$534+$J$534+$K$534+$L$534+$M$534+$N$534))),Assumptions!$B$4)</f>
        <v>5000000</v>
      </c>
      <c r="P534" s="18" t="n">
        <f aca="false">$I$534+$J$534+$K$534+$L$534+$M$534+$N$534+$O$534</f>
        <v>50000000</v>
      </c>
      <c r="Q534" s="18" t="n">
        <f aca="false">MAX(Assumptions!$B$4,Assumptions!$B$27-$P$534)</f>
        <v>3950000000</v>
      </c>
      <c r="R534" s="18" t="n">
        <f aca="false">$J$120+$O$120+Assumptions!$B$20+IF($B$534=0,$D$120,Assumptions!$B$4)+IF($C$534=0,$AI$120,Assumptions!$B$4)+IF($D$534=0,$AF$120,Assumptions!$B$4)+IF($E$534=0,$AC$120,Assumptions!$B$4)+IF($F$534=0,$Z$120,Assumptions!$B$4)+IF($G$534=0,$W$120,Assumptions!$B$4)+IF($H$534=0,$T$120,Assumptions!$B$4)</f>
        <v>20344752.5358044</v>
      </c>
      <c r="S534" s="18" t="n">
        <f aca="false">IF($R$534&gt;Assumptions!$B$4,$Q$534/$R$534&gt;Assumptions!$B$13,FALSE())</f>
        <v>1</v>
      </c>
      <c r="T534" s="18" t="n">
        <f aca="false">IF($S$534,($Q$534+Assumptions!$B$14*Assumptions!$B$13)/($R$534+Assumptions!$B$14),IF($R$534&gt;Assumptions!$B$4,$Q$534/$R$534,Assumptions!$B$4))</f>
        <v>173.015662735032</v>
      </c>
      <c r="U534" s="18" t="n">
        <f aca="false">IF($B$534=1,$I$534,$D$120*$T$534)</f>
        <v>137939863.370691</v>
      </c>
      <c r="V534" s="18" t="n">
        <f aca="false">IF($C$534=1,$J$534,$AI$120*$T$534)</f>
        <v>1061160472.54913</v>
      </c>
      <c r="W534" s="18" t="n">
        <f aca="false">IF($D$534=1,$K$534,$AF$120*$T$534)</f>
        <v>299948839.050129</v>
      </c>
      <c r="X534" s="18" t="n">
        <f aca="false">IF($E$534=1,$L$534,$AC$120*$T$534)</f>
        <v>415237590.564077</v>
      </c>
      <c r="Y534" s="18" t="n">
        <f aca="false">IF($F$534=1,$M$534,$Z$120*$T$534)</f>
        <v>30000000</v>
      </c>
      <c r="Z534" s="18" t="n">
        <f aca="false">IF($G$534=1,$N$534,$W$120*$T$534)</f>
        <v>15000000</v>
      </c>
      <c r="AA534" s="18" t="n">
        <f aca="false">IF($H$534=1,$O$534,$T$120*$T$534)</f>
        <v>5000000</v>
      </c>
      <c r="AB534" s="18" t="n">
        <f aca="false">($J$120+$O$120)*$T$534</f>
        <v>48533113.0131009</v>
      </c>
      <c r="AC534" s="18" t="n">
        <f aca="false">Assumptions!$B$20*$T$534</f>
        <v>1557140964.61529</v>
      </c>
      <c r="AD534" s="18" t="n">
        <f aca="false">IF($S$534,Assumptions!$B$14*($T$534-Assumptions!$B$13),Assumptions!$B$4)</f>
        <v>430039156.83758</v>
      </c>
      <c r="AE534" s="18" t="n">
        <f aca="false">$U$534+$V$534+$W$534+$X$534+$Y$534+$Z$534+$AA$534+$AB$534+$AC$534+$AD$534</f>
        <v>4000000000</v>
      </c>
      <c r="AF534" s="18" t="n">
        <f aca="false">IF(AND(IF($B$534=1,$U$534&gt;=INDEX($U$527:$U$654,1+$A$534-Assumptions!$B$77),$U$534&gt;INDEX($U$527:$U$654,1+$A$534+Assumptions!$B$77)),IF($C$534=1,$V$534&gt;=INDEX($V$527:$V$654,1+$A$534-Assumptions!$B$78),$V$534&gt;INDEX($V$527:$V$654,1+$A$534+Assumptions!$B$78)),IF($D$534=1,$W$534&gt;=INDEX($W$527:$W$654,1+$A$534-Assumptions!$B$79),$W$534&gt;INDEX($W$527:$W$654,1+$A$534+Assumptions!$B$79)),IF($E$534=1,$X$534&gt;=INDEX($X$527:$X$654,1+$A$534-Assumptions!$B$80),$X$534&gt;INDEX($X$527:$X$654,1+$A$534+Assumptions!$B$80)),IF($F$534=1,$Y$534&gt;=INDEX($Y$527:$Y$654,1+$A$534-Assumptions!$B$81),$Y$534&gt;INDEX($Y$527:$Y$654,1+$A$534+Assumptions!$B$81)),IF($G$534=1,$Z$534&gt;=INDEX($Z$527:$Z$654,1+$A$534-Assumptions!$B$82),$Z$534&gt;INDEX($Z$527:$Z$654,1+$A$534+Assumptions!$B$82)),IF($H$534=1,$AA$534&gt;=INDEX($AA$527:$AA$654,1+$A$534-Assumptions!$B$83),$AA$534&gt;INDEX($AA$527:$AA$654,1+$A$534+Assumptions!$B$83))),1,0)</f>
        <v>0</v>
      </c>
      <c r="AG534" s="16"/>
      <c r="AH534" s="16"/>
      <c r="AI534" s="16"/>
    </row>
    <row r="535" customFormat="false" ht="23.85" hidden="true" customHeight="false" outlineLevel="0" collapsed="false">
      <c r="A535" s="6" t="n">
        <f aca="false">ROW()-ROW($A$527)+Assumptions!$B$4</f>
        <v>8</v>
      </c>
      <c r="B535" s="18" t="n">
        <f aca="false">MOD(QUOTIENT($A$535,Assumptions!$B$77),2)</f>
        <v>0</v>
      </c>
      <c r="C535" s="18" t="n">
        <f aca="false">MOD(QUOTIENT($A$535,Assumptions!$B$78),2)</f>
        <v>0</v>
      </c>
      <c r="D535" s="18" t="n">
        <f aca="false">MOD(QUOTIENT($A$535,Assumptions!$B$79),2)</f>
        <v>0</v>
      </c>
      <c r="E535" s="18" t="n">
        <f aca="false">MOD(QUOTIENT($A$535,Assumptions!$B$80),2)</f>
        <v>1</v>
      </c>
      <c r="F535" s="18" t="n">
        <f aca="false">MOD(QUOTIENT($A$535,Assumptions!$B$81),2)</f>
        <v>0</v>
      </c>
      <c r="G535" s="18" t="n">
        <f aca="false">MOD(QUOTIENT($A$535,Assumptions!$B$82),2)</f>
        <v>0</v>
      </c>
      <c r="H535" s="18" t="n">
        <f aca="false">MOD(QUOTIENT($A$535,Assumptions!$B$83),2)</f>
        <v>0</v>
      </c>
      <c r="I535" s="18" t="n">
        <f aca="false">IF($B$535=1,MIN(Assumptions!$B$67,MAX(Assumptions!$B$4,Assumptions!$B$27-(Assumptions!$B$4))),Assumptions!$B$4)</f>
        <v>0</v>
      </c>
      <c r="J535" s="18" t="n">
        <f aca="false">IF($C$535=1,MIN(Assumptions!$B$66,MAX(Assumptions!$B$4,Assumptions!$B$27-($I$535))),Assumptions!$B$4)</f>
        <v>0</v>
      </c>
      <c r="K535" s="18" t="n">
        <f aca="false">IF($D$535=1,MIN(Assumptions!$B$61,MAX(Assumptions!$B$4,Assumptions!$B$27-($I$535+$J$535))),Assumptions!$B$4)</f>
        <v>0</v>
      </c>
      <c r="L535" s="18" t="n">
        <f aca="false">IF($E$535=1,MIN(Assumptions!$B$56,MAX(Assumptions!$B$4,Assumptions!$B$27-($I$535+$J$535+$K$535))),Assumptions!$B$4)</f>
        <v>60000000</v>
      </c>
      <c r="M535" s="18" t="n">
        <f aca="false">IF($F$535=1,MIN(Assumptions!$B$51,MAX(Assumptions!$B$4,Assumptions!$B$27-($I$535+$J$535+$K$535+$L$535))),Assumptions!$B$4)</f>
        <v>0</v>
      </c>
      <c r="N535" s="18" t="n">
        <f aca="false">IF($G$535=1,MIN(Assumptions!$B$46,MAX(Assumptions!$B$4,Assumptions!$B$27-($I$535+$J$535+$K$535+$L$535+$M$535))),Assumptions!$B$4)</f>
        <v>0</v>
      </c>
      <c r="O535" s="18" t="n">
        <f aca="false">IF($H$535=1,MIN(Assumptions!$B$41,MAX(Assumptions!$B$4,Assumptions!$B$27-($I$535+$J$535+$K$535+$L$535+$M$535+$N$535))),Assumptions!$B$4)</f>
        <v>0</v>
      </c>
      <c r="P535" s="18" t="n">
        <f aca="false">$I$535+$J$535+$K$535+$L$535+$M$535+$N$535+$O$535</f>
        <v>60000000</v>
      </c>
      <c r="Q535" s="18" t="n">
        <f aca="false">MAX(Assumptions!$B$4,Assumptions!$B$27-$P$535)</f>
        <v>3940000000</v>
      </c>
      <c r="R535" s="18" t="n">
        <f aca="false">$J$120+$O$120+Assumptions!$B$20+IF($B$535=0,$D$120,Assumptions!$B$4)+IF($C$535=0,$AI$120,Assumptions!$B$4)+IF($D$535=0,$AF$120,Assumptions!$B$4)+IF($E$535=0,$AC$120,Assumptions!$B$4)+IF($F$535=0,$Z$120,Assumptions!$B$4)+IF($G$535=0,$W$120,Assumptions!$B$4)+IF($H$535=0,$T$120,Assumptions!$B$4)</f>
        <v>30944752.5358044</v>
      </c>
      <c r="S535" s="18" t="n">
        <f aca="false">IF($R$535&gt;Assumptions!$B$4,$Q$535/$R$535&gt;Assumptions!$B$13,FALSE())</f>
        <v>1</v>
      </c>
      <c r="T535" s="18" t="n">
        <f aca="false">IF($S$535,($Q$535+Assumptions!$B$14*Assumptions!$B$13)/($R$535+Assumptions!$B$14),IF($R$535&gt;Assumptions!$B$4,$Q$535/$R$535,Assumptions!$B$4))</f>
        <v>117.880973877123</v>
      </c>
      <c r="U535" s="18" t="n">
        <f aca="false">IF($B$535=1,$I$535,$D$120*$T$535)</f>
        <v>93982736.4388203</v>
      </c>
      <c r="V535" s="18" t="n">
        <f aca="false">IF($C$535=1,$J$535,$AI$120*$T$535)</f>
        <v>723001767.392423</v>
      </c>
      <c r="W535" s="18" t="n">
        <f aca="false">IF($D$535=1,$K$535,$AF$120*$T$535)</f>
        <v>204364510.713066</v>
      </c>
      <c r="X535" s="18" t="n">
        <f aca="false">IF($E$535=1,$L$535,$AC$120*$T$535)</f>
        <v>60000000</v>
      </c>
      <c r="Y535" s="18" t="n">
        <f aca="false">IF($F$535=1,$M$535,$Z$120*$T$535)</f>
        <v>353642921.631369</v>
      </c>
      <c r="Z535" s="18" t="n">
        <f aca="false">IF($G$535=1,$N$535,$W$120*$T$535)</f>
        <v>589404869.385615</v>
      </c>
      <c r="AA535" s="18" t="n">
        <f aca="false">IF($H$535=1,$O$535,$T$120*$T$535)</f>
        <v>589404869.385615</v>
      </c>
      <c r="AB535" s="18" t="n">
        <f aca="false">($J$120+$O$120)*$T$535</f>
        <v>33067125.4661755</v>
      </c>
      <c r="AC535" s="18" t="n">
        <f aca="false">Assumptions!$B$20*$T$535</f>
        <v>1060928764.89411</v>
      </c>
      <c r="AD535" s="18" t="n">
        <f aca="false">IF($S$535,Assumptions!$B$14*($T$535-Assumptions!$B$13),Assumptions!$B$4)</f>
        <v>292202434.692808</v>
      </c>
      <c r="AE535" s="18" t="n">
        <f aca="false">$U$535+$V$535+$W$535+$X$535+$Y$535+$Z$535+$AA$535+$AB$535+$AC$535+$AD$535</f>
        <v>4000000000</v>
      </c>
      <c r="AF535" s="18" t="n">
        <f aca="false">IF(AND(IF($B$535=1,$U$535&gt;=INDEX($U$527:$U$654,1+$A$535-Assumptions!$B$77),$U$535&gt;INDEX($U$527:$U$654,1+$A$535+Assumptions!$B$77)),IF($C$535=1,$V$535&gt;=INDEX($V$527:$V$654,1+$A$535-Assumptions!$B$78),$V$535&gt;INDEX($V$527:$V$654,1+$A$535+Assumptions!$B$78)),IF($D$535=1,$W$535&gt;=INDEX($W$527:$W$654,1+$A$535-Assumptions!$B$79),$W$535&gt;INDEX($W$527:$W$654,1+$A$535+Assumptions!$B$79)),IF($E$535=1,$X$535&gt;=INDEX($X$527:$X$654,1+$A$535-Assumptions!$B$80),$X$535&gt;INDEX($X$527:$X$654,1+$A$535+Assumptions!$B$80)),IF($F$535=1,$Y$535&gt;=INDEX($Y$527:$Y$654,1+$A$535-Assumptions!$B$81),$Y$535&gt;INDEX($Y$527:$Y$654,1+$A$535+Assumptions!$B$81)),IF($G$535=1,$Z$535&gt;=INDEX($Z$527:$Z$654,1+$A$535-Assumptions!$B$82),$Z$535&gt;INDEX($Z$527:$Z$654,1+$A$535+Assumptions!$B$82)),IF($H$535=1,$AA$535&gt;=INDEX($AA$527:$AA$654,1+$A$535-Assumptions!$B$83),$AA$535&gt;INDEX($AA$527:$AA$654,1+$A$535+Assumptions!$B$83))),1,0)</f>
        <v>0</v>
      </c>
      <c r="AG535" s="16"/>
      <c r="AH535" s="16"/>
      <c r="AI535" s="16"/>
    </row>
    <row r="536" customFormat="false" ht="23.85" hidden="true" customHeight="false" outlineLevel="0" collapsed="false">
      <c r="A536" s="6" t="n">
        <f aca="false">ROW()-ROW($A$527)+Assumptions!$B$4</f>
        <v>9</v>
      </c>
      <c r="B536" s="18" t="n">
        <f aca="false">MOD(QUOTIENT($A$536,Assumptions!$B$77),2)</f>
        <v>0</v>
      </c>
      <c r="C536" s="18" t="n">
        <f aca="false">MOD(QUOTIENT($A$536,Assumptions!$B$78),2)</f>
        <v>0</v>
      </c>
      <c r="D536" s="18" t="n">
        <f aca="false">MOD(QUOTIENT($A$536,Assumptions!$B$79),2)</f>
        <v>0</v>
      </c>
      <c r="E536" s="18" t="n">
        <f aca="false">MOD(QUOTIENT($A$536,Assumptions!$B$80),2)</f>
        <v>1</v>
      </c>
      <c r="F536" s="18" t="n">
        <f aca="false">MOD(QUOTIENT($A$536,Assumptions!$B$81),2)</f>
        <v>0</v>
      </c>
      <c r="G536" s="18" t="n">
        <f aca="false">MOD(QUOTIENT($A$536,Assumptions!$B$82),2)</f>
        <v>0</v>
      </c>
      <c r="H536" s="18" t="n">
        <f aca="false">MOD(QUOTIENT($A$536,Assumptions!$B$83),2)</f>
        <v>1</v>
      </c>
      <c r="I536" s="18" t="n">
        <f aca="false">IF($B$536=1,MIN(Assumptions!$B$67,MAX(Assumptions!$B$4,Assumptions!$B$27-(Assumptions!$B$4))),Assumptions!$B$4)</f>
        <v>0</v>
      </c>
      <c r="J536" s="18" t="n">
        <f aca="false">IF($C$536=1,MIN(Assumptions!$B$66,MAX(Assumptions!$B$4,Assumptions!$B$27-($I$536))),Assumptions!$B$4)</f>
        <v>0</v>
      </c>
      <c r="K536" s="18" t="n">
        <f aca="false">IF($D$536=1,MIN(Assumptions!$B$61,MAX(Assumptions!$B$4,Assumptions!$B$27-($I$536+$J$536))),Assumptions!$B$4)</f>
        <v>0</v>
      </c>
      <c r="L536" s="18" t="n">
        <f aca="false">IF($E$536=1,MIN(Assumptions!$B$56,MAX(Assumptions!$B$4,Assumptions!$B$27-($I$536+$J$536+$K$536))),Assumptions!$B$4)</f>
        <v>60000000</v>
      </c>
      <c r="M536" s="18" t="n">
        <f aca="false">IF($F$536=1,MIN(Assumptions!$B$51,MAX(Assumptions!$B$4,Assumptions!$B$27-($I$536+$J$536+$K$536+$L$536))),Assumptions!$B$4)</f>
        <v>0</v>
      </c>
      <c r="N536" s="18" t="n">
        <f aca="false">IF($G$536=1,MIN(Assumptions!$B$46,MAX(Assumptions!$B$4,Assumptions!$B$27-($I$536+$J$536+$K$536+$L$536+$M$536))),Assumptions!$B$4)</f>
        <v>0</v>
      </c>
      <c r="O536" s="18" t="n">
        <f aca="false">IF($H$536=1,MIN(Assumptions!$B$41,MAX(Assumptions!$B$4,Assumptions!$B$27-($I$536+$J$536+$K$536+$L$536+$M$536+$N$536))),Assumptions!$B$4)</f>
        <v>5000000</v>
      </c>
      <c r="P536" s="18" t="n">
        <f aca="false">$I$536+$J$536+$K$536+$L$536+$M$536+$N$536+$O$536</f>
        <v>65000000</v>
      </c>
      <c r="Q536" s="18" t="n">
        <f aca="false">MAX(Assumptions!$B$4,Assumptions!$B$27-$P$536)</f>
        <v>3935000000</v>
      </c>
      <c r="R536" s="18" t="n">
        <f aca="false">$J$120+$O$120+Assumptions!$B$20+IF($B$536=0,$D$120,Assumptions!$B$4)+IF($C$536=0,$AI$120,Assumptions!$B$4)+IF($D$536=0,$AF$120,Assumptions!$B$4)+IF($E$536=0,$AC$120,Assumptions!$B$4)+IF($F$536=0,$Z$120,Assumptions!$B$4)+IF($G$536=0,$W$120,Assumptions!$B$4)+IF($H$536=0,$T$120,Assumptions!$B$4)</f>
        <v>25944752.5358044</v>
      </c>
      <c r="S536" s="18" t="n">
        <f aca="false">IF($R$536&gt;Assumptions!$B$4,$Q$536/$R$536&gt;Assumptions!$B$13,FALSE())</f>
        <v>1</v>
      </c>
      <c r="T536" s="18" t="n">
        <f aca="false">IF($S$536,($Q$536+Assumptions!$B$14*Assumptions!$B$13)/($R$536+Assumptions!$B$14),IF($R$536&gt;Assumptions!$B$4,$Q$536/$R$536,Assumptions!$B$4))</f>
        <v>138.426235033816</v>
      </c>
      <c r="U536" s="18" t="n">
        <f aca="false">IF($B$536=1,$I$536,$D$120*$T$536)</f>
        <v>110362817.132495</v>
      </c>
      <c r="V536" s="18" t="n">
        <f aca="false">IF($C$536=1,$J$536,$AI$120*$T$536)</f>
        <v>849012434.24789</v>
      </c>
      <c r="W536" s="18" t="n">
        <f aca="false">IF($D$536=1,$K$536,$AF$120*$T$536)</f>
        <v>239982830.664651</v>
      </c>
      <c r="X536" s="18" t="n">
        <f aca="false">IF($E$536=1,$L$536,$AC$120*$T$536)</f>
        <v>60000000</v>
      </c>
      <c r="Y536" s="18" t="n">
        <f aca="false">IF($F$536=1,$M$536,$Z$120*$T$536)</f>
        <v>415278705.101449</v>
      </c>
      <c r="Z536" s="18" t="n">
        <f aca="false">IF($G$536=1,$N$536,$W$120*$T$536)</f>
        <v>692131175.169082</v>
      </c>
      <c r="AA536" s="18" t="n">
        <f aca="false">IF($H$536=1,$O$536,$T$120*$T$536)</f>
        <v>5000000</v>
      </c>
      <c r="AB536" s="18" t="n">
        <f aca="false">($J$120+$O$120)*$T$536</f>
        <v>38830334.7955443</v>
      </c>
      <c r="AC536" s="18" t="n">
        <f aca="false">Assumptions!$B$20*$T$536</f>
        <v>1245836115.30435</v>
      </c>
      <c r="AD536" s="18" t="n">
        <f aca="false">IF($S$536,Assumptions!$B$14*($T$536-Assumptions!$B$13),Assumptions!$B$4)</f>
        <v>343565587.584541</v>
      </c>
      <c r="AE536" s="18" t="n">
        <f aca="false">$U$536+$V$536+$W$536+$X$536+$Y$536+$Z$536+$AA$536+$AB$536+$AC$536+$AD$536</f>
        <v>4000000000</v>
      </c>
      <c r="AF536" s="18" t="n">
        <f aca="false">IF(AND(IF($B$536=1,$U$536&gt;=INDEX($U$527:$U$654,1+$A$536-Assumptions!$B$77),$U$536&gt;INDEX($U$527:$U$654,1+$A$536+Assumptions!$B$77)),IF($C$536=1,$V$536&gt;=INDEX($V$527:$V$654,1+$A$536-Assumptions!$B$78),$V$536&gt;INDEX($V$527:$V$654,1+$A$536+Assumptions!$B$78)),IF($D$536=1,$W$536&gt;=INDEX($W$527:$W$654,1+$A$536-Assumptions!$B$79),$W$536&gt;INDEX($W$527:$W$654,1+$A$536+Assumptions!$B$79)),IF($E$536=1,$X$536&gt;=INDEX($X$527:$X$654,1+$A$536-Assumptions!$B$80),$X$536&gt;INDEX($X$527:$X$654,1+$A$536+Assumptions!$B$80)),IF($F$536=1,$Y$536&gt;=INDEX($Y$527:$Y$654,1+$A$536-Assumptions!$B$81),$Y$536&gt;INDEX($Y$527:$Y$654,1+$A$536+Assumptions!$B$81)),IF($G$536=1,$Z$536&gt;=INDEX($Z$527:$Z$654,1+$A$536-Assumptions!$B$82),$Z$536&gt;INDEX($Z$527:$Z$654,1+$A$536+Assumptions!$B$82)),IF($H$536=1,$AA$536&gt;=INDEX($AA$527:$AA$654,1+$A$536-Assumptions!$B$83),$AA$536&gt;INDEX($AA$527:$AA$654,1+$A$536+Assumptions!$B$83))),1,0)</f>
        <v>0</v>
      </c>
      <c r="AG536" s="16"/>
      <c r="AH536" s="16"/>
      <c r="AI536" s="16"/>
    </row>
    <row r="537" customFormat="false" ht="23.85" hidden="true" customHeight="false" outlineLevel="0" collapsed="false">
      <c r="A537" s="6" t="n">
        <f aca="false">ROW()-ROW($A$527)+Assumptions!$B$4</f>
        <v>10</v>
      </c>
      <c r="B537" s="18" t="n">
        <f aca="false">MOD(QUOTIENT($A$537,Assumptions!$B$77),2)</f>
        <v>0</v>
      </c>
      <c r="C537" s="18" t="n">
        <f aca="false">MOD(QUOTIENT($A$537,Assumptions!$B$78),2)</f>
        <v>0</v>
      </c>
      <c r="D537" s="18" t="n">
        <f aca="false">MOD(QUOTIENT($A$537,Assumptions!$B$79),2)</f>
        <v>0</v>
      </c>
      <c r="E537" s="18" t="n">
        <f aca="false">MOD(QUOTIENT($A$537,Assumptions!$B$80),2)</f>
        <v>1</v>
      </c>
      <c r="F537" s="18" t="n">
        <f aca="false">MOD(QUOTIENT($A$537,Assumptions!$B$81),2)</f>
        <v>0</v>
      </c>
      <c r="G537" s="18" t="n">
        <f aca="false">MOD(QUOTIENT($A$537,Assumptions!$B$82),2)</f>
        <v>1</v>
      </c>
      <c r="H537" s="18" t="n">
        <f aca="false">MOD(QUOTIENT($A$537,Assumptions!$B$83),2)</f>
        <v>0</v>
      </c>
      <c r="I537" s="18" t="n">
        <f aca="false">IF($B$537=1,MIN(Assumptions!$B$67,MAX(Assumptions!$B$4,Assumptions!$B$27-(Assumptions!$B$4))),Assumptions!$B$4)</f>
        <v>0</v>
      </c>
      <c r="J537" s="18" t="n">
        <f aca="false">IF($C$537=1,MIN(Assumptions!$B$66,MAX(Assumptions!$B$4,Assumptions!$B$27-($I$537))),Assumptions!$B$4)</f>
        <v>0</v>
      </c>
      <c r="K537" s="18" t="n">
        <f aca="false">IF($D$537=1,MIN(Assumptions!$B$61,MAX(Assumptions!$B$4,Assumptions!$B$27-($I$537+$J$537))),Assumptions!$B$4)</f>
        <v>0</v>
      </c>
      <c r="L537" s="18" t="n">
        <f aca="false">IF($E$537=1,MIN(Assumptions!$B$56,MAX(Assumptions!$B$4,Assumptions!$B$27-($I$537+$J$537+$K$537))),Assumptions!$B$4)</f>
        <v>60000000</v>
      </c>
      <c r="M537" s="18" t="n">
        <f aca="false">IF($F$537=1,MIN(Assumptions!$B$51,MAX(Assumptions!$B$4,Assumptions!$B$27-($I$537+$J$537+$K$537+$L$537))),Assumptions!$B$4)</f>
        <v>0</v>
      </c>
      <c r="N537" s="18" t="n">
        <f aca="false">IF($G$537=1,MIN(Assumptions!$B$46,MAX(Assumptions!$B$4,Assumptions!$B$27-($I$537+$J$537+$K$537+$L$537+$M$537))),Assumptions!$B$4)</f>
        <v>15000000</v>
      </c>
      <c r="O537" s="18" t="n">
        <f aca="false">IF($H$537=1,MIN(Assumptions!$B$41,MAX(Assumptions!$B$4,Assumptions!$B$27-($I$537+$J$537+$K$537+$L$537+$M$537+$N$537))),Assumptions!$B$4)</f>
        <v>0</v>
      </c>
      <c r="P537" s="18" t="n">
        <f aca="false">$I$537+$J$537+$K$537+$L$537+$M$537+$N$537+$O$537</f>
        <v>75000000</v>
      </c>
      <c r="Q537" s="18" t="n">
        <f aca="false">MAX(Assumptions!$B$4,Assumptions!$B$27-$P$537)</f>
        <v>3925000000</v>
      </c>
      <c r="R537" s="18" t="n">
        <f aca="false">$J$120+$O$120+Assumptions!$B$20+IF($B$537=0,$D$120,Assumptions!$B$4)+IF($C$537=0,$AI$120,Assumptions!$B$4)+IF($D$537=0,$AF$120,Assumptions!$B$4)+IF($E$537=0,$AC$120,Assumptions!$B$4)+IF($F$537=0,$Z$120,Assumptions!$B$4)+IF($G$537=0,$W$120,Assumptions!$B$4)+IF($H$537=0,$T$120,Assumptions!$B$4)</f>
        <v>25944752.5358044</v>
      </c>
      <c r="S537" s="18" t="n">
        <f aca="false">IF($R$537&gt;Assumptions!$B$4,$Q$537/$R$537&gt;Assumptions!$B$13,FALSE())</f>
        <v>1</v>
      </c>
      <c r="T537" s="18" t="n">
        <f aca="false">IF($S$537,($Q$537+Assumptions!$B$14*Assumptions!$B$13)/($R$537+Assumptions!$B$14),IF($R$537&gt;Assumptions!$B$4,$Q$537/$R$537,Assumptions!$B$4))</f>
        <v>138.074676341667</v>
      </c>
      <c r="U537" s="18" t="n">
        <f aca="false">IF($B$537=1,$I$537,$D$120*$T$537)</f>
        <v>110082530.612793</v>
      </c>
      <c r="V537" s="18" t="n">
        <f aca="false">IF($C$537=1,$J$537,$AI$120*$T$537)</f>
        <v>846856212.192658</v>
      </c>
      <c r="W537" s="18" t="n">
        <f aca="false">IF($D$537=1,$K$537,$AF$120*$T$537)</f>
        <v>239373350.459788</v>
      </c>
      <c r="X537" s="18" t="n">
        <f aca="false">IF($E$537=1,$L$537,$AC$120*$T$537)</f>
        <v>60000000</v>
      </c>
      <c r="Y537" s="18" t="n">
        <f aca="false">IF($F$537=1,$M$537,$Z$120*$T$537)</f>
        <v>414224029.025001</v>
      </c>
      <c r="Z537" s="18" t="n">
        <f aca="false">IF($G$537=1,$N$537,$W$120*$T$537)</f>
        <v>15000000</v>
      </c>
      <c r="AA537" s="18" t="n">
        <f aca="false">IF($H$537=1,$O$537,$T$120*$T$537)</f>
        <v>690373381.708335</v>
      </c>
      <c r="AB537" s="18" t="n">
        <f aca="false">($J$120+$O$120)*$T$537</f>
        <v>38731718.072254</v>
      </c>
      <c r="AC537" s="18" t="n">
        <f aca="false">Assumptions!$B$20*$T$537</f>
        <v>1242672087.075</v>
      </c>
      <c r="AD537" s="18" t="n">
        <f aca="false">IF($S$537,Assumptions!$B$14*($T$537-Assumptions!$B$13),Assumptions!$B$4)</f>
        <v>342686690.854168</v>
      </c>
      <c r="AE537" s="18" t="n">
        <f aca="false">$U$537+$V$537+$W$537+$X$537+$Y$537+$Z$537+$AA$537+$AB$537+$AC$537+$AD$537</f>
        <v>4000000000</v>
      </c>
      <c r="AF537" s="18" t="n">
        <f aca="false">IF(AND(IF($B$537=1,$U$537&gt;=INDEX($U$527:$U$654,1+$A$537-Assumptions!$B$77),$U$537&gt;INDEX($U$527:$U$654,1+$A$537+Assumptions!$B$77)),IF($C$537=1,$V$537&gt;=INDEX($V$527:$V$654,1+$A$537-Assumptions!$B$78),$V$537&gt;INDEX($V$527:$V$654,1+$A$537+Assumptions!$B$78)),IF($D$537=1,$W$537&gt;=INDEX($W$527:$W$654,1+$A$537-Assumptions!$B$79),$W$537&gt;INDEX($W$527:$W$654,1+$A$537+Assumptions!$B$79)),IF($E$537=1,$X$537&gt;=INDEX($X$527:$X$654,1+$A$537-Assumptions!$B$80),$X$537&gt;INDEX($X$527:$X$654,1+$A$537+Assumptions!$B$80)),IF($F$537=1,$Y$537&gt;=INDEX($Y$527:$Y$654,1+$A$537-Assumptions!$B$81),$Y$537&gt;INDEX($Y$527:$Y$654,1+$A$537+Assumptions!$B$81)),IF($G$537=1,$Z$537&gt;=INDEX($Z$527:$Z$654,1+$A$537-Assumptions!$B$82),$Z$537&gt;INDEX($Z$527:$Z$654,1+$A$537+Assumptions!$B$82)),IF($H$537=1,$AA$537&gt;=INDEX($AA$527:$AA$654,1+$A$537-Assumptions!$B$83),$AA$537&gt;INDEX($AA$527:$AA$654,1+$A$537+Assumptions!$B$83))),1,0)</f>
        <v>0</v>
      </c>
      <c r="AG537" s="16"/>
      <c r="AH537" s="16"/>
      <c r="AI537" s="16"/>
    </row>
    <row r="538" customFormat="false" ht="23.85" hidden="true" customHeight="false" outlineLevel="0" collapsed="false">
      <c r="A538" s="6" t="n">
        <f aca="false">ROW()-ROW($A$527)+Assumptions!$B$4</f>
        <v>11</v>
      </c>
      <c r="B538" s="18" t="n">
        <f aca="false">MOD(QUOTIENT($A$538,Assumptions!$B$77),2)</f>
        <v>0</v>
      </c>
      <c r="C538" s="18" t="n">
        <f aca="false">MOD(QUOTIENT($A$538,Assumptions!$B$78),2)</f>
        <v>0</v>
      </c>
      <c r="D538" s="18" t="n">
        <f aca="false">MOD(QUOTIENT($A$538,Assumptions!$B$79),2)</f>
        <v>0</v>
      </c>
      <c r="E538" s="18" t="n">
        <f aca="false">MOD(QUOTIENT($A$538,Assumptions!$B$80),2)</f>
        <v>1</v>
      </c>
      <c r="F538" s="18" t="n">
        <f aca="false">MOD(QUOTIENT($A$538,Assumptions!$B$81),2)</f>
        <v>0</v>
      </c>
      <c r="G538" s="18" t="n">
        <f aca="false">MOD(QUOTIENT($A$538,Assumptions!$B$82),2)</f>
        <v>1</v>
      </c>
      <c r="H538" s="18" t="n">
        <f aca="false">MOD(QUOTIENT($A$538,Assumptions!$B$83),2)</f>
        <v>1</v>
      </c>
      <c r="I538" s="18" t="n">
        <f aca="false">IF($B$538=1,MIN(Assumptions!$B$67,MAX(Assumptions!$B$4,Assumptions!$B$27-(Assumptions!$B$4))),Assumptions!$B$4)</f>
        <v>0</v>
      </c>
      <c r="J538" s="18" t="n">
        <f aca="false">IF($C$538=1,MIN(Assumptions!$B$66,MAX(Assumptions!$B$4,Assumptions!$B$27-($I$538))),Assumptions!$B$4)</f>
        <v>0</v>
      </c>
      <c r="K538" s="18" t="n">
        <f aca="false">IF($D$538=1,MIN(Assumptions!$B$61,MAX(Assumptions!$B$4,Assumptions!$B$27-($I$538+$J$538))),Assumptions!$B$4)</f>
        <v>0</v>
      </c>
      <c r="L538" s="18" t="n">
        <f aca="false">IF($E$538=1,MIN(Assumptions!$B$56,MAX(Assumptions!$B$4,Assumptions!$B$27-($I$538+$J$538+$K$538))),Assumptions!$B$4)</f>
        <v>60000000</v>
      </c>
      <c r="M538" s="18" t="n">
        <f aca="false">IF($F$538=1,MIN(Assumptions!$B$51,MAX(Assumptions!$B$4,Assumptions!$B$27-($I$538+$J$538+$K$538+$L$538))),Assumptions!$B$4)</f>
        <v>0</v>
      </c>
      <c r="N538" s="18" t="n">
        <f aca="false">IF($G$538=1,MIN(Assumptions!$B$46,MAX(Assumptions!$B$4,Assumptions!$B$27-($I$538+$J$538+$K$538+$L$538+$M$538))),Assumptions!$B$4)</f>
        <v>15000000</v>
      </c>
      <c r="O538" s="18" t="n">
        <f aca="false">IF($H$538=1,MIN(Assumptions!$B$41,MAX(Assumptions!$B$4,Assumptions!$B$27-($I$538+$J$538+$K$538+$L$538+$M$538+$N$538))),Assumptions!$B$4)</f>
        <v>5000000</v>
      </c>
      <c r="P538" s="18" t="n">
        <f aca="false">$I$538+$J$538+$K$538+$L$538+$M$538+$N$538+$O$538</f>
        <v>80000000</v>
      </c>
      <c r="Q538" s="18" t="n">
        <f aca="false">MAX(Assumptions!$B$4,Assumptions!$B$27-$P$538)</f>
        <v>3920000000</v>
      </c>
      <c r="R538" s="18" t="n">
        <f aca="false">$J$120+$O$120+Assumptions!$B$20+IF($B$538=0,$D$120,Assumptions!$B$4)+IF($C$538=0,$AI$120,Assumptions!$B$4)+IF($D$538=0,$AF$120,Assumptions!$B$4)+IF($E$538=0,$AC$120,Assumptions!$B$4)+IF($F$538=0,$Z$120,Assumptions!$B$4)+IF($G$538=0,$W$120,Assumptions!$B$4)+IF($H$538=0,$T$120,Assumptions!$B$4)</f>
        <v>20944752.5358044</v>
      </c>
      <c r="S538" s="18" t="n">
        <f aca="false">IF($R$538&gt;Assumptions!$B$4,$Q$538/$R$538&gt;Assumptions!$B$13,FALSE())</f>
        <v>1</v>
      </c>
      <c r="T538" s="18" t="n">
        <f aca="false">IF($S$538,($Q$538+Assumptions!$B$14*Assumptions!$B$13)/($R$538+Assumptions!$B$14),IF($R$538&gt;Assumptions!$B$4,$Q$538/$R$538,Assumptions!$B$4))</f>
        <v>167.308227886374</v>
      </c>
      <c r="U538" s="18" t="n">
        <f aca="false">IF($B$538=1,$I$538,$D$120*$T$538)</f>
        <v>133389507.808797</v>
      </c>
      <c r="V538" s="18" t="n">
        <f aca="false">IF($C$538=1,$J$538,$AI$120*$T$538)</f>
        <v>1026154946.66029</v>
      </c>
      <c r="W538" s="18" t="n">
        <f aca="false">IF($D$538=1,$K$538,$AF$120*$T$538)</f>
        <v>290054136.86105</v>
      </c>
      <c r="X538" s="18" t="n">
        <f aca="false">IF($E$538=1,$L$538,$AC$120*$T$538)</f>
        <v>60000000</v>
      </c>
      <c r="Y538" s="18" t="n">
        <f aca="false">IF($F$538=1,$M$538,$Z$120*$T$538)</f>
        <v>501924683.659122</v>
      </c>
      <c r="Z538" s="18" t="n">
        <f aca="false">IF($G$538=1,$N$538,$W$120*$T$538)</f>
        <v>15000000</v>
      </c>
      <c r="AA538" s="18" t="n">
        <f aca="false">IF($H$538=1,$O$538,$T$120*$T$538)</f>
        <v>5000000</v>
      </c>
      <c r="AB538" s="18" t="n">
        <f aca="false">($J$120+$O$120)*$T$538</f>
        <v>46932104.317437</v>
      </c>
      <c r="AC538" s="18" t="n">
        <f aca="false">Assumptions!$B$20*$T$538</f>
        <v>1505774050.97737</v>
      </c>
      <c r="AD538" s="18" t="n">
        <f aca="false">IF($S$538,Assumptions!$B$14*($T$538-Assumptions!$B$13),Assumptions!$B$4)</f>
        <v>415770569.715935</v>
      </c>
      <c r="AE538" s="18" t="n">
        <f aca="false">$U$538+$V$538+$W$538+$X$538+$Y$538+$Z$538+$AA$538+$AB$538+$AC$538+$AD$538</f>
        <v>4000000000</v>
      </c>
      <c r="AF538" s="18" t="n">
        <f aca="false">IF(AND(IF($B$538=1,$U$538&gt;=INDEX($U$527:$U$654,1+$A$538-Assumptions!$B$77),$U$538&gt;INDEX($U$527:$U$654,1+$A$538+Assumptions!$B$77)),IF($C$538=1,$V$538&gt;=INDEX($V$527:$V$654,1+$A$538-Assumptions!$B$78),$V$538&gt;INDEX($V$527:$V$654,1+$A$538+Assumptions!$B$78)),IF($D$538=1,$W$538&gt;=INDEX($W$527:$W$654,1+$A$538-Assumptions!$B$79),$W$538&gt;INDEX($W$527:$W$654,1+$A$538+Assumptions!$B$79)),IF($E$538=1,$X$538&gt;=INDEX($X$527:$X$654,1+$A$538-Assumptions!$B$80),$X$538&gt;INDEX($X$527:$X$654,1+$A$538+Assumptions!$B$80)),IF($F$538=1,$Y$538&gt;=INDEX($Y$527:$Y$654,1+$A$538-Assumptions!$B$81),$Y$538&gt;INDEX($Y$527:$Y$654,1+$A$538+Assumptions!$B$81)),IF($G$538=1,$Z$538&gt;=INDEX($Z$527:$Z$654,1+$A$538-Assumptions!$B$82),$Z$538&gt;INDEX($Z$527:$Z$654,1+$A$538+Assumptions!$B$82)),IF($H$538=1,$AA$538&gt;=INDEX($AA$527:$AA$654,1+$A$538-Assumptions!$B$83),$AA$538&gt;INDEX($AA$527:$AA$654,1+$A$538+Assumptions!$B$83))),1,0)</f>
        <v>0</v>
      </c>
      <c r="AG538" s="16"/>
      <c r="AH538" s="16"/>
      <c r="AI538" s="16"/>
    </row>
    <row r="539" customFormat="false" ht="23.85" hidden="true" customHeight="false" outlineLevel="0" collapsed="false">
      <c r="A539" s="6" t="n">
        <f aca="false">ROW()-ROW($A$527)+Assumptions!$B$4</f>
        <v>12</v>
      </c>
      <c r="B539" s="18" t="n">
        <f aca="false">MOD(QUOTIENT($A$539,Assumptions!$B$77),2)</f>
        <v>0</v>
      </c>
      <c r="C539" s="18" t="n">
        <f aca="false">MOD(QUOTIENT($A$539,Assumptions!$B$78),2)</f>
        <v>0</v>
      </c>
      <c r="D539" s="18" t="n">
        <f aca="false">MOD(QUOTIENT($A$539,Assumptions!$B$79),2)</f>
        <v>0</v>
      </c>
      <c r="E539" s="18" t="n">
        <f aca="false">MOD(QUOTIENT($A$539,Assumptions!$B$80),2)</f>
        <v>1</v>
      </c>
      <c r="F539" s="18" t="n">
        <f aca="false">MOD(QUOTIENT($A$539,Assumptions!$B$81),2)</f>
        <v>1</v>
      </c>
      <c r="G539" s="18" t="n">
        <f aca="false">MOD(QUOTIENT($A$539,Assumptions!$B$82),2)</f>
        <v>0</v>
      </c>
      <c r="H539" s="18" t="n">
        <f aca="false">MOD(QUOTIENT($A$539,Assumptions!$B$83),2)</f>
        <v>0</v>
      </c>
      <c r="I539" s="18" t="n">
        <f aca="false">IF($B$539=1,MIN(Assumptions!$B$67,MAX(Assumptions!$B$4,Assumptions!$B$27-(Assumptions!$B$4))),Assumptions!$B$4)</f>
        <v>0</v>
      </c>
      <c r="J539" s="18" t="n">
        <f aca="false">IF($C$539=1,MIN(Assumptions!$B$66,MAX(Assumptions!$B$4,Assumptions!$B$27-($I$539))),Assumptions!$B$4)</f>
        <v>0</v>
      </c>
      <c r="K539" s="18" t="n">
        <f aca="false">IF($D$539=1,MIN(Assumptions!$B$61,MAX(Assumptions!$B$4,Assumptions!$B$27-($I$539+$J$539))),Assumptions!$B$4)</f>
        <v>0</v>
      </c>
      <c r="L539" s="18" t="n">
        <f aca="false">IF($E$539=1,MIN(Assumptions!$B$56,MAX(Assumptions!$B$4,Assumptions!$B$27-($I$539+$J$539+$K$539))),Assumptions!$B$4)</f>
        <v>60000000</v>
      </c>
      <c r="M539" s="18" t="n">
        <f aca="false">IF($F$539=1,MIN(Assumptions!$B$51,MAX(Assumptions!$B$4,Assumptions!$B$27-($I$539+$J$539+$K$539+$L$539))),Assumptions!$B$4)</f>
        <v>30000000</v>
      </c>
      <c r="N539" s="18" t="n">
        <f aca="false">IF($G$539=1,MIN(Assumptions!$B$46,MAX(Assumptions!$B$4,Assumptions!$B$27-($I$539+$J$539+$K$539+$L$539+$M$539))),Assumptions!$B$4)</f>
        <v>0</v>
      </c>
      <c r="O539" s="18" t="n">
        <f aca="false">IF($H$539=1,MIN(Assumptions!$B$41,MAX(Assumptions!$B$4,Assumptions!$B$27-($I$539+$J$539+$K$539+$L$539+$M$539+$N$539))),Assumptions!$B$4)</f>
        <v>0</v>
      </c>
      <c r="P539" s="18" t="n">
        <f aca="false">$I$539+$J$539+$K$539+$L$539+$M$539+$N$539+$O$539</f>
        <v>90000000</v>
      </c>
      <c r="Q539" s="18" t="n">
        <f aca="false">MAX(Assumptions!$B$4,Assumptions!$B$27-$P$539)</f>
        <v>3910000000</v>
      </c>
      <c r="R539" s="18" t="n">
        <f aca="false">$J$120+$O$120+Assumptions!$B$20+IF($B$539=0,$D$120,Assumptions!$B$4)+IF($C$539=0,$AI$120,Assumptions!$B$4)+IF($D$539=0,$AF$120,Assumptions!$B$4)+IF($E$539=0,$AC$120,Assumptions!$B$4)+IF($F$539=0,$Z$120,Assumptions!$B$4)+IF($G$539=0,$W$120,Assumptions!$B$4)+IF($H$539=0,$T$120,Assumptions!$B$4)</f>
        <v>27944752.5358044</v>
      </c>
      <c r="S539" s="18" t="n">
        <f aca="false">IF($R$539&gt;Assumptions!$B$4,$Q$539/$R$539&gt;Assumptions!$B$13,FALSE())</f>
        <v>1</v>
      </c>
      <c r="T539" s="18" t="n">
        <f aca="false">IF($S$539,($Q$539+Assumptions!$B$14*Assumptions!$B$13)/($R$539+Assumptions!$B$14),IF($R$539&gt;Assumptions!$B$4,$Q$539/$R$539,Assumptions!$B$4))</f>
        <v>128.51147321361</v>
      </c>
      <c r="U539" s="18" t="n">
        <f aca="false">IF($B$539=1,$I$539,$D$120*$T$539)</f>
        <v>102458094.119488</v>
      </c>
      <c r="V539" s="18" t="n">
        <f aca="false">IF($C$539=1,$J$539,$AI$120*$T$539)</f>
        <v>788202024.531081</v>
      </c>
      <c r="W539" s="18" t="n">
        <f aca="false">IF($D$539=1,$K$539,$AF$120*$T$539)</f>
        <v>222794090.348209</v>
      </c>
      <c r="X539" s="18" t="n">
        <f aca="false">IF($E$539=1,$L$539,$AC$120*$T$539)</f>
        <v>60000000</v>
      </c>
      <c r="Y539" s="18" t="n">
        <f aca="false">IF($F$539=1,$M$539,$Z$120*$T$539)</f>
        <v>30000000</v>
      </c>
      <c r="Z539" s="18" t="n">
        <f aca="false">IF($G$539=1,$N$539,$W$120*$T$539)</f>
        <v>642557366.068049</v>
      </c>
      <c r="AA539" s="18" t="n">
        <f aca="false">IF($H$539=1,$O$539,$T$120*$T$539)</f>
        <v>642557366.068049</v>
      </c>
      <c r="AB539" s="18" t="n">
        <f aca="false">($J$120+$O$120)*$T$539</f>
        <v>36049116.9086123</v>
      </c>
      <c r="AC539" s="18" t="n">
        <f aca="false">Assumptions!$B$20*$T$539</f>
        <v>1156603258.92249</v>
      </c>
      <c r="AD539" s="18" t="n">
        <f aca="false">IF($S$539,Assumptions!$B$14*($T$539-Assumptions!$B$13),Assumptions!$B$4)</f>
        <v>318778683.034024</v>
      </c>
      <c r="AE539" s="18" t="n">
        <f aca="false">$U$539+$V$539+$W$539+$X$539+$Y$539+$Z$539+$AA$539+$AB$539+$AC$539+$AD$539</f>
        <v>4000000000</v>
      </c>
      <c r="AF539" s="18" t="n">
        <f aca="false">IF(AND(IF($B$539=1,$U$539&gt;=INDEX($U$527:$U$654,1+$A$539-Assumptions!$B$77),$U$539&gt;INDEX($U$527:$U$654,1+$A$539+Assumptions!$B$77)),IF($C$539=1,$V$539&gt;=INDEX($V$527:$V$654,1+$A$539-Assumptions!$B$78),$V$539&gt;INDEX($V$527:$V$654,1+$A$539+Assumptions!$B$78)),IF($D$539=1,$W$539&gt;=INDEX($W$527:$W$654,1+$A$539-Assumptions!$B$79),$W$539&gt;INDEX($W$527:$W$654,1+$A$539+Assumptions!$B$79)),IF($E$539=1,$X$539&gt;=INDEX($X$527:$X$654,1+$A$539-Assumptions!$B$80),$X$539&gt;INDEX($X$527:$X$654,1+$A$539+Assumptions!$B$80)),IF($F$539=1,$Y$539&gt;=INDEX($Y$527:$Y$654,1+$A$539-Assumptions!$B$81),$Y$539&gt;INDEX($Y$527:$Y$654,1+$A$539+Assumptions!$B$81)),IF($G$539=1,$Z$539&gt;=INDEX($Z$527:$Z$654,1+$A$539-Assumptions!$B$82),$Z$539&gt;INDEX($Z$527:$Z$654,1+$A$539+Assumptions!$B$82)),IF($H$539=1,$AA$539&gt;=INDEX($AA$527:$AA$654,1+$A$539-Assumptions!$B$83),$AA$539&gt;INDEX($AA$527:$AA$654,1+$A$539+Assumptions!$B$83))),1,0)</f>
        <v>0</v>
      </c>
      <c r="AG539" s="16"/>
      <c r="AH539" s="16"/>
      <c r="AI539" s="16"/>
    </row>
    <row r="540" customFormat="false" ht="23.85" hidden="true" customHeight="false" outlineLevel="0" collapsed="false">
      <c r="A540" s="6" t="n">
        <f aca="false">ROW()-ROW($A$527)+Assumptions!$B$4</f>
        <v>13</v>
      </c>
      <c r="B540" s="18" t="n">
        <f aca="false">MOD(QUOTIENT($A$540,Assumptions!$B$77),2)</f>
        <v>0</v>
      </c>
      <c r="C540" s="18" t="n">
        <f aca="false">MOD(QUOTIENT($A$540,Assumptions!$B$78),2)</f>
        <v>0</v>
      </c>
      <c r="D540" s="18" t="n">
        <f aca="false">MOD(QUOTIENT($A$540,Assumptions!$B$79),2)</f>
        <v>0</v>
      </c>
      <c r="E540" s="18" t="n">
        <f aca="false">MOD(QUOTIENT($A$540,Assumptions!$B$80),2)</f>
        <v>1</v>
      </c>
      <c r="F540" s="18" t="n">
        <f aca="false">MOD(QUOTIENT($A$540,Assumptions!$B$81),2)</f>
        <v>1</v>
      </c>
      <c r="G540" s="18" t="n">
        <f aca="false">MOD(QUOTIENT($A$540,Assumptions!$B$82),2)</f>
        <v>0</v>
      </c>
      <c r="H540" s="18" t="n">
        <f aca="false">MOD(QUOTIENT($A$540,Assumptions!$B$83),2)</f>
        <v>1</v>
      </c>
      <c r="I540" s="18" t="n">
        <f aca="false">IF($B$540=1,MIN(Assumptions!$B$67,MAX(Assumptions!$B$4,Assumptions!$B$27-(Assumptions!$B$4))),Assumptions!$B$4)</f>
        <v>0</v>
      </c>
      <c r="J540" s="18" t="n">
        <f aca="false">IF($C$540=1,MIN(Assumptions!$B$66,MAX(Assumptions!$B$4,Assumptions!$B$27-($I$540))),Assumptions!$B$4)</f>
        <v>0</v>
      </c>
      <c r="K540" s="18" t="n">
        <f aca="false">IF($D$540=1,MIN(Assumptions!$B$61,MAX(Assumptions!$B$4,Assumptions!$B$27-($I$540+$J$540))),Assumptions!$B$4)</f>
        <v>0</v>
      </c>
      <c r="L540" s="18" t="n">
        <f aca="false">IF($E$540=1,MIN(Assumptions!$B$56,MAX(Assumptions!$B$4,Assumptions!$B$27-($I$540+$J$540+$K$540))),Assumptions!$B$4)</f>
        <v>60000000</v>
      </c>
      <c r="M540" s="18" t="n">
        <f aca="false">IF($F$540=1,MIN(Assumptions!$B$51,MAX(Assumptions!$B$4,Assumptions!$B$27-($I$540+$J$540+$K$540+$L$540))),Assumptions!$B$4)</f>
        <v>30000000</v>
      </c>
      <c r="N540" s="18" t="n">
        <f aca="false">IF($G$540=1,MIN(Assumptions!$B$46,MAX(Assumptions!$B$4,Assumptions!$B$27-($I$540+$J$540+$K$540+$L$540+$M$540))),Assumptions!$B$4)</f>
        <v>0</v>
      </c>
      <c r="O540" s="18" t="n">
        <f aca="false">IF($H$540=1,MIN(Assumptions!$B$41,MAX(Assumptions!$B$4,Assumptions!$B$27-($I$540+$J$540+$K$540+$L$540+$M$540+$N$540))),Assumptions!$B$4)</f>
        <v>5000000</v>
      </c>
      <c r="P540" s="18" t="n">
        <f aca="false">$I$540+$J$540+$K$540+$L$540+$M$540+$N$540+$O$540</f>
        <v>95000000</v>
      </c>
      <c r="Q540" s="18" t="n">
        <f aca="false">MAX(Assumptions!$B$4,Assumptions!$B$27-$P$540)</f>
        <v>3905000000</v>
      </c>
      <c r="R540" s="18" t="n">
        <f aca="false">$J$120+$O$120+Assumptions!$B$20+IF($B$540=0,$D$120,Assumptions!$B$4)+IF($C$540=0,$AI$120,Assumptions!$B$4)+IF($D$540=0,$AF$120,Assumptions!$B$4)+IF($E$540=0,$AC$120,Assumptions!$B$4)+IF($F$540=0,$Z$120,Assumptions!$B$4)+IF($G$540=0,$W$120,Assumptions!$B$4)+IF($H$540=0,$T$120,Assumptions!$B$4)</f>
        <v>22944752.5358044</v>
      </c>
      <c r="S540" s="18" t="n">
        <f aca="false">IF($R$540&gt;Assumptions!$B$4,$Q$540/$R$540&gt;Assumptions!$B$13,FALSE())</f>
        <v>1</v>
      </c>
      <c r="T540" s="18" t="n">
        <f aca="false">IF($S$540,($Q$540+Assumptions!$B$14*Assumptions!$B$13)/($R$540+Assumptions!$B$14),IF($R$540&gt;Assumptions!$B$4,$Q$540/$R$540,Assumptions!$B$4))</f>
        <v>153.568009533659</v>
      </c>
      <c r="U540" s="18" t="n">
        <f aca="false">IF($B$540=1,$I$540,$D$120*$T$540)</f>
        <v>122434870.452297</v>
      </c>
      <c r="V540" s="18" t="n">
        <f aca="false">IF($C$540=1,$J$540,$AI$120*$T$540)</f>
        <v>941881786.822592</v>
      </c>
      <c r="W540" s="18" t="n">
        <f aca="false">IF($D$540=1,$K$540,$AF$120*$T$540)</f>
        <v>266233388.623338</v>
      </c>
      <c r="X540" s="18" t="n">
        <f aca="false">IF($E$540=1,$L$540,$AC$120*$T$540)</f>
        <v>60000000</v>
      </c>
      <c r="Y540" s="18" t="n">
        <f aca="false">IF($F$540=1,$M$540,$Z$120*$T$540)</f>
        <v>30000000</v>
      </c>
      <c r="Z540" s="18" t="n">
        <f aca="false">IF($G$540=1,$N$540,$W$120*$T$540)</f>
        <v>767840047.668295</v>
      </c>
      <c r="AA540" s="18" t="n">
        <f aca="false">IF($H$540=1,$O$540,$T$120*$T$540)</f>
        <v>5000000</v>
      </c>
      <c r="AB540" s="18" t="n">
        <f aca="false">($J$120+$O$120)*$T$540</f>
        <v>43077796.796399</v>
      </c>
      <c r="AC540" s="18" t="n">
        <f aca="false">Assumptions!$B$20*$T$540</f>
        <v>1382112085.80293</v>
      </c>
      <c r="AD540" s="18" t="n">
        <f aca="false">IF($S$540,Assumptions!$B$14*($T$540-Assumptions!$B$13),Assumptions!$B$4)</f>
        <v>381420023.834148</v>
      </c>
      <c r="AE540" s="18" t="n">
        <f aca="false">$U$540+$V$540+$W$540+$X$540+$Y$540+$Z$540+$AA$540+$AB$540+$AC$540+$AD$540</f>
        <v>4000000000</v>
      </c>
      <c r="AF540" s="18" t="n">
        <f aca="false">IF(AND(IF($B$540=1,$U$540&gt;=INDEX($U$527:$U$654,1+$A$540-Assumptions!$B$77),$U$540&gt;INDEX($U$527:$U$654,1+$A$540+Assumptions!$B$77)),IF($C$540=1,$V$540&gt;=INDEX($V$527:$V$654,1+$A$540-Assumptions!$B$78),$V$540&gt;INDEX($V$527:$V$654,1+$A$540+Assumptions!$B$78)),IF($D$540=1,$W$540&gt;=INDEX($W$527:$W$654,1+$A$540-Assumptions!$B$79),$W$540&gt;INDEX($W$527:$W$654,1+$A$540+Assumptions!$B$79)),IF($E$540=1,$X$540&gt;=INDEX($X$527:$X$654,1+$A$540-Assumptions!$B$80),$X$540&gt;INDEX($X$527:$X$654,1+$A$540+Assumptions!$B$80)),IF($F$540=1,$Y$540&gt;=INDEX($Y$527:$Y$654,1+$A$540-Assumptions!$B$81),$Y$540&gt;INDEX($Y$527:$Y$654,1+$A$540+Assumptions!$B$81)),IF($G$540=1,$Z$540&gt;=INDEX($Z$527:$Z$654,1+$A$540-Assumptions!$B$82),$Z$540&gt;INDEX($Z$527:$Z$654,1+$A$540+Assumptions!$B$82)),IF($H$540=1,$AA$540&gt;=INDEX($AA$527:$AA$654,1+$A$540-Assumptions!$B$83),$AA$540&gt;INDEX($AA$527:$AA$654,1+$A$540+Assumptions!$B$83))),1,0)</f>
        <v>0</v>
      </c>
      <c r="AG540" s="16"/>
      <c r="AH540" s="16"/>
      <c r="AI540" s="16"/>
    </row>
    <row r="541" customFormat="false" ht="23.85" hidden="true" customHeight="false" outlineLevel="0" collapsed="false">
      <c r="A541" s="6" t="n">
        <f aca="false">ROW()-ROW($A$527)+Assumptions!$B$4</f>
        <v>14</v>
      </c>
      <c r="B541" s="18" t="n">
        <f aca="false">MOD(QUOTIENT($A$541,Assumptions!$B$77),2)</f>
        <v>0</v>
      </c>
      <c r="C541" s="18" t="n">
        <f aca="false">MOD(QUOTIENT($A$541,Assumptions!$B$78),2)</f>
        <v>0</v>
      </c>
      <c r="D541" s="18" t="n">
        <f aca="false">MOD(QUOTIENT($A$541,Assumptions!$B$79),2)</f>
        <v>0</v>
      </c>
      <c r="E541" s="18" t="n">
        <f aca="false">MOD(QUOTIENT($A$541,Assumptions!$B$80),2)</f>
        <v>1</v>
      </c>
      <c r="F541" s="18" t="n">
        <f aca="false">MOD(QUOTIENT($A$541,Assumptions!$B$81),2)</f>
        <v>1</v>
      </c>
      <c r="G541" s="18" t="n">
        <f aca="false">MOD(QUOTIENT($A$541,Assumptions!$B$82),2)</f>
        <v>1</v>
      </c>
      <c r="H541" s="18" t="n">
        <f aca="false">MOD(QUOTIENT($A$541,Assumptions!$B$83),2)</f>
        <v>0</v>
      </c>
      <c r="I541" s="18" t="n">
        <f aca="false">IF($B$541=1,MIN(Assumptions!$B$67,MAX(Assumptions!$B$4,Assumptions!$B$27-(Assumptions!$B$4))),Assumptions!$B$4)</f>
        <v>0</v>
      </c>
      <c r="J541" s="18" t="n">
        <f aca="false">IF($C$541=1,MIN(Assumptions!$B$66,MAX(Assumptions!$B$4,Assumptions!$B$27-($I$541))),Assumptions!$B$4)</f>
        <v>0</v>
      </c>
      <c r="K541" s="18" t="n">
        <f aca="false">IF($D$541=1,MIN(Assumptions!$B$61,MAX(Assumptions!$B$4,Assumptions!$B$27-($I$541+$J$541))),Assumptions!$B$4)</f>
        <v>0</v>
      </c>
      <c r="L541" s="18" t="n">
        <f aca="false">IF($E$541=1,MIN(Assumptions!$B$56,MAX(Assumptions!$B$4,Assumptions!$B$27-($I$541+$J$541+$K$541))),Assumptions!$B$4)</f>
        <v>60000000</v>
      </c>
      <c r="M541" s="18" t="n">
        <f aca="false">IF($F$541=1,MIN(Assumptions!$B$51,MAX(Assumptions!$B$4,Assumptions!$B$27-($I$541+$J$541+$K$541+$L$541))),Assumptions!$B$4)</f>
        <v>30000000</v>
      </c>
      <c r="N541" s="18" t="n">
        <f aca="false">IF($G$541=1,MIN(Assumptions!$B$46,MAX(Assumptions!$B$4,Assumptions!$B$27-($I$541+$J$541+$K$541+$L$541+$M$541))),Assumptions!$B$4)</f>
        <v>15000000</v>
      </c>
      <c r="O541" s="18" t="n">
        <f aca="false">IF($H$541=1,MIN(Assumptions!$B$41,MAX(Assumptions!$B$4,Assumptions!$B$27-($I$541+$J$541+$K$541+$L$541+$M$541+$N$541))),Assumptions!$B$4)</f>
        <v>0</v>
      </c>
      <c r="P541" s="18" t="n">
        <f aca="false">$I$541+$J$541+$K$541+$L$541+$M$541+$N$541+$O$541</f>
        <v>105000000</v>
      </c>
      <c r="Q541" s="18" t="n">
        <f aca="false">MAX(Assumptions!$B$4,Assumptions!$B$27-$P$541)</f>
        <v>3895000000</v>
      </c>
      <c r="R541" s="18" t="n">
        <f aca="false">$J$120+$O$120+Assumptions!$B$20+IF($B$541=0,$D$120,Assumptions!$B$4)+IF($C$541=0,$AI$120,Assumptions!$B$4)+IF($D$541=0,$AF$120,Assumptions!$B$4)+IF($E$541=0,$AC$120,Assumptions!$B$4)+IF($F$541=0,$Z$120,Assumptions!$B$4)+IF($G$541=0,$W$120,Assumptions!$B$4)+IF($H$541=0,$T$120,Assumptions!$B$4)</f>
        <v>22944752.5358044</v>
      </c>
      <c r="S541" s="18" t="n">
        <f aca="false">IF($R$541&gt;Assumptions!$B$4,$Q$541/$R$541&gt;Assumptions!$B$13,FALSE())</f>
        <v>1</v>
      </c>
      <c r="T541" s="18" t="n">
        <f aca="false">IF($S$541,($Q$541+Assumptions!$B$14*Assumptions!$B$13)/($R$541+Assumptions!$B$14),IF($R$541&gt;Assumptions!$B$4,$Q$541/$R$541,Assumptions!$B$4))</f>
        <v>153.175001191922</v>
      </c>
      <c r="U541" s="18" t="n">
        <f aca="false">IF($B$541=1,$I$541,$D$120*$T$541)</f>
        <v>122121537.450499</v>
      </c>
      <c r="V541" s="18" t="n">
        <f aca="false">IF($C$541=1,$J$541,$AI$120*$T$541)</f>
        <v>939471340.791057</v>
      </c>
      <c r="W541" s="18" t="n">
        <f aca="false">IF($D$541=1,$K$541,$AF$120*$T$541)</f>
        <v>265552049.177085</v>
      </c>
      <c r="X541" s="18" t="n">
        <f aca="false">IF($E$541=1,$L$541,$AC$120*$T$541)</f>
        <v>60000000</v>
      </c>
      <c r="Y541" s="18" t="n">
        <f aca="false">IF($F$541=1,$M$541,$Z$120*$T$541)</f>
        <v>30000000</v>
      </c>
      <c r="Z541" s="18" t="n">
        <f aca="false">IF($G$541=1,$N$541,$W$120*$T$541)</f>
        <v>15000000</v>
      </c>
      <c r="AA541" s="18" t="n">
        <f aca="false">IF($H$541=1,$O$541,$T$120*$T$541)</f>
        <v>765875005.959611</v>
      </c>
      <c r="AB541" s="18" t="n">
        <f aca="false">($J$120+$O$120)*$T$541</f>
        <v>42967552.9146424</v>
      </c>
      <c r="AC541" s="18" t="n">
        <f aca="false">Assumptions!$B$20*$T$541</f>
        <v>1378575010.7273</v>
      </c>
      <c r="AD541" s="18" t="n">
        <f aca="false">IF($S$541,Assumptions!$B$14*($T$541-Assumptions!$B$13),Assumptions!$B$4)</f>
        <v>380437502.979806</v>
      </c>
      <c r="AE541" s="18" t="n">
        <f aca="false">$U$541+$V$541+$W$541+$X$541+$Y$541+$Z$541+$AA$541+$AB$541+$AC$541+$AD$541</f>
        <v>4000000000</v>
      </c>
      <c r="AF541" s="18" t="n">
        <f aca="false">IF(AND(IF($B$541=1,$U$541&gt;=INDEX($U$527:$U$654,1+$A$541-Assumptions!$B$77),$U$541&gt;INDEX($U$527:$U$654,1+$A$541+Assumptions!$B$77)),IF($C$541=1,$V$541&gt;=INDEX($V$527:$V$654,1+$A$541-Assumptions!$B$78),$V$541&gt;INDEX($V$527:$V$654,1+$A$541+Assumptions!$B$78)),IF($D$541=1,$W$541&gt;=INDEX($W$527:$W$654,1+$A$541-Assumptions!$B$79),$W$541&gt;INDEX($W$527:$W$654,1+$A$541+Assumptions!$B$79)),IF($E$541=1,$X$541&gt;=INDEX($X$527:$X$654,1+$A$541-Assumptions!$B$80),$X$541&gt;INDEX($X$527:$X$654,1+$A$541+Assumptions!$B$80)),IF($F$541=1,$Y$541&gt;=INDEX($Y$527:$Y$654,1+$A$541-Assumptions!$B$81),$Y$541&gt;INDEX($Y$527:$Y$654,1+$A$541+Assumptions!$B$81)),IF($G$541=1,$Z$541&gt;=INDEX($Z$527:$Z$654,1+$A$541-Assumptions!$B$82),$Z$541&gt;INDEX($Z$527:$Z$654,1+$A$541+Assumptions!$B$82)),IF($H$541=1,$AA$541&gt;=INDEX($AA$527:$AA$654,1+$A$541-Assumptions!$B$83),$AA$541&gt;INDEX($AA$527:$AA$654,1+$A$541+Assumptions!$B$83))),1,0)</f>
        <v>0</v>
      </c>
      <c r="AG541" s="16"/>
      <c r="AH541" s="16"/>
      <c r="AI541" s="16"/>
    </row>
    <row r="542" customFormat="false" ht="23.85" hidden="true" customHeight="false" outlineLevel="0" collapsed="false">
      <c r="A542" s="6" t="n">
        <f aca="false">ROW()-ROW($A$527)+Assumptions!$B$4</f>
        <v>15</v>
      </c>
      <c r="B542" s="18" t="n">
        <f aca="false">MOD(QUOTIENT($A$542,Assumptions!$B$77),2)</f>
        <v>0</v>
      </c>
      <c r="C542" s="18" t="n">
        <f aca="false">MOD(QUOTIENT($A$542,Assumptions!$B$78),2)</f>
        <v>0</v>
      </c>
      <c r="D542" s="18" t="n">
        <f aca="false">MOD(QUOTIENT($A$542,Assumptions!$B$79),2)</f>
        <v>0</v>
      </c>
      <c r="E542" s="18" t="n">
        <f aca="false">MOD(QUOTIENT($A$542,Assumptions!$B$80),2)</f>
        <v>1</v>
      </c>
      <c r="F542" s="18" t="n">
        <f aca="false">MOD(QUOTIENT($A$542,Assumptions!$B$81),2)</f>
        <v>1</v>
      </c>
      <c r="G542" s="18" t="n">
        <f aca="false">MOD(QUOTIENT($A$542,Assumptions!$B$82),2)</f>
        <v>1</v>
      </c>
      <c r="H542" s="18" t="n">
        <f aca="false">MOD(QUOTIENT($A$542,Assumptions!$B$83),2)</f>
        <v>1</v>
      </c>
      <c r="I542" s="18" t="n">
        <f aca="false">IF($B$542=1,MIN(Assumptions!$B$67,MAX(Assumptions!$B$4,Assumptions!$B$27-(Assumptions!$B$4))),Assumptions!$B$4)</f>
        <v>0</v>
      </c>
      <c r="J542" s="18" t="n">
        <f aca="false">IF($C$542=1,MIN(Assumptions!$B$66,MAX(Assumptions!$B$4,Assumptions!$B$27-($I$542))),Assumptions!$B$4)</f>
        <v>0</v>
      </c>
      <c r="K542" s="18" t="n">
        <f aca="false">IF($D$542=1,MIN(Assumptions!$B$61,MAX(Assumptions!$B$4,Assumptions!$B$27-($I$542+$J$542))),Assumptions!$B$4)</f>
        <v>0</v>
      </c>
      <c r="L542" s="18" t="n">
        <f aca="false">IF($E$542=1,MIN(Assumptions!$B$56,MAX(Assumptions!$B$4,Assumptions!$B$27-($I$542+$J$542+$K$542))),Assumptions!$B$4)</f>
        <v>60000000</v>
      </c>
      <c r="M542" s="18" t="n">
        <f aca="false">IF($F$542=1,MIN(Assumptions!$B$51,MAX(Assumptions!$B$4,Assumptions!$B$27-($I$542+$J$542+$K$542+$L$542))),Assumptions!$B$4)</f>
        <v>30000000</v>
      </c>
      <c r="N542" s="18" t="n">
        <f aca="false">IF($G$542=1,MIN(Assumptions!$B$46,MAX(Assumptions!$B$4,Assumptions!$B$27-($I$542+$J$542+$K$542+$L$542+$M$542))),Assumptions!$B$4)</f>
        <v>15000000</v>
      </c>
      <c r="O542" s="18" t="n">
        <f aca="false">IF($H$542=1,MIN(Assumptions!$B$41,MAX(Assumptions!$B$4,Assumptions!$B$27-($I$542+$J$542+$K$542+$L$542+$M$542+$N$542))),Assumptions!$B$4)</f>
        <v>5000000</v>
      </c>
      <c r="P542" s="18" t="n">
        <f aca="false">$I$542+$J$542+$K$542+$L$542+$M$542+$N$542+$O$542</f>
        <v>110000000</v>
      </c>
      <c r="Q542" s="18" t="n">
        <f aca="false">MAX(Assumptions!$B$4,Assumptions!$B$27-$P$542)</f>
        <v>3890000000</v>
      </c>
      <c r="R542" s="18" t="n">
        <f aca="false">$J$120+$O$120+Assumptions!$B$20+IF($B$542=0,$D$120,Assumptions!$B$4)+IF($C$542=0,$AI$120,Assumptions!$B$4)+IF($D$542=0,$AF$120,Assumptions!$B$4)+IF($E$542=0,$AC$120,Assumptions!$B$4)+IF($F$542=0,$Z$120,Assumptions!$B$4)+IF($G$542=0,$W$120,Assumptions!$B$4)+IF($H$542=0,$T$120,Assumptions!$B$4)</f>
        <v>17944752.5358044</v>
      </c>
      <c r="S542" s="18" t="n">
        <f aca="false">IF($R$542&gt;Assumptions!$B$4,$Q$542/$R$542&gt;Assumptions!$B$13,FALSE())</f>
        <v>1</v>
      </c>
      <c r="T542" s="18" t="n">
        <f aca="false">IF($S$542,($Q$542+Assumptions!$B$14*Assumptions!$B$13)/($R$542+Assumptions!$B$14),IF($R$542&gt;Assumptions!$B$4,$Q$542/$R$542,Assumptions!$B$4))</f>
        <v>190.391152604228</v>
      </c>
      <c r="U542" s="18" t="n">
        <f aca="false">IF($B$542=1,$I$542,$D$120*$T$542)</f>
        <v>151792786.630166</v>
      </c>
      <c r="V542" s="18" t="n">
        <f aca="false">IF($C$542=1,$J$542,$AI$120*$T$542)</f>
        <v>1167729916.89248</v>
      </c>
      <c r="W542" s="18" t="n">
        <f aca="false">IF($D$542=1,$K$542,$AF$120*$T$542)</f>
        <v>330071880.697371</v>
      </c>
      <c r="X542" s="18" t="n">
        <f aca="false">IF($E$542=1,$L$542,$AC$120*$T$542)</f>
        <v>60000000</v>
      </c>
      <c r="Y542" s="18" t="n">
        <f aca="false">IF($F$542=1,$M$542,$Z$120*$T$542)</f>
        <v>30000000</v>
      </c>
      <c r="Z542" s="18" t="n">
        <f aca="false">IF($G$542=1,$N$542,$W$120*$T$542)</f>
        <v>15000000</v>
      </c>
      <c r="AA542" s="18" t="n">
        <f aca="false">IF($H$542=1,$O$542,$T$120*$T$542)</f>
        <v>5000000</v>
      </c>
      <c r="AB542" s="18" t="n">
        <f aca="false">($J$120+$O$120)*$T$542</f>
        <v>53407160.8313676</v>
      </c>
      <c r="AC542" s="18" t="n">
        <f aca="false">Assumptions!$B$20*$T$542</f>
        <v>1713520373.43805</v>
      </c>
      <c r="AD542" s="18" t="n">
        <f aca="false">IF($S$542,Assumptions!$B$14*($T$542-Assumptions!$B$13),Assumptions!$B$4)</f>
        <v>473477881.510569</v>
      </c>
      <c r="AE542" s="18" t="n">
        <f aca="false">$U$542+$V$542+$W$542+$X$542+$Y$542+$Z$542+$AA$542+$AB$542+$AC$542+$AD$542</f>
        <v>4000000000</v>
      </c>
      <c r="AF542" s="18" t="n">
        <f aca="false">IF(AND(IF($B$542=1,$U$542&gt;=INDEX($U$527:$U$654,1+$A$542-Assumptions!$B$77),$U$542&gt;INDEX($U$527:$U$654,1+$A$542+Assumptions!$B$77)),IF($C$542=1,$V$542&gt;=INDEX($V$527:$V$654,1+$A$542-Assumptions!$B$78),$V$542&gt;INDEX($V$527:$V$654,1+$A$542+Assumptions!$B$78)),IF($D$542=1,$W$542&gt;=INDEX($W$527:$W$654,1+$A$542-Assumptions!$B$79),$W$542&gt;INDEX($W$527:$W$654,1+$A$542+Assumptions!$B$79)),IF($E$542=1,$X$542&gt;=INDEX($X$527:$X$654,1+$A$542-Assumptions!$B$80),$X$542&gt;INDEX($X$527:$X$654,1+$A$542+Assumptions!$B$80)),IF($F$542=1,$Y$542&gt;=INDEX($Y$527:$Y$654,1+$A$542-Assumptions!$B$81),$Y$542&gt;INDEX($Y$527:$Y$654,1+$A$542+Assumptions!$B$81)),IF($G$542=1,$Z$542&gt;=INDEX($Z$527:$Z$654,1+$A$542-Assumptions!$B$82),$Z$542&gt;INDEX($Z$527:$Z$654,1+$A$542+Assumptions!$B$82)),IF($H$542=1,$AA$542&gt;=INDEX($AA$527:$AA$654,1+$A$542-Assumptions!$B$83),$AA$542&gt;INDEX($AA$527:$AA$654,1+$A$542+Assumptions!$B$83))),1,0)</f>
        <v>0</v>
      </c>
      <c r="AG542" s="16"/>
      <c r="AH542" s="16"/>
      <c r="AI542" s="16"/>
    </row>
    <row r="543" customFormat="false" ht="23.85" hidden="true" customHeight="false" outlineLevel="0" collapsed="false">
      <c r="A543" s="6" t="n">
        <f aca="false">ROW()-ROW($A$527)+Assumptions!$B$4</f>
        <v>16</v>
      </c>
      <c r="B543" s="18" t="n">
        <f aca="false">MOD(QUOTIENT($A$543,Assumptions!$B$77),2)</f>
        <v>0</v>
      </c>
      <c r="C543" s="18" t="n">
        <f aca="false">MOD(QUOTIENT($A$543,Assumptions!$B$78),2)</f>
        <v>0</v>
      </c>
      <c r="D543" s="18" t="n">
        <f aca="false">MOD(QUOTIENT($A$543,Assumptions!$B$79),2)</f>
        <v>1</v>
      </c>
      <c r="E543" s="18" t="n">
        <f aca="false">MOD(QUOTIENT($A$543,Assumptions!$B$80),2)</f>
        <v>0</v>
      </c>
      <c r="F543" s="18" t="n">
        <f aca="false">MOD(QUOTIENT($A$543,Assumptions!$B$81),2)</f>
        <v>0</v>
      </c>
      <c r="G543" s="18" t="n">
        <f aca="false">MOD(QUOTIENT($A$543,Assumptions!$B$82),2)</f>
        <v>0</v>
      </c>
      <c r="H543" s="18" t="n">
        <f aca="false">MOD(QUOTIENT($A$543,Assumptions!$B$83),2)</f>
        <v>0</v>
      </c>
      <c r="I543" s="18" t="n">
        <f aca="false">IF($B$543=1,MIN(Assumptions!$B$67,MAX(Assumptions!$B$4,Assumptions!$B$27-(Assumptions!$B$4))),Assumptions!$B$4)</f>
        <v>0</v>
      </c>
      <c r="J543" s="18" t="n">
        <f aca="false">IF($C$543=1,MIN(Assumptions!$B$66,MAX(Assumptions!$B$4,Assumptions!$B$27-($I$543))),Assumptions!$B$4)</f>
        <v>0</v>
      </c>
      <c r="K543" s="18" t="n">
        <f aca="false">IF($D$543=1,MIN(Assumptions!$B$61,MAX(Assumptions!$B$4,Assumptions!$B$27-($I$543+$J$543))),Assumptions!$B$4)</f>
        <v>100000000</v>
      </c>
      <c r="L543" s="18" t="n">
        <f aca="false">IF($E$543=1,MIN(Assumptions!$B$56,MAX(Assumptions!$B$4,Assumptions!$B$27-($I$543+$J$543+$K$543))),Assumptions!$B$4)</f>
        <v>0</v>
      </c>
      <c r="M543" s="18" t="n">
        <f aca="false">IF($F$543=1,MIN(Assumptions!$B$51,MAX(Assumptions!$B$4,Assumptions!$B$27-($I$543+$J$543+$K$543+$L$543))),Assumptions!$B$4)</f>
        <v>0</v>
      </c>
      <c r="N543" s="18" t="n">
        <f aca="false">IF($G$543=1,MIN(Assumptions!$B$46,MAX(Assumptions!$B$4,Assumptions!$B$27-($I$543+$J$543+$K$543+$L$543+$M$543))),Assumptions!$B$4)</f>
        <v>0</v>
      </c>
      <c r="O543" s="18" t="n">
        <f aca="false">IF($H$543=1,MIN(Assumptions!$B$41,MAX(Assumptions!$B$4,Assumptions!$B$27-($I$543+$J$543+$K$543+$L$543+$M$543+$N$543))),Assumptions!$B$4)</f>
        <v>0</v>
      </c>
      <c r="P543" s="18" t="n">
        <f aca="false">$I$543+$J$543+$K$543+$L$543+$M$543+$N$543+$O$543</f>
        <v>100000000</v>
      </c>
      <c r="Q543" s="18" t="n">
        <f aca="false">MAX(Assumptions!$B$4,Assumptions!$B$27-$P$543)</f>
        <v>3900000000</v>
      </c>
      <c r="R543" s="18" t="n">
        <f aca="false">$J$120+$O$120+Assumptions!$B$20+IF($B$543=0,$D$120,Assumptions!$B$4)+IF($C$543=0,$AI$120,Assumptions!$B$4)+IF($D$543=0,$AF$120,Assumptions!$B$4)+IF($E$543=0,$AC$120,Assumptions!$B$4)+IF($F$543=0,$Z$120,Assumptions!$B$4)+IF($G$543=0,$W$120,Assumptions!$B$4)+IF($H$543=0,$T$120,Assumptions!$B$4)</f>
        <v>31611101.1755256</v>
      </c>
      <c r="S543" s="18" t="n">
        <f aca="false">IF($R$543&gt;Assumptions!$B$4,$Q$543/$R$543&gt;Assumptions!$B$13,FALSE())</f>
        <v>1</v>
      </c>
      <c r="T543" s="18" t="n">
        <f aca="false">IF($S$543,($Q$543+Assumptions!$B$14*Assumptions!$B$13)/($R$543+Assumptions!$B$14),IF($R$543&gt;Assumptions!$B$4,$Q$543/$R$543,Assumptions!$B$4))</f>
        <v>114.405570782336</v>
      </c>
      <c r="U543" s="18" t="n">
        <f aca="false">IF($B$543=1,$I$543,$D$120*$T$543)</f>
        <v>91211908.5237358</v>
      </c>
      <c r="V543" s="18" t="n">
        <f aca="false">IF($C$543=1,$J$543,$AI$120*$T$543)</f>
        <v>701686007.119255</v>
      </c>
      <c r="W543" s="18" t="n">
        <f aca="false">IF($D$543=1,$K$543,$AF$120*$T$543)</f>
        <v>100000000</v>
      </c>
      <c r="X543" s="18" t="n">
        <f aca="false">IF($E$543=1,$L$543,$AC$120*$T$543)</f>
        <v>274573369.877605</v>
      </c>
      <c r="Y543" s="18" t="n">
        <f aca="false">IF($F$543=1,$M$543,$Z$120*$T$543)</f>
        <v>343216712.347007</v>
      </c>
      <c r="Z543" s="18" t="n">
        <f aca="false">IF($G$543=1,$N$543,$W$120*$T$543)</f>
        <v>572027853.911678</v>
      </c>
      <c r="AA543" s="18" t="n">
        <f aca="false">IF($H$543=1,$O$543,$T$120*$T$543)</f>
        <v>572027853.911678</v>
      </c>
      <c r="AB543" s="18" t="n">
        <f aca="false">($J$120+$O$120)*$T$543</f>
        <v>32092230.3121817</v>
      </c>
      <c r="AC543" s="18" t="n">
        <f aca="false">Assumptions!$B$20*$T$543</f>
        <v>1029650137.04102</v>
      </c>
      <c r="AD543" s="18" t="n">
        <f aca="false">IF($S$543,Assumptions!$B$14*($T$543-Assumptions!$B$13),Assumptions!$B$4)</f>
        <v>283513926.955839</v>
      </c>
      <c r="AE543" s="18" t="n">
        <f aca="false">$U$543+$V$543+$W$543+$X$543+$Y$543+$Z$543+$AA$543+$AB$543+$AC$543+$AD$543</f>
        <v>4000000000</v>
      </c>
      <c r="AF543" s="18" t="n">
        <f aca="false">IF(AND(IF($B$543=1,$U$543&gt;=INDEX($U$527:$U$654,1+$A$543-Assumptions!$B$77),$U$543&gt;INDEX($U$527:$U$654,1+$A$543+Assumptions!$B$77)),IF($C$543=1,$V$543&gt;=INDEX($V$527:$V$654,1+$A$543-Assumptions!$B$78),$V$543&gt;INDEX($V$527:$V$654,1+$A$543+Assumptions!$B$78)),IF($D$543=1,$W$543&gt;=INDEX($W$527:$W$654,1+$A$543-Assumptions!$B$79),$W$543&gt;INDEX($W$527:$W$654,1+$A$543+Assumptions!$B$79)),IF($E$543=1,$X$543&gt;=INDEX($X$527:$X$654,1+$A$543-Assumptions!$B$80),$X$543&gt;INDEX($X$527:$X$654,1+$A$543+Assumptions!$B$80)),IF($F$543=1,$Y$543&gt;=INDEX($Y$527:$Y$654,1+$A$543-Assumptions!$B$81),$Y$543&gt;INDEX($Y$527:$Y$654,1+$A$543+Assumptions!$B$81)),IF($G$543=1,$Z$543&gt;=INDEX($Z$527:$Z$654,1+$A$543-Assumptions!$B$82),$Z$543&gt;INDEX($Z$527:$Z$654,1+$A$543+Assumptions!$B$82)),IF($H$543=1,$AA$543&gt;=INDEX($AA$527:$AA$654,1+$A$543-Assumptions!$B$83),$AA$543&gt;INDEX($AA$527:$AA$654,1+$A$543+Assumptions!$B$83))),1,0)</f>
        <v>0</v>
      </c>
      <c r="AG543" s="16"/>
      <c r="AH543" s="16"/>
      <c r="AI543" s="16"/>
    </row>
    <row r="544" customFormat="false" ht="23.85" hidden="true" customHeight="false" outlineLevel="0" collapsed="false">
      <c r="A544" s="6" t="n">
        <f aca="false">ROW()-ROW($A$527)+Assumptions!$B$4</f>
        <v>17</v>
      </c>
      <c r="B544" s="18" t="n">
        <f aca="false">MOD(QUOTIENT($A$544,Assumptions!$B$77),2)</f>
        <v>0</v>
      </c>
      <c r="C544" s="18" t="n">
        <f aca="false">MOD(QUOTIENT($A$544,Assumptions!$B$78),2)</f>
        <v>0</v>
      </c>
      <c r="D544" s="18" t="n">
        <f aca="false">MOD(QUOTIENT($A$544,Assumptions!$B$79),2)</f>
        <v>1</v>
      </c>
      <c r="E544" s="18" t="n">
        <f aca="false">MOD(QUOTIENT($A$544,Assumptions!$B$80),2)</f>
        <v>0</v>
      </c>
      <c r="F544" s="18" t="n">
        <f aca="false">MOD(QUOTIENT($A$544,Assumptions!$B$81),2)</f>
        <v>0</v>
      </c>
      <c r="G544" s="18" t="n">
        <f aca="false">MOD(QUOTIENT($A$544,Assumptions!$B$82),2)</f>
        <v>0</v>
      </c>
      <c r="H544" s="18" t="n">
        <f aca="false">MOD(QUOTIENT($A$544,Assumptions!$B$83),2)</f>
        <v>1</v>
      </c>
      <c r="I544" s="18" t="n">
        <f aca="false">IF($B$544=1,MIN(Assumptions!$B$67,MAX(Assumptions!$B$4,Assumptions!$B$27-(Assumptions!$B$4))),Assumptions!$B$4)</f>
        <v>0</v>
      </c>
      <c r="J544" s="18" t="n">
        <f aca="false">IF($C$544=1,MIN(Assumptions!$B$66,MAX(Assumptions!$B$4,Assumptions!$B$27-($I$544))),Assumptions!$B$4)</f>
        <v>0</v>
      </c>
      <c r="K544" s="18" t="n">
        <f aca="false">IF($D$544=1,MIN(Assumptions!$B$61,MAX(Assumptions!$B$4,Assumptions!$B$27-($I$544+$J$544))),Assumptions!$B$4)</f>
        <v>100000000</v>
      </c>
      <c r="L544" s="18" t="n">
        <f aca="false">IF($E$544=1,MIN(Assumptions!$B$56,MAX(Assumptions!$B$4,Assumptions!$B$27-($I$544+$J$544+$K$544))),Assumptions!$B$4)</f>
        <v>0</v>
      </c>
      <c r="M544" s="18" t="n">
        <f aca="false">IF($F$544=1,MIN(Assumptions!$B$51,MAX(Assumptions!$B$4,Assumptions!$B$27-($I$544+$J$544+$K$544+$L$544))),Assumptions!$B$4)</f>
        <v>0</v>
      </c>
      <c r="N544" s="18" t="n">
        <f aca="false">IF($G$544=1,MIN(Assumptions!$B$46,MAX(Assumptions!$B$4,Assumptions!$B$27-($I$544+$J$544+$K$544+$L$544+$M$544))),Assumptions!$B$4)</f>
        <v>0</v>
      </c>
      <c r="O544" s="18" t="n">
        <f aca="false">IF($H$544=1,MIN(Assumptions!$B$41,MAX(Assumptions!$B$4,Assumptions!$B$27-($I$544+$J$544+$K$544+$L$544+$M$544+$N$544))),Assumptions!$B$4)</f>
        <v>5000000</v>
      </c>
      <c r="P544" s="18" t="n">
        <f aca="false">$I$544+$J$544+$K$544+$L$544+$M$544+$N$544+$O$544</f>
        <v>105000000</v>
      </c>
      <c r="Q544" s="18" t="n">
        <f aca="false">MAX(Assumptions!$B$4,Assumptions!$B$27-$P$544)</f>
        <v>3895000000</v>
      </c>
      <c r="R544" s="18" t="n">
        <f aca="false">$J$120+$O$120+Assumptions!$B$20+IF($B$544=0,$D$120,Assumptions!$B$4)+IF($C$544=0,$AI$120,Assumptions!$B$4)+IF($D$544=0,$AF$120,Assumptions!$B$4)+IF($E$544=0,$AC$120,Assumptions!$B$4)+IF($F$544=0,$Z$120,Assumptions!$B$4)+IF($G$544=0,$W$120,Assumptions!$B$4)+IF($H$544=0,$T$120,Assumptions!$B$4)</f>
        <v>26611101.1755256</v>
      </c>
      <c r="S544" s="18" t="n">
        <f aca="false">IF($R$544&gt;Assumptions!$B$4,$Q$544/$R$544&gt;Assumptions!$B$13,FALSE())</f>
        <v>1</v>
      </c>
      <c r="T544" s="18" t="n">
        <f aca="false">IF($S$544,($Q$544+Assumptions!$B$14*Assumptions!$B$13)/($R$544+Assumptions!$B$14),IF($R$544&gt;Assumptions!$B$4,$Q$544/$R$544,Assumptions!$B$4))</f>
        <v>133.883633480575</v>
      </c>
      <c r="U544" s="18" t="n">
        <f aca="false">IF($B$544=1,$I$544,$D$120*$T$544)</f>
        <v>106741145.962982</v>
      </c>
      <c r="V544" s="18" t="n">
        <f aca="false">IF($C$544=1,$J$544,$AI$120*$T$544)</f>
        <v>821151204.029547</v>
      </c>
      <c r="W544" s="18" t="n">
        <f aca="false">IF($D$544=1,$K$544,$AF$120*$T$544)</f>
        <v>100000000</v>
      </c>
      <c r="X544" s="18" t="n">
        <f aca="false">IF($E$544=1,$L$544,$AC$120*$T$544)</f>
        <v>321320720.35338</v>
      </c>
      <c r="Y544" s="18" t="n">
        <f aca="false">IF($F$544=1,$M$544,$Z$120*$T$544)</f>
        <v>401650900.441725</v>
      </c>
      <c r="Z544" s="18" t="n">
        <f aca="false">IF($G$544=1,$N$544,$W$120*$T$544)</f>
        <v>669418167.402875</v>
      </c>
      <c r="AA544" s="18" t="n">
        <f aca="false">IF($H$544=1,$O$544,$T$120*$T$544)</f>
        <v>5000000</v>
      </c>
      <c r="AB544" s="18" t="n">
        <f aca="false">($J$120+$O$120)*$T$544</f>
        <v>37556076.7828776</v>
      </c>
      <c r="AC544" s="18" t="n">
        <f aca="false">Assumptions!$B$20*$T$544</f>
        <v>1204952701.32518</v>
      </c>
      <c r="AD544" s="18" t="n">
        <f aca="false">IF($S$544,Assumptions!$B$14*($T$544-Assumptions!$B$13),Assumptions!$B$4)</f>
        <v>332209083.701438</v>
      </c>
      <c r="AE544" s="18" t="n">
        <f aca="false">$U$544+$V$544+$W$544+$X$544+$Y$544+$Z$544+$AA$544+$AB$544+$AC$544+$AD$544</f>
        <v>4000000000</v>
      </c>
      <c r="AF544" s="18" t="n">
        <f aca="false">IF(AND(IF($B$544=1,$U$544&gt;=INDEX($U$527:$U$654,1+$A$544-Assumptions!$B$77),$U$544&gt;INDEX($U$527:$U$654,1+$A$544+Assumptions!$B$77)),IF($C$544=1,$V$544&gt;=INDEX($V$527:$V$654,1+$A$544-Assumptions!$B$78),$V$544&gt;INDEX($V$527:$V$654,1+$A$544+Assumptions!$B$78)),IF($D$544=1,$W$544&gt;=INDEX($W$527:$W$654,1+$A$544-Assumptions!$B$79),$W$544&gt;INDEX($W$527:$W$654,1+$A$544+Assumptions!$B$79)),IF($E$544=1,$X$544&gt;=INDEX($X$527:$X$654,1+$A$544-Assumptions!$B$80),$X$544&gt;INDEX($X$527:$X$654,1+$A$544+Assumptions!$B$80)),IF($F$544=1,$Y$544&gt;=INDEX($Y$527:$Y$654,1+$A$544-Assumptions!$B$81),$Y$544&gt;INDEX($Y$527:$Y$654,1+$A$544+Assumptions!$B$81)),IF($G$544=1,$Z$544&gt;=INDEX($Z$527:$Z$654,1+$A$544-Assumptions!$B$82),$Z$544&gt;INDEX($Z$527:$Z$654,1+$A$544+Assumptions!$B$82)),IF($H$544=1,$AA$544&gt;=INDEX($AA$527:$AA$654,1+$A$544-Assumptions!$B$83),$AA$544&gt;INDEX($AA$527:$AA$654,1+$A$544+Assumptions!$B$83))),1,0)</f>
        <v>0</v>
      </c>
      <c r="AG544" s="16"/>
      <c r="AH544" s="16"/>
      <c r="AI544" s="16"/>
    </row>
    <row r="545" customFormat="false" ht="23.85" hidden="true" customHeight="false" outlineLevel="0" collapsed="false">
      <c r="A545" s="6" t="n">
        <f aca="false">ROW()-ROW($A$527)+Assumptions!$B$4</f>
        <v>18</v>
      </c>
      <c r="B545" s="18" t="n">
        <f aca="false">MOD(QUOTIENT($A$545,Assumptions!$B$77),2)</f>
        <v>0</v>
      </c>
      <c r="C545" s="18" t="n">
        <f aca="false">MOD(QUOTIENT($A$545,Assumptions!$B$78),2)</f>
        <v>0</v>
      </c>
      <c r="D545" s="18" t="n">
        <f aca="false">MOD(QUOTIENT($A$545,Assumptions!$B$79),2)</f>
        <v>1</v>
      </c>
      <c r="E545" s="18" t="n">
        <f aca="false">MOD(QUOTIENT($A$545,Assumptions!$B$80),2)</f>
        <v>0</v>
      </c>
      <c r="F545" s="18" t="n">
        <f aca="false">MOD(QUOTIENT($A$545,Assumptions!$B$81),2)</f>
        <v>0</v>
      </c>
      <c r="G545" s="18" t="n">
        <f aca="false">MOD(QUOTIENT($A$545,Assumptions!$B$82),2)</f>
        <v>1</v>
      </c>
      <c r="H545" s="18" t="n">
        <f aca="false">MOD(QUOTIENT($A$545,Assumptions!$B$83),2)</f>
        <v>0</v>
      </c>
      <c r="I545" s="18" t="n">
        <f aca="false">IF($B$545=1,MIN(Assumptions!$B$67,MAX(Assumptions!$B$4,Assumptions!$B$27-(Assumptions!$B$4))),Assumptions!$B$4)</f>
        <v>0</v>
      </c>
      <c r="J545" s="18" t="n">
        <f aca="false">IF($C$545=1,MIN(Assumptions!$B$66,MAX(Assumptions!$B$4,Assumptions!$B$27-($I$545))),Assumptions!$B$4)</f>
        <v>0</v>
      </c>
      <c r="K545" s="18" t="n">
        <f aca="false">IF($D$545=1,MIN(Assumptions!$B$61,MAX(Assumptions!$B$4,Assumptions!$B$27-($I$545+$J$545))),Assumptions!$B$4)</f>
        <v>100000000</v>
      </c>
      <c r="L545" s="18" t="n">
        <f aca="false">IF($E$545=1,MIN(Assumptions!$B$56,MAX(Assumptions!$B$4,Assumptions!$B$27-($I$545+$J$545+$K$545))),Assumptions!$B$4)</f>
        <v>0</v>
      </c>
      <c r="M545" s="18" t="n">
        <f aca="false">IF($F$545=1,MIN(Assumptions!$B$51,MAX(Assumptions!$B$4,Assumptions!$B$27-($I$545+$J$545+$K$545+$L$545))),Assumptions!$B$4)</f>
        <v>0</v>
      </c>
      <c r="N545" s="18" t="n">
        <f aca="false">IF($G$545=1,MIN(Assumptions!$B$46,MAX(Assumptions!$B$4,Assumptions!$B$27-($I$545+$J$545+$K$545+$L$545+$M$545))),Assumptions!$B$4)</f>
        <v>15000000</v>
      </c>
      <c r="O545" s="18" t="n">
        <f aca="false">IF($H$545=1,MIN(Assumptions!$B$41,MAX(Assumptions!$B$4,Assumptions!$B$27-($I$545+$J$545+$K$545+$L$545+$M$545+$N$545))),Assumptions!$B$4)</f>
        <v>0</v>
      </c>
      <c r="P545" s="18" t="n">
        <f aca="false">$I$545+$J$545+$K$545+$L$545+$M$545+$N$545+$O$545</f>
        <v>115000000</v>
      </c>
      <c r="Q545" s="18" t="n">
        <f aca="false">MAX(Assumptions!$B$4,Assumptions!$B$27-$P$545)</f>
        <v>3885000000</v>
      </c>
      <c r="R545" s="18" t="n">
        <f aca="false">$J$120+$O$120+Assumptions!$B$20+IF($B$545=0,$D$120,Assumptions!$B$4)+IF($C$545=0,$AI$120,Assumptions!$B$4)+IF($D$545=0,$AF$120,Assumptions!$B$4)+IF($E$545=0,$AC$120,Assumptions!$B$4)+IF($F$545=0,$Z$120,Assumptions!$B$4)+IF($G$545=0,$W$120,Assumptions!$B$4)+IF($H$545=0,$T$120,Assumptions!$B$4)</f>
        <v>26611101.1755256</v>
      </c>
      <c r="S545" s="18" t="n">
        <f aca="false">IF($R$545&gt;Assumptions!$B$4,$Q$545/$R$545&gt;Assumptions!$B$13,FALSE())</f>
        <v>1</v>
      </c>
      <c r="T545" s="18" t="n">
        <f aca="false">IF($S$545,($Q$545+Assumptions!$B$14*Assumptions!$B$13)/($R$545+Assumptions!$B$14),IF($R$545&gt;Assumptions!$B$4,$Q$545/$R$545,Assumptions!$B$4))</f>
        <v>133.540121912953</v>
      </c>
      <c r="U545" s="18" t="n">
        <f aca="false">IF($B$545=1,$I$545,$D$120*$T$545)</f>
        <v>106467275.158715</v>
      </c>
      <c r="V545" s="18" t="n">
        <f aca="false">IF($C$545=1,$J$545,$AI$120*$T$545)</f>
        <v>819044337.566354</v>
      </c>
      <c r="W545" s="18" t="n">
        <f aca="false">IF($D$545=1,$K$545,$AF$120*$T$545)</f>
        <v>100000000</v>
      </c>
      <c r="X545" s="18" t="n">
        <f aca="false">IF($E$545=1,$L$545,$AC$120*$T$545)</f>
        <v>320496292.591088</v>
      </c>
      <c r="Y545" s="18" t="n">
        <f aca="false">IF($F$545=1,$M$545,$Z$120*$T$545)</f>
        <v>400620365.73886</v>
      </c>
      <c r="Z545" s="18" t="n">
        <f aca="false">IF($G$545=1,$N$545,$W$120*$T$545)</f>
        <v>15000000</v>
      </c>
      <c r="AA545" s="18" t="n">
        <f aca="false">IF($H$545=1,$O$545,$T$120*$T$545)</f>
        <v>667700609.564766</v>
      </c>
      <c r="AB545" s="18" t="n">
        <f aca="false">($J$120+$O$120)*$T$545</f>
        <v>37459717.3812538</v>
      </c>
      <c r="AC545" s="18" t="n">
        <f aca="false">Assumptions!$B$20*$T$545</f>
        <v>1201861097.21658</v>
      </c>
      <c r="AD545" s="18" t="n">
        <f aca="false">IF($S$545,Assumptions!$B$14*($T$545-Assumptions!$B$13),Assumptions!$B$4)</f>
        <v>331350304.782383</v>
      </c>
      <c r="AE545" s="18" t="n">
        <f aca="false">$U$545+$V$545+$W$545+$X$545+$Y$545+$Z$545+$AA$545+$AB$545+$AC$545+$AD$545</f>
        <v>4000000000</v>
      </c>
      <c r="AF545" s="18" t="n">
        <f aca="false">IF(AND(IF($B$545=1,$U$545&gt;=INDEX($U$527:$U$654,1+$A$545-Assumptions!$B$77),$U$545&gt;INDEX($U$527:$U$654,1+$A$545+Assumptions!$B$77)),IF($C$545=1,$V$545&gt;=INDEX($V$527:$V$654,1+$A$545-Assumptions!$B$78),$V$545&gt;INDEX($V$527:$V$654,1+$A$545+Assumptions!$B$78)),IF($D$545=1,$W$545&gt;=INDEX($W$527:$W$654,1+$A$545-Assumptions!$B$79),$W$545&gt;INDEX($W$527:$W$654,1+$A$545+Assumptions!$B$79)),IF($E$545=1,$X$545&gt;=INDEX($X$527:$X$654,1+$A$545-Assumptions!$B$80),$X$545&gt;INDEX($X$527:$X$654,1+$A$545+Assumptions!$B$80)),IF($F$545=1,$Y$545&gt;=INDEX($Y$527:$Y$654,1+$A$545-Assumptions!$B$81),$Y$545&gt;INDEX($Y$527:$Y$654,1+$A$545+Assumptions!$B$81)),IF($G$545=1,$Z$545&gt;=INDEX($Z$527:$Z$654,1+$A$545-Assumptions!$B$82),$Z$545&gt;INDEX($Z$527:$Z$654,1+$A$545+Assumptions!$B$82)),IF($H$545=1,$AA$545&gt;=INDEX($AA$527:$AA$654,1+$A$545-Assumptions!$B$83),$AA$545&gt;INDEX($AA$527:$AA$654,1+$A$545+Assumptions!$B$83))),1,0)</f>
        <v>0</v>
      </c>
      <c r="AG545" s="16"/>
      <c r="AH545" s="16"/>
      <c r="AI545" s="16"/>
    </row>
    <row r="546" customFormat="false" ht="23.85" hidden="true" customHeight="false" outlineLevel="0" collapsed="false">
      <c r="A546" s="6" t="n">
        <f aca="false">ROW()-ROW($A$527)+Assumptions!$B$4</f>
        <v>19</v>
      </c>
      <c r="B546" s="18" t="n">
        <f aca="false">MOD(QUOTIENT($A$546,Assumptions!$B$77),2)</f>
        <v>0</v>
      </c>
      <c r="C546" s="18" t="n">
        <f aca="false">MOD(QUOTIENT($A$546,Assumptions!$B$78),2)</f>
        <v>0</v>
      </c>
      <c r="D546" s="18" t="n">
        <f aca="false">MOD(QUOTIENT($A$546,Assumptions!$B$79),2)</f>
        <v>1</v>
      </c>
      <c r="E546" s="18" t="n">
        <f aca="false">MOD(QUOTIENT($A$546,Assumptions!$B$80),2)</f>
        <v>0</v>
      </c>
      <c r="F546" s="18" t="n">
        <f aca="false">MOD(QUOTIENT($A$546,Assumptions!$B$81),2)</f>
        <v>0</v>
      </c>
      <c r="G546" s="18" t="n">
        <f aca="false">MOD(QUOTIENT($A$546,Assumptions!$B$82),2)</f>
        <v>1</v>
      </c>
      <c r="H546" s="18" t="n">
        <f aca="false">MOD(QUOTIENT($A$546,Assumptions!$B$83),2)</f>
        <v>1</v>
      </c>
      <c r="I546" s="18" t="n">
        <f aca="false">IF($B$546=1,MIN(Assumptions!$B$67,MAX(Assumptions!$B$4,Assumptions!$B$27-(Assumptions!$B$4))),Assumptions!$B$4)</f>
        <v>0</v>
      </c>
      <c r="J546" s="18" t="n">
        <f aca="false">IF($C$546=1,MIN(Assumptions!$B$66,MAX(Assumptions!$B$4,Assumptions!$B$27-($I$546))),Assumptions!$B$4)</f>
        <v>0</v>
      </c>
      <c r="K546" s="18" t="n">
        <f aca="false">IF($D$546=1,MIN(Assumptions!$B$61,MAX(Assumptions!$B$4,Assumptions!$B$27-($I$546+$J$546))),Assumptions!$B$4)</f>
        <v>100000000</v>
      </c>
      <c r="L546" s="18" t="n">
        <f aca="false">IF($E$546=1,MIN(Assumptions!$B$56,MAX(Assumptions!$B$4,Assumptions!$B$27-($I$546+$J$546+$K$546))),Assumptions!$B$4)</f>
        <v>0</v>
      </c>
      <c r="M546" s="18" t="n">
        <f aca="false">IF($F$546=1,MIN(Assumptions!$B$51,MAX(Assumptions!$B$4,Assumptions!$B$27-($I$546+$J$546+$K$546+$L$546))),Assumptions!$B$4)</f>
        <v>0</v>
      </c>
      <c r="N546" s="18" t="n">
        <f aca="false">IF($G$546=1,MIN(Assumptions!$B$46,MAX(Assumptions!$B$4,Assumptions!$B$27-($I$546+$J$546+$K$546+$L$546+$M$546))),Assumptions!$B$4)</f>
        <v>15000000</v>
      </c>
      <c r="O546" s="18" t="n">
        <f aca="false">IF($H$546=1,MIN(Assumptions!$B$41,MAX(Assumptions!$B$4,Assumptions!$B$27-($I$546+$J$546+$K$546+$L$546+$M$546+$N$546))),Assumptions!$B$4)</f>
        <v>5000000</v>
      </c>
      <c r="P546" s="18" t="n">
        <f aca="false">$I$546+$J$546+$K$546+$L$546+$M$546+$N$546+$O$546</f>
        <v>120000000</v>
      </c>
      <c r="Q546" s="18" t="n">
        <f aca="false">MAX(Assumptions!$B$4,Assumptions!$B$27-$P$546)</f>
        <v>3880000000</v>
      </c>
      <c r="R546" s="18" t="n">
        <f aca="false">$J$120+$O$120+Assumptions!$B$20+IF($B$546=0,$D$120,Assumptions!$B$4)+IF($C$546=0,$AI$120,Assumptions!$B$4)+IF($D$546=0,$AF$120,Assumptions!$B$4)+IF($E$546=0,$AC$120,Assumptions!$B$4)+IF($F$546=0,$Z$120,Assumptions!$B$4)+IF($G$546=0,$W$120,Assumptions!$B$4)+IF($H$546=0,$T$120,Assumptions!$B$4)</f>
        <v>21611101.1755256</v>
      </c>
      <c r="S546" s="18" t="n">
        <f aca="false">IF($R$546&gt;Assumptions!$B$4,$Q$546/$R$546&gt;Assumptions!$B$13,FALSE())</f>
        <v>1</v>
      </c>
      <c r="T546" s="18" t="n">
        <f aca="false">IF($S$546,($Q$546+Assumptions!$B$14*Assumptions!$B$13)/($R$546+Assumptions!$B$14),IF($R$546&gt;Assumptions!$B$4,$Q$546/$R$546,Assumptions!$B$4))</f>
        <v>161.025411976663</v>
      </c>
      <c r="U546" s="18" t="n">
        <f aca="false">IF($B$546=1,$I$546,$D$120*$T$546)</f>
        <v>128380419.299302</v>
      </c>
      <c r="V546" s="18" t="n">
        <f aca="false">IF($C$546=1,$J$546,$AI$120*$T$546)</f>
        <v>987620424.442506</v>
      </c>
      <c r="W546" s="18" t="n">
        <f aca="false">IF($D$546=1,$K$546,$AF$120*$T$546)</f>
        <v>100000000</v>
      </c>
      <c r="X546" s="18" t="n">
        <f aca="false">IF($E$546=1,$L$546,$AC$120*$T$546)</f>
        <v>386460988.743991</v>
      </c>
      <c r="Y546" s="18" t="n">
        <f aca="false">IF($F$546=1,$M$546,$Z$120*$T$546)</f>
        <v>483076235.929988</v>
      </c>
      <c r="Z546" s="18" t="n">
        <f aca="false">IF($G$546=1,$N$546,$W$120*$T$546)</f>
        <v>15000000</v>
      </c>
      <c r="AA546" s="18" t="n">
        <f aca="false">IF($H$546=1,$O$546,$T$120*$T$546)</f>
        <v>5000000</v>
      </c>
      <c r="AB546" s="18" t="n">
        <f aca="false">($J$120+$O$120)*$T$546</f>
        <v>45169693.8525908</v>
      </c>
      <c r="AC546" s="18" t="n">
        <f aca="false">Assumptions!$B$20*$T$546</f>
        <v>1449228707.78996</v>
      </c>
      <c r="AD546" s="18" t="n">
        <f aca="false">IF($S$546,Assumptions!$B$14*($T$546-Assumptions!$B$13),Assumptions!$B$4)</f>
        <v>400063529.941657</v>
      </c>
      <c r="AE546" s="18" t="n">
        <f aca="false">$U$546+$V$546+$W$546+$X$546+$Y$546+$Z$546+$AA$546+$AB$546+$AC$546+$AD$546</f>
        <v>4000000000</v>
      </c>
      <c r="AF546" s="18" t="n">
        <f aca="false">IF(AND(IF($B$546=1,$U$546&gt;=INDEX($U$527:$U$654,1+$A$546-Assumptions!$B$77),$U$546&gt;INDEX($U$527:$U$654,1+$A$546+Assumptions!$B$77)),IF($C$546=1,$V$546&gt;=INDEX($V$527:$V$654,1+$A$546-Assumptions!$B$78),$V$546&gt;INDEX($V$527:$V$654,1+$A$546+Assumptions!$B$78)),IF($D$546=1,$W$546&gt;=INDEX($W$527:$W$654,1+$A$546-Assumptions!$B$79),$W$546&gt;INDEX($W$527:$W$654,1+$A$546+Assumptions!$B$79)),IF($E$546=1,$X$546&gt;=INDEX($X$527:$X$654,1+$A$546-Assumptions!$B$80),$X$546&gt;INDEX($X$527:$X$654,1+$A$546+Assumptions!$B$80)),IF($F$546=1,$Y$546&gt;=INDEX($Y$527:$Y$654,1+$A$546-Assumptions!$B$81),$Y$546&gt;INDEX($Y$527:$Y$654,1+$A$546+Assumptions!$B$81)),IF($G$546=1,$Z$546&gt;=INDEX($Z$527:$Z$654,1+$A$546-Assumptions!$B$82),$Z$546&gt;INDEX($Z$527:$Z$654,1+$A$546+Assumptions!$B$82)),IF($H$546=1,$AA$546&gt;=INDEX($AA$527:$AA$654,1+$A$546-Assumptions!$B$83),$AA$546&gt;INDEX($AA$527:$AA$654,1+$A$546+Assumptions!$B$83))),1,0)</f>
        <v>0</v>
      </c>
      <c r="AG546" s="16"/>
      <c r="AH546" s="16"/>
      <c r="AI546" s="16"/>
    </row>
    <row r="547" customFormat="false" ht="23.85" hidden="true" customHeight="false" outlineLevel="0" collapsed="false">
      <c r="A547" s="6" t="n">
        <f aca="false">ROW()-ROW($A$527)+Assumptions!$B$4</f>
        <v>20</v>
      </c>
      <c r="B547" s="18" t="n">
        <f aca="false">MOD(QUOTIENT($A$547,Assumptions!$B$77),2)</f>
        <v>0</v>
      </c>
      <c r="C547" s="18" t="n">
        <f aca="false">MOD(QUOTIENT($A$547,Assumptions!$B$78),2)</f>
        <v>0</v>
      </c>
      <c r="D547" s="18" t="n">
        <f aca="false">MOD(QUOTIENT($A$547,Assumptions!$B$79),2)</f>
        <v>1</v>
      </c>
      <c r="E547" s="18" t="n">
        <f aca="false">MOD(QUOTIENT($A$547,Assumptions!$B$80),2)</f>
        <v>0</v>
      </c>
      <c r="F547" s="18" t="n">
        <f aca="false">MOD(QUOTIENT($A$547,Assumptions!$B$81),2)</f>
        <v>1</v>
      </c>
      <c r="G547" s="18" t="n">
        <f aca="false">MOD(QUOTIENT($A$547,Assumptions!$B$82),2)</f>
        <v>0</v>
      </c>
      <c r="H547" s="18" t="n">
        <f aca="false">MOD(QUOTIENT($A$547,Assumptions!$B$83),2)</f>
        <v>0</v>
      </c>
      <c r="I547" s="18" t="n">
        <f aca="false">IF($B$547=1,MIN(Assumptions!$B$67,MAX(Assumptions!$B$4,Assumptions!$B$27-(Assumptions!$B$4))),Assumptions!$B$4)</f>
        <v>0</v>
      </c>
      <c r="J547" s="18" t="n">
        <f aca="false">IF($C$547=1,MIN(Assumptions!$B$66,MAX(Assumptions!$B$4,Assumptions!$B$27-($I$547))),Assumptions!$B$4)</f>
        <v>0</v>
      </c>
      <c r="K547" s="18" t="n">
        <f aca="false">IF($D$547=1,MIN(Assumptions!$B$61,MAX(Assumptions!$B$4,Assumptions!$B$27-($I$547+$J$547))),Assumptions!$B$4)</f>
        <v>100000000</v>
      </c>
      <c r="L547" s="18" t="n">
        <f aca="false">IF($E$547=1,MIN(Assumptions!$B$56,MAX(Assumptions!$B$4,Assumptions!$B$27-($I$547+$J$547+$K$547))),Assumptions!$B$4)</f>
        <v>0</v>
      </c>
      <c r="M547" s="18" t="n">
        <f aca="false">IF($F$547=1,MIN(Assumptions!$B$51,MAX(Assumptions!$B$4,Assumptions!$B$27-($I$547+$J$547+$K$547+$L$547))),Assumptions!$B$4)</f>
        <v>30000000</v>
      </c>
      <c r="N547" s="18" t="n">
        <f aca="false">IF($G$547=1,MIN(Assumptions!$B$46,MAX(Assumptions!$B$4,Assumptions!$B$27-($I$547+$J$547+$K$547+$L$547+$M$547))),Assumptions!$B$4)</f>
        <v>0</v>
      </c>
      <c r="O547" s="18" t="n">
        <f aca="false">IF($H$547=1,MIN(Assumptions!$B$41,MAX(Assumptions!$B$4,Assumptions!$B$27-($I$547+$J$547+$K$547+$L$547+$M$547+$N$547))),Assumptions!$B$4)</f>
        <v>0</v>
      </c>
      <c r="P547" s="18" t="n">
        <f aca="false">$I$547+$J$547+$K$547+$L$547+$M$547+$N$547+$O$547</f>
        <v>130000000</v>
      </c>
      <c r="Q547" s="18" t="n">
        <f aca="false">MAX(Assumptions!$B$4,Assumptions!$B$27-$P$547)</f>
        <v>3870000000</v>
      </c>
      <c r="R547" s="18" t="n">
        <f aca="false">$J$120+$O$120+Assumptions!$B$20+IF($B$547=0,$D$120,Assumptions!$B$4)+IF($C$547=0,$AI$120,Assumptions!$B$4)+IF($D$547=0,$AF$120,Assumptions!$B$4)+IF($E$547=0,$AC$120,Assumptions!$B$4)+IF($F$547=0,$Z$120,Assumptions!$B$4)+IF($G$547=0,$W$120,Assumptions!$B$4)+IF($H$547=0,$T$120,Assumptions!$B$4)</f>
        <v>28611101.1755256</v>
      </c>
      <c r="S547" s="18" t="n">
        <f aca="false">IF($R$547&gt;Assumptions!$B$4,$Q$547/$R$547&gt;Assumptions!$B$13,FALSE())</f>
        <v>1</v>
      </c>
      <c r="T547" s="18" t="n">
        <f aca="false">IF($S$547,($Q$547+Assumptions!$B$14*Assumptions!$B$13)/($R$547+Assumptions!$B$14),IF($R$547&gt;Assumptions!$B$4,$Q$547/$R$547,Assumptions!$B$4))</f>
        <v>124.473254037257</v>
      </c>
      <c r="U547" s="18" t="n">
        <f aca="false">IF($B$547=1,$I$547,$D$120*$T$547)</f>
        <v>99238550.9137376</v>
      </c>
      <c r="V547" s="18" t="n">
        <f aca="false">IF($C$547=1,$J$547,$AI$120*$T$547)</f>
        <v>763434332.972439</v>
      </c>
      <c r="W547" s="18" t="n">
        <f aca="false">IF($D$547=1,$K$547,$AF$120*$T$547)</f>
        <v>100000000</v>
      </c>
      <c r="X547" s="18" t="n">
        <f aca="false">IF($E$547=1,$L$547,$AC$120*$T$547)</f>
        <v>298735809.689417</v>
      </c>
      <c r="Y547" s="18" t="n">
        <f aca="false">IF($F$547=1,$M$547,$Z$120*$T$547)</f>
        <v>30000000</v>
      </c>
      <c r="Z547" s="18" t="n">
        <f aca="false">IF($G$547=1,$N$547,$W$120*$T$547)</f>
        <v>622366270.186286</v>
      </c>
      <c r="AA547" s="18" t="n">
        <f aca="false">IF($H$547=1,$O$547,$T$120*$T$547)</f>
        <v>622366270.186286</v>
      </c>
      <c r="AB547" s="18" t="n">
        <f aca="false">($J$120+$O$120)*$T$547</f>
        <v>34916344.6233785</v>
      </c>
      <c r="AC547" s="18" t="n">
        <f aca="false">Assumptions!$B$20*$T$547</f>
        <v>1120259286.33531</v>
      </c>
      <c r="AD547" s="18" t="n">
        <f aca="false">IF($S$547,Assumptions!$B$14*($T$547-Assumptions!$B$13),Assumptions!$B$4)</f>
        <v>308683135.093143</v>
      </c>
      <c r="AE547" s="18" t="n">
        <f aca="false">$U$547+$V$547+$W$547+$X$547+$Y$547+$Z$547+$AA$547+$AB$547+$AC$547+$AD$547</f>
        <v>4000000000</v>
      </c>
      <c r="AF547" s="18" t="n">
        <f aca="false">IF(AND(IF($B$547=1,$U$547&gt;=INDEX($U$527:$U$654,1+$A$547-Assumptions!$B$77),$U$547&gt;INDEX($U$527:$U$654,1+$A$547+Assumptions!$B$77)),IF($C$547=1,$V$547&gt;=INDEX($V$527:$V$654,1+$A$547-Assumptions!$B$78),$V$547&gt;INDEX($V$527:$V$654,1+$A$547+Assumptions!$B$78)),IF($D$547=1,$W$547&gt;=INDEX($W$527:$W$654,1+$A$547-Assumptions!$B$79),$W$547&gt;INDEX($W$527:$W$654,1+$A$547+Assumptions!$B$79)),IF($E$547=1,$X$547&gt;=INDEX($X$527:$X$654,1+$A$547-Assumptions!$B$80),$X$547&gt;INDEX($X$527:$X$654,1+$A$547+Assumptions!$B$80)),IF($F$547=1,$Y$547&gt;=INDEX($Y$527:$Y$654,1+$A$547-Assumptions!$B$81),$Y$547&gt;INDEX($Y$527:$Y$654,1+$A$547+Assumptions!$B$81)),IF($G$547=1,$Z$547&gt;=INDEX($Z$527:$Z$654,1+$A$547-Assumptions!$B$82),$Z$547&gt;INDEX($Z$527:$Z$654,1+$A$547+Assumptions!$B$82)),IF($H$547=1,$AA$547&gt;=INDEX($AA$527:$AA$654,1+$A$547-Assumptions!$B$83),$AA$547&gt;INDEX($AA$527:$AA$654,1+$A$547+Assumptions!$B$83))),1,0)</f>
        <v>0</v>
      </c>
      <c r="AG547" s="16"/>
      <c r="AH547" s="16"/>
      <c r="AI547" s="16"/>
    </row>
    <row r="548" customFormat="false" ht="23.85" hidden="true" customHeight="false" outlineLevel="0" collapsed="false">
      <c r="A548" s="6" t="n">
        <f aca="false">ROW()-ROW($A$527)+Assumptions!$B$4</f>
        <v>21</v>
      </c>
      <c r="B548" s="18" t="n">
        <f aca="false">MOD(QUOTIENT($A$548,Assumptions!$B$77),2)</f>
        <v>0</v>
      </c>
      <c r="C548" s="18" t="n">
        <f aca="false">MOD(QUOTIENT($A$548,Assumptions!$B$78),2)</f>
        <v>0</v>
      </c>
      <c r="D548" s="18" t="n">
        <f aca="false">MOD(QUOTIENT($A$548,Assumptions!$B$79),2)</f>
        <v>1</v>
      </c>
      <c r="E548" s="18" t="n">
        <f aca="false">MOD(QUOTIENT($A$548,Assumptions!$B$80),2)</f>
        <v>0</v>
      </c>
      <c r="F548" s="18" t="n">
        <f aca="false">MOD(QUOTIENT($A$548,Assumptions!$B$81),2)</f>
        <v>1</v>
      </c>
      <c r="G548" s="18" t="n">
        <f aca="false">MOD(QUOTIENT($A$548,Assumptions!$B$82),2)</f>
        <v>0</v>
      </c>
      <c r="H548" s="18" t="n">
        <f aca="false">MOD(QUOTIENT($A$548,Assumptions!$B$83),2)</f>
        <v>1</v>
      </c>
      <c r="I548" s="18" t="n">
        <f aca="false">IF($B$548=1,MIN(Assumptions!$B$67,MAX(Assumptions!$B$4,Assumptions!$B$27-(Assumptions!$B$4))),Assumptions!$B$4)</f>
        <v>0</v>
      </c>
      <c r="J548" s="18" t="n">
        <f aca="false">IF($C$548=1,MIN(Assumptions!$B$66,MAX(Assumptions!$B$4,Assumptions!$B$27-($I$548))),Assumptions!$B$4)</f>
        <v>0</v>
      </c>
      <c r="K548" s="18" t="n">
        <f aca="false">IF($D$548=1,MIN(Assumptions!$B$61,MAX(Assumptions!$B$4,Assumptions!$B$27-($I$548+$J$548))),Assumptions!$B$4)</f>
        <v>100000000</v>
      </c>
      <c r="L548" s="18" t="n">
        <f aca="false">IF($E$548=1,MIN(Assumptions!$B$56,MAX(Assumptions!$B$4,Assumptions!$B$27-($I$548+$J$548+$K$548))),Assumptions!$B$4)</f>
        <v>0</v>
      </c>
      <c r="M548" s="18" t="n">
        <f aca="false">IF($F$548=1,MIN(Assumptions!$B$51,MAX(Assumptions!$B$4,Assumptions!$B$27-($I$548+$J$548+$K$548+$L$548))),Assumptions!$B$4)</f>
        <v>30000000</v>
      </c>
      <c r="N548" s="18" t="n">
        <f aca="false">IF($G$548=1,MIN(Assumptions!$B$46,MAX(Assumptions!$B$4,Assumptions!$B$27-($I$548+$J$548+$K$548+$L$548+$M$548))),Assumptions!$B$4)</f>
        <v>0</v>
      </c>
      <c r="O548" s="18" t="n">
        <f aca="false">IF($H$548=1,MIN(Assumptions!$B$41,MAX(Assumptions!$B$4,Assumptions!$B$27-($I$548+$J$548+$K$548+$L$548+$M$548+$N$548))),Assumptions!$B$4)</f>
        <v>5000000</v>
      </c>
      <c r="P548" s="18" t="n">
        <f aca="false">$I$548+$J$548+$K$548+$L$548+$M$548+$N$548+$O$548</f>
        <v>135000000</v>
      </c>
      <c r="Q548" s="18" t="n">
        <f aca="false">MAX(Assumptions!$B$4,Assumptions!$B$27-$P$548)</f>
        <v>3865000000</v>
      </c>
      <c r="R548" s="18" t="n">
        <f aca="false">$J$120+$O$120+Assumptions!$B$20+IF($B$548=0,$D$120,Assumptions!$B$4)+IF($C$548=0,$AI$120,Assumptions!$B$4)+IF($D$548=0,$AF$120,Assumptions!$B$4)+IF($E$548=0,$AC$120,Assumptions!$B$4)+IF($F$548=0,$Z$120,Assumptions!$B$4)+IF($G$548=0,$W$120,Assumptions!$B$4)+IF($H$548=0,$T$120,Assumptions!$B$4)</f>
        <v>23611101.1755256</v>
      </c>
      <c r="S548" s="18" t="n">
        <f aca="false">IF($R$548&gt;Assumptions!$B$4,$Q$548/$R$548&gt;Assumptions!$B$13,FALSE())</f>
        <v>1</v>
      </c>
      <c r="T548" s="18" t="n">
        <f aca="false">IF($S$548,($Q$548+Assumptions!$B$14*Assumptions!$B$13)/($R$548+Assumptions!$B$14),IF($R$548&gt;Assumptions!$B$4,$Q$548/$R$548,Assumptions!$B$4))</f>
        <v>148.11707763689</v>
      </c>
      <c r="U548" s="18" t="n">
        <f aca="false">IF($B$548=1,$I$548,$D$120*$T$548)</f>
        <v>118089016.5036</v>
      </c>
      <c r="V548" s="18" t="n">
        <f aca="false">IF($C$548=1,$J$548,$AI$120*$T$548)</f>
        <v>908449475.689771</v>
      </c>
      <c r="W548" s="18" t="n">
        <f aca="false">IF($D$548=1,$K$548,$AF$120*$T$548)</f>
        <v>100000000</v>
      </c>
      <c r="X548" s="18" t="n">
        <f aca="false">IF($E$548=1,$L$548,$AC$120*$T$548)</f>
        <v>355480986.328535</v>
      </c>
      <c r="Y548" s="18" t="n">
        <f aca="false">IF($F$548=1,$M$548,$Z$120*$T$548)</f>
        <v>30000000</v>
      </c>
      <c r="Z548" s="18" t="n">
        <f aca="false">IF($G$548=1,$N$548,$W$120*$T$548)</f>
        <v>740585388.184449</v>
      </c>
      <c r="AA548" s="18" t="n">
        <f aca="false">IF($H$548=1,$O$548,$T$120*$T$548)</f>
        <v>5000000</v>
      </c>
      <c r="AB548" s="18" t="n">
        <f aca="false">($J$120+$O$120)*$T$548</f>
        <v>41548740.4694134</v>
      </c>
      <c r="AC548" s="18" t="n">
        <f aca="false">Assumptions!$B$20*$T$548</f>
        <v>1333053698.73201</v>
      </c>
      <c r="AD548" s="18" t="n">
        <f aca="false">IF($S$548,Assumptions!$B$14*($T$548-Assumptions!$B$13),Assumptions!$B$4)</f>
        <v>367792694.092224</v>
      </c>
      <c r="AE548" s="18" t="n">
        <f aca="false">$U$548+$V$548+$W$548+$X$548+$Y$548+$Z$548+$AA$548+$AB$548+$AC$548+$AD$548</f>
        <v>4000000000</v>
      </c>
      <c r="AF548" s="18" t="n">
        <f aca="false">IF(AND(IF($B$548=1,$U$548&gt;=INDEX($U$527:$U$654,1+$A$548-Assumptions!$B$77),$U$548&gt;INDEX($U$527:$U$654,1+$A$548+Assumptions!$B$77)),IF($C$548=1,$V$548&gt;=INDEX($V$527:$V$654,1+$A$548-Assumptions!$B$78),$V$548&gt;INDEX($V$527:$V$654,1+$A$548+Assumptions!$B$78)),IF($D$548=1,$W$548&gt;=INDEX($W$527:$W$654,1+$A$548-Assumptions!$B$79),$W$548&gt;INDEX($W$527:$W$654,1+$A$548+Assumptions!$B$79)),IF($E$548=1,$X$548&gt;=INDEX($X$527:$X$654,1+$A$548-Assumptions!$B$80),$X$548&gt;INDEX($X$527:$X$654,1+$A$548+Assumptions!$B$80)),IF($F$548=1,$Y$548&gt;=INDEX($Y$527:$Y$654,1+$A$548-Assumptions!$B$81),$Y$548&gt;INDEX($Y$527:$Y$654,1+$A$548+Assumptions!$B$81)),IF($G$548=1,$Z$548&gt;=INDEX($Z$527:$Z$654,1+$A$548-Assumptions!$B$82),$Z$548&gt;INDEX($Z$527:$Z$654,1+$A$548+Assumptions!$B$82)),IF($H$548=1,$AA$548&gt;=INDEX($AA$527:$AA$654,1+$A$548-Assumptions!$B$83),$AA$548&gt;INDEX($AA$527:$AA$654,1+$A$548+Assumptions!$B$83))),1,0)</f>
        <v>0</v>
      </c>
      <c r="AG548" s="16"/>
      <c r="AH548" s="16"/>
      <c r="AI548" s="16"/>
    </row>
    <row r="549" customFormat="false" ht="23.85" hidden="true" customHeight="false" outlineLevel="0" collapsed="false">
      <c r="A549" s="6" t="n">
        <f aca="false">ROW()-ROW($A$527)+Assumptions!$B$4</f>
        <v>22</v>
      </c>
      <c r="B549" s="18" t="n">
        <f aca="false">MOD(QUOTIENT($A$549,Assumptions!$B$77),2)</f>
        <v>0</v>
      </c>
      <c r="C549" s="18" t="n">
        <f aca="false">MOD(QUOTIENT($A$549,Assumptions!$B$78),2)</f>
        <v>0</v>
      </c>
      <c r="D549" s="18" t="n">
        <f aca="false">MOD(QUOTIENT($A$549,Assumptions!$B$79),2)</f>
        <v>1</v>
      </c>
      <c r="E549" s="18" t="n">
        <f aca="false">MOD(QUOTIENT($A$549,Assumptions!$B$80),2)</f>
        <v>0</v>
      </c>
      <c r="F549" s="18" t="n">
        <f aca="false">MOD(QUOTIENT($A$549,Assumptions!$B$81),2)</f>
        <v>1</v>
      </c>
      <c r="G549" s="18" t="n">
        <f aca="false">MOD(QUOTIENT($A$549,Assumptions!$B$82),2)</f>
        <v>1</v>
      </c>
      <c r="H549" s="18" t="n">
        <f aca="false">MOD(QUOTIENT($A$549,Assumptions!$B$83),2)</f>
        <v>0</v>
      </c>
      <c r="I549" s="18" t="n">
        <f aca="false">IF($B$549=1,MIN(Assumptions!$B$67,MAX(Assumptions!$B$4,Assumptions!$B$27-(Assumptions!$B$4))),Assumptions!$B$4)</f>
        <v>0</v>
      </c>
      <c r="J549" s="18" t="n">
        <f aca="false">IF($C$549=1,MIN(Assumptions!$B$66,MAX(Assumptions!$B$4,Assumptions!$B$27-($I$549))),Assumptions!$B$4)</f>
        <v>0</v>
      </c>
      <c r="K549" s="18" t="n">
        <f aca="false">IF($D$549=1,MIN(Assumptions!$B$61,MAX(Assumptions!$B$4,Assumptions!$B$27-($I$549+$J$549))),Assumptions!$B$4)</f>
        <v>100000000</v>
      </c>
      <c r="L549" s="18" t="n">
        <f aca="false">IF($E$549=1,MIN(Assumptions!$B$56,MAX(Assumptions!$B$4,Assumptions!$B$27-($I$549+$J$549+$K$549))),Assumptions!$B$4)</f>
        <v>0</v>
      </c>
      <c r="M549" s="18" t="n">
        <f aca="false">IF($F$549=1,MIN(Assumptions!$B$51,MAX(Assumptions!$B$4,Assumptions!$B$27-($I$549+$J$549+$K$549+$L$549))),Assumptions!$B$4)</f>
        <v>30000000</v>
      </c>
      <c r="N549" s="18" t="n">
        <f aca="false">IF($G$549=1,MIN(Assumptions!$B$46,MAX(Assumptions!$B$4,Assumptions!$B$27-($I$549+$J$549+$K$549+$L$549+$M$549))),Assumptions!$B$4)</f>
        <v>15000000</v>
      </c>
      <c r="O549" s="18" t="n">
        <f aca="false">IF($H$549=1,MIN(Assumptions!$B$41,MAX(Assumptions!$B$4,Assumptions!$B$27-($I$549+$J$549+$K$549+$L$549+$M$549+$N$549))),Assumptions!$B$4)</f>
        <v>0</v>
      </c>
      <c r="P549" s="18" t="n">
        <f aca="false">$I$549+$J$549+$K$549+$L$549+$M$549+$N$549+$O$549</f>
        <v>145000000</v>
      </c>
      <c r="Q549" s="18" t="n">
        <f aca="false">MAX(Assumptions!$B$4,Assumptions!$B$27-$P$549)</f>
        <v>3855000000</v>
      </c>
      <c r="R549" s="18" t="n">
        <f aca="false">$J$120+$O$120+Assumptions!$B$20+IF($B$549=0,$D$120,Assumptions!$B$4)+IF($C$549=0,$AI$120,Assumptions!$B$4)+IF($D$549=0,$AF$120,Assumptions!$B$4)+IF($E$549=0,$AC$120,Assumptions!$B$4)+IF($F$549=0,$Z$120,Assumptions!$B$4)+IF($G$549=0,$W$120,Assumptions!$B$4)+IF($H$549=0,$T$120,Assumptions!$B$4)</f>
        <v>23611101.1755256</v>
      </c>
      <c r="S549" s="18" t="n">
        <f aca="false">IF($R$549&gt;Assumptions!$B$4,$Q$549/$R$549&gt;Assumptions!$B$13,FALSE())</f>
        <v>1</v>
      </c>
      <c r="T549" s="18" t="n">
        <f aca="false">IF($S$549,($Q$549+Assumptions!$B$14*Assumptions!$B$13)/($R$549+Assumptions!$B$14),IF($R$549&gt;Assumptions!$B$4,$Q$549/$R$549,Assumptions!$B$4))</f>
        <v>147.734098767757</v>
      </c>
      <c r="U549" s="18" t="n">
        <f aca="false">IF($B$549=1,$I$549,$D$120*$T$549)</f>
        <v>117783679.680062</v>
      </c>
      <c r="V549" s="18" t="n">
        <f aca="false">IF($C$549=1,$J$549,$AI$120*$T$549)</f>
        <v>906100543.625932</v>
      </c>
      <c r="W549" s="18" t="n">
        <f aca="false">IF($D$549=1,$K$549,$AF$120*$T$549)</f>
        <v>100000000</v>
      </c>
      <c r="X549" s="18" t="n">
        <f aca="false">IF($E$549=1,$L$549,$AC$120*$T$549)</f>
        <v>354561837.042618</v>
      </c>
      <c r="Y549" s="18" t="n">
        <f aca="false">IF($F$549=1,$M$549,$Z$120*$T$549)</f>
        <v>30000000</v>
      </c>
      <c r="Z549" s="18" t="n">
        <f aca="false">IF($G$549=1,$N$549,$W$120*$T$549)</f>
        <v>15000000</v>
      </c>
      <c r="AA549" s="18" t="n">
        <f aca="false">IF($H$549=1,$O$549,$T$120*$T$549)</f>
        <v>738670493.838787</v>
      </c>
      <c r="AB549" s="18" t="n">
        <f aca="false">($J$120+$O$120)*$T$549</f>
        <v>41441309.9833903</v>
      </c>
      <c r="AC549" s="18" t="n">
        <f aca="false">Assumptions!$B$20*$T$549</f>
        <v>1329606888.90982</v>
      </c>
      <c r="AD549" s="18" t="n">
        <f aca="false">IF($S$549,Assumptions!$B$14*($T$549-Assumptions!$B$13),Assumptions!$B$4)</f>
        <v>366835246.919394</v>
      </c>
      <c r="AE549" s="18" t="n">
        <f aca="false">$U$549+$V$549+$W$549+$X$549+$Y$549+$Z$549+$AA$549+$AB$549+$AC$549+$AD$549</f>
        <v>4000000000</v>
      </c>
      <c r="AF549" s="18" t="n">
        <f aca="false">IF(AND(IF($B$549=1,$U$549&gt;=INDEX($U$527:$U$654,1+$A$549-Assumptions!$B$77),$U$549&gt;INDEX($U$527:$U$654,1+$A$549+Assumptions!$B$77)),IF($C$549=1,$V$549&gt;=INDEX($V$527:$V$654,1+$A$549-Assumptions!$B$78),$V$549&gt;INDEX($V$527:$V$654,1+$A$549+Assumptions!$B$78)),IF($D$549=1,$W$549&gt;=INDEX($W$527:$W$654,1+$A$549-Assumptions!$B$79),$W$549&gt;INDEX($W$527:$W$654,1+$A$549+Assumptions!$B$79)),IF($E$549=1,$X$549&gt;=INDEX($X$527:$X$654,1+$A$549-Assumptions!$B$80),$X$549&gt;INDEX($X$527:$X$654,1+$A$549+Assumptions!$B$80)),IF($F$549=1,$Y$549&gt;=INDEX($Y$527:$Y$654,1+$A$549-Assumptions!$B$81),$Y$549&gt;INDEX($Y$527:$Y$654,1+$A$549+Assumptions!$B$81)),IF($G$549=1,$Z$549&gt;=INDEX($Z$527:$Z$654,1+$A$549-Assumptions!$B$82),$Z$549&gt;INDEX($Z$527:$Z$654,1+$A$549+Assumptions!$B$82)),IF($H$549=1,$AA$549&gt;=INDEX($AA$527:$AA$654,1+$A$549-Assumptions!$B$83),$AA$549&gt;INDEX($AA$527:$AA$654,1+$A$549+Assumptions!$B$83))),1,0)</f>
        <v>0</v>
      </c>
      <c r="AG549" s="16"/>
      <c r="AH549" s="16"/>
      <c r="AI549" s="16"/>
    </row>
    <row r="550" customFormat="false" ht="23.85" hidden="true" customHeight="false" outlineLevel="0" collapsed="false">
      <c r="A550" s="6" t="n">
        <f aca="false">ROW()-ROW($A$527)+Assumptions!$B$4</f>
        <v>23</v>
      </c>
      <c r="B550" s="18" t="n">
        <f aca="false">MOD(QUOTIENT($A$550,Assumptions!$B$77),2)</f>
        <v>0</v>
      </c>
      <c r="C550" s="18" t="n">
        <f aca="false">MOD(QUOTIENT($A$550,Assumptions!$B$78),2)</f>
        <v>0</v>
      </c>
      <c r="D550" s="18" t="n">
        <f aca="false">MOD(QUOTIENT($A$550,Assumptions!$B$79),2)</f>
        <v>1</v>
      </c>
      <c r="E550" s="18" t="n">
        <f aca="false">MOD(QUOTIENT($A$550,Assumptions!$B$80),2)</f>
        <v>0</v>
      </c>
      <c r="F550" s="18" t="n">
        <f aca="false">MOD(QUOTIENT($A$550,Assumptions!$B$81),2)</f>
        <v>1</v>
      </c>
      <c r="G550" s="18" t="n">
        <f aca="false">MOD(QUOTIENT($A$550,Assumptions!$B$82),2)</f>
        <v>1</v>
      </c>
      <c r="H550" s="18" t="n">
        <f aca="false">MOD(QUOTIENT($A$550,Assumptions!$B$83),2)</f>
        <v>1</v>
      </c>
      <c r="I550" s="18" t="n">
        <f aca="false">IF($B$550=1,MIN(Assumptions!$B$67,MAX(Assumptions!$B$4,Assumptions!$B$27-(Assumptions!$B$4))),Assumptions!$B$4)</f>
        <v>0</v>
      </c>
      <c r="J550" s="18" t="n">
        <f aca="false">IF($C$550=1,MIN(Assumptions!$B$66,MAX(Assumptions!$B$4,Assumptions!$B$27-($I$550))),Assumptions!$B$4)</f>
        <v>0</v>
      </c>
      <c r="K550" s="18" t="n">
        <f aca="false">IF($D$550=1,MIN(Assumptions!$B$61,MAX(Assumptions!$B$4,Assumptions!$B$27-($I$550+$J$550))),Assumptions!$B$4)</f>
        <v>100000000</v>
      </c>
      <c r="L550" s="18" t="n">
        <f aca="false">IF($E$550=1,MIN(Assumptions!$B$56,MAX(Assumptions!$B$4,Assumptions!$B$27-($I$550+$J$550+$K$550))),Assumptions!$B$4)</f>
        <v>0</v>
      </c>
      <c r="M550" s="18" t="n">
        <f aca="false">IF($F$550=1,MIN(Assumptions!$B$51,MAX(Assumptions!$B$4,Assumptions!$B$27-($I$550+$J$550+$K$550+$L$550))),Assumptions!$B$4)</f>
        <v>30000000</v>
      </c>
      <c r="N550" s="18" t="n">
        <f aca="false">IF($G$550=1,MIN(Assumptions!$B$46,MAX(Assumptions!$B$4,Assumptions!$B$27-($I$550+$J$550+$K$550+$L$550+$M$550))),Assumptions!$B$4)</f>
        <v>15000000</v>
      </c>
      <c r="O550" s="18" t="n">
        <f aca="false">IF($H$550=1,MIN(Assumptions!$B$41,MAX(Assumptions!$B$4,Assumptions!$B$27-($I$550+$J$550+$K$550+$L$550+$M$550+$N$550))),Assumptions!$B$4)</f>
        <v>5000000</v>
      </c>
      <c r="P550" s="18" t="n">
        <f aca="false">$I$550+$J$550+$K$550+$L$550+$M$550+$N$550+$O$550</f>
        <v>150000000</v>
      </c>
      <c r="Q550" s="18" t="n">
        <f aca="false">MAX(Assumptions!$B$4,Assumptions!$B$27-$P$550)</f>
        <v>3850000000</v>
      </c>
      <c r="R550" s="18" t="n">
        <f aca="false">$J$120+$O$120+Assumptions!$B$20+IF($B$550=0,$D$120,Assumptions!$B$4)+IF($C$550=0,$AI$120,Assumptions!$B$4)+IF($D$550=0,$AF$120,Assumptions!$B$4)+IF($E$550=0,$AC$120,Assumptions!$B$4)+IF($F$550=0,$Z$120,Assumptions!$B$4)+IF($G$550=0,$W$120,Assumptions!$B$4)+IF($H$550=0,$T$120,Assumptions!$B$4)</f>
        <v>18611101.1755256</v>
      </c>
      <c r="S550" s="18" t="n">
        <f aca="false">IF($R$550&gt;Assumptions!$B$4,$Q$550/$R$550&gt;Assumptions!$B$13,FALSE())</f>
        <v>1</v>
      </c>
      <c r="T550" s="18" t="n">
        <f aca="false">IF($S$550,($Q$550+Assumptions!$B$14*Assumptions!$B$13)/($R$550+Assumptions!$B$14),IF($R$550&gt;Assumptions!$B$4,$Q$550/$R$550,Assumptions!$B$4))</f>
        <v>182.486927989634</v>
      </c>
      <c r="U550" s="18" t="n">
        <f aca="false">IF($B$550=1,$I$550,$D$120*$T$550)</f>
        <v>145491000.733139</v>
      </c>
      <c r="V550" s="18" t="n">
        <f aca="false">IF($C$550=1,$J$550,$AI$120*$T$550)</f>
        <v>1119250775.78719</v>
      </c>
      <c r="W550" s="18" t="n">
        <f aca="false">IF($D$550=1,$K$550,$AF$120*$T$550)</f>
        <v>100000000</v>
      </c>
      <c r="X550" s="18" t="n">
        <f aca="false">IF($E$550=1,$L$550,$AC$120*$T$550)</f>
        <v>437968627.175121</v>
      </c>
      <c r="Y550" s="18" t="n">
        <f aca="false">IF($F$550=1,$M$550,$Z$120*$T$550)</f>
        <v>30000000</v>
      </c>
      <c r="Z550" s="18" t="n">
        <f aca="false">IF($G$550=1,$N$550,$W$120*$T$550)</f>
        <v>15000000</v>
      </c>
      <c r="AA550" s="18" t="n">
        <f aca="false">IF($H$550=1,$O$550,$T$120*$T$550)</f>
        <v>5000000</v>
      </c>
      <c r="AB550" s="18" t="n">
        <f aca="false">($J$120+$O$120)*$T$550</f>
        <v>51189924.4237683</v>
      </c>
      <c r="AC550" s="18" t="n">
        <f aca="false">Assumptions!$B$20*$T$550</f>
        <v>1642382351.9067</v>
      </c>
      <c r="AD550" s="18" t="n">
        <f aca="false">IF($S$550,Assumptions!$B$14*($T$550-Assumptions!$B$13),Assumptions!$B$4)</f>
        <v>453717319.974084</v>
      </c>
      <c r="AE550" s="18" t="n">
        <f aca="false">$U$550+$V$550+$W$550+$X$550+$Y$550+$Z$550+$AA$550+$AB$550+$AC$550+$AD$550</f>
        <v>4000000000</v>
      </c>
      <c r="AF550" s="18" t="n">
        <f aca="false">IF(AND(IF($B$550=1,$U$550&gt;=INDEX($U$527:$U$654,1+$A$550-Assumptions!$B$77),$U$550&gt;INDEX($U$527:$U$654,1+$A$550+Assumptions!$B$77)),IF($C$550=1,$V$550&gt;=INDEX($V$527:$V$654,1+$A$550-Assumptions!$B$78),$V$550&gt;INDEX($V$527:$V$654,1+$A$550+Assumptions!$B$78)),IF($D$550=1,$W$550&gt;=INDEX($W$527:$W$654,1+$A$550-Assumptions!$B$79),$W$550&gt;INDEX($W$527:$W$654,1+$A$550+Assumptions!$B$79)),IF($E$550=1,$X$550&gt;=INDEX($X$527:$X$654,1+$A$550-Assumptions!$B$80),$X$550&gt;INDEX($X$527:$X$654,1+$A$550+Assumptions!$B$80)),IF($F$550=1,$Y$550&gt;=INDEX($Y$527:$Y$654,1+$A$550-Assumptions!$B$81),$Y$550&gt;INDEX($Y$527:$Y$654,1+$A$550+Assumptions!$B$81)),IF($G$550=1,$Z$550&gt;=INDEX($Z$527:$Z$654,1+$A$550-Assumptions!$B$82),$Z$550&gt;INDEX($Z$527:$Z$654,1+$A$550+Assumptions!$B$82)),IF($H$550=1,$AA$550&gt;=INDEX($AA$527:$AA$654,1+$A$550-Assumptions!$B$83),$AA$550&gt;INDEX($AA$527:$AA$654,1+$A$550+Assumptions!$B$83))),1,0)</f>
        <v>0</v>
      </c>
      <c r="AG550" s="16"/>
      <c r="AH550" s="16"/>
      <c r="AI550" s="16"/>
    </row>
    <row r="551" customFormat="false" ht="23.85" hidden="true" customHeight="false" outlineLevel="0" collapsed="false">
      <c r="A551" s="6" t="n">
        <f aca="false">ROW()-ROW($A$527)+Assumptions!$B$4</f>
        <v>24</v>
      </c>
      <c r="B551" s="18" t="n">
        <f aca="false">MOD(QUOTIENT($A$551,Assumptions!$B$77),2)</f>
        <v>0</v>
      </c>
      <c r="C551" s="18" t="n">
        <f aca="false">MOD(QUOTIENT($A$551,Assumptions!$B$78),2)</f>
        <v>0</v>
      </c>
      <c r="D551" s="18" t="n">
        <f aca="false">MOD(QUOTIENT($A$551,Assumptions!$B$79),2)</f>
        <v>1</v>
      </c>
      <c r="E551" s="18" t="n">
        <f aca="false">MOD(QUOTIENT($A$551,Assumptions!$B$80),2)</f>
        <v>1</v>
      </c>
      <c r="F551" s="18" t="n">
        <f aca="false">MOD(QUOTIENT($A$551,Assumptions!$B$81),2)</f>
        <v>0</v>
      </c>
      <c r="G551" s="18" t="n">
        <f aca="false">MOD(QUOTIENT($A$551,Assumptions!$B$82),2)</f>
        <v>0</v>
      </c>
      <c r="H551" s="18" t="n">
        <f aca="false">MOD(QUOTIENT($A$551,Assumptions!$B$83),2)</f>
        <v>0</v>
      </c>
      <c r="I551" s="18" t="n">
        <f aca="false">IF($B$551=1,MIN(Assumptions!$B$67,MAX(Assumptions!$B$4,Assumptions!$B$27-(Assumptions!$B$4))),Assumptions!$B$4)</f>
        <v>0</v>
      </c>
      <c r="J551" s="18" t="n">
        <f aca="false">IF($C$551=1,MIN(Assumptions!$B$66,MAX(Assumptions!$B$4,Assumptions!$B$27-($I$551))),Assumptions!$B$4)</f>
        <v>0</v>
      </c>
      <c r="K551" s="18" t="n">
        <f aca="false">IF($D$551=1,MIN(Assumptions!$B$61,MAX(Assumptions!$B$4,Assumptions!$B$27-($I$551+$J$551))),Assumptions!$B$4)</f>
        <v>100000000</v>
      </c>
      <c r="L551" s="18" t="n">
        <f aca="false">IF($E$551=1,MIN(Assumptions!$B$56,MAX(Assumptions!$B$4,Assumptions!$B$27-($I$551+$J$551+$K$551))),Assumptions!$B$4)</f>
        <v>60000000</v>
      </c>
      <c r="M551" s="18" t="n">
        <f aca="false">IF($F$551=1,MIN(Assumptions!$B$51,MAX(Assumptions!$B$4,Assumptions!$B$27-($I$551+$J$551+$K$551+$L$551))),Assumptions!$B$4)</f>
        <v>0</v>
      </c>
      <c r="N551" s="18" t="n">
        <f aca="false">IF($G$551=1,MIN(Assumptions!$B$46,MAX(Assumptions!$B$4,Assumptions!$B$27-($I$551+$J$551+$K$551+$L$551+$M$551))),Assumptions!$B$4)</f>
        <v>0</v>
      </c>
      <c r="O551" s="18" t="n">
        <f aca="false">IF($H$551=1,MIN(Assumptions!$B$41,MAX(Assumptions!$B$4,Assumptions!$B$27-($I$551+$J$551+$K$551+$L$551+$M$551+$N$551))),Assumptions!$B$4)</f>
        <v>0</v>
      </c>
      <c r="P551" s="18" t="n">
        <f aca="false">$I$551+$J$551+$K$551+$L$551+$M$551+$N$551+$O$551</f>
        <v>160000000</v>
      </c>
      <c r="Q551" s="18" t="n">
        <f aca="false">MAX(Assumptions!$B$4,Assumptions!$B$27-$P$551)</f>
        <v>3840000000</v>
      </c>
      <c r="R551" s="18" t="n">
        <f aca="false">$J$120+$O$120+Assumptions!$B$20+IF($B$551=0,$D$120,Assumptions!$B$4)+IF($C$551=0,$AI$120,Assumptions!$B$4)+IF($D$551=0,$AF$120,Assumptions!$B$4)+IF($E$551=0,$AC$120,Assumptions!$B$4)+IF($F$551=0,$Z$120,Assumptions!$B$4)+IF($G$551=0,$W$120,Assumptions!$B$4)+IF($H$551=0,$T$120,Assumptions!$B$4)</f>
        <v>29211101.1755256</v>
      </c>
      <c r="S551" s="18" t="n">
        <f aca="false">IF($R$551&gt;Assumptions!$B$4,$Q$551/$R$551&gt;Assumptions!$B$13,FALSE())</f>
        <v>1</v>
      </c>
      <c r="T551" s="18" t="n">
        <f aca="false">IF($S$551,($Q$551+Assumptions!$B$14*Assumptions!$B$13)/($R$551+Assumptions!$B$14),IF($R$551&gt;Assumptions!$B$4,$Q$551/$R$551,Assumptions!$B$4))</f>
        <v>121.172077208269</v>
      </c>
      <c r="U551" s="18" t="n">
        <f aca="false">IF($B$551=1,$I$551,$D$120*$T$551)</f>
        <v>96606628.0371913</v>
      </c>
      <c r="V551" s="18" t="n">
        <f aca="false">IF($C$551=1,$J$551,$AI$120*$T$551)</f>
        <v>743187158.188139</v>
      </c>
      <c r="W551" s="18" t="n">
        <f aca="false">IF($D$551=1,$K$551,$AF$120*$T$551)</f>
        <v>100000000</v>
      </c>
      <c r="X551" s="18" t="n">
        <f aca="false">IF($E$551=1,$L$551,$AC$120*$T$551)</f>
        <v>60000000</v>
      </c>
      <c r="Y551" s="18" t="n">
        <f aca="false">IF($F$551=1,$M$551,$Z$120*$T$551)</f>
        <v>363516231.624806</v>
      </c>
      <c r="Z551" s="18" t="n">
        <f aca="false">IF($G$551=1,$N$551,$W$120*$T$551)</f>
        <v>605860386.041343</v>
      </c>
      <c r="AA551" s="18" t="n">
        <f aca="false">IF($H$551=1,$O$551,$T$120*$T$551)</f>
        <v>605860386.041343</v>
      </c>
      <c r="AB551" s="18" t="n">
        <f aca="false">($J$120+$O$120)*$T$551</f>
        <v>33990322.1720881</v>
      </c>
      <c r="AC551" s="18" t="n">
        <f aca="false">Assumptions!$B$20*$T$551</f>
        <v>1090548694.87442</v>
      </c>
      <c r="AD551" s="18" t="n">
        <f aca="false">IF($S$551,Assumptions!$B$14*($T$551-Assumptions!$B$13),Assumptions!$B$4)</f>
        <v>300430193.020672</v>
      </c>
      <c r="AE551" s="18" t="n">
        <f aca="false">$U$551+$V$551+$W$551+$X$551+$Y$551+$Z$551+$AA$551+$AB$551+$AC$551+$AD$551</f>
        <v>4000000000</v>
      </c>
      <c r="AF551" s="18" t="n">
        <f aca="false">IF(AND(IF($B$551=1,$U$551&gt;=INDEX($U$527:$U$654,1+$A$551-Assumptions!$B$77),$U$551&gt;INDEX($U$527:$U$654,1+$A$551+Assumptions!$B$77)),IF($C$551=1,$V$551&gt;=INDEX($V$527:$V$654,1+$A$551-Assumptions!$B$78),$V$551&gt;INDEX($V$527:$V$654,1+$A$551+Assumptions!$B$78)),IF($D$551=1,$W$551&gt;=INDEX($W$527:$W$654,1+$A$551-Assumptions!$B$79),$W$551&gt;INDEX($W$527:$W$654,1+$A$551+Assumptions!$B$79)),IF($E$551=1,$X$551&gt;=INDEX($X$527:$X$654,1+$A$551-Assumptions!$B$80),$X$551&gt;INDEX($X$527:$X$654,1+$A$551+Assumptions!$B$80)),IF($F$551=1,$Y$551&gt;=INDEX($Y$527:$Y$654,1+$A$551-Assumptions!$B$81),$Y$551&gt;INDEX($Y$527:$Y$654,1+$A$551+Assumptions!$B$81)),IF($G$551=1,$Z$551&gt;=INDEX($Z$527:$Z$654,1+$A$551-Assumptions!$B$82),$Z$551&gt;INDEX($Z$527:$Z$654,1+$A$551+Assumptions!$B$82)),IF($H$551=1,$AA$551&gt;=INDEX($AA$527:$AA$654,1+$A$551-Assumptions!$B$83),$AA$551&gt;INDEX($AA$527:$AA$654,1+$A$551+Assumptions!$B$83))),1,0)</f>
        <v>0</v>
      </c>
      <c r="AG551" s="16"/>
      <c r="AH551" s="16"/>
      <c r="AI551" s="16"/>
    </row>
    <row r="552" customFormat="false" ht="23.85" hidden="true" customHeight="false" outlineLevel="0" collapsed="false">
      <c r="A552" s="6" t="n">
        <f aca="false">ROW()-ROW($A$527)+Assumptions!$B$4</f>
        <v>25</v>
      </c>
      <c r="B552" s="18" t="n">
        <f aca="false">MOD(QUOTIENT($A$552,Assumptions!$B$77),2)</f>
        <v>0</v>
      </c>
      <c r="C552" s="18" t="n">
        <f aca="false">MOD(QUOTIENT($A$552,Assumptions!$B$78),2)</f>
        <v>0</v>
      </c>
      <c r="D552" s="18" t="n">
        <f aca="false">MOD(QUOTIENT($A$552,Assumptions!$B$79),2)</f>
        <v>1</v>
      </c>
      <c r="E552" s="18" t="n">
        <f aca="false">MOD(QUOTIENT($A$552,Assumptions!$B$80),2)</f>
        <v>1</v>
      </c>
      <c r="F552" s="18" t="n">
        <f aca="false">MOD(QUOTIENT($A$552,Assumptions!$B$81),2)</f>
        <v>0</v>
      </c>
      <c r="G552" s="18" t="n">
        <f aca="false">MOD(QUOTIENT($A$552,Assumptions!$B$82),2)</f>
        <v>0</v>
      </c>
      <c r="H552" s="18" t="n">
        <f aca="false">MOD(QUOTIENT($A$552,Assumptions!$B$83),2)</f>
        <v>1</v>
      </c>
      <c r="I552" s="18" t="n">
        <f aca="false">IF($B$552=1,MIN(Assumptions!$B$67,MAX(Assumptions!$B$4,Assumptions!$B$27-(Assumptions!$B$4))),Assumptions!$B$4)</f>
        <v>0</v>
      </c>
      <c r="J552" s="18" t="n">
        <f aca="false">IF($C$552=1,MIN(Assumptions!$B$66,MAX(Assumptions!$B$4,Assumptions!$B$27-($I$552))),Assumptions!$B$4)</f>
        <v>0</v>
      </c>
      <c r="K552" s="18" t="n">
        <f aca="false">IF($D$552=1,MIN(Assumptions!$B$61,MAX(Assumptions!$B$4,Assumptions!$B$27-($I$552+$J$552))),Assumptions!$B$4)</f>
        <v>100000000</v>
      </c>
      <c r="L552" s="18" t="n">
        <f aca="false">IF($E$552=1,MIN(Assumptions!$B$56,MAX(Assumptions!$B$4,Assumptions!$B$27-($I$552+$J$552+$K$552))),Assumptions!$B$4)</f>
        <v>60000000</v>
      </c>
      <c r="M552" s="18" t="n">
        <f aca="false">IF($F$552=1,MIN(Assumptions!$B$51,MAX(Assumptions!$B$4,Assumptions!$B$27-($I$552+$J$552+$K$552+$L$552))),Assumptions!$B$4)</f>
        <v>0</v>
      </c>
      <c r="N552" s="18" t="n">
        <f aca="false">IF($G$552=1,MIN(Assumptions!$B$46,MAX(Assumptions!$B$4,Assumptions!$B$27-($I$552+$J$552+$K$552+$L$552+$M$552))),Assumptions!$B$4)</f>
        <v>0</v>
      </c>
      <c r="O552" s="18" t="n">
        <f aca="false">IF($H$552=1,MIN(Assumptions!$B$41,MAX(Assumptions!$B$4,Assumptions!$B$27-($I$552+$J$552+$K$552+$L$552+$M$552+$N$552))),Assumptions!$B$4)</f>
        <v>5000000</v>
      </c>
      <c r="P552" s="18" t="n">
        <f aca="false">$I$552+$J$552+$K$552+$L$552+$M$552+$N$552+$O$552</f>
        <v>165000000</v>
      </c>
      <c r="Q552" s="18" t="n">
        <f aca="false">MAX(Assumptions!$B$4,Assumptions!$B$27-$P$552)</f>
        <v>3835000000</v>
      </c>
      <c r="R552" s="18" t="n">
        <f aca="false">$J$120+$O$120+Assumptions!$B$20+IF($B$552=0,$D$120,Assumptions!$B$4)+IF($C$552=0,$AI$120,Assumptions!$B$4)+IF($D$552=0,$AF$120,Assumptions!$B$4)+IF($E$552=0,$AC$120,Assumptions!$B$4)+IF($F$552=0,$Z$120,Assumptions!$B$4)+IF($G$552=0,$W$120,Assumptions!$B$4)+IF($H$552=0,$T$120,Assumptions!$B$4)</f>
        <v>24211101.1755256</v>
      </c>
      <c r="S552" s="18" t="n">
        <f aca="false">IF($R$552&gt;Assumptions!$B$4,$Q$552/$R$552&gt;Assumptions!$B$13,FALSE())</f>
        <v>1</v>
      </c>
      <c r="T552" s="18" t="n">
        <f aca="false">IF($S$552,($Q$552+Assumptions!$B$14*Assumptions!$B$13)/($R$552+Assumptions!$B$14),IF($R$552&gt;Assumptions!$B$4,$Q$552/$R$552,Assumptions!$B$4))</f>
        <v>143.666858763433</v>
      </c>
      <c r="U552" s="18" t="n">
        <f aca="false">IF($B$552=1,$I$552,$D$120*$T$552)</f>
        <v>114540999.094828</v>
      </c>
      <c r="V552" s="18" t="n">
        <f aca="false">IF($C$552=1,$J$552,$AI$120*$T$552)</f>
        <v>881154858.034626</v>
      </c>
      <c r="W552" s="18" t="n">
        <f aca="false">IF($D$552=1,$K$552,$AF$120*$T$552)</f>
        <v>100000000</v>
      </c>
      <c r="X552" s="18" t="n">
        <f aca="false">IF($E$552=1,$L$552,$AC$120*$T$552)</f>
        <v>60000000</v>
      </c>
      <c r="Y552" s="18" t="n">
        <f aca="false">IF($F$552=1,$M$552,$Z$120*$T$552)</f>
        <v>431000576.290299</v>
      </c>
      <c r="Z552" s="18" t="n">
        <f aca="false">IF($G$552=1,$N$552,$W$120*$T$552)</f>
        <v>718334293.817165</v>
      </c>
      <c r="AA552" s="18" t="n">
        <f aca="false">IF($H$552=1,$O$552,$T$120*$T$552)</f>
        <v>5000000</v>
      </c>
      <c r="AB552" s="18" t="n">
        <f aca="false">($J$120+$O$120)*$T$552</f>
        <v>40300396.9836026</v>
      </c>
      <c r="AC552" s="18" t="n">
        <f aca="false">Assumptions!$B$20*$T$552</f>
        <v>1293001728.8709</v>
      </c>
      <c r="AD552" s="18" t="n">
        <f aca="false">IF($S$552,Assumptions!$B$14*($T$552-Assumptions!$B$13),Assumptions!$B$4)</f>
        <v>356667146.908583</v>
      </c>
      <c r="AE552" s="18" t="n">
        <f aca="false">$U$552+$V$552+$W$552+$X$552+$Y$552+$Z$552+$AA$552+$AB$552+$AC$552+$AD$552</f>
        <v>4000000000</v>
      </c>
      <c r="AF552" s="18" t="n">
        <f aca="false">IF(AND(IF($B$552=1,$U$552&gt;=INDEX($U$527:$U$654,1+$A$552-Assumptions!$B$77),$U$552&gt;INDEX($U$527:$U$654,1+$A$552+Assumptions!$B$77)),IF($C$552=1,$V$552&gt;=INDEX($V$527:$V$654,1+$A$552-Assumptions!$B$78),$V$552&gt;INDEX($V$527:$V$654,1+$A$552+Assumptions!$B$78)),IF($D$552=1,$W$552&gt;=INDEX($W$527:$W$654,1+$A$552-Assumptions!$B$79),$W$552&gt;INDEX($W$527:$W$654,1+$A$552+Assumptions!$B$79)),IF($E$552=1,$X$552&gt;=INDEX($X$527:$X$654,1+$A$552-Assumptions!$B$80),$X$552&gt;INDEX($X$527:$X$654,1+$A$552+Assumptions!$B$80)),IF($F$552=1,$Y$552&gt;=INDEX($Y$527:$Y$654,1+$A$552-Assumptions!$B$81),$Y$552&gt;INDEX($Y$527:$Y$654,1+$A$552+Assumptions!$B$81)),IF($G$552=1,$Z$552&gt;=INDEX($Z$527:$Z$654,1+$A$552-Assumptions!$B$82),$Z$552&gt;INDEX($Z$527:$Z$654,1+$A$552+Assumptions!$B$82)),IF($H$552=1,$AA$552&gt;=INDEX($AA$527:$AA$654,1+$A$552-Assumptions!$B$83),$AA$552&gt;INDEX($AA$527:$AA$654,1+$A$552+Assumptions!$B$83))),1,0)</f>
        <v>0</v>
      </c>
      <c r="AG552" s="16"/>
      <c r="AH552" s="16"/>
      <c r="AI552" s="16"/>
    </row>
    <row r="553" customFormat="false" ht="23.85" hidden="true" customHeight="false" outlineLevel="0" collapsed="false">
      <c r="A553" s="6" t="n">
        <f aca="false">ROW()-ROW($A$527)+Assumptions!$B$4</f>
        <v>26</v>
      </c>
      <c r="B553" s="18" t="n">
        <f aca="false">MOD(QUOTIENT($A$553,Assumptions!$B$77),2)</f>
        <v>0</v>
      </c>
      <c r="C553" s="18" t="n">
        <f aca="false">MOD(QUOTIENT($A$553,Assumptions!$B$78),2)</f>
        <v>0</v>
      </c>
      <c r="D553" s="18" t="n">
        <f aca="false">MOD(QUOTIENT($A$553,Assumptions!$B$79),2)</f>
        <v>1</v>
      </c>
      <c r="E553" s="18" t="n">
        <f aca="false">MOD(QUOTIENT($A$553,Assumptions!$B$80),2)</f>
        <v>1</v>
      </c>
      <c r="F553" s="18" t="n">
        <f aca="false">MOD(QUOTIENT($A$553,Assumptions!$B$81),2)</f>
        <v>0</v>
      </c>
      <c r="G553" s="18" t="n">
        <f aca="false">MOD(QUOTIENT($A$553,Assumptions!$B$82),2)</f>
        <v>1</v>
      </c>
      <c r="H553" s="18" t="n">
        <f aca="false">MOD(QUOTIENT($A$553,Assumptions!$B$83),2)</f>
        <v>0</v>
      </c>
      <c r="I553" s="18" t="n">
        <f aca="false">IF($B$553=1,MIN(Assumptions!$B$67,MAX(Assumptions!$B$4,Assumptions!$B$27-(Assumptions!$B$4))),Assumptions!$B$4)</f>
        <v>0</v>
      </c>
      <c r="J553" s="18" t="n">
        <f aca="false">IF($C$553=1,MIN(Assumptions!$B$66,MAX(Assumptions!$B$4,Assumptions!$B$27-($I$553))),Assumptions!$B$4)</f>
        <v>0</v>
      </c>
      <c r="K553" s="18" t="n">
        <f aca="false">IF($D$553=1,MIN(Assumptions!$B$61,MAX(Assumptions!$B$4,Assumptions!$B$27-($I$553+$J$553))),Assumptions!$B$4)</f>
        <v>100000000</v>
      </c>
      <c r="L553" s="18" t="n">
        <f aca="false">IF($E$553=1,MIN(Assumptions!$B$56,MAX(Assumptions!$B$4,Assumptions!$B$27-($I$553+$J$553+$K$553))),Assumptions!$B$4)</f>
        <v>60000000</v>
      </c>
      <c r="M553" s="18" t="n">
        <f aca="false">IF($F$553=1,MIN(Assumptions!$B$51,MAX(Assumptions!$B$4,Assumptions!$B$27-($I$553+$J$553+$K$553+$L$553))),Assumptions!$B$4)</f>
        <v>0</v>
      </c>
      <c r="N553" s="18" t="n">
        <f aca="false">IF($G$553=1,MIN(Assumptions!$B$46,MAX(Assumptions!$B$4,Assumptions!$B$27-($I$553+$J$553+$K$553+$L$553+$M$553))),Assumptions!$B$4)</f>
        <v>15000000</v>
      </c>
      <c r="O553" s="18" t="n">
        <f aca="false">IF($H$553=1,MIN(Assumptions!$B$41,MAX(Assumptions!$B$4,Assumptions!$B$27-($I$553+$J$553+$K$553+$L$553+$M$553+$N$553))),Assumptions!$B$4)</f>
        <v>0</v>
      </c>
      <c r="P553" s="18" t="n">
        <f aca="false">$I$553+$J$553+$K$553+$L$553+$M$553+$N$553+$O$553</f>
        <v>175000000</v>
      </c>
      <c r="Q553" s="18" t="n">
        <f aca="false">MAX(Assumptions!$B$4,Assumptions!$B$27-$P$553)</f>
        <v>3825000000</v>
      </c>
      <c r="R553" s="18" t="n">
        <f aca="false">$J$120+$O$120+Assumptions!$B$20+IF($B$553=0,$D$120,Assumptions!$B$4)+IF($C$553=0,$AI$120,Assumptions!$B$4)+IF($D$553=0,$AF$120,Assumptions!$B$4)+IF($E$553=0,$AC$120,Assumptions!$B$4)+IF($F$553=0,$Z$120,Assumptions!$B$4)+IF($G$553=0,$W$120,Assumptions!$B$4)+IF($H$553=0,$T$120,Assumptions!$B$4)</f>
        <v>24211101.1755256</v>
      </c>
      <c r="S553" s="18" t="n">
        <f aca="false">IF($R$553&gt;Assumptions!$B$4,$Q$553/$R$553&gt;Assumptions!$B$13,FALSE())</f>
        <v>1</v>
      </c>
      <c r="T553" s="18" t="n">
        <f aca="false">IF($S$553,($Q$553+Assumptions!$B$14*Assumptions!$B$13)/($R$553+Assumptions!$B$14),IF($R$553&gt;Assumptions!$B$4,$Q$553/$R$553,Assumptions!$B$4))</f>
        <v>143.292482584245</v>
      </c>
      <c r="U553" s="18" t="n">
        <f aca="false">IF($B$553=1,$I$553,$D$120*$T$553)</f>
        <v>114242520.921291</v>
      </c>
      <c r="V553" s="18" t="n">
        <f aca="false">IF($C$553=1,$J$553,$AI$120*$T$553)</f>
        <v>878858689.02346</v>
      </c>
      <c r="W553" s="18" t="n">
        <f aca="false">IF($D$553=1,$K$553,$AF$120*$T$553)</f>
        <v>100000000</v>
      </c>
      <c r="X553" s="18" t="n">
        <f aca="false">IF($E$553=1,$L$553,$AC$120*$T$553)</f>
        <v>60000000</v>
      </c>
      <c r="Y553" s="18" t="n">
        <f aca="false">IF($F$553=1,$M$553,$Z$120*$T$553)</f>
        <v>429877447.752735</v>
      </c>
      <c r="Z553" s="18" t="n">
        <f aca="false">IF($G$553=1,$N$553,$W$120*$T$553)</f>
        <v>15000000</v>
      </c>
      <c r="AA553" s="18" t="n">
        <f aca="false">IF($H$553=1,$O$553,$T$120*$T$553)</f>
        <v>716462412.921225</v>
      </c>
      <c r="AB553" s="18" t="n">
        <f aca="false">($J$120+$O$120)*$T$553</f>
        <v>40195379.6624727</v>
      </c>
      <c r="AC553" s="18" t="n">
        <f aca="false">Assumptions!$B$20*$T$553</f>
        <v>1289632343.2582</v>
      </c>
      <c r="AD553" s="18" t="n">
        <f aca="false">IF($S$553,Assumptions!$B$14*($T$553-Assumptions!$B$13),Assumptions!$B$4)</f>
        <v>355731206.460612</v>
      </c>
      <c r="AE553" s="18" t="n">
        <f aca="false">$U$553+$V$553+$W$553+$X$553+$Y$553+$Z$553+$AA$553+$AB$553+$AC$553+$AD$553</f>
        <v>4000000000</v>
      </c>
      <c r="AF553" s="18" t="n">
        <f aca="false">IF(AND(IF($B$553=1,$U$553&gt;=INDEX($U$527:$U$654,1+$A$553-Assumptions!$B$77),$U$553&gt;INDEX($U$527:$U$654,1+$A$553+Assumptions!$B$77)),IF($C$553=1,$V$553&gt;=INDEX($V$527:$V$654,1+$A$553-Assumptions!$B$78),$V$553&gt;INDEX($V$527:$V$654,1+$A$553+Assumptions!$B$78)),IF($D$553=1,$W$553&gt;=INDEX($W$527:$W$654,1+$A$553-Assumptions!$B$79),$W$553&gt;INDEX($W$527:$W$654,1+$A$553+Assumptions!$B$79)),IF($E$553=1,$X$553&gt;=INDEX($X$527:$X$654,1+$A$553-Assumptions!$B$80),$X$553&gt;INDEX($X$527:$X$654,1+$A$553+Assumptions!$B$80)),IF($F$553=1,$Y$553&gt;=INDEX($Y$527:$Y$654,1+$A$553-Assumptions!$B$81),$Y$553&gt;INDEX($Y$527:$Y$654,1+$A$553+Assumptions!$B$81)),IF($G$553=1,$Z$553&gt;=INDEX($Z$527:$Z$654,1+$A$553-Assumptions!$B$82),$Z$553&gt;INDEX($Z$527:$Z$654,1+$A$553+Assumptions!$B$82)),IF($H$553=1,$AA$553&gt;=INDEX($AA$527:$AA$654,1+$A$553-Assumptions!$B$83),$AA$553&gt;INDEX($AA$527:$AA$654,1+$A$553+Assumptions!$B$83))),1,0)</f>
        <v>0</v>
      </c>
      <c r="AG553" s="16"/>
      <c r="AH553" s="16"/>
      <c r="AI553" s="16"/>
    </row>
    <row r="554" customFormat="false" ht="23.85" hidden="true" customHeight="false" outlineLevel="0" collapsed="false">
      <c r="A554" s="6" t="n">
        <f aca="false">ROW()-ROW($A$527)+Assumptions!$B$4</f>
        <v>27</v>
      </c>
      <c r="B554" s="18" t="n">
        <f aca="false">MOD(QUOTIENT($A$554,Assumptions!$B$77),2)</f>
        <v>0</v>
      </c>
      <c r="C554" s="18" t="n">
        <f aca="false">MOD(QUOTIENT($A$554,Assumptions!$B$78),2)</f>
        <v>0</v>
      </c>
      <c r="D554" s="18" t="n">
        <f aca="false">MOD(QUOTIENT($A$554,Assumptions!$B$79),2)</f>
        <v>1</v>
      </c>
      <c r="E554" s="18" t="n">
        <f aca="false">MOD(QUOTIENT($A$554,Assumptions!$B$80),2)</f>
        <v>1</v>
      </c>
      <c r="F554" s="18" t="n">
        <f aca="false">MOD(QUOTIENT($A$554,Assumptions!$B$81),2)</f>
        <v>0</v>
      </c>
      <c r="G554" s="18" t="n">
        <f aca="false">MOD(QUOTIENT($A$554,Assumptions!$B$82),2)</f>
        <v>1</v>
      </c>
      <c r="H554" s="18" t="n">
        <f aca="false">MOD(QUOTIENT($A$554,Assumptions!$B$83),2)</f>
        <v>1</v>
      </c>
      <c r="I554" s="18" t="n">
        <f aca="false">IF($B$554=1,MIN(Assumptions!$B$67,MAX(Assumptions!$B$4,Assumptions!$B$27-(Assumptions!$B$4))),Assumptions!$B$4)</f>
        <v>0</v>
      </c>
      <c r="J554" s="18" t="n">
        <f aca="false">IF($C$554=1,MIN(Assumptions!$B$66,MAX(Assumptions!$B$4,Assumptions!$B$27-($I$554))),Assumptions!$B$4)</f>
        <v>0</v>
      </c>
      <c r="K554" s="18" t="n">
        <f aca="false">IF($D$554=1,MIN(Assumptions!$B$61,MAX(Assumptions!$B$4,Assumptions!$B$27-($I$554+$J$554))),Assumptions!$B$4)</f>
        <v>100000000</v>
      </c>
      <c r="L554" s="18" t="n">
        <f aca="false">IF($E$554=1,MIN(Assumptions!$B$56,MAX(Assumptions!$B$4,Assumptions!$B$27-($I$554+$J$554+$K$554))),Assumptions!$B$4)</f>
        <v>60000000</v>
      </c>
      <c r="M554" s="18" t="n">
        <f aca="false">IF($F$554=1,MIN(Assumptions!$B$51,MAX(Assumptions!$B$4,Assumptions!$B$27-($I$554+$J$554+$K$554+$L$554))),Assumptions!$B$4)</f>
        <v>0</v>
      </c>
      <c r="N554" s="18" t="n">
        <f aca="false">IF($G$554=1,MIN(Assumptions!$B$46,MAX(Assumptions!$B$4,Assumptions!$B$27-($I$554+$J$554+$K$554+$L$554+$M$554))),Assumptions!$B$4)</f>
        <v>15000000</v>
      </c>
      <c r="O554" s="18" t="n">
        <f aca="false">IF($H$554=1,MIN(Assumptions!$B$41,MAX(Assumptions!$B$4,Assumptions!$B$27-($I$554+$J$554+$K$554+$L$554+$M$554+$N$554))),Assumptions!$B$4)</f>
        <v>5000000</v>
      </c>
      <c r="P554" s="18" t="n">
        <f aca="false">$I$554+$J$554+$K$554+$L$554+$M$554+$N$554+$O$554</f>
        <v>180000000</v>
      </c>
      <c r="Q554" s="18" t="n">
        <f aca="false">MAX(Assumptions!$B$4,Assumptions!$B$27-$P$554)</f>
        <v>3820000000</v>
      </c>
      <c r="R554" s="18" t="n">
        <f aca="false">$J$120+$O$120+Assumptions!$B$20+IF($B$554=0,$D$120,Assumptions!$B$4)+IF($C$554=0,$AI$120,Assumptions!$B$4)+IF($D$554=0,$AF$120,Assumptions!$B$4)+IF($E$554=0,$AC$120,Assumptions!$B$4)+IF($F$554=0,$Z$120,Assumptions!$B$4)+IF($G$554=0,$W$120,Assumptions!$B$4)+IF($H$554=0,$T$120,Assumptions!$B$4)</f>
        <v>19211101.1755256</v>
      </c>
      <c r="S554" s="18" t="n">
        <f aca="false">IF($R$554&gt;Assumptions!$B$4,$Q$554/$R$554&gt;Assumptions!$B$13,FALSE())</f>
        <v>1</v>
      </c>
      <c r="T554" s="18" t="n">
        <f aca="false">IF($S$554,($Q$554+Assumptions!$B$14*Assumptions!$B$13)/($R$554+Assumptions!$B$14),IF($R$554&gt;Assumptions!$B$4,$Q$554/$R$554,Assumptions!$B$4))</f>
        <v>176.062004828618</v>
      </c>
      <c r="U554" s="18" t="n">
        <f aca="false">IF($B$554=1,$I$554,$D$120*$T$554)</f>
        <v>140368614.649777</v>
      </c>
      <c r="V554" s="18" t="n">
        <f aca="false">IF($C$554=1,$J$554,$AI$120*$T$554)</f>
        <v>1079844664.28342</v>
      </c>
      <c r="W554" s="18" t="n">
        <f aca="false">IF($D$554=1,$K$554,$AF$120*$T$554)</f>
        <v>100000000</v>
      </c>
      <c r="X554" s="18" t="n">
        <f aca="false">IF($E$554=1,$L$554,$AC$120*$T$554)</f>
        <v>60000000</v>
      </c>
      <c r="Y554" s="18" t="n">
        <f aca="false">IF($F$554=1,$M$554,$Z$120*$T$554)</f>
        <v>528186014.485855</v>
      </c>
      <c r="Z554" s="18" t="n">
        <f aca="false">IF($G$554=1,$N$554,$W$120*$T$554)</f>
        <v>15000000</v>
      </c>
      <c r="AA554" s="18" t="n">
        <f aca="false">IF($H$554=1,$O$554,$T$120*$T$554)</f>
        <v>5000000</v>
      </c>
      <c r="AB554" s="18" t="n">
        <f aca="false">($J$120+$O$120)*$T$554</f>
        <v>49387651.0518391</v>
      </c>
      <c r="AC554" s="18" t="n">
        <f aca="false">Assumptions!$B$20*$T$554</f>
        <v>1584558043.45756</v>
      </c>
      <c r="AD554" s="18" t="n">
        <f aca="false">IF($S$554,Assumptions!$B$14*($T$554-Assumptions!$B$13),Assumptions!$B$4)</f>
        <v>437655012.071546</v>
      </c>
      <c r="AE554" s="18" t="n">
        <f aca="false">$U$554+$V$554+$W$554+$X$554+$Y$554+$Z$554+$AA$554+$AB$554+$AC$554+$AD$554</f>
        <v>4000000000</v>
      </c>
      <c r="AF554" s="18" t="n">
        <f aca="false">IF(AND(IF($B$554=1,$U$554&gt;=INDEX($U$527:$U$654,1+$A$554-Assumptions!$B$77),$U$554&gt;INDEX($U$527:$U$654,1+$A$554+Assumptions!$B$77)),IF($C$554=1,$V$554&gt;=INDEX($V$527:$V$654,1+$A$554-Assumptions!$B$78),$V$554&gt;INDEX($V$527:$V$654,1+$A$554+Assumptions!$B$78)),IF($D$554=1,$W$554&gt;=INDEX($W$527:$W$654,1+$A$554-Assumptions!$B$79),$W$554&gt;INDEX($W$527:$W$654,1+$A$554+Assumptions!$B$79)),IF($E$554=1,$X$554&gt;=INDEX($X$527:$X$654,1+$A$554-Assumptions!$B$80),$X$554&gt;INDEX($X$527:$X$654,1+$A$554+Assumptions!$B$80)),IF($F$554=1,$Y$554&gt;=INDEX($Y$527:$Y$654,1+$A$554-Assumptions!$B$81),$Y$554&gt;INDEX($Y$527:$Y$654,1+$A$554+Assumptions!$B$81)),IF($G$554=1,$Z$554&gt;=INDEX($Z$527:$Z$654,1+$A$554-Assumptions!$B$82),$Z$554&gt;INDEX($Z$527:$Z$654,1+$A$554+Assumptions!$B$82)),IF($H$554=1,$AA$554&gt;=INDEX($AA$527:$AA$654,1+$A$554-Assumptions!$B$83),$AA$554&gt;INDEX($AA$527:$AA$654,1+$A$554+Assumptions!$B$83))),1,0)</f>
        <v>0</v>
      </c>
      <c r="AG554" s="16"/>
      <c r="AH554" s="16"/>
      <c r="AI554" s="16"/>
    </row>
    <row r="555" customFormat="false" ht="23.85" hidden="true" customHeight="false" outlineLevel="0" collapsed="false">
      <c r="A555" s="6" t="n">
        <f aca="false">ROW()-ROW($A$527)+Assumptions!$B$4</f>
        <v>28</v>
      </c>
      <c r="B555" s="18" t="n">
        <f aca="false">MOD(QUOTIENT($A$555,Assumptions!$B$77),2)</f>
        <v>0</v>
      </c>
      <c r="C555" s="18" t="n">
        <f aca="false">MOD(QUOTIENT($A$555,Assumptions!$B$78),2)</f>
        <v>0</v>
      </c>
      <c r="D555" s="18" t="n">
        <f aca="false">MOD(QUOTIENT($A$555,Assumptions!$B$79),2)</f>
        <v>1</v>
      </c>
      <c r="E555" s="18" t="n">
        <f aca="false">MOD(QUOTIENT($A$555,Assumptions!$B$80),2)</f>
        <v>1</v>
      </c>
      <c r="F555" s="18" t="n">
        <f aca="false">MOD(QUOTIENT($A$555,Assumptions!$B$81),2)</f>
        <v>1</v>
      </c>
      <c r="G555" s="18" t="n">
        <f aca="false">MOD(QUOTIENT($A$555,Assumptions!$B$82),2)</f>
        <v>0</v>
      </c>
      <c r="H555" s="18" t="n">
        <f aca="false">MOD(QUOTIENT($A$555,Assumptions!$B$83),2)</f>
        <v>0</v>
      </c>
      <c r="I555" s="18" t="n">
        <f aca="false">IF($B$555=1,MIN(Assumptions!$B$67,MAX(Assumptions!$B$4,Assumptions!$B$27-(Assumptions!$B$4))),Assumptions!$B$4)</f>
        <v>0</v>
      </c>
      <c r="J555" s="18" t="n">
        <f aca="false">IF($C$555=1,MIN(Assumptions!$B$66,MAX(Assumptions!$B$4,Assumptions!$B$27-($I$555))),Assumptions!$B$4)</f>
        <v>0</v>
      </c>
      <c r="K555" s="18" t="n">
        <f aca="false">IF($D$555=1,MIN(Assumptions!$B$61,MAX(Assumptions!$B$4,Assumptions!$B$27-($I$555+$J$555))),Assumptions!$B$4)</f>
        <v>100000000</v>
      </c>
      <c r="L555" s="18" t="n">
        <f aca="false">IF($E$555=1,MIN(Assumptions!$B$56,MAX(Assumptions!$B$4,Assumptions!$B$27-($I$555+$J$555+$K$555))),Assumptions!$B$4)</f>
        <v>60000000</v>
      </c>
      <c r="M555" s="18" t="n">
        <f aca="false">IF($F$555=1,MIN(Assumptions!$B$51,MAX(Assumptions!$B$4,Assumptions!$B$27-($I$555+$J$555+$K$555+$L$555))),Assumptions!$B$4)</f>
        <v>30000000</v>
      </c>
      <c r="N555" s="18" t="n">
        <f aca="false">IF($G$555=1,MIN(Assumptions!$B$46,MAX(Assumptions!$B$4,Assumptions!$B$27-($I$555+$J$555+$K$555+$L$555+$M$555))),Assumptions!$B$4)</f>
        <v>0</v>
      </c>
      <c r="O555" s="18" t="n">
        <f aca="false">IF($H$555=1,MIN(Assumptions!$B$41,MAX(Assumptions!$B$4,Assumptions!$B$27-($I$555+$J$555+$K$555+$L$555+$M$555+$N$555))),Assumptions!$B$4)</f>
        <v>0</v>
      </c>
      <c r="P555" s="18" t="n">
        <f aca="false">$I$555+$J$555+$K$555+$L$555+$M$555+$N$555+$O$555</f>
        <v>190000000</v>
      </c>
      <c r="Q555" s="18" t="n">
        <f aca="false">MAX(Assumptions!$B$4,Assumptions!$B$27-$P$555)</f>
        <v>3810000000</v>
      </c>
      <c r="R555" s="18" t="n">
        <f aca="false">$J$120+$O$120+Assumptions!$B$20+IF($B$555=0,$D$120,Assumptions!$B$4)+IF($C$555=0,$AI$120,Assumptions!$B$4)+IF($D$555=0,$AF$120,Assumptions!$B$4)+IF($E$555=0,$AC$120,Assumptions!$B$4)+IF($F$555=0,$Z$120,Assumptions!$B$4)+IF($G$555=0,$W$120,Assumptions!$B$4)+IF($H$555=0,$T$120,Assumptions!$B$4)</f>
        <v>26211101.1755256</v>
      </c>
      <c r="S555" s="18" t="n">
        <f aca="false">IF($R$555&gt;Assumptions!$B$4,$Q$555/$R$555&gt;Assumptions!$B$13,FALSE())</f>
        <v>1</v>
      </c>
      <c r="T555" s="18" t="n">
        <f aca="false">IF($S$555,($Q$555+Assumptions!$B$14*Assumptions!$B$13)/($R$555+Assumptions!$B$14),IF($R$555&gt;Assumptions!$B$4,$Q$555/$R$555,Assumptions!$B$4))</f>
        <v>132.788358645398</v>
      </c>
      <c r="U555" s="18" t="n">
        <f aca="false">IF($B$555=1,$I$555,$D$120*$T$555)</f>
        <v>105867918.309894</v>
      </c>
      <c r="V555" s="18" t="n">
        <f aca="false">IF($C$555=1,$J$555,$AI$120*$T$555)</f>
        <v>814433532.673703</v>
      </c>
      <c r="W555" s="18" t="n">
        <f aca="false">IF($D$555=1,$K$555,$AF$120*$T$555)</f>
        <v>100000000</v>
      </c>
      <c r="X555" s="18" t="n">
        <f aca="false">IF($E$555=1,$L$555,$AC$120*$T$555)</f>
        <v>60000000</v>
      </c>
      <c r="Y555" s="18" t="n">
        <f aca="false">IF($F$555=1,$M$555,$Z$120*$T$555)</f>
        <v>30000000</v>
      </c>
      <c r="Z555" s="18" t="n">
        <f aca="false">IF($G$555=1,$N$555,$W$120*$T$555)</f>
        <v>663941793.226991</v>
      </c>
      <c r="AA555" s="18" t="n">
        <f aca="false">IF($H$555=1,$O$555,$T$120*$T$555)</f>
        <v>663941793.226991</v>
      </c>
      <c r="AB555" s="18" t="n">
        <f aca="false">($J$120+$O$120)*$T$555</f>
        <v>37248838.1403424</v>
      </c>
      <c r="AC555" s="18" t="n">
        <f aca="false">Assumptions!$B$20*$T$555</f>
        <v>1195095227.80858</v>
      </c>
      <c r="AD555" s="18" t="n">
        <f aca="false">IF($S$555,Assumptions!$B$14*($T$555-Assumptions!$B$13),Assumptions!$B$4)</f>
        <v>329470896.613495</v>
      </c>
      <c r="AE555" s="18" t="n">
        <f aca="false">$U$555+$V$555+$W$555+$X$555+$Y$555+$Z$555+$AA$555+$AB$555+$AC$555+$AD$555</f>
        <v>4000000000</v>
      </c>
      <c r="AF555" s="18" t="n">
        <f aca="false">IF(AND(IF($B$555=1,$U$555&gt;=INDEX($U$527:$U$654,1+$A$555-Assumptions!$B$77),$U$555&gt;INDEX($U$527:$U$654,1+$A$555+Assumptions!$B$77)),IF($C$555=1,$V$555&gt;=INDEX($V$527:$V$654,1+$A$555-Assumptions!$B$78),$V$555&gt;INDEX($V$527:$V$654,1+$A$555+Assumptions!$B$78)),IF($D$555=1,$W$555&gt;=INDEX($W$527:$W$654,1+$A$555-Assumptions!$B$79),$W$555&gt;INDEX($W$527:$W$654,1+$A$555+Assumptions!$B$79)),IF($E$555=1,$X$555&gt;=INDEX($X$527:$X$654,1+$A$555-Assumptions!$B$80),$X$555&gt;INDEX($X$527:$X$654,1+$A$555+Assumptions!$B$80)),IF($F$555=1,$Y$555&gt;=INDEX($Y$527:$Y$654,1+$A$555-Assumptions!$B$81),$Y$555&gt;INDEX($Y$527:$Y$654,1+$A$555+Assumptions!$B$81)),IF($G$555=1,$Z$555&gt;=INDEX($Z$527:$Z$654,1+$A$555-Assumptions!$B$82),$Z$555&gt;INDEX($Z$527:$Z$654,1+$A$555+Assumptions!$B$82)),IF($H$555=1,$AA$555&gt;=INDEX($AA$527:$AA$654,1+$A$555-Assumptions!$B$83),$AA$555&gt;INDEX($AA$527:$AA$654,1+$A$555+Assumptions!$B$83))),1,0)</f>
        <v>0</v>
      </c>
      <c r="AG555" s="16"/>
      <c r="AH555" s="16"/>
      <c r="AI555" s="16"/>
    </row>
    <row r="556" customFormat="false" ht="23.85" hidden="true" customHeight="false" outlineLevel="0" collapsed="false">
      <c r="A556" s="6" t="n">
        <f aca="false">ROW()-ROW($A$527)+Assumptions!$B$4</f>
        <v>29</v>
      </c>
      <c r="B556" s="18" t="n">
        <f aca="false">MOD(QUOTIENT($A$556,Assumptions!$B$77),2)</f>
        <v>0</v>
      </c>
      <c r="C556" s="18" t="n">
        <f aca="false">MOD(QUOTIENT($A$556,Assumptions!$B$78),2)</f>
        <v>0</v>
      </c>
      <c r="D556" s="18" t="n">
        <f aca="false">MOD(QUOTIENT($A$556,Assumptions!$B$79),2)</f>
        <v>1</v>
      </c>
      <c r="E556" s="18" t="n">
        <f aca="false">MOD(QUOTIENT($A$556,Assumptions!$B$80),2)</f>
        <v>1</v>
      </c>
      <c r="F556" s="18" t="n">
        <f aca="false">MOD(QUOTIENT($A$556,Assumptions!$B$81),2)</f>
        <v>1</v>
      </c>
      <c r="G556" s="18" t="n">
        <f aca="false">MOD(QUOTIENT($A$556,Assumptions!$B$82),2)</f>
        <v>0</v>
      </c>
      <c r="H556" s="18" t="n">
        <f aca="false">MOD(QUOTIENT($A$556,Assumptions!$B$83),2)</f>
        <v>1</v>
      </c>
      <c r="I556" s="18" t="n">
        <f aca="false">IF($B$556=1,MIN(Assumptions!$B$67,MAX(Assumptions!$B$4,Assumptions!$B$27-(Assumptions!$B$4))),Assumptions!$B$4)</f>
        <v>0</v>
      </c>
      <c r="J556" s="18" t="n">
        <f aca="false">IF($C$556=1,MIN(Assumptions!$B$66,MAX(Assumptions!$B$4,Assumptions!$B$27-($I$556))),Assumptions!$B$4)</f>
        <v>0</v>
      </c>
      <c r="K556" s="18" t="n">
        <f aca="false">IF($D$556=1,MIN(Assumptions!$B$61,MAX(Assumptions!$B$4,Assumptions!$B$27-($I$556+$J$556))),Assumptions!$B$4)</f>
        <v>100000000</v>
      </c>
      <c r="L556" s="18" t="n">
        <f aca="false">IF($E$556=1,MIN(Assumptions!$B$56,MAX(Assumptions!$B$4,Assumptions!$B$27-($I$556+$J$556+$K$556))),Assumptions!$B$4)</f>
        <v>60000000</v>
      </c>
      <c r="M556" s="18" t="n">
        <f aca="false">IF($F$556=1,MIN(Assumptions!$B$51,MAX(Assumptions!$B$4,Assumptions!$B$27-($I$556+$J$556+$K$556+$L$556))),Assumptions!$B$4)</f>
        <v>30000000</v>
      </c>
      <c r="N556" s="18" t="n">
        <f aca="false">IF($G$556=1,MIN(Assumptions!$B$46,MAX(Assumptions!$B$4,Assumptions!$B$27-($I$556+$J$556+$K$556+$L$556+$M$556))),Assumptions!$B$4)</f>
        <v>0</v>
      </c>
      <c r="O556" s="18" t="n">
        <f aca="false">IF($H$556=1,MIN(Assumptions!$B$41,MAX(Assumptions!$B$4,Assumptions!$B$27-($I$556+$J$556+$K$556+$L$556+$M$556+$N$556))),Assumptions!$B$4)</f>
        <v>5000000</v>
      </c>
      <c r="P556" s="18" t="n">
        <f aca="false">$I$556+$J$556+$K$556+$L$556+$M$556+$N$556+$O$556</f>
        <v>195000000</v>
      </c>
      <c r="Q556" s="18" t="n">
        <f aca="false">MAX(Assumptions!$B$4,Assumptions!$B$27-$P$556)</f>
        <v>3805000000</v>
      </c>
      <c r="R556" s="18" t="n">
        <f aca="false">$J$120+$O$120+Assumptions!$B$20+IF($B$556=0,$D$120,Assumptions!$B$4)+IF($C$556=0,$AI$120,Assumptions!$B$4)+IF($D$556=0,$AF$120,Assumptions!$B$4)+IF($E$556=0,$AC$120,Assumptions!$B$4)+IF($F$556=0,$Z$120,Assumptions!$B$4)+IF($G$556=0,$W$120,Assumptions!$B$4)+IF($H$556=0,$T$120,Assumptions!$B$4)</f>
        <v>21211101.1755256</v>
      </c>
      <c r="S556" s="18" t="n">
        <f aca="false">IF($R$556&gt;Assumptions!$B$4,$Q$556/$R$556&gt;Assumptions!$B$13,FALSE())</f>
        <v>1</v>
      </c>
      <c r="T556" s="18" t="n">
        <f aca="false">IF($S$556,($Q$556+Assumptions!$B$14*Assumptions!$B$13)/($R$556+Assumptions!$B$14),IF($R$556&gt;Assumptions!$B$4,$Q$556/$R$556,Assumptions!$B$4))</f>
        <v>160.578792685094</v>
      </c>
      <c r="U556" s="18" t="n">
        <f aca="false">IF($B$556=1,$I$556,$D$120*$T$556)</f>
        <v>128024343.999044</v>
      </c>
      <c r="V556" s="18" t="n">
        <f aca="false">IF($C$556=1,$J$556,$AI$120*$T$556)</f>
        <v>984881165.285278</v>
      </c>
      <c r="W556" s="18" t="n">
        <f aca="false">IF($D$556=1,$K$556,$AF$120*$T$556)</f>
        <v>100000000</v>
      </c>
      <c r="X556" s="18" t="n">
        <f aca="false">IF($E$556=1,$L$556,$AC$120*$T$556)</f>
        <v>60000000</v>
      </c>
      <c r="Y556" s="18" t="n">
        <f aca="false">IF($F$556=1,$M$556,$Z$120*$T$556)</f>
        <v>30000000</v>
      </c>
      <c r="Z556" s="18" t="n">
        <f aca="false">IF($G$556=1,$N$556,$W$120*$T$556)</f>
        <v>802893963.425469</v>
      </c>
      <c r="AA556" s="18" t="n">
        <f aca="false">IF($H$556=1,$O$556,$T$120*$T$556)</f>
        <v>5000000</v>
      </c>
      <c r="AB556" s="18" t="n">
        <f aca="false">($J$120+$O$120)*$T$556</f>
        <v>45044411.411632</v>
      </c>
      <c r="AC556" s="18" t="n">
        <f aca="false">Assumptions!$B$20*$T$556</f>
        <v>1445209134.16584</v>
      </c>
      <c r="AD556" s="18" t="n">
        <f aca="false">IF($S$556,Assumptions!$B$14*($T$556-Assumptions!$B$13),Assumptions!$B$4)</f>
        <v>398946981.712734</v>
      </c>
      <c r="AE556" s="18" t="n">
        <f aca="false">$U$556+$V$556+$W$556+$X$556+$Y$556+$Z$556+$AA$556+$AB$556+$AC$556+$AD$556</f>
        <v>4000000000</v>
      </c>
      <c r="AF556" s="18" t="n">
        <f aca="false">IF(AND(IF($B$556=1,$U$556&gt;=INDEX($U$527:$U$654,1+$A$556-Assumptions!$B$77),$U$556&gt;INDEX($U$527:$U$654,1+$A$556+Assumptions!$B$77)),IF($C$556=1,$V$556&gt;=INDEX($V$527:$V$654,1+$A$556-Assumptions!$B$78),$V$556&gt;INDEX($V$527:$V$654,1+$A$556+Assumptions!$B$78)),IF($D$556=1,$W$556&gt;=INDEX($W$527:$W$654,1+$A$556-Assumptions!$B$79),$W$556&gt;INDEX($W$527:$W$654,1+$A$556+Assumptions!$B$79)),IF($E$556=1,$X$556&gt;=INDEX($X$527:$X$654,1+$A$556-Assumptions!$B$80),$X$556&gt;INDEX($X$527:$X$654,1+$A$556+Assumptions!$B$80)),IF($F$556=1,$Y$556&gt;=INDEX($Y$527:$Y$654,1+$A$556-Assumptions!$B$81),$Y$556&gt;INDEX($Y$527:$Y$654,1+$A$556+Assumptions!$B$81)),IF($G$556=1,$Z$556&gt;=INDEX($Z$527:$Z$654,1+$A$556-Assumptions!$B$82),$Z$556&gt;INDEX($Z$527:$Z$654,1+$A$556+Assumptions!$B$82)),IF($H$556=1,$AA$556&gt;=INDEX($AA$527:$AA$654,1+$A$556-Assumptions!$B$83),$AA$556&gt;INDEX($AA$527:$AA$654,1+$A$556+Assumptions!$B$83))),1,0)</f>
        <v>0</v>
      </c>
      <c r="AG556" s="16"/>
      <c r="AH556" s="16"/>
      <c r="AI556" s="16"/>
    </row>
    <row r="557" customFormat="false" ht="23.85" hidden="true" customHeight="false" outlineLevel="0" collapsed="false">
      <c r="A557" s="6" t="n">
        <f aca="false">ROW()-ROW($A$527)+Assumptions!$B$4</f>
        <v>30</v>
      </c>
      <c r="B557" s="18" t="n">
        <f aca="false">MOD(QUOTIENT($A$557,Assumptions!$B$77),2)</f>
        <v>0</v>
      </c>
      <c r="C557" s="18" t="n">
        <f aca="false">MOD(QUOTIENT($A$557,Assumptions!$B$78),2)</f>
        <v>0</v>
      </c>
      <c r="D557" s="18" t="n">
        <f aca="false">MOD(QUOTIENT($A$557,Assumptions!$B$79),2)</f>
        <v>1</v>
      </c>
      <c r="E557" s="18" t="n">
        <f aca="false">MOD(QUOTIENT($A$557,Assumptions!$B$80),2)</f>
        <v>1</v>
      </c>
      <c r="F557" s="18" t="n">
        <f aca="false">MOD(QUOTIENT($A$557,Assumptions!$B$81),2)</f>
        <v>1</v>
      </c>
      <c r="G557" s="18" t="n">
        <f aca="false">MOD(QUOTIENT($A$557,Assumptions!$B$82),2)</f>
        <v>1</v>
      </c>
      <c r="H557" s="18" t="n">
        <f aca="false">MOD(QUOTIENT($A$557,Assumptions!$B$83),2)</f>
        <v>0</v>
      </c>
      <c r="I557" s="18" t="n">
        <f aca="false">IF($B$557=1,MIN(Assumptions!$B$67,MAX(Assumptions!$B$4,Assumptions!$B$27-(Assumptions!$B$4))),Assumptions!$B$4)</f>
        <v>0</v>
      </c>
      <c r="J557" s="18" t="n">
        <f aca="false">IF($C$557=1,MIN(Assumptions!$B$66,MAX(Assumptions!$B$4,Assumptions!$B$27-($I$557))),Assumptions!$B$4)</f>
        <v>0</v>
      </c>
      <c r="K557" s="18" t="n">
        <f aca="false">IF($D$557=1,MIN(Assumptions!$B$61,MAX(Assumptions!$B$4,Assumptions!$B$27-($I$557+$J$557))),Assumptions!$B$4)</f>
        <v>100000000</v>
      </c>
      <c r="L557" s="18" t="n">
        <f aca="false">IF($E$557=1,MIN(Assumptions!$B$56,MAX(Assumptions!$B$4,Assumptions!$B$27-($I$557+$J$557+$K$557))),Assumptions!$B$4)</f>
        <v>60000000</v>
      </c>
      <c r="M557" s="18" t="n">
        <f aca="false">IF($F$557=1,MIN(Assumptions!$B$51,MAX(Assumptions!$B$4,Assumptions!$B$27-($I$557+$J$557+$K$557+$L$557))),Assumptions!$B$4)</f>
        <v>30000000</v>
      </c>
      <c r="N557" s="18" t="n">
        <f aca="false">IF($G$557=1,MIN(Assumptions!$B$46,MAX(Assumptions!$B$4,Assumptions!$B$27-($I$557+$J$557+$K$557+$L$557+$M$557))),Assumptions!$B$4)</f>
        <v>15000000</v>
      </c>
      <c r="O557" s="18" t="n">
        <f aca="false">IF($H$557=1,MIN(Assumptions!$B$41,MAX(Assumptions!$B$4,Assumptions!$B$27-($I$557+$J$557+$K$557+$L$557+$M$557+$N$557))),Assumptions!$B$4)</f>
        <v>0</v>
      </c>
      <c r="P557" s="18" t="n">
        <f aca="false">$I$557+$J$557+$K$557+$L$557+$M$557+$N$557+$O$557</f>
        <v>205000000</v>
      </c>
      <c r="Q557" s="18" t="n">
        <f aca="false">MAX(Assumptions!$B$4,Assumptions!$B$27-$P$557)</f>
        <v>3795000000</v>
      </c>
      <c r="R557" s="18" t="n">
        <f aca="false">$J$120+$O$120+Assumptions!$B$20+IF($B$557=0,$D$120,Assumptions!$B$4)+IF($C$557=0,$AI$120,Assumptions!$B$4)+IF($D$557=0,$AF$120,Assumptions!$B$4)+IF($E$557=0,$AC$120,Assumptions!$B$4)+IF($F$557=0,$Z$120,Assumptions!$B$4)+IF($G$557=0,$W$120,Assumptions!$B$4)+IF($H$557=0,$T$120,Assumptions!$B$4)</f>
        <v>21211101.1755256</v>
      </c>
      <c r="S557" s="18" t="n">
        <f aca="false">IF($R$557&gt;Assumptions!$B$4,$Q$557/$R$557&gt;Assumptions!$B$13,FALSE())</f>
        <v>1</v>
      </c>
      <c r="T557" s="18" t="n">
        <f aca="false">IF($S$557,($Q$557+Assumptions!$B$14*Assumptions!$B$13)/($R$557+Assumptions!$B$14),IF($R$557&gt;Assumptions!$B$4,$Q$557/$R$557,Assumptions!$B$4))</f>
        <v>160.157049303124</v>
      </c>
      <c r="U557" s="18" t="n">
        <f aca="false">IF($B$557=1,$I$557,$D$120*$T$557)</f>
        <v>127688101.467201</v>
      </c>
      <c r="V557" s="18" t="n">
        <f aca="false">IF($C$557=1,$J$557,$AI$120*$T$557)</f>
        <v>982294478.048809</v>
      </c>
      <c r="W557" s="18" t="n">
        <f aca="false">IF($D$557=1,$K$557,$AF$120*$T$557)</f>
        <v>100000000</v>
      </c>
      <c r="X557" s="18" t="n">
        <f aca="false">IF($E$557=1,$L$557,$AC$120*$T$557)</f>
        <v>60000000</v>
      </c>
      <c r="Y557" s="18" t="n">
        <f aca="false">IF($F$557=1,$M$557,$Z$120*$T$557)</f>
        <v>30000000</v>
      </c>
      <c r="Z557" s="18" t="n">
        <f aca="false">IF($G$557=1,$N$557,$W$120*$T$557)</f>
        <v>15000000</v>
      </c>
      <c r="AA557" s="18" t="n">
        <f aca="false">IF($H$557=1,$O$557,$T$120*$T$557)</f>
        <v>800785246.515618</v>
      </c>
      <c r="AB557" s="18" t="n">
        <f aca="false">($J$120+$O$120)*$T$557</f>
        <v>44926106.9824484</v>
      </c>
      <c r="AC557" s="18" t="n">
        <f aca="false">Assumptions!$B$20*$T$557</f>
        <v>1441413443.72811</v>
      </c>
      <c r="AD557" s="18" t="n">
        <f aca="false">IF($S$557,Assumptions!$B$14*($T$557-Assumptions!$B$13),Assumptions!$B$4)</f>
        <v>397892623.257809</v>
      </c>
      <c r="AE557" s="18" t="n">
        <f aca="false">$U$557+$V$557+$W$557+$X$557+$Y$557+$Z$557+$AA$557+$AB$557+$AC$557+$AD$557</f>
        <v>4000000000</v>
      </c>
      <c r="AF557" s="18" t="n">
        <f aca="false">IF(AND(IF($B$557=1,$U$557&gt;=INDEX($U$527:$U$654,1+$A$557-Assumptions!$B$77),$U$557&gt;INDEX($U$527:$U$654,1+$A$557+Assumptions!$B$77)),IF($C$557=1,$V$557&gt;=INDEX($V$527:$V$654,1+$A$557-Assumptions!$B$78),$V$557&gt;INDEX($V$527:$V$654,1+$A$557+Assumptions!$B$78)),IF($D$557=1,$W$557&gt;=INDEX($W$527:$W$654,1+$A$557-Assumptions!$B$79),$W$557&gt;INDEX($W$527:$W$654,1+$A$557+Assumptions!$B$79)),IF($E$557=1,$X$557&gt;=INDEX($X$527:$X$654,1+$A$557-Assumptions!$B$80),$X$557&gt;INDEX($X$527:$X$654,1+$A$557+Assumptions!$B$80)),IF($F$557=1,$Y$557&gt;=INDEX($Y$527:$Y$654,1+$A$557-Assumptions!$B$81),$Y$557&gt;INDEX($Y$527:$Y$654,1+$A$557+Assumptions!$B$81)),IF($G$557=1,$Z$557&gt;=INDEX($Z$527:$Z$654,1+$A$557-Assumptions!$B$82),$Z$557&gt;INDEX($Z$527:$Z$654,1+$A$557+Assumptions!$B$82)),IF($H$557=1,$AA$557&gt;=INDEX($AA$527:$AA$654,1+$A$557-Assumptions!$B$83),$AA$557&gt;INDEX($AA$527:$AA$654,1+$A$557+Assumptions!$B$83))),1,0)</f>
        <v>0</v>
      </c>
      <c r="AG557" s="16"/>
      <c r="AH557" s="16"/>
      <c r="AI557" s="16"/>
    </row>
    <row r="558" customFormat="false" ht="23.85" hidden="true" customHeight="false" outlineLevel="0" collapsed="false">
      <c r="A558" s="6" t="n">
        <f aca="false">ROW()-ROW($A$527)+Assumptions!$B$4</f>
        <v>31</v>
      </c>
      <c r="B558" s="18" t="n">
        <f aca="false">MOD(QUOTIENT($A$558,Assumptions!$B$77),2)</f>
        <v>0</v>
      </c>
      <c r="C558" s="18" t="n">
        <f aca="false">MOD(QUOTIENT($A$558,Assumptions!$B$78),2)</f>
        <v>0</v>
      </c>
      <c r="D558" s="18" t="n">
        <f aca="false">MOD(QUOTIENT($A$558,Assumptions!$B$79),2)</f>
        <v>1</v>
      </c>
      <c r="E558" s="18" t="n">
        <f aca="false">MOD(QUOTIENT($A$558,Assumptions!$B$80),2)</f>
        <v>1</v>
      </c>
      <c r="F558" s="18" t="n">
        <f aca="false">MOD(QUOTIENT($A$558,Assumptions!$B$81),2)</f>
        <v>1</v>
      </c>
      <c r="G558" s="18" t="n">
        <f aca="false">MOD(QUOTIENT($A$558,Assumptions!$B$82),2)</f>
        <v>1</v>
      </c>
      <c r="H558" s="18" t="n">
        <f aca="false">MOD(QUOTIENT($A$558,Assumptions!$B$83),2)</f>
        <v>1</v>
      </c>
      <c r="I558" s="18" t="n">
        <f aca="false">IF($B$558=1,MIN(Assumptions!$B$67,MAX(Assumptions!$B$4,Assumptions!$B$27-(Assumptions!$B$4))),Assumptions!$B$4)</f>
        <v>0</v>
      </c>
      <c r="J558" s="18" t="n">
        <f aca="false">IF($C$558=1,MIN(Assumptions!$B$66,MAX(Assumptions!$B$4,Assumptions!$B$27-($I$558))),Assumptions!$B$4)</f>
        <v>0</v>
      </c>
      <c r="K558" s="18" t="n">
        <f aca="false">IF($D$558=1,MIN(Assumptions!$B$61,MAX(Assumptions!$B$4,Assumptions!$B$27-($I$558+$J$558))),Assumptions!$B$4)</f>
        <v>100000000</v>
      </c>
      <c r="L558" s="18" t="n">
        <f aca="false">IF($E$558=1,MIN(Assumptions!$B$56,MAX(Assumptions!$B$4,Assumptions!$B$27-($I$558+$J$558+$K$558))),Assumptions!$B$4)</f>
        <v>60000000</v>
      </c>
      <c r="M558" s="18" t="n">
        <f aca="false">IF($F$558=1,MIN(Assumptions!$B$51,MAX(Assumptions!$B$4,Assumptions!$B$27-($I$558+$J$558+$K$558+$L$558))),Assumptions!$B$4)</f>
        <v>30000000</v>
      </c>
      <c r="N558" s="18" t="n">
        <f aca="false">IF($G$558=1,MIN(Assumptions!$B$46,MAX(Assumptions!$B$4,Assumptions!$B$27-($I$558+$J$558+$K$558+$L$558+$M$558))),Assumptions!$B$4)</f>
        <v>15000000</v>
      </c>
      <c r="O558" s="18" t="n">
        <f aca="false">IF($H$558=1,MIN(Assumptions!$B$41,MAX(Assumptions!$B$4,Assumptions!$B$27-($I$558+$J$558+$K$558+$L$558+$M$558+$N$558))),Assumptions!$B$4)</f>
        <v>5000000</v>
      </c>
      <c r="P558" s="18" t="n">
        <f aca="false">$I$558+$J$558+$K$558+$L$558+$M$558+$N$558+$O$558</f>
        <v>210000000</v>
      </c>
      <c r="Q558" s="18" t="n">
        <f aca="false">MAX(Assumptions!$B$4,Assumptions!$B$27-$P$558)</f>
        <v>3790000000</v>
      </c>
      <c r="R558" s="18" t="n">
        <f aca="false">$J$120+$O$120+Assumptions!$B$20+IF($B$558=0,$D$120,Assumptions!$B$4)+IF($C$558=0,$AI$120,Assumptions!$B$4)+IF($D$558=0,$AF$120,Assumptions!$B$4)+IF($E$558=0,$AC$120,Assumptions!$B$4)+IF($F$558=0,$Z$120,Assumptions!$B$4)+IF($G$558=0,$W$120,Assumptions!$B$4)+IF($H$558=0,$T$120,Assumptions!$B$4)</f>
        <v>16211101.1755256</v>
      </c>
      <c r="S558" s="18" t="n">
        <f aca="false">IF($R$558&gt;Assumptions!$B$4,$Q$558/$R$558&gt;Assumptions!$B$13,FALSE())</f>
        <v>1</v>
      </c>
      <c r="T558" s="18" t="n">
        <f aca="false">IF($S$558,($Q$558+Assumptions!$B$14*Assumptions!$B$13)/($R$558+Assumptions!$B$14),IF($R$558&gt;Assumptions!$B$4,$Q$558/$R$558,Assumptions!$B$4))</f>
        <v>202.687162258556</v>
      </c>
      <c r="U558" s="18" t="n">
        <f aca="false">IF($B$558=1,$I$558,$D$120*$T$558)</f>
        <v>161596002.506178</v>
      </c>
      <c r="V558" s="18" t="n">
        <f aca="false">IF($C$558=1,$J$558,$AI$120*$T$558)</f>
        <v>1243145282.23566</v>
      </c>
      <c r="W558" s="18" t="n">
        <f aca="false">IF($D$558=1,$K$558,$AF$120*$T$558)</f>
        <v>100000000</v>
      </c>
      <c r="X558" s="18" t="n">
        <f aca="false">IF($E$558=1,$L$558,$AC$120*$T$558)</f>
        <v>60000000</v>
      </c>
      <c r="Y558" s="18" t="n">
        <f aca="false">IF($F$558=1,$M$558,$Z$120*$T$558)</f>
        <v>30000000</v>
      </c>
      <c r="Z558" s="18" t="n">
        <f aca="false">IF($G$558=1,$N$558,$W$120*$T$558)</f>
        <v>15000000</v>
      </c>
      <c r="AA558" s="18" t="n">
        <f aca="false">IF($H$558=1,$O$558,$T$120*$T$558)</f>
        <v>5000000</v>
      </c>
      <c r="AB558" s="18" t="n">
        <f aca="false">($J$120+$O$120)*$T$558</f>
        <v>56856349.2847714</v>
      </c>
      <c r="AC558" s="18" t="n">
        <f aca="false">Assumptions!$B$20*$T$558</f>
        <v>1824184460.327</v>
      </c>
      <c r="AD558" s="18" t="n">
        <f aca="false">IF($S$558,Assumptions!$B$14*($T$558-Assumptions!$B$13),Assumptions!$B$4)</f>
        <v>504217905.646389</v>
      </c>
      <c r="AE558" s="18" t="n">
        <f aca="false">$U$558+$V$558+$W$558+$X$558+$Y$558+$Z$558+$AA$558+$AB$558+$AC$558+$AD$558</f>
        <v>4000000000</v>
      </c>
      <c r="AF558" s="18" t="n">
        <f aca="false">IF(AND(IF($B$558=1,$U$558&gt;=INDEX($U$527:$U$654,1+$A$558-Assumptions!$B$77),$U$558&gt;INDEX($U$527:$U$654,1+$A$558+Assumptions!$B$77)),IF($C$558=1,$V$558&gt;=INDEX($V$527:$V$654,1+$A$558-Assumptions!$B$78),$V$558&gt;INDEX($V$527:$V$654,1+$A$558+Assumptions!$B$78)),IF($D$558=1,$W$558&gt;=INDEX($W$527:$W$654,1+$A$558-Assumptions!$B$79),$W$558&gt;INDEX($W$527:$W$654,1+$A$558+Assumptions!$B$79)),IF($E$558=1,$X$558&gt;=INDEX($X$527:$X$654,1+$A$558-Assumptions!$B$80),$X$558&gt;INDEX($X$527:$X$654,1+$A$558+Assumptions!$B$80)),IF($F$558=1,$Y$558&gt;=INDEX($Y$527:$Y$654,1+$A$558-Assumptions!$B$81),$Y$558&gt;INDEX($Y$527:$Y$654,1+$A$558+Assumptions!$B$81)),IF($G$558=1,$Z$558&gt;=INDEX($Z$527:$Z$654,1+$A$558-Assumptions!$B$82),$Z$558&gt;INDEX($Z$527:$Z$654,1+$A$558+Assumptions!$B$82)),IF($H$558=1,$AA$558&gt;=INDEX($AA$527:$AA$654,1+$A$558-Assumptions!$B$83),$AA$558&gt;INDEX($AA$527:$AA$654,1+$A$558+Assumptions!$B$83))),1,0)</f>
        <v>0</v>
      </c>
      <c r="AG558" s="16"/>
      <c r="AH558" s="16"/>
      <c r="AI558" s="16"/>
    </row>
    <row r="559" customFormat="false" ht="23.85" hidden="true" customHeight="false" outlineLevel="0" collapsed="false">
      <c r="A559" s="6" t="n">
        <f aca="false">ROW()-ROW($A$527)+Assumptions!$B$4</f>
        <v>32</v>
      </c>
      <c r="B559" s="18" t="n">
        <f aca="false">MOD(QUOTIENT($A$559,Assumptions!$B$77),2)</f>
        <v>0</v>
      </c>
      <c r="C559" s="18" t="n">
        <f aca="false">MOD(QUOTIENT($A$559,Assumptions!$B$78),2)</f>
        <v>1</v>
      </c>
      <c r="D559" s="18" t="n">
        <f aca="false">MOD(QUOTIENT($A$559,Assumptions!$B$79),2)</f>
        <v>0</v>
      </c>
      <c r="E559" s="18" t="n">
        <f aca="false">MOD(QUOTIENT($A$559,Assumptions!$B$80),2)</f>
        <v>0</v>
      </c>
      <c r="F559" s="18" t="n">
        <f aca="false">MOD(QUOTIENT($A$559,Assumptions!$B$81),2)</f>
        <v>0</v>
      </c>
      <c r="G559" s="18" t="n">
        <f aca="false">MOD(QUOTIENT($A$559,Assumptions!$B$82),2)</f>
        <v>0</v>
      </c>
      <c r="H559" s="18" t="n">
        <f aca="false">MOD(QUOTIENT($A$559,Assumptions!$B$83),2)</f>
        <v>0</v>
      </c>
      <c r="I559" s="18" t="n">
        <f aca="false">IF($B$559=1,MIN(Assumptions!$B$67,MAX(Assumptions!$B$4,Assumptions!$B$27-(Assumptions!$B$4))),Assumptions!$B$4)</f>
        <v>0</v>
      </c>
      <c r="J559" s="18" t="n">
        <f aca="false">IF($C$559=1,MIN(Assumptions!$B$66,MAX(Assumptions!$B$4,Assumptions!$B$27-($I$559))),Assumptions!$B$4)</f>
        <v>300000000</v>
      </c>
      <c r="K559" s="18" t="n">
        <f aca="false">IF($D$559=1,MIN(Assumptions!$B$61,MAX(Assumptions!$B$4,Assumptions!$B$27-($I$559+$J$559))),Assumptions!$B$4)</f>
        <v>0</v>
      </c>
      <c r="L559" s="18" t="n">
        <f aca="false">IF($E$559=1,MIN(Assumptions!$B$56,MAX(Assumptions!$B$4,Assumptions!$B$27-($I$559+$J$559+$K$559))),Assumptions!$B$4)</f>
        <v>0</v>
      </c>
      <c r="M559" s="18" t="n">
        <f aca="false">IF($F$559=1,MIN(Assumptions!$B$51,MAX(Assumptions!$B$4,Assumptions!$B$27-($I$559+$J$559+$K$559+$L$559))),Assumptions!$B$4)</f>
        <v>0</v>
      </c>
      <c r="N559" s="18" t="n">
        <f aca="false">IF($G$559=1,MIN(Assumptions!$B$46,MAX(Assumptions!$B$4,Assumptions!$B$27-($I$559+$J$559+$K$559+$L$559+$M$559))),Assumptions!$B$4)</f>
        <v>0</v>
      </c>
      <c r="O559" s="18" t="n">
        <f aca="false">IF($H$559=1,MIN(Assumptions!$B$41,MAX(Assumptions!$B$4,Assumptions!$B$27-($I$559+$J$559+$K$559+$L$559+$M$559+$N$559))),Assumptions!$B$4)</f>
        <v>0</v>
      </c>
      <c r="P559" s="18" t="n">
        <f aca="false">$I$559+$J$559+$K$559+$L$559+$M$559+$N$559+$O$559</f>
        <v>300000000</v>
      </c>
      <c r="Q559" s="18" t="n">
        <f aca="false">MAX(Assumptions!$B$4,Assumptions!$B$27-$P$559)</f>
        <v>3700000000</v>
      </c>
      <c r="R559" s="18" t="n">
        <f aca="false">$J$120+$O$120+Assumptions!$B$20+IF($B$559=0,$D$120,Assumptions!$B$4)+IF($C$559=0,$AI$120,Assumptions!$B$4)+IF($D$559=0,$AF$120,Assumptions!$B$4)+IF($E$559=0,$AC$120,Assumptions!$B$4)+IF($F$559=0,$Z$120,Assumptions!$B$4)+IF($G$559=0,$W$120,Assumptions!$B$4)+IF($H$559=0,$T$120,Assumptions!$B$4)</f>
        <v>27211432.2584705</v>
      </c>
      <c r="S559" s="18" t="n">
        <f aca="false">IF($R$559&gt;Assumptions!$B$4,$Q$559/$R$559&gt;Assumptions!$B$13,FALSE())</f>
        <v>1</v>
      </c>
      <c r="T559" s="18" t="n">
        <f aca="false">IF($S$559,($Q$559+Assumptions!$B$14*Assumptions!$B$13)/($R$559+Assumptions!$B$14),IF($R$559&gt;Assumptions!$B$4,$Q$559/$R$559,Assumptions!$B$4))</f>
        <v>124.615332165431</v>
      </c>
      <c r="U559" s="18" t="n">
        <f aca="false">IF($B$559=1,$I$559,$D$120*$T$559)</f>
        <v>99351825.2686628</v>
      </c>
      <c r="V559" s="18" t="n">
        <f aca="false">IF($C$559=1,$J$559,$AI$120*$T$559)</f>
        <v>300000000</v>
      </c>
      <c r="W559" s="18" t="n">
        <f aca="false">IF($D$559=1,$K$559,$AF$120*$T$559)</f>
        <v>216039540.120196</v>
      </c>
      <c r="X559" s="18" t="n">
        <f aca="false">IF($E$559=1,$L$559,$AC$120*$T$559)</f>
        <v>299076797.197034</v>
      </c>
      <c r="Y559" s="18" t="n">
        <f aca="false">IF($F$559=1,$M$559,$Z$120*$T$559)</f>
        <v>373845996.496293</v>
      </c>
      <c r="Z559" s="18" t="n">
        <f aca="false">IF($G$559=1,$N$559,$W$120*$T$559)</f>
        <v>623076660.827155</v>
      </c>
      <c r="AA559" s="18" t="n">
        <f aca="false">IF($H$559=1,$O$559,$T$120*$T$559)</f>
        <v>623076660.827155</v>
      </c>
      <c r="AB559" s="18" t="n">
        <f aca="false">($J$120+$O$120)*$T$559</f>
        <v>34956199.3610499</v>
      </c>
      <c r="AC559" s="18" t="n">
        <f aca="false">Assumptions!$B$20*$T$559</f>
        <v>1121537989.48888</v>
      </c>
      <c r="AD559" s="18" t="n">
        <f aca="false">IF($S$559,Assumptions!$B$14*($T$559-Assumptions!$B$13),Assumptions!$B$4)</f>
        <v>309038330.413577</v>
      </c>
      <c r="AE559" s="18" t="n">
        <f aca="false">$U$559+$V$559+$W$559+$X$559+$Y$559+$Z$559+$AA$559+$AB$559+$AC$559+$AD$559</f>
        <v>4000000000</v>
      </c>
      <c r="AF559" s="18" t="n">
        <f aca="false">IF(AND(IF($B$559=1,$U$559&gt;=INDEX($U$527:$U$654,1+$A$559-Assumptions!$B$77),$U$559&gt;INDEX($U$527:$U$654,1+$A$559+Assumptions!$B$77)),IF($C$559=1,$V$559&gt;=INDEX($V$527:$V$654,1+$A$559-Assumptions!$B$78),$V$559&gt;INDEX($V$527:$V$654,1+$A$559+Assumptions!$B$78)),IF($D$559=1,$W$559&gt;=INDEX($W$527:$W$654,1+$A$559-Assumptions!$B$79),$W$559&gt;INDEX($W$527:$W$654,1+$A$559+Assumptions!$B$79)),IF($E$559=1,$X$559&gt;=INDEX($X$527:$X$654,1+$A$559-Assumptions!$B$80),$X$559&gt;INDEX($X$527:$X$654,1+$A$559+Assumptions!$B$80)),IF($F$559=1,$Y$559&gt;=INDEX($Y$527:$Y$654,1+$A$559-Assumptions!$B$81),$Y$559&gt;INDEX($Y$527:$Y$654,1+$A$559+Assumptions!$B$81)),IF($G$559=1,$Z$559&gt;=INDEX($Z$527:$Z$654,1+$A$559-Assumptions!$B$82),$Z$559&gt;INDEX($Z$527:$Z$654,1+$A$559+Assumptions!$B$82)),IF($H$559=1,$AA$559&gt;=INDEX($AA$527:$AA$654,1+$A$559-Assumptions!$B$83),$AA$559&gt;INDEX($AA$527:$AA$654,1+$A$559+Assumptions!$B$83))),1,0)</f>
        <v>0</v>
      </c>
      <c r="AG559" s="16"/>
      <c r="AH559" s="16"/>
      <c r="AI559" s="16"/>
    </row>
    <row r="560" customFormat="false" ht="23.85" hidden="true" customHeight="false" outlineLevel="0" collapsed="false">
      <c r="A560" s="6" t="n">
        <f aca="false">ROW()-ROW($A$527)+Assumptions!$B$4</f>
        <v>33</v>
      </c>
      <c r="B560" s="18" t="n">
        <f aca="false">MOD(QUOTIENT($A$560,Assumptions!$B$77),2)</f>
        <v>0</v>
      </c>
      <c r="C560" s="18" t="n">
        <f aca="false">MOD(QUOTIENT($A$560,Assumptions!$B$78),2)</f>
        <v>1</v>
      </c>
      <c r="D560" s="18" t="n">
        <f aca="false">MOD(QUOTIENT($A$560,Assumptions!$B$79),2)</f>
        <v>0</v>
      </c>
      <c r="E560" s="18" t="n">
        <f aca="false">MOD(QUOTIENT($A$560,Assumptions!$B$80),2)</f>
        <v>0</v>
      </c>
      <c r="F560" s="18" t="n">
        <f aca="false">MOD(QUOTIENT($A$560,Assumptions!$B$81),2)</f>
        <v>0</v>
      </c>
      <c r="G560" s="18" t="n">
        <f aca="false">MOD(QUOTIENT($A$560,Assumptions!$B$82),2)</f>
        <v>0</v>
      </c>
      <c r="H560" s="18" t="n">
        <f aca="false">MOD(QUOTIENT($A$560,Assumptions!$B$83),2)</f>
        <v>1</v>
      </c>
      <c r="I560" s="18" t="n">
        <f aca="false">IF($B$560=1,MIN(Assumptions!$B$67,MAX(Assumptions!$B$4,Assumptions!$B$27-(Assumptions!$B$4))),Assumptions!$B$4)</f>
        <v>0</v>
      </c>
      <c r="J560" s="18" t="n">
        <f aca="false">IF($C$560=1,MIN(Assumptions!$B$66,MAX(Assumptions!$B$4,Assumptions!$B$27-($I$560))),Assumptions!$B$4)</f>
        <v>300000000</v>
      </c>
      <c r="K560" s="18" t="n">
        <f aca="false">IF($D$560=1,MIN(Assumptions!$B$61,MAX(Assumptions!$B$4,Assumptions!$B$27-($I$560+$J$560))),Assumptions!$B$4)</f>
        <v>0</v>
      </c>
      <c r="L560" s="18" t="n">
        <f aca="false">IF($E$560=1,MIN(Assumptions!$B$56,MAX(Assumptions!$B$4,Assumptions!$B$27-($I$560+$J$560+$K$560))),Assumptions!$B$4)</f>
        <v>0</v>
      </c>
      <c r="M560" s="18" t="n">
        <f aca="false">IF($F$560=1,MIN(Assumptions!$B$51,MAX(Assumptions!$B$4,Assumptions!$B$27-($I$560+$J$560+$K$560+$L$560))),Assumptions!$B$4)</f>
        <v>0</v>
      </c>
      <c r="N560" s="18" t="n">
        <f aca="false">IF($G$560=1,MIN(Assumptions!$B$46,MAX(Assumptions!$B$4,Assumptions!$B$27-($I$560+$J$560+$K$560+$L$560+$M$560))),Assumptions!$B$4)</f>
        <v>0</v>
      </c>
      <c r="O560" s="18" t="n">
        <f aca="false">IF($H$560=1,MIN(Assumptions!$B$41,MAX(Assumptions!$B$4,Assumptions!$B$27-($I$560+$J$560+$K$560+$L$560+$M$560+$N$560))),Assumptions!$B$4)</f>
        <v>5000000</v>
      </c>
      <c r="P560" s="18" t="n">
        <f aca="false">$I$560+$J$560+$K$560+$L$560+$M$560+$N$560+$O$560</f>
        <v>305000000</v>
      </c>
      <c r="Q560" s="18" t="n">
        <f aca="false">MAX(Assumptions!$B$4,Assumptions!$B$27-$P$560)</f>
        <v>3695000000</v>
      </c>
      <c r="R560" s="18" t="n">
        <f aca="false">$J$120+$O$120+Assumptions!$B$20+IF($B$560=0,$D$120,Assumptions!$B$4)+IF($C$560=0,$AI$120,Assumptions!$B$4)+IF($D$560=0,$AF$120,Assumptions!$B$4)+IF($E$560=0,$AC$120,Assumptions!$B$4)+IF($F$560=0,$Z$120,Assumptions!$B$4)+IF($G$560=0,$W$120,Assumptions!$B$4)+IF($H$560=0,$T$120,Assumptions!$B$4)</f>
        <v>22211432.2584705</v>
      </c>
      <c r="S560" s="18" t="n">
        <f aca="false">IF($R$560&gt;Assumptions!$B$4,$Q$560/$R$560&gt;Assumptions!$B$13,FALSE())</f>
        <v>1</v>
      </c>
      <c r="T560" s="18" t="n">
        <f aca="false">IF($S$560,($Q$560+Assumptions!$B$14*Assumptions!$B$13)/($R$560+Assumptions!$B$14),IF($R$560&gt;Assumptions!$B$4,$Q$560/$R$560,Assumptions!$B$4))</f>
        <v>149.627102198117</v>
      </c>
      <c r="U560" s="18" t="n">
        <f aca="false">IF($B$560=1,$I$560,$D$120*$T$560)</f>
        <v>119292910.869979</v>
      </c>
      <c r="V560" s="18" t="n">
        <f aca="false">IF($C$560=1,$J$560,$AI$120*$T$560)</f>
        <v>300000000</v>
      </c>
      <c r="W560" s="18" t="n">
        <f aca="false">IF($D$560=1,$K$560,$AF$120*$T$560)</f>
        <v>259401229.260342</v>
      </c>
      <c r="X560" s="18" t="n">
        <f aca="false">IF($E$560=1,$L$560,$AC$120*$T$560)</f>
        <v>359105045.27548</v>
      </c>
      <c r="Y560" s="18" t="n">
        <f aca="false">IF($F$560=1,$M$560,$Z$120*$T$560)</f>
        <v>448881306.59435</v>
      </c>
      <c r="Z560" s="18" t="n">
        <f aca="false">IF($G$560=1,$N$560,$W$120*$T$560)</f>
        <v>748135510.990583</v>
      </c>
      <c r="AA560" s="18" t="n">
        <f aca="false">IF($H$560=1,$O$560,$T$120*$T$560)</f>
        <v>5000000</v>
      </c>
      <c r="AB560" s="18" t="n">
        <f aca="false">($J$120+$O$120)*$T$560</f>
        <v>41972321.730925</v>
      </c>
      <c r="AC560" s="18" t="n">
        <f aca="false">Assumptions!$B$20*$T$560</f>
        <v>1346643919.78305</v>
      </c>
      <c r="AD560" s="18" t="n">
        <f aca="false">IF($S$560,Assumptions!$B$14*($T$560-Assumptions!$B$13),Assumptions!$B$4)</f>
        <v>371567755.495292</v>
      </c>
      <c r="AE560" s="18" t="n">
        <f aca="false">$U$560+$V$560+$W$560+$X$560+$Y$560+$Z$560+$AA$560+$AB$560+$AC$560+$AD$560</f>
        <v>4000000000</v>
      </c>
      <c r="AF560" s="18" t="n">
        <f aca="false">IF(AND(IF($B$560=1,$U$560&gt;=INDEX($U$527:$U$654,1+$A$560-Assumptions!$B$77),$U$560&gt;INDEX($U$527:$U$654,1+$A$560+Assumptions!$B$77)),IF($C$560=1,$V$560&gt;=INDEX($V$527:$V$654,1+$A$560-Assumptions!$B$78),$V$560&gt;INDEX($V$527:$V$654,1+$A$560+Assumptions!$B$78)),IF($D$560=1,$W$560&gt;=INDEX($W$527:$W$654,1+$A$560-Assumptions!$B$79),$W$560&gt;INDEX($W$527:$W$654,1+$A$560+Assumptions!$B$79)),IF($E$560=1,$X$560&gt;=INDEX($X$527:$X$654,1+$A$560-Assumptions!$B$80),$X$560&gt;INDEX($X$527:$X$654,1+$A$560+Assumptions!$B$80)),IF($F$560=1,$Y$560&gt;=INDEX($Y$527:$Y$654,1+$A$560-Assumptions!$B$81),$Y$560&gt;INDEX($Y$527:$Y$654,1+$A$560+Assumptions!$B$81)),IF($G$560=1,$Z$560&gt;=INDEX($Z$527:$Z$654,1+$A$560-Assumptions!$B$82),$Z$560&gt;INDEX($Z$527:$Z$654,1+$A$560+Assumptions!$B$82)),IF($H$560=1,$AA$560&gt;=INDEX($AA$527:$AA$654,1+$A$560-Assumptions!$B$83),$AA$560&gt;INDEX($AA$527:$AA$654,1+$A$560+Assumptions!$B$83))),1,0)</f>
        <v>0</v>
      </c>
      <c r="AG560" s="16"/>
      <c r="AH560" s="16"/>
      <c r="AI560" s="16"/>
    </row>
    <row r="561" customFormat="false" ht="23.85" hidden="true" customHeight="false" outlineLevel="0" collapsed="false">
      <c r="A561" s="6" t="n">
        <f aca="false">ROW()-ROW($A$527)+Assumptions!$B$4</f>
        <v>34</v>
      </c>
      <c r="B561" s="18" t="n">
        <f aca="false">MOD(QUOTIENT($A$561,Assumptions!$B$77),2)</f>
        <v>0</v>
      </c>
      <c r="C561" s="18" t="n">
        <f aca="false">MOD(QUOTIENT($A$561,Assumptions!$B$78),2)</f>
        <v>1</v>
      </c>
      <c r="D561" s="18" t="n">
        <f aca="false">MOD(QUOTIENT($A$561,Assumptions!$B$79),2)</f>
        <v>0</v>
      </c>
      <c r="E561" s="18" t="n">
        <f aca="false">MOD(QUOTIENT($A$561,Assumptions!$B$80),2)</f>
        <v>0</v>
      </c>
      <c r="F561" s="18" t="n">
        <f aca="false">MOD(QUOTIENT($A$561,Assumptions!$B$81),2)</f>
        <v>0</v>
      </c>
      <c r="G561" s="18" t="n">
        <f aca="false">MOD(QUOTIENT($A$561,Assumptions!$B$82),2)</f>
        <v>1</v>
      </c>
      <c r="H561" s="18" t="n">
        <f aca="false">MOD(QUOTIENT($A$561,Assumptions!$B$83),2)</f>
        <v>0</v>
      </c>
      <c r="I561" s="18" t="n">
        <f aca="false">IF($B$561=1,MIN(Assumptions!$B$67,MAX(Assumptions!$B$4,Assumptions!$B$27-(Assumptions!$B$4))),Assumptions!$B$4)</f>
        <v>0</v>
      </c>
      <c r="J561" s="18" t="n">
        <f aca="false">IF($C$561=1,MIN(Assumptions!$B$66,MAX(Assumptions!$B$4,Assumptions!$B$27-($I$561))),Assumptions!$B$4)</f>
        <v>300000000</v>
      </c>
      <c r="K561" s="18" t="n">
        <f aca="false">IF($D$561=1,MIN(Assumptions!$B$61,MAX(Assumptions!$B$4,Assumptions!$B$27-($I$561+$J$561))),Assumptions!$B$4)</f>
        <v>0</v>
      </c>
      <c r="L561" s="18" t="n">
        <f aca="false">IF($E$561=1,MIN(Assumptions!$B$56,MAX(Assumptions!$B$4,Assumptions!$B$27-($I$561+$J$561+$K$561))),Assumptions!$B$4)</f>
        <v>0</v>
      </c>
      <c r="M561" s="18" t="n">
        <f aca="false">IF($F$561=1,MIN(Assumptions!$B$51,MAX(Assumptions!$B$4,Assumptions!$B$27-($I$561+$J$561+$K$561+$L$561))),Assumptions!$B$4)</f>
        <v>0</v>
      </c>
      <c r="N561" s="18" t="n">
        <f aca="false">IF($G$561=1,MIN(Assumptions!$B$46,MAX(Assumptions!$B$4,Assumptions!$B$27-($I$561+$J$561+$K$561+$L$561+$M$561))),Assumptions!$B$4)</f>
        <v>15000000</v>
      </c>
      <c r="O561" s="18" t="n">
        <f aca="false">IF($H$561=1,MIN(Assumptions!$B$41,MAX(Assumptions!$B$4,Assumptions!$B$27-($I$561+$J$561+$K$561+$L$561+$M$561+$N$561))),Assumptions!$B$4)</f>
        <v>0</v>
      </c>
      <c r="P561" s="18" t="n">
        <f aca="false">$I$561+$J$561+$K$561+$L$561+$M$561+$N$561+$O$561</f>
        <v>315000000</v>
      </c>
      <c r="Q561" s="18" t="n">
        <f aca="false">MAX(Assumptions!$B$4,Assumptions!$B$27-$P$561)</f>
        <v>3685000000</v>
      </c>
      <c r="R561" s="18" t="n">
        <f aca="false">$J$120+$O$120+Assumptions!$B$20+IF($B$561=0,$D$120,Assumptions!$B$4)+IF($C$561=0,$AI$120,Assumptions!$B$4)+IF($D$561=0,$AF$120,Assumptions!$B$4)+IF($E$561=0,$AC$120,Assumptions!$B$4)+IF($F$561=0,$Z$120,Assumptions!$B$4)+IF($G$561=0,$W$120,Assumptions!$B$4)+IF($H$561=0,$T$120,Assumptions!$B$4)</f>
        <v>22211432.2584705</v>
      </c>
      <c r="S561" s="18" t="n">
        <f aca="false">IF($R$561&gt;Assumptions!$B$4,$Q$561/$R$561&gt;Assumptions!$B$13,FALSE())</f>
        <v>1</v>
      </c>
      <c r="T561" s="18" t="n">
        <f aca="false">IF($S$561,($Q$561+Assumptions!$B$14*Assumptions!$B$13)/($R$561+Assumptions!$B$14),IF($R$561&gt;Assumptions!$B$4,$Q$561/$R$561,Assumptions!$B$4))</f>
        <v>149.222431198257</v>
      </c>
      <c r="U561" s="18" t="n">
        <f aca="false">IF($B$561=1,$I$561,$D$120*$T$561)</f>
        <v>118970279.603259</v>
      </c>
      <c r="V561" s="18" t="n">
        <f aca="false">IF($C$561=1,$J$561,$AI$120*$T$561)</f>
        <v>300000000</v>
      </c>
      <c r="W561" s="18" t="n">
        <f aca="false">IF($D$561=1,$K$561,$AF$120*$T$561)</f>
        <v>258699670.83097</v>
      </c>
      <c r="X561" s="18" t="n">
        <f aca="false">IF($E$561=1,$L$561,$AC$120*$T$561)</f>
        <v>358133834.875817</v>
      </c>
      <c r="Y561" s="18" t="n">
        <f aca="false">IF($F$561=1,$M$561,$Z$120*$T$561)</f>
        <v>447667293.594771</v>
      </c>
      <c r="Z561" s="18" t="n">
        <f aca="false">IF($G$561=1,$N$561,$W$120*$T$561)</f>
        <v>15000000</v>
      </c>
      <c r="AA561" s="18" t="n">
        <f aca="false">IF($H$561=1,$O$561,$T$120*$T$561)</f>
        <v>746112155.991285</v>
      </c>
      <c r="AB561" s="18" t="n">
        <f aca="false">($J$120+$O$120)*$T$561</f>
        <v>41858806.3239448</v>
      </c>
      <c r="AC561" s="18" t="n">
        <f aca="false">Assumptions!$B$20*$T$561</f>
        <v>1343001880.78431</v>
      </c>
      <c r="AD561" s="18" t="n">
        <f aca="false">IF($S$561,Assumptions!$B$14*($T$561-Assumptions!$B$13),Assumptions!$B$4)</f>
        <v>370556077.995642</v>
      </c>
      <c r="AE561" s="18" t="n">
        <f aca="false">$U$561+$V$561+$W$561+$X$561+$Y$561+$Z$561+$AA$561+$AB$561+$AC$561+$AD$561</f>
        <v>4000000000</v>
      </c>
      <c r="AF561" s="18" t="n">
        <f aca="false">IF(AND(IF($B$561=1,$U$561&gt;=INDEX($U$527:$U$654,1+$A$561-Assumptions!$B$77),$U$561&gt;INDEX($U$527:$U$654,1+$A$561+Assumptions!$B$77)),IF($C$561=1,$V$561&gt;=INDEX($V$527:$V$654,1+$A$561-Assumptions!$B$78),$V$561&gt;INDEX($V$527:$V$654,1+$A$561+Assumptions!$B$78)),IF($D$561=1,$W$561&gt;=INDEX($W$527:$W$654,1+$A$561-Assumptions!$B$79),$W$561&gt;INDEX($W$527:$W$654,1+$A$561+Assumptions!$B$79)),IF($E$561=1,$X$561&gt;=INDEX($X$527:$X$654,1+$A$561-Assumptions!$B$80),$X$561&gt;INDEX($X$527:$X$654,1+$A$561+Assumptions!$B$80)),IF($F$561=1,$Y$561&gt;=INDEX($Y$527:$Y$654,1+$A$561-Assumptions!$B$81),$Y$561&gt;INDEX($Y$527:$Y$654,1+$A$561+Assumptions!$B$81)),IF($G$561=1,$Z$561&gt;=INDEX($Z$527:$Z$654,1+$A$561-Assumptions!$B$82),$Z$561&gt;INDEX($Z$527:$Z$654,1+$A$561+Assumptions!$B$82)),IF($H$561=1,$AA$561&gt;=INDEX($AA$527:$AA$654,1+$A$561-Assumptions!$B$83),$AA$561&gt;INDEX($AA$527:$AA$654,1+$A$561+Assumptions!$B$83))),1,0)</f>
        <v>0</v>
      </c>
      <c r="AG561" s="16"/>
      <c r="AH561" s="16"/>
      <c r="AI561" s="16"/>
    </row>
    <row r="562" customFormat="false" ht="23.85" hidden="true" customHeight="false" outlineLevel="0" collapsed="false">
      <c r="A562" s="6" t="n">
        <f aca="false">ROW()-ROW($A$527)+Assumptions!$B$4</f>
        <v>35</v>
      </c>
      <c r="B562" s="18" t="n">
        <f aca="false">MOD(QUOTIENT($A$562,Assumptions!$B$77),2)</f>
        <v>0</v>
      </c>
      <c r="C562" s="18" t="n">
        <f aca="false">MOD(QUOTIENT($A$562,Assumptions!$B$78),2)</f>
        <v>1</v>
      </c>
      <c r="D562" s="18" t="n">
        <f aca="false">MOD(QUOTIENT($A$562,Assumptions!$B$79),2)</f>
        <v>0</v>
      </c>
      <c r="E562" s="18" t="n">
        <f aca="false">MOD(QUOTIENT($A$562,Assumptions!$B$80),2)</f>
        <v>0</v>
      </c>
      <c r="F562" s="18" t="n">
        <f aca="false">MOD(QUOTIENT($A$562,Assumptions!$B$81),2)</f>
        <v>0</v>
      </c>
      <c r="G562" s="18" t="n">
        <f aca="false">MOD(QUOTIENT($A$562,Assumptions!$B$82),2)</f>
        <v>1</v>
      </c>
      <c r="H562" s="18" t="n">
        <f aca="false">MOD(QUOTIENT($A$562,Assumptions!$B$83),2)</f>
        <v>1</v>
      </c>
      <c r="I562" s="18" t="n">
        <f aca="false">IF($B$562=1,MIN(Assumptions!$B$67,MAX(Assumptions!$B$4,Assumptions!$B$27-(Assumptions!$B$4))),Assumptions!$B$4)</f>
        <v>0</v>
      </c>
      <c r="J562" s="18" t="n">
        <f aca="false">IF($C$562=1,MIN(Assumptions!$B$66,MAX(Assumptions!$B$4,Assumptions!$B$27-($I$562))),Assumptions!$B$4)</f>
        <v>300000000</v>
      </c>
      <c r="K562" s="18" t="n">
        <f aca="false">IF($D$562=1,MIN(Assumptions!$B$61,MAX(Assumptions!$B$4,Assumptions!$B$27-($I$562+$J$562))),Assumptions!$B$4)</f>
        <v>0</v>
      </c>
      <c r="L562" s="18" t="n">
        <f aca="false">IF($E$562=1,MIN(Assumptions!$B$56,MAX(Assumptions!$B$4,Assumptions!$B$27-($I$562+$J$562+$K$562))),Assumptions!$B$4)</f>
        <v>0</v>
      </c>
      <c r="M562" s="18" t="n">
        <f aca="false">IF($F$562=1,MIN(Assumptions!$B$51,MAX(Assumptions!$B$4,Assumptions!$B$27-($I$562+$J$562+$K$562+$L$562))),Assumptions!$B$4)</f>
        <v>0</v>
      </c>
      <c r="N562" s="18" t="n">
        <f aca="false">IF($G$562=1,MIN(Assumptions!$B$46,MAX(Assumptions!$B$4,Assumptions!$B$27-($I$562+$J$562+$K$562+$L$562+$M$562))),Assumptions!$B$4)</f>
        <v>15000000</v>
      </c>
      <c r="O562" s="18" t="n">
        <f aca="false">IF($H$562=1,MIN(Assumptions!$B$41,MAX(Assumptions!$B$4,Assumptions!$B$27-($I$562+$J$562+$K$562+$L$562+$M$562+$N$562))),Assumptions!$B$4)</f>
        <v>5000000</v>
      </c>
      <c r="P562" s="18" t="n">
        <f aca="false">$I$562+$J$562+$K$562+$L$562+$M$562+$N$562+$O$562</f>
        <v>320000000</v>
      </c>
      <c r="Q562" s="18" t="n">
        <f aca="false">MAX(Assumptions!$B$4,Assumptions!$B$27-$P$562)</f>
        <v>3680000000</v>
      </c>
      <c r="R562" s="18" t="n">
        <f aca="false">$J$120+$O$120+Assumptions!$B$20+IF($B$562=0,$D$120,Assumptions!$B$4)+IF($C$562=0,$AI$120,Assumptions!$B$4)+IF($D$562=0,$AF$120,Assumptions!$B$4)+IF($E$562=0,$AC$120,Assumptions!$B$4)+IF($F$562=0,$Z$120,Assumptions!$B$4)+IF($G$562=0,$W$120,Assumptions!$B$4)+IF($H$562=0,$T$120,Assumptions!$B$4)</f>
        <v>17211432.2584705</v>
      </c>
      <c r="S562" s="18" t="n">
        <f aca="false">IF($R$562&gt;Assumptions!$B$4,$Q$562/$R$562&gt;Assumptions!$B$13,FALSE())</f>
        <v>1</v>
      </c>
      <c r="T562" s="18" t="n">
        <f aca="false">IF($S$562,($Q$562+Assumptions!$B$14*Assumptions!$B$13)/($R$562+Assumptions!$B$14),IF($R$562&gt;Assumptions!$B$4,$Q$562/$R$562,Assumptions!$B$4))</f>
        <v>186.820518758475</v>
      </c>
      <c r="U562" s="18" t="n">
        <f aca="false">IF($B$562=1,$I$562,$D$120*$T$562)</f>
        <v>148946034.278131</v>
      </c>
      <c r="V562" s="18" t="n">
        <f aca="false">IF($C$562=1,$J$562,$AI$120*$T$562)</f>
        <v>300000000</v>
      </c>
      <c r="W562" s="18" t="n">
        <f aca="false">IF($D$562=1,$K$562,$AF$120*$T$562)</f>
        <v>323881646.473624</v>
      </c>
      <c r="X562" s="18" t="n">
        <f aca="false">IF($E$562=1,$L$562,$AC$120*$T$562)</f>
        <v>448369245.020341</v>
      </c>
      <c r="Y562" s="18" t="n">
        <f aca="false">IF($F$562=1,$M$562,$Z$120*$T$562)</f>
        <v>560461556.275426</v>
      </c>
      <c r="Z562" s="18" t="n">
        <f aca="false">IF($G$562=1,$N$562,$W$120*$T$562)</f>
        <v>15000000</v>
      </c>
      <c r="AA562" s="18" t="n">
        <f aca="false">IF($H$562=1,$O$562,$T$120*$T$562)</f>
        <v>5000000</v>
      </c>
      <c r="AB562" s="18" t="n">
        <f aca="false">($J$120+$O$120)*$T$562</f>
        <v>52405552.230014</v>
      </c>
      <c r="AC562" s="18" t="n">
        <f aca="false">Assumptions!$B$20*$T$562</f>
        <v>1681384668.82628</v>
      </c>
      <c r="AD562" s="18" t="n">
        <f aca="false">IF($S$562,Assumptions!$B$14*($T$562-Assumptions!$B$13),Assumptions!$B$4)</f>
        <v>464551296.896188</v>
      </c>
      <c r="AE562" s="18" t="n">
        <f aca="false">$U$562+$V$562+$W$562+$X$562+$Y$562+$Z$562+$AA$562+$AB$562+$AC$562+$AD$562</f>
        <v>4000000000</v>
      </c>
      <c r="AF562" s="18" t="n">
        <f aca="false">IF(AND(IF($B$562=1,$U$562&gt;=INDEX($U$527:$U$654,1+$A$562-Assumptions!$B$77),$U$562&gt;INDEX($U$527:$U$654,1+$A$562+Assumptions!$B$77)),IF($C$562=1,$V$562&gt;=INDEX($V$527:$V$654,1+$A$562-Assumptions!$B$78),$V$562&gt;INDEX($V$527:$V$654,1+$A$562+Assumptions!$B$78)),IF($D$562=1,$W$562&gt;=INDEX($W$527:$W$654,1+$A$562-Assumptions!$B$79),$W$562&gt;INDEX($W$527:$W$654,1+$A$562+Assumptions!$B$79)),IF($E$562=1,$X$562&gt;=INDEX($X$527:$X$654,1+$A$562-Assumptions!$B$80),$X$562&gt;INDEX($X$527:$X$654,1+$A$562+Assumptions!$B$80)),IF($F$562=1,$Y$562&gt;=INDEX($Y$527:$Y$654,1+$A$562-Assumptions!$B$81),$Y$562&gt;INDEX($Y$527:$Y$654,1+$A$562+Assumptions!$B$81)),IF($G$562=1,$Z$562&gt;=INDEX($Z$527:$Z$654,1+$A$562-Assumptions!$B$82),$Z$562&gt;INDEX($Z$527:$Z$654,1+$A$562+Assumptions!$B$82)),IF($H$562=1,$AA$562&gt;=INDEX($AA$527:$AA$654,1+$A$562-Assumptions!$B$83),$AA$562&gt;INDEX($AA$527:$AA$654,1+$A$562+Assumptions!$B$83))),1,0)</f>
        <v>0</v>
      </c>
      <c r="AG562" s="16"/>
      <c r="AH562" s="16"/>
      <c r="AI562" s="16"/>
    </row>
    <row r="563" customFormat="false" ht="23.85" hidden="true" customHeight="false" outlineLevel="0" collapsed="false">
      <c r="A563" s="6" t="n">
        <f aca="false">ROW()-ROW($A$527)+Assumptions!$B$4</f>
        <v>36</v>
      </c>
      <c r="B563" s="18" t="n">
        <f aca="false">MOD(QUOTIENT($A$563,Assumptions!$B$77),2)</f>
        <v>0</v>
      </c>
      <c r="C563" s="18" t="n">
        <f aca="false">MOD(QUOTIENT($A$563,Assumptions!$B$78),2)</f>
        <v>1</v>
      </c>
      <c r="D563" s="18" t="n">
        <f aca="false">MOD(QUOTIENT($A$563,Assumptions!$B$79),2)</f>
        <v>0</v>
      </c>
      <c r="E563" s="18" t="n">
        <f aca="false">MOD(QUOTIENT($A$563,Assumptions!$B$80),2)</f>
        <v>0</v>
      </c>
      <c r="F563" s="18" t="n">
        <f aca="false">MOD(QUOTIENT($A$563,Assumptions!$B$81),2)</f>
        <v>1</v>
      </c>
      <c r="G563" s="18" t="n">
        <f aca="false">MOD(QUOTIENT($A$563,Assumptions!$B$82),2)</f>
        <v>0</v>
      </c>
      <c r="H563" s="18" t="n">
        <f aca="false">MOD(QUOTIENT($A$563,Assumptions!$B$83),2)</f>
        <v>0</v>
      </c>
      <c r="I563" s="18" t="n">
        <f aca="false">IF($B$563=1,MIN(Assumptions!$B$67,MAX(Assumptions!$B$4,Assumptions!$B$27-(Assumptions!$B$4))),Assumptions!$B$4)</f>
        <v>0</v>
      </c>
      <c r="J563" s="18" t="n">
        <f aca="false">IF($C$563=1,MIN(Assumptions!$B$66,MAX(Assumptions!$B$4,Assumptions!$B$27-($I$563))),Assumptions!$B$4)</f>
        <v>300000000</v>
      </c>
      <c r="K563" s="18" t="n">
        <f aca="false">IF($D$563=1,MIN(Assumptions!$B$61,MAX(Assumptions!$B$4,Assumptions!$B$27-($I$563+$J$563))),Assumptions!$B$4)</f>
        <v>0</v>
      </c>
      <c r="L563" s="18" t="n">
        <f aca="false">IF($E$563=1,MIN(Assumptions!$B$56,MAX(Assumptions!$B$4,Assumptions!$B$27-($I$563+$J$563+$K$563))),Assumptions!$B$4)</f>
        <v>0</v>
      </c>
      <c r="M563" s="18" t="n">
        <f aca="false">IF($F$563=1,MIN(Assumptions!$B$51,MAX(Assumptions!$B$4,Assumptions!$B$27-($I$563+$J$563+$K$563+$L$563))),Assumptions!$B$4)</f>
        <v>30000000</v>
      </c>
      <c r="N563" s="18" t="n">
        <f aca="false">IF($G$563=1,MIN(Assumptions!$B$46,MAX(Assumptions!$B$4,Assumptions!$B$27-($I$563+$J$563+$K$563+$L$563+$M$563))),Assumptions!$B$4)</f>
        <v>0</v>
      </c>
      <c r="O563" s="18" t="n">
        <f aca="false">IF($H$563=1,MIN(Assumptions!$B$41,MAX(Assumptions!$B$4,Assumptions!$B$27-($I$563+$J$563+$K$563+$L$563+$M$563+$N$563))),Assumptions!$B$4)</f>
        <v>0</v>
      </c>
      <c r="P563" s="18" t="n">
        <f aca="false">$I$563+$J$563+$K$563+$L$563+$M$563+$N$563+$O$563</f>
        <v>330000000</v>
      </c>
      <c r="Q563" s="18" t="n">
        <f aca="false">MAX(Assumptions!$B$4,Assumptions!$B$27-$P$563)</f>
        <v>3670000000</v>
      </c>
      <c r="R563" s="18" t="n">
        <f aca="false">$J$120+$O$120+Assumptions!$B$20+IF($B$563=0,$D$120,Assumptions!$B$4)+IF($C$563=0,$AI$120,Assumptions!$B$4)+IF($D$563=0,$AF$120,Assumptions!$B$4)+IF($E$563=0,$AC$120,Assumptions!$B$4)+IF($F$563=0,$Z$120,Assumptions!$B$4)+IF($G$563=0,$W$120,Assumptions!$B$4)+IF($H$563=0,$T$120,Assumptions!$B$4)</f>
        <v>24211432.2584705</v>
      </c>
      <c r="S563" s="18" t="n">
        <f aca="false">IF($R$563&gt;Assumptions!$B$4,$Q$563/$R$563&gt;Assumptions!$B$13,FALSE())</f>
        <v>1</v>
      </c>
      <c r="T563" s="18" t="n">
        <f aca="false">IF($S$563,($Q$563+Assumptions!$B$14*Assumptions!$B$13)/($R$563+Assumptions!$B$14),IF($R$563&gt;Assumptions!$B$4,$Q$563/$R$563,Assumptions!$B$4))</f>
        <v>137.487947649659</v>
      </c>
      <c r="U563" s="18" t="n">
        <f aca="false">IF($B$563=1,$I$563,$D$120*$T$563)</f>
        <v>109614750.56137</v>
      </c>
      <c r="V563" s="18" t="n">
        <f aca="false">IF($C$563=1,$J$563,$AI$120*$T$563)</f>
        <v>300000000</v>
      </c>
      <c r="W563" s="18" t="n">
        <f aca="false">IF($D$563=1,$K$563,$AF$120*$T$563)</f>
        <v>238356167.464773</v>
      </c>
      <c r="X563" s="18" t="n">
        <f aca="false">IF($E$563=1,$L$563,$AC$120*$T$563)</f>
        <v>329971074.359181</v>
      </c>
      <c r="Y563" s="18" t="n">
        <f aca="false">IF($F$563=1,$M$563,$Z$120*$T$563)</f>
        <v>30000000</v>
      </c>
      <c r="Z563" s="18" t="n">
        <f aca="false">IF($G$563=1,$N$563,$W$120*$T$563)</f>
        <v>687439738.248294</v>
      </c>
      <c r="AA563" s="18" t="n">
        <f aca="false">IF($H$563=1,$O$563,$T$120*$T$563)</f>
        <v>687439738.248294</v>
      </c>
      <c r="AB563" s="18" t="n">
        <f aca="false">($J$120+$O$120)*$T$563</f>
        <v>38567133.1470102</v>
      </c>
      <c r="AC563" s="18" t="n">
        <f aca="false">Assumptions!$B$20*$T$563</f>
        <v>1237391528.84693</v>
      </c>
      <c r="AD563" s="18" t="n">
        <f aca="false">IF($S$563,Assumptions!$B$14*($T$563-Assumptions!$B$13),Assumptions!$B$4)</f>
        <v>341219869.124147</v>
      </c>
      <c r="AE563" s="18" t="n">
        <f aca="false">$U$563+$V$563+$W$563+$X$563+$Y$563+$Z$563+$AA$563+$AB$563+$AC$563+$AD$563</f>
        <v>4000000000</v>
      </c>
      <c r="AF563" s="18" t="n">
        <f aca="false">IF(AND(IF($B$563=1,$U$563&gt;=INDEX($U$527:$U$654,1+$A$563-Assumptions!$B$77),$U$563&gt;INDEX($U$527:$U$654,1+$A$563+Assumptions!$B$77)),IF($C$563=1,$V$563&gt;=INDEX($V$527:$V$654,1+$A$563-Assumptions!$B$78),$V$563&gt;INDEX($V$527:$V$654,1+$A$563+Assumptions!$B$78)),IF($D$563=1,$W$563&gt;=INDEX($W$527:$W$654,1+$A$563-Assumptions!$B$79),$W$563&gt;INDEX($W$527:$W$654,1+$A$563+Assumptions!$B$79)),IF($E$563=1,$X$563&gt;=INDEX($X$527:$X$654,1+$A$563-Assumptions!$B$80),$X$563&gt;INDEX($X$527:$X$654,1+$A$563+Assumptions!$B$80)),IF($F$563=1,$Y$563&gt;=INDEX($Y$527:$Y$654,1+$A$563-Assumptions!$B$81),$Y$563&gt;INDEX($Y$527:$Y$654,1+$A$563+Assumptions!$B$81)),IF($G$563=1,$Z$563&gt;=INDEX($Z$527:$Z$654,1+$A$563-Assumptions!$B$82),$Z$563&gt;INDEX($Z$527:$Z$654,1+$A$563+Assumptions!$B$82)),IF($H$563=1,$AA$563&gt;=INDEX($AA$527:$AA$654,1+$A$563-Assumptions!$B$83),$AA$563&gt;INDEX($AA$527:$AA$654,1+$A$563+Assumptions!$B$83))),1,0)</f>
        <v>0</v>
      </c>
      <c r="AG563" s="16"/>
      <c r="AH563" s="16"/>
      <c r="AI563" s="16"/>
    </row>
    <row r="564" customFormat="false" ht="23.85" hidden="true" customHeight="false" outlineLevel="0" collapsed="false">
      <c r="A564" s="6" t="n">
        <f aca="false">ROW()-ROW($A$527)+Assumptions!$B$4</f>
        <v>37</v>
      </c>
      <c r="B564" s="18" t="n">
        <f aca="false">MOD(QUOTIENT($A$564,Assumptions!$B$77),2)</f>
        <v>0</v>
      </c>
      <c r="C564" s="18" t="n">
        <f aca="false">MOD(QUOTIENT($A$564,Assumptions!$B$78),2)</f>
        <v>1</v>
      </c>
      <c r="D564" s="18" t="n">
        <f aca="false">MOD(QUOTIENT($A$564,Assumptions!$B$79),2)</f>
        <v>0</v>
      </c>
      <c r="E564" s="18" t="n">
        <f aca="false">MOD(QUOTIENT($A$564,Assumptions!$B$80),2)</f>
        <v>0</v>
      </c>
      <c r="F564" s="18" t="n">
        <f aca="false">MOD(QUOTIENT($A$564,Assumptions!$B$81),2)</f>
        <v>1</v>
      </c>
      <c r="G564" s="18" t="n">
        <f aca="false">MOD(QUOTIENT($A$564,Assumptions!$B$82),2)</f>
        <v>0</v>
      </c>
      <c r="H564" s="18" t="n">
        <f aca="false">MOD(QUOTIENT($A$564,Assumptions!$B$83),2)</f>
        <v>1</v>
      </c>
      <c r="I564" s="18" t="n">
        <f aca="false">IF($B$564=1,MIN(Assumptions!$B$67,MAX(Assumptions!$B$4,Assumptions!$B$27-(Assumptions!$B$4))),Assumptions!$B$4)</f>
        <v>0</v>
      </c>
      <c r="J564" s="18" t="n">
        <f aca="false">IF($C$564=1,MIN(Assumptions!$B$66,MAX(Assumptions!$B$4,Assumptions!$B$27-($I$564))),Assumptions!$B$4)</f>
        <v>300000000</v>
      </c>
      <c r="K564" s="18" t="n">
        <f aca="false">IF($D$564=1,MIN(Assumptions!$B$61,MAX(Assumptions!$B$4,Assumptions!$B$27-($I$564+$J$564))),Assumptions!$B$4)</f>
        <v>0</v>
      </c>
      <c r="L564" s="18" t="n">
        <f aca="false">IF($E$564=1,MIN(Assumptions!$B$56,MAX(Assumptions!$B$4,Assumptions!$B$27-($I$564+$J$564+$K$564))),Assumptions!$B$4)</f>
        <v>0</v>
      </c>
      <c r="M564" s="18" t="n">
        <f aca="false">IF($F$564=1,MIN(Assumptions!$B$51,MAX(Assumptions!$B$4,Assumptions!$B$27-($I$564+$J$564+$K$564+$L$564))),Assumptions!$B$4)</f>
        <v>30000000</v>
      </c>
      <c r="N564" s="18" t="n">
        <f aca="false">IF($G$564=1,MIN(Assumptions!$B$46,MAX(Assumptions!$B$4,Assumptions!$B$27-($I$564+$J$564+$K$564+$L$564+$M$564))),Assumptions!$B$4)</f>
        <v>0</v>
      </c>
      <c r="O564" s="18" t="n">
        <f aca="false">IF($H$564=1,MIN(Assumptions!$B$41,MAX(Assumptions!$B$4,Assumptions!$B$27-($I$564+$J$564+$K$564+$L$564+$M$564+$N$564))),Assumptions!$B$4)</f>
        <v>5000000</v>
      </c>
      <c r="P564" s="18" t="n">
        <f aca="false">$I$564+$J$564+$K$564+$L$564+$M$564+$N$564+$O$564</f>
        <v>335000000</v>
      </c>
      <c r="Q564" s="18" t="n">
        <f aca="false">MAX(Assumptions!$B$4,Assumptions!$B$27-$P$564)</f>
        <v>3665000000</v>
      </c>
      <c r="R564" s="18" t="n">
        <f aca="false">$J$120+$O$120+Assumptions!$B$20+IF($B$564=0,$D$120,Assumptions!$B$4)+IF($C$564=0,$AI$120,Assumptions!$B$4)+IF($D$564=0,$AF$120,Assumptions!$B$4)+IF($E$564=0,$AC$120,Assumptions!$B$4)+IF($F$564=0,$Z$120,Assumptions!$B$4)+IF($G$564=0,$W$120,Assumptions!$B$4)+IF($H$564=0,$T$120,Assumptions!$B$4)</f>
        <v>19211432.2584705</v>
      </c>
      <c r="S564" s="18" t="n">
        <f aca="false">IF($R$564&gt;Assumptions!$B$4,$Q$564/$R$564&gt;Assumptions!$B$13,FALSE())</f>
        <v>1</v>
      </c>
      <c r="T564" s="18" t="n">
        <f aca="false">IF($S$564,($Q$564+Assumptions!$B$14*Assumptions!$B$13)/($R$564+Assumptions!$B$14),IF($R$564&gt;Assumptions!$B$4,$Q$564/$R$564,Assumptions!$B$4))</f>
        <v>168.920223978736</v>
      </c>
      <c r="U564" s="18" t="n">
        <f aca="false">IF($B$564=1,$I$564,$D$120*$T$564)</f>
        <v>134674700.820919</v>
      </c>
      <c r="V564" s="18" t="n">
        <f aca="false">IF($C$564=1,$J$564,$AI$120*$T$564)</f>
        <v>300000000</v>
      </c>
      <c r="W564" s="18" t="n">
        <f aca="false">IF($D$564=1,$K$564,$AF$120*$T$564)</f>
        <v>292848776.079338</v>
      </c>
      <c r="X564" s="18" t="n">
        <f aca="false">IF($E$564=1,$L$564,$AC$120*$T$564)</f>
        <v>405408537.548968</v>
      </c>
      <c r="Y564" s="18" t="n">
        <f aca="false">IF($F$564=1,$M$564,$Z$120*$T$564)</f>
        <v>30000000</v>
      </c>
      <c r="Z564" s="18" t="n">
        <f aca="false">IF($G$564=1,$N$564,$W$120*$T$564)</f>
        <v>844601119.893682</v>
      </c>
      <c r="AA564" s="18" t="n">
        <f aca="false">IF($H$564=1,$O$564,$T$120*$T$564)</f>
        <v>5000000</v>
      </c>
      <c r="AB564" s="18" t="n">
        <f aca="false">($J$120+$O$120)*$T$564</f>
        <v>47384289.9016238</v>
      </c>
      <c r="AC564" s="18" t="n">
        <f aca="false">Assumptions!$B$20*$T$564</f>
        <v>1520282015.80863</v>
      </c>
      <c r="AD564" s="18" t="n">
        <f aca="false">IF($S$564,Assumptions!$B$14*($T$564-Assumptions!$B$13),Assumptions!$B$4)</f>
        <v>419800559.946841</v>
      </c>
      <c r="AE564" s="18" t="n">
        <f aca="false">$U$564+$V$564+$W$564+$X$564+$Y$564+$Z$564+$AA$564+$AB$564+$AC$564+$AD$564</f>
        <v>4000000000</v>
      </c>
      <c r="AF564" s="18" t="n">
        <f aca="false">IF(AND(IF($B$564=1,$U$564&gt;=INDEX($U$527:$U$654,1+$A$564-Assumptions!$B$77),$U$564&gt;INDEX($U$527:$U$654,1+$A$564+Assumptions!$B$77)),IF($C$564=1,$V$564&gt;=INDEX($V$527:$V$654,1+$A$564-Assumptions!$B$78),$V$564&gt;INDEX($V$527:$V$654,1+$A$564+Assumptions!$B$78)),IF($D$564=1,$W$564&gt;=INDEX($W$527:$W$654,1+$A$564-Assumptions!$B$79),$W$564&gt;INDEX($W$527:$W$654,1+$A$564+Assumptions!$B$79)),IF($E$564=1,$X$564&gt;=INDEX($X$527:$X$654,1+$A$564-Assumptions!$B$80),$X$564&gt;INDEX($X$527:$X$654,1+$A$564+Assumptions!$B$80)),IF($F$564=1,$Y$564&gt;=INDEX($Y$527:$Y$654,1+$A$564-Assumptions!$B$81),$Y$564&gt;INDEX($Y$527:$Y$654,1+$A$564+Assumptions!$B$81)),IF($G$564=1,$Z$564&gt;=INDEX($Z$527:$Z$654,1+$A$564-Assumptions!$B$82),$Z$564&gt;INDEX($Z$527:$Z$654,1+$A$564+Assumptions!$B$82)),IF($H$564=1,$AA$564&gt;=INDEX($AA$527:$AA$654,1+$A$564-Assumptions!$B$83),$AA$564&gt;INDEX($AA$527:$AA$654,1+$A$564+Assumptions!$B$83))),1,0)</f>
        <v>0</v>
      </c>
      <c r="AG564" s="16"/>
      <c r="AH564" s="16"/>
      <c r="AI564" s="16"/>
    </row>
    <row r="565" customFormat="false" ht="23.85" hidden="true" customHeight="false" outlineLevel="0" collapsed="false">
      <c r="A565" s="6" t="n">
        <f aca="false">ROW()-ROW($A$527)+Assumptions!$B$4</f>
        <v>38</v>
      </c>
      <c r="B565" s="18" t="n">
        <f aca="false">MOD(QUOTIENT($A$565,Assumptions!$B$77),2)</f>
        <v>0</v>
      </c>
      <c r="C565" s="18" t="n">
        <f aca="false">MOD(QUOTIENT($A$565,Assumptions!$B$78),2)</f>
        <v>1</v>
      </c>
      <c r="D565" s="18" t="n">
        <f aca="false">MOD(QUOTIENT($A$565,Assumptions!$B$79),2)</f>
        <v>0</v>
      </c>
      <c r="E565" s="18" t="n">
        <f aca="false">MOD(QUOTIENT($A$565,Assumptions!$B$80),2)</f>
        <v>0</v>
      </c>
      <c r="F565" s="18" t="n">
        <f aca="false">MOD(QUOTIENT($A$565,Assumptions!$B$81),2)</f>
        <v>1</v>
      </c>
      <c r="G565" s="18" t="n">
        <f aca="false">MOD(QUOTIENT($A$565,Assumptions!$B$82),2)</f>
        <v>1</v>
      </c>
      <c r="H565" s="18" t="n">
        <f aca="false">MOD(QUOTIENT($A$565,Assumptions!$B$83),2)</f>
        <v>0</v>
      </c>
      <c r="I565" s="18" t="n">
        <f aca="false">IF($B$565=1,MIN(Assumptions!$B$67,MAX(Assumptions!$B$4,Assumptions!$B$27-(Assumptions!$B$4))),Assumptions!$B$4)</f>
        <v>0</v>
      </c>
      <c r="J565" s="18" t="n">
        <f aca="false">IF($C$565=1,MIN(Assumptions!$B$66,MAX(Assumptions!$B$4,Assumptions!$B$27-($I$565))),Assumptions!$B$4)</f>
        <v>300000000</v>
      </c>
      <c r="K565" s="18" t="n">
        <f aca="false">IF($D$565=1,MIN(Assumptions!$B$61,MAX(Assumptions!$B$4,Assumptions!$B$27-($I$565+$J$565))),Assumptions!$B$4)</f>
        <v>0</v>
      </c>
      <c r="L565" s="18" t="n">
        <f aca="false">IF($E$565=1,MIN(Assumptions!$B$56,MAX(Assumptions!$B$4,Assumptions!$B$27-($I$565+$J$565+$K$565))),Assumptions!$B$4)</f>
        <v>0</v>
      </c>
      <c r="M565" s="18" t="n">
        <f aca="false">IF($F$565=1,MIN(Assumptions!$B$51,MAX(Assumptions!$B$4,Assumptions!$B$27-($I$565+$J$565+$K$565+$L$565))),Assumptions!$B$4)</f>
        <v>30000000</v>
      </c>
      <c r="N565" s="18" t="n">
        <f aca="false">IF($G$565=1,MIN(Assumptions!$B$46,MAX(Assumptions!$B$4,Assumptions!$B$27-($I$565+$J$565+$K$565+$L$565+$M$565))),Assumptions!$B$4)</f>
        <v>15000000</v>
      </c>
      <c r="O565" s="18" t="n">
        <f aca="false">IF($H$565=1,MIN(Assumptions!$B$41,MAX(Assumptions!$B$4,Assumptions!$B$27-($I$565+$J$565+$K$565+$L$565+$M$565+$N$565))),Assumptions!$B$4)</f>
        <v>0</v>
      </c>
      <c r="P565" s="18" t="n">
        <f aca="false">$I$565+$J$565+$K$565+$L$565+$M$565+$N$565+$O$565</f>
        <v>345000000</v>
      </c>
      <c r="Q565" s="18" t="n">
        <f aca="false">MAX(Assumptions!$B$4,Assumptions!$B$27-$P$565)</f>
        <v>3655000000</v>
      </c>
      <c r="R565" s="18" t="n">
        <f aca="false">$J$120+$O$120+Assumptions!$B$20+IF($B$565=0,$D$120,Assumptions!$B$4)+IF($C$565=0,$AI$120,Assumptions!$B$4)+IF($D$565=0,$AF$120,Assumptions!$B$4)+IF($E$565=0,$AC$120,Assumptions!$B$4)+IF($F$565=0,$Z$120,Assumptions!$B$4)+IF($G$565=0,$W$120,Assumptions!$B$4)+IF($H$565=0,$T$120,Assumptions!$B$4)</f>
        <v>19211432.2584705</v>
      </c>
      <c r="S565" s="18" t="n">
        <f aca="false">IF($R$565&gt;Assumptions!$B$4,$Q$565/$R$565&gt;Assumptions!$B$13,FALSE())</f>
        <v>1</v>
      </c>
      <c r="T565" s="18" t="n">
        <f aca="false">IF($S$565,($Q$565+Assumptions!$B$14*Assumptions!$B$13)/($R$565+Assumptions!$B$14),IF($R$565&gt;Assumptions!$B$4,$Q$565/$R$565,Assumptions!$B$4))</f>
        <v>168.459637137622</v>
      </c>
      <c r="U565" s="18" t="n">
        <f aca="false">IF($B$565=1,$I$565,$D$120*$T$565)</f>
        <v>134307489.639403</v>
      </c>
      <c r="V565" s="18" t="n">
        <f aca="false">IF($C$565=1,$J$565,$AI$120*$T$565)</f>
        <v>300000000</v>
      </c>
      <c r="W565" s="18" t="n">
        <f aca="false">IF($D$565=1,$K$565,$AF$120*$T$565)</f>
        <v>292050279.075714</v>
      </c>
      <c r="X565" s="18" t="n">
        <f aca="false">IF($E$565=1,$L$565,$AC$120*$T$565)</f>
        <v>404303129.130293</v>
      </c>
      <c r="Y565" s="18" t="n">
        <f aca="false">IF($F$565=1,$M$565,$Z$120*$T$565)</f>
        <v>30000000</v>
      </c>
      <c r="Z565" s="18" t="n">
        <f aca="false">IF($G$565=1,$N$565,$W$120*$T$565)</f>
        <v>15000000</v>
      </c>
      <c r="AA565" s="18" t="n">
        <f aca="false">IF($H$565=1,$O$565,$T$120*$T$565)</f>
        <v>842298185.68811</v>
      </c>
      <c r="AB565" s="18" t="n">
        <f aca="false">($J$120+$O$120)*$T$565</f>
        <v>47255089.3838279</v>
      </c>
      <c r="AC565" s="18" t="n">
        <f aca="false">Assumptions!$B$20*$T$565</f>
        <v>1516136734.2386</v>
      </c>
      <c r="AD565" s="18" t="n">
        <f aca="false">IF($S$565,Assumptions!$B$14*($T$565-Assumptions!$B$13),Assumptions!$B$4)</f>
        <v>418649092.844055</v>
      </c>
      <c r="AE565" s="18" t="n">
        <f aca="false">$U$565+$V$565+$W$565+$X$565+$Y$565+$Z$565+$AA$565+$AB$565+$AC$565+$AD$565</f>
        <v>4000000000</v>
      </c>
      <c r="AF565" s="18" t="n">
        <f aca="false">IF(AND(IF($B$565=1,$U$565&gt;=INDEX($U$527:$U$654,1+$A$565-Assumptions!$B$77),$U$565&gt;INDEX($U$527:$U$654,1+$A$565+Assumptions!$B$77)),IF($C$565=1,$V$565&gt;=INDEX($V$527:$V$654,1+$A$565-Assumptions!$B$78),$V$565&gt;INDEX($V$527:$V$654,1+$A$565+Assumptions!$B$78)),IF($D$565=1,$W$565&gt;=INDEX($W$527:$W$654,1+$A$565-Assumptions!$B$79),$W$565&gt;INDEX($W$527:$W$654,1+$A$565+Assumptions!$B$79)),IF($E$565=1,$X$565&gt;=INDEX($X$527:$X$654,1+$A$565-Assumptions!$B$80),$X$565&gt;INDEX($X$527:$X$654,1+$A$565+Assumptions!$B$80)),IF($F$565=1,$Y$565&gt;=INDEX($Y$527:$Y$654,1+$A$565-Assumptions!$B$81),$Y$565&gt;INDEX($Y$527:$Y$654,1+$A$565+Assumptions!$B$81)),IF($G$565=1,$Z$565&gt;=INDEX($Z$527:$Z$654,1+$A$565-Assumptions!$B$82),$Z$565&gt;INDEX($Z$527:$Z$654,1+$A$565+Assumptions!$B$82)),IF($H$565=1,$AA$565&gt;=INDEX($AA$527:$AA$654,1+$A$565-Assumptions!$B$83),$AA$565&gt;INDEX($AA$527:$AA$654,1+$A$565+Assumptions!$B$83))),1,0)</f>
        <v>0</v>
      </c>
      <c r="AG565" s="16"/>
      <c r="AH565" s="16"/>
      <c r="AI565" s="16"/>
    </row>
    <row r="566" customFormat="false" ht="23.85" hidden="true" customHeight="false" outlineLevel="0" collapsed="false">
      <c r="A566" s="6" t="n">
        <f aca="false">ROW()-ROW($A$527)+Assumptions!$B$4</f>
        <v>39</v>
      </c>
      <c r="B566" s="18" t="n">
        <f aca="false">MOD(QUOTIENT($A$566,Assumptions!$B$77),2)</f>
        <v>0</v>
      </c>
      <c r="C566" s="18" t="n">
        <f aca="false">MOD(QUOTIENT($A$566,Assumptions!$B$78),2)</f>
        <v>1</v>
      </c>
      <c r="D566" s="18" t="n">
        <f aca="false">MOD(QUOTIENT($A$566,Assumptions!$B$79),2)</f>
        <v>0</v>
      </c>
      <c r="E566" s="18" t="n">
        <f aca="false">MOD(QUOTIENT($A$566,Assumptions!$B$80),2)</f>
        <v>0</v>
      </c>
      <c r="F566" s="18" t="n">
        <f aca="false">MOD(QUOTIENT($A$566,Assumptions!$B$81),2)</f>
        <v>1</v>
      </c>
      <c r="G566" s="18" t="n">
        <f aca="false">MOD(QUOTIENT($A$566,Assumptions!$B$82),2)</f>
        <v>1</v>
      </c>
      <c r="H566" s="18" t="n">
        <f aca="false">MOD(QUOTIENT($A$566,Assumptions!$B$83),2)</f>
        <v>1</v>
      </c>
      <c r="I566" s="18" t="n">
        <f aca="false">IF($B$566=1,MIN(Assumptions!$B$67,MAX(Assumptions!$B$4,Assumptions!$B$27-(Assumptions!$B$4))),Assumptions!$B$4)</f>
        <v>0</v>
      </c>
      <c r="J566" s="18" t="n">
        <f aca="false">IF($C$566=1,MIN(Assumptions!$B$66,MAX(Assumptions!$B$4,Assumptions!$B$27-($I$566))),Assumptions!$B$4)</f>
        <v>300000000</v>
      </c>
      <c r="K566" s="18" t="n">
        <f aca="false">IF($D$566=1,MIN(Assumptions!$B$61,MAX(Assumptions!$B$4,Assumptions!$B$27-($I$566+$J$566))),Assumptions!$B$4)</f>
        <v>0</v>
      </c>
      <c r="L566" s="18" t="n">
        <f aca="false">IF($E$566=1,MIN(Assumptions!$B$56,MAX(Assumptions!$B$4,Assumptions!$B$27-($I$566+$J$566+$K$566))),Assumptions!$B$4)</f>
        <v>0</v>
      </c>
      <c r="M566" s="18" t="n">
        <f aca="false">IF($F$566=1,MIN(Assumptions!$B$51,MAX(Assumptions!$B$4,Assumptions!$B$27-($I$566+$J$566+$K$566+$L$566))),Assumptions!$B$4)</f>
        <v>30000000</v>
      </c>
      <c r="N566" s="18" t="n">
        <f aca="false">IF($G$566=1,MIN(Assumptions!$B$46,MAX(Assumptions!$B$4,Assumptions!$B$27-($I$566+$J$566+$K$566+$L$566+$M$566))),Assumptions!$B$4)</f>
        <v>15000000</v>
      </c>
      <c r="O566" s="18" t="n">
        <f aca="false">IF($H$566=1,MIN(Assumptions!$B$41,MAX(Assumptions!$B$4,Assumptions!$B$27-($I$566+$J$566+$K$566+$L$566+$M$566+$N$566))),Assumptions!$B$4)</f>
        <v>5000000</v>
      </c>
      <c r="P566" s="18" t="n">
        <f aca="false">$I$566+$J$566+$K$566+$L$566+$M$566+$N$566+$O$566</f>
        <v>350000000</v>
      </c>
      <c r="Q566" s="18" t="n">
        <f aca="false">MAX(Assumptions!$B$4,Assumptions!$B$27-$P$566)</f>
        <v>3650000000</v>
      </c>
      <c r="R566" s="18" t="n">
        <f aca="false">$J$120+$O$120+Assumptions!$B$20+IF($B$566=0,$D$120,Assumptions!$B$4)+IF($C$566=0,$AI$120,Assumptions!$B$4)+IF($D$566=0,$AF$120,Assumptions!$B$4)+IF($E$566=0,$AC$120,Assumptions!$B$4)+IF($F$566=0,$Z$120,Assumptions!$B$4)+IF($G$566=0,$W$120,Assumptions!$B$4)+IF($H$566=0,$T$120,Assumptions!$B$4)</f>
        <v>14211432.2584705</v>
      </c>
      <c r="S566" s="18" t="n">
        <f aca="false">IF($R$566&gt;Assumptions!$B$4,$Q$566/$R$566&gt;Assumptions!$B$13,FALSE())</f>
        <v>1</v>
      </c>
      <c r="T566" s="18" t="n">
        <f aca="false">IF($S$566,($Q$566+Assumptions!$B$14*Assumptions!$B$13)/($R$566+Assumptions!$B$14),IF($R$566&gt;Assumptions!$B$4,$Q$566/$R$566,Assumptions!$B$4))</f>
        <v>218.562954001065</v>
      </c>
      <c r="U566" s="18" t="n">
        <f aca="false">IF($B$566=1,$I$566,$D$120*$T$566)</f>
        <v>174253264.335802</v>
      </c>
      <c r="V566" s="18" t="n">
        <f aca="false">IF($C$566=1,$J$566,$AI$120*$T$566)</f>
        <v>300000000</v>
      </c>
      <c r="W566" s="18" t="n">
        <f aca="false">IF($D$566=1,$K$566,$AF$120*$T$566)</f>
        <v>378911962.510502</v>
      </c>
      <c r="X566" s="18" t="n">
        <f aca="false">IF($E$566=1,$L$566,$AC$120*$T$566)</f>
        <v>524551089.602556</v>
      </c>
      <c r="Y566" s="18" t="n">
        <f aca="false">IF($F$566=1,$M$566,$Z$120*$T$566)</f>
        <v>30000000</v>
      </c>
      <c r="Z566" s="18" t="n">
        <f aca="false">IF($G$566=1,$N$566,$W$120*$T$566)</f>
        <v>15000000</v>
      </c>
      <c r="AA566" s="18" t="n">
        <f aca="false">IF($H$566=1,$O$566,$T$120*$T$566)</f>
        <v>5000000</v>
      </c>
      <c r="AB566" s="18" t="n">
        <f aca="false">($J$120+$O$120)*$T$566</f>
        <v>61309712.5388928</v>
      </c>
      <c r="AC566" s="18" t="n">
        <f aca="false">Assumptions!$B$20*$T$566</f>
        <v>1967066586.00959</v>
      </c>
      <c r="AD566" s="18" t="n">
        <f aca="false">IF($S$566,Assumptions!$B$14*($T$566-Assumptions!$B$13),Assumptions!$B$4)</f>
        <v>543907385.002662</v>
      </c>
      <c r="AE566" s="18" t="n">
        <f aca="false">$U$566+$V$566+$W$566+$X$566+$Y$566+$Z$566+$AA$566+$AB$566+$AC$566+$AD$566</f>
        <v>4000000000</v>
      </c>
      <c r="AF566" s="18" t="n">
        <f aca="false">IF(AND(IF($B$566=1,$U$566&gt;=INDEX($U$527:$U$654,1+$A$566-Assumptions!$B$77),$U$566&gt;INDEX($U$527:$U$654,1+$A$566+Assumptions!$B$77)),IF($C$566=1,$V$566&gt;=INDEX($V$527:$V$654,1+$A$566-Assumptions!$B$78),$V$566&gt;INDEX($V$527:$V$654,1+$A$566+Assumptions!$B$78)),IF($D$566=1,$W$566&gt;=INDEX($W$527:$W$654,1+$A$566-Assumptions!$B$79),$W$566&gt;INDEX($W$527:$W$654,1+$A$566+Assumptions!$B$79)),IF($E$566=1,$X$566&gt;=INDEX($X$527:$X$654,1+$A$566-Assumptions!$B$80),$X$566&gt;INDEX($X$527:$X$654,1+$A$566+Assumptions!$B$80)),IF($F$566=1,$Y$566&gt;=INDEX($Y$527:$Y$654,1+$A$566-Assumptions!$B$81),$Y$566&gt;INDEX($Y$527:$Y$654,1+$A$566+Assumptions!$B$81)),IF($G$566=1,$Z$566&gt;=INDEX($Z$527:$Z$654,1+$A$566-Assumptions!$B$82),$Z$566&gt;INDEX($Z$527:$Z$654,1+$A$566+Assumptions!$B$82)),IF($H$566=1,$AA$566&gt;=INDEX($AA$527:$AA$654,1+$A$566-Assumptions!$B$83),$AA$566&gt;INDEX($AA$527:$AA$654,1+$A$566+Assumptions!$B$83))),1,0)</f>
        <v>0</v>
      </c>
      <c r="AG566" s="16"/>
      <c r="AH566" s="16"/>
      <c r="AI566" s="16"/>
    </row>
    <row r="567" customFormat="false" ht="23.85" hidden="true" customHeight="false" outlineLevel="0" collapsed="false">
      <c r="A567" s="6" t="n">
        <f aca="false">ROW()-ROW($A$527)+Assumptions!$B$4</f>
        <v>40</v>
      </c>
      <c r="B567" s="18" t="n">
        <f aca="false">MOD(QUOTIENT($A$567,Assumptions!$B$77),2)</f>
        <v>0</v>
      </c>
      <c r="C567" s="18" t="n">
        <f aca="false">MOD(QUOTIENT($A$567,Assumptions!$B$78),2)</f>
        <v>1</v>
      </c>
      <c r="D567" s="18" t="n">
        <f aca="false">MOD(QUOTIENT($A$567,Assumptions!$B$79),2)</f>
        <v>0</v>
      </c>
      <c r="E567" s="18" t="n">
        <f aca="false">MOD(QUOTIENT($A$567,Assumptions!$B$80),2)</f>
        <v>1</v>
      </c>
      <c r="F567" s="18" t="n">
        <f aca="false">MOD(QUOTIENT($A$567,Assumptions!$B$81),2)</f>
        <v>0</v>
      </c>
      <c r="G567" s="18" t="n">
        <f aca="false">MOD(QUOTIENT($A$567,Assumptions!$B$82),2)</f>
        <v>0</v>
      </c>
      <c r="H567" s="18" t="n">
        <f aca="false">MOD(QUOTIENT($A$567,Assumptions!$B$83),2)</f>
        <v>0</v>
      </c>
      <c r="I567" s="18" t="n">
        <f aca="false">IF($B$567=1,MIN(Assumptions!$B$67,MAX(Assumptions!$B$4,Assumptions!$B$27-(Assumptions!$B$4))),Assumptions!$B$4)</f>
        <v>0</v>
      </c>
      <c r="J567" s="18" t="n">
        <f aca="false">IF($C$567=1,MIN(Assumptions!$B$66,MAX(Assumptions!$B$4,Assumptions!$B$27-($I$567))),Assumptions!$B$4)</f>
        <v>300000000</v>
      </c>
      <c r="K567" s="18" t="n">
        <f aca="false">IF($D$567=1,MIN(Assumptions!$B$61,MAX(Assumptions!$B$4,Assumptions!$B$27-($I$567+$J$567))),Assumptions!$B$4)</f>
        <v>0</v>
      </c>
      <c r="L567" s="18" t="n">
        <f aca="false">IF($E$567=1,MIN(Assumptions!$B$56,MAX(Assumptions!$B$4,Assumptions!$B$27-($I$567+$J$567+$K$567))),Assumptions!$B$4)</f>
        <v>60000000</v>
      </c>
      <c r="M567" s="18" t="n">
        <f aca="false">IF($F$567=1,MIN(Assumptions!$B$51,MAX(Assumptions!$B$4,Assumptions!$B$27-($I$567+$J$567+$K$567+$L$567))),Assumptions!$B$4)</f>
        <v>0</v>
      </c>
      <c r="N567" s="18" t="n">
        <f aca="false">IF($G$567=1,MIN(Assumptions!$B$46,MAX(Assumptions!$B$4,Assumptions!$B$27-($I$567+$J$567+$K$567+$L$567+$M$567))),Assumptions!$B$4)</f>
        <v>0</v>
      </c>
      <c r="O567" s="18" t="n">
        <f aca="false">IF($H$567=1,MIN(Assumptions!$B$41,MAX(Assumptions!$B$4,Assumptions!$B$27-($I$567+$J$567+$K$567+$L$567+$M$567+$N$567))),Assumptions!$B$4)</f>
        <v>0</v>
      </c>
      <c r="P567" s="18" t="n">
        <f aca="false">$I$567+$J$567+$K$567+$L$567+$M$567+$N$567+$O$567</f>
        <v>360000000</v>
      </c>
      <c r="Q567" s="18" t="n">
        <f aca="false">MAX(Assumptions!$B$4,Assumptions!$B$27-$P$567)</f>
        <v>3640000000</v>
      </c>
      <c r="R567" s="18" t="n">
        <f aca="false">$J$120+$O$120+Assumptions!$B$20+IF($B$567=0,$D$120,Assumptions!$B$4)+IF($C$567=0,$AI$120,Assumptions!$B$4)+IF($D$567=0,$AF$120,Assumptions!$B$4)+IF($E$567=0,$AC$120,Assumptions!$B$4)+IF($F$567=0,$Z$120,Assumptions!$B$4)+IF($G$567=0,$W$120,Assumptions!$B$4)+IF($H$567=0,$T$120,Assumptions!$B$4)</f>
        <v>24811432.2584705</v>
      </c>
      <c r="S567" s="18" t="n">
        <f aca="false">IF($R$567&gt;Assumptions!$B$4,$Q$567/$R$567&gt;Assumptions!$B$13,FALSE())</f>
        <v>1</v>
      </c>
      <c r="T567" s="18" t="n">
        <f aca="false">IF($S$567,($Q$567+Assumptions!$B$14*Assumptions!$B$13)/($R$567+Assumptions!$B$14),IF($R$567&gt;Assumptions!$B$4,$Q$567/$R$567,Assumptions!$B$4))</f>
        <v>133.369058258389</v>
      </c>
      <c r="U567" s="18" t="n">
        <f aca="false">IF($B$567=1,$I$567,$D$120*$T$567)</f>
        <v>106330891.56913</v>
      </c>
      <c r="V567" s="18" t="n">
        <f aca="false">IF($C$567=1,$J$567,$AI$120*$T$567)</f>
        <v>300000000</v>
      </c>
      <c r="W567" s="18" t="n">
        <f aca="false">IF($D$567=1,$K$567,$AF$120*$T$567)</f>
        <v>231215449.268761</v>
      </c>
      <c r="X567" s="18" t="n">
        <f aca="false">IF($E$567=1,$L$567,$AC$120*$T$567)</f>
        <v>60000000</v>
      </c>
      <c r="Y567" s="18" t="n">
        <f aca="false">IF($F$567=1,$M$567,$Z$120*$T$567)</f>
        <v>400107174.775167</v>
      </c>
      <c r="Z567" s="18" t="n">
        <f aca="false">IF($G$567=1,$N$567,$W$120*$T$567)</f>
        <v>666845291.291946</v>
      </c>
      <c r="AA567" s="18" t="n">
        <f aca="false">IF($H$567=1,$O$567,$T$120*$T$567)</f>
        <v>666845291.291946</v>
      </c>
      <c r="AB567" s="18" t="n">
        <f aca="false">($J$120+$O$120)*$T$567</f>
        <v>37411731.8315749</v>
      </c>
      <c r="AC567" s="18" t="n">
        <f aca="false">Assumptions!$B$20*$T$567</f>
        <v>1200321524.3255</v>
      </c>
      <c r="AD567" s="18" t="n">
        <f aca="false">IF($S$567,Assumptions!$B$14*($T$567-Assumptions!$B$13),Assumptions!$B$4)</f>
        <v>330922645.645973</v>
      </c>
      <c r="AE567" s="18" t="n">
        <f aca="false">$U$567+$V$567+$W$567+$X$567+$Y$567+$Z$567+$AA$567+$AB$567+$AC$567+$AD$567</f>
        <v>4000000000</v>
      </c>
      <c r="AF567" s="18" t="n">
        <f aca="false">IF(AND(IF($B$567=1,$U$567&gt;=INDEX($U$527:$U$654,1+$A$567-Assumptions!$B$77),$U$567&gt;INDEX($U$527:$U$654,1+$A$567+Assumptions!$B$77)),IF($C$567=1,$V$567&gt;=INDEX($V$527:$V$654,1+$A$567-Assumptions!$B$78),$V$567&gt;INDEX($V$527:$V$654,1+$A$567+Assumptions!$B$78)),IF($D$567=1,$W$567&gt;=INDEX($W$527:$W$654,1+$A$567-Assumptions!$B$79),$W$567&gt;INDEX($W$527:$W$654,1+$A$567+Assumptions!$B$79)),IF($E$567=1,$X$567&gt;=INDEX($X$527:$X$654,1+$A$567-Assumptions!$B$80),$X$567&gt;INDEX($X$527:$X$654,1+$A$567+Assumptions!$B$80)),IF($F$567=1,$Y$567&gt;=INDEX($Y$527:$Y$654,1+$A$567-Assumptions!$B$81),$Y$567&gt;INDEX($Y$527:$Y$654,1+$A$567+Assumptions!$B$81)),IF($G$567=1,$Z$567&gt;=INDEX($Z$527:$Z$654,1+$A$567-Assumptions!$B$82),$Z$567&gt;INDEX($Z$527:$Z$654,1+$A$567+Assumptions!$B$82)),IF($H$567=1,$AA$567&gt;=INDEX($AA$527:$AA$654,1+$A$567-Assumptions!$B$83),$AA$567&gt;INDEX($AA$527:$AA$654,1+$A$567+Assumptions!$B$83))),1,0)</f>
        <v>0</v>
      </c>
      <c r="AG567" s="16"/>
      <c r="AH567" s="16"/>
      <c r="AI567" s="16"/>
    </row>
    <row r="568" customFormat="false" ht="23.85" hidden="true" customHeight="false" outlineLevel="0" collapsed="false">
      <c r="A568" s="6" t="n">
        <f aca="false">ROW()-ROW($A$527)+Assumptions!$B$4</f>
        <v>41</v>
      </c>
      <c r="B568" s="18" t="n">
        <f aca="false">MOD(QUOTIENT($A$568,Assumptions!$B$77),2)</f>
        <v>0</v>
      </c>
      <c r="C568" s="18" t="n">
        <f aca="false">MOD(QUOTIENT($A$568,Assumptions!$B$78),2)</f>
        <v>1</v>
      </c>
      <c r="D568" s="18" t="n">
        <f aca="false">MOD(QUOTIENT($A$568,Assumptions!$B$79),2)</f>
        <v>0</v>
      </c>
      <c r="E568" s="18" t="n">
        <f aca="false">MOD(QUOTIENT($A$568,Assumptions!$B$80),2)</f>
        <v>1</v>
      </c>
      <c r="F568" s="18" t="n">
        <f aca="false">MOD(QUOTIENT($A$568,Assumptions!$B$81),2)</f>
        <v>0</v>
      </c>
      <c r="G568" s="18" t="n">
        <f aca="false">MOD(QUOTIENT($A$568,Assumptions!$B$82),2)</f>
        <v>0</v>
      </c>
      <c r="H568" s="18" t="n">
        <f aca="false">MOD(QUOTIENT($A$568,Assumptions!$B$83),2)</f>
        <v>1</v>
      </c>
      <c r="I568" s="18" t="n">
        <f aca="false">IF($B$568=1,MIN(Assumptions!$B$67,MAX(Assumptions!$B$4,Assumptions!$B$27-(Assumptions!$B$4))),Assumptions!$B$4)</f>
        <v>0</v>
      </c>
      <c r="J568" s="18" t="n">
        <f aca="false">IF($C$568=1,MIN(Assumptions!$B$66,MAX(Assumptions!$B$4,Assumptions!$B$27-($I$568))),Assumptions!$B$4)</f>
        <v>300000000</v>
      </c>
      <c r="K568" s="18" t="n">
        <f aca="false">IF($D$568=1,MIN(Assumptions!$B$61,MAX(Assumptions!$B$4,Assumptions!$B$27-($I$568+$J$568))),Assumptions!$B$4)</f>
        <v>0</v>
      </c>
      <c r="L568" s="18" t="n">
        <f aca="false">IF($E$568=1,MIN(Assumptions!$B$56,MAX(Assumptions!$B$4,Assumptions!$B$27-($I$568+$J$568+$K$568))),Assumptions!$B$4)</f>
        <v>60000000</v>
      </c>
      <c r="M568" s="18" t="n">
        <f aca="false">IF($F$568=1,MIN(Assumptions!$B$51,MAX(Assumptions!$B$4,Assumptions!$B$27-($I$568+$J$568+$K$568+$L$568))),Assumptions!$B$4)</f>
        <v>0</v>
      </c>
      <c r="N568" s="18" t="n">
        <f aca="false">IF($G$568=1,MIN(Assumptions!$B$46,MAX(Assumptions!$B$4,Assumptions!$B$27-($I$568+$J$568+$K$568+$L$568+$M$568))),Assumptions!$B$4)</f>
        <v>0</v>
      </c>
      <c r="O568" s="18" t="n">
        <f aca="false">IF($H$568=1,MIN(Assumptions!$B$41,MAX(Assumptions!$B$4,Assumptions!$B$27-($I$568+$J$568+$K$568+$L$568+$M$568+$N$568))),Assumptions!$B$4)</f>
        <v>5000000</v>
      </c>
      <c r="P568" s="18" t="n">
        <f aca="false">$I$568+$J$568+$K$568+$L$568+$M$568+$N$568+$O$568</f>
        <v>365000000</v>
      </c>
      <c r="Q568" s="18" t="n">
        <f aca="false">MAX(Assumptions!$B$4,Assumptions!$B$27-$P$568)</f>
        <v>3635000000</v>
      </c>
      <c r="R568" s="18" t="n">
        <f aca="false">$J$120+$O$120+Assumptions!$B$20+IF($B$568=0,$D$120,Assumptions!$B$4)+IF($C$568=0,$AI$120,Assumptions!$B$4)+IF($D$568=0,$AF$120,Assumptions!$B$4)+IF($E$568=0,$AC$120,Assumptions!$B$4)+IF($F$568=0,$Z$120,Assumptions!$B$4)+IF($G$568=0,$W$120,Assumptions!$B$4)+IF($H$568=0,$T$120,Assumptions!$B$4)</f>
        <v>19811432.2584705</v>
      </c>
      <c r="S568" s="18" t="n">
        <f aca="false">IF($R$568&gt;Assumptions!$B$4,$Q$568/$R$568&gt;Assumptions!$B$13,FALSE())</f>
        <v>1</v>
      </c>
      <c r="T568" s="18" t="n">
        <f aca="false">IF($S$568,($Q$568+Assumptions!$B$14*Assumptions!$B$13)/($R$568+Assumptions!$B$14),IF($R$568&gt;Assumptions!$B$4,$Q$568/$R$568,Assumptions!$B$4))</f>
        <v>163.033011859605</v>
      </c>
      <c r="U568" s="18" t="n">
        <f aca="false">IF($B$568=1,$I$568,$D$120*$T$568)</f>
        <v>129981014.581709</v>
      </c>
      <c r="V568" s="18" t="n">
        <f aca="false">IF($C$568=1,$J$568,$AI$120*$T$568)</f>
        <v>300000000</v>
      </c>
      <c r="W568" s="18" t="n">
        <f aca="false">IF($D$568=1,$K$568,$AF$120*$T$568)</f>
        <v>282642402.780757</v>
      </c>
      <c r="X568" s="18" t="n">
        <f aca="false">IF($E$568=1,$L$568,$AC$120*$T$568)</f>
        <v>60000000</v>
      </c>
      <c r="Y568" s="18" t="n">
        <f aca="false">IF($F$568=1,$M$568,$Z$120*$T$568)</f>
        <v>489099035.578816</v>
      </c>
      <c r="Z568" s="18" t="n">
        <f aca="false">IF($G$568=1,$N$568,$W$120*$T$568)</f>
        <v>815165059.298026</v>
      </c>
      <c r="AA568" s="18" t="n">
        <f aca="false">IF($H$568=1,$O$568,$T$120*$T$568)</f>
        <v>5000000</v>
      </c>
      <c r="AB568" s="18" t="n">
        <f aca="false">($J$120+$O$120)*$T$568</f>
        <v>45732851.3752317</v>
      </c>
      <c r="AC568" s="18" t="n">
        <f aca="false">Assumptions!$B$20*$T$568</f>
        <v>1467297106.73645</v>
      </c>
      <c r="AD568" s="18" t="n">
        <f aca="false">IF($S$568,Assumptions!$B$14*($T$568-Assumptions!$B$13),Assumptions!$B$4)</f>
        <v>405082529.649013</v>
      </c>
      <c r="AE568" s="18" t="n">
        <f aca="false">$U$568+$V$568+$W$568+$X$568+$Y$568+$Z$568+$AA$568+$AB$568+$AC$568+$AD$568</f>
        <v>4000000000</v>
      </c>
      <c r="AF568" s="18" t="n">
        <f aca="false">IF(AND(IF($B$568=1,$U$568&gt;=INDEX($U$527:$U$654,1+$A$568-Assumptions!$B$77),$U$568&gt;INDEX($U$527:$U$654,1+$A$568+Assumptions!$B$77)),IF($C$568=1,$V$568&gt;=INDEX($V$527:$V$654,1+$A$568-Assumptions!$B$78),$V$568&gt;INDEX($V$527:$V$654,1+$A$568+Assumptions!$B$78)),IF($D$568=1,$W$568&gt;=INDEX($W$527:$W$654,1+$A$568-Assumptions!$B$79),$W$568&gt;INDEX($W$527:$W$654,1+$A$568+Assumptions!$B$79)),IF($E$568=1,$X$568&gt;=INDEX($X$527:$X$654,1+$A$568-Assumptions!$B$80),$X$568&gt;INDEX($X$527:$X$654,1+$A$568+Assumptions!$B$80)),IF($F$568=1,$Y$568&gt;=INDEX($Y$527:$Y$654,1+$A$568-Assumptions!$B$81),$Y$568&gt;INDEX($Y$527:$Y$654,1+$A$568+Assumptions!$B$81)),IF($G$568=1,$Z$568&gt;=INDEX($Z$527:$Z$654,1+$A$568-Assumptions!$B$82),$Z$568&gt;INDEX($Z$527:$Z$654,1+$A$568+Assumptions!$B$82)),IF($H$568=1,$AA$568&gt;=INDEX($AA$527:$AA$654,1+$A$568-Assumptions!$B$83),$AA$568&gt;INDEX($AA$527:$AA$654,1+$A$568+Assumptions!$B$83))),1,0)</f>
        <v>0</v>
      </c>
      <c r="AG568" s="16"/>
      <c r="AH568" s="16"/>
      <c r="AI568" s="16"/>
    </row>
    <row r="569" customFormat="false" ht="23.85" hidden="true" customHeight="false" outlineLevel="0" collapsed="false">
      <c r="A569" s="6" t="n">
        <f aca="false">ROW()-ROW($A$527)+Assumptions!$B$4</f>
        <v>42</v>
      </c>
      <c r="B569" s="18" t="n">
        <f aca="false">MOD(QUOTIENT($A$569,Assumptions!$B$77),2)</f>
        <v>0</v>
      </c>
      <c r="C569" s="18" t="n">
        <f aca="false">MOD(QUOTIENT($A$569,Assumptions!$B$78),2)</f>
        <v>1</v>
      </c>
      <c r="D569" s="18" t="n">
        <f aca="false">MOD(QUOTIENT($A$569,Assumptions!$B$79),2)</f>
        <v>0</v>
      </c>
      <c r="E569" s="18" t="n">
        <f aca="false">MOD(QUOTIENT($A$569,Assumptions!$B$80),2)</f>
        <v>1</v>
      </c>
      <c r="F569" s="18" t="n">
        <f aca="false">MOD(QUOTIENT($A$569,Assumptions!$B$81),2)</f>
        <v>0</v>
      </c>
      <c r="G569" s="18" t="n">
        <f aca="false">MOD(QUOTIENT($A$569,Assumptions!$B$82),2)</f>
        <v>1</v>
      </c>
      <c r="H569" s="18" t="n">
        <f aca="false">MOD(QUOTIENT($A$569,Assumptions!$B$83),2)</f>
        <v>0</v>
      </c>
      <c r="I569" s="18" t="n">
        <f aca="false">IF($B$569=1,MIN(Assumptions!$B$67,MAX(Assumptions!$B$4,Assumptions!$B$27-(Assumptions!$B$4))),Assumptions!$B$4)</f>
        <v>0</v>
      </c>
      <c r="J569" s="18" t="n">
        <f aca="false">IF($C$569=1,MIN(Assumptions!$B$66,MAX(Assumptions!$B$4,Assumptions!$B$27-($I$569))),Assumptions!$B$4)</f>
        <v>300000000</v>
      </c>
      <c r="K569" s="18" t="n">
        <f aca="false">IF($D$569=1,MIN(Assumptions!$B$61,MAX(Assumptions!$B$4,Assumptions!$B$27-($I$569+$J$569))),Assumptions!$B$4)</f>
        <v>0</v>
      </c>
      <c r="L569" s="18" t="n">
        <f aca="false">IF($E$569=1,MIN(Assumptions!$B$56,MAX(Assumptions!$B$4,Assumptions!$B$27-($I$569+$J$569+$K$569))),Assumptions!$B$4)</f>
        <v>60000000</v>
      </c>
      <c r="M569" s="18" t="n">
        <f aca="false">IF($F$569=1,MIN(Assumptions!$B$51,MAX(Assumptions!$B$4,Assumptions!$B$27-($I$569+$J$569+$K$569+$L$569))),Assumptions!$B$4)</f>
        <v>0</v>
      </c>
      <c r="N569" s="18" t="n">
        <f aca="false">IF($G$569=1,MIN(Assumptions!$B$46,MAX(Assumptions!$B$4,Assumptions!$B$27-($I$569+$J$569+$K$569+$L$569+$M$569))),Assumptions!$B$4)</f>
        <v>15000000</v>
      </c>
      <c r="O569" s="18" t="n">
        <f aca="false">IF($H$569=1,MIN(Assumptions!$B$41,MAX(Assumptions!$B$4,Assumptions!$B$27-($I$569+$J$569+$K$569+$L$569+$M$569+$N$569))),Assumptions!$B$4)</f>
        <v>0</v>
      </c>
      <c r="P569" s="18" t="n">
        <f aca="false">$I$569+$J$569+$K$569+$L$569+$M$569+$N$569+$O$569</f>
        <v>375000000</v>
      </c>
      <c r="Q569" s="18" t="n">
        <f aca="false">MAX(Assumptions!$B$4,Assumptions!$B$27-$P$569)</f>
        <v>3625000000</v>
      </c>
      <c r="R569" s="18" t="n">
        <f aca="false">$J$120+$O$120+Assumptions!$B$20+IF($B$569=0,$D$120,Assumptions!$B$4)+IF($C$569=0,$AI$120,Assumptions!$B$4)+IF($D$569=0,$AF$120,Assumptions!$B$4)+IF($E$569=0,$AC$120,Assumptions!$B$4)+IF($F$569=0,$Z$120,Assumptions!$B$4)+IF($G$569=0,$W$120,Assumptions!$B$4)+IF($H$569=0,$T$120,Assumptions!$B$4)</f>
        <v>19811432.2584705</v>
      </c>
      <c r="S569" s="18" t="n">
        <f aca="false">IF($R$569&gt;Assumptions!$B$4,$Q$569/$R$569&gt;Assumptions!$B$13,FALSE())</f>
        <v>1</v>
      </c>
      <c r="T569" s="18" t="n">
        <f aca="false">IF($S$569,($Q$569+Assumptions!$B$14*Assumptions!$B$13)/($R$569+Assumptions!$B$14),IF($R$569&gt;Assumptions!$B$4,$Q$569/$R$569,Assumptions!$B$4))</f>
        <v>162.584811139716</v>
      </c>
      <c r="U569" s="18" t="n">
        <f aca="false">IF($B$569=1,$I$569,$D$120*$T$569)</f>
        <v>129623678.459147</v>
      </c>
      <c r="V569" s="18" t="n">
        <f aca="false">IF($C$569=1,$J$569,$AI$120*$T$569)</f>
        <v>300000000</v>
      </c>
      <c r="W569" s="18" t="n">
        <f aca="false">IF($D$569=1,$K$569,$AF$120*$T$569)</f>
        <v>281865378.993043</v>
      </c>
      <c r="X569" s="18" t="n">
        <f aca="false">IF($E$569=1,$L$569,$AC$120*$T$569)</f>
        <v>60000000</v>
      </c>
      <c r="Y569" s="18" t="n">
        <f aca="false">IF($F$569=1,$M$569,$Z$120*$T$569)</f>
        <v>487754433.419149</v>
      </c>
      <c r="Z569" s="18" t="n">
        <f aca="false">IF($G$569=1,$N$569,$W$120*$T$569)</f>
        <v>15000000</v>
      </c>
      <c r="AA569" s="18" t="n">
        <f aca="false">IF($H$569=1,$O$569,$T$120*$T$569)</f>
        <v>812924055.698582</v>
      </c>
      <c r="AB569" s="18" t="n">
        <f aca="false">($J$120+$O$120)*$T$569</f>
        <v>45607125.323341</v>
      </c>
      <c r="AC569" s="18" t="n">
        <f aca="false">Assumptions!$B$20*$T$569</f>
        <v>1463263300.25745</v>
      </c>
      <c r="AD569" s="18" t="n">
        <f aca="false">IF($S$569,Assumptions!$B$14*($T$569-Assumptions!$B$13),Assumptions!$B$4)</f>
        <v>403962027.849291</v>
      </c>
      <c r="AE569" s="18" t="n">
        <f aca="false">$U$569+$V$569+$W$569+$X$569+$Y$569+$Z$569+$AA$569+$AB$569+$AC$569+$AD$569</f>
        <v>4000000000</v>
      </c>
      <c r="AF569" s="18" t="n">
        <f aca="false">IF(AND(IF($B$569=1,$U$569&gt;=INDEX($U$527:$U$654,1+$A$569-Assumptions!$B$77),$U$569&gt;INDEX($U$527:$U$654,1+$A$569+Assumptions!$B$77)),IF($C$569=1,$V$569&gt;=INDEX($V$527:$V$654,1+$A$569-Assumptions!$B$78),$V$569&gt;INDEX($V$527:$V$654,1+$A$569+Assumptions!$B$78)),IF($D$569=1,$W$569&gt;=INDEX($W$527:$W$654,1+$A$569-Assumptions!$B$79),$W$569&gt;INDEX($W$527:$W$654,1+$A$569+Assumptions!$B$79)),IF($E$569=1,$X$569&gt;=INDEX($X$527:$X$654,1+$A$569-Assumptions!$B$80),$X$569&gt;INDEX($X$527:$X$654,1+$A$569+Assumptions!$B$80)),IF($F$569=1,$Y$569&gt;=INDEX($Y$527:$Y$654,1+$A$569-Assumptions!$B$81),$Y$569&gt;INDEX($Y$527:$Y$654,1+$A$569+Assumptions!$B$81)),IF($G$569=1,$Z$569&gt;=INDEX($Z$527:$Z$654,1+$A$569-Assumptions!$B$82),$Z$569&gt;INDEX($Z$527:$Z$654,1+$A$569+Assumptions!$B$82)),IF($H$569=1,$AA$569&gt;=INDEX($AA$527:$AA$654,1+$A$569-Assumptions!$B$83),$AA$569&gt;INDEX($AA$527:$AA$654,1+$A$569+Assumptions!$B$83))),1,0)</f>
        <v>0</v>
      </c>
      <c r="AG569" s="16"/>
      <c r="AH569" s="16"/>
      <c r="AI569" s="16"/>
    </row>
    <row r="570" customFormat="false" ht="23.85" hidden="true" customHeight="false" outlineLevel="0" collapsed="false">
      <c r="A570" s="6" t="n">
        <f aca="false">ROW()-ROW($A$527)+Assumptions!$B$4</f>
        <v>43</v>
      </c>
      <c r="B570" s="18" t="n">
        <f aca="false">MOD(QUOTIENT($A$570,Assumptions!$B$77),2)</f>
        <v>0</v>
      </c>
      <c r="C570" s="18" t="n">
        <f aca="false">MOD(QUOTIENT($A$570,Assumptions!$B$78),2)</f>
        <v>1</v>
      </c>
      <c r="D570" s="18" t="n">
        <f aca="false">MOD(QUOTIENT($A$570,Assumptions!$B$79),2)</f>
        <v>0</v>
      </c>
      <c r="E570" s="18" t="n">
        <f aca="false">MOD(QUOTIENT($A$570,Assumptions!$B$80),2)</f>
        <v>1</v>
      </c>
      <c r="F570" s="18" t="n">
        <f aca="false">MOD(QUOTIENT($A$570,Assumptions!$B$81),2)</f>
        <v>0</v>
      </c>
      <c r="G570" s="18" t="n">
        <f aca="false">MOD(QUOTIENT($A$570,Assumptions!$B$82),2)</f>
        <v>1</v>
      </c>
      <c r="H570" s="18" t="n">
        <f aca="false">MOD(QUOTIENT($A$570,Assumptions!$B$83),2)</f>
        <v>1</v>
      </c>
      <c r="I570" s="18" t="n">
        <f aca="false">IF($B$570=1,MIN(Assumptions!$B$67,MAX(Assumptions!$B$4,Assumptions!$B$27-(Assumptions!$B$4))),Assumptions!$B$4)</f>
        <v>0</v>
      </c>
      <c r="J570" s="18" t="n">
        <f aca="false">IF($C$570=1,MIN(Assumptions!$B$66,MAX(Assumptions!$B$4,Assumptions!$B$27-($I$570))),Assumptions!$B$4)</f>
        <v>300000000</v>
      </c>
      <c r="K570" s="18" t="n">
        <f aca="false">IF($D$570=1,MIN(Assumptions!$B$61,MAX(Assumptions!$B$4,Assumptions!$B$27-($I$570+$J$570))),Assumptions!$B$4)</f>
        <v>0</v>
      </c>
      <c r="L570" s="18" t="n">
        <f aca="false">IF($E$570=1,MIN(Assumptions!$B$56,MAX(Assumptions!$B$4,Assumptions!$B$27-($I$570+$J$570+$K$570))),Assumptions!$B$4)</f>
        <v>60000000</v>
      </c>
      <c r="M570" s="18" t="n">
        <f aca="false">IF($F$570=1,MIN(Assumptions!$B$51,MAX(Assumptions!$B$4,Assumptions!$B$27-($I$570+$J$570+$K$570+$L$570))),Assumptions!$B$4)</f>
        <v>0</v>
      </c>
      <c r="N570" s="18" t="n">
        <f aca="false">IF($G$570=1,MIN(Assumptions!$B$46,MAX(Assumptions!$B$4,Assumptions!$B$27-($I$570+$J$570+$K$570+$L$570+$M$570))),Assumptions!$B$4)</f>
        <v>15000000</v>
      </c>
      <c r="O570" s="18" t="n">
        <f aca="false">IF($H$570=1,MIN(Assumptions!$B$41,MAX(Assumptions!$B$4,Assumptions!$B$27-($I$570+$J$570+$K$570+$L$570+$M$570+$N$570))),Assumptions!$B$4)</f>
        <v>5000000</v>
      </c>
      <c r="P570" s="18" t="n">
        <f aca="false">$I$570+$J$570+$K$570+$L$570+$M$570+$N$570+$O$570</f>
        <v>380000000</v>
      </c>
      <c r="Q570" s="18" t="n">
        <f aca="false">MAX(Assumptions!$B$4,Assumptions!$B$27-$P$570)</f>
        <v>3620000000</v>
      </c>
      <c r="R570" s="18" t="n">
        <f aca="false">$J$120+$O$120+Assumptions!$B$20+IF($B$570=0,$D$120,Assumptions!$B$4)+IF($C$570=0,$AI$120,Assumptions!$B$4)+IF($D$570=0,$AF$120,Assumptions!$B$4)+IF($E$570=0,$AC$120,Assumptions!$B$4)+IF($F$570=0,$Z$120,Assumptions!$B$4)+IF($G$570=0,$W$120,Assumptions!$B$4)+IF($H$570=0,$T$120,Assumptions!$B$4)</f>
        <v>14811432.2584705</v>
      </c>
      <c r="S570" s="18" t="n">
        <f aca="false">IF($R$570&gt;Assumptions!$B$4,$Q$570/$R$570&gt;Assumptions!$B$13,FALSE())</f>
        <v>1</v>
      </c>
      <c r="T570" s="18" t="n">
        <f aca="false">IF($S$570,($Q$570+Assumptions!$B$14*Assumptions!$B$13)/($R$570+Assumptions!$B$14),IF($R$570&gt;Assumptions!$B$4,$Q$570/$R$570,Assumptions!$B$4))</f>
        <v>209.25478296156</v>
      </c>
      <c r="U570" s="18" t="n">
        <f aca="false">IF($B$570=1,$I$570,$D$120*$T$570)</f>
        <v>166832156.783322</v>
      </c>
      <c r="V570" s="18" t="n">
        <f aca="false">IF($C$570=1,$J$570,$AI$120*$T$570)</f>
        <v>300000000</v>
      </c>
      <c r="W570" s="18" t="n">
        <f aca="false">IF($D$570=1,$K$570,$AF$120*$T$570)</f>
        <v>362774839.126157</v>
      </c>
      <c r="X570" s="18" t="n">
        <f aca="false">IF($E$570=1,$L$570,$AC$120*$T$570)</f>
        <v>60000000</v>
      </c>
      <c r="Y570" s="18" t="n">
        <f aca="false">IF($F$570=1,$M$570,$Z$120*$T$570)</f>
        <v>627764348.884681</v>
      </c>
      <c r="Z570" s="18" t="n">
        <f aca="false">IF($G$570=1,$N$570,$W$120*$T$570)</f>
        <v>15000000</v>
      </c>
      <c r="AA570" s="18" t="n">
        <f aca="false">IF($H$570=1,$O$570,$T$120*$T$570)</f>
        <v>5000000</v>
      </c>
      <c r="AB570" s="18" t="n">
        <f aca="false">($J$120+$O$120)*$T$570</f>
        <v>58698651.1478938</v>
      </c>
      <c r="AC570" s="18" t="n">
        <f aca="false">Assumptions!$B$20*$T$570</f>
        <v>1883293046.65404</v>
      </c>
      <c r="AD570" s="18" t="n">
        <f aca="false">IF($S$570,Assumptions!$B$14*($T$570-Assumptions!$B$13),Assumptions!$B$4)</f>
        <v>520636957.403901</v>
      </c>
      <c r="AE570" s="18" t="n">
        <f aca="false">$U$570+$V$570+$W$570+$X$570+$Y$570+$Z$570+$AA$570+$AB$570+$AC$570+$AD$570</f>
        <v>4000000000</v>
      </c>
      <c r="AF570" s="18" t="n">
        <f aca="false">IF(AND(IF($B$570=1,$U$570&gt;=INDEX($U$527:$U$654,1+$A$570-Assumptions!$B$77),$U$570&gt;INDEX($U$527:$U$654,1+$A$570+Assumptions!$B$77)),IF($C$570=1,$V$570&gt;=INDEX($V$527:$V$654,1+$A$570-Assumptions!$B$78),$V$570&gt;INDEX($V$527:$V$654,1+$A$570+Assumptions!$B$78)),IF($D$570=1,$W$570&gt;=INDEX($W$527:$W$654,1+$A$570-Assumptions!$B$79),$W$570&gt;INDEX($W$527:$W$654,1+$A$570+Assumptions!$B$79)),IF($E$570=1,$X$570&gt;=INDEX($X$527:$X$654,1+$A$570-Assumptions!$B$80),$X$570&gt;INDEX($X$527:$X$654,1+$A$570+Assumptions!$B$80)),IF($F$570=1,$Y$570&gt;=INDEX($Y$527:$Y$654,1+$A$570-Assumptions!$B$81),$Y$570&gt;INDEX($Y$527:$Y$654,1+$A$570+Assumptions!$B$81)),IF($G$570=1,$Z$570&gt;=INDEX($Z$527:$Z$654,1+$A$570-Assumptions!$B$82),$Z$570&gt;INDEX($Z$527:$Z$654,1+$A$570+Assumptions!$B$82)),IF($H$570=1,$AA$570&gt;=INDEX($AA$527:$AA$654,1+$A$570-Assumptions!$B$83),$AA$570&gt;INDEX($AA$527:$AA$654,1+$A$570+Assumptions!$B$83))),1,0)</f>
        <v>0</v>
      </c>
      <c r="AG570" s="16"/>
      <c r="AH570" s="16"/>
      <c r="AI570" s="16"/>
    </row>
    <row r="571" customFormat="false" ht="23.85" hidden="true" customHeight="false" outlineLevel="0" collapsed="false">
      <c r="A571" s="6" t="n">
        <f aca="false">ROW()-ROW($A$527)+Assumptions!$B$4</f>
        <v>44</v>
      </c>
      <c r="B571" s="18" t="n">
        <f aca="false">MOD(QUOTIENT($A$571,Assumptions!$B$77),2)</f>
        <v>0</v>
      </c>
      <c r="C571" s="18" t="n">
        <f aca="false">MOD(QUOTIENT($A$571,Assumptions!$B$78),2)</f>
        <v>1</v>
      </c>
      <c r="D571" s="18" t="n">
        <f aca="false">MOD(QUOTIENT($A$571,Assumptions!$B$79),2)</f>
        <v>0</v>
      </c>
      <c r="E571" s="18" t="n">
        <f aca="false">MOD(QUOTIENT($A$571,Assumptions!$B$80),2)</f>
        <v>1</v>
      </c>
      <c r="F571" s="18" t="n">
        <f aca="false">MOD(QUOTIENT($A$571,Assumptions!$B$81),2)</f>
        <v>1</v>
      </c>
      <c r="G571" s="18" t="n">
        <f aca="false">MOD(QUOTIENT($A$571,Assumptions!$B$82),2)</f>
        <v>0</v>
      </c>
      <c r="H571" s="18" t="n">
        <f aca="false">MOD(QUOTIENT($A$571,Assumptions!$B$83),2)</f>
        <v>0</v>
      </c>
      <c r="I571" s="18" t="n">
        <f aca="false">IF($B$571=1,MIN(Assumptions!$B$67,MAX(Assumptions!$B$4,Assumptions!$B$27-(Assumptions!$B$4))),Assumptions!$B$4)</f>
        <v>0</v>
      </c>
      <c r="J571" s="18" t="n">
        <f aca="false">IF($C$571=1,MIN(Assumptions!$B$66,MAX(Assumptions!$B$4,Assumptions!$B$27-($I$571))),Assumptions!$B$4)</f>
        <v>300000000</v>
      </c>
      <c r="K571" s="18" t="n">
        <f aca="false">IF($D$571=1,MIN(Assumptions!$B$61,MAX(Assumptions!$B$4,Assumptions!$B$27-($I$571+$J$571))),Assumptions!$B$4)</f>
        <v>0</v>
      </c>
      <c r="L571" s="18" t="n">
        <f aca="false">IF($E$571=1,MIN(Assumptions!$B$56,MAX(Assumptions!$B$4,Assumptions!$B$27-($I$571+$J$571+$K$571))),Assumptions!$B$4)</f>
        <v>60000000</v>
      </c>
      <c r="M571" s="18" t="n">
        <f aca="false">IF($F$571=1,MIN(Assumptions!$B$51,MAX(Assumptions!$B$4,Assumptions!$B$27-($I$571+$J$571+$K$571+$L$571))),Assumptions!$B$4)</f>
        <v>30000000</v>
      </c>
      <c r="N571" s="18" t="n">
        <f aca="false">IF($G$571=1,MIN(Assumptions!$B$46,MAX(Assumptions!$B$4,Assumptions!$B$27-($I$571+$J$571+$K$571+$L$571+$M$571))),Assumptions!$B$4)</f>
        <v>0</v>
      </c>
      <c r="O571" s="18" t="n">
        <f aca="false">IF($H$571=1,MIN(Assumptions!$B$41,MAX(Assumptions!$B$4,Assumptions!$B$27-($I$571+$J$571+$K$571+$L$571+$M$571+$N$571))),Assumptions!$B$4)</f>
        <v>0</v>
      </c>
      <c r="P571" s="18" t="n">
        <f aca="false">$I$571+$J$571+$K$571+$L$571+$M$571+$N$571+$O$571</f>
        <v>390000000</v>
      </c>
      <c r="Q571" s="18" t="n">
        <f aca="false">MAX(Assumptions!$B$4,Assumptions!$B$27-$P$571)</f>
        <v>3610000000</v>
      </c>
      <c r="R571" s="18" t="n">
        <f aca="false">$J$120+$O$120+Assumptions!$B$20+IF($B$571=0,$D$120,Assumptions!$B$4)+IF($C$571=0,$AI$120,Assumptions!$B$4)+IF($D$571=0,$AF$120,Assumptions!$B$4)+IF($E$571=0,$AC$120,Assumptions!$B$4)+IF($F$571=0,$Z$120,Assumptions!$B$4)+IF($G$571=0,$W$120,Assumptions!$B$4)+IF($H$571=0,$T$120,Assumptions!$B$4)</f>
        <v>21811432.2584705</v>
      </c>
      <c r="S571" s="18" t="n">
        <f aca="false">IF($R$571&gt;Assumptions!$B$4,$Q$571/$R$571&gt;Assumptions!$B$13,FALSE())</f>
        <v>1</v>
      </c>
      <c r="T571" s="18" t="n">
        <f aca="false">IF($S$571,($Q$571+Assumptions!$B$14*Assumptions!$B$13)/($R$571+Assumptions!$B$14),IF($R$571&gt;Assumptions!$B$4,$Q$571/$R$571,Assumptions!$B$4))</f>
        <v>148.592644052937</v>
      </c>
      <c r="U571" s="18" t="n">
        <f aca="false">IF($B$571=1,$I$571,$D$120*$T$571)</f>
        <v>118468170.421901</v>
      </c>
      <c r="V571" s="18" t="n">
        <f aca="false">IF($C$571=1,$J$571,$AI$120*$T$571)</f>
        <v>300000000</v>
      </c>
      <c r="W571" s="18" t="n">
        <f aca="false">IF($D$571=1,$K$571,$AF$120*$T$571)</f>
        <v>257607839.4898</v>
      </c>
      <c r="X571" s="18" t="n">
        <f aca="false">IF($E$571=1,$L$571,$AC$120*$T$571)</f>
        <v>60000000</v>
      </c>
      <c r="Y571" s="18" t="n">
        <f aca="false">IF($F$571=1,$M$571,$Z$120*$T$571)</f>
        <v>30000000</v>
      </c>
      <c r="Z571" s="18" t="n">
        <f aca="false">IF($G$571=1,$N$571,$W$120*$T$571)</f>
        <v>742963220.264686</v>
      </c>
      <c r="AA571" s="18" t="n">
        <f aca="false">IF($H$571=1,$O$571,$T$120*$T$571)</f>
        <v>742963220.264686</v>
      </c>
      <c r="AB571" s="18" t="n">
        <f aca="false">($J$120+$O$120)*$T$571</f>
        <v>41682142.9501507</v>
      </c>
      <c r="AC571" s="18" t="n">
        <f aca="false">Assumptions!$B$20*$T$571</f>
        <v>1337333796.47643</v>
      </c>
      <c r="AD571" s="18" t="n">
        <f aca="false">IF($S$571,Assumptions!$B$14*($T$571-Assumptions!$B$13),Assumptions!$B$4)</f>
        <v>368981610.132343</v>
      </c>
      <c r="AE571" s="18" t="n">
        <f aca="false">$U$571+$V$571+$W$571+$X$571+$Y$571+$Z$571+$AA$571+$AB$571+$AC$571+$AD$571</f>
        <v>4000000000</v>
      </c>
      <c r="AF571" s="18" t="n">
        <f aca="false">IF(AND(IF($B$571=1,$U$571&gt;=INDEX($U$527:$U$654,1+$A$571-Assumptions!$B$77),$U$571&gt;INDEX($U$527:$U$654,1+$A$571+Assumptions!$B$77)),IF($C$571=1,$V$571&gt;=INDEX($V$527:$V$654,1+$A$571-Assumptions!$B$78),$V$571&gt;INDEX($V$527:$V$654,1+$A$571+Assumptions!$B$78)),IF($D$571=1,$W$571&gt;=INDEX($W$527:$W$654,1+$A$571-Assumptions!$B$79),$W$571&gt;INDEX($W$527:$W$654,1+$A$571+Assumptions!$B$79)),IF($E$571=1,$X$571&gt;=INDEX($X$527:$X$654,1+$A$571-Assumptions!$B$80),$X$571&gt;INDEX($X$527:$X$654,1+$A$571+Assumptions!$B$80)),IF($F$571=1,$Y$571&gt;=INDEX($Y$527:$Y$654,1+$A$571-Assumptions!$B$81),$Y$571&gt;INDEX($Y$527:$Y$654,1+$A$571+Assumptions!$B$81)),IF($G$571=1,$Z$571&gt;=INDEX($Z$527:$Z$654,1+$A$571-Assumptions!$B$82),$Z$571&gt;INDEX($Z$527:$Z$654,1+$A$571+Assumptions!$B$82)),IF($H$571=1,$AA$571&gt;=INDEX($AA$527:$AA$654,1+$A$571-Assumptions!$B$83),$AA$571&gt;INDEX($AA$527:$AA$654,1+$A$571+Assumptions!$B$83))),1,0)</f>
        <v>0</v>
      </c>
      <c r="AG571" s="16"/>
      <c r="AH571" s="16"/>
      <c r="AI571" s="16"/>
    </row>
    <row r="572" customFormat="false" ht="23.85" hidden="true" customHeight="false" outlineLevel="0" collapsed="false">
      <c r="A572" s="6" t="n">
        <f aca="false">ROW()-ROW($A$527)+Assumptions!$B$4</f>
        <v>45</v>
      </c>
      <c r="B572" s="18" t="n">
        <f aca="false">MOD(QUOTIENT($A$572,Assumptions!$B$77),2)</f>
        <v>0</v>
      </c>
      <c r="C572" s="18" t="n">
        <f aca="false">MOD(QUOTIENT($A$572,Assumptions!$B$78),2)</f>
        <v>1</v>
      </c>
      <c r="D572" s="18" t="n">
        <f aca="false">MOD(QUOTIENT($A$572,Assumptions!$B$79),2)</f>
        <v>0</v>
      </c>
      <c r="E572" s="18" t="n">
        <f aca="false">MOD(QUOTIENT($A$572,Assumptions!$B$80),2)</f>
        <v>1</v>
      </c>
      <c r="F572" s="18" t="n">
        <f aca="false">MOD(QUOTIENT($A$572,Assumptions!$B$81),2)</f>
        <v>1</v>
      </c>
      <c r="G572" s="18" t="n">
        <f aca="false">MOD(QUOTIENT($A$572,Assumptions!$B$82),2)</f>
        <v>0</v>
      </c>
      <c r="H572" s="18" t="n">
        <f aca="false">MOD(QUOTIENT($A$572,Assumptions!$B$83),2)</f>
        <v>1</v>
      </c>
      <c r="I572" s="18" t="n">
        <f aca="false">IF($B$572=1,MIN(Assumptions!$B$67,MAX(Assumptions!$B$4,Assumptions!$B$27-(Assumptions!$B$4))),Assumptions!$B$4)</f>
        <v>0</v>
      </c>
      <c r="J572" s="18" t="n">
        <f aca="false">IF($C$572=1,MIN(Assumptions!$B$66,MAX(Assumptions!$B$4,Assumptions!$B$27-($I$572))),Assumptions!$B$4)</f>
        <v>300000000</v>
      </c>
      <c r="K572" s="18" t="n">
        <f aca="false">IF($D$572=1,MIN(Assumptions!$B$61,MAX(Assumptions!$B$4,Assumptions!$B$27-($I$572+$J$572))),Assumptions!$B$4)</f>
        <v>0</v>
      </c>
      <c r="L572" s="18" t="n">
        <f aca="false">IF($E$572=1,MIN(Assumptions!$B$56,MAX(Assumptions!$B$4,Assumptions!$B$27-($I$572+$J$572+$K$572))),Assumptions!$B$4)</f>
        <v>60000000</v>
      </c>
      <c r="M572" s="18" t="n">
        <f aca="false">IF($F$572=1,MIN(Assumptions!$B$51,MAX(Assumptions!$B$4,Assumptions!$B$27-($I$572+$J$572+$K$572+$L$572))),Assumptions!$B$4)</f>
        <v>30000000</v>
      </c>
      <c r="N572" s="18" t="n">
        <f aca="false">IF($G$572=1,MIN(Assumptions!$B$46,MAX(Assumptions!$B$4,Assumptions!$B$27-($I$572+$J$572+$K$572+$L$572+$M$572))),Assumptions!$B$4)</f>
        <v>0</v>
      </c>
      <c r="O572" s="18" t="n">
        <f aca="false">IF($H$572=1,MIN(Assumptions!$B$41,MAX(Assumptions!$B$4,Assumptions!$B$27-($I$572+$J$572+$K$572+$L$572+$M$572+$N$572))),Assumptions!$B$4)</f>
        <v>5000000</v>
      </c>
      <c r="P572" s="18" t="n">
        <f aca="false">$I$572+$J$572+$K$572+$L$572+$M$572+$N$572+$O$572</f>
        <v>395000000</v>
      </c>
      <c r="Q572" s="18" t="n">
        <f aca="false">MAX(Assumptions!$B$4,Assumptions!$B$27-$P$572)</f>
        <v>3605000000</v>
      </c>
      <c r="R572" s="18" t="n">
        <f aca="false">$J$120+$O$120+Assumptions!$B$20+IF($B$572=0,$D$120,Assumptions!$B$4)+IF($C$572=0,$AI$120,Assumptions!$B$4)+IF($D$572=0,$AF$120,Assumptions!$B$4)+IF($E$572=0,$AC$120,Assumptions!$B$4)+IF($F$572=0,$Z$120,Assumptions!$B$4)+IF($G$572=0,$W$120,Assumptions!$B$4)+IF($H$572=0,$T$120,Assumptions!$B$4)</f>
        <v>16811432.2584705</v>
      </c>
      <c r="S572" s="18" t="n">
        <f aca="false">IF($R$572&gt;Assumptions!$B$4,$Q$572/$R$572&gt;Assumptions!$B$13,FALSE())</f>
        <v>1</v>
      </c>
      <c r="T572" s="18" t="n">
        <f aca="false">IF($S$572,($Q$572+Assumptions!$B$14*Assumptions!$B$13)/($R$572+Assumptions!$B$14),IF($R$572&gt;Assumptions!$B$4,$Q$572/$R$572,Assumptions!$B$4))</f>
        <v>186.806444582465</v>
      </c>
      <c r="U572" s="18" t="n">
        <f aca="false">IF($B$572=1,$I$572,$D$120*$T$572)</f>
        <v>148934813.386998</v>
      </c>
      <c r="V572" s="18" t="n">
        <f aca="false">IF($C$572=1,$J$572,$AI$120*$T$572)</f>
        <v>300000000</v>
      </c>
      <c r="W572" s="18" t="n">
        <f aca="false">IF($D$572=1,$K$572,$AF$120*$T$572)</f>
        <v>323857246.75924</v>
      </c>
      <c r="X572" s="18" t="n">
        <f aca="false">IF($E$572=1,$L$572,$AC$120*$T$572)</f>
        <v>60000000</v>
      </c>
      <c r="Y572" s="18" t="n">
        <f aca="false">IF($F$572=1,$M$572,$Z$120*$T$572)</f>
        <v>30000000</v>
      </c>
      <c r="Z572" s="18" t="n">
        <f aca="false">IF($G$572=1,$N$572,$W$120*$T$572)</f>
        <v>934032222.912326</v>
      </c>
      <c r="AA572" s="18" t="n">
        <f aca="false">IF($H$572=1,$O$572,$T$120*$T$572)</f>
        <v>5000000</v>
      </c>
      <c r="AB572" s="18" t="n">
        <f aca="false">($J$120+$O$120)*$T$572</f>
        <v>52401604.2430857</v>
      </c>
      <c r="AC572" s="18" t="n">
        <f aca="false">Assumptions!$B$20*$T$572</f>
        <v>1681258001.24219</v>
      </c>
      <c r="AD572" s="18" t="n">
        <f aca="false">IF($S$572,Assumptions!$B$14*($T$572-Assumptions!$B$13),Assumptions!$B$4)</f>
        <v>464516111.456163</v>
      </c>
      <c r="AE572" s="18" t="n">
        <f aca="false">$U$572+$V$572+$W$572+$X$572+$Y$572+$Z$572+$AA$572+$AB$572+$AC$572+$AD$572</f>
        <v>4000000000</v>
      </c>
      <c r="AF572" s="18" t="n">
        <f aca="false">IF(AND(IF($B$572=1,$U$572&gt;=INDEX($U$527:$U$654,1+$A$572-Assumptions!$B$77),$U$572&gt;INDEX($U$527:$U$654,1+$A$572+Assumptions!$B$77)),IF($C$572=1,$V$572&gt;=INDEX($V$527:$V$654,1+$A$572-Assumptions!$B$78),$V$572&gt;INDEX($V$527:$V$654,1+$A$572+Assumptions!$B$78)),IF($D$572=1,$W$572&gt;=INDEX($W$527:$W$654,1+$A$572-Assumptions!$B$79),$W$572&gt;INDEX($W$527:$W$654,1+$A$572+Assumptions!$B$79)),IF($E$572=1,$X$572&gt;=INDEX($X$527:$X$654,1+$A$572-Assumptions!$B$80),$X$572&gt;INDEX($X$527:$X$654,1+$A$572+Assumptions!$B$80)),IF($F$572=1,$Y$572&gt;=INDEX($Y$527:$Y$654,1+$A$572-Assumptions!$B$81),$Y$572&gt;INDEX($Y$527:$Y$654,1+$A$572+Assumptions!$B$81)),IF($G$572=1,$Z$572&gt;=INDEX($Z$527:$Z$654,1+$A$572-Assumptions!$B$82),$Z$572&gt;INDEX($Z$527:$Z$654,1+$A$572+Assumptions!$B$82)),IF($H$572=1,$AA$572&gt;=INDEX($AA$527:$AA$654,1+$A$572-Assumptions!$B$83),$AA$572&gt;INDEX($AA$527:$AA$654,1+$A$572+Assumptions!$B$83))),1,0)</f>
        <v>0</v>
      </c>
      <c r="AG572" s="16"/>
      <c r="AH572" s="16"/>
      <c r="AI572" s="16"/>
    </row>
    <row r="573" customFormat="false" ht="23.85" hidden="true" customHeight="false" outlineLevel="0" collapsed="false">
      <c r="A573" s="6" t="n">
        <f aca="false">ROW()-ROW($A$527)+Assumptions!$B$4</f>
        <v>46</v>
      </c>
      <c r="B573" s="18" t="n">
        <f aca="false">MOD(QUOTIENT($A$573,Assumptions!$B$77),2)</f>
        <v>0</v>
      </c>
      <c r="C573" s="18" t="n">
        <f aca="false">MOD(QUOTIENT($A$573,Assumptions!$B$78),2)</f>
        <v>1</v>
      </c>
      <c r="D573" s="18" t="n">
        <f aca="false">MOD(QUOTIENT($A$573,Assumptions!$B$79),2)</f>
        <v>0</v>
      </c>
      <c r="E573" s="18" t="n">
        <f aca="false">MOD(QUOTIENT($A$573,Assumptions!$B$80),2)</f>
        <v>1</v>
      </c>
      <c r="F573" s="18" t="n">
        <f aca="false">MOD(QUOTIENT($A$573,Assumptions!$B$81),2)</f>
        <v>1</v>
      </c>
      <c r="G573" s="18" t="n">
        <f aca="false">MOD(QUOTIENT($A$573,Assumptions!$B$82),2)</f>
        <v>1</v>
      </c>
      <c r="H573" s="18" t="n">
        <f aca="false">MOD(QUOTIENT($A$573,Assumptions!$B$83),2)</f>
        <v>0</v>
      </c>
      <c r="I573" s="18" t="n">
        <f aca="false">IF($B$573=1,MIN(Assumptions!$B$67,MAX(Assumptions!$B$4,Assumptions!$B$27-(Assumptions!$B$4))),Assumptions!$B$4)</f>
        <v>0</v>
      </c>
      <c r="J573" s="18" t="n">
        <f aca="false">IF($C$573=1,MIN(Assumptions!$B$66,MAX(Assumptions!$B$4,Assumptions!$B$27-($I$573))),Assumptions!$B$4)</f>
        <v>300000000</v>
      </c>
      <c r="K573" s="18" t="n">
        <f aca="false">IF($D$573=1,MIN(Assumptions!$B$61,MAX(Assumptions!$B$4,Assumptions!$B$27-($I$573+$J$573))),Assumptions!$B$4)</f>
        <v>0</v>
      </c>
      <c r="L573" s="18" t="n">
        <f aca="false">IF($E$573=1,MIN(Assumptions!$B$56,MAX(Assumptions!$B$4,Assumptions!$B$27-($I$573+$J$573+$K$573))),Assumptions!$B$4)</f>
        <v>60000000</v>
      </c>
      <c r="M573" s="18" t="n">
        <f aca="false">IF($F$573=1,MIN(Assumptions!$B$51,MAX(Assumptions!$B$4,Assumptions!$B$27-($I$573+$J$573+$K$573+$L$573))),Assumptions!$B$4)</f>
        <v>30000000</v>
      </c>
      <c r="N573" s="18" t="n">
        <f aca="false">IF($G$573=1,MIN(Assumptions!$B$46,MAX(Assumptions!$B$4,Assumptions!$B$27-($I$573+$J$573+$K$573+$L$573+$M$573))),Assumptions!$B$4)</f>
        <v>15000000</v>
      </c>
      <c r="O573" s="18" t="n">
        <f aca="false">IF($H$573=1,MIN(Assumptions!$B$41,MAX(Assumptions!$B$4,Assumptions!$B$27-($I$573+$J$573+$K$573+$L$573+$M$573+$N$573))),Assumptions!$B$4)</f>
        <v>0</v>
      </c>
      <c r="P573" s="18" t="n">
        <f aca="false">$I$573+$J$573+$K$573+$L$573+$M$573+$N$573+$O$573</f>
        <v>405000000</v>
      </c>
      <c r="Q573" s="18" t="n">
        <f aca="false">MAX(Assumptions!$B$4,Assumptions!$B$27-$P$573)</f>
        <v>3595000000</v>
      </c>
      <c r="R573" s="18" t="n">
        <f aca="false">$J$120+$O$120+Assumptions!$B$20+IF($B$573=0,$D$120,Assumptions!$B$4)+IF($C$573=0,$AI$120,Assumptions!$B$4)+IF($D$573=0,$AF$120,Assumptions!$B$4)+IF($E$573=0,$AC$120,Assumptions!$B$4)+IF($F$573=0,$Z$120,Assumptions!$B$4)+IF($G$573=0,$W$120,Assumptions!$B$4)+IF($H$573=0,$T$120,Assumptions!$B$4)</f>
        <v>16811432.2584705</v>
      </c>
      <c r="S573" s="18" t="n">
        <f aca="false">IF($R$573&gt;Assumptions!$B$4,$Q$573/$R$573&gt;Assumptions!$B$13,FALSE())</f>
        <v>1</v>
      </c>
      <c r="T573" s="18" t="n">
        <f aca="false">IF($S$573,($Q$573+Assumptions!$B$14*Assumptions!$B$13)/($R$573+Assumptions!$B$14),IF($R$573&gt;Assumptions!$B$4,$Q$573/$R$573,Assumptions!$B$4))</f>
        <v>186.288616600255</v>
      </c>
      <c r="U573" s="18" t="n">
        <f aca="false">IF($B$573=1,$I$573,$D$120*$T$573)</f>
        <v>148521965.671442</v>
      </c>
      <c r="V573" s="18" t="n">
        <f aca="false">IF($C$573=1,$J$573,$AI$120*$T$573)</f>
        <v>300000000</v>
      </c>
      <c r="W573" s="18" t="n">
        <f aca="false">IF($D$573=1,$K$573,$AF$120*$T$573)</f>
        <v>322959513.57349</v>
      </c>
      <c r="X573" s="18" t="n">
        <f aca="false">IF($E$573=1,$L$573,$AC$120*$T$573)</f>
        <v>60000000</v>
      </c>
      <c r="Y573" s="18" t="n">
        <f aca="false">IF($F$573=1,$M$573,$Z$120*$T$573)</f>
        <v>30000000</v>
      </c>
      <c r="Z573" s="18" t="n">
        <f aca="false">IF($G$573=1,$N$573,$W$120*$T$573)</f>
        <v>15000000</v>
      </c>
      <c r="AA573" s="18" t="n">
        <f aca="false">IF($H$573=1,$O$573,$T$120*$T$573)</f>
        <v>931443083.001273</v>
      </c>
      <c r="AB573" s="18" t="n">
        <f aca="false">($J$120+$O$120)*$T$573</f>
        <v>52256346.8508665</v>
      </c>
      <c r="AC573" s="18" t="n">
        <f aca="false">Assumptions!$B$20*$T$573</f>
        <v>1676597549.40229</v>
      </c>
      <c r="AD573" s="18" t="n">
        <f aca="false">IF($S$573,Assumptions!$B$14*($T$573-Assumptions!$B$13),Assumptions!$B$4)</f>
        <v>463221541.500637</v>
      </c>
      <c r="AE573" s="18" t="n">
        <f aca="false">$U$573+$V$573+$W$573+$X$573+$Y$573+$Z$573+$AA$573+$AB$573+$AC$573+$AD$573</f>
        <v>4000000000</v>
      </c>
      <c r="AF573" s="18" t="n">
        <f aca="false">IF(AND(IF($B$573=1,$U$573&gt;=INDEX($U$527:$U$654,1+$A$573-Assumptions!$B$77),$U$573&gt;INDEX($U$527:$U$654,1+$A$573+Assumptions!$B$77)),IF($C$573=1,$V$573&gt;=INDEX($V$527:$V$654,1+$A$573-Assumptions!$B$78),$V$573&gt;INDEX($V$527:$V$654,1+$A$573+Assumptions!$B$78)),IF($D$573=1,$W$573&gt;=INDEX($W$527:$W$654,1+$A$573-Assumptions!$B$79),$W$573&gt;INDEX($W$527:$W$654,1+$A$573+Assumptions!$B$79)),IF($E$573=1,$X$573&gt;=INDEX($X$527:$X$654,1+$A$573-Assumptions!$B$80),$X$573&gt;INDEX($X$527:$X$654,1+$A$573+Assumptions!$B$80)),IF($F$573=1,$Y$573&gt;=INDEX($Y$527:$Y$654,1+$A$573-Assumptions!$B$81),$Y$573&gt;INDEX($Y$527:$Y$654,1+$A$573+Assumptions!$B$81)),IF($G$573=1,$Z$573&gt;=INDEX($Z$527:$Z$654,1+$A$573-Assumptions!$B$82),$Z$573&gt;INDEX($Z$527:$Z$654,1+$A$573+Assumptions!$B$82)),IF($H$573=1,$AA$573&gt;=INDEX($AA$527:$AA$654,1+$A$573-Assumptions!$B$83),$AA$573&gt;INDEX($AA$527:$AA$654,1+$A$573+Assumptions!$B$83))),1,0)</f>
        <v>0</v>
      </c>
      <c r="AG573" s="16"/>
      <c r="AH573" s="16"/>
      <c r="AI573" s="16"/>
    </row>
    <row r="574" customFormat="false" ht="23.85" hidden="true" customHeight="false" outlineLevel="0" collapsed="false">
      <c r="A574" s="6" t="n">
        <f aca="false">ROW()-ROW($A$527)+Assumptions!$B$4</f>
        <v>47</v>
      </c>
      <c r="B574" s="18" t="n">
        <f aca="false">MOD(QUOTIENT($A$574,Assumptions!$B$77),2)</f>
        <v>0</v>
      </c>
      <c r="C574" s="18" t="n">
        <f aca="false">MOD(QUOTIENT($A$574,Assumptions!$B$78),2)</f>
        <v>1</v>
      </c>
      <c r="D574" s="18" t="n">
        <f aca="false">MOD(QUOTIENT($A$574,Assumptions!$B$79),2)</f>
        <v>0</v>
      </c>
      <c r="E574" s="18" t="n">
        <f aca="false">MOD(QUOTIENT($A$574,Assumptions!$B$80),2)</f>
        <v>1</v>
      </c>
      <c r="F574" s="18" t="n">
        <f aca="false">MOD(QUOTIENT($A$574,Assumptions!$B$81),2)</f>
        <v>1</v>
      </c>
      <c r="G574" s="18" t="n">
        <f aca="false">MOD(QUOTIENT($A$574,Assumptions!$B$82),2)</f>
        <v>1</v>
      </c>
      <c r="H574" s="18" t="n">
        <f aca="false">MOD(QUOTIENT($A$574,Assumptions!$B$83),2)</f>
        <v>1</v>
      </c>
      <c r="I574" s="18" t="n">
        <f aca="false">IF($B$574=1,MIN(Assumptions!$B$67,MAX(Assumptions!$B$4,Assumptions!$B$27-(Assumptions!$B$4))),Assumptions!$B$4)</f>
        <v>0</v>
      </c>
      <c r="J574" s="18" t="n">
        <f aca="false">IF($C$574=1,MIN(Assumptions!$B$66,MAX(Assumptions!$B$4,Assumptions!$B$27-($I$574))),Assumptions!$B$4)</f>
        <v>300000000</v>
      </c>
      <c r="K574" s="18" t="n">
        <f aca="false">IF($D$574=1,MIN(Assumptions!$B$61,MAX(Assumptions!$B$4,Assumptions!$B$27-($I$574+$J$574))),Assumptions!$B$4)</f>
        <v>0</v>
      </c>
      <c r="L574" s="18" t="n">
        <f aca="false">IF($E$574=1,MIN(Assumptions!$B$56,MAX(Assumptions!$B$4,Assumptions!$B$27-($I$574+$J$574+$K$574))),Assumptions!$B$4)</f>
        <v>60000000</v>
      </c>
      <c r="M574" s="18" t="n">
        <f aca="false">IF($F$574=1,MIN(Assumptions!$B$51,MAX(Assumptions!$B$4,Assumptions!$B$27-($I$574+$J$574+$K$574+$L$574))),Assumptions!$B$4)</f>
        <v>30000000</v>
      </c>
      <c r="N574" s="18" t="n">
        <f aca="false">IF($G$574=1,MIN(Assumptions!$B$46,MAX(Assumptions!$B$4,Assumptions!$B$27-($I$574+$J$574+$K$574+$L$574+$M$574))),Assumptions!$B$4)</f>
        <v>15000000</v>
      </c>
      <c r="O574" s="18" t="n">
        <f aca="false">IF($H$574=1,MIN(Assumptions!$B$41,MAX(Assumptions!$B$4,Assumptions!$B$27-($I$574+$J$574+$K$574+$L$574+$M$574+$N$574))),Assumptions!$B$4)</f>
        <v>5000000</v>
      </c>
      <c r="P574" s="18" t="n">
        <f aca="false">$I$574+$J$574+$K$574+$L$574+$M$574+$N$574+$O$574</f>
        <v>410000000</v>
      </c>
      <c r="Q574" s="18" t="n">
        <f aca="false">MAX(Assumptions!$B$4,Assumptions!$B$27-$P$574)</f>
        <v>3590000000</v>
      </c>
      <c r="R574" s="18" t="n">
        <f aca="false">$J$120+$O$120+Assumptions!$B$20+IF($B$574=0,$D$120,Assumptions!$B$4)+IF($C$574=0,$AI$120,Assumptions!$B$4)+IF($D$574=0,$AF$120,Assumptions!$B$4)+IF($E$574=0,$AC$120,Assumptions!$B$4)+IF($F$574=0,$Z$120,Assumptions!$B$4)+IF($G$574=0,$W$120,Assumptions!$B$4)+IF($H$574=0,$T$120,Assumptions!$B$4)</f>
        <v>11811432.2584705</v>
      </c>
      <c r="S574" s="18" t="n">
        <f aca="false">IF($R$574&gt;Assumptions!$B$4,$Q$574/$R$574&gt;Assumptions!$B$13,FALSE())</f>
        <v>1</v>
      </c>
      <c r="T574" s="18" t="n">
        <f aca="false">IF($S$574,($Q$574+Assumptions!$B$14*Assumptions!$B$13)/($R$574+Assumptions!$B$14),IF($R$574&gt;Assumptions!$B$4,$Q$574/$R$574,Assumptions!$B$4))</f>
        <v>251.023093644154</v>
      </c>
      <c r="U574" s="18" t="n">
        <f aca="false">IF($B$574=1,$I$574,$D$120*$T$574)</f>
        <v>200132697.195117</v>
      </c>
      <c r="V574" s="18" t="n">
        <f aca="false">IF($C$574=1,$J$574,$AI$120*$T$574)</f>
        <v>300000000</v>
      </c>
      <c r="W574" s="18" t="n">
        <f aca="false">IF($D$574=1,$K$574,$AF$120*$T$574)</f>
        <v>435186527.757583</v>
      </c>
      <c r="X574" s="18" t="n">
        <f aca="false">IF($E$574=1,$L$574,$AC$120*$T$574)</f>
        <v>60000000</v>
      </c>
      <c r="Y574" s="18" t="n">
        <f aca="false">IF($F$574=1,$M$574,$Z$120*$T$574)</f>
        <v>30000000</v>
      </c>
      <c r="Z574" s="18" t="n">
        <f aca="false">IF($G$574=1,$N$574,$W$120*$T$574)</f>
        <v>15000000</v>
      </c>
      <c r="AA574" s="18" t="n">
        <f aca="false">IF($H$574=1,$O$574,$T$120*$T$574)</f>
        <v>5000000</v>
      </c>
      <c r="AB574" s="18" t="n">
        <f aca="false">($J$120+$O$120)*$T$574</f>
        <v>70415198.139533</v>
      </c>
      <c r="AC574" s="18" t="n">
        <f aca="false">Assumptions!$B$20*$T$574</f>
        <v>2259207842.79738</v>
      </c>
      <c r="AD574" s="18" t="n">
        <f aca="false">IF($S$574,Assumptions!$B$14*($T$574-Assumptions!$B$13),Assumptions!$B$4)</f>
        <v>625057734.110384</v>
      </c>
      <c r="AE574" s="18" t="n">
        <f aca="false">$U$574+$V$574+$W$574+$X$574+$Y$574+$Z$574+$AA$574+$AB$574+$AC$574+$AD$574</f>
        <v>4000000000</v>
      </c>
      <c r="AF574" s="18" t="n">
        <f aca="false">IF(AND(IF($B$574=1,$U$574&gt;=INDEX($U$527:$U$654,1+$A$574-Assumptions!$B$77),$U$574&gt;INDEX($U$527:$U$654,1+$A$574+Assumptions!$B$77)),IF($C$574=1,$V$574&gt;=INDEX($V$527:$V$654,1+$A$574-Assumptions!$B$78),$V$574&gt;INDEX($V$527:$V$654,1+$A$574+Assumptions!$B$78)),IF($D$574=1,$W$574&gt;=INDEX($W$527:$W$654,1+$A$574-Assumptions!$B$79),$W$574&gt;INDEX($W$527:$W$654,1+$A$574+Assumptions!$B$79)),IF($E$574=1,$X$574&gt;=INDEX($X$527:$X$654,1+$A$574-Assumptions!$B$80),$X$574&gt;INDEX($X$527:$X$654,1+$A$574+Assumptions!$B$80)),IF($F$574=1,$Y$574&gt;=INDEX($Y$527:$Y$654,1+$A$574-Assumptions!$B$81),$Y$574&gt;INDEX($Y$527:$Y$654,1+$A$574+Assumptions!$B$81)),IF($G$574=1,$Z$574&gt;=INDEX($Z$527:$Z$654,1+$A$574-Assumptions!$B$82),$Z$574&gt;INDEX($Z$527:$Z$654,1+$A$574+Assumptions!$B$82)),IF($H$574=1,$AA$574&gt;=INDEX($AA$527:$AA$654,1+$A$574-Assumptions!$B$83),$AA$574&gt;INDEX($AA$527:$AA$654,1+$A$574+Assumptions!$B$83))),1,0)</f>
        <v>0</v>
      </c>
      <c r="AG574" s="16"/>
      <c r="AH574" s="16"/>
      <c r="AI574" s="16"/>
    </row>
    <row r="575" customFormat="false" ht="23.85" hidden="true" customHeight="false" outlineLevel="0" collapsed="false">
      <c r="A575" s="6" t="n">
        <f aca="false">ROW()-ROW($A$527)+Assumptions!$B$4</f>
        <v>48</v>
      </c>
      <c r="B575" s="18" t="n">
        <f aca="false">MOD(QUOTIENT($A$575,Assumptions!$B$77),2)</f>
        <v>0</v>
      </c>
      <c r="C575" s="18" t="n">
        <f aca="false">MOD(QUOTIENT($A$575,Assumptions!$B$78),2)</f>
        <v>1</v>
      </c>
      <c r="D575" s="18" t="n">
        <f aca="false">MOD(QUOTIENT($A$575,Assumptions!$B$79),2)</f>
        <v>1</v>
      </c>
      <c r="E575" s="18" t="n">
        <f aca="false">MOD(QUOTIENT($A$575,Assumptions!$B$80),2)</f>
        <v>0</v>
      </c>
      <c r="F575" s="18" t="n">
        <f aca="false">MOD(QUOTIENT($A$575,Assumptions!$B$81),2)</f>
        <v>0</v>
      </c>
      <c r="G575" s="18" t="n">
        <f aca="false">MOD(QUOTIENT($A$575,Assumptions!$B$82),2)</f>
        <v>0</v>
      </c>
      <c r="H575" s="18" t="n">
        <f aca="false">MOD(QUOTIENT($A$575,Assumptions!$B$83),2)</f>
        <v>0</v>
      </c>
      <c r="I575" s="18" t="n">
        <f aca="false">IF($B$575=1,MIN(Assumptions!$B$67,MAX(Assumptions!$B$4,Assumptions!$B$27-(Assumptions!$B$4))),Assumptions!$B$4)</f>
        <v>0</v>
      </c>
      <c r="J575" s="18" t="n">
        <f aca="false">IF($C$575=1,MIN(Assumptions!$B$66,MAX(Assumptions!$B$4,Assumptions!$B$27-($I$575))),Assumptions!$B$4)</f>
        <v>300000000</v>
      </c>
      <c r="K575" s="18" t="n">
        <f aca="false">IF($D$575=1,MIN(Assumptions!$B$61,MAX(Assumptions!$B$4,Assumptions!$B$27-($I$575+$J$575))),Assumptions!$B$4)</f>
        <v>100000000</v>
      </c>
      <c r="L575" s="18" t="n">
        <f aca="false">IF($E$575=1,MIN(Assumptions!$B$56,MAX(Assumptions!$B$4,Assumptions!$B$27-($I$575+$J$575+$K$575))),Assumptions!$B$4)</f>
        <v>0</v>
      </c>
      <c r="M575" s="18" t="n">
        <f aca="false">IF($F$575=1,MIN(Assumptions!$B$51,MAX(Assumptions!$B$4,Assumptions!$B$27-($I$575+$J$575+$K$575+$L$575))),Assumptions!$B$4)</f>
        <v>0</v>
      </c>
      <c r="N575" s="18" t="n">
        <f aca="false">IF($G$575=1,MIN(Assumptions!$B$46,MAX(Assumptions!$B$4,Assumptions!$B$27-($I$575+$J$575+$K$575+$L$575+$M$575))),Assumptions!$B$4)</f>
        <v>0</v>
      </c>
      <c r="O575" s="18" t="n">
        <f aca="false">IF($H$575=1,MIN(Assumptions!$B$41,MAX(Assumptions!$B$4,Assumptions!$B$27-($I$575+$J$575+$K$575+$L$575+$M$575+$N$575))),Assumptions!$B$4)</f>
        <v>0</v>
      </c>
      <c r="P575" s="18" t="n">
        <f aca="false">$I$575+$J$575+$K$575+$L$575+$M$575+$N$575+$O$575</f>
        <v>400000000</v>
      </c>
      <c r="Q575" s="18" t="n">
        <f aca="false">MAX(Assumptions!$B$4,Assumptions!$B$27-$P$575)</f>
        <v>3600000000</v>
      </c>
      <c r="R575" s="18" t="n">
        <f aca="false">$J$120+$O$120+Assumptions!$B$20+IF($B$575=0,$D$120,Assumptions!$B$4)+IF($C$575=0,$AI$120,Assumptions!$B$4)+IF($D$575=0,$AF$120,Assumptions!$B$4)+IF($E$575=0,$AC$120,Assumptions!$B$4)+IF($F$575=0,$Z$120,Assumptions!$B$4)+IF($G$575=0,$W$120,Assumptions!$B$4)+IF($H$575=0,$T$120,Assumptions!$B$4)</f>
        <v>25477780.8981917</v>
      </c>
      <c r="S575" s="18" t="n">
        <f aca="false">IF($R$575&gt;Assumptions!$B$4,$Q$575/$R$575&gt;Assumptions!$B$13,FALSE())</f>
        <v>1</v>
      </c>
      <c r="T575" s="18" t="n">
        <f aca="false">IF($S$575,($Q$575+Assumptions!$B$14*Assumptions!$B$13)/($R$575+Assumptions!$B$14),IF($R$575&gt;Assumptions!$B$4,$Q$575/$R$575,Assumptions!$B$4))</f>
        <v>128.762892707936</v>
      </c>
      <c r="U575" s="18" t="n">
        <f aca="false">IF($B$575=1,$I$575,$D$120*$T$575)</f>
        <v>102658542.85429</v>
      </c>
      <c r="V575" s="18" t="n">
        <f aca="false">IF($C$575=1,$J$575,$AI$120*$T$575)</f>
        <v>300000000</v>
      </c>
      <c r="W575" s="18" t="n">
        <f aca="false">IF($D$575=1,$K$575,$AF$120*$T$575)</f>
        <v>100000000</v>
      </c>
      <c r="X575" s="18" t="n">
        <f aca="false">IF($E$575=1,$L$575,$AC$120*$T$575)</f>
        <v>309030942.499047</v>
      </c>
      <c r="Y575" s="18" t="n">
        <f aca="false">IF($F$575=1,$M$575,$Z$120*$T$575)</f>
        <v>386288678.123808</v>
      </c>
      <c r="Z575" s="18" t="n">
        <f aca="false">IF($G$575=1,$N$575,$W$120*$T$575)</f>
        <v>643814463.539681</v>
      </c>
      <c r="AA575" s="18" t="n">
        <f aca="false">IF($H$575=1,$O$575,$T$120*$T$575)</f>
        <v>643814463.539681</v>
      </c>
      <c r="AB575" s="18" t="n">
        <f aca="false">($J$120+$O$120)*$T$575</f>
        <v>36119643.3022286</v>
      </c>
      <c r="AC575" s="18" t="n">
        <f aca="false">Assumptions!$B$20*$T$575</f>
        <v>1158866034.37143</v>
      </c>
      <c r="AD575" s="18" t="n">
        <f aca="false">IF($S$575,Assumptions!$B$14*($T$575-Assumptions!$B$13),Assumptions!$B$4)</f>
        <v>319407231.76984</v>
      </c>
      <c r="AE575" s="18" t="n">
        <f aca="false">$U$575+$V$575+$W$575+$X$575+$Y$575+$Z$575+$AA$575+$AB$575+$AC$575+$AD$575</f>
        <v>4000000000</v>
      </c>
      <c r="AF575" s="18" t="n">
        <f aca="false">IF(AND(IF($B$575=1,$U$575&gt;=INDEX($U$527:$U$654,1+$A$575-Assumptions!$B$77),$U$575&gt;INDEX($U$527:$U$654,1+$A$575+Assumptions!$B$77)),IF($C$575=1,$V$575&gt;=INDEX($V$527:$V$654,1+$A$575-Assumptions!$B$78),$V$575&gt;INDEX($V$527:$V$654,1+$A$575+Assumptions!$B$78)),IF($D$575=1,$W$575&gt;=INDEX($W$527:$W$654,1+$A$575-Assumptions!$B$79),$W$575&gt;INDEX($W$527:$W$654,1+$A$575+Assumptions!$B$79)),IF($E$575=1,$X$575&gt;=INDEX($X$527:$X$654,1+$A$575-Assumptions!$B$80),$X$575&gt;INDEX($X$527:$X$654,1+$A$575+Assumptions!$B$80)),IF($F$575=1,$Y$575&gt;=INDEX($Y$527:$Y$654,1+$A$575-Assumptions!$B$81),$Y$575&gt;INDEX($Y$527:$Y$654,1+$A$575+Assumptions!$B$81)),IF($G$575=1,$Z$575&gt;=INDEX($Z$527:$Z$654,1+$A$575-Assumptions!$B$82),$Z$575&gt;INDEX($Z$527:$Z$654,1+$A$575+Assumptions!$B$82)),IF($H$575=1,$AA$575&gt;=INDEX($AA$527:$AA$654,1+$A$575-Assumptions!$B$83),$AA$575&gt;INDEX($AA$527:$AA$654,1+$A$575+Assumptions!$B$83))),1,0)</f>
        <v>0</v>
      </c>
      <c r="AG575" s="16"/>
      <c r="AH575" s="16"/>
      <c r="AI575" s="16"/>
    </row>
    <row r="576" customFormat="false" ht="23.85" hidden="true" customHeight="false" outlineLevel="0" collapsed="false">
      <c r="A576" s="6" t="n">
        <f aca="false">ROW()-ROW($A$527)+Assumptions!$B$4</f>
        <v>49</v>
      </c>
      <c r="B576" s="18" t="n">
        <f aca="false">MOD(QUOTIENT($A$576,Assumptions!$B$77),2)</f>
        <v>0</v>
      </c>
      <c r="C576" s="18" t="n">
        <f aca="false">MOD(QUOTIENT($A$576,Assumptions!$B$78),2)</f>
        <v>1</v>
      </c>
      <c r="D576" s="18" t="n">
        <f aca="false">MOD(QUOTIENT($A$576,Assumptions!$B$79),2)</f>
        <v>1</v>
      </c>
      <c r="E576" s="18" t="n">
        <f aca="false">MOD(QUOTIENT($A$576,Assumptions!$B$80),2)</f>
        <v>0</v>
      </c>
      <c r="F576" s="18" t="n">
        <f aca="false">MOD(QUOTIENT($A$576,Assumptions!$B$81),2)</f>
        <v>0</v>
      </c>
      <c r="G576" s="18" t="n">
        <f aca="false">MOD(QUOTIENT($A$576,Assumptions!$B$82),2)</f>
        <v>0</v>
      </c>
      <c r="H576" s="18" t="n">
        <f aca="false">MOD(QUOTIENT($A$576,Assumptions!$B$83),2)</f>
        <v>1</v>
      </c>
      <c r="I576" s="18" t="n">
        <f aca="false">IF($B$576=1,MIN(Assumptions!$B$67,MAX(Assumptions!$B$4,Assumptions!$B$27-(Assumptions!$B$4))),Assumptions!$B$4)</f>
        <v>0</v>
      </c>
      <c r="J576" s="18" t="n">
        <f aca="false">IF($C$576=1,MIN(Assumptions!$B$66,MAX(Assumptions!$B$4,Assumptions!$B$27-($I$576))),Assumptions!$B$4)</f>
        <v>300000000</v>
      </c>
      <c r="K576" s="18" t="n">
        <f aca="false">IF($D$576=1,MIN(Assumptions!$B$61,MAX(Assumptions!$B$4,Assumptions!$B$27-($I$576+$J$576))),Assumptions!$B$4)</f>
        <v>100000000</v>
      </c>
      <c r="L576" s="18" t="n">
        <f aca="false">IF($E$576=1,MIN(Assumptions!$B$56,MAX(Assumptions!$B$4,Assumptions!$B$27-($I$576+$J$576+$K$576))),Assumptions!$B$4)</f>
        <v>0</v>
      </c>
      <c r="M576" s="18" t="n">
        <f aca="false">IF($F$576=1,MIN(Assumptions!$B$51,MAX(Assumptions!$B$4,Assumptions!$B$27-($I$576+$J$576+$K$576+$L$576))),Assumptions!$B$4)</f>
        <v>0</v>
      </c>
      <c r="N576" s="18" t="n">
        <f aca="false">IF($G$576=1,MIN(Assumptions!$B$46,MAX(Assumptions!$B$4,Assumptions!$B$27-($I$576+$J$576+$K$576+$L$576+$M$576))),Assumptions!$B$4)</f>
        <v>0</v>
      </c>
      <c r="O576" s="18" t="n">
        <f aca="false">IF($H$576=1,MIN(Assumptions!$B$41,MAX(Assumptions!$B$4,Assumptions!$B$27-($I$576+$J$576+$K$576+$L$576+$M$576+$N$576))),Assumptions!$B$4)</f>
        <v>5000000</v>
      </c>
      <c r="P576" s="18" t="n">
        <f aca="false">$I$576+$J$576+$K$576+$L$576+$M$576+$N$576+$O$576</f>
        <v>405000000</v>
      </c>
      <c r="Q576" s="18" t="n">
        <f aca="false">MAX(Assumptions!$B$4,Assumptions!$B$27-$P$576)</f>
        <v>3595000000</v>
      </c>
      <c r="R576" s="18" t="n">
        <f aca="false">$J$120+$O$120+Assumptions!$B$20+IF($B$576=0,$D$120,Assumptions!$B$4)+IF($C$576=0,$AI$120,Assumptions!$B$4)+IF($D$576=0,$AF$120,Assumptions!$B$4)+IF($E$576=0,$AC$120,Assumptions!$B$4)+IF($F$576=0,$Z$120,Assumptions!$B$4)+IF($G$576=0,$W$120,Assumptions!$B$4)+IF($H$576=0,$T$120,Assumptions!$B$4)</f>
        <v>20477780.8981917</v>
      </c>
      <c r="S576" s="18" t="n">
        <f aca="false">IF($R$576&gt;Assumptions!$B$4,$Q$576/$R$576&gt;Assumptions!$B$13,FALSE())</f>
        <v>1</v>
      </c>
      <c r="T576" s="18" t="n">
        <f aca="false">IF($S$576,($Q$576+Assumptions!$B$14*Assumptions!$B$13)/($R$576+Assumptions!$B$14),IF($R$576&gt;Assumptions!$B$4,$Q$576/$R$576,Assumptions!$B$4))</f>
        <v>156.564292084582</v>
      </c>
      <c r="U576" s="18" t="n">
        <f aca="false">IF($B$576=1,$I$576,$D$120*$T$576)</f>
        <v>124823710.856458</v>
      </c>
      <c r="V576" s="18" t="n">
        <f aca="false">IF($C$576=1,$J$576,$AI$120*$T$576)</f>
        <v>300000000</v>
      </c>
      <c r="W576" s="18" t="n">
        <f aca="false">IF($D$576=1,$K$576,$AF$120*$T$576)</f>
        <v>100000000</v>
      </c>
      <c r="X576" s="18" t="n">
        <f aca="false">IF($E$576=1,$L$576,$AC$120*$T$576)</f>
        <v>375754301.002996</v>
      </c>
      <c r="Y576" s="18" t="n">
        <f aca="false">IF($F$576=1,$M$576,$Z$120*$T$576)</f>
        <v>469692876.253745</v>
      </c>
      <c r="Z576" s="18" t="n">
        <f aca="false">IF($G$576=1,$N$576,$W$120*$T$576)</f>
        <v>782821460.422908</v>
      </c>
      <c r="AA576" s="18" t="n">
        <f aca="false">IF($H$576=1,$O$576,$T$120*$T$576)</f>
        <v>5000000</v>
      </c>
      <c r="AB576" s="18" t="n">
        <f aca="false">($J$120+$O$120)*$T$576</f>
        <v>43918292.4912068</v>
      </c>
      <c r="AC576" s="18" t="n">
        <f aca="false">Assumptions!$B$20*$T$576</f>
        <v>1409078628.76123</v>
      </c>
      <c r="AD576" s="18" t="n">
        <f aca="false">IF($S$576,Assumptions!$B$14*($T$576-Assumptions!$B$13),Assumptions!$B$4)</f>
        <v>388910730.211454</v>
      </c>
      <c r="AE576" s="18" t="n">
        <f aca="false">$U$576+$V$576+$W$576+$X$576+$Y$576+$Z$576+$AA$576+$AB$576+$AC$576+$AD$576</f>
        <v>4000000000</v>
      </c>
      <c r="AF576" s="18" t="n">
        <f aca="false">IF(AND(IF($B$576=1,$U$576&gt;=INDEX($U$527:$U$654,1+$A$576-Assumptions!$B$77),$U$576&gt;INDEX($U$527:$U$654,1+$A$576+Assumptions!$B$77)),IF($C$576=1,$V$576&gt;=INDEX($V$527:$V$654,1+$A$576-Assumptions!$B$78),$V$576&gt;INDEX($V$527:$V$654,1+$A$576+Assumptions!$B$78)),IF($D$576=1,$W$576&gt;=INDEX($W$527:$W$654,1+$A$576-Assumptions!$B$79),$W$576&gt;INDEX($W$527:$W$654,1+$A$576+Assumptions!$B$79)),IF($E$576=1,$X$576&gt;=INDEX($X$527:$X$654,1+$A$576-Assumptions!$B$80),$X$576&gt;INDEX($X$527:$X$654,1+$A$576+Assumptions!$B$80)),IF($F$576=1,$Y$576&gt;=INDEX($Y$527:$Y$654,1+$A$576-Assumptions!$B$81),$Y$576&gt;INDEX($Y$527:$Y$654,1+$A$576+Assumptions!$B$81)),IF($G$576=1,$Z$576&gt;=INDEX($Z$527:$Z$654,1+$A$576-Assumptions!$B$82),$Z$576&gt;INDEX($Z$527:$Z$654,1+$A$576+Assumptions!$B$82)),IF($H$576=1,$AA$576&gt;=INDEX($AA$527:$AA$654,1+$A$576-Assumptions!$B$83),$AA$576&gt;INDEX($AA$527:$AA$654,1+$A$576+Assumptions!$B$83))),1,0)</f>
        <v>0</v>
      </c>
      <c r="AG576" s="16"/>
      <c r="AH576" s="16"/>
      <c r="AI576" s="16"/>
    </row>
    <row r="577" customFormat="false" ht="23.85" hidden="true" customHeight="false" outlineLevel="0" collapsed="false">
      <c r="A577" s="6" t="n">
        <f aca="false">ROW()-ROW($A$527)+Assumptions!$B$4</f>
        <v>50</v>
      </c>
      <c r="B577" s="18" t="n">
        <f aca="false">MOD(QUOTIENT($A$577,Assumptions!$B$77),2)</f>
        <v>0</v>
      </c>
      <c r="C577" s="18" t="n">
        <f aca="false">MOD(QUOTIENT($A$577,Assumptions!$B$78),2)</f>
        <v>1</v>
      </c>
      <c r="D577" s="18" t="n">
        <f aca="false">MOD(QUOTIENT($A$577,Assumptions!$B$79),2)</f>
        <v>1</v>
      </c>
      <c r="E577" s="18" t="n">
        <f aca="false">MOD(QUOTIENT($A$577,Assumptions!$B$80),2)</f>
        <v>0</v>
      </c>
      <c r="F577" s="18" t="n">
        <f aca="false">MOD(QUOTIENT($A$577,Assumptions!$B$81),2)</f>
        <v>0</v>
      </c>
      <c r="G577" s="18" t="n">
        <f aca="false">MOD(QUOTIENT($A$577,Assumptions!$B$82),2)</f>
        <v>1</v>
      </c>
      <c r="H577" s="18" t="n">
        <f aca="false">MOD(QUOTIENT($A$577,Assumptions!$B$83),2)</f>
        <v>0</v>
      </c>
      <c r="I577" s="18" t="n">
        <f aca="false">IF($B$577=1,MIN(Assumptions!$B$67,MAX(Assumptions!$B$4,Assumptions!$B$27-(Assumptions!$B$4))),Assumptions!$B$4)</f>
        <v>0</v>
      </c>
      <c r="J577" s="18" t="n">
        <f aca="false">IF($C$577=1,MIN(Assumptions!$B$66,MAX(Assumptions!$B$4,Assumptions!$B$27-($I$577))),Assumptions!$B$4)</f>
        <v>300000000</v>
      </c>
      <c r="K577" s="18" t="n">
        <f aca="false">IF($D$577=1,MIN(Assumptions!$B$61,MAX(Assumptions!$B$4,Assumptions!$B$27-($I$577+$J$577))),Assumptions!$B$4)</f>
        <v>100000000</v>
      </c>
      <c r="L577" s="18" t="n">
        <f aca="false">IF($E$577=1,MIN(Assumptions!$B$56,MAX(Assumptions!$B$4,Assumptions!$B$27-($I$577+$J$577+$K$577))),Assumptions!$B$4)</f>
        <v>0</v>
      </c>
      <c r="M577" s="18" t="n">
        <f aca="false">IF($F$577=1,MIN(Assumptions!$B$51,MAX(Assumptions!$B$4,Assumptions!$B$27-($I$577+$J$577+$K$577+$L$577))),Assumptions!$B$4)</f>
        <v>0</v>
      </c>
      <c r="N577" s="18" t="n">
        <f aca="false">IF($G$577=1,MIN(Assumptions!$B$46,MAX(Assumptions!$B$4,Assumptions!$B$27-($I$577+$J$577+$K$577+$L$577+$M$577))),Assumptions!$B$4)</f>
        <v>15000000</v>
      </c>
      <c r="O577" s="18" t="n">
        <f aca="false">IF($H$577=1,MIN(Assumptions!$B$41,MAX(Assumptions!$B$4,Assumptions!$B$27-($I$577+$J$577+$K$577+$L$577+$M$577+$N$577))),Assumptions!$B$4)</f>
        <v>0</v>
      </c>
      <c r="P577" s="18" t="n">
        <f aca="false">$I$577+$J$577+$K$577+$L$577+$M$577+$N$577+$O$577</f>
        <v>415000000</v>
      </c>
      <c r="Q577" s="18" t="n">
        <f aca="false">MAX(Assumptions!$B$4,Assumptions!$B$27-$P$577)</f>
        <v>3585000000</v>
      </c>
      <c r="R577" s="18" t="n">
        <f aca="false">$J$120+$O$120+Assumptions!$B$20+IF($B$577=0,$D$120,Assumptions!$B$4)+IF($C$577=0,$AI$120,Assumptions!$B$4)+IF($D$577=0,$AF$120,Assumptions!$B$4)+IF($E$577=0,$AC$120,Assumptions!$B$4)+IF($F$577=0,$Z$120,Assumptions!$B$4)+IF($G$577=0,$W$120,Assumptions!$B$4)+IF($H$577=0,$T$120,Assumptions!$B$4)</f>
        <v>20477780.8981917</v>
      </c>
      <c r="S577" s="18" t="n">
        <f aca="false">IF($R$577&gt;Assumptions!$B$4,$Q$577/$R$577&gt;Assumptions!$B$13,FALSE())</f>
        <v>1</v>
      </c>
      <c r="T577" s="18" t="n">
        <f aca="false">IF($S$577,($Q$577+Assumptions!$B$14*Assumptions!$B$13)/($R$577+Assumptions!$B$14),IF($R$577&gt;Assumptions!$B$4,$Q$577/$R$577,Assumptions!$B$4))</f>
        <v>156.129089048905</v>
      </c>
      <c r="U577" s="18" t="n">
        <f aca="false">IF($B$577=1,$I$577,$D$120*$T$577)</f>
        <v>124476737.372493</v>
      </c>
      <c r="V577" s="18" t="n">
        <f aca="false">IF($C$577=1,$J$577,$AI$120*$T$577)</f>
        <v>300000000</v>
      </c>
      <c r="W577" s="18" t="n">
        <f aca="false">IF($D$577=1,$K$577,$AF$120*$T$577)</f>
        <v>100000000</v>
      </c>
      <c r="X577" s="18" t="n">
        <f aca="false">IF($E$577=1,$L$577,$AC$120*$T$577)</f>
        <v>374709813.717372</v>
      </c>
      <c r="Y577" s="18" t="n">
        <f aca="false">IF($F$577=1,$M$577,$Z$120*$T$577)</f>
        <v>468387267.146715</v>
      </c>
      <c r="Z577" s="18" t="n">
        <f aca="false">IF($G$577=1,$N$577,$W$120*$T$577)</f>
        <v>15000000</v>
      </c>
      <c r="AA577" s="18" t="n">
        <f aca="false">IF($H$577=1,$O$577,$T$120*$T$577)</f>
        <v>780645445.244526</v>
      </c>
      <c r="AB577" s="18" t="n">
        <f aca="false">($J$120+$O$120)*$T$577</f>
        <v>43796212.4564849</v>
      </c>
      <c r="AC577" s="18" t="n">
        <f aca="false">Assumptions!$B$20*$T$577</f>
        <v>1405161801.44015</v>
      </c>
      <c r="AD577" s="18" t="n">
        <f aca="false">IF($S$577,Assumptions!$B$14*($T$577-Assumptions!$B$13),Assumptions!$B$4)</f>
        <v>387822722.622263</v>
      </c>
      <c r="AE577" s="18" t="n">
        <f aca="false">$U$577+$V$577+$W$577+$X$577+$Y$577+$Z$577+$AA$577+$AB$577+$AC$577+$AD$577</f>
        <v>4000000000</v>
      </c>
      <c r="AF577" s="18" t="n">
        <f aca="false">IF(AND(IF($B$577=1,$U$577&gt;=INDEX($U$527:$U$654,1+$A$577-Assumptions!$B$77),$U$577&gt;INDEX($U$527:$U$654,1+$A$577+Assumptions!$B$77)),IF($C$577=1,$V$577&gt;=INDEX($V$527:$V$654,1+$A$577-Assumptions!$B$78),$V$577&gt;INDEX($V$527:$V$654,1+$A$577+Assumptions!$B$78)),IF($D$577=1,$W$577&gt;=INDEX($W$527:$W$654,1+$A$577-Assumptions!$B$79),$W$577&gt;INDEX($W$527:$W$654,1+$A$577+Assumptions!$B$79)),IF($E$577=1,$X$577&gt;=INDEX($X$527:$X$654,1+$A$577-Assumptions!$B$80),$X$577&gt;INDEX($X$527:$X$654,1+$A$577+Assumptions!$B$80)),IF($F$577=1,$Y$577&gt;=INDEX($Y$527:$Y$654,1+$A$577-Assumptions!$B$81),$Y$577&gt;INDEX($Y$527:$Y$654,1+$A$577+Assumptions!$B$81)),IF($G$577=1,$Z$577&gt;=INDEX($Z$527:$Z$654,1+$A$577-Assumptions!$B$82),$Z$577&gt;INDEX($Z$527:$Z$654,1+$A$577+Assumptions!$B$82)),IF($H$577=1,$AA$577&gt;=INDEX($AA$527:$AA$654,1+$A$577-Assumptions!$B$83),$AA$577&gt;INDEX($AA$527:$AA$654,1+$A$577+Assumptions!$B$83))),1,0)</f>
        <v>0</v>
      </c>
      <c r="AG577" s="16"/>
      <c r="AH577" s="16"/>
      <c r="AI577" s="16"/>
    </row>
    <row r="578" customFormat="false" ht="23.85" hidden="true" customHeight="false" outlineLevel="0" collapsed="false">
      <c r="A578" s="6" t="n">
        <f aca="false">ROW()-ROW($A$527)+Assumptions!$B$4</f>
        <v>51</v>
      </c>
      <c r="B578" s="18" t="n">
        <f aca="false">MOD(QUOTIENT($A$578,Assumptions!$B$77),2)</f>
        <v>0</v>
      </c>
      <c r="C578" s="18" t="n">
        <f aca="false">MOD(QUOTIENT($A$578,Assumptions!$B$78),2)</f>
        <v>1</v>
      </c>
      <c r="D578" s="18" t="n">
        <f aca="false">MOD(QUOTIENT($A$578,Assumptions!$B$79),2)</f>
        <v>1</v>
      </c>
      <c r="E578" s="18" t="n">
        <f aca="false">MOD(QUOTIENT($A$578,Assumptions!$B$80),2)</f>
        <v>0</v>
      </c>
      <c r="F578" s="18" t="n">
        <f aca="false">MOD(QUOTIENT($A$578,Assumptions!$B$81),2)</f>
        <v>0</v>
      </c>
      <c r="G578" s="18" t="n">
        <f aca="false">MOD(QUOTIENT($A$578,Assumptions!$B$82),2)</f>
        <v>1</v>
      </c>
      <c r="H578" s="18" t="n">
        <f aca="false">MOD(QUOTIENT($A$578,Assumptions!$B$83),2)</f>
        <v>1</v>
      </c>
      <c r="I578" s="18" t="n">
        <f aca="false">IF($B$578=1,MIN(Assumptions!$B$67,MAX(Assumptions!$B$4,Assumptions!$B$27-(Assumptions!$B$4))),Assumptions!$B$4)</f>
        <v>0</v>
      </c>
      <c r="J578" s="18" t="n">
        <f aca="false">IF($C$578=1,MIN(Assumptions!$B$66,MAX(Assumptions!$B$4,Assumptions!$B$27-($I$578))),Assumptions!$B$4)</f>
        <v>300000000</v>
      </c>
      <c r="K578" s="18" t="n">
        <f aca="false">IF($D$578=1,MIN(Assumptions!$B$61,MAX(Assumptions!$B$4,Assumptions!$B$27-($I$578+$J$578))),Assumptions!$B$4)</f>
        <v>100000000</v>
      </c>
      <c r="L578" s="18" t="n">
        <f aca="false">IF($E$578=1,MIN(Assumptions!$B$56,MAX(Assumptions!$B$4,Assumptions!$B$27-($I$578+$J$578+$K$578))),Assumptions!$B$4)</f>
        <v>0</v>
      </c>
      <c r="M578" s="18" t="n">
        <f aca="false">IF($F$578=1,MIN(Assumptions!$B$51,MAX(Assumptions!$B$4,Assumptions!$B$27-($I$578+$J$578+$K$578+$L$578))),Assumptions!$B$4)</f>
        <v>0</v>
      </c>
      <c r="N578" s="18" t="n">
        <f aca="false">IF($G$578=1,MIN(Assumptions!$B$46,MAX(Assumptions!$B$4,Assumptions!$B$27-($I$578+$J$578+$K$578+$L$578+$M$578))),Assumptions!$B$4)</f>
        <v>15000000</v>
      </c>
      <c r="O578" s="18" t="n">
        <f aca="false">IF($H$578=1,MIN(Assumptions!$B$41,MAX(Assumptions!$B$4,Assumptions!$B$27-($I$578+$J$578+$K$578+$L$578+$M$578+$N$578))),Assumptions!$B$4)</f>
        <v>5000000</v>
      </c>
      <c r="P578" s="18" t="n">
        <f aca="false">$I$578+$J$578+$K$578+$L$578+$M$578+$N$578+$O$578</f>
        <v>420000000</v>
      </c>
      <c r="Q578" s="18" t="n">
        <f aca="false">MAX(Assumptions!$B$4,Assumptions!$B$27-$P$578)</f>
        <v>3580000000</v>
      </c>
      <c r="R578" s="18" t="n">
        <f aca="false">$J$120+$O$120+Assumptions!$B$20+IF($B$578=0,$D$120,Assumptions!$B$4)+IF($C$578=0,$AI$120,Assumptions!$B$4)+IF($D$578=0,$AF$120,Assumptions!$B$4)+IF($E$578=0,$AC$120,Assumptions!$B$4)+IF($F$578=0,$Z$120,Assumptions!$B$4)+IF($G$578=0,$W$120,Assumptions!$B$4)+IF($H$578=0,$T$120,Assumptions!$B$4)</f>
        <v>15477780.8981917</v>
      </c>
      <c r="S578" s="18" t="n">
        <f aca="false">IF($R$578&gt;Assumptions!$B$4,$Q$578/$R$578&gt;Assumptions!$B$13,FALSE())</f>
        <v>1</v>
      </c>
      <c r="T578" s="18" t="n">
        <f aca="false">IF($S$578,($Q$578+Assumptions!$B$14*Assumptions!$B$13)/($R$578+Assumptions!$B$14),IF($R$578&gt;Assumptions!$B$4,$Q$578/$R$578,Assumptions!$B$4))</f>
        <v>199.273760220337</v>
      </c>
      <c r="U578" s="18" t="n">
        <f aca="false">IF($B$578=1,$I$578,$D$120*$T$578)</f>
        <v>158874606.053752</v>
      </c>
      <c r="V578" s="18" t="n">
        <f aca="false">IF($C$578=1,$J$578,$AI$120*$T$578)</f>
        <v>300000000</v>
      </c>
      <c r="W578" s="18" t="n">
        <f aca="false">IF($D$578=1,$K$578,$AF$120*$T$578)</f>
        <v>100000000</v>
      </c>
      <c r="X578" s="18" t="n">
        <f aca="false">IF($E$578=1,$L$578,$AC$120*$T$578)</f>
        <v>478257024.528808</v>
      </c>
      <c r="Y578" s="18" t="n">
        <f aca="false">IF($F$578=1,$M$578,$Z$120*$T$578)</f>
        <v>597821280.66101</v>
      </c>
      <c r="Z578" s="18" t="n">
        <f aca="false">IF($G$578=1,$N$578,$W$120*$T$578)</f>
        <v>15000000</v>
      </c>
      <c r="AA578" s="18" t="n">
        <f aca="false">IF($H$578=1,$O$578,$T$120*$T$578)</f>
        <v>5000000</v>
      </c>
      <c r="AB578" s="18" t="n">
        <f aca="false">($J$120+$O$120)*$T$578</f>
        <v>55898846.222556</v>
      </c>
      <c r="AC578" s="18" t="n">
        <f aca="false">Assumptions!$B$20*$T$578</f>
        <v>1793463841.98303</v>
      </c>
      <c r="AD578" s="18" t="n">
        <f aca="false">IF($S$578,Assumptions!$B$14*($T$578-Assumptions!$B$13),Assumptions!$B$4)</f>
        <v>495684400.550842</v>
      </c>
      <c r="AE578" s="18" t="n">
        <f aca="false">$U$578+$V$578+$W$578+$X$578+$Y$578+$Z$578+$AA$578+$AB$578+$AC$578+$AD$578</f>
        <v>4000000000</v>
      </c>
      <c r="AF578" s="18" t="n">
        <f aca="false">IF(AND(IF($B$578=1,$U$578&gt;=INDEX($U$527:$U$654,1+$A$578-Assumptions!$B$77),$U$578&gt;INDEX($U$527:$U$654,1+$A$578+Assumptions!$B$77)),IF($C$578=1,$V$578&gt;=INDEX($V$527:$V$654,1+$A$578-Assumptions!$B$78),$V$578&gt;INDEX($V$527:$V$654,1+$A$578+Assumptions!$B$78)),IF($D$578=1,$W$578&gt;=INDEX($W$527:$W$654,1+$A$578-Assumptions!$B$79),$W$578&gt;INDEX($W$527:$W$654,1+$A$578+Assumptions!$B$79)),IF($E$578=1,$X$578&gt;=INDEX($X$527:$X$654,1+$A$578-Assumptions!$B$80),$X$578&gt;INDEX($X$527:$X$654,1+$A$578+Assumptions!$B$80)),IF($F$578=1,$Y$578&gt;=INDEX($Y$527:$Y$654,1+$A$578-Assumptions!$B$81),$Y$578&gt;INDEX($Y$527:$Y$654,1+$A$578+Assumptions!$B$81)),IF($G$578=1,$Z$578&gt;=INDEX($Z$527:$Z$654,1+$A$578-Assumptions!$B$82),$Z$578&gt;INDEX($Z$527:$Z$654,1+$A$578+Assumptions!$B$82)),IF($H$578=1,$AA$578&gt;=INDEX($AA$527:$AA$654,1+$A$578-Assumptions!$B$83),$AA$578&gt;INDEX($AA$527:$AA$654,1+$A$578+Assumptions!$B$83))),1,0)</f>
        <v>0</v>
      </c>
      <c r="AG578" s="16"/>
      <c r="AH578" s="16"/>
      <c r="AI578" s="16"/>
    </row>
    <row r="579" customFormat="false" ht="23.85" hidden="true" customHeight="false" outlineLevel="0" collapsed="false">
      <c r="A579" s="6" t="n">
        <f aca="false">ROW()-ROW($A$527)+Assumptions!$B$4</f>
        <v>52</v>
      </c>
      <c r="B579" s="18" t="n">
        <f aca="false">MOD(QUOTIENT($A$579,Assumptions!$B$77),2)</f>
        <v>0</v>
      </c>
      <c r="C579" s="18" t="n">
        <f aca="false">MOD(QUOTIENT($A$579,Assumptions!$B$78),2)</f>
        <v>1</v>
      </c>
      <c r="D579" s="18" t="n">
        <f aca="false">MOD(QUOTIENT($A$579,Assumptions!$B$79),2)</f>
        <v>1</v>
      </c>
      <c r="E579" s="18" t="n">
        <f aca="false">MOD(QUOTIENT($A$579,Assumptions!$B$80),2)</f>
        <v>0</v>
      </c>
      <c r="F579" s="18" t="n">
        <f aca="false">MOD(QUOTIENT($A$579,Assumptions!$B$81),2)</f>
        <v>1</v>
      </c>
      <c r="G579" s="18" t="n">
        <f aca="false">MOD(QUOTIENT($A$579,Assumptions!$B$82),2)</f>
        <v>0</v>
      </c>
      <c r="H579" s="18" t="n">
        <f aca="false">MOD(QUOTIENT($A$579,Assumptions!$B$83),2)</f>
        <v>0</v>
      </c>
      <c r="I579" s="18" t="n">
        <f aca="false">IF($B$579=1,MIN(Assumptions!$B$67,MAX(Assumptions!$B$4,Assumptions!$B$27-(Assumptions!$B$4))),Assumptions!$B$4)</f>
        <v>0</v>
      </c>
      <c r="J579" s="18" t="n">
        <f aca="false">IF($C$579=1,MIN(Assumptions!$B$66,MAX(Assumptions!$B$4,Assumptions!$B$27-($I$579))),Assumptions!$B$4)</f>
        <v>300000000</v>
      </c>
      <c r="K579" s="18" t="n">
        <f aca="false">IF($D$579=1,MIN(Assumptions!$B$61,MAX(Assumptions!$B$4,Assumptions!$B$27-($I$579+$J$579))),Assumptions!$B$4)</f>
        <v>100000000</v>
      </c>
      <c r="L579" s="18" t="n">
        <f aca="false">IF($E$579=1,MIN(Assumptions!$B$56,MAX(Assumptions!$B$4,Assumptions!$B$27-($I$579+$J$579+$K$579))),Assumptions!$B$4)</f>
        <v>0</v>
      </c>
      <c r="M579" s="18" t="n">
        <f aca="false">IF($F$579=1,MIN(Assumptions!$B$51,MAX(Assumptions!$B$4,Assumptions!$B$27-($I$579+$J$579+$K$579+$L$579))),Assumptions!$B$4)</f>
        <v>30000000</v>
      </c>
      <c r="N579" s="18" t="n">
        <f aca="false">IF($G$579=1,MIN(Assumptions!$B$46,MAX(Assumptions!$B$4,Assumptions!$B$27-($I$579+$J$579+$K$579+$L$579+$M$579))),Assumptions!$B$4)</f>
        <v>0</v>
      </c>
      <c r="O579" s="18" t="n">
        <f aca="false">IF($H$579=1,MIN(Assumptions!$B$41,MAX(Assumptions!$B$4,Assumptions!$B$27-($I$579+$J$579+$K$579+$L$579+$M$579+$N$579))),Assumptions!$B$4)</f>
        <v>0</v>
      </c>
      <c r="P579" s="18" t="n">
        <f aca="false">$I$579+$J$579+$K$579+$L$579+$M$579+$N$579+$O$579</f>
        <v>430000000</v>
      </c>
      <c r="Q579" s="18" t="n">
        <f aca="false">MAX(Assumptions!$B$4,Assumptions!$B$27-$P$579)</f>
        <v>3570000000</v>
      </c>
      <c r="R579" s="18" t="n">
        <f aca="false">$J$120+$O$120+Assumptions!$B$20+IF($B$579=0,$D$120,Assumptions!$B$4)+IF($C$579=0,$AI$120,Assumptions!$B$4)+IF($D$579=0,$AF$120,Assumptions!$B$4)+IF($E$579=0,$AC$120,Assumptions!$B$4)+IF($F$579=0,$Z$120,Assumptions!$B$4)+IF($G$579=0,$W$120,Assumptions!$B$4)+IF($H$579=0,$T$120,Assumptions!$B$4)</f>
        <v>22477780.8981917</v>
      </c>
      <c r="S579" s="18" t="n">
        <f aca="false">IF($R$579&gt;Assumptions!$B$4,$Q$579/$R$579&gt;Assumptions!$B$13,FALSE())</f>
        <v>1</v>
      </c>
      <c r="T579" s="18" t="n">
        <f aca="false">IF($S$579,($Q$579+Assumptions!$B$14*Assumptions!$B$13)/($R$579+Assumptions!$B$14),IF($R$579&gt;Assumptions!$B$4,$Q$579/$R$579,Assumptions!$B$4))</f>
        <v>143.027117363282</v>
      </c>
      <c r="U579" s="18" t="n">
        <f aca="false">IF($B$579=1,$I$579,$D$120*$T$579)</f>
        <v>114030953.70394</v>
      </c>
      <c r="V579" s="18" t="n">
        <f aca="false">IF($C$579=1,$J$579,$AI$120*$T$579)</f>
        <v>300000000</v>
      </c>
      <c r="W579" s="18" t="n">
        <f aca="false">IF($D$579=1,$K$579,$AF$120*$T$579)</f>
        <v>100000000</v>
      </c>
      <c r="X579" s="18" t="n">
        <f aca="false">IF($E$579=1,$L$579,$AC$120*$T$579)</f>
        <v>343265081.671876</v>
      </c>
      <c r="Y579" s="18" t="n">
        <f aca="false">IF($F$579=1,$M$579,$Z$120*$T$579)</f>
        <v>30000000</v>
      </c>
      <c r="Z579" s="18" t="n">
        <f aca="false">IF($G$579=1,$N$579,$W$120*$T$579)</f>
        <v>715135586.816409</v>
      </c>
      <c r="AA579" s="18" t="n">
        <f aca="false">IF($H$579=1,$O$579,$T$120*$T$579)</f>
        <v>715135586.816409</v>
      </c>
      <c r="AB579" s="18" t="n">
        <f aca="false">($J$120+$O$120)*$T$579</f>
        <v>40120941.3136252</v>
      </c>
      <c r="AC579" s="18" t="n">
        <f aca="false">Assumptions!$B$20*$T$579</f>
        <v>1287244056.26954</v>
      </c>
      <c r="AD579" s="18" t="n">
        <f aca="false">IF($S$579,Assumptions!$B$14*($T$579-Assumptions!$B$13),Assumptions!$B$4)</f>
        <v>355067793.408205</v>
      </c>
      <c r="AE579" s="18" t="n">
        <f aca="false">$U$579+$V$579+$W$579+$X$579+$Y$579+$Z$579+$AA$579+$AB$579+$AC$579+$AD$579</f>
        <v>4000000000</v>
      </c>
      <c r="AF579" s="18" t="n">
        <f aca="false">IF(AND(IF($B$579=1,$U$579&gt;=INDEX($U$527:$U$654,1+$A$579-Assumptions!$B$77),$U$579&gt;INDEX($U$527:$U$654,1+$A$579+Assumptions!$B$77)),IF($C$579=1,$V$579&gt;=INDEX($V$527:$V$654,1+$A$579-Assumptions!$B$78),$V$579&gt;INDEX($V$527:$V$654,1+$A$579+Assumptions!$B$78)),IF($D$579=1,$W$579&gt;=INDEX($W$527:$W$654,1+$A$579-Assumptions!$B$79),$W$579&gt;INDEX($W$527:$W$654,1+$A$579+Assumptions!$B$79)),IF($E$579=1,$X$579&gt;=INDEX($X$527:$X$654,1+$A$579-Assumptions!$B$80),$X$579&gt;INDEX($X$527:$X$654,1+$A$579+Assumptions!$B$80)),IF($F$579=1,$Y$579&gt;=INDEX($Y$527:$Y$654,1+$A$579-Assumptions!$B$81),$Y$579&gt;INDEX($Y$527:$Y$654,1+$A$579+Assumptions!$B$81)),IF($G$579=1,$Z$579&gt;=INDEX($Z$527:$Z$654,1+$A$579-Assumptions!$B$82),$Z$579&gt;INDEX($Z$527:$Z$654,1+$A$579+Assumptions!$B$82)),IF($H$579=1,$AA$579&gt;=INDEX($AA$527:$AA$654,1+$A$579-Assumptions!$B$83),$AA$579&gt;INDEX($AA$527:$AA$654,1+$A$579+Assumptions!$B$83))),1,0)</f>
        <v>0</v>
      </c>
      <c r="AG579" s="16"/>
      <c r="AH579" s="16"/>
      <c r="AI579" s="16"/>
    </row>
    <row r="580" customFormat="false" ht="23.85" hidden="true" customHeight="false" outlineLevel="0" collapsed="false">
      <c r="A580" s="6" t="n">
        <f aca="false">ROW()-ROW($A$527)+Assumptions!$B$4</f>
        <v>53</v>
      </c>
      <c r="B580" s="18" t="n">
        <f aca="false">MOD(QUOTIENT($A$580,Assumptions!$B$77),2)</f>
        <v>0</v>
      </c>
      <c r="C580" s="18" t="n">
        <f aca="false">MOD(QUOTIENT($A$580,Assumptions!$B$78),2)</f>
        <v>1</v>
      </c>
      <c r="D580" s="18" t="n">
        <f aca="false">MOD(QUOTIENT($A$580,Assumptions!$B$79),2)</f>
        <v>1</v>
      </c>
      <c r="E580" s="18" t="n">
        <f aca="false">MOD(QUOTIENT($A$580,Assumptions!$B$80),2)</f>
        <v>0</v>
      </c>
      <c r="F580" s="18" t="n">
        <f aca="false">MOD(QUOTIENT($A$580,Assumptions!$B$81),2)</f>
        <v>1</v>
      </c>
      <c r="G580" s="18" t="n">
        <f aca="false">MOD(QUOTIENT($A$580,Assumptions!$B$82),2)</f>
        <v>0</v>
      </c>
      <c r="H580" s="18" t="n">
        <f aca="false">MOD(QUOTIENT($A$580,Assumptions!$B$83),2)</f>
        <v>1</v>
      </c>
      <c r="I580" s="18" t="n">
        <f aca="false">IF($B$580=1,MIN(Assumptions!$B$67,MAX(Assumptions!$B$4,Assumptions!$B$27-(Assumptions!$B$4))),Assumptions!$B$4)</f>
        <v>0</v>
      </c>
      <c r="J580" s="18" t="n">
        <f aca="false">IF($C$580=1,MIN(Assumptions!$B$66,MAX(Assumptions!$B$4,Assumptions!$B$27-($I$580))),Assumptions!$B$4)</f>
        <v>300000000</v>
      </c>
      <c r="K580" s="18" t="n">
        <f aca="false">IF($D$580=1,MIN(Assumptions!$B$61,MAX(Assumptions!$B$4,Assumptions!$B$27-($I$580+$J$580))),Assumptions!$B$4)</f>
        <v>100000000</v>
      </c>
      <c r="L580" s="18" t="n">
        <f aca="false">IF($E$580=1,MIN(Assumptions!$B$56,MAX(Assumptions!$B$4,Assumptions!$B$27-($I$580+$J$580+$K$580))),Assumptions!$B$4)</f>
        <v>0</v>
      </c>
      <c r="M580" s="18" t="n">
        <f aca="false">IF($F$580=1,MIN(Assumptions!$B$51,MAX(Assumptions!$B$4,Assumptions!$B$27-($I$580+$J$580+$K$580+$L$580))),Assumptions!$B$4)</f>
        <v>30000000</v>
      </c>
      <c r="N580" s="18" t="n">
        <f aca="false">IF($G$580=1,MIN(Assumptions!$B$46,MAX(Assumptions!$B$4,Assumptions!$B$27-($I$580+$J$580+$K$580+$L$580+$M$580))),Assumptions!$B$4)</f>
        <v>0</v>
      </c>
      <c r="O580" s="18" t="n">
        <f aca="false">IF($H$580=1,MIN(Assumptions!$B$41,MAX(Assumptions!$B$4,Assumptions!$B$27-($I$580+$J$580+$K$580+$L$580+$M$580+$N$580))),Assumptions!$B$4)</f>
        <v>5000000</v>
      </c>
      <c r="P580" s="18" t="n">
        <f aca="false">$I$580+$J$580+$K$580+$L$580+$M$580+$N$580+$O$580</f>
        <v>435000000</v>
      </c>
      <c r="Q580" s="18" t="n">
        <f aca="false">MAX(Assumptions!$B$4,Assumptions!$B$27-$P$580)</f>
        <v>3565000000</v>
      </c>
      <c r="R580" s="18" t="n">
        <f aca="false">$J$120+$O$120+Assumptions!$B$20+IF($B$580=0,$D$120,Assumptions!$B$4)+IF($C$580=0,$AI$120,Assumptions!$B$4)+IF($D$580=0,$AF$120,Assumptions!$B$4)+IF($E$580=0,$AC$120,Assumptions!$B$4)+IF($F$580=0,$Z$120,Assumptions!$B$4)+IF($G$580=0,$W$120,Assumptions!$B$4)+IF($H$580=0,$T$120,Assumptions!$B$4)</f>
        <v>17477780.8981917</v>
      </c>
      <c r="S580" s="18" t="n">
        <f aca="false">IF($R$580&gt;Assumptions!$B$4,$Q$580/$R$580&gt;Assumptions!$B$13,FALSE())</f>
        <v>1</v>
      </c>
      <c r="T580" s="18" t="n">
        <f aca="false">IF($S$580,($Q$580+Assumptions!$B$14*Assumptions!$B$13)/($R$580+Assumptions!$B$14),IF($R$580&gt;Assumptions!$B$4,$Q$580/$R$580,Assumptions!$B$4))</f>
        <v>178.573387013315</v>
      </c>
      <c r="U580" s="18" t="n">
        <f aca="false">IF($B$580=1,$I$580,$D$120*$T$580)</f>
        <v>142370859.475202</v>
      </c>
      <c r="V580" s="18" t="n">
        <f aca="false">IF($C$580=1,$J$580,$AI$120*$T$580)</f>
        <v>300000000</v>
      </c>
      <c r="W580" s="18" t="n">
        <f aca="false">IF($D$580=1,$K$580,$AF$120*$T$580)</f>
        <v>100000000</v>
      </c>
      <c r="X580" s="18" t="n">
        <f aca="false">IF($E$580=1,$L$580,$AC$120*$T$580)</f>
        <v>428576128.831957</v>
      </c>
      <c r="Y580" s="18" t="n">
        <f aca="false">IF($F$580=1,$M$580,$Z$120*$T$580)</f>
        <v>30000000</v>
      </c>
      <c r="Z580" s="18" t="n">
        <f aca="false">IF($G$580=1,$N$580,$W$120*$T$580)</f>
        <v>892866935.066576</v>
      </c>
      <c r="AA580" s="18" t="n">
        <f aca="false">IF($H$580=1,$O$580,$T$120*$T$580)</f>
        <v>5000000</v>
      </c>
      <c r="AB580" s="18" t="n">
        <f aca="false">($J$120+$O$120)*$T$580</f>
        <v>50092125.9731394</v>
      </c>
      <c r="AC580" s="18" t="n">
        <f aca="false">Assumptions!$B$20*$T$580</f>
        <v>1607160483.11984</v>
      </c>
      <c r="AD580" s="18" t="n">
        <f aca="false">IF($S$580,Assumptions!$B$14*($T$580-Assumptions!$B$13),Assumptions!$B$4)</f>
        <v>443933467.533288</v>
      </c>
      <c r="AE580" s="18" t="n">
        <f aca="false">$U$580+$V$580+$W$580+$X$580+$Y$580+$Z$580+$AA$580+$AB$580+$AC$580+$AD$580</f>
        <v>4000000000</v>
      </c>
      <c r="AF580" s="18" t="n">
        <f aca="false">IF(AND(IF($B$580=1,$U$580&gt;=INDEX($U$527:$U$654,1+$A$580-Assumptions!$B$77),$U$580&gt;INDEX($U$527:$U$654,1+$A$580+Assumptions!$B$77)),IF($C$580=1,$V$580&gt;=INDEX($V$527:$V$654,1+$A$580-Assumptions!$B$78),$V$580&gt;INDEX($V$527:$V$654,1+$A$580+Assumptions!$B$78)),IF($D$580=1,$W$580&gt;=INDEX($W$527:$W$654,1+$A$580-Assumptions!$B$79),$W$580&gt;INDEX($W$527:$W$654,1+$A$580+Assumptions!$B$79)),IF($E$580=1,$X$580&gt;=INDEX($X$527:$X$654,1+$A$580-Assumptions!$B$80),$X$580&gt;INDEX($X$527:$X$654,1+$A$580+Assumptions!$B$80)),IF($F$580=1,$Y$580&gt;=INDEX($Y$527:$Y$654,1+$A$580-Assumptions!$B$81),$Y$580&gt;INDEX($Y$527:$Y$654,1+$A$580+Assumptions!$B$81)),IF($G$580=1,$Z$580&gt;=INDEX($Z$527:$Z$654,1+$A$580-Assumptions!$B$82),$Z$580&gt;INDEX($Z$527:$Z$654,1+$A$580+Assumptions!$B$82)),IF($H$580=1,$AA$580&gt;=INDEX($AA$527:$AA$654,1+$A$580-Assumptions!$B$83),$AA$580&gt;INDEX($AA$527:$AA$654,1+$A$580+Assumptions!$B$83))),1,0)</f>
        <v>0</v>
      </c>
      <c r="AG580" s="16"/>
      <c r="AH580" s="16"/>
      <c r="AI580" s="16"/>
    </row>
    <row r="581" customFormat="false" ht="23.85" hidden="true" customHeight="false" outlineLevel="0" collapsed="false">
      <c r="A581" s="6" t="n">
        <f aca="false">ROW()-ROW($A$527)+Assumptions!$B$4</f>
        <v>54</v>
      </c>
      <c r="B581" s="18" t="n">
        <f aca="false">MOD(QUOTIENT($A$581,Assumptions!$B$77),2)</f>
        <v>0</v>
      </c>
      <c r="C581" s="18" t="n">
        <f aca="false">MOD(QUOTIENT($A$581,Assumptions!$B$78),2)</f>
        <v>1</v>
      </c>
      <c r="D581" s="18" t="n">
        <f aca="false">MOD(QUOTIENT($A$581,Assumptions!$B$79),2)</f>
        <v>1</v>
      </c>
      <c r="E581" s="18" t="n">
        <f aca="false">MOD(QUOTIENT($A$581,Assumptions!$B$80),2)</f>
        <v>0</v>
      </c>
      <c r="F581" s="18" t="n">
        <f aca="false">MOD(QUOTIENT($A$581,Assumptions!$B$81),2)</f>
        <v>1</v>
      </c>
      <c r="G581" s="18" t="n">
        <f aca="false">MOD(QUOTIENT($A$581,Assumptions!$B$82),2)</f>
        <v>1</v>
      </c>
      <c r="H581" s="18" t="n">
        <f aca="false">MOD(QUOTIENT($A$581,Assumptions!$B$83),2)</f>
        <v>0</v>
      </c>
      <c r="I581" s="18" t="n">
        <f aca="false">IF($B$581=1,MIN(Assumptions!$B$67,MAX(Assumptions!$B$4,Assumptions!$B$27-(Assumptions!$B$4))),Assumptions!$B$4)</f>
        <v>0</v>
      </c>
      <c r="J581" s="18" t="n">
        <f aca="false">IF($C$581=1,MIN(Assumptions!$B$66,MAX(Assumptions!$B$4,Assumptions!$B$27-($I$581))),Assumptions!$B$4)</f>
        <v>300000000</v>
      </c>
      <c r="K581" s="18" t="n">
        <f aca="false">IF($D$581=1,MIN(Assumptions!$B$61,MAX(Assumptions!$B$4,Assumptions!$B$27-($I$581+$J$581))),Assumptions!$B$4)</f>
        <v>100000000</v>
      </c>
      <c r="L581" s="18" t="n">
        <f aca="false">IF($E$581=1,MIN(Assumptions!$B$56,MAX(Assumptions!$B$4,Assumptions!$B$27-($I$581+$J$581+$K$581))),Assumptions!$B$4)</f>
        <v>0</v>
      </c>
      <c r="M581" s="18" t="n">
        <f aca="false">IF($F$581=1,MIN(Assumptions!$B$51,MAX(Assumptions!$B$4,Assumptions!$B$27-($I$581+$J$581+$K$581+$L$581))),Assumptions!$B$4)</f>
        <v>30000000</v>
      </c>
      <c r="N581" s="18" t="n">
        <f aca="false">IF($G$581=1,MIN(Assumptions!$B$46,MAX(Assumptions!$B$4,Assumptions!$B$27-($I$581+$J$581+$K$581+$L$581+$M$581))),Assumptions!$B$4)</f>
        <v>15000000</v>
      </c>
      <c r="O581" s="18" t="n">
        <f aca="false">IF($H$581=1,MIN(Assumptions!$B$41,MAX(Assumptions!$B$4,Assumptions!$B$27-($I$581+$J$581+$K$581+$L$581+$M$581+$N$581))),Assumptions!$B$4)</f>
        <v>0</v>
      </c>
      <c r="P581" s="18" t="n">
        <f aca="false">$I$581+$J$581+$K$581+$L$581+$M$581+$N$581+$O$581</f>
        <v>445000000</v>
      </c>
      <c r="Q581" s="18" t="n">
        <f aca="false">MAX(Assumptions!$B$4,Assumptions!$B$27-$P$581)</f>
        <v>3555000000</v>
      </c>
      <c r="R581" s="18" t="n">
        <f aca="false">$J$120+$O$120+Assumptions!$B$20+IF($B$581=0,$D$120,Assumptions!$B$4)+IF($C$581=0,$AI$120,Assumptions!$B$4)+IF($D$581=0,$AF$120,Assumptions!$B$4)+IF($E$581=0,$AC$120,Assumptions!$B$4)+IF($F$581=0,$Z$120,Assumptions!$B$4)+IF($G$581=0,$W$120,Assumptions!$B$4)+IF($H$581=0,$T$120,Assumptions!$B$4)</f>
        <v>17477780.8981917</v>
      </c>
      <c r="S581" s="18" t="n">
        <f aca="false">IF($R$581&gt;Assumptions!$B$4,$Q$581/$R$581&gt;Assumptions!$B$13,FALSE())</f>
        <v>1</v>
      </c>
      <c r="T581" s="18" t="n">
        <f aca="false">IF($S$581,($Q$581+Assumptions!$B$14*Assumptions!$B$13)/($R$581+Assumptions!$B$14),IF($R$581&gt;Assumptions!$B$4,$Q$581/$R$581,Assumptions!$B$4))</f>
        <v>178.072830917973</v>
      </c>
      <c r="U581" s="18" t="n">
        <f aca="false">IF($B$581=1,$I$581,$D$120*$T$581)</f>
        <v>141971782.083541</v>
      </c>
      <c r="V581" s="18" t="n">
        <f aca="false">IF($C$581=1,$J$581,$AI$120*$T$581)</f>
        <v>300000000</v>
      </c>
      <c r="W581" s="18" t="n">
        <f aca="false">IF($D$581=1,$K$581,$AF$120*$T$581)</f>
        <v>100000000</v>
      </c>
      <c r="X581" s="18" t="n">
        <f aca="false">IF($E$581=1,$L$581,$AC$120*$T$581)</f>
        <v>427374794.203135</v>
      </c>
      <c r="Y581" s="18" t="n">
        <f aca="false">IF($F$581=1,$M$581,$Z$120*$T$581)</f>
        <v>30000000</v>
      </c>
      <c r="Z581" s="18" t="n">
        <f aca="false">IF($G$581=1,$N$581,$W$120*$T$581)</f>
        <v>15000000</v>
      </c>
      <c r="AA581" s="18" t="n">
        <f aca="false">IF($H$581=1,$O$581,$T$120*$T$581)</f>
        <v>890364154.589865</v>
      </c>
      <c r="AB581" s="18" t="n">
        <f aca="false">($J$120+$O$120)*$T$581</f>
        <v>49951713.5667676</v>
      </c>
      <c r="AC581" s="18" t="n">
        <f aca="false">Assumptions!$B$20*$T$581</f>
        <v>1602655478.26176</v>
      </c>
      <c r="AD581" s="18" t="n">
        <f aca="false">IF($S$581,Assumptions!$B$14*($T$581-Assumptions!$B$13),Assumptions!$B$4)</f>
        <v>442682077.294933</v>
      </c>
      <c r="AE581" s="18" t="n">
        <f aca="false">$U$581+$V$581+$W$581+$X$581+$Y$581+$Z$581+$AA$581+$AB$581+$AC$581+$AD$581</f>
        <v>4000000000</v>
      </c>
      <c r="AF581" s="18" t="n">
        <f aca="false">IF(AND(IF($B$581=1,$U$581&gt;=INDEX($U$527:$U$654,1+$A$581-Assumptions!$B$77),$U$581&gt;INDEX($U$527:$U$654,1+$A$581+Assumptions!$B$77)),IF($C$581=1,$V$581&gt;=INDEX($V$527:$V$654,1+$A$581-Assumptions!$B$78),$V$581&gt;INDEX($V$527:$V$654,1+$A$581+Assumptions!$B$78)),IF($D$581=1,$W$581&gt;=INDEX($W$527:$W$654,1+$A$581-Assumptions!$B$79),$W$581&gt;INDEX($W$527:$W$654,1+$A$581+Assumptions!$B$79)),IF($E$581=1,$X$581&gt;=INDEX($X$527:$X$654,1+$A$581-Assumptions!$B$80),$X$581&gt;INDEX($X$527:$X$654,1+$A$581+Assumptions!$B$80)),IF($F$581=1,$Y$581&gt;=INDEX($Y$527:$Y$654,1+$A$581-Assumptions!$B$81),$Y$581&gt;INDEX($Y$527:$Y$654,1+$A$581+Assumptions!$B$81)),IF($G$581=1,$Z$581&gt;=INDEX($Z$527:$Z$654,1+$A$581-Assumptions!$B$82),$Z$581&gt;INDEX($Z$527:$Z$654,1+$A$581+Assumptions!$B$82)),IF($H$581=1,$AA$581&gt;=INDEX($AA$527:$AA$654,1+$A$581-Assumptions!$B$83),$AA$581&gt;INDEX($AA$527:$AA$654,1+$A$581+Assumptions!$B$83))),1,0)</f>
        <v>0</v>
      </c>
      <c r="AG581" s="16"/>
      <c r="AH581" s="16"/>
      <c r="AI581" s="16"/>
    </row>
    <row r="582" customFormat="false" ht="23.85" hidden="true" customHeight="false" outlineLevel="0" collapsed="false">
      <c r="A582" s="6" t="n">
        <f aca="false">ROW()-ROW($A$527)+Assumptions!$B$4</f>
        <v>55</v>
      </c>
      <c r="B582" s="18" t="n">
        <f aca="false">MOD(QUOTIENT($A$582,Assumptions!$B$77),2)</f>
        <v>0</v>
      </c>
      <c r="C582" s="18" t="n">
        <f aca="false">MOD(QUOTIENT($A$582,Assumptions!$B$78),2)</f>
        <v>1</v>
      </c>
      <c r="D582" s="18" t="n">
        <f aca="false">MOD(QUOTIENT($A$582,Assumptions!$B$79),2)</f>
        <v>1</v>
      </c>
      <c r="E582" s="18" t="n">
        <f aca="false">MOD(QUOTIENT($A$582,Assumptions!$B$80),2)</f>
        <v>0</v>
      </c>
      <c r="F582" s="18" t="n">
        <f aca="false">MOD(QUOTIENT($A$582,Assumptions!$B$81),2)</f>
        <v>1</v>
      </c>
      <c r="G582" s="18" t="n">
        <f aca="false">MOD(QUOTIENT($A$582,Assumptions!$B$82),2)</f>
        <v>1</v>
      </c>
      <c r="H582" s="18" t="n">
        <f aca="false">MOD(QUOTIENT($A$582,Assumptions!$B$83),2)</f>
        <v>1</v>
      </c>
      <c r="I582" s="18" t="n">
        <f aca="false">IF($B$582=1,MIN(Assumptions!$B$67,MAX(Assumptions!$B$4,Assumptions!$B$27-(Assumptions!$B$4))),Assumptions!$B$4)</f>
        <v>0</v>
      </c>
      <c r="J582" s="18" t="n">
        <f aca="false">IF($C$582=1,MIN(Assumptions!$B$66,MAX(Assumptions!$B$4,Assumptions!$B$27-($I$582))),Assumptions!$B$4)</f>
        <v>300000000</v>
      </c>
      <c r="K582" s="18" t="n">
        <f aca="false">IF($D$582=1,MIN(Assumptions!$B$61,MAX(Assumptions!$B$4,Assumptions!$B$27-($I$582+$J$582))),Assumptions!$B$4)</f>
        <v>100000000</v>
      </c>
      <c r="L582" s="18" t="n">
        <f aca="false">IF($E$582=1,MIN(Assumptions!$B$56,MAX(Assumptions!$B$4,Assumptions!$B$27-($I$582+$J$582+$K$582))),Assumptions!$B$4)</f>
        <v>0</v>
      </c>
      <c r="M582" s="18" t="n">
        <f aca="false">IF($F$582=1,MIN(Assumptions!$B$51,MAX(Assumptions!$B$4,Assumptions!$B$27-($I$582+$J$582+$K$582+$L$582))),Assumptions!$B$4)</f>
        <v>30000000</v>
      </c>
      <c r="N582" s="18" t="n">
        <f aca="false">IF($G$582=1,MIN(Assumptions!$B$46,MAX(Assumptions!$B$4,Assumptions!$B$27-($I$582+$J$582+$K$582+$L$582+$M$582))),Assumptions!$B$4)</f>
        <v>15000000</v>
      </c>
      <c r="O582" s="18" t="n">
        <f aca="false">IF($H$582=1,MIN(Assumptions!$B$41,MAX(Assumptions!$B$4,Assumptions!$B$27-($I$582+$J$582+$K$582+$L$582+$M$582+$N$582))),Assumptions!$B$4)</f>
        <v>5000000</v>
      </c>
      <c r="P582" s="18" t="n">
        <f aca="false">$I$582+$J$582+$K$582+$L$582+$M$582+$N$582+$O$582</f>
        <v>450000000</v>
      </c>
      <c r="Q582" s="18" t="n">
        <f aca="false">MAX(Assumptions!$B$4,Assumptions!$B$27-$P$582)</f>
        <v>3550000000</v>
      </c>
      <c r="R582" s="18" t="n">
        <f aca="false">$J$120+$O$120+Assumptions!$B$20+IF($B$582=0,$D$120,Assumptions!$B$4)+IF($C$582=0,$AI$120,Assumptions!$B$4)+IF($D$582=0,$AF$120,Assumptions!$B$4)+IF($E$582=0,$AC$120,Assumptions!$B$4)+IF($F$582=0,$Z$120,Assumptions!$B$4)+IF($G$582=0,$W$120,Assumptions!$B$4)+IF($H$582=0,$T$120,Assumptions!$B$4)</f>
        <v>12477780.8981917</v>
      </c>
      <c r="S582" s="18" t="n">
        <f aca="false">IF($R$582&gt;Assumptions!$B$4,$Q$582/$R$582&gt;Assumptions!$B$13,FALSE())</f>
        <v>1</v>
      </c>
      <c r="T582" s="18" t="n">
        <f aca="false">IF($S$582,($Q$582+Assumptions!$B$14*Assumptions!$B$13)/($R$582+Assumptions!$B$14),IF($R$582&gt;Assumptions!$B$4,$Q$582/$R$582,Assumptions!$B$4))</f>
        <v>237.184668686728</v>
      </c>
      <c r="U582" s="18" t="n">
        <f aca="false">IF($B$582=1,$I$582,$D$120*$T$582)</f>
        <v>189099762.848496</v>
      </c>
      <c r="V582" s="18" t="n">
        <f aca="false">IF($C$582=1,$J$582,$AI$120*$T$582)</f>
        <v>300000000</v>
      </c>
      <c r="W582" s="18" t="n">
        <f aca="false">IF($D$582=1,$K$582,$AF$120*$T$582)</f>
        <v>100000000</v>
      </c>
      <c r="X582" s="18" t="n">
        <f aca="false">IF($E$582=1,$L$582,$AC$120*$T$582)</f>
        <v>569243204.848148</v>
      </c>
      <c r="Y582" s="18" t="n">
        <f aca="false">IF($F$582=1,$M$582,$Z$120*$T$582)</f>
        <v>30000000</v>
      </c>
      <c r="Z582" s="18" t="n">
        <f aca="false">IF($G$582=1,$N$582,$W$120*$T$582)</f>
        <v>15000000</v>
      </c>
      <c r="AA582" s="18" t="n">
        <f aca="false">IF($H$582=1,$O$582,$T$120*$T$582)</f>
        <v>5000000</v>
      </c>
      <c r="AB582" s="18" t="n">
        <f aca="false">($J$120+$O$120)*$T$582</f>
        <v>66533342.4059824</v>
      </c>
      <c r="AC582" s="18" t="n">
        <f aca="false">Assumptions!$B$20*$T$582</f>
        <v>2134662018.18055</v>
      </c>
      <c r="AD582" s="18" t="n">
        <f aca="false">IF($S$582,Assumptions!$B$14*($T$582-Assumptions!$B$13),Assumptions!$B$4)</f>
        <v>590461671.716821</v>
      </c>
      <c r="AE582" s="18" t="n">
        <f aca="false">$U$582+$V$582+$W$582+$X$582+$Y$582+$Z$582+$AA$582+$AB$582+$AC$582+$AD$582</f>
        <v>4000000000</v>
      </c>
      <c r="AF582" s="18" t="n">
        <f aca="false">IF(AND(IF($B$582=1,$U$582&gt;=INDEX($U$527:$U$654,1+$A$582-Assumptions!$B$77),$U$582&gt;INDEX($U$527:$U$654,1+$A$582+Assumptions!$B$77)),IF($C$582=1,$V$582&gt;=INDEX($V$527:$V$654,1+$A$582-Assumptions!$B$78),$V$582&gt;INDEX($V$527:$V$654,1+$A$582+Assumptions!$B$78)),IF($D$582=1,$W$582&gt;=INDEX($W$527:$W$654,1+$A$582-Assumptions!$B$79),$W$582&gt;INDEX($W$527:$W$654,1+$A$582+Assumptions!$B$79)),IF($E$582=1,$X$582&gt;=INDEX($X$527:$X$654,1+$A$582-Assumptions!$B$80),$X$582&gt;INDEX($X$527:$X$654,1+$A$582+Assumptions!$B$80)),IF($F$582=1,$Y$582&gt;=INDEX($Y$527:$Y$654,1+$A$582-Assumptions!$B$81),$Y$582&gt;INDEX($Y$527:$Y$654,1+$A$582+Assumptions!$B$81)),IF($G$582=1,$Z$582&gt;=INDEX($Z$527:$Z$654,1+$A$582-Assumptions!$B$82),$Z$582&gt;INDEX($Z$527:$Z$654,1+$A$582+Assumptions!$B$82)),IF($H$582=1,$AA$582&gt;=INDEX($AA$527:$AA$654,1+$A$582-Assumptions!$B$83),$AA$582&gt;INDEX($AA$527:$AA$654,1+$A$582+Assumptions!$B$83))),1,0)</f>
        <v>0</v>
      </c>
      <c r="AG582" s="16"/>
      <c r="AH582" s="16"/>
      <c r="AI582" s="16"/>
    </row>
    <row r="583" customFormat="false" ht="23.85" hidden="true" customHeight="false" outlineLevel="0" collapsed="false">
      <c r="A583" s="6" t="n">
        <f aca="false">ROW()-ROW($A$527)+Assumptions!$B$4</f>
        <v>56</v>
      </c>
      <c r="B583" s="18" t="n">
        <f aca="false">MOD(QUOTIENT($A$583,Assumptions!$B$77),2)</f>
        <v>0</v>
      </c>
      <c r="C583" s="18" t="n">
        <f aca="false">MOD(QUOTIENT($A$583,Assumptions!$B$78),2)</f>
        <v>1</v>
      </c>
      <c r="D583" s="18" t="n">
        <f aca="false">MOD(QUOTIENT($A$583,Assumptions!$B$79),2)</f>
        <v>1</v>
      </c>
      <c r="E583" s="18" t="n">
        <f aca="false">MOD(QUOTIENT($A$583,Assumptions!$B$80),2)</f>
        <v>1</v>
      </c>
      <c r="F583" s="18" t="n">
        <f aca="false">MOD(QUOTIENT($A$583,Assumptions!$B$81),2)</f>
        <v>0</v>
      </c>
      <c r="G583" s="18" t="n">
        <f aca="false">MOD(QUOTIENT($A$583,Assumptions!$B$82),2)</f>
        <v>0</v>
      </c>
      <c r="H583" s="18" t="n">
        <f aca="false">MOD(QUOTIENT($A$583,Assumptions!$B$83),2)</f>
        <v>0</v>
      </c>
      <c r="I583" s="18" t="n">
        <f aca="false">IF($B$583=1,MIN(Assumptions!$B$67,MAX(Assumptions!$B$4,Assumptions!$B$27-(Assumptions!$B$4))),Assumptions!$B$4)</f>
        <v>0</v>
      </c>
      <c r="J583" s="18" t="n">
        <f aca="false">IF($C$583=1,MIN(Assumptions!$B$66,MAX(Assumptions!$B$4,Assumptions!$B$27-($I$583))),Assumptions!$B$4)</f>
        <v>300000000</v>
      </c>
      <c r="K583" s="18" t="n">
        <f aca="false">IF($D$583=1,MIN(Assumptions!$B$61,MAX(Assumptions!$B$4,Assumptions!$B$27-($I$583+$J$583))),Assumptions!$B$4)</f>
        <v>100000000</v>
      </c>
      <c r="L583" s="18" t="n">
        <f aca="false">IF($E$583=1,MIN(Assumptions!$B$56,MAX(Assumptions!$B$4,Assumptions!$B$27-($I$583+$J$583+$K$583))),Assumptions!$B$4)</f>
        <v>60000000</v>
      </c>
      <c r="M583" s="18" t="n">
        <f aca="false">IF($F$583=1,MIN(Assumptions!$B$51,MAX(Assumptions!$B$4,Assumptions!$B$27-($I$583+$J$583+$K$583+$L$583))),Assumptions!$B$4)</f>
        <v>0</v>
      </c>
      <c r="N583" s="18" t="n">
        <f aca="false">IF($G$583=1,MIN(Assumptions!$B$46,MAX(Assumptions!$B$4,Assumptions!$B$27-($I$583+$J$583+$K$583+$L$583+$M$583))),Assumptions!$B$4)</f>
        <v>0</v>
      </c>
      <c r="O583" s="18" t="n">
        <f aca="false">IF($H$583=1,MIN(Assumptions!$B$41,MAX(Assumptions!$B$4,Assumptions!$B$27-($I$583+$J$583+$K$583+$L$583+$M$583+$N$583))),Assumptions!$B$4)</f>
        <v>0</v>
      </c>
      <c r="P583" s="18" t="n">
        <f aca="false">$I$583+$J$583+$K$583+$L$583+$M$583+$N$583+$O$583</f>
        <v>460000000</v>
      </c>
      <c r="Q583" s="18" t="n">
        <f aca="false">MAX(Assumptions!$B$4,Assumptions!$B$27-$P$583)</f>
        <v>3540000000</v>
      </c>
      <c r="R583" s="18" t="n">
        <f aca="false">$J$120+$O$120+Assumptions!$B$20+IF($B$583=0,$D$120,Assumptions!$B$4)+IF($C$583=0,$AI$120,Assumptions!$B$4)+IF($D$583=0,$AF$120,Assumptions!$B$4)+IF($E$583=0,$AC$120,Assumptions!$B$4)+IF($F$583=0,$Z$120,Assumptions!$B$4)+IF($G$583=0,$W$120,Assumptions!$B$4)+IF($H$583=0,$T$120,Assumptions!$B$4)</f>
        <v>23077780.8981917</v>
      </c>
      <c r="S583" s="18" t="n">
        <f aca="false">IF($R$583&gt;Assumptions!$B$4,$Q$583/$R$583&gt;Assumptions!$B$13,FALSE())</f>
        <v>1</v>
      </c>
      <c r="T583" s="18" t="n">
        <f aca="false">IF($S$583,($Q$583+Assumptions!$B$14*Assumptions!$B$13)/($R$583+Assumptions!$B$14),IF($R$583&gt;Assumptions!$B$4,$Q$583/$R$583,Assumptions!$B$4))</f>
        <v>138.499114293783</v>
      </c>
      <c r="U583" s="18" t="n">
        <f aca="false">IF($B$583=1,$I$583,$D$120*$T$583)</f>
        <v>110420921.439374</v>
      </c>
      <c r="V583" s="18" t="n">
        <f aca="false">IF($C$583=1,$J$583,$AI$120*$T$583)</f>
        <v>300000000</v>
      </c>
      <c r="W583" s="18" t="n">
        <f aca="false">IF($D$583=1,$K$583,$AF$120*$T$583)</f>
        <v>100000000</v>
      </c>
      <c r="X583" s="18" t="n">
        <f aca="false">IF($E$583=1,$L$583,$AC$120*$T$583)</f>
        <v>60000000</v>
      </c>
      <c r="Y583" s="18" t="n">
        <f aca="false">IF($F$583=1,$M$583,$Z$120*$T$583)</f>
        <v>415497342.88135</v>
      </c>
      <c r="Z583" s="18" t="n">
        <f aca="false">IF($G$583=1,$N$583,$W$120*$T$583)</f>
        <v>692495571.468917</v>
      </c>
      <c r="AA583" s="18" t="n">
        <f aca="false">IF($H$583=1,$O$583,$T$120*$T$583)</f>
        <v>692495571.468917</v>
      </c>
      <c r="AB583" s="18" t="n">
        <f aca="false">($J$120+$O$120)*$T$583</f>
        <v>38850778.3629322</v>
      </c>
      <c r="AC583" s="18" t="n">
        <f aca="false">Assumptions!$B$20*$T$583</f>
        <v>1246492028.64405</v>
      </c>
      <c r="AD583" s="18" t="n">
        <f aca="false">IF($S$583,Assumptions!$B$14*($T$583-Assumptions!$B$13),Assumptions!$B$4)</f>
        <v>343747785.734459</v>
      </c>
      <c r="AE583" s="18" t="n">
        <f aca="false">$U$583+$V$583+$W$583+$X$583+$Y$583+$Z$583+$AA$583+$AB$583+$AC$583+$AD$583</f>
        <v>4000000000</v>
      </c>
      <c r="AF583" s="18" t="n">
        <f aca="false">IF(AND(IF($B$583=1,$U$583&gt;=INDEX($U$527:$U$654,1+$A$583-Assumptions!$B$77),$U$583&gt;INDEX($U$527:$U$654,1+$A$583+Assumptions!$B$77)),IF($C$583=1,$V$583&gt;=INDEX($V$527:$V$654,1+$A$583-Assumptions!$B$78),$V$583&gt;INDEX($V$527:$V$654,1+$A$583+Assumptions!$B$78)),IF($D$583=1,$W$583&gt;=INDEX($W$527:$W$654,1+$A$583-Assumptions!$B$79),$W$583&gt;INDEX($W$527:$W$654,1+$A$583+Assumptions!$B$79)),IF($E$583=1,$X$583&gt;=INDEX($X$527:$X$654,1+$A$583-Assumptions!$B$80),$X$583&gt;INDEX($X$527:$X$654,1+$A$583+Assumptions!$B$80)),IF($F$583=1,$Y$583&gt;=INDEX($Y$527:$Y$654,1+$A$583-Assumptions!$B$81),$Y$583&gt;INDEX($Y$527:$Y$654,1+$A$583+Assumptions!$B$81)),IF($G$583=1,$Z$583&gt;=INDEX($Z$527:$Z$654,1+$A$583-Assumptions!$B$82),$Z$583&gt;INDEX($Z$527:$Z$654,1+$A$583+Assumptions!$B$82)),IF($H$583=1,$AA$583&gt;=INDEX($AA$527:$AA$654,1+$A$583-Assumptions!$B$83),$AA$583&gt;INDEX($AA$527:$AA$654,1+$A$583+Assumptions!$B$83))),1,0)</f>
        <v>0</v>
      </c>
      <c r="AG583" s="16"/>
      <c r="AH583" s="16"/>
      <c r="AI583" s="16"/>
    </row>
    <row r="584" customFormat="false" ht="23.85" hidden="true" customHeight="false" outlineLevel="0" collapsed="false">
      <c r="A584" s="6" t="n">
        <f aca="false">ROW()-ROW($A$527)+Assumptions!$B$4</f>
        <v>57</v>
      </c>
      <c r="B584" s="18" t="n">
        <f aca="false">MOD(QUOTIENT($A$584,Assumptions!$B$77),2)</f>
        <v>0</v>
      </c>
      <c r="C584" s="18" t="n">
        <f aca="false">MOD(QUOTIENT($A$584,Assumptions!$B$78),2)</f>
        <v>1</v>
      </c>
      <c r="D584" s="18" t="n">
        <f aca="false">MOD(QUOTIENT($A$584,Assumptions!$B$79),2)</f>
        <v>1</v>
      </c>
      <c r="E584" s="18" t="n">
        <f aca="false">MOD(QUOTIENT($A$584,Assumptions!$B$80),2)</f>
        <v>1</v>
      </c>
      <c r="F584" s="18" t="n">
        <f aca="false">MOD(QUOTIENT($A$584,Assumptions!$B$81),2)</f>
        <v>0</v>
      </c>
      <c r="G584" s="18" t="n">
        <f aca="false">MOD(QUOTIENT($A$584,Assumptions!$B$82),2)</f>
        <v>0</v>
      </c>
      <c r="H584" s="18" t="n">
        <f aca="false">MOD(QUOTIENT($A$584,Assumptions!$B$83),2)</f>
        <v>1</v>
      </c>
      <c r="I584" s="18" t="n">
        <f aca="false">IF($B$584=1,MIN(Assumptions!$B$67,MAX(Assumptions!$B$4,Assumptions!$B$27-(Assumptions!$B$4))),Assumptions!$B$4)</f>
        <v>0</v>
      </c>
      <c r="J584" s="18" t="n">
        <f aca="false">IF($C$584=1,MIN(Assumptions!$B$66,MAX(Assumptions!$B$4,Assumptions!$B$27-($I$584))),Assumptions!$B$4)</f>
        <v>300000000</v>
      </c>
      <c r="K584" s="18" t="n">
        <f aca="false">IF($D$584=1,MIN(Assumptions!$B$61,MAX(Assumptions!$B$4,Assumptions!$B$27-($I$584+$J$584))),Assumptions!$B$4)</f>
        <v>100000000</v>
      </c>
      <c r="L584" s="18" t="n">
        <f aca="false">IF($E$584=1,MIN(Assumptions!$B$56,MAX(Assumptions!$B$4,Assumptions!$B$27-($I$584+$J$584+$K$584))),Assumptions!$B$4)</f>
        <v>60000000</v>
      </c>
      <c r="M584" s="18" t="n">
        <f aca="false">IF($F$584=1,MIN(Assumptions!$B$51,MAX(Assumptions!$B$4,Assumptions!$B$27-($I$584+$J$584+$K$584+$L$584))),Assumptions!$B$4)</f>
        <v>0</v>
      </c>
      <c r="N584" s="18" t="n">
        <f aca="false">IF($G$584=1,MIN(Assumptions!$B$46,MAX(Assumptions!$B$4,Assumptions!$B$27-($I$584+$J$584+$K$584+$L$584+$M$584))),Assumptions!$B$4)</f>
        <v>0</v>
      </c>
      <c r="O584" s="18" t="n">
        <f aca="false">IF($H$584=1,MIN(Assumptions!$B$41,MAX(Assumptions!$B$4,Assumptions!$B$27-($I$584+$J$584+$K$584+$L$584+$M$584+$N$584))),Assumptions!$B$4)</f>
        <v>5000000</v>
      </c>
      <c r="P584" s="18" t="n">
        <f aca="false">$I$584+$J$584+$K$584+$L$584+$M$584+$N$584+$O$584</f>
        <v>465000000</v>
      </c>
      <c r="Q584" s="18" t="n">
        <f aca="false">MAX(Assumptions!$B$4,Assumptions!$B$27-$P$584)</f>
        <v>3535000000</v>
      </c>
      <c r="R584" s="18" t="n">
        <f aca="false">$J$120+$O$120+Assumptions!$B$20+IF($B$584=0,$D$120,Assumptions!$B$4)+IF($C$584=0,$AI$120,Assumptions!$B$4)+IF($D$584=0,$AF$120,Assumptions!$B$4)+IF($E$584=0,$AC$120,Assumptions!$B$4)+IF($F$584=0,$Z$120,Assumptions!$B$4)+IF($G$584=0,$W$120,Assumptions!$B$4)+IF($H$584=0,$T$120,Assumptions!$B$4)</f>
        <v>18077780.8981917</v>
      </c>
      <c r="S584" s="18" t="n">
        <f aca="false">IF($R$584&gt;Assumptions!$B$4,$Q$584/$R$584&gt;Assumptions!$B$13,FALSE())</f>
        <v>1</v>
      </c>
      <c r="T584" s="18" t="n">
        <f aca="false">IF($S$584,($Q$584+Assumptions!$B$14*Assumptions!$B$13)/($R$584+Assumptions!$B$14),IF($R$584&gt;Assumptions!$B$4,$Q$584/$R$584,Assumptions!$B$4))</f>
        <v>171.90872123198</v>
      </c>
      <c r="U584" s="18" t="n">
        <f aca="false">IF($B$584=1,$I$584,$D$120*$T$584)</f>
        <v>137057334.255832</v>
      </c>
      <c r="V584" s="18" t="n">
        <f aca="false">IF($C$584=1,$J$584,$AI$120*$T$584)</f>
        <v>300000000</v>
      </c>
      <c r="W584" s="18" t="n">
        <f aca="false">IF($D$584=1,$K$584,$AF$120*$T$584)</f>
        <v>100000000</v>
      </c>
      <c r="X584" s="18" t="n">
        <f aca="false">IF($E$584=1,$L$584,$AC$120*$T$584)</f>
        <v>60000000</v>
      </c>
      <c r="Y584" s="18" t="n">
        <f aca="false">IF($F$584=1,$M$584,$Z$120*$T$584)</f>
        <v>515726163.69594</v>
      </c>
      <c r="Z584" s="18" t="n">
        <f aca="false">IF($G$584=1,$N$584,$W$120*$T$584)</f>
        <v>859543606.159901</v>
      </c>
      <c r="AA584" s="18" t="n">
        <f aca="false">IF($H$584=1,$O$584,$T$120*$T$584)</f>
        <v>5000000</v>
      </c>
      <c r="AB584" s="18" t="n">
        <f aca="false">($J$120+$O$120)*$T$584</f>
        <v>48222601.7205551</v>
      </c>
      <c r="AC584" s="18" t="n">
        <f aca="false">Assumptions!$B$20*$T$584</f>
        <v>1547178491.08782</v>
      </c>
      <c r="AD584" s="18" t="n">
        <f aca="false">IF($S$584,Assumptions!$B$14*($T$584-Assumptions!$B$13),Assumptions!$B$4)</f>
        <v>427271803.07995</v>
      </c>
      <c r="AE584" s="18" t="n">
        <f aca="false">$U$584+$V$584+$W$584+$X$584+$Y$584+$Z$584+$AA$584+$AB$584+$AC$584+$AD$584</f>
        <v>4000000000</v>
      </c>
      <c r="AF584" s="18" t="n">
        <f aca="false">IF(AND(IF($B$584=1,$U$584&gt;=INDEX($U$527:$U$654,1+$A$584-Assumptions!$B$77),$U$584&gt;INDEX($U$527:$U$654,1+$A$584+Assumptions!$B$77)),IF($C$584=1,$V$584&gt;=INDEX($V$527:$V$654,1+$A$584-Assumptions!$B$78),$V$584&gt;INDEX($V$527:$V$654,1+$A$584+Assumptions!$B$78)),IF($D$584=1,$W$584&gt;=INDEX($W$527:$W$654,1+$A$584-Assumptions!$B$79),$W$584&gt;INDEX($W$527:$W$654,1+$A$584+Assumptions!$B$79)),IF($E$584=1,$X$584&gt;=INDEX($X$527:$X$654,1+$A$584-Assumptions!$B$80),$X$584&gt;INDEX($X$527:$X$654,1+$A$584+Assumptions!$B$80)),IF($F$584=1,$Y$584&gt;=INDEX($Y$527:$Y$654,1+$A$584-Assumptions!$B$81),$Y$584&gt;INDEX($Y$527:$Y$654,1+$A$584+Assumptions!$B$81)),IF($G$584=1,$Z$584&gt;=INDEX($Z$527:$Z$654,1+$A$584-Assumptions!$B$82),$Z$584&gt;INDEX($Z$527:$Z$654,1+$A$584+Assumptions!$B$82)),IF($H$584=1,$AA$584&gt;=INDEX($AA$527:$AA$654,1+$A$584-Assumptions!$B$83),$AA$584&gt;INDEX($AA$527:$AA$654,1+$A$584+Assumptions!$B$83))),1,0)</f>
        <v>0</v>
      </c>
      <c r="AG584" s="16"/>
      <c r="AH584" s="16"/>
      <c r="AI584" s="16"/>
    </row>
    <row r="585" customFormat="false" ht="23.85" hidden="true" customHeight="false" outlineLevel="0" collapsed="false">
      <c r="A585" s="6" t="n">
        <f aca="false">ROW()-ROW($A$527)+Assumptions!$B$4</f>
        <v>58</v>
      </c>
      <c r="B585" s="18" t="n">
        <f aca="false">MOD(QUOTIENT($A$585,Assumptions!$B$77),2)</f>
        <v>0</v>
      </c>
      <c r="C585" s="18" t="n">
        <f aca="false">MOD(QUOTIENT($A$585,Assumptions!$B$78),2)</f>
        <v>1</v>
      </c>
      <c r="D585" s="18" t="n">
        <f aca="false">MOD(QUOTIENT($A$585,Assumptions!$B$79),2)</f>
        <v>1</v>
      </c>
      <c r="E585" s="18" t="n">
        <f aca="false">MOD(QUOTIENT($A$585,Assumptions!$B$80),2)</f>
        <v>1</v>
      </c>
      <c r="F585" s="18" t="n">
        <f aca="false">MOD(QUOTIENT($A$585,Assumptions!$B$81),2)</f>
        <v>0</v>
      </c>
      <c r="G585" s="18" t="n">
        <f aca="false">MOD(QUOTIENT($A$585,Assumptions!$B$82),2)</f>
        <v>1</v>
      </c>
      <c r="H585" s="18" t="n">
        <f aca="false">MOD(QUOTIENT($A$585,Assumptions!$B$83),2)</f>
        <v>0</v>
      </c>
      <c r="I585" s="18" t="n">
        <f aca="false">IF($B$585=1,MIN(Assumptions!$B$67,MAX(Assumptions!$B$4,Assumptions!$B$27-(Assumptions!$B$4))),Assumptions!$B$4)</f>
        <v>0</v>
      </c>
      <c r="J585" s="18" t="n">
        <f aca="false">IF($C$585=1,MIN(Assumptions!$B$66,MAX(Assumptions!$B$4,Assumptions!$B$27-($I$585))),Assumptions!$B$4)</f>
        <v>300000000</v>
      </c>
      <c r="K585" s="18" t="n">
        <f aca="false">IF($D$585=1,MIN(Assumptions!$B$61,MAX(Assumptions!$B$4,Assumptions!$B$27-($I$585+$J$585))),Assumptions!$B$4)</f>
        <v>100000000</v>
      </c>
      <c r="L585" s="18" t="n">
        <f aca="false">IF($E$585=1,MIN(Assumptions!$B$56,MAX(Assumptions!$B$4,Assumptions!$B$27-($I$585+$J$585+$K$585))),Assumptions!$B$4)</f>
        <v>60000000</v>
      </c>
      <c r="M585" s="18" t="n">
        <f aca="false">IF($F$585=1,MIN(Assumptions!$B$51,MAX(Assumptions!$B$4,Assumptions!$B$27-($I$585+$J$585+$K$585+$L$585))),Assumptions!$B$4)</f>
        <v>0</v>
      </c>
      <c r="N585" s="18" t="n">
        <f aca="false">IF($G$585=1,MIN(Assumptions!$B$46,MAX(Assumptions!$B$4,Assumptions!$B$27-($I$585+$J$585+$K$585+$L$585+$M$585))),Assumptions!$B$4)</f>
        <v>15000000</v>
      </c>
      <c r="O585" s="18" t="n">
        <f aca="false">IF($H$585=1,MIN(Assumptions!$B$41,MAX(Assumptions!$B$4,Assumptions!$B$27-($I$585+$J$585+$K$585+$L$585+$M$585+$N$585))),Assumptions!$B$4)</f>
        <v>0</v>
      </c>
      <c r="P585" s="18" t="n">
        <f aca="false">$I$585+$J$585+$K$585+$L$585+$M$585+$N$585+$O$585</f>
        <v>475000000</v>
      </c>
      <c r="Q585" s="18" t="n">
        <f aca="false">MAX(Assumptions!$B$4,Assumptions!$B$27-$P$585)</f>
        <v>3525000000</v>
      </c>
      <c r="R585" s="18" t="n">
        <f aca="false">$J$120+$O$120+Assumptions!$B$20+IF($B$585=0,$D$120,Assumptions!$B$4)+IF($C$585=0,$AI$120,Assumptions!$B$4)+IF($D$585=0,$AF$120,Assumptions!$B$4)+IF($E$585=0,$AC$120,Assumptions!$B$4)+IF($F$585=0,$Z$120,Assumptions!$B$4)+IF($G$585=0,$W$120,Assumptions!$B$4)+IF($H$585=0,$T$120,Assumptions!$B$4)</f>
        <v>18077780.8981917</v>
      </c>
      <c r="S585" s="18" t="n">
        <f aca="false">IF($R$585&gt;Assumptions!$B$4,$Q$585/$R$585&gt;Assumptions!$B$13,FALSE())</f>
        <v>1</v>
      </c>
      <c r="T585" s="18" t="n">
        <f aca="false">IF($S$585,($Q$585+Assumptions!$B$14*Assumptions!$B$13)/($R$585+Assumptions!$B$14),IF($R$585&gt;Assumptions!$B$4,$Q$585/$R$585,Assumptions!$B$4))</f>
        <v>171.422760182561</v>
      </c>
      <c r="U585" s="18" t="n">
        <f aca="false">IF($B$585=1,$I$585,$D$120*$T$585)</f>
        <v>136669893.028253</v>
      </c>
      <c r="V585" s="18" t="n">
        <f aca="false">IF($C$585=1,$J$585,$AI$120*$T$585)</f>
        <v>300000000</v>
      </c>
      <c r="W585" s="18" t="n">
        <f aca="false">IF($D$585=1,$K$585,$AF$120*$T$585)</f>
        <v>100000000</v>
      </c>
      <c r="X585" s="18" t="n">
        <f aca="false">IF($E$585=1,$L$585,$AC$120*$T$585)</f>
        <v>60000000</v>
      </c>
      <c r="Y585" s="18" t="n">
        <f aca="false">IF($F$585=1,$M$585,$Z$120*$T$585)</f>
        <v>514268280.547683</v>
      </c>
      <c r="Z585" s="18" t="n">
        <f aca="false">IF($G$585=1,$N$585,$W$120*$T$585)</f>
        <v>15000000</v>
      </c>
      <c r="AA585" s="18" t="n">
        <f aca="false">IF($H$585=1,$O$585,$T$120*$T$585)</f>
        <v>857113800.912806</v>
      </c>
      <c r="AB585" s="18" t="n">
        <f aca="false">($J$120+$O$120)*$T$585</f>
        <v>48086283.4118044</v>
      </c>
      <c r="AC585" s="18" t="n">
        <f aca="false">Assumptions!$B$20*$T$585</f>
        <v>1542804841.64305</v>
      </c>
      <c r="AD585" s="18" t="n">
        <f aca="false">IF($S$585,Assumptions!$B$14*($T$585-Assumptions!$B$13),Assumptions!$B$4)</f>
        <v>426056900.456403</v>
      </c>
      <c r="AE585" s="18" t="n">
        <f aca="false">$U$585+$V$585+$W$585+$X$585+$Y$585+$Z$585+$AA$585+$AB$585+$AC$585+$AD$585</f>
        <v>4000000000</v>
      </c>
      <c r="AF585" s="18" t="n">
        <f aca="false">IF(AND(IF($B$585=1,$U$585&gt;=INDEX($U$527:$U$654,1+$A$585-Assumptions!$B$77),$U$585&gt;INDEX($U$527:$U$654,1+$A$585+Assumptions!$B$77)),IF($C$585=1,$V$585&gt;=INDEX($V$527:$V$654,1+$A$585-Assumptions!$B$78),$V$585&gt;INDEX($V$527:$V$654,1+$A$585+Assumptions!$B$78)),IF($D$585=1,$W$585&gt;=INDEX($W$527:$W$654,1+$A$585-Assumptions!$B$79),$W$585&gt;INDEX($W$527:$W$654,1+$A$585+Assumptions!$B$79)),IF($E$585=1,$X$585&gt;=INDEX($X$527:$X$654,1+$A$585-Assumptions!$B$80),$X$585&gt;INDEX($X$527:$X$654,1+$A$585+Assumptions!$B$80)),IF($F$585=1,$Y$585&gt;=INDEX($Y$527:$Y$654,1+$A$585-Assumptions!$B$81),$Y$585&gt;INDEX($Y$527:$Y$654,1+$A$585+Assumptions!$B$81)),IF($G$585=1,$Z$585&gt;=INDEX($Z$527:$Z$654,1+$A$585-Assumptions!$B$82),$Z$585&gt;INDEX($Z$527:$Z$654,1+$A$585+Assumptions!$B$82)),IF($H$585=1,$AA$585&gt;=INDEX($AA$527:$AA$654,1+$A$585-Assumptions!$B$83),$AA$585&gt;INDEX($AA$527:$AA$654,1+$A$585+Assumptions!$B$83))),1,0)</f>
        <v>0</v>
      </c>
      <c r="AG585" s="16"/>
      <c r="AH585" s="16"/>
      <c r="AI585" s="16"/>
    </row>
    <row r="586" customFormat="false" ht="23.85" hidden="true" customHeight="false" outlineLevel="0" collapsed="false">
      <c r="A586" s="6" t="n">
        <f aca="false">ROW()-ROW($A$527)+Assumptions!$B$4</f>
        <v>59</v>
      </c>
      <c r="B586" s="18" t="n">
        <f aca="false">MOD(QUOTIENT($A$586,Assumptions!$B$77),2)</f>
        <v>0</v>
      </c>
      <c r="C586" s="18" t="n">
        <f aca="false">MOD(QUOTIENT($A$586,Assumptions!$B$78),2)</f>
        <v>1</v>
      </c>
      <c r="D586" s="18" t="n">
        <f aca="false">MOD(QUOTIENT($A$586,Assumptions!$B$79),2)</f>
        <v>1</v>
      </c>
      <c r="E586" s="18" t="n">
        <f aca="false">MOD(QUOTIENT($A$586,Assumptions!$B$80),2)</f>
        <v>1</v>
      </c>
      <c r="F586" s="18" t="n">
        <f aca="false">MOD(QUOTIENT($A$586,Assumptions!$B$81),2)</f>
        <v>0</v>
      </c>
      <c r="G586" s="18" t="n">
        <f aca="false">MOD(QUOTIENT($A$586,Assumptions!$B$82),2)</f>
        <v>1</v>
      </c>
      <c r="H586" s="18" t="n">
        <f aca="false">MOD(QUOTIENT($A$586,Assumptions!$B$83),2)</f>
        <v>1</v>
      </c>
      <c r="I586" s="18" t="n">
        <f aca="false">IF($B$586=1,MIN(Assumptions!$B$67,MAX(Assumptions!$B$4,Assumptions!$B$27-(Assumptions!$B$4))),Assumptions!$B$4)</f>
        <v>0</v>
      </c>
      <c r="J586" s="18" t="n">
        <f aca="false">IF($C$586=1,MIN(Assumptions!$B$66,MAX(Assumptions!$B$4,Assumptions!$B$27-($I$586))),Assumptions!$B$4)</f>
        <v>300000000</v>
      </c>
      <c r="K586" s="18" t="n">
        <f aca="false">IF($D$586=1,MIN(Assumptions!$B$61,MAX(Assumptions!$B$4,Assumptions!$B$27-($I$586+$J$586))),Assumptions!$B$4)</f>
        <v>100000000</v>
      </c>
      <c r="L586" s="18" t="n">
        <f aca="false">IF($E$586=1,MIN(Assumptions!$B$56,MAX(Assumptions!$B$4,Assumptions!$B$27-($I$586+$J$586+$K$586))),Assumptions!$B$4)</f>
        <v>60000000</v>
      </c>
      <c r="M586" s="18" t="n">
        <f aca="false">IF($F$586=1,MIN(Assumptions!$B$51,MAX(Assumptions!$B$4,Assumptions!$B$27-($I$586+$J$586+$K$586+$L$586))),Assumptions!$B$4)</f>
        <v>0</v>
      </c>
      <c r="N586" s="18" t="n">
        <f aca="false">IF($G$586=1,MIN(Assumptions!$B$46,MAX(Assumptions!$B$4,Assumptions!$B$27-($I$586+$J$586+$K$586+$L$586+$M$586))),Assumptions!$B$4)</f>
        <v>15000000</v>
      </c>
      <c r="O586" s="18" t="n">
        <f aca="false">IF($H$586=1,MIN(Assumptions!$B$41,MAX(Assumptions!$B$4,Assumptions!$B$27-($I$586+$J$586+$K$586+$L$586+$M$586+$N$586))),Assumptions!$B$4)</f>
        <v>5000000</v>
      </c>
      <c r="P586" s="18" t="n">
        <f aca="false">$I$586+$J$586+$K$586+$L$586+$M$586+$N$586+$O$586</f>
        <v>480000000</v>
      </c>
      <c r="Q586" s="18" t="n">
        <f aca="false">MAX(Assumptions!$B$4,Assumptions!$B$27-$P$586)</f>
        <v>3520000000</v>
      </c>
      <c r="R586" s="18" t="n">
        <f aca="false">$J$120+$O$120+Assumptions!$B$20+IF($B$586=0,$D$120,Assumptions!$B$4)+IF($C$586=0,$AI$120,Assumptions!$B$4)+IF($D$586=0,$AF$120,Assumptions!$B$4)+IF($E$586=0,$AC$120,Assumptions!$B$4)+IF($F$586=0,$Z$120,Assumptions!$B$4)+IF($G$586=0,$W$120,Assumptions!$B$4)+IF($H$586=0,$T$120,Assumptions!$B$4)</f>
        <v>13077780.8981917</v>
      </c>
      <c r="S586" s="18" t="n">
        <f aca="false">IF($R$586&gt;Assumptions!$B$4,$Q$586/$R$586&gt;Assumptions!$B$13,FALSE())</f>
        <v>1</v>
      </c>
      <c r="T586" s="18" t="n">
        <f aca="false">IF($S$586,($Q$586+Assumptions!$B$14*Assumptions!$B$13)/($R$586+Assumptions!$B$14),IF($R$586&gt;Assumptions!$B$4,$Q$586/$R$586,Assumptions!$B$4))</f>
        <v>226.123349854593</v>
      </c>
      <c r="U586" s="18" t="n">
        <f aca="false">IF($B$586=1,$I$586,$D$120*$T$586)</f>
        <v>180280926.540357</v>
      </c>
      <c r="V586" s="18" t="n">
        <f aca="false">IF($C$586=1,$J$586,$AI$120*$T$586)</f>
        <v>300000000</v>
      </c>
      <c r="W586" s="18" t="n">
        <f aca="false">IF($D$586=1,$K$586,$AF$120*$T$586)</f>
        <v>100000000</v>
      </c>
      <c r="X586" s="18" t="n">
        <f aca="false">IF($E$586=1,$L$586,$AC$120*$T$586)</f>
        <v>60000000</v>
      </c>
      <c r="Y586" s="18" t="n">
        <f aca="false">IF($F$586=1,$M$586,$Z$120*$T$586)</f>
        <v>678370049.56378</v>
      </c>
      <c r="Z586" s="18" t="n">
        <f aca="false">IF($G$586=1,$N$586,$W$120*$T$586)</f>
        <v>15000000</v>
      </c>
      <c r="AA586" s="18" t="n">
        <f aca="false">IF($H$586=1,$O$586,$T$120*$T$586)</f>
        <v>5000000</v>
      </c>
      <c r="AB586" s="18" t="n">
        <f aca="false">($J$120+$O$120)*$T$586</f>
        <v>63430500.568038</v>
      </c>
      <c r="AC586" s="18" t="n">
        <f aca="false">Assumptions!$B$20*$T$586</f>
        <v>2035110148.69134</v>
      </c>
      <c r="AD586" s="18" t="n">
        <f aca="false">IF($S$586,Assumptions!$B$14*($T$586-Assumptions!$B$13),Assumptions!$B$4)</f>
        <v>562808374.636484</v>
      </c>
      <c r="AE586" s="18" t="n">
        <f aca="false">$U$586+$V$586+$W$586+$X$586+$Y$586+$Z$586+$AA$586+$AB$586+$AC$586+$AD$586</f>
        <v>4000000000</v>
      </c>
      <c r="AF586" s="18" t="n">
        <f aca="false">IF(AND(IF($B$586=1,$U$586&gt;=INDEX($U$527:$U$654,1+$A$586-Assumptions!$B$77),$U$586&gt;INDEX($U$527:$U$654,1+$A$586+Assumptions!$B$77)),IF($C$586=1,$V$586&gt;=INDEX($V$527:$V$654,1+$A$586-Assumptions!$B$78),$V$586&gt;INDEX($V$527:$V$654,1+$A$586+Assumptions!$B$78)),IF($D$586=1,$W$586&gt;=INDEX($W$527:$W$654,1+$A$586-Assumptions!$B$79),$W$586&gt;INDEX($W$527:$W$654,1+$A$586+Assumptions!$B$79)),IF($E$586=1,$X$586&gt;=INDEX($X$527:$X$654,1+$A$586-Assumptions!$B$80),$X$586&gt;INDEX($X$527:$X$654,1+$A$586+Assumptions!$B$80)),IF($F$586=1,$Y$586&gt;=INDEX($Y$527:$Y$654,1+$A$586-Assumptions!$B$81),$Y$586&gt;INDEX($Y$527:$Y$654,1+$A$586+Assumptions!$B$81)),IF($G$586=1,$Z$586&gt;=INDEX($Z$527:$Z$654,1+$A$586-Assumptions!$B$82),$Z$586&gt;INDEX($Z$527:$Z$654,1+$A$586+Assumptions!$B$82)),IF($H$586=1,$AA$586&gt;=INDEX($AA$527:$AA$654,1+$A$586-Assumptions!$B$83),$AA$586&gt;INDEX($AA$527:$AA$654,1+$A$586+Assumptions!$B$83))),1,0)</f>
        <v>0</v>
      </c>
      <c r="AG586" s="16"/>
      <c r="AH586" s="16"/>
      <c r="AI586" s="16"/>
    </row>
    <row r="587" customFormat="false" ht="23.85" hidden="true" customHeight="false" outlineLevel="0" collapsed="false">
      <c r="A587" s="6" t="n">
        <f aca="false">ROW()-ROW($A$527)+Assumptions!$B$4</f>
        <v>60</v>
      </c>
      <c r="B587" s="18" t="n">
        <f aca="false">MOD(QUOTIENT($A$587,Assumptions!$B$77),2)</f>
        <v>0</v>
      </c>
      <c r="C587" s="18" t="n">
        <f aca="false">MOD(QUOTIENT($A$587,Assumptions!$B$78),2)</f>
        <v>1</v>
      </c>
      <c r="D587" s="18" t="n">
        <f aca="false">MOD(QUOTIENT($A$587,Assumptions!$B$79),2)</f>
        <v>1</v>
      </c>
      <c r="E587" s="18" t="n">
        <f aca="false">MOD(QUOTIENT($A$587,Assumptions!$B$80),2)</f>
        <v>1</v>
      </c>
      <c r="F587" s="18" t="n">
        <f aca="false">MOD(QUOTIENT($A$587,Assumptions!$B$81),2)</f>
        <v>1</v>
      </c>
      <c r="G587" s="18" t="n">
        <f aca="false">MOD(QUOTIENT($A$587,Assumptions!$B$82),2)</f>
        <v>0</v>
      </c>
      <c r="H587" s="18" t="n">
        <f aca="false">MOD(QUOTIENT($A$587,Assumptions!$B$83),2)</f>
        <v>0</v>
      </c>
      <c r="I587" s="18" t="n">
        <f aca="false">IF($B$587=1,MIN(Assumptions!$B$67,MAX(Assumptions!$B$4,Assumptions!$B$27-(Assumptions!$B$4))),Assumptions!$B$4)</f>
        <v>0</v>
      </c>
      <c r="J587" s="18" t="n">
        <f aca="false">IF($C$587=1,MIN(Assumptions!$B$66,MAX(Assumptions!$B$4,Assumptions!$B$27-($I$587))),Assumptions!$B$4)</f>
        <v>300000000</v>
      </c>
      <c r="K587" s="18" t="n">
        <f aca="false">IF($D$587=1,MIN(Assumptions!$B$61,MAX(Assumptions!$B$4,Assumptions!$B$27-($I$587+$J$587))),Assumptions!$B$4)</f>
        <v>100000000</v>
      </c>
      <c r="L587" s="18" t="n">
        <f aca="false">IF($E$587=1,MIN(Assumptions!$B$56,MAX(Assumptions!$B$4,Assumptions!$B$27-($I$587+$J$587+$K$587))),Assumptions!$B$4)</f>
        <v>60000000</v>
      </c>
      <c r="M587" s="18" t="n">
        <f aca="false">IF($F$587=1,MIN(Assumptions!$B$51,MAX(Assumptions!$B$4,Assumptions!$B$27-($I$587+$J$587+$K$587+$L$587))),Assumptions!$B$4)</f>
        <v>30000000</v>
      </c>
      <c r="N587" s="18" t="n">
        <f aca="false">IF($G$587=1,MIN(Assumptions!$B$46,MAX(Assumptions!$B$4,Assumptions!$B$27-($I$587+$J$587+$K$587+$L$587+$M$587))),Assumptions!$B$4)</f>
        <v>0</v>
      </c>
      <c r="O587" s="18" t="n">
        <f aca="false">IF($H$587=1,MIN(Assumptions!$B$41,MAX(Assumptions!$B$4,Assumptions!$B$27-($I$587+$J$587+$K$587+$L$587+$M$587+$N$587))),Assumptions!$B$4)</f>
        <v>0</v>
      </c>
      <c r="P587" s="18" t="n">
        <f aca="false">$I$587+$J$587+$K$587+$L$587+$M$587+$N$587+$O$587</f>
        <v>490000000</v>
      </c>
      <c r="Q587" s="18" t="n">
        <f aca="false">MAX(Assumptions!$B$4,Assumptions!$B$27-$P$587)</f>
        <v>3510000000</v>
      </c>
      <c r="R587" s="18" t="n">
        <f aca="false">$J$120+$O$120+Assumptions!$B$20+IF($B$587=0,$D$120,Assumptions!$B$4)+IF($C$587=0,$AI$120,Assumptions!$B$4)+IF($D$587=0,$AF$120,Assumptions!$B$4)+IF($E$587=0,$AC$120,Assumptions!$B$4)+IF($F$587=0,$Z$120,Assumptions!$B$4)+IF($G$587=0,$W$120,Assumptions!$B$4)+IF($H$587=0,$T$120,Assumptions!$B$4)</f>
        <v>20077780.8981917</v>
      </c>
      <c r="S587" s="18" t="n">
        <f aca="false">IF($R$587&gt;Assumptions!$B$4,$Q$587/$R$587&gt;Assumptions!$B$13,FALSE())</f>
        <v>1</v>
      </c>
      <c r="T587" s="18" t="n">
        <f aca="false">IF($S$587,($Q$587+Assumptions!$B$14*Assumptions!$B$13)/($R$587+Assumptions!$B$14),IF($R$587&gt;Assumptions!$B$4,$Q$587/$R$587,Assumptions!$B$4))</f>
        <v>155.573305270286</v>
      </c>
      <c r="U587" s="18" t="n">
        <f aca="false">IF($B$587=1,$I$587,$D$120*$T$587)</f>
        <v>124033628.712419</v>
      </c>
      <c r="V587" s="18" t="n">
        <f aca="false">IF($C$587=1,$J$587,$AI$120*$T$587)</f>
        <v>300000000</v>
      </c>
      <c r="W587" s="18" t="n">
        <f aca="false">IF($D$587=1,$K$587,$AF$120*$T$587)</f>
        <v>100000000</v>
      </c>
      <c r="X587" s="18" t="n">
        <f aca="false">IF($E$587=1,$L$587,$AC$120*$T$587)</f>
        <v>60000000</v>
      </c>
      <c r="Y587" s="18" t="n">
        <f aca="false">IF($F$587=1,$M$587,$Z$120*$T$587)</f>
        <v>30000000</v>
      </c>
      <c r="Z587" s="18" t="n">
        <f aca="false">IF($G$587=1,$N$587,$W$120*$T$587)</f>
        <v>777866526.351429</v>
      </c>
      <c r="AA587" s="18" t="n">
        <f aca="false">IF($H$587=1,$O$587,$T$120*$T$587)</f>
        <v>777866526.351429</v>
      </c>
      <c r="AB587" s="18" t="n">
        <f aca="false">($J$120+$O$120)*$T$587</f>
        <v>43640307.9764385</v>
      </c>
      <c r="AC587" s="18" t="n">
        <f aca="false">Assumptions!$B$20*$T$587</f>
        <v>1400159747.43257</v>
      </c>
      <c r="AD587" s="18" t="n">
        <f aca="false">IF($S$587,Assumptions!$B$14*($T$587-Assumptions!$B$13),Assumptions!$B$4)</f>
        <v>386433263.175714</v>
      </c>
      <c r="AE587" s="18" t="n">
        <f aca="false">$U$587+$V$587+$W$587+$X$587+$Y$587+$Z$587+$AA$587+$AB$587+$AC$587+$AD$587</f>
        <v>4000000000</v>
      </c>
      <c r="AF587" s="18" t="n">
        <f aca="false">IF(AND(IF($B$587=1,$U$587&gt;=INDEX($U$527:$U$654,1+$A$587-Assumptions!$B$77),$U$587&gt;INDEX($U$527:$U$654,1+$A$587+Assumptions!$B$77)),IF($C$587=1,$V$587&gt;=INDEX($V$527:$V$654,1+$A$587-Assumptions!$B$78),$V$587&gt;INDEX($V$527:$V$654,1+$A$587+Assumptions!$B$78)),IF($D$587=1,$W$587&gt;=INDEX($W$527:$W$654,1+$A$587-Assumptions!$B$79),$W$587&gt;INDEX($W$527:$W$654,1+$A$587+Assumptions!$B$79)),IF($E$587=1,$X$587&gt;=INDEX($X$527:$X$654,1+$A$587-Assumptions!$B$80),$X$587&gt;INDEX($X$527:$X$654,1+$A$587+Assumptions!$B$80)),IF($F$587=1,$Y$587&gt;=INDEX($Y$527:$Y$654,1+$A$587-Assumptions!$B$81),$Y$587&gt;INDEX($Y$527:$Y$654,1+$A$587+Assumptions!$B$81)),IF($G$587=1,$Z$587&gt;=INDEX($Z$527:$Z$654,1+$A$587-Assumptions!$B$82),$Z$587&gt;INDEX($Z$527:$Z$654,1+$A$587+Assumptions!$B$82)),IF($H$587=1,$AA$587&gt;=INDEX($AA$527:$AA$654,1+$A$587-Assumptions!$B$83),$AA$587&gt;INDEX($AA$527:$AA$654,1+$A$587+Assumptions!$B$83))),1,0)</f>
        <v>0</v>
      </c>
      <c r="AG587" s="16"/>
      <c r="AH587" s="16"/>
      <c r="AI587" s="16"/>
    </row>
    <row r="588" customFormat="false" ht="23.85" hidden="true" customHeight="false" outlineLevel="0" collapsed="false">
      <c r="A588" s="6" t="n">
        <f aca="false">ROW()-ROW($A$527)+Assumptions!$B$4</f>
        <v>61</v>
      </c>
      <c r="B588" s="18" t="n">
        <f aca="false">MOD(QUOTIENT($A$588,Assumptions!$B$77),2)</f>
        <v>0</v>
      </c>
      <c r="C588" s="18" t="n">
        <f aca="false">MOD(QUOTIENT($A$588,Assumptions!$B$78),2)</f>
        <v>1</v>
      </c>
      <c r="D588" s="18" t="n">
        <f aca="false">MOD(QUOTIENT($A$588,Assumptions!$B$79),2)</f>
        <v>1</v>
      </c>
      <c r="E588" s="18" t="n">
        <f aca="false">MOD(QUOTIENT($A$588,Assumptions!$B$80),2)</f>
        <v>1</v>
      </c>
      <c r="F588" s="18" t="n">
        <f aca="false">MOD(QUOTIENT($A$588,Assumptions!$B$81),2)</f>
        <v>1</v>
      </c>
      <c r="G588" s="18" t="n">
        <f aca="false">MOD(QUOTIENT($A$588,Assumptions!$B$82),2)</f>
        <v>0</v>
      </c>
      <c r="H588" s="18" t="n">
        <f aca="false">MOD(QUOTIENT($A$588,Assumptions!$B$83),2)</f>
        <v>1</v>
      </c>
      <c r="I588" s="18" t="n">
        <f aca="false">IF($B$588=1,MIN(Assumptions!$B$67,MAX(Assumptions!$B$4,Assumptions!$B$27-(Assumptions!$B$4))),Assumptions!$B$4)</f>
        <v>0</v>
      </c>
      <c r="J588" s="18" t="n">
        <f aca="false">IF($C$588=1,MIN(Assumptions!$B$66,MAX(Assumptions!$B$4,Assumptions!$B$27-($I$588))),Assumptions!$B$4)</f>
        <v>300000000</v>
      </c>
      <c r="K588" s="18" t="n">
        <f aca="false">IF($D$588=1,MIN(Assumptions!$B$61,MAX(Assumptions!$B$4,Assumptions!$B$27-($I$588+$J$588))),Assumptions!$B$4)</f>
        <v>100000000</v>
      </c>
      <c r="L588" s="18" t="n">
        <f aca="false">IF($E$588=1,MIN(Assumptions!$B$56,MAX(Assumptions!$B$4,Assumptions!$B$27-($I$588+$J$588+$K$588))),Assumptions!$B$4)</f>
        <v>60000000</v>
      </c>
      <c r="M588" s="18" t="n">
        <f aca="false">IF($F$588=1,MIN(Assumptions!$B$51,MAX(Assumptions!$B$4,Assumptions!$B$27-($I$588+$J$588+$K$588+$L$588))),Assumptions!$B$4)</f>
        <v>30000000</v>
      </c>
      <c r="N588" s="18" t="n">
        <f aca="false">IF($G$588=1,MIN(Assumptions!$B$46,MAX(Assumptions!$B$4,Assumptions!$B$27-($I$588+$J$588+$K$588+$L$588+$M$588))),Assumptions!$B$4)</f>
        <v>0</v>
      </c>
      <c r="O588" s="18" t="n">
        <f aca="false">IF($H$588=1,MIN(Assumptions!$B$41,MAX(Assumptions!$B$4,Assumptions!$B$27-($I$588+$J$588+$K$588+$L$588+$M$588+$N$588))),Assumptions!$B$4)</f>
        <v>5000000</v>
      </c>
      <c r="P588" s="18" t="n">
        <f aca="false">$I$588+$J$588+$K$588+$L$588+$M$588+$N$588+$O$588</f>
        <v>495000000</v>
      </c>
      <c r="Q588" s="18" t="n">
        <f aca="false">MAX(Assumptions!$B$4,Assumptions!$B$27-$P$588)</f>
        <v>3505000000</v>
      </c>
      <c r="R588" s="18" t="n">
        <f aca="false">$J$120+$O$120+Assumptions!$B$20+IF($B$588=0,$D$120,Assumptions!$B$4)+IF($C$588=0,$AI$120,Assumptions!$B$4)+IF($D$588=0,$AF$120,Assumptions!$B$4)+IF($E$588=0,$AC$120,Assumptions!$B$4)+IF($F$588=0,$Z$120,Assumptions!$B$4)+IF($G$588=0,$W$120,Assumptions!$B$4)+IF($H$588=0,$T$120,Assumptions!$B$4)</f>
        <v>15077780.8981917</v>
      </c>
      <c r="S588" s="18" t="n">
        <f aca="false">IF($R$588&gt;Assumptions!$B$4,$Q$588/$R$588&gt;Assumptions!$B$13,FALSE())</f>
        <v>1</v>
      </c>
      <c r="T588" s="18" t="n">
        <f aca="false">IF($S$588,($Q$588+Assumptions!$B$14*Assumptions!$B$13)/($R$588+Assumptions!$B$14),IF($R$588&gt;Assumptions!$B$4,$Q$588/$R$588,Assumptions!$B$4))</f>
        <v>199.541683919887</v>
      </c>
      <c r="U588" s="18" t="n">
        <f aca="false">IF($B$588=1,$I$588,$D$120*$T$588)</f>
        <v>159088213.064387</v>
      </c>
      <c r="V588" s="18" t="n">
        <f aca="false">IF($C$588=1,$J$588,$AI$120*$T$588)</f>
        <v>300000000</v>
      </c>
      <c r="W588" s="18" t="n">
        <f aca="false">IF($D$588=1,$K$588,$AF$120*$T$588)</f>
        <v>100000000</v>
      </c>
      <c r="X588" s="18" t="n">
        <f aca="false">IF($E$588=1,$L$588,$AC$120*$T$588)</f>
        <v>60000000</v>
      </c>
      <c r="Y588" s="18" t="n">
        <f aca="false">IF($F$588=1,$M$588,$Z$120*$T$588)</f>
        <v>30000000</v>
      </c>
      <c r="Z588" s="18" t="n">
        <f aca="false">IF($G$588=1,$N$588,$W$120*$T$588)</f>
        <v>997708419.599437</v>
      </c>
      <c r="AA588" s="18" t="n">
        <f aca="false">IF($H$588=1,$O$588,$T$120*$T$588)</f>
        <v>5000000</v>
      </c>
      <c r="AB588" s="18" t="n">
        <f aca="false">($J$120+$O$120)*$T$588</f>
        <v>55974002.25747</v>
      </c>
      <c r="AC588" s="18" t="n">
        <f aca="false">Assumptions!$B$20*$T$588</f>
        <v>1795875155.27899</v>
      </c>
      <c r="AD588" s="18" t="n">
        <f aca="false">IF($S$588,Assumptions!$B$14*($T$588-Assumptions!$B$13),Assumptions!$B$4)</f>
        <v>496354209.799719</v>
      </c>
      <c r="AE588" s="18" t="n">
        <f aca="false">$U$588+$V$588+$W$588+$X$588+$Y$588+$Z$588+$AA$588+$AB$588+$AC$588+$AD$588</f>
        <v>4000000000</v>
      </c>
      <c r="AF588" s="18" t="n">
        <f aca="false">IF(AND(IF($B$588=1,$U$588&gt;=INDEX($U$527:$U$654,1+$A$588-Assumptions!$B$77),$U$588&gt;INDEX($U$527:$U$654,1+$A$588+Assumptions!$B$77)),IF($C$588=1,$V$588&gt;=INDEX($V$527:$V$654,1+$A$588-Assumptions!$B$78),$V$588&gt;INDEX($V$527:$V$654,1+$A$588+Assumptions!$B$78)),IF($D$588=1,$W$588&gt;=INDEX($W$527:$W$654,1+$A$588-Assumptions!$B$79),$W$588&gt;INDEX($W$527:$W$654,1+$A$588+Assumptions!$B$79)),IF($E$588=1,$X$588&gt;=INDEX($X$527:$X$654,1+$A$588-Assumptions!$B$80),$X$588&gt;INDEX($X$527:$X$654,1+$A$588+Assumptions!$B$80)),IF($F$588=1,$Y$588&gt;=INDEX($Y$527:$Y$654,1+$A$588-Assumptions!$B$81),$Y$588&gt;INDEX($Y$527:$Y$654,1+$A$588+Assumptions!$B$81)),IF($G$588=1,$Z$588&gt;=INDEX($Z$527:$Z$654,1+$A$588-Assumptions!$B$82),$Z$588&gt;INDEX($Z$527:$Z$654,1+$A$588+Assumptions!$B$82)),IF($H$588=1,$AA$588&gt;=INDEX($AA$527:$AA$654,1+$A$588-Assumptions!$B$83),$AA$588&gt;INDEX($AA$527:$AA$654,1+$A$588+Assumptions!$B$83))),1,0)</f>
        <v>0</v>
      </c>
      <c r="AG588" s="16"/>
      <c r="AH588" s="16"/>
      <c r="AI588" s="16"/>
    </row>
    <row r="589" customFormat="false" ht="23.85" hidden="true" customHeight="false" outlineLevel="0" collapsed="false">
      <c r="A589" s="6" t="n">
        <f aca="false">ROW()-ROW($A$527)+Assumptions!$B$4</f>
        <v>62</v>
      </c>
      <c r="B589" s="18" t="n">
        <f aca="false">MOD(QUOTIENT($A$589,Assumptions!$B$77),2)</f>
        <v>0</v>
      </c>
      <c r="C589" s="18" t="n">
        <f aca="false">MOD(QUOTIENT($A$589,Assumptions!$B$78),2)</f>
        <v>1</v>
      </c>
      <c r="D589" s="18" t="n">
        <f aca="false">MOD(QUOTIENT($A$589,Assumptions!$B$79),2)</f>
        <v>1</v>
      </c>
      <c r="E589" s="18" t="n">
        <f aca="false">MOD(QUOTIENT($A$589,Assumptions!$B$80),2)</f>
        <v>1</v>
      </c>
      <c r="F589" s="18" t="n">
        <f aca="false">MOD(QUOTIENT($A$589,Assumptions!$B$81),2)</f>
        <v>1</v>
      </c>
      <c r="G589" s="18" t="n">
        <f aca="false">MOD(QUOTIENT($A$589,Assumptions!$B$82),2)</f>
        <v>1</v>
      </c>
      <c r="H589" s="18" t="n">
        <f aca="false">MOD(QUOTIENT($A$589,Assumptions!$B$83),2)</f>
        <v>0</v>
      </c>
      <c r="I589" s="18" t="n">
        <f aca="false">IF($B$589=1,MIN(Assumptions!$B$67,MAX(Assumptions!$B$4,Assumptions!$B$27-(Assumptions!$B$4))),Assumptions!$B$4)</f>
        <v>0</v>
      </c>
      <c r="J589" s="18" t="n">
        <f aca="false">IF($C$589=1,MIN(Assumptions!$B$66,MAX(Assumptions!$B$4,Assumptions!$B$27-($I$589))),Assumptions!$B$4)</f>
        <v>300000000</v>
      </c>
      <c r="K589" s="18" t="n">
        <f aca="false">IF($D$589=1,MIN(Assumptions!$B$61,MAX(Assumptions!$B$4,Assumptions!$B$27-($I$589+$J$589))),Assumptions!$B$4)</f>
        <v>100000000</v>
      </c>
      <c r="L589" s="18" t="n">
        <f aca="false">IF($E$589=1,MIN(Assumptions!$B$56,MAX(Assumptions!$B$4,Assumptions!$B$27-($I$589+$J$589+$K$589))),Assumptions!$B$4)</f>
        <v>60000000</v>
      </c>
      <c r="M589" s="18" t="n">
        <f aca="false">IF($F$589=1,MIN(Assumptions!$B$51,MAX(Assumptions!$B$4,Assumptions!$B$27-($I$589+$J$589+$K$589+$L$589))),Assumptions!$B$4)</f>
        <v>30000000</v>
      </c>
      <c r="N589" s="18" t="n">
        <f aca="false">IF($G$589=1,MIN(Assumptions!$B$46,MAX(Assumptions!$B$4,Assumptions!$B$27-($I$589+$J$589+$K$589+$L$589+$M$589))),Assumptions!$B$4)</f>
        <v>15000000</v>
      </c>
      <c r="O589" s="18" t="n">
        <f aca="false">IF($H$589=1,MIN(Assumptions!$B$41,MAX(Assumptions!$B$4,Assumptions!$B$27-($I$589+$J$589+$K$589+$L$589+$M$589+$N$589))),Assumptions!$B$4)</f>
        <v>0</v>
      </c>
      <c r="P589" s="18" t="n">
        <f aca="false">$I$589+$J$589+$K$589+$L$589+$M$589+$N$589+$O$589</f>
        <v>505000000</v>
      </c>
      <c r="Q589" s="18" t="n">
        <f aca="false">MAX(Assumptions!$B$4,Assumptions!$B$27-$P$589)</f>
        <v>3495000000</v>
      </c>
      <c r="R589" s="18" t="n">
        <f aca="false">$J$120+$O$120+Assumptions!$B$20+IF($B$589=0,$D$120,Assumptions!$B$4)+IF($C$589=0,$AI$120,Assumptions!$B$4)+IF($D$589=0,$AF$120,Assumptions!$B$4)+IF($E$589=0,$AC$120,Assumptions!$B$4)+IF($F$589=0,$Z$120,Assumptions!$B$4)+IF($G$589=0,$W$120,Assumptions!$B$4)+IF($H$589=0,$T$120,Assumptions!$B$4)</f>
        <v>15077780.8981917</v>
      </c>
      <c r="S589" s="18" t="n">
        <f aca="false">IF($R$589&gt;Assumptions!$B$4,$Q$589/$R$589&gt;Assumptions!$B$13,FALSE())</f>
        <v>1</v>
      </c>
      <c r="T589" s="18" t="n">
        <f aca="false">IF($S$589,($Q$589+Assumptions!$B$14*Assumptions!$B$13)/($R$589+Assumptions!$B$14),IF($R$589&gt;Assumptions!$B$4,$Q$589/$R$589,Assumptions!$B$4))</f>
        <v>198.972783894457</v>
      </c>
      <c r="U589" s="18" t="n">
        <f aca="false">IF($B$589=1,$I$589,$D$120*$T$589)</f>
        <v>158634647.239542</v>
      </c>
      <c r="V589" s="18" t="n">
        <f aca="false">IF($C$589=1,$J$589,$AI$120*$T$589)</f>
        <v>300000000</v>
      </c>
      <c r="W589" s="18" t="n">
        <f aca="false">IF($D$589=1,$K$589,$AF$120*$T$589)</f>
        <v>100000000</v>
      </c>
      <c r="X589" s="18" t="n">
        <f aca="false">IF($E$589=1,$L$589,$AC$120*$T$589)</f>
        <v>60000000</v>
      </c>
      <c r="Y589" s="18" t="n">
        <f aca="false">IF($F$589=1,$M$589,$Z$120*$T$589)</f>
        <v>30000000</v>
      </c>
      <c r="Z589" s="18" t="n">
        <f aca="false">IF($G$589=1,$N$589,$W$120*$T$589)</f>
        <v>15000000</v>
      </c>
      <c r="AA589" s="18" t="n">
        <f aca="false">IF($H$589=1,$O$589,$T$120*$T$589)</f>
        <v>994863919.472283</v>
      </c>
      <c r="AB589" s="18" t="n">
        <f aca="false">($J$120+$O$120)*$T$589</f>
        <v>55814418.5019248</v>
      </c>
      <c r="AC589" s="18" t="n">
        <f aca="false">Assumptions!$B$20*$T$589</f>
        <v>1790755055.05011</v>
      </c>
      <c r="AD589" s="18" t="n">
        <f aca="false">IF($S$589,Assumptions!$B$14*($T$589-Assumptions!$B$13),Assumptions!$B$4)</f>
        <v>494931959.736141</v>
      </c>
      <c r="AE589" s="18" t="n">
        <f aca="false">$U$589+$V$589+$W$589+$X$589+$Y$589+$Z$589+$AA$589+$AB$589+$AC$589+$AD$589</f>
        <v>4000000000</v>
      </c>
      <c r="AF589" s="18" t="n">
        <f aca="false">IF(AND(IF($B$589=1,$U$589&gt;=INDEX($U$527:$U$654,1+$A$589-Assumptions!$B$77),$U$589&gt;INDEX($U$527:$U$654,1+$A$589+Assumptions!$B$77)),IF($C$589=1,$V$589&gt;=INDEX($V$527:$V$654,1+$A$589-Assumptions!$B$78),$V$589&gt;INDEX($V$527:$V$654,1+$A$589+Assumptions!$B$78)),IF($D$589=1,$W$589&gt;=INDEX($W$527:$W$654,1+$A$589-Assumptions!$B$79),$W$589&gt;INDEX($W$527:$W$654,1+$A$589+Assumptions!$B$79)),IF($E$589=1,$X$589&gt;=INDEX($X$527:$X$654,1+$A$589-Assumptions!$B$80),$X$589&gt;INDEX($X$527:$X$654,1+$A$589+Assumptions!$B$80)),IF($F$589=1,$Y$589&gt;=INDEX($Y$527:$Y$654,1+$A$589-Assumptions!$B$81),$Y$589&gt;INDEX($Y$527:$Y$654,1+$A$589+Assumptions!$B$81)),IF($G$589=1,$Z$589&gt;=INDEX($Z$527:$Z$654,1+$A$589-Assumptions!$B$82),$Z$589&gt;INDEX($Z$527:$Z$654,1+$A$589+Assumptions!$B$82)),IF($H$589=1,$AA$589&gt;=INDEX($AA$527:$AA$654,1+$A$589-Assumptions!$B$83),$AA$589&gt;INDEX($AA$527:$AA$654,1+$A$589+Assumptions!$B$83))),1,0)</f>
        <v>0</v>
      </c>
      <c r="AG589" s="16"/>
      <c r="AH589" s="16"/>
      <c r="AI589" s="16"/>
    </row>
    <row r="590" customFormat="false" ht="23.85" hidden="true" customHeight="false" outlineLevel="0" collapsed="false">
      <c r="A590" s="6" t="n">
        <f aca="false">ROW()-ROW($A$527)+Assumptions!$B$4</f>
        <v>63</v>
      </c>
      <c r="B590" s="18" t="n">
        <f aca="false">MOD(QUOTIENT($A$590,Assumptions!$B$77),2)</f>
        <v>0</v>
      </c>
      <c r="C590" s="18" t="n">
        <f aca="false">MOD(QUOTIENT($A$590,Assumptions!$B$78),2)</f>
        <v>1</v>
      </c>
      <c r="D590" s="18" t="n">
        <f aca="false">MOD(QUOTIENT($A$590,Assumptions!$B$79),2)</f>
        <v>1</v>
      </c>
      <c r="E590" s="18" t="n">
        <f aca="false">MOD(QUOTIENT($A$590,Assumptions!$B$80),2)</f>
        <v>1</v>
      </c>
      <c r="F590" s="18" t="n">
        <f aca="false">MOD(QUOTIENT($A$590,Assumptions!$B$81),2)</f>
        <v>1</v>
      </c>
      <c r="G590" s="18" t="n">
        <f aca="false">MOD(QUOTIENT($A$590,Assumptions!$B$82),2)</f>
        <v>1</v>
      </c>
      <c r="H590" s="18" t="n">
        <f aca="false">MOD(QUOTIENT($A$590,Assumptions!$B$83),2)</f>
        <v>1</v>
      </c>
      <c r="I590" s="18" t="n">
        <f aca="false">IF($B$590=1,MIN(Assumptions!$B$67,MAX(Assumptions!$B$4,Assumptions!$B$27-(Assumptions!$B$4))),Assumptions!$B$4)</f>
        <v>0</v>
      </c>
      <c r="J590" s="18" t="n">
        <f aca="false">IF($C$590=1,MIN(Assumptions!$B$66,MAX(Assumptions!$B$4,Assumptions!$B$27-($I$590))),Assumptions!$B$4)</f>
        <v>300000000</v>
      </c>
      <c r="K590" s="18" t="n">
        <f aca="false">IF($D$590=1,MIN(Assumptions!$B$61,MAX(Assumptions!$B$4,Assumptions!$B$27-($I$590+$J$590))),Assumptions!$B$4)</f>
        <v>100000000</v>
      </c>
      <c r="L590" s="18" t="n">
        <f aca="false">IF($E$590=1,MIN(Assumptions!$B$56,MAX(Assumptions!$B$4,Assumptions!$B$27-($I$590+$J$590+$K$590))),Assumptions!$B$4)</f>
        <v>60000000</v>
      </c>
      <c r="M590" s="18" t="n">
        <f aca="false">IF($F$590=1,MIN(Assumptions!$B$51,MAX(Assumptions!$B$4,Assumptions!$B$27-($I$590+$J$590+$K$590+$L$590))),Assumptions!$B$4)</f>
        <v>30000000</v>
      </c>
      <c r="N590" s="18" t="n">
        <f aca="false">IF($G$590=1,MIN(Assumptions!$B$46,MAX(Assumptions!$B$4,Assumptions!$B$27-($I$590+$J$590+$K$590+$L$590+$M$590))),Assumptions!$B$4)</f>
        <v>15000000</v>
      </c>
      <c r="O590" s="18" t="n">
        <f aca="false">IF($H$590=1,MIN(Assumptions!$B$41,MAX(Assumptions!$B$4,Assumptions!$B$27-($I$590+$J$590+$K$590+$L$590+$M$590+$N$590))),Assumptions!$B$4)</f>
        <v>5000000</v>
      </c>
      <c r="P590" s="18" t="n">
        <f aca="false">$I$590+$J$590+$K$590+$L$590+$M$590+$N$590+$O$590</f>
        <v>510000000</v>
      </c>
      <c r="Q590" s="18" t="n">
        <f aca="false">MAX(Assumptions!$B$4,Assumptions!$B$27-$P$590)</f>
        <v>3490000000</v>
      </c>
      <c r="R590" s="18" t="n">
        <f aca="false">$J$120+$O$120+Assumptions!$B$20+IF($B$590=0,$D$120,Assumptions!$B$4)+IF($C$590=0,$AI$120,Assumptions!$B$4)+IF($D$590=0,$AF$120,Assumptions!$B$4)+IF($E$590=0,$AC$120,Assumptions!$B$4)+IF($F$590=0,$Z$120,Assumptions!$B$4)+IF($G$590=0,$W$120,Assumptions!$B$4)+IF($H$590=0,$T$120,Assumptions!$B$4)</f>
        <v>10077780.8981917</v>
      </c>
      <c r="S590" s="18" t="n">
        <f aca="false">IF($R$590&gt;Assumptions!$B$4,$Q$590/$R$590&gt;Assumptions!$B$13,FALSE())</f>
        <v>1</v>
      </c>
      <c r="T590" s="18" t="n">
        <f aca="false">IF($S$590,($Q$590+Assumptions!$B$14*Assumptions!$B$13)/($R$590+Assumptions!$B$14),IF($R$590&gt;Assumptions!$B$4,$Q$590/$R$590,Assumptions!$B$4))</f>
        <v>277.672192596559</v>
      </c>
      <c r="U590" s="18" t="n">
        <f aca="false">IF($B$590=1,$I$590,$D$120*$T$590)</f>
        <v>221379172.862909</v>
      </c>
      <c r="V590" s="18" t="n">
        <f aca="false">IF($C$590=1,$J$590,$AI$120*$T$590)</f>
        <v>300000000</v>
      </c>
      <c r="W590" s="18" t="n">
        <f aca="false">IF($D$590=1,$K$590,$AF$120*$T$590)</f>
        <v>100000000</v>
      </c>
      <c r="X590" s="18" t="n">
        <f aca="false">IF($E$590=1,$L$590,$AC$120*$T$590)</f>
        <v>60000000</v>
      </c>
      <c r="Y590" s="18" t="n">
        <f aca="false">IF($F$590=1,$M$590,$Z$120*$T$590)</f>
        <v>30000000</v>
      </c>
      <c r="Z590" s="18" t="n">
        <f aca="false">IF($G$590=1,$N$590,$W$120*$T$590)</f>
        <v>15000000</v>
      </c>
      <c r="AA590" s="18" t="n">
        <f aca="false">IF($H$590=1,$O$590,$T$120*$T$590)</f>
        <v>5000000</v>
      </c>
      <c r="AB590" s="18" t="n">
        <f aca="false">($J$120+$O$120)*$T$590</f>
        <v>77890612.2766631</v>
      </c>
      <c r="AC590" s="18" t="n">
        <f aca="false">Assumptions!$B$20*$T$590</f>
        <v>2499049733.36903</v>
      </c>
      <c r="AD590" s="18" t="n">
        <f aca="false">IF($S$590,Assumptions!$B$14*($T$590-Assumptions!$B$13),Assumptions!$B$4)</f>
        <v>691680481.491397</v>
      </c>
      <c r="AE590" s="18" t="n">
        <f aca="false">$U$590+$V$590+$W$590+$X$590+$Y$590+$Z$590+$AA$590+$AB$590+$AC$590+$AD$590</f>
        <v>4000000000</v>
      </c>
      <c r="AF590" s="18" t="n">
        <f aca="false">IF(AND(IF($B$590=1,$U$590&gt;=INDEX($U$527:$U$654,1+$A$590-Assumptions!$B$77),$U$590&gt;INDEX($U$527:$U$654,1+$A$590+Assumptions!$B$77)),IF($C$590=1,$V$590&gt;=INDEX($V$527:$V$654,1+$A$590-Assumptions!$B$78),$V$590&gt;INDEX($V$527:$V$654,1+$A$590+Assumptions!$B$78)),IF($D$590=1,$W$590&gt;=INDEX($W$527:$W$654,1+$A$590-Assumptions!$B$79),$W$590&gt;INDEX($W$527:$W$654,1+$A$590+Assumptions!$B$79)),IF($E$590=1,$X$590&gt;=INDEX($X$527:$X$654,1+$A$590-Assumptions!$B$80),$X$590&gt;INDEX($X$527:$X$654,1+$A$590+Assumptions!$B$80)),IF($F$590=1,$Y$590&gt;=INDEX($Y$527:$Y$654,1+$A$590-Assumptions!$B$81),$Y$590&gt;INDEX($Y$527:$Y$654,1+$A$590+Assumptions!$B$81)),IF($G$590=1,$Z$590&gt;=INDEX($Z$527:$Z$654,1+$A$590-Assumptions!$B$82),$Z$590&gt;INDEX($Z$527:$Z$654,1+$A$590+Assumptions!$B$82)),IF($H$590=1,$AA$590&gt;=INDEX($AA$527:$AA$654,1+$A$590-Assumptions!$B$83),$AA$590&gt;INDEX($AA$527:$AA$654,1+$A$590+Assumptions!$B$83))),1,0)</f>
        <v>0</v>
      </c>
      <c r="AG590" s="16"/>
      <c r="AH590" s="16"/>
      <c r="AI590" s="16"/>
    </row>
    <row r="591" customFormat="false" ht="23.85" hidden="true" customHeight="false" outlineLevel="0" collapsed="false">
      <c r="A591" s="6" t="n">
        <f aca="false">ROW()-ROW($A$527)+Assumptions!$B$4</f>
        <v>64</v>
      </c>
      <c r="B591" s="18" t="n">
        <f aca="false">MOD(QUOTIENT($A$591,Assumptions!$B$77),2)</f>
        <v>1</v>
      </c>
      <c r="C591" s="18" t="n">
        <f aca="false">MOD(QUOTIENT($A$591,Assumptions!$B$78),2)</f>
        <v>0</v>
      </c>
      <c r="D591" s="18" t="n">
        <f aca="false">MOD(QUOTIENT($A$591,Assumptions!$B$79),2)</f>
        <v>0</v>
      </c>
      <c r="E591" s="18" t="n">
        <f aca="false">MOD(QUOTIENT($A$591,Assumptions!$B$80),2)</f>
        <v>0</v>
      </c>
      <c r="F591" s="18" t="n">
        <f aca="false">MOD(QUOTIENT($A$591,Assumptions!$B$81),2)</f>
        <v>0</v>
      </c>
      <c r="G591" s="18" t="n">
        <f aca="false">MOD(QUOTIENT($A$591,Assumptions!$B$82),2)</f>
        <v>0</v>
      </c>
      <c r="H591" s="18" t="n">
        <f aca="false">MOD(QUOTIENT($A$591,Assumptions!$B$83),2)</f>
        <v>0</v>
      </c>
      <c r="I591" s="18" t="n">
        <f aca="false">IF($B$591=1,MIN(Assumptions!$B$67,MAX(Assumptions!$B$4,Assumptions!$B$27-(Assumptions!$B$4))),Assumptions!$B$4)</f>
        <v>30000000</v>
      </c>
      <c r="J591" s="18" t="n">
        <f aca="false">IF($C$591=1,MIN(Assumptions!$B$66,MAX(Assumptions!$B$4,Assumptions!$B$27-($I$591))),Assumptions!$B$4)</f>
        <v>0</v>
      </c>
      <c r="K591" s="18" t="n">
        <f aca="false">IF($D$591=1,MIN(Assumptions!$B$61,MAX(Assumptions!$B$4,Assumptions!$B$27-($I$591+$J$591))),Assumptions!$B$4)</f>
        <v>0</v>
      </c>
      <c r="L591" s="18" t="n">
        <f aca="false">IF($E$591=1,MIN(Assumptions!$B$56,MAX(Assumptions!$B$4,Assumptions!$B$27-($I$591+$J$591+$K$591))),Assumptions!$B$4)</f>
        <v>0</v>
      </c>
      <c r="M591" s="18" t="n">
        <f aca="false">IF($F$591=1,MIN(Assumptions!$B$51,MAX(Assumptions!$B$4,Assumptions!$B$27-($I$591+$J$591+$K$591+$L$591))),Assumptions!$B$4)</f>
        <v>0</v>
      </c>
      <c r="N591" s="18" t="n">
        <f aca="false">IF($G$591=1,MIN(Assumptions!$B$46,MAX(Assumptions!$B$4,Assumptions!$B$27-($I$591+$J$591+$K$591+$L$591+$M$591))),Assumptions!$B$4)</f>
        <v>0</v>
      </c>
      <c r="O591" s="18" t="n">
        <f aca="false">IF($H$591=1,MIN(Assumptions!$B$41,MAX(Assumptions!$B$4,Assumptions!$B$27-($I$591+$J$591+$K$591+$L$591+$M$591+$N$591))),Assumptions!$B$4)</f>
        <v>0</v>
      </c>
      <c r="P591" s="18" t="n">
        <f aca="false">$I$591+$J$591+$K$591+$L$591+$M$591+$N$591+$O$591</f>
        <v>30000000</v>
      </c>
      <c r="Q591" s="18" t="n">
        <f aca="false">MAX(Assumptions!$B$4,Assumptions!$B$27-$P$591)</f>
        <v>3970000000</v>
      </c>
      <c r="R591" s="18" t="n">
        <f aca="false">$J$120+$O$120+Assumptions!$B$20+IF($B$591=0,$D$120,Assumptions!$B$4)+IF($C$591=0,$AI$120,Assumptions!$B$4)+IF($D$591=0,$AF$120,Assumptions!$B$4)+IF($E$591=0,$AC$120,Assumptions!$B$4)+IF($F$591=0,$Z$120,Assumptions!$B$4)+IF($G$591=0,$W$120,Assumptions!$B$4)+IF($H$591=0,$T$120,Assumptions!$B$4)</f>
        <v>32547484.4666011</v>
      </c>
      <c r="S591" s="18" t="n">
        <f aca="false">IF($R$591&gt;Assumptions!$B$4,$Q$591/$R$591&gt;Assumptions!$B$13,FALSE())</f>
        <v>1</v>
      </c>
      <c r="T591" s="18" t="n">
        <f aca="false">IF($S$591,($Q$591+Assumptions!$B$14*Assumptions!$B$13)/($R$591+Assumptions!$B$14),IF($R$591&gt;Assumptions!$B$4,$Q$591/$R$591,Assumptions!$B$4))</f>
        <v>113.346223287028</v>
      </c>
      <c r="U591" s="18" t="n">
        <f aca="false">IF($B$591=1,$I$591,$D$120*$T$591)</f>
        <v>30000000</v>
      </c>
      <c r="V591" s="18" t="n">
        <f aca="false">IF($C$591=1,$J$591,$AI$120*$T$591)</f>
        <v>695188689.64554</v>
      </c>
      <c r="W591" s="18" t="n">
        <f aca="false">IF($D$591=1,$K$591,$AF$120*$T$591)</f>
        <v>196502834.184022</v>
      </c>
      <c r="X591" s="18" t="n">
        <f aca="false">IF($E$591=1,$L$591,$AC$120*$T$591)</f>
        <v>272030935.888867</v>
      </c>
      <c r="Y591" s="18" t="n">
        <f aca="false">IF($F$591=1,$M$591,$Z$120*$T$591)</f>
        <v>340038669.861083</v>
      </c>
      <c r="Z591" s="18" t="n">
        <f aca="false">IF($G$591=1,$N$591,$W$120*$T$591)</f>
        <v>566731116.435139</v>
      </c>
      <c r="AA591" s="18" t="n">
        <f aca="false">IF($H$591=1,$O$591,$T$120*$T$591)</f>
        <v>566731116.435139</v>
      </c>
      <c r="AB591" s="18" t="n">
        <f aca="false">($J$120+$O$120)*$T$591</f>
        <v>31795069.7493912</v>
      </c>
      <c r="AC591" s="18" t="n">
        <f aca="false">Assumptions!$B$20*$T$591</f>
        <v>1020116009.58325</v>
      </c>
      <c r="AD591" s="18" t="n">
        <f aca="false">IF($S$591,Assumptions!$B$14*($T$591-Assumptions!$B$13),Assumptions!$B$4)</f>
        <v>280865558.217569</v>
      </c>
      <c r="AE591" s="18" t="n">
        <f aca="false">$U$591+$V$591+$W$591+$X$591+$Y$591+$Z$591+$AA$591+$AB$591+$AC$591+$AD$591</f>
        <v>4000000000</v>
      </c>
      <c r="AF591" s="18" t="n">
        <f aca="false">IF(AND(IF($B$591=1,$U$591&gt;=INDEX($U$527:$U$654,1+$A$591-Assumptions!$B$77),$U$591&gt;INDEX($U$527:$U$654,1+$A$591+Assumptions!$B$77)),IF($C$591=1,$V$591&gt;=INDEX($V$527:$V$654,1+$A$591-Assumptions!$B$78),$V$591&gt;INDEX($V$527:$V$654,1+$A$591+Assumptions!$B$78)),IF($D$591=1,$W$591&gt;=INDEX($W$527:$W$654,1+$A$591-Assumptions!$B$79),$W$591&gt;INDEX($W$527:$W$654,1+$A$591+Assumptions!$B$79)),IF($E$591=1,$X$591&gt;=INDEX($X$527:$X$654,1+$A$591-Assumptions!$B$80),$X$591&gt;INDEX($X$527:$X$654,1+$A$591+Assumptions!$B$80)),IF($F$591=1,$Y$591&gt;=INDEX($Y$527:$Y$654,1+$A$591-Assumptions!$B$81),$Y$591&gt;INDEX($Y$527:$Y$654,1+$A$591+Assumptions!$B$81)),IF($G$591=1,$Z$591&gt;=INDEX($Z$527:$Z$654,1+$A$591-Assumptions!$B$82),$Z$591&gt;INDEX($Z$527:$Z$654,1+$A$591+Assumptions!$B$82)),IF($H$591=1,$AA$591&gt;=INDEX($AA$527:$AA$654,1+$A$591-Assumptions!$B$83),$AA$591&gt;INDEX($AA$527:$AA$654,1+$A$591+Assumptions!$B$83))),1,0)</f>
        <v>0</v>
      </c>
      <c r="AG591" s="16"/>
      <c r="AH591" s="16"/>
      <c r="AI591" s="16"/>
    </row>
    <row r="592" customFormat="false" ht="23.85" hidden="true" customHeight="false" outlineLevel="0" collapsed="false">
      <c r="A592" s="6" t="n">
        <f aca="false">ROW()-ROW($A$527)+Assumptions!$B$4</f>
        <v>65</v>
      </c>
      <c r="B592" s="18" t="n">
        <f aca="false">MOD(QUOTIENT($A$592,Assumptions!$B$77),2)</f>
        <v>1</v>
      </c>
      <c r="C592" s="18" t="n">
        <f aca="false">MOD(QUOTIENT($A$592,Assumptions!$B$78),2)</f>
        <v>0</v>
      </c>
      <c r="D592" s="18" t="n">
        <f aca="false">MOD(QUOTIENT($A$592,Assumptions!$B$79),2)</f>
        <v>0</v>
      </c>
      <c r="E592" s="18" t="n">
        <f aca="false">MOD(QUOTIENT($A$592,Assumptions!$B$80),2)</f>
        <v>0</v>
      </c>
      <c r="F592" s="18" t="n">
        <f aca="false">MOD(QUOTIENT($A$592,Assumptions!$B$81),2)</f>
        <v>0</v>
      </c>
      <c r="G592" s="18" t="n">
        <f aca="false">MOD(QUOTIENT($A$592,Assumptions!$B$82),2)</f>
        <v>0</v>
      </c>
      <c r="H592" s="18" t="n">
        <f aca="false">MOD(QUOTIENT($A$592,Assumptions!$B$83),2)</f>
        <v>1</v>
      </c>
      <c r="I592" s="18" t="n">
        <f aca="false">IF($B$592=1,MIN(Assumptions!$B$67,MAX(Assumptions!$B$4,Assumptions!$B$27-(Assumptions!$B$4))),Assumptions!$B$4)</f>
        <v>30000000</v>
      </c>
      <c r="J592" s="18" t="n">
        <f aca="false">IF($C$592=1,MIN(Assumptions!$B$66,MAX(Assumptions!$B$4,Assumptions!$B$27-($I$592))),Assumptions!$B$4)</f>
        <v>0</v>
      </c>
      <c r="K592" s="18" t="n">
        <f aca="false">IF($D$592=1,MIN(Assumptions!$B$61,MAX(Assumptions!$B$4,Assumptions!$B$27-($I$592+$J$592))),Assumptions!$B$4)</f>
        <v>0</v>
      </c>
      <c r="L592" s="18" t="n">
        <f aca="false">IF($E$592=1,MIN(Assumptions!$B$56,MAX(Assumptions!$B$4,Assumptions!$B$27-($I$592+$J$592+$K$592))),Assumptions!$B$4)</f>
        <v>0</v>
      </c>
      <c r="M592" s="18" t="n">
        <f aca="false">IF($F$592=1,MIN(Assumptions!$B$51,MAX(Assumptions!$B$4,Assumptions!$B$27-($I$592+$J$592+$K$592+$L$592))),Assumptions!$B$4)</f>
        <v>0</v>
      </c>
      <c r="N592" s="18" t="n">
        <f aca="false">IF($G$592=1,MIN(Assumptions!$B$46,MAX(Assumptions!$B$4,Assumptions!$B$27-($I$592+$J$592+$K$592+$L$592+$M$592))),Assumptions!$B$4)</f>
        <v>0</v>
      </c>
      <c r="O592" s="18" t="n">
        <f aca="false">IF($H$592=1,MIN(Assumptions!$B$41,MAX(Assumptions!$B$4,Assumptions!$B$27-($I$592+$J$592+$K$592+$L$592+$M$592+$N$592))),Assumptions!$B$4)</f>
        <v>5000000</v>
      </c>
      <c r="P592" s="18" t="n">
        <f aca="false">$I$592+$J$592+$K$592+$L$592+$M$592+$N$592+$O$592</f>
        <v>35000000</v>
      </c>
      <c r="Q592" s="18" t="n">
        <f aca="false">MAX(Assumptions!$B$4,Assumptions!$B$27-$P$592)</f>
        <v>3965000000</v>
      </c>
      <c r="R592" s="18" t="n">
        <f aca="false">$J$120+$O$120+Assumptions!$B$20+IF($B$592=0,$D$120,Assumptions!$B$4)+IF($C$592=0,$AI$120,Assumptions!$B$4)+IF($D$592=0,$AF$120,Assumptions!$B$4)+IF($E$592=0,$AC$120,Assumptions!$B$4)+IF($F$592=0,$Z$120,Assumptions!$B$4)+IF($G$592=0,$W$120,Assumptions!$B$4)+IF($H$592=0,$T$120,Assumptions!$B$4)</f>
        <v>27547484.4666011</v>
      </c>
      <c r="S592" s="18" t="n">
        <f aca="false">IF($R$592&gt;Assumptions!$B$4,$Q$592/$R$592&gt;Assumptions!$B$13,FALSE())</f>
        <v>1</v>
      </c>
      <c r="T592" s="18" t="n">
        <f aca="false">IF($S$592,($Q$592+Assumptions!$B$14*Assumptions!$B$13)/($R$592+Assumptions!$B$14),IF($R$592&gt;Assumptions!$B$4,$Q$592/$R$592,Assumptions!$B$4))</f>
        <v>132.041003446063</v>
      </c>
      <c r="U592" s="18" t="n">
        <f aca="false">IF($B$592=1,$I$592,$D$120*$T$592)</f>
        <v>30000000</v>
      </c>
      <c r="V592" s="18" t="n">
        <f aca="false">IF($C$592=1,$J$592,$AI$120*$T$592)</f>
        <v>809849763.875251</v>
      </c>
      <c r="W592" s="18" t="n">
        <f aca="false">IF($D$592=1,$K$592,$AF$120*$T$592)</f>
        <v>228913065.236847</v>
      </c>
      <c r="X592" s="18" t="n">
        <f aca="false">IF($E$592=1,$L$592,$AC$120*$T$592)</f>
        <v>316898408.270552</v>
      </c>
      <c r="Y592" s="18" t="n">
        <f aca="false">IF($F$592=1,$M$592,$Z$120*$T$592)</f>
        <v>396123010.33819</v>
      </c>
      <c r="Z592" s="18" t="n">
        <f aca="false">IF($G$592=1,$N$592,$W$120*$T$592)</f>
        <v>660205017.230316</v>
      </c>
      <c r="AA592" s="18" t="n">
        <f aca="false">IF($H$592=1,$O$592,$T$120*$T$592)</f>
        <v>5000000</v>
      </c>
      <c r="AB592" s="18" t="n">
        <f aca="false">($J$120+$O$120)*$T$592</f>
        <v>37039195.4191178</v>
      </c>
      <c r="AC592" s="18" t="n">
        <f aca="false">Assumptions!$B$20*$T$592</f>
        <v>1188369031.01457</v>
      </c>
      <c r="AD592" s="18" t="n">
        <f aca="false">IF($S$592,Assumptions!$B$14*($T$592-Assumptions!$B$13),Assumptions!$B$4)</f>
        <v>327602508.615158</v>
      </c>
      <c r="AE592" s="18" t="n">
        <f aca="false">$U$592+$V$592+$W$592+$X$592+$Y$592+$Z$592+$AA$592+$AB$592+$AC$592+$AD$592</f>
        <v>4000000000</v>
      </c>
      <c r="AF592" s="18" t="n">
        <f aca="false">IF(AND(IF($B$592=1,$U$592&gt;=INDEX($U$527:$U$654,1+$A$592-Assumptions!$B$77),$U$592&gt;INDEX($U$527:$U$654,1+$A$592+Assumptions!$B$77)),IF($C$592=1,$V$592&gt;=INDEX($V$527:$V$654,1+$A$592-Assumptions!$B$78),$V$592&gt;INDEX($V$527:$V$654,1+$A$592+Assumptions!$B$78)),IF($D$592=1,$W$592&gt;=INDEX($W$527:$W$654,1+$A$592-Assumptions!$B$79),$W$592&gt;INDEX($W$527:$W$654,1+$A$592+Assumptions!$B$79)),IF($E$592=1,$X$592&gt;=INDEX($X$527:$X$654,1+$A$592-Assumptions!$B$80),$X$592&gt;INDEX($X$527:$X$654,1+$A$592+Assumptions!$B$80)),IF($F$592=1,$Y$592&gt;=INDEX($Y$527:$Y$654,1+$A$592-Assumptions!$B$81),$Y$592&gt;INDEX($Y$527:$Y$654,1+$A$592+Assumptions!$B$81)),IF($G$592=1,$Z$592&gt;=INDEX($Z$527:$Z$654,1+$A$592-Assumptions!$B$82),$Z$592&gt;INDEX($Z$527:$Z$654,1+$A$592+Assumptions!$B$82)),IF($H$592=1,$AA$592&gt;=INDEX($AA$527:$AA$654,1+$A$592-Assumptions!$B$83),$AA$592&gt;INDEX($AA$527:$AA$654,1+$A$592+Assumptions!$B$83))),1,0)</f>
        <v>0</v>
      </c>
      <c r="AG592" s="16"/>
      <c r="AH592" s="16"/>
      <c r="AI592" s="16"/>
    </row>
    <row r="593" customFormat="false" ht="23.85" hidden="true" customHeight="false" outlineLevel="0" collapsed="false">
      <c r="A593" s="6" t="n">
        <f aca="false">ROW()-ROW($A$527)+Assumptions!$B$4</f>
        <v>66</v>
      </c>
      <c r="B593" s="18" t="n">
        <f aca="false">MOD(QUOTIENT($A$593,Assumptions!$B$77),2)</f>
        <v>1</v>
      </c>
      <c r="C593" s="18" t="n">
        <f aca="false">MOD(QUOTIENT($A$593,Assumptions!$B$78),2)</f>
        <v>0</v>
      </c>
      <c r="D593" s="18" t="n">
        <f aca="false">MOD(QUOTIENT($A$593,Assumptions!$B$79),2)</f>
        <v>0</v>
      </c>
      <c r="E593" s="18" t="n">
        <f aca="false">MOD(QUOTIENT($A$593,Assumptions!$B$80),2)</f>
        <v>0</v>
      </c>
      <c r="F593" s="18" t="n">
        <f aca="false">MOD(QUOTIENT($A$593,Assumptions!$B$81),2)</f>
        <v>0</v>
      </c>
      <c r="G593" s="18" t="n">
        <f aca="false">MOD(QUOTIENT($A$593,Assumptions!$B$82),2)</f>
        <v>1</v>
      </c>
      <c r="H593" s="18" t="n">
        <f aca="false">MOD(QUOTIENT($A$593,Assumptions!$B$83),2)</f>
        <v>0</v>
      </c>
      <c r="I593" s="18" t="n">
        <f aca="false">IF($B$593=1,MIN(Assumptions!$B$67,MAX(Assumptions!$B$4,Assumptions!$B$27-(Assumptions!$B$4))),Assumptions!$B$4)</f>
        <v>30000000</v>
      </c>
      <c r="J593" s="18" t="n">
        <f aca="false">IF($C$593=1,MIN(Assumptions!$B$66,MAX(Assumptions!$B$4,Assumptions!$B$27-($I$593))),Assumptions!$B$4)</f>
        <v>0</v>
      </c>
      <c r="K593" s="18" t="n">
        <f aca="false">IF($D$593=1,MIN(Assumptions!$B$61,MAX(Assumptions!$B$4,Assumptions!$B$27-($I$593+$J$593))),Assumptions!$B$4)</f>
        <v>0</v>
      </c>
      <c r="L593" s="18" t="n">
        <f aca="false">IF($E$593=1,MIN(Assumptions!$B$56,MAX(Assumptions!$B$4,Assumptions!$B$27-($I$593+$J$593+$K$593))),Assumptions!$B$4)</f>
        <v>0</v>
      </c>
      <c r="M593" s="18" t="n">
        <f aca="false">IF($F$593=1,MIN(Assumptions!$B$51,MAX(Assumptions!$B$4,Assumptions!$B$27-($I$593+$J$593+$K$593+$L$593))),Assumptions!$B$4)</f>
        <v>0</v>
      </c>
      <c r="N593" s="18" t="n">
        <f aca="false">IF($G$593=1,MIN(Assumptions!$B$46,MAX(Assumptions!$B$4,Assumptions!$B$27-($I$593+$J$593+$K$593+$L$593+$M$593))),Assumptions!$B$4)</f>
        <v>15000000</v>
      </c>
      <c r="O593" s="18" t="n">
        <f aca="false">IF($H$593=1,MIN(Assumptions!$B$41,MAX(Assumptions!$B$4,Assumptions!$B$27-($I$593+$J$593+$K$593+$L$593+$M$593+$N$593))),Assumptions!$B$4)</f>
        <v>0</v>
      </c>
      <c r="P593" s="18" t="n">
        <f aca="false">$I$593+$J$593+$K$593+$L$593+$M$593+$N$593+$O$593</f>
        <v>45000000</v>
      </c>
      <c r="Q593" s="18" t="n">
        <f aca="false">MAX(Assumptions!$B$4,Assumptions!$B$27-$P$593)</f>
        <v>3955000000</v>
      </c>
      <c r="R593" s="18" t="n">
        <f aca="false">$J$120+$O$120+Assumptions!$B$20+IF($B$593=0,$D$120,Assumptions!$B$4)+IF($C$593=0,$AI$120,Assumptions!$B$4)+IF($D$593=0,$AF$120,Assumptions!$B$4)+IF($E$593=0,$AC$120,Assumptions!$B$4)+IF($F$593=0,$Z$120,Assumptions!$B$4)+IF($G$593=0,$W$120,Assumptions!$B$4)+IF($H$593=0,$T$120,Assumptions!$B$4)</f>
        <v>27547484.4666011</v>
      </c>
      <c r="S593" s="18" t="n">
        <f aca="false">IF($R$593&gt;Assumptions!$B$4,$Q$593/$R$593&gt;Assumptions!$B$13,FALSE())</f>
        <v>1</v>
      </c>
      <c r="T593" s="18" t="n">
        <f aca="false">IF($S$593,($Q$593+Assumptions!$B$14*Assumptions!$B$13)/($R$593+Assumptions!$B$14),IF($R$593&gt;Assumptions!$B$4,$Q$593/$R$593,Assumptions!$B$4))</f>
        <v>131.708196884132</v>
      </c>
      <c r="U593" s="18" t="n">
        <f aca="false">IF($B$593=1,$I$593,$D$120*$T$593)</f>
        <v>30000000</v>
      </c>
      <c r="V593" s="18" t="n">
        <f aca="false">IF($C$593=1,$J$593,$AI$120*$T$593)</f>
        <v>807808554.640531</v>
      </c>
      <c r="W593" s="18" t="n">
        <f aca="false">IF($D$593=1,$K$593,$AF$120*$T$593)</f>
        <v>228336094.688046</v>
      </c>
      <c r="X593" s="18" t="n">
        <f aca="false">IF($E$593=1,$L$593,$AC$120*$T$593)</f>
        <v>316099672.521918</v>
      </c>
      <c r="Y593" s="18" t="n">
        <f aca="false">IF($F$593=1,$M$593,$Z$120*$T$593)</f>
        <v>395124590.652397</v>
      </c>
      <c r="Z593" s="18" t="n">
        <f aca="false">IF($G$593=1,$N$593,$W$120*$T$593)</f>
        <v>15000000</v>
      </c>
      <c r="AA593" s="18" t="n">
        <f aca="false">IF($H$593=1,$O$593,$T$120*$T$593)</f>
        <v>658540984.420662</v>
      </c>
      <c r="AB593" s="18" t="n">
        <f aca="false">($J$120+$O$120)*$T$593</f>
        <v>36945838.9089247</v>
      </c>
      <c r="AC593" s="18" t="n">
        <f aca="false">Assumptions!$B$20*$T$593</f>
        <v>1185373771.95719</v>
      </c>
      <c r="AD593" s="18" t="n">
        <f aca="false">IF($S$593,Assumptions!$B$14*($T$593-Assumptions!$B$13),Assumptions!$B$4)</f>
        <v>326770492.210331</v>
      </c>
      <c r="AE593" s="18" t="n">
        <f aca="false">$U$593+$V$593+$W$593+$X$593+$Y$593+$Z$593+$AA$593+$AB$593+$AC$593+$AD$593</f>
        <v>4000000000</v>
      </c>
      <c r="AF593" s="18" t="n">
        <f aca="false">IF(AND(IF($B$593=1,$U$593&gt;=INDEX($U$527:$U$654,1+$A$593-Assumptions!$B$77),$U$593&gt;INDEX($U$527:$U$654,1+$A$593+Assumptions!$B$77)),IF($C$593=1,$V$593&gt;=INDEX($V$527:$V$654,1+$A$593-Assumptions!$B$78),$V$593&gt;INDEX($V$527:$V$654,1+$A$593+Assumptions!$B$78)),IF($D$593=1,$W$593&gt;=INDEX($W$527:$W$654,1+$A$593-Assumptions!$B$79),$W$593&gt;INDEX($W$527:$W$654,1+$A$593+Assumptions!$B$79)),IF($E$593=1,$X$593&gt;=INDEX($X$527:$X$654,1+$A$593-Assumptions!$B$80),$X$593&gt;INDEX($X$527:$X$654,1+$A$593+Assumptions!$B$80)),IF($F$593=1,$Y$593&gt;=INDEX($Y$527:$Y$654,1+$A$593-Assumptions!$B$81),$Y$593&gt;INDEX($Y$527:$Y$654,1+$A$593+Assumptions!$B$81)),IF($G$593=1,$Z$593&gt;=INDEX($Z$527:$Z$654,1+$A$593-Assumptions!$B$82),$Z$593&gt;INDEX($Z$527:$Z$654,1+$A$593+Assumptions!$B$82)),IF($H$593=1,$AA$593&gt;=INDEX($AA$527:$AA$654,1+$A$593-Assumptions!$B$83),$AA$593&gt;INDEX($AA$527:$AA$654,1+$A$593+Assumptions!$B$83))),1,0)</f>
        <v>0</v>
      </c>
      <c r="AG593" s="16"/>
      <c r="AH593" s="16"/>
      <c r="AI593" s="16"/>
    </row>
    <row r="594" customFormat="false" ht="23.85" hidden="true" customHeight="false" outlineLevel="0" collapsed="false">
      <c r="A594" s="6" t="n">
        <f aca="false">ROW()-ROW($A$527)+Assumptions!$B$4</f>
        <v>67</v>
      </c>
      <c r="B594" s="18" t="n">
        <f aca="false">MOD(QUOTIENT($A$594,Assumptions!$B$77),2)</f>
        <v>1</v>
      </c>
      <c r="C594" s="18" t="n">
        <f aca="false">MOD(QUOTIENT($A$594,Assumptions!$B$78),2)</f>
        <v>0</v>
      </c>
      <c r="D594" s="18" t="n">
        <f aca="false">MOD(QUOTIENT($A$594,Assumptions!$B$79),2)</f>
        <v>0</v>
      </c>
      <c r="E594" s="18" t="n">
        <f aca="false">MOD(QUOTIENT($A$594,Assumptions!$B$80),2)</f>
        <v>0</v>
      </c>
      <c r="F594" s="18" t="n">
        <f aca="false">MOD(QUOTIENT($A$594,Assumptions!$B$81),2)</f>
        <v>0</v>
      </c>
      <c r="G594" s="18" t="n">
        <f aca="false">MOD(QUOTIENT($A$594,Assumptions!$B$82),2)</f>
        <v>1</v>
      </c>
      <c r="H594" s="18" t="n">
        <f aca="false">MOD(QUOTIENT($A$594,Assumptions!$B$83),2)</f>
        <v>1</v>
      </c>
      <c r="I594" s="18" t="n">
        <f aca="false">IF($B$594=1,MIN(Assumptions!$B$67,MAX(Assumptions!$B$4,Assumptions!$B$27-(Assumptions!$B$4))),Assumptions!$B$4)</f>
        <v>30000000</v>
      </c>
      <c r="J594" s="18" t="n">
        <f aca="false">IF($C$594=1,MIN(Assumptions!$B$66,MAX(Assumptions!$B$4,Assumptions!$B$27-($I$594))),Assumptions!$B$4)</f>
        <v>0</v>
      </c>
      <c r="K594" s="18" t="n">
        <f aca="false">IF($D$594=1,MIN(Assumptions!$B$61,MAX(Assumptions!$B$4,Assumptions!$B$27-($I$594+$J$594))),Assumptions!$B$4)</f>
        <v>0</v>
      </c>
      <c r="L594" s="18" t="n">
        <f aca="false">IF($E$594=1,MIN(Assumptions!$B$56,MAX(Assumptions!$B$4,Assumptions!$B$27-($I$594+$J$594+$K$594))),Assumptions!$B$4)</f>
        <v>0</v>
      </c>
      <c r="M594" s="18" t="n">
        <f aca="false">IF($F$594=1,MIN(Assumptions!$B$51,MAX(Assumptions!$B$4,Assumptions!$B$27-($I$594+$J$594+$K$594+$L$594))),Assumptions!$B$4)</f>
        <v>0</v>
      </c>
      <c r="N594" s="18" t="n">
        <f aca="false">IF($G$594=1,MIN(Assumptions!$B$46,MAX(Assumptions!$B$4,Assumptions!$B$27-($I$594+$J$594+$K$594+$L$594+$M$594))),Assumptions!$B$4)</f>
        <v>15000000</v>
      </c>
      <c r="O594" s="18" t="n">
        <f aca="false">IF($H$594=1,MIN(Assumptions!$B$41,MAX(Assumptions!$B$4,Assumptions!$B$27-($I$594+$J$594+$K$594+$L$594+$M$594+$N$594))),Assumptions!$B$4)</f>
        <v>5000000</v>
      </c>
      <c r="P594" s="18" t="n">
        <f aca="false">$I$594+$J$594+$K$594+$L$594+$M$594+$N$594+$O$594</f>
        <v>50000000</v>
      </c>
      <c r="Q594" s="18" t="n">
        <f aca="false">MAX(Assumptions!$B$4,Assumptions!$B$27-$P$594)</f>
        <v>3950000000</v>
      </c>
      <c r="R594" s="18" t="n">
        <f aca="false">$J$120+$O$120+Assumptions!$B$20+IF($B$594=0,$D$120,Assumptions!$B$4)+IF($C$594=0,$AI$120,Assumptions!$B$4)+IF($D$594=0,$AF$120,Assumptions!$B$4)+IF($E$594=0,$AC$120,Assumptions!$B$4)+IF($F$594=0,$Z$120,Assumptions!$B$4)+IF($G$594=0,$W$120,Assumptions!$B$4)+IF($H$594=0,$T$120,Assumptions!$B$4)</f>
        <v>22547484.4666011</v>
      </c>
      <c r="S594" s="18" t="n">
        <f aca="false">IF($R$594&gt;Assumptions!$B$4,$Q$594/$R$594&gt;Assumptions!$B$13,FALSE())</f>
        <v>1</v>
      </c>
      <c r="T594" s="18" t="n">
        <f aca="false">IF($S$594,($Q$594+Assumptions!$B$14*Assumptions!$B$13)/($R$594+Assumptions!$B$14),IF($R$594&gt;Assumptions!$B$4,$Q$594/$R$594,Assumptions!$B$4))</f>
        <v>157.800277519699</v>
      </c>
      <c r="U594" s="18" t="n">
        <f aca="false">IF($B$594=1,$I$594,$D$120*$T$594)</f>
        <v>30000000</v>
      </c>
      <c r="V594" s="18" t="n">
        <f aca="false">IF($C$594=1,$J$594,$AI$120*$T$594)</f>
        <v>967839641.880483</v>
      </c>
      <c r="W594" s="18" t="n">
        <f aca="false">IF($D$594=1,$K$594,$AF$120*$T$594)</f>
        <v>273570665.774401</v>
      </c>
      <c r="X594" s="18" t="n">
        <f aca="false">IF($E$594=1,$L$594,$AC$120*$T$594)</f>
        <v>378720666.047278</v>
      </c>
      <c r="Y594" s="18" t="n">
        <f aca="false">IF($F$594=1,$M$594,$Z$120*$T$594)</f>
        <v>473400832.559097</v>
      </c>
      <c r="Z594" s="18" t="n">
        <f aca="false">IF($G$594=1,$N$594,$W$120*$T$594)</f>
        <v>15000000</v>
      </c>
      <c r="AA594" s="18" t="n">
        <f aca="false">IF($H$594=1,$O$594,$T$120*$T$594)</f>
        <v>5000000</v>
      </c>
      <c r="AB594" s="18" t="n">
        <f aca="false">($J$120+$O$120)*$T$594</f>
        <v>44265002.2622001</v>
      </c>
      <c r="AC594" s="18" t="n">
        <f aca="false">Assumptions!$B$20*$T$594</f>
        <v>1420202497.67729</v>
      </c>
      <c r="AD594" s="18" t="n">
        <f aca="false">IF($S$594,Assumptions!$B$14*($T$594-Assumptions!$B$13),Assumptions!$B$4)</f>
        <v>392000693.799248</v>
      </c>
      <c r="AE594" s="18" t="n">
        <f aca="false">$U$594+$V$594+$W$594+$X$594+$Y$594+$Z$594+$AA$594+$AB$594+$AC$594+$AD$594</f>
        <v>4000000000</v>
      </c>
      <c r="AF594" s="18" t="n">
        <f aca="false">IF(AND(IF($B$594=1,$U$594&gt;=INDEX($U$527:$U$654,1+$A$594-Assumptions!$B$77),$U$594&gt;INDEX($U$527:$U$654,1+$A$594+Assumptions!$B$77)),IF($C$594=1,$V$594&gt;=INDEX($V$527:$V$654,1+$A$594-Assumptions!$B$78),$V$594&gt;INDEX($V$527:$V$654,1+$A$594+Assumptions!$B$78)),IF($D$594=1,$W$594&gt;=INDEX($W$527:$W$654,1+$A$594-Assumptions!$B$79),$W$594&gt;INDEX($W$527:$W$654,1+$A$594+Assumptions!$B$79)),IF($E$594=1,$X$594&gt;=INDEX($X$527:$X$654,1+$A$594-Assumptions!$B$80),$X$594&gt;INDEX($X$527:$X$654,1+$A$594+Assumptions!$B$80)),IF($F$594=1,$Y$594&gt;=INDEX($Y$527:$Y$654,1+$A$594-Assumptions!$B$81),$Y$594&gt;INDEX($Y$527:$Y$654,1+$A$594+Assumptions!$B$81)),IF($G$594=1,$Z$594&gt;=INDEX($Z$527:$Z$654,1+$A$594-Assumptions!$B$82),$Z$594&gt;INDEX($Z$527:$Z$654,1+$A$594+Assumptions!$B$82)),IF($H$594=1,$AA$594&gt;=INDEX($AA$527:$AA$654,1+$A$594-Assumptions!$B$83),$AA$594&gt;INDEX($AA$527:$AA$654,1+$A$594+Assumptions!$B$83))),1,0)</f>
        <v>0</v>
      </c>
      <c r="AG594" s="16"/>
      <c r="AH594" s="16"/>
      <c r="AI594" s="16"/>
    </row>
    <row r="595" customFormat="false" ht="23.85" hidden="true" customHeight="false" outlineLevel="0" collapsed="false">
      <c r="A595" s="6" t="n">
        <f aca="false">ROW()-ROW($A$527)+Assumptions!$B$4</f>
        <v>68</v>
      </c>
      <c r="B595" s="18" t="n">
        <f aca="false">MOD(QUOTIENT($A$595,Assumptions!$B$77),2)</f>
        <v>1</v>
      </c>
      <c r="C595" s="18" t="n">
        <f aca="false">MOD(QUOTIENT($A$595,Assumptions!$B$78),2)</f>
        <v>0</v>
      </c>
      <c r="D595" s="18" t="n">
        <f aca="false">MOD(QUOTIENT($A$595,Assumptions!$B$79),2)</f>
        <v>0</v>
      </c>
      <c r="E595" s="18" t="n">
        <f aca="false">MOD(QUOTIENT($A$595,Assumptions!$B$80),2)</f>
        <v>0</v>
      </c>
      <c r="F595" s="18" t="n">
        <f aca="false">MOD(QUOTIENT($A$595,Assumptions!$B$81),2)</f>
        <v>1</v>
      </c>
      <c r="G595" s="18" t="n">
        <f aca="false">MOD(QUOTIENT($A$595,Assumptions!$B$82),2)</f>
        <v>0</v>
      </c>
      <c r="H595" s="18" t="n">
        <f aca="false">MOD(QUOTIENT($A$595,Assumptions!$B$83),2)</f>
        <v>0</v>
      </c>
      <c r="I595" s="18" t="n">
        <f aca="false">IF($B$595=1,MIN(Assumptions!$B$67,MAX(Assumptions!$B$4,Assumptions!$B$27-(Assumptions!$B$4))),Assumptions!$B$4)</f>
        <v>30000000</v>
      </c>
      <c r="J595" s="18" t="n">
        <f aca="false">IF($C$595=1,MIN(Assumptions!$B$66,MAX(Assumptions!$B$4,Assumptions!$B$27-($I$595))),Assumptions!$B$4)</f>
        <v>0</v>
      </c>
      <c r="K595" s="18" t="n">
        <f aca="false">IF($D$595=1,MIN(Assumptions!$B$61,MAX(Assumptions!$B$4,Assumptions!$B$27-($I$595+$J$595))),Assumptions!$B$4)</f>
        <v>0</v>
      </c>
      <c r="L595" s="18" t="n">
        <f aca="false">IF($E$595=1,MIN(Assumptions!$B$56,MAX(Assumptions!$B$4,Assumptions!$B$27-($I$595+$J$595+$K$595))),Assumptions!$B$4)</f>
        <v>0</v>
      </c>
      <c r="M595" s="18" t="n">
        <f aca="false">IF($F$595=1,MIN(Assumptions!$B$51,MAX(Assumptions!$B$4,Assumptions!$B$27-($I$595+$J$595+$K$595+$L$595))),Assumptions!$B$4)</f>
        <v>30000000</v>
      </c>
      <c r="N595" s="18" t="n">
        <f aca="false">IF($G$595=1,MIN(Assumptions!$B$46,MAX(Assumptions!$B$4,Assumptions!$B$27-($I$595+$J$595+$K$595+$L$595+$M$595))),Assumptions!$B$4)</f>
        <v>0</v>
      </c>
      <c r="O595" s="18" t="n">
        <f aca="false">IF($H$595=1,MIN(Assumptions!$B$41,MAX(Assumptions!$B$4,Assumptions!$B$27-($I$595+$J$595+$K$595+$L$595+$M$595+$N$595))),Assumptions!$B$4)</f>
        <v>0</v>
      </c>
      <c r="P595" s="18" t="n">
        <f aca="false">$I$595+$J$595+$K$595+$L$595+$M$595+$N$595+$O$595</f>
        <v>60000000</v>
      </c>
      <c r="Q595" s="18" t="n">
        <f aca="false">MAX(Assumptions!$B$4,Assumptions!$B$27-$P$595)</f>
        <v>3940000000</v>
      </c>
      <c r="R595" s="18" t="n">
        <f aca="false">$J$120+$O$120+Assumptions!$B$20+IF($B$595=0,$D$120,Assumptions!$B$4)+IF($C$595=0,$AI$120,Assumptions!$B$4)+IF($D$595=0,$AF$120,Assumptions!$B$4)+IF($E$595=0,$AC$120,Assumptions!$B$4)+IF($F$595=0,$Z$120,Assumptions!$B$4)+IF($G$595=0,$W$120,Assumptions!$B$4)+IF($H$595=0,$T$120,Assumptions!$B$4)</f>
        <v>29547484.4666011</v>
      </c>
      <c r="S595" s="18" t="n">
        <f aca="false">IF($R$595&gt;Assumptions!$B$4,$Q$595/$R$595&gt;Assumptions!$B$13,FALSE())</f>
        <v>1</v>
      </c>
      <c r="T595" s="18" t="n">
        <f aca="false">IF($S$595,($Q$595+Assumptions!$B$14*Assumptions!$B$13)/($R$595+Assumptions!$B$14),IF($R$595&gt;Assumptions!$B$4,$Q$595/$R$595,Assumptions!$B$4))</f>
        <v>123.020576048918</v>
      </c>
      <c r="U595" s="18" t="n">
        <f aca="false">IF($B$595=1,$I$595,$D$120*$T$595)</f>
        <v>30000000</v>
      </c>
      <c r="V595" s="18" t="n">
        <f aca="false">IF($C$595=1,$J$595,$AI$120*$T$595)</f>
        <v>754524593.61012</v>
      </c>
      <c r="W595" s="18" t="n">
        <f aca="false">IF($D$595=1,$K$595,$AF$120*$T$595)</f>
        <v>213274789.009489</v>
      </c>
      <c r="X595" s="18" t="n">
        <f aca="false">IF($E$595=1,$L$595,$AC$120*$T$595)</f>
        <v>295249382.517402</v>
      </c>
      <c r="Y595" s="18" t="n">
        <f aca="false">IF($F$595=1,$M$595,$Z$120*$T$595)</f>
        <v>30000000</v>
      </c>
      <c r="Z595" s="18" t="n">
        <f aca="false">IF($G$595=1,$N$595,$W$120*$T$595)</f>
        <v>615102880.244588</v>
      </c>
      <c r="AA595" s="18" t="n">
        <f aca="false">IF($H$595=1,$O$595,$T$120*$T$595)</f>
        <v>615102880.244588</v>
      </c>
      <c r="AB595" s="18" t="n">
        <f aca="false">($J$120+$O$120)*$T$595</f>
        <v>34508849.8112603</v>
      </c>
      <c r="AC595" s="18" t="n">
        <f aca="false">Assumptions!$B$20*$T$595</f>
        <v>1107185184.44026</v>
      </c>
      <c r="AD595" s="18" t="n">
        <f aca="false">IF($S$595,Assumptions!$B$14*($T$595-Assumptions!$B$13),Assumptions!$B$4)</f>
        <v>305051440.122294</v>
      </c>
      <c r="AE595" s="18" t="n">
        <f aca="false">$U$595+$V$595+$W$595+$X$595+$Y$595+$Z$595+$AA$595+$AB$595+$AC$595+$AD$595</f>
        <v>4000000000</v>
      </c>
      <c r="AF595" s="18" t="n">
        <f aca="false">IF(AND(IF($B$595=1,$U$595&gt;=INDEX($U$527:$U$654,1+$A$595-Assumptions!$B$77),$U$595&gt;INDEX($U$527:$U$654,1+$A$595+Assumptions!$B$77)),IF($C$595=1,$V$595&gt;=INDEX($V$527:$V$654,1+$A$595-Assumptions!$B$78),$V$595&gt;INDEX($V$527:$V$654,1+$A$595+Assumptions!$B$78)),IF($D$595=1,$W$595&gt;=INDEX($W$527:$W$654,1+$A$595-Assumptions!$B$79),$W$595&gt;INDEX($W$527:$W$654,1+$A$595+Assumptions!$B$79)),IF($E$595=1,$X$595&gt;=INDEX($X$527:$X$654,1+$A$595-Assumptions!$B$80),$X$595&gt;INDEX($X$527:$X$654,1+$A$595+Assumptions!$B$80)),IF($F$595=1,$Y$595&gt;=INDEX($Y$527:$Y$654,1+$A$595-Assumptions!$B$81),$Y$595&gt;INDEX($Y$527:$Y$654,1+$A$595+Assumptions!$B$81)),IF($G$595=1,$Z$595&gt;=INDEX($Z$527:$Z$654,1+$A$595-Assumptions!$B$82),$Z$595&gt;INDEX($Z$527:$Z$654,1+$A$595+Assumptions!$B$82)),IF($H$595=1,$AA$595&gt;=INDEX($AA$527:$AA$654,1+$A$595-Assumptions!$B$83),$AA$595&gt;INDEX($AA$527:$AA$654,1+$A$595+Assumptions!$B$83))),1,0)</f>
        <v>0</v>
      </c>
      <c r="AG595" s="16"/>
      <c r="AH595" s="16"/>
      <c r="AI595" s="16"/>
    </row>
    <row r="596" customFormat="false" ht="23.85" hidden="true" customHeight="false" outlineLevel="0" collapsed="false">
      <c r="A596" s="6" t="n">
        <f aca="false">ROW()-ROW($A$527)+Assumptions!$B$4</f>
        <v>69</v>
      </c>
      <c r="B596" s="18" t="n">
        <f aca="false">MOD(QUOTIENT($A$596,Assumptions!$B$77),2)</f>
        <v>1</v>
      </c>
      <c r="C596" s="18" t="n">
        <f aca="false">MOD(QUOTIENT($A$596,Assumptions!$B$78),2)</f>
        <v>0</v>
      </c>
      <c r="D596" s="18" t="n">
        <f aca="false">MOD(QUOTIENT($A$596,Assumptions!$B$79),2)</f>
        <v>0</v>
      </c>
      <c r="E596" s="18" t="n">
        <f aca="false">MOD(QUOTIENT($A$596,Assumptions!$B$80),2)</f>
        <v>0</v>
      </c>
      <c r="F596" s="18" t="n">
        <f aca="false">MOD(QUOTIENT($A$596,Assumptions!$B$81),2)</f>
        <v>1</v>
      </c>
      <c r="G596" s="18" t="n">
        <f aca="false">MOD(QUOTIENT($A$596,Assumptions!$B$82),2)</f>
        <v>0</v>
      </c>
      <c r="H596" s="18" t="n">
        <f aca="false">MOD(QUOTIENT($A$596,Assumptions!$B$83),2)</f>
        <v>1</v>
      </c>
      <c r="I596" s="18" t="n">
        <f aca="false">IF($B$596=1,MIN(Assumptions!$B$67,MAX(Assumptions!$B$4,Assumptions!$B$27-(Assumptions!$B$4))),Assumptions!$B$4)</f>
        <v>30000000</v>
      </c>
      <c r="J596" s="18" t="n">
        <f aca="false">IF($C$596=1,MIN(Assumptions!$B$66,MAX(Assumptions!$B$4,Assumptions!$B$27-($I$596))),Assumptions!$B$4)</f>
        <v>0</v>
      </c>
      <c r="K596" s="18" t="n">
        <f aca="false">IF($D$596=1,MIN(Assumptions!$B$61,MAX(Assumptions!$B$4,Assumptions!$B$27-($I$596+$J$596))),Assumptions!$B$4)</f>
        <v>0</v>
      </c>
      <c r="L596" s="18" t="n">
        <f aca="false">IF($E$596=1,MIN(Assumptions!$B$56,MAX(Assumptions!$B$4,Assumptions!$B$27-($I$596+$J$596+$K$596))),Assumptions!$B$4)</f>
        <v>0</v>
      </c>
      <c r="M596" s="18" t="n">
        <f aca="false">IF($F$596=1,MIN(Assumptions!$B$51,MAX(Assumptions!$B$4,Assumptions!$B$27-($I$596+$J$596+$K$596+$L$596))),Assumptions!$B$4)</f>
        <v>30000000</v>
      </c>
      <c r="N596" s="18" t="n">
        <f aca="false">IF($G$596=1,MIN(Assumptions!$B$46,MAX(Assumptions!$B$4,Assumptions!$B$27-($I$596+$J$596+$K$596+$L$596+$M$596))),Assumptions!$B$4)</f>
        <v>0</v>
      </c>
      <c r="O596" s="18" t="n">
        <f aca="false">IF($H$596=1,MIN(Assumptions!$B$41,MAX(Assumptions!$B$4,Assumptions!$B$27-($I$596+$J$596+$K$596+$L$596+$M$596+$N$596))),Assumptions!$B$4)</f>
        <v>5000000</v>
      </c>
      <c r="P596" s="18" t="n">
        <f aca="false">$I$596+$J$596+$K$596+$L$596+$M$596+$N$596+$O$596</f>
        <v>65000000</v>
      </c>
      <c r="Q596" s="18" t="n">
        <f aca="false">MAX(Assumptions!$B$4,Assumptions!$B$27-$P$596)</f>
        <v>3935000000</v>
      </c>
      <c r="R596" s="18" t="n">
        <f aca="false">$J$120+$O$120+Assumptions!$B$20+IF($B$596=0,$D$120,Assumptions!$B$4)+IF($C$596=0,$AI$120,Assumptions!$B$4)+IF($D$596=0,$AF$120,Assumptions!$B$4)+IF($E$596=0,$AC$120,Assumptions!$B$4)+IF($F$596=0,$Z$120,Assumptions!$B$4)+IF($G$596=0,$W$120,Assumptions!$B$4)+IF($H$596=0,$T$120,Assumptions!$B$4)</f>
        <v>24547484.4666011</v>
      </c>
      <c r="S596" s="18" t="n">
        <f aca="false">IF($R$596&gt;Assumptions!$B$4,$Q$596/$R$596&gt;Assumptions!$B$13,FALSE())</f>
        <v>1</v>
      </c>
      <c r="T596" s="18" t="n">
        <f aca="false">IF($S$596,($Q$596+Assumptions!$B$14*Assumptions!$B$13)/($R$596+Assumptions!$B$14),IF($R$596&gt;Assumptions!$B$4,$Q$596/$R$596,Assumptions!$B$4))</f>
        <v>145.577308857026</v>
      </c>
      <c r="U596" s="18" t="n">
        <f aca="false">IF($B$596=1,$I$596,$D$120*$T$596)</f>
        <v>30000000</v>
      </c>
      <c r="V596" s="18" t="n">
        <f aca="false">IF($C$596=1,$J$596,$AI$120*$T$596)</f>
        <v>892872260.332495</v>
      </c>
      <c r="W596" s="18" t="n">
        <f aca="false">IF($D$596=1,$K$596,$AF$120*$T$596)</f>
        <v>252380299.525713</v>
      </c>
      <c r="X596" s="18" t="n">
        <f aca="false">IF($E$596=1,$L$596,$AC$120*$T$596)</f>
        <v>349385541.256863</v>
      </c>
      <c r="Y596" s="18" t="n">
        <f aca="false">IF($F$596=1,$M$596,$Z$120*$T$596)</f>
        <v>30000000</v>
      </c>
      <c r="Z596" s="18" t="n">
        <f aca="false">IF($G$596=1,$N$596,$W$120*$T$596)</f>
        <v>727886544.285131</v>
      </c>
      <c r="AA596" s="18" t="n">
        <f aca="false">IF($H$596=1,$O$596,$T$120*$T$596)</f>
        <v>5000000</v>
      </c>
      <c r="AB596" s="18" t="n">
        <f aca="false">($J$120+$O$120)*$T$596</f>
        <v>40836302.7439975</v>
      </c>
      <c r="AC596" s="18" t="n">
        <f aca="false">Assumptions!$B$20*$T$596</f>
        <v>1310195779.71324</v>
      </c>
      <c r="AD596" s="18" t="n">
        <f aca="false">IF($S$596,Assumptions!$B$14*($T$596-Assumptions!$B$13),Assumptions!$B$4)</f>
        <v>361443272.142566</v>
      </c>
      <c r="AE596" s="18" t="n">
        <f aca="false">$U$596+$V$596+$W$596+$X$596+$Y$596+$Z$596+$AA$596+$AB$596+$AC$596+$AD$596</f>
        <v>4000000000</v>
      </c>
      <c r="AF596" s="18" t="n">
        <f aca="false">IF(AND(IF($B$596=1,$U$596&gt;=INDEX($U$527:$U$654,1+$A$596-Assumptions!$B$77),$U$596&gt;INDEX($U$527:$U$654,1+$A$596+Assumptions!$B$77)),IF($C$596=1,$V$596&gt;=INDEX($V$527:$V$654,1+$A$596-Assumptions!$B$78),$V$596&gt;INDEX($V$527:$V$654,1+$A$596+Assumptions!$B$78)),IF($D$596=1,$W$596&gt;=INDEX($W$527:$W$654,1+$A$596-Assumptions!$B$79),$W$596&gt;INDEX($W$527:$W$654,1+$A$596+Assumptions!$B$79)),IF($E$596=1,$X$596&gt;=INDEX($X$527:$X$654,1+$A$596-Assumptions!$B$80),$X$596&gt;INDEX($X$527:$X$654,1+$A$596+Assumptions!$B$80)),IF($F$596=1,$Y$596&gt;=INDEX($Y$527:$Y$654,1+$A$596-Assumptions!$B$81),$Y$596&gt;INDEX($Y$527:$Y$654,1+$A$596+Assumptions!$B$81)),IF($G$596=1,$Z$596&gt;=INDEX($Z$527:$Z$654,1+$A$596-Assumptions!$B$82),$Z$596&gt;INDEX($Z$527:$Z$654,1+$A$596+Assumptions!$B$82)),IF($H$596=1,$AA$596&gt;=INDEX($AA$527:$AA$654,1+$A$596-Assumptions!$B$83),$AA$596&gt;INDEX($AA$527:$AA$654,1+$A$596+Assumptions!$B$83))),1,0)</f>
        <v>0</v>
      </c>
      <c r="AG596" s="16"/>
      <c r="AH596" s="16"/>
      <c r="AI596" s="16"/>
    </row>
    <row r="597" customFormat="false" ht="23.85" hidden="true" customHeight="false" outlineLevel="0" collapsed="false">
      <c r="A597" s="6" t="n">
        <f aca="false">ROW()-ROW($A$527)+Assumptions!$B$4</f>
        <v>70</v>
      </c>
      <c r="B597" s="18" t="n">
        <f aca="false">MOD(QUOTIENT($A$597,Assumptions!$B$77),2)</f>
        <v>1</v>
      </c>
      <c r="C597" s="18" t="n">
        <f aca="false">MOD(QUOTIENT($A$597,Assumptions!$B$78),2)</f>
        <v>0</v>
      </c>
      <c r="D597" s="18" t="n">
        <f aca="false">MOD(QUOTIENT($A$597,Assumptions!$B$79),2)</f>
        <v>0</v>
      </c>
      <c r="E597" s="18" t="n">
        <f aca="false">MOD(QUOTIENT($A$597,Assumptions!$B$80),2)</f>
        <v>0</v>
      </c>
      <c r="F597" s="18" t="n">
        <f aca="false">MOD(QUOTIENT($A$597,Assumptions!$B$81),2)</f>
        <v>1</v>
      </c>
      <c r="G597" s="18" t="n">
        <f aca="false">MOD(QUOTIENT($A$597,Assumptions!$B$82),2)</f>
        <v>1</v>
      </c>
      <c r="H597" s="18" t="n">
        <f aca="false">MOD(QUOTIENT($A$597,Assumptions!$B$83),2)</f>
        <v>0</v>
      </c>
      <c r="I597" s="18" t="n">
        <f aca="false">IF($B$597=1,MIN(Assumptions!$B$67,MAX(Assumptions!$B$4,Assumptions!$B$27-(Assumptions!$B$4))),Assumptions!$B$4)</f>
        <v>30000000</v>
      </c>
      <c r="J597" s="18" t="n">
        <f aca="false">IF($C$597=1,MIN(Assumptions!$B$66,MAX(Assumptions!$B$4,Assumptions!$B$27-($I$597))),Assumptions!$B$4)</f>
        <v>0</v>
      </c>
      <c r="K597" s="18" t="n">
        <f aca="false">IF($D$597=1,MIN(Assumptions!$B$61,MAX(Assumptions!$B$4,Assumptions!$B$27-($I$597+$J$597))),Assumptions!$B$4)</f>
        <v>0</v>
      </c>
      <c r="L597" s="18" t="n">
        <f aca="false">IF($E$597=1,MIN(Assumptions!$B$56,MAX(Assumptions!$B$4,Assumptions!$B$27-($I$597+$J$597+$K$597))),Assumptions!$B$4)</f>
        <v>0</v>
      </c>
      <c r="M597" s="18" t="n">
        <f aca="false">IF($F$597=1,MIN(Assumptions!$B$51,MAX(Assumptions!$B$4,Assumptions!$B$27-($I$597+$J$597+$K$597+$L$597))),Assumptions!$B$4)</f>
        <v>30000000</v>
      </c>
      <c r="N597" s="18" t="n">
        <f aca="false">IF($G$597=1,MIN(Assumptions!$B$46,MAX(Assumptions!$B$4,Assumptions!$B$27-($I$597+$J$597+$K$597+$L$597+$M$597))),Assumptions!$B$4)</f>
        <v>15000000</v>
      </c>
      <c r="O597" s="18" t="n">
        <f aca="false">IF($H$597=1,MIN(Assumptions!$B$41,MAX(Assumptions!$B$4,Assumptions!$B$27-($I$597+$J$597+$K$597+$L$597+$M$597+$N$597))),Assumptions!$B$4)</f>
        <v>0</v>
      </c>
      <c r="P597" s="18" t="n">
        <f aca="false">$I$597+$J$597+$K$597+$L$597+$M$597+$N$597+$O$597</f>
        <v>75000000</v>
      </c>
      <c r="Q597" s="18" t="n">
        <f aca="false">MAX(Assumptions!$B$4,Assumptions!$B$27-$P$597)</f>
        <v>3925000000</v>
      </c>
      <c r="R597" s="18" t="n">
        <f aca="false">$J$120+$O$120+Assumptions!$B$20+IF($B$597=0,$D$120,Assumptions!$B$4)+IF($C$597=0,$AI$120,Assumptions!$B$4)+IF($D$597=0,$AF$120,Assumptions!$B$4)+IF($E$597=0,$AC$120,Assumptions!$B$4)+IF($F$597=0,$Z$120,Assumptions!$B$4)+IF($G$597=0,$W$120,Assumptions!$B$4)+IF($H$597=0,$T$120,Assumptions!$B$4)</f>
        <v>24547484.4666011</v>
      </c>
      <c r="S597" s="18" t="n">
        <f aca="false">IF($R$597&gt;Assumptions!$B$4,$Q$597/$R$597&gt;Assumptions!$B$13,FALSE())</f>
        <v>1</v>
      </c>
      <c r="T597" s="18" t="n">
        <f aca="false">IF($S$597,($Q$597+Assumptions!$B$14*Assumptions!$B$13)/($R$597+Assumptions!$B$14),IF($R$597&gt;Assumptions!$B$4,$Q$597/$R$597,Assumptions!$B$4))</f>
        <v>145.207588707548</v>
      </c>
      <c r="U597" s="18" t="n">
        <f aca="false">IF($B$597=1,$I$597,$D$120*$T$597)</f>
        <v>30000000</v>
      </c>
      <c r="V597" s="18" t="n">
        <f aca="false">IF($C$597=1,$J$597,$AI$120*$T$597)</f>
        <v>890604648.242761</v>
      </c>
      <c r="W597" s="18" t="n">
        <f aca="false">IF($D$597=1,$K$597,$AF$120*$T$597)</f>
        <v>251739333.685647</v>
      </c>
      <c r="X597" s="18" t="n">
        <f aca="false">IF($E$597=1,$L$597,$AC$120*$T$597)</f>
        <v>348498212.898115</v>
      </c>
      <c r="Y597" s="18" t="n">
        <f aca="false">IF($F$597=1,$M$597,$Z$120*$T$597)</f>
        <v>30000000</v>
      </c>
      <c r="Z597" s="18" t="n">
        <f aca="false">IF($G$597=1,$N$597,$W$120*$T$597)</f>
        <v>15000000</v>
      </c>
      <c r="AA597" s="18" t="n">
        <f aca="false">IF($H$597=1,$O$597,$T$120*$T$597)</f>
        <v>726037943.53774</v>
      </c>
      <c r="AB597" s="18" t="n">
        <f aca="false">($J$120+$O$120)*$T$597</f>
        <v>40732591.4989334</v>
      </c>
      <c r="AC597" s="18" t="n">
        <f aca="false">Assumptions!$B$20*$T$597</f>
        <v>1306868298.36793</v>
      </c>
      <c r="AD597" s="18" t="n">
        <f aca="false">IF($S$597,Assumptions!$B$14*($T$597-Assumptions!$B$13),Assumptions!$B$4)</f>
        <v>360518971.76887</v>
      </c>
      <c r="AE597" s="18" t="n">
        <f aca="false">$U$597+$V$597+$W$597+$X$597+$Y$597+$Z$597+$AA$597+$AB$597+$AC$597+$AD$597</f>
        <v>4000000000</v>
      </c>
      <c r="AF597" s="18" t="n">
        <f aca="false">IF(AND(IF($B$597=1,$U$597&gt;=INDEX($U$527:$U$654,1+$A$597-Assumptions!$B$77),$U$597&gt;INDEX($U$527:$U$654,1+$A$597+Assumptions!$B$77)),IF($C$597=1,$V$597&gt;=INDEX($V$527:$V$654,1+$A$597-Assumptions!$B$78),$V$597&gt;INDEX($V$527:$V$654,1+$A$597+Assumptions!$B$78)),IF($D$597=1,$W$597&gt;=INDEX($W$527:$W$654,1+$A$597-Assumptions!$B$79),$W$597&gt;INDEX($W$527:$W$654,1+$A$597+Assumptions!$B$79)),IF($E$597=1,$X$597&gt;=INDEX($X$527:$X$654,1+$A$597-Assumptions!$B$80),$X$597&gt;INDEX($X$527:$X$654,1+$A$597+Assumptions!$B$80)),IF($F$597=1,$Y$597&gt;=INDEX($Y$527:$Y$654,1+$A$597-Assumptions!$B$81),$Y$597&gt;INDEX($Y$527:$Y$654,1+$A$597+Assumptions!$B$81)),IF($G$597=1,$Z$597&gt;=INDEX($Z$527:$Z$654,1+$A$597-Assumptions!$B$82),$Z$597&gt;INDEX($Z$527:$Z$654,1+$A$597+Assumptions!$B$82)),IF($H$597=1,$AA$597&gt;=INDEX($AA$527:$AA$654,1+$A$597-Assumptions!$B$83),$AA$597&gt;INDEX($AA$527:$AA$654,1+$A$597+Assumptions!$B$83))),1,0)</f>
        <v>0</v>
      </c>
      <c r="AG597" s="16"/>
      <c r="AH597" s="16"/>
      <c r="AI597" s="16"/>
    </row>
    <row r="598" customFormat="false" ht="23.85" hidden="true" customHeight="false" outlineLevel="0" collapsed="false">
      <c r="A598" s="6" t="n">
        <f aca="false">ROW()-ROW($A$527)+Assumptions!$B$4</f>
        <v>71</v>
      </c>
      <c r="B598" s="18" t="n">
        <f aca="false">MOD(QUOTIENT($A$598,Assumptions!$B$77),2)</f>
        <v>1</v>
      </c>
      <c r="C598" s="18" t="n">
        <f aca="false">MOD(QUOTIENT($A$598,Assumptions!$B$78),2)</f>
        <v>0</v>
      </c>
      <c r="D598" s="18" t="n">
        <f aca="false">MOD(QUOTIENT($A$598,Assumptions!$B$79),2)</f>
        <v>0</v>
      </c>
      <c r="E598" s="18" t="n">
        <f aca="false">MOD(QUOTIENT($A$598,Assumptions!$B$80),2)</f>
        <v>0</v>
      </c>
      <c r="F598" s="18" t="n">
        <f aca="false">MOD(QUOTIENT($A$598,Assumptions!$B$81),2)</f>
        <v>1</v>
      </c>
      <c r="G598" s="18" t="n">
        <f aca="false">MOD(QUOTIENT($A$598,Assumptions!$B$82),2)</f>
        <v>1</v>
      </c>
      <c r="H598" s="18" t="n">
        <f aca="false">MOD(QUOTIENT($A$598,Assumptions!$B$83),2)</f>
        <v>1</v>
      </c>
      <c r="I598" s="18" t="n">
        <f aca="false">IF($B$598=1,MIN(Assumptions!$B$67,MAX(Assumptions!$B$4,Assumptions!$B$27-(Assumptions!$B$4))),Assumptions!$B$4)</f>
        <v>30000000</v>
      </c>
      <c r="J598" s="18" t="n">
        <f aca="false">IF($C$598=1,MIN(Assumptions!$B$66,MAX(Assumptions!$B$4,Assumptions!$B$27-($I$598))),Assumptions!$B$4)</f>
        <v>0</v>
      </c>
      <c r="K598" s="18" t="n">
        <f aca="false">IF($D$598=1,MIN(Assumptions!$B$61,MAX(Assumptions!$B$4,Assumptions!$B$27-($I$598+$J$598))),Assumptions!$B$4)</f>
        <v>0</v>
      </c>
      <c r="L598" s="18" t="n">
        <f aca="false">IF($E$598=1,MIN(Assumptions!$B$56,MAX(Assumptions!$B$4,Assumptions!$B$27-($I$598+$J$598+$K$598))),Assumptions!$B$4)</f>
        <v>0</v>
      </c>
      <c r="M598" s="18" t="n">
        <f aca="false">IF($F$598=1,MIN(Assumptions!$B$51,MAX(Assumptions!$B$4,Assumptions!$B$27-($I$598+$J$598+$K$598+$L$598))),Assumptions!$B$4)</f>
        <v>30000000</v>
      </c>
      <c r="N598" s="18" t="n">
        <f aca="false">IF($G$598=1,MIN(Assumptions!$B$46,MAX(Assumptions!$B$4,Assumptions!$B$27-($I$598+$J$598+$K$598+$L$598+$M$598))),Assumptions!$B$4)</f>
        <v>15000000</v>
      </c>
      <c r="O598" s="18" t="n">
        <f aca="false">IF($H$598=1,MIN(Assumptions!$B$41,MAX(Assumptions!$B$4,Assumptions!$B$27-($I$598+$J$598+$K$598+$L$598+$M$598+$N$598))),Assumptions!$B$4)</f>
        <v>5000000</v>
      </c>
      <c r="P598" s="18" t="n">
        <f aca="false">$I$598+$J$598+$K$598+$L$598+$M$598+$N$598+$O$598</f>
        <v>80000000</v>
      </c>
      <c r="Q598" s="18" t="n">
        <f aca="false">MAX(Assumptions!$B$4,Assumptions!$B$27-$P$598)</f>
        <v>3920000000</v>
      </c>
      <c r="R598" s="18" t="n">
        <f aca="false">$J$120+$O$120+Assumptions!$B$20+IF($B$598=0,$D$120,Assumptions!$B$4)+IF($C$598=0,$AI$120,Assumptions!$B$4)+IF($D$598=0,$AF$120,Assumptions!$B$4)+IF($E$598=0,$AC$120,Assumptions!$B$4)+IF($F$598=0,$Z$120,Assumptions!$B$4)+IF($G$598=0,$W$120,Assumptions!$B$4)+IF($H$598=0,$T$120,Assumptions!$B$4)</f>
        <v>19547484.4666011</v>
      </c>
      <c r="S598" s="18" t="n">
        <f aca="false">IF($R$598&gt;Assumptions!$B$4,$Q$598/$R$598&gt;Assumptions!$B$13,FALSE())</f>
        <v>1</v>
      </c>
      <c r="T598" s="18" t="n">
        <f aca="false">IF($S$598,($Q$598+Assumptions!$B$14*Assumptions!$B$13)/($R$598+Assumptions!$B$14),IF($R$598&gt;Assumptions!$B$4,$Q$598/$R$598,Assumptions!$B$4))</f>
        <v>177.91145316111</v>
      </c>
      <c r="U598" s="18" t="n">
        <f aca="false">IF($B$598=1,$I$598,$D$120*$T$598)</f>
        <v>30000000</v>
      </c>
      <c r="V598" s="18" t="n">
        <f aca="false">IF($C$598=1,$J$598,$AI$120*$T$598)</f>
        <v>1091187923.24297</v>
      </c>
      <c r="W598" s="18" t="n">
        <f aca="false">IF($D$598=1,$K$598,$AF$120*$T$598)</f>
        <v>308436432.781939</v>
      </c>
      <c r="X598" s="18" t="n">
        <f aca="false">IF($E$598=1,$L$598,$AC$120*$T$598)</f>
        <v>426987487.586665</v>
      </c>
      <c r="Y598" s="18" t="n">
        <f aca="false">IF($F$598=1,$M$598,$Z$120*$T$598)</f>
        <v>30000000</v>
      </c>
      <c r="Z598" s="18" t="n">
        <f aca="false">IF($G$598=1,$N$598,$W$120*$T$598)</f>
        <v>15000000</v>
      </c>
      <c r="AA598" s="18" t="n">
        <f aca="false">IF($H$598=1,$O$598,$T$120*$T$598)</f>
        <v>5000000</v>
      </c>
      <c r="AB598" s="18" t="n">
        <f aca="false">($J$120+$O$120)*$T$598</f>
        <v>49906445.0356542</v>
      </c>
      <c r="AC598" s="18" t="n">
        <f aca="false">Assumptions!$B$20*$T$598</f>
        <v>1601203078.44999</v>
      </c>
      <c r="AD598" s="18" t="n">
        <f aca="false">IF($S$598,Assumptions!$B$14*($T$598-Assumptions!$B$13),Assumptions!$B$4)</f>
        <v>442278632.902776</v>
      </c>
      <c r="AE598" s="18" t="n">
        <f aca="false">$U$598+$V$598+$W$598+$X$598+$Y$598+$Z$598+$AA$598+$AB$598+$AC$598+$AD$598</f>
        <v>4000000000</v>
      </c>
      <c r="AF598" s="18" t="n">
        <f aca="false">IF(AND(IF($B$598=1,$U$598&gt;=INDEX($U$527:$U$654,1+$A$598-Assumptions!$B$77),$U$598&gt;INDEX($U$527:$U$654,1+$A$598+Assumptions!$B$77)),IF($C$598=1,$V$598&gt;=INDEX($V$527:$V$654,1+$A$598-Assumptions!$B$78),$V$598&gt;INDEX($V$527:$V$654,1+$A$598+Assumptions!$B$78)),IF($D$598=1,$W$598&gt;=INDEX($W$527:$W$654,1+$A$598-Assumptions!$B$79),$W$598&gt;INDEX($W$527:$W$654,1+$A$598+Assumptions!$B$79)),IF($E$598=1,$X$598&gt;=INDEX($X$527:$X$654,1+$A$598-Assumptions!$B$80),$X$598&gt;INDEX($X$527:$X$654,1+$A$598+Assumptions!$B$80)),IF($F$598=1,$Y$598&gt;=INDEX($Y$527:$Y$654,1+$A$598-Assumptions!$B$81),$Y$598&gt;INDEX($Y$527:$Y$654,1+$A$598+Assumptions!$B$81)),IF($G$598=1,$Z$598&gt;=INDEX($Z$527:$Z$654,1+$A$598-Assumptions!$B$82),$Z$598&gt;INDEX($Z$527:$Z$654,1+$A$598+Assumptions!$B$82)),IF($H$598=1,$AA$598&gt;=INDEX($AA$527:$AA$654,1+$A$598-Assumptions!$B$83),$AA$598&gt;INDEX($AA$527:$AA$654,1+$A$598+Assumptions!$B$83))),1,0)</f>
        <v>0</v>
      </c>
      <c r="AG598" s="16"/>
      <c r="AH598" s="16"/>
      <c r="AI598" s="16"/>
    </row>
    <row r="599" customFormat="false" ht="23.85" hidden="true" customHeight="false" outlineLevel="0" collapsed="false">
      <c r="A599" s="6" t="n">
        <f aca="false">ROW()-ROW($A$527)+Assumptions!$B$4</f>
        <v>72</v>
      </c>
      <c r="B599" s="18" t="n">
        <f aca="false">MOD(QUOTIENT($A$599,Assumptions!$B$77),2)</f>
        <v>1</v>
      </c>
      <c r="C599" s="18" t="n">
        <f aca="false">MOD(QUOTIENT($A$599,Assumptions!$B$78),2)</f>
        <v>0</v>
      </c>
      <c r="D599" s="18" t="n">
        <f aca="false">MOD(QUOTIENT($A$599,Assumptions!$B$79),2)</f>
        <v>0</v>
      </c>
      <c r="E599" s="18" t="n">
        <f aca="false">MOD(QUOTIENT($A$599,Assumptions!$B$80),2)</f>
        <v>1</v>
      </c>
      <c r="F599" s="18" t="n">
        <f aca="false">MOD(QUOTIENT($A$599,Assumptions!$B$81),2)</f>
        <v>0</v>
      </c>
      <c r="G599" s="18" t="n">
        <f aca="false">MOD(QUOTIENT($A$599,Assumptions!$B$82),2)</f>
        <v>0</v>
      </c>
      <c r="H599" s="18" t="n">
        <f aca="false">MOD(QUOTIENT($A$599,Assumptions!$B$83),2)</f>
        <v>0</v>
      </c>
      <c r="I599" s="18" t="n">
        <f aca="false">IF($B$599=1,MIN(Assumptions!$B$67,MAX(Assumptions!$B$4,Assumptions!$B$27-(Assumptions!$B$4))),Assumptions!$B$4)</f>
        <v>30000000</v>
      </c>
      <c r="J599" s="18" t="n">
        <f aca="false">IF($C$599=1,MIN(Assumptions!$B$66,MAX(Assumptions!$B$4,Assumptions!$B$27-($I$599))),Assumptions!$B$4)</f>
        <v>0</v>
      </c>
      <c r="K599" s="18" t="n">
        <f aca="false">IF($D$599=1,MIN(Assumptions!$B$61,MAX(Assumptions!$B$4,Assumptions!$B$27-($I$599+$J$599))),Assumptions!$B$4)</f>
        <v>0</v>
      </c>
      <c r="L599" s="18" t="n">
        <f aca="false">IF($E$599=1,MIN(Assumptions!$B$56,MAX(Assumptions!$B$4,Assumptions!$B$27-($I$599+$J$599+$K$599))),Assumptions!$B$4)</f>
        <v>60000000</v>
      </c>
      <c r="M599" s="18" t="n">
        <f aca="false">IF($F$599=1,MIN(Assumptions!$B$51,MAX(Assumptions!$B$4,Assumptions!$B$27-($I$599+$J$599+$K$599+$L$599))),Assumptions!$B$4)</f>
        <v>0</v>
      </c>
      <c r="N599" s="18" t="n">
        <f aca="false">IF($G$599=1,MIN(Assumptions!$B$46,MAX(Assumptions!$B$4,Assumptions!$B$27-($I$599+$J$599+$K$599+$L$599+$M$599))),Assumptions!$B$4)</f>
        <v>0</v>
      </c>
      <c r="O599" s="18" t="n">
        <f aca="false">IF($H$599=1,MIN(Assumptions!$B$41,MAX(Assumptions!$B$4,Assumptions!$B$27-($I$599+$J$599+$K$599+$L$599+$M$599+$N$599))),Assumptions!$B$4)</f>
        <v>0</v>
      </c>
      <c r="P599" s="18" t="n">
        <f aca="false">$I$599+$J$599+$K$599+$L$599+$M$599+$N$599+$O$599</f>
        <v>90000000</v>
      </c>
      <c r="Q599" s="18" t="n">
        <f aca="false">MAX(Assumptions!$B$4,Assumptions!$B$27-$P$599)</f>
        <v>3910000000</v>
      </c>
      <c r="R599" s="18" t="n">
        <f aca="false">$J$120+$O$120+Assumptions!$B$20+IF($B$599=0,$D$120,Assumptions!$B$4)+IF($C$599=0,$AI$120,Assumptions!$B$4)+IF($D$599=0,$AF$120,Assumptions!$B$4)+IF($E$599=0,$AC$120,Assumptions!$B$4)+IF($F$599=0,$Z$120,Assumptions!$B$4)+IF($G$599=0,$W$120,Assumptions!$B$4)+IF($H$599=0,$T$120,Assumptions!$B$4)</f>
        <v>30147484.4666011</v>
      </c>
      <c r="S599" s="18" t="n">
        <f aca="false">IF($R$599&gt;Assumptions!$B$4,$Q$599/$R$599&gt;Assumptions!$B$13,FALSE())</f>
        <v>1</v>
      </c>
      <c r="T599" s="18" t="n">
        <f aca="false">IF($S$599,($Q$599+Assumptions!$B$14*Assumptions!$B$13)/($R$599+Assumptions!$B$14),IF($R$599&gt;Assumptions!$B$4,$Q$599/$R$599,Assumptions!$B$4))</f>
        <v>119.840779892324</v>
      </c>
      <c r="U599" s="18" t="n">
        <f aca="false">IF($B$599=1,$I$599,$D$120*$T$599)</f>
        <v>30000000</v>
      </c>
      <c r="V599" s="18" t="n">
        <f aca="false">IF($C$599=1,$J$599,$AI$120*$T$599)</f>
        <v>735021885.365096</v>
      </c>
      <c r="W599" s="18" t="n">
        <f aca="false">IF($D$599=1,$K$599,$AF$120*$T$599)</f>
        <v>207762131.077201</v>
      </c>
      <c r="X599" s="18" t="n">
        <f aca="false">IF($E$599=1,$L$599,$AC$120*$T$599)</f>
        <v>60000000</v>
      </c>
      <c r="Y599" s="18" t="n">
        <f aca="false">IF($F$599=1,$M$599,$Z$120*$T$599)</f>
        <v>359522339.676972</v>
      </c>
      <c r="Z599" s="18" t="n">
        <f aca="false">IF($G$599=1,$N$599,$W$120*$T$599)</f>
        <v>599203899.46162</v>
      </c>
      <c r="AA599" s="18" t="n">
        <f aca="false">IF($H$599=1,$O$599,$T$120*$T$599)</f>
        <v>599203899.46162</v>
      </c>
      <c r="AB599" s="18" t="n">
        <f aca="false">($J$120+$O$120)*$T$599</f>
        <v>33616876.1957679</v>
      </c>
      <c r="AC599" s="18" t="n">
        <f aca="false">Assumptions!$B$20*$T$599</f>
        <v>1078567019.03092</v>
      </c>
      <c r="AD599" s="18" t="n">
        <f aca="false">IF($S$599,Assumptions!$B$14*($T$599-Assumptions!$B$13),Assumptions!$B$4)</f>
        <v>297101949.73081</v>
      </c>
      <c r="AE599" s="18" t="n">
        <f aca="false">$U$599+$V$599+$W$599+$X$599+$Y$599+$Z$599+$AA$599+$AB$599+$AC$599+$AD$599</f>
        <v>4000000000</v>
      </c>
      <c r="AF599" s="18" t="n">
        <f aca="false">IF(AND(IF($B$599=1,$U$599&gt;=INDEX($U$527:$U$654,1+$A$599-Assumptions!$B$77),$U$599&gt;INDEX($U$527:$U$654,1+$A$599+Assumptions!$B$77)),IF($C$599=1,$V$599&gt;=INDEX($V$527:$V$654,1+$A$599-Assumptions!$B$78),$V$599&gt;INDEX($V$527:$V$654,1+$A$599+Assumptions!$B$78)),IF($D$599=1,$W$599&gt;=INDEX($W$527:$W$654,1+$A$599-Assumptions!$B$79),$W$599&gt;INDEX($W$527:$W$654,1+$A$599+Assumptions!$B$79)),IF($E$599=1,$X$599&gt;=INDEX($X$527:$X$654,1+$A$599-Assumptions!$B$80),$X$599&gt;INDEX($X$527:$X$654,1+$A$599+Assumptions!$B$80)),IF($F$599=1,$Y$599&gt;=INDEX($Y$527:$Y$654,1+$A$599-Assumptions!$B$81),$Y$599&gt;INDEX($Y$527:$Y$654,1+$A$599+Assumptions!$B$81)),IF($G$599=1,$Z$599&gt;=INDEX($Z$527:$Z$654,1+$A$599-Assumptions!$B$82),$Z$599&gt;INDEX($Z$527:$Z$654,1+$A$599+Assumptions!$B$82)),IF($H$599=1,$AA$599&gt;=INDEX($AA$527:$AA$654,1+$A$599-Assumptions!$B$83),$AA$599&gt;INDEX($AA$527:$AA$654,1+$A$599+Assumptions!$B$83))),1,0)</f>
        <v>0</v>
      </c>
      <c r="AG599" s="16"/>
      <c r="AH599" s="16"/>
      <c r="AI599" s="16"/>
    </row>
    <row r="600" customFormat="false" ht="23.85" hidden="true" customHeight="false" outlineLevel="0" collapsed="false">
      <c r="A600" s="6" t="n">
        <f aca="false">ROW()-ROW($A$527)+Assumptions!$B$4</f>
        <v>73</v>
      </c>
      <c r="B600" s="18" t="n">
        <f aca="false">MOD(QUOTIENT($A$600,Assumptions!$B$77),2)</f>
        <v>1</v>
      </c>
      <c r="C600" s="18" t="n">
        <f aca="false">MOD(QUOTIENT($A$600,Assumptions!$B$78),2)</f>
        <v>0</v>
      </c>
      <c r="D600" s="18" t="n">
        <f aca="false">MOD(QUOTIENT($A$600,Assumptions!$B$79),2)</f>
        <v>0</v>
      </c>
      <c r="E600" s="18" t="n">
        <f aca="false">MOD(QUOTIENT($A$600,Assumptions!$B$80),2)</f>
        <v>1</v>
      </c>
      <c r="F600" s="18" t="n">
        <f aca="false">MOD(QUOTIENT($A$600,Assumptions!$B$81),2)</f>
        <v>0</v>
      </c>
      <c r="G600" s="18" t="n">
        <f aca="false">MOD(QUOTIENT($A$600,Assumptions!$B$82),2)</f>
        <v>0</v>
      </c>
      <c r="H600" s="18" t="n">
        <f aca="false">MOD(QUOTIENT($A$600,Assumptions!$B$83),2)</f>
        <v>1</v>
      </c>
      <c r="I600" s="18" t="n">
        <f aca="false">IF($B$600=1,MIN(Assumptions!$B$67,MAX(Assumptions!$B$4,Assumptions!$B$27-(Assumptions!$B$4))),Assumptions!$B$4)</f>
        <v>30000000</v>
      </c>
      <c r="J600" s="18" t="n">
        <f aca="false">IF($C$600=1,MIN(Assumptions!$B$66,MAX(Assumptions!$B$4,Assumptions!$B$27-($I$600))),Assumptions!$B$4)</f>
        <v>0</v>
      </c>
      <c r="K600" s="18" t="n">
        <f aca="false">IF($D$600=1,MIN(Assumptions!$B$61,MAX(Assumptions!$B$4,Assumptions!$B$27-($I$600+$J$600))),Assumptions!$B$4)</f>
        <v>0</v>
      </c>
      <c r="L600" s="18" t="n">
        <f aca="false">IF($E$600=1,MIN(Assumptions!$B$56,MAX(Assumptions!$B$4,Assumptions!$B$27-($I$600+$J$600+$K$600))),Assumptions!$B$4)</f>
        <v>60000000</v>
      </c>
      <c r="M600" s="18" t="n">
        <f aca="false">IF($F$600=1,MIN(Assumptions!$B$51,MAX(Assumptions!$B$4,Assumptions!$B$27-($I$600+$J$600+$K$600+$L$600))),Assumptions!$B$4)</f>
        <v>0</v>
      </c>
      <c r="N600" s="18" t="n">
        <f aca="false">IF($G$600=1,MIN(Assumptions!$B$46,MAX(Assumptions!$B$4,Assumptions!$B$27-($I$600+$J$600+$K$600+$L$600+$M$600))),Assumptions!$B$4)</f>
        <v>0</v>
      </c>
      <c r="O600" s="18" t="n">
        <f aca="false">IF($H$600=1,MIN(Assumptions!$B$41,MAX(Assumptions!$B$4,Assumptions!$B$27-($I$600+$J$600+$K$600+$L$600+$M$600+$N$600))),Assumptions!$B$4)</f>
        <v>5000000</v>
      </c>
      <c r="P600" s="18" t="n">
        <f aca="false">$I$600+$J$600+$K$600+$L$600+$M$600+$N$600+$O$600</f>
        <v>95000000</v>
      </c>
      <c r="Q600" s="18" t="n">
        <f aca="false">MAX(Assumptions!$B$4,Assumptions!$B$27-$P$600)</f>
        <v>3905000000</v>
      </c>
      <c r="R600" s="18" t="n">
        <f aca="false">$J$120+$O$120+Assumptions!$B$20+IF($B$600=0,$D$120,Assumptions!$B$4)+IF($C$600=0,$AI$120,Assumptions!$B$4)+IF($D$600=0,$AF$120,Assumptions!$B$4)+IF($E$600=0,$AC$120,Assumptions!$B$4)+IF($F$600=0,$Z$120,Assumptions!$B$4)+IF($G$600=0,$W$120,Assumptions!$B$4)+IF($H$600=0,$T$120,Assumptions!$B$4)</f>
        <v>25147484.4666011</v>
      </c>
      <c r="S600" s="18" t="n">
        <f aca="false">IF($R$600&gt;Assumptions!$B$4,$Q$600/$R$600&gt;Assumptions!$B$13,FALSE())</f>
        <v>1</v>
      </c>
      <c r="T600" s="18" t="n">
        <f aca="false">IF($S$600,($Q$600+Assumptions!$B$14*Assumptions!$B$13)/($R$600+Assumptions!$B$14),IF($R$600&gt;Assumptions!$B$4,$Q$600/$R$600,Assumptions!$B$4))</f>
        <v>141.332930477649</v>
      </c>
      <c r="U600" s="18" t="n">
        <f aca="false">IF($B$600=1,$I$600,$D$120*$T$600)</f>
        <v>30000000</v>
      </c>
      <c r="V600" s="18" t="n">
        <f aca="false">IF($C$600=1,$J$600,$AI$120*$T$600)</f>
        <v>866840128.353582</v>
      </c>
      <c r="W600" s="18" t="n">
        <f aca="false">IF($D$600=1,$K$600,$AF$120*$T$600)</f>
        <v>245022027.174767</v>
      </c>
      <c r="X600" s="18" t="n">
        <f aca="false">IF($E$600=1,$L$600,$AC$120*$T$600)</f>
        <v>60000000</v>
      </c>
      <c r="Y600" s="18" t="n">
        <f aca="false">IF($F$600=1,$M$600,$Z$120*$T$600)</f>
        <v>423998791.432946</v>
      </c>
      <c r="Z600" s="18" t="n">
        <f aca="false">IF($G$600=1,$N$600,$W$120*$T$600)</f>
        <v>706664652.388244</v>
      </c>
      <c r="AA600" s="18" t="n">
        <f aca="false">IF($H$600=1,$O$600,$T$120*$T$600)</f>
        <v>5000000</v>
      </c>
      <c r="AB600" s="18" t="n">
        <f aca="false">($J$120+$O$120)*$T$600</f>
        <v>39645700.1575013</v>
      </c>
      <c r="AC600" s="18" t="n">
        <f aca="false">Assumptions!$B$20*$T$600</f>
        <v>1271996374.29884</v>
      </c>
      <c r="AD600" s="18" t="n">
        <f aca="false">IF($S$600,Assumptions!$B$14*($T$600-Assumptions!$B$13),Assumptions!$B$4)</f>
        <v>350832326.194122</v>
      </c>
      <c r="AE600" s="18" t="n">
        <f aca="false">$U$600+$V$600+$W$600+$X$600+$Y$600+$Z$600+$AA$600+$AB$600+$AC$600+$AD$600</f>
        <v>4000000000</v>
      </c>
      <c r="AF600" s="18" t="n">
        <f aca="false">IF(AND(IF($B$600=1,$U$600&gt;=INDEX($U$527:$U$654,1+$A$600-Assumptions!$B$77),$U$600&gt;INDEX($U$527:$U$654,1+$A$600+Assumptions!$B$77)),IF($C$600=1,$V$600&gt;=INDEX($V$527:$V$654,1+$A$600-Assumptions!$B$78),$V$600&gt;INDEX($V$527:$V$654,1+$A$600+Assumptions!$B$78)),IF($D$600=1,$W$600&gt;=INDEX($W$527:$W$654,1+$A$600-Assumptions!$B$79),$W$600&gt;INDEX($W$527:$W$654,1+$A$600+Assumptions!$B$79)),IF($E$600=1,$X$600&gt;=INDEX($X$527:$X$654,1+$A$600-Assumptions!$B$80),$X$600&gt;INDEX($X$527:$X$654,1+$A$600+Assumptions!$B$80)),IF($F$600=1,$Y$600&gt;=INDEX($Y$527:$Y$654,1+$A$600-Assumptions!$B$81),$Y$600&gt;INDEX($Y$527:$Y$654,1+$A$600+Assumptions!$B$81)),IF($G$600=1,$Z$600&gt;=INDEX($Z$527:$Z$654,1+$A$600-Assumptions!$B$82),$Z$600&gt;INDEX($Z$527:$Z$654,1+$A$600+Assumptions!$B$82)),IF($H$600=1,$AA$600&gt;=INDEX($AA$527:$AA$654,1+$A$600-Assumptions!$B$83),$AA$600&gt;INDEX($AA$527:$AA$654,1+$A$600+Assumptions!$B$83))),1,0)</f>
        <v>0</v>
      </c>
      <c r="AG600" s="16"/>
      <c r="AH600" s="16"/>
      <c r="AI600" s="16"/>
    </row>
    <row r="601" customFormat="false" ht="23.85" hidden="true" customHeight="false" outlineLevel="0" collapsed="false">
      <c r="A601" s="6" t="n">
        <f aca="false">ROW()-ROW($A$527)+Assumptions!$B$4</f>
        <v>74</v>
      </c>
      <c r="B601" s="18" t="n">
        <f aca="false">MOD(QUOTIENT($A$601,Assumptions!$B$77),2)</f>
        <v>1</v>
      </c>
      <c r="C601" s="18" t="n">
        <f aca="false">MOD(QUOTIENT($A$601,Assumptions!$B$78),2)</f>
        <v>0</v>
      </c>
      <c r="D601" s="18" t="n">
        <f aca="false">MOD(QUOTIENT($A$601,Assumptions!$B$79),2)</f>
        <v>0</v>
      </c>
      <c r="E601" s="18" t="n">
        <f aca="false">MOD(QUOTIENT($A$601,Assumptions!$B$80),2)</f>
        <v>1</v>
      </c>
      <c r="F601" s="18" t="n">
        <f aca="false">MOD(QUOTIENT($A$601,Assumptions!$B$81),2)</f>
        <v>0</v>
      </c>
      <c r="G601" s="18" t="n">
        <f aca="false">MOD(QUOTIENT($A$601,Assumptions!$B$82),2)</f>
        <v>1</v>
      </c>
      <c r="H601" s="18" t="n">
        <f aca="false">MOD(QUOTIENT($A$601,Assumptions!$B$83),2)</f>
        <v>0</v>
      </c>
      <c r="I601" s="18" t="n">
        <f aca="false">IF($B$601=1,MIN(Assumptions!$B$67,MAX(Assumptions!$B$4,Assumptions!$B$27-(Assumptions!$B$4))),Assumptions!$B$4)</f>
        <v>30000000</v>
      </c>
      <c r="J601" s="18" t="n">
        <f aca="false">IF($C$601=1,MIN(Assumptions!$B$66,MAX(Assumptions!$B$4,Assumptions!$B$27-($I$601))),Assumptions!$B$4)</f>
        <v>0</v>
      </c>
      <c r="K601" s="18" t="n">
        <f aca="false">IF($D$601=1,MIN(Assumptions!$B$61,MAX(Assumptions!$B$4,Assumptions!$B$27-($I$601+$J$601))),Assumptions!$B$4)</f>
        <v>0</v>
      </c>
      <c r="L601" s="18" t="n">
        <f aca="false">IF($E$601=1,MIN(Assumptions!$B$56,MAX(Assumptions!$B$4,Assumptions!$B$27-($I$601+$J$601+$K$601))),Assumptions!$B$4)</f>
        <v>60000000</v>
      </c>
      <c r="M601" s="18" t="n">
        <f aca="false">IF($F$601=1,MIN(Assumptions!$B$51,MAX(Assumptions!$B$4,Assumptions!$B$27-($I$601+$J$601+$K$601+$L$601))),Assumptions!$B$4)</f>
        <v>0</v>
      </c>
      <c r="N601" s="18" t="n">
        <f aca="false">IF($G$601=1,MIN(Assumptions!$B$46,MAX(Assumptions!$B$4,Assumptions!$B$27-($I$601+$J$601+$K$601+$L$601+$M$601))),Assumptions!$B$4)</f>
        <v>15000000</v>
      </c>
      <c r="O601" s="18" t="n">
        <f aca="false">IF($H$601=1,MIN(Assumptions!$B$41,MAX(Assumptions!$B$4,Assumptions!$B$27-($I$601+$J$601+$K$601+$L$601+$M$601+$N$601))),Assumptions!$B$4)</f>
        <v>0</v>
      </c>
      <c r="P601" s="18" t="n">
        <f aca="false">$I$601+$J$601+$K$601+$L$601+$M$601+$N$601+$O$601</f>
        <v>105000000</v>
      </c>
      <c r="Q601" s="18" t="n">
        <f aca="false">MAX(Assumptions!$B$4,Assumptions!$B$27-$P$601)</f>
        <v>3895000000</v>
      </c>
      <c r="R601" s="18" t="n">
        <f aca="false">$J$120+$O$120+Assumptions!$B$20+IF($B$601=0,$D$120,Assumptions!$B$4)+IF($C$601=0,$AI$120,Assumptions!$B$4)+IF($D$601=0,$AF$120,Assumptions!$B$4)+IF($E$601=0,$AC$120,Assumptions!$B$4)+IF($F$601=0,$Z$120,Assumptions!$B$4)+IF($G$601=0,$W$120,Assumptions!$B$4)+IF($H$601=0,$T$120,Assumptions!$B$4)</f>
        <v>25147484.4666011</v>
      </c>
      <c r="S601" s="18" t="n">
        <f aca="false">IF($R$601&gt;Assumptions!$B$4,$Q$601/$R$601&gt;Assumptions!$B$13,FALSE())</f>
        <v>1</v>
      </c>
      <c r="T601" s="18" t="n">
        <f aca="false">IF($S$601,($Q$601+Assumptions!$B$14*Assumptions!$B$13)/($R$601+Assumptions!$B$14),IF($R$601&gt;Assumptions!$B$4,$Q$601/$R$601,Assumptions!$B$4))</f>
        <v>140.971233918525</v>
      </c>
      <c r="U601" s="18" t="n">
        <f aca="false">IF($B$601=1,$I$601,$D$120*$T$601)</f>
        <v>30000000</v>
      </c>
      <c r="V601" s="18" t="n">
        <f aca="false">IF($C$601=1,$J$601,$AI$120*$T$601)</f>
        <v>864621727.513265</v>
      </c>
      <c r="W601" s="18" t="n">
        <f aca="false">IF($D$601=1,$K$601,$AF$120*$T$601)</f>
        <v>244394971.443034</v>
      </c>
      <c r="X601" s="18" t="n">
        <f aca="false">IF($E$601=1,$L$601,$AC$120*$T$601)</f>
        <v>60000000</v>
      </c>
      <c r="Y601" s="18" t="n">
        <f aca="false">IF($F$601=1,$M$601,$Z$120*$T$601)</f>
        <v>422913701.755575</v>
      </c>
      <c r="Z601" s="18" t="n">
        <f aca="false">IF($G$601=1,$N$601,$W$120*$T$601)</f>
        <v>15000000</v>
      </c>
      <c r="AA601" s="18" t="n">
        <f aca="false">IF($H$601=1,$O$601,$T$120*$T$601)</f>
        <v>704856169.592624</v>
      </c>
      <c r="AB601" s="18" t="n">
        <f aca="false">($J$120+$O$120)*$T$601</f>
        <v>39544239.6324661</v>
      </c>
      <c r="AC601" s="18" t="n">
        <f aca="false">Assumptions!$B$20*$T$601</f>
        <v>1268741105.26672</v>
      </c>
      <c r="AD601" s="18" t="n">
        <f aca="false">IF($S$601,Assumptions!$B$14*($T$601-Assumptions!$B$13),Assumptions!$B$4)</f>
        <v>349928084.796312</v>
      </c>
      <c r="AE601" s="18" t="n">
        <f aca="false">$U$601+$V$601+$W$601+$X$601+$Y$601+$Z$601+$AA$601+$AB$601+$AC$601+$AD$601</f>
        <v>4000000000</v>
      </c>
      <c r="AF601" s="18" t="n">
        <f aca="false">IF(AND(IF($B$601=1,$U$601&gt;=INDEX($U$527:$U$654,1+$A$601-Assumptions!$B$77),$U$601&gt;INDEX($U$527:$U$654,1+$A$601+Assumptions!$B$77)),IF($C$601=1,$V$601&gt;=INDEX($V$527:$V$654,1+$A$601-Assumptions!$B$78),$V$601&gt;INDEX($V$527:$V$654,1+$A$601+Assumptions!$B$78)),IF($D$601=1,$W$601&gt;=INDEX($W$527:$W$654,1+$A$601-Assumptions!$B$79),$W$601&gt;INDEX($W$527:$W$654,1+$A$601+Assumptions!$B$79)),IF($E$601=1,$X$601&gt;=INDEX($X$527:$X$654,1+$A$601-Assumptions!$B$80),$X$601&gt;INDEX($X$527:$X$654,1+$A$601+Assumptions!$B$80)),IF($F$601=1,$Y$601&gt;=INDEX($Y$527:$Y$654,1+$A$601-Assumptions!$B$81),$Y$601&gt;INDEX($Y$527:$Y$654,1+$A$601+Assumptions!$B$81)),IF($G$601=1,$Z$601&gt;=INDEX($Z$527:$Z$654,1+$A$601-Assumptions!$B$82),$Z$601&gt;INDEX($Z$527:$Z$654,1+$A$601+Assumptions!$B$82)),IF($H$601=1,$AA$601&gt;=INDEX($AA$527:$AA$654,1+$A$601-Assumptions!$B$83),$AA$601&gt;INDEX($AA$527:$AA$654,1+$A$601+Assumptions!$B$83))),1,0)</f>
        <v>0</v>
      </c>
      <c r="AG601" s="16"/>
      <c r="AH601" s="16"/>
      <c r="AI601" s="16"/>
    </row>
    <row r="602" customFormat="false" ht="23.85" hidden="true" customHeight="false" outlineLevel="0" collapsed="false">
      <c r="A602" s="6" t="n">
        <f aca="false">ROW()-ROW($A$527)+Assumptions!$B$4</f>
        <v>75</v>
      </c>
      <c r="B602" s="18" t="n">
        <f aca="false">MOD(QUOTIENT($A$602,Assumptions!$B$77),2)</f>
        <v>1</v>
      </c>
      <c r="C602" s="18" t="n">
        <f aca="false">MOD(QUOTIENT($A$602,Assumptions!$B$78),2)</f>
        <v>0</v>
      </c>
      <c r="D602" s="18" t="n">
        <f aca="false">MOD(QUOTIENT($A$602,Assumptions!$B$79),2)</f>
        <v>0</v>
      </c>
      <c r="E602" s="18" t="n">
        <f aca="false">MOD(QUOTIENT($A$602,Assumptions!$B$80),2)</f>
        <v>1</v>
      </c>
      <c r="F602" s="18" t="n">
        <f aca="false">MOD(QUOTIENT($A$602,Assumptions!$B$81),2)</f>
        <v>0</v>
      </c>
      <c r="G602" s="18" t="n">
        <f aca="false">MOD(QUOTIENT($A$602,Assumptions!$B$82),2)</f>
        <v>1</v>
      </c>
      <c r="H602" s="18" t="n">
        <f aca="false">MOD(QUOTIENT($A$602,Assumptions!$B$83),2)</f>
        <v>1</v>
      </c>
      <c r="I602" s="18" t="n">
        <f aca="false">IF($B$602=1,MIN(Assumptions!$B$67,MAX(Assumptions!$B$4,Assumptions!$B$27-(Assumptions!$B$4))),Assumptions!$B$4)</f>
        <v>30000000</v>
      </c>
      <c r="J602" s="18" t="n">
        <f aca="false">IF($C$602=1,MIN(Assumptions!$B$66,MAX(Assumptions!$B$4,Assumptions!$B$27-($I$602))),Assumptions!$B$4)</f>
        <v>0</v>
      </c>
      <c r="K602" s="18" t="n">
        <f aca="false">IF($D$602=1,MIN(Assumptions!$B$61,MAX(Assumptions!$B$4,Assumptions!$B$27-($I$602+$J$602))),Assumptions!$B$4)</f>
        <v>0</v>
      </c>
      <c r="L602" s="18" t="n">
        <f aca="false">IF($E$602=1,MIN(Assumptions!$B$56,MAX(Assumptions!$B$4,Assumptions!$B$27-($I$602+$J$602+$K$602))),Assumptions!$B$4)</f>
        <v>60000000</v>
      </c>
      <c r="M602" s="18" t="n">
        <f aca="false">IF($F$602=1,MIN(Assumptions!$B$51,MAX(Assumptions!$B$4,Assumptions!$B$27-($I$602+$J$602+$K$602+$L$602))),Assumptions!$B$4)</f>
        <v>0</v>
      </c>
      <c r="N602" s="18" t="n">
        <f aca="false">IF($G$602=1,MIN(Assumptions!$B$46,MAX(Assumptions!$B$4,Assumptions!$B$27-($I$602+$J$602+$K$602+$L$602+$M$602))),Assumptions!$B$4)</f>
        <v>15000000</v>
      </c>
      <c r="O602" s="18" t="n">
        <f aca="false">IF($H$602=1,MIN(Assumptions!$B$41,MAX(Assumptions!$B$4,Assumptions!$B$27-($I$602+$J$602+$K$602+$L$602+$M$602+$N$602))),Assumptions!$B$4)</f>
        <v>5000000</v>
      </c>
      <c r="P602" s="18" t="n">
        <f aca="false">$I$602+$J$602+$K$602+$L$602+$M$602+$N$602+$O$602</f>
        <v>110000000</v>
      </c>
      <c r="Q602" s="18" t="n">
        <f aca="false">MAX(Assumptions!$B$4,Assumptions!$B$27-$P$602)</f>
        <v>3890000000</v>
      </c>
      <c r="R602" s="18" t="n">
        <f aca="false">$J$120+$O$120+Assumptions!$B$20+IF($B$602=0,$D$120,Assumptions!$B$4)+IF($C$602=0,$AI$120,Assumptions!$B$4)+IF($D$602=0,$AF$120,Assumptions!$B$4)+IF($E$602=0,$AC$120,Assumptions!$B$4)+IF($F$602=0,$Z$120,Assumptions!$B$4)+IF($G$602=0,$W$120,Assumptions!$B$4)+IF($H$602=0,$T$120,Assumptions!$B$4)</f>
        <v>20147484.4666011</v>
      </c>
      <c r="S602" s="18" t="n">
        <f aca="false">IF($R$602&gt;Assumptions!$B$4,$Q$602/$R$602&gt;Assumptions!$B$13,FALSE())</f>
        <v>1</v>
      </c>
      <c r="T602" s="18" t="n">
        <f aca="false">IF($S$602,($Q$602+Assumptions!$B$14*Assumptions!$B$13)/($R$602+Assumptions!$B$14),IF($R$602&gt;Assumptions!$B$4,$Q$602/$R$602,Assumptions!$B$4))</f>
        <v>171.873393079942</v>
      </c>
      <c r="U602" s="18" t="n">
        <f aca="false">IF($B$602=1,$I$602,$D$120*$T$602)</f>
        <v>30000000</v>
      </c>
      <c r="V602" s="18" t="n">
        <f aca="false">IF($C$602=1,$J$602,$AI$120*$T$602)</f>
        <v>1054154566.91138</v>
      </c>
      <c r="W602" s="18" t="n">
        <f aca="false">IF($D$602=1,$K$602,$AF$120*$T$602)</f>
        <v>297968541.708777</v>
      </c>
      <c r="X602" s="18" t="n">
        <f aca="false">IF($E$602=1,$L$602,$AC$120*$T$602)</f>
        <v>60000000</v>
      </c>
      <c r="Y602" s="18" t="n">
        <f aca="false">IF($F$602=1,$M$602,$Z$120*$T$602)</f>
        <v>515620179.239826</v>
      </c>
      <c r="Z602" s="18" t="n">
        <f aca="false">IF($G$602=1,$N$602,$W$120*$T$602)</f>
        <v>15000000</v>
      </c>
      <c r="AA602" s="18" t="n">
        <f aca="false">IF($H$602=1,$O$602,$T$120*$T$602)</f>
        <v>5000000</v>
      </c>
      <c r="AB602" s="18" t="n">
        <f aca="false">($J$120+$O$120)*$T$602</f>
        <v>48212691.7206839</v>
      </c>
      <c r="AC602" s="18" t="n">
        <f aca="false">Assumptions!$B$20*$T$602</f>
        <v>1546860537.71948</v>
      </c>
      <c r="AD602" s="18" t="n">
        <f aca="false">IF($S$602,Assumptions!$B$14*($T$602-Assumptions!$B$13),Assumptions!$B$4)</f>
        <v>427183482.699855</v>
      </c>
      <c r="AE602" s="18" t="n">
        <f aca="false">$U$602+$V$602+$W$602+$X$602+$Y$602+$Z$602+$AA$602+$AB$602+$AC$602+$AD$602</f>
        <v>4000000000</v>
      </c>
      <c r="AF602" s="18" t="n">
        <f aca="false">IF(AND(IF($B$602=1,$U$602&gt;=INDEX($U$527:$U$654,1+$A$602-Assumptions!$B$77),$U$602&gt;INDEX($U$527:$U$654,1+$A$602+Assumptions!$B$77)),IF($C$602=1,$V$602&gt;=INDEX($V$527:$V$654,1+$A$602-Assumptions!$B$78),$V$602&gt;INDEX($V$527:$V$654,1+$A$602+Assumptions!$B$78)),IF($D$602=1,$W$602&gt;=INDEX($W$527:$W$654,1+$A$602-Assumptions!$B$79),$W$602&gt;INDEX($W$527:$W$654,1+$A$602+Assumptions!$B$79)),IF($E$602=1,$X$602&gt;=INDEX($X$527:$X$654,1+$A$602-Assumptions!$B$80),$X$602&gt;INDEX($X$527:$X$654,1+$A$602+Assumptions!$B$80)),IF($F$602=1,$Y$602&gt;=INDEX($Y$527:$Y$654,1+$A$602-Assumptions!$B$81),$Y$602&gt;INDEX($Y$527:$Y$654,1+$A$602+Assumptions!$B$81)),IF($G$602=1,$Z$602&gt;=INDEX($Z$527:$Z$654,1+$A$602-Assumptions!$B$82),$Z$602&gt;INDEX($Z$527:$Z$654,1+$A$602+Assumptions!$B$82)),IF($H$602=1,$AA$602&gt;=INDEX($AA$527:$AA$654,1+$A$602-Assumptions!$B$83),$AA$602&gt;INDEX($AA$527:$AA$654,1+$A$602+Assumptions!$B$83))),1,0)</f>
        <v>0</v>
      </c>
      <c r="AG602" s="16"/>
      <c r="AH602" s="16"/>
      <c r="AI602" s="16"/>
    </row>
    <row r="603" customFormat="false" ht="23.85" hidden="true" customHeight="false" outlineLevel="0" collapsed="false">
      <c r="A603" s="6" t="n">
        <f aca="false">ROW()-ROW($A$527)+Assumptions!$B$4</f>
        <v>76</v>
      </c>
      <c r="B603" s="18" t="n">
        <f aca="false">MOD(QUOTIENT($A$603,Assumptions!$B$77),2)</f>
        <v>1</v>
      </c>
      <c r="C603" s="18" t="n">
        <f aca="false">MOD(QUOTIENT($A$603,Assumptions!$B$78),2)</f>
        <v>0</v>
      </c>
      <c r="D603" s="18" t="n">
        <f aca="false">MOD(QUOTIENT($A$603,Assumptions!$B$79),2)</f>
        <v>0</v>
      </c>
      <c r="E603" s="18" t="n">
        <f aca="false">MOD(QUOTIENT($A$603,Assumptions!$B$80),2)</f>
        <v>1</v>
      </c>
      <c r="F603" s="18" t="n">
        <f aca="false">MOD(QUOTIENT($A$603,Assumptions!$B$81),2)</f>
        <v>1</v>
      </c>
      <c r="G603" s="18" t="n">
        <f aca="false">MOD(QUOTIENT($A$603,Assumptions!$B$82),2)</f>
        <v>0</v>
      </c>
      <c r="H603" s="18" t="n">
        <f aca="false">MOD(QUOTIENT($A$603,Assumptions!$B$83),2)</f>
        <v>0</v>
      </c>
      <c r="I603" s="18" t="n">
        <f aca="false">IF($B$603=1,MIN(Assumptions!$B$67,MAX(Assumptions!$B$4,Assumptions!$B$27-(Assumptions!$B$4))),Assumptions!$B$4)</f>
        <v>30000000</v>
      </c>
      <c r="J603" s="18" t="n">
        <f aca="false">IF($C$603=1,MIN(Assumptions!$B$66,MAX(Assumptions!$B$4,Assumptions!$B$27-($I$603))),Assumptions!$B$4)</f>
        <v>0</v>
      </c>
      <c r="K603" s="18" t="n">
        <f aca="false">IF($D$603=1,MIN(Assumptions!$B$61,MAX(Assumptions!$B$4,Assumptions!$B$27-($I$603+$J$603))),Assumptions!$B$4)</f>
        <v>0</v>
      </c>
      <c r="L603" s="18" t="n">
        <f aca="false">IF($E$603=1,MIN(Assumptions!$B$56,MAX(Assumptions!$B$4,Assumptions!$B$27-($I$603+$J$603+$K$603))),Assumptions!$B$4)</f>
        <v>60000000</v>
      </c>
      <c r="M603" s="18" t="n">
        <f aca="false">IF($F$603=1,MIN(Assumptions!$B$51,MAX(Assumptions!$B$4,Assumptions!$B$27-($I$603+$J$603+$K$603+$L$603))),Assumptions!$B$4)</f>
        <v>30000000</v>
      </c>
      <c r="N603" s="18" t="n">
        <f aca="false">IF($G$603=1,MIN(Assumptions!$B$46,MAX(Assumptions!$B$4,Assumptions!$B$27-($I$603+$J$603+$K$603+$L$603+$M$603))),Assumptions!$B$4)</f>
        <v>0</v>
      </c>
      <c r="O603" s="18" t="n">
        <f aca="false">IF($H$603=1,MIN(Assumptions!$B$41,MAX(Assumptions!$B$4,Assumptions!$B$27-($I$603+$J$603+$K$603+$L$603+$M$603+$N$603))),Assumptions!$B$4)</f>
        <v>0</v>
      </c>
      <c r="P603" s="18" t="n">
        <f aca="false">$I$603+$J$603+$K$603+$L$603+$M$603+$N$603+$O$603</f>
        <v>120000000</v>
      </c>
      <c r="Q603" s="18" t="n">
        <f aca="false">MAX(Assumptions!$B$4,Assumptions!$B$27-$P$603)</f>
        <v>3880000000</v>
      </c>
      <c r="R603" s="18" t="n">
        <f aca="false">$J$120+$O$120+Assumptions!$B$20+IF($B$603=0,$D$120,Assumptions!$B$4)+IF($C$603=0,$AI$120,Assumptions!$B$4)+IF($D$603=0,$AF$120,Assumptions!$B$4)+IF($E$603=0,$AC$120,Assumptions!$B$4)+IF($F$603=0,$Z$120,Assumptions!$B$4)+IF($G$603=0,$W$120,Assumptions!$B$4)+IF($H$603=0,$T$120,Assumptions!$B$4)</f>
        <v>27147484.4666011</v>
      </c>
      <c r="S603" s="18" t="n">
        <f aca="false">IF($R$603&gt;Assumptions!$B$4,$Q$603/$R$603&gt;Assumptions!$B$13,FALSE())</f>
        <v>1</v>
      </c>
      <c r="T603" s="18" t="n">
        <f aca="false">IF($S$603,($Q$603+Assumptions!$B$14*Assumptions!$B$13)/($R$603+Assumptions!$B$14),IF($R$603&gt;Assumptions!$B$4,$Q$603/$R$603,Assumptions!$B$4))</f>
        <v>130.95546114119</v>
      </c>
      <c r="U603" s="18" t="n">
        <f aca="false">IF($B$603=1,$I$603,$D$120*$T$603)</f>
        <v>30000000</v>
      </c>
      <c r="V603" s="18" t="n">
        <f aca="false">IF($C$603=1,$J$603,$AI$120*$T$603)</f>
        <v>803191785.244867</v>
      </c>
      <c r="W603" s="18" t="n">
        <f aca="false">IF($D$603=1,$K$603,$AF$120*$T$603)</f>
        <v>227031113.343363</v>
      </c>
      <c r="X603" s="18" t="n">
        <f aca="false">IF($E$603=1,$L$603,$AC$120*$T$603)</f>
        <v>60000000</v>
      </c>
      <c r="Y603" s="18" t="n">
        <f aca="false">IF($F$603=1,$M$603,$Z$120*$T$603)</f>
        <v>30000000</v>
      </c>
      <c r="Z603" s="18" t="n">
        <f aca="false">IF($G$603=1,$N$603,$W$120*$T$603)</f>
        <v>654777305.705949</v>
      </c>
      <c r="AA603" s="18" t="n">
        <f aca="false">IF($H$603=1,$O$603,$T$120*$T$603)</f>
        <v>654777305.705949</v>
      </c>
      <c r="AB603" s="18" t="n">
        <f aca="false">($J$120+$O$120)*$T$603</f>
        <v>36734686.8761912</v>
      </c>
      <c r="AC603" s="18" t="n">
        <f aca="false">Assumptions!$B$20*$T$603</f>
        <v>1178599150.27071</v>
      </c>
      <c r="AD603" s="18" t="n">
        <f aca="false">IF($S$603,Assumptions!$B$14*($T$603-Assumptions!$B$13),Assumptions!$B$4)</f>
        <v>324888652.852974</v>
      </c>
      <c r="AE603" s="18" t="n">
        <f aca="false">$U$603+$V$603+$W$603+$X$603+$Y$603+$Z$603+$AA$603+$AB$603+$AC$603+$AD$603</f>
        <v>4000000000</v>
      </c>
      <c r="AF603" s="18" t="n">
        <f aca="false">IF(AND(IF($B$603=1,$U$603&gt;=INDEX($U$527:$U$654,1+$A$603-Assumptions!$B$77),$U$603&gt;INDEX($U$527:$U$654,1+$A$603+Assumptions!$B$77)),IF($C$603=1,$V$603&gt;=INDEX($V$527:$V$654,1+$A$603-Assumptions!$B$78),$V$603&gt;INDEX($V$527:$V$654,1+$A$603+Assumptions!$B$78)),IF($D$603=1,$W$603&gt;=INDEX($W$527:$W$654,1+$A$603-Assumptions!$B$79),$W$603&gt;INDEX($W$527:$W$654,1+$A$603+Assumptions!$B$79)),IF($E$603=1,$X$603&gt;=INDEX($X$527:$X$654,1+$A$603-Assumptions!$B$80),$X$603&gt;INDEX($X$527:$X$654,1+$A$603+Assumptions!$B$80)),IF($F$603=1,$Y$603&gt;=INDEX($Y$527:$Y$654,1+$A$603-Assumptions!$B$81),$Y$603&gt;INDEX($Y$527:$Y$654,1+$A$603+Assumptions!$B$81)),IF($G$603=1,$Z$603&gt;=INDEX($Z$527:$Z$654,1+$A$603-Assumptions!$B$82),$Z$603&gt;INDEX($Z$527:$Z$654,1+$A$603+Assumptions!$B$82)),IF($H$603=1,$AA$603&gt;=INDEX($AA$527:$AA$654,1+$A$603-Assumptions!$B$83),$AA$603&gt;INDEX($AA$527:$AA$654,1+$A$603+Assumptions!$B$83))),1,0)</f>
        <v>0</v>
      </c>
      <c r="AG603" s="16"/>
      <c r="AH603" s="16"/>
      <c r="AI603" s="16"/>
    </row>
    <row r="604" customFormat="false" ht="23.85" hidden="true" customHeight="false" outlineLevel="0" collapsed="false">
      <c r="A604" s="6" t="n">
        <f aca="false">ROW()-ROW($A$527)+Assumptions!$B$4</f>
        <v>77</v>
      </c>
      <c r="B604" s="18" t="n">
        <f aca="false">MOD(QUOTIENT($A$604,Assumptions!$B$77),2)</f>
        <v>1</v>
      </c>
      <c r="C604" s="18" t="n">
        <f aca="false">MOD(QUOTIENT($A$604,Assumptions!$B$78),2)</f>
        <v>0</v>
      </c>
      <c r="D604" s="18" t="n">
        <f aca="false">MOD(QUOTIENT($A$604,Assumptions!$B$79),2)</f>
        <v>0</v>
      </c>
      <c r="E604" s="18" t="n">
        <f aca="false">MOD(QUOTIENT($A$604,Assumptions!$B$80),2)</f>
        <v>1</v>
      </c>
      <c r="F604" s="18" t="n">
        <f aca="false">MOD(QUOTIENT($A$604,Assumptions!$B$81),2)</f>
        <v>1</v>
      </c>
      <c r="G604" s="18" t="n">
        <f aca="false">MOD(QUOTIENT($A$604,Assumptions!$B$82),2)</f>
        <v>0</v>
      </c>
      <c r="H604" s="18" t="n">
        <f aca="false">MOD(QUOTIENT($A$604,Assumptions!$B$83),2)</f>
        <v>1</v>
      </c>
      <c r="I604" s="18" t="n">
        <f aca="false">IF($B$604=1,MIN(Assumptions!$B$67,MAX(Assumptions!$B$4,Assumptions!$B$27-(Assumptions!$B$4))),Assumptions!$B$4)</f>
        <v>30000000</v>
      </c>
      <c r="J604" s="18" t="n">
        <f aca="false">IF($C$604=1,MIN(Assumptions!$B$66,MAX(Assumptions!$B$4,Assumptions!$B$27-($I$604))),Assumptions!$B$4)</f>
        <v>0</v>
      </c>
      <c r="K604" s="18" t="n">
        <f aca="false">IF($D$604=1,MIN(Assumptions!$B$61,MAX(Assumptions!$B$4,Assumptions!$B$27-($I$604+$J$604))),Assumptions!$B$4)</f>
        <v>0</v>
      </c>
      <c r="L604" s="18" t="n">
        <f aca="false">IF($E$604=1,MIN(Assumptions!$B$56,MAX(Assumptions!$B$4,Assumptions!$B$27-($I$604+$J$604+$K$604))),Assumptions!$B$4)</f>
        <v>60000000</v>
      </c>
      <c r="M604" s="18" t="n">
        <f aca="false">IF($F$604=1,MIN(Assumptions!$B$51,MAX(Assumptions!$B$4,Assumptions!$B$27-($I$604+$J$604+$K$604+$L$604))),Assumptions!$B$4)</f>
        <v>30000000</v>
      </c>
      <c r="N604" s="18" t="n">
        <f aca="false">IF($G$604=1,MIN(Assumptions!$B$46,MAX(Assumptions!$B$4,Assumptions!$B$27-($I$604+$J$604+$K$604+$L$604+$M$604))),Assumptions!$B$4)</f>
        <v>0</v>
      </c>
      <c r="O604" s="18" t="n">
        <f aca="false">IF($H$604=1,MIN(Assumptions!$B$41,MAX(Assumptions!$B$4,Assumptions!$B$27-($I$604+$J$604+$K$604+$L$604+$M$604+$N$604))),Assumptions!$B$4)</f>
        <v>5000000</v>
      </c>
      <c r="P604" s="18" t="n">
        <f aca="false">$I$604+$J$604+$K$604+$L$604+$M$604+$N$604+$O$604</f>
        <v>125000000</v>
      </c>
      <c r="Q604" s="18" t="n">
        <f aca="false">MAX(Assumptions!$B$4,Assumptions!$B$27-$P$604)</f>
        <v>3875000000</v>
      </c>
      <c r="R604" s="18" t="n">
        <f aca="false">$J$120+$O$120+Assumptions!$B$20+IF($B$604=0,$D$120,Assumptions!$B$4)+IF($C$604=0,$AI$120,Assumptions!$B$4)+IF($D$604=0,$AF$120,Assumptions!$B$4)+IF($E$604=0,$AC$120,Assumptions!$B$4)+IF($F$604=0,$Z$120,Assumptions!$B$4)+IF($G$604=0,$W$120,Assumptions!$B$4)+IF($H$604=0,$T$120,Assumptions!$B$4)</f>
        <v>22147484.4666011</v>
      </c>
      <c r="S604" s="18" t="n">
        <f aca="false">IF($R$604&gt;Assumptions!$B$4,$Q$604/$R$604&gt;Assumptions!$B$13,FALSE())</f>
        <v>1</v>
      </c>
      <c r="T604" s="18" t="n">
        <f aca="false">IF($S$604,($Q$604+Assumptions!$B$14*Assumptions!$B$13)/($R$604+Assumptions!$B$14),IF($R$604&gt;Assumptions!$B$4,$Q$604/$R$604,Assumptions!$B$4))</f>
        <v>157.318285574103</v>
      </c>
      <c r="U604" s="18" t="n">
        <f aca="false">IF($B$604=1,$I$604,$D$120*$T$604)</f>
        <v>30000000</v>
      </c>
      <c r="V604" s="18" t="n">
        <f aca="false">IF($C$604=1,$J$604,$AI$120*$T$604)</f>
        <v>964883430.907044</v>
      </c>
      <c r="W604" s="18" t="n">
        <f aca="false">IF($D$604=1,$K$604,$AF$120*$T$604)</f>
        <v>272735059.782274</v>
      </c>
      <c r="X604" s="18" t="n">
        <f aca="false">IF($E$604=1,$L$604,$AC$120*$T$604)</f>
        <v>60000000</v>
      </c>
      <c r="Y604" s="18" t="n">
        <f aca="false">IF($F$604=1,$M$604,$Z$120*$T$604)</f>
        <v>30000000</v>
      </c>
      <c r="Z604" s="18" t="n">
        <f aca="false">IF($G$604=1,$N$604,$W$120*$T$604)</f>
        <v>786591427.870513</v>
      </c>
      <c r="AA604" s="18" t="n">
        <f aca="false">IF($H$604=1,$O$604,$T$120*$T$604)</f>
        <v>5000000</v>
      </c>
      <c r="AB604" s="18" t="n">
        <f aca="false">($J$120+$O$120)*$T$604</f>
        <v>44129797.3379911</v>
      </c>
      <c r="AC604" s="18" t="n">
        <f aca="false">Assumptions!$B$20*$T$604</f>
        <v>1415864570.16692</v>
      </c>
      <c r="AD604" s="18" t="n">
        <f aca="false">IF($S$604,Assumptions!$B$14*($T$604-Assumptions!$B$13),Assumptions!$B$4)</f>
        <v>390795713.935256</v>
      </c>
      <c r="AE604" s="18" t="n">
        <f aca="false">$U$604+$V$604+$W$604+$X$604+$Y$604+$Z$604+$AA$604+$AB$604+$AC$604+$AD$604</f>
        <v>4000000000</v>
      </c>
      <c r="AF604" s="18" t="n">
        <f aca="false">IF(AND(IF($B$604=1,$U$604&gt;=INDEX($U$527:$U$654,1+$A$604-Assumptions!$B$77),$U$604&gt;INDEX($U$527:$U$654,1+$A$604+Assumptions!$B$77)),IF($C$604=1,$V$604&gt;=INDEX($V$527:$V$654,1+$A$604-Assumptions!$B$78),$V$604&gt;INDEX($V$527:$V$654,1+$A$604+Assumptions!$B$78)),IF($D$604=1,$W$604&gt;=INDEX($W$527:$W$654,1+$A$604-Assumptions!$B$79),$W$604&gt;INDEX($W$527:$W$654,1+$A$604+Assumptions!$B$79)),IF($E$604=1,$X$604&gt;=INDEX($X$527:$X$654,1+$A$604-Assumptions!$B$80),$X$604&gt;INDEX($X$527:$X$654,1+$A$604+Assumptions!$B$80)),IF($F$604=1,$Y$604&gt;=INDEX($Y$527:$Y$654,1+$A$604-Assumptions!$B$81),$Y$604&gt;INDEX($Y$527:$Y$654,1+$A$604+Assumptions!$B$81)),IF($G$604=1,$Z$604&gt;=INDEX($Z$527:$Z$654,1+$A$604-Assumptions!$B$82),$Z$604&gt;INDEX($Z$527:$Z$654,1+$A$604+Assumptions!$B$82)),IF($H$604=1,$AA$604&gt;=INDEX($AA$527:$AA$654,1+$A$604-Assumptions!$B$83),$AA$604&gt;INDEX($AA$527:$AA$654,1+$A$604+Assumptions!$B$83))),1,0)</f>
        <v>0</v>
      </c>
      <c r="AG604" s="16"/>
      <c r="AH604" s="16"/>
      <c r="AI604" s="16"/>
    </row>
    <row r="605" customFormat="false" ht="23.85" hidden="true" customHeight="false" outlineLevel="0" collapsed="false">
      <c r="A605" s="6" t="n">
        <f aca="false">ROW()-ROW($A$527)+Assumptions!$B$4</f>
        <v>78</v>
      </c>
      <c r="B605" s="18" t="n">
        <f aca="false">MOD(QUOTIENT($A$605,Assumptions!$B$77),2)</f>
        <v>1</v>
      </c>
      <c r="C605" s="18" t="n">
        <f aca="false">MOD(QUOTIENT($A$605,Assumptions!$B$78),2)</f>
        <v>0</v>
      </c>
      <c r="D605" s="18" t="n">
        <f aca="false">MOD(QUOTIENT($A$605,Assumptions!$B$79),2)</f>
        <v>0</v>
      </c>
      <c r="E605" s="18" t="n">
        <f aca="false">MOD(QUOTIENT($A$605,Assumptions!$B$80),2)</f>
        <v>1</v>
      </c>
      <c r="F605" s="18" t="n">
        <f aca="false">MOD(QUOTIENT($A$605,Assumptions!$B$81),2)</f>
        <v>1</v>
      </c>
      <c r="G605" s="18" t="n">
        <f aca="false">MOD(QUOTIENT($A$605,Assumptions!$B$82),2)</f>
        <v>1</v>
      </c>
      <c r="H605" s="18" t="n">
        <f aca="false">MOD(QUOTIENT($A$605,Assumptions!$B$83),2)</f>
        <v>0</v>
      </c>
      <c r="I605" s="18" t="n">
        <f aca="false">IF($B$605=1,MIN(Assumptions!$B$67,MAX(Assumptions!$B$4,Assumptions!$B$27-(Assumptions!$B$4))),Assumptions!$B$4)</f>
        <v>30000000</v>
      </c>
      <c r="J605" s="18" t="n">
        <f aca="false">IF($C$605=1,MIN(Assumptions!$B$66,MAX(Assumptions!$B$4,Assumptions!$B$27-($I$605))),Assumptions!$B$4)</f>
        <v>0</v>
      </c>
      <c r="K605" s="18" t="n">
        <f aca="false">IF($D$605=1,MIN(Assumptions!$B$61,MAX(Assumptions!$B$4,Assumptions!$B$27-($I$605+$J$605))),Assumptions!$B$4)</f>
        <v>0</v>
      </c>
      <c r="L605" s="18" t="n">
        <f aca="false">IF($E$605=1,MIN(Assumptions!$B$56,MAX(Assumptions!$B$4,Assumptions!$B$27-($I$605+$J$605+$K$605))),Assumptions!$B$4)</f>
        <v>60000000</v>
      </c>
      <c r="M605" s="18" t="n">
        <f aca="false">IF($F$605=1,MIN(Assumptions!$B$51,MAX(Assumptions!$B$4,Assumptions!$B$27-($I$605+$J$605+$K$605+$L$605))),Assumptions!$B$4)</f>
        <v>30000000</v>
      </c>
      <c r="N605" s="18" t="n">
        <f aca="false">IF($G$605=1,MIN(Assumptions!$B$46,MAX(Assumptions!$B$4,Assumptions!$B$27-($I$605+$J$605+$K$605+$L$605+$M$605))),Assumptions!$B$4)</f>
        <v>15000000</v>
      </c>
      <c r="O605" s="18" t="n">
        <f aca="false">IF($H$605=1,MIN(Assumptions!$B$41,MAX(Assumptions!$B$4,Assumptions!$B$27-($I$605+$J$605+$K$605+$L$605+$M$605+$N$605))),Assumptions!$B$4)</f>
        <v>0</v>
      </c>
      <c r="P605" s="18" t="n">
        <f aca="false">$I$605+$J$605+$K$605+$L$605+$M$605+$N$605+$O$605</f>
        <v>135000000</v>
      </c>
      <c r="Q605" s="18" t="n">
        <f aca="false">MAX(Assumptions!$B$4,Assumptions!$B$27-$P$605)</f>
        <v>3865000000</v>
      </c>
      <c r="R605" s="18" t="n">
        <f aca="false">$J$120+$O$120+Assumptions!$B$20+IF($B$605=0,$D$120,Assumptions!$B$4)+IF($C$605=0,$AI$120,Assumptions!$B$4)+IF($D$605=0,$AF$120,Assumptions!$B$4)+IF($E$605=0,$AC$120,Assumptions!$B$4)+IF($F$605=0,$Z$120,Assumptions!$B$4)+IF($G$605=0,$W$120,Assumptions!$B$4)+IF($H$605=0,$T$120,Assumptions!$B$4)</f>
        <v>22147484.4666011</v>
      </c>
      <c r="S605" s="18" t="n">
        <f aca="false">IF($R$605&gt;Assumptions!$B$4,$Q$605/$R$605&gt;Assumptions!$B$13,FALSE())</f>
        <v>1</v>
      </c>
      <c r="T605" s="18" t="n">
        <f aca="false">IF($S$605,($Q$605+Assumptions!$B$14*Assumptions!$B$13)/($R$605+Assumptions!$B$14),IF($R$605&gt;Assumptions!$B$4,$Q$605/$R$605,Assumptions!$B$4))</f>
        <v>156.912564657084</v>
      </c>
      <c r="U605" s="18" t="n">
        <f aca="false">IF($B$605=1,$I$605,$D$120*$T$605)</f>
        <v>30000000</v>
      </c>
      <c r="V605" s="18" t="n">
        <f aca="false">IF($C$605=1,$J$605,$AI$120*$T$605)</f>
        <v>962395014.579753</v>
      </c>
      <c r="W605" s="18" t="n">
        <f aca="false">IF($D$605=1,$K$605,$AF$120*$T$605)</f>
        <v>272031681.16259</v>
      </c>
      <c r="X605" s="18" t="n">
        <f aca="false">IF($E$605=1,$L$605,$AC$120*$T$605)</f>
        <v>60000000</v>
      </c>
      <c r="Y605" s="18" t="n">
        <f aca="false">IF($F$605=1,$M$605,$Z$120*$T$605)</f>
        <v>30000000</v>
      </c>
      <c r="Z605" s="18" t="n">
        <f aca="false">IF($G$605=1,$N$605,$W$120*$T$605)</f>
        <v>15000000</v>
      </c>
      <c r="AA605" s="18" t="n">
        <f aca="false">IF($H$605=1,$O$605,$T$120*$T$605)</f>
        <v>784562823.285418</v>
      </c>
      <c r="AB605" s="18" t="n">
        <f aca="false">($J$120+$O$120)*$T$605</f>
        <v>44015987.4157784</v>
      </c>
      <c r="AC605" s="18" t="n">
        <f aca="false">Assumptions!$B$20*$T$605</f>
        <v>1412213081.91375</v>
      </c>
      <c r="AD605" s="18" t="n">
        <f aca="false">IF($S$605,Assumptions!$B$14*($T$605-Assumptions!$B$13),Assumptions!$B$4)</f>
        <v>389781411.642709</v>
      </c>
      <c r="AE605" s="18" t="n">
        <f aca="false">$U$605+$V$605+$W$605+$X$605+$Y$605+$Z$605+$AA$605+$AB$605+$AC$605+$AD$605</f>
        <v>4000000000</v>
      </c>
      <c r="AF605" s="18" t="n">
        <f aca="false">IF(AND(IF($B$605=1,$U$605&gt;=INDEX($U$527:$U$654,1+$A$605-Assumptions!$B$77),$U$605&gt;INDEX($U$527:$U$654,1+$A$605+Assumptions!$B$77)),IF($C$605=1,$V$605&gt;=INDEX($V$527:$V$654,1+$A$605-Assumptions!$B$78),$V$605&gt;INDEX($V$527:$V$654,1+$A$605+Assumptions!$B$78)),IF($D$605=1,$W$605&gt;=INDEX($W$527:$W$654,1+$A$605-Assumptions!$B$79),$W$605&gt;INDEX($W$527:$W$654,1+$A$605+Assumptions!$B$79)),IF($E$605=1,$X$605&gt;=INDEX($X$527:$X$654,1+$A$605-Assumptions!$B$80),$X$605&gt;INDEX($X$527:$X$654,1+$A$605+Assumptions!$B$80)),IF($F$605=1,$Y$605&gt;=INDEX($Y$527:$Y$654,1+$A$605-Assumptions!$B$81),$Y$605&gt;INDEX($Y$527:$Y$654,1+$A$605+Assumptions!$B$81)),IF($G$605=1,$Z$605&gt;=INDEX($Z$527:$Z$654,1+$A$605-Assumptions!$B$82),$Z$605&gt;INDEX($Z$527:$Z$654,1+$A$605+Assumptions!$B$82)),IF($H$605=1,$AA$605&gt;=INDEX($AA$527:$AA$654,1+$A$605-Assumptions!$B$83),$AA$605&gt;INDEX($AA$527:$AA$654,1+$A$605+Assumptions!$B$83))),1,0)</f>
        <v>0</v>
      </c>
      <c r="AG605" s="16"/>
      <c r="AH605" s="16"/>
      <c r="AI605" s="16"/>
    </row>
    <row r="606" customFormat="false" ht="23.85" hidden="true" customHeight="false" outlineLevel="0" collapsed="false">
      <c r="A606" s="6" t="n">
        <f aca="false">ROW()-ROW($A$527)+Assumptions!$B$4</f>
        <v>79</v>
      </c>
      <c r="B606" s="18" t="n">
        <f aca="false">MOD(QUOTIENT($A$606,Assumptions!$B$77),2)</f>
        <v>1</v>
      </c>
      <c r="C606" s="18" t="n">
        <f aca="false">MOD(QUOTIENT($A$606,Assumptions!$B$78),2)</f>
        <v>0</v>
      </c>
      <c r="D606" s="18" t="n">
        <f aca="false">MOD(QUOTIENT($A$606,Assumptions!$B$79),2)</f>
        <v>0</v>
      </c>
      <c r="E606" s="18" t="n">
        <f aca="false">MOD(QUOTIENT($A$606,Assumptions!$B$80),2)</f>
        <v>1</v>
      </c>
      <c r="F606" s="18" t="n">
        <f aca="false">MOD(QUOTIENT($A$606,Assumptions!$B$81),2)</f>
        <v>1</v>
      </c>
      <c r="G606" s="18" t="n">
        <f aca="false">MOD(QUOTIENT($A$606,Assumptions!$B$82),2)</f>
        <v>1</v>
      </c>
      <c r="H606" s="18" t="n">
        <f aca="false">MOD(QUOTIENT($A$606,Assumptions!$B$83),2)</f>
        <v>1</v>
      </c>
      <c r="I606" s="18" t="n">
        <f aca="false">IF($B$606=1,MIN(Assumptions!$B$67,MAX(Assumptions!$B$4,Assumptions!$B$27-(Assumptions!$B$4))),Assumptions!$B$4)</f>
        <v>30000000</v>
      </c>
      <c r="J606" s="18" t="n">
        <f aca="false">IF($C$606=1,MIN(Assumptions!$B$66,MAX(Assumptions!$B$4,Assumptions!$B$27-($I$606))),Assumptions!$B$4)</f>
        <v>0</v>
      </c>
      <c r="K606" s="18" t="n">
        <f aca="false">IF($D$606=1,MIN(Assumptions!$B$61,MAX(Assumptions!$B$4,Assumptions!$B$27-($I$606+$J$606))),Assumptions!$B$4)</f>
        <v>0</v>
      </c>
      <c r="L606" s="18" t="n">
        <f aca="false">IF($E$606=1,MIN(Assumptions!$B$56,MAX(Assumptions!$B$4,Assumptions!$B$27-($I$606+$J$606+$K$606))),Assumptions!$B$4)</f>
        <v>60000000</v>
      </c>
      <c r="M606" s="18" t="n">
        <f aca="false">IF($F$606=1,MIN(Assumptions!$B$51,MAX(Assumptions!$B$4,Assumptions!$B$27-($I$606+$J$606+$K$606+$L$606))),Assumptions!$B$4)</f>
        <v>30000000</v>
      </c>
      <c r="N606" s="18" t="n">
        <f aca="false">IF($G$606=1,MIN(Assumptions!$B$46,MAX(Assumptions!$B$4,Assumptions!$B$27-($I$606+$J$606+$K$606+$L$606+$M$606))),Assumptions!$B$4)</f>
        <v>15000000</v>
      </c>
      <c r="O606" s="18" t="n">
        <f aca="false">IF($H$606=1,MIN(Assumptions!$B$41,MAX(Assumptions!$B$4,Assumptions!$B$27-($I$606+$J$606+$K$606+$L$606+$M$606+$N$606))),Assumptions!$B$4)</f>
        <v>5000000</v>
      </c>
      <c r="P606" s="18" t="n">
        <f aca="false">$I$606+$J$606+$K$606+$L$606+$M$606+$N$606+$O$606</f>
        <v>140000000</v>
      </c>
      <c r="Q606" s="18" t="n">
        <f aca="false">MAX(Assumptions!$B$4,Assumptions!$B$27-$P$606)</f>
        <v>3860000000</v>
      </c>
      <c r="R606" s="18" t="n">
        <f aca="false">$J$120+$O$120+Assumptions!$B$20+IF($B$606=0,$D$120,Assumptions!$B$4)+IF($C$606=0,$AI$120,Assumptions!$B$4)+IF($D$606=0,$AF$120,Assumptions!$B$4)+IF($E$606=0,$AC$120,Assumptions!$B$4)+IF($F$606=0,$Z$120,Assumptions!$B$4)+IF($G$606=0,$W$120,Assumptions!$B$4)+IF($H$606=0,$T$120,Assumptions!$B$4)</f>
        <v>17147484.4666011</v>
      </c>
      <c r="S606" s="18" t="n">
        <f aca="false">IF($R$606&gt;Assumptions!$B$4,$Q$606/$R$606&gt;Assumptions!$B$13,FALSE())</f>
        <v>1</v>
      </c>
      <c r="T606" s="18" t="n">
        <f aca="false">IF($S$606,($Q$606+Assumptions!$B$14*Assumptions!$B$13)/($R$606+Assumptions!$B$14),IF($R$606&gt;Assumptions!$B$4,$Q$606/$R$606,Assumptions!$B$4))</f>
        <v>196.590052358403</v>
      </c>
      <c r="U606" s="18" t="n">
        <f aca="false">IF($B$606=1,$I$606,$D$120*$T$606)</f>
        <v>30000000</v>
      </c>
      <c r="V606" s="18" t="n">
        <f aca="false">IF($C$606=1,$J$606,$AI$120*$T$606)</f>
        <v>1205749754.45192</v>
      </c>
      <c r="W606" s="18" t="n">
        <f aca="false">IF($D$606=1,$K$606,$AF$120*$T$606)</f>
        <v>340818611.688428</v>
      </c>
      <c r="X606" s="18" t="n">
        <f aca="false">IF($E$606=1,$L$606,$AC$120*$T$606)</f>
        <v>60000000</v>
      </c>
      <c r="Y606" s="18" t="n">
        <f aca="false">IF($F$606=1,$M$606,$Z$120*$T$606)</f>
        <v>30000000</v>
      </c>
      <c r="Z606" s="18" t="n">
        <f aca="false">IF($G$606=1,$N$606,$W$120*$T$606)</f>
        <v>15000000</v>
      </c>
      <c r="AA606" s="18" t="n">
        <f aca="false">IF($H$606=1,$O$606,$T$120*$T$606)</f>
        <v>5000000</v>
      </c>
      <c r="AB606" s="18" t="n">
        <f aca="false">($J$120+$O$120)*$T$606</f>
        <v>55146031.7380265</v>
      </c>
      <c r="AC606" s="18" t="n">
        <f aca="false">Assumptions!$B$20*$T$606</f>
        <v>1769310471.22562</v>
      </c>
      <c r="AD606" s="18" t="n">
        <f aca="false">IF($S$606,Assumptions!$B$14*($T$606-Assumptions!$B$13),Assumptions!$B$4)</f>
        <v>488975130.896006</v>
      </c>
      <c r="AE606" s="18" t="n">
        <f aca="false">$U$606+$V$606+$W$606+$X$606+$Y$606+$Z$606+$AA$606+$AB$606+$AC$606+$AD$606</f>
        <v>4000000000</v>
      </c>
      <c r="AF606" s="18" t="n">
        <f aca="false">IF(AND(IF($B$606=1,$U$606&gt;=INDEX($U$527:$U$654,1+$A$606-Assumptions!$B$77),$U$606&gt;INDEX($U$527:$U$654,1+$A$606+Assumptions!$B$77)),IF($C$606=1,$V$606&gt;=INDEX($V$527:$V$654,1+$A$606-Assumptions!$B$78),$V$606&gt;INDEX($V$527:$V$654,1+$A$606+Assumptions!$B$78)),IF($D$606=1,$W$606&gt;=INDEX($W$527:$W$654,1+$A$606-Assumptions!$B$79),$W$606&gt;INDEX($W$527:$W$654,1+$A$606+Assumptions!$B$79)),IF($E$606=1,$X$606&gt;=INDEX($X$527:$X$654,1+$A$606-Assumptions!$B$80),$X$606&gt;INDEX($X$527:$X$654,1+$A$606+Assumptions!$B$80)),IF($F$606=1,$Y$606&gt;=INDEX($Y$527:$Y$654,1+$A$606-Assumptions!$B$81),$Y$606&gt;INDEX($Y$527:$Y$654,1+$A$606+Assumptions!$B$81)),IF($G$606=1,$Z$606&gt;=INDEX($Z$527:$Z$654,1+$A$606-Assumptions!$B$82),$Z$606&gt;INDEX($Z$527:$Z$654,1+$A$606+Assumptions!$B$82)),IF($H$606=1,$AA$606&gt;=INDEX($AA$527:$AA$654,1+$A$606-Assumptions!$B$83),$AA$606&gt;INDEX($AA$527:$AA$654,1+$A$606+Assumptions!$B$83))),1,0)</f>
        <v>0</v>
      </c>
      <c r="AG606" s="16"/>
      <c r="AH606" s="16"/>
      <c r="AI606" s="16"/>
    </row>
    <row r="607" customFormat="false" ht="23.85" hidden="true" customHeight="false" outlineLevel="0" collapsed="false">
      <c r="A607" s="6" t="n">
        <f aca="false">ROW()-ROW($A$527)+Assumptions!$B$4</f>
        <v>80</v>
      </c>
      <c r="B607" s="18" t="n">
        <f aca="false">MOD(QUOTIENT($A$607,Assumptions!$B$77),2)</f>
        <v>1</v>
      </c>
      <c r="C607" s="18" t="n">
        <f aca="false">MOD(QUOTIENT($A$607,Assumptions!$B$78),2)</f>
        <v>0</v>
      </c>
      <c r="D607" s="18" t="n">
        <f aca="false">MOD(QUOTIENT($A$607,Assumptions!$B$79),2)</f>
        <v>1</v>
      </c>
      <c r="E607" s="18" t="n">
        <f aca="false">MOD(QUOTIENT($A$607,Assumptions!$B$80),2)</f>
        <v>0</v>
      </c>
      <c r="F607" s="18" t="n">
        <f aca="false">MOD(QUOTIENT($A$607,Assumptions!$B$81),2)</f>
        <v>0</v>
      </c>
      <c r="G607" s="18" t="n">
        <f aca="false">MOD(QUOTIENT($A$607,Assumptions!$B$82),2)</f>
        <v>0</v>
      </c>
      <c r="H607" s="18" t="n">
        <f aca="false">MOD(QUOTIENT($A$607,Assumptions!$B$83),2)</f>
        <v>0</v>
      </c>
      <c r="I607" s="18" t="n">
        <f aca="false">IF($B$607=1,MIN(Assumptions!$B$67,MAX(Assumptions!$B$4,Assumptions!$B$27-(Assumptions!$B$4))),Assumptions!$B$4)</f>
        <v>30000000</v>
      </c>
      <c r="J607" s="18" t="n">
        <f aca="false">IF($C$607=1,MIN(Assumptions!$B$66,MAX(Assumptions!$B$4,Assumptions!$B$27-($I$607))),Assumptions!$B$4)</f>
        <v>0</v>
      </c>
      <c r="K607" s="18" t="n">
        <f aca="false">IF($D$607=1,MIN(Assumptions!$B$61,MAX(Assumptions!$B$4,Assumptions!$B$27-($I$607+$J$607))),Assumptions!$B$4)</f>
        <v>100000000</v>
      </c>
      <c r="L607" s="18" t="n">
        <f aca="false">IF($E$607=1,MIN(Assumptions!$B$56,MAX(Assumptions!$B$4,Assumptions!$B$27-($I$607+$J$607+$K$607))),Assumptions!$B$4)</f>
        <v>0</v>
      </c>
      <c r="M607" s="18" t="n">
        <f aca="false">IF($F$607=1,MIN(Assumptions!$B$51,MAX(Assumptions!$B$4,Assumptions!$B$27-($I$607+$J$607+$K$607+$L$607))),Assumptions!$B$4)</f>
        <v>0</v>
      </c>
      <c r="N607" s="18" t="n">
        <f aca="false">IF($G$607=1,MIN(Assumptions!$B$46,MAX(Assumptions!$B$4,Assumptions!$B$27-($I$607+$J$607+$K$607+$L$607+$M$607))),Assumptions!$B$4)</f>
        <v>0</v>
      </c>
      <c r="O607" s="18" t="n">
        <f aca="false">IF($H$607=1,MIN(Assumptions!$B$41,MAX(Assumptions!$B$4,Assumptions!$B$27-($I$607+$J$607+$K$607+$L$607+$M$607+$N$607))),Assumptions!$B$4)</f>
        <v>0</v>
      </c>
      <c r="P607" s="18" t="n">
        <f aca="false">$I$607+$J$607+$K$607+$L$607+$M$607+$N$607+$O$607</f>
        <v>130000000</v>
      </c>
      <c r="Q607" s="18" t="n">
        <f aca="false">MAX(Assumptions!$B$4,Assumptions!$B$27-$P$607)</f>
        <v>3870000000</v>
      </c>
      <c r="R607" s="18" t="n">
        <f aca="false">$J$120+$O$120+Assumptions!$B$20+IF($B$607=0,$D$120,Assumptions!$B$4)+IF($C$607=0,$AI$120,Assumptions!$B$4)+IF($D$607=0,$AF$120,Assumptions!$B$4)+IF($E$607=0,$AC$120,Assumptions!$B$4)+IF($F$607=0,$Z$120,Assumptions!$B$4)+IF($G$607=0,$W$120,Assumptions!$B$4)+IF($H$607=0,$T$120,Assumptions!$B$4)</f>
        <v>30813833.1063222</v>
      </c>
      <c r="S607" s="18" t="n">
        <f aca="false">IF($R$607&gt;Assumptions!$B$4,$Q$607/$R$607&gt;Assumptions!$B$13,FALSE())</f>
        <v>1</v>
      </c>
      <c r="T607" s="18" t="n">
        <f aca="false">IF($S$607,($Q$607+Assumptions!$B$14*Assumptions!$B$13)/($R$607+Assumptions!$B$14),IF($R$607&gt;Assumptions!$B$4,$Q$607/$R$607,Assumptions!$B$4))</f>
        <v>116.243002948378</v>
      </c>
      <c r="U607" s="18" t="n">
        <f aca="false">IF($B$607=1,$I$607,$D$120*$T$607)</f>
        <v>30000000</v>
      </c>
      <c r="V607" s="18" t="n">
        <f aca="false">IF($C$607=1,$J$607,$AI$120*$T$607)</f>
        <v>712955567.08147</v>
      </c>
      <c r="W607" s="18" t="n">
        <f aca="false">IF($D$607=1,$K$607,$AF$120*$T$607)</f>
        <v>100000000</v>
      </c>
      <c r="X607" s="18" t="n">
        <f aca="false">IF($E$607=1,$L$607,$AC$120*$T$607)</f>
        <v>278983207.076108</v>
      </c>
      <c r="Y607" s="18" t="n">
        <f aca="false">IF($F$607=1,$M$607,$Z$120*$T$607)</f>
        <v>348729008.845135</v>
      </c>
      <c r="Z607" s="18" t="n">
        <f aca="false">IF($G$607=1,$N$607,$W$120*$T$607)</f>
        <v>581215014.741892</v>
      </c>
      <c r="AA607" s="18" t="n">
        <f aca="false">IF($H$607=1,$O$607,$T$120*$T$607)</f>
        <v>581215014.741892</v>
      </c>
      <c r="AB607" s="18" t="n">
        <f aca="false">($J$120+$O$120)*$T$607</f>
        <v>32607653.6071526</v>
      </c>
      <c r="AC607" s="18" t="n">
        <f aca="false">Assumptions!$B$20*$T$607</f>
        <v>1046187026.53541</v>
      </c>
      <c r="AD607" s="18" t="n">
        <f aca="false">IF($S$607,Assumptions!$B$14*($T$607-Assumptions!$B$13),Assumptions!$B$4)</f>
        <v>288107507.370946</v>
      </c>
      <c r="AE607" s="18" t="n">
        <f aca="false">$U$607+$V$607+$W$607+$X$607+$Y$607+$Z$607+$AA$607+$AB$607+$AC$607+$AD$607</f>
        <v>4000000000</v>
      </c>
      <c r="AF607" s="18" t="n">
        <f aca="false">IF(AND(IF($B$607=1,$U$607&gt;=INDEX($U$527:$U$654,1+$A$607-Assumptions!$B$77),$U$607&gt;INDEX($U$527:$U$654,1+$A$607+Assumptions!$B$77)),IF($C$607=1,$V$607&gt;=INDEX($V$527:$V$654,1+$A$607-Assumptions!$B$78),$V$607&gt;INDEX($V$527:$V$654,1+$A$607+Assumptions!$B$78)),IF($D$607=1,$W$607&gt;=INDEX($W$527:$W$654,1+$A$607-Assumptions!$B$79),$W$607&gt;INDEX($W$527:$W$654,1+$A$607+Assumptions!$B$79)),IF($E$607=1,$X$607&gt;=INDEX($X$527:$X$654,1+$A$607-Assumptions!$B$80),$X$607&gt;INDEX($X$527:$X$654,1+$A$607+Assumptions!$B$80)),IF($F$607=1,$Y$607&gt;=INDEX($Y$527:$Y$654,1+$A$607-Assumptions!$B$81),$Y$607&gt;INDEX($Y$527:$Y$654,1+$A$607+Assumptions!$B$81)),IF($G$607=1,$Z$607&gt;=INDEX($Z$527:$Z$654,1+$A$607-Assumptions!$B$82),$Z$607&gt;INDEX($Z$527:$Z$654,1+$A$607+Assumptions!$B$82)),IF($H$607=1,$AA$607&gt;=INDEX($AA$527:$AA$654,1+$A$607-Assumptions!$B$83),$AA$607&gt;INDEX($AA$527:$AA$654,1+$A$607+Assumptions!$B$83))),1,0)</f>
        <v>0</v>
      </c>
      <c r="AG607" s="16"/>
      <c r="AH607" s="16"/>
      <c r="AI607" s="16"/>
    </row>
    <row r="608" customFormat="false" ht="23.85" hidden="true" customHeight="false" outlineLevel="0" collapsed="false">
      <c r="A608" s="6" t="n">
        <f aca="false">ROW()-ROW($A$527)+Assumptions!$B$4</f>
        <v>81</v>
      </c>
      <c r="B608" s="18" t="n">
        <f aca="false">MOD(QUOTIENT($A$608,Assumptions!$B$77),2)</f>
        <v>1</v>
      </c>
      <c r="C608" s="18" t="n">
        <f aca="false">MOD(QUOTIENT($A$608,Assumptions!$B$78),2)</f>
        <v>0</v>
      </c>
      <c r="D608" s="18" t="n">
        <f aca="false">MOD(QUOTIENT($A$608,Assumptions!$B$79),2)</f>
        <v>1</v>
      </c>
      <c r="E608" s="18" t="n">
        <f aca="false">MOD(QUOTIENT($A$608,Assumptions!$B$80),2)</f>
        <v>0</v>
      </c>
      <c r="F608" s="18" t="n">
        <f aca="false">MOD(QUOTIENT($A$608,Assumptions!$B$81),2)</f>
        <v>0</v>
      </c>
      <c r="G608" s="18" t="n">
        <f aca="false">MOD(QUOTIENT($A$608,Assumptions!$B$82),2)</f>
        <v>0</v>
      </c>
      <c r="H608" s="18" t="n">
        <f aca="false">MOD(QUOTIENT($A$608,Assumptions!$B$83),2)</f>
        <v>1</v>
      </c>
      <c r="I608" s="18" t="n">
        <f aca="false">IF($B$608=1,MIN(Assumptions!$B$67,MAX(Assumptions!$B$4,Assumptions!$B$27-(Assumptions!$B$4))),Assumptions!$B$4)</f>
        <v>30000000</v>
      </c>
      <c r="J608" s="18" t="n">
        <f aca="false">IF($C$608=1,MIN(Assumptions!$B$66,MAX(Assumptions!$B$4,Assumptions!$B$27-($I$608))),Assumptions!$B$4)</f>
        <v>0</v>
      </c>
      <c r="K608" s="18" t="n">
        <f aca="false">IF($D$608=1,MIN(Assumptions!$B$61,MAX(Assumptions!$B$4,Assumptions!$B$27-($I$608+$J$608))),Assumptions!$B$4)</f>
        <v>100000000</v>
      </c>
      <c r="L608" s="18" t="n">
        <f aca="false">IF($E$608=1,MIN(Assumptions!$B$56,MAX(Assumptions!$B$4,Assumptions!$B$27-($I$608+$J$608+$K$608))),Assumptions!$B$4)</f>
        <v>0</v>
      </c>
      <c r="M608" s="18" t="n">
        <f aca="false">IF($F$608=1,MIN(Assumptions!$B$51,MAX(Assumptions!$B$4,Assumptions!$B$27-($I$608+$J$608+$K$608+$L$608))),Assumptions!$B$4)</f>
        <v>0</v>
      </c>
      <c r="N608" s="18" t="n">
        <f aca="false">IF($G$608=1,MIN(Assumptions!$B$46,MAX(Assumptions!$B$4,Assumptions!$B$27-($I$608+$J$608+$K$608+$L$608+$M$608))),Assumptions!$B$4)</f>
        <v>0</v>
      </c>
      <c r="O608" s="18" t="n">
        <f aca="false">IF($H$608=1,MIN(Assumptions!$B$41,MAX(Assumptions!$B$4,Assumptions!$B$27-($I$608+$J$608+$K$608+$L$608+$M$608+$N$608))),Assumptions!$B$4)</f>
        <v>5000000</v>
      </c>
      <c r="P608" s="18" t="n">
        <f aca="false">$I$608+$J$608+$K$608+$L$608+$M$608+$N$608+$O$608</f>
        <v>135000000</v>
      </c>
      <c r="Q608" s="18" t="n">
        <f aca="false">MAX(Assumptions!$B$4,Assumptions!$B$27-$P$608)</f>
        <v>3865000000</v>
      </c>
      <c r="R608" s="18" t="n">
        <f aca="false">$J$120+$O$120+Assumptions!$B$20+IF($B$608=0,$D$120,Assumptions!$B$4)+IF($C$608=0,$AI$120,Assumptions!$B$4)+IF($D$608=0,$AF$120,Assumptions!$B$4)+IF($E$608=0,$AC$120,Assumptions!$B$4)+IF($F$608=0,$Z$120,Assumptions!$B$4)+IF($G$608=0,$W$120,Assumptions!$B$4)+IF($H$608=0,$T$120,Assumptions!$B$4)</f>
        <v>25813833.1063222</v>
      </c>
      <c r="S608" s="18" t="n">
        <f aca="false">IF($R$608&gt;Assumptions!$B$4,$Q$608/$R$608&gt;Assumptions!$B$13,FALSE())</f>
        <v>1</v>
      </c>
      <c r="T608" s="18" t="n">
        <f aca="false">IF($S$608,($Q$608+Assumptions!$B$14*Assumptions!$B$13)/($R$608+Assumptions!$B$14),IF($R$608&gt;Assumptions!$B$4,$Q$608/$R$608,Assumptions!$B$4))</f>
        <v>136.594009913</v>
      </c>
      <c r="U608" s="18" t="n">
        <f aca="false">IF($B$608=1,$I$608,$D$120*$T$608)</f>
        <v>30000000</v>
      </c>
      <c r="V608" s="18" t="n">
        <f aca="false">IF($C$608=1,$J$608,$AI$120*$T$608)</f>
        <v>837774810.761745</v>
      </c>
      <c r="W608" s="18" t="n">
        <f aca="false">IF($D$608=1,$K$608,$AF$120*$T$608)</f>
        <v>100000000</v>
      </c>
      <c r="X608" s="18" t="n">
        <f aca="false">IF($E$608=1,$L$608,$AC$120*$T$608)</f>
        <v>327825623.791199</v>
      </c>
      <c r="Y608" s="18" t="n">
        <f aca="false">IF($F$608=1,$M$608,$Z$120*$T$608)</f>
        <v>409782029.738999</v>
      </c>
      <c r="Z608" s="18" t="n">
        <f aca="false">IF($G$608=1,$N$608,$W$120*$T$608)</f>
        <v>682970049.564999</v>
      </c>
      <c r="AA608" s="18" t="n">
        <f aca="false">IF($H$608=1,$O$608,$T$120*$T$608)</f>
        <v>5000000</v>
      </c>
      <c r="AB608" s="18" t="n">
        <f aca="false">($J$120+$O$120)*$T$608</f>
        <v>38316372.1435605</v>
      </c>
      <c r="AC608" s="18" t="n">
        <f aca="false">Assumptions!$B$20*$T$608</f>
        <v>1229346089.217</v>
      </c>
      <c r="AD608" s="18" t="n">
        <f aca="false">IF($S$608,Assumptions!$B$14*($T$608-Assumptions!$B$13),Assumptions!$B$4)</f>
        <v>338985024.782499</v>
      </c>
      <c r="AE608" s="18" t="n">
        <f aca="false">$U$608+$V$608+$W$608+$X$608+$Y$608+$Z$608+$AA$608+$AB$608+$AC$608+$AD$608</f>
        <v>4000000000</v>
      </c>
      <c r="AF608" s="18" t="n">
        <f aca="false">IF(AND(IF($B$608=1,$U$608&gt;=INDEX($U$527:$U$654,1+$A$608-Assumptions!$B$77),$U$608&gt;INDEX($U$527:$U$654,1+$A$608+Assumptions!$B$77)),IF($C$608=1,$V$608&gt;=INDEX($V$527:$V$654,1+$A$608-Assumptions!$B$78),$V$608&gt;INDEX($V$527:$V$654,1+$A$608+Assumptions!$B$78)),IF($D$608=1,$W$608&gt;=INDEX($W$527:$W$654,1+$A$608-Assumptions!$B$79),$W$608&gt;INDEX($W$527:$W$654,1+$A$608+Assumptions!$B$79)),IF($E$608=1,$X$608&gt;=INDEX($X$527:$X$654,1+$A$608-Assumptions!$B$80),$X$608&gt;INDEX($X$527:$X$654,1+$A$608+Assumptions!$B$80)),IF($F$608=1,$Y$608&gt;=INDEX($Y$527:$Y$654,1+$A$608-Assumptions!$B$81),$Y$608&gt;INDEX($Y$527:$Y$654,1+$A$608+Assumptions!$B$81)),IF($G$608=1,$Z$608&gt;=INDEX($Z$527:$Z$654,1+$A$608-Assumptions!$B$82),$Z$608&gt;INDEX($Z$527:$Z$654,1+$A$608+Assumptions!$B$82)),IF($H$608=1,$AA$608&gt;=INDEX($AA$527:$AA$654,1+$A$608-Assumptions!$B$83),$AA$608&gt;INDEX($AA$527:$AA$654,1+$A$608+Assumptions!$B$83))),1,0)</f>
        <v>0</v>
      </c>
      <c r="AG608" s="16"/>
      <c r="AH608" s="16"/>
      <c r="AI608" s="16"/>
    </row>
    <row r="609" customFormat="false" ht="23.85" hidden="true" customHeight="false" outlineLevel="0" collapsed="false">
      <c r="A609" s="6" t="n">
        <f aca="false">ROW()-ROW($A$527)+Assumptions!$B$4</f>
        <v>82</v>
      </c>
      <c r="B609" s="18" t="n">
        <f aca="false">MOD(QUOTIENT($A$609,Assumptions!$B$77),2)</f>
        <v>1</v>
      </c>
      <c r="C609" s="18" t="n">
        <f aca="false">MOD(QUOTIENT($A$609,Assumptions!$B$78),2)</f>
        <v>0</v>
      </c>
      <c r="D609" s="18" t="n">
        <f aca="false">MOD(QUOTIENT($A$609,Assumptions!$B$79),2)</f>
        <v>1</v>
      </c>
      <c r="E609" s="18" t="n">
        <f aca="false">MOD(QUOTIENT($A$609,Assumptions!$B$80),2)</f>
        <v>0</v>
      </c>
      <c r="F609" s="18" t="n">
        <f aca="false">MOD(QUOTIENT($A$609,Assumptions!$B$81),2)</f>
        <v>0</v>
      </c>
      <c r="G609" s="18" t="n">
        <f aca="false">MOD(QUOTIENT($A$609,Assumptions!$B$82),2)</f>
        <v>1</v>
      </c>
      <c r="H609" s="18" t="n">
        <f aca="false">MOD(QUOTIENT($A$609,Assumptions!$B$83),2)</f>
        <v>0</v>
      </c>
      <c r="I609" s="18" t="n">
        <f aca="false">IF($B$609=1,MIN(Assumptions!$B$67,MAX(Assumptions!$B$4,Assumptions!$B$27-(Assumptions!$B$4))),Assumptions!$B$4)</f>
        <v>30000000</v>
      </c>
      <c r="J609" s="18" t="n">
        <f aca="false">IF($C$609=1,MIN(Assumptions!$B$66,MAX(Assumptions!$B$4,Assumptions!$B$27-($I$609))),Assumptions!$B$4)</f>
        <v>0</v>
      </c>
      <c r="K609" s="18" t="n">
        <f aca="false">IF($D$609=1,MIN(Assumptions!$B$61,MAX(Assumptions!$B$4,Assumptions!$B$27-($I$609+$J$609))),Assumptions!$B$4)</f>
        <v>100000000</v>
      </c>
      <c r="L609" s="18" t="n">
        <f aca="false">IF($E$609=1,MIN(Assumptions!$B$56,MAX(Assumptions!$B$4,Assumptions!$B$27-($I$609+$J$609+$K$609))),Assumptions!$B$4)</f>
        <v>0</v>
      </c>
      <c r="M609" s="18" t="n">
        <f aca="false">IF($F$609=1,MIN(Assumptions!$B$51,MAX(Assumptions!$B$4,Assumptions!$B$27-($I$609+$J$609+$K$609+$L$609))),Assumptions!$B$4)</f>
        <v>0</v>
      </c>
      <c r="N609" s="18" t="n">
        <f aca="false">IF($G$609=1,MIN(Assumptions!$B$46,MAX(Assumptions!$B$4,Assumptions!$B$27-($I$609+$J$609+$K$609+$L$609+$M$609))),Assumptions!$B$4)</f>
        <v>15000000</v>
      </c>
      <c r="O609" s="18" t="n">
        <f aca="false">IF($H$609=1,MIN(Assumptions!$B$41,MAX(Assumptions!$B$4,Assumptions!$B$27-($I$609+$J$609+$K$609+$L$609+$M$609+$N$609))),Assumptions!$B$4)</f>
        <v>0</v>
      </c>
      <c r="P609" s="18" t="n">
        <f aca="false">$I$609+$J$609+$K$609+$L$609+$M$609+$N$609+$O$609</f>
        <v>145000000</v>
      </c>
      <c r="Q609" s="18" t="n">
        <f aca="false">MAX(Assumptions!$B$4,Assumptions!$B$27-$P$609)</f>
        <v>3855000000</v>
      </c>
      <c r="R609" s="18" t="n">
        <f aca="false">$J$120+$O$120+Assumptions!$B$20+IF($B$609=0,$D$120,Assumptions!$B$4)+IF($C$609=0,$AI$120,Assumptions!$B$4)+IF($D$609=0,$AF$120,Assumptions!$B$4)+IF($E$609=0,$AC$120,Assumptions!$B$4)+IF($F$609=0,$Z$120,Assumptions!$B$4)+IF($G$609=0,$W$120,Assumptions!$B$4)+IF($H$609=0,$T$120,Assumptions!$B$4)</f>
        <v>25813833.1063222</v>
      </c>
      <c r="S609" s="18" t="n">
        <f aca="false">IF($R$609&gt;Assumptions!$B$4,$Q$609/$R$609&gt;Assumptions!$B$13,FALSE())</f>
        <v>1</v>
      </c>
      <c r="T609" s="18" t="n">
        <f aca="false">IF($S$609,($Q$609+Assumptions!$B$14*Assumptions!$B$13)/($R$609+Assumptions!$B$14),IF($R$609&gt;Assumptions!$B$4,$Q$609/$R$609,Assumptions!$B$4))</f>
        <v>136.240825659831</v>
      </c>
      <c r="U609" s="18" t="n">
        <f aca="false">IF($B$609=1,$I$609,$D$120*$T$609)</f>
        <v>30000000</v>
      </c>
      <c r="V609" s="18" t="n">
        <f aca="false">IF($C$609=1,$J$609,$AI$120*$T$609)</f>
        <v>835608618.620151</v>
      </c>
      <c r="W609" s="18" t="n">
        <f aca="false">IF($D$609=1,$K$609,$AF$120*$T$609)</f>
        <v>100000000</v>
      </c>
      <c r="X609" s="18" t="n">
        <f aca="false">IF($E$609=1,$L$609,$AC$120*$T$609)</f>
        <v>326977981.583595</v>
      </c>
      <c r="Y609" s="18" t="n">
        <f aca="false">IF($F$609=1,$M$609,$Z$120*$T$609)</f>
        <v>408722476.979493</v>
      </c>
      <c r="Z609" s="18" t="n">
        <f aca="false">IF($G$609=1,$N$609,$W$120*$T$609)</f>
        <v>15000000</v>
      </c>
      <c r="AA609" s="18" t="n">
        <f aca="false">IF($H$609=1,$O$609,$T$120*$T$609)</f>
        <v>681204128.299155</v>
      </c>
      <c r="AB609" s="18" t="n">
        <f aca="false">($J$120+$O$120)*$T$609</f>
        <v>38217299.42955</v>
      </c>
      <c r="AC609" s="18" t="n">
        <f aca="false">Assumptions!$B$20*$T$609</f>
        <v>1226167430.93848</v>
      </c>
      <c r="AD609" s="18" t="n">
        <f aca="false">IF($S$609,Assumptions!$B$14*($T$609-Assumptions!$B$13),Assumptions!$B$4)</f>
        <v>338102064.149578</v>
      </c>
      <c r="AE609" s="18" t="n">
        <f aca="false">$U$609+$V$609+$W$609+$X$609+$Y$609+$Z$609+$AA$609+$AB$609+$AC$609+$AD$609</f>
        <v>4000000000</v>
      </c>
      <c r="AF609" s="18" t="n">
        <f aca="false">IF(AND(IF($B$609=1,$U$609&gt;=INDEX($U$527:$U$654,1+$A$609-Assumptions!$B$77),$U$609&gt;INDEX($U$527:$U$654,1+$A$609+Assumptions!$B$77)),IF($C$609=1,$V$609&gt;=INDEX($V$527:$V$654,1+$A$609-Assumptions!$B$78),$V$609&gt;INDEX($V$527:$V$654,1+$A$609+Assumptions!$B$78)),IF($D$609=1,$W$609&gt;=INDEX($W$527:$W$654,1+$A$609-Assumptions!$B$79),$W$609&gt;INDEX($W$527:$W$654,1+$A$609+Assumptions!$B$79)),IF($E$609=1,$X$609&gt;=INDEX($X$527:$X$654,1+$A$609-Assumptions!$B$80),$X$609&gt;INDEX($X$527:$X$654,1+$A$609+Assumptions!$B$80)),IF($F$609=1,$Y$609&gt;=INDEX($Y$527:$Y$654,1+$A$609-Assumptions!$B$81),$Y$609&gt;INDEX($Y$527:$Y$654,1+$A$609+Assumptions!$B$81)),IF($G$609=1,$Z$609&gt;=INDEX($Z$527:$Z$654,1+$A$609-Assumptions!$B$82),$Z$609&gt;INDEX($Z$527:$Z$654,1+$A$609+Assumptions!$B$82)),IF($H$609=1,$AA$609&gt;=INDEX($AA$527:$AA$654,1+$A$609-Assumptions!$B$83),$AA$609&gt;INDEX($AA$527:$AA$654,1+$A$609+Assumptions!$B$83))),1,0)</f>
        <v>0</v>
      </c>
      <c r="AG609" s="16"/>
      <c r="AH609" s="16"/>
      <c r="AI609" s="16"/>
    </row>
    <row r="610" customFormat="false" ht="23.85" hidden="true" customHeight="false" outlineLevel="0" collapsed="false">
      <c r="A610" s="6" t="n">
        <f aca="false">ROW()-ROW($A$527)+Assumptions!$B$4</f>
        <v>83</v>
      </c>
      <c r="B610" s="18" t="n">
        <f aca="false">MOD(QUOTIENT($A$610,Assumptions!$B$77),2)</f>
        <v>1</v>
      </c>
      <c r="C610" s="18" t="n">
        <f aca="false">MOD(QUOTIENT($A$610,Assumptions!$B$78),2)</f>
        <v>0</v>
      </c>
      <c r="D610" s="18" t="n">
        <f aca="false">MOD(QUOTIENT($A$610,Assumptions!$B$79),2)</f>
        <v>1</v>
      </c>
      <c r="E610" s="18" t="n">
        <f aca="false">MOD(QUOTIENT($A$610,Assumptions!$B$80),2)</f>
        <v>0</v>
      </c>
      <c r="F610" s="18" t="n">
        <f aca="false">MOD(QUOTIENT($A$610,Assumptions!$B$81),2)</f>
        <v>0</v>
      </c>
      <c r="G610" s="18" t="n">
        <f aca="false">MOD(QUOTIENT($A$610,Assumptions!$B$82),2)</f>
        <v>1</v>
      </c>
      <c r="H610" s="18" t="n">
        <f aca="false">MOD(QUOTIENT($A$610,Assumptions!$B$83),2)</f>
        <v>1</v>
      </c>
      <c r="I610" s="18" t="n">
        <f aca="false">IF($B$610=1,MIN(Assumptions!$B$67,MAX(Assumptions!$B$4,Assumptions!$B$27-(Assumptions!$B$4))),Assumptions!$B$4)</f>
        <v>30000000</v>
      </c>
      <c r="J610" s="18" t="n">
        <f aca="false">IF($C$610=1,MIN(Assumptions!$B$66,MAX(Assumptions!$B$4,Assumptions!$B$27-($I$610))),Assumptions!$B$4)</f>
        <v>0</v>
      </c>
      <c r="K610" s="18" t="n">
        <f aca="false">IF($D$610=1,MIN(Assumptions!$B$61,MAX(Assumptions!$B$4,Assumptions!$B$27-($I$610+$J$610))),Assumptions!$B$4)</f>
        <v>100000000</v>
      </c>
      <c r="L610" s="18" t="n">
        <f aca="false">IF($E$610=1,MIN(Assumptions!$B$56,MAX(Assumptions!$B$4,Assumptions!$B$27-($I$610+$J$610+$K$610))),Assumptions!$B$4)</f>
        <v>0</v>
      </c>
      <c r="M610" s="18" t="n">
        <f aca="false">IF($F$610=1,MIN(Assumptions!$B$51,MAX(Assumptions!$B$4,Assumptions!$B$27-($I$610+$J$610+$K$610+$L$610))),Assumptions!$B$4)</f>
        <v>0</v>
      </c>
      <c r="N610" s="18" t="n">
        <f aca="false">IF($G$610=1,MIN(Assumptions!$B$46,MAX(Assumptions!$B$4,Assumptions!$B$27-($I$610+$J$610+$K$610+$L$610+$M$610))),Assumptions!$B$4)</f>
        <v>15000000</v>
      </c>
      <c r="O610" s="18" t="n">
        <f aca="false">IF($H$610=1,MIN(Assumptions!$B$41,MAX(Assumptions!$B$4,Assumptions!$B$27-($I$610+$J$610+$K$610+$L$610+$M$610+$N$610))),Assumptions!$B$4)</f>
        <v>5000000</v>
      </c>
      <c r="P610" s="18" t="n">
        <f aca="false">$I$610+$J$610+$K$610+$L$610+$M$610+$N$610+$O$610</f>
        <v>150000000</v>
      </c>
      <c r="Q610" s="18" t="n">
        <f aca="false">MAX(Assumptions!$B$4,Assumptions!$B$27-$P$610)</f>
        <v>3850000000</v>
      </c>
      <c r="R610" s="18" t="n">
        <f aca="false">$J$120+$O$120+Assumptions!$B$20+IF($B$610=0,$D$120,Assumptions!$B$4)+IF($C$610=0,$AI$120,Assumptions!$B$4)+IF($D$610=0,$AF$120,Assumptions!$B$4)+IF($E$610=0,$AC$120,Assumptions!$B$4)+IF($F$610=0,$Z$120,Assumptions!$B$4)+IF($G$610=0,$W$120,Assumptions!$B$4)+IF($H$610=0,$T$120,Assumptions!$B$4)</f>
        <v>20813833.1063222</v>
      </c>
      <c r="S610" s="18" t="n">
        <f aca="false">IF($R$610&gt;Assumptions!$B$4,$Q$610/$R$610&gt;Assumptions!$B$13,FALSE())</f>
        <v>1</v>
      </c>
      <c r="T610" s="18" t="n">
        <f aca="false">IF($S$610,($Q$610+Assumptions!$B$14*Assumptions!$B$13)/($R$610+Assumptions!$B$14),IF($R$610&gt;Assumptions!$B$4,$Q$610/$R$610,Assumptions!$B$4))</f>
        <v>165.245242274437</v>
      </c>
      <c r="U610" s="18" t="n">
        <f aca="false">IF($B$610=1,$I$610,$D$120*$T$610)</f>
        <v>30000000</v>
      </c>
      <c r="V610" s="18" t="n">
        <f aca="false">IF($C$610=1,$J$610,$AI$120*$T$610)</f>
        <v>1013501995.17475</v>
      </c>
      <c r="W610" s="18" t="n">
        <f aca="false">IF($D$610=1,$K$610,$AF$120*$T$610)</f>
        <v>100000000</v>
      </c>
      <c r="X610" s="18" t="n">
        <f aca="false">IF($E$610=1,$L$610,$AC$120*$T$610)</f>
        <v>396588581.458648</v>
      </c>
      <c r="Y610" s="18" t="n">
        <f aca="false">IF($F$610=1,$M$610,$Z$120*$T$610)</f>
        <v>495735726.82331</v>
      </c>
      <c r="Z610" s="18" t="n">
        <f aca="false">IF($G$610=1,$N$610,$W$120*$T$610)</f>
        <v>15000000</v>
      </c>
      <c r="AA610" s="18" t="n">
        <f aca="false">IF($H$610=1,$O$610,$T$120*$T$610)</f>
        <v>5000000</v>
      </c>
      <c r="AB610" s="18" t="n">
        <f aca="false">($J$120+$O$120)*$T$610</f>
        <v>46353410.3872702</v>
      </c>
      <c r="AC610" s="18" t="n">
        <f aca="false">Assumptions!$B$20*$T$610</f>
        <v>1487207180.46993</v>
      </c>
      <c r="AD610" s="18" t="n">
        <f aca="false">IF($S$610,Assumptions!$B$14*($T$610-Assumptions!$B$13),Assumptions!$B$4)</f>
        <v>410613105.686092</v>
      </c>
      <c r="AE610" s="18" t="n">
        <f aca="false">$U$610+$V$610+$W$610+$X$610+$Y$610+$Z$610+$AA$610+$AB$610+$AC$610+$AD$610</f>
        <v>4000000000</v>
      </c>
      <c r="AF610" s="18" t="n">
        <f aca="false">IF(AND(IF($B$610=1,$U$610&gt;=INDEX($U$527:$U$654,1+$A$610-Assumptions!$B$77),$U$610&gt;INDEX($U$527:$U$654,1+$A$610+Assumptions!$B$77)),IF($C$610=1,$V$610&gt;=INDEX($V$527:$V$654,1+$A$610-Assumptions!$B$78),$V$610&gt;INDEX($V$527:$V$654,1+$A$610+Assumptions!$B$78)),IF($D$610=1,$W$610&gt;=INDEX($W$527:$W$654,1+$A$610-Assumptions!$B$79),$W$610&gt;INDEX($W$527:$W$654,1+$A$610+Assumptions!$B$79)),IF($E$610=1,$X$610&gt;=INDEX($X$527:$X$654,1+$A$610-Assumptions!$B$80),$X$610&gt;INDEX($X$527:$X$654,1+$A$610+Assumptions!$B$80)),IF($F$610=1,$Y$610&gt;=INDEX($Y$527:$Y$654,1+$A$610-Assumptions!$B$81),$Y$610&gt;INDEX($Y$527:$Y$654,1+$A$610+Assumptions!$B$81)),IF($G$610=1,$Z$610&gt;=INDEX($Z$527:$Z$654,1+$A$610-Assumptions!$B$82),$Z$610&gt;INDEX($Z$527:$Z$654,1+$A$610+Assumptions!$B$82)),IF($H$610=1,$AA$610&gt;=INDEX($AA$527:$AA$654,1+$A$610-Assumptions!$B$83),$AA$610&gt;INDEX($AA$527:$AA$654,1+$A$610+Assumptions!$B$83))),1,0)</f>
        <v>0</v>
      </c>
      <c r="AG610" s="16"/>
      <c r="AH610" s="16"/>
      <c r="AI610" s="16"/>
    </row>
    <row r="611" customFormat="false" ht="23.85" hidden="true" customHeight="false" outlineLevel="0" collapsed="false">
      <c r="A611" s="6" t="n">
        <f aca="false">ROW()-ROW($A$527)+Assumptions!$B$4</f>
        <v>84</v>
      </c>
      <c r="B611" s="18" t="n">
        <f aca="false">MOD(QUOTIENT($A$611,Assumptions!$B$77),2)</f>
        <v>1</v>
      </c>
      <c r="C611" s="18" t="n">
        <f aca="false">MOD(QUOTIENT($A$611,Assumptions!$B$78),2)</f>
        <v>0</v>
      </c>
      <c r="D611" s="18" t="n">
        <f aca="false">MOD(QUOTIENT($A$611,Assumptions!$B$79),2)</f>
        <v>1</v>
      </c>
      <c r="E611" s="18" t="n">
        <f aca="false">MOD(QUOTIENT($A$611,Assumptions!$B$80),2)</f>
        <v>0</v>
      </c>
      <c r="F611" s="18" t="n">
        <f aca="false">MOD(QUOTIENT($A$611,Assumptions!$B$81),2)</f>
        <v>1</v>
      </c>
      <c r="G611" s="18" t="n">
        <f aca="false">MOD(QUOTIENT($A$611,Assumptions!$B$82),2)</f>
        <v>0</v>
      </c>
      <c r="H611" s="18" t="n">
        <f aca="false">MOD(QUOTIENT($A$611,Assumptions!$B$83),2)</f>
        <v>0</v>
      </c>
      <c r="I611" s="18" t="n">
        <f aca="false">IF($B$611=1,MIN(Assumptions!$B$67,MAX(Assumptions!$B$4,Assumptions!$B$27-(Assumptions!$B$4))),Assumptions!$B$4)</f>
        <v>30000000</v>
      </c>
      <c r="J611" s="18" t="n">
        <f aca="false">IF($C$611=1,MIN(Assumptions!$B$66,MAX(Assumptions!$B$4,Assumptions!$B$27-($I$611))),Assumptions!$B$4)</f>
        <v>0</v>
      </c>
      <c r="K611" s="18" t="n">
        <f aca="false">IF($D$611=1,MIN(Assumptions!$B$61,MAX(Assumptions!$B$4,Assumptions!$B$27-($I$611+$J$611))),Assumptions!$B$4)</f>
        <v>100000000</v>
      </c>
      <c r="L611" s="18" t="n">
        <f aca="false">IF($E$611=1,MIN(Assumptions!$B$56,MAX(Assumptions!$B$4,Assumptions!$B$27-($I$611+$J$611+$K$611))),Assumptions!$B$4)</f>
        <v>0</v>
      </c>
      <c r="M611" s="18" t="n">
        <f aca="false">IF($F$611=1,MIN(Assumptions!$B$51,MAX(Assumptions!$B$4,Assumptions!$B$27-($I$611+$J$611+$K$611+$L$611))),Assumptions!$B$4)</f>
        <v>30000000</v>
      </c>
      <c r="N611" s="18" t="n">
        <f aca="false">IF($G$611=1,MIN(Assumptions!$B$46,MAX(Assumptions!$B$4,Assumptions!$B$27-($I$611+$J$611+$K$611+$L$611+$M$611))),Assumptions!$B$4)</f>
        <v>0</v>
      </c>
      <c r="O611" s="18" t="n">
        <f aca="false">IF($H$611=1,MIN(Assumptions!$B$41,MAX(Assumptions!$B$4,Assumptions!$B$27-($I$611+$J$611+$K$611+$L$611+$M$611+$N$611))),Assumptions!$B$4)</f>
        <v>0</v>
      </c>
      <c r="P611" s="18" t="n">
        <f aca="false">$I$611+$J$611+$K$611+$L$611+$M$611+$N$611+$O$611</f>
        <v>160000000</v>
      </c>
      <c r="Q611" s="18" t="n">
        <f aca="false">MAX(Assumptions!$B$4,Assumptions!$B$27-$P$611)</f>
        <v>3840000000</v>
      </c>
      <c r="R611" s="18" t="n">
        <f aca="false">$J$120+$O$120+Assumptions!$B$20+IF($B$611=0,$D$120,Assumptions!$B$4)+IF($C$611=0,$AI$120,Assumptions!$B$4)+IF($D$611=0,$AF$120,Assumptions!$B$4)+IF($E$611=0,$AC$120,Assumptions!$B$4)+IF($F$611=0,$Z$120,Assumptions!$B$4)+IF($G$611=0,$W$120,Assumptions!$B$4)+IF($H$611=0,$T$120,Assumptions!$B$4)</f>
        <v>27813833.1063222</v>
      </c>
      <c r="S611" s="18" t="n">
        <f aca="false">IF($R$611&gt;Assumptions!$B$4,$Q$611/$R$611&gt;Assumptions!$B$13,FALSE())</f>
        <v>1</v>
      </c>
      <c r="T611" s="18" t="n">
        <f aca="false">IF($S$611,($Q$611+Assumptions!$B$14*Assumptions!$B$13)/($R$611+Assumptions!$B$14),IF($R$611&gt;Assumptions!$B$4,$Q$611/$R$611,Assumptions!$B$4))</f>
        <v>126.757311967869</v>
      </c>
      <c r="U611" s="18" t="n">
        <f aca="false">IF($B$611=1,$I$611,$D$120*$T$611)</f>
        <v>30000000</v>
      </c>
      <c r="V611" s="18" t="n">
        <f aca="false">IF($C$611=1,$J$611,$AI$120*$T$611)</f>
        <v>777443191.792866</v>
      </c>
      <c r="W611" s="18" t="n">
        <f aca="false">IF($D$611=1,$K$611,$AF$120*$T$611)</f>
        <v>100000000</v>
      </c>
      <c r="X611" s="18" t="n">
        <f aca="false">IF($E$611=1,$L$611,$AC$120*$T$611)</f>
        <v>304217548.722885</v>
      </c>
      <c r="Y611" s="18" t="n">
        <f aca="false">IF($F$611=1,$M$611,$Z$120*$T$611)</f>
        <v>30000000</v>
      </c>
      <c r="Z611" s="18" t="n">
        <f aca="false">IF($G$611=1,$N$611,$W$120*$T$611)</f>
        <v>633786559.839345</v>
      </c>
      <c r="AA611" s="18" t="n">
        <f aca="false">IF($H$611=1,$O$611,$T$120*$T$611)</f>
        <v>633786559.839345</v>
      </c>
      <c r="AB611" s="18" t="n">
        <f aca="false">($J$120+$O$120)*$T$611</f>
        <v>35557052.1750678</v>
      </c>
      <c r="AC611" s="18" t="n">
        <f aca="false">Assumptions!$B$20*$T$611</f>
        <v>1140815807.71082</v>
      </c>
      <c r="AD611" s="18" t="n">
        <f aca="false">IF($S$611,Assumptions!$B$14*($T$611-Assumptions!$B$13),Assumptions!$B$4)</f>
        <v>314393279.919672</v>
      </c>
      <c r="AE611" s="18" t="n">
        <f aca="false">$U$611+$V$611+$W$611+$X$611+$Y$611+$Z$611+$AA$611+$AB$611+$AC$611+$AD$611</f>
        <v>4000000000</v>
      </c>
      <c r="AF611" s="18" t="n">
        <f aca="false">IF(AND(IF($B$611=1,$U$611&gt;=INDEX($U$527:$U$654,1+$A$611-Assumptions!$B$77),$U$611&gt;INDEX($U$527:$U$654,1+$A$611+Assumptions!$B$77)),IF($C$611=1,$V$611&gt;=INDEX($V$527:$V$654,1+$A$611-Assumptions!$B$78),$V$611&gt;INDEX($V$527:$V$654,1+$A$611+Assumptions!$B$78)),IF($D$611=1,$W$611&gt;=INDEX($W$527:$W$654,1+$A$611-Assumptions!$B$79),$W$611&gt;INDEX($W$527:$W$654,1+$A$611+Assumptions!$B$79)),IF($E$611=1,$X$611&gt;=INDEX($X$527:$X$654,1+$A$611-Assumptions!$B$80),$X$611&gt;INDEX($X$527:$X$654,1+$A$611+Assumptions!$B$80)),IF($F$611=1,$Y$611&gt;=INDEX($Y$527:$Y$654,1+$A$611-Assumptions!$B$81),$Y$611&gt;INDEX($Y$527:$Y$654,1+$A$611+Assumptions!$B$81)),IF($G$611=1,$Z$611&gt;=INDEX($Z$527:$Z$654,1+$A$611-Assumptions!$B$82),$Z$611&gt;INDEX($Z$527:$Z$654,1+$A$611+Assumptions!$B$82)),IF($H$611=1,$AA$611&gt;=INDEX($AA$527:$AA$654,1+$A$611-Assumptions!$B$83),$AA$611&gt;INDEX($AA$527:$AA$654,1+$A$611+Assumptions!$B$83))),1,0)</f>
        <v>0</v>
      </c>
      <c r="AG611" s="16"/>
      <c r="AH611" s="16"/>
      <c r="AI611" s="16"/>
    </row>
    <row r="612" customFormat="false" ht="23.85" hidden="true" customHeight="false" outlineLevel="0" collapsed="false">
      <c r="A612" s="6" t="n">
        <f aca="false">ROW()-ROW($A$527)+Assumptions!$B$4</f>
        <v>85</v>
      </c>
      <c r="B612" s="18" t="n">
        <f aca="false">MOD(QUOTIENT($A$612,Assumptions!$B$77),2)</f>
        <v>1</v>
      </c>
      <c r="C612" s="18" t="n">
        <f aca="false">MOD(QUOTIENT($A$612,Assumptions!$B$78),2)</f>
        <v>0</v>
      </c>
      <c r="D612" s="18" t="n">
        <f aca="false">MOD(QUOTIENT($A$612,Assumptions!$B$79),2)</f>
        <v>1</v>
      </c>
      <c r="E612" s="18" t="n">
        <f aca="false">MOD(QUOTIENT($A$612,Assumptions!$B$80),2)</f>
        <v>0</v>
      </c>
      <c r="F612" s="18" t="n">
        <f aca="false">MOD(QUOTIENT($A$612,Assumptions!$B$81),2)</f>
        <v>1</v>
      </c>
      <c r="G612" s="18" t="n">
        <f aca="false">MOD(QUOTIENT($A$612,Assumptions!$B$82),2)</f>
        <v>0</v>
      </c>
      <c r="H612" s="18" t="n">
        <f aca="false">MOD(QUOTIENT($A$612,Assumptions!$B$83),2)</f>
        <v>1</v>
      </c>
      <c r="I612" s="18" t="n">
        <f aca="false">IF($B$612=1,MIN(Assumptions!$B$67,MAX(Assumptions!$B$4,Assumptions!$B$27-(Assumptions!$B$4))),Assumptions!$B$4)</f>
        <v>30000000</v>
      </c>
      <c r="J612" s="18" t="n">
        <f aca="false">IF($C$612=1,MIN(Assumptions!$B$66,MAX(Assumptions!$B$4,Assumptions!$B$27-($I$612))),Assumptions!$B$4)</f>
        <v>0</v>
      </c>
      <c r="K612" s="18" t="n">
        <f aca="false">IF($D$612=1,MIN(Assumptions!$B$61,MAX(Assumptions!$B$4,Assumptions!$B$27-($I$612+$J$612))),Assumptions!$B$4)</f>
        <v>100000000</v>
      </c>
      <c r="L612" s="18" t="n">
        <f aca="false">IF($E$612=1,MIN(Assumptions!$B$56,MAX(Assumptions!$B$4,Assumptions!$B$27-($I$612+$J$612+$K$612))),Assumptions!$B$4)</f>
        <v>0</v>
      </c>
      <c r="M612" s="18" t="n">
        <f aca="false">IF($F$612=1,MIN(Assumptions!$B$51,MAX(Assumptions!$B$4,Assumptions!$B$27-($I$612+$J$612+$K$612+$L$612))),Assumptions!$B$4)</f>
        <v>30000000</v>
      </c>
      <c r="N612" s="18" t="n">
        <f aca="false">IF($G$612=1,MIN(Assumptions!$B$46,MAX(Assumptions!$B$4,Assumptions!$B$27-($I$612+$J$612+$K$612+$L$612+$M$612))),Assumptions!$B$4)</f>
        <v>0</v>
      </c>
      <c r="O612" s="18" t="n">
        <f aca="false">IF($H$612=1,MIN(Assumptions!$B$41,MAX(Assumptions!$B$4,Assumptions!$B$27-($I$612+$J$612+$K$612+$L$612+$M$612+$N$612))),Assumptions!$B$4)</f>
        <v>5000000</v>
      </c>
      <c r="P612" s="18" t="n">
        <f aca="false">$I$612+$J$612+$K$612+$L$612+$M$612+$N$612+$O$612</f>
        <v>165000000</v>
      </c>
      <c r="Q612" s="18" t="n">
        <f aca="false">MAX(Assumptions!$B$4,Assumptions!$B$27-$P$612)</f>
        <v>3835000000</v>
      </c>
      <c r="R612" s="18" t="n">
        <f aca="false">$J$120+$O$120+Assumptions!$B$20+IF($B$612=0,$D$120,Assumptions!$B$4)+IF($C$612=0,$AI$120,Assumptions!$B$4)+IF($D$612=0,$AF$120,Assumptions!$B$4)+IF($E$612=0,$AC$120,Assumptions!$B$4)+IF($F$612=0,$Z$120,Assumptions!$B$4)+IF($G$612=0,$W$120,Assumptions!$B$4)+IF($H$612=0,$T$120,Assumptions!$B$4)</f>
        <v>22813833.1063222</v>
      </c>
      <c r="S612" s="18" t="n">
        <f aca="false">IF($R$612&gt;Assumptions!$B$4,$Q$612/$R$612&gt;Assumptions!$B$13,FALSE())</f>
        <v>1</v>
      </c>
      <c r="T612" s="18" t="n">
        <f aca="false">IF($S$612,($Q$612+Assumptions!$B$14*Assumptions!$B$13)/($R$612+Assumptions!$B$14),IF($R$612&gt;Assumptions!$B$4,$Q$612/$R$612,Assumptions!$B$4))</f>
        <v>151.596954277208</v>
      </c>
      <c r="U612" s="18" t="n">
        <f aca="false">IF($B$612=1,$I$612,$D$120*$T$612)</f>
        <v>30000000</v>
      </c>
      <c r="V612" s="18" t="n">
        <f aca="false">IF($C$612=1,$J$612,$AI$120*$T$612)</f>
        <v>929792673.650454</v>
      </c>
      <c r="W612" s="18" t="n">
        <f aca="false">IF($D$612=1,$K$612,$AF$120*$T$612)</f>
        <v>100000000</v>
      </c>
      <c r="X612" s="18" t="n">
        <f aca="false">IF($E$612=1,$L$612,$AC$120*$T$612)</f>
        <v>363832690.265299</v>
      </c>
      <c r="Y612" s="18" t="n">
        <f aca="false">IF($F$612=1,$M$612,$Z$120*$T$612)</f>
        <v>30000000</v>
      </c>
      <c r="Z612" s="18" t="n">
        <f aca="false">IF($G$612=1,$N$612,$W$120*$T$612)</f>
        <v>757984771.386039</v>
      </c>
      <c r="AA612" s="18" t="n">
        <f aca="false">IF($H$612=1,$O$612,$T$120*$T$612)</f>
        <v>5000000</v>
      </c>
      <c r="AB612" s="18" t="n">
        <f aca="false">($J$120+$O$120)*$T$612</f>
        <v>42524890.5103195</v>
      </c>
      <c r="AC612" s="18" t="n">
        <f aca="false">Assumptions!$B$20*$T$612</f>
        <v>1364372588.49487</v>
      </c>
      <c r="AD612" s="18" t="n">
        <f aca="false">IF($S$612,Assumptions!$B$14*($T$612-Assumptions!$B$13),Assumptions!$B$4)</f>
        <v>376492385.693019</v>
      </c>
      <c r="AE612" s="18" t="n">
        <f aca="false">$U$612+$V$612+$W$612+$X$612+$Y$612+$Z$612+$AA$612+$AB$612+$AC$612+$AD$612</f>
        <v>4000000000</v>
      </c>
      <c r="AF612" s="18" t="n">
        <f aca="false">IF(AND(IF($B$612=1,$U$612&gt;=INDEX($U$527:$U$654,1+$A$612-Assumptions!$B$77),$U$612&gt;INDEX($U$527:$U$654,1+$A$612+Assumptions!$B$77)),IF($C$612=1,$V$612&gt;=INDEX($V$527:$V$654,1+$A$612-Assumptions!$B$78),$V$612&gt;INDEX($V$527:$V$654,1+$A$612+Assumptions!$B$78)),IF($D$612=1,$W$612&gt;=INDEX($W$527:$W$654,1+$A$612-Assumptions!$B$79),$W$612&gt;INDEX($W$527:$W$654,1+$A$612+Assumptions!$B$79)),IF($E$612=1,$X$612&gt;=INDEX($X$527:$X$654,1+$A$612-Assumptions!$B$80),$X$612&gt;INDEX($X$527:$X$654,1+$A$612+Assumptions!$B$80)),IF($F$612=1,$Y$612&gt;=INDEX($Y$527:$Y$654,1+$A$612-Assumptions!$B$81),$Y$612&gt;INDEX($Y$527:$Y$654,1+$A$612+Assumptions!$B$81)),IF($G$612=1,$Z$612&gt;=INDEX($Z$527:$Z$654,1+$A$612-Assumptions!$B$82),$Z$612&gt;INDEX($Z$527:$Z$654,1+$A$612+Assumptions!$B$82)),IF($H$612=1,$AA$612&gt;=INDEX($AA$527:$AA$654,1+$A$612-Assumptions!$B$83),$AA$612&gt;INDEX($AA$527:$AA$654,1+$A$612+Assumptions!$B$83))),1,0)</f>
        <v>0</v>
      </c>
      <c r="AG612" s="16"/>
      <c r="AH612" s="16"/>
      <c r="AI612" s="16"/>
    </row>
    <row r="613" customFormat="false" ht="23.85" hidden="true" customHeight="false" outlineLevel="0" collapsed="false">
      <c r="A613" s="6" t="n">
        <f aca="false">ROW()-ROW($A$527)+Assumptions!$B$4</f>
        <v>86</v>
      </c>
      <c r="B613" s="18" t="n">
        <f aca="false">MOD(QUOTIENT($A$613,Assumptions!$B$77),2)</f>
        <v>1</v>
      </c>
      <c r="C613" s="18" t="n">
        <f aca="false">MOD(QUOTIENT($A$613,Assumptions!$B$78),2)</f>
        <v>0</v>
      </c>
      <c r="D613" s="18" t="n">
        <f aca="false">MOD(QUOTIENT($A$613,Assumptions!$B$79),2)</f>
        <v>1</v>
      </c>
      <c r="E613" s="18" t="n">
        <f aca="false">MOD(QUOTIENT($A$613,Assumptions!$B$80),2)</f>
        <v>0</v>
      </c>
      <c r="F613" s="18" t="n">
        <f aca="false">MOD(QUOTIENT($A$613,Assumptions!$B$81),2)</f>
        <v>1</v>
      </c>
      <c r="G613" s="18" t="n">
        <f aca="false">MOD(QUOTIENT($A$613,Assumptions!$B$82),2)</f>
        <v>1</v>
      </c>
      <c r="H613" s="18" t="n">
        <f aca="false">MOD(QUOTIENT($A$613,Assumptions!$B$83),2)</f>
        <v>0</v>
      </c>
      <c r="I613" s="18" t="n">
        <f aca="false">IF($B$613=1,MIN(Assumptions!$B$67,MAX(Assumptions!$B$4,Assumptions!$B$27-(Assumptions!$B$4))),Assumptions!$B$4)</f>
        <v>30000000</v>
      </c>
      <c r="J613" s="18" t="n">
        <f aca="false">IF($C$613=1,MIN(Assumptions!$B$66,MAX(Assumptions!$B$4,Assumptions!$B$27-($I$613))),Assumptions!$B$4)</f>
        <v>0</v>
      </c>
      <c r="K613" s="18" t="n">
        <f aca="false">IF($D$613=1,MIN(Assumptions!$B$61,MAX(Assumptions!$B$4,Assumptions!$B$27-($I$613+$J$613))),Assumptions!$B$4)</f>
        <v>100000000</v>
      </c>
      <c r="L613" s="18" t="n">
        <f aca="false">IF($E$613=1,MIN(Assumptions!$B$56,MAX(Assumptions!$B$4,Assumptions!$B$27-($I$613+$J$613+$K$613))),Assumptions!$B$4)</f>
        <v>0</v>
      </c>
      <c r="M613" s="18" t="n">
        <f aca="false">IF($F$613=1,MIN(Assumptions!$B$51,MAX(Assumptions!$B$4,Assumptions!$B$27-($I$613+$J$613+$K$613+$L$613))),Assumptions!$B$4)</f>
        <v>30000000</v>
      </c>
      <c r="N613" s="18" t="n">
        <f aca="false">IF($G$613=1,MIN(Assumptions!$B$46,MAX(Assumptions!$B$4,Assumptions!$B$27-($I$613+$J$613+$K$613+$L$613+$M$613))),Assumptions!$B$4)</f>
        <v>15000000</v>
      </c>
      <c r="O613" s="18" t="n">
        <f aca="false">IF($H$613=1,MIN(Assumptions!$B$41,MAX(Assumptions!$B$4,Assumptions!$B$27-($I$613+$J$613+$K$613+$L$613+$M$613+$N$613))),Assumptions!$B$4)</f>
        <v>0</v>
      </c>
      <c r="P613" s="18" t="n">
        <f aca="false">$I$613+$J$613+$K$613+$L$613+$M$613+$N$613+$O$613</f>
        <v>175000000</v>
      </c>
      <c r="Q613" s="18" t="n">
        <f aca="false">MAX(Assumptions!$B$4,Assumptions!$B$27-$P$613)</f>
        <v>3825000000</v>
      </c>
      <c r="R613" s="18" t="n">
        <f aca="false">$J$120+$O$120+Assumptions!$B$20+IF($B$613=0,$D$120,Assumptions!$B$4)+IF($C$613=0,$AI$120,Assumptions!$B$4)+IF($D$613=0,$AF$120,Assumptions!$B$4)+IF($E$613=0,$AC$120,Assumptions!$B$4)+IF($F$613=0,$Z$120,Assumptions!$B$4)+IF($G$613=0,$W$120,Assumptions!$B$4)+IF($H$613=0,$T$120,Assumptions!$B$4)</f>
        <v>22813833.1063222</v>
      </c>
      <c r="S613" s="18" t="n">
        <f aca="false">IF($R$613&gt;Assumptions!$B$4,$Q$613/$R$613&gt;Assumptions!$B$13,FALSE())</f>
        <v>1</v>
      </c>
      <c r="T613" s="18" t="n">
        <f aca="false">IF($S$613,($Q$613+Assumptions!$B$14*Assumptions!$B$13)/($R$613+Assumptions!$B$14),IF($R$613&gt;Assumptions!$B$4,$Q$613/$R$613,Assumptions!$B$4))</f>
        <v>151.20191335401</v>
      </c>
      <c r="U613" s="18" t="n">
        <f aca="false">IF($B$613=1,$I$613,$D$120*$T$613)</f>
        <v>30000000</v>
      </c>
      <c r="V613" s="18" t="n">
        <f aca="false">IF($C$613=1,$J$613,$AI$120*$T$613)</f>
        <v>927369761.145828</v>
      </c>
      <c r="W613" s="18" t="n">
        <f aca="false">IF($D$613=1,$K$613,$AF$120*$T$613)</f>
        <v>100000000</v>
      </c>
      <c r="X613" s="18" t="n">
        <f aca="false">IF($E$613=1,$L$613,$AC$120*$T$613)</f>
        <v>362884592.049624</v>
      </c>
      <c r="Y613" s="18" t="n">
        <f aca="false">IF($F$613=1,$M$613,$Z$120*$T$613)</f>
        <v>30000000</v>
      </c>
      <c r="Z613" s="18" t="n">
        <f aca="false">IF($G$613=1,$N$613,$W$120*$T$613)</f>
        <v>15000000</v>
      </c>
      <c r="AA613" s="18" t="n">
        <f aca="false">IF($H$613=1,$O$613,$T$120*$T$613)</f>
        <v>756009566.770049</v>
      </c>
      <c r="AB613" s="18" t="n">
        <f aca="false">($J$120+$O$120)*$T$613</f>
        <v>42414076.4633871</v>
      </c>
      <c r="AC613" s="18" t="n">
        <f aca="false">Assumptions!$B$20*$T$613</f>
        <v>1360817220.18609</v>
      </c>
      <c r="AD613" s="18" t="n">
        <f aca="false">IF($S$613,Assumptions!$B$14*($T$613-Assumptions!$B$13),Assumptions!$B$4)</f>
        <v>375504783.385025</v>
      </c>
      <c r="AE613" s="18" t="n">
        <f aca="false">$U$613+$V$613+$W$613+$X$613+$Y$613+$Z$613+$AA$613+$AB$613+$AC$613+$AD$613</f>
        <v>4000000000</v>
      </c>
      <c r="AF613" s="18" t="n">
        <f aca="false">IF(AND(IF($B$613=1,$U$613&gt;=INDEX($U$527:$U$654,1+$A$613-Assumptions!$B$77),$U$613&gt;INDEX($U$527:$U$654,1+$A$613+Assumptions!$B$77)),IF($C$613=1,$V$613&gt;=INDEX($V$527:$V$654,1+$A$613-Assumptions!$B$78),$V$613&gt;INDEX($V$527:$V$654,1+$A$613+Assumptions!$B$78)),IF($D$613=1,$W$613&gt;=INDEX($W$527:$W$654,1+$A$613-Assumptions!$B$79),$W$613&gt;INDEX($W$527:$W$654,1+$A$613+Assumptions!$B$79)),IF($E$613=1,$X$613&gt;=INDEX($X$527:$X$654,1+$A$613-Assumptions!$B$80),$X$613&gt;INDEX($X$527:$X$654,1+$A$613+Assumptions!$B$80)),IF($F$613=1,$Y$613&gt;=INDEX($Y$527:$Y$654,1+$A$613-Assumptions!$B$81),$Y$613&gt;INDEX($Y$527:$Y$654,1+$A$613+Assumptions!$B$81)),IF($G$613=1,$Z$613&gt;=INDEX($Z$527:$Z$654,1+$A$613-Assumptions!$B$82),$Z$613&gt;INDEX($Z$527:$Z$654,1+$A$613+Assumptions!$B$82)),IF($H$613=1,$AA$613&gt;=INDEX($AA$527:$AA$654,1+$A$613-Assumptions!$B$83),$AA$613&gt;INDEX($AA$527:$AA$654,1+$A$613+Assumptions!$B$83))),1,0)</f>
        <v>0</v>
      </c>
      <c r="AG613" s="16"/>
      <c r="AH613" s="16"/>
      <c r="AI613" s="16"/>
    </row>
    <row r="614" customFormat="false" ht="23.85" hidden="true" customHeight="false" outlineLevel="0" collapsed="false">
      <c r="A614" s="6" t="n">
        <f aca="false">ROW()-ROW($A$527)+Assumptions!$B$4</f>
        <v>87</v>
      </c>
      <c r="B614" s="18" t="n">
        <f aca="false">MOD(QUOTIENT($A$614,Assumptions!$B$77),2)</f>
        <v>1</v>
      </c>
      <c r="C614" s="18" t="n">
        <f aca="false">MOD(QUOTIENT($A$614,Assumptions!$B$78),2)</f>
        <v>0</v>
      </c>
      <c r="D614" s="18" t="n">
        <f aca="false">MOD(QUOTIENT($A$614,Assumptions!$B$79),2)</f>
        <v>1</v>
      </c>
      <c r="E614" s="18" t="n">
        <f aca="false">MOD(QUOTIENT($A$614,Assumptions!$B$80),2)</f>
        <v>0</v>
      </c>
      <c r="F614" s="18" t="n">
        <f aca="false">MOD(QUOTIENT($A$614,Assumptions!$B$81),2)</f>
        <v>1</v>
      </c>
      <c r="G614" s="18" t="n">
        <f aca="false">MOD(QUOTIENT($A$614,Assumptions!$B$82),2)</f>
        <v>1</v>
      </c>
      <c r="H614" s="18" t="n">
        <f aca="false">MOD(QUOTIENT($A$614,Assumptions!$B$83),2)</f>
        <v>1</v>
      </c>
      <c r="I614" s="18" t="n">
        <f aca="false">IF($B$614=1,MIN(Assumptions!$B$67,MAX(Assumptions!$B$4,Assumptions!$B$27-(Assumptions!$B$4))),Assumptions!$B$4)</f>
        <v>30000000</v>
      </c>
      <c r="J614" s="18" t="n">
        <f aca="false">IF($C$614=1,MIN(Assumptions!$B$66,MAX(Assumptions!$B$4,Assumptions!$B$27-($I$614))),Assumptions!$B$4)</f>
        <v>0</v>
      </c>
      <c r="K614" s="18" t="n">
        <f aca="false">IF($D$614=1,MIN(Assumptions!$B$61,MAX(Assumptions!$B$4,Assumptions!$B$27-($I$614+$J$614))),Assumptions!$B$4)</f>
        <v>100000000</v>
      </c>
      <c r="L614" s="18" t="n">
        <f aca="false">IF($E$614=1,MIN(Assumptions!$B$56,MAX(Assumptions!$B$4,Assumptions!$B$27-($I$614+$J$614+$K$614))),Assumptions!$B$4)</f>
        <v>0</v>
      </c>
      <c r="M614" s="18" t="n">
        <f aca="false">IF($F$614=1,MIN(Assumptions!$B$51,MAX(Assumptions!$B$4,Assumptions!$B$27-($I$614+$J$614+$K$614+$L$614))),Assumptions!$B$4)</f>
        <v>30000000</v>
      </c>
      <c r="N614" s="18" t="n">
        <f aca="false">IF($G$614=1,MIN(Assumptions!$B$46,MAX(Assumptions!$B$4,Assumptions!$B$27-($I$614+$J$614+$K$614+$L$614+$M$614))),Assumptions!$B$4)</f>
        <v>15000000</v>
      </c>
      <c r="O614" s="18" t="n">
        <f aca="false">IF($H$614=1,MIN(Assumptions!$B$41,MAX(Assumptions!$B$4,Assumptions!$B$27-($I$614+$J$614+$K$614+$L$614+$M$614+$N$614))),Assumptions!$B$4)</f>
        <v>5000000</v>
      </c>
      <c r="P614" s="18" t="n">
        <f aca="false">$I$614+$J$614+$K$614+$L$614+$M$614+$N$614+$O$614</f>
        <v>180000000</v>
      </c>
      <c r="Q614" s="18" t="n">
        <f aca="false">MAX(Assumptions!$B$4,Assumptions!$B$27-$P$614)</f>
        <v>3820000000</v>
      </c>
      <c r="R614" s="18" t="n">
        <f aca="false">$J$120+$O$120+Assumptions!$B$20+IF($B$614=0,$D$120,Assumptions!$B$4)+IF($C$614=0,$AI$120,Assumptions!$B$4)+IF($D$614=0,$AF$120,Assumptions!$B$4)+IF($E$614=0,$AC$120,Assumptions!$B$4)+IF($F$614=0,$Z$120,Assumptions!$B$4)+IF($G$614=0,$W$120,Assumptions!$B$4)+IF($H$614=0,$T$120,Assumptions!$B$4)</f>
        <v>17813833.1063222</v>
      </c>
      <c r="S614" s="18" t="n">
        <f aca="false">IF($R$614&gt;Assumptions!$B$4,$Q$614/$R$614&gt;Assumptions!$B$13,FALSE())</f>
        <v>1</v>
      </c>
      <c r="T614" s="18" t="n">
        <f aca="false">IF($S$614,($Q$614+Assumptions!$B$14*Assumptions!$B$13)/($R$614+Assumptions!$B$14),IF($R$614&gt;Assumptions!$B$4,$Q$614/$R$614,Assumptions!$B$4))</f>
        <v>188.1722656671</v>
      </c>
      <c r="U614" s="18" t="n">
        <f aca="false">IF($B$614=1,$I$614,$D$120*$T$614)</f>
        <v>30000000</v>
      </c>
      <c r="V614" s="18" t="n">
        <f aca="false">IF($C$614=1,$J$614,$AI$120*$T$614)</f>
        <v>1154120772.64788</v>
      </c>
      <c r="W614" s="18" t="n">
        <f aca="false">IF($D$614=1,$K$614,$AF$120*$T$614)</f>
        <v>100000000</v>
      </c>
      <c r="X614" s="18" t="n">
        <f aca="false">IF($E$614=1,$L$614,$AC$120*$T$614)</f>
        <v>451613437.60104</v>
      </c>
      <c r="Y614" s="18" t="n">
        <f aca="false">IF($F$614=1,$M$614,$Z$120*$T$614)</f>
        <v>30000000</v>
      </c>
      <c r="Z614" s="18" t="n">
        <f aca="false">IF($G$614=1,$N$614,$W$120*$T$614)</f>
        <v>15000000</v>
      </c>
      <c r="AA614" s="18" t="n">
        <f aca="false">IF($H$614=1,$O$614,$T$120*$T$614)</f>
        <v>5000000</v>
      </c>
      <c r="AB614" s="18" t="n">
        <f aca="false">($J$120+$O$120)*$T$614</f>
        <v>52784734.5794286</v>
      </c>
      <c r="AC614" s="18" t="n">
        <f aca="false">Assumptions!$B$20*$T$614</f>
        <v>1693550391.0039</v>
      </c>
      <c r="AD614" s="18" t="n">
        <f aca="false">IF($S$614,Assumptions!$B$14*($T$614-Assumptions!$B$13),Assumptions!$B$4)</f>
        <v>467930664.16775</v>
      </c>
      <c r="AE614" s="18" t="n">
        <f aca="false">$U$614+$V$614+$W$614+$X$614+$Y$614+$Z$614+$AA$614+$AB$614+$AC$614+$AD$614</f>
        <v>4000000000</v>
      </c>
      <c r="AF614" s="18" t="n">
        <f aca="false">IF(AND(IF($B$614=1,$U$614&gt;=INDEX($U$527:$U$654,1+$A$614-Assumptions!$B$77),$U$614&gt;INDEX($U$527:$U$654,1+$A$614+Assumptions!$B$77)),IF($C$614=1,$V$614&gt;=INDEX($V$527:$V$654,1+$A$614-Assumptions!$B$78),$V$614&gt;INDEX($V$527:$V$654,1+$A$614+Assumptions!$B$78)),IF($D$614=1,$W$614&gt;=INDEX($W$527:$W$654,1+$A$614-Assumptions!$B$79),$W$614&gt;INDEX($W$527:$W$654,1+$A$614+Assumptions!$B$79)),IF($E$614=1,$X$614&gt;=INDEX($X$527:$X$654,1+$A$614-Assumptions!$B$80),$X$614&gt;INDEX($X$527:$X$654,1+$A$614+Assumptions!$B$80)),IF($F$614=1,$Y$614&gt;=INDEX($Y$527:$Y$654,1+$A$614-Assumptions!$B$81),$Y$614&gt;INDEX($Y$527:$Y$654,1+$A$614+Assumptions!$B$81)),IF($G$614=1,$Z$614&gt;=INDEX($Z$527:$Z$654,1+$A$614-Assumptions!$B$82),$Z$614&gt;INDEX($Z$527:$Z$654,1+$A$614+Assumptions!$B$82)),IF($H$614=1,$AA$614&gt;=INDEX($AA$527:$AA$654,1+$A$614-Assumptions!$B$83),$AA$614&gt;INDEX($AA$527:$AA$654,1+$A$614+Assumptions!$B$83))),1,0)</f>
        <v>0</v>
      </c>
      <c r="AG614" s="16"/>
      <c r="AH614" s="16"/>
      <c r="AI614" s="16"/>
    </row>
    <row r="615" customFormat="false" ht="23.85" hidden="true" customHeight="false" outlineLevel="0" collapsed="false">
      <c r="A615" s="6" t="n">
        <f aca="false">ROW()-ROW($A$527)+Assumptions!$B$4</f>
        <v>88</v>
      </c>
      <c r="B615" s="18" t="n">
        <f aca="false">MOD(QUOTIENT($A$615,Assumptions!$B$77),2)</f>
        <v>1</v>
      </c>
      <c r="C615" s="18" t="n">
        <f aca="false">MOD(QUOTIENT($A$615,Assumptions!$B$78),2)</f>
        <v>0</v>
      </c>
      <c r="D615" s="18" t="n">
        <f aca="false">MOD(QUOTIENT($A$615,Assumptions!$B$79),2)</f>
        <v>1</v>
      </c>
      <c r="E615" s="18" t="n">
        <f aca="false">MOD(QUOTIENT($A$615,Assumptions!$B$80),2)</f>
        <v>1</v>
      </c>
      <c r="F615" s="18" t="n">
        <f aca="false">MOD(QUOTIENT($A$615,Assumptions!$B$81),2)</f>
        <v>0</v>
      </c>
      <c r="G615" s="18" t="n">
        <f aca="false">MOD(QUOTIENT($A$615,Assumptions!$B$82),2)</f>
        <v>0</v>
      </c>
      <c r="H615" s="18" t="n">
        <f aca="false">MOD(QUOTIENT($A$615,Assumptions!$B$83),2)</f>
        <v>0</v>
      </c>
      <c r="I615" s="18" t="n">
        <f aca="false">IF($B$615=1,MIN(Assumptions!$B$67,MAX(Assumptions!$B$4,Assumptions!$B$27-(Assumptions!$B$4))),Assumptions!$B$4)</f>
        <v>30000000</v>
      </c>
      <c r="J615" s="18" t="n">
        <f aca="false">IF($C$615=1,MIN(Assumptions!$B$66,MAX(Assumptions!$B$4,Assumptions!$B$27-($I$615))),Assumptions!$B$4)</f>
        <v>0</v>
      </c>
      <c r="K615" s="18" t="n">
        <f aca="false">IF($D$615=1,MIN(Assumptions!$B$61,MAX(Assumptions!$B$4,Assumptions!$B$27-($I$615+$J$615))),Assumptions!$B$4)</f>
        <v>100000000</v>
      </c>
      <c r="L615" s="18" t="n">
        <f aca="false">IF($E$615=1,MIN(Assumptions!$B$56,MAX(Assumptions!$B$4,Assumptions!$B$27-($I$615+$J$615+$K$615))),Assumptions!$B$4)</f>
        <v>60000000</v>
      </c>
      <c r="M615" s="18" t="n">
        <f aca="false">IF($F$615=1,MIN(Assumptions!$B$51,MAX(Assumptions!$B$4,Assumptions!$B$27-($I$615+$J$615+$K$615+$L$615))),Assumptions!$B$4)</f>
        <v>0</v>
      </c>
      <c r="N615" s="18" t="n">
        <f aca="false">IF($G$615=1,MIN(Assumptions!$B$46,MAX(Assumptions!$B$4,Assumptions!$B$27-($I$615+$J$615+$K$615+$L$615+$M$615))),Assumptions!$B$4)</f>
        <v>0</v>
      </c>
      <c r="O615" s="18" t="n">
        <f aca="false">IF($H$615=1,MIN(Assumptions!$B$41,MAX(Assumptions!$B$4,Assumptions!$B$27-($I$615+$J$615+$K$615+$L$615+$M$615+$N$615))),Assumptions!$B$4)</f>
        <v>0</v>
      </c>
      <c r="P615" s="18" t="n">
        <f aca="false">$I$615+$J$615+$K$615+$L$615+$M$615+$N$615+$O$615</f>
        <v>190000000</v>
      </c>
      <c r="Q615" s="18" t="n">
        <f aca="false">MAX(Assumptions!$B$4,Assumptions!$B$27-$P$615)</f>
        <v>3810000000</v>
      </c>
      <c r="R615" s="18" t="n">
        <f aca="false">$J$120+$O$120+Assumptions!$B$20+IF($B$615=0,$D$120,Assumptions!$B$4)+IF($C$615=0,$AI$120,Assumptions!$B$4)+IF($D$615=0,$AF$120,Assumptions!$B$4)+IF($E$615=0,$AC$120,Assumptions!$B$4)+IF($F$615=0,$Z$120,Assumptions!$B$4)+IF($G$615=0,$W$120,Assumptions!$B$4)+IF($H$615=0,$T$120,Assumptions!$B$4)</f>
        <v>28413833.1063222</v>
      </c>
      <c r="S615" s="18" t="n">
        <f aca="false">IF($R$615&gt;Assumptions!$B$4,$Q$615/$R$615&gt;Assumptions!$B$13,FALSE())</f>
        <v>1</v>
      </c>
      <c r="T615" s="18" t="n">
        <f aca="false">IF($S$615,($Q$615+Assumptions!$B$14*Assumptions!$B$13)/($R$615+Assumptions!$B$14),IF($R$615&gt;Assumptions!$B$4,$Q$615/$R$615,Assumptions!$B$4))</f>
        <v>123.32666696128</v>
      </c>
      <c r="U615" s="18" t="n">
        <f aca="false">IF($B$615=1,$I$615,$D$120*$T$615)</f>
        <v>30000000</v>
      </c>
      <c r="V615" s="18" t="n">
        <f aca="false">IF($C$615=1,$J$615,$AI$120*$T$615)</f>
        <v>756401947.209621</v>
      </c>
      <c r="W615" s="18" t="n">
        <f aca="false">IF($D$615=1,$K$615,$AF$120*$T$615)</f>
        <v>100000000</v>
      </c>
      <c r="X615" s="18" t="n">
        <f aca="false">IF($E$615=1,$L$615,$AC$120*$T$615)</f>
        <v>60000000</v>
      </c>
      <c r="Y615" s="18" t="n">
        <f aca="false">IF($F$615=1,$M$615,$Z$120*$T$615)</f>
        <v>369980000.883841</v>
      </c>
      <c r="Z615" s="18" t="n">
        <f aca="false">IF($G$615=1,$N$615,$W$120*$T$615)</f>
        <v>616633334.806401</v>
      </c>
      <c r="AA615" s="18" t="n">
        <f aca="false">IF($H$615=1,$O$615,$T$120*$T$615)</f>
        <v>616633334.806401</v>
      </c>
      <c r="AB615" s="18" t="n">
        <f aca="false">($J$120+$O$120)*$T$615</f>
        <v>34594712.2390147</v>
      </c>
      <c r="AC615" s="18" t="n">
        <f aca="false">Assumptions!$B$20*$T$615</f>
        <v>1109940002.65152</v>
      </c>
      <c r="AD615" s="18" t="n">
        <f aca="false">IF($S$615,Assumptions!$B$14*($T$615-Assumptions!$B$13),Assumptions!$B$4)</f>
        <v>305816667.4032</v>
      </c>
      <c r="AE615" s="18" t="n">
        <f aca="false">$U$615+$V$615+$W$615+$X$615+$Y$615+$Z$615+$AA$615+$AB$615+$AC$615+$AD$615</f>
        <v>4000000000</v>
      </c>
      <c r="AF615" s="18" t="n">
        <f aca="false">IF(AND(IF($B$615=1,$U$615&gt;=INDEX($U$527:$U$654,1+$A$615-Assumptions!$B$77),$U$615&gt;INDEX($U$527:$U$654,1+$A$615+Assumptions!$B$77)),IF($C$615=1,$V$615&gt;=INDEX($V$527:$V$654,1+$A$615-Assumptions!$B$78),$V$615&gt;INDEX($V$527:$V$654,1+$A$615+Assumptions!$B$78)),IF($D$615=1,$W$615&gt;=INDEX($W$527:$W$654,1+$A$615-Assumptions!$B$79),$W$615&gt;INDEX($W$527:$W$654,1+$A$615+Assumptions!$B$79)),IF($E$615=1,$X$615&gt;=INDEX($X$527:$X$654,1+$A$615-Assumptions!$B$80),$X$615&gt;INDEX($X$527:$X$654,1+$A$615+Assumptions!$B$80)),IF($F$615=1,$Y$615&gt;=INDEX($Y$527:$Y$654,1+$A$615-Assumptions!$B$81),$Y$615&gt;INDEX($Y$527:$Y$654,1+$A$615+Assumptions!$B$81)),IF($G$615=1,$Z$615&gt;=INDEX($Z$527:$Z$654,1+$A$615-Assumptions!$B$82),$Z$615&gt;INDEX($Z$527:$Z$654,1+$A$615+Assumptions!$B$82)),IF($H$615=1,$AA$615&gt;=INDEX($AA$527:$AA$654,1+$A$615-Assumptions!$B$83),$AA$615&gt;INDEX($AA$527:$AA$654,1+$A$615+Assumptions!$B$83))),1,0)</f>
        <v>0</v>
      </c>
      <c r="AG615" s="16"/>
      <c r="AH615" s="16"/>
      <c r="AI615" s="16"/>
    </row>
    <row r="616" customFormat="false" ht="23.85" hidden="true" customHeight="false" outlineLevel="0" collapsed="false">
      <c r="A616" s="6" t="n">
        <f aca="false">ROW()-ROW($A$527)+Assumptions!$B$4</f>
        <v>89</v>
      </c>
      <c r="B616" s="18" t="n">
        <f aca="false">MOD(QUOTIENT($A$616,Assumptions!$B$77),2)</f>
        <v>1</v>
      </c>
      <c r="C616" s="18" t="n">
        <f aca="false">MOD(QUOTIENT($A$616,Assumptions!$B$78),2)</f>
        <v>0</v>
      </c>
      <c r="D616" s="18" t="n">
        <f aca="false">MOD(QUOTIENT($A$616,Assumptions!$B$79),2)</f>
        <v>1</v>
      </c>
      <c r="E616" s="18" t="n">
        <f aca="false">MOD(QUOTIENT($A$616,Assumptions!$B$80),2)</f>
        <v>1</v>
      </c>
      <c r="F616" s="18" t="n">
        <f aca="false">MOD(QUOTIENT($A$616,Assumptions!$B$81),2)</f>
        <v>0</v>
      </c>
      <c r="G616" s="18" t="n">
        <f aca="false">MOD(QUOTIENT($A$616,Assumptions!$B$82),2)</f>
        <v>0</v>
      </c>
      <c r="H616" s="18" t="n">
        <f aca="false">MOD(QUOTIENT($A$616,Assumptions!$B$83),2)</f>
        <v>1</v>
      </c>
      <c r="I616" s="18" t="n">
        <f aca="false">IF($B$616=1,MIN(Assumptions!$B$67,MAX(Assumptions!$B$4,Assumptions!$B$27-(Assumptions!$B$4))),Assumptions!$B$4)</f>
        <v>30000000</v>
      </c>
      <c r="J616" s="18" t="n">
        <f aca="false">IF($C$616=1,MIN(Assumptions!$B$66,MAX(Assumptions!$B$4,Assumptions!$B$27-($I$616))),Assumptions!$B$4)</f>
        <v>0</v>
      </c>
      <c r="K616" s="18" t="n">
        <f aca="false">IF($D$616=1,MIN(Assumptions!$B$61,MAX(Assumptions!$B$4,Assumptions!$B$27-($I$616+$J$616))),Assumptions!$B$4)</f>
        <v>100000000</v>
      </c>
      <c r="L616" s="18" t="n">
        <f aca="false">IF($E$616=1,MIN(Assumptions!$B$56,MAX(Assumptions!$B$4,Assumptions!$B$27-($I$616+$J$616+$K$616))),Assumptions!$B$4)</f>
        <v>60000000</v>
      </c>
      <c r="M616" s="18" t="n">
        <f aca="false">IF($F$616=1,MIN(Assumptions!$B$51,MAX(Assumptions!$B$4,Assumptions!$B$27-($I$616+$J$616+$K$616+$L$616))),Assumptions!$B$4)</f>
        <v>0</v>
      </c>
      <c r="N616" s="18" t="n">
        <f aca="false">IF($G$616=1,MIN(Assumptions!$B$46,MAX(Assumptions!$B$4,Assumptions!$B$27-($I$616+$J$616+$K$616+$L$616+$M$616))),Assumptions!$B$4)</f>
        <v>0</v>
      </c>
      <c r="O616" s="18" t="n">
        <f aca="false">IF($H$616=1,MIN(Assumptions!$B$41,MAX(Assumptions!$B$4,Assumptions!$B$27-($I$616+$J$616+$K$616+$L$616+$M$616+$N$616))),Assumptions!$B$4)</f>
        <v>5000000</v>
      </c>
      <c r="P616" s="18" t="n">
        <f aca="false">$I$616+$J$616+$K$616+$L$616+$M$616+$N$616+$O$616</f>
        <v>195000000</v>
      </c>
      <c r="Q616" s="18" t="n">
        <f aca="false">MAX(Assumptions!$B$4,Assumptions!$B$27-$P$616)</f>
        <v>3805000000</v>
      </c>
      <c r="R616" s="18" t="n">
        <f aca="false">$J$120+$O$120+Assumptions!$B$20+IF($B$616=0,$D$120,Assumptions!$B$4)+IF($C$616=0,$AI$120,Assumptions!$B$4)+IF($D$616=0,$AF$120,Assumptions!$B$4)+IF($E$616=0,$AC$120,Assumptions!$B$4)+IF($F$616=0,$Z$120,Assumptions!$B$4)+IF($G$616=0,$W$120,Assumptions!$B$4)+IF($H$616=0,$T$120,Assumptions!$B$4)</f>
        <v>23413833.1063222</v>
      </c>
      <c r="S616" s="18" t="n">
        <f aca="false">IF($R$616&gt;Assumptions!$B$4,$Q$616/$R$616&gt;Assumptions!$B$13,FALSE())</f>
        <v>1</v>
      </c>
      <c r="T616" s="18" t="n">
        <f aca="false">IF($S$616,($Q$616+Assumptions!$B$14*Assumptions!$B$13)/($R$616+Assumptions!$B$14),IF($R$616&gt;Assumptions!$B$4,$Q$616/$R$616,Assumptions!$B$4))</f>
        <v>146.929247571293</v>
      </c>
      <c r="U616" s="18" t="n">
        <f aca="false">IF($B$616=1,$I$616,$D$120*$T$616)</f>
        <v>30000000</v>
      </c>
      <c r="V616" s="18" t="n">
        <f aca="false">IF($C$616=1,$J$616,$AI$120*$T$616)</f>
        <v>901164133.462423</v>
      </c>
      <c r="W616" s="18" t="n">
        <f aca="false">IF($D$616=1,$K$616,$AF$120*$T$616)</f>
        <v>100000000</v>
      </c>
      <c r="X616" s="18" t="n">
        <f aca="false">IF($E$616=1,$L$616,$AC$120*$T$616)</f>
        <v>60000000</v>
      </c>
      <c r="Y616" s="18" t="n">
        <f aca="false">IF($F$616=1,$M$616,$Z$120*$T$616)</f>
        <v>440787742.71388</v>
      </c>
      <c r="Z616" s="18" t="n">
        <f aca="false">IF($G$616=1,$N$616,$W$120*$T$616)</f>
        <v>734646237.856467</v>
      </c>
      <c r="AA616" s="18" t="n">
        <f aca="false">IF($H$616=1,$O$616,$T$120*$T$616)</f>
        <v>5000000</v>
      </c>
      <c r="AB616" s="18" t="n">
        <f aca="false">($J$120+$O$120)*$T$616</f>
        <v>41215538.8973555</v>
      </c>
      <c r="AC616" s="18" t="n">
        <f aca="false">Assumptions!$B$20*$T$616</f>
        <v>1322363228.14164</v>
      </c>
      <c r="AD616" s="18" t="n">
        <f aca="false">IF($S$616,Assumptions!$B$14*($T$616-Assumptions!$B$13),Assumptions!$B$4)</f>
        <v>364823118.928234</v>
      </c>
      <c r="AE616" s="18" t="n">
        <f aca="false">$U$616+$V$616+$W$616+$X$616+$Y$616+$Z$616+$AA$616+$AB$616+$AC$616+$AD$616</f>
        <v>4000000000</v>
      </c>
      <c r="AF616" s="18" t="n">
        <f aca="false">IF(AND(IF($B$616=1,$U$616&gt;=INDEX($U$527:$U$654,1+$A$616-Assumptions!$B$77),$U$616&gt;INDEX($U$527:$U$654,1+$A$616+Assumptions!$B$77)),IF($C$616=1,$V$616&gt;=INDEX($V$527:$V$654,1+$A$616-Assumptions!$B$78),$V$616&gt;INDEX($V$527:$V$654,1+$A$616+Assumptions!$B$78)),IF($D$616=1,$W$616&gt;=INDEX($W$527:$W$654,1+$A$616-Assumptions!$B$79),$W$616&gt;INDEX($W$527:$W$654,1+$A$616+Assumptions!$B$79)),IF($E$616=1,$X$616&gt;=INDEX($X$527:$X$654,1+$A$616-Assumptions!$B$80),$X$616&gt;INDEX($X$527:$X$654,1+$A$616+Assumptions!$B$80)),IF($F$616=1,$Y$616&gt;=INDEX($Y$527:$Y$654,1+$A$616-Assumptions!$B$81),$Y$616&gt;INDEX($Y$527:$Y$654,1+$A$616+Assumptions!$B$81)),IF($G$616=1,$Z$616&gt;=INDEX($Z$527:$Z$654,1+$A$616-Assumptions!$B$82),$Z$616&gt;INDEX($Z$527:$Z$654,1+$A$616+Assumptions!$B$82)),IF($H$616=1,$AA$616&gt;=INDEX($AA$527:$AA$654,1+$A$616-Assumptions!$B$83),$AA$616&gt;INDEX($AA$527:$AA$654,1+$A$616+Assumptions!$B$83))),1,0)</f>
        <v>0</v>
      </c>
      <c r="AG616" s="16"/>
      <c r="AH616" s="16"/>
      <c r="AI616" s="16"/>
    </row>
    <row r="617" customFormat="false" ht="23.85" hidden="true" customHeight="false" outlineLevel="0" collapsed="false">
      <c r="A617" s="6" t="n">
        <f aca="false">ROW()-ROW($A$527)+Assumptions!$B$4</f>
        <v>90</v>
      </c>
      <c r="B617" s="18" t="n">
        <f aca="false">MOD(QUOTIENT($A$617,Assumptions!$B$77),2)</f>
        <v>1</v>
      </c>
      <c r="C617" s="18" t="n">
        <f aca="false">MOD(QUOTIENT($A$617,Assumptions!$B$78),2)</f>
        <v>0</v>
      </c>
      <c r="D617" s="18" t="n">
        <f aca="false">MOD(QUOTIENT($A$617,Assumptions!$B$79),2)</f>
        <v>1</v>
      </c>
      <c r="E617" s="18" t="n">
        <f aca="false">MOD(QUOTIENT($A$617,Assumptions!$B$80),2)</f>
        <v>1</v>
      </c>
      <c r="F617" s="18" t="n">
        <f aca="false">MOD(QUOTIENT($A$617,Assumptions!$B$81),2)</f>
        <v>0</v>
      </c>
      <c r="G617" s="18" t="n">
        <f aca="false">MOD(QUOTIENT($A$617,Assumptions!$B$82),2)</f>
        <v>1</v>
      </c>
      <c r="H617" s="18" t="n">
        <f aca="false">MOD(QUOTIENT($A$617,Assumptions!$B$83),2)</f>
        <v>0</v>
      </c>
      <c r="I617" s="18" t="n">
        <f aca="false">IF($B$617=1,MIN(Assumptions!$B$67,MAX(Assumptions!$B$4,Assumptions!$B$27-(Assumptions!$B$4))),Assumptions!$B$4)</f>
        <v>30000000</v>
      </c>
      <c r="J617" s="18" t="n">
        <f aca="false">IF($C$617=1,MIN(Assumptions!$B$66,MAX(Assumptions!$B$4,Assumptions!$B$27-($I$617))),Assumptions!$B$4)</f>
        <v>0</v>
      </c>
      <c r="K617" s="18" t="n">
        <f aca="false">IF($D$617=1,MIN(Assumptions!$B$61,MAX(Assumptions!$B$4,Assumptions!$B$27-($I$617+$J$617))),Assumptions!$B$4)</f>
        <v>100000000</v>
      </c>
      <c r="L617" s="18" t="n">
        <f aca="false">IF($E$617=1,MIN(Assumptions!$B$56,MAX(Assumptions!$B$4,Assumptions!$B$27-($I$617+$J$617+$K$617))),Assumptions!$B$4)</f>
        <v>60000000</v>
      </c>
      <c r="M617" s="18" t="n">
        <f aca="false">IF($F$617=1,MIN(Assumptions!$B$51,MAX(Assumptions!$B$4,Assumptions!$B$27-($I$617+$J$617+$K$617+$L$617))),Assumptions!$B$4)</f>
        <v>0</v>
      </c>
      <c r="N617" s="18" t="n">
        <f aca="false">IF($G$617=1,MIN(Assumptions!$B$46,MAX(Assumptions!$B$4,Assumptions!$B$27-($I$617+$J$617+$K$617+$L$617+$M$617))),Assumptions!$B$4)</f>
        <v>15000000</v>
      </c>
      <c r="O617" s="18" t="n">
        <f aca="false">IF($H$617=1,MIN(Assumptions!$B$41,MAX(Assumptions!$B$4,Assumptions!$B$27-($I$617+$J$617+$K$617+$L$617+$M$617+$N$617))),Assumptions!$B$4)</f>
        <v>0</v>
      </c>
      <c r="P617" s="18" t="n">
        <f aca="false">$I$617+$J$617+$K$617+$L$617+$M$617+$N$617+$O$617</f>
        <v>205000000</v>
      </c>
      <c r="Q617" s="18" t="n">
        <f aca="false">MAX(Assumptions!$B$4,Assumptions!$B$27-$P$617)</f>
        <v>3795000000</v>
      </c>
      <c r="R617" s="18" t="n">
        <f aca="false">$J$120+$O$120+Assumptions!$B$20+IF($B$617=0,$D$120,Assumptions!$B$4)+IF($C$617=0,$AI$120,Assumptions!$B$4)+IF($D$617=0,$AF$120,Assumptions!$B$4)+IF($E$617=0,$AC$120,Assumptions!$B$4)+IF($F$617=0,$Z$120,Assumptions!$B$4)+IF($G$617=0,$W$120,Assumptions!$B$4)+IF($H$617=0,$T$120,Assumptions!$B$4)</f>
        <v>23413833.1063222</v>
      </c>
      <c r="S617" s="18" t="n">
        <f aca="false">IF($R$617&gt;Assumptions!$B$4,$Q$617/$R$617&gt;Assumptions!$B$13,FALSE())</f>
        <v>1</v>
      </c>
      <c r="T617" s="18" t="n">
        <f aca="false">IF($S$617,($Q$617+Assumptions!$B$14*Assumptions!$B$13)/($R$617+Assumptions!$B$14),IF($R$617&gt;Assumptions!$B$4,$Q$617/$R$617,Assumptions!$B$4))</f>
        <v>146.543353290082</v>
      </c>
      <c r="U617" s="18" t="n">
        <f aca="false">IF($B$617=1,$I$617,$D$120*$T$617)</f>
        <v>30000000</v>
      </c>
      <c r="V617" s="18" t="n">
        <f aca="false">IF($C$617=1,$J$617,$AI$120*$T$617)</f>
        <v>898797320.242561</v>
      </c>
      <c r="W617" s="18" t="n">
        <f aca="false">IF($D$617=1,$K$617,$AF$120*$T$617)</f>
        <v>100000000</v>
      </c>
      <c r="X617" s="18" t="n">
        <f aca="false">IF($E$617=1,$L$617,$AC$120*$T$617)</f>
        <v>60000000</v>
      </c>
      <c r="Y617" s="18" t="n">
        <f aca="false">IF($F$617=1,$M$617,$Z$120*$T$617)</f>
        <v>439630059.870246</v>
      </c>
      <c r="Z617" s="18" t="n">
        <f aca="false">IF($G$617=1,$N$617,$W$120*$T$617)</f>
        <v>15000000</v>
      </c>
      <c r="AA617" s="18" t="n">
        <f aca="false">IF($H$617=1,$O$617,$T$120*$T$617)</f>
        <v>732716766.45041</v>
      </c>
      <c r="AB617" s="18" t="n">
        <f aca="false">($J$120+$O$120)*$T$617</f>
        <v>41107290.6008424</v>
      </c>
      <c r="AC617" s="18" t="n">
        <f aca="false">Assumptions!$B$20*$T$617</f>
        <v>1318890179.61074</v>
      </c>
      <c r="AD617" s="18" t="n">
        <f aca="false">IF($S$617,Assumptions!$B$14*($T$617-Assumptions!$B$13),Assumptions!$B$4)</f>
        <v>363858383.225205</v>
      </c>
      <c r="AE617" s="18" t="n">
        <f aca="false">$U$617+$V$617+$W$617+$X$617+$Y$617+$Z$617+$AA$617+$AB$617+$AC$617+$AD$617</f>
        <v>4000000000</v>
      </c>
      <c r="AF617" s="18" t="n">
        <f aca="false">IF(AND(IF($B$617=1,$U$617&gt;=INDEX($U$527:$U$654,1+$A$617-Assumptions!$B$77),$U$617&gt;INDEX($U$527:$U$654,1+$A$617+Assumptions!$B$77)),IF($C$617=1,$V$617&gt;=INDEX($V$527:$V$654,1+$A$617-Assumptions!$B$78),$V$617&gt;INDEX($V$527:$V$654,1+$A$617+Assumptions!$B$78)),IF($D$617=1,$W$617&gt;=INDEX($W$527:$W$654,1+$A$617-Assumptions!$B$79),$W$617&gt;INDEX($W$527:$W$654,1+$A$617+Assumptions!$B$79)),IF($E$617=1,$X$617&gt;=INDEX($X$527:$X$654,1+$A$617-Assumptions!$B$80),$X$617&gt;INDEX($X$527:$X$654,1+$A$617+Assumptions!$B$80)),IF($F$617=1,$Y$617&gt;=INDEX($Y$527:$Y$654,1+$A$617-Assumptions!$B$81),$Y$617&gt;INDEX($Y$527:$Y$654,1+$A$617+Assumptions!$B$81)),IF($G$617=1,$Z$617&gt;=INDEX($Z$527:$Z$654,1+$A$617-Assumptions!$B$82),$Z$617&gt;INDEX($Z$527:$Z$654,1+$A$617+Assumptions!$B$82)),IF($H$617=1,$AA$617&gt;=INDEX($AA$527:$AA$654,1+$A$617-Assumptions!$B$83),$AA$617&gt;INDEX($AA$527:$AA$654,1+$A$617+Assumptions!$B$83))),1,0)</f>
        <v>0</v>
      </c>
      <c r="AG617" s="16"/>
      <c r="AH617" s="16"/>
      <c r="AI617" s="16"/>
    </row>
    <row r="618" customFormat="false" ht="23.85" hidden="true" customHeight="false" outlineLevel="0" collapsed="false">
      <c r="A618" s="6" t="n">
        <f aca="false">ROW()-ROW($A$527)+Assumptions!$B$4</f>
        <v>91</v>
      </c>
      <c r="B618" s="18" t="n">
        <f aca="false">MOD(QUOTIENT($A$618,Assumptions!$B$77),2)</f>
        <v>1</v>
      </c>
      <c r="C618" s="18" t="n">
        <f aca="false">MOD(QUOTIENT($A$618,Assumptions!$B$78),2)</f>
        <v>0</v>
      </c>
      <c r="D618" s="18" t="n">
        <f aca="false">MOD(QUOTIENT($A$618,Assumptions!$B$79),2)</f>
        <v>1</v>
      </c>
      <c r="E618" s="18" t="n">
        <f aca="false">MOD(QUOTIENT($A$618,Assumptions!$B$80),2)</f>
        <v>1</v>
      </c>
      <c r="F618" s="18" t="n">
        <f aca="false">MOD(QUOTIENT($A$618,Assumptions!$B$81),2)</f>
        <v>0</v>
      </c>
      <c r="G618" s="18" t="n">
        <f aca="false">MOD(QUOTIENT($A$618,Assumptions!$B$82),2)</f>
        <v>1</v>
      </c>
      <c r="H618" s="18" t="n">
        <f aca="false">MOD(QUOTIENT($A$618,Assumptions!$B$83),2)</f>
        <v>1</v>
      </c>
      <c r="I618" s="18" t="n">
        <f aca="false">IF($B$618=1,MIN(Assumptions!$B$67,MAX(Assumptions!$B$4,Assumptions!$B$27-(Assumptions!$B$4))),Assumptions!$B$4)</f>
        <v>30000000</v>
      </c>
      <c r="J618" s="18" t="n">
        <f aca="false">IF($C$618=1,MIN(Assumptions!$B$66,MAX(Assumptions!$B$4,Assumptions!$B$27-($I$618))),Assumptions!$B$4)</f>
        <v>0</v>
      </c>
      <c r="K618" s="18" t="n">
        <f aca="false">IF($D$618=1,MIN(Assumptions!$B$61,MAX(Assumptions!$B$4,Assumptions!$B$27-($I$618+$J$618))),Assumptions!$B$4)</f>
        <v>100000000</v>
      </c>
      <c r="L618" s="18" t="n">
        <f aca="false">IF($E$618=1,MIN(Assumptions!$B$56,MAX(Assumptions!$B$4,Assumptions!$B$27-($I$618+$J$618+$K$618))),Assumptions!$B$4)</f>
        <v>60000000</v>
      </c>
      <c r="M618" s="18" t="n">
        <f aca="false">IF($F$618=1,MIN(Assumptions!$B$51,MAX(Assumptions!$B$4,Assumptions!$B$27-($I$618+$J$618+$K$618+$L$618))),Assumptions!$B$4)</f>
        <v>0</v>
      </c>
      <c r="N618" s="18" t="n">
        <f aca="false">IF($G$618=1,MIN(Assumptions!$B$46,MAX(Assumptions!$B$4,Assumptions!$B$27-($I$618+$J$618+$K$618+$L$618+$M$618))),Assumptions!$B$4)</f>
        <v>15000000</v>
      </c>
      <c r="O618" s="18" t="n">
        <f aca="false">IF($H$618=1,MIN(Assumptions!$B$41,MAX(Assumptions!$B$4,Assumptions!$B$27-($I$618+$J$618+$K$618+$L$618+$M$618+$N$618))),Assumptions!$B$4)</f>
        <v>5000000</v>
      </c>
      <c r="P618" s="18" t="n">
        <f aca="false">$I$618+$J$618+$K$618+$L$618+$M$618+$N$618+$O$618</f>
        <v>210000000</v>
      </c>
      <c r="Q618" s="18" t="n">
        <f aca="false">MAX(Assumptions!$B$4,Assumptions!$B$27-$P$618)</f>
        <v>3790000000</v>
      </c>
      <c r="R618" s="18" t="n">
        <f aca="false">$J$120+$O$120+Assumptions!$B$20+IF($B$618=0,$D$120,Assumptions!$B$4)+IF($C$618=0,$AI$120,Assumptions!$B$4)+IF($D$618=0,$AF$120,Assumptions!$B$4)+IF($E$618=0,$AC$120,Assumptions!$B$4)+IF($F$618=0,$Z$120,Assumptions!$B$4)+IF($G$618=0,$W$120,Assumptions!$B$4)+IF($H$618=0,$T$120,Assumptions!$B$4)</f>
        <v>18413833.1063222</v>
      </c>
      <c r="S618" s="18" t="n">
        <f aca="false">IF($R$618&gt;Assumptions!$B$4,$Q$618/$R$618&gt;Assumptions!$B$13,FALSE())</f>
        <v>1</v>
      </c>
      <c r="T618" s="18" t="n">
        <f aca="false">IF($S$618,($Q$618+Assumptions!$B$14*Assumptions!$B$13)/($R$618+Assumptions!$B$14),IF($R$618&gt;Assumptions!$B$4,$Q$618/$R$618,Assumptions!$B$4))</f>
        <v>181.339306894131</v>
      </c>
      <c r="U618" s="18" t="n">
        <f aca="false">IF($B$618=1,$I$618,$D$120*$T$618)</f>
        <v>30000000</v>
      </c>
      <c r="V618" s="18" t="n">
        <f aca="false">IF($C$618=1,$J$618,$AI$120*$T$618)</f>
        <v>1112212048.05144</v>
      </c>
      <c r="W618" s="18" t="n">
        <f aca="false">IF($D$618=1,$K$618,$AF$120*$T$618)</f>
        <v>100000000</v>
      </c>
      <c r="X618" s="18" t="n">
        <f aca="false">IF($E$618=1,$L$618,$AC$120*$T$618)</f>
        <v>60000000</v>
      </c>
      <c r="Y618" s="18" t="n">
        <f aca="false">IF($F$618=1,$M$618,$Z$120*$T$618)</f>
        <v>544017920.682392</v>
      </c>
      <c r="Z618" s="18" t="n">
        <f aca="false">IF($G$618=1,$N$618,$W$120*$T$618)</f>
        <v>15000000</v>
      </c>
      <c r="AA618" s="18" t="n">
        <f aca="false">IF($H$618=1,$O$618,$T$120*$T$618)</f>
        <v>5000000</v>
      </c>
      <c r="AB618" s="18" t="n">
        <f aca="false">($J$120+$O$120)*$T$618</f>
        <v>50868001.9836621</v>
      </c>
      <c r="AC618" s="18" t="n">
        <f aca="false">Assumptions!$B$20*$T$618</f>
        <v>1632053762.04718</v>
      </c>
      <c r="AD618" s="18" t="n">
        <f aca="false">IF($S$618,Assumptions!$B$14*($T$618-Assumptions!$B$13),Assumptions!$B$4)</f>
        <v>450848267.235327</v>
      </c>
      <c r="AE618" s="18" t="n">
        <f aca="false">$U$618+$V$618+$W$618+$X$618+$Y$618+$Z$618+$AA$618+$AB$618+$AC$618+$AD$618</f>
        <v>4000000000</v>
      </c>
      <c r="AF618" s="18" t="n">
        <f aca="false">IF(AND(IF($B$618=1,$U$618&gt;=INDEX($U$527:$U$654,1+$A$618-Assumptions!$B$77),$U$618&gt;INDEX($U$527:$U$654,1+$A$618+Assumptions!$B$77)),IF($C$618=1,$V$618&gt;=INDEX($V$527:$V$654,1+$A$618-Assumptions!$B$78),$V$618&gt;INDEX($V$527:$V$654,1+$A$618+Assumptions!$B$78)),IF($D$618=1,$W$618&gt;=INDEX($W$527:$W$654,1+$A$618-Assumptions!$B$79),$W$618&gt;INDEX($W$527:$W$654,1+$A$618+Assumptions!$B$79)),IF($E$618=1,$X$618&gt;=INDEX($X$527:$X$654,1+$A$618-Assumptions!$B$80),$X$618&gt;INDEX($X$527:$X$654,1+$A$618+Assumptions!$B$80)),IF($F$618=1,$Y$618&gt;=INDEX($Y$527:$Y$654,1+$A$618-Assumptions!$B$81),$Y$618&gt;INDEX($Y$527:$Y$654,1+$A$618+Assumptions!$B$81)),IF($G$618=1,$Z$618&gt;=INDEX($Z$527:$Z$654,1+$A$618-Assumptions!$B$82),$Z$618&gt;INDEX($Z$527:$Z$654,1+$A$618+Assumptions!$B$82)),IF($H$618=1,$AA$618&gt;=INDEX($AA$527:$AA$654,1+$A$618-Assumptions!$B$83),$AA$618&gt;INDEX($AA$527:$AA$654,1+$A$618+Assumptions!$B$83))),1,0)</f>
        <v>0</v>
      </c>
      <c r="AG618" s="16"/>
      <c r="AH618" s="16"/>
      <c r="AI618" s="16"/>
    </row>
    <row r="619" customFormat="false" ht="23.85" hidden="true" customHeight="false" outlineLevel="0" collapsed="false">
      <c r="A619" s="6" t="n">
        <f aca="false">ROW()-ROW($A$527)+Assumptions!$B$4</f>
        <v>92</v>
      </c>
      <c r="B619" s="18" t="n">
        <f aca="false">MOD(QUOTIENT($A$619,Assumptions!$B$77),2)</f>
        <v>1</v>
      </c>
      <c r="C619" s="18" t="n">
        <f aca="false">MOD(QUOTIENT($A$619,Assumptions!$B$78),2)</f>
        <v>0</v>
      </c>
      <c r="D619" s="18" t="n">
        <f aca="false">MOD(QUOTIENT($A$619,Assumptions!$B$79),2)</f>
        <v>1</v>
      </c>
      <c r="E619" s="18" t="n">
        <f aca="false">MOD(QUOTIENT($A$619,Assumptions!$B$80),2)</f>
        <v>1</v>
      </c>
      <c r="F619" s="18" t="n">
        <f aca="false">MOD(QUOTIENT($A$619,Assumptions!$B$81),2)</f>
        <v>1</v>
      </c>
      <c r="G619" s="18" t="n">
        <f aca="false">MOD(QUOTIENT($A$619,Assumptions!$B$82),2)</f>
        <v>0</v>
      </c>
      <c r="H619" s="18" t="n">
        <f aca="false">MOD(QUOTIENT($A$619,Assumptions!$B$83),2)</f>
        <v>0</v>
      </c>
      <c r="I619" s="18" t="n">
        <f aca="false">IF($B$619=1,MIN(Assumptions!$B$67,MAX(Assumptions!$B$4,Assumptions!$B$27-(Assumptions!$B$4))),Assumptions!$B$4)</f>
        <v>30000000</v>
      </c>
      <c r="J619" s="18" t="n">
        <f aca="false">IF($C$619=1,MIN(Assumptions!$B$66,MAX(Assumptions!$B$4,Assumptions!$B$27-($I$619))),Assumptions!$B$4)</f>
        <v>0</v>
      </c>
      <c r="K619" s="18" t="n">
        <f aca="false">IF($D$619=1,MIN(Assumptions!$B$61,MAX(Assumptions!$B$4,Assumptions!$B$27-($I$619+$J$619))),Assumptions!$B$4)</f>
        <v>100000000</v>
      </c>
      <c r="L619" s="18" t="n">
        <f aca="false">IF($E$619=1,MIN(Assumptions!$B$56,MAX(Assumptions!$B$4,Assumptions!$B$27-($I$619+$J$619+$K$619))),Assumptions!$B$4)</f>
        <v>60000000</v>
      </c>
      <c r="M619" s="18" t="n">
        <f aca="false">IF($F$619=1,MIN(Assumptions!$B$51,MAX(Assumptions!$B$4,Assumptions!$B$27-($I$619+$J$619+$K$619+$L$619))),Assumptions!$B$4)</f>
        <v>30000000</v>
      </c>
      <c r="N619" s="18" t="n">
        <f aca="false">IF($G$619=1,MIN(Assumptions!$B$46,MAX(Assumptions!$B$4,Assumptions!$B$27-($I$619+$J$619+$K$619+$L$619+$M$619))),Assumptions!$B$4)</f>
        <v>0</v>
      </c>
      <c r="O619" s="18" t="n">
        <f aca="false">IF($H$619=1,MIN(Assumptions!$B$41,MAX(Assumptions!$B$4,Assumptions!$B$27-($I$619+$J$619+$K$619+$L$619+$M$619+$N$619))),Assumptions!$B$4)</f>
        <v>0</v>
      </c>
      <c r="P619" s="18" t="n">
        <f aca="false">$I$619+$J$619+$K$619+$L$619+$M$619+$N$619+$O$619</f>
        <v>220000000</v>
      </c>
      <c r="Q619" s="18" t="n">
        <f aca="false">MAX(Assumptions!$B$4,Assumptions!$B$27-$P$619)</f>
        <v>3780000000</v>
      </c>
      <c r="R619" s="18" t="n">
        <f aca="false">$J$120+$O$120+Assumptions!$B$20+IF($B$619=0,$D$120,Assumptions!$B$4)+IF($C$619=0,$AI$120,Assumptions!$B$4)+IF($D$619=0,$AF$120,Assumptions!$B$4)+IF($E$619=0,$AC$120,Assumptions!$B$4)+IF($F$619=0,$Z$120,Assumptions!$B$4)+IF($G$619=0,$W$120,Assumptions!$B$4)+IF($H$619=0,$T$120,Assumptions!$B$4)</f>
        <v>25413833.1063222</v>
      </c>
      <c r="S619" s="18" t="n">
        <f aca="false">IF($R$619&gt;Assumptions!$B$4,$Q$619/$R$619&gt;Assumptions!$B$13,FALSE())</f>
        <v>1</v>
      </c>
      <c r="T619" s="18" t="n">
        <f aca="false">IF($S$619,($Q$619+Assumptions!$B$14*Assumptions!$B$13)/($R$619+Assumptions!$B$14),IF($R$619&gt;Assumptions!$B$4,$Q$619/$R$619,Assumptions!$B$4))</f>
        <v>135.50629129266</v>
      </c>
      <c r="U619" s="18" t="n">
        <f aca="false">IF($B$619=1,$I$619,$D$120*$T$619)</f>
        <v>30000000</v>
      </c>
      <c r="V619" s="18" t="n">
        <f aca="false">IF($C$619=1,$J$619,$AI$120*$T$619)</f>
        <v>831103484.091583</v>
      </c>
      <c r="W619" s="18" t="n">
        <f aca="false">IF($D$619=1,$K$619,$AF$120*$T$619)</f>
        <v>100000000</v>
      </c>
      <c r="X619" s="18" t="n">
        <f aca="false">IF($E$619=1,$L$619,$AC$120*$T$619)</f>
        <v>60000000</v>
      </c>
      <c r="Y619" s="18" t="n">
        <f aca="false">IF($F$619=1,$M$619,$Z$120*$T$619)</f>
        <v>30000000</v>
      </c>
      <c r="Z619" s="18" t="n">
        <f aca="false">IF($G$619=1,$N$619,$W$120*$T$619)</f>
        <v>677531456.463301</v>
      </c>
      <c r="AA619" s="18" t="n">
        <f aca="false">IF($H$619=1,$O$619,$T$120*$T$619)</f>
        <v>677531456.463301</v>
      </c>
      <c r="AB619" s="18" t="n">
        <f aca="false">($J$120+$O$120)*$T$619</f>
        <v>38011253.1162257</v>
      </c>
      <c r="AC619" s="18" t="n">
        <f aca="false">Assumptions!$B$20*$T$619</f>
        <v>1219556621.63394</v>
      </c>
      <c r="AD619" s="18" t="n">
        <f aca="false">IF($S$619,Assumptions!$B$14*($T$619-Assumptions!$B$13),Assumptions!$B$4)</f>
        <v>336265728.23165</v>
      </c>
      <c r="AE619" s="18" t="n">
        <f aca="false">$U$619+$V$619+$W$619+$X$619+$Y$619+$Z$619+$AA$619+$AB$619+$AC$619+$AD$619</f>
        <v>4000000000</v>
      </c>
      <c r="AF619" s="18" t="n">
        <f aca="false">IF(AND(IF($B$619=1,$U$619&gt;=INDEX($U$527:$U$654,1+$A$619-Assumptions!$B$77),$U$619&gt;INDEX($U$527:$U$654,1+$A$619+Assumptions!$B$77)),IF($C$619=1,$V$619&gt;=INDEX($V$527:$V$654,1+$A$619-Assumptions!$B$78),$V$619&gt;INDEX($V$527:$V$654,1+$A$619+Assumptions!$B$78)),IF($D$619=1,$W$619&gt;=INDEX($W$527:$W$654,1+$A$619-Assumptions!$B$79),$W$619&gt;INDEX($W$527:$W$654,1+$A$619+Assumptions!$B$79)),IF($E$619=1,$X$619&gt;=INDEX($X$527:$X$654,1+$A$619-Assumptions!$B$80),$X$619&gt;INDEX($X$527:$X$654,1+$A$619+Assumptions!$B$80)),IF($F$619=1,$Y$619&gt;=INDEX($Y$527:$Y$654,1+$A$619-Assumptions!$B$81),$Y$619&gt;INDEX($Y$527:$Y$654,1+$A$619+Assumptions!$B$81)),IF($G$619=1,$Z$619&gt;=INDEX($Z$527:$Z$654,1+$A$619-Assumptions!$B$82),$Z$619&gt;INDEX($Z$527:$Z$654,1+$A$619+Assumptions!$B$82)),IF($H$619=1,$AA$619&gt;=INDEX($AA$527:$AA$654,1+$A$619-Assumptions!$B$83),$AA$619&gt;INDEX($AA$527:$AA$654,1+$A$619+Assumptions!$B$83))),1,0)</f>
        <v>0</v>
      </c>
      <c r="AG619" s="16"/>
      <c r="AH619" s="16"/>
      <c r="AI619" s="16"/>
    </row>
    <row r="620" customFormat="false" ht="23.85" hidden="true" customHeight="false" outlineLevel="0" collapsed="false">
      <c r="A620" s="6" t="n">
        <f aca="false">ROW()-ROW($A$527)+Assumptions!$B$4</f>
        <v>93</v>
      </c>
      <c r="B620" s="18" t="n">
        <f aca="false">MOD(QUOTIENT($A$620,Assumptions!$B$77),2)</f>
        <v>1</v>
      </c>
      <c r="C620" s="18" t="n">
        <f aca="false">MOD(QUOTIENT($A$620,Assumptions!$B$78),2)</f>
        <v>0</v>
      </c>
      <c r="D620" s="18" t="n">
        <f aca="false">MOD(QUOTIENT($A$620,Assumptions!$B$79),2)</f>
        <v>1</v>
      </c>
      <c r="E620" s="18" t="n">
        <f aca="false">MOD(QUOTIENT($A$620,Assumptions!$B$80),2)</f>
        <v>1</v>
      </c>
      <c r="F620" s="18" t="n">
        <f aca="false">MOD(QUOTIENT($A$620,Assumptions!$B$81),2)</f>
        <v>1</v>
      </c>
      <c r="G620" s="18" t="n">
        <f aca="false">MOD(QUOTIENT($A$620,Assumptions!$B$82),2)</f>
        <v>0</v>
      </c>
      <c r="H620" s="18" t="n">
        <f aca="false">MOD(QUOTIENT($A$620,Assumptions!$B$83),2)</f>
        <v>1</v>
      </c>
      <c r="I620" s="18" t="n">
        <f aca="false">IF($B$620=1,MIN(Assumptions!$B$67,MAX(Assumptions!$B$4,Assumptions!$B$27-(Assumptions!$B$4))),Assumptions!$B$4)</f>
        <v>30000000</v>
      </c>
      <c r="J620" s="18" t="n">
        <f aca="false">IF($C$620=1,MIN(Assumptions!$B$66,MAX(Assumptions!$B$4,Assumptions!$B$27-($I$620))),Assumptions!$B$4)</f>
        <v>0</v>
      </c>
      <c r="K620" s="18" t="n">
        <f aca="false">IF($D$620=1,MIN(Assumptions!$B$61,MAX(Assumptions!$B$4,Assumptions!$B$27-($I$620+$J$620))),Assumptions!$B$4)</f>
        <v>100000000</v>
      </c>
      <c r="L620" s="18" t="n">
        <f aca="false">IF($E$620=1,MIN(Assumptions!$B$56,MAX(Assumptions!$B$4,Assumptions!$B$27-($I$620+$J$620+$K$620))),Assumptions!$B$4)</f>
        <v>60000000</v>
      </c>
      <c r="M620" s="18" t="n">
        <f aca="false">IF($F$620=1,MIN(Assumptions!$B$51,MAX(Assumptions!$B$4,Assumptions!$B$27-($I$620+$J$620+$K$620+$L$620))),Assumptions!$B$4)</f>
        <v>30000000</v>
      </c>
      <c r="N620" s="18" t="n">
        <f aca="false">IF($G$620=1,MIN(Assumptions!$B$46,MAX(Assumptions!$B$4,Assumptions!$B$27-($I$620+$J$620+$K$620+$L$620+$M$620))),Assumptions!$B$4)</f>
        <v>0</v>
      </c>
      <c r="O620" s="18" t="n">
        <f aca="false">IF($H$620=1,MIN(Assumptions!$B$41,MAX(Assumptions!$B$4,Assumptions!$B$27-($I$620+$J$620+$K$620+$L$620+$M$620+$N$620))),Assumptions!$B$4)</f>
        <v>5000000</v>
      </c>
      <c r="P620" s="18" t="n">
        <f aca="false">$I$620+$J$620+$K$620+$L$620+$M$620+$N$620+$O$620</f>
        <v>225000000</v>
      </c>
      <c r="Q620" s="18" t="n">
        <f aca="false">MAX(Assumptions!$B$4,Assumptions!$B$27-$P$620)</f>
        <v>3775000000</v>
      </c>
      <c r="R620" s="18" t="n">
        <f aca="false">$J$120+$O$120+Assumptions!$B$20+IF($B$620=0,$D$120,Assumptions!$B$4)+IF($C$620=0,$AI$120,Assumptions!$B$4)+IF($D$620=0,$AF$120,Assumptions!$B$4)+IF($E$620=0,$AC$120,Assumptions!$B$4)+IF($F$620=0,$Z$120,Assumptions!$B$4)+IF($G$620=0,$W$120,Assumptions!$B$4)+IF($H$620=0,$T$120,Assumptions!$B$4)</f>
        <v>20413833.1063222</v>
      </c>
      <c r="S620" s="18" t="n">
        <f aca="false">IF($R$620&gt;Assumptions!$B$4,$Q$620/$R$620&gt;Assumptions!$B$13,FALSE())</f>
        <v>1</v>
      </c>
      <c r="T620" s="18" t="n">
        <f aca="false">IF($S$620,($Q$620+Assumptions!$B$14*Assumptions!$B$13)/($R$620+Assumptions!$B$14),IF($R$620&gt;Assumptions!$B$4,$Q$620/$R$620,Assumptions!$B$4))</f>
        <v>164.856747558214</v>
      </c>
      <c r="U620" s="18" t="n">
        <f aca="false">IF($B$620=1,$I$620,$D$120*$T$620)</f>
        <v>30000000</v>
      </c>
      <c r="V620" s="18" t="n">
        <f aca="false">IF($C$620=1,$J$620,$AI$120*$T$620)</f>
        <v>1011119232.6541</v>
      </c>
      <c r="W620" s="18" t="n">
        <f aca="false">IF($D$620=1,$K$620,$AF$120*$T$620)</f>
        <v>100000000</v>
      </c>
      <c r="X620" s="18" t="n">
        <f aca="false">IF($E$620=1,$L$620,$AC$120*$T$620)</f>
        <v>60000000</v>
      </c>
      <c r="Y620" s="18" t="n">
        <f aca="false">IF($F$620=1,$M$620,$Z$120*$T$620)</f>
        <v>30000000</v>
      </c>
      <c r="Z620" s="18" t="n">
        <f aca="false">IF($G$620=1,$N$620,$W$120*$T$620)</f>
        <v>824283737.791068</v>
      </c>
      <c r="AA620" s="18" t="n">
        <f aca="false">IF($H$620=1,$O$620,$T$120*$T$620)</f>
        <v>5000000</v>
      </c>
      <c r="AB620" s="18" t="n">
        <f aca="false">($J$120+$O$120)*$T$620</f>
        <v>46244432.6353754</v>
      </c>
      <c r="AC620" s="18" t="n">
        <f aca="false">Assumptions!$B$20*$T$620</f>
        <v>1483710728.02392</v>
      </c>
      <c r="AD620" s="18" t="n">
        <f aca="false">IF($S$620,Assumptions!$B$14*($T$620-Assumptions!$B$13),Assumptions!$B$4)</f>
        <v>409641868.895534</v>
      </c>
      <c r="AE620" s="18" t="n">
        <f aca="false">$U$620+$V$620+$W$620+$X$620+$Y$620+$Z$620+$AA$620+$AB$620+$AC$620+$AD$620</f>
        <v>4000000000</v>
      </c>
      <c r="AF620" s="18" t="n">
        <f aca="false">IF(AND(IF($B$620=1,$U$620&gt;=INDEX($U$527:$U$654,1+$A$620-Assumptions!$B$77),$U$620&gt;INDEX($U$527:$U$654,1+$A$620+Assumptions!$B$77)),IF($C$620=1,$V$620&gt;=INDEX($V$527:$V$654,1+$A$620-Assumptions!$B$78),$V$620&gt;INDEX($V$527:$V$654,1+$A$620+Assumptions!$B$78)),IF($D$620=1,$W$620&gt;=INDEX($W$527:$W$654,1+$A$620-Assumptions!$B$79),$W$620&gt;INDEX($W$527:$W$654,1+$A$620+Assumptions!$B$79)),IF($E$620=1,$X$620&gt;=INDEX($X$527:$X$654,1+$A$620-Assumptions!$B$80),$X$620&gt;INDEX($X$527:$X$654,1+$A$620+Assumptions!$B$80)),IF($F$620=1,$Y$620&gt;=INDEX($Y$527:$Y$654,1+$A$620-Assumptions!$B$81),$Y$620&gt;INDEX($Y$527:$Y$654,1+$A$620+Assumptions!$B$81)),IF($G$620=1,$Z$620&gt;=INDEX($Z$527:$Z$654,1+$A$620-Assumptions!$B$82),$Z$620&gt;INDEX($Z$527:$Z$654,1+$A$620+Assumptions!$B$82)),IF($H$620=1,$AA$620&gt;=INDEX($AA$527:$AA$654,1+$A$620-Assumptions!$B$83),$AA$620&gt;INDEX($AA$527:$AA$654,1+$A$620+Assumptions!$B$83))),1,0)</f>
        <v>0</v>
      </c>
      <c r="AG620" s="16"/>
      <c r="AH620" s="16"/>
      <c r="AI620" s="16"/>
    </row>
    <row r="621" customFormat="false" ht="23.85" hidden="true" customHeight="false" outlineLevel="0" collapsed="false">
      <c r="A621" s="6" t="n">
        <f aca="false">ROW()-ROW($A$527)+Assumptions!$B$4</f>
        <v>94</v>
      </c>
      <c r="B621" s="18" t="n">
        <f aca="false">MOD(QUOTIENT($A$621,Assumptions!$B$77),2)</f>
        <v>1</v>
      </c>
      <c r="C621" s="18" t="n">
        <f aca="false">MOD(QUOTIENT($A$621,Assumptions!$B$78),2)</f>
        <v>0</v>
      </c>
      <c r="D621" s="18" t="n">
        <f aca="false">MOD(QUOTIENT($A$621,Assumptions!$B$79),2)</f>
        <v>1</v>
      </c>
      <c r="E621" s="18" t="n">
        <f aca="false">MOD(QUOTIENT($A$621,Assumptions!$B$80),2)</f>
        <v>1</v>
      </c>
      <c r="F621" s="18" t="n">
        <f aca="false">MOD(QUOTIENT($A$621,Assumptions!$B$81),2)</f>
        <v>1</v>
      </c>
      <c r="G621" s="18" t="n">
        <f aca="false">MOD(QUOTIENT($A$621,Assumptions!$B$82),2)</f>
        <v>1</v>
      </c>
      <c r="H621" s="18" t="n">
        <f aca="false">MOD(QUOTIENT($A$621,Assumptions!$B$83),2)</f>
        <v>0</v>
      </c>
      <c r="I621" s="18" t="n">
        <f aca="false">IF($B$621=1,MIN(Assumptions!$B$67,MAX(Assumptions!$B$4,Assumptions!$B$27-(Assumptions!$B$4))),Assumptions!$B$4)</f>
        <v>30000000</v>
      </c>
      <c r="J621" s="18" t="n">
        <f aca="false">IF($C$621=1,MIN(Assumptions!$B$66,MAX(Assumptions!$B$4,Assumptions!$B$27-($I$621))),Assumptions!$B$4)</f>
        <v>0</v>
      </c>
      <c r="K621" s="18" t="n">
        <f aca="false">IF($D$621=1,MIN(Assumptions!$B$61,MAX(Assumptions!$B$4,Assumptions!$B$27-($I$621+$J$621))),Assumptions!$B$4)</f>
        <v>100000000</v>
      </c>
      <c r="L621" s="18" t="n">
        <f aca="false">IF($E$621=1,MIN(Assumptions!$B$56,MAX(Assumptions!$B$4,Assumptions!$B$27-($I$621+$J$621+$K$621))),Assumptions!$B$4)</f>
        <v>60000000</v>
      </c>
      <c r="M621" s="18" t="n">
        <f aca="false">IF($F$621=1,MIN(Assumptions!$B$51,MAX(Assumptions!$B$4,Assumptions!$B$27-($I$621+$J$621+$K$621+$L$621))),Assumptions!$B$4)</f>
        <v>30000000</v>
      </c>
      <c r="N621" s="18" t="n">
        <f aca="false">IF($G$621=1,MIN(Assumptions!$B$46,MAX(Assumptions!$B$4,Assumptions!$B$27-($I$621+$J$621+$K$621+$L$621+$M$621))),Assumptions!$B$4)</f>
        <v>15000000</v>
      </c>
      <c r="O621" s="18" t="n">
        <f aca="false">IF($H$621=1,MIN(Assumptions!$B$41,MAX(Assumptions!$B$4,Assumptions!$B$27-($I$621+$J$621+$K$621+$L$621+$M$621+$N$621))),Assumptions!$B$4)</f>
        <v>0</v>
      </c>
      <c r="P621" s="18" t="n">
        <f aca="false">$I$621+$J$621+$K$621+$L$621+$M$621+$N$621+$O$621</f>
        <v>235000000</v>
      </c>
      <c r="Q621" s="18" t="n">
        <f aca="false">MAX(Assumptions!$B$4,Assumptions!$B$27-$P$621)</f>
        <v>3765000000</v>
      </c>
      <c r="R621" s="18" t="n">
        <f aca="false">$J$120+$O$120+Assumptions!$B$20+IF($B$621=0,$D$120,Assumptions!$B$4)+IF($C$621=0,$AI$120,Assumptions!$B$4)+IF($D$621=0,$AF$120,Assumptions!$B$4)+IF($E$621=0,$AC$120,Assumptions!$B$4)+IF($F$621=0,$Z$120,Assumptions!$B$4)+IF($G$621=0,$W$120,Assumptions!$B$4)+IF($H$621=0,$T$120,Assumptions!$B$4)</f>
        <v>20413833.1063222</v>
      </c>
      <c r="S621" s="18" t="n">
        <f aca="false">IF($R$621&gt;Assumptions!$B$4,$Q$621/$R$621&gt;Assumptions!$B$13,FALSE())</f>
        <v>1</v>
      </c>
      <c r="T621" s="18" t="n">
        <f aca="false">IF($S$621,($Q$621+Assumptions!$B$14*Assumptions!$B$13)/($R$621+Assumptions!$B$14),IF($R$621&gt;Assumptions!$B$4,$Q$621/$R$621,Assumptions!$B$4))</f>
        <v>164.420329960442</v>
      </c>
      <c r="U621" s="18" t="n">
        <f aca="false">IF($B$621=1,$I$621,$D$120*$T$621)</f>
        <v>30000000</v>
      </c>
      <c r="V621" s="18" t="n">
        <f aca="false">IF($C$621=1,$J$621,$AI$120*$T$621)</f>
        <v>1008442543.7523</v>
      </c>
      <c r="W621" s="18" t="n">
        <f aca="false">IF($D$621=1,$K$621,$AF$120*$T$621)</f>
        <v>100000000</v>
      </c>
      <c r="X621" s="18" t="n">
        <f aca="false">IF($E$621=1,$L$621,$AC$120*$T$621)</f>
        <v>60000000</v>
      </c>
      <c r="Y621" s="18" t="n">
        <f aca="false">IF($F$621=1,$M$621,$Z$120*$T$621)</f>
        <v>30000000</v>
      </c>
      <c r="Z621" s="18" t="n">
        <f aca="false">IF($G$621=1,$N$621,$W$120*$T$621)</f>
        <v>15000000</v>
      </c>
      <c r="AA621" s="18" t="n">
        <f aca="false">IF($H$621=1,$O$621,$T$120*$T$621)</f>
        <v>822101649.80221</v>
      </c>
      <c r="AB621" s="18" t="n">
        <f aca="false">($J$120+$O$120)*$T$621</f>
        <v>46122011.9004042</v>
      </c>
      <c r="AC621" s="18" t="n">
        <f aca="false">Assumptions!$B$20*$T$621</f>
        <v>1479782969.64398</v>
      </c>
      <c r="AD621" s="18" t="n">
        <f aca="false">IF($S$621,Assumptions!$B$14*($T$621-Assumptions!$B$13),Assumptions!$B$4)</f>
        <v>408550824.901105</v>
      </c>
      <c r="AE621" s="18" t="n">
        <f aca="false">$U$621+$V$621+$W$621+$X$621+$Y$621+$Z$621+$AA$621+$AB$621+$AC$621+$AD$621</f>
        <v>4000000000</v>
      </c>
      <c r="AF621" s="18" t="n">
        <f aca="false">IF(AND(IF($B$621=1,$U$621&gt;=INDEX($U$527:$U$654,1+$A$621-Assumptions!$B$77),$U$621&gt;INDEX($U$527:$U$654,1+$A$621+Assumptions!$B$77)),IF($C$621=1,$V$621&gt;=INDEX($V$527:$V$654,1+$A$621-Assumptions!$B$78),$V$621&gt;INDEX($V$527:$V$654,1+$A$621+Assumptions!$B$78)),IF($D$621=1,$W$621&gt;=INDEX($W$527:$W$654,1+$A$621-Assumptions!$B$79),$W$621&gt;INDEX($W$527:$W$654,1+$A$621+Assumptions!$B$79)),IF($E$621=1,$X$621&gt;=INDEX($X$527:$X$654,1+$A$621-Assumptions!$B$80),$X$621&gt;INDEX($X$527:$X$654,1+$A$621+Assumptions!$B$80)),IF($F$621=1,$Y$621&gt;=INDEX($Y$527:$Y$654,1+$A$621-Assumptions!$B$81),$Y$621&gt;INDEX($Y$527:$Y$654,1+$A$621+Assumptions!$B$81)),IF($G$621=1,$Z$621&gt;=INDEX($Z$527:$Z$654,1+$A$621-Assumptions!$B$82),$Z$621&gt;INDEX($Z$527:$Z$654,1+$A$621+Assumptions!$B$82)),IF($H$621=1,$AA$621&gt;=INDEX($AA$527:$AA$654,1+$A$621-Assumptions!$B$83),$AA$621&gt;INDEX($AA$527:$AA$654,1+$A$621+Assumptions!$B$83))),1,0)</f>
        <v>0</v>
      </c>
      <c r="AG621" s="16"/>
      <c r="AH621" s="16"/>
      <c r="AI621" s="16"/>
    </row>
    <row r="622" customFormat="false" ht="23.85" hidden="true" customHeight="false" outlineLevel="0" collapsed="false">
      <c r="A622" s="6" t="n">
        <f aca="false">ROW()-ROW($A$527)+Assumptions!$B$4</f>
        <v>95</v>
      </c>
      <c r="B622" s="18" t="n">
        <f aca="false">MOD(QUOTIENT($A$622,Assumptions!$B$77),2)</f>
        <v>1</v>
      </c>
      <c r="C622" s="18" t="n">
        <f aca="false">MOD(QUOTIENT($A$622,Assumptions!$B$78),2)</f>
        <v>0</v>
      </c>
      <c r="D622" s="18" t="n">
        <f aca="false">MOD(QUOTIENT($A$622,Assumptions!$B$79),2)</f>
        <v>1</v>
      </c>
      <c r="E622" s="18" t="n">
        <f aca="false">MOD(QUOTIENT($A$622,Assumptions!$B$80),2)</f>
        <v>1</v>
      </c>
      <c r="F622" s="18" t="n">
        <f aca="false">MOD(QUOTIENT($A$622,Assumptions!$B$81),2)</f>
        <v>1</v>
      </c>
      <c r="G622" s="18" t="n">
        <f aca="false">MOD(QUOTIENT($A$622,Assumptions!$B$82),2)</f>
        <v>1</v>
      </c>
      <c r="H622" s="18" t="n">
        <f aca="false">MOD(QUOTIENT($A$622,Assumptions!$B$83),2)</f>
        <v>1</v>
      </c>
      <c r="I622" s="18" t="n">
        <f aca="false">IF($B$622=1,MIN(Assumptions!$B$67,MAX(Assumptions!$B$4,Assumptions!$B$27-(Assumptions!$B$4))),Assumptions!$B$4)</f>
        <v>30000000</v>
      </c>
      <c r="J622" s="18" t="n">
        <f aca="false">IF($C$622=1,MIN(Assumptions!$B$66,MAX(Assumptions!$B$4,Assumptions!$B$27-($I$622))),Assumptions!$B$4)</f>
        <v>0</v>
      </c>
      <c r="K622" s="18" t="n">
        <f aca="false">IF($D$622=1,MIN(Assumptions!$B$61,MAX(Assumptions!$B$4,Assumptions!$B$27-($I$622+$J$622))),Assumptions!$B$4)</f>
        <v>100000000</v>
      </c>
      <c r="L622" s="18" t="n">
        <f aca="false">IF($E$622=1,MIN(Assumptions!$B$56,MAX(Assumptions!$B$4,Assumptions!$B$27-($I$622+$J$622+$K$622))),Assumptions!$B$4)</f>
        <v>60000000</v>
      </c>
      <c r="M622" s="18" t="n">
        <f aca="false">IF($F$622=1,MIN(Assumptions!$B$51,MAX(Assumptions!$B$4,Assumptions!$B$27-($I$622+$J$622+$K$622+$L$622))),Assumptions!$B$4)</f>
        <v>30000000</v>
      </c>
      <c r="N622" s="18" t="n">
        <f aca="false">IF($G$622=1,MIN(Assumptions!$B$46,MAX(Assumptions!$B$4,Assumptions!$B$27-($I$622+$J$622+$K$622+$L$622+$M$622))),Assumptions!$B$4)</f>
        <v>15000000</v>
      </c>
      <c r="O622" s="18" t="n">
        <f aca="false">IF($H$622=1,MIN(Assumptions!$B$41,MAX(Assumptions!$B$4,Assumptions!$B$27-($I$622+$J$622+$K$622+$L$622+$M$622+$N$622))),Assumptions!$B$4)</f>
        <v>5000000</v>
      </c>
      <c r="P622" s="18" t="n">
        <f aca="false">$I$622+$J$622+$K$622+$L$622+$M$622+$N$622+$O$622</f>
        <v>240000000</v>
      </c>
      <c r="Q622" s="18" t="n">
        <f aca="false">MAX(Assumptions!$B$4,Assumptions!$B$27-$P$622)</f>
        <v>3760000000</v>
      </c>
      <c r="R622" s="18" t="n">
        <f aca="false">$J$120+$O$120+Assumptions!$B$20+IF($B$622=0,$D$120,Assumptions!$B$4)+IF($C$622=0,$AI$120,Assumptions!$B$4)+IF($D$622=0,$AF$120,Assumptions!$B$4)+IF($E$622=0,$AC$120,Assumptions!$B$4)+IF($F$622=0,$Z$120,Assumptions!$B$4)+IF($G$622=0,$W$120,Assumptions!$B$4)+IF($H$622=0,$T$120,Assumptions!$B$4)</f>
        <v>15413833.1063222</v>
      </c>
      <c r="S622" s="18" t="n">
        <f aca="false">IF($R$622&gt;Assumptions!$B$4,$Q$622/$R$622&gt;Assumptions!$B$13,FALSE())</f>
        <v>1</v>
      </c>
      <c r="T622" s="18" t="n">
        <f aca="false">IF($S$622,($Q$622+Assumptions!$B$14*Assumptions!$B$13)/($R$622+Assumptions!$B$14),IF($R$622&gt;Assumptions!$B$4,$Q$622/$R$622,Assumptions!$B$4))</f>
        <v>210.033217216483</v>
      </c>
      <c r="U622" s="18" t="n">
        <f aca="false">IF($B$622=1,$I$622,$D$120*$T$622)</f>
        <v>30000000</v>
      </c>
      <c r="V622" s="18" t="n">
        <f aca="false">IF($C$622=1,$J$622,$AI$120*$T$622)</f>
        <v>1288200990.06752</v>
      </c>
      <c r="W622" s="18" t="n">
        <f aca="false">IF($D$622=1,$K$622,$AF$120*$T$622)</f>
        <v>100000000</v>
      </c>
      <c r="X622" s="18" t="n">
        <f aca="false">IF($E$622=1,$L$622,$AC$120*$T$622)</f>
        <v>60000000</v>
      </c>
      <c r="Y622" s="18" t="n">
        <f aca="false">IF($F$622=1,$M$622,$Z$120*$T$622)</f>
        <v>30000000</v>
      </c>
      <c r="Z622" s="18" t="n">
        <f aca="false">IF($G$622=1,$N$622,$W$120*$T$622)</f>
        <v>15000000</v>
      </c>
      <c r="AA622" s="18" t="n">
        <f aca="false">IF($H$622=1,$O$622,$T$120*$T$622)</f>
        <v>5000000</v>
      </c>
      <c r="AB622" s="18" t="n">
        <f aca="false">($J$120+$O$120)*$T$622</f>
        <v>58917011.9429236</v>
      </c>
      <c r="AC622" s="18" t="n">
        <f aca="false">Assumptions!$B$20*$T$622</f>
        <v>1890298954.94835</v>
      </c>
      <c r="AD622" s="18" t="n">
        <f aca="false">IF($S$622,Assumptions!$B$14*($T$622-Assumptions!$B$13),Assumptions!$B$4)</f>
        <v>522583043.041207</v>
      </c>
      <c r="AE622" s="18" t="n">
        <f aca="false">$U$622+$V$622+$W$622+$X$622+$Y$622+$Z$622+$AA$622+$AB$622+$AC$622+$AD$622</f>
        <v>4000000000</v>
      </c>
      <c r="AF622" s="18" t="n">
        <f aca="false">IF(AND(IF($B$622=1,$U$622&gt;=INDEX($U$527:$U$654,1+$A$622-Assumptions!$B$77),$U$622&gt;INDEX($U$527:$U$654,1+$A$622+Assumptions!$B$77)),IF($C$622=1,$V$622&gt;=INDEX($V$527:$V$654,1+$A$622-Assumptions!$B$78),$V$622&gt;INDEX($V$527:$V$654,1+$A$622+Assumptions!$B$78)),IF($D$622=1,$W$622&gt;=INDEX($W$527:$W$654,1+$A$622-Assumptions!$B$79),$W$622&gt;INDEX($W$527:$W$654,1+$A$622+Assumptions!$B$79)),IF($E$622=1,$X$622&gt;=INDEX($X$527:$X$654,1+$A$622-Assumptions!$B$80),$X$622&gt;INDEX($X$527:$X$654,1+$A$622+Assumptions!$B$80)),IF($F$622=1,$Y$622&gt;=INDEX($Y$527:$Y$654,1+$A$622-Assumptions!$B$81),$Y$622&gt;INDEX($Y$527:$Y$654,1+$A$622+Assumptions!$B$81)),IF($G$622=1,$Z$622&gt;=INDEX($Z$527:$Z$654,1+$A$622-Assumptions!$B$82),$Z$622&gt;INDEX($Z$527:$Z$654,1+$A$622+Assumptions!$B$82)),IF($H$622=1,$AA$622&gt;=INDEX($AA$527:$AA$654,1+$A$622-Assumptions!$B$83),$AA$622&gt;INDEX($AA$527:$AA$654,1+$A$622+Assumptions!$B$83))),1,0)</f>
        <v>0</v>
      </c>
      <c r="AG622" s="16"/>
      <c r="AH622" s="16"/>
      <c r="AI622" s="16"/>
    </row>
    <row r="623" customFormat="false" ht="23.85" hidden="true" customHeight="false" outlineLevel="0" collapsed="false">
      <c r="A623" s="6" t="n">
        <f aca="false">ROW()-ROW($A$527)+Assumptions!$B$4</f>
        <v>96</v>
      </c>
      <c r="B623" s="18" t="n">
        <f aca="false">MOD(QUOTIENT($A$623,Assumptions!$B$77),2)</f>
        <v>1</v>
      </c>
      <c r="C623" s="18" t="n">
        <f aca="false">MOD(QUOTIENT($A$623,Assumptions!$B$78),2)</f>
        <v>1</v>
      </c>
      <c r="D623" s="18" t="n">
        <f aca="false">MOD(QUOTIENT($A$623,Assumptions!$B$79),2)</f>
        <v>0</v>
      </c>
      <c r="E623" s="18" t="n">
        <f aca="false">MOD(QUOTIENT($A$623,Assumptions!$B$80),2)</f>
        <v>0</v>
      </c>
      <c r="F623" s="18" t="n">
        <f aca="false">MOD(QUOTIENT($A$623,Assumptions!$B$81),2)</f>
        <v>0</v>
      </c>
      <c r="G623" s="18" t="n">
        <f aca="false">MOD(QUOTIENT($A$623,Assumptions!$B$82),2)</f>
        <v>0</v>
      </c>
      <c r="H623" s="18" t="n">
        <f aca="false">MOD(QUOTIENT($A$623,Assumptions!$B$83),2)</f>
        <v>0</v>
      </c>
      <c r="I623" s="18" t="n">
        <f aca="false">IF($B$623=1,MIN(Assumptions!$B$67,MAX(Assumptions!$B$4,Assumptions!$B$27-(Assumptions!$B$4))),Assumptions!$B$4)</f>
        <v>30000000</v>
      </c>
      <c r="J623" s="18" t="n">
        <f aca="false">IF($C$623=1,MIN(Assumptions!$B$66,MAX(Assumptions!$B$4,Assumptions!$B$27-($I$623))),Assumptions!$B$4)</f>
        <v>300000000</v>
      </c>
      <c r="K623" s="18" t="n">
        <f aca="false">IF($D$623=1,MIN(Assumptions!$B$61,MAX(Assumptions!$B$4,Assumptions!$B$27-($I$623+$J$623))),Assumptions!$B$4)</f>
        <v>0</v>
      </c>
      <c r="L623" s="18" t="n">
        <f aca="false">IF($E$623=1,MIN(Assumptions!$B$56,MAX(Assumptions!$B$4,Assumptions!$B$27-($I$623+$J$623+$K$623))),Assumptions!$B$4)</f>
        <v>0</v>
      </c>
      <c r="M623" s="18" t="n">
        <f aca="false">IF($F$623=1,MIN(Assumptions!$B$51,MAX(Assumptions!$B$4,Assumptions!$B$27-($I$623+$J$623+$K$623+$L$623))),Assumptions!$B$4)</f>
        <v>0</v>
      </c>
      <c r="N623" s="18" t="n">
        <f aca="false">IF($G$623=1,MIN(Assumptions!$B$46,MAX(Assumptions!$B$4,Assumptions!$B$27-($I$623+$J$623+$K$623+$L$623+$M$623))),Assumptions!$B$4)</f>
        <v>0</v>
      </c>
      <c r="O623" s="18" t="n">
        <f aca="false">IF($H$623=1,MIN(Assumptions!$B$41,MAX(Assumptions!$B$4,Assumptions!$B$27-($I$623+$J$623+$K$623+$L$623+$M$623+$N$623))),Assumptions!$B$4)</f>
        <v>0</v>
      </c>
      <c r="P623" s="18" t="n">
        <f aca="false">$I$623+$J$623+$K$623+$L$623+$M$623+$N$623+$O$623</f>
        <v>330000000</v>
      </c>
      <c r="Q623" s="18" t="n">
        <f aca="false">MAX(Assumptions!$B$4,Assumptions!$B$27-$P$623)</f>
        <v>3670000000</v>
      </c>
      <c r="R623" s="18" t="n">
        <f aca="false">$J$120+$O$120+Assumptions!$B$20+IF($B$623=0,$D$120,Assumptions!$B$4)+IF($C$623=0,$AI$120,Assumptions!$B$4)+IF($D$623=0,$AF$120,Assumptions!$B$4)+IF($E$623=0,$AC$120,Assumptions!$B$4)+IF($F$623=0,$Z$120,Assumptions!$B$4)+IF($G$623=0,$W$120,Assumptions!$B$4)+IF($H$623=0,$T$120,Assumptions!$B$4)</f>
        <v>26414164.1892672</v>
      </c>
      <c r="S623" s="18" t="n">
        <f aca="false">IF($R$623&gt;Assumptions!$B$4,$Q$623/$R$623&gt;Assumptions!$B$13,FALSE())</f>
        <v>1</v>
      </c>
      <c r="T623" s="18" t="n">
        <f aca="false">IF($S$623,($Q$623+Assumptions!$B$14*Assumptions!$B$13)/($R$623+Assumptions!$B$14),IF($R$623&gt;Assumptions!$B$4,$Q$623/$R$623,Assumptions!$B$4))</f>
        <v>127.013873752685</v>
      </c>
      <c r="U623" s="18" t="n">
        <f aca="false">IF($B$623=1,$I$623,$D$120*$T$623)</f>
        <v>30000000</v>
      </c>
      <c r="V623" s="18" t="n">
        <f aca="false">IF($C$623=1,$J$623,$AI$120*$T$623)</f>
        <v>300000000</v>
      </c>
      <c r="W623" s="18" t="n">
        <f aca="false">IF($D$623=1,$K$623,$AF$120*$T$623)</f>
        <v>220197775.005625</v>
      </c>
      <c r="X623" s="18" t="n">
        <f aca="false">IF($E$623=1,$L$623,$AC$120*$T$623)</f>
        <v>304833297.006445</v>
      </c>
      <c r="Y623" s="18" t="n">
        <f aca="false">IF($F$623=1,$M$623,$Z$120*$T$623)</f>
        <v>381041621.258056</v>
      </c>
      <c r="Z623" s="18" t="n">
        <f aca="false">IF($G$623=1,$N$623,$W$120*$T$623)</f>
        <v>635069368.763427</v>
      </c>
      <c r="AA623" s="18" t="n">
        <f aca="false">IF($H$623=1,$O$623,$T$120*$T$623)</f>
        <v>635069368.763427</v>
      </c>
      <c r="AB623" s="18" t="n">
        <f aca="false">($J$120+$O$120)*$T$623</f>
        <v>35629021.047137</v>
      </c>
      <c r="AC623" s="18" t="n">
        <f aca="false">Assumptions!$B$20*$T$623</f>
        <v>1143124863.77417</v>
      </c>
      <c r="AD623" s="18" t="n">
        <f aca="false">IF($S$623,Assumptions!$B$14*($T$623-Assumptions!$B$13),Assumptions!$B$4)</f>
        <v>315034684.381714</v>
      </c>
      <c r="AE623" s="18" t="n">
        <f aca="false">$U$623+$V$623+$W$623+$X$623+$Y$623+$Z$623+$AA$623+$AB$623+$AC$623+$AD$623</f>
        <v>4000000000</v>
      </c>
      <c r="AF623" s="18" t="n">
        <f aca="false">IF(AND(IF($B$623=1,$U$623&gt;=INDEX($U$527:$U$654,1+$A$623-Assumptions!$B$77),$U$623&gt;INDEX($U$527:$U$654,1+$A$623+Assumptions!$B$77)),IF($C$623=1,$V$623&gt;=INDEX($V$527:$V$654,1+$A$623-Assumptions!$B$78),$V$623&gt;INDEX($V$527:$V$654,1+$A$623+Assumptions!$B$78)),IF($D$623=1,$W$623&gt;=INDEX($W$527:$W$654,1+$A$623-Assumptions!$B$79),$W$623&gt;INDEX($W$527:$W$654,1+$A$623+Assumptions!$B$79)),IF($E$623=1,$X$623&gt;=INDEX($X$527:$X$654,1+$A$623-Assumptions!$B$80),$X$623&gt;INDEX($X$527:$X$654,1+$A$623+Assumptions!$B$80)),IF($F$623=1,$Y$623&gt;=INDEX($Y$527:$Y$654,1+$A$623-Assumptions!$B$81),$Y$623&gt;INDEX($Y$527:$Y$654,1+$A$623+Assumptions!$B$81)),IF($G$623=1,$Z$623&gt;=INDEX($Z$527:$Z$654,1+$A$623-Assumptions!$B$82),$Z$623&gt;INDEX($Z$527:$Z$654,1+$A$623+Assumptions!$B$82)),IF($H$623=1,$AA$623&gt;=INDEX($AA$527:$AA$654,1+$A$623-Assumptions!$B$83),$AA$623&gt;INDEX($AA$527:$AA$654,1+$A$623+Assumptions!$B$83))),1,0)</f>
        <v>0</v>
      </c>
      <c r="AG623" s="16"/>
      <c r="AH623" s="16"/>
      <c r="AI623" s="16"/>
    </row>
    <row r="624" customFormat="false" ht="23.85" hidden="true" customHeight="false" outlineLevel="0" collapsed="false">
      <c r="A624" s="6" t="n">
        <f aca="false">ROW()-ROW($A$527)+Assumptions!$B$4</f>
        <v>97</v>
      </c>
      <c r="B624" s="18" t="n">
        <f aca="false">MOD(QUOTIENT($A$624,Assumptions!$B$77),2)</f>
        <v>1</v>
      </c>
      <c r="C624" s="18" t="n">
        <f aca="false">MOD(QUOTIENT($A$624,Assumptions!$B$78),2)</f>
        <v>1</v>
      </c>
      <c r="D624" s="18" t="n">
        <f aca="false">MOD(QUOTIENT($A$624,Assumptions!$B$79),2)</f>
        <v>0</v>
      </c>
      <c r="E624" s="18" t="n">
        <f aca="false">MOD(QUOTIENT($A$624,Assumptions!$B$80),2)</f>
        <v>0</v>
      </c>
      <c r="F624" s="18" t="n">
        <f aca="false">MOD(QUOTIENT($A$624,Assumptions!$B$81),2)</f>
        <v>0</v>
      </c>
      <c r="G624" s="18" t="n">
        <f aca="false">MOD(QUOTIENT($A$624,Assumptions!$B$82),2)</f>
        <v>0</v>
      </c>
      <c r="H624" s="18" t="n">
        <f aca="false">MOD(QUOTIENT($A$624,Assumptions!$B$83),2)</f>
        <v>1</v>
      </c>
      <c r="I624" s="18" t="n">
        <f aca="false">IF($B$624=1,MIN(Assumptions!$B$67,MAX(Assumptions!$B$4,Assumptions!$B$27-(Assumptions!$B$4))),Assumptions!$B$4)</f>
        <v>30000000</v>
      </c>
      <c r="J624" s="18" t="n">
        <f aca="false">IF($C$624=1,MIN(Assumptions!$B$66,MAX(Assumptions!$B$4,Assumptions!$B$27-($I$624))),Assumptions!$B$4)</f>
        <v>300000000</v>
      </c>
      <c r="K624" s="18" t="n">
        <f aca="false">IF($D$624=1,MIN(Assumptions!$B$61,MAX(Assumptions!$B$4,Assumptions!$B$27-($I$624+$J$624))),Assumptions!$B$4)</f>
        <v>0</v>
      </c>
      <c r="L624" s="18" t="n">
        <f aca="false">IF($E$624=1,MIN(Assumptions!$B$56,MAX(Assumptions!$B$4,Assumptions!$B$27-($I$624+$J$624+$K$624))),Assumptions!$B$4)</f>
        <v>0</v>
      </c>
      <c r="M624" s="18" t="n">
        <f aca="false">IF($F$624=1,MIN(Assumptions!$B$51,MAX(Assumptions!$B$4,Assumptions!$B$27-($I$624+$J$624+$K$624+$L$624))),Assumptions!$B$4)</f>
        <v>0</v>
      </c>
      <c r="N624" s="18" t="n">
        <f aca="false">IF($G$624=1,MIN(Assumptions!$B$46,MAX(Assumptions!$B$4,Assumptions!$B$27-($I$624+$J$624+$K$624+$L$624+$M$624))),Assumptions!$B$4)</f>
        <v>0</v>
      </c>
      <c r="O624" s="18" t="n">
        <f aca="false">IF($H$624=1,MIN(Assumptions!$B$41,MAX(Assumptions!$B$4,Assumptions!$B$27-($I$624+$J$624+$K$624+$L$624+$M$624+$N$624))),Assumptions!$B$4)</f>
        <v>5000000</v>
      </c>
      <c r="P624" s="18" t="n">
        <f aca="false">$I$624+$J$624+$K$624+$L$624+$M$624+$N$624+$O$624</f>
        <v>335000000</v>
      </c>
      <c r="Q624" s="18" t="n">
        <f aca="false">MAX(Assumptions!$B$4,Assumptions!$B$27-$P$624)</f>
        <v>3665000000</v>
      </c>
      <c r="R624" s="18" t="n">
        <f aca="false">$J$120+$O$120+Assumptions!$B$20+IF($B$624=0,$D$120,Assumptions!$B$4)+IF($C$624=0,$AI$120,Assumptions!$B$4)+IF($D$624=0,$AF$120,Assumptions!$B$4)+IF($E$624=0,$AC$120,Assumptions!$B$4)+IF($F$624=0,$Z$120,Assumptions!$B$4)+IF($G$624=0,$W$120,Assumptions!$B$4)+IF($H$624=0,$T$120,Assumptions!$B$4)</f>
        <v>21414164.1892672</v>
      </c>
      <c r="S624" s="18" t="n">
        <f aca="false">IF($R$624&gt;Assumptions!$B$4,$Q$624/$R$624&gt;Assumptions!$B$13,FALSE())</f>
        <v>1</v>
      </c>
      <c r="T624" s="18" t="n">
        <f aca="false">IF($S$624,($Q$624+Assumptions!$B$14*Assumptions!$B$13)/($R$624+Assumptions!$B$14),IF($R$624&gt;Assumptions!$B$4,$Q$624/$R$624,Assumptions!$B$4))</f>
        <v>153.360994387</v>
      </c>
      <c r="U624" s="18" t="n">
        <f aca="false">IF($B$624=1,$I$624,$D$120*$T$624)</f>
        <v>30000000</v>
      </c>
      <c r="V624" s="18" t="n">
        <f aca="false">IF($C$624=1,$J$624,$AI$120*$T$624)</f>
        <v>300000000</v>
      </c>
      <c r="W624" s="18" t="n">
        <f aca="false">IF($D$624=1,$K$624,$AF$120*$T$624)</f>
        <v>265874496.532734</v>
      </c>
      <c r="X624" s="18" t="n">
        <f aca="false">IF($E$624=1,$L$624,$AC$120*$T$624)</f>
        <v>368066386.5288</v>
      </c>
      <c r="Y624" s="18" t="n">
        <f aca="false">IF($F$624=1,$M$624,$Z$120*$T$624)</f>
        <v>460082983.161</v>
      </c>
      <c r="Z624" s="18" t="n">
        <f aca="false">IF($G$624=1,$N$624,$W$120*$T$624)</f>
        <v>766804971.935</v>
      </c>
      <c r="AA624" s="18" t="n">
        <f aca="false">IF($H$624=1,$O$624,$T$120*$T$624)</f>
        <v>5000000</v>
      </c>
      <c r="AB624" s="18" t="n">
        <f aca="false">($J$120+$O$120)*$T$624</f>
        <v>43019726.3919663</v>
      </c>
      <c r="AC624" s="18" t="n">
        <f aca="false">Assumptions!$B$20*$T$624</f>
        <v>1380248949.483</v>
      </c>
      <c r="AD624" s="18" t="n">
        <f aca="false">IF($S$624,Assumptions!$B$14*($T$624-Assumptions!$B$13),Assumptions!$B$4)</f>
        <v>380902485.9675</v>
      </c>
      <c r="AE624" s="18" t="n">
        <f aca="false">$U$624+$V$624+$W$624+$X$624+$Y$624+$Z$624+$AA$624+$AB$624+$AC$624+$AD$624</f>
        <v>4000000000</v>
      </c>
      <c r="AF624" s="18" t="n">
        <f aca="false">IF(AND(IF($B$624=1,$U$624&gt;=INDEX($U$527:$U$654,1+$A$624-Assumptions!$B$77),$U$624&gt;INDEX($U$527:$U$654,1+$A$624+Assumptions!$B$77)),IF($C$624=1,$V$624&gt;=INDEX($V$527:$V$654,1+$A$624-Assumptions!$B$78),$V$624&gt;INDEX($V$527:$V$654,1+$A$624+Assumptions!$B$78)),IF($D$624=1,$W$624&gt;=INDEX($W$527:$W$654,1+$A$624-Assumptions!$B$79),$W$624&gt;INDEX($W$527:$W$654,1+$A$624+Assumptions!$B$79)),IF($E$624=1,$X$624&gt;=INDEX($X$527:$X$654,1+$A$624-Assumptions!$B$80),$X$624&gt;INDEX($X$527:$X$654,1+$A$624+Assumptions!$B$80)),IF($F$624=1,$Y$624&gt;=INDEX($Y$527:$Y$654,1+$A$624-Assumptions!$B$81),$Y$624&gt;INDEX($Y$527:$Y$654,1+$A$624+Assumptions!$B$81)),IF($G$624=1,$Z$624&gt;=INDEX($Z$527:$Z$654,1+$A$624-Assumptions!$B$82),$Z$624&gt;INDEX($Z$527:$Z$654,1+$A$624+Assumptions!$B$82)),IF($H$624=1,$AA$624&gt;=INDEX($AA$527:$AA$654,1+$A$624-Assumptions!$B$83),$AA$624&gt;INDEX($AA$527:$AA$654,1+$A$624+Assumptions!$B$83))),1,0)</f>
        <v>0</v>
      </c>
      <c r="AG624" s="16"/>
      <c r="AH624" s="16"/>
      <c r="AI624" s="16"/>
    </row>
    <row r="625" customFormat="false" ht="23.85" hidden="true" customHeight="false" outlineLevel="0" collapsed="false">
      <c r="A625" s="6" t="n">
        <f aca="false">ROW()-ROW($A$527)+Assumptions!$B$4</f>
        <v>98</v>
      </c>
      <c r="B625" s="18" t="n">
        <f aca="false">MOD(QUOTIENT($A$625,Assumptions!$B$77),2)</f>
        <v>1</v>
      </c>
      <c r="C625" s="18" t="n">
        <f aca="false">MOD(QUOTIENT($A$625,Assumptions!$B$78),2)</f>
        <v>1</v>
      </c>
      <c r="D625" s="18" t="n">
        <f aca="false">MOD(QUOTIENT($A$625,Assumptions!$B$79),2)</f>
        <v>0</v>
      </c>
      <c r="E625" s="18" t="n">
        <f aca="false">MOD(QUOTIENT($A$625,Assumptions!$B$80),2)</f>
        <v>0</v>
      </c>
      <c r="F625" s="18" t="n">
        <f aca="false">MOD(QUOTIENT($A$625,Assumptions!$B$81),2)</f>
        <v>0</v>
      </c>
      <c r="G625" s="18" t="n">
        <f aca="false">MOD(QUOTIENT($A$625,Assumptions!$B$82),2)</f>
        <v>1</v>
      </c>
      <c r="H625" s="18" t="n">
        <f aca="false">MOD(QUOTIENT($A$625,Assumptions!$B$83),2)</f>
        <v>0</v>
      </c>
      <c r="I625" s="18" t="n">
        <f aca="false">IF($B$625=1,MIN(Assumptions!$B$67,MAX(Assumptions!$B$4,Assumptions!$B$27-(Assumptions!$B$4))),Assumptions!$B$4)</f>
        <v>30000000</v>
      </c>
      <c r="J625" s="18" t="n">
        <f aca="false">IF($C$625=1,MIN(Assumptions!$B$66,MAX(Assumptions!$B$4,Assumptions!$B$27-($I$625))),Assumptions!$B$4)</f>
        <v>300000000</v>
      </c>
      <c r="K625" s="18" t="n">
        <f aca="false">IF($D$625=1,MIN(Assumptions!$B$61,MAX(Assumptions!$B$4,Assumptions!$B$27-($I$625+$J$625))),Assumptions!$B$4)</f>
        <v>0</v>
      </c>
      <c r="L625" s="18" t="n">
        <f aca="false">IF($E$625=1,MIN(Assumptions!$B$56,MAX(Assumptions!$B$4,Assumptions!$B$27-($I$625+$J$625+$K$625))),Assumptions!$B$4)</f>
        <v>0</v>
      </c>
      <c r="M625" s="18" t="n">
        <f aca="false">IF($F$625=1,MIN(Assumptions!$B$51,MAX(Assumptions!$B$4,Assumptions!$B$27-($I$625+$J$625+$K$625+$L$625))),Assumptions!$B$4)</f>
        <v>0</v>
      </c>
      <c r="N625" s="18" t="n">
        <f aca="false">IF($G$625=1,MIN(Assumptions!$B$46,MAX(Assumptions!$B$4,Assumptions!$B$27-($I$625+$J$625+$K$625+$L$625+$M$625))),Assumptions!$B$4)</f>
        <v>15000000</v>
      </c>
      <c r="O625" s="18" t="n">
        <f aca="false">IF($H$625=1,MIN(Assumptions!$B$41,MAX(Assumptions!$B$4,Assumptions!$B$27-($I$625+$J$625+$K$625+$L$625+$M$625+$N$625))),Assumptions!$B$4)</f>
        <v>0</v>
      </c>
      <c r="P625" s="18" t="n">
        <f aca="false">$I$625+$J$625+$K$625+$L$625+$M$625+$N$625+$O$625</f>
        <v>345000000</v>
      </c>
      <c r="Q625" s="18" t="n">
        <f aca="false">MAX(Assumptions!$B$4,Assumptions!$B$27-$P$625)</f>
        <v>3655000000</v>
      </c>
      <c r="R625" s="18" t="n">
        <f aca="false">$J$120+$O$120+Assumptions!$B$20+IF($B$625=0,$D$120,Assumptions!$B$4)+IF($C$625=0,$AI$120,Assumptions!$B$4)+IF($D$625=0,$AF$120,Assumptions!$B$4)+IF($E$625=0,$AC$120,Assumptions!$B$4)+IF($F$625=0,$Z$120,Assumptions!$B$4)+IF($G$625=0,$W$120,Assumptions!$B$4)+IF($H$625=0,$T$120,Assumptions!$B$4)</f>
        <v>21414164.1892672</v>
      </c>
      <c r="S625" s="18" t="n">
        <f aca="false">IF($R$625&gt;Assumptions!$B$4,$Q$625/$R$625&gt;Assumptions!$B$13,FALSE())</f>
        <v>1</v>
      </c>
      <c r="T625" s="18" t="n">
        <f aca="false">IF($S$625,($Q$625+Assumptions!$B$14*Assumptions!$B$13)/($R$625+Assumptions!$B$14),IF($R$625&gt;Assumptions!$B$4,$Q$625/$R$625,Assumptions!$B$4))</f>
        <v>152.942832166449</v>
      </c>
      <c r="U625" s="18" t="n">
        <f aca="false">IF($B$625=1,$I$625,$D$120*$T$625)</f>
        <v>30000000</v>
      </c>
      <c r="V625" s="18" t="n">
        <f aca="false">IF($C$625=1,$J$625,$AI$120*$T$625)</f>
        <v>300000000</v>
      </c>
      <c r="W625" s="18" t="n">
        <f aca="false">IF($D$625=1,$K$625,$AF$120*$T$625)</f>
        <v>265149549.030259</v>
      </c>
      <c r="X625" s="18" t="n">
        <f aca="false">IF($E$625=1,$L$625,$AC$120*$T$625)</f>
        <v>367062797.199478</v>
      </c>
      <c r="Y625" s="18" t="n">
        <f aca="false">IF($F$625=1,$M$625,$Z$120*$T$625)</f>
        <v>458828496.499348</v>
      </c>
      <c r="Z625" s="18" t="n">
        <f aca="false">IF($G$625=1,$N$625,$W$120*$T$625)</f>
        <v>15000000</v>
      </c>
      <c r="AA625" s="18" t="n">
        <f aca="false">IF($H$625=1,$O$625,$T$120*$T$625)</f>
        <v>764714160.832246</v>
      </c>
      <c r="AB625" s="18" t="n">
        <f aca="false">($J$120+$O$120)*$T$625</f>
        <v>42902426.5245035</v>
      </c>
      <c r="AC625" s="18" t="n">
        <f aca="false">Assumptions!$B$20*$T$625</f>
        <v>1376485489.49804</v>
      </c>
      <c r="AD625" s="18" t="n">
        <f aca="false">IF($S$625,Assumptions!$B$14*($T$625-Assumptions!$B$13),Assumptions!$B$4)</f>
        <v>379857080.416123</v>
      </c>
      <c r="AE625" s="18" t="n">
        <f aca="false">$U$625+$V$625+$W$625+$X$625+$Y$625+$Z$625+$AA$625+$AB$625+$AC$625+$AD$625</f>
        <v>4000000000</v>
      </c>
      <c r="AF625" s="18" t="n">
        <f aca="false">IF(AND(IF($B$625=1,$U$625&gt;=INDEX($U$527:$U$654,1+$A$625-Assumptions!$B$77),$U$625&gt;INDEX($U$527:$U$654,1+$A$625+Assumptions!$B$77)),IF($C$625=1,$V$625&gt;=INDEX($V$527:$V$654,1+$A$625-Assumptions!$B$78),$V$625&gt;INDEX($V$527:$V$654,1+$A$625+Assumptions!$B$78)),IF($D$625=1,$W$625&gt;=INDEX($W$527:$W$654,1+$A$625-Assumptions!$B$79),$W$625&gt;INDEX($W$527:$W$654,1+$A$625+Assumptions!$B$79)),IF($E$625=1,$X$625&gt;=INDEX($X$527:$X$654,1+$A$625-Assumptions!$B$80),$X$625&gt;INDEX($X$527:$X$654,1+$A$625+Assumptions!$B$80)),IF($F$625=1,$Y$625&gt;=INDEX($Y$527:$Y$654,1+$A$625-Assumptions!$B$81),$Y$625&gt;INDEX($Y$527:$Y$654,1+$A$625+Assumptions!$B$81)),IF($G$625=1,$Z$625&gt;=INDEX($Z$527:$Z$654,1+$A$625-Assumptions!$B$82),$Z$625&gt;INDEX($Z$527:$Z$654,1+$A$625+Assumptions!$B$82)),IF($H$625=1,$AA$625&gt;=INDEX($AA$527:$AA$654,1+$A$625-Assumptions!$B$83),$AA$625&gt;INDEX($AA$527:$AA$654,1+$A$625+Assumptions!$B$83))),1,0)</f>
        <v>0</v>
      </c>
      <c r="AG625" s="16"/>
      <c r="AH625" s="16"/>
      <c r="AI625" s="16"/>
    </row>
    <row r="626" customFormat="false" ht="23.85" hidden="true" customHeight="false" outlineLevel="0" collapsed="false">
      <c r="A626" s="6" t="n">
        <f aca="false">ROW()-ROW($A$527)+Assumptions!$B$4</f>
        <v>99</v>
      </c>
      <c r="B626" s="18" t="n">
        <f aca="false">MOD(QUOTIENT($A$626,Assumptions!$B$77),2)</f>
        <v>1</v>
      </c>
      <c r="C626" s="18" t="n">
        <f aca="false">MOD(QUOTIENT($A$626,Assumptions!$B$78),2)</f>
        <v>1</v>
      </c>
      <c r="D626" s="18" t="n">
        <f aca="false">MOD(QUOTIENT($A$626,Assumptions!$B$79),2)</f>
        <v>0</v>
      </c>
      <c r="E626" s="18" t="n">
        <f aca="false">MOD(QUOTIENT($A$626,Assumptions!$B$80),2)</f>
        <v>0</v>
      </c>
      <c r="F626" s="18" t="n">
        <f aca="false">MOD(QUOTIENT($A$626,Assumptions!$B$81),2)</f>
        <v>0</v>
      </c>
      <c r="G626" s="18" t="n">
        <f aca="false">MOD(QUOTIENT($A$626,Assumptions!$B$82),2)</f>
        <v>1</v>
      </c>
      <c r="H626" s="18" t="n">
        <f aca="false">MOD(QUOTIENT($A$626,Assumptions!$B$83),2)</f>
        <v>1</v>
      </c>
      <c r="I626" s="18" t="n">
        <f aca="false">IF($B$626=1,MIN(Assumptions!$B$67,MAX(Assumptions!$B$4,Assumptions!$B$27-(Assumptions!$B$4))),Assumptions!$B$4)</f>
        <v>30000000</v>
      </c>
      <c r="J626" s="18" t="n">
        <f aca="false">IF($C$626=1,MIN(Assumptions!$B$66,MAX(Assumptions!$B$4,Assumptions!$B$27-($I$626))),Assumptions!$B$4)</f>
        <v>300000000</v>
      </c>
      <c r="K626" s="18" t="n">
        <f aca="false">IF($D$626=1,MIN(Assumptions!$B$61,MAX(Assumptions!$B$4,Assumptions!$B$27-($I$626+$J$626))),Assumptions!$B$4)</f>
        <v>0</v>
      </c>
      <c r="L626" s="18" t="n">
        <f aca="false">IF($E$626=1,MIN(Assumptions!$B$56,MAX(Assumptions!$B$4,Assumptions!$B$27-($I$626+$J$626+$K$626))),Assumptions!$B$4)</f>
        <v>0</v>
      </c>
      <c r="M626" s="18" t="n">
        <f aca="false">IF($F$626=1,MIN(Assumptions!$B$51,MAX(Assumptions!$B$4,Assumptions!$B$27-($I$626+$J$626+$K$626+$L$626))),Assumptions!$B$4)</f>
        <v>0</v>
      </c>
      <c r="N626" s="18" t="n">
        <f aca="false">IF($G$626=1,MIN(Assumptions!$B$46,MAX(Assumptions!$B$4,Assumptions!$B$27-($I$626+$J$626+$K$626+$L$626+$M$626))),Assumptions!$B$4)</f>
        <v>15000000</v>
      </c>
      <c r="O626" s="18" t="n">
        <f aca="false">IF($H$626=1,MIN(Assumptions!$B$41,MAX(Assumptions!$B$4,Assumptions!$B$27-($I$626+$J$626+$K$626+$L$626+$M$626+$N$626))),Assumptions!$B$4)</f>
        <v>5000000</v>
      </c>
      <c r="P626" s="18" t="n">
        <f aca="false">$I$626+$J$626+$K$626+$L$626+$M$626+$N$626+$O$626</f>
        <v>350000000</v>
      </c>
      <c r="Q626" s="18" t="n">
        <f aca="false">MAX(Assumptions!$B$4,Assumptions!$B$27-$P$626)</f>
        <v>3650000000</v>
      </c>
      <c r="R626" s="18" t="n">
        <f aca="false">$J$120+$O$120+Assumptions!$B$20+IF($B$626=0,$D$120,Assumptions!$B$4)+IF($C$626=0,$AI$120,Assumptions!$B$4)+IF($D$626=0,$AF$120,Assumptions!$B$4)+IF($E$626=0,$AC$120,Assumptions!$B$4)+IF($F$626=0,$Z$120,Assumptions!$B$4)+IF($G$626=0,$W$120,Assumptions!$B$4)+IF($H$626=0,$T$120,Assumptions!$B$4)</f>
        <v>16414164.1892672</v>
      </c>
      <c r="S626" s="18" t="n">
        <f aca="false">IF($R$626&gt;Assumptions!$B$4,$Q$626/$R$626&gt;Assumptions!$B$13,FALSE())</f>
        <v>1</v>
      </c>
      <c r="T626" s="18" t="n">
        <f aca="false">IF($S$626,($Q$626+Assumptions!$B$14*Assumptions!$B$13)/($R$626+Assumptions!$B$14),IF($R$626&gt;Assumptions!$B$4,$Q$626/$R$626,Assumptions!$B$4))</f>
        <v>193.109246776688</v>
      </c>
      <c r="U626" s="18" t="n">
        <f aca="false">IF($B$626=1,$I$626,$D$120*$T$626)</f>
        <v>30000000</v>
      </c>
      <c r="V626" s="18" t="n">
        <f aca="false">IF($C$626=1,$J$626,$AI$120*$T$626)</f>
        <v>300000000</v>
      </c>
      <c r="W626" s="18" t="n">
        <f aca="false">IF($D$626=1,$K$626,$AF$120*$T$626)</f>
        <v>334784108.356823</v>
      </c>
      <c r="X626" s="18" t="n">
        <f aca="false">IF($E$626=1,$L$626,$AC$120*$T$626)</f>
        <v>463462192.264052</v>
      </c>
      <c r="Y626" s="18" t="n">
        <f aca="false">IF($F$626=1,$M$626,$Z$120*$T$626)</f>
        <v>579327740.330066</v>
      </c>
      <c r="Z626" s="18" t="n">
        <f aca="false">IF($G$626=1,$N$626,$W$120*$T$626)</f>
        <v>15000000</v>
      </c>
      <c r="AA626" s="18" t="n">
        <f aca="false">IF($H$626=1,$O$626,$T$120*$T$626)</f>
        <v>5000000</v>
      </c>
      <c r="AB626" s="18" t="n">
        <f aca="false">($J$120+$O$120)*$T$626</f>
        <v>54169621.1171414</v>
      </c>
      <c r="AC626" s="18" t="n">
        <f aca="false">Assumptions!$B$20*$T$626</f>
        <v>1737983220.9902</v>
      </c>
      <c r="AD626" s="18" t="n">
        <f aca="false">IF($S$626,Assumptions!$B$14*($T$626-Assumptions!$B$13),Assumptions!$B$4)</f>
        <v>480273116.941721</v>
      </c>
      <c r="AE626" s="18" t="n">
        <f aca="false">$U$626+$V$626+$W$626+$X$626+$Y$626+$Z$626+$AA$626+$AB$626+$AC$626+$AD$626</f>
        <v>4000000000</v>
      </c>
      <c r="AF626" s="18" t="n">
        <f aca="false">IF(AND(IF($B$626=1,$U$626&gt;=INDEX($U$527:$U$654,1+$A$626-Assumptions!$B$77),$U$626&gt;INDEX($U$527:$U$654,1+$A$626+Assumptions!$B$77)),IF($C$626=1,$V$626&gt;=INDEX($V$527:$V$654,1+$A$626-Assumptions!$B$78),$V$626&gt;INDEX($V$527:$V$654,1+$A$626+Assumptions!$B$78)),IF($D$626=1,$W$626&gt;=INDEX($W$527:$W$654,1+$A$626-Assumptions!$B$79),$W$626&gt;INDEX($W$527:$W$654,1+$A$626+Assumptions!$B$79)),IF($E$626=1,$X$626&gt;=INDEX($X$527:$X$654,1+$A$626-Assumptions!$B$80),$X$626&gt;INDEX($X$527:$X$654,1+$A$626+Assumptions!$B$80)),IF($F$626=1,$Y$626&gt;=INDEX($Y$527:$Y$654,1+$A$626-Assumptions!$B$81),$Y$626&gt;INDEX($Y$527:$Y$654,1+$A$626+Assumptions!$B$81)),IF($G$626=1,$Z$626&gt;=INDEX($Z$527:$Z$654,1+$A$626-Assumptions!$B$82),$Z$626&gt;INDEX($Z$527:$Z$654,1+$A$626+Assumptions!$B$82)),IF($H$626=1,$AA$626&gt;=INDEX($AA$527:$AA$654,1+$A$626-Assumptions!$B$83),$AA$626&gt;INDEX($AA$527:$AA$654,1+$A$626+Assumptions!$B$83))),1,0)</f>
        <v>0</v>
      </c>
      <c r="AG626" s="16"/>
      <c r="AH626" s="16"/>
      <c r="AI626" s="16"/>
    </row>
    <row r="627" customFormat="false" ht="23.85" hidden="true" customHeight="false" outlineLevel="0" collapsed="false">
      <c r="A627" s="6" t="n">
        <f aca="false">ROW()-ROW($A$527)+Assumptions!$B$4</f>
        <v>100</v>
      </c>
      <c r="B627" s="18" t="n">
        <f aca="false">MOD(QUOTIENT($A$627,Assumptions!$B$77),2)</f>
        <v>1</v>
      </c>
      <c r="C627" s="18" t="n">
        <f aca="false">MOD(QUOTIENT($A$627,Assumptions!$B$78),2)</f>
        <v>1</v>
      </c>
      <c r="D627" s="18" t="n">
        <f aca="false">MOD(QUOTIENT($A$627,Assumptions!$B$79),2)</f>
        <v>0</v>
      </c>
      <c r="E627" s="18" t="n">
        <f aca="false">MOD(QUOTIENT($A$627,Assumptions!$B$80),2)</f>
        <v>0</v>
      </c>
      <c r="F627" s="18" t="n">
        <f aca="false">MOD(QUOTIENT($A$627,Assumptions!$B$81),2)</f>
        <v>1</v>
      </c>
      <c r="G627" s="18" t="n">
        <f aca="false">MOD(QUOTIENT($A$627,Assumptions!$B$82),2)</f>
        <v>0</v>
      </c>
      <c r="H627" s="18" t="n">
        <f aca="false">MOD(QUOTIENT($A$627,Assumptions!$B$83),2)</f>
        <v>0</v>
      </c>
      <c r="I627" s="18" t="n">
        <f aca="false">IF($B$627=1,MIN(Assumptions!$B$67,MAX(Assumptions!$B$4,Assumptions!$B$27-(Assumptions!$B$4))),Assumptions!$B$4)</f>
        <v>30000000</v>
      </c>
      <c r="J627" s="18" t="n">
        <f aca="false">IF($C$627=1,MIN(Assumptions!$B$66,MAX(Assumptions!$B$4,Assumptions!$B$27-($I$627))),Assumptions!$B$4)</f>
        <v>300000000</v>
      </c>
      <c r="K627" s="18" t="n">
        <f aca="false">IF($D$627=1,MIN(Assumptions!$B$61,MAX(Assumptions!$B$4,Assumptions!$B$27-($I$627+$J$627))),Assumptions!$B$4)</f>
        <v>0</v>
      </c>
      <c r="L627" s="18" t="n">
        <f aca="false">IF($E$627=1,MIN(Assumptions!$B$56,MAX(Assumptions!$B$4,Assumptions!$B$27-($I$627+$J$627+$K$627))),Assumptions!$B$4)</f>
        <v>0</v>
      </c>
      <c r="M627" s="18" t="n">
        <f aca="false">IF($F$627=1,MIN(Assumptions!$B$51,MAX(Assumptions!$B$4,Assumptions!$B$27-($I$627+$J$627+$K$627+$L$627))),Assumptions!$B$4)</f>
        <v>30000000</v>
      </c>
      <c r="N627" s="18" t="n">
        <f aca="false">IF($G$627=1,MIN(Assumptions!$B$46,MAX(Assumptions!$B$4,Assumptions!$B$27-($I$627+$J$627+$K$627+$L$627+$M$627))),Assumptions!$B$4)</f>
        <v>0</v>
      </c>
      <c r="O627" s="18" t="n">
        <f aca="false">IF($H$627=1,MIN(Assumptions!$B$41,MAX(Assumptions!$B$4,Assumptions!$B$27-($I$627+$J$627+$K$627+$L$627+$M$627+$N$627))),Assumptions!$B$4)</f>
        <v>0</v>
      </c>
      <c r="P627" s="18" t="n">
        <f aca="false">$I$627+$J$627+$K$627+$L$627+$M$627+$N$627+$O$627</f>
        <v>360000000</v>
      </c>
      <c r="Q627" s="18" t="n">
        <f aca="false">MAX(Assumptions!$B$4,Assumptions!$B$27-$P$627)</f>
        <v>3640000000</v>
      </c>
      <c r="R627" s="18" t="n">
        <f aca="false">$J$120+$O$120+Assumptions!$B$20+IF($B$627=0,$D$120,Assumptions!$B$4)+IF($C$627=0,$AI$120,Assumptions!$B$4)+IF($D$627=0,$AF$120,Assumptions!$B$4)+IF($E$627=0,$AC$120,Assumptions!$B$4)+IF($F$627=0,$Z$120,Assumptions!$B$4)+IF($G$627=0,$W$120,Assumptions!$B$4)+IF($H$627=0,$T$120,Assumptions!$B$4)</f>
        <v>23414164.1892672</v>
      </c>
      <c r="S627" s="18" t="n">
        <f aca="false">IF($R$627&gt;Assumptions!$B$4,$Q$627/$R$627&gt;Assumptions!$B$13,FALSE())</f>
        <v>1</v>
      </c>
      <c r="T627" s="18" t="n">
        <f aca="false">IF($S$627,($Q$627+Assumptions!$B$14*Assumptions!$B$13)/($R$627+Assumptions!$B$14),IF($R$627&gt;Assumptions!$B$4,$Q$627/$R$627,Assumptions!$B$4))</f>
        <v>140.560196091858</v>
      </c>
      <c r="U627" s="18" t="n">
        <f aca="false">IF($B$627=1,$I$627,$D$120*$T$627)</f>
        <v>30000000</v>
      </c>
      <c r="V627" s="18" t="n">
        <f aca="false">IF($C$627=1,$J$627,$AI$120*$T$627)</f>
        <v>300000000</v>
      </c>
      <c r="W627" s="18" t="n">
        <f aca="false">IF($D$627=1,$K$627,$AF$120*$T$627)</f>
        <v>243682375.155706</v>
      </c>
      <c r="X627" s="18" t="n">
        <f aca="false">IF($E$627=1,$L$627,$AC$120*$T$627)</f>
        <v>337344470.620459</v>
      </c>
      <c r="Y627" s="18" t="n">
        <f aca="false">IF($F$627=1,$M$627,$Z$120*$T$627)</f>
        <v>30000000</v>
      </c>
      <c r="Z627" s="18" t="n">
        <f aca="false">IF($G$627=1,$N$627,$W$120*$T$627)</f>
        <v>702800980.45929</v>
      </c>
      <c r="AA627" s="18" t="n">
        <f aca="false">IF($H$627=1,$O$627,$T$120*$T$627)</f>
        <v>702800980.45929</v>
      </c>
      <c r="AB627" s="18" t="n">
        <f aca="false">($J$120+$O$120)*$T$627</f>
        <v>39428938.2488866</v>
      </c>
      <c r="AC627" s="18" t="n">
        <f aca="false">Assumptions!$B$20*$T$627</f>
        <v>1265041764.82672</v>
      </c>
      <c r="AD627" s="18" t="n">
        <f aca="false">IF($S$627,Assumptions!$B$14*($T$627-Assumptions!$B$13),Assumptions!$B$4)</f>
        <v>348900490.229645</v>
      </c>
      <c r="AE627" s="18" t="n">
        <f aca="false">$U$627+$V$627+$W$627+$X$627+$Y$627+$Z$627+$AA$627+$AB$627+$AC$627+$AD$627</f>
        <v>4000000000</v>
      </c>
      <c r="AF627" s="18" t="n">
        <f aca="false">IF(AND(IF($B$627=1,$U$627&gt;=INDEX($U$527:$U$654,1+$A$627-Assumptions!$B$77),$U$627&gt;INDEX($U$527:$U$654,1+$A$627+Assumptions!$B$77)),IF($C$627=1,$V$627&gt;=INDEX($V$527:$V$654,1+$A$627-Assumptions!$B$78),$V$627&gt;INDEX($V$527:$V$654,1+$A$627+Assumptions!$B$78)),IF($D$627=1,$W$627&gt;=INDEX($W$527:$W$654,1+$A$627-Assumptions!$B$79),$W$627&gt;INDEX($W$527:$W$654,1+$A$627+Assumptions!$B$79)),IF($E$627=1,$X$627&gt;=INDEX($X$527:$X$654,1+$A$627-Assumptions!$B$80),$X$627&gt;INDEX($X$527:$X$654,1+$A$627+Assumptions!$B$80)),IF($F$627=1,$Y$627&gt;=INDEX($Y$527:$Y$654,1+$A$627-Assumptions!$B$81),$Y$627&gt;INDEX($Y$527:$Y$654,1+$A$627+Assumptions!$B$81)),IF($G$627=1,$Z$627&gt;=INDEX($Z$527:$Z$654,1+$A$627-Assumptions!$B$82),$Z$627&gt;INDEX($Z$527:$Z$654,1+$A$627+Assumptions!$B$82)),IF($H$627=1,$AA$627&gt;=INDEX($AA$527:$AA$654,1+$A$627-Assumptions!$B$83),$AA$627&gt;INDEX($AA$527:$AA$654,1+$A$627+Assumptions!$B$83))),1,0)</f>
        <v>0</v>
      </c>
      <c r="AG627" s="16"/>
      <c r="AH627" s="16"/>
      <c r="AI627" s="16"/>
    </row>
    <row r="628" customFormat="false" ht="23.85" hidden="true" customHeight="false" outlineLevel="0" collapsed="false">
      <c r="A628" s="6" t="n">
        <f aca="false">ROW()-ROW($A$527)+Assumptions!$B$4</f>
        <v>101</v>
      </c>
      <c r="B628" s="18" t="n">
        <f aca="false">MOD(QUOTIENT($A$628,Assumptions!$B$77),2)</f>
        <v>1</v>
      </c>
      <c r="C628" s="18" t="n">
        <f aca="false">MOD(QUOTIENT($A$628,Assumptions!$B$78),2)</f>
        <v>1</v>
      </c>
      <c r="D628" s="18" t="n">
        <f aca="false">MOD(QUOTIENT($A$628,Assumptions!$B$79),2)</f>
        <v>0</v>
      </c>
      <c r="E628" s="18" t="n">
        <f aca="false">MOD(QUOTIENT($A$628,Assumptions!$B$80),2)</f>
        <v>0</v>
      </c>
      <c r="F628" s="18" t="n">
        <f aca="false">MOD(QUOTIENT($A$628,Assumptions!$B$81),2)</f>
        <v>1</v>
      </c>
      <c r="G628" s="18" t="n">
        <f aca="false">MOD(QUOTIENT($A$628,Assumptions!$B$82),2)</f>
        <v>0</v>
      </c>
      <c r="H628" s="18" t="n">
        <f aca="false">MOD(QUOTIENT($A$628,Assumptions!$B$83),2)</f>
        <v>1</v>
      </c>
      <c r="I628" s="18" t="n">
        <f aca="false">IF($B$628=1,MIN(Assumptions!$B$67,MAX(Assumptions!$B$4,Assumptions!$B$27-(Assumptions!$B$4))),Assumptions!$B$4)</f>
        <v>30000000</v>
      </c>
      <c r="J628" s="18" t="n">
        <f aca="false">IF($C$628=1,MIN(Assumptions!$B$66,MAX(Assumptions!$B$4,Assumptions!$B$27-($I$628))),Assumptions!$B$4)</f>
        <v>300000000</v>
      </c>
      <c r="K628" s="18" t="n">
        <f aca="false">IF($D$628=1,MIN(Assumptions!$B$61,MAX(Assumptions!$B$4,Assumptions!$B$27-($I$628+$J$628))),Assumptions!$B$4)</f>
        <v>0</v>
      </c>
      <c r="L628" s="18" t="n">
        <f aca="false">IF($E$628=1,MIN(Assumptions!$B$56,MAX(Assumptions!$B$4,Assumptions!$B$27-($I$628+$J$628+$K$628))),Assumptions!$B$4)</f>
        <v>0</v>
      </c>
      <c r="M628" s="18" t="n">
        <f aca="false">IF($F$628=1,MIN(Assumptions!$B$51,MAX(Assumptions!$B$4,Assumptions!$B$27-($I$628+$J$628+$K$628+$L$628))),Assumptions!$B$4)</f>
        <v>30000000</v>
      </c>
      <c r="N628" s="18" t="n">
        <f aca="false">IF($G$628=1,MIN(Assumptions!$B$46,MAX(Assumptions!$B$4,Assumptions!$B$27-($I$628+$J$628+$K$628+$L$628+$M$628))),Assumptions!$B$4)</f>
        <v>0</v>
      </c>
      <c r="O628" s="18" t="n">
        <f aca="false">IF($H$628=1,MIN(Assumptions!$B$41,MAX(Assumptions!$B$4,Assumptions!$B$27-($I$628+$J$628+$K$628+$L$628+$M$628+$N$628))),Assumptions!$B$4)</f>
        <v>5000000</v>
      </c>
      <c r="P628" s="18" t="n">
        <f aca="false">$I$628+$J$628+$K$628+$L$628+$M$628+$N$628+$O$628</f>
        <v>365000000</v>
      </c>
      <c r="Q628" s="18" t="n">
        <f aca="false">MAX(Assumptions!$B$4,Assumptions!$B$27-$P$628)</f>
        <v>3635000000</v>
      </c>
      <c r="R628" s="18" t="n">
        <f aca="false">$J$120+$O$120+Assumptions!$B$20+IF($B$628=0,$D$120,Assumptions!$B$4)+IF($C$628=0,$AI$120,Assumptions!$B$4)+IF($D$628=0,$AF$120,Assumptions!$B$4)+IF($E$628=0,$AC$120,Assumptions!$B$4)+IF($F$628=0,$Z$120,Assumptions!$B$4)+IF($G$628=0,$W$120,Assumptions!$B$4)+IF($H$628=0,$T$120,Assumptions!$B$4)</f>
        <v>18414164.1892672</v>
      </c>
      <c r="S628" s="18" t="n">
        <f aca="false">IF($R$628&gt;Assumptions!$B$4,$Q$628/$R$628&gt;Assumptions!$B$13,FALSE())</f>
        <v>1</v>
      </c>
      <c r="T628" s="18" t="n">
        <f aca="false">IF($S$628,($Q$628+Assumptions!$B$14*Assumptions!$B$13)/($R$628+Assumptions!$B$14),IF($R$628&gt;Assumptions!$B$4,$Q$628/$R$628,Assumptions!$B$4))</f>
        <v>173.925190941492</v>
      </c>
      <c r="U628" s="18" t="n">
        <f aca="false">IF($B$628=1,$I$628,$D$120*$T$628)</f>
        <v>30000000</v>
      </c>
      <c r="V628" s="18" t="n">
        <f aca="false">IF($C$628=1,$J$628,$AI$120*$T$628)</f>
        <v>300000000</v>
      </c>
      <c r="W628" s="18" t="n">
        <f aca="false">IF($D$628=1,$K$628,$AF$120*$T$628)</f>
        <v>301525643.862469</v>
      </c>
      <c r="X628" s="18" t="n">
        <f aca="false">IF($E$628=1,$L$628,$AC$120*$T$628)</f>
        <v>417420458.25958</v>
      </c>
      <c r="Y628" s="18" t="n">
        <f aca="false">IF($F$628=1,$M$628,$Z$120*$T$628)</f>
        <v>30000000</v>
      </c>
      <c r="Z628" s="18" t="n">
        <f aca="false">IF($G$628=1,$N$628,$W$120*$T$628)</f>
        <v>869625954.707458</v>
      </c>
      <c r="AA628" s="18" t="n">
        <f aca="false">IF($H$628=1,$O$628,$T$120*$T$628)</f>
        <v>5000000</v>
      </c>
      <c r="AB628" s="18" t="n">
        <f aca="false">($J$120+$O$120)*$T$628</f>
        <v>48788247.3433395</v>
      </c>
      <c r="AC628" s="18" t="n">
        <f aca="false">Assumptions!$B$20*$T$628</f>
        <v>1565326718.47342</v>
      </c>
      <c r="AD628" s="18" t="n">
        <f aca="false">IF($S$628,Assumptions!$B$14*($T$628-Assumptions!$B$13),Assumptions!$B$4)</f>
        <v>432312977.353729</v>
      </c>
      <c r="AE628" s="18" t="n">
        <f aca="false">$U$628+$V$628+$W$628+$X$628+$Y$628+$Z$628+$AA$628+$AB$628+$AC$628+$AD$628</f>
        <v>4000000000</v>
      </c>
      <c r="AF628" s="18" t="n">
        <f aca="false">IF(AND(IF($B$628=1,$U$628&gt;=INDEX($U$527:$U$654,1+$A$628-Assumptions!$B$77),$U$628&gt;INDEX($U$527:$U$654,1+$A$628+Assumptions!$B$77)),IF($C$628=1,$V$628&gt;=INDEX($V$527:$V$654,1+$A$628-Assumptions!$B$78),$V$628&gt;INDEX($V$527:$V$654,1+$A$628+Assumptions!$B$78)),IF($D$628=1,$W$628&gt;=INDEX($W$527:$W$654,1+$A$628-Assumptions!$B$79),$W$628&gt;INDEX($W$527:$W$654,1+$A$628+Assumptions!$B$79)),IF($E$628=1,$X$628&gt;=INDEX($X$527:$X$654,1+$A$628-Assumptions!$B$80),$X$628&gt;INDEX($X$527:$X$654,1+$A$628+Assumptions!$B$80)),IF($F$628=1,$Y$628&gt;=INDEX($Y$527:$Y$654,1+$A$628-Assumptions!$B$81),$Y$628&gt;INDEX($Y$527:$Y$654,1+$A$628+Assumptions!$B$81)),IF($G$628=1,$Z$628&gt;=INDEX($Z$527:$Z$654,1+$A$628-Assumptions!$B$82),$Z$628&gt;INDEX($Z$527:$Z$654,1+$A$628+Assumptions!$B$82)),IF($H$628=1,$AA$628&gt;=INDEX($AA$527:$AA$654,1+$A$628-Assumptions!$B$83),$AA$628&gt;INDEX($AA$527:$AA$654,1+$A$628+Assumptions!$B$83))),1,0)</f>
        <v>0</v>
      </c>
      <c r="AG628" s="16"/>
      <c r="AH628" s="16"/>
      <c r="AI628" s="16"/>
    </row>
    <row r="629" customFormat="false" ht="23.85" hidden="true" customHeight="false" outlineLevel="0" collapsed="false">
      <c r="A629" s="6" t="n">
        <f aca="false">ROW()-ROW($A$527)+Assumptions!$B$4</f>
        <v>102</v>
      </c>
      <c r="B629" s="18" t="n">
        <f aca="false">MOD(QUOTIENT($A$629,Assumptions!$B$77),2)</f>
        <v>1</v>
      </c>
      <c r="C629" s="18" t="n">
        <f aca="false">MOD(QUOTIENT($A$629,Assumptions!$B$78),2)</f>
        <v>1</v>
      </c>
      <c r="D629" s="18" t="n">
        <f aca="false">MOD(QUOTIENT($A$629,Assumptions!$B$79),2)</f>
        <v>0</v>
      </c>
      <c r="E629" s="18" t="n">
        <f aca="false">MOD(QUOTIENT($A$629,Assumptions!$B$80),2)</f>
        <v>0</v>
      </c>
      <c r="F629" s="18" t="n">
        <f aca="false">MOD(QUOTIENT($A$629,Assumptions!$B$81),2)</f>
        <v>1</v>
      </c>
      <c r="G629" s="18" t="n">
        <f aca="false">MOD(QUOTIENT($A$629,Assumptions!$B$82),2)</f>
        <v>1</v>
      </c>
      <c r="H629" s="18" t="n">
        <f aca="false">MOD(QUOTIENT($A$629,Assumptions!$B$83),2)</f>
        <v>0</v>
      </c>
      <c r="I629" s="18" t="n">
        <f aca="false">IF($B$629=1,MIN(Assumptions!$B$67,MAX(Assumptions!$B$4,Assumptions!$B$27-(Assumptions!$B$4))),Assumptions!$B$4)</f>
        <v>30000000</v>
      </c>
      <c r="J629" s="18" t="n">
        <f aca="false">IF($C$629=1,MIN(Assumptions!$B$66,MAX(Assumptions!$B$4,Assumptions!$B$27-($I$629))),Assumptions!$B$4)</f>
        <v>300000000</v>
      </c>
      <c r="K629" s="18" t="n">
        <f aca="false">IF($D$629=1,MIN(Assumptions!$B$61,MAX(Assumptions!$B$4,Assumptions!$B$27-($I$629+$J$629))),Assumptions!$B$4)</f>
        <v>0</v>
      </c>
      <c r="L629" s="18" t="n">
        <f aca="false">IF($E$629=1,MIN(Assumptions!$B$56,MAX(Assumptions!$B$4,Assumptions!$B$27-($I$629+$J$629+$K$629))),Assumptions!$B$4)</f>
        <v>0</v>
      </c>
      <c r="M629" s="18" t="n">
        <f aca="false">IF($F$629=1,MIN(Assumptions!$B$51,MAX(Assumptions!$B$4,Assumptions!$B$27-($I$629+$J$629+$K$629+$L$629))),Assumptions!$B$4)</f>
        <v>30000000</v>
      </c>
      <c r="N629" s="18" t="n">
        <f aca="false">IF($G$629=1,MIN(Assumptions!$B$46,MAX(Assumptions!$B$4,Assumptions!$B$27-($I$629+$J$629+$K$629+$L$629+$M$629))),Assumptions!$B$4)</f>
        <v>15000000</v>
      </c>
      <c r="O629" s="18" t="n">
        <f aca="false">IF($H$629=1,MIN(Assumptions!$B$41,MAX(Assumptions!$B$4,Assumptions!$B$27-($I$629+$J$629+$K$629+$L$629+$M$629+$N$629))),Assumptions!$B$4)</f>
        <v>0</v>
      </c>
      <c r="P629" s="18" t="n">
        <f aca="false">$I$629+$J$629+$K$629+$L$629+$M$629+$N$629+$O$629</f>
        <v>375000000</v>
      </c>
      <c r="Q629" s="18" t="n">
        <f aca="false">MAX(Assumptions!$B$4,Assumptions!$B$27-$P$629)</f>
        <v>3625000000</v>
      </c>
      <c r="R629" s="18" t="n">
        <f aca="false">$J$120+$O$120+Assumptions!$B$20+IF($B$629=0,$D$120,Assumptions!$B$4)+IF($C$629=0,$AI$120,Assumptions!$B$4)+IF($D$629=0,$AF$120,Assumptions!$B$4)+IF($E$629=0,$AC$120,Assumptions!$B$4)+IF($F$629=0,$Z$120,Assumptions!$B$4)+IF($G$629=0,$W$120,Assumptions!$B$4)+IF($H$629=0,$T$120,Assumptions!$B$4)</f>
        <v>18414164.1892672</v>
      </c>
      <c r="S629" s="18" t="n">
        <f aca="false">IF($R$629&gt;Assumptions!$B$4,$Q$629/$R$629&gt;Assumptions!$B$13,FALSE())</f>
        <v>1</v>
      </c>
      <c r="T629" s="18" t="n">
        <f aca="false">IF($S$629,($Q$629+Assumptions!$B$14*Assumptions!$B$13)/($R$629+Assumptions!$B$14),IF($R$629&gt;Assumptions!$B$4,$Q$629/$R$629,Assumptions!$B$4))</f>
        <v>173.44704608667</v>
      </c>
      <c r="U629" s="18" t="n">
        <f aca="false">IF($B$629=1,$I$629,$D$120*$T$629)</f>
        <v>30000000</v>
      </c>
      <c r="V629" s="18" t="n">
        <f aca="false">IF($C$629=1,$J$629,$AI$120*$T$629)</f>
        <v>300000000</v>
      </c>
      <c r="W629" s="18" t="n">
        <f aca="false">IF($D$629=1,$K$629,$AF$120*$T$629)</f>
        <v>300696707.384497</v>
      </c>
      <c r="X629" s="18" t="n">
        <f aca="false">IF($E$629=1,$L$629,$AC$120*$T$629)</f>
        <v>416272910.608007</v>
      </c>
      <c r="Y629" s="18" t="n">
        <f aca="false">IF($F$629=1,$M$629,$Z$120*$T$629)</f>
        <v>30000000</v>
      </c>
      <c r="Z629" s="18" t="n">
        <f aca="false">IF($G$629=1,$N$629,$W$120*$T$629)</f>
        <v>15000000</v>
      </c>
      <c r="AA629" s="18" t="n">
        <f aca="false">IF($H$629=1,$O$629,$T$120*$T$629)</f>
        <v>867235230.433348</v>
      </c>
      <c r="AB629" s="18" t="n">
        <f aca="false">($J$120+$O$120)*$T$629</f>
        <v>48654121.5774472</v>
      </c>
      <c r="AC629" s="18" t="n">
        <f aca="false">Assumptions!$B$20*$T$629</f>
        <v>1561023414.78003</v>
      </c>
      <c r="AD629" s="18" t="n">
        <f aca="false">IF($S$629,Assumptions!$B$14*($T$629-Assumptions!$B$13),Assumptions!$B$4)</f>
        <v>431117615.216674</v>
      </c>
      <c r="AE629" s="18" t="n">
        <f aca="false">$U$629+$V$629+$W$629+$X$629+$Y$629+$Z$629+$AA$629+$AB$629+$AC$629+$AD$629</f>
        <v>4000000000</v>
      </c>
      <c r="AF629" s="18" t="n">
        <f aca="false">IF(AND(IF($B$629=1,$U$629&gt;=INDEX($U$527:$U$654,1+$A$629-Assumptions!$B$77),$U$629&gt;INDEX($U$527:$U$654,1+$A$629+Assumptions!$B$77)),IF($C$629=1,$V$629&gt;=INDEX($V$527:$V$654,1+$A$629-Assumptions!$B$78),$V$629&gt;INDEX($V$527:$V$654,1+$A$629+Assumptions!$B$78)),IF($D$629=1,$W$629&gt;=INDEX($W$527:$W$654,1+$A$629-Assumptions!$B$79),$W$629&gt;INDEX($W$527:$W$654,1+$A$629+Assumptions!$B$79)),IF($E$629=1,$X$629&gt;=INDEX($X$527:$X$654,1+$A$629-Assumptions!$B$80),$X$629&gt;INDEX($X$527:$X$654,1+$A$629+Assumptions!$B$80)),IF($F$629=1,$Y$629&gt;=INDEX($Y$527:$Y$654,1+$A$629-Assumptions!$B$81),$Y$629&gt;INDEX($Y$527:$Y$654,1+$A$629+Assumptions!$B$81)),IF($G$629=1,$Z$629&gt;=INDEX($Z$527:$Z$654,1+$A$629-Assumptions!$B$82),$Z$629&gt;INDEX($Z$527:$Z$654,1+$A$629+Assumptions!$B$82)),IF($H$629=1,$AA$629&gt;=INDEX($AA$527:$AA$654,1+$A$629-Assumptions!$B$83),$AA$629&gt;INDEX($AA$527:$AA$654,1+$A$629+Assumptions!$B$83))),1,0)</f>
        <v>0</v>
      </c>
      <c r="AG629" s="16"/>
      <c r="AH629" s="16"/>
      <c r="AI629" s="16"/>
    </row>
    <row r="630" customFormat="false" ht="23.85" hidden="true" customHeight="false" outlineLevel="0" collapsed="false">
      <c r="A630" s="6" t="n">
        <f aca="false">ROW()-ROW($A$527)+Assumptions!$B$4</f>
        <v>103</v>
      </c>
      <c r="B630" s="18" t="n">
        <f aca="false">MOD(QUOTIENT($A$630,Assumptions!$B$77),2)</f>
        <v>1</v>
      </c>
      <c r="C630" s="18" t="n">
        <f aca="false">MOD(QUOTIENT($A$630,Assumptions!$B$78),2)</f>
        <v>1</v>
      </c>
      <c r="D630" s="18" t="n">
        <f aca="false">MOD(QUOTIENT($A$630,Assumptions!$B$79),2)</f>
        <v>0</v>
      </c>
      <c r="E630" s="18" t="n">
        <f aca="false">MOD(QUOTIENT($A$630,Assumptions!$B$80),2)</f>
        <v>0</v>
      </c>
      <c r="F630" s="18" t="n">
        <f aca="false">MOD(QUOTIENT($A$630,Assumptions!$B$81),2)</f>
        <v>1</v>
      </c>
      <c r="G630" s="18" t="n">
        <f aca="false">MOD(QUOTIENT($A$630,Assumptions!$B$82),2)</f>
        <v>1</v>
      </c>
      <c r="H630" s="18" t="n">
        <f aca="false">MOD(QUOTIENT($A$630,Assumptions!$B$83),2)</f>
        <v>1</v>
      </c>
      <c r="I630" s="18" t="n">
        <f aca="false">IF($B$630=1,MIN(Assumptions!$B$67,MAX(Assumptions!$B$4,Assumptions!$B$27-(Assumptions!$B$4))),Assumptions!$B$4)</f>
        <v>30000000</v>
      </c>
      <c r="J630" s="18" t="n">
        <f aca="false">IF($C$630=1,MIN(Assumptions!$B$66,MAX(Assumptions!$B$4,Assumptions!$B$27-($I$630))),Assumptions!$B$4)</f>
        <v>300000000</v>
      </c>
      <c r="K630" s="18" t="n">
        <f aca="false">IF($D$630=1,MIN(Assumptions!$B$61,MAX(Assumptions!$B$4,Assumptions!$B$27-($I$630+$J$630))),Assumptions!$B$4)</f>
        <v>0</v>
      </c>
      <c r="L630" s="18" t="n">
        <f aca="false">IF($E$630=1,MIN(Assumptions!$B$56,MAX(Assumptions!$B$4,Assumptions!$B$27-($I$630+$J$630+$K$630))),Assumptions!$B$4)</f>
        <v>0</v>
      </c>
      <c r="M630" s="18" t="n">
        <f aca="false">IF($F$630=1,MIN(Assumptions!$B$51,MAX(Assumptions!$B$4,Assumptions!$B$27-($I$630+$J$630+$K$630+$L$630))),Assumptions!$B$4)</f>
        <v>30000000</v>
      </c>
      <c r="N630" s="18" t="n">
        <f aca="false">IF($G$630=1,MIN(Assumptions!$B$46,MAX(Assumptions!$B$4,Assumptions!$B$27-($I$630+$J$630+$K$630+$L$630+$M$630))),Assumptions!$B$4)</f>
        <v>15000000</v>
      </c>
      <c r="O630" s="18" t="n">
        <f aca="false">IF($H$630=1,MIN(Assumptions!$B$41,MAX(Assumptions!$B$4,Assumptions!$B$27-($I$630+$J$630+$K$630+$L$630+$M$630+$N$630))),Assumptions!$B$4)</f>
        <v>5000000</v>
      </c>
      <c r="P630" s="18" t="n">
        <f aca="false">$I$630+$J$630+$K$630+$L$630+$M$630+$N$630+$O$630</f>
        <v>380000000</v>
      </c>
      <c r="Q630" s="18" t="n">
        <f aca="false">MAX(Assumptions!$B$4,Assumptions!$B$27-$P$630)</f>
        <v>3620000000</v>
      </c>
      <c r="R630" s="18" t="n">
        <f aca="false">$J$120+$O$120+Assumptions!$B$20+IF($B$630=0,$D$120,Assumptions!$B$4)+IF($C$630=0,$AI$120,Assumptions!$B$4)+IF($D$630=0,$AF$120,Assumptions!$B$4)+IF($E$630=0,$AC$120,Assumptions!$B$4)+IF($F$630=0,$Z$120,Assumptions!$B$4)+IF($G$630=0,$W$120,Assumptions!$B$4)+IF($H$630=0,$T$120,Assumptions!$B$4)</f>
        <v>13414164.1892672</v>
      </c>
      <c r="S630" s="18" t="n">
        <f aca="false">IF($R$630&gt;Assumptions!$B$4,$Q$630/$R$630&gt;Assumptions!$B$13,FALSE())</f>
        <v>1</v>
      </c>
      <c r="T630" s="18" t="n">
        <f aca="false">IF($S$630,($Q$630+Assumptions!$B$14*Assumptions!$B$13)/($R$630+Assumptions!$B$14),IF($R$630&gt;Assumptions!$B$4,$Q$630/$R$630,Assumptions!$B$4))</f>
        <v>227.627411462996</v>
      </c>
      <c r="U630" s="18" t="n">
        <f aca="false">IF($B$630=1,$I$630,$D$120*$T$630)</f>
        <v>30000000</v>
      </c>
      <c r="V630" s="18" t="n">
        <f aca="false">IF($C$630=1,$J$630,$AI$120*$T$630)</f>
        <v>300000000</v>
      </c>
      <c r="W630" s="18" t="n">
        <f aca="false">IF($D$630=1,$K$630,$AF$120*$T$630)</f>
        <v>394626571.519569</v>
      </c>
      <c r="X630" s="18" t="n">
        <f aca="false">IF($E$630=1,$L$630,$AC$120*$T$630)</f>
        <v>546305787.511191</v>
      </c>
      <c r="Y630" s="18" t="n">
        <f aca="false">IF($F$630=1,$M$630,$Z$120*$T$630)</f>
        <v>30000000</v>
      </c>
      <c r="Z630" s="18" t="n">
        <f aca="false">IF($G$630=1,$N$630,$W$120*$T$630)</f>
        <v>15000000</v>
      </c>
      <c r="AA630" s="18" t="n">
        <f aca="false">IF($H$630=1,$O$630,$T$120*$T$630)</f>
        <v>5000000</v>
      </c>
      <c r="AB630" s="18" t="n">
        <f aca="false">($J$120+$O$120)*$T$630</f>
        <v>63852409.1447839</v>
      </c>
      <c r="AC630" s="18" t="n">
        <f aca="false">Assumptions!$B$20*$T$630</f>
        <v>2048646703.16697</v>
      </c>
      <c r="AD630" s="18" t="n">
        <f aca="false">IF($S$630,Assumptions!$B$14*($T$630-Assumptions!$B$13),Assumptions!$B$4)</f>
        <v>566568528.657491</v>
      </c>
      <c r="AE630" s="18" t="n">
        <f aca="false">$U$630+$V$630+$W$630+$X$630+$Y$630+$Z$630+$AA$630+$AB$630+$AC$630+$AD$630</f>
        <v>4000000000</v>
      </c>
      <c r="AF630" s="18" t="n">
        <f aca="false">IF(AND(IF($B$630=1,$U$630&gt;=INDEX($U$527:$U$654,1+$A$630-Assumptions!$B$77),$U$630&gt;INDEX($U$527:$U$654,1+$A$630+Assumptions!$B$77)),IF($C$630=1,$V$630&gt;=INDEX($V$527:$V$654,1+$A$630-Assumptions!$B$78),$V$630&gt;INDEX($V$527:$V$654,1+$A$630+Assumptions!$B$78)),IF($D$630=1,$W$630&gt;=INDEX($W$527:$W$654,1+$A$630-Assumptions!$B$79),$W$630&gt;INDEX($W$527:$W$654,1+$A$630+Assumptions!$B$79)),IF($E$630=1,$X$630&gt;=INDEX($X$527:$X$654,1+$A$630-Assumptions!$B$80),$X$630&gt;INDEX($X$527:$X$654,1+$A$630+Assumptions!$B$80)),IF($F$630=1,$Y$630&gt;=INDEX($Y$527:$Y$654,1+$A$630-Assumptions!$B$81),$Y$630&gt;INDEX($Y$527:$Y$654,1+$A$630+Assumptions!$B$81)),IF($G$630=1,$Z$630&gt;=INDEX($Z$527:$Z$654,1+$A$630-Assumptions!$B$82),$Z$630&gt;INDEX($Z$527:$Z$654,1+$A$630+Assumptions!$B$82)),IF($H$630=1,$AA$630&gt;=INDEX($AA$527:$AA$654,1+$A$630-Assumptions!$B$83),$AA$630&gt;INDEX($AA$527:$AA$654,1+$A$630+Assumptions!$B$83))),1,0)</f>
        <v>0</v>
      </c>
      <c r="AG630" s="16"/>
      <c r="AH630" s="16"/>
      <c r="AI630" s="16"/>
    </row>
    <row r="631" customFormat="false" ht="23.85" hidden="true" customHeight="false" outlineLevel="0" collapsed="false">
      <c r="A631" s="6" t="n">
        <f aca="false">ROW()-ROW($A$527)+Assumptions!$B$4</f>
        <v>104</v>
      </c>
      <c r="B631" s="18" t="n">
        <f aca="false">MOD(QUOTIENT($A$631,Assumptions!$B$77),2)</f>
        <v>1</v>
      </c>
      <c r="C631" s="18" t="n">
        <f aca="false">MOD(QUOTIENT($A$631,Assumptions!$B$78),2)</f>
        <v>1</v>
      </c>
      <c r="D631" s="18" t="n">
        <f aca="false">MOD(QUOTIENT($A$631,Assumptions!$B$79),2)</f>
        <v>0</v>
      </c>
      <c r="E631" s="18" t="n">
        <f aca="false">MOD(QUOTIENT($A$631,Assumptions!$B$80),2)</f>
        <v>1</v>
      </c>
      <c r="F631" s="18" t="n">
        <f aca="false">MOD(QUOTIENT($A$631,Assumptions!$B$81),2)</f>
        <v>0</v>
      </c>
      <c r="G631" s="18" t="n">
        <f aca="false">MOD(QUOTIENT($A$631,Assumptions!$B$82),2)</f>
        <v>0</v>
      </c>
      <c r="H631" s="18" t="n">
        <f aca="false">MOD(QUOTIENT($A$631,Assumptions!$B$83),2)</f>
        <v>0</v>
      </c>
      <c r="I631" s="18" t="n">
        <f aca="false">IF($B$631=1,MIN(Assumptions!$B$67,MAX(Assumptions!$B$4,Assumptions!$B$27-(Assumptions!$B$4))),Assumptions!$B$4)</f>
        <v>30000000</v>
      </c>
      <c r="J631" s="18" t="n">
        <f aca="false">IF($C$631=1,MIN(Assumptions!$B$66,MAX(Assumptions!$B$4,Assumptions!$B$27-($I$631))),Assumptions!$B$4)</f>
        <v>300000000</v>
      </c>
      <c r="K631" s="18" t="n">
        <f aca="false">IF($D$631=1,MIN(Assumptions!$B$61,MAX(Assumptions!$B$4,Assumptions!$B$27-($I$631+$J$631))),Assumptions!$B$4)</f>
        <v>0</v>
      </c>
      <c r="L631" s="18" t="n">
        <f aca="false">IF($E$631=1,MIN(Assumptions!$B$56,MAX(Assumptions!$B$4,Assumptions!$B$27-($I$631+$J$631+$K$631))),Assumptions!$B$4)</f>
        <v>60000000</v>
      </c>
      <c r="M631" s="18" t="n">
        <f aca="false">IF($F$631=1,MIN(Assumptions!$B$51,MAX(Assumptions!$B$4,Assumptions!$B$27-($I$631+$J$631+$K$631+$L$631))),Assumptions!$B$4)</f>
        <v>0</v>
      </c>
      <c r="N631" s="18" t="n">
        <f aca="false">IF($G$631=1,MIN(Assumptions!$B$46,MAX(Assumptions!$B$4,Assumptions!$B$27-($I$631+$J$631+$K$631+$L$631+$M$631))),Assumptions!$B$4)</f>
        <v>0</v>
      </c>
      <c r="O631" s="18" t="n">
        <f aca="false">IF($H$631=1,MIN(Assumptions!$B$41,MAX(Assumptions!$B$4,Assumptions!$B$27-($I$631+$J$631+$K$631+$L$631+$M$631+$N$631))),Assumptions!$B$4)</f>
        <v>0</v>
      </c>
      <c r="P631" s="18" t="n">
        <f aca="false">$I$631+$J$631+$K$631+$L$631+$M$631+$N$631+$O$631</f>
        <v>390000000</v>
      </c>
      <c r="Q631" s="18" t="n">
        <f aca="false">MAX(Assumptions!$B$4,Assumptions!$B$27-$P$631)</f>
        <v>3610000000</v>
      </c>
      <c r="R631" s="18" t="n">
        <f aca="false">$J$120+$O$120+Assumptions!$B$20+IF($B$631=0,$D$120,Assumptions!$B$4)+IF($C$631=0,$AI$120,Assumptions!$B$4)+IF($D$631=0,$AF$120,Assumptions!$B$4)+IF($E$631=0,$AC$120,Assumptions!$B$4)+IF($F$631=0,$Z$120,Assumptions!$B$4)+IF($G$631=0,$W$120,Assumptions!$B$4)+IF($H$631=0,$T$120,Assumptions!$B$4)</f>
        <v>24014164.1892672</v>
      </c>
      <c r="S631" s="18" t="n">
        <f aca="false">IF($R$631&gt;Assumptions!$B$4,$Q$631/$R$631&gt;Assumptions!$B$13,FALSE())</f>
        <v>1</v>
      </c>
      <c r="T631" s="18" t="n">
        <f aca="false">IF($S$631,($Q$631+Assumptions!$B$14*Assumptions!$B$13)/($R$631+Assumptions!$B$14),IF($R$631&gt;Assumptions!$B$4,$Q$631/$R$631,Assumptions!$B$4))</f>
        <v>136.247930510377</v>
      </c>
      <c r="U631" s="18" t="n">
        <f aca="false">IF($B$631=1,$I$631,$D$120*$T$631)</f>
        <v>30000000</v>
      </c>
      <c r="V631" s="18" t="n">
        <f aca="false">IF($C$631=1,$J$631,$AI$120*$T$631)</f>
        <v>300000000</v>
      </c>
      <c r="W631" s="18" t="n">
        <f aca="false">IF($D$631=1,$K$631,$AF$120*$T$631)</f>
        <v>236206410.064488</v>
      </c>
      <c r="X631" s="18" t="n">
        <f aca="false">IF($E$631=1,$L$631,$AC$120*$T$631)</f>
        <v>60000000</v>
      </c>
      <c r="Y631" s="18" t="n">
        <f aca="false">IF($F$631=1,$M$631,$Z$120*$T$631)</f>
        <v>408743791.531131</v>
      </c>
      <c r="Z631" s="18" t="n">
        <f aca="false">IF($G$631=1,$N$631,$W$120*$T$631)</f>
        <v>681239652.551885</v>
      </c>
      <c r="AA631" s="18" t="n">
        <f aca="false">IF($H$631=1,$O$631,$T$120*$T$631)</f>
        <v>681239652.551885</v>
      </c>
      <c r="AB631" s="18" t="n">
        <f aca="false">($J$120+$O$120)*$T$631</f>
        <v>38219292.4312761</v>
      </c>
      <c r="AC631" s="18" t="n">
        <f aca="false">Assumptions!$B$20*$T$631</f>
        <v>1226231374.59339</v>
      </c>
      <c r="AD631" s="18" t="n">
        <f aca="false">IF($S$631,Assumptions!$B$14*($T$631-Assumptions!$B$13),Assumptions!$B$4)</f>
        <v>338119826.275942</v>
      </c>
      <c r="AE631" s="18" t="n">
        <f aca="false">$U$631+$V$631+$W$631+$X$631+$Y$631+$Z$631+$AA$631+$AB$631+$AC$631+$AD$631</f>
        <v>4000000000</v>
      </c>
      <c r="AF631" s="18" t="n">
        <f aca="false">IF(AND(IF($B$631=1,$U$631&gt;=INDEX($U$527:$U$654,1+$A$631-Assumptions!$B$77),$U$631&gt;INDEX($U$527:$U$654,1+$A$631+Assumptions!$B$77)),IF($C$631=1,$V$631&gt;=INDEX($V$527:$V$654,1+$A$631-Assumptions!$B$78),$V$631&gt;INDEX($V$527:$V$654,1+$A$631+Assumptions!$B$78)),IF($D$631=1,$W$631&gt;=INDEX($W$527:$W$654,1+$A$631-Assumptions!$B$79),$W$631&gt;INDEX($W$527:$W$654,1+$A$631+Assumptions!$B$79)),IF($E$631=1,$X$631&gt;=INDEX($X$527:$X$654,1+$A$631-Assumptions!$B$80),$X$631&gt;INDEX($X$527:$X$654,1+$A$631+Assumptions!$B$80)),IF($F$631=1,$Y$631&gt;=INDEX($Y$527:$Y$654,1+$A$631-Assumptions!$B$81),$Y$631&gt;INDEX($Y$527:$Y$654,1+$A$631+Assumptions!$B$81)),IF($G$631=1,$Z$631&gt;=INDEX($Z$527:$Z$654,1+$A$631-Assumptions!$B$82),$Z$631&gt;INDEX($Z$527:$Z$654,1+$A$631+Assumptions!$B$82)),IF($H$631=1,$AA$631&gt;=INDEX($AA$527:$AA$654,1+$A$631-Assumptions!$B$83),$AA$631&gt;INDEX($AA$527:$AA$654,1+$A$631+Assumptions!$B$83))),1,0)</f>
        <v>0</v>
      </c>
      <c r="AG631" s="16"/>
      <c r="AH631" s="16"/>
      <c r="AI631" s="16"/>
    </row>
    <row r="632" customFormat="false" ht="23.85" hidden="true" customHeight="false" outlineLevel="0" collapsed="false">
      <c r="A632" s="6" t="n">
        <f aca="false">ROW()-ROW($A$527)+Assumptions!$B$4</f>
        <v>105</v>
      </c>
      <c r="B632" s="18" t="n">
        <f aca="false">MOD(QUOTIENT($A$632,Assumptions!$B$77),2)</f>
        <v>1</v>
      </c>
      <c r="C632" s="18" t="n">
        <f aca="false">MOD(QUOTIENT($A$632,Assumptions!$B$78),2)</f>
        <v>1</v>
      </c>
      <c r="D632" s="18" t="n">
        <f aca="false">MOD(QUOTIENT($A$632,Assumptions!$B$79),2)</f>
        <v>0</v>
      </c>
      <c r="E632" s="18" t="n">
        <f aca="false">MOD(QUOTIENT($A$632,Assumptions!$B$80),2)</f>
        <v>1</v>
      </c>
      <c r="F632" s="18" t="n">
        <f aca="false">MOD(QUOTIENT($A$632,Assumptions!$B$81),2)</f>
        <v>0</v>
      </c>
      <c r="G632" s="18" t="n">
        <f aca="false">MOD(QUOTIENT($A$632,Assumptions!$B$82),2)</f>
        <v>0</v>
      </c>
      <c r="H632" s="18" t="n">
        <f aca="false">MOD(QUOTIENT($A$632,Assumptions!$B$83),2)</f>
        <v>1</v>
      </c>
      <c r="I632" s="18" t="n">
        <f aca="false">IF($B$632=1,MIN(Assumptions!$B$67,MAX(Assumptions!$B$4,Assumptions!$B$27-(Assumptions!$B$4))),Assumptions!$B$4)</f>
        <v>30000000</v>
      </c>
      <c r="J632" s="18" t="n">
        <f aca="false">IF($C$632=1,MIN(Assumptions!$B$66,MAX(Assumptions!$B$4,Assumptions!$B$27-($I$632))),Assumptions!$B$4)</f>
        <v>300000000</v>
      </c>
      <c r="K632" s="18" t="n">
        <f aca="false">IF($D$632=1,MIN(Assumptions!$B$61,MAX(Assumptions!$B$4,Assumptions!$B$27-($I$632+$J$632))),Assumptions!$B$4)</f>
        <v>0</v>
      </c>
      <c r="L632" s="18" t="n">
        <f aca="false">IF($E$632=1,MIN(Assumptions!$B$56,MAX(Assumptions!$B$4,Assumptions!$B$27-($I$632+$J$632+$K$632))),Assumptions!$B$4)</f>
        <v>60000000</v>
      </c>
      <c r="M632" s="18" t="n">
        <f aca="false">IF($F$632=1,MIN(Assumptions!$B$51,MAX(Assumptions!$B$4,Assumptions!$B$27-($I$632+$J$632+$K$632+$L$632))),Assumptions!$B$4)</f>
        <v>0</v>
      </c>
      <c r="N632" s="18" t="n">
        <f aca="false">IF($G$632=1,MIN(Assumptions!$B$46,MAX(Assumptions!$B$4,Assumptions!$B$27-($I$632+$J$632+$K$632+$L$632+$M$632))),Assumptions!$B$4)</f>
        <v>0</v>
      </c>
      <c r="O632" s="18" t="n">
        <f aca="false">IF($H$632=1,MIN(Assumptions!$B$41,MAX(Assumptions!$B$4,Assumptions!$B$27-($I$632+$J$632+$K$632+$L$632+$M$632+$N$632))),Assumptions!$B$4)</f>
        <v>5000000</v>
      </c>
      <c r="P632" s="18" t="n">
        <f aca="false">$I$632+$J$632+$K$632+$L$632+$M$632+$N$632+$O$632</f>
        <v>395000000</v>
      </c>
      <c r="Q632" s="18" t="n">
        <f aca="false">MAX(Assumptions!$B$4,Assumptions!$B$27-$P$632)</f>
        <v>3605000000</v>
      </c>
      <c r="R632" s="18" t="n">
        <f aca="false">$J$120+$O$120+Assumptions!$B$20+IF($B$632=0,$D$120,Assumptions!$B$4)+IF($C$632=0,$AI$120,Assumptions!$B$4)+IF($D$632=0,$AF$120,Assumptions!$B$4)+IF($E$632=0,$AC$120,Assumptions!$B$4)+IF($F$632=0,$Z$120,Assumptions!$B$4)+IF($G$632=0,$W$120,Assumptions!$B$4)+IF($H$632=0,$T$120,Assumptions!$B$4)</f>
        <v>19014164.1892672</v>
      </c>
      <c r="S632" s="18" t="n">
        <f aca="false">IF($R$632&gt;Assumptions!$B$4,$Q$632/$R$632&gt;Assumptions!$B$13,FALSE())</f>
        <v>1</v>
      </c>
      <c r="T632" s="18" t="n">
        <f aca="false">IF($S$632,($Q$632+Assumptions!$B$14*Assumptions!$B$13)/($R$632+Assumptions!$B$14),IF($R$632&gt;Assumptions!$B$4,$Q$632/$R$632,Assumptions!$B$4))</f>
        <v>167.680230022586</v>
      </c>
      <c r="U632" s="18" t="n">
        <f aca="false">IF($B$632=1,$I$632,$D$120*$T$632)</f>
        <v>30000000</v>
      </c>
      <c r="V632" s="18" t="n">
        <f aca="false">IF($C$632=1,$J$632,$AI$120*$T$632)</f>
        <v>300000000</v>
      </c>
      <c r="W632" s="18" t="n">
        <f aca="false">IF($D$632=1,$K$632,$AF$120*$T$632)</f>
        <v>290699058.87052</v>
      </c>
      <c r="X632" s="18" t="n">
        <f aca="false">IF($E$632=1,$L$632,$AC$120*$T$632)</f>
        <v>60000000</v>
      </c>
      <c r="Y632" s="18" t="n">
        <f aca="false">IF($F$632=1,$M$632,$Z$120*$T$632)</f>
        <v>503040690.067758</v>
      </c>
      <c r="Z632" s="18" t="n">
        <f aca="false">IF($G$632=1,$N$632,$W$120*$T$632)</f>
        <v>838401150.112929</v>
      </c>
      <c r="AA632" s="18" t="n">
        <f aca="false">IF($H$632=1,$O$632,$T$120*$T$632)</f>
        <v>5000000</v>
      </c>
      <c r="AB632" s="18" t="n">
        <f aca="false">($J$120+$O$120)*$T$632</f>
        <v>47036455.6890555</v>
      </c>
      <c r="AC632" s="18" t="n">
        <f aca="false">Assumptions!$B$20*$T$632</f>
        <v>1509122070.20327</v>
      </c>
      <c r="AD632" s="18" t="n">
        <f aca="false">IF($S$632,Assumptions!$B$14*($T$632-Assumptions!$B$13),Assumptions!$B$4)</f>
        <v>416700575.056465</v>
      </c>
      <c r="AE632" s="18" t="n">
        <f aca="false">$U$632+$V$632+$W$632+$X$632+$Y$632+$Z$632+$AA$632+$AB$632+$AC$632+$AD$632</f>
        <v>4000000000</v>
      </c>
      <c r="AF632" s="18" t="n">
        <f aca="false">IF(AND(IF($B$632=1,$U$632&gt;=INDEX($U$527:$U$654,1+$A$632-Assumptions!$B$77),$U$632&gt;INDEX($U$527:$U$654,1+$A$632+Assumptions!$B$77)),IF($C$632=1,$V$632&gt;=INDEX($V$527:$V$654,1+$A$632-Assumptions!$B$78),$V$632&gt;INDEX($V$527:$V$654,1+$A$632+Assumptions!$B$78)),IF($D$632=1,$W$632&gt;=INDEX($W$527:$W$654,1+$A$632-Assumptions!$B$79),$W$632&gt;INDEX($W$527:$W$654,1+$A$632+Assumptions!$B$79)),IF($E$632=1,$X$632&gt;=INDEX($X$527:$X$654,1+$A$632-Assumptions!$B$80),$X$632&gt;INDEX($X$527:$X$654,1+$A$632+Assumptions!$B$80)),IF($F$632=1,$Y$632&gt;=INDEX($Y$527:$Y$654,1+$A$632-Assumptions!$B$81),$Y$632&gt;INDEX($Y$527:$Y$654,1+$A$632+Assumptions!$B$81)),IF($G$632=1,$Z$632&gt;=INDEX($Z$527:$Z$654,1+$A$632-Assumptions!$B$82),$Z$632&gt;INDEX($Z$527:$Z$654,1+$A$632+Assumptions!$B$82)),IF($H$632=1,$AA$632&gt;=INDEX($AA$527:$AA$654,1+$A$632-Assumptions!$B$83),$AA$632&gt;INDEX($AA$527:$AA$654,1+$A$632+Assumptions!$B$83))),1,0)</f>
        <v>0</v>
      </c>
      <c r="AG632" s="16"/>
      <c r="AH632" s="16"/>
      <c r="AI632" s="16"/>
    </row>
    <row r="633" customFormat="false" ht="23.85" hidden="true" customHeight="false" outlineLevel="0" collapsed="false">
      <c r="A633" s="6" t="n">
        <f aca="false">ROW()-ROW($A$527)+Assumptions!$B$4</f>
        <v>106</v>
      </c>
      <c r="B633" s="18" t="n">
        <f aca="false">MOD(QUOTIENT($A$633,Assumptions!$B$77),2)</f>
        <v>1</v>
      </c>
      <c r="C633" s="18" t="n">
        <f aca="false">MOD(QUOTIENT($A$633,Assumptions!$B$78),2)</f>
        <v>1</v>
      </c>
      <c r="D633" s="18" t="n">
        <f aca="false">MOD(QUOTIENT($A$633,Assumptions!$B$79),2)</f>
        <v>0</v>
      </c>
      <c r="E633" s="18" t="n">
        <f aca="false">MOD(QUOTIENT($A$633,Assumptions!$B$80),2)</f>
        <v>1</v>
      </c>
      <c r="F633" s="18" t="n">
        <f aca="false">MOD(QUOTIENT($A$633,Assumptions!$B$81),2)</f>
        <v>0</v>
      </c>
      <c r="G633" s="18" t="n">
        <f aca="false">MOD(QUOTIENT($A$633,Assumptions!$B$82),2)</f>
        <v>1</v>
      </c>
      <c r="H633" s="18" t="n">
        <f aca="false">MOD(QUOTIENT($A$633,Assumptions!$B$83),2)</f>
        <v>0</v>
      </c>
      <c r="I633" s="18" t="n">
        <f aca="false">IF($B$633=1,MIN(Assumptions!$B$67,MAX(Assumptions!$B$4,Assumptions!$B$27-(Assumptions!$B$4))),Assumptions!$B$4)</f>
        <v>30000000</v>
      </c>
      <c r="J633" s="18" t="n">
        <f aca="false">IF($C$633=1,MIN(Assumptions!$B$66,MAX(Assumptions!$B$4,Assumptions!$B$27-($I$633))),Assumptions!$B$4)</f>
        <v>300000000</v>
      </c>
      <c r="K633" s="18" t="n">
        <f aca="false">IF($D$633=1,MIN(Assumptions!$B$61,MAX(Assumptions!$B$4,Assumptions!$B$27-($I$633+$J$633))),Assumptions!$B$4)</f>
        <v>0</v>
      </c>
      <c r="L633" s="18" t="n">
        <f aca="false">IF($E$633=1,MIN(Assumptions!$B$56,MAX(Assumptions!$B$4,Assumptions!$B$27-($I$633+$J$633+$K$633))),Assumptions!$B$4)</f>
        <v>60000000</v>
      </c>
      <c r="M633" s="18" t="n">
        <f aca="false">IF($F$633=1,MIN(Assumptions!$B$51,MAX(Assumptions!$B$4,Assumptions!$B$27-($I$633+$J$633+$K$633+$L$633))),Assumptions!$B$4)</f>
        <v>0</v>
      </c>
      <c r="N633" s="18" t="n">
        <f aca="false">IF($G$633=1,MIN(Assumptions!$B$46,MAX(Assumptions!$B$4,Assumptions!$B$27-($I$633+$J$633+$K$633+$L$633+$M$633))),Assumptions!$B$4)</f>
        <v>15000000</v>
      </c>
      <c r="O633" s="18" t="n">
        <f aca="false">IF($H$633=1,MIN(Assumptions!$B$41,MAX(Assumptions!$B$4,Assumptions!$B$27-($I$633+$J$633+$K$633+$L$633+$M$633+$N$633))),Assumptions!$B$4)</f>
        <v>0</v>
      </c>
      <c r="P633" s="18" t="n">
        <f aca="false">$I$633+$J$633+$K$633+$L$633+$M$633+$N$633+$O$633</f>
        <v>405000000</v>
      </c>
      <c r="Q633" s="18" t="n">
        <f aca="false">MAX(Assumptions!$B$4,Assumptions!$B$27-$P$633)</f>
        <v>3595000000</v>
      </c>
      <c r="R633" s="18" t="n">
        <f aca="false">$J$120+$O$120+Assumptions!$B$20+IF($B$633=0,$D$120,Assumptions!$B$4)+IF($C$633=0,$AI$120,Assumptions!$B$4)+IF($D$633=0,$AF$120,Assumptions!$B$4)+IF($E$633=0,$AC$120,Assumptions!$B$4)+IF($F$633=0,$Z$120,Assumptions!$B$4)+IF($G$633=0,$W$120,Assumptions!$B$4)+IF($H$633=0,$T$120,Assumptions!$B$4)</f>
        <v>19014164.1892672</v>
      </c>
      <c r="S633" s="18" t="n">
        <f aca="false">IF($R$633&gt;Assumptions!$B$4,$Q$633/$R$633&gt;Assumptions!$B$13,FALSE())</f>
        <v>1</v>
      </c>
      <c r="T633" s="18" t="n">
        <f aca="false">IF($S$633,($Q$633+Assumptions!$B$14*Assumptions!$B$13)/($R$633+Assumptions!$B$14),IF($R$633&gt;Assumptions!$B$4,$Q$633/$R$633,Assumptions!$B$4))</f>
        <v>167.215419960153</v>
      </c>
      <c r="U633" s="18" t="n">
        <f aca="false">IF($B$633=1,$I$633,$D$120*$T$633)</f>
        <v>30000000</v>
      </c>
      <c r="V633" s="18" t="n">
        <f aca="false">IF($C$633=1,$J$633,$AI$120*$T$633)</f>
        <v>300000000</v>
      </c>
      <c r="W633" s="18" t="n">
        <f aca="false">IF($D$633=1,$K$633,$AF$120*$T$633)</f>
        <v>289893240.273513</v>
      </c>
      <c r="X633" s="18" t="n">
        <f aca="false">IF($E$633=1,$L$633,$AC$120*$T$633)</f>
        <v>60000000</v>
      </c>
      <c r="Y633" s="18" t="n">
        <f aca="false">IF($F$633=1,$M$633,$Z$120*$T$633)</f>
        <v>501646259.88046</v>
      </c>
      <c r="Z633" s="18" t="n">
        <f aca="false">IF($G$633=1,$N$633,$W$120*$T$633)</f>
        <v>15000000</v>
      </c>
      <c r="AA633" s="18" t="n">
        <f aca="false">IF($H$633=1,$O$633,$T$120*$T$633)</f>
        <v>836077099.800766</v>
      </c>
      <c r="AB633" s="18" t="n">
        <f aca="false">($J$120+$O$120)*$T$633</f>
        <v>46906070.5035002</v>
      </c>
      <c r="AC633" s="18" t="n">
        <f aca="false">Assumptions!$B$20*$T$633</f>
        <v>1504938779.64138</v>
      </c>
      <c r="AD633" s="18" t="n">
        <f aca="false">IF($S$633,Assumptions!$B$14*($T$633-Assumptions!$B$13),Assumptions!$B$4)</f>
        <v>415538549.900383</v>
      </c>
      <c r="AE633" s="18" t="n">
        <f aca="false">$U$633+$V$633+$W$633+$X$633+$Y$633+$Z$633+$AA$633+$AB$633+$AC$633+$AD$633</f>
        <v>4000000000</v>
      </c>
      <c r="AF633" s="18" t="n">
        <f aca="false">IF(AND(IF($B$633=1,$U$633&gt;=INDEX($U$527:$U$654,1+$A$633-Assumptions!$B$77),$U$633&gt;INDEX($U$527:$U$654,1+$A$633+Assumptions!$B$77)),IF($C$633=1,$V$633&gt;=INDEX($V$527:$V$654,1+$A$633-Assumptions!$B$78),$V$633&gt;INDEX($V$527:$V$654,1+$A$633+Assumptions!$B$78)),IF($D$633=1,$W$633&gt;=INDEX($W$527:$W$654,1+$A$633-Assumptions!$B$79),$W$633&gt;INDEX($W$527:$W$654,1+$A$633+Assumptions!$B$79)),IF($E$633=1,$X$633&gt;=INDEX($X$527:$X$654,1+$A$633-Assumptions!$B$80),$X$633&gt;INDEX($X$527:$X$654,1+$A$633+Assumptions!$B$80)),IF($F$633=1,$Y$633&gt;=INDEX($Y$527:$Y$654,1+$A$633-Assumptions!$B$81),$Y$633&gt;INDEX($Y$527:$Y$654,1+$A$633+Assumptions!$B$81)),IF($G$633=1,$Z$633&gt;=INDEX($Z$527:$Z$654,1+$A$633-Assumptions!$B$82),$Z$633&gt;INDEX($Z$527:$Z$654,1+$A$633+Assumptions!$B$82)),IF($H$633=1,$AA$633&gt;=INDEX($AA$527:$AA$654,1+$A$633-Assumptions!$B$83),$AA$633&gt;INDEX($AA$527:$AA$654,1+$A$633+Assumptions!$B$83))),1,0)</f>
        <v>0</v>
      </c>
      <c r="AG633" s="16"/>
      <c r="AH633" s="16"/>
      <c r="AI633" s="16"/>
    </row>
    <row r="634" customFormat="false" ht="23.85" hidden="true" customHeight="false" outlineLevel="0" collapsed="false">
      <c r="A634" s="6" t="n">
        <f aca="false">ROW()-ROW($A$527)+Assumptions!$B$4</f>
        <v>107</v>
      </c>
      <c r="B634" s="18" t="n">
        <f aca="false">MOD(QUOTIENT($A$634,Assumptions!$B$77),2)</f>
        <v>1</v>
      </c>
      <c r="C634" s="18" t="n">
        <f aca="false">MOD(QUOTIENT($A$634,Assumptions!$B$78),2)</f>
        <v>1</v>
      </c>
      <c r="D634" s="18" t="n">
        <f aca="false">MOD(QUOTIENT($A$634,Assumptions!$B$79),2)</f>
        <v>0</v>
      </c>
      <c r="E634" s="18" t="n">
        <f aca="false">MOD(QUOTIENT($A$634,Assumptions!$B$80),2)</f>
        <v>1</v>
      </c>
      <c r="F634" s="18" t="n">
        <f aca="false">MOD(QUOTIENT($A$634,Assumptions!$B$81),2)</f>
        <v>0</v>
      </c>
      <c r="G634" s="18" t="n">
        <f aca="false">MOD(QUOTIENT($A$634,Assumptions!$B$82),2)</f>
        <v>1</v>
      </c>
      <c r="H634" s="18" t="n">
        <f aca="false">MOD(QUOTIENT($A$634,Assumptions!$B$83),2)</f>
        <v>1</v>
      </c>
      <c r="I634" s="18" t="n">
        <f aca="false">IF($B$634=1,MIN(Assumptions!$B$67,MAX(Assumptions!$B$4,Assumptions!$B$27-(Assumptions!$B$4))),Assumptions!$B$4)</f>
        <v>30000000</v>
      </c>
      <c r="J634" s="18" t="n">
        <f aca="false">IF($C$634=1,MIN(Assumptions!$B$66,MAX(Assumptions!$B$4,Assumptions!$B$27-($I$634))),Assumptions!$B$4)</f>
        <v>300000000</v>
      </c>
      <c r="K634" s="18" t="n">
        <f aca="false">IF($D$634=1,MIN(Assumptions!$B$61,MAX(Assumptions!$B$4,Assumptions!$B$27-($I$634+$J$634))),Assumptions!$B$4)</f>
        <v>0</v>
      </c>
      <c r="L634" s="18" t="n">
        <f aca="false">IF($E$634=1,MIN(Assumptions!$B$56,MAX(Assumptions!$B$4,Assumptions!$B$27-($I$634+$J$634+$K$634))),Assumptions!$B$4)</f>
        <v>60000000</v>
      </c>
      <c r="M634" s="18" t="n">
        <f aca="false">IF($F$634=1,MIN(Assumptions!$B$51,MAX(Assumptions!$B$4,Assumptions!$B$27-($I$634+$J$634+$K$634+$L$634))),Assumptions!$B$4)</f>
        <v>0</v>
      </c>
      <c r="N634" s="18" t="n">
        <f aca="false">IF($G$634=1,MIN(Assumptions!$B$46,MAX(Assumptions!$B$4,Assumptions!$B$27-($I$634+$J$634+$K$634+$L$634+$M$634))),Assumptions!$B$4)</f>
        <v>15000000</v>
      </c>
      <c r="O634" s="18" t="n">
        <f aca="false">IF($H$634=1,MIN(Assumptions!$B$41,MAX(Assumptions!$B$4,Assumptions!$B$27-($I$634+$J$634+$K$634+$L$634+$M$634+$N$634))),Assumptions!$B$4)</f>
        <v>5000000</v>
      </c>
      <c r="P634" s="18" t="n">
        <f aca="false">$I$634+$J$634+$K$634+$L$634+$M$634+$N$634+$O$634</f>
        <v>410000000</v>
      </c>
      <c r="Q634" s="18" t="n">
        <f aca="false">MAX(Assumptions!$B$4,Assumptions!$B$27-$P$634)</f>
        <v>3590000000</v>
      </c>
      <c r="R634" s="18" t="n">
        <f aca="false">$J$120+$O$120+Assumptions!$B$20+IF($B$634=0,$D$120,Assumptions!$B$4)+IF($C$634=0,$AI$120,Assumptions!$B$4)+IF($D$634=0,$AF$120,Assumptions!$B$4)+IF($E$634=0,$AC$120,Assumptions!$B$4)+IF($F$634=0,$Z$120,Assumptions!$B$4)+IF($G$634=0,$W$120,Assumptions!$B$4)+IF($H$634=0,$T$120,Assumptions!$B$4)</f>
        <v>14014164.1892672</v>
      </c>
      <c r="S634" s="18" t="n">
        <f aca="false">IF($R$634&gt;Assumptions!$B$4,$Q$634/$R$634&gt;Assumptions!$B$13,FALSE())</f>
        <v>1</v>
      </c>
      <c r="T634" s="18" t="n">
        <f aca="false">IF($S$634,($Q$634+Assumptions!$B$14*Assumptions!$B$13)/($R$634+Assumptions!$B$14),IF($R$634&gt;Assumptions!$B$4,$Q$634/$R$634,Assumptions!$B$4))</f>
        <v>217.540528168832</v>
      </c>
      <c r="U634" s="18" t="n">
        <f aca="false">IF($B$634=1,$I$634,$D$120*$T$634)</f>
        <v>30000000</v>
      </c>
      <c r="V634" s="18" t="n">
        <f aca="false">IF($C$634=1,$J$634,$AI$120*$T$634)</f>
        <v>300000000</v>
      </c>
      <c r="W634" s="18" t="n">
        <f aca="false">IF($D$634=1,$K$634,$AF$120*$T$634)</f>
        <v>377139432.575668</v>
      </c>
      <c r="X634" s="18" t="n">
        <f aca="false">IF($E$634=1,$L$634,$AC$120*$T$634)</f>
        <v>60000000</v>
      </c>
      <c r="Y634" s="18" t="n">
        <f aca="false">IF($F$634=1,$M$634,$Z$120*$T$634)</f>
        <v>652621584.506497</v>
      </c>
      <c r="Z634" s="18" t="n">
        <f aca="false">IF($G$634=1,$N$634,$W$120*$T$634)</f>
        <v>15000000</v>
      </c>
      <c r="AA634" s="18" t="n">
        <f aca="false">IF($H$634=1,$O$634,$T$120*$T$634)</f>
        <v>5000000</v>
      </c>
      <c r="AB634" s="18" t="n">
        <f aca="false">($J$120+$O$120)*$T$634</f>
        <v>61022908.9762625</v>
      </c>
      <c r="AC634" s="18" t="n">
        <f aca="false">Assumptions!$B$20*$T$634</f>
        <v>1957864753.51949</v>
      </c>
      <c r="AD634" s="18" t="n">
        <f aca="false">IF($S$634,Assumptions!$B$14*($T$634-Assumptions!$B$13),Assumptions!$B$4)</f>
        <v>541351320.422081</v>
      </c>
      <c r="AE634" s="18" t="n">
        <f aca="false">$U$634+$V$634+$W$634+$X$634+$Y$634+$Z$634+$AA$634+$AB$634+$AC$634+$AD$634</f>
        <v>4000000000</v>
      </c>
      <c r="AF634" s="18" t="n">
        <f aca="false">IF(AND(IF($B$634=1,$U$634&gt;=INDEX($U$527:$U$654,1+$A$634-Assumptions!$B$77),$U$634&gt;INDEX($U$527:$U$654,1+$A$634+Assumptions!$B$77)),IF($C$634=1,$V$634&gt;=INDEX($V$527:$V$654,1+$A$634-Assumptions!$B$78),$V$634&gt;INDEX($V$527:$V$654,1+$A$634+Assumptions!$B$78)),IF($D$634=1,$W$634&gt;=INDEX($W$527:$W$654,1+$A$634-Assumptions!$B$79),$W$634&gt;INDEX($W$527:$W$654,1+$A$634+Assumptions!$B$79)),IF($E$634=1,$X$634&gt;=INDEX($X$527:$X$654,1+$A$634-Assumptions!$B$80),$X$634&gt;INDEX($X$527:$X$654,1+$A$634+Assumptions!$B$80)),IF($F$634=1,$Y$634&gt;=INDEX($Y$527:$Y$654,1+$A$634-Assumptions!$B$81),$Y$634&gt;INDEX($Y$527:$Y$654,1+$A$634+Assumptions!$B$81)),IF($G$634=1,$Z$634&gt;=INDEX($Z$527:$Z$654,1+$A$634-Assumptions!$B$82),$Z$634&gt;INDEX($Z$527:$Z$654,1+$A$634+Assumptions!$B$82)),IF($H$634=1,$AA$634&gt;=INDEX($AA$527:$AA$654,1+$A$634-Assumptions!$B$83),$AA$634&gt;INDEX($AA$527:$AA$654,1+$A$634+Assumptions!$B$83))),1,0)</f>
        <v>0</v>
      </c>
      <c r="AG634" s="16"/>
      <c r="AH634" s="16"/>
      <c r="AI634" s="16"/>
    </row>
    <row r="635" customFormat="false" ht="23.85" hidden="true" customHeight="false" outlineLevel="0" collapsed="false">
      <c r="A635" s="6" t="n">
        <f aca="false">ROW()-ROW($A$527)+Assumptions!$B$4</f>
        <v>108</v>
      </c>
      <c r="B635" s="18" t="n">
        <f aca="false">MOD(QUOTIENT($A$635,Assumptions!$B$77),2)</f>
        <v>1</v>
      </c>
      <c r="C635" s="18" t="n">
        <f aca="false">MOD(QUOTIENT($A$635,Assumptions!$B$78),2)</f>
        <v>1</v>
      </c>
      <c r="D635" s="18" t="n">
        <f aca="false">MOD(QUOTIENT($A$635,Assumptions!$B$79),2)</f>
        <v>0</v>
      </c>
      <c r="E635" s="18" t="n">
        <f aca="false">MOD(QUOTIENT($A$635,Assumptions!$B$80),2)</f>
        <v>1</v>
      </c>
      <c r="F635" s="18" t="n">
        <f aca="false">MOD(QUOTIENT($A$635,Assumptions!$B$81),2)</f>
        <v>1</v>
      </c>
      <c r="G635" s="18" t="n">
        <f aca="false">MOD(QUOTIENT($A$635,Assumptions!$B$82),2)</f>
        <v>0</v>
      </c>
      <c r="H635" s="18" t="n">
        <f aca="false">MOD(QUOTIENT($A$635,Assumptions!$B$83),2)</f>
        <v>0</v>
      </c>
      <c r="I635" s="18" t="n">
        <f aca="false">IF($B$635=1,MIN(Assumptions!$B$67,MAX(Assumptions!$B$4,Assumptions!$B$27-(Assumptions!$B$4))),Assumptions!$B$4)</f>
        <v>30000000</v>
      </c>
      <c r="J635" s="18" t="n">
        <f aca="false">IF($C$635=1,MIN(Assumptions!$B$66,MAX(Assumptions!$B$4,Assumptions!$B$27-($I$635))),Assumptions!$B$4)</f>
        <v>300000000</v>
      </c>
      <c r="K635" s="18" t="n">
        <f aca="false">IF($D$635=1,MIN(Assumptions!$B$61,MAX(Assumptions!$B$4,Assumptions!$B$27-($I$635+$J$635))),Assumptions!$B$4)</f>
        <v>0</v>
      </c>
      <c r="L635" s="18" t="n">
        <f aca="false">IF($E$635=1,MIN(Assumptions!$B$56,MAX(Assumptions!$B$4,Assumptions!$B$27-($I$635+$J$635+$K$635))),Assumptions!$B$4)</f>
        <v>60000000</v>
      </c>
      <c r="M635" s="18" t="n">
        <f aca="false">IF($F$635=1,MIN(Assumptions!$B$51,MAX(Assumptions!$B$4,Assumptions!$B$27-($I$635+$J$635+$K$635+$L$635))),Assumptions!$B$4)</f>
        <v>30000000</v>
      </c>
      <c r="N635" s="18" t="n">
        <f aca="false">IF($G$635=1,MIN(Assumptions!$B$46,MAX(Assumptions!$B$4,Assumptions!$B$27-($I$635+$J$635+$K$635+$L$635+$M$635))),Assumptions!$B$4)</f>
        <v>0</v>
      </c>
      <c r="O635" s="18" t="n">
        <f aca="false">IF($H$635=1,MIN(Assumptions!$B$41,MAX(Assumptions!$B$4,Assumptions!$B$27-($I$635+$J$635+$K$635+$L$635+$M$635+$N$635))),Assumptions!$B$4)</f>
        <v>0</v>
      </c>
      <c r="P635" s="18" t="n">
        <f aca="false">$I$635+$J$635+$K$635+$L$635+$M$635+$N$635+$O$635</f>
        <v>420000000</v>
      </c>
      <c r="Q635" s="18" t="n">
        <f aca="false">MAX(Assumptions!$B$4,Assumptions!$B$27-$P$635)</f>
        <v>3580000000</v>
      </c>
      <c r="R635" s="18" t="n">
        <f aca="false">$J$120+$O$120+Assumptions!$B$20+IF($B$635=0,$D$120,Assumptions!$B$4)+IF($C$635=0,$AI$120,Assumptions!$B$4)+IF($D$635=0,$AF$120,Assumptions!$B$4)+IF($E$635=0,$AC$120,Assumptions!$B$4)+IF($F$635=0,$Z$120,Assumptions!$B$4)+IF($G$635=0,$W$120,Assumptions!$B$4)+IF($H$635=0,$T$120,Assumptions!$B$4)</f>
        <v>21014164.1892672</v>
      </c>
      <c r="S635" s="18" t="n">
        <f aca="false">IF($R$635&gt;Assumptions!$B$4,$Q$635/$R$635&gt;Assumptions!$B$13,FALSE())</f>
        <v>1</v>
      </c>
      <c r="T635" s="18" t="n">
        <f aca="false">IF($S$635,($Q$635+Assumptions!$B$14*Assumptions!$B$13)/($R$635+Assumptions!$B$14),IF($R$635&gt;Assumptions!$B$4,$Q$635/$R$635,Assumptions!$B$4))</f>
        <v>152.354979371761</v>
      </c>
      <c r="U635" s="18" t="n">
        <f aca="false">IF($B$635=1,$I$635,$D$120*$T$635)</f>
        <v>30000000</v>
      </c>
      <c r="V635" s="18" t="n">
        <f aca="false">IF($C$635=1,$J$635,$AI$120*$T$635)</f>
        <v>300000000</v>
      </c>
      <c r="W635" s="18" t="n">
        <f aca="false">IF($D$635=1,$K$635,$AF$120*$T$635)</f>
        <v>264130417.233104</v>
      </c>
      <c r="X635" s="18" t="n">
        <f aca="false">IF($E$635=1,$L$635,$AC$120*$T$635)</f>
        <v>60000000</v>
      </c>
      <c r="Y635" s="18" t="n">
        <f aca="false">IF($F$635=1,$M$635,$Z$120*$T$635)</f>
        <v>30000000</v>
      </c>
      <c r="Z635" s="18" t="n">
        <f aca="false">IF($G$635=1,$N$635,$W$120*$T$635)</f>
        <v>761774896.858805</v>
      </c>
      <c r="AA635" s="18" t="n">
        <f aca="false">IF($H$635=1,$O$635,$T$120*$T$635)</f>
        <v>761774896.858805</v>
      </c>
      <c r="AB635" s="18" t="n">
        <f aca="false">($J$120+$O$120)*$T$635</f>
        <v>42737526.2740368</v>
      </c>
      <c r="AC635" s="18" t="n">
        <f aca="false">Assumptions!$B$20*$T$635</f>
        <v>1371194814.34585</v>
      </c>
      <c r="AD635" s="18" t="n">
        <f aca="false">IF($S$635,Assumptions!$B$14*($T$635-Assumptions!$B$13),Assumptions!$B$4)</f>
        <v>378387448.429402</v>
      </c>
      <c r="AE635" s="18" t="n">
        <f aca="false">$U$635+$V$635+$W$635+$X$635+$Y$635+$Z$635+$AA$635+$AB$635+$AC$635+$AD$635</f>
        <v>4000000000</v>
      </c>
      <c r="AF635" s="18" t="n">
        <f aca="false">IF(AND(IF($B$635=1,$U$635&gt;=INDEX($U$527:$U$654,1+$A$635-Assumptions!$B$77),$U$635&gt;INDEX($U$527:$U$654,1+$A$635+Assumptions!$B$77)),IF($C$635=1,$V$635&gt;=INDEX($V$527:$V$654,1+$A$635-Assumptions!$B$78),$V$635&gt;INDEX($V$527:$V$654,1+$A$635+Assumptions!$B$78)),IF($D$635=1,$W$635&gt;=INDEX($W$527:$W$654,1+$A$635-Assumptions!$B$79),$W$635&gt;INDEX($W$527:$W$654,1+$A$635+Assumptions!$B$79)),IF($E$635=1,$X$635&gt;=INDEX($X$527:$X$654,1+$A$635-Assumptions!$B$80),$X$635&gt;INDEX($X$527:$X$654,1+$A$635+Assumptions!$B$80)),IF($F$635=1,$Y$635&gt;=INDEX($Y$527:$Y$654,1+$A$635-Assumptions!$B$81),$Y$635&gt;INDEX($Y$527:$Y$654,1+$A$635+Assumptions!$B$81)),IF($G$635=1,$Z$635&gt;=INDEX($Z$527:$Z$654,1+$A$635-Assumptions!$B$82),$Z$635&gt;INDEX($Z$527:$Z$654,1+$A$635+Assumptions!$B$82)),IF($H$635=1,$AA$635&gt;=INDEX($AA$527:$AA$654,1+$A$635-Assumptions!$B$83),$AA$635&gt;INDEX($AA$527:$AA$654,1+$A$635+Assumptions!$B$83))),1,0)</f>
        <v>0</v>
      </c>
      <c r="AG635" s="16"/>
      <c r="AH635" s="16"/>
      <c r="AI635" s="16"/>
    </row>
    <row r="636" customFormat="false" ht="23.85" hidden="true" customHeight="false" outlineLevel="0" collapsed="false">
      <c r="A636" s="6" t="n">
        <f aca="false">ROW()-ROW($A$527)+Assumptions!$B$4</f>
        <v>109</v>
      </c>
      <c r="B636" s="18" t="n">
        <f aca="false">MOD(QUOTIENT($A$636,Assumptions!$B$77),2)</f>
        <v>1</v>
      </c>
      <c r="C636" s="18" t="n">
        <f aca="false">MOD(QUOTIENT($A$636,Assumptions!$B$78),2)</f>
        <v>1</v>
      </c>
      <c r="D636" s="18" t="n">
        <f aca="false">MOD(QUOTIENT($A$636,Assumptions!$B$79),2)</f>
        <v>0</v>
      </c>
      <c r="E636" s="18" t="n">
        <f aca="false">MOD(QUOTIENT($A$636,Assumptions!$B$80),2)</f>
        <v>1</v>
      </c>
      <c r="F636" s="18" t="n">
        <f aca="false">MOD(QUOTIENT($A$636,Assumptions!$B$81),2)</f>
        <v>1</v>
      </c>
      <c r="G636" s="18" t="n">
        <f aca="false">MOD(QUOTIENT($A$636,Assumptions!$B$82),2)</f>
        <v>0</v>
      </c>
      <c r="H636" s="18" t="n">
        <f aca="false">MOD(QUOTIENT($A$636,Assumptions!$B$83),2)</f>
        <v>1</v>
      </c>
      <c r="I636" s="18" t="n">
        <f aca="false">IF($B$636=1,MIN(Assumptions!$B$67,MAX(Assumptions!$B$4,Assumptions!$B$27-(Assumptions!$B$4))),Assumptions!$B$4)</f>
        <v>30000000</v>
      </c>
      <c r="J636" s="18" t="n">
        <f aca="false">IF($C$636=1,MIN(Assumptions!$B$66,MAX(Assumptions!$B$4,Assumptions!$B$27-($I$636))),Assumptions!$B$4)</f>
        <v>300000000</v>
      </c>
      <c r="K636" s="18" t="n">
        <f aca="false">IF($D$636=1,MIN(Assumptions!$B$61,MAX(Assumptions!$B$4,Assumptions!$B$27-($I$636+$J$636))),Assumptions!$B$4)</f>
        <v>0</v>
      </c>
      <c r="L636" s="18" t="n">
        <f aca="false">IF($E$636=1,MIN(Assumptions!$B$56,MAX(Assumptions!$B$4,Assumptions!$B$27-($I$636+$J$636+$K$636))),Assumptions!$B$4)</f>
        <v>60000000</v>
      </c>
      <c r="M636" s="18" t="n">
        <f aca="false">IF($F$636=1,MIN(Assumptions!$B$51,MAX(Assumptions!$B$4,Assumptions!$B$27-($I$636+$J$636+$K$636+$L$636))),Assumptions!$B$4)</f>
        <v>30000000</v>
      </c>
      <c r="N636" s="18" t="n">
        <f aca="false">IF($G$636=1,MIN(Assumptions!$B$46,MAX(Assumptions!$B$4,Assumptions!$B$27-($I$636+$J$636+$K$636+$L$636+$M$636))),Assumptions!$B$4)</f>
        <v>0</v>
      </c>
      <c r="O636" s="18" t="n">
        <f aca="false">IF($H$636=1,MIN(Assumptions!$B$41,MAX(Assumptions!$B$4,Assumptions!$B$27-($I$636+$J$636+$K$636+$L$636+$M$636+$N$636))),Assumptions!$B$4)</f>
        <v>5000000</v>
      </c>
      <c r="P636" s="18" t="n">
        <f aca="false">$I$636+$J$636+$K$636+$L$636+$M$636+$N$636+$O$636</f>
        <v>425000000</v>
      </c>
      <c r="Q636" s="18" t="n">
        <f aca="false">MAX(Assumptions!$B$4,Assumptions!$B$27-$P$636)</f>
        <v>3575000000</v>
      </c>
      <c r="R636" s="18" t="n">
        <f aca="false">$J$120+$O$120+Assumptions!$B$20+IF($B$636=0,$D$120,Assumptions!$B$4)+IF($C$636=0,$AI$120,Assumptions!$B$4)+IF($D$636=0,$AF$120,Assumptions!$B$4)+IF($E$636=0,$AC$120,Assumptions!$B$4)+IF($F$636=0,$Z$120,Assumptions!$B$4)+IF($G$636=0,$W$120,Assumptions!$B$4)+IF($H$636=0,$T$120,Assumptions!$B$4)</f>
        <v>16014164.1892672</v>
      </c>
      <c r="S636" s="18" t="n">
        <f aca="false">IF($R$636&gt;Assumptions!$B$4,$Q$636/$R$636&gt;Assumptions!$B$13,FALSE())</f>
        <v>1</v>
      </c>
      <c r="T636" s="18" t="n">
        <f aca="false">IF($S$636,($Q$636+Assumptions!$B$14*Assumptions!$B$13)/($R$636+Assumptions!$B$14),IF($R$636&gt;Assumptions!$B$4,$Q$636/$R$636,Assumptions!$B$4))</f>
        <v>193.230435002511</v>
      </c>
      <c r="U636" s="18" t="n">
        <f aca="false">IF($B$636=1,$I$636,$D$120*$T$636)</f>
        <v>30000000</v>
      </c>
      <c r="V636" s="18" t="n">
        <f aca="false">IF($C$636=1,$J$636,$AI$120*$T$636)</f>
        <v>300000000</v>
      </c>
      <c r="W636" s="18" t="n">
        <f aca="false">IF($D$636=1,$K$636,$AF$120*$T$636)</f>
        <v>334994206.489369</v>
      </c>
      <c r="X636" s="18" t="n">
        <f aca="false">IF($E$636=1,$L$636,$AC$120*$T$636)</f>
        <v>60000000</v>
      </c>
      <c r="Y636" s="18" t="n">
        <f aca="false">IF($F$636=1,$M$636,$Z$120*$T$636)</f>
        <v>30000000</v>
      </c>
      <c r="Z636" s="18" t="n">
        <f aca="false">IF($G$636=1,$N$636,$W$120*$T$636)</f>
        <v>966152175.012553</v>
      </c>
      <c r="AA636" s="18" t="n">
        <f aca="false">IF($H$636=1,$O$636,$T$120*$T$636)</f>
        <v>5000000</v>
      </c>
      <c r="AB636" s="18" t="n">
        <f aca="false">($J$120+$O$120)*$T$636</f>
        <v>54203615.9692068</v>
      </c>
      <c r="AC636" s="18" t="n">
        <f aca="false">Assumptions!$B$20*$T$636</f>
        <v>1739073915.02259</v>
      </c>
      <c r="AD636" s="18" t="n">
        <f aca="false">IF($S$636,Assumptions!$B$14*($T$636-Assumptions!$B$13),Assumptions!$B$4)</f>
        <v>480576087.506276</v>
      </c>
      <c r="AE636" s="18" t="n">
        <f aca="false">$U$636+$V$636+$W$636+$X$636+$Y$636+$Z$636+$AA$636+$AB$636+$AC$636+$AD$636</f>
        <v>4000000000</v>
      </c>
      <c r="AF636" s="18" t="n">
        <f aca="false">IF(AND(IF($B$636=1,$U$636&gt;=INDEX($U$527:$U$654,1+$A$636-Assumptions!$B$77),$U$636&gt;INDEX($U$527:$U$654,1+$A$636+Assumptions!$B$77)),IF($C$636=1,$V$636&gt;=INDEX($V$527:$V$654,1+$A$636-Assumptions!$B$78),$V$636&gt;INDEX($V$527:$V$654,1+$A$636+Assumptions!$B$78)),IF($D$636=1,$W$636&gt;=INDEX($W$527:$W$654,1+$A$636-Assumptions!$B$79),$W$636&gt;INDEX($W$527:$W$654,1+$A$636+Assumptions!$B$79)),IF($E$636=1,$X$636&gt;=INDEX($X$527:$X$654,1+$A$636-Assumptions!$B$80),$X$636&gt;INDEX($X$527:$X$654,1+$A$636+Assumptions!$B$80)),IF($F$636=1,$Y$636&gt;=INDEX($Y$527:$Y$654,1+$A$636-Assumptions!$B$81),$Y$636&gt;INDEX($Y$527:$Y$654,1+$A$636+Assumptions!$B$81)),IF($G$636=1,$Z$636&gt;=INDEX($Z$527:$Z$654,1+$A$636-Assumptions!$B$82),$Z$636&gt;INDEX($Z$527:$Z$654,1+$A$636+Assumptions!$B$82)),IF($H$636=1,$AA$636&gt;=INDEX($AA$527:$AA$654,1+$A$636-Assumptions!$B$83),$AA$636&gt;INDEX($AA$527:$AA$654,1+$A$636+Assumptions!$B$83))),1,0)</f>
        <v>0</v>
      </c>
      <c r="AG636" s="16"/>
      <c r="AH636" s="16"/>
      <c r="AI636" s="16"/>
    </row>
    <row r="637" customFormat="false" ht="23.85" hidden="true" customHeight="false" outlineLevel="0" collapsed="false">
      <c r="A637" s="6" t="n">
        <f aca="false">ROW()-ROW($A$527)+Assumptions!$B$4</f>
        <v>110</v>
      </c>
      <c r="B637" s="18" t="n">
        <f aca="false">MOD(QUOTIENT($A$637,Assumptions!$B$77),2)</f>
        <v>1</v>
      </c>
      <c r="C637" s="18" t="n">
        <f aca="false">MOD(QUOTIENT($A$637,Assumptions!$B$78),2)</f>
        <v>1</v>
      </c>
      <c r="D637" s="18" t="n">
        <f aca="false">MOD(QUOTIENT($A$637,Assumptions!$B$79),2)</f>
        <v>0</v>
      </c>
      <c r="E637" s="18" t="n">
        <f aca="false">MOD(QUOTIENT($A$637,Assumptions!$B$80),2)</f>
        <v>1</v>
      </c>
      <c r="F637" s="18" t="n">
        <f aca="false">MOD(QUOTIENT($A$637,Assumptions!$B$81),2)</f>
        <v>1</v>
      </c>
      <c r="G637" s="18" t="n">
        <f aca="false">MOD(QUOTIENT($A$637,Assumptions!$B$82),2)</f>
        <v>1</v>
      </c>
      <c r="H637" s="18" t="n">
        <f aca="false">MOD(QUOTIENT($A$637,Assumptions!$B$83),2)</f>
        <v>0</v>
      </c>
      <c r="I637" s="18" t="n">
        <f aca="false">IF($B$637=1,MIN(Assumptions!$B$67,MAX(Assumptions!$B$4,Assumptions!$B$27-(Assumptions!$B$4))),Assumptions!$B$4)</f>
        <v>30000000</v>
      </c>
      <c r="J637" s="18" t="n">
        <f aca="false">IF($C$637=1,MIN(Assumptions!$B$66,MAX(Assumptions!$B$4,Assumptions!$B$27-($I$637))),Assumptions!$B$4)</f>
        <v>300000000</v>
      </c>
      <c r="K637" s="18" t="n">
        <f aca="false">IF($D$637=1,MIN(Assumptions!$B$61,MAX(Assumptions!$B$4,Assumptions!$B$27-($I$637+$J$637))),Assumptions!$B$4)</f>
        <v>0</v>
      </c>
      <c r="L637" s="18" t="n">
        <f aca="false">IF($E$637=1,MIN(Assumptions!$B$56,MAX(Assumptions!$B$4,Assumptions!$B$27-($I$637+$J$637+$K$637))),Assumptions!$B$4)</f>
        <v>60000000</v>
      </c>
      <c r="M637" s="18" t="n">
        <f aca="false">IF($F$637=1,MIN(Assumptions!$B$51,MAX(Assumptions!$B$4,Assumptions!$B$27-($I$637+$J$637+$K$637+$L$637))),Assumptions!$B$4)</f>
        <v>30000000</v>
      </c>
      <c r="N637" s="18" t="n">
        <f aca="false">IF($G$637=1,MIN(Assumptions!$B$46,MAX(Assumptions!$B$4,Assumptions!$B$27-($I$637+$J$637+$K$637+$L$637+$M$637))),Assumptions!$B$4)</f>
        <v>15000000</v>
      </c>
      <c r="O637" s="18" t="n">
        <f aca="false">IF($H$637=1,MIN(Assumptions!$B$41,MAX(Assumptions!$B$4,Assumptions!$B$27-($I$637+$J$637+$K$637+$L$637+$M$637+$N$637))),Assumptions!$B$4)</f>
        <v>0</v>
      </c>
      <c r="P637" s="18" t="n">
        <f aca="false">$I$637+$J$637+$K$637+$L$637+$M$637+$N$637+$O$637</f>
        <v>435000000</v>
      </c>
      <c r="Q637" s="18" t="n">
        <f aca="false">MAX(Assumptions!$B$4,Assumptions!$B$27-$P$637)</f>
        <v>3565000000</v>
      </c>
      <c r="R637" s="18" t="n">
        <f aca="false">$J$120+$O$120+Assumptions!$B$20+IF($B$637=0,$D$120,Assumptions!$B$4)+IF($C$637=0,$AI$120,Assumptions!$B$4)+IF($D$637=0,$AF$120,Assumptions!$B$4)+IF($E$637=0,$AC$120,Assumptions!$B$4)+IF($F$637=0,$Z$120,Assumptions!$B$4)+IF($G$637=0,$W$120,Assumptions!$B$4)+IF($H$637=0,$T$120,Assumptions!$B$4)</f>
        <v>16014164.1892672</v>
      </c>
      <c r="S637" s="18" t="n">
        <f aca="false">IF($R$637&gt;Assumptions!$B$4,$Q$637/$R$637&gt;Assumptions!$B$13,FALSE())</f>
        <v>1</v>
      </c>
      <c r="T637" s="18" t="n">
        <f aca="false">IF($S$637,($Q$637+Assumptions!$B$14*Assumptions!$B$13)/($R$637+Assumptions!$B$14),IF($R$637&gt;Assumptions!$B$4,$Q$637/$R$637,Assumptions!$B$4))</f>
        <v>192.690308000407</v>
      </c>
      <c r="U637" s="18" t="n">
        <f aca="false">IF($B$637=1,$I$637,$D$120*$T$637)</f>
        <v>30000000</v>
      </c>
      <c r="V637" s="18" t="n">
        <f aca="false">IF($C$637=1,$J$637,$AI$120*$T$637)</f>
        <v>300000000</v>
      </c>
      <c r="W637" s="18" t="n">
        <f aca="false">IF($D$637=1,$K$637,$AF$120*$T$637)</f>
        <v>334057814.577449</v>
      </c>
      <c r="X637" s="18" t="n">
        <f aca="false">IF($E$637=1,$L$637,$AC$120*$T$637)</f>
        <v>60000000</v>
      </c>
      <c r="Y637" s="18" t="n">
        <f aca="false">IF($F$637=1,$M$637,$Z$120*$T$637)</f>
        <v>30000000</v>
      </c>
      <c r="Z637" s="18" t="n">
        <f aca="false">IF($G$637=1,$N$637,$W$120*$T$637)</f>
        <v>15000000</v>
      </c>
      <c r="AA637" s="18" t="n">
        <f aca="false">IF($H$637=1,$O$637,$T$120*$T$637)</f>
        <v>963451540.002035</v>
      </c>
      <c r="AB637" s="18" t="n">
        <f aca="false">($J$120+$O$120)*$T$637</f>
        <v>54052103.4158338</v>
      </c>
      <c r="AC637" s="18" t="n">
        <f aca="false">Assumptions!$B$20*$T$637</f>
        <v>1734212772.00366</v>
      </c>
      <c r="AD637" s="18" t="n">
        <f aca="false">IF($S$637,Assumptions!$B$14*($T$637-Assumptions!$B$13),Assumptions!$B$4)</f>
        <v>479225770.001018</v>
      </c>
      <c r="AE637" s="18" t="n">
        <f aca="false">$U$637+$V$637+$W$637+$X$637+$Y$637+$Z$637+$AA$637+$AB$637+$AC$637+$AD$637</f>
        <v>4000000000</v>
      </c>
      <c r="AF637" s="18" t="n">
        <f aca="false">IF(AND(IF($B$637=1,$U$637&gt;=INDEX($U$527:$U$654,1+$A$637-Assumptions!$B$77),$U$637&gt;INDEX($U$527:$U$654,1+$A$637+Assumptions!$B$77)),IF($C$637=1,$V$637&gt;=INDEX($V$527:$V$654,1+$A$637-Assumptions!$B$78),$V$637&gt;INDEX($V$527:$V$654,1+$A$637+Assumptions!$B$78)),IF($D$637=1,$W$637&gt;=INDEX($W$527:$W$654,1+$A$637-Assumptions!$B$79),$W$637&gt;INDEX($W$527:$W$654,1+$A$637+Assumptions!$B$79)),IF($E$637=1,$X$637&gt;=INDEX($X$527:$X$654,1+$A$637-Assumptions!$B$80),$X$637&gt;INDEX($X$527:$X$654,1+$A$637+Assumptions!$B$80)),IF($F$637=1,$Y$637&gt;=INDEX($Y$527:$Y$654,1+$A$637-Assumptions!$B$81),$Y$637&gt;INDEX($Y$527:$Y$654,1+$A$637+Assumptions!$B$81)),IF($G$637=1,$Z$637&gt;=INDEX($Z$527:$Z$654,1+$A$637-Assumptions!$B$82),$Z$637&gt;INDEX($Z$527:$Z$654,1+$A$637+Assumptions!$B$82)),IF($H$637=1,$AA$637&gt;=INDEX($AA$527:$AA$654,1+$A$637-Assumptions!$B$83),$AA$637&gt;INDEX($AA$527:$AA$654,1+$A$637+Assumptions!$B$83))),1,0)</f>
        <v>0</v>
      </c>
      <c r="AG637" s="16"/>
      <c r="AH637" s="16"/>
      <c r="AI637" s="16"/>
    </row>
    <row r="638" customFormat="false" ht="23.85" hidden="true" customHeight="false" outlineLevel="0" collapsed="false">
      <c r="A638" s="6" t="n">
        <f aca="false">ROW()-ROW($A$527)+Assumptions!$B$4</f>
        <v>111</v>
      </c>
      <c r="B638" s="18" t="n">
        <f aca="false">MOD(QUOTIENT($A$638,Assumptions!$B$77),2)</f>
        <v>1</v>
      </c>
      <c r="C638" s="18" t="n">
        <f aca="false">MOD(QUOTIENT($A$638,Assumptions!$B$78),2)</f>
        <v>1</v>
      </c>
      <c r="D638" s="18" t="n">
        <f aca="false">MOD(QUOTIENT($A$638,Assumptions!$B$79),2)</f>
        <v>0</v>
      </c>
      <c r="E638" s="18" t="n">
        <f aca="false">MOD(QUOTIENT($A$638,Assumptions!$B$80),2)</f>
        <v>1</v>
      </c>
      <c r="F638" s="18" t="n">
        <f aca="false">MOD(QUOTIENT($A$638,Assumptions!$B$81),2)</f>
        <v>1</v>
      </c>
      <c r="G638" s="18" t="n">
        <f aca="false">MOD(QUOTIENT($A$638,Assumptions!$B$82),2)</f>
        <v>1</v>
      </c>
      <c r="H638" s="18" t="n">
        <f aca="false">MOD(QUOTIENT($A$638,Assumptions!$B$83),2)</f>
        <v>1</v>
      </c>
      <c r="I638" s="18" t="n">
        <f aca="false">IF($B$638=1,MIN(Assumptions!$B$67,MAX(Assumptions!$B$4,Assumptions!$B$27-(Assumptions!$B$4))),Assumptions!$B$4)</f>
        <v>30000000</v>
      </c>
      <c r="J638" s="18" t="n">
        <f aca="false">IF($C$638=1,MIN(Assumptions!$B$66,MAX(Assumptions!$B$4,Assumptions!$B$27-($I$638))),Assumptions!$B$4)</f>
        <v>300000000</v>
      </c>
      <c r="K638" s="18" t="n">
        <f aca="false">IF($D$638=1,MIN(Assumptions!$B$61,MAX(Assumptions!$B$4,Assumptions!$B$27-($I$638+$J$638))),Assumptions!$B$4)</f>
        <v>0</v>
      </c>
      <c r="L638" s="18" t="n">
        <f aca="false">IF($E$638=1,MIN(Assumptions!$B$56,MAX(Assumptions!$B$4,Assumptions!$B$27-($I$638+$J$638+$K$638))),Assumptions!$B$4)</f>
        <v>60000000</v>
      </c>
      <c r="M638" s="18" t="n">
        <f aca="false">IF($F$638=1,MIN(Assumptions!$B$51,MAX(Assumptions!$B$4,Assumptions!$B$27-($I$638+$J$638+$K$638+$L$638))),Assumptions!$B$4)</f>
        <v>30000000</v>
      </c>
      <c r="N638" s="18" t="n">
        <f aca="false">IF($G$638=1,MIN(Assumptions!$B$46,MAX(Assumptions!$B$4,Assumptions!$B$27-($I$638+$J$638+$K$638+$L$638+$M$638))),Assumptions!$B$4)</f>
        <v>15000000</v>
      </c>
      <c r="O638" s="18" t="n">
        <f aca="false">IF($H$638=1,MIN(Assumptions!$B$41,MAX(Assumptions!$B$4,Assumptions!$B$27-($I$638+$J$638+$K$638+$L$638+$M$638+$N$638))),Assumptions!$B$4)</f>
        <v>5000000</v>
      </c>
      <c r="P638" s="18" t="n">
        <f aca="false">$I$638+$J$638+$K$638+$L$638+$M$638+$N$638+$O$638</f>
        <v>440000000</v>
      </c>
      <c r="Q638" s="18" t="n">
        <f aca="false">MAX(Assumptions!$B$4,Assumptions!$B$27-$P$638)</f>
        <v>3560000000</v>
      </c>
      <c r="R638" s="18" t="n">
        <f aca="false">$J$120+$O$120+Assumptions!$B$20+IF($B$638=0,$D$120,Assumptions!$B$4)+IF($C$638=0,$AI$120,Assumptions!$B$4)+IF($D$638=0,$AF$120,Assumptions!$B$4)+IF($E$638=0,$AC$120,Assumptions!$B$4)+IF($F$638=0,$Z$120,Assumptions!$B$4)+IF($G$638=0,$W$120,Assumptions!$B$4)+IF($H$638=0,$T$120,Assumptions!$B$4)</f>
        <v>11014164.1892672</v>
      </c>
      <c r="S638" s="18" t="n">
        <f aca="false">IF($R$638&gt;Assumptions!$B$4,$Q$638/$R$638&gt;Assumptions!$B$13,FALSE())</f>
        <v>1</v>
      </c>
      <c r="T638" s="18" t="n">
        <f aca="false">IF($S$638,($Q$638+Assumptions!$B$14*Assumptions!$B$13)/($R$638+Assumptions!$B$14),IF($R$638&gt;Assumptions!$B$4,$Q$638/$R$638,Assumptions!$B$4))</f>
        <v>263.612307065893</v>
      </c>
      <c r="U638" s="18" t="n">
        <f aca="false">IF($B$638=1,$I$638,$D$120*$T$638)</f>
        <v>30000000</v>
      </c>
      <c r="V638" s="18" t="n">
        <f aca="false">IF($C$638=1,$J$638,$AI$120*$T$638)</f>
        <v>300000000</v>
      </c>
      <c r="W638" s="18" t="n">
        <f aca="false">IF($D$638=1,$K$638,$AF$120*$T$638)</f>
        <v>457011834.731023</v>
      </c>
      <c r="X638" s="18" t="n">
        <f aca="false">IF($E$638=1,$L$638,$AC$120*$T$638)</f>
        <v>60000000</v>
      </c>
      <c r="Y638" s="18" t="n">
        <f aca="false">IF($F$638=1,$M$638,$Z$120*$T$638)</f>
        <v>30000000</v>
      </c>
      <c r="Z638" s="18" t="n">
        <f aca="false">IF($G$638=1,$N$638,$W$120*$T$638)</f>
        <v>15000000</v>
      </c>
      <c r="AA638" s="18" t="n">
        <f aca="false">IF($H$638=1,$O$638,$T$120*$T$638)</f>
        <v>5000000</v>
      </c>
      <c r="AB638" s="18" t="n">
        <f aca="false">($J$120+$O$120)*$T$638</f>
        <v>73946634.0112036</v>
      </c>
      <c r="AC638" s="18" t="n">
        <f aca="false">Assumptions!$B$20*$T$638</f>
        <v>2372510763.59304</v>
      </c>
      <c r="AD638" s="18" t="n">
        <f aca="false">IF($S$638,Assumptions!$B$14*($T$638-Assumptions!$B$13),Assumptions!$B$4)</f>
        <v>656530767.664734</v>
      </c>
      <c r="AE638" s="18" t="n">
        <f aca="false">$U$638+$V$638+$W$638+$X$638+$Y$638+$Z$638+$AA$638+$AB$638+$AC$638+$AD$638</f>
        <v>4000000000</v>
      </c>
      <c r="AF638" s="18" t="n">
        <f aca="false">IF(AND(IF($B$638=1,$U$638&gt;=INDEX($U$527:$U$654,1+$A$638-Assumptions!$B$77),$U$638&gt;INDEX($U$527:$U$654,1+$A$638+Assumptions!$B$77)),IF($C$638=1,$V$638&gt;=INDEX($V$527:$V$654,1+$A$638-Assumptions!$B$78),$V$638&gt;INDEX($V$527:$V$654,1+$A$638+Assumptions!$B$78)),IF($D$638=1,$W$638&gt;=INDEX($W$527:$W$654,1+$A$638-Assumptions!$B$79),$W$638&gt;INDEX($W$527:$W$654,1+$A$638+Assumptions!$B$79)),IF($E$638=1,$X$638&gt;=INDEX($X$527:$X$654,1+$A$638-Assumptions!$B$80),$X$638&gt;INDEX($X$527:$X$654,1+$A$638+Assumptions!$B$80)),IF($F$638=1,$Y$638&gt;=INDEX($Y$527:$Y$654,1+$A$638-Assumptions!$B$81),$Y$638&gt;INDEX($Y$527:$Y$654,1+$A$638+Assumptions!$B$81)),IF($G$638=1,$Z$638&gt;=INDEX($Z$527:$Z$654,1+$A$638-Assumptions!$B$82),$Z$638&gt;INDEX($Z$527:$Z$654,1+$A$638+Assumptions!$B$82)),IF($H$638=1,$AA$638&gt;=INDEX($AA$527:$AA$654,1+$A$638-Assumptions!$B$83),$AA$638&gt;INDEX($AA$527:$AA$654,1+$A$638+Assumptions!$B$83))),1,0)</f>
        <v>0</v>
      </c>
      <c r="AG638" s="16"/>
      <c r="AH638" s="16"/>
      <c r="AI638" s="16"/>
    </row>
    <row r="639" customFormat="false" ht="23.85" hidden="true" customHeight="false" outlineLevel="0" collapsed="false">
      <c r="A639" s="6" t="n">
        <f aca="false">ROW()-ROW($A$527)+Assumptions!$B$4</f>
        <v>112</v>
      </c>
      <c r="B639" s="18" t="n">
        <f aca="false">MOD(QUOTIENT($A$639,Assumptions!$B$77),2)</f>
        <v>1</v>
      </c>
      <c r="C639" s="18" t="n">
        <f aca="false">MOD(QUOTIENT($A$639,Assumptions!$B$78),2)</f>
        <v>1</v>
      </c>
      <c r="D639" s="18" t="n">
        <f aca="false">MOD(QUOTIENT($A$639,Assumptions!$B$79),2)</f>
        <v>1</v>
      </c>
      <c r="E639" s="18" t="n">
        <f aca="false">MOD(QUOTIENT($A$639,Assumptions!$B$80),2)</f>
        <v>0</v>
      </c>
      <c r="F639" s="18" t="n">
        <f aca="false">MOD(QUOTIENT($A$639,Assumptions!$B$81),2)</f>
        <v>0</v>
      </c>
      <c r="G639" s="18" t="n">
        <f aca="false">MOD(QUOTIENT($A$639,Assumptions!$B$82),2)</f>
        <v>0</v>
      </c>
      <c r="H639" s="18" t="n">
        <f aca="false">MOD(QUOTIENT($A$639,Assumptions!$B$83),2)</f>
        <v>0</v>
      </c>
      <c r="I639" s="18" t="n">
        <f aca="false">IF($B$639=1,MIN(Assumptions!$B$67,MAX(Assumptions!$B$4,Assumptions!$B$27-(Assumptions!$B$4))),Assumptions!$B$4)</f>
        <v>30000000</v>
      </c>
      <c r="J639" s="18" t="n">
        <f aca="false">IF($C$639=1,MIN(Assumptions!$B$66,MAX(Assumptions!$B$4,Assumptions!$B$27-($I$639))),Assumptions!$B$4)</f>
        <v>300000000</v>
      </c>
      <c r="K639" s="18" t="n">
        <f aca="false">IF($D$639=1,MIN(Assumptions!$B$61,MAX(Assumptions!$B$4,Assumptions!$B$27-($I$639+$J$639))),Assumptions!$B$4)</f>
        <v>100000000</v>
      </c>
      <c r="L639" s="18" t="n">
        <f aca="false">IF($E$639=1,MIN(Assumptions!$B$56,MAX(Assumptions!$B$4,Assumptions!$B$27-($I$639+$J$639+$K$639))),Assumptions!$B$4)</f>
        <v>0</v>
      </c>
      <c r="M639" s="18" t="n">
        <f aca="false">IF($F$639=1,MIN(Assumptions!$B$51,MAX(Assumptions!$B$4,Assumptions!$B$27-($I$639+$J$639+$K$639+$L$639))),Assumptions!$B$4)</f>
        <v>0</v>
      </c>
      <c r="N639" s="18" t="n">
        <f aca="false">IF($G$639=1,MIN(Assumptions!$B$46,MAX(Assumptions!$B$4,Assumptions!$B$27-($I$639+$J$639+$K$639+$L$639+$M$639))),Assumptions!$B$4)</f>
        <v>0</v>
      </c>
      <c r="O639" s="18" t="n">
        <f aca="false">IF($H$639=1,MIN(Assumptions!$B$41,MAX(Assumptions!$B$4,Assumptions!$B$27-($I$639+$J$639+$K$639+$L$639+$M$639+$N$639))),Assumptions!$B$4)</f>
        <v>0</v>
      </c>
      <c r="P639" s="18" t="n">
        <f aca="false">$I$639+$J$639+$K$639+$L$639+$M$639+$N$639+$O$639</f>
        <v>430000000</v>
      </c>
      <c r="Q639" s="18" t="n">
        <f aca="false">MAX(Assumptions!$B$4,Assumptions!$B$27-$P$639)</f>
        <v>3570000000</v>
      </c>
      <c r="R639" s="18" t="n">
        <f aca="false">$J$120+$O$120+Assumptions!$B$20+IF($B$639=0,$D$120,Assumptions!$B$4)+IF($C$639=0,$AI$120,Assumptions!$B$4)+IF($D$639=0,$AF$120,Assumptions!$B$4)+IF($E$639=0,$AC$120,Assumptions!$B$4)+IF($F$639=0,$Z$120,Assumptions!$B$4)+IF($G$639=0,$W$120,Assumptions!$B$4)+IF($H$639=0,$T$120,Assumptions!$B$4)</f>
        <v>24680512.8289884</v>
      </c>
      <c r="S639" s="18" t="n">
        <f aca="false">IF($R$639&gt;Assumptions!$B$4,$Q$639/$R$639&gt;Assumptions!$B$13,FALSE())</f>
        <v>1</v>
      </c>
      <c r="T639" s="18" t="n">
        <f aca="false">IF($S$639,($Q$639+Assumptions!$B$14*Assumptions!$B$13)/($R$639+Assumptions!$B$14),IF($R$639&gt;Assumptions!$B$4,$Q$639/$R$639,Assumptions!$B$4))</f>
        <v>131.436077842868</v>
      </c>
      <c r="U639" s="18" t="n">
        <f aca="false">IF($B$639=1,$I$639,$D$120*$T$639)</f>
        <v>30000000</v>
      </c>
      <c r="V639" s="18" t="n">
        <f aca="false">IF($C$639=1,$J$639,$AI$120*$T$639)</f>
        <v>300000000</v>
      </c>
      <c r="W639" s="18" t="n">
        <f aca="false">IF($D$639=1,$K$639,$AF$120*$T$639)</f>
        <v>100000000</v>
      </c>
      <c r="X639" s="18" t="n">
        <f aca="false">IF($E$639=1,$L$639,$AC$120*$T$639)</f>
        <v>315446586.822884</v>
      </c>
      <c r="Y639" s="18" t="n">
        <f aca="false">IF($F$639=1,$M$639,$Z$120*$T$639)</f>
        <v>394308233.528605</v>
      </c>
      <c r="Z639" s="18" t="n">
        <f aca="false">IF($G$639=1,$N$639,$W$120*$T$639)</f>
        <v>657180389.214343</v>
      </c>
      <c r="AA639" s="18" t="n">
        <f aca="false">IF($H$639=1,$O$639,$T$120*$T$639)</f>
        <v>657180389.214343</v>
      </c>
      <c r="AB639" s="18" t="n">
        <f aca="false">($J$120+$O$120)*$T$639</f>
        <v>36869506.0268381</v>
      </c>
      <c r="AC639" s="18" t="n">
        <f aca="false">Assumptions!$B$20*$T$639</f>
        <v>1182924700.58582</v>
      </c>
      <c r="AD639" s="18" t="n">
        <f aca="false">IF($S$639,Assumptions!$B$14*($T$639-Assumptions!$B$13),Assumptions!$B$4)</f>
        <v>326090194.607171</v>
      </c>
      <c r="AE639" s="18" t="n">
        <f aca="false">$U$639+$V$639+$W$639+$X$639+$Y$639+$Z$639+$AA$639+$AB$639+$AC$639+$AD$639</f>
        <v>4000000000</v>
      </c>
      <c r="AF639" s="18" t="n">
        <f aca="false">IF(AND(IF($B$639=1,$U$639&gt;=INDEX($U$527:$U$654,1+$A$639-Assumptions!$B$77),$U$639&gt;INDEX($U$527:$U$654,1+$A$639+Assumptions!$B$77)),IF($C$639=1,$V$639&gt;=INDEX($V$527:$V$654,1+$A$639-Assumptions!$B$78),$V$639&gt;INDEX($V$527:$V$654,1+$A$639+Assumptions!$B$78)),IF($D$639=1,$W$639&gt;=INDEX($W$527:$W$654,1+$A$639-Assumptions!$B$79),$W$639&gt;INDEX($W$527:$W$654,1+$A$639+Assumptions!$B$79)),IF($E$639=1,$X$639&gt;=INDEX($X$527:$X$654,1+$A$639-Assumptions!$B$80),$X$639&gt;INDEX($X$527:$X$654,1+$A$639+Assumptions!$B$80)),IF($F$639=1,$Y$639&gt;=INDEX($Y$527:$Y$654,1+$A$639-Assumptions!$B$81),$Y$639&gt;INDEX($Y$527:$Y$654,1+$A$639+Assumptions!$B$81)),IF($G$639=1,$Z$639&gt;=INDEX($Z$527:$Z$654,1+$A$639-Assumptions!$B$82),$Z$639&gt;INDEX($Z$527:$Z$654,1+$A$639+Assumptions!$B$82)),IF($H$639=1,$AA$639&gt;=INDEX($AA$527:$AA$654,1+$A$639-Assumptions!$B$83),$AA$639&gt;INDEX($AA$527:$AA$654,1+$A$639+Assumptions!$B$83))),1,0)</f>
        <v>0</v>
      </c>
      <c r="AG639" s="16"/>
      <c r="AH639" s="16"/>
      <c r="AI639" s="16"/>
    </row>
    <row r="640" customFormat="false" ht="23.85" hidden="true" customHeight="false" outlineLevel="0" collapsed="false">
      <c r="A640" s="6" t="n">
        <f aca="false">ROW()-ROW($A$527)+Assumptions!$B$4</f>
        <v>113</v>
      </c>
      <c r="B640" s="18" t="n">
        <f aca="false">MOD(QUOTIENT($A$640,Assumptions!$B$77),2)</f>
        <v>1</v>
      </c>
      <c r="C640" s="18" t="n">
        <f aca="false">MOD(QUOTIENT($A$640,Assumptions!$B$78),2)</f>
        <v>1</v>
      </c>
      <c r="D640" s="18" t="n">
        <f aca="false">MOD(QUOTIENT($A$640,Assumptions!$B$79),2)</f>
        <v>1</v>
      </c>
      <c r="E640" s="18" t="n">
        <f aca="false">MOD(QUOTIENT($A$640,Assumptions!$B$80),2)</f>
        <v>0</v>
      </c>
      <c r="F640" s="18" t="n">
        <f aca="false">MOD(QUOTIENT($A$640,Assumptions!$B$81),2)</f>
        <v>0</v>
      </c>
      <c r="G640" s="18" t="n">
        <f aca="false">MOD(QUOTIENT($A$640,Assumptions!$B$82),2)</f>
        <v>0</v>
      </c>
      <c r="H640" s="18" t="n">
        <f aca="false">MOD(QUOTIENT($A$640,Assumptions!$B$83),2)</f>
        <v>1</v>
      </c>
      <c r="I640" s="18" t="n">
        <f aca="false">IF($B$640=1,MIN(Assumptions!$B$67,MAX(Assumptions!$B$4,Assumptions!$B$27-(Assumptions!$B$4))),Assumptions!$B$4)</f>
        <v>30000000</v>
      </c>
      <c r="J640" s="18" t="n">
        <f aca="false">IF($C$640=1,MIN(Assumptions!$B$66,MAX(Assumptions!$B$4,Assumptions!$B$27-($I$640))),Assumptions!$B$4)</f>
        <v>300000000</v>
      </c>
      <c r="K640" s="18" t="n">
        <f aca="false">IF($D$640=1,MIN(Assumptions!$B$61,MAX(Assumptions!$B$4,Assumptions!$B$27-($I$640+$J$640))),Assumptions!$B$4)</f>
        <v>100000000</v>
      </c>
      <c r="L640" s="18" t="n">
        <f aca="false">IF($E$640=1,MIN(Assumptions!$B$56,MAX(Assumptions!$B$4,Assumptions!$B$27-($I$640+$J$640+$K$640))),Assumptions!$B$4)</f>
        <v>0</v>
      </c>
      <c r="M640" s="18" t="n">
        <f aca="false">IF($F$640=1,MIN(Assumptions!$B$51,MAX(Assumptions!$B$4,Assumptions!$B$27-($I$640+$J$640+$K$640+$L$640))),Assumptions!$B$4)</f>
        <v>0</v>
      </c>
      <c r="N640" s="18" t="n">
        <f aca="false">IF($G$640=1,MIN(Assumptions!$B$46,MAX(Assumptions!$B$4,Assumptions!$B$27-($I$640+$J$640+$K$640+$L$640+$M$640))),Assumptions!$B$4)</f>
        <v>0</v>
      </c>
      <c r="O640" s="18" t="n">
        <f aca="false">IF($H$640=1,MIN(Assumptions!$B$41,MAX(Assumptions!$B$4,Assumptions!$B$27-($I$640+$J$640+$K$640+$L$640+$M$640+$N$640))),Assumptions!$B$4)</f>
        <v>5000000</v>
      </c>
      <c r="P640" s="18" t="n">
        <f aca="false">$I$640+$J$640+$K$640+$L$640+$M$640+$N$640+$O$640</f>
        <v>435000000</v>
      </c>
      <c r="Q640" s="18" t="n">
        <f aca="false">MAX(Assumptions!$B$4,Assumptions!$B$27-$P$640)</f>
        <v>3565000000</v>
      </c>
      <c r="R640" s="18" t="n">
        <f aca="false">$J$120+$O$120+Assumptions!$B$20+IF($B$640=0,$D$120,Assumptions!$B$4)+IF($C$640=0,$AI$120,Assumptions!$B$4)+IF($D$640=0,$AF$120,Assumptions!$B$4)+IF($E$640=0,$AC$120,Assumptions!$B$4)+IF($F$640=0,$Z$120,Assumptions!$B$4)+IF($G$640=0,$W$120,Assumptions!$B$4)+IF($H$640=0,$T$120,Assumptions!$B$4)</f>
        <v>19680512.8289884</v>
      </c>
      <c r="S640" s="18" t="n">
        <f aca="false">IF($R$640&gt;Assumptions!$B$4,$Q$640/$R$640&gt;Assumptions!$B$13,FALSE())</f>
        <v>1</v>
      </c>
      <c r="T640" s="18" t="n">
        <f aca="false">IF($S$640,($Q$640+Assumptions!$B$14*Assumptions!$B$13)/($R$640+Assumptions!$B$14),IF($R$640&gt;Assumptions!$B$4,$Q$640/$R$640,Assumptions!$B$4))</f>
        <v>160.839383088453</v>
      </c>
      <c r="U640" s="18" t="n">
        <f aca="false">IF($B$640=1,$I$640,$D$120*$T$640)</f>
        <v>30000000</v>
      </c>
      <c r="V640" s="18" t="n">
        <f aca="false">IF($C$640=1,$J$640,$AI$120*$T$640)</f>
        <v>300000000</v>
      </c>
      <c r="W640" s="18" t="n">
        <f aca="false">IF($D$640=1,$K$640,$AF$120*$T$640)</f>
        <v>100000000</v>
      </c>
      <c r="X640" s="18" t="n">
        <f aca="false">IF($E$640=1,$L$640,$AC$120*$T$640)</f>
        <v>386014519.412287</v>
      </c>
      <c r="Y640" s="18" t="n">
        <f aca="false">IF($F$640=1,$M$640,$Z$120*$T$640)</f>
        <v>482518149.265358</v>
      </c>
      <c r="Z640" s="18" t="n">
        <f aca="false">IF($G$640=1,$N$640,$W$120*$T$640)</f>
        <v>804196915.442264</v>
      </c>
      <c r="AA640" s="18" t="n">
        <f aca="false">IF($H$640=1,$O$640,$T$120*$T$640)</f>
        <v>5000000</v>
      </c>
      <c r="AB640" s="18" t="n">
        <f aca="false">($J$120+$O$120)*$T$640</f>
        <v>45117510.3628854</v>
      </c>
      <c r="AC640" s="18" t="n">
        <f aca="false">Assumptions!$B$20*$T$640</f>
        <v>1447554447.79607</v>
      </c>
      <c r="AD640" s="18" t="n">
        <f aca="false">IF($S$640,Assumptions!$B$14*($T$640-Assumptions!$B$13),Assumptions!$B$4)</f>
        <v>399598457.721132</v>
      </c>
      <c r="AE640" s="18" t="n">
        <f aca="false">$U$640+$V$640+$W$640+$X$640+$Y$640+$Z$640+$AA$640+$AB$640+$AC$640+$AD$640</f>
        <v>4000000000</v>
      </c>
      <c r="AF640" s="18" t="n">
        <f aca="false">IF(AND(IF($B$640=1,$U$640&gt;=INDEX($U$527:$U$654,1+$A$640-Assumptions!$B$77),$U$640&gt;INDEX($U$527:$U$654,1+$A$640+Assumptions!$B$77)),IF($C$640=1,$V$640&gt;=INDEX($V$527:$V$654,1+$A$640-Assumptions!$B$78),$V$640&gt;INDEX($V$527:$V$654,1+$A$640+Assumptions!$B$78)),IF($D$640=1,$W$640&gt;=INDEX($W$527:$W$654,1+$A$640-Assumptions!$B$79),$W$640&gt;INDEX($W$527:$W$654,1+$A$640+Assumptions!$B$79)),IF($E$640=1,$X$640&gt;=INDEX($X$527:$X$654,1+$A$640-Assumptions!$B$80),$X$640&gt;INDEX($X$527:$X$654,1+$A$640+Assumptions!$B$80)),IF($F$640=1,$Y$640&gt;=INDEX($Y$527:$Y$654,1+$A$640-Assumptions!$B$81),$Y$640&gt;INDEX($Y$527:$Y$654,1+$A$640+Assumptions!$B$81)),IF($G$640=1,$Z$640&gt;=INDEX($Z$527:$Z$654,1+$A$640-Assumptions!$B$82),$Z$640&gt;INDEX($Z$527:$Z$654,1+$A$640+Assumptions!$B$82)),IF($H$640=1,$AA$640&gt;=INDEX($AA$527:$AA$654,1+$A$640-Assumptions!$B$83),$AA$640&gt;INDEX($AA$527:$AA$654,1+$A$640+Assumptions!$B$83))),1,0)</f>
        <v>0</v>
      </c>
      <c r="AG640" s="16"/>
      <c r="AH640" s="16"/>
      <c r="AI640" s="16"/>
    </row>
    <row r="641" customFormat="false" ht="23.85" hidden="true" customHeight="false" outlineLevel="0" collapsed="false">
      <c r="A641" s="6" t="n">
        <f aca="false">ROW()-ROW($A$527)+Assumptions!$B$4</f>
        <v>114</v>
      </c>
      <c r="B641" s="18" t="n">
        <f aca="false">MOD(QUOTIENT($A$641,Assumptions!$B$77),2)</f>
        <v>1</v>
      </c>
      <c r="C641" s="18" t="n">
        <f aca="false">MOD(QUOTIENT($A$641,Assumptions!$B$78),2)</f>
        <v>1</v>
      </c>
      <c r="D641" s="18" t="n">
        <f aca="false">MOD(QUOTIENT($A$641,Assumptions!$B$79),2)</f>
        <v>1</v>
      </c>
      <c r="E641" s="18" t="n">
        <f aca="false">MOD(QUOTIENT($A$641,Assumptions!$B$80),2)</f>
        <v>0</v>
      </c>
      <c r="F641" s="18" t="n">
        <f aca="false">MOD(QUOTIENT($A$641,Assumptions!$B$81),2)</f>
        <v>0</v>
      </c>
      <c r="G641" s="18" t="n">
        <f aca="false">MOD(QUOTIENT($A$641,Assumptions!$B$82),2)</f>
        <v>1</v>
      </c>
      <c r="H641" s="18" t="n">
        <f aca="false">MOD(QUOTIENT($A$641,Assumptions!$B$83),2)</f>
        <v>0</v>
      </c>
      <c r="I641" s="18" t="n">
        <f aca="false">IF($B$641=1,MIN(Assumptions!$B$67,MAX(Assumptions!$B$4,Assumptions!$B$27-(Assumptions!$B$4))),Assumptions!$B$4)</f>
        <v>30000000</v>
      </c>
      <c r="J641" s="18" t="n">
        <f aca="false">IF($C$641=1,MIN(Assumptions!$B$66,MAX(Assumptions!$B$4,Assumptions!$B$27-($I$641))),Assumptions!$B$4)</f>
        <v>300000000</v>
      </c>
      <c r="K641" s="18" t="n">
        <f aca="false">IF($D$641=1,MIN(Assumptions!$B$61,MAX(Assumptions!$B$4,Assumptions!$B$27-($I$641+$J$641))),Assumptions!$B$4)</f>
        <v>100000000</v>
      </c>
      <c r="L641" s="18" t="n">
        <f aca="false">IF($E$641=1,MIN(Assumptions!$B$56,MAX(Assumptions!$B$4,Assumptions!$B$27-($I$641+$J$641+$K$641))),Assumptions!$B$4)</f>
        <v>0</v>
      </c>
      <c r="M641" s="18" t="n">
        <f aca="false">IF($F$641=1,MIN(Assumptions!$B$51,MAX(Assumptions!$B$4,Assumptions!$B$27-($I$641+$J$641+$K$641+$L$641))),Assumptions!$B$4)</f>
        <v>0</v>
      </c>
      <c r="N641" s="18" t="n">
        <f aca="false">IF($G$641=1,MIN(Assumptions!$B$46,MAX(Assumptions!$B$4,Assumptions!$B$27-($I$641+$J$641+$K$641+$L$641+$M$641))),Assumptions!$B$4)</f>
        <v>15000000</v>
      </c>
      <c r="O641" s="18" t="n">
        <f aca="false">IF($H$641=1,MIN(Assumptions!$B$41,MAX(Assumptions!$B$4,Assumptions!$B$27-($I$641+$J$641+$K$641+$L$641+$M$641+$N$641))),Assumptions!$B$4)</f>
        <v>0</v>
      </c>
      <c r="P641" s="18" t="n">
        <f aca="false">$I$641+$J$641+$K$641+$L$641+$M$641+$N$641+$O$641</f>
        <v>445000000</v>
      </c>
      <c r="Q641" s="18" t="n">
        <f aca="false">MAX(Assumptions!$B$4,Assumptions!$B$27-$P$641)</f>
        <v>3555000000</v>
      </c>
      <c r="R641" s="18" t="n">
        <f aca="false">$J$120+$O$120+Assumptions!$B$20+IF($B$641=0,$D$120,Assumptions!$B$4)+IF($C$641=0,$AI$120,Assumptions!$B$4)+IF($D$641=0,$AF$120,Assumptions!$B$4)+IF($E$641=0,$AC$120,Assumptions!$B$4)+IF($F$641=0,$Z$120,Assumptions!$B$4)+IF($G$641=0,$W$120,Assumptions!$B$4)+IF($H$641=0,$T$120,Assumptions!$B$4)</f>
        <v>19680512.8289884</v>
      </c>
      <c r="S641" s="18" t="n">
        <f aca="false">IF($R$641&gt;Assumptions!$B$4,$Q$641/$R$641&gt;Assumptions!$B$13,FALSE())</f>
        <v>1</v>
      </c>
      <c r="T641" s="18" t="n">
        <f aca="false">IF($S$641,($Q$641+Assumptions!$B$14*Assumptions!$B$13)/($R$641+Assumptions!$B$14),IF($R$641&gt;Assumptions!$B$4,$Q$641/$R$641,Assumptions!$B$4))</f>
        <v>160.388536884981</v>
      </c>
      <c r="U641" s="18" t="n">
        <f aca="false">IF($B$641=1,$I$641,$D$120*$T$641)</f>
        <v>30000000</v>
      </c>
      <c r="V641" s="18" t="n">
        <f aca="false">IF($C$641=1,$J$641,$AI$120*$T$641)</f>
        <v>300000000</v>
      </c>
      <c r="W641" s="18" t="n">
        <f aca="false">IF($D$641=1,$K$641,$AF$120*$T$641)</f>
        <v>100000000</v>
      </c>
      <c r="X641" s="18" t="n">
        <f aca="false">IF($E$641=1,$L$641,$AC$120*$T$641)</f>
        <v>384932488.523955</v>
      </c>
      <c r="Y641" s="18" t="n">
        <f aca="false">IF($F$641=1,$M$641,$Z$120*$T$641)</f>
        <v>481165610.654944</v>
      </c>
      <c r="Z641" s="18" t="n">
        <f aca="false">IF($G$641=1,$N$641,$W$120*$T$641)</f>
        <v>15000000</v>
      </c>
      <c r="AA641" s="18" t="n">
        <f aca="false">IF($H$641=1,$O$641,$T$120*$T$641)</f>
        <v>801942684.424906</v>
      </c>
      <c r="AB641" s="18" t="n">
        <f aca="false">($J$120+$O$120)*$T$641</f>
        <v>44991042.218911</v>
      </c>
      <c r="AC641" s="18" t="n">
        <f aca="false">Assumptions!$B$20*$T$641</f>
        <v>1443496831.96483</v>
      </c>
      <c r="AD641" s="18" t="n">
        <f aca="false">IF($S$641,Assumptions!$B$14*($T$641-Assumptions!$B$13),Assumptions!$B$4)</f>
        <v>398471342.212453</v>
      </c>
      <c r="AE641" s="18" t="n">
        <f aca="false">$U$641+$V$641+$W$641+$X$641+$Y$641+$Z$641+$AA$641+$AB$641+$AC$641+$AD$641</f>
        <v>4000000000</v>
      </c>
      <c r="AF641" s="18" t="n">
        <f aca="false">IF(AND(IF($B$641=1,$U$641&gt;=INDEX($U$527:$U$654,1+$A$641-Assumptions!$B$77),$U$641&gt;INDEX($U$527:$U$654,1+$A$641+Assumptions!$B$77)),IF($C$641=1,$V$641&gt;=INDEX($V$527:$V$654,1+$A$641-Assumptions!$B$78),$V$641&gt;INDEX($V$527:$V$654,1+$A$641+Assumptions!$B$78)),IF($D$641=1,$W$641&gt;=INDEX($W$527:$W$654,1+$A$641-Assumptions!$B$79),$W$641&gt;INDEX($W$527:$W$654,1+$A$641+Assumptions!$B$79)),IF($E$641=1,$X$641&gt;=INDEX($X$527:$X$654,1+$A$641-Assumptions!$B$80),$X$641&gt;INDEX($X$527:$X$654,1+$A$641+Assumptions!$B$80)),IF($F$641=1,$Y$641&gt;=INDEX($Y$527:$Y$654,1+$A$641-Assumptions!$B$81),$Y$641&gt;INDEX($Y$527:$Y$654,1+$A$641+Assumptions!$B$81)),IF($G$641=1,$Z$641&gt;=INDEX($Z$527:$Z$654,1+$A$641-Assumptions!$B$82),$Z$641&gt;INDEX($Z$527:$Z$654,1+$A$641+Assumptions!$B$82)),IF($H$641=1,$AA$641&gt;=INDEX($AA$527:$AA$654,1+$A$641-Assumptions!$B$83),$AA$641&gt;INDEX($AA$527:$AA$654,1+$A$641+Assumptions!$B$83))),1,0)</f>
        <v>0</v>
      </c>
      <c r="AG641" s="16"/>
      <c r="AH641" s="16"/>
      <c r="AI641" s="16"/>
    </row>
    <row r="642" customFormat="false" ht="23.85" hidden="true" customHeight="false" outlineLevel="0" collapsed="false">
      <c r="A642" s="6" t="n">
        <f aca="false">ROW()-ROW($A$527)+Assumptions!$B$4</f>
        <v>115</v>
      </c>
      <c r="B642" s="18" t="n">
        <f aca="false">MOD(QUOTIENT($A$642,Assumptions!$B$77),2)</f>
        <v>1</v>
      </c>
      <c r="C642" s="18" t="n">
        <f aca="false">MOD(QUOTIENT($A$642,Assumptions!$B$78),2)</f>
        <v>1</v>
      </c>
      <c r="D642" s="18" t="n">
        <f aca="false">MOD(QUOTIENT($A$642,Assumptions!$B$79),2)</f>
        <v>1</v>
      </c>
      <c r="E642" s="18" t="n">
        <f aca="false">MOD(QUOTIENT($A$642,Assumptions!$B$80),2)</f>
        <v>0</v>
      </c>
      <c r="F642" s="18" t="n">
        <f aca="false">MOD(QUOTIENT($A$642,Assumptions!$B$81),2)</f>
        <v>0</v>
      </c>
      <c r="G642" s="18" t="n">
        <f aca="false">MOD(QUOTIENT($A$642,Assumptions!$B$82),2)</f>
        <v>1</v>
      </c>
      <c r="H642" s="18" t="n">
        <f aca="false">MOD(QUOTIENT($A$642,Assumptions!$B$83),2)</f>
        <v>1</v>
      </c>
      <c r="I642" s="18" t="n">
        <f aca="false">IF($B$642=1,MIN(Assumptions!$B$67,MAX(Assumptions!$B$4,Assumptions!$B$27-(Assumptions!$B$4))),Assumptions!$B$4)</f>
        <v>30000000</v>
      </c>
      <c r="J642" s="18" t="n">
        <f aca="false">IF($C$642=1,MIN(Assumptions!$B$66,MAX(Assumptions!$B$4,Assumptions!$B$27-($I$642))),Assumptions!$B$4)</f>
        <v>300000000</v>
      </c>
      <c r="K642" s="18" t="n">
        <f aca="false">IF($D$642=1,MIN(Assumptions!$B$61,MAX(Assumptions!$B$4,Assumptions!$B$27-($I$642+$J$642))),Assumptions!$B$4)</f>
        <v>100000000</v>
      </c>
      <c r="L642" s="18" t="n">
        <f aca="false">IF($E$642=1,MIN(Assumptions!$B$56,MAX(Assumptions!$B$4,Assumptions!$B$27-($I$642+$J$642+$K$642))),Assumptions!$B$4)</f>
        <v>0</v>
      </c>
      <c r="M642" s="18" t="n">
        <f aca="false">IF($F$642=1,MIN(Assumptions!$B$51,MAX(Assumptions!$B$4,Assumptions!$B$27-($I$642+$J$642+$K$642+$L$642))),Assumptions!$B$4)</f>
        <v>0</v>
      </c>
      <c r="N642" s="18" t="n">
        <f aca="false">IF($G$642=1,MIN(Assumptions!$B$46,MAX(Assumptions!$B$4,Assumptions!$B$27-($I$642+$J$642+$K$642+$L$642+$M$642))),Assumptions!$B$4)</f>
        <v>15000000</v>
      </c>
      <c r="O642" s="18" t="n">
        <f aca="false">IF($H$642=1,MIN(Assumptions!$B$41,MAX(Assumptions!$B$4,Assumptions!$B$27-($I$642+$J$642+$K$642+$L$642+$M$642+$N$642))),Assumptions!$B$4)</f>
        <v>5000000</v>
      </c>
      <c r="P642" s="18" t="n">
        <f aca="false">$I$642+$J$642+$K$642+$L$642+$M$642+$N$642+$O$642</f>
        <v>450000000</v>
      </c>
      <c r="Q642" s="18" t="n">
        <f aca="false">MAX(Assumptions!$B$4,Assumptions!$B$27-$P$642)</f>
        <v>3550000000</v>
      </c>
      <c r="R642" s="18" t="n">
        <f aca="false">$J$120+$O$120+Assumptions!$B$20+IF($B$642=0,$D$120,Assumptions!$B$4)+IF($C$642=0,$AI$120,Assumptions!$B$4)+IF($D$642=0,$AF$120,Assumptions!$B$4)+IF($E$642=0,$AC$120,Assumptions!$B$4)+IF($F$642=0,$Z$120,Assumptions!$B$4)+IF($G$642=0,$W$120,Assumptions!$B$4)+IF($H$642=0,$T$120,Assumptions!$B$4)</f>
        <v>14680512.8289884</v>
      </c>
      <c r="S642" s="18" t="n">
        <f aca="false">IF($R$642&gt;Assumptions!$B$4,$Q$642/$R$642&gt;Assumptions!$B$13,FALSE())</f>
        <v>1</v>
      </c>
      <c r="T642" s="18" t="n">
        <f aca="false">IF($S$642,($Q$642+Assumptions!$B$14*Assumptions!$B$13)/($R$642+Assumptions!$B$14),IF($R$642&gt;Assumptions!$B$4,$Q$642/$R$642,Assumptions!$B$4))</f>
        <v>206.774968556581</v>
      </c>
      <c r="U642" s="18" t="n">
        <f aca="false">IF($B$642=1,$I$642,$D$120*$T$642)</f>
        <v>30000000</v>
      </c>
      <c r="V642" s="18" t="n">
        <f aca="false">IF($C$642=1,$J$642,$AI$120*$T$642)</f>
        <v>300000000</v>
      </c>
      <c r="W642" s="18" t="n">
        <f aca="false">IF($D$642=1,$K$642,$AF$120*$T$642)</f>
        <v>100000000</v>
      </c>
      <c r="X642" s="18" t="n">
        <f aca="false">IF($E$642=1,$L$642,$AC$120*$T$642)</f>
        <v>496259924.535794</v>
      </c>
      <c r="Y642" s="18" t="n">
        <f aca="false">IF($F$642=1,$M$642,$Z$120*$T$642)</f>
        <v>620324905.669742</v>
      </c>
      <c r="Z642" s="18" t="n">
        <f aca="false">IF($G$642=1,$N$642,$W$120*$T$642)</f>
        <v>15000000</v>
      </c>
      <c r="AA642" s="18" t="n">
        <f aca="false">IF($H$642=1,$O$642,$T$120*$T$642)</f>
        <v>5000000</v>
      </c>
      <c r="AB642" s="18" t="n">
        <f aca="false">($J$120+$O$120)*$T$642</f>
        <v>58003031.3937869</v>
      </c>
      <c r="AC642" s="18" t="n">
        <f aca="false">Assumptions!$B$20*$T$642</f>
        <v>1860974717.00923</v>
      </c>
      <c r="AD642" s="18" t="n">
        <f aca="false">IF($S$642,Assumptions!$B$14*($T$642-Assumptions!$B$13),Assumptions!$B$4)</f>
        <v>514437421.391452</v>
      </c>
      <c r="AE642" s="18" t="n">
        <f aca="false">$U$642+$V$642+$W$642+$X$642+$Y$642+$Z$642+$AA$642+$AB$642+$AC$642+$AD$642</f>
        <v>4000000000</v>
      </c>
      <c r="AF642" s="18" t="n">
        <f aca="false">IF(AND(IF($B$642=1,$U$642&gt;=INDEX($U$527:$U$654,1+$A$642-Assumptions!$B$77),$U$642&gt;INDEX($U$527:$U$654,1+$A$642+Assumptions!$B$77)),IF($C$642=1,$V$642&gt;=INDEX($V$527:$V$654,1+$A$642-Assumptions!$B$78),$V$642&gt;INDEX($V$527:$V$654,1+$A$642+Assumptions!$B$78)),IF($D$642=1,$W$642&gt;=INDEX($W$527:$W$654,1+$A$642-Assumptions!$B$79),$W$642&gt;INDEX($W$527:$W$654,1+$A$642+Assumptions!$B$79)),IF($E$642=1,$X$642&gt;=INDEX($X$527:$X$654,1+$A$642-Assumptions!$B$80),$X$642&gt;INDEX($X$527:$X$654,1+$A$642+Assumptions!$B$80)),IF($F$642=1,$Y$642&gt;=INDEX($Y$527:$Y$654,1+$A$642-Assumptions!$B$81),$Y$642&gt;INDEX($Y$527:$Y$654,1+$A$642+Assumptions!$B$81)),IF($G$642=1,$Z$642&gt;=INDEX($Z$527:$Z$654,1+$A$642-Assumptions!$B$82),$Z$642&gt;INDEX($Z$527:$Z$654,1+$A$642+Assumptions!$B$82)),IF($H$642=1,$AA$642&gt;=INDEX($AA$527:$AA$654,1+$A$642-Assumptions!$B$83),$AA$642&gt;INDEX($AA$527:$AA$654,1+$A$642+Assumptions!$B$83))),1,0)</f>
        <v>0</v>
      </c>
      <c r="AG642" s="16"/>
      <c r="AH642" s="16"/>
      <c r="AI642" s="16"/>
    </row>
    <row r="643" customFormat="false" ht="23.85" hidden="true" customHeight="false" outlineLevel="0" collapsed="false">
      <c r="A643" s="6" t="n">
        <f aca="false">ROW()-ROW($A$527)+Assumptions!$B$4</f>
        <v>116</v>
      </c>
      <c r="B643" s="18" t="n">
        <f aca="false">MOD(QUOTIENT($A$643,Assumptions!$B$77),2)</f>
        <v>1</v>
      </c>
      <c r="C643" s="18" t="n">
        <f aca="false">MOD(QUOTIENT($A$643,Assumptions!$B$78),2)</f>
        <v>1</v>
      </c>
      <c r="D643" s="18" t="n">
        <f aca="false">MOD(QUOTIENT($A$643,Assumptions!$B$79),2)</f>
        <v>1</v>
      </c>
      <c r="E643" s="18" t="n">
        <f aca="false">MOD(QUOTIENT($A$643,Assumptions!$B$80),2)</f>
        <v>0</v>
      </c>
      <c r="F643" s="18" t="n">
        <f aca="false">MOD(QUOTIENT($A$643,Assumptions!$B$81),2)</f>
        <v>1</v>
      </c>
      <c r="G643" s="18" t="n">
        <f aca="false">MOD(QUOTIENT($A$643,Assumptions!$B$82),2)</f>
        <v>0</v>
      </c>
      <c r="H643" s="18" t="n">
        <f aca="false">MOD(QUOTIENT($A$643,Assumptions!$B$83),2)</f>
        <v>0</v>
      </c>
      <c r="I643" s="18" t="n">
        <f aca="false">IF($B$643=1,MIN(Assumptions!$B$67,MAX(Assumptions!$B$4,Assumptions!$B$27-(Assumptions!$B$4))),Assumptions!$B$4)</f>
        <v>30000000</v>
      </c>
      <c r="J643" s="18" t="n">
        <f aca="false">IF($C$643=1,MIN(Assumptions!$B$66,MAX(Assumptions!$B$4,Assumptions!$B$27-($I$643))),Assumptions!$B$4)</f>
        <v>300000000</v>
      </c>
      <c r="K643" s="18" t="n">
        <f aca="false">IF($D$643=1,MIN(Assumptions!$B$61,MAX(Assumptions!$B$4,Assumptions!$B$27-($I$643+$J$643))),Assumptions!$B$4)</f>
        <v>100000000</v>
      </c>
      <c r="L643" s="18" t="n">
        <f aca="false">IF($E$643=1,MIN(Assumptions!$B$56,MAX(Assumptions!$B$4,Assumptions!$B$27-($I$643+$J$643+$K$643))),Assumptions!$B$4)</f>
        <v>0</v>
      </c>
      <c r="M643" s="18" t="n">
        <f aca="false">IF($F$643=1,MIN(Assumptions!$B$51,MAX(Assumptions!$B$4,Assumptions!$B$27-($I$643+$J$643+$K$643+$L$643))),Assumptions!$B$4)</f>
        <v>30000000</v>
      </c>
      <c r="N643" s="18" t="n">
        <f aca="false">IF($G$643=1,MIN(Assumptions!$B$46,MAX(Assumptions!$B$4,Assumptions!$B$27-($I$643+$J$643+$K$643+$L$643+$M$643))),Assumptions!$B$4)</f>
        <v>0</v>
      </c>
      <c r="O643" s="18" t="n">
        <f aca="false">IF($H$643=1,MIN(Assumptions!$B$41,MAX(Assumptions!$B$4,Assumptions!$B$27-($I$643+$J$643+$K$643+$L$643+$M$643+$N$643))),Assumptions!$B$4)</f>
        <v>0</v>
      </c>
      <c r="P643" s="18" t="n">
        <f aca="false">$I$643+$J$643+$K$643+$L$643+$M$643+$N$643+$O$643</f>
        <v>460000000</v>
      </c>
      <c r="Q643" s="18" t="n">
        <f aca="false">MAX(Assumptions!$B$4,Assumptions!$B$27-$P$643)</f>
        <v>3540000000</v>
      </c>
      <c r="R643" s="18" t="n">
        <f aca="false">$J$120+$O$120+Assumptions!$B$20+IF($B$643=0,$D$120,Assumptions!$B$4)+IF($C$643=0,$AI$120,Assumptions!$B$4)+IF($D$643=0,$AF$120,Assumptions!$B$4)+IF($E$643=0,$AC$120,Assumptions!$B$4)+IF($F$643=0,$Z$120,Assumptions!$B$4)+IF($G$643=0,$W$120,Assumptions!$B$4)+IF($H$643=0,$T$120,Assumptions!$B$4)</f>
        <v>21680512.8289884</v>
      </c>
      <c r="S643" s="18" t="n">
        <f aca="false">IF($R$643&gt;Assumptions!$B$4,$Q$643/$R$643&gt;Assumptions!$B$13,FALSE())</f>
        <v>1</v>
      </c>
      <c r="T643" s="18" t="n">
        <f aca="false">IF($S$643,($Q$643+Assumptions!$B$14*Assumptions!$B$13)/($R$643+Assumptions!$B$14),IF($R$643&gt;Assumptions!$B$4,$Q$643/$R$643,Assumptions!$B$4))</f>
        <v>146.502269205521</v>
      </c>
      <c r="U643" s="18" t="n">
        <f aca="false">IF($B$643=1,$I$643,$D$120*$T$643)</f>
        <v>30000000</v>
      </c>
      <c r="V643" s="18" t="n">
        <f aca="false">IF($C$643=1,$J$643,$AI$120*$T$643)</f>
        <v>300000000</v>
      </c>
      <c r="W643" s="18" t="n">
        <f aca="false">IF($D$643=1,$K$643,$AF$120*$T$643)</f>
        <v>100000000</v>
      </c>
      <c r="X643" s="18" t="n">
        <f aca="false">IF($E$643=1,$L$643,$AC$120*$T$643)</f>
        <v>351605446.09325</v>
      </c>
      <c r="Y643" s="18" t="n">
        <f aca="false">IF($F$643=1,$M$643,$Z$120*$T$643)</f>
        <v>30000000</v>
      </c>
      <c r="Z643" s="18" t="n">
        <f aca="false">IF($G$643=1,$N$643,$W$120*$T$643)</f>
        <v>732511346.027604</v>
      </c>
      <c r="AA643" s="18" t="n">
        <f aca="false">IF($H$643=1,$O$643,$T$120*$T$643)</f>
        <v>732511346.027604</v>
      </c>
      <c r="AB643" s="18" t="n">
        <f aca="false">($J$120+$O$120)*$T$643</f>
        <v>41095765.9880558</v>
      </c>
      <c r="AC643" s="18" t="n">
        <f aca="false">Assumptions!$B$20*$T$643</f>
        <v>1318520422.84969</v>
      </c>
      <c r="AD643" s="18" t="n">
        <f aca="false">IF($S$643,Assumptions!$B$14*($T$643-Assumptions!$B$13),Assumptions!$B$4)</f>
        <v>363755673.013802</v>
      </c>
      <c r="AE643" s="18" t="n">
        <f aca="false">$U$643+$V$643+$W$643+$X$643+$Y$643+$Z$643+$AA$643+$AB$643+$AC$643+$AD$643</f>
        <v>4000000000</v>
      </c>
      <c r="AF643" s="18" t="n">
        <f aca="false">IF(AND(IF($B$643=1,$U$643&gt;=INDEX($U$527:$U$654,1+$A$643-Assumptions!$B$77),$U$643&gt;INDEX($U$527:$U$654,1+$A$643+Assumptions!$B$77)),IF($C$643=1,$V$643&gt;=INDEX($V$527:$V$654,1+$A$643-Assumptions!$B$78),$V$643&gt;INDEX($V$527:$V$654,1+$A$643+Assumptions!$B$78)),IF($D$643=1,$W$643&gt;=INDEX($W$527:$W$654,1+$A$643-Assumptions!$B$79),$W$643&gt;INDEX($W$527:$W$654,1+$A$643+Assumptions!$B$79)),IF($E$643=1,$X$643&gt;=INDEX($X$527:$X$654,1+$A$643-Assumptions!$B$80),$X$643&gt;INDEX($X$527:$X$654,1+$A$643+Assumptions!$B$80)),IF($F$643=1,$Y$643&gt;=INDEX($Y$527:$Y$654,1+$A$643-Assumptions!$B$81),$Y$643&gt;INDEX($Y$527:$Y$654,1+$A$643+Assumptions!$B$81)),IF($G$643=1,$Z$643&gt;=INDEX($Z$527:$Z$654,1+$A$643-Assumptions!$B$82),$Z$643&gt;INDEX($Z$527:$Z$654,1+$A$643+Assumptions!$B$82)),IF($H$643=1,$AA$643&gt;=INDEX($AA$527:$AA$654,1+$A$643-Assumptions!$B$83),$AA$643&gt;INDEX($AA$527:$AA$654,1+$A$643+Assumptions!$B$83))),1,0)</f>
        <v>0</v>
      </c>
      <c r="AG643" s="16"/>
      <c r="AH643" s="16"/>
      <c r="AI643" s="16"/>
    </row>
    <row r="644" customFormat="false" ht="23.85" hidden="true" customHeight="false" outlineLevel="0" collapsed="false">
      <c r="A644" s="6" t="n">
        <f aca="false">ROW()-ROW($A$527)+Assumptions!$B$4</f>
        <v>117</v>
      </c>
      <c r="B644" s="18" t="n">
        <f aca="false">MOD(QUOTIENT($A$644,Assumptions!$B$77),2)</f>
        <v>1</v>
      </c>
      <c r="C644" s="18" t="n">
        <f aca="false">MOD(QUOTIENT($A$644,Assumptions!$B$78),2)</f>
        <v>1</v>
      </c>
      <c r="D644" s="18" t="n">
        <f aca="false">MOD(QUOTIENT($A$644,Assumptions!$B$79),2)</f>
        <v>1</v>
      </c>
      <c r="E644" s="18" t="n">
        <f aca="false">MOD(QUOTIENT($A$644,Assumptions!$B$80),2)</f>
        <v>0</v>
      </c>
      <c r="F644" s="18" t="n">
        <f aca="false">MOD(QUOTIENT($A$644,Assumptions!$B$81),2)</f>
        <v>1</v>
      </c>
      <c r="G644" s="18" t="n">
        <f aca="false">MOD(QUOTIENT($A$644,Assumptions!$B$82),2)</f>
        <v>0</v>
      </c>
      <c r="H644" s="18" t="n">
        <f aca="false">MOD(QUOTIENT($A$644,Assumptions!$B$83),2)</f>
        <v>1</v>
      </c>
      <c r="I644" s="18" t="n">
        <f aca="false">IF($B$644=1,MIN(Assumptions!$B$67,MAX(Assumptions!$B$4,Assumptions!$B$27-(Assumptions!$B$4))),Assumptions!$B$4)</f>
        <v>30000000</v>
      </c>
      <c r="J644" s="18" t="n">
        <f aca="false">IF($C$644=1,MIN(Assumptions!$B$66,MAX(Assumptions!$B$4,Assumptions!$B$27-($I$644))),Assumptions!$B$4)</f>
        <v>300000000</v>
      </c>
      <c r="K644" s="18" t="n">
        <f aca="false">IF($D$644=1,MIN(Assumptions!$B$61,MAX(Assumptions!$B$4,Assumptions!$B$27-($I$644+$J$644))),Assumptions!$B$4)</f>
        <v>100000000</v>
      </c>
      <c r="L644" s="18" t="n">
        <f aca="false">IF($E$644=1,MIN(Assumptions!$B$56,MAX(Assumptions!$B$4,Assumptions!$B$27-($I$644+$J$644+$K$644))),Assumptions!$B$4)</f>
        <v>0</v>
      </c>
      <c r="M644" s="18" t="n">
        <f aca="false">IF($F$644=1,MIN(Assumptions!$B$51,MAX(Assumptions!$B$4,Assumptions!$B$27-($I$644+$J$644+$K$644+$L$644))),Assumptions!$B$4)</f>
        <v>30000000</v>
      </c>
      <c r="N644" s="18" t="n">
        <f aca="false">IF($G$644=1,MIN(Assumptions!$B$46,MAX(Assumptions!$B$4,Assumptions!$B$27-($I$644+$J$644+$K$644+$L$644+$M$644))),Assumptions!$B$4)</f>
        <v>0</v>
      </c>
      <c r="O644" s="18" t="n">
        <f aca="false">IF($H$644=1,MIN(Assumptions!$B$41,MAX(Assumptions!$B$4,Assumptions!$B$27-($I$644+$J$644+$K$644+$L$644+$M$644+$N$644))),Assumptions!$B$4)</f>
        <v>5000000</v>
      </c>
      <c r="P644" s="18" t="n">
        <f aca="false">$I$644+$J$644+$K$644+$L$644+$M$644+$N$644+$O$644</f>
        <v>465000000</v>
      </c>
      <c r="Q644" s="18" t="n">
        <f aca="false">MAX(Assumptions!$B$4,Assumptions!$B$27-$P$644)</f>
        <v>3535000000</v>
      </c>
      <c r="R644" s="18" t="n">
        <f aca="false">$J$120+$O$120+Assumptions!$B$20+IF($B$644=0,$D$120,Assumptions!$B$4)+IF($C$644=0,$AI$120,Assumptions!$B$4)+IF($D$644=0,$AF$120,Assumptions!$B$4)+IF($E$644=0,$AC$120,Assumptions!$B$4)+IF($F$644=0,$Z$120,Assumptions!$B$4)+IF($G$644=0,$W$120,Assumptions!$B$4)+IF($H$644=0,$T$120,Assumptions!$B$4)</f>
        <v>16680512.8289884</v>
      </c>
      <c r="S644" s="18" t="n">
        <f aca="false">IF($R$644&gt;Assumptions!$B$4,$Q$644/$R$644&gt;Assumptions!$B$13,FALSE())</f>
        <v>1</v>
      </c>
      <c r="T644" s="18" t="n">
        <f aca="false">IF($S$644,($Q$644+Assumptions!$B$14*Assumptions!$B$13)/($R$644+Assumptions!$B$14),IF($R$644&gt;Assumptions!$B$4,$Q$644/$R$644,Assumptions!$B$4))</f>
        <v>184.431982165441</v>
      </c>
      <c r="U644" s="18" t="n">
        <f aca="false">IF($B$644=1,$I$644,$D$120*$T$644)</f>
        <v>30000000</v>
      </c>
      <c r="V644" s="18" t="n">
        <f aca="false">IF($C$644=1,$J$644,$AI$120*$T$644)</f>
        <v>300000000</v>
      </c>
      <c r="W644" s="18" t="n">
        <f aca="false">IF($D$644=1,$K$644,$AF$120*$T$644)</f>
        <v>100000000</v>
      </c>
      <c r="X644" s="18" t="n">
        <f aca="false">IF($E$644=1,$L$644,$AC$120*$T$644)</f>
        <v>442636757.197059</v>
      </c>
      <c r="Y644" s="18" t="n">
        <f aca="false">IF($F$644=1,$M$644,$Z$120*$T$644)</f>
        <v>30000000</v>
      </c>
      <c r="Z644" s="18" t="n">
        <f aca="false">IF($G$644=1,$N$644,$W$120*$T$644)</f>
        <v>922159910.827206</v>
      </c>
      <c r="AA644" s="18" t="n">
        <f aca="false">IF($H$644=1,$O$644,$T$120*$T$644)</f>
        <v>5000000</v>
      </c>
      <c r="AB644" s="18" t="n">
        <f aca="false">($J$120+$O$120)*$T$644</f>
        <v>51735537.0731598</v>
      </c>
      <c r="AC644" s="18" t="n">
        <f aca="false">Assumptions!$B$20*$T$644</f>
        <v>1659887839.48897</v>
      </c>
      <c r="AD644" s="18" t="n">
        <f aca="false">IF($S$644,Assumptions!$B$14*($T$644-Assumptions!$B$13),Assumptions!$B$4)</f>
        <v>458579955.413603</v>
      </c>
      <c r="AE644" s="18" t="n">
        <f aca="false">$U$644+$V$644+$W$644+$X$644+$Y$644+$Z$644+$AA$644+$AB$644+$AC$644+$AD$644</f>
        <v>4000000000</v>
      </c>
      <c r="AF644" s="18" t="n">
        <f aca="false">IF(AND(IF($B$644=1,$U$644&gt;=INDEX($U$527:$U$654,1+$A$644-Assumptions!$B$77),$U$644&gt;INDEX($U$527:$U$654,1+$A$644+Assumptions!$B$77)),IF($C$644=1,$V$644&gt;=INDEX($V$527:$V$654,1+$A$644-Assumptions!$B$78),$V$644&gt;INDEX($V$527:$V$654,1+$A$644+Assumptions!$B$78)),IF($D$644=1,$W$644&gt;=INDEX($W$527:$W$654,1+$A$644-Assumptions!$B$79),$W$644&gt;INDEX($W$527:$W$654,1+$A$644+Assumptions!$B$79)),IF($E$644=1,$X$644&gt;=INDEX($X$527:$X$654,1+$A$644-Assumptions!$B$80),$X$644&gt;INDEX($X$527:$X$654,1+$A$644+Assumptions!$B$80)),IF($F$644=1,$Y$644&gt;=INDEX($Y$527:$Y$654,1+$A$644-Assumptions!$B$81),$Y$644&gt;INDEX($Y$527:$Y$654,1+$A$644+Assumptions!$B$81)),IF($G$644=1,$Z$644&gt;=INDEX($Z$527:$Z$654,1+$A$644-Assumptions!$B$82),$Z$644&gt;INDEX($Z$527:$Z$654,1+$A$644+Assumptions!$B$82)),IF($H$644=1,$AA$644&gt;=INDEX($AA$527:$AA$654,1+$A$644-Assumptions!$B$83),$AA$644&gt;INDEX($AA$527:$AA$654,1+$A$644+Assumptions!$B$83))),1,0)</f>
        <v>0</v>
      </c>
      <c r="AG644" s="16"/>
      <c r="AH644" s="16"/>
      <c r="AI644" s="16"/>
    </row>
    <row r="645" customFormat="false" ht="23.85" hidden="true" customHeight="false" outlineLevel="0" collapsed="false">
      <c r="A645" s="6" t="n">
        <f aca="false">ROW()-ROW($A$527)+Assumptions!$B$4</f>
        <v>118</v>
      </c>
      <c r="B645" s="18" t="n">
        <f aca="false">MOD(QUOTIENT($A$645,Assumptions!$B$77),2)</f>
        <v>1</v>
      </c>
      <c r="C645" s="18" t="n">
        <f aca="false">MOD(QUOTIENT($A$645,Assumptions!$B$78),2)</f>
        <v>1</v>
      </c>
      <c r="D645" s="18" t="n">
        <f aca="false">MOD(QUOTIENT($A$645,Assumptions!$B$79),2)</f>
        <v>1</v>
      </c>
      <c r="E645" s="18" t="n">
        <f aca="false">MOD(QUOTIENT($A$645,Assumptions!$B$80),2)</f>
        <v>0</v>
      </c>
      <c r="F645" s="18" t="n">
        <f aca="false">MOD(QUOTIENT($A$645,Assumptions!$B$81),2)</f>
        <v>1</v>
      </c>
      <c r="G645" s="18" t="n">
        <f aca="false">MOD(QUOTIENT($A$645,Assumptions!$B$82),2)</f>
        <v>1</v>
      </c>
      <c r="H645" s="18" t="n">
        <f aca="false">MOD(QUOTIENT($A$645,Assumptions!$B$83),2)</f>
        <v>0</v>
      </c>
      <c r="I645" s="18" t="n">
        <f aca="false">IF($B$645=1,MIN(Assumptions!$B$67,MAX(Assumptions!$B$4,Assumptions!$B$27-(Assumptions!$B$4))),Assumptions!$B$4)</f>
        <v>30000000</v>
      </c>
      <c r="J645" s="18" t="n">
        <f aca="false">IF($C$645=1,MIN(Assumptions!$B$66,MAX(Assumptions!$B$4,Assumptions!$B$27-($I$645))),Assumptions!$B$4)</f>
        <v>300000000</v>
      </c>
      <c r="K645" s="18" t="n">
        <f aca="false">IF($D$645=1,MIN(Assumptions!$B$61,MAX(Assumptions!$B$4,Assumptions!$B$27-($I$645+$J$645))),Assumptions!$B$4)</f>
        <v>100000000</v>
      </c>
      <c r="L645" s="18" t="n">
        <f aca="false">IF($E$645=1,MIN(Assumptions!$B$56,MAX(Assumptions!$B$4,Assumptions!$B$27-($I$645+$J$645+$K$645))),Assumptions!$B$4)</f>
        <v>0</v>
      </c>
      <c r="M645" s="18" t="n">
        <f aca="false">IF($F$645=1,MIN(Assumptions!$B$51,MAX(Assumptions!$B$4,Assumptions!$B$27-($I$645+$J$645+$K$645+$L$645))),Assumptions!$B$4)</f>
        <v>30000000</v>
      </c>
      <c r="N645" s="18" t="n">
        <f aca="false">IF($G$645=1,MIN(Assumptions!$B$46,MAX(Assumptions!$B$4,Assumptions!$B$27-($I$645+$J$645+$K$645+$L$645+$M$645))),Assumptions!$B$4)</f>
        <v>15000000</v>
      </c>
      <c r="O645" s="18" t="n">
        <f aca="false">IF($H$645=1,MIN(Assumptions!$B$41,MAX(Assumptions!$B$4,Assumptions!$B$27-($I$645+$J$645+$K$645+$L$645+$M$645+$N$645))),Assumptions!$B$4)</f>
        <v>0</v>
      </c>
      <c r="P645" s="18" t="n">
        <f aca="false">$I$645+$J$645+$K$645+$L$645+$M$645+$N$645+$O$645</f>
        <v>475000000</v>
      </c>
      <c r="Q645" s="18" t="n">
        <f aca="false">MAX(Assumptions!$B$4,Assumptions!$B$27-$P$645)</f>
        <v>3525000000</v>
      </c>
      <c r="R645" s="18" t="n">
        <f aca="false">$J$120+$O$120+Assumptions!$B$20+IF($B$645=0,$D$120,Assumptions!$B$4)+IF($C$645=0,$AI$120,Assumptions!$B$4)+IF($D$645=0,$AF$120,Assumptions!$B$4)+IF($E$645=0,$AC$120,Assumptions!$B$4)+IF($F$645=0,$Z$120,Assumptions!$B$4)+IF($G$645=0,$W$120,Assumptions!$B$4)+IF($H$645=0,$T$120,Assumptions!$B$4)</f>
        <v>16680512.8289884</v>
      </c>
      <c r="S645" s="18" t="n">
        <f aca="false">IF($R$645&gt;Assumptions!$B$4,$Q$645/$R$645&gt;Assumptions!$B$13,FALSE())</f>
        <v>1</v>
      </c>
      <c r="T645" s="18" t="n">
        <f aca="false">IF($S$645,($Q$645+Assumptions!$B$14*Assumptions!$B$13)/($R$645+Assumptions!$B$14),IF($R$645&gt;Assumptions!$B$4,$Q$645/$R$645,Assumptions!$B$4))</f>
        <v>183.910619671687</v>
      </c>
      <c r="U645" s="18" t="n">
        <f aca="false">IF($B$645=1,$I$645,$D$120*$T$645)</f>
        <v>30000000</v>
      </c>
      <c r="V645" s="18" t="n">
        <f aca="false">IF($C$645=1,$J$645,$AI$120*$T$645)</f>
        <v>300000000</v>
      </c>
      <c r="W645" s="18" t="n">
        <f aca="false">IF($D$645=1,$K$645,$AF$120*$T$645)</f>
        <v>100000000</v>
      </c>
      <c r="X645" s="18" t="n">
        <f aca="false">IF($E$645=1,$L$645,$AC$120*$T$645)</f>
        <v>441385487.21205</v>
      </c>
      <c r="Y645" s="18" t="n">
        <f aca="false">IF($F$645=1,$M$645,$Z$120*$T$645)</f>
        <v>30000000</v>
      </c>
      <c r="Z645" s="18" t="n">
        <f aca="false">IF($G$645=1,$N$645,$W$120*$T$645)</f>
        <v>15000000</v>
      </c>
      <c r="AA645" s="18" t="n">
        <f aca="false">IF($H$645=1,$O$645,$T$120*$T$645)</f>
        <v>919553098.358437</v>
      </c>
      <c r="AB645" s="18" t="n">
        <f aca="false">($J$120+$O$120)*$T$645</f>
        <v>51589288.2051085</v>
      </c>
      <c r="AC645" s="18" t="n">
        <f aca="false">Assumptions!$B$20*$T$645</f>
        <v>1655195577.04519</v>
      </c>
      <c r="AD645" s="18" t="n">
        <f aca="false">IF($S$645,Assumptions!$B$14*($T$645-Assumptions!$B$13),Assumptions!$B$4)</f>
        <v>457276549.179219</v>
      </c>
      <c r="AE645" s="18" t="n">
        <f aca="false">$U$645+$V$645+$W$645+$X$645+$Y$645+$Z$645+$AA$645+$AB$645+$AC$645+$AD$645</f>
        <v>4000000000</v>
      </c>
      <c r="AF645" s="18" t="n">
        <f aca="false">IF(AND(IF($B$645=1,$U$645&gt;=INDEX($U$527:$U$654,1+$A$645-Assumptions!$B$77),$U$645&gt;INDEX($U$527:$U$654,1+$A$645+Assumptions!$B$77)),IF($C$645=1,$V$645&gt;=INDEX($V$527:$V$654,1+$A$645-Assumptions!$B$78),$V$645&gt;INDEX($V$527:$V$654,1+$A$645+Assumptions!$B$78)),IF($D$645=1,$W$645&gt;=INDEX($W$527:$W$654,1+$A$645-Assumptions!$B$79),$W$645&gt;INDEX($W$527:$W$654,1+$A$645+Assumptions!$B$79)),IF($E$645=1,$X$645&gt;=INDEX($X$527:$X$654,1+$A$645-Assumptions!$B$80),$X$645&gt;INDEX($X$527:$X$654,1+$A$645+Assumptions!$B$80)),IF($F$645=1,$Y$645&gt;=INDEX($Y$527:$Y$654,1+$A$645-Assumptions!$B$81),$Y$645&gt;INDEX($Y$527:$Y$654,1+$A$645+Assumptions!$B$81)),IF($G$645=1,$Z$645&gt;=INDEX($Z$527:$Z$654,1+$A$645-Assumptions!$B$82),$Z$645&gt;INDEX($Z$527:$Z$654,1+$A$645+Assumptions!$B$82)),IF($H$645=1,$AA$645&gt;=INDEX($AA$527:$AA$654,1+$A$645-Assumptions!$B$83),$AA$645&gt;INDEX($AA$527:$AA$654,1+$A$645+Assumptions!$B$83))),1,0)</f>
        <v>0</v>
      </c>
      <c r="AG645" s="16"/>
      <c r="AH645" s="16"/>
      <c r="AI645" s="16"/>
    </row>
    <row r="646" customFormat="false" ht="23.85" hidden="true" customHeight="false" outlineLevel="0" collapsed="false">
      <c r="A646" s="6" t="n">
        <f aca="false">ROW()-ROW($A$527)+Assumptions!$B$4</f>
        <v>119</v>
      </c>
      <c r="B646" s="18" t="n">
        <f aca="false">MOD(QUOTIENT($A$646,Assumptions!$B$77),2)</f>
        <v>1</v>
      </c>
      <c r="C646" s="18" t="n">
        <f aca="false">MOD(QUOTIENT($A$646,Assumptions!$B$78),2)</f>
        <v>1</v>
      </c>
      <c r="D646" s="18" t="n">
        <f aca="false">MOD(QUOTIENT($A$646,Assumptions!$B$79),2)</f>
        <v>1</v>
      </c>
      <c r="E646" s="18" t="n">
        <f aca="false">MOD(QUOTIENT($A$646,Assumptions!$B$80),2)</f>
        <v>0</v>
      </c>
      <c r="F646" s="18" t="n">
        <f aca="false">MOD(QUOTIENT($A$646,Assumptions!$B$81),2)</f>
        <v>1</v>
      </c>
      <c r="G646" s="18" t="n">
        <f aca="false">MOD(QUOTIENT($A$646,Assumptions!$B$82),2)</f>
        <v>1</v>
      </c>
      <c r="H646" s="18" t="n">
        <f aca="false">MOD(QUOTIENT($A$646,Assumptions!$B$83),2)</f>
        <v>1</v>
      </c>
      <c r="I646" s="18" t="n">
        <f aca="false">IF($B$646=1,MIN(Assumptions!$B$67,MAX(Assumptions!$B$4,Assumptions!$B$27-(Assumptions!$B$4))),Assumptions!$B$4)</f>
        <v>30000000</v>
      </c>
      <c r="J646" s="18" t="n">
        <f aca="false">IF($C$646=1,MIN(Assumptions!$B$66,MAX(Assumptions!$B$4,Assumptions!$B$27-($I$646))),Assumptions!$B$4)</f>
        <v>300000000</v>
      </c>
      <c r="K646" s="18" t="n">
        <f aca="false">IF($D$646=1,MIN(Assumptions!$B$61,MAX(Assumptions!$B$4,Assumptions!$B$27-($I$646+$J$646))),Assumptions!$B$4)</f>
        <v>100000000</v>
      </c>
      <c r="L646" s="18" t="n">
        <f aca="false">IF($E$646=1,MIN(Assumptions!$B$56,MAX(Assumptions!$B$4,Assumptions!$B$27-($I$646+$J$646+$K$646))),Assumptions!$B$4)</f>
        <v>0</v>
      </c>
      <c r="M646" s="18" t="n">
        <f aca="false">IF($F$646=1,MIN(Assumptions!$B$51,MAX(Assumptions!$B$4,Assumptions!$B$27-($I$646+$J$646+$K$646+$L$646))),Assumptions!$B$4)</f>
        <v>30000000</v>
      </c>
      <c r="N646" s="18" t="n">
        <f aca="false">IF($G$646=1,MIN(Assumptions!$B$46,MAX(Assumptions!$B$4,Assumptions!$B$27-($I$646+$J$646+$K$646+$L$646+$M$646))),Assumptions!$B$4)</f>
        <v>15000000</v>
      </c>
      <c r="O646" s="18" t="n">
        <f aca="false">IF($H$646=1,MIN(Assumptions!$B$41,MAX(Assumptions!$B$4,Assumptions!$B$27-($I$646+$J$646+$K$646+$L$646+$M$646+$N$646))),Assumptions!$B$4)</f>
        <v>5000000</v>
      </c>
      <c r="P646" s="18" t="n">
        <f aca="false">$I$646+$J$646+$K$646+$L$646+$M$646+$N$646+$O$646</f>
        <v>480000000</v>
      </c>
      <c r="Q646" s="18" t="n">
        <f aca="false">MAX(Assumptions!$B$4,Assumptions!$B$27-$P$646)</f>
        <v>3520000000</v>
      </c>
      <c r="R646" s="18" t="n">
        <f aca="false">$J$120+$O$120+Assumptions!$B$20+IF($B$646=0,$D$120,Assumptions!$B$4)+IF($C$646=0,$AI$120,Assumptions!$B$4)+IF($D$646=0,$AF$120,Assumptions!$B$4)+IF($E$646=0,$AC$120,Assumptions!$B$4)+IF($F$646=0,$Z$120,Assumptions!$B$4)+IF($G$646=0,$W$120,Assumptions!$B$4)+IF($H$646=0,$T$120,Assumptions!$B$4)</f>
        <v>11680512.8289884</v>
      </c>
      <c r="S646" s="18" t="n">
        <f aca="false">IF($R$646&gt;Assumptions!$B$4,$Q$646/$R$646&gt;Assumptions!$B$13,FALSE())</f>
        <v>1</v>
      </c>
      <c r="T646" s="18" t="n">
        <f aca="false">IF($S$646,($Q$646+Assumptions!$B$14*Assumptions!$B$13)/($R$646+Assumptions!$B$14),IF($R$646&gt;Assumptions!$B$4,$Q$646/$R$646,Assumptions!$B$4))</f>
        <v>248.404274406717</v>
      </c>
      <c r="U646" s="18" t="n">
        <f aca="false">IF($B$646=1,$I$646,$D$120*$T$646)</f>
        <v>30000000</v>
      </c>
      <c r="V646" s="18" t="n">
        <f aca="false">IF($C$646=1,$J$646,$AI$120*$T$646)</f>
        <v>300000000</v>
      </c>
      <c r="W646" s="18" t="n">
        <f aca="false">IF($D$646=1,$K$646,$AF$120*$T$646)</f>
        <v>100000000</v>
      </c>
      <c r="X646" s="18" t="n">
        <f aca="false">IF($E$646=1,$L$646,$AC$120*$T$646)</f>
        <v>596170258.576121</v>
      </c>
      <c r="Y646" s="18" t="n">
        <f aca="false">IF($F$646=1,$M$646,$Z$120*$T$646)</f>
        <v>30000000</v>
      </c>
      <c r="Z646" s="18" t="n">
        <f aca="false">IF($G$646=1,$N$646,$W$120*$T$646)</f>
        <v>15000000</v>
      </c>
      <c r="AA646" s="18" t="n">
        <f aca="false">IF($H$646=1,$O$646,$T$120*$T$646)</f>
        <v>5000000</v>
      </c>
      <c r="AB646" s="18" t="n">
        <f aca="false">($J$120+$O$120)*$T$646</f>
        <v>69680585.7466306</v>
      </c>
      <c r="AC646" s="18" t="n">
        <f aca="false">Assumptions!$B$20*$T$646</f>
        <v>2235638469.66046</v>
      </c>
      <c r="AD646" s="18" t="n">
        <f aca="false">IF($S$646,Assumptions!$B$14*($T$646-Assumptions!$B$13),Assumptions!$B$4)</f>
        <v>618510686.016793</v>
      </c>
      <c r="AE646" s="18" t="n">
        <f aca="false">$U$646+$V$646+$W$646+$X$646+$Y$646+$Z$646+$AA$646+$AB$646+$AC$646+$AD$646</f>
        <v>4000000000</v>
      </c>
      <c r="AF646" s="18" t="n">
        <f aca="false">IF(AND(IF($B$646=1,$U$646&gt;=INDEX($U$527:$U$654,1+$A$646-Assumptions!$B$77),$U$646&gt;INDEX($U$527:$U$654,1+$A$646+Assumptions!$B$77)),IF($C$646=1,$V$646&gt;=INDEX($V$527:$V$654,1+$A$646-Assumptions!$B$78),$V$646&gt;INDEX($V$527:$V$654,1+$A$646+Assumptions!$B$78)),IF($D$646=1,$W$646&gt;=INDEX($W$527:$W$654,1+$A$646-Assumptions!$B$79),$W$646&gt;INDEX($W$527:$W$654,1+$A$646+Assumptions!$B$79)),IF($E$646=1,$X$646&gt;=INDEX($X$527:$X$654,1+$A$646-Assumptions!$B$80),$X$646&gt;INDEX($X$527:$X$654,1+$A$646+Assumptions!$B$80)),IF($F$646=1,$Y$646&gt;=INDEX($Y$527:$Y$654,1+$A$646-Assumptions!$B$81),$Y$646&gt;INDEX($Y$527:$Y$654,1+$A$646+Assumptions!$B$81)),IF($G$646=1,$Z$646&gt;=INDEX($Z$527:$Z$654,1+$A$646-Assumptions!$B$82),$Z$646&gt;INDEX($Z$527:$Z$654,1+$A$646+Assumptions!$B$82)),IF($H$646=1,$AA$646&gt;=INDEX($AA$527:$AA$654,1+$A$646-Assumptions!$B$83),$AA$646&gt;INDEX($AA$527:$AA$654,1+$A$646+Assumptions!$B$83))),1,0)</f>
        <v>0</v>
      </c>
      <c r="AG646" s="16"/>
      <c r="AH646" s="16"/>
      <c r="AI646" s="16"/>
    </row>
    <row r="647" customFormat="false" ht="23.85" hidden="true" customHeight="false" outlineLevel="0" collapsed="false">
      <c r="A647" s="6" t="n">
        <f aca="false">ROW()-ROW($A$527)+Assumptions!$B$4</f>
        <v>120</v>
      </c>
      <c r="B647" s="18" t="n">
        <f aca="false">MOD(QUOTIENT($A$647,Assumptions!$B$77),2)</f>
        <v>1</v>
      </c>
      <c r="C647" s="18" t="n">
        <f aca="false">MOD(QUOTIENT($A$647,Assumptions!$B$78),2)</f>
        <v>1</v>
      </c>
      <c r="D647" s="18" t="n">
        <f aca="false">MOD(QUOTIENT($A$647,Assumptions!$B$79),2)</f>
        <v>1</v>
      </c>
      <c r="E647" s="18" t="n">
        <f aca="false">MOD(QUOTIENT($A$647,Assumptions!$B$80),2)</f>
        <v>1</v>
      </c>
      <c r="F647" s="18" t="n">
        <f aca="false">MOD(QUOTIENT($A$647,Assumptions!$B$81),2)</f>
        <v>0</v>
      </c>
      <c r="G647" s="18" t="n">
        <f aca="false">MOD(QUOTIENT($A$647,Assumptions!$B$82),2)</f>
        <v>0</v>
      </c>
      <c r="H647" s="18" t="n">
        <f aca="false">MOD(QUOTIENT($A$647,Assumptions!$B$83),2)</f>
        <v>0</v>
      </c>
      <c r="I647" s="18" t="n">
        <f aca="false">IF($B$647=1,MIN(Assumptions!$B$67,MAX(Assumptions!$B$4,Assumptions!$B$27-(Assumptions!$B$4))),Assumptions!$B$4)</f>
        <v>30000000</v>
      </c>
      <c r="J647" s="18" t="n">
        <f aca="false">IF($C$647=1,MIN(Assumptions!$B$66,MAX(Assumptions!$B$4,Assumptions!$B$27-($I$647))),Assumptions!$B$4)</f>
        <v>300000000</v>
      </c>
      <c r="K647" s="18" t="n">
        <f aca="false">IF($D$647=1,MIN(Assumptions!$B$61,MAX(Assumptions!$B$4,Assumptions!$B$27-($I$647+$J$647))),Assumptions!$B$4)</f>
        <v>100000000</v>
      </c>
      <c r="L647" s="18" t="n">
        <f aca="false">IF($E$647=1,MIN(Assumptions!$B$56,MAX(Assumptions!$B$4,Assumptions!$B$27-($I$647+$J$647+$K$647))),Assumptions!$B$4)</f>
        <v>60000000</v>
      </c>
      <c r="M647" s="18" t="n">
        <f aca="false">IF($F$647=1,MIN(Assumptions!$B$51,MAX(Assumptions!$B$4,Assumptions!$B$27-($I$647+$J$647+$K$647+$L$647))),Assumptions!$B$4)</f>
        <v>0</v>
      </c>
      <c r="N647" s="18" t="n">
        <f aca="false">IF($G$647=1,MIN(Assumptions!$B$46,MAX(Assumptions!$B$4,Assumptions!$B$27-($I$647+$J$647+$K$647+$L$647+$M$647))),Assumptions!$B$4)</f>
        <v>0</v>
      </c>
      <c r="O647" s="18" t="n">
        <f aca="false">IF($H$647=1,MIN(Assumptions!$B$41,MAX(Assumptions!$B$4,Assumptions!$B$27-($I$647+$J$647+$K$647+$L$647+$M$647+$N$647))),Assumptions!$B$4)</f>
        <v>0</v>
      </c>
      <c r="P647" s="18" t="n">
        <f aca="false">$I$647+$J$647+$K$647+$L$647+$M$647+$N$647+$O$647</f>
        <v>490000000</v>
      </c>
      <c r="Q647" s="18" t="n">
        <f aca="false">MAX(Assumptions!$B$4,Assumptions!$B$27-$P$647)</f>
        <v>3510000000</v>
      </c>
      <c r="R647" s="18" t="n">
        <f aca="false">$J$120+$O$120+Assumptions!$B$20+IF($B$647=0,$D$120,Assumptions!$B$4)+IF($C$647=0,$AI$120,Assumptions!$B$4)+IF($D$647=0,$AF$120,Assumptions!$B$4)+IF($E$647=0,$AC$120,Assumptions!$B$4)+IF($F$647=0,$Z$120,Assumptions!$B$4)+IF($G$647=0,$W$120,Assumptions!$B$4)+IF($H$647=0,$T$120,Assumptions!$B$4)</f>
        <v>22280512.8289884</v>
      </c>
      <c r="S647" s="18" t="n">
        <f aca="false">IF($R$647&gt;Assumptions!$B$4,$Q$647/$R$647&gt;Assumptions!$B$13,FALSE())</f>
        <v>1</v>
      </c>
      <c r="T647" s="18" t="n">
        <f aca="false">IF($S$647,($Q$647+Assumptions!$B$14*Assumptions!$B$13)/($R$647+Assumptions!$B$14),IF($R$647&gt;Assumptions!$B$4,$Q$647/$R$647,Assumptions!$B$4))</f>
        <v>141.744443476208</v>
      </c>
      <c r="U647" s="18" t="n">
        <f aca="false">IF($B$647=1,$I$647,$D$120*$T$647)</f>
        <v>30000000</v>
      </c>
      <c r="V647" s="18" t="n">
        <f aca="false">IF($C$647=1,$J$647,$AI$120*$T$647)</f>
        <v>300000000</v>
      </c>
      <c r="W647" s="18" t="n">
        <f aca="false">IF($D$647=1,$K$647,$AF$120*$T$647)</f>
        <v>100000000</v>
      </c>
      <c r="X647" s="18" t="n">
        <f aca="false">IF($E$647=1,$L$647,$AC$120*$T$647)</f>
        <v>60000000</v>
      </c>
      <c r="Y647" s="18" t="n">
        <f aca="false">IF($F$647=1,$M$647,$Z$120*$T$647)</f>
        <v>425233330.428625</v>
      </c>
      <c r="Z647" s="18" t="n">
        <f aca="false">IF($G$647=1,$N$647,$W$120*$T$647)</f>
        <v>708722217.381042</v>
      </c>
      <c r="AA647" s="18" t="n">
        <f aca="false">IF($H$647=1,$O$647,$T$120*$T$647)</f>
        <v>708722217.381042</v>
      </c>
      <c r="AB647" s="18" t="n">
        <f aca="false">($J$120+$O$120)*$T$647</f>
        <v>39761134.8328928</v>
      </c>
      <c r="AC647" s="18" t="n">
        <f aca="false">Assumptions!$B$20*$T$647</f>
        <v>1275699991.28588</v>
      </c>
      <c r="AD647" s="18" t="n">
        <f aca="false">IF($S$647,Assumptions!$B$14*($T$647-Assumptions!$B$13),Assumptions!$B$4)</f>
        <v>351861108.690521</v>
      </c>
      <c r="AE647" s="18" t="n">
        <f aca="false">$U$647+$V$647+$W$647+$X$647+$Y$647+$Z$647+$AA$647+$AB$647+$AC$647+$AD$647</f>
        <v>4000000000</v>
      </c>
      <c r="AF647" s="18" t="n">
        <f aca="false">IF(AND(IF($B$647=1,$U$647&gt;=INDEX($U$527:$U$654,1+$A$647-Assumptions!$B$77),$U$647&gt;INDEX($U$527:$U$654,1+$A$647+Assumptions!$B$77)),IF($C$647=1,$V$647&gt;=INDEX($V$527:$V$654,1+$A$647-Assumptions!$B$78),$V$647&gt;INDEX($V$527:$V$654,1+$A$647+Assumptions!$B$78)),IF($D$647=1,$W$647&gt;=INDEX($W$527:$W$654,1+$A$647-Assumptions!$B$79),$W$647&gt;INDEX($W$527:$W$654,1+$A$647+Assumptions!$B$79)),IF($E$647=1,$X$647&gt;=INDEX($X$527:$X$654,1+$A$647-Assumptions!$B$80),$X$647&gt;INDEX($X$527:$X$654,1+$A$647+Assumptions!$B$80)),IF($F$647=1,$Y$647&gt;=INDEX($Y$527:$Y$654,1+$A$647-Assumptions!$B$81),$Y$647&gt;INDEX($Y$527:$Y$654,1+$A$647+Assumptions!$B$81)),IF($G$647=1,$Z$647&gt;=INDEX($Z$527:$Z$654,1+$A$647-Assumptions!$B$82),$Z$647&gt;INDEX($Z$527:$Z$654,1+$A$647+Assumptions!$B$82)),IF($H$647=1,$AA$647&gt;=INDEX($AA$527:$AA$654,1+$A$647-Assumptions!$B$83),$AA$647&gt;INDEX($AA$527:$AA$654,1+$A$647+Assumptions!$B$83))),1,0)</f>
        <v>0</v>
      </c>
      <c r="AG647" s="16"/>
      <c r="AH647" s="16"/>
      <c r="AI647" s="16"/>
    </row>
    <row r="648" customFormat="false" ht="23.85" hidden="true" customHeight="false" outlineLevel="0" collapsed="false">
      <c r="A648" s="6" t="n">
        <f aca="false">ROW()-ROW($A$527)+Assumptions!$B$4</f>
        <v>121</v>
      </c>
      <c r="B648" s="18" t="n">
        <f aca="false">MOD(QUOTIENT($A$648,Assumptions!$B$77),2)</f>
        <v>1</v>
      </c>
      <c r="C648" s="18" t="n">
        <f aca="false">MOD(QUOTIENT($A$648,Assumptions!$B$78),2)</f>
        <v>1</v>
      </c>
      <c r="D648" s="18" t="n">
        <f aca="false">MOD(QUOTIENT($A$648,Assumptions!$B$79),2)</f>
        <v>1</v>
      </c>
      <c r="E648" s="18" t="n">
        <f aca="false">MOD(QUOTIENT($A$648,Assumptions!$B$80),2)</f>
        <v>1</v>
      </c>
      <c r="F648" s="18" t="n">
        <f aca="false">MOD(QUOTIENT($A$648,Assumptions!$B$81),2)</f>
        <v>0</v>
      </c>
      <c r="G648" s="18" t="n">
        <f aca="false">MOD(QUOTIENT($A$648,Assumptions!$B$82),2)</f>
        <v>0</v>
      </c>
      <c r="H648" s="18" t="n">
        <f aca="false">MOD(QUOTIENT($A$648,Assumptions!$B$83),2)</f>
        <v>1</v>
      </c>
      <c r="I648" s="18" t="n">
        <f aca="false">IF($B$648=1,MIN(Assumptions!$B$67,MAX(Assumptions!$B$4,Assumptions!$B$27-(Assumptions!$B$4))),Assumptions!$B$4)</f>
        <v>30000000</v>
      </c>
      <c r="J648" s="18" t="n">
        <f aca="false">IF($C$648=1,MIN(Assumptions!$B$66,MAX(Assumptions!$B$4,Assumptions!$B$27-($I$648))),Assumptions!$B$4)</f>
        <v>300000000</v>
      </c>
      <c r="K648" s="18" t="n">
        <f aca="false">IF($D$648=1,MIN(Assumptions!$B$61,MAX(Assumptions!$B$4,Assumptions!$B$27-($I$648+$J$648))),Assumptions!$B$4)</f>
        <v>100000000</v>
      </c>
      <c r="L648" s="18" t="n">
        <f aca="false">IF($E$648=1,MIN(Assumptions!$B$56,MAX(Assumptions!$B$4,Assumptions!$B$27-($I$648+$J$648+$K$648))),Assumptions!$B$4)</f>
        <v>60000000</v>
      </c>
      <c r="M648" s="18" t="n">
        <f aca="false">IF($F$648=1,MIN(Assumptions!$B$51,MAX(Assumptions!$B$4,Assumptions!$B$27-($I$648+$J$648+$K$648+$L$648))),Assumptions!$B$4)</f>
        <v>0</v>
      </c>
      <c r="N648" s="18" t="n">
        <f aca="false">IF($G$648=1,MIN(Assumptions!$B$46,MAX(Assumptions!$B$4,Assumptions!$B$27-($I$648+$J$648+$K$648+$L$648+$M$648))),Assumptions!$B$4)</f>
        <v>0</v>
      </c>
      <c r="O648" s="18" t="n">
        <f aca="false">IF($H$648=1,MIN(Assumptions!$B$41,MAX(Assumptions!$B$4,Assumptions!$B$27-($I$648+$J$648+$K$648+$L$648+$M$648+$N$648))),Assumptions!$B$4)</f>
        <v>5000000</v>
      </c>
      <c r="P648" s="18" t="n">
        <f aca="false">$I$648+$J$648+$K$648+$L$648+$M$648+$N$648+$O$648</f>
        <v>495000000</v>
      </c>
      <c r="Q648" s="18" t="n">
        <f aca="false">MAX(Assumptions!$B$4,Assumptions!$B$27-$P$648)</f>
        <v>3505000000</v>
      </c>
      <c r="R648" s="18" t="n">
        <f aca="false">$J$120+$O$120+Assumptions!$B$20+IF($B$648=0,$D$120,Assumptions!$B$4)+IF($C$648=0,$AI$120,Assumptions!$B$4)+IF($D$648=0,$AF$120,Assumptions!$B$4)+IF($E$648=0,$AC$120,Assumptions!$B$4)+IF($F$648=0,$Z$120,Assumptions!$B$4)+IF($G$648=0,$W$120,Assumptions!$B$4)+IF($H$648=0,$T$120,Assumptions!$B$4)</f>
        <v>17280512.8289884</v>
      </c>
      <c r="S648" s="18" t="n">
        <f aca="false">IF($R$648&gt;Assumptions!$B$4,$Q$648/$R$648&gt;Assumptions!$B$13,FALSE())</f>
        <v>1</v>
      </c>
      <c r="T648" s="18" t="n">
        <f aca="false">IF($S$648,($Q$648+Assumptions!$B$14*Assumptions!$B$13)/($R$648+Assumptions!$B$14),IF($R$648&gt;Assumptions!$B$4,$Q$648/$R$648,Assumptions!$B$4))</f>
        <v>177.32098405759</v>
      </c>
      <c r="U648" s="18" t="n">
        <f aca="false">IF($B$648=1,$I$648,$D$120*$T$648)</f>
        <v>30000000</v>
      </c>
      <c r="V648" s="18" t="n">
        <f aca="false">IF($C$648=1,$J$648,$AI$120*$T$648)</f>
        <v>300000000</v>
      </c>
      <c r="W648" s="18" t="n">
        <f aca="false">IF($D$648=1,$K$648,$AF$120*$T$648)</f>
        <v>100000000</v>
      </c>
      <c r="X648" s="18" t="n">
        <f aca="false">IF($E$648=1,$L$648,$AC$120*$T$648)</f>
        <v>60000000</v>
      </c>
      <c r="Y648" s="18" t="n">
        <f aca="false">IF($F$648=1,$M$648,$Z$120*$T$648)</f>
        <v>531962952.17277</v>
      </c>
      <c r="Z648" s="18" t="n">
        <f aca="false">IF($G$648=1,$N$648,$W$120*$T$648)</f>
        <v>886604920.28795</v>
      </c>
      <c r="AA648" s="18" t="n">
        <f aca="false">IF($H$648=1,$O$648,$T$120*$T$648)</f>
        <v>5000000</v>
      </c>
      <c r="AB648" s="18" t="n">
        <f aca="false">($J$120+$O$120)*$T$648</f>
        <v>49740810.8769955</v>
      </c>
      <c r="AC648" s="18" t="n">
        <f aca="false">Assumptions!$B$20*$T$648</f>
        <v>1595888856.51831</v>
      </c>
      <c r="AD648" s="18" t="n">
        <f aca="false">IF($S$648,Assumptions!$B$14*($T$648-Assumptions!$B$13),Assumptions!$B$4)</f>
        <v>440802460.143975</v>
      </c>
      <c r="AE648" s="18" t="n">
        <f aca="false">$U$648+$V$648+$W$648+$X$648+$Y$648+$Z$648+$AA$648+$AB$648+$AC$648+$AD$648</f>
        <v>4000000000</v>
      </c>
      <c r="AF648" s="18" t="n">
        <f aca="false">IF(AND(IF($B$648=1,$U$648&gt;=INDEX($U$527:$U$654,1+$A$648-Assumptions!$B$77),$U$648&gt;INDEX($U$527:$U$654,1+$A$648+Assumptions!$B$77)),IF($C$648=1,$V$648&gt;=INDEX($V$527:$V$654,1+$A$648-Assumptions!$B$78),$V$648&gt;INDEX($V$527:$V$654,1+$A$648+Assumptions!$B$78)),IF($D$648=1,$W$648&gt;=INDEX($W$527:$W$654,1+$A$648-Assumptions!$B$79),$W$648&gt;INDEX($W$527:$W$654,1+$A$648+Assumptions!$B$79)),IF($E$648=1,$X$648&gt;=INDEX($X$527:$X$654,1+$A$648-Assumptions!$B$80),$X$648&gt;INDEX($X$527:$X$654,1+$A$648+Assumptions!$B$80)),IF($F$648=1,$Y$648&gt;=INDEX($Y$527:$Y$654,1+$A$648-Assumptions!$B$81),$Y$648&gt;INDEX($Y$527:$Y$654,1+$A$648+Assumptions!$B$81)),IF($G$648=1,$Z$648&gt;=INDEX($Z$527:$Z$654,1+$A$648-Assumptions!$B$82),$Z$648&gt;INDEX($Z$527:$Z$654,1+$A$648+Assumptions!$B$82)),IF($H$648=1,$AA$648&gt;=INDEX($AA$527:$AA$654,1+$A$648-Assumptions!$B$83),$AA$648&gt;INDEX($AA$527:$AA$654,1+$A$648+Assumptions!$B$83))),1,0)</f>
        <v>0</v>
      </c>
      <c r="AG648" s="16"/>
      <c r="AH648" s="16"/>
      <c r="AI648" s="16"/>
    </row>
    <row r="649" customFormat="false" ht="23.85" hidden="true" customHeight="false" outlineLevel="0" collapsed="false">
      <c r="A649" s="6" t="n">
        <f aca="false">ROW()-ROW($A$527)+Assumptions!$B$4</f>
        <v>122</v>
      </c>
      <c r="B649" s="18" t="n">
        <f aca="false">MOD(QUOTIENT($A$649,Assumptions!$B$77),2)</f>
        <v>1</v>
      </c>
      <c r="C649" s="18" t="n">
        <f aca="false">MOD(QUOTIENT($A$649,Assumptions!$B$78),2)</f>
        <v>1</v>
      </c>
      <c r="D649" s="18" t="n">
        <f aca="false">MOD(QUOTIENT($A$649,Assumptions!$B$79),2)</f>
        <v>1</v>
      </c>
      <c r="E649" s="18" t="n">
        <f aca="false">MOD(QUOTIENT($A$649,Assumptions!$B$80),2)</f>
        <v>1</v>
      </c>
      <c r="F649" s="18" t="n">
        <f aca="false">MOD(QUOTIENT($A$649,Assumptions!$B$81),2)</f>
        <v>0</v>
      </c>
      <c r="G649" s="18" t="n">
        <f aca="false">MOD(QUOTIENT($A$649,Assumptions!$B$82),2)</f>
        <v>1</v>
      </c>
      <c r="H649" s="18" t="n">
        <f aca="false">MOD(QUOTIENT($A$649,Assumptions!$B$83),2)</f>
        <v>0</v>
      </c>
      <c r="I649" s="18" t="n">
        <f aca="false">IF($B$649=1,MIN(Assumptions!$B$67,MAX(Assumptions!$B$4,Assumptions!$B$27-(Assumptions!$B$4))),Assumptions!$B$4)</f>
        <v>30000000</v>
      </c>
      <c r="J649" s="18" t="n">
        <f aca="false">IF($C$649=1,MIN(Assumptions!$B$66,MAX(Assumptions!$B$4,Assumptions!$B$27-($I$649))),Assumptions!$B$4)</f>
        <v>300000000</v>
      </c>
      <c r="K649" s="18" t="n">
        <f aca="false">IF($D$649=1,MIN(Assumptions!$B$61,MAX(Assumptions!$B$4,Assumptions!$B$27-($I$649+$J$649))),Assumptions!$B$4)</f>
        <v>100000000</v>
      </c>
      <c r="L649" s="18" t="n">
        <f aca="false">IF($E$649=1,MIN(Assumptions!$B$56,MAX(Assumptions!$B$4,Assumptions!$B$27-($I$649+$J$649+$K$649))),Assumptions!$B$4)</f>
        <v>60000000</v>
      </c>
      <c r="M649" s="18" t="n">
        <f aca="false">IF($F$649=1,MIN(Assumptions!$B$51,MAX(Assumptions!$B$4,Assumptions!$B$27-($I$649+$J$649+$K$649+$L$649))),Assumptions!$B$4)</f>
        <v>0</v>
      </c>
      <c r="N649" s="18" t="n">
        <f aca="false">IF($G$649=1,MIN(Assumptions!$B$46,MAX(Assumptions!$B$4,Assumptions!$B$27-($I$649+$J$649+$K$649+$L$649+$M$649))),Assumptions!$B$4)</f>
        <v>15000000</v>
      </c>
      <c r="O649" s="18" t="n">
        <f aca="false">IF($H$649=1,MIN(Assumptions!$B$41,MAX(Assumptions!$B$4,Assumptions!$B$27-($I$649+$J$649+$K$649+$L$649+$M$649+$N$649))),Assumptions!$B$4)</f>
        <v>0</v>
      </c>
      <c r="P649" s="18" t="n">
        <f aca="false">$I$649+$J$649+$K$649+$L$649+$M$649+$N$649+$O$649</f>
        <v>505000000</v>
      </c>
      <c r="Q649" s="18" t="n">
        <f aca="false">MAX(Assumptions!$B$4,Assumptions!$B$27-$P$649)</f>
        <v>3495000000</v>
      </c>
      <c r="R649" s="18" t="n">
        <f aca="false">$J$120+$O$120+Assumptions!$B$20+IF($B$649=0,$D$120,Assumptions!$B$4)+IF($C$649=0,$AI$120,Assumptions!$B$4)+IF($D$649=0,$AF$120,Assumptions!$B$4)+IF($E$649=0,$AC$120,Assumptions!$B$4)+IF($F$649=0,$Z$120,Assumptions!$B$4)+IF($G$649=0,$W$120,Assumptions!$B$4)+IF($H$649=0,$T$120,Assumptions!$B$4)</f>
        <v>17280512.8289884</v>
      </c>
      <c r="S649" s="18" t="n">
        <f aca="false">IF($R$649&gt;Assumptions!$B$4,$Q$649/$R$649&gt;Assumptions!$B$13,FALSE())</f>
        <v>1</v>
      </c>
      <c r="T649" s="18" t="n">
        <f aca="false">IF($S$649,($Q$649+Assumptions!$B$14*Assumptions!$B$13)/($R$649+Assumptions!$B$14),IF($R$649&gt;Assumptions!$B$4,$Q$649/$R$649,Assumptions!$B$4))</f>
        <v>176.815435991852</v>
      </c>
      <c r="U649" s="18" t="n">
        <f aca="false">IF($B$649=1,$I$649,$D$120*$T$649)</f>
        <v>30000000</v>
      </c>
      <c r="V649" s="18" t="n">
        <f aca="false">IF($C$649=1,$J$649,$AI$120*$T$649)</f>
        <v>300000000</v>
      </c>
      <c r="W649" s="18" t="n">
        <f aca="false">IF($D$649=1,$K$649,$AF$120*$T$649)</f>
        <v>100000000</v>
      </c>
      <c r="X649" s="18" t="n">
        <f aca="false">IF($E$649=1,$L$649,$AC$120*$T$649)</f>
        <v>60000000</v>
      </c>
      <c r="Y649" s="18" t="n">
        <f aca="false">IF($F$649=1,$M$649,$Z$120*$T$649)</f>
        <v>530446307.975556</v>
      </c>
      <c r="Z649" s="18" t="n">
        <f aca="false">IF($G$649=1,$N$649,$W$120*$T$649)</f>
        <v>15000000</v>
      </c>
      <c r="AA649" s="18" t="n">
        <f aca="false">IF($H$649=1,$O$649,$T$120*$T$649)</f>
        <v>884077179.95926</v>
      </c>
      <c r="AB649" s="18" t="n">
        <f aca="false">($J$120+$O$120)*$T$649</f>
        <v>49598998.1588858</v>
      </c>
      <c r="AC649" s="18" t="n">
        <f aca="false">Assumptions!$B$20*$T$649</f>
        <v>1591338923.92667</v>
      </c>
      <c r="AD649" s="18" t="n">
        <f aca="false">IF($S$649,Assumptions!$B$14*($T$649-Assumptions!$B$13),Assumptions!$B$4)</f>
        <v>439538589.97963</v>
      </c>
      <c r="AE649" s="18" t="n">
        <f aca="false">$U$649+$V$649+$W$649+$X$649+$Y$649+$Z$649+$AA$649+$AB$649+$AC$649+$AD$649</f>
        <v>4000000000</v>
      </c>
      <c r="AF649" s="18" t="n">
        <f aca="false">IF(AND(IF($B$649=1,$U$649&gt;=INDEX($U$527:$U$654,1+$A$649-Assumptions!$B$77),$U$649&gt;INDEX($U$527:$U$654,1+$A$649+Assumptions!$B$77)),IF($C$649=1,$V$649&gt;=INDEX($V$527:$V$654,1+$A$649-Assumptions!$B$78),$V$649&gt;INDEX($V$527:$V$654,1+$A$649+Assumptions!$B$78)),IF($D$649=1,$W$649&gt;=INDEX($W$527:$W$654,1+$A$649-Assumptions!$B$79),$W$649&gt;INDEX($W$527:$W$654,1+$A$649+Assumptions!$B$79)),IF($E$649=1,$X$649&gt;=INDEX($X$527:$X$654,1+$A$649-Assumptions!$B$80),$X$649&gt;INDEX($X$527:$X$654,1+$A$649+Assumptions!$B$80)),IF($F$649=1,$Y$649&gt;=INDEX($Y$527:$Y$654,1+$A$649-Assumptions!$B$81),$Y$649&gt;INDEX($Y$527:$Y$654,1+$A$649+Assumptions!$B$81)),IF($G$649=1,$Z$649&gt;=INDEX($Z$527:$Z$654,1+$A$649-Assumptions!$B$82),$Z$649&gt;INDEX($Z$527:$Z$654,1+$A$649+Assumptions!$B$82)),IF($H$649=1,$AA$649&gt;=INDEX($AA$527:$AA$654,1+$A$649-Assumptions!$B$83),$AA$649&gt;INDEX($AA$527:$AA$654,1+$A$649+Assumptions!$B$83))),1,0)</f>
        <v>0</v>
      </c>
      <c r="AG649" s="16"/>
      <c r="AH649" s="16"/>
      <c r="AI649" s="16"/>
    </row>
    <row r="650" customFormat="false" ht="23.85" hidden="true" customHeight="false" outlineLevel="0" collapsed="false">
      <c r="A650" s="6" t="n">
        <f aca="false">ROW()-ROW($A$527)+Assumptions!$B$4</f>
        <v>123</v>
      </c>
      <c r="B650" s="18" t="n">
        <f aca="false">MOD(QUOTIENT($A$650,Assumptions!$B$77),2)</f>
        <v>1</v>
      </c>
      <c r="C650" s="18" t="n">
        <f aca="false">MOD(QUOTIENT($A$650,Assumptions!$B$78),2)</f>
        <v>1</v>
      </c>
      <c r="D650" s="18" t="n">
        <f aca="false">MOD(QUOTIENT($A$650,Assumptions!$B$79),2)</f>
        <v>1</v>
      </c>
      <c r="E650" s="18" t="n">
        <f aca="false">MOD(QUOTIENT($A$650,Assumptions!$B$80),2)</f>
        <v>1</v>
      </c>
      <c r="F650" s="18" t="n">
        <f aca="false">MOD(QUOTIENT($A$650,Assumptions!$B$81),2)</f>
        <v>0</v>
      </c>
      <c r="G650" s="18" t="n">
        <f aca="false">MOD(QUOTIENT($A$650,Assumptions!$B$82),2)</f>
        <v>1</v>
      </c>
      <c r="H650" s="18" t="n">
        <f aca="false">MOD(QUOTIENT($A$650,Assumptions!$B$83),2)</f>
        <v>1</v>
      </c>
      <c r="I650" s="18" t="n">
        <f aca="false">IF($B$650=1,MIN(Assumptions!$B$67,MAX(Assumptions!$B$4,Assumptions!$B$27-(Assumptions!$B$4))),Assumptions!$B$4)</f>
        <v>30000000</v>
      </c>
      <c r="J650" s="18" t="n">
        <f aca="false">IF($C$650=1,MIN(Assumptions!$B$66,MAX(Assumptions!$B$4,Assumptions!$B$27-($I$650))),Assumptions!$B$4)</f>
        <v>300000000</v>
      </c>
      <c r="K650" s="18" t="n">
        <f aca="false">IF($D$650=1,MIN(Assumptions!$B$61,MAX(Assumptions!$B$4,Assumptions!$B$27-($I$650+$J$650))),Assumptions!$B$4)</f>
        <v>100000000</v>
      </c>
      <c r="L650" s="18" t="n">
        <f aca="false">IF($E$650=1,MIN(Assumptions!$B$56,MAX(Assumptions!$B$4,Assumptions!$B$27-($I$650+$J$650+$K$650))),Assumptions!$B$4)</f>
        <v>60000000</v>
      </c>
      <c r="M650" s="18" t="n">
        <f aca="false">IF($F$650=1,MIN(Assumptions!$B$51,MAX(Assumptions!$B$4,Assumptions!$B$27-($I$650+$J$650+$K$650+$L$650))),Assumptions!$B$4)</f>
        <v>0</v>
      </c>
      <c r="N650" s="18" t="n">
        <f aca="false">IF($G$650=1,MIN(Assumptions!$B$46,MAX(Assumptions!$B$4,Assumptions!$B$27-($I$650+$J$650+$K$650+$L$650+$M$650))),Assumptions!$B$4)</f>
        <v>15000000</v>
      </c>
      <c r="O650" s="18" t="n">
        <f aca="false">IF($H$650=1,MIN(Assumptions!$B$41,MAX(Assumptions!$B$4,Assumptions!$B$27-($I$650+$J$650+$K$650+$L$650+$M$650+$N$650))),Assumptions!$B$4)</f>
        <v>5000000</v>
      </c>
      <c r="P650" s="18" t="n">
        <f aca="false">$I$650+$J$650+$K$650+$L$650+$M$650+$N$650+$O$650</f>
        <v>510000000</v>
      </c>
      <c r="Q650" s="18" t="n">
        <f aca="false">MAX(Assumptions!$B$4,Assumptions!$B$27-$P$650)</f>
        <v>3490000000</v>
      </c>
      <c r="R650" s="18" t="n">
        <f aca="false">$J$120+$O$120+Assumptions!$B$20+IF($B$650=0,$D$120,Assumptions!$B$4)+IF($C$650=0,$AI$120,Assumptions!$B$4)+IF($D$650=0,$AF$120,Assumptions!$B$4)+IF($E$650=0,$AC$120,Assumptions!$B$4)+IF($F$650=0,$Z$120,Assumptions!$B$4)+IF($G$650=0,$W$120,Assumptions!$B$4)+IF($H$650=0,$T$120,Assumptions!$B$4)</f>
        <v>12280512.8289884</v>
      </c>
      <c r="S650" s="18" t="n">
        <f aca="false">IF($R$650&gt;Assumptions!$B$4,$Q$650/$R$650&gt;Assumptions!$B$13,FALSE())</f>
        <v>1</v>
      </c>
      <c r="T650" s="18" t="n">
        <f aca="false">IF($S$650,($Q$650+Assumptions!$B$14*Assumptions!$B$13)/($R$650+Assumptions!$B$14),IF($R$650&gt;Assumptions!$B$4,$Q$650/$R$650,Assumptions!$B$4))</f>
        <v>236.290854073095</v>
      </c>
      <c r="U650" s="18" t="n">
        <f aca="false">IF($B$650=1,$I$650,$D$120*$T$650)</f>
        <v>30000000</v>
      </c>
      <c r="V650" s="18" t="n">
        <f aca="false">IF($C$650=1,$J$650,$AI$120*$T$650)</f>
        <v>300000000</v>
      </c>
      <c r="W650" s="18" t="n">
        <f aca="false">IF($D$650=1,$K$650,$AF$120*$T$650)</f>
        <v>100000000</v>
      </c>
      <c r="X650" s="18" t="n">
        <f aca="false">IF($E$650=1,$L$650,$AC$120*$T$650)</f>
        <v>60000000</v>
      </c>
      <c r="Y650" s="18" t="n">
        <f aca="false">IF($F$650=1,$M$650,$Z$120*$T$650)</f>
        <v>708872562.219285</v>
      </c>
      <c r="Z650" s="18" t="n">
        <f aca="false">IF($G$650=1,$N$650,$W$120*$T$650)</f>
        <v>15000000</v>
      </c>
      <c r="AA650" s="18" t="n">
        <f aca="false">IF($H$650=1,$O$650,$T$120*$T$650)</f>
        <v>5000000</v>
      </c>
      <c r="AB650" s="18" t="n">
        <f aca="false">($J$120+$O$120)*$T$650</f>
        <v>66282615.9401211</v>
      </c>
      <c r="AC650" s="18" t="n">
        <f aca="false">Assumptions!$B$20*$T$650</f>
        <v>2126617686.65786</v>
      </c>
      <c r="AD650" s="18" t="n">
        <f aca="false">IF($S$650,Assumptions!$B$14*($T$650-Assumptions!$B$13),Assumptions!$B$4)</f>
        <v>588227135.182738</v>
      </c>
      <c r="AE650" s="18" t="n">
        <f aca="false">$U$650+$V$650+$W$650+$X$650+$Y$650+$Z$650+$AA$650+$AB$650+$AC$650+$AD$650</f>
        <v>4000000000</v>
      </c>
      <c r="AF650" s="18" t="n">
        <f aca="false">IF(AND(IF($B$650=1,$U$650&gt;=INDEX($U$527:$U$654,1+$A$650-Assumptions!$B$77),$U$650&gt;INDEX($U$527:$U$654,1+$A$650+Assumptions!$B$77)),IF($C$650=1,$V$650&gt;=INDEX($V$527:$V$654,1+$A$650-Assumptions!$B$78),$V$650&gt;INDEX($V$527:$V$654,1+$A$650+Assumptions!$B$78)),IF($D$650=1,$W$650&gt;=INDEX($W$527:$W$654,1+$A$650-Assumptions!$B$79),$W$650&gt;INDEX($W$527:$W$654,1+$A$650+Assumptions!$B$79)),IF($E$650=1,$X$650&gt;=INDEX($X$527:$X$654,1+$A$650-Assumptions!$B$80),$X$650&gt;INDEX($X$527:$X$654,1+$A$650+Assumptions!$B$80)),IF($F$650=1,$Y$650&gt;=INDEX($Y$527:$Y$654,1+$A$650-Assumptions!$B$81),$Y$650&gt;INDEX($Y$527:$Y$654,1+$A$650+Assumptions!$B$81)),IF($G$650=1,$Z$650&gt;=INDEX($Z$527:$Z$654,1+$A$650-Assumptions!$B$82),$Z$650&gt;INDEX($Z$527:$Z$654,1+$A$650+Assumptions!$B$82)),IF($H$650=1,$AA$650&gt;=INDEX($AA$527:$AA$654,1+$A$650-Assumptions!$B$83),$AA$650&gt;INDEX($AA$527:$AA$654,1+$A$650+Assumptions!$B$83))),1,0)</f>
        <v>0</v>
      </c>
      <c r="AG650" s="16"/>
      <c r="AH650" s="16"/>
      <c r="AI650" s="16"/>
    </row>
    <row r="651" customFormat="false" ht="23.85" hidden="true" customHeight="false" outlineLevel="0" collapsed="false">
      <c r="A651" s="6" t="n">
        <f aca="false">ROW()-ROW($A$527)+Assumptions!$B$4</f>
        <v>124</v>
      </c>
      <c r="B651" s="18" t="n">
        <f aca="false">MOD(QUOTIENT($A$651,Assumptions!$B$77),2)</f>
        <v>1</v>
      </c>
      <c r="C651" s="18" t="n">
        <f aca="false">MOD(QUOTIENT($A$651,Assumptions!$B$78),2)</f>
        <v>1</v>
      </c>
      <c r="D651" s="18" t="n">
        <f aca="false">MOD(QUOTIENT($A$651,Assumptions!$B$79),2)</f>
        <v>1</v>
      </c>
      <c r="E651" s="18" t="n">
        <f aca="false">MOD(QUOTIENT($A$651,Assumptions!$B$80),2)</f>
        <v>1</v>
      </c>
      <c r="F651" s="18" t="n">
        <f aca="false">MOD(QUOTIENT($A$651,Assumptions!$B$81),2)</f>
        <v>1</v>
      </c>
      <c r="G651" s="18" t="n">
        <f aca="false">MOD(QUOTIENT($A$651,Assumptions!$B$82),2)</f>
        <v>0</v>
      </c>
      <c r="H651" s="18" t="n">
        <f aca="false">MOD(QUOTIENT($A$651,Assumptions!$B$83),2)</f>
        <v>0</v>
      </c>
      <c r="I651" s="18" t="n">
        <f aca="false">IF($B$651=1,MIN(Assumptions!$B$67,MAX(Assumptions!$B$4,Assumptions!$B$27-(Assumptions!$B$4))),Assumptions!$B$4)</f>
        <v>30000000</v>
      </c>
      <c r="J651" s="18" t="n">
        <f aca="false">IF($C$651=1,MIN(Assumptions!$B$66,MAX(Assumptions!$B$4,Assumptions!$B$27-($I$651))),Assumptions!$B$4)</f>
        <v>300000000</v>
      </c>
      <c r="K651" s="18" t="n">
        <f aca="false">IF($D$651=1,MIN(Assumptions!$B$61,MAX(Assumptions!$B$4,Assumptions!$B$27-($I$651+$J$651))),Assumptions!$B$4)</f>
        <v>100000000</v>
      </c>
      <c r="L651" s="18" t="n">
        <f aca="false">IF($E$651=1,MIN(Assumptions!$B$56,MAX(Assumptions!$B$4,Assumptions!$B$27-($I$651+$J$651+$K$651))),Assumptions!$B$4)</f>
        <v>60000000</v>
      </c>
      <c r="M651" s="18" t="n">
        <f aca="false">IF($F$651=1,MIN(Assumptions!$B$51,MAX(Assumptions!$B$4,Assumptions!$B$27-($I$651+$J$651+$K$651+$L$651))),Assumptions!$B$4)</f>
        <v>30000000</v>
      </c>
      <c r="N651" s="18" t="n">
        <f aca="false">IF($G$651=1,MIN(Assumptions!$B$46,MAX(Assumptions!$B$4,Assumptions!$B$27-($I$651+$J$651+$K$651+$L$651+$M$651))),Assumptions!$B$4)</f>
        <v>0</v>
      </c>
      <c r="O651" s="18" t="n">
        <f aca="false">IF($H$651=1,MIN(Assumptions!$B$41,MAX(Assumptions!$B$4,Assumptions!$B$27-($I$651+$J$651+$K$651+$L$651+$M$651+$N$651))),Assumptions!$B$4)</f>
        <v>0</v>
      </c>
      <c r="P651" s="18" t="n">
        <f aca="false">$I$651+$J$651+$K$651+$L$651+$M$651+$N$651+$O$651</f>
        <v>520000000</v>
      </c>
      <c r="Q651" s="18" t="n">
        <f aca="false">MAX(Assumptions!$B$4,Assumptions!$B$27-$P$651)</f>
        <v>3480000000</v>
      </c>
      <c r="R651" s="18" t="n">
        <f aca="false">$J$120+$O$120+Assumptions!$B$20+IF($B$651=0,$D$120,Assumptions!$B$4)+IF($C$651=0,$AI$120,Assumptions!$B$4)+IF($D$651=0,$AF$120,Assumptions!$B$4)+IF($E$651=0,$AC$120,Assumptions!$B$4)+IF($F$651=0,$Z$120,Assumptions!$B$4)+IF($G$651=0,$W$120,Assumptions!$B$4)+IF($H$651=0,$T$120,Assumptions!$B$4)</f>
        <v>19280512.8289884</v>
      </c>
      <c r="S651" s="18" t="n">
        <f aca="false">IF($R$651&gt;Assumptions!$B$4,$Q$651/$R$651&gt;Assumptions!$B$13,FALSE())</f>
        <v>1</v>
      </c>
      <c r="T651" s="18" t="n">
        <f aca="false">IF($S$651,($Q$651+Assumptions!$B$14*Assumptions!$B$13)/($R$651+Assumptions!$B$14),IF($R$651&gt;Assumptions!$B$4,$Q$651/$R$651,Assumptions!$B$4))</f>
        <v>159.890633767127</v>
      </c>
      <c r="U651" s="18" t="n">
        <f aca="false">IF($B$651=1,$I$651,$D$120*$T$651)</f>
        <v>30000000</v>
      </c>
      <c r="V651" s="18" t="n">
        <f aca="false">IF($C$651=1,$J$651,$AI$120*$T$651)</f>
        <v>300000000</v>
      </c>
      <c r="W651" s="18" t="n">
        <f aca="false">IF($D$651=1,$K$651,$AF$120*$T$651)</f>
        <v>100000000</v>
      </c>
      <c r="X651" s="18" t="n">
        <f aca="false">IF($E$651=1,$L$651,$AC$120*$T$651)</f>
        <v>60000000</v>
      </c>
      <c r="Y651" s="18" t="n">
        <f aca="false">IF($F$651=1,$M$651,$Z$120*$T$651)</f>
        <v>30000000</v>
      </c>
      <c r="Z651" s="18" t="n">
        <f aca="false">IF($G$651=1,$N$651,$W$120*$T$651)</f>
        <v>799453168.835637</v>
      </c>
      <c r="AA651" s="18" t="n">
        <f aca="false">IF($H$651=1,$O$651,$T$120*$T$651)</f>
        <v>799453168.835637</v>
      </c>
      <c r="AB651" s="18" t="n">
        <f aca="false">($J$120+$O$120)*$T$651</f>
        <v>44851374.0067597</v>
      </c>
      <c r="AC651" s="18" t="n">
        <f aca="false">Assumptions!$B$20*$T$651</f>
        <v>1439015703.90415</v>
      </c>
      <c r="AD651" s="18" t="n">
        <f aca="false">IF($S$651,Assumptions!$B$14*($T$651-Assumptions!$B$13),Assumptions!$B$4)</f>
        <v>397226584.417819</v>
      </c>
      <c r="AE651" s="18" t="n">
        <f aca="false">$U$651+$V$651+$W$651+$X$651+$Y$651+$Z$651+$AA$651+$AB$651+$AC$651+$AD$651</f>
        <v>4000000000</v>
      </c>
      <c r="AF651" s="18" t="n">
        <f aca="false">IF(AND(IF($B$651=1,$U$651&gt;=INDEX($U$527:$U$654,1+$A$651-Assumptions!$B$77),$U$651&gt;INDEX($U$527:$U$654,1+$A$651+Assumptions!$B$77)),IF($C$651=1,$V$651&gt;=INDEX($V$527:$V$654,1+$A$651-Assumptions!$B$78),$V$651&gt;INDEX($V$527:$V$654,1+$A$651+Assumptions!$B$78)),IF($D$651=1,$W$651&gt;=INDEX($W$527:$W$654,1+$A$651-Assumptions!$B$79),$W$651&gt;INDEX($W$527:$W$654,1+$A$651+Assumptions!$B$79)),IF($E$651=1,$X$651&gt;=INDEX($X$527:$X$654,1+$A$651-Assumptions!$B$80),$X$651&gt;INDEX($X$527:$X$654,1+$A$651+Assumptions!$B$80)),IF($F$651=1,$Y$651&gt;=INDEX($Y$527:$Y$654,1+$A$651-Assumptions!$B$81),$Y$651&gt;INDEX($Y$527:$Y$654,1+$A$651+Assumptions!$B$81)),IF($G$651=1,$Z$651&gt;=INDEX($Z$527:$Z$654,1+$A$651-Assumptions!$B$82),$Z$651&gt;INDEX($Z$527:$Z$654,1+$A$651+Assumptions!$B$82)),IF($H$651=1,$AA$651&gt;=INDEX($AA$527:$AA$654,1+$A$651-Assumptions!$B$83),$AA$651&gt;INDEX($AA$527:$AA$654,1+$A$651+Assumptions!$B$83))),1,0)</f>
        <v>0</v>
      </c>
      <c r="AG651" s="16"/>
      <c r="AH651" s="16"/>
      <c r="AI651" s="16"/>
    </row>
    <row r="652" customFormat="false" ht="23.85" hidden="true" customHeight="false" outlineLevel="0" collapsed="false">
      <c r="A652" s="6" t="n">
        <f aca="false">ROW()-ROW($A$527)+Assumptions!$B$4</f>
        <v>125</v>
      </c>
      <c r="B652" s="18" t="n">
        <f aca="false">MOD(QUOTIENT($A$652,Assumptions!$B$77),2)</f>
        <v>1</v>
      </c>
      <c r="C652" s="18" t="n">
        <f aca="false">MOD(QUOTIENT($A$652,Assumptions!$B$78),2)</f>
        <v>1</v>
      </c>
      <c r="D652" s="18" t="n">
        <f aca="false">MOD(QUOTIENT($A$652,Assumptions!$B$79),2)</f>
        <v>1</v>
      </c>
      <c r="E652" s="18" t="n">
        <f aca="false">MOD(QUOTIENT($A$652,Assumptions!$B$80),2)</f>
        <v>1</v>
      </c>
      <c r="F652" s="18" t="n">
        <f aca="false">MOD(QUOTIENT($A$652,Assumptions!$B$81),2)</f>
        <v>1</v>
      </c>
      <c r="G652" s="18" t="n">
        <f aca="false">MOD(QUOTIENT($A$652,Assumptions!$B$82),2)</f>
        <v>0</v>
      </c>
      <c r="H652" s="18" t="n">
        <f aca="false">MOD(QUOTIENT($A$652,Assumptions!$B$83),2)</f>
        <v>1</v>
      </c>
      <c r="I652" s="18" t="n">
        <f aca="false">IF($B$652=1,MIN(Assumptions!$B$67,MAX(Assumptions!$B$4,Assumptions!$B$27-(Assumptions!$B$4))),Assumptions!$B$4)</f>
        <v>30000000</v>
      </c>
      <c r="J652" s="18" t="n">
        <f aca="false">IF($C$652=1,MIN(Assumptions!$B$66,MAX(Assumptions!$B$4,Assumptions!$B$27-($I$652))),Assumptions!$B$4)</f>
        <v>300000000</v>
      </c>
      <c r="K652" s="18" t="n">
        <f aca="false">IF($D$652=1,MIN(Assumptions!$B$61,MAX(Assumptions!$B$4,Assumptions!$B$27-($I$652+$J$652))),Assumptions!$B$4)</f>
        <v>100000000</v>
      </c>
      <c r="L652" s="18" t="n">
        <f aca="false">IF($E$652=1,MIN(Assumptions!$B$56,MAX(Assumptions!$B$4,Assumptions!$B$27-($I$652+$J$652+$K$652))),Assumptions!$B$4)</f>
        <v>60000000</v>
      </c>
      <c r="M652" s="18" t="n">
        <f aca="false">IF($F$652=1,MIN(Assumptions!$B$51,MAX(Assumptions!$B$4,Assumptions!$B$27-($I$652+$J$652+$K$652+$L$652))),Assumptions!$B$4)</f>
        <v>30000000</v>
      </c>
      <c r="N652" s="18" t="n">
        <f aca="false">IF($G$652=1,MIN(Assumptions!$B$46,MAX(Assumptions!$B$4,Assumptions!$B$27-($I$652+$J$652+$K$652+$L$652+$M$652))),Assumptions!$B$4)</f>
        <v>0</v>
      </c>
      <c r="O652" s="18" t="n">
        <f aca="false">IF($H$652=1,MIN(Assumptions!$B$41,MAX(Assumptions!$B$4,Assumptions!$B$27-($I$652+$J$652+$K$652+$L$652+$M$652+$N$652))),Assumptions!$B$4)</f>
        <v>5000000</v>
      </c>
      <c r="P652" s="18" t="n">
        <f aca="false">$I$652+$J$652+$K$652+$L$652+$M$652+$N$652+$O$652</f>
        <v>525000000</v>
      </c>
      <c r="Q652" s="18" t="n">
        <f aca="false">MAX(Assumptions!$B$4,Assumptions!$B$27-$P$652)</f>
        <v>3475000000</v>
      </c>
      <c r="R652" s="18" t="n">
        <f aca="false">$J$120+$O$120+Assumptions!$B$20+IF($B$652=0,$D$120,Assumptions!$B$4)+IF($C$652=0,$AI$120,Assumptions!$B$4)+IF($D$652=0,$AF$120,Assumptions!$B$4)+IF($E$652=0,$AC$120,Assumptions!$B$4)+IF($F$652=0,$Z$120,Assumptions!$B$4)+IF($G$652=0,$W$120,Assumptions!$B$4)+IF($H$652=0,$T$120,Assumptions!$B$4)</f>
        <v>14280512.8289884</v>
      </c>
      <c r="S652" s="18" t="n">
        <f aca="false">IF($R$652&gt;Assumptions!$B$4,$Q$652/$R$652&gt;Assumptions!$B$13,FALSE())</f>
        <v>1</v>
      </c>
      <c r="T652" s="18" t="n">
        <f aca="false">IF($S$652,($Q$652+Assumptions!$B$14*Assumptions!$B$13)/($R$652+Assumptions!$B$14),IF($R$652&gt;Assumptions!$B$4,$Q$652/$R$652,Assumptions!$B$4))</f>
        <v>207.234429331183</v>
      </c>
      <c r="U652" s="18" t="n">
        <f aca="false">IF($B$652=1,$I$652,$D$120*$T$652)</f>
        <v>30000000</v>
      </c>
      <c r="V652" s="18" t="n">
        <f aca="false">IF($C$652=1,$J$652,$AI$120*$T$652)</f>
        <v>300000000</v>
      </c>
      <c r="W652" s="18" t="n">
        <f aca="false">IF($D$652=1,$K$652,$AF$120*$T$652)</f>
        <v>100000000</v>
      </c>
      <c r="X652" s="18" t="n">
        <f aca="false">IF($E$652=1,$L$652,$AC$120*$T$652)</f>
        <v>60000000</v>
      </c>
      <c r="Y652" s="18" t="n">
        <f aca="false">IF($F$652=1,$M$652,$Z$120*$T$652)</f>
        <v>30000000</v>
      </c>
      <c r="Z652" s="18" t="n">
        <f aca="false">IF($G$652=1,$N$652,$W$120*$T$652)</f>
        <v>1036172146.65592</v>
      </c>
      <c r="AA652" s="18" t="n">
        <f aca="false">IF($H$652=1,$O$652,$T$120*$T$652)</f>
        <v>5000000</v>
      </c>
      <c r="AB652" s="18" t="n">
        <f aca="false">($J$120+$O$120)*$T$652</f>
        <v>58131916.0354798</v>
      </c>
      <c r="AC652" s="18" t="n">
        <f aca="false">Assumptions!$B$20*$T$652</f>
        <v>1865109863.98065</v>
      </c>
      <c r="AD652" s="18" t="n">
        <f aca="false">IF($S$652,Assumptions!$B$14*($T$652-Assumptions!$B$13),Assumptions!$B$4)</f>
        <v>515586073.327958</v>
      </c>
      <c r="AE652" s="18" t="n">
        <f aca="false">$U$652+$V$652+$W$652+$X$652+$Y$652+$Z$652+$AA$652+$AB$652+$AC$652+$AD$652</f>
        <v>4000000000</v>
      </c>
      <c r="AF652" s="18" t="n">
        <f aca="false">IF(AND(IF($B$652=1,$U$652&gt;=INDEX($U$527:$U$654,1+$A$652-Assumptions!$B$77),$U$652&gt;INDEX($U$527:$U$654,1+$A$652+Assumptions!$B$77)),IF($C$652=1,$V$652&gt;=INDEX($V$527:$V$654,1+$A$652-Assumptions!$B$78),$V$652&gt;INDEX($V$527:$V$654,1+$A$652+Assumptions!$B$78)),IF($D$652=1,$W$652&gt;=INDEX($W$527:$W$654,1+$A$652-Assumptions!$B$79),$W$652&gt;INDEX($W$527:$W$654,1+$A$652+Assumptions!$B$79)),IF($E$652=1,$X$652&gt;=INDEX($X$527:$X$654,1+$A$652-Assumptions!$B$80),$X$652&gt;INDEX($X$527:$X$654,1+$A$652+Assumptions!$B$80)),IF($F$652=1,$Y$652&gt;=INDEX($Y$527:$Y$654,1+$A$652-Assumptions!$B$81),$Y$652&gt;INDEX($Y$527:$Y$654,1+$A$652+Assumptions!$B$81)),IF($G$652=1,$Z$652&gt;=INDEX($Z$527:$Z$654,1+$A$652-Assumptions!$B$82),$Z$652&gt;INDEX($Z$527:$Z$654,1+$A$652+Assumptions!$B$82)),IF($H$652=1,$AA$652&gt;=INDEX($AA$527:$AA$654,1+$A$652-Assumptions!$B$83),$AA$652&gt;INDEX($AA$527:$AA$654,1+$A$652+Assumptions!$B$83))),1,0)</f>
        <v>0</v>
      </c>
      <c r="AG652" s="16"/>
      <c r="AH652" s="16"/>
      <c r="AI652" s="16"/>
    </row>
    <row r="653" customFormat="false" ht="23.85" hidden="true" customHeight="false" outlineLevel="0" collapsed="false">
      <c r="A653" s="6" t="n">
        <f aca="false">ROW()-ROW($A$527)+Assumptions!$B$4</f>
        <v>126</v>
      </c>
      <c r="B653" s="18" t="n">
        <f aca="false">MOD(QUOTIENT($A$653,Assumptions!$B$77),2)</f>
        <v>1</v>
      </c>
      <c r="C653" s="18" t="n">
        <f aca="false">MOD(QUOTIENT($A$653,Assumptions!$B$78),2)</f>
        <v>1</v>
      </c>
      <c r="D653" s="18" t="n">
        <f aca="false">MOD(QUOTIENT($A$653,Assumptions!$B$79),2)</f>
        <v>1</v>
      </c>
      <c r="E653" s="18" t="n">
        <f aca="false">MOD(QUOTIENT($A$653,Assumptions!$B$80),2)</f>
        <v>1</v>
      </c>
      <c r="F653" s="18" t="n">
        <f aca="false">MOD(QUOTIENT($A$653,Assumptions!$B$81),2)</f>
        <v>1</v>
      </c>
      <c r="G653" s="18" t="n">
        <f aca="false">MOD(QUOTIENT($A$653,Assumptions!$B$82),2)</f>
        <v>1</v>
      </c>
      <c r="H653" s="18" t="n">
        <f aca="false">MOD(QUOTIENT($A$653,Assumptions!$B$83),2)</f>
        <v>0</v>
      </c>
      <c r="I653" s="18" t="n">
        <f aca="false">IF($B$653=1,MIN(Assumptions!$B$67,MAX(Assumptions!$B$4,Assumptions!$B$27-(Assumptions!$B$4))),Assumptions!$B$4)</f>
        <v>30000000</v>
      </c>
      <c r="J653" s="18" t="n">
        <f aca="false">IF($C$653=1,MIN(Assumptions!$B$66,MAX(Assumptions!$B$4,Assumptions!$B$27-($I$653))),Assumptions!$B$4)</f>
        <v>300000000</v>
      </c>
      <c r="K653" s="18" t="n">
        <f aca="false">IF($D$653=1,MIN(Assumptions!$B$61,MAX(Assumptions!$B$4,Assumptions!$B$27-($I$653+$J$653))),Assumptions!$B$4)</f>
        <v>100000000</v>
      </c>
      <c r="L653" s="18" t="n">
        <f aca="false">IF($E$653=1,MIN(Assumptions!$B$56,MAX(Assumptions!$B$4,Assumptions!$B$27-($I$653+$J$653+$K$653))),Assumptions!$B$4)</f>
        <v>60000000</v>
      </c>
      <c r="M653" s="18" t="n">
        <f aca="false">IF($F$653=1,MIN(Assumptions!$B$51,MAX(Assumptions!$B$4,Assumptions!$B$27-($I$653+$J$653+$K$653+$L$653))),Assumptions!$B$4)</f>
        <v>30000000</v>
      </c>
      <c r="N653" s="18" t="n">
        <f aca="false">IF($G$653=1,MIN(Assumptions!$B$46,MAX(Assumptions!$B$4,Assumptions!$B$27-($I$653+$J$653+$K$653+$L$653+$M$653))),Assumptions!$B$4)</f>
        <v>15000000</v>
      </c>
      <c r="O653" s="18" t="n">
        <f aca="false">IF($H$653=1,MIN(Assumptions!$B$41,MAX(Assumptions!$B$4,Assumptions!$B$27-($I$653+$J$653+$K$653+$L$653+$M$653+$N$653))),Assumptions!$B$4)</f>
        <v>0</v>
      </c>
      <c r="P653" s="18" t="n">
        <f aca="false">$I$653+$J$653+$K$653+$L$653+$M$653+$N$653+$O$653</f>
        <v>535000000</v>
      </c>
      <c r="Q653" s="18" t="n">
        <f aca="false">MAX(Assumptions!$B$4,Assumptions!$B$27-$P$653)</f>
        <v>3465000000</v>
      </c>
      <c r="R653" s="18" t="n">
        <f aca="false">$J$120+$O$120+Assumptions!$B$20+IF($B$653=0,$D$120,Assumptions!$B$4)+IF($C$653=0,$AI$120,Assumptions!$B$4)+IF($D$653=0,$AF$120,Assumptions!$B$4)+IF($E$653=0,$AC$120,Assumptions!$B$4)+IF($F$653=0,$Z$120,Assumptions!$B$4)+IF($G$653=0,$W$120,Assumptions!$B$4)+IF($H$653=0,$T$120,Assumptions!$B$4)</f>
        <v>14280512.8289884</v>
      </c>
      <c r="S653" s="18" t="n">
        <f aca="false">IF($R$653&gt;Assumptions!$B$4,$Q$653/$R$653&gt;Assumptions!$B$13,FALSE())</f>
        <v>1</v>
      </c>
      <c r="T653" s="18" t="n">
        <f aca="false">IF($S$653,($Q$653+Assumptions!$B$14*Assumptions!$B$13)/($R$653+Assumptions!$B$14),IF($R$653&gt;Assumptions!$B$4,$Q$653/$R$653,Assumptions!$B$4))</f>
        <v>206.638499987312</v>
      </c>
      <c r="U653" s="18" t="n">
        <f aca="false">IF($B$653=1,$I$653,$D$120*$T$653)</f>
        <v>30000000</v>
      </c>
      <c r="V653" s="18" t="n">
        <f aca="false">IF($C$653=1,$J$653,$AI$120*$T$653)</f>
        <v>300000000</v>
      </c>
      <c r="W653" s="18" t="n">
        <f aca="false">IF($D$653=1,$K$653,$AF$120*$T$653)</f>
        <v>100000000</v>
      </c>
      <c r="X653" s="18" t="n">
        <f aca="false">IF($E$653=1,$L$653,$AC$120*$T$653)</f>
        <v>60000000</v>
      </c>
      <c r="Y653" s="18" t="n">
        <f aca="false">IF($F$653=1,$M$653,$Z$120*$T$653)</f>
        <v>30000000</v>
      </c>
      <c r="Z653" s="18" t="n">
        <f aca="false">IF($G$653=1,$N$653,$W$120*$T$653)</f>
        <v>15000000</v>
      </c>
      <c r="AA653" s="18" t="n">
        <f aca="false">IF($H$653=1,$O$653,$T$120*$T$653)</f>
        <v>1033192499.93656</v>
      </c>
      <c r="AB653" s="18" t="n">
        <f aca="false">($J$120+$O$120)*$T$653</f>
        <v>57964750.2093533</v>
      </c>
      <c r="AC653" s="18" t="n">
        <f aca="false">Assumptions!$B$20*$T$653</f>
        <v>1859746499.88581</v>
      </c>
      <c r="AD653" s="18" t="n">
        <f aca="false">IF($S$653,Assumptions!$B$14*($T$653-Assumptions!$B$13),Assumptions!$B$4)</f>
        <v>514096249.96828</v>
      </c>
      <c r="AE653" s="18" t="n">
        <f aca="false">$U$653+$V$653+$W$653+$X$653+$Y$653+$Z$653+$AA$653+$AB$653+$AC$653+$AD$653</f>
        <v>4000000000</v>
      </c>
      <c r="AF653" s="18" t="n">
        <f aca="false">IF(AND(IF($B$653=1,$U$653&gt;=INDEX($U$527:$U$654,1+$A$653-Assumptions!$B$77),$U$653&gt;INDEX($U$527:$U$654,1+$A$653+Assumptions!$B$77)),IF($C$653=1,$V$653&gt;=INDEX($V$527:$V$654,1+$A$653-Assumptions!$B$78),$V$653&gt;INDEX($V$527:$V$654,1+$A$653+Assumptions!$B$78)),IF($D$653=1,$W$653&gt;=INDEX($W$527:$W$654,1+$A$653-Assumptions!$B$79),$W$653&gt;INDEX($W$527:$W$654,1+$A$653+Assumptions!$B$79)),IF($E$653=1,$X$653&gt;=INDEX($X$527:$X$654,1+$A$653-Assumptions!$B$80),$X$653&gt;INDEX($X$527:$X$654,1+$A$653+Assumptions!$B$80)),IF($F$653=1,$Y$653&gt;=INDEX($Y$527:$Y$654,1+$A$653-Assumptions!$B$81),$Y$653&gt;INDEX($Y$527:$Y$654,1+$A$653+Assumptions!$B$81)),IF($G$653=1,$Z$653&gt;=INDEX($Z$527:$Z$654,1+$A$653-Assumptions!$B$82),$Z$653&gt;INDEX($Z$527:$Z$654,1+$A$653+Assumptions!$B$82)),IF($H$653=1,$AA$653&gt;=INDEX($AA$527:$AA$654,1+$A$653-Assumptions!$B$83),$AA$653&gt;INDEX($AA$527:$AA$654,1+$A$653+Assumptions!$B$83))),1,0)</f>
        <v>0</v>
      </c>
      <c r="AG653" s="16"/>
      <c r="AH653" s="16"/>
      <c r="AI653" s="16"/>
    </row>
    <row r="654" customFormat="false" ht="23.85" hidden="true" customHeight="false" outlineLevel="0" collapsed="false">
      <c r="A654" s="6" t="n">
        <f aca="false">ROW()-ROW($A$527)+Assumptions!$B$4</f>
        <v>127</v>
      </c>
      <c r="B654" s="18" t="n">
        <f aca="false">MOD(QUOTIENT($A$654,Assumptions!$B$77),2)</f>
        <v>1</v>
      </c>
      <c r="C654" s="18" t="n">
        <f aca="false">MOD(QUOTIENT($A$654,Assumptions!$B$78),2)</f>
        <v>1</v>
      </c>
      <c r="D654" s="18" t="n">
        <f aca="false">MOD(QUOTIENT($A$654,Assumptions!$B$79),2)</f>
        <v>1</v>
      </c>
      <c r="E654" s="18" t="n">
        <f aca="false">MOD(QUOTIENT($A$654,Assumptions!$B$80),2)</f>
        <v>1</v>
      </c>
      <c r="F654" s="18" t="n">
        <f aca="false">MOD(QUOTIENT($A$654,Assumptions!$B$81),2)</f>
        <v>1</v>
      </c>
      <c r="G654" s="18" t="n">
        <f aca="false">MOD(QUOTIENT($A$654,Assumptions!$B$82),2)</f>
        <v>1</v>
      </c>
      <c r="H654" s="18" t="n">
        <f aca="false">MOD(QUOTIENT($A$654,Assumptions!$B$83),2)</f>
        <v>1</v>
      </c>
      <c r="I654" s="18" t="n">
        <f aca="false">IF($B$654=1,MIN(Assumptions!$B$67,MAX(Assumptions!$B$4,Assumptions!$B$27-(Assumptions!$B$4))),Assumptions!$B$4)</f>
        <v>30000000</v>
      </c>
      <c r="J654" s="18" t="n">
        <f aca="false">IF($C$654=1,MIN(Assumptions!$B$66,MAX(Assumptions!$B$4,Assumptions!$B$27-($I$654))),Assumptions!$B$4)</f>
        <v>300000000</v>
      </c>
      <c r="K654" s="18" t="n">
        <f aca="false">IF($D$654=1,MIN(Assumptions!$B$61,MAX(Assumptions!$B$4,Assumptions!$B$27-($I$654+$J$654))),Assumptions!$B$4)</f>
        <v>100000000</v>
      </c>
      <c r="L654" s="18" t="n">
        <f aca="false">IF($E$654=1,MIN(Assumptions!$B$56,MAX(Assumptions!$B$4,Assumptions!$B$27-($I$654+$J$654+$K$654))),Assumptions!$B$4)</f>
        <v>60000000</v>
      </c>
      <c r="M654" s="18" t="n">
        <f aca="false">IF($F$654=1,MIN(Assumptions!$B$51,MAX(Assumptions!$B$4,Assumptions!$B$27-($I$654+$J$654+$K$654+$L$654))),Assumptions!$B$4)</f>
        <v>30000000</v>
      </c>
      <c r="N654" s="18" t="n">
        <f aca="false">IF($G$654=1,MIN(Assumptions!$B$46,MAX(Assumptions!$B$4,Assumptions!$B$27-($I$654+$J$654+$K$654+$L$654+$M$654))),Assumptions!$B$4)</f>
        <v>15000000</v>
      </c>
      <c r="O654" s="18" t="n">
        <f aca="false">IF($H$654=1,MIN(Assumptions!$B$41,MAX(Assumptions!$B$4,Assumptions!$B$27-($I$654+$J$654+$K$654+$L$654+$M$654+$N$654))),Assumptions!$B$4)</f>
        <v>5000000</v>
      </c>
      <c r="P654" s="18" t="n">
        <f aca="false">$I$654+$J$654+$K$654+$L$654+$M$654+$N$654+$O$654</f>
        <v>540000000</v>
      </c>
      <c r="Q654" s="18" t="n">
        <f aca="false">MAX(Assumptions!$B$4,Assumptions!$B$27-$P$654)</f>
        <v>3460000000</v>
      </c>
      <c r="R654" s="18" t="n">
        <f aca="false">$J$120+$O$120+Assumptions!$B$20+IF($B$654=0,$D$120,Assumptions!$B$4)+IF($C$654=0,$AI$120,Assumptions!$B$4)+IF($D$654=0,$AF$120,Assumptions!$B$4)+IF($E$654=0,$AC$120,Assumptions!$B$4)+IF($F$654=0,$Z$120,Assumptions!$B$4)+IF($G$654=0,$W$120,Assumptions!$B$4)+IF($H$654=0,$T$120,Assumptions!$B$4)</f>
        <v>9280512.82898837</v>
      </c>
      <c r="S654" s="18" t="n">
        <f aca="false">IF($R$654&gt;Assumptions!$B$4,$Q$654/$R$654&gt;Assumptions!$B$13,FALSE())</f>
        <v>1</v>
      </c>
      <c r="T654" s="18" t="n">
        <f aca="false">IF($S$654,($Q$654+Assumptions!$B$14*Assumptions!$B$13)/($R$654+Assumptions!$B$14),IF($R$654&gt;Assumptions!$B$4,$Q$654/$R$654,Assumptions!$B$4))</f>
        <v>293.917595121989</v>
      </c>
      <c r="U654" s="18" t="n">
        <f aca="false">IF($B$654=1,$I$654,$D$120*$T$654)</f>
        <v>30000000</v>
      </c>
      <c r="V654" s="18" t="n">
        <f aca="false">IF($C$654=1,$J$654,$AI$120*$T$654)</f>
        <v>300000000</v>
      </c>
      <c r="W654" s="18" t="n">
        <f aca="false">IF($D$654=1,$K$654,$AF$120*$T$654)</f>
        <v>100000000</v>
      </c>
      <c r="X654" s="18" t="n">
        <f aca="false">IF($E$654=1,$L$654,$AC$120*$T$654)</f>
        <v>60000000</v>
      </c>
      <c r="Y654" s="18" t="n">
        <f aca="false">IF($F$654=1,$M$654,$Z$120*$T$654)</f>
        <v>30000000</v>
      </c>
      <c r="Z654" s="18" t="n">
        <f aca="false">IF($G$654=1,$N$654,$W$120*$T$654)</f>
        <v>15000000</v>
      </c>
      <c r="AA654" s="18" t="n">
        <f aca="false">IF($H$654=1,$O$654,$T$120*$T$654)</f>
        <v>5000000</v>
      </c>
      <c r="AB654" s="18" t="n">
        <f aca="false">($J$120+$O$120)*$T$654</f>
        <v>82447656.0971263</v>
      </c>
      <c r="AC654" s="18" t="n">
        <f aca="false">Assumptions!$B$20*$T$654</f>
        <v>2645258356.0979</v>
      </c>
      <c r="AD654" s="18" t="n">
        <f aca="false">IF($S$654,Assumptions!$B$14*($T$654-Assumptions!$B$13),Assumptions!$B$4)</f>
        <v>732293987.804973</v>
      </c>
      <c r="AE654" s="18" t="n">
        <f aca="false">$U$654+$V$654+$W$654+$X$654+$Y$654+$Z$654+$AA$654+$AB$654+$AC$654+$AD$654</f>
        <v>4000000000</v>
      </c>
      <c r="AF654" s="18" t="n">
        <f aca="false">IF(AND(IF($B$654=1,$U$654&gt;=INDEX($U$527:$U$654,1+$A$654-Assumptions!$B$77),$U$654&gt;INDEX($U$527:$U$654,1+$A$654+Assumptions!$B$77)),IF($C$654=1,$V$654&gt;=INDEX($V$527:$V$654,1+$A$654-Assumptions!$B$78),$V$654&gt;INDEX($V$527:$V$654,1+$A$654+Assumptions!$B$78)),IF($D$654=1,$W$654&gt;=INDEX($W$527:$W$654,1+$A$654-Assumptions!$B$79),$W$654&gt;INDEX($W$527:$W$654,1+$A$654+Assumptions!$B$79)),IF($E$654=1,$X$654&gt;=INDEX($X$527:$X$654,1+$A$654-Assumptions!$B$80),$X$654&gt;INDEX($X$527:$X$654,1+$A$654+Assumptions!$B$80)),IF($F$654=1,$Y$654&gt;=INDEX($Y$527:$Y$654,1+$A$654-Assumptions!$B$81),$Y$654&gt;INDEX($Y$527:$Y$654,1+$A$654+Assumptions!$B$81)),IF($G$654=1,$Z$654&gt;=INDEX($Z$527:$Z$654,1+$A$654-Assumptions!$B$82),$Z$654&gt;INDEX($Z$527:$Z$654,1+$A$654+Assumptions!$B$82)),IF($H$654=1,$AA$654&gt;=INDEX($AA$527:$AA$654,1+$A$654-Assumptions!$B$83),$AA$654&gt;INDEX($AA$527:$AA$654,1+$A$654+Assumptions!$B$83))),1,0)</f>
        <v>0</v>
      </c>
      <c r="AG654" s="16"/>
      <c r="AH654" s="16"/>
      <c r="AI654" s="16"/>
    </row>
    <row r="655" customFormat="false" ht="15" hidden="false" customHeight="false" outlineLevel="0" collapsed="false"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</row>
    <row r="656" customFormat="false" ht="15" hidden="false" customHeight="false" outlineLevel="0" collapsed="false"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</row>
    <row r="657" customFormat="false" ht="15" hidden="false" customHeight="false" outlineLevel="0" collapsed="false"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</row>
    <row r="658" customFormat="false" ht="35.05" hidden="true" customHeight="false" outlineLevel="0" collapsed="false">
      <c r="A658" s="6" t="str">
        <f aca="false">Assumptions!$I$101</f>
        <v>Code</v>
      </c>
      <c r="B658" s="18" t="str">
        <f aca="false">Assumptions!$I$102</f>
        <v>F bit</v>
      </c>
      <c r="C658" s="18" t="str">
        <f aca="false">Assumptions!$I$103</f>
        <v>E bit</v>
      </c>
      <c r="D658" s="18" t="str">
        <f aca="false">Assumptions!$I$104</f>
        <v>D bit</v>
      </c>
      <c r="E658" s="18" t="str">
        <f aca="false">Assumptions!$I$105</f>
        <v>C bit</v>
      </c>
      <c r="F658" s="18" t="str">
        <f aca="false">Assumptions!$I$106</f>
        <v>B bit</v>
      </c>
      <c r="G658" s="18" t="str">
        <f aca="false">Assumptions!$I$107</f>
        <v>A bit</v>
      </c>
      <c r="H658" s="18" t="str">
        <f aca="false">Assumptions!$I$108</f>
        <v>Seed bit</v>
      </c>
      <c r="I658" s="18" t="str">
        <f aca="false">Assumptions!$I$109</f>
        <v>F pref paid</v>
      </c>
      <c r="J658" s="18" t="str">
        <f aca="false">Assumptions!$I$110</f>
        <v>E pref paid</v>
      </c>
      <c r="K658" s="18" t="str">
        <f aca="false">Assumptions!$I$111</f>
        <v>D pref paid</v>
      </c>
      <c r="L658" s="18" t="str">
        <f aca="false">Assumptions!$I$112</f>
        <v>C pref paid</v>
      </c>
      <c r="M658" s="18" t="str">
        <f aca="false">Assumptions!$I$113</f>
        <v>B pref paid</v>
      </c>
      <c r="N658" s="18" t="str">
        <f aca="false">Assumptions!$I$114</f>
        <v>A pref paid</v>
      </c>
      <c r="O658" s="18" t="str">
        <f aca="false">Assumptions!$I$115</f>
        <v>Seed pref paid</v>
      </c>
      <c r="P658" s="18" t="str">
        <f aca="false">Assumptions!$I$116</f>
        <v>Total pref</v>
      </c>
      <c r="Q658" s="18" t="str">
        <f aca="false">Assumptions!$I$117</f>
        <v>Residual</v>
      </c>
      <c r="R658" s="18" t="str">
        <f aca="false">Assumptions!$I$118</f>
        <v>Non-option conv shares</v>
      </c>
      <c r="S658" s="18" t="str">
        <f aca="false">Assumptions!$I$119</f>
        <v>Options ITM</v>
      </c>
      <c r="T658" s="18" t="str">
        <f aca="false">Assumptions!$I$120</f>
        <v>Common PPS</v>
      </c>
      <c r="U658" s="18" t="str">
        <f aca="false">Assumptions!$I$121</f>
        <v>F proceeds</v>
      </c>
      <c r="V658" s="18" t="str">
        <f aca="false">Assumptions!$I$122</f>
        <v>E proceeds</v>
      </c>
      <c r="W658" s="18" t="str">
        <f aca="false">Assumptions!$I$123</f>
        <v>D proceeds</v>
      </c>
      <c r="X658" s="18" t="str">
        <f aca="false">Assumptions!$I$124</f>
        <v>C proceeds</v>
      </c>
      <c r="Y658" s="18" t="str">
        <f aca="false">Assumptions!$I$125</f>
        <v>B proceeds</v>
      </c>
      <c r="Z658" s="18" t="str">
        <f aca="false">Assumptions!$I$126</f>
        <v>A proceeds</v>
      </c>
      <c r="AA658" s="18" t="str">
        <f aca="false">Assumptions!$I$127</f>
        <v>Seed proceeds</v>
      </c>
      <c r="AB658" s="18" t="str">
        <f aca="false">Assumptions!$I$128</f>
        <v>Notes proceeds</v>
      </c>
      <c r="AC658" s="18" t="str">
        <f aca="false">Assumptions!$I$129</f>
        <v>Common + RSAs proceeds</v>
      </c>
      <c r="AD658" s="18" t="str">
        <f aca="false">Assumptions!$I$130</f>
        <v>Issued options net</v>
      </c>
      <c r="AE658" s="18" t="str">
        <f aca="false">Assumptions!$I$131</f>
        <v>Total distributed</v>
      </c>
      <c r="AF658" s="18" t="str">
        <f aca="false">Assumptions!$I$132</f>
        <v>Stable flag</v>
      </c>
      <c r="AG658" s="16"/>
      <c r="AH658" s="18" t="n">
        <f aca="false">IF(SUM($AF$659:$AF$786)=Assumptions!$B$4,Assumptions!$B$4,SUMPRODUCT($AF$659:$AF$786,$A$659:$A$786)/SUM($AF$659:$AF$786))</f>
        <v>0</v>
      </c>
      <c r="AI658" s="16"/>
    </row>
    <row r="659" customFormat="false" ht="23.85" hidden="true" customHeight="false" outlineLevel="0" collapsed="false">
      <c r="A659" s="6" t="n">
        <f aca="false">ROW()-ROW($A$659)+Assumptions!$B$4</f>
        <v>0</v>
      </c>
      <c r="B659" s="18" t="n">
        <f aca="false">MOD(QUOTIENT($A$659,Assumptions!$B$77),2)</f>
        <v>0</v>
      </c>
      <c r="C659" s="18" t="n">
        <f aca="false">MOD(QUOTIENT($A$659,Assumptions!$B$78),2)</f>
        <v>0</v>
      </c>
      <c r="D659" s="18" t="n">
        <f aca="false">MOD(QUOTIENT($A$659,Assumptions!$B$79),2)</f>
        <v>0</v>
      </c>
      <c r="E659" s="18" t="n">
        <f aca="false">MOD(QUOTIENT($A$659,Assumptions!$B$80),2)</f>
        <v>0</v>
      </c>
      <c r="F659" s="18" t="n">
        <f aca="false">MOD(QUOTIENT($A$659,Assumptions!$B$81),2)</f>
        <v>0</v>
      </c>
      <c r="G659" s="18" t="n">
        <f aca="false">MOD(QUOTIENT($A$659,Assumptions!$B$82),2)</f>
        <v>0</v>
      </c>
      <c r="H659" s="18" t="n">
        <f aca="false">MOD(QUOTIENT($A$659,Assumptions!$B$83),2)</f>
        <v>0</v>
      </c>
      <c r="I659" s="18" t="n">
        <f aca="false">IF($B$659=1,MIN(Assumptions!$B$67,MAX(Assumptions!$B$4,Assumptions!$B$28-(Assumptions!$B$4))),Assumptions!$B$4)</f>
        <v>0</v>
      </c>
      <c r="J659" s="18" t="n">
        <f aca="false">IF($C$659=1,MIN(Assumptions!$B$66,MAX(Assumptions!$B$4,Assumptions!$B$28-($I$659))),Assumptions!$B$4)</f>
        <v>0</v>
      </c>
      <c r="K659" s="18" t="n">
        <f aca="false">IF($D$659=1,MIN(Assumptions!$B$61,MAX(Assumptions!$B$4,Assumptions!$B$28-($I$659+$J$659))),Assumptions!$B$4)</f>
        <v>0</v>
      </c>
      <c r="L659" s="18" t="n">
        <f aca="false">IF($E$659=1,MIN(Assumptions!$B$56,MAX(Assumptions!$B$4,Assumptions!$B$28-($I$659+$J$659+$K$659))),Assumptions!$B$4)</f>
        <v>0</v>
      </c>
      <c r="M659" s="18" t="n">
        <f aca="false">IF($F$659=1,MIN(Assumptions!$B$51,MAX(Assumptions!$B$4,Assumptions!$B$28-($I$659+$J$659+$K$659+$L$659))),Assumptions!$B$4)</f>
        <v>0</v>
      </c>
      <c r="N659" s="18" t="n">
        <f aca="false">IF($G$659=1,MIN(Assumptions!$B$46,MAX(Assumptions!$B$4,Assumptions!$B$28-($I$659+$J$659+$K$659+$L$659+$M$659))),Assumptions!$B$4)</f>
        <v>0</v>
      </c>
      <c r="O659" s="18" t="n">
        <f aca="false">IF($H$659=1,MIN(Assumptions!$B$41,MAX(Assumptions!$B$4,Assumptions!$B$28-($I$659+$J$659+$K$659+$L$659+$M$659+$N$659))),Assumptions!$B$4)</f>
        <v>0</v>
      </c>
      <c r="P659" s="18" t="n">
        <f aca="false">$I$659+$J$659+$K$659+$L$659+$M$659+$N$659+$O$659</f>
        <v>0</v>
      </c>
      <c r="Q659" s="18" t="n">
        <f aca="false">MAX(Assumptions!$B$4,Assumptions!$B$28-$P$659)</f>
        <v>8000000000</v>
      </c>
      <c r="R659" s="18" t="n">
        <f aca="false">$J$120+$O$120+Assumptions!$B$20+IF($B$659=0,$D$120,Assumptions!$B$4)+IF($C$659=0,$AI$120,Assumptions!$B$4)+IF($D$659=0,$AF$120,Assumptions!$B$4)+IF($E$659=0,$AC$120,Assumptions!$B$4)+IF($F$659=0,$Z$120,Assumptions!$B$4)+IF($G$659=0,$W$120,Assumptions!$B$4)+IF($H$659=0,$T$120,Assumptions!$B$4)</f>
        <v>33344752.5358044</v>
      </c>
      <c r="S659" s="18" t="n">
        <f aca="false">IF($R$659&gt;Assumptions!$B$4,$Q$659/$R$659&gt;Assumptions!$B$13,FALSE())</f>
        <v>1</v>
      </c>
      <c r="T659" s="18" t="n">
        <f aca="false">IF($S$659,($Q$659+Assumptions!$B$14*Assumptions!$B$13)/($R$659+Assumptions!$B$14),IF($R$659&gt;Assumptions!$B$4,$Q$659/$R$659,Assumptions!$B$4))</f>
        <v>223.254435694779</v>
      </c>
      <c r="U659" s="18" t="n">
        <f aca="false">IF($B$659=1,$I$659,$D$120*$T$659)</f>
        <v>177993632.887452</v>
      </c>
      <c r="V659" s="18" t="n">
        <f aca="false">IF($C$659=1,$J$659,$AI$120*$T$659)</f>
        <v>1369290957.45152</v>
      </c>
      <c r="W659" s="18" t="n">
        <f aca="false">IF($D$659=1,$K$659,$AF$120*$T$659)</f>
        <v>387045356.130532</v>
      </c>
      <c r="X659" s="18" t="n">
        <f aca="false">IF($E$659=1,$L$659,$AC$120*$T$659)</f>
        <v>535810645.667469</v>
      </c>
      <c r="Y659" s="18" t="n">
        <f aca="false">IF($F$659=1,$M$659,$Z$120*$T$659)</f>
        <v>669763307.084337</v>
      </c>
      <c r="Z659" s="18" t="n">
        <f aca="false">IF($G$659=1,$N$659,$W$120*$T$659)</f>
        <v>1116272178.47389</v>
      </c>
      <c r="AA659" s="18" t="n">
        <f aca="false">IF($H$659=1,$O$659,$T$120*$T$659)</f>
        <v>1116272178.47389</v>
      </c>
      <c r="AB659" s="18" t="n">
        <f aca="false">($J$120+$O$120)*$T$659</f>
        <v>62625733.3409437</v>
      </c>
      <c r="AC659" s="18" t="n">
        <f aca="false">Assumptions!$B$20*$T$659</f>
        <v>2009289921.25301</v>
      </c>
      <c r="AD659" s="18" t="n">
        <f aca="false">IF($S$659,Assumptions!$B$14*($T$659-Assumptions!$B$13),Assumptions!$B$4)</f>
        <v>555636089.236947</v>
      </c>
      <c r="AE659" s="18" t="n">
        <f aca="false">$U$659+$V$659+$W$659+$X$659+$Y$659+$Z$659+$AA$659+$AB$659+$AC$659+$AD$659</f>
        <v>8000000000</v>
      </c>
      <c r="AF659" s="18" t="n">
        <f aca="false">IF(AND(IF($B$659=1,$U$659&gt;=INDEX($U$659:$U$786,1+$A$659-Assumptions!$B$77),$U$659&gt;INDEX($U$659:$U$786,1+$A$659+Assumptions!$B$77)),IF($C$659=1,$V$659&gt;=INDEX($V$659:$V$786,1+$A$659-Assumptions!$B$78),$V$659&gt;INDEX($V$659:$V$786,1+$A$659+Assumptions!$B$78)),IF($D$659=1,$W$659&gt;=INDEX($W$659:$W$786,1+$A$659-Assumptions!$B$79),$W$659&gt;INDEX($W$659:$W$786,1+$A$659+Assumptions!$B$79)),IF($E$659=1,$X$659&gt;=INDEX($X$659:$X$786,1+$A$659-Assumptions!$B$80),$X$659&gt;INDEX($X$659:$X$786,1+$A$659+Assumptions!$B$80)),IF($F$659=1,$Y$659&gt;=INDEX($Y$659:$Y$786,1+$A$659-Assumptions!$B$81),$Y$659&gt;INDEX($Y$659:$Y$786,1+$A$659+Assumptions!$B$81)),IF($G$659=1,$Z$659&gt;=INDEX($Z$659:$Z$786,1+$A$659-Assumptions!$B$82),$Z$659&gt;INDEX($Z$659:$Z$786,1+$A$659+Assumptions!$B$82)),IF($H$659=1,$AA$659&gt;=INDEX($AA$659:$AA$786,1+$A$659-Assumptions!$B$83),$AA$659&gt;INDEX($AA$659:$AA$786,1+$A$659+Assumptions!$B$83))),1,0)</f>
        <v>1</v>
      </c>
      <c r="AG659" s="16"/>
      <c r="AH659" s="16"/>
      <c r="AI659" s="16"/>
    </row>
    <row r="660" customFormat="false" ht="23.85" hidden="true" customHeight="false" outlineLevel="0" collapsed="false">
      <c r="A660" s="6" t="n">
        <f aca="false">ROW()-ROW($A$659)+Assumptions!$B$4</f>
        <v>1</v>
      </c>
      <c r="B660" s="18" t="n">
        <f aca="false">MOD(QUOTIENT($A$660,Assumptions!$B$77),2)</f>
        <v>0</v>
      </c>
      <c r="C660" s="18" t="n">
        <f aca="false">MOD(QUOTIENT($A$660,Assumptions!$B$78),2)</f>
        <v>0</v>
      </c>
      <c r="D660" s="18" t="n">
        <f aca="false">MOD(QUOTIENT($A$660,Assumptions!$B$79),2)</f>
        <v>0</v>
      </c>
      <c r="E660" s="18" t="n">
        <f aca="false">MOD(QUOTIENT($A$660,Assumptions!$B$80),2)</f>
        <v>0</v>
      </c>
      <c r="F660" s="18" t="n">
        <f aca="false">MOD(QUOTIENT($A$660,Assumptions!$B$81),2)</f>
        <v>0</v>
      </c>
      <c r="G660" s="18" t="n">
        <f aca="false">MOD(QUOTIENT($A$660,Assumptions!$B$82),2)</f>
        <v>0</v>
      </c>
      <c r="H660" s="18" t="n">
        <f aca="false">MOD(QUOTIENT($A$660,Assumptions!$B$83),2)</f>
        <v>1</v>
      </c>
      <c r="I660" s="18" t="n">
        <f aca="false">IF($B$660=1,MIN(Assumptions!$B$67,MAX(Assumptions!$B$4,Assumptions!$B$28-(Assumptions!$B$4))),Assumptions!$B$4)</f>
        <v>0</v>
      </c>
      <c r="J660" s="18" t="n">
        <f aca="false">IF($C$660=1,MIN(Assumptions!$B$66,MAX(Assumptions!$B$4,Assumptions!$B$28-($I$660))),Assumptions!$B$4)</f>
        <v>0</v>
      </c>
      <c r="K660" s="18" t="n">
        <f aca="false">IF($D$660=1,MIN(Assumptions!$B$61,MAX(Assumptions!$B$4,Assumptions!$B$28-($I$660+$J$660))),Assumptions!$B$4)</f>
        <v>0</v>
      </c>
      <c r="L660" s="18" t="n">
        <f aca="false">IF($E$660=1,MIN(Assumptions!$B$56,MAX(Assumptions!$B$4,Assumptions!$B$28-($I$660+$J$660+$K$660))),Assumptions!$B$4)</f>
        <v>0</v>
      </c>
      <c r="M660" s="18" t="n">
        <f aca="false">IF($F$660=1,MIN(Assumptions!$B$51,MAX(Assumptions!$B$4,Assumptions!$B$28-($I$660+$J$660+$K$660+$L$660))),Assumptions!$B$4)</f>
        <v>0</v>
      </c>
      <c r="N660" s="18" t="n">
        <f aca="false">IF($G$660=1,MIN(Assumptions!$B$46,MAX(Assumptions!$B$4,Assumptions!$B$28-($I$660+$J$660+$K$660+$L$660+$M$660))),Assumptions!$B$4)</f>
        <v>0</v>
      </c>
      <c r="O660" s="18" t="n">
        <f aca="false">IF($H$660=1,MIN(Assumptions!$B$41,MAX(Assumptions!$B$4,Assumptions!$B$28-($I$660+$J$660+$K$660+$L$660+$M$660+$N$660))),Assumptions!$B$4)</f>
        <v>5000000</v>
      </c>
      <c r="P660" s="18" t="n">
        <f aca="false">$I$660+$J$660+$K$660+$L$660+$M$660+$N$660+$O$660</f>
        <v>5000000</v>
      </c>
      <c r="Q660" s="18" t="n">
        <f aca="false">MAX(Assumptions!$B$4,Assumptions!$B$28-$P$660)</f>
        <v>7995000000</v>
      </c>
      <c r="R660" s="18" t="n">
        <f aca="false">$J$120+$O$120+Assumptions!$B$20+IF($B$660=0,$D$120,Assumptions!$B$4)+IF($C$660=0,$AI$120,Assumptions!$B$4)+IF($D$660=0,$AF$120,Assumptions!$B$4)+IF($E$660=0,$AC$120,Assumptions!$B$4)+IF($F$660=0,$Z$120,Assumptions!$B$4)+IF($G$660=0,$W$120,Assumptions!$B$4)+IF($H$660=0,$T$120,Assumptions!$B$4)</f>
        <v>28344752.5358044</v>
      </c>
      <c r="S660" s="18" t="n">
        <f aca="false">IF($R$660&gt;Assumptions!$B$4,$Q$660/$R$660&gt;Assumptions!$B$13,FALSE())</f>
        <v>1</v>
      </c>
      <c r="T660" s="18" t="n">
        <f aca="false">IF($S$660,($Q$660+Assumptions!$B$14*Assumptions!$B$13)/($R$660+Assumptions!$B$14),IF($R$660&gt;Assumptions!$B$4,$Q$660/$R$660,Assumptions!$B$4))</f>
        <v>259.282352507661</v>
      </c>
      <c r="U660" s="18" t="n">
        <f aca="false">IF($B$660=1,$I$660,$D$120*$T$660)</f>
        <v>206717540.562276</v>
      </c>
      <c r="V660" s="18" t="n">
        <f aca="false">IF($C$660=1,$J$660,$AI$120*$T$660)</f>
        <v>1590261710.19007</v>
      </c>
      <c r="W660" s="18" t="n">
        <f aca="false">IF($D$660=1,$K$660,$AF$120*$T$660)</f>
        <v>449505203.121197</v>
      </c>
      <c r="X660" s="18" t="n">
        <f aca="false">IF($E$660=1,$L$660,$AC$120*$T$660)</f>
        <v>622277646.018387</v>
      </c>
      <c r="Y660" s="18" t="n">
        <f aca="false">IF($F$660=1,$M$660,$Z$120*$T$660)</f>
        <v>777847057.522983</v>
      </c>
      <c r="Z660" s="18" t="n">
        <f aca="false">IF($G$660=1,$N$660,$W$120*$T$660)</f>
        <v>1296411762.53831</v>
      </c>
      <c r="AA660" s="18" t="n">
        <f aca="false">IF($H$660=1,$O$660,$T$120*$T$660)</f>
        <v>5000000</v>
      </c>
      <c r="AB660" s="18" t="n">
        <f aca="false">($J$120+$O$120)*$T$660</f>
        <v>72732026.2086827</v>
      </c>
      <c r="AC660" s="18" t="n">
        <f aca="false">Assumptions!$B$20*$T$660</f>
        <v>2333541172.56895</v>
      </c>
      <c r="AD660" s="18" t="n">
        <f aca="false">IF($S$660,Assumptions!$B$14*($T$660-Assumptions!$B$13),Assumptions!$B$4)</f>
        <v>645705881.269153</v>
      </c>
      <c r="AE660" s="18" t="n">
        <f aca="false">$U$660+$V$660+$W$660+$X$660+$Y$660+$Z$660+$AA$660+$AB$660+$AC$660+$AD$660</f>
        <v>8000000000</v>
      </c>
      <c r="AF660" s="18" t="n">
        <f aca="false">IF(AND(IF($B$660=1,$U$660&gt;=INDEX($U$659:$U$786,1+$A$660-Assumptions!$B$77),$U$660&gt;INDEX($U$659:$U$786,1+$A$660+Assumptions!$B$77)),IF($C$660=1,$V$660&gt;=INDEX($V$659:$V$786,1+$A$660-Assumptions!$B$78),$V$660&gt;INDEX($V$659:$V$786,1+$A$660+Assumptions!$B$78)),IF($D$660=1,$W$660&gt;=INDEX($W$659:$W$786,1+$A$660-Assumptions!$B$79),$W$660&gt;INDEX($W$659:$W$786,1+$A$660+Assumptions!$B$79)),IF($E$660=1,$X$660&gt;=INDEX($X$659:$X$786,1+$A$660-Assumptions!$B$80),$X$660&gt;INDEX($X$659:$X$786,1+$A$660+Assumptions!$B$80)),IF($F$660=1,$Y$660&gt;=INDEX($Y$659:$Y$786,1+$A$660-Assumptions!$B$81),$Y$660&gt;INDEX($Y$659:$Y$786,1+$A$660+Assumptions!$B$81)),IF($G$660=1,$Z$660&gt;=INDEX($Z$659:$Z$786,1+$A$660-Assumptions!$B$82),$Z$660&gt;INDEX($Z$659:$Z$786,1+$A$660+Assumptions!$B$82)),IF($H$660=1,$AA$660&gt;=INDEX($AA$659:$AA$786,1+$A$660-Assumptions!$B$83),$AA$660&gt;INDEX($AA$659:$AA$786,1+$A$660+Assumptions!$B$83))),1,0)</f>
        <v>0</v>
      </c>
      <c r="AG660" s="16"/>
      <c r="AH660" s="16"/>
      <c r="AI660" s="16"/>
    </row>
    <row r="661" customFormat="false" ht="23.85" hidden="true" customHeight="false" outlineLevel="0" collapsed="false">
      <c r="A661" s="6" t="n">
        <f aca="false">ROW()-ROW($A$659)+Assumptions!$B$4</f>
        <v>2</v>
      </c>
      <c r="B661" s="18" t="n">
        <f aca="false">MOD(QUOTIENT($A$661,Assumptions!$B$77),2)</f>
        <v>0</v>
      </c>
      <c r="C661" s="18" t="n">
        <f aca="false">MOD(QUOTIENT($A$661,Assumptions!$B$78),2)</f>
        <v>0</v>
      </c>
      <c r="D661" s="18" t="n">
        <f aca="false">MOD(QUOTIENT($A$661,Assumptions!$B$79),2)</f>
        <v>0</v>
      </c>
      <c r="E661" s="18" t="n">
        <f aca="false">MOD(QUOTIENT($A$661,Assumptions!$B$80),2)</f>
        <v>0</v>
      </c>
      <c r="F661" s="18" t="n">
        <f aca="false">MOD(QUOTIENT($A$661,Assumptions!$B$81),2)</f>
        <v>0</v>
      </c>
      <c r="G661" s="18" t="n">
        <f aca="false">MOD(QUOTIENT($A$661,Assumptions!$B$82),2)</f>
        <v>1</v>
      </c>
      <c r="H661" s="18" t="n">
        <f aca="false">MOD(QUOTIENT($A$661,Assumptions!$B$83),2)</f>
        <v>0</v>
      </c>
      <c r="I661" s="18" t="n">
        <f aca="false">IF($B$661=1,MIN(Assumptions!$B$67,MAX(Assumptions!$B$4,Assumptions!$B$28-(Assumptions!$B$4))),Assumptions!$B$4)</f>
        <v>0</v>
      </c>
      <c r="J661" s="18" t="n">
        <f aca="false">IF($C$661=1,MIN(Assumptions!$B$66,MAX(Assumptions!$B$4,Assumptions!$B$28-($I$661))),Assumptions!$B$4)</f>
        <v>0</v>
      </c>
      <c r="K661" s="18" t="n">
        <f aca="false">IF($D$661=1,MIN(Assumptions!$B$61,MAX(Assumptions!$B$4,Assumptions!$B$28-($I$661+$J$661))),Assumptions!$B$4)</f>
        <v>0</v>
      </c>
      <c r="L661" s="18" t="n">
        <f aca="false">IF($E$661=1,MIN(Assumptions!$B$56,MAX(Assumptions!$B$4,Assumptions!$B$28-($I$661+$J$661+$K$661))),Assumptions!$B$4)</f>
        <v>0</v>
      </c>
      <c r="M661" s="18" t="n">
        <f aca="false">IF($F$661=1,MIN(Assumptions!$B$51,MAX(Assumptions!$B$4,Assumptions!$B$28-($I$661+$J$661+$K$661+$L$661))),Assumptions!$B$4)</f>
        <v>0</v>
      </c>
      <c r="N661" s="18" t="n">
        <f aca="false">IF($G$661=1,MIN(Assumptions!$B$46,MAX(Assumptions!$B$4,Assumptions!$B$28-($I$661+$J$661+$K$661+$L$661+$M$661))),Assumptions!$B$4)</f>
        <v>15000000</v>
      </c>
      <c r="O661" s="18" t="n">
        <f aca="false">IF($H$661=1,MIN(Assumptions!$B$41,MAX(Assumptions!$B$4,Assumptions!$B$28-($I$661+$J$661+$K$661+$L$661+$M$661+$N$661))),Assumptions!$B$4)</f>
        <v>0</v>
      </c>
      <c r="P661" s="18" t="n">
        <f aca="false">$I$661+$J$661+$K$661+$L$661+$M$661+$N$661+$O$661</f>
        <v>15000000</v>
      </c>
      <c r="Q661" s="18" t="n">
        <f aca="false">MAX(Assumptions!$B$4,Assumptions!$B$28-$P$661)</f>
        <v>7985000000</v>
      </c>
      <c r="R661" s="18" t="n">
        <f aca="false">$J$120+$O$120+Assumptions!$B$20+IF($B$661=0,$D$120,Assumptions!$B$4)+IF($C$661=0,$AI$120,Assumptions!$B$4)+IF($D$661=0,$AF$120,Assumptions!$B$4)+IF($E$661=0,$AC$120,Assumptions!$B$4)+IF($F$661=0,$Z$120,Assumptions!$B$4)+IF($G$661=0,$W$120,Assumptions!$B$4)+IF($H$661=0,$T$120,Assumptions!$B$4)</f>
        <v>28344752.5358044</v>
      </c>
      <c r="S661" s="18" t="n">
        <f aca="false">IF($R$661&gt;Assumptions!$B$4,$Q$661/$R$661&gt;Assumptions!$B$13,FALSE())</f>
        <v>1</v>
      </c>
      <c r="T661" s="18" t="n">
        <f aca="false">IF($S$661,($Q$661+Assumptions!$B$14*Assumptions!$B$13)/($R$661+Assumptions!$B$14),IF($R$661&gt;Assumptions!$B$4,$Q$661/$R$661,Assumptions!$B$4))</f>
        <v>258.958148253197</v>
      </c>
      <c r="U661" s="18" t="n">
        <f aca="false">IF($B$661=1,$I$661,$D$120*$T$661)</f>
        <v>206459062.862292</v>
      </c>
      <c r="V661" s="18" t="n">
        <f aca="false">IF($C$661=1,$J$661,$AI$120*$T$661)</f>
        <v>1588273261.66216</v>
      </c>
      <c r="W661" s="18" t="n">
        <f aca="false">IF($D$661=1,$K$661,$AF$120*$T$661)</f>
        <v>448943145.974438</v>
      </c>
      <c r="X661" s="18" t="n">
        <f aca="false">IF($E$661=1,$L$661,$AC$120*$T$661)</f>
        <v>621499555.807673</v>
      </c>
      <c r="Y661" s="18" t="n">
        <f aca="false">IF($F$661=1,$M$661,$Z$120*$T$661)</f>
        <v>776874444.759591</v>
      </c>
      <c r="Z661" s="18" t="n">
        <f aca="false">IF($G$661=1,$N$661,$W$120*$T$661)</f>
        <v>15000000</v>
      </c>
      <c r="AA661" s="18" t="n">
        <f aca="false">IF($H$661=1,$O$661,$T$120*$T$661)</f>
        <v>1294790741.26598</v>
      </c>
      <c r="AB661" s="18" t="n">
        <f aca="false">($J$120+$O$120)*$T$661</f>
        <v>72641082.756093</v>
      </c>
      <c r="AC661" s="18" t="n">
        <f aca="false">Assumptions!$B$20*$T$661</f>
        <v>2330623334.27877</v>
      </c>
      <c r="AD661" s="18" t="n">
        <f aca="false">IF($S$661,Assumptions!$B$14*($T$661-Assumptions!$B$13),Assumptions!$B$4)</f>
        <v>644895370.632992</v>
      </c>
      <c r="AE661" s="18" t="n">
        <f aca="false">$U$661+$V$661+$W$661+$X$661+$Y$661+$Z$661+$AA$661+$AB$661+$AC$661+$AD$661</f>
        <v>8000000000</v>
      </c>
      <c r="AF661" s="18" t="n">
        <f aca="false">IF(AND(IF($B$661=1,$U$661&gt;=INDEX($U$659:$U$786,1+$A$661-Assumptions!$B$77),$U$661&gt;INDEX($U$659:$U$786,1+$A$661+Assumptions!$B$77)),IF($C$661=1,$V$661&gt;=INDEX($V$659:$V$786,1+$A$661-Assumptions!$B$78),$V$661&gt;INDEX($V$659:$V$786,1+$A$661+Assumptions!$B$78)),IF($D$661=1,$W$661&gt;=INDEX($W$659:$W$786,1+$A$661-Assumptions!$B$79),$W$661&gt;INDEX($W$659:$W$786,1+$A$661+Assumptions!$B$79)),IF($E$661=1,$X$661&gt;=INDEX($X$659:$X$786,1+$A$661-Assumptions!$B$80),$X$661&gt;INDEX($X$659:$X$786,1+$A$661+Assumptions!$B$80)),IF($F$661=1,$Y$661&gt;=INDEX($Y$659:$Y$786,1+$A$661-Assumptions!$B$81),$Y$661&gt;INDEX($Y$659:$Y$786,1+$A$661+Assumptions!$B$81)),IF($G$661=1,$Z$661&gt;=INDEX($Z$659:$Z$786,1+$A$661-Assumptions!$B$82),$Z$661&gt;INDEX($Z$659:$Z$786,1+$A$661+Assumptions!$B$82)),IF($H$661=1,$AA$661&gt;=INDEX($AA$659:$AA$786,1+$A$661-Assumptions!$B$83),$AA$661&gt;INDEX($AA$659:$AA$786,1+$A$661+Assumptions!$B$83))),1,0)</f>
        <v>0</v>
      </c>
      <c r="AG661" s="16"/>
      <c r="AH661" s="16"/>
      <c r="AI661" s="16"/>
    </row>
    <row r="662" customFormat="false" ht="23.85" hidden="true" customHeight="false" outlineLevel="0" collapsed="false">
      <c r="A662" s="6" t="n">
        <f aca="false">ROW()-ROW($A$659)+Assumptions!$B$4</f>
        <v>3</v>
      </c>
      <c r="B662" s="18" t="n">
        <f aca="false">MOD(QUOTIENT($A$662,Assumptions!$B$77),2)</f>
        <v>0</v>
      </c>
      <c r="C662" s="18" t="n">
        <f aca="false">MOD(QUOTIENT($A$662,Assumptions!$B$78),2)</f>
        <v>0</v>
      </c>
      <c r="D662" s="18" t="n">
        <f aca="false">MOD(QUOTIENT($A$662,Assumptions!$B$79),2)</f>
        <v>0</v>
      </c>
      <c r="E662" s="18" t="n">
        <f aca="false">MOD(QUOTIENT($A$662,Assumptions!$B$80),2)</f>
        <v>0</v>
      </c>
      <c r="F662" s="18" t="n">
        <f aca="false">MOD(QUOTIENT($A$662,Assumptions!$B$81),2)</f>
        <v>0</v>
      </c>
      <c r="G662" s="18" t="n">
        <f aca="false">MOD(QUOTIENT($A$662,Assumptions!$B$82),2)</f>
        <v>1</v>
      </c>
      <c r="H662" s="18" t="n">
        <f aca="false">MOD(QUOTIENT($A$662,Assumptions!$B$83),2)</f>
        <v>1</v>
      </c>
      <c r="I662" s="18" t="n">
        <f aca="false">IF($B$662=1,MIN(Assumptions!$B$67,MAX(Assumptions!$B$4,Assumptions!$B$28-(Assumptions!$B$4))),Assumptions!$B$4)</f>
        <v>0</v>
      </c>
      <c r="J662" s="18" t="n">
        <f aca="false">IF($C$662=1,MIN(Assumptions!$B$66,MAX(Assumptions!$B$4,Assumptions!$B$28-($I$662))),Assumptions!$B$4)</f>
        <v>0</v>
      </c>
      <c r="K662" s="18" t="n">
        <f aca="false">IF($D$662=1,MIN(Assumptions!$B$61,MAX(Assumptions!$B$4,Assumptions!$B$28-($I$662+$J$662))),Assumptions!$B$4)</f>
        <v>0</v>
      </c>
      <c r="L662" s="18" t="n">
        <f aca="false">IF($E$662=1,MIN(Assumptions!$B$56,MAX(Assumptions!$B$4,Assumptions!$B$28-($I$662+$J$662+$K$662))),Assumptions!$B$4)</f>
        <v>0</v>
      </c>
      <c r="M662" s="18" t="n">
        <f aca="false">IF($F$662=1,MIN(Assumptions!$B$51,MAX(Assumptions!$B$4,Assumptions!$B$28-($I$662+$J$662+$K$662+$L$662))),Assumptions!$B$4)</f>
        <v>0</v>
      </c>
      <c r="N662" s="18" t="n">
        <f aca="false">IF($G$662=1,MIN(Assumptions!$B$46,MAX(Assumptions!$B$4,Assumptions!$B$28-($I$662+$J$662+$K$662+$L$662+$M$662))),Assumptions!$B$4)</f>
        <v>15000000</v>
      </c>
      <c r="O662" s="18" t="n">
        <f aca="false">IF($H$662=1,MIN(Assumptions!$B$41,MAX(Assumptions!$B$4,Assumptions!$B$28-($I$662+$J$662+$K$662+$L$662+$M$662+$N$662))),Assumptions!$B$4)</f>
        <v>5000000</v>
      </c>
      <c r="P662" s="18" t="n">
        <f aca="false">$I$662+$J$662+$K$662+$L$662+$M$662+$N$662+$O$662</f>
        <v>20000000</v>
      </c>
      <c r="Q662" s="18" t="n">
        <f aca="false">MAX(Assumptions!$B$4,Assumptions!$B$28-$P$662)</f>
        <v>7980000000</v>
      </c>
      <c r="R662" s="18" t="n">
        <f aca="false">$J$120+$O$120+Assumptions!$B$20+IF($B$662=0,$D$120,Assumptions!$B$4)+IF($C$662=0,$AI$120,Assumptions!$B$4)+IF($D$662=0,$AF$120,Assumptions!$B$4)+IF($E$662=0,$AC$120,Assumptions!$B$4)+IF($F$662=0,$Z$120,Assumptions!$B$4)+IF($G$662=0,$W$120,Assumptions!$B$4)+IF($H$662=0,$T$120,Assumptions!$B$4)</f>
        <v>23344752.5358044</v>
      </c>
      <c r="S662" s="18" t="n">
        <f aca="false">IF($R$662&gt;Assumptions!$B$4,$Q$662/$R$662&gt;Assumptions!$B$13,FALSE())</f>
        <v>1</v>
      </c>
      <c r="T662" s="18" t="n">
        <f aca="false">IF($S$662,($Q$662+Assumptions!$B$14*Assumptions!$B$13)/($R$662+Assumptions!$B$14),IF($R$662&gt;Assumptions!$B$4,$Q$662/$R$662,Assumptions!$B$4))</f>
        <v>308.863471953981</v>
      </c>
      <c r="U662" s="18" t="n">
        <f aca="false">IF($B$662=1,$I$662,$D$120*$T$662)</f>
        <v>246246983.932183</v>
      </c>
      <c r="V662" s="18" t="n">
        <f aca="false">IF($C$662=1,$J$662,$AI$120*$T$662)</f>
        <v>1894358595.4631</v>
      </c>
      <c r="W662" s="18" t="n">
        <f aca="false">IF($D$662=1,$K$662,$AF$120*$T$662)</f>
        <v>535461578.293457</v>
      </c>
      <c r="X662" s="18" t="n">
        <f aca="false">IF($E$662=1,$L$662,$AC$120*$T$662)</f>
        <v>741272332.689555</v>
      </c>
      <c r="Y662" s="18" t="n">
        <f aca="false">IF($F$662=1,$M$662,$Z$120*$T$662)</f>
        <v>926590415.861944</v>
      </c>
      <c r="Z662" s="18" t="n">
        <f aca="false">IF($G$662=1,$N$662,$W$120*$T$662)</f>
        <v>15000000</v>
      </c>
      <c r="AA662" s="18" t="n">
        <f aca="false">IF($H$662=1,$O$662,$T$120*$T$662)</f>
        <v>5000000</v>
      </c>
      <c r="AB662" s="18" t="n">
        <f aca="false">($J$120+$O$120)*$T$662</f>
        <v>86640166.2889801</v>
      </c>
      <c r="AC662" s="18" t="n">
        <f aca="false">Assumptions!$B$20*$T$662</f>
        <v>2779771247.58583</v>
      </c>
      <c r="AD662" s="18" t="n">
        <f aca="false">IF($S$662,Assumptions!$B$14*($T$662-Assumptions!$B$13),Assumptions!$B$4)</f>
        <v>769658679.884953</v>
      </c>
      <c r="AE662" s="18" t="n">
        <f aca="false">$U$662+$V$662+$W$662+$X$662+$Y$662+$Z$662+$AA$662+$AB$662+$AC$662+$AD$662</f>
        <v>8000000000</v>
      </c>
      <c r="AF662" s="18" t="n">
        <f aca="false">IF(AND(IF($B$662=1,$U$662&gt;=INDEX($U$659:$U$786,1+$A$662-Assumptions!$B$77),$U$662&gt;INDEX($U$659:$U$786,1+$A$662+Assumptions!$B$77)),IF($C$662=1,$V$662&gt;=INDEX($V$659:$V$786,1+$A$662-Assumptions!$B$78),$V$662&gt;INDEX($V$659:$V$786,1+$A$662+Assumptions!$B$78)),IF($D$662=1,$W$662&gt;=INDEX($W$659:$W$786,1+$A$662-Assumptions!$B$79),$W$662&gt;INDEX($W$659:$W$786,1+$A$662+Assumptions!$B$79)),IF($E$662=1,$X$662&gt;=INDEX($X$659:$X$786,1+$A$662-Assumptions!$B$80),$X$662&gt;INDEX($X$659:$X$786,1+$A$662+Assumptions!$B$80)),IF($F$662=1,$Y$662&gt;=INDEX($Y$659:$Y$786,1+$A$662-Assumptions!$B$81),$Y$662&gt;INDEX($Y$659:$Y$786,1+$A$662+Assumptions!$B$81)),IF($G$662=1,$Z$662&gt;=INDEX($Z$659:$Z$786,1+$A$662-Assumptions!$B$82),$Z$662&gt;INDEX($Z$659:$Z$786,1+$A$662+Assumptions!$B$82)),IF($H$662=1,$AA$662&gt;=INDEX($AA$659:$AA$786,1+$A$662-Assumptions!$B$83),$AA$662&gt;INDEX($AA$659:$AA$786,1+$A$662+Assumptions!$B$83))),1,0)</f>
        <v>0</v>
      </c>
      <c r="AG662" s="16"/>
      <c r="AH662" s="16"/>
      <c r="AI662" s="16"/>
    </row>
    <row r="663" customFormat="false" ht="23.85" hidden="true" customHeight="false" outlineLevel="0" collapsed="false">
      <c r="A663" s="6" t="n">
        <f aca="false">ROW()-ROW($A$659)+Assumptions!$B$4</f>
        <v>4</v>
      </c>
      <c r="B663" s="18" t="n">
        <f aca="false">MOD(QUOTIENT($A$663,Assumptions!$B$77),2)</f>
        <v>0</v>
      </c>
      <c r="C663" s="18" t="n">
        <f aca="false">MOD(QUOTIENT($A$663,Assumptions!$B$78),2)</f>
        <v>0</v>
      </c>
      <c r="D663" s="18" t="n">
        <f aca="false">MOD(QUOTIENT($A$663,Assumptions!$B$79),2)</f>
        <v>0</v>
      </c>
      <c r="E663" s="18" t="n">
        <f aca="false">MOD(QUOTIENT($A$663,Assumptions!$B$80),2)</f>
        <v>0</v>
      </c>
      <c r="F663" s="18" t="n">
        <f aca="false">MOD(QUOTIENT($A$663,Assumptions!$B$81),2)</f>
        <v>1</v>
      </c>
      <c r="G663" s="18" t="n">
        <f aca="false">MOD(QUOTIENT($A$663,Assumptions!$B$82),2)</f>
        <v>0</v>
      </c>
      <c r="H663" s="18" t="n">
        <f aca="false">MOD(QUOTIENT($A$663,Assumptions!$B$83),2)</f>
        <v>0</v>
      </c>
      <c r="I663" s="18" t="n">
        <f aca="false">IF($B$663=1,MIN(Assumptions!$B$67,MAX(Assumptions!$B$4,Assumptions!$B$28-(Assumptions!$B$4))),Assumptions!$B$4)</f>
        <v>0</v>
      </c>
      <c r="J663" s="18" t="n">
        <f aca="false">IF($C$663=1,MIN(Assumptions!$B$66,MAX(Assumptions!$B$4,Assumptions!$B$28-($I$663))),Assumptions!$B$4)</f>
        <v>0</v>
      </c>
      <c r="K663" s="18" t="n">
        <f aca="false">IF($D$663=1,MIN(Assumptions!$B$61,MAX(Assumptions!$B$4,Assumptions!$B$28-($I$663+$J$663))),Assumptions!$B$4)</f>
        <v>0</v>
      </c>
      <c r="L663" s="18" t="n">
        <f aca="false">IF($E$663=1,MIN(Assumptions!$B$56,MAX(Assumptions!$B$4,Assumptions!$B$28-($I$663+$J$663+$K$663))),Assumptions!$B$4)</f>
        <v>0</v>
      </c>
      <c r="M663" s="18" t="n">
        <f aca="false">IF($F$663=1,MIN(Assumptions!$B$51,MAX(Assumptions!$B$4,Assumptions!$B$28-($I$663+$J$663+$K$663+$L$663))),Assumptions!$B$4)</f>
        <v>30000000</v>
      </c>
      <c r="N663" s="18" t="n">
        <f aca="false">IF($G$663=1,MIN(Assumptions!$B$46,MAX(Assumptions!$B$4,Assumptions!$B$28-($I$663+$J$663+$K$663+$L$663+$M$663))),Assumptions!$B$4)</f>
        <v>0</v>
      </c>
      <c r="O663" s="18" t="n">
        <f aca="false">IF($H$663=1,MIN(Assumptions!$B$41,MAX(Assumptions!$B$4,Assumptions!$B$28-($I$663+$J$663+$K$663+$L$663+$M$663+$N$663))),Assumptions!$B$4)</f>
        <v>0</v>
      </c>
      <c r="P663" s="18" t="n">
        <f aca="false">$I$663+$J$663+$K$663+$L$663+$M$663+$N$663+$O$663</f>
        <v>30000000</v>
      </c>
      <c r="Q663" s="18" t="n">
        <f aca="false">MAX(Assumptions!$B$4,Assumptions!$B$28-$P$663)</f>
        <v>7970000000</v>
      </c>
      <c r="R663" s="18" t="n">
        <f aca="false">$J$120+$O$120+Assumptions!$B$20+IF($B$663=0,$D$120,Assumptions!$B$4)+IF($C$663=0,$AI$120,Assumptions!$B$4)+IF($D$663=0,$AF$120,Assumptions!$B$4)+IF($E$663=0,$AC$120,Assumptions!$B$4)+IF($F$663=0,$Z$120,Assumptions!$B$4)+IF($G$663=0,$W$120,Assumptions!$B$4)+IF($H$663=0,$T$120,Assumptions!$B$4)</f>
        <v>30344752.5358044</v>
      </c>
      <c r="S663" s="18" t="n">
        <f aca="false">IF($R$663&gt;Assumptions!$B$4,$Q$663/$R$663&gt;Assumptions!$B$13,FALSE())</f>
        <v>1</v>
      </c>
      <c r="T663" s="18" t="n">
        <f aca="false">IF($S$663,($Q$663+Assumptions!$B$14*Assumptions!$B$13)/($R$663+Assumptions!$B$14),IF($R$663&gt;Assumptions!$B$4,$Q$663/$R$663,Assumptions!$B$4))</f>
        <v>242.732838108891</v>
      </c>
      <c r="U663" s="18" t="n">
        <f aca="false">IF($B$663=1,$I$663,$D$120*$T$663)</f>
        <v>193523141.171317</v>
      </c>
      <c r="V663" s="18" t="n">
        <f aca="false">IF($C$663=1,$J$663,$AI$120*$T$663)</f>
        <v>1488758237.94806</v>
      </c>
      <c r="W663" s="18" t="n">
        <f aca="false">IF($D$663=1,$K$663,$AF$120*$T$663)</f>
        <v>420814114.971817</v>
      </c>
      <c r="X663" s="18" t="n">
        <f aca="false">IF($E$663=1,$L$663,$AC$120*$T$663)</f>
        <v>582558811.461339</v>
      </c>
      <c r="Y663" s="18" t="n">
        <f aca="false">IF($F$663=1,$M$663,$Z$120*$T$663)</f>
        <v>30000000</v>
      </c>
      <c r="Z663" s="18" t="n">
        <f aca="false">IF($G$663=1,$N$663,$W$120*$T$663)</f>
        <v>1213664190.54446</v>
      </c>
      <c r="AA663" s="18" t="n">
        <f aca="false">IF($H$663=1,$O$663,$T$120*$T$663)</f>
        <v>1213664190.54446</v>
      </c>
      <c r="AB663" s="18" t="n">
        <f aca="false">($J$120+$O$120)*$T$663</f>
        <v>68089675.1063002</v>
      </c>
      <c r="AC663" s="18" t="n">
        <f aca="false">Assumptions!$B$20*$T$663</f>
        <v>2184595542.98002</v>
      </c>
      <c r="AD663" s="18" t="n">
        <f aca="false">IF($S$663,Assumptions!$B$14*($T$663-Assumptions!$B$13),Assumptions!$B$4)</f>
        <v>604332095.272228</v>
      </c>
      <c r="AE663" s="18" t="n">
        <f aca="false">$U$663+$V$663+$W$663+$X$663+$Y$663+$Z$663+$AA$663+$AB$663+$AC$663+$AD$663</f>
        <v>8000000000</v>
      </c>
      <c r="AF663" s="18" t="n">
        <f aca="false">IF(AND(IF($B$663=1,$U$663&gt;=INDEX($U$659:$U$786,1+$A$663-Assumptions!$B$77),$U$663&gt;INDEX($U$659:$U$786,1+$A$663+Assumptions!$B$77)),IF($C$663=1,$V$663&gt;=INDEX($V$659:$V$786,1+$A$663-Assumptions!$B$78),$V$663&gt;INDEX($V$659:$V$786,1+$A$663+Assumptions!$B$78)),IF($D$663=1,$W$663&gt;=INDEX($W$659:$W$786,1+$A$663-Assumptions!$B$79),$W$663&gt;INDEX($W$659:$W$786,1+$A$663+Assumptions!$B$79)),IF($E$663=1,$X$663&gt;=INDEX($X$659:$X$786,1+$A$663-Assumptions!$B$80),$X$663&gt;INDEX($X$659:$X$786,1+$A$663+Assumptions!$B$80)),IF($F$663=1,$Y$663&gt;=INDEX($Y$659:$Y$786,1+$A$663-Assumptions!$B$81),$Y$663&gt;INDEX($Y$659:$Y$786,1+$A$663+Assumptions!$B$81)),IF($G$663=1,$Z$663&gt;=INDEX($Z$659:$Z$786,1+$A$663-Assumptions!$B$82),$Z$663&gt;INDEX($Z$659:$Z$786,1+$A$663+Assumptions!$B$82)),IF($H$663=1,$AA$663&gt;=INDEX($AA$659:$AA$786,1+$A$663-Assumptions!$B$83),$AA$663&gt;INDEX($AA$659:$AA$786,1+$A$663+Assumptions!$B$83))),1,0)</f>
        <v>0</v>
      </c>
      <c r="AG663" s="16"/>
      <c r="AH663" s="16"/>
      <c r="AI663" s="16"/>
    </row>
    <row r="664" customFormat="false" ht="23.85" hidden="true" customHeight="false" outlineLevel="0" collapsed="false">
      <c r="A664" s="6" t="n">
        <f aca="false">ROW()-ROW($A$659)+Assumptions!$B$4</f>
        <v>5</v>
      </c>
      <c r="B664" s="18" t="n">
        <f aca="false">MOD(QUOTIENT($A$664,Assumptions!$B$77),2)</f>
        <v>0</v>
      </c>
      <c r="C664" s="18" t="n">
        <f aca="false">MOD(QUOTIENT($A$664,Assumptions!$B$78),2)</f>
        <v>0</v>
      </c>
      <c r="D664" s="18" t="n">
        <f aca="false">MOD(QUOTIENT($A$664,Assumptions!$B$79),2)</f>
        <v>0</v>
      </c>
      <c r="E664" s="18" t="n">
        <f aca="false">MOD(QUOTIENT($A$664,Assumptions!$B$80),2)</f>
        <v>0</v>
      </c>
      <c r="F664" s="18" t="n">
        <f aca="false">MOD(QUOTIENT($A$664,Assumptions!$B$81),2)</f>
        <v>1</v>
      </c>
      <c r="G664" s="18" t="n">
        <f aca="false">MOD(QUOTIENT($A$664,Assumptions!$B$82),2)</f>
        <v>0</v>
      </c>
      <c r="H664" s="18" t="n">
        <f aca="false">MOD(QUOTIENT($A$664,Assumptions!$B$83),2)</f>
        <v>1</v>
      </c>
      <c r="I664" s="18" t="n">
        <f aca="false">IF($B$664=1,MIN(Assumptions!$B$67,MAX(Assumptions!$B$4,Assumptions!$B$28-(Assumptions!$B$4))),Assumptions!$B$4)</f>
        <v>0</v>
      </c>
      <c r="J664" s="18" t="n">
        <f aca="false">IF($C$664=1,MIN(Assumptions!$B$66,MAX(Assumptions!$B$4,Assumptions!$B$28-($I$664))),Assumptions!$B$4)</f>
        <v>0</v>
      </c>
      <c r="K664" s="18" t="n">
        <f aca="false">IF($D$664=1,MIN(Assumptions!$B$61,MAX(Assumptions!$B$4,Assumptions!$B$28-($I$664+$J$664))),Assumptions!$B$4)</f>
        <v>0</v>
      </c>
      <c r="L664" s="18" t="n">
        <f aca="false">IF($E$664=1,MIN(Assumptions!$B$56,MAX(Assumptions!$B$4,Assumptions!$B$28-($I$664+$J$664+$K$664))),Assumptions!$B$4)</f>
        <v>0</v>
      </c>
      <c r="M664" s="18" t="n">
        <f aca="false">IF($F$664=1,MIN(Assumptions!$B$51,MAX(Assumptions!$B$4,Assumptions!$B$28-($I$664+$J$664+$K$664+$L$664))),Assumptions!$B$4)</f>
        <v>30000000</v>
      </c>
      <c r="N664" s="18" t="n">
        <f aca="false">IF($G$664=1,MIN(Assumptions!$B$46,MAX(Assumptions!$B$4,Assumptions!$B$28-($I$664+$J$664+$K$664+$L$664+$M$664))),Assumptions!$B$4)</f>
        <v>0</v>
      </c>
      <c r="O664" s="18" t="n">
        <f aca="false">IF($H$664=1,MIN(Assumptions!$B$41,MAX(Assumptions!$B$4,Assumptions!$B$28-($I$664+$J$664+$K$664+$L$664+$M$664+$N$664))),Assumptions!$B$4)</f>
        <v>5000000</v>
      </c>
      <c r="P664" s="18" t="n">
        <f aca="false">$I$664+$J$664+$K$664+$L$664+$M$664+$N$664+$O$664</f>
        <v>35000000</v>
      </c>
      <c r="Q664" s="18" t="n">
        <f aca="false">MAX(Assumptions!$B$4,Assumptions!$B$28-$P$664)</f>
        <v>7965000000</v>
      </c>
      <c r="R664" s="18" t="n">
        <f aca="false">$J$120+$O$120+Assumptions!$B$20+IF($B$664=0,$D$120,Assumptions!$B$4)+IF($C$664=0,$AI$120,Assumptions!$B$4)+IF($D$664=0,$AF$120,Assumptions!$B$4)+IF($E$664=0,$AC$120,Assumptions!$B$4)+IF($F$664=0,$Z$120,Assumptions!$B$4)+IF($G$664=0,$W$120,Assumptions!$B$4)+IF($H$664=0,$T$120,Assumptions!$B$4)</f>
        <v>25344752.5358044</v>
      </c>
      <c r="S664" s="18" t="n">
        <f aca="false">IF($R$664&gt;Assumptions!$B$4,$Q$664/$R$664&gt;Assumptions!$B$13,FALSE())</f>
        <v>1</v>
      </c>
      <c r="T664" s="18" t="n">
        <f aca="false">IF($S$664,($Q$664+Assumptions!$B$14*Assumptions!$B$13)/($R$664+Assumptions!$B$14),IF($R$664&gt;Assumptions!$B$4,$Q$664/$R$664,Assumptions!$B$4))</f>
        <v>286.140090121287</v>
      </c>
      <c r="U664" s="18" t="n">
        <f aca="false">IF($B$664=1,$I$664,$D$120*$T$664)</f>
        <v>228130357.172661</v>
      </c>
      <c r="V664" s="18" t="n">
        <f aca="false">IF($C$664=1,$J$664,$AI$120*$T$664)</f>
        <v>1754988816.89903</v>
      </c>
      <c r="W664" s="18" t="n">
        <f aca="false">IF($D$664=1,$K$664,$AF$120*$T$664)</f>
        <v>496067156.469072</v>
      </c>
      <c r="X664" s="18" t="n">
        <f aca="false">IF($E$664=1,$L$664,$AC$120*$T$664)</f>
        <v>686736216.291089</v>
      </c>
      <c r="Y664" s="18" t="n">
        <f aca="false">IF($F$664=1,$M$664,$Z$120*$T$664)</f>
        <v>30000000</v>
      </c>
      <c r="Z664" s="18" t="n">
        <f aca="false">IF($G$664=1,$N$664,$W$120*$T$664)</f>
        <v>1430700450.60644</v>
      </c>
      <c r="AA664" s="18" t="n">
        <f aca="false">IF($H$664=1,$O$664,$T$120*$T$664)</f>
        <v>5000000</v>
      </c>
      <c r="AB664" s="18" t="n">
        <f aca="false">($J$120+$O$120)*$T$664</f>
        <v>80265966.1669082</v>
      </c>
      <c r="AC664" s="18" t="n">
        <f aca="false">Assumptions!$B$20*$T$664</f>
        <v>2575260811.09158</v>
      </c>
      <c r="AD664" s="18" t="n">
        <f aca="false">IF($S$664,Assumptions!$B$14*($T$664-Assumptions!$B$13),Assumptions!$B$4)</f>
        <v>712850225.303218</v>
      </c>
      <c r="AE664" s="18" t="n">
        <f aca="false">$U$664+$V$664+$W$664+$X$664+$Y$664+$Z$664+$AA$664+$AB$664+$AC$664+$AD$664</f>
        <v>8000000000</v>
      </c>
      <c r="AF664" s="18" t="n">
        <f aca="false">IF(AND(IF($B$664=1,$U$664&gt;=INDEX($U$659:$U$786,1+$A$664-Assumptions!$B$77),$U$664&gt;INDEX($U$659:$U$786,1+$A$664+Assumptions!$B$77)),IF($C$664=1,$V$664&gt;=INDEX($V$659:$V$786,1+$A$664-Assumptions!$B$78),$V$664&gt;INDEX($V$659:$V$786,1+$A$664+Assumptions!$B$78)),IF($D$664=1,$W$664&gt;=INDEX($W$659:$W$786,1+$A$664-Assumptions!$B$79),$W$664&gt;INDEX($W$659:$W$786,1+$A$664+Assumptions!$B$79)),IF($E$664=1,$X$664&gt;=INDEX($X$659:$X$786,1+$A$664-Assumptions!$B$80),$X$664&gt;INDEX($X$659:$X$786,1+$A$664+Assumptions!$B$80)),IF($F$664=1,$Y$664&gt;=INDEX($Y$659:$Y$786,1+$A$664-Assumptions!$B$81),$Y$664&gt;INDEX($Y$659:$Y$786,1+$A$664+Assumptions!$B$81)),IF($G$664=1,$Z$664&gt;=INDEX($Z$659:$Z$786,1+$A$664-Assumptions!$B$82),$Z$664&gt;INDEX($Z$659:$Z$786,1+$A$664+Assumptions!$B$82)),IF($H$664=1,$AA$664&gt;=INDEX($AA$659:$AA$786,1+$A$664-Assumptions!$B$83),$AA$664&gt;INDEX($AA$659:$AA$786,1+$A$664+Assumptions!$B$83))),1,0)</f>
        <v>0</v>
      </c>
      <c r="AG664" s="16"/>
      <c r="AH664" s="16"/>
      <c r="AI664" s="16"/>
    </row>
    <row r="665" customFormat="false" ht="23.85" hidden="true" customHeight="false" outlineLevel="0" collapsed="false">
      <c r="A665" s="6" t="n">
        <f aca="false">ROW()-ROW($A$659)+Assumptions!$B$4</f>
        <v>6</v>
      </c>
      <c r="B665" s="18" t="n">
        <f aca="false">MOD(QUOTIENT($A$665,Assumptions!$B$77),2)</f>
        <v>0</v>
      </c>
      <c r="C665" s="18" t="n">
        <f aca="false">MOD(QUOTIENT($A$665,Assumptions!$B$78),2)</f>
        <v>0</v>
      </c>
      <c r="D665" s="18" t="n">
        <f aca="false">MOD(QUOTIENT($A$665,Assumptions!$B$79),2)</f>
        <v>0</v>
      </c>
      <c r="E665" s="18" t="n">
        <f aca="false">MOD(QUOTIENT($A$665,Assumptions!$B$80),2)</f>
        <v>0</v>
      </c>
      <c r="F665" s="18" t="n">
        <f aca="false">MOD(QUOTIENT($A$665,Assumptions!$B$81),2)</f>
        <v>1</v>
      </c>
      <c r="G665" s="18" t="n">
        <f aca="false">MOD(QUOTIENT($A$665,Assumptions!$B$82),2)</f>
        <v>1</v>
      </c>
      <c r="H665" s="18" t="n">
        <f aca="false">MOD(QUOTIENT($A$665,Assumptions!$B$83),2)</f>
        <v>0</v>
      </c>
      <c r="I665" s="18" t="n">
        <f aca="false">IF($B$665=1,MIN(Assumptions!$B$67,MAX(Assumptions!$B$4,Assumptions!$B$28-(Assumptions!$B$4))),Assumptions!$B$4)</f>
        <v>0</v>
      </c>
      <c r="J665" s="18" t="n">
        <f aca="false">IF($C$665=1,MIN(Assumptions!$B$66,MAX(Assumptions!$B$4,Assumptions!$B$28-($I$665))),Assumptions!$B$4)</f>
        <v>0</v>
      </c>
      <c r="K665" s="18" t="n">
        <f aca="false">IF($D$665=1,MIN(Assumptions!$B$61,MAX(Assumptions!$B$4,Assumptions!$B$28-($I$665+$J$665))),Assumptions!$B$4)</f>
        <v>0</v>
      </c>
      <c r="L665" s="18" t="n">
        <f aca="false">IF($E$665=1,MIN(Assumptions!$B$56,MAX(Assumptions!$B$4,Assumptions!$B$28-($I$665+$J$665+$K$665))),Assumptions!$B$4)</f>
        <v>0</v>
      </c>
      <c r="M665" s="18" t="n">
        <f aca="false">IF($F$665=1,MIN(Assumptions!$B$51,MAX(Assumptions!$B$4,Assumptions!$B$28-($I$665+$J$665+$K$665+$L$665))),Assumptions!$B$4)</f>
        <v>30000000</v>
      </c>
      <c r="N665" s="18" t="n">
        <f aca="false">IF($G$665=1,MIN(Assumptions!$B$46,MAX(Assumptions!$B$4,Assumptions!$B$28-($I$665+$J$665+$K$665+$L$665+$M$665))),Assumptions!$B$4)</f>
        <v>15000000</v>
      </c>
      <c r="O665" s="18" t="n">
        <f aca="false">IF($H$665=1,MIN(Assumptions!$B$41,MAX(Assumptions!$B$4,Assumptions!$B$28-($I$665+$J$665+$K$665+$L$665+$M$665+$N$665))),Assumptions!$B$4)</f>
        <v>0</v>
      </c>
      <c r="P665" s="18" t="n">
        <f aca="false">$I$665+$J$665+$K$665+$L$665+$M$665+$N$665+$O$665</f>
        <v>45000000</v>
      </c>
      <c r="Q665" s="18" t="n">
        <f aca="false">MAX(Assumptions!$B$4,Assumptions!$B$28-$P$665)</f>
        <v>7955000000</v>
      </c>
      <c r="R665" s="18" t="n">
        <f aca="false">$J$120+$O$120+Assumptions!$B$20+IF($B$665=0,$D$120,Assumptions!$B$4)+IF($C$665=0,$AI$120,Assumptions!$B$4)+IF($D$665=0,$AF$120,Assumptions!$B$4)+IF($E$665=0,$AC$120,Assumptions!$B$4)+IF($F$665=0,$Z$120,Assumptions!$B$4)+IF($G$665=0,$W$120,Assumptions!$B$4)+IF($H$665=0,$T$120,Assumptions!$B$4)</f>
        <v>25344752.5358044</v>
      </c>
      <c r="S665" s="18" t="n">
        <f aca="false">IF($R$665&gt;Assumptions!$B$4,$Q$665/$R$665&gt;Assumptions!$B$13,FALSE())</f>
        <v>1</v>
      </c>
      <c r="T665" s="18" t="n">
        <f aca="false">IF($S$665,($Q$665+Assumptions!$B$14*Assumptions!$B$13)/($R$665+Assumptions!$B$14),IF($R$665&gt;Assumptions!$B$4,$Q$665/$R$665,Assumptions!$B$4))</f>
        <v>285.780956026375</v>
      </c>
      <c r="U665" s="18" t="n">
        <f aca="false">IF($B$665=1,$I$665,$D$120*$T$665)</f>
        <v>227844031.026225</v>
      </c>
      <c r="V665" s="18" t="n">
        <f aca="false">IF($C$665=1,$J$665,$AI$120*$T$665)</f>
        <v>1752786132.47243</v>
      </c>
      <c r="W665" s="18" t="n">
        <f aca="false">IF($D$665=1,$K$665,$AF$120*$T$665)</f>
        <v>495444543.156905</v>
      </c>
      <c r="X665" s="18" t="n">
        <f aca="false">IF($E$665=1,$L$665,$AC$120*$T$665)</f>
        <v>685874294.4633</v>
      </c>
      <c r="Y665" s="18" t="n">
        <f aca="false">IF($F$665=1,$M$665,$Z$120*$T$665)</f>
        <v>30000000</v>
      </c>
      <c r="Z665" s="18" t="n">
        <f aca="false">IF($G$665=1,$N$665,$W$120*$T$665)</f>
        <v>15000000</v>
      </c>
      <c r="AA665" s="18" t="n">
        <f aca="false">IF($H$665=1,$O$665,$T$120*$T$665)</f>
        <v>1428904780.13187</v>
      </c>
      <c r="AB665" s="18" t="n">
        <f aca="false">($J$120+$O$120)*$T$665</f>
        <v>80165224.4459582</v>
      </c>
      <c r="AC665" s="18" t="n">
        <f aca="false">Assumptions!$B$20*$T$665</f>
        <v>2572028604.23738</v>
      </c>
      <c r="AD665" s="18" t="n">
        <f aca="false">IF($S$665,Assumptions!$B$14*($T$665-Assumptions!$B$13),Assumptions!$B$4)</f>
        <v>711952390.065937</v>
      </c>
      <c r="AE665" s="18" t="n">
        <f aca="false">$U$665+$V$665+$W$665+$X$665+$Y$665+$Z$665+$AA$665+$AB$665+$AC$665+$AD$665</f>
        <v>8000000000</v>
      </c>
      <c r="AF665" s="18" t="n">
        <f aca="false">IF(AND(IF($B$665=1,$U$665&gt;=INDEX($U$659:$U$786,1+$A$665-Assumptions!$B$77),$U$665&gt;INDEX($U$659:$U$786,1+$A$665+Assumptions!$B$77)),IF($C$665=1,$V$665&gt;=INDEX($V$659:$V$786,1+$A$665-Assumptions!$B$78),$V$665&gt;INDEX($V$659:$V$786,1+$A$665+Assumptions!$B$78)),IF($D$665=1,$W$665&gt;=INDEX($W$659:$W$786,1+$A$665-Assumptions!$B$79),$W$665&gt;INDEX($W$659:$W$786,1+$A$665+Assumptions!$B$79)),IF($E$665=1,$X$665&gt;=INDEX($X$659:$X$786,1+$A$665-Assumptions!$B$80),$X$665&gt;INDEX($X$659:$X$786,1+$A$665+Assumptions!$B$80)),IF($F$665=1,$Y$665&gt;=INDEX($Y$659:$Y$786,1+$A$665-Assumptions!$B$81),$Y$665&gt;INDEX($Y$659:$Y$786,1+$A$665+Assumptions!$B$81)),IF($G$665=1,$Z$665&gt;=INDEX($Z$659:$Z$786,1+$A$665-Assumptions!$B$82),$Z$665&gt;INDEX($Z$659:$Z$786,1+$A$665+Assumptions!$B$82)),IF($H$665=1,$AA$665&gt;=INDEX($AA$659:$AA$786,1+$A$665-Assumptions!$B$83),$AA$665&gt;INDEX($AA$659:$AA$786,1+$A$665+Assumptions!$B$83))),1,0)</f>
        <v>0</v>
      </c>
      <c r="AG665" s="16"/>
      <c r="AH665" s="16"/>
      <c r="AI665" s="16"/>
    </row>
    <row r="666" customFormat="false" ht="23.85" hidden="true" customHeight="false" outlineLevel="0" collapsed="false">
      <c r="A666" s="6" t="n">
        <f aca="false">ROW()-ROW($A$659)+Assumptions!$B$4</f>
        <v>7</v>
      </c>
      <c r="B666" s="18" t="n">
        <f aca="false">MOD(QUOTIENT($A$666,Assumptions!$B$77),2)</f>
        <v>0</v>
      </c>
      <c r="C666" s="18" t="n">
        <f aca="false">MOD(QUOTIENT($A$666,Assumptions!$B$78),2)</f>
        <v>0</v>
      </c>
      <c r="D666" s="18" t="n">
        <f aca="false">MOD(QUOTIENT($A$666,Assumptions!$B$79),2)</f>
        <v>0</v>
      </c>
      <c r="E666" s="18" t="n">
        <f aca="false">MOD(QUOTIENT($A$666,Assumptions!$B$80),2)</f>
        <v>0</v>
      </c>
      <c r="F666" s="18" t="n">
        <f aca="false">MOD(QUOTIENT($A$666,Assumptions!$B$81),2)</f>
        <v>1</v>
      </c>
      <c r="G666" s="18" t="n">
        <f aca="false">MOD(QUOTIENT($A$666,Assumptions!$B$82),2)</f>
        <v>1</v>
      </c>
      <c r="H666" s="18" t="n">
        <f aca="false">MOD(QUOTIENT($A$666,Assumptions!$B$83),2)</f>
        <v>1</v>
      </c>
      <c r="I666" s="18" t="n">
        <f aca="false">IF($B$666=1,MIN(Assumptions!$B$67,MAX(Assumptions!$B$4,Assumptions!$B$28-(Assumptions!$B$4))),Assumptions!$B$4)</f>
        <v>0</v>
      </c>
      <c r="J666" s="18" t="n">
        <f aca="false">IF($C$666=1,MIN(Assumptions!$B$66,MAX(Assumptions!$B$4,Assumptions!$B$28-($I$666))),Assumptions!$B$4)</f>
        <v>0</v>
      </c>
      <c r="K666" s="18" t="n">
        <f aca="false">IF($D$666=1,MIN(Assumptions!$B$61,MAX(Assumptions!$B$4,Assumptions!$B$28-($I$666+$J$666))),Assumptions!$B$4)</f>
        <v>0</v>
      </c>
      <c r="L666" s="18" t="n">
        <f aca="false">IF($E$666=1,MIN(Assumptions!$B$56,MAX(Assumptions!$B$4,Assumptions!$B$28-($I$666+$J$666+$K$666))),Assumptions!$B$4)</f>
        <v>0</v>
      </c>
      <c r="M666" s="18" t="n">
        <f aca="false">IF($F$666=1,MIN(Assumptions!$B$51,MAX(Assumptions!$B$4,Assumptions!$B$28-($I$666+$J$666+$K$666+$L$666))),Assumptions!$B$4)</f>
        <v>30000000</v>
      </c>
      <c r="N666" s="18" t="n">
        <f aca="false">IF($G$666=1,MIN(Assumptions!$B$46,MAX(Assumptions!$B$4,Assumptions!$B$28-($I$666+$J$666+$K$666+$L$666+$M$666))),Assumptions!$B$4)</f>
        <v>15000000</v>
      </c>
      <c r="O666" s="18" t="n">
        <f aca="false">IF($H$666=1,MIN(Assumptions!$B$41,MAX(Assumptions!$B$4,Assumptions!$B$28-($I$666+$J$666+$K$666+$L$666+$M$666+$N$666))),Assumptions!$B$4)</f>
        <v>5000000</v>
      </c>
      <c r="P666" s="18" t="n">
        <f aca="false">$I$666+$J$666+$K$666+$L$666+$M$666+$N$666+$O$666</f>
        <v>50000000</v>
      </c>
      <c r="Q666" s="18" t="n">
        <f aca="false">MAX(Assumptions!$B$4,Assumptions!$B$28-$P$666)</f>
        <v>7950000000</v>
      </c>
      <c r="R666" s="18" t="n">
        <f aca="false">$J$120+$O$120+Assumptions!$B$20+IF($B$666=0,$D$120,Assumptions!$B$4)+IF($C$666=0,$AI$120,Assumptions!$B$4)+IF($D$666=0,$AF$120,Assumptions!$B$4)+IF($E$666=0,$AC$120,Assumptions!$B$4)+IF($F$666=0,$Z$120,Assumptions!$B$4)+IF($G$666=0,$W$120,Assumptions!$B$4)+IF($H$666=0,$T$120,Assumptions!$B$4)</f>
        <v>20344752.5358044</v>
      </c>
      <c r="S666" s="18" t="n">
        <f aca="false">IF($R$666&gt;Assumptions!$B$4,$Q$666/$R$666&gt;Assumptions!$B$13,FALSE())</f>
        <v>1</v>
      </c>
      <c r="T666" s="18" t="n">
        <f aca="false">IF($S$666,($Q$666+Assumptions!$B$14*Assumptions!$B$13)/($R$666+Assumptions!$B$14),IF($R$666&gt;Assumptions!$B$4,$Q$666/$R$666,Assumptions!$B$4))</f>
        <v>348.110577583895</v>
      </c>
      <c r="U666" s="18" t="n">
        <f aca="false">IF($B$666=1,$I$666,$D$120*$T$666)</f>
        <v>277537448.059562</v>
      </c>
      <c r="V666" s="18" t="n">
        <f aca="false">IF($C$666=1,$J$666,$AI$120*$T$666)</f>
        <v>2135073664.24971</v>
      </c>
      <c r="W666" s="18" t="n">
        <f aca="false">IF($D$666=1,$K$666,$AF$120*$T$666)</f>
        <v>603502376.355763</v>
      </c>
      <c r="X666" s="18" t="n">
        <f aca="false">IF($E$666=1,$L$666,$AC$120*$T$666)</f>
        <v>835465386.201347</v>
      </c>
      <c r="Y666" s="18" t="n">
        <f aca="false">IF($F$666=1,$M$666,$Z$120*$T$666)</f>
        <v>30000000</v>
      </c>
      <c r="Z666" s="18" t="n">
        <f aca="false">IF($G$666=1,$N$666,$W$120*$T$666)</f>
        <v>15000000</v>
      </c>
      <c r="AA666" s="18" t="n">
        <f aca="false">IF($H$666=1,$O$666,$T$120*$T$666)</f>
        <v>5000000</v>
      </c>
      <c r="AB666" s="18" t="n">
        <f aca="false">($J$120+$O$120)*$T$666</f>
        <v>97649482.9188323</v>
      </c>
      <c r="AC666" s="18" t="n">
        <f aca="false">Assumptions!$B$20*$T$666</f>
        <v>3132995198.25505</v>
      </c>
      <c r="AD666" s="18" t="n">
        <f aca="false">IF($S$666,Assumptions!$B$14*($T$666-Assumptions!$B$13),Assumptions!$B$4)</f>
        <v>867776443.959737</v>
      </c>
      <c r="AE666" s="18" t="n">
        <f aca="false">$U$666+$V$666+$W$666+$X$666+$Y$666+$Z$666+$AA$666+$AB$666+$AC$666+$AD$666</f>
        <v>8000000000</v>
      </c>
      <c r="AF666" s="18" t="n">
        <f aca="false">IF(AND(IF($B$666=1,$U$666&gt;=INDEX($U$659:$U$786,1+$A$666-Assumptions!$B$77),$U$666&gt;INDEX($U$659:$U$786,1+$A$666+Assumptions!$B$77)),IF($C$666=1,$V$666&gt;=INDEX($V$659:$V$786,1+$A$666-Assumptions!$B$78),$V$666&gt;INDEX($V$659:$V$786,1+$A$666+Assumptions!$B$78)),IF($D$666=1,$W$666&gt;=INDEX($W$659:$W$786,1+$A$666-Assumptions!$B$79),$W$666&gt;INDEX($W$659:$W$786,1+$A$666+Assumptions!$B$79)),IF($E$666=1,$X$666&gt;=INDEX($X$659:$X$786,1+$A$666-Assumptions!$B$80),$X$666&gt;INDEX($X$659:$X$786,1+$A$666+Assumptions!$B$80)),IF($F$666=1,$Y$666&gt;=INDEX($Y$659:$Y$786,1+$A$666-Assumptions!$B$81),$Y$666&gt;INDEX($Y$659:$Y$786,1+$A$666+Assumptions!$B$81)),IF($G$666=1,$Z$666&gt;=INDEX($Z$659:$Z$786,1+$A$666-Assumptions!$B$82),$Z$666&gt;INDEX($Z$659:$Z$786,1+$A$666+Assumptions!$B$82)),IF($H$666=1,$AA$666&gt;=INDEX($AA$659:$AA$786,1+$A$666-Assumptions!$B$83),$AA$666&gt;INDEX($AA$659:$AA$786,1+$A$666+Assumptions!$B$83))),1,0)</f>
        <v>0</v>
      </c>
      <c r="AG666" s="16"/>
      <c r="AH666" s="16"/>
      <c r="AI666" s="16"/>
    </row>
    <row r="667" customFormat="false" ht="23.85" hidden="true" customHeight="false" outlineLevel="0" collapsed="false">
      <c r="A667" s="6" t="n">
        <f aca="false">ROW()-ROW($A$659)+Assumptions!$B$4</f>
        <v>8</v>
      </c>
      <c r="B667" s="18" t="n">
        <f aca="false">MOD(QUOTIENT($A$667,Assumptions!$B$77),2)</f>
        <v>0</v>
      </c>
      <c r="C667" s="18" t="n">
        <f aca="false">MOD(QUOTIENT($A$667,Assumptions!$B$78),2)</f>
        <v>0</v>
      </c>
      <c r="D667" s="18" t="n">
        <f aca="false">MOD(QUOTIENT($A$667,Assumptions!$B$79),2)</f>
        <v>0</v>
      </c>
      <c r="E667" s="18" t="n">
        <f aca="false">MOD(QUOTIENT($A$667,Assumptions!$B$80),2)</f>
        <v>1</v>
      </c>
      <c r="F667" s="18" t="n">
        <f aca="false">MOD(QUOTIENT($A$667,Assumptions!$B$81),2)</f>
        <v>0</v>
      </c>
      <c r="G667" s="18" t="n">
        <f aca="false">MOD(QUOTIENT($A$667,Assumptions!$B$82),2)</f>
        <v>0</v>
      </c>
      <c r="H667" s="18" t="n">
        <f aca="false">MOD(QUOTIENT($A$667,Assumptions!$B$83),2)</f>
        <v>0</v>
      </c>
      <c r="I667" s="18" t="n">
        <f aca="false">IF($B$667=1,MIN(Assumptions!$B$67,MAX(Assumptions!$B$4,Assumptions!$B$28-(Assumptions!$B$4))),Assumptions!$B$4)</f>
        <v>0</v>
      </c>
      <c r="J667" s="18" t="n">
        <f aca="false">IF($C$667=1,MIN(Assumptions!$B$66,MAX(Assumptions!$B$4,Assumptions!$B$28-($I$667))),Assumptions!$B$4)</f>
        <v>0</v>
      </c>
      <c r="K667" s="18" t="n">
        <f aca="false">IF($D$667=1,MIN(Assumptions!$B$61,MAX(Assumptions!$B$4,Assumptions!$B$28-($I$667+$J$667))),Assumptions!$B$4)</f>
        <v>0</v>
      </c>
      <c r="L667" s="18" t="n">
        <f aca="false">IF($E$667=1,MIN(Assumptions!$B$56,MAX(Assumptions!$B$4,Assumptions!$B$28-($I$667+$J$667+$K$667))),Assumptions!$B$4)</f>
        <v>60000000</v>
      </c>
      <c r="M667" s="18" t="n">
        <f aca="false">IF($F$667=1,MIN(Assumptions!$B$51,MAX(Assumptions!$B$4,Assumptions!$B$28-($I$667+$J$667+$K$667+$L$667))),Assumptions!$B$4)</f>
        <v>0</v>
      </c>
      <c r="N667" s="18" t="n">
        <f aca="false">IF($G$667=1,MIN(Assumptions!$B$46,MAX(Assumptions!$B$4,Assumptions!$B$28-($I$667+$J$667+$K$667+$L$667+$M$667))),Assumptions!$B$4)</f>
        <v>0</v>
      </c>
      <c r="O667" s="18" t="n">
        <f aca="false">IF($H$667=1,MIN(Assumptions!$B$41,MAX(Assumptions!$B$4,Assumptions!$B$28-($I$667+$J$667+$K$667+$L$667+$M$667+$N$667))),Assumptions!$B$4)</f>
        <v>0</v>
      </c>
      <c r="P667" s="18" t="n">
        <f aca="false">$I$667+$J$667+$K$667+$L$667+$M$667+$N$667+$O$667</f>
        <v>60000000</v>
      </c>
      <c r="Q667" s="18" t="n">
        <f aca="false">MAX(Assumptions!$B$4,Assumptions!$B$28-$P$667)</f>
        <v>7940000000</v>
      </c>
      <c r="R667" s="18" t="n">
        <f aca="false">$J$120+$O$120+Assumptions!$B$20+IF($B$667=0,$D$120,Assumptions!$B$4)+IF($C$667=0,$AI$120,Assumptions!$B$4)+IF($D$667=0,$AF$120,Assumptions!$B$4)+IF($E$667=0,$AC$120,Assumptions!$B$4)+IF($F$667=0,$Z$120,Assumptions!$B$4)+IF($G$667=0,$W$120,Assumptions!$B$4)+IF($H$667=0,$T$120,Assumptions!$B$4)</f>
        <v>30944752.5358044</v>
      </c>
      <c r="S667" s="18" t="n">
        <f aca="false">IF($R$667&gt;Assumptions!$B$4,$Q$667/$R$667&gt;Assumptions!$B$13,FALSE())</f>
        <v>1</v>
      </c>
      <c r="T667" s="18" t="n">
        <f aca="false">IF($S$667,($Q$667+Assumptions!$B$14*Assumptions!$B$13)/($R$667+Assumptions!$B$14),IF($R$667&gt;Assumptions!$B$4,$Q$667/$R$667,Assumptions!$B$4))</f>
        <v>237.481201019417</v>
      </c>
      <c r="U667" s="18" t="n">
        <f aca="false">IF($B$667=1,$I$667,$D$120*$T$667)</f>
        <v>189336178.608834</v>
      </c>
      <c r="V667" s="18" t="n">
        <f aca="false">IF($C$667=1,$J$667,$AI$120*$T$667)</f>
        <v>1456548265.69799</v>
      </c>
      <c r="W667" s="18" t="n">
        <f aca="false">IF($D$667=1,$K$667,$AF$120*$T$667)</f>
        <v>411709607.187958</v>
      </c>
      <c r="X667" s="18" t="n">
        <f aca="false">IF($E$667=1,$L$667,$AC$120*$T$667)</f>
        <v>60000000</v>
      </c>
      <c r="Y667" s="18" t="n">
        <f aca="false">IF($F$667=1,$M$667,$Z$120*$T$667)</f>
        <v>712443603.05825</v>
      </c>
      <c r="Z667" s="18" t="n">
        <f aca="false">IF($G$667=1,$N$667,$W$120*$T$667)</f>
        <v>1187406005.09708</v>
      </c>
      <c r="AA667" s="18" t="n">
        <f aca="false">IF($H$667=1,$O$667,$T$120*$T$667)</f>
        <v>1187406005.09708</v>
      </c>
      <c r="AB667" s="18" t="n">
        <f aca="false">($J$120+$O$120)*$T$667</f>
        <v>66616523.5295114</v>
      </c>
      <c r="AC667" s="18" t="n">
        <f aca="false">Assumptions!$B$20*$T$667</f>
        <v>2137330809.17475</v>
      </c>
      <c r="AD667" s="18" t="n">
        <f aca="false">IF($S$667,Assumptions!$B$14*($T$667-Assumptions!$B$13),Assumptions!$B$4)</f>
        <v>591203002.548542</v>
      </c>
      <c r="AE667" s="18" t="n">
        <f aca="false">$U$667+$V$667+$W$667+$X$667+$Y$667+$Z$667+$AA$667+$AB$667+$AC$667+$AD$667</f>
        <v>8000000000</v>
      </c>
      <c r="AF667" s="18" t="n">
        <f aca="false">IF(AND(IF($B$667=1,$U$667&gt;=INDEX($U$659:$U$786,1+$A$667-Assumptions!$B$77),$U$667&gt;INDEX($U$659:$U$786,1+$A$667+Assumptions!$B$77)),IF($C$667=1,$V$667&gt;=INDEX($V$659:$V$786,1+$A$667-Assumptions!$B$78),$V$667&gt;INDEX($V$659:$V$786,1+$A$667+Assumptions!$B$78)),IF($D$667=1,$W$667&gt;=INDEX($W$659:$W$786,1+$A$667-Assumptions!$B$79),$W$667&gt;INDEX($W$659:$W$786,1+$A$667+Assumptions!$B$79)),IF($E$667=1,$X$667&gt;=INDEX($X$659:$X$786,1+$A$667-Assumptions!$B$80),$X$667&gt;INDEX($X$659:$X$786,1+$A$667+Assumptions!$B$80)),IF($F$667=1,$Y$667&gt;=INDEX($Y$659:$Y$786,1+$A$667-Assumptions!$B$81),$Y$667&gt;INDEX($Y$659:$Y$786,1+$A$667+Assumptions!$B$81)),IF($G$667=1,$Z$667&gt;=INDEX($Z$659:$Z$786,1+$A$667-Assumptions!$B$82),$Z$667&gt;INDEX($Z$659:$Z$786,1+$A$667+Assumptions!$B$82)),IF($H$667=1,$AA$667&gt;=INDEX($AA$659:$AA$786,1+$A$667-Assumptions!$B$83),$AA$667&gt;INDEX($AA$659:$AA$786,1+$A$667+Assumptions!$B$83))),1,0)</f>
        <v>0</v>
      </c>
      <c r="AG667" s="16"/>
      <c r="AH667" s="16"/>
      <c r="AI667" s="16"/>
    </row>
    <row r="668" customFormat="false" ht="23.85" hidden="true" customHeight="false" outlineLevel="0" collapsed="false">
      <c r="A668" s="6" t="n">
        <f aca="false">ROW()-ROW($A$659)+Assumptions!$B$4</f>
        <v>9</v>
      </c>
      <c r="B668" s="18" t="n">
        <f aca="false">MOD(QUOTIENT($A$668,Assumptions!$B$77),2)</f>
        <v>0</v>
      </c>
      <c r="C668" s="18" t="n">
        <f aca="false">MOD(QUOTIENT($A$668,Assumptions!$B$78),2)</f>
        <v>0</v>
      </c>
      <c r="D668" s="18" t="n">
        <f aca="false">MOD(QUOTIENT($A$668,Assumptions!$B$79),2)</f>
        <v>0</v>
      </c>
      <c r="E668" s="18" t="n">
        <f aca="false">MOD(QUOTIENT($A$668,Assumptions!$B$80),2)</f>
        <v>1</v>
      </c>
      <c r="F668" s="18" t="n">
        <f aca="false">MOD(QUOTIENT($A$668,Assumptions!$B$81),2)</f>
        <v>0</v>
      </c>
      <c r="G668" s="18" t="n">
        <f aca="false">MOD(QUOTIENT($A$668,Assumptions!$B$82),2)</f>
        <v>0</v>
      </c>
      <c r="H668" s="18" t="n">
        <f aca="false">MOD(QUOTIENT($A$668,Assumptions!$B$83),2)</f>
        <v>1</v>
      </c>
      <c r="I668" s="18" t="n">
        <f aca="false">IF($B$668=1,MIN(Assumptions!$B$67,MAX(Assumptions!$B$4,Assumptions!$B$28-(Assumptions!$B$4))),Assumptions!$B$4)</f>
        <v>0</v>
      </c>
      <c r="J668" s="18" t="n">
        <f aca="false">IF($C$668=1,MIN(Assumptions!$B$66,MAX(Assumptions!$B$4,Assumptions!$B$28-($I$668))),Assumptions!$B$4)</f>
        <v>0</v>
      </c>
      <c r="K668" s="18" t="n">
        <f aca="false">IF($D$668=1,MIN(Assumptions!$B$61,MAX(Assumptions!$B$4,Assumptions!$B$28-($I$668+$J$668))),Assumptions!$B$4)</f>
        <v>0</v>
      </c>
      <c r="L668" s="18" t="n">
        <f aca="false">IF($E$668=1,MIN(Assumptions!$B$56,MAX(Assumptions!$B$4,Assumptions!$B$28-($I$668+$J$668+$K$668))),Assumptions!$B$4)</f>
        <v>60000000</v>
      </c>
      <c r="M668" s="18" t="n">
        <f aca="false">IF($F$668=1,MIN(Assumptions!$B$51,MAX(Assumptions!$B$4,Assumptions!$B$28-($I$668+$J$668+$K$668+$L$668))),Assumptions!$B$4)</f>
        <v>0</v>
      </c>
      <c r="N668" s="18" t="n">
        <f aca="false">IF($G$668=1,MIN(Assumptions!$B$46,MAX(Assumptions!$B$4,Assumptions!$B$28-($I$668+$J$668+$K$668+$L$668+$M$668))),Assumptions!$B$4)</f>
        <v>0</v>
      </c>
      <c r="O668" s="18" t="n">
        <f aca="false">IF($H$668=1,MIN(Assumptions!$B$41,MAX(Assumptions!$B$4,Assumptions!$B$28-($I$668+$J$668+$K$668+$L$668+$M$668+$N$668))),Assumptions!$B$4)</f>
        <v>5000000</v>
      </c>
      <c r="P668" s="18" t="n">
        <f aca="false">$I$668+$J$668+$K$668+$L$668+$M$668+$N$668+$O$668</f>
        <v>65000000</v>
      </c>
      <c r="Q668" s="18" t="n">
        <f aca="false">MAX(Assumptions!$B$4,Assumptions!$B$28-$P$668)</f>
        <v>7935000000</v>
      </c>
      <c r="R668" s="18" t="n">
        <f aca="false">$J$120+$O$120+Assumptions!$B$20+IF($B$668=0,$D$120,Assumptions!$B$4)+IF($C$668=0,$AI$120,Assumptions!$B$4)+IF($D$668=0,$AF$120,Assumptions!$B$4)+IF($E$668=0,$AC$120,Assumptions!$B$4)+IF($F$668=0,$Z$120,Assumptions!$B$4)+IF($G$668=0,$W$120,Assumptions!$B$4)+IF($H$668=0,$T$120,Assumptions!$B$4)</f>
        <v>25944752.5358044</v>
      </c>
      <c r="S668" s="18" t="n">
        <f aca="false">IF($R$668&gt;Assumptions!$B$4,$Q$668/$R$668&gt;Assumptions!$B$13,FALSE())</f>
        <v>1</v>
      </c>
      <c r="T668" s="18" t="n">
        <f aca="false">IF($S$668,($Q$668+Assumptions!$B$14*Assumptions!$B$13)/($R$668+Assumptions!$B$14),IF($R$668&gt;Assumptions!$B$4,$Q$668/$R$668,Assumptions!$B$4))</f>
        <v>279.049711893566</v>
      </c>
      <c r="U668" s="18" t="n">
        <f aca="false">IF($B$668=1,$I$668,$D$120*$T$668)</f>
        <v>222477425.013125</v>
      </c>
      <c r="V668" s="18" t="n">
        <f aca="false">IF($C$668=1,$J$668,$AI$120*$T$668)</f>
        <v>1711501256.34099</v>
      </c>
      <c r="W668" s="18" t="n">
        <f aca="false">IF($D$668=1,$K$668,$AF$120*$T$668)</f>
        <v>483774912.609692</v>
      </c>
      <c r="X668" s="18" t="n">
        <f aca="false">IF($E$668=1,$L$668,$AC$120*$T$668)</f>
        <v>60000000</v>
      </c>
      <c r="Y668" s="18" t="n">
        <f aca="false">IF($F$668=1,$M$668,$Z$120*$T$668)</f>
        <v>837149135.680699</v>
      </c>
      <c r="Z668" s="18" t="n">
        <f aca="false">IF($G$668=1,$N$668,$W$120*$T$668)</f>
        <v>1395248559.46783</v>
      </c>
      <c r="AA668" s="18" t="n">
        <f aca="false">IF($H$668=1,$O$668,$T$120*$T$668)</f>
        <v>5000000</v>
      </c>
      <c r="AB668" s="18" t="n">
        <f aca="false">($J$120+$O$120)*$T$668</f>
        <v>78277024.1116528</v>
      </c>
      <c r="AC668" s="18" t="n">
        <f aca="false">Assumptions!$B$20*$T$668</f>
        <v>2511447407.0421</v>
      </c>
      <c r="AD668" s="18" t="n">
        <f aca="false">IF($S$668,Assumptions!$B$14*($T$668-Assumptions!$B$13),Assumptions!$B$4)</f>
        <v>695124279.733916</v>
      </c>
      <c r="AE668" s="18" t="n">
        <f aca="false">$U$668+$V$668+$W$668+$X$668+$Y$668+$Z$668+$AA$668+$AB$668+$AC$668+$AD$668</f>
        <v>8000000000</v>
      </c>
      <c r="AF668" s="18" t="n">
        <f aca="false">IF(AND(IF($B$668=1,$U$668&gt;=INDEX($U$659:$U$786,1+$A$668-Assumptions!$B$77),$U$668&gt;INDEX($U$659:$U$786,1+$A$668+Assumptions!$B$77)),IF($C$668=1,$V$668&gt;=INDEX($V$659:$V$786,1+$A$668-Assumptions!$B$78),$V$668&gt;INDEX($V$659:$V$786,1+$A$668+Assumptions!$B$78)),IF($D$668=1,$W$668&gt;=INDEX($W$659:$W$786,1+$A$668-Assumptions!$B$79),$W$668&gt;INDEX($W$659:$W$786,1+$A$668+Assumptions!$B$79)),IF($E$668=1,$X$668&gt;=INDEX($X$659:$X$786,1+$A$668-Assumptions!$B$80),$X$668&gt;INDEX($X$659:$X$786,1+$A$668+Assumptions!$B$80)),IF($F$668=1,$Y$668&gt;=INDEX($Y$659:$Y$786,1+$A$668-Assumptions!$B$81),$Y$668&gt;INDEX($Y$659:$Y$786,1+$A$668+Assumptions!$B$81)),IF($G$668=1,$Z$668&gt;=INDEX($Z$659:$Z$786,1+$A$668-Assumptions!$B$82),$Z$668&gt;INDEX($Z$659:$Z$786,1+$A$668+Assumptions!$B$82)),IF($H$668=1,$AA$668&gt;=INDEX($AA$659:$AA$786,1+$A$668-Assumptions!$B$83),$AA$668&gt;INDEX($AA$659:$AA$786,1+$A$668+Assumptions!$B$83))),1,0)</f>
        <v>0</v>
      </c>
      <c r="AG668" s="16"/>
      <c r="AH668" s="16"/>
      <c r="AI668" s="16"/>
    </row>
    <row r="669" customFormat="false" ht="23.85" hidden="true" customHeight="false" outlineLevel="0" collapsed="false">
      <c r="A669" s="6" t="n">
        <f aca="false">ROW()-ROW($A$659)+Assumptions!$B$4</f>
        <v>10</v>
      </c>
      <c r="B669" s="18" t="n">
        <f aca="false">MOD(QUOTIENT($A$669,Assumptions!$B$77),2)</f>
        <v>0</v>
      </c>
      <c r="C669" s="18" t="n">
        <f aca="false">MOD(QUOTIENT($A$669,Assumptions!$B$78),2)</f>
        <v>0</v>
      </c>
      <c r="D669" s="18" t="n">
        <f aca="false">MOD(QUOTIENT($A$669,Assumptions!$B$79),2)</f>
        <v>0</v>
      </c>
      <c r="E669" s="18" t="n">
        <f aca="false">MOD(QUOTIENT($A$669,Assumptions!$B$80),2)</f>
        <v>1</v>
      </c>
      <c r="F669" s="18" t="n">
        <f aca="false">MOD(QUOTIENT($A$669,Assumptions!$B$81),2)</f>
        <v>0</v>
      </c>
      <c r="G669" s="18" t="n">
        <f aca="false">MOD(QUOTIENT($A$669,Assumptions!$B$82),2)</f>
        <v>1</v>
      </c>
      <c r="H669" s="18" t="n">
        <f aca="false">MOD(QUOTIENT($A$669,Assumptions!$B$83),2)</f>
        <v>0</v>
      </c>
      <c r="I669" s="18" t="n">
        <f aca="false">IF($B$669=1,MIN(Assumptions!$B$67,MAX(Assumptions!$B$4,Assumptions!$B$28-(Assumptions!$B$4))),Assumptions!$B$4)</f>
        <v>0</v>
      </c>
      <c r="J669" s="18" t="n">
        <f aca="false">IF($C$669=1,MIN(Assumptions!$B$66,MAX(Assumptions!$B$4,Assumptions!$B$28-($I$669))),Assumptions!$B$4)</f>
        <v>0</v>
      </c>
      <c r="K669" s="18" t="n">
        <f aca="false">IF($D$669=1,MIN(Assumptions!$B$61,MAX(Assumptions!$B$4,Assumptions!$B$28-($I$669+$J$669))),Assumptions!$B$4)</f>
        <v>0</v>
      </c>
      <c r="L669" s="18" t="n">
        <f aca="false">IF($E$669=1,MIN(Assumptions!$B$56,MAX(Assumptions!$B$4,Assumptions!$B$28-($I$669+$J$669+$K$669))),Assumptions!$B$4)</f>
        <v>60000000</v>
      </c>
      <c r="M669" s="18" t="n">
        <f aca="false">IF($F$669=1,MIN(Assumptions!$B$51,MAX(Assumptions!$B$4,Assumptions!$B$28-($I$669+$J$669+$K$669+$L$669))),Assumptions!$B$4)</f>
        <v>0</v>
      </c>
      <c r="N669" s="18" t="n">
        <f aca="false">IF($G$669=1,MIN(Assumptions!$B$46,MAX(Assumptions!$B$4,Assumptions!$B$28-($I$669+$J$669+$K$669+$L$669+$M$669))),Assumptions!$B$4)</f>
        <v>15000000</v>
      </c>
      <c r="O669" s="18" t="n">
        <f aca="false">IF($H$669=1,MIN(Assumptions!$B$41,MAX(Assumptions!$B$4,Assumptions!$B$28-($I$669+$J$669+$K$669+$L$669+$M$669+$N$669))),Assumptions!$B$4)</f>
        <v>0</v>
      </c>
      <c r="P669" s="18" t="n">
        <f aca="false">$I$669+$J$669+$K$669+$L$669+$M$669+$N$669+$O$669</f>
        <v>75000000</v>
      </c>
      <c r="Q669" s="18" t="n">
        <f aca="false">MAX(Assumptions!$B$4,Assumptions!$B$28-$P$669)</f>
        <v>7925000000</v>
      </c>
      <c r="R669" s="18" t="n">
        <f aca="false">$J$120+$O$120+Assumptions!$B$20+IF($B$669=0,$D$120,Assumptions!$B$4)+IF($C$669=0,$AI$120,Assumptions!$B$4)+IF($D$669=0,$AF$120,Assumptions!$B$4)+IF($E$669=0,$AC$120,Assumptions!$B$4)+IF($F$669=0,$Z$120,Assumptions!$B$4)+IF($G$669=0,$W$120,Assumptions!$B$4)+IF($H$669=0,$T$120,Assumptions!$B$4)</f>
        <v>25944752.5358044</v>
      </c>
      <c r="S669" s="18" t="n">
        <f aca="false">IF($R$669&gt;Assumptions!$B$4,$Q$669/$R$669&gt;Assumptions!$B$13,FALSE())</f>
        <v>1</v>
      </c>
      <c r="T669" s="18" t="n">
        <f aca="false">IF($S$669,($Q$669+Assumptions!$B$14*Assumptions!$B$13)/($R$669+Assumptions!$B$14),IF($R$669&gt;Assumptions!$B$4,$Q$669/$R$669,Assumptions!$B$4))</f>
        <v>278.698153201417</v>
      </c>
      <c r="U669" s="18" t="n">
        <f aca="false">IF($B$669=1,$I$669,$D$120*$T$669)</f>
        <v>222197138.493423</v>
      </c>
      <c r="V669" s="18" t="n">
        <f aca="false">IF($C$669=1,$J$669,$AI$120*$T$669)</f>
        <v>1709345034.28575</v>
      </c>
      <c r="W669" s="18" t="n">
        <f aca="false">IF($D$669=1,$K$669,$AF$120*$T$669)</f>
        <v>483165432.40483</v>
      </c>
      <c r="X669" s="18" t="n">
        <f aca="false">IF($E$669=1,$L$669,$AC$120*$T$669)</f>
        <v>60000000</v>
      </c>
      <c r="Y669" s="18" t="n">
        <f aca="false">IF($F$669=1,$M$669,$Z$120*$T$669)</f>
        <v>836094459.604251</v>
      </c>
      <c r="Z669" s="18" t="n">
        <f aca="false">IF($G$669=1,$N$669,$W$120*$T$669)</f>
        <v>15000000</v>
      </c>
      <c r="AA669" s="18" t="n">
        <f aca="false">IF($H$669=1,$O$669,$T$120*$T$669)</f>
        <v>1393490766.00708</v>
      </c>
      <c r="AB669" s="18" t="n">
        <f aca="false">($J$120+$O$120)*$T$669</f>
        <v>78178407.3883625</v>
      </c>
      <c r="AC669" s="18" t="n">
        <f aca="false">Assumptions!$B$20*$T$669</f>
        <v>2508283378.81275</v>
      </c>
      <c r="AD669" s="18" t="n">
        <f aca="false">IF($S$669,Assumptions!$B$14*($T$669-Assumptions!$B$13),Assumptions!$B$4)</f>
        <v>694245383.003542</v>
      </c>
      <c r="AE669" s="18" t="n">
        <f aca="false">$U$669+$V$669+$W$669+$X$669+$Y$669+$Z$669+$AA$669+$AB$669+$AC$669+$AD$669</f>
        <v>8000000000</v>
      </c>
      <c r="AF669" s="18" t="n">
        <f aca="false">IF(AND(IF($B$669=1,$U$669&gt;=INDEX($U$659:$U$786,1+$A$669-Assumptions!$B$77),$U$669&gt;INDEX($U$659:$U$786,1+$A$669+Assumptions!$B$77)),IF($C$669=1,$V$669&gt;=INDEX($V$659:$V$786,1+$A$669-Assumptions!$B$78),$V$669&gt;INDEX($V$659:$V$786,1+$A$669+Assumptions!$B$78)),IF($D$669=1,$W$669&gt;=INDEX($W$659:$W$786,1+$A$669-Assumptions!$B$79),$W$669&gt;INDEX($W$659:$W$786,1+$A$669+Assumptions!$B$79)),IF($E$669=1,$X$669&gt;=INDEX($X$659:$X$786,1+$A$669-Assumptions!$B$80),$X$669&gt;INDEX($X$659:$X$786,1+$A$669+Assumptions!$B$80)),IF($F$669=1,$Y$669&gt;=INDEX($Y$659:$Y$786,1+$A$669-Assumptions!$B$81),$Y$669&gt;INDEX($Y$659:$Y$786,1+$A$669+Assumptions!$B$81)),IF($G$669=1,$Z$669&gt;=INDEX($Z$659:$Z$786,1+$A$669-Assumptions!$B$82),$Z$669&gt;INDEX($Z$659:$Z$786,1+$A$669+Assumptions!$B$82)),IF($H$669=1,$AA$669&gt;=INDEX($AA$659:$AA$786,1+$A$669-Assumptions!$B$83),$AA$669&gt;INDEX($AA$659:$AA$786,1+$A$669+Assumptions!$B$83))),1,0)</f>
        <v>0</v>
      </c>
      <c r="AG669" s="16"/>
      <c r="AH669" s="16"/>
      <c r="AI669" s="16"/>
    </row>
    <row r="670" customFormat="false" ht="23.85" hidden="true" customHeight="false" outlineLevel="0" collapsed="false">
      <c r="A670" s="6" t="n">
        <f aca="false">ROW()-ROW($A$659)+Assumptions!$B$4</f>
        <v>11</v>
      </c>
      <c r="B670" s="18" t="n">
        <f aca="false">MOD(QUOTIENT($A$670,Assumptions!$B$77),2)</f>
        <v>0</v>
      </c>
      <c r="C670" s="18" t="n">
        <f aca="false">MOD(QUOTIENT($A$670,Assumptions!$B$78),2)</f>
        <v>0</v>
      </c>
      <c r="D670" s="18" t="n">
        <f aca="false">MOD(QUOTIENT($A$670,Assumptions!$B$79),2)</f>
        <v>0</v>
      </c>
      <c r="E670" s="18" t="n">
        <f aca="false">MOD(QUOTIENT($A$670,Assumptions!$B$80),2)</f>
        <v>1</v>
      </c>
      <c r="F670" s="18" t="n">
        <f aca="false">MOD(QUOTIENT($A$670,Assumptions!$B$81),2)</f>
        <v>0</v>
      </c>
      <c r="G670" s="18" t="n">
        <f aca="false">MOD(QUOTIENT($A$670,Assumptions!$B$82),2)</f>
        <v>1</v>
      </c>
      <c r="H670" s="18" t="n">
        <f aca="false">MOD(QUOTIENT($A$670,Assumptions!$B$83),2)</f>
        <v>1</v>
      </c>
      <c r="I670" s="18" t="n">
        <f aca="false">IF($B$670=1,MIN(Assumptions!$B$67,MAX(Assumptions!$B$4,Assumptions!$B$28-(Assumptions!$B$4))),Assumptions!$B$4)</f>
        <v>0</v>
      </c>
      <c r="J670" s="18" t="n">
        <f aca="false">IF($C$670=1,MIN(Assumptions!$B$66,MAX(Assumptions!$B$4,Assumptions!$B$28-($I$670))),Assumptions!$B$4)</f>
        <v>0</v>
      </c>
      <c r="K670" s="18" t="n">
        <f aca="false">IF($D$670=1,MIN(Assumptions!$B$61,MAX(Assumptions!$B$4,Assumptions!$B$28-($I$670+$J$670))),Assumptions!$B$4)</f>
        <v>0</v>
      </c>
      <c r="L670" s="18" t="n">
        <f aca="false">IF($E$670=1,MIN(Assumptions!$B$56,MAX(Assumptions!$B$4,Assumptions!$B$28-($I$670+$J$670+$K$670))),Assumptions!$B$4)</f>
        <v>60000000</v>
      </c>
      <c r="M670" s="18" t="n">
        <f aca="false">IF($F$670=1,MIN(Assumptions!$B$51,MAX(Assumptions!$B$4,Assumptions!$B$28-($I$670+$J$670+$K$670+$L$670))),Assumptions!$B$4)</f>
        <v>0</v>
      </c>
      <c r="N670" s="18" t="n">
        <f aca="false">IF($G$670=1,MIN(Assumptions!$B$46,MAX(Assumptions!$B$4,Assumptions!$B$28-($I$670+$J$670+$K$670+$L$670+$M$670))),Assumptions!$B$4)</f>
        <v>15000000</v>
      </c>
      <c r="O670" s="18" t="n">
        <f aca="false">IF($H$670=1,MIN(Assumptions!$B$41,MAX(Assumptions!$B$4,Assumptions!$B$28-($I$670+$J$670+$K$670+$L$670+$M$670+$N$670))),Assumptions!$B$4)</f>
        <v>5000000</v>
      </c>
      <c r="P670" s="18" t="n">
        <f aca="false">$I$670+$J$670+$K$670+$L$670+$M$670+$N$670+$O$670</f>
        <v>80000000</v>
      </c>
      <c r="Q670" s="18" t="n">
        <f aca="false">MAX(Assumptions!$B$4,Assumptions!$B$28-$P$670)</f>
        <v>7920000000</v>
      </c>
      <c r="R670" s="18" t="n">
        <f aca="false">$J$120+$O$120+Assumptions!$B$20+IF($B$670=0,$D$120,Assumptions!$B$4)+IF($C$670=0,$AI$120,Assumptions!$B$4)+IF($D$670=0,$AF$120,Assumptions!$B$4)+IF($E$670=0,$AC$120,Assumptions!$B$4)+IF($F$670=0,$Z$120,Assumptions!$B$4)+IF($G$670=0,$W$120,Assumptions!$B$4)+IF($H$670=0,$T$120,Assumptions!$B$4)</f>
        <v>20944752.5358044</v>
      </c>
      <c r="S670" s="18" t="n">
        <f aca="false">IF($R$670&gt;Assumptions!$B$4,$Q$670/$R$670&gt;Assumptions!$B$13,FALSE())</f>
        <v>1</v>
      </c>
      <c r="T670" s="18" t="n">
        <f aca="false">IF($S$670,($Q$670+Assumptions!$B$14*Assumptions!$B$13)/($R$670+Assumptions!$B$14),IF($R$670&gt;Assumptions!$B$4,$Q$670/$R$670,Assumptions!$B$4))</f>
        <v>337.922099535959</v>
      </c>
      <c r="U670" s="18" t="n">
        <f aca="false">IF($B$670=1,$I$670,$D$120*$T$670)</f>
        <v>269414499.838164</v>
      </c>
      <c r="V670" s="18" t="n">
        <f aca="false">IF($C$670=1,$J$670,$AI$120*$T$670)</f>
        <v>2072584465.24313</v>
      </c>
      <c r="W670" s="18" t="n">
        <f aca="false">IF($D$670=1,$K$670,$AF$120*$T$670)</f>
        <v>585839107.528787</v>
      </c>
      <c r="X670" s="18" t="n">
        <f aca="false">IF($E$670=1,$L$670,$AC$120*$T$670)</f>
        <v>60000000</v>
      </c>
      <c r="Y670" s="18" t="n">
        <f aca="false">IF($F$670=1,$M$670,$Z$120*$T$670)</f>
        <v>1013766298.60788</v>
      </c>
      <c r="Z670" s="18" t="n">
        <f aca="false">IF($G$670=1,$N$670,$W$120*$T$670)</f>
        <v>15000000</v>
      </c>
      <c r="AA670" s="18" t="n">
        <f aca="false">IF($H$670=1,$O$670,$T$120*$T$670)</f>
        <v>5000000</v>
      </c>
      <c r="AB670" s="18" t="n">
        <f aca="false">($J$120+$O$120)*$T$670</f>
        <v>94791484.1185199</v>
      </c>
      <c r="AC670" s="18" t="n">
        <f aca="false">Assumptions!$B$20*$T$670</f>
        <v>3041298895.82363</v>
      </c>
      <c r="AD670" s="18" t="n">
        <f aca="false">IF($S$670,Assumptions!$B$14*($T$670-Assumptions!$B$13),Assumptions!$B$4)</f>
        <v>842305248.839896</v>
      </c>
      <c r="AE670" s="18" t="n">
        <f aca="false">$U$670+$V$670+$W$670+$X$670+$Y$670+$Z$670+$AA$670+$AB$670+$AC$670+$AD$670</f>
        <v>8000000000</v>
      </c>
      <c r="AF670" s="18" t="n">
        <f aca="false">IF(AND(IF($B$670=1,$U$670&gt;=INDEX($U$659:$U$786,1+$A$670-Assumptions!$B$77),$U$670&gt;INDEX($U$659:$U$786,1+$A$670+Assumptions!$B$77)),IF($C$670=1,$V$670&gt;=INDEX($V$659:$V$786,1+$A$670-Assumptions!$B$78),$V$670&gt;INDEX($V$659:$V$786,1+$A$670+Assumptions!$B$78)),IF($D$670=1,$W$670&gt;=INDEX($W$659:$W$786,1+$A$670-Assumptions!$B$79),$W$670&gt;INDEX($W$659:$W$786,1+$A$670+Assumptions!$B$79)),IF($E$670=1,$X$670&gt;=INDEX($X$659:$X$786,1+$A$670-Assumptions!$B$80),$X$670&gt;INDEX($X$659:$X$786,1+$A$670+Assumptions!$B$80)),IF($F$670=1,$Y$670&gt;=INDEX($Y$659:$Y$786,1+$A$670-Assumptions!$B$81),$Y$670&gt;INDEX($Y$659:$Y$786,1+$A$670+Assumptions!$B$81)),IF($G$670=1,$Z$670&gt;=INDEX($Z$659:$Z$786,1+$A$670-Assumptions!$B$82),$Z$670&gt;INDEX($Z$659:$Z$786,1+$A$670+Assumptions!$B$82)),IF($H$670=1,$AA$670&gt;=INDEX($AA$659:$AA$786,1+$A$670-Assumptions!$B$83),$AA$670&gt;INDEX($AA$659:$AA$786,1+$A$670+Assumptions!$B$83))),1,0)</f>
        <v>0</v>
      </c>
      <c r="AG670" s="16"/>
      <c r="AH670" s="16"/>
      <c r="AI670" s="16"/>
    </row>
    <row r="671" customFormat="false" ht="23.85" hidden="true" customHeight="false" outlineLevel="0" collapsed="false">
      <c r="A671" s="6" t="n">
        <f aca="false">ROW()-ROW($A$659)+Assumptions!$B$4</f>
        <v>12</v>
      </c>
      <c r="B671" s="18" t="n">
        <f aca="false">MOD(QUOTIENT($A$671,Assumptions!$B$77),2)</f>
        <v>0</v>
      </c>
      <c r="C671" s="18" t="n">
        <f aca="false">MOD(QUOTIENT($A$671,Assumptions!$B$78),2)</f>
        <v>0</v>
      </c>
      <c r="D671" s="18" t="n">
        <f aca="false">MOD(QUOTIENT($A$671,Assumptions!$B$79),2)</f>
        <v>0</v>
      </c>
      <c r="E671" s="18" t="n">
        <f aca="false">MOD(QUOTIENT($A$671,Assumptions!$B$80),2)</f>
        <v>1</v>
      </c>
      <c r="F671" s="18" t="n">
        <f aca="false">MOD(QUOTIENT($A$671,Assumptions!$B$81),2)</f>
        <v>1</v>
      </c>
      <c r="G671" s="18" t="n">
        <f aca="false">MOD(QUOTIENT($A$671,Assumptions!$B$82),2)</f>
        <v>0</v>
      </c>
      <c r="H671" s="18" t="n">
        <f aca="false">MOD(QUOTIENT($A$671,Assumptions!$B$83),2)</f>
        <v>0</v>
      </c>
      <c r="I671" s="18" t="n">
        <f aca="false">IF($B$671=1,MIN(Assumptions!$B$67,MAX(Assumptions!$B$4,Assumptions!$B$28-(Assumptions!$B$4))),Assumptions!$B$4)</f>
        <v>0</v>
      </c>
      <c r="J671" s="18" t="n">
        <f aca="false">IF($C$671=1,MIN(Assumptions!$B$66,MAX(Assumptions!$B$4,Assumptions!$B$28-($I$671))),Assumptions!$B$4)</f>
        <v>0</v>
      </c>
      <c r="K671" s="18" t="n">
        <f aca="false">IF($D$671=1,MIN(Assumptions!$B$61,MAX(Assumptions!$B$4,Assumptions!$B$28-($I$671+$J$671))),Assumptions!$B$4)</f>
        <v>0</v>
      </c>
      <c r="L671" s="18" t="n">
        <f aca="false">IF($E$671=1,MIN(Assumptions!$B$56,MAX(Assumptions!$B$4,Assumptions!$B$28-($I$671+$J$671+$K$671))),Assumptions!$B$4)</f>
        <v>60000000</v>
      </c>
      <c r="M671" s="18" t="n">
        <f aca="false">IF($F$671=1,MIN(Assumptions!$B$51,MAX(Assumptions!$B$4,Assumptions!$B$28-($I$671+$J$671+$K$671+$L$671))),Assumptions!$B$4)</f>
        <v>30000000</v>
      </c>
      <c r="N671" s="18" t="n">
        <f aca="false">IF($G$671=1,MIN(Assumptions!$B$46,MAX(Assumptions!$B$4,Assumptions!$B$28-($I$671+$J$671+$K$671+$L$671+$M$671))),Assumptions!$B$4)</f>
        <v>0</v>
      </c>
      <c r="O671" s="18" t="n">
        <f aca="false">IF($H$671=1,MIN(Assumptions!$B$41,MAX(Assumptions!$B$4,Assumptions!$B$28-($I$671+$J$671+$K$671+$L$671+$M$671+$N$671))),Assumptions!$B$4)</f>
        <v>0</v>
      </c>
      <c r="P671" s="18" t="n">
        <f aca="false">$I$671+$J$671+$K$671+$L$671+$M$671+$N$671+$O$671</f>
        <v>90000000</v>
      </c>
      <c r="Q671" s="18" t="n">
        <f aca="false">MAX(Assumptions!$B$4,Assumptions!$B$28-$P$671)</f>
        <v>7910000000</v>
      </c>
      <c r="R671" s="18" t="n">
        <f aca="false">$J$120+$O$120+Assumptions!$B$20+IF($B$671=0,$D$120,Assumptions!$B$4)+IF($C$671=0,$AI$120,Assumptions!$B$4)+IF($D$671=0,$AF$120,Assumptions!$B$4)+IF($E$671=0,$AC$120,Assumptions!$B$4)+IF($F$671=0,$Z$120,Assumptions!$B$4)+IF($G$671=0,$W$120,Assumptions!$B$4)+IF($H$671=0,$T$120,Assumptions!$B$4)</f>
        <v>27944752.5358044</v>
      </c>
      <c r="S671" s="18" t="n">
        <f aca="false">IF($R$671&gt;Assumptions!$B$4,$Q$671/$R$671&gt;Assumptions!$B$13,FALSE())</f>
        <v>1</v>
      </c>
      <c r="T671" s="18" t="n">
        <f aca="false">IF($S$671,($Q$671+Assumptions!$B$14*Assumptions!$B$13)/($R$671+Assumptions!$B$14),IF($R$671&gt;Assumptions!$B$4,$Q$671/$R$671,Assumptions!$B$4))</f>
        <v>259.897004933594</v>
      </c>
      <c r="U671" s="18" t="n">
        <f aca="false">IF($B$671=1,$I$671,$D$120*$T$671)</f>
        <v>207207583.315131</v>
      </c>
      <c r="V671" s="18" t="n">
        <f aca="false">IF($C$671=1,$J$671,$AI$120*$T$671)</f>
        <v>1594031570.37755</v>
      </c>
      <c r="W671" s="18" t="n">
        <f aca="false">IF($D$671=1,$K$671,$AF$120*$T$671)</f>
        <v>450570796.135515</v>
      </c>
      <c r="X671" s="18" t="n">
        <f aca="false">IF($E$671=1,$L$671,$AC$120*$T$671)</f>
        <v>60000000</v>
      </c>
      <c r="Y671" s="18" t="n">
        <f aca="false">IF($F$671=1,$M$671,$Z$120*$T$671)</f>
        <v>30000000</v>
      </c>
      <c r="Z671" s="18" t="n">
        <f aca="false">IF($G$671=1,$N$671,$W$120*$T$671)</f>
        <v>1299485024.66797</v>
      </c>
      <c r="AA671" s="18" t="n">
        <f aca="false">IF($H$671=1,$O$671,$T$120*$T$671)</f>
        <v>1299485024.66797</v>
      </c>
      <c r="AB671" s="18" t="n">
        <f aca="false">($J$120+$O$120)*$T$671</f>
        <v>72904444.0995258</v>
      </c>
      <c r="AC671" s="18" t="n">
        <f aca="false">Assumptions!$B$20*$T$671</f>
        <v>2339073044.40235</v>
      </c>
      <c r="AD671" s="18" t="n">
        <f aca="false">IF($S$671,Assumptions!$B$14*($T$671-Assumptions!$B$13),Assumptions!$B$4)</f>
        <v>647242512.333985</v>
      </c>
      <c r="AE671" s="18" t="n">
        <f aca="false">$U$671+$V$671+$W$671+$X$671+$Y$671+$Z$671+$AA$671+$AB$671+$AC$671+$AD$671</f>
        <v>8000000000</v>
      </c>
      <c r="AF671" s="18" t="n">
        <f aca="false">IF(AND(IF($B$671=1,$U$671&gt;=INDEX($U$659:$U$786,1+$A$671-Assumptions!$B$77),$U$671&gt;INDEX($U$659:$U$786,1+$A$671+Assumptions!$B$77)),IF($C$671=1,$V$671&gt;=INDEX($V$659:$V$786,1+$A$671-Assumptions!$B$78),$V$671&gt;INDEX($V$659:$V$786,1+$A$671+Assumptions!$B$78)),IF($D$671=1,$W$671&gt;=INDEX($W$659:$W$786,1+$A$671-Assumptions!$B$79),$W$671&gt;INDEX($W$659:$W$786,1+$A$671+Assumptions!$B$79)),IF($E$671=1,$X$671&gt;=INDEX($X$659:$X$786,1+$A$671-Assumptions!$B$80),$X$671&gt;INDEX($X$659:$X$786,1+$A$671+Assumptions!$B$80)),IF($F$671=1,$Y$671&gt;=INDEX($Y$659:$Y$786,1+$A$671-Assumptions!$B$81),$Y$671&gt;INDEX($Y$659:$Y$786,1+$A$671+Assumptions!$B$81)),IF($G$671=1,$Z$671&gt;=INDEX($Z$659:$Z$786,1+$A$671-Assumptions!$B$82),$Z$671&gt;INDEX($Z$659:$Z$786,1+$A$671+Assumptions!$B$82)),IF($H$671=1,$AA$671&gt;=INDEX($AA$659:$AA$786,1+$A$671-Assumptions!$B$83),$AA$671&gt;INDEX($AA$659:$AA$786,1+$A$671+Assumptions!$B$83))),1,0)</f>
        <v>0</v>
      </c>
      <c r="AG671" s="16"/>
      <c r="AH671" s="16"/>
      <c r="AI671" s="16"/>
    </row>
    <row r="672" customFormat="false" ht="23.85" hidden="true" customHeight="false" outlineLevel="0" collapsed="false">
      <c r="A672" s="6" t="n">
        <f aca="false">ROW()-ROW($A$659)+Assumptions!$B$4</f>
        <v>13</v>
      </c>
      <c r="B672" s="18" t="n">
        <f aca="false">MOD(QUOTIENT($A$672,Assumptions!$B$77),2)</f>
        <v>0</v>
      </c>
      <c r="C672" s="18" t="n">
        <f aca="false">MOD(QUOTIENT($A$672,Assumptions!$B$78),2)</f>
        <v>0</v>
      </c>
      <c r="D672" s="18" t="n">
        <f aca="false">MOD(QUOTIENT($A$672,Assumptions!$B$79),2)</f>
        <v>0</v>
      </c>
      <c r="E672" s="18" t="n">
        <f aca="false">MOD(QUOTIENT($A$672,Assumptions!$B$80),2)</f>
        <v>1</v>
      </c>
      <c r="F672" s="18" t="n">
        <f aca="false">MOD(QUOTIENT($A$672,Assumptions!$B$81),2)</f>
        <v>1</v>
      </c>
      <c r="G672" s="18" t="n">
        <f aca="false">MOD(QUOTIENT($A$672,Assumptions!$B$82),2)</f>
        <v>0</v>
      </c>
      <c r="H672" s="18" t="n">
        <f aca="false">MOD(QUOTIENT($A$672,Assumptions!$B$83),2)</f>
        <v>1</v>
      </c>
      <c r="I672" s="18" t="n">
        <f aca="false">IF($B$672=1,MIN(Assumptions!$B$67,MAX(Assumptions!$B$4,Assumptions!$B$28-(Assumptions!$B$4))),Assumptions!$B$4)</f>
        <v>0</v>
      </c>
      <c r="J672" s="18" t="n">
        <f aca="false">IF($C$672=1,MIN(Assumptions!$B$66,MAX(Assumptions!$B$4,Assumptions!$B$28-($I$672))),Assumptions!$B$4)</f>
        <v>0</v>
      </c>
      <c r="K672" s="18" t="n">
        <f aca="false">IF($D$672=1,MIN(Assumptions!$B$61,MAX(Assumptions!$B$4,Assumptions!$B$28-($I$672+$J$672))),Assumptions!$B$4)</f>
        <v>0</v>
      </c>
      <c r="L672" s="18" t="n">
        <f aca="false">IF($E$672=1,MIN(Assumptions!$B$56,MAX(Assumptions!$B$4,Assumptions!$B$28-($I$672+$J$672+$K$672))),Assumptions!$B$4)</f>
        <v>60000000</v>
      </c>
      <c r="M672" s="18" t="n">
        <f aca="false">IF($F$672=1,MIN(Assumptions!$B$51,MAX(Assumptions!$B$4,Assumptions!$B$28-($I$672+$J$672+$K$672+$L$672))),Assumptions!$B$4)</f>
        <v>30000000</v>
      </c>
      <c r="N672" s="18" t="n">
        <f aca="false">IF($G$672=1,MIN(Assumptions!$B$46,MAX(Assumptions!$B$4,Assumptions!$B$28-($I$672+$J$672+$K$672+$L$672+$M$672))),Assumptions!$B$4)</f>
        <v>0</v>
      </c>
      <c r="O672" s="18" t="n">
        <f aca="false">IF($H$672=1,MIN(Assumptions!$B$41,MAX(Assumptions!$B$4,Assumptions!$B$28-($I$672+$J$672+$K$672+$L$672+$M$672+$N$672))),Assumptions!$B$4)</f>
        <v>5000000</v>
      </c>
      <c r="P672" s="18" t="n">
        <f aca="false">$I$672+$J$672+$K$672+$L$672+$M$672+$N$672+$O$672</f>
        <v>95000000</v>
      </c>
      <c r="Q672" s="18" t="n">
        <f aca="false">MAX(Assumptions!$B$4,Assumptions!$B$28-$P$672)</f>
        <v>7905000000</v>
      </c>
      <c r="R672" s="18" t="n">
        <f aca="false">$J$120+$O$120+Assumptions!$B$20+IF($B$672=0,$D$120,Assumptions!$B$4)+IF($C$672=0,$AI$120,Assumptions!$B$4)+IF($D$672=0,$AF$120,Assumptions!$B$4)+IF($E$672=0,$AC$120,Assumptions!$B$4)+IF($F$672=0,$Z$120,Assumptions!$B$4)+IF($G$672=0,$W$120,Assumptions!$B$4)+IF($H$672=0,$T$120,Assumptions!$B$4)</f>
        <v>22944752.5358044</v>
      </c>
      <c r="S672" s="18" t="n">
        <f aca="false">IF($R$672&gt;Assumptions!$B$4,$Q$672/$R$672&gt;Assumptions!$B$13,FALSE())</f>
        <v>1</v>
      </c>
      <c r="T672" s="18" t="n">
        <f aca="false">IF($S$672,($Q$672+Assumptions!$B$14*Assumptions!$B$13)/($R$672+Assumptions!$B$14),IF($R$672&gt;Assumptions!$B$4,$Q$672/$R$672,Assumptions!$B$4))</f>
        <v>310.771346228384</v>
      </c>
      <c r="U672" s="18" t="n">
        <f aca="false">IF($B$672=1,$I$672,$D$120*$T$672)</f>
        <v>247768071.171218</v>
      </c>
      <c r="V672" s="18" t="n">
        <f aca="false">IF($C$672=1,$J$672,$AI$120*$T$672)</f>
        <v>1906060199.43689</v>
      </c>
      <c r="W672" s="18" t="n">
        <f aca="false">IF($D$672=1,$K$672,$AF$120*$T$672)</f>
        <v>538769167.124515</v>
      </c>
      <c r="X672" s="18" t="n">
        <f aca="false">IF($E$672=1,$L$672,$AC$120*$T$672)</f>
        <v>60000000</v>
      </c>
      <c r="Y672" s="18" t="n">
        <f aca="false">IF($F$672=1,$M$672,$Z$120*$T$672)</f>
        <v>30000000</v>
      </c>
      <c r="Z672" s="18" t="n">
        <f aca="false">IF($G$672=1,$N$672,$W$120*$T$672)</f>
        <v>1553856731.14192</v>
      </c>
      <c r="AA672" s="18" t="n">
        <f aca="false">IF($H$672=1,$O$672,$T$120*$T$672)</f>
        <v>5000000</v>
      </c>
      <c r="AB672" s="18" t="n">
        <f aca="false">($J$120+$O$120)*$T$672</f>
        <v>87175349.4990468</v>
      </c>
      <c r="AC672" s="18" t="n">
        <f aca="false">Assumptions!$B$20*$T$672</f>
        <v>2796942116.05545</v>
      </c>
      <c r="AD672" s="18" t="n">
        <f aca="false">IF($S$672,Assumptions!$B$14*($T$672-Assumptions!$B$13),Assumptions!$B$4)</f>
        <v>774428365.570959</v>
      </c>
      <c r="AE672" s="18" t="n">
        <f aca="false">$U$672+$V$672+$W$672+$X$672+$Y$672+$Z$672+$AA$672+$AB$672+$AC$672+$AD$672</f>
        <v>8000000000</v>
      </c>
      <c r="AF672" s="18" t="n">
        <f aca="false">IF(AND(IF($B$672=1,$U$672&gt;=INDEX($U$659:$U$786,1+$A$672-Assumptions!$B$77),$U$672&gt;INDEX($U$659:$U$786,1+$A$672+Assumptions!$B$77)),IF($C$672=1,$V$672&gt;=INDEX($V$659:$V$786,1+$A$672-Assumptions!$B$78),$V$672&gt;INDEX($V$659:$V$786,1+$A$672+Assumptions!$B$78)),IF($D$672=1,$W$672&gt;=INDEX($W$659:$W$786,1+$A$672-Assumptions!$B$79),$W$672&gt;INDEX($W$659:$W$786,1+$A$672+Assumptions!$B$79)),IF($E$672=1,$X$672&gt;=INDEX($X$659:$X$786,1+$A$672-Assumptions!$B$80),$X$672&gt;INDEX($X$659:$X$786,1+$A$672+Assumptions!$B$80)),IF($F$672=1,$Y$672&gt;=INDEX($Y$659:$Y$786,1+$A$672-Assumptions!$B$81),$Y$672&gt;INDEX($Y$659:$Y$786,1+$A$672+Assumptions!$B$81)),IF($G$672=1,$Z$672&gt;=INDEX($Z$659:$Z$786,1+$A$672-Assumptions!$B$82),$Z$672&gt;INDEX($Z$659:$Z$786,1+$A$672+Assumptions!$B$82)),IF($H$672=1,$AA$672&gt;=INDEX($AA$659:$AA$786,1+$A$672-Assumptions!$B$83),$AA$672&gt;INDEX($AA$659:$AA$786,1+$A$672+Assumptions!$B$83))),1,0)</f>
        <v>0</v>
      </c>
      <c r="AG672" s="16"/>
      <c r="AH672" s="16"/>
      <c r="AI672" s="16"/>
    </row>
    <row r="673" customFormat="false" ht="23.85" hidden="true" customHeight="false" outlineLevel="0" collapsed="false">
      <c r="A673" s="6" t="n">
        <f aca="false">ROW()-ROW($A$659)+Assumptions!$B$4</f>
        <v>14</v>
      </c>
      <c r="B673" s="18" t="n">
        <f aca="false">MOD(QUOTIENT($A$673,Assumptions!$B$77),2)</f>
        <v>0</v>
      </c>
      <c r="C673" s="18" t="n">
        <f aca="false">MOD(QUOTIENT($A$673,Assumptions!$B$78),2)</f>
        <v>0</v>
      </c>
      <c r="D673" s="18" t="n">
        <f aca="false">MOD(QUOTIENT($A$673,Assumptions!$B$79),2)</f>
        <v>0</v>
      </c>
      <c r="E673" s="18" t="n">
        <f aca="false">MOD(QUOTIENT($A$673,Assumptions!$B$80),2)</f>
        <v>1</v>
      </c>
      <c r="F673" s="18" t="n">
        <f aca="false">MOD(QUOTIENT($A$673,Assumptions!$B$81),2)</f>
        <v>1</v>
      </c>
      <c r="G673" s="18" t="n">
        <f aca="false">MOD(QUOTIENT($A$673,Assumptions!$B$82),2)</f>
        <v>1</v>
      </c>
      <c r="H673" s="18" t="n">
        <f aca="false">MOD(QUOTIENT($A$673,Assumptions!$B$83),2)</f>
        <v>0</v>
      </c>
      <c r="I673" s="18" t="n">
        <f aca="false">IF($B$673=1,MIN(Assumptions!$B$67,MAX(Assumptions!$B$4,Assumptions!$B$28-(Assumptions!$B$4))),Assumptions!$B$4)</f>
        <v>0</v>
      </c>
      <c r="J673" s="18" t="n">
        <f aca="false">IF($C$673=1,MIN(Assumptions!$B$66,MAX(Assumptions!$B$4,Assumptions!$B$28-($I$673))),Assumptions!$B$4)</f>
        <v>0</v>
      </c>
      <c r="K673" s="18" t="n">
        <f aca="false">IF($D$673=1,MIN(Assumptions!$B$61,MAX(Assumptions!$B$4,Assumptions!$B$28-($I$673+$J$673))),Assumptions!$B$4)</f>
        <v>0</v>
      </c>
      <c r="L673" s="18" t="n">
        <f aca="false">IF($E$673=1,MIN(Assumptions!$B$56,MAX(Assumptions!$B$4,Assumptions!$B$28-($I$673+$J$673+$K$673))),Assumptions!$B$4)</f>
        <v>60000000</v>
      </c>
      <c r="M673" s="18" t="n">
        <f aca="false">IF($F$673=1,MIN(Assumptions!$B$51,MAX(Assumptions!$B$4,Assumptions!$B$28-($I$673+$J$673+$K$673+$L$673))),Assumptions!$B$4)</f>
        <v>30000000</v>
      </c>
      <c r="N673" s="18" t="n">
        <f aca="false">IF($G$673=1,MIN(Assumptions!$B$46,MAX(Assumptions!$B$4,Assumptions!$B$28-($I$673+$J$673+$K$673+$L$673+$M$673))),Assumptions!$B$4)</f>
        <v>15000000</v>
      </c>
      <c r="O673" s="18" t="n">
        <f aca="false">IF($H$673=1,MIN(Assumptions!$B$41,MAX(Assumptions!$B$4,Assumptions!$B$28-($I$673+$J$673+$K$673+$L$673+$M$673+$N$673))),Assumptions!$B$4)</f>
        <v>0</v>
      </c>
      <c r="P673" s="18" t="n">
        <f aca="false">$I$673+$J$673+$K$673+$L$673+$M$673+$N$673+$O$673</f>
        <v>105000000</v>
      </c>
      <c r="Q673" s="18" t="n">
        <f aca="false">MAX(Assumptions!$B$4,Assumptions!$B$28-$P$673)</f>
        <v>7895000000</v>
      </c>
      <c r="R673" s="18" t="n">
        <f aca="false">$J$120+$O$120+Assumptions!$B$20+IF($B$673=0,$D$120,Assumptions!$B$4)+IF($C$673=0,$AI$120,Assumptions!$B$4)+IF($D$673=0,$AF$120,Assumptions!$B$4)+IF($E$673=0,$AC$120,Assumptions!$B$4)+IF($F$673=0,$Z$120,Assumptions!$B$4)+IF($G$673=0,$W$120,Assumptions!$B$4)+IF($H$673=0,$T$120,Assumptions!$B$4)</f>
        <v>22944752.5358044</v>
      </c>
      <c r="S673" s="18" t="n">
        <f aca="false">IF($R$673&gt;Assumptions!$B$4,$Q$673/$R$673&gt;Assumptions!$B$13,FALSE())</f>
        <v>1</v>
      </c>
      <c r="T673" s="18" t="n">
        <f aca="false">IF($S$673,($Q$673+Assumptions!$B$14*Assumptions!$B$13)/($R$673+Assumptions!$B$14),IF($R$673&gt;Assumptions!$B$4,$Q$673/$R$673,Assumptions!$B$4))</f>
        <v>310.378337886647</v>
      </c>
      <c r="U673" s="18" t="n">
        <f aca="false">IF($B$673=1,$I$673,$D$120*$T$673)</f>
        <v>247454738.169421</v>
      </c>
      <c r="V673" s="18" t="n">
        <f aca="false">IF($C$673=1,$J$673,$AI$120*$T$673)</f>
        <v>1903649753.40535</v>
      </c>
      <c r="W673" s="18" t="n">
        <f aca="false">IF($D$673=1,$K$673,$AF$120*$T$673)</f>
        <v>538087827.678263</v>
      </c>
      <c r="X673" s="18" t="n">
        <f aca="false">IF($E$673=1,$L$673,$AC$120*$T$673)</f>
        <v>60000000</v>
      </c>
      <c r="Y673" s="18" t="n">
        <f aca="false">IF($F$673=1,$M$673,$Z$120*$T$673)</f>
        <v>30000000</v>
      </c>
      <c r="Z673" s="18" t="n">
        <f aca="false">IF($G$673=1,$N$673,$W$120*$T$673)</f>
        <v>15000000</v>
      </c>
      <c r="AA673" s="18" t="n">
        <f aca="false">IF($H$673=1,$O$673,$T$120*$T$673)</f>
        <v>1551891689.43323</v>
      </c>
      <c r="AB673" s="18" t="n">
        <f aca="false">($J$120+$O$120)*$T$673</f>
        <v>87065105.6172902</v>
      </c>
      <c r="AC673" s="18" t="n">
        <f aca="false">Assumptions!$B$20*$T$673</f>
        <v>2793405040.97982</v>
      </c>
      <c r="AD673" s="18" t="n">
        <f aca="false">IF($S$673,Assumptions!$B$14*($T$673-Assumptions!$B$13),Assumptions!$B$4)</f>
        <v>773445844.716617</v>
      </c>
      <c r="AE673" s="18" t="n">
        <f aca="false">$U$673+$V$673+$W$673+$X$673+$Y$673+$Z$673+$AA$673+$AB$673+$AC$673+$AD$673</f>
        <v>8000000000</v>
      </c>
      <c r="AF673" s="18" t="n">
        <f aca="false">IF(AND(IF($B$673=1,$U$673&gt;=INDEX($U$659:$U$786,1+$A$673-Assumptions!$B$77),$U$673&gt;INDEX($U$659:$U$786,1+$A$673+Assumptions!$B$77)),IF($C$673=1,$V$673&gt;=INDEX($V$659:$V$786,1+$A$673-Assumptions!$B$78),$V$673&gt;INDEX($V$659:$V$786,1+$A$673+Assumptions!$B$78)),IF($D$673=1,$W$673&gt;=INDEX($W$659:$W$786,1+$A$673-Assumptions!$B$79),$W$673&gt;INDEX($W$659:$W$786,1+$A$673+Assumptions!$B$79)),IF($E$673=1,$X$673&gt;=INDEX($X$659:$X$786,1+$A$673-Assumptions!$B$80),$X$673&gt;INDEX($X$659:$X$786,1+$A$673+Assumptions!$B$80)),IF($F$673=1,$Y$673&gt;=INDEX($Y$659:$Y$786,1+$A$673-Assumptions!$B$81),$Y$673&gt;INDEX($Y$659:$Y$786,1+$A$673+Assumptions!$B$81)),IF($G$673=1,$Z$673&gt;=INDEX($Z$659:$Z$786,1+$A$673-Assumptions!$B$82),$Z$673&gt;INDEX($Z$659:$Z$786,1+$A$673+Assumptions!$B$82)),IF($H$673=1,$AA$673&gt;=INDEX($AA$659:$AA$786,1+$A$673-Assumptions!$B$83),$AA$673&gt;INDEX($AA$659:$AA$786,1+$A$673+Assumptions!$B$83))),1,0)</f>
        <v>0</v>
      </c>
      <c r="AG673" s="16"/>
      <c r="AH673" s="16"/>
      <c r="AI673" s="16"/>
    </row>
    <row r="674" customFormat="false" ht="23.85" hidden="true" customHeight="false" outlineLevel="0" collapsed="false">
      <c r="A674" s="6" t="n">
        <f aca="false">ROW()-ROW($A$659)+Assumptions!$B$4</f>
        <v>15</v>
      </c>
      <c r="B674" s="18" t="n">
        <f aca="false">MOD(QUOTIENT($A$674,Assumptions!$B$77),2)</f>
        <v>0</v>
      </c>
      <c r="C674" s="18" t="n">
        <f aca="false">MOD(QUOTIENT($A$674,Assumptions!$B$78),2)</f>
        <v>0</v>
      </c>
      <c r="D674" s="18" t="n">
        <f aca="false">MOD(QUOTIENT($A$674,Assumptions!$B$79),2)</f>
        <v>0</v>
      </c>
      <c r="E674" s="18" t="n">
        <f aca="false">MOD(QUOTIENT($A$674,Assumptions!$B$80),2)</f>
        <v>1</v>
      </c>
      <c r="F674" s="18" t="n">
        <f aca="false">MOD(QUOTIENT($A$674,Assumptions!$B$81),2)</f>
        <v>1</v>
      </c>
      <c r="G674" s="18" t="n">
        <f aca="false">MOD(QUOTIENT($A$674,Assumptions!$B$82),2)</f>
        <v>1</v>
      </c>
      <c r="H674" s="18" t="n">
        <f aca="false">MOD(QUOTIENT($A$674,Assumptions!$B$83),2)</f>
        <v>1</v>
      </c>
      <c r="I674" s="18" t="n">
        <f aca="false">IF($B$674=1,MIN(Assumptions!$B$67,MAX(Assumptions!$B$4,Assumptions!$B$28-(Assumptions!$B$4))),Assumptions!$B$4)</f>
        <v>0</v>
      </c>
      <c r="J674" s="18" t="n">
        <f aca="false">IF($C$674=1,MIN(Assumptions!$B$66,MAX(Assumptions!$B$4,Assumptions!$B$28-($I$674))),Assumptions!$B$4)</f>
        <v>0</v>
      </c>
      <c r="K674" s="18" t="n">
        <f aca="false">IF($D$674=1,MIN(Assumptions!$B$61,MAX(Assumptions!$B$4,Assumptions!$B$28-($I$674+$J$674))),Assumptions!$B$4)</f>
        <v>0</v>
      </c>
      <c r="L674" s="18" t="n">
        <f aca="false">IF($E$674=1,MIN(Assumptions!$B$56,MAX(Assumptions!$B$4,Assumptions!$B$28-($I$674+$J$674+$K$674))),Assumptions!$B$4)</f>
        <v>60000000</v>
      </c>
      <c r="M674" s="18" t="n">
        <f aca="false">IF($F$674=1,MIN(Assumptions!$B$51,MAX(Assumptions!$B$4,Assumptions!$B$28-($I$674+$J$674+$K$674+$L$674))),Assumptions!$B$4)</f>
        <v>30000000</v>
      </c>
      <c r="N674" s="18" t="n">
        <f aca="false">IF($G$674=1,MIN(Assumptions!$B$46,MAX(Assumptions!$B$4,Assumptions!$B$28-($I$674+$J$674+$K$674+$L$674+$M$674))),Assumptions!$B$4)</f>
        <v>15000000</v>
      </c>
      <c r="O674" s="18" t="n">
        <f aca="false">IF($H$674=1,MIN(Assumptions!$B$41,MAX(Assumptions!$B$4,Assumptions!$B$28-($I$674+$J$674+$K$674+$L$674+$M$674+$N$674))),Assumptions!$B$4)</f>
        <v>5000000</v>
      </c>
      <c r="P674" s="18" t="n">
        <f aca="false">$I$674+$J$674+$K$674+$L$674+$M$674+$N$674+$O$674</f>
        <v>110000000</v>
      </c>
      <c r="Q674" s="18" t="n">
        <f aca="false">MAX(Assumptions!$B$4,Assumptions!$B$28-$P$674)</f>
        <v>7890000000</v>
      </c>
      <c r="R674" s="18" t="n">
        <f aca="false">$J$120+$O$120+Assumptions!$B$20+IF($B$674=0,$D$120,Assumptions!$B$4)+IF($C$674=0,$AI$120,Assumptions!$B$4)+IF($D$674=0,$AF$120,Assumptions!$B$4)+IF($E$674=0,$AC$120,Assumptions!$B$4)+IF($F$674=0,$Z$120,Assumptions!$B$4)+IF($G$674=0,$W$120,Assumptions!$B$4)+IF($H$674=0,$T$120,Assumptions!$B$4)</f>
        <v>17944752.5358044</v>
      </c>
      <c r="S674" s="18" t="n">
        <f aca="false">IF($R$674&gt;Assumptions!$B$4,$Q$674/$R$674&gt;Assumptions!$B$13,FALSE())</f>
        <v>1</v>
      </c>
      <c r="T674" s="18" t="n">
        <f aca="false">IF($S$674,($Q$674+Assumptions!$B$14*Assumptions!$B$13)/($R$674+Assumptions!$B$14),IF($R$674&gt;Assumptions!$B$4,$Q$674/$R$674,Assumptions!$B$4))</f>
        <v>386.04037814486</v>
      </c>
      <c r="U674" s="18" t="n">
        <f aca="false">IF($B$674=1,$I$674,$D$120*$T$674)</f>
        <v>307777666.91807</v>
      </c>
      <c r="V674" s="18" t="n">
        <f aca="false">IF($C$674=1,$J$674,$AI$120*$T$674)</f>
        <v>2367709279.1455</v>
      </c>
      <c r="W674" s="18" t="n">
        <f aca="false">IF($D$674=1,$K$674,$AF$120*$T$674)</f>
        <v>669259426.693384</v>
      </c>
      <c r="X674" s="18" t="n">
        <f aca="false">IF($E$674=1,$L$674,$AC$120*$T$674)</f>
        <v>60000000</v>
      </c>
      <c r="Y674" s="18" t="n">
        <f aca="false">IF($F$674=1,$M$674,$Z$120*$T$674)</f>
        <v>30000000</v>
      </c>
      <c r="Z674" s="18" t="n">
        <f aca="false">IF($G$674=1,$N$674,$W$120*$T$674)</f>
        <v>15000000</v>
      </c>
      <c r="AA674" s="18" t="n">
        <f aca="false">IF($H$674=1,$O$674,$T$120*$T$674)</f>
        <v>5000000</v>
      </c>
      <c r="AB674" s="18" t="n">
        <f aca="false">($J$120+$O$120)*$T$674</f>
        <v>108289278.577153</v>
      </c>
      <c r="AC674" s="18" t="n">
        <f aca="false">Assumptions!$B$20*$T$674</f>
        <v>3474363403.30374</v>
      </c>
      <c r="AD674" s="18" t="n">
        <f aca="false">IF($S$674,Assumptions!$B$14*($T$674-Assumptions!$B$13),Assumptions!$B$4)</f>
        <v>962600945.36215</v>
      </c>
      <c r="AE674" s="18" t="n">
        <f aca="false">$U$674+$V$674+$W$674+$X$674+$Y$674+$Z$674+$AA$674+$AB$674+$AC$674+$AD$674</f>
        <v>8000000000</v>
      </c>
      <c r="AF674" s="18" t="n">
        <f aca="false">IF(AND(IF($B$674=1,$U$674&gt;=INDEX($U$659:$U$786,1+$A$674-Assumptions!$B$77),$U$674&gt;INDEX($U$659:$U$786,1+$A$674+Assumptions!$B$77)),IF($C$674=1,$V$674&gt;=INDEX($V$659:$V$786,1+$A$674-Assumptions!$B$78),$V$674&gt;INDEX($V$659:$V$786,1+$A$674+Assumptions!$B$78)),IF($D$674=1,$W$674&gt;=INDEX($W$659:$W$786,1+$A$674-Assumptions!$B$79),$W$674&gt;INDEX($W$659:$W$786,1+$A$674+Assumptions!$B$79)),IF($E$674=1,$X$674&gt;=INDEX($X$659:$X$786,1+$A$674-Assumptions!$B$80),$X$674&gt;INDEX($X$659:$X$786,1+$A$674+Assumptions!$B$80)),IF($F$674=1,$Y$674&gt;=INDEX($Y$659:$Y$786,1+$A$674-Assumptions!$B$81),$Y$674&gt;INDEX($Y$659:$Y$786,1+$A$674+Assumptions!$B$81)),IF($G$674=1,$Z$674&gt;=INDEX($Z$659:$Z$786,1+$A$674-Assumptions!$B$82),$Z$674&gt;INDEX($Z$659:$Z$786,1+$A$674+Assumptions!$B$82)),IF($H$674=1,$AA$674&gt;=INDEX($AA$659:$AA$786,1+$A$674-Assumptions!$B$83),$AA$674&gt;INDEX($AA$659:$AA$786,1+$A$674+Assumptions!$B$83))),1,0)</f>
        <v>0</v>
      </c>
      <c r="AG674" s="16"/>
      <c r="AH674" s="16"/>
      <c r="AI674" s="16"/>
    </row>
    <row r="675" customFormat="false" ht="23.85" hidden="true" customHeight="false" outlineLevel="0" collapsed="false">
      <c r="A675" s="6" t="n">
        <f aca="false">ROW()-ROW($A$659)+Assumptions!$B$4</f>
        <v>16</v>
      </c>
      <c r="B675" s="18" t="n">
        <f aca="false">MOD(QUOTIENT($A$675,Assumptions!$B$77),2)</f>
        <v>0</v>
      </c>
      <c r="C675" s="18" t="n">
        <f aca="false">MOD(QUOTIENT($A$675,Assumptions!$B$78),2)</f>
        <v>0</v>
      </c>
      <c r="D675" s="18" t="n">
        <f aca="false">MOD(QUOTIENT($A$675,Assumptions!$B$79),2)</f>
        <v>1</v>
      </c>
      <c r="E675" s="18" t="n">
        <f aca="false">MOD(QUOTIENT($A$675,Assumptions!$B$80),2)</f>
        <v>0</v>
      </c>
      <c r="F675" s="18" t="n">
        <f aca="false">MOD(QUOTIENT($A$675,Assumptions!$B$81),2)</f>
        <v>0</v>
      </c>
      <c r="G675" s="18" t="n">
        <f aca="false">MOD(QUOTIENT($A$675,Assumptions!$B$82),2)</f>
        <v>0</v>
      </c>
      <c r="H675" s="18" t="n">
        <f aca="false">MOD(QUOTIENT($A$675,Assumptions!$B$83),2)</f>
        <v>0</v>
      </c>
      <c r="I675" s="18" t="n">
        <f aca="false">IF($B$675=1,MIN(Assumptions!$B$67,MAX(Assumptions!$B$4,Assumptions!$B$28-(Assumptions!$B$4))),Assumptions!$B$4)</f>
        <v>0</v>
      </c>
      <c r="J675" s="18" t="n">
        <f aca="false">IF($C$675=1,MIN(Assumptions!$B$66,MAX(Assumptions!$B$4,Assumptions!$B$28-($I$675))),Assumptions!$B$4)</f>
        <v>0</v>
      </c>
      <c r="K675" s="18" t="n">
        <f aca="false">IF($D$675=1,MIN(Assumptions!$B$61,MAX(Assumptions!$B$4,Assumptions!$B$28-($I$675+$J$675))),Assumptions!$B$4)</f>
        <v>100000000</v>
      </c>
      <c r="L675" s="18" t="n">
        <f aca="false">IF($E$675=1,MIN(Assumptions!$B$56,MAX(Assumptions!$B$4,Assumptions!$B$28-($I$675+$J$675+$K$675))),Assumptions!$B$4)</f>
        <v>0</v>
      </c>
      <c r="M675" s="18" t="n">
        <f aca="false">IF($F$675=1,MIN(Assumptions!$B$51,MAX(Assumptions!$B$4,Assumptions!$B$28-($I$675+$J$675+$K$675+$L$675))),Assumptions!$B$4)</f>
        <v>0</v>
      </c>
      <c r="N675" s="18" t="n">
        <f aca="false">IF($G$675=1,MIN(Assumptions!$B$46,MAX(Assumptions!$B$4,Assumptions!$B$28-($I$675+$J$675+$K$675+$L$675+$M$675))),Assumptions!$B$4)</f>
        <v>0</v>
      </c>
      <c r="O675" s="18" t="n">
        <f aca="false">IF($H$675=1,MIN(Assumptions!$B$41,MAX(Assumptions!$B$4,Assumptions!$B$28-($I$675+$J$675+$K$675+$L$675+$M$675+$N$675))),Assumptions!$B$4)</f>
        <v>0</v>
      </c>
      <c r="P675" s="18" t="n">
        <f aca="false">$I$675+$J$675+$K$675+$L$675+$M$675+$N$675+$O$675</f>
        <v>100000000</v>
      </c>
      <c r="Q675" s="18" t="n">
        <f aca="false">MAX(Assumptions!$B$4,Assumptions!$B$28-$P$675)</f>
        <v>7900000000</v>
      </c>
      <c r="R675" s="18" t="n">
        <f aca="false">$J$120+$O$120+Assumptions!$B$20+IF($B$675=0,$D$120,Assumptions!$B$4)+IF($C$675=0,$AI$120,Assumptions!$B$4)+IF($D$675=0,$AF$120,Assumptions!$B$4)+IF($E$675=0,$AC$120,Assumptions!$B$4)+IF($F$675=0,$Z$120,Assumptions!$B$4)+IF($G$675=0,$W$120,Assumptions!$B$4)+IF($H$675=0,$T$120,Assumptions!$B$4)</f>
        <v>31611101.1755256</v>
      </c>
      <c r="S675" s="18" t="n">
        <f aca="false">IF($R$675&gt;Assumptions!$B$4,$Q$675/$R$675&gt;Assumptions!$B$13,FALSE())</f>
        <v>1</v>
      </c>
      <c r="T675" s="18" t="n">
        <f aca="false">IF($S$675,($Q$675+Assumptions!$B$14*Assumptions!$B$13)/($R$675+Assumptions!$B$14),IF($R$675&gt;Assumptions!$B$4,$Q$675/$R$675,Assumptions!$B$4))</f>
        <v>231.669448586139</v>
      </c>
      <c r="U675" s="18" t="n">
        <f aca="false">IF($B$675=1,$I$675,$D$120*$T$675)</f>
        <v>184702653.967668</v>
      </c>
      <c r="V675" s="18" t="n">
        <f aca="false">IF($C$675=1,$J$675,$AI$120*$T$675)</f>
        <v>1420902926.65212</v>
      </c>
      <c r="W675" s="18" t="n">
        <f aca="false">IF($D$675=1,$K$675,$AF$120*$T$675)</f>
        <v>100000000</v>
      </c>
      <c r="X675" s="18" t="n">
        <f aca="false">IF($E$675=1,$L$675,$AC$120*$T$675)</f>
        <v>556006676.606733</v>
      </c>
      <c r="Y675" s="18" t="n">
        <f aca="false">IF($F$675=1,$M$675,$Z$120*$T$675)</f>
        <v>695008345.758417</v>
      </c>
      <c r="Z675" s="18" t="n">
        <f aca="false">IF($G$675=1,$N$675,$W$120*$T$675)</f>
        <v>1158347242.93069</v>
      </c>
      <c r="AA675" s="18" t="n">
        <f aca="false">IF($H$675=1,$O$675,$T$120*$T$675)</f>
        <v>1158347242.93069</v>
      </c>
      <c r="AB675" s="18" t="n">
        <f aca="false">($J$120+$O$120)*$T$675</f>
        <v>64986252.4130726</v>
      </c>
      <c r="AC675" s="18" t="n">
        <f aca="false">Assumptions!$B$20*$T$675</f>
        <v>2085025037.27525</v>
      </c>
      <c r="AD675" s="18" t="n">
        <f aca="false">IF($S$675,Assumptions!$B$14*($T$675-Assumptions!$B$13),Assumptions!$B$4)</f>
        <v>576673621.465347</v>
      </c>
      <c r="AE675" s="18" t="n">
        <f aca="false">$U$675+$V$675+$W$675+$X$675+$Y$675+$Z$675+$AA$675+$AB$675+$AC$675+$AD$675</f>
        <v>8000000000</v>
      </c>
      <c r="AF675" s="18" t="n">
        <f aca="false">IF(AND(IF($B$675=1,$U$675&gt;=INDEX($U$659:$U$786,1+$A$675-Assumptions!$B$77),$U$675&gt;INDEX($U$659:$U$786,1+$A$675+Assumptions!$B$77)),IF($C$675=1,$V$675&gt;=INDEX($V$659:$V$786,1+$A$675-Assumptions!$B$78),$V$675&gt;INDEX($V$659:$V$786,1+$A$675+Assumptions!$B$78)),IF($D$675=1,$W$675&gt;=INDEX($W$659:$W$786,1+$A$675-Assumptions!$B$79),$W$675&gt;INDEX($W$659:$W$786,1+$A$675+Assumptions!$B$79)),IF($E$675=1,$X$675&gt;=INDEX($X$659:$X$786,1+$A$675-Assumptions!$B$80),$X$675&gt;INDEX($X$659:$X$786,1+$A$675+Assumptions!$B$80)),IF($F$675=1,$Y$675&gt;=INDEX($Y$659:$Y$786,1+$A$675-Assumptions!$B$81),$Y$675&gt;INDEX($Y$659:$Y$786,1+$A$675+Assumptions!$B$81)),IF($G$675=1,$Z$675&gt;=INDEX($Z$659:$Z$786,1+$A$675-Assumptions!$B$82),$Z$675&gt;INDEX($Z$659:$Z$786,1+$A$675+Assumptions!$B$82)),IF($H$675=1,$AA$675&gt;=INDEX($AA$659:$AA$786,1+$A$675-Assumptions!$B$83),$AA$675&gt;INDEX($AA$659:$AA$786,1+$A$675+Assumptions!$B$83))),1,0)</f>
        <v>0</v>
      </c>
      <c r="AG675" s="16"/>
      <c r="AH675" s="16"/>
      <c r="AI675" s="16"/>
    </row>
    <row r="676" customFormat="false" ht="23.85" hidden="true" customHeight="false" outlineLevel="0" collapsed="false">
      <c r="A676" s="6" t="n">
        <f aca="false">ROW()-ROW($A$659)+Assumptions!$B$4</f>
        <v>17</v>
      </c>
      <c r="B676" s="18" t="n">
        <f aca="false">MOD(QUOTIENT($A$676,Assumptions!$B$77),2)</f>
        <v>0</v>
      </c>
      <c r="C676" s="18" t="n">
        <f aca="false">MOD(QUOTIENT($A$676,Assumptions!$B$78),2)</f>
        <v>0</v>
      </c>
      <c r="D676" s="18" t="n">
        <f aca="false">MOD(QUOTIENT($A$676,Assumptions!$B$79),2)</f>
        <v>1</v>
      </c>
      <c r="E676" s="18" t="n">
        <f aca="false">MOD(QUOTIENT($A$676,Assumptions!$B$80),2)</f>
        <v>0</v>
      </c>
      <c r="F676" s="18" t="n">
        <f aca="false">MOD(QUOTIENT($A$676,Assumptions!$B$81),2)</f>
        <v>0</v>
      </c>
      <c r="G676" s="18" t="n">
        <f aca="false">MOD(QUOTIENT($A$676,Assumptions!$B$82),2)</f>
        <v>0</v>
      </c>
      <c r="H676" s="18" t="n">
        <f aca="false">MOD(QUOTIENT($A$676,Assumptions!$B$83),2)</f>
        <v>1</v>
      </c>
      <c r="I676" s="18" t="n">
        <f aca="false">IF($B$676=1,MIN(Assumptions!$B$67,MAX(Assumptions!$B$4,Assumptions!$B$28-(Assumptions!$B$4))),Assumptions!$B$4)</f>
        <v>0</v>
      </c>
      <c r="J676" s="18" t="n">
        <f aca="false">IF($C$676=1,MIN(Assumptions!$B$66,MAX(Assumptions!$B$4,Assumptions!$B$28-($I$676))),Assumptions!$B$4)</f>
        <v>0</v>
      </c>
      <c r="K676" s="18" t="n">
        <f aca="false">IF($D$676=1,MIN(Assumptions!$B$61,MAX(Assumptions!$B$4,Assumptions!$B$28-($I$676+$J$676))),Assumptions!$B$4)</f>
        <v>100000000</v>
      </c>
      <c r="L676" s="18" t="n">
        <f aca="false">IF($E$676=1,MIN(Assumptions!$B$56,MAX(Assumptions!$B$4,Assumptions!$B$28-($I$676+$J$676+$K$676))),Assumptions!$B$4)</f>
        <v>0</v>
      </c>
      <c r="M676" s="18" t="n">
        <f aca="false">IF($F$676=1,MIN(Assumptions!$B$51,MAX(Assumptions!$B$4,Assumptions!$B$28-($I$676+$J$676+$K$676+$L$676))),Assumptions!$B$4)</f>
        <v>0</v>
      </c>
      <c r="N676" s="18" t="n">
        <f aca="false">IF($G$676=1,MIN(Assumptions!$B$46,MAX(Assumptions!$B$4,Assumptions!$B$28-($I$676+$J$676+$K$676+$L$676+$M$676))),Assumptions!$B$4)</f>
        <v>0</v>
      </c>
      <c r="O676" s="18" t="n">
        <f aca="false">IF($H$676=1,MIN(Assumptions!$B$41,MAX(Assumptions!$B$4,Assumptions!$B$28-($I$676+$J$676+$K$676+$L$676+$M$676+$N$676))),Assumptions!$B$4)</f>
        <v>5000000</v>
      </c>
      <c r="P676" s="18" t="n">
        <f aca="false">$I$676+$J$676+$K$676+$L$676+$M$676+$N$676+$O$676</f>
        <v>105000000</v>
      </c>
      <c r="Q676" s="18" t="n">
        <f aca="false">MAX(Assumptions!$B$4,Assumptions!$B$28-$P$676)</f>
        <v>7895000000</v>
      </c>
      <c r="R676" s="18" t="n">
        <f aca="false">$J$120+$O$120+Assumptions!$B$20+IF($B$676=0,$D$120,Assumptions!$B$4)+IF($C$676=0,$AI$120,Assumptions!$B$4)+IF($D$676=0,$AF$120,Assumptions!$B$4)+IF($E$676=0,$AC$120,Assumptions!$B$4)+IF($F$676=0,$Z$120,Assumptions!$B$4)+IF($G$676=0,$W$120,Assumptions!$B$4)+IF($H$676=0,$T$120,Assumptions!$B$4)</f>
        <v>26611101.1755256</v>
      </c>
      <c r="S676" s="18" t="n">
        <f aca="false">IF($R$676&gt;Assumptions!$B$4,$Q$676/$R$676&gt;Assumptions!$B$13,FALSE())</f>
        <v>1</v>
      </c>
      <c r="T676" s="18" t="n">
        <f aca="false">IF($S$676,($Q$676+Assumptions!$B$14*Assumptions!$B$13)/($R$676+Assumptions!$B$14),IF($R$676&gt;Assumptions!$B$4,$Q$676/$R$676,Assumptions!$B$4))</f>
        <v>271.288260529273</v>
      </c>
      <c r="U676" s="18" t="n">
        <f aca="false">IF($B$676=1,$I$676,$D$120*$T$676)</f>
        <v>216289467.669699</v>
      </c>
      <c r="V676" s="18" t="n">
        <f aca="false">IF($C$676=1,$J$676,$AI$120*$T$676)</f>
        <v>1663897789.30682</v>
      </c>
      <c r="W676" s="18" t="n">
        <f aca="false">IF($D$676=1,$K$676,$AF$120*$T$676)</f>
        <v>100000000</v>
      </c>
      <c r="X676" s="18" t="n">
        <f aca="false">IF($E$676=1,$L$676,$AC$120*$T$676)</f>
        <v>651091825.270255</v>
      </c>
      <c r="Y676" s="18" t="n">
        <f aca="false">IF($F$676=1,$M$676,$Z$120*$T$676)</f>
        <v>813864781.587819</v>
      </c>
      <c r="Z676" s="18" t="n">
        <f aca="false">IF($G$676=1,$N$676,$W$120*$T$676)</f>
        <v>1356441302.64636</v>
      </c>
      <c r="AA676" s="18" t="n">
        <f aca="false">IF($H$676=1,$O$676,$T$120*$T$676)</f>
        <v>5000000</v>
      </c>
      <c r="AB676" s="18" t="n">
        <f aca="false">($J$120+$O$120)*$T$676</f>
        <v>76099837.4323992</v>
      </c>
      <c r="AC676" s="18" t="n">
        <f aca="false">Assumptions!$B$20*$T$676</f>
        <v>2441594344.76346</v>
      </c>
      <c r="AD676" s="18" t="n">
        <f aca="false">IF($S$676,Assumptions!$B$14*($T$676-Assumptions!$B$13),Assumptions!$B$4)</f>
        <v>675720651.323182</v>
      </c>
      <c r="AE676" s="18" t="n">
        <f aca="false">$U$676+$V$676+$W$676+$X$676+$Y$676+$Z$676+$AA$676+$AB$676+$AC$676+$AD$676</f>
        <v>8000000000</v>
      </c>
      <c r="AF676" s="18" t="n">
        <f aca="false">IF(AND(IF($B$676=1,$U$676&gt;=INDEX($U$659:$U$786,1+$A$676-Assumptions!$B$77),$U$676&gt;INDEX($U$659:$U$786,1+$A$676+Assumptions!$B$77)),IF($C$676=1,$V$676&gt;=INDEX($V$659:$V$786,1+$A$676-Assumptions!$B$78),$V$676&gt;INDEX($V$659:$V$786,1+$A$676+Assumptions!$B$78)),IF($D$676=1,$W$676&gt;=INDEX($W$659:$W$786,1+$A$676-Assumptions!$B$79),$W$676&gt;INDEX($W$659:$W$786,1+$A$676+Assumptions!$B$79)),IF($E$676=1,$X$676&gt;=INDEX($X$659:$X$786,1+$A$676-Assumptions!$B$80),$X$676&gt;INDEX($X$659:$X$786,1+$A$676+Assumptions!$B$80)),IF($F$676=1,$Y$676&gt;=INDEX($Y$659:$Y$786,1+$A$676-Assumptions!$B$81),$Y$676&gt;INDEX($Y$659:$Y$786,1+$A$676+Assumptions!$B$81)),IF($G$676=1,$Z$676&gt;=INDEX($Z$659:$Z$786,1+$A$676-Assumptions!$B$82),$Z$676&gt;INDEX($Z$659:$Z$786,1+$A$676+Assumptions!$B$82)),IF($H$676=1,$AA$676&gt;=INDEX($AA$659:$AA$786,1+$A$676-Assumptions!$B$83),$AA$676&gt;INDEX($AA$659:$AA$786,1+$A$676+Assumptions!$B$83))),1,0)</f>
        <v>0</v>
      </c>
      <c r="AG676" s="16"/>
      <c r="AH676" s="16"/>
      <c r="AI676" s="16"/>
    </row>
    <row r="677" customFormat="false" ht="23.85" hidden="true" customHeight="false" outlineLevel="0" collapsed="false">
      <c r="A677" s="6" t="n">
        <f aca="false">ROW()-ROW($A$659)+Assumptions!$B$4</f>
        <v>18</v>
      </c>
      <c r="B677" s="18" t="n">
        <f aca="false">MOD(QUOTIENT($A$677,Assumptions!$B$77),2)</f>
        <v>0</v>
      </c>
      <c r="C677" s="18" t="n">
        <f aca="false">MOD(QUOTIENT($A$677,Assumptions!$B$78),2)</f>
        <v>0</v>
      </c>
      <c r="D677" s="18" t="n">
        <f aca="false">MOD(QUOTIENT($A$677,Assumptions!$B$79),2)</f>
        <v>1</v>
      </c>
      <c r="E677" s="18" t="n">
        <f aca="false">MOD(QUOTIENT($A$677,Assumptions!$B$80),2)</f>
        <v>0</v>
      </c>
      <c r="F677" s="18" t="n">
        <f aca="false">MOD(QUOTIENT($A$677,Assumptions!$B$81),2)</f>
        <v>0</v>
      </c>
      <c r="G677" s="18" t="n">
        <f aca="false">MOD(QUOTIENT($A$677,Assumptions!$B$82),2)</f>
        <v>1</v>
      </c>
      <c r="H677" s="18" t="n">
        <f aca="false">MOD(QUOTIENT($A$677,Assumptions!$B$83),2)</f>
        <v>0</v>
      </c>
      <c r="I677" s="18" t="n">
        <f aca="false">IF($B$677=1,MIN(Assumptions!$B$67,MAX(Assumptions!$B$4,Assumptions!$B$28-(Assumptions!$B$4))),Assumptions!$B$4)</f>
        <v>0</v>
      </c>
      <c r="J677" s="18" t="n">
        <f aca="false">IF($C$677=1,MIN(Assumptions!$B$66,MAX(Assumptions!$B$4,Assumptions!$B$28-($I$677))),Assumptions!$B$4)</f>
        <v>0</v>
      </c>
      <c r="K677" s="18" t="n">
        <f aca="false">IF($D$677=1,MIN(Assumptions!$B$61,MAX(Assumptions!$B$4,Assumptions!$B$28-($I$677+$J$677))),Assumptions!$B$4)</f>
        <v>100000000</v>
      </c>
      <c r="L677" s="18" t="n">
        <f aca="false">IF($E$677=1,MIN(Assumptions!$B$56,MAX(Assumptions!$B$4,Assumptions!$B$28-($I$677+$J$677+$K$677))),Assumptions!$B$4)</f>
        <v>0</v>
      </c>
      <c r="M677" s="18" t="n">
        <f aca="false">IF($F$677=1,MIN(Assumptions!$B$51,MAX(Assumptions!$B$4,Assumptions!$B$28-($I$677+$J$677+$K$677+$L$677))),Assumptions!$B$4)</f>
        <v>0</v>
      </c>
      <c r="N677" s="18" t="n">
        <f aca="false">IF($G$677=1,MIN(Assumptions!$B$46,MAX(Assumptions!$B$4,Assumptions!$B$28-($I$677+$J$677+$K$677+$L$677+$M$677))),Assumptions!$B$4)</f>
        <v>15000000</v>
      </c>
      <c r="O677" s="18" t="n">
        <f aca="false">IF($H$677=1,MIN(Assumptions!$B$41,MAX(Assumptions!$B$4,Assumptions!$B$28-($I$677+$J$677+$K$677+$L$677+$M$677+$N$677))),Assumptions!$B$4)</f>
        <v>0</v>
      </c>
      <c r="P677" s="18" t="n">
        <f aca="false">$I$677+$J$677+$K$677+$L$677+$M$677+$N$677+$O$677</f>
        <v>115000000</v>
      </c>
      <c r="Q677" s="18" t="n">
        <f aca="false">MAX(Assumptions!$B$4,Assumptions!$B$28-$P$677)</f>
        <v>7885000000</v>
      </c>
      <c r="R677" s="18" t="n">
        <f aca="false">$J$120+$O$120+Assumptions!$B$20+IF($B$677=0,$D$120,Assumptions!$B$4)+IF($C$677=0,$AI$120,Assumptions!$B$4)+IF($D$677=0,$AF$120,Assumptions!$B$4)+IF($E$677=0,$AC$120,Assumptions!$B$4)+IF($F$677=0,$Z$120,Assumptions!$B$4)+IF($G$677=0,$W$120,Assumptions!$B$4)+IF($H$677=0,$T$120,Assumptions!$B$4)</f>
        <v>26611101.1755256</v>
      </c>
      <c r="S677" s="18" t="n">
        <f aca="false">IF($R$677&gt;Assumptions!$B$4,$Q$677/$R$677&gt;Assumptions!$B$13,FALSE())</f>
        <v>1</v>
      </c>
      <c r="T677" s="18" t="n">
        <f aca="false">IF($S$677,($Q$677+Assumptions!$B$14*Assumptions!$B$13)/($R$677+Assumptions!$B$14),IF($R$677&gt;Assumptions!$B$4,$Q$677/$R$677,Assumptions!$B$4))</f>
        <v>270.944748961651</v>
      </c>
      <c r="U677" s="18" t="n">
        <f aca="false">IF($B$677=1,$I$677,$D$120*$T$677)</f>
        <v>216015596.865432</v>
      </c>
      <c r="V677" s="18" t="n">
        <f aca="false">IF($C$677=1,$J$677,$AI$120*$T$677)</f>
        <v>1661790922.84363</v>
      </c>
      <c r="W677" s="18" t="n">
        <f aca="false">IF($D$677=1,$K$677,$AF$120*$T$677)</f>
        <v>100000000</v>
      </c>
      <c r="X677" s="18" t="n">
        <f aca="false">IF($E$677=1,$L$677,$AC$120*$T$677)</f>
        <v>650267397.507963</v>
      </c>
      <c r="Y677" s="18" t="n">
        <f aca="false">IF($F$677=1,$M$677,$Z$120*$T$677)</f>
        <v>812834246.884954</v>
      </c>
      <c r="Z677" s="18" t="n">
        <f aca="false">IF($G$677=1,$N$677,$W$120*$T$677)</f>
        <v>15000000</v>
      </c>
      <c r="AA677" s="18" t="n">
        <f aca="false">IF($H$677=1,$O$677,$T$120*$T$677)</f>
        <v>1354723744.80826</v>
      </c>
      <c r="AB677" s="18" t="n">
        <f aca="false">($J$120+$O$120)*$T$677</f>
        <v>76003478.0307754</v>
      </c>
      <c r="AC677" s="18" t="n">
        <f aca="false">Assumptions!$B$20*$T$677</f>
        <v>2438502740.65486</v>
      </c>
      <c r="AD677" s="18" t="n">
        <f aca="false">IF($S$677,Assumptions!$B$14*($T$677-Assumptions!$B$13),Assumptions!$B$4)</f>
        <v>674861872.404128</v>
      </c>
      <c r="AE677" s="18" t="n">
        <f aca="false">$U$677+$V$677+$W$677+$X$677+$Y$677+$Z$677+$AA$677+$AB$677+$AC$677+$AD$677</f>
        <v>8000000000</v>
      </c>
      <c r="AF677" s="18" t="n">
        <f aca="false">IF(AND(IF($B$677=1,$U$677&gt;=INDEX($U$659:$U$786,1+$A$677-Assumptions!$B$77),$U$677&gt;INDEX($U$659:$U$786,1+$A$677+Assumptions!$B$77)),IF($C$677=1,$V$677&gt;=INDEX($V$659:$V$786,1+$A$677-Assumptions!$B$78),$V$677&gt;INDEX($V$659:$V$786,1+$A$677+Assumptions!$B$78)),IF($D$677=1,$W$677&gt;=INDEX($W$659:$W$786,1+$A$677-Assumptions!$B$79),$W$677&gt;INDEX($W$659:$W$786,1+$A$677+Assumptions!$B$79)),IF($E$677=1,$X$677&gt;=INDEX($X$659:$X$786,1+$A$677-Assumptions!$B$80),$X$677&gt;INDEX($X$659:$X$786,1+$A$677+Assumptions!$B$80)),IF($F$677=1,$Y$677&gt;=INDEX($Y$659:$Y$786,1+$A$677-Assumptions!$B$81),$Y$677&gt;INDEX($Y$659:$Y$786,1+$A$677+Assumptions!$B$81)),IF($G$677=1,$Z$677&gt;=INDEX($Z$659:$Z$786,1+$A$677-Assumptions!$B$82),$Z$677&gt;INDEX($Z$659:$Z$786,1+$A$677+Assumptions!$B$82)),IF($H$677=1,$AA$677&gt;=INDEX($AA$659:$AA$786,1+$A$677-Assumptions!$B$83),$AA$677&gt;INDEX($AA$659:$AA$786,1+$A$677+Assumptions!$B$83))),1,0)</f>
        <v>0</v>
      </c>
      <c r="AG677" s="16"/>
      <c r="AH677" s="16"/>
      <c r="AI677" s="16"/>
    </row>
    <row r="678" customFormat="false" ht="23.85" hidden="true" customHeight="false" outlineLevel="0" collapsed="false">
      <c r="A678" s="6" t="n">
        <f aca="false">ROW()-ROW($A$659)+Assumptions!$B$4</f>
        <v>19</v>
      </c>
      <c r="B678" s="18" t="n">
        <f aca="false">MOD(QUOTIENT($A$678,Assumptions!$B$77),2)</f>
        <v>0</v>
      </c>
      <c r="C678" s="18" t="n">
        <f aca="false">MOD(QUOTIENT($A$678,Assumptions!$B$78),2)</f>
        <v>0</v>
      </c>
      <c r="D678" s="18" t="n">
        <f aca="false">MOD(QUOTIENT($A$678,Assumptions!$B$79),2)</f>
        <v>1</v>
      </c>
      <c r="E678" s="18" t="n">
        <f aca="false">MOD(QUOTIENT($A$678,Assumptions!$B$80),2)</f>
        <v>0</v>
      </c>
      <c r="F678" s="18" t="n">
        <f aca="false">MOD(QUOTIENT($A$678,Assumptions!$B$81),2)</f>
        <v>0</v>
      </c>
      <c r="G678" s="18" t="n">
        <f aca="false">MOD(QUOTIENT($A$678,Assumptions!$B$82),2)</f>
        <v>1</v>
      </c>
      <c r="H678" s="18" t="n">
        <f aca="false">MOD(QUOTIENT($A$678,Assumptions!$B$83),2)</f>
        <v>1</v>
      </c>
      <c r="I678" s="18" t="n">
        <f aca="false">IF($B$678=1,MIN(Assumptions!$B$67,MAX(Assumptions!$B$4,Assumptions!$B$28-(Assumptions!$B$4))),Assumptions!$B$4)</f>
        <v>0</v>
      </c>
      <c r="J678" s="18" t="n">
        <f aca="false">IF($C$678=1,MIN(Assumptions!$B$66,MAX(Assumptions!$B$4,Assumptions!$B$28-($I$678))),Assumptions!$B$4)</f>
        <v>0</v>
      </c>
      <c r="K678" s="18" t="n">
        <f aca="false">IF($D$678=1,MIN(Assumptions!$B$61,MAX(Assumptions!$B$4,Assumptions!$B$28-($I$678+$J$678))),Assumptions!$B$4)</f>
        <v>100000000</v>
      </c>
      <c r="L678" s="18" t="n">
        <f aca="false">IF($E$678=1,MIN(Assumptions!$B$56,MAX(Assumptions!$B$4,Assumptions!$B$28-($I$678+$J$678+$K$678))),Assumptions!$B$4)</f>
        <v>0</v>
      </c>
      <c r="M678" s="18" t="n">
        <f aca="false">IF($F$678=1,MIN(Assumptions!$B$51,MAX(Assumptions!$B$4,Assumptions!$B$28-($I$678+$J$678+$K$678+$L$678))),Assumptions!$B$4)</f>
        <v>0</v>
      </c>
      <c r="N678" s="18" t="n">
        <f aca="false">IF($G$678=1,MIN(Assumptions!$B$46,MAX(Assumptions!$B$4,Assumptions!$B$28-($I$678+$J$678+$K$678+$L$678+$M$678))),Assumptions!$B$4)</f>
        <v>15000000</v>
      </c>
      <c r="O678" s="18" t="n">
        <f aca="false">IF($H$678=1,MIN(Assumptions!$B$41,MAX(Assumptions!$B$4,Assumptions!$B$28-($I$678+$J$678+$K$678+$L$678+$M$678+$N$678))),Assumptions!$B$4)</f>
        <v>5000000</v>
      </c>
      <c r="P678" s="18" t="n">
        <f aca="false">$I$678+$J$678+$K$678+$L$678+$M$678+$N$678+$O$678</f>
        <v>120000000</v>
      </c>
      <c r="Q678" s="18" t="n">
        <f aca="false">MAX(Assumptions!$B$4,Assumptions!$B$28-$P$678)</f>
        <v>7880000000</v>
      </c>
      <c r="R678" s="18" t="n">
        <f aca="false">$J$120+$O$120+Assumptions!$B$20+IF($B$678=0,$D$120,Assumptions!$B$4)+IF($C$678=0,$AI$120,Assumptions!$B$4)+IF($D$678=0,$AF$120,Assumptions!$B$4)+IF($E$678=0,$AC$120,Assumptions!$B$4)+IF($F$678=0,$Z$120,Assumptions!$B$4)+IF($G$678=0,$W$120,Assumptions!$B$4)+IF($H$678=0,$T$120,Assumptions!$B$4)</f>
        <v>21611101.1755256</v>
      </c>
      <c r="S678" s="18" t="n">
        <f aca="false">IF($R$678&gt;Assumptions!$B$4,$Q$678/$R$678&gt;Assumptions!$B$13,FALSE())</f>
        <v>1</v>
      </c>
      <c r="T678" s="18" t="n">
        <f aca="false">IF($S$678,($Q$678+Assumptions!$B$14*Assumptions!$B$13)/($R$678+Assumptions!$B$14),IF($R$678&gt;Assumptions!$B$4,$Q$678/$R$678,Assumptions!$B$4))</f>
        <v>326.924097850881</v>
      </c>
      <c r="U678" s="18" t="n">
        <f aca="false">IF($B$678=1,$I$678,$D$120*$T$678)</f>
        <v>260646144.269607</v>
      </c>
      <c r="V678" s="18" t="n">
        <f aca="false">IF($C$678=1,$J$678,$AI$120*$T$678)</f>
        <v>2005130198.49789</v>
      </c>
      <c r="W678" s="18" t="n">
        <f aca="false">IF($D$678=1,$K$678,$AF$120*$T$678)</f>
        <v>100000000</v>
      </c>
      <c r="X678" s="18" t="n">
        <f aca="false">IF($E$678=1,$L$678,$AC$120*$T$678)</f>
        <v>784617834.842114</v>
      </c>
      <c r="Y678" s="18" t="n">
        <f aca="false">IF($F$678=1,$M$678,$Z$120*$T$678)</f>
        <v>980772293.552642</v>
      </c>
      <c r="Z678" s="18" t="n">
        <f aca="false">IF($G$678=1,$N$678,$W$120*$T$678)</f>
        <v>15000000</v>
      </c>
      <c r="AA678" s="18" t="n">
        <f aca="false">IF($H$678=1,$O$678,$T$120*$T$678)</f>
        <v>5000000</v>
      </c>
      <c r="AB678" s="18" t="n">
        <f aca="false">($J$120+$O$120)*$T$678</f>
        <v>91706403.5526199</v>
      </c>
      <c r="AC678" s="18" t="n">
        <f aca="false">Assumptions!$B$20*$T$678</f>
        <v>2942316880.65793</v>
      </c>
      <c r="AD678" s="18" t="n">
        <f aca="false">IF($S$678,Assumptions!$B$14*($T$678-Assumptions!$B$13),Assumptions!$B$4)</f>
        <v>814810244.627202</v>
      </c>
      <c r="AE678" s="18" t="n">
        <f aca="false">$U$678+$V$678+$W$678+$X$678+$Y$678+$Z$678+$AA$678+$AB$678+$AC$678+$AD$678</f>
        <v>8000000000</v>
      </c>
      <c r="AF678" s="18" t="n">
        <f aca="false">IF(AND(IF($B$678=1,$U$678&gt;=INDEX($U$659:$U$786,1+$A$678-Assumptions!$B$77),$U$678&gt;INDEX($U$659:$U$786,1+$A$678+Assumptions!$B$77)),IF($C$678=1,$V$678&gt;=INDEX($V$659:$V$786,1+$A$678-Assumptions!$B$78),$V$678&gt;INDEX($V$659:$V$786,1+$A$678+Assumptions!$B$78)),IF($D$678=1,$W$678&gt;=INDEX($W$659:$W$786,1+$A$678-Assumptions!$B$79),$W$678&gt;INDEX($W$659:$W$786,1+$A$678+Assumptions!$B$79)),IF($E$678=1,$X$678&gt;=INDEX($X$659:$X$786,1+$A$678-Assumptions!$B$80),$X$678&gt;INDEX($X$659:$X$786,1+$A$678+Assumptions!$B$80)),IF($F$678=1,$Y$678&gt;=INDEX($Y$659:$Y$786,1+$A$678-Assumptions!$B$81),$Y$678&gt;INDEX($Y$659:$Y$786,1+$A$678+Assumptions!$B$81)),IF($G$678=1,$Z$678&gt;=INDEX($Z$659:$Z$786,1+$A$678-Assumptions!$B$82),$Z$678&gt;INDEX($Z$659:$Z$786,1+$A$678+Assumptions!$B$82)),IF($H$678=1,$AA$678&gt;=INDEX($AA$659:$AA$786,1+$A$678-Assumptions!$B$83),$AA$678&gt;INDEX($AA$659:$AA$786,1+$A$678+Assumptions!$B$83))),1,0)</f>
        <v>0</v>
      </c>
      <c r="AG678" s="16"/>
      <c r="AH678" s="16"/>
      <c r="AI678" s="16"/>
    </row>
    <row r="679" customFormat="false" ht="23.85" hidden="true" customHeight="false" outlineLevel="0" collapsed="false">
      <c r="A679" s="6" t="n">
        <f aca="false">ROW()-ROW($A$659)+Assumptions!$B$4</f>
        <v>20</v>
      </c>
      <c r="B679" s="18" t="n">
        <f aca="false">MOD(QUOTIENT($A$679,Assumptions!$B$77),2)</f>
        <v>0</v>
      </c>
      <c r="C679" s="18" t="n">
        <f aca="false">MOD(QUOTIENT($A$679,Assumptions!$B$78),2)</f>
        <v>0</v>
      </c>
      <c r="D679" s="18" t="n">
        <f aca="false">MOD(QUOTIENT($A$679,Assumptions!$B$79),2)</f>
        <v>1</v>
      </c>
      <c r="E679" s="18" t="n">
        <f aca="false">MOD(QUOTIENT($A$679,Assumptions!$B$80),2)</f>
        <v>0</v>
      </c>
      <c r="F679" s="18" t="n">
        <f aca="false">MOD(QUOTIENT($A$679,Assumptions!$B$81),2)</f>
        <v>1</v>
      </c>
      <c r="G679" s="18" t="n">
        <f aca="false">MOD(QUOTIENT($A$679,Assumptions!$B$82),2)</f>
        <v>0</v>
      </c>
      <c r="H679" s="18" t="n">
        <f aca="false">MOD(QUOTIENT($A$679,Assumptions!$B$83),2)</f>
        <v>0</v>
      </c>
      <c r="I679" s="18" t="n">
        <f aca="false">IF($B$679=1,MIN(Assumptions!$B$67,MAX(Assumptions!$B$4,Assumptions!$B$28-(Assumptions!$B$4))),Assumptions!$B$4)</f>
        <v>0</v>
      </c>
      <c r="J679" s="18" t="n">
        <f aca="false">IF($C$679=1,MIN(Assumptions!$B$66,MAX(Assumptions!$B$4,Assumptions!$B$28-($I$679))),Assumptions!$B$4)</f>
        <v>0</v>
      </c>
      <c r="K679" s="18" t="n">
        <f aca="false">IF($D$679=1,MIN(Assumptions!$B$61,MAX(Assumptions!$B$4,Assumptions!$B$28-($I$679+$J$679))),Assumptions!$B$4)</f>
        <v>100000000</v>
      </c>
      <c r="L679" s="18" t="n">
        <f aca="false">IF($E$679=1,MIN(Assumptions!$B$56,MAX(Assumptions!$B$4,Assumptions!$B$28-($I$679+$J$679+$K$679))),Assumptions!$B$4)</f>
        <v>0</v>
      </c>
      <c r="M679" s="18" t="n">
        <f aca="false">IF($F$679=1,MIN(Assumptions!$B$51,MAX(Assumptions!$B$4,Assumptions!$B$28-($I$679+$J$679+$K$679+$L$679))),Assumptions!$B$4)</f>
        <v>30000000</v>
      </c>
      <c r="N679" s="18" t="n">
        <f aca="false">IF($G$679=1,MIN(Assumptions!$B$46,MAX(Assumptions!$B$4,Assumptions!$B$28-($I$679+$J$679+$K$679+$L$679+$M$679))),Assumptions!$B$4)</f>
        <v>0</v>
      </c>
      <c r="O679" s="18" t="n">
        <f aca="false">IF($H$679=1,MIN(Assumptions!$B$41,MAX(Assumptions!$B$4,Assumptions!$B$28-($I$679+$J$679+$K$679+$L$679+$M$679+$N$679))),Assumptions!$B$4)</f>
        <v>0</v>
      </c>
      <c r="P679" s="18" t="n">
        <f aca="false">$I$679+$J$679+$K$679+$L$679+$M$679+$N$679+$O$679</f>
        <v>130000000</v>
      </c>
      <c r="Q679" s="18" t="n">
        <f aca="false">MAX(Assumptions!$B$4,Assumptions!$B$28-$P$679)</f>
        <v>7870000000</v>
      </c>
      <c r="R679" s="18" t="n">
        <f aca="false">$J$120+$O$120+Assumptions!$B$20+IF($B$679=0,$D$120,Assumptions!$B$4)+IF($C$679=0,$AI$120,Assumptions!$B$4)+IF($D$679=0,$AF$120,Assumptions!$B$4)+IF($E$679=0,$AC$120,Assumptions!$B$4)+IF($F$679=0,$Z$120,Assumptions!$B$4)+IF($G$679=0,$W$120,Assumptions!$B$4)+IF($H$679=0,$T$120,Assumptions!$B$4)</f>
        <v>28611101.1755256</v>
      </c>
      <c r="S679" s="18" t="n">
        <f aca="false">IF($R$679&gt;Assumptions!$B$4,$Q$679/$R$679&gt;Assumptions!$B$13,FALSE())</f>
        <v>1</v>
      </c>
      <c r="T679" s="18" t="n">
        <f aca="false">IF($S$679,($Q$679+Assumptions!$B$14*Assumptions!$B$13)/($R$679+Assumptions!$B$14),IF($R$679&gt;Assumptions!$B$4,$Q$679/$R$679,Assumptions!$B$4))</f>
        <v>253.044723669027</v>
      </c>
      <c r="U679" s="18" t="n">
        <f aca="false">IF($B$679=1,$I$679,$D$120*$T$679)</f>
        <v>201744478.261691</v>
      </c>
      <c r="V679" s="18" t="n">
        <f aca="false">IF($C$679=1,$J$679,$AI$120*$T$679)</f>
        <v>1552004334.75159</v>
      </c>
      <c r="W679" s="18" t="n">
        <f aca="false">IF($D$679=1,$K$679,$AF$120*$T$679)</f>
        <v>100000000</v>
      </c>
      <c r="X679" s="18" t="n">
        <f aca="false">IF($E$679=1,$L$679,$AC$120*$T$679)</f>
        <v>607307336.805664</v>
      </c>
      <c r="Y679" s="18" t="n">
        <f aca="false">IF($F$679=1,$M$679,$Z$120*$T$679)</f>
        <v>30000000</v>
      </c>
      <c r="Z679" s="18" t="n">
        <f aca="false">IF($G$679=1,$N$679,$W$120*$T$679)</f>
        <v>1265223618.34513</v>
      </c>
      <c r="AA679" s="18" t="n">
        <f aca="false">IF($H$679=1,$O$679,$T$120*$T$679)</f>
        <v>1265223618.34513</v>
      </c>
      <c r="AB679" s="18" t="n">
        <f aca="false">($J$120+$O$120)*$T$679</f>
        <v>70982291.296978</v>
      </c>
      <c r="AC679" s="18" t="n">
        <f aca="false">Assumptions!$B$20*$T$679</f>
        <v>2277402513.02124</v>
      </c>
      <c r="AD679" s="18" t="n">
        <f aca="false">IF($S$679,Assumptions!$B$14*($T$679-Assumptions!$B$13),Assumptions!$B$4)</f>
        <v>630111809.172567</v>
      </c>
      <c r="AE679" s="18" t="n">
        <f aca="false">$U$679+$V$679+$W$679+$X$679+$Y$679+$Z$679+$AA$679+$AB$679+$AC$679+$AD$679</f>
        <v>8000000000</v>
      </c>
      <c r="AF679" s="18" t="n">
        <f aca="false">IF(AND(IF($B$679=1,$U$679&gt;=INDEX($U$659:$U$786,1+$A$679-Assumptions!$B$77),$U$679&gt;INDEX($U$659:$U$786,1+$A$679+Assumptions!$B$77)),IF($C$679=1,$V$679&gt;=INDEX($V$659:$V$786,1+$A$679-Assumptions!$B$78),$V$679&gt;INDEX($V$659:$V$786,1+$A$679+Assumptions!$B$78)),IF($D$679=1,$W$679&gt;=INDEX($W$659:$W$786,1+$A$679-Assumptions!$B$79),$W$679&gt;INDEX($W$659:$W$786,1+$A$679+Assumptions!$B$79)),IF($E$679=1,$X$679&gt;=INDEX($X$659:$X$786,1+$A$679-Assumptions!$B$80),$X$679&gt;INDEX($X$659:$X$786,1+$A$679+Assumptions!$B$80)),IF($F$679=1,$Y$679&gt;=INDEX($Y$659:$Y$786,1+$A$679-Assumptions!$B$81),$Y$679&gt;INDEX($Y$659:$Y$786,1+$A$679+Assumptions!$B$81)),IF($G$679=1,$Z$679&gt;=INDEX($Z$659:$Z$786,1+$A$679-Assumptions!$B$82),$Z$679&gt;INDEX($Z$659:$Z$786,1+$A$679+Assumptions!$B$82)),IF($H$679=1,$AA$679&gt;=INDEX($AA$659:$AA$786,1+$A$679-Assumptions!$B$83),$AA$679&gt;INDEX($AA$659:$AA$786,1+$A$679+Assumptions!$B$83))),1,0)</f>
        <v>0</v>
      </c>
      <c r="AG679" s="16"/>
      <c r="AH679" s="16"/>
      <c r="AI679" s="16"/>
    </row>
    <row r="680" customFormat="false" ht="23.85" hidden="true" customHeight="false" outlineLevel="0" collapsed="false">
      <c r="A680" s="6" t="n">
        <f aca="false">ROW()-ROW($A$659)+Assumptions!$B$4</f>
        <v>21</v>
      </c>
      <c r="B680" s="18" t="n">
        <f aca="false">MOD(QUOTIENT($A$680,Assumptions!$B$77),2)</f>
        <v>0</v>
      </c>
      <c r="C680" s="18" t="n">
        <f aca="false">MOD(QUOTIENT($A$680,Assumptions!$B$78),2)</f>
        <v>0</v>
      </c>
      <c r="D680" s="18" t="n">
        <f aca="false">MOD(QUOTIENT($A$680,Assumptions!$B$79),2)</f>
        <v>1</v>
      </c>
      <c r="E680" s="18" t="n">
        <f aca="false">MOD(QUOTIENT($A$680,Assumptions!$B$80),2)</f>
        <v>0</v>
      </c>
      <c r="F680" s="18" t="n">
        <f aca="false">MOD(QUOTIENT($A$680,Assumptions!$B$81),2)</f>
        <v>1</v>
      </c>
      <c r="G680" s="18" t="n">
        <f aca="false">MOD(QUOTIENT($A$680,Assumptions!$B$82),2)</f>
        <v>0</v>
      </c>
      <c r="H680" s="18" t="n">
        <f aca="false">MOD(QUOTIENT($A$680,Assumptions!$B$83),2)</f>
        <v>1</v>
      </c>
      <c r="I680" s="18" t="n">
        <f aca="false">IF($B$680=1,MIN(Assumptions!$B$67,MAX(Assumptions!$B$4,Assumptions!$B$28-(Assumptions!$B$4))),Assumptions!$B$4)</f>
        <v>0</v>
      </c>
      <c r="J680" s="18" t="n">
        <f aca="false">IF($C$680=1,MIN(Assumptions!$B$66,MAX(Assumptions!$B$4,Assumptions!$B$28-($I$680))),Assumptions!$B$4)</f>
        <v>0</v>
      </c>
      <c r="K680" s="18" t="n">
        <f aca="false">IF($D$680=1,MIN(Assumptions!$B$61,MAX(Assumptions!$B$4,Assumptions!$B$28-($I$680+$J$680))),Assumptions!$B$4)</f>
        <v>100000000</v>
      </c>
      <c r="L680" s="18" t="n">
        <f aca="false">IF($E$680=1,MIN(Assumptions!$B$56,MAX(Assumptions!$B$4,Assumptions!$B$28-($I$680+$J$680+$K$680))),Assumptions!$B$4)</f>
        <v>0</v>
      </c>
      <c r="M680" s="18" t="n">
        <f aca="false">IF($F$680=1,MIN(Assumptions!$B$51,MAX(Assumptions!$B$4,Assumptions!$B$28-($I$680+$J$680+$K$680+$L$680))),Assumptions!$B$4)</f>
        <v>30000000</v>
      </c>
      <c r="N680" s="18" t="n">
        <f aca="false">IF($G$680=1,MIN(Assumptions!$B$46,MAX(Assumptions!$B$4,Assumptions!$B$28-($I$680+$J$680+$K$680+$L$680+$M$680))),Assumptions!$B$4)</f>
        <v>0</v>
      </c>
      <c r="O680" s="18" t="n">
        <f aca="false">IF($H$680=1,MIN(Assumptions!$B$41,MAX(Assumptions!$B$4,Assumptions!$B$28-($I$680+$J$680+$K$680+$L$680+$M$680+$N$680))),Assumptions!$B$4)</f>
        <v>5000000</v>
      </c>
      <c r="P680" s="18" t="n">
        <f aca="false">$I$680+$J$680+$K$680+$L$680+$M$680+$N$680+$O$680</f>
        <v>135000000</v>
      </c>
      <c r="Q680" s="18" t="n">
        <f aca="false">MAX(Assumptions!$B$4,Assumptions!$B$28-$P$680)</f>
        <v>7865000000</v>
      </c>
      <c r="R680" s="18" t="n">
        <f aca="false">$J$120+$O$120+Assumptions!$B$20+IF($B$680=0,$D$120,Assumptions!$B$4)+IF($C$680=0,$AI$120,Assumptions!$B$4)+IF($D$680=0,$AF$120,Assumptions!$B$4)+IF($E$680=0,$AC$120,Assumptions!$B$4)+IF($F$680=0,$Z$120,Assumptions!$B$4)+IF($G$680=0,$W$120,Assumptions!$B$4)+IF($H$680=0,$T$120,Assumptions!$B$4)</f>
        <v>23611101.1755256</v>
      </c>
      <c r="S680" s="18" t="n">
        <f aca="false">IF($R$680&gt;Assumptions!$B$4,$Q$680/$R$680&gt;Assumptions!$B$13,FALSE())</f>
        <v>1</v>
      </c>
      <c r="T680" s="18" t="n">
        <f aca="false">IF($S$680,($Q$680+Assumptions!$B$14*Assumptions!$B$13)/($R$680+Assumptions!$B$14),IF($R$680&gt;Assumptions!$B$4,$Q$680/$R$680,Assumptions!$B$4))</f>
        <v>301.308625289781</v>
      </c>
      <c r="U680" s="18" t="n">
        <f aca="false">IF($B$680=1,$I$680,$D$120*$T$680)</f>
        <v>240223745.919089</v>
      </c>
      <c r="V680" s="18" t="n">
        <f aca="false">IF($C$680=1,$J$680,$AI$120*$T$680)</f>
        <v>1848022301.22541</v>
      </c>
      <c r="W680" s="18" t="n">
        <f aca="false">IF($D$680=1,$K$680,$AF$120*$T$680)</f>
        <v>100000000</v>
      </c>
      <c r="X680" s="18" t="n">
        <f aca="false">IF($E$680=1,$L$680,$AC$120*$T$680)</f>
        <v>723140700.695475</v>
      </c>
      <c r="Y680" s="18" t="n">
        <f aca="false">IF($F$680=1,$M$680,$Z$120*$T$680)</f>
        <v>30000000</v>
      </c>
      <c r="Z680" s="18" t="n">
        <f aca="false">IF($G$680=1,$N$680,$W$120*$T$680)</f>
        <v>1506543126.44891</v>
      </c>
      <c r="AA680" s="18" t="n">
        <f aca="false">IF($H$680=1,$O$680,$T$120*$T$680)</f>
        <v>5000000</v>
      </c>
      <c r="AB680" s="18" t="n">
        <f aca="false">($J$120+$O$120)*$T$680</f>
        <v>84520934.8786321</v>
      </c>
      <c r="AC680" s="18" t="n">
        <f aca="false">Assumptions!$B$20*$T$680</f>
        <v>2711777627.60803</v>
      </c>
      <c r="AD680" s="18" t="n">
        <f aca="false">IF($S$680,Assumptions!$B$14*($T$680-Assumptions!$B$13),Assumptions!$B$4)</f>
        <v>750771563.224453</v>
      </c>
      <c r="AE680" s="18" t="n">
        <f aca="false">$U$680+$V$680+$W$680+$X$680+$Y$680+$Z$680+$AA$680+$AB$680+$AC$680+$AD$680</f>
        <v>8000000000</v>
      </c>
      <c r="AF680" s="18" t="n">
        <f aca="false">IF(AND(IF($B$680=1,$U$680&gt;=INDEX($U$659:$U$786,1+$A$680-Assumptions!$B$77),$U$680&gt;INDEX($U$659:$U$786,1+$A$680+Assumptions!$B$77)),IF($C$680=1,$V$680&gt;=INDEX($V$659:$V$786,1+$A$680-Assumptions!$B$78),$V$680&gt;INDEX($V$659:$V$786,1+$A$680+Assumptions!$B$78)),IF($D$680=1,$W$680&gt;=INDEX($W$659:$W$786,1+$A$680-Assumptions!$B$79),$W$680&gt;INDEX($W$659:$W$786,1+$A$680+Assumptions!$B$79)),IF($E$680=1,$X$680&gt;=INDEX($X$659:$X$786,1+$A$680-Assumptions!$B$80),$X$680&gt;INDEX($X$659:$X$786,1+$A$680+Assumptions!$B$80)),IF($F$680=1,$Y$680&gt;=INDEX($Y$659:$Y$786,1+$A$680-Assumptions!$B$81),$Y$680&gt;INDEX($Y$659:$Y$786,1+$A$680+Assumptions!$B$81)),IF($G$680=1,$Z$680&gt;=INDEX($Z$659:$Z$786,1+$A$680-Assumptions!$B$82),$Z$680&gt;INDEX($Z$659:$Z$786,1+$A$680+Assumptions!$B$82)),IF($H$680=1,$AA$680&gt;=INDEX($AA$659:$AA$786,1+$A$680-Assumptions!$B$83),$AA$680&gt;INDEX($AA$659:$AA$786,1+$A$680+Assumptions!$B$83))),1,0)</f>
        <v>0</v>
      </c>
      <c r="AG680" s="16"/>
      <c r="AH680" s="16"/>
      <c r="AI680" s="16"/>
    </row>
    <row r="681" customFormat="false" ht="23.85" hidden="true" customHeight="false" outlineLevel="0" collapsed="false">
      <c r="A681" s="6" t="n">
        <f aca="false">ROW()-ROW($A$659)+Assumptions!$B$4</f>
        <v>22</v>
      </c>
      <c r="B681" s="18" t="n">
        <f aca="false">MOD(QUOTIENT($A$681,Assumptions!$B$77),2)</f>
        <v>0</v>
      </c>
      <c r="C681" s="18" t="n">
        <f aca="false">MOD(QUOTIENT($A$681,Assumptions!$B$78),2)</f>
        <v>0</v>
      </c>
      <c r="D681" s="18" t="n">
        <f aca="false">MOD(QUOTIENT($A$681,Assumptions!$B$79),2)</f>
        <v>1</v>
      </c>
      <c r="E681" s="18" t="n">
        <f aca="false">MOD(QUOTIENT($A$681,Assumptions!$B$80),2)</f>
        <v>0</v>
      </c>
      <c r="F681" s="18" t="n">
        <f aca="false">MOD(QUOTIENT($A$681,Assumptions!$B$81),2)</f>
        <v>1</v>
      </c>
      <c r="G681" s="18" t="n">
        <f aca="false">MOD(QUOTIENT($A$681,Assumptions!$B$82),2)</f>
        <v>1</v>
      </c>
      <c r="H681" s="18" t="n">
        <f aca="false">MOD(QUOTIENT($A$681,Assumptions!$B$83),2)</f>
        <v>0</v>
      </c>
      <c r="I681" s="18" t="n">
        <f aca="false">IF($B$681=1,MIN(Assumptions!$B$67,MAX(Assumptions!$B$4,Assumptions!$B$28-(Assumptions!$B$4))),Assumptions!$B$4)</f>
        <v>0</v>
      </c>
      <c r="J681" s="18" t="n">
        <f aca="false">IF($C$681=1,MIN(Assumptions!$B$66,MAX(Assumptions!$B$4,Assumptions!$B$28-($I$681))),Assumptions!$B$4)</f>
        <v>0</v>
      </c>
      <c r="K681" s="18" t="n">
        <f aca="false">IF($D$681=1,MIN(Assumptions!$B$61,MAX(Assumptions!$B$4,Assumptions!$B$28-($I$681+$J$681))),Assumptions!$B$4)</f>
        <v>100000000</v>
      </c>
      <c r="L681" s="18" t="n">
        <f aca="false">IF($E$681=1,MIN(Assumptions!$B$56,MAX(Assumptions!$B$4,Assumptions!$B$28-($I$681+$J$681+$K$681))),Assumptions!$B$4)</f>
        <v>0</v>
      </c>
      <c r="M681" s="18" t="n">
        <f aca="false">IF($F$681=1,MIN(Assumptions!$B$51,MAX(Assumptions!$B$4,Assumptions!$B$28-($I$681+$J$681+$K$681+$L$681))),Assumptions!$B$4)</f>
        <v>30000000</v>
      </c>
      <c r="N681" s="18" t="n">
        <f aca="false">IF($G$681=1,MIN(Assumptions!$B$46,MAX(Assumptions!$B$4,Assumptions!$B$28-($I$681+$J$681+$K$681+$L$681+$M$681))),Assumptions!$B$4)</f>
        <v>15000000</v>
      </c>
      <c r="O681" s="18" t="n">
        <f aca="false">IF($H$681=1,MIN(Assumptions!$B$41,MAX(Assumptions!$B$4,Assumptions!$B$28-($I$681+$J$681+$K$681+$L$681+$M$681+$N$681))),Assumptions!$B$4)</f>
        <v>0</v>
      </c>
      <c r="P681" s="18" t="n">
        <f aca="false">$I$681+$J$681+$K$681+$L$681+$M$681+$N$681+$O$681</f>
        <v>145000000</v>
      </c>
      <c r="Q681" s="18" t="n">
        <f aca="false">MAX(Assumptions!$B$4,Assumptions!$B$28-$P$681)</f>
        <v>7855000000</v>
      </c>
      <c r="R681" s="18" t="n">
        <f aca="false">$J$120+$O$120+Assumptions!$B$20+IF($B$681=0,$D$120,Assumptions!$B$4)+IF($C$681=0,$AI$120,Assumptions!$B$4)+IF($D$681=0,$AF$120,Assumptions!$B$4)+IF($E$681=0,$AC$120,Assumptions!$B$4)+IF($F$681=0,$Z$120,Assumptions!$B$4)+IF($G$681=0,$W$120,Assumptions!$B$4)+IF($H$681=0,$T$120,Assumptions!$B$4)</f>
        <v>23611101.1755256</v>
      </c>
      <c r="S681" s="18" t="n">
        <f aca="false">IF($R$681&gt;Assumptions!$B$4,$Q$681/$R$681&gt;Assumptions!$B$13,FALSE())</f>
        <v>1</v>
      </c>
      <c r="T681" s="18" t="n">
        <f aca="false">IF($S$681,($Q$681+Assumptions!$B$14*Assumptions!$B$13)/($R$681+Assumptions!$B$14),IF($R$681&gt;Assumptions!$B$4,$Q$681/$R$681,Assumptions!$B$4))</f>
        <v>300.925646420649</v>
      </c>
      <c r="U681" s="18" t="n">
        <f aca="false">IF($B$681=1,$I$681,$D$120*$T$681)</f>
        <v>239918409.09555</v>
      </c>
      <c r="V681" s="18" t="n">
        <f aca="false">IF($C$681=1,$J$681,$AI$120*$T$681)</f>
        <v>1845673369.16157</v>
      </c>
      <c r="W681" s="18" t="n">
        <f aca="false">IF($D$681=1,$K$681,$AF$120*$T$681)</f>
        <v>100000000</v>
      </c>
      <c r="X681" s="18" t="n">
        <f aca="false">IF($E$681=1,$L$681,$AC$120*$T$681)</f>
        <v>722221551.409558</v>
      </c>
      <c r="Y681" s="18" t="n">
        <f aca="false">IF($F$681=1,$M$681,$Z$120*$T$681)</f>
        <v>30000000</v>
      </c>
      <c r="Z681" s="18" t="n">
        <f aca="false">IF($G$681=1,$N$681,$W$120*$T$681)</f>
        <v>15000000</v>
      </c>
      <c r="AA681" s="18" t="n">
        <f aca="false">IF($H$681=1,$O$681,$T$120*$T$681)</f>
        <v>1504628232.10325</v>
      </c>
      <c r="AB681" s="18" t="n">
        <f aca="false">($J$120+$O$120)*$T$681</f>
        <v>84413504.392609</v>
      </c>
      <c r="AC681" s="18" t="n">
        <f aca="false">Assumptions!$B$20*$T$681</f>
        <v>2708330817.78584</v>
      </c>
      <c r="AD681" s="18" t="n">
        <f aca="false">IF($S$681,Assumptions!$B$14*($T$681-Assumptions!$B$13),Assumptions!$B$4)</f>
        <v>749814116.051623</v>
      </c>
      <c r="AE681" s="18" t="n">
        <f aca="false">$U$681+$V$681+$W$681+$X$681+$Y$681+$Z$681+$AA$681+$AB$681+$AC$681+$AD$681</f>
        <v>8000000000</v>
      </c>
      <c r="AF681" s="18" t="n">
        <f aca="false">IF(AND(IF($B$681=1,$U$681&gt;=INDEX($U$659:$U$786,1+$A$681-Assumptions!$B$77),$U$681&gt;INDEX($U$659:$U$786,1+$A$681+Assumptions!$B$77)),IF($C$681=1,$V$681&gt;=INDEX($V$659:$V$786,1+$A$681-Assumptions!$B$78),$V$681&gt;INDEX($V$659:$V$786,1+$A$681+Assumptions!$B$78)),IF($D$681=1,$W$681&gt;=INDEX($W$659:$W$786,1+$A$681-Assumptions!$B$79),$W$681&gt;INDEX($W$659:$W$786,1+$A$681+Assumptions!$B$79)),IF($E$681=1,$X$681&gt;=INDEX($X$659:$X$786,1+$A$681-Assumptions!$B$80),$X$681&gt;INDEX($X$659:$X$786,1+$A$681+Assumptions!$B$80)),IF($F$681=1,$Y$681&gt;=INDEX($Y$659:$Y$786,1+$A$681-Assumptions!$B$81),$Y$681&gt;INDEX($Y$659:$Y$786,1+$A$681+Assumptions!$B$81)),IF($G$681=1,$Z$681&gt;=INDEX($Z$659:$Z$786,1+$A$681-Assumptions!$B$82),$Z$681&gt;INDEX($Z$659:$Z$786,1+$A$681+Assumptions!$B$82)),IF($H$681=1,$AA$681&gt;=INDEX($AA$659:$AA$786,1+$A$681-Assumptions!$B$83),$AA$681&gt;INDEX($AA$659:$AA$786,1+$A$681+Assumptions!$B$83))),1,0)</f>
        <v>0</v>
      </c>
      <c r="AG681" s="16"/>
      <c r="AH681" s="16"/>
      <c r="AI681" s="16"/>
    </row>
    <row r="682" customFormat="false" ht="23.85" hidden="true" customHeight="false" outlineLevel="0" collapsed="false">
      <c r="A682" s="6" t="n">
        <f aca="false">ROW()-ROW($A$659)+Assumptions!$B$4</f>
        <v>23</v>
      </c>
      <c r="B682" s="18" t="n">
        <f aca="false">MOD(QUOTIENT($A$682,Assumptions!$B$77),2)</f>
        <v>0</v>
      </c>
      <c r="C682" s="18" t="n">
        <f aca="false">MOD(QUOTIENT($A$682,Assumptions!$B$78),2)</f>
        <v>0</v>
      </c>
      <c r="D682" s="18" t="n">
        <f aca="false">MOD(QUOTIENT($A$682,Assumptions!$B$79),2)</f>
        <v>1</v>
      </c>
      <c r="E682" s="18" t="n">
        <f aca="false">MOD(QUOTIENT($A$682,Assumptions!$B$80),2)</f>
        <v>0</v>
      </c>
      <c r="F682" s="18" t="n">
        <f aca="false">MOD(QUOTIENT($A$682,Assumptions!$B$81),2)</f>
        <v>1</v>
      </c>
      <c r="G682" s="18" t="n">
        <f aca="false">MOD(QUOTIENT($A$682,Assumptions!$B$82),2)</f>
        <v>1</v>
      </c>
      <c r="H682" s="18" t="n">
        <f aca="false">MOD(QUOTIENT($A$682,Assumptions!$B$83),2)</f>
        <v>1</v>
      </c>
      <c r="I682" s="18" t="n">
        <f aca="false">IF($B$682=1,MIN(Assumptions!$B$67,MAX(Assumptions!$B$4,Assumptions!$B$28-(Assumptions!$B$4))),Assumptions!$B$4)</f>
        <v>0</v>
      </c>
      <c r="J682" s="18" t="n">
        <f aca="false">IF($C$682=1,MIN(Assumptions!$B$66,MAX(Assumptions!$B$4,Assumptions!$B$28-($I$682))),Assumptions!$B$4)</f>
        <v>0</v>
      </c>
      <c r="K682" s="18" t="n">
        <f aca="false">IF($D$682=1,MIN(Assumptions!$B$61,MAX(Assumptions!$B$4,Assumptions!$B$28-($I$682+$J$682))),Assumptions!$B$4)</f>
        <v>100000000</v>
      </c>
      <c r="L682" s="18" t="n">
        <f aca="false">IF($E$682=1,MIN(Assumptions!$B$56,MAX(Assumptions!$B$4,Assumptions!$B$28-($I$682+$J$682+$K$682))),Assumptions!$B$4)</f>
        <v>0</v>
      </c>
      <c r="M682" s="18" t="n">
        <f aca="false">IF($F$682=1,MIN(Assumptions!$B$51,MAX(Assumptions!$B$4,Assumptions!$B$28-($I$682+$J$682+$K$682+$L$682))),Assumptions!$B$4)</f>
        <v>30000000</v>
      </c>
      <c r="N682" s="18" t="n">
        <f aca="false">IF($G$682=1,MIN(Assumptions!$B$46,MAX(Assumptions!$B$4,Assumptions!$B$28-($I$682+$J$682+$K$682+$L$682+$M$682))),Assumptions!$B$4)</f>
        <v>15000000</v>
      </c>
      <c r="O682" s="18" t="n">
        <f aca="false">IF($H$682=1,MIN(Assumptions!$B$41,MAX(Assumptions!$B$4,Assumptions!$B$28-($I$682+$J$682+$K$682+$L$682+$M$682+$N$682))),Assumptions!$B$4)</f>
        <v>5000000</v>
      </c>
      <c r="P682" s="18" t="n">
        <f aca="false">$I$682+$J$682+$K$682+$L$682+$M$682+$N$682+$O$682</f>
        <v>150000000</v>
      </c>
      <c r="Q682" s="18" t="n">
        <f aca="false">MAX(Assumptions!$B$4,Assumptions!$B$28-$P$682)</f>
        <v>7850000000</v>
      </c>
      <c r="R682" s="18" t="n">
        <f aca="false">$J$120+$O$120+Assumptions!$B$20+IF($B$682=0,$D$120,Assumptions!$B$4)+IF($C$682=0,$AI$120,Assumptions!$B$4)+IF($D$682=0,$AF$120,Assumptions!$B$4)+IF($E$682=0,$AC$120,Assumptions!$B$4)+IF($F$682=0,$Z$120,Assumptions!$B$4)+IF($G$682=0,$W$120,Assumptions!$B$4)+IF($H$682=0,$T$120,Assumptions!$B$4)</f>
        <v>18611101.1755256</v>
      </c>
      <c r="S682" s="18" t="n">
        <f aca="false">IF($R$682&gt;Assumptions!$B$4,$Q$682/$R$682&gt;Assumptions!$B$13,FALSE())</f>
        <v>1</v>
      </c>
      <c r="T682" s="18" t="n">
        <f aca="false">IF($S$682,($Q$682+Assumptions!$B$14*Assumptions!$B$13)/($R$682+Assumptions!$B$14),IF($R$682&gt;Assumptions!$B$4,$Q$682/$R$682,Assumptions!$B$4))</f>
        <v>371.96070137277</v>
      </c>
      <c r="U682" s="18" t="n">
        <f aca="false">IF($B$682=1,$I$682,$D$120*$T$682)</f>
        <v>296552390.202979</v>
      </c>
      <c r="V682" s="18" t="n">
        <f aca="false">IF($C$682=1,$J$682,$AI$120*$T$682)</f>
        <v>2281354112.10094</v>
      </c>
      <c r="W682" s="18" t="n">
        <f aca="false">IF($D$682=1,$K$682,$AF$120*$T$682)</f>
        <v>100000000</v>
      </c>
      <c r="X682" s="18" t="n">
        <f aca="false">IF($E$682=1,$L$682,$AC$120*$T$682)</f>
        <v>892705683.294649</v>
      </c>
      <c r="Y682" s="18" t="n">
        <f aca="false">IF($F$682=1,$M$682,$Z$120*$T$682)</f>
        <v>30000000</v>
      </c>
      <c r="Z682" s="18" t="n">
        <f aca="false">IF($G$682=1,$N$682,$W$120*$T$682)</f>
        <v>15000000</v>
      </c>
      <c r="AA682" s="18" t="n">
        <f aca="false">IF($H$682=1,$O$682,$T$120*$T$682)</f>
        <v>5000000</v>
      </c>
      <c r="AB682" s="18" t="n">
        <f aca="false">($J$120+$O$120)*$T$682</f>
        <v>104339748.614573</v>
      </c>
      <c r="AC682" s="18" t="n">
        <f aca="false">Assumptions!$B$20*$T$682</f>
        <v>3347646312.35493</v>
      </c>
      <c r="AD682" s="18" t="n">
        <f aca="false">IF($S$682,Assumptions!$B$14*($T$682-Assumptions!$B$13),Assumptions!$B$4)</f>
        <v>927401753.431926</v>
      </c>
      <c r="AE682" s="18" t="n">
        <f aca="false">$U$682+$V$682+$W$682+$X$682+$Y$682+$Z$682+$AA$682+$AB$682+$AC$682+$AD$682</f>
        <v>8000000000</v>
      </c>
      <c r="AF682" s="18" t="n">
        <f aca="false">IF(AND(IF($B$682=1,$U$682&gt;=INDEX($U$659:$U$786,1+$A$682-Assumptions!$B$77),$U$682&gt;INDEX($U$659:$U$786,1+$A$682+Assumptions!$B$77)),IF($C$682=1,$V$682&gt;=INDEX($V$659:$V$786,1+$A$682-Assumptions!$B$78),$V$682&gt;INDEX($V$659:$V$786,1+$A$682+Assumptions!$B$78)),IF($D$682=1,$W$682&gt;=INDEX($W$659:$W$786,1+$A$682-Assumptions!$B$79),$W$682&gt;INDEX($W$659:$W$786,1+$A$682+Assumptions!$B$79)),IF($E$682=1,$X$682&gt;=INDEX($X$659:$X$786,1+$A$682-Assumptions!$B$80),$X$682&gt;INDEX($X$659:$X$786,1+$A$682+Assumptions!$B$80)),IF($F$682=1,$Y$682&gt;=INDEX($Y$659:$Y$786,1+$A$682-Assumptions!$B$81),$Y$682&gt;INDEX($Y$659:$Y$786,1+$A$682+Assumptions!$B$81)),IF($G$682=1,$Z$682&gt;=INDEX($Z$659:$Z$786,1+$A$682-Assumptions!$B$82),$Z$682&gt;INDEX($Z$659:$Z$786,1+$A$682+Assumptions!$B$82)),IF($H$682=1,$AA$682&gt;=INDEX($AA$659:$AA$786,1+$A$682-Assumptions!$B$83),$AA$682&gt;INDEX($AA$659:$AA$786,1+$A$682+Assumptions!$B$83))),1,0)</f>
        <v>0</v>
      </c>
      <c r="AG682" s="16"/>
      <c r="AH682" s="16"/>
      <c r="AI682" s="16"/>
    </row>
    <row r="683" customFormat="false" ht="23.85" hidden="true" customHeight="false" outlineLevel="0" collapsed="false">
      <c r="A683" s="6" t="n">
        <f aca="false">ROW()-ROW($A$659)+Assumptions!$B$4</f>
        <v>24</v>
      </c>
      <c r="B683" s="18" t="n">
        <f aca="false">MOD(QUOTIENT($A$683,Assumptions!$B$77),2)</f>
        <v>0</v>
      </c>
      <c r="C683" s="18" t="n">
        <f aca="false">MOD(QUOTIENT($A$683,Assumptions!$B$78),2)</f>
        <v>0</v>
      </c>
      <c r="D683" s="18" t="n">
        <f aca="false">MOD(QUOTIENT($A$683,Assumptions!$B$79),2)</f>
        <v>1</v>
      </c>
      <c r="E683" s="18" t="n">
        <f aca="false">MOD(QUOTIENT($A$683,Assumptions!$B$80),2)</f>
        <v>1</v>
      </c>
      <c r="F683" s="18" t="n">
        <f aca="false">MOD(QUOTIENT($A$683,Assumptions!$B$81),2)</f>
        <v>0</v>
      </c>
      <c r="G683" s="18" t="n">
        <f aca="false">MOD(QUOTIENT($A$683,Assumptions!$B$82),2)</f>
        <v>0</v>
      </c>
      <c r="H683" s="18" t="n">
        <f aca="false">MOD(QUOTIENT($A$683,Assumptions!$B$83),2)</f>
        <v>0</v>
      </c>
      <c r="I683" s="18" t="n">
        <f aca="false">IF($B$683=1,MIN(Assumptions!$B$67,MAX(Assumptions!$B$4,Assumptions!$B$28-(Assumptions!$B$4))),Assumptions!$B$4)</f>
        <v>0</v>
      </c>
      <c r="J683" s="18" t="n">
        <f aca="false">IF($C$683=1,MIN(Assumptions!$B$66,MAX(Assumptions!$B$4,Assumptions!$B$28-($I$683))),Assumptions!$B$4)</f>
        <v>0</v>
      </c>
      <c r="K683" s="18" t="n">
        <f aca="false">IF($D$683=1,MIN(Assumptions!$B$61,MAX(Assumptions!$B$4,Assumptions!$B$28-($I$683+$J$683))),Assumptions!$B$4)</f>
        <v>100000000</v>
      </c>
      <c r="L683" s="18" t="n">
        <f aca="false">IF($E$683=1,MIN(Assumptions!$B$56,MAX(Assumptions!$B$4,Assumptions!$B$28-($I$683+$J$683+$K$683))),Assumptions!$B$4)</f>
        <v>60000000</v>
      </c>
      <c r="M683" s="18" t="n">
        <f aca="false">IF($F$683=1,MIN(Assumptions!$B$51,MAX(Assumptions!$B$4,Assumptions!$B$28-($I$683+$J$683+$K$683+$L$683))),Assumptions!$B$4)</f>
        <v>0</v>
      </c>
      <c r="N683" s="18" t="n">
        <f aca="false">IF($G$683=1,MIN(Assumptions!$B$46,MAX(Assumptions!$B$4,Assumptions!$B$28-($I$683+$J$683+$K$683+$L$683+$M$683))),Assumptions!$B$4)</f>
        <v>0</v>
      </c>
      <c r="O683" s="18" t="n">
        <f aca="false">IF($H$683=1,MIN(Assumptions!$B$41,MAX(Assumptions!$B$4,Assumptions!$B$28-($I$683+$J$683+$K$683+$L$683+$M$683+$N$683))),Assumptions!$B$4)</f>
        <v>0</v>
      </c>
      <c r="P683" s="18" t="n">
        <f aca="false">$I$683+$J$683+$K$683+$L$683+$M$683+$N$683+$O$683</f>
        <v>160000000</v>
      </c>
      <c r="Q683" s="18" t="n">
        <f aca="false">MAX(Assumptions!$B$4,Assumptions!$B$28-$P$683)</f>
        <v>7840000000</v>
      </c>
      <c r="R683" s="18" t="n">
        <f aca="false">$J$120+$O$120+Assumptions!$B$20+IF($B$683=0,$D$120,Assumptions!$B$4)+IF($C$683=0,$AI$120,Assumptions!$B$4)+IF($D$683=0,$AF$120,Assumptions!$B$4)+IF($E$683=0,$AC$120,Assumptions!$B$4)+IF($F$683=0,$Z$120,Assumptions!$B$4)+IF($G$683=0,$W$120,Assumptions!$B$4)+IF($H$683=0,$T$120,Assumptions!$B$4)</f>
        <v>29211101.1755256</v>
      </c>
      <c r="S683" s="18" t="n">
        <f aca="false">IF($R$683&gt;Assumptions!$B$4,$Q$683/$R$683&gt;Assumptions!$B$13,FALSE())</f>
        <v>1</v>
      </c>
      <c r="T683" s="18" t="n">
        <f aca="false">IF($S$683,($Q$683+Assumptions!$B$14*Assumptions!$B$13)/($R$683+Assumptions!$B$14),IF($R$683&gt;Assumptions!$B$4,$Q$683/$R$683,Assumptions!$B$4))</f>
        <v>247.31086935741</v>
      </c>
      <c r="U683" s="18" t="n">
        <f aca="false">IF($B$683=1,$I$683,$D$120*$T$683)</f>
        <v>197173059.305575</v>
      </c>
      <c r="V683" s="18" t="n">
        <f aca="false">IF($C$683=1,$J$683,$AI$120*$T$683)</f>
        <v>1516836769.83487</v>
      </c>
      <c r="W683" s="18" t="n">
        <f aca="false">IF($D$683=1,$K$683,$AF$120*$T$683)</f>
        <v>100000000</v>
      </c>
      <c r="X683" s="18" t="n">
        <f aca="false">IF($E$683=1,$L$683,$AC$120*$T$683)</f>
        <v>60000000</v>
      </c>
      <c r="Y683" s="18" t="n">
        <f aca="false">IF($F$683=1,$M$683,$Z$120*$T$683)</f>
        <v>741932608.072229</v>
      </c>
      <c r="Z683" s="18" t="n">
        <f aca="false">IF($G$683=1,$N$683,$W$120*$T$683)</f>
        <v>1236554346.78705</v>
      </c>
      <c r="AA683" s="18" t="n">
        <f aca="false">IF($H$683=1,$O$683,$T$120*$T$683)</f>
        <v>1236554346.78705</v>
      </c>
      <c r="AB683" s="18" t="n">
        <f aca="false">($J$120+$O$120)*$T$683</f>
        <v>69373871.6030192</v>
      </c>
      <c r="AC683" s="18" t="n">
        <f aca="false">Assumptions!$B$20*$T$683</f>
        <v>2225797824.21669</v>
      </c>
      <c r="AD683" s="18" t="n">
        <f aca="false">IF($S$683,Assumptions!$B$14*($T$683-Assumptions!$B$13),Assumptions!$B$4)</f>
        <v>615777173.393524</v>
      </c>
      <c r="AE683" s="18" t="n">
        <f aca="false">$U$683+$V$683+$W$683+$X$683+$Y$683+$Z$683+$AA$683+$AB$683+$AC$683+$AD$683</f>
        <v>8000000000</v>
      </c>
      <c r="AF683" s="18" t="n">
        <f aca="false">IF(AND(IF($B$683=1,$U$683&gt;=INDEX($U$659:$U$786,1+$A$683-Assumptions!$B$77),$U$683&gt;INDEX($U$659:$U$786,1+$A$683+Assumptions!$B$77)),IF($C$683=1,$V$683&gt;=INDEX($V$659:$V$786,1+$A$683-Assumptions!$B$78),$V$683&gt;INDEX($V$659:$V$786,1+$A$683+Assumptions!$B$78)),IF($D$683=1,$W$683&gt;=INDEX($W$659:$W$786,1+$A$683-Assumptions!$B$79),$W$683&gt;INDEX($W$659:$W$786,1+$A$683+Assumptions!$B$79)),IF($E$683=1,$X$683&gt;=INDEX($X$659:$X$786,1+$A$683-Assumptions!$B$80),$X$683&gt;INDEX($X$659:$X$786,1+$A$683+Assumptions!$B$80)),IF($F$683=1,$Y$683&gt;=INDEX($Y$659:$Y$786,1+$A$683-Assumptions!$B$81),$Y$683&gt;INDEX($Y$659:$Y$786,1+$A$683+Assumptions!$B$81)),IF($G$683=1,$Z$683&gt;=INDEX($Z$659:$Z$786,1+$A$683-Assumptions!$B$82),$Z$683&gt;INDEX($Z$659:$Z$786,1+$A$683+Assumptions!$B$82)),IF($H$683=1,$AA$683&gt;=INDEX($AA$659:$AA$786,1+$A$683-Assumptions!$B$83),$AA$683&gt;INDEX($AA$659:$AA$786,1+$A$683+Assumptions!$B$83))),1,0)</f>
        <v>0</v>
      </c>
      <c r="AG683" s="16"/>
      <c r="AH683" s="16"/>
      <c r="AI683" s="16"/>
    </row>
    <row r="684" customFormat="false" ht="23.85" hidden="true" customHeight="false" outlineLevel="0" collapsed="false">
      <c r="A684" s="6" t="n">
        <f aca="false">ROW()-ROW($A$659)+Assumptions!$B$4</f>
        <v>25</v>
      </c>
      <c r="B684" s="18" t="n">
        <f aca="false">MOD(QUOTIENT($A$684,Assumptions!$B$77),2)</f>
        <v>0</v>
      </c>
      <c r="C684" s="18" t="n">
        <f aca="false">MOD(QUOTIENT($A$684,Assumptions!$B$78),2)</f>
        <v>0</v>
      </c>
      <c r="D684" s="18" t="n">
        <f aca="false">MOD(QUOTIENT($A$684,Assumptions!$B$79),2)</f>
        <v>1</v>
      </c>
      <c r="E684" s="18" t="n">
        <f aca="false">MOD(QUOTIENT($A$684,Assumptions!$B$80),2)</f>
        <v>1</v>
      </c>
      <c r="F684" s="18" t="n">
        <f aca="false">MOD(QUOTIENT($A$684,Assumptions!$B$81),2)</f>
        <v>0</v>
      </c>
      <c r="G684" s="18" t="n">
        <f aca="false">MOD(QUOTIENT($A$684,Assumptions!$B$82),2)</f>
        <v>0</v>
      </c>
      <c r="H684" s="18" t="n">
        <f aca="false">MOD(QUOTIENT($A$684,Assumptions!$B$83),2)</f>
        <v>1</v>
      </c>
      <c r="I684" s="18" t="n">
        <f aca="false">IF($B$684=1,MIN(Assumptions!$B$67,MAX(Assumptions!$B$4,Assumptions!$B$28-(Assumptions!$B$4))),Assumptions!$B$4)</f>
        <v>0</v>
      </c>
      <c r="J684" s="18" t="n">
        <f aca="false">IF($C$684=1,MIN(Assumptions!$B$66,MAX(Assumptions!$B$4,Assumptions!$B$28-($I$684))),Assumptions!$B$4)</f>
        <v>0</v>
      </c>
      <c r="K684" s="18" t="n">
        <f aca="false">IF($D$684=1,MIN(Assumptions!$B$61,MAX(Assumptions!$B$4,Assumptions!$B$28-($I$684+$J$684))),Assumptions!$B$4)</f>
        <v>100000000</v>
      </c>
      <c r="L684" s="18" t="n">
        <f aca="false">IF($E$684=1,MIN(Assumptions!$B$56,MAX(Assumptions!$B$4,Assumptions!$B$28-($I$684+$J$684+$K$684))),Assumptions!$B$4)</f>
        <v>60000000</v>
      </c>
      <c r="M684" s="18" t="n">
        <f aca="false">IF($F$684=1,MIN(Assumptions!$B$51,MAX(Assumptions!$B$4,Assumptions!$B$28-($I$684+$J$684+$K$684+$L$684))),Assumptions!$B$4)</f>
        <v>0</v>
      </c>
      <c r="N684" s="18" t="n">
        <f aca="false">IF($G$684=1,MIN(Assumptions!$B$46,MAX(Assumptions!$B$4,Assumptions!$B$28-($I$684+$J$684+$K$684+$L$684+$M$684))),Assumptions!$B$4)</f>
        <v>0</v>
      </c>
      <c r="O684" s="18" t="n">
        <f aca="false">IF($H$684=1,MIN(Assumptions!$B$41,MAX(Assumptions!$B$4,Assumptions!$B$28-($I$684+$J$684+$K$684+$L$684+$M$684+$N$684))),Assumptions!$B$4)</f>
        <v>5000000</v>
      </c>
      <c r="P684" s="18" t="n">
        <f aca="false">$I$684+$J$684+$K$684+$L$684+$M$684+$N$684+$O$684</f>
        <v>165000000</v>
      </c>
      <c r="Q684" s="18" t="n">
        <f aca="false">MAX(Assumptions!$B$4,Assumptions!$B$28-$P$684)</f>
        <v>7835000000</v>
      </c>
      <c r="R684" s="18" t="n">
        <f aca="false">$J$120+$O$120+Assumptions!$B$20+IF($B$684=0,$D$120,Assumptions!$B$4)+IF($C$684=0,$AI$120,Assumptions!$B$4)+IF($D$684=0,$AF$120,Assumptions!$B$4)+IF($E$684=0,$AC$120,Assumptions!$B$4)+IF($F$684=0,$Z$120,Assumptions!$B$4)+IF($G$684=0,$W$120,Assumptions!$B$4)+IF($H$684=0,$T$120,Assumptions!$B$4)</f>
        <v>24211101.1755256</v>
      </c>
      <c r="S684" s="18" t="n">
        <f aca="false">IF($R$684&gt;Assumptions!$B$4,$Q$684/$R$684&gt;Assumptions!$B$13,FALSE())</f>
        <v>1</v>
      </c>
      <c r="T684" s="18" t="n">
        <f aca="false">IF($S$684,($Q$684+Assumptions!$B$14*Assumptions!$B$13)/($R$684+Assumptions!$B$14),IF($R$684&gt;Assumptions!$B$4,$Q$684/$R$684,Assumptions!$B$4))</f>
        <v>293.417330438673</v>
      </c>
      <c r="U684" s="18" t="n">
        <f aca="false">IF($B$684=1,$I$684,$D$120*$T$684)</f>
        <v>233932268.509632</v>
      </c>
      <c r="V684" s="18" t="n">
        <f aca="false">IF($C$684=1,$J$684,$AI$120*$T$684)</f>
        <v>1799622462.50068</v>
      </c>
      <c r="W684" s="18" t="n">
        <f aca="false">IF($D$684=1,$K$684,$AF$120*$T$684)</f>
        <v>100000000</v>
      </c>
      <c r="X684" s="18" t="n">
        <f aca="false">IF($E$684=1,$L$684,$AC$120*$T$684)</f>
        <v>60000000</v>
      </c>
      <c r="Y684" s="18" t="n">
        <f aca="false">IF($F$684=1,$M$684,$Z$120*$T$684)</f>
        <v>880251991.316018</v>
      </c>
      <c r="Z684" s="18" t="n">
        <f aca="false">IF($G$684=1,$N$684,$W$120*$T$684)</f>
        <v>1467086652.19336</v>
      </c>
      <c r="AA684" s="18" t="n">
        <f aca="false">IF($H$684=1,$O$684,$T$120*$T$684)</f>
        <v>5000000</v>
      </c>
      <c r="AB684" s="18" t="n">
        <f aca="false">($J$120+$O$120)*$T$684</f>
        <v>82307325.4355663</v>
      </c>
      <c r="AC684" s="18" t="n">
        <f aca="false">Assumptions!$B$20*$T$684</f>
        <v>2640755973.94805</v>
      </c>
      <c r="AD684" s="18" t="n">
        <f aca="false">IF($S$684,Assumptions!$B$14*($T$684-Assumptions!$B$13),Assumptions!$B$4)</f>
        <v>731043326.096682</v>
      </c>
      <c r="AE684" s="18" t="n">
        <f aca="false">$U$684+$V$684+$W$684+$X$684+$Y$684+$Z$684+$AA$684+$AB$684+$AC$684+$AD$684</f>
        <v>8000000000</v>
      </c>
      <c r="AF684" s="18" t="n">
        <f aca="false">IF(AND(IF($B$684=1,$U$684&gt;=INDEX($U$659:$U$786,1+$A$684-Assumptions!$B$77),$U$684&gt;INDEX($U$659:$U$786,1+$A$684+Assumptions!$B$77)),IF($C$684=1,$V$684&gt;=INDEX($V$659:$V$786,1+$A$684-Assumptions!$B$78),$V$684&gt;INDEX($V$659:$V$786,1+$A$684+Assumptions!$B$78)),IF($D$684=1,$W$684&gt;=INDEX($W$659:$W$786,1+$A$684-Assumptions!$B$79),$W$684&gt;INDEX($W$659:$W$786,1+$A$684+Assumptions!$B$79)),IF($E$684=1,$X$684&gt;=INDEX($X$659:$X$786,1+$A$684-Assumptions!$B$80),$X$684&gt;INDEX($X$659:$X$786,1+$A$684+Assumptions!$B$80)),IF($F$684=1,$Y$684&gt;=INDEX($Y$659:$Y$786,1+$A$684-Assumptions!$B$81),$Y$684&gt;INDEX($Y$659:$Y$786,1+$A$684+Assumptions!$B$81)),IF($G$684=1,$Z$684&gt;=INDEX($Z$659:$Z$786,1+$A$684-Assumptions!$B$82),$Z$684&gt;INDEX($Z$659:$Z$786,1+$A$684+Assumptions!$B$82)),IF($H$684=1,$AA$684&gt;=INDEX($AA$659:$AA$786,1+$A$684-Assumptions!$B$83),$AA$684&gt;INDEX($AA$659:$AA$786,1+$A$684+Assumptions!$B$83))),1,0)</f>
        <v>0</v>
      </c>
      <c r="AG684" s="16"/>
      <c r="AH684" s="16"/>
      <c r="AI684" s="16"/>
    </row>
    <row r="685" customFormat="false" ht="23.85" hidden="true" customHeight="false" outlineLevel="0" collapsed="false">
      <c r="A685" s="6" t="n">
        <f aca="false">ROW()-ROW($A$659)+Assumptions!$B$4</f>
        <v>26</v>
      </c>
      <c r="B685" s="18" t="n">
        <f aca="false">MOD(QUOTIENT($A$685,Assumptions!$B$77),2)</f>
        <v>0</v>
      </c>
      <c r="C685" s="18" t="n">
        <f aca="false">MOD(QUOTIENT($A$685,Assumptions!$B$78),2)</f>
        <v>0</v>
      </c>
      <c r="D685" s="18" t="n">
        <f aca="false">MOD(QUOTIENT($A$685,Assumptions!$B$79),2)</f>
        <v>1</v>
      </c>
      <c r="E685" s="18" t="n">
        <f aca="false">MOD(QUOTIENT($A$685,Assumptions!$B$80),2)</f>
        <v>1</v>
      </c>
      <c r="F685" s="18" t="n">
        <f aca="false">MOD(QUOTIENT($A$685,Assumptions!$B$81),2)</f>
        <v>0</v>
      </c>
      <c r="G685" s="18" t="n">
        <f aca="false">MOD(QUOTIENT($A$685,Assumptions!$B$82),2)</f>
        <v>1</v>
      </c>
      <c r="H685" s="18" t="n">
        <f aca="false">MOD(QUOTIENT($A$685,Assumptions!$B$83),2)</f>
        <v>0</v>
      </c>
      <c r="I685" s="18" t="n">
        <f aca="false">IF($B$685=1,MIN(Assumptions!$B$67,MAX(Assumptions!$B$4,Assumptions!$B$28-(Assumptions!$B$4))),Assumptions!$B$4)</f>
        <v>0</v>
      </c>
      <c r="J685" s="18" t="n">
        <f aca="false">IF($C$685=1,MIN(Assumptions!$B$66,MAX(Assumptions!$B$4,Assumptions!$B$28-($I$685))),Assumptions!$B$4)</f>
        <v>0</v>
      </c>
      <c r="K685" s="18" t="n">
        <f aca="false">IF($D$685=1,MIN(Assumptions!$B$61,MAX(Assumptions!$B$4,Assumptions!$B$28-($I$685+$J$685))),Assumptions!$B$4)</f>
        <v>100000000</v>
      </c>
      <c r="L685" s="18" t="n">
        <f aca="false">IF($E$685=1,MIN(Assumptions!$B$56,MAX(Assumptions!$B$4,Assumptions!$B$28-($I$685+$J$685+$K$685))),Assumptions!$B$4)</f>
        <v>60000000</v>
      </c>
      <c r="M685" s="18" t="n">
        <f aca="false">IF($F$685=1,MIN(Assumptions!$B$51,MAX(Assumptions!$B$4,Assumptions!$B$28-($I$685+$J$685+$K$685+$L$685))),Assumptions!$B$4)</f>
        <v>0</v>
      </c>
      <c r="N685" s="18" t="n">
        <f aca="false">IF($G$685=1,MIN(Assumptions!$B$46,MAX(Assumptions!$B$4,Assumptions!$B$28-($I$685+$J$685+$K$685+$L$685+$M$685))),Assumptions!$B$4)</f>
        <v>15000000</v>
      </c>
      <c r="O685" s="18" t="n">
        <f aca="false">IF($H$685=1,MIN(Assumptions!$B$41,MAX(Assumptions!$B$4,Assumptions!$B$28-($I$685+$J$685+$K$685+$L$685+$M$685+$N$685))),Assumptions!$B$4)</f>
        <v>0</v>
      </c>
      <c r="P685" s="18" t="n">
        <f aca="false">$I$685+$J$685+$K$685+$L$685+$M$685+$N$685+$O$685</f>
        <v>175000000</v>
      </c>
      <c r="Q685" s="18" t="n">
        <f aca="false">MAX(Assumptions!$B$4,Assumptions!$B$28-$P$685)</f>
        <v>7825000000</v>
      </c>
      <c r="R685" s="18" t="n">
        <f aca="false">$J$120+$O$120+Assumptions!$B$20+IF($B$685=0,$D$120,Assumptions!$B$4)+IF($C$685=0,$AI$120,Assumptions!$B$4)+IF($D$685=0,$AF$120,Assumptions!$B$4)+IF($E$685=0,$AC$120,Assumptions!$B$4)+IF($F$685=0,$Z$120,Assumptions!$B$4)+IF($G$685=0,$W$120,Assumptions!$B$4)+IF($H$685=0,$T$120,Assumptions!$B$4)</f>
        <v>24211101.1755256</v>
      </c>
      <c r="S685" s="18" t="n">
        <f aca="false">IF($R$685&gt;Assumptions!$B$4,$Q$685/$R$685&gt;Assumptions!$B$13,FALSE())</f>
        <v>1</v>
      </c>
      <c r="T685" s="18" t="n">
        <f aca="false">IF($S$685,($Q$685+Assumptions!$B$14*Assumptions!$B$13)/($R$685+Assumptions!$B$14),IF($R$685&gt;Assumptions!$B$4,$Q$685/$R$685,Assumptions!$B$4))</f>
        <v>293.042954259485</v>
      </c>
      <c r="U685" s="18" t="n">
        <f aca="false">IF($B$685=1,$I$685,$D$120*$T$685)</f>
        <v>233633790.336094</v>
      </c>
      <c r="V685" s="18" t="n">
        <f aca="false">IF($C$685=1,$J$685,$AI$120*$T$685)</f>
        <v>1797326293.48952</v>
      </c>
      <c r="W685" s="18" t="n">
        <f aca="false">IF($D$685=1,$K$685,$AF$120*$T$685)</f>
        <v>100000000</v>
      </c>
      <c r="X685" s="18" t="n">
        <f aca="false">IF($E$685=1,$L$685,$AC$120*$T$685)</f>
        <v>60000000</v>
      </c>
      <c r="Y685" s="18" t="n">
        <f aca="false">IF($F$685=1,$M$685,$Z$120*$T$685)</f>
        <v>879128862.778454</v>
      </c>
      <c r="Z685" s="18" t="n">
        <f aca="false">IF($G$685=1,$N$685,$W$120*$T$685)</f>
        <v>15000000</v>
      </c>
      <c r="AA685" s="18" t="n">
        <f aca="false">IF($H$685=1,$O$685,$T$120*$T$685)</f>
        <v>1465214771.29742</v>
      </c>
      <c r="AB685" s="18" t="n">
        <f aca="false">($J$120+$O$120)*$T$685</f>
        <v>82202308.1144363</v>
      </c>
      <c r="AC685" s="18" t="n">
        <f aca="false">Assumptions!$B$20*$T$685</f>
        <v>2637386588.33536</v>
      </c>
      <c r="AD685" s="18" t="n">
        <f aca="false">IF($S$685,Assumptions!$B$14*($T$685-Assumptions!$B$13),Assumptions!$B$4)</f>
        <v>730107385.648711</v>
      </c>
      <c r="AE685" s="18" t="n">
        <f aca="false">$U$685+$V$685+$W$685+$X$685+$Y$685+$Z$685+$AA$685+$AB$685+$AC$685+$AD$685</f>
        <v>8000000000</v>
      </c>
      <c r="AF685" s="18" t="n">
        <f aca="false">IF(AND(IF($B$685=1,$U$685&gt;=INDEX($U$659:$U$786,1+$A$685-Assumptions!$B$77),$U$685&gt;INDEX($U$659:$U$786,1+$A$685+Assumptions!$B$77)),IF($C$685=1,$V$685&gt;=INDEX($V$659:$V$786,1+$A$685-Assumptions!$B$78),$V$685&gt;INDEX($V$659:$V$786,1+$A$685+Assumptions!$B$78)),IF($D$685=1,$W$685&gt;=INDEX($W$659:$W$786,1+$A$685-Assumptions!$B$79),$W$685&gt;INDEX($W$659:$W$786,1+$A$685+Assumptions!$B$79)),IF($E$685=1,$X$685&gt;=INDEX($X$659:$X$786,1+$A$685-Assumptions!$B$80),$X$685&gt;INDEX($X$659:$X$786,1+$A$685+Assumptions!$B$80)),IF($F$685=1,$Y$685&gt;=INDEX($Y$659:$Y$786,1+$A$685-Assumptions!$B$81),$Y$685&gt;INDEX($Y$659:$Y$786,1+$A$685+Assumptions!$B$81)),IF($G$685=1,$Z$685&gt;=INDEX($Z$659:$Z$786,1+$A$685-Assumptions!$B$82),$Z$685&gt;INDEX($Z$659:$Z$786,1+$A$685+Assumptions!$B$82)),IF($H$685=1,$AA$685&gt;=INDEX($AA$659:$AA$786,1+$A$685-Assumptions!$B$83),$AA$685&gt;INDEX($AA$659:$AA$786,1+$A$685+Assumptions!$B$83))),1,0)</f>
        <v>0</v>
      </c>
      <c r="AG685" s="16"/>
      <c r="AH685" s="16"/>
      <c r="AI685" s="16"/>
    </row>
    <row r="686" customFormat="false" ht="23.85" hidden="true" customHeight="false" outlineLevel="0" collapsed="false">
      <c r="A686" s="6" t="n">
        <f aca="false">ROW()-ROW($A$659)+Assumptions!$B$4</f>
        <v>27</v>
      </c>
      <c r="B686" s="18" t="n">
        <f aca="false">MOD(QUOTIENT($A$686,Assumptions!$B$77),2)</f>
        <v>0</v>
      </c>
      <c r="C686" s="18" t="n">
        <f aca="false">MOD(QUOTIENT($A$686,Assumptions!$B$78),2)</f>
        <v>0</v>
      </c>
      <c r="D686" s="18" t="n">
        <f aca="false">MOD(QUOTIENT($A$686,Assumptions!$B$79),2)</f>
        <v>1</v>
      </c>
      <c r="E686" s="18" t="n">
        <f aca="false">MOD(QUOTIENT($A$686,Assumptions!$B$80),2)</f>
        <v>1</v>
      </c>
      <c r="F686" s="18" t="n">
        <f aca="false">MOD(QUOTIENT($A$686,Assumptions!$B$81),2)</f>
        <v>0</v>
      </c>
      <c r="G686" s="18" t="n">
        <f aca="false">MOD(QUOTIENT($A$686,Assumptions!$B$82),2)</f>
        <v>1</v>
      </c>
      <c r="H686" s="18" t="n">
        <f aca="false">MOD(QUOTIENT($A$686,Assumptions!$B$83),2)</f>
        <v>1</v>
      </c>
      <c r="I686" s="18" t="n">
        <f aca="false">IF($B$686=1,MIN(Assumptions!$B$67,MAX(Assumptions!$B$4,Assumptions!$B$28-(Assumptions!$B$4))),Assumptions!$B$4)</f>
        <v>0</v>
      </c>
      <c r="J686" s="18" t="n">
        <f aca="false">IF($C$686=1,MIN(Assumptions!$B$66,MAX(Assumptions!$B$4,Assumptions!$B$28-($I$686))),Assumptions!$B$4)</f>
        <v>0</v>
      </c>
      <c r="K686" s="18" t="n">
        <f aca="false">IF($D$686=1,MIN(Assumptions!$B$61,MAX(Assumptions!$B$4,Assumptions!$B$28-($I$686+$J$686))),Assumptions!$B$4)</f>
        <v>100000000</v>
      </c>
      <c r="L686" s="18" t="n">
        <f aca="false">IF($E$686=1,MIN(Assumptions!$B$56,MAX(Assumptions!$B$4,Assumptions!$B$28-($I$686+$J$686+$K$686))),Assumptions!$B$4)</f>
        <v>60000000</v>
      </c>
      <c r="M686" s="18" t="n">
        <f aca="false">IF($F$686=1,MIN(Assumptions!$B$51,MAX(Assumptions!$B$4,Assumptions!$B$28-($I$686+$J$686+$K$686+$L$686))),Assumptions!$B$4)</f>
        <v>0</v>
      </c>
      <c r="N686" s="18" t="n">
        <f aca="false">IF($G$686=1,MIN(Assumptions!$B$46,MAX(Assumptions!$B$4,Assumptions!$B$28-($I$686+$J$686+$K$686+$L$686+$M$686))),Assumptions!$B$4)</f>
        <v>15000000</v>
      </c>
      <c r="O686" s="18" t="n">
        <f aca="false">IF($H$686=1,MIN(Assumptions!$B$41,MAX(Assumptions!$B$4,Assumptions!$B$28-($I$686+$J$686+$K$686+$L$686+$M$686+$N$686))),Assumptions!$B$4)</f>
        <v>5000000</v>
      </c>
      <c r="P686" s="18" t="n">
        <f aca="false">$I$686+$J$686+$K$686+$L$686+$M$686+$N$686+$O$686</f>
        <v>180000000</v>
      </c>
      <c r="Q686" s="18" t="n">
        <f aca="false">MAX(Assumptions!$B$4,Assumptions!$B$28-$P$686)</f>
        <v>7820000000</v>
      </c>
      <c r="R686" s="18" t="n">
        <f aca="false">$J$120+$O$120+Assumptions!$B$20+IF($B$686=0,$D$120,Assumptions!$B$4)+IF($C$686=0,$AI$120,Assumptions!$B$4)+IF($D$686=0,$AF$120,Assumptions!$B$4)+IF($E$686=0,$AC$120,Assumptions!$B$4)+IF($F$686=0,$Z$120,Assumptions!$B$4)+IF($G$686=0,$W$120,Assumptions!$B$4)+IF($H$686=0,$T$120,Assumptions!$B$4)</f>
        <v>19211101.1755256</v>
      </c>
      <c r="S686" s="18" t="n">
        <f aca="false">IF($R$686&gt;Assumptions!$B$4,$Q$686/$R$686&gt;Assumptions!$B$13,FALSE())</f>
        <v>1</v>
      </c>
      <c r="T686" s="18" t="n">
        <f aca="false">IF($S$686,($Q$686+Assumptions!$B$14*Assumptions!$B$13)/($R$686+Assumptions!$B$14),IF($R$686&gt;Assumptions!$B$4,$Q$686/$R$686,Assumptions!$B$4))</f>
        <v>360.299550757846</v>
      </c>
      <c r="U686" s="18" t="n">
        <f aca="false">IF($B$686=1,$I$686,$D$120*$T$686)</f>
        <v>287255327.16753</v>
      </c>
      <c r="V686" s="18" t="n">
        <f aca="false">IF($C$686=1,$J$686,$AI$120*$T$686)</f>
        <v>2209832540.57738</v>
      </c>
      <c r="W686" s="18" t="n">
        <f aca="false">IF($D$686=1,$K$686,$AF$120*$T$686)</f>
        <v>100000000</v>
      </c>
      <c r="X686" s="18" t="n">
        <f aca="false">IF($E$686=1,$L$686,$AC$120*$T$686)</f>
        <v>60000000</v>
      </c>
      <c r="Y686" s="18" t="n">
        <f aca="false">IF($F$686=1,$M$686,$Z$120*$T$686)</f>
        <v>1080898652.27354</v>
      </c>
      <c r="Z686" s="18" t="n">
        <f aca="false">IF($G$686=1,$N$686,$W$120*$T$686)</f>
        <v>15000000</v>
      </c>
      <c r="AA686" s="18" t="n">
        <f aca="false">IF($H$686=1,$O$686,$T$120*$T$686)</f>
        <v>5000000</v>
      </c>
      <c r="AB686" s="18" t="n">
        <f aca="false">($J$120+$O$120)*$T$686</f>
        <v>101068646.266321</v>
      </c>
      <c r="AC686" s="18" t="n">
        <f aca="false">Assumptions!$B$20*$T$686</f>
        <v>3242695956.82061</v>
      </c>
      <c r="AD686" s="18" t="n">
        <f aca="false">IF($S$686,Assumptions!$B$14*($T$686-Assumptions!$B$13),Assumptions!$B$4)</f>
        <v>898248876.894615</v>
      </c>
      <c r="AE686" s="18" t="n">
        <f aca="false">$U$686+$V$686+$W$686+$X$686+$Y$686+$Z$686+$AA$686+$AB$686+$AC$686+$AD$686</f>
        <v>8000000000</v>
      </c>
      <c r="AF686" s="18" t="n">
        <f aca="false">IF(AND(IF($B$686=1,$U$686&gt;=INDEX($U$659:$U$786,1+$A$686-Assumptions!$B$77),$U$686&gt;INDEX($U$659:$U$786,1+$A$686+Assumptions!$B$77)),IF($C$686=1,$V$686&gt;=INDEX($V$659:$V$786,1+$A$686-Assumptions!$B$78),$V$686&gt;INDEX($V$659:$V$786,1+$A$686+Assumptions!$B$78)),IF($D$686=1,$W$686&gt;=INDEX($W$659:$W$786,1+$A$686-Assumptions!$B$79),$W$686&gt;INDEX($W$659:$W$786,1+$A$686+Assumptions!$B$79)),IF($E$686=1,$X$686&gt;=INDEX($X$659:$X$786,1+$A$686-Assumptions!$B$80),$X$686&gt;INDEX($X$659:$X$786,1+$A$686+Assumptions!$B$80)),IF($F$686=1,$Y$686&gt;=INDEX($Y$659:$Y$786,1+$A$686-Assumptions!$B$81),$Y$686&gt;INDEX($Y$659:$Y$786,1+$A$686+Assumptions!$B$81)),IF($G$686=1,$Z$686&gt;=INDEX($Z$659:$Z$786,1+$A$686-Assumptions!$B$82),$Z$686&gt;INDEX($Z$659:$Z$786,1+$A$686+Assumptions!$B$82)),IF($H$686=1,$AA$686&gt;=INDEX($AA$659:$AA$786,1+$A$686-Assumptions!$B$83),$AA$686&gt;INDEX($AA$659:$AA$786,1+$A$686+Assumptions!$B$83))),1,0)</f>
        <v>0</v>
      </c>
      <c r="AG686" s="16"/>
      <c r="AH686" s="16"/>
      <c r="AI686" s="16"/>
    </row>
    <row r="687" customFormat="false" ht="23.85" hidden="true" customHeight="false" outlineLevel="0" collapsed="false">
      <c r="A687" s="6" t="n">
        <f aca="false">ROW()-ROW($A$659)+Assumptions!$B$4</f>
        <v>28</v>
      </c>
      <c r="B687" s="18" t="n">
        <f aca="false">MOD(QUOTIENT($A$687,Assumptions!$B$77),2)</f>
        <v>0</v>
      </c>
      <c r="C687" s="18" t="n">
        <f aca="false">MOD(QUOTIENT($A$687,Assumptions!$B$78),2)</f>
        <v>0</v>
      </c>
      <c r="D687" s="18" t="n">
        <f aca="false">MOD(QUOTIENT($A$687,Assumptions!$B$79),2)</f>
        <v>1</v>
      </c>
      <c r="E687" s="18" t="n">
        <f aca="false">MOD(QUOTIENT($A$687,Assumptions!$B$80),2)</f>
        <v>1</v>
      </c>
      <c r="F687" s="18" t="n">
        <f aca="false">MOD(QUOTIENT($A$687,Assumptions!$B$81),2)</f>
        <v>1</v>
      </c>
      <c r="G687" s="18" t="n">
        <f aca="false">MOD(QUOTIENT($A$687,Assumptions!$B$82),2)</f>
        <v>0</v>
      </c>
      <c r="H687" s="18" t="n">
        <f aca="false">MOD(QUOTIENT($A$687,Assumptions!$B$83),2)</f>
        <v>0</v>
      </c>
      <c r="I687" s="18" t="n">
        <f aca="false">IF($B$687=1,MIN(Assumptions!$B$67,MAX(Assumptions!$B$4,Assumptions!$B$28-(Assumptions!$B$4))),Assumptions!$B$4)</f>
        <v>0</v>
      </c>
      <c r="J687" s="18" t="n">
        <f aca="false">IF($C$687=1,MIN(Assumptions!$B$66,MAX(Assumptions!$B$4,Assumptions!$B$28-($I$687))),Assumptions!$B$4)</f>
        <v>0</v>
      </c>
      <c r="K687" s="18" t="n">
        <f aca="false">IF($D$687=1,MIN(Assumptions!$B$61,MAX(Assumptions!$B$4,Assumptions!$B$28-($I$687+$J$687))),Assumptions!$B$4)</f>
        <v>100000000</v>
      </c>
      <c r="L687" s="18" t="n">
        <f aca="false">IF($E$687=1,MIN(Assumptions!$B$56,MAX(Assumptions!$B$4,Assumptions!$B$28-($I$687+$J$687+$K$687))),Assumptions!$B$4)</f>
        <v>60000000</v>
      </c>
      <c r="M687" s="18" t="n">
        <f aca="false">IF($F$687=1,MIN(Assumptions!$B$51,MAX(Assumptions!$B$4,Assumptions!$B$28-($I$687+$J$687+$K$687+$L$687))),Assumptions!$B$4)</f>
        <v>30000000</v>
      </c>
      <c r="N687" s="18" t="n">
        <f aca="false">IF($G$687=1,MIN(Assumptions!$B$46,MAX(Assumptions!$B$4,Assumptions!$B$28-($I$687+$J$687+$K$687+$L$687+$M$687))),Assumptions!$B$4)</f>
        <v>0</v>
      </c>
      <c r="O687" s="18" t="n">
        <f aca="false">IF($H$687=1,MIN(Assumptions!$B$41,MAX(Assumptions!$B$4,Assumptions!$B$28-($I$687+$J$687+$K$687+$L$687+$M$687+$N$687))),Assumptions!$B$4)</f>
        <v>0</v>
      </c>
      <c r="P687" s="18" t="n">
        <f aca="false">$I$687+$J$687+$K$687+$L$687+$M$687+$N$687+$O$687</f>
        <v>190000000</v>
      </c>
      <c r="Q687" s="18" t="n">
        <f aca="false">MAX(Assumptions!$B$4,Assumptions!$B$28-$P$687)</f>
        <v>7810000000</v>
      </c>
      <c r="R687" s="18" t="n">
        <f aca="false">$J$120+$O$120+Assumptions!$B$20+IF($B$687=0,$D$120,Assumptions!$B$4)+IF($C$687=0,$AI$120,Assumptions!$B$4)+IF($D$687=0,$AF$120,Assumptions!$B$4)+IF($E$687=0,$AC$120,Assumptions!$B$4)+IF($F$687=0,$Z$120,Assumptions!$B$4)+IF($G$687=0,$W$120,Assumptions!$B$4)+IF($H$687=0,$T$120,Assumptions!$B$4)</f>
        <v>26211101.1755256</v>
      </c>
      <c r="S687" s="18" t="n">
        <f aca="false">IF($R$687&gt;Assumptions!$B$4,$Q$687/$R$687&gt;Assumptions!$B$13,FALSE())</f>
        <v>1</v>
      </c>
      <c r="T687" s="18" t="n">
        <f aca="false">IF($S$687,($Q$687+Assumptions!$B$14*Assumptions!$B$13)/($R$687+Assumptions!$B$14),IF($R$687&gt;Assumptions!$B$4,$Q$687/$R$687,Assumptions!$B$4))</f>
        <v>272.107292306144</v>
      </c>
      <c r="U687" s="18" t="n">
        <f aca="false">IF($B$687=1,$I$687,$D$120*$T$687)</f>
        <v>216942455.553061</v>
      </c>
      <c r="V687" s="18" t="n">
        <f aca="false">IF($C$687=1,$J$687,$AI$120*$T$687)</f>
        <v>1668921173.51169</v>
      </c>
      <c r="W687" s="18" t="n">
        <f aca="false">IF($D$687=1,$K$687,$AF$120*$T$687)</f>
        <v>100000000</v>
      </c>
      <c r="X687" s="18" t="n">
        <f aca="false">IF($E$687=1,$L$687,$AC$120*$T$687)</f>
        <v>60000000</v>
      </c>
      <c r="Y687" s="18" t="n">
        <f aca="false">IF($F$687=1,$M$687,$Z$120*$T$687)</f>
        <v>30000000</v>
      </c>
      <c r="Z687" s="18" t="n">
        <f aca="false">IF($G$687=1,$N$687,$W$120*$T$687)</f>
        <v>1360536461.53072</v>
      </c>
      <c r="AA687" s="18" t="n">
        <f aca="false">IF($H$687=1,$O$687,$T$120*$T$687)</f>
        <v>1360536461.53072</v>
      </c>
      <c r="AB687" s="18" t="n">
        <f aca="false">($J$120+$O$120)*$T$687</f>
        <v>76329586.3531606</v>
      </c>
      <c r="AC687" s="18" t="n">
        <f aca="false">Assumptions!$B$20*$T$687</f>
        <v>2448965630.75529</v>
      </c>
      <c r="AD687" s="18" t="n">
        <f aca="false">IF($S$687,Assumptions!$B$14*($T$687-Assumptions!$B$13),Assumptions!$B$4)</f>
        <v>677768230.76536</v>
      </c>
      <c r="AE687" s="18" t="n">
        <f aca="false">$U$687+$V$687+$W$687+$X$687+$Y$687+$Z$687+$AA$687+$AB$687+$AC$687+$AD$687</f>
        <v>8000000000</v>
      </c>
      <c r="AF687" s="18" t="n">
        <f aca="false">IF(AND(IF($B$687=1,$U$687&gt;=INDEX($U$659:$U$786,1+$A$687-Assumptions!$B$77),$U$687&gt;INDEX($U$659:$U$786,1+$A$687+Assumptions!$B$77)),IF($C$687=1,$V$687&gt;=INDEX($V$659:$V$786,1+$A$687-Assumptions!$B$78),$V$687&gt;INDEX($V$659:$V$786,1+$A$687+Assumptions!$B$78)),IF($D$687=1,$W$687&gt;=INDEX($W$659:$W$786,1+$A$687-Assumptions!$B$79),$W$687&gt;INDEX($W$659:$W$786,1+$A$687+Assumptions!$B$79)),IF($E$687=1,$X$687&gt;=INDEX($X$659:$X$786,1+$A$687-Assumptions!$B$80),$X$687&gt;INDEX($X$659:$X$786,1+$A$687+Assumptions!$B$80)),IF($F$687=1,$Y$687&gt;=INDEX($Y$659:$Y$786,1+$A$687-Assumptions!$B$81),$Y$687&gt;INDEX($Y$659:$Y$786,1+$A$687+Assumptions!$B$81)),IF($G$687=1,$Z$687&gt;=INDEX($Z$659:$Z$786,1+$A$687-Assumptions!$B$82),$Z$687&gt;INDEX($Z$659:$Z$786,1+$A$687+Assumptions!$B$82)),IF($H$687=1,$AA$687&gt;=INDEX($AA$659:$AA$786,1+$A$687-Assumptions!$B$83),$AA$687&gt;INDEX($AA$659:$AA$786,1+$A$687+Assumptions!$B$83))),1,0)</f>
        <v>0</v>
      </c>
      <c r="AG687" s="16"/>
      <c r="AH687" s="16"/>
      <c r="AI687" s="16"/>
    </row>
    <row r="688" customFormat="false" ht="23.85" hidden="true" customHeight="false" outlineLevel="0" collapsed="false">
      <c r="A688" s="6" t="n">
        <f aca="false">ROW()-ROW($A$659)+Assumptions!$B$4</f>
        <v>29</v>
      </c>
      <c r="B688" s="18" t="n">
        <f aca="false">MOD(QUOTIENT($A$688,Assumptions!$B$77),2)</f>
        <v>0</v>
      </c>
      <c r="C688" s="18" t="n">
        <f aca="false">MOD(QUOTIENT($A$688,Assumptions!$B$78),2)</f>
        <v>0</v>
      </c>
      <c r="D688" s="18" t="n">
        <f aca="false">MOD(QUOTIENT($A$688,Assumptions!$B$79),2)</f>
        <v>1</v>
      </c>
      <c r="E688" s="18" t="n">
        <f aca="false">MOD(QUOTIENT($A$688,Assumptions!$B$80),2)</f>
        <v>1</v>
      </c>
      <c r="F688" s="18" t="n">
        <f aca="false">MOD(QUOTIENT($A$688,Assumptions!$B$81),2)</f>
        <v>1</v>
      </c>
      <c r="G688" s="18" t="n">
        <f aca="false">MOD(QUOTIENT($A$688,Assumptions!$B$82),2)</f>
        <v>0</v>
      </c>
      <c r="H688" s="18" t="n">
        <f aca="false">MOD(QUOTIENT($A$688,Assumptions!$B$83),2)</f>
        <v>1</v>
      </c>
      <c r="I688" s="18" t="n">
        <f aca="false">IF($B$688=1,MIN(Assumptions!$B$67,MAX(Assumptions!$B$4,Assumptions!$B$28-(Assumptions!$B$4))),Assumptions!$B$4)</f>
        <v>0</v>
      </c>
      <c r="J688" s="18" t="n">
        <f aca="false">IF($C$688=1,MIN(Assumptions!$B$66,MAX(Assumptions!$B$4,Assumptions!$B$28-($I$688))),Assumptions!$B$4)</f>
        <v>0</v>
      </c>
      <c r="K688" s="18" t="n">
        <f aca="false">IF($D$688=1,MIN(Assumptions!$B$61,MAX(Assumptions!$B$4,Assumptions!$B$28-($I$688+$J$688))),Assumptions!$B$4)</f>
        <v>100000000</v>
      </c>
      <c r="L688" s="18" t="n">
        <f aca="false">IF($E$688=1,MIN(Assumptions!$B$56,MAX(Assumptions!$B$4,Assumptions!$B$28-($I$688+$J$688+$K$688))),Assumptions!$B$4)</f>
        <v>60000000</v>
      </c>
      <c r="M688" s="18" t="n">
        <f aca="false">IF($F$688=1,MIN(Assumptions!$B$51,MAX(Assumptions!$B$4,Assumptions!$B$28-($I$688+$J$688+$K$688+$L$688))),Assumptions!$B$4)</f>
        <v>30000000</v>
      </c>
      <c r="N688" s="18" t="n">
        <f aca="false">IF($G$688=1,MIN(Assumptions!$B$46,MAX(Assumptions!$B$4,Assumptions!$B$28-($I$688+$J$688+$K$688+$L$688+$M$688))),Assumptions!$B$4)</f>
        <v>0</v>
      </c>
      <c r="O688" s="18" t="n">
        <f aca="false">IF($H$688=1,MIN(Assumptions!$B$41,MAX(Assumptions!$B$4,Assumptions!$B$28-($I$688+$J$688+$K$688+$L$688+$M$688+$N$688))),Assumptions!$B$4)</f>
        <v>5000000</v>
      </c>
      <c r="P688" s="18" t="n">
        <f aca="false">$I$688+$J$688+$K$688+$L$688+$M$688+$N$688+$O$688</f>
        <v>195000000</v>
      </c>
      <c r="Q688" s="18" t="n">
        <f aca="false">MAX(Assumptions!$B$4,Assumptions!$B$28-$P$688)</f>
        <v>7805000000</v>
      </c>
      <c r="R688" s="18" t="n">
        <f aca="false">$J$120+$O$120+Assumptions!$B$20+IF($B$688=0,$D$120,Assumptions!$B$4)+IF($C$688=0,$AI$120,Assumptions!$B$4)+IF($D$688=0,$AF$120,Assumptions!$B$4)+IF($E$688=0,$AC$120,Assumptions!$B$4)+IF($F$688=0,$Z$120,Assumptions!$B$4)+IF($G$688=0,$W$120,Assumptions!$B$4)+IF($H$688=0,$T$120,Assumptions!$B$4)</f>
        <v>21211101.1755256</v>
      </c>
      <c r="S688" s="18" t="n">
        <f aca="false">IF($R$688&gt;Assumptions!$B$4,$Q$688/$R$688&gt;Assumptions!$B$13,FALSE())</f>
        <v>1</v>
      </c>
      <c r="T688" s="18" t="n">
        <f aca="false">IF($S$688,($Q$688+Assumptions!$B$14*Assumptions!$B$13)/($R$688+Assumptions!$B$14),IF($R$688&gt;Assumptions!$B$4,$Q$688/$R$688,Assumptions!$B$4))</f>
        <v>329.276145473111</v>
      </c>
      <c r="U688" s="18" t="n">
        <f aca="false">IF($B$688=1,$I$688,$D$120*$T$688)</f>
        <v>262521356.736057</v>
      </c>
      <c r="V688" s="18" t="n">
        <f aca="false">IF($C$688=1,$J$688,$AI$120*$T$688)</f>
        <v>2019556059.87257</v>
      </c>
      <c r="W688" s="18" t="n">
        <f aca="false">IF($D$688=1,$K$688,$AF$120*$T$688)</f>
        <v>100000000</v>
      </c>
      <c r="X688" s="18" t="n">
        <f aca="false">IF($E$688=1,$L$688,$AC$120*$T$688)</f>
        <v>60000000</v>
      </c>
      <c r="Y688" s="18" t="n">
        <f aca="false">IF($F$688=1,$M$688,$Z$120*$T$688)</f>
        <v>30000000</v>
      </c>
      <c r="Z688" s="18" t="n">
        <f aca="false">IF($G$688=1,$N$688,$W$120*$T$688)</f>
        <v>1646380727.36555</v>
      </c>
      <c r="AA688" s="18" t="n">
        <f aca="false">IF($H$688=1,$O$688,$T$120*$T$688)</f>
        <v>5000000</v>
      </c>
      <c r="AB688" s="18" t="n">
        <f aca="false">($J$120+$O$120)*$T$688</f>
        <v>92366183.085047</v>
      </c>
      <c r="AC688" s="18" t="n">
        <f aca="false">Assumptions!$B$20*$T$688</f>
        <v>2963485309.258</v>
      </c>
      <c r="AD688" s="18" t="n">
        <f aca="false">IF($S$688,Assumptions!$B$14*($T$688-Assumptions!$B$13),Assumptions!$B$4)</f>
        <v>820690363.682777</v>
      </c>
      <c r="AE688" s="18" t="n">
        <f aca="false">$U$688+$V$688+$W$688+$X$688+$Y$688+$Z$688+$AA$688+$AB$688+$AC$688+$AD$688</f>
        <v>8000000000</v>
      </c>
      <c r="AF688" s="18" t="n">
        <f aca="false">IF(AND(IF($B$688=1,$U$688&gt;=INDEX($U$659:$U$786,1+$A$688-Assumptions!$B$77),$U$688&gt;INDEX($U$659:$U$786,1+$A$688+Assumptions!$B$77)),IF($C$688=1,$V$688&gt;=INDEX($V$659:$V$786,1+$A$688-Assumptions!$B$78),$V$688&gt;INDEX($V$659:$V$786,1+$A$688+Assumptions!$B$78)),IF($D$688=1,$W$688&gt;=INDEX($W$659:$W$786,1+$A$688-Assumptions!$B$79),$W$688&gt;INDEX($W$659:$W$786,1+$A$688+Assumptions!$B$79)),IF($E$688=1,$X$688&gt;=INDEX($X$659:$X$786,1+$A$688-Assumptions!$B$80),$X$688&gt;INDEX($X$659:$X$786,1+$A$688+Assumptions!$B$80)),IF($F$688=1,$Y$688&gt;=INDEX($Y$659:$Y$786,1+$A$688-Assumptions!$B$81),$Y$688&gt;INDEX($Y$659:$Y$786,1+$A$688+Assumptions!$B$81)),IF($G$688=1,$Z$688&gt;=INDEX($Z$659:$Z$786,1+$A$688-Assumptions!$B$82),$Z$688&gt;INDEX($Z$659:$Z$786,1+$A$688+Assumptions!$B$82)),IF($H$688=1,$AA$688&gt;=INDEX($AA$659:$AA$786,1+$A$688-Assumptions!$B$83),$AA$688&gt;INDEX($AA$659:$AA$786,1+$A$688+Assumptions!$B$83))),1,0)</f>
        <v>0</v>
      </c>
      <c r="AG688" s="16"/>
      <c r="AH688" s="16"/>
      <c r="AI688" s="16"/>
    </row>
    <row r="689" customFormat="false" ht="23.85" hidden="true" customHeight="false" outlineLevel="0" collapsed="false">
      <c r="A689" s="6" t="n">
        <f aca="false">ROW()-ROW($A$659)+Assumptions!$B$4</f>
        <v>30</v>
      </c>
      <c r="B689" s="18" t="n">
        <f aca="false">MOD(QUOTIENT($A$689,Assumptions!$B$77),2)</f>
        <v>0</v>
      </c>
      <c r="C689" s="18" t="n">
        <f aca="false">MOD(QUOTIENT($A$689,Assumptions!$B$78),2)</f>
        <v>0</v>
      </c>
      <c r="D689" s="18" t="n">
        <f aca="false">MOD(QUOTIENT($A$689,Assumptions!$B$79),2)</f>
        <v>1</v>
      </c>
      <c r="E689" s="18" t="n">
        <f aca="false">MOD(QUOTIENT($A$689,Assumptions!$B$80),2)</f>
        <v>1</v>
      </c>
      <c r="F689" s="18" t="n">
        <f aca="false">MOD(QUOTIENT($A$689,Assumptions!$B$81),2)</f>
        <v>1</v>
      </c>
      <c r="G689" s="18" t="n">
        <f aca="false">MOD(QUOTIENT($A$689,Assumptions!$B$82),2)</f>
        <v>1</v>
      </c>
      <c r="H689" s="18" t="n">
        <f aca="false">MOD(QUOTIENT($A$689,Assumptions!$B$83),2)</f>
        <v>0</v>
      </c>
      <c r="I689" s="18" t="n">
        <f aca="false">IF($B$689=1,MIN(Assumptions!$B$67,MAX(Assumptions!$B$4,Assumptions!$B$28-(Assumptions!$B$4))),Assumptions!$B$4)</f>
        <v>0</v>
      </c>
      <c r="J689" s="18" t="n">
        <f aca="false">IF($C$689=1,MIN(Assumptions!$B$66,MAX(Assumptions!$B$4,Assumptions!$B$28-($I$689))),Assumptions!$B$4)</f>
        <v>0</v>
      </c>
      <c r="K689" s="18" t="n">
        <f aca="false">IF($D$689=1,MIN(Assumptions!$B$61,MAX(Assumptions!$B$4,Assumptions!$B$28-($I$689+$J$689))),Assumptions!$B$4)</f>
        <v>100000000</v>
      </c>
      <c r="L689" s="18" t="n">
        <f aca="false">IF($E$689=1,MIN(Assumptions!$B$56,MAX(Assumptions!$B$4,Assumptions!$B$28-($I$689+$J$689+$K$689))),Assumptions!$B$4)</f>
        <v>60000000</v>
      </c>
      <c r="M689" s="18" t="n">
        <f aca="false">IF($F$689=1,MIN(Assumptions!$B$51,MAX(Assumptions!$B$4,Assumptions!$B$28-($I$689+$J$689+$K$689+$L$689))),Assumptions!$B$4)</f>
        <v>30000000</v>
      </c>
      <c r="N689" s="18" t="n">
        <f aca="false">IF($G$689=1,MIN(Assumptions!$B$46,MAX(Assumptions!$B$4,Assumptions!$B$28-($I$689+$J$689+$K$689+$L$689+$M$689))),Assumptions!$B$4)</f>
        <v>15000000</v>
      </c>
      <c r="O689" s="18" t="n">
        <f aca="false">IF($H$689=1,MIN(Assumptions!$B$41,MAX(Assumptions!$B$4,Assumptions!$B$28-($I$689+$J$689+$K$689+$L$689+$M$689+$N$689))),Assumptions!$B$4)</f>
        <v>0</v>
      </c>
      <c r="P689" s="18" t="n">
        <f aca="false">$I$689+$J$689+$K$689+$L$689+$M$689+$N$689+$O$689</f>
        <v>205000000</v>
      </c>
      <c r="Q689" s="18" t="n">
        <f aca="false">MAX(Assumptions!$B$4,Assumptions!$B$28-$P$689)</f>
        <v>7795000000</v>
      </c>
      <c r="R689" s="18" t="n">
        <f aca="false">$J$120+$O$120+Assumptions!$B$20+IF($B$689=0,$D$120,Assumptions!$B$4)+IF($C$689=0,$AI$120,Assumptions!$B$4)+IF($D$689=0,$AF$120,Assumptions!$B$4)+IF($E$689=0,$AC$120,Assumptions!$B$4)+IF($F$689=0,$Z$120,Assumptions!$B$4)+IF($G$689=0,$W$120,Assumptions!$B$4)+IF($H$689=0,$T$120,Assumptions!$B$4)</f>
        <v>21211101.1755256</v>
      </c>
      <c r="S689" s="18" t="n">
        <f aca="false">IF($R$689&gt;Assumptions!$B$4,$Q$689/$R$689&gt;Assumptions!$B$13,FALSE())</f>
        <v>1</v>
      </c>
      <c r="T689" s="18" t="n">
        <f aca="false">IF($S$689,($Q$689+Assumptions!$B$14*Assumptions!$B$13)/($R$689+Assumptions!$B$14),IF($R$689&gt;Assumptions!$B$4,$Q$689/$R$689,Assumptions!$B$4))</f>
        <v>328.854402091141</v>
      </c>
      <c r="U689" s="18" t="n">
        <f aca="false">IF($B$689=1,$I$689,$D$120*$T$689)</f>
        <v>262185114.204214</v>
      </c>
      <c r="V689" s="18" t="n">
        <f aca="false">IF($C$689=1,$J$689,$AI$120*$T$689)</f>
        <v>2016969372.6361</v>
      </c>
      <c r="W689" s="18" t="n">
        <f aca="false">IF($D$689=1,$K$689,$AF$120*$T$689)</f>
        <v>100000000</v>
      </c>
      <c r="X689" s="18" t="n">
        <f aca="false">IF($E$689=1,$L$689,$AC$120*$T$689)</f>
        <v>60000000</v>
      </c>
      <c r="Y689" s="18" t="n">
        <f aca="false">IF($F$689=1,$M$689,$Z$120*$T$689)</f>
        <v>30000000</v>
      </c>
      <c r="Z689" s="18" t="n">
        <f aca="false">IF($G$689=1,$N$689,$W$120*$T$689)</f>
        <v>15000000</v>
      </c>
      <c r="AA689" s="18" t="n">
        <f aca="false">IF($H$689=1,$O$689,$T$120*$T$689)</f>
        <v>1644272010.4557</v>
      </c>
      <c r="AB689" s="18" t="n">
        <f aca="false">($J$120+$O$120)*$T$689</f>
        <v>92247878.6558635</v>
      </c>
      <c r="AC689" s="18" t="n">
        <f aca="false">Assumptions!$B$20*$T$689</f>
        <v>2959689618.82027</v>
      </c>
      <c r="AD689" s="18" t="n">
        <f aca="false">IF($S$689,Assumptions!$B$14*($T$689-Assumptions!$B$13),Assumptions!$B$4)</f>
        <v>819636005.227852</v>
      </c>
      <c r="AE689" s="18" t="n">
        <f aca="false">$U$689+$V$689+$W$689+$X$689+$Y$689+$Z$689+$AA$689+$AB$689+$AC$689+$AD$689</f>
        <v>8000000000</v>
      </c>
      <c r="AF689" s="18" t="n">
        <f aca="false">IF(AND(IF($B$689=1,$U$689&gt;=INDEX($U$659:$U$786,1+$A$689-Assumptions!$B$77),$U$689&gt;INDEX($U$659:$U$786,1+$A$689+Assumptions!$B$77)),IF($C$689=1,$V$689&gt;=INDEX($V$659:$V$786,1+$A$689-Assumptions!$B$78),$V$689&gt;INDEX($V$659:$V$786,1+$A$689+Assumptions!$B$78)),IF($D$689=1,$W$689&gt;=INDEX($W$659:$W$786,1+$A$689-Assumptions!$B$79),$W$689&gt;INDEX($W$659:$W$786,1+$A$689+Assumptions!$B$79)),IF($E$689=1,$X$689&gt;=INDEX($X$659:$X$786,1+$A$689-Assumptions!$B$80),$X$689&gt;INDEX($X$659:$X$786,1+$A$689+Assumptions!$B$80)),IF($F$689=1,$Y$689&gt;=INDEX($Y$659:$Y$786,1+$A$689-Assumptions!$B$81),$Y$689&gt;INDEX($Y$659:$Y$786,1+$A$689+Assumptions!$B$81)),IF($G$689=1,$Z$689&gt;=INDEX($Z$659:$Z$786,1+$A$689-Assumptions!$B$82),$Z$689&gt;INDEX($Z$659:$Z$786,1+$A$689+Assumptions!$B$82)),IF($H$689=1,$AA$689&gt;=INDEX($AA$659:$AA$786,1+$A$689-Assumptions!$B$83),$AA$689&gt;INDEX($AA$659:$AA$786,1+$A$689+Assumptions!$B$83))),1,0)</f>
        <v>0</v>
      </c>
      <c r="AG689" s="16"/>
      <c r="AH689" s="16"/>
      <c r="AI689" s="16"/>
    </row>
    <row r="690" customFormat="false" ht="23.85" hidden="true" customHeight="false" outlineLevel="0" collapsed="false">
      <c r="A690" s="6" t="n">
        <f aca="false">ROW()-ROW($A$659)+Assumptions!$B$4</f>
        <v>31</v>
      </c>
      <c r="B690" s="18" t="n">
        <f aca="false">MOD(QUOTIENT($A$690,Assumptions!$B$77),2)</f>
        <v>0</v>
      </c>
      <c r="C690" s="18" t="n">
        <f aca="false">MOD(QUOTIENT($A$690,Assumptions!$B$78),2)</f>
        <v>0</v>
      </c>
      <c r="D690" s="18" t="n">
        <f aca="false">MOD(QUOTIENT($A$690,Assumptions!$B$79),2)</f>
        <v>1</v>
      </c>
      <c r="E690" s="18" t="n">
        <f aca="false">MOD(QUOTIENT($A$690,Assumptions!$B$80),2)</f>
        <v>1</v>
      </c>
      <c r="F690" s="18" t="n">
        <f aca="false">MOD(QUOTIENT($A$690,Assumptions!$B$81),2)</f>
        <v>1</v>
      </c>
      <c r="G690" s="18" t="n">
        <f aca="false">MOD(QUOTIENT($A$690,Assumptions!$B$82),2)</f>
        <v>1</v>
      </c>
      <c r="H690" s="18" t="n">
        <f aca="false">MOD(QUOTIENT($A$690,Assumptions!$B$83),2)</f>
        <v>1</v>
      </c>
      <c r="I690" s="18" t="n">
        <f aca="false">IF($B$690=1,MIN(Assumptions!$B$67,MAX(Assumptions!$B$4,Assumptions!$B$28-(Assumptions!$B$4))),Assumptions!$B$4)</f>
        <v>0</v>
      </c>
      <c r="J690" s="18" t="n">
        <f aca="false">IF($C$690=1,MIN(Assumptions!$B$66,MAX(Assumptions!$B$4,Assumptions!$B$28-($I$690))),Assumptions!$B$4)</f>
        <v>0</v>
      </c>
      <c r="K690" s="18" t="n">
        <f aca="false">IF($D$690=1,MIN(Assumptions!$B$61,MAX(Assumptions!$B$4,Assumptions!$B$28-($I$690+$J$690))),Assumptions!$B$4)</f>
        <v>100000000</v>
      </c>
      <c r="L690" s="18" t="n">
        <f aca="false">IF($E$690=1,MIN(Assumptions!$B$56,MAX(Assumptions!$B$4,Assumptions!$B$28-($I$690+$J$690+$K$690))),Assumptions!$B$4)</f>
        <v>60000000</v>
      </c>
      <c r="M690" s="18" t="n">
        <f aca="false">IF($F$690=1,MIN(Assumptions!$B$51,MAX(Assumptions!$B$4,Assumptions!$B$28-($I$690+$J$690+$K$690+$L$690))),Assumptions!$B$4)</f>
        <v>30000000</v>
      </c>
      <c r="N690" s="18" t="n">
        <f aca="false">IF($G$690=1,MIN(Assumptions!$B$46,MAX(Assumptions!$B$4,Assumptions!$B$28-($I$690+$J$690+$K$690+$L$690+$M$690))),Assumptions!$B$4)</f>
        <v>15000000</v>
      </c>
      <c r="O690" s="18" t="n">
        <f aca="false">IF($H$690=1,MIN(Assumptions!$B$41,MAX(Assumptions!$B$4,Assumptions!$B$28-($I$690+$J$690+$K$690+$L$690+$M$690+$N$690))),Assumptions!$B$4)</f>
        <v>5000000</v>
      </c>
      <c r="P690" s="18" t="n">
        <f aca="false">$I$690+$J$690+$K$690+$L$690+$M$690+$N$690+$O$690</f>
        <v>210000000</v>
      </c>
      <c r="Q690" s="18" t="n">
        <f aca="false">MAX(Assumptions!$B$4,Assumptions!$B$28-$P$690)</f>
        <v>7790000000</v>
      </c>
      <c r="R690" s="18" t="n">
        <f aca="false">$J$120+$O$120+Assumptions!$B$20+IF($B$690=0,$D$120,Assumptions!$B$4)+IF($C$690=0,$AI$120,Assumptions!$B$4)+IF($D$690=0,$AF$120,Assumptions!$B$4)+IF($E$690=0,$AC$120,Assumptions!$B$4)+IF($F$690=0,$Z$120,Assumptions!$B$4)+IF($G$690=0,$W$120,Assumptions!$B$4)+IF($H$690=0,$T$120,Assumptions!$B$4)</f>
        <v>16211101.1755256</v>
      </c>
      <c r="S690" s="18" t="n">
        <f aca="false">IF($R$690&gt;Assumptions!$B$4,$Q$690/$R$690&gt;Assumptions!$B$13,FALSE())</f>
        <v>1</v>
      </c>
      <c r="T690" s="18" t="n">
        <f aca="false">IF($S$690,($Q$690+Assumptions!$B$14*Assumptions!$B$13)/($R$690+Assumptions!$B$14),IF($R$690&gt;Assumptions!$B$4,$Q$690/$R$690,Assumptions!$B$4))</f>
        <v>416.463997864152</v>
      </c>
      <c r="U690" s="18" t="n">
        <f aca="false">IF($B$690=1,$I$690,$D$120*$T$690)</f>
        <v>332033447.469846</v>
      </c>
      <c r="V690" s="18" t="n">
        <f aca="false">IF($C$690=1,$J$690,$AI$120*$T$690)</f>
        <v>2554307082.87973</v>
      </c>
      <c r="W690" s="18" t="n">
        <f aca="false">IF($D$690=1,$K$690,$AF$120*$T$690)</f>
        <v>100000000</v>
      </c>
      <c r="X690" s="18" t="n">
        <f aca="false">IF($E$690=1,$L$690,$AC$120*$T$690)</f>
        <v>60000000</v>
      </c>
      <c r="Y690" s="18" t="n">
        <f aca="false">IF($F$690=1,$M$690,$Z$120*$T$690)</f>
        <v>30000000</v>
      </c>
      <c r="Z690" s="18" t="n">
        <f aca="false">IF($G$690=1,$N$690,$W$120*$T$690)</f>
        <v>15000000</v>
      </c>
      <c r="AA690" s="18" t="n">
        <f aca="false">IF($H$690=1,$O$690,$T$120*$T$690)</f>
        <v>5000000</v>
      </c>
      <c r="AB690" s="18" t="n">
        <f aca="false">($J$120+$O$120)*$T$690</f>
        <v>116823494.212678</v>
      </c>
      <c r="AC690" s="18" t="n">
        <f aca="false">Assumptions!$B$20*$T$690</f>
        <v>3748175980.77737</v>
      </c>
      <c r="AD690" s="18" t="n">
        <f aca="false">IF($S$690,Assumptions!$B$14*($T$690-Assumptions!$B$13),Assumptions!$B$4)</f>
        <v>1038659994.66038</v>
      </c>
      <c r="AE690" s="18" t="n">
        <f aca="false">$U$690+$V$690+$W$690+$X$690+$Y$690+$Z$690+$AA$690+$AB$690+$AC$690+$AD$690</f>
        <v>8000000000</v>
      </c>
      <c r="AF690" s="18" t="n">
        <f aca="false">IF(AND(IF($B$690=1,$U$690&gt;=INDEX($U$659:$U$786,1+$A$690-Assumptions!$B$77),$U$690&gt;INDEX($U$659:$U$786,1+$A$690+Assumptions!$B$77)),IF($C$690=1,$V$690&gt;=INDEX($V$659:$V$786,1+$A$690-Assumptions!$B$78),$V$690&gt;INDEX($V$659:$V$786,1+$A$690+Assumptions!$B$78)),IF($D$690=1,$W$690&gt;=INDEX($W$659:$W$786,1+$A$690-Assumptions!$B$79),$W$690&gt;INDEX($W$659:$W$786,1+$A$690+Assumptions!$B$79)),IF($E$690=1,$X$690&gt;=INDEX($X$659:$X$786,1+$A$690-Assumptions!$B$80),$X$690&gt;INDEX($X$659:$X$786,1+$A$690+Assumptions!$B$80)),IF($F$690=1,$Y$690&gt;=INDEX($Y$659:$Y$786,1+$A$690-Assumptions!$B$81),$Y$690&gt;INDEX($Y$659:$Y$786,1+$A$690+Assumptions!$B$81)),IF($G$690=1,$Z$690&gt;=INDEX($Z$659:$Z$786,1+$A$690-Assumptions!$B$82),$Z$690&gt;INDEX($Z$659:$Z$786,1+$A$690+Assumptions!$B$82)),IF($H$690=1,$AA$690&gt;=INDEX($AA$659:$AA$786,1+$A$690-Assumptions!$B$83),$AA$690&gt;INDEX($AA$659:$AA$786,1+$A$690+Assumptions!$B$83))),1,0)</f>
        <v>0</v>
      </c>
      <c r="AG690" s="16"/>
      <c r="AH690" s="16"/>
      <c r="AI690" s="16"/>
    </row>
    <row r="691" customFormat="false" ht="23.85" hidden="true" customHeight="false" outlineLevel="0" collapsed="false">
      <c r="A691" s="6" t="n">
        <f aca="false">ROW()-ROW($A$659)+Assumptions!$B$4</f>
        <v>32</v>
      </c>
      <c r="B691" s="18" t="n">
        <f aca="false">MOD(QUOTIENT($A$691,Assumptions!$B$77),2)</f>
        <v>0</v>
      </c>
      <c r="C691" s="18" t="n">
        <f aca="false">MOD(QUOTIENT($A$691,Assumptions!$B$78),2)</f>
        <v>1</v>
      </c>
      <c r="D691" s="18" t="n">
        <f aca="false">MOD(QUOTIENT($A$691,Assumptions!$B$79),2)</f>
        <v>0</v>
      </c>
      <c r="E691" s="18" t="n">
        <f aca="false">MOD(QUOTIENT($A$691,Assumptions!$B$80),2)</f>
        <v>0</v>
      </c>
      <c r="F691" s="18" t="n">
        <f aca="false">MOD(QUOTIENT($A$691,Assumptions!$B$81),2)</f>
        <v>0</v>
      </c>
      <c r="G691" s="18" t="n">
        <f aca="false">MOD(QUOTIENT($A$691,Assumptions!$B$82),2)</f>
        <v>0</v>
      </c>
      <c r="H691" s="18" t="n">
        <f aca="false">MOD(QUOTIENT($A$691,Assumptions!$B$83),2)</f>
        <v>0</v>
      </c>
      <c r="I691" s="18" t="n">
        <f aca="false">IF($B$691=1,MIN(Assumptions!$B$67,MAX(Assumptions!$B$4,Assumptions!$B$28-(Assumptions!$B$4))),Assumptions!$B$4)</f>
        <v>0</v>
      </c>
      <c r="J691" s="18" t="n">
        <f aca="false">IF($C$691=1,MIN(Assumptions!$B$66,MAX(Assumptions!$B$4,Assumptions!$B$28-($I$691))),Assumptions!$B$4)</f>
        <v>300000000</v>
      </c>
      <c r="K691" s="18" t="n">
        <f aca="false">IF($D$691=1,MIN(Assumptions!$B$61,MAX(Assumptions!$B$4,Assumptions!$B$28-($I$691+$J$691))),Assumptions!$B$4)</f>
        <v>0</v>
      </c>
      <c r="L691" s="18" t="n">
        <f aca="false">IF($E$691=1,MIN(Assumptions!$B$56,MAX(Assumptions!$B$4,Assumptions!$B$28-($I$691+$J$691+$K$691))),Assumptions!$B$4)</f>
        <v>0</v>
      </c>
      <c r="M691" s="18" t="n">
        <f aca="false">IF($F$691=1,MIN(Assumptions!$B$51,MAX(Assumptions!$B$4,Assumptions!$B$28-($I$691+$J$691+$K$691+$L$691))),Assumptions!$B$4)</f>
        <v>0</v>
      </c>
      <c r="N691" s="18" t="n">
        <f aca="false">IF($G$691=1,MIN(Assumptions!$B$46,MAX(Assumptions!$B$4,Assumptions!$B$28-($I$691+$J$691+$K$691+$L$691+$M$691))),Assumptions!$B$4)</f>
        <v>0</v>
      </c>
      <c r="O691" s="18" t="n">
        <f aca="false">IF($H$691=1,MIN(Assumptions!$B$41,MAX(Assumptions!$B$4,Assumptions!$B$28-($I$691+$J$691+$K$691+$L$691+$M$691+$N$691))),Assumptions!$B$4)</f>
        <v>0</v>
      </c>
      <c r="P691" s="18" t="n">
        <f aca="false">$I$691+$J$691+$K$691+$L$691+$M$691+$N$691+$O$691</f>
        <v>300000000</v>
      </c>
      <c r="Q691" s="18" t="n">
        <f aca="false">MAX(Assumptions!$B$4,Assumptions!$B$28-$P$691)</f>
        <v>7700000000</v>
      </c>
      <c r="R691" s="18" t="n">
        <f aca="false">$J$120+$O$120+Assumptions!$B$20+IF($B$691=0,$D$120,Assumptions!$B$4)+IF($C$691=0,$AI$120,Assumptions!$B$4)+IF($D$691=0,$AF$120,Assumptions!$B$4)+IF($E$691=0,$AC$120,Assumptions!$B$4)+IF($F$691=0,$Z$120,Assumptions!$B$4)+IF($G$691=0,$W$120,Assumptions!$B$4)+IF($H$691=0,$T$120,Assumptions!$B$4)</f>
        <v>27211432.2584705</v>
      </c>
      <c r="S691" s="18" t="n">
        <f aca="false">IF($R$691&gt;Assumptions!$B$4,$Q$691/$R$691&gt;Assumptions!$B$13,FALSE())</f>
        <v>1</v>
      </c>
      <c r="T691" s="18" t="n">
        <f aca="false">IF($S$691,($Q$691+Assumptions!$B$14*Assumptions!$B$13)/($R$691+Assumptions!$B$14),IF($R$691&gt;Assumptions!$B$4,$Q$691/$R$691,Assumptions!$B$4))</f>
        <v>259.243645105802</v>
      </c>
      <c r="U691" s="18" t="n">
        <f aca="false">IF($B$691=1,$I$691,$D$120*$T$691)</f>
        <v>206686680.386732</v>
      </c>
      <c r="V691" s="18" t="n">
        <f aca="false">IF($C$691=1,$J$691,$AI$120*$T$691)</f>
        <v>300000000</v>
      </c>
      <c r="W691" s="18" t="n">
        <f aca="false">IF($D$691=1,$K$691,$AF$120*$T$691)</f>
        <v>449438097.981312</v>
      </c>
      <c r="X691" s="18" t="n">
        <f aca="false">IF($E$691=1,$L$691,$AC$120*$T$691)</f>
        <v>622184748.253925</v>
      </c>
      <c r="Y691" s="18" t="n">
        <f aca="false">IF($F$691=1,$M$691,$Z$120*$T$691)</f>
        <v>777730935.317406</v>
      </c>
      <c r="Z691" s="18" t="n">
        <f aca="false">IF($G$691=1,$N$691,$W$120*$T$691)</f>
        <v>1296218225.52901</v>
      </c>
      <c r="AA691" s="18" t="n">
        <f aca="false">IF($H$691=1,$O$691,$T$120*$T$691)</f>
        <v>1296218225.52901</v>
      </c>
      <c r="AB691" s="18" t="n">
        <f aca="false">($J$120+$O$120)*$T$691</f>
        <v>72721168.2858845</v>
      </c>
      <c r="AC691" s="18" t="n">
        <f aca="false">Assumptions!$B$20*$T$691</f>
        <v>2333192805.95222</v>
      </c>
      <c r="AD691" s="18" t="n">
        <f aca="false">IF($S$691,Assumptions!$B$14*($T$691-Assumptions!$B$13),Assumptions!$B$4)</f>
        <v>645609112.764505</v>
      </c>
      <c r="AE691" s="18" t="n">
        <f aca="false">$U$691+$V$691+$W$691+$X$691+$Y$691+$Z$691+$AA$691+$AB$691+$AC$691+$AD$691</f>
        <v>8000000000</v>
      </c>
      <c r="AF691" s="18" t="n">
        <f aca="false">IF(AND(IF($B$691=1,$U$691&gt;=INDEX($U$659:$U$786,1+$A$691-Assumptions!$B$77),$U$691&gt;INDEX($U$659:$U$786,1+$A$691+Assumptions!$B$77)),IF($C$691=1,$V$691&gt;=INDEX($V$659:$V$786,1+$A$691-Assumptions!$B$78),$V$691&gt;INDEX($V$659:$V$786,1+$A$691+Assumptions!$B$78)),IF($D$691=1,$W$691&gt;=INDEX($W$659:$W$786,1+$A$691-Assumptions!$B$79),$W$691&gt;INDEX($W$659:$W$786,1+$A$691+Assumptions!$B$79)),IF($E$691=1,$X$691&gt;=INDEX($X$659:$X$786,1+$A$691-Assumptions!$B$80),$X$691&gt;INDEX($X$659:$X$786,1+$A$691+Assumptions!$B$80)),IF($F$691=1,$Y$691&gt;=INDEX($Y$659:$Y$786,1+$A$691-Assumptions!$B$81),$Y$691&gt;INDEX($Y$659:$Y$786,1+$A$691+Assumptions!$B$81)),IF($G$691=1,$Z$691&gt;=INDEX($Z$659:$Z$786,1+$A$691-Assumptions!$B$82),$Z$691&gt;INDEX($Z$659:$Z$786,1+$A$691+Assumptions!$B$82)),IF($H$691=1,$AA$691&gt;=INDEX($AA$659:$AA$786,1+$A$691-Assumptions!$B$83),$AA$691&gt;INDEX($AA$659:$AA$786,1+$A$691+Assumptions!$B$83))),1,0)</f>
        <v>0</v>
      </c>
      <c r="AG691" s="16"/>
      <c r="AH691" s="16"/>
      <c r="AI691" s="16"/>
    </row>
    <row r="692" customFormat="false" ht="23.85" hidden="true" customHeight="false" outlineLevel="0" collapsed="false">
      <c r="A692" s="6" t="n">
        <f aca="false">ROW()-ROW($A$659)+Assumptions!$B$4</f>
        <v>33</v>
      </c>
      <c r="B692" s="18" t="n">
        <f aca="false">MOD(QUOTIENT($A$692,Assumptions!$B$77),2)</f>
        <v>0</v>
      </c>
      <c r="C692" s="18" t="n">
        <f aca="false">MOD(QUOTIENT($A$692,Assumptions!$B$78),2)</f>
        <v>1</v>
      </c>
      <c r="D692" s="18" t="n">
        <f aca="false">MOD(QUOTIENT($A$692,Assumptions!$B$79),2)</f>
        <v>0</v>
      </c>
      <c r="E692" s="18" t="n">
        <f aca="false">MOD(QUOTIENT($A$692,Assumptions!$B$80),2)</f>
        <v>0</v>
      </c>
      <c r="F692" s="18" t="n">
        <f aca="false">MOD(QUOTIENT($A$692,Assumptions!$B$81),2)</f>
        <v>0</v>
      </c>
      <c r="G692" s="18" t="n">
        <f aca="false">MOD(QUOTIENT($A$692,Assumptions!$B$82),2)</f>
        <v>0</v>
      </c>
      <c r="H692" s="18" t="n">
        <f aca="false">MOD(QUOTIENT($A$692,Assumptions!$B$83),2)</f>
        <v>1</v>
      </c>
      <c r="I692" s="18" t="n">
        <f aca="false">IF($B$692=1,MIN(Assumptions!$B$67,MAX(Assumptions!$B$4,Assumptions!$B$28-(Assumptions!$B$4))),Assumptions!$B$4)</f>
        <v>0</v>
      </c>
      <c r="J692" s="18" t="n">
        <f aca="false">IF($C$692=1,MIN(Assumptions!$B$66,MAX(Assumptions!$B$4,Assumptions!$B$28-($I$692))),Assumptions!$B$4)</f>
        <v>300000000</v>
      </c>
      <c r="K692" s="18" t="n">
        <f aca="false">IF($D$692=1,MIN(Assumptions!$B$61,MAX(Assumptions!$B$4,Assumptions!$B$28-($I$692+$J$692))),Assumptions!$B$4)</f>
        <v>0</v>
      </c>
      <c r="L692" s="18" t="n">
        <f aca="false">IF($E$692=1,MIN(Assumptions!$B$56,MAX(Assumptions!$B$4,Assumptions!$B$28-($I$692+$J$692+$K$692))),Assumptions!$B$4)</f>
        <v>0</v>
      </c>
      <c r="M692" s="18" t="n">
        <f aca="false">IF($F$692=1,MIN(Assumptions!$B$51,MAX(Assumptions!$B$4,Assumptions!$B$28-($I$692+$J$692+$K$692+$L$692))),Assumptions!$B$4)</f>
        <v>0</v>
      </c>
      <c r="N692" s="18" t="n">
        <f aca="false">IF($G$692=1,MIN(Assumptions!$B$46,MAX(Assumptions!$B$4,Assumptions!$B$28-($I$692+$J$692+$K$692+$L$692+$M$692))),Assumptions!$B$4)</f>
        <v>0</v>
      </c>
      <c r="O692" s="18" t="n">
        <f aca="false">IF($H$692=1,MIN(Assumptions!$B$41,MAX(Assumptions!$B$4,Assumptions!$B$28-($I$692+$J$692+$K$692+$L$692+$M$692+$N$692))),Assumptions!$B$4)</f>
        <v>5000000</v>
      </c>
      <c r="P692" s="18" t="n">
        <f aca="false">$I$692+$J$692+$K$692+$L$692+$M$692+$N$692+$O$692</f>
        <v>305000000</v>
      </c>
      <c r="Q692" s="18" t="n">
        <f aca="false">MAX(Assumptions!$B$4,Assumptions!$B$28-$P$692)</f>
        <v>7695000000</v>
      </c>
      <c r="R692" s="18" t="n">
        <f aca="false">$J$120+$O$120+Assumptions!$B$20+IF($B$692=0,$D$120,Assumptions!$B$4)+IF($C$692=0,$AI$120,Assumptions!$B$4)+IF($D$692=0,$AF$120,Assumptions!$B$4)+IF($E$692=0,$AC$120,Assumptions!$B$4)+IF($F$692=0,$Z$120,Assumptions!$B$4)+IF($G$692=0,$W$120,Assumptions!$B$4)+IF($H$692=0,$T$120,Assumptions!$B$4)</f>
        <v>22211432.2584705</v>
      </c>
      <c r="S692" s="18" t="n">
        <f aca="false">IF($R$692&gt;Assumptions!$B$4,$Q$692/$R$692&gt;Assumptions!$B$13,FALSE())</f>
        <v>1</v>
      </c>
      <c r="T692" s="18" t="n">
        <f aca="false">IF($S$692,($Q$692+Assumptions!$B$14*Assumptions!$B$13)/($R$692+Assumptions!$B$14),IF($R$692&gt;Assumptions!$B$4,$Q$692/$R$692,Assumptions!$B$4))</f>
        <v>311.495502141989</v>
      </c>
      <c r="U692" s="18" t="n">
        <f aca="false">IF($B$692=1,$I$692,$D$120*$T$692)</f>
        <v>248345417.55826</v>
      </c>
      <c r="V692" s="18" t="n">
        <f aca="false">IF($C$692=1,$J$692,$AI$120*$T$692)</f>
        <v>300000000</v>
      </c>
      <c r="W692" s="18" t="n">
        <f aca="false">IF($D$692=1,$K$692,$AF$120*$T$692)</f>
        <v>540024601.009191</v>
      </c>
      <c r="X692" s="18" t="n">
        <f aca="false">IF($E$692=1,$L$692,$AC$120*$T$692)</f>
        <v>747589205.140773</v>
      </c>
      <c r="Y692" s="18" t="n">
        <f aca="false">IF($F$692=1,$M$692,$Z$120*$T$692)</f>
        <v>934486506.425966</v>
      </c>
      <c r="Z692" s="18" t="n">
        <f aca="false">IF($G$692=1,$N$692,$W$120*$T$692)</f>
        <v>1557477510.70994</v>
      </c>
      <c r="AA692" s="18" t="n">
        <f aca="false">IF($H$692=1,$O$692,$T$120*$T$692)</f>
        <v>5000000</v>
      </c>
      <c r="AB692" s="18" t="n">
        <f aca="false">($J$120+$O$120)*$T$692</f>
        <v>87378484.5230008</v>
      </c>
      <c r="AC692" s="18" t="n">
        <f aca="false">Assumptions!$B$20*$T$692</f>
        <v>2803459519.2779</v>
      </c>
      <c r="AD692" s="18" t="n">
        <f aca="false">IF($S$692,Assumptions!$B$14*($T$692-Assumptions!$B$13),Assumptions!$B$4)</f>
        <v>776238755.354971</v>
      </c>
      <c r="AE692" s="18" t="n">
        <f aca="false">$U$692+$V$692+$W$692+$X$692+$Y$692+$Z$692+$AA$692+$AB$692+$AC$692+$AD$692</f>
        <v>8000000000</v>
      </c>
      <c r="AF692" s="18" t="n">
        <f aca="false">IF(AND(IF($B$692=1,$U$692&gt;=INDEX($U$659:$U$786,1+$A$692-Assumptions!$B$77),$U$692&gt;INDEX($U$659:$U$786,1+$A$692+Assumptions!$B$77)),IF($C$692=1,$V$692&gt;=INDEX($V$659:$V$786,1+$A$692-Assumptions!$B$78),$V$692&gt;INDEX($V$659:$V$786,1+$A$692+Assumptions!$B$78)),IF($D$692=1,$W$692&gt;=INDEX($W$659:$W$786,1+$A$692-Assumptions!$B$79),$W$692&gt;INDEX($W$659:$W$786,1+$A$692+Assumptions!$B$79)),IF($E$692=1,$X$692&gt;=INDEX($X$659:$X$786,1+$A$692-Assumptions!$B$80),$X$692&gt;INDEX($X$659:$X$786,1+$A$692+Assumptions!$B$80)),IF($F$692=1,$Y$692&gt;=INDEX($Y$659:$Y$786,1+$A$692-Assumptions!$B$81),$Y$692&gt;INDEX($Y$659:$Y$786,1+$A$692+Assumptions!$B$81)),IF($G$692=1,$Z$692&gt;=INDEX($Z$659:$Z$786,1+$A$692-Assumptions!$B$82),$Z$692&gt;INDEX($Z$659:$Z$786,1+$A$692+Assumptions!$B$82)),IF($H$692=1,$AA$692&gt;=INDEX($AA$659:$AA$786,1+$A$692-Assumptions!$B$83),$AA$692&gt;INDEX($AA$659:$AA$786,1+$A$692+Assumptions!$B$83))),1,0)</f>
        <v>0</v>
      </c>
      <c r="AG692" s="16"/>
      <c r="AH692" s="16"/>
      <c r="AI692" s="16"/>
    </row>
    <row r="693" customFormat="false" ht="23.85" hidden="true" customHeight="false" outlineLevel="0" collapsed="false">
      <c r="A693" s="6" t="n">
        <f aca="false">ROW()-ROW($A$659)+Assumptions!$B$4</f>
        <v>34</v>
      </c>
      <c r="B693" s="18" t="n">
        <f aca="false">MOD(QUOTIENT($A$693,Assumptions!$B$77),2)</f>
        <v>0</v>
      </c>
      <c r="C693" s="18" t="n">
        <f aca="false">MOD(QUOTIENT($A$693,Assumptions!$B$78),2)</f>
        <v>1</v>
      </c>
      <c r="D693" s="18" t="n">
        <f aca="false">MOD(QUOTIENT($A$693,Assumptions!$B$79),2)</f>
        <v>0</v>
      </c>
      <c r="E693" s="18" t="n">
        <f aca="false">MOD(QUOTIENT($A$693,Assumptions!$B$80),2)</f>
        <v>0</v>
      </c>
      <c r="F693" s="18" t="n">
        <f aca="false">MOD(QUOTIENT($A$693,Assumptions!$B$81),2)</f>
        <v>0</v>
      </c>
      <c r="G693" s="18" t="n">
        <f aca="false">MOD(QUOTIENT($A$693,Assumptions!$B$82),2)</f>
        <v>1</v>
      </c>
      <c r="H693" s="18" t="n">
        <f aca="false">MOD(QUOTIENT($A$693,Assumptions!$B$83),2)</f>
        <v>0</v>
      </c>
      <c r="I693" s="18" t="n">
        <f aca="false">IF($B$693=1,MIN(Assumptions!$B$67,MAX(Assumptions!$B$4,Assumptions!$B$28-(Assumptions!$B$4))),Assumptions!$B$4)</f>
        <v>0</v>
      </c>
      <c r="J693" s="18" t="n">
        <f aca="false">IF($C$693=1,MIN(Assumptions!$B$66,MAX(Assumptions!$B$4,Assumptions!$B$28-($I$693))),Assumptions!$B$4)</f>
        <v>300000000</v>
      </c>
      <c r="K693" s="18" t="n">
        <f aca="false">IF($D$693=1,MIN(Assumptions!$B$61,MAX(Assumptions!$B$4,Assumptions!$B$28-($I$693+$J$693))),Assumptions!$B$4)</f>
        <v>0</v>
      </c>
      <c r="L693" s="18" t="n">
        <f aca="false">IF($E$693=1,MIN(Assumptions!$B$56,MAX(Assumptions!$B$4,Assumptions!$B$28-($I$693+$J$693+$K$693))),Assumptions!$B$4)</f>
        <v>0</v>
      </c>
      <c r="M693" s="18" t="n">
        <f aca="false">IF($F$693=1,MIN(Assumptions!$B$51,MAX(Assumptions!$B$4,Assumptions!$B$28-($I$693+$J$693+$K$693+$L$693))),Assumptions!$B$4)</f>
        <v>0</v>
      </c>
      <c r="N693" s="18" t="n">
        <f aca="false">IF($G$693=1,MIN(Assumptions!$B$46,MAX(Assumptions!$B$4,Assumptions!$B$28-($I$693+$J$693+$K$693+$L$693+$M$693))),Assumptions!$B$4)</f>
        <v>15000000</v>
      </c>
      <c r="O693" s="18" t="n">
        <f aca="false">IF($H$693=1,MIN(Assumptions!$B$41,MAX(Assumptions!$B$4,Assumptions!$B$28-($I$693+$J$693+$K$693+$L$693+$M$693+$N$693))),Assumptions!$B$4)</f>
        <v>0</v>
      </c>
      <c r="P693" s="18" t="n">
        <f aca="false">$I$693+$J$693+$K$693+$L$693+$M$693+$N$693+$O$693</f>
        <v>315000000</v>
      </c>
      <c r="Q693" s="18" t="n">
        <f aca="false">MAX(Assumptions!$B$4,Assumptions!$B$28-$P$693)</f>
        <v>7685000000</v>
      </c>
      <c r="R693" s="18" t="n">
        <f aca="false">$J$120+$O$120+Assumptions!$B$20+IF($B$693=0,$D$120,Assumptions!$B$4)+IF($C$693=0,$AI$120,Assumptions!$B$4)+IF($D$693=0,$AF$120,Assumptions!$B$4)+IF($E$693=0,$AC$120,Assumptions!$B$4)+IF($F$693=0,$Z$120,Assumptions!$B$4)+IF($G$693=0,$W$120,Assumptions!$B$4)+IF($H$693=0,$T$120,Assumptions!$B$4)</f>
        <v>22211432.2584705</v>
      </c>
      <c r="S693" s="18" t="n">
        <f aca="false">IF($R$693&gt;Assumptions!$B$4,$Q$693/$R$693&gt;Assumptions!$B$13,FALSE())</f>
        <v>1</v>
      </c>
      <c r="T693" s="18" t="n">
        <f aca="false">IF($S$693,($Q$693+Assumptions!$B$14*Assumptions!$B$13)/($R$693+Assumptions!$B$14),IF($R$693&gt;Assumptions!$B$4,$Q$693/$R$693,Assumptions!$B$4))</f>
        <v>311.090831142129</v>
      </c>
      <c r="U693" s="18" t="n">
        <f aca="false">IF($B$693=1,$I$693,$D$120*$T$693)</f>
        <v>248022786.291539</v>
      </c>
      <c r="V693" s="18" t="n">
        <f aca="false">IF($C$693=1,$J$693,$AI$120*$T$693)</f>
        <v>300000000</v>
      </c>
      <c r="W693" s="18" t="n">
        <f aca="false">IF($D$693=1,$K$693,$AF$120*$T$693)</f>
        <v>539323042.579818</v>
      </c>
      <c r="X693" s="18" t="n">
        <f aca="false">IF($E$693=1,$L$693,$AC$120*$T$693)</f>
        <v>746617994.741109</v>
      </c>
      <c r="Y693" s="18" t="n">
        <f aca="false">IF($F$693=1,$M$693,$Z$120*$T$693)</f>
        <v>933272493.426387</v>
      </c>
      <c r="Z693" s="18" t="n">
        <f aca="false">IF($G$693=1,$N$693,$W$120*$T$693)</f>
        <v>15000000</v>
      </c>
      <c r="AA693" s="18" t="n">
        <f aca="false">IF($H$693=1,$O$693,$T$120*$T$693)</f>
        <v>1555454155.71064</v>
      </c>
      <c r="AB693" s="18" t="n">
        <f aca="false">($J$120+$O$120)*$T$693</f>
        <v>87264969.1160206</v>
      </c>
      <c r="AC693" s="18" t="n">
        <f aca="false">Assumptions!$B$20*$T$693</f>
        <v>2799817480.27916</v>
      </c>
      <c r="AD693" s="18" t="n">
        <f aca="false">IF($S$693,Assumptions!$B$14*($T$693-Assumptions!$B$13),Assumptions!$B$4)</f>
        <v>775227077.855322</v>
      </c>
      <c r="AE693" s="18" t="n">
        <f aca="false">$U$693+$V$693+$W$693+$X$693+$Y$693+$Z$693+$AA$693+$AB$693+$AC$693+$AD$693</f>
        <v>8000000000</v>
      </c>
      <c r="AF693" s="18" t="n">
        <f aca="false">IF(AND(IF($B$693=1,$U$693&gt;=INDEX($U$659:$U$786,1+$A$693-Assumptions!$B$77),$U$693&gt;INDEX($U$659:$U$786,1+$A$693+Assumptions!$B$77)),IF($C$693=1,$V$693&gt;=INDEX($V$659:$V$786,1+$A$693-Assumptions!$B$78),$V$693&gt;INDEX($V$659:$V$786,1+$A$693+Assumptions!$B$78)),IF($D$693=1,$W$693&gt;=INDEX($W$659:$W$786,1+$A$693-Assumptions!$B$79),$W$693&gt;INDEX($W$659:$W$786,1+$A$693+Assumptions!$B$79)),IF($E$693=1,$X$693&gt;=INDEX($X$659:$X$786,1+$A$693-Assumptions!$B$80),$X$693&gt;INDEX($X$659:$X$786,1+$A$693+Assumptions!$B$80)),IF($F$693=1,$Y$693&gt;=INDEX($Y$659:$Y$786,1+$A$693-Assumptions!$B$81),$Y$693&gt;INDEX($Y$659:$Y$786,1+$A$693+Assumptions!$B$81)),IF($G$693=1,$Z$693&gt;=INDEX($Z$659:$Z$786,1+$A$693-Assumptions!$B$82),$Z$693&gt;INDEX($Z$659:$Z$786,1+$A$693+Assumptions!$B$82)),IF($H$693=1,$AA$693&gt;=INDEX($AA$659:$AA$786,1+$A$693-Assumptions!$B$83),$AA$693&gt;INDEX($AA$659:$AA$786,1+$A$693+Assumptions!$B$83))),1,0)</f>
        <v>0</v>
      </c>
      <c r="AG693" s="16"/>
      <c r="AH693" s="16"/>
      <c r="AI693" s="16"/>
    </row>
    <row r="694" customFormat="false" ht="23.85" hidden="true" customHeight="false" outlineLevel="0" collapsed="false">
      <c r="A694" s="6" t="n">
        <f aca="false">ROW()-ROW($A$659)+Assumptions!$B$4</f>
        <v>35</v>
      </c>
      <c r="B694" s="18" t="n">
        <f aca="false">MOD(QUOTIENT($A$694,Assumptions!$B$77),2)</f>
        <v>0</v>
      </c>
      <c r="C694" s="18" t="n">
        <f aca="false">MOD(QUOTIENT($A$694,Assumptions!$B$78),2)</f>
        <v>1</v>
      </c>
      <c r="D694" s="18" t="n">
        <f aca="false">MOD(QUOTIENT($A$694,Assumptions!$B$79),2)</f>
        <v>0</v>
      </c>
      <c r="E694" s="18" t="n">
        <f aca="false">MOD(QUOTIENT($A$694,Assumptions!$B$80),2)</f>
        <v>0</v>
      </c>
      <c r="F694" s="18" t="n">
        <f aca="false">MOD(QUOTIENT($A$694,Assumptions!$B$81),2)</f>
        <v>0</v>
      </c>
      <c r="G694" s="18" t="n">
        <f aca="false">MOD(QUOTIENT($A$694,Assumptions!$B$82),2)</f>
        <v>1</v>
      </c>
      <c r="H694" s="18" t="n">
        <f aca="false">MOD(QUOTIENT($A$694,Assumptions!$B$83),2)</f>
        <v>1</v>
      </c>
      <c r="I694" s="18" t="n">
        <f aca="false">IF($B$694=1,MIN(Assumptions!$B$67,MAX(Assumptions!$B$4,Assumptions!$B$28-(Assumptions!$B$4))),Assumptions!$B$4)</f>
        <v>0</v>
      </c>
      <c r="J694" s="18" t="n">
        <f aca="false">IF($C$694=1,MIN(Assumptions!$B$66,MAX(Assumptions!$B$4,Assumptions!$B$28-($I$694))),Assumptions!$B$4)</f>
        <v>300000000</v>
      </c>
      <c r="K694" s="18" t="n">
        <f aca="false">IF($D$694=1,MIN(Assumptions!$B$61,MAX(Assumptions!$B$4,Assumptions!$B$28-($I$694+$J$694))),Assumptions!$B$4)</f>
        <v>0</v>
      </c>
      <c r="L694" s="18" t="n">
        <f aca="false">IF($E$694=1,MIN(Assumptions!$B$56,MAX(Assumptions!$B$4,Assumptions!$B$28-($I$694+$J$694+$K$694))),Assumptions!$B$4)</f>
        <v>0</v>
      </c>
      <c r="M694" s="18" t="n">
        <f aca="false">IF($F$694=1,MIN(Assumptions!$B$51,MAX(Assumptions!$B$4,Assumptions!$B$28-($I$694+$J$694+$K$694+$L$694))),Assumptions!$B$4)</f>
        <v>0</v>
      </c>
      <c r="N694" s="18" t="n">
        <f aca="false">IF($G$694=1,MIN(Assumptions!$B$46,MAX(Assumptions!$B$4,Assumptions!$B$28-($I$694+$J$694+$K$694+$L$694+$M$694))),Assumptions!$B$4)</f>
        <v>15000000</v>
      </c>
      <c r="O694" s="18" t="n">
        <f aca="false">IF($H$694=1,MIN(Assumptions!$B$41,MAX(Assumptions!$B$4,Assumptions!$B$28-($I$694+$J$694+$K$694+$L$694+$M$694+$N$694))),Assumptions!$B$4)</f>
        <v>5000000</v>
      </c>
      <c r="P694" s="18" t="n">
        <f aca="false">$I$694+$J$694+$K$694+$L$694+$M$694+$N$694+$O$694</f>
        <v>320000000</v>
      </c>
      <c r="Q694" s="18" t="n">
        <f aca="false">MAX(Assumptions!$B$4,Assumptions!$B$28-$P$694)</f>
        <v>7680000000</v>
      </c>
      <c r="R694" s="18" t="n">
        <f aca="false">$J$120+$O$120+Assumptions!$B$20+IF($B$694=0,$D$120,Assumptions!$B$4)+IF($C$694=0,$AI$120,Assumptions!$B$4)+IF($D$694=0,$AF$120,Assumptions!$B$4)+IF($E$694=0,$AC$120,Assumptions!$B$4)+IF($F$694=0,$Z$120,Assumptions!$B$4)+IF($G$694=0,$W$120,Assumptions!$B$4)+IF($H$694=0,$T$120,Assumptions!$B$4)</f>
        <v>17211432.2584705</v>
      </c>
      <c r="S694" s="18" t="n">
        <f aca="false">IF($R$694&gt;Assumptions!$B$4,$Q$694/$R$694&gt;Assumptions!$B$13,FALSE())</f>
        <v>1</v>
      </c>
      <c r="T694" s="18" t="n">
        <f aca="false">IF($S$694,($Q$694+Assumptions!$B$14*Assumptions!$B$13)/($R$694+Assumptions!$B$14),IF($R$694&gt;Assumptions!$B$4,$Q$694/$R$694,Assumptions!$B$4))</f>
        <v>389.748441374606</v>
      </c>
      <c r="U694" s="18" t="n">
        <f aca="false">IF($B$694=1,$I$694,$D$120*$T$694)</f>
        <v>310733987.329733</v>
      </c>
      <c r="V694" s="18" t="n">
        <f aca="false">IF($C$694=1,$J$694,$AI$120*$T$694)</f>
        <v>300000000</v>
      </c>
      <c r="W694" s="18" t="n">
        <f aca="false">IF($D$694=1,$K$694,$AF$120*$T$694)</f>
        <v>675687915.555633</v>
      </c>
      <c r="X694" s="18" t="n">
        <f aca="false">IF($E$694=1,$L$694,$AC$120*$T$694)</f>
        <v>935396259.299054</v>
      </c>
      <c r="Y694" s="18" t="n">
        <f aca="false">IF($F$694=1,$M$694,$Z$120*$T$694)</f>
        <v>1169245324.12382</v>
      </c>
      <c r="Z694" s="18" t="n">
        <f aca="false">IF($G$694=1,$N$694,$W$120*$T$694)</f>
        <v>15000000</v>
      </c>
      <c r="AA694" s="18" t="n">
        <f aca="false">IF($H$694=1,$O$694,$T$120*$T$694)</f>
        <v>5000000</v>
      </c>
      <c r="AB694" s="18" t="n">
        <f aca="false">($J$120+$O$120)*$T$694</f>
        <v>109329437.883797</v>
      </c>
      <c r="AC694" s="18" t="n">
        <f aca="false">Assumptions!$B$20*$T$694</f>
        <v>3507735972.37145</v>
      </c>
      <c r="AD694" s="18" t="n">
        <f aca="false">IF($S$694,Assumptions!$B$14*($T$694-Assumptions!$B$13),Assumptions!$B$4)</f>
        <v>971871103.436514</v>
      </c>
      <c r="AE694" s="18" t="n">
        <f aca="false">$U$694+$V$694+$W$694+$X$694+$Y$694+$Z$694+$AA$694+$AB$694+$AC$694+$AD$694</f>
        <v>8000000000</v>
      </c>
      <c r="AF694" s="18" t="n">
        <f aca="false">IF(AND(IF($B$694=1,$U$694&gt;=INDEX($U$659:$U$786,1+$A$694-Assumptions!$B$77),$U$694&gt;INDEX($U$659:$U$786,1+$A$694+Assumptions!$B$77)),IF($C$694=1,$V$694&gt;=INDEX($V$659:$V$786,1+$A$694-Assumptions!$B$78),$V$694&gt;INDEX($V$659:$V$786,1+$A$694+Assumptions!$B$78)),IF($D$694=1,$W$694&gt;=INDEX($W$659:$W$786,1+$A$694-Assumptions!$B$79),$W$694&gt;INDEX($W$659:$W$786,1+$A$694+Assumptions!$B$79)),IF($E$694=1,$X$694&gt;=INDEX($X$659:$X$786,1+$A$694-Assumptions!$B$80),$X$694&gt;INDEX($X$659:$X$786,1+$A$694+Assumptions!$B$80)),IF($F$694=1,$Y$694&gt;=INDEX($Y$659:$Y$786,1+$A$694-Assumptions!$B$81),$Y$694&gt;INDEX($Y$659:$Y$786,1+$A$694+Assumptions!$B$81)),IF($G$694=1,$Z$694&gt;=INDEX($Z$659:$Z$786,1+$A$694-Assumptions!$B$82),$Z$694&gt;INDEX($Z$659:$Z$786,1+$A$694+Assumptions!$B$82)),IF($H$694=1,$AA$694&gt;=INDEX($AA$659:$AA$786,1+$A$694-Assumptions!$B$83),$AA$694&gt;INDEX($AA$659:$AA$786,1+$A$694+Assumptions!$B$83))),1,0)</f>
        <v>0</v>
      </c>
      <c r="AG694" s="16"/>
      <c r="AH694" s="16"/>
      <c r="AI694" s="16"/>
    </row>
    <row r="695" customFormat="false" ht="23.85" hidden="true" customHeight="false" outlineLevel="0" collapsed="false">
      <c r="A695" s="6" t="n">
        <f aca="false">ROW()-ROW($A$659)+Assumptions!$B$4</f>
        <v>36</v>
      </c>
      <c r="B695" s="18" t="n">
        <f aca="false">MOD(QUOTIENT($A$695,Assumptions!$B$77),2)</f>
        <v>0</v>
      </c>
      <c r="C695" s="18" t="n">
        <f aca="false">MOD(QUOTIENT($A$695,Assumptions!$B$78),2)</f>
        <v>1</v>
      </c>
      <c r="D695" s="18" t="n">
        <f aca="false">MOD(QUOTIENT($A$695,Assumptions!$B$79),2)</f>
        <v>0</v>
      </c>
      <c r="E695" s="18" t="n">
        <f aca="false">MOD(QUOTIENT($A$695,Assumptions!$B$80),2)</f>
        <v>0</v>
      </c>
      <c r="F695" s="18" t="n">
        <f aca="false">MOD(QUOTIENT($A$695,Assumptions!$B$81),2)</f>
        <v>1</v>
      </c>
      <c r="G695" s="18" t="n">
        <f aca="false">MOD(QUOTIENT($A$695,Assumptions!$B$82),2)</f>
        <v>0</v>
      </c>
      <c r="H695" s="18" t="n">
        <f aca="false">MOD(QUOTIENT($A$695,Assumptions!$B$83),2)</f>
        <v>0</v>
      </c>
      <c r="I695" s="18" t="n">
        <f aca="false">IF($B$695=1,MIN(Assumptions!$B$67,MAX(Assumptions!$B$4,Assumptions!$B$28-(Assumptions!$B$4))),Assumptions!$B$4)</f>
        <v>0</v>
      </c>
      <c r="J695" s="18" t="n">
        <f aca="false">IF($C$695=1,MIN(Assumptions!$B$66,MAX(Assumptions!$B$4,Assumptions!$B$28-($I$695))),Assumptions!$B$4)</f>
        <v>300000000</v>
      </c>
      <c r="K695" s="18" t="n">
        <f aca="false">IF($D$695=1,MIN(Assumptions!$B$61,MAX(Assumptions!$B$4,Assumptions!$B$28-($I$695+$J$695))),Assumptions!$B$4)</f>
        <v>0</v>
      </c>
      <c r="L695" s="18" t="n">
        <f aca="false">IF($E$695=1,MIN(Assumptions!$B$56,MAX(Assumptions!$B$4,Assumptions!$B$28-($I$695+$J$695+$K$695))),Assumptions!$B$4)</f>
        <v>0</v>
      </c>
      <c r="M695" s="18" t="n">
        <f aca="false">IF($F$695=1,MIN(Assumptions!$B$51,MAX(Assumptions!$B$4,Assumptions!$B$28-($I$695+$J$695+$K$695+$L$695))),Assumptions!$B$4)</f>
        <v>30000000</v>
      </c>
      <c r="N695" s="18" t="n">
        <f aca="false">IF($G$695=1,MIN(Assumptions!$B$46,MAX(Assumptions!$B$4,Assumptions!$B$28-($I$695+$J$695+$K$695+$L$695+$M$695))),Assumptions!$B$4)</f>
        <v>0</v>
      </c>
      <c r="O695" s="18" t="n">
        <f aca="false">IF($H$695=1,MIN(Assumptions!$B$41,MAX(Assumptions!$B$4,Assumptions!$B$28-($I$695+$J$695+$K$695+$L$695+$M$695+$N$695))),Assumptions!$B$4)</f>
        <v>0</v>
      </c>
      <c r="P695" s="18" t="n">
        <f aca="false">$I$695+$J$695+$K$695+$L$695+$M$695+$N$695+$O$695</f>
        <v>330000000</v>
      </c>
      <c r="Q695" s="18" t="n">
        <f aca="false">MAX(Assumptions!$B$4,Assumptions!$B$28-$P$695)</f>
        <v>7670000000</v>
      </c>
      <c r="R695" s="18" t="n">
        <f aca="false">$J$120+$O$120+Assumptions!$B$20+IF($B$695=0,$D$120,Assumptions!$B$4)+IF($C$695=0,$AI$120,Assumptions!$B$4)+IF($D$695=0,$AF$120,Assumptions!$B$4)+IF($E$695=0,$AC$120,Assumptions!$B$4)+IF($F$695=0,$Z$120,Assumptions!$B$4)+IF($G$695=0,$W$120,Assumptions!$B$4)+IF($H$695=0,$T$120,Assumptions!$B$4)</f>
        <v>24211432.2584705</v>
      </c>
      <c r="S695" s="18" t="n">
        <f aca="false">IF($R$695&gt;Assumptions!$B$4,$Q$695/$R$695&gt;Assumptions!$B$13,FALSE())</f>
        <v>1</v>
      </c>
      <c r="T695" s="18" t="n">
        <f aca="false">IF($S$695,($Q$695+Assumptions!$B$14*Assumptions!$B$13)/($R$695+Assumptions!$B$14),IF($R$695&gt;Assumptions!$B$4,$Q$695/$R$695,Assumptions!$B$4))</f>
        <v>287.236563197279</v>
      </c>
      <c r="U695" s="18" t="n">
        <f aca="false">IF($B$695=1,$I$695,$D$120*$T$695)</f>
        <v>229004540.144891</v>
      </c>
      <c r="V695" s="18" t="n">
        <f aca="false">IF($C$695=1,$J$695,$AI$120*$T$695)</f>
        <v>300000000</v>
      </c>
      <c r="W695" s="18" t="n">
        <f aca="false">IF($D$695=1,$K$695,$AF$120*$T$695)</f>
        <v>497968058.508774</v>
      </c>
      <c r="X695" s="18" t="n">
        <f aca="false">IF($E$695=1,$L$695,$AC$120*$T$695)</f>
        <v>689367751.67347</v>
      </c>
      <c r="Y695" s="18" t="n">
        <f aca="false">IF($F$695=1,$M$695,$Z$120*$T$695)</f>
        <v>30000000</v>
      </c>
      <c r="Z695" s="18" t="n">
        <f aca="false">IF($G$695=1,$N$695,$W$120*$T$695)</f>
        <v>1436182815.9864</v>
      </c>
      <c r="AA695" s="18" t="n">
        <f aca="false">IF($H$695=1,$O$695,$T$120*$T$695)</f>
        <v>1436182815.9864</v>
      </c>
      <c r="AB695" s="18" t="n">
        <f aca="false">($J$120+$O$120)*$T$695</f>
        <v>80573540.9313643</v>
      </c>
      <c r="AC695" s="18" t="n">
        <f aca="false">Assumptions!$B$20*$T$695</f>
        <v>2585129068.77551</v>
      </c>
      <c r="AD695" s="18" t="n">
        <f aca="false">IF($S$695,Assumptions!$B$14*($T$695-Assumptions!$B$13),Assumptions!$B$4)</f>
        <v>715591407.993198</v>
      </c>
      <c r="AE695" s="18" t="n">
        <f aca="false">$U$695+$V$695+$W$695+$X$695+$Y$695+$Z$695+$AA$695+$AB$695+$AC$695+$AD$695</f>
        <v>8000000000</v>
      </c>
      <c r="AF695" s="18" t="n">
        <f aca="false">IF(AND(IF($B$695=1,$U$695&gt;=INDEX($U$659:$U$786,1+$A$695-Assumptions!$B$77),$U$695&gt;INDEX($U$659:$U$786,1+$A$695+Assumptions!$B$77)),IF($C$695=1,$V$695&gt;=INDEX($V$659:$V$786,1+$A$695-Assumptions!$B$78),$V$695&gt;INDEX($V$659:$V$786,1+$A$695+Assumptions!$B$78)),IF($D$695=1,$W$695&gt;=INDEX($W$659:$W$786,1+$A$695-Assumptions!$B$79),$W$695&gt;INDEX($W$659:$W$786,1+$A$695+Assumptions!$B$79)),IF($E$695=1,$X$695&gt;=INDEX($X$659:$X$786,1+$A$695-Assumptions!$B$80),$X$695&gt;INDEX($X$659:$X$786,1+$A$695+Assumptions!$B$80)),IF($F$695=1,$Y$695&gt;=INDEX($Y$659:$Y$786,1+$A$695-Assumptions!$B$81),$Y$695&gt;INDEX($Y$659:$Y$786,1+$A$695+Assumptions!$B$81)),IF($G$695=1,$Z$695&gt;=INDEX($Z$659:$Z$786,1+$A$695-Assumptions!$B$82),$Z$695&gt;INDEX($Z$659:$Z$786,1+$A$695+Assumptions!$B$82)),IF($H$695=1,$AA$695&gt;=INDEX($AA$659:$AA$786,1+$A$695-Assumptions!$B$83),$AA$695&gt;INDEX($AA$659:$AA$786,1+$A$695+Assumptions!$B$83))),1,0)</f>
        <v>0</v>
      </c>
      <c r="AG695" s="16"/>
      <c r="AH695" s="16"/>
      <c r="AI695" s="16"/>
    </row>
    <row r="696" customFormat="false" ht="23.85" hidden="true" customHeight="false" outlineLevel="0" collapsed="false">
      <c r="A696" s="6" t="n">
        <f aca="false">ROW()-ROW($A$659)+Assumptions!$B$4</f>
        <v>37</v>
      </c>
      <c r="B696" s="18" t="n">
        <f aca="false">MOD(QUOTIENT($A$696,Assumptions!$B$77),2)</f>
        <v>0</v>
      </c>
      <c r="C696" s="18" t="n">
        <f aca="false">MOD(QUOTIENT($A$696,Assumptions!$B$78),2)</f>
        <v>1</v>
      </c>
      <c r="D696" s="18" t="n">
        <f aca="false">MOD(QUOTIENT($A$696,Assumptions!$B$79),2)</f>
        <v>0</v>
      </c>
      <c r="E696" s="18" t="n">
        <f aca="false">MOD(QUOTIENT($A$696,Assumptions!$B$80),2)</f>
        <v>0</v>
      </c>
      <c r="F696" s="18" t="n">
        <f aca="false">MOD(QUOTIENT($A$696,Assumptions!$B$81),2)</f>
        <v>1</v>
      </c>
      <c r="G696" s="18" t="n">
        <f aca="false">MOD(QUOTIENT($A$696,Assumptions!$B$82),2)</f>
        <v>0</v>
      </c>
      <c r="H696" s="18" t="n">
        <f aca="false">MOD(QUOTIENT($A$696,Assumptions!$B$83),2)</f>
        <v>1</v>
      </c>
      <c r="I696" s="18" t="n">
        <f aca="false">IF($B$696=1,MIN(Assumptions!$B$67,MAX(Assumptions!$B$4,Assumptions!$B$28-(Assumptions!$B$4))),Assumptions!$B$4)</f>
        <v>0</v>
      </c>
      <c r="J696" s="18" t="n">
        <f aca="false">IF($C$696=1,MIN(Assumptions!$B$66,MAX(Assumptions!$B$4,Assumptions!$B$28-($I$696))),Assumptions!$B$4)</f>
        <v>300000000</v>
      </c>
      <c r="K696" s="18" t="n">
        <f aca="false">IF($D$696=1,MIN(Assumptions!$B$61,MAX(Assumptions!$B$4,Assumptions!$B$28-($I$696+$J$696))),Assumptions!$B$4)</f>
        <v>0</v>
      </c>
      <c r="L696" s="18" t="n">
        <f aca="false">IF($E$696=1,MIN(Assumptions!$B$56,MAX(Assumptions!$B$4,Assumptions!$B$28-($I$696+$J$696+$K$696))),Assumptions!$B$4)</f>
        <v>0</v>
      </c>
      <c r="M696" s="18" t="n">
        <f aca="false">IF($F$696=1,MIN(Assumptions!$B$51,MAX(Assumptions!$B$4,Assumptions!$B$28-($I$696+$J$696+$K$696+$L$696))),Assumptions!$B$4)</f>
        <v>30000000</v>
      </c>
      <c r="N696" s="18" t="n">
        <f aca="false">IF($G$696=1,MIN(Assumptions!$B$46,MAX(Assumptions!$B$4,Assumptions!$B$28-($I$696+$J$696+$K$696+$L$696+$M$696))),Assumptions!$B$4)</f>
        <v>0</v>
      </c>
      <c r="O696" s="18" t="n">
        <f aca="false">IF($H$696=1,MIN(Assumptions!$B$41,MAX(Assumptions!$B$4,Assumptions!$B$28-($I$696+$J$696+$K$696+$L$696+$M$696+$N$696))),Assumptions!$B$4)</f>
        <v>5000000</v>
      </c>
      <c r="P696" s="18" t="n">
        <f aca="false">$I$696+$J$696+$K$696+$L$696+$M$696+$N$696+$O$696</f>
        <v>335000000</v>
      </c>
      <c r="Q696" s="18" t="n">
        <f aca="false">MAX(Assumptions!$B$4,Assumptions!$B$28-$P$696)</f>
        <v>7665000000</v>
      </c>
      <c r="R696" s="18" t="n">
        <f aca="false">$J$120+$O$120+Assumptions!$B$20+IF($B$696=0,$D$120,Assumptions!$B$4)+IF($C$696=0,$AI$120,Assumptions!$B$4)+IF($D$696=0,$AF$120,Assumptions!$B$4)+IF($E$696=0,$AC$120,Assumptions!$B$4)+IF($F$696=0,$Z$120,Assumptions!$B$4)+IF($G$696=0,$W$120,Assumptions!$B$4)+IF($H$696=0,$T$120,Assumptions!$B$4)</f>
        <v>19211432.2584705</v>
      </c>
      <c r="S696" s="18" t="n">
        <f aca="false">IF($R$696&gt;Assumptions!$B$4,$Q$696/$R$696&gt;Assumptions!$B$13,FALSE())</f>
        <v>1</v>
      </c>
      <c r="T696" s="18" t="n">
        <f aca="false">IF($S$696,($Q$696+Assumptions!$B$14*Assumptions!$B$13)/($R$696+Assumptions!$B$14),IF($R$696&gt;Assumptions!$B$4,$Q$696/$R$696,Assumptions!$B$4))</f>
        <v>353.154960424529</v>
      </c>
      <c r="U696" s="18" t="n">
        <f aca="false">IF($B$696=1,$I$696,$D$120*$T$696)</f>
        <v>281559173.427238</v>
      </c>
      <c r="V696" s="18" t="n">
        <f aca="false">IF($C$696=1,$J$696,$AI$120*$T$696)</f>
        <v>300000000</v>
      </c>
      <c r="W696" s="18" t="n">
        <f aca="false">IF($D$696=1,$K$696,$AF$120*$T$696)</f>
        <v>612247577.529196</v>
      </c>
      <c r="X696" s="18" t="n">
        <f aca="false">IF($E$696=1,$L$696,$AC$120*$T$696)</f>
        <v>847571905.018871</v>
      </c>
      <c r="Y696" s="18" t="n">
        <f aca="false">IF($F$696=1,$M$696,$Z$120*$T$696)</f>
        <v>30000000</v>
      </c>
      <c r="Z696" s="18" t="n">
        <f aca="false">IF($G$696=1,$N$696,$W$120*$T$696)</f>
        <v>1765774802.12265</v>
      </c>
      <c r="AA696" s="18" t="n">
        <f aca="false">IF($H$696=1,$O$696,$T$120*$T$696)</f>
        <v>5000000</v>
      </c>
      <c r="AB696" s="18" t="n">
        <f aca="false">($J$120+$O$120)*$T$696</f>
        <v>99064497.0199592</v>
      </c>
      <c r="AC696" s="18" t="n">
        <f aca="false">Assumptions!$B$20*$T$696</f>
        <v>3178394643.82077</v>
      </c>
      <c r="AD696" s="18" t="n">
        <f aca="false">IF($S$696,Assumptions!$B$14*($T$696-Assumptions!$B$13),Assumptions!$B$4)</f>
        <v>880387401.061324</v>
      </c>
      <c r="AE696" s="18" t="n">
        <f aca="false">$U$696+$V$696+$W$696+$X$696+$Y$696+$Z$696+$AA$696+$AB$696+$AC$696+$AD$696</f>
        <v>8000000000</v>
      </c>
      <c r="AF696" s="18" t="n">
        <f aca="false">IF(AND(IF($B$696=1,$U$696&gt;=INDEX($U$659:$U$786,1+$A$696-Assumptions!$B$77),$U$696&gt;INDEX($U$659:$U$786,1+$A$696+Assumptions!$B$77)),IF($C$696=1,$V$696&gt;=INDEX($V$659:$V$786,1+$A$696-Assumptions!$B$78),$V$696&gt;INDEX($V$659:$V$786,1+$A$696+Assumptions!$B$78)),IF($D$696=1,$W$696&gt;=INDEX($W$659:$W$786,1+$A$696-Assumptions!$B$79),$W$696&gt;INDEX($W$659:$W$786,1+$A$696+Assumptions!$B$79)),IF($E$696=1,$X$696&gt;=INDEX($X$659:$X$786,1+$A$696-Assumptions!$B$80),$X$696&gt;INDEX($X$659:$X$786,1+$A$696+Assumptions!$B$80)),IF($F$696=1,$Y$696&gt;=INDEX($Y$659:$Y$786,1+$A$696-Assumptions!$B$81),$Y$696&gt;INDEX($Y$659:$Y$786,1+$A$696+Assumptions!$B$81)),IF($G$696=1,$Z$696&gt;=INDEX($Z$659:$Z$786,1+$A$696-Assumptions!$B$82),$Z$696&gt;INDEX($Z$659:$Z$786,1+$A$696+Assumptions!$B$82)),IF($H$696=1,$AA$696&gt;=INDEX($AA$659:$AA$786,1+$A$696-Assumptions!$B$83),$AA$696&gt;INDEX($AA$659:$AA$786,1+$A$696+Assumptions!$B$83))),1,0)</f>
        <v>0</v>
      </c>
      <c r="AG696" s="16"/>
      <c r="AH696" s="16"/>
      <c r="AI696" s="16"/>
    </row>
    <row r="697" customFormat="false" ht="23.85" hidden="true" customHeight="false" outlineLevel="0" collapsed="false">
      <c r="A697" s="6" t="n">
        <f aca="false">ROW()-ROW($A$659)+Assumptions!$B$4</f>
        <v>38</v>
      </c>
      <c r="B697" s="18" t="n">
        <f aca="false">MOD(QUOTIENT($A$697,Assumptions!$B$77),2)</f>
        <v>0</v>
      </c>
      <c r="C697" s="18" t="n">
        <f aca="false">MOD(QUOTIENT($A$697,Assumptions!$B$78),2)</f>
        <v>1</v>
      </c>
      <c r="D697" s="18" t="n">
        <f aca="false">MOD(QUOTIENT($A$697,Assumptions!$B$79),2)</f>
        <v>0</v>
      </c>
      <c r="E697" s="18" t="n">
        <f aca="false">MOD(QUOTIENT($A$697,Assumptions!$B$80),2)</f>
        <v>0</v>
      </c>
      <c r="F697" s="18" t="n">
        <f aca="false">MOD(QUOTIENT($A$697,Assumptions!$B$81),2)</f>
        <v>1</v>
      </c>
      <c r="G697" s="18" t="n">
        <f aca="false">MOD(QUOTIENT($A$697,Assumptions!$B$82),2)</f>
        <v>1</v>
      </c>
      <c r="H697" s="18" t="n">
        <f aca="false">MOD(QUOTIENT($A$697,Assumptions!$B$83),2)</f>
        <v>0</v>
      </c>
      <c r="I697" s="18" t="n">
        <f aca="false">IF($B$697=1,MIN(Assumptions!$B$67,MAX(Assumptions!$B$4,Assumptions!$B$28-(Assumptions!$B$4))),Assumptions!$B$4)</f>
        <v>0</v>
      </c>
      <c r="J697" s="18" t="n">
        <f aca="false">IF($C$697=1,MIN(Assumptions!$B$66,MAX(Assumptions!$B$4,Assumptions!$B$28-($I$697))),Assumptions!$B$4)</f>
        <v>300000000</v>
      </c>
      <c r="K697" s="18" t="n">
        <f aca="false">IF($D$697=1,MIN(Assumptions!$B$61,MAX(Assumptions!$B$4,Assumptions!$B$28-($I$697+$J$697))),Assumptions!$B$4)</f>
        <v>0</v>
      </c>
      <c r="L697" s="18" t="n">
        <f aca="false">IF($E$697=1,MIN(Assumptions!$B$56,MAX(Assumptions!$B$4,Assumptions!$B$28-($I$697+$J$697+$K$697))),Assumptions!$B$4)</f>
        <v>0</v>
      </c>
      <c r="M697" s="18" t="n">
        <f aca="false">IF($F$697=1,MIN(Assumptions!$B$51,MAX(Assumptions!$B$4,Assumptions!$B$28-($I$697+$J$697+$K$697+$L$697))),Assumptions!$B$4)</f>
        <v>30000000</v>
      </c>
      <c r="N697" s="18" t="n">
        <f aca="false">IF($G$697=1,MIN(Assumptions!$B$46,MAX(Assumptions!$B$4,Assumptions!$B$28-($I$697+$J$697+$K$697+$L$697+$M$697))),Assumptions!$B$4)</f>
        <v>15000000</v>
      </c>
      <c r="O697" s="18" t="n">
        <f aca="false">IF($H$697=1,MIN(Assumptions!$B$41,MAX(Assumptions!$B$4,Assumptions!$B$28-($I$697+$J$697+$K$697+$L$697+$M$697+$N$697))),Assumptions!$B$4)</f>
        <v>0</v>
      </c>
      <c r="P697" s="18" t="n">
        <f aca="false">$I$697+$J$697+$K$697+$L$697+$M$697+$N$697+$O$697</f>
        <v>345000000</v>
      </c>
      <c r="Q697" s="18" t="n">
        <f aca="false">MAX(Assumptions!$B$4,Assumptions!$B$28-$P$697)</f>
        <v>7655000000</v>
      </c>
      <c r="R697" s="18" t="n">
        <f aca="false">$J$120+$O$120+Assumptions!$B$20+IF($B$697=0,$D$120,Assumptions!$B$4)+IF($C$697=0,$AI$120,Assumptions!$B$4)+IF($D$697=0,$AF$120,Assumptions!$B$4)+IF($E$697=0,$AC$120,Assumptions!$B$4)+IF($F$697=0,$Z$120,Assumptions!$B$4)+IF($G$697=0,$W$120,Assumptions!$B$4)+IF($H$697=0,$T$120,Assumptions!$B$4)</f>
        <v>19211432.2584705</v>
      </c>
      <c r="S697" s="18" t="n">
        <f aca="false">IF($R$697&gt;Assumptions!$B$4,$Q$697/$R$697&gt;Assumptions!$B$13,FALSE())</f>
        <v>1</v>
      </c>
      <c r="T697" s="18" t="n">
        <f aca="false">IF($S$697,($Q$697+Assumptions!$B$14*Assumptions!$B$13)/($R$697+Assumptions!$B$14),IF($R$697&gt;Assumptions!$B$4,$Q$697/$R$697,Assumptions!$B$4))</f>
        <v>352.694373583415</v>
      </c>
      <c r="U697" s="18" t="n">
        <f aca="false">IF($B$697=1,$I$697,$D$120*$T$697)</f>
        <v>281191962.245722</v>
      </c>
      <c r="V697" s="18" t="n">
        <f aca="false">IF($C$697=1,$J$697,$AI$120*$T$697)</f>
        <v>300000000</v>
      </c>
      <c r="W697" s="18" t="n">
        <f aca="false">IF($D$697=1,$K$697,$AF$120*$T$697)</f>
        <v>611449080.525572</v>
      </c>
      <c r="X697" s="18" t="n">
        <f aca="false">IF($E$697=1,$L$697,$AC$120*$T$697)</f>
        <v>846466496.600196</v>
      </c>
      <c r="Y697" s="18" t="n">
        <f aca="false">IF($F$697=1,$M$697,$Z$120*$T$697)</f>
        <v>30000000</v>
      </c>
      <c r="Z697" s="18" t="n">
        <f aca="false">IF($G$697=1,$N$697,$W$120*$T$697)</f>
        <v>15000000</v>
      </c>
      <c r="AA697" s="18" t="n">
        <f aca="false">IF($H$697=1,$O$697,$T$120*$T$697)</f>
        <v>1763471867.91708</v>
      </c>
      <c r="AB697" s="18" t="n">
        <f aca="false">($J$120+$O$120)*$T$697</f>
        <v>98935296.5021633</v>
      </c>
      <c r="AC697" s="18" t="n">
        <f aca="false">Assumptions!$B$20*$T$697</f>
        <v>3174249362.25074</v>
      </c>
      <c r="AD697" s="18" t="n">
        <f aca="false">IF($S$697,Assumptions!$B$14*($T$697-Assumptions!$B$13),Assumptions!$B$4)</f>
        <v>879235933.958538</v>
      </c>
      <c r="AE697" s="18" t="n">
        <f aca="false">$U$697+$V$697+$W$697+$X$697+$Y$697+$Z$697+$AA$697+$AB$697+$AC$697+$AD$697</f>
        <v>8000000000</v>
      </c>
      <c r="AF697" s="18" t="n">
        <f aca="false">IF(AND(IF($B$697=1,$U$697&gt;=INDEX($U$659:$U$786,1+$A$697-Assumptions!$B$77),$U$697&gt;INDEX($U$659:$U$786,1+$A$697+Assumptions!$B$77)),IF($C$697=1,$V$697&gt;=INDEX($V$659:$V$786,1+$A$697-Assumptions!$B$78),$V$697&gt;INDEX($V$659:$V$786,1+$A$697+Assumptions!$B$78)),IF($D$697=1,$W$697&gt;=INDEX($W$659:$W$786,1+$A$697-Assumptions!$B$79),$W$697&gt;INDEX($W$659:$W$786,1+$A$697+Assumptions!$B$79)),IF($E$697=1,$X$697&gt;=INDEX($X$659:$X$786,1+$A$697-Assumptions!$B$80),$X$697&gt;INDEX($X$659:$X$786,1+$A$697+Assumptions!$B$80)),IF($F$697=1,$Y$697&gt;=INDEX($Y$659:$Y$786,1+$A$697-Assumptions!$B$81),$Y$697&gt;INDEX($Y$659:$Y$786,1+$A$697+Assumptions!$B$81)),IF($G$697=1,$Z$697&gt;=INDEX($Z$659:$Z$786,1+$A$697-Assumptions!$B$82),$Z$697&gt;INDEX($Z$659:$Z$786,1+$A$697+Assumptions!$B$82)),IF($H$697=1,$AA$697&gt;=INDEX($AA$659:$AA$786,1+$A$697-Assumptions!$B$83),$AA$697&gt;INDEX($AA$659:$AA$786,1+$A$697+Assumptions!$B$83))),1,0)</f>
        <v>0</v>
      </c>
      <c r="AG697" s="16"/>
      <c r="AH697" s="16"/>
      <c r="AI697" s="16"/>
    </row>
    <row r="698" customFormat="false" ht="23.85" hidden="true" customHeight="false" outlineLevel="0" collapsed="false">
      <c r="A698" s="6" t="n">
        <f aca="false">ROW()-ROW($A$659)+Assumptions!$B$4</f>
        <v>39</v>
      </c>
      <c r="B698" s="18" t="n">
        <f aca="false">MOD(QUOTIENT($A$698,Assumptions!$B$77),2)</f>
        <v>0</v>
      </c>
      <c r="C698" s="18" t="n">
        <f aca="false">MOD(QUOTIENT($A$698,Assumptions!$B$78),2)</f>
        <v>1</v>
      </c>
      <c r="D698" s="18" t="n">
        <f aca="false">MOD(QUOTIENT($A$698,Assumptions!$B$79),2)</f>
        <v>0</v>
      </c>
      <c r="E698" s="18" t="n">
        <f aca="false">MOD(QUOTIENT($A$698,Assumptions!$B$80),2)</f>
        <v>0</v>
      </c>
      <c r="F698" s="18" t="n">
        <f aca="false">MOD(QUOTIENT($A$698,Assumptions!$B$81),2)</f>
        <v>1</v>
      </c>
      <c r="G698" s="18" t="n">
        <f aca="false">MOD(QUOTIENT($A$698,Assumptions!$B$82),2)</f>
        <v>1</v>
      </c>
      <c r="H698" s="18" t="n">
        <f aca="false">MOD(QUOTIENT($A$698,Assumptions!$B$83),2)</f>
        <v>1</v>
      </c>
      <c r="I698" s="18" t="n">
        <f aca="false">IF($B$698=1,MIN(Assumptions!$B$67,MAX(Assumptions!$B$4,Assumptions!$B$28-(Assumptions!$B$4))),Assumptions!$B$4)</f>
        <v>0</v>
      </c>
      <c r="J698" s="18" t="n">
        <f aca="false">IF($C$698=1,MIN(Assumptions!$B$66,MAX(Assumptions!$B$4,Assumptions!$B$28-($I$698))),Assumptions!$B$4)</f>
        <v>300000000</v>
      </c>
      <c r="K698" s="18" t="n">
        <f aca="false">IF($D$698=1,MIN(Assumptions!$B$61,MAX(Assumptions!$B$4,Assumptions!$B$28-($I$698+$J$698))),Assumptions!$B$4)</f>
        <v>0</v>
      </c>
      <c r="L698" s="18" t="n">
        <f aca="false">IF($E$698=1,MIN(Assumptions!$B$56,MAX(Assumptions!$B$4,Assumptions!$B$28-($I$698+$J$698+$K$698))),Assumptions!$B$4)</f>
        <v>0</v>
      </c>
      <c r="M698" s="18" t="n">
        <f aca="false">IF($F$698=1,MIN(Assumptions!$B$51,MAX(Assumptions!$B$4,Assumptions!$B$28-($I$698+$J$698+$K$698+$L$698))),Assumptions!$B$4)</f>
        <v>30000000</v>
      </c>
      <c r="N698" s="18" t="n">
        <f aca="false">IF($G$698=1,MIN(Assumptions!$B$46,MAX(Assumptions!$B$4,Assumptions!$B$28-($I$698+$J$698+$K$698+$L$698+$M$698))),Assumptions!$B$4)</f>
        <v>15000000</v>
      </c>
      <c r="O698" s="18" t="n">
        <f aca="false">IF($H$698=1,MIN(Assumptions!$B$41,MAX(Assumptions!$B$4,Assumptions!$B$28-($I$698+$J$698+$K$698+$L$698+$M$698+$N$698))),Assumptions!$B$4)</f>
        <v>5000000</v>
      </c>
      <c r="P698" s="18" t="n">
        <f aca="false">$I$698+$J$698+$K$698+$L$698+$M$698+$N$698+$O$698</f>
        <v>350000000</v>
      </c>
      <c r="Q698" s="18" t="n">
        <f aca="false">MAX(Assumptions!$B$4,Assumptions!$B$28-$P$698)</f>
        <v>7650000000</v>
      </c>
      <c r="R698" s="18" t="n">
        <f aca="false">$J$120+$O$120+Assumptions!$B$20+IF($B$698=0,$D$120,Assumptions!$B$4)+IF($C$698=0,$AI$120,Assumptions!$B$4)+IF($D$698=0,$AF$120,Assumptions!$B$4)+IF($E$698=0,$AC$120,Assumptions!$B$4)+IF($F$698=0,$Z$120,Assumptions!$B$4)+IF($G$698=0,$W$120,Assumptions!$B$4)+IF($H$698=0,$T$120,Assumptions!$B$4)</f>
        <v>14211432.2584705</v>
      </c>
      <c r="S698" s="18" t="n">
        <f aca="false">IF($R$698&gt;Assumptions!$B$4,$Q$698/$R$698&gt;Assumptions!$B$13,FALSE())</f>
        <v>1</v>
      </c>
      <c r="T698" s="18" t="n">
        <f aca="false">IF($S$698,($Q$698+Assumptions!$B$14*Assumptions!$B$13)/($R$698+Assumptions!$B$14),IF($R$698&gt;Assumptions!$B$4,$Q$698/$R$698,Assumptions!$B$4))</f>
        <v>457.920056260958</v>
      </c>
      <c r="U698" s="18" t="n">
        <f aca="false">IF($B$698=1,$I$698,$D$120*$T$698)</f>
        <v>365085039.104647</v>
      </c>
      <c r="V698" s="18" t="n">
        <f aca="false">IF($C$698=1,$J$698,$AI$120*$T$698)</f>
        <v>300000000</v>
      </c>
      <c r="W698" s="18" t="n">
        <f aca="false">IF($D$698=1,$K$698,$AF$120*$T$698)</f>
        <v>793873728.435761</v>
      </c>
      <c r="X698" s="18" t="n">
        <f aca="false">IF($E$698=1,$L$698,$AC$120*$T$698)</f>
        <v>1099008135.0263</v>
      </c>
      <c r="Y698" s="18" t="n">
        <f aca="false">IF($F$698=1,$M$698,$Z$120*$T$698)</f>
        <v>30000000</v>
      </c>
      <c r="Z698" s="18" t="n">
        <f aca="false">IF($G$698=1,$N$698,$W$120*$T$698)</f>
        <v>15000000</v>
      </c>
      <c r="AA698" s="18" t="n">
        <f aca="false">IF($H$698=1,$O$698,$T$120*$T$698)</f>
        <v>5000000</v>
      </c>
      <c r="AB698" s="18" t="n">
        <f aca="false">($J$120+$O$120)*$T$698</f>
        <v>128452450.432273</v>
      </c>
      <c r="AC698" s="18" t="n">
        <f aca="false">Assumptions!$B$20*$T$698</f>
        <v>4121280506.34862</v>
      </c>
      <c r="AD698" s="18" t="n">
        <f aca="false">IF($S$698,Assumptions!$B$14*($T$698-Assumptions!$B$13),Assumptions!$B$4)</f>
        <v>1142300140.6524</v>
      </c>
      <c r="AE698" s="18" t="n">
        <f aca="false">$U$698+$V$698+$W$698+$X$698+$Y$698+$Z$698+$AA$698+$AB$698+$AC$698+$AD$698</f>
        <v>8000000000</v>
      </c>
      <c r="AF698" s="18" t="n">
        <f aca="false">IF(AND(IF($B$698=1,$U$698&gt;=INDEX($U$659:$U$786,1+$A$698-Assumptions!$B$77),$U$698&gt;INDEX($U$659:$U$786,1+$A$698+Assumptions!$B$77)),IF($C$698=1,$V$698&gt;=INDEX($V$659:$V$786,1+$A$698-Assumptions!$B$78),$V$698&gt;INDEX($V$659:$V$786,1+$A$698+Assumptions!$B$78)),IF($D$698=1,$W$698&gt;=INDEX($W$659:$W$786,1+$A$698-Assumptions!$B$79),$W$698&gt;INDEX($W$659:$W$786,1+$A$698+Assumptions!$B$79)),IF($E$698=1,$X$698&gt;=INDEX($X$659:$X$786,1+$A$698-Assumptions!$B$80),$X$698&gt;INDEX($X$659:$X$786,1+$A$698+Assumptions!$B$80)),IF($F$698=1,$Y$698&gt;=INDEX($Y$659:$Y$786,1+$A$698-Assumptions!$B$81),$Y$698&gt;INDEX($Y$659:$Y$786,1+$A$698+Assumptions!$B$81)),IF($G$698=1,$Z$698&gt;=INDEX($Z$659:$Z$786,1+$A$698-Assumptions!$B$82),$Z$698&gt;INDEX($Z$659:$Z$786,1+$A$698+Assumptions!$B$82)),IF($H$698=1,$AA$698&gt;=INDEX($AA$659:$AA$786,1+$A$698-Assumptions!$B$83),$AA$698&gt;INDEX($AA$659:$AA$786,1+$A$698+Assumptions!$B$83))),1,0)</f>
        <v>0</v>
      </c>
      <c r="AG698" s="16"/>
      <c r="AH698" s="16"/>
      <c r="AI698" s="16"/>
    </row>
    <row r="699" customFormat="false" ht="23.85" hidden="true" customHeight="false" outlineLevel="0" collapsed="false">
      <c r="A699" s="6" t="n">
        <f aca="false">ROW()-ROW($A$659)+Assumptions!$B$4</f>
        <v>40</v>
      </c>
      <c r="B699" s="18" t="n">
        <f aca="false">MOD(QUOTIENT($A$699,Assumptions!$B$77),2)</f>
        <v>0</v>
      </c>
      <c r="C699" s="18" t="n">
        <f aca="false">MOD(QUOTIENT($A$699,Assumptions!$B$78),2)</f>
        <v>1</v>
      </c>
      <c r="D699" s="18" t="n">
        <f aca="false">MOD(QUOTIENT($A$699,Assumptions!$B$79),2)</f>
        <v>0</v>
      </c>
      <c r="E699" s="18" t="n">
        <f aca="false">MOD(QUOTIENT($A$699,Assumptions!$B$80),2)</f>
        <v>1</v>
      </c>
      <c r="F699" s="18" t="n">
        <f aca="false">MOD(QUOTIENT($A$699,Assumptions!$B$81),2)</f>
        <v>0</v>
      </c>
      <c r="G699" s="18" t="n">
        <f aca="false">MOD(QUOTIENT($A$699,Assumptions!$B$82),2)</f>
        <v>0</v>
      </c>
      <c r="H699" s="18" t="n">
        <f aca="false">MOD(QUOTIENT($A$699,Assumptions!$B$83),2)</f>
        <v>0</v>
      </c>
      <c r="I699" s="18" t="n">
        <f aca="false">IF($B$699=1,MIN(Assumptions!$B$67,MAX(Assumptions!$B$4,Assumptions!$B$28-(Assumptions!$B$4))),Assumptions!$B$4)</f>
        <v>0</v>
      </c>
      <c r="J699" s="18" t="n">
        <f aca="false">IF($C$699=1,MIN(Assumptions!$B$66,MAX(Assumptions!$B$4,Assumptions!$B$28-($I$699))),Assumptions!$B$4)</f>
        <v>300000000</v>
      </c>
      <c r="K699" s="18" t="n">
        <f aca="false">IF($D$699=1,MIN(Assumptions!$B$61,MAX(Assumptions!$B$4,Assumptions!$B$28-($I$699+$J$699))),Assumptions!$B$4)</f>
        <v>0</v>
      </c>
      <c r="L699" s="18" t="n">
        <f aca="false">IF($E$699=1,MIN(Assumptions!$B$56,MAX(Assumptions!$B$4,Assumptions!$B$28-($I$699+$J$699+$K$699))),Assumptions!$B$4)</f>
        <v>60000000</v>
      </c>
      <c r="M699" s="18" t="n">
        <f aca="false">IF($F$699=1,MIN(Assumptions!$B$51,MAX(Assumptions!$B$4,Assumptions!$B$28-($I$699+$J$699+$K$699+$L$699))),Assumptions!$B$4)</f>
        <v>0</v>
      </c>
      <c r="N699" s="18" t="n">
        <f aca="false">IF($G$699=1,MIN(Assumptions!$B$46,MAX(Assumptions!$B$4,Assumptions!$B$28-($I$699+$J$699+$K$699+$L$699+$M$699))),Assumptions!$B$4)</f>
        <v>0</v>
      </c>
      <c r="O699" s="18" t="n">
        <f aca="false">IF($H$699=1,MIN(Assumptions!$B$41,MAX(Assumptions!$B$4,Assumptions!$B$28-($I$699+$J$699+$K$699+$L$699+$M$699+$N$699))),Assumptions!$B$4)</f>
        <v>0</v>
      </c>
      <c r="P699" s="18" t="n">
        <f aca="false">$I$699+$J$699+$K$699+$L$699+$M$699+$N$699+$O$699</f>
        <v>360000000</v>
      </c>
      <c r="Q699" s="18" t="n">
        <f aca="false">MAX(Assumptions!$B$4,Assumptions!$B$28-$P$699)</f>
        <v>7640000000</v>
      </c>
      <c r="R699" s="18" t="n">
        <f aca="false">$J$120+$O$120+Assumptions!$B$20+IF($B$699=0,$D$120,Assumptions!$B$4)+IF($C$699=0,$AI$120,Assumptions!$B$4)+IF($D$699=0,$AF$120,Assumptions!$B$4)+IF($E$699=0,$AC$120,Assumptions!$B$4)+IF($F$699=0,$Z$120,Assumptions!$B$4)+IF($G$699=0,$W$120,Assumptions!$B$4)+IF($H$699=0,$T$120,Assumptions!$B$4)</f>
        <v>24811432.2584705</v>
      </c>
      <c r="S699" s="18" t="n">
        <f aca="false">IF($R$699&gt;Assumptions!$B$4,$Q$699/$R$699&gt;Assumptions!$B$13,FALSE())</f>
        <v>1</v>
      </c>
      <c r="T699" s="18" t="n">
        <f aca="false">IF($S$699,($Q$699+Assumptions!$B$14*Assumptions!$B$13)/($R$699+Assumptions!$B$14),IF($R$699&gt;Assumptions!$B$4,$Q$699/$R$699,Assumptions!$B$4))</f>
        <v>279.827873092585</v>
      </c>
      <c r="U699" s="18" t="n">
        <f aca="false">IF($B$699=1,$I$699,$D$120*$T$699)</f>
        <v>223097828.089795</v>
      </c>
      <c r="V699" s="18" t="n">
        <f aca="false">IF($C$699=1,$J$699,$AI$120*$T$699)</f>
        <v>300000000</v>
      </c>
      <c r="W699" s="18" t="n">
        <f aca="false">IF($D$699=1,$K$699,$AF$120*$T$699)</f>
        <v>485123972.830887</v>
      </c>
      <c r="X699" s="18" t="n">
        <f aca="false">IF($E$699=1,$L$699,$AC$120*$T$699)</f>
        <v>60000000</v>
      </c>
      <c r="Y699" s="18" t="n">
        <f aca="false">IF($F$699=1,$M$699,$Z$120*$T$699)</f>
        <v>839483619.277754</v>
      </c>
      <c r="Z699" s="18" t="n">
        <f aca="false">IF($G$699=1,$N$699,$W$120*$T$699)</f>
        <v>1399139365.46292</v>
      </c>
      <c r="AA699" s="18" t="n">
        <f aca="false">IF($H$699=1,$O$699,$T$120*$T$699)</f>
        <v>1399139365.46292</v>
      </c>
      <c r="AB699" s="18" t="n">
        <f aca="false">($J$120+$O$120)*$T$699</f>
        <v>78495308.3109983</v>
      </c>
      <c r="AC699" s="18" t="n">
        <f aca="false">Assumptions!$B$20*$T$699</f>
        <v>2518450857.83326</v>
      </c>
      <c r="AD699" s="18" t="n">
        <f aca="false">IF($S$699,Assumptions!$B$14*($T$699-Assumptions!$B$13),Assumptions!$B$4)</f>
        <v>697069682.731461</v>
      </c>
      <c r="AE699" s="18" t="n">
        <f aca="false">$U$699+$V$699+$W$699+$X$699+$Y$699+$Z$699+$AA$699+$AB$699+$AC$699+$AD$699</f>
        <v>8000000000</v>
      </c>
      <c r="AF699" s="18" t="n">
        <f aca="false">IF(AND(IF($B$699=1,$U$699&gt;=INDEX($U$659:$U$786,1+$A$699-Assumptions!$B$77),$U$699&gt;INDEX($U$659:$U$786,1+$A$699+Assumptions!$B$77)),IF($C$699=1,$V$699&gt;=INDEX($V$659:$V$786,1+$A$699-Assumptions!$B$78),$V$699&gt;INDEX($V$659:$V$786,1+$A$699+Assumptions!$B$78)),IF($D$699=1,$W$699&gt;=INDEX($W$659:$W$786,1+$A$699-Assumptions!$B$79),$W$699&gt;INDEX($W$659:$W$786,1+$A$699+Assumptions!$B$79)),IF($E$699=1,$X$699&gt;=INDEX($X$659:$X$786,1+$A$699-Assumptions!$B$80),$X$699&gt;INDEX($X$659:$X$786,1+$A$699+Assumptions!$B$80)),IF($F$699=1,$Y$699&gt;=INDEX($Y$659:$Y$786,1+$A$699-Assumptions!$B$81),$Y$699&gt;INDEX($Y$659:$Y$786,1+$A$699+Assumptions!$B$81)),IF($G$699=1,$Z$699&gt;=INDEX($Z$659:$Z$786,1+$A$699-Assumptions!$B$82),$Z$699&gt;INDEX($Z$659:$Z$786,1+$A$699+Assumptions!$B$82)),IF($H$699=1,$AA$699&gt;=INDEX($AA$659:$AA$786,1+$A$699-Assumptions!$B$83),$AA$699&gt;INDEX($AA$659:$AA$786,1+$A$699+Assumptions!$B$83))),1,0)</f>
        <v>0</v>
      </c>
      <c r="AG699" s="16"/>
      <c r="AH699" s="16"/>
      <c r="AI699" s="16"/>
    </row>
    <row r="700" customFormat="false" ht="23.85" hidden="true" customHeight="false" outlineLevel="0" collapsed="false">
      <c r="A700" s="6" t="n">
        <f aca="false">ROW()-ROW($A$659)+Assumptions!$B$4</f>
        <v>41</v>
      </c>
      <c r="B700" s="18" t="n">
        <f aca="false">MOD(QUOTIENT($A$700,Assumptions!$B$77),2)</f>
        <v>0</v>
      </c>
      <c r="C700" s="18" t="n">
        <f aca="false">MOD(QUOTIENT($A$700,Assumptions!$B$78),2)</f>
        <v>1</v>
      </c>
      <c r="D700" s="18" t="n">
        <f aca="false">MOD(QUOTIENT($A$700,Assumptions!$B$79),2)</f>
        <v>0</v>
      </c>
      <c r="E700" s="18" t="n">
        <f aca="false">MOD(QUOTIENT($A$700,Assumptions!$B$80),2)</f>
        <v>1</v>
      </c>
      <c r="F700" s="18" t="n">
        <f aca="false">MOD(QUOTIENT($A$700,Assumptions!$B$81),2)</f>
        <v>0</v>
      </c>
      <c r="G700" s="18" t="n">
        <f aca="false">MOD(QUOTIENT($A$700,Assumptions!$B$82),2)</f>
        <v>0</v>
      </c>
      <c r="H700" s="18" t="n">
        <f aca="false">MOD(QUOTIENT($A$700,Assumptions!$B$83),2)</f>
        <v>1</v>
      </c>
      <c r="I700" s="18" t="n">
        <f aca="false">IF($B$700=1,MIN(Assumptions!$B$67,MAX(Assumptions!$B$4,Assumptions!$B$28-(Assumptions!$B$4))),Assumptions!$B$4)</f>
        <v>0</v>
      </c>
      <c r="J700" s="18" t="n">
        <f aca="false">IF($C$700=1,MIN(Assumptions!$B$66,MAX(Assumptions!$B$4,Assumptions!$B$28-($I$700))),Assumptions!$B$4)</f>
        <v>300000000</v>
      </c>
      <c r="K700" s="18" t="n">
        <f aca="false">IF($D$700=1,MIN(Assumptions!$B$61,MAX(Assumptions!$B$4,Assumptions!$B$28-($I$700+$J$700))),Assumptions!$B$4)</f>
        <v>0</v>
      </c>
      <c r="L700" s="18" t="n">
        <f aca="false">IF($E$700=1,MIN(Assumptions!$B$56,MAX(Assumptions!$B$4,Assumptions!$B$28-($I$700+$J$700+$K$700))),Assumptions!$B$4)</f>
        <v>60000000</v>
      </c>
      <c r="M700" s="18" t="n">
        <f aca="false">IF($F$700=1,MIN(Assumptions!$B$51,MAX(Assumptions!$B$4,Assumptions!$B$28-($I$700+$J$700+$K$700+$L$700))),Assumptions!$B$4)</f>
        <v>0</v>
      </c>
      <c r="N700" s="18" t="n">
        <f aca="false">IF($G$700=1,MIN(Assumptions!$B$46,MAX(Assumptions!$B$4,Assumptions!$B$28-($I$700+$J$700+$K$700+$L$700+$M$700))),Assumptions!$B$4)</f>
        <v>0</v>
      </c>
      <c r="O700" s="18" t="n">
        <f aca="false">IF($H$700=1,MIN(Assumptions!$B$41,MAX(Assumptions!$B$4,Assumptions!$B$28-($I$700+$J$700+$K$700+$L$700+$M$700+$N$700))),Assumptions!$B$4)</f>
        <v>5000000</v>
      </c>
      <c r="P700" s="18" t="n">
        <f aca="false">$I$700+$J$700+$K$700+$L$700+$M$700+$N$700+$O$700</f>
        <v>365000000</v>
      </c>
      <c r="Q700" s="18" t="n">
        <f aca="false">MAX(Assumptions!$B$4,Assumptions!$B$28-$P$700)</f>
        <v>7635000000</v>
      </c>
      <c r="R700" s="18" t="n">
        <f aca="false">$J$120+$O$120+Assumptions!$B$20+IF($B$700=0,$D$120,Assumptions!$B$4)+IF($C$700=0,$AI$120,Assumptions!$B$4)+IF($D$700=0,$AF$120,Assumptions!$B$4)+IF($E$700=0,$AC$120,Assumptions!$B$4)+IF($F$700=0,$Z$120,Assumptions!$B$4)+IF($G$700=0,$W$120,Assumptions!$B$4)+IF($H$700=0,$T$120,Assumptions!$B$4)</f>
        <v>19811432.2584705</v>
      </c>
      <c r="S700" s="18" t="n">
        <f aca="false">IF($R$700&gt;Assumptions!$B$4,$Q$700/$R$700&gt;Assumptions!$B$13,FALSE())</f>
        <v>1</v>
      </c>
      <c r="T700" s="18" t="n">
        <f aca="false">IF($S$700,($Q$700+Assumptions!$B$14*Assumptions!$B$13)/($R$700+Assumptions!$B$14),IF($R$700&gt;Assumptions!$B$4,$Q$700/$R$700,Assumptions!$B$4))</f>
        <v>342.313299815185</v>
      </c>
      <c r="U700" s="18" t="n">
        <f aca="false">IF($B$700=1,$I$700,$D$120*$T$700)</f>
        <v>272915463.606268</v>
      </c>
      <c r="V700" s="18" t="n">
        <f aca="false">IF($C$700=1,$J$700,$AI$120*$T$700)</f>
        <v>300000000</v>
      </c>
      <c r="W700" s="18" t="n">
        <f aca="false">IF($D$700=1,$K$700,$AF$120*$T$700)</f>
        <v>593451917.866125</v>
      </c>
      <c r="X700" s="18" t="n">
        <f aca="false">IF($E$700=1,$L$700,$AC$120*$T$700)</f>
        <v>60000000</v>
      </c>
      <c r="Y700" s="18" t="n">
        <f aca="false">IF($F$700=1,$M$700,$Z$120*$T$700)</f>
        <v>1026939899.44555</v>
      </c>
      <c r="Z700" s="18" t="n">
        <f aca="false">IF($G$700=1,$N$700,$W$120*$T$700)</f>
        <v>1711566499.07592</v>
      </c>
      <c r="AA700" s="18" t="n">
        <f aca="false">IF($H$700=1,$O$700,$T$120*$T$700)</f>
        <v>5000000</v>
      </c>
      <c r="AB700" s="18" t="n">
        <f aca="false">($J$120+$O$120)*$T$700</f>
        <v>96023272.1315002</v>
      </c>
      <c r="AC700" s="18" t="n">
        <f aca="false">Assumptions!$B$20*$T$700</f>
        <v>3080819698.33666</v>
      </c>
      <c r="AD700" s="18" t="n">
        <f aca="false">IF($S$700,Assumptions!$B$14*($T$700-Assumptions!$B$13),Assumptions!$B$4)</f>
        <v>853283249.537962</v>
      </c>
      <c r="AE700" s="18" t="n">
        <f aca="false">$U$700+$V$700+$W$700+$X$700+$Y$700+$Z$700+$AA$700+$AB$700+$AC$700+$AD$700</f>
        <v>8000000000</v>
      </c>
      <c r="AF700" s="18" t="n">
        <f aca="false">IF(AND(IF($B$700=1,$U$700&gt;=INDEX($U$659:$U$786,1+$A$700-Assumptions!$B$77),$U$700&gt;INDEX($U$659:$U$786,1+$A$700+Assumptions!$B$77)),IF($C$700=1,$V$700&gt;=INDEX($V$659:$V$786,1+$A$700-Assumptions!$B$78),$V$700&gt;INDEX($V$659:$V$786,1+$A$700+Assumptions!$B$78)),IF($D$700=1,$W$700&gt;=INDEX($W$659:$W$786,1+$A$700-Assumptions!$B$79),$W$700&gt;INDEX($W$659:$W$786,1+$A$700+Assumptions!$B$79)),IF($E$700=1,$X$700&gt;=INDEX($X$659:$X$786,1+$A$700-Assumptions!$B$80),$X$700&gt;INDEX($X$659:$X$786,1+$A$700+Assumptions!$B$80)),IF($F$700=1,$Y$700&gt;=INDEX($Y$659:$Y$786,1+$A$700-Assumptions!$B$81),$Y$700&gt;INDEX($Y$659:$Y$786,1+$A$700+Assumptions!$B$81)),IF($G$700=1,$Z$700&gt;=INDEX($Z$659:$Z$786,1+$A$700-Assumptions!$B$82),$Z$700&gt;INDEX($Z$659:$Z$786,1+$A$700+Assumptions!$B$82)),IF($H$700=1,$AA$700&gt;=INDEX($AA$659:$AA$786,1+$A$700-Assumptions!$B$83),$AA$700&gt;INDEX($AA$659:$AA$786,1+$A$700+Assumptions!$B$83))),1,0)</f>
        <v>0</v>
      </c>
      <c r="AG700" s="16"/>
      <c r="AH700" s="16"/>
      <c r="AI700" s="16"/>
    </row>
    <row r="701" customFormat="false" ht="23.85" hidden="true" customHeight="false" outlineLevel="0" collapsed="false">
      <c r="A701" s="6" t="n">
        <f aca="false">ROW()-ROW($A$659)+Assumptions!$B$4</f>
        <v>42</v>
      </c>
      <c r="B701" s="18" t="n">
        <f aca="false">MOD(QUOTIENT($A$701,Assumptions!$B$77),2)</f>
        <v>0</v>
      </c>
      <c r="C701" s="18" t="n">
        <f aca="false">MOD(QUOTIENT($A$701,Assumptions!$B$78),2)</f>
        <v>1</v>
      </c>
      <c r="D701" s="18" t="n">
        <f aca="false">MOD(QUOTIENT($A$701,Assumptions!$B$79),2)</f>
        <v>0</v>
      </c>
      <c r="E701" s="18" t="n">
        <f aca="false">MOD(QUOTIENT($A$701,Assumptions!$B$80),2)</f>
        <v>1</v>
      </c>
      <c r="F701" s="18" t="n">
        <f aca="false">MOD(QUOTIENT($A$701,Assumptions!$B$81),2)</f>
        <v>0</v>
      </c>
      <c r="G701" s="18" t="n">
        <f aca="false">MOD(QUOTIENT($A$701,Assumptions!$B$82),2)</f>
        <v>1</v>
      </c>
      <c r="H701" s="18" t="n">
        <f aca="false">MOD(QUOTIENT($A$701,Assumptions!$B$83),2)</f>
        <v>0</v>
      </c>
      <c r="I701" s="18" t="n">
        <f aca="false">IF($B$701=1,MIN(Assumptions!$B$67,MAX(Assumptions!$B$4,Assumptions!$B$28-(Assumptions!$B$4))),Assumptions!$B$4)</f>
        <v>0</v>
      </c>
      <c r="J701" s="18" t="n">
        <f aca="false">IF($C$701=1,MIN(Assumptions!$B$66,MAX(Assumptions!$B$4,Assumptions!$B$28-($I$701))),Assumptions!$B$4)</f>
        <v>300000000</v>
      </c>
      <c r="K701" s="18" t="n">
        <f aca="false">IF($D$701=1,MIN(Assumptions!$B$61,MAX(Assumptions!$B$4,Assumptions!$B$28-($I$701+$J$701))),Assumptions!$B$4)</f>
        <v>0</v>
      </c>
      <c r="L701" s="18" t="n">
        <f aca="false">IF($E$701=1,MIN(Assumptions!$B$56,MAX(Assumptions!$B$4,Assumptions!$B$28-($I$701+$J$701+$K$701))),Assumptions!$B$4)</f>
        <v>60000000</v>
      </c>
      <c r="M701" s="18" t="n">
        <f aca="false">IF($F$701=1,MIN(Assumptions!$B$51,MAX(Assumptions!$B$4,Assumptions!$B$28-($I$701+$J$701+$K$701+$L$701))),Assumptions!$B$4)</f>
        <v>0</v>
      </c>
      <c r="N701" s="18" t="n">
        <f aca="false">IF($G$701=1,MIN(Assumptions!$B$46,MAX(Assumptions!$B$4,Assumptions!$B$28-($I$701+$J$701+$K$701+$L$701+$M$701))),Assumptions!$B$4)</f>
        <v>15000000</v>
      </c>
      <c r="O701" s="18" t="n">
        <f aca="false">IF($H$701=1,MIN(Assumptions!$B$41,MAX(Assumptions!$B$4,Assumptions!$B$28-($I$701+$J$701+$K$701+$L$701+$M$701+$N$701))),Assumptions!$B$4)</f>
        <v>0</v>
      </c>
      <c r="P701" s="18" t="n">
        <f aca="false">$I$701+$J$701+$K$701+$L$701+$M$701+$N$701+$O$701</f>
        <v>375000000</v>
      </c>
      <c r="Q701" s="18" t="n">
        <f aca="false">MAX(Assumptions!$B$4,Assumptions!$B$28-$P$701)</f>
        <v>7625000000</v>
      </c>
      <c r="R701" s="18" t="n">
        <f aca="false">$J$120+$O$120+Assumptions!$B$20+IF($B$701=0,$D$120,Assumptions!$B$4)+IF($C$701=0,$AI$120,Assumptions!$B$4)+IF($D$701=0,$AF$120,Assumptions!$B$4)+IF($E$701=0,$AC$120,Assumptions!$B$4)+IF($F$701=0,$Z$120,Assumptions!$B$4)+IF($G$701=0,$W$120,Assumptions!$B$4)+IF($H$701=0,$T$120,Assumptions!$B$4)</f>
        <v>19811432.2584705</v>
      </c>
      <c r="S701" s="18" t="n">
        <f aca="false">IF($R$701&gt;Assumptions!$B$4,$Q$701/$R$701&gt;Assumptions!$B$13,FALSE())</f>
        <v>1</v>
      </c>
      <c r="T701" s="18" t="n">
        <f aca="false">IF($S$701,($Q$701+Assumptions!$B$14*Assumptions!$B$13)/($R$701+Assumptions!$B$14),IF($R$701&gt;Assumptions!$B$4,$Q$701/$R$701,Assumptions!$B$4))</f>
        <v>341.865099095296</v>
      </c>
      <c r="U701" s="18" t="n">
        <f aca="false">IF($B$701=1,$I$701,$D$120*$T$701)</f>
        <v>272558127.483707</v>
      </c>
      <c r="V701" s="18" t="n">
        <f aca="false">IF($C$701=1,$J$701,$AI$120*$T$701)</f>
        <v>300000000</v>
      </c>
      <c r="W701" s="18" t="n">
        <f aca="false">IF($D$701=1,$K$701,$AF$120*$T$701)</f>
        <v>592674894.078412</v>
      </c>
      <c r="X701" s="18" t="n">
        <f aca="false">IF($E$701=1,$L$701,$AC$120*$T$701)</f>
        <v>60000000</v>
      </c>
      <c r="Y701" s="18" t="n">
        <f aca="false">IF($F$701=1,$M$701,$Z$120*$T$701)</f>
        <v>1025595297.28589</v>
      </c>
      <c r="Z701" s="18" t="n">
        <f aca="false">IF($G$701=1,$N$701,$W$120*$T$701)</f>
        <v>15000000</v>
      </c>
      <c r="AA701" s="18" t="n">
        <f aca="false">IF($H$701=1,$O$701,$T$120*$T$701)</f>
        <v>1709325495.47648</v>
      </c>
      <c r="AB701" s="18" t="n">
        <f aca="false">($J$120+$O$120)*$T$701</f>
        <v>95897546.0796096</v>
      </c>
      <c r="AC701" s="18" t="n">
        <f aca="false">Assumptions!$B$20*$T$701</f>
        <v>3076785891.85766</v>
      </c>
      <c r="AD701" s="18" t="n">
        <f aca="false">IF($S$701,Assumptions!$B$14*($T$701-Assumptions!$B$13),Assumptions!$B$4)</f>
        <v>852162747.73824</v>
      </c>
      <c r="AE701" s="18" t="n">
        <f aca="false">$U$701+$V$701+$W$701+$X$701+$Y$701+$Z$701+$AA$701+$AB$701+$AC$701+$AD$701</f>
        <v>8000000000</v>
      </c>
      <c r="AF701" s="18" t="n">
        <f aca="false">IF(AND(IF($B$701=1,$U$701&gt;=INDEX($U$659:$U$786,1+$A$701-Assumptions!$B$77),$U$701&gt;INDEX($U$659:$U$786,1+$A$701+Assumptions!$B$77)),IF($C$701=1,$V$701&gt;=INDEX($V$659:$V$786,1+$A$701-Assumptions!$B$78),$V$701&gt;INDEX($V$659:$V$786,1+$A$701+Assumptions!$B$78)),IF($D$701=1,$W$701&gt;=INDEX($W$659:$W$786,1+$A$701-Assumptions!$B$79),$W$701&gt;INDEX($W$659:$W$786,1+$A$701+Assumptions!$B$79)),IF($E$701=1,$X$701&gt;=INDEX($X$659:$X$786,1+$A$701-Assumptions!$B$80),$X$701&gt;INDEX($X$659:$X$786,1+$A$701+Assumptions!$B$80)),IF($F$701=1,$Y$701&gt;=INDEX($Y$659:$Y$786,1+$A$701-Assumptions!$B$81),$Y$701&gt;INDEX($Y$659:$Y$786,1+$A$701+Assumptions!$B$81)),IF($G$701=1,$Z$701&gt;=INDEX($Z$659:$Z$786,1+$A$701-Assumptions!$B$82),$Z$701&gt;INDEX($Z$659:$Z$786,1+$A$701+Assumptions!$B$82)),IF($H$701=1,$AA$701&gt;=INDEX($AA$659:$AA$786,1+$A$701-Assumptions!$B$83),$AA$701&gt;INDEX($AA$659:$AA$786,1+$A$701+Assumptions!$B$83))),1,0)</f>
        <v>0</v>
      </c>
      <c r="AG701" s="16"/>
      <c r="AH701" s="16"/>
      <c r="AI701" s="16"/>
    </row>
    <row r="702" customFormat="false" ht="23.85" hidden="true" customHeight="false" outlineLevel="0" collapsed="false">
      <c r="A702" s="6" t="n">
        <f aca="false">ROW()-ROW($A$659)+Assumptions!$B$4</f>
        <v>43</v>
      </c>
      <c r="B702" s="18" t="n">
        <f aca="false">MOD(QUOTIENT($A$702,Assumptions!$B$77),2)</f>
        <v>0</v>
      </c>
      <c r="C702" s="18" t="n">
        <f aca="false">MOD(QUOTIENT($A$702,Assumptions!$B$78),2)</f>
        <v>1</v>
      </c>
      <c r="D702" s="18" t="n">
        <f aca="false">MOD(QUOTIENT($A$702,Assumptions!$B$79),2)</f>
        <v>0</v>
      </c>
      <c r="E702" s="18" t="n">
        <f aca="false">MOD(QUOTIENT($A$702,Assumptions!$B$80),2)</f>
        <v>1</v>
      </c>
      <c r="F702" s="18" t="n">
        <f aca="false">MOD(QUOTIENT($A$702,Assumptions!$B$81),2)</f>
        <v>0</v>
      </c>
      <c r="G702" s="18" t="n">
        <f aca="false">MOD(QUOTIENT($A$702,Assumptions!$B$82),2)</f>
        <v>1</v>
      </c>
      <c r="H702" s="18" t="n">
        <f aca="false">MOD(QUOTIENT($A$702,Assumptions!$B$83),2)</f>
        <v>1</v>
      </c>
      <c r="I702" s="18" t="n">
        <f aca="false">IF($B$702=1,MIN(Assumptions!$B$67,MAX(Assumptions!$B$4,Assumptions!$B$28-(Assumptions!$B$4))),Assumptions!$B$4)</f>
        <v>0</v>
      </c>
      <c r="J702" s="18" t="n">
        <f aca="false">IF($C$702=1,MIN(Assumptions!$B$66,MAX(Assumptions!$B$4,Assumptions!$B$28-($I$702))),Assumptions!$B$4)</f>
        <v>300000000</v>
      </c>
      <c r="K702" s="18" t="n">
        <f aca="false">IF($D$702=1,MIN(Assumptions!$B$61,MAX(Assumptions!$B$4,Assumptions!$B$28-($I$702+$J$702))),Assumptions!$B$4)</f>
        <v>0</v>
      </c>
      <c r="L702" s="18" t="n">
        <f aca="false">IF($E$702=1,MIN(Assumptions!$B$56,MAX(Assumptions!$B$4,Assumptions!$B$28-($I$702+$J$702+$K$702))),Assumptions!$B$4)</f>
        <v>60000000</v>
      </c>
      <c r="M702" s="18" t="n">
        <f aca="false">IF($F$702=1,MIN(Assumptions!$B$51,MAX(Assumptions!$B$4,Assumptions!$B$28-($I$702+$J$702+$K$702+$L$702))),Assumptions!$B$4)</f>
        <v>0</v>
      </c>
      <c r="N702" s="18" t="n">
        <f aca="false">IF($G$702=1,MIN(Assumptions!$B$46,MAX(Assumptions!$B$4,Assumptions!$B$28-($I$702+$J$702+$K$702+$L$702+$M$702))),Assumptions!$B$4)</f>
        <v>15000000</v>
      </c>
      <c r="O702" s="18" t="n">
        <f aca="false">IF($H$702=1,MIN(Assumptions!$B$41,MAX(Assumptions!$B$4,Assumptions!$B$28-($I$702+$J$702+$K$702+$L$702+$M$702+$N$702))),Assumptions!$B$4)</f>
        <v>5000000</v>
      </c>
      <c r="P702" s="18" t="n">
        <f aca="false">$I$702+$J$702+$K$702+$L$702+$M$702+$N$702+$O$702</f>
        <v>380000000</v>
      </c>
      <c r="Q702" s="18" t="n">
        <f aca="false">MAX(Assumptions!$B$4,Assumptions!$B$28-$P$702)</f>
        <v>7620000000</v>
      </c>
      <c r="R702" s="18" t="n">
        <f aca="false">$J$120+$O$120+Assumptions!$B$20+IF($B$702=0,$D$120,Assumptions!$B$4)+IF($C$702=0,$AI$120,Assumptions!$B$4)+IF($D$702=0,$AF$120,Assumptions!$B$4)+IF($E$702=0,$AC$120,Assumptions!$B$4)+IF($F$702=0,$Z$120,Assumptions!$B$4)+IF($G$702=0,$W$120,Assumptions!$B$4)+IF($H$702=0,$T$120,Assumptions!$B$4)</f>
        <v>14811432.2584705</v>
      </c>
      <c r="S702" s="18" t="n">
        <f aca="false">IF($R$702&gt;Assumptions!$B$4,$Q$702/$R$702&gt;Assumptions!$B$13,FALSE())</f>
        <v>1</v>
      </c>
      <c r="T702" s="18" t="n">
        <f aca="false">IF($S$702,($Q$702+Assumptions!$B$14*Assumptions!$B$13)/($R$702+Assumptions!$B$14),IF($R$702&gt;Assumptions!$B$4,$Q$702/$R$702,Assumptions!$B$4))</f>
        <v>440.315964975706</v>
      </c>
      <c r="U702" s="18" t="n">
        <f aca="false">IF($B$702=1,$I$702,$D$120*$T$702)</f>
        <v>351049859.235575</v>
      </c>
      <c r="V702" s="18" t="n">
        <f aca="false">IF($C$702=1,$J$702,$AI$120*$T$702)</f>
        <v>300000000</v>
      </c>
      <c r="W702" s="18" t="n">
        <f aca="false">IF($D$702=1,$K$702,$AF$120*$T$702)</f>
        <v>763354371.632611</v>
      </c>
      <c r="X702" s="18" t="n">
        <f aca="false">IF($E$702=1,$L$702,$AC$120*$T$702)</f>
        <v>60000000</v>
      </c>
      <c r="Y702" s="18" t="n">
        <f aca="false">IF($F$702=1,$M$702,$Z$120*$T$702)</f>
        <v>1320947894.92712</v>
      </c>
      <c r="Z702" s="18" t="n">
        <f aca="false">IF($G$702=1,$N$702,$W$120*$T$702)</f>
        <v>15000000</v>
      </c>
      <c r="AA702" s="18" t="n">
        <f aca="false">IF($H$702=1,$O$702,$T$120*$T$702)</f>
        <v>5000000</v>
      </c>
      <c r="AB702" s="18" t="n">
        <f aca="false">($J$120+$O$120)*$T$702</f>
        <v>123514276.984078</v>
      </c>
      <c r="AC702" s="18" t="n">
        <f aca="false">Assumptions!$B$20*$T$702</f>
        <v>3962843684.78135</v>
      </c>
      <c r="AD702" s="18" t="n">
        <f aca="false">IF($S$702,Assumptions!$B$14*($T$702-Assumptions!$B$13),Assumptions!$B$4)</f>
        <v>1098289912.43926</v>
      </c>
      <c r="AE702" s="18" t="n">
        <f aca="false">$U$702+$V$702+$W$702+$X$702+$Y$702+$Z$702+$AA$702+$AB$702+$AC$702+$AD$702</f>
        <v>8000000000</v>
      </c>
      <c r="AF702" s="18" t="n">
        <f aca="false">IF(AND(IF($B$702=1,$U$702&gt;=INDEX($U$659:$U$786,1+$A$702-Assumptions!$B$77),$U$702&gt;INDEX($U$659:$U$786,1+$A$702+Assumptions!$B$77)),IF($C$702=1,$V$702&gt;=INDEX($V$659:$V$786,1+$A$702-Assumptions!$B$78),$V$702&gt;INDEX($V$659:$V$786,1+$A$702+Assumptions!$B$78)),IF($D$702=1,$W$702&gt;=INDEX($W$659:$W$786,1+$A$702-Assumptions!$B$79),$W$702&gt;INDEX($W$659:$W$786,1+$A$702+Assumptions!$B$79)),IF($E$702=1,$X$702&gt;=INDEX($X$659:$X$786,1+$A$702-Assumptions!$B$80),$X$702&gt;INDEX($X$659:$X$786,1+$A$702+Assumptions!$B$80)),IF($F$702=1,$Y$702&gt;=INDEX($Y$659:$Y$786,1+$A$702-Assumptions!$B$81),$Y$702&gt;INDEX($Y$659:$Y$786,1+$A$702+Assumptions!$B$81)),IF($G$702=1,$Z$702&gt;=INDEX($Z$659:$Z$786,1+$A$702-Assumptions!$B$82),$Z$702&gt;INDEX($Z$659:$Z$786,1+$A$702+Assumptions!$B$82)),IF($H$702=1,$AA$702&gt;=INDEX($AA$659:$AA$786,1+$A$702-Assumptions!$B$83),$AA$702&gt;INDEX($AA$659:$AA$786,1+$A$702+Assumptions!$B$83))),1,0)</f>
        <v>0</v>
      </c>
      <c r="AG702" s="16"/>
      <c r="AH702" s="16"/>
      <c r="AI702" s="16"/>
    </row>
    <row r="703" customFormat="false" ht="23.85" hidden="true" customHeight="false" outlineLevel="0" collapsed="false">
      <c r="A703" s="6" t="n">
        <f aca="false">ROW()-ROW($A$659)+Assumptions!$B$4</f>
        <v>44</v>
      </c>
      <c r="B703" s="18" t="n">
        <f aca="false">MOD(QUOTIENT($A$703,Assumptions!$B$77),2)</f>
        <v>0</v>
      </c>
      <c r="C703" s="18" t="n">
        <f aca="false">MOD(QUOTIENT($A$703,Assumptions!$B$78),2)</f>
        <v>1</v>
      </c>
      <c r="D703" s="18" t="n">
        <f aca="false">MOD(QUOTIENT($A$703,Assumptions!$B$79),2)</f>
        <v>0</v>
      </c>
      <c r="E703" s="18" t="n">
        <f aca="false">MOD(QUOTIENT($A$703,Assumptions!$B$80),2)</f>
        <v>1</v>
      </c>
      <c r="F703" s="18" t="n">
        <f aca="false">MOD(QUOTIENT($A$703,Assumptions!$B$81),2)</f>
        <v>1</v>
      </c>
      <c r="G703" s="18" t="n">
        <f aca="false">MOD(QUOTIENT($A$703,Assumptions!$B$82),2)</f>
        <v>0</v>
      </c>
      <c r="H703" s="18" t="n">
        <f aca="false">MOD(QUOTIENT($A$703,Assumptions!$B$83),2)</f>
        <v>0</v>
      </c>
      <c r="I703" s="18" t="n">
        <f aca="false">IF($B$703=1,MIN(Assumptions!$B$67,MAX(Assumptions!$B$4,Assumptions!$B$28-(Assumptions!$B$4))),Assumptions!$B$4)</f>
        <v>0</v>
      </c>
      <c r="J703" s="18" t="n">
        <f aca="false">IF($C$703=1,MIN(Assumptions!$B$66,MAX(Assumptions!$B$4,Assumptions!$B$28-($I$703))),Assumptions!$B$4)</f>
        <v>300000000</v>
      </c>
      <c r="K703" s="18" t="n">
        <f aca="false">IF($D$703=1,MIN(Assumptions!$B$61,MAX(Assumptions!$B$4,Assumptions!$B$28-($I$703+$J$703))),Assumptions!$B$4)</f>
        <v>0</v>
      </c>
      <c r="L703" s="18" t="n">
        <f aca="false">IF($E$703=1,MIN(Assumptions!$B$56,MAX(Assumptions!$B$4,Assumptions!$B$28-($I$703+$J$703+$K$703))),Assumptions!$B$4)</f>
        <v>60000000</v>
      </c>
      <c r="M703" s="18" t="n">
        <f aca="false">IF($F$703=1,MIN(Assumptions!$B$51,MAX(Assumptions!$B$4,Assumptions!$B$28-($I$703+$J$703+$K$703+$L$703))),Assumptions!$B$4)</f>
        <v>30000000</v>
      </c>
      <c r="N703" s="18" t="n">
        <f aca="false">IF($G$703=1,MIN(Assumptions!$B$46,MAX(Assumptions!$B$4,Assumptions!$B$28-($I$703+$J$703+$K$703+$L$703+$M$703))),Assumptions!$B$4)</f>
        <v>0</v>
      </c>
      <c r="O703" s="18" t="n">
        <f aca="false">IF($H$703=1,MIN(Assumptions!$B$41,MAX(Assumptions!$B$4,Assumptions!$B$28-($I$703+$J$703+$K$703+$L$703+$M$703+$N$703))),Assumptions!$B$4)</f>
        <v>0</v>
      </c>
      <c r="P703" s="18" t="n">
        <f aca="false">$I$703+$J$703+$K$703+$L$703+$M$703+$N$703+$O$703</f>
        <v>390000000</v>
      </c>
      <c r="Q703" s="18" t="n">
        <f aca="false">MAX(Assumptions!$B$4,Assumptions!$B$28-$P$703)</f>
        <v>7610000000</v>
      </c>
      <c r="R703" s="18" t="n">
        <f aca="false">$J$120+$O$120+Assumptions!$B$20+IF($B$703=0,$D$120,Assumptions!$B$4)+IF($C$703=0,$AI$120,Assumptions!$B$4)+IF($D$703=0,$AF$120,Assumptions!$B$4)+IF($E$703=0,$AC$120,Assumptions!$B$4)+IF($F$703=0,$Z$120,Assumptions!$B$4)+IF($G$703=0,$W$120,Assumptions!$B$4)+IF($H$703=0,$T$120,Assumptions!$B$4)</f>
        <v>21811432.2584705</v>
      </c>
      <c r="S703" s="18" t="n">
        <f aca="false">IF($R$703&gt;Assumptions!$B$4,$Q$703/$R$703&gt;Assumptions!$B$13,FALSE())</f>
        <v>1</v>
      </c>
      <c r="T703" s="18" t="n">
        <f aca="false">IF($S$703,($Q$703+Assumptions!$B$14*Assumptions!$B$13)/($R$703+Assumptions!$B$14),IF($R$703&gt;Assumptions!$B$4,$Q$703/$R$703,Assumptions!$B$4))</f>
        <v>313.124291447193</v>
      </c>
      <c r="U703" s="18" t="n">
        <f aca="false">IF($B$703=1,$I$703,$D$120*$T$703)</f>
        <v>249643999.262759</v>
      </c>
      <c r="V703" s="18" t="n">
        <f aca="false">IF($C$703=1,$J$703,$AI$120*$T$703)</f>
        <v>300000000</v>
      </c>
      <c r="W703" s="18" t="n">
        <f aca="false">IF($D$703=1,$K$703,$AF$120*$T$703)</f>
        <v>542848353.803766</v>
      </c>
      <c r="X703" s="18" t="n">
        <f aca="false">IF($E$703=1,$L$703,$AC$120*$T$703)</f>
        <v>60000000</v>
      </c>
      <c r="Y703" s="18" t="n">
        <f aca="false">IF($F$703=1,$M$703,$Z$120*$T$703)</f>
        <v>30000000</v>
      </c>
      <c r="Z703" s="18" t="n">
        <f aca="false">IF($G$703=1,$N$703,$W$120*$T$703)</f>
        <v>1565621457.23596</v>
      </c>
      <c r="AA703" s="18" t="n">
        <f aca="false">IF($H$703=1,$O$703,$T$120*$T$703)</f>
        <v>1565621457.23596</v>
      </c>
      <c r="AB703" s="18" t="n">
        <f aca="false">($J$120+$O$120)*$T$703</f>
        <v>87835380.8188297</v>
      </c>
      <c r="AC703" s="18" t="n">
        <f aca="false">Assumptions!$B$20*$T$703</f>
        <v>2818118623.02474</v>
      </c>
      <c r="AD703" s="18" t="n">
        <f aca="false">IF($S$703,Assumptions!$B$14*($T$703-Assumptions!$B$13),Assumptions!$B$4)</f>
        <v>780310728.617982</v>
      </c>
      <c r="AE703" s="18" t="n">
        <f aca="false">$U$703+$V$703+$W$703+$X$703+$Y$703+$Z$703+$AA$703+$AB$703+$AC$703+$AD$703</f>
        <v>8000000000</v>
      </c>
      <c r="AF703" s="18" t="n">
        <f aca="false">IF(AND(IF($B$703=1,$U$703&gt;=INDEX($U$659:$U$786,1+$A$703-Assumptions!$B$77),$U$703&gt;INDEX($U$659:$U$786,1+$A$703+Assumptions!$B$77)),IF($C$703=1,$V$703&gt;=INDEX($V$659:$V$786,1+$A$703-Assumptions!$B$78),$V$703&gt;INDEX($V$659:$V$786,1+$A$703+Assumptions!$B$78)),IF($D$703=1,$W$703&gt;=INDEX($W$659:$W$786,1+$A$703-Assumptions!$B$79),$W$703&gt;INDEX($W$659:$W$786,1+$A$703+Assumptions!$B$79)),IF($E$703=1,$X$703&gt;=INDEX($X$659:$X$786,1+$A$703-Assumptions!$B$80),$X$703&gt;INDEX($X$659:$X$786,1+$A$703+Assumptions!$B$80)),IF($F$703=1,$Y$703&gt;=INDEX($Y$659:$Y$786,1+$A$703-Assumptions!$B$81),$Y$703&gt;INDEX($Y$659:$Y$786,1+$A$703+Assumptions!$B$81)),IF($G$703=1,$Z$703&gt;=INDEX($Z$659:$Z$786,1+$A$703-Assumptions!$B$82),$Z$703&gt;INDEX($Z$659:$Z$786,1+$A$703+Assumptions!$B$82)),IF($H$703=1,$AA$703&gt;=INDEX($AA$659:$AA$786,1+$A$703-Assumptions!$B$83),$AA$703&gt;INDEX($AA$659:$AA$786,1+$A$703+Assumptions!$B$83))),1,0)</f>
        <v>0</v>
      </c>
      <c r="AG703" s="16"/>
      <c r="AH703" s="16"/>
      <c r="AI703" s="16"/>
    </row>
    <row r="704" customFormat="false" ht="23.85" hidden="true" customHeight="false" outlineLevel="0" collapsed="false">
      <c r="A704" s="6" t="n">
        <f aca="false">ROW()-ROW($A$659)+Assumptions!$B$4</f>
        <v>45</v>
      </c>
      <c r="B704" s="18" t="n">
        <f aca="false">MOD(QUOTIENT($A$704,Assumptions!$B$77),2)</f>
        <v>0</v>
      </c>
      <c r="C704" s="18" t="n">
        <f aca="false">MOD(QUOTIENT($A$704,Assumptions!$B$78),2)</f>
        <v>1</v>
      </c>
      <c r="D704" s="18" t="n">
        <f aca="false">MOD(QUOTIENT($A$704,Assumptions!$B$79),2)</f>
        <v>0</v>
      </c>
      <c r="E704" s="18" t="n">
        <f aca="false">MOD(QUOTIENT($A$704,Assumptions!$B$80),2)</f>
        <v>1</v>
      </c>
      <c r="F704" s="18" t="n">
        <f aca="false">MOD(QUOTIENT($A$704,Assumptions!$B$81),2)</f>
        <v>1</v>
      </c>
      <c r="G704" s="18" t="n">
        <f aca="false">MOD(QUOTIENT($A$704,Assumptions!$B$82),2)</f>
        <v>0</v>
      </c>
      <c r="H704" s="18" t="n">
        <f aca="false">MOD(QUOTIENT($A$704,Assumptions!$B$83),2)</f>
        <v>1</v>
      </c>
      <c r="I704" s="18" t="n">
        <f aca="false">IF($B$704=1,MIN(Assumptions!$B$67,MAX(Assumptions!$B$4,Assumptions!$B$28-(Assumptions!$B$4))),Assumptions!$B$4)</f>
        <v>0</v>
      </c>
      <c r="J704" s="18" t="n">
        <f aca="false">IF($C$704=1,MIN(Assumptions!$B$66,MAX(Assumptions!$B$4,Assumptions!$B$28-($I$704))),Assumptions!$B$4)</f>
        <v>300000000</v>
      </c>
      <c r="K704" s="18" t="n">
        <f aca="false">IF($D$704=1,MIN(Assumptions!$B$61,MAX(Assumptions!$B$4,Assumptions!$B$28-($I$704+$J$704))),Assumptions!$B$4)</f>
        <v>0</v>
      </c>
      <c r="L704" s="18" t="n">
        <f aca="false">IF($E$704=1,MIN(Assumptions!$B$56,MAX(Assumptions!$B$4,Assumptions!$B$28-($I$704+$J$704+$K$704))),Assumptions!$B$4)</f>
        <v>60000000</v>
      </c>
      <c r="M704" s="18" t="n">
        <f aca="false">IF($F$704=1,MIN(Assumptions!$B$51,MAX(Assumptions!$B$4,Assumptions!$B$28-($I$704+$J$704+$K$704+$L$704))),Assumptions!$B$4)</f>
        <v>30000000</v>
      </c>
      <c r="N704" s="18" t="n">
        <f aca="false">IF($G$704=1,MIN(Assumptions!$B$46,MAX(Assumptions!$B$4,Assumptions!$B$28-($I$704+$J$704+$K$704+$L$704+$M$704))),Assumptions!$B$4)</f>
        <v>0</v>
      </c>
      <c r="O704" s="18" t="n">
        <f aca="false">IF($H$704=1,MIN(Assumptions!$B$41,MAX(Assumptions!$B$4,Assumptions!$B$28-($I$704+$J$704+$K$704+$L$704+$M$704+$N$704))),Assumptions!$B$4)</f>
        <v>5000000</v>
      </c>
      <c r="P704" s="18" t="n">
        <f aca="false">$I$704+$J$704+$K$704+$L$704+$M$704+$N$704+$O$704</f>
        <v>395000000</v>
      </c>
      <c r="Q704" s="18" t="n">
        <f aca="false">MAX(Assumptions!$B$4,Assumptions!$B$28-$P$704)</f>
        <v>7605000000</v>
      </c>
      <c r="R704" s="18" t="n">
        <f aca="false">$J$120+$O$120+Assumptions!$B$20+IF($B$704=0,$D$120,Assumptions!$B$4)+IF($C$704=0,$AI$120,Assumptions!$B$4)+IF($D$704=0,$AF$120,Assumptions!$B$4)+IF($E$704=0,$AC$120,Assumptions!$B$4)+IF($F$704=0,$Z$120,Assumptions!$B$4)+IF($G$704=0,$W$120,Assumptions!$B$4)+IF($H$704=0,$T$120,Assumptions!$B$4)</f>
        <v>16811432.2584705</v>
      </c>
      <c r="S704" s="18" t="n">
        <f aca="false">IF($R$704&gt;Assumptions!$B$4,$Q$704/$R$704&gt;Assumptions!$B$13,FALSE())</f>
        <v>1</v>
      </c>
      <c r="T704" s="18" t="n">
        <f aca="false">IF($S$704,($Q$704+Assumptions!$B$14*Assumptions!$B$13)/($R$704+Assumptions!$B$14),IF($R$704&gt;Assumptions!$B$4,$Q$704/$R$704,Assumptions!$B$4))</f>
        <v>393.937637466696</v>
      </c>
      <c r="U704" s="18" t="n">
        <f aca="false">IF($B$704=1,$I$704,$D$120*$T$704)</f>
        <v>314073899.609588</v>
      </c>
      <c r="V704" s="18" t="n">
        <f aca="false">IF($C$704=1,$J$704,$AI$120*$T$704)</f>
        <v>300000000</v>
      </c>
      <c r="W704" s="18" t="n">
        <f aca="false">IF($D$704=1,$K$704,$AF$120*$T$704)</f>
        <v>682950521.059159</v>
      </c>
      <c r="X704" s="18" t="n">
        <f aca="false">IF($E$704=1,$L$704,$AC$120*$T$704)</f>
        <v>60000000</v>
      </c>
      <c r="Y704" s="18" t="n">
        <f aca="false">IF($F$704=1,$M$704,$Z$120*$T$704)</f>
        <v>30000000</v>
      </c>
      <c r="Z704" s="18" t="n">
        <f aca="false">IF($G$704=1,$N$704,$W$120*$T$704)</f>
        <v>1969688187.33348</v>
      </c>
      <c r="AA704" s="18" t="n">
        <f aca="false">IF($H$704=1,$O$704,$T$120*$T$704)</f>
        <v>5000000</v>
      </c>
      <c r="AB704" s="18" t="n">
        <f aca="false">($J$120+$O$120)*$T$704</f>
        <v>110504561.130776</v>
      </c>
      <c r="AC704" s="18" t="n">
        <f aca="false">Assumptions!$B$20*$T$704</f>
        <v>3545438737.20026</v>
      </c>
      <c r="AD704" s="18" t="n">
        <f aca="false">IF($S$704,Assumptions!$B$14*($T$704-Assumptions!$B$13),Assumptions!$B$4)</f>
        <v>982344093.666739</v>
      </c>
      <c r="AE704" s="18" t="n">
        <f aca="false">$U$704+$V$704+$W$704+$X$704+$Y$704+$Z$704+$AA$704+$AB$704+$AC$704+$AD$704</f>
        <v>8000000000</v>
      </c>
      <c r="AF704" s="18" t="n">
        <f aca="false">IF(AND(IF($B$704=1,$U$704&gt;=INDEX($U$659:$U$786,1+$A$704-Assumptions!$B$77),$U$704&gt;INDEX($U$659:$U$786,1+$A$704+Assumptions!$B$77)),IF($C$704=1,$V$704&gt;=INDEX($V$659:$V$786,1+$A$704-Assumptions!$B$78),$V$704&gt;INDEX($V$659:$V$786,1+$A$704+Assumptions!$B$78)),IF($D$704=1,$W$704&gt;=INDEX($W$659:$W$786,1+$A$704-Assumptions!$B$79),$W$704&gt;INDEX($W$659:$W$786,1+$A$704+Assumptions!$B$79)),IF($E$704=1,$X$704&gt;=INDEX($X$659:$X$786,1+$A$704-Assumptions!$B$80),$X$704&gt;INDEX($X$659:$X$786,1+$A$704+Assumptions!$B$80)),IF($F$704=1,$Y$704&gt;=INDEX($Y$659:$Y$786,1+$A$704-Assumptions!$B$81),$Y$704&gt;INDEX($Y$659:$Y$786,1+$A$704+Assumptions!$B$81)),IF($G$704=1,$Z$704&gt;=INDEX($Z$659:$Z$786,1+$A$704-Assumptions!$B$82),$Z$704&gt;INDEX($Z$659:$Z$786,1+$A$704+Assumptions!$B$82)),IF($H$704=1,$AA$704&gt;=INDEX($AA$659:$AA$786,1+$A$704-Assumptions!$B$83),$AA$704&gt;INDEX($AA$659:$AA$786,1+$A$704+Assumptions!$B$83))),1,0)</f>
        <v>0</v>
      </c>
      <c r="AG704" s="16"/>
      <c r="AH704" s="16"/>
      <c r="AI704" s="16"/>
    </row>
    <row r="705" customFormat="false" ht="23.85" hidden="true" customHeight="false" outlineLevel="0" collapsed="false">
      <c r="A705" s="6" t="n">
        <f aca="false">ROW()-ROW($A$659)+Assumptions!$B$4</f>
        <v>46</v>
      </c>
      <c r="B705" s="18" t="n">
        <f aca="false">MOD(QUOTIENT($A$705,Assumptions!$B$77),2)</f>
        <v>0</v>
      </c>
      <c r="C705" s="18" t="n">
        <f aca="false">MOD(QUOTIENT($A$705,Assumptions!$B$78),2)</f>
        <v>1</v>
      </c>
      <c r="D705" s="18" t="n">
        <f aca="false">MOD(QUOTIENT($A$705,Assumptions!$B$79),2)</f>
        <v>0</v>
      </c>
      <c r="E705" s="18" t="n">
        <f aca="false">MOD(QUOTIENT($A$705,Assumptions!$B$80),2)</f>
        <v>1</v>
      </c>
      <c r="F705" s="18" t="n">
        <f aca="false">MOD(QUOTIENT($A$705,Assumptions!$B$81),2)</f>
        <v>1</v>
      </c>
      <c r="G705" s="18" t="n">
        <f aca="false">MOD(QUOTIENT($A$705,Assumptions!$B$82),2)</f>
        <v>1</v>
      </c>
      <c r="H705" s="18" t="n">
        <f aca="false">MOD(QUOTIENT($A$705,Assumptions!$B$83),2)</f>
        <v>0</v>
      </c>
      <c r="I705" s="18" t="n">
        <f aca="false">IF($B$705=1,MIN(Assumptions!$B$67,MAX(Assumptions!$B$4,Assumptions!$B$28-(Assumptions!$B$4))),Assumptions!$B$4)</f>
        <v>0</v>
      </c>
      <c r="J705" s="18" t="n">
        <f aca="false">IF($C$705=1,MIN(Assumptions!$B$66,MAX(Assumptions!$B$4,Assumptions!$B$28-($I$705))),Assumptions!$B$4)</f>
        <v>300000000</v>
      </c>
      <c r="K705" s="18" t="n">
        <f aca="false">IF($D$705=1,MIN(Assumptions!$B$61,MAX(Assumptions!$B$4,Assumptions!$B$28-($I$705+$J$705))),Assumptions!$B$4)</f>
        <v>0</v>
      </c>
      <c r="L705" s="18" t="n">
        <f aca="false">IF($E$705=1,MIN(Assumptions!$B$56,MAX(Assumptions!$B$4,Assumptions!$B$28-($I$705+$J$705+$K$705))),Assumptions!$B$4)</f>
        <v>60000000</v>
      </c>
      <c r="M705" s="18" t="n">
        <f aca="false">IF($F$705=1,MIN(Assumptions!$B$51,MAX(Assumptions!$B$4,Assumptions!$B$28-($I$705+$J$705+$K$705+$L$705))),Assumptions!$B$4)</f>
        <v>30000000</v>
      </c>
      <c r="N705" s="18" t="n">
        <f aca="false">IF($G$705=1,MIN(Assumptions!$B$46,MAX(Assumptions!$B$4,Assumptions!$B$28-($I$705+$J$705+$K$705+$L$705+$M$705))),Assumptions!$B$4)</f>
        <v>15000000</v>
      </c>
      <c r="O705" s="18" t="n">
        <f aca="false">IF($H$705=1,MIN(Assumptions!$B$41,MAX(Assumptions!$B$4,Assumptions!$B$28-($I$705+$J$705+$K$705+$L$705+$M$705+$N$705))),Assumptions!$B$4)</f>
        <v>0</v>
      </c>
      <c r="P705" s="18" t="n">
        <f aca="false">$I$705+$J$705+$K$705+$L$705+$M$705+$N$705+$O$705</f>
        <v>405000000</v>
      </c>
      <c r="Q705" s="18" t="n">
        <f aca="false">MAX(Assumptions!$B$4,Assumptions!$B$28-$P$705)</f>
        <v>7595000000</v>
      </c>
      <c r="R705" s="18" t="n">
        <f aca="false">$J$120+$O$120+Assumptions!$B$20+IF($B$705=0,$D$120,Assumptions!$B$4)+IF($C$705=0,$AI$120,Assumptions!$B$4)+IF($D$705=0,$AF$120,Assumptions!$B$4)+IF($E$705=0,$AC$120,Assumptions!$B$4)+IF($F$705=0,$Z$120,Assumptions!$B$4)+IF($G$705=0,$W$120,Assumptions!$B$4)+IF($H$705=0,$T$120,Assumptions!$B$4)</f>
        <v>16811432.2584705</v>
      </c>
      <c r="S705" s="18" t="n">
        <f aca="false">IF($R$705&gt;Assumptions!$B$4,$Q$705/$R$705&gt;Assumptions!$B$13,FALSE())</f>
        <v>1</v>
      </c>
      <c r="T705" s="18" t="n">
        <f aca="false">IF($S$705,($Q$705+Assumptions!$B$14*Assumptions!$B$13)/($R$705+Assumptions!$B$14),IF($R$705&gt;Assumptions!$B$4,$Q$705/$R$705,Assumptions!$B$4))</f>
        <v>393.419809484485</v>
      </c>
      <c r="U705" s="18" t="n">
        <f aca="false">IF($B$705=1,$I$705,$D$120*$T$705)</f>
        <v>313661051.894031</v>
      </c>
      <c r="V705" s="18" t="n">
        <f aca="false">IF($C$705=1,$J$705,$AI$120*$T$705)</f>
        <v>300000000</v>
      </c>
      <c r="W705" s="18" t="n">
        <f aca="false">IF($D$705=1,$K$705,$AF$120*$T$705)</f>
        <v>682052787.873409</v>
      </c>
      <c r="X705" s="18" t="n">
        <f aca="false">IF($E$705=1,$L$705,$AC$120*$T$705)</f>
        <v>60000000</v>
      </c>
      <c r="Y705" s="18" t="n">
        <f aca="false">IF($F$705=1,$M$705,$Z$120*$T$705)</f>
        <v>30000000</v>
      </c>
      <c r="Z705" s="18" t="n">
        <f aca="false">IF($G$705=1,$N$705,$W$120*$T$705)</f>
        <v>15000000</v>
      </c>
      <c r="AA705" s="18" t="n">
        <f aca="false">IF($H$705=1,$O$705,$T$120*$T$705)</f>
        <v>1967099047.42243</v>
      </c>
      <c r="AB705" s="18" t="n">
        <f aca="false">($J$120+$O$120)*$T$705</f>
        <v>110359303.738557</v>
      </c>
      <c r="AC705" s="18" t="n">
        <f aca="false">Assumptions!$B$20*$T$705</f>
        <v>3540778285.36037</v>
      </c>
      <c r="AD705" s="18" t="n">
        <f aca="false">IF($S$705,Assumptions!$B$14*($T$705-Assumptions!$B$13),Assumptions!$B$4)</f>
        <v>981049523.711213</v>
      </c>
      <c r="AE705" s="18" t="n">
        <f aca="false">$U$705+$V$705+$W$705+$X$705+$Y$705+$Z$705+$AA$705+$AB$705+$AC$705+$AD$705</f>
        <v>8000000000</v>
      </c>
      <c r="AF705" s="18" t="n">
        <f aca="false">IF(AND(IF($B$705=1,$U$705&gt;=INDEX($U$659:$U$786,1+$A$705-Assumptions!$B$77),$U$705&gt;INDEX($U$659:$U$786,1+$A$705+Assumptions!$B$77)),IF($C$705=1,$V$705&gt;=INDEX($V$659:$V$786,1+$A$705-Assumptions!$B$78),$V$705&gt;INDEX($V$659:$V$786,1+$A$705+Assumptions!$B$78)),IF($D$705=1,$W$705&gt;=INDEX($W$659:$W$786,1+$A$705-Assumptions!$B$79),$W$705&gt;INDEX($W$659:$W$786,1+$A$705+Assumptions!$B$79)),IF($E$705=1,$X$705&gt;=INDEX($X$659:$X$786,1+$A$705-Assumptions!$B$80),$X$705&gt;INDEX($X$659:$X$786,1+$A$705+Assumptions!$B$80)),IF($F$705=1,$Y$705&gt;=INDEX($Y$659:$Y$786,1+$A$705-Assumptions!$B$81),$Y$705&gt;INDEX($Y$659:$Y$786,1+$A$705+Assumptions!$B$81)),IF($G$705=1,$Z$705&gt;=INDEX($Z$659:$Z$786,1+$A$705-Assumptions!$B$82),$Z$705&gt;INDEX($Z$659:$Z$786,1+$A$705+Assumptions!$B$82)),IF($H$705=1,$AA$705&gt;=INDEX($AA$659:$AA$786,1+$A$705-Assumptions!$B$83),$AA$705&gt;INDEX($AA$659:$AA$786,1+$A$705+Assumptions!$B$83))),1,0)</f>
        <v>0</v>
      </c>
      <c r="AG705" s="16"/>
      <c r="AH705" s="16"/>
      <c r="AI705" s="16"/>
    </row>
    <row r="706" customFormat="false" ht="23.85" hidden="true" customHeight="false" outlineLevel="0" collapsed="false">
      <c r="A706" s="6" t="n">
        <f aca="false">ROW()-ROW($A$659)+Assumptions!$B$4</f>
        <v>47</v>
      </c>
      <c r="B706" s="18" t="n">
        <f aca="false">MOD(QUOTIENT($A$706,Assumptions!$B$77),2)</f>
        <v>0</v>
      </c>
      <c r="C706" s="18" t="n">
        <f aca="false">MOD(QUOTIENT($A$706,Assumptions!$B$78),2)</f>
        <v>1</v>
      </c>
      <c r="D706" s="18" t="n">
        <f aca="false">MOD(QUOTIENT($A$706,Assumptions!$B$79),2)</f>
        <v>0</v>
      </c>
      <c r="E706" s="18" t="n">
        <f aca="false">MOD(QUOTIENT($A$706,Assumptions!$B$80),2)</f>
        <v>1</v>
      </c>
      <c r="F706" s="18" t="n">
        <f aca="false">MOD(QUOTIENT($A$706,Assumptions!$B$81),2)</f>
        <v>1</v>
      </c>
      <c r="G706" s="18" t="n">
        <f aca="false">MOD(QUOTIENT($A$706,Assumptions!$B$82),2)</f>
        <v>1</v>
      </c>
      <c r="H706" s="18" t="n">
        <f aca="false">MOD(QUOTIENT($A$706,Assumptions!$B$83),2)</f>
        <v>1</v>
      </c>
      <c r="I706" s="18" t="n">
        <f aca="false">IF($B$706=1,MIN(Assumptions!$B$67,MAX(Assumptions!$B$4,Assumptions!$B$28-(Assumptions!$B$4))),Assumptions!$B$4)</f>
        <v>0</v>
      </c>
      <c r="J706" s="18" t="n">
        <f aca="false">IF($C$706=1,MIN(Assumptions!$B$66,MAX(Assumptions!$B$4,Assumptions!$B$28-($I$706))),Assumptions!$B$4)</f>
        <v>300000000</v>
      </c>
      <c r="K706" s="18" t="n">
        <f aca="false">IF($D$706=1,MIN(Assumptions!$B$61,MAX(Assumptions!$B$4,Assumptions!$B$28-($I$706+$J$706))),Assumptions!$B$4)</f>
        <v>0</v>
      </c>
      <c r="L706" s="18" t="n">
        <f aca="false">IF($E$706=1,MIN(Assumptions!$B$56,MAX(Assumptions!$B$4,Assumptions!$B$28-($I$706+$J$706+$K$706))),Assumptions!$B$4)</f>
        <v>60000000</v>
      </c>
      <c r="M706" s="18" t="n">
        <f aca="false">IF($F$706=1,MIN(Assumptions!$B$51,MAX(Assumptions!$B$4,Assumptions!$B$28-($I$706+$J$706+$K$706+$L$706))),Assumptions!$B$4)</f>
        <v>30000000</v>
      </c>
      <c r="N706" s="18" t="n">
        <f aca="false">IF($G$706=1,MIN(Assumptions!$B$46,MAX(Assumptions!$B$4,Assumptions!$B$28-($I$706+$J$706+$K$706+$L$706+$M$706))),Assumptions!$B$4)</f>
        <v>15000000</v>
      </c>
      <c r="O706" s="18" t="n">
        <f aca="false">IF($H$706=1,MIN(Assumptions!$B$41,MAX(Assumptions!$B$4,Assumptions!$B$28-($I$706+$J$706+$K$706+$L$706+$M$706+$N$706))),Assumptions!$B$4)</f>
        <v>5000000</v>
      </c>
      <c r="P706" s="18" t="n">
        <f aca="false">$I$706+$J$706+$K$706+$L$706+$M$706+$N$706+$O$706</f>
        <v>410000000</v>
      </c>
      <c r="Q706" s="18" t="n">
        <f aca="false">MAX(Assumptions!$B$4,Assumptions!$B$28-$P$706)</f>
        <v>7590000000</v>
      </c>
      <c r="R706" s="18" t="n">
        <f aca="false">$J$120+$O$120+Assumptions!$B$20+IF($B$706=0,$D$120,Assumptions!$B$4)+IF($C$706=0,$AI$120,Assumptions!$B$4)+IF($D$706=0,$AF$120,Assumptions!$B$4)+IF($E$706=0,$AC$120,Assumptions!$B$4)+IF($F$706=0,$Z$120,Assumptions!$B$4)+IF($G$706=0,$W$120,Assumptions!$B$4)+IF($H$706=0,$T$120,Assumptions!$B$4)</f>
        <v>11811432.2584705</v>
      </c>
      <c r="S706" s="18" t="n">
        <f aca="false">IF($R$706&gt;Assumptions!$B$4,$Q$706/$R$706&gt;Assumptions!$B$13,FALSE())</f>
        <v>1</v>
      </c>
      <c r="T706" s="18" t="n">
        <f aca="false">IF($S$706,($Q$706+Assumptions!$B$14*Assumptions!$B$13)/($R$706+Assumptions!$B$14),IF($R$706&gt;Assumptions!$B$4,$Q$706/$R$706,Assumptions!$B$4))</f>
        <v>530.519927207582</v>
      </c>
      <c r="U706" s="18" t="n">
        <f aca="false">IF($B$706=1,$I$706,$D$120*$T$706)</f>
        <v>422966598.038672</v>
      </c>
      <c r="V706" s="18" t="n">
        <f aca="false">IF($C$706=1,$J$706,$AI$120*$T$706)</f>
        <v>300000000</v>
      </c>
      <c r="W706" s="18" t="n">
        <f aca="false">IF($D$706=1,$K$706,$AF$120*$T$706)</f>
        <v>919736593.458441</v>
      </c>
      <c r="X706" s="18" t="n">
        <f aca="false">IF($E$706=1,$L$706,$AC$120*$T$706)</f>
        <v>60000000</v>
      </c>
      <c r="Y706" s="18" t="n">
        <f aca="false">IF($F$706=1,$M$706,$Z$120*$T$706)</f>
        <v>30000000</v>
      </c>
      <c r="Z706" s="18" t="n">
        <f aca="false">IF($G$706=1,$N$706,$W$120*$T$706)</f>
        <v>15000000</v>
      </c>
      <c r="AA706" s="18" t="n">
        <f aca="false">IF($H$706=1,$O$706,$T$120*$T$706)</f>
        <v>5000000</v>
      </c>
      <c r="AB706" s="18" t="n">
        <f aca="false">($J$120+$O$120)*$T$706</f>
        <v>148817645.615701</v>
      </c>
      <c r="AC706" s="18" t="n">
        <f aca="false">Assumptions!$B$20*$T$706</f>
        <v>4774679344.86823</v>
      </c>
      <c r="AD706" s="18" t="n">
        <f aca="false">IF($S$706,Assumptions!$B$14*($T$706-Assumptions!$B$13),Assumptions!$B$4)</f>
        <v>1323799818.01895</v>
      </c>
      <c r="AE706" s="18" t="n">
        <f aca="false">$U$706+$V$706+$W$706+$X$706+$Y$706+$Z$706+$AA$706+$AB$706+$AC$706+$AD$706</f>
        <v>8000000000</v>
      </c>
      <c r="AF706" s="18" t="n">
        <f aca="false">IF(AND(IF($B$706=1,$U$706&gt;=INDEX($U$659:$U$786,1+$A$706-Assumptions!$B$77),$U$706&gt;INDEX($U$659:$U$786,1+$A$706+Assumptions!$B$77)),IF($C$706=1,$V$706&gt;=INDEX($V$659:$V$786,1+$A$706-Assumptions!$B$78),$V$706&gt;INDEX($V$659:$V$786,1+$A$706+Assumptions!$B$78)),IF($D$706=1,$W$706&gt;=INDEX($W$659:$W$786,1+$A$706-Assumptions!$B$79),$W$706&gt;INDEX($W$659:$W$786,1+$A$706+Assumptions!$B$79)),IF($E$706=1,$X$706&gt;=INDEX($X$659:$X$786,1+$A$706-Assumptions!$B$80),$X$706&gt;INDEX($X$659:$X$786,1+$A$706+Assumptions!$B$80)),IF($F$706=1,$Y$706&gt;=INDEX($Y$659:$Y$786,1+$A$706-Assumptions!$B$81),$Y$706&gt;INDEX($Y$659:$Y$786,1+$A$706+Assumptions!$B$81)),IF($G$706=1,$Z$706&gt;=INDEX($Z$659:$Z$786,1+$A$706-Assumptions!$B$82),$Z$706&gt;INDEX($Z$659:$Z$786,1+$A$706+Assumptions!$B$82)),IF($H$706=1,$AA$706&gt;=INDEX($AA$659:$AA$786,1+$A$706-Assumptions!$B$83),$AA$706&gt;INDEX($AA$659:$AA$786,1+$A$706+Assumptions!$B$83))),1,0)</f>
        <v>0</v>
      </c>
      <c r="AG706" s="16"/>
      <c r="AH706" s="16"/>
      <c r="AI706" s="16"/>
    </row>
    <row r="707" customFormat="false" ht="23.85" hidden="true" customHeight="false" outlineLevel="0" collapsed="false">
      <c r="A707" s="6" t="n">
        <f aca="false">ROW()-ROW($A$659)+Assumptions!$B$4</f>
        <v>48</v>
      </c>
      <c r="B707" s="18" t="n">
        <f aca="false">MOD(QUOTIENT($A$707,Assumptions!$B$77),2)</f>
        <v>0</v>
      </c>
      <c r="C707" s="18" t="n">
        <f aca="false">MOD(QUOTIENT($A$707,Assumptions!$B$78),2)</f>
        <v>1</v>
      </c>
      <c r="D707" s="18" t="n">
        <f aca="false">MOD(QUOTIENT($A$707,Assumptions!$B$79),2)</f>
        <v>1</v>
      </c>
      <c r="E707" s="18" t="n">
        <f aca="false">MOD(QUOTIENT($A$707,Assumptions!$B$80),2)</f>
        <v>0</v>
      </c>
      <c r="F707" s="18" t="n">
        <f aca="false">MOD(QUOTIENT($A$707,Assumptions!$B$81),2)</f>
        <v>0</v>
      </c>
      <c r="G707" s="18" t="n">
        <f aca="false">MOD(QUOTIENT($A$707,Assumptions!$B$82),2)</f>
        <v>0</v>
      </c>
      <c r="H707" s="18" t="n">
        <f aca="false">MOD(QUOTIENT($A$707,Assumptions!$B$83),2)</f>
        <v>0</v>
      </c>
      <c r="I707" s="18" t="n">
        <f aca="false">IF($B$707=1,MIN(Assumptions!$B$67,MAX(Assumptions!$B$4,Assumptions!$B$28-(Assumptions!$B$4))),Assumptions!$B$4)</f>
        <v>0</v>
      </c>
      <c r="J707" s="18" t="n">
        <f aca="false">IF($C$707=1,MIN(Assumptions!$B$66,MAX(Assumptions!$B$4,Assumptions!$B$28-($I$707))),Assumptions!$B$4)</f>
        <v>300000000</v>
      </c>
      <c r="K707" s="18" t="n">
        <f aca="false">IF($D$707=1,MIN(Assumptions!$B$61,MAX(Assumptions!$B$4,Assumptions!$B$28-($I$707+$J$707))),Assumptions!$B$4)</f>
        <v>100000000</v>
      </c>
      <c r="L707" s="18" t="n">
        <f aca="false">IF($E$707=1,MIN(Assumptions!$B$56,MAX(Assumptions!$B$4,Assumptions!$B$28-($I$707+$J$707+$K$707))),Assumptions!$B$4)</f>
        <v>0</v>
      </c>
      <c r="M707" s="18" t="n">
        <f aca="false">IF($F$707=1,MIN(Assumptions!$B$51,MAX(Assumptions!$B$4,Assumptions!$B$28-($I$707+$J$707+$K$707+$L$707))),Assumptions!$B$4)</f>
        <v>0</v>
      </c>
      <c r="N707" s="18" t="n">
        <f aca="false">IF($G$707=1,MIN(Assumptions!$B$46,MAX(Assumptions!$B$4,Assumptions!$B$28-($I$707+$J$707+$K$707+$L$707+$M$707))),Assumptions!$B$4)</f>
        <v>0</v>
      </c>
      <c r="O707" s="18" t="n">
        <f aca="false">IF($H$707=1,MIN(Assumptions!$B$41,MAX(Assumptions!$B$4,Assumptions!$B$28-($I$707+$J$707+$K$707+$L$707+$M$707+$N$707))),Assumptions!$B$4)</f>
        <v>0</v>
      </c>
      <c r="P707" s="18" t="n">
        <f aca="false">$I$707+$J$707+$K$707+$L$707+$M$707+$N$707+$O$707</f>
        <v>400000000</v>
      </c>
      <c r="Q707" s="18" t="n">
        <f aca="false">MAX(Assumptions!$B$4,Assumptions!$B$28-$P$707)</f>
        <v>7600000000</v>
      </c>
      <c r="R707" s="18" t="n">
        <f aca="false">$J$120+$O$120+Assumptions!$B$20+IF($B$707=0,$D$120,Assumptions!$B$4)+IF($C$707=0,$AI$120,Assumptions!$B$4)+IF($D$707=0,$AF$120,Assumptions!$B$4)+IF($E$707=0,$AC$120,Assumptions!$B$4)+IF($F$707=0,$Z$120,Assumptions!$B$4)+IF($G$707=0,$W$120,Assumptions!$B$4)+IF($H$707=0,$T$120,Assumptions!$B$4)</f>
        <v>25477780.8981917</v>
      </c>
      <c r="S707" s="18" t="n">
        <f aca="false">IF($R$707&gt;Assumptions!$B$4,$Q$707/$R$707&gt;Assumptions!$B$13,FALSE())</f>
        <v>1</v>
      </c>
      <c r="T707" s="18" t="n">
        <f aca="false">IF($S$707,($Q$707+Assumptions!$B$14*Assumptions!$B$13)/($R$707+Assumptions!$B$14),IF($R$707&gt;Assumptions!$B$4,$Q$707/$R$707,Assumptions!$B$4))</f>
        <v>271.733488358663</v>
      </c>
      <c r="U707" s="18" t="n">
        <f aca="false">IF($B$707=1,$I$707,$D$120*$T$707)</f>
        <v>216644433.601593</v>
      </c>
      <c r="V707" s="18" t="n">
        <f aca="false">IF($C$707=1,$J$707,$AI$120*$T$707)</f>
        <v>300000000</v>
      </c>
      <c r="W707" s="18" t="n">
        <f aca="false">IF($D$707=1,$K$707,$AF$120*$T$707)</f>
        <v>100000000</v>
      </c>
      <c r="X707" s="18" t="n">
        <f aca="false">IF($E$707=1,$L$707,$AC$120*$T$707)</f>
        <v>652160372.060792</v>
      </c>
      <c r="Y707" s="18" t="n">
        <f aca="false">IF($F$707=1,$M$707,$Z$120*$T$707)</f>
        <v>815200465.07599</v>
      </c>
      <c r="Z707" s="18" t="n">
        <f aca="false">IF($G$707=1,$N$707,$W$120*$T$707)</f>
        <v>1358667441.79332</v>
      </c>
      <c r="AA707" s="18" t="n">
        <f aca="false">IF($H$707=1,$O$707,$T$120*$T$707)</f>
        <v>1358667441.79332</v>
      </c>
      <c r="AB707" s="18" t="n">
        <f aca="false">($J$120+$O$120)*$T$707</f>
        <v>76224729.5503658</v>
      </c>
      <c r="AC707" s="18" t="n">
        <f aca="false">Assumptions!$B$20*$T$707</f>
        <v>2445601395.22797</v>
      </c>
      <c r="AD707" s="18" t="n">
        <f aca="false">IF($S$707,Assumptions!$B$14*($T$707-Assumptions!$B$13),Assumptions!$B$4)</f>
        <v>676833720.896658</v>
      </c>
      <c r="AE707" s="18" t="n">
        <f aca="false">$U$707+$V$707+$W$707+$X$707+$Y$707+$Z$707+$AA$707+$AB$707+$AC$707+$AD$707</f>
        <v>8000000000</v>
      </c>
      <c r="AF707" s="18" t="n">
        <f aca="false">IF(AND(IF($B$707=1,$U$707&gt;=INDEX($U$659:$U$786,1+$A$707-Assumptions!$B$77),$U$707&gt;INDEX($U$659:$U$786,1+$A$707+Assumptions!$B$77)),IF($C$707=1,$V$707&gt;=INDEX($V$659:$V$786,1+$A$707-Assumptions!$B$78),$V$707&gt;INDEX($V$659:$V$786,1+$A$707+Assumptions!$B$78)),IF($D$707=1,$W$707&gt;=INDEX($W$659:$W$786,1+$A$707-Assumptions!$B$79),$W$707&gt;INDEX($W$659:$W$786,1+$A$707+Assumptions!$B$79)),IF($E$707=1,$X$707&gt;=INDEX($X$659:$X$786,1+$A$707-Assumptions!$B$80),$X$707&gt;INDEX($X$659:$X$786,1+$A$707+Assumptions!$B$80)),IF($F$707=1,$Y$707&gt;=INDEX($Y$659:$Y$786,1+$A$707-Assumptions!$B$81),$Y$707&gt;INDEX($Y$659:$Y$786,1+$A$707+Assumptions!$B$81)),IF($G$707=1,$Z$707&gt;=INDEX($Z$659:$Z$786,1+$A$707-Assumptions!$B$82),$Z$707&gt;INDEX($Z$659:$Z$786,1+$A$707+Assumptions!$B$82)),IF($H$707=1,$AA$707&gt;=INDEX($AA$659:$AA$786,1+$A$707-Assumptions!$B$83),$AA$707&gt;INDEX($AA$659:$AA$786,1+$A$707+Assumptions!$B$83))),1,0)</f>
        <v>0</v>
      </c>
      <c r="AG707" s="16"/>
      <c r="AH707" s="16"/>
      <c r="AI707" s="16"/>
    </row>
    <row r="708" customFormat="false" ht="23.85" hidden="true" customHeight="false" outlineLevel="0" collapsed="false">
      <c r="A708" s="6" t="n">
        <f aca="false">ROW()-ROW($A$659)+Assumptions!$B$4</f>
        <v>49</v>
      </c>
      <c r="B708" s="18" t="n">
        <f aca="false">MOD(QUOTIENT($A$708,Assumptions!$B$77),2)</f>
        <v>0</v>
      </c>
      <c r="C708" s="18" t="n">
        <f aca="false">MOD(QUOTIENT($A$708,Assumptions!$B$78),2)</f>
        <v>1</v>
      </c>
      <c r="D708" s="18" t="n">
        <f aca="false">MOD(QUOTIENT($A$708,Assumptions!$B$79),2)</f>
        <v>1</v>
      </c>
      <c r="E708" s="18" t="n">
        <f aca="false">MOD(QUOTIENT($A$708,Assumptions!$B$80),2)</f>
        <v>0</v>
      </c>
      <c r="F708" s="18" t="n">
        <f aca="false">MOD(QUOTIENT($A$708,Assumptions!$B$81),2)</f>
        <v>0</v>
      </c>
      <c r="G708" s="18" t="n">
        <f aca="false">MOD(QUOTIENT($A$708,Assumptions!$B$82),2)</f>
        <v>0</v>
      </c>
      <c r="H708" s="18" t="n">
        <f aca="false">MOD(QUOTIENT($A$708,Assumptions!$B$83),2)</f>
        <v>1</v>
      </c>
      <c r="I708" s="18" t="n">
        <f aca="false">IF($B$708=1,MIN(Assumptions!$B$67,MAX(Assumptions!$B$4,Assumptions!$B$28-(Assumptions!$B$4))),Assumptions!$B$4)</f>
        <v>0</v>
      </c>
      <c r="J708" s="18" t="n">
        <f aca="false">IF($C$708=1,MIN(Assumptions!$B$66,MAX(Assumptions!$B$4,Assumptions!$B$28-($I$708))),Assumptions!$B$4)</f>
        <v>300000000</v>
      </c>
      <c r="K708" s="18" t="n">
        <f aca="false">IF($D$708=1,MIN(Assumptions!$B$61,MAX(Assumptions!$B$4,Assumptions!$B$28-($I$708+$J$708))),Assumptions!$B$4)</f>
        <v>100000000</v>
      </c>
      <c r="L708" s="18" t="n">
        <f aca="false">IF($E$708=1,MIN(Assumptions!$B$56,MAX(Assumptions!$B$4,Assumptions!$B$28-($I$708+$J$708+$K$708))),Assumptions!$B$4)</f>
        <v>0</v>
      </c>
      <c r="M708" s="18" t="n">
        <f aca="false">IF($F$708=1,MIN(Assumptions!$B$51,MAX(Assumptions!$B$4,Assumptions!$B$28-($I$708+$J$708+$K$708+$L$708))),Assumptions!$B$4)</f>
        <v>0</v>
      </c>
      <c r="N708" s="18" t="n">
        <f aca="false">IF($G$708=1,MIN(Assumptions!$B$46,MAX(Assumptions!$B$4,Assumptions!$B$28-($I$708+$J$708+$K$708+$L$708+$M$708))),Assumptions!$B$4)</f>
        <v>0</v>
      </c>
      <c r="O708" s="18" t="n">
        <f aca="false">IF($H$708=1,MIN(Assumptions!$B$41,MAX(Assumptions!$B$4,Assumptions!$B$28-($I$708+$J$708+$K$708+$L$708+$M$708+$N$708))),Assumptions!$B$4)</f>
        <v>5000000</v>
      </c>
      <c r="P708" s="18" t="n">
        <f aca="false">$I$708+$J$708+$K$708+$L$708+$M$708+$N$708+$O$708</f>
        <v>405000000</v>
      </c>
      <c r="Q708" s="18" t="n">
        <f aca="false">MAX(Assumptions!$B$4,Assumptions!$B$28-$P$708)</f>
        <v>7595000000</v>
      </c>
      <c r="R708" s="18" t="n">
        <f aca="false">$J$120+$O$120+Assumptions!$B$20+IF($B$708=0,$D$120,Assumptions!$B$4)+IF($C$708=0,$AI$120,Assumptions!$B$4)+IF($D$708=0,$AF$120,Assumptions!$B$4)+IF($E$708=0,$AC$120,Assumptions!$B$4)+IF($F$708=0,$Z$120,Assumptions!$B$4)+IF($G$708=0,$W$120,Assumptions!$B$4)+IF($H$708=0,$T$120,Assumptions!$B$4)</f>
        <v>20477780.8981917</v>
      </c>
      <c r="S708" s="18" t="n">
        <f aca="false">IF($R$708&gt;Assumptions!$B$4,$Q$708/$R$708&gt;Assumptions!$B$13,FALSE())</f>
        <v>1</v>
      </c>
      <c r="T708" s="18" t="n">
        <f aca="false">IF($S$708,($Q$708+Assumptions!$B$14*Assumptions!$B$13)/($R$708+Assumptions!$B$14),IF($R$708&gt;Assumptions!$B$4,$Q$708/$R$708,Assumptions!$B$4))</f>
        <v>330.645506355138</v>
      </c>
      <c r="U708" s="18" t="n">
        <f aca="false">IF($B$708=1,$I$708,$D$120*$T$708)</f>
        <v>263613104.442513</v>
      </c>
      <c r="V708" s="18" t="n">
        <f aca="false">IF($C$708=1,$J$708,$AI$120*$T$708)</f>
        <v>300000000</v>
      </c>
      <c r="W708" s="18" t="n">
        <f aca="false">IF($D$708=1,$K$708,$AF$120*$T$708)</f>
        <v>100000000</v>
      </c>
      <c r="X708" s="18" t="n">
        <f aca="false">IF($E$708=1,$L$708,$AC$120*$T$708)</f>
        <v>793549215.25233</v>
      </c>
      <c r="Y708" s="18" t="n">
        <f aca="false">IF($F$708=1,$M$708,$Z$120*$T$708)</f>
        <v>991936519.065413</v>
      </c>
      <c r="Z708" s="18" t="n">
        <f aca="false">IF($G$708=1,$N$708,$W$120*$T$708)</f>
        <v>1653227531.77569</v>
      </c>
      <c r="AA708" s="18" t="n">
        <f aca="false">IF($H$708=1,$O$708,$T$120*$T$708)</f>
        <v>5000000</v>
      </c>
      <c r="AB708" s="18" t="n">
        <f aca="false">($J$120+$O$120)*$T$708</f>
        <v>92750306.3799704</v>
      </c>
      <c r="AC708" s="18" t="n">
        <f aca="false">Assumptions!$B$20*$T$708</f>
        <v>2975809557.19624</v>
      </c>
      <c r="AD708" s="18" t="n">
        <f aca="false">IF($S$708,Assumptions!$B$14*($T$708-Assumptions!$B$13),Assumptions!$B$4)</f>
        <v>824113765.887844</v>
      </c>
      <c r="AE708" s="18" t="n">
        <f aca="false">$U$708+$V$708+$W$708+$X$708+$Y$708+$Z$708+$AA$708+$AB$708+$AC$708+$AD$708</f>
        <v>8000000000</v>
      </c>
      <c r="AF708" s="18" t="n">
        <f aca="false">IF(AND(IF($B$708=1,$U$708&gt;=INDEX($U$659:$U$786,1+$A$708-Assumptions!$B$77),$U$708&gt;INDEX($U$659:$U$786,1+$A$708+Assumptions!$B$77)),IF($C$708=1,$V$708&gt;=INDEX($V$659:$V$786,1+$A$708-Assumptions!$B$78),$V$708&gt;INDEX($V$659:$V$786,1+$A$708+Assumptions!$B$78)),IF($D$708=1,$W$708&gt;=INDEX($W$659:$W$786,1+$A$708-Assumptions!$B$79),$W$708&gt;INDEX($W$659:$W$786,1+$A$708+Assumptions!$B$79)),IF($E$708=1,$X$708&gt;=INDEX($X$659:$X$786,1+$A$708-Assumptions!$B$80),$X$708&gt;INDEX($X$659:$X$786,1+$A$708+Assumptions!$B$80)),IF($F$708=1,$Y$708&gt;=INDEX($Y$659:$Y$786,1+$A$708-Assumptions!$B$81),$Y$708&gt;INDEX($Y$659:$Y$786,1+$A$708+Assumptions!$B$81)),IF($G$708=1,$Z$708&gt;=INDEX($Z$659:$Z$786,1+$A$708-Assumptions!$B$82),$Z$708&gt;INDEX($Z$659:$Z$786,1+$A$708+Assumptions!$B$82)),IF($H$708=1,$AA$708&gt;=INDEX($AA$659:$AA$786,1+$A$708-Assumptions!$B$83),$AA$708&gt;INDEX($AA$659:$AA$786,1+$A$708+Assumptions!$B$83))),1,0)</f>
        <v>0</v>
      </c>
      <c r="AG708" s="16"/>
      <c r="AH708" s="16"/>
      <c r="AI708" s="16"/>
    </row>
    <row r="709" customFormat="false" ht="23.85" hidden="true" customHeight="false" outlineLevel="0" collapsed="false">
      <c r="A709" s="6" t="n">
        <f aca="false">ROW()-ROW($A$659)+Assumptions!$B$4</f>
        <v>50</v>
      </c>
      <c r="B709" s="18" t="n">
        <f aca="false">MOD(QUOTIENT($A$709,Assumptions!$B$77),2)</f>
        <v>0</v>
      </c>
      <c r="C709" s="18" t="n">
        <f aca="false">MOD(QUOTIENT($A$709,Assumptions!$B$78),2)</f>
        <v>1</v>
      </c>
      <c r="D709" s="18" t="n">
        <f aca="false">MOD(QUOTIENT($A$709,Assumptions!$B$79),2)</f>
        <v>1</v>
      </c>
      <c r="E709" s="18" t="n">
        <f aca="false">MOD(QUOTIENT($A$709,Assumptions!$B$80),2)</f>
        <v>0</v>
      </c>
      <c r="F709" s="18" t="n">
        <f aca="false">MOD(QUOTIENT($A$709,Assumptions!$B$81),2)</f>
        <v>0</v>
      </c>
      <c r="G709" s="18" t="n">
        <f aca="false">MOD(QUOTIENT($A$709,Assumptions!$B$82),2)</f>
        <v>1</v>
      </c>
      <c r="H709" s="18" t="n">
        <f aca="false">MOD(QUOTIENT($A$709,Assumptions!$B$83),2)</f>
        <v>0</v>
      </c>
      <c r="I709" s="18" t="n">
        <f aca="false">IF($B$709=1,MIN(Assumptions!$B$67,MAX(Assumptions!$B$4,Assumptions!$B$28-(Assumptions!$B$4))),Assumptions!$B$4)</f>
        <v>0</v>
      </c>
      <c r="J709" s="18" t="n">
        <f aca="false">IF($C$709=1,MIN(Assumptions!$B$66,MAX(Assumptions!$B$4,Assumptions!$B$28-($I$709))),Assumptions!$B$4)</f>
        <v>300000000</v>
      </c>
      <c r="K709" s="18" t="n">
        <f aca="false">IF($D$709=1,MIN(Assumptions!$B$61,MAX(Assumptions!$B$4,Assumptions!$B$28-($I$709+$J$709))),Assumptions!$B$4)</f>
        <v>100000000</v>
      </c>
      <c r="L709" s="18" t="n">
        <f aca="false">IF($E$709=1,MIN(Assumptions!$B$56,MAX(Assumptions!$B$4,Assumptions!$B$28-($I$709+$J$709+$K$709))),Assumptions!$B$4)</f>
        <v>0</v>
      </c>
      <c r="M709" s="18" t="n">
        <f aca="false">IF($F$709=1,MIN(Assumptions!$B$51,MAX(Assumptions!$B$4,Assumptions!$B$28-($I$709+$J$709+$K$709+$L$709))),Assumptions!$B$4)</f>
        <v>0</v>
      </c>
      <c r="N709" s="18" t="n">
        <f aca="false">IF($G$709=1,MIN(Assumptions!$B$46,MAX(Assumptions!$B$4,Assumptions!$B$28-($I$709+$J$709+$K$709+$L$709+$M$709))),Assumptions!$B$4)</f>
        <v>15000000</v>
      </c>
      <c r="O709" s="18" t="n">
        <f aca="false">IF($H$709=1,MIN(Assumptions!$B$41,MAX(Assumptions!$B$4,Assumptions!$B$28-($I$709+$J$709+$K$709+$L$709+$M$709+$N$709))),Assumptions!$B$4)</f>
        <v>0</v>
      </c>
      <c r="P709" s="18" t="n">
        <f aca="false">$I$709+$J$709+$K$709+$L$709+$M$709+$N$709+$O$709</f>
        <v>415000000</v>
      </c>
      <c r="Q709" s="18" t="n">
        <f aca="false">MAX(Assumptions!$B$4,Assumptions!$B$28-$P$709)</f>
        <v>7585000000</v>
      </c>
      <c r="R709" s="18" t="n">
        <f aca="false">$J$120+$O$120+Assumptions!$B$20+IF($B$709=0,$D$120,Assumptions!$B$4)+IF($C$709=0,$AI$120,Assumptions!$B$4)+IF($D$709=0,$AF$120,Assumptions!$B$4)+IF($E$709=0,$AC$120,Assumptions!$B$4)+IF($F$709=0,$Z$120,Assumptions!$B$4)+IF($G$709=0,$W$120,Assumptions!$B$4)+IF($H$709=0,$T$120,Assumptions!$B$4)</f>
        <v>20477780.8981917</v>
      </c>
      <c r="S709" s="18" t="n">
        <f aca="false">IF($R$709&gt;Assumptions!$B$4,$Q$709/$R$709&gt;Assumptions!$B$13,FALSE())</f>
        <v>1</v>
      </c>
      <c r="T709" s="18" t="n">
        <f aca="false">IF($S$709,($Q$709+Assumptions!$B$14*Assumptions!$B$13)/($R$709+Assumptions!$B$14),IF($R$709&gt;Assumptions!$B$4,$Q$709/$R$709,Assumptions!$B$4))</f>
        <v>330.210303319461</v>
      </c>
      <c r="U709" s="18" t="n">
        <f aca="false">IF($B$709=1,$I$709,$D$120*$T$709)</f>
        <v>263266130.958548</v>
      </c>
      <c r="V709" s="18" t="n">
        <f aca="false">IF($C$709=1,$J$709,$AI$120*$T$709)</f>
        <v>300000000</v>
      </c>
      <c r="W709" s="18" t="n">
        <f aca="false">IF($D$709=1,$K$709,$AF$120*$T$709)</f>
        <v>100000000</v>
      </c>
      <c r="X709" s="18" t="n">
        <f aca="false">IF($E$709=1,$L$709,$AC$120*$T$709)</f>
        <v>792504727.966707</v>
      </c>
      <c r="Y709" s="18" t="n">
        <f aca="false">IF($F$709=1,$M$709,$Z$120*$T$709)</f>
        <v>990630909.958384</v>
      </c>
      <c r="Z709" s="18" t="n">
        <f aca="false">IF($G$709=1,$N$709,$W$120*$T$709)</f>
        <v>15000000</v>
      </c>
      <c r="AA709" s="18" t="n">
        <f aca="false">IF($H$709=1,$O$709,$T$120*$T$709)</f>
        <v>1651051516.59731</v>
      </c>
      <c r="AB709" s="18" t="n">
        <f aca="false">($J$120+$O$120)*$T$709</f>
        <v>92628226.3452485</v>
      </c>
      <c r="AC709" s="18" t="n">
        <f aca="false">Assumptions!$B$20*$T$709</f>
        <v>2971892729.87515</v>
      </c>
      <c r="AD709" s="18" t="n">
        <f aca="false">IF($S$709,Assumptions!$B$14*($T$709-Assumptions!$B$13),Assumptions!$B$4)</f>
        <v>823025758.298653</v>
      </c>
      <c r="AE709" s="18" t="n">
        <f aca="false">$U$709+$V$709+$W$709+$X$709+$Y$709+$Z$709+$AA$709+$AB$709+$AC$709+$AD$709</f>
        <v>8000000000</v>
      </c>
      <c r="AF709" s="18" t="n">
        <f aca="false">IF(AND(IF($B$709=1,$U$709&gt;=INDEX($U$659:$U$786,1+$A$709-Assumptions!$B$77),$U$709&gt;INDEX($U$659:$U$786,1+$A$709+Assumptions!$B$77)),IF($C$709=1,$V$709&gt;=INDEX($V$659:$V$786,1+$A$709-Assumptions!$B$78),$V$709&gt;INDEX($V$659:$V$786,1+$A$709+Assumptions!$B$78)),IF($D$709=1,$W$709&gt;=INDEX($W$659:$W$786,1+$A$709-Assumptions!$B$79),$W$709&gt;INDEX($W$659:$W$786,1+$A$709+Assumptions!$B$79)),IF($E$709=1,$X$709&gt;=INDEX($X$659:$X$786,1+$A$709-Assumptions!$B$80),$X$709&gt;INDEX($X$659:$X$786,1+$A$709+Assumptions!$B$80)),IF($F$709=1,$Y$709&gt;=INDEX($Y$659:$Y$786,1+$A$709-Assumptions!$B$81),$Y$709&gt;INDEX($Y$659:$Y$786,1+$A$709+Assumptions!$B$81)),IF($G$709=1,$Z$709&gt;=INDEX($Z$659:$Z$786,1+$A$709-Assumptions!$B$82),$Z$709&gt;INDEX($Z$659:$Z$786,1+$A$709+Assumptions!$B$82)),IF($H$709=1,$AA$709&gt;=INDEX($AA$659:$AA$786,1+$A$709-Assumptions!$B$83),$AA$709&gt;INDEX($AA$659:$AA$786,1+$A$709+Assumptions!$B$83))),1,0)</f>
        <v>0</v>
      </c>
      <c r="AG709" s="16"/>
      <c r="AH709" s="16"/>
      <c r="AI709" s="16"/>
    </row>
    <row r="710" customFormat="false" ht="23.85" hidden="true" customHeight="false" outlineLevel="0" collapsed="false">
      <c r="A710" s="6" t="n">
        <f aca="false">ROW()-ROW($A$659)+Assumptions!$B$4</f>
        <v>51</v>
      </c>
      <c r="B710" s="18" t="n">
        <f aca="false">MOD(QUOTIENT($A$710,Assumptions!$B$77),2)</f>
        <v>0</v>
      </c>
      <c r="C710" s="18" t="n">
        <f aca="false">MOD(QUOTIENT($A$710,Assumptions!$B$78),2)</f>
        <v>1</v>
      </c>
      <c r="D710" s="18" t="n">
        <f aca="false">MOD(QUOTIENT($A$710,Assumptions!$B$79),2)</f>
        <v>1</v>
      </c>
      <c r="E710" s="18" t="n">
        <f aca="false">MOD(QUOTIENT($A$710,Assumptions!$B$80),2)</f>
        <v>0</v>
      </c>
      <c r="F710" s="18" t="n">
        <f aca="false">MOD(QUOTIENT($A$710,Assumptions!$B$81),2)</f>
        <v>0</v>
      </c>
      <c r="G710" s="18" t="n">
        <f aca="false">MOD(QUOTIENT($A$710,Assumptions!$B$82),2)</f>
        <v>1</v>
      </c>
      <c r="H710" s="18" t="n">
        <f aca="false">MOD(QUOTIENT($A$710,Assumptions!$B$83),2)</f>
        <v>1</v>
      </c>
      <c r="I710" s="18" t="n">
        <f aca="false">IF($B$710=1,MIN(Assumptions!$B$67,MAX(Assumptions!$B$4,Assumptions!$B$28-(Assumptions!$B$4))),Assumptions!$B$4)</f>
        <v>0</v>
      </c>
      <c r="J710" s="18" t="n">
        <f aca="false">IF($C$710=1,MIN(Assumptions!$B$66,MAX(Assumptions!$B$4,Assumptions!$B$28-($I$710))),Assumptions!$B$4)</f>
        <v>300000000</v>
      </c>
      <c r="K710" s="18" t="n">
        <f aca="false">IF($D$710=1,MIN(Assumptions!$B$61,MAX(Assumptions!$B$4,Assumptions!$B$28-($I$710+$J$710))),Assumptions!$B$4)</f>
        <v>100000000</v>
      </c>
      <c r="L710" s="18" t="n">
        <f aca="false">IF($E$710=1,MIN(Assumptions!$B$56,MAX(Assumptions!$B$4,Assumptions!$B$28-($I$710+$J$710+$K$710))),Assumptions!$B$4)</f>
        <v>0</v>
      </c>
      <c r="M710" s="18" t="n">
        <f aca="false">IF($F$710=1,MIN(Assumptions!$B$51,MAX(Assumptions!$B$4,Assumptions!$B$28-($I$710+$J$710+$K$710+$L$710))),Assumptions!$B$4)</f>
        <v>0</v>
      </c>
      <c r="N710" s="18" t="n">
        <f aca="false">IF($G$710=1,MIN(Assumptions!$B$46,MAX(Assumptions!$B$4,Assumptions!$B$28-($I$710+$J$710+$K$710+$L$710+$M$710))),Assumptions!$B$4)</f>
        <v>15000000</v>
      </c>
      <c r="O710" s="18" t="n">
        <f aca="false">IF($H$710=1,MIN(Assumptions!$B$41,MAX(Assumptions!$B$4,Assumptions!$B$28-($I$710+$J$710+$K$710+$L$710+$M$710+$N$710))),Assumptions!$B$4)</f>
        <v>5000000</v>
      </c>
      <c r="P710" s="18" t="n">
        <f aca="false">$I$710+$J$710+$K$710+$L$710+$M$710+$N$710+$O$710</f>
        <v>420000000</v>
      </c>
      <c r="Q710" s="18" t="n">
        <f aca="false">MAX(Assumptions!$B$4,Assumptions!$B$28-$P$710)</f>
        <v>7580000000</v>
      </c>
      <c r="R710" s="18" t="n">
        <f aca="false">$J$120+$O$120+Assumptions!$B$20+IF($B$710=0,$D$120,Assumptions!$B$4)+IF($C$710=0,$AI$120,Assumptions!$B$4)+IF($D$710=0,$AF$120,Assumptions!$B$4)+IF($E$710=0,$AC$120,Assumptions!$B$4)+IF($F$710=0,$Z$120,Assumptions!$B$4)+IF($G$710=0,$W$120,Assumptions!$B$4)+IF($H$710=0,$T$120,Assumptions!$B$4)</f>
        <v>15477780.8981917</v>
      </c>
      <c r="S710" s="18" t="n">
        <f aca="false">IF($R$710&gt;Assumptions!$B$4,$Q$710/$R$710&gt;Assumptions!$B$13,FALSE())</f>
        <v>1</v>
      </c>
      <c r="T710" s="18" t="n">
        <f aca="false">IF($S$710,($Q$710+Assumptions!$B$14*Assumptions!$B$13)/($R$710+Assumptions!$B$14),IF($R$710&gt;Assumptions!$B$4,$Q$710/$R$710,Assumptions!$B$4))</f>
        <v>421.770631366561</v>
      </c>
      <c r="U710" s="18" t="n">
        <f aca="false">IF($B$710=1,$I$710,$D$120*$T$710)</f>
        <v>336264256.916281</v>
      </c>
      <c r="V710" s="18" t="n">
        <f aca="false">IF($C$710=1,$J$710,$AI$120*$T$710)</f>
        <v>300000000</v>
      </c>
      <c r="W710" s="18" t="n">
        <f aca="false">IF($D$710=1,$K$710,$AF$120*$T$710)</f>
        <v>100000000</v>
      </c>
      <c r="X710" s="18" t="n">
        <f aca="false">IF($E$710=1,$L$710,$AC$120*$T$710)</f>
        <v>1012249515.27975</v>
      </c>
      <c r="Y710" s="18" t="n">
        <f aca="false">IF($F$710=1,$M$710,$Z$120*$T$710)</f>
        <v>1265311894.09968</v>
      </c>
      <c r="Z710" s="18" t="n">
        <f aca="false">IF($G$710=1,$N$710,$W$120*$T$710)</f>
        <v>15000000</v>
      </c>
      <c r="AA710" s="18" t="n">
        <f aca="false">IF($H$710=1,$O$710,$T$120*$T$710)</f>
        <v>5000000</v>
      </c>
      <c r="AB710" s="18" t="n">
        <f aca="false">($J$120+$O$120)*$T$710</f>
        <v>118312072.988843</v>
      </c>
      <c r="AC710" s="18" t="n">
        <f aca="false">Assumptions!$B$20*$T$710</f>
        <v>3795935682.29905</v>
      </c>
      <c r="AD710" s="18" t="n">
        <f aca="false">IF($S$710,Assumptions!$B$14*($T$710-Assumptions!$B$13),Assumptions!$B$4)</f>
        <v>1051926578.4164</v>
      </c>
      <c r="AE710" s="18" t="n">
        <f aca="false">$U$710+$V$710+$W$710+$X$710+$Y$710+$Z$710+$AA$710+$AB$710+$AC$710+$AD$710</f>
        <v>8000000000</v>
      </c>
      <c r="AF710" s="18" t="n">
        <f aca="false">IF(AND(IF($B$710=1,$U$710&gt;=INDEX($U$659:$U$786,1+$A$710-Assumptions!$B$77),$U$710&gt;INDEX($U$659:$U$786,1+$A$710+Assumptions!$B$77)),IF($C$710=1,$V$710&gt;=INDEX($V$659:$V$786,1+$A$710-Assumptions!$B$78),$V$710&gt;INDEX($V$659:$V$786,1+$A$710+Assumptions!$B$78)),IF($D$710=1,$W$710&gt;=INDEX($W$659:$W$786,1+$A$710-Assumptions!$B$79),$W$710&gt;INDEX($W$659:$W$786,1+$A$710+Assumptions!$B$79)),IF($E$710=1,$X$710&gt;=INDEX($X$659:$X$786,1+$A$710-Assumptions!$B$80),$X$710&gt;INDEX($X$659:$X$786,1+$A$710+Assumptions!$B$80)),IF($F$710=1,$Y$710&gt;=INDEX($Y$659:$Y$786,1+$A$710-Assumptions!$B$81),$Y$710&gt;INDEX($Y$659:$Y$786,1+$A$710+Assumptions!$B$81)),IF($G$710=1,$Z$710&gt;=INDEX($Z$659:$Z$786,1+$A$710-Assumptions!$B$82),$Z$710&gt;INDEX($Z$659:$Z$786,1+$A$710+Assumptions!$B$82)),IF($H$710=1,$AA$710&gt;=INDEX($AA$659:$AA$786,1+$A$710-Assumptions!$B$83),$AA$710&gt;INDEX($AA$659:$AA$786,1+$A$710+Assumptions!$B$83))),1,0)</f>
        <v>0</v>
      </c>
      <c r="AG710" s="16"/>
      <c r="AH710" s="16"/>
      <c r="AI710" s="16"/>
    </row>
    <row r="711" customFormat="false" ht="23.85" hidden="true" customHeight="false" outlineLevel="0" collapsed="false">
      <c r="A711" s="6" t="n">
        <f aca="false">ROW()-ROW($A$659)+Assumptions!$B$4</f>
        <v>52</v>
      </c>
      <c r="B711" s="18" t="n">
        <f aca="false">MOD(QUOTIENT($A$711,Assumptions!$B$77),2)</f>
        <v>0</v>
      </c>
      <c r="C711" s="18" t="n">
        <f aca="false">MOD(QUOTIENT($A$711,Assumptions!$B$78),2)</f>
        <v>1</v>
      </c>
      <c r="D711" s="18" t="n">
        <f aca="false">MOD(QUOTIENT($A$711,Assumptions!$B$79),2)</f>
        <v>1</v>
      </c>
      <c r="E711" s="18" t="n">
        <f aca="false">MOD(QUOTIENT($A$711,Assumptions!$B$80),2)</f>
        <v>0</v>
      </c>
      <c r="F711" s="18" t="n">
        <f aca="false">MOD(QUOTIENT($A$711,Assumptions!$B$81),2)</f>
        <v>1</v>
      </c>
      <c r="G711" s="18" t="n">
        <f aca="false">MOD(QUOTIENT($A$711,Assumptions!$B$82),2)</f>
        <v>0</v>
      </c>
      <c r="H711" s="18" t="n">
        <f aca="false">MOD(QUOTIENT($A$711,Assumptions!$B$83),2)</f>
        <v>0</v>
      </c>
      <c r="I711" s="18" t="n">
        <f aca="false">IF($B$711=1,MIN(Assumptions!$B$67,MAX(Assumptions!$B$4,Assumptions!$B$28-(Assumptions!$B$4))),Assumptions!$B$4)</f>
        <v>0</v>
      </c>
      <c r="J711" s="18" t="n">
        <f aca="false">IF($C$711=1,MIN(Assumptions!$B$66,MAX(Assumptions!$B$4,Assumptions!$B$28-($I$711))),Assumptions!$B$4)</f>
        <v>300000000</v>
      </c>
      <c r="K711" s="18" t="n">
        <f aca="false">IF($D$711=1,MIN(Assumptions!$B$61,MAX(Assumptions!$B$4,Assumptions!$B$28-($I$711+$J$711))),Assumptions!$B$4)</f>
        <v>100000000</v>
      </c>
      <c r="L711" s="18" t="n">
        <f aca="false">IF($E$711=1,MIN(Assumptions!$B$56,MAX(Assumptions!$B$4,Assumptions!$B$28-($I$711+$J$711+$K$711))),Assumptions!$B$4)</f>
        <v>0</v>
      </c>
      <c r="M711" s="18" t="n">
        <f aca="false">IF($F$711=1,MIN(Assumptions!$B$51,MAX(Assumptions!$B$4,Assumptions!$B$28-($I$711+$J$711+$K$711+$L$711))),Assumptions!$B$4)</f>
        <v>30000000</v>
      </c>
      <c r="N711" s="18" t="n">
        <f aca="false">IF($G$711=1,MIN(Assumptions!$B$46,MAX(Assumptions!$B$4,Assumptions!$B$28-($I$711+$J$711+$K$711+$L$711+$M$711))),Assumptions!$B$4)</f>
        <v>0</v>
      </c>
      <c r="O711" s="18" t="n">
        <f aca="false">IF($H$711=1,MIN(Assumptions!$B$41,MAX(Assumptions!$B$4,Assumptions!$B$28-($I$711+$J$711+$K$711+$L$711+$M$711+$N$711))),Assumptions!$B$4)</f>
        <v>0</v>
      </c>
      <c r="P711" s="18" t="n">
        <f aca="false">$I$711+$J$711+$K$711+$L$711+$M$711+$N$711+$O$711</f>
        <v>430000000</v>
      </c>
      <c r="Q711" s="18" t="n">
        <f aca="false">MAX(Assumptions!$B$4,Assumptions!$B$28-$P$711)</f>
        <v>7570000000</v>
      </c>
      <c r="R711" s="18" t="n">
        <f aca="false">$J$120+$O$120+Assumptions!$B$20+IF($B$711=0,$D$120,Assumptions!$B$4)+IF($C$711=0,$AI$120,Assumptions!$B$4)+IF($D$711=0,$AF$120,Assumptions!$B$4)+IF($E$711=0,$AC$120,Assumptions!$B$4)+IF($F$711=0,$Z$120,Assumptions!$B$4)+IF($G$711=0,$W$120,Assumptions!$B$4)+IF($H$711=0,$T$120,Assumptions!$B$4)</f>
        <v>22477780.8981917</v>
      </c>
      <c r="S711" s="18" t="n">
        <f aca="false">IF($R$711&gt;Assumptions!$B$4,$Q$711/$R$711&gt;Assumptions!$B$13,FALSE())</f>
        <v>1</v>
      </c>
      <c r="T711" s="18" t="n">
        <f aca="false">IF($S$711,($Q$711+Assumptions!$B$14*Assumptions!$B$13)/($R$711+Assumptions!$B$14),IF($R$711&gt;Assumptions!$B$4,$Q$711/$R$711,Assumptions!$B$4))</f>
        <v>303.169446111533</v>
      </c>
      <c r="U711" s="18" t="n">
        <f aca="false">IF($B$711=1,$I$711,$D$120*$T$711)</f>
        <v>241707318.94278</v>
      </c>
      <c r="V711" s="18" t="n">
        <f aca="false">IF($C$711=1,$J$711,$AI$120*$T$711)</f>
        <v>300000000</v>
      </c>
      <c r="W711" s="18" t="n">
        <f aca="false">IF($D$711=1,$K$711,$AF$120*$T$711)</f>
        <v>100000000</v>
      </c>
      <c r="X711" s="18" t="n">
        <f aca="false">IF($E$711=1,$L$711,$AC$120*$T$711)</f>
        <v>727606670.667679</v>
      </c>
      <c r="Y711" s="18" t="n">
        <f aca="false">IF($F$711=1,$M$711,$Z$120*$T$711)</f>
        <v>30000000</v>
      </c>
      <c r="Z711" s="18" t="n">
        <f aca="false">IF($G$711=1,$N$711,$W$120*$T$711)</f>
        <v>1515847230.55766</v>
      </c>
      <c r="AA711" s="18" t="n">
        <f aca="false">IF($H$711=1,$O$711,$T$120*$T$711)</f>
        <v>1515847230.55766</v>
      </c>
      <c r="AB711" s="18" t="n">
        <f aca="false">($J$120+$O$120)*$T$711</f>
        <v>85042918.9915821</v>
      </c>
      <c r="AC711" s="18" t="n">
        <f aca="false">Assumptions!$B$20*$T$711</f>
        <v>2728525015.0038</v>
      </c>
      <c r="AD711" s="18" t="n">
        <f aca="false">IF($S$711,Assumptions!$B$14*($T$711-Assumptions!$B$13),Assumptions!$B$4)</f>
        <v>755423615.278832</v>
      </c>
      <c r="AE711" s="18" t="n">
        <f aca="false">$U$711+$V$711+$W$711+$X$711+$Y$711+$Z$711+$AA$711+$AB$711+$AC$711+$AD$711</f>
        <v>8000000000</v>
      </c>
      <c r="AF711" s="18" t="n">
        <f aca="false">IF(AND(IF($B$711=1,$U$711&gt;=INDEX($U$659:$U$786,1+$A$711-Assumptions!$B$77),$U$711&gt;INDEX($U$659:$U$786,1+$A$711+Assumptions!$B$77)),IF($C$711=1,$V$711&gt;=INDEX($V$659:$V$786,1+$A$711-Assumptions!$B$78),$V$711&gt;INDEX($V$659:$V$786,1+$A$711+Assumptions!$B$78)),IF($D$711=1,$W$711&gt;=INDEX($W$659:$W$786,1+$A$711-Assumptions!$B$79),$W$711&gt;INDEX($W$659:$W$786,1+$A$711+Assumptions!$B$79)),IF($E$711=1,$X$711&gt;=INDEX($X$659:$X$786,1+$A$711-Assumptions!$B$80),$X$711&gt;INDEX($X$659:$X$786,1+$A$711+Assumptions!$B$80)),IF($F$711=1,$Y$711&gt;=INDEX($Y$659:$Y$786,1+$A$711-Assumptions!$B$81),$Y$711&gt;INDEX($Y$659:$Y$786,1+$A$711+Assumptions!$B$81)),IF($G$711=1,$Z$711&gt;=INDEX($Z$659:$Z$786,1+$A$711-Assumptions!$B$82),$Z$711&gt;INDEX($Z$659:$Z$786,1+$A$711+Assumptions!$B$82)),IF($H$711=1,$AA$711&gt;=INDEX($AA$659:$AA$786,1+$A$711-Assumptions!$B$83),$AA$711&gt;INDEX($AA$659:$AA$786,1+$A$711+Assumptions!$B$83))),1,0)</f>
        <v>0</v>
      </c>
      <c r="AG711" s="16"/>
      <c r="AH711" s="16"/>
      <c r="AI711" s="16"/>
    </row>
    <row r="712" customFormat="false" ht="23.85" hidden="true" customHeight="false" outlineLevel="0" collapsed="false">
      <c r="A712" s="6" t="n">
        <f aca="false">ROW()-ROW($A$659)+Assumptions!$B$4</f>
        <v>53</v>
      </c>
      <c r="B712" s="18" t="n">
        <f aca="false">MOD(QUOTIENT($A$712,Assumptions!$B$77),2)</f>
        <v>0</v>
      </c>
      <c r="C712" s="18" t="n">
        <f aca="false">MOD(QUOTIENT($A$712,Assumptions!$B$78),2)</f>
        <v>1</v>
      </c>
      <c r="D712" s="18" t="n">
        <f aca="false">MOD(QUOTIENT($A$712,Assumptions!$B$79),2)</f>
        <v>1</v>
      </c>
      <c r="E712" s="18" t="n">
        <f aca="false">MOD(QUOTIENT($A$712,Assumptions!$B$80),2)</f>
        <v>0</v>
      </c>
      <c r="F712" s="18" t="n">
        <f aca="false">MOD(QUOTIENT($A$712,Assumptions!$B$81),2)</f>
        <v>1</v>
      </c>
      <c r="G712" s="18" t="n">
        <f aca="false">MOD(QUOTIENT($A$712,Assumptions!$B$82),2)</f>
        <v>0</v>
      </c>
      <c r="H712" s="18" t="n">
        <f aca="false">MOD(QUOTIENT($A$712,Assumptions!$B$83),2)</f>
        <v>1</v>
      </c>
      <c r="I712" s="18" t="n">
        <f aca="false">IF($B$712=1,MIN(Assumptions!$B$67,MAX(Assumptions!$B$4,Assumptions!$B$28-(Assumptions!$B$4))),Assumptions!$B$4)</f>
        <v>0</v>
      </c>
      <c r="J712" s="18" t="n">
        <f aca="false">IF($C$712=1,MIN(Assumptions!$B$66,MAX(Assumptions!$B$4,Assumptions!$B$28-($I$712))),Assumptions!$B$4)</f>
        <v>300000000</v>
      </c>
      <c r="K712" s="18" t="n">
        <f aca="false">IF($D$712=1,MIN(Assumptions!$B$61,MAX(Assumptions!$B$4,Assumptions!$B$28-($I$712+$J$712))),Assumptions!$B$4)</f>
        <v>100000000</v>
      </c>
      <c r="L712" s="18" t="n">
        <f aca="false">IF($E$712=1,MIN(Assumptions!$B$56,MAX(Assumptions!$B$4,Assumptions!$B$28-($I$712+$J$712+$K$712))),Assumptions!$B$4)</f>
        <v>0</v>
      </c>
      <c r="M712" s="18" t="n">
        <f aca="false">IF($F$712=1,MIN(Assumptions!$B$51,MAX(Assumptions!$B$4,Assumptions!$B$28-($I$712+$J$712+$K$712+$L$712))),Assumptions!$B$4)</f>
        <v>30000000</v>
      </c>
      <c r="N712" s="18" t="n">
        <f aca="false">IF($G$712=1,MIN(Assumptions!$B$46,MAX(Assumptions!$B$4,Assumptions!$B$28-($I$712+$J$712+$K$712+$L$712+$M$712))),Assumptions!$B$4)</f>
        <v>0</v>
      </c>
      <c r="O712" s="18" t="n">
        <f aca="false">IF($H$712=1,MIN(Assumptions!$B$41,MAX(Assumptions!$B$4,Assumptions!$B$28-($I$712+$J$712+$K$712+$L$712+$M$712+$N$712))),Assumptions!$B$4)</f>
        <v>5000000</v>
      </c>
      <c r="P712" s="18" t="n">
        <f aca="false">$I$712+$J$712+$K$712+$L$712+$M$712+$N$712+$O$712</f>
        <v>435000000</v>
      </c>
      <c r="Q712" s="18" t="n">
        <f aca="false">MAX(Assumptions!$B$4,Assumptions!$B$28-$P$712)</f>
        <v>7565000000</v>
      </c>
      <c r="R712" s="18" t="n">
        <f aca="false">$J$120+$O$120+Assumptions!$B$20+IF($B$712=0,$D$120,Assumptions!$B$4)+IF($C$712=0,$AI$120,Assumptions!$B$4)+IF($D$712=0,$AF$120,Assumptions!$B$4)+IF($E$712=0,$AC$120,Assumptions!$B$4)+IF($F$712=0,$Z$120,Assumptions!$B$4)+IF($G$712=0,$W$120,Assumptions!$B$4)+IF($H$712=0,$T$120,Assumptions!$B$4)</f>
        <v>17477780.8981917</v>
      </c>
      <c r="S712" s="18" t="n">
        <f aca="false">IF($R$712&gt;Assumptions!$B$4,$Q$712/$R$712&gt;Assumptions!$B$13,FALSE())</f>
        <v>1</v>
      </c>
      <c r="T712" s="18" t="n">
        <f aca="false">IF($S$712,($Q$712+Assumptions!$B$14*Assumptions!$B$13)/($R$712+Assumptions!$B$14),IF($R$712&gt;Assumptions!$B$4,$Q$712/$R$712,Assumptions!$B$4))</f>
        <v>378.795825150179</v>
      </c>
      <c r="U712" s="18" t="n">
        <f aca="false">IF($B$712=1,$I$712,$D$120*$T$712)</f>
        <v>302001816.139759</v>
      </c>
      <c r="V712" s="18" t="n">
        <f aca="false">IF($C$712=1,$J$712,$AI$120*$T$712)</f>
        <v>300000000</v>
      </c>
      <c r="W712" s="18" t="n">
        <f aca="false">IF($D$712=1,$K$712,$AF$120*$T$712)</f>
        <v>100000000</v>
      </c>
      <c r="X712" s="18" t="n">
        <f aca="false">IF($E$712=1,$L$712,$AC$120*$T$712)</f>
        <v>909109980.360429</v>
      </c>
      <c r="Y712" s="18" t="n">
        <f aca="false">IF($F$712=1,$M$712,$Z$120*$T$712)</f>
        <v>30000000</v>
      </c>
      <c r="Z712" s="18" t="n">
        <f aca="false">IF($G$712=1,$N$712,$W$120*$T$712)</f>
        <v>1893979125.75089</v>
      </c>
      <c r="AA712" s="18" t="n">
        <f aca="false">IF($H$712=1,$O$712,$T$120*$T$712)</f>
        <v>5000000</v>
      </c>
      <c r="AB712" s="18" t="n">
        <f aca="false">($J$120+$O$120)*$T$712</f>
        <v>106257088.521859</v>
      </c>
      <c r="AC712" s="18" t="n">
        <f aca="false">Assumptions!$B$20*$T$712</f>
        <v>3409162426.35161</v>
      </c>
      <c r="AD712" s="18" t="n">
        <f aca="false">IF($S$712,Assumptions!$B$14*($T$712-Assumptions!$B$13),Assumptions!$B$4)</f>
        <v>944489562.875447</v>
      </c>
      <c r="AE712" s="18" t="n">
        <f aca="false">$U$712+$V$712+$W$712+$X$712+$Y$712+$Z$712+$AA$712+$AB$712+$AC$712+$AD$712</f>
        <v>8000000000</v>
      </c>
      <c r="AF712" s="18" t="n">
        <f aca="false">IF(AND(IF($B$712=1,$U$712&gt;=INDEX($U$659:$U$786,1+$A$712-Assumptions!$B$77),$U$712&gt;INDEX($U$659:$U$786,1+$A$712+Assumptions!$B$77)),IF($C$712=1,$V$712&gt;=INDEX($V$659:$V$786,1+$A$712-Assumptions!$B$78),$V$712&gt;INDEX($V$659:$V$786,1+$A$712+Assumptions!$B$78)),IF($D$712=1,$W$712&gt;=INDEX($W$659:$W$786,1+$A$712-Assumptions!$B$79),$W$712&gt;INDEX($W$659:$W$786,1+$A$712+Assumptions!$B$79)),IF($E$712=1,$X$712&gt;=INDEX($X$659:$X$786,1+$A$712-Assumptions!$B$80),$X$712&gt;INDEX($X$659:$X$786,1+$A$712+Assumptions!$B$80)),IF($F$712=1,$Y$712&gt;=INDEX($Y$659:$Y$786,1+$A$712-Assumptions!$B$81),$Y$712&gt;INDEX($Y$659:$Y$786,1+$A$712+Assumptions!$B$81)),IF($G$712=1,$Z$712&gt;=INDEX($Z$659:$Z$786,1+$A$712-Assumptions!$B$82),$Z$712&gt;INDEX($Z$659:$Z$786,1+$A$712+Assumptions!$B$82)),IF($H$712=1,$AA$712&gt;=INDEX($AA$659:$AA$786,1+$A$712-Assumptions!$B$83),$AA$712&gt;INDEX($AA$659:$AA$786,1+$A$712+Assumptions!$B$83))),1,0)</f>
        <v>0</v>
      </c>
      <c r="AG712" s="16"/>
      <c r="AH712" s="16"/>
      <c r="AI712" s="16"/>
    </row>
    <row r="713" customFormat="false" ht="23.85" hidden="true" customHeight="false" outlineLevel="0" collapsed="false">
      <c r="A713" s="6" t="n">
        <f aca="false">ROW()-ROW($A$659)+Assumptions!$B$4</f>
        <v>54</v>
      </c>
      <c r="B713" s="18" t="n">
        <f aca="false">MOD(QUOTIENT($A$713,Assumptions!$B$77),2)</f>
        <v>0</v>
      </c>
      <c r="C713" s="18" t="n">
        <f aca="false">MOD(QUOTIENT($A$713,Assumptions!$B$78),2)</f>
        <v>1</v>
      </c>
      <c r="D713" s="18" t="n">
        <f aca="false">MOD(QUOTIENT($A$713,Assumptions!$B$79),2)</f>
        <v>1</v>
      </c>
      <c r="E713" s="18" t="n">
        <f aca="false">MOD(QUOTIENT($A$713,Assumptions!$B$80),2)</f>
        <v>0</v>
      </c>
      <c r="F713" s="18" t="n">
        <f aca="false">MOD(QUOTIENT($A$713,Assumptions!$B$81),2)</f>
        <v>1</v>
      </c>
      <c r="G713" s="18" t="n">
        <f aca="false">MOD(QUOTIENT($A$713,Assumptions!$B$82),2)</f>
        <v>1</v>
      </c>
      <c r="H713" s="18" t="n">
        <f aca="false">MOD(QUOTIENT($A$713,Assumptions!$B$83),2)</f>
        <v>0</v>
      </c>
      <c r="I713" s="18" t="n">
        <f aca="false">IF($B$713=1,MIN(Assumptions!$B$67,MAX(Assumptions!$B$4,Assumptions!$B$28-(Assumptions!$B$4))),Assumptions!$B$4)</f>
        <v>0</v>
      </c>
      <c r="J713" s="18" t="n">
        <f aca="false">IF($C$713=1,MIN(Assumptions!$B$66,MAX(Assumptions!$B$4,Assumptions!$B$28-($I$713))),Assumptions!$B$4)</f>
        <v>300000000</v>
      </c>
      <c r="K713" s="18" t="n">
        <f aca="false">IF($D$713=1,MIN(Assumptions!$B$61,MAX(Assumptions!$B$4,Assumptions!$B$28-($I$713+$J$713))),Assumptions!$B$4)</f>
        <v>100000000</v>
      </c>
      <c r="L713" s="18" t="n">
        <f aca="false">IF($E$713=1,MIN(Assumptions!$B$56,MAX(Assumptions!$B$4,Assumptions!$B$28-($I$713+$J$713+$K$713))),Assumptions!$B$4)</f>
        <v>0</v>
      </c>
      <c r="M713" s="18" t="n">
        <f aca="false">IF($F$713=1,MIN(Assumptions!$B$51,MAX(Assumptions!$B$4,Assumptions!$B$28-($I$713+$J$713+$K$713+$L$713))),Assumptions!$B$4)</f>
        <v>30000000</v>
      </c>
      <c r="N713" s="18" t="n">
        <f aca="false">IF($G$713=1,MIN(Assumptions!$B$46,MAX(Assumptions!$B$4,Assumptions!$B$28-($I$713+$J$713+$K$713+$L$713+$M$713))),Assumptions!$B$4)</f>
        <v>15000000</v>
      </c>
      <c r="O713" s="18" t="n">
        <f aca="false">IF($H$713=1,MIN(Assumptions!$B$41,MAX(Assumptions!$B$4,Assumptions!$B$28-($I$713+$J$713+$K$713+$L$713+$M$713+$N$713))),Assumptions!$B$4)</f>
        <v>0</v>
      </c>
      <c r="P713" s="18" t="n">
        <f aca="false">$I$713+$J$713+$K$713+$L$713+$M$713+$N$713+$O$713</f>
        <v>445000000</v>
      </c>
      <c r="Q713" s="18" t="n">
        <f aca="false">MAX(Assumptions!$B$4,Assumptions!$B$28-$P$713)</f>
        <v>7555000000</v>
      </c>
      <c r="R713" s="18" t="n">
        <f aca="false">$J$120+$O$120+Assumptions!$B$20+IF($B$713=0,$D$120,Assumptions!$B$4)+IF($C$713=0,$AI$120,Assumptions!$B$4)+IF($D$713=0,$AF$120,Assumptions!$B$4)+IF($E$713=0,$AC$120,Assumptions!$B$4)+IF($F$713=0,$Z$120,Assumptions!$B$4)+IF($G$713=0,$W$120,Assumptions!$B$4)+IF($H$713=0,$T$120,Assumptions!$B$4)</f>
        <v>17477780.8981917</v>
      </c>
      <c r="S713" s="18" t="n">
        <f aca="false">IF($R$713&gt;Assumptions!$B$4,$Q$713/$R$713&gt;Assumptions!$B$13,FALSE())</f>
        <v>1</v>
      </c>
      <c r="T713" s="18" t="n">
        <f aca="false">IF($S$713,($Q$713+Assumptions!$B$14*Assumptions!$B$13)/($R$713+Assumptions!$B$14),IF($R$713&gt;Assumptions!$B$4,$Q$713/$R$713,Assumptions!$B$4))</f>
        <v>378.295269054837</v>
      </c>
      <c r="U713" s="18" t="n">
        <f aca="false">IF($B$713=1,$I$713,$D$120*$T$713)</f>
        <v>301602738.748098</v>
      </c>
      <c r="V713" s="18" t="n">
        <f aca="false">IF($C$713=1,$J$713,$AI$120*$T$713)</f>
        <v>300000000</v>
      </c>
      <c r="W713" s="18" t="n">
        <f aca="false">IF($D$713=1,$K$713,$AF$120*$T$713)</f>
        <v>100000000</v>
      </c>
      <c r="X713" s="18" t="n">
        <f aca="false">IF($E$713=1,$L$713,$AC$120*$T$713)</f>
        <v>907908645.731608</v>
      </c>
      <c r="Y713" s="18" t="n">
        <f aca="false">IF($F$713=1,$M$713,$Z$120*$T$713)</f>
        <v>30000000</v>
      </c>
      <c r="Z713" s="18" t="n">
        <f aca="false">IF($G$713=1,$N$713,$W$120*$T$713)</f>
        <v>15000000</v>
      </c>
      <c r="AA713" s="18" t="n">
        <f aca="false">IF($H$713=1,$O$713,$T$120*$T$713)</f>
        <v>1891476345.27418</v>
      </c>
      <c r="AB713" s="18" t="n">
        <f aca="false">($J$120+$O$120)*$T$713</f>
        <v>106116676.115487</v>
      </c>
      <c r="AC713" s="18" t="n">
        <f aca="false">Assumptions!$B$20*$T$713</f>
        <v>3404657421.49353</v>
      </c>
      <c r="AD713" s="18" t="n">
        <f aca="false">IF($S$713,Assumptions!$B$14*($T$713-Assumptions!$B$13),Assumptions!$B$4)</f>
        <v>943238172.637092</v>
      </c>
      <c r="AE713" s="18" t="n">
        <f aca="false">$U$713+$V$713+$W$713+$X$713+$Y$713+$Z$713+$AA$713+$AB$713+$AC$713+$AD$713</f>
        <v>8000000000</v>
      </c>
      <c r="AF713" s="18" t="n">
        <f aca="false">IF(AND(IF($B$713=1,$U$713&gt;=INDEX($U$659:$U$786,1+$A$713-Assumptions!$B$77),$U$713&gt;INDEX($U$659:$U$786,1+$A$713+Assumptions!$B$77)),IF($C$713=1,$V$713&gt;=INDEX($V$659:$V$786,1+$A$713-Assumptions!$B$78),$V$713&gt;INDEX($V$659:$V$786,1+$A$713+Assumptions!$B$78)),IF($D$713=1,$W$713&gt;=INDEX($W$659:$W$786,1+$A$713-Assumptions!$B$79),$W$713&gt;INDEX($W$659:$W$786,1+$A$713+Assumptions!$B$79)),IF($E$713=1,$X$713&gt;=INDEX($X$659:$X$786,1+$A$713-Assumptions!$B$80),$X$713&gt;INDEX($X$659:$X$786,1+$A$713+Assumptions!$B$80)),IF($F$713=1,$Y$713&gt;=INDEX($Y$659:$Y$786,1+$A$713-Assumptions!$B$81),$Y$713&gt;INDEX($Y$659:$Y$786,1+$A$713+Assumptions!$B$81)),IF($G$713=1,$Z$713&gt;=INDEX($Z$659:$Z$786,1+$A$713-Assumptions!$B$82),$Z$713&gt;INDEX($Z$659:$Z$786,1+$A$713+Assumptions!$B$82)),IF($H$713=1,$AA$713&gt;=INDEX($AA$659:$AA$786,1+$A$713-Assumptions!$B$83),$AA$713&gt;INDEX($AA$659:$AA$786,1+$A$713+Assumptions!$B$83))),1,0)</f>
        <v>0</v>
      </c>
      <c r="AG713" s="16"/>
      <c r="AH713" s="16"/>
      <c r="AI713" s="16"/>
    </row>
    <row r="714" customFormat="false" ht="23.85" hidden="true" customHeight="false" outlineLevel="0" collapsed="false">
      <c r="A714" s="6" t="n">
        <f aca="false">ROW()-ROW($A$659)+Assumptions!$B$4</f>
        <v>55</v>
      </c>
      <c r="B714" s="18" t="n">
        <f aca="false">MOD(QUOTIENT($A$714,Assumptions!$B$77),2)</f>
        <v>0</v>
      </c>
      <c r="C714" s="18" t="n">
        <f aca="false">MOD(QUOTIENT($A$714,Assumptions!$B$78),2)</f>
        <v>1</v>
      </c>
      <c r="D714" s="18" t="n">
        <f aca="false">MOD(QUOTIENT($A$714,Assumptions!$B$79),2)</f>
        <v>1</v>
      </c>
      <c r="E714" s="18" t="n">
        <f aca="false">MOD(QUOTIENT($A$714,Assumptions!$B$80),2)</f>
        <v>0</v>
      </c>
      <c r="F714" s="18" t="n">
        <f aca="false">MOD(QUOTIENT($A$714,Assumptions!$B$81),2)</f>
        <v>1</v>
      </c>
      <c r="G714" s="18" t="n">
        <f aca="false">MOD(QUOTIENT($A$714,Assumptions!$B$82),2)</f>
        <v>1</v>
      </c>
      <c r="H714" s="18" t="n">
        <f aca="false">MOD(QUOTIENT($A$714,Assumptions!$B$83),2)</f>
        <v>1</v>
      </c>
      <c r="I714" s="18" t="n">
        <f aca="false">IF($B$714=1,MIN(Assumptions!$B$67,MAX(Assumptions!$B$4,Assumptions!$B$28-(Assumptions!$B$4))),Assumptions!$B$4)</f>
        <v>0</v>
      </c>
      <c r="J714" s="18" t="n">
        <f aca="false">IF($C$714=1,MIN(Assumptions!$B$66,MAX(Assumptions!$B$4,Assumptions!$B$28-($I$714))),Assumptions!$B$4)</f>
        <v>300000000</v>
      </c>
      <c r="K714" s="18" t="n">
        <f aca="false">IF($D$714=1,MIN(Assumptions!$B$61,MAX(Assumptions!$B$4,Assumptions!$B$28-($I$714+$J$714))),Assumptions!$B$4)</f>
        <v>100000000</v>
      </c>
      <c r="L714" s="18" t="n">
        <f aca="false">IF($E$714=1,MIN(Assumptions!$B$56,MAX(Assumptions!$B$4,Assumptions!$B$28-($I$714+$J$714+$K$714))),Assumptions!$B$4)</f>
        <v>0</v>
      </c>
      <c r="M714" s="18" t="n">
        <f aca="false">IF($F$714=1,MIN(Assumptions!$B$51,MAX(Assumptions!$B$4,Assumptions!$B$28-($I$714+$J$714+$K$714+$L$714))),Assumptions!$B$4)</f>
        <v>30000000</v>
      </c>
      <c r="N714" s="18" t="n">
        <f aca="false">IF($G$714=1,MIN(Assumptions!$B$46,MAX(Assumptions!$B$4,Assumptions!$B$28-($I$714+$J$714+$K$714+$L$714+$M$714))),Assumptions!$B$4)</f>
        <v>15000000</v>
      </c>
      <c r="O714" s="18" t="n">
        <f aca="false">IF($H$714=1,MIN(Assumptions!$B$41,MAX(Assumptions!$B$4,Assumptions!$B$28-($I$714+$J$714+$K$714+$L$714+$M$714+$N$714))),Assumptions!$B$4)</f>
        <v>5000000</v>
      </c>
      <c r="P714" s="18" t="n">
        <f aca="false">$I$714+$J$714+$K$714+$L$714+$M$714+$N$714+$O$714</f>
        <v>450000000</v>
      </c>
      <c r="Q714" s="18" t="n">
        <f aca="false">MAX(Assumptions!$B$4,Assumptions!$B$28-$P$714)</f>
        <v>7550000000</v>
      </c>
      <c r="R714" s="18" t="n">
        <f aca="false">$J$120+$O$120+Assumptions!$B$20+IF($B$714=0,$D$120,Assumptions!$B$4)+IF($C$714=0,$AI$120,Assumptions!$B$4)+IF($D$714=0,$AF$120,Assumptions!$B$4)+IF($E$714=0,$AC$120,Assumptions!$B$4)+IF($F$714=0,$Z$120,Assumptions!$B$4)+IF($G$714=0,$W$120,Assumptions!$B$4)+IF($H$714=0,$T$120,Assumptions!$B$4)</f>
        <v>12477780.8981917</v>
      </c>
      <c r="S714" s="18" t="n">
        <f aca="false">IF($R$714&gt;Assumptions!$B$4,$Q$714/$R$714&gt;Assumptions!$B$13,FALSE())</f>
        <v>1</v>
      </c>
      <c r="T714" s="18" t="n">
        <f aca="false">IF($S$714,($Q$714+Assumptions!$B$14*Assumptions!$B$13)/($R$714+Assumptions!$B$14),IF($R$714&gt;Assumptions!$B$4,$Q$714/$R$714,Assumptions!$B$4))</f>
        <v>504.246927588041</v>
      </c>
      <c r="U714" s="18" t="n">
        <f aca="false">IF($B$714=1,$I$714,$D$120*$T$714)</f>
        <v>402019974.359821</v>
      </c>
      <c r="V714" s="18" t="n">
        <f aca="false">IF($C$714=1,$J$714,$AI$120*$T$714)</f>
        <v>300000000</v>
      </c>
      <c r="W714" s="18" t="n">
        <f aca="false">IF($D$714=1,$K$714,$AF$120*$T$714)</f>
        <v>100000000</v>
      </c>
      <c r="X714" s="18" t="n">
        <f aca="false">IF($E$714=1,$L$714,$AC$120*$T$714)</f>
        <v>1210192626.2113</v>
      </c>
      <c r="Y714" s="18" t="n">
        <f aca="false">IF($F$714=1,$M$714,$Z$120*$T$714)</f>
        <v>30000000</v>
      </c>
      <c r="Z714" s="18" t="n">
        <f aca="false">IF($G$714=1,$N$714,$W$120*$T$714)</f>
        <v>15000000</v>
      </c>
      <c r="AA714" s="18" t="n">
        <f aca="false">IF($H$714=1,$O$714,$T$120*$T$714)</f>
        <v>5000000</v>
      </c>
      <c r="AB714" s="18" t="n">
        <f aca="false">($J$120+$O$120)*$T$714</f>
        <v>141447732.166413</v>
      </c>
      <c r="AC714" s="18" t="n">
        <f aca="false">Assumptions!$B$20*$T$714</f>
        <v>4538222348.29237</v>
      </c>
      <c r="AD714" s="18" t="n">
        <f aca="false">IF($S$714,Assumptions!$B$14*($T$714-Assumptions!$B$13),Assumptions!$B$4)</f>
        <v>1258117318.9701</v>
      </c>
      <c r="AE714" s="18" t="n">
        <f aca="false">$U$714+$V$714+$W$714+$X$714+$Y$714+$Z$714+$AA$714+$AB$714+$AC$714+$AD$714</f>
        <v>8000000000</v>
      </c>
      <c r="AF714" s="18" t="n">
        <f aca="false">IF(AND(IF($B$714=1,$U$714&gt;=INDEX($U$659:$U$786,1+$A$714-Assumptions!$B$77),$U$714&gt;INDEX($U$659:$U$786,1+$A$714+Assumptions!$B$77)),IF($C$714=1,$V$714&gt;=INDEX($V$659:$V$786,1+$A$714-Assumptions!$B$78),$V$714&gt;INDEX($V$659:$V$786,1+$A$714+Assumptions!$B$78)),IF($D$714=1,$W$714&gt;=INDEX($W$659:$W$786,1+$A$714-Assumptions!$B$79),$W$714&gt;INDEX($W$659:$W$786,1+$A$714+Assumptions!$B$79)),IF($E$714=1,$X$714&gt;=INDEX($X$659:$X$786,1+$A$714-Assumptions!$B$80),$X$714&gt;INDEX($X$659:$X$786,1+$A$714+Assumptions!$B$80)),IF($F$714=1,$Y$714&gt;=INDEX($Y$659:$Y$786,1+$A$714-Assumptions!$B$81),$Y$714&gt;INDEX($Y$659:$Y$786,1+$A$714+Assumptions!$B$81)),IF($G$714=1,$Z$714&gt;=INDEX($Z$659:$Z$786,1+$A$714-Assumptions!$B$82),$Z$714&gt;INDEX($Z$659:$Z$786,1+$A$714+Assumptions!$B$82)),IF($H$714=1,$AA$714&gt;=INDEX($AA$659:$AA$786,1+$A$714-Assumptions!$B$83),$AA$714&gt;INDEX($AA$659:$AA$786,1+$A$714+Assumptions!$B$83))),1,0)</f>
        <v>0</v>
      </c>
      <c r="AG714" s="16"/>
      <c r="AH714" s="16"/>
      <c r="AI714" s="16"/>
    </row>
    <row r="715" customFormat="false" ht="23.85" hidden="true" customHeight="false" outlineLevel="0" collapsed="false">
      <c r="A715" s="6" t="n">
        <f aca="false">ROW()-ROW($A$659)+Assumptions!$B$4</f>
        <v>56</v>
      </c>
      <c r="B715" s="18" t="n">
        <f aca="false">MOD(QUOTIENT($A$715,Assumptions!$B$77),2)</f>
        <v>0</v>
      </c>
      <c r="C715" s="18" t="n">
        <f aca="false">MOD(QUOTIENT($A$715,Assumptions!$B$78),2)</f>
        <v>1</v>
      </c>
      <c r="D715" s="18" t="n">
        <f aca="false">MOD(QUOTIENT($A$715,Assumptions!$B$79),2)</f>
        <v>1</v>
      </c>
      <c r="E715" s="18" t="n">
        <f aca="false">MOD(QUOTIENT($A$715,Assumptions!$B$80),2)</f>
        <v>1</v>
      </c>
      <c r="F715" s="18" t="n">
        <f aca="false">MOD(QUOTIENT($A$715,Assumptions!$B$81),2)</f>
        <v>0</v>
      </c>
      <c r="G715" s="18" t="n">
        <f aca="false">MOD(QUOTIENT($A$715,Assumptions!$B$82),2)</f>
        <v>0</v>
      </c>
      <c r="H715" s="18" t="n">
        <f aca="false">MOD(QUOTIENT($A$715,Assumptions!$B$83),2)</f>
        <v>0</v>
      </c>
      <c r="I715" s="18" t="n">
        <f aca="false">IF($B$715=1,MIN(Assumptions!$B$67,MAX(Assumptions!$B$4,Assumptions!$B$28-(Assumptions!$B$4))),Assumptions!$B$4)</f>
        <v>0</v>
      </c>
      <c r="J715" s="18" t="n">
        <f aca="false">IF($C$715=1,MIN(Assumptions!$B$66,MAX(Assumptions!$B$4,Assumptions!$B$28-($I$715))),Assumptions!$B$4)</f>
        <v>300000000</v>
      </c>
      <c r="K715" s="18" t="n">
        <f aca="false">IF($D$715=1,MIN(Assumptions!$B$61,MAX(Assumptions!$B$4,Assumptions!$B$28-($I$715+$J$715))),Assumptions!$B$4)</f>
        <v>100000000</v>
      </c>
      <c r="L715" s="18" t="n">
        <f aca="false">IF($E$715=1,MIN(Assumptions!$B$56,MAX(Assumptions!$B$4,Assumptions!$B$28-($I$715+$J$715+$K$715))),Assumptions!$B$4)</f>
        <v>60000000</v>
      </c>
      <c r="M715" s="18" t="n">
        <f aca="false">IF($F$715=1,MIN(Assumptions!$B$51,MAX(Assumptions!$B$4,Assumptions!$B$28-($I$715+$J$715+$K$715+$L$715))),Assumptions!$B$4)</f>
        <v>0</v>
      </c>
      <c r="N715" s="18" t="n">
        <f aca="false">IF($G$715=1,MIN(Assumptions!$B$46,MAX(Assumptions!$B$4,Assumptions!$B$28-($I$715+$J$715+$K$715+$L$715+$M$715))),Assumptions!$B$4)</f>
        <v>0</v>
      </c>
      <c r="O715" s="18" t="n">
        <f aca="false">IF($H$715=1,MIN(Assumptions!$B$41,MAX(Assumptions!$B$4,Assumptions!$B$28-($I$715+$J$715+$K$715+$L$715+$M$715+$N$715))),Assumptions!$B$4)</f>
        <v>0</v>
      </c>
      <c r="P715" s="18" t="n">
        <f aca="false">$I$715+$J$715+$K$715+$L$715+$M$715+$N$715+$O$715</f>
        <v>460000000</v>
      </c>
      <c r="Q715" s="18" t="n">
        <f aca="false">MAX(Assumptions!$B$4,Assumptions!$B$28-$P$715)</f>
        <v>7540000000</v>
      </c>
      <c r="R715" s="18" t="n">
        <f aca="false">$J$120+$O$120+Assumptions!$B$20+IF($B$715=0,$D$120,Assumptions!$B$4)+IF($C$715=0,$AI$120,Assumptions!$B$4)+IF($D$715=0,$AF$120,Assumptions!$B$4)+IF($E$715=0,$AC$120,Assumptions!$B$4)+IF($F$715=0,$Z$120,Assumptions!$B$4)+IF($G$715=0,$W$120,Assumptions!$B$4)+IF($H$715=0,$T$120,Assumptions!$B$4)</f>
        <v>23077780.8981917</v>
      </c>
      <c r="S715" s="18" t="n">
        <f aca="false">IF($R$715&gt;Assumptions!$B$4,$Q$715/$R$715&gt;Assumptions!$B$13,FALSE())</f>
        <v>1</v>
      </c>
      <c r="T715" s="18" t="n">
        <f aca="false">IF($S$715,($Q$715+Assumptions!$B$14*Assumptions!$B$13)/($R$715+Assumptions!$B$14),IF($R$715&gt;Assumptions!$B$4,$Q$715/$R$715,Assumptions!$B$4))</f>
        <v>294.8848467356</v>
      </c>
      <c r="U715" s="18" t="n">
        <f aca="false">IF($B$715=1,$I$715,$D$120*$T$715)</f>
        <v>235102272.394207</v>
      </c>
      <c r="V715" s="18" t="n">
        <f aca="false">IF($C$715=1,$J$715,$AI$120*$T$715)</f>
        <v>300000000</v>
      </c>
      <c r="W715" s="18" t="n">
        <f aca="false">IF($D$715=1,$K$715,$AF$120*$T$715)</f>
        <v>100000000</v>
      </c>
      <c r="X715" s="18" t="n">
        <f aca="false">IF($E$715=1,$L$715,$AC$120*$T$715)</f>
        <v>60000000</v>
      </c>
      <c r="Y715" s="18" t="n">
        <f aca="false">IF($F$715=1,$M$715,$Z$120*$T$715)</f>
        <v>884654540.206799</v>
      </c>
      <c r="Z715" s="18" t="n">
        <f aca="false">IF($G$715=1,$N$715,$W$120*$T$715)</f>
        <v>1474424233.678</v>
      </c>
      <c r="AA715" s="18" t="n">
        <f aca="false">IF($H$715=1,$O$715,$T$120*$T$715)</f>
        <v>1474424233.678</v>
      </c>
      <c r="AB715" s="18" t="n">
        <f aca="false">($J$120+$O$120)*$T$715</f>
        <v>82718982.5836037</v>
      </c>
      <c r="AC715" s="18" t="n">
        <f aca="false">Assumptions!$B$20*$T$715</f>
        <v>2653963620.6204</v>
      </c>
      <c r="AD715" s="18" t="n">
        <f aca="false">IF($S$715,Assumptions!$B$14*($T$715-Assumptions!$B$13),Assumptions!$B$4)</f>
        <v>734712116.838999</v>
      </c>
      <c r="AE715" s="18" t="n">
        <f aca="false">$U$715+$V$715+$W$715+$X$715+$Y$715+$Z$715+$AA$715+$AB$715+$AC$715+$AD$715</f>
        <v>8000000000</v>
      </c>
      <c r="AF715" s="18" t="n">
        <f aca="false">IF(AND(IF($B$715=1,$U$715&gt;=INDEX($U$659:$U$786,1+$A$715-Assumptions!$B$77),$U$715&gt;INDEX($U$659:$U$786,1+$A$715+Assumptions!$B$77)),IF($C$715=1,$V$715&gt;=INDEX($V$659:$V$786,1+$A$715-Assumptions!$B$78),$V$715&gt;INDEX($V$659:$V$786,1+$A$715+Assumptions!$B$78)),IF($D$715=1,$W$715&gt;=INDEX($W$659:$W$786,1+$A$715-Assumptions!$B$79),$W$715&gt;INDEX($W$659:$W$786,1+$A$715+Assumptions!$B$79)),IF($E$715=1,$X$715&gt;=INDEX($X$659:$X$786,1+$A$715-Assumptions!$B$80),$X$715&gt;INDEX($X$659:$X$786,1+$A$715+Assumptions!$B$80)),IF($F$715=1,$Y$715&gt;=INDEX($Y$659:$Y$786,1+$A$715-Assumptions!$B$81),$Y$715&gt;INDEX($Y$659:$Y$786,1+$A$715+Assumptions!$B$81)),IF($G$715=1,$Z$715&gt;=INDEX($Z$659:$Z$786,1+$A$715-Assumptions!$B$82),$Z$715&gt;INDEX($Z$659:$Z$786,1+$A$715+Assumptions!$B$82)),IF($H$715=1,$AA$715&gt;=INDEX($AA$659:$AA$786,1+$A$715-Assumptions!$B$83),$AA$715&gt;INDEX($AA$659:$AA$786,1+$A$715+Assumptions!$B$83))),1,0)</f>
        <v>0</v>
      </c>
      <c r="AG715" s="16"/>
      <c r="AH715" s="16"/>
      <c r="AI715" s="16"/>
    </row>
    <row r="716" customFormat="false" ht="23.85" hidden="true" customHeight="false" outlineLevel="0" collapsed="false">
      <c r="A716" s="6" t="n">
        <f aca="false">ROW()-ROW($A$659)+Assumptions!$B$4</f>
        <v>57</v>
      </c>
      <c r="B716" s="18" t="n">
        <f aca="false">MOD(QUOTIENT($A$716,Assumptions!$B$77),2)</f>
        <v>0</v>
      </c>
      <c r="C716" s="18" t="n">
        <f aca="false">MOD(QUOTIENT($A$716,Assumptions!$B$78),2)</f>
        <v>1</v>
      </c>
      <c r="D716" s="18" t="n">
        <f aca="false">MOD(QUOTIENT($A$716,Assumptions!$B$79),2)</f>
        <v>1</v>
      </c>
      <c r="E716" s="18" t="n">
        <f aca="false">MOD(QUOTIENT($A$716,Assumptions!$B$80),2)</f>
        <v>1</v>
      </c>
      <c r="F716" s="18" t="n">
        <f aca="false">MOD(QUOTIENT($A$716,Assumptions!$B$81),2)</f>
        <v>0</v>
      </c>
      <c r="G716" s="18" t="n">
        <f aca="false">MOD(QUOTIENT($A$716,Assumptions!$B$82),2)</f>
        <v>0</v>
      </c>
      <c r="H716" s="18" t="n">
        <f aca="false">MOD(QUOTIENT($A$716,Assumptions!$B$83),2)</f>
        <v>1</v>
      </c>
      <c r="I716" s="18" t="n">
        <f aca="false">IF($B$716=1,MIN(Assumptions!$B$67,MAX(Assumptions!$B$4,Assumptions!$B$28-(Assumptions!$B$4))),Assumptions!$B$4)</f>
        <v>0</v>
      </c>
      <c r="J716" s="18" t="n">
        <f aca="false">IF($C$716=1,MIN(Assumptions!$B$66,MAX(Assumptions!$B$4,Assumptions!$B$28-($I$716))),Assumptions!$B$4)</f>
        <v>300000000</v>
      </c>
      <c r="K716" s="18" t="n">
        <f aca="false">IF($D$716=1,MIN(Assumptions!$B$61,MAX(Assumptions!$B$4,Assumptions!$B$28-($I$716+$J$716))),Assumptions!$B$4)</f>
        <v>100000000</v>
      </c>
      <c r="L716" s="18" t="n">
        <f aca="false">IF($E$716=1,MIN(Assumptions!$B$56,MAX(Assumptions!$B$4,Assumptions!$B$28-($I$716+$J$716+$K$716))),Assumptions!$B$4)</f>
        <v>60000000</v>
      </c>
      <c r="M716" s="18" t="n">
        <f aca="false">IF($F$716=1,MIN(Assumptions!$B$51,MAX(Assumptions!$B$4,Assumptions!$B$28-($I$716+$J$716+$K$716+$L$716))),Assumptions!$B$4)</f>
        <v>0</v>
      </c>
      <c r="N716" s="18" t="n">
        <f aca="false">IF($G$716=1,MIN(Assumptions!$B$46,MAX(Assumptions!$B$4,Assumptions!$B$28-($I$716+$J$716+$K$716+$L$716+$M$716))),Assumptions!$B$4)</f>
        <v>0</v>
      </c>
      <c r="O716" s="18" t="n">
        <f aca="false">IF($H$716=1,MIN(Assumptions!$B$41,MAX(Assumptions!$B$4,Assumptions!$B$28-($I$716+$J$716+$K$716+$L$716+$M$716+$N$716))),Assumptions!$B$4)</f>
        <v>5000000</v>
      </c>
      <c r="P716" s="18" t="n">
        <f aca="false">$I$716+$J$716+$K$716+$L$716+$M$716+$N$716+$O$716</f>
        <v>465000000</v>
      </c>
      <c r="Q716" s="18" t="n">
        <f aca="false">MAX(Assumptions!$B$4,Assumptions!$B$28-$P$716)</f>
        <v>7535000000</v>
      </c>
      <c r="R716" s="18" t="n">
        <f aca="false">$J$120+$O$120+Assumptions!$B$20+IF($B$716=0,$D$120,Assumptions!$B$4)+IF($C$716=0,$AI$120,Assumptions!$B$4)+IF($D$716=0,$AF$120,Assumptions!$B$4)+IF($E$716=0,$AC$120,Assumptions!$B$4)+IF($F$716=0,$Z$120,Assumptions!$B$4)+IF($G$716=0,$W$120,Assumptions!$B$4)+IF($H$716=0,$T$120,Assumptions!$B$4)</f>
        <v>18077780.8981917</v>
      </c>
      <c r="S716" s="18" t="n">
        <f aca="false">IF($R$716&gt;Assumptions!$B$4,$Q$716/$R$716&gt;Assumptions!$B$13,FALSE())</f>
        <v>1</v>
      </c>
      <c r="T716" s="18" t="n">
        <f aca="false">IF($S$716,($Q$716+Assumptions!$B$14*Assumptions!$B$13)/($R$716+Assumptions!$B$14),IF($R$716&gt;Assumptions!$B$4,$Q$716/$R$716,Assumptions!$B$4))</f>
        <v>366.29314099959</v>
      </c>
      <c r="U716" s="18" t="n">
        <f aca="false">IF($B$716=1,$I$716,$D$120*$T$716)</f>
        <v>292033825.287161</v>
      </c>
      <c r="V716" s="18" t="n">
        <f aca="false">IF($C$716=1,$J$716,$AI$120*$T$716)</f>
        <v>300000000</v>
      </c>
      <c r="W716" s="18" t="n">
        <f aca="false">IF($D$716=1,$K$716,$AF$120*$T$716)</f>
        <v>100000000</v>
      </c>
      <c r="X716" s="18" t="n">
        <f aca="false">IF($E$716=1,$L$716,$AC$120*$T$716)</f>
        <v>60000000</v>
      </c>
      <c r="Y716" s="18" t="n">
        <f aca="false">IF($F$716=1,$M$716,$Z$120*$T$716)</f>
        <v>1098879422.99877</v>
      </c>
      <c r="Z716" s="18" t="n">
        <f aca="false">IF($G$716=1,$N$716,$W$120*$T$716)</f>
        <v>1831465704.99795</v>
      </c>
      <c r="AA716" s="18" t="n">
        <f aca="false">IF($H$716=1,$O$716,$T$120*$T$716)</f>
        <v>5000000</v>
      </c>
      <c r="AB716" s="18" t="n">
        <f aca="false">($J$120+$O$120)*$T$716</f>
        <v>102749925.220829</v>
      </c>
      <c r="AC716" s="18" t="n">
        <f aca="false">Assumptions!$B$20*$T$716</f>
        <v>3296638268.99631</v>
      </c>
      <c r="AD716" s="18" t="n">
        <f aca="false">IF($S$716,Assumptions!$B$14*($T$716-Assumptions!$B$13),Assumptions!$B$4)</f>
        <v>913232852.498976</v>
      </c>
      <c r="AE716" s="18" t="n">
        <f aca="false">$U$716+$V$716+$W$716+$X$716+$Y$716+$Z$716+$AA$716+$AB$716+$AC$716+$AD$716</f>
        <v>8000000000</v>
      </c>
      <c r="AF716" s="18" t="n">
        <f aca="false">IF(AND(IF($B$716=1,$U$716&gt;=INDEX($U$659:$U$786,1+$A$716-Assumptions!$B$77),$U$716&gt;INDEX($U$659:$U$786,1+$A$716+Assumptions!$B$77)),IF($C$716=1,$V$716&gt;=INDEX($V$659:$V$786,1+$A$716-Assumptions!$B$78),$V$716&gt;INDEX($V$659:$V$786,1+$A$716+Assumptions!$B$78)),IF($D$716=1,$W$716&gt;=INDEX($W$659:$W$786,1+$A$716-Assumptions!$B$79),$W$716&gt;INDEX($W$659:$W$786,1+$A$716+Assumptions!$B$79)),IF($E$716=1,$X$716&gt;=INDEX($X$659:$X$786,1+$A$716-Assumptions!$B$80),$X$716&gt;INDEX($X$659:$X$786,1+$A$716+Assumptions!$B$80)),IF($F$716=1,$Y$716&gt;=INDEX($Y$659:$Y$786,1+$A$716-Assumptions!$B$81),$Y$716&gt;INDEX($Y$659:$Y$786,1+$A$716+Assumptions!$B$81)),IF($G$716=1,$Z$716&gt;=INDEX($Z$659:$Z$786,1+$A$716-Assumptions!$B$82),$Z$716&gt;INDEX($Z$659:$Z$786,1+$A$716+Assumptions!$B$82)),IF($H$716=1,$AA$716&gt;=INDEX($AA$659:$AA$786,1+$A$716-Assumptions!$B$83),$AA$716&gt;INDEX($AA$659:$AA$786,1+$A$716+Assumptions!$B$83))),1,0)</f>
        <v>0</v>
      </c>
      <c r="AG716" s="16"/>
      <c r="AH716" s="16"/>
      <c r="AI716" s="16"/>
    </row>
    <row r="717" customFormat="false" ht="23.85" hidden="true" customHeight="false" outlineLevel="0" collapsed="false">
      <c r="A717" s="6" t="n">
        <f aca="false">ROW()-ROW($A$659)+Assumptions!$B$4</f>
        <v>58</v>
      </c>
      <c r="B717" s="18" t="n">
        <f aca="false">MOD(QUOTIENT($A$717,Assumptions!$B$77),2)</f>
        <v>0</v>
      </c>
      <c r="C717" s="18" t="n">
        <f aca="false">MOD(QUOTIENT($A$717,Assumptions!$B$78),2)</f>
        <v>1</v>
      </c>
      <c r="D717" s="18" t="n">
        <f aca="false">MOD(QUOTIENT($A$717,Assumptions!$B$79),2)</f>
        <v>1</v>
      </c>
      <c r="E717" s="18" t="n">
        <f aca="false">MOD(QUOTIENT($A$717,Assumptions!$B$80),2)</f>
        <v>1</v>
      </c>
      <c r="F717" s="18" t="n">
        <f aca="false">MOD(QUOTIENT($A$717,Assumptions!$B$81),2)</f>
        <v>0</v>
      </c>
      <c r="G717" s="18" t="n">
        <f aca="false">MOD(QUOTIENT($A$717,Assumptions!$B$82),2)</f>
        <v>1</v>
      </c>
      <c r="H717" s="18" t="n">
        <f aca="false">MOD(QUOTIENT($A$717,Assumptions!$B$83),2)</f>
        <v>0</v>
      </c>
      <c r="I717" s="18" t="n">
        <f aca="false">IF($B$717=1,MIN(Assumptions!$B$67,MAX(Assumptions!$B$4,Assumptions!$B$28-(Assumptions!$B$4))),Assumptions!$B$4)</f>
        <v>0</v>
      </c>
      <c r="J717" s="18" t="n">
        <f aca="false">IF($C$717=1,MIN(Assumptions!$B$66,MAX(Assumptions!$B$4,Assumptions!$B$28-($I$717))),Assumptions!$B$4)</f>
        <v>300000000</v>
      </c>
      <c r="K717" s="18" t="n">
        <f aca="false">IF($D$717=1,MIN(Assumptions!$B$61,MAX(Assumptions!$B$4,Assumptions!$B$28-($I$717+$J$717))),Assumptions!$B$4)</f>
        <v>100000000</v>
      </c>
      <c r="L717" s="18" t="n">
        <f aca="false">IF($E$717=1,MIN(Assumptions!$B$56,MAX(Assumptions!$B$4,Assumptions!$B$28-($I$717+$J$717+$K$717))),Assumptions!$B$4)</f>
        <v>60000000</v>
      </c>
      <c r="M717" s="18" t="n">
        <f aca="false">IF($F$717=1,MIN(Assumptions!$B$51,MAX(Assumptions!$B$4,Assumptions!$B$28-($I$717+$J$717+$K$717+$L$717))),Assumptions!$B$4)</f>
        <v>0</v>
      </c>
      <c r="N717" s="18" t="n">
        <f aca="false">IF($G$717=1,MIN(Assumptions!$B$46,MAX(Assumptions!$B$4,Assumptions!$B$28-($I$717+$J$717+$K$717+$L$717+$M$717))),Assumptions!$B$4)</f>
        <v>15000000</v>
      </c>
      <c r="O717" s="18" t="n">
        <f aca="false">IF($H$717=1,MIN(Assumptions!$B$41,MAX(Assumptions!$B$4,Assumptions!$B$28-($I$717+$J$717+$K$717+$L$717+$M$717+$N$717))),Assumptions!$B$4)</f>
        <v>0</v>
      </c>
      <c r="P717" s="18" t="n">
        <f aca="false">$I$717+$J$717+$K$717+$L$717+$M$717+$N$717+$O$717</f>
        <v>475000000</v>
      </c>
      <c r="Q717" s="18" t="n">
        <f aca="false">MAX(Assumptions!$B$4,Assumptions!$B$28-$P$717)</f>
        <v>7525000000</v>
      </c>
      <c r="R717" s="18" t="n">
        <f aca="false">$J$120+$O$120+Assumptions!$B$20+IF($B$717=0,$D$120,Assumptions!$B$4)+IF($C$717=0,$AI$120,Assumptions!$B$4)+IF($D$717=0,$AF$120,Assumptions!$B$4)+IF($E$717=0,$AC$120,Assumptions!$B$4)+IF($F$717=0,$Z$120,Assumptions!$B$4)+IF($G$717=0,$W$120,Assumptions!$B$4)+IF($H$717=0,$T$120,Assumptions!$B$4)</f>
        <v>18077780.8981917</v>
      </c>
      <c r="S717" s="18" t="n">
        <f aca="false">IF($R$717&gt;Assumptions!$B$4,$Q$717/$R$717&gt;Assumptions!$B$13,FALSE())</f>
        <v>1</v>
      </c>
      <c r="T717" s="18" t="n">
        <f aca="false">IF($S$717,($Q$717+Assumptions!$B$14*Assumptions!$B$13)/($R$717+Assumptions!$B$14),IF($R$717&gt;Assumptions!$B$4,$Q$717/$R$717,Assumptions!$B$4))</f>
        <v>365.807179950171</v>
      </c>
      <c r="U717" s="18" t="n">
        <f aca="false">IF($B$717=1,$I$717,$D$120*$T$717)</f>
        <v>291646384.059582</v>
      </c>
      <c r="V717" s="18" t="n">
        <f aca="false">IF($C$717=1,$J$717,$AI$120*$T$717)</f>
        <v>300000000</v>
      </c>
      <c r="W717" s="18" t="n">
        <f aca="false">IF($D$717=1,$K$717,$AF$120*$T$717)</f>
        <v>100000000</v>
      </c>
      <c r="X717" s="18" t="n">
        <f aca="false">IF($E$717=1,$L$717,$AC$120*$T$717)</f>
        <v>60000000</v>
      </c>
      <c r="Y717" s="18" t="n">
        <f aca="false">IF($F$717=1,$M$717,$Z$120*$T$717)</f>
        <v>1097421539.85051</v>
      </c>
      <c r="Z717" s="18" t="n">
        <f aca="false">IF($G$717=1,$N$717,$W$120*$T$717)</f>
        <v>15000000</v>
      </c>
      <c r="AA717" s="18" t="n">
        <f aca="false">IF($H$717=1,$O$717,$T$120*$T$717)</f>
        <v>1829035899.75086</v>
      </c>
      <c r="AB717" s="18" t="n">
        <f aca="false">($J$120+$O$120)*$T$717</f>
        <v>102613606.912079</v>
      </c>
      <c r="AC717" s="18" t="n">
        <f aca="false">Assumptions!$B$20*$T$717</f>
        <v>3292264619.55154</v>
      </c>
      <c r="AD717" s="18" t="n">
        <f aca="false">IF($S$717,Assumptions!$B$14*($T$717-Assumptions!$B$13),Assumptions!$B$4)</f>
        <v>912017949.875428</v>
      </c>
      <c r="AE717" s="18" t="n">
        <f aca="false">$U$717+$V$717+$W$717+$X$717+$Y$717+$Z$717+$AA$717+$AB$717+$AC$717+$AD$717</f>
        <v>8000000000</v>
      </c>
      <c r="AF717" s="18" t="n">
        <f aca="false">IF(AND(IF($B$717=1,$U$717&gt;=INDEX($U$659:$U$786,1+$A$717-Assumptions!$B$77),$U$717&gt;INDEX($U$659:$U$786,1+$A$717+Assumptions!$B$77)),IF($C$717=1,$V$717&gt;=INDEX($V$659:$V$786,1+$A$717-Assumptions!$B$78),$V$717&gt;INDEX($V$659:$V$786,1+$A$717+Assumptions!$B$78)),IF($D$717=1,$W$717&gt;=INDEX($W$659:$W$786,1+$A$717-Assumptions!$B$79),$W$717&gt;INDEX($W$659:$W$786,1+$A$717+Assumptions!$B$79)),IF($E$717=1,$X$717&gt;=INDEX($X$659:$X$786,1+$A$717-Assumptions!$B$80),$X$717&gt;INDEX($X$659:$X$786,1+$A$717+Assumptions!$B$80)),IF($F$717=1,$Y$717&gt;=INDEX($Y$659:$Y$786,1+$A$717-Assumptions!$B$81),$Y$717&gt;INDEX($Y$659:$Y$786,1+$A$717+Assumptions!$B$81)),IF($G$717=1,$Z$717&gt;=INDEX($Z$659:$Z$786,1+$A$717-Assumptions!$B$82),$Z$717&gt;INDEX($Z$659:$Z$786,1+$A$717+Assumptions!$B$82)),IF($H$717=1,$AA$717&gt;=INDEX($AA$659:$AA$786,1+$A$717-Assumptions!$B$83),$AA$717&gt;INDEX($AA$659:$AA$786,1+$A$717+Assumptions!$B$83))),1,0)</f>
        <v>0</v>
      </c>
      <c r="AG717" s="16"/>
      <c r="AH717" s="16"/>
      <c r="AI717" s="16"/>
    </row>
    <row r="718" customFormat="false" ht="23.85" hidden="true" customHeight="false" outlineLevel="0" collapsed="false">
      <c r="A718" s="6" t="n">
        <f aca="false">ROW()-ROW($A$659)+Assumptions!$B$4</f>
        <v>59</v>
      </c>
      <c r="B718" s="18" t="n">
        <f aca="false">MOD(QUOTIENT($A$718,Assumptions!$B$77),2)</f>
        <v>0</v>
      </c>
      <c r="C718" s="18" t="n">
        <f aca="false">MOD(QUOTIENT($A$718,Assumptions!$B$78),2)</f>
        <v>1</v>
      </c>
      <c r="D718" s="18" t="n">
        <f aca="false">MOD(QUOTIENT($A$718,Assumptions!$B$79),2)</f>
        <v>1</v>
      </c>
      <c r="E718" s="18" t="n">
        <f aca="false">MOD(QUOTIENT($A$718,Assumptions!$B$80),2)</f>
        <v>1</v>
      </c>
      <c r="F718" s="18" t="n">
        <f aca="false">MOD(QUOTIENT($A$718,Assumptions!$B$81),2)</f>
        <v>0</v>
      </c>
      <c r="G718" s="18" t="n">
        <f aca="false">MOD(QUOTIENT($A$718,Assumptions!$B$82),2)</f>
        <v>1</v>
      </c>
      <c r="H718" s="18" t="n">
        <f aca="false">MOD(QUOTIENT($A$718,Assumptions!$B$83),2)</f>
        <v>1</v>
      </c>
      <c r="I718" s="18" t="n">
        <f aca="false">IF($B$718=1,MIN(Assumptions!$B$67,MAX(Assumptions!$B$4,Assumptions!$B$28-(Assumptions!$B$4))),Assumptions!$B$4)</f>
        <v>0</v>
      </c>
      <c r="J718" s="18" t="n">
        <f aca="false">IF($C$718=1,MIN(Assumptions!$B$66,MAX(Assumptions!$B$4,Assumptions!$B$28-($I$718))),Assumptions!$B$4)</f>
        <v>300000000</v>
      </c>
      <c r="K718" s="18" t="n">
        <f aca="false">IF($D$718=1,MIN(Assumptions!$B$61,MAX(Assumptions!$B$4,Assumptions!$B$28-($I$718+$J$718))),Assumptions!$B$4)</f>
        <v>100000000</v>
      </c>
      <c r="L718" s="18" t="n">
        <f aca="false">IF($E$718=1,MIN(Assumptions!$B$56,MAX(Assumptions!$B$4,Assumptions!$B$28-($I$718+$J$718+$K$718))),Assumptions!$B$4)</f>
        <v>60000000</v>
      </c>
      <c r="M718" s="18" t="n">
        <f aca="false">IF($F$718=1,MIN(Assumptions!$B$51,MAX(Assumptions!$B$4,Assumptions!$B$28-($I$718+$J$718+$K$718+$L$718))),Assumptions!$B$4)</f>
        <v>0</v>
      </c>
      <c r="N718" s="18" t="n">
        <f aca="false">IF($G$718=1,MIN(Assumptions!$B$46,MAX(Assumptions!$B$4,Assumptions!$B$28-($I$718+$J$718+$K$718+$L$718+$M$718))),Assumptions!$B$4)</f>
        <v>15000000</v>
      </c>
      <c r="O718" s="18" t="n">
        <f aca="false">IF($H$718=1,MIN(Assumptions!$B$41,MAX(Assumptions!$B$4,Assumptions!$B$28-($I$718+$J$718+$K$718+$L$718+$M$718+$N$718))),Assumptions!$B$4)</f>
        <v>5000000</v>
      </c>
      <c r="P718" s="18" t="n">
        <f aca="false">$I$718+$J$718+$K$718+$L$718+$M$718+$N$718+$O$718</f>
        <v>480000000</v>
      </c>
      <c r="Q718" s="18" t="n">
        <f aca="false">MAX(Assumptions!$B$4,Assumptions!$B$28-$P$718)</f>
        <v>7520000000</v>
      </c>
      <c r="R718" s="18" t="n">
        <f aca="false">$J$120+$O$120+Assumptions!$B$20+IF($B$718=0,$D$120,Assumptions!$B$4)+IF($C$718=0,$AI$120,Assumptions!$B$4)+IF($D$718=0,$AF$120,Assumptions!$B$4)+IF($E$718=0,$AC$120,Assumptions!$B$4)+IF($F$718=0,$Z$120,Assumptions!$B$4)+IF($G$718=0,$W$120,Assumptions!$B$4)+IF($H$718=0,$T$120,Assumptions!$B$4)</f>
        <v>13077780.8981917</v>
      </c>
      <c r="S718" s="18" t="n">
        <f aca="false">IF($R$718&gt;Assumptions!$B$4,$Q$718/$R$718&gt;Assumptions!$B$13,FALSE())</f>
        <v>1</v>
      </c>
      <c r="T718" s="18" t="n">
        <f aca="false">IF($S$718,($Q$718+Assumptions!$B$14*Assumptions!$B$13)/($R$718+Assumptions!$B$14),IF($R$718&gt;Assumptions!$B$4,$Q$718/$R$718,Assumptions!$B$4))</f>
        <v>482.899332656119</v>
      </c>
      <c r="U718" s="18" t="n">
        <f aca="false">IF($B$718=1,$I$718,$D$120*$T$718)</f>
        <v>385000218.566313</v>
      </c>
      <c r="V718" s="18" t="n">
        <f aca="false">IF($C$718=1,$J$718,$AI$120*$T$718)</f>
        <v>300000000</v>
      </c>
      <c r="W718" s="18" t="n">
        <f aca="false">IF($D$718=1,$K$718,$AF$120*$T$718)</f>
        <v>100000000</v>
      </c>
      <c r="X718" s="18" t="n">
        <f aca="false">IF($E$718=1,$L$718,$AC$120*$T$718)</f>
        <v>60000000</v>
      </c>
      <c r="Y718" s="18" t="n">
        <f aca="false">IF($F$718=1,$M$718,$Z$120*$T$718)</f>
        <v>1448697997.96836</v>
      </c>
      <c r="Z718" s="18" t="n">
        <f aca="false">IF($G$718=1,$N$718,$W$120*$T$718)</f>
        <v>15000000</v>
      </c>
      <c r="AA718" s="18" t="n">
        <f aca="false">IF($H$718=1,$O$718,$T$120*$T$718)</f>
        <v>5000000</v>
      </c>
      <c r="AB718" s="18" t="n">
        <f aca="false">($J$120+$O$120)*$T$718</f>
        <v>135459457.919962</v>
      </c>
      <c r="AC718" s="18" t="n">
        <f aca="false">Assumptions!$B$20*$T$718</f>
        <v>4346093993.90507</v>
      </c>
      <c r="AD718" s="18" t="n">
        <f aca="false">IF($S$718,Assumptions!$B$14*($T$718-Assumptions!$B$13),Assumptions!$B$4)</f>
        <v>1204748331.6403</v>
      </c>
      <c r="AE718" s="18" t="n">
        <f aca="false">$U$718+$V$718+$W$718+$X$718+$Y$718+$Z$718+$AA$718+$AB$718+$AC$718+$AD$718</f>
        <v>8000000000</v>
      </c>
      <c r="AF718" s="18" t="n">
        <f aca="false">IF(AND(IF($B$718=1,$U$718&gt;=INDEX($U$659:$U$786,1+$A$718-Assumptions!$B$77),$U$718&gt;INDEX($U$659:$U$786,1+$A$718+Assumptions!$B$77)),IF($C$718=1,$V$718&gt;=INDEX($V$659:$V$786,1+$A$718-Assumptions!$B$78),$V$718&gt;INDEX($V$659:$V$786,1+$A$718+Assumptions!$B$78)),IF($D$718=1,$W$718&gt;=INDEX($W$659:$W$786,1+$A$718-Assumptions!$B$79),$W$718&gt;INDEX($W$659:$W$786,1+$A$718+Assumptions!$B$79)),IF($E$718=1,$X$718&gt;=INDEX($X$659:$X$786,1+$A$718-Assumptions!$B$80),$X$718&gt;INDEX($X$659:$X$786,1+$A$718+Assumptions!$B$80)),IF($F$718=1,$Y$718&gt;=INDEX($Y$659:$Y$786,1+$A$718-Assumptions!$B$81),$Y$718&gt;INDEX($Y$659:$Y$786,1+$A$718+Assumptions!$B$81)),IF($G$718=1,$Z$718&gt;=INDEX($Z$659:$Z$786,1+$A$718-Assumptions!$B$82),$Z$718&gt;INDEX($Z$659:$Z$786,1+$A$718+Assumptions!$B$82)),IF($H$718=1,$AA$718&gt;=INDEX($AA$659:$AA$786,1+$A$718-Assumptions!$B$83),$AA$718&gt;INDEX($AA$659:$AA$786,1+$A$718+Assumptions!$B$83))),1,0)</f>
        <v>0</v>
      </c>
      <c r="AG718" s="16"/>
      <c r="AH718" s="16"/>
      <c r="AI718" s="16"/>
    </row>
    <row r="719" customFormat="false" ht="23.85" hidden="true" customHeight="false" outlineLevel="0" collapsed="false">
      <c r="A719" s="6" t="n">
        <f aca="false">ROW()-ROW($A$659)+Assumptions!$B$4</f>
        <v>60</v>
      </c>
      <c r="B719" s="18" t="n">
        <f aca="false">MOD(QUOTIENT($A$719,Assumptions!$B$77),2)</f>
        <v>0</v>
      </c>
      <c r="C719" s="18" t="n">
        <f aca="false">MOD(QUOTIENT($A$719,Assumptions!$B$78),2)</f>
        <v>1</v>
      </c>
      <c r="D719" s="18" t="n">
        <f aca="false">MOD(QUOTIENT($A$719,Assumptions!$B$79),2)</f>
        <v>1</v>
      </c>
      <c r="E719" s="18" t="n">
        <f aca="false">MOD(QUOTIENT($A$719,Assumptions!$B$80),2)</f>
        <v>1</v>
      </c>
      <c r="F719" s="18" t="n">
        <f aca="false">MOD(QUOTIENT($A$719,Assumptions!$B$81),2)</f>
        <v>1</v>
      </c>
      <c r="G719" s="18" t="n">
        <f aca="false">MOD(QUOTIENT($A$719,Assumptions!$B$82),2)</f>
        <v>0</v>
      </c>
      <c r="H719" s="18" t="n">
        <f aca="false">MOD(QUOTIENT($A$719,Assumptions!$B$83),2)</f>
        <v>0</v>
      </c>
      <c r="I719" s="18" t="n">
        <f aca="false">IF($B$719=1,MIN(Assumptions!$B$67,MAX(Assumptions!$B$4,Assumptions!$B$28-(Assumptions!$B$4))),Assumptions!$B$4)</f>
        <v>0</v>
      </c>
      <c r="J719" s="18" t="n">
        <f aca="false">IF($C$719=1,MIN(Assumptions!$B$66,MAX(Assumptions!$B$4,Assumptions!$B$28-($I$719))),Assumptions!$B$4)</f>
        <v>300000000</v>
      </c>
      <c r="K719" s="18" t="n">
        <f aca="false">IF($D$719=1,MIN(Assumptions!$B$61,MAX(Assumptions!$B$4,Assumptions!$B$28-($I$719+$J$719))),Assumptions!$B$4)</f>
        <v>100000000</v>
      </c>
      <c r="L719" s="18" t="n">
        <f aca="false">IF($E$719=1,MIN(Assumptions!$B$56,MAX(Assumptions!$B$4,Assumptions!$B$28-($I$719+$J$719+$K$719))),Assumptions!$B$4)</f>
        <v>60000000</v>
      </c>
      <c r="M719" s="18" t="n">
        <f aca="false">IF($F$719=1,MIN(Assumptions!$B$51,MAX(Assumptions!$B$4,Assumptions!$B$28-($I$719+$J$719+$K$719+$L$719))),Assumptions!$B$4)</f>
        <v>30000000</v>
      </c>
      <c r="N719" s="18" t="n">
        <f aca="false">IF($G$719=1,MIN(Assumptions!$B$46,MAX(Assumptions!$B$4,Assumptions!$B$28-($I$719+$J$719+$K$719+$L$719+$M$719))),Assumptions!$B$4)</f>
        <v>0</v>
      </c>
      <c r="O719" s="18" t="n">
        <f aca="false">IF($H$719=1,MIN(Assumptions!$B$41,MAX(Assumptions!$B$4,Assumptions!$B$28-($I$719+$J$719+$K$719+$L$719+$M$719+$N$719))),Assumptions!$B$4)</f>
        <v>0</v>
      </c>
      <c r="P719" s="18" t="n">
        <f aca="false">$I$719+$J$719+$K$719+$L$719+$M$719+$N$719+$O$719</f>
        <v>490000000</v>
      </c>
      <c r="Q719" s="18" t="n">
        <f aca="false">MAX(Assumptions!$B$4,Assumptions!$B$28-$P$719)</f>
        <v>7510000000</v>
      </c>
      <c r="R719" s="18" t="n">
        <f aca="false">$J$120+$O$120+Assumptions!$B$20+IF($B$719=0,$D$120,Assumptions!$B$4)+IF($C$719=0,$AI$120,Assumptions!$B$4)+IF($D$719=0,$AF$120,Assumptions!$B$4)+IF($E$719=0,$AC$120,Assumptions!$B$4)+IF($F$719=0,$Z$120,Assumptions!$B$4)+IF($G$719=0,$W$120,Assumptions!$B$4)+IF($H$719=0,$T$120,Assumptions!$B$4)</f>
        <v>20077780.8981917</v>
      </c>
      <c r="S719" s="18" t="n">
        <f aca="false">IF($R$719&gt;Assumptions!$B$4,$Q$719/$R$719&gt;Assumptions!$B$13,FALSE())</f>
        <v>1</v>
      </c>
      <c r="T719" s="18" t="n">
        <f aca="false">IF($S$719,($Q$719+Assumptions!$B$14*Assumptions!$B$13)/($R$719+Assumptions!$B$14),IF($R$719&gt;Assumptions!$B$4,$Q$719/$R$719,Assumptions!$B$4))</f>
        <v>332.738635115451</v>
      </c>
      <c r="U719" s="18" t="n">
        <f aca="false">IF($B$719=1,$I$719,$D$120*$T$719)</f>
        <v>265281889.167842</v>
      </c>
      <c r="V719" s="18" t="n">
        <f aca="false">IF($C$719=1,$J$719,$AI$120*$T$719)</f>
        <v>300000000</v>
      </c>
      <c r="W719" s="18" t="n">
        <f aca="false">IF($D$719=1,$K$719,$AF$120*$T$719)</f>
        <v>100000000</v>
      </c>
      <c r="X719" s="18" t="n">
        <f aca="false">IF($E$719=1,$L$719,$AC$120*$T$719)</f>
        <v>60000000</v>
      </c>
      <c r="Y719" s="18" t="n">
        <f aca="false">IF($F$719=1,$M$719,$Z$120*$T$719)</f>
        <v>30000000</v>
      </c>
      <c r="Z719" s="18" t="n">
        <f aca="false">IF($G$719=1,$N$719,$W$120*$T$719)</f>
        <v>1663693175.57725</v>
      </c>
      <c r="AA719" s="18" t="n">
        <f aca="false">IF($H$719=1,$O$719,$T$120*$T$719)</f>
        <v>1663693175.57725</v>
      </c>
      <c r="AB719" s="18" t="n">
        <f aca="false">($J$120+$O$120)*$T$719</f>
        <v>93337455.8499628</v>
      </c>
      <c r="AC719" s="18" t="n">
        <f aca="false">Assumptions!$B$20*$T$719</f>
        <v>2994647716.03906</v>
      </c>
      <c r="AD719" s="18" t="n">
        <f aca="false">IF($S$719,Assumptions!$B$14*($T$719-Assumptions!$B$13),Assumptions!$B$4)</f>
        <v>829346587.788627</v>
      </c>
      <c r="AE719" s="18" t="n">
        <f aca="false">$U$719+$V$719+$W$719+$X$719+$Y$719+$Z$719+$AA$719+$AB$719+$AC$719+$AD$719</f>
        <v>8000000000</v>
      </c>
      <c r="AF719" s="18" t="n">
        <f aca="false">IF(AND(IF($B$719=1,$U$719&gt;=INDEX($U$659:$U$786,1+$A$719-Assumptions!$B$77),$U$719&gt;INDEX($U$659:$U$786,1+$A$719+Assumptions!$B$77)),IF($C$719=1,$V$719&gt;=INDEX($V$659:$V$786,1+$A$719-Assumptions!$B$78),$V$719&gt;INDEX($V$659:$V$786,1+$A$719+Assumptions!$B$78)),IF($D$719=1,$W$719&gt;=INDEX($W$659:$W$786,1+$A$719-Assumptions!$B$79),$W$719&gt;INDEX($W$659:$W$786,1+$A$719+Assumptions!$B$79)),IF($E$719=1,$X$719&gt;=INDEX($X$659:$X$786,1+$A$719-Assumptions!$B$80),$X$719&gt;INDEX($X$659:$X$786,1+$A$719+Assumptions!$B$80)),IF($F$719=1,$Y$719&gt;=INDEX($Y$659:$Y$786,1+$A$719-Assumptions!$B$81),$Y$719&gt;INDEX($Y$659:$Y$786,1+$A$719+Assumptions!$B$81)),IF($G$719=1,$Z$719&gt;=INDEX($Z$659:$Z$786,1+$A$719-Assumptions!$B$82),$Z$719&gt;INDEX($Z$659:$Z$786,1+$A$719+Assumptions!$B$82)),IF($H$719=1,$AA$719&gt;=INDEX($AA$659:$AA$786,1+$A$719-Assumptions!$B$83),$AA$719&gt;INDEX($AA$659:$AA$786,1+$A$719+Assumptions!$B$83))),1,0)</f>
        <v>0</v>
      </c>
      <c r="AG719" s="16"/>
      <c r="AH719" s="16"/>
      <c r="AI719" s="16"/>
    </row>
    <row r="720" customFormat="false" ht="23.85" hidden="true" customHeight="false" outlineLevel="0" collapsed="false">
      <c r="A720" s="6" t="n">
        <f aca="false">ROW()-ROW($A$659)+Assumptions!$B$4</f>
        <v>61</v>
      </c>
      <c r="B720" s="18" t="n">
        <f aca="false">MOD(QUOTIENT($A$720,Assumptions!$B$77),2)</f>
        <v>0</v>
      </c>
      <c r="C720" s="18" t="n">
        <f aca="false">MOD(QUOTIENT($A$720,Assumptions!$B$78),2)</f>
        <v>1</v>
      </c>
      <c r="D720" s="18" t="n">
        <f aca="false">MOD(QUOTIENT($A$720,Assumptions!$B$79),2)</f>
        <v>1</v>
      </c>
      <c r="E720" s="18" t="n">
        <f aca="false">MOD(QUOTIENT($A$720,Assumptions!$B$80),2)</f>
        <v>1</v>
      </c>
      <c r="F720" s="18" t="n">
        <f aca="false">MOD(QUOTIENT($A$720,Assumptions!$B$81),2)</f>
        <v>1</v>
      </c>
      <c r="G720" s="18" t="n">
        <f aca="false">MOD(QUOTIENT($A$720,Assumptions!$B$82),2)</f>
        <v>0</v>
      </c>
      <c r="H720" s="18" t="n">
        <f aca="false">MOD(QUOTIENT($A$720,Assumptions!$B$83),2)</f>
        <v>1</v>
      </c>
      <c r="I720" s="18" t="n">
        <f aca="false">IF($B$720=1,MIN(Assumptions!$B$67,MAX(Assumptions!$B$4,Assumptions!$B$28-(Assumptions!$B$4))),Assumptions!$B$4)</f>
        <v>0</v>
      </c>
      <c r="J720" s="18" t="n">
        <f aca="false">IF($C$720=1,MIN(Assumptions!$B$66,MAX(Assumptions!$B$4,Assumptions!$B$28-($I$720))),Assumptions!$B$4)</f>
        <v>300000000</v>
      </c>
      <c r="K720" s="18" t="n">
        <f aca="false">IF($D$720=1,MIN(Assumptions!$B$61,MAX(Assumptions!$B$4,Assumptions!$B$28-($I$720+$J$720))),Assumptions!$B$4)</f>
        <v>100000000</v>
      </c>
      <c r="L720" s="18" t="n">
        <f aca="false">IF($E$720=1,MIN(Assumptions!$B$56,MAX(Assumptions!$B$4,Assumptions!$B$28-($I$720+$J$720+$K$720))),Assumptions!$B$4)</f>
        <v>60000000</v>
      </c>
      <c r="M720" s="18" t="n">
        <f aca="false">IF($F$720=1,MIN(Assumptions!$B$51,MAX(Assumptions!$B$4,Assumptions!$B$28-($I$720+$J$720+$K$720+$L$720))),Assumptions!$B$4)</f>
        <v>30000000</v>
      </c>
      <c r="N720" s="18" t="n">
        <f aca="false">IF($G$720=1,MIN(Assumptions!$B$46,MAX(Assumptions!$B$4,Assumptions!$B$28-($I$720+$J$720+$K$720+$L$720+$M$720))),Assumptions!$B$4)</f>
        <v>0</v>
      </c>
      <c r="O720" s="18" t="n">
        <f aca="false">IF($H$720=1,MIN(Assumptions!$B$41,MAX(Assumptions!$B$4,Assumptions!$B$28-($I$720+$J$720+$K$720+$L$720+$M$720+$N$720))),Assumptions!$B$4)</f>
        <v>5000000</v>
      </c>
      <c r="P720" s="18" t="n">
        <f aca="false">$I$720+$J$720+$K$720+$L$720+$M$720+$N$720+$O$720</f>
        <v>495000000</v>
      </c>
      <c r="Q720" s="18" t="n">
        <f aca="false">MAX(Assumptions!$B$4,Assumptions!$B$28-$P$720)</f>
        <v>7505000000</v>
      </c>
      <c r="R720" s="18" t="n">
        <f aca="false">$J$120+$O$120+Assumptions!$B$20+IF($B$720=0,$D$120,Assumptions!$B$4)+IF($C$720=0,$AI$120,Assumptions!$B$4)+IF($D$720=0,$AF$120,Assumptions!$B$4)+IF($E$720=0,$AC$120,Assumptions!$B$4)+IF($F$720=0,$Z$120,Assumptions!$B$4)+IF($G$720=0,$W$120,Assumptions!$B$4)+IF($H$720=0,$T$120,Assumptions!$B$4)</f>
        <v>15077780.8981917</v>
      </c>
      <c r="S720" s="18" t="n">
        <f aca="false">IF($R$720&gt;Assumptions!$B$4,$Q$720/$R$720&gt;Assumptions!$B$13,FALSE())</f>
        <v>1</v>
      </c>
      <c r="T720" s="18" t="n">
        <f aca="false">IF($S$720,($Q$720+Assumptions!$B$14*Assumptions!$B$13)/($R$720+Assumptions!$B$14),IF($R$720&gt;Assumptions!$B$4,$Q$720/$R$720,Assumptions!$B$4))</f>
        <v>427.101694092247</v>
      </c>
      <c r="U720" s="18" t="n">
        <f aca="false">IF($B$720=1,$I$720,$D$120*$T$720)</f>
        <v>340514543.00239</v>
      </c>
      <c r="V720" s="18" t="n">
        <f aca="false">IF($C$720=1,$J$720,$AI$120*$T$720)</f>
        <v>300000000</v>
      </c>
      <c r="W720" s="18" t="n">
        <f aca="false">IF($D$720=1,$K$720,$AF$120*$T$720)</f>
        <v>100000000</v>
      </c>
      <c r="X720" s="18" t="n">
        <f aca="false">IF($E$720=1,$L$720,$AC$120*$T$720)</f>
        <v>60000000</v>
      </c>
      <c r="Y720" s="18" t="n">
        <f aca="false">IF($F$720=1,$M$720,$Z$120*$T$720)</f>
        <v>30000000</v>
      </c>
      <c r="Z720" s="18" t="n">
        <f aca="false">IF($G$720=1,$N$720,$W$120*$T$720)</f>
        <v>2135508470.46123</v>
      </c>
      <c r="AA720" s="18" t="n">
        <f aca="false">IF($H$720=1,$O$720,$T$120*$T$720)</f>
        <v>5000000</v>
      </c>
      <c r="AB720" s="18" t="n">
        <f aca="false">($J$120+$O$120)*$T$720</f>
        <v>119807504.47554</v>
      </c>
      <c r="AC720" s="18" t="n">
        <f aca="false">Assumptions!$B$20*$T$720</f>
        <v>3843915246.83022</v>
      </c>
      <c r="AD720" s="18" t="n">
        <f aca="false">IF($S$720,Assumptions!$B$14*($T$720-Assumptions!$B$13),Assumptions!$B$4)</f>
        <v>1065254235.23062</v>
      </c>
      <c r="AE720" s="18" t="n">
        <f aca="false">$U$720+$V$720+$W$720+$X$720+$Y$720+$Z$720+$AA$720+$AB$720+$AC$720+$AD$720</f>
        <v>8000000000</v>
      </c>
      <c r="AF720" s="18" t="n">
        <f aca="false">IF(AND(IF($B$720=1,$U$720&gt;=INDEX($U$659:$U$786,1+$A$720-Assumptions!$B$77),$U$720&gt;INDEX($U$659:$U$786,1+$A$720+Assumptions!$B$77)),IF($C$720=1,$V$720&gt;=INDEX($V$659:$V$786,1+$A$720-Assumptions!$B$78),$V$720&gt;INDEX($V$659:$V$786,1+$A$720+Assumptions!$B$78)),IF($D$720=1,$W$720&gt;=INDEX($W$659:$W$786,1+$A$720-Assumptions!$B$79),$W$720&gt;INDEX($W$659:$W$786,1+$A$720+Assumptions!$B$79)),IF($E$720=1,$X$720&gt;=INDEX($X$659:$X$786,1+$A$720-Assumptions!$B$80),$X$720&gt;INDEX($X$659:$X$786,1+$A$720+Assumptions!$B$80)),IF($F$720=1,$Y$720&gt;=INDEX($Y$659:$Y$786,1+$A$720-Assumptions!$B$81),$Y$720&gt;INDEX($Y$659:$Y$786,1+$A$720+Assumptions!$B$81)),IF($G$720=1,$Z$720&gt;=INDEX($Z$659:$Z$786,1+$A$720-Assumptions!$B$82),$Z$720&gt;INDEX($Z$659:$Z$786,1+$A$720+Assumptions!$B$82)),IF($H$720=1,$AA$720&gt;=INDEX($AA$659:$AA$786,1+$A$720-Assumptions!$B$83),$AA$720&gt;INDEX($AA$659:$AA$786,1+$A$720+Assumptions!$B$83))),1,0)</f>
        <v>0</v>
      </c>
      <c r="AG720" s="16"/>
      <c r="AH720" s="16"/>
      <c r="AI720" s="16"/>
    </row>
    <row r="721" customFormat="false" ht="23.85" hidden="true" customHeight="false" outlineLevel="0" collapsed="false">
      <c r="A721" s="6" t="n">
        <f aca="false">ROW()-ROW($A$659)+Assumptions!$B$4</f>
        <v>62</v>
      </c>
      <c r="B721" s="18" t="n">
        <f aca="false">MOD(QUOTIENT($A$721,Assumptions!$B$77),2)</f>
        <v>0</v>
      </c>
      <c r="C721" s="18" t="n">
        <f aca="false">MOD(QUOTIENT($A$721,Assumptions!$B$78),2)</f>
        <v>1</v>
      </c>
      <c r="D721" s="18" t="n">
        <f aca="false">MOD(QUOTIENT($A$721,Assumptions!$B$79),2)</f>
        <v>1</v>
      </c>
      <c r="E721" s="18" t="n">
        <f aca="false">MOD(QUOTIENT($A$721,Assumptions!$B$80),2)</f>
        <v>1</v>
      </c>
      <c r="F721" s="18" t="n">
        <f aca="false">MOD(QUOTIENT($A$721,Assumptions!$B$81),2)</f>
        <v>1</v>
      </c>
      <c r="G721" s="18" t="n">
        <f aca="false">MOD(QUOTIENT($A$721,Assumptions!$B$82),2)</f>
        <v>1</v>
      </c>
      <c r="H721" s="18" t="n">
        <f aca="false">MOD(QUOTIENT($A$721,Assumptions!$B$83),2)</f>
        <v>0</v>
      </c>
      <c r="I721" s="18" t="n">
        <f aca="false">IF($B$721=1,MIN(Assumptions!$B$67,MAX(Assumptions!$B$4,Assumptions!$B$28-(Assumptions!$B$4))),Assumptions!$B$4)</f>
        <v>0</v>
      </c>
      <c r="J721" s="18" t="n">
        <f aca="false">IF($C$721=1,MIN(Assumptions!$B$66,MAX(Assumptions!$B$4,Assumptions!$B$28-($I$721))),Assumptions!$B$4)</f>
        <v>300000000</v>
      </c>
      <c r="K721" s="18" t="n">
        <f aca="false">IF($D$721=1,MIN(Assumptions!$B$61,MAX(Assumptions!$B$4,Assumptions!$B$28-($I$721+$J$721))),Assumptions!$B$4)</f>
        <v>100000000</v>
      </c>
      <c r="L721" s="18" t="n">
        <f aca="false">IF($E$721=1,MIN(Assumptions!$B$56,MAX(Assumptions!$B$4,Assumptions!$B$28-($I$721+$J$721+$K$721))),Assumptions!$B$4)</f>
        <v>60000000</v>
      </c>
      <c r="M721" s="18" t="n">
        <f aca="false">IF($F$721=1,MIN(Assumptions!$B$51,MAX(Assumptions!$B$4,Assumptions!$B$28-($I$721+$J$721+$K$721+$L$721))),Assumptions!$B$4)</f>
        <v>30000000</v>
      </c>
      <c r="N721" s="18" t="n">
        <f aca="false">IF($G$721=1,MIN(Assumptions!$B$46,MAX(Assumptions!$B$4,Assumptions!$B$28-($I$721+$J$721+$K$721+$L$721+$M$721))),Assumptions!$B$4)</f>
        <v>15000000</v>
      </c>
      <c r="O721" s="18" t="n">
        <f aca="false">IF($H$721=1,MIN(Assumptions!$B$41,MAX(Assumptions!$B$4,Assumptions!$B$28-($I$721+$J$721+$K$721+$L$721+$M$721+$N$721))),Assumptions!$B$4)</f>
        <v>0</v>
      </c>
      <c r="P721" s="18" t="n">
        <f aca="false">$I$721+$J$721+$K$721+$L$721+$M$721+$N$721+$O$721</f>
        <v>505000000</v>
      </c>
      <c r="Q721" s="18" t="n">
        <f aca="false">MAX(Assumptions!$B$4,Assumptions!$B$28-$P$721)</f>
        <v>7495000000</v>
      </c>
      <c r="R721" s="18" t="n">
        <f aca="false">$J$120+$O$120+Assumptions!$B$20+IF($B$721=0,$D$120,Assumptions!$B$4)+IF($C$721=0,$AI$120,Assumptions!$B$4)+IF($D$721=0,$AF$120,Assumptions!$B$4)+IF($E$721=0,$AC$120,Assumptions!$B$4)+IF($F$721=0,$Z$120,Assumptions!$B$4)+IF($G$721=0,$W$120,Assumptions!$B$4)+IF($H$721=0,$T$120,Assumptions!$B$4)</f>
        <v>15077780.8981917</v>
      </c>
      <c r="S721" s="18" t="n">
        <f aca="false">IF($R$721&gt;Assumptions!$B$4,$Q$721/$R$721&gt;Assumptions!$B$13,FALSE())</f>
        <v>1</v>
      </c>
      <c r="T721" s="18" t="n">
        <f aca="false">IF($S$721,($Q$721+Assumptions!$B$14*Assumptions!$B$13)/($R$721+Assumptions!$B$14),IF($R$721&gt;Assumptions!$B$4,$Q$721/$R$721,Assumptions!$B$4))</f>
        <v>426.532794066816</v>
      </c>
      <c r="U721" s="18" t="n">
        <f aca="false">IF($B$721=1,$I$721,$D$120*$T$721)</f>
        <v>340060977.177545</v>
      </c>
      <c r="V721" s="18" t="n">
        <f aca="false">IF($C$721=1,$J$721,$AI$120*$T$721)</f>
        <v>300000000</v>
      </c>
      <c r="W721" s="18" t="n">
        <f aca="false">IF($D$721=1,$K$721,$AF$120*$T$721)</f>
        <v>100000000</v>
      </c>
      <c r="X721" s="18" t="n">
        <f aca="false">IF($E$721=1,$L$721,$AC$120*$T$721)</f>
        <v>60000000</v>
      </c>
      <c r="Y721" s="18" t="n">
        <f aca="false">IF($F$721=1,$M$721,$Z$120*$T$721)</f>
        <v>30000000</v>
      </c>
      <c r="Z721" s="18" t="n">
        <f aca="false">IF($G$721=1,$N$721,$W$120*$T$721)</f>
        <v>15000000</v>
      </c>
      <c r="AA721" s="18" t="n">
        <f aca="false">IF($H$721=1,$O$721,$T$120*$T$721)</f>
        <v>2132663970.33408</v>
      </c>
      <c r="AB721" s="18" t="n">
        <f aca="false">($J$120+$O$120)*$T$721</f>
        <v>119647920.719995</v>
      </c>
      <c r="AC721" s="18" t="n">
        <f aca="false">Assumptions!$B$20*$T$721</f>
        <v>3838795146.60134</v>
      </c>
      <c r="AD721" s="18" t="n">
        <f aca="false">IF($S$721,Assumptions!$B$14*($T$721-Assumptions!$B$13),Assumptions!$B$4)</f>
        <v>1063831985.16704</v>
      </c>
      <c r="AE721" s="18" t="n">
        <f aca="false">$U$721+$V$721+$W$721+$X$721+$Y$721+$Z$721+$AA$721+$AB$721+$AC$721+$AD$721</f>
        <v>8000000000</v>
      </c>
      <c r="AF721" s="18" t="n">
        <f aca="false">IF(AND(IF($B$721=1,$U$721&gt;=INDEX($U$659:$U$786,1+$A$721-Assumptions!$B$77),$U$721&gt;INDEX($U$659:$U$786,1+$A$721+Assumptions!$B$77)),IF($C$721=1,$V$721&gt;=INDEX($V$659:$V$786,1+$A$721-Assumptions!$B$78),$V$721&gt;INDEX($V$659:$V$786,1+$A$721+Assumptions!$B$78)),IF($D$721=1,$W$721&gt;=INDEX($W$659:$W$786,1+$A$721-Assumptions!$B$79),$W$721&gt;INDEX($W$659:$W$786,1+$A$721+Assumptions!$B$79)),IF($E$721=1,$X$721&gt;=INDEX($X$659:$X$786,1+$A$721-Assumptions!$B$80),$X$721&gt;INDEX($X$659:$X$786,1+$A$721+Assumptions!$B$80)),IF($F$721=1,$Y$721&gt;=INDEX($Y$659:$Y$786,1+$A$721-Assumptions!$B$81),$Y$721&gt;INDEX($Y$659:$Y$786,1+$A$721+Assumptions!$B$81)),IF($G$721=1,$Z$721&gt;=INDEX($Z$659:$Z$786,1+$A$721-Assumptions!$B$82),$Z$721&gt;INDEX($Z$659:$Z$786,1+$A$721+Assumptions!$B$82)),IF($H$721=1,$AA$721&gt;=INDEX($AA$659:$AA$786,1+$A$721-Assumptions!$B$83),$AA$721&gt;INDEX($AA$659:$AA$786,1+$A$721+Assumptions!$B$83))),1,0)</f>
        <v>0</v>
      </c>
      <c r="AG721" s="16"/>
      <c r="AH721" s="16"/>
      <c r="AI721" s="16"/>
    </row>
    <row r="722" customFormat="false" ht="23.85" hidden="true" customHeight="false" outlineLevel="0" collapsed="false">
      <c r="A722" s="6" t="n">
        <f aca="false">ROW()-ROW($A$659)+Assumptions!$B$4</f>
        <v>63</v>
      </c>
      <c r="B722" s="18" t="n">
        <f aca="false">MOD(QUOTIENT($A$722,Assumptions!$B$77),2)</f>
        <v>0</v>
      </c>
      <c r="C722" s="18" t="n">
        <f aca="false">MOD(QUOTIENT($A$722,Assumptions!$B$78),2)</f>
        <v>1</v>
      </c>
      <c r="D722" s="18" t="n">
        <f aca="false">MOD(QUOTIENT($A$722,Assumptions!$B$79),2)</f>
        <v>1</v>
      </c>
      <c r="E722" s="18" t="n">
        <f aca="false">MOD(QUOTIENT($A$722,Assumptions!$B$80),2)</f>
        <v>1</v>
      </c>
      <c r="F722" s="18" t="n">
        <f aca="false">MOD(QUOTIENT($A$722,Assumptions!$B$81),2)</f>
        <v>1</v>
      </c>
      <c r="G722" s="18" t="n">
        <f aca="false">MOD(QUOTIENT($A$722,Assumptions!$B$82),2)</f>
        <v>1</v>
      </c>
      <c r="H722" s="18" t="n">
        <f aca="false">MOD(QUOTIENT($A$722,Assumptions!$B$83),2)</f>
        <v>1</v>
      </c>
      <c r="I722" s="18" t="n">
        <f aca="false">IF($B$722=1,MIN(Assumptions!$B$67,MAX(Assumptions!$B$4,Assumptions!$B$28-(Assumptions!$B$4))),Assumptions!$B$4)</f>
        <v>0</v>
      </c>
      <c r="J722" s="18" t="n">
        <f aca="false">IF($C$722=1,MIN(Assumptions!$B$66,MAX(Assumptions!$B$4,Assumptions!$B$28-($I$722))),Assumptions!$B$4)</f>
        <v>300000000</v>
      </c>
      <c r="K722" s="18" t="n">
        <f aca="false">IF($D$722=1,MIN(Assumptions!$B$61,MAX(Assumptions!$B$4,Assumptions!$B$28-($I$722+$J$722))),Assumptions!$B$4)</f>
        <v>100000000</v>
      </c>
      <c r="L722" s="18" t="n">
        <f aca="false">IF($E$722=1,MIN(Assumptions!$B$56,MAX(Assumptions!$B$4,Assumptions!$B$28-($I$722+$J$722+$K$722))),Assumptions!$B$4)</f>
        <v>60000000</v>
      </c>
      <c r="M722" s="18" t="n">
        <f aca="false">IF($F$722=1,MIN(Assumptions!$B$51,MAX(Assumptions!$B$4,Assumptions!$B$28-($I$722+$J$722+$K$722+$L$722))),Assumptions!$B$4)</f>
        <v>30000000</v>
      </c>
      <c r="N722" s="18" t="n">
        <f aca="false">IF($G$722=1,MIN(Assumptions!$B$46,MAX(Assumptions!$B$4,Assumptions!$B$28-($I$722+$J$722+$K$722+$L$722+$M$722))),Assumptions!$B$4)</f>
        <v>15000000</v>
      </c>
      <c r="O722" s="18" t="n">
        <f aca="false">IF($H$722=1,MIN(Assumptions!$B$41,MAX(Assumptions!$B$4,Assumptions!$B$28-($I$722+$J$722+$K$722+$L$722+$M$722+$N$722))),Assumptions!$B$4)</f>
        <v>5000000</v>
      </c>
      <c r="P722" s="18" t="n">
        <f aca="false">$I$722+$J$722+$K$722+$L$722+$M$722+$N$722+$O$722</f>
        <v>510000000</v>
      </c>
      <c r="Q722" s="18" t="n">
        <f aca="false">MAX(Assumptions!$B$4,Assumptions!$B$28-$P$722)</f>
        <v>7490000000</v>
      </c>
      <c r="R722" s="18" t="n">
        <f aca="false">$J$120+$O$120+Assumptions!$B$20+IF($B$722=0,$D$120,Assumptions!$B$4)+IF($C$722=0,$AI$120,Assumptions!$B$4)+IF($D$722=0,$AF$120,Assumptions!$B$4)+IF($E$722=0,$AC$120,Assumptions!$B$4)+IF($F$722=0,$Z$120,Assumptions!$B$4)+IF($G$722=0,$W$120,Assumptions!$B$4)+IF($H$722=0,$T$120,Assumptions!$B$4)</f>
        <v>10077780.8981917</v>
      </c>
      <c r="S722" s="18" t="n">
        <f aca="false">IF($R$722&gt;Assumptions!$B$4,$Q$722/$R$722&gt;Assumptions!$B$13,FALSE())</f>
        <v>1</v>
      </c>
      <c r="T722" s="18" t="n">
        <f aca="false">IF($S$722,($Q$722+Assumptions!$B$14*Assumptions!$B$13)/($R$722+Assumptions!$B$14),IF($R$722&gt;Assumptions!$B$4,$Q$722/$R$722,Assumptions!$B$4))</f>
        <v>595.693315112303</v>
      </c>
      <c r="U722" s="18" t="n">
        <f aca="false">IF($B$722=1,$I$722,$D$120*$T$722)</f>
        <v>474927259.176907</v>
      </c>
      <c r="V722" s="18" t="n">
        <f aca="false">IF($C$722=1,$J$722,$AI$120*$T$722)</f>
        <v>300000000</v>
      </c>
      <c r="W722" s="18" t="n">
        <f aca="false">IF($D$722=1,$K$722,$AF$120*$T$722)</f>
        <v>100000000</v>
      </c>
      <c r="X722" s="18" t="n">
        <f aca="false">IF($E$722=1,$L$722,$AC$120*$T$722)</f>
        <v>60000000</v>
      </c>
      <c r="Y722" s="18" t="n">
        <f aca="false">IF($F$722=1,$M$722,$Z$120*$T$722)</f>
        <v>30000000</v>
      </c>
      <c r="Z722" s="18" t="n">
        <f aca="false">IF($G$722=1,$N$722,$W$120*$T$722)</f>
        <v>15000000</v>
      </c>
      <c r="AA722" s="18" t="n">
        <f aca="false">IF($H$722=1,$O$722,$T$120*$T$722)</f>
        <v>5000000</v>
      </c>
      <c r="AB722" s="18" t="n">
        <f aca="false">($J$120+$O$120)*$T$722</f>
        <v>167099617.03161</v>
      </c>
      <c r="AC722" s="18" t="n">
        <f aca="false">Assumptions!$B$20*$T$722</f>
        <v>5361239836.01073</v>
      </c>
      <c r="AD722" s="18" t="n">
        <f aca="false">IF($S$722,Assumptions!$B$14*($T$722-Assumptions!$B$13),Assumptions!$B$4)</f>
        <v>1486733287.78076</v>
      </c>
      <c r="AE722" s="18" t="n">
        <f aca="false">$U$722+$V$722+$W$722+$X$722+$Y$722+$Z$722+$AA$722+$AB$722+$AC$722+$AD$722</f>
        <v>8000000000</v>
      </c>
      <c r="AF722" s="18" t="n">
        <f aca="false">IF(AND(IF($B$722=1,$U$722&gt;=INDEX($U$659:$U$786,1+$A$722-Assumptions!$B$77),$U$722&gt;INDEX($U$659:$U$786,1+$A$722+Assumptions!$B$77)),IF($C$722=1,$V$722&gt;=INDEX($V$659:$V$786,1+$A$722-Assumptions!$B$78),$V$722&gt;INDEX($V$659:$V$786,1+$A$722+Assumptions!$B$78)),IF($D$722=1,$W$722&gt;=INDEX($W$659:$W$786,1+$A$722-Assumptions!$B$79),$W$722&gt;INDEX($W$659:$W$786,1+$A$722+Assumptions!$B$79)),IF($E$722=1,$X$722&gt;=INDEX($X$659:$X$786,1+$A$722-Assumptions!$B$80),$X$722&gt;INDEX($X$659:$X$786,1+$A$722+Assumptions!$B$80)),IF($F$722=1,$Y$722&gt;=INDEX($Y$659:$Y$786,1+$A$722-Assumptions!$B$81),$Y$722&gt;INDEX($Y$659:$Y$786,1+$A$722+Assumptions!$B$81)),IF($G$722=1,$Z$722&gt;=INDEX($Z$659:$Z$786,1+$A$722-Assumptions!$B$82),$Z$722&gt;INDEX($Z$659:$Z$786,1+$A$722+Assumptions!$B$82)),IF($H$722=1,$AA$722&gt;=INDEX($AA$659:$AA$786,1+$A$722-Assumptions!$B$83),$AA$722&gt;INDEX($AA$659:$AA$786,1+$A$722+Assumptions!$B$83))),1,0)</f>
        <v>0</v>
      </c>
      <c r="AG722" s="16"/>
      <c r="AH722" s="16"/>
      <c r="AI722" s="16"/>
    </row>
    <row r="723" customFormat="false" ht="23.85" hidden="true" customHeight="false" outlineLevel="0" collapsed="false">
      <c r="A723" s="6" t="n">
        <f aca="false">ROW()-ROW($A$659)+Assumptions!$B$4</f>
        <v>64</v>
      </c>
      <c r="B723" s="18" t="n">
        <f aca="false">MOD(QUOTIENT($A$723,Assumptions!$B$77),2)</f>
        <v>1</v>
      </c>
      <c r="C723" s="18" t="n">
        <f aca="false">MOD(QUOTIENT($A$723,Assumptions!$B$78),2)</f>
        <v>0</v>
      </c>
      <c r="D723" s="18" t="n">
        <f aca="false">MOD(QUOTIENT($A$723,Assumptions!$B$79),2)</f>
        <v>0</v>
      </c>
      <c r="E723" s="18" t="n">
        <f aca="false">MOD(QUOTIENT($A$723,Assumptions!$B$80),2)</f>
        <v>0</v>
      </c>
      <c r="F723" s="18" t="n">
        <f aca="false">MOD(QUOTIENT($A$723,Assumptions!$B$81),2)</f>
        <v>0</v>
      </c>
      <c r="G723" s="18" t="n">
        <f aca="false">MOD(QUOTIENT($A$723,Assumptions!$B$82),2)</f>
        <v>0</v>
      </c>
      <c r="H723" s="18" t="n">
        <f aca="false">MOD(QUOTIENT($A$723,Assumptions!$B$83),2)</f>
        <v>0</v>
      </c>
      <c r="I723" s="18" t="n">
        <f aca="false">IF($B$723=1,MIN(Assumptions!$B$67,MAX(Assumptions!$B$4,Assumptions!$B$28-(Assumptions!$B$4))),Assumptions!$B$4)</f>
        <v>30000000</v>
      </c>
      <c r="J723" s="18" t="n">
        <f aca="false">IF($C$723=1,MIN(Assumptions!$B$66,MAX(Assumptions!$B$4,Assumptions!$B$28-($I$723))),Assumptions!$B$4)</f>
        <v>0</v>
      </c>
      <c r="K723" s="18" t="n">
        <f aca="false">IF($D$723=1,MIN(Assumptions!$B$61,MAX(Assumptions!$B$4,Assumptions!$B$28-($I$723+$J$723))),Assumptions!$B$4)</f>
        <v>0</v>
      </c>
      <c r="L723" s="18" t="n">
        <f aca="false">IF($E$723=1,MIN(Assumptions!$B$56,MAX(Assumptions!$B$4,Assumptions!$B$28-($I$723+$J$723+$K$723))),Assumptions!$B$4)</f>
        <v>0</v>
      </c>
      <c r="M723" s="18" t="n">
        <f aca="false">IF($F$723=1,MIN(Assumptions!$B$51,MAX(Assumptions!$B$4,Assumptions!$B$28-($I$723+$J$723+$K$723+$L$723))),Assumptions!$B$4)</f>
        <v>0</v>
      </c>
      <c r="N723" s="18" t="n">
        <f aca="false">IF($G$723=1,MIN(Assumptions!$B$46,MAX(Assumptions!$B$4,Assumptions!$B$28-($I$723+$J$723+$K$723+$L$723+$M$723))),Assumptions!$B$4)</f>
        <v>0</v>
      </c>
      <c r="O723" s="18" t="n">
        <f aca="false">IF($H$723=1,MIN(Assumptions!$B$41,MAX(Assumptions!$B$4,Assumptions!$B$28-($I$723+$J$723+$K$723+$L$723+$M$723+$N$723))),Assumptions!$B$4)</f>
        <v>0</v>
      </c>
      <c r="P723" s="18" t="n">
        <f aca="false">$I$723+$J$723+$K$723+$L$723+$M$723+$N$723+$O$723</f>
        <v>30000000</v>
      </c>
      <c r="Q723" s="18" t="n">
        <f aca="false">MAX(Assumptions!$B$4,Assumptions!$B$28-$P$723)</f>
        <v>7970000000</v>
      </c>
      <c r="R723" s="18" t="n">
        <f aca="false">$J$120+$O$120+Assumptions!$B$20+IF($B$723=0,$D$120,Assumptions!$B$4)+IF($C$723=0,$AI$120,Assumptions!$B$4)+IF($D$723=0,$AF$120,Assumptions!$B$4)+IF($E$723=0,$AC$120,Assumptions!$B$4)+IF($F$723=0,$Z$120,Assumptions!$B$4)+IF($G$723=0,$W$120,Assumptions!$B$4)+IF($H$723=0,$T$120,Assumptions!$B$4)</f>
        <v>32547484.4666011</v>
      </c>
      <c r="S723" s="18" t="n">
        <f aca="false">IF($R$723&gt;Assumptions!$B$4,$Q$723/$R$723&gt;Assumptions!$B$13,FALSE())</f>
        <v>1</v>
      </c>
      <c r="T723" s="18" t="n">
        <f aca="false">IF($S$723,($Q$723+Assumptions!$B$14*Assumptions!$B$13)/($R$723+Assumptions!$B$14),IF($R$723&gt;Assumptions!$B$4,$Q$723/$R$723,Assumptions!$B$4))</f>
        <v>227.4770963262</v>
      </c>
      <c r="U723" s="18" t="n">
        <f aca="false">IF($B$723=1,$I$723,$D$120*$T$723)</f>
        <v>30000000</v>
      </c>
      <c r="V723" s="18" t="n">
        <f aca="false">IF($C$723=1,$J$723,$AI$120*$T$723)</f>
        <v>1395189887.52651</v>
      </c>
      <c r="W723" s="18" t="n">
        <f aca="false">IF($D$723=1,$K$723,$AF$120*$T$723)</f>
        <v>394365977.478191</v>
      </c>
      <c r="X723" s="18" t="n">
        <f aca="false">IF($E$723=1,$L$723,$AC$120*$T$723)</f>
        <v>545945031.18288</v>
      </c>
      <c r="Y723" s="18" t="n">
        <f aca="false">IF($F$723=1,$M$723,$Z$120*$T$723)</f>
        <v>682431288.9786</v>
      </c>
      <c r="Z723" s="18" t="n">
        <f aca="false">IF($G$723=1,$N$723,$W$120*$T$723)</f>
        <v>1137385481.631</v>
      </c>
      <c r="AA723" s="18" t="n">
        <f aca="false">IF($H$723=1,$O$723,$T$120*$T$723)</f>
        <v>1137385481.631</v>
      </c>
      <c r="AB723" s="18" t="n">
        <f aca="false">($J$120+$O$120)*$T$723</f>
        <v>63810243.8205213</v>
      </c>
      <c r="AC723" s="18" t="n">
        <f aca="false">Assumptions!$B$20*$T$723</f>
        <v>2047293866.9358</v>
      </c>
      <c r="AD723" s="18" t="n">
        <f aca="false">IF($S$723,Assumptions!$B$14*($T$723-Assumptions!$B$13),Assumptions!$B$4)</f>
        <v>566192740.8155</v>
      </c>
      <c r="AE723" s="18" t="n">
        <f aca="false">$U$723+$V$723+$W$723+$X$723+$Y$723+$Z$723+$AA$723+$AB$723+$AC$723+$AD$723</f>
        <v>8000000000</v>
      </c>
      <c r="AF723" s="18" t="n">
        <f aca="false">IF(AND(IF($B$723=1,$U$723&gt;=INDEX($U$659:$U$786,1+$A$723-Assumptions!$B$77),$U$723&gt;INDEX($U$659:$U$786,1+$A$723+Assumptions!$B$77)),IF($C$723=1,$V$723&gt;=INDEX($V$659:$V$786,1+$A$723-Assumptions!$B$78),$V$723&gt;INDEX($V$659:$V$786,1+$A$723+Assumptions!$B$78)),IF($D$723=1,$W$723&gt;=INDEX($W$659:$W$786,1+$A$723-Assumptions!$B$79),$W$723&gt;INDEX($W$659:$W$786,1+$A$723+Assumptions!$B$79)),IF($E$723=1,$X$723&gt;=INDEX($X$659:$X$786,1+$A$723-Assumptions!$B$80),$X$723&gt;INDEX($X$659:$X$786,1+$A$723+Assumptions!$B$80)),IF($F$723=1,$Y$723&gt;=INDEX($Y$659:$Y$786,1+$A$723-Assumptions!$B$81),$Y$723&gt;INDEX($Y$659:$Y$786,1+$A$723+Assumptions!$B$81)),IF($G$723=1,$Z$723&gt;=INDEX($Z$659:$Z$786,1+$A$723-Assumptions!$B$82),$Z$723&gt;INDEX($Z$659:$Z$786,1+$A$723+Assumptions!$B$82)),IF($H$723=1,$AA$723&gt;=INDEX($AA$659:$AA$786,1+$A$723-Assumptions!$B$83),$AA$723&gt;INDEX($AA$659:$AA$786,1+$A$723+Assumptions!$B$83))),1,0)</f>
        <v>0</v>
      </c>
      <c r="AG723" s="16"/>
      <c r="AH723" s="16"/>
      <c r="AI723" s="16"/>
    </row>
    <row r="724" customFormat="false" ht="23.85" hidden="true" customHeight="false" outlineLevel="0" collapsed="false">
      <c r="A724" s="6" t="n">
        <f aca="false">ROW()-ROW($A$659)+Assumptions!$B$4</f>
        <v>65</v>
      </c>
      <c r="B724" s="18" t="n">
        <f aca="false">MOD(QUOTIENT($A$724,Assumptions!$B$77),2)</f>
        <v>1</v>
      </c>
      <c r="C724" s="18" t="n">
        <f aca="false">MOD(QUOTIENT($A$724,Assumptions!$B$78),2)</f>
        <v>0</v>
      </c>
      <c r="D724" s="18" t="n">
        <f aca="false">MOD(QUOTIENT($A$724,Assumptions!$B$79),2)</f>
        <v>0</v>
      </c>
      <c r="E724" s="18" t="n">
        <f aca="false">MOD(QUOTIENT($A$724,Assumptions!$B$80),2)</f>
        <v>0</v>
      </c>
      <c r="F724" s="18" t="n">
        <f aca="false">MOD(QUOTIENT($A$724,Assumptions!$B$81),2)</f>
        <v>0</v>
      </c>
      <c r="G724" s="18" t="n">
        <f aca="false">MOD(QUOTIENT($A$724,Assumptions!$B$82),2)</f>
        <v>0</v>
      </c>
      <c r="H724" s="18" t="n">
        <f aca="false">MOD(QUOTIENT($A$724,Assumptions!$B$83),2)</f>
        <v>1</v>
      </c>
      <c r="I724" s="18" t="n">
        <f aca="false">IF($B$724=1,MIN(Assumptions!$B$67,MAX(Assumptions!$B$4,Assumptions!$B$28-(Assumptions!$B$4))),Assumptions!$B$4)</f>
        <v>30000000</v>
      </c>
      <c r="J724" s="18" t="n">
        <f aca="false">IF($C$724=1,MIN(Assumptions!$B$66,MAX(Assumptions!$B$4,Assumptions!$B$28-($I$724))),Assumptions!$B$4)</f>
        <v>0</v>
      </c>
      <c r="K724" s="18" t="n">
        <f aca="false">IF($D$724=1,MIN(Assumptions!$B$61,MAX(Assumptions!$B$4,Assumptions!$B$28-($I$724+$J$724))),Assumptions!$B$4)</f>
        <v>0</v>
      </c>
      <c r="L724" s="18" t="n">
        <f aca="false">IF($E$724=1,MIN(Assumptions!$B$56,MAX(Assumptions!$B$4,Assumptions!$B$28-($I$724+$J$724+$K$724))),Assumptions!$B$4)</f>
        <v>0</v>
      </c>
      <c r="M724" s="18" t="n">
        <f aca="false">IF($F$724=1,MIN(Assumptions!$B$51,MAX(Assumptions!$B$4,Assumptions!$B$28-($I$724+$J$724+$K$724+$L$724))),Assumptions!$B$4)</f>
        <v>0</v>
      </c>
      <c r="N724" s="18" t="n">
        <f aca="false">IF($G$724=1,MIN(Assumptions!$B$46,MAX(Assumptions!$B$4,Assumptions!$B$28-($I$724+$J$724+$K$724+$L$724+$M$724))),Assumptions!$B$4)</f>
        <v>0</v>
      </c>
      <c r="O724" s="18" t="n">
        <f aca="false">IF($H$724=1,MIN(Assumptions!$B$41,MAX(Assumptions!$B$4,Assumptions!$B$28-($I$724+$J$724+$K$724+$L$724+$M$724+$N$724))),Assumptions!$B$4)</f>
        <v>5000000</v>
      </c>
      <c r="P724" s="18" t="n">
        <f aca="false">$I$724+$J$724+$K$724+$L$724+$M$724+$N$724+$O$724</f>
        <v>35000000</v>
      </c>
      <c r="Q724" s="18" t="n">
        <f aca="false">MAX(Assumptions!$B$4,Assumptions!$B$28-$P$724)</f>
        <v>7965000000</v>
      </c>
      <c r="R724" s="18" t="n">
        <f aca="false">$J$120+$O$120+Assumptions!$B$20+IF($B$724=0,$D$120,Assumptions!$B$4)+IF($C$724=0,$AI$120,Assumptions!$B$4)+IF($D$724=0,$AF$120,Assumptions!$B$4)+IF($E$724=0,$AC$120,Assumptions!$B$4)+IF($F$724=0,$Z$120,Assumptions!$B$4)+IF($G$724=0,$W$120,Assumptions!$B$4)+IF($H$724=0,$T$120,Assumptions!$B$4)</f>
        <v>27547484.4666011</v>
      </c>
      <c r="S724" s="18" t="n">
        <f aca="false">IF($R$724&gt;Assumptions!$B$4,$Q$724/$R$724&gt;Assumptions!$B$13,FALSE())</f>
        <v>1</v>
      </c>
      <c r="T724" s="18" t="n">
        <f aca="false">IF($S$724,($Q$724+Assumptions!$B$14*Assumptions!$B$13)/($R$724+Assumptions!$B$14),IF($R$724&gt;Assumptions!$B$4,$Q$724/$R$724,Assumptions!$B$4))</f>
        <v>265.163628218402</v>
      </c>
      <c r="U724" s="18" t="n">
        <f aca="false">IF($B$724=1,$I$724,$D$120*$T$724)</f>
        <v>30000000</v>
      </c>
      <c r="V724" s="18" t="n">
        <f aca="false">IF($C$724=1,$J$724,$AI$120*$T$724)</f>
        <v>1626333457.76334</v>
      </c>
      <c r="W724" s="18" t="n">
        <f aca="false">IF($D$724=1,$K$724,$AF$120*$T$724)</f>
        <v>459701284.757298</v>
      </c>
      <c r="X724" s="18" t="n">
        <f aca="false">IF($E$724=1,$L$724,$AC$120*$T$724)</f>
        <v>636392707.724164</v>
      </c>
      <c r="Y724" s="18" t="n">
        <f aca="false">IF($F$724=1,$M$724,$Z$120*$T$724)</f>
        <v>795490884.655205</v>
      </c>
      <c r="Z724" s="18" t="n">
        <f aca="false">IF($G$724=1,$N$724,$W$120*$T$724)</f>
        <v>1325818141.09201</v>
      </c>
      <c r="AA724" s="18" t="n">
        <f aca="false">IF($H$724=1,$O$724,$T$120*$T$724)</f>
        <v>5000000</v>
      </c>
      <c r="AB724" s="18" t="n">
        <f aca="false">($J$120+$O$120)*$T$724</f>
        <v>74381799.4963632</v>
      </c>
      <c r="AC724" s="18" t="n">
        <f aca="false">Assumptions!$B$20*$T$724</f>
        <v>2386472653.96562</v>
      </c>
      <c r="AD724" s="18" t="n">
        <f aca="false">IF($S$724,Assumptions!$B$14*($T$724-Assumptions!$B$13),Assumptions!$B$4)</f>
        <v>660409070.546004</v>
      </c>
      <c r="AE724" s="18" t="n">
        <f aca="false">$U$724+$V$724+$W$724+$X$724+$Y$724+$Z$724+$AA$724+$AB$724+$AC$724+$AD$724</f>
        <v>8000000000</v>
      </c>
      <c r="AF724" s="18" t="n">
        <f aca="false">IF(AND(IF($B$724=1,$U$724&gt;=INDEX($U$659:$U$786,1+$A$724-Assumptions!$B$77),$U$724&gt;INDEX($U$659:$U$786,1+$A$724+Assumptions!$B$77)),IF($C$724=1,$V$724&gt;=INDEX($V$659:$V$786,1+$A$724-Assumptions!$B$78),$V$724&gt;INDEX($V$659:$V$786,1+$A$724+Assumptions!$B$78)),IF($D$724=1,$W$724&gt;=INDEX($W$659:$W$786,1+$A$724-Assumptions!$B$79),$W$724&gt;INDEX($W$659:$W$786,1+$A$724+Assumptions!$B$79)),IF($E$724=1,$X$724&gt;=INDEX($X$659:$X$786,1+$A$724-Assumptions!$B$80),$X$724&gt;INDEX($X$659:$X$786,1+$A$724+Assumptions!$B$80)),IF($F$724=1,$Y$724&gt;=INDEX($Y$659:$Y$786,1+$A$724-Assumptions!$B$81),$Y$724&gt;INDEX($Y$659:$Y$786,1+$A$724+Assumptions!$B$81)),IF($G$724=1,$Z$724&gt;=INDEX($Z$659:$Z$786,1+$A$724-Assumptions!$B$82),$Z$724&gt;INDEX($Z$659:$Z$786,1+$A$724+Assumptions!$B$82)),IF($H$724=1,$AA$724&gt;=INDEX($AA$659:$AA$786,1+$A$724-Assumptions!$B$83),$AA$724&gt;INDEX($AA$659:$AA$786,1+$A$724+Assumptions!$B$83))),1,0)</f>
        <v>0</v>
      </c>
      <c r="AG724" s="16"/>
      <c r="AH724" s="16"/>
      <c r="AI724" s="16"/>
    </row>
    <row r="725" customFormat="false" ht="23.85" hidden="true" customHeight="false" outlineLevel="0" collapsed="false">
      <c r="A725" s="6" t="n">
        <f aca="false">ROW()-ROW($A$659)+Assumptions!$B$4</f>
        <v>66</v>
      </c>
      <c r="B725" s="18" t="n">
        <f aca="false">MOD(QUOTIENT($A$725,Assumptions!$B$77),2)</f>
        <v>1</v>
      </c>
      <c r="C725" s="18" t="n">
        <f aca="false">MOD(QUOTIENT($A$725,Assumptions!$B$78),2)</f>
        <v>0</v>
      </c>
      <c r="D725" s="18" t="n">
        <f aca="false">MOD(QUOTIENT($A$725,Assumptions!$B$79),2)</f>
        <v>0</v>
      </c>
      <c r="E725" s="18" t="n">
        <f aca="false">MOD(QUOTIENT($A$725,Assumptions!$B$80),2)</f>
        <v>0</v>
      </c>
      <c r="F725" s="18" t="n">
        <f aca="false">MOD(QUOTIENT($A$725,Assumptions!$B$81),2)</f>
        <v>0</v>
      </c>
      <c r="G725" s="18" t="n">
        <f aca="false">MOD(QUOTIENT($A$725,Assumptions!$B$82),2)</f>
        <v>1</v>
      </c>
      <c r="H725" s="18" t="n">
        <f aca="false">MOD(QUOTIENT($A$725,Assumptions!$B$83),2)</f>
        <v>0</v>
      </c>
      <c r="I725" s="18" t="n">
        <f aca="false">IF($B$725=1,MIN(Assumptions!$B$67,MAX(Assumptions!$B$4,Assumptions!$B$28-(Assumptions!$B$4))),Assumptions!$B$4)</f>
        <v>30000000</v>
      </c>
      <c r="J725" s="18" t="n">
        <f aca="false">IF($C$725=1,MIN(Assumptions!$B$66,MAX(Assumptions!$B$4,Assumptions!$B$28-($I$725))),Assumptions!$B$4)</f>
        <v>0</v>
      </c>
      <c r="K725" s="18" t="n">
        <f aca="false">IF($D$725=1,MIN(Assumptions!$B$61,MAX(Assumptions!$B$4,Assumptions!$B$28-($I$725+$J$725))),Assumptions!$B$4)</f>
        <v>0</v>
      </c>
      <c r="L725" s="18" t="n">
        <f aca="false">IF($E$725=1,MIN(Assumptions!$B$56,MAX(Assumptions!$B$4,Assumptions!$B$28-($I$725+$J$725+$K$725))),Assumptions!$B$4)</f>
        <v>0</v>
      </c>
      <c r="M725" s="18" t="n">
        <f aca="false">IF($F$725=1,MIN(Assumptions!$B$51,MAX(Assumptions!$B$4,Assumptions!$B$28-($I$725+$J$725+$K$725+$L$725))),Assumptions!$B$4)</f>
        <v>0</v>
      </c>
      <c r="N725" s="18" t="n">
        <f aca="false">IF($G$725=1,MIN(Assumptions!$B$46,MAX(Assumptions!$B$4,Assumptions!$B$28-($I$725+$J$725+$K$725+$L$725+$M$725))),Assumptions!$B$4)</f>
        <v>15000000</v>
      </c>
      <c r="O725" s="18" t="n">
        <f aca="false">IF($H$725=1,MIN(Assumptions!$B$41,MAX(Assumptions!$B$4,Assumptions!$B$28-($I$725+$J$725+$K$725+$L$725+$M$725+$N$725))),Assumptions!$B$4)</f>
        <v>0</v>
      </c>
      <c r="P725" s="18" t="n">
        <f aca="false">$I$725+$J$725+$K$725+$L$725+$M$725+$N$725+$O$725</f>
        <v>45000000</v>
      </c>
      <c r="Q725" s="18" t="n">
        <f aca="false">MAX(Assumptions!$B$4,Assumptions!$B$28-$P$725)</f>
        <v>7955000000</v>
      </c>
      <c r="R725" s="18" t="n">
        <f aca="false">$J$120+$O$120+Assumptions!$B$20+IF($B$725=0,$D$120,Assumptions!$B$4)+IF($C$725=0,$AI$120,Assumptions!$B$4)+IF($D$725=0,$AF$120,Assumptions!$B$4)+IF($E$725=0,$AC$120,Assumptions!$B$4)+IF($F$725=0,$Z$120,Assumptions!$B$4)+IF($G$725=0,$W$120,Assumptions!$B$4)+IF($H$725=0,$T$120,Assumptions!$B$4)</f>
        <v>27547484.4666011</v>
      </c>
      <c r="S725" s="18" t="n">
        <f aca="false">IF($R$725&gt;Assumptions!$B$4,$Q$725/$R$725&gt;Assumptions!$B$13,FALSE())</f>
        <v>1</v>
      </c>
      <c r="T725" s="18" t="n">
        <f aca="false">IF($S$725,($Q$725+Assumptions!$B$14*Assumptions!$B$13)/($R$725+Assumptions!$B$14),IF($R$725&gt;Assumptions!$B$4,$Q$725/$R$725,Assumptions!$B$4))</f>
        <v>264.830821656471</v>
      </c>
      <c r="U725" s="18" t="n">
        <f aca="false">IF($B$725=1,$I$725,$D$120*$T$725)</f>
        <v>30000000</v>
      </c>
      <c r="V725" s="18" t="n">
        <f aca="false">IF($C$725=1,$J$725,$AI$120*$T$725)</f>
        <v>1624292248.52862</v>
      </c>
      <c r="W725" s="18" t="n">
        <f aca="false">IF($D$725=1,$K$725,$AF$120*$T$725)</f>
        <v>459124314.208497</v>
      </c>
      <c r="X725" s="18" t="n">
        <f aca="false">IF($E$725=1,$L$725,$AC$120*$T$725)</f>
        <v>635593971.97553</v>
      </c>
      <c r="Y725" s="18" t="n">
        <f aca="false">IF($F$725=1,$M$725,$Z$120*$T$725)</f>
        <v>794492464.969412</v>
      </c>
      <c r="Z725" s="18" t="n">
        <f aca="false">IF($G$725=1,$N$725,$W$120*$T$725)</f>
        <v>15000000</v>
      </c>
      <c r="AA725" s="18" t="n">
        <f aca="false">IF($H$725=1,$O$725,$T$120*$T$725)</f>
        <v>1324154108.28235</v>
      </c>
      <c r="AB725" s="18" t="n">
        <f aca="false">($J$120+$O$120)*$T$725</f>
        <v>74288442.98617</v>
      </c>
      <c r="AC725" s="18" t="n">
        <f aca="false">Assumptions!$B$20*$T$725</f>
        <v>2383477394.90824</v>
      </c>
      <c r="AD725" s="18" t="n">
        <f aca="false">IF($S$725,Assumptions!$B$14*($T$725-Assumptions!$B$13),Assumptions!$B$4)</f>
        <v>659577054.141177</v>
      </c>
      <c r="AE725" s="18" t="n">
        <f aca="false">$U$725+$V$725+$W$725+$X$725+$Y$725+$Z$725+$AA$725+$AB$725+$AC$725+$AD$725</f>
        <v>8000000000</v>
      </c>
      <c r="AF725" s="18" t="n">
        <f aca="false">IF(AND(IF($B$725=1,$U$725&gt;=INDEX($U$659:$U$786,1+$A$725-Assumptions!$B$77),$U$725&gt;INDEX($U$659:$U$786,1+$A$725+Assumptions!$B$77)),IF($C$725=1,$V$725&gt;=INDEX($V$659:$V$786,1+$A$725-Assumptions!$B$78),$V$725&gt;INDEX($V$659:$V$786,1+$A$725+Assumptions!$B$78)),IF($D$725=1,$W$725&gt;=INDEX($W$659:$W$786,1+$A$725-Assumptions!$B$79),$W$725&gt;INDEX($W$659:$W$786,1+$A$725+Assumptions!$B$79)),IF($E$725=1,$X$725&gt;=INDEX($X$659:$X$786,1+$A$725-Assumptions!$B$80),$X$725&gt;INDEX($X$659:$X$786,1+$A$725+Assumptions!$B$80)),IF($F$725=1,$Y$725&gt;=INDEX($Y$659:$Y$786,1+$A$725-Assumptions!$B$81),$Y$725&gt;INDEX($Y$659:$Y$786,1+$A$725+Assumptions!$B$81)),IF($G$725=1,$Z$725&gt;=INDEX($Z$659:$Z$786,1+$A$725-Assumptions!$B$82),$Z$725&gt;INDEX($Z$659:$Z$786,1+$A$725+Assumptions!$B$82)),IF($H$725=1,$AA$725&gt;=INDEX($AA$659:$AA$786,1+$A$725-Assumptions!$B$83),$AA$725&gt;INDEX($AA$659:$AA$786,1+$A$725+Assumptions!$B$83))),1,0)</f>
        <v>0</v>
      </c>
      <c r="AG725" s="16"/>
      <c r="AH725" s="16"/>
      <c r="AI725" s="16"/>
    </row>
    <row r="726" customFormat="false" ht="23.85" hidden="true" customHeight="false" outlineLevel="0" collapsed="false">
      <c r="A726" s="6" t="n">
        <f aca="false">ROW()-ROW($A$659)+Assumptions!$B$4</f>
        <v>67</v>
      </c>
      <c r="B726" s="18" t="n">
        <f aca="false">MOD(QUOTIENT($A$726,Assumptions!$B$77),2)</f>
        <v>1</v>
      </c>
      <c r="C726" s="18" t="n">
        <f aca="false">MOD(QUOTIENT($A$726,Assumptions!$B$78),2)</f>
        <v>0</v>
      </c>
      <c r="D726" s="18" t="n">
        <f aca="false">MOD(QUOTIENT($A$726,Assumptions!$B$79),2)</f>
        <v>0</v>
      </c>
      <c r="E726" s="18" t="n">
        <f aca="false">MOD(QUOTIENT($A$726,Assumptions!$B$80),2)</f>
        <v>0</v>
      </c>
      <c r="F726" s="18" t="n">
        <f aca="false">MOD(QUOTIENT($A$726,Assumptions!$B$81),2)</f>
        <v>0</v>
      </c>
      <c r="G726" s="18" t="n">
        <f aca="false">MOD(QUOTIENT($A$726,Assumptions!$B$82),2)</f>
        <v>1</v>
      </c>
      <c r="H726" s="18" t="n">
        <f aca="false">MOD(QUOTIENT($A$726,Assumptions!$B$83),2)</f>
        <v>1</v>
      </c>
      <c r="I726" s="18" t="n">
        <f aca="false">IF($B$726=1,MIN(Assumptions!$B$67,MAX(Assumptions!$B$4,Assumptions!$B$28-(Assumptions!$B$4))),Assumptions!$B$4)</f>
        <v>30000000</v>
      </c>
      <c r="J726" s="18" t="n">
        <f aca="false">IF($C$726=1,MIN(Assumptions!$B$66,MAX(Assumptions!$B$4,Assumptions!$B$28-($I$726))),Assumptions!$B$4)</f>
        <v>0</v>
      </c>
      <c r="K726" s="18" t="n">
        <f aca="false">IF($D$726=1,MIN(Assumptions!$B$61,MAX(Assumptions!$B$4,Assumptions!$B$28-($I$726+$J$726))),Assumptions!$B$4)</f>
        <v>0</v>
      </c>
      <c r="L726" s="18" t="n">
        <f aca="false">IF($E$726=1,MIN(Assumptions!$B$56,MAX(Assumptions!$B$4,Assumptions!$B$28-($I$726+$J$726+$K$726))),Assumptions!$B$4)</f>
        <v>0</v>
      </c>
      <c r="M726" s="18" t="n">
        <f aca="false">IF($F$726=1,MIN(Assumptions!$B$51,MAX(Assumptions!$B$4,Assumptions!$B$28-($I$726+$J$726+$K$726+$L$726))),Assumptions!$B$4)</f>
        <v>0</v>
      </c>
      <c r="N726" s="18" t="n">
        <f aca="false">IF($G$726=1,MIN(Assumptions!$B$46,MAX(Assumptions!$B$4,Assumptions!$B$28-($I$726+$J$726+$K$726+$L$726+$M$726))),Assumptions!$B$4)</f>
        <v>15000000</v>
      </c>
      <c r="O726" s="18" t="n">
        <f aca="false">IF($H$726=1,MIN(Assumptions!$B$41,MAX(Assumptions!$B$4,Assumptions!$B$28-($I$726+$J$726+$K$726+$L$726+$M$726+$N$726))),Assumptions!$B$4)</f>
        <v>5000000</v>
      </c>
      <c r="P726" s="18" t="n">
        <f aca="false">$I$726+$J$726+$K$726+$L$726+$M$726+$N$726+$O$726</f>
        <v>50000000</v>
      </c>
      <c r="Q726" s="18" t="n">
        <f aca="false">MAX(Assumptions!$B$4,Assumptions!$B$28-$P$726)</f>
        <v>7950000000</v>
      </c>
      <c r="R726" s="18" t="n">
        <f aca="false">$J$120+$O$120+Assumptions!$B$20+IF($B$726=0,$D$120,Assumptions!$B$4)+IF($C$726=0,$AI$120,Assumptions!$B$4)+IF($D$726=0,$AF$120,Assumptions!$B$4)+IF($E$726=0,$AC$120,Assumptions!$B$4)+IF($F$726=0,$Z$120,Assumptions!$B$4)+IF($G$726=0,$W$120,Assumptions!$B$4)+IF($H$726=0,$T$120,Assumptions!$B$4)</f>
        <v>22547484.4666011</v>
      </c>
      <c r="S726" s="18" t="n">
        <f aca="false">IF($R$726&gt;Assumptions!$B$4,$Q$726/$R$726&gt;Assumptions!$B$13,FALSE())</f>
        <v>1</v>
      </c>
      <c r="T726" s="18" t="n">
        <f aca="false">IF($S$726,($Q$726+Assumptions!$B$14*Assumptions!$B$13)/($R$726+Assumptions!$B$14),IF($R$726&gt;Assumptions!$B$4,$Q$726/$R$726,Assumptions!$B$4))</f>
        <v>317.496953061457</v>
      </c>
      <c r="U726" s="18" t="n">
        <f aca="false">IF($B$726=1,$I$726,$D$120*$T$726)</f>
        <v>30000000</v>
      </c>
      <c r="V726" s="18" t="n">
        <f aca="false">IF($C$726=1,$J$726,$AI$120*$T$726)</f>
        <v>1947310500.20355</v>
      </c>
      <c r="W726" s="18" t="n">
        <f aca="false">IF($D$726=1,$K$726,$AF$120*$T$726)</f>
        <v>550429024.559373</v>
      </c>
      <c r="X726" s="18" t="n">
        <f aca="false">IF($E$726=1,$L$726,$AC$120*$T$726)</f>
        <v>761992687.347496</v>
      </c>
      <c r="Y726" s="18" t="n">
        <f aca="false">IF($F$726=1,$M$726,$Z$120*$T$726)</f>
        <v>952490859.18437</v>
      </c>
      <c r="Z726" s="18" t="n">
        <f aca="false">IF($G$726=1,$N$726,$W$120*$T$726)</f>
        <v>15000000</v>
      </c>
      <c r="AA726" s="18" t="n">
        <f aca="false">IF($H$726=1,$O$726,$T$120*$T$726)</f>
        <v>5000000</v>
      </c>
      <c r="AB726" s="18" t="n">
        <f aca="false">($J$120+$O$120)*$T$726</f>
        <v>89061968.4984556</v>
      </c>
      <c r="AC726" s="18" t="n">
        <f aca="false">Assumptions!$B$20*$T$726</f>
        <v>2857472577.55311</v>
      </c>
      <c r="AD726" s="18" t="n">
        <f aca="false">IF($S$726,Assumptions!$B$14*($T$726-Assumptions!$B$13),Assumptions!$B$4)</f>
        <v>791242382.653642</v>
      </c>
      <c r="AE726" s="18" t="n">
        <f aca="false">$U$726+$V$726+$W$726+$X$726+$Y$726+$Z$726+$AA$726+$AB$726+$AC$726+$AD$726</f>
        <v>8000000000</v>
      </c>
      <c r="AF726" s="18" t="n">
        <f aca="false">IF(AND(IF($B$726=1,$U$726&gt;=INDEX($U$659:$U$786,1+$A$726-Assumptions!$B$77),$U$726&gt;INDEX($U$659:$U$786,1+$A$726+Assumptions!$B$77)),IF($C$726=1,$V$726&gt;=INDEX($V$659:$V$786,1+$A$726-Assumptions!$B$78),$V$726&gt;INDEX($V$659:$V$786,1+$A$726+Assumptions!$B$78)),IF($D$726=1,$W$726&gt;=INDEX($W$659:$W$786,1+$A$726-Assumptions!$B$79),$W$726&gt;INDEX($W$659:$W$786,1+$A$726+Assumptions!$B$79)),IF($E$726=1,$X$726&gt;=INDEX($X$659:$X$786,1+$A$726-Assumptions!$B$80),$X$726&gt;INDEX($X$659:$X$786,1+$A$726+Assumptions!$B$80)),IF($F$726=1,$Y$726&gt;=INDEX($Y$659:$Y$786,1+$A$726-Assumptions!$B$81),$Y$726&gt;INDEX($Y$659:$Y$786,1+$A$726+Assumptions!$B$81)),IF($G$726=1,$Z$726&gt;=INDEX($Z$659:$Z$786,1+$A$726-Assumptions!$B$82),$Z$726&gt;INDEX($Z$659:$Z$786,1+$A$726+Assumptions!$B$82)),IF($H$726=1,$AA$726&gt;=INDEX($AA$659:$AA$786,1+$A$726-Assumptions!$B$83),$AA$726&gt;INDEX($AA$659:$AA$786,1+$A$726+Assumptions!$B$83))),1,0)</f>
        <v>0</v>
      </c>
      <c r="AG726" s="16"/>
      <c r="AH726" s="16"/>
      <c r="AI726" s="16"/>
    </row>
    <row r="727" customFormat="false" ht="23.85" hidden="true" customHeight="false" outlineLevel="0" collapsed="false">
      <c r="A727" s="6" t="n">
        <f aca="false">ROW()-ROW($A$659)+Assumptions!$B$4</f>
        <v>68</v>
      </c>
      <c r="B727" s="18" t="n">
        <f aca="false">MOD(QUOTIENT($A$727,Assumptions!$B$77),2)</f>
        <v>1</v>
      </c>
      <c r="C727" s="18" t="n">
        <f aca="false">MOD(QUOTIENT($A$727,Assumptions!$B$78),2)</f>
        <v>0</v>
      </c>
      <c r="D727" s="18" t="n">
        <f aca="false">MOD(QUOTIENT($A$727,Assumptions!$B$79),2)</f>
        <v>0</v>
      </c>
      <c r="E727" s="18" t="n">
        <f aca="false">MOD(QUOTIENT($A$727,Assumptions!$B$80),2)</f>
        <v>0</v>
      </c>
      <c r="F727" s="18" t="n">
        <f aca="false">MOD(QUOTIENT($A$727,Assumptions!$B$81),2)</f>
        <v>1</v>
      </c>
      <c r="G727" s="18" t="n">
        <f aca="false">MOD(QUOTIENT($A$727,Assumptions!$B$82),2)</f>
        <v>0</v>
      </c>
      <c r="H727" s="18" t="n">
        <f aca="false">MOD(QUOTIENT($A$727,Assumptions!$B$83),2)</f>
        <v>0</v>
      </c>
      <c r="I727" s="18" t="n">
        <f aca="false">IF($B$727=1,MIN(Assumptions!$B$67,MAX(Assumptions!$B$4,Assumptions!$B$28-(Assumptions!$B$4))),Assumptions!$B$4)</f>
        <v>30000000</v>
      </c>
      <c r="J727" s="18" t="n">
        <f aca="false">IF($C$727=1,MIN(Assumptions!$B$66,MAX(Assumptions!$B$4,Assumptions!$B$28-($I$727))),Assumptions!$B$4)</f>
        <v>0</v>
      </c>
      <c r="K727" s="18" t="n">
        <f aca="false">IF($D$727=1,MIN(Assumptions!$B$61,MAX(Assumptions!$B$4,Assumptions!$B$28-($I$727+$J$727))),Assumptions!$B$4)</f>
        <v>0</v>
      </c>
      <c r="L727" s="18" t="n">
        <f aca="false">IF($E$727=1,MIN(Assumptions!$B$56,MAX(Assumptions!$B$4,Assumptions!$B$28-($I$727+$J$727+$K$727))),Assumptions!$B$4)</f>
        <v>0</v>
      </c>
      <c r="M727" s="18" t="n">
        <f aca="false">IF($F$727=1,MIN(Assumptions!$B$51,MAX(Assumptions!$B$4,Assumptions!$B$28-($I$727+$J$727+$K$727+$L$727))),Assumptions!$B$4)</f>
        <v>30000000</v>
      </c>
      <c r="N727" s="18" t="n">
        <f aca="false">IF($G$727=1,MIN(Assumptions!$B$46,MAX(Assumptions!$B$4,Assumptions!$B$28-($I$727+$J$727+$K$727+$L$727+$M$727))),Assumptions!$B$4)</f>
        <v>0</v>
      </c>
      <c r="O727" s="18" t="n">
        <f aca="false">IF($H$727=1,MIN(Assumptions!$B$41,MAX(Assumptions!$B$4,Assumptions!$B$28-($I$727+$J$727+$K$727+$L$727+$M$727+$N$727))),Assumptions!$B$4)</f>
        <v>0</v>
      </c>
      <c r="P727" s="18" t="n">
        <f aca="false">$I$727+$J$727+$K$727+$L$727+$M$727+$N$727+$O$727</f>
        <v>60000000</v>
      </c>
      <c r="Q727" s="18" t="n">
        <f aca="false">MAX(Assumptions!$B$4,Assumptions!$B$28-$P$727)</f>
        <v>7940000000</v>
      </c>
      <c r="R727" s="18" t="n">
        <f aca="false">$J$120+$O$120+Assumptions!$B$20+IF($B$727=0,$D$120,Assumptions!$B$4)+IF($C$727=0,$AI$120,Assumptions!$B$4)+IF($D$727=0,$AF$120,Assumptions!$B$4)+IF($E$727=0,$AC$120,Assumptions!$B$4)+IF($F$727=0,$Z$120,Assumptions!$B$4)+IF($G$727=0,$W$120,Assumptions!$B$4)+IF($H$727=0,$T$120,Assumptions!$B$4)</f>
        <v>29547484.4666011</v>
      </c>
      <c r="S727" s="18" t="n">
        <f aca="false">IF($R$727&gt;Assumptions!$B$4,$Q$727/$R$727&gt;Assumptions!$B$13,FALSE())</f>
        <v>1</v>
      </c>
      <c r="T727" s="18" t="n">
        <f aca="false">IF($S$727,($Q$727+Assumptions!$B$14*Assumptions!$B$13)/($R$727+Assumptions!$B$14),IF($R$727&gt;Assumptions!$B$4,$Q$727/$R$727,Assumptions!$B$4))</f>
        <v>247.835364684471</v>
      </c>
      <c r="U727" s="18" t="n">
        <f aca="false">IF($B$727=1,$I$727,$D$120*$T$727)</f>
        <v>30000000</v>
      </c>
      <c r="V727" s="18" t="n">
        <f aca="false">IF($C$727=1,$J$727,$AI$120*$T$727)</f>
        <v>1520053667.6597</v>
      </c>
      <c r="W727" s="18" t="n">
        <f aca="false">IF($D$727=1,$K$727,$AF$120*$T$727)</f>
        <v>429660117.11043</v>
      </c>
      <c r="X727" s="18" t="n">
        <f aca="false">IF($E$727=1,$L$727,$AC$120*$T$727)</f>
        <v>594804875.242731</v>
      </c>
      <c r="Y727" s="18" t="n">
        <f aca="false">IF($F$727=1,$M$727,$Z$120*$T$727)</f>
        <v>30000000</v>
      </c>
      <c r="Z727" s="18" t="n">
        <f aca="false">IF($G$727=1,$N$727,$W$120*$T$727)</f>
        <v>1239176823.42236</v>
      </c>
      <c r="AA727" s="18" t="n">
        <f aca="false">IF($H$727=1,$O$727,$T$120*$T$727)</f>
        <v>1239176823.42236</v>
      </c>
      <c r="AB727" s="18" t="n">
        <f aca="false">($J$120+$O$120)*$T$727</f>
        <v>69520999.2710044</v>
      </c>
      <c r="AC727" s="18" t="n">
        <f aca="false">Assumptions!$B$20*$T$727</f>
        <v>2230518282.16024</v>
      </c>
      <c r="AD727" s="18" t="n">
        <f aca="false">IF($S$727,Assumptions!$B$14*($T$727-Assumptions!$B$13),Assumptions!$B$4)</f>
        <v>617088411.711178</v>
      </c>
      <c r="AE727" s="18" t="n">
        <f aca="false">$U$727+$V$727+$W$727+$X$727+$Y$727+$Z$727+$AA$727+$AB$727+$AC$727+$AD$727</f>
        <v>8000000000</v>
      </c>
      <c r="AF727" s="18" t="n">
        <f aca="false">IF(AND(IF($B$727=1,$U$727&gt;=INDEX($U$659:$U$786,1+$A$727-Assumptions!$B$77),$U$727&gt;INDEX($U$659:$U$786,1+$A$727+Assumptions!$B$77)),IF($C$727=1,$V$727&gt;=INDEX($V$659:$V$786,1+$A$727-Assumptions!$B$78),$V$727&gt;INDEX($V$659:$V$786,1+$A$727+Assumptions!$B$78)),IF($D$727=1,$W$727&gt;=INDEX($W$659:$W$786,1+$A$727-Assumptions!$B$79),$W$727&gt;INDEX($W$659:$W$786,1+$A$727+Assumptions!$B$79)),IF($E$727=1,$X$727&gt;=INDEX($X$659:$X$786,1+$A$727-Assumptions!$B$80),$X$727&gt;INDEX($X$659:$X$786,1+$A$727+Assumptions!$B$80)),IF($F$727=1,$Y$727&gt;=INDEX($Y$659:$Y$786,1+$A$727-Assumptions!$B$81),$Y$727&gt;INDEX($Y$659:$Y$786,1+$A$727+Assumptions!$B$81)),IF($G$727=1,$Z$727&gt;=INDEX($Z$659:$Z$786,1+$A$727-Assumptions!$B$82),$Z$727&gt;INDEX($Z$659:$Z$786,1+$A$727+Assumptions!$B$82)),IF($H$727=1,$AA$727&gt;=INDEX($AA$659:$AA$786,1+$A$727-Assumptions!$B$83),$AA$727&gt;INDEX($AA$659:$AA$786,1+$A$727+Assumptions!$B$83))),1,0)</f>
        <v>0</v>
      </c>
      <c r="AG727" s="16"/>
      <c r="AH727" s="16"/>
      <c r="AI727" s="16"/>
    </row>
    <row r="728" customFormat="false" ht="23.85" hidden="true" customHeight="false" outlineLevel="0" collapsed="false">
      <c r="A728" s="6" t="n">
        <f aca="false">ROW()-ROW($A$659)+Assumptions!$B$4</f>
        <v>69</v>
      </c>
      <c r="B728" s="18" t="n">
        <f aca="false">MOD(QUOTIENT($A$728,Assumptions!$B$77),2)</f>
        <v>1</v>
      </c>
      <c r="C728" s="18" t="n">
        <f aca="false">MOD(QUOTIENT($A$728,Assumptions!$B$78),2)</f>
        <v>0</v>
      </c>
      <c r="D728" s="18" t="n">
        <f aca="false">MOD(QUOTIENT($A$728,Assumptions!$B$79),2)</f>
        <v>0</v>
      </c>
      <c r="E728" s="18" t="n">
        <f aca="false">MOD(QUOTIENT($A$728,Assumptions!$B$80),2)</f>
        <v>0</v>
      </c>
      <c r="F728" s="18" t="n">
        <f aca="false">MOD(QUOTIENT($A$728,Assumptions!$B$81),2)</f>
        <v>1</v>
      </c>
      <c r="G728" s="18" t="n">
        <f aca="false">MOD(QUOTIENT($A$728,Assumptions!$B$82),2)</f>
        <v>0</v>
      </c>
      <c r="H728" s="18" t="n">
        <f aca="false">MOD(QUOTIENT($A$728,Assumptions!$B$83),2)</f>
        <v>1</v>
      </c>
      <c r="I728" s="18" t="n">
        <f aca="false">IF($B$728=1,MIN(Assumptions!$B$67,MAX(Assumptions!$B$4,Assumptions!$B$28-(Assumptions!$B$4))),Assumptions!$B$4)</f>
        <v>30000000</v>
      </c>
      <c r="J728" s="18" t="n">
        <f aca="false">IF($C$728=1,MIN(Assumptions!$B$66,MAX(Assumptions!$B$4,Assumptions!$B$28-($I$728))),Assumptions!$B$4)</f>
        <v>0</v>
      </c>
      <c r="K728" s="18" t="n">
        <f aca="false">IF($D$728=1,MIN(Assumptions!$B$61,MAX(Assumptions!$B$4,Assumptions!$B$28-($I$728+$J$728))),Assumptions!$B$4)</f>
        <v>0</v>
      </c>
      <c r="L728" s="18" t="n">
        <f aca="false">IF($E$728=1,MIN(Assumptions!$B$56,MAX(Assumptions!$B$4,Assumptions!$B$28-($I$728+$J$728+$K$728))),Assumptions!$B$4)</f>
        <v>0</v>
      </c>
      <c r="M728" s="18" t="n">
        <f aca="false">IF($F$728=1,MIN(Assumptions!$B$51,MAX(Assumptions!$B$4,Assumptions!$B$28-($I$728+$J$728+$K$728+$L$728))),Assumptions!$B$4)</f>
        <v>30000000</v>
      </c>
      <c r="N728" s="18" t="n">
        <f aca="false">IF($G$728=1,MIN(Assumptions!$B$46,MAX(Assumptions!$B$4,Assumptions!$B$28-($I$728+$J$728+$K$728+$L$728+$M$728))),Assumptions!$B$4)</f>
        <v>0</v>
      </c>
      <c r="O728" s="18" t="n">
        <f aca="false">IF($H$728=1,MIN(Assumptions!$B$41,MAX(Assumptions!$B$4,Assumptions!$B$28-($I$728+$J$728+$K$728+$L$728+$M$728+$N$728))),Assumptions!$B$4)</f>
        <v>5000000</v>
      </c>
      <c r="P728" s="18" t="n">
        <f aca="false">$I$728+$J$728+$K$728+$L$728+$M$728+$N$728+$O$728</f>
        <v>65000000</v>
      </c>
      <c r="Q728" s="18" t="n">
        <f aca="false">MAX(Assumptions!$B$4,Assumptions!$B$28-$P$728)</f>
        <v>7935000000</v>
      </c>
      <c r="R728" s="18" t="n">
        <f aca="false">$J$120+$O$120+Assumptions!$B$20+IF($B$728=0,$D$120,Assumptions!$B$4)+IF($C$728=0,$AI$120,Assumptions!$B$4)+IF($D$728=0,$AF$120,Assumptions!$B$4)+IF($E$728=0,$AC$120,Assumptions!$B$4)+IF($F$728=0,$Z$120,Assumptions!$B$4)+IF($G$728=0,$W$120,Assumptions!$B$4)+IF($H$728=0,$T$120,Assumptions!$B$4)</f>
        <v>24547484.4666011</v>
      </c>
      <c r="S728" s="18" t="n">
        <f aca="false">IF($R$728&gt;Assumptions!$B$4,$Q$728/$R$728&gt;Assumptions!$B$13,FALSE())</f>
        <v>1</v>
      </c>
      <c r="T728" s="18" t="n">
        <f aca="false">IF($S$728,($Q$728+Assumptions!$B$14*Assumptions!$B$13)/($R$728+Assumptions!$B$14),IF($R$728&gt;Assumptions!$B$4,$Q$728/$R$728,Assumptions!$B$4))</f>
        <v>293.465368648291</v>
      </c>
      <c r="U728" s="18" t="n">
        <f aca="false">IF($B$728=1,$I$728,$D$120*$T$728)</f>
        <v>30000000</v>
      </c>
      <c r="V728" s="18" t="n">
        <f aca="false">IF($C$728=1,$J$728,$AI$120*$T$728)</f>
        <v>1799917096.22582</v>
      </c>
      <c r="W728" s="18" t="n">
        <f aca="false">IF($D$728=1,$K$728,$AF$120*$T$728)</f>
        <v>508766635.551833</v>
      </c>
      <c r="X728" s="18" t="n">
        <f aca="false">IF($E$728=1,$L$728,$AC$120*$T$728)</f>
        <v>704316884.755898</v>
      </c>
      <c r="Y728" s="18" t="n">
        <f aca="false">IF($F$728=1,$M$728,$Z$120*$T$728)</f>
        <v>30000000</v>
      </c>
      <c r="Z728" s="18" t="n">
        <f aca="false">IF($G$728=1,$N$728,$W$120*$T$728)</f>
        <v>1467326843.24145</v>
      </c>
      <c r="AA728" s="18" t="n">
        <f aca="false">IF($H$728=1,$O$728,$T$120*$T$728)</f>
        <v>5000000</v>
      </c>
      <c r="AB728" s="18" t="n">
        <f aca="false">($J$120+$O$120)*$T$728</f>
        <v>82320800.7696458</v>
      </c>
      <c r="AC728" s="18" t="n">
        <f aca="false">Assumptions!$B$20*$T$728</f>
        <v>2641188317.83462</v>
      </c>
      <c r="AD728" s="18" t="n">
        <f aca="false">IF($S$728,Assumptions!$B$14*($T$728-Assumptions!$B$13),Assumptions!$B$4)</f>
        <v>731163421.620727</v>
      </c>
      <c r="AE728" s="18" t="n">
        <f aca="false">$U$728+$V$728+$W$728+$X$728+$Y$728+$Z$728+$AA$728+$AB$728+$AC$728+$AD$728</f>
        <v>8000000000</v>
      </c>
      <c r="AF728" s="18" t="n">
        <f aca="false">IF(AND(IF($B$728=1,$U$728&gt;=INDEX($U$659:$U$786,1+$A$728-Assumptions!$B$77),$U$728&gt;INDEX($U$659:$U$786,1+$A$728+Assumptions!$B$77)),IF($C$728=1,$V$728&gt;=INDEX($V$659:$V$786,1+$A$728-Assumptions!$B$78),$V$728&gt;INDEX($V$659:$V$786,1+$A$728+Assumptions!$B$78)),IF($D$728=1,$W$728&gt;=INDEX($W$659:$W$786,1+$A$728-Assumptions!$B$79),$W$728&gt;INDEX($W$659:$W$786,1+$A$728+Assumptions!$B$79)),IF($E$728=1,$X$728&gt;=INDEX($X$659:$X$786,1+$A$728-Assumptions!$B$80),$X$728&gt;INDEX($X$659:$X$786,1+$A$728+Assumptions!$B$80)),IF($F$728=1,$Y$728&gt;=INDEX($Y$659:$Y$786,1+$A$728-Assumptions!$B$81),$Y$728&gt;INDEX($Y$659:$Y$786,1+$A$728+Assumptions!$B$81)),IF($G$728=1,$Z$728&gt;=INDEX($Z$659:$Z$786,1+$A$728-Assumptions!$B$82),$Z$728&gt;INDEX($Z$659:$Z$786,1+$A$728+Assumptions!$B$82)),IF($H$728=1,$AA$728&gt;=INDEX($AA$659:$AA$786,1+$A$728-Assumptions!$B$83),$AA$728&gt;INDEX($AA$659:$AA$786,1+$A$728+Assumptions!$B$83))),1,0)</f>
        <v>0</v>
      </c>
      <c r="AG728" s="16"/>
      <c r="AH728" s="16"/>
      <c r="AI728" s="16"/>
    </row>
    <row r="729" customFormat="false" ht="23.85" hidden="true" customHeight="false" outlineLevel="0" collapsed="false">
      <c r="A729" s="6" t="n">
        <f aca="false">ROW()-ROW($A$659)+Assumptions!$B$4</f>
        <v>70</v>
      </c>
      <c r="B729" s="18" t="n">
        <f aca="false">MOD(QUOTIENT($A$729,Assumptions!$B$77),2)</f>
        <v>1</v>
      </c>
      <c r="C729" s="18" t="n">
        <f aca="false">MOD(QUOTIENT($A$729,Assumptions!$B$78),2)</f>
        <v>0</v>
      </c>
      <c r="D729" s="18" t="n">
        <f aca="false">MOD(QUOTIENT($A$729,Assumptions!$B$79),2)</f>
        <v>0</v>
      </c>
      <c r="E729" s="18" t="n">
        <f aca="false">MOD(QUOTIENT($A$729,Assumptions!$B$80),2)</f>
        <v>0</v>
      </c>
      <c r="F729" s="18" t="n">
        <f aca="false">MOD(QUOTIENT($A$729,Assumptions!$B$81),2)</f>
        <v>1</v>
      </c>
      <c r="G729" s="18" t="n">
        <f aca="false">MOD(QUOTIENT($A$729,Assumptions!$B$82),2)</f>
        <v>1</v>
      </c>
      <c r="H729" s="18" t="n">
        <f aca="false">MOD(QUOTIENT($A$729,Assumptions!$B$83),2)</f>
        <v>0</v>
      </c>
      <c r="I729" s="18" t="n">
        <f aca="false">IF($B$729=1,MIN(Assumptions!$B$67,MAX(Assumptions!$B$4,Assumptions!$B$28-(Assumptions!$B$4))),Assumptions!$B$4)</f>
        <v>30000000</v>
      </c>
      <c r="J729" s="18" t="n">
        <f aca="false">IF($C$729=1,MIN(Assumptions!$B$66,MAX(Assumptions!$B$4,Assumptions!$B$28-($I$729))),Assumptions!$B$4)</f>
        <v>0</v>
      </c>
      <c r="K729" s="18" t="n">
        <f aca="false">IF($D$729=1,MIN(Assumptions!$B$61,MAX(Assumptions!$B$4,Assumptions!$B$28-($I$729+$J$729))),Assumptions!$B$4)</f>
        <v>0</v>
      </c>
      <c r="L729" s="18" t="n">
        <f aca="false">IF($E$729=1,MIN(Assumptions!$B$56,MAX(Assumptions!$B$4,Assumptions!$B$28-($I$729+$J$729+$K$729))),Assumptions!$B$4)</f>
        <v>0</v>
      </c>
      <c r="M729" s="18" t="n">
        <f aca="false">IF($F$729=1,MIN(Assumptions!$B$51,MAX(Assumptions!$B$4,Assumptions!$B$28-($I$729+$J$729+$K$729+$L$729))),Assumptions!$B$4)</f>
        <v>30000000</v>
      </c>
      <c r="N729" s="18" t="n">
        <f aca="false">IF($G$729=1,MIN(Assumptions!$B$46,MAX(Assumptions!$B$4,Assumptions!$B$28-($I$729+$J$729+$K$729+$L$729+$M$729))),Assumptions!$B$4)</f>
        <v>15000000</v>
      </c>
      <c r="O729" s="18" t="n">
        <f aca="false">IF($H$729=1,MIN(Assumptions!$B$41,MAX(Assumptions!$B$4,Assumptions!$B$28-($I$729+$J$729+$K$729+$L$729+$M$729+$N$729))),Assumptions!$B$4)</f>
        <v>0</v>
      </c>
      <c r="P729" s="18" t="n">
        <f aca="false">$I$729+$J$729+$K$729+$L$729+$M$729+$N$729+$O$729</f>
        <v>75000000</v>
      </c>
      <c r="Q729" s="18" t="n">
        <f aca="false">MAX(Assumptions!$B$4,Assumptions!$B$28-$P$729)</f>
        <v>7925000000</v>
      </c>
      <c r="R729" s="18" t="n">
        <f aca="false">$J$120+$O$120+Assumptions!$B$20+IF($B$729=0,$D$120,Assumptions!$B$4)+IF($C$729=0,$AI$120,Assumptions!$B$4)+IF($D$729=0,$AF$120,Assumptions!$B$4)+IF($E$729=0,$AC$120,Assumptions!$B$4)+IF($F$729=0,$Z$120,Assumptions!$B$4)+IF($G$729=0,$W$120,Assumptions!$B$4)+IF($H$729=0,$T$120,Assumptions!$B$4)</f>
        <v>24547484.4666011</v>
      </c>
      <c r="S729" s="18" t="n">
        <f aca="false">IF($R$729&gt;Assumptions!$B$4,$Q$729/$R$729&gt;Assumptions!$B$13,FALSE())</f>
        <v>1</v>
      </c>
      <c r="T729" s="18" t="n">
        <f aca="false">IF($S$729,($Q$729+Assumptions!$B$14*Assumptions!$B$13)/($R$729+Assumptions!$B$14),IF($R$729&gt;Assumptions!$B$4,$Q$729/$R$729,Assumptions!$B$4))</f>
        <v>293.095648498813</v>
      </c>
      <c r="U729" s="18" t="n">
        <f aca="false">IF($B$729=1,$I$729,$D$120*$T$729)</f>
        <v>30000000</v>
      </c>
      <c r="V729" s="18" t="n">
        <f aca="false">IF($C$729=1,$J$729,$AI$120*$T$729)</f>
        <v>1797649484.13609</v>
      </c>
      <c r="W729" s="18" t="n">
        <f aca="false">IF($D$729=1,$K$729,$AF$120*$T$729)</f>
        <v>508125669.711768</v>
      </c>
      <c r="X729" s="18" t="n">
        <f aca="false">IF($E$729=1,$L$729,$AC$120*$T$729)</f>
        <v>703429556.397151</v>
      </c>
      <c r="Y729" s="18" t="n">
        <f aca="false">IF($F$729=1,$M$729,$Z$120*$T$729)</f>
        <v>30000000</v>
      </c>
      <c r="Z729" s="18" t="n">
        <f aca="false">IF($G$729=1,$N$729,$W$120*$T$729)</f>
        <v>15000000</v>
      </c>
      <c r="AA729" s="18" t="n">
        <f aca="false">IF($H$729=1,$O$729,$T$120*$T$729)</f>
        <v>1465478242.49406</v>
      </c>
      <c r="AB729" s="18" t="n">
        <f aca="false">($J$120+$O$120)*$T$729</f>
        <v>82217089.5245817</v>
      </c>
      <c r="AC729" s="18" t="n">
        <f aca="false">Assumptions!$B$20*$T$729</f>
        <v>2637860836.48931</v>
      </c>
      <c r="AD729" s="18" t="n">
        <f aca="false">IF($S$729,Assumptions!$B$14*($T$729-Assumptions!$B$13),Assumptions!$B$4)</f>
        <v>730239121.247032</v>
      </c>
      <c r="AE729" s="18" t="n">
        <f aca="false">$U$729+$V$729+$W$729+$X$729+$Y$729+$Z$729+$AA$729+$AB$729+$AC$729+$AD$729</f>
        <v>8000000000</v>
      </c>
      <c r="AF729" s="18" t="n">
        <f aca="false">IF(AND(IF($B$729=1,$U$729&gt;=INDEX($U$659:$U$786,1+$A$729-Assumptions!$B$77),$U$729&gt;INDEX($U$659:$U$786,1+$A$729+Assumptions!$B$77)),IF($C$729=1,$V$729&gt;=INDEX($V$659:$V$786,1+$A$729-Assumptions!$B$78),$V$729&gt;INDEX($V$659:$V$786,1+$A$729+Assumptions!$B$78)),IF($D$729=1,$W$729&gt;=INDEX($W$659:$W$786,1+$A$729-Assumptions!$B$79),$W$729&gt;INDEX($W$659:$W$786,1+$A$729+Assumptions!$B$79)),IF($E$729=1,$X$729&gt;=INDEX($X$659:$X$786,1+$A$729-Assumptions!$B$80),$X$729&gt;INDEX($X$659:$X$786,1+$A$729+Assumptions!$B$80)),IF($F$729=1,$Y$729&gt;=INDEX($Y$659:$Y$786,1+$A$729-Assumptions!$B$81),$Y$729&gt;INDEX($Y$659:$Y$786,1+$A$729+Assumptions!$B$81)),IF($G$729=1,$Z$729&gt;=INDEX($Z$659:$Z$786,1+$A$729-Assumptions!$B$82),$Z$729&gt;INDEX($Z$659:$Z$786,1+$A$729+Assumptions!$B$82)),IF($H$729=1,$AA$729&gt;=INDEX($AA$659:$AA$786,1+$A$729-Assumptions!$B$83),$AA$729&gt;INDEX($AA$659:$AA$786,1+$A$729+Assumptions!$B$83))),1,0)</f>
        <v>0</v>
      </c>
      <c r="AG729" s="16"/>
      <c r="AH729" s="16"/>
      <c r="AI729" s="16"/>
    </row>
    <row r="730" customFormat="false" ht="23.85" hidden="true" customHeight="false" outlineLevel="0" collapsed="false">
      <c r="A730" s="6" t="n">
        <f aca="false">ROW()-ROW($A$659)+Assumptions!$B$4</f>
        <v>71</v>
      </c>
      <c r="B730" s="18" t="n">
        <f aca="false">MOD(QUOTIENT($A$730,Assumptions!$B$77),2)</f>
        <v>1</v>
      </c>
      <c r="C730" s="18" t="n">
        <f aca="false">MOD(QUOTIENT($A$730,Assumptions!$B$78),2)</f>
        <v>0</v>
      </c>
      <c r="D730" s="18" t="n">
        <f aca="false">MOD(QUOTIENT($A$730,Assumptions!$B$79),2)</f>
        <v>0</v>
      </c>
      <c r="E730" s="18" t="n">
        <f aca="false">MOD(QUOTIENT($A$730,Assumptions!$B$80),2)</f>
        <v>0</v>
      </c>
      <c r="F730" s="18" t="n">
        <f aca="false">MOD(QUOTIENT($A$730,Assumptions!$B$81),2)</f>
        <v>1</v>
      </c>
      <c r="G730" s="18" t="n">
        <f aca="false">MOD(QUOTIENT($A$730,Assumptions!$B$82),2)</f>
        <v>1</v>
      </c>
      <c r="H730" s="18" t="n">
        <f aca="false">MOD(QUOTIENT($A$730,Assumptions!$B$83),2)</f>
        <v>1</v>
      </c>
      <c r="I730" s="18" t="n">
        <f aca="false">IF($B$730=1,MIN(Assumptions!$B$67,MAX(Assumptions!$B$4,Assumptions!$B$28-(Assumptions!$B$4))),Assumptions!$B$4)</f>
        <v>30000000</v>
      </c>
      <c r="J730" s="18" t="n">
        <f aca="false">IF($C$730=1,MIN(Assumptions!$B$66,MAX(Assumptions!$B$4,Assumptions!$B$28-($I$730))),Assumptions!$B$4)</f>
        <v>0</v>
      </c>
      <c r="K730" s="18" t="n">
        <f aca="false">IF($D$730=1,MIN(Assumptions!$B$61,MAX(Assumptions!$B$4,Assumptions!$B$28-($I$730+$J$730))),Assumptions!$B$4)</f>
        <v>0</v>
      </c>
      <c r="L730" s="18" t="n">
        <f aca="false">IF($E$730=1,MIN(Assumptions!$B$56,MAX(Assumptions!$B$4,Assumptions!$B$28-($I$730+$J$730+$K$730))),Assumptions!$B$4)</f>
        <v>0</v>
      </c>
      <c r="M730" s="18" t="n">
        <f aca="false">IF($F$730=1,MIN(Assumptions!$B$51,MAX(Assumptions!$B$4,Assumptions!$B$28-($I$730+$J$730+$K$730+$L$730))),Assumptions!$B$4)</f>
        <v>30000000</v>
      </c>
      <c r="N730" s="18" t="n">
        <f aca="false">IF($G$730=1,MIN(Assumptions!$B$46,MAX(Assumptions!$B$4,Assumptions!$B$28-($I$730+$J$730+$K$730+$L$730+$M$730))),Assumptions!$B$4)</f>
        <v>15000000</v>
      </c>
      <c r="O730" s="18" t="n">
        <f aca="false">IF($H$730=1,MIN(Assumptions!$B$41,MAX(Assumptions!$B$4,Assumptions!$B$28-($I$730+$J$730+$K$730+$L$730+$M$730+$N$730))),Assumptions!$B$4)</f>
        <v>5000000</v>
      </c>
      <c r="P730" s="18" t="n">
        <f aca="false">$I$730+$J$730+$K$730+$L$730+$M$730+$N$730+$O$730</f>
        <v>80000000</v>
      </c>
      <c r="Q730" s="18" t="n">
        <f aca="false">MAX(Assumptions!$B$4,Assumptions!$B$28-$P$730)</f>
        <v>7920000000</v>
      </c>
      <c r="R730" s="18" t="n">
        <f aca="false">$J$120+$O$120+Assumptions!$B$20+IF($B$730=0,$D$120,Assumptions!$B$4)+IF($C$730=0,$AI$120,Assumptions!$B$4)+IF($D$730=0,$AF$120,Assumptions!$B$4)+IF($E$730=0,$AC$120,Assumptions!$B$4)+IF($F$730=0,$Z$120,Assumptions!$B$4)+IF($G$730=0,$W$120,Assumptions!$B$4)+IF($H$730=0,$T$120,Assumptions!$B$4)</f>
        <v>19547484.4666011</v>
      </c>
      <c r="S730" s="18" t="n">
        <f aca="false">IF($R$730&gt;Assumptions!$B$4,$Q$730/$R$730&gt;Assumptions!$B$13,FALSE())</f>
        <v>1</v>
      </c>
      <c r="T730" s="18" t="n">
        <f aca="false">IF($S$730,($Q$730+Assumptions!$B$14*Assumptions!$B$13)/($R$730+Assumptions!$B$14),IF($R$730&gt;Assumptions!$B$4,$Q$730/$R$730,Assumptions!$B$4))</f>
        <v>359.338046569508</v>
      </c>
      <c r="U730" s="18" t="n">
        <f aca="false">IF($B$730=1,$I$730,$D$120*$T$730)</f>
        <v>30000000</v>
      </c>
      <c r="V730" s="18" t="n">
        <f aca="false">IF($C$730=1,$J$730,$AI$120*$T$730)</f>
        <v>2203935327.44231</v>
      </c>
      <c r="W730" s="18" t="n">
        <f aca="false">IF($D$730=1,$K$730,$AF$120*$T$730)</f>
        <v>622966893.23516</v>
      </c>
      <c r="X730" s="18" t="n">
        <f aca="false">IF($E$730=1,$L$730,$AC$120*$T$730)</f>
        <v>862411311.76682</v>
      </c>
      <c r="Y730" s="18" t="n">
        <f aca="false">IF($F$730=1,$M$730,$Z$120*$T$730)</f>
        <v>30000000</v>
      </c>
      <c r="Z730" s="18" t="n">
        <f aca="false">IF($G$730=1,$N$730,$W$120*$T$730)</f>
        <v>15000000</v>
      </c>
      <c r="AA730" s="18" t="n">
        <f aca="false">IF($H$730=1,$O$730,$T$120*$T$730)</f>
        <v>5000000</v>
      </c>
      <c r="AB730" s="18" t="n">
        <f aca="false">($J$120+$O$120)*$T$730</f>
        <v>100798932.006366</v>
      </c>
      <c r="AC730" s="18" t="n">
        <f aca="false">Assumptions!$B$20*$T$730</f>
        <v>3234042419.12558</v>
      </c>
      <c r="AD730" s="18" t="n">
        <f aca="false">IF($S$730,Assumptions!$B$14*($T$730-Assumptions!$B$13),Assumptions!$B$4)</f>
        <v>895845116.423771</v>
      </c>
      <c r="AE730" s="18" t="n">
        <f aca="false">$U$730+$V$730+$W$730+$X$730+$Y$730+$Z$730+$AA$730+$AB$730+$AC$730+$AD$730</f>
        <v>8000000000</v>
      </c>
      <c r="AF730" s="18" t="n">
        <f aca="false">IF(AND(IF($B$730=1,$U$730&gt;=INDEX($U$659:$U$786,1+$A$730-Assumptions!$B$77),$U$730&gt;INDEX($U$659:$U$786,1+$A$730+Assumptions!$B$77)),IF($C$730=1,$V$730&gt;=INDEX($V$659:$V$786,1+$A$730-Assumptions!$B$78),$V$730&gt;INDEX($V$659:$V$786,1+$A$730+Assumptions!$B$78)),IF($D$730=1,$W$730&gt;=INDEX($W$659:$W$786,1+$A$730-Assumptions!$B$79),$W$730&gt;INDEX($W$659:$W$786,1+$A$730+Assumptions!$B$79)),IF($E$730=1,$X$730&gt;=INDEX($X$659:$X$786,1+$A$730-Assumptions!$B$80),$X$730&gt;INDEX($X$659:$X$786,1+$A$730+Assumptions!$B$80)),IF($F$730=1,$Y$730&gt;=INDEX($Y$659:$Y$786,1+$A$730-Assumptions!$B$81),$Y$730&gt;INDEX($Y$659:$Y$786,1+$A$730+Assumptions!$B$81)),IF($G$730=1,$Z$730&gt;=INDEX($Z$659:$Z$786,1+$A$730-Assumptions!$B$82),$Z$730&gt;INDEX($Z$659:$Z$786,1+$A$730+Assumptions!$B$82)),IF($H$730=1,$AA$730&gt;=INDEX($AA$659:$AA$786,1+$A$730-Assumptions!$B$83),$AA$730&gt;INDEX($AA$659:$AA$786,1+$A$730+Assumptions!$B$83))),1,0)</f>
        <v>0</v>
      </c>
      <c r="AG730" s="16"/>
      <c r="AH730" s="16"/>
      <c r="AI730" s="16"/>
    </row>
    <row r="731" customFormat="false" ht="23.85" hidden="true" customHeight="false" outlineLevel="0" collapsed="false">
      <c r="A731" s="6" t="n">
        <f aca="false">ROW()-ROW($A$659)+Assumptions!$B$4</f>
        <v>72</v>
      </c>
      <c r="B731" s="18" t="n">
        <f aca="false">MOD(QUOTIENT($A$731,Assumptions!$B$77),2)</f>
        <v>1</v>
      </c>
      <c r="C731" s="18" t="n">
        <f aca="false">MOD(QUOTIENT($A$731,Assumptions!$B$78),2)</f>
        <v>0</v>
      </c>
      <c r="D731" s="18" t="n">
        <f aca="false">MOD(QUOTIENT($A$731,Assumptions!$B$79),2)</f>
        <v>0</v>
      </c>
      <c r="E731" s="18" t="n">
        <f aca="false">MOD(QUOTIENT($A$731,Assumptions!$B$80),2)</f>
        <v>1</v>
      </c>
      <c r="F731" s="18" t="n">
        <f aca="false">MOD(QUOTIENT($A$731,Assumptions!$B$81),2)</f>
        <v>0</v>
      </c>
      <c r="G731" s="18" t="n">
        <f aca="false">MOD(QUOTIENT($A$731,Assumptions!$B$82),2)</f>
        <v>0</v>
      </c>
      <c r="H731" s="18" t="n">
        <f aca="false">MOD(QUOTIENT($A$731,Assumptions!$B$83),2)</f>
        <v>0</v>
      </c>
      <c r="I731" s="18" t="n">
        <f aca="false">IF($B$731=1,MIN(Assumptions!$B$67,MAX(Assumptions!$B$4,Assumptions!$B$28-(Assumptions!$B$4))),Assumptions!$B$4)</f>
        <v>30000000</v>
      </c>
      <c r="J731" s="18" t="n">
        <f aca="false">IF($C$731=1,MIN(Assumptions!$B$66,MAX(Assumptions!$B$4,Assumptions!$B$28-($I$731))),Assumptions!$B$4)</f>
        <v>0</v>
      </c>
      <c r="K731" s="18" t="n">
        <f aca="false">IF($D$731=1,MIN(Assumptions!$B$61,MAX(Assumptions!$B$4,Assumptions!$B$28-($I$731+$J$731))),Assumptions!$B$4)</f>
        <v>0</v>
      </c>
      <c r="L731" s="18" t="n">
        <f aca="false">IF($E$731=1,MIN(Assumptions!$B$56,MAX(Assumptions!$B$4,Assumptions!$B$28-($I$731+$J$731+$K$731))),Assumptions!$B$4)</f>
        <v>60000000</v>
      </c>
      <c r="M731" s="18" t="n">
        <f aca="false">IF($F$731=1,MIN(Assumptions!$B$51,MAX(Assumptions!$B$4,Assumptions!$B$28-($I$731+$J$731+$K$731+$L$731))),Assumptions!$B$4)</f>
        <v>0</v>
      </c>
      <c r="N731" s="18" t="n">
        <f aca="false">IF($G$731=1,MIN(Assumptions!$B$46,MAX(Assumptions!$B$4,Assumptions!$B$28-($I$731+$J$731+$K$731+$L$731+$M$731))),Assumptions!$B$4)</f>
        <v>0</v>
      </c>
      <c r="O731" s="18" t="n">
        <f aca="false">IF($H$731=1,MIN(Assumptions!$B$41,MAX(Assumptions!$B$4,Assumptions!$B$28-($I$731+$J$731+$K$731+$L$731+$M$731+$N$731))),Assumptions!$B$4)</f>
        <v>0</v>
      </c>
      <c r="P731" s="18" t="n">
        <f aca="false">$I$731+$J$731+$K$731+$L$731+$M$731+$N$731+$O$731</f>
        <v>90000000</v>
      </c>
      <c r="Q731" s="18" t="n">
        <f aca="false">MAX(Assumptions!$B$4,Assumptions!$B$28-$P$731)</f>
        <v>7910000000</v>
      </c>
      <c r="R731" s="18" t="n">
        <f aca="false">$J$120+$O$120+Assumptions!$B$20+IF($B$731=0,$D$120,Assumptions!$B$4)+IF($C$731=0,$AI$120,Assumptions!$B$4)+IF($D$731=0,$AF$120,Assumptions!$B$4)+IF($E$731=0,$AC$120,Assumptions!$B$4)+IF($F$731=0,$Z$120,Assumptions!$B$4)+IF($G$731=0,$W$120,Assumptions!$B$4)+IF($H$731=0,$T$120,Assumptions!$B$4)</f>
        <v>30147484.4666011</v>
      </c>
      <c r="S731" s="18" t="n">
        <f aca="false">IF($R$731&gt;Assumptions!$B$4,$Q$731/$R$731&gt;Assumptions!$B$13,FALSE())</f>
        <v>1</v>
      </c>
      <c r="T731" s="18" t="n">
        <f aca="false">IF($S$731,($Q$731+Assumptions!$B$14*Assumptions!$B$13)/($R$731+Assumptions!$B$14),IF($R$731&gt;Assumptions!$B$4,$Q$731/$R$731,Assumptions!$B$4))</f>
        <v>242.361705021856</v>
      </c>
      <c r="U731" s="18" t="n">
        <f aca="false">IF($B$731=1,$I$731,$D$120*$T$731)</f>
        <v>30000000</v>
      </c>
      <c r="V731" s="18" t="n">
        <f aca="false">IF($C$731=1,$J$731,$AI$120*$T$731)</f>
        <v>1486481959.85976</v>
      </c>
      <c r="W731" s="18" t="n">
        <f aca="false">IF($D$731=1,$K$731,$AF$120*$T$731)</f>
        <v>420170699.590634</v>
      </c>
      <c r="X731" s="18" t="n">
        <f aca="false">IF($E$731=1,$L$731,$AC$120*$T$731)</f>
        <v>60000000</v>
      </c>
      <c r="Y731" s="18" t="n">
        <f aca="false">IF($F$731=1,$M$731,$Z$120*$T$731)</f>
        <v>727085115.065569</v>
      </c>
      <c r="Z731" s="18" t="n">
        <f aca="false">IF($G$731=1,$N$731,$W$120*$T$731)</f>
        <v>1211808525.10928</v>
      </c>
      <c r="AA731" s="18" t="n">
        <f aca="false">IF($H$731=1,$O$731,$T$120*$T$731)</f>
        <v>1211808525.10928</v>
      </c>
      <c r="AB731" s="18" t="n">
        <f aca="false">($J$120+$O$120)*$T$731</f>
        <v>67985567.5141248</v>
      </c>
      <c r="AC731" s="18" t="n">
        <f aca="false">Assumptions!$B$20*$T$731</f>
        <v>2181255345.19671</v>
      </c>
      <c r="AD731" s="18" t="n">
        <f aca="false">IF($S$731,Assumptions!$B$14*($T$731-Assumptions!$B$13),Assumptions!$B$4)</f>
        <v>603404262.554641</v>
      </c>
      <c r="AE731" s="18" t="n">
        <f aca="false">$U$731+$V$731+$W$731+$X$731+$Y$731+$Z$731+$AA$731+$AB$731+$AC$731+$AD$731</f>
        <v>8000000000</v>
      </c>
      <c r="AF731" s="18" t="n">
        <f aca="false">IF(AND(IF($B$731=1,$U$731&gt;=INDEX($U$659:$U$786,1+$A$731-Assumptions!$B$77),$U$731&gt;INDEX($U$659:$U$786,1+$A$731+Assumptions!$B$77)),IF($C$731=1,$V$731&gt;=INDEX($V$659:$V$786,1+$A$731-Assumptions!$B$78),$V$731&gt;INDEX($V$659:$V$786,1+$A$731+Assumptions!$B$78)),IF($D$731=1,$W$731&gt;=INDEX($W$659:$W$786,1+$A$731-Assumptions!$B$79),$W$731&gt;INDEX($W$659:$W$786,1+$A$731+Assumptions!$B$79)),IF($E$731=1,$X$731&gt;=INDEX($X$659:$X$786,1+$A$731-Assumptions!$B$80),$X$731&gt;INDEX($X$659:$X$786,1+$A$731+Assumptions!$B$80)),IF($F$731=1,$Y$731&gt;=INDEX($Y$659:$Y$786,1+$A$731-Assumptions!$B$81),$Y$731&gt;INDEX($Y$659:$Y$786,1+$A$731+Assumptions!$B$81)),IF($G$731=1,$Z$731&gt;=INDEX($Z$659:$Z$786,1+$A$731-Assumptions!$B$82),$Z$731&gt;INDEX($Z$659:$Z$786,1+$A$731+Assumptions!$B$82)),IF($H$731=1,$AA$731&gt;=INDEX($AA$659:$AA$786,1+$A$731-Assumptions!$B$83),$AA$731&gt;INDEX($AA$659:$AA$786,1+$A$731+Assumptions!$B$83))),1,0)</f>
        <v>0</v>
      </c>
      <c r="AG731" s="16"/>
      <c r="AH731" s="16"/>
      <c r="AI731" s="16"/>
    </row>
    <row r="732" customFormat="false" ht="23.85" hidden="true" customHeight="false" outlineLevel="0" collapsed="false">
      <c r="A732" s="6" t="n">
        <f aca="false">ROW()-ROW($A$659)+Assumptions!$B$4</f>
        <v>73</v>
      </c>
      <c r="B732" s="18" t="n">
        <f aca="false">MOD(QUOTIENT($A$732,Assumptions!$B$77),2)</f>
        <v>1</v>
      </c>
      <c r="C732" s="18" t="n">
        <f aca="false">MOD(QUOTIENT($A$732,Assumptions!$B$78),2)</f>
        <v>0</v>
      </c>
      <c r="D732" s="18" t="n">
        <f aca="false">MOD(QUOTIENT($A$732,Assumptions!$B$79),2)</f>
        <v>0</v>
      </c>
      <c r="E732" s="18" t="n">
        <f aca="false">MOD(QUOTIENT($A$732,Assumptions!$B$80),2)</f>
        <v>1</v>
      </c>
      <c r="F732" s="18" t="n">
        <f aca="false">MOD(QUOTIENT($A$732,Assumptions!$B$81),2)</f>
        <v>0</v>
      </c>
      <c r="G732" s="18" t="n">
        <f aca="false">MOD(QUOTIENT($A$732,Assumptions!$B$82),2)</f>
        <v>0</v>
      </c>
      <c r="H732" s="18" t="n">
        <f aca="false">MOD(QUOTIENT($A$732,Assumptions!$B$83),2)</f>
        <v>1</v>
      </c>
      <c r="I732" s="18" t="n">
        <f aca="false">IF($B$732=1,MIN(Assumptions!$B$67,MAX(Assumptions!$B$4,Assumptions!$B$28-(Assumptions!$B$4))),Assumptions!$B$4)</f>
        <v>30000000</v>
      </c>
      <c r="J732" s="18" t="n">
        <f aca="false">IF($C$732=1,MIN(Assumptions!$B$66,MAX(Assumptions!$B$4,Assumptions!$B$28-($I$732))),Assumptions!$B$4)</f>
        <v>0</v>
      </c>
      <c r="K732" s="18" t="n">
        <f aca="false">IF($D$732=1,MIN(Assumptions!$B$61,MAX(Assumptions!$B$4,Assumptions!$B$28-($I$732+$J$732))),Assumptions!$B$4)</f>
        <v>0</v>
      </c>
      <c r="L732" s="18" t="n">
        <f aca="false">IF($E$732=1,MIN(Assumptions!$B$56,MAX(Assumptions!$B$4,Assumptions!$B$28-($I$732+$J$732+$K$732))),Assumptions!$B$4)</f>
        <v>60000000</v>
      </c>
      <c r="M732" s="18" t="n">
        <f aca="false">IF($F$732=1,MIN(Assumptions!$B$51,MAX(Assumptions!$B$4,Assumptions!$B$28-($I$732+$J$732+$K$732+$L$732))),Assumptions!$B$4)</f>
        <v>0</v>
      </c>
      <c r="N732" s="18" t="n">
        <f aca="false">IF($G$732=1,MIN(Assumptions!$B$46,MAX(Assumptions!$B$4,Assumptions!$B$28-($I$732+$J$732+$K$732+$L$732+$M$732))),Assumptions!$B$4)</f>
        <v>0</v>
      </c>
      <c r="O732" s="18" t="n">
        <f aca="false">IF($H$732=1,MIN(Assumptions!$B$41,MAX(Assumptions!$B$4,Assumptions!$B$28-($I$732+$J$732+$K$732+$L$732+$M$732+$N$732))),Assumptions!$B$4)</f>
        <v>5000000</v>
      </c>
      <c r="P732" s="18" t="n">
        <f aca="false">$I$732+$J$732+$K$732+$L$732+$M$732+$N$732+$O$732</f>
        <v>95000000</v>
      </c>
      <c r="Q732" s="18" t="n">
        <f aca="false">MAX(Assumptions!$B$4,Assumptions!$B$28-$P$732)</f>
        <v>7905000000</v>
      </c>
      <c r="R732" s="18" t="n">
        <f aca="false">$J$120+$O$120+Assumptions!$B$20+IF($B$732=0,$D$120,Assumptions!$B$4)+IF($C$732=0,$AI$120,Assumptions!$B$4)+IF($D$732=0,$AF$120,Assumptions!$B$4)+IF($E$732=0,$AC$120,Assumptions!$B$4)+IF($F$732=0,$Z$120,Assumptions!$B$4)+IF($G$732=0,$W$120,Assumptions!$B$4)+IF($H$732=0,$T$120,Assumptions!$B$4)</f>
        <v>25147484.4666011</v>
      </c>
      <c r="S732" s="18" t="n">
        <f aca="false">IF($R$732&gt;Assumptions!$B$4,$Q$732/$R$732&gt;Assumptions!$B$13,FALSE())</f>
        <v>1</v>
      </c>
      <c r="T732" s="18" t="n">
        <f aca="false">IF($S$732,($Q$732+Assumptions!$B$14*Assumptions!$B$13)/($R$732+Assumptions!$B$14),IF($R$732&gt;Assumptions!$B$4,$Q$732/$R$732,Assumptions!$B$4))</f>
        <v>286.011554127193</v>
      </c>
      <c r="U732" s="18" t="n">
        <f aca="false">IF($B$732=1,$I$732,$D$120*$T$732)</f>
        <v>30000000</v>
      </c>
      <c r="V732" s="18" t="n">
        <f aca="false">IF($C$732=1,$J$732,$AI$120*$T$732)</f>
        <v>1754200464.48009</v>
      </c>
      <c r="W732" s="18" t="n">
        <f aca="false">IF($D$732=1,$K$732,$AF$120*$T$732)</f>
        <v>495844319.868066</v>
      </c>
      <c r="X732" s="18" t="n">
        <f aca="false">IF($E$732=1,$L$732,$AC$120*$T$732)</f>
        <v>60000000</v>
      </c>
      <c r="Y732" s="18" t="n">
        <f aca="false">IF($F$732=1,$M$732,$Z$120*$T$732)</f>
        <v>858034662.38158</v>
      </c>
      <c r="Z732" s="18" t="n">
        <f aca="false">IF($G$732=1,$N$732,$W$120*$T$732)</f>
        <v>1430057770.63597</v>
      </c>
      <c r="AA732" s="18" t="n">
        <f aca="false">IF($H$732=1,$O$732,$T$120*$T$732)</f>
        <v>5000000</v>
      </c>
      <c r="AB732" s="18" t="n">
        <f aca="false">($J$120+$O$120)*$T$732</f>
        <v>80229910.1715781</v>
      </c>
      <c r="AC732" s="18" t="n">
        <f aca="false">Assumptions!$B$20*$T$732</f>
        <v>2574103987.14474</v>
      </c>
      <c r="AD732" s="18" t="n">
        <f aca="false">IF($S$732,Assumptions!$B$14*($T$732-Assumptions!$B$13),Assumptions!$B$4)</f>
        <v>712528885.317983</v>
      </c>
      <c r="AE732" s="18" t="n">
        <f aca="false">$U$732+$V$732+$W$732+$X$732+$Y$732+$Z$732+$AA$732+$AB$732+$AC$732+$AD$732</f>
        <v>8000000000</v>
      </c>
      <c r="AF732" s="18" t="n">
        <f aca="false">IF(AND(IF($B$732=1,$U$732&gt;=INDEX($U$659:$U$786,1+$A$732-Assumptions!$B$77),$U$732&gt;INDEX($U$659:$U$786,1+$A$732+Assumptions!$B$77)),IF($C$732=1,$V$732&gt;=INDEX($V$659:$V$786,1+$A$732-Assumptions!$B$78),$V$732&gt;INDEX($V$659:$V$786,1+$A$732+Assumptions!$B$78)),IF($D$732=1,$W$732&gt;=INDEX($W$659:$W$786,1+$A$732-Assumptions!$B$79),$W$732&gt;INDEX($W$659:$W$786,1+$A$732+Assumptions!$B$79)),IF($E$732=1,$X$732&gt;=INDEX($X$659:$X$786,1+$A$732-Assumptions!$B$80),$X$732&gt;INDEX($X$659:$X$786,1+$A$732+Assumptions!$B$80)),IF($F$732=1,$Y$732&gt;=INDEX($Y$659:$Y$786,1+$A$732-Assumptions!$B$81),$Y$732&gt;INDEX($Y$659:$Y$786,1+$A$732+Assumptions!$B$81)),IF($G$732=1,$Z$732&gt;=INDEX($Z$659:$Z$786,1+$A$732-Assumptions!$B$82),$Z$732&gt;INDEX($Z$659:$Z$786,1+$A$732+Assumptions!$B$82)),IF($H$732=1,$AA$732&gt;=INDEX($AA$659:$AA$786,1+$A$732-Assumptions!$B$83),$AA$732&gt;INDEX($AA$659:$AA$786,1+$A$732+Assumptions!$B$83))),1,0)</f>
        <v>0</v>
      </c>
      <c r="AG732" s="16"/>
      <c r="AH732" s="16"/>
      <c r="AI732" s="16"/>
    </row>
    <row r="733" customFormat="false" ht="23.85" hidden="true" customHeight="false" outlineLevel="0" collapsed="false">
      <c r="A733" s="6" t="n">
        <f aca="false">ROW()-ROW($A$659)+Assumptions!$B$4</f>
        <v>74</v>
      </c>
      <c r="B733" s="18" t="n">
        <f aca="false">MOD(QUOTIENT($A$733,Assumptions!$B$77),2)</f>
        <v>1</v>
      </c>
      <c r="C733" s="18" t="n">
        <f aca="false">MOD(QUOTIENT($A$733,Assumptions!$B$78),2)</f>
        <v>0</v>
      </c>
      <c r="D733" s="18" t="n">
        <f aca="false">MOD(QUOTIENT($A$733,Assumptions!$B$79),2)</f>
        <v>0</v>
      </c>
      <c r="E733" s="18" t="n">
        <f aca="false">MOD(QUOTIENT($A$733,Assumptions!$B$80),2)</f>
        <v>1</v>
      </c>
      <c r="F733" s="18" t="n">
        <f aca="false">MOD(QUOTIENT($A$733,Assumptions!$B$81),2)</f>
        <v>0</v>
      </c>
      <c r="G733" s="18" t="n">
        <f aca="false">MOD(QUOTIENT($A$733,Assumptions!$B$82),2)</f>
        <v>1</v>
      </c>
      <c r="H733" s="18" t="n">
        <f aca="false">MOD(QUOTIENT($A$733,Assumptions!$B$83),2)</f>
        <v>0</v>
      </c>
      <c r="I733" s="18" t="n">
        <f aca="false">IF($B$733=1,MIN(Assumptions!$B$67,MAX(Assumptions!$B$4,Assumptions!$B$28-(Assumptions!$B$4))),Assumptions!$B$4)</f>
        <v>30000000</v>
      </c>
      <c r="J733" s="18" t="n">
        <f aca="false">IF($C$733=1,MIN(Assumptions!$B$66,MAX(Assumptions!$B$4,Assumptions!$B$28-($I$733))),Assumptions!$B$4)</f>
        <v>0</v>
      </c>
      <c r="K733" s="18" t="n">
        <f aca="false">IF($D$733=1,MIN(Assumptions!$B$61,MAX(Assumptions!$B$4,Assumptions!$B$28-($I$733+$J$733))),Assumptions!$B$4)</f>
        <v>0</v>
      </c>
      <c r="L733" s="18" t="n">
        <f aca="false">IF($E$733=1,MIN(Assumptions!$B$56,MAX(Assumptions!$B$4,Assumptions!$B$28-($I$733+$J$733+$K$733))),Assumptions!$B$4)</f>
        <v>60000000</v>
      </c>
      <c r="M733" s="18" t="n">
        <f aca="false">IF($F$733=1,MIN(Assumptions!$B$51,MAX(Assumptions!$B$4,Assumptions!$B$28-($I$733+$J$733+$K$733+$L$733))),Assumptions!$B$4)</f>
        <v>0</v>
      </c>
      <c r="N733" s="18" t="n">
        <f aca="false">IF($G$733=1,MIN(Assumptions!$B$46,MAX(Assumptions!$B$4,Assumptions!$B$28-($I$733+$J$733+$K$733+$L$733+$M$733))),Assumptions!$B$4)</f>
        <v>15000000</v>
      </c>
      <c r="O733" s="18" t="n">
        <f aca="false">IF($H$733=1,MIN(Assumptions!$B$41,MAX(Assumptions!$B$4,Assumptions!$B$28-($I$733+$J$733+$K$733+$L$733+$M$733+$N$733))),Assumptions!$B$4)</f>
        <v>0</v>
      </c>
      <c r="P733" s="18" t="n">
        <f aca="false">$I$733+$J$733+$K$733+$L$733+$M$733+$N$733+$O$733</f>
        <v>105000000</v>
      </c>
      <c r="Q733" s="18" t="n">
        <f aca="false">MAX(Assumptions!$B$4,Assumptions!$B$28-$P$733)</f>
        <v>7895000000</v>
      </c>
      <c r="R733" s="18" t="n">
        <f aca="false">$J$120+$O$120+Assumptions!$B$20+IF($B$733=0,$D$120,Assumptions!$B$4)+IF($C$733=0,$AI$120,Assumptions!$B$4)+IF($D$733=0,$AF$120,Assumptions!$B$4)+IF($E$733=0,$AC$120,Assumptions!$B$4)+IF($F$733=0,$Z$120,Assumptions!$B$4)+IF($G$733=0,$W$120,Assumptions!$B$4)+IF($H$733=0,$T$120,Assumptions!$B$4)</f>
        <v>25147484.4666011</v>
      </c>
      <c r="S733" s="18" t="n">
        <f aca="false">IF($R$733&gt;Assumptions!$B$4,$Q$733/$R$733&gt;Assumptions!$B$13,FALSE())</f>
        <v>1</v>
      </c>
      <c r="T733" s="18" t="n">
        <f aca="false">IF($S$733,($Q$733+Assumptions!$B$14*Assumptions!$B$13)/($R$733+Assumptions!$B$14),IF($R$733&gt;Assumptions!$B$4,$Q$733/$R$733,Assumptions!$B$4))</f>
        <v>285.649857568069</v>
      </c>
      <c r="U733" s="18" t="n">
        <f aca="false">IF($B$733=1,$I$733,$D$120*$T$733)</f>
        <v>30000000</v>
      </c>
      <c r="V733" s="18" t="n">
        <f aca="false">IF($C$733=1,$J$733,$AI$120*$T$733)</f>
        <v>1751982063.63977</v>
      </c>
      <c r="W733" s="18" t="n">
        <f aca="false">IF($D$733=1,$K$733,$AF$120*$T$733)</f>
        <v>495217264.136333</v>
      </c>
      <c r="X733" s="18" t="n">
        <f aca="false">IF($E$733=1,$L$733,$AC$120*$T$733)</f>
        <v>60000000</v>
      </c>
      <c r="Y733" s="18" t="n">
        <f aca="false">IF($F$733=1,$M$733,$Z$120*$T$733)</f>
        <v>856949572.704208</v>
      </c>
      <c r="Z733" s="18" t="n">
        <f aca="false">IF($G$733=1,$N$733,$W$120*$T$733)</f>
        <v>15000000</v>
      </c>
      <c r="AA733" s="18" t="n">
        <f aca="false">IF($H$733=1,$O$733,$T$120*$T$733)</f>
        <v>1428249287.84035</v>
      </c>
      <c r="AB733" s="18" t="n">
        <f aca="false">($J$120+$O$120)*$T$733</f>
        <v>80128449.6465429</v>
      </c>
      <c r="AC733" s="18" t="n">
        <f aca="false">Assumptions!$B$20*$T$733</f>
        <v>2570848718.11262</v>
      </c>
      <c r="AD733" s="18" t="n">
        <f aca="false">IF($S$733,Assumptions!$B$14*($T$733-Assumptions!$B$13),Assumptions!$B$4)</f>
        <v>711624643.920173</v>
      </c>
      <c r="AE733" s="18" t="n">
        <f aca="false">$U$733+$V$733+$W$733+$X$733+$Y$733+$Z$733+$AA$733+$AB$733+$AC$733+$AD$733</f>
        <v>8000000000</v>
      </c>
      <c r="AF733" s="18" t="n">
        <f aca="false">IF(AND(IF($B$733=1,$U$733&gt;=INDEX($U$659:$U$786,1+$A$733-Assumptions!$B$77),$U$733&gt;INDEX($U$659:$U$786,1+$A$733+Assumptions!$B$77)),IF($C$733=1,$V$733&gt;=INDEX($V$659:$V$786,1+$A$733-Assumptions!$B$78),$V$733&gt;INDEX($V$659:$V$786,1+$A$733+Assumptions!$B$78)),IF($D$733=1,$W$733&gt;=INDEX($W$659:$W$786,1+$A$733-Assumptions!$B$79),$W$733&gt;INDEX($W$659:$W$786,1+$A$733+Assumptions!$B$79)),IF($E$733=1,$X$733&gt;=INDEX($X$659:$X$786,1+$A$733-Assumptions!$B$80),$X$733&gt;INDEX($X$659:$X$786,1+$A$733+Assumptions!$B$80)),IF($F$733=1,$Y$733&gt;=INDEX($Y$659:$Y$786,1+$A$733-Assumptions!$B$81),$Y$733&gt;INDEX($Y$659:$Y$786,1+$A$733+Assumptions!$B$81)),IF($G$733=1,$Z$733&gt;=INDEX($Z$659:$Z$786,1+$A$733-Assumptions!$B$82),$Z$733&gt;INDEX($Z$659:$Z$786,1+$A$733+Assumptions!$B$82)),IF($H$733=1,$AA$733&gt;=INDEX($AA$659:$AA$786,1+$A$733-Assumptions!$B$83),$AA$733&gt;INDEX($AA$659:$AA$786,1+$A$733+Assumptions!$B$83))),1,0)</f>
        <v>0</v>
      </c>
      <c r="AG733" s="16"/>
      <c r="AH733" s="16"/>
      <c r="AI733" s="16"/>
    </row>
    <row r="734" customFormat="false" ht="23.85" hidden="true" customHeight="false" outlineLevel="0" collapsed="false">
      <c r="A734" s="6" t="n">
        <f aca="false">ROW()-ROW($A$659)+Assumptions!$B$4</f>
        <v>75</v>
      </c>
      <c r="B734" s="18" t="n">
        <f aca="false">MOD(QUOTIENT($A$734,Assumptions!$B$77),2)</f>
        <v>1</v>
      </c>
      <c r="C734" s="18" t="n">
        <f aca="false">MOD(QUOTIENT($A$734,Assumptions!$B$78),2)</f>
        <v>0</v>
      </c>
      <c r="D734" s="18" t="n">
        <f aca="false">MOD(QUOTIENT($A$734,Assumptions!$B$79),2)</f>
        <v>0</v>
      </c>
      <c r="E734" s="18" t="n">
        <f aca="false">MOD(QUOTIENT($A$734,Assumptions!$B$80),2)</f>
        <v>1</v>
      </c>
      <c r="F734" s="18" t="n">
        <f aca="false">MOD(QUOTIENT($A$734,Assumptions!$B$81),2)</f>
        <v>0</v>
      </c>
      <c r="G734" s="18" t="n">
        <f aca="false">MOD(QUOTIENT($A$734,Assumptions!$B$82),2)</f>
        <v>1</v>
      </c>
      <c r="H734" s="18" t="n">
        <f aca="false">MOD(QUOTIENT($A$734,Assumptions!$B$83),2)</f>
        <v>1</v>
      </c>
      <c r="I734" s="18" t="n">
        <f aca="false">IF($B$734=1,MIN(Assumptions!$B$67,MAX(Assumptions!$B$4,Assumptions!$B$28-(Assumptions!$B$4))),Assumptions!$B$4)</f>
        <v>30000000</v>
      </c>
      <c r="J734" s="18" t="n">
        <f aca="false">IF($C$734=1,MIN(Assumptions!$B$66,MAX(Assumptions!$B$4,Assumptions!$B$28-($I$734))),Assumptions!$B$4)</f>
        <v>0</v>
      </c>
      <c r="K734" s="18" t="n">
        <f aca="false">IF($D$734=1,MIN(Assumptions!$B$61,MAX(Assumptions!$B$4,Assumptions!$B$28-($I$734+$J$734))),Assumptions!$B$4)</f>
        <v>0</v>
      </c>
      <c r="L734" s="18" t="n">
        <f aca="false">IF($E$734=1,MIN(Assumptions!$B$56,MAX(Assumptions!$B$4,Assumptions!$B$28-($I$734+$J$734+$K$734))),Assumptions!$B$4)</f>
        <v>60000000</v>
      </c>
      <c r="M734" s="18" t="n">
        <f aca="false">IF($F$734=1,MIN(Assumptions!$B$51,MAX(Assumptions!$B$4,Assumptions!$B$28-($I$734+$J$734+$K$734+$L$734))),Assumptions!$B$4)</f>
        <v>0</v>
      </c>
      <c r="N734" s="18" t="n">
        <f aca="false">IF($G$734=1,MIN(Assumptions!$B$46,MAX(Assumptions!$B$4,Assumptions!$B$28-($I$734+$J$734+$K$734+$L$734+$M$734))),Assumptions!$B$4)</f>
        <v>15000000</v>
      </c>
      <c r="O734" s="18" t="n">
        <f aca="false">IF($H$734=1,MIN(Assumptions!$B$41,MAX(Assumptions!$B$4,Assumptions!$B$28-($I$734+$J$734+$K$734+$L$734+$M$734+$N$734))),Assumptions!$B$4)</f>
        <v>5000000</v>
      </c>
      <c r="P734" s="18" t="n">
        <f aca="false">$I$734+$J$734+$K$734+$L$734+$M$734+$N$734+$O$734</f>
        <v>110000000</v>
      </c>
      <c r="Q734" s="18" t="n">
        <f aca="false">MAX(Assumptions!$B$4,Assumptions!$B$28-$P$734)</f>
        <v>7890000000</v>
      </c>
      <c r="R734" s="18" t="n">
        <f aca="false">$J$120+$O$120+Assumptions!$B$20+IF($B$734=0,$D$120,Assumptions!$B$4)+IF($C$734=0,$AI$120,Assumptions!$B$4)+IF($D$734=0,$AF$120,Assumptions!$B$4)+IF($E$734=0,$AC$120,Assumptions!$B$4)+IF($F$734=0,$Z$120,Assumptions!$B$4)+IF($G$734=0,$W$120,Assumptions!$B$4)+IF($H$734=0,$T$120,Assumptions!$B$4)</f>
        <v>20147484.4666011</v>
      </c>
      <c r="S734" s="18" t="n">
        <f aca="false">IF($R$734&gt;Assumptions!$B$4,$Q$734/$R$734&gt;Assumptions!$B$13,FALSE())</f>
        <v>1</v>
      </c>
      <c r="T734" s="18" t="n">
        <f aca="false">IF($S$734,($Q$734+Assumptions!$B$14*Assumptions!$B$13)/($R$734+Assumptions!$B$14),IF($R$734&gt;Assumptions!$B$4,$Q$734/$R$734,Assumptions!$B$4))</f>
        <v>348.493450194847</v>
      </c>
      <c r="U734" s="18" t="n">
        <f aca="false">IF($B$734=1,$I$734,$D$120*$T$734)</f>
        <v>30000000</v>
      </c>
      <c r="V734" s="18" t="n">
        <f aca="false">IF($C$734=1,$J$734,$AI$120*$T$734)</f>
        <v>2137421944.5981</v>
      </c>
      <c r="W734" s="18" t="n">
        <f aca="false">IF($D$734=1,$K$734,$AF$120*$T$734)</f>
        <v>604166143.978553</v>
      </c>
      <c r="X734" s="18" t="n">
        <f aca="false">IF($E$734=1,$L$734,$AC$120*$T$734)</f>
        <v>60000000</v>
      </c>
      <c r="Y734" s="18" t="n">
        <f aca="false">IF($F$734=1,$M$734,$Z$120*$T$734)</f>
        <v>1045480350.58454</v>
      </c>
      <c r="Z734" s="18" t="n">
        <f aca="false">IF($G$734=1,$N$734,$W$120*$T$734)</f>
        <v>15000000</v>
      </c>
      <c r="AA734" s="18" t="n">
        <f aca="false">IF($H$734=1,$O$734,$T$120*$T$734)</f>
        <v>5000000</v>
      </c>
      <c r="AB734" s="18" t="n">
        <f aca="false">($J$120+$O$120)*$T$734</f>
        <v>97756883.5980727</v>
      </c>
      <c r="AC734" s="18" t="n">
        <f aca="false">Assumptions!$B$20*$T$734</f>
        <v>3136441051.75362</v>
      </c>
      <c r="AD734" s="18" t="n">
        <f aca="false">IF($S$734,Assumptions!$B$14*($T$734-Assumptions!$B$13),Assumptions!$B$4)</f>
        <v>868733625.487117</v>
      </c>
      <c r="AE734" s="18" t="n">
        <f aca="false">$U$734+$V$734+$W$734+$X$734+$Y$734+$Z$734+$AA$734+$AB$734+$AC$734+$AD$734</f>
        <v>8000000000</v>
      </c>
      <c r="AF734" s="18" t="n">
        <f aca="false">IF(AND(IF($B$734=1,$U$734&gt;=INDEX($U$659:$U$786,1+$A$734-Assumptions!$B$77),$U$734&gt;INDEX($U$659:$U$786,1+$A$734+Assumptions!$B$77)),IF($C$734=1,$V$734&gt;=INDEX($V$659:$V$786,1+$A$734-Assumptions!$B$78),$V$734&gt;INDEX($V$659:$V$786,1+$A$734+Assumptions!$B$78)),IF($D$734=1,$W$734&gt;=INDEX($W$659:$W$786,1+$A$734-Assumptions!$B$79),$W$734&gt;INDEX($W$659:$W$786,1+$A$734+Assumptions!$B$79)),IF($E$734=1,$X$734&gt;=INDEX($X$659:$X$786,1+$A$734-Assumptions!$B$80),$X$734&gt;INDEX($X$659:$X$786,1+$A$734+Assumptions!$B$80)),IF($F$734=1,$Y$734&gt;=INDEX($Y$659:$Y$786,1+$A$734-Assumptions!$B$81),$Y$734&gt;INDEX($Y$659:$Y$786,1+$A$734+Assumptions!$B$81)),IF($G$734=1,$Z$734&gt;=INDEX($Z$659:$Z$786,1+$A$734-Assumptions!$B$82),$Z$734&gt;INDEX($Z$659:$Z$786,1+$A$734+Assumptions!$B$82)),IF($H$734=1,$AA$734&gt;=INDEX($AA$659:$AA$786,1+$A$734-Assumptions!$B$83),$AA$734&gt;INDEX($AA$659:$AA$786,1+$A$734+Assumptions!$B$83))),1,0)</f>
        <v>0</v>
      </c>
      <c r="AG734" s="16"/>
      <c r="AH734" s="16"/>
      <c r="AI734" s="16"/>
    </row>
    <row r="735" customFormat="false" ht="23.85" hidden="true" customHeight="false" outlineLevel="0" collapsed="false">
      <c r="A735" s="6" t="n">
        <f aca="false">ROW()-ROW($A$659)+Assumptions!$B$4</f>
        <v>76</v>
      </c>
      <c r="B735" s="18" t="n">
        <f aca="false">MOD(QUOTIENT($A$735,Assumptions!$B$77),2)</f>
        <v>1</v>
      </c>
      <c r="C735" s="18" t="n">
        <f aca="false">MOD(QUOTIENT($A$735,Assumptions!$B$78),2)</f>
        <v>0</v>
      </c>
      <c r="D735" s="18" t="n">
        <f aca="false">MOD(QUOTIENT($A$735,Assumptions!$B$79),2)</f>
        <v>0</v>
      </c>
      <c r="E735" s="18" t="n">
        <f aca="false">MOD(QUOTIENT($A$735,Assumptions!$B$80),2)</f>
        <v>1</v>
      </c>
      <c r="F735" s="18" t="n">
        <f aca="false">MOD(QUOTIENT($A$735,Assumptions!$B$81),2)</f>
        <v>1</v>
      </c>
      <c r="G735" s="18" t="n">
        <f aca="false">MOD(QUOTIENT($A$735,Assumptions!$B$82),2)</f>
        <v>0</v>
      </c>
      <c r="H735" s="18" t="n">
        <f aca="false">MOD(QUOTIENT($A$735,Assumptions!$B$83),2)</f>
        <v>0</v>
      </c>
      <c r="I735" s="18" t="n">
        <f aca="false">IF($B$735=1,MIN(Assumptions!$B$67,MAX(Assumptions!$B$4,Assumptions!$B$28-(Assumptions!$B$4))),Assumptions!$B$4)</f>
        <v>30000000</v>
      </c>
      <c r="J735" s="18" t="n">
        <f aca="false">IF($C$735=1,MIN(Assumptions!$B$66,MAX(Assumptions!$B$4,Assumptions!$B$28-($I$735))),Assumptions!$B$4)</f>
        <v>0</v>
      </c>
      <c r="K735" s="18" t="n">
        <f aca="false">IF($D$735=1,MIN(Assumptions!$B$61,MAX(Assumptions!$B$4,Assumptions!$B$28-($I$735+$J$735))),Assumptions!$B$4)</f>
        <v>0</v>
      </c>
      <c r="L735" s="18" t="n">
        <f aca="false">IF($E$735=1,MIN(Assumptions!$B$56,MAX(Assumptions!$B$4,Assumptions!$B$28-($I$735+$J$735+$K$735))),Assumptions!$B$4)</f>
        <v>60000000</v>
      </c>
      <c r="M735" s="18" t="n">
        <f aca="false">IF($F$735=1,MIN(Assumptions!$B$51,MAX(Assumptions!$B$4,Assumptions!$B$28-($I$735+$J$735+$K$735+$L$735))),Assumptions!$B$4)</f>
        <v>30000000</v>
      </c>
      <c r="N735" s="18" t="n">
        <f aca="false">IF($G$735=1,MIN(Assumptions!$B$46,MAX(Assumptions!$B$4,Assumptions!$B$28-($I$735+$J$735+$K$735+$L$735+$M$735))),Assumptions!$B$4)</f>
        <v>0</v>
      </c>
      <c r="O735" s="18" t="n">
        <f aca="false">IF($H$735=1,MIN(Assumptions!$B$41,MAX(Assumptions!$B$4,Assumptions!$B$28-($I$735+$J$735+$K$735+$L$735+$M$735+$N$735))),Assumptions!$B$4)</f>
        <v>0</v>
      </c>
      <c r="P735" s="18" t="n">
        <f aca="false">$I$735+$J$735+$K$735+$L$735+$M$735+$N$735+$O$735</f>
        <v>120000000</v>
      </c>
      <c r="Q735" s="18" t="n">
        <f aca="false">MAX(Assumptions!$B$4,Assumptions!$B$28-$P$735)</f>
        <v>7880000000</v>
      </c>
      <c r="R735" s="18" t="n">
        <f aca="false">$J$120+$O$120+Assumptions!$B$20+IF($B$735=0,$D$120,Assumptions!$B$4)+IF($C$735=0,$AI$120,Assumptions!$B$4)+IF($D$735=0,$AF$120,Assumptions!$B$4)+IF($E$735=0,$AC$120,Assumptions!$B$4)+IF($F$735=0,$Z$120,Assumptions!$B$4)+IF($G$735=0,$W$120,Assumptions!$B$4)+IF($H$735=0,$T$120,Assumptions!$B$4)</f>
        <v>27147484.4666011</v>
      </c>
      <c r="S735" s="18" t="n">
        <f aca="false">IF($R$735&gt;Assumptions!$B$4,$Q$735/$R$735&gt;Assumptions!$B$13,FALSE())</f>
        <v>1</v>
      </c>
      <c r="T735" s="18" t="n">
        <f aca="false">IF($S$735,($Q$735+Assumptions!$B$14*Assumptions!$B$13)/($R$735+Assumptions!$B$14),IF($R$735&gt;Assumptions!$B$4,$Q$735/$R$735,Assumptions!$B$4))</f>
        <v>265.87415903295</v>
      </c>
      <c r="U735" s="18" t="n">
        <f aca="false">IF($B$735=1,$I$735,$D$120*$T$735)</f>
        <v>30000000</v>
      </c>
      <c r="V735" s="18" t="n">
        <f aca="false">IF($C$735=1,$J$735,$AI$120*$T$735)</f>
        <v>1630691370.81588</v>
      </c>
      <c r="W735" s="18" t="n">
        <f aca="false">IF($D$735=1,$K$735,$AF$120*$T$735)</f>
        <v>460933097.470459</v>
      </c>
      <c r="X735" s="18" t="n">
        <f aca="false">IF($E$735=1,$L$735,$AC$120*$T$735)</f>
        <v>60000000</v>
      </c>
      <c r="Y735" s="18" t="n">
        <f aca="false">IF($F$735=1,$M$735,$Z$120*$T$735)</f>
        <v>30000000</v>
      </c>
      <c r="Z735" s="18" t="n">
        <f aca="false">IF($G$735=1,$N$735,$W$120*$T$735)</f>
        <v>1329370795.16475</v>
      </c>
      <c r="AA735" s="18" t="n">
        <f aca="false">IF($H$735=1,$O$735,$T$120*$T$735)</f>
        <v>1329370795.16475</v>
      </c>
      <c r="AB735" s="18" t="n">
        <f aca="false">($J$120+$O$120)*$T$735</f>
        <v>74581112.5052355</v>
      </c>
      <c r="AC735" s="18" t="n">
        <f aca="false">Assumptions!$B$20*$T$735</f>
        <v>2392867431.29655</v>
      </c>
      <c r="AD735" s="18" t="n">
        <f aca="false">IF($S$735,Assumptions!$B$14*($T$735-Assumptions!$B$13),Assumptions!$B$4)</f>
        <v>662185397.582375</v>
      </c>
      <c r="AE735" s="18" t="n">
        <f aca="false">$U$735+$V$735+$W$735+$X$735+$Y$735+$Z$735+$AA$735+$AB$735+$AC$735+$AD$735</f>
        <v>8000000000</v>
      </c>
      <c r="AF735" s="18" t="n">
        <f aca="false">IF(AND(IF($B$735=1,$U$735&gt;=INDEX($U$659:$U$786,1+$A$735-Assumptions!$B$77),$U$735&gt;INDEX($U$659:$U$786,1+$A$735+Assumptions!$B$77)),IF($C$735=1,$V$735&gt;=INDEX($V$659:$V$786,1+$A$735-Assumptions!$B$78),$V$735&gt;INDEX($V$659:$V$786,1+$A$735+Assumptions!$B$78)),IF($D$735=1,$W$735&gt;=INDEX($W$659:$W$786,1+$A$735-Assumptions!$B$79),$W$735&gt;INDEX($W$659:$W$786,1+$A$735+Assumptions!$B$79)),IF($E$735=1,$X$735&gt;=INDEX($X$659:$X$786,1+$A$735-Assumptions!$B$80),$X$735&gt;INDEX($X$659:$X$786,1+$A$735+Assumptions!$B$80)),IF($F$735=1,$Y$735&gt;=INDEX($Y$659:$Y$786,1+$A$735-Assumptions!$B$81),$Y$735&gt;INDEX($Y$659:$Y$786,1+$A$735+Assumptions!$B$81)),IF($G$735=1,$Z$735&gt;=INDEX($Z$659:$Z$786,1+$A$735-Assumptions!$B$82),$Z$735&gt;INDEX($Z$659:$Z$786,1+$A$735+Assumptions!$B$82)),IF($H$735=1,$AA$735&gt;=INDEX($AA$659:$AA$786,1+$A$735-Assumptions!$B$83),$AA$735&gt;INDEX($AA$659:$AA$786,1+$A$735+Assumptions!$B$83))),1,0)</f>
        <v>0</v>
      </c>
      <c r="AG735" s="16"/>
      <c r="AH735" s="16"/>
      <c r="AI735" s="16"/>
    </row>
    <row r="736" customFormat="false" ht="23.85" hidden="true" customHeight="false" outlineLevel="0" collapsed="false">
      <c r="A736" s="6" t="n">
        <f aca="false">ROW()-ROW($A$659)+Assumptions!$B$4</f>
        <v>77</v>
      </c>
      <c r="B736" s="18" t="n">
        <f aca="false">MOD(QUOTIENT($A$736,Assumptions!$B$77),2)</f>
        <v>1</v>
      </c>
      <c r="C736" s="18" t="n">
        <f aca="false">MOD(QUOTIENT($A$736,Assumptions!$B$78),2)</f>
        <v>0</v>
      </c>
      <c r="D736" s="18" t="n">
        <f aca="false">MOD(QUOTIENT($A$736,Assumptions!$B$79),2)</f>
        <v>0</v>
      </c>
      <c r="E736" s="18" t="n">
        <f aca="false">MOD(QUOTIENT($A$736,Assumptions!$B$80),2)</f>
        <v>1</v>
      </c>
      <c r="F736" s="18" t="n">
        <f aca="false">MOD(QUOTIENT($A$736,Assumptions!$B$81),2)</f>
        <v>1</v>
      </c>
      <c r="G736" s="18" t="n">
        <f aca="false">MOD(QUOTIENT($A$736,Assumptions!$B$82),2)</f>
        <v>0</v>
      </c>
      <c r="H736" s="18" t="n">
        <f aca="false">MOD(QUOTIENT($A$736,Assumptions!$B$83),2)</f>
        <v>1</v>
      </c>
      <c r="I736" s="18" t="n">
        <f aca="false">IF($B$736=1,MIN(Assumptions!$B$67,MAX(Assumptions!$B$4,Assumptions!$B$28-(Assumptions!$B$4))),Assumptions!$B$4)</f>
        <v>30000000</v>
      </c>
      <c r="J736" s="18" t="n">
        <f aca="false">IF($C$736=1,MIN(Assumptions!$B$66,MAX(Assumptions!$B$4,Assumptions!$B$28-($I$736))),Assumptions!$B$4)</f>
        <v>0</v>
      </c>
      <c r="K736" s="18" t="n">
        <f aca="false">IF($D$736=1,MIN(Assumptions!$B$61,MAX(Assumptions!$B$4,Assumptions!$B$28-($I$736+$J$736))),Assumptions!$B$4)</f>
        <v>0</v>
      </c>
      <c r="L736" s="18" t="n">
        <f aca="false">IF($E$736=1,MIN(Assumptions!$B$56,MAX(Assumptions!$B$4,Assumptions!$B$28-($I$736+$J$736+$K$736))),Assumptions!$B$4)</f>
        <v>60000000</v>
      </c>
      <c r="M736" s="18" t="n">
        <f aca="false">IF($F$736=1,MIN(Assumptions!$B$51,MAX(Assumptions!$B$4,Assumptions!$B$28-($I$736+$J$736+$K$736+$L$736))),Assumptions!$B$4)</f>
        <v>30000000</v>
      </c>
      <c r="N736" s="18" t="n">
        <f aca="false">IF($G$736=1,MIN(Assumptions!$B$46,MAX(Assumptions!$B$4,Assumptions!$B$28-($I$736+$J$736+$K$736+$L$736+$M$736))),Assumptions!$B$4)</f>
        <v>0</v>
      </c>
      <c r="O736" s="18" t="n">
        <f aca="false">IF($H$736=1,MIN(Assumptions!$B$41,MAX(Assumptions!$B$4,Assumptions!$B$28-($I$736+$J$736+$K$736+$L$736+$M$736+$N$736))),Assumptions!$B$4)</f>
        <v>5000000</v>
      </c>
      <c r="P736" s="18" t="n">
        <f aca="false">$I$736+$J$736+$K$736+$L$736+$M$736+$N$736+$O$736</f>
        <v>125000000</v>
      </c>
      <c r="Q736" s="18" t="n">
        <f aca="false">MAX(Assumptions!$B$4,Assumptions!$B$28-$P$736)</f>
        <v>7875000000</v>
      </c>
      <c r="R736" s="18" t="n">
        <f aca="false">$J$120+$O$120+Assumptions!$B$20+IF($B$736=0,$D$120,Assumptions!$B$4)+IF($C$736=0,$AI$120,Assumptions!$B$4)+IF($D$736=0,$AF$120,Assumptions!$B$4)+IF($E$736=0,$AC$120,Assumptions!$B$4)+IF($F$736=0,$Z$120,Assumptions!$B$4)+IF($G$736=0,$W$120,Assumptions!$B$4)+IF($H$736=0,$T$120,Assumptions!$B$4)</f>
        <v>22147484.4666011</v>
      </c>
      <c r="S736" s="18" t="n">
        <f aca="false">IF($R$736&gt;Assumptions!$B$4,$Q$736/$R$736&gt;Assumptions!$B$13,FALSE())</f>
        <v>1</v>
      </c>
      <c r="T736" s="18" t="n">
        <f aca="false">IF($S$736,($Q$736+Assumptions!$B$14*Assumptions!$B$13)/($R$736+Assumptions!$B$14),IF($R$736&gt;Assumptions!$B$4,$Q$736/$R$736,Assumptions!$B$4))</f>
        <v>319.606652381687</v>
      </c>
      <c r="U736" s="18" t="n">
        <f aca="false">IF($B$736=1,$I$736,$D$120*$T$736)</f>
        <v>30000000</v>
      </c>
      <c r="V736" s="18" t="n">
        <f aca="false">IF($C$736=1,$J$736,$AI$120*$T$736)</f>
        <v>1960249961.8234</v>
      </c>
      <c r="W736" s="18" t="n">
        <f aca="false">IF($D$736=1,$K$736,$AF$120*$T$736)</f>
        <v>554086507.65567</v>
      </c>
      <c r="X736" s="18" t="n">
        <f aca="false">IF($E$736=1,$L$736,$AC$120*$T$736)</f>
        <v>60000000</v>
      </c>
      <c r="Y736" s="18" t="n">
        <f aca="false">IF($F$736=1,$M$736,$Z$120*$T$736)</f>
        <v>30000000</v>
      </c>
      <c r="Z736" s="18" t="n">
        <f aca="false">IF($G$736=1,$N$736,$W$120*$T$736)</f>
        <v>1598033261.90844</v>
      </c>
      <c r="AA736" s="18" t="n">
        <f aca="false">IF($H$736=1,$O$736,$T$120*$T$736)</f>
        <v>5000000</v>
      </c>
      <c r="AB736" s="18" t="n">
        <f aca="false">($J$120+$O$120)*$T$736</f>
        <v>89653766.2230884</v>
      </c>
      <c r="AC736" s="18" t="n">
        <f aca="false">Assumptions!$B$20*$T$736</f>
        <v>2876459871.43519</v>
      </c>
      <c r="AD736" s="18" t="n">
        <f aca="false">IF($S$736,Assumptions!$B$14*($T$736-Assumptions!$B$13),Assumptions!$B$4)</f>
        <v>796516630.954218</v>
      </c>
      <c r="AE736" s="18" t="n">
        <f aca="false">$U$736+$V$736+$W$736+$X$736+$Y$736+$Z$736+$AA$736+$AB$736+$AC$736+$AD$736</f>
        <v>8000000000</v>
      </c>
      <c r="AF736" s="18" t="n">
        <f aca="false">IF(AND(IF($B$736=1,$U$736&gt;=INDEX($U$659:$U$786,1+$A$736-Assumptions!$B$77),$U$736&gt;INDEX($U$659:$U$786,1+$A$736+Assumptions!$B$77)),IF($C$736=1,$V$736&gt;=INDEX($V$659:$V$786,1+$A$736-Assumptions!$B$78),$V$736&gt;INDEX($V$659:$V$786,1+$A$736+Assumptions!$B$78)),IF($D$736=1,$W$736&gt;=INDEX($W$659:$W$786,1+$A$736-Assumptions!$B$79),$W$736&gt;INDEX($W$659:$W$786,1+$A$736+Assumptions!$B$79)),IF($E$736=1,$X$736&gt;=INDEX($X$659:$X$786,1+$A$736-Assumptions!$B$80),$X$736&gt;INDEX($X$659:$X$786,1+$A$736+Assumptions!$B$80)),IF($F$736=1,$Y$736&gt;=INDEX($Y$659:$Y$786,1+$A$736-Assumptions!$B$81),$Y$736&gt;INDEX($Y$659:$Y$786,1+$A$736+Assumptions!$B$81)),IF($G$736=1,$Z$736&gt;=INDEX($Z$659:$Z$786,1+$A$736-Assumptions!$B$82),$Z$736&gt;INDEX($Z$659:$Z$786,1+$A$736+Assumptions!$B$82)),IF($H$736=1,$AA$736&gt;=INDEX($AA$659:$AA$786,1+$A$736-Assumptions!$B$83),$AA$736&gt;INDEX($AA$659:$AA$786,1+$A$736+Assumptions!$B$83))),1,0)</f>
        <v>0</v>
      </c>
      <c r="AG736" s="16"/>
      <c r="AH736" s="16"/>
      <c r="AI736" s="16"/>
    </row>
    <row r="737" customFormat="false" ht="23.85" hidden="true" customHeight="false" outlineLevel="0" collapsed="false">
      <c r="A737" s="6" t="n">
        <f aca="false">ROW()-ROW($A$659)+Assumptions!$B$4</f>
        <v>78</v>
      </c>
      <c r="B737" s="18" t="n">
        <f aca="false">MOD(QUOTIENT($A$737,Assumptions!$B$77),2)</f>
        <v>1</v>
      </c>
      <c r="C737" s="18" t="n">
        <f aca="false">MOD(QUOTIENT($A$737,Assumptions!$B$78),2)</f>
        <v>0</v>
      </c>
      <c r="D737" s="18" t="n">
        <f aca="false">MOD(QUOTIENT($A$737,Assumptions!$B$79),2)</f>
        <v>0</v>
      </c>
      <c r="E737" s="18" t="n">
        <f aca="false">MOD(QUOTIENT($A$737,Assumptions!$B$80),2)</f>
        <v>1</v>
      </c>
      <c r="F737" s="18" t="n">
        <f aca="false">MOD(QUOTIENT($A$737,Assumptions!$B$81),2)</f>
        <v>1</v>
      </c>
      <c r="G737" s="18" t="n">
        <f aca="false">MOD(QUOTIENT($A$737,Assumptions!$B$82),2)</f>
        <v>1</v>
      </c>
      <c r="H737" s="18" t="n">
        <f aca="false">MOD(QUOTIENT($A$737,Assumptions!$B$83),2)</f>
        <v>0</v>
      </c>
      <c r="I737" s="18" t="n">
        <f aca="false">IF($B$737=1,MIN(Assumptions!$B$67,MAX(Assumptions!$B$4,Assumptions!$B$28-(Assumptions!$B$4))),Assumptions!$B$4)</f>
        <v>30000000</v>
      </c>
      <c r="J737" s="18" t="n">
        <f aca="false">IF($C$737=1,MIN(Assumptions!$B$66,MAX(Assumptions!$B$4,Assumptions!$B$28-($I$737))),Assumptions!$B$4)</f>
        <v>0</v>
      </c>
      <c r="K737" s="18" t="n">
        <f aca="false">IF($D$737=1,MIN(Assumptions!$B$61,MAX(Assumptions!$B$4,Assumptions!$B$28-($I$737+$J$737))),Assumptions!$B$4)</f>
        <v>0</v>
      </c>
      <c r="L737" s="18" t="n">
        <f aca="false">IF($E$737=1,MIN(Assumptions!$B$56,MAX(Assumptions!$B$4,Assumptions!$B$28-($I$737+$J$737+$K$737))),Assumptions!$B$4)</f>
        <v>60000000</v>
      </c>
      <c r="M737" s="18" t="n">
        <f aca="false">IF($F$737=1,MIN(Assumptions!$B$51,MAX(Assumptions!$B$4,Assumptions!$B$28-($I$737+$J$737+$K$737+$L$737))),Assumptions!$B$4)</f>
        <v>30000000</v>
      </c>
      <c r="N737" s="18" t="n">
        <f aca="false">IF($G$737=1,MIN(Assumptions!$B$46,MAX(Assumptions!$B$4,Assumptions!$B$28-($I$737+$J$737+$K$737+$L$737+$M$737))),Assumptions!$B$4)</f>
        <v>15000000</v>
      </c>
      <c r="O737" s="18" t="n">
        <f aca="false">IF($H$737=1,MIN(Assumptions!$B$41,MAX(Assumptions!$B$4,Assumptions!$B$28-($I$737+$J$737+$K$737+$L$737+$M$737+$N$737))),Assumptions!$B$4)</f>
        <v>0</v>
      </c>
      <c r="P737" s="18" t="n">
        <f aca="false">$I$737+$J$737+$K$737+$L$737+$M$737+$N$737+$O$737</f>
        <v>135000000</v>
      </c>
      <c r="Q737" s="18" t="n">
        <f aca="false">MAX(Assumptions!$B$4,Assumptions!$B$28-$P$737)</f>
        <v>7865000000</v>
      </c>
      <c r="R737" s="18" t="n">
        <f aca="false">$J$120+$O$120+Assumptions!$B$20+IF($B$737=0,$D$120,Assumptions!$B$4)+IF($C$737=0,$AI$120,Assumptions!$B$4)+IF($D$737=0,$AF$120,Assumptions!$B$4)+IF($E$737=0,$AC$120,Assumptions!$B$4)+IF($F$737=0,$Z$120,Assumptions!$B$4)+IF($G$737=0,$W$120,Assumptions!$B$4)+IF($H$737=0,$T$120,Assumptions!$B$4)</f>
        <v>22147484.4666011</v>
      </c>
      <c r="S737" s="18" t="n">
        <f aca="false">IF($R$737&gt;Assumptions!$B$4,$Q$737/$R$737&gt;Assumptions!$B$13,FALSE())</f>
        <v>1</v>
      </c>
      <c r="T737" s="18" t="n">
        <f aca="false">IF($S$737,($Q$737+Assumptions!$B$14*Assumptions!$B$13)/($R$737+Assumptions!$B$14),IF($R$737&gt;Assumptions!$B$4,$Q$737/$R$737,Assumptions!$B$4))</f>
        <v>319.200931464668</v>
      </c>
      <c r="U737" s="18" t="n">
        <f aca="false">IF($B$737=1,$I$737,$D$120*$T$737)</f>
        <v>30000000</v>
      </c>
      <c r="V737" s="18" t="n">
        <f aca="false">IF($C$737=1,$J$737,$AI$120*$T$737)</f>
        <v>1957761545.49611</v>
      </c>
      <c r="W737" s="18" t="n">
        <f aca="false">IF($D$737=1,$K$737,$AF$120*$T$737)</f>
        <v>553383129.035987</v>
      </c>
      <c r="X737" s="18" t="n">
        <f aca="false">IF($E$737=1,$L$737,$AC$120*$T$737)</f>
        <v>60000000</v>
      </c>
      <c r="Y737" s="18" t="n">
        <f aca="false">IF($F$737=1,$M$737,$Z$120*$T$737)</f>
        <v>30000000</v>
      </c>
      <c r="Z737" s="18" t="n">
        <f aca="false">IF($G$737=1,$N$737,$W$120*$T$737)</f>
        <v>15000000</v>
      </c>
      <c r="AA737" s="18" t="n">
        <f aca="false">IF($H$737=1,$O$737,$T$120*$T$737)</f>
        <v>1596004657.32334</v>
      </c>
      <c r="AB737" s="18" t="n">
        <f aca="false">($J$120+$O$120)*$T$737</f>
        <v>89539956.3008756</v>
      </c>
      <c r="AC737" s="18" t="n">
        <f aca="false">Assumptions!$B$20*$T$737</f>
        <v>2872808383.18202</v>
      </c>
      <c r="AD737" s="18" t="n">
        <f aca="false">IF($S$737,Assumptions!$B$14*($T$737-Assumptions!$B$13),Assumptions!$B$4)</f>
        <v>795502328.661671</v>
      </c>
      <c r="AE737" s="18" t="n">
        <f aca="false">$U$737+$V$737+$W$737+$X$737+$Y$737+$Z$737+$AA$737+$AB$737+$AC$737+$AD$737</f>
        <v>8000000000</v>
      </c>
      <c r="AF737" s="18" t="n">
        <f aca="false">IF(AND(IF($B$737=1,$U$737&gt;=INDEX($U$659:$U$786,1+$A$737-Assumptions!$B$77),$U$737&gt;INDEX($U$659:$U$786,1+$A$737+Assumptions!$B$77)),IF($C$737=1,$V$737&gt;=INDEX($V$659:$V$786,1+$A$737-Assumptions!$B$78),$V$737&gt;INDEX($V$659:$V$786,1+$A$737+Assumptions!$B$78)),IF($D$737=1,$W$737&gt;=INDEX($W$659:$W$786,1+$A$737-Assumptions!$B$79),$W$737&gt;INDEX($W$659:$W$786,1+$A$737+Assumptions!$B$79)),IF($E$737=1,$X$737&gt;=INDEX($X$659:$X$786,1+$A$737-Assumptions!$B$80),$X$737&gt;INDEX($X$659:$X$786,1+$A$737+Assumptions!$B$80)),IF($F$737=1,$Y$737&gt;=INDEX($Y$659:$Y$786,1+$A$737-Assumptions!$B$81),$Y$737&gt;INDEX($Y$659:$Y$786,1+$A$737+Assumptions!$B$81)),IF($G$737=1,$Z$737&gt;=INDEX($Z$659:$Z$786,1+$A$737-Assumptions!$B$82),$Z$737&gt;INDEX($Z$659:$Z$786,1+$A$737+Assumptions!$B$82)),IF($H$737=1,$AA$737&gt;=INDEX($AA$659:$AA$786,1+$A$737-Assumptions!$B$83),$AA$737&gt;INDEX($AA$659:$AA$786,1+$A$737+Assumptions!$B$83))),1,0)</f>
        <v>0</v>
      </c>
      <c r="AG737" s="16"/>
      <c r="AH737" s="16"/>
      <c r="AI737" s="16"/>
    </row>
    <row r="738" customFormat="false" ht="23.85" hidden="true" customHeight="false" outlineLevel="0" collapsed="false">
      <c r="A738" s="6" t="n">
        <f aca="false">ROW()-ROW($A$659)+Assumptions!$B$4</f>
        <v>79</v>
      </c>
      <c r="B738" s="18" t="n">
        <f aca="false">MOD(QUOTIENT($A$738,Assumptions!$B$77),2)</f>
        <v>1</v>
      </c>
      <c r="C738" s="18" t="n">
        <f aca="false">MOD(QUOTIENT($A$738,Assumptions!$B$78),2)</f>
        <v>0</v>
      </c>
      <c r="D738" s="18" t="n">
        <f aca="false">MOD(QUOTIENT($A$738,Assumptions!$B$79),2)</f>
        <v>0</v>
      </c>
      <c r="E738" s="18" t="n">
        <f aca="false">MOD(QUOTIENT($A$738,Assumptions!$B$80),2)</f>
        <v>1</v>
      </c>
      <c r="F738" s="18" t="n">
        <f aca="false">MOD(QUOTIENT($A$738,Assumptions!$B$81),2)</f>
        <v>1</v>
      </c>
      <c r="G738" s="18" t="n">
        <f aca="false">MOD(QUOTIENT($A$738,Assumptions!$B$82),2)</f>
        <v>1</v>
      </c>
      <c r="H738" s="18" t="n">
        <f aca="false">MOD(QUOTIENT($A$738,Assumptions!$B$83),2)</f>
        <v>1</v>
      </c>
      <c r="I738" s="18" t="n">
        <f aca="false">IF($B$738=1,MIN(Assumptions!$B$67,MAX(Assumptions!$B$4,Assumptions!$B$28-(Assumptions!$B$4))),Assumptions!$B$4)</f>
        <v>30000000</v>
      </c>
      <c r="J738" s="18" t="n">
        <f aca="false">IF($C$738=1,MIN(Assumptions!$B$66,MAX(Assumptions!$B$4,Assumptions!$B$28-($I$738))),Assumptions!$B$4)</f>
        <v>0</v>
      </c>
      <c r="K738" s="18" t="n">
        <f aca="false">IF($D$738=1,MIN(Assumptions!$B$61,MAX(Assumptions!$B$4,Assumptions!$B$28-($I$738+$J$738))),Assumptions!$B$4)</f>
        <v>0</v>
      </c>
      <c r="L738" s="18" t="n">
        <f aca="false">IF($E$738=1,MIN(Assumptions!$B$56,MAX(Assumptions!$B$4,Assumptions!$B$28-($I$738+$J$738+$K$738))),Assumptions!$B$4)</f>
        <v>60000000</v>
      </c>
      <c r="M738" s="18" t="n">
        <f aca="false">IF($F$738=1,MIN(Assumptions!$B$51,MAX(Assumptions!$B$4,Assumptions!$B$28-($I$738+$J$738+$K$738+$L$738))),Assumptions!$B$4)</f>
        <v>30000000</v>
      </c>
      <c r="N738" s="18" t="n">
        <f aca="false">IF($G$738=1,MIN(Assumptions!$B$46,MAX(Assumptions!$B$4,Assumptions!$B$28-($I$738+$J$738+$K$738+$L$738+$M$738))),Assumptions!$B$4)</f>
        <v>15000000</v>
      </c>
      <c r="O738" s="18" t="n">
        <f aca="false">IF($H$738=1,MIN(Assumptions!$B$41,MAX(Assumptions!$B$4,Assumptions!$B$28-($I$738+$J$738+$K$738+$L$738+$M$738+$N$738))),Assumptions!$B$4)</f>
        <v>5000000</v>
      </c>
      <c r="P738" s="18" t="n">
        <f aca="false">$I$738+$J$738+$K$738+$L$738+$M$738+$N$738+$O$738</f>
        <v>140000000</v>
      </c>
      <c r="Q738" s="18" t="n">
        <f aca="false">MAX(Assumptions!$B$4,Assumptions!$B$28-$P$738)</f>
        <v>7860000000</v>
      </c>
      <c r="R738" s="18" t="n">
        <f aca="false">$J$120+$O$120+Assumptions!$B$20+IF($B$738=0,$D$120,Assumptions!$B$4)+IF($C$738=0,$AI$120,Assumptions!$B$4)+IF($D$738=0,$AF$120,Assumptions!$B$4)+IF($E$738=0,$AC$120,Assumptions!$B$4)+IF($F$738=0,$Z$120,Assumptions!$B$4)+IF($G$738=0,$W$120,Assumptions!$B$4)+IF($H$738=0,$T$120,Assumptions!$B$4)</f>
        <v>17147484.4666011</v>
      </c>
      <c r="S738" s="18" t="n">
        <f aca="false">IF($R$738&gt;Assumptions!$B$4,$Q$738/$R$738&gt;Assumptions!$B$13,FALSE())</f>
        <v>1</v>
      </c>
      <c r="T738" s="18" t="n">
        <f aca="false">IF($S$738,($Q$738+Assumptions!$B$14*Assumptions!$B$13)/($R$738+Assumptions!$B$14),IF($R$738&gt;Assumptions!$B$4,$Q$738/$R$738,Assumptions!$B$4))</f>
        <v>400.178456095259</v>
      </c>
      <c r="U738" s="18" t="n">
        <f aca="false">IF($B$738=1,$I$738,$D$120*$T$738)</f>
        <v>30000000</v>
      </c>
      <c r="V738" s="18" t="n">
        <f aca="false">IF($C$738=1,$J$738,$AI$120*$T$738)</f>
        <v>2454422639.32122</v>
      </c>
      <c r="W738" s="18" t="n">
        <f aca="false">IF($D$738=1,$K$738,$AF$120*$T$738)</f>
        <v>693769924.763822</v>
      </c>
      <c r="X738" s="18" t="n">
        <f aca="false">IF($E$738=1,$L$738,$AC$120*$T$738)</f>
        <v>60000000</v>
      </c>
      <c r="Y738" s="18" t="n">
        <f aca="false">IF($F$738=1,$M$738,$Z$120*$T$738)</f>
        <v>30000000</v>
      </c>
      <c r="Z738" s="18" t="n">
        <f aca="false">IF($G$738=1,$N$738,$W$120*$T$738)</f>
        <v>15000000</v>
      </c>
      <c r="AA738" s="18" t="n">
        <f aca="false">IF($H$738=1,$O$738,$T$120*$T$738)</f>
        <v>5000000</v>
      </c>
      <c r="AB738" s="18" t="n">
        <f aca="false">($J$120+$O$120)*$T$738</f>
        <v>112255190.819478</v>
      </c>
      <c r="AC738" s="18" t="n">
        <f aca="false">Assumptions!$B$20*$T$738</f>
        <v>3601606104.85733</v>
      </c>
      <c r="AD738" s="18" t="n">
        <f aca="false">IF($S$738,Assumptions!$B$14*($T$738-Assumptions!$B$13),Assumptions!$B$4)</f>
        <v>997946140.238149</v>
      </c>
      <c r="AE738" s="18" t="n">
        <f aca="false">$U$738+$V$738+$W$738+$X$738+$Y$738+$Z$738+$AA$738+$AB$738+$AC$738+$AD$738</f>
        <v>8000000000</v>
      </c>
      <c r="AF738" s="18" t="n">
        <f aca="false">IF(AND(IF($B$738=1,$U$738&gt;=INDEX($U$659:$U$786,1+$A$738-Assumptions!$B$77),$U$738&gt;INDEX($U$659:$U$786,1+$A$738+Assumptions!$B$77)),IF($C$738=1,$V$738&gt;=INDEX($V$659:$V$786,1+$A$738-Assumptions!$B$78),$V$738&gt;INDEX($V$659:$V$786,1+$A$738+Assumptions!$B$78)),IF($D$738=1,$W$738&gt;=INDEX($W$659:$W$786,1+$A$738-Assumptions!$B$79),$W$738&gt;INDEX($W$659:$W$786,1+$A$738+Assumptions!$B$79)),IF($E$738=1,$X$738&gt;=INDEX($X$659:$X$786,1+$A$738-Assumptions!$B$80),$X$738&gt;INDEX($X$659:$X$786,1+$A$738+Assumptions!$B$80)),IF($F$738=1,$Y$738&gt;=INDEX($Y$659:$Y$786,1+$A$738-Assumptions!$B$81),$Y$738&gt;INDEX($Y$659:$Y$786,1+$A$738+Assumptions!$B$81)),IF($G$738=1,$Z$738&gt;=INDEX($Z$659:$Z$786,1+$A$738-Assumptions!$B$82),$Z$738&gt;INDEX($Z$659:$Z$786,1+$A$738+Assumptions!$B$82)),IF($H$738=1,$AA$738&gt;=INDEX($AA$659:$AA$786,1+$A$738-Assumptions!$B$83),$AA$738&gt;INDEX($AA$659:$AA$786,1+$A$738+Assumptions!$B$83))),1,0)</f>
        <v>0</v>
      </c>
      <c r="AG738" s="16"/>
      <c r="AH738" s="16"/>
      <c r="AI738" s="16"/>
    </row>
    <row r="739" customFormat="false" ht="23.85" hidden="true" customHeight="false" outlineLevel="0" collapsed="false">
      <c r="A739" s="6" t="n">
        <f aca="false">ROW()-ROW($A$659)+Assumptions!$B$4</f>
        <v>80</v>
      </c>
      <c r="B739" s="18" t="n">
        <f aca="false">MOD(QUOTIENT($A$739,Assumptions!$B$77),2)</f>
        <v>1</v>
      </c>
      <c r="C739" s="18" t="n">
        <f aca="false">MOD(QUOTIENT($A$739,Assumptions!$B$78),2)</f>
        <v>0</v>
      </c>
      <c r="D739" s="18" t="n">
        <f aca="false">MOD(QUOTIENT($A$739,Assumptions!$B$79),2)</f>
        <v>1</v>
      </c>
      <c r="E739" s="18" t="n">
        <f aca="false">MOD(QUOTIENT($A$739,Assumptions!$B$80),2)</f>
        <v>0</v>
      </c>
      <c r="F739" s="18" t="n">
        <f aca="false">MOD(QUOTIENT($A$739,Assumptions!$B$81),2)</f>
        <v>0</v>
      </c>
      <c r="G739" s="18" t="n">
        <f aca="false">MOD(QUOTIENT($A$739,Assumptions!$B$82),2)</f>
        <v>0</v>
      </c>
      <c r="H739" s="18" t="n">
        <f aca="false">MOD(QUOTIENT($A$739,Assumptions!$B$83),2)</f>
        <v>0</v>
      </c>
      <c r="I739" s="18" t="n">
        <f aca="false">IF($B$739=1,MIN(Assumptions!$B$67,MAX(Assumptions!$B$4,Assumptions!$B$28-(Assumptions!$B$4))),Assumptions!$B$4)</f>
        <v>30000000</v>
      </c>
      <c r="J739" s="18" t="n">
        <f aca="false">IF($C$739=1,MIN(Assumptions!$B$66,MAX(Assumptions!$B$4,Assumptions!$B$28-($I$739))),Assumptions!$B$4)</f>
        <v>0</v>
      </c>
      <c r="K739" s="18" t="n">
        <f aca="false">IF($D$739=1,MIN(Assumptions!$B$61,MAX(Assumptions!$B$4,Assumptions!$B$28-($I$739+$J$739))),Assumptions!$B$4)</f>
        <v>100000000</v>
      </c>
      <c r="L739" s="18" t="n">
        <f aca="false">IF($E$739=1,MIN(Assumptions!$B$56,MAX(Assumptions!$B$4,Assumptions!$B$28-($I$739+$J$739+$K$739))),Assumptions!$B$4)</f>
        <v>0</v>
      </c>
      <c r="M739" s="18" t="n">
        <f aca="false">IF($F$739=1,MIN(Assumptions!$B$51,MAX(Assumptions!$B$4,Assumptions!$B$28-($I$739+$J$739+$K$739+$L$739))),Assumptions!$B$4)</f>
        <v>0</v>
      </c>
      <c r="N739" s="18" t="n">
        <f aca="false">IF($G$739=1,MIN(Assumptions!$B$46,MAX(Assumptions!$B$4,Assumptions!$B$28-($I$739+$J$739+$K$739+$L$739+$M$739))),Assumptions!$B$4)</f>
        <v>0</v>
      </c>
      <c r="O739" s="18" t="n">
        <f aca="false">IF($H$739=1,MIN(Assumptions!$B$41,MAX(Assumptions!$B$4,Assumptions!$B$28-($I$739+$J$739+$K$739+$L$739+$M$739+$N$739))),Assumptions!$B$4)</f>
        <v>0</v>
      </c>
      <c r="P739" s="18" t="n">
        <f aca="false">$I$739+$J$739+$K$739+$L$739+$M$739+$N$739+$O$739</f>
        <v>130000000</v>
      </c>
      <c r="Q739" s="18" t="n">
        <f aca="false">MAX(Assumptions!$B$4,Assumptions!$B$28-$P$739)</f>
        <v>7870000000</v>
      </c>
      <c r="R739" s="18" t="n">
        <f aca="false">$J$120+$O$120+Assumptions!$B$20+IF($B$739=0,$D$120,Assumptions!$B$4)+IF($C$739=0,$AI$120,Assumptions!$B$4)+IF($D$739=0,$AF$120,Assumptions!$B$4)+IF($E$739=0,$AC$120,Assumptions!$B$4)+IF($F$739=0,$Z$120,Assumptions!$B$4)+IF($G$739=0,$W$120,Assumptions!$B$4)+IF($H$739=0,$T$120,Assumptions!$B$4)</f>
        <v>30813833.1063222</v>
      </c>
      <c r="S739" s="18" t="n">
        <f aca="false">IF($R$739&gt;Assumptions!$B$4,$Q$739/$R$739&gt;Assumptions!$B$13,FALSE())</f>
        <v>1</v>
      </c>
      <c r="T739" s="18" t="n">
        <f aca="false">IF($S$739,($Q$739+Assumptions!$B$14*Assumptions!$B$13)/($R$739+Assumptions!$B$14),IF($R$739&gt;Assumptions!$B$4,$Q$739/$R$739,Assumptions!$B$4))</f>
        <v>236.313244857614</v>
      </c>
      <c r="U739" s="18" t="n">
        <f aca="false">IF($B$739=1,$I$739,$D$120*$T$739)</f>
        <v>30000000</v>
      </c>
      <c r="V739" s="18" t="n">
        <f aca="false">IF($C$739=1,$J$739,$AI$120*$T$739)</f>
        <v>1449384816.48777</v>
      </c>
      <c r="W739" s="18" t="n">
        <f aca="false">IF($D$739=1,$K$739,$AF$120*$T$739)</f>
        <v>100000000</v>
      </c>
      <c r="X739" s="18" t="n">
        <f aca="false">IF($E$739=1,$L$739,$AC$120*$T$739)</f>
        <v>567151787.658273</v>
      </c>
      <c r="Y739" s="18" t="n">
        <f aca="false">IF($F$739=1,$M$739,$Z$120*$T$739)</f>
        <v>708939734.572841</v>
      </c>
      <c r="Z739" s="18" t="n">
        <f aca="false">IF($G$739=1,$N$739,$W$120*$T$739)</f>
        <v>1181566224.28807</v>
      </c>
      <c r="AA739" s="18" t="n">
        <f aca="false">IF($H$739=1,$O$739,$T$120*$T$739)</f>
        <v>1181566224.28807</v>
      </c>
      <c r="AB739" s="18" t="n">
        <f aca="false">($J$120+$O$120)*$T$739</f>
        <v>66288896.8424296</v>
      </c>
      <c r="AC739" s="18" t="n">
        <f aca="false">Assumptions!$B$20*$T$739</f>
        <v>2126819203.71852</v>
      </c>
      <c r="AD739" s="18" t="n">
        <f aca="false">IF($S$739,Assumptions!$B$14*($T$739-Assumptions!$B$13),Assumptions!$B$4)</f>
        <v>588283112.144034</v>
      </c>
      <c r="AE739" s="18" t="n">
        <f aca="false">$U$739+$V$739+$W$739+$X$739+$Y$739+$Z$739+$AA$739+$AB$739+$AC$739+$AD$739</f>
        <v>8000000000</v>
      </c>
      <c r="AF739" s="18" t="n">
        <f aca="false">IF(AND(IF($B$739=1,$U$739&gt;=INDEX($U$659:$U$786,1+$A$739-Assumptions!$B$77),$U$739&gt;INDEX($U$659:$U$786,1+$A$739+Assumptions!$B$77)),IF($C$739=1,$V$739&gt;=INDEX($V$659:$V$786,1+$A$739-Assumptions!$B$78),$V$739&gt;INDEX($V$659:$V$786,1+$A$739+Assumptions!$B$78)),IF($D$739=1,$W$739&gt;=INDEX($W$659:$W$786,1+$A$739-Assumptions!$B$79),$W$739&gt;INDEX($W$659:$W$786,1+$A$739+Assumptions!$B$79)),IF($E$739=1,$X$739&gt;=INDEX($X$659:$X$786,1+$A$739-Assumptions!$B$80),$X$739&gt;INDEX($X$659:$X$786,1+$A$739+Assumptions!$B$80)),IF($F$739=1,$Y$739&gt;=INDEX($Y$659:$Y$786,1+$A$739-Assumptions!$B$81),$Y$739&gt;INDEX($Y$659:$Y$786,1+$A$739+Assumptions!$B$81)),IF($G$739=1,$Z$739&gt;=INDEX($Z$659:$Z$786,1+$A$739-Assumptions!$B$82),$Z$739&gt;INDEX($Z$659:$Z$786,1+$A$739+Assumptions!$B$82)),IF($H$739=1,$AA$739&gt;=INDEX($AA$659:$AA$786,1+$A$739-Assumptions!$B$83),$AA$739&gt;INDEX($AA$659:$AA$786,1+$A$739+Assumptions!$B$83))),1,0)</f>
        <v>0</v>
      </c>
      <c r="AG739" s="16"/>
      <c r="AH739" s="16"/>
      <c r="AI739" s="16"/>
    </row>
    <row r="740" customFormat="false" ht="23.85" hidden="true" customHeight="false" outlineLevel="0" collapsed="false">
      <c r="A740" s="6" t="n">
        <f aca="false">ROW()-ROW($A$659)+Assumptions!$B$4</f>
        <v>81</v>
      </c>
      <c r="B740" s="18" t="n">
        <f aca="false">MOD(QUOTIENT($A$740,Assumptions!$B$77),2)</f>
        <v>1</v>
      </c>
      <c r="C740" s="18" t="n">
        <f aca="false">MOD(QUOTIENT($A$740,Assumptions!$B$78),2)</f>
        <v>0</v>
      </c>
      <c r="D740" s="18" t="n">
        <f aca="false">MOD(QUOTIENT($A$740,Assumptions!$B$79),2)</f>
        <v>1</v>
      </c>
      <c r="E740" s="18" t="n">
        <f aca="false">MOD(QUOTIENT($A$740,Assumptions!$B$80),2)</f>
        <v>0</v>
      </c>
      <c r="F740" s="18" t="n">
        <f aca="false">MOD(QUOTIENT($A$740,Assumptions!$B$81),2)</f>
        <v>0</v>
      </c>
      <c r="G740" s="18" t="n">
        <f aca="false">MOD(QUOTIENT($A$740,Assumptions!$B$82),2)</f>
        <v>0</v>
      </c>
      <c r="H740" s="18" t="n">
        <f aca="false">MOD(QUOTIENT($A$740,Assumptions!$B$83),2)</f>
        <v>1</v>
      </c>
      <c r="I740" s="18" t="n">
        <f aca="false">IF($B$740=1,MIN(Assumptions!$B$67,MAX(Assumptions!$B$4,Assumptions!$B$28-(Assumptions!$B$4))),Assumptions!$B$4)</f>
        <v>30000000</v>
      </c>
      <c r="J740" s="18" t="n">
        <f aca="false">IF($C$740=1,MIN(Assumptions!$B$66,MAX(Assumptions!$B$4,Assumptions!$B$28-($I$740))),Assumptions!$B$4)</f>
        <v>0</v>
      </c>
      <c r="K740" s="18" t="n">
        <f aca="false">IF($D$740=1,MIN(Assumptions!$B$61,MAX(Assumptions!$B$4,Assumptions!$B$28-($I$740+$J$740))),Assumptions!$B$4)</f>
        <v>100000000</v>
      </c>
      <c r="L740" s="18" t="n">
        <f aca="false">IF($E$740=1,MIN(Assumptions!$B$56,MAX(Assumptions!$B$4,Assumptions!$B$28-($I$740+$J$740+$K$740))),Assumptions!$B$4)</f>
        <v>0</v>
      </c>
      <c r="M740" s="18" t="n">
        <f aca="false">IF($F$740=1,MIN(Assumptions!$B$51,MAX(Assumptions!$B$4,Assumptions!$B$28-($I$740+$J$740+$K$740+$L$740))),Assumptions!$B$4)</f>
        <v>0</v>
      </c>
      <c r="N740" s="18" t="n">
        <f aca="false">IF($G$740=1,MIN(Assumptions!$B$46,MAX(Assumptions!$B$4,Assumptions!$B$28-($I$740+$J$740+$K$740+$L$740+$M$740))),Assumptions!$B$4)</f>
        <v>0</v>
      </c>
      <c r="O740" s="18" t="n">
        <f aca="false">IF($H$740=1,MIN(Assumptions!$B$41,MAX(Assumptions!$B$4,Assumptions!$B$28-($I$740+$J$740+$K$740+$L$740+$M$740+$N$740))),Assumptions!$B$4)</f>
        <v>5000000</v>
      </c>
      <c r="P740" s="18" t="n">
        <f aca="false">$I$740+$J$740+$K$740+$L$740+$M$740+$N$740+$O$740</f>
        <v>135000000</v>
      </c>
      <c r="Q740" s="18" t="n">
        <f aca="false">MAX(Assumptions!$B$4,Assumptions!$B$28-$P$740)</f>
        <v>7865000000</v>
      </c>
      <c r="R740" s="18" t="n">
        <f aca="false">$J$120+$O$120+Assumptions!$B$20+IF($B$740=0,$D$120,Assumptions!$B$4)+IF($C$740=0,$AI$120,Assumptions!$B$4)+IF($D$740=0,$AF$120,Assumptions!$B$4)+IF($E$740=0,$AC$120,Assumptions!$B$4)+IF($F$740=0,$Z$120,Assumptions!$B$4)+IF($G$740=0,$W$120,Assumptions!$B$4)+IF($H$740=0,$T$120,Assumptions!$B$4)</f>
        <v>25813833.1063222</v>
      </c>
      <c r="S740" s="18" t="n">
        <f aca="false">IF($R$740&gt;Assumptions!$B$4,$Q$740/$R$740&gt;Assumptions!$B$13,FALSE())</f>
        <v>1</v>
      </c>
      <c r="T740" s="18" t="n">
        <f aca="false">IF($S$740,($Q$740+Assumptions!$B$14*Assumptions!$B$13)/($R$740+Assumptions!$B$14),IF($R$740&gt;Assumptions!$B$4,$Q$740/$R$740,Assumptions!$B$4))</f>
        <v>277.867711180485</v>
      </c>
      <c r="U740" s="18" t="n">
        <f aca="false">IF($B$740=1,$I$740,$D$120*$T$740)</f>
        <v>30000000</v>
      </c>
      <c r="V740" s="18" t="n">
        <f aca="false">IF($C$740=1,$J$740,$AI$120*$T$740)</f>
        <v>1704251667.39962</v>
      </c>
      <c r="W740" s="18" t="n">
        <f aca="false">IF($D$740=1,$K$740,$AF$120*$T$740)</f>
        <v>100000000</v>
      </c>
      <c r="X740" s="18" t="n">
        <f aca="false">IF($E$740=1,$L$740,$AC$120*$T$740)</f>
        <v>666882506.833164</v>
      </c>
      <c r="Y740" s="18" t="n">
        <f aca="false">IF($F$740=1,$M$740,$Z$120*$T$740)</f>
        <v>833603133.541455</v>
      </c>
      <c r="Z740" s="18" t="n">
        <f aca="false">IF($G$740=1,$N$740,$W$120*$T$740)</f>
        <v>1389338555.90242</v>
      </c>
      <c r="AA740" s="18" t="n">
        <f aca="false">IF($H$740=1,$O$740,$T$120*$T$740)</f>
        <v>5000000</v>
      </c>
      <c r="AB740" s="18" t="n">
        <f aca="false">($J$120+$O$120)*$T$740</f>
        <v>77945457.74776</v>
      </c>
      <c r="AC740" s="18" t="n">
        <f aca="false">Assumptions!$B$20*$T$740</f>
        <v>2500809400.62436</v>
      </c>
      <c r="AD740" s="18" t="n">
        <f aca="false">IF($S$740,Assumptions!$B$14*($T$740-Assumptions!$B$13),Assumptions!$B$4)</f>
        <v>692169277.951212</v>
      </c>
      <c r="AE740" s="18" t="n">
        <f aca="false">$U$740+$V$740+$W$740+$X$740+$Y$740+$Z$740+$AA$740+$AB$740+$AC$740+$AD$740</f>
        <v>8000000000</v>
      </c>
      <c r="AF740" s="18" t="n">
        <f aca="false">IF(AND(IF($B$740=1,$U$740&gt;=INDEX($U$659:$U$786,1+$A$740-Assumptions!$B$77),$U$740&gt;INDEX($U$659:$U$786,1+$A$740+Assumptions!$B$77)),IF($C$740=1,$V$740&gt;=INDEX($V$659:$V$786,1+$A$740-Assumptions!$B$78),$V$740&gt;INDEX($V$659:$V$786,1+$A$740+Assumptions!$B$78)),IF($D$740=1,$W$740&gt;=INDEX($W$659:$W$786,1+$A$740-Assumptions!$B$79),$W$740&gt;INDEX($W$659:$W$786,1+$A$740+Assumptions!$B$79)),IF($E$740=1,$X$740&gt;=INDEX($X$659:$X$786,1+$A$740-Assumptions!$B$80),$X$740&gt;INDEX($X$659:$X$786,1+$A$740+Assumptions!$B$80)),IF($F$740=1,$Y$740&gt;=INDEX($Y$659:$Y$786,1+$A$740-Assumptions!$B$81),$Y$740&gt;INDEX($Y$659:$Y$786,1+$A$740+Assumptions!$B$81)),IF($G$740=1,$Z$740&gt;=INDEX($Z$659:$Z$786,1+$A$740-Assumptions!$B$82),$Z$740&gt;INDEX($Z$659:$Z$786,1+$A$740+Assumptions!$B$82)),IF($H$740=1,$AA$740&gt;=INDEX($AA$659:$AA$786,1+$A$740-Assumptions!$B$83),$AA$740&gt;INDEX($AA$659:$AA$786,1+$A$740+Assumptions!$B$83))),1,0)</f>
        <v>0</v>
      </c>
      <c r="AG740" s="16"/>
      <c r="AH740" s="16"/>
      <c r="AI740" s="16"/>
    </row>
    <row r="741" customFormat="false" ht="23.85" hidden="true" customHeight="false" outlineLevel="0" collapsed="false">
      <c r="A741" s="6" t="n">
        <f aca="false">ROW()-ROW($A$659)+Assumptions!$B$4</f>
        <v>82</v>
      </c>
      <c r="B741" s="18" t="n">
        <f aca="false">MOD(QUOTIENT($A$741,Assumptions!$B$77),2)</f>
        <v>1</v>
      </c>
      <c r="C741" s="18" t="n">
        <f aca="false">MOD(QUOTIENT($A$741,Assumptions!$B$78),2)</f>
        <v>0</v>
      </c>
      <c r="D741" s="18" t="n">
        <f aca="false">MOD(QUOTIENT($A$741,Assumptions!$B$79),2)</f>
        <v>1</v>
      </c>
      <c r="E741" s="18" t="n">
        <f aca="false">MOD(QUOTIENT($A$741,Assumptions!$B$80),2)</f>
        <v>0</v>
      </c>
      <c r="F741" s="18" t="n">
        <f aca="false">MOD(QUOTIENT($A$741,Assumptions!$B$81),2)</f>
        <v>0</v>
      </c>
      <c r="G741" s="18" t="n">
        <f aca="false">MOD(QUOTIENT($A$741,Assumptions!$B$82),2)</f>
        <v>1</v>
      </c>
      <c r="H741" s="18" t="n">
        <f aca="false">MOD(QUOTIENT($A$741,Assumptions!$B$83),2)</f>
        <v>0</v>
      </c>
      <c r="I741" s="18" t="n">
        <f aca="false">IF($B$741=1,MIN(Assumptions!$B$67,MAX(Assumptions!$B$4,Assumptions!$B$28-(Assumptions!$B$4))),Assumptions!$B$4)</f>
        <v>30000000</v>
      </c>
      <c r="J741" s="18" t="n">
        <f aca="false">IF($C$741=1,MIN(Assumptions!$B$66,MAX(Assumptions!$B$4,Assumptions!$B$28-($I$741))),Assumptions!$B$4)</f>
        <v>0</v>
      </c>
      <c r="K741" s="18" t="n">
        <f aca="false">IF($D$741=1,MIN(Assumptions!$B$61,MAX(Assumptions!$B$4,Assumptions!$B$28-($I$741+$J$741))),Assumptions!$B$4)</f>
        <v>100000000</v>
      </c>
      <c r="L741" s="18" t="n">
        <f aca="false">IF($E$741=1,MIN(Assumptions!$B$56,MAX(Assumptions!$B$4,Assumptions!$B$28-($I$741+$J$741+$K$741))),Assumptions!$B$4)</f>
        <v>0</v>
      </c>
      <c r="M741" s="18" t="n">
        <f aca="false">IF($F$741=1,MIN(Assumptions!$B$51,MAX(Assumptions!$B$4,Assumptions!$B$28-($I$741+$J$741+$K$741+$L$741))),Assumptions!$B$4)</f>
        <v>0</v>
      </c>
      <c r="N741" s="18" t="n">
        <f aca="false">IF($G$741=1,MIN(Assumptions!$B$46,MAX(Assumptions!$B$4,Assumptions!$B$28-($I$741+$J$741+$K$741+$L$741+$M$741))),Assumptions!$B$4)</f>
        <v>15000000</v>
      </c>
      <c r="O741" s="18" t="n">
        <f aca="false">IF($H$741=1,MIN(Assumptions!$B$41,MAX(Assumptions!$B$4,Assumptions!$B$28-($I$741+$J$741+$K$741+$L$741+$M$741+$N$741))),Assumptions!$B$4)</f>
        <v>0</v>
      </c>
      <c r="P741" s="18" t="n">
        <f aca="false">$I$741+$J$741+$K$741+$L$741+$M$741+$N$741+$O$741</f>
        <v>145000000</v>
      </c>
      <c r="Q741" s="18" t="n">
        <f aca="false">MAX(Assumptions!$B$4,Assumptions!$B$28-$P$741)</f>
        <v>7855000000</v>
      </c>
      <c r="R741" s="18" t="n">
        <f aca="false">$J$120+$O$120+Assumptions!$B$20+IF($B$741=0,$D$120,Assumptions!$B$4)+IF($C$741=0,$AI$120,Assumptions!$B$4)+IF($D$741=0,$AF$120,Assumptions!$B$4)+IF($E$741=0,$AC$120,Assumptions!$B$4)+IF($F$741=0,$Z$120,Assumptions!$B$4)+IF($G$741=0,$W$120,Assumptions!$B$4)+IF($H$741=0,$T$120,Assumptions!$B$4)</f>
        <v>25813833.1063222</v>
      </c>
      <c r="S741" s="18" t="n">
        <f aca="false">IF($R$741&gt;Assumptions!$B$4,$Q$741/$R$741&gt;Assumptions!$B$13,FALSE())</f>
        <v>1</v>
      </c>
      <c r="T741" s="18" t="n">
        <f aca="false">IF($S$741,($Q$741+Assumptions!$B$14*Assumptions!$B$13)/($R$741+Assumptions!$B$14),IF($R$741&gt;Assumptions!$B$4,$Q$741/$R$741,Assumptions!$B$4))</f>
        <v>277.514526927316</v>
      </c>
      <c r="U741" s="18" t="n">
        <f aca="false">IF($B$741=1,$I$741,$D$120*$T$741)</f>
        <v>30000000</v>
      </c>
      <c r="V741" s="18" t="n">
        <f aca="false">IF($C$741=1,$J$741,$AI$120*$T$741)</f>
        <v>1702085475.25803</v>
      </c>
      <c r="W741" s="18" t="n">
        <f aca="false">IF($D$741=1,$K$741,$AF$120*$T$741)</f>
        <v>100000000</v>
      </c>
      <c r="X741" s="18" t="n">
        <f aca="false">IF($E$741=1,$L$741,$AC$120*$T$741)</f>
        <v>666034864.625559</v>
      </c>
      <c r="Y741" s="18" t="n">
        <f aca="false">IF($F$741=1,$M$741,$Z$120*$T$741)</f>
        <v>832543580.781949</v>
      </c>
      <c r="Z741" s="18" t="n">
        <f aca="false">IF($G$741=1,$N$741,$W$120*$T$741)</f>
        <v>15000000</v>
      </c>
      <c r="AA741" s="18" t="n">
        <f aca="false">IF($H$741=1,$O$741,$T$120*$T$741)</f>
        <v>1387572634.63658</v>
      </c>
      <c r="AB741" s="18" t="n">
        <f aca="false">($J$120+$O$120)*$T$741</f>
        <v>77846385.0337495</v>
      </c>
      <c r="AC741" s="18" t="n">
        <f aca="false">Assumptions!$B$20*$T$741</f>
        <v>2497630742.34585</v>
      </c>
      <c r="AD741" s="18" t="n">
        <f aca="false">IF($S$741,Assumptions!$B$14*($T$741-Assumptions!$B$13),Assumptions!$B$4)</f>
        <v>691286317.318291</v>
      </c>
      <c r="AE741" s="18" t="n">
        <f aca="false">$U$741+$V$741+$W$741+$X$741+$Y$741+$Z$741+$AA$741+$AB$741+$AC$741+$AD$741</f>
        <v>8000000000</v>
      </c>
      <c r="AF741" s="18" t="n">
        <f aca="false">IF(AND(IF($B$741=1,$U$741&gt;=INDEX($U$659:$U$786,1+$A$741-Assumptions!$B$77),$U$741&gt;INDEX($U$659:$U$786,1+$A$741+Assumptions!$B$77)),IF($C$741=1,$V$741&gt;=INDEX($V$659:$V$786,1+$A$741-Assumptions!$B$78),$V$741&gt;INDEX($V$659:$V$786,1+$A$741+Assumptions!$B$78)),IF($D$741=1,$W$741&gt;=INDEX($W$659:$W$786,1+$A$741-Assumptions!$B$79),$W$741&gt;INDEX($W$659:$W$786,1+$A$741+Assumptions!$B$79)),IF($E$741=1,$X$741&gt;=INDEX($X$659:$X$786,1+$A$741-Assumptions!$B$80),$X$741&gt;INDEX($X$659:$X$786,1+$A$741+Assumptions!$B$80)),IF($F$741=1,$Y$741&gt;=INDEX($Y$659:$Y$786,1+$A$741-Assumptions!$B$81),$Y$741&gt;INDEX($Y$659:$Y$786,1+$A$741+Assumptions!$B$81)),IF($G$741=1,$Z$741&gt;=INDEX($Z$659:$Z$786,1+$A$741-Assumptions!$B$82),$Z$741&gt;INDEX($Z$659:$Z$786,1+$A$741+Assumptions!$B$82)),IF($H$741=1,$AA$741&gt;=INDEX($AA$659:$AA$786,1+$A$741-Assumptions!$B$83),$AA$741&gt;INDEX($AA$659:$AA$786,1+$A$741+Assumptions!$B$83))),1,0)</f>
        <v>0</v>
      </c>
      <c r="AG741" s="16"/>
      <c r="AH741" s="16"/>
      <c r="AI741" s="16"/>
    </row>
    <row r="742" customFormat="false" ht="23.85" hidden="true" customHeight="false" outlineLevel="0" collapsed="false">
      <c r="A742" s="6" t="n">
        <f aca="false">ROW()-ROW($A$659)+Assumptions!$B$4</f>
        <v>83</v>
      </c>
      <c r="B742" s="18" t="n">
        <f aca="false">MOD(QUOTIENT($A$742,Assumptions!$B$77),2)</f>
        <v>1</v>
      </c>
      <c r="C742" s="18" t="n">
        <f aca="false">MOD(QUOTIENT($A$742,Assumptions!$B$78),2)</f>
        <v>0</v>
      </c>
      <c r="D742" s="18" t="n">
        <f aca="false">MOD(QUOTIENT($A$742,Assumptions!$B$79),2)</f>
        <v>1</v>
      </c>
      <c r="E742" s="18" t="n">
        <f aca="false">MOD(QUOTIENT($A$742,Assumptions!$B$80),2)</f>
        <v>0</v>
      </c>
      <c r="F742" s="18" t="n">
        <f aca="false">MOD(QUOTIENT($A$742,Assumptions!$B$81),2)</f>
        <v>0</v>
      </c>
      <c r="G742" s="18" t="n">
        <f aca="false">MOD(QUOTIENT($A$742,Assumptions!$B$82),2)</f>
        <v>1</v>
      </c>
      <c r="H742" s="18" t="n">
        <f aca="false">MOD(QUOTIENT($A$742,Assumptions!$B$83),2)</f>
        <v>1</v>
      </c>
      <c r="I742" s="18" t="n">
        <f aca="false">IF($B$742=1,MIN(Assumptions!$B$67,MAX(Assumptions!$B$4,Assumptions!$B$28-(Assumptions!$B$4))),Assumptions!$B$4)</f>
        <v>30000000</v>
      </c>
      <c r="J742" s="18" t="n">
        <f aca="false">IF($C$742=1,MIN(Assumptions!$B$66,MAX(Assumptions!$B$4,Assumptions!$B$28-($I$742))),Assumptions!$B$4)</f>
        <v>0</v>
      </c>
      <c r="K742" s="18" t="n">
        <f aca="false">IF($D$742=1,MIN(Assumptions!$B$61,MAX(Assumptions!$B$4,Assumptions!$B$28-($I$742+$J$742))),Assumptions!$B$4)</f>
        <v>100000000</v>
      </c>
      <c r="L742" s="18" t="n">
        <f aca="false">IF($E$742=1,MIN(Assumptions!$B$56,MAX(Assumptions!$B$4,Assumptions!$B$28-($I$742+$J$742+$K$742))),Assumptions!$B$4)</f>
        <v>0</v>
      </c>
      <c r="M742" s="18" t="n">
        <f aca="false">IF($F$742=1,MIN(Assumptions!$B$51,MAX(Assumptions!$B$4,Assumptions!$B$28-($I$742+$J$742+$K$742+$L$742))),Assumptions!$B$4)</f>
        <v>0</v>
      </c>
      <c r="N742" s="18" t="n">
        <f aca="false">IF($G$742=1,MIN(Assumptions!$B$46,MAX(Assumptions!$B$4,Assumptions!$B$28-($I$742+$J$742+$K$742+$L$742+$M$742))),Assumptions!$B$4)</f>
        <v>15000000</v>
      </c>
      <c r="O742" s="18" t="n">
        <f aca="false">IF($H$742=1,MIN(Assumptions!$B$41,MAX(Assumptions!$B$4,Assumptions!$B$28-($I$742+$J$742+$K$742+$L$742+$M$742+$N$742))),Assumptions!$B$4)</f>
        <v>5000000</v>
      </c>
      <c r="P742" s="18" t="n">
        <f aca="false">$I$742+$J$742+$K$742+$L$742+$M$742+$N$742+$O$742</f>
        <v>150000000</v>
      </c>
      <c r="Q742" s="18" t="n">
        <f aca="false">MAX(Assumptions!$B$4,Assumptions!$B$28-$P$742)</f>
        <v>7850000000</v>
      </c>
      <c r="R742" s="18" t="n">
        <f aca="false">$J$120+$O$120+Assumptions!$B$20+IF($B$742=0,$D$120,Assumptions!$B$4)+IF($C$742=0,$AI$120,Assumptions!$B$4)+IF($D$742=0,$AF$120,Assumptions!$B$4)+IF($E$742=0,$AC$120,Assumptions!$B$4)+IF($F$742=0,$Z$120,Assumptions!$B$4)+IF($G$742=0,$W$120,Assumptions!$B$4)+IF($H$742=0,$T$120,Assumptions!$B$4)</f>
        <v>20813833.1063222</v>
      </c>
      <c r="S742" s="18" t="n">
        <f aca="false">IF($R$742&gt;Assumptions!$B$4,$Q$742/$R$742&gt;Assumptions!$B$13,FALSE())</f>
        <v>1</v>
      </c>
      <c r="T742" s="18" t="n">
        <f aca="false">IF($S$742,($Q$742+Assumptions!$B$14*Assumptions!$B$13)/($R$742+Assumptions!$B$14),IF($R$742&gt;Assumptions!$B$4,$Q$742/$R$742,Assumptions!$B$4))</f>
        <v>336.817200508764</v>
      </c>
      <c r="U742" s="18" t="n">
        <f aca="false">IF($B$742=1,$I$742,$D$120*$T$742)</f>
        <v>30000000</v>
      </c>
      <c r="V742" s="18" t="n">
        <f aca="false">IF($C$742=1,$J$742,$AI$120*$T$742)</f>
        <v>2065807765.63523</v>
      </c>
      <c r="W742" s="18" t="n">
        <f aca="false">IF($D$742=1,$K$742,$AF$120*$T$742)</f>
        <v>100000000</v>
      </c>
      <c r="X742" s="18" t="n">
        <f aca="false">IF($E$742=1,$L$742,$AC$120*$T$742)</f>
        <v>808361281.221034</v>
      </c>
      <c r="Y742" s="18" t="n">
        <f aca="false">IF($F$742=1,$M$742,$Z$120*$T$742)</f>
        <v>1010451601.52629</v>
      </c>
      <c r="Z742" s="18" t="n">
        <f aca="false">IF($G$742=1,$N$742,$W$120*$T$742)</f>
        <v>15000000</v>
      </c>
      <c r="AA742" s="18" t="n">
        <f aca="false">IF($H$742=1,$O$742,$T$120*$T$742)</f>
        <v>5000000</v>
      </c>
      <c r="AB742" s="18" t="n">
        <f aca="false">($J$120+$O$120)*$T$742</f>
        <v>94481545.7666551</v>
      </c>
      <c r="AC742" s="18" t="n">
        <f aca="false">Assumptions!$B$20*$T$742</f>
        <v>3031354804.57888</v>
      </c>
      <c r="AD742" s="18" t="n">
        <f aca="false">IF($S$742,Assumptions!$B$14*($T$742-Assumptions!$B$13),Assumptions!$B$4)</f>
        <v>839543001.27191</v>
      </c>
      <c r="AE742" s="18" t="n">
        <f aca="false">$U$742+$V$742+$W$742+$X$742+$Y$742+$Z$742+$AA$742+$AB$742+$AC$742+$AD$742</f>
        <v>8000000000</v>
      </c>
      <c r="AF742" s="18" t="n">
        <f aca="false">IF(AND(IF($B$742=1,$U$742&gt;=INDEX($U$659:$U$786,1+$A$742-Assumptions!$B$77),$U$742&gt;INDEX($U$659:$U$786,1+$A$742+Assumptions!$B$77)),IF($C$742=1,$V$742&gt;=INDEX($V$659:$V$786,1+$A$742-Assumptions!$B$78),$V$742&gt;INDEX($V$659:$V$786,1+$A$742+Assumptions!$B$78)),IF($D$742=1,$W$742&gt;=INDEX($W$659:$W$786,1+$A$742-Assumptions!$B$79),$W$742&gt;INDEX($W$659:$W$786,1+$A$742+Assumptions!$B$79)),IF($E$742=1,$X$742&gt;=INDEX($X$659:$X$786,1+$A$742-Assumptions!$B$80),$X$742&gt;INDEX($X$659:$X$786,1+$A$742+Assumptions!$B$80)),IF($F$742=1,$Y$742&gt;=INDEX($Y$659:$Y$786,1+$A$742-Assumptions!$B$81),$Y$742&gt;INDEX($Y$659:$Y$786,1+$A$742+Assumptions!$B$81)),IF($G$742=1,$Z$742&gt;=INDEX($Z$659:$Z$786,1+$A$742-Assumptions!$B$82),$Z$742&gt;INDEX($Z$659:$Z$786,1+$A$742+Assumptions!$B$82)),IF($H$742=1,$AA$742&gt;=INDEX($AA$659:$AA$786,1+$A$742-Assumptions!$B$83),$AA$742&gt;INDEX($AA$659:$AA$786,1+$A$742+Assumptions!$B$83))),1,0)</f>
        <v>0</v>
      </c>
      <c r="AG742" s="16"/>
      <c r="AH742" s="16"/>
      <c r="AI742" s="16"/>
    </row>
    <row r="743" customFormat="false" ht="23.85" hidden="true" customHeight="false" outlineLevel="0" collapsed="false">
      <c r="A743" s="6" t="n">
        <f aca="false">ROW()-ROW($A$659)+Assumptions!$B$4</f>
        <v>84</v>
      </c>
      <c r="B743" s="18" t="n">
        <f aca="false">MOD(QUOTIENT($A$743,Assumptions!$B$77),2)</f>
        <v>1</v>
      </c>
      <c r="C743" s="18" t="n">
        <f aca="false">MOD(QUOTIENT($A$743,Assumptions!$B$78),2)</f>
        <v>0</v>
      </c>
      <c r="D743" s="18" t="n">
        <f aca="false">MOD(QUOTIENT($A$743,Assumptions!$B$79),2)</f>
        <v>1</v>
      </c>
      <c r="E743" s="18" t="n">
        <f aca="false">MOD(QUOTIENT($A$743,Assumptions!$B$80),2)</f>
        <v>0</v>
      </c>
      <c r="F743" s="18" t="n">
        <f aca="false">MOD(QUOTIENT($A$743,Assumptions!$B$81),2)</f>
        <v>1</v>
      </c>
      <c r="G743" s="18" t="n">
        <f aca="false">MOD(QUOTIENT($A$743,Assumptions!$B$82),2)</f>
        <v>0</v>
      </c>
      <c r="H743" s="18" t="n">
        <f aca="false">MOD(QUOTIENT($A$743,Assumptions!$B$83),2)</f>
        <v>0</v>
      </c>
      <c r="I743" s="18" t="n">
        <f aca="false">IF($B$743=1,MIN(Assumptions!$B$67,MAX(Assumptions!$B$4,Assumptions!$B$28-(Assumptions!$B$4))),Assumptions!$B$4)</f>
        <v>30000000</v>
      </c>
      <c r="J743" s="18" t="n">
        <f aca="false">IF($C$743=1,MIN(Assumptions!$B$66,MAX(Assumptions!$B$4,Assumptions!$B$28-($I$743))),Assumptions!$B$4)</f>
        <v>0</v>
      </c>
      <c r="K743" s="18" t="n">
        <f aca="false">IF($D$743=1,MIN(Assumptions!$B$61,MAX(Assumptions!$B$4,Assumptions!$B$28-($I$743+$J$743))),Assumptions!$B$4)</f>
        <v>100000000</v>
      </c>
      <c r="L743" s="18" t="n">
        <f aca="false">IF($E$743=1,MIN(Assumptions!$B$56,MAX(Assumptions!$B$4,Assumptions!$B$28-($I$743+$J$743+$K$743))),Assumptions!$B$4)</f>
        <v>0</v>
      </c>
      <c r="M743" s="18" t="n">
        <f aca="false">IF($F$743=1,MIN(Assumptions!$B$51,MAX(Assumptions!$B$4,Assumptions!$B$28-($I$743+$J$743+$K$743+$L$743))),Assumptions!$B$4)</f>
        <v>30000000</v>
      </c>
      <c r="N743" s="18" t="n">
        <f aca="false">IF($G$743=1,MIN(Assumptions!$B$46,MAX(Assumptions!$B$4,Assumptions!$B$28-($I$743+$J$743+$K$743+$L$743+$M$743))),Assumptions!$B$4)</f>
        <v>0</v>
      </c>
      <c r="O743" s="18" t="n">
        <f aca="false">IF($H$743=1,MIN(Assumptions!$B$41,MAX(Assumptions!$B$4,Assumptions!$B$28-($I$743+$J$743+$K$743+$L$743+$M$743+$N$743))),Assumptions!$B$4)</f>
        <v>0</v>
      </c>
      <c r="P743" s="18" t="n">
        <f aca="false">$I$743+$J$743+$K$743+$L$743+$M$743+$N$743+$O$743</f>
        <v>160000000</v>
      </c>
      <c r="Q743" s="18" t="n">
        <f aca="false">MAX(Assumptions!$B$4,Assumptions!$B$28-$P$743)</f>
        <v>7840000000</v>
      </c>
      <c r="R743" s="18" t="n">
        <f aca="false">$J$120+$O$120+Assumptions!$B$20+IF($B$743=0,$D$120,Assumptions!$B$4)+IF($C$743=0,$AI$120,Assumptions!$B$4)+IF($D$743=0,$AF$120,Assumptions!$B$4)+IF($E$743=0,$AC$120,Assumptions!$B$4)+IF($F$743=0,$Z$120,Assumptions!$B$4)+IF($G$743=0,$W$120,Assumptions!$B$4)+IF($H$743=0,$T$120,Assumptions!$B$4)</f>
        <v>27813833.1063222</v>
      </c>
      <c r="S743" s="18" t="n">
        <f aca="false">IF($R$743&gt;Assumptions!$B$4,$Q$743/$R$743&gt;Assumptions!$B$13,FALSE())</f>
        <v>1</v>
      </c>
      <c r="T743" s="18" t="n">
        <f aca="false">IF($S$743,($Q$743+Assumptions!$B$14*Assumptions!$B$13)/($R$743+Assumptions!$B$14),IF($R$743&gt;Assumptions!$B$4,$Q$743/$R$743,Assumptions!$B$4))</f>
        <v>258.710271726223</v>
      </c>
      <c r="U743" s="18" t="n">
        <f aca="false">IF($B$743=1,$I$743,$D$120*$T$743)</f>
        <v>30000000</v>
      </c>
      <c r="V743" s="18" t="n">
        <f aca="false">IF($C$743=1,$J$743,$AI$120*$T$743)</f>
        <v>1586752955.533</v>
      </c>
      <c r="W743" s="18" t="n">
        <f aca="false">IF($D$743=1,$K$743,$AF$120*$T$743)</f>
        <v>100000000</v>
      </c>
      <c r="X743" s="18" t="n">
        <f aca="false">IF($E$743=1,$L$743,$AC$120*$T$743)</f>
        <v>620904652.142935</v>
      </c>
      <c r="Y743" s="18" t="n">
        <f aca="false">IF($F$743=1,$M$743,$Z$120*$T$743)</f>
        <v>30000000</v>
      </c>
      <c r="Z743" s="18" t="n">
        <f aca="false">IF($G$743=1,$N$743,$W$120*$T$743)</f>
        <v>1293551358.63112</v>
      </c>
      <c r="AA743" s="18" t="n">
        <f aca="false">IF($H$743=1,$O$743,$T$120*$T$743)</f>
        <v>1293551358.63112</v>
      </c>
      <c r="AB743" s="18" t="n">
        <f aca="false">($J$120+$O$120)*$T$743</f>
        <v>72571550.2102717</v>
      </c>
      <c r="AC743" s="18" t="n">
        <f aca="false">Assumptions!$B$20*$T$743</f>
        <v>2328392445.53601</v>
      </c>
      <c r="AD743" s="18" t="n">
        <f aca="false">IF($S$743,Assumptions!$B$14*($T$743-Assumptions!$B$13),Assumptions!$B$4)</f>
        <v>644275679.315558</v>
      </c>
      <c r="AE743" s="18" t="n">
        <f aca="false">$U$743+$V$743+$W$743+$X$743+$Y$743+$Z$743+$AA$743+$AB$743+$AC$743+$AD$743</f>
        <v>8000000000</v>
      </c>
      <c r="AF743" s="18" t="n">
        <f aca="false">IF(AND(IF($B$743=1,$U$743&gt;=INDEX($U$659:$U$786,1+$A$743-Assumptions!$B$77),$U$743&gt;INDEX($U$659:$U$786,1+$A$743+Assumptions!$B$77)),IF($C$743=1,$V$743&gt;=INDEX($V$659:$V$786,1+$A$743-Assumptions!$B$78),$V$743&gt;INDEX($V$659:$V$786,1+$A$743+Assumptions!$B$78)),IF($D$743=1,$W$743&gt;=INDEX($W$659:$W$786,1+$A$743-Assumptions!$B$79),$W$743&gt;INDEX($W$659:$W$786,1+$A$743+Assumptions!$B$79)),IF($E$743=1,$X$743&gt;=INDEX($X$659:$X$786,1+$A$743-Assumptions!$B$80),$X$743&gt;INDEX($X$659:$X$786,1+$A$743+Assumptions!$B$80)),IF($F$743=1,$Y$743&gt;=INDEX($Y$659:$Y$786,1+$A$743-Assumptions!$B$81),$Y$743&gt;INDEX($Y$659:$Y$786,1+$A$743+Assumptions!$B$81)),IF($G$743=1,$Z$743&gt;=INDEX($Z$659:$Z$786,1+$A$743-Assumptions!$B$82),$Z$743&gt;INDEX($Z$659:$Z$786,1+$A$743+Assumptions!$B$82)),IF($H$743=1,$AA$743&gt;=INDEX($AA$659:$AA$786,1+$A$743-Assumptions!$B$83),$AA$743&gt;INDEX($AA$659:$AA$786,1+$A$743+Assumptions!$B$83))),1,0)</f>
        <v>0</v>
      </c>
      <c r="AG743" s="16"/>
      <c r="AH743" s="16"/>
      <c r="AI743" s="16"/>
    </row>
    <row r="744" customFormat="false" ht="23.85" hidden="true" customHeight="false" outlineLevel="0" collapsed="false">
      <c r="A744" s="6" t="n">
        <f aca="false">ROW()-ROW($A$659)+Assumptions!$B$4</f>
        <v>85</v>
      </c>
      <c r="B744" s="18" t="n">
        <f aca="false">MOD(QUOTIENT($A$744,Assumptions!$B$77),2)</f>
        <v>1</v>
      </c>
      <c r="C744" s="18" t="n">
        <f aca="false">MOD(QUOTIENT($A$744,Assumptions!$B$78),2)</f>
        <v>0</v>
      </c>
      <c r="D744" s="18" t="n">
        <f aca="false">MOD(QUOTIENT($A$744,Assumptions!$B$79),2)</f>
        <v>1</v>
      </c>
      <c r="E744" s="18" t="n">
        <f aca="false">MOD(QUOTIENT($A$744,Assumptions!$B$80),2)</f>
        <v>0</v>
      </c>
      <c r="F744" s="18" t="n">
        <f aca="false">MOD(QUOTIENT($A$744,Assumptions!$B$81),2)</f>
        <v>1</v>
      </c>
      <c r="G744" s="18" t="n">
        <f aca="false">MOD(QUOTIENT($A$744,Assumptions!$B$82),2)</f>
        <v>0</v>
      </c>
      <c r="H744" s="18" t="n">
        <f aca="false">MOD(QUOTIENT($A$744,Assumptions!$B$83),2)</f>
        <v>1</v>
      </c>
      <c r="I744" s="18" t="n">
        <f aca="false">IF($B$744=1,MIN(Assumptions!$B$67,MAX(Assumptions!$B$4,Assumptions!$B$28-(Assumptions!$B$4))),Assumptions!$B$4)</f>
        <v>30000000</v>
      </c>
      <c r="J744" s="18" t="n">
        <f aca="false">IF($C$744=1,MIN(Assumptions!$B$66,MAX(Assumptions!$B$4,Assumptions!$B$28-($I$744))),Assumptions!$B$4)</f>
        <v>0</v>
      </c>
      <c r="K744" s="18" t="n">
        <f aca="false">IF($D$744=1,MIN(Assumptions!$B$61,MAX(Assumptions!$B$4,Assumptions!$B$28-($I$744+$J$744))),Assumptions!$B$4)</f>
        <v>100000000</v>
      </c>
      <c r="L744" s="18" t="n">
        <f aca="false">IF($E$744=1,MIN(Assumptions!$B$56,MAX(Assumptions!$B$4,Assumptions!$B$28-($I$744+$J$744+$K$744))),Assumptions!$B$4)</f>
        <v>0</v>
      </c>
      <c r="M744" s="18" t="n">
        <f aca="false">IF($F$744=1,MIN(Assumptions!$B$51,MAX(Assumptions!$B$4,Assumptions!$B$28-($I$744+$J$744+$K$744+$L$744))),Assumptions!$B$4)</f>
        <v>30000000</v>
      </c>
      <c r="N744" s="18" t="n">
        <f aca="false">IF($G$744=1,MIN(Assumptions!$B$46,MAX(Assumptions!$B$4,Assumptions!$B$28-($I$744+$J$744+$K$744+$L$744+$M$744))),Assumptions!$B$4)</f>
        <v>0</v>
      </c>
      <c r="O744" s="18" t="n">
        <f aca="false">IF($H$744=1,MIN(Assumptions!$B$41,MAX(Assumptions!$B$4,Assumptions!$B$28-($I$744+$J$744+$K$744+$L$744+$M$744+$N$744))),Assumptions!$B$4)</f>
        <v>5000000</v>
      </c>
      <c r="P744" s="18" t="n">
        <f aca="false">$I$744+$J$744+$K$744+$L$744+$M$744+$N$744+$O$744</f>
        <v>165000000</v>
      </c>
      <c r="Q744" s="18" t="n">
        <f aca="false">MAX(Assumptions!$B$4,Assumptions!$B$28-$P$744)</f>
        <v>7835000000</v>
      </c>
      <c r="R744" s="18" t="n">
        <f aca="false">$J$120+$O$120+Assumptions!$B$20+IF($B$744=0,$D$120,Assumptions!$B$4)+IF($C$744=0,$AI$120,Assumptions!$B$4)+IF($D$744=0,$AF$120,Assumptions!$B$4)+IF($E$744=0,$AC$120,Assumptions!$B$4)+IF($F$744=0,$Z$120,Assumptions!$B$4)+IF($G$744=0,$W$120,Assumptions!$B$4)+IF($H$744=0,$T$120,Assumptions!$B$4)</f>
        <v>22813833.1063222</v>
      </c>
      <c r="S744" s="18" t="n">
        <f aca="false">IF($R$744&gt;Assumptions!$B$4,$Q$744/$R$744&gt;Assumptions!$B$13,FALSE())</f>
        <v>1</v>
      </c>
      <c r="T744" s="18" t="n">
        <f aca="false">IF($S$744,($Q$744+Assumptions!$B$14*Assumptions!$B$13)/($R$744+Assumptions!$B$14),IF($R$744&gt;Assumptions!$B$4,$Q$744/$R$744,Assumptions!$B$4))</f>
        <v>309.613323556382</v>
      </c>
      <c r="U744" s="18" t="n">
        <f aca="false">IF($B$744=1,$I$744,$D$120*$T$744)</f>
        <v>30000000</v>
      </c>
      <c r="V744" s="18" t="n">
        <f aca="false">IF($C$744=1,$J$744,$AI$120*$T$744)</f>
        <v>1898957675.50109</v>
      </c>
      <c r="W744" s="18" t="n">
        <f aca="false">IF($D$744=1,$K$744,$AF$120*$T$744)</f>
        <v>100000000</v>
      </c>
      <c r="X744" s="18" t="n">
        <f aca="false">IF($E$744=1,$L$744,$AC$120*$T$744)</f>
        <v>743071976.535317</v>
      </c>
      <c r="Y744" s="18" t="n">
        <f aca="false">IF($F$744=1,$M$744,$Z$120*$T$744)</f>
        <v>30000000</v>
      </c>
      <c r="Z744" s="18" t="n">
        <f aca="false">IF($G$744=1,$N$744,$W$120*$T$744)</f>
        <v>1548066617.78191</v>
      </c>
      <c r="AA744" s="18" t="n">
        <f aca="false">IF($H$744=1,$O$744,$T$120*$T$744)</f>
        <v>5000000</v>
      </c>
      <c r="AB744" s="18" t="n">
        <f aca="false">($J$120+$O$120)*$T$744</f>
        <v>86850509.283291</v>
      </c>
      <c r="AC744" s="18" t="n">
        <f aca="false">Assumptions!$B$20*$T$744</f>
        <v>2786519912.00744</v>
      </c>
      <c r="AD744" s="18" t="n">
        <f aca="false">IF($S$744,Assumptions!$B$14*($T$744-Assumptions!$B$13),Assumptions!$B$4)</f>
        <v>771533308.890955</v>
      </c>
      <c r="AE744" s="18" t="n">
        <f aca="false">$U$744+$V$744+$W$744+$X$744+$Y$744+$Z$744+$AA$744+$AB$744+$AC$744+$AD$744</f>
        <v>8000000000</v>
      </c>
      <c r="AF744" s="18" t="n">
        <f aca="false">IF(AND(IF($B$744=1,$U$744&gt;=INDEX($U$659:$U$786,1+$A$744-Assumptions!$B$77),$U$744&gt;INDEX($U$659:$U$786,1+$A$744+Assumptions!$B$77)),IF($C$744=1,$V$744&gt;=INDEX($V$659:$V$786,1+$A$744-Assumptions!$B$78),$V$744&gt;INDEX($V$659:$V$786,1+$A$744+Assumptions!$B$78)),IF($D$744=1,$W$744&gt;=INDEX($W$659:$W$786,1+$A$744-Assumptions!$B$79),$W$744&gt;INDEX($W$659:$W$786,1+$A$744+Assumptions!$B$79)),IF($E$744=1,$X$744&gt;=INDEX($X$659:$X$786,1+$A$744-Assumptions!$B$80),$X$744&gt;INDEX($X$659:$X$786,1+$A$744+Assumptions!$B$80)),IF($F$744=1,$Y$744&gt;=INDEX($Y$659:$Y$786,1+$A$744-Assumptions!$B$81),$Y$744&gt;INDEX($Y$659:$Y$786,1+$A$744+Assumptions!$B$81)),IF($G$744=1,$Z$744&gt;=INDEX($Z$659:$Z$786,1+$A$744-Assumptions!$B$82),$Z$744&gt;INDEX($Z$659:$Z$786,1+$A$744+Assumptions!$B$82)),IF($H$744=1,$AA$744&gt;=INDEX($AA$659:$AA$786,1+$A$744-Assumptions!$B$83),$AA$744&gt;INDEX($AA$659:$AA$786,1+$A$744+Assumptions!$B$83))),1,0)</f>
        <v>0</v>
      </c>
      <c r="AG744" s="16"/>
      <c r="AH744" s="16"/>
      <c r="AI744" s="16"/>
    </row>
    <row r="745" customFormat="false" ht="23.85" hidden="true" customHeight="false" outlineLevel="0" collapsed="false">
      <c r="A745" s="6" t="n">
        <f aca="false">ROW()-ROW($A$659)+Assumptions!$B$4</f>
        <v>86</v>
      </c>
      <c r="B745" s="18" t="n">
        <f aca="false">MOD(QUOTIENT($A$745,Assumptions!$B$77),2)</f>
        <v>1</v>
      </c>
      <c r="C745" s="18" t="n">
        <f aca="false">MOD(QUOTIENT($A$745,Assumptions!$B$78),2)</f>
        <v>0</v>
      </c>
      <c r="D745" s="18" t="n">
        <f aca="false">MOD(QUOTIENT($A$745,Assumptions!$B$79),2)</f>
        <v>1</v>
      </c>
      <c r="E745" s="18" t="n">
        <f aca="false">MOD(QUOTIENT($A$745,Assumptions!$B$80),2)</f>
        <v>0</v>
      </c>
      <c r="F745" s="18" t="n">
        <f aca="false">MOD(QUOTIENT($A$745,Assumptions!$B$81),2)</f>
        <v>1</v>
      </c>
      <c r="G745" s="18" t="n">
        <f aca="false">MOD(QUOTIENT($A$745,Assumptions!$B$82),2)</f>
        <v>1</v>
      </c>
      <c r="H745" s="18" t="n">
        <f aca="false">MOD(QUOTIENT($A$745,Assumptions!$B$83),2)</f>
        <v>0</v>
      </c>
      <c r="I745" s="18" t="n">
        <f aca="false">IF($B$745=1,MIN(Assumptions!$B$67,MAX(Assumptions!$B$4,Assumptions!$B$28-(Assumptions!$B$4))),Assumptions!$B$4)</f>
        <v>30000000</v>
      </c>
      <c r="J745" s="18" t="n">
        <f aca="false">IF($C$745=1,MIN(Assumptions!$B$66,MAX(Assumptions!$B$4,Assumptions!$B$28-($I$745))),Assumptions!$B$4)</f>
        <v>0</v>
      </c>
      <c r="K745" s="18" t="n">
        <f aca="false">IF($D$745=1,MIN(Assumptions!$B$61,MAX(Assumptions!$B$4,Assumptions!$B$28-($I$745+$J$745))),Assumptions!$B$4)</f>
        <v>100000000</v>
      </c>
      <c r="L745" s="18" t="n">
        <f aca="false">IF($E$745=1,MIN(Assumptions!$B$56,MAX(Assumptions!$B$4,Assumptions!$B$28-($I$745+$J$745+$K$745))),Assumptions!$B$4)</f>
        <v>0</v>
      </c>
      <c r="M745" s="18" t="n">
        <f aca="false">IF($F$745=1,MIN(Assumptions!$B$51,MAX(Assumptions!$B$4,Assumptions!$B$28-($I$745+$J$745+$K$745+$L$745))),Assumptions!$B$4)</f>
        <v>30000000</v>
      </c>
      <c r="N745" s="18" t="n">
        <f aca="false">IF($G$745=1,MIN(Assumptions!$B$46,MAX(Assumptions!$B$4,Assumptions!$B$28-($I$745+$J$745+$K$745+$L$745+$M$745))),Assumptions!$B$4)</f>
        <v>15000000</v>
      </c>
      <c r="O745" s="18" t="n">
        <f aca="false">IF($H$745=1,MIN(Assumptions!$B$41,MAX(Assumptions!$B$4,Assumptions!$B$28-($I$745+$J$745+$K$745+$L$745+$M$745+$N$745))),Assumptions!$B$4)</f>
        <v>0</v>
      </c>
      <c r="P745" s="18" t="n">
        <f aca="false">$I$745+$J$745+$K$745+$L$745+$M$745+$N$745+$O$745</f>
        <v>175000000</v>
      </c>
      <c r="Q745" s="18" t="n">
        <f aca="false">MAX(Assumptions!$B$4,Assumptions!$B$28-$P$745)</f>
        <v>7825000000</v>
      </c>
      <c r="R745" s="18" t="n">
        <f aca="false">$J$120+$O$120+Assumptions!$B$20+IF($B$745=0,$D$120,Assumptions!$B$4)+IF($C$745=0,$AI$120,Assumptions!$B$4)+IF($D$745=0,$AF$120,Assumptions!$B$4)+IF($E$745=0,$AC$120,Assumptions!$B$4)+IF($F$745=0,$Z$120,Assumptions!$B$4)+IF($G$745=0,$W$120,Assumptions!$B$4)+IF($H$745=0,$T$120,Assumptions!$B$4)</f>
        <v>22813833.1063222</v>
      </c>
      <c r="S745" s="18" t="n">
        <f aca="false">IF($R$745&gt;Assumptions!$B$4,$Q$745/$R$745&gt;Assumptions!$B$13,FALSE())</f>
        <v>1</v>
      </c>
      <c r="T745" s="18" t="n">
        <f aca="false">IF($S$745,($Q$745+Assumptions!$B$14*Assumptions!$B$13)/($R$745+Assumptions!$B$14),IF($R$745&gt;Assumptions!$B$4,$Q$745/$R$745,Assumptions!$B$4))</f>
        <v>309.218282633184</v>
      </c>
      <c r="U745" s="18" t="n">
        <f aca="false">IF($B$745=1,$I$745,$D$120*$T$745)</f>
        <v>30000000</v>
      </c>
      <c r="V745" s="18" t="n">
        <f aca="false">IF($C$745=1,$J$745,$AI$120*$T$745)</f>
        <v>1896534762.99646</v>
      </c>
      <c r="W745" s="18" t="n">
        <f aca="false">IF($D$745=1,$K$745,$AF$120*$T$745)</f>
        <v>100000000</v>
      </c>
      <c r="X745" s="18" t="n">
        <f aca="false">IF($E$745=1,$L$745,$AC$120*$T$745)</f>
        <v>742123878.319642</v>
      </c>
      <c r="Y745" s="18" t="n">
        <f aca="false">IF($F$745=1,$M$745,$Z$120*$T$745)</f>
        <v>30000000</v>
      </c>
      <c r="Z745" s="18" t="n">
        <f aca="false">IF($G$745=1,$N$745,$W$120*$T$745)</f>
        <v>15000000</v>
      </c>
      <c r="AA745" s="18" t="n">
        <f aca="false">IF($H$745=1,$O$745,$T$120*$T$745)</f>
        <v>1546091413.16592</v>
      </c>
      <c r="AB745" s="18" t="n">
        <f aca="false">($J$120+$O$120)*$T$745</f>
        <v>86739695.2363586</v>
      </c>
      <c r="AC745" s="18" t="n">
        <f aca="false">Assumptions!$B$20*$T$745</f>
        <v>2782964543.69866</v>
      </c>
      <c r="AD745" s="18" t="n">
        <f aca="false">IF($S$745,Assumptions!$B$14*($T$745-Assumptions!$B$13),Assumptions!$B$4)</f>
        <v>770545706.58296</v>
      </c>
      <c r="AE745" s="18" t="n">
        <f aca="false">$U$745+$V$745+$W$745+$X$745+$Y$745+$Z$745+$AA$745+$AB$745+$AC$745+$AD$745</f>
        <v>8000000000</v>
      </c>
      <c r="AF745" s="18" t="n">
        <f aca="false">IF(AND(IF($B$745=1,$U$745&gt;=INDEX($U$659:$U$786,1+$A$745-Assumptions!$B$77),$U$745&gt;INDEX($U$659:$U$786,1+$A$745+Assumptions!$B$77)),IF($C$745=1,$V$745&gt;=INDEX($V$659:$V$786,1+$A$745-Assumptions!$B$78),$V$745&gt;INDEX($V$659:$V$786,1+$A$745+Assumptions!$B$78)),IF($D$745=1,$W$745&gt;=INDEX($W$659:$W$786,1+$A$745-Assumptions!$B$79),$W$745&gt;INDEX($W$659:$W$786,1+$A$745+Assumptions!$B$79)),IF($E$745=1,$X$745&gt;=INDEX($X$659:$X$786,1+$A$745-Assumptions!$B$80),$X$745&gt;INDEX($X$659:$X$786,1+$A$745+Assumptions!$B$80)),IF($F$745=1,$Y$745&gt;=INDEX($Y$659:$Y$786,1+$A$745-Assumptions!$B$81),$Y$745&gt;INDEX($Y$659:$Y$786,1+$A$745+Assumptions!$B$81)),IF($G$745=1,$Z$745&gt;=INDEX($Z$659:$Z$786,1+$A$745-Assumptions!$B$82),$Z$745&gt;INDEX($Z$659:$Z$786,1+$A$745+Assumptions!$B$82)),IF($H$745=1,$AA$745&gt;=INDEX($AA$659:$AA$786,1+$A$745-Assumptions!$B$83),$AA$745&gt;INDEX($AA$659:$AA$786,1+$A$745+Assumptions!$B$83))),1,0)</f>
        <v>0</v>
      </c>
      <c r="AG745" s="16"/>
      <c r="AH745" s="16"/>
      <c r="AI745" s="16"/>
    </row>
    <row r="746" customFormat="false" ht="23.85" hidden="true" customHeight="false" outlineLevel="0" collapsed="false">
      <c r="A746" s="6" t="n">
        <f aca="false">ROW()-ROW($A$659)+Assumptions!$B$4</f>
        <v>87</v>
      </c>
      <c r="B746" s="18" t="n">
        <f aca="false">MOD(QUOTIENT($A$746,Assumptions!$B$77),2)</f>
        <v>1</v>
      </c>
      <c r="C746" s="18" t="n">
        <f aca="false">MOD(QUOTIENT($A$746,Assumptions!$B$78),2)</f>
        <v>0</v>
      </c>
      <c r="D746" s="18" t="n">
        <f aca="false">MOD(QUOTIENT($A$746,Assumptions!$B$79),2)</f>
        <v>1</v>
      </c>
      <c r="E746" s="18" t="n">
        <f aca="false">MOD(QUOTIENT($A$746,Assumptions!$B$80),2)</f>
        <v>0</v>
      </c>
      <c r="F746" s="18" t="n">
        <f aca="false">MOD(QUOTIENT($A$746,Assumptions!$B$81),2)</f>
        <v>1</v>
      </c>
      <c r="G746" s="18" t="n">
        <f aca="false">MOD(QUOTIENT($A$746,Assumptions!$B$82),2)</f>
        <v>1</v>
      </c>
      <c r="H746" s="18" t="n">
        <f aca="false">MOD(QUOTIENT($A$746,Assumptions!$B$83),2)</f>
        <v>1</v>
      </c>
      <c r="I746" s="18" t="n">
        <f aca="false">IF($B$746=1,MIN(Assumptions!$B$67,MAX(Assumptions!$B$4,Assumptions!$B$28-(Assumptions!$B$4))),Assumptions!$B$4)</f>
        <v>30000000</v>
      </c>
      <c r="J746" s="18" t="n">
        <f aca="false">IF($C$746=1,MIN(Assumptions!$B$66,MAX(Assumptions!$B$4,Assumptions!$B$28-($I$746))),Assumptions!$B$4)</f>
        <v>0</v>
      </c>
      <c r="K746" s="18" t="n">
        <f aca="false">IF($D$746=1,MIN(Assumptions!$B$61,MAX(Assumptions!$B$4,Assumptions!$B$28-($I$746+$J$746))),Assumptions!$B$4)</f>
        <v>100000000</v>
      </c>
      <c r="L746" s="18" t="n">
        <f aca="false">IF($E$746=1,MIN(Assumptions!$B$56,MAX(Assumptions!$B$4,Assumptions!$B$28-($I$746+$J$746+$K$746))),Assumptions!$B$4)</f>
        <v>0</v>
      </c>
      <c r="M746" s="18" t="n">
        <f aca="false">IF($F$746=1,MIN(Assumptions!$B$51,MAX(Assumptions!$B$4,Assumptions!$B$28-($I$746+$J$746+$K$746+$L$746))),Assumptions!$B$4)</f>
        <v>30000000</v>
      </c>
      <c r="N746" s="18" t="n">
        <f aca="false">IF($G$746=1,MIN(Assumptions!$B$46,MAX(Assumptions!$B$4,Assumptions!$B$28-($I$746+$J$746+$K$746+$L$746+$M$746))),Assumptions!$B$4)</f>
        <v>15000000</v>
      </c>
      <c r="O746" s="18" t="n">
        <f aca="false">IF($H$746=1,MIN(Assumptions!$B$41,MAX(Assumptions!$B$4,Assumptions!$B$28-($I$746+$J$746+$K$746+$L$746+$M$746+$N$746))),Assumptions!$B$4)</f>
        <v>5000000</v>
      </c>
      <c r="P746" s="18" t="n">
        <f aca="false">$I$746+$J$746+$K$746+$L$746+$M$746+$N$746+$O$746</f>
        <v>180000000</v>
      </c>
      <c r="Q746" s="18" t="n">
        <f aca="false">MAX(Assumptions!$B$4,Assumptions!$B$28-$P$746)</f>
        <v>7820000000</v>
      </c>
      <c r="R746" s="18" t="n">
        <f aca="false">$J$120+$O$120+Assumptions!$B$20+IF($B$746=0,$D$120,Assumptions!$B$4)+IF($C$746=0,$AI$120,Assumptions!$B$4)+IF($D$746=0,$AF$120,Assumptions!$B$4)+IF($E$746=0,$AC$120,Assumptions!$B$4)+IF($F$746=0,$Z$120,Assumptions!$B$4)+IF($G$746=0,$W$120,Assumptions!$B$4)+IF($H$746=0,$T$120,Assumptions!$B$4)</f>
        <v>17813833.1063222</v>
      </c>
      <c r="S746" s="18" t="n">
        <f aca="false">IF($R$746&gt;Assumptions!$B$4,$Q$746/$R$746&gt;Assumptions!$B$13,FALSE())</f>
        <v>1</v>
      </c>
      <c r="T746" s="18" t="n">
        <f aca="false">IF($S$746,($Q$746+Assumptions!$B$14*Assumptions!$B$13)/($R$746+Assumptions!$B$14),IF($R$746&gt;Assumptions!$B$4,$Q$746/$R$746,Assumptions!$B$4))</f>
        <v>385.082419406381</v>
      </c>
      <c r="U746" s="18" t="n">
        <f aca="false">IF($B$746=1,$I$746,$D$120*$T$746)</f>
        <v>30000000</v>
      </c>
      <c r="V746" s="18" t="n">
        <f aca="false">IF($C$746=1,$J$746,$AI$120*$T$746)</f>
        <v>2361833811.38994</v>
      </c>
      <c r="W746" s="18" t="n">
        <f aca="false">IF($D$746=1,$K$746,$AF$120*$T$746)</f>
        <v>100000000</v>
      </c>
      <c r="X746" s="18" t="n">
        <f aca="false">IF($E$746=1,$L$746,$AC$120*$T$746)</f>
        <v>924197806.575314</v>
      </c>
      <c r="Y746" s="18" t="n">
        <f aca="false">IF($F$746=1,$M$746,$Z$120*$T$746)</f>
        <v>30000000</v>
      </c>
      <c r="Z746" s="18" t="n">
        <f aca="false">IF($G$746=1,$N$746,$W$120*$T$746)</f>
        <v>15000000</v>
      </c>
      <c r="AA746" s="18" t="n">
        <f aca="false">IF($H$746=1,$O$746,$T$120*$T$746)</f>
        <v>5000000</v>
      </c>
      <c r="AB746" s="18" t="n">
        <f aca="false">($J$120+$O$120)*$T$746</f>
        <v>108020558.861368</v>
      </c>
      <c r="AC746" s="18" t="n">
        <f aca="false">Assumptions!$B$20*$T$746</f>
        <v>3465741774.65743</v>
      </c>
      <c r="AD746" s="18" t="n">
        <f aca="false">IF($S$746,Assumptions!$B$14*($T$746-Assumptions!$B$13),Assumptions!$B$4)</f>
        <v>960206048.515952</v>
      </c>
      <c r="AE746" s="18" t="n">
        <f aca="false">$U$746+$V$746+$W$746+$X$746+$Y$746+$Z$746+$AA$746+$AB$746+$AC$746+$AD$746</f>
        <v>8000000000</v>
      </c>
      <c r="AF746" s="18" t="n">
        <f aca="false">IF(AND(IF($B$746=1,$U$746&gt;=INDEX($U$659:$U$786,1+$A$746-Assumptions!$B$77),$U$746&gt;INDEX($U$659:$U$786,1+$A$746+Assumptions!$B$77)),IF($C$746=1,$V$746&gt;=INDEX($V$659:$V$786,1+$A$746-Assumptions!$B$78),$V$746&gt;INDEX($V$659:$V$786,1+$A$746+Assumptions!$B$78)),IF($D$746=1,$W$746&gt;=INDEX($W$659:$W$786,1+$A$746-Assumptions!$B$79),$W$746&gt;INDEX($W$659:$W$786,1+$A$746+Assumptions!$B$79)),IF($E$746=1,$X$746&gt;=INDEX($X$659:$X$786,1+$A$746-Assumptions!$B$80),$X$746&gt;INDEX($X$659:$X$786,1+$A$746+Assumptions!$B$80)),IF($F$746=1,$Y$746&gt;=INDEX($Y$659:$Y$786,1+$A$746-Assumptions!$B$81),$Y$746&gt;INDEX($Y$659:$Y$786,1+$A$746+Assumptions!$B$81)),IF($G$746=1,$Z$746&gt;=INDEX($Z$659:$Z$786,1+$A$746-Assumptions!$B$82),$Z$746&gt;INDEX($Z$659:$Z$786,1+$A$746+Assumptions!$B$82)),IF($H$746=1,$AA$746&gt;=INDEX($AA$659:$AA$786,1+$A$746-Assumptions!$B$83),$AA$746&gt;INDEX($AA$659:$AA$786,1+$A$746+Assumptions!$B$83))),1,0)</f>
        <v>0</v>
      </c>
      <c r="AG746" s="16"/>
      <c r="AH746" s="16"/>
      <c r="AI746" s="16"/>
    </row>
    <row r="747" customFormat="false" ht="23.85" hidden="true" customHeight="false" outlineLevel="0" collapsed="false">
      <c r="A747" s="6" t="n">
        <f aca="false">ROW()-ROW($A$659)+Assumptions!$B$4</f>
        <v>88</v>
      </c>
      <c r="B747" s="18" t="n">
        <f aca="false">MOD(QUOTIENT($A$747,Assumptions!$B$77),2)</f>
        <v>1</v>
      </c>
      <c r="C747" s="18" t="n">
        <f aca="false">MOD(QUOTIENT($A$747,Assumptions!$B$78),2)</f>
        <v>0</v>
      </c>
      <c r="D747" s="18" t="n">
        <f aca="false">MOD(QUOTIENT($A$747,Assumptions!$B$79),2)</f>
        <v>1</v>
      </c>
      <c r="E747" s="18" t="n">
        <f aca="false">MOD(QUOTIENT($A$747,Assumptions!$B$80),2)</f>
        <v>1</v>
      </c>
      <c r="F747" s="18" t="n">
        <f aca="false">MOD(QUOTIENT($A$747,Assumptions!$B$81),2)</f>
        <v>0</v>
      </c>
      <c r="G747" s="18" t="n">
        <f aca="false">MOD(QUOTIENT($A$747,Assumptions!$B$82),2)</f>
        <v>0</v>
      </c>
      <c r="H747" s="18" t="n">
        <f aca="false">MOD(QUOTIENT($A$747,Assumptions!$B$83),2)</f>
        <v>0</v>
      </c>
      <c r="I747" s="18" t="n">
        <f aca="false">IF($B$747=1,MIN(Assumptions!$B$67,MAX(Assumptions!$B$4,Assumptions!$B$28-(Assumptions!$B$4))),Assumptions!$B$4)</f>
        <v>30000000</v>
      </c>
      <c r="J747" s="18" t="n">
        <f aca="false">IF($C$747=1,MIN(Assumptions!$B$66,MAX(Assumptions!$B$4,Assumptions!$B$28-($I$747))),Assumptions!$B$4)</f>
        <v>0</v>
      </c>
      <c r="K747" s="18" t="n">
        <f aca="false">IF($D$747=1,MIN(Assumptions!$B$61,MAX(Assumptions!$B$4,Assumptions!$B$28-($I$747+$J$747))),Assumptions!$B$4)</f>
        <v>100000000</v>
      </c>
      <c r="L747" s="18" t="n">
        <f aca="false">IF($E$747=1,MIN(Assumptions!$B$56,MAX(Assumptions!$B$4,Assumptions!$B$28-($I$747+$J$747+$K$747))),Assumptions!$B$4)</f>
        <v>60000000</v>
      </c>
      <c r="M747" s="18" t="n">
        <f aca="false">IF($F$747=1,MIN(Assumptions!$B$51,MAX(Assumptions!$B$4,Assumptions!$B$28-($I$747+$J$747+$K$747+$L$747))),Assumptions!$B$4)</f>
        <v>0</v>
      </c>
      <c r="N747" s="18" t="n">
        <f aca="false">IF($G$747=1,MIN(Assumptions!$B$46,MAX(Assumptions!$B$4,Assumptions!$B$28-($I$747+$J$747+$K$747+$L$747+$M$747))),Assumptions!$B$4)</f>
        <v>0</v>
      </c>
      <c r="O747" s="18" t="n">
        <f aca="false">IF($H$747=1,MIN(Assumptions!$B$41,MAX(Assumptions!$B$4,Assumptions!$B$28-($I$747+$J$747+$K$747+$L$747+$M$747+$N$747))),Assumptions!$B$4)</f>
        <v>0</v>
      </c>
      <c r="P747" s="18" t="n">
        <f aca="false">$I$747+$J$747+$K$747+$L$747+$M$747+$N$747+$O$747</f>
        <v>190000000</v>
      </c>
      <c r="Q747" s="18" t="n">
        <f aca="false">MAX(Assumptions!$B$4,Assumptions!$B$28-$P$747)</f>
        <v>7810000000</v>
      </c>
      <c r="R747" s="18" t="n">
        <f aca="false">$J$120+$O$120+Assumptions!$B$20+IF($B$747=0,$D$120,Assumptions!$B$4)+IF($C$747=0,$AI$120,Assumptions!$B$4)+IF($D$747=0,$AF$120,Assumptions!$B$4)+IF($E$747=0,$AC$120,Assumptions!$B$4)+IF($F$747=0,$Z$120,Assumptions!$B$4)+IF($G$747=0,$W$120,Assumptions!$B$4)+IF($H$747=0,$T$120,Assumptions!$B$4)</f>
        <v>28413833.1063222</v>
      </c>
      <c r="S747" s="18" t="n">
        <f aca="false">IF($R$747&gt;Assumptions!$B$4,$Q$747/$R$747&gt;Assumptions!$B$13,FALSE())</f>
        <v>1</v>
      </c>
      <c r="T747" s="18" t="n">
        <f aca="false">IF($S$747,($Q$747+Assumptions!$B$14*Assumptions!$B$13)/($R$747+Assumptions!$B$14),IF($R$747&gt;Assumptions!$B$4,$Q$747/$R$747,Assumptions!$B$4))</f>
        <v>252.718579838689</v>
      </c>
      <c r="U747" s="18" t="n">
        <f aca="false">IF($B$747=1,$I$747,$D$120*$T$747)</f>
        <v>30000000</v>
      </c>
      <c r="V747" s="18" t="n">
        <f aca="false">IF($C$747=1,$J$747,$AI$120*$T$747)</f>
        <v>1550003990.18365</v>
      </c>
      <c r="W747" s="18" t="n">
        <f aca="false">IF($D$747=1,$K$747,$AF$120*$T$747)</f>
        <v>100000000</v>
      </c>
      <c r="X747" s="18" t="n">
        <f aca="false">IF($E$747=1,$L$747,$AC$120*$T$747)</f>
        <v>60000000</v>
      </c>
      <c r="Y747" s="18" t="n">
        <f aca="false">IF($F$747=1,$M$747,$Z$120*$T$747)</f>
        <v>758155739.516067</v>
      </c>
      <c r="Z747" s="18" t="n">
        <f aca="false">IF($G$747=1,$N$747,$W$120*$T$747)</f>
        <v>1263592899.19344</v>
      </c>
      <c r="AA747" s="18" t="n">
        <f aca="false">IF($H$747=1,$O$747,$T$120*$T$747)</f>
        <v>1263592899.19344</v>
      </c>
      <c r="AB747" s="18" t="n">
        <f aca="false">($J$120+$O$120)*$T$747</f>
        <v>70890803.7684729</v>
      </c>
      <c r="AC747" s="18" t="n">
        <f aca="false">Assumptions!$B$20*$T$747</f>
        <v>2274467218.5482</v>
      </c>
      <c r="AD747" s="18" t="n">
        <f aca="false">IF($S$747,Assumptions!$B$14*($T$747-Assumptions!$B$13),Assumptions!$B$4)</f>
        <v>629296449.596722</v>
      </c>
      <c r="AE747" s="18" t="n">
        <f aca="false">$U$747+$V$747+$W$747+$X$747+$Y$747+$Z$747+$AA$747+$AB$747+$AC$747+$AD$747</f>
        <v>8000000000</v>
      </c>
      <c r="AF747" s="18" t="n">
        <f aca="false">IF(AND(IF($B$747=1,$U$747&gt;=INDEX($U$659:$U$786,1+$A$747-Assumptions!$B$77),$U$747&gt;INDEX($U$659:$U$786,1+$A$747+Assumptions!$B$77)),IF($C$747=1,$V$747&gt;=INDEX($V$659:$V$786,1+$A$747-Assumptions!$B$78),$V$747&gt;INDEX($V$659:$V$786,1+$A$747+Assumptions!$B$78)),IF($D$747=1,$W$747&gt;=INDEX($W$659:$W$786,1+$A$747-Assumptions!$B$79),$W$747&gt;INDEX($W$659:$W$786,1+$A$747+Assumptions!$B$79)),IF($E$747=1,$X$747&gt;=INDEX($X$659:$X$786,1+$A$747-Assumptions!$B$80),$X$747&gt;INDEX($X$659:$X$786,1+$A$747+Assumptions!$B$80)),IF($F$747=1,$Y$747&gt;=INDEX($Y$659:$Y$786,1+$A$747-Assumptions!$B$81),$Y$747&gt;INDEX($Y$659:$Y$786,1+$A$747+Assumptions!$B$81)),IF($G$747=1,$Z$747&gt;=INDEX($Z$659:$Z$786,1+$A$747-Assumptions!$B$82),$Z$747&gt;INDEX($Z$659:$Z$786,1+$A$747+Assumptions!$B$82)),IF($H$747=1,$AA$747&gt;=INDEX($AA$659:$AA$786,1+$A$747-Assumptions!$B$83),$AA$747&gt;INDEX($AA$659:$AA$786,1+$A$747+Assumptions!$B$83))),1,0)</f>
        <v>0</v>
      </c>
      <c r="AG747" s="16"/>
      <c r="AH747" s="16"/>
      <c r="AI747" s="16"/>
    </row>
    <row r="748" customFormat="false" ht="23.85" hidden="true" customHeight="false" outlineLevel="0" collapsed="false">
      <c r="A748" s="6" t="n">
        <f aca="false">ROW()-ROW($A$659)+Assumptions!$B$4</f>
        <v>89</v>
      </c>
      <c r="B748" s="18" t="n">
        <f aca="false">MOD(QUOTIENT($A$748,Assumptions!$B$77),2)</f>
        <v>1</v>
      </c>
      <c r="C748" s="18" t="n">
        <f aca="false">MOD(QUOTIENT($A$748,Assumptions!$B$78),2)</f>
        <v>0</v>
      </c>
      <c r="D748" s="18" t="n">
        <f aca="false">MOD(QUOTIENT($A$748,Assumptions!$B$79),2)</f>
        <v>1</v>
      </c>
      <c r="E748" s="18" t="n">
        <f aca="false">MOD(QUOTIENT($A$748,Assumptions!$B$80),2)</f>
        <v>1</v>
      </c>
      <c r="F748" s="18" t="n">
        <f aca="false">MOD(QUOTIENT($A$748,Assumptions!$B$81),2)</f>
        <v>0</v>
      </c>
      <c r="G748" s="18" t="n">
        <f aca="false">MOD(QUOTIENT($A$748,Assumptions!$B$82),2)</f>
        <v>0</v>
      </c>
      <c r="H748" s="18" t="n">
        <f aca="false">MOD(QUOTIENT($A$748,Assumptions!$B$83),2)</f>
        <v>1</v>
      </c>
      <c r="I748" s="18" t="n">
        <f aca="false">IF($B$748=1,MIN(Assumptions!$B$67,MAX(Assumptions!$B$4,Assumptions!$B$28-(Assumptions!$B$4))),Assumptions!$B$4)</f>
        <v>30000000</v>
      </c>
      <c r="J748" s="18" t="n">
        <f aca="false">IF($C$748=1,MIN(Assumptions!$B$66,MAX(Assumptions!$B$4,Assumptions!$B$28-($I$748))),Assumptions!$B$4)</f>
        <v>0</v>
      </c>
      <c r="K748" s="18" t="n">
        <f aca="false">IF($D$748=1,MIN(Assumptions!$B$61,MAX(Assumptions!$B$4,Assumptions!$B$28-($I$748+$J$748))),Assumptions!$B$4)</f>
        <v>100000000</v>
      </c>
      <c r="L748" s="18" t="n">
        <f aca="false">IF($E$748=1,MIN(Assumptions!$B$56,MAX(Assumptions!$B$4,Assumptions!$B$28-($I$748+$J$748+$K$748))),Assumptions!$B$4)</f>
        <v>60000000</v>
      </c>
      <c r="M748" s="18" t="n">
        <f aca="false">IF($F$748=1,MIN(Assumptions!$B$51,MAX(Assumptions!$B$4,Assumptions!$B$28-($I$748+$J$748+$K$748+$L$748))),Assumptions!$B$4)</f>
        <v>0</v>
      </c>
      <c r="N748" s="18" t="n">
        <f aca="false">IF($G$748=1,MIN(Assumptions!$B$46,MAX(Assumptions!$B$4,Assumptions!$B$28-($I$748+$J$748+$K$748+$L$748+$M$748))),Assumptions!$B$4)</f>
        <v>0</v>
      </c>
      <c r="O748" s="18" t="n">
        <f aca="false">IF($H$748=1,MIN(Assumptions!$B$41,MAX(Assumptions!$B$4,Assumptions!$B$28-($I$748+$J$748+$K$748+$L$748+$M$748+$N$748))),Assumptions!$B$4)</f>
        <v>5000000</v>
      </c>
      <c r="P748" s="18" t="n">
        <f aca="false">$I$748+$J$748+$K$748+$L$748+$M$748+$N$748+$O$748</f>
        <v>195000000</v>
      </c>
      <c r="Q748" s="18" t="n">
        <f aca="false">MAX(Assumptions!$B$4,Assumptions!$B$28-$P$748)</f>
        <v>7805000000</v>
      </c>
      <c r="R748" s="18" t="n">
        <f aca="false">$J$120+$O$120+Assumptions!$B$20+IF($B$748=0,$D$120,Assumptions!$B$4)+IF($C$748=0,$AI$120,Assumptions!$B$4)+IF($D$748=0,$AF$120,Assumptions!$B$4)+IF($E$748=0,$AC$120,Assumptions!$B$4)+IF($F$748=0,$Z$120,Assumptions!$B$4)+IF($G$748=0,$W$120,Assumptions!$B$4)+IF($H$748=0,$T$120,Assumptions!$B$4)</f>
        <v>23413833.1063222</v>
      </c>
      <c r="S748" s="18" t="n">
        <f aca="false">IF($R$748&gt;Assumptions!$B$4,$Q$748/$R$748&gt;Assumptions!$B$13,FALSE())</f>
        <v>1</v>
      </c>
      <c r="T748" s="18" t="n">
        <f aca="false">IF($S$748,($Q$748+Assumptions!$B$14*Assumptions!$B$13)/($R$748+Assumptions!$B$14),IF($R$748&gt;Assumptions!$B$4,$Q$748/$R$748,Assumptions!$B$4))</f>
        <v>301.286960055909</v>
      </c>
      <c r="U748" s="18" t="n">
        <f aca="false">IF($B$748=1,$I$748,$D$120*$T$748)</f>
        <v>30000000</v>
      </c>
      <c r="V748" s="18" t="n">
        <f aca="false">IF($C$748=1,$J$748,$AI$120*$T$748)</f>
        <v>1847889421.40719</v>
      </c>
      <c r="W748" s="18" t="n">
        <f aca="false">IF($D$748=1,$K$748,$AF$120*$T$748)</f>
        <v>100000000</v>
      </c>
      <c r="X748" s="18" t="n">
        <f aca="false">IF($E$748=1,$L$748,$AC$120*$T$748)</f>
        <v>60000000</v>
      </c>
      <c r="Y748" s="18" t="n">
        <f aca="false">IF($F$748=1,$M$748,$Z$120*$T$748)</f>
        <v>903860880.167727</v>
      </c>
      <c r="Z748" s="18" t="n">
        <f aca="false">IF($G$748=1,$N$748,$W$120*$T$748)</f>
        <v>1506434800.27955</v>
      </c>
      <c r="AA748" s="18" t="n">
        <f aca="false">IF($H$748=1,$O$748,$T$120*$T$748)</f>
        <v>5000000</v>
      </c>
      <c r="AB748" s="18" t="n">
        <f aca="false">($J$120+$O$120)*$T$748</f>
        <v>84514857.5025878</v>
      </c>
      <c r="AC748" s="18" t="n">
        <f aca="false">Assumptions!$B$20*$T$748</f>
        <v>2711582640.50318</v>
      </c>
      <c r="AD748" s="18" t="n">
        <f aca="false">IF($S$748,Assumptions!$B$14*($T$748-Assumptions!$B$13),Assumptions!$B$4)</f>
        <v>750717400.139773</v>
      </c>
      <c r="AE748" s="18" t="n">
        <f aca="false">$U$748+$V$748+$W$748+$X$748+$Y$748+$Z$748+$AA$748+$AB$748+$AC$748+$AD$748</f>
        <v>8000000000</v>
      </c>
      <c r="AF748" s="18" t="n">
        <f aca="false">IF(AND(IF($B$748=1,$U$748&gt;=INDEX($U$659:$U$786,1+$A$748-Assumptions!$B$77),$U$748&gt;INDEX($U$659:$U$786,1+$A$748+Assumptions!$B$77)),IF($C$748=1,$V$748&gt;=INDEX($V$659:$V$786,1+$A$748-Assumptions!$B$78),$V$748&gt;INDEX($V$659:$V$786,1+$A$748+Assumptions!$B$78)),IF($D$748=1,$W$748&gt;=INDEX($W$659:$W$786,1+$A$748-Assumptions!$B$79),$W$748&gt;INDEX($W$659:$W$786,1+$A$748+Assumptions!$B$79)),IF($E$748=1,$X$748&gt;=INDEX($X$659:$X$786,1+$A$748-Assumptions!$B$80),$X$748&gt;INDEX($X$659:$X$786,1+$A$748+Assumptions!$B$80)),IF($F$748=1,$Y$748&gt;=INDEX($Y$659:$Y$786,1+$A$748-Assumptions!$B$81),$Y$748&gt;INDEX($Y$659:$Y$786,1+$A$748+Assumptions!$B$81)),IF($G$748=1,$Z$748&gt;=INDEX($Z$659:$Z$786,1+$A$748-Assumptions!$B$82),$Z$748&gt;INDEX($Z$659:$Z$786,1+$A$748+Assumptions!$B$82)),IF($H$748=1,$AA$748&gt;=INDEX($AA$659:$AA$786,1+$A$748-Assumptions!$B$83),$AA$748&gt;INDEX($AA$659:$AA$786,1+$A$748+Assumptions!$B$83))),1,0)</f>
        <v>0</v>
      </c>
      <c r="AG748" s="16"/>
      <c r="AH748" s="16"/>
      <c r="AI748" s="16"/>
    </row>
    <row r="749" customFormat="false" ht="23.85" hidden="true" customHeight="false" outlineLevel="0" collapsed="false">
      <c r="A749" s="6" t="n">
        <f aca="false">ROW()-ROW($A$659)+Assumptions!$B$4</f>
        <v>90</v>
      </c>
      <c r="B749" s="18" t="n">
        <f aca="false">MOD(QUOTIENT($A$749,Assumptions!$B$77),2)</f>
        <v>1</v>
      </c>
      <c r="C749" s="18" t="n">
        <f aca="false">MOD(QUOTIENT($A$749,Assumptions!$B$78),2)</f>
        <v>0</v>
      </c>
      <c r="D749" s="18" t="n">
        <f aca="false">MOD(QUOTIENT($A$749,Assumptions!$B$79),2)</f>
        <v>1</v>
      </c>
      <c r="E749" s="18" t="n">
        <f aca="false">MOD(QUOTIENT($A$749,Assumptions!$B$80),2)</f>
        <v>1</v>
      </c>
      <c r="F749" s="18" t="n">
        <f aca="false">MOD(QUOTIENT($A$749,Assumptions!$B$81),2)</f>
        <v>0</v>
      </c>
      <c r="G749" s="18" t="n">
        <f aca="false">MOD(QUOTIENT($A$749,Assumptions!$B$82),2)</f>
        <v>1</v>
      </c>
      <c r="H749" s="18" t="n">
        <f aca="false">MOD(QUOTIENT($A$749,Assumptions!$B$83),2)</f>
        <v>0</v>
      </c>
      <c r="I749" s="18" t="n">
        <f aca="false">IF($B$749=1,MIN(Assumptions!$B$67,MAX(Assumptions!$B$4,Assumptions!$B$28-(Assumptions!$B$4))),Assumptions!$B$4)</f>
        <v>30000000</v>
      </c>
      <c r="J749" s="18" t="n">
        <f aca="false">IF($C$749=1,MIN(Assumptions!$B$66,MAX(Assumptions!$B$4,Assumptions!$B$28-($I$749))),Assumptions!$B$4)</f>
        <v>0</v>
      </c>
      <c r="K749" s="18" t="n">
        <f aca="false">IF($D$749=1,MIN(Assumptions!$B$61,MAX(Assumptions!$B$4,Assumptions!$B$28-($I$749+$J$749))),Assumptions!$B$4)</f>
        <v>100000000</v>
      </c>
      <c r="L749" s="18" t="n">
        <f aca="false">IF($E$749=1,MIN(Assumptions!$B$56,MAX(Assumptions!$B$4,Assumptions!$B$28-($I$749+$J$749+$K$749))),Assumptions!$B$4)</f>
        <v>60000000</v>
      </c>
      <c r="M749" s="18" t="n">
        <f aca="false">IF($F$749=1,MIN(Assumptions!$B$51,MAX(Assumptions!$B$4,Assumptions!$B$28-($I$749+$J$749+$K$749+$L$749))),Assumptions!$B$4)</f>
        <v>0</v>
      </c>
      <c r="N749" s="18" t="n">
        <f aca="false">IF($G$749=1,MIN(Assumptions!$B$46,MAX(Assumptions!$B$4,Assumptions!$B$28-($I$749+$J$749+$K$749+$L$749+$M$749))),Assumptions!$B$4)</f>
        <v>15000000</v>
      </c>
      <c r="O749" s="18" t="n">
        <f aca="false">IF($H$749=1,MIN(Assumptions!$B$41,MAX(Assumptions!$B$4,Assumptions!$B$28-($I$749+$J$749+$K$749+$L$749+$M$749+$N$749))),Assumptions!$B$4)</f>
        <v>0</v>
      </c>
      <c r="P749" s="18" t="n">
        <f aca="false">$I$749+$J$749+$K$749+$L$749+$M$749+$N$749+$O$749</f>
        <v>205000000</v>
      </c>
      <c r="Q749" s="18" t="n">
        <f aca="false">MAX(Assumptions!$B$4,Assumptions!$B$28-$P$749)</f>
        <v>7795000000</v>
      </c>
      <c r="R749" s="18" t="n">
        <f aca="false">$J$120+$O$120+Assumptions!$B$20+IF($B$749=0,$D$120,Assumptions!$B$4)+IF($C$749=0,$AI$120,Assumptions!$B$4)+IF($D$749=0,$AF$120,Assumptions!$B$4)+IF($E$749=0,$AC$120,Assumptions!$B$4)+IF($F$749=0,$Z$120,Assumptions!$B$4)+IF($G$749=0,$W$120,Assumptions!$B$4)+IF($H$749=0,$T$120,Assumptions!$B$4)</f>
        <v>23413833.1063222</v>
      </c>
      <c r="S749" s="18" t="n">
        <f aca="false">IF($R$749&gt;Assumptions!$B$4,$Q$749/$R$749&gt;Assumptions!$B$13,FALSE())</f>
        <v>1</v>
      </c>
      <c r="T749" s="18" t="n">
        <f aca="false">IF($S$749,($Q$749+Assumptions!$B$14*Assumptions!$B$13)/($R$749+Assumptions!$B$14),IF($R$749&gt;Assumptions!$B$4,$Q$749/$R$749,Assumptions!$B$4))</f>
        <v>300.901065774698</v>
      </c>
      <c r="U749" s="18" t="n">
        <f aca="false">IF($B$749=1,$I$749,$D$120*$T$749)</f>
        <v>30000000</v>
      </c>
      <c r="V749" s="18" t="n">
        <f aca="false">IF($C$749=1,$J$749,$AI$120*$T$749)</f>
        <v>1845522608.18733</v>
      </c>
      <c r="W749" s="18" t="n">
        <f aca="false">IF($D$749=1,$K$749,$AF$120*$T$749)</f>
        <v>100000000</v>
      </c>
      <c r="X749" s="18" t="n">
        <f aca="false">IF($E$749=1,$L$749,$AC$120*$T$749)</f>
        <v>60000000</v>
      </c>
      <c r="Y749" s="18" t="n">
        <f aca="false">IF($F$749=1,$M$749,$Z$120*$T$749)</f>
        <v>902703197.324093</v>
      </c>
      <c r="Z749" s="18" t="n">
        <f aca="false">IF($G$749=1,$N$749,$W$120*$T$749)</f>
        <v>15000000</v>
      </c>
      <c r="AA749" s="18" t="n">
        <f aca="false">IF($H$749=1,$O$749,$T$120*$T$749)</f>
        <v>1504505328.87349</v>
      </c>
      <c r="AB749" s="18" t="n">
        <f aca="false">($J$120+$O$120)*$T$749</f>
        <v>84406609.2060748</v>
      </c>
      <c r="AC749" s="18" t="n">
        <f aca="false">Assumptions!$B$20*$T$749</f>
        <v>2708109591.97228</v>
      </c>
      <c r="AD749" s="18" t="n">
        <f aca="false">IF($S$749,Assumptions!$B$14*($T$749-Assumptions!$B$13),Assumptions!$B$4)</f>
        <v>749752664.436744</v>
      </c>
      <c r="AE749" s="18" t="n">
        <f aca="false">$U$749+$V$749+$W$749+$X$749+$Y$749+$Z$749+$AA$749+$AB$749+$AC$749+$AD$749</f>
        <v>8000000000</v>
      </c>
      <c r="AF749" s="18" t="n">
        <f aca="false">IF(AND(IF($B$749=1,$U$749&gt;=INDEX($U$659:$U$786,1+$A$749-Assumptions!$B$77),$U$749&gt;INDEX($U$659:$U$786,1+$A$749+Assumptions!$B$77)),IF($C$749=1,$V$749&gt;=INDEX($V$659:$V$786,1+$A$749-Assumptions!$B$78),$V$749&gt;INDEX($V$659:$V$786,1+$A$749+Assumptions!$B$78)),IF($D$749=1,$W$749&gt;=INDEX($W$659:$W$786,1+$A$749-Assumptions!$B$79),$W$749&gt;INDEX($W$659:$W$786,1+$A$749+Assumptions!$B$79)),IF($E$749=1,$X$749&gt;=INDEX($X$659:$X$786,1+$A$749-Assumptions!$B$80),$X$749&gt;INDEX($X$659:$X$786,1+$A$749+Assumptions!$B$80)),IF($F$749=1,$Y$749&gt;=INDEX($Y$659:$Y$786,1+$A$749-Assumptions!$B$81),$Y$749&gt;INDEX($Y$659:$Y$786,1+$A$749+Assumptions!$B$81)),IF($G$749=1,$Z$749&gt;=INDEX($Z$659:$Z$786,1+$A$749-Assumptions!$B$82),$Z$749&gt;INDEX($Z$659:$Z$786,1+$A$749+Assumptions!$B$82)),IF($H$749=1,$AA$749&gt;=INDEX($AA$659:$AA$786,1+$A$749-Assumptions!$B$83),$AA$749&gt;INDEX($AA$659:$AA$786,1+$A$749+Assumptions!$B$83))),1,0)</f>
        <v>0</v>
      </c>
      <c r="AG749" s="16"/>
      <c r="AH749" s="16"/>
      <c r="AI749" s="16"/>
    </row>
    <row r="750" customFormat="false" ht="23.85" hidden="true" customHeight="false" outlineLevel="0" collapsed="false">
      <c r="A750" s="6" t="n">
        <f aca="false">ROW()-ROW($A$659)+Assumptions!$B$4</f>
        <v>91</v>
      </c>
      <c r="B750" s="18" t="n">
        <f aca="false">MOD(QUOTIENT($A$750,Assumptions!$B$77),2)</f>
        <v>1</v>
      </c>
      <c r="C750" s="18" t="n">
        <f aca="false">MOD(QUOTIENT($A$750,Assumptions!$B$78),2)</f>
        <v>0</v>
      </c>
      <c r="D750" s="18" t="n">
        <f aca="false">MOD(QUOTIENT($A$750,Assumptions!$B$79),2)</f>
        <v>1</v>
      </c>
      <c r="E750" s="18" t="n">
        <f aca="false">MOD(QUOTIENT($A$750,Assumptions!$B$80),2)</f>
        <v>1</v>
      </c>
      <c r="F750" s="18" t="n">
        <f aca="false">MOD(QUOTIENT($A$750,Assumptions!$B$81),2)</f>
        <v>0</v>
      </c>
      <c r="G750" s="18" t="n">
        <f aca="false">MOD(QUOTIENT($A$750,Assumptions!$B$82),2)</f>
        <v>1</v>
      </c>
      <c r="H750" s="18" t="n">
        <f aca="false">MOD(QUOTIENT($A$750,Assumptions!$B$83),2)</f>
        <v>1</v>
      </c>
      <c r="I750" s="18" t="n">
        <f aca="false">IF($B$750=1,MIN(Assumptions!$B$67,MAX(Assumptions!$B$4,Assumptions!$B$28-(Assumptions!$B$4))),Assumptions!$B$4)</f>
        <v>30000000</v>
      </c>
      <c r="J750" s="18" t="n">
        <f aca="false">IF($C$750=1,MIN(Assumptions!$B$66,MAX(Assumptions!$B$4,Assumptions!$B$28-($I$750))),Assumptions!$B$4)</f>
        <v>0</v>
      </c>
      <c r="K750" s="18" t="n">
        <f aca="false">IF($D$750=1,MIN(Assumptions!$B$61,MAX(Assumptions!$B$4,Assumptions!$B$28-($I$750+$J$750))),Assumptions!$B$4)</f>
        <v>100000000</v>
      </c>
      <c r="L750" s="18" t="n">
        <f aca="false">IF($E$750=1,MIN(Assumptions!$B$56,MAX(Assumptions!$B$4,Assumptions!$B$28-($I$750+$J$750+$K$750))),Assumptions!$B$4)</f>
        <v>60000000</v>
      </c>
      <c r="M750" s="18" t="n">
        <f aca="false">IF($F$750=1,MIN(Assumptions!$B$51,MAX(Assumptions!$B$4,Assumptions!$B$28-($I$750+$J$750+$K$750+$L$750))),Assumptions!$B$4)</f>
        <v>0</v>
      </c>
      <c r="N750" s="18" t="n">
        <f aca="false">IF($G$750=1,MIN(Assumptions!$B$46,MAX(Assumptions!$B$4,Assumptions!$B$28-($I$750+$J$750+$K$750+$L$750+$M$750))),Assumptions!$B$4)</f>
        <v>15000000</v>
      </c>
      <c r="O750" s="18" t="n">
        <f aca="false">IF($H$750=1,MIN(Assumptions!$B$41,MAX(Assumptions!$B$4,Assumptions!$B$28-($I$750+$J$750+$K$750+$L$750+$M$750+$N$750))),Assumptions!$B$4)</f>
        <v>5000000</v>
      </c>
      <c r="P750" s="18" t="n">
        <f aca="false">$I$750+$J$750+$K$750+$L$750+$M$750+$N$750+$O$750</f>
        <v>210000000</v>
      </c>
      <c r="Q750" s="18" t="n">
        <f aca="false">MAX(Assumptions!$B$4,Assumptions!$B$28-$P$750)</f>
        <v>7790000000</v>
      </c>
      <c r="R750" s="18" t="n">
        <f aca="false">$J$120+$O$120+Assumptions!$B$20+IF($B$750=0,$D$120,Assumptions!$B$4)+IF($C$750=0,$AI$120,Assumptions!$B$4)+IF($D$750=0,$AF$120,Assumptions!$B$4)+IF($E$750=0,$AC$120,Assumptions!$B$4)+IF($F$750=0,$Z$120,Assumptions!$B$4)+IF($G$750=0,$W$120,Assumptions!$B$4)+IF($H$750=0,$T$120,Assumptions!$B$4)</f>
        <v>18413833.1063222</v>
      </c>
      <c r="S750" s="18" t="n">
        <f aca="false">IF($R$750&gt;Assumptions!$B$4,$Q$750/$R$750&gt;Assumptions!$B$13,FALSE())</f>
        <v>1</v>
      </c>
      <c r="T750" s="18" t="n">
        <f aca="false">IF($S$750,($Q$750+Assumptions!$B$14*Assumptions!$B$13)/($R$750+Assumptions!$B$14),IF($R$750&gt;Assumptions!$B$4,$Q$750/$R$750,Assumptions!$B$4))</f>
        <v>372.600276591302</v>
      </c>
      <c r="U750" s="18" t="n">
        <f aca="false">IF($B$750=1,$I$750,$D$120*$T$750)</f>
        <v>30000000</v>
      </c>
      <c r="V750" s="18" t="n">
        <f aca="false">IF($C$750=1,$J$750,$AI$120*$T$750)</f>
        <v>2285276831.75764</v>
      </c>
      <c r="W750" s="18" t="n">
        <f aca="false">IF($D$750=1,$K$750,$AF$120*$T$750)</f>
        <v>100000000</v>
      </c>
      <c r="X750" s="18" t="n">
        <f aca="false">IF($E$750=1,$L$750,$AC$120*$T$750)</f>
        <v>60000000</v>
      </c>
      <c r="Y750" s="18" t="n">
        <f aca="false">IF($F$750=1,$M$750,$Z$120*$T$750)</f>
        <v>1117800829.77391</v>
      </c>
      <c r="Z750" s="18" t="n">
        <f aca="false">IF($G$750=1,$N$750,$W$120*$T$750)</f>
        <v>15000000</v>
      </c>
      <c r="AA750" s="18" t="n">
        <f aca="false">IF($H$750=1,$O$750,$T$120*$T$750)</f>
        <v>5000000</v>
      </c>
      <c r="AB750" s="18" t="n">
        <f aca="false">($J$120+$O$120)*$T$750</f>
        <v>104519157.668474</v>
      </c>
      <c r="AC750" s="18" t="n">
        <f aca="false">Assumptions!$B$20*$T$750</f>
        <v>3353402489.32172</v>
      </c>
      <c r="AD750" s="18" t="n">
        <f aca="false">IF($S$750,Assumptions!$B$14*($T$750-Assumptions!$B$13),Assumptions!$B$4)</f>
        <v>929000691.478256</v>
      </c>
      <c r="AE750" s="18" t="n">
        <f aca="false">$U$750+$V$750+$W$750+$X$750+$Y$750+$Z$750+$AA$750+$AB$750+$AC$750+$AD$750</f>
        <v>8000000000</v>
      </c>
      <c r="AF750" s="18" t="n">
        <f aca="false">IF(AND(IF($B$750=1,$U$750&gt;=INDEX($U$659:$U$786,1+$A$750-Assumptions!$B$77),$U$750&gt;INDEX($U$659:$U$786,1+$A$750+Assumptions!$B$77)),IF($C$750=1,$V$750&gt;=INDEX($V$659:$V$786,1+$A$750-Assumptions!$B$78),$V$750&gt;INDEX($V$659:$V$786,1+$A$750+Assumptions!$B$78)),IF($D$750=1,$W$750&gt;=INDEX($W$659:$W$786,1+$A$750-Assumptions!$B$79),$W$750&gt;INDEX($W$659:$W$786,1+$A$750+Assumptions!$B$79)),IF($E$750=1,$X$750&gt;=INDEX($X$659:$X$786,1+$A$750-Assumptions!$B$80),$X$750&gt;INDEX($X$659:$X$786,1+$A$750+Assumptions!$B$80)),IF($F$750=1,$Y$750&gt;=INDEX($Y$659:$Y$786,1+$A$750-Assumptions!$B$81),$Y$750&gt;INDEX($Y$659:$Y$786,1+$A$750+Assumptions!$B$81)),IF($G$750=1,$Z$750&gt;=INDEX($Z$659:$Z$786,1+$A$750-Assumptions!$B$82),$Z$750&gt;INDEX($Z$659:$Z$786,1+$A$750+Assumptions!$B$82)),IF($H$750=1,$AA$750&gt;=INDEX($AA$659:$AA$786,1+$A$750-Assumptions!$B$83),$AA$750&gt;INDEX($AA$659:$AA$786,1+$A$750+Assumptions!$B$83))),1,0)</f>
        <v>0</v>
      </c>
      <c r="AG750" s="16"/>
      <c r="AH750" s="16"/>
      <c r="AI750" s="16"/>
    </row>
    <row r="751" customFormat="false" ht="23.85" hidden="true" customHeight="false" outlineLevel="0" collapsed="false">
      <c r="A751" s="6" t="n">
        <f aca="false">ROW()-ROW($A$659)+Assumptions!$B$4</f>
        <v>92</v>
      </c>
      <c r="B751" s="18" t="n">
        <f aca="false">MOD(QUOTIENT($A$751,Assumptions!$B$77),2)</f>
        <v>1</v>
      </c>
      <c r="C751" s="18" t="n">
        <f aca="false">MOD(QUOTIENT($A$751,Assumptions!$B$78),2)</f>
        <v>0</v>
      </c>
      <c r="D751" s="18" t="n">
        <f aca="false">MOD(QUOTIENT($A$751,Assumptions!$B$79),2)</f>
        <v>1</v>
      </c>
      <c r="E751" s="18" t="n">
        <f aca="false">MOD(QUOTIENT($A$751,Assumptions!$B$80),2)</f>
        <v>1</v>
      </c>
      <c r="F751" s="18" t="n">
        <f aca="false">MOD(QUOTIENT($A$751,Assumptions!$B$81),2)</f>
        <v>1</v>
      </c>
      <c r="G751" s="18" t="n">
        <f aca="false">MOD(QUOTIENT($A$751,Assumptions!$B$82),2)</f>
        <v>0</v>
      </c>
      <c r="H751" s="18" t="n">
        <f aca="false">MOD(QUOTIENT($A$751,Assumptions!$B$83),2)</f>
        <v>0</v>
      </c>
      <c r="I751" s="18" t="n">
        <f aca="false">IF($B$751=1,MIN(Assumptions!$B$67,MAX(Assumptions!$B$4,Assumptions!$B$28-(Assumptions!$B$4))),Assumptions!$B$4)</f>
        <v>30000000</v>
      </c>
      <c r="J751" s="18" t="n">
        <f aca="false">IF($C$751=1,MIN(Assumptions!$B$66,MAX(Assumptions!$B$4,Assumptions!$B$28-($I$751))),Assumptions!$B$4)</f>
        <v>0</v>
      </c>
      <c r="K751" s="18" t="n">
        <f aca="false">IF($D$751=1,MIN(Assumptions!$B$61,MAX(Assumptions!$B$4,Assumptions!$B$28-($I$751+$J$751))),Assumptions!$B$4)</f>
        <v>100000000</v>
      </c>
      <c r="L751" s="18" t="n">
        <f aca="false">IF($E$751=1,MIN(Assumptions!$B$56,MAX(Assumptions!$B$4,Assumptions!$B$28-($I$751+$J$751+$K$751))),Assumptions!$B$4)</f>
        <v>60000000</v>
      </c>
      <c r="M751" s="18" t="n">
        <f aca="false">IF($F$751=1,MIN(Assumptions!$B$51,MAX(Assumptions!$B$4,Assumptions!$B$28-($I$751+$J$751+$K$751+$L$751))),Assumptions!$B$4)</f>
        <v>30000000</v>
      </c>
      <c r="N751" s="18" t="n">
        <f aca="false">IF($G$751=1,MIN(Assumptions!$B$46,MAX(Assumptions!$B$4,Assumptions!$B$28-($I$751+$J$751+$K$751+$L$751+$M$751))),Assumptions!$B$4)</f>
        <v>0</v>
      </c>
      <c r="O751" s="18" t="n">
        <f aca="false">IF($H$751=1,MIN(Assumptions!$B$41,MAX(Assumptions!$B$4,Assumptions!$B$28-($I$751+$J$751+$K$751+$L$751+$M$751+$N$751))),Assumptions!$B$4)</f>
        <v>0</v>
      </c>
      <c r="P751" s="18" t="n">
        <f aca="false">$I$751+$J$751+$K$751+$L$751+$M$751+$N$751+$O$751</f>
        <v>220000000</v>
      </c>
      <c r="Q751" s="18" t="n">
        <f aca="false">MAX(Assumptions!$B$4,Assumptions!$B$28-$P$751)</f>
        <v>7780000000</v>
      </c>
      <c r="R751" s="18" t="n">
        <f aca="false">$J$120+$O$120+Assumptions!$B$20+IF($B$751=0,$D$120,Assumptions!$B$4)+IF($C$751=0,$AI$120,Assumptions!$B$4)+IF($D$751=0,$AF$120,Assumptions!$B$4)+IF($E$751=0,$AC$120,Assumptions!$B$4)+IF($F$751=0,$Z$120,Assumptions!$B$4)+IF($G$751=0,$W$120,Assumptions!$B$4)+IF($H$751=0,$T$120,Assumptions!$B$4)</f>
        <v>25413833.1063222</v>
      </c>
      <c r="S751" s="18" t="n">
        <f aca="false">IF($R$751&gt;Assumptions!$B$4,$Q$751/$R$751&gt;Assumptions!$B$13,FALSE())</f>
        <v>1</v>
      </c>
      <c r="T751" s="18" t="n">
        <f aca="false">IF($S$751,($Q$751+Assumptions!$B$14*Assumptions!$B$13)/($R$751+Assumptions!$B$14),IF($R$751&gt;Assumptions!$B$4,$Q$751/$R$751,Assumptions!$B$4))</f>
        <v>278.804418237972</v>
      </c>
      <c r="U751" s="18" t="n">
        <f aca="false">IF($B$751=1,$I$751,$D$120*$T$751)</f>
        <v>30000000</v>
      </c>
      <c r="V751" s="18" t="n">
        <f aca="false">IF($C$751=1,$J$751,$AI$120*$T$751)</f>
        <v>1709996791.78922</v>
      </c>
      <c r="W751" s="18" t="n">
        <f aca="false">IF($D$751=1,$K$751,$AF$120*$T$751)</f>
        <v>100000000</v>
      </c>
      <c r="X751" s="18" t="n">
        <f aca="false">IF($E$751=1,$L$751,$AC$120*$T$751)</f>
        <v>60000000</v>
      </c>
      <c r="Y751" s="18" t="n">
        <f aca="false">IF($F$751=1,$M$751,$Z$120*$T$751)</f>
        <v>30000000</v>
      </c>
      <c r="Z751" s="18" t="n">
        <f aca="false">IF($G$751=1,$N$751,$W$120*$T$751)</f>
        <v>1394022091.18986</v>
      </c>
      <c r="AA751" s="18" t="n">
        <f aca="false">IF($H$751=1,$O$751,$T$120*$T$751)</f>
        <v>1394022091.18986</v>
      </c>
      <c r="AB751" s="18" t="n">
        <f aca="false">($J$120+$O$120)*$T$751</f>
        <v>78208216.094389</v>
      </c>
      <c r="AC751" s="18" t="n">
        <f aca="false">Assumptions!$B$20*$T$751</f>
        <v>2509239764.14174</v>
      </c>
      <c r="AD751" s="18" t="n">
        <f aca="false">IF($S$751,Assumptions!$B$14*($T$751-Assumptions!$B$13),Assumptions!$B$4)</f>
        <v>694511045.594929</v>
      </c>
      <c r="AE751" s="18" t="n">
        <f aca="false">$U$751+$V$751+$W$751+$X$751+$Y$751+$Z$751+$AA$751+$AB$751+$AC$751+$AD$751</f>
        <v>8000000000</v>
      </c>
      <c r="AF751" s="18" t="n">
        <f aca="false">IF(AND(IF($B$751=1,$U$751&gt;=INDEX($U$659:$U$786,1+$A$751-Assumptions!$B$77),$U$751&gt;INDEX($U$659:$U$786,1+$A$751+Assumptions!$B$77)),IF($C$751=1,$V$751&gt;=INDEX($V$659:$V$786,1+$A$751-Assumptions!$B$78),$V$751&gt;INDEX($V$659:$V$786,1+$A$751+Assumptions!$B$78)),IF($D$751=1,$W$751&gt;=INDEX($W$659:$W$786,1+$A$751-Assumptions!$B$79),$W$751&gt;INDEX($W$659:$W$786,1+$A$751+Assumptions!$B$79)),IF($E$751=1,$X$751&gt;=INDEX($X$659:$X$786,1+$A$751-Assumptions!$B$80),$X$751&gt;INDEX($X$659:$X$786,1+$A$751+Assumptions!$B$80)),IF($F$751=1,$Y$751&gt;=INDEX($Y$659:$Y$786,1+$A$751-Assumptions!$B$81),$Y$751&gt;INDEX($Y$659:$Y$786,1+$A$751+Assumptions!$B$81)),IF($G$751=1,$Z$751&gt;=INDEX($Z$659:$Z$786,1+$A$751-Assumptions!$B$82),$Z$751&gt;INDEX($Z$659:$Z$786,1+$A$751+Assumptions!$B$82)),IF($H$751=1,$AA$751&gt;=INDEX($AA$659:$AA$786,1+$A$751-Assumptions!$B$83),$AA$751&gt;INDEX($AA$659:$AA$786,1+$A$751+Assumptions!$B$83))),1,0)</f>
        <v>0</v>
      </c>
      <c r="AG751" s="16"/>
      <c r="AH751" s="16"/>
      <c r="AI751" s="16"/>
    </row>
    <row r="752" customFormat="false" ht="23.85" hidden="true" customHeight="false" outlineLevel="0" collapsed="false">
      <c r="A752" s="6" t="n">
        <f aca="false">ROW()-ROW($A$659)+Assumptions!$B$4</f>
        <v>93</v>
      </c>
      <c r="B752" s="18" t="n">
        <f aca="false">MOD(QUOTIENT($A$752,Assumptions!$B$77),2)</f>
        <v>1</v>
      </c>
      <c r="C752" s="18" t="n">
        <f aca="false">MOD(QUOTIENT($A$752,Assumptions!$B$78),2)</f>
        <v>0</v>
      </c>
      <c r="D752" s="18" t="n">
        <f aca="false">MOD(QUOTIENT($A$752,Assumptions!$B$79),2)</f>
        <v>1</v>
      </c>
      <c r="E752" s="18" t="n">
        <f aca="false">MOD(QUOTIENT($A$752,Assumptions!$B$80),2)</f>
        <v>1</v>
      </c>
      <c r="F752" s="18" t="n">
        <f aca="false">MOD(QUOTIENT($A$752,Assumptions!$B$81),2)</f>
        <v>1</v>
      </c>
      <c r="G752" s="18" t="n">
        <f aca="false">MOD(QUOTIENT($A$752,Assumptions!$B$82),2)</f>
        <v>0</v>
      </c>
      <c r="H752" s="18" t="n">
        <f aca="false">MOD(QUOTIENT($A$752,Assumptions!$B$83),2)</f>
        <v>1</v>
      </c>
      <c r="I752" s="18" t="n">
        <f aca="false">IF($B$752=1,MIN(Assumptions!$B$67,MAX(Assumptions!$B$4,Assumptions!$B$28-(Assumptions!$B$4))),Assumptions!$B$4)</f>
        <v>30000000</v>
      </c>
      <c r="J752" s="18" t="n">
        <f aca="false">IF($C$752=1,MIN(Assumptions!$B$66,MAX(Assumptions!$B$4,Assumptions!$B$28-($I$752))),Assumptions!$B$4)</f>
        <v>0</v>
      </c>
      <c r="K752" s="18" t="n">
        <f aca="false">IF($D$752=1,MIN(Assumptions!$B$61,MAX(Assumptions!$B$4,Assumptions!$B$28-($I$752+$J$752))),Assumptions!$B$4)</f>
        <v>100000000</v>
      </c>
      <c r="L752" s="18" t="n">
        <f aca="false">IF($E$752=1,MIN(Assumptions!$B$56,MAX(Assumptions!$B$4,Assumptions!$B$28-($I$752+$J$752+$K$752))),Assumptions!$B$4)</f>
        <v>60000000</v>
      </c>
      <c r="M752" s="18" t="n">
        <f aca="false">IF($F$752=1,MIN(Assumptions!$B$51,MAX(Assumptions!$B$4,Assumptions!$B$28-($I$752+$J$752+$K$752+$L$752))),Assumptions!$B$4)</f>
        <v>30000000</v>
      </c>
      <c r="N752" s="18" t="n">
        <f aca="false">IF($G$752=1,MIN(Assumptions!$B$46,MAX(Assumptions!$B$4,Assumptions!$B$28-($I$752+$J$752+$K$752+$L$752+$M$752))),Assumptions!$B$4)</f>
        <v>0</v>
      </c>
      <c r="O752" s="18" t="n">
        <f aca="false">IF($H$752=1,MIN(Assumptions!$B$41,MAX(Assumptions!$B$4,Assumptions!$B$28-($I$752+$J$752+$K$752+$L$752+$M$752+$N$752))),Assumptions!$B$4)</f>
        <v>5000000</v>
      </c>
      <c r="P752" s="18" t="n">
        <f aca="false">$I$752+$J$752+$K$752+$L$752+$M$752+$N$752+$O$752</f>
        <v>225000000</v>
      </c>
      <c r="Q752" s="18" t="n">
        <f aca="false">MAX(Assumptions!$B$4,Assumptions!$B$28-$P$752)</f>
        <v>7775000000</v>
      </c>
      <c r="R752" s="18" t="n">
        <f aca="false">$J$120+$O$120+Assumptions!$B$20+IF($B$752=0,$D$120,Assumptions!$B$4)+IF($C$752=0,$AI$120,Assumptions!$B$4)+IF($D$752=0,$AF$120,Assumptions!$B$4)+IF($E$752=0,$AC$120,Assumptions!$B$4)+IF($F$752=0,$Z$120,Assumptions!$B$4)+IF($G$752=0,$W$120,Assumptions!$B$4)+IF($H$752=0,$T$120,Assumptions!$B$4)</f>
        <v>20413833.1063222</v>
      </c>
      <c r="S752" s="18" t="n">
        <f aca="false">IF($R$752&gt;Assumptions!$B$4,$Q$752/$R$752&gt;Assumptions!$B$13,FALSE())</f>
        <v>1</v>
      </c>
      <c r="T752" s="18" t="n">
        <f aca="false">IF($S$752,($Q$752+Assumptions!$B$14*Assumptions!$B$13)/($R$752+Assumptions!$B$14),IF($R$752&gt;Assumptions!$B$4,$Q$752/$R$752,Assumptions!$B$4))</f>
        <v>339.423786666845</v>
      </c>
      <c r="U752" s="18" t="n">
        <f aca="false">IF($B$752=1,$I$752,$D$120*$T$752)</f>
        <v>30000000</v>
      </c>
      <c r="V752" s="18" t="n">
        <f aca="false">IF($C$752=1,$J$752,$AI$120*$T$752)</f>
        <v>2081794793.3732</v>
      </c>
      <c r="W752" s="18" t="n">
        <f aca="false">IF($D$752=1,$K$752,$AF$120*$T$752)</f>
        <v>100000000</v>
      </c>
      <c r="X752" s="18" t="n">
        <f aca="false">IF($E$752=1,$L$752,$AC$120*$T$752)</f>
        <v>60000000</v>
      </c>
      <c r="Y752" s="18" t="n">
        <f aca="false">IF($F$752=1,$M$752,$Z$120*$T$752)</f>
        <v>30000000</v>
      </c>
      <c r="Z752" s="18" t="n">
        <f aca="false">IF($G$752=1,$N$752,$W$120*$T$752)</f>
        <v>1697118933.33422</v>
      </c>
      <c r="AA752" s="18" t="n">
        <f aca="false">IF($H$752=1,$O$752,$T$120*$T$752)</f>
        <v>5000000</v>
      </c>
      <c r="AB752" s="18" t="n">
        <f aca="false">($J$120+$O$120)*$T$752</f>
        <v>95212726.6238602</v>
      </c>
      <c r="AC752" s="18" t="n">
        <f aca="false">Assumptions!$B$20*$T$752</f>
        <v>3054814080.0016</v>
      </c>
      <c r="AD752" s="18" t="n">
        <f aca="false">IF($S$752,Assumptions!$B$14*($T$752-Assumptions!$B$13),Assumptions!$B$4)</f>
        <v>846059466.667112</v>
      </c>
      <c r="AE752" s="18" t="n">
        <f aca="false">$U$752+$V$752+$W$752+$X$752+$Y$752+$Z$752+$AA$752+$AB$752+$AC$752+$AD$752</f>
        <v>8000000000</v>
      </c>
      <c r="AF752" s="18" t="n">
        <f aca="false">IF(AND(IF($B$752=1,$U$752&gt;=INDEX($U$659:$U$786,1+$A$752-Assumptions!$B$77),$U$752&gt;INDEX($U$659:$U$786,1+$A$752+Assumptions!$B$77)),IF($C$752=1,$V$752&gt;=INDEX($V$659:$V$786,1+$A$752-Assumptions!$B$78),$V$752&gt;INDEX($V$659:$V$786,1+$A$752+Assumptions!$B$78)),IF($D$752=1,$W$752&gt;=INDEX($W$659:$W$786,1+$A$752-Assumptions!$B$79),$W$752&gt;INDEX($W$659:$W$786,1+$A$752+Assumptions!$B$79)),IF($E$752=1,$X$752&gt;=INDEX($X$659:$X$786,1+$A$752-Assumptions!$B$80),$X$752&gt;INDEX($X$659:$X$786,1+$A$752+Assumptions!$B$80)),IF($F$752=1,$Y$752&gt;=INDEX($Y$659:$Y$786,1+$A$752-Assumptions!$B$81),$Y$752&gt;INDEX($Y$659:$Y$786,1+$A$752+Assumptions!$B$81)),IF($G$752=1,$Z$752&gt;=INDEX($Z$659:$Z$786,1+$A$752-Assumptions!$B$82),$Z$752&gt;INDEX($Z$659:$Z$786,1+$A$752+Assumptions!$B$82)),IF($H$752=1,$AA$752&gt;=INDEX($AA$659:$AA$786,1+$A$752-Assumptions!$B$83),$AA$752&gt;INDEX($AA$659:$AA$786,1+$A$752+Assumptions!$B$83))),1,0)</f>
        <v>0</v>
      </c>
      <c r="AG752" s="16"/>
      <c r="AH752" s="16"/>
      <c r="AI752" s="16"/>
    </row>
    <row r="753" customFormat="false" ht="23.85" hidden="true" customHeight="false" outlineLevel="0" collapsed="false">
      <c r="A753" s="6" t="n">
        <f aca="false">ROW()-ROW($A$659)+Assumptions!$B$4</f>
        <v>94</v>
      </c>
      <c r="B753" s="18" t="n">
        <f aca="false">MOD(QUOTIENT($A$753,Assumptions!$B$77),2)</f>
        <v>1</v>
      </c>
      <c r="C753" s="18" t="n">
        <f aca="false">MOD(QUOTIENT($A$753,Assumptions!$B$78),2)</f>
        <v>0</v>
      </c>
      <c r="D753" s="18" t="n">
        <f aca="false">MOD(QUOTIENT($A$753,Assumptions!$B$79),2)</f>
        <v>1</v>
      </c>
      <c r="E753" s="18" t="n">
        <f aca="false">MOD(QUOTIENT($A$753,Assumptions!$B$80),2)</f>
        <v>1</v>
      </c>
      <c r="F753" s="18" t="n">
        <f aca="false">MOD(QUOTIENT($A$753,Assumptions!$B$81),2)</f>
        <v>1</v>
      </c>
      <c r="G753" s="18" t="n">
        <f aca="false">MOD(QUOTIENT($A$753,Assumptions!$B$82),2)</f>
        <v>1</v>
      </c>
      <c r="H753" s="18" t="n">
        <f aca="false">MOD(QUOTIENT($A$753,Assumptions!$B$83),2)</f>
        <v>0</v>
      </c>
      <c r="I753" s="18" t="n">
        <f aca="false">IF($B$753=1,MIN(Assumptions!$B$67,MAX(Assumptions!$B$4,Assumptions!$B$28-(Assumptions!$B$4))),Assumptions!$B$4)</f>
        <v>30000000</v>
      </c>
      <c r="J753" s="18" t="n">
        <f aca="false">IF($C$753=1,MIN(Assumptions!$B$66,MAX(Assumptions!$B$4,Assumptions!$B$28-($I$753))),Assumptions!$B$4)</f>
        <v>0</v>
      </c>
      <c r="K753" s="18" t="n">
        <f aca="false">IF($D$753=1,MIN(Assumptions!$B$61,MAX(Assumptions!$B$4,Assumptions!$B$28-($I$753+$J$753))),Assumptions!$B$4)</f>
        <v>100000000</v>
      </c>
      <c r="L753" s="18" t="n">
        <f aca="false">IF($E$753=1,MIN(Assumptions!$B$56,MAX(Assumptions!$B$4,Assumptions!$B$28-($I$753+$J$753+$K$753))),Assumptions!$B$4)</f>
        <v>60000000</v>
      </c>
      <c r="M753" s="18" t="n">
        <f aca="false">IF($F$753=1,MIN(Assumptions!$B$51,MAX(Assumptions!$B$4,Assumptions!$B$28-($I$753+$J$753+$K$753+$L$753))),Assumptions!$B$4)</f>
        <v>30000000</v>
      </c>
      <c r="N753" s="18" t="n">
        <f aca="false">IF($G$753=1,MIN(Assumptions!$B$46,MAX(Assumptions!$B$4,Assumptions!$B$28-($I$753+$J$753+$K$753+$L$753+$M$753))),Assumptions!$B$4)</f>
        <v>15000000</v>
      </c>
      <c r="O753" s="18" t="n">
        <f aca="false">IF($H$753=1,MIN(Assumptions!$B$41,MAX(Assumptions!$B$4,Assumptions!$B$28-($I$753+$J$753+$K$753+$L$753+$M$753+$N$753))),Assumptions!$B$4)</f>
        <v>0</v>
      </c>
      <c r="P753" s="18" t="n">
        <f aca="false">$I$753+$J$753+$K$753+$L$753+$M$753+$N$753+$O$753</f>
        <v>235000000</v>
      </c>
      <c r="Q753" s="18" t="n">
        <f aca="false">MAX(Assumptions!$B$4,Assumptions!$B$28-$P$753)</f>
        <v>7765000000</v>
      </c>
      <c r="R753" s="18" t="n">
        <f aca="false">$J$120+$O$120+Assumptions!$B$20+IF($B$753=0,$D$120,Assumptions!$B$4)+IF($C$753=0,$AI$120,Assumptions!$B$4)+IF($D$753=0,$AF$120,Assumptions!$B$4)+IF($E$753=0,$AC$120,Assumptions!$B$4)+IF($F$753=0,$Z$120,Assumptions!$B$4)+IF($G$753=0,$W$120,Assumptions!$B$4)+IF($H$753=0,$T$120,Assumptions!$B$4)</f>
        <v>20413833.1063222</v>
      </c>
      <c r="S753" s="18" t="n">
        <f aca="false">IF($R$753&gt;Assumptions!$B$4,$Q$753/$R$753&gt;Assumptions!$B$13,FALSE())</f>
        <v>1</v>
      </c>
      <c r="T753" s="18" t="n">
        <f aca="false">IF($S$753,($Q$753+Assumptions!$B$14*Assumptions!$B$13)/($R$753+Assumptions!$B$14),IF($R$753&gt;Assumptions!$B$4,$Q$753/$R$753,Assumptions!$B$4))</f>
        <v>338.987369069073</v>
      </c>
      <c r="U753" s="18" t="n">
        <f aca="false">IF($B$753=1,$I$753,$D$120*$T$753)</f>
        <v>30000000</v>
      </c>
      <c r="V753" s="18" t="n">
        <f aca="false">IF($C$753=1,$J$753,$AI$120*$T$753)</f>
        <v>2079118104.47141</v>
      </c>
      <c r="W753" s="18" t="n">
        <f aca="false">IF($D$753=1,$K$753,$AF$120*$T$753)</f>
        <v>100000000</v>
      </c>
      <c r="X753" s="18" t="n">
        <f aca="false">IF($E$753=1,$L$753,$AC$120*$T$753)</f>
        <v>60000000</v>
      </c>
      <c r="Y753" s="18" t="n">
        <f aca="false">IF($F$753=1,$M$753,$Z$120*$T$753)</f>
        <v>30000000</v>
      </c>
      <c r="Z753" s="18" t="n">
        <f aca="false">IF($G$753=1,$N$753,$W$120*$T$753)</f>
        <v>15000000</v>
      </c>
      <c r="AA753" s="18" t="n">
        <f aca="false">IF($H$753=1,$O$753,$T$120*$T$753)</f>
        <v>1694936845.34537</v>
      </c>
      <c r="AB753" s="18" t="n">
        <f aca="false">($J$120+$O$120)*$T$753</f>
        <v>95090305.888889</v>
      </c>
      <c r="AC753" s="18" t="n">
        <f aca="false">Assumptions!$B$20*$T$753</f>
        <v>3050886321.62166</v>
      </c>
      <c r="AD753" s="18" t="n">
        <f aca="false">IF($S$753,Assumptions!$B$14*($T$753-Assumptions!$B$13),Assumptions!$B$4)</f>
        <v>844968422.672683</v>
      </c>
      <c r="AE753" s="18" t="n">
        <f aca="false">$U$753+$V$753+$W$753+$X$753+$Y$753+$Z$753+$AA$753+$AB$753+$AC$753+$AD$753</f>
        <v>8000000000</v>
      </c>
      <c r="AF753" s="18" t="n">
        <f aca="false">IF(AND(IF($B$753=1,$U$753&gt;=INDEX($U$659:$U$786,1+$A$753-Assumptions!$B$77),$U$753&gt;INDEX($U$659:$U$786,1+$A$753+Assumptions!$B$77)),IF($C$753=1,$V$753&gt;=INDEX($V$659:$V$786,1+$A$753-Assumptions!$B$78),$V$753&gt;INDEX($V$659:$V$786,1+$A$753+Assumptions!$B$78)),IF($D$753=1,$W$753&gt;=INDEX($W$659:$W$786,1+$A$753-Assumptions!$B$79),$W$753&gt;INDEX($W$659:$W$786,1+$A$753+Assumptions!$B$79)),IF($E$753=1,$X$753&gt;=INDEX($X$659:$X$786,1+$A$753-Assumptions!$B$80),$X$753&gt;INDEX($X$659:$X$786,1+$A$753+Assumptions!$B$80)),IF($F$753=1,$Y$753&gt;=INDEX($Y$659:$Y$786,1+$A$753-Assumptions!$B$81),$Y$753&gt;INDEX($Y$659:$Y$786,1+$A$753+Assumptions!$B$81)),IF($G$753=1,$Z$753&gt;=INDEX($Z$659:$Z$786,1+$A$753-Assumptions!$B$82),$Z$753&gt;INDEX($Z$659:$Z$786,1+$A$753+Assumptions!$B$82)),IF($H$753=1,$AA$753&gt;=INDEX($AA$659:$AA$786,1+$A$753-Assumptions!$B$83),$AA$753&gt;INDEX($AA$659:$AA$786,1+$A$753+Assumptions!$B$83))),1,0)</f>
        <v>0</v>
      </c>
      <c r="AG753" s="16"/>
      <c r="AH753" s="16"/>
      <c r="AI753" s="16"/>
    </row>
    <row r="754" customFormat="false" ht="23.85" hidden="true" customHeight="false" outlineLevel="0" collapsed="false">
      <c r="A754" s="6" t="n">
        <f aca="false">ROW()-ROW($A$659)+Assumptions!$B$4</f>
        <v>95</v>
      </c>
      <c r="B754" s="18" t="n">
        <f aca="false">MOD(QUOTIENT($A$754,Assumptions!$B$77),2)</f>
        <v>1</v>
      </c>
      <c r="C754" s="18" t="n">
        <f aca="false">MOD(QUOTIENT($A$754,Assumptions!$B$78),2)</f>
        <v>0</v>
      </c>
      <c r="D754" s="18" t="n">
        <f aca="false">MOD(QUOTIENT($A$754,Assumptions!$B$79),2)</f>
        <v>1</v>
      </c>
      <c r="E754" s="18" t="n">
        <f aca="false">MOD(QUOTIENT($A$754,Assumptions!$B$80),2)</f>
        <v>1</v>
      </c>
      <c r="F754" s="18" t="n">
        <f aca="false">MOD(QUOTIENT($A$754,Assumptions!$B$81),2)</f>
        <v>1</v>
      </c>
      <c r="G754" s="18" t="n">
        <f aca="false">MOD(QUOTIENT($A$754,Assumptions!$B$82),2)</f>
        <v>1</v>
      </c>
      <c r="H754" s="18" t="n">
        <f aca="false">MOD(QUOTIENT($A$754,Assumptions!$B$83),2)</f>
        <v>1</v>
      </c>
      <c r="I754" s="18" t="n">
        <f aca="false">IF($B$754=1,MIN(Assumptions!$B$67,MAX(Assumptions!$B$4,Assumptions!$B$28-(Assumptions!$B$4))),Assumptions!$B$4)</f>
        <v>30000000</v>
      </c>
      <c r="J754" s="18" t="n">
        <f aca="false">IF($C$754=1,MIN(Assumptions!$B$66,MAX(Assumptions!$B$4,Assumptions!$B$28-($I$754))),Assumptions!$B$4)</f>
        <v>0</v>
      </c>
      <c r="K754" s="18" t="n">
        <f aca="false">IF($D$754=1,MIN(Assumptions!$B$61,MAX(Assumptions!$B$4,Assumptions!$B$28-($I$754+$J$754))),Assumptions!$B$4)</f>
        <v>100000000</v>
      </c>
      <c r="L754" s="18" t="n">
        <f aca="false">IF($E$754=1,MIN(Assumptions!$B$56,MAX(Assumptions!$B$4,Assumptions!$B$28-($I$754+$J$754+$K$754))),Assumptions!$B$4)</f>
        <v>60000000</v>
      </c>
      <c r="M754" s="18" t="n">
        <f aca="false">IF($F$754=1,MIN(Assumptions!$B$51,MAX(Assumptions!$B$4,Assumptions!$B$28-($I$754+$J$754+$K$754+$L$754))),Assumptions!$B$4)</f>
        <v>30000000</v>
      </c>
      <c r="N754" s="18" t="n">
        <f aca="false">IF($G$754=1,MIN(Assumptions!$B$46,MAX(Assumptions!$B$4,Assumptions!$B$28-($I$754+$J$754+$K$754+$L$754+$M$754))),Assumptions!$B$4)</f>
        <v>15000000</v>
      </c>
      <c r="O754" s="18" t="n">
        <f aca="false">IF($H$754=1,MIN(Assumptions!$B$41,MAX(Assumptions!$B$4,Assumptions!$B$28-($I$754+$J$754+$K$754+$L$754+$M$754+$N$754))),Assumptions!$B$4)</f>
        <v>5000000</v>
      </c>
      <c r="P754" s="18" t="n">
        <f aca="false">$I$754+$J$754+$K$754+$L$754+$M$754+$N$754+$O$754</f>
        <v>240000000</v>
      </c>
      <c r="Q754" s="18" t="n">
        <f aca="false">MAX(Assumptions!$B$4,Assumptions!$B$28-$P$754)</f>
        <v>7760000000</v>
      </c>
      <c r="R754" s="18" t="n">
        <f aca="false">$J$120+$O$120+Assumptions!$B$20+IF($B$754=0,$D$120,Assumptions!$B$4)+IF($C$754=0,$AI$120,Assumptions!$B$4)+IF($D$754=0,$AF$120,Assumptions!$B$4)+IF($E$754=0,$AC$120,Assumptions!$B$4)+IF($F$754=0,$Z$120,Assumptions!$B$4)+IF($G$754=0,$W$120,Assumptions!$B$4)+IF($H$754=0,$T$120,Assumptions!$B$4)</f>
        <v>15413833.1063222</v>
      </c>
      <c r="S754" s="18" t="n">
        <f aca="false">IF($R$754&gt;Assumptions!$B$4,$Q$754/$R$754&gt;Assumptions!$B$13,FALSE())</f>
        <v>1</v>
      </c>
      <c r="T754" s="18" t="n">
        <f aca="false">IF($S$754,($Q$754+Assumptions!$B$14*Assumptions!$B$13)/($R$754+Assumptions!$B$14),IF($R$754&gt;Assumptions!$B$4,$Q$754/$R$754,Assumptions!$B$4))</f>
        <v>433.324345154272</v>
      </c>
      <c r="U754" s="18" t="n">
        <f aca="false">IF($B$754=1,$I$754,$D$120*$T$754)</f>
        <v>30000000</v>
      </c>
      <c r="V754" s="18" t="n">
        <f aca="false">IF($C$754=1,$J$754,$AI$120*$T$754)</f>
        <v>2657716992.79712</v>
      </c>
      <c r="W754" s="18" t="n">
        <f aca="false">IF($D$754=1,$K$754,$AF$120*$T$754)</f>
        <v>100000000</v>
      </c>
      <c r="X754" s="18" t="n">
        <f aca="false">IF($E$754=1,$L$754,$AC$120*$T$754)</f>
        <v>60000000</v>
      </c>
      <c r="Y754" s="18" t="n">
        <f aca="false">IF($F$754=1,$M$754,$Z$120*$T$754)</f>
        <v>30000000</v>
      </c>
      <c r="Z754" s="18" t="n">
        <f aca="false">IF($G$754=1,$N$754,$W$120*$T$754)</f>
        <v>15000000</v>
      </c>
      <c r="AA754" s="18" t="n">
        <f aca="false">IF($H$754=1,$O$754,$T$120*$T$754)</f>
        <v>5000000</v>
      </c>
      <c r="AB754" s="18" t="n">
        <f aca="false">($J$120+$O$120)*$T$754</f>
        <v>121553037.928756</v>
      </c>
      <c r="AC754" s="18" t="n">
        <f aca="false">Assumptions!$B$20*$T$754</f>
        <v>3899919106.38845</v>
      </c>
      <c r="AD754" s="18" t="n">
        <f aca="false">IF($S$754,Assumptions!$B$14*($T$754-Assumptions!$B$13),Assumptions!$B$4)</f>
        <v>1080810862.88568</v>
      </c>
      <c r="AE754" s="18" t="n">
        <f aca="false">$U$754+$V$754+$W$754+$X$754+$Y$754+$Z$754+$AA$754+$AB$754+$AC$754+$AD$754</f>
        <v>8000000000</v>
      </c>
      <c r="AF754" s="18" t="n">
        <f aca="false">IF(AND(IF($B$754=1,$U$754&gt;=INDEX($U$659:$U$786,1+$A$754-Assumptions!$B$77),$U$754&gt;INDEX($U$659:$U$786,1+$A$754+Assumptions!$B$77)),IF($C$754=1,$V$754&gt;=INDEX($V$659:$V$786,1+$A$754-Assumptions!$B$78),$V$754&gt;INDEX($V$659:$V$786,1+$A$754+Assumptions!$B$78)),IF($D$754=1,$W$754&gt;=INDEX($W$659:$W$786,1+$A$754-Assumptions!$B$79),$W$754&gt;INDEX($W$659:$W$786,1+$A$754+Assumptions!$B$79)),IF($E$754=1,$X$754&gt;=INDEX($X$659:$X$786,1+$A$754-Assumptions!$B$80),$X$754&gt;INDEX($X$659:$X$786,1+$A$754+Assumptions!$B$80)),IF($F$754=1,$Y$754&gt;=INDEX($Y$659:$Y$786,1+$A$754-Assumptions!$B$81),$Y$754&gt;INDEX($Y$659:$Y$786,1+$A$754+Assumptions!$B$81)),IF($G$754=1,$Z$754&gt;=INDEX($Z$659:$Z$786,1+$A$754-Assumptions!$B$82),$Z$754&gt;INDEX($Z$659:$Z$786,1+$A$754+Assumptions!$B$82)),IF($H$754=1,$AA$754&gt;=INDEX($AA$659:$AA$786,1+$A$754-Assumptions!$B$83),$AA$754&gt;INDEX($AA$659:$AA$786,1+$A$754+Assumptions!$B$83))),1,0)</f>
        <v>0</v>
      </c>
      <c r="AG754" s="16"/>
      <c r="AH754" s="16"/>
      <c r="AI754" s="16"/>
    </row>
    <row r="755" customFormat="false" ht="23.85" hidden="true" customHeight="false" outlineLevel="0" collapsed="false">
      <c r="A755" s="6" t="n">
        <f aca="false">ROW()-ROW($A$659)+Assumptions!$B$4</f>
        <v>96</v>
      </c>
      <c r="B755" s="18" t="n">
        <f aca="false">MOD(QUOTIENT($A$755,Assumptions!$B$77),2)</f>
        <v>1</v>
      </c>
      <c r="C755" s="18" t="n">
        <f aca="false">MOD(QUOTIENT($A$755,Assumptions!$B$78),2)</f>
        <v>1</v>
      </c>
      <c r="D755" s="18" t="n">
        <f aca="false">MOD(QUOTIENT($A$755,Assumptions!$B$79),2)</f>
        <v>0</v>
      </c>
      <c r="E755" s="18" t="n">
        <f aca="false">MOD(QUOTIENT($A$755,Assumptions!$B$80),2)</f>
        <v>0</v>
      </c>
      <c r="F755" s="18" t="n">
        <f aca="false">MOD(QUOTIENT($A$755,Assumptions!$B$81),2)</f>
        <v>0</v>
      </c>
      <c r="G755" s="18" t="n">
        <f aca="false">MOD(QUOTIENT($A$755,Assumptions!$B$82),2)</f>
        <v>0</v>
      </c>
      <c r="H755" s="18" t="n">
        <f aca="false">MOD(QUOTIENT($A$755,Assumptions!$B$83),2)</f>
        <v>0</v>
      </c>
      <c r="I755" s="18" t="n">
        <f aca="false">IF($B$755=1,MIN(Assumptions!$B$67,MAX(Assumptions!$B$4,Assumptions!$B$28-(Assumptions!$B$4))),Assumptions!$B$4)</f>
        <v>30000000</v>
      </c>
      <c r="J755" s="18" t="n">
        <f aca="false">IF($C$755=1,MIN(Assumptions!$B$66,MAX(Assumptions!$B$4,Assumptions!$B$28-($I$755))),Assumptions!$B$4)</f>
        <v>300000000</v>
      </c>
      <c r="K755" s="18" t="n">
        <f aca="false">IF($D$755=1,MIN(Assumptions!$B$61,MAX(Assumptions!$B$4,Assumptions!$B$28-($I$755+$J$755))),Assumptions!$B$4)</f>
        <v>0</v>
      </c>
      <c r="L755" s="18" t="n">
        <f aca="false">IF($E$755=1,MIN(Assumptions!$B$56,MAX(Assumptions!$B$4,Assumptions!$B$28-($I$755+$J$755+$K$755))),Assumptions!$B$4)</f>
        <v>0</v>
      </c>
      <c r="M755" s="18" t="n">
        <f aca="false">IF($F$755=1,MIN(Assumptions!$B$51,MAX(Assumptions!$B$4,Assumptions!$B$28-($I$755+$J$755+$K$755+$L$755))),Assumptions!$B$4)</f>
        <v>0</v>
      </c>
      <c r="N755" s="18" t="n">
        <f aca="false">IF($G$755=1,MIN(Assumptions!$B$46,MAX(Assumptions!$B$4,Assumptions!$B$28-($I$755+$J$755+$K$755+$L$755+$M$755))),Assumptions!$B$4)</f>
        <v>0</v>
      </c>
      <c r="O755" s="18" t="n">
        <f aca="false">IF($H$755=1,MIN(Assumptions!$B$41,MAX(Assumptions!$B$4,Assumptions!$B$28-($I$755+$J$755+$K$755+$L$755+$M$755+$N$755))),Assumptions!$B$4)</f>
        <v>0</v>
      </c>
      <c r="P755" s="18" t="n">
        <f aca="false">$I$755+$J$755+$K$755+$L$755+$M$755+$N$755+$O$755</f>
        <v>330000000</v>
      </c>
      <c r="Q755" s="18" t="n">
        <f aca="false">MAX(Assumptions!$B$4,Assumptions!$B$28-$P$755)</f>
        <v>7670000000</v>
      </c>
      <c r="R755" s="18" t="n">
        <f aca="false">$J$120+$O$120+Assumptions!$B$20+IF($B$755=0,$D$120,Assumptions!$B$4)+IF($C$755=0,$AI$120,Assumptions!$B$4)+IF($D$755=0,$AF$120,Assumptions!$B$4)+IF($E$755=0,$AC$120,Assumptions!$B$4)+IF($F$755=0,$Z$120,Assumptions!$B$4)+IF($G$755=0,$W$120,Assumptions!$B$4)+IF($H$755=0,$T$120,Assumptions!$B$4)</f>
        <v>26414164.1892672</v>
      </c>
      <c r="S755" s="18" t="n">
        <f aca="false">IF($R$755&gt;Assumptions!$B$4,$Q$755/$R$755&gt;Assumptions!$B$13,FALSE())</f>
        <v>1</v>
      </c>
      <c r="T755" s="18" t="n">
        <f aca="false">IF($S$755,($Q$755+Assumptions!$B$14*Assumptions!$B$13)/($R$755+Assumptions!$B$14),IF($R$755&gt;Assumptions!$B$4,$Q$755/$R$755,Assumptions!$B$4))</f>
        <v>265.354376138184</v>
      </c>
      <c r="U755" s="18" t="n">
        <f aca="false">IF($B$755=1,$I$755,$D$120*$T$755)</f>
        <v>30000000</v>
      </c>
      <c r="V755" s="18" t="n">
        <f aca="false">IF($C$755=1,$J$755,$AI$120*$T$755)</f>
        <v>300000000</v>
      </c>
      <c r="W755" s="18" t="n">
        <f aca="false">IF($D$755=1,$K$755,$AF$120*$T$755)</f>
        <v>460031975.147898</v>
      </c>
      <c r="X755" s="18" t="n">
        <f aca="false">IF($E$755=1,$L$755,$AC$120*$T$755)</f>
        <v>636850502.731641</v>
      </c>
      <c r="Y755" s="18" t="n">
        <f aca="false">IF($F$755=1,$M$755,$Z$120*$T$755)</f>
        <v>796063128.414551</v>
      </c>
      <c r="Z755" s="18" t="n">
        <f aca="false">IF($G$755=1,$N$755,$W$120*$T$755)</f>
        <v>1326771880.69092</v>
      </c>
      <c r="AA755" s="18" t="n">
        <f aca="false">IF($H$755=1,$O$755,$T$120*$T$755)</f>
        <v>1326771880.69092</v>
      </c>
      <c r="AB755" s="18" t="n">
        <f aca="false">($J$120+$O$120)*$T$755</f>
        <v>74435306.7349648</v>
      </c>
      <c r="AC755" s="18" t="n">
        <f aca="false">Assumptions!$B$20*$T$755</f>
        <v>2388189385.24365</v>
      </c>
      <c r="AD755" s="18" t="n">
        <f aca="false">IF($S$755,Assumptions!$B$14*($T$755-Assumptions!$B$13),Assumptions!$B$4)</f>
        <v>660885940.345459</v>
      </c>
      <c r="AE755" s="18" t="n">
        <f aca="false">$U$755+$V$755+$W$755+$X$755+$Y$755+$Z$755+$AA$755+$AB$755+$AC$755+$AD$755</f>
        <v>8000000000</v>
      </c>
      <c r="AF755" s="18" t="n">
        <f aca="false">IF(AND(IF($B$755=1,$U$755&gt;=INDEX($U$659:$U$786,1+$A$755-Assumptions!$B$77),$U$755&gt;INDEX($U$659:$U$786,1+$A$755+Assumptions!$B$77)),IF($C$755=1,$V$755&gt;=INDEX($V$659:$V$786,1+$A$755-Assumptions!$B$78),$V$755&gt;INDEX($V$659:$V$786,1+$A$755+Assumptions!$B$78)),IF($D$755=1,$W$755&gt;=INDEX($W$659:$W$786,1+$A$755-Assumptions!$B$79),$W$755&gt;INDEX($W$659:$W$786,1+$A$755+Assumptions!$B$79)),IF($E$755=1,$X$755&gt;=INDEX($X$659:$X$786,1+$A$755-Assumptions!$B$80),$X$755&gt;INDEX($X$659:$X$786,1+$A$755+Assumptions!$B$80)),IF($F$755=1,$Y$755&gt;=INDEX($Y$659:$Y$786,1+$A$755-Assumptions!$B$81),$Y$755&gt;INDEX($Y$659:$Y$786,1+$A$755+Assumptions!$B$81)),IF($G$755=1,$Z$755&gt;=INDEX($Z$659:$Z$786,1+$A$755-Assumptions!$B$82),$Z$755&gt;INDEX($Z$659:$Z$786,1+$A$755+Assumptions!$B$82)),IF($H$755=1,$AA$755&gt;=INDEX($AA$659:$AA$786,1+$A$755-Assumptions!$B$83),$AA$755&gt;INDEX($AA$659:$AA$786,1+$A$755+Assumptions!$B$83))),1,0)</f>
        <v>0</v>
      </c>
      <c r="AG755" s="16"/>
      <c r="AH755" s="16"/>
      <c r="AI755" s="16"/>
    </row>
    <row r="756" customFormat="false" ht="23.85" hidden="true" customHeight="false" outlineLevel="0" collapsed="false">
      <c r="A756" s="6" t="n">
        <f aca="false">ROW()-ROW($A$659)+Assumptions!$B$4</f>
        <v>97</v>
      </c>
      <c r="B756" s="18" t="n">
        <f aca="false">MOD(QUOTIENT($A$756,Assumptions!$B$77),2)</f>
        <v>1</v>
      </c>
      <c r="C756" s="18" t="n">
        <f aca="false">MOD(QUOTIENT($A$756,Assumptions!$B$78),2)</f>
        <v>1</v>
      </c>
      <c r="D756" s="18" t="n">
        <f aca="false">MOD(QUOTIENT($A$756,Assumptions!$B$79),2)</f>
        <v>0</v>
      </c>
      <c r="E756" s="18" t="n">
        <f aca="false">MOD(QUOTIENT($A$756,Assumptions!$B$80),2)</f>
        <v>0</v>
      </c>
      <c r="F756" s="18" t="n">
        <f aca="false">MOD(QUOTIENT($A$756,Assumptions!$B$81),2)</f>
        <v>0</v>
      </c>
      <c r="G756" s="18" t="n">
        <f aca="false">MOD(QUOTIENT($A$756,Assumptions!$B$82),2)</f>
        <v>0</v>
      </c>
      <c r="H756" s="18" t="n">
        <f aca="false">MOD(QUOTIENT($A$756,Assumptions!$B$83),2)</f>
        <v>1</v>
      </c>
      <c r="I756" s="18" t="n">
        <f aca="false">IF($B$756=1,MIN(Assumptions!$B$67,MAX(Assumptions!$B$4,Assumptions!$B$28-(Assumptions!$B$4))),Assumptions!$B$4)</f>
        <v>30000000</v>
      </c>
      <c r="J756" s="18" t="n">
        <f aca="false">IF($C$756=1,MIN(Assumptions!$B$66,MAX(Assumptions!$B$4,Assumptions!$B$28-($I$756))),Assumptions!$B$4)</f>
        <v>300000000</v>
      </c>
      <c r="K756" s="18" t="n">
        <f aca="false">IF($D$756=1,MIN(Assumptions!$B$61,MAX(Assumptions!$B$4,Assumptions!$B$28-($I$756+$J$756))),Assumptions!$B$4)</f>
        <v>0</v>
      </c>
      <c r="L756" s="18" t="n">
        <f aca="false">IF($E$756=1,MIN(Assumptions!$B$56,MAX(Assumptions!$B$4,Assumptions!$B$28-($I$756+$J$756+$K$756))),Assumptions!$B$4)</f>
        <v>0</v>
      </c>
      <c r="M756" s="18" t="n">
        <f aca="false">IF($F$756=1,MIN(Assumptions!$B$51,MAX(Assumptions!$B$4,Assumptions!$B$28-($I$756+$J$756+$K$756+$L$756))),Assumptions!$B$4)</f>
        <v>0</v>
      </c>
      <c r="N756" s="18" t="n">
        <f aca="false">IF($G$756=1,MIN(Assumptions!$B$46,MAX(Assumptions!$B$4,Assumptions!$B$28-($I$756+$J$756+$K$756+$L$756+$M$756))),Assumptions!$B$4)</f>
        <v>0</v>
      </c>
      <c r="O756" s="18" t="n">
        <f aca="false">IF($H$756=1,MIN(Assumptions!$B$41,MAX(Assumptions!$B$4,Assumptions!$B$28-($I$756+$J$756+$K$756+$L$756+$M$756+$N$756))),Assumptions!$B$4)</f>
        <v>5000000</v>
      </c>
      <c r="P756" s="18" t="n">
        <f aca="false">$I$756+$J$756+$K$756+$L$756+$M$756+$N$756+$O$756</f>
        <v>335000000</v>
      </c>
      <c r="Q756" s="18" t="n">
        <f aca="false">MAX(Assumptions!$B$4,Assumptions!$B$28-$P$756)</f>
        <v>7665000000</v>
      </c>
      <c r="R756" s="18" t="n">
        <f aca="false">$J$120+$O$120+Assumptions!$B$20+IF($B$756=0,$D$120,Assumptions!$B$4)+IF($C$756=0,$AI$120,Assumptions!$B$4)+IF($D$756=0,$AF$120,Assumptions!$B$4)+IF($E$756=0,$AC$120,Assumptions!$B$4)+IF($F$756=0,$Z$120,Assumptions!$B$4)+IF($G$756=0,$W$120,Assumptions!$B$4)+IF($H$756=0,$T$120,Assumptions!$B$4)</f>
        <v>21414164.1892672</v>
      </c>
      <c r="S756" s="18" t="n">
        <f aca="false">IF($R$756&gt;Assumptions!$B$4,$Q$756/$R$756&gt;Assumptions!$B$13,FALSE())</f>
        <v>1</v>
      </c>
      <c r="T756" s="18" t="n">
        <f aca="false">IF($S$756,($Q$756+Assumptions!$B$14*Assumptions!$B$13)/($R$756+Assumptions!$B$14),IF($R$756&gt;Assumptions!$B$4,$Q$756/$R$756,Assumptions!$B$4))</f>
        <v>320.625882607314</v>
      </c>
      <c r="U756" s="18" t="n">
        <f aca="false">IF($B$756=1,$I$756,$D$120*$T$756)</f>
        <v>30000000</v>
      </c>
      <c r="V756" s="18" t="n">
        <f aca="false">IF($C$756=1,$J$756,$AI$120*$T$756)</f>
        <v>300000000</v>
      </c>
      <c r="W756" s="18" t="n">
        <f aca="false">IF($D$756=1,$K$756,$AF$120*$T$756)</f>
        <v>555853497.522764</v>
      </c>
      <c r="X756" s="18" t="n">
        <f aca="false">IF($E$756=1,$L$756,$AC$120*$T$756)</f>
        <v>769502118.257553</v>
      </c>
      <c r="Y756" s="18" t="n">
        <f aca="false">IF($F$756=1,$M$756,$Z$120*$T$756)</f>
        <v>961877647.821941</v>
      </c>
      <c r="Z756" s="18" t="n">
        <f aca="false">IF($G$756=1,$N$756,$W$120*$T$756)</f>
        <v>1603129413.03657</v>
      </c>
      <c r="AA756" s="18" t="n">
        <f aca="false">IF($H$756=1,$O$756,$T$120*$T$756)</f>
        <v>5000000</v>
      </c>
      <c r="AB756" s="18" t="n">
        <f aca="false">($J$120+$O$120)*$T$756</f>
        <v>89939673.3770692</v>
      </c>
      <c r="AC756" s="18" t="n">
        <f aca="false">Assumptions!$B$20*$T$756</f>
        <v>2885632943.46582</v>
      </c>
      <c r="AD756" s="18" t="n">
        <f aca="false">IF($S$756,Assumptions!$B$14*($T$756-Assumptions!$B$13),Assumptions!$B$4)</f>
        <v>799064706.518284</v>
      </c>
      <c r="AE756" s="18" t="n">
        <f aca="false">$U$756+$V$756+$W$756+$X$756+$Y$756+$Z$756+$AA$756+$AB$756+$AC$756+$AD$756</f>
        <v>8000000000</v>
      </c>
      <c r="AF756" s="18" t="n">
        <f aca="false">IF(AND(IF($B$756=1,$U$756&gt;=INDEX($U$659:$U$786,1+$A$756-Assumptions!$B$77),$U$756&gt;INDEX($U$659:$U$786,1+$A$756+Assumptions!$B$77)),IF($C$756=1,$V$756&gt;=INDEX($V$659:$V$786,1+$A$756-Assumptions!$B$78),$V$756&gt;INDEX($V$659:$V$786,1+$A$756+Assumptions!$B$78)),IF($D$756=1,$W$756&gt;=INDEX($W$659:$W$786,1+$A$756-Assumptions!$B$79),$W$756&gt;INDEX($W$659:$W$786,1+$A$756+Assumptions!$B$79)),IF($E$756=1,$X$756&gt;=INDEX($X$659:$X$786,1+$A$756-Assumptions!$B$80),$X$756&gt;INDEX($X$659:$X$786,1+$A$756+Assumptions!$B$80)),IF($F$756=1,$Y$756&gt;=INDEX($Y$659:$Y$786,1+$A$756-Assumptions!$B$81),$Y$756&gt;INDEX($Y$659:$Y$786,1+$A$756+Assumptions!$B$81)),IF($G$756=1,$Z$756&gt;=INDEX($Z$659:$Z$786,1+$A$756-Assumptions!$B$82),$Z$756&gt;INDEX($Z$659:$Z$786,1+$A$756+Assumptions!$B$82)),IF($H$756=1,$AA$756&gt;=INDEX($AA$659:$AA$786,1+$A$756-Assumptions!$B$83),$AA$756&gt;INDEX($AA$659:$AA$786,1+$A$756+Assumptions!$B$83))),1,0)</f>
        <v>0</v>
      </c>
      <c r="AG756" s="16"/>
      <c r="AH756" s="16"/>
      <c r="AI756" s="16"/>
    </row>
    <row r="757" customFormat="false" ht="23.85" hidden="true" customHeight="false" outlineLevel="0" collapsed="false">
      <c r="A757" s="6" t="n">
        <f aca="false">ROW()-ROW($A$659)+Assumptions!$B$4</f>
        <v>98</v>
      </c>
      <c r="B757" s="18" t="n">
        <f aca="false">MOD(QUOTIENT($A$757,Assumptions!$B$77),2)</f>
        <v>1</v>
      </c>
      <c r="C757" s="18" t="n">
        <f aca="false">MOD(QUOTIENT($A$757,Assumptions!$B$78),2)</f>
        <v>1</v>
      </c>
      <c r="D757" s="18" t="n">
        <f aca="false">MOD(QUOTIENT($A$757,Assumptions!$B$79),2)</f>
        <v>0</v>
      </c>
      <c r="E757" s="18" t="n">
        <f aca="false">MOD(QUOTIENT($A$757,Assumptions!$B$80),2)</f>
        <v>0</v>
      </c>
      <c r="F757" s="18" t="n">
        <f aca="false">MOD(QUOTIENT($A$757,Assumptions!$B$81),2)</f>
        <v>0</v>
      </c>
      <c r="G757" s="18" t="n">
        <f aca="false">MOD(QUOTIENT($A$757,Assumptions!$B$82),2)</f>
        <v>1</v>
      </c>
      <c r="H757" s="18" t="n">
        <f aca="false">MOD(QUOTIENT($A$757,Assumptions!$B$83),2)</f>
        <v>0</v>
      </c>
      <c r="I757" s="18" t="n">
        <f aca="false">IF($B$757=1,MIN(Assumptions!$B$67,MAX(Assumptions!$B$4,Assumptions!$B$28-(Assumptions!$B$4))),Assumptions!$B$4)</f>
        <v>30000000</v>
      </c>
      <c r="J757" s="18" t="n">
        <f aca="false">IF($C$757=1,MIN(Assumptions!$B$66,MAX(Assumptions!$B$4,Assumptions!$B$28-($I$757))),Assumptions!$B$4)</f>
        <v>300000000</v>
      </c>
      <c r="K757" s="18" t="n">
        <f aca="false">IF($D$757=1,MIN(Assumptions!$B$61,MAX(Assumptions!$B$4,Assumptions!$B$28-($I$757+$J$757))),Assumptions!$B$4)</f>
        <v>0</v>
      </c>
      <c r="L757" s="18" t="n">
        <f aca="false">IF($E$757=1,MIN(Assumptions!$B$56,MAX(Assumptions!$B$4,Assumptions!$B$28-($I$757+$J$757+$K$757))),Assumptions!$B$4)</f>
        <v>0</v>
      </c>
      <c r="M757" s="18" t="n">
        <f aca="false">IF($F$757=1,MIN(Assumptions!$B$51,MAX(Assumptions!$B$4,Assumptions!$B$28-($I$757+$J$757+$K$757+$L$757))),Assumptions!$B$4)</f>
        <v>0</v>
      </c>
      <c r="N757" s="18" t="n">
        <f aca="false">IF($G$757=1,MIN(Assumptions!$B$46,MAX(Assumptions!$B$4,Assumptions!$B$28-($I$757+$J$757+$K$757+$L$757+$M$757))),Assumptions!$B$4)</f>
        <v>15000000</v>
      </c>
      <c r="O757" s="18" t="n">
        <f aca="false">IF($H$757=1,MIN(Assumptions!$B$41,MAX(Assumptions!$B$4,Assumptions!$B$28-($I$757+$J$757+$K$757+$L$757+$M$757+$N$757))),Assumptions!$B$4)</f>
        <v>0</v>
      </c>
      <c r="P757" s="18" t="n">
        <f aca="false">$I$757+$J$757+$K$757+$L$757+$M$757+$N$757+$O$757</f>
        <v>345000000</v>
      </c>
      <c r="Q757" s="18" t="n">
        <f aca="false">MAX(Assumptions!$B$4,Assumptions!$B$28-$P$757)</f>
        <v>7655000000</v>
      </c>
      <c r="R757" s="18" t="n">
        <f aca="false">$J$120+$O$120+Assumptions!$B$20+IF($B$757=0,$D$120,Assumptions!$B$4)+IF($C$757=0,$AI$120,Assumptions!$B$4)+IF($D$757=0,$AF$120,Assumptions!$B$4)+IF($E$757=0,$AC$120,Assumptions!$B$4)+IF($F$757=0,$Z$120,Assumptions!$B$4)+IF($G$757=0,$W$120,Assumptions!$B$4)+IF($H$757=0,$T$120,Assumptions!$B$4)</f>
        <v>21414164.1892672</v>
      </c>
      <c r="S757" s="18" t="n">
        <f aca="false">IF($R$757&gt;Assumptions!$B$4,$Q$757/$R$757&gt;Assumptions!$B$13,FALSE())</f>
        <v>1</v>
      </c>
      <c r="T757" s="18" t="n">
        <f aca="false">IF($S$757,($Q$757+Assumptions!$B$14*Assumptions!$B$13)/($R$757+Assumptions!$B$14),IF($R$757&gt;Assumptions!$B$4,$Q$757/$R$757,Assumptions!$B$4))</f>
        <v>320.207720386763</v>
      </c>
      <c r="U757" s="18" t="n">
        <f aca="false">IF($B$757=1,$I$757,$D$120*$T$757)</f>
        <v>30000000</v>
      </c>
      <c r="V757" s="18" t="n">
        <f aca="false">IF($C$757=1,$J$757,$AI$120*$T$757)</f>
        <v>300000000</v>
      </c>
      <c r="W757" s="18" t="n">
        <f aca="false">IF($D$757=1,$K$757,$AF$120*$T$757)</f>
        <v>555128550.020289</v>
      </c>
      <c r="X757" s="18" t="n">
        <f aca="false">IF($E$757=1,$L$757,$AC$120*$T$757)</f>
        <v>768498528.928231</v>
      </c>
      <c r="Y757" s="18" t="n">
        <f aca="false">IF($F$757=1,$M$757,$Z$120*$T$757)</f>
        <v>960623161.160288</v>
      </c>
      <c r="Z757" s="18" t="n">
        <f aca="false">IF($G$757=1,$N$757,$W$120*$T$757)</f>
        <v>15000000</v>
      </c>
      <c r="AA757" s="18" t="n">
        <f aca="false">IF($H$757=1,$O$757,$T$120*$T$757)</f>
        <v>1601038601.93381</v>
      </c>
      <c r="AB757" s="18" t="n">
        <f aca="false">($J$120+$O$120)*$T$757</f>
        <v>89822373.5096065</v>
      </c>
      <c r="AC757" s="18" t="n">
        <f aca="false">Assumptions!$B$20*$T$757</f>
        <v>2881869483.48086</v>
      </c>
      <c r="AD757" s="18" t="n">
        <f aca="false">IF($S$757,Assumptions!$B$14*($T$757-Assumptions!$B$13),Assumptions!$B$4)</f>
        <v>798019300.966907</v>
      </c>
      <c r="AE757" s="18" t="n">
        <f aca="false">$U$757+$V$757+$W$757+$X$757+$Y$757+$Z$757+$AA$757+$AB$757+$AC$757+$AD$757</f>
        <v>8000000000</v>
      </c>
      <c r="AF757" s="18" t="n">
        <f aca="false">IF(AND(IF($B$757=1,$U$757&gt;=INDEX($U$659:$U$786,1+$A$757-Assumptions!$B$77),$U$757&gt;INDEX($U$659:$U$786,1+$A$757+Assumptions!$B$77)),IF($C$757=1,$V$757&gt;=INDEX($V$659:$V$786,1+$A$757-Assumptions!$B$78),$V$757&gt;INDEX($V$659:$V$786,1+$A$757+Assumptions!$B$78)),IF($D$757=1,$W$757&gt;=INDEX($W$659:$W$786,1+$A$757-Assumptions!$B$79),$W$757&gt;INDEX($W$659:$W$786,1+$A$757+Assumptions!$B$79)),IF($E$757=1,$X$757&gt;=INDEX($X$659:$X$786,1+$A$757-Assumptions!$B$80),$X$757&gt;INDEX($X$659:$X$786,1+$A$757+Assumptions!$B$80)),IF($F$757=1,$Y$757&gt;=INDEX($Y$659:$Y$786,1+$A$757-Assumptions!$B$81),$Y$757&gt;INDEX($Y$659:$Y$786,1+$A$757+Assumptions!$B$81)),IF($G$757=1,$Z$757&gt;=INDEX($Z$659:$Z$786,1+$A$757-Assumptions!$B$82),$Z$757&gt;INDEX($Z$659:$Z$786,1+$A$757+Assumptions!$B$82)),IF($H$757=1,$AA$757&gt;=INDEX($AA$659:$AA$786,1+$A$757-Assumptions!$B$83),$AA$757&gt;INDEX($AA$659:$AA$786,1+$A$757+Assumptions!$B$83))),1,0)</f>
        <v>0</v>
      </c>
      <c r="AG757" s="16"/>
      <c r="AH757" s="16"/>
      <c r="AI757" s="16"/>
    </row>
    <row r="758" customFormat="false" ht="23.85" hidden="true" customHeight="false" outlineLevel="0" collapsed="false">
      <c r="A758" s="6" t="n">
        <f aca="false">ROW()-ROW($A$659)+Assumptions!$B$4</f>
        <v>99</v>
      </c>
      <c r="B758" s="18" t="n">
        <f aca="false">MOD(QUOTIENT($A$758,Assumptions!$B$77),2)</f>
        <v>1</v>
      </c>
      <c r="C758" s="18" t="n">
        <f aca="false">MOD(QUOTIENT($A$758,Assumptions!$B$78),2)</f>
        <v>1</v>
      </c>
      <c r="D758" s="18" t="n">
        <f aca="false">MOD(QUOTIENT($A$758,Assumptions!$B$79),2)</f>
        <v>0</v>
      </c>
      <c r="E758" s="18" t="n">
        <f aca="false">MOD(QUOTIENT($A$758,Assumptions!$B$80),2)</f>
        <v>0</v>
      </c>
      <c r="F758" s="18" t="n">
        <f aca="false">MOD(QUOTIENT($A$758,Assumptions!$B$81),2)</f>
        <v>0</v>
      </c>
      <c r="G758" s="18" t="n">
        <f aca="false">MOD(QUOTIENT($A$758,Assumptions!$B$82),2)</f>
        <v>1</v>
      </c>
      <c r="H758" s="18" t="n">
        <f aca="false">MOD(QUOTIENT($A$758,Assumptions!$B$83),2)</f>
        <v>1</v>
      </c>
      <c r="I758" s="18" t="n">
        <f aca="false">IF($B$758=1,MIN(Assumptions!$B$67,MAX(Assumptions!$B$4,Assumptions!$B$28-(Assumptions!$B$4))),Assumptions!$B$4)</f>
        <v>30000000</v>
      </c>
      <c r="J758" s="18" t="n">
        <f aca="false">IF($C$758=1,MIN(Assumptions!$B$66,MAX(Assumptions!$B$4,Assumptions!$B$28-($I$758))),Assumptions!$B$4)</f>
        <v>300000000</v>
      </c>
      <c r="K758" s="18" t="n">
        <f aca="false">IF($D$758=1,MIN(Assumptions!$B$61,MAX(Assumptions!$B$4,Assumptions!$B$28-($I$758+$J$758))),Assumptions!$B$4)</f>
        <v>0</v>
      </c>
      <c r="L758" s="18" t="n">
        <f aca="false">IF($E$758=1,MIN(Assumptions!$B$56,MAX(Assumptions!$B$4,Assumptions!$B$28-($I$758+$J$758+$K$758))),Assumptions!$B$4)</f>
        <v>0</v>
      </c>
      <c r="M758" s="18" t="n">
        <f aca="false">IF($F$758=1,MIN(Assumptions!$B$51,MAX(Assumptions!$B$4,Assumptions!$B$28-($I$758+$J$758+$K$758+$L$758))),Assumptions!$B$4)</f>
        <v>0</v>
      </c>
      <c r="N758" s="18" t="n">
        <f aca="false">IF($G$758=1,MIN(Assumptions!$B$46,MAX(Assumptions!$B$4,Assumptions!$B$28-($I$758+$J$758+$K$758+$L$758+$M$758))),Assumptions!$B$4)</f>
        <v>15000000</v>
      </c>
      <c r="O758" s="18" t="n">
        <f aca="false">IF($H$758=1,MIN(Assumptions!$B$41,MAX(Assumptions!$B$4,Assumptions!$B$28-($I$758+$J$758+$K$758+$L$758+$M$758+$N$758))),Assumptions!$B$4)</f>
        <v>5000000</v>
      </c>
      <c r="P758" s="18" t="n">
        <f aca="false">$I$758+$J$758+$K$758+$L$758+$M$758+$N$758+$O$758</f>
        <v>350000000</v>
      </c>
      <c r="Q758" s="18" t="n">
        <f aca="false">MAX(Assumptions!$B$4,Assumptions!$B$28-$P$758)</f>
        <v>7650000000</v>
      </c>
      <c r="R758" s="18" t="n">
        <f aca="false">$J$120+$O$120+Assumptions!$B$20+IF($B$758=0,$D$120,Assumptions!$B$4)+IF($C$758=0,$AI$120,Assumptions!$B$4)+IF($D$758=0,$AF$120,Assumptions!$B$4)+IF($E$758=0,$AC$120,Assumptions!$B$4)+IF($F$758=0,$Z$120,Assumptions!$B$4)+IF($G$758=0,$W$120,Assumptions!$B$4)+IF($H$758=0,$T$120,Assumptions!$B$4)</f>
        <v>16414164.1892672</v>
      </c>
      <c r="S758" s="18" t="n">
        <f aca="false">IF($R$758&gt;Assumptions!$B$4,$Q$758/$R$758&gt;Assumptions!$B$13,FALSE())</f>
        <v>1</v>
      </c>
      <c r="T758" s="18" t="n">
        <f aca="false">IF($S$758,($Q$758+Assumptions!$B$14*Assumptions!$B$13)/($R$758+Assumptions!$B$14),IF($R$758&gt;Assumptions!$B$4,$Q$758/$R$758,Assumptions!$B$4))</f>
        <v>404.590968092706</v>
      </c>
      <c r="U758" s="18" t="n">
        <f aca="false">IF($B$758=1,$I$758,$D$120*$T$758)</f>
        <v>30000000</v>
      </c>
      <c r="V758" s="18" t="n">
        <f aca="false">IF($C$758=1,$J$758,$AI$120*$T$758)</f>
        <v>300000000</v>
      </c>
      <c r="W758" s="18" t="n">
        <f aca="false">IF($D$758=1,$K$758,$AF$120*$T$758)</f>
        <v>701419682.190442</v>
      </c>
      <c r="X758" s="18" t="n">
        <f aca="false">IF($E$758=1,$L$758,$AC$120*$T$758)</f>
        <v>971018323.422494</v>
      </c>
      <c r="Y758" s="18" t="n">
        <f aca="false">IF($F$758=1,$M$758,$Z$120*$T$758)</f>
        <v>1213772904.27812</v>
      </c>
      <c r="Z758" s="18" t="n">
        <f aca="false">IF($G$758=1,$N$758,$W$120*$T$758)</f>
        <v>15000000</v>
      </c>
      <c r="AA758" s="18" t="n">
        <f aca="false">IF($H$758=1,$O$758,$T$120*$T$758)</f>
        <v>5000000</v>
      </c>
      <c r="AB758" s="18" t="n">
        <f aca="false">($J$120+$O$120)*$T$758</f>
        <v>113492957.042827</v>
      </c>
      <c r="AC758" s="18" t="n">
        <f aca="false">Assumptions!$B$20*$T$758</f>
        <v>3641318712.83435</v>
      </c>
      <c r="AD758" s="18" t="n">
        <f aca="false">IF($S$758,Assumptions!$B$14*($T$758-Assumptions!$B$13),Assumptions!$B$4)</f>
        <v>1008977420.23176</v>
      </c>
      <c r="AE758" s="18" t="n">
        <f aca="false">$U$758+$V$758+$W$758+$X$758+$Y$758+$Z$758+$AA$758+$AB$758+$AC$758+$AD$758</f>
        <v>8000000000</v>
      </c>
      <c r="AF758" s="18" t="n">
        <f aca="false">IF(AND(IF($B$758=1,$U$758&gt;=INDEX($U$659:$U$786,1+$A$758-Assumptions!$B$77),$U$758&gt;INDEX($U$659:$U$786,1+$A$758+Assumptions!$B$77)),IF($C$758=1,$V$758&gt;=INDEX($V$659:$V$786,1+$A$758-Assumptions!$B$78),$V$758&gt;INDEX($V$659:$V$786,1+$A$758+Assumptions!$B$78)),IF($D$758=1,$W$758&gt;=INDEX($W$659:$W$786,1+$A$758-Assumptions!$B$79),$W$758&gt;INDEX($W$659:$W$786,1+$A$758+Assumptions!$B$79)),IF($E$758=1,$X$758&gt;=INDEX($X$659:$X$786,1+$A$758-Assumptions!$B$80),$X$758&gt;INDEX($X$659:$X$786,1+$A$758+Assumptions!$B$80)),IF($F$758=1,$Y$758&gt;=INDEX($Y$659:$Y$786,1+$A$758-Assumptions!$B$81),$Y$758&gt;INDEX($Y$659:$Y$786,1+$A$758+Assumptions!$B$81)),IF($G$758=1,$Z$758&gt;=INDEX($Z$659:$Z$786,1+$A$758-Assumptions!$B$82),$Z$758&gt;INDEX($Z$659:$Z$786,1+$A$758+Assumptions!$B$82)),IF($H$758=1,$AA$758&gt;=INDEX($AA$659:$AA$786,1+$A$758-Assumptions!$B$83),$AA$758&gt;INDEX($AA$659:$AA$786,1+$A$758+Assumptions!$B$83))),1,0)</f>
        <v>0</v>
      </c>
      <c r="AG758" s="16"/>
      <c r="AH758" s="16"/>
      <c r="AI758" s="16"/>
    </row>
    <row r="759" customFormat="false" ht="23.85" hidden="true" customHeight="false" outlineLevel="0" collapsed="false">
      <c r="A759" s="6" t="n">
        <f aca="false">ROW()-ROW($A$659)+Assumptions!$B$4</f>
        <v>100</v>
      </c>
      <c r="B759" s="18" t="n">
        <f aca="false">MOD(QUOTIENT($A$759,Assumptions!$B$77),2)</f>
        <v>1</v>
      </c>
      <c r="C759" s="18" t="n">
        <f aca="false">MOD(QUOTIENT($A$759,Assumptions!$B$78),2)</f>
        <v>1</v>
      </c>
      <c r="D759" s="18" t="n">
        <f aca="false">MOD(QUOTIENT($A$759,Assumptions!$B$79),2)</f>
        <v>0</v>
      </c>
      <c r="E759" s="18" t="n">
        <f aca="false">MOD(QUOTIENT($A$759,Assumptions!$B$80),2)</f>
        <v>0</v>
      </c>
      <c r="F759" s="18" t="n">
        <f aca="false">MOD(QUOTIENT($A$759,Assumptions!$B$81),2)</f>
        <v>1</v>
      </c>
      <c r="G759" s="18" t="n">
        <f aca="false">MOD(QUOTIENT($A$759,Assumptions!$B$82),2)</f>
        <v>0</v>
      </c>
      <c r="H759" s="18" t="n">
        <f aca="false">MOD(QUOTIENT($A$759,Assumptions!$B$83),2)</f>
        <v>0</v>
      </c>
      <c r="I759" s="18" t="n">
        <f aca="false">IF($B$759=1,MIN(Assumptions!$B$67,MAX(Assumptions!$B$4,Assumptions!$B$28-(Assumptions!$B$4))),Assumptions!$B$4)</f>
        <v>30000000</v>
      </c>
      <c r="J759" s="18" t="n">
        <f aca="false">IF($C$759=1,MIN(Assumptions!$B$66,MAX(Assumptions!$B$4,Assumptions!$B$28-($I$759))),Assumptions!$B$4)</f>
        <v>300000000</v>
      </c>
      <c r="K759" s="18" t="n">
        <f aca="false">IF($D$759=1,MIN(Assumptions!$B$61,MAX(Assumptions!$B$4,Assumptions!$B$28-($I$759+$J$759))),Assumptions!$B$4)</f>
        <v>0</v>
      </c>
      <c r="L759" s="18" t="n">
        <f aca="false">IF($E$759=1,MIN(Assumptions!$B$56,MAX(Assumptions!$B$4,Assumptions!$B$28-($I$759+$J$759+$K$759))),Assumptions!$B$4)</f>
        <v>0</v>
      </c>
      <c r="M759" s="18" t="n">
        <f aca="false">IF($F$759=1,MIN(Assumptions!$B$51,MAX(Assumptions!$B$4,Assumptions!$B$28-($I$759+$J$759+$K$759+$L$759))),Assumptions!$B$4)</f>
        <v>30000000</v>
      </c>
      <c r="N759" s="18" t="n">
        <f aca="false">IF($G$759=1,MIN(Assumptions!$B$46,MAX(Assumptions!$B$4,Assumptions!$B$28-($I$759+$J$759+$K$759+$L$759+$M$759))),Assumptions!$B$4)</f>
        <v>0</v>
      </c>
      <c r="O759" s="18" t="n">
        <f aca="false">IF($H$759=1,MIN(Assumptions!$B$41,MAX(Assumptions!$B$4,Assumptions!$B$28-($I$759+$J$759+$K$759+$L$759+$M$759+$N$759))),Assumptions!$B$4)</f>
        <v>0</v>
      </c>
      <c r="P759" s="18" t="n">
        <f aca="false">$I$759+$J$759+$K$759+$L$759+$M$759+$N$759+$O$759</f>
        <v>360000000</v>
      </c>
      <c r="Q759" s="18" t="n">
        <f aca="false">MAX(Assumptions!$B$4,Assumptions!$B$28-$P$759)</f>
        <v>7640000000</v>
      </c>
      <c r="R759" s="18" t="n">
        <f aca="false">$J$120+$O$120+Assumptions!$B$20+IF($B$759=0,$D$120,Assumptions!$B$4)+IF($C$759=0,$AI$120,Assumptions!$B$4)+IF($D$759=0,$AF$120,Assumptions!$B$4)+IF($E$759=0,$AC$120,Assumptions!$B$4)+IF($F$759=0,$Z$120,Assumptions!$B$4)+IF($G$759=0,$W$120,Assumptions!$B$4)+IF($H$759=0,$T$120,Assumptions!$B$4)</f>
        <v>23414164.1892672</v>
      </c>
      <c r="S759" s="18" t="n">
        <f aca="false">IF($R$759&gt;Assumptions!$B$4,$Q$759/$R$759&gt;Assumptions!$B$13,FALSE())</f>
        <v>1</v>
      </c>
      <c r="T759" s="18" t="n">
        <f aca="false">IF($S$759,($Q$759+Assumptions!$B$14*Assumptions!$B$13)/($R$759+Assumptions!$B$14),IF($R$759&gt;Assumptions!$B$4,$Q$759/$R$759,Assumptions!$B$4))</f>
        <v>294.915936480995</v>
      </c>
      <c r="U759" s="18" t="n">
        <f aca="false">IF($B$759=1,$I$759,$D$120*$T$759)</f>
        <v>30000000</v>
      </c>
      <c r="V759" s="18" t="n">
        <f aca="false">IF($C$759=1,$J$759,$AI$120*$T$759)</f>
        <v>300000000</v>
      </c>
      <c r="W759" s="18" t="n">
        <f aca="false">IF($D$759=1,$K$759,$AF$120*$T$759)</f>
        <v>511281414.448178</v>
      </c>
      <c r="X759" s="18" t="n">
        <f aca="false">IF($E$759=1,$L$759,$AC$120*$T$759)</f>
        <v>707798247.554388</v>
      </c>
      <c r="Y759" s="18" t="n">
        <f aca="false">IF($F$759=1,$M$759,$Z$120*$T$759)</f>
        <v>30000000</v>
      </c>
      <c r="Z759" s="18" t="n">
        <f aca="false">IF($G$759=1,$N$759,$W$120*$T$759)</f>
        <v>1474579682.40498</v>
      </c>
      <c r="AA759" s="18" t="n">
        <f aca="false">IF($H$759=1,$O$759,$T$120*$T$759)</f>
        <v>1474579682.40498</v>
      </c>
      <c r="AB759" s="18" t="n">
        <f aca="false">($J$120+$O$120)*$T$759</f>
        <v>82727703.6560372</v>
      </c>
      <c r="AC759" s="18" t="n">
        <f aca="false">Assumptions!$B$20*$T$759</f>
        <v>2654243428.32896</v>
      </c>
      <c r="AD759" s="18" t="n">
        <f aca="false">IF($S$759,Assumptions!$B$14*($T$759-Assumptions!$B$13),Assumptions!$B$4)</f>
        <v>734789841.202488</v>
      </c>
      <c r="AE759" s="18" t="n">
        <f aca="false">$U$759+$V$759+$W$759+$X$759+$Y$759+$Z$759+$AA$759+$AB$759+$AC$759+$AD$759</f>
        <v>8000000000</v>
      </c>
      <c r="AF759" s="18" t="n">
        <f aca="false">IF(AND(IF($B$759=1,$U$759&gt;=INDEX($U$659:$U$786,1+$A$759-Assumptions!$B$77),$U$759&gt;INDEX($U$659:$U$786,1+$A$759+Assumptions!$B$77)),IF($C$759=1,$V$759&gt;=INDEX($V$659:$V$786,1+$A$759-Assumptions!$B$78),$V$759&gt;INDEX($V$659:$V$786,1+$A$759+Assumptions!$B$78)),IF($D$759=1,$W$759&gt;=INDEX($W$659:$W$786,1+$A$759-Assumptions!$B$79),$W$759&gt;INDEX($W$659:$W$786,1+$A$759+Assumptions!$B$79)),IF($E$759=1,$X$759&gt;=INDEX($X$659:$X$786,1+$A$759-Assumptions!$B$80),$X$759&gt;INDEX($X$659:$X$786,1+$A$759+Assumptions!$B$80)),IF($F$759=1,$Y$759&gt;=INDEX($Y$659:$Y$786,1+$A$759-Assumptions!$B$81),$Y$759&gt;INDEX($Y$659:$Y$786,1+$A$759+Assumptions!$B$81)),IF($G$759=1,$Z$759&gt;=INDEX($Z$659:$Z$786,1+$A$759-Assumptions!$B$82),$Z$759&gt;INDEX($Z$659:$Z$786,1+$A$759+Assumptions!$B$82)),IF($H$759=1,$AA$759&gt;=INDEX($AA$659:$AA$786,1+$A$759-Assumptions!$B$83),$AA$759&gt;INDEX($AA$659:$AA$786,1+$A$759+Assumptions!$B$83))),1,0)</f>
        <v>0</v>
      </c>
      <c r="AG759" s="16"/>
      <c r="AH759" s="16"/>
      <c r="AI759" s="16"/>
    </row>
    <row r="760" customFormat="false" ht="23.85" hidden="true" customHeight="false" outlineLevel="0" collapsed="false">
      <c r="A760" s="6" t="n">
        <f aca="false">ROW()-ROW($A$659)+Assumptions!$B$4</f>
        <v>101</v>
      </c>
      <c r="B760" s="18" t="n">
        <f aca="false">MOD(QUOTIENT($A$760,Assumptions!$B$77),2)</f>
        <v>1</v>
      </c>
      <c r="C760" s="18" t="n">
        <f aca="false">MOD(QUOTIENT($A$760,Assumptions!$B$78),2)</f>
        <v>1</v>
      </c>
      <c r="D760" s="18" t="n">
        <f aca="false">MOD(QUOTIENT($A$760,Assumptions!$B$79),2)</f>
        <v>0</v>
      </c>
      <c r="E760" s="18" t="n">
        <f aca="false">MOD(QUOTIENT($A$760,Assumptions!$B$80),2)</f>
        <v>0</v>
      </c>
      <c r="F760" s="18" t="n">
        <f aca="false">MOD(QUOTIENT($A$760,Assumptions!$B$81),2)</f>
        <v>1</v>
      </c>
      <c r="G760" s="18" t="n">
        <f aca="false">MOD(QUOTIENT($A$760,Assumptions!$B$82),2)</f>
        <v>0</v>
      </c>
      <c r="H760" s="18" t="n">
        <f aca="false">MOD(QUOTIENT($A$760,Assumptions!$B$83),2)</f>
        <v>1</v>
      </c>
      <c r="I760" s="18" t="n">
        <f aca="false">IF($B$760=1,MIN(Assumptions!$B$67,MAX(Assumptions!$B$4,Assumptions!$B$28-(Assumptions!$B$4))),Assumptions!$B$4)</f>
        <v>30000000</v>
      </c>
      <c r="J760" s="18" t="n">
        <f aca="false">IF($C$760=1,MIN(Assumptions!$B$66,MAX(Assumptions!$B$4,Assumptions!$B$28-($I$760))),Assumptions!$B$4)</f>
        <v>300000000</v>
      </c>
      <c r="K760" s="18" t="n">
        <f aca="false">IF($D$760=1,MIN(Assumptions!$B$61,MAX(Assumptions!$B$4,Assumptions!$B$28-($I$760+$J$760))),Assumptions!$B$4)</f>
        <v>0</v>
      </c>
      <c r="L760" s="18" t="n">
        <f aca="false">IF($E$760=1,MIN(Assumptions!$B$56,MAX(Assumptions!$B$4,Assumptions!$B$28-($I$760+$J$760+$K$760))),Assumptions!$B$4)</f>
        <v>0</v>
      </c>
      <c r="M760" s="18" t="n">
        <f aca="false">IF($F$760=1,MIN(Assumptions!$B$51,MAX(Assumptions!$B$4,Assumptions!$B$28-($I$760+$J$760+$K$760+$L$760))),Assumptions!$B$4)</f>
        <v>30000000</v>
      </c>
      <c r="N760" s="18" t="n">
        <f aca="false">IF($G$760=1,MIN(Assumptions!$B$46,MAX(Assumptions!$B$4,Assumptions!$B$28-($I$760+$J$760+$K$760+$L$760+$M$760))),Assumptions!$B$4)</f>
        <v>0</v>
      </c>
      <c r="O760" s="18" t="n">
        <f aca="false">IF($H$760=1,MIN(Assumptions!$B$41,MAX(Assumptions!$B$4,Assumptions!$B$28-($I$760+$J$760+$K$760+$L$760+$M$760+$N$760))),Assumptions!$B$4)</f>
        <v>5000000</v>
      </c>
      <c r="P760" s="18" t="n">
        <f aca="false">$I$760+$J$760+$K$760+$L$760+$M$760+$N$760+$O$760</f>
        <v>365000000</v>
      </c>
      <c r="Q760" s="18" t="n">
        <f aca="false">MAX(Assumptions!$B$4,Assumptions!$B$28-$P$760)</f>
        <v>7635000000</v>
      </c>
      <c r="R760" s="18" t="n">
        <f aca="false">$J$120+$O$120+Assumptions!$B$20+IF($B$760=0,$D$120,Assumptions!$B$4)+IF($C$760=0,$AI$120,Assumptions!$B$4)+IF($D$760=0,$AF$120,Assumptions!$B$4)+IF($E$760=0,$AC$120,Assumptions!$B$4)+IF($F$760=0,$Z$120,Assumptions!$B$4)+IF($G$760=0,$W$120,Assumptions!$B$4)+IF($H$760=0,$T$120,Assumptions!$B$4)</f>
        <v>18414164.1892672</v>
      </c>
      <c r="S760" s="18" t="n">
        <f aca="false">IF($R$760&gt;Assumptions!$B$4,$Q$760/$R$760&gt;Assumptions!$B$13,FALSE())</f>
        <v>1</v>
      </c>
      <c r="T760" s="18" t="n">
        <f aca="false">IF($S$760,($Q$760+Assumptions!$B$14*Assumptions!$B$13)/($R$760+Assumptions!$B$14),IF($R$760&gt;Assumptions!$B$4,$Q$760/$R$760,Assumptions!$B$4))</f>
        <v>365.18313287028</v>
      </c>
      <c r="U760" s="18" t="n">
        <f aca="false">IF($B$760=1,$I$760,$D$120*$T$760)</f>
        <v>30000000</v>
      </c>
      <c r="V760" s="18" t="n">
        <f aca="false">IF($C$760=1,$J$760,$AI$120*$T$760)</f>
        <v>300000000</v>
      </c>
      <c r="W760" s="18" t="n">
        <f aca="false">IF($D$760=1,$K$760,$AF$120*$T$760)</f>
        <v>633100235.051439</v>
      </c>
      <c r="X760" s="18" t="n">
        <f aca="false">IF($E$760=1,$L$760,$AC$120*$T$760)</f>
        <v>876439518.888671</v>
      </c>
      <c r="Y760" s="18" t="n">
        <f aca="false">IF($F$760=1,$M$760,$Z$120*$T$760)</f>
        <v>30000000</v>
      </c>
      <c r="Z760" s="18" t="n">
        <f aca="false">IF($G$760=1,$N$760,$W$120*$T$760)</f>
        <v>1825915664.3514</v>
      </c>
      <c r="AA760" s="18" t="n">
        <f aca="false">IF($H$760=1,$O$760,$T$120*$T$760)</f>
        <v>5000000</v>
      </c>
      <c r="AB760" s="18" t="n">
        <f aca="false">($J$120+$O$120)*$T$760</f>
        <v>102438553.700276</v>
      </c>
      <c r="AC760" s="18" t="n">
        <f aca="false">Assumptions!$B$20*$T$760</f>
        <v>3286648195.83252</v>
      </c>
      <c r="AD760" s="18" t="n">
        <f aca="false">IF($S$760,Assumptions!$B$14*($T$760-Assumptions!$B$13),Assumptions!$B$4)</f>
        <v>910457832.175699</v>
      </c>
      <c r="AE760" s="18" t="n">
        <f aca="false">$U$760+$V$760+$W$760+$X$760+$Y$760+$Z$760+$AA$760+$AB$760+$AC$760+$AD$760</f>
        <v>8000000000</v>
      </c>
      <c r="AF760" s="18" t="n">
        <f aca="false">IF(AND(IF($B$760=1,$U$760&gt;=INDEX($U$659:$U$786,1+$A$760-Assumptions!$B$77),$U$760&gt;INDEX($U$659:$U$786,1+$A$760+Assumptions!$B$77)),IF($C$760=1,$V$760&gt;=INDEX($V$659:$V$786,1+$A$760-Assumptions!$B$78),$V$760&gt;INDEX($V$659:$V$786,1+$A$760+Assumptions!$B$78)),IF($D$760=1,$W$760&gt;=INDEX($W$659:$W$786,1+$A$760-Assumptions!$B$79),$W$760&gt;INDEX($W$659:$W$786,1+$A$760+Assumptions!$B$79)),IF($E$760=1,$X$760&gt;=INDEX($X$659:$X$786,1+$A$760-Assumptions!$B$80),$X$760&gt;INDEX($X$659:$X$786,1+$A$760+Assumptions!$B$80)),IF($F$760=1,$Y$760&gt;=INDEX($Y$659:$Y$786,1+$A$760-Assumptions!$B$81),$Y$760&gt;INDEX($Y$659:$Y$786,1+$A$760+Assumptions!$B$81)),IF($G$760=1,$Z$760&gt;=INDEX($Z$659:$Z$786,1+$A$760-Assumptions!$B$82),$Z$760&gt;INDEX($Z$659:$Z$786,1+$A$760+Assumptions!$B$82)),IF($H$760=1,$AA$760&gt;=INDEX($AA$659:$AA$786,1+$A$760-Assumptions!$B$83),$AA$760&gt;INDEX($AA$659:$AA$786,1+$A$760+Assumptions!$B$83))),1,0)</f>
        <v>0</v>
      </c>
      <c r="AG760" s="16"/>
      <c r="AH760" s="16"/>
      <c r="AI760" s="16"/>
    </row>
    <row r="761" customFormat="false" ht="23.85" hidden="true" customHeight="false" outlineLevel="0" collapsed="false">
      <c r="A761" s="6" t="n">
        <f aca="false">ROW()-ROW($A$659)+Assumptions!$B$4</f>
        <v>102</v>
      </c>
      <c r="B761" s="18" t="n">
        <f aca="false">MOD(QUOTIENT($A$761,Assumptions!$B$77),2)</f>
        <v>1</v>
      </c>
      <c r="C761" s="18" t="n">
        <f aca="false">MOD(QUOTIENT($A$761,Assumptions!$B$78),2)</f>
        <v>1</v>
      </c>
      <c r="D761" s="18" t="n">
        <f aca="false">MOD(QUOTIENT($A$761,Assumptions!$B$79),2)</f>
        <v>0</v>
      </c>
      <c r="E761" s="18" t="n">
        <f aca="false">MOD(QUOTIENT($A$761,Assumptions!$B$80),2)</f>
        <v>0</v>
      </c>
      <c r="F761" s="18" t="n">
        <f aca="false">MOD(QUOTIENT($A$761,Assumptions!$B$81),2)</f>
        <v>1</v>
      </c>
      <c r="G761" s="18" t="n">
        <f aca="false">MOD(QUOTIENT($A$761,Assumptions!$B$82),2)</f>
        <v>1</v>
      </c>
      <c r="H761" s="18" t="n">
        <f aca="false">MOD(QUOTIENT($A$761,Assumptions!$B$83),2)</f>
        <v>0</v>
      </c>
      <c r="I761" s="18" t="n">
        <f aca="false">IF($B$761=1,MIN(Assumptions!$B$67,MAX(Assumptions!$B$4,Assumptions!$B$28-(Assumptions!$B$4))),Assumptions!$B$4)</f>
        <v>30000000</v>
      </c>
      <c r="J761" s="18" t="n">
        <f aca="false">IF($C$761=1,MIN(Assumptions!$B$66,MAX(Assumptions!$B$4,Assumptions!$B$28-($I$761))),Assumptions!$B$4)</f>
        <v>300000000</v>
      </c>
      <c r="K761" s="18" t="n">
        <f aca="false">IF($D$761=1,MIN(Assumptions!$B$61,MAX(Assumptions!$B$4,Assumptions!$B$28-($I$761+$J$761))),Assumptions!$B$4)</f>
        <v>0</v>
      </c>
      <c r="L761" s="18" t="n">
        <f aca="false">IF($E$761=1,MIN(Assumptions!$B$56,MAX(Assumptions!$B$4,Assumptions!$B$28-($I$761+$J$761+$K$761))),Assumptions!$B$4)</f>
        <v>0</v>
      </c>
      <c r="M761" s="18" t="n">
        <f aca="false">IF($F$761=1,MIN(Assumptions!$B$51,MAX(Assumptions!$B$4,Assumptions!$B$28-($I$761+$J$761+$K$761+$L$761))),Assumptions!$B$4)</f>
        <v>30000000</v>
      </c>
      <c r="N761" s="18" t="n">
        <f aca="false">IF($G$761=1,MIN(Assumptions!$B$46,MAX(Assumptions!$B$4,Assumptions!$B$28-($I$761+$J$761+$K$761+$L$761+$M$761))),Assumptions!$B$4)</f>
        <v>15000000</v>
      </c>
      <c r="O761" s="18" t="n">
        <f aca="false">IF($H$761=1,MIN(Assumptions!$B$41,MAX(Assumptions!$B$4,Assumptions!$B$28-($I$761+$J$761+$K$761+$L$761+$M$761+$N$761))),Assumptions!$B$4)</f>
        <v>0</v>
      </c>
      <c r="P761" s="18" t="n">
        <f aca="false">$I$761+$J$761+$K$761+$L$761+$M$761+$N$761+$O$761</f>
        <v>375000000</v>
      </c>
      <c r="Q761" s="18" t="n">
        <f aca="false">MAX(Assumptions!$B$4,Assumptions!$B$28-$P$761)</f>
        <v>7625000000</v>
      </c>
      <c r="R761" s="18" t="n">
        <f aca="false">$J$120+$O$120+Assumptions!$B$20+IF($B$761=0,$D$120,Assumptions!$B$4)+IF($C$761=0,$AI$120,Assumptions!$B$4)+IF($D$761=0,$AF$120,Assumptions!$B$4)+IF($E$761=0,$AC$120,Assumptions!$B$4)+IF($F$761=0,$Z$120,Assumptions!$B$4)+IF($G$761=0,$W$120,Assumptions!$B$4)+IF($H$761=0,$T$120,Assumptions!$B$4)</f>
        <v>18414164.1892672</v>
      </c>
      <c r="S761" s="18" t="n">
        <f aca="false">IF($R$761&gt;Assumptions!$B$4,$Q$761/$R$761&gt;Assumptions!$B$13,FALSE())</f>
        <v>1</v>
      </c>
      <c r="T761" s="18" t="n">
        <f aca="false">IF($S$761,($Q$761+Assumptions!$B$14*Assumptions!$B$13)/($R$761+Assumptions!$B$14),IF($R$761&gt;Assumptions!$B$4,$Q$761/$R$761,Assumptions!$B$4))</f>
        <v>364.704988015458</v>
      </c>
      <c r="U761" s="18" t="n">
        <f aca="false">IF($B$761=1,$I$761,$D$120*$T$761)</f>
        <v>30000000</v>
      </c>
      <c r="V761" s="18" t="n">
        <f aca="false">IF($C$761=1,$J$761,$AI$120*$T$761)</f>
        <v>300000000</v>
      </c>
      <c r="W761" s="18" t="n">
        <f aca="false">IF($D$761=1,$K$761,$AF$120*$T$761)</f>
        <v>632271298.573467</v>
      </c>
      <c r="X761" s="18" t="n">
        <f aca="false">IF($E$761=1,$L$761,$AC$120*$T$761)</f>
        <v>875291971.237098</v>
      </c>
      <c r="Y761" s="18" t="n">
        <f aca="false">IF($F$761=1,$M$761,$Z$120*$T$761)</f>
        <v>30000000</v>
      </c>
      <c r="Z761" s="18" t="n">
        <f aca="false">IF($G$761=1,$N$761,$W$120*$T$761)</f>
        <v>15000000</v>
      </c>
      <c r="AA761" s="18" t="n">
        <f aca="false">IF($H$761=1,$O$761,$T$120*$T$761)</f>
        <v>1823524940.07729</v>
      </c>
      <c r="AB761" s="18" t="n">
        <f aca="false">($J$120+$O$120)*$T$761</f>
        <v>102304427.934384</v>
      </c>
      <c r="AC761" s="18" t="n">
        <f aca="false">Assumptions!$B$20*$T$761</f>
        <v>3282344892.13912</v>
      </c>
      <c r="AD761" s="18" t="n">
        <f aca="false">IF($S$761,Assumptions!$B$14*($T$761-Assumptions!$B$13),Assumptions!$B$4)</f>
        <v>909262470.038644</v>
      </c>
      <c r="AE761" s="18" t="n">
        <f aca="false">$U$761+$V$761+$W$761+$X$761+$Y$761+$Z$761+$AA$761+$AB$761+$AC$761+$AD$761</f>
        <v>8000000000</v>
      </c>
      <c r="AF761" s="18" t="n">
        <f aca="false">IF(AND(IF($B$761=1,$U$761&gt;=INDEX($U$659:$U$786,1+$A$761-Assumptions!$B$77),$U$761&gt;INDEX($U$659:$U$786,1+$A$761+Assumptions!$B$77)),IF($C$761=1,$V$761&gt;=INDEX($V$659:$V$786,1+$A$761-Assumptions!$B$78),$V$761&gt;INDEX($V$659:$V$786,1+$A$761+Assumptions!$B$78)),IF($D$761=1,$W$761&gt;=INDEX($W$659:$W$786,1+$A$761-Assumptions!$B$79),$W$761&gt;INDEX($W$659:$W$786,1+$A$761+Assumptions!$B$79)),IF($E$761=1,$X$761&gt;=INDEX($X$659:$X$786,1+$A$761-Assumptions!$B$80),$X$761&gt;INDEX($X$659:$X$786,1+$A$761+Assumptions!$B$80)),IF($F$761=1,$Y$761&gt;=INDEX($Y$659:$Y$786,1+$A$761-Assumptions!$B$81),$Y$761&gt;INDEX($Y$659:$Y$786,1+$A$761+Assumptions!$B$81)),IF($G$761=1,$Z$761&gt;=INDEX($Z$659:$Z$786,1+$A$761-Assumptions!$B$82),$Z$761&gt;INDEX($Z$659:$Z$786,1+$A$761+Assumptions!$B$82)),IF($H$761=1,$AA$761&gt;=INDEX($AA$659:$AA$786,1+$A$761-Assumptions!$B$83),$AA$761&gt;INDEX($AA$659:$AA$786,1+$A$761+Assumptions!$B$83))),1,0)</f>
        <v>0</v>
      </c>
      <c r="AG761" s="16"/>
      <c r="AH761" s="16"/>
      <c r="AI761" s="16"/>
    </row>
    <row r="762" customFormat="false" ht="23.85" hidden="true" customHeight="false" outlineLevel="0" collapsed="false">
      <c r="A762" s="6" t="n">
        <f aca="false">ROW()-ROW($A$659)+Assumptions!$B$4</f>
        <v>103</v>
      </c>
      <c r="B762" s="18" t="n">
        <f aca="false">MOD(QUOTIENT($A$762,Assumptions!$B$77),2)</f>
        <v>1</v>
      </c>
      <c r="C762" s="18" t="n">
        <f aca="false">MOD(QUOTIENT($A$762,Assumptions!$B$78),2)</f>
        <v>1</v>
      </c>
      <c r="D762" s="18" t="n">
        <f aca="false">MOD(QUOTIENT($A$762,Assumptions!$B$79),2)</f>
        <v>0</v>
      </c>
      <c r="E762" s="18" t="n">
        <f aca="false">MOD(QUOTIENT($A$762,Assumptions!$B$80),2)</f>
        <v>0</v>
      </c>
      <c r="F762" s="18" t="n">
        <f aca="false">MOD(QUOTIENT($A$762,Assumptions!$B$81),2)</f>
        <v>1</v>
      </c>
      <c r="G762" s="18" t="n">
        <f aca="false">MOD(QUOTIENT($A$762,Assumptions!$B$82),2)</f>
        <v>1</v>
      </c>
      <c r="H762" s="18" t="n">
        <f aca="false">MOD(QUOTIENT($A$762,Assumptions!$B$83),2)</f>
        <v>1</v>
      </c>
      <c r="I762" s="18" t="n">
        <f aca="false">IF($B$762=1,MIN(Assumptions!$B$67,MAX(Assumptions!$B$4,Assumptions!$B$28-(Assumptions!$B$4))),Assumptions!$B$4)</f>
        <v>30000000</v>
      </c>
      <c r="J762" s="18" t="n">
        <f aca="false">IF($C$762=1,MIN(Assumptions!$B$66,MAX(Assumptions!$B$4,Assumptions!$B$28-($I$762))),Assumptions!$B$4)</f>
        <v>300000000</v>
      </c>
      <c r="K762" s="18" t="n">
        <f aca="false">IF($D$762=1,MIN(Assumptions!$B$61,MAX(Assumptions!$B$4,Assumptions!$B$28-($I$762+$J$762))),Assumptions!$B$4)</f>
        <v>0</v>
      </c>
      <c r="L762" s="18" t="n">
        <f aca="false">IF($E$762=1,MIN(Assumptions!$B$56,MAX(Assumptions!$B$4,Assumptions!$B$28-($I$762+$J$762+$K$762))),Assumptions!$B$4)</f>
        <v>0</v>
      </c>
      <c r="M762" s="18" t="n">
        <f aca="false">IF($F$762=1,MIN(Assumptions!$B$51,MAX(Assumptions!$B$4,Assumptions!$B$28-($I$762+$J$762+$K$762+$L$762))),Assumptions!$B$4)</f>
        <v>30000000</v>
      </c>
      <c r="N762" s="18" t="n">
        <f aca="false">IF($G$762=1,MIN(Assumptions!$B$46,MAX(Assumptions!$B$4,Assumptions!$B$28-($I$762+$J$762+$K$762+$L$762+$M$762))),Assumptions!$B$4)</f>
        <v>15000000</v>
      </c>
      <c r="O762" s="18" t="n">
        <f aca="false">IF($H$762=1,MIN(Assumptions!$B$41,MAX(Assumptions!$B$4,Assumptions!$B$28-($I$762+$J$762+$K$762+$L$762+$M$762+$N$762))),Assumptions!$B$4)</f>
        <v>5000000</v>
      </c>
      <c r="P762" s="18" t="n">
        <f aca="false">$I$762+$J$762+$K$762+$L$762+$M$762+$N$762+$O$762</f>
        <v>380000000</v>
      </c>
      <c r="Q762" s="18" t="n">
        <f aca="false">MAX(Assumptions!$B$4,Assumptions!$B$28-$P$762)</f>
        <v>7620000000</v>
      </c>
      <c r="R762" s="18" t="n">
        <f aca="false">$J$120+$O$120+Assumptions!$B$20+IF($B$762=0,$D$120,Assumptions!$B$4)+IF($C$762=0,$AI$120,Assumptions!$B$4)+IF($D$762=0,$AF$120,Assumptions!$B$4)+IF($E$762=0,$AC$120,Assumptions!$B$4)+IF($F$762=0,$Z$120,Assumptions!$B$4)+IF($G$762=0,$W$120,Assumptions!$B$4)+IF($H$762=0,$T$120,Assumptions!$B$4)</f>
        <v>13414164.1892672</v>
      </c>
      <c r="S762" s="18" t="n">
        <f aca="false">IF($R$762&gt;Assumptions!$B$4,$Q$762/$R$762&gt;Assumptions!$B$13,FALSE())</f>
        <v>1</v>
      </c>
      <c r="T762" s="18" t="n">
        <f aca="false">IF($S$762,($Q$762+Assumptions!$B$14*Assumptions!$B$13)/($R$762+Assumptions!$B$14),IF($R$762&gt;Assumptions!$B$4,$Q$762/$R$762,Assumptions!$B$4))</f>
        <v>478.97582991765</v>
      </c>
      <c r="U762" s="18" t="n">
        <f aca="false">IF($B$762=1,$I$762,$D$120*$T$762)</f>
        <v>30000000</v>
      </c>
      <c r="V762" s="18" t="n">
        <f aca="false">IF($C$762=1,$J$762,$AI$120*$T$762)</f>
        <v>300000000</v>
      </c>
      <c r="W762" s="18" t="n">
        <f aca="false">IF($D$762=1,$K$762,$AF$120*$T$762)</f>
        <v>830377099.077409</v>
      </c>
      <c r="X762" s="18" t="n">
        <f aca="false">IF($E$762=1,$L$762,$AC$120*$T$762)</f>
        <v>1149541991.80236</v>
      </c>
      <c r="Y762" s="18" t="n">
        <f aca="false">IF($F$762=1,$M$762,$Z$120*$T$762)</f>
        <v>30000000</v>
      </c>
      <c r="Z762" s="18" t="n">
        <f aca="false">IF($G$762=1,$N$762,$W$120*$T$762)</f>
        <v>15000000</v>
      </c>
      <c r="AA762" s="18" t="n">
        <f aca="false">IF($H$762=1,$O$762,$T$120*$T$762)</f>
        <v>5000000</v>
      </c>
      <c r="AB762" s="18" t="n">
        <f aca="false">($J$120+$O$120)*$T$762</f>
        <v>134358865.067251</v>
      </c>
      <c r="AC762" s="18" t="n">
        <f aca="false">Assumptions!$B$20*$T$762</f>
        <v>4310782469.25885</v>
      </c>
      <c r="AD762" s="18" t="n">
        <f aca="false">IF($S$762,Assumptions!$B$14*($T$762-Assumptions!$B$13),Assumptions!$B$4)</f>
        <v>1194939574.79413</v>
      </c>
      <c r="AE762" s="18" t="n">
        <f aca="false">$U$762+$V$762+$W$762+$X$762+$Y$762+$Z$762+$AA$762+$AB$762+$AC$762+$AD$762</f>
        <v>8000000000</v>
      </c>
      <c r="AF762" s="18" t="n">
        <f aca="false">IF(AND(IF($B$762=1,$U$762&gt;=INDEX($U$659:$U$786,1+$A$762-Assumptions!$B$77),$U$762&gt;INDEX($U$659:$U$786,1+$A$762+Assumptions!$B$77)),IF($C$762=1,$V$762&gt;=INDEX($V$659:$V$786,1+$A$762-Assumptions!$B$78),$V$762&gt;INDEX($V$659:$V$786,1+$A$762+Assumptions!$B$78)),IF($D$762=1,$W$762&gt;=INDEX($W$659:$W$786,1+$A$762-Assumptions!$B$79),$W$762&gt;INDEX($W$659:$W$786,1+$A$762+Assumptions!$B$79)),IF($E$762=1,$X$762&gt;=INDEX($X$659:$X$786,1+$A$762-Assumptions!$B$80),$X$762&gt;INDEX($X$659:$X$786,1+$A$762+Assumptions!$B$80)),IF($F$762=1,$Y$762&gt;=INDEX($Y$659:$Y$786,1+$A$762-Assumptions!$B$81),$Y$762&gt;INDEX($Y$659:$Y$786,1+$A$762+Assumptions!$B$81)),IF($G$762=1,$Z$762&gt;=INDEX($Z$659:$Z$786,1+$A$762-Assumptions!$B$82),$Z$762&gt;INDEX($Z$659:$Z$786,1+$A$762+Assumptions!$B$82)),IF($H$762=1,$AA$762&gt;=INDEX($AA$659:$AA$786,1+$A$762-Assumptions!$B$83),$AA$762&gt;INDEX($AA$659:$AA$786,1+$A$762+Assumptions!$B$83))),1,0)</f>
        <v>0</v>
      </c>
      <c r="AG762" s="16"/>
      <c r="AH762" s="16"/>
      <c r="AI762" s="16"/>
    </row>
    <row r="763" customFormat="false" ht="23.85" hidden="true" customHeight="false" outlineLevel="0" collapsed="false">
      <c r="A763" s="6" t="n">
        <f aca="false">ROW()-ROW($A$659)+Assumptions!$B$4</f>
        <v>104</v>
      </c>
      <c r="B763" s="18" t="n">
        <f aca="false">MOD(QUOTIENT($A$763,Assumptions!$B$77),2)</f>
        <v>1</v>
      </c>
      <c r="C763" s="18" t="n">
        <f aca="false">MOD(QUOTIENT($A$763,Assumptions!$B$78),2)</f>
        <v>1</v>
      </c>
      <c r="D763" s="18" t="n">
        <f aca="false">MOD(QUOTIENT($A$763,Assumptions!$B$79),2)</f>
        <v>0</v>
      </c>
      <c r="E763" s="18" t="n">
        <f aca="false">MOD(QUOTIENT($A$763,Assumptions!$B$80),2)</f>
        <v>1</v>
      </c>
      <c r="F763" s="18" t="n">
        <f aca="false">MOD(QUOTIENT($A$763,Assumptions!$B$81),2)</f>
        <v>0</v>
      </c>
      <c r="G763" s="18" t="n">
        <f aca="false">MOD(QUOTIENT($A$763,Assumptions!$B$82),2)</f>
        <v>0</v>
      </c>
      <c r="H763" s="18" t="n">
        <f aca="false">MOD(QUOTIENT($A$763,Assumptions!$B$83),2)</f>
        <v>0</v>
      </c>
      <c r="I763" s="18" t="n">
        <f aca="false">IF($B$763=1,MIN(Assumptions!$B$67,MAX(Assumptions!$B$4,Assumptions!$B$28-(Assumptions!$B$4))),Assumptions!$B$4)</f>
        <v>30000000</v>
      </c>
      <c r="J763" s="18" t="n">
        <f aca="false">IF($C$763=1,MIN(Assumptions!$B$66,MAX(Assumptions!$B$4,Assumptions!$B$28-($I$763))),Assumptions!$B$4)</f>
        <v>300000000</v>
      </c>
      <c r="K763" s="18" t="n">
        <f aca="false">IF($D$763=1,MIN(Assumptions!$B$61,MAX(Assumptions!$B$4,Assumptions!$B$28-($I$763+$J$763))),Assumptions!$B$4)</f>
        <v>0</v>
      </c>
      <c r="L763" s="18" t="n">
        <f aca="false">IF($E$763=1,MIN(Assumptions!$B$56,MAX(Assumptions!$B$4,Assumptions!$B$28-($I$763+$J$763+$K$763))),Assumptions!$B$4)</f>
        <v>60000000</v>
      </c>
      <c r="M763" s="18" t="n">
        <f aca="false">IF($F$763=1,MIN(Assumptions!$B$51,MAX(Assumptions!$B$4,Assumptions!$B$28-($I$763+$J$763+$K$763+$L$763))),Assumptions!$B$4)</f>
        <v>0</v>
      </c>
      <c r="N763" s="18" t="n">
        <f aca="false">IF($G$763=1,MIN(Assumptions!$B$46,MAX(Assumptions!$B$4,Assumptions!$B$28-($I$763+$J$763+$K$763+$L$763+$M$763))),Assumptions!$B$4)</f>
        <v>0</v>
      </c>
      <c r="O763" s="18" t="n">
        <f aca="false">IF($H$763=1,MIN(Assumptions!$B$41,MAX(Assumptions!$B$4,Assumptions!$B$28-($I$763+$J$763+$K$763+$L$763+$M$763+$N$763))),Assumptions!$B$4)</f>
        <v>0</v>
      </c>
      <c r="P763" s="18" t="n">
        <f aca="false">$I$763+$J$763+$K$763+$L$763+$M$763+$N$763+$O$763</f>
        <v>390000000</v>
      </c>
      <c r="Q763" s="18" t="n">
        <f aca="false">MAX(Assumptions!$B$4,Assumptions!$B$28-$P$763)</f>
        <v>7610000000</v>
      </c>
      <c r="R763" s="18" t="n">
        <f aca="false">$J$120+$O$120+Assumptions!$B$20+IF($B$763=0,$D$120,Assumptions!$B$4)+IF($C$763=0,$AI$120,Assumptions!$B$4)+IF($D$763=0,$AF$120,Assumptions!$B$4)+IF($E$763=0,$AC$120,Assumptions!$B$4)+IF($F$763=0,$Z$120,Assumptions!$B$4)+IF($G$763=0,$W$120,Assumptions!$B$4)+IF($H$763=0,$T$120,Assumptions!$B$4)</f>
        <v>24014164.1892672</v>
      </c>
      <c r="S763" s="18" t="n">
        <f aca="false">IF($R$763&gt;Assumptions!$B$4,$Q$763/$R$763&gt;Assumptions!$B$13,FALSE())</f>
        <v>1</v>
      </c>
      <c r="T763" s="18" t="n">
        <f aca="false">IF($S$763,($Q$763+Assumptions!$B$14*Assumptions!$B$13)/($R$763+Assumptions!$B$14),IF($R$763&gt;Assumptions!$B$4,$Q$763/$R$763,Assumptions!$B$4))</f>
        <v>287.110690937092</v>
      </c>
      <c r="U763" s="18" t="n">
        <f aca="false">IF($B$763=1,$I$763,$D$120*$T$763)</f>
        <v>30000000</v>
      </c>
      <c r="V763" s="18" t="n">
        <f aca="false">IF($C$763=1,$J$763,$AI$120*$T$763)</f>
        <v>300000000</v>
      </c>
      <c r="W763" s="18" t="n">
        <f aca="false">IF($D$763=1,$K$763,$AF$120*$T$763)</f>
        <v>497749839.89368</v>
      </c>
      <c r="X763" s="18" t="n">
        <f aca="false">IF($E$763=1,$L$763,$AC$120*$T$763)</f>
        <v>60000000</v>
      </c>
      <c r="Y763" s="18" t="n">
        <f aca="false">IF($F$763=1,$M$763,$Z$120*$T$763)</f>
        <v>861332072.811276</v>
      </c>
      <c r="Z763" s="18" t="n">
        <f aca="false">IF($G$763=1,$N$763,$W$120*$T$763)</f>
        <v>1435553454.68546</v>
      </c>
      <c r="AA763" s="18" t="n">
        <f aca="false">IF($H$763=1,$O$763,$T$120*$T$763)</f>
        <v>1435553454.68546</v>
      </c>
      <c r="AB763" s="18" t="n">
        <f aca="false">($J$120+$O$120)*$T$763</f>
        <v>80538232.1475681</v>
      </c>
      <c r="AC763" s="18" t="n">
        <f aca="false">Assumptions!$B$20*$T$763</f>
        <v>2583996218.43383</v>
      </c>
      <c r="AD763" s="18" t="n">
        <f aca="false">IF($S$763,Assumptions!$B$14*($T$763-Assumptions!$B$13),Assumptions!$B$4)</f>
        <v>715276727.34273</v>
      </c>
      <c r="AE763" s="18" t="n">
        <f aca="false">$U$763+$V$763+$W$763+$X$763+$Y$763+$Z$763+$AA$763+$AB$763+$AC$763+$AD$763</f>
        <v>8000000000</v>
      </c>
      <c r="AF763" s="18" t="n">
        <f aca="false">IF(AND(IF($B$763=1,$U$763&gt;=INDEX($U$659:$U$786,1+$A$763-Assumptions!$B$77),$U$763&gt;INDEX($U$659:$U$786,1+$A$763+Assumptions!$B$77)),IF($C$763=1,$V$763&gt;=INDEX($V$659:$V$786,1+$A$763-Assumptions!$B$78),$V$763&gt;INDEX($V$659:$V$786,1+$A$763+Assumptions!$B$78)),IF($D$763=1,$W$763&gt;=INDEX($W$659:$W$786,1+$A$763-Assumptions!$B$79),$W$763&gt;INDEX($W$659:$W$786,1+$A$763+Assumptions!$B$79)),IF($E$763=1,$X$763&gt;=INDEX($X$659:$X$786,1+$A$763-Assumptions!$B$80),$X$763&gt;INDEX($X$659:$X$786,1+$A$763+Assumptions!$B$80)),IF($F$763=1,$Y$763&gt;=INDEX($Y$659:$Y$786,1+$A$763-Assumptions!$B$81),$Y$763&gt;INDEX($Y$659:$Y$786,1+$A$763+Assumptions!$B$81)),IF($G$763=1,$Z$763&gt;=INDEX($Z$659:$Z$786,1+$A$763-Assumptions!$B$82),$Z$763&gt;INDEX($Z$659:$Z$786,1+$A$763+Assumptions!$B$82)),IF($H$763=1,$AA$763&gt;=INDEX($AA$659:$AA$786,1+$A$763-Assumptions!$B$83),$AA$763&gt;INDEX($AA$659:$AA$786,1+$A$763+Assumptions!$B$83))),1,0)</f>
        <v>0</v>
      </c>
      <c r="AG763" s="16"/>
      <c r="AH763" s="16"/>
      <c r="AI763" s="16"/>
    </row>
    <row r="764" customFormat="false" ht="23.85" hidden="true" customHeight="false" outlineLevel="0" collapsed="false">
      <c r="A764" s="6" t="n">
        <f aca="false">ROW()-ROW($A$659)+Assumptions!$B$4</f>
        <v>105</v>
      </c>
      <c r="B764" s="18" t="n">
        <f aca="false">MOD(QUOTIENT($A$764,Assumptions!$B$77),2)</f>
        <v>1</v>
      </c>
      <c r="C764" s="18" t="n">
        <f aca="false">MOD(QUOTIENT($A$764,Assumptions!$B$78),2)</f>
        <v>1</v>
      </c>
      <c r="D764" s="18" t="n">
        <f aca="false">MOD(QUOTIENT($A$764,Assumptions!$B$79),2)</f>
        <v>0</v>
      </c>
      <c r="E764" s="18" t="n">
        <f aca="false">MOD(QUOTIENT($A$764,Assumptions!$B$80),2)</f>
        <v>1</v>
      </c>
      <c r="F764" s="18" t="n">
        <f aca="false">MOD(QUOTIENT($A$764,Assumptions!$B$81),2)</f>
        <v>0</v>
      </c>
      <c r="G764" s="18" t="n">
        <f aca="false">MOD(QUOTIENT($A$764,Assumptions!$B$82),2)</f>
        <v>0</v>
      </c>
      <c r="H764" s="18" t="n">
        <f aca="false">MOD(QUOTIENT($A$764,Assumptions!$B$83),2)</f>
        <v>1</v>
      </c>
      <c r="I764" s="18" t="n">
        <f aca="false">IF($B$764=1,MIN(Assumptions!$B$67,MAX(Assumptions!$B$4,Assumptions!$B$28-(Assumptions!$B$4))),Assumptions!$B$4)</f>
        <v>30000000</v>
      </c>
      <c r="J764" s="18" t="n">
        <f aca="false">IF($C$764=1,MIN(Assumptions!$B$66,MAX(Assumptions!$B$4,Assumptions!$B$28-($I$764))),Assumptions!$B$4)</f>
        <v>300000000</v>
      </c>
      <c r="K764" s="18" t="n">
        <f aca="false">IF($D$764=1,MIN(Assumptions!$B$61,MAX(Assumptions!$B$4,Assumptions!$B$28-($I$764+$J$764))),Assumptions!$B$4)</f>
        <v>0</v>
      </c>
      <c r="L764" s="18" t="n">
        <f aca="false">IF($E$764=1,MIN(Assumptions!$B$56,MAX(Assumptions!$B$4,Assumptions!$B$28-($I$764+$J$764+$K$764))),Assumptions!$B$4)</f>
        <v>60000000</v>
      </c>
      <c r="M764" s="18" t="n">
        <f aca="false">IF($F$764=1,MIN(Assumptions!$B$51,MAX(Assumptions!$B$4,Assumptions!$B$28-($I$764+$J$764+$K$764+$L$764))),Assumptions!$B$4)</f>
        <v>0</v>
      </c>
      <c r="N764" s="18" t="n">
        <f aca="false">IF($G$764=1,MIN(Assumptions!$B$46,MAX(Assumptions!$B$4,Assumptions!$B$28-($I$764+$J$764+$K$764+$L$764+$M$764))),Assumptions!$B$4)</f>
        <v>0</v>
      </c>
      <c r="O764" s="18" t="n">
        <f aca="false">IF($H$764=1,MIN(Assumptions!$B$41,MAX(Assumptions!$B$4,Assumptions!$B$28-($I$764+$J$764+$K$764+$L$764+$M$764+$N$764))),Assumptions!$B$4)</f>
        <v>5000000</v>
      </c>
      <c r="P764" s="18" t="n">
        <f aca="false">$I$764+$J$764+$K$764+$L$764+$M$764+$N$764+$O$764</f>
        <v>395000000</v>
      </c>
      <c r="Q764" s="18" t="n">
        <f aca="false">MAX(Assumptions!$B$4,Assumptions!$B$28-$P$764)</f>
        <v>7605000000</v>
      </c>
      <c r="R764" s="18" t="n">
        <f aca="false">$J$120+$O$120+Assumptions!$B$20+IF($B$764=0,$D$120,Assumptions!$B$4)+IF($C$764=0,$AI$120,Assumptions!$B$4)+IF($D$764=0,$AF$120,Assumptions!$B$4)+IF($E$764=0,$AC$120,Assumptions!$B$4)+IF($F$764=0,$Z$120,Assumptions!$B$4)+IF($G$764=0,$W$120,Assumptions!$B$4)+IF($H$764=0,$T$120,Assumptions!$B$4)</f>
        <v>19014164.1892672</v>
      </c>
      <c r="S764" s="18" t="n">
        <f aca="false">IF($R$764&gt;Assumptions!$B$4,$Q$764/$R$764&gt;Assumptions!$B$13,FALSE())</f>
        <v>1</v>
      </c>
      <c r="T764" s="18" t="n">
        <f aca="false">IF($S$764,($Q$764+Assumptions!$B$14*Assumptions!$B$13)/($R$764+Assumptions!$B$14),IF($R$764&gt;Assumptions!$B$4,$Q$764/$R$764,Assumptions!$B$4))</f>
        <v>353.604254995654</v>
      </c>
      <c r="U764" s="18" t="n">
        <f aca="false">IF($B$764=1,$I$764,$D$120*$T$764)</f>
        <v>30000000</v>
      </c>
      <c r="V764" s="18" t="n">
        <f aca="false">IF($C$764=1,$J$764,$AI$120*$T$764)</f>
        <v>300000000</v>
      </c>
      <c r="W764" s="18" t="n">
        <f aca="false">IF($D$764=1,$K$764,$AF$120*$T$764)</f>
        <v>613026497.673592</v>
      </c>
      <c r="X764" s="18" t="n">
        <f aca="false">IF($E$764=1,$L$764,$AC$120*$T$764)</f>
        <v>60000000</v>
      </c>
      <c r="Y764" s="18" t="n">
        <f aca="false">IF($F$764=1,$M$764,$Z$120*$T$764)</f>
        <v>1060812764.98696</v>
      </c>
      <c r="Z764" s="18" t="n">
        <f aca="false">IF($G$764=1,$N$764,$W$120*$T$764)</f>
        <v>1768021274.97827</v>
      </c>
      <c r="AA764" s="18" t="n">
        <f aca="false">IF($H$764=1,$O$764,$T$120*$T$764)</f>
        <v>5000000</v>
      </c>
      <c r="AB764" s="18" t="n">
        <f aca="false">($J$120+$O$120)*$T$764</f>
        <v>99190529.9111544</v>
      </c>
      <c r="AC764" s="18" t="n">
        <f aca="false">Assumptions!$B$20*$T$764</f>
        <v>3182438294.96089</v>
      </c>
      <c r="AD764" s="18" t="n">
        <f aca="false">IF($S$764,Assumptions!$B$14*($T$764-Assumptions!$B$13),Assumptions!$B$4)</f>
        <v>881510637.489135</v>
      </c>
      <c r="AE764" s="18" t="n">
        <f aca="false">$U$764+$V$764+$W$764+$X$764+$Y$764+$Z$764+$AA$764+$AB$764+$AC$764+$AD$764</f>
        <v>8000000000</v>
      </c>
      <c r="AF764" s="18" t="n">
        <f aca="false">IF(AND(IF($B$764=1,$U$764&gt;=INDEX($U$659:$U$786,1+$A$764-Assumptions!$B$77),$U$764&gt;INDEX($U$659:$U$786,1+$A$764+Assumptions!$B$77)),IF($C$764=1,$V$764&gt;=INDEX($V$659:$V$786,1+$A$764-Assumptions!$B$78),$V$764&gt;INDEX($V$659:$V$786,1+$A$764+Assumptions!$B$78)),IF($D$764=1,$W$764&gt;=INDEX($W$659:$W$786,1+$A$764-Assumptions!$B$79),$W$764&gt;INDEX($W$659:$W$786,1+$A$764+Assumptions!$B$79)),IF($E$764=1,$X$764&gt;=INDEX($X$659:$X$786,1+$A$764-Assumptions!$B$80),$X$764&gt;INDEX($X$659:$X$786,1+$A$764+Assumptions!$B$80)),IF($F$764=1,$Y$764&gt;=INDEX($Y$659:$Y$786,1+$A$764-Assumptions!$B$81),$Y$764&gt;INDEX($Y$659:$Y$786,1+$A$764+Assumptions!$B$81)),IF($G$764=1,$Z$764&gt;=INDEX($Z$659:$Z$786,1+$A$764-Assumptions!$B$82),$Z$764&gt;INDEX($Z$659:$Z$786,1+$A$764+Assumptions!$B$82)),IF($H$764=1,$AA$764&gt;=INDEX($AA$659:$AA$786,1+$A$764-Assumptions!$B$83),$AA$764&gt;INDEX($AA$659:$AA$786,1+$A$764+Assumptions!$B$83))),1,0)</f>
        <v>0</v>
      </c>
      <c r="AG764" s="16"/>
      <c r="AH764" s="16"/>
      <c r="AI764" s="16"/>
    </row>
    <row r="765" customFormat="false" ht="23.85" hidden="true" customHeight="false" outlineLevel="0" collapsed="false">
      <c r="A765" s="6" t="n">
        <f aca="false">ROW()-ROW($A$659)+Assumptions!$B$4</f>
        <v>106</v>
      </c>
      <c r="B765" s="18" t="n">
        <f aca="false">MOD(QUOTIENT($A$765,Assumptions!$B$77),2)</f>
        <v>1</v>
      </c>
      <c r="C765" s="18" t="n">
        <f aca="false">MOD(QUOTIENT($A$765,Assumptions!$B$78),2)</f>
        <v>1</v>
      </c>
      <c r="D765" s="18" t="n">
        <f aca="false">MOD(QUOTIENT($A$765,Assumptions!$B$79),2)</f>
        <v>0</v>
      </c>
      <c r="E765" s="18" t="n">
        <f aca="false">MOD(QUOTIENT($A$765,Assumptions!$B$80),2)</f>
        <v>1</v>
      </c>
      <c r="F765" s="18" t="n">
        <f aca="false">MOD(QUOTIENT($A$765,Assumptions!$B$81),2)</f>
        <v>0</v>
      </c>
      <c r="G765" s="18" t="n">
        <f aca="false">MOD(QUOTIENT($A$765,Assumptions!$B$82),2)</f>
        <v>1</v>
      </c>
      <c r="H765" s="18" t="n">
        <f aca="false">MOD(QUOTIENT($A$765,Assumptions!$B$83),2)</f>
        <v>0</v>
      </c>
      <c r="I765" s="18" t="n">
        <f aca="false">IF($B$765=1,MIN(Assumptions!$B$67,MAX(Assumptions!$B$4,Assumptions!$B$28-(Assumptions!$B$4))),Assumptions!$B$4)</f>
        <v>30000000</v>
      </c>
      <c r="J765" s="18" t="n">
        <f aca="false">IF($C$765=1,MIN(Assumptions!$B$66,MAX(Assumptions!$B$4,Assumptions!$B$28-($I$765))),Assumptions!$B$4)</f>
        <v>300000000</v>
      </c>
      <c r="K765" s="18" t="n">
        <f aca="false">IF($D$765=1,MIN(Assumptions!$B$61,MAX(Assumptions!$B$4,Assumptions!$B$28-($I$765+$J$765))),Assumptions!$B$4)</f>
        <v>0</v>
      </c>
      <c r="L765" s="18" t="n">
        <f aca="false">IF($E$765=1,MIN(Assumptions!$B$56,MAX(Assumptions!$B$4,Assumptions!$B$28-($I$765+$J$765+$K$765))),Assumptions!$B$4)</f>
        <v>60000000</v>
      </c>
      <c r="M765" s="18" t="n">
        <f aca="false">IF($F$765=1,MIN(Assumptions!$B$51,MAX(Assumptions!$B$4,Assumptions!$B$28-($I$765+$J$765+$K$765+$L$765))),Assumptions!$B$4)</f>
        <v>0</v>
      </c>
      <c r="N765" s="18" t="n">
        <f aca="false">IF($G$765=1,MIN(Assumptions!$B$46,MAX(Assumptions!$B$4,Assumptions!$B$28-($I$765+$J$765+$K$765+$L$765+$M$765))),Assumptions!$B$4)</f>
        <v>15000000</v>
      </c>
      <c r="O765" s="18" t="n">
        <f aca="false">IF($H$765=1,MIN(Assumptions!$B$41,MAX(Assumptions!$B$4,Assumptions!$B$28-($I$765+$J$765+$K$765+$L$765+$M$765+$N$765))),Assumptions!$B$4)</f>
        <v>0</v>
      </c>
      <c r="P765" s="18" t="n">
        <f aca="false">$I$765+$J$765+$K$765+$L$765+$M$765+$N$765+$O$765</f>
        <v>405000000</v>
      </c>
      <c r="Q765" s="18" t="n">
        <f aca="false">MAX(Assumptions!$B$4,Assumptions!$B$28-$P$765)</f>
        <v>7595000000</v>
      </c>
      <c r="R765" s="18" t="n">
        <f aca="false">$J$120+$O$120+Assumptions!$B$20+IF($B$765=0,$D$120,Assumptions!$B$4)+IF($C$765=0,$AI$120,Assumptions!$B$4)+IF($D$765=0,$AF$120,Assumptions!$B$4)+IF($E$765=0,$AC$120,Assumptions!$B$4)+IF($F$765=0,$Z$120,Assumptions!$B$4)+IF($G$765=0,$W$120,Assumptions!$B$4)+IF($H$765=0,$T$120,Assumptions!$B$4)</f>
        <v>19014164.1892672</v>
      </c>
      <c r="S765" s="18" t="n">
        <f aca="false">IF($R$765&gt;Assumptions!$B$4,$Q$765/$R$765&gt;Assumptions!$B$13,FALSE())</f>
        <v>1</v>
      </c>
      <c r="T765" s="18" t="n">
        <f aca="false">IF($S$765,($Q$765+Assumptions!$B$14*Assumptions!$B$13)/($R$765+Assumptions!$B$14),IF($R$765&gt;Assumptions!$B$4,$Q$765/$R$765,Assumptions!$B$4))</f>
        <v>353.139444933221</v>
      </c>
      <c r="U765" s="18" t="n">
        <f aca="false">IF($B$765=1,$I$765,$D$120*$T$765)</f>
        <v>30000000</v>
      </c>
      <c r="V765" s="18" t="n">
        <f aca="false">IF($C$765=1,$J$765,$AI$120*$T$765)</f>
        <v>300000000</v>
      </c>
      <c r="W765" s="18" t="n">
        <f aca="false">IF($D$765=1,$K$765,$AF$120*$T$765)</f>
        <v>612220679.076585</v>
      </c>
      <c r="X765" s="18" t="n">
        <f aca="false">IF($E$765=1,$L$765,$AC$120*$T$765)</f>
        <v>60000000</v>
      </c>
      <c r="Y765" s="18" t="n">
        <f aca="false">IF($F$765=1,$M$765,$Z$120*$T$765)</f>
        <v>1059418334.79966</v>
      </c>
      <c r="Z765" s="18" t="n">
        <f aca="false">IF($G$765=1,$N$765,$W$120*$T$765)</f>
        <v>15000000</v>
      </c>
      <c r="AA765" s="18" t="n">
        <f aca="false">IF($H$765=1,$O$765,$T$120*$T$765)</f>
        <v>1765697224.66611</v>
      </c>
      <c r="AB765" s="18" t="n">
        <f aca="false">($J$120+$O$120)*$T$765</f>
        <v>99060144.7255992</v>
      </c>
      <c r="AC765" s="18" t="n">
        <f aca="false">Assumptions!$B$20*$T$765</f>
        <v>3178255004.39899</v>
      </c>
      <c r="AD765" s="18" t="n">
        <f aca="false">IF($S$765,Assumptions!$B$14*($T$765-Assumptions!$B$13),Assumptions!$B$4)</f>
        <v>880348612.333053</v>
      </c>
      <c r="AE765" s="18" t="n">
        <f aca="false">$U$765+$V$765+$W$765+$X$765+$Y$765+$Z$765+$AA$765+$AB$765+$AC$765+$AD$765</f>
        <v>8000000000</v>
      </c>
      <c r="AF765" s="18" t="n">
        <f aca="false">IF(AND(IF($B$765=1,$U$765&gt;=INDEX($U$659:$U$786,1+$A$765-Assumptions!$B$77),$U$765&gt;INDEX($U$659:$U$786,1+$A$765+Assumptions!$B$77)),IF($C$765=1,$V$765&gt;=INDEX($V$659:$V$786,1+$A$765-Assumptions!$B$78),$V$765&gt;INDEX($V$659:$V$786,1+$A$765+Assumptions!$B$78)),IF($D$765=1,$W$765&gt;=INDEX($W$659:$W$786,1+$A$765-Assumptions!$B$79),$W$765&gt;INDEX($W$659:$W$786,1+$A$765+Assumptions!$B$79)),IF($E$765=1,$X$765&gt;=INDEX($X$659:$X$786,1+$A$765-Assumptions!$B$80),$X$765&gt;INDEX($X$659:$X$786,1+$A$765+Assumptions!$B$80)),IF($F$765=1,$Y$765&gt;=INDEX($Y$659:$Y$786,1+$A$765-Assumptions!$B$81),$Y$765&gt;INDEX($Y$659:$Y$786,1+$A$765+Assumptions!$B$81)),IF($G$765=1,$Z$765&gt;=INDEX($Z$659:$Z$786,1+$A$765-Assumptions!$B$82),$Z$765&gt;INDEX($Z$659:$Z$786,1+$A$765+Assumptions!$B$82)),IF($H$765=1,$AA$765&gt;=INDEX($AA$659:$AA$786,1+$A$765-Assumptions!$B$83),$AA$765&gt;INDEX($AA$659:$AA$786,1+$A$765+Assumptions!$B$83))),1,0)</f>
        <v>0</v>
      </c>
      <c r="AG765" s="16"/>
      <c r="AH765" s="16"/>
      <c r="AI765" s="16"/>
    </row>
    <row r="766" customFormat="false" ht="23.85" hidden="true" customHeight="false" outlineLevel="0" collapsed="false">
      <c r="A766" s="6" t="n">
        <f aca="false">ROW()-ROW($A$659)+Assumptions!$B$4</f>
        <v>107</v>
      </c>
      <c r="B766" s="18" t="n">
        <f aca="false">MOD(QUOTIENT($A$766,Assumptions!$B$77),2)</f>
        <v>1</v>
      </c>
      <c r="C766" s="18" t="n">
        <f aca="false">MOD(QUOTIENT($A$766,Assumptions!$B$78),2)</f>
        <v>1</v>
      </c>
      <c r="D766" s="18" t="n">
        <f aca="false">MOD(QUOTIENT($A$766,Assumptions!$B$79),2)</f>
        <v>0</v>
      </c>
      <c r="E766" s="18" t="n">
        <f aca="false">MOD(QUOTIENT($A$766,Assumptions!$B$80),2)</f>
        <v>1</v>
      </c>
      <c r="F766" s="18" t="n">
        <f aca="false">MOD(QUOTIENT($A$766,Assumptions!$B$81),2)</f>
        <v>0</v>
      </c>
      <c r="G766" s="18" t="n">
        <f aca="false">MOD(QUOTIENT($A$766,Assumptions!$B$82),2)</f>
        <v>1</v>
      </c>
      <c r="H766" s="18" t="n">
        <f aca="false">MOD(QUOTIENT($A$766,Assumptions!$B$83),2)</f>
        <v>1</v>
      </c>
      <c r="I766" s="18" t="n">
        <f aca="false">IF($B$766=1,MIN(Assumptions!$B$67,MAX(Assumptions!$B$4,Assumptions!$B$28-(Assumptions!$B$4))),Assumptions!$B$4)</f>
        <v>30000000</v>
      </c>
      <c r="J766" s="18" t="n">
        <f aca="false">IF($C$766=1,MIN(Assumptions!$B$66,MAX(Assumptions!$B$4,Assumptions!$B$28-($I$766))),Assumptions!$B$4)</f>
        <v>300000000</v>
      </c>
      <c r="K766" s="18" t="n">
        <f aca="false">IF($D$766=1,MIN(Assumptions!$B$61,MAX(Assumptions!$B$4,Assumptions!$B$28-($I$766+$J$766))),Assumptions!$B$4)</f>
        <v>0</v>
      </c>
      <c r="L766" s="18" t="n">
        <f aca="false">IF($E$766=1,MIN(Assumptions!$B$56,MAX(Assumptions!$B$4,Assumptions!$B$28-($I$766+$J$766+$K$766))),Assumptions!$B$4)</f>
        <v>60000000</v>
      </c>
      <c r="M766" s="18" t="n">
        <f aca="false">IF($F$766=1,MIN(Assumptions!$B$51,MAX(Assumptions!$B$4,Assumptions!$B$28-($I$766+$J$766+$K$766+$L$766))),Assumptions!$B$4)</f>
        <v>0</v>
      </c>
      <c r="N766" s="18" t="n">
        <f aca="false">IF($G$766=1,MIN(Assumptions!$B$46,MAX(Assumptions!$B$4,Assumptions!$B$28-($I$766+$J$766+$K$766+$L$766+$M$766))),Assumptions!$B$4)</f>
        <v>15000000</v>
      </c>
      <c r="O766" s="18" t="n">
        <f aca="false">IF($H$766=1,MIN(Assumptions!$B$41,MAX(Assumptions!$B$4,Assumptions!$B$28-($I$766+$J$766+$K$766+$L$766+$M$766+$N$766))),Assumptions!$B$4)</f>
        <v>5000000</v>
      </c>
      <c r="P766" s="18" t="n">
        <f aca="false">$I$766+$J$766+$K$766+$L$766+$M$766+$N$766+$O$766</f>
        <v>410000000</v>
      </c>
      <c r="Q766" s="18" t="n">
        <f aca="false">MAX(Assumptions!$B$4,Assumptions!$B$28-$P$766)</f>
        <v>7590000000</v>
      </c>
      <c r="R766" s="18" t="n">
        <f aca="false">$J$120+$O$120+Assumptions!$B$20+IF($B$766=0,$D$120,Assumptions!$B$4)+IF($C$766=0,$AI$120,Assumptions!$B$4)+IF($D$766=0,$AF$120,Assumptions!$B$4)+IF($E$766=0,$AC$120,Assumptions!$B$4)+IF($F$766=0,$Z$120,Assumptions!$B$4)+IF($G$766=0,$W$120,Assumptions!$B$4)+IF($H$766=0,$T$120,Assumptions!$B$4)</f>
        <v>14014164.1892672</v>
      </c>
      <c r="S766" s="18" t="n">
        <f aca="false">IF($R$766&gt;Assumptions!$B$4,$Q$766/$R$766&gt;Assumptions!$B$13,FALSE())</f>
        <v>1</v>
      </c>
      <c r="T766" s="18" t="n">
        <f aca="false">IF($S$766,($Q$766+Assumptions!$B$14*Assumptions!$B$13)/($R$766+Assumptions!$B$14),IF($R$766&gt;Assumptions!$B$4,$Q$766/$R$766,Assumptions!$B$4))</f>
        <v>459.75684345772</v>
      </c>
      <c r="U766" s="18" t="n">
        <f aca="false">IF($B$766=1,$I$766,$D$120*$T$766)</f>
        <v>30000000</v>
      </c>
      <c r="V766" s="18" t="n">
        <f aca="false">IF($C$766=1,$J$766,$AI$120*$T$766)</f>
        <v>300000000</v>
      </c>
      <c r="W766" s="18" t="n">
        <f aca="false">IF($D$766=1,$K$766,$AF$120*$T$766)</f>
        <v>797058077.05797</v>
      </c>
      <c r="X766" s="18" t="n">
        <f aca="false">IF($E$766=1,$L$766,$AC$120*$T$766)</f>
        <v>60000000</v>
      </c>
      <c r="Y766" s="18" t="n">
        <f aca="false">IF($F$766=1,$M$766,$Z$120*$T$766)</f>
        <v>1379270530.37316</v>
      </c>
      <c r="Z766" s="18" t="n">
        <f aca="false">IF($G$766=1,$N$766,$W$120*$T$766)</f>
        <v>15000000</v>
      </c>
      <c r="AA766" s="18" t="n">
        <f aca="false">IF($H$766=1,$O$766,$T$120*$T$766)</f>
        <v>5000000</v>
      </c>
      <c r="AB766" s="18" t="n">
        <f aca="false">($J$120+$O$120)*$T$766</f>
        <v>128967692.805086</v>
      </c>
      <c r="AC766" s="18" t="n">
        <f aca="false">Assumptions!$B$20*$T$766</f>
        <v>4137811591.11948</v>
      </c>
      <c r="AD766" s="18" t="n">
        <f aca="false">IF($S$766,Assumptions!$B$14*($T$766-Assumptions!$B$13),Assumptions!$B$4)</f>
        <v>1146892108.6443</v>
      </c>
      <c r="AE766" s="18" t="n">
        <f aca="false">$U$766+$V$766+$W$766+$X$766+$Y$766+$Z$766+$AA$766+$AB$766+$AC$766+$AD$766</f>
        <v>8000000000</v>
      </c>
      <c r="AF766" s="18" t="n">
        <f aca="false">IF(AND(IF($B$766=1,$U$766&gt;=INDEX($U$659:$U$786,1+$A$766-Assumptions!$B$77),$U$766&gt;INDEX($U$659:$U$786,1+$A$766+Assumptions!$B$77)),IF($C$766=1,$V$766&gt;=INDEX($V$659:$V$786,1+$A$766-Assumptions!$B$78),$V$766&gt;INDEX($V$659:$V$786,1+$A$766+Assumptions!$B$78)),IF($D$766=1,$W$766&gt;=INDEX($W$659:$W$786,1+$A$766-Assumptions!$B$79),$W$766&gt;INDEX($W$659:$W$786,1+$A$766+Assumptions!$B$79)),IF($E$766=1,$X$766&gt;=INDEX($X$659:$X$786,1+$A$766-Assumptions!$B$80),$X$766&gt;INDEX($X$659:$X$786,1+$A$766+Assumptions!$B$80)),IF($F$766=1,$Y$766&gt;=INDEX($Y$659:$Y$786,1+$A$766-Assumptions!$B$81),$Y$766&gt;INDEX($Y$659:$Y$786,1+$A$766+Assumptions!$B$81)),IF($G$766=1,$Z$766&gt;=INDEX($Z$659:$Z$786,1+$A$766-Assumptions!$B$82),$Z$766&gt;INDEX($Z$659:$Z$786,1+$A$766+Assumptions!$B$82)),IF($H$766=1,$AA$766&gt;=INDEX($AA$659:$AA$786,1+$A$766-Assumptions!$B$83),$AA$766&gt;INDEX($AA$659:$AA$786,1+$A$766+Assumptions!$B$83))),1,0)</f>
        <v>0</v>
      </c>
      <c r="AG766" s="16"/>
      <c r="AH766" s="16"/>
      <c r="AI766" s="16"/>
    </row>
    <row r="767" customFormat="false" ht="23.85" hidden="true" customHeight="false" outlineLevel="0" collapsed="false">
      <c r="A767" s="6" t="n">
        <f aca="false">ROW()-ROW($A$659)+Assumptions!$B$4</f>
        <v>108</v>
      </c>
      <c r="B767" s="18" t="n">
        <f aca="false">MOD(QUOTIENT($A$767,Assumptions!$B$77),2)</f>
        <v>1</v>
      </c>
      <c r="C767" s="18" t="n">
        <f aca="false">MOD(QUOTIENT($A$767,Assumptions!$B$78),2)</f>
        <v>1</v>
      </c>
      <c r="D767" s="18" t="n">
        <f aca="false">MOD(QUOTIENT($A$767,Assumptions!$B$79),2)</f>
        <v>0</v>
      </c>
      <c r="E767" s="18" t="n">
        <f aca="false">MOD(QUOTIENT($A$767,Assumptions!$B$80),2)</f>
        <v>1</v>
      </c>
      <c r="F767" s="18" t="n">
        <f aca="false">MOD(QUOTIENT($A$767,Assumptions!$B$81),2)</f>
        <v>1</v>
      </c>
      <c r="G767" s="18" t="n">
        <f aca="false">MOD(QUOTIENT($A$767,Assumptions!$B$82),2)</f>
        <v>0</v>
      </c>
      <c r="H767" s="18" t="n">
        <f aca="false">MOD(QUOTIENT($A$767,Assumptions!$B$83),2)</f>
        <v>0</v>
      </c>
      <c r="I767" s="18" t="n">
        <f aca="false">IF($B$767=1,MIN(Assumptions!$B$67,MAX(Assumptions!$B$4,Assumptions!$B$28-(Assumptions!$B$4))),Assumptions!$B$4)</f>
        <v>30000000</v>
      </c>
      <c r="J767" s="18" t="n">
        <f aca="false">IF($C$767=1,MIN(Assumptions!$B$66,MAX(Assumptions!$B$4,Assumptions!$B$28-($I$767))),Assumptions!$B$4)</f>
        <v>300000000</v>
      </c>
      <c r="K767" s="18" t="n">
        <f aca="false">IF($D$767=1,MIN(Assumptions!$B$61,MAX(Assumptions!$B$4,Assumptions!$B$28-($I$767+$J$767))),Assumptions!$B$4)</f>
        <v>0</v>
      </c>
      <c r="L767" s="18" t="n">
        <f aca="false">IF($E$767=1,MIN(Assumptions!$B$56,MAX(Assumptions!$B$4,Assumptions!$B$28-($I$767+$J$767+$K$767))),Assumptions!$B$4)</f>
        <v>60000000</v>
      </c>
      <c r="M767" s="18" t="n">
        <f aca="false">IF($F$767=1,MIN(Assumptions!$B$51,MAX(Assumptions!$B$4,Assumptions!$B$28-($I$767+$J$767+$K$767+$L$767))),Assumptions!$B$4)</f>
        <v>30000000</v>
      </c>
      <c r="N767" s="18" t="n">
        <f aca="false">IF($G$767=1,MIN(Assumptions!$B$46,MAX(Assumptions!$B$4,Assumptions!$B$28-($I$767+$J$767+$K$767+$L$767+$M$767))),Assumptions!$B$4)</f>
        <v>0</v>
      </c>
      <c r="O767" s="18" t="n">
        <f aca="false">IF($H$767=1,MIN(Assumptions!$B$41,MAX(Assumptions!$B$4,Assumptions!$B$28-($I$767+$J$767+$K$767+$L$767+$M$767+$N$767))),Assumptions!$B$4)</f>
        <v>0</v>
      </c>
      <c r="P767" s="18" t="n">
        <f aca="false">$I$767+$J$767+$K$767+$L$767+$M$767+$N$767+$O$767</f>
        <v>420000000</v>
      </c>
      <c r="Q767" s="18" t="n">
        <f aca="false">MAX(Assumptions!$B$4,Assumptions!$B$28-$P$767)</f>
        <v>7580000000</v>
      </c>
      <c r="R767" s="18" t="n">
        <f aca="false">$J$120+$O$120+Assumptions!$B$20+IF($B$767=0,$D$120,Assumptions!$B$4)+IF($C$767=0,$AI$120,Assumptions!$B$4)+IF($D$767=0,$AF$120,Assumptions!$B$4)+IF($E$767=0,$AC$120,Assumptions!$B$4)+IF($F$767=0,$Z$120,Assumptions!$B$4)+IF($G$767=0,$W$120,Assumptions!$B$4)+IF($H$767=0,$T$120,Assumptions!$B$4)</f>
        <v>21014164.1892672</v>
      </c>
      <c r="S767" s="18" t="n">
        <f aca="false">IF($R$767&gt;Assumptions!$B$4,$Q$767/$R$767&gt;Assumptions!$B$13,FALSE())</f>
        <v>1</v>
      </c>
      <c r="T767" s="18" t="n">
        <f aca="false">IF($S$767,($Q$767+Assumptions!$B$14*Assumptions!$B$13)/($R$767+Assumptions!$B$14),IF($R$767&gt;Assumptions!$B$4,$Q$767/$R$767,Assumptions!$B$4))</f>
        <v>322.465214539114</v>
      </c>
      <c r="U767" s="18" t="n">
        <f aca="false">IF($B$767=1,$I$767,$D$120*$T$767)</f>
        <v>30000000</v>
      </c>
      <c r="V767" s="18" t="n">
        <f aca="false">IF($C$767=1,$J$767,$AI$120*$T$767)</f>
        <v>300000000</v>
      </c>
      <c r="W767" s="18" t="n">
        <f aca="false">IF($D$767=1,$K$767,$AF$120*$T$767)</f>
        <v>559042257.828335</v>
      </c>
      <c r="X767" s="18" t="n">
        <f aca="false">IF($E$767=1,$L$767,$AC$120*$T$767)</f>
        <v>60000000</v>
      </c>
      <c r="Y767" s="18" t="n">
        <f aca="false">IF($F$767=1,$M$767,$Z$120*$T$767)</f>
        <v>30000000</v>
      </c>
      <c r="Z767" s="18" t="n">
        <f aca="false">IF($G$767=1,$N$767,$W$120*$T$767)</f>
        <v>1612326072.69557</v>
      </c>
      <c r="AA767" s="18" t="n">
        <f aca="false">IF($H$767=1,$O$767,$T$120*$T$767)</f>
        <v>1612326072.69557</v>
      </c>
      <c r="AB767" s="18" t="n">
        <f aca="false">($J$120+$O$120)*$T$767</f>
        <v>90455629.5807073</v>
      </c>
      <c r="AC767" s="18" t="n">
        <f aca="false">Assumptions!$B$20*$T$767</f>
        <v>2902186930.85203</v>
      </c>
      <c r="AD767" s="18" t="n">
        <f aca="false">IF($S$767,Assumptions!$B$14*($T$767-Assumptions!$B$13),Assumptions!$B$4)</f>
        <v>803663036.347786</v>
      </c>
      <c r="AE767" s="18" t="n">
        <f aca="false">$U$767+$V$767+$W$767+$X$767+$Y$767+$Z$767+$AA$767+$AB$767+$AC$767+$AD$767</f>
        <v>8000000000</v>
      </c>
      <c r="AF767" s="18" t="n">
        <f aca="false">IF(AND(IF($B$767=1,$U$767&gt;=INDEX($U$659:$U$786,1+$A$767-Assumptions!$B$77),$U$767&gt;INDEX($U$659:$U$786,1+$A$767+Assumptions!$B$77)),IF($C$767=1,$V$767&gt;=INDEX($V$659:$V$786,1+$A$767-Assumptions!$B$78),$V$767&gt;INDEX($V$659:$V$786,1+$A$767+Assumptions!$B$78)),IF($D$767=1,$W$767&gt;=INDEX($W$659:$W$786,1+$A$767-Assumptions!$B$79),$W$767&gt;INDEX($W$659:$W$786,1+$A$767+Assumptions!$B$79)),IF($E$767=1,$X$767&gt;=INDEX($X$659:$X$786,1+$A$767-Assumptions!$B$80),$X$767&gt;INDEX($X$659:$X$786,1+$A$767+Assumptions!$B$80)),IF($F$767=1,$Y$767&gt;=INDEX($Y$659:$Y$786,1+$A$767-Assumptions!$B$81),$Y$767&gt;INDEX($Y$659:$Y$786,1+$A$767+Assumptions!$B$81)),IF($G$767=1,$Z$767&gt;=INDEX($Z$659:$Z$786,1+$A$767-Assumptions!$B$82),$Z$767&gt;INDEX($Z$659:$Z$786,1+$A$767+Assumptions!$B$82)),IF($H$767=1,$AA$767&gt;=INDEX($AA$659:$AA$786,1+$A$767-Assumptions!$B$83),$AA$767&gt;INDEX($AA$659:$AA$786,1+$A$767+Assumptions!$B$83))),1,0)</f>
        <v>0</v>
      </c>
      <c r="AG767" s="16"/>
      <c r="AH767" s="16"/>
      <c r="AI767" s="16"/>
    </row>
    <row r="768" customFormat="false" ht="23.85" hidden="true" customHeight="false" outlineLevel="0" collapsed="false">
      <c r="A768" s="6" t="n">
        <f aca="false">ROW()-ROW($A$659)+Assumptions!$B$4</f>
        <v>109</v>
      </c>
      <c r="B768" s="18" t="n">
        <f aca="false">MOD(QUOTIENT($A$768,Assumptions!$B$77),2)</f>
        <v>1</v>
      </c>
      <c r="C768" s="18" t="n">
        <f aca="false">MOD(QUOTIENT($A$768,Assumptions!$B$78),2)</f>
        <v>1</v>
      </c>
      <c r="D768" s="18" t="n">
        <f aca="false">MOD(QUOTIENT($A$768,Assumptions!$B$79),2)</f>
        <v>0</v>
      </c>
      <c r="E768" s="18" t="n">
        <f aca="false">MOD(QUOTIENT($A$768,Assumptions!$B$80),2)</f>
        <v>1</v>
      </c>
      <c r="F768" s="18" t="n">
        <f aca="false">MOD(QUOTIENT($A$768,Assumptions!$B$81),2)</f>
        <v>1</v>
      </c>
      <c r="G768" s="18" t="n">
        <f aca="false">MOD(QUOTIENT($A$768,Assumptions!$B$82),2)</f>
        <v>0</v>
      </c>
      <c r="H768" s="18" t="n">
        <f aca="false">MOD(QUOTIENT($A$768,Assumptions!$B$83),2)</f>
        <v>1</v>
      </c>
      <c r="I768" s="18" t="n">
        <f aca="false">IF($B$768=1,MIN(Assumptions!$B$67,MAX(Assumptions!$B$4,Assumptions!$B$28-(Assumptions!$B$4))),Assumptions!$B$4)</f>
        <v>30000000</v>
      </c>
      <c r="J768" s="18" t="n">
        <f aca="false">IF($C$768=1,MIN(Assumptions!$B$66,MAX(Assumptions!$B$4,Assumptions!$B$28-($I$768))),Assumptions!$B$4)</f>
        <v>300000000</v>
      </c>
      <c r="K768" s="18" t="n">
        <f aca="false">IF($D$768=1,MIN(Assumptions!$B$61,MAX(Assumptions!$B$4,Assumptions!$B$28-($I$768+$J$768))),Assumptions!$B$4)</f>
        <v>0</v>
      </c>
      <c r="L768" s="18" t="n">
        <f aca="false">IF($E$768=1,MIN(Assumptions!$B$56,MAX(Assumptions!$B$4,Assumptions!$B$28-($I$768+$J$768+$K$768))),Assumptions!$B$4)</f>
        <v>60000000</v>
      </c>
      <c r="M768" s="18" t="n">
        <f aca="false">IF($F$768=1,MIN(Assumptions!$B$51,MAX(Assumptions!$B$4,Assumptions!$B$28-($I$768+$J$768+$K$768+$L$768))),Assumptions!$B$4)</f>
        <v>30000000</v>
      </c>
      <c r="N768" s="18" t="n">
        <f aca="false">IF($G$768=1,MIN(Assumptions!$B$46,MAX(Assumptions!$B$4,Assumptions!$B$28-($I$768+$J$768+$K$768+$L$768+$M$768))),Assumptions!$B$4)</f>
        <v>0</v>
      </c>
      <c r="O768" s="18" t="n">
        <f aca="false">IF($H$768=1,MIN(Assumptions!$B$41,MAX(Assumptions!$B$4,Assumptions!$B$28-($I$768+$J$768+$K$768+$L$768+$M$768+$N$768))),Assumptions!$B$4)</f>
        <v>5000000</v>
      </c>
      <c r="P768" s="18" t="n">
        <f aca="false">$I$768+$J$768+$K$768+$L$768+$M$768+$N$768+$O$768</f>
        <v>425000000</v>
      </c>
      <c r="Q768" s="18" t="n">
        <f aca="false">MAX(Assumptions!$B$4,Assumptions!$B$28-$P$768)</f>
        <v>7575000000</v>
      </c>
      <c r="R768" s="18" t="n">
        <f aca="false">$J$120+$O$120+Assumptions!$B$20+IF($B$768=0,$D$120,Assumptions!$B$4)+IF($C$768=0,$AI$120,Assumptions!$B$4)+IF($D$768=0,$AF$120,Assumptions!$B$4)+IF($E$768=0,$AC$120,Assumptions!$B$4)+IF($F$768=0,$Z$120,Assumptions!$B$4)+IF($G$768=0,$W$120,Assumptions!$B$4)+IF($H$768=0,$T$120,Assumptions!$B$4)</f>
        <v>16014164.1892672</v>
      </c>
      <c r="S768" s="18" t="n">
        <f aca="false">IF($R$768&gt;Assumptions!$B$4,$Q$768/$R$768&gt;Assumptions!$B$13,FALSE())</f>
        <v>1</v>
      </c>
      <c r="T768" s="18" t="n">
        <f aca="false">IF($S$768,($Q$768+Assumptions!$B$14*Assumptions!$B$13)/($R$768+Assumptions!$B$14),IF($R$768&gt;Assumptions!$B$4,$Q$768/$R$768,Assumptions!$B$4))</f>
        <v>409.281235843892</v>
      </c>
      <c r="U768" s="18" t="n">
        <f aca="false">IF($B$768=1,$I$768,$D$120*$T$768)</f>
        <v>30000000</v>
      </c>
      <c r="V768" s="18" t="n">
        <f aca="false">IF($C$768=1,$J$768,$AI$120*$T$768)</f>
        <v>300000000</v>
      </c>
      <c r="W768" s="18" t="n">
        <f aca="false">IF($D$768=1,$K$768,$AF$120*$T$768)</f>
        <v>709550971.257357</v>
      </c>
      <c r="X768" s="18" t="n">
        <f aca="false">IF($E$768=1,$L$768,$AC$120*$T$768)</f>
        <v>60000000</v>
      </c>
      <c r="Y768" s="18" t="n">
        <f aca="false">IF($F$768=1,$M$768,$Z$120*$T$768)</f>
        <v>30000000</v>
      </c>
      <c r="Z768" s="18" t="n">
        <f aca="false">IF($G$768=1,$N$768,$W$120*$T$768)</f>
        <v>2046406179.21946</v>
      </c>
      <c r="AA768" s="18" t="n">
        <f aca="false">IF($H$768=1,$O$768,$T$120*$T$768)</f>
        <v>5000000</v>
      </c>
      <c r="AB768" s="18" t="n">
        <f aca="false">($J$120+$O$120)*$T$768</f>
        <v>114808637.318425</v>
      </c>
      <c r="AC768" s="18" t="n">
        <f aca="false">Assumptions!$B$20*$T$768</f>
        <v>3683531122.59503</v>
      </c>
      <c r="AD768" s="18" t="n">
        <f aca="false">IF($S$768,Assumptions!$B$14*($T$768-Assumptions!$B$13),Assumptions!$B$4)</f>
        <v>1020703089.60973</v>
      </c>
      <c r="AE768" s="18" t="n">
        <f aca="false">$U$768+$V$768+$W$768+$X$768+$Y$768+$Z$768+$AA$768+$AB$768+$AC$768+$AD$768</f>
        <v>8000000000</v>
      </c>
      <c r="AF768" s="18" t="n">
        <f aca="false">IF(AND(IF($B$768=1,$U$768&gt;=INDEX($U$659:$U$786,1+$A$768-Assumptions!$B$77),$U$768&gt;INDEX($U$659:$U$786,1+$A$768+Assumptions!$B$77)),IF($C$768=1,$V$768&gt;=INDEX($V$659:$V$786,1+$A$768-Assumptions!$B$78),$V$768&gt;INDEX($V$659:$V$786,1+$A$768+Assumptions!$B$78)),IF($D$768=1,$W$768&gt;=INDEX($W$659:$W$786,1+$A$768-Assumptions!$B$79),$W$768&gt;INDEX($W$659:$W$786,1+$A$768+Assumptions!$B$79)),IF($E$768=1,$X$768&gt;=INDEX($X$659:$X$786,1+$A$768-Assumptions!$B$80),$X$768&gt;INDEX($X$659:$X$786,1+$A$768+Assumptions!$B$80)),IF($F$768=1,$Y$768&gt;=INDEX($Y$659:$Y$786,1+$A$768-Assumptions!$B$81),$Y$768&gt;INDEX($Y$659:$Y$786,1+$A$768+Assumptions!$B$81)),IF($G$768=1,$Z$768&gt;=INDEX($Z$659:$Z$786,1+$A$768-Assumptions!$B$82),$Z$768&gt;INDEX($Z$659:$Z$786,1+$A$768+Assumptions!$B$82)),IF($H$768=1,$AA$768&gt;=INDEX($AA$659:$AA$786,1+$A$768-Assumptions!$B$83),$AA$768&gt;INDEX($AA$659:$AA$786,1+$A$768+Assumptions!$B$83))),1,0)</f>
        <v>0</v>
      </c>
      <c r="AG768" s="16"/>
      <c r="AH768" s="16"/>
      <c r="AI768" s="16"/>
    </row>
    <row r="769" customFormat="false" ht="23.85" hidden="true" customHeight="false" outlineLevel="0" collapsed="false">
      <c r="A769" s="6" t="n">
        <f aca="false">ROW()-ROW($A$659)+Assumptions!$B$4</f>
        <v>110</v>
      </c>
      <c r="B769" s="18" t="n">
        <f aca="false">MOD(QUOTIENT($A$769,Assumptions!$B$77),2)</f>
        <v>1</v>
      </c>
      <c r="C769" s="18" t="n">
        <f aca="false">MOD(QUOTIENT($A$769,Assumptions!$B$78),2)</f>
        <v>1</v>
      </c>
      <c r="D769" s="18" t="n">
        <f aca="false">MOD(QUOTIENT($A$769,Assumptions!$B$79),2)</f>
        <v>0</v>
      </c>
      <c r="E769" s="18" t="n">
        <f aca="false">MOD(QUOTIENT($A$769,Assumptions!$B$80),2)</f>
        <v>1</v>
      </c>
      <c r="F769" s="18" t="n">
        <f aca="false">MOD(QUOTIENT($A$769,Assumptions!$B$81),2)</f>
        <v>1</v>
      </c>
      <c r="G769" s="18" t="n">
        <f aca="false">MOD(QUOTIENT($A$769,Assumptions!$B$82),2)</f>
        <v>1</v>
      </c>
      <c r="H769" s="18" t="n">
        <f aca="false">MOD(QUOTIENT($A$769,Assumptions!$B$83),2)</f>
        <v>0</v>
      </c>
      <c r="I769" s="18" t="n">
        <f aca="false">IF($B$769=1,MIN(Assumptions!$B$67,MAX(Assumptions!$B$4,Assumptions!$B$28-(Assumptions!$B$4))),Assumptions!$B$4)</f>
        <v>30000000</v>
      </c>
      <c r="J769" s="18" t="n">
        <f aca="false">IF($C$769=1,MIN(Assumptions!$B$66,MAX(Assumptions!$B$4,Assumptions!$B$28-($I$769))),Assumptions!$B$4)</f>
        <v>300000000</v>
      </c>
      <c r="K769" s="18" t="n">
        <f aca="false">IF($D$769=1,MIN(Assumptions!$B$61,MAX(Assumptions!$B$4,Assumptions!$B$28-($I$769+$J$769))),Assumptions!$B$4)</f>
        <v>0</v>
      </c>
      <c r="L769" s="18" t="n">
        <f aca="false">IF($E$769=1,MIN(Assumptions!$B$56,MAX(Assumptions!$B$4,Assumptions!$B$28-($I$769+$J$769+$K$769))),Assumptions!$B$4)</f>
        <v>60000000</v>
      </c>
      <c r="M769" s="18" t="n">
        <f aca="false">IF($F$769=1,MIN(Assumptions!$B$51,MAX(Assumptions!$B$4,Assumptions!$B$28-($I$769+$J$769+$K$769+$L$769))),Assumptions!$B$4)</f>
        <v>30000000</v>
      </c>
      <c r="N769" s="18" t="n">
        <f aca="false">IF($G$769=1,MIN(Assumptions!$B$46,MAX(Assumptions!$B$4,Assumptions!$B$28-($I$769+$J$769+$K$769+$L$769+$M$769))),Assumptions!$B$4)</f>
        <v>15000000</v>
      </c>
      <c r="O769" s="18" t="n">
        <f aca="false">IF($H$769=1,MIN(Assumptions!$B$41,MAX(Assumptions!$B$4,Assumptions!$B$28-($I$769+$J$769+$K$769+$L$769+$M$769+$N$769))),Assumptions!$B$4)</f>
        <v>0</v>
      </c>
      <c r="P769" s="18" t="n">
        <f aca="false">$I$769+$J$769+$K$769+$L$769+$M$769+$N$769+$O$769</f>
        <v>435000000</v>
      </c>
      <c r="Q769" s="18" t="n">
        <f aca="false">MAX(Assumptions!$B$4,Assumptions!$B$28-$P$769)</f>
        <v>7565000000</v>
      </c>
      <c r="R769" s="18" t="n">
        <f aca="false">$J$120+$O$120+Assumptions!$B$20+IF($B$769=0,$D$120,Assumptions!$B$4)+IF($C$769=0,$AI$120,Assumptions!$B$4)+IF($D$769=0,$AF$120,Assumptions!$B$4)+IF($E$769=0,$AC$120,Assumptions!$B$4)+IF($F$769=0,$Z$120,Assumptions!$B$4)+IF($G$769=0,$W$120,Assumptions!$B$4)+IF($H$769=0,$T$120,Assumptions!$B$4)</f>
        <v>16014164.1892672</v>
      </c>
      <c r="S769" s="18" t="n">
        <f aca="false">IF($R$769&gt;Assumptions!$B$4,$Q$769/$R$769&gt;Assumptions!$B$13,FALSE())</f>
        <v>1</v>
      </c>
      <c r="T769" s="18" t="n">
        <f aca="false">IF($S$769,($Q$769+Assumptions!$B$14*Assumptions!$B$13)/($R$769+Assumptions!$B$14),IF($R$769&gt;Assumptions!$B$4,$Q$769/$R$769,Assumptions!$B$4))</f>
        <v>408.741108841789</v>
      </c>
      <c r="U769" s="18" t="n">
        <f aca="false">IF($B$769=1,$I$769,$D$120*$T$769)</f>
        <v>30000000</v>
      </c>
      <c r="V769" s="18" t="n">
        <f aca="false">IF($C$769=1,$J$769,$AI$120*$T$769)</f>
        <v>300000000</v>
      </c>
      <c r="W769" s="18" t="n">
        <f aca="false">IF($D$769=1,$K$769,$AF$120*$T$769)</f>
        <v>708614579.345437</v>
      </c>
      <c r="X769" s="18" t="n">
        <f aca="false">IF($E$769=1,$L$769,$AC$120*$T$769)</f>
        <v>60000000</v>
      </c>
      <c r="Y769" s="18" t="n">
        <f aca="false">IF($F$769=1,$M$769,$Z$120*$T$769)</f>
        <v>30000000</v>
      </c>
      <c r="Z769" s="18" t="n">
        <f aca="false">IF($G$769=1,$N$769,$W$120*$T$769)</f>
        <v>15000000</v>
      </c>
      <c r="AA769" s="18" t="n">
        <f aca="false">IF($H$769=1,$O$769,$T$120*$T$769)</f>
        <v>2043705544.20894</v>
      </c>
      <c r="AB769" s="18" t="n">
        <f aca="false">($J$120+$O$120)*$T$769</f>
        <v>114657124.765052</v>
      </c>
      <c r="AC769" s="18" t="n">
        <f aca="false">Assumptions!$B$20*$T$769</f>
        <v>3678669979.5761</v>
      </c>
      <c r="AD769" s="18" t="n">
        <f aca="false">IF($S$769,Assumptions!$B$14*($T$769-Assumptions!$B$13),Assumptions!$B$4)</f>
        <v>1019352772.10447</v>
      </c>
      <c r="AE769" s="18" t="n">
        <f aca="false">$U$769+$V$769+$W$769+$X$769+$Y$769+$Z$769+$AA$769+$AB$769+$AC$769+$AD$769</f>
        <v>8000000000</v>
      </c>
      <c r="AF769" s="18" t="n">
        <f aca="false">IF(AND(IF($B$769=1,$U$769&gt;=INDEX($U$659:$U$786,1+$A$769-Assumptions!$B$77),$U$769&gt;INDEX($U$659:$U$786,1+$A$769+Assumptions!$B$77)),IF($C$769=1,$V$769&gt;=INDEX($V$659:$V$786,1+$A$769-Assumptions!$B$78),$V$769&gt;INDEX($V$659:$V$786,1+$A$769+Assumptions!$B$78)),IF($D$769=1,$W$769&gt;=INDEX($W$659:$W$786,1+$A$769-Assumptions!$B$79),$W$769&gt;INDEX($W$659:$W$786,1+$A$769+Assumptions!$B$79)),IF($E$769=1,$X$769&gt;=INDEX($X$659:$X$786,1+$A$769-Assumptions!$B$80),$X$769&gt;INDEX($X$659:$X$786,1+$A$769+Assumptions!$B$80)),IF($F$769=1,$Y$769&gt;=INDEX($Y$659:$Y$786,1+$A$769-Assumptions!$B$81),$Y$769&gt;INDEX($Y$659:$Y$786,1+$A$769+Assumptions!$B$81)),IF($G$769=1,$Z$769&gt;=INDEX($Z$659:$Z$786,1+$A$769-Assumptions!$B$82),$Z$769&gt;INDEX($Z$659:$Z$786,1+$A$769+Assumptions!$B$82)),IF($H$769=1,$AA$769&gt;=INDEX($AA$659:$AA$786,1+$A$769-Assumptions!$B$83),$AA$769&gt;INDEX($AA$659:$AA$786,1+$A$769+Assumptions!$B$83))),1,0)</f>
        <v>0</v>
      </c>
      <c r="AG769" s="16"/>
      <c r="AH769" s="16"/>
      <c r="AI769" s="16"/>
    </row>
    <row r="770" customFormat="false" ht="23.85" hidden="true" customHeight="false" outlineLevel="0" collapsed="false">
      <c r="A770" s="6" t="n">
        <f aca="false">ROW()-ROW($A$659)+Assumptions!$B$4</f>
        <v>111</v>
      </c>
      <c r="B770" s="18" t="n">
        <f aca="false">MOD(QUOTIENT($A$770,Assumptions!$B$77),2)</f>
        <v>1</v>
      </c>
      <c r="C770" s="18" t="n">
        <f aca="false">MOD(QUOTIENT($A$770,Assumptions!$B$78),2)</f>
        <v>1</v>
      </c>
      <c r="D770" s="18" t="n">
        <f aca="false">MOD(QUOTIENT($A$770,Assumptions!$B$79),2)</f>
        <v>0</v>
      </c>
      <c r="E770" s="18" t="n">
        <f aca="false">MOD(QUOTIENT($A$770,Assumptions!$B$80),2)</f>
        <v>1</v>
      </c>
      <c r="F770" s="18" t="n">
        <f aca="false">MOD(QUOTIENT($A$770,Assumptions!$B$81),2)</f>
        <v>1</v>
      </c>
      <c r="G770" s="18" t="n">
        <f aca="false">MOD(QUOTIENT($A$770,Assumptions!$B$82),2)</f>
        <v>1</v>
      </c>
      <c r="H770" s="18" t="n">
        <f aca="false">MOD(QUOTIENT($A$770,Assumptions!$B$83),2)</f>
        <v>1</v>
      </c>
      <c r="I770" s="18" t="n">
        <f aca="false">IF($B$770=1,MIN(Assumptions!$B$67,MAX(Assumptions!$B$4,Assumptions!$B$28-(Assumptions!$B$4))),Assumptions!$B$4)</f>
        <v>30000000</v>
      </c>
      <c r="J770" s="18" t="n">
        <f aca="false">IF($C$770=1,MIN(Assumptions!$B$66,MAX(Assumptions!$B$4,Assumptions!$B$28-($I$770))),Assumptions!$B$4)</f>
        <v>300000000</v>
      </c>
      <c r="K770" s="18" t="n">
        <f aca="false">IF($D$770=1,MIN(Assumptions!$B$61,MAX(Assumptions!$B$4,Assumptions!$B$28-($I$770+$J$770))),Assumptions!$B$4)</f>
        <v>0</v>
      </c>
      <c r="L770" s="18" t="n">
        <f aca="false">IF($E$770=1,MIN(Assumptions!$B$56,MAX(Assumptions!$B$4,Assumptions!$B$28-($I$770+$J$770+$K$770))),Assumptions!$B$4)</f>
        <v>60000000</v>
      </c>
      <c r="M770" s="18" t="n">
        <f aca="false">IF($F$770=1,MIN(Assumptions!$B$51,MAX(Assumptions!$B$4,Assumptions!$B$28-($I$770+$J$770+$K$770+$L$770))),Assumptions!$B$4)</f>
        <v>30000000</v>
      </c>
      <c r="N770" s="18" t="n">
        <f aca="false">IF($G$770=1,MIN(Assumptions!$B$46,MAX(Assumptions!$B$4,Assumptions!$B$28-($I$770+$J$770+$K$770+$L$770+$M$770))),Assumptions!$B$4)</f>
        <v>15000000</v>
      </c>
      <c r="O770" s="18" t="n">
        <f aca="false">IF($H$770=1,MIN(Assumptions!$B$41,MAX(Assumptions!$B$4,Assumptions!$B$28-($I$770+$J$770+$K$770+$L$770+$M$770+$N$770))),Assumptions!$B$4)</f>
        <v>5000000</v>
      </c>
      <c r="P770" s="18" t="n">
        <f aca="false">$I$770+$J$770+$K$770+$L$770+$M$770+$N$770+$O$770</f>
        <v>440000000</v>
      </c>
      <c r="Q770" s="18" t="n">
        <f aca="false">MAX(Assumptions!$B$4,Assumptions!$B$28-$P$770)</f>
        <v>7560000000</v>
      </c>
      <c r="R770" s="18" t="n">
        <f aca="false">$J$120+$O$120+Assumptions!$B$20+IF($B$770=0,$D$120,Assumptions!$B$4)+IF($C$770=0,$AI$120,Assumptions!$B$4)+IF($D$770=0,$AF$120,Assumptions!$B$4)+IF($E$770=0,$AC$120,Assumptions!$B$4)+IF($F$770=0,$Z$120,Assumptions!$B$4)+IF($G$770=0,$W$120,Assumptions!$B$4)+IF($H$770=0,$T$120,Assumptions!$B$4)</f>
        <v>11014164.1892672</v>
      </c>
      <c r="S770" s="18" t="n">
        <f aca="false">IF($R$770&gt;Assumptions!$B$4,$Q$770/$R$770&gt;Assumptions!$B$13,FALSE())</f>
        <v>1</v>
      </c>
      <c r="T770" s="18" t="n">
        <f aca="false">IF($S$770,($Q$770+Assumptions!$B$14*Assumptions!$B$13)/($R$770+Assumptions!$B$14),IF($R$770&gt;Assumptions!$B$4,$Q$770/$R$770,Assumptions!$B$4))</f>
        <v>559.598055350405</v>
      </c>
      <c r="U770" s="18" t="n">
        <f aca="false">IF($B$770=1,$I$770,$D$120*$T$770)</f>
        <v>30000000</v>
      </c>
      <c r="V770" s="18" t="n">
        <f aca="false">IF($C$770=1,$J$770,$AI$120*$T$770)</f>
        <v>300000000</v>
      </c>
      <c r="W770" s="18" t="n">
        <f aca="false">IF($D$770=1,$K$770,$AF$120*$T$770)</f>
        <v>970147929.867609</v>
      </c>
      <c r="X770" s="18" t="n">
        <f aca="false">IF($E$770=1,$L$770,$AC$120*$T$770)</f>
        <v>60000000</v>
      </c>
      <c r="Y770" s="18" t="n">
        <f aca="false">IF($F$770=1,$M$770,$Z$120*$T$770)</f>
        <v>30000000</v>
      </c>
      <c r="Z770" s="18" t="n">
        <f aca="false">IF($G$770=1,$N$770,$W$120*$T$770)</f>
        <v>15000000</v>
      </c>
      <c r="AA770" s="18" t="n">
        <f aca="false">IF($H$770=1,$O$770,$T$120*$T$770)</f>
        <v>5000000</v>
      </c>
      <c r="AB770" s="18" t="n">
        <f aca="false">($J$120+$O$120)*$T$770</f>
        <v>156974433.60273</v>
      </c>
      <c r="AC770" s="18" t="n">
        <f aca="false">Assumptions!$B$20*$T$770</f>
        <v>5036382498.15365</v>
      </c>
      <c r="AD770" s="18" t="n">
        <f aca="false">IF($S$770,Assumptions!$B$14*($T$770-Assumptions!$B$13),Assumptions!$B$4)</f>
        <v>1396495138.37601</v>
      </c>
      <c r="AE770" s="18" t="n">
        <f aca="false">$U$770+$V$770+$W$770+$X$770+$Y$770+$Z$770+$AA$770+$AB$770+$AC$770+$AD$770</f>
        <v>8000000000</v>
      </c>
      <c r="AF770" s="18" t="n">
        <f aca="false">IF(AND(IF($B$770=1,$U$770&gt;=INDEX($U$659:$U$786,1+$A$770-Assumptions!$B$77),$U$770&gt;INDEX($U$659:$U$786,1+$A$770+Assumptions!$B$77)),IF($C$770=1,$V$770&gt;=INDEX($V$659:$V$786,1+$A$770-Assumptions!$B$78),$V$770&gt;INDEX($V$659:$V$786,1+$A$770+Assumptions!$B$78)),IF($D$770=1,$W$770&gt;=INDEX($W$659:$W$786,1+$A$770-Assumptions!$B$79),$W$770&gt;INDEX($W$659:$W$786,1+$A$770+Assumptions!$B$79)),IF($E$770=1,$X$770&gt;=INDEX($X$659:$X$786,1+$A$770-Assumptions!$B$80),$X$770&gt;INDEX($X$659:$X$786,1+$A$770+Assumptions!$B$80)),IF($F$770=1,$Y$770&gt;=INDEX($Y$659:$Y$786,1+$A$770-Assumptions!$B$81),$Y$770&gt;INDEX($Y$659:$Y$786,1+$A$770+Assumptions!$B$81)),IF($G$770=1,$Z$770&gt;=INDEX($Z$659:$Z$786,1+$A$770-Assumptions!$B$82),$Z$770&gt;INDEX($Z$659:$Z$786,1+$A$770+Assumptions!$B$82)),IF($H$770=1,$AA$770&gt;=INDEX($AA$659:$AA$786,1+$A$770-Assumptions!$B$83),$AA$770&gt;INDEX($AA$659:$AA$786,1+$A$770+Assumptions!$B$83))),1,0)</f>
        <v>0</v>
      </c>
      <c r="AG770" s="16"/>
      <c r="AH770" s="16"/>
      <c r="AI770" s="16"/>
    </row>
    <row r="771" customFormat="false" ht="23.85" hidden="true" customHeight="false" outlineLevel="0" collapsed="false">
      <c r="A771" s="6" t="n">
        <f aca="false">ROW()-ROW($A$659)+Assumptions!$B$4</f>
        <v>112</v>
      </c>
      <c r="B771" s="18" t="n">
        <f aca="false">MOD(QUOTIENT($A$771,Assumptions!$B$77),2)</f>
        <v>1</v>
      </c>
      <c r="C771" s="18" t="n">
        <f aca="false">MOD(QUOTIENT($A$771,Assumptions!$B$78),2)</f>
        <v>1</v>
      </c>
      <c r="D771" s="18" t="n">
        <f aca="false">MOD(QUOTIENT($A$771,Assumptions!$B$79),2)</f>
        <v>1</v>
      </c>
      <c r="E771" s="18" t="n">
        <f aca="false">MOD(QUOTIENT($A$771,Assumptions!$B$80),2)</f>
        <v>0</v>
      </c>
      <c r="F771" s="18" t="n">
        <f aca="false">MOD(QUOTIENT($A$771,Assumptions!$B$81),2)</f>
        <v>0</v>
      </c>
      <c r="G771" s="18" t="n">
        <f aca="false">MOD(QUOTIENT($A$771,Assumptions!$B$82),2)</f>
        <v>0</v>
      </c>
      <c r="H771" s="18" t="n">
        <f aca="false">MOD(QUOTIENT($A$771,Assumptions!$B$83),2)</f>
        <v>0</v>
      </c>
      <c r="I771" s="18" t="n">
        <f aca="false">IF($B$771=1,MIN(Assumptions!$B$67,MAX(Assumptions!$B$4,Assumptions!$B$28-(Assumptions!$B$4))),Assumptions!$B$4)</f>
        <v>30000000</v>
      </c>
      <c r="J771" s="18" t="n">
        <f aca="false">IF($C$771=1,MIN(Assumptions!$B$66,MAX(Assumptions!$B$4,Assumptions!$B$28-($I$771))),Assumptions!$B$4)</f>
        <v>300000000</v>
      </c>
      <c r="K771" s="18" t="n">
        <f aca="false">IF($D$771=1,MIN(Assumptions!$B$61,MAX(Assumptions!$B$4,Assumptions!$B$28-($I$771+$J$771))),Assumptions!$B$4)</f>
        <v>100000000</v>
      </c>
      <c r="L771" s="18" t="n">
        <f aca="false">IF($E$771=1,MIN(Assumptions!$B$56,MAX(Assumptions!$B$4,Assumptions!$B$28-($I$771+$J$771+$K$771))),Assumptions!$B$4)</f>
        <v>0</v>
      </c>
      <c r="M771" s="18" t="n">
        <f aca="false">IF($F$771=1,MIN(Assumptions!$B$51,MAX(Assumptions!$B$4,Assumptions!$B$28-($I$771+$J$771+$K$771+$L$771))),Assumptions!$B$4)</f>
        <v>0</v>
      </c>
      <c r="N771" s="18" t="n">
        <f aca="false">IF($G$771=1,MIN(Assumptions!$B$46,MAX(Assumptions!$B$4,Assumptions!$B$28-($I$771+$J$771+$K$771+$L$771+$M$771))),Assumptions!$B$4)</f>
        <v>0</v>
      </c>
      <c r="O771" s="18" t="n">
        <f aca="false">IF($H$771=1,MIN(Assumptions!$B$41,MAX(Assumptions!$B$4,Assumptions!$B$28-($I$771+$J$771+$K$771+$L$771+$M$771+$N$771))),Assumptions!$B$4)</f>
        <v>0</v>
      </c>
      <c r="P771" s="18" t="n">
        <f aca="false">$I$771+$J$771+$K$771+$L$771+$M$771+$N$771+$O$771</f>
        <v>430000000</v>
      </c>
      <c r="Q771" s="18" t="n">
        <f aca="false">MAX(Assumptions!$B$4,Assumptions!$B$28-$P$771)</f>
        <v>7570000000</v>
      </c>
      <c r="R771" s="18" t="n">
        <f aca="false">$J$120+$O$120+Assumptions!$B$20+IF($B$771=0,$D$120,Assumptions!$B$4)+IF($C$771=0,$AI$120,Assumptions!$B$4)+IF($D$771=0,$AF$120,Assumptions!$B$4)+IF($E$771=0,$AC$120,Assumptions!$B$4)+IF($F$771=0,$Z$120,Assumptions!$B$4)+IF($G$771=0,$W$120,Assumptions!$B$4)+IF($H$771=0,$T$120,Assumptions!$B$4)</f>
        <v>24680512.8289884</v>
      </c>
      <c r="S771" s="18" t="n">
        <f aca="false">IF($R$771&gt;Assumptions!$B$4,$Q$771/$R$771&gt;Assumptions!$B$13,FALSE())</f>
        <v>1</v>
      </c>
      <c r="T771" s="18" t="n">
        <f aca="false">IF($S$771,($Q$771+Assumptions!$B$14*Assumptions!$B$13)/($R$771+Assumptions!$B$14),IF($R$771&gt;Assumptions!$B$4,$Q$771/$R$771,Assumptions!$B$4))</f>
        <v>278.600335749509</v>
      </c>
      <c r="U771" s="18" t="n">
        <f aca="false">IF($B$771=1,$I$771,$D$120*$T$771)</f>
        <v>30000000</v>
      </c>
      <c r="V771" s="18" t="n">
        <f aca="false">IF($C$771=1,$J$771,$AI$120*$T$771)</f>
        <v>300000000</v>
      </c>
      <c r="W771" s="18" t="n">
        <f aca="false">IF($D$771=1,$K$771,$AF$120*$T$771)</f>
        <v>100000000</v>
      </c>
      <c r="X771" s="18" t="n">
        <f aca="false">IF($E$771=1,$L$771,$AC$120*$T$771)</f>
        <v>668640805.798822</v>
      </c>
      <c r="Y771" s="18" t="n">
        <f aca="false">IF($F$771=1,$M$771,$Z$120*$T$771)</f>
        <v>835801007.248528</v>
      </c>
      <c r="Z771" s="18" t="n">
        <f aca="false">IF($G$771=1,$N$771,$W$120*$T$771)</f>
        <v>1393001678.74755</v>
      </c>
      <c r="AA771" s="18" t="n">
        <f aca="false">IF($H$771=1,$O$771,$T$120*$T$771)</f>
        <v>1393001678.74755</v>
      </c>
      <c r="AB771" s="18" t="n">
        <f aca="false">($J$120+$O$120)*$T$771</f>
        <v>78150968.3382034</v>
      </c>
      <c r="AC771" s="18" t="n">
        <f aca="false">Assumptions!$B$20*$T$771</f>
        <v>2507403021.74558</v>
      </c>
      <c r="AD771" s="18" t="n">
        <f aca="false">IF($S$771,Assumptions!$B$14*($T$771-Assumptions!$B$13),Assumptions!$B$4)</f>
        <v>694000839.373773</v>
      </c>
      <c r="AE771" s="18" t="n">
        <f aca="false">$U$771+$V$771+$W$771+$X$771+$Y$771+$Z$771+$AA$771+$AB$771+$AC$771+$AD$771</f>
        <v>8000000000</v>
      </c>
      <c r="AF771" s="18" t="n">
        <f aca="false">IF(AND(IF($B$771=1,$U$771&gt;=INDEX($U$659:$U$786,1+$A$771-Assumptions!$B$77),$U$771&gt;INDEX($U$659:$U$786,1+$A$771+Assumptions!$B$77)),IF($C$771=1,$V$771&gt;=INDEX($V$659:$V$786,1+$A$771-Assumptions!$B$78),$V$771&gt;INDEX($V$659:$V$786,1+$A$771+Assumptions!$B$78)),IF($D$771=1,$W$771&gt;=INDEX($W$659:$W$786,1+$A$771-Assumptions!$B$79),$W$771&gt;INDEX($W$659:$W$786,1+$A$771+Assumptions!$B$79)),IF($E$771=1,$X$771&gt;=INDEX($X$659:$X$786,1+$A$771-Assumptions!$B$80),$X$771&gt;INDEX($X$659:$X$786,1+$A$771+Assumptions!$B$80)),IF($F$771=1,$Y$771&gt;=INDEX($Y$659:$Y$786,1+$A$771-Assumptions!$B$81),$Y$771&gt;INDEX($Y$659:$Y$786,1+$A$771+Assumptions!$B$81)),IF($G$771=1,$Z$771&gt;=INDEX($Z$659:$Z$786,1+$A$771-Assumptions!$B$82),$Z$771&gt;INDEX($Z$659:$Z$786,1+$A$771+Assumptions!$B$82)),IF($H$771=1,$AA$771&gt;=INDEX($AA$659:$AA$786,1+$A$771-Assumptions!$B$83),$AA$771&gt;INDEX($AA$659:$AA$786,1+$A$771+Assumptions!$B$83))),1,0)</f>
        <v>0</v>
      </c>
      <c r="AG771" s="16"/>
      <c r="AH771" s="16"/>
      <c r="AI771" s="16"/>
    </row>
    <row r="772" customFormat="false" ht="23.85" hidden="true" customHeight="false" outlineLevel="0" collapsed="false">
      <c r="A772" s="6" t="n">
        <f aca="false">ROW()-ROW($A$659)+Assumptions!$B$4</f>
        <v>113</v>
      </c>
      <c r="B772" s="18" t="n">
        <f aca="false">MOD(QUOTIENT($A$772,Assumptions!$B$77),2)</f>
        <v>1</v>
      </c>
      <c r="C772" s="18" t="n">
        <f aca="false">MOD(QUOTIENT($A$772,Assumptions!$B$78),2)</f>
        <v>1</v>
      </c>
      <c r="D772" s="18" t="n">
        <f aca="false">MOD(QUOTIENT($A$772,Assumptions!$B$79),2)</f>
        <v>1</v>
      </c>
      <c r="E772" s="18" t="n">
        <f aca="false">MOD(QUOTIENT($A$772,Assumptions!$B$80),2)</f>
        <v>0</v>
      </c>
      <c r="F772" s="18" t="n">
        <f aca="false">MOD(QUOTIENT($A$772,Assumptions!$B$81),2)</f>
        <v>0</v>
      </c>
      <c r="G772" s="18" t="n">
        <f aca="false">MOD(QUOTIENT($A$772,Assumptions!$B$82),2)</f>
        <v>0</v>
      </c>
      <c r="H772" s="18" t="n">
        <f aca="false">MOD(QUOTIENT($A$772,Assumptions!$B$83),2)</f>
        <v>1</v>
      </c>
      <c r="I772" s="18" t="n">
        <f aca="false">IF($B$772=1,MIN(Assumptions!$B$67,MAX(Assumptions!$B$4,Assumptions!$B$28-(Assumptions!$B$4))),Assumptions!$B$4)</f>
        <v>30000000</v>
      </c>
      <c r="J772" s="18" t="n">
        <f aca="false">IF($C$772=1,MIN(Assumptions!$B$66,MAX(Assumptions!$B$4,Assumptions!$B$28-($I$772))),Assumptions!$B$4)</f>
        <v>300000000</v>
      </c>
      <c r="K772" s="18" t="n">
        <f aca="false">IF($D$772=1,MIN(Assumptions!$B$61,MAX(Assumptions!$B$4,Assumptions!$B$28-($I$772+$J$772))),Assumptions!$B$4)</f>
        <v>100000000</v>
      </c>
      <c r="L772" s="18" t="n">
        <f aca="false">IF($E$772=1,MIN(Assumptions!$B$56,MAX(Assumptions!$B$4,Assumptions!$B$28-($I$772+$J$772+$K$772))),Assumptions!$B$4)</f>
        <v>0</v>
      </c>
      <c r="M772" s="18" t="n">
        <f aca="false">IF($F$772=1,MIN(Assumptions!$B$51,MAX(Assumptions!$B$4,Assumptions!$B$28-($I$772+$J$772+$K$772+$L$772))),Assumptions!$B$4)</f>
        <v>0</v>
      </c>
      <c r="N772" s="18" t="n">
        <f aca="false">IF($G$772=1,MIN(Assumptions!$B$46,MAX(Assumptions!$B$4,Assumptions!$B$28-($I$772+$J$772+$K$772+$L$772+$M$772))),Assumptions!$B$4)</f>
        <v>0</v>
      </c>
      <c r="O772" s="18" t="n">
        <f aca="false">IF($H$772=1,MIN(Assumptions!$B$41,MAX(Assumptions!$B$4,Assumptions!$B$28-($I$772+$J$772+$K$772+$L$772+$M$772+$N$772))),Assumptions!$B$4)</f>
        <v>5000000</v>
      </c>
      <c r="P772" s="18" t="n">
        <f aca="false">$I$772+$J$772+$K$772+$L$772+$M$772+$N$772+$O$772</f>
        <v>435000000</v>
      </c>
      <c r="Q772" s="18" t="n">
        <f aca="false">MAX(Assumptions!$B$4,Assumptions!$B$28-$P$772)</f>
        <v>7565000000</v>
      </c>
      <c r="R772" s="18" t="n">
        <f aca="false">$J$120+$O$120+Assumptions!$B$20+IF($B$772=0,$D$120,Assumptions!$B$4)+IF($C$772=0,$AI$120,Assumptions!$B$4)+IF($D$772=0,$AF$120,Assumptions!$B$4)+IF($E$772=0,$AC$120,Assumptions!$B$4)+IF($F$772=0,$Z$120,Assumptions!$B$4)+IF($G$772=0,$W$120,Assumptions!$B$4)+IF($H$772=0,$T$120,Assumptions!$B$4)</f>
        <v>19680512.8289884</v>
      </c>
      <c r="S772" s="18" t="n">
        <f aca="false">IF($R$772&gt;Assumptions!$B$4,$Q$772/$R$772&gt;Assumptions!$B$13,FALSE())</f>
        <v>1</v>
      </c>
      <c r="T772" s="18" t="n">
        <f aca="false">IF($S$772,($Q$772+Assumptions!$B$14*Assumptions!$B$13)/($R$772+Assumptions!$B$14),IF($R$772&gt;Assumptions!$B$4,$Q$772/$R$772,Assumptions!$B$4))</f>
        <v>341.177864477047</v>
      </c>
      <c r="U772" s="18" t="n">
        <f aca="false">IF($B$772=1,$I$772,$D$120*$T$772)</f>
        <v>30000000</v>
      </c>
      <c r="V772" s="18" t="n">
        <f aca="false">IF($C$772=1,$J$772,$AI$120*$T$772)</f>
        <v>300000000</v>
      </c>
      <c r="W772" s="18" t="n">
        <f aca="false">IF($D$772=1,$K$772,$AF$120*$T$772)</f>
        <v>100000000</v>
      </c>
      <c r="X772" s="18" t="n">
        <f aca="false">IF($E$772=1,$L$772,$AC$120*$T$772)</f>
        <v>818826874.744914</v>
      </c>
      <c r="Y772" s="18" t="n">
        <f aca="false">IF($F$772=1,$M$772,$Z$120*$T$772)</f>
        <v>1023533593.43114</v>
      </c>
      <c r="Z772" s="18" t="n">
        <f aca="false">IF($G$772=1,$N$772,$W$120*$T$772)</f>
        <v>1705889322.38524</v>
      </c>
      <c r="AA772" s="18" t="n">
        <f aca="false">IF($H$772=1,$O$772,$T$120*$T$772)</f>
        <v>5000000</v>
      </c>
      <c r="AB772" s="18" t="n">
        <f aca="false">($J$120+$O$120)*$T$772</f>
        <v>95704767.9526659</v>
      </c>
      <c r="AC772" s="18" t="n">
        <f aca="false">Assumptions!$B$20*$T$772</f>
        <v>3070600780.29343</v>
      </c>
      <c r="AD772" s="18" t="n">
        <f aca="false">IF($S$772,Assumptions!$B$14*($T$772-Assumptions!$B$13),Assumptions!$B$4)</f>
        <v>850444661.192618</v>
      </c>
      <c r="AE772" s="18" t="n">
        <f aca="false">$U$772+$V$772+$W$772+$X$772+$Y$772+$Z$772+$AA$772+$AB$772+$AC$772+$AD$772</f>
        <v>8000000000</v>
      </c>
      <c r="AF772" s="18" t="n">
        <f aca="false">IF(AND(IF($B$772=1,$U$772&gt;=INDEX($U$659:$U$786,1+$A$772-Assumptions!$B$77),$U$772&gt;INDEX($U$659:$U$786,1+$A$772+Assumptions!$B$77)),IF($C$772=1,$V$772&gt;=INDEX($V$659:$V$786,1+$A$772-Assumptions!$B$78),$V$772&gt;INDEX($V$659:$V$786,1+$A$772+Assumptions!$B$78)),IF($D$772=1,$W$772&gt;=INDEX($W$659:$W$786,1+$A$772-Assumptions!$B$79),$W$772&gt;INDEX($W$659:$W$786,1+$A$772+Assumptions!$B$79)),IF($E$772=1,$X$772&gt;=INDEX($X$659:$X$786,1+$A$772-Assumptions!$B$80),$X$772&gt;INDEX($X$659:$X$786,1+$A$772+Assumptions!$B$80)),IF($F$772=1,$Y$772&gt;=INDEX($Y$659:$Y$786,1+$A$772-Assumptions!$B$81),$Y$772&gt;INDEX($Y$659:$Y$786,1+$A$772+Assumptions!$B$81)),IF($G$772=1,$Z$772&gt;=INDEX($Z$659:$Z$786,1+$A$772-Assumptions!$B$82),$Z$772&gt;INDEX($Z$659:$Z$786,1+$A$772+Assumptions!$B$82)),IF($H$772=1,$AA$772&gt;=INDEX($AA$659:$AA$786,1+$A$772-Assumptions!$B$83),$AA$772&gt;INDEX($AA$659:$AA$786,1+$A$772+Assumptions!$B$83))),1,0)</f>
        <v>0</v>
      </c>
      <c r="AG772" s="16"/>
      <c r="AH772" s="16"/>
      <c r="AI772" s="16"/>
    </row>
    <row r="773" customFormat="false" ht="23.85" hidden="true" customHeight="false" outlineLevel="0" collapsed="false">
      <c r="A773" s="6" t="n">
        <f aca="false">ROW()-ROW($A$659)+Assumptions!$B$4</f>
        <v>114</v>
      </c>
      <c r="B773" s="18" t="n">
        <f aca="false">MOD(QUOTIENT($A$773,Assumptions!$B$77),2)</f>
        <v>1</v>
      </c>
      <c r="C773" s="18" t="n">
        <f aca="false">MOD(QUOTIENT($A$773,Assumptions!$B$78),2)</f>
        <v>1</v>
      </c>
      <c r="D773" s="18" t="n">
        <f aca="false">MOD(QUOTIENT($A$773,Assumptions!$B$79),2)</f>
        <v>1</v>
      </c>
      <c r="E773" s="18" t="n">
        <f aca="false">MOD(QUOTIENT($A$773,Assumptions!$B$80),2)</f>
        <v>0</v>
      </c>
      <c r="F773" s="18" t="n">
        <f aca="false">MOD(QUOTIENT($A$773,Assumptions!$B$81),2)</f>
        <v>0</v>
      </c>
      <c r="G773" s="18" t="n">
        <f aca="false">MOD(QUOTIENT($A$773,Assumptions!$B$82),2)</f>
        <v>1</v>
      </c>
      <c r="H773" s="18" t="n">
        <f aca="false">MOD(QUOTIENT($A$773,Assumptions!$B$83),2)</f>
        <v>0</v>
      </c>
      <c r="I773" s="18" t="n">
        <f aca="false">IF($B$773=1,MIN(Assumptions!$B$67,MAX(Assumptions!$B$4,Assumptions!$B$28-(Assumptions!$B$4))),Assumptions!$B$4)</f>
        <v>30000000</v>
      </c>
      <c r="J773" s="18" t="n">
        <f aca="false">IF($C$773=1,MIN(Assumptions!$B$66,MAX(Assumptions!$B$4,Assumptions!$B$28-($I$773))),Assumptions!$B$4)</f>
        <v>300000000</v>
      </c>
      <c r="K773" s="18" t="n">
        <f aca="false">IF($D$773=1,MIN(Assumptions!$B$61,MAX(Assumptions!$B$4,Assumptions!$B$28-($I$773+$J$773))),Assumptions!$B$4)</f>
        <v>100000000</v>
      </c>
      <c r="L773" s="18" t="n">
        <f aca="false">IF($E$773=1,MIN(Assumptions!$B$56,MAX(Assumptions!$B$4,Assumptions!$B$28-($I$773+$J$773+$K$773))),Assumptions!$B$4)</f>
        <v>0</v>
      </c>
      <c r="M773" s="18" t="n">
        <f aca="false">IF($F$773=1,MIN(Assumptions!$B$51,MAX(Assumptions!$B$4,Assumptions!$B$28-($I$773+$J$773+$K$773+$L$773))),Assumptions!$B$4)</f>
        <v>0</v>
      </c>
      <c r="N773" s="18" t="n">
        <f aca="false">IF($G$773=1,MIN(Assumptions!$B$46,MAX(Assumptions!$B$4,Assumptions!$B$28-($I$773+$J$773+$K$773+$L$773+$M$773))),Assumptions!$B$4)</f>
        <v>15000000</v>
      </c>
      <c r="O773" s="18" t="n">
        <f aca="false">IF($H$773=1,MIN(Assumptions!$B$41,MAX(Assumptions!$B$4,Assumptions!$B$28-($I$773+$J$773+$K$773+$L$773+$M$773+$N$773))),Assumptions!$B$4)</f>
        <v>0</v>
      </c>
      <c r="P773" s="18" t="n">
        <f aca="false">$I$773+$J$773+$K$773+$L$773+$M$773+$N$773+$O$773</f>
        <v>445000000</v>
      </c>
      <c r="Q773" s="18" t="n">
        <f aca="false">MAX(Assumptions!$B$4,Assumptions!$B$28-$P$773)</f>
        <v>7555000000</v>
      </c>
      <c r="R773" s="18" t="n">
        <f aca="false">$J$120+$O$120+Assumptions!$B$20+IF($B$773=0,$D$120,Assumptions!$B$4)+IF($C$773=0,$AI$120,Assumptions!$B$4)+IF($D$773=0,$AF$120,Assumptions!$B$4)+IF($E$773=0,$AC$120,Assumptions!$B$4)+IF($F$773=0,$Z$120,Assumptions!$B$4)+IF($G$773=0,$W$120,Assumptions!$B$4)+IF($H$773=0,$T$120,Assumptions!$B$4)</f>
        <v>19680512.8289884</v>
      </c>
      <c r="S773" s="18" t="n">
        <f aca="false">IF($R$773&gt;Assumptions!$B$4,$Q$773/$R$773&gt;Assumptions!$B$13,FALSE())</f>
        <v>1</v>
      </c>
      <c r="T773" s="18" t="n">
        <f aca="false">IF($S$773,($Q$773+Assumptions!$B$14*Assumptions!$B$13)/($R$773+Assumptions!$B$14),IF($R$773&gt;Assumptions!$B$4,$Q$773/$R$773,Assumptions!$B$4))</f>
        <v>340.727018273576</v>
      </c>
      <c r="U773" s="18" t="n">
        <f aca="false">IF($B$773=1,$I$773,$D$120*$T$773)</f>
        <v>30000000</v>
      </c>
      <c r="V773" s="18" t="n">
        <f aca="false">IF($C$773=1,$J$773,$AI$120*$T$773)</f>
        <v>300000000</v>
      </c>
      <c r="W773" s="18" t="n">
        <f aca="false">IF($D$773=1,$K$773,$AF$120*$T$773)</f>
        <v>100000000</v>
      </c>
      <c r="X773" s="18" t="n">
        <f aca="false">IF($E$773=1,$L$773,$AC$120*$T$773)</f>
        <v>817744843.856582</v>
      </c>
      <c r="Y773" s="18" t="n">
        <f aca="false">IF($F$773=1,$M$773,$Z$120*$T$773)</f>
        <v>1022181054.82073</v>
      </c>
      <c r="Z773" s="18" t="n">
        <f aca="false">IF($G$773=1,$N$773,$W$120*$T$773)</f>
        <v>15000000</v>
      </c>
      <c r="AA773" s="18" t="n">
        <f aca="false">IF($H$773=1,$O$773,$T$120*$T$773)</f>
        <v>1703635091.36788</v>
      </c>
      <c r="AB773" s="18" t="n">
        <f aca="false">($J$120+$O$120)*$T$773</f>
        <v>95578299.8086914</v>
      </c>
      <c r="AC773" s="18" t="n">
        <f aca="false">Assumptions!$B$20*$T$773</f>
        <v>3066543164.46218</v>
      </c>
      <c r="AD773" s="18" t="n">
        <f aca="false">IF($S$773,Assumptions!$B$14*($T$773-Assumptions!$B$13),Assumptions!$B$4)</f>
        <v>849317545.68394</v>
      </c>
      <c r="AE773" s="18" t="n">
        <f aca="false">$U$773+$V$773+$W$773+$X$773+$Y$773+$Z$773+$AA$773+$AB$773+$AC$773+$AD$773</f>
        <v>8000000000</v>
      </c>
      <c r="AF773" s="18" t="n">
        <f aca="false">IF(AND(IF($B$773=1,$U$773&gt;=INDEX($U$659:$U$786,1+$A$773-Assumptions!$B$77),$U$773&gt;INDEX($U$659:$U$786,1+$A$773+Assumptions!$B$77)),IF($C$773=1,$V$773&gt;=INDEX($V$659:$V$786,1+$A$773-Assumptions!$B$78),$V$773&gt;INDEX($V$659:$V$786,1+$A$773+Assumptions!$B$78)),IF($D$773=1,$W$773&gt;=INDEX($W$659:$W$786,1+$A$773-Assumptions!$B$79),$W$773&gt;INDEX($W$659:$W$786,1+$A$773+Assumptions!$B$79)),IF($E$773=1,$X$773&gt;=INDEX($X$659:$X$786,1+$A$773-Assumptions!$B$80),$X$773&gt;INDEX($X$659:$X$786,1+$A$773+Assumptions!$B$80)),IF($F$773=1,$Y$773&gt;=INDEX($Y$659:$Y$786,1+$A$773-Assumptions!$B$81),$Y$773&gt;INDEX($Y$659:$Y$786,1+$A$773+Assumptions!$B$81)),IF($G$773=1,$Z$773&gt;=INDEX($Z$659:$Z$786,1+$A$773-Assumptions!$B$82),$Z$773&gt;INDEX($Z$659:$Z$786,1+$A$773+Assumptions!$B$82)),IF($H$773=1,$AA$773&gt;=INDEX($AA$659:$AA$786,1+$A$773-Assumptions!$B$83),$AA$773&gt;INDEX($AA$659:$AA$786,1+$A$773+Assumptions!$B$83))),1,0)</f>
        <v>0</v>
      </c>
      <c r="AG773" s="16"/>
      <c r="AH773" s="16"/>
      <c r="AI773" s="16"/>
    </row>
    <row r="774" customFormat="false" ht="23.85" hidden="true" customHeight="false" outlineLevel="0" collapsed="false">
      <c r="A774" s="6" t="n">
        <f aca="false">ROW()-ROW($A$659)+Assumptions!$B$4</f>
        <v>115</v>
      </c>
      <c r="B774" s="18" t="n">
        <f aca="false">MOD(QUOTIENT($A$774,Assumptions!$B$77),2)</f>
        <v>1</v>
      </c>
      <c r="C774" s="18" t="n">
        <f aca="false">MOD(QUOTIENT($A$774,Assumptions!$B$78),2)</f>
        <v>1</v>
      </c>
      <c r="D774" s="18" t="n">
        <f aca="false">MOD(QUOTIENT($A$774,Assumptions!$B$79),2)</f>
        <v>1</v>
      </c>
      <c r="E774" s="18" t="n">
        <f aca="false">MOD(QUOTIENT($A$774,Assumptions!$B$80),2)</f>
        <v>0</v>
      </c>
      <c r="F774" s="18" t="n">
        <f aca="false">MOD(QUOTIENT($A$774,Assumptions!$B$81),2)</f>
        <v>0</v>
      </c>
      <c r="G774" s="18" t="n">
        <f aca="false">MOD(QUOTIENT($A$774,Assumptions!$B$82),2)</f>
        <v>1</v>
      </c>
      <c r="H774" s="18" t="n">
        <f aca="false">MOD(QUOTIENT($A$774,Assumptions!$B$83),2)</f>
        <v>1</v>
      </c>
      <c r="I774" s="18" t="n">
        <f aca="false">IF($B$774=1,MIN(Assumptions!$B$67,MAX(Assumptions!$B$4,Assumptions!$B$28-(Assumptions!$B$4))),Assumptions!$B$4)</f>
        <v>30000000</v>
      </c>
      <c r="J774" s="18" t="n">
        <f aca="false">IF($C$774=1,MIN(Assumptions!$B$66,MAX(Assumptions!$B$4,Assumptions!$B$28-($I$774))),Assumptions!$B$4)</f>
        <v>300000000</v>
      </c>
      <c r="K774" s="18" t="n">
        <f aca="false">IF($D$774=1,MIN(Assumptions!$B$61,MAX(Assumptions!$B$4,Assumptions!$B$28-($I$774+$J$774))),Assumptions!$B$4)</f>
        <v>100000000</v>
      </c>
      <c r="L774" s="18" t="n">
        <f aca="false">IF($E$774=1,MIN(Assumptions!$B$56,MAX(Assumptions!$B$4,Assumptions!$B$28-($I$774+$J$774+$K$774))),Assumptions!$B$4)</f>
        <v>0</v>
      </c>
      <c r="M774" s="18" t="n">
        <f aca="false">IF($F$774=1,MIN(Assumptions!$B$51,MAX(Assumptions!$B$4,Assumptions!$B$28-($I$774+$J$774+$K$774+$L$774))),Assumptions!$B$4)</f>
        <v>0</v>
      </c>
      <c r="N774" s="18" t="n">
        <f aca="false">IF($G$774=1,MIN(Assumptions!$B$46,MAX(Assumptions!$B$4,Assumptions!$B$28-($I$774+$J$774+$K$774+$L$774+$M$774))),Assumptions!$B$4)</f>
        <v>15000000</v>
      </c>
      <c r="O774" s="18" t="n">
        <f aca="false">IF($H$774=1,MIN(Assumptions!$B$41,MAX(Assumptions!$B$4,Assumptions!$B$28-($I$774+$J$774+$K$774+$L$774+$M$774+$N$774))),Assumptions!$B$4)</f>
        <v>5000000</v>
      </c>
      <c r="P774" s="18" t="n">
        <f aca="false">$I$774+$J$774+$K$774+$L$774+$M$774+$N$774+$O$774</f>
        <v>450000000</v>
      </c>
      <c r="Q774" s="18" t="n">
        <f aca="false">MAX(Assumptions!$B$4,Assumptions!$B$28-$P$774)</f>
        <v>7550000000</v>
      </c>
      <c r="R774" s="18" t="n">
        <f aca="false">$J$120+$O$120+Assumptions!$B$20+IF($B$774=0,$D$120,Assumptions!$B$4)+IF($C$774=0,$AI$120,Assumptions!$B$4)+IF($D$774=0,$AF$120,Assumptions!$B$4)+IF($E$774=0,$AC$120,Assumptions!$B$4)+IF($F$774=0,$Z$120,Assumptions!$B$4)+IF($G$774=0,$W$120,Assumptions!$B$4)+IF($H$774=0,$T$120,Assumptions!$B$4)</f>
        <v>14680512.8289884</v>
      </c>
      <c r="S774" s="18" t="n">
        <f aca="false">IF($R$774&gt;Assumptions!$B$4,$Q$774/$R$774&gt;Assumptions!$B$13,FALSE())</f>
        <v>1</v>
      </c>
      <c r="T774" s="18" t="n">
        <f aca="false">IF($S$774,($Q$774+Assumptions!$B$14*Assumptions!$B$13)/($R$774+Assumptions!$B$14),IF($R$774&gt;Assumptions!$B$4,$Q$774/$R$774,Assumptions!$B$4))</f>
        <v>439.596889521063</v>
      </c>
      <c r="U774" s="18" t="n">
        <f aca="false">IF($B$774=1,$I$774,$D$120*$T$774)</f>
        <v>30000000</v>
      </c>
      <c r="V774" s="18" t="n">
        <f aca="false">IF($C$774=1,$J$774,$AI$120*$T$774)</f>
        <v>300000000</v>
      </c>
      <c r="W774" s="18" t="n">
        <f aca="false">IF($D$774=1,$K$774,$AF$120*$T$774)</f>
        <v>100000000</v>
      </c>
      <c r="X774" s="18" t="n">
        <f aca="false">IF($E$774=1,$L$774,$AC$120*$T$774)</f>
        <v>1055032534.85055</v>
      </c>
      <c r="Y774" s="18" t="n">
        <f aca="false">IF($F$774=1,$M$774,$Z$120*$T$774)</f>
        <v>1318790668.56319</v>
      </c>
      <c r="Z774" s="18" t="n">
        <f aca="false">IF($G$774=1,$N$774,$W$120*$T$774)</f>
        <v>15000000</v>
      </c>
      <c r="AA774" s="18" t="n">
        <f aca="false">IF($H$774=1,$O$774,$T$120*$T$774)</f>
        <v>5000000</v>
      </c>
      <c r="AB774" s="18" t="n">
        <f aca="false">($J$120+$O$120)*$T$774</f>
        <v>123312567.094039</v>
      </c>
      <c r="AC774" s="18" t="n">
        <f aca="false">Assumptions!$B$20*$T$774</f>
        <v>3956372005.68956</v>
      </c>
      <c r="AD774" s="18" t="n">
        <f aca="false">IF($S$774,Assumptions!$B$14*($T$774-Assumptions!$B$13),Assumptions!$B$4)</f>
        <v>1096492223.80266</v>
      </c>
      <c r="AE774" s="18" t="n">
        <f aca="false">$U$774+$V$774+$W$774+$X$774+$Y$774+$Z$774+$AA$774+$AB$774+$AC$774+$AD$774</f>
        <v>8000000000</v>
      </c>
      <c r="AF774" s="18" t="n">
        <f aca="false">IF(AND(IF($B$774=1,$U$774&gt;=INDEX($U$659:$U$786,1+$A$774-Assumptions!$B$77),$U$774&gt;INDEX($U$659:$U$786,1+$A$774+Assumptions!$B$77)),IF($C$774=1,$V$774&gt;=INDEX($V$659:$V$786,1+$A$774-Assumptions!$B$78),$V$774&gt;INDEX($V$659:$V$786,1+$A$774+Assumptions!$B$78)),IF($D$774=1,$W$774&gt;=INDEX($W$659:$W$786,1+$A$774-Assumptions!$B$79),$W$774&gt;INDEX($W$659:$W$786,1+$A$774+Assumptions!$B$79)),IF($E$774=1,$X$774&gt;=INDEX($X$659:$X$786,1+$A$774-Assumptions!$B$80),$X$774&gt;INDEX($X$659:$X$786,1+$A$774+Assumptions!$B$80)),IF($F$774=1,$Y$774&gt;=INDEX($Y$659:$Y$786,1+$A$774-Assumptions!$B$81),$Y$774&gt;INDEX($Y$659:$Y$786,1+$A$774+Assumptions!$B$81)),IF($G$774=1,$Z$774&gt;=INDEX($Z$659:$Z$786,1+$A$774-Assumptions!$B$82),$Z$774&gt;INDEX($Z$659:$Z$786,1+$A$774+Assumptions!$B$82)),IF($H$774=1,$AA$774&gt;=INDEX($AA$659:$AA$786,1+$A$774-Assumptions!$B$83),$AA$774&gt;INDEX($AA$659:$AA$786,1+$A$774+Assumptions!$B$83))),1,0)</f>
        <v>0</v>
      </c>
      <c r="AG774" s="16"/>
      <c r="AH774" s="16"/>
      <c r="AI774" s="16"/>
    </row>
    <row r="775" customFormat="false" ht="23.85" hidden="true" customHeight="false" outlineLevel="0" collapsed="false">
      <c r="A775" s="6" t="n">
        <f aca="false">ROW()-ROW($A$659)+Assumptions!$B$4</f>
        <v>116</v>
      </c>
      <c r="B775" s="18" t="n">
        <f aca="false">MOD(QUOTIENT($A$775,Assumptions!$B$77),2)</f>
        <v>1</v>
      </c>
      <c r="C775" s="18" t="n">
        <f aca="false">MOD(QUOTIENT($A$775,Assumptions!$B$78),2)</f>
        <v>1</v>
      </c>
      <c r="D775" s="18" t="n">
        <f aca="false">MOD(QUOTIENT($A$775,Assumptions!$B$79),2)</f>
        <v>1</v>
      </c>
      <c r="E775" s="18" t="n">
        <f aca="false">MOD(QUOTIENT($A$775,Assumptions!$B$80),2)</f>
        <v>0</v>
      </c>
      <c r="F775" s="18" t="n">
        <f aca="false">MOD(QUOTIENT($A$775,Assumptions!$B$81),2)</f>
        <v>1</v>
      </c>
      <c r="G775" s="18" t="n">
        <f aca="false">MOD(QUOTIENT($A$775,Assumptions!$B$82),2)</f>
        <v>0</v>
      </c>
      <c r="H775" s="18" t="n">
        <f aca="false">MOD(QUOTIENT($A$775,Assumptions!$B$83),2)</f>
        <v>0</v>
      </c>
      <c r="I775" s="18" t="n">
        <f aca="false">IF($B$775=1,MIN(Assumptions!$B$67,MAX(Assumptions!$B$4,Assumptions!$B$28-(Assumptions!$B$4))),Assumptions!$B$4)</f>
        <v>30000000</v>
      </c>
      <c r="J775" s="18" t="n">
        <f aca="false">IF($C$775=1,MIN(Assumptions!$B$66,MAX(Assumptions!$B$4,Assumptions!$B$28-($I$775))),Assumptions!$B$4)</f>
        <v>300000000</v>
      </c>
      <c r="K775" s="18" t="n">
        <f aca="false">IF($D$775=1,MIN(Assumptions!$B$61,MAX(Assumptions!$B$4,Assumptions!$B$28-($I$775+$J$775))),Assumptions!$B$4)</f>
        <v>100000000</v>
      </c>
      <c r="L775" s="18" t="n">
        <f aca="false">IF($E$775=1,MIN(Assumptions!$B$56,MAX(Assumptions!$B$4,Assumptions!$B$28-($I$775+$J$775+$K$775))),Assumptions!$B$4)</f>
        <v>0</v>
      </c>
      <c r="M775" s="18" t="n">
        <f aca="false">IF($F$775=1,MIN(Assumptions!$B$51,MAX(Assumptions!$B$4,Assumptions!$B$28-($I$775+$J$775+$K$775+$L$775))),Assumptions!$B$4)</f>
        <v>30000000</v>
      </c>
      <c r="N775" s="18" t="n">
        <f aca="false">IF($G$775=1,MIN(Assumptions!$B$46,MAX(Assumptions!$B$4,Assumptions!$B$28-($I$775+$J$775+$K$775+$L$775+$M$775))),Assumptions!$B$4)</f>
        <v>0</v>
      </c>
      <c r="O775" s="18" t="n">
        <f aca="false">IF($H$775=1,MIN(Assumptions!$B$41,MAX(Assumptions!$B$4,Assumptions!$B$28-($I$775+$J$775+$K$775+$L$775+$M$775+$N$775))),Assumptions!$B$4)</f>
        <v>0</v>
      </c>
      <c r="P775" s="18" t="n">
        <f aca="false">$I$775+$J$775+$K$775+$L$775+$M$775+$N$775+$O$775</f>
        <v>460000000</v>
      </c>
      <c r="Q775" s="18" t="n">
        <f aca="false">MAX(Assumptions!$B$4,Assumptions!$B$28-$P$775)</f>
        <v>7540000000</v>
      </c>
      <c r="R775" s="18" t="n">
        <f aca="false">$J$120+$O$120+Assumptions!$B$20+IF($B$775=0,$D$120,Assumptions!$B$4)+IF($C$775=0,$AI$120,Assumptions!$B$4)+IF($D$775=0,$AF$120,Assumptions!$B$4)+IF($E$775=0,$AC$120,Assumptions!$B$4)+IF($F$775=0,$Z$120,Assumptions!$B$4)+IF($G$775=0,$W$120,Assumptions!$B$4)+IF($H$775=0,$T$120,Assumptions!$B$4)</f>
        <v>21680512.8289884</v>
      </c>
      <c r="S775" s="18" t="n">
        <f aca="false">IF($R$775&gt;Assumptions!$B$4,$Q$775/$R$775&gt;Assumptions!$B$13,FALSE())</f>
        <v>1</v>
      </c>
      <c r="T775" s="18" t="n">
        <f aca="false">IF($S$775,($Q$775+Assumptions!$B$14*Assumptions!$B$13)/($R$775+Assumptions!$B$14),IF($R$775&gt;Assumptions!$B$4,$Q$775/$R$775,Assumptions!$B$4))</f>
        <v>311.924732669764</v>
      </c>
      <c r="U775" s="18" t="n">
        <f aca="false">IF($B$775=1,$I$775,$D$120*$T$775)</f>
        <v>30000000</v>
      </c>
      <c r="V775" s="18" t="n">
        <f aca="false">IF($C$775=1,$J$775,$AI$120*$T$775)</f>
        <v>300000000</v>
      </c>
      <c r="W775" s="18" t="n">
        <f aca="false">IF($D$775=1,$K$775,$AF$120*$T$775)</f>
        <v>100000000</v>
      </c>
      <c r="X775" s="18" t="n">
        <f aca="false">IF($E$775=1,$L$775,$AC$120*$T$775)</f>
        <v>748619358.407434</v>
      </c>
      <c r="Y775" s="18" t="n">
        <f aca="false">IF($F$775=1,$M$775,$Z$120*$T$775)</f>
        <v>30000000</v>
      </c>
      <c r="Z775" s="18" t="n">
        <f aca="false">IF($G$775=1,$N$775,$W$120*$T$775)</f>
        <v>1559623663.34882</v>
      </c>
      <c r="AA775" s="18" t="n">
        <f aca="false">IF($H$775=1,$O$775,$T$120*$T$775)</f>
        <v>1559623663.34882</v>
      </c>
      <c r="AB775" s="18" t="n">
        <f aca="false">($J$120+$O$120)*$T$775</f>
        <v>87498889.1926353</v>
      </c>
      <c r="AC775" s="18" t="n">
        <f aca="false">Assumptions!$B$20*$T$775</f>
        <v>2807322594.02788</v>
      </c>
      <c r="AD775" s="18" t="n">
        <f aca="false">IF($S$775,Assumptions!$B$14*($T$775-Assumptions!$B$13),Assumptions!$B$4)</f>
        <v>777311831.674411</v>
      </c>
      <c r="AE775" s="18" t="n">
        <f aca="false">$U$775+$V$775+$W$775+$X$775+$Y$775+$Z$775+$AA$775+$AB$775+$AC$775+$AD$775</f>
        <v>8000000000</v>
      </c>
      <c r="AF775" s="18" t="n">
        <f aca="false">IF(AND(IF($B$775=1,$U$775&gt;=INDEX($U$659:$U$786,1+$A$775-Assumptions!$B$77),$U$775&gt;INDEX($U$659:$U$786,1+$A$775+Assumptions!$B$77)),IF($C$775=1,$V$775&gt;=INDEX($V$659:$V$786,1+$A$775-Assumptions!$B$78),$V$775&gt;INDEX($V$659:$V$786,1+$A$775+Assumptions!$B$78)),IF($D$775=1,$W$775&gt;=INDEX($W$659:$W$786,1+$A$775-Assumptions!$B$79),$W$775&gt;INDEX($W$659:$W$786,1+$A$775+Assumptions!$B$79)),IF($E$775=1,$X$775&gt;=INDEX($X$659:$X$786,1+$A$775-Assumptions!$B$80),$X$775&gt;INDEX($X$659:$X$786,1+$A$775+Assumptions!$B$80)),IF($F$775=1,$Y$775&gt;=INDEX($Y$659:$Y$786,1+$A$775-Assumptions!$B$81),$Y$775&gt;INDEX($Y$659:$Y$786,1+$A$775+Assumptions!$B$81)),IF($G$775=1,$Z$775&gt;=INDEX($Z$659:$Z$786,1+$A$775-Assumptions!$B$82),$Z$775&gt;INDEX($Z$659:$Z$786,1+$A$775+Assumptions!$B$82)),IF($H$775=1,$AA$775&gt;=INDEX($AA$659:$AA$786,1+$A$775-Assumptions!$B$83),$AA$775&gt;INDEX($AA$659:$AA$786,1+$A$775+Assumptions!$B$83))),1,0)</f>
        <v>0</v>
      </c>
      <c r="AG775" s="16"/>
      <c r="AH775" s="16"/>
      <c r="AI775" s="16"/>
    </row>
    <row r="776" customFormat="false" ht="23.85" hidden="true" customHeight="false" outlineLevel="0" collapsed="false">
      <c r="A776" s="6" t="n">
        <f aca="false">ROW()-ROW($A$659)+Assumptions!$B$4</f>
        <v>117</v>
      </c>
      <c r="B776" s="18" t="n">
        <f aca="false">MOD(QUOTIENT($A$776,Assumptions!$B$77),2)</f>
        <v>1</v>
      </c>
      <c r="C776" s="18" t="n">
        <f aca="false">MOD(QUOTIENT($A$776,Assumptions!$B$78),2)</f>
        <v>1</v>
      </c>
      <c r="D776" s="18" t="n">
        <f aca="false">MOD(QUOTIENT($A$776,Assumptions!$B$79),2)</f>
        <v>1</v>
      </c>
      <c r="E776" s="18" t="n">
        <f aca="false">MOD(QUOTIENT($A$776,Assumptions!$B$80),2)</f>
        <v>0</v>
      </c>
      <c r="F776" s="18" t="n">
        <f aca="false">MOD(QUOTIENT($A$776,Assumptions!$B$81),2)</f>
        <v>1</v>
      </c>
      <c r="G776" s="18" t="n">
        <f aca="false">MOD(QUOTIENT($A$776,Assumptions!$B$82),2)</f>
        <v>0</v>
      </c>
      <c r="H776" s="18" t="n">
        <f aca="false">MOD(QUOTIENT($A$776,Assumptions!$B$83),2)</f>
        <v>1</v>
      </c>
      <c r="I776" s="18" t="n">
        <f aca="false">IF($B$776=1,MIN(Assumptions!$B$67,MAX(Assumptions!$B$4,Assumptions!$B$28-(Assumptions!$B$4))),Assumptions!$B$4)</f>
        <v>30000000</v>
      </c>
      <c r="J776" s="18" t="n">
        <f aca="false">IF($C$776=1,MIN(Assumptions!$B$66,MAX(Assumptions!$B$4,Assumptions!$B$28-($I$776))),Assumptions!$B$4)</f>
        <v>300000000</v>
      </c>
      <c r="K776" s="18" t="n">
        <f aca="false">IF($D$776=1,MIN(Assumptions!$B$61,MAX(Assumptions!$B$4,Assumptions!$B$28-($I$776+$J$776))),Assumptions!$B$4)</f>
        <v>100000000</v>
      </c>
      <c r="L776" s="18" t="n">
        <f aca="false">IF($E$776=1,MIN(Assumptions!$B$56,MAX(Assumptions!$B$4,Assumptions!$B$28-($I$776+$J$776+$K$776))),Assumptions!$B$4)</f>
        <v>0</v>
      </c>
      <c r="M776" s="18" t="n">
        <f aca="false">IF($F$776=1,MIN(Assumptions!$B$51,MAX(Assumptions!$B$4,Assumptions!$B$28-($I$776+$J$776+$K$776+$L$776))),Assumptions!$B$4)</f>
        <v>30000000</v>
      </c>
      <c r="N776" s="18" t="n">
        <f aca="false">IF($G$776=1,MIN(Assumptions!$B$46,MAX(Assumptions!$B$4,Assumptions!$B$28-($I$776+$J$776+$K$776+$L$776+$M$776))),Assumptions!$B$4)</f>
        <v>0</v>
      </c>
      <c r="O776" s="18" t="n">
        <f aca="false">IF($H$776=1,MIN(Assumptions!$B$41,MAX(Assumptions!$B$4,Assumptions!$B$28-($I$776+$J$776+$K$776+$L$776+$M$776+$N$776))),Assumptions!$B$4)</f>
        <v>5000000</v>
      </c>
      <c r="P776" s="18" t="n">
        <f aca="false">$I$776+$J$776+$K$776+$L$776+$M$776+$N$776+$O$776</f>
        <v>465000000</v>
      </c>
      <c r="Q776" s="18" t="n">
        <f aca="false">MAX(Assumptions!$B$4,Assumptions!$B$28-$P$776)</f>
        <v>7535000000</v>
      </c>
      <c r="R776" s="18" t="n">
        <f aca="false">$J$120+$O$120+Assumptions!$B$20+IF($B$776=0,$D$120,Assumptions!$B$4)+IF($C$776=0,$AI$120,Assumptions!$B$4)+IF($D$776=0,$AF$120,Assumptions!$B$4)+IF($E$776=0,$AC$120,Assumptions!$B$4)+IF($F$776=0,$Z$120,Assumptions!$B$4)+IF($G$776=0,$W$120,Assumptions!$B$4)+IF($H$776=0,$T$120,Assumptions!$B$4)</f>
        <v>16680512.8289884</v>
      </c>
      <c r="S776" s="18" t="n">
        <f aca="false">IF($R$776&gt;Assumptions!$B$4,$Q$776/$R$776&gt;Assumptions!$B$13,FALSE())</f>
        <v>1</v>
      </c>
      <c r="T776" s="18" t="n">
        <f aca="false">IF($S$776,($Q$776+Assumptions!$B$14*Assumptions!$B$13)/($R$776+Assumptions!$B$14),IF($R$776&gt;Assumptions!$B$4,$Q$776/$R$776,Assumptions!$B$4))</f>
        <v>392.976979667</v>
      </c>
      <c r="U776" s="18" t="n">
        <f aca="false">IF($B$776=1,$I$776,$D$120*$T$776)</f>
        <v>30000000</v>
      </c>
      <c r="V776" s="18" t="n">
        <f aca="false">IF($C$776=1,$J$776,$AI$120*$T$776)</f>
        <v>300000000</v>
      </c>
      <c r="W776" s="18" t="n">
        <f aca="false">IF($D$776=1,$K$776,$AF$120*$T$776)</f>
        <v>100000000</v>
      </c>
      <c r="X776" s="18" t="n">
        <f aca="false">IF($E$776=1,$L$776,$AC$120*$T$776)</f>
        <v>943144751.200801</v>
      </c>
      <c r="Y776" s="18" t="n">
        <f aca="false">IF($F$776=1,$M$776,$Z$120*$T$776)</f>
        <v>30000000</v>
      </c>
      <c r="Z776" s="18" t="n">
        <f aca="false">IF($G$776=1,$N$776,$W$120*$T$776)</f>
        <v>1964884898.335</v>
      </c>
      <c r="AA776" s="18" t="n">
        <f aca="false">IF($H$776=1,$O$776,$T$120*$T$776)</f>
        <v>5000000</v>
      </c>
      <c r="AB776" s="18" t="n">
        <f aca="false">($J$120+$O$120)*$T$776</f>
        <v>110235084.293694</v>
      </c>
      <c r="AC776" s="18" t="n">
        <f aca="false">Assumptions!$B$20*$T$776</f>
        <v>3536792817.003</v>
      </c>
      <c r="AD776" s="18" t="n">
        <f aca="false">IF($S$776,Assumptions!$B$14*($T$776-Assumptions!$B$13),Assumptions!$B$4)</f>
        <v>979942449.167501</v>
      </c>
      <c r="AE776" s="18" t="n">
        <f aca="false">$U$776+$V$776+$W$776+$X$776+$Y$776+$Z$776+$AA$776+$AB$776+$AC$776+$AD$776</f>
        <v>8000000000</v>
      </c>
      <c r="AF776" s="18" t="n">
        <f aca="false">IF(AND(IF($B$776=1,$U$776&gt;=INDEX($U$659:$U$786,1+$A$776-Assumptions!$B$77),$U$776&gt;INDEX($U$659:$U$786,1+$A$776+Assumptions!$B$77)),IF($C$776=1,$V$776&gt;=INDEX($V$659:$V$786,1+$A$776-Assumptions!$B$78),$V$776&gt;INDEX($V$659:$V$786,1+$A$776+Assumptions!$B$78)),IF($D$776=1,$W$776&gt;=INDEX($W$659:$W$786,1+$A$776-Assumptions!$B$79),$W$776&gt;INDEX($W$659:$W$786,1+$A$776+Assumptions!$B$79)),IF($E$776=1,$X$776&gt;=INDEX($X$659:$X$786,1+$A$776-Assumptions!$B$80),$X$776&gt;INDEX($X$659:$X$786,1+$A$776+Assumptions!$B$80)),IF($F$776=1,$Y$776&gt;=INDEX($Y$659:$Y$786,1+$A$776-Assumptions!$B$81),$Y$776&gt;INDEX($Y$659:$Y$786,1+$A$776+Assumptions!$B$81)),IF($G$776=1,$Z$776&gt;=INDEX($Z$659:$Z$786,1+$A$776-Assumptions!$B$82),$Z$776&gt;INDEX($Z$659:$Z$786,1+$A$776+Assumptions!$B$82)),IF($H$776=1,$AA$776&gt;=INDEX($AA$659:$AA$786,1+$A$776-Assumptions!$B$83),$AA$776&gt;INDEX($AA$659:$AA$786,1+$A$776+Assumptions!$B$83))),1,0)</f>
        <v>0</v>
      </c>
      <c r="AG776" s="16"/>
      <c r="AH776" s="16"/>
      <c r="AI776" s="16"/>
    </row>
    <row r="777" customFormat="false" ht="23.85" hidden="true" customHeight="false" outlineLevel="0" collapsed="false">
      <c r="A777" s="6" t="n">
        <f aca="false">ROW()-ROW($A$659)+Assumptions!$B$4</f>
        <v>118</v>
      </c>
      <c r="B777" s="18" t="n">
        <f aca="false">MOD(QUOTIENT($A$777,Assumptions!$B$77),2)</f>
        <v>1</v>
      </c>
      <c r="C777" s="18" t="n">
        <f aca="false">MOD(QUOTIENT($A$777,Assumptions!$B$78),2)</f>
        <v>1</v>
      </c>
      <c r="D777" s="18" t="n">
        <f aca="false">MOD(QUOTIENT($A$777,Assumptions!$B$79),2)</f>
        <v>1</v>
      </c>
      <c r="E777" s="18" t="n">
        <f aca="false">MOD(QUOTIENT($A$777,Assumptions!$B$80),2)</f>
        <v>0</v>
      </c>
      <c r="F777" s="18" t="n">
        <f aca="false">MOD(QUOTIENT($A$777,Assumptions!$B$81),2)</f>
        <v>1</v>
      </c>
      <c r="G777" s="18" t="n">
        <f aca="false">MOD(QUOTIENT($A$777,Assumptions!$B$82),2)</f>
        <v>1</v>
      </c>
      <c r="H777" s="18" t="n">
        <f aca="false">MOD(QUOTIENT($A$777,Assumptions!$B$83),2)</f>
        <v>0</v>
      </c>
      <c r="I777" s="18" t="n">
        <f aca="false">IF($B$777=1,MIN(Assumptions!$B$67,MAX(Assumptions!$B$4,Assumptions!$B$28-(Assumptions!$B$4))),Assumptions!$B$4)</f>
        <v>30000000</v>
      </c>
      <c r="J777" s="18" t="n">
        <f aca="false">IF($C$777=1,MIN(Assumptions!$B$66,MAX(Assumptions!$B$4,Assumptions!$B$28-($I$777))),Assumptions!$B$4)</f>
        <v>300000000</v>
      </c>
      <c r="K777" s="18" t="n">
        <f aca="false">IF($D$777=1,MIN(Assumptions!$B$61,MAX(Assumptions!$B$4,Assumptions!$B$28-($I$777+$J$777))),Assumptions!$B$4)</f>
        <v>100000000</v>
      </c>
      <c r="L777" s="18" t="n">
        <f aca="false">IF($E$777=1,MIN(Assumptions!$B$56,MAX(Assumptions!$B$4,Assumptions!$B$28-($I$777+$J$777+$K$777))),Assumptions!$B$4)</f>
        <v>0</v>
      </c>
      <c r="M777" s="18" t="n">
        <f aca="false">IF($F$777=1,MIN(Assumptions!$B$51,MAX(Assumptions!$B$4,Assumptions!$B$28-($I$777+$J$777+$K$777+$L$777))),Assumptions!$B$4)</f>
        <v>30000000</v>
      </c>
      <c r="N777" s="18" t="n">
        <f aca="false">IF($G$777=1,MIN(Assumptions!$B$46,MAX(Assumptions!$B$4,Assumptions!$B$28-($I$777+$J$777+$K$777+$L$777+$M$777))),Assumptions!$B$4)</f>
        <v>15000000</v>
      </c>
      <c r="O777" s="18" t="n">
        <f aca="false">IF($H$777=1,MIN(Assumptions!$B$41,MAX(Assumptions!$B$4,Assumptions!$B$28-($I$777+$J$777+$K$777+$L$777+$M$777+$N$777))),Assumptions!$B$4)</f>
        <v>0</v>
      </c>
      <c r="P777" s="18" t="n">
        <f aca="false">$I$777+$J$777+$K$777+$L$777+$M$777+$N$777+$O$777</f>
        <v>475000000</v>
      </c>
      <c r="Q777" s="18" t="n">
        <f aca="false">MAX(Assumptions!$B$4,Assumptions!$B$28-$P$777)</f>
        <v>7525000000</v>
      </c>
      <c r="R777" s="18" t="n">
        <f aca="false">$J$120+$O$120+Assumptions!$B$20+IF($B$777=0,$D$120,Assumptions!$B$4)+IF($C$777=0,$AI$120,Assumptions!$B$4)+IF($D$777=0,$AF$120,Assumptions!$B$4)+IF($E$777=0,$AC$120,Assumptions!$B$4)+IF($F$777=0,$Z$120,Assumptions!$B$4)+IF($G$777=0,$W$120,Assumptions!$B$4)+IF($H$777=0,$T$120,Assumptions!$B$4)</f>
        <v>16680512.8289884</v>
      </c>
      <c r="S777" s="18" t="n">
        <f aca="false">IF($R$777&gt;Assumptions!$B$4,$Q$777/$R$777&gt;Assumptions!$B$13,FALSE())</f>
        <v>1</v>
      </c>
      <c r="T777" s="18" t="n">
        <f aca="false">IF($S$777,($Q$777+Assumptions!$B$14*Assumptions!$B$13)/($R$777+Assumptions!$B$14),IF($R$777&gt;Assumptions!$B$4,$Q$777/$R$777,Assumptions!$B$4))</f>
        <v>392.455617173246</v>
      </c>
      <c r="U777" s="18" t="n">
        <f aca="false">IF($B$777=1,$I$777,$D$120*$T$777)</f>
        <v>30000000</v>
      </c>
      <c r="V777" s="18" t="n">
        <f aca="false">IF($C$777=1,$J$777,$AI$120*$T$777)</f>
        <v>300000000</v>
      </c>
      <c r="W777" s="18" t="n">
        <f aca="false">IF($D$777=1,$K$777,$AF$120*$T$777)</f>
        <v>100000000</v>
      </c>
      <c r="X777" s="18" t="n">
        <f aca="false">IF($E$777=1,$L$777,$AC$120*$T$777)</f>
        <v>941893481.215792</v>
      </c>
      <c r="Y777" s="18" t="n">
        <f aca="false">IF($F$777=1,$M$777,$Z$120*$T$777)</f>
        <v>30000000</v>
      </c>
      <c r="Z777" s="18" t="n">
        <f aca="false">IF($G$777=1,$N$777,$W$120*$T$777)</f>
        <v>15000000</v>
      </c>
      <c r="AA777" s="18" t="n">
        <f aca="false">IF($H$777=1,$O$777,$T$120*$T$777)</f>
        <v>1962278085.86623</v>
      </c>
      <c r="AB777" s="18" t="n">
        <f aca="false">($J$120+$O$120)*$T$777</f>
        <v>110088835.425642</v>
      </c>
      <c r="AC777" s="18" t="n">
        <f aca="false">Assumptions!$B$20*$T$777</f>
        <v>3532100554.55922</v>
      </c>
      <c r="AD777" s="18" t="n">
        <f aca="false">IF($S$777,Assumptions!$B$14*($T$777-Assumptions!$B$13),Assumptions!$B$4)</f>
        <v>978639042.933116</v>
      </c>
      <c r="AE777" s="18" t="n">
        <f aca="false">$U$777+$V$777+$W$777+$X$777+$Y$777+$Z$777+$AA$777+$AB$777+$AC$777+$AD$777</f>
        <v>8000000000</v>
      </c>
      <c r="AF777" s="18" t="n">
        <f aca="false">IF(AND(IF($B$777=1,$U$777&gt;=INDEX($U$659:$U$786,1+$A$777-Assumptions!$B$77),$U$777&gt;INDEX($U$659:$U$786,1+$A$777+Assumptions!$B$77)),IF($C$777=1,$V$777&gt;=INDEX($V$659:$V$786,1+$A$777-Assumptions!$B$78),$V$777&gt;INDEX($V$659:$V$786,1+$A$777+Assumptions!$B$78)),IF($D$777=1,$W$777&gt;=INDEX($W$659:$W$786,1+$A$777-Assumptions!$B$79),$W$777&gt;INDEX($W$659:$W$786,1+$A$777+Assumptions!$B$79)),IF($E$777=1,$X$777&gt;=INDEX($X$659:$X$786,1+$A$777-Assumptions!$B$80),$X$777&gt;INDEX($X$659:$X$786,1+$A$777+Assumptions!$B$80)),IF($F$777=1,$Y$777&gt;=INDEX($Y$659:$Y$786,1+$A$777-Assumptions!$B$81),$Y$777&gt;INDEX($Y$659:$Y$786,1+$A$777+Assumptions!$B$81)),IF($G$777=1,$Z$777&gt;=INDEX($Z$659:$Z$786,1+$A$777-Assumptions!$B$82),$Z$777&gt;INDEX($Z$659:$Z$786,1+$A$777+Assumptions!$B$82)),IF($H$777=1,$AA$777&gt;=INDEX($AA$659:$AA$786,1+$A$777-Assumptions!$B$83),$AA$777&gt;INDEX($AA$659:$AA$786,1+$A$777+Assumptions!$B$83))),1,0)</f>
        <v>0</v>
      </c>
      <c r="AG777" s="16"/>
      <c r="AH777" s="16"/>
      <c r="AI777" s="16"/>
    </row>
    <row r="778" customFormat="false" ht="23.85" hidden="true" customHeight="false" outlineLevel="0" collapsed="false">
      <c r="A778" s="6" t="n">
        <f aca="false">ROW()-ROW($A$659)+Assumptions!$B$4</f>
        <v>119</v>
      </c>
      <c r="B778" s="18" t="n">
        <f aca="false">MOD(QUOTIENT($A$778,Assumptions!$B$77),2)</f>
        <v>1</v>
      </c>
      <c r="C778" s="18" t="n">
        <f aca="false">MOD(QUOTIENT($A$778,Assumptions!$B$78),2)</f>
        <v>1</v>
      </c>
      <c r="D778" s="18" t="n">
        <f aca="false">MOD(QUOTIENT($A$778,Assumptions!$B$79),2)</f>
        <v>1</v>
      </c>
      <c r="E778" s="18" t="n">
        <f aca="false">MOD(QUOTIENT($A$778,Assumptions!$B$80),2)</f>
        <v>0</v>
      </c>
      <c r="F778" s="18" t="n">
        <f aca="false">MOD(QUOTIENT($A$778,Assumptions!$B$81),2)</f>
        <v>1</v>
      </c>
      <c r="G778" s="18" t="n">
        <f aca="false">MOD(QUOTIENT($A$778,Assumptions!$B$82),2)</f>
        <v>1</v>
      </c>
      <c r="H778" s="18" t="n">
        <f aca="false">MOD(QUOTIENT($A$778,Assumptions!$B$83),2)</f>
        <v>1</v>
      </c>
      <c r="I778" s="18" t="n">
        <f aca="false">IF($B$778=1,MIN(Assumptions!$B$67,MAX(Assumptions!$B$4,Assumptions!$B$28-(Assumptions!$B$4))),Assumptions!$B$4)</f>
        <v>30000000</v>
      </c>
      <c r="J778" s="18" t="n">
        <f aca="false">IF($C$778=1,MIN(Assumptions!$B$66,MAX(Assumptions!$B$4,Assumptions!$B$28-($I$778))),Assumptions!$B$4)</f>
        <v>300000000</v>
      </c>
      <c r="K778" s="18" t="n">
        <f aca="false">IF($D$778=1,MIN(Assumptions!$B$61,MAX(Assumptions!$B$4,Assumptions!$B$28-($I$778+$J$778))),Assumptions!$B$4)</f>
        <v>100000000</v>
      </c>
      <c r="L778" s="18" t="n">
        <f aca="false">IF($E$778=1,MIN(Assumptions!$B$56,MAX(Assumptions!$B$4,Assumptions!$B$28-($I$778+$J$778+$K$778))),Assumptions!$B$4)</f>
        <v>0</v>
      </c>
      <c r="M778" s="18" t="n">
        <f aca="false">IF($F$778=1,MIN(Assumptions!$B$51,MAX(Assumptions!$B$4,Assumptions!$B$28-($I$778+$J$778+$K$778+$L$778))),Assumptions!$B$4)</f>
        <v>30000000</v>
      </c>
      <c r="N778" s="18" t="n">
        <f aca="false">IF($G$778=1,MIN(Assumptions!$B$46,MAX(Assumptions!$B$4,Assumptions!$B$28-($I$778+$J$778+$K$778+$L$778+$M$778))),Assumptions!$B$4)</f>
        <v>15000000</v>
      </c>
      <c r="O778" s="18" t="n">
        <f aca="false">IF($H$778=1,MIN(Assumptions!$B$41,MAX(Assumptions!$B$4,Assumptions!$B$28-($I$778+$J$778+$K$778+$L$778+$M$778+$N$778))),Assumptions!$B$4)</f>
        <v>5000000</v>
      </c>
      <c r="P778" s="18" t="n">
        <f aca="false">$I$778+$J$778+$K$778+$L$778+$M$778+$N$778+$O$778</f>
        <v>480000000</v>
      </c>
      <c r="Q778" s="18" t="n">
        <f aca="false">MAX(Assumptions!$B$4,Assumptions!$B$28-$P$778)</f>
        <v>7520000000</v>
      </c>
      <c r="R778" s="18" t="n">
        <f aca="false">$J$120+$O$120+Assumptions!$B$20+IF($B$778=0,$D$120,Assumptions!$B$4)+IF($C$778=0,$AI$120,Assumptions!$B$4)+IF($D$778=0,$AF$120,Assumptions!$B$4)+IF($E$778=0,$AC$120,Assumptions!$B$4)+IF($F$778=0,$Z$120,Assumptions!$B$4)+IF($G$778=0,$W$120,Assumptions!$B$4)+IF($H$778=0,$T$120,Assumptions!$B$4)</f>
        <v>11680512.8289884</v>
      </c>
      <c r="S778" s="18" t="n">
        <f aca="false">IF($R$778&gt;Assumptions!$B$4,$Q$778/$R$778&gt;Assumptions!$B$13,FALSE())</f>
        <v>1</v>
      </c>
      <c r="T778" s="18" t="n">
        <f aca="false">IF($S$778,($Q$778+Assumptions!$B$14*Assumptions!$B$13)/($R$778+Assumptions!$B$14),IF($R$778&gt;Assumptions!$B$4,$Q$778/$R$778,Assumptions!$B$4))</f>
        <v>530.481520006964</v>
      </c>
      <c r="U778" s="18" t="n">
        <f aca="false">IF($B$778=1,$I$778,$D$120*$T$778)</f>
        <v>30000000</v>
      </c>
      <c r="V778" s="18" t="n">
        <f aca="false">IF($C$778=1,$J$778,$AI$120*$T$778)</f>
        <v>300000000</v>
      </c>
      <c r="W778" s="18" t="n">
        <f aca="false">IF($D$778=1,$K$778,$AF$120*$T$778)</f>
        <v>100000000</v>
      </c>
      <c r="X778" s="18" t="n">
        <f aca="false">IF($E$778=1,$L$778,$AC$120*$T$778)</f>
        <v>1273155648.01671</v>
      </c>
      <c r="Y778" s="18" t="n">
        <f aca="false">IF($F$778=1,$M$778,$Z$120*$T$778)</f>
        <v>30000000</v>
      </c>
      <c r="Z778" s="18" t="n">
        <f aca="false">IF($G$778=1,$N$778,$W$120*$T$778)</f>
        <v>15000000</v>
      </c>
      <c r="AA778" s="18" t="n">
        <f aca="false">IF($H$778=1,$O$778,$T$120*$T$778)</f>
        <v>5000000</v>
      </c>
      <c r="AB778" s="18" t="n">
        <f aca="false">($J$120+$O$120)*$T$778</f>
        <v>148806871.903202</v>
      </c>
      <c r="AC778" s="18" t="n">
        <f aca="false">Assumptions!$B$20*$T$778</f>
        <v>4774333680.06268</v>
      </c>
      <c r="AD778" s="18" t="n">
        <f aca="false">IF($S$778,Assumptions!$B$14*($T$778-Assumptions!$B$13),Assumptions!$B$4)</f>
        <v>1323703800.01741</v>
      </c>
      <c r="AE778" s="18" t="n">
        <f aca="false">$U$778+$V$778+$W$778+$X$778+$Y$778+$Z$778+$AA$778+$AB$778+$AC$778+$AD$778</f>
        <v>8000000000</v>
      </c>
      <c r="AF778" s="18" t="n">
        <f aca="false">IF(AND(IF($B$778=1,$U$778&gt;=INDEX($U$659:$U$786,1+$A$778-Assumptions!$B$77),$U$778&gt;INDEX($U$659:$U$786,1+$A$778+Assumptions!$B$77)),IF($C$778=1,$V$778&gt;=INDEX($V$659:$V$786,1+$A$778-Assumptions!$B$78),$V$778&gt;INDEX($V$659:$V$786,1+$A$778+Assumptions!$B$78)),IF($D$778=1,$W$778&gt;=INDEX($W$659:$W$786,1+$A$778-Assumptions!$B$79),$W$778&gt;INDEX($W$659:$W$786,1+$A$778+Assumptions!$B$79)),IF($E$778=1,$X$778&gt;=INDEX($X$659:$X$786,1+$A$778-Assumptions!$B$80),$X$778&gt;INDEX($X$659:$X$786,1+$A$778+Assumptions!$B$80)),IF($F$778=1,$Y$778&gt;=INDEX($Y$659:$Y$786,1+$A$778-Assumptions!$B$81),$Y$778&gt;INDEX($Y$659:$Y$786,1+$A$778+Assumptions!$B$81)),IF($G$778=1,$Z$778&gt;=INDEX($Z$659:$Z$786,1+$A$778-Assumptions!$B$82),$Z$778&gt;INDEX($Z$659:$Z$786,1+$A$778+Assumptions!$B$82)),IF($H$778=1,$AA$778&gt;=INDEX($AA$659:$AA$786,1+$A$778-Assumptions!$B$83),$AA$778&gt;INDEX($AA$659:$AA$786,1+$A$778+Assumptions!$B$83))),1,0)</f>
        <v>0</v>
      </c>
      <c r="AG778" s="16"/>
      <c r="AH778" s="16"/>
      <c r="AI778" s="16"/>
    </row>
    <row r="779" customFormat="false" ht="23.85" hidden="true" customHeight="false" outlineLevel="0" collapsed="false">
      <c r="A779" s="6" t="n">
        <f aca="false">ROW()-ROW($A$659)+Assumptions!$B$4</f>
        <v>120</v>
      </c>
      <c r="B779" s="18" t="n">
        <f aca="false">MOD(QUOTIENT($A$779,Assumptions!$B$77),2)</f>
        <v>1</v>
      </c>
      <c r="C779" s="18" t="n">
        <f aca="false">MOD(QUOTIENT($A$779,Assumptions!$B$78),2)</f>
        <v>1</v>
      </c>
      <c r="D779" s="18" t="n">
        <f aca="false">MOD(QUOTIENT($A$779,Assumptions!$B$79),2)</f>
        <v>1</v>
      </c>
      <c r="E779" s="18" t="n">
        <f aca="false">MOD(QUOTIENT($A$779,Assumptions!$B$80),2)</f>
        <v>1</v>
      </c>
      <c r="F779" s="18" t="n">
        <f aca="false">MOD(QUOTIENT($A$779,Assumptions!$B$81),2)</f>
        <v>0</v>
      </c>
      <c r="G779" s="18" t="n">
        <f aca="false">MOD(QUOTIENT($A$779,Assumptions!$B$82),2)</f>
        <v>0</v>
      </c>
      <c r="H779" s="18" t="n">
        <f aca="false">MOD(QUOTIENT($A$779,Assumptions!$B$83),2)</f>
        <v>0</v>
      </c>
      <c r="I779" s="18" t="n">
        <f aca="false">IF($B$779=1,MIN(Assumptions!$B$67,MAX(Assumptions!$B$4,Assumptions!$B$28-(Assumptions!$B$4))),Assumptions!$B$4)</f>
        <v>30000000</v>
      </c>
      <c r="J779" s="18" t="n">
        <f aca="false">IF($C$779=1,MIN(Assumptions!$B$66,MAX(Assumptions!$B$4,Assumptions!$B$28-($I$779))),Assumptions!$B$4)</f>
        <v>300000000</v>
      </c>
      <c r="K779" s="18" t="n">
        <f aca="false">IF($D$779=1,MIN(Assumptions!$B$61,MAX(Assumptions!$B$4,Assumptions!$B$28-($I$779+$J$779))),Assumptions!$B$4)</f>
        <v>100000000</v>
      </c>
      <c r="L779" s="18" t="n">
        <f aca="false">IF($E$779=1,MIN(Assumptions!$B$56,MAX(Assumptions!$B$4,Assumptions!$B$28-($I$779+$J$779+$K$779))),Assumptions!$B$4)</f>
        <v>60000000</v>
      </c>
      <c r="M779" s="18" t="n">
        <f aca="false">IF($F$779=1,MIN(Assumptions!$B$51,MAX(Assumptions!$B$4,Assumptions!$B$28-($I$779+$J$779+$K$779+$L$779))),Assumptions!$B$4)</f>
        <v>0</v>
      </c>
      <c r="N779" s="18" t="n">
        <f aca="false">IF($G$779=1,MIN(Assumptions!$B$46,MAX(Assumptions!$B$4,Assumptions!$B$28-($I$779+$J$779+$K$779+$L$779+$M$779))),Assumptions!$B$4)</f>
        <v>0</v>
      </c>
      <c r="O779" s="18" t="n">
        <f aca="false">IF($H$779=1,MIN(Assumptions!$B$41,MAX(Assumptions!$B$4,Assumptions!$B$28-($I$779+$J$779+$K$779+$L$779+$M$779+$N$779))),Assumptions!$B$4)</f>
        <v>0</v>
      </c>
      <c r="P779" s="18" t="n">
        <f aca="false">$I$779+$J$779+$K$779+$L$779+$M$779+$N$779+$O$779</f>
        <v>490000000</v>
      </c>
      <c r="Q779" s="18" t="n">
        <f aca="false">MAX(Assumptions!$B$4,Assumptions!$B$28-$P$779)</f>
        <v>7510000000</v>
      </c>
      <c r="R779" s="18" t="n">
        <f aca="false">$J$120+$O$120+Assumptions!$B$20+IF($B$779=0,$D$120,Assumptions!$B$4)+IF($C$779=0,$AI$120,Assumptions!$B$4)+IF($D$779=0,$AF$120,Assumptions!$B$4)+IF($E$779=0,$AC$120,Assumptions!$B$4)+IF($F$779=0,$Z$120,Assumptions!$B$4)+IF($G$779=0,$W$120,Assumptions!$B$4)+IF($H$779=0,$T$120,Assumptions!$B$4)</f>
        <v>22280512.8289884</v>
      </c>
      <c r="S779" s="18" t="n">
        <f aca="false">IF($R$779&gt;Assumptions!$B$4,$Q$779/$R$779&gt;Assumptions!$B$13,FALSE())</f>
        <v>1</v>
      </c>
      <c r="T779" s="18" t="n">
        <f aca="false">IF($S$779,($Q$779+Assumptions!$B$14*Assumptions!$B$13)/($R$779+Assumptions!$B$14),IF($R$779&gt;Assumptions!$B$4,$Q$779/$R$779,Assumptions!$B$4))</f>
        <v>303.161603306766</v>
      </c>
      <c r="U779" s="18" t="n">
        <f aca="false">IF($B$779=1,$I$779,$D$120*$T$779)</f>
        <v>30000000</v>
      </c>
      <c r="V779" s="18" t="n">
        <f aca="false">IF($C$779=1,$J$779,$AI$120*$T$779)</f>
        <v>300000000</v>
      </c>
      <c r="W779" s="18" t="n">
        <f aca="false">IF($D$779=1,$K$779,$AF$120*$T$779)</f>
        <v>100000000</v>
      </c>
      <c r="X779" s="18" t="n">
        <f aca="false">IF($E$779=1,$L$779,$AC$120*$T$779)</f>
        <v>60000000</v>
      </c>
      <c r="Y779" s="18" t="n">
        <f aca="false">IF($F$779=1,$M$779,$Z$120*$T$779)</f>
        <v>909484809.920299</v>
      </c>
      <c r="Z779" s="18" t="n">
        <f aca="false">IF($G$779=1,$N$779,$W$120*$T$779)</f>
        <v>1515808016.53383</v>
      </c>
      <c r="AA779" s="18" t="n">
        <f aca="false">IF($H$779=1,$O$779,$T$120*$T$779)</f>
        <v>1515808016.53383</v>
      </c>
      <c r="AB779" s="18" t="n">
        <f aca="false">($J$120+$O$120)*$T$779</f>
        <v>85040718.9842297</v>
      </c>
      <c r="AC779" s="18" t="n">
        <f aca="false">Assumptions!$B$20*$T$779</f>
        <v>2728454429.7609</v>
      </c>
      <c r="AD779" s="18" t="n">
        <f aca="false">IF($S$779,Assumptions!$B$14*($T$779-Assumptions!$B$13),Assumptions!$B$4)</f>
        <v>755404008.266915</v>
      </c>
      <c r="AE779" s="18" t="n">
        <f aca="false">$U$779+$V$779+$W$779+$X$779+$Y$779+$Z$779+$AA$779+$AB$779+$AC$779+$AD$779</f>
        <v>8000000000</v>
      </c>
      <c r="AF779" s="18" t="n">
        <f aca="false">IF(AND(IF($B$779=1,$U$779&gt;=INDEX($U$659:$U$786,1+$A$779-Assumptions!$B$77),$U$779&gt;INDEX($U$659:$U$786,1+$A$779+Assumptions!$B$77)),IF($C$779=1,$V$779&gt;=INDEX($V$659:$V$786,1+$A$779-Assumptions!$B$78),$V$779&gt;INDEX($V$659:$V$786,1+$A$779+Assumptions!$B$78)),IF($D$779=1,$W$779&gt;=INDEX($W$659:$W$786,1+$A$779-Assumptions!$B$79),$W$779&gt;INDEX($W$659:$W$786,1+$A$779+Assumptions!$B$79)),IF($E$779=1,$X$779&gt;=INDEX($X$659:$X$786,1+$A$779-Assumptions!$B$80),$X$779&gt;INDEX($X$659:$X$786,1+$A$779+Assumptions!$B$80)),IF($F$779=1,$Y$779&gt;=INDEX($Y$659:$Y$786,1+$A$779-Assumptions!$B$81),$Y$779&gt;INDEX($Y$659:$Y$786,1+$A$779+Assumptions!$B$81)),IF($G$779=1,$Z$779&gt;=INDEX($Z$659:$Z$786,1+$A$779-Assumptions!$B$82),$Z$779&gt;INDEX($Z$659:$Z$786,1+$A$779+Assumptions!$B$82)),IF($H$779=1,$AA$779&gt;=INDEX($AA$659:$AA$786,1+$A$779-Assumptions!$B$83),$AA$779&gt;INDEX($AA$659:$AA$786,1+$A$779+Assumptions!$B$83))),1,0)</f>
        <v>0</v>
      </c>
      <c r="AG779" s="16"/>
      <c r="AH779" s="16"/>
      <c r="AI779" s="16"/>
    </row>
    <row r="780" customFormat="false" ht="23.85" hidden="true" customHeight="false" outlineLevel="0" collapsed="false">
      <c r="A780" s="6" t="n">
        <f aca="false">ROW()-ROW($A$659)+Assumptions!$B$4</f>
        <v>121</v>
      </c>
      <c r="B780" s="18" t="n">
        <f aca="false">MOD(QUOTIENT($A$780,Assumptions!$B$77),2)</f>
        <v>1</v>
      </c>
      <c r="C780" s="18" t="n">
        <f aca="false">MOD(QUOTIENT($A$780,Assumptions!$B$78),2)</f>
        <v>1</v>
      </c>
      <c r="D780" s="18" t="n">
        <f aca="false">MOD(QUOTIENT($A$780,Assumptions!$B$79),2)</f>
        <v>1</v>
      </c>
      <c r="E780" s="18" t="n">
        <f aca="false">MOD(QUOTIENT($A$780,Assumptions!$B$80),2)</f>
        <v>1</v>
      </c>
      <c r="F780" s="18" t="n">
        <f aca="false">MOD(QUOTIENT($A$780,Assumptions!$B$81),2)</f>
        <v>0</v>
      </c>
      <c r="G780" s="18" t="n">
        <f aca="false">MOD(QUOTIENT($A$780,Assumptions!$B$82),2)</f>
        <v>0</v>
      </c>
      <c r="H780" s="18" t="n">
        <f aca="false">MOD(QUOTIENT($A$780,Assumptions!$B$83),2)</f>
        <v>1</v>
      </c>
      <c r="I780" s="18" t="n">
        <f aca="false">IF($B$780=1,MIN(Assumptions!$B$67,MAX(Assumptions!$B$4,Assumptions!$B$28-(Assumptions!$B$4))),Assumptions!$B$4)</f>
        <v>30000000</v>
      </c>
      <c r="J780" s="18" t="n">
        <f aca="false">IF($C$780=1,MIN(Assumptions!$B$66,MAX(Assumptions!$B$4,Assumptions!$B$28-($I$780))),Assumptions!$B$4)</f>
        <v>300000000</v>
      </c>
      <c r="K780" s="18" t="n">
        <f aca="false">IF($D$780=1,MIN(Assumptions!$B$61,MAX(Assumptions!$B$4,Assumptions!$B$28-($I$780+$J$780))),Assumptions!$B$4)</f>
        <v>100000000</v>
      </c>
      <c r="L780" s="18" t="n">
        <f aca="false">IF($E$780=1,MIN(Assumptions!$B$56,MAX(Assumptions!$B$4,Assumptions!$B$28-($I$780+$J$780+$K$780))),Assumptions!$B$4)</f>
        <v>60000000</v>
      </c>
      <c r="M780" s="18" t="n">
        <f aca="false">IF($F$780=1,MIN(Assumptions!$B$51,MAX(Assumptions!$B$4,Assumptions!$B$28-($I$780+$J$780+$K$780+$L$780))),Assumptions!$B$4)</f>
        <v>0</v>
      </c>
      <c r="N780" s="18" t="n">
        <f aca="false">IF($G$780=1,MIN(Assumptions!$B$46,MAX(Assumptions!$B$4,Assumptions!$B$28-($I$780+$J$780+$K$780+$L$780+$M$780))),Assumptions!$B$4)</f>
        <v>0</v>
      </c>
      <c r="O780" s="18" t="n">
        <f aca="false">IF($H$780=1,MIN(Assumptions!$B$41,MAX(Assumptions!$B$4,Assumptions!$B$28-($I$780+$J$780+$K$780+$L$780+$M$780+$N$780))),Assumptions!$B$4)</f>
        <v>5000000</v>
      </c>
      <c r="P780" s="18" t="n">
        <f aca="false">$I$780+$J$780+$K$780+$L$780+$M$780+$N$780+$O$780</f>
        <v>495000000</v>
      </c>
      <c r="Q780" s="18" t="n">
        <f aca="false">MAX(Assumptions!$B$4,Assumptions!$B$28-$P$780)</f>
        <v>7505000000</v>
      </c>
      <c r="R780" s="18" t="n">
        <f aca="false">$J$120+$O$120+Assumptions!$B$20+IF($B$780=0,$D$120,Assumptions!$B$4)+IF($C$780=0,$AI$120,Assumptions!$B$4)+IF($D$780=0,$AF$120,Assumptions!$B$4)+IF($E$780=0,$AC$120,Assumptions!$B$4)+IF($F$780=0,$Z$120,Assumptions!$B$4)+IF($G$780=0,$W$120,Assumptions!$B$4)+IF($H$780=0,$T$120,Assumptions!$B$4)</f>
        <v>17280512.8289884</v>
      </c>
      <c r="S780" s="18" t="n">
        <f aca="false">IF($R$780&gt;Assumptions!$B$4,$Q$780/$R$780&gt;Assumptions!$B$13,FALSE())</f>
        <v>1</v>
      </c>
      <c r="T780" s="18" t="n">
        <f aca="false">IF($S$780,($Q$780+Assumptions!$B$14*Assumptions!$B$13)/($R$780+Assumptions!$B$14),IF($R$780&gt;Assumptions!$B$4,$Q$780/$R$780,Assumptions!$B$4))</f>
        <v>379.540210352775</v>
      </c>
      <c r="U780" s="18" t="n">
        <f aca="false">IF($B$780=1,$I$780,$D$120*$T$780)</f>
        <v>30000000</v>
      </c>
      <c r="V780" s="18" t="n">
        <f aca="false">IF($C$780=1,$J$780,$AI$120*$T$780)</f>
        <v>300000000</v>
      </c>
      <c r="W780" s="18" t="n">
        <f aca="false">IF($D$780=1,$K$780,$AF$120*$T$780)</f>
        <v>100000000</v>
      </c>
      <c r="X780" s="18" t="n">
        <f aca="false">IF($E$780=1,$L$780,$AC$120*$T$780)</f>
        <v>60000000</v>
      </c>
      <c r="Y780" s="18" t="n">
        <f aca="false">IF($F$780=1,$M$780,$Z$120*$T$780)</f>
        <v>1138620631.05832</v>
      </c>
      <c r="Z780" s="18" t="n">
        <f aca="false">IF($G$780=1,$N$780,$W$120*$T$780)</f>
        <v>1897701051.76387</v>
      </c>
      <c r="AA780" s="18" t="n">
        <f aca="false">IF($H$780=1,$O$780,$T$120*$T$780)</f>
        <v>5000000</v>
      </c>
      <c r="AB780" s="18" t="n">
        <f aca="false">($J$120+$O$120)*$T$780</f>
        <v>106465898.120896</v>
      </c>
      <c r="AC780" s="18" t="n">
        <f aca="false">Assumptions!$B$20*$T$780</f>
        <v>3415861893.17497</v>
      </c>
      <c r="AD780" s="18" t="n">
        <f aca="false">IF($S$780,Assumptions!$B$14*($T$780-Assumptions!$B$13),Assumptions!$B$4)</f>
        <v>946350525.881936</v>
      </c>
      <c r="AE780" s="18" t="n">
        <f aca="false">$U$780+$V$780+$W$780+$X$780+$Y$780+$Z$780+$AA$780+$AB$780+$AC$780+$AD$780</f>
        <v>8000000000</v>
      </c>
      <c r="AF780" s="18" t="n">
        <f aca="false">IF(AND(IF($B$780=1,$U$780&gt;=INDEX($U$659:$U$786,1+$A$780-Assumptions!$B$77),$U$780&gt;INDEX($U$659:$U$786,1+$A$780+Assumptions!$B$77)),IF($C$780=1,$V$780&gt;=INDEX($V$659:$V$786,1+$A$780-Assumptions!$B$78),$V$780&gt;INDEX($V$659:$V$786,1+$A$780+Assumptions!$B$78)),IF($D$780=1,$W$780&gt;=INDEX($W$659:$W$786,1+$A$780-Assumptions!$B$79),$W$780&gt;INDEX($W$659:$W$786,1+$A$780+Assumptions!$B$79)),IF($E$780=1,$X$780&gt;=INDEX($X$659:$X$786,1+$A$780-Assumptions!$B$80),$X$780&gt;INDEX($X$659:$X$786,1+$A$780+Assumptions!$B$80)),IF($F$780=1,$Y$780&gt;=INDEX($Y$659:$Y$786,1+$A$780-Assumptions!$B$81),$Y$780&gt;INDEX($Y$659:$Y$786,1+$A$780+Assumptions!$B$81)),IF($G$780=1,$Z$780&gt;=INDEX($Z$659:$Z$786,1+$A$780-Assumptions!$B$82),$Z$780&gt;INDEX($Z$659:$Z$786,1+$A$780+Assumptions!$B$82)),IF($H$780=1,$AA$780&gt;=INDEX($AA$659:$AA$786,1+$A$780-Assumptions!$B$83),$AA$780&gt;INDEX($AA$659:$AA$786,1+$A$780+Assumptions!$B$83))),1,0)</f>
        <v>0</v>
      </c>
      <c r="AG780" s="16"/>
      <c r="AH780" s="16"/>
      <c r="AI780" s="16"/>
    </row>
    <row r="781" customFormat="false" ht="23.85" hidden="true" customHeight="false" outlineLevel="0" collapsed="false">
      <c r="A781" s="6" t="n">
        <f aca="false">ROW()-ROW($A$659)+Assumptions!$B$4</f>
        <v>122</v>
      </c>
      <c r="B781" s="18" t="n">
        <f aca="false">MOD(QUOTIENT($A$781,Assumptions!$B$77),2)</f>
        <v>1</v>
      </c>
      <c r="C781" s="18" t="n">
        <f aca="false">MOD(QUOTIENT($A$781,Assumptions!$B$78),2)</f>
        <v>1</v>
      </c>
      <c r="D781" s="18" t="n">
        <f aca="false">MOD(QUOTIENT($A$781,Assumptions!$B$79),2)</f>
        <v>1</v>
      </c>
      <c r="E781" s="18" t="n">
        <f aca="false">MOD(QUOTIENT($A$781,Assumptions!$B$80),2)</f>
        <v>1</v>
      </c>
      <c r="F781" s="18" t="n">
        <f aca="false">MOD(QUOTIENT($A$781,Assumptions!$B$81),2)</f>
        <v>0</v>
      </c>
      <c r="G781" s="18" t="n">
        <f aca="false">MOD(QUOTIENT($A$781,Assumptions!$B$82),2)</f>
        <v>1</v>
      </c>
      <c r="H781" s="18" t="n">
        <f aca="false">MOD(QUOTIENT($A$781,Assumptions!$B$83),2)</f>
        <v>0</v>
      </c>
      <c r="I781" s="18" t="n">
        <f aca="false">IF($B$781=1,MIN(Assumptions!$B$67,MAX(Assumptions!$B$4,Assumptions!$B$28-(Assumptions!$B$4))),Assumptions!$B$4)</f>
        <v>30000000</v>
      </c>
      <c r="J781" s="18" t="n">
        <f aca="false">IF($C$781=1,MIN(Assumptions!$B$66,MAX(Assumptions!$B$4,Assumptions!$B$28-($I$781))),Assumptions!$B$4)</f>
        <v>300000000</v>
      </c>
      <c r="K781" s="18" t="n">
        <f aca="false">IF($D$781=1,MIN(Assumptions!$B$61,MAX(Assumptions!$B$4,Assumptions!$B$28-($I$781+$J$781))),Assumptions!$B$4)</f>
        <v>100000000</v>
      </c>
      <c r="L781" s="18" t="n">
        <f aca="false">IF($E$781=1,MIN(Assumptions!$B$56,MAX(Assumptions!$B$4,Assumptions!$B$28-($I$781+$J$781+$K$781))),Assumptions!$B$4)</f>
        <v>60000000</v>
      </c>
      <c r="M781" s="18" t="n">
        <f aca="false">IF($F$781=1,MIN(Assumptions!$B$51,MAX(Assumptions!$B$4,Assumptions!$B$28-($I$781+$J$781+$K$781+$L$781))),Assumptions!$B$4)</f>
        <v>0</v>
      </c>
      <c r="N781" s="18" t="n">
        <f aca="false">IF($G$781=1,MIN(Assumptions!$B$46,MAX(Assumptions!$B$4,Assumptions!$B$28-($I$781+$J$781+$K$781+$L$781+$M$781))),Assumptions!$B$4)</f>
        <v>15000000</v>
      </c>
      <c r="O781" s="18" t="n">
        <f aca="false">IF($H$781=1,MIN(Assumptions!$B$41,MAX(Assumptions!$B$4,Assumptions!$B$28-($I$781+$J$781+$K$781+$L$781+$M$781+$N$781))),Assumptions!$B$4)</f>
        <v>0</v>
      </c>
      <c r="P781" s="18" t="n">
        <f aca="false">$I$781+$J$781+$K$781+$L$781+$M$781+$N$781+$O$781</f>
        <v>505000000</v>
      </c>
      <c r="Q781" s="18" t="n">
        <f aca="false">MAX(Assumptions!$B$4,Assumptions!$B$28-$P$781)</f>
        <v>7495000000</v>
      </c>
      <c r="R781" s="18" t="n">
        <f aca="false">$J$120+$O$120+Assumptions!$B$20+IF($B$781=0,$D$120,Assumptions!$B$4)+IF($C$781=0,$AI$120,Assumptions!$B$4)+IF($D$781=0,$AF$120,Assumptions!$B$4)+IF($E$781=0,$AC$120,Assumptions!$B$4)+IF($F$781=0,$Z$120,Assumptions!$B$4)+IF($G$781=0,$W$120,Assumptions!$B$4)+IF($H$781=0,$T$120,Assumptions!$B$4)</f>
        <v>17280512.8289884</v>
      </c>
      <c r="S781" s="18" t="n">
        <f aca="false">IF($R$781&gt;Assumptions!$B$4,$Q$781/$R$781&gt;Assumptions!$B$13,FALSE())</f>
        <v>1</v>
      </c>
      <c r="T781" s="18" t="n">
        <f aca="false">IF($S$781,($Q$781+Assumptions!$B$14*Assumptions!$B$13)/($R$781+Assumptions!$B$14),IF($R$781&gt;Assumptions!$B$4,$Q$781/$R$781,Assumptions!$B$4))</f>
        <v>379.034662287037</v>
      </c>
      <c r="U781" s="18" t="n">
        <f aca="false">IF($B$781=1,$I$781,$D$120*$T$781)</f>
        <v>30000000</v>
      </c>
      <c r="V781" s="18" t="n">
        <f aca="false">IF($C$781=1,$J$781,$AI$120*$T$781)</f>
        <v>300000000</v>
      </c>
      <c r="W781" s="18" t="n">
        <f aca="false">IF($D$781=1,$K$781,$AF$120*$T$781)</f>
        <v>100000000</v>
      </c>
      <c r="X781" s="18" t="n">
        <f aca="false">IF($E$781=1,$L$781,$AC$120*$T$781)</f>
        <v>60000000</v>
      </c>
      <c r="Y781" s="18" t="n">
        <f aca="false">IF($F$781=1,$M$781,$Z$120*$T$781)</f>
        <v>1137103986.86111</v>
      </c>
      <c r="Z781" s="18" t="n">
        <f aca="false">IF($G$781=1,$N$781,$W$120*$T$781)</f>
        <v>15000000</v>
      </c>
      <c r="AA781" s="18" t="n">
        <f aca="false">IF($H$781=1,$O$781,$T$120*$T$781)</f>
        <v>1895173311.43518</v>
      </c>
      <c r="AB781" s="18" t="n">
        <f aca="false">($J$120+$O$120)*$T$781</f>
        <v>106324085.402787</v>
      </c>
      <c r="AC781" s="18" t="n">
        <f aca="false">Assumptions!$B$20*$T$781</f>
        <v>3411311960.58333</v>
      </c>
      <c r="AD781" s="18" t="n">
        <f aca="false">IF($S$781,Assumptions!$B$14*($T$781-Assumptions!$B$13),Assumptions!$B$4)</f>
        <v>945086655.717592</v>
      </c>
      <c r="AE781" s="18" t="n">
        <f aca="false">$U$781+$V$781+$W$781+$X$781+$Y$781+$Z$781+$AA$781+$AB$781+$AC$781+$AD$781</f>
        <v>8000000000</v>
      </c>
      <c r="AF781" s="18" t="n">
        <f aca="false">IF(AND(IF($B$781=1,$U$781&gt;=INDEX($U$659:$U$786,1+$A$781-Assumptions!$B$77),$U$781&gt;INDEX($U$659:$U$786,1+$A$781+Assumptions!$B$77)),IF($C$781=1,$V$781&gt;=INDEX($V$659:$V$786,1+$A$781-Assumptions!$B$78),$V$781&gt;INDEX($V$659:$V$786,1+$A$781+Assumptions!$B$78)),IF($D$781=1,$W$781&gt;=INDEX($W$659:$W$786,1+$A$781-Assumptions!$B$79),$W$781&gt;INDEX($W$659:$W$786,1+$A$781+Assumptions!$B$79)),IF($E$781=1,$X$781&gt;=INDEX($X$659:$X$786,1+$A$781-Assumptions!$B$80),$X$781&gt;INDEX($X$659:$X$786,1+$A$781+Assumptions!$B$80)),IF($F$781=1,$Y$781&gt;=INDEX($Y$659:$Y$786,1+$A$781-Assumptions!$B$81),$Y$781&gt;INDEX($Y$659:$Y$786,1+$A$781+Assumptions!$B$81)),IF($G$781=1,$Z$781&gt;=INDEX($Z$659:$Z$786,1+$A$781-Assumptions!$B$82),$Z$781&gt;INDEX($Z$659:$Z$786,1+$A$781+Assumptions!$B$82)),IF($H$781=1,$AA$781&gt;=INDEX($AA$659:$AA$786,1+$A$781-Assumptions!$B$83),$AA$781&gt;INDEX($AA$659:$AA$786,1+$A$781+Assumptions!$B$83))),1,0)</f>
        <v>0</v>
      </c>
      <c r="AG781" s="16"/>
      <c r="AH781" s="16"/>
      <c r="AI781" s="16"/>
    </row>
    <row r="782" customFormat="false" ht="23.85" hidden="true" customHeight="false" outlineLevel="0" collapsed="false">
      <c r="A782" s="6" t="n">
        <f aca="false">ROW()-ROW($A$659)+Assumptions!$B$4</f>
        <v>123</v>
      </c>
      <c r="B782" s="18" t="n">
        <f aca="false">MOD(QUOTIENT($A$782,Assumptions!$B$77),2)</f>
        <v>1</v>
      </c>
      <c r="C782" s="18" t="n">
        <f aca="false">MOD(QUOTIENT($A$782,Assumptions!$B$78),2)</f>
        <v>1</v>
      </c>
      <c r="D782" s="18" t="n">
        <f aca="false">MOD(QUOTIENT($A$782,Assumptions!$B$79),2)</f>
        <v>1</v>
      </c>
      <c r="E782" s="18" t="n">
        <f aca="false">MOD(QUOTIENT($A$782,Assumptions!$B$80),2)</f>
        <v>1</v>
      </c>
      <c r="F782" s="18" t="n">
        <f aca="false">MOD(QUOTIENT($A$782,Assumptions!$B$81),2)</f>
        <v>0</v>
      </c>
      <c r="G782" s="18" t="n">
        <f aca="false">MOD(QUOTIENT($A$782,Assumptions!$B$82),2)</f>
        <v>1</v>
      </c>
      <c r="H782" s="18" t="n">
        <f aca="false">MOD(QUOTIENT($A$782,Assumptions!$B$83),2)</f>
        <v>1</v>
      </c>
      <c r="I782" s="18" t="n">
        <f aca="false">IF($B$782=1,MIN(Assumptions!$B$67,MAX(Assumptions!$B$4,Assumptions!$B$28-(Assumptions!$B$4))),Assumptions!$B$4)</f>
        <v>30000000</v>
      </c>
      <c r="J782" s="18" t="n">
        <f aca="false">IF($C$782=1,MIN(Assumptions!$B$66,MAX(Assumptions!$B$4,Assumptions!$B$28-($I$782))),Assumptions!$B$4)</f>
        <v>300000000</v>
      </c>
      <c r="K782" s="18" t="n">
        <f aca="false">IF($D$782=1,MIN(Assumptions!$B$61,MAX(Assumptions!$B$4,Assumptions!$B$28-($I$782+$J$782))),Assumptions!$B$4)</f>
        <v>100000000</v>
      </c>
      <c r="L782" s="18" t="n">
        <f aca="false">IF($E$782=1,MIN(Assumptions!$B$56,MAX(Assumptions!$B$4,Assumptions!$B$28-($I$782+$J$782+$K$782))),Assumptions!$B$4)</f>
        <v>60000000</v>
      </c>
      <c r="M782" s="18" t="n">
        <f aca="false">IF($F$782=1,MIN(Assumptions!$B$51,MAX(Assumptions!$B$4,Assumptions!$B$28-($I$782+$J$782+$K$782+$L$782))),Assumptions!$B$4)</f>
        <v>0</v>
      </c>
      <c r="N782" s="18" t="n">
        <f aca="false">IF($G$782=1,MIN(Assumptions!$B$46,MAX(Assumptions!$B$4,Assumptions!$B$28-($I$782+$J$782+$K$782+$L$782+$M$782))),Assumptions!$B$4)</f>
        <v>15000000</v>
      </c>
      <c r="O782" s="18" t="n">
        <f aca="false">IF($H$782=1,MIN(Assumptions!$B$41,MAX(Assumptions!$B$4,Assumptions!$B$28-($I$782+$J$782+$K$782+$L$782+$M$782+$N$782))),Assumptions!$B$4)</f>
        <v>5000000</v>
      </c>
      <c r="P782" s="18" t="n">
        <f aca="false">$I$782+$J$782+$K$782+$L$782+$M$782+$N$782+$O$782</f>
        <v>510000000</v>
      </c>
      <c r="Q782" s="18" t="n">
        <f aca="false">MAX(Assumptions!$B$4,Assumptions!$B$28-$P$782)</f>
        <v>7490000000</v>
      </c>
      <c r="R782" s="18" t="n">
        <f aca="false">$J$120+$O$120+Assumptions!$B$20+IF($B$782=0,$D$120,Assumptions!$B$4)+IF($C$782=0,$AI$120,Assumptions!$B$4)+IF($D$782=0,$AF$120,Assumptions!$B$4)+IF($E$782=0,$AC$120,Assumptions!$B$4)+IF($F$782=0,$Z$120,Assumptions!$B$4)+IF($G$782=0,$W$120,Assumptions!$B$4)+IF($H$782=0,$T$120,Assumptions!$B$4)</f>
        <v>12280512.8289884</v>
      </c>
      <c r="S782" s="18" t="n">
        <f aca="false">IF($R$782&gt;Assumptions!$B$4,$Q$782/$R$782&gt;Assumptions!$B$13,FALSE())</f>
        <v>1</v>
      </c>
      <c r="T782" s="18" t="n">
        <f aca="false">IF($S$782,($Q$782+Assumptions!$B$14*Assumptions!$B$13)/($R$782+Assumptions!$B$14),IF($R$782&gt;Assumptions!$B$4,$Q$782/$R$782,Assumptions!$B$4))</f>
        <v>506.917458594893</v>
      </c>
      <c r="U782" s="18" t="n">
        <f aca="false">IF($B$782=1,$I$782,$D$120*$T$782)</f>
        <v>30000000</v>
      </c>
      <c r="V782" s="18" t="n">
        <f aca="false">IF($C$782=1,$J$782,$AI$120*$T$782)</f>
        <v>300000000</v>
      </c>
      <c r="W782" s="18" t="n">
        <f aca="false">IF($D$782=1,$K$782,$AF$120*$T$782)</f>
        <v>100000000</v>
      </c>
      <c r="X782" s="18" t="n">
        <f aca="false">IF($E$782=1,$L$782,$AC$120*$T$782)</f>
        <v>60000000</v>
      </c>
      <c r="Y782" s="18" t="n">
        <f aca="false">IF($F$782=1,$M$782,$Z$120*$T$782)</f>
        <v>1520752375.78468</v>
      </c>
      <c r="Z782" s="18" t="n">
        <f aca="false">IF($G$782=1,$N$782,$W$120*$T$782)</f>
        <v>15000000</v>
      </c>
      <c r="AA782" s="18" t="n">
        <f aca="false">IF($H$782=1,$O$782,$T$120*$T$782)</f>
        <v>5000000</v>
      </c>
      <c r="AB782" s="18" t="n">
        <f aca="false">($J$120+$O$120)*$T$782</f>
        <v>142196850.374046</v>
      </c>
      <c r="AC782" s="18" t="n">
        <f aca="false">Assumptions!$B$20*$T$782</f>
        <v>4562257127.35404</v>
      </c>
      <c r="AD782" s="18" t="n">
        <f aca="false">IF($S$782,Assumptions!$B$14*($T$782-Assumptions!$B$13),Assumptions!$B$4)</f>
        <v>1264793646.48723</v>
      </c>
      <c r="AE782" s="18" t="n">
        <f aca="false">$U$782+$V$782+$W$782+$X$782+$Y$782+$Z$782+$AA$782+$AB$782+$AC$782+$AD$782</f>
        <v>8000000000</v>
      </c>
      <c r="AF782" s="18" t="n">
        <f aca="false">IF(AND(IF($B$782=1,$U$782&gt;=INDEX($U$659:$U$786,1+$A$782-Assumptions!$B$77),$U$782&gt;INDEX($U$659:$U$786,1+$A$782+Assumptions!$B$77)),IF($C$782=1,$V$782&gt;=INDEX($V$659:$V$786,1+$A$782-Assumptions!$B$78),$V$782&gt;INDEX($V$659:$V$786,1+$A$782+Assumptions!$B$78)),IF($D$782=1,$W$782&gt;=INDEX($W$659:$W$786,1+$A$782-Assumptions!$B$79),$W$782&gt;INDEX($W$659:$W$786,1+$A$782+Assumptions!$B$79)),IF($E$782=1,$X$782&gt;=INDEX($X$659:$X$786,1+$A$782-Assumptions!$B$80),$X$782&gt;INDEX($X$659:$X$786,1+$A$782+Assumptions!$B$80)),IF($F$782=1,$Y$782&gt;=INDEX($Y$659:$Y$786,1+$A$782-Assumptions!$B$81),$Y$782&gt;INDEX($Y$659:$Y$786,1+$A$782+Assumptions!$B$81)),IF($G$782=1,$Z$782&gt;=INDEX($Z$659:$Z$786,1+$A$782-Assumptions!$B$82),$Z$782&gt;INDEX($Z$659:$Z$786,1+$A$782+Assumptions!$B$82)),IF($H$782=1,$AA$782&gt;=INDEX($AA$659:$AA$786,1+$A$782-Assumptions!$B$83),$AA$782&gt;INDEX($AA$659:$AA$786,1+$A$782+Assumptions!$B$83))),1,0)</f>
        <v>0</v>
      </c>
      <c r="AG782" s="16"/>
      <c r="AH782" s="16"/>
      <c r="AI782" s="16"/>
    </row>
    <row r="783" customFormat="false" ht="23.85" hidden="true" customHeight="false" outlineLevel="0" collapsed="false">
      <c r="A783" s="6" t="n">
        <f aca="false">ROW()-ROW($A$659)+Assumptions!$B$4</f>
        <v>124</v>
      </c>
      <c r="B783" s="18" t="n">
        <f aca="false">MOD(QUOTIENT($A$783,Assumptions!$B$77),2)</f>
        <v>1</v>
      </c>
      <c r="C783" s="18" t="n">
        <f aca="false">MOD(QUOTIENT($A$783,Assumptions!$B$78),2)</f>
        <v>1</v>
      </c>
      <c r="D783" s="18" t="n">
        <f aca="false">MOD(QUOTIENT($A$783,Assumptions!$B$79),2)</f>
        <v>1</v>
      </c>
      <c r="E783" s="18" t="n">
        <f aca="false">MOD(QUOTIENT($A$783,Assumptions!$B$80),2)</f>
        <v>1</v>
      </c>
      <c r="F783" s="18" t="n">
        <f aca="false">MOD(QUOTIENT($A$783,Assumptions!$B$81),2)</f>
        <v>1</v>
      </c>
      <c r="G783" s="18" t="n">
        <f aca="false">MOD(QUOTIENT($A$783,Assumptions!$B$82),2)</f>
        <v>0</v>
      </c>
      <c r="H783" s="18" t="n">
        <f aca="false">MOD(QUOTIENT($A$783,Assumptions!$B$83),2)</f>
        <v>0</v>
      </c>
      <c r="I783" s="18" t="n">
        <f aca="false">IF($B$783=1,MIN(Assumptions!$B$67,MAX(Assumptions!$B$4,Assumptions!$B$28-(Assumptions!$B$4))),Assumptions!$B$4)</f>
        <v>30000000</v>
      </c>
      <c r="J783" s="18" t="n">
        <f aca="false">IF($C$783=1,MIN(Assumptions!$B$66,MAX(Assumptions!$B$4,Assumptions!$B$28-($I$783))),Assumptions!$B$4)</f>
        <v>300000000</v>
      </c>
      <c r="K783" s="18" t="n">
        <f aca="false">IF($D$783=1,MIN(Assumptions!$B$61,MAX(Assumptions!$B$4,Assumptions!$B$28-($I$783+$J$783))),Assumptions!$B$4)</f>
        <v>100000000</v>
      </c>
      <c r="L783" s="18" t="n">
        <f aca="false">IF($E$783=1,MIN(Assumptions!$B$56,MAX(Assumptions!$B$4,Assumptions!$B$28-($I$783+$J$783+$K$783))),Assumptions!$B$4)</f>
        <v>60000000</v>
      </c>
      <c r="M783" s="18" t="n">
        <f aca="false">IF($F$783=1,MIN(Assumptions!$B$51,MAX(Assumptions!$B$4,Assumptions!$B$28-($I$783+$J$783+$K$783+$L$783))),Assumptions!$B$4)</f>
        <v>30000000</v>
      </c>
      <c r="N783" s="18" t="n">
        <f aca="false">IF($G$783=1,MIN(Assumptions!$B$46,MAX(Assumptions!$B$4,Assumptions!$B$28-($I$783+$J$783+$K$783+$L$783+$M$783))),Assumptions!$B$4)</f>
        <v>0</v>
      </c>
      <c r="O783" s="18" t="n">
        <f aca="false">IF($H$783=1,MIN(Assumptions!$B$41,MAX(Assumptions!$B$4,Assumptions!$B$28-($I$783+$J$783+$K$783+$L$783+$M$783+$N$783))),Assumptions!$B$4)</f>
        <v>0</v>
      </c>
      <c r="P783" s="18" t="n">
        <f aca="false">$I$783+$J$783+$K$783+$L$783+$M$783+$N$783+$O$783</f>
        <v>520000000</v>
      </c>
      <c r="Q783" s="18" t="n">
        <f aca="false">MAX(Assumptions!$B$4,Assumptions!$B$28-$P$783)</f>
        <v>7480000000</v>
      </c>
      <c r="R783" s="18" t="n">
        <f aca="false">$J$120+$O$120+Assumptions!$B$20+IF($B$783=0,$D$120,Assumptions!$B$4)+IF($C$783=0,$AI$120,Assumptions!$B$4)+IF($D$783=0,$AF$120,Assumptions!$B$4)+IF($E$783=0,$AC$120,Assumptions!$B$4)+IF($F$783=0,$Z$120,Assumptions!$B$4)+IF($G$783=0,$W$120,Assumptions!$B$4)+IF($H$783=0,$T$120,Assumptions!$B$4)</f>
        <v>19280512.8289884</v>
      </c>
      <c r="S783" s="18" t="n">
        <f aca="false">IF($R$783&gt;Assumptions!$B$4,$Q$783/$R$783&gt;Assumptions!$B$13,FALSE())</f>
        <v>1</v>
      </c>
      <c r="T783" s="18" t="n">
        <f aca="false">IF($S$783,($Q$783+Assumptions!$B$14*Assumptions!$B$13)/($R$783+Assumptions!$B$14),IF($R$783&gt;Assumptions!$B$4,$Q$783/$R$783,Assumptions!$B$4))</f>
        <v>343.541038668351</v>
      </c>
      <c r="U783" s="18" t="n">
        <f aca="false">IF($B$783=1,$I$783,$D$120*$T$783)</f>
        <v>30000000</v>
      </c>
      <c r="V783" s="18" t="n">
        <f aca="false">IF($C$783=1,$J$783,$AI$120*$T$783)</f>
        <v>300000000</v>
      </c>
      <c r="W783" s="18" t="n">
        <f aca="false">IF($D$783=1,$K$783,$AF$120*$T$783)</f>
        <v>100000000</v>
      </c>
      <c r="X783" s="18" t="n">
        <f aca="false">IF($E$783=1,$L$783,$AC$120*$T$783)</f>
        <v>60000000</v>
      </c>
      <c r="Y783" s="18" t="n">
        <f aca="false">IF($F$783=1,$M$783,$Z$120*$T$783)</f>
        <v>30000000</v>
      </c>
      <c r="Z783" s="18" t="n">
        <f aca="false">IF($G$783=1,$N$783,$W$120*$T$783)</f>
        <v>1717705193.34175</v>
      </c>
      <c r="AA783" s="18" t="n">
        <f aca="false">IF($H$783=1,$O$783,$T$120*$T$783)</f>
        <v>1717705193.34175</v>
      </c>
      <c r="AB783" s="18" t="n">
        <f aca="false">($J$120+$O$120)*$T$783</f>
        <v>96367668.6304607</v>
      </c>
      <c r="AC783" s="18" t="n">
        <f aca="false">Assumptions!$B$20*$T$783</f>
        <v>3091869348.01516</v>
      </c>
      <c r="AD783" s="18" t="n">
        <f aca="false">IF($S$783,Assumptions!$B$14*($T$783-Assumptions!$B$13),Assumptions!$B$4)</f>
        <v>856352596.670877</v>
      </c>
      <c r="AE783" s="18" t="n">
        <f aca="false">$U$783+$V$783+$W$783+$X$783+$Y$783+$Z$783+$AA$783+$AB$783+$AC$783+$AD$783</f>
        <v>8000000000</v>
      </c>
      <c r="AF783" s="18" t="n">
        <f aca="false">IF(AND(IF($B$783=1,$U$783&gt;=INDEX($U$659:$U$786,1+$A$783-Assumptions!$B$77),$U$783&gt;INDEX($U$659:$U$786,1+$A$783+Assumptions!$B$77)),IF($C$783=1,$V$783&gt;=INDEX($V$659:$V$786,1+$A$783-Assumptions!$B$78),$V$783&gt;INDEX($V$659:$V$786,1+$A$783+Assumptions!$B$78)),IF($D$783=1,$W$783&gt;=INDEX($W$659:$W$786,1+$A$783-Assumptions!$B$79),$W$783&gt;INDEX($W$659:$W$786,1+$A$783+Assumptions!$B$79)),IF($E$783=1,$X$783&gt;=INDEX($X$659:$X$786,1+$A$783-Assumptions!$B$80),$X$783&gt;INDEX($X$659:$X$786,1+$A$783+Assumptions!$B$80)),IF($F$783=1,$Y$783&gt;=INDEX($Y$659:$Y$786,1+$A$783-Assumptions!$B$81),$Y$783&gt;INDEX($Y$659:$Y$786,1+$A$783+Assumptions!$B$81)),IF($G$783=1,$Z$783&gt;=INDEX($Z$659:$Z$786,1+$A$783-Assumptions!$B$82),$Z$783&gt;INDEX($Z$659:$Z$786,1+$A$783+Assumptions!$B$82)),IF($H$783=1,$AA$783&gt;=INDEX($AA$659:$AA$786,1+$A$783-Assumptions!$B$83),$AA$783&gt;INDEX($AA$659:$AA$786,1+$A$783+Assumptions!$B$83))),1,0)</f>
        <v>0</v>
      </c>
      <c r="AG783" s="16"/>
      <c r="AH783" s="16"/>
      <c r="AI783" s="16"/>
    </row>
    <row r="784" customFormat="false" ht="23.85" hidden="true" customHeight="false" outlineLevel="0" collapsed="false">
      <c r="A784" s="6" t="n">
        <f aca="false">ROW()-ROW($A$659)+Assumptions!$B$4</f>
        <v>125</v>
      </c>
      <c r="B784" s="18" t="n">
        <f aca="false">MOD(QUOTIENT($A$784,Assumptions!$B$77),2)</f>
        <v>1</v>
      </c>
      <c r="C784" s="18" t="n">
        <f aca="false">MOD(QUOTIENT($A$784,Assumptions!$B$78),2)</f>
        <v>1</v>
      </c>
      <c r="D784" s="18" t="n">
        <f aca="false">MOD(QUOTIENT($A$784,Assumptions!$B$79),2)</f>
        <v>1</v>
      </c>
      <c r="E784" s="18" t="n">
        <f aca="false">MOD(QUOTIENT($A$784,Assumptions!$B$80),2)</f>
        <v>1</v>
      </c>
      <c r="F784" s="18" t="n">
        <f aca="false">MOD(QUOTIENT($A$784,Assumptions!$B$81),2)</f>
        <v>1</v>
      </c>
      <c r="G784" s="18" t="n">
        <f aca="false">MOD(QUOTIENT($A$784,Assumptions!$B$82),2)</f>
        <v>0</v>
      </c>
      <c r="H784" s="18" t="n">
        <f aca="false">MOD(QUOTIENT($A$784,Assumptions!$B$83),2)</f>
        <v>1</v>
      </c>
      <c r="I784" s="18" t="n">
        <f aca="false">IF($B$784=1,MIN(Assumptions!$B$67,MAX(Assumptions!$B$4,Assumptions!$B$28-(Assumptions!$B$4))),Assumptions!$B$4)</f>
        <v>30000000</v>
      </c>
      <c r="J784" s="18" t="n">
        <f aca="false">IF($C$784=1,MIN(Assumptions!$B$66,MAX(Assumptions!$B$4,Assumptions!$B$28-($I$784))),Assumptions!$B$4)</f>
        <v>300000000</v>
      </c>
      <c r="K784" s="18" t="n">
        <f aca="false">IF($D$784=1,MIN(Assumptions!$B$61,MAX(Assumptions!$B$4,Assumptions!$B$28-($I$784+$J$784))),Assumptions!$B$4)</f>
        <v>100000000</v>
      </c>
      <c r="L784" s="18" t="n">
        <f aca="false">IF($E$784=1,MIN(Assumptions!$B$56,MAX(Assumptions!$B$4,Assumptions!$B$28-($I$784+$J$784+$K$784))),Assumptions!$B$4)</f>
        <v>60000000</v>
      </c>
      <c r="M784" s="18" t="n">
        <f aca="false">IF($F$784=1,MIN(Assumptions!$B$51,MAX(Assumptions!$B$4,Assumptions!$B$28-($I$784+$J$784+$K$784+$L$784))),Assumptions!$B$4)</f>
        <v>30000000</v>
      </c>
      <c r="N784" s="18" t="n">
        <f aca="false">IF($G$784=1,MIN(Assumptions!$B$46,MAX(Assumptions!$B$4,Assumptions!$B$28-($I$784+$J$784+$K$784+$L$784+$M$784))),Assumptions!$B$4)</f>
        <v>0</v>
      </c>
      <c r="O784" s="18" t="n">
        <f aca="false">IF($H$784=1,MIN(Assumptions!$B$41,MAX(Assumptions!$B$4,Assumptions!$B$28-($I$784+$J$784+$K$784+$L$784+$M$784+$N$784))),Assumptions!$B$4)</f>
        <v>5000000</v>
      </c>
      <c r="P784" s="18" t="n">
        <f aca="false">$I$784+$J$784+$K$784+$L$784+$M$784+$N$784+$O$784</f>
        <v>525000000</v>
      </c>
      <c r="Q784" s="18" t="n">
        <f aca="false">MAX(Assumptions!$B$4,Assumptions!$B$28-$P$784)</f>
        <v>7475000000</v>
      </c>
      <c r="R784" s="18" t="n">
        <f aca="false">$J$120+$O$120+Assumptions!$B$20+IF($B$784=0,$D$120,Assumptions!$B$4)+IF($C$784=0,$AI$120,Assumptions!$B$4)+IF($D$784=0,$AF$120,Assumptions!$B$4)+IF($E$784=0,$AC$120,Assumptions!$B$4)+IF($F$784=0,$Z$120,Assumptions!$B$4)+IF($G$784=0,$W$120,Assumptions!$B$4)+IF($H$784=0,$T$120,Assumptions!$B$4)</f>
        <v>14280512.8289884</v>
      </c>
      <c r="S784" s="18" t="n">
        <f aca="false">IF($R$784&gt;Assumptions!$B$4,$Q$784/$R$784&gt;Assumptions!$B$13,FALSE())</f>
        <v>1</v>
      </c>
      <c r="T784" s="18" t="n">
        <f aca="false">IF($S$784,($Q$784+Assumptions!$B$14*Assumptions!$B$13)/($R$784+Assumptions!$B$14),IF($R$784&gt;Assumptions!$B$4,$Q$784/$R$784,Assumptions!$B$4))</f>
        <v>445.606166879632</v>
      </c>
      <c r="U784" s="18" t="n">
        <f aca="false">IF($B$784=1,$I$784,$D$120*$T$784)</f>
        <v>30000000</v>
      </c>
      <c r="V784" s="18" t="n">
        <f aca="false">IF($C$784=1,$J$784,$AI$120*$T$784)</f>
        <v>300000000</v>
      </c>
      <c r="W784" s="18" t="n">
        <f aca="false">IF($D$784=1,$K$784,$AF$120*$T$784)</f>
        <v>100000000</v>
      </c>
      <c r="X784" s="18" t="n">
        <f aca="false">IF($E$784=1,$L$784,$AC$120*$T$784)</f>
        <v>60000000</v>
      </c>
      <c r="Y784" s="18" t="n">
        <f aca="false">IF($F$784=1,$M$784,$Z$120*$T$784)</f>
        <v>30000000</v>
      </c>
      <c r="Z784" s="18" t="n">
        <f aca="false">IF($G$784=1,$N$784,$W$120*$T$784)</f>
        <v>2228030834.39816</v>
      </c>
      <c r="AA784" s="18" t="n">
        <f aca="false">IF($H$784=1,$O$784,$T$120*$T$784)</f>
        <v>5000000</v>
      </c>
      <c r="AB784" s="18" t="n">
        <f aca="false">($J$120+$O$120)*$T$784</f>
        <v>124998246.486068</v>
      </c>
      <c r="AC784" s="18" t="n">
        <f aca="false">Assumptions!$B$20*$T$784</f>
        <v>4010455501.91669</v>
      </c>
      <c r="AD784" s="18" t="n">
        <f aca="false">IF($S$784,Assumptions!$B$14*($T$784-Assumptions!$B$13),Assumptions!$B$4)</f>
        <v>1111515417.19908</v>
      </c>
      <c r="AE784" s="18" t="n">
        <f aca="false">$U$784+$V$784+$W$784+$X$784+$Y$784+$Z$784+$AA$784+$AB$784+$AC$784+$AD$784</f>
        <v>8000000000</v>
      </c>
      <c r="AF784" s="18" t="n">
        <f aca="false">IF(AND(IF($B$784=1,$U$784&gt;=INDEX($U$659:$U$786,1+$A$784-Assumptions!$B$77),$U$784&gt;INDEX($U$659:$U$786,1+$A$784+Assumptions!$B$77)),IF($C$784=1,$V$784&gt;=INDEX($V$659:$V$786,1+$A$784-Assumptions!$B$78),$V$784&gt;INDEX($V$659:$V$786,1+$A$784+Assumptions!$B$78)),IF($D$784=1,$W$784&gt;=INDEX($W$659:$W$786,1+$A$784-Assumptions!$B$79),$W$784&gt;INDEX($W$659:$W$786,1+$A$784+Assumptions!$B$79)),IF($E$784=1,$X$784&gt;=INDEX($X$659:$X$786,1+$A$784-Assumptions!$B$80),$X$784&gt;INDEX($X$659:$X$786,1+$A$784+Assumptions!$B$80)),IF($F$784=1,$Y$784&gt;=INDEX($Y$659:$Y$786,1+$A$784-Assumptions!$B$81),$Y$784&gt;INDEX($Y$659:$Y$786,1+$A$784+Assumptions!$B$81)),IF($G$784=1,$Z$784&gt;=INDEX($Z$659:$Z$786,1+$A$784-Assumptions!$B$82),$Z$784&gt;INDEX($Z$659:$Z$786,1+$A$784+Assumptions!$B$82)),IF($H$784=1,$AA$784&gt;=INDEX($AA$659:$AA$786,1+$A$784-Assumptions!$B$83),$AA$784&gt;INDEX($AA$659:$AA$786,1+$A$784+Assumptions!$B$83))),1,0)</f>
        <v>0</v>
      </c>
      <c r="AG784" s="16"/>
      <c r="AH784" s="16"/>
      <c r="AI784" s="16"/>
    </row>
    <row r="785" customFormat="false" ht="23.85" hidden="true" customHeight="false" outlineLevel="0" collapsed="false">
      <c r="A785" s="6" t="n">
        <f aca="false">ROW()-ROW($A$659)+Assumptions!$B$4</f>
        <v>126</v>
      </c>
      <c r="B785" s="18" t="n">
        <f aca="false">MOD(QUOTIENT($A$785,Assumptions!$B$77),2)</f>
        <v>1</v>
      </c>
      <c r="C785" s="18" t="n">
        <f aca="false">MOD(QUOTIENT($A$785,Assumptions!$B$78),2)</f>
        <v>1</v>
      </c>
      <c r="D785" s="18" t="n">
        <f aca="false">MOD(QUOTIENT($A$785,Assumptions!$B$79),2)</f>
        <v>1</v>
      </c>
      <c r="E785" s="18" t="n">
        <f aca="false">MOD(QUOTIENT($A$785,Assumptions!$B$80),2)</f>
        <v>1</v>
      </c>
      <c r="F785" s="18" t="n">
        <f aca="false">MOD(QUOTIENT($A$785,Assumptions!$B$81),2)</f>
        <v>1</v>
      </c>
      <c r="G785" s="18" t="n">
        <f aca="false">MOD(QUOTIENT($A$785,Assumptions!$B$82),2)</f>
        <v>1</v>
      </c>
      <c r="H785" s="18" t="n">
        <f aca="false">MOD(QUOTIENT($A$785,Assumptions!$B$83),2)</f>
        <v>0</v>
      </c>
      <c r="I785" s="18" t="n">
        <f aca="false">IF($B$785=1,MIN(Assumptions!$B$67,MAX(Assumptions!$B$4,Assumptions!$B$28-(Assumptions!$B$4))),Assumptions!$B$4)</f>
        <v>30000000</v>
      </c>
      <c r="J785" s="18" t="n">
        <f aca="false">IF($C$785=1,MIN(Assumptions!$B$66,MAX(Assumptions!$B$4,Assumptions!$B$28-($I$785))),Assumptions!$B$4)</f>
        <v>300000000</v>
      </c>
      <c r="K785" s="18" t="n">
        <f aca="false">IF($D$785=1,MIN(Assumptions!$B$61,MAX(Assumptions!$B$4,Assumptions!$B$28-($I$785+$J$785))),Assumptions!$B$4)</f>
        <v>100000000</v>
      </c>
      <c r="L785" s="18" t="n">
        <f aca="false">IF($E$785=1,MIN(Assumptions!$B$56,MAX(Assumptions!$B$4,Assumptions!$B$28-($I$785+$J$785+$K$785))),Assumptions!$B$4)</f>
        <v>60000000</v>
      </c>
      <c r="M785" s="18" t="n">
        <f aca="false">IF($F$785=1,MIN(Assumptions!$B$51,MAX(Assumptions!$B$4,Assumptions!$B$28-($I$785+$J$785+$K$785+$L$785))),Assumptions!$B$4)</f>
        <v>30000000</v>
      </c>
      <c r="N785" s="18" t="n">
        <f aca="false">IF($G$785=1,MIN(Assumptions!$B$46,MAX(Assumptions!$B$4,Assumptions!$B$28-($I$785+$J$785+$K$785+$L$785+$M$785))),Assumptions!$B$4)</f>
        <v>15000000</v>
      </c>
      <c r="O785" s="18" t="n">
        <f aca="false">IF($H$785=1,MIN(Assumptions!$B$41,MAX(Assumptions!$B$4,Assumptions!$B$28-($I$785+$J$785+$K$785+$L$785+$M$785+$N$785))),Assumptions!$B$4)</f>
        <v>0</v>
      </c>
      <c r="P785" s="18" t="n">
        <f aca="false">$I$785+$J$785+$K$785+$L$785+$M$785+$N$785+$O$785</f>
        <v>535000000</v>
      </c>
      <c r="Q785" s="18" t="n">
        <f aca="false">MAX(Assumptions!$B$4,Assumptions!$B$28-$P$785)</f>
        <v>7465000000</v>
      </c>
      <c r="R785" s="18" t="n">
        <f aca="false">$J$120+$O$120+Assumptions!$B$20+IF($B$785=0,$D$120,Assumptions!$B$4)+IF($C$785=0,$AI$120,Assumptions!$B$4)+IF($D$785=0,$AF$120,Assumptions!$B$4)+IF($E$785=0,$AC$120,Assumptions!$B$4)+IF($F$785=0,$Z$120,Assumptions!$B$4)+IF($G$785=0,$W$120,Assumptions!$B$4)+IF($H$785=0,$T$120,Assumptions!$B$4)</f>
        <v>14280512.8289884</v>
      </c>
      <c r="S785" s="18" t="n">
        <f aca="false">IF($R$785&gt;Assumptions!$B$4,$Q$785/$R$785&gt;Assumptions!$B$13,FALSE())</f>
        <v>1</v>
      </c>
      <c r="T785" s="18" t="n">
        <f aca="false">IF($S$785,($Q$785+Assumptions!$B$14*Assumptions!$B$13)/($R$785+Assumptions!$B$14),IF($R$785&gt;Assumptions!$B$4,$Q$785/$R$785,Assumptions!$B$4))</f>
        <v>445.010237535761</v>
      </c>
      <c r="U785" s="18" t="n">
        <f aca="false">IF($B$785=1,$I$785,$D$120*$T$785)</f>
        <v>30000000</v>
      </c>
      <c r="V785" s="18" t="n">
        <f aca="false">IF($C$785=1,$J$785,$AI$120*$T$785)</f>
        <v>300000000</v>
      </c>
      <c r="W785" s="18" t="n">
        <f aca="false">IF($D$785=1,$K$785,$AF$120*$T$785)</f>
        <v>100000000</v>
      </c>
      <c r="X785" s="18" t="n">
        <f aca="false">IF($E$785=1,$L$785,$AC$120*$T$785)</f>
        <v>60000000</v>
      </c>
      <c r="Y785" s="18" t="n">
        <f aca="false">IF($F$785=1,$M$785,$Z$120*$T$785)</f>
        <v>30000000</v>
      </c>
      <c r="Z785" s="18" t="n">
        <f aca="false">IF($G$785=1,$N$785,$W$120*$T$785)</f>
        <v>15000000</v>
      </c>
      <c r="AA785" s="18" t="n">
        <f aca="false">IF($H$785=1,$O$785,$T$120*$T$785)</f>
        <v>2225051187.67881</v>
      </c>
      <c r="AB785" s="18" t="n">
        <f aca="false">($J$120+$O$120)*$T$785</f>
        <v>124831080.659941</v>
      </c>
      <c r="AC785" s="18" t="n">
        <f aca="false">Assumptions!$B$20*$T$785</f>
        <v>4005092137.82185</v>
      </c>
      <c r="AD785" s="18" t="n">
        <f aca="false">IF($S$785,Assumptions!$B$14*($T$785-Assumptions!$B$13),Assumptions!$B$4)</f>
        <v>1110025593.8394</v>
      </c>
      <c r="AE785" s="18" t="n">
        <f aca="false">$U$785+$V$785+$W$785+$X$785+$Y$785+$Z$785+$AA$785+$AB$785+$AC$785+$AD$785</f>
        <v>8000000000</v>
      </c>
      <c r="AF785" s="18" t="n">
        <f aca="false">IF(AND(IF($B$785=1,$U$785&gt;=INDEX($U$659:$U$786,1+$A$785-Assumptions!$B$77),$U$785&gt;INDEX($U$659:$U$786,1+$A$785+Assumptions!$B$77)),IF($C$785=1,$V$785&gt;=INDEX($V$659:$V$786,1+$A$785-Assumptions!$B$78),$V$785&gt;INDEX($V$659:$V$786,1+$A$785+Assumptions!$B$78)),IF($D$785=1,$W$785&gt;=INDEX($W$659:$W$786,1+$A$785-Assumptions!$B$79),$W$785&gt;INDEX($W$659:$W$786,1+$A$785+Assumptions!$B$79)),IF($E$785=1,$X$785&gt;=INDEX($X$659:$X$786,1+$A$785-Assumptions!$B$80),$X$785&gt;INDEX($X$659:$X$786,1+$A$785+Assumptions!$B$80)),IF($F$785=1,$Y$785&gt;=INDEX($Y$659:$Y$786,1+$A$785-Assumptions!$B$81),$Y$785&gt;INDEX($Y$659:$Y$786,1+$A$785+Assumptions!$B$81)),IF($G$785=1,$Z$785&gt;=INDEX($Z$659:$Z$786,1+$A$785-Assumptions!$B$82),$Z$785&gt;INDEX($Z$659:$Z$786,1+$A$785+Assumptions!$B$82)),IF($H$785=1,$AA$785&gt;=INDEX($AA$659:$AA$786,1+$A$785-Assumptions!$B$83),$AA$785&gt;INDEX($AA$659:$AA$786,1+$A$785+Assumptions!$B$83))),1,0)</f>
        <v>0</v>
      </c>
      <c r="AG785" s="16"/>
      <c r="AH785" s="16"/>
      <c r="AI785" s="16"/>
    </row>
    <row r="786" customFormat="false" ht="23.85" hidden="true" customHeight="false" outlineLevel="0" collapsed="false">
      <c r="A786" s="6" t="n">
        <f aca="false">ROW()-ROW($A$659)+Assumptions!$B$4</f>
        <v>127</v>
      </c>
      <c r="B786" s="18" t="n">
        <f aca="false">MOD(QUOTIENT($A$786,Assumptions!$B$77),2)</f>
        <v>1</v>
      </c>
      <c r="C786" s="18" t="n">
        <f aca="false">MOD(QUOTIENT($A$786,Assumptions!$B$78),2)</f>
        <v>1</v>
      </c>
      <c r="D786" s="18" t="n">
        <f aca="false">MOD(QUOTIENT($A$786,Assumptions!$B$79),2)</f>
        <v>1</v>
      </c>
      <c r="E786" s="18" t="n">
        <f aca="false">MOD(QUOTIENT($A$786,Assumptions!$B$80),2)</f>
        <v>1</v>
      </c>
      <c r="F786" s="18" t="n">
        <f aca="false">MOD(QUOTIENT($A$786,Assumptions!$B$81),2)</f>
        <v>1</v>
      </c>
      <c r="G786" s="18" t="n">
        <f aca="false">MOD(QUOTIENT($A$786,Assumptions!$B$82),2)</f>
        <v>1</v>
      </c>
      <c r="H786" s="18" t="n">
        <f aca="false">MOD(QUOTIENT($A$786,Assumptions!$B$83),2)</f>
        <v>1</v>
      </c>
      <c r="I786" s="18" t="n">
        <f aca="false">IF($B$786=1,MIN(Assumptions!$B$67,MAX(Assumptions!$B$4,Assumptions!$B$28-(Assumptions!$B$4))),Assumptions!$B$4)</f>
        <v>30000000</v>
      </c>
      <c r="J786" s="18" t="n">
        <f aca="false">IF($C$786=1,MIN(Assumptions!$B$66,MAX(Assumptions!$B$4,Assumptions!$B$28-($I$786))),Assumptions!$B$4)</f>
        <v>300000000</v>
      </c>
      <c r="K786" s="18" t="n">
        <f aca="false">IF($D$786=1,MIN(Assumptions!$B$61,MAX(Assumptions!$B$4,Assumptions!$B$28-($I$786+$J$786))),Assumptions!$B$4)</f>
        <v>100000000</v>
      </c>
      <c r="L786" s="18" t="n">
        <f aca="false">IF($E$786=1,MIN(Assumptions!$B$56,MAX(Assumptions!$B$4,Assumptions!$B$28-($I$786+$J$786+$K$786))),Assumptions!$B$4)</f>
        <v>60000000</v>
      </c>
      <c r="M786" s="18" t="n">
        <f aca="false">IF($F$786=1,MIN(Assumptions!$B$51,MAX(Assumptions!$B$4,Assumptions!$B$28-($I$786+$J$786+$K$786+$L$786))),Assumptions!$B$4)</f>
        <v>30000000</v>
      </c>
      <c r="N786" s="18" t="n">
        <f aca="false">IF($G$786=1,MIN(Assumptions!$B$46,MAX(Assumptions!$B$4,Assumptions!$B$28-($I$786+$J$786+$K$786+$L$786+$M$786))),Assumptions!$B$4)</f>
        <v>15000000</v>
      </c>
      <c r="O786" s="18" t="n">
        <f aca="false">IF($H$786=1,MIN(Assumptions!$B$41,MAX(Assumptions!$B$4,Assumptions!$B$28-($I$786+$J$786+$K$786+$L$786+$M$786+$N$786))),Assumptions!$B$4)</f>
        <v>5000000</v>
      </c>
      <c r="P786" s="18" t="n">
        <f aca="false">$I$786+$J$786+$K$786+$L$786+$M$786+$N$786+$O$786</f>
        <v>540000000</v>
      </c>
      <c r="Q786" s="18" t="n">
        <f aca="false">MAX(Assumptions!$B$4,Assumptions!$B$28-$P$786)</f>
        <v>7460000000</v>
      </c>
      <c r="R786" s="18" t="n">
        <f aca="false">$J$120+$O$120+Assumptions!$B$20+IF($B$786=0,$D$120,Assumptions!$B$4)+IF($C$786=0,$AI$120,Assumptions!$B$4)+IF($D$786=0,$AF$120,Assumptions!$B$4)+IF($E$786=0,$AC$120,Assumptions!$B$4)+IF($F$786=0,$Z$120,Assumptions!$B$4)+IF($G$786=0,$W$120,Assumptions!$B$4)+IF($H$786=0,$T$120,Assumptions!$B$4)</f>
        <v>9280512.82898837</v>
      </c>
      <c r="S786" s="18" t="n">
        <f aca="false">IF($R$786&gt;Assumptions!$B$4,$Q$786/$R$786&gt;Assumptions!$B$13,FALSE())</f>
        <v>1</v>
      </c>
      <c r="T786" s="18" t="n">
        <f aca="false">IF($S$786,($Q$786+Assumptions!$B$14*Assumptions!$B$13)/($R$786+Assumptions!$B$14),IF($R$786&gt;Assumptions!$B$4,$Q$786/$R$786,Assumptions!$B$4))</f>
        <v>633.461387320677</v>
      </c>
      <c r="U786" s="18" t="n">
        <f aca="false">IF($B$786=1,$I$786,$D$120*$T$786)</f>
        <v>30000000</v>
      </c>
      <c r="V786" s="18" t="n">
        <f aca="false">IF($C$786=1,$J$786,$AI$120*$T$786)</f>
        <v>300000000</v>
      </c>
      <c r="W786" s="18" t="n">
        <f aca="false">IF($D$786=1,$K$786,$AF$120*$T$786)</f>
        <v>100000000</v>
      </c>
      <c r="X786" s="18" t="n">
        <f aca="false">IF($E$786=1,$L$786,$AC$120*$T$786)</f>
        <v>60000000</v>
      </c>
      <c r="Y786" s="18" t="n">
        <f aca="false">IF($F$786=1,$M$786,$Z$120*$T$786)</f>
        <v>30000000</v>
      </c>
      <c r="Z786" s="18" t="n">
        <f aca="false">IF($G$786=1,$N$786,$W$120*$T$786)</f>
        <v>15000000</v>
      </c>
      <c r="AA786" s="18" t="n">
        <f aca="false">IF($H$786=1,$O$786,$T$120*$T$786)</f>
        <v>5000000</v>
      </c>
      <c r="AB786" s="18" t="n">
        <f aca="false">($J$120+$O$120)*$T$786</f>
        <v>177694045.812218</v>
      </c>
      <c r="AC786" s="18" t="n">
        <f aca="false">Assumptions!$B$20*$T$786</f>
        <v>5701152485.88609</v>
      </c>
      <c r="AD786" s="18" t="n">
        <f aca="false">IF($S$786,Assumptions!$B$14*($T$786-Assumptions!$B$13),Assumptions!$B$4)</f>
        <v>1581153468.30169</v>
      </c>
      <c r="AE786" s="18" t="n">
        <f aca="false">$U$786+$V$786+$W$786+$X$786+$Y$786+$Z$786+$AA$786+$AB$786+$AC$786+$AD$786</f>
        <v>8000000000</v>
      </c>
      <c r="AF786" s="18" t="n">
        <f aca="false">IF(AND(IF($B$786=1,$U$786&gt;=INDEX($U$659:$U$786,1+$A$786-Assumptions!$B$77),$U$786&gt;INDEX($U$659:$U$786,1+$A$786+Assumptions!$B$77)),IF($C$786=1,$V$786&gt;=INDEX($V$659:$V$786,1+$A$786-Assumptions!$B$78),$V$786&gt;INDEX($V$659:$V$786,1+$A$786+Assumptions!$B$78)),IF($D$786=1,$W$786&gt;=INDEX($W$659:$W$786,1+$A$786-Assumptions!$B$79),$W$786&gt;INDEX($W$659:$W$786,1+$A$786+Assumptions!$B$79)),IF($E$786=1,$X$786&gt;=INDEX($X$659:$X$786,1+$A$786-Assumptions!$B$80),$X$786&gt;INDEX($X$659:$X$786,1+$A$786+Assumptions!$B$80)),IF($F$786=1,$Y$786&gt;=INDEX($Y$659:$Y$786,1+$A$786-Assumptions!$B$81),$Y$786&gt;INDEX($Y$659:$Y$786,1+$A$786+Assumptions!$B$81)),IF($G$786=1,$Z$786&gt;=INDEX($Z$659:$Z$786,1+$A$786-Assumptions!$B$82),$Z$786&gt;INDEX($Z$659:$Z$786,1+$A$786+Assumptions!$B$82)),IF($H$786=1,$AA$786&gt;=INDEX($AA$659:$AA$786,1+$A$786-Assumptions!$B$83),$AA$786&gt;INDEX($AA$659:$AA$786,1+$A$786+Assumptions!$B$83))),1,0)</f>
        <v>0</v>
      </c>
      <c r="AG786" s="16"/>
      <c r="AH786" s="16"/>
      <c r="AI786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20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2" min="2" style="0" width="18"/>
  </cols>
  <sheetData>
    <row r="1" customFormat="false" ht="17.9" hidden="false" customHeight="false" outlineLevel="0" collapsed="false">
      <c r="A1" s="10" t="str">
        <f aca="false">Assumptions!$I$150</f>
        <v>Sensitivity</v>
      </c>
    </row>
    <row r="3" customFormat="false" ht="23.85" hidden="false" customHeight="false" outlineLevel="0" collapsed="false">
      <c r="A3" s="11" t="str">
        <f aca="false">Assumptions!$I$151</f>
        <v>Ownership / proceeds at $2,000M exit</v>
      </c>
    </row>
    <row r="4" customFormat="false" ht="15" hidden="false" customHeight="false" outlineLevel="0" collapsed="false">
      <c r="B4" s="20" t="n">
        <f aca="false">Assumptions!$B$32</f>
        <v>1200000000</v>
      </c>
      <c r="C4" s="20" t="n">
        <f aca="false">Assumptions!$B$33</f>
        <v>1400000000</v>
      </c>
      <c r="D4" s="20" t="n">
        <f aca="false">Assumptions!$B$34</f>
        <v>1800000000</v>
      </c>
    </row>
    <row r="5" customFormat="false" ht="15" hidden="false" customHeight="false" outlineLevel="0" collapsed="false">
      <c r="A5" s="21" t="n">
        <f aca="false">Assumptions!$B$29</f>
        <v>0.11</v>
      </c>
      <c r="B5" s="12" t="str">
        <f aca="false">TEXT($AJ$30,"0.000000%")&amp;" / "&amp;TEXT($AK$30,"$0.0,,\M")</f>
        <v>0.805137% / $16.9M</v>
      </c>
      <c r="C5" s="12" t="str">
        <f aca="false">TEXT($AJ$255,"0.000000%")&amp;" / "&amp;TEXT($AK$255,"$0.0,,\M")</f>
        <v>0.693422% / $14.6M</v>
      </c>
      <c r="D5" s="12" t="str">
        <f aca="false">TEXT($AJ$480,"0.000000%")&amp;" / "&amp;TEXT($AK$480,"$0.0,,\M")</f>
        <v>0.542663% / $11.4M</v>
      </c>
    </row>
    <row r="6" customFormat="false" ht="15" hidden="false" customHeight="false" outlineLevel="0" collapsed="false">
      <c r="A6" s="21" t="n">
        <f aca="false">Assumptions!$B$30</f>
        <v>0.13</v>
      </c>
      <c r="B6" s="12" t="str">
        <f aca="false">TEXT($AJ$705,"0.000000%")&amp;" / "&amp;TEXT($AK$705,"$0.0,,\M")</f>
        <v>0.805093% / $17.2M</v>
      </c>
      <c r="C6" s="12" t="str">
        <f aca="false">TEXT($AJ$930,"0.000000%")&amp;" / "&amp;TEXT($AK$930,"$0.0,,\M")</f>
        <v>0.693386% / $14.8M</v>
      </c>
      <c r="D6" s="12" t="str">
        <f aca="false">TEXT($AJ$1155,"0.000000%")&amp;" / "&amp;TEXT($AK$1155,"$0.0,,\M")</f>
        <v>0.542637% / $11.6M</v>
      </c>
    </row>
    <row r="7" customFormat="false" ht="15" hidden="false" customHeight="false" outlineLevel="0" collapsed="false">
      <c r="A7" s="21" t="n">
        <f aca="false">Assumptions!$B$31</f>
        <v>0.15</v>
      </c>
      <c r="B7" s="12" t="str">
        <f aca="false">TEXT($AJ$1380,"0.000000%")&amp;" / "&amp;TEXT($AK$1380,"$0.0,,\M")</f>
        <v>0.805031% / $17.6M</v>
      </c>
      <c r="C7" s="12" t="str">
        <f aca="false">TEXT($AJ$1605,"0.000000%")&amp;" / "&amp;TEXT($AK$1605,"$0.0,,\M")</f>
        <v>0.693332% / $15.2M</v>
      </c>
      <c r="D7" s="12" t="str">
        <f aca="false">TEXT($AJ$1830,"0.000000%")&amp;" / "&amp;TEXT($AK$1830,"$0.0,,\M")</f>
        <v>0.542595% / $11.9M</v>
      </c>
    </row>
    <row r="10" customFormat="false" ht="15" hidden="false" customHeight="false" outlineLevel="0" collapsed="false">
      <c r="A10" s="11" t="str">
        <f aca="false">Assumptions!$I$152</f>
        <v>Scenario diagnostics</v>
      </c>
    </row>
    <row r="11" customFormat="false" ht="15" hidden="false" customHeight="false" outlineLevel="0" collapsed="false">
      <c r="A11" s="6" t="str">
        <f aca="false">Assumptions!$I$153</f>
        <v>Scenario</v>
      </c>
      <c r="B11" s="12" t="str">
        <f aca="false">Assumptions!$I$154</f>
        <v>ESOP target</v>
      </c>
      <c r="C11" s="12" t="str">
        <f aca="false">Assumptions!$I$155</f>
        <v>Pre-money</v>
      </c>
      <c r="D11" s="12" t="str">
        <f aca="false">Assumptions!$I$4</f>
        <v>F PPS</v>
      </c>
      <c r="E11" s="12" t="str">
        <f aca="false">Assumptions!$I$156</f>
        <v>Top-up</v>
      </c>
      <c r="F11" s="12" t="str">
        <f aca="false">Assumptions!$I$10</f>
        <v>Note A branch</v>
      </c>
      <c r="G11" s="12" t="str">
        <f aca="false">Assumptions!$I$15</f>
        <v>Note B branch</v>
      </c>
      <c r="H11" s="12" t="str">
        <f aca="false">Assumptions!$I$157</f>
        <v>Our ownership</v>
      </c>
      <c r="I11" s="12" t="str">
        <f aca="false">Assumptions!$I$158</f>
        <v>Our proceeds</v>
      </c>
    </row>
    <row r="12" customFormat="false" ht="15" hidden="false" customHeight="false" outlineLevel="0" collapsed="false">
      <c r="A12" s="6" t="n">
        <f aca="false">Assumptions!$B$4+1</f>
        <v>1</v>
      </c>
      <c r="B12" s="21" t="n">
        <f aca="false">$A$5</f>
        <v>0.11</v>
      </c>
      <c r="C12" s="20" t="n">
        <f aca="false">$B$4</f>
        <v>1200000000</v>
      </c>
      <c r="D12" s="22" t="n">
        <f aca="false">$C$110</f>
        <v>32.7708033770641</v>
      </c>
      <c r="E12" s="23" t="n">
        <f aca="false">$P$110</f>
        <v>0</v>
      </c>
      <c r="F12" s="12" t="str">
        <f aca="false">IF($F$110&lt;=$G$110,"cap","discount")</f>
        <v>discount</v>
      </c>
      <c r="G12" s="12" t="str">
        <f aca="false">IF($K$110&lt;=$L$110,"cap","discount")</f>
        <v>discount</v>
      </c>
      <c r="H12" s="13" t="n">
        <f aca="false">$AJ$30</f>
        <v>0.00805136720407342</v>
      </c>
      <c r="I12" s="20" t="n">
        <f aca="false">$AK$30</f>
        <v>16942092.9870005</v>
      </c>
    </row>
    <row r="13" customFormat="false" ht="15" hidden="false" customHeight="false" outlineLevel="0" collapsed="false">
      <c r="A13" s="6" t="n">
        <f aca="false">Assumptions!$B$4+2</f>
        <v>2</v>
      </c>
      <c r="B13" s="21" t="n">
        <f aca="false">$A$5</f>
        <v>0.11</v>
      </c>
      <c r="C13" s="20" t="n">
        <f aca="false">$C$4</f>
        <v>1400000000</v>
      </c>
      <c r="D13" s="22" t="n">
        <f aca="false">$C$335</f>
        <v>38.2326039399081</v>
      </c>
      <c r="E13" s="23" t="n">
        <f aca="false">$P$335</f>
        <v>0</v>
      </c>
      <c r="F13" s="12" t="str">
        <f aca="false">IF($F$335&lt;=$G$335,"cap","discount")</f>
        <v>cap</v>
      </c>
      <c r="G13" s="12" t="str">
        <f aca="false">IF($K$335&lt;=$L$335,"cap","discount")</f>
        <v>discount</v>
      </c>
      <c r="H13" s="13" t="n">
        <f aca="false">$AJ$255</f>
        <v>0.0069342186733816</v>
      </c>
      <c r="I13" s="20" t="n">
        <f aca="false">$AK$255</f>
        <v>14596151.1497628</v>
      </c>
    </row>
    <row r="14" customFormat="false" ht="15" hidden="false" customHeight="false" outlineLevel="0" collapsed="false">
      <c r="A14" s="6" t="n">
        <f aca="false">Assumptions!$B$4+3</f>
        <v>3</v>
      </c>
      <c r="B14" s="21" t="n">
        <f aca="false">$A$5</f>
        <v>0.11</v>
      </c>
      <c r="C14" s="20" t="n">
        <f aca="false">$D$4</f>
        <v>1800000000</v>
      </c>
      <c r="D14" s="22" t="n">
        <f aca="false">$C$560</f>
        <v>49.1562050655961</v>
      </c>
      <c r="E14" s="23" t="n">
        <f aca="false">$P$560</f>
        <v>0</v>
      </c>
      <c r="F14" s="12" t="str">
        <f aca="false">IF($F$560&lt;=$G$560,"cap","discount")</f>
        <v>cap</v>
      </c>
      <c r="G14" s="12" t="str">
        <f aca="false">IF($K$560&lt;=$L$560,"cap","discount")</f>
        <v>discount</v>
      </c>
      <c r="H14" s="13" t="n">
        <f aca="false">$AJ$480</f>
        <v>0.00542663464470903</v>
      </c>
      <c r="I14" s="20" t="n">
        <f aca="false">$AK$480</f>
        <v>11427564.3154148</v>
      </c>
    </row>
    <row r="15" customFormat="false" ht="15" hidden="false" customHeight="false" outlineLevel="0" collapsed="false">
      <c r="A15" s="6" t="n">
        <f aca="false">Assumptions!$B$4+4</f>
        <v>4</v>
      </c>
      <c r="B15" s="21" t="n">
        <f aca="false">$A$6</f>
        <v>0.13</v>
      </c>
      <c r="C15" s="20" t="n">
        <f aca="false">$B$4</f>
        <v>1200000000</v>
      </c>
      <c r="D15" s="22" t="n">
        <f aca="false">$C$785</f>
        <v>32.2291076272259</v>
      </c>
      <c r="E15" s="23" t="n">
        <f aca="false">$P$785</f>
        <v>615462.086970217</v>
      </c>
      <c r="F15" s="12" t="str">
        <f aca="false">IF($F$785&lt;=$G$785,"cap","discount")</f>
        <v>discount</v>
      </c>
      <c r="G15" s="12" t="str">
        <f aca="false">IF($K$785&lt;=$L$785,"cap","discount")</f>
        <v>discount</v>
      </c>
      <c r="H15" s="13" t="n">
        <f aca="false">$AJ$705</f>
        <v>0.00805093195085924</v>
      </c>
      <c r="I15" s="20" t="n">
        <f aca="false">$AK$705</f>
        <v>17215332.7026037</v>
      </c>
    </row>
    <row r="16" customFormat="false" ht="15" hidden="false" customHeight="false" outlineLevel="0" collapsed="false">
      <c r="A16" s="6" t="n">
        <f aca="false">Assumptions!$B$4+5</f>
        <v>5</v>
      </c>
      <c r="B16" s="21" t="n">
        <f aca="false">$A$6</f>
        <v>0.13</v>
      </c>
      <c r="C16" s="20" t="n">
        <f aca="false">$C$4</f>
        <v>1400000000</v>
      </c>
      <c r="D16" s="22" t="n">
        <f aca="false">$C$1010</f>
        <v>37.628498065874</v>
      </c>
      <c r="E16" s="23" t="n">
        <f aca="false">$P$1010</f>
        <v>587882.229488009</v>
      </c>
      <c r="F16" s="12" t="str">
        <f aca="false">IF($F$1010&lt;=$G$1010,"cap","discount")</f>
        <v>cap</v>
      </c>
      <c r="G16" s="12" t="str">
        <f aca="false">IF($K$1010&lt;=$L$1010,"cap","discount")</f>
        <v>discount</v>
      </c>
      <c r="H16" s="13" t="n">
        <f aca="false">$AJ$930</f>
        <v>0.0069338568286179</v>
      </c>
      <c r="I16" s="20" t="n">
        <f aca="false">$AK$930</f>
        <v>14822178.60059</v>
      </c>
    </row>
    <row r="17" customFormat="false" ht="15" hidden="false" customHeight="false" outlineLevel="0" collapsed="false">
      <c r="A17" s="6" t="n">
        <f aca="false">Assumptions!$B$4+6</f>
        <v>6</v>
      </c>
      <c r="B17" s="21" t="n">
        <f aca="false">$A$6</f>
        <v>0.13</v>
      </c>
      <c r="C17" s="20" t="n">
        <f aca="false">$D$4</f>
        <v>1800000000</v>
      </c>
      <c r="D17" s="22" t="n">
        <f aca="false">$C$1235</f>
        <v>48.4254965689102</v>
      </c>
      <c r="E17" s="23" t="n">
        <f aca="false">$P$1235</f>
        <v>552540.647589169</v>
      </c>
      <c r="F17" s="12" t="str">
        <f aca="false">IF($F$1235&lt;=$G$1235,"cap","discount")</f>
        <v>cap</v>
      </c>
      <c r="G17" s="12" t="str">
        <f aca="false">IF($K$1235&lt;=$L$1235,"cap","discount")</f>
        <v>discount</v>
      </c>
      <c r="H17" s="13" t="n">
        <f aca="false">$AJ$1155</f>
        <v>0.00542636659169111</v>
      </c>
      <c r="I17" s="20" t="n">
        <f aca="false">$AK$1155</f>
        <v>11595007.1575429</v>
      </c>
    </row>
    <row r="18" customFormat="false" ht="15" hidden="false" customHeight="false" outlineLevel="0" collapsed="false">
      <c r="A18" s="6" t="n">
        <f aca="false">Assumptions!$B$4+7</f>
        <v>7</v>
      </c>
      <c r="B18" s="21" t="n">
        <f aca="false">$A$7</f>
        <v>0.15</v>
      </c>
      <c r="C18" s="20" t="n">
        <f aca="false">$B$4</f>
        <v>1200000000</v>
      </c>
      <c r="D18" s="22" t="n">
        <f aca="false">$C$1460</f>
        <v>31.4577343744822</v>
      </c>
      <c r="E18" s="23" t="n">
        <f aca="false">$P$1460</f>
        <v>1528460.66262969</v>
      </c>
      <c r="F18" s="12" t="str">
        <f aca="false">IF($F$1460&lt;=$G$1460,"cap","discount")</f>
        <v>discount</v>
      </c>
      <c r="G18" s="12" t="str">
        <f aca="false">IF($K$1460&lt;=$L$1460,"cap","discount")</f>
        <v>discount</v>
      </c>
      <c r="H18" s="13" t="n">
        <f aca="false">$AJ$1380</f>
        <v>0.00805031223269587</v>
      </c>
      <c r="I18" s="20" t="n">
        <f aca="false">$AK$1380</f>
        <v>17619993.9978649</v>
      </c>
    </row>
    <row r="19" customFormat="false" ht="15" hidden="false" customHeight="false" outlineLevel="0" collapsed="false">
      <c r="A19" s="6" t="n">
        <f aca="false">Assumptions!$B$4+8</f>
        <v>8</v>
      </c>
      <c r="B19" s="21" t="n">
        <f aca="false">$A$7</f>
        <v>0.15</v>
      </c>
      <c r="C19" s="20" t="n">
        <f aca="false">$C$4</f>
        <v>1400000000</v>
      </c>
      <c r="D19" s="22" t="n">
        <f aca="false">$C$1685</f>
        <v>36.7328505715923</v>
      </c>
      <c r="E19" s="23" t="n">
        <f aca="false">$P$1685</f>
        <v>1495062.58011665</v>
      </c>
      <c r="F19" s="12" t="str">
        <f aca="false">IF($F$1685&lt;=$G$1685,"cap","discount")</f>
        <v>cap</v>
      </c>
      <c r="G19" s="12" t="str">
        <f aca="false">IF($K$1685&lt;=$L$1685,"cap","discount")</f>
        <v>discount</v>
      </c>
      <c r="H19" s="13" t="n">
        <f aca="false">$AJ$1605</f>
        <v>0.00693332042698963</v>
      </c>
      <c r="I19" s="20" t="n">
        <f aca="false">$AK$1605</f>
        <v>15170472.6079899</v>
      </c>
    </row>
    <row r="20" customFormat="false" ht="15" hidden="false" customHeight="false" outlineLevel="0" collapsed="false">
      <c r="A20" s="6" t="n">
        <f aca="false">Assumptions!$B$4+9</f>
        <v>9</v>
      </c>
      <c r="B20" s="21" t="n">
        <f aca="false">$A$7</f>
        <v>0.15</v>
      </c>
      <c r="C20" s="20" t="n">
        <f aca="false">$D$4</f>
        <v>1800000000</v>
      </c>
      <c r="D20" s="22" t="n">
        <f aca="false">$C$1910</f>
        <v>47.2810306745918</v>
      </c>
      <c r="E20" s="23" t="n">
        <f aca="false">$P$1910</f>
        <v>1452275.08238086</v>
      </c>
      <c r="F20" s="12" t="str">
        <f aca="false">IF($F$1910&lt;=$G$1910,"cap","discount")</f>
        <v>cap</v>
      </c>
      <c r="G20" s="12" t="str">
        <f aca="false">IF($K$1910&lt;=$L$1910,"cap","discount")</f>
        <v>discount</v>
      </c>
      <c r="H20" s="13" t="n">
        <f aca="false">$AJ$1830</f>
        <v>0.00542594680917362</v>
      </c>
      <c r="I20" s="20" t="n">
        <f aca="false">$AK$1830</f>
        <v>11867356.0303501</v>
      </c>
    </row>
    <row r="30" customFormat="false" ht="35.05" hidden="true" customHeight="false" outlineLevel="0" collapsed="false">
      <c r="A30" s="14" t="str">
        <f aca="false">Assumptions!$I$2</f>
        <v>Iteration</v>
      </c>
      <c r="B30" s="15" t="str">
        <f aca="false">Assumptions!$I$3</f>
        <v>Top-up input</v>
      </c>
      <c r="C30" s="15" t="str">
        <f aca="false">Assumptions!$I$4</f>
        <v>F PPS</v>
      </c>
      <c r="D30" s="15" t="str">
        <f aca="false">Assumptions!$I$5</f>
        <v>F primary shares</v>
      </c>
      <c r="E30" s="15" t="str">
        <f aca="false">Assumptions!$I$6</f>
        <v>Prior as-converted</v>
      </c>
      <c r="F30" s="15" t="str">
        <f aca="false">Assumptions!$I$7</f>
        <v>Note A cap PPS</v>
      </c>
      <c r="G30" s="15" t="str">
        <f aca="false">Assumptions!$I$8</f>
        <v>Note A discount PPS</v>
      </c>
      <c r="H30" s="15" t="str">
        <f aca="false">Assumptions!$I$9</f>
        <v>Note A conversion PPS</v>
      </c>
      <c r="I30" s="15" t="str">
        <f aca="false">Assumptions!$I$10</f>
        <v>Note A branch</v>
      </c>
      <c r="J30" s="15" t="str">
        <f aca="false">Assumptions!$I$11</f>
        <v>Note A shares</v>
      </c>
      <c r="K30" s="15" t="str">
        <f aca="false">Assumptions!$I$12</f>
        <v>Note B cap PPS</v>
      </c>
      <c r="L30" s="15" t="str">
        <f aca="false">Assumptions!$I$13</f>
        <v>Note B discount PPS</v>
      </c>
      <c r="M30" s="15" t="str">
        <f aca="false">Assumptions!$I$14</f>
        <v>Note B conversion PPS</v>
      </c>
      <c r="N30" s="15" t="str">
        <f aca="false">Assumptions!$I$15</f>
        <v>Note B branch</v>
      </c>
      <c r="O30" s="15" t="str">
        <f aca="false">Assumptions!$I$16</f>
        <v>Note B shares</v>
      </c>
      <c r="P30" s="15" t="str">
        <f aca="false">Assumptions!$I$17</f>
        <v>ESOP top-up output</v>
      </c>
      <c r="Q30" s="15" t="str">
        <f aca="false">Assumptions!$I$18</f>
        <v>Post-F FD</v>
      </c>
      <c r="R30" s="15" t="str">
        <f aca="false">Assumptions!$I$19</f>
        <v>Seed NCP</v>
      </c>
      <c r="S30" s="15" t="str">
        <f aca="false">Assumptions!$I$20</f>
        <v>Seed ratio</v>
      </c>
      <c r="T30" s="15" t="str">
        <f aca="false">Assumptions!$I$21</f>
        <v>Seed as-converted</v>
      </c>
      <c r="U30" s="15" t="str">
        <f aca="false">Assumptions!$I$22</f>
        <v>Series A NCP</v>
      </c>
      <c r="V30" s="15" t="str">
        <f aca="false">Assumptions!$I$23</f>
        <v>Series A ratio</v>
      </c>
      <c r="W30" s="15" t="str">
        <f aca="false">Assumptions!$I$24</f>
        <v>Series A as-converted</v>
      </c>
      <c r="X30" s="15" t="str">
        <f aca="false">Assumptions!$I$25</f>
        <v>Series B NCP</v>
      </c>
      <c r="Y30" s="15" t="str">
        <f aca="false">Assumptions!$I$26</f>
        <v>Series B ratio</v>
      </c>
      <c r="Z30" s="15" t="str">
        <f aca="false">Assumptions!$I$27</f>
        <v>Series B as-converted</v>
      </c>
      <c r="AA30" s="15" t="str">
        <f aca="false">Assumptions!$I$28</f>
        <v>Series C NCP</v>
      </c>
      <c r="AB30" s="15" t="str">
        <f aca="false">Assumptions!$I$29</f>
        <v>Series C ratio</v>
      </c>
      <c r="AC30" s="15" t="str">
        <f aca="false">Assumptions!$I$30</f>
        <v>Series C as-converted</v>
      </c>
      <c r="AD30" s="15" t="str">
        <f aca="false">Assumptions!$I$31</f>
        <v>Series D NCP</v>
      </c>
      <c r="AE30" s="15" t="str">
        <f aca="false">Assumptions!$I$32</f>
        <v>Series D ratio</v>
      </c>
      <c r="AF30" s="15" t="str">
        <f aca="false">Assumptions!$I$33</f>
        <v>Series D as-converted</v>
      </c>
      <c r="AG30" s="15" t="str">
        <f aca="false">Assumptions!$I$34</f>
        <v>Series E NCP</v>
      </c>
      <c r="AH30" s="15" t="str">
        <f aca="false">Assumptions!$I$35</f>
        <v>Series E ratio</v>
      </c>
      <c r="AI30" s="15" t="str">
        <f aca="false">Assumptions!$I$36</f>
        <v>Series E as-converted</v>
      </c>
      <c r="AJ30" s="12" t="n">
        <f aca="false">(Assumptions!$B$11/$C$110)/$Q$110</f>
        <v>0.00805136720407342</v>
      </c>
      <c r="AK30" s="12" t="n">
        <f aca="false">(INDEX($U$121:$U$248,1+$AH$120))*Assumptions!$B$68</f>
        <v>16942092.9870005</v>
      </c>
    </row>
    <row r="31" customFormat="false" ht="15" hidden="true" customHeight="false" outlineLevel="0" collapsed="false">
      <c r="A31" s="6" t="n">
        <f aca="false">ROW()-ROW($A$31)+Assumptions!$B$4</f>
        <v>0</v>
      </c>
      <c r="B31" s="12" t="n">
        <f aca="false">Assumptions!$B$4</f>
        <v>0</v>
      </c>
      <c r="C31" s="12" t="n">
        <f aca="false">$B$4/(Assumptions!$B$16+$B$31)</f>
        <v>32.7708033770641</v>
      </c>
      <c r="D31" s="12" t="n">
        <f aca="false">Assumptions!$B$7/$C$31</f>
        <v>915449.025</v>
      </c>
      <c r="E31" s="12" t="n">
        <f aca="false">$T$31+$W$31+$Z$31+$AC$31+$AF$31+$AI$31</f>
        <v>23291820.5093285</v>
      </c>
      <c r="F31" s="12" t="n">
        <f aca="false">Assumptions!$B$70/(Assumptions!$B$20+Assumptions!$B$17+$B$31+$E$31+Assumptions!$B$4)</f>
        <v>27.2579924623671</v>
      </c>
      <c r="G31" s="12" t="n">
        <f aca="false">$C$31*(1-Assumptions!$B$71)</f>
        <v>26.2166427016512</v>
      </c>
      <c r="H31" s="12" t="n">
        <f aca="false">MIN($F$31,$G$31)</f>
        <v>26.2166427016512</v>
      </c>
      <c r="I31" s="12" t="str">
        <f aca="false">IF($F$31&lt;=$G$31,"cap","discount")</f>
        <v>discount</v>
      </c>
      <c r="J31" s="12" t="n">
        <f aca="false">Assumptions!$B$69/$H$31</f>
        <v>190718.546875</v>
      </c>
      <c r="K31" s="12" t="n">
        <f aca="false">Assumptions!$B$74/(Assumptions!$B$20+Assumptions!$B$17+$B$31+$E$31+$J$31)</f>
        <v>43.3872348561734</v>
      </c>
      <c r="L31" s="12" t="n">
        <f aca="false">$C$31*(1-Assumptions!$B$75)</f>
        <v>27.8551828705044</v>
      </c>
      <c r="M31" s="12" t="n">
        <f aca="false">MIN($K$31,$L$31)</f>
        <v>27.8551828705044</v>
      </c>
      <c r="N31" s="12" t="str">
        <f aca="false">IF($K$31&lt;=$L$31,"cap","discount")</f>
        <v>discount</v>
      </c>
      <c r="O31" s="12" t="n">
        <f aca="false">Assumptions!$B$73/$M$31</f>
        <v>107699.885294118</v>
      </c>
      <c r="P31" s="12" t="n">
        <f aca="false">MAX(Assumptions!$B$4,($A$5*(Assumptions!$B$20+$E$31+Assumptions!$B$17+$J$31+$O$31+$D$31)-Assumptions!$B$17)/(1-$A$5))</f>
        <v>0</v>
      </c>
      <c r="Q31" s="12" t="n">
        <f aca="false">Assumptions!$B$20+$E$31+Assumptions!$B$17+$P$31+$J$31+$O$31+$D$31</f>
        <v>37900354.9664976</v>
      </c>
      <c r="R31" s="12" t="n">
        <f aca="false">IF($C$31&lt;Assumptions!$B$37,Assumptions!$B$37*(Assumptions!$B$21+Assumptions!$B$22/Assumptions!$B$37)/(Assumptions!$B$21+Assumptions!$B$22/$C$31),Assumptions!$B$37)</f>
        <v>1</v>
      </c>
      <c r="S31" s="12" t="n">
        <f aca="false">Assumptions!$B$38/$R$31</f>
        <v>1</v>
      </c>
      <c r="T31" s="12" t="n">
        <f aca="false">Assumptions!$B$39*$S$31</f>
        <v>5000000</v>
      </c>
      <c r="U31" s="12" t="n">
        <f aca="false">IF($C$31&lt;Assumptions!$B$42,Assumptions!$B$42*(Assumptions!$B$21+Assumptions!$B$22/Assumptions!$B$42)/(Assumptions!$B$21+Assumptions!$B$22/$C$31),Assumptions!$B$42)</f>
        <v>3</v>
      </c>
      <c r="V31" s="12" t="n">
        <f aca="false">Assumptions!$B$43/$U$31</f>
        <v>1</v>
      </c>
      <c r="W31" s="12" t="n">
        <f aca="false">Assumptions!$B$44*$V$31</f>
        <v>5000000</v>
      </c>
      <c r="X31" s="12" t="n">
        <f aca="false">IF($C$31&lt;Assumptions!$B$47,Assumptions!$B$47*(Assumptions!$B$21+Assumptions!$B$22/Assumptions!$B$47)/(Assumptions!$B$21+Assumptions!$B$22/$C$31),Assumptions!$B$47)</f>
        <v>10</v>
      </c>
      <c r="Y31" s="12" t="n">
        <f aca="false">Assumptions!$B$48/$X$31</f>
        <v>1</v>
      </c>
      <c r="Z31" s="12" t="n">
        <f aca="false">Assumptions!$B$49*$Y$31</f>
        <v>3000000</v>
      </c>
      <c r="AA31" s="12" t="n">
        <f aca="false">IF($C$31&lt;Assumptions!$B$52,Assumptions!$B$52*(Assumptions!$B$21+Assumptions!$B$22/Assumptions!$B$52)/(Assumptions!$B$21+Assumptions!$B$22/$C$31),Assumptions!$B$52)</f>
        <v>25</v>
      </c>
      <c r="AB31" s="12" t="n">
        <f aca="false">Assumptions!$B$53/$AA$31</f>
        <v>1</v>
      </c>
      <c r="AC31" s="12" t="n">
        <f aca="false">Assumptions!$B$54*$AB$31</f>
        <v>2400000</v>
      </c>
      <c r="AD31" s="12" t="n">
        <f aca="false">IF($C$31&lt;Assumptions!$B$57,Assumptions!$B$57*(Assumptions!$B$21+Assumptions!$B$22/Assumptions!$B$57)/(Assumptions!$B$21+Assumptions!$B$22/$C$31),Assumptions!$B$57)</f>
        <v>57.5001142287089</v>
      </c>
      <c r="AE31" s="12" t="n">
        <f aca="false">Assumptions!$B$58/$AD$31</f>
        <v>1.04347618791413</v>
      </c>
      <c r="AF31" s="12" t="n">
        <f aca="false">Assumptions!$B$59*$AE$31</f>
        <v>1739127.32768227</v>
      </c>
      <c r="AG31" s="12" t="n">
        <f aca="false">IF($C$31&lt;Assumptions!$B$62,Assumptions!$B$62*(Assumptions!$B$21+Assumptions!$B$22/Assumptions!$B$62)/(Assumptions!$B$21+Assumptions!$B$22/$C$31),Assumptions!$B$62)</f>
        <v>48.7586156921235</v>
      </c>
      <c r="AH31" s="12" t="n">
        <f aca="false">Assumptions!$B$63/$AG$31</f>
        <v>1.008197429361</v>
      </c>
      <c r="AI31" s="12" t="n">
        <f aca="false">Assumptions!$B$64*$AH$31</f>
        <v>6152693.18164623</v>
      </c>
    </row>
    <row r="32" customFormat="false" ht="15" hidden="true" customHeight="false" outlineLevel="0" collapsed="false">
      <c r="A32" s="6" t="n">
        <f aca="false">ROW()-ROW($A$31)+Assumptions!$B$4</f>
        <v>1</v>
      </c>
      <c r="B32" s="12" t="n">
        <f aca="false">$P$31</f>
        <v>0</v>
      </c>
      <c r="C32" s="12" t="n">
        <f aca="false">$B$4/(Assumptions!$B$16+$B$32)</f>
        <v>32.7708033770641</v>
      </c>
      <c r="D32" s="12" t="n">
        <f aca="false">Assumptions!$B$7/$C$32</f>
        <v>915449.025</v>
      </c>
      <c r="E32" s="12" t="n">
        <f aca="false">$T$32+$W$32+$Z$32+$AC$32+$AF$32+$AI$32</f>
        <v>23291820.5093285</v>
      </c>
      <c r="F32" s="12" t="n">
        <f aca="false">Assumptions!$B$70/(Assumptions!$B$20+Assumptions!$B$17+$B$32+$E$32+$O$31)</f>
        <v>27.1782058746091</v>
      </c>
      <c r="G32" s="12" t="n">
        <f aca="false">$C$32*(1-Assumptions!$B$71)</f>
        <v>26.2166427016512</v>
      </c>
      <c r="H32" s="12" t="n">
        <f aca="false">MIN($F$32,$G$32)</f>
        <v>26.2166427016512</v>
      </c>
      <c r="I32" s="12" t="str">
        <f aca="false">IF($F$32&lt;=$G$32,"cap","discount")</f>
        <v>discount</v>
      </c>
      <c r="J32" s="12" t="n">
        <f aca="false">Assumptions!$B$69/$H$32</f>
        <v>190718.546875</v>
      </c>
      <c r="K32" s="12" t="n">
        <f aca="false">Assumptions!$B$74/(Assumptions!$B$20+Assumptions!$B$17+$B$32+$E$32+$J$32)</f>
        <v>43.3872348561734</v>
      </c>
      <c r="L32" s="12" t="n">
        <f aca="false">$C$32*(1-Assumptions!$B$75)</f>
        <v>27.8551828705044</v>
      </c>
      <c r="M32" s="12" t="n">
        <f aca="false">MIN($K$32,$L$32)</f>
        <v>27.8551828705044</v>
      </c>
      <c r="N32" s="12" t="str">
        <f aca="false">IF($K$32&lt;=$L$32,"cap","discount")</f>
        <v>discount</v>
      </c>
      <c r="O32" s="12" t="n">
        <f aca="false">Assumptions!$B$73/$M$32</f>
        <v>107699.885294118</v>
      </c>
      <c r="P32" s="12" t="n">
        <f aca="false">MAX(Assumptions!$B$4,($A$5*(Assumptions!$B$20+$E$32+Assumptions!$B$17+$J$32+$O$32+$D$32)-Assumptions!$B$17)/(1-$A$5))</f>
        <v>0</v>
      </c>
      <c r="Q32" s="12" t="n">
        <f aca="false">Assumptions!$B$20+$E$32+Assumptions!$B$17+$P$32+$J$32+$O$32+$D$32</f>
        <v>37900354.9664976</v>
      </c>
      <c r="R32" s="12" t="n">
        <f aca="false">IF($C$32&lt;Assumptions!$B$37,Assumptions!$B$37*(Assumptions!$B$21+Assumptions!$B$22/Assumptions!$B$37)/(Assumptions!$B$21+Assumptions!$B$22/$C$32),Assumptions!$B$37)</f>
        <v>1</v>
      </c>
      <c r="S32" s="12" t="n">
        <f aca="false">Assumptions!$B$38/$R$32</f>
        <v>1</v>
      </c>
      <c r="T32" s="12" t="n">
        <f aca="false">Assumptions!$B$39*$S$32</f>
        <v>5000000</v>
      </c>
      <c r="U32" s="12" t="n">
        <f aca="false">IF($C$32&lt;Assumptions!$B$42,Assumptions!$B$42*(Assumptions!$B$21+Assumptions!$B$22/Assumptions!$B$42)/(Assumptions!$B$21+Assumptions!$B$22/$C$32),Assumptions!$B$42)</f>
        <v>3</v>
      </c>
      <c r="V32" s="12" t="n">
        <f aca="false">Assumptions!$B$43/$U$32</f>
        <v>1</v>
      </c>
      <c r="W32" s="12" t="n">
        <f aca="false">Assumptions!$B$44*$V$32</f>
        <v>5000000</v>
      </c>
      <c r="X32" s="12" t="n">
        <f aca="false">IF($C$32&lt;Assumptions!$B$47,Assumptions!$B$47*(Assumptions!$B$21+Assumptions!$B$22/Assumptions!$B$47)/(Assumptions!$B$21+Assumptions!$B$22/$C$32),Assumptions!$B$47)</f>
        <v>10</v>
      </c>
      <c r="Y32" s="12" t="n">
        <f aca="false">Assumptions!$B$48/$X$32</f>
        <v>1</v>
      </c>
      <c r="Z32" s="12" t="n">
        <f aca="false">Assumptions!$B$49*$Y$32</f>
        <v>3000000</v>
      </c>
      <c r="AA32" s="12" t="n">
        <f aca="false">IF($C$32&lt;Assumptions!$B$52,Assumptions!$B$52*(Assumptions!$B$21+Assumptions!$B$22/Assumptions!$B$52)/(Assumptions!$B$21+Assumptions!$B$22/$C$32),Assumptions!$B$52)</f>
        <v>25</v>
      </c>
      <c r="AB32" s="12" t="n">
        <f aca="false">Assumptions!$B$53/$AA$32</f>
        <v>1</v>
      </c>
      <c r="AC32" s="12" t="n">
        <f aca="false">Assumptions!$B$54*$AB$32</f>
        <v>2400000</v>
      </c>
      <c r="AD32" s="12" t="n">
        <f aca="false">IF($C$32&lt;Assumptions!$B$57,Assumptions!$B$57*(Assumptions!$B$21+Assumptions!$B$22/Assumptions!$B$57)/(Assumptions!$B$21+Assumptions!$B$22/$C$32),Assumptions!$B$57)</f>
        <v>57.5001142287089</v>
      </c>
      <c r="AE32" s="12" t="n">
        <f aca="false">Assumptions!$B$58/$AD$32</f>
        <v>1.04347618791413</v>
      </c>
      <c r="AF32" s="12" t="n">
        <f aca="false">Assumptions!$B$59*$AE$32</f>
        <v>1739127.32768227</v>
      </c>
      <c r="AG32" s="12" t="n">
        <f aca="false">IF($C$32&lt;Assumptions!$B$62,Assumptions!$B$62*(Assumptions!$B$21+Assumptions!$B$22/Assumptions!$B$62)/(Assumptions!$B$21+Assumptions!$B$22/$C$32),Assumptions!$B$62)</f>
        <v>48.7586156921235</v>
      </c>
      <c r="AH32" s="12" t="n">
        <f aca="false">Assumptions!$B$63/$AG$32</f>
        <v>1.008197429361</v>
      </c>
      <c r="AI32" s="12" t="n">
        <f aca="false">Assumptions!$B$64*$AH$32</f>
        <v>6152693.18164623</v>
      </c>
    </row>
    <row r="33" customFormat="false" ht="15" hidden="true" customHeight="false" outlineLevel="0" collapsed="false">
      <c r="A33" s="6" t="n">
        <f aca="false">ROW()-ROW($A$31)+Assumptions!$B$4</f>
        <v>2</v>
      </c>
      <c r="B33" s="12" t="n">
        <f aca="false">$P$32</f>
        <v>0</v>
      </c>
      <c r="C33" s="12" t="n">
        <f aca="false">$B$4/(Assumptions!$B$16+$B$33)</f>
        <v>32.7708033770641</v>
      </c>
      <c r="D33" s="12" t="n">
        <f aca="false">Assumptions!$B$7/$C$33</f>
        <v>915449.025</v>
      </c>
      <c r="E33" s="12" t="n">
        <f aca="false">$T$33+$W$33+$Z$33+$AC$33+$AF$33+$AI$33</f>
        <v>23291820.5093285</v>
      </c>
      <c r="F33" s="12" t="n">
        <f aca="false">Assumptions!$B$70/(Assumptions!$B$20+Assumptions!$B$17+$B$33+$E$33+$O$32)</f>
        <v>27.1782058746091</v>
      </c>
      <c r="G33" s="12" t="n">
        <f aca="false">$C$33*(1-Assumptions!$B$71)</f>
        <v>26.2166427016512</v>
      </c>
      <c r="H33" s="12" t="n">
        <f aca="false">MIN($F$33,$G$33)</f>
        <v>26.2166427016512</v>
      </c>
      <c r="I33" s="12" t="str">
        <f aca="false">IF($F$33&lt;=$G$33,"cap","discount")</f>
        <v>discount</v>
      </c>
      <c r="J33" s="12" t="n">
        <f aca="false">Assumptions!$B$69/$H$33</f>
        <v>190718.546875</v>
      </c>
      <c r="K33" s="12" t="n">
        <f aca="false">Assumptions!$B$74/(Assumptions!$B$20+Assumptions!$B$17+$B$33+$E$33+$J$33)</f>
        <v>43.3872348561734</v>
      </c>
      <c r="L33" s="12" t="n">
        <f aca="false">$C$33*(1-Assumptions!$B$75)</f>
        <v>27.8551828705044</v>
      </c>
      <c r="M33" s="12" t="n">
        <f aca="false">MIN($K$33,$L$33)</f>
        <v>27.8551828705044</v>
      </c>
      <c r="N33" s="12" t="str">
        <f aca="false">IF($K$33&lt;=$L$33,"cap","discount")</f>
        <v>discount</v>
      </c>
      <c r="O33" s="12" t="n">
        <f aca="false">Assumptions!$B$73/$M$33</f>
        <v>107699.885294118</v>
      </c>
      <c r="P33" s="12" t="n">
        <f aca="false">MAX(Assumptions!$B$4,($A$5*(Assumptions!$B$20+$E$33+Assumptions!$B$17+$J$33+$O$33+$D$33)-Assumptions!$B$17)/(1-$A$5))</f>
        <v>0</v>
      </c>
      <c r="Q33" s="12" t="n">
        <f aca="false">Assumptions!$B$20+$E$33+Assumptions!$B$17+$P$33+$J$33+$O$33+$D$33</f>
        <v>37900354.9664976</v>
      </c>
      <c r="R33" s="12" t="n">
        <f aca="false">IF($C$33&lt;Assumptions!$B$37,Assumptions!$B$37*(Assumptions!$B$21+Assumptions!$B$22/Assumptions!$B$37)/(Assumptions!$B$21+Assumptions!$B$22/$C$33),Assumptions!$B$37)</f>
        <v>1</v>
      </c>
      <c r="S33" s="12" t="n">
        <f aca="false">Assumptions!$B$38/$R$33</f>
        <v>1</v>
      </c>
      <c r="T33" s="12" t="n">
        <f aca="false">Assumptions!$B$39*$S$33</f>
        <v>5000000</v>
      </c>
      <c r="U33" s="12" t="n">
        <f aca="false">IF($C$33&lt;Assumptions!$B$42,Assumptions!$B$42*(Assumptions!$B$21+Assumptions!$B$22/Assumptions!$B$42)/(Assumptions!$B$21+Assumptions!$B$22/$C$33),Assumptions!$B$42)</f>
        <v>3</v>
      </c>
      <c r="V33" s="12" t="n">
        <f aca="false">Assumptions!$B$43/$U$33</f>
        <v>1</v>
      </c>
      <c r="W33" s="12" t="n">
        <f aca="false">Assumptions!$B$44*$V$33</f>
        <v>5000000</v>
      </c>
      <c r="X33" s="12" t="n">
        <f aca="false">IF($C$33&lt;Assumptions!$B$47,Assumptions!$B$47*(Assumptions!$B$21+Assumptions!$B$22/Assumptions!$B$47)/(Assumptions!$B$21+Assumptions!$B$22/$C$33),Assumptions!$B$47)</f>
        <v>10</v>
      </c>
      <c r="Y33" s="12" t="n">
        <f aca="false">Assumptions!$B$48/$X$33</f>
        <v>1</v>
      </c>
      <c r="Z33" s="12" t="n">
        <f aca="false">Assumptions!$B$49*$Y$33</f>
        <v>3000000</v>
      </c>
      <c r="AA33" s="12" t="n">
        <f aca="false">IF($C$33&lt;Assumptions!$B$52,Assumptions!$B$52*(Assumptions!$B$21+Assumptions!$B$22/Assumptions!$B$52)/(Assumptions!$B$21+Assumptions!$B$22/$C$33),Assumptions!$B$52)</f>
        <v>25</v>
      </c>
      <c r="AB33" s="12" t="n">
        <f aca="false">Assumptions!$B$53/$AA$33</f>
        <v>1</v>
      </c>
      <c r="AC33" s="12" t="n">
        <f aca="false">Assumptions!$B$54*$AB$33</f>
        <v>2400000</v>
      </c>
      <c r="AD33" s="12" t="n">
        <f aca="false">IF($C$33&lt;Assumptions!$B$57,Assumptions!$B$57*(Assumptions!$B$21+Assumptions!$B$22/Assumptions!$B$57)/(Assumptions!$B$21+Assumptions!$B$22/$C$33),Assumptions!$B$57)</f>
        <v>57.5001142287089</v>
      </c>
      <c r="AE33" s="12" t="n">
        <f aca="false">Assumptions!$B$58/$AD$33</f>
        <v>1.04347618791413</v>
      </c>
      <c r="AF33" s="12" t="n">
        <f aca="false">Assumptions!$B$59*$AE$33</f>
        <v>1739127.32768227</v>
      </c>
      <c r="AG33" s="12" t="n">
        <f aca="false">IF($C$33&lt;Assumptions!$B$62,Assumptions!$B$62*(Assumptions!$B$21+Assumptions!$B$22/Assumptions!$B$62)/(Assumptions!$B$21+Assumptions!$B$22/$C$33),Assumptions!$B$62)</f>
        <v>48.7586156921235</v>
      </c>
      <c r="AH33" s="12" t="n">
        <f aca="false">Assumptions!$B$63/$AG$33</f>
        <v>1.008197429361</v>
      </c>
      <c r="AI33" s="12" t="n">
        <f aca="false">Assumptions!$B$64*$AH$33</f>
        <v>6152693.18164623</v>
      </c>
    </row>
    <row r="34" customFormat="false" ht="15" hidden="true" customHeight="false" outlineLevel="0" collapsed="false">
      <c r="A34" s="6" t="n">
        <f aca="false">ROW()-ROW($A$31)+Assumptions!$B$4</f>
        <v>3</v>
      </c>
      <c r="B34" s="12" t="n">
        <f aca="false">$P$33</f>
        <v>0</v>
      </c>
      <c r="C34" s="12" t="n">
        <f aca="false">$B$4/(Assumptions!$B$16+$B$34)</f>
        <v>32.7708033770641</v>
      </c>
      <c r="D34" s="12" t="n">
        <f aca="false">Assumptions!$B$7/$C$34</f>
        <v>915449.025</v>
      </c>
      <c r="E34" s="12" t="n">
        <f aca="false">$T$34+$W$34+$Z$34+$AC$34+$AF$34+$AI$34</f>
        <v>23291820.5093285</v>
      </c>
      <c r="F34" s="12" t="n">
        <f aca="false">Assumptions!$B$70/(Assumptions!$B$20+Assumptions!$B$17+$B$34+$E$34+$O$33)</f>
        <v>27.1782058746091</v>
      </c>
      <c r="G34" s="12" t="n">
        <f aca="false">$C$34*(1-Assumptions!$B$71)</f>
        <v>26.2166427016512</v>
      </c>
      <c r="H34" s="12" t="n">
        <f aca="false">MIN($F$34,$G$34)</f>
        <v>26.2166427016512</v>
      </c>
      <c r="I34" s="12" t="str">
        <f aca="false">IF($F$34&lt;=$G$34,"cap","discount")</f>
        <v>discount</v>
      </c>
      <c r="J34" s="12" t="n">
        <f aca="false">Assumptions!$B$69/$H$34</f>
        <v>190718.546875</v>
      </c>
      <c r="K34" s="12" t="n">
        <f aca="false">Assumptions!$B$74/(Assumptions!$B$20+Assumptions!$B$17+$B$34+$E$34+$J$34)</f>
        <v>43.3872348561734</v>
      </c>
      <c r="L34" s="12" t="n">
        <f aca="false">$C$34*(1-Assumptions!$B$75)</f>
        <v>27.8551828705044</v>
      </c>
      <c r="M34" s="12" t="n">
        <f aca="false">MIN($K$34,$L$34)</f>
        <v>27.8551828705044</v>
      </c>
      <c r="N34" s="12" t="str">
        <f aca="false">IF($K$34&lt;=$L$34,"cap","discount")</f>
        <v>discount</v>
      </c>
      <c r="O34" s="12" t="n">
        <f aca="false">Assumptions!$B$73/$M$34</f>
        <v>107699.885294118</v>
      </c>
      <c r="P34" s="12" t="n">
        <f aca="false">MAX(Assumptions!$B$4,($A$5*(Assumptions!$B$20+$E$34+Assumptions!$B$17+$J$34+$O$34+$D$34)-Assumptions!$B$17)/(1-$A$5))</f>
        <v>0</v>
      </c>
      <c r="Q34" s="12" t="n">
        <f aca="false">Assumptions!$B$20+$E$34+Assumptions!$B$17+$P$34+$J$34+$O$34+$D$34</f>
        <v>37900354.9664976</v>
      </c>
      <c r="R34" s="12" t="n">
        <f aca="false">IF($C$34&lt;Assumptions!$B$37,Assumptions!$B$37*(Assumptions!$B$21+Assumptions!$B$22/Assumptions!$B$37)/(Assumptions!$B$21+Assumptions!$B$22/$C$34),Assumptions!$B$37)</f>
        <v>1</v>
      </c>
      <c r="S34" s="12" t="n">
        <f aca="false">Assumptions!$B$38/$R$34</f>
        <v>1</v>
      </c>
      <c r="T34" s="12" t="n">
        <f aca="false">Assumptions!$B$39*$S$34</f>
        <v>5000000</v>
      </c>
      <c r="U34" s="12" t="n">
        <f aca="false">IF($C$34&lt;Assumptions!$B$42,Assumptions!$B$42*(Assumptions!$B$21+Assumptions!$B$22/Assumptions!$B$42)/(Assumptions!$B$21+Assumptions!$B$22/$C$34),Assumptions!$B$42)</f>
        <v>3</v>
      </c>
      <c r="V34" s="12" t="n">
        <f aca="false">Assumptions!$B$43/$U$34</f>
        <v>1</v>
      </c>
      <c r="W34" s="12" t="n">
        <f aca="false">Assumptions!$B$44*$V$34</f>
        <v>5000000</v>
      </c>
      <c r="X34" s="12" t="n">
        <f aca="false">IF($C$34&lt;Assumptions!$B$47,Assumptions!$B$47*(Assumptions!$B$21+Assumptions!$B$22/Assumptions!$B$47)/(Assumptions!$B$21+Assumptions!$B$22/$C$34),Assumptions!$B$47)</f>
        <v>10</v>
      </c>
      <c r="Y34" s="12" t="n">
        <f aca="false">Assumptions!$B$48/$X$34</f>
        <v>1</v>
      </c>
      <c r="Z34" s="12" t="n">
        <f aca="false">Assumptions!$B$49*$Y$34</f>
        <v>3000000</v>
      </c>
      <c r="AA34" s="12" t="n">
        <f aca="false">IF($C$34&lt;Assumptions!$B$52,Assumptions!$B$52*(Assumptions!$B$21+Assumptions!$B$22/Assumptions!$B$52)/(Assumptions!$B$21+Assumptions!$B$22/$C$34),Assumptions!$B$52)</f>
        <v>25</v>
      </c>
      <c r="AB34" s="12" t="n">
        <f aca="false">Assumptions!$B$53/$AA$34</f>
        <v>1</v>
      </c>
      <c r="AC34" s="12" t="n">
        <f aca="false">Assumptions!$B$54*$AB$34</f>
        <v>2400000</v>
      </c>
      <c r="AD34" s="12" t="n">
        <f aca="false">IF($C$34&lt;Assumptions!$B$57,Assumptions!$B$57*(Assumptions!$B$21+Assumptions!$B$22/Assumptions!$B$57)/(Assumptions!$B$21+Assumptions!$B$22/$C$34),Assumptions!$B$57)</f>
        <v>57.5001142287089</v>
      </c>
      <c r="AE34" s="12" t="n">
        <f aca="false">Assumptions!$B$58/$AD$34</f>
        <v>1.04347618791413</v>
      </c>
      <c r="AF34" s="12" t="n">
        <f aca="false">Assumptions!$B$59*$AE$34</f>
        <v>1739127.32768227</v>
      </c>
      <c r="AG34" s="12" t="n">
        <f aca="false">IF($C$34&lt;Assumptions!$B$62,Assumptions!$B$62*(Assumptions!$B$21+Assumptions!$B$22/Assumptions!$B$62)/(Assumptions!$B$21+Assumptions!$B$22/$C$34),Assumptions!$B$62)</f>
        <v>48.7586156921235</v>
      </c>
      <c r="AH34" s="12" t="n">
        <f aca="false">Assumptions!$B$63/$AG$34</f>
        <v>1.008197429361</v>
      </c>
      <c r="AI34" s="12" t="n">
        <f aca="false">Assumptions!$B$64*$AH$34</f>
        <v>6152693.18164623</v>
      </c>
    </row>
    <row r="35" customFormat="false" ht="15" hidden="true" customHeight="false" outlineLevel="0" collapsed="false">
      <c r="A35" s="6" t="n">
        <f aca="false">ROW()-ROW($A$31)+Assumptions!$B$4</f>
        <v>4</v>
      </c>
      <c r="B35" s="12" t="n">
        <f aca="false">$P$34</f>
        <v>0</v>
      </c>
      <c r="C35" s="12" t="n">
        <f aca="false">$B$4/(Assumptions!$B$16+$B$35)</f>
        <v>32.7708033770641</v>
      </c>
      <c r="D35" s="12" t="n">
        <f aca="false">Assumptions!$B$7/$C$35</f>
        <v>915449.025</v>
      </c>
      <c r="E35" s="12" t="n">
        <f aca="false">$T$35+$W$35+$Z$35+$AC$35+$AF$35+$AI$35</f>
        <v>23291820.5093285</v>
      </c>
      <c r="F35" s="12" t="n">
        <f aca="false">Assumptions!$B$70/(Assumptions!$B$20+Assumptions!$B$17+$B$35+$E$35+$O$34)</f>
        <v>27.1782058746091</v>
      </c>
      <c r="G35" s="12" t="n">
        <f aca="false">$C$35*(1-Assumptions!$B$71)</f>
        <v>26.2166427016512</v>
      </c>
      <c r="H35" s="12" t="n">
        <f aca="false">MIN($F$35,$G$35)</f>
        <v>26.2166427016512</v>
      </c>
      <c r="I35" s="12" t="str">
        <f aca="false">IF($F$35&lt;=$G$35,"cap","discount")</f>
        <v>discount</v>
      </c>
      <c r="J35" s="12" t="n">
        <f aca="false">Assumptions!$B$69/$H$35</f>
        <v>190718.546875</v>
      </c>
      <c r="K35" s="12" t="n">
        <f aca="false">Assumptions!$B$74/(Assumptions!$B$20+Assumptions!$B$17+$B$35+$E$35+$J$35)</f>
        <v>43.3872348561734</v>
      </c>
      <c r="L35" s="12" t="n">
        <f aca="false">$C$35*(1-Assumptions!$B$75)</f>
        <v>27.8551828705044</v>
      </c>
      <c r="M35" s="12" t="n">
        <f aca="false">MIN($K$35,$L$35)</f>
        <v>27.8551828705044</v>
      </c>
      <c r="N35" s="12" t="str">
        <f aca="false">IF($K$35&lt;=$L$35,"cap","discount")</f>
        <v>discount</v>
      </c>
      <c r="O35" s="12" t="n">
        <f aca="false">Assumptions!$B$73/$M$35</f>
        <v>107699.885294118</v>
      </c>
      <c r="P35" s="12" t="n">
        <f aca="false">MAX(Assumptions!$B$4,($A$5*(Assumptions!$B$20+$E$35+Assumptions!$B$17+$J$35+$O$35+$D$35)-Assumptions!$B$17)/(1-$A$5))</f>
        <v>0</v>
      </c>
      <c r="Q35" s="12" t="n">
        <f aca="false">Assumptions!$B$20+$E$35+Assumptions!$B$17+$P$35+$J$35+$O$35+$D$35</f>
        <v>37900354.9664976</v>
      </c>
      <c r="R35" s="12" t="n">
        <f aca="false">IF($C$35&lt;Assumptions!$B$37,Assumptions!$B$37*(Assumptions!$B$21+Assumptions!$B$22/Assumptions!$B$37)/(Assumptions!$B$21+Assumptions!$B$22/$C$35),Assumptions!$B$37)</f>
        <v>1</v>
      </c>
      <c r="S35" s="12" t="n">
        <f aca="false">Assumptions!$B$38/$R$35</f>
        <v>1</v>
      </c>
      <c r="T35" s="12" t="n">
        <f aca="false">Assumptions!$B$39*$S$35</f>
        <v>5000000</v>
      </c>
      <c r="U35" s="12" t="n">
        <f aca="false">IF($C$35&lt;Assumptions!$B$42,Assumptions!$B$42*(Assumptions!$B$21+Assumptions!$B$22/Assumptions!$B$42)/(Assumptions!$B$21+Assumptions!$B$22/$C$35),Assumptions!$B$42)</f>
        <v>3</v>
      </c>
      <c r="V35" s="12" t="n">
        <f aca="false">Assumptions!$B$43/$U$35</f>
        <v>1</v>
      </c>
      <c r="W35" s="12" t="n">
        <f aca="false">Assumptions!$B$44*$V$35</f>
        <v>5000000</v>
      </c>
      <c r="X35" s="12" t="n">
        <f aca="false">IF($C$35&lt;Assumptions!$B$47,Assumptions!$B$47*(Assumptions!$B$21+Assumptions!$B$22/Assumptions!$B$47)/(Assumptions!$B$21+Assumptions!$B$22/$C$35),Assumptions!$B$47)</f>
        <v>10</v>
      </c>
      <c r="Y35" s="12" t="n">
        <f aca="false">Assumptions!$B$48/$X$35</f>
        <v>1</v>
      </c>
      <c r="Z35" s="12" t="n">
        <f aca="false">Assumptions!$B$49*$Y$35</f>
        <v>3000000</v>
      </c>
      <c r="AA35" s="12" t="n">
        <f aca="false">IF($C$35&lt;Assumptions!$B$52,Assumptions!$B$52*(Assumptions!$B$21+Assumptions!$B$22/Assumptions!$B$52)/(Assumptions!$B$21+Assumptions!$B$22/$C$35),Assumptions!$B$52)</f>
        <v>25</v>
      </c>
      <c r="AB35" s="12" t="n">
        <f aca="false">Assumptions!$B$53/$AA$35</f>
        <v>1</v>
      </c>
      <c r="AC35" s="12" t="n">
        <f aca="false">Assumptions!$B$54*$AB$35</f>
        <v>2400000</v>
      </c>
      <c r="AD35" s="12" t="n">
        <f aca="false">IF($C$35&lt;Assumptions!$B$57,Assumptions!$B$57*(Assumptions!$B$21+Assumptions!$B$22/Assumptions!$B$57)/(Assumptions!$B$21+Assumptions!$B$22/$C$35),Assumptions!$B$57)</f>
        <v>57.5001142287089</v>
      </c>
      <c r="AE35" s="12" t="n">
        <f aca="false">Assumptions!$B$58/$AD$35</f>
        <v>1.04347618791413</v>
      </c>
      <c r="AF35" s="12" t="n">
        <f aca="false">Assumptions!$B$59*$AE$35</f>
        <v>1739127.32768227</v>
      </c>
      <c r="AG35" s="12" t="n">
        <f aca="false">IF($C$35&lt;Assumptions!$B$62,Assumptions!$B$62*(Assumptions!$B$21+Assumptions!$B$22/Assumptions!$B$62)/(Assumptions!$B$21+Assumptions!$B$22/$C$35),Assumptions!$B$62)</f>
        <v>48.7586156921235</v>
      </c>
      <c r="AH35" s="12" t="n">
        <f aca="false">Assumptions!$B$63/$AG$35</f>
        <v>1.008197429361</v>
      </c>
      <c r="AI35" s="12" t="n">
        <f aca="false">Assumptions!$B$64*$AH$35</f>
        <v>6152693.18164623</v>
      </c>
    </row>
    <row r="36" customFormat="false" ht="15" hidden="true" customHeight="false" outlineLevel="0" collapsed="false">
      <c r="A36" s="6" t="n">
        <f aca="false">ROW()-ROW($A$31)+Assumptions!$B$4</f>
        <v>5</v>
      </c>
      <c r="B36" s="12" t="n">
        <f aca="false">$P$35</f>
        <v>0</v>
      </c>
      <c r="C36" s="12" t="n">
        <f aca="false">$B$4/(Assumptions!$B$16+$B$36)</f>
        <v>32.7708033770641</v>
      </c>
      <c r="D36" s="12" t="n">
        <f aca="false">Assumptions!$B$7/$C$36</f>
        <v>915449.025</v>
      </c>
      <c r="E36" s="12" t="n">
        <f aca="false">$T$36+$W$36+$Z$36+$AC$36+$AF$36+$AI$36</f>
        <v>23291820.5093285</v>
      </c>
      <c r="F36" s="12" t="n">
        <f aca="false">Assumptions!$B$70/(Assumptions!$B$20+Assumptions!$B$17+$B$36+$E$36+$O$35)</f>
        <v>27.1782058746091</v>
      </c>
      <c r="G36" s="12" t="n">
        <f aca="false">$C$36*(1-Assumptions!$B$71)</f>
        <v>26.2166427016512</v>
      </c>
      <c r="H36" s="12" t="n">
        <f aca="false">MIN($F$36,$G$36)</f>
        <v>26.2166427016512</v>
      </c>
      <c r="I36" s="12" t="str">
        <f aca="false">IF($F$36&lt;=$G$36,"cap","discount")</f>
        <v>discount</v>
      </c>
      <c r="J36" s="12" t="n">
        <f aca="false">Assumptions!$B$69/$H$36</f>
        <v>190718.546875</v>
      </c>
      <c r="K36" s="12" t="n">
        <f aca="false">Assumptions!$B$74/(Assumptions!$B$20+Assumptions!$B$17+$B$36+$E$36+$J$36)</f>
        <v>43.3872348561734</v>
      </c>
      <c r="L36" s="12" t="n">
        <f aca="false">$C$36*(1-Assumptions!$B$75)</f>
        <v>27.8551828705044</v>
      </c>
      <c r="M36" s="12" t="n">
        <f aca="false">MIN($K$36,$L$36)</f>
        <v>27.8551828705044</v>
      </c>
      <c r="N36" s="12" t="str">
        <f aca="false">IF($K$36&lt;=$L$36,"cap","discount")</f>
        <v>discount</v>
      </c>
      <c r="O36" s="12" t="n">
        <f aca="false">Assumptions!$B$73/$M$36</f>
        <v>107699.885294118</v>
      </c>
      <c r="P36" s="12" t="n">
        <f aca="false">MAX(Assumptions!$B$4,($A$5*(Assumptions!$B$20+$E$36+Assumptions!$B$17+$J$36+$O$36+$D$36)-Assumptions!$B$17)/(1-$A$5))</f>
        <v>0</v>
      </c>
      <c r="Q36" s="12" t="n">
        <f aca="false">Assumptions!$B$20+$E$36+Assumptions!$B$17+$P$36+$J$36+$O$36+$D$36</f>
        <v>37900354.9664976</v>
      </c>
      <c r="R36" s="12" t="n">
        <f aca="false">IF($C$36&lt;Assumptions!$B$37,Assumptions!$B$37*(Assumptions!$B$21+Assumptions!$B$22/Assumptions!$B$37)/(Assumptions!$B$21+Assumptions!$B$22/$C$36),Assumptions!$B$37)</f>
        <v>1</v>
      </c>
      <c r="S36" s="12" t="n">
        <f aca="false">Assumptions!$B$38/$R$36</f>
        <v>1</v>
      </c>
      <c r="T36" s="12" t="n">
        <f aca="false">Assumptions!$B$39*$S$36</f>
        <v>5000000</v>
      </c>
      <c r="U36" s="12" t="n">
        <f aca="false">IF($C$36&lt;Assumptions!$B$42,Assumptions!$B$42*(Assumptions!$B$21+Assumptions!$B$22/Assumptions!$B$42)/(Assumptions!$B$21+Assumptions!$B$22/$C$36),Assumptions!$B$42)</f>
        <v>3</v>
      </c>
      <c r="V36" s="12" t="n">
        <f aca="false">Assumptions!$B$43/$U$36</f>
        <v>1</v>
      </c>
      <c r="W36" s="12" t="n">
        <f aca="false">Assumptions!$B$44*$V$36</f>
        <v>5000000</v>
      </c>
      <c r="X36" s="12" t="n">
        <f aca="false">IF($C$36&lt;Assumptions!$B$47,Assumptions!$B$47*(Assumptions!$B$21+Assumptions!$B$22/Assumptions!$B$47)/(Assumptions!$B$21+Assumptions!$B$22/$C$36),Assumptions!$B$47)</f>
        <v>10</v>
      </c>
      <c r="Y36" s="12" t="n">
        <f aca="false">Assumptions!$B$48/$X$36</f>
        <v>1</v>
      </c>
      <c r="Z36" s="12" t="n">
        <f aca="false">Assumptions!$B$49*$Y$36</f>
        <v>3000000</v>
      </c>
      <c r="AA36" s="12" t="n">
        <f aca="false">IF($C$36&lt;Assumptions!$B$52,Assumptions!$B$52*(Assumptions!$B$21+Assumptions!$B$22/Assumptions!$B$52)/(Assumptions!$B$21+Assumptions!$B$22/$C$36),Assumptions!$B$52)</f>
        <v>25</v>
      </c>
      <c r="AB36" s="12" t="n">
        <f aca="false">Assumptions!$B$53/$AA$36</f>
        <v>1</v>
      </c>
      <c r="AC36" s="12" t="n">
        <f aca="false">Assumptions!$B$54*$AB$36</f>
        <v>2400000</v>
      </c>
      <c r="AD36" s="12" t="n">
        <f aca="false">IF($C$36&lt;Assumptions!$B$57,Assumptions!$B$57*(Assumptions!$B$21+Assumptions!$B$22/Assumptions!$B$57)/(Assumptions!$B$21+Assumptions!$B$22/$C$36),Assumptions!$B$57)</f>
        <v>57.5001142287089</v>
      </c>
      <c r="AE36" s="12" t="n">
        <f aca="false">Assumptions!$B$58/$AD$36</f>
        <v>1.04347618791413</v>
      </c>
      <c r="AF36" s="12" t="n">
        <f aca="false">Assumptions!$B$59*$AE$36</f>
        <v>1739127.32768227</v>
      </c>
      <c r="AG36" s="12" t="n">
        <f aca="false">IF($C$36&lt;Assumptions!$B$62,Assumptions!$B$62*(Assumptions!$B$21+Assumptions!$B$22/Assumptions!$B$62)/(Assumptions!$B$21+Assumptions!$B$22/$C$36),Assumptions!$B$62)</f>
        <v>48.7586156921235</v>
      </c>
      <c r="AH36" s="12" t="n">
        <f aca="false">Assumptions!$B$63/$AG$36</f>
        <v>1.008197429361</v>
      </c>
      <c r="AI36" s="12" t="n">
        <f aca="false">Assumptions!$B$64*$AH$36</f>
        <v>6152693.18164623</v>
      </c>
    </row>
    <row r="37" customFormat="false" ht="15" hidden="true" customHeight="false" outlineLevel="0" collapsed="false">
      <c r="A37" s="6" t="n">
        <f aca="false">ROW()-ROW($A$31)+Assumptions!$B$4</f>
        <v>6</v>
      </c>
      <c r="B37" s="12" t="n">
        <f aca="false">$P$36</f>
        <v>0</v>
      </c>
      <c r="C37" s="12" t="n">
        <f aca="false">$B$4/(Assumptions!$B$16+$B$37)</f>
        <v>32.7708033770641</v>
      </c>
      <c r="D37" s="12" t="n">
        <f aca="false">Assumptions!$B$7/$C$37</f>
        <v>915449.025</v>
      </c>
      <c r="E37" s="12" t="n">
        <f aca="false">$T$37+$W$37+$Z$37+$AC$37+$AF$37+$AI$37</f>
        <v>23291820.5093285</v>
      </c>
      <c r="F37" s="12" t="n">
        <f aca="false">Assumptions!$B$70/(Assumptions!$B$20+Assumptions!$B$17+$B$37+$E$37+$O$36)</f>
        <v>27.1782058746091</v>
      </c>
      <c r="G37" s="12" t="n">
        <f aca="false">$C$37*(1-Assumptions!$B$71)</f>
        <v>26.2166427016512</v>
      </c>
      <c r="H37" s="12" t="n">
        <f aca="false">MIN($F$37,$G$37)</f>
        <v>26.2166427016512</v>
      </c>
      <c r="I37" s="12" t="str">
        <f aca="false">IF($F$37&lt;=$G$37,"cap","discount")</f>
        <v>discount</v>
      </c>
      <c r="J37" s="12" t="n">
        <f aca="false">Assumptions!$B$69/$H$37</f>
        <v>190718.546875</v>
      </c>
      <c r="K37" s="12" t="n">
        <f aca="false">Assumptions!$B$74/(Assumptions!$B$20+Assumptions!$B$17+$B$37+$E$37+$J$37)</f>
        <v>43.3872348561734</v>
      </c>
      <c r="L37" s="12" t="n">
        <f aca="false">$C$37*(1-Assumptions!$B$75)</f>
        <v>27.8551828705044</v>
      </c>
      <c r="M37" s="12" t="n">
        <f aca="false">MIN($K$37,$L$37)</f>
        <v>27.8551828705044</v>
      </c>
      <c r="N37" s="12" t="str">
        <f aca="false">IF($K$37&lt;=$L$37,"cap","discount")</f>
        <v>discount</v>
      </c>
      <c r="O37" s="12" t="n">
        <f aca="false">Assumptions!$B$73/$M$37</f>
        <v>107699.885294118</v>
      </c>
      <c r="P37" s="12" t="n">
        <f aca="false">MAX(Assumptions!$B$4,($A$5*(Assumptions!$B$20+$E$37+Assumptions!$B$17+$J$37+$O$37+$D$37)-Assumptions!$B$17)/(1-$A$5))</f>
        <v>0</v>
      </c>
      <c r="Q37" s="12" t="n">
        <f aca="false">Assumptions!$B$20+$E$37+Assumptions!$B$17+$P$37+$J$37+$O$37+$D$37</f>
        <v>37900354.9664976</v>
      </c>
      <c r="R37" s="12" t="n">
        <f aca="false">IF($C$37&lt;Assumptions!$B$37,Assumptions!$B$37*(Assumptions!$B$21+Assumptions!$B$22/Assumptions!$B$37)/(Assumptions!$B$21+Assumptions!$B$22/$C$37),Assumptions!$B$37)</f>
        <v>1</v>
      </c>
      <c r="S37" s="12" t="n">
        <f aca="false">Assumptions!$B$38/$R$37</f>
        <v>1</v>
      </c>
      <c r="T37" s="12" t="n">
        <f aca="false">Assumptions!$B$39*$S$37</f>
        <v>5000000</v>
      </c>
      <c r="U37" s="12" t="n">
        <f aca="false">IF($C$37&lt;Assumptions!$B$42,Assumptions!$B$42*(Assumptions!$B$21+Assumptions!$B$22/Assumptions!$B$42)/(Assumptions!$B$21+Assumptions!$B$22/$C$37),Assumptions!$B$42)</f>
        <v>3</v>
      </c>
      <c r="V37" s="12" t="n">
        <f aca="false">Assumptions!$B$43/$U$37</f>
        <v>1</v>
      </c>
      <c r="W37" s="12" t="n">
        <f aca="false">Assumptions!$B$44*$V$37</f>
        <v>5000000</v>
      </c>
      <c r="X37" s="12" t="n">
        <f aca="false">IF($C$37&lt;Assumptions!$B$47,Assumptions!$B$47*(Assumptions!$B$21+Assumptions!$B$22/Assumptions!$B$47)/(Assumptions!$B$21+Assumptions!$B$22/$C$37),Assumptions!$B$47)</f>
        <v>10</v>
      </c>
      <c r="Y37" s="12" t="n">
        <f aca="false">Assumptions!$B$48/$X$37</f>
        <v>1</v>
      </c>
      <c r="Z37" s="12" t="n">
        <f aca="false">Assumptions!$B$49*$Y$37</f>
        <v>3000000</v>
      </c>
      <c r="AA37" s="12" t="n">
        <f aca="false">IF($C$37&lt;Assumptions!$B$52,Assumptions!$B$52*(Assumptions!$B$21+Assumptions!$B$22/Assumptions!$B$52)/(Assumptions!$B$21+Assumptions!$B$22/$C$37),Assumptions!$B$52)</f>
        <v>25</v>
      </c>
      <c r="AB37" s="12" t="n">
        <f aca="false">Assumptions!$B$53/$AA$37</f>
        <v>1</v>
      </c>
      <c r="AC37" s="12" t="n">
        <f aca="false">Assumptions!$B$54*$AB$37</f>
        <v>2400000</v>
      </c>
      <c r="AD37" s="12" t="n">
        <f aca="false">IF($C$37&lt;Assumptions!$B$57,Assumptions!$B$57*(Assumptions!$B$21+Assumptions!$B$22/Assumptions!$B$57)/(Assumptions!$B$21+Assumptions!$B$22/$C$37),Assumptions!$B$57)</f>
        <v>57.5001142287089</v>
      </c>
      <c r="AE37" s="12" t="n">
        <f aca="false">Assumptions!$B$58/$AD$37</f>
        <v>1.04347618791413</v>
      </c>
      <c r="AF37" s="12" t="n">
        <f aca="false">Assumptions!$B$59*$AE$37</f>
        <v>1739127.32768227</v>
      </c>
      <c r="AG37" s="12" t="n">
        <f aca="false">IF($C$37&lt;Assumptions!$B$62,Assumptions!$B$62*(Assumptions!$B$21+Assumptions!$B$22/Assumptions!$B$62)/(Assumptions!$B$21+Assumptions!$B$22/$C$37),Assumptions!$B$62)</f>
        <v>48.7586156921235</v>
      </c>
      <c r="AH37" s="12" t="n">
        <f aca="false">Assumptions!$B$63/$AG$37</f>
        <v>1.008197429361</v>
      </c>
      <c r="AI37" s="12" t="n">
        <f aca="false">Assumptions!$B$64*$AH$37</f>
        <v>6152693.18164623</v>
      </c>
    </row>
    <row r="38" customFormat="false" ht="15" hidden="true" customHeight="false" outlineLevel="0" collapsed="false">
      <c r="A38" s="6" t="n">
        <f aca="false">ROW()-ROW($A$31)+Assumptions!$B$4</f>
        <v>7</v>
      </c>
      <c r="B38" s="12" t="n">
        <f aca="false">$P$37</f>
        <v>0</v>
      </c>
      <c r="C38" s="12" t="n">
        <f aca="false">$B$4/(Assumptions!$B$16+$B$38)</f>
        <v>32.7708033770641</v>
      </c>
      <c r="D38" s="12" t="n">
        <f aca="false">Assumptions!$B$7/$C$38</f>
        <v>915449.025</v>
      </c>
      <c r="E38" s="12" t="n">
        <f aca="false">$T$38+$W$38+$Z$38+$AC$38+$AF$38+$AI$38</f>
        <v>23291820.5093285</v>
      </c>
      <c r="F38" s="12" t="n">
        <f aca="false">Assumptions!$B$70/(Assumptions!$B$20+Assumptions!$B$17+$B$38+$E$38+$O$37)</f>
        <v>27.1782058746091</v>
      </c>
      <c r="G38" s="12" t="n">
        <f aca="false">$C$38*(1-Assumptions!$B$71)</f>
        <v>26.2166427016512</v>
      </c>
      <c r="H38" s="12" t="n">
        <f aca="false">MIN($F$38,$G$38)</f>
        <v>26.2166427016512</v>
      </c>
      <c r="I38" s="12" t="str">
        <f aca="false">IF($F$38&lt;=$G$38,"cap","discount")</f>
        <v>discount</v>
      </c>
      <c r="J38" s="12" t="n">
        <f aca="false">Assumptions!$B$69/$H$38</f>
        <v>190718.546875</v>
      </c>
      <c r="K38" s="12" t="n">
        <f aca="false">Assumptions!$B$74/(Assumptions!$B$20+Assumptions!$B$17+$B$38+$E$38+$J$38)</f>
        <v>43.3872348561734</v>
      </c>
      <c r="L38" s="12" t="n">
        <f aca="false">$C$38*(1-Assumptions!$B$75)</f>
        <v>27.8551828705044</v>
      </c>
      <c r="M38" s="12" t="n">
        <f aca="false">MIN($K$38,$L$38)</f>
        <v>27.8551828705044</v>
      </c>
      <c r="N38" s="12" t="str">
        <f aca="false">IF($K$38&lt;=$L$38,"cap","discount")</f>
        <v>discount</v>
      </c>
      <c r="O38" s="12" t="n">
        <f aca="false">Assumptions!$B$73/$M$38</f>
        <v>107699.885294118</v>
      </c>
      <c r="P38" s="12" t="n">
        <f aca="false">MAX(Assumptions!$B$4,($A$5*(Assumptions!$B$20+$E$38+Assumptions!$B$17+$J$38+$O$38+$D$38)-Assumptions!$B$17)/(1-$A$5))</f>
        <v>0</v>
      </c>
      <c r="Q38" s="12" t="n">
        <f aca="false">Assumptions!$B$20+$E$38+Assumptions!$B$17+$P$38+$J$38+$O$38+$D$38</f>
        <v>37900354.9664976</v>
      </c>
      <c r="R38" s="12" t="n">
        <f aca="false">IF($C$38&lt;Assumptions!$B$37,Assumptions!$B$37*(Assumptions!$B$21+Assumptions!$B$22/Assumptions!$B$37)/(Assumptions!$B$21+Assumptions!$B$22/$C$38),Assumptions!$B$37)</f>
        <v>1</v>
      </c>
      <c r="S38" s="12" t="n">
        <f aca="false">Assumptions!$B$38/$R$38</f>
        <v>1</v>
      </c>
      <c r="T38" s="12" t="n">
        <f aca="false">Assumptions!$B$39*$S$38</f>
        <v>5000000</v>
      </c>
      <c r="U38" s="12" t="n">
        <f aca="false">IF($C$38&lt;Assumptions!$B$42,Assumptions!$B$42*(Assumptions!$B$21+Assumptions!$B$22/Assumptions!$B$42)/(Assumptions!$B$21+Assumptions!$B$22/$C$38),Assumptions!$B$42)</f>
        <v>3</v>
      </c>
      <c r="V38" s="12" t="n">
        <f aca="false">Assumptions!$B$43/$U$38</f>
        <v>1</v>
      </c>
      <c r="W38" s="12" t="n">
        <f aca="false">Assumptions!$B$44*$V$38</f>
        <v>5000000</v>
      </c>
      <c r="X38" s="12" t="n">
        <f aca="false">IF($C$38&lt;Assumptions!$B$47,Assumptions!$B$47*(Assumptions!$B$21+Assumptions!$B$22/Assumptions!$B$47)/(Assumptions!$B$21+Assumptions!$B$22/$C$38),Assumptions!$B$47)</f>
        <v>10</v>
      </c>
      <c r="Y38" s="12" t="n">
        <f aca="false">Assumptions!$B$48/$X$38</f>
        <v>1</v>
      </c>
      <c r="Z38" s="12" t="n">
        <f aca="false">Assumptions!$B$49*$Y$38</f>
        <v>3000000</v>
      </c>
      <c r="AA38" s="12" t="n">
        <f aca="false">IF($C$38&lt;Assumptions!$B$52,Assumptions!$B$52*(Assumptions!$B$21+Assumptions!$B$22/Assumptions!$B$52)/(Assumptions!$B$21+Assumptions!$B$22/$C$38),Assumptions!$B$52)</f>
        <v>25</v>
      </c>
      <c r="AB38" s="12" t="n">
        <f aca="false">Assumptions!$B$53/$AA$38</f>
        <v>1</v>
      </c>
      <c r="AC38" s="12" t="n">
        <f aca="false">Assumptions!$B$54*$AB$38</f>
        <v>2400000</v>
      </c>
      <c r="AD38" s="12" t="n">
        <f aca="false">IF($C$38&lt;Assumptions!$B$57,Assumptions!$B$57*(Assumptions!$B$21+Assumptions!$B$22/Assumptions!$B$57)/(Assumptions!$B$21+Assumptions!$B$22/$C$38),Assumptions!$B$57)</f>
        <v>57.5001142287089</v>
      </c>
      <c r="AE38" s="12" t="n">
        <f aca="false">Assumptions!$B$58/$AD$38</f>
        <v>1.04347618791413</v>
      </c>
      <c r="AF38" s="12" t="n">
        <f aca="false">Assumptions!$B$59*$AE$38</f>
        <v>1739127.32768227</v>
      </c>
      <c r="AG38" s="12" t="n">
        <f aca="false">IF($C$38&lt;Assumptions!$B$62,Assumptions!$B$62*(Assumptions!$B$21+Assumptions!$B$22/Assumptions!$B$62)/(Assumptions!$B$21+Assumptions!$B$22/$C$38),Assumptions!$B$62)</f>
        <v>48.7586156921235</v>
      </c>
      <c r="AH38" s="12" t="n">
        <f aca="false">Assumptions!$B$63/$AG$38</f>
        <v>1.008197429361</v>
      </c>
      <c r="AI38" s="12" t="n">
        <f aca="false">Assumptions!$B$64*$AH$38</f>
        <v>6152693.18164623</v>
      </c>
    </row>
    <row r="39" customFormat="false" ht="15" hidden="true" customHeight="false" outlineLevel="0" collapsed="false">
      <c r="A39" s="6" t="n">
        <f aca="false">ROW()-ROW($A$31)+Assumptions!$B$4</f>
        <v>8</v>
      </c>
      <c r="B39" s="12" t="n">
        <f aca="false">$P$38</f>
        <v>0</v>
      </c>
      <c r="C39" s="12" t="n">
        <f aca="false">$B$4/(Assumptions!$B$16+$B$39)</f>
        <v>32.7708033770641</v>
      </c>
      <c r="D39" s="12" t="n">
        <f aca="false">Assumptions!$B$7/$C$39</f>
        <v>915449.025</v>
      </c>
      <c r="E39" s="12" t="n">
        <f aca="false">$T$39+$W$39+$Z$39+$AC$39+$AF$39+$AI$39</f>
        <v>23291820.5093285</v>
      </c>
      <c r="F39" s="12" t="n">
        <f aca="false">Assumptions!$B$70/(Assumptions!$B$20+Assumptions!$B$17+$B$39+$E$39+$O$38)</f>
        <v>27.1782058746091</v>
      </c>
      <c r="G39" s="12" t="n">
        <f aca="false">$C$39*(1-Assumptions!$B$71)</f>
        <v>26.2166427016512</v>
      </c>
      <c r="H39" s="12" t="n">
        <f aca="false">MIN($F$39,$G$39)</f>
        <v>26.2166427016512</v>
      </c>
      <c r="I39" s="12" t="str">
        <f aca="false">IF($F$39&lt;=$G$39,"cap","discount")</f>
        <v>discount</v>
      </c>
      <c r="J39" s="12" t="n">
        <f aca="false">Assumptions!$B$69/$H$39</f>
        <v>190718.546875</v>
      </c>
      <c r="K39" s="12" t="n">
        <f aca="false">Assumptions!$B$74/(Assumptions!$B$20+Assumptions!$B$17+$B$39+$E$39+$J$39)</f>
        <v>43.3872348561734</v>
      </c>
      <c r="L39" s="12" t="n">
        <f aca="false">$C$39*(1-Assumptions!$B$75)</f>
        <v>27.8551828705044</v>
      </c>
      <c r="M39" s="12" t="n">
        <f aca="false">MIN($K$39,$L$39)</f>
        <v>27.8551828705044</v>
      </c>
      <c r="N39" s="12" t="str">
        <f aca="false">IF($K$39&lt;=$L$39,"cap","discount")</f>
        <v>discount</v>
      </c>
      <c r="O39" s="12" t="n">
        <f aca="false">Assumptions!$B$73/$M$39</f>
        <v>107699.885294118</v>
      </c>
      <c r="P39" s="12" t="n">
        <f aca="false">MAX(Assumptions!$B$4,($A$5*(Assumptions!$B$20+$E$39+Assumptions!$B$17+$J$39+$O$39+$D$39)-Assumptions!$B$17)/(1-$A$5))</f>
        <v>0</v>
      </c>
      <c r="Q39" s="12" t="n">
        <f aca="false">Assumptions!$B$20+$E$39+Assumptions!$B$17+$P$39+$J$39+$O$39+$D$39</f>
        <v>37900354.9664976</v>
      </c>
      <c r="R39" s="12" t="n">
        <f aca="false">IF($C$39&lt;Assumptions!$B$37,Assumptions!$B$37*(Assumptions!$B$21+Assumptions!$B$22/Assumptions!$B$37)/(Assumptions!$B$21+Assumptions!$B$22/$C$39),Assumptions!$B$37)</f>
        <v>1</v>
      </c>
      <c r="S39" s="12" t="n">
        <f aca="false">Assumptions!$B$38/$R$39</f>
        <v>1</v>
      </c>
      <c r="T39" s="12" t="n">
        <f aca="false">Assumptions!$B$39*$S$39</f>
        <v>5000000</v>
      </c>
      <c r="U39" s="12" t="n">
        <f aca="false">IF($C$39&lt;Assumptions!$B$42,Assumptions!$B$42*(Assumptions!$B$21+Assumptions!$B$22/Assumptions!$B$42)/(Assumptions!$B$21+Assumptions!$B$22/$C$39),Assumptions!$B$42)</f>
        <v>3</v>
      </c>
      <c r="V39" s="12" t="n">
        <f aca="false">Assumptions!$B$43/$U$39</f>
        <v>1</v>
      </c>
      <c r="W39" s="12" t="n">
        <f aca="false">Assumptions!$B$44*$V$39</f>
        <v>5000000</v>
      </c>
      <c r="X39" s="12" t="n">
        <f aca="false">IF($C$39&lt;Assumptions!$B$47,Assumptions!$B$47*(Assumptions!$B$21+Assumptions!$B$22/Assumptions!$B$47)/(Assumptions!$B$21+Assumptions!$B$22/$C$39),Assumptions!$B$47)</f>
        <v>10</v>
      </c>
      <c r="Y39" s="12" t="n">
        <f aca="false">Assumptions!$B$48/$X$39</f>
        <v>1</v>
      </c>
      <c r="Z39" s="12" t="n">
        <f aca="false">Assumptions!$B$49*$Y$39</f>
        <v>3000000</v>
      </c>
      <c r="AA39" s="12" t="n">
        <f aca="false">IF($C$39&lt;Assumptions!$B$52,Assumptions!$B$52*(Assumptions!$B$21+Assumptions!$B$22/Assumptions!$B$52)/(Assumptions!$B$21+Assumptions!$B$22/$C$39),Assumptions!$B$52)</f>
        <v>25</v>
      </c>
      <c r="AB39" s="12" t="n">
        <f aca="false">Assumptions!$B$53/$AA$39</f>
        <v>1</v>
      </c>
      <c r="AC39" s="12" t="n">
        <f aca="false">Assumptions!$B$54*$AB$39</f>
        <v>2400000</v>
      </c>
      <c r="AD39" s="12" t="n">
        <f aca="false">IF($C$39&lt;Assumptions!$B$57,Assumptions!$B$57*(Assumptions!$B$21+Assumptions!$B$22/Assumptions!$B$57)/(Assumptions!$B$21+Assumptions!$B$22/$C$39),Assumptions!$B$57)</f>
        <v>57.5001142287089</v>
      </c>
      <c r="AE39" s="12" t="n">
        <f aca="false">Assumptions!$B$58/$AD$39</f>
        <v>1.04347618791413</v>
      </c>
      <c r="AF39" s="12" t="n">
        <f aca="false">Assumptions!$B$59*$AE$39</f>
        <v>1739127.32768227</v>
      </c>
      <c r="AG39" s="12" t="n">
        <f aca="false">IF($C$39&lt;Assumptions!$B$62,Assumptions!$B$62*(Assumptions!$B$21+Assumptions!$B$22/Assumptions!$B$62)/(Assumptions!$B$21+Assumptions!$B$22/$C$39),Assumptions!$B$62)</f>
        <v>48.7586156921235</v>
      </c>
      <c r="AH39" s="12" t="n">
        <f aca="false">Assumptions!$B$63/$AG$39</f>
        <v>1.008197429361</v>
      </c>
      <c r="AI39" s="12" t="n">
        <f aca="false">Assumptions!$B$64*$AH$39</f>
        <v>6152693.18164623</v>
      </c>
    </row>
    <row r="40" customFormat="false" ht="15" hidden="true" customHeight="false" outlineLevel="0" collapsed="false">
      <c r="A40" s="6" t="n">
        <f aca="false">ROW()-ROW($A$31)+Assumptions!$B$4</f>
        <v>9</v>
      </c>
      <c r="B40" s="12" t="n">
        <f aca="false">$P$39</f>
        <v>0</v>
      </c>
      <c r="C40" s="12" t="n">
        <f aca="false">$B$4/(Assumptions!$B$16+$B$40)</f>
        <v>32.7708033770641</v>
      </c>
      <c r="D40" s="12" t="n">
        <f aca="false">Assumptions!$B$7/$C$40</f>
        <v>915449.025</v>
      </c>
      <c r="E40" s="12" t="n">
        <f aca="false">$T$40+$W$40+$Z$40+$AC$40+$AF$40+$AI$40</f>
        <v>23291820.5093285</v>
      </c>
      <c r="F40" s="12" t="n">
        <f aca="false">Assumptions!$B$70/(Assumptions!$B$20+Assumptions!$B$17+$B$40+$E$40+$O$39)</f>
        <v>27.1782058746091</v>
      </c>
      <c r="G40" s="12" t="n">
        <f aca="false">$C$40*(1-Assumptions!$B$71)</f>
        <v>26.2166427016512</v>
      </c>
      <c r="H40" s="12" t="n">
        <f aca="false">MIN($F$40,$G$40)</f>
        <v>26.2166427016512</v>
      </c>
      <c r="I40" s="12" t="str">
        <f aca="false">IF($F$40&lt;=$G$40,"cap","discount")</f>
        <v>discount</v>
      </c>
      <c r="J40" s="12" t="n">
        <f aca="false">Assumptions!$B$69/$H$40</f>
        <v>190718.546875</v>
      </c>
      <c r="K40" s="12" t="n">
        <f aca="false">Assumptions!$B$74/(Assumptions!$B$20+Assumptions!$B$17+$B$40+$E$40+$J$40)</f>
        <v>43.3872348561734</v>
      </c>
      <c r="L40" s="12" t="n">
        <f aca="false">$C$40*(1-Assumptions!$B$75)</f>
        <v>27.8551828705044</v>
      </c>
      <c r="M40" s="12" t="n">
        <f aca="false">MIN($K$40,$L$40)</f>
        <v>27.8551828705044</v>
      </c>
      <c r="N40" s="12" t="str">
        <f aca="false">IF($K$40&lt;=$L$40,"cap","discount")</f>
        <v>discount</v>
      </c>
      <c r="O40" s="12" t="n">
        <f aca="false">Assumptions!$B$73/$M$40</f>
        <v>107699.885294118</v>
      </c>
      <c r="P40" s="12" t="n">
        <f aca="false">MAX(Assumptions!$B$4,($A$5*(Assumptions!$B$20+$E$40+Assumptions!$B$17+$J$40+$O$40+$D$40)-Assumptions!$B$17)/(1-$A$5))</f>
        <v>0</v>
      </c>
      <c r="Q40" s="12" t="n">
        <f aca="false">Assumptions!$B$20+$E$40+Assumptions!$B$17+$P$40+$J$40+$O$40+$D$40</f>
        <v>37900354.9664976</v>
      </c>
      <c r="R40" s="12" t="n">
        <f aca="false">IF($C$40&lt;Assumptions!$B$37,Assumptions!$B$37*(Assumptions!$B$21+Assumptions!$B$22/Assumptions!$B$37)/(Assumptions!$B$21+Assumptions!$B$22/$C$40),Assumptions!$B$37)</f>
        <v>1</v>
      </c>
      <c r="S40" s="12" t="n">
        <f aca="false">Assumptions!$B$38/$R$40</f>
        <v>1</v>
      </c>
      <c r="T40" s="12" t="n">
        <f aca="false">Assumptions!$B$39*$S$40</f>
        <v>5000000</v>
      </c>
      <c r="U40" s="12" t="n">
        <f aca="false">IF($C$40&lt;Assumptions!$B$42,Assumptions!$B$42*(Assumptions!$B$21+Assumptions!$B$22/Assumptions!$B$42)/(Assumptions!$B$21+Assumptions!$B$22/$C$40),Assumptions!$B$42)</f>
        <v>3</v>
      </c>
      <c r="V40" s="12" t="n">
        <f aca="false">Assumptions!$B$43/$U$40</f>
        <v>1</v>
      </c>
      <c r="W40" s="12" t="n">
        <f aca="false">Assumptions!$B$44*$V$40</f>
        <v>5000000</v>
      </c>
      <c r="X40" s="12" t="n">
        <f aca="false">IF($C$40&lt;Assumptions!$B$47,Assumptions!$B$47*(Assumptions!$B$21+Assumptions!$B$22/Assumptions!$B$47)/(Assumptions!$B$21+Assumptions!$B$22/$C$40),Assumptions!$B$47)</f>
        <v>10</v>
      </c>
      <c r="Y40" s="12" t="n">
        <f aca="false">Assumptions!$B$48/$X$40</f>
        <v>1</v>
      </c>
      <c r="Z40" s="12" t="n">
        <f aca="false">Assumptions!$B$49*$Y$40</f>
        <v>3000000</v>
      </c>
      <c r="AA40" s="12" t="n">
        <f aca="false">IF($C$40&lt;Assumptions!$B$52,Assumptions!$B$52*(Assumptions!$B$21+Assumptions!$B$22/Assumptions!$B$52)/(Assumptions!$B$21+Assumptions!$B$22/$C$40),Assumptions!$B$52)</f>
        <v>25</v>
      </c>
      <c r="AB40" s="12" t="n">
        <f aca="false">Assumptions!$B$53/$AA$40</f>
        <v>1</v>
      </c>
      <c r="AC40" s="12" t="n">
        <f aca="false">Assumptions!$B$54*$AB$40</f>
        <v>2400000</v>
      </c>
      <c r="AD40" s="12" t="n">
        <f aca="false">IF($C$40&lt;Assumptions!$B$57,Assumptions!$B$57*(Assumptions!$B$21+Assumptions!$B$22/Assumptions!$B$57)/(Assumptions!$B$21+Assumptions!$B$22/$C$40),Assumptions!$B$57)</f>
        <v>57.5001142287089</v>
      </c>
      <c r="AE40" s="12" t="n">
        <f aca="false">Assumptions!$B$58/$AD$40</f>
        <v>1.04347618791413</v>
      </c>
      <c r="AF40" s="12" t="n">
        <f aca="false">Assumptions!$B$59*$AE$40</f>
        <v>1739127.32768227</v>
      </c>
      <c r="AG40" s="12" t="n">
        <f aca="false">IF($C$40&lt;Assumptions!$B$62,Assumptions!$B$62*(Assumptions!$B$21+Assumptions!$B$22/Assumptions!$B$62)/(Assumptions!$B$21+Assumptions!$B$22/$C$40),Assumptions!$B$62)</f>
        <v>48.7586156921235</v>
      </c>
      <c r="AH40" s="12" t="n">
        <f aca="false">Assumptions!$B$63/$AG$40</f>
        <v>1.008197429361</v>
      </c>
      <c r="AI40" s="12" t="n">
        <f aca="false">Assumptions!$B$64*$AH$40</f>
        <v>6152693.18164623</v>
      </c>
    </row>
    <row r="41" customFormat="false" ht="15" hidden="true" customHeight="false" outlineLevel="0" collapsed="false">
      <c r="A41" s="6" t="n">
        <f aca="false">ROW()-ROW($A$31)+Assumptions!$B$4</f>
        <v>10</v>
      </c>
      <c r="B41" s="12" t="n">
        <f aca="false">$P$40</f>
        <v>0</v>
      </c>
      <c r="C41" s="12" t="n">
        <f aca="false">$B$4/(Assumptions!$B$16+$B$41)</f>
        <v>32.7708033770641</v>
      </c>
      <c r="D41" s="12" t="n">
        <f aca="false">Assumptions!$B$7/$C$41</f>
        <v>915449.025</v>
      </c>
      <c r="E41" s="12" t="n">
        <f aca="false">$T$41+$W$41+$Z$41+$AC$41+$AF$41+$AI$41</f>
        <v>23291820.5093285</v>
      </c>
      <c r="F41" s="12" t="n">
        <f aca="false">Assumptions!$B$70/(Assumptions!$B$20+Assumptions!$B$17+$B$41+$E$41+$O$40)</f>
        <v>27.1782058746091</v>
      </c>
      <c r="G41" s="12" t="n">
        <f aca="false">$C$41*(1-Assumptions!$B$71)</f>
        <v>26.2166427016512</v>
      </c>
      <c r="H41" s="12" t="n">
        <f aca="false">MIN($F$41,$G$41)</f>
        <v>26.2166427016512</v>
      </c>
      <c r="I41" s="12" t="str">
        <f aca="false">IF($F$41&lt;=$G$41,"cap","discount")</f>
        <v>discount</v>
      </c>
      <c r="J41" s="12" t="n">
        <f aca="false">Assumptions!$B$69/$H$41</f>
        <v>190718.546875</v>
      </c>
      <c r="K41" s="12" t="n">
        <f aca="false">Assumptions!$B$74/(Assumptions!$B$20+Assumptions!$B$17+$B$41+$E$41+$J$41)</f>
        <v>43.3872348561734</v>
      </c>
      <c r="L41" s="12" t="n">
        <f aca="false">$C$41*(1-Assumptions!$B$75)</f>
        <v>27.8551828705044</v>
      </c>
      <c r="M41" s="12" t="n">
        <f aca="false">MIN($K$41,$L$41)</f>
        <v>27.8551828705044</v>
      </c>
      <c r="N41" s="12" t="str">
        <f aca="false">IF($K$41&lt;=$L$41,"cap","discount")</f>
        <v>discount</v>
      </c>
      <c r="O41" s="12" t="n">
        <f aca="false">Assumptions!$B$73/$M$41</f>
        <v>107699.885294118</v>
      </c>
      <c r="P41" s="12" t="n">
        <f aca="false">MAX(Assumptions!$B$4,($A$5*(Assumptions!$B$20+$E$41+Assumptions!$B$17+$J$41+$O$41+$D$41)-Assumptions!$B$17)/(1-$A$5))</f>
        <v>0</v>
      </c>
      <c r="Q41" s="12" t="n">
        <f aca="false">Assumptions!$B$20+$E$41+Assumptions!$B$17+$P$41+$J$41+$O$41+$D$41</f>
        <v>37900354.9664976</v>
      </c>
      <c r="R41" s="12" t="n">
        <f aca="false">IF($C$41&lt;Assumptions!$B$37,Assumptions!$B$37*(Assumptions!$B$21+Assumptions!$B$22/Assumptions!$B$37)/(Assumptions!$B$21+Assumptions!$B$22/$C$41),Assumptions!$B$37)</f>
        <v>1</v>
      </c>
      <c r="S41" s="12" t="n">
        <f aca="false">Assumptions!$B$38/$R$41</f>
        <v>1</v>
      </c>
      <c r="T41" s="12" t="n">
        <f aca="false">Assumptions!$B$39*$S$41</f>
        <v>5000000</v>
      </c>
      <c r="U41" s="12" t="n">
        <f aca="false">IF($C$41&lt;Assumptions!$B$42,Assumptions!$B$42*(Assumptions!$B$21+Assumptions!$B$22/Assumptions!$B$42)/(Assumptions!$B$21+Assumptions!$B$22/$C$41),Assumptions!$B$42)</f>
        <v>3</v>
      </c>
      <c r="V41" s="12" t="n">
        <f aca="false">Assumptions!$B$43/$U$41</f>
        <v>1</v>
      </c>
      <c r="W41" s="12" t="n">
        <f aca="false">Assumptions!$B$44*$V$41</f>
        <v>5000000</v>
      </c>
      <c r="X41" s="12" t="n">
        <f aca="false">IF($C$41&lt;Assumptions!$B$47,Assumptions!$B$47*(Assumptions!$B$21+Assumptions!$B$22/Assumptions!$B$47)/(Assumptions!$B$21+Assumptions!$B$22/$C$41),Assumptions!$B$47)</f>
        <v>10</v>
      </c>
      <c r="Y41" s="12" t="n">
        <f aca="false">Assumptions!$B$48/$X$41</f>
        <v>1</v>
      </c>
      <c r="Z41" s="12" t="n">
        <f aca="false">Assumptions!$B$49*$Y$41</f>
        <v>3000000</v>
      </c>
      <c r="AA41" s="12" t="n">
        <f aca="false">IF($C$41&lt;Assumptions!$B$52,Assumptions!$B$52*(Assumptions!$B$21+Assumptions!$B$22/Assumptions!$B$52)/(Assumptions!$B$21+Assumptions!$B$22/$C$41),Assumptions!$B$52)</f>
        <v>25</v>
      </c>
      <c r="AB41" s="12" t="n">
        <f aca="false">Assumptions!$B$53/$AA$41</f>
        <v>1</v>
      </c>
      <c r="AC41" s="12" t="n">
        <f aca="false">Assumptions!$B$54*$AB$41</f>
        <v>2400000</v>
      </c>
      <c r="AD41" s="12" t="n">
        <f aca="false">IF($C$41&lt;Assumptions!$B$57,Assumptions!$B$57*(Assumptions!$B$21+Assumptions!$B$22/Assumptions!$B$57)/(Assumptions!$B$21+Assumptions!$B$22/$C$41),Assumptions!$B$57)</f>
        <v>57.5001142287089</v>
      </c>
      <c r="AE41" s="12" t="n">
        <f aca="false">Assumptions!$B$58/$AD$41</f>
        <v>1.04347618791413</v>
      </c>
      <c r="AF41" s="12" t="n">
        <f aca="false">Assumptions!$B$59*$AE$41</f>
        <v>1739127.32768227</v>
      </c>
      <c r="AG41" s="12" t="n">
        <f aca="false">IF($C$41&lt;Assumptions!$B$62,Assumptions!$B$62*(Assumptions!$B$21+Assumptions!$B$22/Assumptions!$B$62)/(Assumptions!$B$21+Assumptions!$B$22/$C$41),Assumptions!$B$62)</f>
        <v>48.7586156921235</v>
      </c>
      <c r="AH41" s="12" t="n">
        <f aca="false">Assumptions!$B$63/$AG$41</f>
        <v>1.008197429361</v>
      </c>
      <c r="AI41" s="12" t="n">
        <f aca="false">Assumptions!$B$64*$AH$41</f>
        <v>6152693.18164623</v>
      </c>
    </row>
    <row r="42" customFormat="false" ht="15" hidden="true" customHeight="false" outlineLevel="0" collapsed="false">
      <c r="A42" s="6" t="n">
        <f aca="false">ROW()-ROW($A$31)+Assumptions!$B$4</f>
        <v>11</v>
      </c>
      <c r="B42" s="12" t="n">
        <f aca="false">$P$41</f>
        <v>0</v>
      </c>
      <c r="C42" s="12" t="n">
        <f aca="false">$B$4/(Assumptions!$B$16+$B$42)</f>
        <v>32.7708033770641</v>
      </c>
      <c r="D42" s="12" t="n">
        <f aca="false">Assumptions!$B$7/$C$42</f>
        <v>915449.025</v>
      </c>
      <c r="E42" s="12" t="n">
        <f aca="false">$T$42+$W$42+$Z$42+$AC$42+$AF$42+$AI$42</f>
        <v>23291820.5093285</v>
      </c>
      <c r="F42" s="12" t="n">
        <f aca="false">Assumptions!$B$70/(Assumptions!$B$20+Assumptions!$B$17+$B$42+$E$42+$O$41)</f>
        <v>27.1782058746091</v>
      </c>
      <c r="G42" s="12" t="n">
        <f aca="false">$C$42*(1-Assumptions!$B$71)</f>
        <v>26.2166427016512</v>
      </c>
      <c r="H42" s="12" t="n">
        <f aca="false">MIN($F$42,$G$42)</f>
        <v>26.2166427016512</v>
      </c>
      <c r="I42" s="12" t="str">
        <f aca="false">IF($F$42&lt;=$G$42,"cap","discount")</f>
        <v>discount</v>
      </c>
      <c r="J42" s="12" t="n">
        <f aca="false">Assumptions!$B$69/$H$42</f>
        <v>190718.546875</v>
      </c>
      <c r="K42" s="12" t="n">
        <f aca="false">Assumptions!$B$74/(Assumptions!$B$20+Assumptions!$B$17+$B$42+$E$42+$J$42)</f>
        <v>43.3872348561734</v>
      </c>
      <c r="L42" s="12" t="n">
        <f aca="false">$C$42*(1-Assumptions!$B$75)</f>
        <v>27.8551828705044</v>
      </c>
      <c r="M42" s="12" t="n">
        <f aca="false">MIN($K$42,$L$42)</f>
        <v>27.8551828705044</v>
      </c>
      <c r="N42" s="12" t="str">
        <f aca="false">IF($K$42&lt;=$L$42,"cap","discount")</f>
        <v>discount</v>
      </c>
      <c r="O42" s="12" t="n">
        <f aca="false">Assumptions!$B$73/$M$42</f>
        <v>107699.885294118</v>
      </c>
      <c r="P42" s="12" t="n">
        <f aca="false">MAX(Assumptions!$B$4,($A$5*(Assumptions!$B$20+$E$42+Assumptions!$B$17+$J$42+$O$42+$D$42)-Assumptions!$B$17)/(1-$A$5))</f>
        <v>0</v>
      </c>
      <c r="Q42" s="12" t="n">
        <f aca="false">Assumptions!$B$20+$E$42+Assumptions!$B$17+$P$42+$J$42+$O$42+$D$42</f>
        <v>37900354.9664976</v>
      </c>
      <c r="R42" s="12" t="n">
        <f aca="false">IF($C$42&lt;Assumptions!$B$37,Assumptions!$B$37*(Assumptions!$B$21+Assumptions!$B$22/Assumptions!$B$37)/(Assumptions!$B$21+Assumptions!$B$22/$C$42),Assumptions!$B$37)</f>
        <v>1</v>
      </c>
      <c r="S42" s="12" t="n">
        <f aca="false">Assumptions!$B$38/$R$42</f>
        <v>1</v>
      </c>
      <c r="T42" s="12" t="n">
        <f aca="false">Assumptions!$B$39*$S$42</f>
        <v>5000000</v>
      </c>
      <c r="U42" s="12" t="n">
        <f aca="false">IF($C$42&lt;Assumptions!$B$42,Assumptions!$B$42*(Assumptions!$B$21+Assumptions!$B$22/Assumptions!$B$42)/(Assumptions!$B$21+Assumptions!$B$22/$C$42),Assumptions!$B$42)</f>
        <v>3</v>
      </c>
      <c r="V42" s="12" t="n">
        <f aca="false">Assumptions!$B$43/$U$42</f>
        <v>1</v>
      </c>
      <c r="W42" s="12" t="n">
        <f aca="false">Assumptions!$B$44*$V$42</f>
        <v>5000000</v>
      </c>
      <c r="X42" s="12" t="n">
        <f aca="false">IF($C$42&lt;Assumptions!$B$47,Assumptions!$B$47*(Assumptions!$B$21+Assumptions!$B$22/Assumptions!$B$47)/(Assumptions!$B$21+Assumptions!$B$22/$C$42),Assumptions!$B$47)</f>
        <v>10</v>
      </c>
      <c r="Y42" s="12" t="n">
        <f aca="false">Assumptions!$B$48/$X$42</f>
        <v>1</v>
      </c>
      <c r="Z42" s="12" t="n">
        <f aca="false">Assumptions!$B$49*$Y$42</f>
        <v>3000000</v>
      </c>
      <c r="AA42" s="12" t="n">
        <f aca="false">IF($C$42&lt;Assumptions!$B$52,Assumptions!$B$52*(Assumptions!$B$21+Assumptions!$B$22/Assumptions!$B$52)/(Assumptions!$B$21+Assumptions!$B$22/$C$42),Assumptions!$B$52)</f>
        <v>25</v>
      </c>
      <c r="AB42" s="12" t="n">
        <f aca="false">Assumptions!$B$53/$AA$42</f>
        <v>1</v>
      </c>
      <c r="AC42" s="12" t="n">
        <f aca="false">Assumptions!$B$54*$AB$42</f>
        <v>2400000</v>
      </c>
      <c r="AD42" s="12" t="n">
        <f aca="false">IF($C$42&lt;Assumptions!$B$57,Assumptions!$B$57*(Assumptions!$B$21+Assumptions!$B$22/Assumptions!$B$57)/(Assumptions!$B$21+Assumptions!$B$22/$C$42),Assumptions!$B$57)</f>
        <v>57.5001142287089</v>
      </c>
      <c r="AE42" s="12" t="n">
        <f aca="false">Assumptions!$B$58/$AD$42</f>
        <v>1.04347618791413</v>
      </c>
      <c r="AF42" s="12" t="n">
        <f aca="false">Assumptions!$B$59*$AE$42</f>
        <v>1739127.32768227</v>
      </c>
      <c r="AG42" s="12" t="n">
        <f aca="false">IF($C$42&lt;Assumptions!$B$62,Assumptions!$B$62*(Assumptions!$B$21+Assumptions!$B$22/Assumptions!$B$62)/(Assumptions!$B$21+Assumptions!$B$22/$C$42),Assumptions!$B$62)</f>
        <v>48.7586156921235</v>
      </c>
      <c r="AH42" s="12" t="n">
        <f aca="false">Assumptions!$B$63/$AG$42</f>
        <v>1.008197429361</v>
      </c>
      <c r="AI42" s="12" t="n">
        <f aca="false">Assumptions!$B$64*$AH$42</f>
        <v>6152693.18164623</v>
      </c>
    </row>
    <row r="43" customFormat="false" ht="15" hidden="true" customHeight="false" outlineLevel="0" collapsed="false">
      <c r="A43" s="6" t="n">
        <f aca="false">ROW()-ROW($A$31)+Assumptions!$B$4</f>
        <v>12</v>
      </c>
      <c r="B43" s="12" t="n">
        <f aca="false">$P$42</f>
        <v>0</v>
      </c>
      <c r="C43" s="12" t="n">
        <f aca="false">$B$4/(Assumptions!$B$16+$B$43)</f>
        <v>32.7708033770641</v>
      </c>
      <c r="D43" s="12" t="n">
        <f aca="false">Assumptions!$B$7/$C$43</f>
        <v>915449.025</v>
      </c>
      <c r="E43" s="12" t="n">
        <f aca="false">$T$43+$W$43+$Z$43+$AC$43+$AF$43+$AI$43</f>
        <v>23291820.5093285</v>
      </c>
      <c r="F43" s="12" t="n">
        <f aca="false">Assumptions!$B$70/(Assumptions!$B$20+Assumptions!$B$17+$B$43+$E$43+$O$42)</f>
        <v>27.1782058746091</v>
      </c>
      <c r="G43" s="12" t="n">
        <f aca="false">$C$43*(1-Assumptions!$B$71)</f>
        <v>26.2166427016512</v>
      </c>
      <c r="H43" s="12" t="n">
        <f aca="false">MIN($F$43,$G$43)</f>
        <v>26.2166427016512</v>
      </c>
      <c r="I43" s="12" t="str">
        <f aca="false">IF($F$43&lt;=$G$43,"cap","discount")</f>
        <v>discount</v>
      </c>
      <c r="J43" s="12" t="n">
        <f aca="false">Assumptions!$B$69/$H$43</f>
        <v>190718.546875</v>
      </c>
      <c r="K43" s="12" t="n">
        <f aca="false">Assumptions!$B$74/(Assumptions!$B$20+Assumptions!$B$17+$B$43+$E$43+$J$43)</f>
        <v>43.3872348561734</v>
      </c>
      <c r="L43" s="12" t="n">
        <f aca="false">$C$43*(1-Assumptions!$B$75)</f>
        <v>27.8551828705044</v>
      </c>
      <c r="M43" s="12" t="n">
        <f aca="false">MIN($K$43,$L$43)</f>
        <v>27.8551828705044</v>
      </c>
      <c r="N43" s="12" t="str">
        <f aca="false">IF($K$43&lt;=$L$43,"cap","discount")</f>
        <v>discount</v>
      </c>
      <c r="O43" s="12" t="n">
        <f aca="false">Assumptions!$B$73/$M$43</f>
        <v>107699.885294118</v>
      </c>
      <c r="P43" s="12" t="n">
        <f aca="false">MAX(Assumptions!$B$4,($A$5*(Assumptions!$B$20+$E$43+Assumptions!$B$17+$J$43+$O$43+$D$43)-Assumptions!$B$17)/(1-$A$5))</f>
        <v>0</v>
      </c>
      <c r="Q43" s="12" t="n">
        <f aca="false">Assumptions!$B$20+$E$43+Assumptions!$B$17+$P$43+$J$43+$O$43+$D$43</f>
        <v>37900354.9664976</v>
      </c>
      <c r="R43" s="12" t="n">
        <f aca="false">IF($C$43&lt;Assumptions!$B$37,Assumptions!$B$37*(Assumptions!$B$21+Assumptions!$B$22/Assumptions!$B$37)/(Assumptions!$B$21+Assumptions!$B$22/$C$43),Assumptions!$B$37)</f>
        <v>1</v>
      </c>
      <c r="S43" s="12" t="n">
        <f aca="false">Assumptions!$B$38/$R$43</f>
        <v>1</v>
      </c>
      <c r="T43" s="12" t="n">
        <f aca="false">Assumptions!$B$39*$S$43</f>
        <v>5000000</v>
      </c>
      <c r="U43" s="12" t="n">
        <f aca="false">IF($C$43&lt;Assumptions!$B$42,Assumptions!$B$42*(Assumptions!$B$21+Assumptions!$B$22/Assumptions!$B$42)/(Assumptions!$B$21+Assumptions!$B$22/$C$43),Assumptions!$B$42)</f>
        <v>3</v>
      </c>
      <c r="V43" s="12" t="n">
        <f aca="false">Assumptions!$B$43/$U$43</f>
        <v>1</v>
      </c>
      <c r="W43" s="12" t="n">
        <f aca="false">Assumptions!$B$44*$V$43</f>
        <v>5000000</v>
      </c>
      <c r="X43" s="12" t="n">
        <f aca="false">IF($C$43&lt;Assumptions!$B$47,Assumptions!$B$47*(Assumptions!$B$21+Assumptions!$B$22/Assumptions!$B$47)/(Assumptions!$B$21+Assumptions!$B$22/$C$43),Assumptions!$B$47)</f>
        <v>10</v>
      </c>
      <c r="Y43" s="12" t="n">
        <f aca="false">Assumptions!$B$48/$X$43</f>
        <v>1</v>
      </c>
      <c r="Z43" s="12" t="n">
        <f aca="false">Assumptions!$B$49*$Y$43</f>
        <v>3000000</v>
      </c>
      <c r="AA43" s="12" t="n">
        <f aca="false">IF($C$43&lt;Assumptions!$B$52,Assumptions!$B$52*(Assumptions!$B$21+Assumptions!$B$22/Assumptions!$B$52)/(Assumptions!$B$21+Assumptions!$B$22/$C$43),Assumptions!$B$52)</f>
        <v>25</v>
      </c>
      <c r="AB43" s="12" t="n">
        <f aca="false">Assumptions!$B$53/$AA$43</f>
        <v>1</v>
      </c>
      <c r="AC43" s="12" t="n">
        <f aca="false">Assumptions!$B$54*$AB$43</f>
        <v>2400000</v>
      </c>
      <c r="AD43" s="12" t="n">
        <f aca="false">IF($C$43&lt;Assumptions!$B$57,Assumptions!$B$57*(Assumptions!$B$21+Assumptions!$B$22/Assumptions!$B$57)/(Assumptions!$B$21+Assumptions!$B$22/$C$43),Assumptions!$B$57)</f>
        <v>57.5001142287089</v>
      </c>
      <c r="AE43" s="12" t="n">
        <f aca="false">Assumptions!$B$58/$AD$43</f>
        <v>1.04347618791413</v>
      </c>
      <c r="AF43" s="12" t="n">
        <f aca="false">Assumptions!$B$59*$AE$43</f>
        <v>1739127.32768227</v>
      </c>
      <c r="AG43" s="12" t="n">
        <f aca="false">IF($C$43&lt;Assumptions!$B$62,Assumptions!$B$62*(Assumptions!$B$21+Assumptions!$B$22/Assumptions!$B$62)/(Assumptions!$B$21+Assumptions!$B$22/$C$43),Assumptions!$B$62)</f>
        <v>48.7586156921235</v>
      </c>
      <c r="AH43" s="12" t="n">
        <f aca="false">Assumptions!$B$63/$AG$43</f>
        <v>1.008197429361</v>
      </c>
      <c r="AI43" s="12" t="n">
        <f aca="false">Assumptions!$B$64*$AH$43</f>
        <v>6152693.18164623</v>
      </c>
    </row>
    <row r="44" customFormat="false" ht="15" hidden="true" customHeight="false" outlineLevel="0" collapsed="false">
      <c r="A44" s="6" t="n">
        <f aca="false">ROW()-ROW($A$31)+Assumptions!$B$4</f>
        <v>13</v>
      </c>
      <c r="B44" s="12" t="n">
        <f aca="false">$P$43</f>
        <v>0</v>
      </c>
      <c r="C44" s="12" t="n">
        <f aca="false">$B$4/(Assumptions!$B$16+$B$44)</f>
        <v>32.7708033770641</v>
      </c>
      <c r="D44" s="12" t="n">
        <f aca="false">Assumptions!$B$7/$C$44</f>
        <v>915449.025</v>
      </c>
      <c r="E44" s="12" t="n">
        <f aca="false">$T$44+$W$44+$Z$44+$AC$44+$AF$44+$AI$44</f>
        <v>23291820.5093285</v>
      </c>
      <c r="F44" s="12" t="n">
        <f aca="false">Assumptions!$B$70/(Assumptions!$B$20+Assumptions!$B$17+$B$44+$E$44+$O$43)</f>
        <v>27.1782058746091</v>
      </c>
      <c r="G44" s="12" t="n">
        <f aca="false">$C$44*(1-Assumptions!$B$71)</f>
        <v>26.2166427016512</v>
      </c>
      <c r="H44" s="12" t="n">
        <f aca="false">MIN($F$44,$G$44)</f>
        <v>26.2166427016512</v>
      </c>
      <c r="I44" s="12" t="str">
        <f aca="false">IF($F$44&lt;=$G$44,"cap","discount")</f>
        <v>discount</v>
      </c>
      <c r="J44" s="12" t="n">
        <f aca="false">Assumptions!$B$69/$H$44</f>
        <v>190718.546875</v>
      </c>
      <c r="K44" s="12" t="n">
        <f aca="false">Assumptions!$B$74/(Assumptions!$B$20+Assumptions!$B$17+$B$44+$E$44+$J$44)</f>
        <v>43.3872348561734</v>
      </c>
      <c r="L44" s="12" t="n">
        <f aca="false">$C$44*(1-Assumptions!$B$75)</f>
        <v>27.8551828705044</v>
      </c>
      <c r="M44" s="12" t="n">
        <f aca="false">MIN($K$44,$L$44)</f>
        <v>27.8551828705044</v>
      </c>
      <c r="N44" s="12" t="str">
        <f aca="false">IF($K$44&lt;=$L$44,"cap","discount")</f>
        <v>discount</v>
      </c>
      <c r="O44" s="12" t="n">
        <f aca="false">Assumptions!$B$73/$M$44</f>
        <v>107699.885294118</v>
      </c>
      <c r="P44" s="12" t="n">
        <f aca="false">MAX(Assumptions!$B$4,($A$5*(Assumptions!$B$20+$E$44+Assumptions!$B$17+$J$44+$O$44+$D$44)-Assumptions!$B$17)/(1-$A$5))</f>
        <v>0</v>
      </c>
      <c r="Q44" s="12" t="n">
        <f aca="false">Assumptions!$B$20+$E$44+Assumptions!$B$17+$P$44+$J$44+$O$44+$D$44</f>
        <v>37900354.9664976</v>
      </c>
      <c r="R44" s="12" t="n">
        <f aca="false">IF($C$44&lt;Assumptions!$B$37,Assumptions!$B$37*(Assumptions!$B$21+Assumptions!$B$22/Assumptions!$B$37)/(Assumptions!$B$21+Assumptions!$B$22/$C$44),Assumptions!$B$37)</f>
        <v>1</v>
      </c>
      <c r="S44" s="12" t="n">
        <f aca="false">Assumptions!$B$38/$R$44</f>
        <v>1</v>
      </c>
      <c r="T44" s="12" t="n">
        <f aca="false">Assumptions!$B$39*$S$44</f>
        <v>5000000</v>
      </c>
      <c r="U44" s="12" t="n">
        <f aca="false">IF($C$44&lt;Assumptions!$B$42,Assumptions!$B$42*(Assumptions!$B$21+Assumptions!$B$22/Assumptions!$B$42)/(Assumptions!$B$21+Assumptions!$B$22/$C$44),Assumptions!$B$42)</f>
        <v>3</v>
      </c>
      <c r="V44" s="12" t="n">
        <f aca="false">Assumptions!$B$43/$U$44</f>
        <v>1</v>
      </c>
      <c r="W44" s="12" t="n">
        <f aca="false">Assumptions!$B$44*$V$44</f>
        <v>5000000</v>
      </c>
      <c r="X44" s="12" t="n">
        <f aca="false">IF($C$44&lt;Assumptions!$B$47,Assumptions!$B$47*(Assumptions!$B$21+Assumptions!$B$22/Assumptions!$B$47)/(Assumptions!$B$21+Assumptions!$B$22/$C$44),Assumptions!$B$47)</f>
        <v>10</v>
      </c>
      <c r="Y44" s="12" t="n">
        <f aca="false">Assumptions!$B$48/$X$44</f>
        <v>1</v>
      </c>
      <c r="Z44" s="12" t="n">
        <f aca="false">Assumptions!$B$49*$Y$44</f>
        <v>3000000</v>
      </c>
      <c r="AA44" s="12" t="n">
        <f aca="false">IF($C$44&lt;Assumptions!$B$52,Assumptions!$B$52*(Assumptions!$B$21+Assumptions!$B$22/Assumptions!$B$52)/(Assumptions!$B$21+Assumptions!$B$22/$C$44),Assumptions!$B$52)</f>
        <v>25</v>
      </c>
      <c r="AB44" s="12" t="n">
        <f aca="false">Assumptions!$B$53/$AA$44</f>
        <v>1</v>
      </c>
      <c r="AC44" s="12" t="n">
        <f aca="false">Assumptions!$B$54*$AB$44</f>
        <v>2400000</v>
      </c>
      <c r="AD44" s="12" t="n">
        <f aca="false">IF($C$44&lt;Assumptions!$B$57,Assumptions!$B$57*(Assumptions!$B$21+Assumptions!$B$22/Assumptions!$B$57)/(Assumptions!$B$21+Assumptions!$B$22/$C$44),Assumptions!$B$57)</f>
        <v>57.5001142287089</v>
      </c>
      <c r="AE44" s="12" t="n">
        <f aca="false">Assumptions!$B$58/$AD$44</f>
        <v>1.04347618791413</v>
      </c>
      <c r="AF44" s="12" t="n">
        <f aca="false">Assumptions!$B$59*$AE$44</f>
        <v>1739127.32768227</v>
      </c>
      <c r="AG44" s="12" t="n">
        <f aca="false">IF($C$44&lt;Assumptions!$B$62,Assumptions!$B$62*(Assumptions!$B$21+Assumptions!$B$22/Assumptions!$B$62)/(Assumptions!$B$21+Assumptions!$B$22/$C$44),Assumptions!$B$62)</f>
        <v>48.7586156921235</v>
      </c>
      <c r="AH44" s="12" t="n">
        <f aca="false">Assumptions!$B$63/$AG$44</f>
        <v>1.008197429361</v>
      </c>
      <c r="AI44" s="12" t="n">
        <f aca="false">Assumptions!$B$64*$AH$44</f>
        <v>6152693.18164623</v>
      </c>
    </row>
    <row r="45" customFormat="false" ht="15" hidden="true" customHeight="false" outlineLevel="0" collapsed="false">
      <c r="A45" s="6" t="n">
        <f aca="false">ROW()-ROW($A$31)+Assumptions!$B$4</f>
        <v>14</v>
      </c>
      <c r="B45" s="12" t="n">
        <f aca="false">$P$44</f>
        <v>0</v>
      </c>
      <c r="C45" s="12" t="n">
        <f aca="false">$B$4/(Assumptions!$B$16+$B$45)</f>
        <v>32.7708033770641</v>
      </c>
      <c r="D45" s="12" t="n">
        <f aca="false">Assumptions!$B$7/$C$45</f>
        <v>915449.025</v>
      </c>
      <c r="E45" s="12" t="n">
        <f aca="false">$T$45+$W$45+$Z$45+$AC$45+$AF$45+$AI$45</f>
        <v>23291820.5093285</v>
      </c>
      <c r="F45" s="12" t="n">
        <f aca="false">Assumptions!$B$70/(Assumptions!$B$20+Assumptions!$B$17+$B$45+$E$45+$O$44)</f>
        <v>27.1782058746091</v>
      </c>
      <c r="G45" s="12" t="n">
        <f aca="false">$C$45*(1-Assumptions!$B$71)</f>
        <v>26.2166427016512</v>
      </c>
      <c r="H45" s="12" t="n">
        <f aca="false">MIN($F$45,$G$45)</f>
        <v>26.2166427016512</v>
      </c>
      <c r="I45" s="12" t="str">
        <f aca="false">IF($F$45&lt;=$G$45,"cap","discount")</f>
        <v>discount</v>
      </c>
      <c r="J45" s="12" t="n">
        <f aca="false">Assumptions!$B$69/$H$45</f>
        <v>190718.546875</v>
      </c>
      <c r="K45" s="12" t="n">
        <f aca="false">Assumptions!$B$74/(Assumptions!$B$20+Assumptions!$B$17+$B$45+$E$45+$J$45)</f>
        <v>43.3872348561734</v>
      </c>
      <c r="L45" s="12" t="n">
        <f aca="false">$C$45*(1-Assumptions!$B$75)</f>
        <v>27.8551828705044</v>
      </c>
      <c r="M45" s="12" t="n">
        <f aca="false">MIN($K$45,$L$45)</f>
        <v>27.8551828705044</v>
      </c>
      <c r="N45" s="12" t="str">
        <f aca="false">IF($K$45&lt;=$L$45,"cap","discount")</f>
        <v>discount</v>
      </c>
      <c r="O45" s="12" t="n">
        <f aca="false">Assumptions!$B$73/$M$45</f>
        <v>107699.885294118</v>
      </c>
      <c r="P45" s="12" t="n">
        <f aca="false">MAX(Assumptions!$B$4,($A$5*(Assumptions!$B$20+$E$45+Assumptions!$B$17+$J$45+$O$45+$D$45)-Assumptions!$B$17)/(1-$A$5))</f>
        <v>0</v>
      </c>
      <c r="Q45" s="12" t="n">
        <f aca="false">Assumptions!$B$20+$E$45+Assumptions!$B$17+$P$45+$J$45+$O$45+$D$45</f>
        <v>37900354.9664976</v>
      </c>
      <c r="R45" s="12" t="n">
        <f aca="false">IF($C$45&lt;Assumptions!$B$37,Assumptions!$B$37*(Assumptions!$B$21+Assumptions!$B$22/Assumptions!$B$37)/(Assumptions!$B$21+Assumptions!$B$22/$C$45),Assumptions!$B$37)</f>
        <v>1</v>
      </c>
      <c r="S45" s="12" t="n">
        <f aca="false">Assumptions!$B$38/$R$45</f>
        <v>1</v>
      </c>
      <c r="T45" s="12" t="n">
        <f aca="false">Assumptions!$B$39*$S$45</f>
        <v>5000000</v>
      </c>
      <c r="U45" s="12" t="n">
        <f aca="false">IF($C$45&lt;Assumptions!$B$42,Assumptions!$B$42*(Assumptions!$B$21+Assumptions!$B$22/Assumptions!$B$42)/(Assumptions!$B$21+Assumptions!$B$22/$C$45),Assumptions!$B$42)</f>
        <v>3</v>
      </c>
      <c r="V45" s="12" t="n">
        <f aca="false">Assumptions!$B$43/$U$45</f>
        <v>1</v>
      </c>
      <c r="W45" s="12" t="n">
        <f aca="false">Assumptions!$B$44*$V$45</f>
        <v>5000000</v>
      </c>
      <c r="X45" s="12" t="n">
        <f aca="false">IF($C$45&lt;Assumptions!$B$47,Assumptions!$B$47*(Assumptions!$B$21+Assumptions!$B$22/Assumptions!$B$47)/(Assumptions!$B$21+Assumptions!$B$22/$C$45),Assumptions!$B$47)</f>
        <v>10</v>
      </c>
      <c r="Y45" s="12" t="n">
        <f aca="false">Assumptions!$B$48/$X$45</f>
        <v>1</v>
      </c>
      <c r="Z45" s="12" t="n">
        <f aca="false">Assumptions!$B$49*$Y$45</f>
        <v>3000000</v>
      </c>
      <c r="AA45" s="12" t="n">
        <f aca="false">IF($C$45&lt;Assumptions!$B$52,Assumptions!$B$52*(Assumptions!$B$21+Assumptions!$B$22/Assumptions!$B$52)/(Assumptions!$B$21+Assumptions!$B$22/$C$45),Assumptions!$B$52)</f>
        <v>25</v>
      </c>
      <c r="AB45" s="12" t="n">
        <f aca="false">Assumptions!$B$53/$AA$45</f>
        <v>1</v>
      </c>
      <c r="AC45" s="12" t="n">
        <f aca="false">Assumptions!$B$54*$AB$45</f>
        <v>2400000</v>
      </c>
      <c r="AD45" s="12" t="n">
        <f aca="false">IF($C$45&lt;Assumptions!$B$57,Assumptions!$B$57*(Assumptions!$B$21+Assumptions!$B$22/Assumptions!$B$57)/(Assumptions!$B$21+Assumptions!$B$22/$C$45),Assumptions!$B$57)</f>
        <v>57.5001142287089</v>
      </c>
      <c r="AE45" s="12" t="n">
        <f aca="false">Assumptions!$B$58/$AD$45</f>
        <v>1.04347618791413</v>
      </c>
      <c r="AF45" s="12" t="n">
        <f aca="false">Assumptions!$B$59*$AE$45</f>
        <v>1739127.32768227</v>
      </c>
      <c r="AG45" s="12" t="n">
        <f aca="false">IF($C$45&lt;Assumptions!$B$62,Assumptions!$B$62*(Assumptions!$B$21+Assumptions!$B$22/Assumptions!$B$62)/(Assumptions!$B$21+Assumptions!$B$22/$C$45),Assumptions!$B$62)</f>
        <v>48.7586156921235</v>
      </c>
      <c r="AH45" s="12" t="n">
        <f aca="false">Assumptions!$B$63/$AG$45</f>
        <v>1.008197429361</v>
      </c>
      <c r="AI45" s="12" t="n">
        <f aca="false">Assumptions!$B$64*$AH$45</f>
        <v>6152693.18164623</v>
      </c>
    </row>
    <row r="46" customFormat="false" ht="15" hidden="true" customHeight="false" outlineLevel="0" collapsed="false">
      <c r="A46" s="6" t="n">
        <f aca="false">ROW()-ROW($A$31)+Assumptions!$B$4</f>
        <v>15</v>
      </c>
      <c r="B46" s="12" t="n">
        <f aca="false">$P$45</f>
        <v>0</v>
      </c>
      <c r="C46" s="12" t="n">
        <f aca="false">$B$4/(Assumptions!$B$16+$B$46)</f>
        <v>32.7708033770641</v>
      </c>
      <c r="D46" s="12" t="n">
        <f aca="false">Assumptions!$B$7/$C$46</f>
        <v>915449.025</v>
      </c>
      <c r="E46" s="12" t="n">
        <f aca="false">$T$46+$W$46+$Z$46+$AC$46+$AF$46+$AI$46</f>
        <v>23291820.5093285</v>
      </c>
      <c r="F46" s="12" t="n">
        <f aca="false">Assumptions!$B$70/(Assumptions!$B$20+Assumptions!$B$17+$B$46+$E$46+$O$45)</f>
        <v>27.1782058746091</v>
      </c>
      <c r="G46" s="12" t="n">
        <f aca="false">$C$46*(1-Assumptions!$B$71)</f>
        <v>26.2166427016512</v>
      </c>
      <c r="H46" s="12" t="n">
        <f aca="false">MIN($F$46,$G$46)</f>
        <v>26.2166427016512</v>
      </c>
      <c r="I46" s="12" t="str">
        <f aca="false">IF($F$46&lt;=$G$46,"cap","discount")</f>
        <v>discount</v>
      </c>
      <c r="J46" s="12" t="n">
        <f aca="false">Assumptions!$B$69/$H$46</f>
        <v>190718.546875</v>
      </c>
      <c r="K46" s="12" t="n">
        <f aca="false">Assumptions!$B$74/(Assumptions!$B$20+Assumptions!$B$17+$B$46+$E$46+$J$46)</f>
        <v>43.3872348561734</v>
      </c>
      <c r="L46" s="12" t="n">
        <f aca="false">$C$46*(1-Assumptions!$B$75)</f>
        <v>27.8551828705044</v>
      </c>
      <c r="M46" s="12" t="n">
        <f aca="false">MIN($K$46,$L$46)</f>
        <v>27.8551828705044</v>
      </c>
      <c r="N46" s="12" t="str">
        <f aca="false">IF($K$46&lt;=$L$46,"cap","discount")</f>
        <v>discount</v>
      </c>
      <c r="O46" s="12" t="n">
        <f aca="false">Assumptions!$B$73/$M$46</f>
        <v>107699.885294118</v>
      </c>
      <c r="P46" s="12" t="n">
        <f aca="false">MAX(Assumptions!$B$4,($A$5*(Assumptions!$B$20+$E$46+Assumptions!$B$17+$J$46+$O$46+$D$46)-Assumptions!$B$17)/(1-$A$5))</f>
        <v>0</v>
      </c>
      <c r="Q46" s="12" t="n">
        <f aca="false">Assumptions!$B$20+$E$46+Assumptions!$B$17+$P$46+$J$46+$O$46+$D$46</f>
        <v>37900354.9664976</v>
      </c>
      <c r="R46" s="12" t="n">
        <f aca="false">IF($C$46&lt;Assumptions!$B$37,Assumptions!$B$37*(Assumptions!$B$21+Assumptions!$B$22/Assumptions!$B$37)/(Assumptions!$B$21+Assumptions!$B$22/$C$46),Assumptions!$B$37)</f>
        <v>1</v>
      </c>
      <c r="S46" s="12" t="n">
        <f aca="false">Assumptions!$B$38/$R$46</f>
        <v>1</v>
      </c>
      <c r="T46" s="12" t="n">
        <f aca="false">Assumptions!$B$39*$S$46</f>
        <v>5000000</v>
      </c>
      <c r="U46" s="12" t="n">
        <f aca="false">IF($C$46&lt;Assumptions!$B$42,Assumptions!$B$42*(Assumptions!$B$21+Assumptions!$B$22/Assumptions!$B$42)/(Assumptions!$B$21+Assumptions!$B$22/$C$46),Assumptions!$B$42)</f>
        <v>3</v>
      </c>
      <c r="V46" s="12" t="n">
        <f aca="false">Assumptions!$B$43/$U$46</f>
        <v>1</v>
      </c>
      <c r="W46" s="12" t="n">
        <f aca="false">Assumptions!$B$44*$V$46</f>
        <v>5000000</v>
      </c>
      <c r="X46" s="12" t="n">
        <f aca="false">IF($C$46&lt;Assumptions!$B$47,Assumptions!$B$47*(Assumptions!$B$21+Assumptions!$B$22/Assumptions!$B$47)/(Assumptions!$B$21+Assumptions!$B$22/$C$46),Assumptions!$B$47)</f>
        <v>10</v>
      </c>
      <c r="Y46" s="12" t="n">
        <f aca="false">Assumptions!$B$48/$X$46</f>
        <v>1</v>
      </c>
      <c r="Z46" s="12" t="n">
        <f aca="false">Assumptions!$B$49*$Y$46</f>
        <v>3000000</v>
      </c>
      <c r="AA46" s="12" t="n">
        <f aca="false">IF($C$46&lt;Assumptions!$B$52,Assumptions!$B$52*(Assumptions!$B$21+Assumptions!$B$22/Assumptions!$B$52)/(Assumptions!$B$21+Assumptions!$B$22/$C$46),Assumptions!$B$52)</f>
        <v>25</v>
      </c>
      <c r="AB46" s="12" t="n">
        <f aca="false">Assumptions!$B$53/$AA$46</f>
        <v>1</v>
      </c>
      <c r="AC46" s="12" t="n">
        <f aca="false">Assumptions!$B$54*$AB$46</f>
        <v>2400000</v>
      </c>
      <c r="AD46" s="12" t="n">
        <f aca="false">IF($C$46&lt;Assumptions!$B$57,Assumptions!$B$57*(Assumptions!$B$21+Assumptions!$B$22/Assumptions!$B$57)/(Assumptions!$B$21+Assumptions!$B$22/$C$46),Assumptions!$B$57)</f>
        <v>57.5001142287089</v>
      </c>
      <c r="AE46" s="12" t="n">
        <f aca="false">Assumptions!$B$58/$AD$46</f>
        <v>1.04347618791413</v>
      </c>
      <c r="AF46" s="12" t="n">
        <f aca="false">Assumptions!$B$59*$AE$46</f>
        <v>1739127.32768227</v>
      </c>
      <c r="AG46" s="12" t="n">
        <f aca="false">IF($C$46&lt;Assumptions!$B$62,Assumptions!$B$62*(Assumptions!$B$21+Assumptions!$B$22/Assumptions!$B$62)/(Assumptions!$B$21+Assumptions!$B$22/$C$46),Assumptions!$B$62)</f>
        <v>48.7586156921235</v>
      </c>
      <c r="AH46" s="12" t="n">
        <f aca="false">Assumptions!$B$63/$AG$46</f>
        <v>1.008197429361</v>
      </c>
      <c r="AI46" s="12" t="n">
        <f aca="false">Assumptions!$B$64*$AH$46</f>
        <v>6152693.18164623</v>
      </c>
    </row>
    <row r="47" customFormat="false" ht="15" hidden="true" customHeight="false" outlineLevel="0" collapsed="false">
      <c r="A47" s="6" t="n">
        <f aca="false">ROW()-ROW($A$31)+Assumptions!$B$4</f>
        <v>16</v>
      </c>
      <c r="B47" s="12" t="n">
        <f aca="false">$P$46</f>
        <v>0</v>
      </c>
      <c r="C47" s="12" t="n">
        <f aca="false">$B$4/(Assumptions!$B$16+$B$47)</f>
        <v>32.7708033770641</v>
      </c>
      <c r="D47" s="12" t="n">
        <f aca="false">Assumptions!$B$7/$C$47</f>
        <v>915449.025</v>
      </c>
      <c r="E47" s="12" t="n">
        <f aca="false">$T$47+$W$47+$Z$47+$AC$47+$AF$47+$AI$47</f>
        <v>23291820.5093285</v>
      </c>
      <c r="F47" s="12" t="n">
        <f aca="false">Assumptions!$B$70/(Assumptions!$B$20+Assumptions!$B$17+$B$47+$E$47+$O$46)</f>
        <v>27.1782058746091</v>
      </c>
      <c r="G47" s="12" t="n">
        <f aca="false">$C$47*(1-Assumptions!$B$71)</f>
        <v>26.2166427016512</v>
      </c>
      <c r="H47" s="12" t="n">
        <f aca="false">MIN($F$47,$G$47)</f>
        <v>26.2166427016512</v>
      </c>
      <c r="I47" s="12" t="str">
        <f aca="false">IF($F$47&lt;=$G$47,"cap","discount")</f>
        <v>discount</v>
      </c>
      <c r="J47" s="12" t="n">
        <f aca="false">Assumptions!$B$69/$H$47</f>
        <v>190718.546875</v>
      </c>
      <c r="K47" s="12" t="n">
        <f aca="false">Assumptions!$B$74/(Assumptions!$B$20+Assumptions!$B$17+$B$47+$E$47+$J$47)</f>
        <v>43.3872348561734</v>
      </c>
      <c r="L47" s="12" t="n">
        <f aca="false">$C$47*(1-Assumptions!$B$75)</f>
        <v>27.8551828705044</v>
      </c>
      <c r="M47" s="12" t="n">
        <f aca="false">MIN($K$47,$L$47)</f>
        <v>27.8551828705044</v>
      </c>
      <c r="N47" s="12" t="str">
        <f aca="false">IF($K$47&lt;=$L$47,"cap","discount")</f>
        <v>discount</v>
      </c>
      <c r="O47" s="12" t="n">
        <f aca="false">Assumptions!$B$73/$M$47</f>
        <v>107699.885294118</v>
      </c>
      <c r="P47" s="12" t="n">
        <f aca="false">MAX(Assumptions!$B$4,($A$5*(Assumptions!$B$20+$E$47+Assumptions!$B$17+$J$47+$O$47+$D$47)-Assumptions!$B$17)/(1-$A$5))</f>
        <v>0</v>
      </c>
      <c r="Q47" s="12" t="n">
        <f aca="false">Assumptions!$B$20+$E$47+Assumptions!$B$17+$P$47+$J$47+$O$47+$D$47</f>
        <v>37900354.9664976</v>
      </c>
      <c r="R47" s="12" t="n">
        <f aca="false">IF($C$47&lt;Assumptions!$B$37,Assumptions!$B$37*(Assumptions!$B$21+Assumptions!$B$22/Assumptions!$B$37)/(Assumptions!$B$21+Assumptions!$B$22/$C$47),Assumptions!$B$37)</f>
        <v>1</v>
      </c>
      <c r="S47" s="12" t="n">
        <f aca="false">Assumptions!$B$38/$R$47</f>
        <v>1</v>
      </c>
      <c r="T47" s="12" t="n">
        <f aca="false">Assumptions!$B$39*$S$47</f>
        <v>5000000</v>
      </c>
      <c r="U47" s="12" t="n">
        <f aca="false">IF($C$47&lt;Assumptions!$B$42,Assumptions!$B$42*(Assumptions!$B$21+Assumptions!$B$22/Assumptions!$B$42)/(Assumptions!$B$21+Assumptions!$B$22/$C$47),Assumptions!$B$42)</f>
        <v>3</v>
      </c>
      <c r="V47" s="12" t="n">
        <f aca="false">Assumptions!$B$43/$U$47</f>
        <v>1</v>
      </c>
      <c r="W47" s="12" t="n">
        <f aca="false">Assumptions!$B$44*$V$47</f>
        <v>5000000</v>
      </c>
      <c r="X47" s="12" t="n">
        <f aca="false">IF($C$47&lt;Assumptions!$B$47,Assumptions!$B$47*(Assumptions!$B$21+Assumptions!$B$22/Assumptions!$B$47)/(Assumptions!$B$21+Assumptions!$B$22/$C$47),Assumptions!$B$47)</f>
        <v>10</v>
      </c>
      <c r="Y47" s="12" t="n">
        <f aca="false">Assumptions!$B$48/$X$47</f>
        <v>1</v>
      </c>
      <c r="Z47" s="12" t="n">
        <f aca="false">Assumptions!$B$49*$Y$47</f>
        <v>3000000</v>
      </c>
      <c r="AA47" s="12" t="n">
        <f aca="false">IF($C$47&lt;Assumptions!$B$52,Assumptions!$B$52*(Assumptions!$B$21+Assumptions!$B$22/Assumptions!$B$52)/(Assumptions!$B$21+Assumptions!$B$22/$C$47),Assumptions!$B$52)</f>
        <v>25</v>
      </c>
      <c r="AB47" s="12" t="n">
        <f aca="false">Assumptions!$B$53/$AA$47</f>
        <v>1</v>
      </c>
      <c r="AC47" s="12" t="n">
        <f aca="false">Assumptions!$B$54*$AB$47</f>
        <v>2400000</v>
      </c>
      <c r="AD47" s="12" t="n">
        <f aca="false">IF($C$47&lt;Assumptions!$B$57,Assumptions!$B$57*(Assumptions!$B$21+Assumptions!$B$22/Assumptions!$B$57)/(Assumptions!$B$21+Assumptions!$B$22/$C$47),Assumptions!$B$57)</f>
        <v>57.5001142287089</v>
      </c>
      <c r="AE47" s="12" t="n">
        <f aca="false">Assumptions!$B$58/$AD$47</f>
        <v>1.04347618791413</v>
      </c>
      <c r="AF47" s="12" t="n">
        <f aca="false">Assumptions!$B$59*$AE$47</f>
        <v>1739127.32768227</v>
      </c>
      <c r="AG47" s="12" t="n">
        <f aca="false">IF($C$47&lt;Assumptions!$B$62,Assumptions!$B$62*(Assumptions!$B$21+Assumptions!$B$22/Assumptions!$B$62)/(Assumptions!$B$21+Assumptions!$B$22/$C$47),Assumptions!$B$62)</f>
        <v>48.7586156921235</v>
      </c>
      <c r="AH47" s="12" t="n">
        <f aca="false">Assumptions!$B$63/$AG$47</f>
        <v>1.008197429361</v>
      </c>
      <c r="AI47" s="12" t="n">
        <f aca="false">Assumptions!$B$64*$AH$47</f>
        <v>6152693.18164623</v>
      </c>
    </row>
    <row r="48" customFormat="false" ht="15" hidden="true" customHeight="false" outlineLevel="0" collapsed="false">
      <c r="A48" s="6" t="n">
        <f aca="false">ROW()-ROW($A$31)+Assumptions!$B$4</f>
        <v>17</v>
      </c>
      <c r="B48" s="12" t="n">
        <f aca="false">$P$47</f>
        <v>0</v>
      </c>
      <c r="C48" s="12" t="n">
        <f aca="false">$B$4/(Assumptions!$B$16+$B$48)</f>
        <v>32.7708033770641</v>
      </c>
      <c r="D48" s="12" t="n">
        <f aca="false">Assumptions!$B$7/$C$48</f>
        <v>915449.025</v>
      </c>
      <c r="E48" s="12" t="n">
        <f aca="false">$T$48+$W$48+$Z$48+$AC$48+$AF$48+$AI$48</f>
        <v>23291820.5093285</v>
      </c>
      <c r="F48" s="12" t="n">
        <f aca="false">Assumptions!$B$70/(Assumptions!$B$20+Assumptions!$B$17+$B$48+$E$48+$O$47)</f>
        <v>27.1782058746091</v>
      </c>
      <c r="G48" s="12" t="n">
        <f aca="false">$C$48*(1-Assumptions!$B$71)</f>
        <v>26.2166427016512</v>
      </c>
      <c r="H48" s="12" t="n">
        <f aca="false">MIN($F$48,$G$48)</f>
        <v>26.2166427016512</v>
      </c>
      <c r="I48" s="12" t="str">
        <f aca="false">IF($F$48&lt;=$G$48,"cap","discount")</f>
        <v>discount</v>
      </c>
      <c r="J48" s="12" t="n">
        <f aca="false">Assumptions!$B$69/$H$48</f>
        <v>190718.546875</v>
      </c>
      <c r="K48" s="12" t="n">
        <f aca="false">Assumptions!$B$74/(Assumptions!$B$20+Assumptions!$B$17+$B$48+$E$48+$J$48)</f>
        <v>43.3872348561734</v>
      </c>
      <c r="L48" s="12" t="n">
        <f aca="false">$C$48*(1-Assumptions!$B$75)</f>
        <v>27.8551828705044</v>
      </c>
      <c r="M48" s="12" t="n">
        <f aca="false">MIN($K$48,$L$48)</f>
        <v>27.8551828705044</v>
      </c>
      <c r="N48" s="12" t="str">
        <f aca="false">IF($K$48&lt;=$L$48,"cap","discount")</f>
        <v>discount</v>
      </c>
      <c r="O48" s="12" t="n">
        <f aca="false">Assumptions!$B$73/$M$48</f>
        <v>107699.885294118</v>
      </c>
      <c r="P48" s="12" t="n">
        <f aca="false">MAX(Assumptions!$B$4,($A$5*(Assumptions!$B$20+$E$48+Assumptions!$B$17+$J$48+$O$48+$D$48)-Assumptions!$B$17)/(1-$A$5))</f>
        <v>0</v>
      </c>
      <c r="Q48" s="12" t="n">
        <f aca="false">Assumptions!$B$20+$E$48+Assumptions!$B$17+$P$48+$J$48+$O$48+$D$48</f>
        <v>37900354.9664976</v>
      </c>
      <c r="R48" s="12" t="n">
        <f aca="false">IF($C$48&lt;Assumptions!$B$37,Assumptions!$B$37*(Assumptions!$B$21+Assumptions!$B$22/Assumptions!$B$37)/(Assumptions!$B$21+Assumptions!$B$22/$C$48),Assumptions!$B$37)</f>
        <v>1</v>
      </c>
      <c r="S48" s="12" t="n">
        <f aca="false">Assumptions!$B$38/$R$48</f>
        <v>1</v>
      </c>
      <c r="T48" s="12" t="n">
        <f aca="false">Assumptions!$B$39*$S$48</f>
        <v>5000000</v>
      </c>
      <c r="U48" s="12" t="n">
        <f aca="false">IF($C$48&lt;Assumptions!$B$42,Assumptions!$B$42*(Assumptions!$B$21+Assumptions!$B$22/Assumptions!$B$42)/(Assumptions!$B$21+Assumptions!$B$22/$C$48),Assumptions!$B$42)</f>
        <v>3</v>
      </c>
      <c r="V48" s="12" t="n">
        <f aca="false">Assumptions!$B$43/$U$48</f>
        <v>1</v>
      </c>
      <c r="W48" s="12" t="n">
        <f aca="false">Assumptions!$B$44*$V$48</f>
        <v>5000000</v>
      </c>
      <c r="X48" s="12" t="n">
        <f aca="false">IF($C$48&lt;Assumptions!$B$47,Assumptions!$B$47*(Assumptions!$B$21+Assumptions!$B$22/Assumptions!$B$47)/(Assumptions!$B$21+Assumptions!$B$22/$C$48),Assumptions!$B$47)</f>
        <v>10</v>
      </c>
      <c r="Y48" s="12" t="n">
        <f aca="false">Assumptions!$B$48/$X$48</f>
        <v>1</v>
      </c>
      <c r="Z48" s="12" t="n">
        <f aca="false">Assumptions!$B$49*$Y$48</f>
        <v>3000000</v>
      </c>
      <c r="AA48" s="12" t="n">
        <f aca="false">IF($C$48&lt;Assumptions!$B$52,Assumptions!$B$52*(Assumptions!$B$21+Assumptions!$B$22/Assumptions!$B$52)/(Assumptions!$B$21+Assumptions!$B$22/$C$48),Assumptions!$B$52)</f>
        <v>25</v>
      </c>
      <c r="AB48" s="12" t="n">
        <f aca="false">Assumptions!$B$53/$AA$48</f>
        <v>1</v>
      </c>
      <c r="AC48" s="12" t="n">
        <f aca="false">Assumptions!$B$54*$AB$48</f>
        <v>2400000</v>
      </c>
      <c r="AD48" s="12" t="n">
        <f aca="false">IF($C$48&lt;Assumptions!$B$57,Assumptions!$B$57*(Assumptions!$B$21+Assumptions!$B$22/Assumptions!$B$57)/(Assumptions!$B$21+Assumptions!$B$22/$C$48),Assumptions!$B$57)</f>
        <v>57.5001142287089</v>
      </c>
      <c r="AE48" s="12" t="n">
        <f aca="false">Assumptions!$B$58/$AD$48</f>
        <v>1.04347618791413</v>
      </c>
      <c r="AF48" s="12" t="n">
        <f aca="false">Assumptions!$B$59*$AE$48</f>
        <v>1739127.32768227</v>
      </c>
      <c r="AG48" s="12" t="n">
        <f aca="false">IF($C$48&lt;Assumptions!$B$62,Assumptions!$B$62*(Assumptions!$B$21+Assumptions!$B$22/Assumptions!$B$62)/(Assumptions!$B$21+Assumptions!$B$22/$C$48),Assumptions!$B$62)</f>
        <v>48.7586156921235</v>
      </c>
      <c r="AH48" s="12" t="n">
        <f aca="false">Assumptions!$B$63/$AG$48</f>
        <v>1.008197429361</v>
      </c>
      <c r="AI48" s="12" t="n">
        <f aca="false">Assumptions!$B$64*$AH$48</f>
        <v>6152693.18164623</v>
      </c>
    </row>
    <row r="49" customFormat="false" ht="15" hidden="true" customHeight="false" outlineLevel="0" collapsed="false">
      <c r="A49" s="6" t="n">
        <f aca="false">ROW()-ROW($A$31)+Assumptions!$B$4</f>
        <v>18</v>
      </c>
      <c r="B49" s="12" t="n">
        <f aca="false">$P$48</f>
        <v>0</v>
      </c>
      <c r="C49" s="12" t="n">
        <f aca="false">$B$4/(Assumptions!$B$16+$B$49)</f>
        <v>32.7708033770641</v>
      </c>
      <c r="D49" s="12" t="n">
        <f aca="false">Assumptions!$B$7/$C$49</f>
        <v>915449.025</v>
      </c>
      <c r="E49" s="12" t="n">
        <f aca="false">$T$49+$W$49+$Z$49+$AC$49+$AF$49+$AI$49</f>
        <v>23291820.5093285</v>
      </c>
      <c r="F49" s="12" t="n">
        <f aca="false">Assumptions!$B$70/(Assumptions!$B$20+Assumptions!$B$17+$B$49+$E$49+$O$48)</f>
        <v>27.1782058746091</v>
      </c>
      <c r="G49" s="12" t="n">
        <f aca="false">$C$49*(1-Assumptions!$B$71)</f>
        <v>26.2166427016512</v>
      </c>
      <c r="H49" s="12" t="n">
        <f aca="false">MIN($F$49,$G$49)</f>
        <v>26.2166427016512</v>
      </c>
      <c r="I49" s="12" t="str">
        <f aca="false">IF($F$49&lt;=$G$49,"cap","discount")</f>
        <v>discount</v>
      </c>
      <c r="J49" s="12" t="n">
        <f aca="false">Assumptions!$B$69/$H$49</f>
        <v>190718.546875</v>
      </c>
      <c r="K49" s="12" t="n">
        <f aca="false">Assumptions!$B$74/(Assumptions!$B$20+Assumptions!$B$17+$B$49+$E$49+$J$49)</f>
        <v>43.3872348561734</v>
      </c>
      <c r="L49" s="12" t="n">
        <f aca="false">$C$49*(1-Assumptions!$B$75)</f>
        <v>27.8551828705044</v>
      </c>
      <c r="M49" s="12" t="n">
        <f aca="false">MIN($K$49,$L$49)</f>
        <v>27.8551828705044</v>
      </c>
      <c r="N49" s="12" t="str">
        <f aca="false">IF($K$49&lt;=$L$49,"cap","discount")</f>
        <v>discount</v>
      </c>
      <c r="O49" s="12" t="n">
        <f aca="false">Assumptions!$B$73/$M$49</f>
        <v>107699.885294118</v>
      </c>
      <c r="P49" s="12" t="n">
        <f aca="false">MAX(Assumptions!$B$4,($A$5*(Assumptions!$B$20+$E$49+Assumptions!$B$17+$J$49+$O$49+$D$49)-Assumptions!$B$17)/(1-$A$5))</f>
        <v>0</v>
      </c>
      <c r="Q49" s="12" t="n">
        <f aca="false">Assumptions!$B$20+$E$49+Assumptions!$B$17+$P$49+$J$49+$O$49+$D$49</f>
        <v>37900354.9664976</v>
      </c>
      <c r="R49" s="12" t="n">
        <f aca="false">IF($C$49&lt;Assumptions!$B$37,Assumptions!$B$37*(Assumptions!$B$21+Assumptions!$B$22/Assumptions!$B$37)/(Assumptions!$B$21+Assumptions!$B$22/$C$49),Assumptions!$B$37)</f>
        <v>1</v>
      </c>
      <c r="S49" s="12" t="n">
        <f aca="false">Assumptions!$B$38/$R$49</f>
        <v>1</v>
      </c>
      <c r="T49" s="12" t="n">
        <f aca="false">Assumptions!$B$39*$S$49</f>
        <v>5000000</v>
      </c>
      <c r="U49" s="12" t="n">
        <f aca="false">IF($C$49&lt;Assumptions!$B$42,Assumptions!$B$42*(Assumptions!$B$21+Assumptions!$B$22/Assumptions!$B$42)/(Assumptions!$B$21+Assumptions!$B$22/$C$49),Assumptions!$B$42)</f>
        <v>3</v>
      </c>
      <c r="V49" s="12" t="n">
        <f aca="false">Assumptions!$B$43/$U$49</f>
        <v>1</v>
      </c>
      <c r="W49" s="12" t="n">
        <f aca="false">Assumptions!$B$44*$V$49</f>
        <v>5000000</v>
      </c>
      <c r="X49" s="12" t="n">
        <f aca="false">IF($C$49&lt;Assumptions!$B$47,Assumptions!$B$47*(Assumptions!$B$21+Assumptions!$B$22/Assumptions!$B$47)/(Assumptions!$B$21+Assumptions!$B$22/$C$49),Assumptions!$B$47)</f>
        <v>10</v>
      </c>
      <c r="Y49" s="12" t="n">
        <f aca="false">Assumptions!$B$48/$X$49</f>
        <v>1</v>
      </c>
      <c r="Z49" s="12" t="n">
        <f aca="false">Assumptions!$B$49*$Y$49</f>
        <v>3000000</v>
      </c>
      <c r="AA49" s="12" t="n">
        <f aca="false">IF($C$49&lt;Assumptions!$B$52,Assumptions!$B$52*(Assumptions!$B$21+Assumptions!$B$22/Assumptions!$B$52)/(Assumptions!$B$21+Assumptions!$B$22/$C$49),Assumptions!$B$52)</f>
        <v>25</v>
      </c>
      <c r="AB49" s="12" t="n">
        <f aca="false">Assumptions!$B$53/$AA$49</f>
        <v>1</v>
      </c>
      <c r="AC49" s="12" t="n">
        <f aca="false">Assumptions!$B$54*$AB$49</f>
        <v>2400000</v>
      </c>
      <c r="AD49" s="12" t="n">
        <f aca="false">IF($C$49&lt;Assumptions!$B$57,Assumptions!$B$57*(Assumptions!$B$21+Assumptions!$B$22/Assumptions!$B$57)/(Assumptions!$B$21+Assumptions!$B$22/$C$49),Assumptions!$B$57)</f>
        <v>57.5001142287089</v>
      </c>
      <c r="AE49" s="12" t="n">
        <f aca="false">Assumptions!$B$58/$AD$49</f>
        <v>1.04347618791413</v>
      </c>
      <c r="AF49" s="12" t="n">
        <f aca="false">Assumptions!$B$59*$AE$49</f>
        <v>1739127.32768227</v>
      </c>
      <c r="AG49" s="12" t="n">
        <f aca="false">IF($C$49&lt;Assumptions!$B$62,Assumptions!$B$62*(Assumptions!$B$21+Assumptions!$B$22/Assumptions!$B$62)/(Assumptions!$B$21+Assumptions!$B$22/$C$49),Assumptions!$B$62)</f>
        <v>48.7586156921235</v>
      </c>
      <c r="AH49" s="12" t="n">
        <f aca="false">Assumptions!$B$63/$AG$49</f>
        <v>1.008197429361</v>
      </c>
      <c r="AI49" s="12" t="n">
        <f aca="false">Assumptions!$B$64*$AH$49</f>
        <v>6152693.18164623</v>
      </c>
    </row>
    <row r="50" customFormat="false" ht="15" hidden="true" customHeight="false" outlineLevel="0" collapsed="false">
      <c r="A50" s="6" t="n">
        <f aca="false">ROW()-ROW($A$31)+Assumptions!$B$4</f>
        <v>19</v>
      </c>
      <c r="B50" s="12" t="n">
        <f aca="false">$P$49</f>
        <v>0</v>
      </c>
      <c r="C50" s="12" t="n">
        <f aca="false">$B$4/(Assumptions!$B$16+$B$50)</f>
        <v>32.7708033770641</v>
      </c>
      <c r="D50" s="12" t="n">
        <f aca="false">Assumptions!$B$7/$C$50</f>
        <v>915449.025</v>
      </c>
      <c r="E50" s="12" t="n">
        <f aca="false">$T$50+$W$50+$Z$50+$AC$50+$AF$50+$AI$50</f>
        <v>23291820.5093285</v>
      </c>
      <c r="F50" s="12" t="n">
        <f aca="false">Assumptions!$B$70/(Assumptions!$B$20+Assumptions!$B$17+$B$50+$E$50+$O$49)</f>
        <v>27.1782058746091</v>
      </c>
      <c r="G50" s="12" t="n">
        <f aca="false">$C$50*(1-Assumptions!$B$71)</f>
        <v>26.2166427016512</v>
      </c>
      <c r="H50" s="12" t="n">
        <f aca="false">MIN($F$50,$G$50)</f>
        <v>26.2166427016512</v>
      </c>
      <c r="I50" s="12" t="str">
        <f aca="false">IF($F$50&lt;=$G$50,"cap","discount")</f>
        <v>discount</v>
      </c>
      <c r="J50" s="12" t="n">
        <f aca="false">Assumptions!$B$69/$H$50</f>
        <v>190718.546875</v>
      </c>
      <c r="K50" s="12" t="n">
        <f aca="false">Assumptions!$B$74/(Assumptions!$B$20+Assumptions!$B$17+$B$50+$E$50+$J$50)</f>
        <v>43.3872348561734</v>
      </c>
      <c r="L50" s="12" t="n">
        <f aca="false">$C$50*(1-Assumptions!$B$75)</f>
        <v>27.8551828705044</v>
      </c>
      <c r="M50" s="12" t="n">
        <f aca="false">MIN($K$50,$L$50)</f>
        <v>27.8551828705044</v>
      </c>
      <c r="N50" s="12" t="str">
        <f aca="false">IF($K$50&lt;=$L$50,"cap","discount")</f>
        <v>discount</v>
      </c>
      <c r="O50" s="12" t="n">
        <f aca="false">Assumptions!$B$73/$M$50</f>
        <v>107699.885294118</v>
      </c>
      <c r="P50" s="12" t="n">
        <f aca="false">MAX(Assumptions!$B$4,($A$5*(Assumptions!$B$20+$E$50+Assumptions!$B$17+$J$50+$O$50+$D$50)-Assumptions!$B$17)/(1-$A$5))</f>
        <v>0</v>
      </c>
      <c r="Q50" s="12" t="n">
        <f aca="false">Assumptions!$B$20+$E$50+Assumptions!$B$17+$P$50+$J$50+$O$50+$D$50</f>
        <v>37900354.9664976</v>
      </c>
      <c r="R50" s="12" t="n">
        <f aca="false">IF($C$50&lt;Assumptions!$B$37,Assumptions!$B$37*(Assumptions!$B$21+Assumptions!$B$22/Assumptions!$B$37)/(Assumptions!$B$21+Assumptions!$B$22/$C$50),Assumptions!$B$37)</f>
        <v>1</v>
      </c>
      <c r="S50" s="12" t="n">
        <f aca="false">Assumptions!$B$38/$R$50</f>
        <v>1</v>
      </c>
      <c r="T50" s="12" t="n">
        <f aca="false">Assumptions!$B$39*$S$50</f>
        <v>5000000</v>
      </c>
      <c r="U50" s="12" t="n">
        <f aca="false">IF($C$50&lt;Assumptions!$B$42,Assumptions!$B$42*(Assumptions!$B$21+Assumptions!$B$22/Assumptions!$B$42)/(Assumptions!$B$21+Assumptions!$B$22/$C$50),Assumptions!$B$42)</f>
        <v>3</v>
      </c>
      <c r="V50" s="12" t="n">
        <f aca="false">Assumptions!$B$43/$U$50</f>
        <v>1</v>
      </c>
      <c r="W50" s="12" t="n">
        <f aca="false">Assumptions!$B$44*$V$50</f>
        <v>5000000</v>
      </c>
      <c r="X50" s="12" t="n">
        <f aca="false">IF($C$50&lt;Assumptions!$B$47,Assumptions!$B$47*(Assumptions!$B$21+Assumptions!$B$22/Assumptions!$B$47)/(Assumptions!$B$21+Assumptions!$B$22/$C$50),Assumptions!$B$47)</f>
        <v>10</v>
      </c>
      <c r="Y50" s="12" t="n">
        <f aca="false">Assumptions!$B$48/$X$50</f>
        <v>1</v>
      </c>
      <c r="Z50" s="12" t="n">
        <f aca="false">Assumptions!$B$49*$Y$50</f>
        <v>3000000</v>
      </c>
      <c r="AA50" s="12" t="n">
        <f aca="false">IF($C$50&lt;Assumptions!$B$52,Assumptions!$B$52*(Assumptions!$B$21+Assumptions!$B$22/Assumptions!$B$52)/(Assumptions!$B$21+Assumptions!$B$22/$C$50),Assumptions!$B$52)</f>
        <v>25</v>
      </c>
      <c r="AB50" s="12" t="n">
        <f aca="false">Assumptions!$B$53/$AA$50</f>
        <v>1</v>
      </c>
      <c r="AC50" s="12" t="n">
        <f aca="false">Assumptions!$B$54*$AB$50</f>
        <v>2400000</v>
      </c>
      <c r="AD50" s="12" t="n">
        <f aca="false">IF($C$50&lt;Assumptions!$B$57,Assumptions!$B$57*(Assumptions!$B$21+Assumptions!$B$22/Assumptions!$B$57)/(Assumptions!$B$21+Assumptions!$B$22/$C$50),Assumptions!$B$57)</f>
        <v>57.5001142287089</v>
      </c>
      <c r="AE50" s="12" t="n">
        <f aca="false">Assumptions!$B$58/$AD$50</f>
        <v>1.04347618791413</v>
      </c>
      <c r="AF50" s="12" t="n">
        <f aca="false">Assumptions!$B$59*$AE$50</f>
        <v>1739127.32768227</v>
      </c>
      <c r="AG50" s="12" t="n">
        <f aca="false">IF($C$50&lt;Assumptions!$B$62,Assumptions!$B$62*(Assumptions!$B$21+Assumptions!$B$22/Assumptions!$B$62)/(Assumptions!$B$21+Assumptions!$B$22/$C$50),Assumptions!$B$62)</f>
        <v>48.7586156921235</v>
      </c>
      <c r="AH50" s="12" t="n">
        <f aca="false">Assumptions!$B$63/$AG$50</f>
        <v>1.008197429361</v>
      </c>
      <c r="AI50" s="12" t="n">
        <f aca="false">Assumptions!$B$64*$AH$50</f>
        <v>6152693.18164623</v>
      </c>
    </row>
    <row r="51" customFormat="false" ht="15" hidden="true" customHeight="false" outlineLevel="0" collapsed="false">
      <c r="A51" s="6" t="n">
        <f aca="false">ROW()-ROW($A$31)+Assumptions!$B$4</f>
        <v>20</v>
      </c>
      <c r="B51" s="12" t="n">
        <f aca="false">$P$50</f>
        <v>0</v>
      </c>
      <c r="C51" s="12" t="n">
        <f aca="false">$B$4/(Assumptions!$B$16+$B$51)</f>
        <v>32.7708033770641</v>
      </c>
      <c r="D51" s="12" t="n">
        <f aca="false">Assumptions!$B$7/$C$51</f>
        <v>915449.025</v>
      </c>
      <c r="E51" s="12" t="n">
        <f aca="false">$T$51+$W$51+$Z$51+$AC$51+$AF$51+$AI$51</f>
        <v>23291820.5093285</v>
      </c>
      <c r="F51" s="12" t="n">
        <f aca="false">Assumptions!$B$70/(Assumptions!$B$20+Assumptions!$B$17+$B$51+$E$51+$O$50)</f>
        <v>27.1782058746091</v>
      </c>
      <c r="G51" s="12" t="n">
        <f aca="false">$C$51*(1-Assumptions!$B$71)</f>
        <v>26.2166427016512</v>
      </c>
      <c r="H51" s="12" t="n">
        <f aca="false">MIN($F$51,$G$51)</f>
        <v>26.2166427016512</v>
      </c>
      <c r="I51" s="12" t="str">
        <f aca="false">IF($F$51&lt;=$G$51,"cap","discount")</f>
        <v>discount</v>
      </c>
      <c r="J51" s="12" t="n">
        <f aca="false">Assumptions!$B$69/$H$51</f>
        <v>190718.546875</v>
      </c>
      <c r="K51" s="12" t="n">
        <f aca="false">Assumptions!$B$74/(Assumptions!$B$20+Assumptions!$B$17+$B$51+$E$51+$J$51)</f>
        <v>43.3872348561734</v>
      </c>
      <c r="L51" s="12" t="n">
        <f aca="false">$C$51*(1-Assumptions!$B$75)</f>
        <v>27.8551828705044</v>
      </c>
      <c r="M51" s="12" t="n">
        <f aca="false">MIN($K$51,$L$51)</f>
        <v>27.8551828705044</v>
      </c>
      <c r="N51" s="12" t="str">
        <f aca="false">IF($K$51&lt;=$L$51,"cap","discount")</f>
        <v>discount</v>
      </c>
      <c r="O51" s="12" t="n">
        <f aca="false">Assumptions!$B$73/$M$51</f>
        <v>107699.885294118</v>
      </c>
      <c r="P51" s="12" t="n">
        <f aca="false">MAX(Assumptions!$B$4,($A$5*(Assumptions!$B$20+$E$51+Assumptions!$B$17+$J$51+$O$51+$D$51)-Assumptions!$B$17)/(1-$A$5))</f>
        <v>0</v>
      </c>
      <c r="Q51" s="12" t="n">
        <f aca="false">Assumptions!$B$20+$E$51+Assumptions!$B$17+$P$51+$J$51+$O$51+$D$51</f>
        <v>37900354.9664976</v>
      </c>
      <c r="R51" s="12" t="n">
        <f aca="false">IF($C$51&lt;Assumptions!$B$37,Assumptions!$B$37*(Assumptions!$B$21+Assumptions!$B$22/Assumptions!$B$37)/(Assumptions!$B$21+Assumptions!$B$22/$C$51),Assumptions!$B$37)</f>
        <v>1</v>
      </c>
      <c r="S51" s="12" t="n">
        <f aca="false">Assumptions!$B$38/$R$51</f>
        <v>1</v>
      </c>
      <c r="T51" s="12" t="n">
        <f aca="false">Assumptions!$B$39*$S$51</f>
        <v>5000000</v>
      </c>
      <c r="U51" s="12" t="n">
        <f aca="false">IF($C$51&lt;Assumptions!$B$42,Assumptions!$B$42*(Assumptions!$B$21+Assumptions!$B$22/Assumptions!$B$42)/(Assumptions!$B$21+Assumptions!$B$22/$C$51),Assumptions!$B$42)</f>
        <v>3</v>
      </c>
      <c r="V51" s="12" t="n">
        <f aca="false">Assumptions!$B$43/$U$51</f>
        <v>1</v>
      </c>
      <c r="W51" s="12" t="n">
        <f aca="false">Assumptions!$B$44*$V$51</f>
        <v>5000000</v>
      </c>
      <c r="X51" s="12" t="n">
        <f aca="false">IF($C$51&lt;Assumptions!$B$47,Assumptions!$B$47*(Assumptions!$B$21+Assumptions!$B$22/Assumptions!$B$47)/(Assumptions!$B$21+Assumptions!$B$22/$C$51),Assumptions!$B$47)</f>
        <v>10</v>
      </c>
      <c r="Y51" s="12" t="n">
        <f aca="false">Assumptions!$B$48/$X$51</f>
        <v>1</v>
      </c>
      <c r="Z51" s="12" t="n">
        <f aca="false">Assumptions!$B$49*$Y$51</f>
        <v>3000000</v>
      </c>
      <c r="AA51" s="12" t="n">
        <f aca="false">IF($C$51&lt;Assumptions!$B$52,Assumptions!$B$52*(Assumptions!$B$21+Assumptions!$B$22/Assumptions!$B$52)/(Assumptions!$B$21+Assumptions!$B$22/$C$51),Assumptions!$B$52)</f>
        <v>25</v>
      </c>
      <c r="AB51" s="12" t="n">
        <f aca="false">Assumptions!$B$53/$AA$51</f>
        <v>1</v>
      </c>
      <c r="AC51" s="12" t="n">
        <f aca="false">Assumptions!$B$54*$AB$51</f>
        <v>2400000</v>
      </c>
      <c r="AD51" s="12" t="n">
        <f aca="false">IF($C$51&lt;Assumptions!$B$57,Assumptions!$B$57*(Assumptions!$B$21+Assumptions!$B$22/Assumptions!$B$57)/(Assumptions!$B$21+Assumptions!$B$22/$C$51),Assumptions!$B$57)</f>
        <v>57.5001142287089</v>
      </c>
      <c r="AE51" s="12" t="n">
        <f aca="false">Assumptions!$B$58/$AD$51</f>
        <v>1.04347618791413</v>
      </c>
      <c r="AF51" s="12" t="n">
        <f aca="false">Assumptions!$B$59*$AE$51</f>
        <v>1739127.32768227</v>
      </c>
      <c r="AG51" s="12" t="n">
        <f aca="false">IF($C$51&lt;Assumptions!$B$62,Assumptions!$B$62*(Assumptions!$B$21+Assumptions!$B$22/Assumptions!$B$62)/(Assumptions!$B$21+Assumptions!$B$22/$C$51),Assumptions!$B$62)</f>
        <v>48.7586156921235</v>
      </c>
      <c r="AH51" s="12" t="n">
        <f aca="false">Assumptions!$B$63/$AG$51</f>
        <v>1.008197429361</v>
      </c>
      <c r="AI51" s="12" t="n">
        <f aca="false">Assumptions!$B$64*$AH$51</f>
        <v>6152693.18164623</v>
      </c>
    </row>
    <row r="52" customFormat="false" ht="15" hidden="true" customHeight="false" outlineLevel="0" collapsed="false">
      <c r="A52" s="6" t="n">
        <f aca="false">ROW()-ROW($A$31)+Assumptions!$B$4</f>
        <v>21</v>
      </c>
      <c r="B52" s="12" t="n">
        <f aca="false">$P$51</f>
        <v>0</v>
      </c>
      <c r="C52" s="12" t="n">
        <f aca="false">$B$4/(Assumptions!$B$16+$B$52)</f>
        <v>32.7708033770641</v>
      </c>
      <c r="D52" s="12" t="n">
        <f aca="false">Assumptions!$B$7/$C$52</f>
        <v>915449.025</v>
      </c>
      <c r="E52" s="12" t="n">
        <f aca="false">$T$52+$W$52+$Z$52+$AC$52+$AF$52+$AI$52</f>
        <v>23291820.5093285</v>
      </c>
      <c r="F52" s="12" t="n">
        <f aca="false">Assumptions!$B$70/(Assumptions!$B$20+Assumptions!$B$17+$B$52+$E$52+$O$51)</f>
        <v>27.1782058746091</v>
      </c>
      <c r="G52" s="12" t="n">
        <f aca="false">$C$52*(1-Assumptions!$B$71)</f>
        <v>26.2166427016512</v>
      </c>
      <c r="H52" s="12" t="n">
        <f aca="false">MIN($F$52,$G$52)</f>
        <v>26.2166427016512</v>
      </c>
      <c r="I52" s="12" t="str">
        <f aca="false">IF($F$52&lt;=$G$52,"cap","discount")</f>
        <v>discount</v>
      </c>
      <c r="J52" s="12" t="n">
        <f aca="false">Assumptions!$B$69/$H$52</f>
        <v>190718.546875</v>
      </c>
      <c r="K52" s="12" t="n">
        <f aca="false">Assumptions!$B$74/(Assumptions!$B$20+Assumptions!$B$17+$B$52+$E$52+$J$52)</f>
        <v>43.3872348561734</v>
      </c>
      <c r="L52" s="12" t="n">
        <f aca="false">$C$52*(1-Assumptions!$B$75)</f>
        <v>27.8551828705044</v>
      </c>
      <c r="M52" s="12" t="n">
        <f aca="false">MIN($K$52,$L$52)</f>
        <v>27.8551828705044</v>
      </c>
      <c r="N52" s="12" t="str">
        <f aca="false">IF($K$52&lt;=$L$52,"cap","discount")</f>
        <v>discount</v>
      </c>
      <c r="O52" s="12" t="n">
        <f aca="false">Assumptions!$B$73/$M$52</f>
        <v>107699.885294118</v>
      </c>
      <c r="P52" s="12" t="n">
        <f aca="false">MAX(Assumptions!$B$4,($A$5*(Assumptions!$B$20+$E$52+Assumptions!$B$17+$J$52+$O$52+$D$52)-Assumptions!$B$17)/(1-$A$5))</f>
        <v>0</v>
      </c>
      <c r="Q52" s="12" t="n">
        <f aca="false">Assumptions!$B$20+$E$52+Assumptions!$B$17+$P$52+$J$52+$O$52+$D$52</f>
        <v>37900354.9664976</v>
      </c>
      <c r="R52" s="12" t="n">
        <f aca="false">IF($C$52&lt;Assumptions!$B$37,Assumptions!$B$37*(Assumptions!$B$21+Assumptions!$B$22/Assumptions!$B$37)/(Assumptions!$B$21+Assumptions!$B$22/$C$52),Assumptions!$B$37)</f>
        <v>1</v>
      </c>
      <c r="S52" s="12" t="n">
        <f aca="false">Assumptions!$B$38/$R$52</f>
        <v>1</v>
      </c>
      <c r="T52" s="12" t="n">
        <f aca="false">Assumptions!$B$39*$S$52</f>
        <v>5000000</v>
      </c>
      <c r="U52" s="12" t="n">
        <f aca="false">IF($C$52&lt;Assumptions!$B$42,Assumptions!$B$42*(Assumptions!$B$21+Assumptions!$B$22/Assumptions!$B$42)/(Assumptions!$B$21+Assumptions!$B$22/$C$52),Assumptions!$B$42)</f>
        <v>3</v>
      </c>
      <c r="V52" s="12" t="n">
        <f aca="false">Assumptions!$B$43/$U$52</f>
        <v>1</v>
      </c>
      <c r="W52" s="12" t="n">
        <f aca="false">Assumptions!$B$44*$V$52</f>
        <v>5000000</v>
      </c>
      <c r="X52" s="12" t="n">
        <f aca="false">IF($C$52&lt;Assumptions!$B$47,Assumptions!$B$47*(Assumptions!$B$21+Assumptions!$B$22/Assumptions!$B$47)/(Assumptions!$B$21+Assumptions!$B$22/$C$52),Assumptions!$B$47)</f>
        <v>10</v>
      </c>
      <c r="Y52" s="12" t="n">
        <f aca="false">Assumptions!$B$48/$X$52</f>
        <v>1</v>
      </c>
      <c r="Z52" s="12" t="n">
        <f aca="false">Assumptions!$B$49*$Y$52</f>
        <v>3000000</v>
      </c>
      <c r="AA52" s="12" t="n">
        <f aca="false">IF($C$52&lt;Assumptions!$B$52,Assumptions!$B$52*(Assumptions!$B$21+Assumptions!$B$22/Assumptions!$B$52)/(Assumptions!$B$21+Assumptions!$B$22/$C$52),Assumptions!$B$52)</f>
        <v>25</v>
      </c>
      <c r="AB52" s="12" t="n">
        <f aca="false">Assumptions!$B$53/$AA$52</f>
        <v>1</v>
      </c>
      <c r="AC52" s="12" t="n">
        <f aca="false">Assumptions!$B$54*$AB$52</f>
        <v>2400000</v>
      </c>
      <c r="AD52" s="12" t="n">
        <f aca="false">IF($C$52&lt;Assumptions!$B$57,Assumptions!$B$57*(Assumptions!$B$21+Assumptions!$B$22/Assumptions!$B$57)/(Assumptions!$B$21+Assumptions!$B$22/$C$52),Assumptions!$B$57)</f>
        <v>57.5001142287089</v>
      </c>
      <c r="AE52" s="12" t="n">
        <f aca="false">Assumptions!$B$58/$AD$52</f>
        <v>1.04347618791413</v>
      </c>
      <c r="AF52" s="12" t="n">
        <f aca="false">Assumptions!$B$59*$AE$52</f>
        <v>1739127.32768227</v>
      </c>
      <c r="AG52" s="12" t="n">
        <f aca="false">IF($C$52&lt;Assumptions!$B$62,Assumptions!$B$62*(Assumptions!$B$21+Assumptions!$B$22/Assumptions!$B$62)/(Assumptions!$B$21+Assumptions!$B$22/$C$52),Assumptions!$B$62)</f>
        <v>48.7586156921235</v>
      </c>
      <c r="AH52" s="12" t="n">
        <f aca="false">Assumptions!$B$63/$AG$52</f>
        <v>1.008197429361</v>
      </c>
      <c r="AI52" s="12" t="n">
        <f aca="false">Assumptions!$B$64*$AH$52</f>
        <v>6152693.18164623</v>
      </c>
    </row>
    <row r="53" customFormat="false" ht="15" hidden="true" customHeight="false" outlineLevel="0" collapsed="false">
      <c r="A53" s="6" t="n">
        <f aca="false">ROW()-ROW($A$31)+Assumptions!$B$4</f>
        <v>22</v>
      </c>
      <c r="B53" s="12" t="n">
        <f aca="false">$P$52</f>
        <v>0</v>
      </c>
      <c r="C53" s="12" t="n">
        <f aca="false">$B$4/(Assumptions!$B$16+$B$53)</f>
        <v>32.7708033770641</v>
      </c>
      <c r="D53" s="12" t="n">
        <f aca="false">Assumptions!$B$7/$C$53</f>
        <v>915449.025</v>
      </c>
      <c r="E53" s="12" t="n">
        <f aca="false">$T$53+$W$53+$Z$53+$AC$53+$AF$53+$AI$53</f>
        <v>23291820.5093285</v>
      </c>
      <c r="F53" s="12" t="n">
        <f aca="false">Assumptions!$B$70/(Assumptions!$B$20+Assumptions!$B$17+$B$53+$E$53+$O$52)</f>
        <v>27.1782058746091</v>
      </c>
      <c r="G53" s="12" t="n">
        <f aca="false">$C$53*(1-Assumptions!$B$71)</f>
        <v>26.2166427016512</v>
      </c>
      <c r="H53" s="12" t="n">
        <f aca="false">MIN($F$53,$G$53)</f>
        <v>26.2166427016512</v>
      </c>
      <c r="I53" s="12" t="str">
        <f aca="false">IF($F$53&lt;=$G$53,"cap","discount")</f>
        <v>discount</v>
      </c>
      <c r="J53" s="12" t="n">
        <f aca="false">Assumptions!$B$69/$H$53</f>
        <v>190718.546875</v>
      </c>
      <c r="K53" s="12" t="n">
        <f aca="false">Assumptions!$B$74/(Assumptions!$B$20+Assumptions!$B$17+$B$53+$E$53+$J$53)</f>
        <v>43.3872348561734</v>
      </c>
      <c r="L53" s="12" t="n">
        <f aca="false">$C$53*(1-Assumptions!$B$75)</f>
        <v>27.8551828705044</v>
      </c>
      <c r="M53" s="12" t="n">
        <f aca="false">MIN($K$53,$L$53)</f>
        <v>27.8551828705044</v>
      </c>
      <c r="N53" s="12" t="str">
        <f aca="false">IF($K$53&lt;=$L$53,"cap","discount")</f>
        <v>discount</v>
      </c>
      <c r="O53" s="12" t="n">
        <f aca="false">Assumptions!$B$73/$M$53</f>
        <v>107699.885294118</v>
      </c>
      <c r="P53" s="12" t="n">
        <f aca="false">MAX(Assumptions!$B$4,($A$5*(Assumptions!$B$20+$E$53+Assumptions!$B$17+$J$53+$O$53+$D$53)-Assumptions!$B$17)/(1-$A$5))</f>
        <v>0</v>
      </c>
      <c r="Q53" s="12" t="n">
        <f aca="false">Assumptions!$B$20+$E$53+Assumptions!$B$17+$P$53+$J$53+$O$53+$D$53</f>
        <v>37900354.9664976</v>
      </c>
      <c r="R53" s="12" t="n">
        <f aca="false">IF($C$53&lt;Assumptions!$B$37,Assumptions!$B$37*(Assumptions!$B$21+Assumptions!$B$22/Assumptions!$B$37)/(Assumptions!$B$21+Assumptions!$B$22/$C$53),Assumptions!$B$37)</f>
        <v>1</v>
      </c>
      <c r="S53" s="12" t="n">
        <f aca="false">Assumptions!$B$38/$R$53</f>
        <v>1</v>
      </c>
      <c r="T53" s="12" t="n">
        <f aca="false">Assumptions!$B$39*$S$53</f>
        <v>5000000</v>
      </c>
      <c r="U53" s="12" t="n">
        <f aca="false">IF($C$53&lt;Assumptions!$B$42,Assumptions!$B$42*(Assumptions!$B$21+Assumptions!$B$22/Assumptions!$B$42)/(Assumptions!$B$21+Assumptions!$B$22/$C$53),Assumptions!$B$42)</f>
        <v>3</v>
      </c>
      <c r="V53" s="12" t="n">
        <f aca="false">Assumptions!$B$43/$U$53</f>
        <v>1</v>
      </c>
      <c r="W53" s="12" t="n">
        <f aca="false">Assumptions!$B$44*$V$53</f>
        <v>5000000</v>
      </c>
      <c r="X53" s="12" t="n">
        <f aca="false">IF($C$53&lt;Assumptions!$B$47,Assumptions!$B$47*(Assumptions!$B$21+Assumptions!$B$22/Assumptions!$B$47)/(Assumptions!$B$21+Assumptions!$B$22/$C$53),Assumptions!$B$47)</f>
        <v>10</v>
      </c>
      <c r="Y53" s="12" t="n">
        <f aca="false">Assumptions!$B$48/$X$53</f>
        <v>1</v>
      </c>
      <c r="Z53" s="12" t="n">
        <f aca="false">Assumptions!$B$49*$Y$53</f>
        <v>3000000</v>
      </c>
      <c r="AA53" s="12" t="n">
        <f aca="false">IF($C$53&lt;Assumptions!$B$52,Assumptions!$B$52*(Assumptions!$B$21+Assumptions!$B$22/Assumptions!$B$52)/(Assumptions!$B$21+Assumptions!$B$22/$C$53),Assumptions!$B$52)</f>
        <v>25</v>
      </c>
      <c r="AB53" s="12" t="n">
        <f aca="false">Assumptions!$B$53/$AA$53</f>
        <v>1</v>
      </c>
      <c r="AC53" s="12" t="n">
        <f aca="false">Assumptions!$B$54*$AB$53</f>
        <v>2400000</v>
      </c>
      <c r="AD53" s="12" t="n">
        <f aca="false">IF($C$53&lt;Assumptions!$B$57,Assumptions!$B$57*(Assumptions!$B$21+Assumptions!$B$22/Assumptions!$B$57)/(Assumptions!$B$21+Assumptions!$B$22/$C$53),Assumptions!$B$57)</f>
        <v>57.5001142287089</v>
      </c>
      <c r="AE53" s="12" t="n">
        <f aca="false">Assumptions!$B$58/$AD$53</f>
        <v>1.04347618791413</v>
      </c>
      <c r="AF53" s="12" t="n">
        <f aca="false">Assumptions!$B$59*$AE$53</f>
        <v>1739127.32768227</v>
      </c>
      <c r="AG53" s="12" t="n">
        <f aca="false">IF($C$53&lt;Assumptions!$B$62,Assumptions!$B$62*(Assumptions!$B$21+Assumptions!$B$22/Assumptions!$B$62)/(Assumptions!$B$21+Assumptions!$B$22/$C$53),Assumptions!$B$62)</f>
        <v>48.7586156921235</v>
      </c>
      <c r="AH53" s="12" t="n">
        <f aca="false">Assumptions!$B$63/$AG$53</f>
        <v>1.008197429361</v>
      </c>
      <c r="AI53" s="12" t="n">
        <f aca="false">Assumptions!$B$64*$AH$53</f>
        <v>6152693.18164623</v>
      </c>
    </row>
    <row r="54" customFormat="false" ht="15" hidden="true" customHeight="false" outlineLevel="0" collapsed="false">
      <c r="A54" s="6" t="n">
        <f aca="false">ROW()-ROW($A$31)+Assumptions!$B$4</f>
        <v>23</v>
      </c>
      <c r="B54" s="12" t="n">
        <f aca="false">$P$53</f>
        <v>0</v>
      </c>
      <c r="C54" s="12" t="n">
        <f aca="false">$B$4/(Assumptions!$B$16+$B$54)</f>
        <v>32.7708033770641</v>
      </c>
      <c r="D54" s="12" t="n">
        <f aca="false">Assumptions!$B$7/$C$54</f>
        <v>915449.025</v>
      </c>
      <c r="E54" s="12" t="n">
        <f aca="false">$T$54+$W$54+$Z$54+$AC$54+$AF$54+$AI$54</f>
        <v>23291820.5093285</v>
      </c>
      <c r="F54" s="12" t="n">
        <f aca="false">Assumptions!$B$70/(Assumptions!$B$20+Assumptions!$B$17+$B$54+$E$54+$O$53)</f>
        <v>27.1782058746091</v>
      </c>
      <c r="G54" s="12" t="n">
        <f aca="false">$C$54*(1-Assumptions!$B$71)</f>
        <v>26.2166427016512</v>
      </c>
      <c r="H54" s="12" t="n">
        <f aca="false">MIN($F$54,$G$54)</f>
        <v>26.2166427016512</v>
      </c>
      <c r="I54" s="12" t="str">
        <f aca="false">IF($F$54&lt;=$G$54,"cap","discount")</f>
        <v>discount</v>
      </c>
      <c r="J54" s="12" t="n">
        <f aca="false">Assumptions!$B$69/$H$54</f>
        <v>190718.546875</v>
      </c>
      <c r="K54" s="12" t="n">
        <f aca="false">Assumptions!$B$74/(Assumptions!$B$20+Assumptions!$B$17+$B$54+$E$54+$J$54)</f>
        <v>43.3872348561734</v>
      </c>
      <c r="L54" s="12" t="n">
        <f aca="false">$C$54*(1-Assumptions!$B$75)</f>
        <v>27.8551828705044</v>
      </c>
      <c r="M54" s="12" t="n">
        <f aca="false">MIN($K$54,$L$54)</f>
        <v>27.8551828705044</v>
      </c>
      <c r="N54" s="12" t="str">
        <f aca="false">IF($K$54&lt;=$L$54,"cap","discount")</f>
        <v>discount</v>
      </c>
      <c r="O54" s="12" t="n">
        <f aca="false">Assumptions!$B$73/$M$54</f>
        <v>107699.885294118</v>
      </c>
      <c r="P54" s="12" t="n">
        <f aca="false">MAX(Assumptions!$B$4,($A$5*(Assumptions!$B$20+$E$54+Assumptions!$B$17+$J$54+$O$54+$D$54)-Assumptions!$B$17)/(1-$A$5))</f>
        <v>0</v>
      </c>
      <c r="Q54" s="12" t="n">
        <f aca="false">Assumptions!$B$20+$E$54+Assumptions!$B$17+$P$54+$J$54+$O$54+$D$54</f>
        <v>37900354.9664976</v>
      </c>
      <c r="R54" s="12" t="n">
        <f aca="false">IF($C$54&lt;Assumptions!$B$37,Assumptions!$B$37*(Assumptions!$B$21+Assumptions!$B$22/Assumptions!$B$37)/(Assumptions!$B$21+Assumptions!$B$22/$C$54),Assumptions!$B$37)</f>
        <v>1</v>
      </c>
      <c r="S54" s="12" t="n">
        <f aca="false">Assumptions!$B$38/$R$54</f>
        <v>1</v>
      </c>
      <c r="T54" s="12" t="n">
        <f aca="false">Assumptions!$B$39*$S$54</f>
        <v>5000000</v>
      </c>
      <c r="U54" s="12" t="n">
        <f aca="false">IF($C$54&lt;Assumptions!$B$42,Assumptions!$B$42*(Assumptions!$B$21+Assumptions!$B$22/Assumptions!$B$42)/(Assumptions!$B$21+Assumptions!$B$22/$C$54),Assumptions!$B$42)</f>
        <v>3</v>
      </c>
      <c r="V54" s="12" t="n">
        <f aca="false">Assumptions!$B$43/$U$54</f>
        <v>1</v>
      </c>
      <c r="W54" s="12" t="n">
        <f aca="false">Assumptions!$B$44*$V$54</f>
        <v>5000000</v>
      </c>
      <c r="X54" s="12" t="n">
        <f aca="false">IF($C$54&lt;Assumptions!$B$47,Assumptions!$B$47*(Assumptions!$B$21+Assumptions!$B$22/Assumptions!$B$47)/(Assumptions!$B$21+Assumptions!$B$22/$C$54),Assumptions!$B$47)</f>
        <v>10</v>
      </c>
      <c r="Y54" s="12" t="n">
        <f aca="false">Assumptions!$B$48/$X$54</f>
        <v>1</v>
      </c>
      <c r="Z54" s="12" t="n">
        <f aca="false">Assumptions!$B$49*$Y$54</f>
        <v>3000000</v>
      </c>
      <c r="AA54" s="12" t="n">
        <f aca="false">IF($C$54&lt;Assumptions!$B$52,Assumptions!$B$52*(Assumptions!$B$21+Assumptions!$B$22/Assumptions!$B$52)/(Assumptions!$B$21+Assumptions!$B$22/$C$54),Assumptions!$B$52)</f>
        <v>25</v>
      </c>
      <c r="AB54" s="12" t="n">
        <f aca="false">Assumptions!$B$53/$AA$54</f>
        <v>1</v>
      </c>
      <c r="AC54" s="12" t="n">
        <f aca="false">Assumptions!$B$54*$AB$54</f>
        <v>2400000</v>
      </c>
      <c r="AD54" s="12" t="n">
        <f aca="false">IF($C$54&lt;Assumptions!$B$57,Assumptions!$B$57*(Assumptions!$B$21+Assumptions!$B$22/Assumptions!$B$57)/(Assumptions!$B$21+Assumptions!$B$22/$C$54),Assumptions!$B$57)</f>
        <v>57.5001142287089</v>
      </c>
      <c r="AE54" s="12" t="n">
        <f aca="false">Assumptions!$B$58/$AD$54</f>
        <v>1.04347618791413</v>
      </c>
      <c r="AF54" s="12" t="n">
        <f aca="false">Assumptions!$B$59*$AE$54</f>
        <v>1739127.32768227</v>
      </c>
      <c r="AG54" s="12" t="n">
        <f aca="false">IF($C$54&lt;Assumptions!$B$62,Assumptions!$B$62*(Assumptions!$B$21+Assumptions!$B$22/Assumptions!$B$62)/(Assumptions!$B$21+Assumptions!$B$22/$C$54),Assumptions!$B$62)</f>
        <v>48.7586156921235</v>
      </c>
      <c r="AH54" s="12" t="n">
        <f aca="false">Assumptions!$B$63/$AG$54</f>
        <v>1.008197429361</v>
      </c>
      <c r="AI54" s="12" t="n">
        <f aca="false">Assumptions!$B$64*$AH$54</f>
        <v>6152693.18164623</v>
      </c>
    </row>
    <row r="55" customFormat="false" ht="15" hidden="true" customHeight="false" outlineLevel="0" collapsed="false">
      <c r="A55" s="6" t="n">
        <f aca="false">ROW()-ROW($A$31)+Assumptions!$B$4</f>
        <v>24</v>
      </c>
      <c r="B55" s="12" t="n">
        <f aca="false">$P$54</f>
        <v>0</v>
      </c>
      <c r="C55" s="12" t="n">
        <f aca="false">$B$4/(Assumptions!$B$16+$B$55)</f>
        <v>32.7708033770641</v>
      </c>
      <c r="D55" s="12" t="n">
        <f aca="false">Assumptions!$B$7/$C$55</f>
        <v>915449.025</v>
      </c>
      <c r="E55" s="12" t="n">
        <f aca="false">$T$55+$W$55+$Z$55+$AC$55+$AF$55+$AI$55</f>
        <v>23291820.5093285</v>
      </c>
      <c r="F55" s="12" t="n">
        <f aca="false">Assumptions!$B$70/(Assumptions!$B$20+Assumptions!$B$17+$B$55+$E$55+$O$54)</f>
        <v>27.1782058746091</v>
      </c>
      <c r="G55" s="12" t="n">
        <f aca="false">$C$55*(1-Assumptions!$B$71)</f>
        <v>26.2166427016512</v>
      </c>
      <c r="H55" s="12" t="n">
        <f aca="false">MIN($F$55,$G$55)</f>
        <v>26.2166427016512</v>
      </c>
      <c r="I55" s="12" t="str">
        <f aca="false">IF($F$55&lt;=$G$55,"cap","discount")</f>
        <v>discount</v>
      </c>
      <c r="J55" s="12" t="n">
        <f aca="false">Assumptions!$B$69/$H$55</f>
        <v>190718.546875</v>
      </c>
      <c r="K55" s="12" t="n">
        <f aca="false">Assumptions!$B$74/(Assumptions!$B$20+Assumptions!$B$17+$B$55+$E$55+$J$55)</f>
        <v>43.3872348561734</v>
      </c>
      <c r="L55" s="12" t="n">
        <f aca="false">$C$55*(1-Assumptions!$B$75)</f>
        <v>27.8551828705044</v>
      </c>
      <c r="M55" s="12" t="n">
        <f aca="false">MIN($K$55,$L$55)</f>
        <v>27.8551828705044</v>
      </c>
      <c r="N55" s="12" t="str">
        <f aca="false">IF($K$55&lt;=$L$55,"cap","discount")</f>
        <v>discount</v>
      </c>
      <c r="O55" s="12" t="n">
        <f aca="false">Assumptions!$B$73/$M$55</f>
        <v>107699.885294118</v>
      </c>
      <c r="P55" s="12" t="n">
        <f aca="false">MAX(Assumptions!$B$4,($A$5*(Assumptions!$B$20+$E$55+Assumptions!$B$17+$J$55+$O$55+$D$55)-Assumptions!$B$17)/(1-$A$5))</f>
        <v>0</v>
      </c>
      <c r="Q55" s="12" t="n">
        <f aca="false">Assumptions!$B$20+$E$55+Assumptions!$B$17+$P$55+$J$55+$O$55+$D$55</f>
        <v>37900354.9664976</v>
      </c>
      <c r="R55" s="12" t="n">
        <f aca="false">IF($C$55&lt;Assumptions!$B$37,Assumptions!$B$37*(Assumptions!$B$21+Assumptions!$B$22/Assumptions!$B$37)/(Assumptions!$B$21+Assumptions!$B$22/$C$55),Assumptions!$B$37)</f>
        <v>1</v>
      </c>
      <c r="S55" s="12" t="n">
        <f aca="false">Assumptions!$B$38/$R$55</f>
        <v>1</v>
      </c>
      <c r="T55" s="12" t="n">
        <f aca="false">Assumptions!$B$39*$S$55</f>
        <v>5000000</v>
      </c>
      <c r="U55" s="12" t="n">
        <f aca="false">IF($C$55&lt;Assumptions!$B$42,Assumptions!$B$42*(Assumptions!$B$21+Assumptions!$B$22/Assumptions!$B$42)/(Assumptions!$B$21+Assumptions!$B$22/$C$55),Assumptions!$B$42)</f>
        <v>3</v>
      </c>
      <c r="V55" s="12" t="n">
        <f aca="false">Assumptions!$B$43/$U$55</f>
        <v>1</v>
      </c>
      <c r="W55" s="12" t="n">
        <f aca="false">Assumptions!$B$44*$V$55</f>
        <v>5000000</v>
      </c>
      <c r="X55" s="12" t="n">
        <f aca="false">IF($C$55&lt;Assumptions!$B$47,Assumptions!$B$47*(Assumptions!$B$21+Assumptions!$B$22/Assumptions!$B$47)/(Assumptions!$B$21+Assumptions!$B$22/$C$55),Assumptions!$B$47)</f>
        <v>10</v>
      </c>
      <c r="Y55" s="12" t="n">
        <f aca="false">Assumptions!$B$48/$X$55</f>
        <v>1</v>
      </c>
      <c r="Z55" s="12" t="n">
        <f aca="false">Assumptions!$B$49*$Y$55</f>
        <v>3000000</v>
      </c>
      <c r="AA55" s="12" t="n">
        <f aca="false">IF($C$55&lt;Assumptions!$B$52,Assumptions!$B$52*(Assumptions!$B$21+Assumptions!$B$22/Assumptions!$B$52)/(Assumptions!$B$21+Assumptions!$B$22/$C$55),Assumptions!$B$52)</f>
        <v>25</v>
      </c>
      <c r="AB55" s="12" t="n">
        <f aca="false">Assumptions!$B$53/$AA$55</f>
        <v>1</v>
      </c>
      <c r="AC55" s="12" t="n">
        <f aca="false">Assumptions!$B$54*$AB$55</f>
        <v>2400000</v>
      </c>
      <c r="AD55" s="12" t="n">
        <f aca="false">IF($C$55&lt;Assumptions!$B$57,Assumptions!$B$57*(Assumptions!$B$21+Assumptions!$B$22/Assumptions!$B$57)/(Assumptions!$B$21+Assumptions!$B$22/$C$55),Assumptions!$B$57)</f>
        <v>57.5001142287089</v>
      </c>
      <c r="AE55" s="12" t="n">
        <f aca="false">Assumptions!$B$58/$AD$55</f>
        <v>1.04347618791413</v>
      </c>
      <c r="AF55" s="12" t="n">
        <f aca="false">Assumptions!$B$59*$AE$55</f>
        <v>1739127.32768227</v>
      </c>
      <c r="AG55" s="12" t="n">
        <f aca="false">IF($C$55&lt;Assumptions!$B$62,Assumptions!$B$62*(Assumptions!$B$21+Assumptions!$B$22/Assumptions!$B$62)/(Assumptions!$B$21+Assumptions!$B$22/$C$55),Assumptions!$B$62)</f>
        <v>48.7586156921235</v>
      </c>
      <c r="AH55" s="12" t="n">
        <f aca="false">Assumptions!$B$63/$AG$55</f>
        <v>1.008197429361</v>
      </c>
      <c r="AI55" s="12" t="n">
        <f aca="false">Assumptions!$B$64*$AH$55</f>
        <v>6152693.18164623</v>
      </c>
    </row>
    <row r="56" customFormat="false" ht="15" hidden="true" customHeight="false" outlineLevel="0" collapsed="false">
      <c r="A56" s="6" t="n">
        <f aca="false">ROW()-ROW($A$31)+Assumptions!$B$4</f>
        <v>25</v>
      </c>
      <c r="B56" s="12" t="n">
        <f aca="false">$P$55</f>
        <v>0</v>
      </c>
      <c r="C56" s="12" t="n">
        <f aca="false">$B$4/(Assumptions!$B$16+$B$56)</f>
        <v>32.7708033770641</v>
      </c>
      <c r="D56" s="12" t="n">
        <f aca="false">Assumptions!$B$7/$C$56</f>
        <v>915449.025</v>
      </c>
      <c r="E56" s="12" t="n">
        <f aca="false">$T$56+$W$56+$Z$56+$AC$56+$AF$56+$AI$56</f>
        <v>23291820.5093285</v>
      </c>
      <c r="F56" s="12" t="n">
        <f aca="false">Assumptions!$B$70/(Assumptions!$B$20+Assumptions!$B$17+$B$56+$E$56+$O$55)</f>
        <v>27.1782058746091</v>
      </c>
      <c r="G56" s="12" t="n">
        <f aca="false">$C$56*(1-Assumptions!$B$71)</f>
        <v>26.2166427016512</v>
      </c>
      <c r="H56" s="12" t="n">
        <f aca="false">MIN($F$56,$G$56)</f>
        <v>26.2166427016512</v>
      </c>
      <c r="I56" s="12" t="str">
        <f aca="false">IF($F$56&lt;=$G$56,"cap","discount")</f>
        <v>discount</v>
      </c>
      <c r="J56" s="12" t="n">
        <f aca="false">Assumptions!$B$69/$H$56</f>
        <v>190718.546875</v>
      </c>
      <c r="K56" s="12" t="n">
        <f aca="false">Assumptions!$B$74/(Assumptions!$B$20+Assumptions!$B$17+$B$56+$E$56+$J$56)</f>
        <v>43.3872348561734</v>
      </c>
      <c r="L56" s="12" t="n">
        <f aca="false">$C$56*(1-Assumptions!$B$75)</f>
        <v>27.8551828705044</v>
      </c>
      <c r="M56" s="12" t="n">
        <f aca="false">MIN($K$56,$L$56)</f>
        <v>27.8551828705044</v>
      </c>
      <c r="N56" s="12" t="str">
        <f aca="false">IF($K$56&lt;=$L$56,"cap","discount")</f>
        <v>discount</v>
      </c>
      <c r="O56" s="12" t="n">
        <f aca="false">Assumptions!$B$73/$M$56</f>
        <v>107699.885294118</v>
      </c>
      <c r="P56" s="12" t="n">
        <f aca="false">MAX(Assumptions!$B$4,($A$5*(Assumptions!$B$20+$E$56+Assumptions!$B$17+$J$56+$O$56+$D$56)-Assumptions!$B$17)/(1-$A$5))</f>
        <v>0</v>
      </c>
      <c r="Q56" s="12" t="n">
        <f aca="false">Assumptions!$B$20+$E$56+Assumptions!$B$17+$P$56+$J$56+$O$56+$D$56</f>
        <v>37900354.9664976</v>
      </c>
      <c r="R56" s="12" t="n">
        <f aca="false">IF($C$56&lt;Assumptions!$B$37,Assumptions!$B$37*(Assumptions!$B$21+Assumptions!$B$22/Assumptions!$B$37)/(Assumptions!$B$21+Assumptions!$B$22/$C$56),Assumptions!$B$37)</f>
        <v>1</v>
      </c>
      <c r="S56" s="12" t="n">
        <f aca="false">Assumptions!$B$38/$R$56</f>
        <v>1</v>
      </c>
      <c r="T56" s="12" t="n">
        <f aca="false">Assumptions!$B$39*$S$56</f>
        <v>5000000</v>
      </c>
      <c r="U56" s="12" t="n">
        <f aca="false">IF($C$56&lt;Assumptions!$B$42,Assumptions!$B$42*(Assumptions!$B$21+Assumptions!$B$22/Assumptions!$B$42)/(Assumptions!$B$21+Assumptions!$B$22/$C$56),Assumptions!$B$42)</f>
        <v>3</v>
      </c>
      <c r="V56" s="12" t="n">
        <f aca="false">Assumptions!$B$43/$U$56</f>
        <v>1</v>
      </c>
      <c r="W56" s="12" t="n">
        <f aca="false">Assumptions!$B$44*$V$56</f>
        <v>5000000</v>
      </c>
      <c r="X56" s="12" t="n">
        <f aca="false">IF($C$56&lt;Assumptions!$B$47,Assumptions!$B$47*(Assumptions!$B$21+Assumptions!$B$22/Assumptions!$B$47)/(Assumptions!$B$21+Assumptions!$B$22/$C$56),Assumptions!$B$47)</f>
        <v>10</v>
      </c>
      <c r="Y56" s="12" t="n">
        <f aca="false">Assumptions!$B$48/$X$56</f>
        <v>1</v>
      </c>
      <c r="Z56" s="12" t="n">
        <f aca="false">Assumptions!$B$49*$Y$56</f>
        <v>3000000</v>
      </c>
      <c r="AA56" s="12" t="n">
        <f aca="false">IF($C$56&lt;Assumptions!$B$52,Assumptions!$B$52*(Assumptions!$B$21+Assumptions!$B$22/Assumptions!$B$52)/(Assumptions!$B$21+Assumptions!$B$22/$C$56),Assumptions!$B$52)</f>
        <v>25</v>
      </c>
      <c r="AB56" s="12" t="n">
        <f aca="false">Assumptions!$B$53/$AA$56</f>
        <v>1</v>
      </c>
      <c r="AC56" s="12" t="n">
        <f aca="false">Assumptions!$B$54*$AB$56</f>
        <v>2400000</v>
      </c>
      <c r="AD56" s="12" t="n">
        <f aca="false">IF($C$56&lt;Assumptions!$B$57,Assumptions!$B$57*(Assumptions!$B$21+Assumptions!$B$22/Assumptions!$B$57)/(Assumptions!$B$21+Assumptions!$B$22/$C$56),Assumptions!$B$57)</f>
        <v>57.5001142287089</v>
      </c>
      <c r="AE56" s="12" t="n">
        <f aca="false">Assumptions!$B$58/$AD$56</f>
        <v>1.04347618791413</v>
      </c>
      <c r="AF56" s="12" t="n">
        <f aca="false">Assumptions!$B$59*$AE$56</f>
        <v>1739127.32768227</v>
      </c>
      <c r="AG56" s="12" t="n">
        <f aca="false">IF($C$56&lt;Assumptions!$B$62,Assumptions!$B$62*(Assumptions!$B$21+Assumptions!$B$22/Assumptions!$B$62)/(Assumptions!$B$21+Assumptions!$B$22/$C$56),Assumptions!$B$62)</f>
        <v>48.7586156921235</v>
      </c>
      <c r="AH56" s="12" t="n">
        <f aca="false">Assumptions!$B$63/$AG$56</f>
        <v>1.008197429361</v>
      </c>
      <c r="AI56" s="12" t="n">
        <f aca="false">Assumptions!$B$64*$AH$56</f>
        <v>6152693.18164623</v>
      </c>
    </row>
    <row r="57" customFormat="false" ht="15" hidden="true" customHeight="false" outlineLevel="0" collapsed="false">
      <c r="A57" s="6" t="n">
        <f aca="false">ROW()-ROW($A$31)+Assumptions!$B$4</f>
        <v>26</v>
      </c>
      <c r="B57" s="12" t="n">
        <f aca="false">$P$56</f>
        <v>0</v>
      </c>
      <c r="C57" s="12" t="n">
        <f aca="false">$B$4/(Assumptions!$B$16+$B$57)</f>
        <v>32.7708033770641</v>
      </c>
      <c r="D57" s="12" t="n">
        <f aca="false">Assumptions!$B$7/$C$57</f>
        <v>915449.025</v>
      </c>
      <c r="E57" s="12" t="n">
        <f aca="false">$T$57+$W$57+$Z$57+$AC$57+$AF$57+$AI$57</f>
        <v>23291820.5093285</v>
      </c>
      <c r="F57" s="12" t="n">
        <f aca="false">Assumptions!$B$70/(Assumptions!$B$20+Assumptions!$B$17+$B$57+$E$57+$O$56)</f>
        <v>27.1782058746091</v>
      </c>
      <c r="G57" s="12" t="n">
        <f aca="false">$C$57*(1-Assumptions!$B$71)</f>
        <v>26.2166427016512</v>
      </c>
      <c r="H57" s="12" t="n">
        <f aca="false">MIN($F$57,$G$57)</f>
        <v>26.2166427016512</v>
      </c>
      <c r="I57" s="12" t="str">
        <f aca="false">IF($F$57&lt;=$G$57,"cap","discount")</f>
        <v>discount</v>
      </c>
      <c r="J57" s="12" t="n">
        <f aca="false">Assumptions!$B$69/$H$57</f>
        <v>190718.546875</v>
      </c>
      <c r="K57" s="12" t="n">
        <f aca="false">Assumptions!$B$74/(Assumptions!$B$20+Assumptions!$B$17+$B$57+$E$57+$J$57)</f>
        <v>43.3872348561734</v>
      </c>
      <c r="L57" s="12" t="n">
        <f aca="false">$C$57*(1-Assumptions!$B$75)</f>
        <v>27.8551828705044</v>
      </c>
      <c r="M57" s="12" t="n">
        <f aca="false">MIN($K$57,$L$57)</f>
        <v>27.8551828705044</v>
      </c>
      <c r="N57" s="12" t="str">
        <f aca="false">IF($K$57&lt;=$L$57,"cap","discount")</f>
        <v>discount</v>
      </c>
      <c r="O57" s="12" t="n">
        <f aca="false">Assumptions!$B$73/$M$57</f>
        <v>107699.885294118</v>
      </c>
      <c r="P57" s="12" t="n">
        <f aca="false">MAX(Assumptions!$B$4,($A$5*(Assumptions!$B$20+$E$57+Assumptions!$B$17+$J$57+$O$57+$D$57)-Assumptions!$B$17)/(1-$A$5))</f>
        <v>0</v>
      </c>
      <c r="Q57" s="12" t="n">
        <f aca="false">Assumptions!$B$20+$E$57+Assumptions!$B$17+$P$57+$J$57+$O$57+$D$57</f>
        <v>37900354.9664976</v>
      </c>
      <c r="R57" s="12" t="n">
        <f aca="false">IF($C$57&lt;Assumptions!$B$37,Assumptions!$B$37*(Assumptions!$B$21+Assumptions!$B$22/Assumptions!$B$37)/(Assumptions!$B$21+Assumptions!$B$22/$C$57),Assumptions!$B$37)</f>
        <v>1</v>
      </c>
      <c r="S57" s="12" t="n">
        <f aca="false">Assumptions!$B$38/$R$57</f>
        <v>1</v>
      </c>
      <c r="T57" s="12" t="n">
        <f aca="false">Assumptions!$B$39*$S$57</f>
        <v>5000000</v>
      </c>
      <c r="U57" s="12" t="n">
        <f aca="false">IF($C$57&lt;Assumptions!$B$42,Assumptions!$B$42*(Assumptions!$B$21+Assumptions!$B$22/Assumptions!$B$42)/(Assumptions!$B$21+Assumptions!$B$22/$C$57),Assumptions!$B$42)</f>
        <v>3</v>
      </c>
      <c r="V57" s="12" t="n">
        <f aca="false">Assumptions!$B$43/$U$57</f>
        <v>1</v>
      </c>
      <c r="W57" s="12" t="n">
        <f aca="false">Assumptions!$B$44*$V$57</f>
        <v>5000000</v>
      </c>
      <c r="X57" s="12" t="n">
        <f aca="false">IF($C$57&lt;Assumptions!$B$47,Assumptions!$B$47*(Assumptions!$B$21+Assumptions!$B$22/Assumptions!$B$47)/(Assumptions!$B$21+Assumptions!$B$22/$C$57),Assumptions!$B$47)</f>
        <v>10</v>
      </c>
      <c r="Y57" s="12" t="n">
        <f aca="false">Assumptions!$B$48/$X$57</f>
        <v>1</v>
      </c>
      <c r="Z57" s="12" t="n">
        <f aca="false">Assumptions!$B$49*$Y$57</f>
        <v>3000000</v>
      </c>
      <c r="AA57" s="12" t="n">
        <f aca="false">IF($C$57&lt;Assumptions!$B$52,Assumptions!$B$52*(Assumptions!$B$21+Assumptions!$B$22/Assumptions!$B$52)/(Assumptions!$B$21+Assumptions!$B$22/$C$57),Assumptions!$B$52)</f>
        <v>25</v>
      </c>
      <c r="AB57" s="12" t="n">
        <f aca="false">Assumptions!$B$53/$AA$57</f>
        <v>1</v>
      </c>
      <c r="AC57" s="12" t="n">
        <f aca="false">Assumptions!$B$54*$AB$57</f>
        <v>2400000</v>
      </c>
      <c r="AD57" s="12" t="n">
        <f aca="false">IF($C$57&lt;Assumptions!$B$57,Assumptions!$B$57*(Assumptions!$B$21+Assumptions!$B$22/Assumptions!$B$57)/(Assumptions!$B$21+Assumptions!$B$22/$C$57),Assumptions!$B$57)</f>
        <v>57.5001142287089</v>
      </c>
      <c r="AE57" s="12" t="n">
        <f aca="false">Assumptions!$B$58/$AD$57</f>
        <v>1.04347618791413</v>
      </c>
      <c r="AF57" s="12" t="n">
        <f aca="false">Assumptions!$B$59*$AE$57</f>
        <v>1739127.32768227</v>
      </c>
      <c r="AG57" s="12" t="n">
        <f aca="false">IF($C$57&lt;Assumptions!$B$62,Assumptions!$B$62*(Assumptions!$B$21+Assumptions!$B$22/Assumptions!$B$62)/(Assumptions!$B$21+Assumptions!$B$22/$C$57),Assumptions!$B$62)</f>
        <v>48.7586156921235</v>
      </c>
      <c r="AH57" s="12" t="n">
        <f aca="false">Assumptions!$B$63/$AG$57</f>
        <v>1.008197429361</v>
      </c>
      <c r="AI57" s="12" t="n">
        <f aca="false">Assumptions!$B$64*$AH$57</f>
        <v>6152693.18164623</v>
      </c>
    </row>
    <row r="58" customFormat="false" ht="15" hidden="true" customHeight="false" outlineLevel="0" collapsed="false">
      <c r="A58" s="6" t="n">
        <f aca="false">ROW()-ROW($A$31)+Assumptions!$B$4</f>
        <v>27</v>
      </c>
      <c r="B58" s="12" t="n">
        <f aca="false">$P$57</f>
        <v>0</v>
      </c>
      <c r="C58" s="12" t="n">
        <f aca="false">$B$4/(Assumptions!$B$16+$B$58)</f>
        <v>32.7708033770641</v>
      </c>
      <c r="D58" s="12" t="n">
        <f aca="false">Assumptions!$B$7/$C$58</f>
        <v>915449.025</v>
      </c>
      <c r="E58" s="12" t="n">
        <f aca="false">$T$58+$W$58+$Z$58+$AC$58+$AF$58+$AI$58</f>
        <v>23291820.5093285</v>
      </c>
      <c r="F58" s="12" t="n">
        <f aca="false">Assumptions!$B$70/(Assumptions!$B$20+Assumptions!$B$17+$B$58+$E$58+$O$57)</f>
        <v>27.1782058746091</v>
      </c>
      <c r="G58" s="12" t="n">
        <f aca="false">$C$58*(1-Assumptions!$B$71)</f>
        <v>26.2166427016512</v>
      </c>
      <c r="H58" s="12" t="n">
        <f aca="false">MIN($F$58,$G$58)</f>
        <v>26.2166427016512</v>
      </c>
      <c r="I58" s="12" t="str">
        <f aca="false">IF($F$58&lt;=$G$58,"cap","discount")</f>
        <v>discount</v>
      </c>
      <c r="J58" s="12" t="n">
        <f aca="false">Assumptions!$B$69/$H$58</f>
        <v>190718.546875</v>
      </c>
      <c r="K58" s="12" t="n">
        <f aca="false">Assumptions!$B$74/(Assumptions!$B$20+Assumptions!$B$17+$B$58+$E$58+$J$58)</f>
        <v>43.3872348561734</v>
      </c>
      <c r="L58" s="12" t="n">
        <f aca="false">$C$58*(1-Assumptions!$B$75)</f>
        <v>27.8551828705044</v>
      </c>
      <c r="M58" s="12" t="n">
        <f aca="false">MIN($K$58,$L$58)</f>
        <v>27.8551828705044</v>
      </c>
      <c r="N58" s="12" t="str">
        <f aca="false">IF($K$58&lt;=$L$58,"cap","discount")</f>
        <v>discount</v>
      </c>
      <c r="O58" s="12" t="n">
        <f aca="false">Assumptions!$B$73/$M$58</f>
        <v>107699.885294118</v>
      </c>
      <c r="P58" s="12" t="n">
        <f aca="false">MAX(Assumptions!$B$4,($A$5*(Assumptions!$B$20+$E$58+Assumptions!$B$17+$J$58+$O$58+$D$58)-Assumptions!$B$17)/(1-$A$5))</f>
        <v>0</v>
      </c>
      <c r="Q58" s="12" t="n">
        <f aca="false">Assumptions!$B$20+$E$58+Assumptions!$B$17+$P$58+$J$58+$O$58+$D$58</f>
        <v>37900354.9664976</v>
      </c>
      <c r="R58" s="12" t="n">
        <f aca="false">IF($C$58&lt;Assumptions!$B$37,Assumptions!$B$37*(Assumptions!$B$21+Assumptions!$B$22/Assumptions!$B$37)/(Assumptions!$B$21+Assumptions!$B$22/$C$58),Assumptions!$B$37)</f>
        <v>1</v>
      </c>
      <c r="S58" s="12" t="n">
        <f aca="false">Assumptions!$B$38/$R$58</f>
        <v>1</v>
      </c>
      <c r="T58" s="12" t="n">
        <f aca="false">Assumptions!$B$39*$S$58</f>
        <v>5000000</v>
      </c>
      <c r="U58" s="12" t="n">
        <f aca="false">IF($C$58&lt;Assumptions!$B$42,Assumptions!$B$42*(Assumptions!$B$21+Assumptions!$B$22/Assumptions!$B$42)/(Assumptions!$B$21+Assumptions!$B$22/$C$58),Assumptions!$B$42)</f>
        <v>3</v>
      </c>
      <c r="V58" s="12" t="n">
        <f aca="false">Assumptions!$B$43/$U$58</f>
        <v>1</v>
      </c>
      <c r="W58" s="12" t="n">
        <f aca="false">Assumptions!$B$44*$V$58</f>
        <v>5000000</v>
      </c>
      <c r="X58" s="12" t="n">
        <f aca="false">IF($C$58&lt;Assumptions!$B$47,Assumptions!$B$47*(Assumptions!$B$21+Assumptions!$B$22/Assumptions!$B$47)/(Assumptions!$B$21+Assumptions!$B$22/$C$58),Assumptions!$B$47)</f>
        <v>10</v>
      </c>
      <c r="Y58" s="12" t="n">
        <f aca="false">Assumptions!$B$48/$X$58</f>
        <v>1</v>
      </c>
      <c r="Z58" s="12" t="n">
        <f aca="false">Assumptions!$B$49*$Y$58</f>
        <v>3000000</v>
      </c>
      <c r="AA58" s="12" t="n">
        <f aca="false">IF($C$58&lt;Assumptions!$B$52,Assumptions!$B$52*(Assumptions!$B$21+Assumptions!$B$22/Assumptions!$B$52)/(Assumptions!$B$21+Assumptions!$B$22/$C$58),Assumptions!$B$52)</f>
        <v>25</v>
      </c>
      <c r="AB58" s="12" t="n">
        <f aca="false">Assumptions!$B$53/$AA$58</f>
        <v>1</v>
      </c>
      <c r="AC58" s="12" t="n">
        <f aca="false">Assumptions!$B$54*$AB$58</f>
        <v>2400000</v>
      </c>
      <c r="AD58" s="12" t="n">
        <f aca="false">IF($C$58&lt;Assumptions!$B$57,Assumptions!$B$57*(Assumptions!$B$21+Assumptions!$B$22/Assumptions!$B$57)/(Assumptions!$B$21+Assumptions!$B$22/$C$58),Assumptions!$B$57)</f>
        <v>57.5001142287089</v>
      </c>
      <c r="AE58" s="12" t="n">
        <f aca="false">Assumptions!$B$58/$AD$58</f>
        <v>1.04347618791413</v>
      </c>
      <c r="AF58" s="12" t="n">
        <f aca="false">Assumptions!$B$59*$AE$58</f>
        <v>1739127.32768227</v>
      </c>
      <c r="AG58" s="12" t="n">
        <f aca="false">IF($C$58&lt;Assumptions!$B$62,Assumptions!$B$62*(Assumptions!$B$21+Assumptions!$B$22/Assumptions!$B$62)/(Assumptions!$B$21+Assumptions!$B$22/$C$58),Assumptions!$B$62)</f>
        <v>48.7586156921235</v>
      </c>
      <c r="AH58" s="12" t="n">
        <f aca="false">Assumptions!$B$63/$AG$58</f>
        <v>1.008197429361</v>
      </c>
      <c r="AI58" s="12" t="n">
        <f aca="false">Assumptions!$B$64*$AH$58</f>
        <v>6152693.18164623</v>
      </c>
    </row>
    <row r="59" customFormat="false" ht="15" hidden="true" customHeight="false" outlineLevel="0" collapsed="false">
      <c r="A59" s="6" t="n">
        <f aca="false">ROW()-ROW($A$31)+Assumptions!$B$4</f>
        <v>28</v>
      </c>
      <c r="B59" s="12" t="n">
        <f aca="false">$P$58</f>
        <v>0</v>
      </c>
      <c r="C59" s="12" t="n">
        <f aca="false">$B$4/(Assumptions!$B$16+$B$59)</f>
        <v>32.7708033770641</v>
      </c>
      <c r="D59" s="12" t="n">
        <f aca="false">Assumptions!$B$7/$C$59</f>
        <v>915449.025</v>
      </c>
      <c r="E59" s="12" t="n">
        <f aca="false">$T$59+$W$59+$Z$59+$AC$59+$AF$59+$AI$59</f>
        <v>23291820.5093285</v>
      </c>
      <c r="F59" s="12" t="n">
        <f aca="false">Assumptions!$B$70/(Assumptions!$B$20+Assumptions!$B$17+$B$59+$E$59+$O$58)</f>
        <v>27.1782058746091</v>
      </c>
      <c r="G59" s="12" t="n">
        <f aca="false">$C$59*(1-Assumptions!$B$71)</f>
        <v>26.2166427016512</v>
      </c>
      <c r="H59" s="12" t="n">
        <f aca="false">MIN($F$59,$G$59)</f>
        <v>26.2166427016512</v>
      </c>
      <c r="I59" s="12" t="str">
        <f aca="false">IF($F$59&lt;=$G$59,"cap","discount")</f>
        <v>discount</v>
      </c>
      <c r="J59" s="12" t="n">
        <f aca="false">Assumptions!$B$69/$H$59</f>
        <v>190718.546875</v>
      </c>
      <c r="K59" s="12" t="n">
        <f aca="false">Assumptions!$B$74/(Assumptions!$B$20+Assumptions!$B$17+$B$59+$E$59+$J$59)</f>
        <v>43.3872348561734</v>
      </c>
      <c r="L59" s="12" t="n">
        <f aca="false">$C$59*(1-Assumptions!$B$75)</f>
        <v>27.8551828705044</v>
      </c>
      <c r="M59" s="12" t="n">
        <f aca="false">MIN($K$59,$L$59)</f>
        <v>27.8551828705044</v>
      </c>
      <c r="N59" s="12" t="str">
        <f aca="false">IF($K$59&lt;=$L$59,"cap","discount")</f>
        <v>discount</v>
      </c>
      <c r="O59" s="12" t="n">
        <f aca="false">Assumptions!$B$73/$M$59</f>
        <v>107699.885294118</v>
      </c>
      <c r="P59" s="12" t="n">
        <f aca="false">MAX(Assumptions!$B$4,($A$5*(Assumptions!$B$20+$E$59+Assumptions!$B$17+$J$59+$O$59+$D$59)-Assumptions!$B$17)/(1-$A$5))</f>
        <v>0</v>
      </c>
      <c r="Q59" s="12" t="n">
        <f aca="false">Assumptions!$B$20+$E$59+Assumptions!$B$17+$P$59+$J$59+$O$59+$D$59</f>
        <v>37900354.9664976</v>
      </c>
      <c r="R59" s="12" t="n">
        <f aca="false">IF($C$59&lt;Assumptions!$B$37,Assumptions!$B$37*(Assumptions!$B$21+Assumptions!$B$22/Assumptions!$B$37)/(Assumptions!$B$21+Assumptions!$B$22/$C$59),Assumptions!$B$37)</f>
        <v>1</v>
      </c>
      <c r="S59" s="12" t="n">
        <f aca="false">Assumptions!$B$38/$R$59</f>
        <v>1</v>
      </c>
      <c r="T59" s="12" t="n">
        <f aca="false">Assumptions!$B$39*$S$59</f>
        <v>5000000</v>
      </c>
      <c r="U59" s="12" t="n">
        <f aca="false">IF($C$59&lt;Assumptions!$B$42,Assumptions!$B$42*(Assumptions!$B$21+Assumptions!$B$22/Assumptions!$B$42)/(Assumptions!$B$21+Assumptions!$B$22/$C$59),Assumptions!$B$42)</f>
        <v>3</v>
      </c>
      <c r="V59" s="12" t="n">
        <f aca="false">Assumptions!$B$43/$U$59</f>
        <v>1</v>
      </c>
      <c r="W59" s="12" t="n">
        <f aca="false">Assumptions!$B$44*$V$59</f>
        <v>5000000</v>
      </c>
      <c r="X59" s="12" t="n">
        <f aca="false">IF($C$59&lt;Assumptions!$B$47,Assumptions!$B$47*(Assumptions!$B$21+Assumptions!$B$22/Assumptions!$B$47)/(Assumptions!$B$21+Assumptions!$B$22/$C$59),Assumptions!$B$47)</f>
        <v>10</v>
      </c>
      <c r="Y59" s="12" t="n">
        <f aca="false">Assumptions!$B$48/$X$59</f>
        <v>1</v>
      </c>
      <c r="Z59" s="12" t="n">
        <f aca="false">Assumptions!$B$49*$Y$59</f>
        <v>3000000</v>
      </c>
      <c r="AA59" s="12" t="n">
        <f aca="false">IF($C$59&lt;Assumptions!$B$52,Assumptions!$B$52*(Assumptions!$B$21+Assumptions!$B$22/Assumptions!$B$52)/(Assumptions!$B$21+Assumptions!$B$22/$C$59),Assumptions!$B$52)</f>
        <v>25</v>
      </c>
      <c r="AB59" s="12" t="n">
        <f aca="false">Assumptions!$B$53/$AA$59</f>
        <v>1</v>
      </c>
      <c r="AC59" s="12" t="n">
        <f aca="false">Assumptions!$B$54*$AB$59</f>
        <v>2400000</v>
      </c>
      <c r="AD59" s="12" t="n">
        <f aca="false">IF($C$59&lt;Assumptions!$B$57,Assumptions!$B$57*(Assumptions!$B$21+Assumptions!$B$22/Assumptions!$B$57)/(Assumptions!$B$21+Assumptions!$B$22/$C$59),Assumptions!$B$57)</f>
        <v>57.5001142287089</v>
      </c>
      <c r="AE59" s="12" t="n">
        <f aca="false">Assumptions!$B$58/$AD$59</f>
        <v>1.04347618791413</v>
      </c>
      <c r="AF59" s="12" t="n">
        <f aca="false">Assumptions!$B$59*$AE$59</f>
        <v>1739127.32768227</v>
      </c>
      <c r="AG59" s="12" t="n">
        <f aca="false">IF($C$59&lt;Assumptions!$B$62,Assumptions!$B$62*(Assumptions!$B$21+Assumptions!$B$22/Assumptions!$B$62)/(Assumptions!$B$21+Assumptions!$B$22/$C$59),Assumptions!$B$62)</f>
        <v>48.7586156921235</v>
      </c>
      <c r="AH59" s="12" t="n">
        <f aca="false">Assumptions!$B$63/$AG$59</f>
        <v>1.008197429361</v>
      </c>
      <c r="AI59" s="12" t="n">
        <f aca="false">Assumptions!$B$64*$AH$59</f>
        <v>6152693.18164623</v>
      </c>
    </row>
    <row r="60" customFormat="false" ht="15" hidden="true" customHeight="false" outlineLevel="0" collapsed="false">
      <c r="A60" s="6" t="n">
        <f aca="false">ROW()-ROW($A$31)+Assumptions!$B$4</f>
        <v>29</v>
      </c>
      <c r="B60" s="12" t="n">
        <f aca="false">$P$59</f>
        <v>0</v>
      </c>
      <c r="C60" s="12" t="n">
        <f aca="false">$B$4/(Assumptions!$B$16+$B$60)</f>
        <v>32.7708033770641</v>
      </c>
      <c r="D60" s="12" t="n">
        <f aca="false">Assumptions!$B$7/$C$60</f>
        <v>915449.025</v>
      </c>
      <c r="E60" s="12" t="n">
        <f aca="false">$T$60+$W$60+$Z$60+$AC$60+$AF$60+$AI$60</f>
        <v>23291820.5093285</v>
      </c>
      <c r="F60" s="12" t="n">
        <f aca="false">Assumptions!$B$70/(Assumptions!$B$20+Assumptions!$B$17+$B$60+$E$60+$O$59)</f>
        <v>27.1782058746091</v>
      </c>
      <c r="G60" s="12" t="n">
        <f aca="false">$C$60*(1-Assumptions!$B$71)</f>
        <v>26.2166427016512</v>
      </c>
      <c r="H60" s="12" t="n">
        <f aca="false">MIN($F$60,$G$60)</f>
        <v>26.2166427016512</v>
      </c>
      <c r="I60" s="12" t="str">
        <f aca="false">IF($F$60&lt;=$G$60,"cap","discount")</f>
        <v>discount</v>
      </c>
      <c r="J60" s="12" t="n">
        <f aca="false">Assumptions!$B$69/$H$60</f>
        <v>190718.546875</v>
      </c>
      <c r="K60" s="12" t="n">
        <f aca="false">Assumptions!$B$74/(Assumptions!$B$20+Assumptions!$B$17+$B$60+$E$60+$J$60)</f>
        <v>43.3872348561734</v>
      </c>
      <c r="L60" s="12" t="n">
        <f aca="false">$C$60*(1-Assumptions!$B$75)</f>
        <v>27.8551828705044</v>
      </c>
      <c r="M60" s="12" t="n">
        <f aca="false">MIN($K$60,$L$60)</f>
        <v>27.8551828705044</v>
      </c>
      <c r="N60" s="12" t="str">
        <f aca="false">IF($K$60&lt;=$L$60,"cap","discount")</f>
        <v>discount</v>
      </c>
      <c r="O60" s="12" t="n">
        <f aca="false">Assumptions!$B$73/$M$60</f>
        <v>107699.885294118</v>
      </c>
      <c r="P60" s="12" t="n">
        <f aca="false">MAX(Assumptions!$B$4,($A$5*(Assumptions!$B$20+$E$60+Assumptions!$B$17+$J$60+$O$60+$D$60)-Assumptions!$B$17)/(1-$A$5))</f>
        <v>0</v>
      </c>
      <c r="Q60" s="12" t="n">
        <f aca="false">Assumptions!$B$20+$E$60+Assumptions!$B$17+$P$60+$J$60+$O$60+$D$60</f>
        <v>37900354.9664976</v>
      </c>
      <c r="R60" s="12" t="n">
        <f aca="false">IF($C$60&lt;Assumptions!$B$37,Assumptions!$B$37*(Assumptions!$B$21+Assumptions!$B$22/Assumptions!$B$37)/(Assumptions!$B$21+Assumptions!$B$22/$C$60),Assumptions!$B$37)</f>
        <v>1</v>
      </c>
      <c r="S60" s="12" t="n">
        <f aca="false">Assumptions!$B$38/$R$60</f>
        <v>1</v>
      </c>
      <c r="T60" s="12" t="n">
        <f aca="false">Assumptions!$B$39*$S$60</f>
        <v>5000000</v>
      </c>
      <c r="U60" s="12" t="n">
        <f aca="false">IF($C$60&lt;Assumptions!$B$42,Assumptions!$B$42*(Assumptions!$B$21+Assumptions!$B$22/Assumptions!$B$42)/(Assumptions!$B$21+Assumptions!$B$22/$C$60),Assumptions!$B$42)</f>
        <v>3</v>
      </c>
      <c r="V60" s="12" t="n">
        <f aca="false">Assumptions!$B$43/$U$60</f>
        <v>1</v>
      </c>
      <c r="W60" s="12" t="n">
        <f aca="false">Assumptions!$B$44*$V$60</f>
        <v>5000000</v>
      </c>
      <c r="X60" s="12" t="n">
        <f aca="false">IF($C$60&lt;Assumptions!$B$47,Assumptions!$B$47*(Assumptions!$B$21+Assumptions!$B$22/Assumptions!$B$47)/(Assumptions!$B$21+Assumptions!$B$22/$C$60),Assumptions!$B$47)</f>
        <v>10</v>
      </c>
      <c r="Y60" s="12" t="n">
        <f aca="false">Assumptions!$B$48/$X$60</f>
        <v>1</v>
      </c>
      <c r="Z60" s="12" t="n">
        <f aca="false">Assumptions!$B$49*$Y$60</f>
        <v>3000000</v>
      </c>
      <c r="AA60" s="12" t="n">
        <f aca="false">IF($C$60&lt;Assumptions!$B$52,Assumptions!$B$52*(Assumptions!$B$21+Assumptions!$B$22/Assumptions!$B$52)/(Assumptions!$B$21+Assumptions!$B$22/$C$60),Assumptions!$B$52)</f>
        <v>25</v>
      </c>
      <c r="AB60" s="12" t="n">
        <f aca="false">Assumptions!$B$53/$AA$60</f>
        <v>1</v>
      </c>
      <c r="AC60" s="12" t="n">
        <f aca="false">Assumptions!$B$54*$AB$60</f>
        <v>2400000</v>
      </c>
      <c r="AD60" s="12" t="n">
        <f aca="false">IF($C$60&lt;Assumptions!$B$57,Assumptions!$B$57*(Assumptions!$B$21+Assumptions!$B$22/Assumptions!$B$57)/(Assumptions!$B$21+Assumptions!$B$22/$C$60),Assumptions!$B$57)</f>
        <v>57.5001142287089</v>
      </c>
      <c r="AE60" s="12" t="n">
        <f aca="false">Assumptions!$B$58/$AD$60</f>
        <v>1.04347618791413</v>
      </c>
      <c r="AF60" s="12" t="n">
        <f aca="false">Assumptions!$B$59*$AE$60</f>
        <v>1739127.32768227</v>
      </c>
      <c r="AG60" s="12" t="n">
        <f aca="false">IF($C$60&lt;Assumptions!$B$62,Assumptions!$B$62*(Assumptions!$B$21+Assumptions!$B$22/Assumptions!$B$62)/(Assumptions!$B$21+Assumptions!$B$22/$C$60),Assumptions!$B$62)</f>
        <v>48.7586156921235</v>
      </c>
      <c r="AH60" s="12" t="n">
        <f aca="false">Assumptions!$B$63/$AG$60</f>
        <v>1.008197429361</v>
      </c>
      <c r="AI60" s="12" t="n">
        <f aca="false">Assumptions!$B$64*$AH$60</f>
        <v>6152693.18164623</v>
      </c>
    </row>
    <row r="61" customFormat="false" ht="15" hidden="true" customHeight="false" outlineLevel="0" collapsed="false">
      <c r="A61" s="6" t="n">
        <f aca="false">ROW()-ROW($A$31)+Assumptions!$B$4</f>
        <v>30</v>
      </c>
      <c r="B61" s="12" t="n">
        <f aca="false">$P$60</f>
        <v>0</v>
      </c>
      <c r="C61" s="12" t="n">
        <f aca="false">$B$4/(Assumptions!$B$16+$B$61)</f>
        <v>32.7708033770641</v>
      </c>
      <c r="D61" s="12" t="n">
        <f aca="false">Assumptions!$B$7/$C$61</f>
        <v>915449.025</v>
      </c>
      <c r="E61" s="12" t="n">
        <f aca="false">$T$61+$W$61+$Z$61+$AC$61+$AF$61+$AI$61</f>
        <v>23291820.5093285</v>
      </c>
      <c r="F61" s="12" t="n">
        <f aca="false">Assumptions!$B$70/(Assumptions!$B$20+Assumptions!$B$17+$B$61+$E$61+$O$60)</f>
        <v>27.1782058746091</v>
      </c>
      <c r="G61" s="12" t="n">
        <f aca="false">$C$61*(1-Assumptions!$B$71)</f>
        <v>26.2166427016512</v>
      </c>
      <c r="H61" s="12" t="n">
        <f aca="false">MIN($F$61,$G$61)</f>
        <v>26.2166427016512</v>
      </c>
      <c r="I61" s="12" t="str">
        <f aca="false">IF($F$61&lt;=$G$61,"cap","discount")</f>
        <v>discount</v>
      </c>
      <c r="J61" s="12" t="n">
        <f aca="false">Assumptions!$B$69/$H$61</f>
        <v>190718.546875</v>
      </c>
      <c r="K61" s="12" t="n">
        <f aca="false">Assumptions!$B$74/(Assumptions!$B$20+Assumptions!$B$17+$B$61+$E$61+$J$61)</f>
        <v>43.3872348561734</v>
      </c>
      <c r="L61" s="12" t="n">
        <f aca="false">$C$61*(1-Assumptions!$B$75)</f>
        <v>27.8551828705044</v>
      </c>
      <c r="M61" s="12" t="n">
        <f aca="false">MIN($K$61,$L$61)</f>
        <v>27.8551828705044</v>
      </c>
      <c r="N61" s="12" t="str">
        <f aca="false">IF($K$61&lt;=$L$61,"cap","discount")</f>
        <v>discount</v>
      </c>
      <c r="O61" s="12" t="n">
        <f aca="false">Assumptions!$B$73/$M$61</f>
        <v>107699.885294118</v>
      </c>
      <c r="P61" s="12" t="n">
        <f aca="false">MAX(Assumptions!$B$4,($A$5*(Assumptions!$B$20+$E$61+Assumptions!$B$17+$J$61+$O$61+$D$61)-Assumptions!$B$17)/(1-$A$5))</f>
        <v>0</v>
      </c>
      <c r="Q61" s="12" t="n">
        <f aca="false">Assumptions!$B$20+$E$61+Assumptions!$B$17+$P$61+$J$61+$O$61+$D$61</f>
        <v>37900354.9664976</v>
      </c>
      <c r="R61" s="12" t="n">
        <f aca="false">IF($C$61&lt;Assumptions!$B$37,Assumptions!$B$37*(Assumptions!$B$21+Assumptions!$B$22/Assumptions!$B$37)/(Assumptions!$B$21+Assumptions!$B$22/$C$61),Assumptions!$B$37)</f>
        <v>1</v>
      </c>
      <c r="S61" s="12" t="n">
        <f aca="false">Assumptions!$B$38/$R$61</f>
        <v>1</v>
      </c>
      <c r="T61" s="12" t="n">
        <f aca="false">Assumptions!$B$39*$S$61</f>
        <v>5000000</v>
      </c>
      <c r="U61" s="12" t="n">
        <f aca="false">IF($C$61&lt;Assumptions!$B$42,Assumptions!$B$42*(Assumptions!$B$21+Assumptions!$B$22/Assumptions!$B$42)/(Assumptions!$B$21+Assumptions!$B$22/$C$61),Assumptions!$B$42)</f>
        <v>3</v>
      </c>
      <c r="V61" s="12" t="n">
        <f aca="false">Assumptions!$B$43/$U$61</f>
        <v>1</v>
      </c>
      <c r="W61" s="12" t="n">
        <f aca="false">Assumptions!$B$44*$V$61</f>
        <v>5000000</v>
      </c>
      <c r="X61" s="12" t="n">
        <f aca="false">IF($C$61&lt;Assumptions!$B$47,Assumptions!$B$47*(Assumptions!$B$21+Assumptions!$B$22/Assumptions!$B$47)/(Assumptions!$B$21+Assumptions!$B$22/$C$61),Assumptions!$B$47)</f>
        <v>10</v>
      </c>
      <c r="Y61" s="12" t="n">
        <f aca="false">Assumptions!$B$48/$X$61</f>
        <v>1</v>
      </c>
      <c r="Z61" s="12" t="n">
        <f aca="false">Assumptions!$B$49*$Y$61</f>
        <v>3000000</v>
      </c>
      <c r="AA61" s="12" t="n">
        <f aca="false">IF($C$61&lt;Assumptions!$B$52,Assumptions!$B$52*(Assumptions!$B$21+Assumptions!$B$22/Assumptions!$B$52)/(Assumptions!$B$21+Assumptions!$B$22/$C$61),Assumptions!$B$52)</f>
        <v>25</v>
      </c>
      <c r="AB61" s="12" t="n">
        <f aca="false">Assumptions!$B$53/$AA$61</f>
        <v>1</v>
      </c>
      <c r="AC61" s="12" t="n">
        <f aca="false">Assumptions!$B$54*$AB$61</f>
        <v>2400000</v>
      </c>
      <c r="AD61" s="12" t="n">
        <f aca="false">IF($C$61&lt;Assumptions!$B$57,Assumptions!$B$57*(Assumptions!$B$21+Assumptions!$B$22/Assumptions!$B$57)/(Assumptions!$B$21+Assumptions!$B$22/$C$61),Assumptions!$B$57)</f>
        <v>57.5001142287089</v>
      </c>
      <c r="AE61" s="12" t="n">
        <f aca="false">Assumptions!$B$58/$AD$61</f>
        <v>1.04347618791413</v>
      </c>
      <c r="AF61" s="12" t="n">
        <f aca="false">Assumptions!$B$59*$AE$61</f>
        <v>1739127.32768227</v>
      </c>
      <c r="AG61" s="12" t="n">
        <f aca="false">IF($C$61&lt;Assumptions!$B$62,Assumptions!$B$62*(Assumptions!$B$21+Assumptions!$B$22/Assumptions!$B$62)/(Assumptions!$B$21+Assumptions!$B$22/$C$61),Assumptions!$B$62)</f>
        <v>48.7586156921235</v>
      </c>
      <c r="AH61" s="12" t="n">
        <f aca="false">Assumptions!$B$63/$AG$61</f>
        <v>1.008197429361</v>
      </c>
      <c r="AI61" s="12" t="n">
        <f aca="false">Assumptions!$B$64*$AH$61</f>
        <v>6152693.18164623</v>
      </c>
    </row>
    <row r="62" customFormat="false" ht="15" hidden="true" customHeight="false" outlineLevel="0" collapsed="false">
      <c r="A62" s="6" t="n">
        <f aca="false">ROW()-ROW($A$31)+Assumptions!$B$4</f>
        <v>31</v>
      </c>
      <c r="B62" s="12" t="n">
        <f aca="false">$P$61</f>
        <v>0</v>
      </c>
      <c r="C62" s="12" t="n">
        <f aca="false">$B$4/(Assumptions!$B$16+$B$62)</f>
        <v>32.7708033770641</v>
      </c>
      <c r="D62" s="12" t="n">
        <f aca="false">Assumptions!$B$7/$C$62</f>
        <v>915449.025</v>
      </c>
      <c r="E62" s="12" t="n">
        <f aca="false">$T$62+$W$62+$Z$62+$AC$62+$AF$62+$AI$62</f>
        <v>23291820.5093285</v>
      </c>
      <c r="F62" s="12" t="n">
        <f aca="false">Assumptions!$B$70/(Assumptions!$B$20+Assumptions!$B$17+$B$62+$E$62+$O$61)</f>
        <v>27.1782058746091</v>
      </c>
      <c r="G62" s="12" t="n">
        <f aca="false">$C$62*(1-Assumptions!$B$71)</f>
        <v>26.2166427016512</v>
      </c>
      <c r="H62" s="12" t="n">
        <f aca="false">MIN($F$62,$G$62)</f>
        <v>26.2166427016512</v>
      </c>
      <c r="I62" s="12" t="str">
        <f aca="false">IF($F$62&lt;=$G$62,"cap","discount")</f>
        <v>discount</v>
      </c>
      <c r="J62" s="12" t="n">
        <f aca="false">Assumptions!$B$69/$H$62</f>
        <v>190718.546875</v>
      </c>
      <c r="K62" s="12" t="n">
        <f aca="false">Assumptions!$B$74/(Assumptions!$B$20+Assumptions!$B$17+$B$62+$E$62+$J$62)</f>
        <v>43.3872348561734</v>
      </c>
      <c r="L62" s="12" t="n">
        <f aca="false">$C$62*(1-Assumptions!$B$75)</f>
        <v>27.8551828705044</v>
      </c>
      <c r="M62" s="12" t="n">
        <f aca="false">MIN($K$62,$L$62)</f>
        <v>27.8551828705044</v>
      </c>
      <c r="N62" s="12" t="str">
        <f aca="false">IF($K$62&lt;=$L$62,"cap","discount")</f>
        <v>discount</v>
      </c>
      <c r="O62" s="12" t="n">
        <f aca="false">Assumptions!$B$73/$M$62</f>
        <v>107699.885294118</v>
      </c>
      <c r="P62" s="12" t="n">
        <f aca="false">MAX(Assumptions!$B$4,($A$5*(Assumptions!$B$20+$E$62+Assumptions!$B$17+$J$62+$O$62+$D$62)-Assumptions!$B$17)/(1-$A$5))</f>
        <v>0</v>
      </c>
      <c r="Q62" s="12" t="n">
        <f aca="false">Assumptions!$B$20+$E$62+Assumptions!$B$17+$P$62+$J$62+$O$62+$D$62</f>
        <v>37900354.9664976</v>
      </c>
      <c r="R62" s="12" t="n">
        <f aca="false">IF($C$62&lt;Assumptions!$B$37,Assumptions!$B$37*(Assumptions!$B$21+Assumptions!$B$22/Assumptions!$B$37)/(Assumptions!$B$21+Assumptions!$B$22/$C$62),Assumptions!$B$37)</f>
        <v>1</v>
      </c>
      <c r="S62" s="12" t="n">
        <f aca="false">Assumptions!$B$38/$R$62</f>
        <v>1</v>
      </c>
      <c r="T62" s="12" t="n">
        <f aca="false">Assumptions!$B$39*$S$62</f>
        <v>5000000</v>
      </c>
      <c r="U62" s="12" t="n">
        <f aca="false">IF($C$62&lt;Assumptions!$B$42,Assumptions!$B$42*(Assumptions!$B$21+Assumptions!$B$22/Assumptions!$B$42)/(Assumptions!$B$21+Assumptions!$B$22/$C$62),Assumptions!$B$42)</f>
        <v>3</v>
      </c>
      <c r="V62" s="12" t="n">
        <f aca="false">Assumptions!$B$43/$U$62</f>
        <v>1</v>
      </c>
      <c r="W62" s="12" t="n">
        <f aca="false">Assumptions!$B$44*$V$62</f>
        <v>5000000</v>
      </c>
      <c r="X62" s="12" t="n">
        <f aca="false">IF($C$62&lt;Assumptions!$B$47,Assumptions!$B$47*(Assumptions!$B$21+Assumptions!$B$22/Assumptions!$B$47)/(Assumptions!$B$21+Assumptions!$B$22/$C$62),Assumptions!$B$47)</f>
        <v>10</v>
      </c>
      <c r="Y62" s="12" t="n">
        <f aca="false">Assumptions!$B$48/$X$62</f>
        <v>1</v>
      </c>
      <c r="Z62" s="12" t="n">
        <f aca="false">Assumptions!$B$49*$Y$62</f>
        <v>3000000</v>
      </c>
      <c r="AA62" s="12" t="n">
        <f aca="false">IF($C$62&lt;Assumptions!$B$52,Assumptions!$B$52*(Assumptions!$B$21+Assumptions!$B$22/Assumptions!$B$52)/(Assumptions!$B$21+Assumptions!$B$22/$C$62),Assumptions!$B$52)</f>
        <v>25</v>
      </c>
      <c r="AB62" s="12" t="n">
        <f aca="false">Assumptions!$B$53/$AA$62</f>
        <v>1</v>
      </c>
      <c r="AC62" s="12" t="n">
        <f aca="false">Assumptions!$B$54*$AB$62</f>
        <v>2400000</v>
      </c>
      <c r="AD62" s="12" t="n">
        <f aca="false">IF($C$62&lt;Assumptions!$B$57,Assumptions!$B$57*(Assumptions!$B$21+Assumptions!$B$22/Assumptions!$B$57)/(Assumptions!$B$21+Assumptions!$B$22/$C$62),Assumptions!$B$57)</f>
        <v>57.5001142287089</v>
      </c>
      <c r="AE62" s="12" t="n">
        <f aca="false">Assumptions!$B$58/$AD$62</f>
        <v>1.04347618791413</v>
      </c>
      <c r="AF62" s="12" t="n">
        <f aca="false">Assumptions!$B$59*$AE$62</f>
        <v>1739127.32768227</v>
      </c>
      <c r="AG62" s="12" t="n">
        <f aca="false">IF($C$62&lt;Assumptions!$B$62,Assumptions!$B$62*(Assumptions!$B$21+Assumptions!$B$22/Assumptions!$B$62)/(Assumptions!$B$21+Assumptions!$B$22/$C$62),Assumptions!$B$62)</f>
        <v>48.7586156921235</v>
      </c>
      <c r="AH62" s="12" t="n">
        <f aca="false">Assumptions!$B$63/$AG$62</f>
        <v>1.008197429361</v>
      </c>
      <c r="AI62" s="12" t="n">
        <f aca="false">Assumptions!$B$64*$AH$62</f>
        <v>6152693.18164623</v>
      </c>
    </row>
    <row r="63" customFormat="false" ht="15" hidden="true" customHeight="false" outlineLevel="0" collapsed="false">
      <c r="A63" s="6" t="n">
        <f aca="false">ROW()-ROW($A$31)+Assumptions!$B$4</f>
        <v>32</v>
      </c>
      <c r="B63" s="12" t="n">
        <f aca="false">$P$62</f>
        <v>0</v>
      </c>
      <c r="C63" s="12" t="n">
        <f aca="false">$B$4/(Assumptions!$B$16+$B$63)</f>
        <v>32.7708033770641</v>
      </c>
      <c r="D63" s="12" t="n">
        <f aca="false">Assumptions!$B$7/$C$63</f>
        <v>915449.025</v>
      </c>
      <c r="E63" s="12" t="n">
        <f aca="false">$T$63+$W$63+$Z$63+$AC$63+$AF$63+$AI$63</f>
        <v>23291820.5093285</v>
      </c>
      <c r="F63" s="12" t="n">
        <f aca="false">Assumptions!$B$70/(Assumptions!$B$20+Assumptions!$B$17+$B$63+$E$63+$O$62)</f>
        <v>27.1782058746091</v>
      </c>
      <c r="G63" s="12" t="n">
        <f aca="false">$C$63*(1-Assumptions!$B$71)</f>
        <v>26.2166427016512</v>
      </c>
      <c r="H63" s="12" t="n">
        <f aca="false">MIN($F$63,$G$63)</f>
        <v>26.2166427016512</v>
      </c>
      <c r="I63" s="12" t="str">
        <f aca="false">IF($F$63&lt;=$G$63,"cap","discount")</f>
        <v>discount</v>
      </c>
      <c r="J63" s="12" t="n">
        <f aca="false">Assumptions!$B$69/$H$63</f>
        <v>190718.546875</v>
      </c>
      <c r="K63" s="12" t="n">
        <f aca="false">Assumptions!$B$74/(Assumptions!$B$20+Assumptions!$B$17+$B$63+$E$63+$J$63)</f>
        <v>43.3872348561734</v>
      </c>
      <c r="L63" s="12" t="n">
        <f aca="false">$C$63*(1-Assumptions!$B$75)</f>
        <v>27.8551828705044</v>
      </c>
      <c r="M63" s="12" t="n">
        <f aca="false">MIN($K$63,$L$63)</f>
        <v>27.8551828705044</v>
      </c>
      <c r="N63" s="12" t="str">
        <f aca="false">IF($K$63&lt;=$L$63,"cap","discount")</f>
        <v>discount</v>
      </c>
      <c r="O63" s="12" t="n">
        <f aca="false">Assumptions!$B$73/$M$63</f>
        <v>107699.885294118</v>
      </c>
      <c r="P63" s="12" t="n">
        <f aca="false">MAX(Assumptions!$B$4,($A$5*(Assumptions!$B$20+$E$63+Assumptions!$B$17+$J$63+$O$63+$D$63)-Assumptions!$B$17)/(1-$A$5))</f>
        <v>0</v>
      </c>
      <c r="Q63" s="12" t="n">
        <f aca="false">Assumptions!$B$20+$E$63+Assumptions!$B$17+$P$63+$J$63+$O$63+$D$63</f>
        <v>37900354.9664976</v>
      </c>
      <c r="R63" s="12" t="n">
        <f aca="false">IF($C$63&lt;Assumptions!$B$37,Assumptions!$B$37*(Assumptions!$B$21+Assumptions!$B$22/Assumptions!$B$37)/(Assumptions!$B$21+Assumptions!$B$22/$C$63),Assumptions!$B$37)</f>
        <v>1</v>
      </c>
      <c r="S63" s="12" t="n">
        <f aca="false">Assumptions!$B$38/$R$63</f>
        <v>1</v>
      </c>
      <c r="T63" s="12" t="n">
        <f aca="false">Assumptions!$B$39*$S$63</f>
        <v>5000000</v>
      </c>
      <c r="U63" s="12" t="n">
        <f aca="false">IF($C$63&lt;Assumptions!$B$42,Assumptions!$B$42*(Assumptions!$B$21+Assumptions!$B$22/Assumptions!$B$42)/(Assumptions!$B$21+Assumptions!$B$22/$C$63),Assumptions!$B$42)</f>
        <v>3</v>
      </c>
      <c r="V63" s="12" t="n">
        <f aca="false">Assumptions!$B$43/$U$63</f>
        <v>1</v>
      </c>
      <c r="W63" s="12" t="n">
        <f aca="false">Assumptions!$B$44*$V$63</f>
        <v>5000000</v>
      </c>
      <c r="X63" s="12" t="n">
        <f aca="false">IF($C$63&lt;Assumptions!$B$47,Assumptions!$B$47*(Assumptions!$B$21+Assumptions!$B$22/Assumptions!$B$47)/(Assumptions!$B$21+Assumptions!$B$22/$C$63),Assumptions!$B$47)</f>
        <v>10</v>
      </c>
      <c r="Y63" s="12" t="n">
        <f aca="false">Assumptions!$B$48/$X$63</f>
        <v>1</v>
      </c>
      <c r="Z63" s="12" t="n">
        <f aca="false">Assumptions!$B$49*$Y$63</f>
        <v>3000000</v>
      </c>
      <c r="AA63" s="12" t="n">
        <f aca="false">IF($C$63&lt;Assumptions!$B$52,Assumptions!$B$52*(Assumptions!$B$21+Assumptions!$B$22/Assumptions!$B$52)/(Assumptions!$B$21+Assumptions!$B$22/$C$63),Assumptions!$B$52)</f>
        <v>25</v>
      </c>
      <c r="AB63" s="12" t="n">
        <f aca="false">Assumptions!$B$53/$AA$63</f>
        <v>1</v>
      </c>
      <c r="AC63" s="12" t="n">
        <f aca="false">Assumptions!$B$54*$AB$63</f>
        <v>2400000</v>
      </c>
      <c r="AD63" s="12" t="n">
        <f aca="false">IF($C$63&lt;Assumptions!$B$57,Assumptions!$B$57*(Assumptions!$B$21+Assumptions!$B$22/Assumptions!$B$57)/(Assumptions!$B$21+Assumptions!$B$22/$C$63),Assumptions!$B$57)</f>
        <v>57.5001142287089</v>
      </c>
      <c r="AE63" s="12" t="n">
        <f aca="false">Assumptions!$B$58/$AD$63</f>
        <v>1.04347618791413</v>
      </c>
      <c r="AF63" s="12" t="n">
        <f aca="false">Assumptions!$B$59*$AE$63</f>
        <v>1739127.32768227</v>
      </c>
      <c r="AG63" s="12" t="n">
        <f aca="false">IF($C$63&lt;Assumptions!$B$62,Assumptions!$B$62*(Assumptions!$B$21+Assumptions!$B$22/Assumptions!$B$62)/(Assumptions!$B$21+Assumptions!$B$22/$C$63),Assumptions!$B$62)</f>
        <v>48.7586156921235</v>
      </c>
      <c r="AH63" s="12" t="n">
        <f aca="false">Assumptions!$B$63/$AG$63</f>
        <v>1.008197429361</v>
      </c>
      <c r="AI63" s="12" t="n">
        <f aca="false">Assumptions!$B$64*$AH$63</f>
        <v>6152693.18164623</v>
      </c>
    </row>
    <row r="64" customFormat="false" ht="15" hidden="true" customHeight="false" outlineLevel="0" collapsed="false">
      <c r="A64" s="6" t="n">
        <f aca="false">ROW()-ROW($A$31)+Assumptions!$B$4</f>
        <v>33</v>
      </c>
      <c r="B64" s="12" t="n">
        <f aca="false">$P$63</f>
        <v>0</v>
      </c>
      <c r="C64" s="12" t="n">
        <f aca="false">$B$4/(Assumptions!$B$16+$B$64)</f>
        <v>32.7708033770641</v>
      </c>
      <c r="D64" s="12" t="n">
        <f aca="false">Assumptions!$B$7/$C$64</f>
        <v>915449.025</v>
      </c>
      <c r="E64" s="12" t="n">
        <f aca="false">$T$64+$W$64+$Z$64+$AC$64+$AF$64+$AI$64</f>
        <v>23291820.5093285</v>
      </c>
      <c r="F64" s="12" t="n">
        <f aca="false">Assumptions!$B$70/(Assumptions!$B$20+Assumptions!$B$17+$B$64+$E$64+$O$63)</f>
        <v>27.1782058746091</v>
      </c>
      <c r="G64" s="12" t="n">
        <f aca="false">$C$64*(1-Assumptions!$B$71)</f>
        <v>26.2166427016512</v>
      </c>
      <c r="H64" s="12" t="n">
        <f aca="false">MIN($F$64,$G$64)</f>
        <v>26.2166427016512</v>
      </c>
      <c r="I64" s="12" t="str">
        <f aca="false">IF($F$64&lt;=$G$64,"cap","discount")</f>
        <v>discount</v>
      </c>
      <c r="J64" s="12" t="n">
        <f aca="false">Assumptions!$B$69/$H$64</f>
        <v>190718.546875</v>
      </c>
      <c r="K64" s="12" t="n">
        <f aca="false">Assumptions!$B$74/(Assumptions!$B$20+Assumptions!$B$17+$B$64+$E$64+$J$64)</f>
        <v>43.3872348561734</v>
      </c>
      <c r="L64" s="12" t="n">
        <f aca="false">$C$64*(1-Assumptions!$B$75)</f>
        <v>27.8551828705044</v>
      </c>
      <c r="M64" s="12" t="n">
        <f aca="false">MIN($K$64,$L$64)</f>
        <v>27.8551828705044</v>
      </c>
      <c r="N64" s="12" t="str">
        <f aca="false">IF($K$64&lt;=$L$64,"cap","discount")</f>
        <v>discount</v>
      </c>
      <c r="O64" s="12" t="n">
        <f aca="false">Assumptions!$B$73/$M$64</f>
        <v>107699.885294118</v>
      </c>
      <c r="P64" s="12" t="n">
        <f aca="false">MAX(Assumptions!$B$4,($A$5*(Assumptions!$B$20+$E$64+Assumptions!$B$17+$J$64+$O$64+$D$64)-Assumptions!$B$17)/(1-$A$5))</f>
        <v>0</v>
      </c>
      <c r="Q64" s="12" t="n">
        <f aca="false">Assumptions!$B$20+$E$64+Assumptions!$B$17+$P$64+$J$64+$O$64+$D$64</f>
        <v>37900354.9664976</v>
      </c>
      <c r="R64" s="12" t="n">
        <f aca="false">IF($C$64&lt;Assumptions!$B$37,Assumptions!$B$37*(Assumptions!$B$21+Assumptions!$B$22/Assumptions!$B$37)/(Assumptions!$B$21+Assumptions!$B$22/$C$64),Assumptions!$B$37)</f>
        <v>1</v>
      </c>
      <c r="S64" s="12" t="n">
        <f aca="false">Assumptions!$B$38/$R$64</f>
        <v>1</v>
      </c>
      <c r="T64" s="12" t="n">
        <f aca="false">Assumptions!$B$39*$S$64</f>
        <v>5000000</v>
      </c>
      <c r="U64" s="12" t="n">
        <f aca="false">IF($C$64&lt;Assumptions!$B$42,Assumptions!$B$42*(Assumptions!$B$21+Assumptions!$B$22/Assumptions!$B$42)/(Assumptions!$B$21+Assumptions!$B$22/$C$64),Assumptions!$B$42)</f>
        <v>3</v>
      </c>
      <c r="V64" s="12" t="n">
        <f aca="false">Assumptions!$B$43/$U$64</f>
        <v>1</v>
      </c>
      <c r="W64" s="12" t="n">
        <f aca="false">Assumptions!$B$44*$V$64</f>
        <v>5000000</v>
      </c>
      <c r="X64" s="12" t="n">
        <f aca="false">IF($C$64&lt;Assumptions!$B$47,Assumptions!$B$47*(Assumptions!$B$21+Assumptions!$B$22/Assumptions!$B$47)/(Assumptions!$B$21+Assumptions!$B$22/$C$64),Assumptions!$B$47)</f>
        <v>10</v>
      </c>
      <c r="Y64" s="12" t="n">
        <f aca="false">Assumptions!$B$48/$X$64</f>
        <v>1</v>
      </c>
      <c r="Z64" s="12" t="n">
        <f aca="false">Assumptions!$B$49*$Y$64</f>
        <v>3000000</v>
      </c>
      <c r="AA64" s="12" t="n">
        <f aca="false">IF($C$64&lt;Assumptions!$B$52,Assumptions!$B$52*(Assumptions!$B$21+Assumptions!$B$22/Assumptions!$B$52)/(Assumptions!$B$21+Assumptions!$B$22/$C$64),Assumptions!$B$52)</f>
        <v>25</v>
      </c>
      <c r="AB64" s="12" t="n">
        <f aca="false">Assumptions!$B$53/$AA$64</f>
        <v>1</v>
      </c>
      <c r="AC64" s="12" t="n">
        <f aca="false">Assumptions!$B$54*$AB$64</f>
        <v>2400000</v>
      </c>
      <c r="AD64" s="12" t="n">
        <f aca="false">IF($C$64&lt;Assumptions!$B$57,Assumptions!$B$57*(Assumptions!$B$21+Assumptions!$B$22/Assumptions!$B$57)/(Assumptions!$B$21+Assumptions!$B$22/$C$64),Assumptions!$B$57)</f>
        <v>57.5001142287089</v>
      </c>
      <c r="AE64" s="12" t="n">
        <f aca="false">Assumptions!$B$58/$AD$64</f>
        <v>1.04347618791413</v>
      </c>
      <c r="AF64" s="12" t="n">
        <f aca="false">Assumptions!$B$59*$AE$64</f>
        <v>1739127.32768227</v>
      </c>
      <c r="AG64" s="12" t="n">
        <f aca="false">IF($C$64&lt;Assumptions!$B$62,Assumptions!$B$62*(Assumptions!$B$21+Assumptions!$B$22/Assumptions!$B$62)/(Assumptions!$B$21+Assumptions!$B$22/$C$64),Assumptions!$B$62)</f>
        <v>48.7586156921235</v>
      </c>
      <c r="AH64" s="12" t="n">
        <f aca="false">Assumptions!$B$63/$AG$64</f>
        <v>1.008197429361</v>
      </c>
      <c r="AI64" s="12" t="n">
        <f aca="false">Assumptions!$B$64*$AH$64</f>
        <v>6152693.18164623</v>
      </c>
    </row>
    <row r="65" customFormat="false" ht="15" hidden="true" customHeight="false" outlineLevel="0" collapsed="false">
      <c r="A65" s="6" t="n">
        <f aca="false">ROW()-ROW($A$31)+Assumptions!$B$4</f>
        <v>34</v>
      </c>
      <c r="B65" s="12" t="n">
        <f aca="false">$P$64</f>
        <v>0</v>
      </c>
      <c r="C65" s="12" t="n">
        <f aca="false">$B$4/(Assumptions!$B$16+$B$65)</f>
        <v>32.7708033770641</v>
      </c>
      <c r="D65" s="12" t="n">
        <f aca="false">Assumptions!$B$7/$C$65</f>
        <v>915449.025</v>
      </c>
      <c r="E65" s="12" t="n">
        <f aca="false">$T$65+$W$65+$Z$65+$AC$65+$AF$65+$AI$65</f>
        <v>23291820.5093285</v>
      </c>
      <c r="F65" s="12" t="n">
        <f aca="false">Assumptions!$B$70/(Assumptions!$B$20+Assumptions!$B$17+$B$65+$E$65+$O$64)</f>
        <v>27.1782058746091</v>
      </c>
      <c r="G65" s="12" t="n">
        <f aca="false">$C$65*(1-Assumptions!$B$71)</f>
        <v>26.2166427016512</v>
      </c>
      <c r="H65" s="12" t="n">
        <f aca="false">MIN($F$65,$G$65)</f>
        <v>26.2166427016512</v>
      </c>
      <c r="I65" s="12" t="str">
        <f aca="false">IF($F$65&lt;=$G$65,"cap","discount")</f>
        <v>discount</v>
      </c>
      <c r="J65" s="12" t="n">
        <f aca="false">Assumptions!$B$69/$H$65</f>
        <v>190718.546875</v>
      </c>
      <c r="K65" s="12" t="n">
        <f aca="false">Assumptions!$B$74/(Assumptions!$B$20+Assumptions!$B$17+$B$65+$E$65+$J$65)</f>
        <v>43.3872348561734</v>
      </c>
      <c r="L65" s="12" t="n">
        <f aca="false">$C$65*(1-Assumptions!$B$75)</f>
        <v>27.8551828705044</v>
      </c>
      <c r="M65" s="12" t="n">
        <f aca="false">MIN($K$65,$L$65)</f>
        <v>27.8551828705044</v>
      </c>
      <c r="N65" s="12" t="str">
        <f aca="false">IF($K$65&lt;=$L$65,"cap","discount")</f>
        <v>discount</v>
      </c>
      <c r="O65" s="12" t="n">
        <f aca="false">Assumptions!$B$73/$M$65</f>
        <v>107699.885294118</v>
      </c>
      <c r="P65" s="12" t="n">
        <f aca="false">MAX(Assumptions!$B$4,($A$5*(Assumptions!$B$20+$E$65+Assumptions!$B$17+$J$65+$O$65+$D$65)-Assumptions!$B$17)/(1-$A$5))</f>
        <v>0</v>
      </c>
      <c r="Q65" s="12" t="n">
        <f aca="false">Assumptions!$B$20+$E$65+Assumptions!$B$17+$P$65+$J$65+$O$65+$D$65</f>
        <v>37900354.9664976</v>
      </c>
      <c r="R65" s="12" t="n">
        <f aca="false">IF($C$65&lt;Assumptions!$B$37,Assumptions!$B$37*(Assumptions!$B$21+Assumptions!$B$22/Assumptions!$B$37)/(Assumptions!$B$21+Assumptions!$B$22/$C$65),Assumptions!$B$37)</f>
        <v>1</v>
      </c>
      <c r="S65" s="12" t="n">
        <f aca="false">Assumptions!$B$38/$R$65</f>
        <v>1</v>
      </c>
      <c r="T65" s="12" t="n">
        <f aca="false">Assumptions!$B$39*$S$65</f>
        <v>5000000</v>
      </c>
      <c r="U65" s="12" t="n">
        <f aca="false">IF($C$65&lt;Assumptions!$B$42,Assumptions!$B$42*(Assumptions!$B$21+Assumptions!$B$22/Assumptions!$B$42)/(Assumptions!$B$21+Assumptions!$B$22/$C$65),Assumptions!$B$42)</f>
        <v>3</v>
      </c>
      <c r="V65" s="12" t="n">
        <f aca="false">Assumptions!$B$43/$U$65</f>
        <v>1</v>
      </c>
      <c r="W65" s="12" t="n">
        <f aca="false">Assumptions!$B$44*$V$65</f>
        <v>5000000</v>
      </c>
      <c r="X65" s="12" t="n">
        <f aca="false">IF($C$65&lt;Assumptions!$B$47,Assumptions!$B$47*(Assumptions!$B$21+Assumptions!$B$22/Assumptions!$B$47)/(Assumptions!$B$21+Assumptions!$B$22/$C$65),Assumptions!$B$47)</f>
        <v>10</v>
      </c>
      <c r="Y65" s="12" t="n">
        <f aca="false">Assumptions!$B$48/$X$65</f>
        <v>1</v>
      </c>
      <c r="Z65" s="12" t="n">
        <f aca="false">Assumptions!$B$49*$Y$65</f>
        <v>3000000</v>
      </c>
      <c r="AA65" s="12" t="n">
        <f aca="false">IF($C$65&lt;Assumptions!$B$52,Assumptions!$B$52*(Assumptions!$B$21+Assumptions!$B$22/Assumptions!$B$52)/(Assumptions!$B$21+Assumptions!$B$22/$C$65),Assumptions!$B$52)</f>
        <v>25</v>
      </c>
      <c r="AB65" s="12" t="n">
        <f aca="false">Assumptions!$B$53/$AA$65</f>
        <v>1</v>
      </c>
      <c r="AC65" s="12" t="n">
        <f aca="false">Assumptions!$B$54*$AB$65</f>
        <v>2400000</v>
      </c>
      <c r="AD65" s="12" t="n">
        <f aca="false">IF($C$65&lt;Assumptions!$B$57,Assumptions!$B$57*(Assumptions!$B$21+Assumptions!$B$22/Assumptions!$B$57)/(Assumptions!$B$21+Assumptions!$B$22/$C$65),Assumptions!$B$57)</f>
        <v>57.5001142287089</v>
      </c>
      <c r="AE65" s="12" t="n">
        <f aca="false">Assumptions!$B$58/$AD$65</f>
        <v>1.04347618791413</v>
      </c>
      <c r="AF65" s="12" t="n">
        <f aca="false">Assumptions!$B$59*$AE$65</f>
        <v>1739127.32768227</v>
      </c>
      <c r="AG65" s="12" t="n">
        <f aca="false">IF($C$65&lt;Assumptions!$B$62,Assumptions!$B$62*(Assumptions!$B$21+Assumptions!$B$22/Assumptions!$B$62)/(Assumptions!$B$21+Assumptions!$B$22/$C$65),Assumptions!$B$62)</f>
        <v>48.7586156921235</v>
      </c>
      <c r="AH65" s="12" t="n">
        <f aca="false">Assumptions!$B$63/$AG$65</f>
        <v>1.008197429361</v>
      </c>
      <c r="AI65" s="12" t="n">
        <f aca="false">Assumptions!$B$64*$AH$65</f>
        <v>6152693.18164623</v>
      </c>
    </row>
    <row r="66" customFormat="false" ht="15" hidden="true" customHeight="false" outlineLevel="0" collapsed="false">
      <c r="A66" s="6" t="n">
        <f aca="false">ROW()-ROW($A$31)+Assumptions!$B$4</f>
        <v>35</v>
      </c>
      <c r="B66" s="12" t="n">
        <f aca="false">$P$65</f>
        <v>0</v>
      </c>
      <c r="C66" s="12" t="n">
        <f aca="false">$B$4/(Assumptions!$B$16+$B$66)</f>
        <v>32.7708033770641</v>
      </c>
      <c r="D66" s="12" t="n">
        <f aca="false">Assumptions!$B$7/$C$66</f>
        <v>915449.025</v>
      </c>
      <c r="E66" s="12" t="n">
        <f aca="false">$T$66+$W$66+$Z$66+$AC$66+$AF$66+$AI$66</f>
        <v>23291820.5093285</v>
      </c>
      <c r="F66" s="12" t="n">
        <f aca="false">Assumptions!$B$70/(Assumptions!$B$20+Assumptions!$B$17+$B$66+$E$66+$O$65)</f>
        <v>27.1782058746091</v>
      </c>
      <c r="G66" s="12" t="n">
        <f aca="false">$C$66*(1-Assumptions!$B$71)</f>
        <v>26.2166427016512</v>
      </c>
      <c r="H66" s="12" t="n">
        <f aca="false">MIN($F$66,$G$66)</f>
        <v>26.2166427016512</v>
      </c>
      <c r="I66" s="12" t="str">
        <f aca="false">IF($F$66&lt;=$G$66,"cap","discount")</f>
        <v>discount</v>
      </c>
      <c r="J66" s="12" t="n">
        <f aca="false">Assumptions!$B$69/$H$66</f>
        <v>190718.546875</v>
      </c>
      <c r="K66" s="12" t="n">
        <f aca="false">Assumptions!$B$74/(Assumptions!$B$20+Assumptions!$B$17+$B$66+$E$66+$J$66)</f>
        <v>43.3872348561734</v>
      </c>
      <c r="L66" s="12" t="n">
        <f aca="false">$C$66*(1-Assumptions!$B$75)</f>
        <v>27.8551828705044</v>
      </c>
      <c r="M66" s="12" t="n">
        <f aca="false">MIN($K$66,$L$66)</f>
        <v>27.8551828705044</v>
      </c>
      <c r="N66" s="12" t="str">
        <f aca="false">IF($K$66&lt;=$L$66,"cap","discount")</f>
        <v>discount</v>
      </c>
      <c r="O66" s="12" t="n">
        <f aca="false">Assumptions!$B$73/$M$66</f>
        <v>107699.885294118</v>
      </c>
      <c r="P66" s="12" t="n">
        <f aca="false">MAX(Assumptions!$B$4,($A$5*(Assumptions!$B$20+$E$66+Assumptions!$B$17+$J$66+$O$66+$D$66)-Assumptions!$B$17)/(1-$A$5))</f>
        <v>0</v>
      </c>
      <c r="Q66" s="12" t="n">
        <f aca="false">Assumptions!$B$20+$E$66+Assumptions!$B$17+$P$66+$J$66+$O$66+$D$66</f>
        <v>37900354.9664976</v>
      </c>
      <c r="R66" s="12" t="n">
        <f aca="false">IF($C$66&lt;Assumptions!$B$37,Assumptions!$B$37*(Assumptions!$B$21+Assumptions!$B$22/Assumptions!$B$37)/(Assumptions!$B$21+Assumptions!$B$22/$C$66),Assumptions!$B$37)</f>
        <v>1</v>
      </c>
      <c r="S66" s="12" t="n">
        <f aca="false">Assumptions!$B$38/$R$66</f>
        <v>1</v>
      </c>
      <c r="T66" s="12" t="n">
        <f aca="false">Assumptions!$B$39*$S$66</f>
        <v>5000000</v>
      </c>
      <c r="U66" s="12" t="n">
        <f aca="false">IF($C$66&lt;Assumptions!$B$42,Assumptions!$B$42*(Assumptions!$B$21+Assumptions!$B$22/Assumptions!$B$42)/(Assumptions!$B$21+Assumptions!$B$22/$C$66),Assumptions!$B$42)</f>
        <v>3</v>
      </c>
      <c r="V66" s="12" t="n">
        <f aca="false">Assumptions!$B$43/$U$66</f>
        <v>1</v>
      </c>
      <c r="W66" s="12" t="n">
        <f aca="false">Assumptions!$B$44*$V$66</f>
        <v>5000000</v>
      </c>
      <c r="X66" s="12" t="n">
        <f aca="false">IF($C$66&lt;Assumptions!$B$47,Assumptions!$B$47*(Assumptions!$B$21+Assumptions!$B$22/Assumptions!$B$47)/(Assumptions!$B$21+Assumptions!$B$22/$C$66),Assumptions!$B$47)</f>
        <v>10</v>
      </c>
      <c r="Y66" s="12" t="n">
        <f aca="false">Assumptions!$B$48/$X$66</f>
        <v>1</v>
      </c>
      <c r="Z66" s="12" t="n">
        <f aca="false">Assumptions!$B$49*$Y$66</f>
        <v>3000000</v>
      </c>
      <c r="AA66" s="12" t="n">
        <f aca="false">IF($C$66&lt;Assumptions!$B$52,Assumptions!$B$52*(Assumptions!$B$21+Assumptions!$B$22/Assumptions!$B$52)/(Assumptions!$B$21+Assumptions!$B$22/$C$66),Assumptions!$B$52)</f>
        <v>25</v>
      </c>
      <c r="AB66" s="12" t="n">
        <f aca="false">Assumptions!$B$53/$AA$66</f>
        <v>1</v>
      </c>
      <c r="AC66" s="12" t="n">
        <f aca="false">Assumptions!$B$54*$AB$66</f>
        <v>2400000</v>
      </c>
      <c r="AD66" s="12" t="n">
        <f aca="false">IF($C$66&lt;Assumptions!$B$57,Assumptions!$B$57*(Assumptions!$B$21+Assumptions!$B$22/Assumptions!$B$57)/(Assumptions!$B$21+Assumptions!$B$22/$C$66),Assumptions!$B$57)</f>
        <v>57.5001142287089</v>
      </c>
      <c r="AE66" s="12" t="n">
        <f aca="false">Assumptions!$B$58/$AD$66</f>
        <v>1.04347618791413</v>
      </c>
      <c r="AF66" s="12" t="n">
        <f aca="false">Assumptions!$B$59*$AE$66</f>
        <v>1739127.32768227</v>
      </c>
      <c r="AG66" s="12" t="n">
        <f aca="false">IF($C$66&lt;Assumptions!$B$62,Assumptions!$B$62*(Assumptions!$B$21+Assumptions!$B$22/Assumptions!$B$62)/(Assumptions!$B$21+Assumptions!$B$22/$C$66),Assumptions!$B$62)</f>
        <v>48.7586156921235</v>
      </c>
      <c r="AH66" s="12" t="n">
        <f aca="false">Assumptions!$B$63/$AG$66</f>
        <v>1.008197429361</v>
      </c>
      <c r="AI66" s="12" t="n">
        <f aca="false">Assumptions!$B$64*$AH$66</f>
        <v>6152693.18164623</v>
      </c>
    </row>
    <row r="67" customFormat="false" ht="15" hidden="true" customHeight="false" outlineLevel="0" collapsed="false">
      <c r="A67" s="6" t="n">
        <f aca="false">ROW()-ROW($A$31)+Assumptions!$B$4</f>
        <v>36</v>
      </c>
      <c r="B67" s="12" t="n">
        <f aca="false">$P$66</f>
        <v>0</v>
      </c>
      <c r="C67" s="12" t="n">
        <f aca="false">$B$4/(Assumptions!$B$16+$B$67)</f>
        <v>32.7708033770641</v>
      </c>
      <c r="D67" s="12" t="n">
        <f aca="false">Assumptions!$B$7/$C$67</f>
        <v>915449.025</v>
      </c>
      <c r="E67" s="12" t="n">
        <f aca="false">$T$67+$W$67+$Z$67+$AC$67+$AF$67+$AI$67</f>
        <v>23291820.5093285</v>
      </c>
      <c r="F67" s="12" t="n">
        <f aca="false">Assumptions!$B$70/(Assumptions!$B$20+Assumptions!$B$17+$B$67+$E$67+$O$66)</f>
        <v>27.1782058746091</v>
      </c>
      <c r="G67" s="12" t="n">
        <f aca="false">$C$67*(1-Assumptions!$B$71)</f>
        <v>26.2166427016512</v>
      </c>
      <c r="H67" s="12" t="n">
        <f aca="false">MIN($F$67,$G$67)</f>
        <v>26.2166427016512</v>
      </c>
      <c r="I67" s="12" t="str">
        <f aca="false">IF($F$67&lt;=$G$67,"cap","discount")</f>
        <v>discount</v>
      </c>
      <c r="J67" s="12" t="n">
        <f aca="false">Assumptions!$B$69/$H$67</f>
        <v>190718.546875</v>
      </c>
      <c r="K67" s="12" t="n">
        <f aca="false">Assumptions!$B$74/(Assumptions!$B$20+Assumptions!$B$17+$B$67+$E$67+$J$67)</f>
        <v>43.3872348561734</v>
      </c>
      <c r="L67" s="12" t="n">
        <f aca="false">$C$67*(1-Assumptions!$B$75)</f>
        <v>27.8551828705044</v>
      </c>
      <c r="M67" s="12" t="n">
        <f aca="false">MIN($K$67,$L$67)</f>
        <v>27.8551828705044</v>
      </c>
      <c r="N67" s="12" t="str">
        <f aca="false">IF($K$67&lt;=$L$67,"cap","discount")</f>
        <v>discount</v>
      </c>
      <c r="O67" s="12" t="n">
        <f aca="false">Assumptions!$B$73/$M$67</f>
        <v>107699.885294118</v>
      </c>
      <c r="P67" s="12" t="n">
        <f aca="false">MAX(Assumptions!$B$4,($A$5*(Assumptions!$B$20+$E$67+Assumptions!$B$17+$J$67+$O$67+$D$67)-Assumptions!$B$17)/(1-$A$5))</f>
        <v>0</v>
      </c>
      <c r="Q67" s="12" t="n">
        <f aca="false">Assumptions!$B$20+$E$67+Assumptions!$B$17+$P$67+$J$67+$O$67+$D$67</f>
        <v>37900354.9664976</v>
      </c>
      <c r="R67" s="12" t="n">
        <f aca="false">IF($C$67&lt;Assumptions!$B$37,Assumptions!$B$37*(Assumptions!$B$21+Assumptions!$B$22/Assumptions!$B$37)/(Assumptions!$B$21+Assumptions!$B$22/$C$67),Assumptions!$B$37)</f>
        <v>1</v>
      </c>
      <c r="S67" s="12" t="n">
        <f aca="false">Assumptions!$B$38/$R$67</f>
        <v>1</v>
      </c>
      <c r="T67" s="12" t="n">
        <f aca="false">Assumptions!$B$39*$S$67</f>
        <v>5000000</v>
      </c>
      <c r="U67" s="12" t="n">
        <f aca="false">IF($C$67&lt;Assumptions!$B$42,Assumptions!$B$42*(Assumptions!$B$21+Assumptions!$B$22/Assumptions!$B$42)/(Assumptions!$B$21+Assumptions!$B$22/$C$67),Assumptions!$B$42)</f>
        <v>3</v>
      </c>
      <c r="V67" s="12" t="n">
        <f aca="false">Assumptions!$B$43/$U$67</f>
        <v>1</v>
      </c>
      <c r="W67" s="12" t="n">
        <f aca="false">Assumptions!$B$44*$V$67</f>
        <v>5000000</v>
      </c>
      <c r="X67" s="12" t="n">
        <f aca="false">IF($C$67&lt;Assumptions!$B$47,Assumptions!$B$47*(Assumptions!$B$21+Assumptions!$B$22/Assumptions!$B$47)/(Assumptions!$B$21+Assumptions!$B$22/$C$67),Assumptions!$B$47)</f>
        <v>10</v>
      </c>
      <c r="Y67" s="12" t="n">
        <f aca="false">Assumptions!$B$48/$X$67</f>
        <v>1</v>
      </c>
      <c r="Z67" s="12" t="n">
        <f aca="false">Assumptions!$B$49*$Y$67</f>
        <v>3000000</v>
      </c>
      <c r="AA67" s="12" t="n">
        <f aca="false">IF($C$67&lt;Assumptions!$B$52,Assumptions!$B$52*(Assumptions!$B$21+Assumptions!$B$22/Assumptions!$B$52)/(Assumptions!$B$21+Assumptions!$B$22/$C$67),Assumptions!$B$52)</f>
        <v>25</v>
      </c>
      <c r="AB67" s="12" t="n">
        <f aca="false">Assumptions!$B$53/$AA$67</f>
        <v>1</v>
      </c>
      <c r="AC67" s="12" t="n">
        <f aca="false">Assumptions!$B$54*$AB$67</f>
        <v>2400000</v>
      </c>
      <c r="AD67" s="12" t="n">
        <f aca="false">IF($C$67&lt;Assumptions!$B$57,Assumptions!$B$57*(Assumptions!$B$21+Assumptions!$B$22/Assumptions!$B$57)/(Assumptions!$B$21+Assumptions!$B$22/$C$67),Assumptions!$B$57)</f>
        <v>57.5001142287089</v>
      </c>
      <c r="AE67" s="12" t="n">
        <f aca="false">Assumptions!$B$58/$AD$67</f>
        <v>1.04347618791413</v>
      </c>
      <c r="AF67" s="12" t="n">
        <f aca="false">Assumptions!$B$59*$AE$67</f>
        <v>1739127.32768227</v>
      </c>
      <c r="AG67" s="12" t="n">
        <f aca="false">IF($C$67&lt;Assumptions!$B$62,Assumptions!$B$62*(Assumptions!$B$21+Assumptions!$B$22/Assumptions!$B$62)/(Assumptions!$B$21+Assumptions!$B$22/$C$67),Assumptions!$B$62)</f>
        <v>48.7586156921235</v>
      </c>
      <c r="AH67" s="12" t="n">
        <f aca="false">Assumptions!$B$63/$AG$67</f>
        <v>1.008197429361</v>
      </c>
      <c r="AI67" s="12" t="n">
        <f aca="false">Assumptions!$B$64*$AH$67</f>
        <v>6152693.18164623</v>
      </c>
    </row>
    <row r="68" customFormat="false" ht="15" hidden="true" customHeight="false" outlineLevel="0" collapsed="false">
      <c r="A68" s="6" t="n">
        <f aca="false">ROW()-ROW($A$31)+Assumptions!$B$4</f>
        <v>37</v>
      </c>
      <c r="B68" s="12" t="n">
        <f aca="false">$P$67</f>
        <v>0</v>
      </c>
      <c r="C68" s="12" t="n">
        <f aca="false">$B$4/(Assumptions!$B$16+$B$68)</f>
        <v>32.7708033770641</v>
      </c>
      <c r="D68" s="12" t="n">
        <f aca="false">Assumptions!$B$7/$C$68</f>
        <v>915449.025</v>
      </c>
      <c r="E68" s="12" t="n">
        <f aca="false">$T$68+$W$68+$Z$68+$AC$68+$AF$68+$AI$68</f>
        <v>23291820.5093285</v>
      </c>
      <c r="F68" s="12" t="n">
        <f aca="false">Assumptions!$B$70/(Assumptions!$B$20+Assumptions!$B$17+$B$68+$E$68+$O$67)</f>
        <v>27.1782058746091</v>
      </c>
      <c r="G68" s="12" t="n">
        <f aca="false">$C$68*(1-Assumptions!$B$71)</f>
        <v>26.2166427016512</v>
      </c>
      <c r="H68" s="12" t="n">
        <f aca="false">MIN($F$68,$G$68)</f>
        <v>26.2166427016512</v>
      </c>
      <c r="I68" s="12" t="str">
        <f aca="false">IF($F$68&lt;=$G$68,"cap","discount")</f>
        <v>discount</v>
      </c>
      <c r="J68" s="12" t="n">
        <f aca="false">Assumptions!$B$69/$H$68</f>
        <v>190718.546875</v>
      </c>
      <c r="K68" s="12" t="n">
        <f aca="false">Assumptions!$B$74/(Assumptions!$B$20+Assumptions!$B$17+$B$68+$E$68+$J$68)</f>
        <v>43.3872348561734</v>
      </c>
      <c r="L68" s="12" t="n">
        <f aca="false">$C$68*(1-Assumptions!$B$75)</f>
        <v>27.8551828705044</v>
      </c>
      <c r="M68" s="12" t="n">
        <f aca="false">MIN($K$68,$L$68)</f>
        <v>27.8551828705044</v>
      </c>
      <c r="N68" s="12" t="str">
        <f aca="false">IF($K$68&lt;=$L$68,"cap","discount")</f>
        <v>discount</v>
      </c>
      <c r="O68" s="12" t="n">
        <f aca="false">Assumptions!$B$73/$M$68</f>
        <v>107699.885294118</v>
      </c>
      <c r="P68" s="12" t="n">
        <f aca="false">MAX(Assumptions!$B$4,($A$5*(Assumptions!$B$20+$E$68+Assumptions!$B$17+$J$68+$O$68+$D$68)-Assumptions!$B$17)/(1-$A$5))</f>
        <v>0</v>
      </c>
      <c r="Q68" s="12" t="n">
        <f aca="false">Assumptions!$B$20+$E$68+Assumptions!$B$17+$P$68+$J$68+$O$68+$D$68</f>
        <v>37900354.9664976</v>
      </c>
      <c r="R68" s="12" t="n">
        <f aca="false">IF($C$68&lt;Assumptions!$B$37,Assumptions!$B$37*(Assumptions!$B$21+Assumptions!$B$22/Assumptions!$B$37)/(Assumptions!$B$21+Assumptions!$B$22/$C$68),Assumptions!$B$37)</f>
        <v>1</v>
      </c>
      <c r="S68" s="12" t="n">
        <f aca="false">Assumptions!$B$38/$R$68</f>
        <v>1</v>
      </c>
      <c r="T68" s="12" t="n">
        <f aca="false">Assumptions!$B$39*$S$68</f>
        <v>5000000</v>
      </c>
      <c r="U68" s="12" t="n">
        <f aca="false">IF($C$68&lt;Assumptions!$B$42,Assumptions!$B$42*(Assumptions!$B$21+Assumptions!$B$22/Assumptions!$B$42)/(Assumptions!$B$21+Assumptions!$B$22/$C$68),Assumptions!$B$42)</f>
        <v>3</v>
      </c>
      <c r="V68" s="12" t="n">
        <f aca="false">Assumptions!$B$43/$U$68</f>
        <v>1</v>
      </c>
      <c r="W68" s="12" t="n">
        <f aca="false">Assumptions!$B$44*$V$68</f>
        <v>5000000</v>
      </c>
      <c r="X68" s="12" t="n">
        <f aca="false">IF($C$68&lt;Assumptions!$B$47,Assumptions!$B$47*(Assumptions!$B$21+Assumptions!$B$22/Assumptions!$B$47)/(Assumptions!$B$21+Assumptions!$B$22/$C$68),Assumptions!$B$47)</f>
        <v>10</v>
      </c>
      <c r="Y68" s="12" t="n">
        <f aca="false">Assumptions!$B$48/$X$68</f>
        <v>1</v>
      </c>
      <c r="Z68" s="12" t="n">
        <f aca="false">Assumptions!$B$49*$Y$68</f>
        <v>3000000</v>
      </c>
      <c r="AA68" s="12" t="n">
        <f aca="false">IF($C$68&lt;Assumptions!$B$52,Assumptions!$B$52*(Assumptions!$B$21+Assumptions!$B$22/Assumptions!$B$52)/(Assumptions!$B$21+Assumptions!$B$22/$C$68),Assumptions!$B$52)</f>
        <v>25</v>
      </c>
      <c r="AB68" s="12" t="n">
        <f aca="false">Assumptions!$B$53/$AA$68</f>
        <v>1</v>
      </c>
      <c r="AC68" s="12" t="n">
        <f aca="false">Assumptions!$B$54*$AB$68</f>
        <v>2400000</v>
      </c>
      <c r="AD68" s="12" t="n">
        <f aca="false">IF($C$68&lt;Assumptions!$B$57,Assumptions!$B$57*(Assumptions!$B$21+Assumptions!$B$22/Assumptions!$B$57)/(Assumptions!$B$21+Assumptions!$B$22/$C$68),Assumptions!$B$57)</f>
        <v>57.5001142287089</v>
      </c>
      <c r="AE68" s="12" t="n">
        <f aca="false">Assumptions!$B$58/$AD$68</f>
        <v>1.04347618791413</v>
      </c>
      <c r="AF68" s="12" t="n">
        <f aca="false">Assumptions!$B$59*$AE$68</f>
        <v>1739127.32768227</v>
      </c>
      <c r="AG68" s="12" t="n">
        <f aca="false">IF($C$68&lt;Assumptions!$B$62,Assumptions!$B$62*(Assumptions!$B$21+Assumptions!$B$22/Assumptions!$B$62)/(Assumptions!$B$21+Assumptions!$B$22/$C$68),Assumptions!$B$62)</f>
        <v>48.7586156921235</v>
      </c>
      <c r="AH68" s="12" t="n">
        <f aca="false">Assumptions!$B$63/$AG$68</f>
        <v>1.008197429361</v>
      </c>
      <c r="AI68" s="12" t="n">
        <f aca="false">Assumptions!$B$64*$AH$68</f>
        <v>6152693.18164623</v>
      </c>
    </row>
    <row r="69" customFormat="false" ht="15" hidden="true" customHeight="false" outlineLevel="0" collapsed="false">
      <c r="A69" s="6" t="n">
        <f aca="false">ROW()-ROW($A$31)+Assumptions!$B$4</f>
        <v>38</v>
      </c>
      <c r="B69" s="12" t="n">
        <f aca="false">$P$68</f>
        <v>0</v>
      </c>
      <c r="C69" s="12" t="n">
        <f aca="false">$B$4/(Assumptions!$B$16+$B$69)</f>
        <v>32.7708033770641</v>
      </c>
      <c r="D69" s="12" t="n">
        <f aca="false">Assumptions!$B$7/$C$69</f>
        <v>915449.025</v>
      </c>
      <c r="E69" s="12" t="n">
        <f aca="false">$T$69+$W$69+$Z$69+$AC$69+$AF$69+$AI$69</f>
        <v>23291820.5093285</v>
      </c>
      <c r="F69" s="12" t="n">
        <f aca="false">Assumptions!$B$70/(Assumptions!$B$20+Assumptions!$B$17+$B$69+$E$69+$O$68)</f>
        <v>27.1782058746091</v>
      </c>
      <c r="G69" s="12" t="n">
        <f aca="false">$C$69*(1-Assumptions!$B$71)</f>
        <v>26.2166427016512</v>
      </c>
      <c r="H69" s="12" t="n">
        <f aca="false">MIN($F$69,$G$69)</f>
        <v>26.2166427016512</v>
      </c>
      <c r="I69" s="12" t="str">
        <f aca="false">IF($F$69&lt;=$G$69,"cap","discount")</f>
        <v>discount</v>
      </c>
      <c r="J69" s="12" t="n">
        <f aca="false">Assumptions!$B$69/$H$69</f>
        <v>190718.546875</v>
      </c>
      <c r="K69" s="12" t="n">
        <f aca="false">Assumptions!$B$74/(Assumptions!$B$20+Assumptions!$B$17+$B$69+$E$69+$J$69)</f>
        <v>43.3872348561734</v>
      </c>
      <c r="L69" s="12" t="n">
        <f aca="false">$C$69*(1-Assumptions!$B$75)</f>
        <v>27.8551828705044</v>
      </c>
      <c r="M69" s="12" t="n">
        <f aca="false">MIN($K$69,$L$69)</f>
        <v>27.8551828705044</v>
      </c>
      <c r="N69" s="12" t="str">
        <f aca="false">IF($K$69&lt;=$L$69,"cap","discount")</f>
        <v>discount</v>
      </c>
      <c r="O69" s="12" t="n">
        <f aca="false">Assumptions!$B$73/$M$69</f>
        <v>107699.885294118</v>
      </c>
      <c r="P69" s="12" t="n">
        <f aca="false">MAX(Assumptions!$B$4,($A$5*(Assumptions!$B$20+$E$69+Assumptions!$B$17+$J$69+$O$69+$D$69)-Assumptions!$B$17)/(1-$A$5))</f>
        <v>0</v>
      </c>
      <c r="Q69" s="12" t="n">
        <f aca="false">Assumptions!$B$20+$E$69+Assumptions!$B$17+$P$69+$J$69+$O$69+$D$69</f>
        <v>37900354.9664976</v>
      </c>
      <c r="R69" s="12" t="n">
        <f aca="false">IF($C$69&lt;Assumptions!$B$37,Assumptions!$B$37*(Assumptions!$B$21+Assumptions!$B$22/Assumptions!$B$37)/(Assumptions!$B$21+Assumptions!$B$22/$C$69),Assumptions!$B$37)</f>
        <v>1</v>
      </c>
      <c r="S69" s="12" t="n">
        <f aca="false">Assumptions!$B$38/$R$69</f>
        <v>1</v>
      </c>
      <c r="T69" s="12" t="n">
        <f aca="false">Assumptions!$B$39*$S$69</f>
        <v>5000000</v>
      </c>
      <c r="U69" s="12" t="n">
        <f aca="false">IF($C$69&lt;Assumptions!$B$42,Assumptions!$B$42*(Assumptions!$B$21+Assumptions!$B$22/Assumptions!$B$42)/(Assumptions!$B$21+Assumptions!$B$22/$C$69),Assumptions!$B$42)</f>
        <v>3</v>
      </c>
      <c r="V69" s="12" t="n">
        <f aca="false">Assumptions!$B$43/$U$69</f>
        <v>1</v>
      </c>
      <c r="W69" s="12" t="n">
        <f aca="false">Assumptions!$B$44*$V$69</f>
        <v>5000000</v>
      </c>
      <c r="X69" s="12" t="n">
        <f aca="false">IF($C$69&lt;Assumptions!$B$47,Assumptions!$B$47*(Assumptions!$B$21+Assumptions!$B$22/Assumptions!$B$47)/(Assumptions!$B$21+Assumptions!$B$22/$C$69),Assumptions!$B$47)</f>
        <v>10</v>
      </c>
      <c r="Y69" s="12" t="n">
        <f aca="false">Assumptions!$B$48/$X$69</f>
        <v>1</v>
      </c>
      <c r="Z69" s="12" t="n">
        <f aca="false">Assumptions!$B$49*$Y$69</f>
        <v>3000000</v>
      </c>
      <c r="AA69" s="12" t="n">
        <f aca="false">IF($C$69&lt;Assumptions!$B$52,Assumptions!$B$52*(Assumptions!$B$21+Assumptions!$B$22/Assumptions!$B$52)/(Assumptions!$B$21+Assumptions!$B$22/$C$69),Assumptions!$B$52)</f>
        <v>25</v>
      </c>
      <c r="AB69" s="12" t="n">
        <f aca="false">Assumptions!$B$53/$AA$69</f>
        <v>1</v>
      </c>
      <c r="AC69" s="12" t="n">
        <f aca="false">Assumptions!$B$54*$AB$69</f>
        <v>2400000</v>
      </c>
      <c r="AD69" s="12" t="n">
        <f aca="false">IF($C$69&lt;Assumptions!$B$57,Assumptions!$B$57*(Assumptions!$B$21+Assumptions!$B$22/Assumptions!$B$57)/(Assumptions!$B$21+Assumptions!$B$22/$C$69),Assumptions!$B$57)</f>
        <v>57.5001142287089</v>
      </c>
      <c r="AE69" s="12" t="n">
        <f aca="false">Assumptions!$B$58/$AD$69</f>
        <v>1.04347618791413</v>
      </c>
      <c r="AF69" s="12" t="n">
        <f aca="false">Assumptions!$B$59*$AE$69</f>
        <v>1739127.32768227</v>
      </c>
      <c r="AG69" s="12" t="n">
        <f aca="false">IF($C$69&lt;Assumptions!$B$62,Assumptions!$B$62*(Assumptions!$B$21+Assumptions!$B$22/Assumptions!$B$62)/(Assumptions!$B$21+Assumptions!$B$22/$C$69),Assumptions!$B$62)</f>
        <v>48.7586156921235</v>
      </c>
      <c r="AH69" s="12" t="n">
        <f aca="false">Assumptions!$B$63/$AG$69</f>
        <v>1.008197429361</v>
      </c>
      <c r="AI69" s="12" t="n">
        <f aca="false">Assumptions!$B$64*$AH$69</f>
        <v>6152693.18164623</v>
      </c>
    </row>
    <row r="70" customFormat="false" ht="15" hidden="true" customHeight="false" outlineLevel="0" collapsed="false">
      <c r="A70" s="6" t="n">
        <f aca="false">ROW()-ROW($A$31)+Assumptions!$B$4</f>
        <v>39</v>
      </c>
      <c r="B70" s="12" t="n">
        <f aca="false">$P$69</f>
        <v>0</v>
      </c>
      <c r="C70" s="12" t="n">
        <f aca="false">$B$4/(Assumptions!$B$16+$B$70)</f>
        <v>32.7708033770641</v>
      </c>
      <c r="D70" s="12" t="n">
        <f aca="false">Assumptions!$B$7/$C$70</f>
        <v>915449.025</v>
      </c>
      <c r="E70" s="12" t="n">
        <f aca="false">$T$70+$W$70+$Z$70+$AC$70+$AF$70+$AI$70</f>
        <v>23291820.5093285</v>
      </c>
      <c r="F70" s="12" t="n">
        <f aca="false">Assumptions!$B$70/(Assumptions!$B$20+Assumptions!$B$17+$B$70+$E$70+$O$69)</f>
        <v>27.1782058746091</v>
      </c>
      <c r="G70" s="12" t="n">
        <f aca="false">$C$70*(1-Assumptions!$B$71)</f>
        <v>26.2166427016512</v>
      </c>
      <c r="H70" s="12" t="n">
        <f aca="false">MIN($F$70,$G$70)</f>
        <v>26.2166427016512</v>
      </c>
      <c r="I70" s="12" t="str">
        <f aca="false">IF($F$70&lt;=$G$70,"cap","discount")</f>
        <v>discount</v>
      </c>
      <c r="J70" s="12" t="n">
        <f aca="false">Assumptions!$B$69/$H$70</f>
        <v>190718.546875</v>
      </c>
      <c r="K70" s="12" t="n">
        <f aca="false">Assumptions!$B$74/(Assumptions!$B$20+Assumptions!$B$17+$B$70+$E$70+$J$70)</f>
        <v>43.3872348561734</v>
      </c>
      <c r="L70" s="12" t="n">
        <f aca="false">$C$70*(1-Assumptions!$B$75)</f>
        <v>27.8551828705044</v>
      </c>
      <c r="M70" s="12" t="n">
        <f aca="false">MIN($K$70,$L$70)</f>
        <v>27.8551828705044</v>
      </c>
      <c r="N70" s="12" t="str">
        <f aca="false">IF($K$70&lt;=$L$70,"cap","discount")</f>
        <v>discount</v>
      </c>
      <c r="O70" s="12" t="n">
        <f aca="false">Assumptions!$B$73/$M$70</f>
        <v>107699.885294118</v>
      </c>
      <c r="P70" s="12" t="n">
        <f aca="false">MAX(Assumptions!$B$4,($A$5*(Assumptions!$B$20+$E$70+Assumptions!$B$17+$J$70+$O$70+$D$70)-Assumptions!$B$17)/(1-$A$5))</f>
        <v>0</v>
      </c>
      <c r="Q70" s="12" t="n">
        <f aca="false">Assumptions!$B$20+$E$70+Assumptions!$B$17+$P$70+$J$70+$O$70+$D$70</f>
        <v>37900354.9664976</v>
      </c>
      <c r="R70" s="12" t="n">
        <f aca="false">IF($C$70&lt;Assumptions!$B$37,Assumptions!$B$37*(Assumptions!$B$21+Assumptions!$B$22/Assumptions!$B$37)/(Assumptions!$B$21+Assumptions!$B$22/$C$70),Assumptions!$B$37)</f>
        <v>1</v>
      </c>
      <c r="S70" s="12" t="n">
        <f aca="false">Assumptions!$B$38/$R$70</f>
        <v>1</v>
      </c>
      <c r="T70" s="12" t="n">
        <f aca="false">Assumptions!$B$39*$S$70</f>
        <v>5000000</v>
      </c>
      <c r="U70" s="12" t="n">
        <f aca="false">IF($C$70&lt;Assumptions!$B$42,Assumptions!$B$42*(Assumptions!$B$21+Assumptions!$B$22/Assumptions!$B$42)/(Assumptions!$B$21+Assumptions!$B$22/$C$70),Assumptions!$B$42)</f>
        <v>3</v>
      </c>
      <c r="V70" s="12" t="n">
        <f aca="false">Assumptions!$B$43/$U$70</f>
        <v>1</v>
      </c>
      <c r="W70" s="12" t="n">
        <f aca="false">Assumptions!$B$44*$V$70</f>
        <v>5000000</v>
      </c>
      <c r="X70" s="12" t="n">
        <f aca="false">IF($C$70&lt;Assumptions!$B$47,Assumptions!$B$47*(Assumptions!$B$21+Assumptions!$B$22/Assumptions!$B$47)/(Assumptions!$B$21+Assumptions!$B$22/$C$70),Assumptions!$B$47)</f>
        <v>10</v>
      </c>
      <c r="Y70" s="12" t="n">
        <f aca="false">Assumptions!$B$48/$X$70</f>
        <v>1</v>
      </c>
      <c r="Z70" s="12" t="n">
        <f aca="false">Assumptions!$B$49*$Y$70</f>
        <v>3000000</v>
      </c>
      <c r="AA70" s="12" t="n">
        <f aca="false">IF($C$70&lt;Assumptions!$B$52,Assumptions!$B$52*(Assumptions!$B$21+Assumptions!$B$22/Assumptions!$B$52)/(Assumptions!$B$21+Assumptions!$B$22/$C$70),Assumptions!$B$52)</f>
        <v>25</v>
      </c>
      <c r="AB70" s="12" t="n">
        <f aca="false">Assumptions!$B$53/$AA$70</f>
        <v>1</v>
      </c>
      <c r="AC70" s="12" t="n">
        <f aca="false">Assumptions!$B$54*$AB$70</f>
        <v>2400000</v>
      </c>
      <c r="AD70" s="12" t="n">
        <f aca="false">IF($C$70&lt;Assumptions!$B$57,Assumptions!$B$57*(Assumptions!$B$21+Assumptions!$B$22/Assumptions!$B$57)/(Assumptions!$B$21+Assumptions!$B$22/$C$70),Assumptions!$B$57)</f>
        <v>57.5001142287089</v>
      </c>
      <c r="AE70" s="12" t="n">
        <f aca="false">Assumptions!$B$58/$AD$70</f>
        <v>1.04347618791413</v>
      </c>
      <c r="AF70" s="12" t="n">
        <f aca="false">Assumptions!$B$59*$AE$70</f>
        <v>1739127.32768227</v>
      </c>
      <c r="AG70" s="12" t="n">
        <f aca="false">IF($C$70&lt;Assumptions!$B$62,Assumptions!$B$62*(Assumptions!$B$21+Assumptions!$B$22/Assumptions!$B$62)/(Assumptions!$B$21+Assumptions!$B$22/$C$70),Assumptions!$B$62)</f>
        <v>48.7586156921235</v>
      </c>
      <c r="AH70" s="12" t="n">
        <f aca="false">Assumptions!$B$63/$AG$70</f>
        <v>1.008197429361</v>
      </c>
      <c r="AI70" s="12" t="n">
        <f aca="false">Assumptions!$B$64*$AH$70</f>
        <v>6152693.18164623</v>
      </c>
    </row>
    <row r="71" customFormat="false" ht="15" hidden="true" customHeight="false" outlineLevel="0" collapsed="false">
      <c r="A71" s="6" t="n">
        <f aca="false">ROW()-ROW($A$31)+Assumptions!$B$4</f>
        <v>40</v>
      </c>
      <c r="B71" s="12" t="n">
        <f aca="false">$P$70</f>
        <v>0</v>
      </c>
      <c r="C71" s="12" t="n">
        <f aca="false">$B$4/(Assumptions!$B$16+$B$71)</f>
        <v>32.7708033770641</v>
      </c>
      <c r="D71" s="12" t="n">
        <f aca="false">Assumptions!$B$7/$C$71</f>
        <v>915449.025</v>
      </c>
      <c r="E71" s="12" t="n">
        <f aca="false">$T$71+$W$71+$Z$71+$AC$71+$AF$71+$AI$71</f>
        <v>23291820.5093285</v>
      </c>
      <c r="F71" s="12" t="n">
        <f aca="false">Assumptions!$B$70/(Assumptions!$B$20+Assumptions!$B$17+$B$71+$E$71+$O$70)</f>
        <v>27.1782058746091</v>
      </c>
      <c r="G71" s="12" t="n">
        <f aca="false">$C$71*(1-Assumptions!$B$71)</f>
        <v>26.2166427016512</v>
      </c>
      <c r="H71" s="12" t="n">
        <f aca="false">MIN($F$71,$G$71)</f>
        <v>26.2166427016512</v>
      </c>
      <c r="I71" s="12" t="str">
        <f aca="false">IF($F$71&lt;=$G$71,"cap","discount")</f>
        <v>discount</v>
      </c>
      <c r="J71" s="12" t="n">
        <f aca="false">Assumptions!$B$69/$H$71</f>
        <v>190718.546875</v>
      </c>
      <c r="K71" s="12" t="n">
        <f aca="false">Assumptions!$B$74/(Assumptions!$B$20+Assumptions!$B$17+$B$71+$E$71+$J$71)</f>
        <v>43.3872348561734</v>
      </c>
      <c r="L71" s="12" t="n">
        <f aca="false">$C$71*(1-Assumptions!$B$75)</f>
        <v>27.8551828705044</v>
      </c>
      <c r="M71" s="12" t="n">
        <f aca="false">MIN($K$71,$L$71)</f>
        <v>27.8551828705044</v>
      </c>
      <c r="N71" s="12" t="str">
        <f aca="false">IF($K$71&lt;=$L$71,"cap","discount")</f>
        <v>discount</v>
      </c>
      <c r="O71" s="12" t="n">
        <f aca="false">Assumptions!$B$73/$M$71</f>
        <v>107699.885294118</v>
      </c>
      <c r="P71" s="12" t="n">
        <f aca="false">MAX(Assumptions!$B$4,($A$5*(Assumptions!$B$20+$E$71+Assumptions!$B$17+$J$71+$O$71+$D$71)-Assumptions!$B$17)/(1-$A$5))</f>
        <v>0</v>
      </c>
      <c r="Q71" s="12" t="n">
        <f aca="false">Assumptions!$B$20+$E$71+Assumptions!$B$17+$P$71+$J$71+$O$71+$D$71</f>
        <v>37900354.9664976</v>
      </c>
      <c r="R71" s="12" t="n">
        <f aca="false">IF($C$71&lt;Assumptions!$B$37,Assumptions!$B$37*(Assumptions!$B$21+Assumptions!$B$22/Assumptions!$B$37)/(Assumptions!$B$21+Assumptions!$B$22/$C$71),Assumptions!$B$37)</f>
        <v>1</v>
      </c>
      <c r="S71" s="12" t="n">
        <f aca="false">Assumptions!$B$38/$R$71</f>
        <v>1</v>
      </c>
      <c r="T71" s="12" t="n">
        <f aca="false">Assumptions!$B$39*$S$71</f>
        <v>5000000</v>
      </c>
      <c r="U71" s="12" t="n">
        <f aca="false">IF($C$71&lt;Assumptions!$B$42,Assumptions!$B$42*(Assumptions!$B$21+Assumptions!$B$22/Assumptions!$B$42)/(Assumptions!$B$21+Assumptions!$B$22/$C$71),Assumptions!$B$42)</f>
        <v>3</v>
      </c>
      <c r="V71" s="12" t="n">
        <f aca="false">Assumptions!$B$43/$U$71</f>
        <v>1</v>
      </c>
      <c r="W71" s="12" t="n">
        <f aca="false">Assumptions!$B$44*$V$71</f>
        <v>5000000</v>
      </c>
      <c r="X71" s="12" t="n">
        <f aca="false">IF($C$71&lt;Assumptions!$B$47,Assumptions!$B$47*(Assumptions!$B$21+Assumptions!$B$22/Assumptions!$B$47)/(Assumptions!$B$21+Assumptions!$B$22/$C$71),Assumptions!$B$47)</f>
        <v>10</v>
      </c>
      <c r="Y71" s="12" t="n">
        <f aca="false">Assumptions!$B$48/$X$71</f>
        <v>1</v>
      </c>
      <c r="Z71" s="12" t="n">
        <f aca="false">Assumptions!$B$49*$Y$71</f>
        <v>3000000</v>
      </c>
      <c r="AA71" s="12" t="n">
        <f aca="false">IF($C$71&lt;Assumptions!$B$52,Assumptions!$B$52*(Assumptions!$B$21+Assumptions!$B$22/Assumptions!$B$52)/(Assumptions!$B$21+Assumptions!$B$22/$C$71),Assumptions!$B$52)</f>
        <v>25</v>
      </c>
      <c r="AB71" s="12" t="n">
        <f aca="false">Assumptions!$B$53/$AA$71</f>
        <v>1</v>
      </c>
      <c r="AC71" s="12" t="n">
        <f aca="false">Assumptions!$B$54*$AB$71</f>
        <v>2400000</v>
      </c>
      <c r="AD71" s="12" t="n">
        <f aca="false">IF($C$71&lt;Assumptions!$B$57,Assumptions!$B$57*(Assumptions!$B$21+Assumptions!$B$22/Assumptions!$B$57)/(Assumptions!$B$21+Assumptions!$B$22/$C$71),Assumptions!$B$57)</f>
        <v>57.5001142287089</v>
      </c>
      <c r="AE71" s="12" t="n">
        <f aca="false">Assumptions!$B$58/$AD$71</f>
        <v>1.04347618791413</v>
      </c>
      <c r="AF71" s="12" t="n">
        <f aca="false">Assumptions!$B$59*$AE$71</f>
        <v>1739127.32768227</v>
      </c>
      <c r="AG71" s="12" t="n">
        <f aca="false">IF($C$71&lt;Assumptions!$B$62,Assumptions!$B$62*(Assumptions!$B$21+Assumptions!$B$22/Assumptions!$B$62)/(Assumptions!$B$21+Assumptions!$B$22/$C$71),Assumptions!$B$62)</f>
        <v>48.7586156921235</v>
      </c>
      <c r="AH71" s="12" t="n">
        <f aca="false">Assumptions!$B$63/$AG$71</f>
        <v>1.008197429361</v>
      </c>
      <c r="AI71" s="12" t="n">
        <f aca="false">Assumptions!$B$64*$AH$71</f>
        <v>6152693.18164623</v>
      </c>
    </row>
    <row r="72" customFormat="false" ht="15" hidden="true" customHeight="false" outlineLevel="0" collapsed="false">
      <c r="A72" s="6" t="n">
        <f aca="false">ROW()-ROW($A$31)+Assumptions!$B$4</f>
        <v>41</v>
      </c>
      <c r="B72" s="12" t="n">
        <f aca="false">$P$71</f>
        <v>0</v>
      </c>
      <c r="C72" s="12" t="n">
        <f aca="false">$B$4/(Assumptions!$B$16+$B$72)</f>
        <v>32.7708033770641</v>
      </c>
      <c r="D72" s="12" t="n">
        <f aca="false">Assumptions!$B$7/$C$72</f>
        <v>915449.025</v>
      </c>
      <c r="E72" s="12" t="n">
        <f aca="false">$T$72+$W$72+$Z$72+$AC$72+$AF$72+$AI$72</f>
        <v>23291820.5093285</v>
      </c>
      <c r="F72" s="12" t="n">
        <f aca="false">Assumptions!$B$70/(Assumptions!$B$20+Assumptions!$B$17+$B$72+$E$72+$O$71)</f>
        <v>27.1782058746091</v>
      </c>
      <c r="G72" s="12" t="n">
        <f aca="false">$C$72*(1-Assumptions!$B$71)</f>
        <v>26.2166427016512</v>
      </c>
      <c r="H72" s="12" t="n">
        <f aca="false">MIN($F$72,$G$72)</f>
        <v>26.2166427016512</v>
      </c>
      <c r="I72" s="12" t="str">
        <f aca="false">IF($F$72&lt;=$G$72,"cap","discount")</f>
        <v>discount</v>
      </c>
      <c r="J72" s="12" t="n">
        <f aca="false">Assumptions!$B$69/$H$72</f>
        <v>190718.546875</v>
      </c>
      <c r="K72" s="12" t="n">
        <f aca="false">Assumptions!$B$74/(Assumptions!$B$20+Assumptions!$B$17+$B$72+$E$72+$J$72)</f>
        <v>43.3872348561734</v>
      </c>
      <c r="L72" s="12" t="n">
        <f aca="false">$C$72*(1-Assumptions!$B$75)</f>
        <v>27.8551828705044</v>
      </c>
      <c r="M72" s="12" t="n">
        <f aca="false">MIN($K$72,$L$72)</f>
        <v>27.8551828705044</v>
      </c>
      <c r="N72" s="12" t="str">
        <f aca="false">IF($K$72&lt;=$L$72,"cap","discount")</f>
        <v>discount</v>
      </c>
      <c r="O72" s="12" t="n">
        <f aca="false">Assumptions!$B$73/$M$72</f>
        <v>107699.885294118</v>
      </c>
      <c r="P72" s="12" t="n">
        <f aca="false">MAX(Assumptions!$B$4,($A$5*(Assumptions!$B$20+$E$72+Assumptions!$B$17+$J$72+$O$72+$D$72)-Assumptions!$B$17)/(1-$A$5))</f>
        <v>0</v>
      </c>
      <c r="Q72" s="12" t="n">
        <f aca="false">Assumptions!$B$20+$E$72+Assumptions!$B$17+$P$72+$J$72+$O$72+$D$72</f>
        <v>37900354.9664976</v>
      </c>
      <c r="R72" s="12" t="n">
        <f aca="false">IF($C$72&lt;Assumptions!$B$37,Assumptions!$B$37*(Assumptions!$B$21+Assumptions!$B$22/Assumptions!$B$37)/(Assumptions!$B$21+Assumptions!$B$22/$C$72),Assumptions!$B$37)</f>
        <v>1</v>
      </c>
      <c r="S72" s="12" t="n">
        <f aca="false">Assumptions!$B$38/$R$72</f>
        <v>1</v>
      </c>
      <c r="T72" s="12" t="n">
        <f aca="false">Assumptions!$B$39*$S$72</f>
        <v>5000000</v>
      </c>
      <c r="U72" s="12" t="n">
        <f aca="false">IF($C$72&lt;Assumptions!$B$42,Assumptions!$B$42*(Assumptions!$B$21+Assumptions!$B$22/Assumptions!$B$42)/(Assumptions!$B$21+Assumptions!$B$22/$C$72),Assumptions!$B$42)</f>
        <v>3</v>
      </c>
      <c r="V72" s="12" t="n">
        <f aca="false">Assumptions!$B$43/$U$72</f>
        <v>1</v>
      </c>
      <c r="W72" s="12" t="n">
        <f aca="false">Assumptions!$B$44*$V$72</f>
        <v>5000000</v>
      </c>
      <c r="X72" s="12" t="n">
        <f aca="false">IF($C$72&lt;Assumptions!$B$47,Assumptions!$B$47*(Assumptions!$B$21+Assumptions!$B$22/Assumptions!$B$47)/(Assumptions!$B$21+Assumptions!$B$22/$C$72),Assumptions!$B$47)</f>
        <v>10</v>
      </c>
      <c r="Y72" s="12" t="n">
        <f aca="false">Assumptions!$B$48/$X$72</f>
        <v>1</v>
      </c>
      <c r="Z72" s="12" t="n">
        <f aca="false">Assumptions!$B$49*$Y$72</f>
        <v>3000000</v>
      </c>
      <c r="AA72" s="12" t="n">
        <f aca="false">IF($C$72&lt;Assumptions!$B$52,Assumptions!$B$52*(Assumptions!$B$21+Assumptions!$B$22/Assumptions!$B$52)/(Assumptions!$B$21+Assumptions!$B$22/$C$72),Assumptions!$B$52)</f>
        <v>25</v>
      </c>
      <c r="AB72" s="12" t="n">
        <f aca="false">Assumptions!$B$53/$AA$72</f>
        <v>1</v>
      </c>
      <c r="AC72" s="12" t="n">
        <f aca="false">Assumptions!$B$54*$AB$72</f>
        <v>2400000</v>
      </c>
      <c r="AD72" s="12" t="n">
        <f aca="false">IF($C$72&lt;Assumptions!$B$57,Assumptions!$B$57*(Assumptions!$B$21+Assumptions!$B$22/Assumptions!$B$57)/(Assumptions!$B$21+Assumptions!$B$22/$C$72),Assumptions!$B$57)</f>
        <v>57.5001142287089</v>
      </c>
      <c r="AE72" s="12" t="n">
        <f aca="false">Assumptions!$B$58/$AD$72</f>
        <v>1.04347618791413</v>
      </c>
      <c r="AF72" s="12" t="n">
        <f aca="false">Assumptions!$B$59*$AE$72</f>
        <v>1739127.32768227</v>
      </c>
      <c r="AG72" s="12" t="n">
        <f aca="false">IF($C$72&lt;Assumptions!$B$62,Assumptions!$B$62*(Assumptions!$B$21+Assumptions!$B$22/Assumptions!$B$62)/(Assumptions!$B$21+Assumptions!$B$22/$C$72),Assumptions!$B$62)</f>
        <v>48.7586156921235</v>
      </c>
      <c r="AH72" s="12" t="n">
        <f aca="false">Assumptions!$B$63/$AG$72</f>
        <v>1.008197429361</v>
      </c>
      <c r="AI72" s="12" t="n">
        <f aca="false">Assumptions!$B$64*$AH$72</f>
        <v>6152693.18164623</v>
      </c>
    </row>
    <row r="73" customFormat="false" ht="15" hidden="true" customHeight="false" outlineLevel="0" collapsed="false">
      <c r="A73" s="6" t="n">
        <f aca="false">ROW()-ROW($A$31)+Assumptions!$B$4</f>
        <v>42</v>
      </c>
      <c r="B73" s="12" t="n">
        <f aca="false">$P$72</f>
        <v>0</v>
      </c>
      <c r="C73" s="12" t="n">
        <f aca="false">$B$4/(Assumptions!$B$16+$B$73)</f>
        <v>32.7708033770641</v>
      </c>
      <c r="D73" s="12" t="n">
        <f aca="false">Assumptions!$B$7/$C$73</f>
        <v>915449.025</v>
      </c>
      <c r="E73" s="12" t="n">
        <f aca="false">$T$73+$W$73+$Z$73+$AC$73+$AF$73+$AI$73</f>
        <v>23291820.5093285</v>
      </c>
      <c r="F73" s="12" t="n">
        <f aca="false">Assumptions!$B$70/(Assumptions!$B$20+Assumptions!$B$17+$B$73+$E$73+$O$72)</f>
        <v>27.1782058746091</v>
      </c>
      <c r="G73" s="12" t="n">
        <f aca="false">$C$73*(1-Assumptions!$B$71)</f>
        <v>26.2166427016512</v>
      </c>
      <c r="H73" s="12" t="n">
        <f aca="false">MIN($F$73,$G$73)</f>
        <v>26.2166427016512</v>
      </c>
      <c r="I73" s="12" t="str">
        <f aca="false">IF($F$73&lt;=$G$73,"cap","discount")</f>
        <v>discount</v>
      </c>
      <c r="J73" s="12" t="n">
        <f aca="false">Assumptions!$B$69/$H$73</f>
        <v>190718.546875</v>
      </c>
      <c r="K73" s="12" t="n">
        <f aca="false">Assumptions!$B$74/(Assumptions!$B$20+Assumptions!$B$17+$B$73+$E$73+$J$73)</f>
        <v>43.3872348561734</v>
      </c>
      <c r="L73" s="12" t="n">
        <f aca="false">$C$73*(1-Assumptions!$B$75)</f>
        <v>27.8551828705044</v>
      </c>
      <c r="M73" s="12" t="n">
        <f aca="false">MIN($K$73,$L$73)</f>
        <v>27.8551828705044</v>
      </c>
      <c r="N73" s="12" t="str">
        <f aca="false">IF($K$73&lt;=$L$73,"cap","discount")</f>
        <v>discount</v>
      </c>
      <c r="O73" s="12" t="n">
        <f aca="false">Assumptions!$B$73/$M$73</f>
        <v>107699.885294118</v>
      </c>
      <c r="P73" s="12" t="n">
        <f aca="false">MAX(Assumptions!$B$4,($A$5*(Assumptions!$B$20+$E$73+Assumptions!$B$17+$J$73+$O$73+$D$73)-Assumptions!$B$17)/(1-$A$5))</f>
        <v>0</v>
      </c>
      <c r="Q73" s="12" t="n">
        <f aca="false">Assumptions!$B$20+$E$73+Assumptions!$B$17+$P$73+$J$73+$O$73+$D$73</f>
        <v>37900354.9664976</v>
      </c>
      <c r="R73" s="12" t="n">
        <f aca="false">IF($C$73&lt;Assumptions!$B$37,Assumptions!$B$37*(Assumptions!$B$21+Assumptions!$B$22/Assumptions!$B$37)/(Assumptions!$B$21+Assumptions!$B$22/$C$73),Assumptions!$B$37)</f>
        <v>1</v>
      </c>
      <c r="S73" s="12" t="n">
        <f aca="false">Assumptions!$B$38/$R$73</f>
        <v>1</v>
      </c>
      <c r="T73" s="12" t="n">
        <f aca="false">Assumptions!$B$39*$S$73</f>
        <v>5000000</v>
      </c>
      <c r="U73" s="12" t="n">
        <f aca="false">IF($C$73&lt;Assumptions!$B$42,Assumptions!$B$42*(Assumptions!$B$21+Assumptions!$B$22/Assumptions!$B$42)/(Assumptions!$B$21+Assumptions!$B$22/$C$73),Assumptions!$B$42)</f>
        <v>3</v>
      </c>
      <c r="V73" s="12" t="n">
        <f aca="false">Assumptions!$B$43/$U$73</f>
        <v>1</v>
      </c>
      <c r="W73" s="12" t="n">
        <f aca="false">Assumptions!$B$44*$V$73</f>
        <v>5000000</v>
      </c>
      <c r="X73" s="12" t="n">
        <f aca="false">IF($C$73&lt;Assumptions!$B$47,Assumptions!$B$47*(Assumptions!$B$21+Assumptions!$B$22/Assumptions!$B$47)/(Assumptions!$B$21+Assumptions!$B$22/$C$73),Assumptions!$B$47)</f>
        <v>10</v>
      </c>
      <c r="Y73" s="12" t="n">
        <f aca="false">Assumptions!$B$48/$X$73</f>
        <v>1</v>
      </c>
      <c r="Z73" s="12" t="n">
        <f aca="false">Assumptions!$B$49*$Y$73</f>
        <v>3000000</v>
      </c>
      <c r="AA73" s="12" t="n">
        <f aca="false">IF($C$73&lt;Assumptions!$B$52,Assumptions!$B$52*(Assumptions!$B$21+Assumptions!$B$22/Assumptions!$B$52)/(Assumptions!$B$21+Assumptions!$B$22/$C$73),Assumptions!$B$52)</f>
        <v>25</v>
      </c>
      <c r="AB73" s="12" t="n">
        <f aca="false">Assumptions!$B$53/$AA$73</f>
        <v>1</v>
      </c>
      <c r="AC73" s="12" t="n">
        <f aca="false">Assumptions!$B$54*$AB$73</f>
        <v>2400000</v>
      </c>
      <c r="AD73" s="12" t="n">
        <f aca="false">IF($C$73&lt;Assumptions!$B$57,Assumptions!$B$57*(Assumptions!$B$21+Assumptions!$B$22/Assumptions!$B$57)/(Assumptions!$B$21+Assumptions!$B$22/$C$73),Assumptions!$B$57)</f>
        <v>57.5001142287089</v>
      </c>
      <c r="AE73" s="12" t="n">
        <f aca="false">Assumptions!$B$58/$AD$73</f>
        <v>1.04347618791413</v>
      </c>
      <c r="AF73" s="12" t="n">
        <f aca="false">Assumptions!$B$59*$AE$73</f>
        <v>1739127.32768227</v>
      </c>
      <c r="AG73" s="12" t="n">
        <f aca="false">IF($C$73&lt;Assumptions!$B$62,Assumptions!$B$62*(Assumptions!$B$21+Assumptions!$B$22/Assumptions!$B$62)/(Assumptions!$B$21+Assumptions!$B$22/$C$73),Assumptions!$B$62)</f>
        <v>48.7586156921235</v>
      </c>
      <c r="AH73" s="12" t="n">
        <f aca="false">Assumptions!$B$63/$AG$73</f>
        <v>1.008197429361</v>
      </c>
      <c r="AI73" s="12" t="n">
        <f aca="false">Assumptions!$B$64*$AH$73</f>
        <v>6152693.18164623</v>
      </c>
    </row>
    <row r="74" customFormat="false" ht="15" hidden="true" customHeight="false" outlineLevel="0" collapsed="false">
      <c r="A74" s="6" t="n">
        <f aca="false">ROW()-ROW($A$31)+Assumptions!$B$4</f>
        <v>43</v>
      </c>
      <c r="B74" s="12" t="n">
        <f aca="false">$P$73</f>
        <v>0</v>
      </c>
      <c r="C74" s="12" t="n">
        <f aca="false">$B$4/(Assumptions!$B$16+$B$74)</f>
        <v>32.7708033770641</v>
      </c>
      <c r="D74" s="12" t="n">
        <f aca="false">Assumptions!$B$7/$C$74</f>
        <v>915449.025</v>
      </c>
      <c r="E74" s="12" t="n">
        <f aca="false">$T$74+$W$74+$Z$74+$AC$74+$AF$74+$AI$74</f>
        <v>23291820.5093285</v>
      </c>
      <c r="F74" s="12" t="n">
        <f aca="false">Assumptions!$B$70/(Assumptions!$B$20+Assumptions!$B$17+$B$74+$E$74+$O$73)</f>
        <v>27.1782058746091</v>
      </c>
      <c r="G74" s="12" t="n">
        <f aca="false">$C$74*(1-Assumptions!$B$71)</f>
        <v>26.2166427016512</v>
      </c>
      <c r="H74" s="12" t="n">
        <f aca="false">MIN($F$74,$G$74)</f>
        <v>26.2166427016512</v>
      </c>
      <c r="I74" s="12" t="str">
        <f aca="false">IF($F$74&lt;=$G$74,"cap","discount")</f>
        <v>discount</v>
      </c>
      <c r="J74" s="12" t="n">
        <f aca="false">Assumptions!$B$69/$H$74</f>
        <v>190718.546875</v>
      </c>
      <c r="K74" s="12" t="n">
        <f aca="false">Assumptions!$B$74/(Assumptions!$B$20+Assumptions!$B$17+$B$74+$E$74+$J$74)</f>
        <v>43.3872348561734</v>
      </c>
      <c r="L74" s="12" t="n">
        <f aca="false">$C$74*(1-Assumptions!$B$75)</f>
        <v>27.8551828705044</v>
      </c>
      <c r="M74" s="12" t="n">
        <f aca="false">MIN($K$74,$L$74)</f>
        <v>27.8551828705044</v>
      </c>
      <c r="N74" s="12" t="str">
        <f aca="false">IF($K$74&lt;=$L$74,"cap","discount")</f>
        <v>discount</v>
      </c>
      <c r="O74" s="12" t="n">
        <f aca="false">Assumptions!$B$73/$M$74</f>
        <v>107699.885294118</v>
      </c>
      <c r="P74" s="12" t="n">
        <f aca="false">MAX(Assumptions!$B$4,($A$5*(Assumptions!$B$20+$E$74+Assumptions!$B$17+$J$74+$O$74+$D$74)-Assumptions!$B$17)/(1-$A$5))</f>
        <v>0</v>
      </c>
      <c r="Q74" s="12" t="n">
        <f aca="false">Assumptions!$B$20+$E$74+Assumptions!$B$17+$P$74+$J$74+$O$74+$D$74</f>
        <v>37900354.9664976</v>
      </c>
      <c r="R74" s="12" t="n">
        <f aca="false">IF($C$74&lt;Assumptions!$B$37,Assumptions!$B$37*(Assumptions!$B$21+Assumptions!$B$22/Assumptions!$B$37)/(Assumptions!$B$21+Assumptions!$B$22/$C$74),Assumptions!$B$37)</f>
        <v>1</v>
      </c>
      <c r="S74" s="12" t="n">
        <f aca="false">Assumptions!$B$38/$R$74</f>
        <v>1</v>
      </c>
      <c r="T74" s="12" t="n">
        <f aca="false">Assumptions!$B$39*$S$74</f>
        <v>5000000</v>
      </c>
      <c r="U74" s="12" t="n">
        <f aca="false">IF($C$74&lt;Assumptions!$B$42,Assumptions!$B$42*(Assumptions!$B$21+Assumptions!$B$22/Assumptions!$B$42)/(Assumptions!$B$21+Assumptions!$B$22/$C$74),Assumptions!$B$42)</f>
        <v>3</v>
      </c>
      <c r="V74" s="12" t="n">
        <f aca="false">Assumptions!$B$43/$U$74</f>
        <v>1</v>
      </c>
      <c r="W74" s="12" t="n">
        <f aca="false">Assumptions!$B$44*$V$74</f>
        <v>5000000</v>
      </c>
      <c r="X74" s="12" t="n">
        <f aca="false">IF($C$74&lt;Assumptions!$B$47,Assumptions!$B$47*(Assumptions!$B$21+Assumptions!$B$22/Assumptions!$B$47)/(Assumptions!$B$21+Assumptions!$B$22/$C$74),Assumptions!$B$47)</f>
        <v>10</v>
      </c>
      <c r="Y74" s="12" t="n">
        <f aca="false">Assumptions!$B$48/$X$74</f>
        <v>1</v>
      </c>
      <c r="Z74" s="12" t="n">
        <f aca="false">Assumptions!$B$49*$Y$74</f>
        <v>3000000</v>
      </c>
      <c r="AA74" s="12" t="n">
        <f aca="false">IF($C$74&lt;Assumptions!$B$52,Assumptions!$B$52*(Assumptions!$B$21+Assumptions!$B$22/Assumptions!$B$52)/(Assumptions!$B$21+Assumptions!$B$22/$C$74),Assumptions!$B$52)</f>
        <v>25</v>
      </c>
      <c r="AB74" s="12" t="n">
        <f aca="false">Assumptions!$B$53/$AA$74</f>
        <v>1</v>
      </c>
      <c r="AC74" s="12" t="n">
        <f aca="false">Assumptions!$B$54*$AB$74</f>
        <v>2400000</v>
      </c>
      <c r="AD74" s="12" t="n">
        <f aca="false">IF($C$74&lt;Assumptions!$B$57,Assumptions!$B$57*(Assumptions!$B$21+Assumptions!$B$22/Assumptions!$B$57)/(Assumptions!$B$21+Assumptions!$B$22/$C$74),Assumptions!$B$57)</f>
        <v>57.5001142287089</v>
      </c>
      <c r="AE74" s="12" t="n">
        <f aca="false">Assumptions!$B$58/$AD$74</f>
        <v>1.04347618791413</v>
      </c>
      <c r="AF74" s="12" t="n">
        <f aca="false">Assumptions!$B$59*$AE$74</f>
        <v>1739127.32768227</v>
      </c>
      <c r="AG74" s="12" t="n">
        <f aca="false">IF($C$74&lt;Assumptions!$B$62,Assumptions!$B$62*(Assumptions!$B$21+Assumptions!$B$22/Assumptions!$B$62)/(Assumptions!$B$21+Assumptions!$B$22/$C$74),Assumptions!$B$62)</f>
        <v>48.7586156921235</v>
      </c>
      <c r="AH74" s="12" t="n">
        <f aca="false">Assumptions!$B$63/$AG$74</f>
        <v>1.008197429361</v>
      </c>
      <c r="AI74" s="12" t="n">
        <f aca="false">Assumptions!$B$64*$AH$74</f>
        <v>6152693.18164623</v>
      </c>
    </row>
    <row r="75" customFormat="false" ht="15" hidden="true" customHeight="false" outlineLevel="0" collapsed="false">
      <c r="A75" s="6" t="n">
        <f aca="false">ROW()-ROW($A$31)+Assumptions!$B$4</f>
        <v>44</v>
      </c>
      <c r="B75" s="12" t="n">
        <f aca="false">$P$74</f>
        <v>0</v>
      </c>
      <c r="C75" s="12" t="n">
        <f aca="false">$B$4/(Assumptions!$B$16+$B$75)</f>
        <v>32.7708033770641</v>
      </c>
      <c r="D75" s="12" t="n">
        <f aca="false">Assumptions!$B$7/$C$75</f>
        <v>915449.025</v>
      </c>
      <c r="E75" s="12" t="n">
        <f aca="false">$T$75+$W$75+$Z$75+$AC$75+$AF$75+$AI$75</f>
        <v>23291820.5093285</v>
      </c>
      <c r="F75" s="12" t="n">
        <f aca="false">Assumptions!$B$70/(Assumptions!$B$20+Assumptions!$B$17+$B$75+$E$75+$O$74)</f>
        <v>27.1782058746091</v>
      </c>
      <c r="G75" s="12" t="n">
        <f aca="false">$C$75*(1-Assumptions!$B$71)</f>
        <v>26.2166427016512</v>
      </c>
      <c r="H75" s="12" t="n">
        <f aca="false">MIN($F$75,$G$75)</f>
        <v>26.2166427016512</v>
      </c>
      <c r="I75" s="12" t="str">
        <f aca="false">IF($F$75&lt;=$G$75,"cap","discount")</f>
        <v>discount</v>
      </c>
      <c r="J75" s="12" t="n">
        <f aca="false">Assumptions!$B$69/$H$75</f>
        <v>190718.546875</v>
      </c>
      <c r="K75" s="12" t="n">
        <f aca="false">Assumptions!$B$74/(Assumptions!$B$20+Assumptions!$B$17+$B$75+$E$75+$J$75)</f>
        <v>43.3872348561734</v>
      </c>
      <c r="L75" s="12" t="n">
        <f aca="false">$C$75*(1-Assumptions!$B$75)</f>
        <v>27.8551828705044</v>
      </c>
      <c r="M75" s="12" t="n">
        <f aca="false">MIN($K$75,$L$75)</f>
        <v>27.8551828705044</v>
      </c>
      <c r="N75" s="12" t="str">
        <f aca="false">IF($K$75&lt;=$L$75,"cap","discount")</f>
        <v>discount</v>
      </c>
      <c r="O75" s="12" t="n">
        <f aca="false">Assumptions!$B$73/$M$75</f>
        <v>107699.885294118</v>
      </c>
      <c r="P75" s="12" t="n">
        <f aca="false">MAX(Assumptions!$B$4,($A$5*(Assumptions!$B$20+$E$75+Assumptions!$B$17+$J$75+$O$75+$D$75)-Assumptions!$B$17)/(1-$A$5))</f>
        <v>0</v>
      </c>
      <c r="Q75" s="12" t="n">
        <f aca="false">Assumptions!$B$20+$E$75+Assumptions!$B$17+$P$75+$J$75+$O$75+$D$75</f>
        <v>37900354.9664976</v>
      </c>
      <c r="R75" s="12" t="n">
        <f aca="false">IF($C$75&lt;Assumptions!$B$37,Assumptions!$B$37*(Assumptions!$B$21+Assumptions!$B$22/Assumptions!$B$37)/(Assumptions!$B$21+Assumptions!$B$22/$C$75),Assumptions!$B$37)</f>
        <v>1</v>
      </c>
      <c r="S75" s="12" t="n">
        <f aca="false">Assumptions!$B$38/$R$75</f>
        <v>1</v>
      </c>
      <c r="T75" s="12" t="n">
        <f aca="false">Assumptions!$B$39*$S$75</f>
        <v>5000000</v>
      </c>
      <c r="U75" s="12" t="n">
        <f aca="false">IF($C$75&lt;Assumptions!$B$42,Assumptions!$B$42*(Assumptions!$B$21+Assumptions!$B$22/Assumptions!$B$42)/(Assumptions!$B$21+Assumptions!$B$22/$C$75),Assumptions!$B$42)</f>
        <v>3</v>
      </c>
      <c r="V75" s="12" t="n">
        <f aca="false">Assumptions!$B$43/$U$75</f>
        <v>1</v>
      </c>
      <c r="W75" s="12" t="n">
        <f aca="false">Assumptions!$B$44*$V$75</f>
        <v>5000000</v>
      </c>
      <c r="X75" s="12" t="n">
        <f aca="false">IF($C$75&lt;Assumptions!$B$47,Assumptions!$B$47*(Assumptions!$B$21+Assumptions!$B$22/Assumptions!$B$47)/(Assumptions!$B$21+Assumptions!$B$22/$C$75),Assumptions!$B$47)</f>
        <v>10</v>
      </c>
      <c r="Y75" s="12" t="n">
        <f aca="false">Assumptions!$B$48/$X$75</f>
        <v>1</v>
      </c>
      <c r="Z75" s="12" t="n">
        <f aca="false">Assumptions!$B$49*$Y$75</f>
        <v>3000000</v>
      </c>
      <c r="AA75" s="12" t="n">
        <f aca="false">IF($C$75&lt;Assumptions!$B$52,Assumptions!$B$52*(Assumptions!$B$21+Assumptions!$B$22/Assumptions!$B$52)/(Assumptions!$B$21+Assumptions!$B$22/$C$75),Assumptions!$B$52)</f>
        <v>25</v>
      </c>
      <c r="AB75" s="12" t="n">
        <f aca="false">Assumptions!$B$53/$AA$75</f>
        <v>1</v>
      </c>
      <c r="AC75" s="12" t="n">
        <f aca="false">Assumptions!$B$54*$AB$75</f>
        <v>2400000</v>
      </c>
      <c r="AD75" s="12" t="n">
        <f aca="false">IF($C$75&lt;Assumptions!$B$57,Assumptions!$B$57*(Assumptions!$B$21+Assumptions!$B$22/Assumptions!$B$57)/(Assumptions!$B$21+Assumptions!$B$22/$C$75),Assumptions!$B$57)</f>
        <v>57.5001142287089</v>
      </c>
      <c r="AE75" s="12" t="n">
        <f aca="false">Assumptions!$B$58/$AD$75</f>
        <v>1.04347618791413</v>
      </c>
      <c r="AF75" s="12" t="n">
        <f aca="false">Assumptions!$B$59*$AE$75</f>
        <v>1739127.32768227</v>
      </c>
      <c r="AG75" s="12" t="n">
        <f aca="false">IF($C$75&lt;Assumptions!$B$62,Assumptions!$B$62*(Assumptions!$B$21+Assumptions!$B$22/Assumptions!$B$62)/(Assumptions!$B$21+Assumptions!$B$22/$C$75),Assumptions!$B$62)</f>
        <v>48.7586156921235</v>
      </c>
      <c r="AH75" s="12" t="n">
        <f aca="false">Assumptions!$B$63/$AG$75</f>
        <v>1.008197429361</v>
      </c>
      <c r="AI75" s="12" t="n">
        <f aca="false">Assumptions!$B$64*$AH$75</f>
        <v>6152693.18164623</v>
      </c>
    </row>
    <row r="76" customFormat="false" ht="15" hidden="true" customHeight="false" outlineLevel="0" collapsed="false">
      <c r="A76" s="6" t="n">
        <f aca="false">ROW()-ROW($A$31)+Assumptions!$B$4</f>
        <v>45</v>
      </c>
      <c r="B76" s="12" t="n">
        <f aca="false">$P$75</f>
        <v>0</v>
      </c>
      <c r="C76" s="12" t="n">
        <f aca="false">$B$4/(Assumptions!$B$16+$B$76)</f>
        <v>32.7708033770641</v>
      </c>
      <c r="D76" s="12" t="n">
        <f aca="false">Assumptions!$B$7/$C$76</f>
        <v>915449.025</v>
      </c>
      <c r="E76" s="12" t="n">
        <f aca="false">$T$76+$W$76+$Z$76+$AC$76+$AF$76+$AI$76</f>
        <v>23291820.5093285</v>
      </c>
      <c r="F76" s="12" t="n">
        <f aca="false">Assumptions!$B$70/(Assumptions!$B$20+Assumptions!$B$17+$B$76+$E$76+$O$75)</f>
        <v>27.1782058746091</v>
      </c>
      <c r="G76" s="12" t="n">
        <f aca="false">$C$76*(1-Assumptions!$B$71)</f>
        <v>26.2166427016512</v>
      </c>
      <c r="H76" s="12" t="n">
        <f aca="false">MIN($F$76,$G$76)</f>
        <v>26.2166427016512</v>
      </c>
      <c r="I76" s="12" t="str">
        <f aca="false">IF($F$76&lt;=$G$76,"cap","discount")</f>
        <v>discount</v>
      </c>
      <c r="J76" s="12" t="n">
        <f aca="false">Assumptions!$B$69/$H$76</f>
        <v>190718.546875</v>
      </c>
      <c r="K76" s="12" t="n">
        <f aca="false">Assumptions!$B$74/(Assumptions!$B$20+Assumptions!$B$17+$B$76+$E$76+$J$76)</f>
        <v>43.3872348561734</v>
      </c>
      <c r="L76" s="12" t="n">
        <f aca="false">$C$76*(1-Assumptions!$B$75)</f>
        <v>27.8551828705044</v>
      </c>
      <c r="M76" s="12" t="n">
        <f aca="false">MIN($K$76,$L$76)</f>
        <v>27.8551828705044</v>
      </c>
      <c r="N76" s="12" t="str">
        <f aca="false">IF($K$76&lt;=$L$76,"cap","discount")</f>
        <v>discount</v>
      </c>
      <c r="O76" s="12" t="n">
        <f aca="false">Assumptions!$B$73/$M$76</f>
        <v>107699.885294118</v>
      </c>
      <c r="P76" s="12" t="n">
        <f aca="false">MAX(Assumptions!$B$4,($A$5*(Assumptions!$B$20+$E$76+Assumptions!$B$17+$J$76+$O$76+$D$76)-Assumptions!$B$17)/(1-$A$5))</f>
        <v>0</v>
      </c>
      <c r="Q76" s="12" t="n">
        <f aca="false">Assumptions!$B$20+$E$76+Assumptions!$B$17+$P$76+$J$76+$O$76+$D$76</f>
        <v>37900354.9664976</v>
      </c>
      <c r="R76" s="12" t="n">
        <f aca="false">IF($C$76&lt;Assumptions!$B$37,Assumptions!$B$37*(Assumptions!$B$21+Assumptions!$B$22/Assumptions!$B$37)/(Assumptions!$B$21+Assumptions!$B$22/$C$76),Assumptions!$B$37)</f>
        <v>1</v>
      </c>
      <c r="S76" s="12" t="n">
        <f aca="false">Assumptions!$B$38/$R$76</f>
        <v>1</v>
      </c>
      <c r="T76" s="12" t="n">
        <f aca="false">Assumptions!$B$39*$S$76</f>
        <v>5000000</v>
      </c>
      <c r="U76" s="12" t="n">
        <f aca="false">IF($C$76&lt;Assumptions!$B$42,Assumptions!$B$42*(Assumptions!$B$21+Assumptions!$B$22/Assumptions!$B$42)/(Assumptions!$B$21+Assumptions!$B$22/$C$76),Assumptions!$B$42)</f>
        <v>3</v>
      </c>
      <c r="V76" s="12" t="n">
        <f aca="false">Assumptions!$B$43/$U$76</f>
        <v>1</v>
      </c>
      <c r="W76" s="12" t="n">
        <f aca="false">Assumptions!$B$44*$V$76</f>
        <v>5000000</v>
      </c>
      <c r="X76" s="12" t="n">
        <f aca="false">IF($C$76&lt;Assumptions!$B$47,Assumptions!$B$47*(Assumptions!$B$21+Assumptions!$B$22/Assumptions!$B$47)/(Assumptions!$B$21+Assumptions!$B$22/$C$76),Assumptions!$B$47)</f>
        <v>10</v>
      </c>
      <c r="Y76" s="12" t="n">
        <f aca="false">Assumptions!$B$48/$X$76</f>
        <v>1</v>
      </c>
      <c r="Z76" s="12" t="n">
        <f aca="false">Assumptions!$B$49*$Y$76</f>
        <v>3000000</v>
      </c>
      <c r="AA76" s="12" t="n">
        <f aca="false">IF($C$76&lt;Assumptions!$B$52,Assumptions!$B$52*(Assumptions!$B$21+Assumptions!$B$22/Assumptions!$B$52)/(Assumptions!$B$21+Assumptions!$B$22/$C$76),Assumptions!$B$52)</f>
        <v>25</v>
      </c>
      <c r="AB76" s="12" t="n">
        <f aca="false">Assumptions!$B$53/$AA$76</f>
        <v>1</v>
      </c>
      <c r="AC76" s="12" t="n">
        <f aca="false">Assumptions!$B$54*$AB$76</f>
        <v>2400000</v>
      </c>
      <c r="AD76" s="12" t="n">
        <f aca="false">IF($C$76&lt;Assumptions!$B$57,Assumptions!$B$57*(Assumptions!$B$21+Assumptions!$B$22/Assumptions!$B$57)/(Assumptions!$B$21+Assumptions!$B$22/$C$76),Assumptions!$B$57)</f>
        <v>57.5001142287089</v>
      </c>
      <c r="AE76" s="12" t="n">
        <f aca="false">Assumptions!$B$58/$AD$76</f>
        <v>1.04347618791413</v>
      </c>
      <c r="AF76" s="12" t="n">
        <f aca="false">Assumptions!$B$59*$AE$76</f>
        <v>1739127.32768227</v>
      </c>
      <c r="AG76" s="12" t="n">
        <f aca="false">IF($C$76&lt;Assumptions!$B$62,Assumptions!$B$62*(Assumptions!$B$21+Assumptions!$B$22/Assumptions!$B$62)/(Assumptions!$B$21+Assumptions!$B$22/$C$76),Assumptions!$B$62)</f>
        <v>48.7586156921235</v>
      </c>
      <c r="AH76" s="12" t="n">
        <f aca="false">Assumptions!$B$63/$AG$76</f>
        <v>1.008197429361</v>
      </c>
      <c r="AI76" s="12" t="n">
        <f aca="false">Assumptions!$B$64*$AH$76</f>
        <v>6152693.18164623</v>
      </c>
    </row>
    <row r="77" customFormat="false" ht="15" hidden="true" customHeight="false" outlineLevel="0" collapsed="false">
      <c r="A77" s="6" t="n">
        <f aca="false">ROW()-ROW($A$31)+Assumptions!$B$4</f>
        <v>46</v>
      </c>
      <c r="B77" s="12" t="n">
        <f aca="false">$P$76</f>
        <v>0</v>
      </c>
      <c r="C77" s="12" t="n">
        <f aca="false">$B$4/(Assumptions!$B$16+$B$77)</f>
        <v>32.7708033770641</v>
      </c>
      <c r="D77" s="12" t="n">
        <f aca="false">Assumptions!$B$7/$C$77</f>
        <v>915449.025</v>
      </c>
      <c r="E77" s="12" t="n">
        <f aca="false">$T$77+$W$77+$Z$77+$AC$77+$AF$77+$AI$77</f>
        <v>23291820.5093285</v>
      </c>
      <c r="F77" s="12" t="n">
        <f aca="false">Assumptions!$B$70/(Assumptions!$B$20+Assumptions!$B$17+$B$77+$E$77+$O$76)</f>
        <v>27.1782058746091</v>
      </c>
      <c r="G77" s="12" t="n">
        <f aca="false">$C$77*(1-Assumptions!$B$71)</f>
        <v>26.2166427016512</v>
      </c>
      <c r="H77" s="12" t="n">
        <f aca="false">MIN($F$77,$G$77)</f>
        <v>26.2166427016512</v>
      </c>
      <c r="I77" s="12" t="str">
        <f aca="false">IF($F$77&lt;=$G$77,"cap","discount")</f>
        <v>discount</v>
      </c>
      <c r="J77" s="12" t="n">
        <f aca="false">Assumptions!$B$69/$H$77</f>
        <v>190718.546875</v>
      </c>
      <c r="K77" s="12" t="n">
        <f aca="false">Assumptions!$B$74/(Assumptions!$B$20+Assumptions!$B$17+$B$77+$E$77+$J$77)</f>
        <v>43.3872348561734</v>
      </c>
      <c r="L77" s="12" t="n">
        <f aca="false">$C$77*(1-Assumptions!$B$75)</f>
        <v>27.8551828705044</v>
      </c>
      <c r="M77" s="12" t="n">
        <f aca="false">MIN($K$77,$L$77)</f>
        <v>27.8551828705044</v>
      </c>
      <c r="N77" s="12" t="str">
        <f aca="false">IF($K$77&lt;=$L$77,"cap","discount")</f>
        <v>discount</v>
      </c>
      <c r="O77" s="12" t="n">
        <f aca="false">Assumptions!$B$73/$M$77</f>
        <v>107699.885294118</v>
      </c>
      <c r="P77" s="12" t="n">
        <f aca="false">MAX(Assumptions!$B$4,($A$5*(Assumptions!$B$20+$E$77+Assumptions!$B$17+$J$77+$O$77+$D$77)-Assumptions!$B$17)/(1-$A$5))</f>
        <v>0</v>
      </c>
      <c r="Q77" s="12" t="n">
        <f aca="false">Assumptions!$B$20+$E$77+Assumptions!$B$17+$P$77+$J$77+$O$77+$D$77</f>
        <v>37900354.9664976</v>
      </c>
      <c r="R77" s="12" t="n">
        <f aca="false">IF($C$77&lt;Assumptions!$B$37,Assumptions!$B$37*(Assumptions!$B$21+Assumptions!$B$22/Assumptions!$B$37)/(Assumptions!$B$21+Assumptions!$B$22/$C$77),Assumptions!$B$37)</f>
        <v>1</v>
      </c>
      <c r="S77" s="12" t="n">
        <f aca="false">Assumptions!$B$38/$R$77</f>
        <v>1</v>
      </c>
      <c r="T77" s="12" t="n">
        <f aca="false">Assumptions!$B$39*$S$77</f>
        <v>5000000</v>
      </c>
      <c r="U77" s="12" t="n">
        <f aca="false">IF($C$77&lt;Assumptions!$B$42,Assumptions!$B$42*(Assumptions!$B$21+Assumptions!$B$22/Assumptions!$B$42)/(Assumptions!$B$21+Assumptions!$B$22/$C$77),Assumptions!$B$42)</f>
        <v>3</v>
      </c>
      <c r="V77" s="12" t="n">
        <f aca="false">Assumptions!$B$43/$U$77</f>
        <v>1</v>
      </c>
      <c r="W77" s="12" t="n">
        <f aca="false">Assumptions!$B$44*$V$77</f>
        <v>5000000</v>
      </c>
      <c r="X77" s="12" t="n">
        <f aca="false">IF($C$77&lt;Assumptions!$B$47,Assumptions!$B$47*(Assumptions!$B$21+Assumptions!$B$22/Assumptions!$B$47)/(Assumptions!$B$21+Assumptions!$B$22/$C$77),Assumptions!$B$47)</f>
        <v>10</v>
      </c>
      <c r="Y77" s="12" t="n">
        <f aca="false">Assumptions!$B$48/$X$77</f>
        <v>1</v>
      </c>
      <c r="Z77" s="12" t="n">
        <f aca="false">Assumptions!$B$49*$Y$77</f>
        <v>3000000</v>
      </c>
      <c r="AA77" s="12" t="n">
        <f aca="false">IF($C$77&lt;Assumptions!$B$52,Assumptions!$B$52*(Assumptions!$B$21+Assumptions!$B$22/Assumptions!$B$52)/(Assumptions!$B$21+Assumptions!$B$22/$C$77),Assumptions!$B$52)</f>
        <v>25</v>
      </c>
      <c r="AB77" s="12" t="n">
        <f aca="false">Assumptions!$B$53/$AA$77</f>
        <v>1</v>
      </c>
      <c r="AC77" s="12" t="n">
        <f aca="false">Assumptions!$B$54*$AB$77</f>
        <v>2400000</v>
      </c>
      <c r="AD77" s="12" t="n">
        <f aca="false">IF($C$77&lt;Assumptions!$B$57,Assumptions!$B$57*(Assumptions!$B$21+Assumptions!$B$22/Assumptions!$B$57)/(Assumptions!$B$21+Assumptions!$B$22/$C$77),Assumptions!$B$57)</f>
        <v>57.5001142287089</v>
      </c>
      <c r="AE77" s="12" t="n">
        <f aca="false">Assumptions!$B$58/$AD$77</f>
        <v>1.04347618791413</v>
      </c>
      <c r="AF77" s="12" t="n">
        <f aca="false">Assumptions!$B$59*$AE$77</f>
        <v>1739127.32768227</v>
      </c>
      <c r="AG77" s="12" t="n">
        <f aca="false">IF($C$77&lt;Assumptions!$B$62,Assumptions!$B$62*(Assumptions!$B$21+Assumptions!$B$22/Assumptions!$B$62)/(Assumptions!$B$21+Assumptions!$B$22/$C$77),Assumptions!$B$62)</f>
        <v>48.7586156921235</v>
      </c>
      <c r="AH77" s="12" t="n">
        <f aca="false">Assumptions!$B$63/$AG$77</f>
        <v>1.008197429361</v>
      </c>
      <c r="AI77" s="12" t="n">
        <f aca="false">Assumptions!$B$64*$AH$77</f>
        <v>6152693.18164623</v>
      </c>
    </row>
    <row r="78" customFormat="false" ht="15" hidden="true" customHeight="false" outlineLevel="0" collapsed="false">
      <c r="A78" s="6" t="n">
        <f aca="false">ROW()-ROW($A$31)+Assumptions!$B$4</f>
        <v>47</v>
      </c>
      <c r="B78" s="12" t="n">
        <f aca="false">$P$77</f>
        <v>0</v>
      </c>
      <c r="C78" s="12" t="n">
        <f aca="false">$B$4/(Assumptions!$B$16+$B$78)</f>
        <v>32.7708033770641</v>
      </c>
      <c r="D78" s="12" t="n">
        <f aca="false">Assumptions!$B$7/$C$78</f>
        <v>915449.025</v>
      </c>
      <c r="E78" s="12" t="n">
        <f aca="false">$T$78+$W$78+$Z$78+$AC$78+$AF$78+$AI$78</f>
        <v>23291820.5093285</v>
      </c>
      <c r="F78" s="12" t="n">
        <f aca="false">Assumptions!$B$70/(Assumptions!$B$20+Assumptions!$B$17+$B$78+$E$78+$O$77)</f>
        <v>27.1782058746091</v>
      </c>
      <c r="G78" s="12" t="n">
        <f aca="false">$C$78*(1-Assumptions!$B$71)</f>
        <v>26.2166427016512</v>
      </c>
      <c r="H78" s="12" t="n">
        <f aca="false">MIN($F$78,$G$78)</f>
        <v>26.2166427016512</v>
      </c>
      <c r="I78" s="12" t="str">
        <f aca="false">IF($F$78&lt;=$G$78,"cap","discount")</f>
        <v>discount</v>
      </c>
      <c r="J78" s="12" t="n">
        <f aca="false">Assumptions!$B$69/$H$78</f>
        <v>190718.546875</v>
      </c>
      <c r="K78" s="12" t="n">
        <f aca="false">Assumptions!$B$74/(Assumptions!$B$20+Assumptions!$B$17+$B$78+$E$78+$J$78)</f>
        <v>43.3872348561734</v>
      </c>
      <c r="L78" s="12" t="n">
        <f aca="false">$C$78*(1-Assumptions!$B$75)</f>
        <v>27.8551828705044</v>
      </c>
      <c r="M78" s="12" t="n">
        <f aca="false">MIN($K$78,$L$78)</f>
        <v>27.8551828705044</v>
      </c>
      <c r="N78" s="12" t="str">
        <f aca="false">IF($K$78&lt;=$L$78,"cap","discount")</f>
        <v>discount</v>
      </c>
      <c r="O78" s="12" t="n">
        <f aca="false">Assumptions!$B$73/$M$78</f>
        <v>107699.885294118</v>
      </c>
      <c r="P78" s="12" t="n">
        <f aca="false">MAX(Assumptions!$B$4,($A$5*(Assumptions!$B$20+$E$78+Assumptions!$B$17+$J$78+$O$78+$D$78)-Assumptions!$B$17)/(1-$A$5))</f>
        <v>0</v>
      </c>
      <c r="Q78" s="12" t="n">
        <f aca="false">Assumptions!$B$20+$E$78+Assumptions!$B$17+$P$78+$J$78+$O$78+$D$78</f>
        <v>37900354.9664976</v>
      </c>
      <c r="R78" s="12" t="n">
        <f aca="false">IF($C$78&lt;Assumptions!$B$37,Assumptions!$B$37*(Assumptions!$B$21+Assumptions!$B$22/Assumptions!$B$37)/(Assumptions!$B$21+Assumptions!$B$22/$C$78),Assumptions!$B$37)</f>
        <v>1</v>
      </c>
      <c r="S78" s="12" t="n">
        <f aca="false">Assumptions!$B$38/$R$78</f>
        <v>1</v>
      </c>
      <c r="T78" s="12" t="n">
        <f aca="false">Assumptions!$B$39*$S$78</f>
        <v>5000000</v>
      </c>
      <c r="U78" s="12" t="n">
        <f aca="false">IF($C$78&lt;Assumptions!$B$42,Assumptions!$B$42*(Assumptions!$B$21+Assumptions!$B$22/Assumptions!$B$42)/(Assumptions!$B$21+Assumptions!$B$22/$C$78),Assumptions!$B$42)</f>
        <v>3</v>
      </c>
      <c r="V78" s="12" t="n">
        <f aca="false">Assumptions!$B$43/$U$78</f>
        <v>1</v>
      </c>
      <c r="W78" s="12" t="n">
        <f aca="false">Assumptions!$B$44*$V$78</f>
        <v>5000000</v>
      </c>
      <c r="X78" s="12" t="n">
        <f aca="false">IF($C$78&lt;Assumptions!$B$47,Assumptions!$B$47*(Assumptions!$B$21+Assumptions!$B$22/Assumptions!$B$47)/(Assumptions!$B$21+Assumptions!$B$22/$C$78),Assumptions!$B$47)</f>
        <v>10</v>
      </c>
      <c r="Y78" s="12" t="n">
        <f aca="false">Assumptions!$B$48/$X$78</f>
        <v>1</v>
      </c>
      <c r="Z78" s="12" t="n">
        <f aca="false">Assumptions!$B$49*$Y$78</f>
        <v>3000000</v>
      </c>
      <c r="AA78" s="12" t="n">
        <f aca="false">IF($C$78&lt;Assumptions!$B$52,Assumptions!$B$52*(Assumptions!$B$21+Assumptions!$B$22/Assumptions!$B$52)/(Assumptions!$B$21+Assumptions!$B$22/$C$78),Assumptions!$B$52)</f>
        <v>25</v>
      </c>
      <c r="AB78" s="12" t="n">
        <f aca="false">Assumptions!$B$53/$AA$78</f>
        <v>1</v>
      </c>
      <c r="AC78" s="12" t="n">
        <f aca="false">Assumptions!$B$54*$AB$78</f>
        <v>2400000</v>
      </c>
      <c r="AD78" s="12" t="n">
        <f aca="false">IF($C$78&lt;Assumptions!$B$57,Assumptions!$B$57*(Assumptions!$B$21+Assumptions!$B$22/Assumptions!$B$57)/(Assumptions!$B$21+Assumptions!$B$22/$C$78),Assumptions!$B$57)</f>
        <v>57.5001142287089</v>
      </c>
      <c r="AE78" s="12" t="n">
        <f aca="false">Assumptions!$B$58/$AD$78</f>
        <v>1.04347618791413</v>
      </c>
      <c r="AF78" s="12" t="n">
        <f aca="false">Assumptions!$B$59*$AE$78</f>
        <v>1739127.32768227</v>
      </c>
      <c r="AG78" s="12" t="n">
        <f aca="false">IF($C$78&lt;Assumptions!$B$62,Assumptions!$B$62*(Assumptions!$B$21+Assumptions!$B$22/Assumptions!$B$62)/(Assumptions!$B$21+Assumptions!$B$22/$C$78),Assumptions!$B$62)</f>
        <v>48.7586156921235</v>
      </c>
      <c r="AH78" s="12" t="n">
        <f aca="false">Assumptions!$B$63/$AG$78</f>
        <v>1.008197429361</v>
      </c>
      <c r="AI78" s="12" t="n">
        <f aca="false">Assumptions!$B$64*$AH$78</f>
        <v>6152693.18164623</v>
      </c>
    </row>
    <row r="79" customFormat="false" ht="15" hidden="true" customHeight="false" outlineLevel="0" collapsed="false">
      <c r="A79" s="6" t="n">
        <f aca="false">ROW()-ROW($A$31)+Assumptions!$B$4</f>
        <v>48</v>
      </c>
      <c r="B79" s="12" t="n">
        <f aca="false">$P$78</f>
        <v>0</v>
      </c>
      <c r="C79" s="12" t="n">
        <f aca="false">$B$4/(Assumptions!$B$16+$B$79)</f>
        <v>32.7708033770641</v>
      </c>
      <c r="D79" s="12" t="n">
        <f aca="false">Assumptions!$B$7/$C$79</f>
        <v>915449.025</v>
      </c>
      <c r="E79" s="12" t="n">
        <f aca="false">$T$79+$W$79+$Z$79+$AC$79+$AF$79+$AI$79</f>
        <v>23291820.5093285</v>
      </c>
      <c r="F79" s="12" t="n">
        <f aca="false">Assumptions!$B$70/(Assumptions!$B$20+Assumptions!$B$17+$B$79+$E$79+$O$78)</f>
        <v>27.1782058746091</v>
      </c>
      <c r="G79" s="12" t="n">
        <f aca="false">$C$79*(1-Assumptions!$B$71)</f>
        <v>26.2166427016512</v>
      </c>
      <c r="H79" s="12" t="n">
        <f aca="false">MIN($F$79,$G$79)</f>
        <v>26.2166427016512</v>
      </c>
      <c r="I79" s="12" t="str">
        <f aca="false">IF($F$79&lt;=$G$79,"cap","discount")</f>
        <v>discount</v>
      </c>
      <c r="J79" s="12" t="n">
        <f aca="false">Assumptions!$B$69/$H$79</f>
        <v>190718.546875</v>
      </c>
      <c r="K79" s="12" t="n">
        <f aca="false">Assumptions!$B$74/(Assumptions!$B$20+Assumptions!$B$17+$B$79+$E$79+$J$79)</f>
        <v>43.3872348561734</v>
      </c>
      <c r="L79" s="12" t="n">
        <f aca="false">$C$79*(1-Assumptions!$B$75)</f>
        <v>27.8551828705044</v>
      </c>
      <c r="M79" s="12" t="n">
        <f aca="false">MIN($K$79,$L$79)</f>
        <v>27.8551828705044</v>
      </c>
      <c r="N79" s="12" t="str">
        <f aca="false">IF($K$79&lt;=$L$79,"cap","discount")</f>
        <v>discount</v>
      </c>
      <c r="O79" s="12" t="n">
        <f aca="false">Assumptions!$B$73/$M$79</f>
        <v>107699.885294118</v>
      </c>
      <c r="P79" s="12" t="n">
        <f aca="false">MAX(Assumptions!$B$4,($A$5*(Assumptions!$B$20+$E$79+Assumptions!$B$17+$J$79+$O$79+$D$79)-Assumptions!$B$17)/(1-$A$5))</f>
        <v>0</v>
      </c>
      <c r="Q79" s="12" t="n">
        <f aca="false">Assumptions!$B$20+$E$79+Assumptions!$B$17+$P$79+$J$79+$O$79+$D$79</f>
        <v>37900354.9664976</v>
      </c>
      <c r="R79" s="12" t="n">
        <f aca="false">IF($C$79&lt;Assumptions!$B$37,Assumptions!$B$37*(Assumptions!$B$21+Assumptions!$B$22/Assumptions!$B$37)/(Assumptions!$B$21+Assumptions!$B$22/$C$79),Assumptions!$B$37)</f>
        <v>1</v>
      </c>
      <c r="S79" s="12" t="n">
        <f aca="false">Assumptions!$B$38/$R$79</f>
        <v>1</v>
      </c>
      <c r="T79" s="12" t="n">
        <f aca="false">Assumptions!$B$39*$S$79</f>
        <v>5000000</v>
      </c>
      <c r="U79" s="12" t="n">
        <f aca="false">IF($C$79&lt;Assumptions!$B$42,Assumptions!$B$42*(Assumptions!$B$21+Assumptions!$B$22/Assumptions!$B$42)/(Assumptions!$B$21+Assumptions!$B$22/$C$79),Assumptions!$B$42)</f>
        <v>3</v>
      </c>
      <c r="V79" s="12" t="n">
        <f aca="false">Assumptions!$B$43/$U$79</f>
        <v>1</v>
      </c>
      <c r="W79" s="12" t="n">
        <f aca="false">Assumptions!$B$44*$V$79</f>
        <v>5000000</v>
      </c>
      <c r="X79" s="12" t="n">
        <f aca="false">IF($C$79&lt;Assumptions!$B$47,Assumptions!$B$47*(Assumptions!$B$21+Assumptions!$B$22/Assumptions!$B$47)/(Assumptions!$B$21+Assumptions!$B$22/$C$79),Assumptions!$B$47)</f>
        <v>10</v>
      </c>
      <c r="Y79" s="12" t="n">
        <f aca="false">Assumptions!$B$48/$X$79</f>
        <v>1</v>
      </c>
      <c r="Z79" s="12" t="n">
        <f aca="false">Assumptions!$B$49*$Y$79</f>
        <v>3000000</v>
      </c>
      <c r="AA79" s="12" t="n">
        <f aca="false">IF($C$79&lt;Assumptions!$B$52,Assumptions!$B$52*(Assumptions!$B$21+Assumptions!$B$22/Assumptions!$B$52)/(Assumptions!$B$21+Assumptions!$B$22/$C$79),Assumptions!$B$52)</f>
        <v>25</v>
      </c>
      <c r="AB79" s="12" t="n">
        <f aca="false">Assumptions!$B$53/$AA$79</f>
        <v>1</v>
      </c>
      <c r="AC79" s="12" t="n">
        <f aca="false">Assumptions!$B$54*$AB$79</f>
        <v>2400000</v>
      </c>
      <c r="AD79" s="12" t="n">
        <f aca="false">IF($C$79&lt;Assumptions!$B$57,Assumptions!$B$57*(Assumptions!$B$21+Assumptions!$B$22/Assumptions!$B$57)/(Assumptions!$B$21+Assumptions!$B$22/$C$79),Assumptions!$B$57)</f>
        <v>57.5001142287089</v>
      </c>
      <c r="AE79" s="12" t="n">
        <f aca="false">Assumptions!$B$58/$AD$79</f>
        <v>1.04347618791413</v>
      </c>
      <c r="AF79" s="12" t="n">
        <f aca="false">Assumptions!$B$59*$AE$79</f>
        <v>1739127.32768227</v>
      </c>
      <c r="AG79" s="12" t="n">
        <f aca="false">IF($C$79&lt;Assumptions!$B$62,Assumptions!$B$62*(Assumptions!$B$21+Assumptions!$B$22/Assumptions!$B$62)/(Assumptions!$B$21+Assumptions!$B$22/$C$79),Assumptions!$B$62)</f>
        <v>48.7586156921235</v>
      </c>
      <c r="AH79" s="12" t="n">
        <f aca="false">Assumptions!$B$63/$AG$79</f>
        <v>1.008197429361</v>
      </c>
      <c r="AI79" s="12" t="n">
        <f aca="false">Assumptions!$B$64*$AH$79</f>
        <v>6152693.18164623</v>
      </c>
    </row>
    <row r="80" customFormat="false" ht="15" hidden="true" customHeight="false" outlineLevel="0" collapsed="false">
      <c r="A80" s="6" t="n">
        <f aca="false">ROW()-ROW($A$31)+Assumptions!$B$4</f>
        <v>49</v>
      </c>
      <c r="B80" s="12" t="n">
        <f aca="false">$P$79</f>
        <v>0</v>
      </c>
      <c r="C80" s="12" t="n">
        <f aca="false">$B$4/(Assumptions!$B$16+$B$80)</f>
        <v>32.7708033770641</v>
      </c>
      <c r="D80" s="12" t="n">
        <f aca="false">Assumptions!$B$7/$C$80</f>
        <v>915449.025</v>
      </c>
      <c r="E80" s="12" t="n">
        <f aca="false">$T$80+$W$80+$Z$80+$AC$80+$AF$80+$AI$80</f>
        <v>23291820.5093285</v>
      </c>
      <c r="F80" s="12" t="n">
        <f aca="false">Assumptions!$B$70/(Assumptions!$B$20+Assumptions!$B$17+$B$80+$E$80+$O$79)</f>
        <v>27.1782058746091</v>
      </c>
      <c r="G80" s="12" t="n">
        <f aca="false">$C$80*(1-Assumptions!$B$71)</f>
        <v>26.2166427016512</v>
      </c>
      <c r="H80" s="12" t="n">
        <f aca="false">MIN($F$80,$G$80)</f>
        <v>26.2166427016512</v>
      </c>
      <c r="I80" s="12" t="str">
        <f aca="false">IF($F$80&lt;=$G$80,"cap","discount")</f>
        <v>discount</v>
      </c>
      <c r="J80" s="12" t="n">
        <f aca="false">Assumptions!$B$69/$H$80</f>
        <v>190718.546875</v>
      </c>
      <c r="K80" s="12" t="n">
        <f aca="false">Assumptions!$B$74/(Assumptions!$B$20+Assumptions!$B$17+$B$80+$E$80+$J$80)</f>
        <v>43.3872348561734</v>
      </c>
      <c r="L80" s="12" t="n">
        <f aca="false">$C$80*(1-Assumptions!$B$75)</f>
        <v>27.8551828705044</v>
      </c>
      <c r="M80" s="12" t="n">
        <f aca="false">MIN($K$80,$L$80)</f>
        <v>27.8551828705044</v>
      </c>
      <c r="N80" s="12" t="str">
        <f aca="false">IF($K$80&lt;=$L$80,"cap","discount")</f>
        <v>discount</v>
      </c>
      <c r="O80" s="12" t="n">
        <f aca="false">Assumptions!$B$73/$M$80</f>
        <v>107699.885294118</v>
      </c>
      <c r="P80" s="12" t="n">
        <f aca="false">MAX(Assumptions!$B$4,($A$5*(Assumptions!$B$20+$E$80+Assumptions!$B$17+$J$80+$O$80+$D$80)-Assumptions!$B$17)/(1-$A$5))</f>
        <v>0</v>
      </c>
      <c r="Q80" s="12" t="n">
        <f aca="false">Assumptions!$B$20+$E$80+Assumptions!$B$17+$P$80+$J$80+$O$80+$D$80</f>
        <v>37900354.9664976</v>
      </c>
      <c r="R80" s="12" t="n">
        <f aca="false">IF($C$80&lt;Assumptions!$B$37,Assumptions!$B$37*(Assumptions!$B$21+Assumptions!$B$22/Assumptions!$B$37)/(Assumptions!$B$21+Assumptions!$B$22/$C$80),Assumptions!$B$37)</f>
        <v>1</v>
      </c>
      <c r="S80" s="12" t="n">
        <f aca="false">Assumptions!$B$38/$R$80</f>
        <v>1</v>
      </c>
      <c r="T80" s="12" t="n">
        <f aca="false">Assumptions!$B$39*$S$80</f>
        <v>5000000</v>
      </c>
      <c r="U80" s="12" t="n">
        <f aca="false">IF($C$80&lt;Assumptions!$B$42,Assumptions!$B$42*(Assumptions!$B$21+Assumptions!$B$22/Assumptions!$B$42)/(Assumptions!$B$21+Assumptions!$B$22/$C$80),Assumptions!$B$42)</f>
        <v>3</v>
      </c>
      <c r="V80" s="12" t="n">
        <f aca="false">Assumptions!$B$43/$U$80</f>
        <v>1</v>
      </c>
      <c r="W80" s="12" t="n">
        <f aca="false">Assumptions!$B$44*$V$80</f>
        <v>5000000</v>
      </c>
      <c r="X80" s="12" t="n">
        <f aca="false">IF($C$80&lt;Assumptions!$B$47,Assumptions!$B$47*(Assumptions!$B$21+Assumptions!$B$22/Assumptions!$B$47)/(Assumptions!$B$21+Assumptions!$B$22/$C$80),Assumptions!$B$47)</f>
        <v>10</v>
      </c>
      <c r="Y80" s="12" t="n">
        <f aca="false">Assumptions!$B$48/$X$80</f>
        <v>1</v>
      </c>
      <c r="Z80" s="12" t="n">
        <f aca="false">Assumptions!$B$49*$Y$80</f>
        <v>3000000</v>
      </c>
      <c r="AA80" s="12" t="n">
        <f aca="false">IF($C$80&lt;Assumptions!$B$52,Assumptions!$B$52*(Assumptions!$B$21+Assumptions!$B$22/Assumptions!$B$52)/(Assumptions!$B$21+Assumptions!$B$22/$C$80),Assumptions!$B$52)</f>
        <v>25</v>
      </c>
      <c r="AB80" s="12" t="n">
        <f aca="false">Assumptions!$B$53/$AA$80</f>
        <v>1</v>
      </c>
      <c r="AC80" s="12" t="n">
        <f aca="false">Assumptions!$B$54*$AB$80</f>
        <v>2400000</v>
      </c>
      <c r="AD80" s="12" t="n">
        <f aca="false">IF($C$80&lt;Assumptions!$B$57,Assumptions!$B$57*(Assumptions!$B$21+Assumptions!$B$22/Assumptions!$B$57)/(Assumptions!$B$21+Assumptions!$B$22/$C$80),Assumptions!$B$57)</f>
        <v>57.5001142287089</v>
      </c>
      <c r="AE80" s="12" t="n">
        <f aca="false">Assumptions!$B$58/$AD$80</f>
        <v>1.04347618791413</v>
      </c>
      <c r="AF80" s="12" t="n">
        <f aca="false">Assumptions!$B$59*$AE$80</f>
        <v>1739127.32768227</v>
      </c>
      <c r="AG80" s="12" t="n">
        <f aca="false">IF($C$80&lt;Assumptions!$B$62,Assumptions!$B$62*(Assumptions!$B$21+Assumptions!$B$22/Assumptions!$B$62)/(Assumptions!$B$21+Assumptions!$B$22/$C$80),Assumptions!$B$62)</f>
        <v>48.7586156921235</v>
      </c>
      <c r="AH80" s="12" t="n">
        <f aca="false">Assumptions!$B$63/$AG$80</f>
        <v>1.008197429361</v>
      </c>
      <c r="AI80" s="12" t="n">
        <f aca="false">Assumptions!$B$64*$AH$80</f>
        <v>6152693.18164623</v>
      </c>
    </row>
    <row r="81" customFormat="false" ht="15" hidden="true" customHeight="false" outlineLevel="0" collapsed="false">
      <c r="A81" s="6" t="n">
        <f aca="false">ROW()-ROW($A$31)+Assumptions!$B$4</f>
        <v>50</v>
      </c>
      <c r="B81" s="12" t="n">
        <f aca="false">$P$80</f>
        <v>0</v>
      </c>
      <c r="C81" s="12" t="n">
        <f aca="false">$B$4/(Assumptions!$B$16+$B$81)</f>
        <v>32.7708033770641</v>
      </c>
      <c r="D81" s="12" t="n">
        <f aca="false">Assumptions!$B$7/$C$81</f>
        <v>915449.025</v>
      </c>
      <c r="E81" s="12" t="n">
        <f aca="false">$T$81+$W$81+$Z$81+$AC$81+$AF$81+$AI$81</f>
        <v>23291820.5093285</v>
      </c>
      <c r="F81" s="12" t="n">
        <f aca="false">Assumptions!$B$70/(Assumptions!$B$20+Assumptions!$B$17+$B$81+$E$81+$O$80)</f>
        <v>27.1782058746091</v>
      </c>
      <c r="G81" s="12" t="n">
        <f aca="false">$C$81*(1-Assumptions!$B$71)</f>
        <v>26.2166427016512</v>
      </c>
      <c r="H81" s="12" t="n">
        <f aca="false">MIN($F$81,$G$81)</f>
        <v>26.2166427016512</v>
      </c>
      <c r="I81" s="12" t="str">
        <f aca="false">IF($F$81&lt;=$G$81,"cap","discount")</f>
        <v>discount</v>
      </c>
      <c r="J81" s="12" t="n">
        <f aca="false">Assumptions!$B$69/$H$81</f>
        <v>190718.546875</v>
      </c>
      <c r="K81" s="12" t="n">
        <f aca="false">Assumptions!$B$74/(Assumptions!$B$20+Assumptions!$B$17+$B$81+$E$81+$J$81)</f>
        <v>43.3872348561734</v>
      </c>
      <c r="L81" s="12" t="n">
        <f aca="false">$C$81*(1-Assumptions!$B$75)</f>
        <v>27.8551828705044</v>
      </c>
      <c r="M81" s="12" t="n">
        <f aca="false">MIN($K$81,$L$81)</f>
        <v>27.8551828705044</v>
      </c>
      <c r="N81" s="12" t="str">
        <f aca="false">IF($K$81&lt;=$L$81,"cap","discount")</f>
        <v>discount</v>
      </c>
      <c r="O81" s="12" t="n">
        <f aca="false">Assumptions!$B$73/$M$81</f>
        <v>107699.885294118</v>
      </c>
      <c r="P81" s="12" t="n">
        <f aca="false">MAX(Assumptions!$B$4,($A$5*(Assumptions!$B$20+$E$81+Assumptions!$B$17+$J$81+$O$81+$D$81)-Assumptions!$B$17)/(1-$A$5))</f>
        <v>0</v>
      </c>
      <c r="Q81" s="12" t="n">
        <f aca="false">Assumptions!$B$20+$E$81+Assumptions!$B$17+$P$81+$J$81+$O$81+$D$81</f>
        <v>37900354.9664976</v>
      </c>
      <c r="R81" s="12" t="n">
        <f aca="false">IF($C$81&lt;Assumptions!$B$37,Assumptions!$B$37*(Assumptions!$B$21+Assumptions!$B$22/Assumptions!$B$37)/(Assumptions!$B$21+Assumptions!$B$22/$C$81),Assumptions!$B$37)</f>
        <v>1</v>
      </c>
      <c r="S81" s="12" t="n">
        <f aca="false">Assumptions!$B$38/$R$81</f>
        <v>1</v>
      </c>
      <c r="T81" s="12" t="n">
        <f aca="false">Assumptions!$B$39*$S$81</f>
        <v>5000000</v>
      </c>
      <c r="U81" s="12" t="n">
        <f aca="false">IF($C$81&lt;Assumptions!$B$42,Assumptions!$B$42*(Assumptions!$B$21+Assumptions!$B$22/Assumptions!$B$42)/(Assumptions!$B$21+Assumptions!$B$22/$C$81),Assumptions!$B$42)</f>
        <v>3</v>
      </c>
      <c r="V81" s="12" t="n">
        <f aca="false">Assumptions!$B$43/$U$81</f>
        <v>1</v>
      </c>
      <c r="W81" s="12" t="n">
        <f aca="false">Assumptions!$B$44*$V$81</f>
        <v>5000000</v>
      </c>
      <c r="X81" s="12" t="n">
        <f aca="false">IF($C$81&lt;Assumptions!$B$47,Assumptions!$B$47*(Assumptions!$B$21+Assumptions!$B$22/Assumptions!$B$47)/(Assumptions!$B$21+Assumptions!$B$22/$C$81),Assumptions!$B$47)</f>
        <v>10</v>
      </c>
      <c r="Y81" s="12" t="n">
        <f aca="false">Assumptions!$B$48/$X$81</f>
        <v>1</v>
      </c>
      <c r="Z81" s="12" t="n">
        <f aca="false">Assumptions!$B$49*$Y$81</f>
        <v>3000000</v>
      </c>
      <c r="AA81" s="12" t="n">
        <f aca="false">IF($C$81&lt;Assumptions!$B$52,Assumptions!$B$52*(Assumptions!$B$21+Assumptions!$B$22/Assumptions!$B$52)/(Assumptions!$B$21+Assumptions!$B$22/$C$81),Assumptions!$B$52)</f>
        <v>25</v>
      </c>
      <c r="AB81" s="12" t="n">
        <f aca="false">Assumptions!$B$53/$AA$81</f>
        <v>1</v>
      </c>
      <c r="AC81" s="12" t="n">
        <f aca="false">Assumptions!$B$54*$AB$81</f>
        <v>2400000</v>
      </c>
      <c r="AD81" s="12" t="n">
        <f aca="false">IF($C$81&lt;Assumptions!$B$57,Assumptions!$B$57*(Assumptions!$B$21+Assumptions!$B$22/Assumptions!$B$57)/(Assumptions!$B$21+Assumptions!$B$22/$C$81),Assumptions!$B$57)</f>
        <v>57.5001142287089</v>
      </c>
      <c r="AE81" s="12" t="n">
        <f aca="false">Assumptions!$B$58/$AD$81</f>
        <v>1.04347618791413</v>
      </c>
      <c r="AF81" s="12" t="n">
        <f aca="false">Assumptions!$B$59*$AE$81</f>
        <v>1739127.32768227</v>
      </c>
      <c r="AG81" s="12" t="n">
        <f aca="false">IF($C$81&lt;Assumptions!$B$62,Assumptions!$B$62*(Assumptions!$B$21+Assumptions!$B$22/Assumptions!$B$62)/(Assumptions!$B$21+Assumptions!$B$22/$C$81),Assumptions!$B$62)</f>
        <v>48.7586156921235</v>
      </c>
      <c r="AH81" s="12" t="n">
        <f aca="false">Assumptions!$B$63/$AG$81</f>
        <v>1.008197429361</v>
      </c>
      <c r="AI81" s="12" t="n">
        <f aca="false">Assumptions!$B$64*$AH$81</f>
        <v>6152693.18164623</v>
      </c>
    </row>
    <row r="82" customFormat="false" ht="15" hidden="true" customHeight="false" outlineLevel="0" collapsed="false">
      <c r="A82" s="6" t="n">
        <f aca="false">ROW()-ROW($A$31)+Assumptions!$B$4</f>
        <v>51</v>
      </c>
      <c r="B82" s="12" t="n">
        <f aca="false">$P$81</f>
        <v>0</v>
      </c>
      <c r="C82" s="12" t="n">
        <f aca="false">$B$4/(Assumptions!$B$16+$B$82)</f>
        <v>32.7708033770641</v>
      </c>
      <c r="D82" s="12" t="n">
        <f aca="false">Assumptions!$B$7/$C$82</f>
        <v>915449.025</v>
      </c>
      <c r="E82" s="12" t="n">
        <f aca="false">$T$82+$W$82+$Z$82+$AC$82+$AF$82+$AI$82</f>
        <v>23291820.5093285</v>
      </c>
      <c r="F82" s="12" t="n">
        <f aca="false">Assumptions!$B$70/(Assumptions!$B$20+Assumptions!$B$17+$B$82+$E$82+$O$81)</f>
        <v>27.1782058746091</v>
      </c>
      <c r="G82" s="12" t="n">
        <f aca="false">$C$82*(1-Assumptions!$B$71)</f>
        <v>26.2166427016512</v>
      </c>
      <c r="H82" s="12" t="n">
        <f aca="false">MIN($F$82,$G$82)</f>
        <v>26.2166427016512</v>
      </c>
      <c r="I82" s="12" t="str">
        <f aca="false">IF($F$82&lt;=$G$82,"cap","discount")</f>
        <v>discount</v>
      </c>
      <c r="J82" s="12" t="n">
        <f aca="false">Assumptions!$B$69/$H$82</f>
        <v>190718.546875</v>
      </c>
      <c r="K82" s="12" t="n">
        <f aca="false">Assumptions!$B$74/(Assumptions!$B$20+Assumptions!$B$17+$B$82+$E$82+$J$82)</f>
        <v>43.3872348561734</v>
      </c>
      <c r="L82" s="12" t="n">
        <f aca="false">$C$82*(1-Assumptions!$B$75)</f>
        <v>27.8551828705044</v>
      </c>
      <c r="M82" s="12" t="n">
        <f aca="false">MIN($K$82,$L$82)</f>
        <v>27.8551828705044</v>
      </c>
      <c r="N82" s="12" t="str">
        <f aca="false">IF($K$82&lt;=$L$82,"cap","discount")</f>
        <v>discount</v>
      </c>
      <c r="O82" s="12" t="n">
        <f aca="false">Assumptions!$B$73/$M$82</f>
        <v>107699.885294118</v>
      </c>
      <c r="P82" s="12" t="n">
        <f aca="false">MAX(Assumptions!$B$4,($A$5*(Assumptions!$B$20+$E$82+Assumptions!$B$17+$J$82+$O$82+$D$82)-Assumptions!$B$17)/(1-$A$5))</f>
        <v>0</v>
      </c>
      <c r="Q82" s="12" t="n">
        <f aca="false">Assumptions!$B$20+$E$82+Assumptions!$B$17+$P$82+$J$82+$O$82+$D$82</f>
        <v>37900354.9664976</v>
      </c>
      <c r="R82" s="12" t="n">
        <f aca="false">IF($C$82&lt;Assumptions!$B$37,Assumptions!$B$37*(Assumptions!$B$21+Assumptions!$B$22/Assumptions!$B$37)/(Assumptions!$B$21+Assumptions!$B$22/$C$82),Assumptions!$B$37)</f>
        <v>1</v>
      </c>
      <c r="S82" s="12" t="n">
        <f aca="false">Assumptions!$B$38/$R$82</f>
        <v>1</v>
      </c>
      <c r="T82" s="12" t="n">
        <f aca="false">Assumptions!$B$39*$S$82</f>
        <v>5000000</v>
      </c>
      <c r="U82" s="12" t="n">
        <f aca="false">IF($C$82&lt;Assumptions!$B$42,Assumptions!$B$42*(Assumptions!$B$21+Assumptions!$B$22/Assumptions!$B$42)/(Assumptions!$B$21+Assumptions!$B$22/$C$82),Assumptions!$B$42)</f>
        <v>3</v>
      </c>
      <c r="V82" s="12" t="n">
        <f aca="false">Assumptions!$B$43/$U$82</f>
        <v>1</v>
      </c>
      <c r="W82" s="12" t="n">
        <f aca="false">Assumptions!$B$44*$V$82</f>
        <v>5000000</v>
      </c>
      <c r="X82" s="12" t="n">
        <f aca="false">IF($C$82&lt;Assumptions!$B$47,Assumptions!$B$47*(Assumptions!$B$21+Assumptions!$B$22/Assumptions!$B$47)/(Assumptions!$B$21+Assumptions!$B$22/$C$82),Assumptions!$B$47)</f>
        <v>10</v>
      </c>
      <c r="Y82" s="12" t="n">
        <f aca="false">Assumptions!$B$48/$X$82</f>
        <v>1</v>
      </c>
      <c r="Z82" s="12" t="n">
        <f aca="false">Assumptions!$B$49*$Y$82</f>
        <v>3000000</v>
      </c>
      <c r="AA82" s="12" t="n">
        <f aca="false">IF($C$82&lt;Assumptions!$B$52,Assumptions!$B$52*(Assumptions!$B$21+Assumptions!$B$22/Assumptions!$B$52)/(Assumptions!$B$21+Assumptions!$B$22/$C$82),Assumptions!$B$52)</f>
        <v>25</v>
      </c>
      <c r="AB82" s="12" t="n">
        <f aca="false">Assumptions!$B$53/$AA$82</f>
        <v>1</v>
      </c>
      <c r="AC82" s="12" t="n">
        <f aca="false">Assumptions!$B$54*$AB$82</f>
        <v>2400000</v>
      </c>
      <c r="AD82" s="12" t="n">
        <f aca="false">IF($C$82&lt;Assumptions!$B$57,Assumptions!$B$57*(Assumptions!$B$21+Assumptions!$B$22/Assumptions!$B$57)/(Assumptions!$B$21+Assumptions!$B$22/$C$82),Assumptions!$B$57)</f>
        <v>57.5001142287089</v>
      </c>
      <c r="AE82" s="12" t="n">
        <f aca="false">Assumptions!$B$58/$AD$82</f>
        <v>1.04347618791413</v>
      </c>
      <c r="AF82" s="12" t="n">
        <f aca="false">Assumptions!$B$59*$AE$82</f>
        <v>1739127.32768227</v>
      </c>
      <c r="AG82" s="12" t="n">
        <f aca="false">IF($C$82&lt;Assumptions!$B$62,Assumptions!$B$62*(Assumptions!$B$21+Assumptions!$B$22/Assumptions!$B$62)/(Assumptions!$B$21+Assumptions!$B$22/$C$82),Assumptions!$B$62)</f>
        <v>48.7586156921235</v>
      </c>
      <c r="AH82" s="12" t="n">
        <f aca="false">Assumptions!$B$63/$AG$82</f>
        <v>1.008197429361</v>
      </c>
      <c r="AI82" s="12" t="n">
        <f aca="false">Assumptions!$B$64*$AH$82</f>
        <v>6152693.18164623</v>
      </c>
    </row>
    <row r="83" customFormat="false" ht="15" hidden="true" customHeight="false" outlineLevel="0" collapsed="false">
      <c r="A83" s="6" t="n">
        <f aca="false">ROW()-ROW($A$31)+Assumptions!$B$4</f>
        <v>52</v>
      </c>
      <c r="B83" s="12" t="n">
        <f aca="false">$P$82</f>
        <v>0</v>
      </c>
      <c r="C83" s="12" t="n">
        <f aca="false">$B$4/(Assumptions!$B$16+$B$83)</f>
        <v>32.7708033770641</v>
      </c>
      <c r="D83" s="12" t="n">
        <f aca="false">Assumptions!$B$7/$C$83</f>
        <v>915449.025</v>
      </c>
      <c r="E83" s="12" t="n">
        <f aca="false">$T$83+$W$83+$Z$83+$AC$83+$AF$83+$AI$83</f>
        <v>23291820.5093285</v>
      </c>
      <c r="F83" s="12" t="n">
        <f aca="false">Assumptions!$B$70/(Assumptions!$B$20+Assumptions!$B$17+$B$83+$E$83+$O$82)</f>
        <v>27.1782058746091</v>
      </c>
      <c r="G83" s="12" t="n">
        <f aca="false">$C$83*(1-Assumptions!$B$71)</f>
        <v>26.2166427016512</v>
      </c>
      <c r="H83" s="12" t="n">
        <f aca="false">MIN($F$83,$G$83)</f>
        <v>26.2166427016512</v>
      </c>
      <c r="I83" s="12" t="str">
        <f aca="false">IF($F$83&lt;=$G$83,"cap","discount")</f>
        <v>discount</v>
      </c>
      <c r="J83" s="12" t="n">
        <f aca="false">Assumptions!$B$69/$H$83</f>
        <v>190718.546875</v>
      </c>
      <c r="K83" s="12" t="n">
        <f aca="false">Assumptions!$B$74/(Assumptions!$B$20+Assumptions!$B$17+$B$83+$E$83+$J$83)</f>
        <v>43.3872348561734</v>
      </c>
      <c r="L83" s="12" t="n">
        <f aca="false">$C$83*(1-Assumptions!$B$75)</f>
        <v>27.8551828705044</v>
      </c>
      <c r="M83" s="12" t="n">
        <f aca="false">MIN($K$83,$L$83)</f>
        <v>27.8551828705044</v>
      </c>
      <c r="N83" s="12" t="str">
        <f aca="false">IF($K$83&lt;=$L$83,"cap","discount")</f>
        <v>discount</v>
      </c>
      <c r="O83" s="12" t="n">
        <f aca="false">Assumptions!$B$73/$M$83</f>
        <v>107699.885294118</v>
      </c>
      <c r="P83" s="12" t="n">
        <f aca="false">MAX(Assumptions!$B$4,($A$5*(Assumptions!$B$20+$E$83+Assumptions!$B$17+$J$83+$O$83+$D$83)-Assumptions!$B$17)/(1-$A$5))</f>
        <v>0</v>
      </c>
      <c r="Q83" s="12" t="n">
        <f aca="false">Assumptions!$B$20+$E$83+Assumptions!$B$17+$P$83+$J$83+$O$83+$D$83</f>
        <v>37900354.9664976</v>
      </c>
      <c r="R83" s="12" t="n">
        <f aca="false">IF($C$83&lt;Assumptions!$B$37,Assumptions!$B$37*(Assumptions!$B$21+Assumptions!$B$22/Assumptions!$B$37)/(Assumptions!$B$21+Assumptions!$B$22/$C$83),Assumptions!$B$37)</f>
        <v>1</v>
      </c>
      <c r="S83" s="12" t="n">
        <f aca="false">Assumptions!$B$38/$R$83</f>
        <v>1</v>
      </c>
      <c r="T83" s="12" t="n">
        <f aca="false">Assumptions!$B$39*$S$83</f>
        <v>5000000</v>
      </c>
      <c r="U83" s="12" t="n">
        <f aca="false">IF($C$83&lt;Assumptions!$B$42,Assumptions!$B$42*(Assumptions!$B$21+Assumptions!$B$22/Assumptions!$B$42)/(Assumptions!$B$21+Assumptions!$B$22/$C$83),Assumptions!$B$42)</f>
        <v>3</v>
      </c>
      <c r="V83" s="12" t="n">
        <f aca="false">Assumptions!$B$43/$U$83</f>
        <v>1</v>
      </c>
      <c r="W83" s="12" t="n">
        <f aca="false">Assumptions!$B$44*$V$83</f>
        <v>5000000</v>
      </c>
      <c r="X83" s="12" t="n">
        <f aca="false">IF($C$83&lt;Assumptions!$B$47,Assumptions!$B$47*(Assumptions!$B$21+Assumptions!$B$22/Assumptions!$B$47)/(Assumptions!$B$21+Assumptions!$B$22/$C$83),Assumptions!$B$47)</f>
        <v>10</v>
      </c>
      <c r="Y83" s="12" t="n">
        <f aca="false">Assumptions!$B$48/$X$83</f>
        <v>1</v>
      </c>
      <c r="Z83" s="12" t="n">
        <f aca="false">Assumptions!$B$49*$Y$83</f>
        <v>3000000</v>
      </c>
      <c r="AA83" s="12" t="n">
        <f aca="false">IF($C$83&lt;Assumptions!$B$52,Assumptions!$B$52*(Assumptions!$B$21+Assumptions!$B$22/Assumptions!$B$52)/(Assumptions!$B$21+Assumptions!$B$22/$C$83),Assumptions!$B$52)</f>
        <v>25</v>
      </c>
      <c r="AB83" s="12" t="n">
        <f aca="false">Assumptions!$B$53/$AA$83</f>
        <v>1</v>
      </c>
      <c r="AC83" s="12" t="n">
        <f aca="false">Assumptions!$B$54*$AB$83</f>
        <v>2400000</v>
      </c>
      <c r="AD83" s="12" t="n">
        <f aca="false">IF($C$83&lt;Assumptions!$B$57,Assumptions!$B$57*(Assumptions!$B$21+Assumptions!$B$22/Assumptions!$B$57)/(Assumptions!$B$21+Assumptions!$B$22/$C$83),Assumptions!$B$57)</f>
        <v>57.5001142287089</v>
      </c>
      <c r="AE83" s="12" t="n">
        <f aca="false">Assumptions!$B$58/$AD$83</f>
        <v>1.04347618791413</v>
      </c>
      <c r="AF83" s="12" t="n">
        <f aca="false">Assumptions!$B$59*$AE$83</f>
        <v>1739127.32768227</v>
      </c>
      <c r="AG83" s="12" t="n">
        <f aca="false">IF($C$83&lt;Assumptions!$B$62,Assumptions!$B$62*(Assumptions!$B$21+Assumptions!$B$22/Assumptions!$B$62)/(Assumptions!$B$21+Assumptions!$B$22/$C$83),Assumptions!$B$62)</f>
        <v>48.7586156921235</v>
      </c>
      <c r="AH83" s="12" t="n">
        <f aca="false">Assumptions!$B$63/$AG$83</f>
        <v>1.008197429361</v>
      </c>
      <c r="AI83" s="12" t="n">
        <f aca="false">Assumptions!$B$64*$AH$83</f>
        <v>6152693.18164623</v>
      </c>
    </row>
    <row r="84" customFormat="false" ht="15" hidden="true" customHeight="false" outlineLevel="0" collapsed="false">
      <c r="A84" s="6" t="n">
        <f aca="false">ROW()-ROW($A$31)+Assumptions!$B$4</f>
        <v>53</v>
      </c>
      <c r="B84" s="12" t="n">
        <f aca="false">$P$83</f>
        <v>0</v>
      </c>
      <c r="C84" s="12" t="n">
        <f aca="false">$B$4/(Assumptions!$B$16+$B$84)</f>
        <v>32.7708033770641</v>
      </c>
      <c r="D84" s="12" t="n">
        <f aca="false">Assumptions!$B$7/$C$84</f>
        <v>915449.025</v>
      </c>
      <c r="E84" s="12" t="n">
        <f aca="false">$T$84+$W$84+$Z$84+$AC$84+$AF$84+$AI$84</f>
        <v>23291820.5093285</v>
      </c>
      <c r="F84" s="12" t="n">
        <f aca="false">Assumptions!$B$70/(Assumptions!$B$20+Assumptions!$B$17+$B$84+$E$84+$O$83)</f>
        <v>27.1782058746091</v>
      </c>
      <c r="G84" s="12" t="n">
        <f aca="false">$C$84*(1-Assumptions!$B$71)</f>
        <v>26.2166427016512</v>
      </c>
      <c r="H84" s="12" t="n">
        <f aca="false">MIN($F$84,$G$84)</f>
        <v>26.2166427016512</v>
      </c>
      <c r="I84" s="12" t="str">
        <f aca="false">IF($F$84&lt;=$G$84,"cap","discount")</f>
        <v>discount</v>
      </c>
      <c r="J84" s="12" t="n">
        <f aca="false">Assumptions!$B$69/$H$84</f>
        <v>190718.546875</v>
      </c>
      <c r="K84" s="12" t="n">
        <f aca="false">Assumptions!$B$74/(Assumptions!$B$20+Assumptions!$B$17+$B$84+$E$84+$J$84)</f>
        <v>43.3872348561734</v>
      </c>
      <c r="L84" s="12" t="n">
        <f aca="false">$C$84*(1-Assumptions!$B$75)</f>
        <v>27.8551828705044</v>
      </c>
      <c r="M84" s="12" t="n">
        <f aca="false">MIN($K$84,$L$84)</f>
        <v>27.8551828705044</v>
      </c>
      <c r="N84" s="12" t="str">
        <f aca="false">IF($K$84&lt;=$L$84,"cap","discount")</f>
        <v>discount</v>
      </c>
      <c r="O84" s="12" t="n">
        <f aca="false">Assumptions!$B$73/$M$84</f>
        <v>107699.885294118</v>
      </c>
      <c r="P84" s="12" t="n">
        <f aca="false">MAX(Assumptions!$B$4,($A$5*(Assumptions!$B$20+$E$84+Assumptions!$B$17+$J$84+$O$84+$D$84)-Assumptions!$B$17)/(1-$A$5))</f>
        <v>0</v>
      </c>
      <c r="Q84" s="12" t="n">
        <f aca="false">Assumptions!$B$20+$E$84+Assumptions!$B$17+$P$84+$J$84+$O$84+$D$84</f>
        <v>37900354.9664976</v>
      </c>
      <c r="R84" s="12" t="n">
        <f aca="false">IF($C$84&lt;Assumptions!$B$37,Assumptions!$B$37*(Assumptions!$B$21+Assumptions!$B$22/Assumptions!$B$37)/(Assumptions!$B$21+Assumptions!$B$22/$C$84),Assumptions!$B$37)</f>
        <v>1</v>
      </c>
      <c r="S84" s="12" t="n">
        <f aca="false">Assumptions!$B$38/$R$84</f>
        <v>1</v>
      </c>
      <c r="T84" s="12" t="n">
        <f aca="false">Assumptions!$B$39*$S$84</f>
        <v>5000000</v>
      </c>
      <c r="U84" s="12" t="n">
        <f aca="false">IF($C$84&lt;Assumptions!$B$42,Assumptions!$B$42*(Assumptions!$B$21+Assumptions!$B$22/Assumptions!$B$42)/(Assumptions!$B$21+Assumptions!$B$22/$C$84),Assumptions!$B$42)</f>
        <v>3</v>
      </c>
      <c r="V84" s="12" t="n">
        <f aca="false">Assumptions!$B$43/$U$84</f>
        <v>1</v>
      </c>
      <c r="W84" s="12" t="n">
        <f aca="false">Assumptions!$B$44*$V$84</f>
        <v>5000000</v>
      </c>
      <c r="X84" s="12" t="n">
        <f aca="false">IF($C$84&lt;Assumptions!$B$47,Assumptions!$B$47*(Assumptions!$B$21+Assumptions!$B$22/Assumptions!$B$47)/(Assumptions!$B$21+Assumptions!$B$22/$C$84),Assumptions!$B$47)</f>
        <v>10</v>
      </c>
      <c r="Y84" s="12" t="n">
        <f aca="false">Assumptions!$B$48/$X$84</f>
        <v>1</v>
      </c>
      <c r="Z84" s="12" t="n">
        <f aca="false">Assumptions!$B$49*$Y$84</f>
        <v>3000000</v>
      </c>
      <c r="AA84" s="12" t="n">
        <f aca="false">IF($C$84&lt;Assumptions!$B$52,Assumptions!$B$52*(Assumptions!$B$21+Assumptions!$B$22/Assumptions!$B$52)/(Assumptions!$B$21+Assumptions!$B$22/$C$84),Assumptions!$B$52)</f>
        <v>25</v>
      </c>
      <c r="AB84" s="12" t="n">
        <f aca="false">Assumptions!$B$53/$AA$84</f>
        <v>1</v>
      </c>
      <c r="AC84" s="12" t="n">
        <f aca="false">Assumptions!$B$54*$AB$84</f>
        <v>2400000</v>
      </c>
      <c r="AD84" s="12" t="n">
        <f aca="false">IF($C$84&lt;Assumptions!$B$57,Assumptions!$B$57*(Assumptions!$B$21+Assumptions!$B$22/Assumptions!$B$57)/(Assumptions!$B$21+Assumptions!$B$22/$C$84),Assumptions!$B$57)</f>
        <v>57.5001142287089</v>
      </c>
      <c r="AE84" s="12" t="n">
        <f aca="false">Assumptions!$B$58/$AD$84</f>
        <v>1.04347618791413</v>
      </c>
      <c r="AF84" s="12" t="n">
        <f aca="false">Assumptions!$B$59*$AE$84</f>
        <v>1739127.32768227</v>
      </c>
      <c r="AG84" s="12" t="n">
        <f aca="false">IF($C$84&lt;Assumptions!$B$62,Assumptions!$B$62*(Assumptions!$B$21+Assumptions!$B$22/Assumptions!$B$62)/(Assumptions!$B$21+Assumptions!$B$22/$C$84),Assumptions!$B$62)</f>
        <v>48.7586156921235</v>
      </c>
      <c r="AH84" s="12" t="n">
        <f aca="false">Assumptions!$B$63/$AG$84</f>
        <v>1.008197429361</v>
      </c>
      <c r="AI84" s="12" t="n">
        <f aca="false">Assumptions!$B$64*$AH$84</f>
        <v>6152693.18164623</v>
      </c>
    </row>
    <row r="85" customFormat="false" ht="15" hidden="true" customHeight="false" outlineLevel="0" collapsed="false">
      <c r="A85" s="6" t="n">
        <f aca="false">ROW()-ROW($A$31)+Assumptions!$B$4</f>
        <v>54</v>
      </c>
      <c r="B85" s="12" t="n">
        <f aca="false">$P$84</f>
        <v>0</v>
      </c>
      <c r="C85" s="12" t="n">
        <f aca="false">$B$4/(Assumptions!$B$16+$B$85)</f>
        <v>32.7708033770641</v>
      </c>
      <c r="D85" s="12" t="n">
        <f aca="false">Assumptions!$B$7/$C$85</f>
        <v>915449.025</v>
      </c>
      <c r="E85" s="12" t="n">
        <f aca="false">$T$85+$W$85+$Z$85+$AC$85+$AF$85+$AI$85</f>
        <v>23291820.5093285</v>
      </c>
      <c r="F85" s="12" t="n">
        <f aca="false">Assumptions!$B$70/(Assumptions!$B$20+Assumptions!$B$17+$B$85+$E$85+$O$84)</f>
        <v>27.1782058746091</v>
      </c>
      <c r="G85" s="12" t="n">
        <f aca="false">$C$85*(1-Assumptions!$B$71)</f>
        <v>26.2166427016512</v>
      </c>
      <c r="H85" s="12" t="n">
        <f aca="false">MIN($F$85,$G$85)</f>
        <v>26.2166427016512</v>
      </c>
      <c r="I85" s="12" t="str">
        <f aca="false">IF($F$85&lt;=$G$85,"cap","discount")</f>
        <v>discount</v>
      </c>
      <c r="J85" s="12" t="n">
        <f aca="false">Assumptions!$B$69/$H$85</f>
        <v>190718.546875</v>
      </c>
      <c r="K85" s="12" t="n">
        <f aca="false">Assumptions!$B$74/(Assumptions!$B$20+Assumptions!$B$17+$B$85+$E$85+$J$85)</f>
        <v>43.3872348561734</v>
      </c>
      <c r="L85" s="12" t="n">
        <f aca="false">$C$85*(1-Assumptions!$B$75)</f>
        <v>27.8551828705044</v>
      </c>
      <c r="M85" s="12" t="n">
        <f aca="false">MIN($K$85,$L$85)</f>
        <v>27.8551828705044</v>
      </c>
      <c r="N85" s="12" t="str">
        <f aca="false">IF($K$85&lt;=$L$85,"cap","discount")</f>
        <v>discount</v>
      </c>
      <c r="O85" s="12" t="n">
        <f aca="false">Assumptions!$B$73/$M$85</f>
        <v>107699.885294118</v>
      </c>
      <c r="P85" s="12" t="n">
        <f aca="false">MAX(Assumptions!$B$4,($A$5*(Assumptions!$B$20+$E$85+Assumptions!$B$17+$J$85+$O$85+$D$85)-Assumptions!$B$17)/(1-$A$5))</f>
        <v>0</v>
      </c>
      <c r="Q85" s="12" t="n">
        <f aca="false">Assumptions!$B$20+$E$85+Assumptions!$B$17+$P$85+$J$85+$O$85+$D$85</f>
        <v>37900354.9664976</v>
      </c>
      <c r="R85" s="12" t="n">
        <f aca="false">IF($C$85&lt;Assumptions!$B$37,Assumptions!$B$37*(Assumptions!$B$21+Assumptions!$B$22/Assumptions!$B$37)/(Assumptions!$B$21+Assumptions!$B$22/$C$85),Assumptions!$B$37)</f>
        <v>1</v>
      </c>
      <c r="S85" s="12" t="n">
        <f aca="false">Assumptions!$B$38/$R$85</f>
        <v>1</v>
      </c>
      <c r="T85" s="12" t="n">
        <f aca="false">Assumptions!$B$39*$S$85</f>
        <v>5000000</v>
      </c>
      <c r="U85" s="12" t="n">
        <f aca="false">IF($C$85&lt;Assumptions!$B$42,Assumptions!$B$42*(Assumptions!$B$21+Assumptions!$B$22/Assumptions!$B$42)/(Assumptions!$B$21+Assumptions!$B$22/$C$85),Assumptions!$B$42)</f>
        <v>3</v>
      </c>
      <c r="V85" s="12" t="n">
        <f aca="false">Assumptions!$B$43/$U$85</f>
        <v>1</v>
      </c>
      <c r="W85" s="12" t="n">
        <f aca="false">Assumptions!$B$44*$V$85</f>
        <v>5000000</v>
      </c>
      <c r="X85" s="12" t="n">
        <f aca="false">IF($C$85&lt;Assumptions!$B$47,Assumptions!$B$47*(Assumptions!$B$21+Assumptions!$B$22/Assumptions!$B$47)/(Assumptions!$B$21+Assumptions!$B$22/$C$85),Assumptions!$B$47)</f>
        <v>10</v>
      </c>
      <c r="Y85" s="12" t="n">
        <f aca="false">Assumptions!$B$48/$X$85</f>
        <v>1</v>
      </c>
      <c r="Z85" s="12" t="n">
        <f aca="false">Assumptions!$B$49*$Y$85</f>
        <v>3000000</v>
      </c>
      <c r="AA85" s="12" t="n">
        <f aca="false">IF($C$85&lt;Assumptions!$B$52,Assumptions!$B$52*(Assumptions!$B$21+Assumptions!$B$22/Assumptions!$B$52)/(Assumptions!$B$21+Assumptions!$B$22/$C$85),Assumptions!$B$52)</f>
        <v>25</v>
      </c>
      <c r="AB85" s="12" t="n">
        <f aca="false">Assumptions!$B$53/$AA$85</f>
        <v>1</v>
      </c>
      <c r="AC85" s="12" t="n">
        <f aca="false">Assumptions!$B$54*$AB$85</f>
        <v>2400000</v>
      </c>
      <c r="AD85" s="12" t="n">
        <f aca="false">IF($C$85&lt;Assumptions!$B$57,Assumptions!$B$57*(Assumptions!$B$21+Assumptions!$B$22/Assumptions!$B$57)/(Assumptions!$B$21+Assumptions!$B$22/$C$85),Assumptions!$B$57)</f>
        <v>57.5001142287089</v>
      </c>
      <c r="AE85" s="12" t="n">
        <f aca="false">Assumptions!$B$58/$AD$85</f>
        <v>1.04347618791413</v>
      </c>
      <c r="AF85" s="12" t="n">
        <f aca="false">Assumptions!$B$59*$AE$85</f>
        <v>1739127.32768227</v>
      </c>
      <c r="AG85" s="12" t="n">
        <f aca="false">IF($C$85&lt;Assumptions!$B$62,Assumptions!$B$62*(Assumptions!$B$21+Assumptions!$B$22/Assumptions!$B$62)/(Assumptions!$B$21+Assumptions!$B$22/$C$85),Assumptions!$B$62)</f>
        <v>48.7586156921235</v>
      </c>
      <c r="AH85" s="12" t="n">
        <f aca="false">Assumptions!$B$63/$AG$85</f>
        <v>1.008197429361</v>
      </c>
      <c r="AI85" s="12" t="n">
        <f aca="false">Assumptions!$B$64*$AH$85</f>
        <v>6152693.18164623</v>
      </c>
    </row>
    <row r="86" customFormat="false" ht="15" hidden="true" customHeight="false" outlineLevel="0" collapsed="false">
      <c r="A86" s="6" t="n">
        <f aca="false">ROW()-ROW($A$31)+Assumptions!$B$4</f>
        <v>55</v>
      </c>
      <c r="B86" s="12" t="n">
        <f aca="false">$P$85</f>
        <v>0</v>
      </c>
      <c r="C86" s="12" t="n">
        <f aca="false">$B$4/(Assumptions!$B$16+$B$86)</f>
        <v>32.7708033770641</v>
      </c>
      <c r="D86" s="12" t="n">
        <f aca="false">Assumptions!$B$7/$C$86</f>
        <v>915449.025</v>
      </c>
      <c r="E86" s="12" t="n">
        <f aca="false">$T$86+$W$86+$Z$86+$AC$86+$AF$86+$AI$86</f>
        <v>23291820.5093285</v>
      </c>
      <c r="F86" s="12" t="n">
        <f aca="false">Assumptions!$B$70/(Assumptions!$B$20+Assumptions!$B$17+$B$86+$E$86+$O$85)</f>
        <v>27.1782058746091</v>
      </c>
      <c r="G86" s="12" t="n">
        <f aca="false">$C$86*(1-Assumptions!$B$71)</f>
        <v>26.2166427016512</v>
      </c>
      <c r="H86" s="12" t="n">
        <f aca="false">MIN($F$86,$G$86)</f>
        <v>26.2166427016512</v>
      </c>
      <c r="I86" s="12" t="str">
        <f aca="false">IF($F$86&lt;=$G$86,"cap","discount")</f>
        <v>discount</v>
      </c>
      <c r="J86" s="12" t="n">
        <f aca="false">Assumptions!$B$69/$H$86</f>
        <v>190718.546875</v>
      </c>
      <c r="K86" s="12" t="n">
        <f aca="false">Assumptions!$B$74/(Assumptions!$B$20+Assumptions!$B$17+$B$86+$E$86+$J$86)</f>
        <v>43.3872348561734</v>
      </c>
      <c r="L86" s="12" t="n">
        <f aca="false">$C$86*(1-Assumptions!$B$75)</f>
        <v>27.8551828705044</v>
      </c>
      <c r="M86" s="12" t="n">
        <f aca="false">MIN($K$86,$L$86)</f>
        <v>27.8551828705044</v>
      </c>
      <c r="N86" s="12" t="str">
        <f aca="false">IF($K$86&lt;=$L$86,"cap","discount")</f>
        <v>discount</v>
      </c>
      <c r="O86" s="12" t="n">
        <f aca="false">Assumptions!$B$73/$M$86</f>
        <v>107699.885294118</v>
      </c>
      <c r="P86" s="12" t="n">
        <f aca="false">MAX(Assumptions!$B$4,($A$5*(Assumptions!$B$20+$E$86+Assumptions!$B$17+$J$86+$O$86+$D$86)-Assumptions!$B$17)/(1-$A$5))</f>
        <v>0</v>
      </c>
      <c r="Q86" s="12" t="n">
        <f aca="false">Assumptions!$B$20+$E$86+Assumptions!$B$17+$P$86+$J$86+$O$86+$D$86</f>
        <v>37900354.9664976</v>
      </c>
      <c r="R86" s="12" t="n">
        <f aca="false">IF($C$86&lt;Assumptions!$B$37,Assumptions!$B$37*(Assumptions!$B$21+Assumptions!$B$22/Assumptions!$B$37)/(Assumptions!$B$21+Assumptions!$B$22/$C$86),Assumptions!$B$37)</f>
        <v>1</v>
      </c>
      <c r="S86" s="12" t="n">
        <f aca="false">Assumptions!$B$38/$R$86</f>
        <v>1</v>
      </c>
      <c r="T86" s="12" t="n">
        <f aca="false">Assumptions!$B$39*$S$86</f>
        <v>5000000</v>
      </c>
      <c r="U86" s="12" t="n">
        <f aca="false">IF($C$86&lt;Assumptions!$B$42,Assumptions!$B$42*(Assumptions!$B$21+Assumptions!$B$22/Assumptions!$B$42)/(Assumptions!$B$21+Assumptions!$B$22/$C$86),Assumptions!$B$42)</f>
        <v>3</v>
      </c>
      <c r="V86" s="12" t="n">
        <f aca="false">Assumptions!$B$43/$U$86</f>
        <v>1</v>
      </c>
      <c r="W86" s="12" t="n">
        <f aca="false">Assumptions!$B$44*$V$86</f>
        <v>5000000</v>
      </c>
      <c r="X86" s="12" t="n">
        <f aca="false">IF($C$86&lt;Assumptions!$B$47,Assumptions!$B$47*(Assumptions!$B$21+Assumptions!$B$22/Assumptions!$B$47)/(Assumptions!$B$21+Assumptions!$B$22/$C$86),Assumptions!$B$47)</f>
        <v>10</v>
      </c>
      <c r="Y86" s="12" t="n">
        <f aca="false">Assumptions!$B$48/$X$86</f>
        <v>1</v>
      </c>
      <c r="Z86" s="12" t="n">
        <f aca="false">Assumptions!$B$49*$Y$86</f>
        <v>3000000</v>
      </c>
      <c r="AA86" s="12" t="n">
        <f aca="false">IF($C$86&lt;Assumptions!$B$52,Assumptions!$B$52*(Assumptions!$B$21+Assumptions!$B$22/Assumptions!$B$52)/(Assumptions!$B$21+Assumptions!$B$22/$C$86),Assumptions!$B$52)</f>
        <v>25</v>
      </c>
      <c r="AB86" s="12" t="n">
        <f aca="false">Assumptions!$B$53/$AA$86</f>
        <v>1</v>
      </c>
      <c r="AC86" s="12" t="n">
        <f aca="false">Assumptions!$B$54*$AB$86</f>
        <v>2400000</v>
      </c>
      <c r="AD86" s="12" t="n">
        <f aca="false">IF($C$86&lt;Assumptions!$B$57,Assumptions!$B$57*(Assumptions!$B$21+Assumptions!$B$22/Assumptions!$B$57)/(Assumptions!$B$21+Assumptions!$B$22/$C$86),Assumptions!$B$57)</f>
        <v>57.5001142287089</v>
      </c>
      <c r="AE86" s="12" t="n">
        <f aca="false">Assumptions!$B$58/$AD$86</f>
        <v>1.04347618791413</v>
      </c>
      <c r="AF86" s="12" t="n">
        <f aca="false">Assumptions!$B$59*$AE$86</f>
        <v>1739127.32768227</v>
      </c>
      <c r="AG86" s="12" t="n">
        <f aca="false">IF($C$86&lt;Assumptions!$B$62,Assumptions!$B$62*(Assumptions!$B$21+Assumptions!$B$22/Assumptions!$B$62)/(Assumptions!$B$21+Assumptions!$B$22/$C$86),Assumptions!$B$62)</f>
        <v>48.7586156921235</v>
      </c>
      <c r="AH86" s="12" t="n">
        <f aca="false">Assumptions!$B$63/$AG$86</f>
        <v>1.008197429361</v>
      </c>
      <c r="AI86" s="12" t="n">
        <f aca="false">Assumptions!$B$64*$AH$86</f>
        <v>6152693.18164623</v>
      </c>
    </row>
    <row r="87" customFormat="false" ht="15" hidden="true" customHeight="false" outlineLevel="0" collapsed="false">
      <c r="A87" s="6" t="n">
        <f aca="false">ROW()-ROW($A$31)+Assumptions!$B$4</f>
        <v>56</v>
      </c>
      <c r="B87" s="12" t="n">
        <f aca="false">$P$86</f>
        <v>0</v>
      </c>
      <c r="C87" s="12" t="n">
        <f aca="false">$B$4/(Assumptions!$B$16+$B$87)</f>
        <v>32.7708033770641</v>
      </c>
      <c r="D87" s="12" t="n">
        <f aca="false">Assumptions!$B$7/$C$87</f>
        <v>915449.025</v>
      </c>
      <c r="E87" s="12" t="n">
        <f aca="false">$T$87+$W$87+$Z$87+$AC$87+$AF$87+$AI$87</f>
        <v>23291820.5093285</v>
      </c>
      <c r="F87" s="12" t="n">
        <f aca="false">Assumptions!$B$70/(Assumptions!$B$20+Assumptions!$B$17+$B$87+$E$87+$O$86)</f>
        <v>27.1782058746091</v>
      </c>
      <c r="G87" s="12" t="n">
        <f aca="false">$C$87*(1-Assumptions!$B$71)</f>
        <v>26.2166427016512</v>
      </c>
      <c r="H87" s="12" t="n">
        <f aca="false">MIN($F$87,$G$87)</f>
        <v>26.2166427016512</v>
      </c>
      <c r="I87" s="12" t="str">
        <f aca="false">IF($F$87&lt;=$G$87,"cap","discount")</f>
        <v>discount</v>
      </c>
      <c r="J87" s="12" t="n">
        <f aca="false">Assumptions!$B$69/$H$87</f>
        <v>190718.546875</v>
      </c>
      <c r="K87" s="12" t="n">
        <f aca="false">Assumptions!$B$74/(Assumptions!$B$20+Assumptions!$B$17+$B$87+$E$87+$J$87)</f>
        <v>43.3872348561734</v>
      </c>
      <c r="L87" s="12" t="n">
        <f aca="false">$C$87*(1-Assumptions!$B$75)</f>
        <v>27.8551828705044</v>
      </c>
      <c r="M87" s="12" t="n">
        <f aca="false">MIN($K$87,$L$87)</f>
        <v>27.8551828705044</v>
      </c>
      <c r="N87" s="12" t="str">
        <f aca="false">IF($K$87&lt;=$L$87,"cap","discount")</f>
        <v>discount</v>
      </c>
      <c r="O87" s="12" t="n">
        <f aca="false">Assumptions!$B$73/$M$87</f>
        <v>107699.885294118</v>
      </c>
      <c r="P87" s="12" t="n">
        <f aca="false">MAX(Assumptions!$B$4,($A$5*(Assumptions!$B$20+$E$87+Assumptions!$B$17+$J$87+$O$87+$D$87)-Assumptions!$B$17)/(1-$A$5))</f>
        <v>0</v>
      </c>
      <c r="Q87" s="12" t="n">
        <f aca="false">Assumptions!$B$20+$E$87+Assumptions!$B$17+$P$87+$J$87+$O$87+$D$87</f>
        <v>37900354.9664976</v>
      </c>
      <c r="R87" s="12" t="n">
        <f aca="false">IF($C$87&lt;Assumptions!$B$37,Assumptions!$B$37*(Assumptions!$B$21+Assumptions!$B$22/Assumptions!$B$37)/(Assumptions!$B$21+Assumptions!$B$22/$C$87),Assumptions!$B$37)</f>
        <v>1</v>
      </c>
      <c r="S87" s="12" t="n">
        <f aca="false">Assumptions!$B$38/$R$87</f>
        <v>1</v>
      </c>
      <c r="T87" s="12" t="n">
        <f aca="false">Assumptions!$B$39*$S$87</f>
        <v>5000000</v>
      </c>
      <c r="U87" s="12" t="n">
        <f aca="false">IF($C$87&lt;Assumptions!$B$42,Assumptions!$B$42*(Assumptions!$B$21+Assumptions!$B$22/Assumptions!$B$42)/(Assumptions!$B$21+Assumptions!$B$22/$C$87),Assumptions!$B$42)</f>
        <v>3</v>
      </c>
      <c r="V87" s="12" t="n">
        <f aca="false">Assumptions!$B$43/$U$87</f>
        <v>1</v>
      </c>
      <c r="W87" s="12" t="n">
        <f aca="false">Assumptions!$B$44*$V$87</f>
        <v>5000000</v>
      </c>
      <c r="X87" s="12" t="n">
        <f aca="false">IF($C$87&lt;Assumptions!$B$47,Assumptions!$B$47*(Assumptions!$B$21+Assumptions!$B$22/Assumptions!$B$47)/(Assumptions!$B$21+Assumptions!$B$22/$C$87),Assumptions!$B$47)</f>
        <v>10</v>
      </c>
      <c r="Y87" s="12" t="n">
        <f aca="false">Assumptions!$B$48/$X$87</f>
        <v>1</v>
      </c>
      <c r="Z87" s="12" t="n">
        <f aca="false">Assumptions!$B$49*$Y$87</f>
        <v>3000000</v>
      </c>
      <c r="AA87" s="12" t="n">
        <f aca="false">IF($C$87&lt;Assumptions!$B$52,Assumptions!$B$52*(Assumptions!$B$21+Assumptions!$B$22/Assumptions!$B$52)/(Assumptions!$B$21+Assumptions!$B$22/$C$87),Assumptions!$B$52)</f>
        <v>25</v>
      </c>
      <c r="AB87" s="12" t="n">
        <f aca="false">Assumptions!$B$53/$AA$87</f>
        <v>1</v>
      </c>
      <c r="AC87" s="12" t="n">
        <f aca="false">Assumptions!$B$54*$AB$87</f>
        <v>2400000</v>
      </c>
      <c r="AD87" s="12" t="n">
        <f aca="false">IF($C$87&lt;Assumptions!$B$57,Assumptions!$B$57*(Assumptions!$B$21+Assumptions!$B$22/Assumptions!$B$57)/(Assumptions!$B$21+Assumptions!$B$22/$C$87),Assumptions!$B$57)</f>
        <v>57.5001142287089</v>
      </c>
      <c r="AE87" s="12" t="n">
        <f aca="false">Assumptions!$B$58/$AD$87</f>
        <v>1.04347618791413</v>
      </c>
      <c r="AF87" s="12" t="n">
        <f aca="false">Assumptions!$B$59*$AE$87</f>
        <v>1739127.32768227</v>
      </c>
      <c r="AG87" s="12" t="n">
        <f aca="false">IF($C$87&lt;Assumptions!$B$62,Assumptions!$B$62*(Assumptions!$B$21+Assumptions!$B$22/Assumptions!$B$62)/(Assumptions!$B$21+Assumptions!$B$22/$C$87),Assumptions!$B$62)</f>
        <v>48.7586156921235</v>
      </c>
      <c r="AH87" s="12" t="n">
        <f aca="false">Assumptions!$B$63/$AG$87</f>
        <v>1.008197429361</v>
      </c>
      <c r="AI87" s="12" t="n">
        <f aca="false">Assumptions!$B$64*$AH$87</f>
        <v>6152693.18164623</v>
      </c>
    </row>
    <row r="88" customFormat="false" ht="15" hidden="true" customHeight="false" outlineLevel="0" collapsed="false">
      <c r="A88" s="6" t="n">
        <f aca="false">ROW()-ROW($A$31)+Assumptions!$B$4</f>
        <v>57</v>
      </c>
      <c r="B88" s="12" t="n">
        <f aca="false">$P$87</f>
        <v>0</v>
      </c>
      <c r="C88" s="12" t="n">
        <f aca="false">$B$4/(Assumptions!$B$16+$B$88)</f>
        <v>32.7708033770641</v>
      </c>
      <c r="D88" s="12" t="n">
        <f aca="false">Assumptions!$B$7/$C$88</f>
        <v>915449.025</v>
      </c>
      <c r="E88" s="12" t="n">
        <f aca="false">$T$88+$W$88+$Z$88+$AC$88+$AF$88+$AI$88</f>
        <v>23291820.5093285</v>
      </c>
      <c r="F88" s="12" t="n">
        <f aca="false">Assumptions!$B$70/(Assumptions!$B$20+Assumptions!$B$17+$B$88+$E$88+$O$87)</f>
        <v>27.1782058746091</v>
      </c>
      <c r="G88" s="12" t="n">
        <f aca="false">$C$88*(1-Assumptions!$B$71)</f>
        <v>26.2166427016512</v>
      </c>
      <c r="H88" s="12" t="n">
        <f aca="false">MIN($F$88,$G$88)</f>
        <v>26.2166427016512</v>
      </c>
      <c r="I88" s="12" t="str">
        <f aca="false">IF($F$88&lt;=$G$88,"cap","discount")</f>
        <v>discount</v>
      </c>
      <c r="J88" s="12" t="n">
        <f aca="false">Assumptions!$B$69/$H$88</f>
        <v>190718.546875</v>
      </c>
      <c r="K88" s="12" t="n">
        <f aca="false">Assumptions!$B$74/(Assumptions!$B$20+Assumptions!$B$17+$B$88+$E$88+$J$88)</f>
        <v>43.3872348561734</v>
      </c>
      <c r="L88" s="12" t="n">
        <f aca="false">$C$88*(1-Assumptions!$B$75)</f>
        <v>27.8551828705044</v>
      </c>
      <c r="M88" s="12" t="n">
        <f aca="false">MIN($K$88,$L$88)</f>
        <v>27.8551828705044</v>
      </c>
      <c r="N88" s="12" t="str">
        <f aca="false">IF($K$88&lt;=$L$88,"cap","discount")</f>
        <v>discount</v>
      </c>
      <c r="O88" s="12" t="n">
        <f aca="false">Assumptions!$B$73/$M$88</f>
        <v>107699.885294118</v>
      </c>
      <c r="P88" s="12" t="n">
        <f aca="false">MAX(Assumptions!$B$4,($A$5*(Assumptions!$B$20+$E$88+Assumptions!$B$17+$J$88+$O$88+$D$88)-Assumptions!$B$17)/(1-$A$5))</f>
        <v>0</v>
      </c>
      <c r="Q88" s="12" t="n">
        <f aca="false">Assumptions!$B$20+$E$88+Assumptions!$B$17+$P$88+$J$88+$O$88+$D$88</f>
        <v>37900354.9664976</v>
      </c>
      <c r="R88" s="12" t="n">
        <f aca="false">IF($C$88&lt;Assumptions!$B$37,Assumptions!$B$37*(Assumptions!$B$21+Assumptions!$B$22/Assumptions!$B$37)/(Assumptions!$B$21+Assumptions!$B$22/$C$88),Assumptions!$B$37)</f>
        <v>1</v>
      </c>
      <c r="S88" s="12" t="n">
        <f aca="false">Assumptions!$B$38/$R$88</f>
        <v>1</v>
      </c>
      <c r="T88" s="12" t="n">
        <f aca="false">Assumptions!$B$39*$S$88</f>
        <v>5000000</v>
      </c>
      <c r="U88" s="12" t="n">
        <f aca="false">IF($C$88&lt;Assumptions!$B$42,Assumptions!$B$42*(Assumptions!$B$21+Assumptions!$B$22/Assumptions!$B$42)/(Assumptions!$B$21+Assumptions!$B$22/$C$88),Assumptions!$B$42)</f>
        <v>3</v>
      </c>
      <c r="V88" s="12" t="n">
        <f aca="false">Assumptions!$B$43/$U$88</f>
        <v>1</v>
      </c>
      <c r="W88" s="12" t="n">
        <f aca="false">Assumptions!$B$44*$V$88</f>
        <v>5000000</v>
      </c>
      <c r="X88" s="12" t="n">
        <f aca="false">IF($C$88&lt;Assumptions!$B$47,Assumptions!$B$47*(Assumptions!$B$21+Assumptions!$B$22/Assumptions!$B$47)/(Assumptions!$B$21+Assumptions!$B$22/$C$88),Assumptions!$B$47)</f>
        <v>10</v>
      </c>
      <c r="Y88" s="12" t="n">
        <f aca="false">Assumptions!$B$48/$X$88</f>
        <v>1</v>
      </c>
      <c r="Z88" s="12" t="n">
        <f aca="false">Assumptions!$B$49*$Y$88</f>
        <v>3000000</v>
      </c>
      <c r="AA88" s="12" t="n">
        <f aca="false">IF($C$88&lt;Assumptions!$B$52,Assumptions!$B$52*(Assumptions!$B$21+Assumptions!$B$22/Assumptions!$B$52)/(Assumptions!$B$21+Assumptions!$B$22/$C$88),Assumptions!$B$52)</f>
        <v>25</v>
      </c>
      <c r="AB88" s="12" t="n">
        <f aca="false">Assumptions!$B$53/$AA$88</f>
        <v>1</v>
      </c>
      <c r="AC88" s="12" t="n">
        <f aca="false">Assumptions!$B$54*$AB$88</f>
        <v>2400000</v>
      </c>
      <c r="AD88" s="12" t="n">
        <f aca="false">IF($C$88&lt;Assumptions!$B$57,Assumptions!$B$57*(Assumptions!$B$21+Assumptions!$B$22/Assumptions!$B$57)/(Assumptions!$B$21+Assumptions!$B$22/$C$88),Assumptions!$B$57)</f>
        <v>57.5001142287089</v>
      </c>
      <c r="AE88" s="12" t="n">
        <f aca="false">Assumptions!$B$58/$AD$88</f>
        <v>1.04347618791413</v>
      </c>
      <c r="AF88" s="12" t="n">
        <f aca="false">Assumptions!$B$59*$AE$88</f>
        <v>1739127.32768227</v>
      </c>
      <c r="AG88" s="12" t="n">
        <f aca="false">IF($C$88&lt;Assumptions!$B$62,Assumptions!$B$62*(Assumptions!$B$21+Assumptions!$B$22/Assumptions!$B$62)/(Assumptions!$B$21+Assumptions!$B$22/$C$88),Assumptions!$B$62)</f>
        <v>48.7586156921235</v>
      </c>
      <c r="AH88" s="12" t="n">
        <f aca="false">Assumptions!$B$63/$AG$88</f>
        <v>1.008197429361</v>
      </c>
      <c r="AI88" s="12" t="n">
        <f aca="false">Assumptions!$B$64*$AH$88</f>
        <v>6152693.18164623</v>
      </c>
    </row>
    <row r="89" customFormat="false" ht="15" hidden="true" customHeight="false" outlineLevel="0" collapsed="false">
      <c r="A89" s="6" t="n">
        <f aca="false">ROW()-ROW($A$31)+Assumptions!$B$4</f>
        <v>58</v>
      </c>
      <c r="B89" s="12" t="n">
        <f aca="false">$P$88</f>
        <v>0</v>
      </c>
      <c r="C89" s="12" t="n">
        <f aca="false">$B$4/(Assumptions!$B$16+$B$89)</f>
        <v>32.7708033770641</v>
      </c>
      <c r="D89" s="12" t="n">
        <f aca="false">Assumptions!$B$7/$C$89</f>
        <v>915449.025</v>
      </c>
      <c r="E89" s="12" t="n">
        <f aca="false">$T$89+$W$89+$Z$89+$AC$89+$AF$89+$AI$89</f>
        <v>23291820.5093285</v>
      </c>
      <c r="F89" s="12" t="n">
        <f aca="false">Assumptions!$B$70/(Assumptions!$B$20+Assumptions!$B$17+$B$89+$E$89+$O$88)</f>
        <v>27.1782058746091</v>
      </c>
      <c r="G89" s="12" t="n">
        <f aca="false">$C$89*(1-Assumptions!$B$71)</f>
        <v>26.2166427016512</v>
      </c>
      <c r="H89" s="12" t="n">
        <f aca="false">MIN($F$89,$G$89)</f>
        <v>26.2166427016512</v>
      </c>
      <c r="I89" s="12" t="str">
        <f aca="false">IF($F$89&lt;=$G$89,"cap","discount")</f>
        <v>discount</v>
      </c>
      <c r="J89" s="12" t="n">
        <f aca="false">Assumptions!$B$69/$H$89</f>
        <v>190718.546875</v>
      </c>
      <c r="K89" s="12" t="n">
        <f aca="false">Assumptions!$B$74/(Assumptions!$B$20+Assumptions!$B$17+$B$89+$E$89+$J$89)</f>
        <v>43.3872348561734</v>
      </c>
      <c r="L89" s="12" t="n">
        <f aca="false">$C$89*(1-Assumptions!$B$75)</f>
        <v>27.8551828705044</v>
      </c>
      <c r="M89" s="12" t="n">
        <f aca="false">MIN($K$89,$L$89)</f>
        <v>27.8551828705044</v>
      </c>
      <c r="N89" s="12" t="str">
        <f aca="false">IF($K$89&lt;=$L$89,"cap","discount")</f>
        <v>discount</v>
      </c>
      <c r="O89" s="12" t="n">
        <f aca="false">Assumptions!$B$73/$M$89</f>
        <v>107699.885294118</v>
      </c>
      <c r="P89" s="12" t="n">
        <f aca="false">MAX(Assumptions!$B$4,($A$5*(Assumptions!$B$20+$E$89+Assumptions!$B$17+$J$89+$O$89+$D$89)-Assumptions!$B$17)/(1-$A$5))</f>
        <v>0</v>
      </c>
      <c r="Q89" s="12" t="n">
        <f aca="false">Assumptions!$B$20+$E$89+Assumptions!$B$17+$P$89+$J$89+$O$89+$D$89</f>
        <v>37900354.9664976</v>
      </c>
      <c r="R89" s="12" t="n">
        <f aca="false">IF($C$89&lt;Assumptions!$B$37,Assumptions!$B$37*(Assumptions!$B$21+Assumptions!$B$22/Assumptions!$B$37)/(Assumptions!$B$21+Assumptions!$B$22/$C$89),Assumptions!$B$37)</f>
        <v>1</v>
      </c>
      <c r="S89" s="12" t="n">
        <f aca="false">Assumptions!$B$38/$R$89</f>
        <v>1</v>
      </c>
      <c r="T89" s="12" t="n">
        <f aca="false">Assumptions!$B$39*$S$89</f>
        <v>5000000</v>
      </c>
      <c r="U89" s="12" t="n">
        <f aca="false">IF($C$89&lt;Assumptions!$B$42,Assumptions!$B$42*(Assumptions!$B$21+Assumptions!$B$22/Assumptions!$B$42)/(Assumptions!$B$21+Assumptions!$B$22/$C$89),Assumptions!$B$42)</f>
        <v>3</v>
      </c>
      <c r="V89" s="12" t="n">
        <f aca="false">Assumptions!$B$43/$U$89</f>
        <v>1</v>
      </c>
      <c r="W89" s="12" t="n">
        <f aca="false">Assumptions!$B$44*$V$89</f>
        <v>5000000</v>
      </c>
      <c r="X89" s="12" t="n">
        <f aca="false">IF($C$89&lt;Assumptions!$B$47,Assumptions!$B$47*(Assumptions!$B$21+Assumptions!$B$22/Assumptions!$B$47)/(Assumptions!$B$21+Assumptions!$B$22/$C$89),Assumptions!$B$47)</f>
        <v>10</v>
      </c>
      <c r="Y89" s="12" t="n">
        <f aca="false">Assumptions!$B$48/$X$89</f>
        <v>1</v>
      </c>
      <c r="Z89" s="12" t="n">
        <f aca="false">Assumptions!$B$49*$Y$89</f>
        <v>3000000</v>
      </c>
      <c r="AA89" s="12" t="n">
        <f aca="false">IF($C$89&lt;Assumptions!$B$52,Assumptions!$B$52*(Assumptions!$B$21+Assumptions!$B$22/Assumptions!$B$52)/(Assumptions!$B$21+Assumptions!$B$22/$C$89),Assumptions!$B$52)</f>
        <v>25</v>
      </c>
      <c r="AB89" s="12" t="n">
        <f aca="false">Assumptions!$B$53/$AA$89</f>
        <v>1</v>
      </c>
      <c r="AC89" s="12" t="n">
        <f aca="false">Assumptions!$B$54*$AB$89</f>
        <v>2400000</v>
      </c>
      <c r="AD89" s="12" t="n">
        <f aca="false">IF($C$89&lt;Assumptions!$B$57,Assumptions!$B$57*(Assumptions!$B$21+Assumptions!$B$22/Assumptions!$B$57)/(Assumptions!$B$21+Assumptions!$B$22/$C$89),Assumptions!$B$57)</f>
        <v>57.5001142287089</v>
      </c>
      <c r="AE89" s="12" t="n">
        <f aca="false">Assumptions!$B$58/$AD$89</f>
        <v>1.04347618791413</v>
      </c>
      <c r="AF89" s="12" t="n">
        <f aca="false">Assumptions!$B$59*$AE$89</f>
        <v>1739127.32768227</v>
      </c>
      <c r="AG89" s="12" t="n">
        <f aca="false">IF($C$89&lt;Assumptions!$B$62,Assumptions!$B$62*(Assumptions!$B$21+Assumptions!$B$22/Assumptions!$B$62)/(Assumptions!$B$21+Assumptions!$B$22/$C$89),Assumptions!$B$62)</f>
        <v>48.7586156921235</v>
      </c>
      <c r="AH89" s="12" t="n">
        <f aca="false">Assumptions!$B$63/$AG$89</f>
        <v>1.008197429361</v>
      </c>
      <c r="AI89" s="12" t="n">
        <f aca="false">Assumptions!$B$64*$AH$89</f>
        <v>6152693.18164623</v>
      </c>
    </row>
    <row r="90" customFormat="false" ht="15" hidden="true" customHeight="false" outlineLevel="0" collapsed="false">
      <c r="A90" s="6" t="n">
        <f aca="false">ROW()-ROW($A$31)+Assumptions!$B$4</f>
        <v>59</v>
      </c>
      <c r="B90" s="12" t="n">
        <f aca="false">$P$89</f>
        <v>0</v>
      </c>
      <c r="C90" s="12" t="n">
        <f aca="false">$B$4/(Assumptions!$B$16+$B$90)</f>
        <v>32.7708033770641</v>
      </c>
      <c r="D90" s="12" t="n">
        <f aca="false">Assumptions!$B$7/$C$90</f>
        <v>915449.025</v>
      </c>
      <c r="E90" s="12" t="n">
        <f aca="false">$T$90+$W$90+$Z$90+$AC$90+$AF$90+$AI$90</f>
        <v>23291820.5093285</v>
      </c>
      <c r="F90" s="12" t="n">
        <f aca="false">Assumptions!$B$70/(Assumptions!$B$20+Assumptions!$B$17+$B$90+$E$90+$O$89)</f>
        <v>27.1782058746091</v>
      </c>
      <c r="G90" s="12" t="n">
        <f aca="false">$C$90*(1-Assumptions!$B$71)</f>
        <v>26.2166427016512</v>
      </c>
      <c r="H90" s="12" t="n">
        <f aca="false">MIN($F$90,$G$90)</f>
        <v>26.2166427016512</v>
      </c>
      <c r="I90" s="12" t="str">
        <f aca="false">IF($F$90&lt;=$G$90,"cap","discount")</f>
        <v>discount</v>
      </c>
      <c r="J90" s="12" t="n">
        <f aca="false">Assumptions!$B$69/$H$90</f>
        <v>190718.546875</v>
      </c>
      <c r="K90" s="12" t="n">
        <f aca="false">Assumptions!$B$74/(Assumptions!$B$20+Assumptions!$B$17+$B$90+$E$90+$J$90)</f>
        <v>43.3872348561734</v>
      </c>
      <c r="L90" s="12" t="n">
        <f aca="false">$C$90*(1-Assumptions!$B$75)</f>
        <v>27.8551828705044</v>
      </c>
      <c r="M90" s="12" t="n">
        <f aca="false">MIN($K$90,$L$90)</f>
        <v>27.8551828705044</v>
      </c>
      <c r="N90" s="12" t="str">
        <f aca="false">IF($K$90&lt;=$L$90,"cap","discount")</f>
        <v>discount</v>
      </c>
      <c r="O90" s="12" t="n">
        <f aca="false">Assumptions!$B$73/$M$90</f>
        <v>107699.885294118</v>
      </c>
      <c r="P90" s="12" t="n">
        <f aca="false">MAX(Assumptions!$B$4,($A$5*(Assumptions!$B$20+$E$90+Assumptions!$B$17+$J$90+$O$90+$D$90)-Assumptions!$B$17)/(1-$A$5))</f>
        <v>0</v>
      </c>
      <c r="Q90" s="12" t="n">
        <f aca="false">Assumptions!$B$20+$E$90+Assumptions!$B$17+$P$90+$J$90+$O$90+$D$90</f>
        <v>37900354.9664976</v>
      </c>
      <c r="R90" s="12" t="n">
        <f aca="false">IF($C$90&lt;Assumptions!$B$37,Assumptions!$B$37*(Assumptions!$B$21+Assumptions!$B$22/Assumptions!$B$37)/(Assumptions!$B$21+Assumptions!$B$22/$C$90),Assumptions!$B$37)</f>
        <v>1</v>
      </c>
      <c r="S90" s="12" t="n">
        <f aca="false">Assumptions!$B$38/$R$90</f>
        <v>1</v>
      </c>
      <c r="T90" s="12" t="n">
        <f aca="false">Assumptions!$B$39*$S$90</f>
        <v>5000000</v>
      </c>
      <c r="U90" s="12" t="n">
        <f aca="false">IF($C$90&lt;Assumptions!$B$42,Assumptions!$B$42*(Assumptions!$B$21+Assumptions!$B$22/Assumptions!$B$42)/(Assumptions!$B$21+Assumptions!$B$22/$C$90),Assumptions!$B$42)</f>
        <v>3</v>
      </c>
      <c r="V90" s="12" t="n">
        <f aca="false">Assumptions!$B$43/$U$90</f>
        <v>1</v>
      </c>
      <c r="W90" s="12" t="n">
        <f aca="false">Assumptions!$B$44*$V$90</f>
        <v>5000000</v>
      </c>
      <c r="X90" s="12" t="n">
        <f aca="false">IF($C$90&lt;Assumptions!$B$47,Assumptions!$B$47*(Assumptions!$B$21+Assumptions!$B$22/Assumptions!$B$47)/(Assumptions!$B$21+Assumptions!$B$22/$C$90),Assumptions!$B$47)</f>
        <v>10</v>
      </c>
      <c r="Y90" s="12" t="n">
        <f aca="false">Assumptions!$B$48/$X$90</f>
        <v>1</v>
      </c>
      <c r="Z90" s="12" t="n">
        <f aca="false">Assumptions!$B$49*$Y$90</f>
        <v>3000000</v>
      </c>
      <c r="AA90" s="12" t="n">
        <f aca="false">IF($C$90&lt;Assumptions!$B$52,Assumptions!$B$52*(Assumptions!$B$21+Assumptions!$B$22/Assumptions!$B$52)/(Assumptions!$B$21+Assumptions!$B$22/$C$90),Assumptions!$B$52)</f>
        <v>25</v>
      </c>
      <c r="AB90" s="12" t="n">
        <f aca="false">Assumptions!$B$53/$AA$90</f>
        <v>1</v>
      </c>
      <c r="AC90" s="12" t="n">
        <f aca="false">Assumptions!$B$54*$AB$90</f>
        <v>2400000</v>
      </c>
      <c r="AD90" s="12" t="n">
        <f aca="false">IF($C$90&lt;Assumptions!$B$57,Assumptions!$B$57*(Assumptions!$B$21+Assumptions!$B$22/Assumptions!$B$57)/(Assumptions!$B$21+Assumptions!$B$22/$C$90),Assumptions!$B$57)</f>
        <v>57.5001142287089</v>
      </c>
      <c r="AE90" s="12" t="n">
        <f aca="false">Assumptions!$B$58/$AD$90</f>
        <v>1.04347618791413</v>
      </c>
      <c r="AF90" s="12" t="n">
        <f aca="false">Assumptions!$B$59*$AE$90</f>
        <v>1739127.32768227</v>
      </c>
      <c r="AG90" s="12" t="n">
        <f aca="false">IF($C$90&lt;Assumptions!$B$62,Assumptions!$B$62*(Assumptions!$B$21+Assumptions!$B$22/Assumptions!$B$62)/(Assumptions!$B$21+Assumptions!$B$22/$C$90),Assumptions!$B$62)</f>
        <v>48.7586156921235</v>
      </c>
      <c r="AH90" s="12" t="n">
        <f aca="false">Assumptions!$B$63/$AG$90</f>
        <v>1.008197429361</v>
      </c>
      <c r="AI90" s="12" t="n">
        <f aca="false">Assumptions!$B$64*$AH$90</f>
        <v>6152693.18164623</v>
      </c>
    </row>
    <row r="91" customFormat="false" ht="15" hidden="true" customHeight="false" outlineLevel="0" collapsed="false">
      <c r="A91" s="6" t="n">
        <f aca="false">ROW()-ROW($A$31)+Assumptions!$B$4</f>
        <v>60</v>
      </c>
      <c r="B91" s="12" t="n">
        <f aca="false">$P$90</f>
        <v>0</v>
      </c>
      <c r="C91" s="12" t="n">
        <f aca="false">$B$4/(Assumptions!$B$16+$B$91)</f>
        <v>32.7708033770641</v>
      </c>
      <c r="D91" s="12" t="n">
        <f aca="false">Assumptions!$B$7/$C$91</f>
        <v>915449.025</v>
      </c>
      <c r="E91" s="12" t="n">
        <f aca="false">$T$91+$W$91+$Z$91+$AC$91+$AF$91+$AI$91</f>
        <v>23291820.5093285</v>
      </c>
      <c r="F91" s="12" t="n">
        <f aca="false">Assumptions!$B$70/(Assumptions!$B$20+Assumptions!$B$17+$B$91+$E$91+$O$90)</f>
        <v>27.1782058746091</v>
      </c>
      <c r="G91" s="12" t="n">
        <f aca="false">$C$91*(1-Assumptions!$B$71)</f>
        <v>26.2166427016512</v>
      </c>
      <c r="H91" s="12" t="n">
        <f aca="false">MIN($F$91,$G$91)</f>
        <v>26.2166427016512</v>
      </c>
      <c r="I91" s="12" t="str">
        <f aca="false">IF($F$91&lt;=$G$91,"cap","discount")</f>
        <v>discount</v>
      </c>
      <c r="J91" s="12" t="n">
        <f aca="false">Assumptions!$B$69/$H$91</f>
        <v>190718.546875</v>
      </c>
      <c r="K91" s="12" t="n">
        <f aca="false">Assumptions!$B$74/(Assumptions!$B$20+Assumptions!$B$17+$B$91+$E$91+$J$91)</f>
        <v>43.3872348561734</v>
      </c>
      <c r="L91" s="12" t="n">
        <f aca="false">$C$91*(1-Assumptions!$B$75)</f>
        <v>27.8551828705044</v>
      </c>
      <c r="M91" s="12" t="n">
        <f aca="false">MIN($K$91,$L$91)</f>
        <v>27.8551828705044</v>
      </c>
      <c r="N91" s="12" t="str">
        <f aca="false">IF($K$91&lt;=$L$91,"cap","discount")</f>
        <v>discount</v>
      </c>
      <c r="O91" s="12" t="n">
        <f aca="false">Assumptions!$B$73/$M$91</f>
        <v>107699.885294118</v>
      </c>
      <c r="P91" s="12" t="n">
        <f aca="false">MAX(Assumptions!$B$4,($A$5*(Assumptions!$B$20+$E$91+Assumptions!$B$17+$J$91+$O$91+$D$91)-Assumptions!$B$17)/(1-$A$5))</f>
        <v>0</v>
      </c>
      <c r="Q91" s="12" t="n">
        <f aca="false">Assumptions!$B$20+$E$91+Assumptions!$B$17+$P$91+$J$91+$O$91+$D$91</f>
        <v>37900354.9664976</v>
      </c>
      <c r="R91" s="12" t="n">
        <f aca="false">IF($C$91&lt;Assumptions!$B$37,Assumptions!$B$37*(Assumptions!$B$21+Assumptions!$B$22/Assumptions!$B$37)/(Assumptions!$B$21+Assumptions!$B$22/$C$91),Assumptions!$B$37)</f>
        <v>1</v>
      </c>
      <c r="S91" s="12" t="n">
        <f aca="false">Assumptions!$B$38/$R$91</f>
        <v>1</v>
      </c>
      <c r="T91" s="12" t="n">
        <f aca="false">Assumptions!$B$39*$S$91</f>
        <v>5000000</v>
      </c>
      <c r="U91" s="12" t="n">
        <f aca="false">IF($C$91&lt;Assumptions!$B$42,Assumptions!$B$42*(Assumptions!$B$21+Assumptions!$B$22/Assumptions!$B$42)/(Assumptions!$B$21+Assumptions!$B$22/$C$91),Assumptions!$B$42)</f>
        <v>3</v>
      </c>
      <c r="V91" s="12" t="n">
        <f aca="false">Assumptions!$B$43/$U$91</f>
        <v>1</v>
      </c>
      <c r="W91" s="12" t="n">
        <f aca="false">Assumptions!$B$44*$V$91</f>
        <v>5000000</v>
      </c>
      <c r="X91" s="12" t="n">
        <f aca="false">IF($C$91&lt;Assumptions!$B$47,Assumptions!$B$47*(Assumptions!$B$21+Assumptions!$B$22/Assumptions!$B$47)/(Assumptions!$B$21+Assumptions!$B$22/$C$91),Assumptions!$B$47)</f>
        <v>10</v>
      </c>
      <c r="Y91" s="12" t="n">
        <f aca="false">Assumptions!$B$48/$X$91</f>
        <v>1</v>
      </c>
      <c r="Z91" s="12" t="n">
        <f aca="false">Assumptions!$B$49*$Y$91</f>
        <v>3000000</v>
      </c>
      <c r="AA91" s="12" t="n">
        <f aca="false">IF($C$91&lt;Assumptions!$B$52,Assumptions!$B$52*(Assumptions!$B$21+Assumptions!$B$22/Assumptions!$B$52)/(Assumptions!$B$21+Assumptions!$B$22/$C$91),Assumptions!$B$52)</f>
        <v>25</v>
      </c>
      <c r="AB91" s="12" t="n">
        <f aca="false">Assumptions!$B$53/$AA$91</f>
        <v>1</v>
      </c>
      <c r="AC91" s="12" t="n">
        <f aca="false">Assumptions!$B$54*$AB$91</f>
        <v>2400000</v>
      </c>
      <c r="AD91" s="12" t="n">
        <f aca="false">IF($C$91&lt;Assumptions!$B$57,Assumptions!$B$57*(Assumptions!$B$21+Assumptions!$B$22/Assumptions!$B$57)/(Assumptions!$B$21+Assumptions!$B$22/$C$91),Assumptions!$B$57)</f>
        <v>57.5001142287089</v>
      </c>
      <c r="AE91" s="12" t="n">
        <f aca="false">Assumptions!$B$58/$AD$91</f>
        <v>1.04347618791413</v>
      </c>
      <c r="AF91" s="12" t="n">
        <f aca="false">Assumptions!$B$59*$AE$91</f>
        <v>1739127.32768227</v>
      </c>
      <c r="AG91" s="12" t="n">
        <f aca="false">IF($C$91&lt;Assumptions!$B$62,Assumptions!$B$62*(Assumptions!$B$21+Assumptions!$B$22/Assumptions!$B$62)/(Assumptions!$B$21+Assumptions!$B$22/$C$91),Assumptions!$B$62)</f>
        <v>48.7586156921235</v>
      </c>
      <c r="AH91" s="12" t="n">
        <f aca="false">Assumptions!$B$63/$AG$91</f>
        <v>1.008197429361</v>
      </c>
      <c r="AI91" s="12" t="n">
        <f aca="false">Assumptions!$B$64*$AH$91</f>
        <v>6152693.18164623</v>
      </c>
    </row>
    <row r="92" customFormat="false" ht="15" hidden="true" customHeight="false" outlineLevel="0" collapsed="false">
      <c r="A92" s="6" t="n">
        <f aca="false">ROW()-ROW($A$31)+Assumptions!$B$4</f>
        <v>61</v>
      </c>
      <c r="B92" s="12" t="n">
        <f aca="false">$P$91</f>
        <v>0</v>
      </c>
      <c r="C92" s="12" t="n">
        <f aca="false">$B$4/(Assumptions!$B$16+$B$92)</f>
        <v>32.7708033770641</v>
      </c>
      <c r="D92" s="12" t="n">
        <f aca="false">Assumptions!$B$7/$C$92</f>
        <v>915449.025</v>
      </c>
      <c r="E92" s="12" t="n">
        <f aca="false">$T$92+$W$92+$Z$92+$AC$92+$AF$92+$AI$92</f>
        <v>23291820.5093285</v>
      </c>
      <c r="F92" s="12" t="n">
        <f aca="false">Assumptions!$B$70/(Assumptions!$B$20+Assumptions!$B$17+$B$92+$E$92+$O$91)</f>
        <v>27.1782058746091</v>
      </c>
      <c r="G92" s="12" t="n">
        <f aca="false">$C$92*(1-Assumptions!$B$71)</f>
        <v>26.2166427016512</v>
      </c>
      <c r="H92" s="12" t="n">
        <f aca="false">MIN($F$92,$G$92)</f>
        <v>26.2166427016512</v>
      </c>
      <c r="I92" s="12" t="str">
        <f aca="false">IF($F$92&lt;=$G$92,"cap","discount")</f>
        <v>discount</v>
      </c>
      <c r="J92" s="12" t="n">
        <f aca="false">Assumptions!$B$69/$H$92</f>
        <v>190718.546875</v>
      </c>
      <c r="K92" s="12" t="n">
        <f aca="false">Assumptions!$B$74/(Assumptions!$B$20+Assumptions!$B$17+$B$92+$E$92+$J$92)</f>
        <v>43.3872348561734</v>
      </c>
      <c r="L92" s="12" t="n">
        <f aca="false">$C$92*(1-Assumptions!$B$75)</f>
        <v>27.8551828705044</v>
      </c>
      <c r="M92" s="12" t="n">
        <f aca="false">MIN($K$92,$L$92)</f>
        <v>27.8551828705044</v>
      </c>
      <c r="N92" s="12" t="str">
        <f aca="false">IF($K$92&lt;=$L$92,"cap","discount")</f>
        <v>discount</v>
      </c>
      <c r="O92" s="12" t="n">
        <f aca="false">Assumptions!$B$73/$M$92</f>
        <v>107699.885294118</v>
      </c>
      <c r="P92" s="12" t="n">
        <f aca="false">MAX(Assumptions!$B$4,($A$5*(Assumptions!$B$20+$E$92+Assumptions!$B$17+$J$92+$O$92+$D$92)-Assumptions!$B$17)/(1-$A$5))</f>
        <v>0</v>
      </c>
      <c r="Q92" s="12" t="n">
        <f aca="false">Assumptions!$B$20+$E$92+Assumptions!$B$17+$P$92+$J$92+$O$92+$D$92</f>
        <v>37900354.9664976</v>
      </c>
      <c r="R92" s="12" t="n">
        <f aca="false">IF($C$92&lt;Assumptions!$B$37,Assumptions!$B$37*(Assumptions!$B$21+Assumptions!$B$22/Assumptions!$B$37)/(Assumptions!$B$21+Assumptions!$B$22/$C$92),Assumptions!$B$37)</f>
        <v>1</v>
      </c>
      <c r="S92" s="12" t="n">
        <f aca="false">Assumptions!$B$38/$R$92</f>
        <v>1</v>
      </c>
      <c r="T92" s="12" t="n">
        <f aca="false">Assumptions!$B$39*$S$92</f>
        <v>5000000</v>
      </c>
      <c r="U92" s="12" t="n">
        <f aca="false">IF($C$92&lt;Assumptions!$B$42,Assumptions!$B$42*(Assumptions!$B$21+Assumptions!$B$22/Assumptions!$B$42)/(Assumptions!$B$21+Assumptions!$B$22/$C$92),Assumptions!$B$42)</f>
        <v>3</v>
      </c>
      <c r="V92" s="12" t="n">
        <f aca="false">Assumptions!$B$43/$U$92</f>
        <v>1</v>
      </c>
      <c r="W92" s="12" t="n">
        <f aca="false">Assumptions!$B$44*$V$92</f>
        <v>5000000</v>
      </c>
      <c r="X92" s="12" t="n">
        <f aca="false">IF($C$92&lt;Assumptions!$B$47,Assumptions!$B$47*(Assumptions!$B$21+Assumptions!$B$22/Assumptions!$B$47)/(Assumptions!$B$21+Assumptions!$B$22/$C$92),Assumptions!$B$47)</f>
        <v>10</v>
      </c>
      <c r="Y92" s="12" t="n">
        <f aca="false">Assumptions!$B$48/$X$92</f>
        <v>1</v>
      </c>
      <c r="Z92" s="12" t="n">
        <f aca="false">Assumptions!$B$49*$Y$92</f>
        <v>3000000</v>
      </c>
      <c r="AA92" s="12" t="n">
        <f aca="false">IF($C$92&lt;Assumptions!$B$52,Assumptions!$B$52*(Assumptions!$B$21+Assumptions!$B$22/Assumptions!$B$52)/(Assumptions!$B$21+Assumptions!$B$22/$C$92),Assumptions!$B$52)</f>
        <v>25</v>
      </c>
      <c r="AB92" s="12" t="n">
        <f aca="false">Assumptions!$B$53/$AA$92</f>
        <v>1</v>
      </c>
      <c r="AC92" s="12" t="n">
        <f aca="false">Assumptions!$B$54*$AB$92</f>
        <v>2400000</v>
      </c>
      <c r="AD92" s="12" t="n">
        <f aca="false">IF($C$92&lt;Assumptions!$B$57,Assumptions!$B$57*(Assumptions!$B$21+Assumptions!$B$22/Assumptions!$B$57)/(Assumptions!$B$21+Assumptions!$B$22/$C$92),Assumptions!$B$57)</f>
        <v>57.5001142287089</v>
      </c>
      <c r="AE92" s="12" t="n">
        <f aca="false">Assumptions!$B$58/$AD$92</f>
        <v>1.04347618791413</v>
      </c>
      <c r="AF92" s="12" t="n">
        <f aca="false">Assumptions!$B$59*$AE$92</f>
        <v>1739127.32768227</v>
      </c>
      <c r="AG92" s="12" t="n">
        <f aca="false">IF($C$92&lt;Assumptions!$B$62,Assumptions!$B$62*(Assumptions!$B$21+Assumptions!$B$22/Assumptions!$B$62)/(Assumptions!$B$21+Assumptions!$B$22/$C$92),Assumptions!$B$62)</f>
        <v>48.7586156921235</v>
      </c>
      <c r="AH92" s="12" t="n">
        <f aca="false">Assumptions!$B$63/$AG$92</f>
        <v>1.008197429361</v>
      </c>
      <c r="AI92" s="12" t="n">
        <f aca="false">Assumptions!$B$64*$AH$92</f>
        <v>6152693.18164623</v>
      </c>
    </row>
    <row r="93" customFormat="false" ht="15" hidden="true" customHeight="false" outlineLevel="0" collapsed="false">
      <c r="A93" s="6" t="n">
        <f aca="false">ROW()-ROW($A$31)+Assumptions!$B$4</f>
        <v>62</v>
      </c>
      <c r="B93" s="12" t="n">
        <f aca="false">$P$92</f>
        <v>0</v>
      </c>
      <c r="C93" s="12" t="n">
        <f aca="false">$B$4/(Assumptions!$B$16+$B$93)</f>
        <v>32.7708033770641</v>
      </c>
      <c r="D93" s="12" t="n">
        <f aca="false">Assumptions!$B$7/$C$93</f>
        <v>915449.025</v>
      </c>
      <c r="E93" s="12" t="n">
        <f aca="false">$T$93+$W$93+$Z$93+$AC$93+$AF$93+$AI$93</f>
        <v>23291820.5093285</v>
      </c>
      <c r="F93" s="12" t="n">
        <f aca="false">Assumptions!$B$70/(Assumptions!$B$20+Assumptions!$B$17+$B$93+$E$93+$O$92)</f>
        <v>27.1782058746091</v>
      </c>
      <c r="G93" s="12" t="n">
        <f aca="false">$C$93*(1-Assumptions!$B$71)</f>
        <v>26.2166427016512</v>
      </c>
      <c r="H93" s="12" t="n">
        <f aca="false">MIN($F$93,$G$93)</f>
        <v>26.2166427016512</v>
      </c>
      <c r="I93" s="12" t="str">
        <f aca="false">IF($F$93&lt;=$G$93,"cap","discount")</f>
        <v>discount</v>
      </c>
      <c r="J93" s="12" t="n">
        <f aca="false">Assumptions!$B$69/$H$93</f>
        <v>190718.546875</v>
      </c>
      <c r="K93" s="12" t="n">
        <f aca="false">Assumptions!$B$74/(Assumptions!$B$20+Assumptions!$B$17+$B$93+$E$93+$J$93)</f>
        <v>43.3872348561734</v>
      </c>
      <c r="L93" s="12" t="n">
        <f aca="false">$C$93*(1-Assumptions!$B$75)</f>
        <v>27.8551828705044</v>
      </c>
      <c r="M93" s="12" t="n">
        <f aca="false">MIN($K$93,$L$93)</f>
        <v>27.8551828705044</v>
      </c>
      <c r="N93" s="12" t="str">
        <f aca="false">IF($K$93&lt;=$L$93,"cap","discount")</f>
        <v>discount</v>
      </c>
      <c r="O93" s="12" t="n">
        <f aca="false">Assumptions!$B$73/$M$93</f>
        <v>107699.885294118</v>
      </c>
      <c r="P93" s="12" t="n">
        <f aca="false">MAX(Assumptions!$B$4,($A$5*(Assumptions!$B$20+$E$93+Assumptions!$B$17+$J$93+$O$93+$D$93)-Assumptions!$B$17)/(1-$A$5))</f>
        <v>0</v>
      </c>
      <c r="Q93" s="12" t="n">
        <f aca="false">Assumptions!$B$20+$E$93+Assumptions!$B$17+$P$93+$J$93+$O$93+$D$93</f>
        <v>37900354.9664976</v>
      </c>
      <c r="R93" s="12" t="n">
        <f aca="false">IF($C$93&lt;Assumptions!$B$37,Assumptions!$B$37*(Assumptions!$B$21+Assumptions!$B$22/Assumptions!$B$37)/(Assumptions!$B$21+Assumptions!$B$22/$C$93),Assumptions!$B$37)</f>
        <v>1</v>
      </c>
      <c r="S93" s="12" t="n">
        <f aca="false">Assumptions!$B$38/$R$93</f>
        <v>1</v>
      </c>
      <c r="T93" s="12" t="n">
        <f aca="false">Assumptions!$B$39*$S$93</f>
        <v>5000000</v>
      </c>
      <c r="U93" s="12" t="n">
        <f aca="false">IF($C$93&lt;Assumptions!$B$42,Assumptions!$B$42*(Assumptions!$B$21+Assumptions!$B$22/Assumptions!$B$42)/(Assumptions!$B$21+Assumptions!$B$22/$C$93),Assumptions!$B$42)</f>
        <v>3</v>
      </c>
      <c r="V93" s="12" t="n">
        <f aca="false">Assumptions!$B$43/$U$93</f>
        <v>1</v>
      </c>
      <c r="W93" s="12" t="n">
        <f aca="false">Assumptions!$B$44*$V$93</f>
        <v>5000000</v>
      </c>
      <c r="X93" s="12" t="n">
        <f aca="false">IF($C$93&lt;Assumptions!$B$47,Assumptions!$B$47*(Assumptions!$B$21+Assumptions!$B$22/Assumptions!$B$47)/(Assumptions!$B$21+Assumptions!$B$22/$C$93),Assumptions!$B$47)</f>
        <v>10</v>
      </c>
      <c r="Y93" s="12" t="n">
        <f aca="false">Assumptions!$B$48/$X$93</f>
        <v>1</v>
      </c>
      <c r="Z93" s="12" t="n">
        <f aca="false">Assumptions!$B$49*$Y$93</f>
        <v>3000000</v>
      </c>
      <c r="AA93" s="12" t="n">
        <f aca="false">IF($C$93&lt;Assumptions!$B$52,Assumptions!$B$52*(Assumptions!$B$21+Assumptions!$B$22/Assumptions!$B$52)/(Assumptions!$B$21+Assumptions!$B$22/$C$93),Assumptions!$B$52)</f>
        <v>25</v>
      </c>
      <c r="AB93" s="12" t="n">
        <f aca="false">Assumptions!$B$53/$AA$93</f>
        <v>1</v>
      </c>
      <c r="AC93" s="12" t="n">
        <f aca="false">Assumptions!$B$54*$AB$93</f>
        <v>2400000</v>
      </c>
      <c r="AD93" s="12" t="n">
        <f aca="false">IF($C$93&lt;Assumptions!$B$57,Assumptions!$B$57*(Assumptions!$B$21+Assumptions!$B$22/Assumptions!$B$57)/(Assumptions!$B$21+Assumptions!$B$22/$C$93),Assumptions!$B$57)</f>
        <v>57.5001142287089</v>
      </c>
      <c r="AE93" s="12" t="n">
        <f aca="false">Assumptions!$B$58/$AD$93</f>
        <v>1.04347618791413</v>
      </c>
      <c r="AF93" s="12" t="n">
        <f aca="false">Assumptions!$B$59*$AE$93</f>
        <v>1739127.32768227</v>
      </c>
      <c r="AG93" s="12" t="n">
        <f aca="false">IF($C$93&lt;Assumptions!$B$62,Assumptions!$B$62*(Assumptions!$B$21+Assumptions!$B$22/Assumptions!$B$62)/(Assumptions!$B$21+Assumptions!$B$22/$C$93),Assumptions!$B$62)</f>
        <v>48.7586156921235</v>
      </c>
      <c r="AH93" s="12" t="n">
        <f aca="false">Assumptions!$B$63/$AG$93</f>
        <v>1.008197429361</v>
      </c>
      <c r="AI93" s="12" t="n">
        <f aca="false">Assumptions!$B$64*$AH$93</f>
        <v>6152693.18164623</v>
      </c>
    </row>
    <row r="94" customFormat="false" ht="15" hidden="true" customHeight="false" outlineLevel="0" collapsed="false">
      <c r="A94" s="6" t="n">
        <f aca="false">ROW()-ROW($A$31)+Assumptions!$B$4</f>
        <v>63</v>
      </c>
      <c r="B94" s="12" t="n">
        <f aca="false">$P$93</f>
        <v>0</v>
      </c>
      <c r="C94" s="12" t="n">
        <f aca="false">$B$4/(Assumptions!$B$16+$B$94)</f>
        <v>32.7708033770641</v>
      </c>
      <c r="D94" s="12" t="n">
        <f aca="false">Assumptions!$B$7/$C$94</f>
        <v>915449.025</v>
      </c>
      <c r="E94" s="12" t="n">
        <f aca="false">$T$94+$W$94+$Z$94+$AC$94+$AF$94+$AI$94</f>
        <v>23291820.5093285</v>
      </c>
      <c r="F94" s="12" t="n">
        <f aca="false">Assumptions!$B$70/(Assumptions!$B$20+Assumptions!$B$17+$B$94+$E$94+$O$93)</f>
        <v>27.1782058746091</v>
      </c>
      <c r="G94" s="12" t="n">
        <f aca="false">$C$94*(1-Assumptions!$B$71)</f>
        <v>26.2166427016512</v>
      </c>
      <c r="H94" s="12" t="n">
        <f aca="false">MIN($F$94,$G$94)</f>
        <v>26.2166427016512</v>
      </c>
      <c r="I94" s="12" t="str">
        <f aca="false">IF($F$94&lt;=$G$94,"cap","discount")</f>
        <v>discount</v>
      </c>
      <c r="J94" s="12" t="n">
        <f aca="false">Assumptions!$B$69/$H$94</f>
        <v>190718.546875</v>
      </c>
      <c r="K94" s="12" t="n">
        <f aca="false">Assumptions!$B$74/(Assumptions!$B$20+Assumptions!$B$17+$B$94+$E$94+$J$94)</f>
        <v>43.3872348561734</v>
      </c>
      <c r="L94" s="12" t="n">
        <f aca="false">$C$94*(1-Assumptions!$B$75)</f>
        <v>27.8551828705044</v>
      </c>
      <c r="M94" s="12" t="n">
        <f aca="false">MIN($K$94,$L$94)</f>
        <v>27.8551828705044</v>
      </c>
      <c r="N94" s="12" t="str">
        <f aca="false">IF($K$94&lt;=$L$94,"cap","discount")</f>
        <v>discount</v>
      </c>
      <c r="O94" s="12" t="n">
        <f aca="false">Assumptions!$B$73/$M$94</f>
        <v>107699.885294118</v>
      </c>
      <c r="P94" s="12" t="n">
        <f aca="false">MAX(Assumptions!$B$4,($A$5*(Assumptions!$B$20+$E$94+Assumptions!$B$17+$J$94+$O$94+$D$94)-Assumptions!$B$17)/(1-$A$5))</f>
        <v>0</v>
      </c>
      <c r="Q94" s="12" t="n">
        <f aca="false">Assumptions!$B$20+$E$94+Assumptions!$B$17+$P$94+$J$94+$O$94+$D$94</f>
        <v>37900354.9664976</v>
      </c>
      <c r="R94" s="12" t="n">
        <f aca="false">IF($C$94&lt;Assumptions!$B$37,Assumptions!$B$37*(Assumptions!$B$21+Assumptions!$B$22/Assumptions!$B$37)/(Assumptions!$B$21+Assumptions!$B$22/$C$94),Assumptions!$B$37)</f>
        <v>1</v>
      </c>
      <c r="S94" s="12" t="n">
        <f aca="false">Assumptions!$B$38/$R$94</f>
        <v>1</v>
      </c>
      <c r="T94" s="12" t="n">
        <f aca="false">Assumptions!$B$39*$S$94</f>
        <v>5000000</v>
      </c>
      <c r="U94" s="12" t="n">
        <f aca="false">IF($C$94&lt;Assumptions!$B$42,Assumptions!$B$42*(Assumptions!$B$21+Assumptions!$B$22/Assumptions!$B$42)/(Assumptions!$B$21+Assumptions!$B$22/$C$94),Assumptions!$B$42)</f>
        <v>3</v>
      </c>
      <c r="V94" s="12" t="n">
        <f aca="false">Assumptions!$B$43/$U$94</f>
        <v>1</v>
      </c>
      <c r="W94" s="12" t="n">
        <f aca="false">Assumptions!$B$44*$V$94</f>
        <v>5000000</v>
      </c>
      <c r="X94" s="12" t="n">
        <f aca="false">IF($C$94&lt;Assumptions!$B$47,Assumptions!$B$47*(Assumptions!$B$21+Assumptions!$B$22/Assumptions!$B$47)/(Assumptions!$B$21+Assumptions!$B$22/$C$94),Assumptions!$B$47)</f>
        <v>10</v>
      </c>
      <c r="Y94" s="12" t="n">
        <f aca="false">Assumptions!$B$48/$X$94</f>
        <v>1</v>
      </c>
      <c r="Z94" s="12" t="n">
        <f aca="false">Assumptions!$B$49*$Y$94</f>
        <v>3000000</v>
      </c>
      <c r="AA94" s="12" t="n">
        <f aca="false">IF($C$94&lt;Assumptions!$B$52,Assumptions!$B$52*(Assumptions!$B$21+Assumptions!$B$22/Assumptions!$B$52)/(Assumptions!$B$21+Assumptions!$B$22/$C$94),Assumptions!$B$52)</f>
        <v>25</v>
      </c>
      <c r="AB94" s="12" t="n">
        <f aca="false">Assumptions!$B$53/$AA$94</f>
        <v>1</v>
      </c>
      <c r="AC94" s="12" t="n">
        <f aca="false">Assumptions!$B$54*$AB$94</f>
        <v>2400000</v>
      </c>
      <c r="AD94" s="12" t="n">
        <f aca="false">IF($C$94&lt;Assumptions!$B$57,Assumptions!$B$57*(Assumptions!$B$21+Assumptions!$B$22/Assumptions!$B$57)/(Assumptions!$B$21+Assumptions!$B$22/$C$94),Assumptions!$B$57)</f>
        <v>57.5001142287089</v>
      </c>
      <c r="AE94" s="12" t="n">
        <f aca="false">Assumptions!$B$58/$AD$94</f>
        <v>1.04347618791413</v>
      </c>
      <c r="AF94" s="12" t="n">
        <f aca="false">Assumptions!$B$59*$AE$94</f>
        <v>1739127.32768227</v>
      </c>
      <c r="AG94" s="12" t="n">
        <f aca="false">IF($C$94&lt;Assumptions!$B$62,Assumptions!$B$62*(Assumptions!$B$21+Assumptions!$B$22/Assumptions!$B$62)/(Assumptions!$B$21+Assumptions!$B$22/$C$94),Assumptions!$B$62)</f>
        <v>48.7586156921235</v>
      </c>
      <c r="AH94" s="12" t="n">
        <f aca="false">Assumptions!$B$63/$AG$94</f>
        <v>1.008197429361</v>
      </c>
      <c r="AI94" s="12" t="n">
        <f aca="false">Assumptions!$B$64*$AH$94</f>
        <v>6152693.18164623</v>
      </c>
    </row>
    <row r="95" customFormat="false" ht="15" hidden="true" customHeight="false" outlineLevel="0" collapsed="false">
      <c r="A95" s="6" t="n">
        <f aca="false">ROW()-ROW($A$31)+Assumptions!$B$4</f>
        <v>64</v>
      </c>
      <c r="B95" s="12" t="n">
        <f aca="false">$P$94</f>
        <v>0</v>
      </c>
      <c r="C95" s="12" t="n">
        <f aca="false">$B$4/(Assumptions!$B$16+$B$95)</f>
        <v>32.7708033770641</v>
      </c>
      <c r="D95" s="12" t="n">
        <f aca="false">Assumptions!$B$7/$C$95</f>
        <v>915449.025</v>
      </c>
      <c r="E95" s="12" t="n">
        <f aca="false">$T$95+$W$95+$Z$95+$AC$95+$AF$95+$AI$95</f>
        <v>23291820.5093285</v>
      </c>
      <c r="F95" s="12" t="n">
        <f aca="false">Assumptions!$B$70/(Assumptions!$B$20+Assumptions!$B$17+$B$95+$E$95+$O$94)</f>
        <v>27.1782058746091</v>
      </c>
      <c r="G95" s="12" t="n">
        <f aca="false">$C$95*(1-Assumptions!$B$71)</f>
        <v>26.2166427016512</v>
      </c>
      <c r="H95" s="12" t="n">
        <f aca="false">MIN($F$95,$G$95)</f>
        <v>26.2166427016512</v>
      </c>
      <c r="I95" s="12" t="str">
        <f aca="false">IF($F$95&lt;=$G$95,"cap","discount")</f>
        <v>discount</v>
      </c>
      <c r="J95" s="12" t="n">
        <f aca="false">Assumptions!$B$69/$H$95</f>
        <v>190718.546875</v>
      </c>
      <c r="K95" s="12" t="n">
        <f aca="false">Assumptions!$B$74/(Assumptions!$B$20+Assumptions!$B$17+$B$95+$E$95+$J$95)</f>
        <v>43.3872348561734</v>
      </c>
      <c r="L95" s="12" t="n">
        <f aca="false">$C$95*(1-Assumptions!$B$75)</f>
        <v>27.8551828705044</v>
      </c>
      <c r="M95" s="12" t="n">
        <f aca="false">MIN($K$95,$L$95)</f>
        <v>27.8551828705044</v>
      </c>
      <c r="N95" s="12" t="str">
        <f aca="false">IF($K$95&lt;=$L$95,"cap","discount")</f>
        <v>discount</v>
      </c>
      <c r="O95" s="12" t="n">
        <f aca="false">Assumptions!$B$73/$M$95</f>
        <v>107699.885294118</v>
      </c>
      <c r="P95" s="12" t="n">
        <f aca="false">MAX(Assumptions!$B$4,($A$5*(Assumptions!$B$20+$E$95+Assumptions!$B$17+$J$95+$O$95+$D$95)-Assumptions!$B$17)/(1-$A$5))</f>
        <v>0</v>
      </c>
      <c r="Q95" s="12" t="n">
        <f aca="false">Assumptions!$B$20+$E$95+Assumptions!$B$17+$P$95+$J$95+$O$95+$D$95</f>
        <v>37900354.9664976</v>
      </c>
      <c r="R95" s="12" t="n">
        <f aca="false">IF($C$95&lt;Assumptions!$B$37,Assumptions!$B$37*(Assumptions!$B$21+Assumptions!$B$22/Assumptions!$B$37)/(Assumptions!$B$21+Assumptions!$B$22/$C$95),Assumptions!$B$37)</f>
        <v>1</v>
      </c>
      <c r="S95" s="12" t="n">
        <f aca="false">Assumptions!$B$38/$R$95</f>
        <v>1</v>
      </c>
      <c r="T95" s="12" t="n">
        <f aca="false">Assumptions!$B$39*$S$95</f>
        <v>5000000</v>
      </c>
      <c r="U95" s="12" t="n">
        <f aca="false">IF($C$95&lt;Assumptions!$B$42,Assumptions!$B$42*(Assumptions!$B$21+Assumptions!$B$22/Assumptions!$B$42)/(Assumptions!$B$21+Assumptions!$B$22/$C$95),Assumptions!$B$42)</f>
        <v>3</v>
      </c>
      <c r="V95" s="12" t="n">
        <f aca="false">Assumptions!$B$43/$U$95</f>
        <v>1</v>
      </c>
      <c r="W95" s="12" t="n">
        <f aca="false">Assumptions!$B$44*$V$95</f>
        <v>5000000</v>
      </c>
      <c r="X95" s="12" t="n">
        <f aca="false">IF($C$95&lt;Assumptions!$B$47,Assumptions!$B$47*(Assumptions!$B$21+Assumptions!$B$22/Assumptions!$B$47)/(Assumptions!$B$21+Assumptions!$B$22/$C$95),Assumptions!$B$47)</f>
        <v>10</v>
      </c>
      <c r="Y95" s="12" t="n">
        <f aca="false">Assumptions!$B$48/$X$95</f>
        <v>1</v>
      </c>
      <c r="Z95" s="12" t="n">
        <f aca="false">Assumptions!$B$49*$Y$95</f>
        <v>3000000</v>
      </c>
      <c r="AA95" s="12" t="n">
        <f aca="false">IF($C$95&lt;Assumptions!$B$52,Assumptions!$B$52*(Assumptions!$B$21+Assumptions!$B$22/Assumptions!$B$52)/(Assumptions!$B$21+Assumptions!$B$22/$C$95),Assumptions!$B$52)</f>
        <v>25</v>
      </c>
      <c r="AB95" s="12" t="n">
        <f aca="false">Assumptions!$B$53/$AA$95</f>
        <v>1</v>
      </c>
      <c r="AC95" s="12" t="n">
        <f aca="false">Assumptions!$B$54*$AB$95</f>
        <v>2400000</v>
      </c>
      <c r="AD95" s="12" t="n">
        <f aca="false">IF($C$95&lt;Assumptions!$B$57,Assumptions!$B$57*(Assumptions!$B$21+Assumptions!$B$22/Assumptions!$B$57)/(Assumptions!$B$21+Assumptions!$B$22/$C$95),Assumptions!$B$57)</f>
        <v>57.5001142287089</v>
      </c>
      <c r="AE95" s="12" t="n">
        <f aca="false">Assumptions!$B$58/$AD$95</f>
        <v>1.04347618791413</v>
      </c>
      <c r="AF95" s="12" t="n">
        <f aca="false">Assumptions!$B$59*$AE$95</f>
        <v>1739127.32768227</v>
      </c>
      <c r="AG95" s="12" t="n">
        <f aca="false">IF($C$95&lt;Assumptions!$B$62,Assumptions!$B$62*(Assumptions!$B$21+Assumptions!$B$22/Assumptions!$B$62)/(Assumptions!$B$21+Assumptions!$B$22/$C$95),Assumptions!$B$62)</f>
        <v>48.7586156921235</v>
      </c>
      <c r="AH95" s="12" t="n">
        <f aca="false">Assumptions!$B$63/$AG$95</f>
        <v>1.008197429361</v>
      </c>
      <c r="AI95" s="12" t="n">
        <f aca="false">Assumptions!$B$64*$AH$95</f>
        <v>6152693.18164623</v>
      </c>
    </row>
    <row r="96" customFormat="false" ht="15" hidden="true" customHeight="false" outlineLevel="0" collapsed="false">
      <c r="A96" s="6" t="n">
        <f aca="false">ROW()-ROW($A$31)+Assumptions!$B$4</f>
        <v>65</v>
      </c>
      <c r="B96" s="12" t="n">
        <f aca="false">$P$95</f>
        <v>0</v>
      </c>
      <c r="C96" s="12" t="n">
        <f aca="false">$B$4/(Assumptions!$B$16+$B$96)</f>
        <v>32.7708033770641</v>
      </c>
      <c r="D96" s="12" t="n">
        <f aca="false">Assumptions!$B$7/$C$96</f>
        <v>915449.025</v>
      </c>
      <c r="E96" s="12" t="n">
        <f aca="false">$T$96+$W$96+$Z$96+$AC$96+$AF$96+$AI$96</f>
        <v>23291820.5093285</v>
      </c>
      <c r="F96" s="12" t="n">
        <f aca="false">Assumptions!$B$70/(Assumptions!$B$20+Assumptions!$B$17+$B$96+$E$96+$O$95)</f>
        <v>27.1782058746091</v>
      </c>
      <c r="G96" s="12" t="n">
        <f aca="false">$C$96*(1-Assumptions!$B$71)</f>
        <v>26.2166427016512</v>
      </c>
      <c r="H96" s="12" t="n">
        <f aca="false">MIN($F$96,$G$96)</f>
        <v>26.2166427016512</v>
      </c>
      <c r="I96" s="12" t="str">
        <f aca="false">IF($F$96&lt;=$G$96,"cap","discount")</f>
        <v>discount</v>
      </c>
      <c r="J96" s="12" t="n">
        <f aca="false">Assumptions!$B$69/$H$96</f>
        <v>190718.546875</v>
      </c>
      <c r="K96" s="12" t="n">
        <f aca="false">Assumptions!$B$74/(Assumptions!$B$20+Assumptions!$B$17+$B$96+$E$96+$J$96)</f>
        <v>43.3872348561734</v>
      </c>
      <c r="L96" s="12" t="n">
        <f aca="false">$C$96*(1-Assumptions!$B$75)</f>
        <v>27.8551828705044</v>
      </c>
      <c r="M96" s="12" t="n">
        <f aca="false">MIN($K$96,$L$96)</f>
        <v>27.8551828705044</v>
      </c>
      <c r="N96" s="12" t="str">
        <f aca="false">IF($K$96&lt;=$L$96,"cap","discount")</f>
        <v>discount</v>
      </c>
      <c r="O96" s="12" t="n">
        <f aca="false">Assumptions!$B$73/$M$96</f>
        <v>107699.885294118</v>
      </c>
      <c r="P96" s="12" t="n">
        <f aca="false">MAX(Assumptions!$B$4,($A$5*(Assumptions!$B$20+$E$96+Assumptions!$B$17+$J$96+$O$96+$D$96)-Assumptions!$B$17)/(1-$A$5))</f>
        <v>0</v>
      </c>
      <c r="Q96" s="12" t="n">
        <f aca="false">Assumptions!$B$20+$E$96+Assumptions!$B$17+$P$96+$J$96+$O$96+$D$96</f>
        <v>37900354.9664976</v>
      </c>
      <c r="R96" s="12" t="n">
        <f aca="false">IF($C$96&lt;Assumptions!$B$37,Assumptions!$B$37*(Assumptions!$B$21+Assumptions!$B$22/Assumptions!$B$37)/(Assumptions!$B$21+Assumptions!$B$22/$C$96),Assumptions!$B$37)</f>
        <v>1</v>
      </c>
      <c r="S96" s="12" t="n">
        <f aca="false">Assumptions!$B$38/$R$96</f>
        <v>1</v>
      </c>
      <c r="T96" s="12" t="n">
        <f aca="false">Assumptions!$B$39*$S$96</f>
        <v>5000000</v>
      </c>
      <c r="U96" s="12" t="n">
        <f aca="false">IF($C$96&lt;Assumptions!$B$42,Assumptions!$B$42*(Assumptions!$B$21+Assumptions!$B$22/Assumptions!$B$42)/(Assumptions!$B$21+Assumptions!$B$22/$C$96),Assumptions!$B$42)</f>
        <v>3</v>
      </c>
      <c r="V96" s="12" t="n">
        <f aca="false">Assumptions!$B$43/$U$96</f>
        <v>1</v>
      </c>
      <c r="W96" s="12" t="n">
        <f aca="false">Assumptions!$B$44*$V$96</f>
        <v>5000000</v>
      </c>
      <c r="X96" s="12" t="n">
        <f aca="false">IF($C$96&lt;Assumptions!$B$47,Assumptions!$B$47*(Assumptions!$B$21+Assumptions!$B$22/Assumptions!$B$47)/(Assumptions!$B$21+Assumptions!$B$22/$C$96),Assumptions!$B$47)</f>
        <v>10</v>
      </c>
      <c r="Y96" s="12" t="n">
        <f aca="false">Assumptions!$B$48/$X$96</f>
        <v>1</v>
      </c>
      <c r="Z96" s="12" t="n">
        <f aca="false">Assumptions!$B$49*$Y$96</f>
        <v>3000000</v>
      </c>
      <c r="AA96" s="12" t="n">
        <f aca="false">IF($C$96&lt;Assumptions!$B$52,Assumptions!$B$52*(Assumptions!$B$21+Assumptions!$B$22/Assumptions!$B$52)/(Assumptions!$B$21+Assumptions!$B$22/$C$96),Assumptions!$B$52)</f>
        <v>25</v>
      </c>
      <c r="AB96" s="12" t="n">
        <f aca="false">Assumptions!$B$53/$AA$96</f>
        <v>1</v>
      </c>
      <c r="AC96" s="12" t="n">
        <f aca="false">Assumptions!$B$54*$AB$96</f>
        <v>2400000</v>
      </c>
      <c r="AD96" s="12" t="n">
        <f aca="false">IF($C$96&lt;Assumptions!$B$57,Assumptions!$B$57*(Assumptions!$B$21+Assumptions!$B$22/Assumptions!$B$57)/(Assumptions!$B$21+Assumptions!$B$22/$C$96),Assumptions!$B$57)</f>
        <v>57.5001142287089</v>
      </c>
      <c r="AE96" s="12" t="n">
        <f aca="false">Assumptions!$B$58/$AD$96</f>
        <v>1.04347618791413</v>
      </c>
      <c r="AF96" s="12" t="n">
        <f aca="false">Assumptions!$B$59*$AE$96</f>
        <v>1739127.32768227</v>
      </c>
      <c r="AG96" s="12" t="n">
        <f aca="false">IF($C$96&lt;Assumptions!$B$62,Assumptions!$B$62*(Assumptions!$B$21+Assumptions!$B$22/Assumptions!$B$62)/(Assumptions!$B$21+Assumptions!$B$22/$C$96),Assumptions!$B$62)</f>
        <v>48.7586156921235</v>
      </c>
      <c r="AH96" s="12" t="n">
        <f aca="false">Assumptions!$B$63/$AG$96</f>
        <v>1.008197429361</v>
      </c>
      <c r="AI96" s="12" t="n">
        <f aca="false">Assumptions!$B$64*$AH$96</f>
        <v>6152693.18164623</v>
      </c>
    </row>
    <row r="97" customFormat="false" ht="15" hidden="true" customHeight="false" outlineLevel="0" collapsed="false">
      <c r="A97" s="6" t="n">
        <f aca="false">ROW()-ROW($A$31)+Assumptions!$B$4</f>
        <v>66</v>
      </c>
      <c r="B97" s="12" t="n">
        <f aca="false">$P$96</f>
        <v>0</v>
      </c>
      <c r="C97" s="12" t="n">
        <f aca="false">$B$4/(Assumptions!$B$16+$B$97)</f>
        <v>32.7708033770641</v>
      </c>
      <c r="D97" s="12" t="n">
        <f aca="false">Assumptions!$B$7/$C$97</f>
        <v>915449.025</v>
      </c>
      <c r="E97" s="12" t="n">
        <f aca="false">$T$97+$W$97+$Z$97+$AC$97+$AF$97+$AI$97</f>
        <v>23291820.5093285</v>
      </c>
      <c r="F97" s="12" t="n">
        <f aca="false">Assumptions!$B$70/(Assumptions!$B$20+Assumptions!$B$17+$B$97+$E$97+$O$96)</f>
        <v>27.1782058746091</v>
      </c>
      <c r="G97" s="12" t="n">
        <f aca="false">$C$97*(1-Assumptions!$B$71)</f>
        <v>26.2166427016512</v>
      </c>
      <c r="H97" s="12" t="n">
        <f aca="false">MIN($F$97,$G$97)</f>
        <v>26.2166427016512</v>
      </c>
      <c r="I97" s="12" t="str">
        <f aca="false">IF($F$97&lt;=$G$97,"cap","discount")</f>
        <v>discount</v>
      </c>
      <c r="J97" s="12" t="n">
        <f aca="false">Assumptions!$B$69/$H$97</f>
        <v>190718.546875</v>
      </c>
      <c r="K97" s="12" t="n">
        <f aca="false">Assumptions!$B$74/(Assumptions!$B$20+Assumptions!$B$17+$B$97+$E$97+$J$97)</f>
        <v>43.3872348561734</v>
      </c>
      <c r="L97" s="12" t="n">
        <f aca="false">$C$97*(1-Assumptions!$B$75)</f>
        <v>27.8551828705044</v>
      </c>
      <c r="M97" s="12" t="n">
        <f aca="false">MIN($K$97,$L$97)</f>
        <v>27.8551828705044</v>
      </c>
      <c r="N97" s="12" t="str">
        <f aca="false">IF($K$97&lt;=$L$97,"cap","discount")</f>
        <v>discount</v>
      </c>
      <c r="O97" s="12" t="n">
        <f aca="false">Assumptions!$B$73/$M$97</f>
        <v>107699.885294118</v>
      </c>
      <c r="P97" s="12" t="n">
        <f aca="false">MAX(Assumptions!$B$4,($A$5*(Assumptions!$B$20+$E$97+Assumptions!$B$17+$J$97+$O$97+$D$97)-Assumptions!$B$17)/(1-$A$5))</f>
        <v>0</v>
      </c>
      <c r="Q97" s="12" t="n">
        <f aca="false">Assumptions!$B$20+$E$97+Assumptions!$B$17+$P$97+$J$97+$O$97+$D$97</f>
        <v>37900354.9664976</v>
      </c>
      <c r="R97" s="12" t="n">
        <f aca="false">IF($C$97&lt;Assumptions!$B$37,Assumptions!$B$37*(Assumptions!$B$21+Assumptions!$B$22/Assumptions!$B$37)/(Assumptions!$B$21+Assumptions!$B$22/$C$97),Assumptions!$B$37)</f>
        <v>1</v>
      </c>
      <c r="S97" s="12" t="n">
        <f aca="false">Assumptions!$B$38/$R$97</f>
        <v>1</v>
      </c>
      <c r="T97" s="12" t="n">
        <f aca="false">Assumptions!$B$39*$S$97</f>
        <v>5000000</v>
      </c>
      <c r="U97" s="12" t="n">
        <f aca="false">IF($C$97&lt;Assumptions!$B$42,Assumptions!$B$42*(Assumptions!$B$21+Assumptions!$B$22/Assumptions!$B$42)/(Assumptions!$B$21+Assumptions!$B$22/$C$97),Assumptions!$B$42)</f>
        <v>3</v>
      </c>
      <c r="V97" s="12" t="n">
        <f aca="false">Assumptions!$B$43/$U$97</f>
        <v>1</v>
      </c>
      <c r="W97" s="12" t="n">
        <f aca="false">Assumptions!$B$44*$V$97</f>
        <v>5000000</v>
      </c>
      <c r="X97" s="12" t="n">
        <f aca="false">IF($C$97&lt;Assumptions!$B$47,Assumptions!$B$47*(Assumptions!$B$21+Assumptions!$B$22/Assumptions!$B$47)/(Assumptions!$B$21+Assumptions!$B$22/$C$97),Assumptions!$B$47)</f>
        <v>10</v>
      </c>
      <c r="Y97" s="12" t="n">
        <f aca="false">Assumptions!$B$48/$X$97</f>
        <v>1</v>
      </c>
      <c r="Z97" s="12" t="n">
        <f aca="false">Assumptions!$B$49*$Y$97</f>
        <v>3000000</v>
      </c>
      <c r="AA97" s="12" t="n">
        <f aca="false">IF($C$97&lt;Assumptions!$B$52,Assumptions!$B$52*(Assumptions!$B$21+Assumptions!$B$22/Assumptions!$B$52)/(Assumptions!$B$21+Assumptions!$B$22/$C$97),Assumptions!$B$52)</f>
        <v>25</v>
      </c>
      <c r="AB97" s="12" t="n">
        <f aca="false">Assumptions!$B$53/$AA$97</f>
        <v>1</v>
      </c>
      <c r="AC97" s="12" t="n">
        <f aca="false">Assumptions!$B$54*$AB$97</f>
        <v>2400000</v>
      </c>
      <c r="AD97" s="12" t="n">
        <f aca="false">IF($C$97&lt;Assumptions!$B$57,Assumptions!$B$57*(Assumptions!$B$21+Assumptions!$B$22/Assumptions!$B$57)/(Assumptions!$B$21+Assumptions!$B$22/$C$97),Assumptions!$B$57)</f>
        <v>57.5001142287089</v>
      </c>
      <c r="AE97" s="12" t="n">
        <f aca="false">Assumptions!$B$58/$AD$97</f>
        <v>1.04347618791413</v>
      </c>
      <c r="AF97" s="12" t="n">
        <f aca="false">Assumptions!$B$59*$AE$97</f>
        <v>1739127.32768227</v>
      </c>
      <c r="AG97" s="12" t="n">
        <f aca="false">IF($C$97&lt;Assumptions!$B$62,Assumptions!$B$62*(Assumptions!$B$21+Assumptions!$B$22/Assumptions!$B$62)/(Assumptions!$B$21+Assumptions!$B$22/$C$97),Assumptions!$B$62)</f>
        <v>48.7586156921235</v>
      </c>
      <c r="AH97" s="12" t="n">
        <f aca="false">Assumptions!$B$63/$AG$97</f>
        <v>1.008197429361</v>
      </c>
      <c r="AI97" s="12" t="n">
        <f aca="false">Assumptions!$B$64*$AH$97</f>
        <v>6152693.18164623</v>
      </c>
    </row>
    <row r="98" customFormat="false" ht="15" hidden="true" customHeight="false" outlineLevel="0" collapsed="false">
      <c r="A98" s="6" t="n">
        <f aca="false">ROW()-ROW($A$31)+Assumptions!$B$4</f>
        <v>67</v>
      </c>
      <c r="B98" s="12" t="n">
        <f aca="false">$P$97</f>
        <v>0</v>
      </c>
      <c r="C98" s="12" t="n">
        <f aca="false">$B$4/(Assumptions!$B$16+$B$98)</f>
        <v>32.7708033770641</v>
      </c>
      <c r="D98" s="12" t="n">
        <f aca="false">Assumptions!$B$7/$C$98</f>
        <v>915449.025</v>
      </c>
      <c r="E98" s="12" t="n">
        <f aca="false">$T$98+$W$98+$Z$98+$AC$98+$AF$98+$AI$98</f>
        <v>23291820.5093285</v>
      </c>
      <c r="F98" s="12" t="n">
        <f aca="false">Assumptions!$B$70/(Assumptions!$B$20+Assumptions!$B$17+$B$98+$E$98+$O$97)</f>
        <v>27.1782058746091</v>
      </c>
      <c r="G98" s="12" t="n">
        <f aca="false">$C$98*(1-Assumptions!$B$71)</f>
        <v>26.2166427016512</v>
      </c>
      <c r="H98" s="12" t="n">
        <f aca="false">MIN($F$98,$G$98)</f>
        <v>26.2166427016512</v>
      </c>
      <c r="I98" s="12" t="str">
        <f aca="false">IF($F$98&lt;=$G$98,"cap","discount")</f>
        <v>discount</v>
      </c>
      <c r="J98" s="12" t="n">
        <f aca="false">Assumptions!$B$69/$H$98</f>
        <v>190718.546875</v>
      </c>
      <c r="K98" s="12" t="n">
        <f aca="false">Assumptions!$B$74/(Assumptions!$B$20+Assumptions!$B$17+$B$98+$E$98+$J$98)</f>
        <v>43.3872348561734</v>
      </c>
      <c r="L98" s="12" t="n">
        <f aca="false">$C$98*(1-Assumptions!$B$75)</f>
        <v>27.8551828705044</v>
      </c>
      <c r="M98" s="12" t="n">
        <f aca="false">MIN($K$98,$L$98)</f>
        <v>27.8551828705044</v>
      </c>
      <c r="N98" s="12" t="str">
        <f aca="false">IF($K$98&lt;=$L$98,"cap","discount")</f>
        <v>discount</v>
      </c>
      <c r="O98" s="12" t="n">
        <f aca="false">Assumptions!$B$73/$M$98</f>
        <v>107699.885294118</v>
      </c>
      <c r="P98" s="12" t="n">
        <f aca="false">MAX(Assumptions!$B$4,($A$5*(Assumptions!$B$20+$E$98+Assumptions!$B$17+$J$98+$O$98+$D$98)-Assumptions!$B$17)/(1-$A$5))</f>
        <v>0</v>
      </c>
      <c r="Q98" s="12" t="n">
        <f aca="false">Assumptions!$B$20+$E$98+Assumptions!$B$17+$P$98+$J$98+$O$98+$D$98</f>
        <v>37900354.9664976</v>
      </c>
      <c r="R98" s="12" t="n">
        <f aca="false">IF($C$98&lt;Assumptions!$B$37,Assumptions!$B$37*(Assumptions!$B$21+Assumptions!$B$22/Assumptions!$B$37)/(Assumptions!$B$21+Assumptions!$B$22/$C$98),Assumptions!$B$37)</f>
        <v>1</v>
      </c>
      <c r="S98" s="12" t="n">
        <f aca="false">Assumptions!$B$38/$R$98</f>
        <v>1</v>
      </c>
      <c r="T98" s="12" t="n">
        <f aca="false">Assumptions!$B$39*$S$98</f>
        <v>5000000</v>
      </c>
      <c r="U98" s="12" t="n">
        <f aca="false">IF($C$98&lt;Assumptions!$B$42,Assumptions!$B$42*(Assumptions!$B$21+Assumptions!$B$22/Assumptions!$B$42)/(Assumptions!$B$21+Assumptions!$B$22/$C$98),Assumptions!$B$42)</f>
        <v>3</v>
      </c>
      <c r="V98" s="12" t="n">
        <f aca="false">Assumptions!$B$43/$U$98</f>
        <v>1</v>
      </c>
      <c r="W98" s="12" t="n">
        <f aca="false">Assumptions!$B$44*$V$98</f>
        <v>5000000</v>
      </c>
      <c r="X98" s="12" t="n">
        <f aca="false">IF($C$98&lt;Assumptions!$B$47,Assumptions!$B$47*(Assumptions!$B$21+Assumptions!$B$22/Assumptions!$B$47)/(Assumptions!$B$21+Assumptions!$B$22/$C$98),Assumptions!$B$47)</f>
        <v>10</v>
      </c>
      <c r="Y98" s="12" t="n">
        <f aca="false">Assumptions!$B$48/$X$98</f>
        <v>1</v>
      </c>
      <c r="Z98" s="12" t="n">
        <f aca="false">Assumptions!$B$49*$Y$98</f>
        <v>3000000</v>
      </c>
      <c r="AA98" s="12" t="n">
        <f aca="false">IF($C$98&lt;Assumptions!$B$52,Assumptions!$B$52*(Assumptions!$B$21+Assumptions!$B$22/Assumptions!$B$52)/(Assumptions!$B$21+Assumptions!$B$22/$C$98),Assumptions!$B$52)</f>
        <v>25</v>
      </c>
      <c r="AB98" s="12" t="n">
        <f aca="false">Assumptions!$B$53/$AA$98</f>
        <v>1</v>
      </c>
      <c r="AC98" s="12" t="n">
        <f aca="false">Assumptions!$B$54*$AB$98</f>
        <v>2400000</v>
      </c>
      <c r="AD98" s="12" t="n">
        <f aca="false">IF($C$98&lt;Assumptions!$B$57,Assumptions!$B$57*(Assumptions!$B$21+Assumptions!$B$22/Assumptions!$B$57)/(Assumptions!$B$21+Assumptions!$B$22/$C$98),Assumptions!$B$57)</f>
        <v>57.5001142287089</v>
      </c>
      <c r="AE98" s="12" t="n">
        <f aca="false">Assumptions!$B$58/$AD$98</f>
        <v>1.04347618791413</v>
      </c>
      <c r="AF98" s="12" t="n">
        <f aca="false">Assumptions!$B$59*$AE$98</f>
        <v>1739127.32768227</v>
      </c>
      <c r="AG98" s="12" t="n">
        <f aca="false">IF($C$98&lt;Assumptions!$B$62,Assumptions!$B$62*(Assumptions!$B$21+Assumptions!$B$22/Assumptions!$B$62)/(Assumptions!$B$21+Assumptions!$B$22/$C$98),Assumptions!$B$62)</f>
        <v>48.7586156921235</v>
      </c>
      <c r="AH98" s="12" t="n">
        <f aca="false">Assumptions!$B$63/$AG$98</f>
        <v>1.008197429361</v>
      </c>
      <c r="AI98" s="12" t="n">
        <f aca="false">Assumptions!$B$64*$AH$98</f>
        <v>6152693.18164623</v>
      </c>
    </row>
    <row r="99" customFormat="false" ht="15" hidden="true" customHeight="false" outlineLevel="0" collapsed="false">
      <c r="A99" s="6" t="n">
        <f aca="false">ROW()-ROW($A$31)+Assumptions!$B$4</f>
        <v>68</v>
      </c>
      <c r="B99" s="12" t="n">
        <f aca="false">$P$98</f>
        <v>0</v>
      </c>
      <c r="C99" s="12" t="n">
        <f aca="false">$B$4/(Assumptions!$B$16+$B$99)</f>
        <v>32.7708033770641</v>
      </c>
      <c r="D99" s="12" t="n">
        <f aca="false">Assumptions!$B$7/$C$99</f>
        <v>915449.025</v>
      </c>
      <c r="E99" s="12" t="n">
        <f aca="false">$T$99+$W$99+$Z$99+$AC$99+$AF$99+$AI$99</f>
        <v>23291820.5093285</v>
      </c>
      <c r="F99" s="12" t="n">
        <f aca="false">Assumptions!$B$70/(Assumptions!$B$20+Assumptions!$B$17+$B$99+$E$99+$O$98)</f>
        <v>27.1782058746091</v>
      </c>
      <c r="G99" s="12" t="n">
        <f aca="false">$C$99*(1-Assumptions!$B$71)</f>
        <v>26.2166427016512</v>
      </c>
      <c r="H99" s="12" t="n">
        <f aca="false">MIN($F$99,$G$99)</f>
        <v>26.2166427016512</v>
      </c>
      <c r="I99" s="12" t="str">
        <f aca="false">IF($F$99&lt;=$G$99,"cap","discount")</f>
        <v>discount</v>
      </c>
      <c r="J99" s="12" t="n">
        <f aca="false">Assumptions!$B$69/$H$99</f>
        <v>190718.546875</v>
      </c>
      <c r="K99" s="12" t="n">
        <f aca="false">Assumptions!$B$74/(Assumptions!$B$20+Assumptions!$B$17+$B$99+$E$99+$J$99)</f>
        <v>43.3872348561734</v>
      </c>
      <c r="L99" s="12" t="n">
        <f aca="false">$C$99*(1-Assumptions!$B$75)</f>
        <v>27.8551828705044</v>
      </c>
      <c r="M99" s="12" t="n">
        <f aca="false">MIN($K$99,$L$99)</f>
        <v>27.8551828705044</v>
      </c>
      <c r="N99" s="12" t="str">
        <f aca="false">IF($K$99&lt;=$L$99,"cap","discount")</f>
        <v>discount</v>
      </c>
      <c r="O99" s="12" t="n">
        <f aca="false">Assumptions!$B$73/$M$99</f>
        <v>107699.885294118</v>
      </c>
      <c r="P99" s="12" t="n">
        <f aca="false">MAX(Assumptions!$B$4,($A$5*(Assumptions!$B$20+$E$99+Assumptions!$B$17+$J$99+$O$99+$D$99)-Assumptions!$B$17)/(1-$A$5))</f>
        <v>0</v>
      </c>
      <c r="Q99" s="12" t="n">
        <f aca="false">Assumptions!$B$20+$E$99+Assumptions!$B$17+$P$99+$J$99+$O$99+$D$99</f>
        <v>37900354.9664976</v>
      </c>
      <c r="R99" s="12" t="n">
        <f aca="false">IF($C$99&lt;Assumptions!$B$37,Assumptions!$B$37*(Assumptions!$B$21+Assumptions!$B$22/Assumptions!$B$37)/(Assumptions!$B$21+Assumptions!$B$22/$C$99),Assumptions!$B$37)</f>
        <v>1</v>
      </c>
      <c r="S99" s="12" t="n">
        <f aca="false">Assumptions!$B$38/$R$99</f>
        <v>1</v>
      </c>
      <c r="T99" s="12" t="n">
        <f aca="false">Assumptions!$B$39*$S$99</f>
        <v>5000000</v>
      </c>
      <c r="U99" s="12" t="n">
        <f aca="false">IF($C$99&lt;Assumptions!$B$42,Assumptions!$B$42*(Assumptions!$B$21+Assumptions!$B$22/Assumptions!$B$42)/(Assumptions!$B$21+Assumptions!$B$22/$C$99),Assumptions!$B$42)</f>
        <v>3</v>
      </c>
      <c r="V99" s="12" t="n">
        <f aca="false">Assumptions!$B$43/$U$99</f>
        <v>1</v>
      </c>
      <c r="W99" s="12" t="n">
        <f aca="false">Assumptions!$B$44*$V$99</f>
        <v>5000000</v>
      </c>
      <c r="X99" s="12" t="n">
        <f aca="false">IF($C$99&lt;Assumptions!$B$47,Assumptions!$B$47*(Assumptions!$B$21+Assumptions!$B$22/Assumptions!$B$47)/(Assumptions!$B$21+Assumptions!$B$22/$C$99),Assumptions!$B$47)</f>
        <v>10</v>
      </c>
      <c r="Y99" s="12" t="n">
        <f aca="false">Assumptions!$B$48/$X$99</f>
        <v>1</v>
      </c>
      <c r="Z99" s="12" t="n">
        <f aca="false">Assumptions!$B$49*$Y$99</f>
        <v>3000000</v>
      </c>
      <c r="AA99" s="12" t="n">
        <f aca="false">IF($C$99&lt;Assumptions!$B$52,Assumptions!$B$52*(Assumptions!$B$21+Assumptions!$B$22/Assumptions!$B$52)/(Assumptions!$B$21+Assumptions!$B$22/$C$99),Assumptions!$B$52)</f>
        <v>25</v>
      </c>
      <c r="AB99" s="12" t="n">
        <f aca="false">Assumptions!$B$53/$AA$99</f>
        <v>1</v>
      </c>
      <c r="AC99" s="12" t="n">
        <f aca="false">Assumptions!$B$54*$AB$99</f>
        <v>2400000</v>
      </c>
      <c r="AD99" s="12" t="n">
        <f aca="false">IF($C$99&lt;Assumptions!$B$57,Assumptions!$B$57*(Assumptions!$B$21+Assumptions!$B$22/Assumptions!$B$57)/(Assumptions!$B$21+Assumptions!$B$22/$C$99),Assumptions!$B$57)</f>
        <v>57.5001142287089</v>
      </c>
      <c r="AE99" s="12" t="n">
        <f aca="false">Assumptions!$B$58/$AD$99</f>
        <v>1.04347618791413</v>
      </c>
      <c r="AF99" s="12" t="n">
        <f aca="false">Assumptions!$B$59*$AE$99</f>
        <v>1739127.32768227</v>
      </c>
      <c r="AG99" s="12" t="n">
        <f aca="false">IF($C$99&lt;Assumptions!$B$62,Assumptions!$B$62*(Assumptions!$B$21+Assumptions!$B$22/Assumptions!$B$62)/(Assumptions!$B$21+Assumptions!$B$22/$C$99),Assumptions!$B$62)</f>
        <v>48.7586156921235</v>
      </c>
      <c r="AH99" s="12" t="n">
        <f aca="false">Assumptions!$B$63/$AG$99</f>
        <v>1.008197429361</v>
      </c>
      <c r="AI99" s="12" t="n">
        <f aca="false">Assumptions!$B$64*$AH$99</f>
        <v>6152693.18164623</v>
      </c>
    </row>
    <row r="100" customFormat="false" ht="15" hidden="true" customHeight="false" outlineLevel="0" collapsed="false">
      <c r="A100" s="6" t="n">
        <f aca="false">ROW()-ROW($A$31)+Assumptions!$B$4</f>
        <v>69</v>
      </c>
      <c r="B100" s="12" t="n">
        <f aca="false">$P$99</f>
        <v>0</v>
      </c>
      <c r="C100" s="12" t="n">
        <f aca="false">$B$4/(Assumptions!$B$16+$B$100)</f>
        <v>32.7708033770641</v>
      </c>
      <c r="D100" s="12" t="n">
        <f aca="false">Assumptions!$B$7/$C$100</f>
        <v>915449.025</v>
      </c>
      <c r="E100" s="12" t="n">
        <f aca="false">$T$100+$W$100+$Z$100+$AC$100+$AF$100+$AI$100</f>
        <v>23291820.5093285</v>
      </c>
      <c r="F100" s="12" t="n">
        <f aca="false">Assumptions!$B$70/(Assumptions!$B$20+Assumptions!$B$17+$B$100+$E$100+$O$99)</f>
        <v>27.1782058746091</v>
      </c>
      <c r="G100" s="12" t="n">
        <f aca="false">$C$100*(1-Assumptions!$B$71)</f>
        <v>26.2166427016512</v>
      </c>
      <c r="H100" s="12" t="n">
        <f aca="false">MIN($F$100,$G$100)</f>
        <v>26.2166427016512</v>
      </c>
      <c r="I100" s="12" t="str">
        <f aca="false">IF($F$100&lt;=$G$100,"cap","discount")</f>
        <v>discount</v>
      </c>
      <c r="J100" s="12" t="n">
        <f aca="false">Assumptions!$B$69/$H$100</f>
        <v>190718.546875</v>
      </c>
      <c r="K100" s="12" t="n">
        <f aca="false">Assumptions!$B$74/(Assumptions!$B$20+Assumptions!$B$17+$B$100+$E$100+$J$100)</f>
        <v>43.3872348561734</v>
      </c>
      <c r="L100" s="12" t="n">
        <f aca="false">$C$100*(1-Assumptions!$B$75)</f>
        <v>27.8551828705044</v>
      </c>
      <c r="M100" s="12" t="n">
        <f aca="false">MIN($K$100,$L$100)</f>
        <v>27.8551828705044</v>
      </c>
      <c r="N100" s="12" t="str">
        <f aca="false">IF($K$100&lt;=$L$100,"cap","discount")</f>
        <v>discount</v>
      </c>
      <c r="O100" s="12" t="n">
        <f aca="false">Assumptions!$B$73/$M$100</f>
        <v>107699.885294118</v>
      </c>
      <c r="P100" s="12" t="n">
        <f aca="false">MAX(Assumptions!$B$4,($A$5*(Assumptions!$B$20+$E$100+Assumptions!$B$17+$J$100+$O$100+$D$100)-Assumptions!$B$17)/(1-$A$5))</f>
        <v>0</v>
      </c>
      <c r="Q100" s="12" t="n">
        <f aca="false">Assumptions!$B$20+$E$100+Assumptions!$B$17+$P$100+$J$100+$O$100+$D$100</f>
        <v>37900354.9664976</v>
      </c>
      <c r="R100" s="12" t="n">
        <f aca="false">IF($C$100&lt;Assumptions!$B$37,Assumptions!$B$37*(Assumptions!$B$21+Assumptions!$B$22/Assumptions!$B$37)/(Assumptions!$B$21+Assumptions!$B$22/$C$100),Assumptions!$B$37)</f>
        <v>1</v>
      </c>
      <c r="S100" s="12" t="n">
        <f aca="false">Assumptions!$B$38/$R$100</f>
        <v>1</v>
      </c>
      <c r="T100" s="12" t="n">
        <f aca="false">Assumptions!$B$39*$S$100</f>
        <v>5000000</v>
      </c>
      <c r="U100" s="12" t="n">
        <f aca="false">IF($C$100&lt;Assumptions!$B$42,Assumptions!$B$42*(Assumptions!$B$21+Assumptions!$B$22/Assumptions!$B$42)/(Assumptions!$B$21+Assumptions!$B$22/$C$100),Assumptions!$B$42)</f>
        <v>3</v>
      </c>
      <c r="V100" s="12" t="n">
        <f aca="false">Assumptions!$B$43/$U$100</f>
        <v>1</v>
      </c>
      <c r="W100" s="12" t="n">
        <f aca="false">Assumptions!$B$44*$V$100</f>
        <v>5000000</v>
      </c>
      <c r="X100" s="12" t="n">
        <f aca="false">IF($C$100&lt;Assumptions!$B$47,Assumptions!$B$47*(Assumptions!$B$21+Assumptions!$B$22/Assumptions!$B$47)/(Assumptions!$B$21+Assumptions!$B$22/$C$100),Assumptions!$B$47)</f>
        <v>10</v>
      </c>
      <c r="Y100" s="12" t="n">
        <f aca="false">Assumptions!$B$48/$X$100</f>
        <v>1</v>
      </c>
      <c r="Z100" s="12" t="n">
        <f aca="false">Assumptions!$B$49*$Y$100</f>
        <v>3000000</v>
      </c>
      <c r="AA100" s="12" t="n">
        <f aca="false">IF($C$100&lt;Assumptions!$B$52,Assumptions!$B$52*(Assumptions!$B$21+Assumptions!$B$22/Assumptions!$B$52)/(Assumptions!$B$21+Assumptions!$B$22/$C$100),Assumptions!$B$52)</f>
        <v>25</v>
      </c>
      <c r="AB100" s="12" t="n">
        <f aca="false">Assumptions!$B$53/$AA$100</f>
        <v>1</v>
      </c>
      <c r="AC100" s="12" t="n">
        <f aca="false">Assumptions!$B$54*$AB$100</f>
        <v>2400000</v>
      </c>
      <c r="AD100" s="12" t="n">
        <f aca="false">IF($C$100&lt;Assumptions!$B$57,Assumptions!$B$57*(Assumptions!$B$21+Assumptions!$B$22/Assumptions!$B$57)/(Assumptions!$B$21+Assumptions!$B$22/$C$100),Assumptions!$B$57)</f>
        <v>57.5001142287089</v>
      </c>
      <c r="AE100" s="12" t="n">
        <f aca="false">Assumptions!$B$58/$AD$100</f>
        <v>1.04347618791413</v>
      </c>
      <c r="AF100" s="12" t="n">
        <f aca="false">Assumptions!$B$59*$AE$100</f>
        <v>1739127.32768227</v>
      </c>
      <c r="AG100" s="12" t="n">
        <f aca="false">IF($C$100&lt;Assumptions!$B$62,Assumptions!$B$62*(Assumptions!$B$21+Assumptions!$B$22/Assumptions!$B$62)/(Assumptions!$B$21+Assumptions!$B$22/$C$100),Assumptions!$B$62)</f>
        <v>48.7586156921235</v>
      </c>
      <c r="AH100" s="12" t="n">
        <f aca="false">Assumptions!$B$63/$AG$100</f>
        <v>1.008197429361</v>
      </c>
      <c r="AI100" s="12" t="n">
        <f aca="false">Assumptions!$B$64*$AH$100</f>
        <v>6152693.18164623</v>
      </c>
    </row>
    <row r="101" customFormat="false" ht="15" hidden="true" customHeight="false" outlineLevel="0" collapsed="false">
      <c r="A101" s="6" t="n">
        <f aca="false">ROW()-ROW($A$31)+Assumptions!$B$4</f>
        <v>70</v>
      </c>
      <c r="B101" s="12" t="n">
        <f aca="false">$P$100</f>
        <v>0</v>
      </c>
      <c r="C101" s="12" t="n">
        <f aca="false">$B$4/(Assumptions!$B$16+$B$101)</f>
        <v>32.7708033770641</v>
      </c>
      <c r="D101" s="12" t="n">
        <f aca="false">Assumptions!$B$7/$C$101</f>
        <v>915449.025</v>
      </c>
      <c r="E101" s="12" t="n">
        <f aca="false">$T$101+$W$101+$Z$101+$AC$101+$AF$101+$AI$101</f>
        <v>23291820.5093285</v>
      </c>
      <c r="F101" s="12" t="n">
        <f aca="false">Assumptions!$B$70/(Assumptions!$B$20+Assumptions!$B$17+$B$101+$E$101+$O$100)</f>
        <v>27.1782058746091</v>
      </c>
      <c r="G101" s="12" t="n">
        <f aca="false">$C$101*(1-Assumptions!$B$71)</f>
        <v>26.2166427016512</v>
      </c>
      <c r="H101" s="12" t="n">
        <f aca="false">MIN($F$101,$G$101)</f>
        <v>26.2166427016512</v>
      </c>
      <c r="I101" s="12" t="str">
        <f aca="false">IF($F$101&lt;=$G$101,"cap","discount")</f>
        <v>discount</v>
      </c>
      <c r="J101" s="12" t="n">
        <f aca="false">Assumptions!$B$69/$H$101</f>
        <v>190718.546875</v>
      </c>
      <c r="K101" s="12" t="n">
        <f aca="false">Assumptions!$B$74/(Assumptions!$B$20+Assumptions!$B$17+$B$101+$E$101+$J$101)</f>
        <v>43.3872348561734</v>
      </c>
      <c r="L101" s="12" t="n">
        <f aca="false">$C$101*(1-Assumptions!$B$75)</f>
        <v>27.8551828705044</v>
      </c>
      <c r="M101" s="12" t="n">
        <f aca="false">MIN($K$101,$L$101)</f>
        <v>27.8551828705044</v>
      </c>
      <c r="N101" s="12" t="str">
        <f aca="false">IF($K$101&lt;=$L$101,"cap","discount")</f>
        <v>discount</v>
      </c>
      <c r="O101" s="12" t="n">
        <f aca="false">Assumptions!$B$73/$M$101</f>
        <v>107699.885294118</v>
      </c>
      <c r="P101" s="12" t="n">
        <f aca="false">MAX(Assumptions!$B$4,($A$5*(Assumptions!$B$20+$E$101+Assumptions!$B$17+$J$101+$O$101+$D$101)-Assumptions!$B$17)/(1-$A$5))</f>
        <v>0</v>
      </c>
      <c r="Q101" s="12" t="n">
        <f aca="false">Assumptions!$B$20+$E$101+Assumptions!$B$17+$P$101+$J$101+$O$101+$D$101</f>
        <v>37900354.9664976</v>
      </c>
      <c r="R101" s="12" t="n">
        <f aca="false">IF($C$101&lt;Assumptions!$B$37,Assumptions!$B$37*(Assumptions!$B$21+Assumptions!$B$22/Assumptions!$B$37)/(Assumptions!$B$21+Assumptions!$B$22/$C$101),Assumptions!$B$37)</f>
        <v>1</v>
      </c>
      <c r="S101" s="12" t="n">
        <f aca="false">Assumptions!$B$38/$R$101</f>
        <v>1</v>
      </c>
      <c r="T101" s="12" t="n">
        <f aca="false">Assumptions!$B$39*$S$101</f>
        <v>5000000</v>
      </c>
      <c r="U101" s="12" t="n">
        <f aca="false">IF($C$101&lt;Assumptions!$B$42,Assumptions!$B$42*(Assumptions!$B$21+Assumptions!$B$22/Assumptions!$B$42)/(Assumptions!$B$21+Assumptions!$B$22/$C$101),Assumptions!$B$42)</f>
        <v>3</v>
      </c>
      <c r="V101" s="12" t="n">
        <f aca="false">Assumptions!$B$43/$U$101</f>
        <v>1</v>
      </c>
      <c r="W101" s="12" t="n">
        <f aca="false">Assumptions!$B$44*$V$101</f>
        <v>5000000</v>
      </c>
      <c r="X101" s="12" t="n">
        <f aca="false">IF($C$101&lt;Assumptions!$B$47,Assumptions!$B$47*(Assumptions!$B$21+Assumptions!$B$22/Assumptions!$B$47)/(Assumptions!$B$21+Assumptions!$B$22/$C$101),Assumptions!$B$47)</f>
        <v>10</v>
      </c>
      <c r="Y101" s="12" t="n">
        <f aca="false">Assumptions!$B$48/$X$101</f>
        <v>1</v>
      </c>
      <c r="Z101" s="12" t="n">
        <f aca="false">Assumptions!$B$49*$Y$101</f>
        <v>3000000</v>
      </c>
      <c r="AA101" s="12" t="n">
        <f aca="false">IF($C$101&lt;Assumptions!$B$52,Assumptions!$B$52*(Assumptions!$B$21+Assumptions!$B$22/Assumptions!$B$52)/(Assumptions!$B$21+Assumptions!$B$22/$C$101),Assumptions!$B$52)</f>
        <v>25</v>
      </c>
      <c r="AB101" s="12" t="n">
        <f aca="false">Assumptions!$B$53/$AA$101</f>
        <v>1</v>
      </c>
      <c r="AC101" s="12" t="n">
        <f aca="false">Assumptions!$B$54*$AB$101</f>
        <v>2400000</v>
      </c>
      <c r="AD101" s="12" t="n">
        <f aca="false">IF($C$101&lt;Assumptions!$B$57,Assumptions!$B$57*(Assumptions!$B$21+Assumptions!$B$22/Assumptions!$B$57)/(Assumptions!$B$21+Assumptions!$B$22/$C$101),Assumptions!$B$57)</f>
        <v>57.5001142287089</v>
      </c>
      <c r="AE101" s="12" t="n">
        <f aca="false">Assumptions!$B$58/$AD$101</f>
        <v>1.04347618791413</v>
      </c>
      <c r="AF101" s="12" t="n">
        <f aca="false">Assumptions!$B$59*$AE$101</f>
        <v>1739127.32768227</v>
      </c>
      <c r="AG101" s="12" t="n">
        <f aca="false">IF($C$101&lt;Assumptions!$B$62,Assumptions!$B$62*(Assumptions!$B$21+Assumptions!$B$22/Assumptions!$B$62)/(Assumptions!$B$21+Assumptions!$B$22/$C$101),Assumptions!$B$62)</f>
        <v>48.7586156921235</v>
      </c>
      <c r="AH101" s="12" t="n">
        <f aca="false">Assumptions!$B$63/$AG$101</f>
        <v>1.008197429361</v>
      </c>
      <c r="AI101" s="12" t="n">
        <f aca="false">Assumptions!$B$64*$AH$101</f>
        <v>6152693.18164623</v>
      </c>
    </row>
    <row r="102" customFormat="false" ht="15" hidden="true" customHeight="false" outlineLevel="0" collapsed="false">
      <c r="A102" s="6" t="n">
        <f aca="false">ROW()-ROW($A$31)+Assumptions!$B$4</f>
        <v>71</v>
      </c>
      <c r="B102" s="12" t="n">
        <f aca="false">$P$101</f>
        <v>0</v>
      </c>
      <c r="C102" s="12" t="n">
        <f aca="false">$B$4/(Assumptions!$B$16+$B$102)</f>
        <v>32.7708033770641</v>
      </c>
      <c r="D102" s="12" t="n">
        <f aca="false">Assumptions!$B$7/$C$102</f>
        <v>915449.025</v>
      </c>
      <c r="E102" s="12" t="n">
        <f aca="false">$T$102+$W$102+$Z$102+$AC$102+$AF$102+$AI$102</f>
        <v>23291820.5093285</v>
      </c>
      <c r="F102" s="12" t="n">
        <f aca="false">Assumptions!$B$70/(Assumptions!$B$20+Assumptions!$B$17+$B$102+$E$102+$O$101)</f>
        <v>27.1782058746091</v>
      </c>
      <c r="G102" s="12" t="n">
        <f aca="false">$C$102*(1-Assumptions!$B$71)</f>
        <v>26.2166427016512</v>
      </c>
      <c r="H102" s="12" t="n">
        <f aca="false">MIN($F$102,$G$102)</f>
        <v>26.2166427016512</v>
      </c>
      <c r="I102" s="12" t="str">
        <f aca="false">IF($F$102&lt;=$G$102,"cap","discount")</f>
        <v>discount</v>
      </c>
      <c r="J102" s="12" t="n">
        <f aca="false">Assumptions!$B$69/$H$102</f>
        <v>190718.546875</v>
      </c>
      <c r="K102" s="12" t="n">
        <f aca="false">Assumptions!$B$74/(Assumptions!$B$20+Assumptions!$B$17+$B$102+$E$102+$J$102)</f>
        <v>43.3872348561734</v>
      </c>
      <c r="L102" s="12" t="n">
        <f aca="false">$C$102*(1-Assumptions!$B$75)</f>
        <v>27.8551828705044</v>
      </c>
      <c r="M102" s="12" t="n">
        <f aca="false">MIN($K$102,$L$102)</f>
        <v>27.8551828705044</v>
      </c>
      <c r="N102" s="12" t="str">
        <f aca="false">IF($K$102&lt;=$L$102,"cap","discount")</f>
        <v>discount</v>
      </c>
      <c r="O102" s="12" t="n">
        <f aca="false">Assumptions!$B$73/$M$102</f>
        <v>107699.885294118</v>
      </c>
      <c r="P102" s="12" t="n">
        <f aca="false">MAX(Assumptions!$B$4,($A$5*(Assumptions!$B$20+$E$102+Assumptions!$B$17+$J$102+$O$102+$D$102)-Assumptions!$B$17)/(1-$A$5))</f>
        <v>0</v>
      </c>
      <c r="Q102" s="12" t="n">
        <f aca="false">Assumptions!$B$20+$E$102+Assumptions!$B$17+$P$102+$J$102+$O$102+$D$102</f>
        <v>37900354.9664976</v>
      </c>
      <c r="R102" s="12" t="n">
        <f aca="false">IF($C$102&lt;Assumptions!$B$37,Assumptions!$B$37*(Assumptions!$B$21+Assumptions!$B$22/Assumptions!$B$37)/(Assumptions!$B$21+Assumptions!$B$22/$C$102),Assumptions!$B$37)</f>
        <v>1</v>
      </c>
      <c r="S102" s="12" t="n">
        <f aca="false">Assumptions!$B$38/$R$102</f>
        <v>1</v>
      </c>
      <c r="T102" s="12" t="n">
        <f aca="false">Assumptions!$B$39*$S$102</f>
        <v>5000000</v>
      </c>
      <c r="U102" s="12" t="n">
        <f aca="false">IF($C$102&lt;Assumptions!$B$42,Assumptions!$B$42*(Assumptions!$B$21+Assumptions!$B$22/Assumptions!$B$42)/(Assumptions!$B$21+Assumptions!$B$22/$C$102),Assumptions!$B$42)</f>
        <v>3</v>
      </c>
      <c r="V102" s="12" t="n">
        <f aca="false">Assumptions!$B$43/$U$102</f>
        <v>1</v>
      </c>
      <c r="W102" s="12" t="n">
        <f aca="false">Assumptions!$B$44*$V$102</f>
        <v>5000000</v>
      </c>
      <c r="X102" s="12" t="n">
        <f aca="false">IF($C$102&lt;Assumptions!$B$47,Assumptions!$B$47*(Assumptions!$B$21+Assumptions!$B$22/Assumptions!$B$47)/(Assumptions!$B$21+Assumptions!$B$22/$C$102),Assumptions!$B$47)</f>
        <v>10</v>
      </c>
      <c r="Y102" s="12" t="n">
        <f aca="false">Assumptions!$B$48/$X$102</f>
        <v>1</v>
      </c>
      <c r="Z102" s="12" t="n">
        <f aca="false">Assumptions!$B$49*$Y$102</f>
        <v>3000000</v>
      </c>
      <c r="AA102" s="12" t="n">
        <f aca="false">IF($C$102&lt;Assumptions!$B$52,Assumptions!$B$52*(Assumptions!$B$21+Assumptions!$B$22/Assumptions!$B$52)/(Assumptions!$B$21+Assumptions!$B$22/$C$102),Assumptions!$B$52)</f>
        <v>25</v>
      </c>
      <c r="AB102" s="12" t="n">
        <f aca="false">Assumptions!$B$53/$AA$102</f>
        <v>1</v>
      </c>
      <c r="AC102" s="12" t="n">
        <f aca="false">Assumptions!$B$54*$AB$102</f>
        <v>2400000</v>
      </c>
      <c r="AD102" s="12" t="n">
        <f aca="false">IF($C$102&lt;Assumptions!$B$57,Assumptions!$B$57*(Assumptions!$B$21+Assumptions!$B$22/Assumptions!$B$57)/(Assumptions!$B$21+Assumptions!$B$22/$C$102),Assumptions!$B$57)</f>
        <v>57.5001142287089</v>
      </c>
      <c r="AE102" s="12" t="n">
        <f aca="false">Assumptions!$B$58/$AD$102</f>
        <v>1.04347618791413</v>
      </c>
      <c r="AF102" s="12" t="n">
        <f aca="false">Assumptions!$B$59*$AE$102</f>
        <v>1739127.32768227</v>
      </c>
      <c r="AG102" s="12" t="n">
        <f aca="false">IF($C$102&lt;Assumptions!$B$62,Assumptions!$B$62*(Assumptions!$B$21+Assumptions!$B$22/Assumptions!$B$62)/(Assumptions!$B$21+Assumptions!$B$22/$C$102),Assumptions!$B$62)</f>
        <v>48.7586156921235</v>
      </c>
      <c r="AH102" s="12" t="n">
        <f aca="false">Assumptions!$B$63/$AG$102</f>
        <v>1.008197429361</v>
      </c>
      <c r="AI102" s="12" t="n">
        <f aca="false">Assumptions!$B$64*$AH$102</f>
        <v>6152693.18164623</v>
      </c>
    </row>
    <row r="103" customFormat="false" ht="15" hidden="true" customHeight="false" outlineLevel="0" collapsed="false">
      <c r="A103" s="6" t="n">
        <f aca="false">ROW()-ROW($A$31)+Assumptions!$B$4</f>
        <v>72</v>
      </c>
      <c r="B103" s="12" t="n">
        <f aca="false">$P$102</f>
        <v>0</v>
      </c>
      <c r="C103" s="12" t="n">
        <f aca="false">$B$4/(Assumptions!$B$16+$B$103)</f>
        <v>32.7708033770641</v>
      </c>
      <c r="D103" s="12" t="n">
        <f aca="false">Assumptions!$B$7/$C$103</f>
        <v>915449.025</v>
      </c>
      <c r="E103" s="12" t="n">
        <f aca="false">$T$103+$W$103+$Z$103+$AC$103+$AF$103+$AI$103</f>
        <v>23291820.5093285</v>
      </c>
      <c r="F103" s="12" t="n">
        <f aca="false">Assumptions!$B$70/(Assumptions!$B$20+Assumptions!$B$17+$B$103+$E$103+$O$102)</f>
        <v>27.1782058746091</v>
      </c>
      <c r="G103" s="12" t="n">
        <f aca="false">$C$103*(1-Assumptions!$B$71)</f>
        <v>26.2166427016512</v>
      </c>
      <c r="H103" s="12" t="n">
        <f aca="false">MIN($F$103,$G$103)</f>
        <v>26.2166427016512</v>
      </c>
      <c r="I103" s="12" t="str">
        <f aca="false">IF($F$103&lt;=$G$103,"cap","discount")</f>
        <v>discount</v>
      </c>
      <c r="J103" s="12" t="n">
        <f aca="false">Assumptions!$B$69/$H$103</f>
        <v>190718.546875</v>
      </c>
      <c r="K103" s="12" t="n">
        <f aca="false">Assumptions!$B$74/(Assumptions!$B$20+Assumptions!$B$17+$B$103+$E$103+$J$103)</f>
        <v>43.3872348561734</v>
      </c>
      <c r="L103" s="12" t="n">
        <f aca="false">$C$103*(1-Assumptions!$B$75)</f>
        <v>27.8551828705044</v>
      </c>
      <c r="M103" s="12" t="n">
        <f aca="false">MIN($K$103,$L$103)</f>
        <v>27.8551828705044</v>
      </c>
      <c r="N103" s="12" t="str">
        <f aca="false">IF($K$103&lt;=$L$103,"cap","discount")</f>
        <v>discount</v>
      </c>
      <c r="O103" s="12" t="n">
        <f aca="false">Assumptions!$B$73/$M$103</f>
        <v>107699.885294118</v>
      </c>
      <c r="P103" s="12" t="n">
        <f aca="false">MAX(Assumptions!$B$4,($A$5*(Assumptions!$B$20+$E$103+Assumptions!$B$17+$J$103+$O$103+$D$103)-Assumptions!$B$17)/(1-$A$5))</f>
        <v>0</v>
      </c>
      <c r="Q103" s="12" t="n">
        <f aca="false">Assumptions!$B$20+$E$103+Assumptions!$B$17+$P$103+$J$103+$O$103+$D$103</f>
        <v>37900354.9664976</v>
      </c>
      <c r="R103" s="12" t="n">
        <f aca="false">IF($C$103&lt;Assumptions!$B$37,Assumptions!$B$37*(Assumptions!$B$21+Assumptions!$B$22/Assumptions!$B$37)/(Assumptions!$B$21+Assumptions!$B$22/$C$103),Assumptions!$B$37)</f>
        <v>1</v>
      </c>
      <c r="S103" s="12" t="n">
        <f aca="false">Assumptions!$B$38/$R$103</f>
        <v>1</v>
      </c>
      <c r="T103" s="12" t="n">
        <f aca="false">Assumptions!$B$39*$S$103</f>
        <v>5000000</v>
      </c>
      <c r="U103" s="12" t="n">
        <f aca="false">IF($C$103&lt;Assumptions!$B$42,Assumptions!$B$42*(Assumptions!$B$21+Assumptions!$B$22/Assumptions!$B$42)/(Assumptions!$B$21+Assumptions!$B$22/$C$103),Assumptions!$B$42)</f>
        <v>3</v>
      </c>
      <c r="V103" s="12" t="n">
        <f aca="false">Assumptions!$B$43/$U$103</f>
        <v>1</v>
      </c>
      <c r="W103" s="12" t="n">
        <f aca="false">Assumptions!$B$44*$V$103</f>
        <v>5000000</v>
      </c>
      <c r="X103" s="12" t="n">
        <f aca="false">IF($C$103&lt;Assumptions!$B$47,Assumptions!$B$47*(Assumptions!$B$21+Assumptions!$B$22/Assumptions!$B$47)/(Assumptions!$B$21+Assumptions!$B$22/$C$103),Assumptions!$B$47)</f>
        <v>10</v>
      </c>
      <c r="Y103" s="12" t="n">
        <f aca="false">Assumptions!$B$48/$X$103</f>
        <v>1</v>
      </c>
      <c r="Z103" s="12" t="n">
        <f aca="false">Assumptions!$B$49*$Y$103</f>
        <v>3000000</v>
      </c>
      <c r="AA103" s="12" t="n">
        <f aca="false">IF($C$103&lt;Assumptions!$B$52,Assumptions!$B$52*(Assumptions!$B$21+Assumptions!$B$22/Assumptions!$B$52)/(Assumptions!$B$21+Assumptions!$B$22/$C$103),Assumptions!$B$52)</f>
        <v>25</v>
      </c>
      <c r="AB103" s="12" t="n">
        <f aca="false">Assumptions!$B$53/$AA$103</f>
        <v>1</v>
      </c>
      <c r="AC103" s="12" t="n">
        <f aca="false">Assumptions!$B$54*$AB$103</f>
        <v>2400000</v>
      </c>
      <c r="AD103" s="12" t="n">
        <f aca="false">IF($C$103&lt;Assumptions!$B$57,Assumptions!$B$57*(Assumptions!$B$21+Assumptions!$B$22/Assumptions!$B$57)/(Assumptions!$B$21+Assumptions!$B$22/$C$103),Assumptions!$B$57)</f>
        <v>57.5001142287089</v>
      </c>
      <c r="AE103" s="12" t="n">
        <f aca="false">Assumptions!$B$58/$AD$103</f>
        <v>1.04347618791413</v>
      </c>
      <c r="AF103" s="12" t="n">
        <f aca="false">Assumptions!$B$59*$AE$103</f>
        <v>1739127.32768227</v>
      </c>
      <c r="AG103" s="12" t="n">
        <f aca="false">IF($C$103&lt;Assumptions!$B$62,Assumptions!$B$62*(Assumptions!$B$21+Assumptions!$B$22/Assumptions!$B$62)/(Assumptions!$B$21+Assumptions!$B$22/$C$103),Assumptions!$B$62)</f>
        <v>48.7586156921235</v>
      </c>
      <c r="AH103" s="12" t="n">
        <f aca="false">Assumptions!$B$63/$AG$103</f>
        <v>1.008197429361</v>
      </c>
      <c r="AI103" s="12" t="n">
        <f aca="false">Assumptions!$B$64*$AH$103</f>
        <v>6152693.18164623</v>
      </c>
    </row>
    <row r="104" customFormat="false" ht="15" hidden="true" customHeight="false" outlineLevel="0" collapsed="false">
      <c r="A104" s="6" t="n">
        <f aca="false">ROW()-ROW($A$31)+Assumptions!$B$4</f>
        <v>73</v>
      </c>
      <c r="B104" s="12" t="n">
        <f aca="false">$P$103</f>
        <v>0</v>
      </c>
      <c r="C104" s="12" t="n">
        <f aca="false">$B$4/(Assumptions!$B$16+$B$104)</f>
        <v>32.7708033770641</v>
      </c>
      <c r="D104" s="12" t="n">
        <f aca="false">Assumptions!$B$7/$C$104</f>
        <v>915449.025</v>
      </c>
      <c r="E104" s="12" t="n">
        <f aca="false">$T$104+$W$104+$Z$104+$AC$104+$AF$104+$AI$104</f>
        <v>23291820.5093285</v>
      </c>
      <c r="F104" s="12" t="n">
        <f aca="false">Assumptions!$B$70/(Assumptions!$B$20+Assumptions!$B$17+$B$104+$E$104+$O$103)</f>
        <v>27.1782058746091</v>
      </c>
      <c r="G104" s="12" t="n">
        <f aca="false">$C$104*(1-Assumptions!$B$71)</f>
        <v>26.2166427016512</v>
      </c>
      <c r="H104" s="12" t="n">
        <f aca="false">MIN($F$104,$G$104)</f>
        <v>26.2166427016512</v>
      </c>
      <c r="I104" s="12" t="str">
        <f aca="false">IF($F$104&lt;=$G$104,"cap","discount")</f>
        <v>discount</v>
      </c>
      <c r="J104" s="12" t="n">
        <f aca="false">Assumptions!$B$69/$H$104</f>
        <v>190718.546875</v>
      </c>
      <c r="K104" s="12" t="n">
        <f aca="false">Assumptions!$B$74/(Assumptions!$B$20+Assumptions!$B$17+$B$104+$E$104+$J$104)</f>
        <v>43.3872348561734</v>
      </c>
      <c r="L104" s="12" t="n">
        <f aca="false">$C$104*(1-Assumptions!$B$75)</f>
        <v>27.8551828705044</v>
      </c>
      <c r="M104" s="12" t="n">
        <f aca="false">MIN($K$104,$L$104)</f>
        <v>27.8551828705044</v>
      </c>
      <c r="N104" s="12" t="str">
        <f aca="false">IF($K$104&lt;=$L$104,"cap","discount")</f>
        <v>discount</v>
      </c>
      <c r="O104" s="12" t="n">
        <f aca="false">Assumptions!$B$73/$M$104</f>
        <v>107699.885294118</v>
      </c>
      <c r="P104" s="12" t="n">
        <f aca="false">MAX(Assumptions!$B$4,($A$5*(Assumptions!$B$20+$E$104+Assumptions!$B$17+$J$104+$O$104+$D$104)-Assumptions!$B$17)/(1-$A$5))</f>
        <v>0</v>
      </c>
      <c r="Q104" s="12" t="n">
        <f aca="false">Assumptions!$B$20+$E$104+Assumptions!$B$17+$P$104+$J$104+$O$104+$D$104</f>
        <v>37900354.9664976</v>
      </c>
      <c r="R104" s="12" t="n">
        <f aca="false">IF($C$104&lt;Assumptions!$B$37,Assumptions!$B$37*(Assumptions!$B$21+Assumptions!$B$22/Assumptions!$B$37)/(Assumptions!$B$21+Assumptions!$B$22/$C$104),Assumptions!$B$37)</f>
        <v>1</v>
      </c>
      <c r="S104" s="12" t="n">
        <f aca="false">Assumptions!$B$38/$R$104</f>
        <v>1</v>
      </c>
      <c r="T104" s="12" t="n">
        <f aca="false">Assumptions!$B$39*$S$104</f>
        <v>5000000</v>
      </c>
      <c r="U104" s="12" t="n">
        <f aca="false">IF($C$104&lt;Assumptions!$B$42,Assumptions!$B$42*(Assumptions!$B$21+Assumptions!$B$22/Assumptions!$B$42)/(Assumptions!$B$21+Assumptions!$B$22/$C$104),Assumptions!$B$42)</f>
        <v>3</v>
      </c>
      <c r="V104" s="12" t="n">
        <f aca="false">Assumptions!$B$43/$U$104</f>
        <v>1</v>
      </c>
      <c r="W104" s="12" t="n">
        <f aca="false">Assumptions!$B$44*$V$104</f>
        <v>5000000</v>
      </c>
      <c r="X104" s="12" t="n">
        <f aca="false">IF($C$104&lt;Assumptions!$B$47,Assumptions!$B$47*(Assumptions!$B$21+Assumptions!$B$22/Assumptions!$B$47)/(Assumptions!$B$21+Assumptions!$B$22/$C$104),Assumptions!$B$47)</f>
        <v>10</v>
      </c>
      <c r="Y104" s="12" t="n">
        <f aca="false">Assumptions!$B$48/$X$104</f>
        <v>1</v>
      </c>
      <c r="Z104" s="12" t="n">
        <f aca="false">Assumptions!$B$49*$Y$104</f>
        <v>3000000</v>
      </c>
      <c r="AA104" s="12" t="n">
        <f aca="false">IF($C$104&lt;Assumptions!$B$52,Assumptions!$B$52*(Assumptions!$B$21+Assumptions!$B$22/Assumptions!$B$52)/(Assumptions!$B$21+Assumptions!$B$22/$C$104),Assumptions!$B$52)</f>
        <v>25</v>
      </c>
      <c r="AB104" s="12" t="n">
        <f aca="false">Assumptions!$B$53/$AA$104</f>
        <v>1</v>
      </c>
      <c r="AC104" s="12" t="n">
        <f aca="false">Assumptions!$B$54*$AB$104</f>
        <v>2400000</v>
      </c>
      <c r="AD104" s="12" t="n">
        <f aca="false">IF($C$104&lt;Assumptions!$B$57,Assumptions!$B$57*(Assumptions!$B$21+Assumptions!$B$22/Assumptions!$B$57)/(Assumptions!$B$21+Assumptions!$B$22/$C$104),Assumptions!$B$57)</f>
        <v>57.5001142287089</v>
      </c>
      <c r="AE104" s="12" t="n">
        <f aca="false">Assumptions!$B$58/$AD$104</f>
        <v>1.04347618791413</v>
      </c>
      <c r="AF104" s="12" t="n">
        <f aca="false">Assumptions!$B$59*$AE$104</f>
        <v>1739127.32768227</v>
      </c>
      <c r="AG104" s="12" t="n">
        <f aca="false">IF($C$104&lt;Assumptions!$B$62,Assumptions!$B$62*(Assumptions!$B$21+Assumptions!$B$22/Assumptions!$B$62)/(Assumptions!$B$21+Assumptions!$B$22/$C$104),Assumptions!$B$62)</f>
        <v>48.7586156921235</v>
      </c>
      <c r="AH104" s="12" t="n">
        <f aca="false">Assumptions!$B$63/$AG$104</f>
        <v>1.008197429361</v>
      </c>
      <c r="AI104" s="12" t="n">
        <f aca="false">Assumptions!$B$64*$AH$104</f>
        <v>6152693.18164623</v>
      </c>
    </row>
    <row r="105" customFormat="false" ht="15" hidden="true" customHeight="false" outlineLevel="0" collapsed="false">
      <c r="A105" s="6" t="n">
        <f aca="false">ROW()-ROW($A$31)+Assumptions!$B$4</f>
        <v>74</v>
      </c>
      <c r="B105" s="12" t="n">
        <f aca="false">$P$104</f>
        <v>0</v>
      </c>
      <c r="C105" s="12" t="n">
        <f aca="false">$B$4/(Assumptions!$B$16+$B$105)</f>
        <v>32.7708033770641</v>
      </c>
      <c r="D105" s="12" t="n">
        <f aca="false">Assumptions!$B$7/$C$105</f>
        <v>915449.025</v>
      </c>
      <c r="E105" s="12" t="n">
        <f aca="false">$T$105+$W$105+$Z$105+$AC$105+$AF$105+$AI$105</f>
        <v>23291820.5093285</v>
      </c>
      <c r="F105" s="12" t="n">
        <f aca="false">Assumptions!$B$70/(Assumptions!$B$20+Assumptions!$B$17+$B$105+$E$105+$O$104)</f>
        <v>27.1782058746091</v>
      </c>
      <c r="G105" s="12" t="n">
        <f aca="false">$C$105*(1-Assumptions!$B$71)</f>
        <v>26.2166427016512</v>
      </c>
      <c r="H105" s="12" t="n">
        <f aca="false">MIN($F$105,$G$105)</f>
        <v>26.2166427016512</v>
      </c>
      <c r="I105" s="12" t="str">
        <f aca="false">IF($F$105&lt;=$G$105,"cap","discount")</f>
        <v>discount</v>
      </c>
      <c r="J105" s="12" t="n">
        <f aca="false">Assumptions!$B$69/$H$105</f>
        <v>190718.546875</v>
      </c>
      <c r="K105" s="12" t="n">
        <f aca="false">Assumptions!$B$74/(Assumptions!$B$20+Assumptions!$B$17+$B$105+$E$105+$J$105)</f>
        <v>43.3872348561734</v>
      </c>
      <c r="L105" s="12" t="n">
        <f aca="false">$C$105*(1-Assumptions!$B$75)</f>
        <v>27.8551828705044</v>
      </c>
      <c r="M105" s="12" t="n">
        <f aca="false">MIN($K$105,$L$105)</f>
        <v>27.8551828705044</v>
      </c>
      <c r="N105" s="12" t="str">
        <f aca="false">IF($K$105&lt;=$L$105,"cap","discount")</f>
        <v>discount</v>
      </c>
      <c r="O105" s="12" t="n">
        <f aca="false">Assumptions!$B$73/$M$105</f>
        <v>107699.885294118</v>
      </c>
      <c r="P105" s="12" t="n">
        <f aca="false">MAX(Assumptions!$B$4,($A$5*(Assumptions!$B$20+$E$105+Assumptions!$B$17+$J$105+$O$105+$D$105)-Assumptions!$B$17)/(1-$A$5))</f>
        <v>0</v>
      </c>
      <c r="Q105" s="12" t="n">
        <f aca="false">Assumptions!$B$20+$E$105+Assumptions!$B$17+$P$105+$J$105+$O$105+$D$105</f>
        <v>37900354.9664976</v>
      </c>
      <c r="R105" s="12" t="n">
        <f aca="false">IF($C$105&lt;Assumptions!$B$37,Assumptions!$B$37*(Assumptions!$B$21+Assumptions!$B$22/Assumptions!$B$37)/(Assumptions!$B$21+Assumptions!$B$22/$C$105),Assumptions!$B$37)</f>
        <v>1</v>
      </c>
      <c r="S105" s="12" t="n">
        <f aca="false">Assumptions!$B$38/$R$105</f>
        <v>1</v>
      </c>
      <c r="T105" s="12" t="n">
        <f aca="false">Assumptions!$B$39*$S$105</f>
        <v>5000000</v>
      </c>
      <c r="U105" s="12" t="n">
        <f aca="false">IF($C$105&lt;Assumptions!$B$42,Assumptions!$B$42*(Assumptions!$B$21+Assumptions!$B$22/Assumptions!$B$42)/(Assumptions!$B$21+Assumptions!$B$22/$C$105),Assumptions!$B$42)</f>
        <v>3</v>
      </c>
      <c r="V105" s="12" t="n">
        <f aca="false">Assumptions!$B$43/$U$105</f>
        <v>1</v>
      </c>
      <c r="W105" s="12" t="n">
        <f aca="false">Assumptions!$B$44*$V$105</f>
        <v>5000000</v>
      </c>
      <c r="X105" s="12" t="n">
        <f aca="false">IF($C$105&lt;Assumptions!$B$47,Assumptions!$B$47*(Assumptions!$B$21+Assumptions!$B$22/Assumptions!$B$47)/(Assumptions!$B$21+Assumptions!$B$22/$C$105),Assumptions!$B$47)</f>
        <v>10</v>
      </c>
      <c r="Y105" s="12" t="n">
        <f aca="false">Assumptions!$B$48/$X$105</f>
        <v>1</v>
      </c>
      <c r="Z105" s="12" t="n">
        <f aca="false">Assumptions!$B$49*$Y$105</f>
        <v>3000000</v>
      </c>
      <c r="AA105" s="12" t="n">
        <f aca="false">IF($C$105&lt;Assumptions!$B$52,Assumptions!$B$52*(Assumptions!$B$21+Assumptions!$B$22/Assumptions!$B$52)/(Assumptions!$B$21+Assumptions!$B$22/$C$105),Assumptions!$B$52)</f>
        <v>25</v>
      </c>
      <c r="AB105" s="12" t="n">
        <f aca="false">Assumptions!$B$53/$AA$105</f>
        <v>1</v>
      </c>
      <c r="AC105" s="12" t="n">
        <f aca="false">Assumptions!$B$54*$AB$105</f>
        <v>2400000</v>
      </c>
      <c r="AD105" s="12" t="n">
        <f aca="false">IF($C$105&lt;Assumptions!$B$57,Assumptions!$B$57*(Assumptions!$B$21+Assumptions!$B$22/Assumptions!$B$57)/(Assumptions!$B$21+Assumptions!$B$22/$C$105),Assumptions!$B$57)</f>
        <v>57.5001142287089</v>
      </c>
      <c r="AE105" s="12" t="n">
        <f aca="false">Assumptions!$B$58/$AD$105</f>
        <v>1.04347618791413</v>
      </c>
      <c r="AF105" s="12" t="n">
        <f aca="false">Assumptions!$B$59*$AE$105</f>
        <v>1739127.32768227</v>
      </c>
      <c r="AG105" s="12" t="n">
        <f aca="false">IF($C$105&lt;Assumptions!$B$62,Assumptions!$B$62*(Assumptions!$B$21+Assumptions!$B$22/Assumptions!$B$62)/(Assumptions!$B$21+Assumptions!$B$22/$C$105),Assumptions!$B$62)</f>
        <v>48.7586156921235</v>
      </c>
      <c r="AH105" s="12" t="n">
        <f aca="false">Assumptions!$B$63/$AG$105</f>
        <v>1.008197429361</v>
      </c>
      <c r="AI105" s="12" t="n">
        <f aca="false">Assumptions!$B$64*$AH$105</f>
        <v>6152693.18164623</v>
      </c>
    </row>
    <row r="106" customFormat="false" ht="15" hidden="true" customHeight="false" outlineLevel="0" collapsed="false">
      <c r="A106" s="6" t="n">
        <f aca="false">ROW()-ROW($A$31)+Assumptions!$B$4</f>
        <v>75</v>
      </c>
      <c r="B106" s="12" t="n">
        <f aca="false">$P$105</f>
        <v>0</v>
      </c>
      <c r="C106" s="12" t="n">
        <f aca="false">$B$4/(Assumptions!$B$16+$B$106)</f>
        <v>32.7708033770641</v>
      </c>
      <c r="D106" s="12" t="n">
        <f aca="false">Assumptions!$B$7/$C$106</f>
        <v>915449.025</v>
      </c>
      <c r="E106" s="12" t="n">
        <f aca="false">$T$106+$W$106+$Z$106+$AC$106+$AF$106+$AI$106</f>
        <v>23291820.5093285</v>
      </c>
      <c r="F106" s="12" t="n">
        <f aca="false">Assumptions!$B$70/(Assumptions!$B$20+Assumptions!$B$17+$B$106+$E$106+$O$105)</f>
        <v>27.1782058746091</v>
      </c>
      <c r="G106" s="12" t="n">
        <f aca="false">$C$106*(1-Assumptions!$B$71)</f>
        <v>26.2166427016512</v>
      </c>
      <c r="H106" s="12" t="n">
        <f aca="false">MIN($F$106,$G$106)</f>
        <v>26.2166427016512</v>
      </c>
      <c r="I106" s="12" t="str">
        <f aca="false">IF($F$106&lt;=$G$106,"cap","discount")</f>
        <v>discount</v>
      </c>
      <c r="J106" s="12" t="n">
        <f aca="false">Assumptions!$B$69/$H$106</f>
        <v>190718.546875</v>
      </c>
      <c r="K106" s="12" t="n">
        <f aca="false">Assumptions!$B$74/(Assumptions!$B$20+Assumptions!$B$17+$B$106+$E$106+$J$106)</f>
        <v>43.3872348561734</v>
      </c>
      <c r="L106" s="12" t="n">
        <f aca="false">$C$106*(1-Assumptions!$B$75)</f>
        <v>27.8551828705044</v>
      </c>
      <c r="M106" s="12" t="n">
        <f aca="false">MIN($K$106,$L$106)</f>
        <v>27.8551828705044</v>
      </c>
      <c r="N106" s="12" t="str">
        <f aca="false">IF($K$106&lt;=$L$106,"cap","discount")</f>
        <v>discount</v>
      </c>
      <c r="O106" s="12" t="n">
        <f aca="false">Assumptions!$B$73/$M$106</f>
        <v>107699.885294118</v>
      </c>
      <c r="P106" s="12" t="n">
        <f aca="false">MAX(Assumptions!$B$4,($A$5*(Assumptions!$B$20+$E$106+Assumptions!$B$17+$J$106+$O$106+$D$106)-Assumptions!$B$17)/(1-$A$5))</f>
        <v>0</v>
      </c>
      <c r="Q106" s="12" t="n">
        <f aca="false">Assumptions!$B$20+$E$106+Assumptions!$B$17+$P$106+$J$106+$O$106+$D$106</f>
        <v>37900354.9664976</v>
      </c>
      <c r="R106" s="12" t="n">
        <f aca="false">IF($C$106&lt;Assumptions!$B$37,Assumptions!$B$37*(Assumptions!$B$21+Assumptions!$B$22/Assumptions!$B$37)/(Assumptions!$B$21+Assumptions!$B$22/$C$106),Assumptions!$B$37)</f>
        <v>1</v>
      </c>
      <c r="S106" s="12" t="n">
        <f aca="false">Assumptions!$B$38/$R$106</f>
        <v>1</v>
      </c>
      <c r="T106" s="12" t="n">
        <f aca="false">Assumptions!$B$39*$S$106</f>
        <v>5000000</v>
      </c>
      <c r="U106" s="12" t="n">
        <f aca="false">IF($C$106&lt;Assumptions!$B$42,Assumptions!$B$42*(Assumptions!$B$21+Assumptions!$B$22/Assumptions!$B$42)/(Assumptions!$B$21+Assumptions!$B$22/$C$106),Assumptions!$B$42)</f>
        <v>3</v>
      </c>
      <c r="V106" s="12" t="n">
        <f aca="false">Assumptions!$B$43/$U$106</f>
        <v>1</v>
      </c>
      <c r="W106" s="12" t="n">
        <f aca="false">Assumptions!$B$44*$V$106</f>
        <v>5000000</v>
      </c>
      <c r="X106" s="12" t="n">
        <f aca="false">IF($C$106&lt;Assumptions!$B$47,Assumptions!$B$47*(Assumptions!$B$21+Assumptions!$B$22/Assumptions!$B$47)/(Assumptions!$B$21+Assumptions!$B$22/$C$106),Assumptions!$B$47)</f>
        <v>10</v>
      </c>
      <c r="Y106" s="12" t="n">
        <f aca="false">Assumptions!$B$48/$X$106</f>
        <v>1</v>
      </c>
      <c r="Z106" s="12" t="n">
        <f aca="false">Assumptions!$B$49*$Y$106</f>
        <v>3000000</v>
      </c>
      <c r="AA106" s="12" t="n">
        <f aca="false">IF($C$106&lt;Assumptions!$B$52,Assumptions!$B$52*(Assumptions!$B$21+Assumptions!$B$22/Assumptions!$B$52)/(Assumptions!$B$21+Assumptions!$B$22/$C$106),Assumptions!$B$52)</f>
        <v>25</v>
      </c>
      <c r="AB106" s="12" t="n">
        <f aca="false">Assumptions!$B$53/$AA$106</f>
        <v>1</v>
      </c>
      <c r="AC106" s="12" t="n">
        <f aca="false">Assumptions!$B$54*$AB$106</f>
        <v>2400000</v>
      </c>
      <c r="AD106" s="12" t="n">
        <f aca="false">IF($C$106&lt;Assumptions!$B$57,Assumptions!$B$57*(Assumptions!$B$21+Assumptions!$B$22/Assumptions!$B$57)/(Assumptions!$B$21+Assumptions!$B$22/$C$106),Assumptions!$B$57)</f>
        <v>57.5001142287089</v>
      </c>
      <c r="AE106" s="12" t="n">
        <f aca="false">Assumptions!$B$58/$AD$106</f>
        <v>1.04347618791413</v>
      </c>
      <c r="AF106" s="12" t="n">
        <f aca="false">Assumptions!$B$59*$AE$106</f>
        <v>1739127.32768227</v>
      </c>
      <c r="AG106" s="12" t="n">
        <f aca="false">IF($C$106&lt;Assumptions!$B$62,Assumptions!$B$62*(Assumptions!$B$21+Assumptions!$B$22/Assumptions!$B$62)/(Assumptions!$B$21+Assumptions!$B$22/$C$106),Assumptions!$B$62)</f>
        <v>48.7586156921235</v>
      </c>
      <c r="AH106" s="12" t="n">
        <f aca="false">Assumptions!$B$63/$AG$106</f>
        <v>1.008197429361</v>
      </c>
      <c r="AI106" s="12" t="n">
        <f aca="false">Assumptions!$B$64*$AH$106</f>
        <v>6152693.18164623</v>
      </c>
    </row>
    <row r="107" customFormat="false" ht="15" hidden="true" customHeight="false" outlineLevel="0" collapsed="false">
      <c r="A107" s="6" t="n">
        <f aca="false">ROW()-ROW($A$31)+Assumptions!$B$4</f>
        <v>76</v>
      </c>
      <c r="B107" s="12" t="n">
        <f aca="false">$P$106</f>
        <v>0</v>
      </c>
      <c r="C107" s="12" t="n">
        <f aca="false">$B$4/(Assumptions!$B$16+$B$107)</f>
        <v>32.7708033770641</v>
      </c>
      <c r="D107" s="12" t="n">
        <f aca="false">Assumptions!$B$7/$C$107</f>
        <v>915449.025</v>
      </c>
      <c r="E107" s="12" t="n">
        <f aca="false">$T$107+$W$107+$Z$107+$AC$107+$AF$107+$AI$107</f>
        <v>23291820.5093285</v>
      </c>
      <c r="F107" s="12" t="n">
        <f aca="false">Assumptions!$B$70/(Assumptions!$B$20+Assumptions!$B$17+$B$107+$E$107+$O$106)</f>
        <v>27.1782058746091</v>
      </c>
      <c r="G107" s="12" t="n">
        <f aca="false">$C$107*(1-Assumptions!$B$71)</f>
        <v>26.2166427016512</v>
      </c>
      <c r="H107" s="12" t="n">
        <f aca="false">MIN($F$107,$G$107)</f>
        <v>26.2166427016512</v>
      </c>
      <c r="I107" s="12" t="str">
        <f aca="false">IF($F$107&lt;=$G$107,"cap","discount")</f>
        <v>discount</v>
      </c>
      <c r="J107" s="12" t="n">
        <f aca="false">Assumptions!$B$69/$H$107</f>
        <v>190718.546875</v>
      </c>
      <c r="K107" s="12" t="n">
        <f aca="false">Assumptions!$B$74/(Assumptions!$B$20+Assumptions!$B$17+$B$107+$E$107+$J$107)</f>
        <v>43.3872348561734</v>
      </c>
      <c r="L107" s="12" t="n">
        <f aca="false">$C$107*(1-Assumptions!$B$75)</f>
        <v>27.8551828705044</v>
      </c>
      <c r="M107" s="12" t="n">
        <f aca="false">MIN($K$107,$L$107)</f>
        <v>27.8551828705044</v>
      </c>
      <c r="N107" s="12" t="str">
        <f aca="false">IF($K$107&lt;=$L$107,"cap","discount")</f>
        <v>discount</v>
      </c>
      <c r="O107" s="12" t="n">
        <f aca="false">Assumptions!$B$73/$M$107</f>
        <v>107699.885294118</v>
      </c>
      <c r="P107" s="12" t="n">
        <f aca="false">MAX(Assumptions!$B$4,($A$5*(Assumptions!$B$20+$E$107+Assumptions!$B$17+$J$107+$O$107+$D$107)-Assumptions!$B$17)/(1-$A$5))</f>
        <v>0</v>
      </c>
      <c r="Q107" s="12" t="n">
        <f aca="false">Assumptions!$B$20+$E$107+Assumptions!$B$17+$P$107+$J$107+$O$107+$D$107</f>
        <v>37900354.9664976</v>
      </c>
      <c r="R107" s="12" t="n">
        <f aca="false">IF($C$107&lt;Assumptions!$B$37,Assumptions!$B$37*(Assumptions!$B$21+Assumptions!$B$22/Assumptions!$B$37)/(Assumptions!$B$21+Assumptions!$B$22/$C$107),Assumptions!$B$37)</f>
        <v>1</v>
      </c>
      <c r="S107" s="12" t="n">
        <f aca="false">Assumptions!$B$38/$R$107</f>
        <v>1</v>
      </c>
      <c r="T107" s="12" t="n">
        <f aca="false">Assumptions!$B$39*$S$107</f>
        <v>5000000</v>
      </c>
      <c r="U107" s="12" t="n">
        <f aca="false">IF($C$107&lt;Assumptions!$B$42,Assumptions!$B$42*(Assumptions!$B$21+Assumptions!$B$22/Assumptions!$B$42)/(Assumptions!$B$21+Assumptions!$B$22/$C$107),Assumptions!$B$42)</f>
        <v>3</v>
      </c>
      <c r="V107" s="12" t="n">
        <f aca="false">Assumptions!$B$43/$U$107</f>
        <v>1</v>
      </c>
      <c r="W107" s="12" t="n">
        <f aca="false">Assumptions!$B$44*$V$107</f>
        <v>5000000</v>
      </c>
      <c r="X107" s="12" t="n">
        <f aca="false">IF($C$107&lt;Assumptions!$B$47,Assumptions!$B$47*(Assumptions!$B$21+Assumptions!$B$22/Assumptions!$B$47)/(Assumptions!$B$21+Assumptions!$B$22/$C$107),Assumptions!$B$47)</f>
        <v>10</v>
      </c>
      <c r="Y107" s="12" t="n">
        <f aca="false">Assumptions!$B$48/$X$107</f>
        <v>1</v>
      </c>
      <c r="Z107" s="12" t="n">
        <f aca="false">Assumptions!$B$49*$Y$107</f>
        <v>3000000</v>
      </c>
      <c r="AA107" s="12" t="n">
        <f aca="false">IF($C$107&lt;Assumptions!$B$52,Assumptions!$B$52*(Assumptions!$B$21+Assumptions!$B$22/Assumptions!$B$52)/(Assumptions!$B$21+Assumptions!$B$22/$C$107),Assumptions!$B$52)</f>
        <v>25</v>
      </c>
      <c r="AB107" s="12" t="n">
        <f aca="false">Assumptions!$B$53/$AA$107</f>
        <v>1</v>
      </c>
      <c r="AC107" s="12" t="n">
        <f aca="false">Assumptions!$B$54*$AB$107</f>
        <v>2400000</v>
      </c>
      <c r="AD107" s="12" t="n">
        <f aca="false">IF($C$107&lt;Assumptions!$B$57,Assumptions!$B$57*(Assumptions!$B$21+Assumptions!$B$22/Assumptions!$B$57)/(Assumptions!$B$21+Assumptions!$B$22/$C$107),Assumptions!$B$57)</f>
        <v>57.5001142287089</v>
      </c>
      <c r="AE107" s="12" t="n">
        <f aca="false">Assumptions!$B$58/$AD$107</f>
        <v>1.04347618791413</v>
      </c>
      <c r="AF107" s="12" t="n">
        <f aca="false">Assumptions!$B$59*$AE$107</f>
        <v>1739127.32768227</v>
      </c>
      <c r="AG107" s="12" t="n">
        <f aca="false">IF($C$107&lt;Assumptions!$B$62,Assumptions!$B$62*(Assumptions!$B$21+Assumptions!$B$22/Assumptions!$B$62)/(Assumptions!$B$21+Assumptions!$B$22/$C$107),Assumptions!$B$62)</f>
        <v>48.7586156921235</v>
      </c>
      <c r="AH107" s="12" t="n">
        <f aca="false">Assumptions!$B$63/$AG$107</f>
        <v>1.008197429361</v>
      </c>
      <c r="AI107" s="12" t="n">
        <f aca="false">Assumptions!$B$64*$AH$107</f>
        <v>6152693.18164623</v>
      </c>
    </row>
    <row r="108" customFormat="false" ht="15" hidden="true" customHeight="false" outlineLevel="0" collapsed="false">
      <c r="A108" s="6" t="n">
        <f aca="false">ROW()-ROW($A$31)+Assumptions!$B$4</f>
        <v>77</v>
      </c>
      <c r="B108" s="12" t="n">
        <f aca="false">$P$107</f>
        <v>0</v>
      </c>
      <c r="C108" s="12" t="n">
        <f aca="false">$B$4/(Assumptions!$B$16+$B$108)</f>
        <v>32.7708033770641</v>
      </c>
      <c r="D108" s="12" t="n">
        <f aca="false">Assumptions!$B$7/$C$108</f>
        <v>915449.025</v>
      </c>
      <c r="E108" s="12" t="n">
        <f aca="false">$T$108+$W$108+$Z$108+$AC$108+$AF$108+$AI$108</f>
        <v>23291820.5093285</v>
      </c>
      <c r="F108" s="12" t="n">
        <f aca="false">Assumptions!$B$70/(Assumptions!$B$20+Assumptions!$B$17+$B$108+$E$108+$O$107)</f>
        <v>27.1782058746091</v>
      </c>
      <c r="G108" s="12" t="n">
        <f aca="false">$C$108*(1-Assumptions!$B$71)</f>
        <v>26.2166427016512</v>
      </c>
      <c r="H108" s="12" t="n">
        <f aca="false">MIN($F$108,$G$108)</f>
        <v>26.2166427016512</v>
      </c>
      <c r="I108" s="12" t="str">
        <f aca="false">IF($F$108&lt;=$G$108,"cap","discount")</f>
        <v>discount</v>
      </c>
      <c r="J108" s="12" t="n">
        <f aca="false">Assumptions!$B$69/$H$108</f>
        <v>190718.546875</v>
      </c>
      <c r="K108" s="12" t="n">
        <f aca="false">Assumptions!$B$74/(Assumptions!$B$20+Assumptions!$B$17+$B$108+$E$108+$J$108)</f>
        <v>43.3872348561734</v>
      </c>
      <c r="L108" s="12" t="n">
        <f aca="false">$C$108*(1-Assumptions!$B$75)</f>
        <v>27.8551828705044</v>
      </c>
      <c r="M108" s="12" t="n">
        <f aca="false">MIN($K$108,$L$108)</f>
        <v>27.8551828705044</v>
      </c>
      <c r="N108" s="12" t="str">
        <f aca="false">IF($K$108&lt;=$L$108,"cap","discount")</f>
        <v>discount</v>
      </c>
      <c r="O108" s="12" t="n">
        <f aca="false">Assumptions!$B$73/$M$108</f>
        <v>107699.885294118</v>
      </c>
      <c r="P108" s="12" t="n">
        <f aca="false">MAX(Assumptions!$B$4,($A$5*(Assumptions!$B$20+$E$108+Assumptions!$B$17+$J$108+$O$108+$D$108)-Assumptions!$B$17)/(1-$A$5))</f>
        <v>0</v>
      </c>
      <c r="Q108" s="12" t="n">
        <f aca="false">Assumptions!$B$20+$E$108+Assumptions!$B$17+$P$108+$J$108+$O$108+$D$108</f>
        <v>37900354.9664976</v>
      </c>
      <c r="R108" s="12" t="n">
        <f aca="false">IF($C$108&lt;Assumptions!$B$37,Assumptions!$B$37*(Assumptions!$B$21+Assumptions!$B$22/Assumptions!$B$37)/(Assumptions!$B$21+Assumptions!$B$22/$C$108),Assumptions!$B$37)</f>
        <v>1</v>
      </c>
      <c r="S108" s="12" t="n">
        <f aca="false">Assumptions!$B$38/$R$108</f>
        <v>1</v>
      </c>
      <c r="T108" s="12" t="n">
        <f aca="false">Assumptions!$B$39*$S$108</f>
        <v>5000000</v>
      </c>
      <c r="U108" s="12" t="n">
        <f aca="false">IF($C$108&lt;Assumptions!$B$42,Assumptions!$B$42*(Assumptions!$B$21+Assumptions!$B$22/Assumptions!$B$42)/(Assumptions!$B$21+Assumptions!$B$22/$C$108),Assumptions!$B$42)</f>
        <v>3</v>
      </c>
      <c r="V108" s="12" t="n">
        <f aca="false">Assumptions!$B$43/$U$108</f>
        <v>1</v>
      </c>
      <c r="W108" s="12" t="n">
        <f aca="false">Assumptions!$B$44*$V$108</f>
        <v>5000000</v>
      </c>
      <c r="X108" s="12" t="n">
        <f aca="false">IF($C$108&lt;Assumptions!$B$47,Assumptions!$B$47*(Assumptions!$B$21+Assumptions!$B$22/Assumptions!$B$47)/(Assumptions!$B$21+Assumptions!$B$22/$C$108),Assumptions!$B$47)</f>
        <v>10</v>
      </c>
      <c r="Y108" s="12" t="n">
        <f aca="false">Assumptions!$B$48/$X$108</f>
        <v>1</v>
      </c>
      <c r="Z108" s="12" t="n">
        <f aca="false">Assumptions!$B$49*$Y$108</f>
        <v>3000000</v>
      </c>
      <c r="AA108" s="12" t="n">
        <f aca="false">IF($C$108&lt;Assumptions!$B$52,Assumptions!$B$52*(Assumptions!$B$21+Assumptions!$B$22/Assumptions!$B$52)/(Assumptions!$B$21+Assumptions!$B$22/$C$108),Assumptions!$B$52)</f>
        <v>25</v>
      </c>
      <c r="AB108" s="12" t="n">
        <f aca="false">Assumptions!$B$53/$AA$108</f>
        <v>1</v>
      </c>
      <c r="AC108" s="12" t="n">
        <f aca="false">Assumptions!$B$54*$AB$108</f>
        <v>2400000</v>
      </c>
      <c r="AD108" s="12" t="n">
        <f aca="false">IF($C$108&lt;Assumptions!$B$57,Assumptions!$B$57*(Assumptions!$B$21+Assumptions!$B$22/Assumptions!$B$57)/(Assumptions!$B$21+Assumptions!$B$22/$C$108),Assumptions!$B$57)</f>
        <v>57.5001142287089</v>
      </c>
      <c r="AE108" s="12" t="n">
        <f aca="false">Assumptions!$B$58/$AD$108</f>
        <v>1.04347618791413</v>
      </c>
      <c r="AF108" s="12" t="n">
        <f aca="false">Assumptions!$B$59*$AE$108</f>
        <v>1739127.32768227</v>
      </c>
      <c r="AG108" s="12" t="n">
        <f aca="false">IF($C$108&lt;Assumptions!$B$62,Assumptions!$B$62*(Assumptions!$B$21+Assumptions!$B$22/Assumptions!$B$62)/(Assumptions!$B$21+Assumptions!$B$22/$C$108),Assumptions!$B$62)</f>
        <v>48.7586156921235</v>
      </c>
      <c r="AH108" s="12" t="n">
        <f aca="false">Assumptions!$B$63/$AG$108</f>
        <v>1.008197429361</v>
      </c>
      <c r="AI108" s="12" t="n">
        <f aca="false">Assumptions!$B$64*$AH$108</f>
        <v>6152693.18164623</v>
      </c>
    </row>
    <row r="109" customFormat="false" ht="15" hidden="true" customHeight="false" outlineLevel="0" collapsed="false">
      <c r="A109" s="6" t="n">
        <f aca="false">ROW()-ROW($A$31)+Assumptions!$B$4</f>
        <v>78</v>
      </c>
      <c r="B109" s="12" t="n">
        <f aca="false">$P$108</f>
        <v>0</v>
      </c>
      <c r="C109" s="12" t="n">
        <f aca="false">$B$4/(Assumptions!$B$16+$B$109)</f>
        <v>32.7708033770641</v>
      </c>
      <c r="D109" s="12" t="n">
        <f aca="false">Assumptions!$B$7/$C$109</f>
        <v>915449.025</v>
      </c>
      <c r="E109" s="12" t="n">
        <f aca="false">$T$109+$W$109+$Z$109+$AC$109+$AF$109+$AI$109</f>
        <v>23291820.5093285</v>
      </c>
      <c r="F109" s="12" t="n">
        <f aca="false">Assumptions!$B$70/(Assumptions!$B$20+Assumptions!$B$17+$B$109+$E$109+$O$108)</f>
        <v>27.1782058746091</v>
      </c>
      <c r="G109" s="12" t="n">
        <f aca="false">$C$109*(1-Assumptions!$B$71)</f>
        <v>26.2166427016512</v>
      </c>
      <c r="H109" s="12" t="n">
        <f aca="false">MIN($F$109,$G$109)</f>
        <v>26.2166427016512</v>
      </c>
      <c r="I109" s="12" t="str">
        <f aca="false">IF($F$109&lt;=$G$109,"cap","discount")</f>
        <v>discount</v>
      </c>
      <c r="J109" s="12" t="n">
        <f aca="false">Assumptions!$B$69/$H$109</f>
        <v>190718.546875</v>
      </c>
      <c r="K109" s="12" t="n">
        <f aca="false">Assumptions!$B$74/(Assumptions!$B$20+Assumptions!$B$17+$B$109+$E$109+$J$109)</f>
        <v>43.3872348561734</v>
      </c>
      <c r="L109" s="12" t="n">
        <f aca="false">$C$109*(1-Assumptions!$B$75)</f>
        <v>27.8551828705044</v>
      </c>
      <c r="M109" s="12" t="n">
        <f aca="false">MIN($K$109,$L$109)</f>
        <v>27.8551828705044</v>
      </c>
      <c r="N109" s="12" t="str">
        <f aca="false">IF($K$109&lt;=$L$109,"cap","discount")</f>
        <v>discount</v>
      </c>
      <c r="O109" s="12" t="n">
        <f aca="false">Assumptions!$B$73/$M$109</f>
        <v>107699.885294118</v>
      </c>
      <c r="P109" s="12" t="n">
        <f aca="false">MAX(Assumptions!$B$4,($A$5*(Assumptions!$B$20+$E$109+Assumptions!$B$17+$J$109+$O$109+$D$109)-Assumptions!$B$17)/(1-$A$5))</f>
        <v>0</v>
      </c>
      <c r="Q109" s="12" t="n">
        <f aca="false">Assumptions!$B$20+$E$109+Assumptions!$B$17+$P$109+$J$109+$O$109+$D$109</f>
        <v>37900354.9664976</v>
      </c>
      <c r="R109" s="12" t="n">
        <f aca="false">IF($C$109&lt;Assumptions!$B$37,Assumptions!$B$37*(Assumptions!$B$21+Assumptions!$B$22/Assumptions!$B$37)/(Assumptions!$B$21+Assumptions!$B$22/$C$109),Assumptions!$B$37)</f>
        <v>1</v>
      </c>
      <c r="S109" s="12" t="n">
        <f aca="false">Assumptions!$B$38/$R$109</f>
        <v>1</v>
      </c>
      <c r="T109" s="12" t="n">
        <f aca="false">Assumptions!$B$39*$S$109</f>
        <v>5000000</v>
      </c>
      <c r="U109" s="12" t="n">
        <f aca="false">IF($C$109&lt;Assumptions!$B$42,Assumptions!$B$42*(Assumptions!$B$21+Assumptions!$B$22/Assumptions!$B$42)/(Assumptions!$B$21+Assumptions!$B$22/$C$109),Assumptions!$B$42)</f>
        <v>3</v>
      </c>
      <c r="V109" s="12" t="n">
        <f aca="false">Assumptions!$B$43/$U$109</f>
        <v>1</v>
      </c>
      <c r="W109" s="12" t="n">
        <f aca="false">Assumptions!$B$44*$V$109</f>
        <v>5000000</v>
      </c>
      <c r="X109" s="12" t="n">
        <f aca="false">IF($C$109&lt;Assumptions!$B$47,Assumptions!$B$47*(Assumptions!$B$21+Assumptions!$B$22/Assumptions!$B$47)/(Assumptions!$B$21+Assumptions!$B$22/$C$109),Assumptions!$B$47)</f>
        <v>10</v>
      </c>
      <c r="Y109" s="12" t="n">
        <f aca="false">Assumptions!$B$48/$X$109</f>
        <v>1</v>
      </c>
      <c r="Z109" s="12" t="n">
        <f aca="false">Assumptions!$B$49*$Y$109</f>
        <v>3000000</v>
      </c>
      <c r="AA109" s="12" t="n">
        <f aca="false">IF($C$109&lt;Assumptions!$B$52,Assumptions!$B$52*(Assumptions!$B$21+Assumptions!$B$22/Assumptions!$B$52)/(Assumptions!$B$21+Assumptions!$B$22/$C$109),Assumptions!$B$52)</f>
        <v>25</v>
      </c>
      <c r="AB109" s="12" t="n">
        <f aca="false">Assumptions!$B$53/$AA$109</f>
        <v>1</v>
      </c>
      <c r="AC109" s="12" t="n">
        <f aca="false">Assumptions!$B$54*$AB$109</f>
        <v>2400000</v>
      </c>
      <c r="AD109" s="12" t="n">
        <f aca="false">IF($C$109&lt;Assumptions!$B$57,Assumptions!$B$57*(Assumptions!$B$21+Assumptions!$B$22/Assumptions!$B$57)/(Assumptions!$B$21+Assumptions!$B$22/$C$109),Assumptions!$B$57)</f>
        <v>57.5001142287089</v>
      </c>
      <c r="AE109" s="12" t="n">
        <f aca="false">Assumptions!$B$58/$AD$109</f>
        <v>1.04347618791413</v>
      </c>
      <c r="AF109" s="12" t="n">
        <f aca="false">Assumptions!$B$59*$AE$109</f>
        <v>1739127.32768227</v>
      </c>
      <c r="AG109" s="12" t="n">
        <f aca="false">IF($C$109&lt;Assumptions!$B$62,Assumptions!$B$62*(Assumptions!$B$21+Assumptions!$B$22/Assumptions!$B$62)/(Assumptions!$B$21+Assumptions!$B$22/$C$109),Assumptions!$B$62)</f>
        <v>48.7586156921235</v>
      </c>
      <c r="AH109" s="12" t="n">
        <f aca="false">Assumptions!$B$63/$AG$109</f>
        <v>1.008197429361</v>
      </c>
      <c r="AI109" s="12" t="n">
        <f aca="false">Assumptions!$B$64*$AH$109</f>
        <v>6152693.18164623</v>
      </c>
    </row>
    <row r="110" customFormat="false" ht="15" hidden="true" customHeight="false" outlineLevel="0" collapsed="false">
      <c r="A110" s="6" t="n">
        <f aca="false">ROW()-ROW($A$31)+Assumptions!$B$4</f>
        <v>79</v>
      </c>
      <c r="B110" s="12" t="n">
        <f aca="false">$P$109</f>
        <v>0</v>
      </c>
      <c r="C110" s="12" t="n">
        <f aca="false">$B$4/(Assumptions!$B$16+$B$110)</f>
        <v>32.7708033770641</v>
      </c>
      <c r="D110" s="12" t="n">
        <f aca="false">Assumptions!$B$7/$C$110</f>
        <v>915449.025</v>
      </c>
      <c r="E110" s="12" t="n">
        <f aca="false">$T$110+$W$110+$Z$110+$AC$110+$AF$110+$AI$110</f>
        <v>23291820.5093285</v>
      </c>
      <c r="F110" s="12" t="n">
        <f aca="false">Assumptions!$B$70/(Assumptions!$B$20+Assumptions!$B$17+$B$110+$E$110+$O$109)</f>
        <v>27.1782058746091</v>
      </c>
      <c r="G110" s="12" t="n">
        <f aca="false">$C$110*(1-Assumptions!$B$71)</f>
        <v>26.2166427016512</v>
      </c>
      <c r="H110" s="12" t="n">
        <f aca="false">MIN($F$110,$G$110)</f>
        <v>26.2166427016512</v>
      </c>
      <c r="I110" s="12" t="str">
        <f aca="false">IF($F$110&lt;=$G$110,"cap","discount")</f>
        <v>discount</v>
      </c>
      <c r="J110" s="12" t="n">
        <f aca="false">Assumptions!$B$69/$H$110</f>
        <v>190718.546875</v>
      </c>
      <c r="K110" s="12" t="n">
        <f aca="false">Assumptions!$B$74/(Assumptions!$B$20+Assumptions!$B$17+$B$110+$E$110+$J$110)</f>
        <v>43.3872348561734</v>
      </c>
      <c r="L110" s="12" t="n">
        <f aca="false">$C$110*(1-Assumptions!$B$75)</f>
        <v>27.8551828705044</v>
      </c>
      <c r="M110" s="12" t="n">
        <f aca="false">MIN($K$110,$L$110)</f>
        <v>27.8551828705044</v>
      </c>
      <c r="N110" s="12" t="str">
        <f aca="false">IF($K$110&lt;=$L$110,"cap","discount")</f>
        <v>discount</v>
      </c>
      <c r="O110" s="12" t="n">
        <f aca="false">Assumptions!$B$73/$M$110</f>
        <v>107699.885294118</v>
      </c>
      <c r="P110" s="12" t="n">
        <f aca="false">MAX(Assumptions!$B$4,($A$5*(Assumptions!$B$20+$E$110+Assumptions!$B$17+$J$110+$O$110+$D$110)-Assumptions!$B$17)/(1-$A$5))</f>
        <v>0</v>
      </c>
      <c r="Q110" s="12" t="n">
        <f aca="false">Assumptions!$B$20+$E$110+Assumptions!$B$17+$P$110+$J$110+$O$110+$D$110</f>
        <v>37900354.9664976</v>
      </c>
      <c r="R110" s="12" t="n">
        <f aca="false">IF($C$110&lt;Assumptions!$B$37,Assumptions!$B$37*(Assumptions!$B$21+Assumptions!$B$22/Assumptions!$B$37)/(Assumptions!$B$21+Assumptions!$B$22/$C$110),Assumptions!$B$37)</f>
        <v>1</v>
      </c>
      <c r="S110" s="12" t="n">
        <f aca="false">Assumptions!$B$38/$R$110</f>
        <v>1</v>
      </c>
      <c r="T110" s="12" t="n">
        <f aca="false">Assumptions!$B$39*$S$110</f>
        <v>5000000</v>
      </c>
      <c r="U110" s="12" t="n">
        <f aca="false">IF($C$110&lt;Assumptions!$B$42,Assumptions!$B$42*(Assumptions!$B$21+Assumptions!$B$22/Assumptions!$B$42)/(Assumptions!$B$21+Assumptions!$B$22/$C$110),Assumptions!$B$42)</f>
        <v>3</v>
      </c>
      <c r="V110" s="12" t="n">
        <f aca="false">Assumptions!$B$43/$U$110</f>
        <v>1</v>
      </c>
      <c r="W110" s="12" t="n">
        <f aca="false">Assumptions!$B$44*$V$110</f>
        <v>5000000</v>
      </c>
      <c r="X110" s="12" t="n">
        <f aca="false">IF($C$110&lt;Assumptions!$B$47,Assumptions!$B$47*(Assumptions!$B$21+Assumptions!$B$22/Assumptions!$B$47)/(Assumptions!$B$21+Assumptions!$B$22/$C$110),Assumptions!$B$47)</f>
        <v>10</v>
      </c>
      <c r="Y110" s="12" t="n">
        <f aca="false">Assumptions!$B$48/$X$110</f>
        <v>1</v>
      </c>
      <c r="Z110" s="12" t="n">
        <f aca="false">Assumptions!$B$49*$Y$110</f>
        <v>3000000</v>
      </c>
      <c r="AA110" s="12" t="n">
        <f aca="false">IF($C$110&lt;Assumptions!$B$52,Assumptions!$B$52*(Assumptions!$B$21+Assumptions!$B$22/Assumptions!$B$52)/(Assumptions!$B$21+Assumptions!$B$22/$C$110),Assumptions!$B$52)</f>
        <v>25</v>
      </c>
      <c r="AB110" s="12" t="n">
        <f aca="false">Assumptions!$B$53/$AA$110</f>
        <v>1</v>
      </c>
      <c r="AC110" s="12" t="n">
        <f aca="false">Assumptions!$B$54*$AB$110</f>
        <v>2400000</v>
      </c>
      <c r="AD110" s="12" t="n">
        <f aca="false">IF($C$110&lt;Assumptions!$B$57,Assumptions!$B$57*(Assumptions!$B$21+Assumptions!$B$22/Assumptions!$B$57)/(Assumptions!$B$21+Assumptions!$B$22/$C$110),Assumptions!$B$57)</f>
        <v>57.5001142287089</v>
      </c>
      <c r="AE110" s="12" t="n">
        <f aca="false">Assumptions!$B$58/$AD$110</f>
        <v>1.04347618791413</v>
      </c>
      <c r="AF110" s="12" t="n">
        <f aca="false">Assumptions!$B$59*$AE$110</f>
        <v>1739127.32768227</v>
      </c>
      <c r="AG110" s="12" t="n">
        <f aca="false">IF($C$110&lt;Assumptions!$B$62,Assumptions!$B$62*(Assumptions!$B$21+Assumptions!$B$22/Assumptions!$B$62)/(Assumptions!$B$21+Assumptions!$B$22/$C$110),Assumptions!$B$62)</f>
        <v>48.7586156921235</v>
      </c>
      <c r="AH110" s="12" t="n">
        <f aca="false">Assumptions!$B$63/$AG$110</f>
        <v>1.008197429361</v>
      </c>
      <c r="AI110" s="12" t="n">
        <f aca="false">Assumptions!$B$64*$AH$110</f>
        <v>6152693.18164623</v>
      </c>
    </row>
    <row r="120" customFormat="false" ht="35.05" hidden="true" customHeight="false" outlineLevel="0" collapsed="false">
      <c r="A120" s="6" t="str">
        <f aca="false">Assumptions!$I$101</f>
        <v>Code</v>
      </c>
      <c r="B120" s="12" t="str">
        <f aca="false">Assumptions!$I$102</f>
        <v>F bit</v>
      </c>
      <c r="C120" s="12" t="str">
        <f aca="false">Assumptions!$I$103</f>
        <v>E bit</v>
      </c>
      <c r="D120" s="12" t="str">
        <f aca="false">Assumptions!$I$104</f>
        <v>D bit</v>
      </c>
      <c r="E120" s="12" t="str">
        <f aca="false">Assumptions!$I$105</f>
        <v>C bit</v>
      </c>
      <c r="F120" s="12" t="str">
        <f aca="false">Assumptions!$I$106</f>
        <v>B bit</v>
      </c>
      <c r="G120" s="12" t="str">
        <f aca="false">Assumptions!$I$107</f>
        <v>A bit</v>
      </c>
      <c r="H120" s="12" t="str">
        <f aca="false">Assumptions!$I$108</f>
        <v>Seed bit</v>
      </c>
      <c r="I120" s="12" t="str">
        <f aca="false">Assumptions!$I$109</f>
        <v>F pref paid</v>
      </c>
      <c r="J120" s="12" t="str">
        <f aca="false">Assumptions!$I$110</f>
        <v>E pref paid</v>
      </c>
      <c r="K120" s="12" t="str">
        <f aca="false">Assumptions!$I$111</f>
        <v>D pref paid</v>
      </c>
      <c r="L120" s="12" t="str">
        <f aca="false">Assumptions!$I$112</f>
        <v>C pref paid</v>
      </c>
      <c r="M120" s="12" t="str">
        <f aca="false">Assumptions!$I$113</f>
        <v>B pref paid</v>
      </c>
      <c r="N120" s="12" t="str">
        <f aca="false">Assumptions!$I$114</f>
        <v>A pref paid</v>
      </c>
      <c r="O120" s="12" t="str">
        <f aca="false">Assumptions!$I$115</f>
        <v>Seed pref paid</v>
      </c>
      <c r="P120" s="12" t="str">
        <f aca="false">Assumptions!$I$116</f>
        <v>Total pref</v>
      </c>
      <c r="Q120" s="12" t="str">
        <f aca="false">Assumptions!$I$117</f>
        <v>Residual</v>
      </c>
      <c r="R120" s="12" t="str">
        <f aca="false">Assumptions!$I$118</f>
        <v>Non-option conv shares</v>
      </c>
      <c r="S120" s="12" t="str">
        <f aca="false">Assumptions!$I$119</f>
        <v>Options ITM</v>
      </c>
      <c r="T120" s="12" t="str">
        <f aca="false">Assumptions!$I$120</f>
        <v>Common PPS</v>
      </c>
      <c r="U120" s="12" t="str">
        <f aca="false">Assumptions!$I$121</f>
        <v>F proceeds</v>
      </c>
      <c r="V120" s="12" t="str">
        <f aca="false">Assumptions!$I$122</f>
        <v>E proceeds</v>
      </c>
      <c r="W120" s="12" t="str">
        <f aca="false">Assumptions!$I$123</f>
        <v>D proceeds</v>
      </c>
      <c r="X120" s="12" t="str">
        <f aca="false">Assumptions!$I$124</f>
        <v>C proceeds</v>
      </c>
      <c r="Y120" s="12" t="str">
        <f aca="false">Assumptions!$I$125</f>
        <v>B proceeds</v>
      </c>
      <c r="Z120" s="12" t="str">
        <f aca="false">Assumptions!$I$126</f>
        <v>A proceeds</v>
      </c>
      <c r="AA120" s="12" t="str">
        <f aca="false">Assumptions!$I$127</f>
        <v>Seed proceeds</v>
      </c>
      <c r="AB120" s="12" t="str">
        <f aca="false">Assumptions!$I$128</f>
        <v>Notes proceeds</v>
      </c>
      <c r="AC120" s="12" t="str">
        <f aca="false">Assumptions!$I$129</f>
        <v>Common + RSAs proceeds</v>
      </c>
      <c r="AD120" s="12" t="str">
        <f aca="false">Assumptions!$I$130</f>
        <v>Issued options net</v>
      </c>
      <c r="AE120" s="12" t="str">
        <f aca="false">Assumptions!$I$131</f>
        <v>Total distributed</v>
      </c>
      <c r="AF120" s="12" t="str">
        <f aca="false">Assumptions!$I$132</f>
        <v>Stable flag</v>
      </c>
      <c r="AH120" s="12" t="n">
        <f aca="false">IF(SUM($AF$121:$AF$248)=Assumptions!$B$4,Assumptions!$B$4,SUMPRODUCT($AF$121:$AF$248,$A$121:$A$248)/SUM($AF$121:$AF$248))</f>
        <v>16</v>
      </c>
    </row>
    <row r="121" customFormat="false" ht="15" hidden="true" customHeight="false" outlineLevel="0" collapsed="false">
      <c r="A121" s="6" t="n">
        <f aca="false">ROW()-ROW($A$121)+Assumptions!$B$4</f>
        <v>0</v>
      </c>
      <c r="B121" s="12" t="n">
        <f aca="false">MOD(QUOTIENT($A$121,Assumptions!$B$77),2)</f>
        <v>0</v>
      </c>
      <c r="C121" s="12" t="n">
        <f aca="false">MOD(QUOTIENT($A$121,Assumptions!$B$78),2)</f>
        <v>0</v>
      </c>
      <c r="D121" s="12" t="n">
        <f aca="false">MOD(QUOTIENT($A$121,Assumptions!$B$79),2)</f>
        <v>0</v>
      </c>
      <c r="E121" s="12" t="n">
        <f aca="false">MOD(QUOTIENT($A$121,Assumptions!$B$80),2)</f>
        <v>0</v>
      </c>
      <c r="F121" s="12" t="n">
        <f aca="false">MOD(QUOTIENT($A$121,Assumptions!$B$81),2)</f>
        <v>0</v>
      </c>
      <c r="G121" s="12" t="n">
        <f aca="false">MOD(QUOTIENT($A$121,Assumptions!$B$82),2)</f>
        <v>0</v>
      </c>
      <c r="H121" s="12" t="n">
        <f aca="false">MOD(QUOTIENT($A$121,Assumptions!$B$83),2)</f>
        <v>0</v>
      </c>
      <c r="I121" s="12" t="n">
        <f aca="false">IF($B$121=1,MIN(Assumptions!$B$67,MAX(Assumptions!$B$4,Assumptions!$B$26-(Assumptions!$B$4))),Assumptions!$B$4)</f>
        <v>0</v>
      </c>
      <c r="J121" s="12" t="n">
        <f aca="false">IF($C$121=1,MIN(Assumptions!$B$66,MAX(Assumptions!$B$4,Assumptions!$B$26-($I$121))),Assumptions!$B$4)</f>
        <v>0</v>
      </c>
      <c r="K121" s="12" t="n">
        <f aca="false">IF($D$121=1,MIN(Assumptions!$B$61,MAX(Assumptions!$B$4,Assumptions!$B$26-($I$121+$J$121))),Assumptions!$B$4)</f>
        <v>0</v>
      </c>
      <c r="L121" s="12" t="n">
        <f aca="false">IF($E$121=1,MIN(Assumptions!$B$56,MAX(Assumptions!$B$4,Assumptions!$B$26-($I$121+$J$121+$K$121))),Assumptions!$B$4)</f>
        <v>0</v>
      </c>
      <c r="M121" s="12" t="n">
        <f aca="false">IF($F$121=1,MIN(Assumptions!$B$51,MAX(Assumptions!$B$4,Assumptions!$B$26-($I$121+$J$121+$K$121+$L$121))),Assumptions!$B$4)</f>
        <v>0</v>
      </c>
      <c r="N121" s="12" t="n">
        <f aca="false">IF($G$121=1,MIN(Assumptions!$B$46,MAX(Assumptions!$B$4,Assumptions!$B$26-($I$121+$J$121+$K$121+$L$121+$M$121))),Assumptions!$B$4)</f>
        <v>0</v>
      </c>
      <c r="O121" s="12" t="n">
        <f aca="false">IF($H$121=1,MIN(Assumptions!$B$41,MAX(Assumptions!$B$4,Assumptions!$B$26-($I$121+$J$121+$K$121+$L$121+$M$121+$N$121))),Assumptions!$B$4)</f>
        <v>0</v>
      </c>
      <c r="P121" s="12" t="n">
        <f aca="false">$I$121+$J$121+$K$121+$L$121+$M$121+$N$121+$O$121</f>
        <v>0</v>
      </c>
      <c r="Q121" s="12" t="n">
        <f aca="false">MAX(Assumptions!$B$4,Assumptions!$B$26-$P$121)</f>
        <v>2000000000</v>
      </c>
      <c r="R121" s="12" t="n">
        <f aca="false">$J$110+$O$110+Assumptions!$B$20+IF($B$121=0,$D$110,Assumptions!$B$4)+IF($C$121=0,$AI$110,Assumptions!$B$4)+IF($D$121=0,$AF$110,Assumptions!$B$4)+IF($E$121=0,$AC$110,Assumptions!$B$4)+IF($F$121=0,$Z$110,Assumptions!$B$4)+IF($G$121=0,$W$110,Assumptions!$B$4)+IF($H$121=0,$T$110,Assumptions!$B$4)</f>
        <v>33505687.9664976</v>
      </c>
      <c r="S121" s="12" t="n">
        <f aca="false">IF($R$121&gt;Assumptions!$B$4,$Q$121/$R$121&gt;Assumptions!$B$13,FALSE())</f>
        <v>1</v>
      </c>
      <c r="T121" s="12" t="n">
        <f aca="false">IF($S$121,($Q$121+Assumptions!$B$14*Assumptions!$B$13)/($R$121+Assumptions!$B$14),IF($R$121&gt;Assumptions!$B$4,$Q$121/$R$121,Assumptions!$B$4))</f>
        <v>55.6162126901526</v>
      </c>
      <c r="U121" s="12" t="n">
        <f aca="false">IF($B$121=1,$I$121,$D$110*$T$121)</f>
        <v>50913807.6813929</v>
      </c>
      <c r="V121" s="12" t="n">
        <f aca="false">IF($C$121=1,$J$121,$AI$110*$T$121)</f>
        <v>342189492.607688</v>
      </c>
      <c r="W121" s="12" t="n">
        <f aca="false">IF($D$121=1,$K$121,$AF$110*$T$121)</f>
        <v>96723675.3516341</v>
      </c>
      <c r="X121" s="12" t="n">
        <f aca="false">IF($E$121=1,$L$121,$AC$110*$T$121)</f>
        <v>133478910.456366</v>
      </c>
      <c r="Y121" s="12" t="n">
        <f aca="false">IF($F$121=1,$M$121,$Z$110*$T$121)</f>
        <v>166848638.070458</v>
      </c>
      <c r="Z121" s="12" t="n">
        <f aca="false">IF($G$121=1,$N$121,$W$110*$T$121)</f>
        <v>278081063.450763</v>
      </c>
      <c r="AA121" s="12" t="n">
        <f aca="false">IF($H$121=1,$O$121,$T$110*$T$121)</f>
        <v>278081063.450763</v>
      </c>
      <c r="AB121" s="12" t="n">
        <f aca="false">($J$110+$O$110)*$T$121</f>
        <v>16596902.9941795</v>
      </c>
      <c r="AC121" s="12" t="n">
        <f aca="false">Assumptions!$B$20*$T$121</f>
        <v>500545914.211374</v>
      </c>
      <c r="AD121" s="12" t="n">
        <f aca="false">IF($S$121,Assumptions!$B$14*($T$121-Assumptions!$B$13),Assumptions!$B$4)</f>
        <v>136540531.725382</v>
      </c>
      <c r="AE121" s="12" t="n">
        <f aca="false">$U$121+$V$121+$W$121+$X$121+$Y$121+$Z$121+$AA$121+$AB$121+$AC$121+$AD$121</f>
        <v>2000000000</v>
      </c>
      <c r="AF121" s="12" t="n">
        <f aca="false">IF(AND(IF($B$121=1,$U$121&gt;=INDEX($U$121:$U$248,1+$A$121-Assumptions!$B$77),$U$121&gt;INDEX($U$121:$U$248,1+$A$121+Assumptions!$B$77)),IF($C$121=1,$V$121&gt;=INDEX($V$121:$V$248,1+$A$121-Assumptions!$B$78),$V$121&gt;INDEX($V$121:$V$248,1+$A$121+Assumptions!$B$78)),IF($D$121=1,$W$121&gt;=INDEX($W$121:$W$248,1+$A$121-Assumptions!$B$79),$W$121&gt;INDEX($W$121:$W$248,1+$A$121+Assumptions!$B$79)),IF($E$121=1,$X$121&gt;=INDEX($X$121:$X$248,1+$A$121-Assumptions!$B$80),$X$121&gt;INDEX($X$121:$X$248,1+$A$121+Assumptions!$B$80)),IF($F$121=1,$Y$121&gt;=INDEX($Y$121:$Y$248,1+$A$121-Assumptions!$B$81),$Y$121&gt;INDEX($Y$121:$Y$248,1+$A$121+Assumptions!$B$81)),IF($G$121=1,$Z$121&gt;=INDEX($Z$121:$Z$248,1+$A$121-Assumptions!$B$82),$Z$121&gt;INDEX($Z$121:$Z$248,1+$A$121+Assumptions!$B$82)),IF($H$121=1,$AA$121&gt;=INDEX($AA$121:$AA$248,1+$A$121-Assumptions!$B$83),$AA$121&gt;INDEX($AA$121:$AA$248,1+$A$121+Assumptions!$B$83))),1,0)</f>
        <v>0</v>
      </c>
    </row>
    <row r="122" customFormat="false" ht="15" hidden="true" customHeight="false" outlineLevel="0" collapsed="false">
      <c r="A122" s="6" t="n">
        <f aca="false">ROW()-ROW($A$121)+Assumptions!$B$4</f>
        <v>1</v>
      </c>
      <c r="B122" s="12" t="n">
        <f aca="false">MOD(QUOTIENT($A$122,Assumptions!$B$77),2)</f>
        <v>0</v>
      </c>
      <c r="C122" s="12" t="n">
        <f aca="false">MOD(QUOTIENT($A$122,Assumptions!$B$78),2)</f>
        <v>0</v>
      </c>
      <c r="D122" s="12" t="n">
        <f aca="false">MOD(QUOTIENT($A$122,Assumptions!$B$79),2)</f>
        <v>0</v>
      </c>
      <c r="E122" s="12" t="n">
        <f aca="false">MOD(QUOTIENT($A$122,Assumptions!$B$80),2)</f>
        <v>0</v>
      </c>
      <c r="F122" s="12" t="n">
        <f aca="false">MOD(QUOTIENT($A$122,Assumptions!$B$81),2)</f>
        <v>0</v>
      </c>
      <c r="G122" s="12" t="n">
        <f aca="false">MOD(QUOTIENT($A$122,Assumptions!$B$82),2)</f>
        <v>0</v>
      </c>
      <c r="H122" s="12" t="n">
        <f aca="false">MOD(QUOTIENT($A$122,Assumptions!$B$83),2)</f>
        <v>1</v>
      </c>
      <c r="I122" s="12" t="n">
        <f aca="false">IF($B$122=1,MIN(Assumptions!$B$67,MAX(Assumptions!$B$4,Assumptions!$B$26-(Assumptions!$B$4))),Assumptions!$B$4)</f>
        <v>0</v>
      </c>
      <c r="J122" s="12" t="n">
        <f aca="false">IF($C$122=1,MIN(Assumptions!$B$66,MAX(Assumptions!$B$4,Assumptions!$B$26-($I$122))),Assumptions!$B$4)</f>
        <v>0</v>
      </c>
      <c r="K122" s="12" t="n">
        <f aca="false">IF($D$122=1,MIN(Assumptions!$B$61,MAX(Assumptions!$B$4,Assumptions!$B$26-($I$122+$J$122))),Assumptions!$B$4)</f>
        <v>0</v>
      </c>
      <c r="L122" s="12" t="n">
        <f aca="false">IF($E$122=1,MIN(Assumptions!$B$56,MAX(Assumptions!$B$4,Assumptions!$B$26-($I$122+$J$122+$K$122))),Assumptions!$B$4)</f>
        <v>0</v>
      </c>
      <c r="M122" s="12" t="n">
        <f aca="false">IF($F$122=1,MIN(Assumptions!$B$51,MAX(Assumptions!$B$4,Assumptions!$B$26-($I$122+$J$122+$K$122+$L$122))),Assumptions!$B$4)</f>
        <v>0</v>
      </c>
      <c r="N122" s="12" t="n">
        <f aca="false">IF($G$122=1,MIN(Assumptions!$B$46,MAX(Assumptions!$B$4,Assumptions!$B$26-($I$122+$J$122+$K$122+$L$122+$M$122))),Assumptions!$B$4)</f>
        <v>0</v>
      </c>
      <c r="O122" s="12" t="n">
        <f aca="false">IF($H$122=1,MIN(Assumptions!$B$41,MAX(Assumptions!$B$4,Assumptions!$B$26-($I$122+$J$122+$K$122+$L$122+$M$122+$N$122))),Assumptions!$B$4)</f>
        <v>5000000</v>
      </c>
      <c r="P122" s="12" t="n">
        <f aca="false">$I$122+$J$122+$K$122+$L$122+$M$122+$N$122+$O$122</f>
        <v>5000000</v>
      </c>
      <c r="Q122" s="12" t="n">
        <f aca="false">MAX(Assumptions!$B$4,Assumptions!$B$26-$P$122)</f>
        <v>1995000000</v>
      </c>
      <c r="R122" s="12" t="n">
        <f aca="false">$J$110+$O$110+Assumptions!$B$20+IF($B$122=0,$D$110,Assumptions!$B$4)+IF($C$122=0,$AI$110,Assumptions!$B$4)+IF($D$122=0,$AF$110,Assumptions!$B$4)+IF($E$122=0,$AC$110,Assumptions!$B$4)+IF($F$122=0,$Z$110,Assumptions!$B$4)+IF($G$122=0,$W$110,Assumptions!$B$4)+IF($H$122=0,$T$110,Assumptions!$B$4)</f>
        <v>28505687.9664976</v>
      </c>
      <c r="S122" s="12" t="n">
        <f aca="false">IF($R$122&gt;Assumptions!$B$4,$Q$122/$R$122&gt;Assumptions!$B$13,FALSE())</f>
        <v>1</v>
      </c>
      <c r="T122" s="12" t="n">
        <f aca="false">IF($S$122,($Q$122+Assumptions!$B$14*Assumptions!$B$13)/($R$122+Assumptions!$B$14),IF($R$122&gt;Assumptions!$B$4,$Q$122/$R$122,Assumptions!$B$4))</f>
        <v>64.4236632374791</v>
      </c>
      <c r="U122" s="12" t="n">
        <f aca="false">IF($B$122=1,$I$122,$D$110*$T$122)</f>
        <v>58976579.6976786</v>
      </c>
      <c r="V122" s="12" t="n">
        <f aca="false">IF($C$122=1,$J$122,$AI$110*$T$122)</f>
        <v>396379033.53791</v>
      </c>
      <c r="W122" s="12" t="n">
        <f aca="false">IF($D$122=1,$K$122,$AF$110*$T$122)</f>
        <v>112040953.2857</v>
      </c>
      <c r="X122" s="12" t="n">
        <f aca="false">IF($E$122=1,$L$122,$AC$110*$T$122)</f>
        <v>154616791.76995</v>
      </c>
      <c r="Y122" s="12" t="n">
        <f aca="false">IF($F$122=1,$M$122,$Z$110*$T$122)</f>
        <v>193270989.712437</v>
      </c>
      <c r="Z122" s="12" t="n">
        <f aca="false">IF($G$122=1,$N$122,$W$110*$T$122)</f>
        <v>322118316.187395</v>
      </c>
      <c r="AA122" s="12" t="n">
        <f aca="false">IF($H$122=1,$O$122,$T$110*$T$122)</f>
        <v>5000000</v>
      </c>
      <c r="AB122" s="12" t="n">
        <f aca="false">($J$110+$O$110)*$T$122</f>
        <v>19225208.5779197</v>
      </c>
      <c r="AC122" s="12" t="n">
        <f aca="false">Assumptions!$B$20*$T$122</f>
        <v>579812969.137312</v>
      </c>
      <c r="AD122" s="12" t="n">
        <f aca="false">IF($S$122,Assumptions!$B$14*($T$122-Assumptions!$B$13),Assumptions!$B$4)</f>
        <v>158559158.093698</v>
      </c>
      <c r="AE122" s="12" t="n">
        <f aca="false">$U$122+$V$122+$W$122+$X$122+$Y$122+$Z$122+$AA$122+$AB$122+$AC$122+$AD$122</f>
        <v>2000000000</v>
      </c>
      <c r="AF122" s="12" t="n">
        <f aca="false">IF(AND(IF($B$122=1,$U$122&gt;=INDEX($U$121:$U$248,1+$A$122-Assumptions!$B$77),$U$122&gt;INDEX($U$121:$U$248,1+$A$122+Assumptions!$B$77)),IF($C$122=1,$V$122&gt;=INDEX($V$121:$V$248,1+$A$122-Assumptions!$B$78),$V$122&gt;INDEX($V$121:$V$248,1+$A$122+Assumptions!$B$78)),IF($D$122=1,$W$122&gt;=INDEX($W$121:$W$248,1+$A$122-Assumptions!$B$79),$W$122&gt;INDEX($W$121:$W$248,1+$A$122+Assumptions!$B$79)),IF($E$122=1,$X$122&gt;=INDEX($X$121:$X$248,1+$A$122-Assumptions!$B$80),$X$122&gt;INDEX($X$121:$X$248,1+$A$122+Assumptions!$B$80)),IF($F$122=1,$Y$122&gt;=INDEX($Y$121:$Y$248,1+$A$122-Assumptions!$B$81),$Y$122&gt;INDEX($Y$121:$Y$248,1+$A$122+Assumptions!$B$81)),IF($G$122=1,$Z$122&gt;=INDEX($Z$121:$Z$248,1+$A$122-Assumptions!$B$82),$Z$122&gt;INDEX($Z$121:$Z$248,1+$A$122+Assumptions!$B$82)),IF($H$122=1,$AA$122&gt;=INDEX($AA$121:$AA$248,1+$A$122-Assumptions!$B$83),$AA$122&gt;INDEX($AA$121:$AA$248,1+$A$122+Assumptions!$B$83))),1,0)</f>
        <v>0</v>
      </c>
    </row>
    <row r="123" customFormat="false" ht="15" hidden="true" customHeight="false" outlineLevel="0" collapsed="false">
      <c r="A123" s="6" t="n">
        <f aca="false">ROW()-ROW($A$121)+Assumptions!$B$4</f>
        <v>2</v>
      </c>
      <c r="B123" s="12" t="n">
        <f aca="false">MOD(QUOTIENT($A$123,Assumptions!$B$77),2)</f>
        <v>0</v>
      </c>
      <c r="C123" s="12" t="n">
        <f aca="false">MOD(QUOTIENT($A$123,Assumptions!$B$78),2)</f>
        <v>0</v>
      </c>
      <c r="D123" s="12" t="n">
        <f aca="false">MOD(QUOTIENT($A$123,Assumptions!$B$79),2)</f>
        <v>0</v>
      </c>
      <c r="E123" s="12" t="n">
        <f aca="false">MOD(QUOTIENT($A$123,Assumptions!$B$80),2)</f>
        <v>0</v>
      </c>
      <c r="F123" s="12" t="n">
        <f aca="false">MOD(QUOTIENT($A$123,Assumptions!$B$81),2)</f>
        <v>0</v>
      </c>
      <c r="G123" s="12" t="n">
        <f aca="false">MOD(QUOTIENT($A$123,Assumptions!$B$82),2)</f>
        <v>1</v>
      </c>
      <c r="H123" s="12" t="n">
        <f aca="false">MOD(QUOTIENT($A$123,Assumptions!$B$83),2)</f>
        <v>0</v>
      </c>
      <c r="I123" s="12" t="n">
        <f aca="false">IF($B$123=1,MIN(Assumptions!$B$67,MAX(Assumptions!$B$4,Assumptions!$B$26-(Assumptions!$B$4))),Assumptions!$B$4)</f>
        <v>0</v>
      </c>
      <c r="J123" s="12" t="n">
        <f aca="false">IF($C$123=1,MIN(Assumptions!$B$66,MAX(Assumptions!$B$4,Assumptions!$B$26-($I$123))),Assumptions!$B$4)</f>
        <v>0</v>
      </c>
      <c r="K123" s="12" t="n">
        <f aca="false">IF($D$123=1,MIN(Assumptions!$B$61,MAX(Assumptions!$B$4,Assumptions!$B$26-($I$123+$J$123))),Assumptions!$B$4)</f>
        <v>0</v>
      </c>
      <c r="L123" s="12" t="n">
        <f aca="false">IF($E$123=1,MIN(Assumptions!$B$56,MAX(Assumptions!$B$4,Assumptions!$B$26-($I$123+$J$123+$K$123))),Assumptions!$B$4)</f>
        <v>0</v>
      </c>
      <c r="M123" s="12" t="n">
        <f aca="false">IF($F$123=1,MIN(Assumptions!$B$51,MAX(Assumptions!$B$4,Assumptions!$B$26-($I$123+$J$123+$K$123+$L$123))),Assumptions!$B$4)</f>
        <v>0</v>
      </c>
      <c r="N123" s="12" t="n">
        <f aca="false">IF($G$123=1,MIN(Assumptions!$B$46,MAX(Assumptions!$B$4,Assumptions!$B$26-($I$123+$J$123+$K$123+$L$123+$M$123))),Assumptions!$B$4)</f>
        <v>15000000</v>
      </c>
      <c r="O123" s="12" t="n">
        <f aca="false">IF($H$123=1,MIN(Assumptions!$B$41,MAX(Assumptions!$B$4,Assumptions!$B$26-($I$123+$J$123+$K$123+$L$123+$M$123+$N$123))),Assumptions!$B$4)</f>
        <v>0</v>
      </c>
      <c r="P123" s="12" t="n">
        <f aca="false">$I$123+$J$123+$K$123+$L$123+$M$123+$N$123+$O$123</f>
        <v>15000000</v>
      </c>
      <c r="Q123" s="12" t="n">
        <f aca="false">MAX(Assumptions!$B$4,Assumptions!$B$26-$P$123)</f>
        <v>1985000000</v>
      </c>
      <c r="R123" s="12" t="n">
        <f aca="false">$J$110+$O$110+Assumptions!$B$20+IF($B$123=0,$D$110,Assumptions!$B$4)+IF($C$123=0,$AI$110,Assumptions!$B$4)+IF($D$123=0,$AF$110,Assumptions!$B$4)+IF($E$123=0,$AC$110,Assumptions!$B$4)+IF($F$123=0,$Z$110,Assumptions!$B$4)+IF($G$123=0,$W$110,Assumptions!$B$4)+IF($H$123=0,$T$110,Assumptions!$B$4)</f>
        <v>28505687.9664976</v>
      </c>
      <c r="S123" s="12" t="n">
        <f aca="false">IF($R$123&gt;Assumptions!$B$4,$Q$123/$R$123&gt;Assumptions!$B$13,FALSE())</f>
        <v>1</v>
      </c>
      <c r="T123" s="12" t="n">
        <f aca="false">IF($S$123,($Q$123+Assumptions!$B$14*Assumptions!$B$13)/($R$123+Assumptions!$B$14),IF($R$123&gt;Assumptions!$B$4,$Q$123/$R$123,Assumptions!$B$4))</f>
        <v>64.1011417694567</v>
      </c>
      <c r="U123" s="12" t="n">
        <f aca="false">IF($B$123=1,$I$123,$D$110*$T$123)</f>
        <v>58681327.7342359</v>
      </c>
      <c r="V123" s="12" t="n">
        <f aca="false">IF($C$123=1,$J$123,$AI$110*$T$123)</f>
        <v>394394657.900674</v>
      </c>
      <c r="W123" s="12" t="n">
        <f aca="false">IF($D$123=1,$K$123,$AF$110*$T$123)</f>
        <v>111480047.386898</v>
      </c>
      <c r="X123" s="12" t="n">
        <f aca="false">IF($E$123=1,$L$123,$AC$110*$T$123)</f>
        <v>153842740.246696</v>
      </c>
      <c r="Y123" s="12" t="n">
        <f aca="false">IF($F$123=1,$M$123,$Z$110*$T$123)</f>
        <v>192303425.30837</v>
      </c>
      <c r="Z123" s="12" t="n">
        <f aca="false">IF($G$123=1,$N$123,$W$110*$T$123)</f>
        <v>15000000</v>
      </c>
      <c r="AA123" s="12" t="n">
        <f aca="false">IF($H$123=1,$O$123,$T$110*$T$123)</f>
        <v>320505708.847283</v>
      </c>
      <c r="AB123" s="12" t="n">
        <f aca="false">($J$110+$O$110)*$T$123</f>
        <v>19128962.2270916</v>
      </c>
      <c r="AC123" s="12" t="n">
        <f aca="false">Assumptions!$B$20*$T$123</f>
        <v>576910275.92511</v>
      </c>
      <c r="AD123" s="12" t="n">
        <f aca="false">IF($S$123,Assumptions!$B$14*($T$123-Assumptions!$B$13),Assumptions!$B$4)</f>
        <v>157752854.423642</v>
      </c>
      <c r="AE123" s="12" t="n">
        <f aca="false">$U$123+$V$123+$W$123+$X$123+$Y$123+$Z$123+$AA$123+$AB$123+$AC$123+$AD$123</f>
        <v>2000000000</v>
      </c>
      <c r="AF123" s="12" t="n">
        <f aca="false">IF(AND(IF($B$123=1,$U$123&gt;=INDEX($U$121:$U$248,1+$A$123-Assumptions!$B$77),$U$123&gt;INDEX($U$121:$U$248,1+$A$123+Assumptions!$B$77)),IF($C$123=1,$V$123&gt;=INDEX($V$121:$V$248,1+$A$123-Assumptions!$B$78),$V$123&gt;INDEX($V$121:$V$248,1+$A$123+Assumptions!$B$78)),IF($D$123=1,$W$123&gt;=INDEX($W$121:$W$248,1+$A$123-Assumptions!$B$79),$W$123&gt;INDEX($W$121:$W$248,1+$A$123+Assumptions!$B$79)),IF($E$123=1,$X$123&gt;=INDEX($X$121:$X$248,1+$A$123-Assumptions!$B$80),$X$123&gt;INDEX($X$121:$X$248,1+$A$123+Assumptions!$B$80)),IF($F$123=1,$Y$123&gt;=INDEX($Y$121:$Y$248,1+$A$123-Assumptions!$B$81),$Y$123&gt;INDEX($Y$121:$Y$248,1+$A$123+Assumptions!$B$81)),IF($G$123=1,$Z$123&gt;=INDEX($Z$121:$Z$248,1+$A$123-Assumptions!$B$82),$Z$123&gt;INDEX($Z$121:$Z$248,1+$A$123+Assumptions!$B$82)),IF($H$123=1,$AA$123&gt;=INDEX($AA$121:$AA$248,1+$A$123-Assumptions!$B$83),$AA$123&gt;INDEX($AA$121:$AA$248,1+$A$123+Assumptions!$B$83))),1,0)</f>
        <v>0</v>
      </c>
    </row>
    <row r="124" customFormat="false" ht="15" hidden="true" customHeight="false" outlineLevel="0" collapsed="false">
      <c r="A124" s="6" t="n">
        <f aca="false">ROW()-ROW($A$121)+Assumptions!$B$4</f>
        <v>3</v>
      </c>
      <c r="B124" s="12" t="n">
        <f aca="false">MOD(QUOTIENT($A$124,Assumptions!$B$77),2)</f>
        <v>0</v>
      </c>
      <c r="C124" s="12" t="n">
        <f aca="false">MOD(QUOTIENT($A$124,Assumptions!$B$78),2)</f>
        <v>0</v>
      </c>
      <c r="D124" s="12" t="n">
        <f aca="false">MOD(QUOTIENT($A$124,Assumptions!$B$79),2)</f>
        <v>0</v>
      </c>
      <c r="E124" s="12" t="n">
        <f aca="false">MOD(QUOTIENT($A$124,Assumptions!$B$80),2)</f>
        <v>0</v>
      </c>
      <c r="F124" s="12" t="n">
        <f aca="false">MOD(QUOTIENT($A$124,Assumptions!$B$81),2)</f>
        <v>0</v>
      </c>
      <c r="G124" s="12" t="n">
        <f aca="false">MOD(QUOTIENT($A$124,Assumptions!$B$82),2)</f>
        <v>1</v>
      </c>
      <c r="H124" s="12" t="n">
        <f aca="false">MOD(QUOTIENT($A$124,Assumptions!$B$83),2)</f>
        <v>1</v>
      </c>
      <c r="I124" s="12" t="n">
        <f aca="false">IF($B$124=1,MIN(Assumptions!$B$67,MAX(Assumptions!$B$4,Assumptions!$B$26-(Assumptions!$B$4))),Assumptions!$B$4)</f>
        <v>0</v>
      </c>
      <c r="J124" s="12" t="n">
        <f aca="false">IF($C$124=1,MIN(Assumptions!$B$66,MAX(Assumptions!$B$4,Assumptions!$B$26-($I$124))),Assumptions!$B$4)</f>
        <v>0</v>
      </c>
      <c r="K124" s="12" t="n">
        <f aca="false">IF($D$124=1,MIN(Assumptions!$B$61,MAX(Assumptions!$B$4,Assumptions!$B$26-($I$124+$J$124))),Assumptions!$B$4)</f>
        <v>0</v>
      </c>
      <c r="L124" s="12" t="n">
        <f aca="false">IF($E$124=1,MIN(Assumptions!$B$56,MAX(Assumptions!$B$4,Assumptions!$B$26-($I$124+$J$124+$K$124))),Assumptions!$B$4)</f>
        <v>0</v>
      </c>
      <c r="M124" s="12" t="n">
        <f aca="false">IF($F$124=1,MIN(Assumptions!$B$51,MAX(Assumptions!$B$4,Assumptions!$B$26-($I$124+$J$124+$K$124+$L$124))),Assumptions!$B$4)</f>
        <v>0</v>
      </c>
      <c r="N124" s="12" t="n">
        <f aca="false">IF($G$124=1,MIN(Assumptions!$B$46,MAX(Assumptions!$B$4,Assumptions!$B$26-($I$124+$J$124+$K$124+$L$124+$M$124))),Assumptions!$B$4)</f>
        <v>15000000</v>
      </c>
      <c r="O124" s="12" t="n">
        <f aca="false">IF($H$124=1,MIN(Assumptions!$B$41,MAX(Assumptions!$B$4,Assumptions!$B$26-($I$124+$J$124+$K$124+$L$124+$M$124+$N$124))),Assumptions!$B$4)</f>
        <v>5000000</v>
      </c>
      <c r="P124" s="12" t="n">
        <f aca="false">$I$124+$J$124+$K$124+$L$124+$M$124+$N$124+$O$124</f>
        <v>20000000</v>
      </c>
      <c r="Q124" s="12" t="n">
        <f aca="false">MAX(Assumptions!$B$4,Assumptions!$B$26-$P$124)</f>
        <v>1980000000</v>
      </c>
      <c r="R124" s="12" t="n">
        <f aca="false">$J$110+$O$110+Assumptions!$B$20+IF($B$124=0,$D$110,Assumptions!$B$4)+IF($C$124=0,$AI$110,Assumptions!$B$4)+IF($D$124=0,$AF$110,Assumptions!$B$4)+IF($E$124=0,$AC$110,Assumptions!$B$4)+IF($F$124=0,$Z$110,Assumptions!$B$4)+IF($G$124=0,$W$110,Assumptions!$B$4)+IF($H$124=0,$T$110,Assumptions!$B$4)</f>
        <v>23505687.9664976</v>
      </c>
      <c r="S124" s="12" t="n">
        <f aca="false">IF($R$124&gt;Assumptions!$B$4,$Q$124/$R$124&gt;Assumptions!$B$13,FALSE())</f>
        <v>1</v>
      </c>
      <c r="T124" s="12" t="n">
        <f aca="false">IF($S$124,($Q$124+Assumptions!$B$14*Assumptions!$B$13)/($R$124+Assumptions!$B$14),IF($R$124&gt;Assumptions!$B$4,$Q$124/$R$124,Assumptions!$B$4))</f>
        <v>76.2333225928881</v>
      </c>
      <c r="U124" s="12" t="n">
        <f aca="false">IF($B$124=1,$I$124,$D$110*$T$124)</f>
        <v>69787720.8401699</v>
      </c>
      <c r="V124" s="12" t="n">
        <f aca="false">IF($C$124=1,$J$124,$AI$110*$T$124)</f>
        <v>469040244.1315</v>
      </c>
      <c r="W124" s="12" t="n">
        <f aca="false">IF($D$124=1,$K$124,$AF$110*$T$124)</f>
        <v>132579454.60131</v>
      </c>
      <c r="X124" s="12" t="n">
        <f aca="false">IF($E$124=1,$L$124,$AC$110*$T$124)</f>
        <v>182959974.222931</v>
      </c>
      <c r="Y124" s="12" t="n">
        <f aca="false">IF($F$124=1,$M$124,$Z$110*$T$124)</f>
        <v>228699967.778664</v>
      </c>
      <c r="Z124" s="12" t="n">
        <f aca="false">IF($G$124=1,$N$124,$W$110*$T$124)</f>
        <v>15000000</v>
      </c>
      <c r="AA124" s="12" t="n">
        <f aca="false">IF($H$124=1,$O$124,$T$110*$T$124)</f>
        <v>5000000</v>
      </c>
      <c r="AB124" s="12" t="n">
        <f aca="false">($J$110+$O$110)*$T$124</f>
        <v>22749428.6072122</v>
      </c>
      <c r="AC124" s="12" t="n">
        <f aca="false">Assumptions!$B$20*$T$124</f>
        <v>686099903.335993</v>
      </c>
      <c r="AD124" s="12" t="n">
        <f aca="false">IF($S$124,Assumptions!$B$14*($T$124-Assumptions!$B$13),Assumptions!$B$4)</f>
        <v>188083306.48222</v>
      </c>
      <c r="AE124" s="12" t="n">
        <f aca="false">$U$124+$V$124+$W$124+$X$124+$Y$124+$Z$124+$AA$124+$AB$124+$AC$124+$AD$124</f>
        <v>2000000000</v>
      </c>
      <c r="AF124" s="12" t="n">
        <f aca="false">IF(AND(IF($B$124=1,$U$124&gt;=INDEX($U$121:$U$248,1+$A$124-Assumptions!$B$77),$U$124&gt;INDEX($U$121:$U$248,1+$A$124+Assumptions!$B$77)),IF($C$124=1,$V$124&gt;=INDEX($V$121:$V$248,1+$A$124-Assumptions!$B$78),$V$124&gt;INDEX($V$121:$V$248,1+$A$124+Assumptions!$B$78)),IF($D$124=1,$W$124&gt;=INDEX($W$121:$W$248,1+$A$124-Assumptions!$B$79),$W$124&gt;INDEX($W$121:$W$248,1+$A$124+Assumptions!$B$79)),IF($E$124=1,$X$124&gt;=INDEX($X$121:$X$248,1+$A$124-Assumptions!$B$80),$X$124&gt;INDEX($X$121:$X$248,1+$A$124+Assumptions!$B$80)),IF($F$124=1,$Y$124&gt;=INDEX($Y$121:$Y$248,1+$A$124-Assumptions!$B$81),$Y$124&gt;INDEX($Y$121:$Y$248,1+$A$124+Assumptions!$B$81)),IF($G$124=1,$Z$124&gt;=INDEX($Z$121:$Z$248,1+$A$124-Assumptions!$B$82),$Z$124&gt;INDEX($Z$121:$Z$248,1+$A$124+Assumptions!$B$82)),IF($H$124=1,$AA$124&gt;=INDEX($AA$121:$AA$248,1+$A$124-Assumptions!$B$83),$AA$124&gt;INDEX($AA$121:$AA$248,1+$A$124+Assumptions!$B$83))),1,0)</f>
        <v>0</v>
      </c>
    </row>
    <row r="125" customFormat="false" ht="15" hidden="true" customHeight="false" outlineLevel="0" collapsed="false">
      <c r="A125" s="6" t="n">
        <f aca="false">ROW()-ROW($A$121)+Assumptions!$B$4</f>
        <v>4</v>
      </c>
      <c r="B125" s="12" t="n">
        <f aca="false">MOD(QUOTIENT($A$125,Assumptions!$B$77),2)</f>
        <v>0</v>
      </c>
      <c r="C125" s="12" t="n">
        <f aca="false">MOD(QUOTIENT($A$125,Assumptions!$B$78),2)</f>
        <v>0</v>
      </c>
      <c r="D125" s="12" t="n">
        <f aca="false">MOD(QUOTIENT($A$125,Assumptions!$B$79),2)</f>
        <v>0</v>
      </c>
      <c r="E125" s="12" t="n">
        <f aca="false">MOD(QUOTIENT($A$125,Assumptions!$B$80),2)</f>
        <v>0</v>
      </c>
      <c r="F125" s="12" t="n">
        <f aca="false">MOD(QUOTIENT($A$125,Assumptions!$B$81),2)</f>
        <v>1</v>
      </c>
      <c r="G125" s="12" t="n">
        <f aca="false">MOD(QUOTIENT($A$125,Assumptions!$B$82),2)</f>
        <v>0</v>
      </c>
      <c r="H125" s="12" t="n">
        <f aca="false">MOD(QUOTIENT($A$125,Assumptions!$B$83),2)</f>
        <v>0</v>
      </c>
      <c r="I125" s="12" t="n">
        <f aca="false">IF($B$125=1,MIN(Assumptions!$B$67,MAX(Assumptions!$B$4,Assumptions!$B$26-(Assumptions!$B$4))),Assumptions!$B$4)</f>
        <v>0</v>
      </c>
      <c r="J125" s="12" t="n">
        <f aca="false">IF($C$125=1,MIN(Assumptions!$B$66,MAX(Assumptions!$B$4,Assumptions!$B$26-($I$125))),Assumptions!$B$4)</f>
        <v>0</v>
      </c>
      <c r="K125" s="12" t="n">
        <f aca="false">IF($D$125=1,MIN(Assumptions!$B$61,MAX(Assumptions!$B$4,Assumptions!$B$26-($I$125+$J$125))),Assumptions!$B$4)</f>
        <v>0</v>
      </c>
      <c r="L125" s="12" t="n">
        <f aca="false">IF($E$125=1,MIN(Assumptions!$B$56,MAX(Assumptions!$B$4,Assumptions!$B$26-($I$125+$J$125+$K$125))),Assumptions!$B$4)</f>
        <v>0</v>
      </c>
      <c r="M125" s="12" t="n">
        <f aca="false">IF($F$125=1,MIN(Assumptions!$B$51,MAX(Assumptions!$B$4,Assumptions!$B$26-($I$125+$J$125+$K$125+$L$125))),Assumptions!$B$4)</f>
        <v>30000000</v>
      </c>
      <c r="N125" s="12" t="n">
        <f aca="false">IF($G$125=1,MIN(Assumptions!$B$46,MAX(Assumptions!$B$4,Assumptions!$B$26-($I$125+$J$125+$K$125+$L$125+$M$125))),Assumptions!$B$4)</f>
        <v>0</v>
      </c>
      <c r="O125" s="12" t="n">
        <f aca="false">IF($H$125=1,MIN(Assumptions!$B$41,MAX(Assumptions!$B$4,Assumptions!$B$26-($I$125+$J$125+$K$125+$L$125+$M$125+$N$125))),Assumptions!$B$4)</f>
        <v>0</v>
      </c>
      <c r="P125" s="12" t="n">
        <f aca="false">$I$125+$J$125+$K$125+$L$125+$M$125+$N$125+$O$125</f>
        <v>30000000</v>
      </c>
      <c r="Q125" s="12" t="n">
        <f aca="false">MAX(Assumptions!$B$4,Assumptions!$B$26-$P$125)</f>
        <v>1970000000</v>
      </c>
      <c r="R125" s="12" t="n">
        <f aca="false">$J$110+$O$110+Assumptions!$B$20+IF($B$125=0,$D$110,Assumptions!$B$4)+IF($C$125=0,$AI$110,Assumptions!$B$4)+IF($D$125=0,$AF$110,Assumptions!$B$4)+IF($E$125=0,$AC$110,Assumptions!$B$4)+IF($F$125=0,$Z$110,Assumptions!$B$4)+IF($G$125=0,$W$110,Assumptions!$B$4)+IF($H$125=0,$T$110,Assumptions!$B$4)</f>
        <v>30505687.9664976</v>
      </c>
      <c r="S125" s="12" t="n">
        <f aca="false">IF($R$125&gt;Assumptions!$B$4,$Q$125/$R$125&gt;Assumptions!$B$13,FALSE())</f>
        <v>1</v>
      </c>
      <c r="T125" s="12" t="n">
        <f aca="false">IF($S$125,($Q$125+Assumptions!$B$14*Assumptions!$B$13)/($R$125+Assumptions!$B$14),IF($R$125&gt;Assumptions!$B$4,$Q$125/$R$125,Assumptions!$B$4))</f>
        <v>59.7624264642562</v>
      </c>
      <c r="U125" s="12" t="n">
        <f aca="false">IF($B$125=1,$I$125,$D$110*$T$125)</f>
        <v>54709455.0383376</v>
      </c>
      <c r="V125" s="12" t="n">
        <f aca="false">IF($C$125=1,$J$125,$AI$110*$T$125)</f>
        <v>367699873.825263</v>
      </c>
      <c r="W125" s="12" t="n">
        <f aca="false">IF($D$125=1,$K$125,$AF$110*$T$125)</f>
        <v>103934469.03259</v>
      </c>
      <c r="X125" s="12" t="n">
        <f aca="false">IF($E$125=1,$L$125,$AC$110*$T$125)</f>
        <v>143429823.514215</v>
      </c>
      <c r="Y125" s="12" t="n">
        <f aca="false">IF($F$125=1,$M$125,$Z$110*$T$125)</f>
        <v>30000000</v>
      </c>
      <c r="Z125" s="12" t="n">
        <f aca="false">IF($G$125=1,$N$125,$W$110*$T$125)</f>
        <v>298812132.321281</v>
      </c>
      <c r="AA125" s="12" t="n">
        <f aca="false">IF($H$125=1,$O$125,$T$110*$T$125)</f>
        <v>298812132.321281</v>
      </c>
      <c r="AB125" s="12" t="n">
        <f aca="false">($J$110+$O$110)*$T$125</f>
        <v>17834209.6080855</v>
      </c>
      <c r="AC125" s="12" t="n">
        <f aca="false">Assumptions!$B$20*$T$125</f>
        <v>537861838.178306</v>
      </c>
      <c r="AD125" s="12" t="n">
        <f aca="false">IF($S$125,Assumptions!$B$14*($T$125-Assumptions!$B$13),Assumptions!$B$4)</f>
        <v>146906066.160641</v>
      </c>
      <c r="AE125" s="12" t="n">
        <f aca="false">$U$125+$V$125+$W$125+$X$125+$Y$125+$Z$125+$AA$125+$AB$125+$AC$125+$AD$125</f>
        <v>2000000000</v>
      </c>
      <c r="AF125" s="12" t="n">
        <f aca="false">IF(AND(IF($B$125=1,$U$125&gt;=INDEX($U$121:$U$248,1+$A$125-Assumptions!$B$77),$U$125&gt;INDEX($U$121:$U$248,1+$A$125+Assumptions!$B$77)),IF($C$125=1,$V$125&gt;=INDEX($V$121:$V$248,1+$A$125-Assumptions!$B$78),$V$125&gt;INDEX($V$121:$V$248,1+$A$125+Assumptions!$B$78)),IF($D$125=1,$W$125&gt;=INDEX($W$121:$W$248,1+$A$125-Assumptions!$B$79),$W$125&gt;INDEX($W$121:$W$248,1+$A$125+Assumptions!$B$79)),IF($E$125=1,$X$125&gt;=INDEX($X$121:$X$248,1+$A$125-Assumptions!$B$80),$X$125&gt;INDEX($X$121:$X$248,1+$A$125+Assumptions!$B$80)),IF($F$125=1,$Y$125&gt;=INDEX($Y$121:$Y$248,1+$A$125-Assumptions!$B$81),$Y$125&gt;INDEX($Y$121:$Y$248,1+$A$125+Assumptions!$B$81)),IF($G$125=1,$Z$125&gt;=INDEX($Z$121:$Z$248,1+$A$125-Assumptions!$B$82),$Z$125&gt;INDEX($Z$121:$Z$248,1+$A$125+Assumptions!$B$82)),IF($H$125=1,$AA$125&gt;=INDEX($AA$121:$AA$248,1+$A$125-Assumptions!$B$83),$AA$125&gt;INDEX($AA$121:$AA$248,1+$A$125+Assumptions!$B$83))),1,0)</f>
        <v>0</v>
      </c>
    </row>
    <row r="126" customFormat="false" ht="15" hidden="true" customHeight="false" outlineLevel="0" collapsed="false">
      <c r="A126" s="6" t="n">
        <f aca="false">ROW()-ROW($A$121)+Assumptions!$B$4</f>
        <v>5</v>
      </c>
      <c r="B126" s="12" t="n">
        <f aca="false">MOD(QUOTIENT($A$126,Assumptions!$B$77),2)</f>
        <v>0</v>
      </c>
      <c r="C126" s="12" t="n">
        <f aca="false">MOD(QUOTIENT($A$126,Assumptions!$B$78),2)</f>
        <v>0</v>
      </c>
      <c r="D126" s="12" t="n">
        <f aca="false">MOD(QUOTIENT($A$126,Assumptions!$B$79),2)</f>
        <v>0</v>
      </c>
      <c r="E126" s="12" t="n">
        <f aca="false">MOD(QUOTIENT($A$126,Assumptions!$B$80),2)</f>
        <v>0</v>
      </c>
      <c r="F126" s="12" t="n">
        <f aca="false">MOD(QUOTIENT($A$126,Assumptions!$B$81),2)</f>
        <v>1</v>
      </c>
      <c r="G126" s="12" t="n">
        <f aca="false">MOD(QUOTIENT($A$126,Assumptions!$B$82),2)</f>
        <v>0</v>
      </c>
      <c r="H126" s="12" t="n">
        <f aca="false">MOD(QUOTIENT($A$126,Assumptions!$B$83),2)</f>
        <v>1</v>
      </c>
      <c r="I126" s="12" t="n">
        <f aca="false">IF($B$126=1,MIN(Assumptions!$B$67,MAX(Assumptions!$B$4,Assumptions!$B$26-(Assumptions!$B$4))),Assumptions!$B$4)</f>
        <v>0</v>
      </c>
      <c r="J126" s="12" t="n">
        <f aca="false">IF($C$126=1,MIN(Assumptions!$B$66,MAX(Assumptions!$B$4,Assumptions!$B$26-($I$126))),Assumptions!$B$4)</f>
        <v>0</v>
      </c>
      <c r="K126" s="12" t="n">
        <f aca="false">IF($D$126=1,MIN(Assumptions!$B$61,MAX(Assumptions!$B$4,Assumptions!$B$26-($I$126+$J$126))),Assumptions!$B$4)</f>
        <v>0</v>
      </c>
      <c r="L126" s="12" t="n">
        <f aca="false">IF($E$126=1,MIN(Assumptions!$B$56,MAX(Assumptions!$B$4,Assumptions!$B$26-($I$126+$J$126+$K$126))),Assumptions!$B$4)</f>
        <v>0</v>
      </c>
      <c r="M126" s="12" t="n">
        <f aca="false">IF($F$126=1,MIN(Assumptions!$B$51,MAX(Assumptions!$B$4,Assumptions!$B$26-($I$126+$J$126+$K$126+$L$126))),Assumptions!$B$4)</f>
        <v>30000000</v>
      </c>
      <c r="N126" s="12" t="n">
        <f aca="false">IF($G$126=1,MIN(Assumptions!$B$46,MAX(Assumptions!$B$4,Assumptions!$B$26-($I$126+$J$126+$K$126+$L$126+$M$126))),Assumptions!$B$4)</f>
        <v>0</v>
      </c>
      <c r="O126" s="12" t="n">
        <f aca="false">IF($H$126=1,MIN(Assumptions!$B$41,MAX(Assumptions!$B$4,Assumptions!$B$26-($I$126+$J$126+$K$126+$L$126+$M$126+$N$126))),Assumptions!$B$4)</f>
        <v>5000000</v>
      </c>
      <c r="P126" s="12" t="n">
        <f aca="false">$I$126+$J$126+$K$126+$L$126+$M$126+$N$126+$O$126</f>
        <v>35000000</v>
      </c>
      <c r="Q126" s="12" t="n">
        <f aca="false">MAX(Assumptions!$B$4,Assumptions!$B$26-$P$126)</f>
        <v>1965000000</v>
      </c>
      <c r="R126" s="12" t="n">
        <f aca="false">$J$110+$O$110+Assumptions!$B$20+IF($B$126=0,$D$110,Assumptions!$B$4)+IF($C$126=0,$AI$110,Assumptions!$B$4)+IF($D$126=0,$AF$110,Assumptions!$B$4)+IF($E$126=0,$AC$110,Assumptions!$B$4)+IF($F$126=0,$Z$110,Assumptions!$B$4)+IF($G$126=0,$W$110,Assumptions!$B$4)+IF($H$126=0,$T$110,Assumptions!$B$4)</f>
        <v>25505687.9664976</v>
      </c>
      <c r="S126" s="12" t="n">
        <f aca="false">IF($R$126&gt;Assumptions!$B$4,$Q$126/$R$126&gt;Assumptions!$B$13,FALSE())</f>
        <v>1</v>
      </c>
      <c r="T126" s="12" t="n">
        <f aca="false">IF($S$126,($Q$126+Assumptions!$B$14*Assumptions!$B$13)/($R$126+Assumptions!$B$14),IF($R$126&gt;Assumptions!$B$4,$Q$126/$R$126,Assumptions!$B$4))</f>
        <v>70.2535857127903</v>
      </c>
      <c r="U126" s="12" t="n">
        <f aca="false">IF($B$126=1,$I$126,$D$110*$T$126)</f>
        <v>64313576.5435278</v>
      </c>
      <c r="V126" s="12" t="n">
        <f aca="false">IF($C$126=1,$J$126,$AI$110*$T$126)</f>
        <v>432248757.801284</v>
      </c>
      <c r="W126" s="12" t="n">
        <f aca="false">IF($D$126=1,$K$126,$AF$110*$T$126)</f>
        <v>122179930.780783</v>
      </c>
      <c r="X126" s="12" t="n">
        <f aca="false">IF($E$126=1,$L$126,$AC$110*$T$126)</f>
        <v>168608605.710697</v>
      </c>
      <c r="Y126" s="12" t="n">
        <f aca="false">IF($F$126=1,$M$126,$Z$110*$T$126)</f>
        <v>30000000</v>
      </c>
      <c r="Z126" s="12" t="n">
        <f aca="false">IF($G$126=1,$N$126,$W$110*$T$126)</f>
        <v>351267928.563951</v>
      </c>
      <c r="AA126" s="12" t="n">
        <f aca="false">IF($H$126=1,$O$126,$T$110*$T$126)</f>
        <v>5000000</v>
      </c>
      <c r="AB126" s="12" t="n">
        <f aca="false">($J$110+$O$110)*$T$126</f>
        <v>20964964.9026696</v>
      </c>
      <c r="AC126" s="12" t="n">
        <f aca="false">Assumptions!$B$20*$T$126</f>
        <v>632282271.415113</v>
      </c>
      <c r="AD126" s="12" t="n">
        <f aca="false">IF($S$126,Assumptions!$B$14*($T$126-Assumptions!$B$13),Assumptions!$B$4)</f>
        <v>173133964.281976</v>
      </c>
      <c r="AE126" s="12" t="n">
        <f aca="false">$U$126+$V$126+$W$126+$X$126+$Y$126+$Z$126+$AA$126+$AB$126+$AC$126+$AD$126</f>
        <v>2000000000</v>
      </c>
      <c r="AF126" s="12" t="n">
        <f aca="false">IF(AND(IF($B$126=1,$U$126&gt;=INDEX($U$121:$U$248,1+$A$126-Assumptions!$B$77),$U$126&gt;INDEX($U$121:$U$248,1+$A$126+Assumptions!$B$77)),IF($C$126=1,$V$126&gt;=INDEX($V$121:$V$248,1+$A$126-Assumptions!$B$78),$V$126&gt;INDEX($V$121:$V$248,1+$A$126+Assumptions!$B$78)),IF($D$126=1,$W$126&gt;=INDEX($W$121:$W$248,1+$A$126-Assumptions!$B$79),$W$126&gt;INDEX($W$121:$W$248,1+$A$126+Assumptions!$B$79)),IF($E$126=1,$X$126&gt;=INDEX($X$121:$X$248,1+$A$126-Assumptions!$B$80),$X$126&gt;INDEX($X$121:$X$248,1+$A$126+Assumptions!$B$80)),IF($F$126=1,$Y$126&gt;=INDEX($Y$121:$Y$248,1+$A$126-Assumptions!$B$81),$Y$126&gt;INDEX($Y$121:$Y$248,1+$A$126+Assumptions!$B$81)),IF($G$126=1,$Z$126&gt;=INDEX($Z$121:$Z$248,1+$A$126-Assumptions!$B$82),$Z$126&gt;INDEX($Z$121:$Z$248,1+$A$126+Assumptions!$B$82)),IF($H$126=1,$AA$126&gt;=INDEX($AA$121:$AA$248,1+$A$126-Assumptions!$B$83),$AA$126&gt;INDEX($AA$121:$AA$248,1+$A$126+Assumptions!$B$83))),1,0)</f>
        <v>0</v>
      </c>
    </row>
    <row r="127" customFormat="false" ht="15" hidden="true" customHeight="false" outlineLevel="0" collapsed="false">
      <c r="A127" s="6" t="n">
        <f aca="false">ROW()-ROW($A$121)+Assumptions!$B$4</f>
        <v>6</v>
      </c>
      <c r="B127" s="12" t="n">
        <f aca="false">MOD(QUOTIENT($A$127,Assumptions!$B$77),2)</f>
        <v>0</v>
      </c>
      <c r="C127" s="12" t="n">
        <f aca="false">MOD(QUOTIENT($A$127,Assumptions!$B$78),2)</f>
        <v>0</v>
      </c>
      <c r="D127" s="12" t="n">
        <f aca="false">MOD(QUOTIENT($A$127,Assumptions!$B$79),2)</f>
        <v>0</v>
      </c>
      <c r="E127" s="12" t="n">
        <f aca="false">MOD(QUOTIENT($A$127,Assumptions!$B$80),2)</f>
        <v>0</v>
      </c>
      <c r="F127" s="12" t="n">
        <f aca="false">MOD(QUOTIENT($A$127,Assumptions!$B$81),2)</f>
        <v>1</v>
      </c>
      <c r="G127" s="12" t="n">
        <f aca="false">MOD(QUOTIENT($A$127,Assumptions!$B$82),2)</f>
        <v>1</v>
      </c>
      <c r="H127" s="12" t="n">
        <f aca="false">MOD(QUOTIENT($A$127,Assumptions!$B$83),2)</f>
        <v>0</v>
      </c>
      <c r="I127" s="12" t="n">
        <f aca="false">IF($B$127=1,MIN(Assumptions!$B$67,MAX(Assumptions!$B$4,Assumptions!$B$26-(Assumptions!$B$4))),Assumptions!$B$4)</f>
        <v>0</v>
      </c>
      <c r="J127" s="12" t="n">
        <f aca="false">IF($C$127=1,MIN(Assumptions!$B$66,MAX(Assumptions!$B$4,Assumptions!$B$26-($I$127))),Assumptions!$B$4)</f>
        <v>0</v>
      </c>
      <c r="K127" s="12" t="n">
        <f aca="false">IF($D$127=1,MIN(Assumptions!$B$61,MAX(Assumptions!$B$4,Assumptions!$B$26-($I$127+$J$127))),Assumptions!$B$4)</f>
        <v>0</v>
      </c>
      <c r="L127" s="12" t="n">
        <f aca="false">IF($E$127=1,MIN(Assumptions!$B$56,MAX(Assumptions!$B$4,Assumptions!$B$26-($I$127+$J$127+$K$127))),Assumptions!$B$4)</f>
        <v>0</v>
      </c>
      <c r="M127" s="12" t="n">
        <f aca="false">IF($F$127=1,MIN(Assumptions!$B$51,MAX(Assumptions!$B$4,Assumptions!$B$26-($I$127+$J$127+$K$127+$L$127))),Assumptions!$B$4)</f>
        <v>30000000</v>
      </c>
      <c r="N127" s="12" t="n">
        <f aca="false">IF($G$127=1,MIN(Assumptions!$B$46,MAX(Assumptions!$B$4,Assumptions!$B$26-($I$127+$J$127+$K$127+$L$127+$M$127))),Assumptions!$B$4)</f>
        <v>15000000</v>
      </c>
      <c r="O127" s="12" t="n">
        <f aca="false">IF($H$127=1,MIN(Assumptions!$B$41,MAX(Assumptions!$B$4,Assumptions!$B$26-($I$127+$J$127+$K$127+$L$127+$M$127+$N$127))),Assumptions!$B$4)</f>
        <v>0</v>
      </c>
      <c r="P127" s="12" t="n">
        <f aca="false">$I$127+$J$127+$K$127+$L$127+$M$127+$N$127+$O$127</f>
        <v>45000000</v>
      </c>
      <c r="Q127" s="12" t="n">
        <f aca="false">MAX(Assumptions!$B$4,Assumptions!$B$26-$P$127)</f>
        <v>1955000000</v>
      </c>
      <c r="R127" s="12" t="n">
        <f aca="false">$J$110+$O$110+Assumptions!$B$20+IF($B$127=0,$D$110,Assumptions!$B$4)+IF($C$127=0,$AI$110,Assumptions!$B$4)+IF($D$127=0,$AF$110,Assumptions!$B$4)+IF($E$127=0,$AC$110,Assumptions!$B$4)+IF($F$127=0,$Z$110,Assumptions!$B$4)+IF($G$127=0,$W$110,Assumptions!$B$4)+IF($H$127=0,$T$110,Assumptions!$B$4)</f>
        <v>25505687.9664976</v>
      </c>
      <c r="S127" s="12" t="n">
        <f aca="false">IF($R$127&gt;Assumptions!$B$4,$Q$127/$R$127&gt;Assumptions!$B$13,FALSE())</f>
        <v>1</v>
      </c>
      <c r="T127" s="12" t="n">
        <f aca="false">IF($S$127,($Q$127+Assumptions!$B$14*Assumptions!$B$13)/($R$127+Assumptions!$B$14),IF($R$127&gt;Assumptions!$B$4,$Q$127/$R$127,Assumptions!$B$4))</f>
        <v>69.8965153915055</v>
      </c>
      <c r="U127" s="12" t="n">
        <f aca="false">IF($B$127=1,$I$127,$D$110*$T$127)</f>
        <v>63986696.8660512</v>
      </c>
      <c r="V127" s="12" t="n">
        <f aca="false">IF($C$127=1,$J$127,$AI$110*$T$127)</f>
        <v>430051813.670146</v>
      </c>
      <c r="W127" s="12" t="n">
        <f aca="false">IF($D$127=1,$K$127,$AF$110*$T$127)</f>
        <v>121558940.027132</v>
      </c>
      <c r="X127" s="12" t="n">
        <f aca="false">IF($E$127=1,$L$127,$AC$110*$T$127)</f>
        <v>167751636.939613</v>
      </c>
      <c r="Y127" s="12" t="n">
        <f aca="false">IF($F$127=1,$M$127,$Z$110*$T$127)</f>
        <v>30000000</v>
      </c>
      <c r="Z127" s="12" t="n">
        <f aca="false">IF($G$127=1,$N$127,$W$110*$T$127)</f>
        <v>15000000</v>
      </c>
      <c r="AA127" s="12" t="n">
        <f aca="false">IF($H$127=1,$O$127,$T$110*$T$127)</f>
        <v>349482576.957527</v>
      </c>
      <c r="AB127" s="12" t="n">
        <f aca="false">($J$110+$O$110)*$T$127</f>
        <v>20858408.5372177</v>
      </c>
      <c r="AC127" s="12" t="n">
        <f aca="false">Assumptions!$B$20*$T$127</f>
        <v>629068638.523549</v>
      </c>
      <c r="AD127" s="12" t="n">
        <f aca="false">IF($S$127,Assumptions!$B$14*($T$127-Assumptions!$B$13),Assumptions!$B$4)</f>
        <v>172241288.478764</v>
      </c>
      <c r="AE127" s="12" t="n">
        <f aca="false">$U$127+$V$127+$W$127+$X$127+$Y$127+$Z$127+$AA$127+$AB$127+$AC$127+$AD$127</f>
        <v>2000000000</v>
      </c>
      <c r="AF127" s="12" t="n">
        <f aca="false">IF(AND(IF($B$127=1,$U$127&gt;=INDEX($U$121:$U$248,1+$A$127-Assumptions!$B$77),$U$127&gt;INDEX($U$121:$U$248,1+$A$127+Assumptions!$B$77)),IF($C$127=1,$V$127&gt;=INDEX($V$121:$V$248,1+$A$127-Assumptions!$B$78),$V$127&gt;INDEX($V$121:$V$248,1+$A$127+Assumptions!$B$78)),IF($D$127=1,$W$127&gt;=INDEX($W$121:$W$248,1+$A$127-Assumptions!$B$79),$W$127&gt;INDEX($W$121:$W$248,1+$A$127+Assumptions!$B$79)),IF($E$127=1,$X$127&gt;=INDEX($X$121:$X$248,1+$A$127-Assumptions!$B$80),$X$127&gt;INDEX($X$121:$X$248,1+$A$127+Assumptions!$B$80)),IF($F$127=1,$Y$127&gt;=INDEX($Y$121:$Y$248,1+$A$127-Assumptions!$B$81),$Y$127&gt;INDEX($Y$121:$Y$248,1+$A$127+Assumptions!$B$81)),IF($G$127=1,$Z$127&gt;=INDEX($Z$121:$Z$248,1+$A$127-Assumptions!$B$82),$Z$127&gt;INDEX($Z$121:$Z$248,1+$A$127+Assumptions!$B$82)),IF($H$127=1,$AA$127&gt;=INDEX($AA$121:$AA$248,1+$A$127-Assumptions!$B$83),$AA$127&gt;INDEX($AA$121:$AA$248,1+$A$127+Assumptions!$B$83))),1,0)</f>
        <v>0</v>
      </c>
    </row>
    <row r="128" customFormat="false" ht="15" hidden="true" customHeight="false" outlineLevel="0" collapsed="false">
      <c r="A128" s="6" t="n">
        <f aca="false">ROW()-ROW($A$121)+Assumptions!$B$4</f>
        <v>7</v>
      </c>
      <c r="B128" s="12" t="n">
        <f aca="false">MOD(QUOTIENT($A$128,Assumptions!$B$77),2)</f>
        <v>0</v>
      </c>
      <c r="C128" s="12" t="n">
        <f aca="false">MOD(QUOTIENT($A$128,Assumptions!$B$78),2)</f>
        <v>0</v>
      </c>
      <c r="D128" s="12" t="n">
        <f aca="false">MOD(QUOTIENT($A$128,Assumptions!$B$79),2)</f>
        <v>0</v>
      </c>
      <c r="E128" s="12" t="n">
        <f aca="false">MOD(QUOTIENT($A$128,Assumptions!$B$80),2)</f>
        <v>0</v>
      </c>
      <c r="F128" s="12" t="n">
        <f aca="false">MOD(QUOTIENT($A$128,Assumptions!$B$81),2)</f>
        <v>1</v>
      </c>
      <c r="G128" s="12" t="n">
        <f aca="false">MOD(QUOTIENT($A$128,Assumptions!$B$82),2)</f>
        <v>1</v>
      </c>
      <c r="H128" s="12" t="n">
        <f aca="false">MOD(QUOTIENT($A$128,Assumptions!$B$83),2)</f>
        <v>1</v>
      </c>
      <c r="I128" s="12" t="n">
        <f aca="false">IF($B$128=1,MIN(Assumptions!$B$67,MAX(Assumptions!$B$4,Assumptions!$B$26-(Assumptions!$B$4))),Assumptions!$B$4)</f>
        <v>0</v>
      </c>
      <c r="J128" s="12" t="n">
        <f aca="false">IF($C$128=1,MIN(Assumptions!$B$66,MAX(Assumptions!$B$4,Assumptions!$B$26-($I$128))),Assumptions!$B$4)</f>
        <v>0</v>
      </c>
      <c r="K128" s="12" t="n">
        <f aca="false">IF($D$128=1,MIN(Assumptions!$B$61,MAX(Assumptions!$B$4,Assumptions!$B$26-($I$128+$J$128))),Assumptions!$B$4)</f>
        <v>0</v>
      </c>
      <c r="L128" s="12" t="n">
        <f aca="false">IF($E$128=1,MIN(Assumptions!$B$56,MAX(Assumptions!$B$4,Assumptions!$B$26-($I$128+$J$128+$K$128))),Assumptions!$B$4)</f>
        <v>0</v>
      </c>
      <c r="M128" s="12" t="n">
        <f aca="false">IF($F$128=1,MIN(Assumptions!$B$51,MAX(Assumptions!$B$4,Assumptions!$B$26-($I$128+$J$128+$K$128+$L$128))),Assumptions!$B$4)</f>
        <v>30000000</v>
      </c>
      <c r="N128" s="12" t="n">
        <f aca="false">IF($G$128=1,MIN(Assumptions!$B$46,MAX(Assumptions!$B$4,Assumptions!$B$26-($I$128+$J$128+$K$128+$L$128+$M$128))),Assumptions!$B$4)</f>
        <v>15000000</v>
      </c>
      <c r="O128" s="12" t="n">
        <f aca="false">IF($H$128=1,MIN(Assumptions!$B$41,MAX(Assumptions!$B$4,Assumptions!$B$26-($I$128+$J$128+$K$128+$L$128+$M$128+$N$128))),Assumptions!$B$4)</f>
        <v>5000000</v>
      </c>
      <c r="P128" s="12" t="n">
        <f aca="false">$I$128+$J$128+$K$128+$L$128+$M$128+$N$128+$O$128</f>
        <v>50000000</v>
      </c>
      <c r="Q128" s="12" t="n">
        <f aca="false">MAX(Assumptions!$B$4,Assumptions!$B$26-$P$128)</f>
        <v>1950000000</v>
      </c>
      <c r="R128" s="12" t="n">
        <f aca="false">$J$110+$O$110+Assumptions!$B$20+IF($B$128=0,$D$110,Assumptions!$B$4)+IF($C$128=0,$AI$110,Assumptions!$B$4)+IF($D$128=0,$AF$110,Assumptions!$B$4)+IF($E$128=0,$AC$110,Assumptions!$B$4)+IF($F$128=0,$Z$110,Assumptions!$B$4)+IF($G$128=0,$W$110,Assumptions!$B$4)+IF($H$128=0,$T$110,Assumptions!$B$4)</f>
        <v>20505687.9664976</v>
      </c>
      <c r="S128" s="12" t="n">
        <f aca="false">IF($R$128&gt;Assumptions!$B$4,$Q$128/$R$128&gt;Assumptions!$B$13,FALSE())</f>
        <v>1</v>
      </c>
      <c r="T128" s="12" t="n">
        <f aca="false">IF($S$128,($Q$128+Assumptions!$B$14*Assumptions!$B$13)/($R$128+Assumptions!$B$14),IF($R$128&gt;Assumptions!$B$4,$Q$128/$R$128,Assumptions!$B$4))</f>
        <v>84.8703156733829</v>
      </c>
      <c r="U128" s="12" t="n">
        <f aca="false">IF($B$128=1,$I$128,$D$110*$T$128)</f>
        <v>77694447.7346406</v>
      </c>
      <c r="V128" s="12" t="n">
        <f aca="false">IF($C$128=1,$J$128,$AI$110*$T$128)</f>
        <v>522181012.567786</v>
      </c>
      <c r="W128" s="12" t="n">
        <f aca="false">IF($D$128=1,$K$128,$AF$110*$T$128)</f>
        <v>147600285.296602</v>
      </c>
      <c r="X128" s="12" t="n">
        <f aca="false">IF($E$128=1,$L$128,$AC$110*$T$128)</f>
        <v>203688757.616119</v>
      </c>
      <c r="Y128" s="12" t="n">
        <f aca="false">IF($F$128=1,$M$128,$Z$110*$T$128)</f>
        <v>30000000</v>
      </c>
      <c r="Z128" s="12" t="n">
        <f aca="false">IF($G$128=1,$N$128,$W$110*$T$128)</f>
        <v>15000000</v>
      </c>
      <c r="AA128" s="12" t="n">
        <f aca="false">IF($H$128=1,$O$128,$T$110*$T$128)</f>
        <v>5000000</v>
      </c>
      <c r="AB128" s="12" t="n">
        <f aca="false">($J$110+$O$110)*$T$128</f>
        <v>25326866.540949</v>
      </c>
      <c r="AC128" s="12" t="n">
        <f aca="false">Assumptions!$B$20*$T$128</f>
        <v>763832841.060446</v>
      </c>
      <c r="AD128" s="12" t="n">
        <f aca="false">IF($S$128,Assumptions!$B$14*($T$128-Assumptions!$B$13),Assumptions!$B$4)</f>
        <v>209675789.183457</v>
      </c>
      <c r="AE128" s="12" t="n">
        <f aca="false">$U$128+$V$128+$W$128+$X$128+$Y$128+$Z$128+$AA$128+$AB$128+$AC$128+$AD$128</f>
        <v>2000000000</v>
      </c>
      <c r="AF128" s="12" t="n">
        <f aca="false">IF(AND(IF($B$128=1,$U$128&gt;=INDEX($U$121:$U$248,1+$A$128-Assumptions!$B$77),$U$128&gt;INDEX($U$121:$U$248,1+$A$128+Assumptions!$B$77)),IF($C$128=1,$V$128&gt;=INDEX($V$121:$V$248,1+$A$128-Assumptions!$B$78),$V$128&gt;INDEX($V$121:$V$248,1+$A$128+Assumptions!$B$78)),IF($D$128=1,$W$128&gt;=INDEX($W$121:$W$248,1+$A$128-Assumptions!$B$79),$W$128&gt;INDEX($W$121:$W$248,1+$A$128+Assumptions!$B$79)),IF($E$128=1,$X$128&gt;=INDEX($X$121:$X$248,1+$A$128-Assumptions!$B$80),$X$128&gt;INDEX($X$121:$X$248,1+$A$128+Assumptions!$B$80)),IF($F$128=1,$Y$128&gt;=INDEX($Y$121:$Y$248,1+$A$128-Assumptions!$B$81),$Y$128&gt;INDEX($Y$121:$Y$248,1+$A$128+Assumptions!$B$81)),IF($G$128=1,$Z$128&gt;=INDEX($Z$121:$Z$248,1+$A$128-Assumptions!$B$82),$Z$128&gt;INDEX($Z$121:$Z$248,1+$A$128+Assumptions!$B$82)),IF($H$128=1,$AA$128&gt;=INDEX($AA$121:$AA$248,1+$A$128-Assumptions!$B$83),$AA$128&gt;INDEX($AA$121:$AA$248,1+$A$128+Assumptions!$B$83))),1,0)</f>
        <v>0</v>
      </c>
    </row>
    <row r="129" customFormat="false" ht="15" hidden="true" customHeight="false" outlineLevel="0" collapsed="false">
      <c r="A129" s="6" t="n">
        <f aca="false">ROW()-ROW($A$121)+Assumptions!$B$4</f>
        <v>8</v>
      </c>
      <c r="B129" s="12" t="n">
        <f aca="false">MOD(QUOTIENT($A$129,Assumptions!$B$77),2)</f>
        <v>0</v>
      </c>
      <c r="C129" s="12" t="n">
        <f aca="false">MOD(QUOTIENT($A$129,Assumptions!$B$78),2)</f>
        <v>0</v>
      </c>
      <c r="D129" s="12" t="n">
        <f aca="false">MOD(QUOTIENT($A$129,Assumptions!$B$79),2)</f>
        <v>0</v>
      </c>
      <c r="E129" s="12" t="n">
        <f aca="false">MOD(QUOTIENT($A$129,Assumptions!$B$80),2)</f>
        <v>1</v>
      </c>
      <c r="F129" s="12" t="n">
        <f aca="false">MOD(QUOTIENT($A$129,Assumptions!$B$81),2)</f>
        <v>0</v>
      </c>
      <c r="G129" s="12" t="n">
        <f aca="false">MOD(QUOTIENT($A$129,Assumptions!$B$82),2)</f>
        <v>0</v>
      </c>
      <c r="H129" s="12" t="n">
        <f aca="false">MOD(QUOTIENT($A$129,Assumptions!$B$83),2)</f>
        <v>0</v>
      </c>
      <c r="I129" s="12" t="n">
        <f aca="false">IF($B$129=1,MIN(Assumptions!$B$67,MAX(Assumptions!$B$4,Assumptions!$B$26-(Assumptions!$B$4))),Assumptions!$B$4)</f>
        <v>0</v>
      </c>
      <c r="J129" s="12" t="n">
        <f aca="false">IF($C$129=1,MIN(Assumptions!$B$66,MAX(Assumptions!$B$4,Assumptions!$B$26-($I$129))),Assumptions!$B$4)</f>
        <v>0</v>
      </c>
      <c r="K129" s="12" t="n">
        <f aca="false">IF($D$129=1,MIN(Assumptions!$B$61,MAX(Assumptions!$B$4,Assumptions!$B$26-($I$129+$J$129))),Assumptions!$B$4)</f>
        <v>0</v>
      </c>
      <c r="L129" s="12" t="n">
        <f aca="false">IF($E$129=1,MIN(Assumptions!$B$56,MAX(Assumptions!$B$4,Assumptions!$B$26-($I$129+$J$129+$K$129))),Assumptions!$B$4)</f>
        <v>60000000</v>
      </c>
      <c r="M129" s="12" t="n">
        <f aca="false">IF($F$129=1,MIN(Assumptions!$B$51,MAX(Assumptions!$B$4,Assumptions!$B$26-($I$129+$J$129+$K$129+$L$129))),Assumptions!$B$4)</f>
        <v>0</v>
      </c>
      <c r="N129" s="12" t="n">
        <f aca="false">IF($G$129=1,MIN(Assumptions!$B$46,MAX(Assumptions!$B$4,Assumptions!$B$26-($I$129+$J$129+$K$129+$L$129+$M$129))),Assumptions!$B$4)</f>
        <v>0</v>
      </c>
      <c r="O129" s="12" t="n">
        <f aca="false">IF($H$129=1,MIN(Assumptions!$B$41,MAX(Assumptions!$B$4,Assumptions!$B$26-($I$129+$J$129+$K$129+$L$129+$M$129+$N$129))),Assumptions!$B$4)</f>
        <v>0</v>
      </c>
      <c r="P129" s="12" t="n">
        <f aca="false">$I$129+$J$129+$K$129+$L$129+$M$129+$N$129+$O$129</f>
        <v>60000000</v>
      </c>
      <c r="Q129" s="12" t="n">
        <f aca="false">MAX(Assumptions!$B$4,Assumptions!$B$26-$P$129)</f>
        <v>1940000000</v>
      </c>
      <c r="R129" s="12" t="n">
        <f aca="false">$J$110+$O$110+Assumptions!$B$20+IF($B$129=0,$D$110,Assumptions!$B$4)+IF($C$129=0,$AI$110,Assumptions!$B$4)+IF($D$129=0,$AF$110,Assumptions!$B$4)+IF($E$129=0,$AC$110,Assumptions!$B$4)+IF($F$129=0,$Z$110,Assumptions!$B$4)+IF($G$129=0,$W$110,Assumptions!$B$4)+IF($H$129=0,$T$110,Assumptions!$B$4)</f>
        <v>31105687.9664976</v>
      </c>
      <c r="S129" s="12" t="n">
        <f aca="false">IF($R$129&gt;Assumptions!$B$4,$Q$129/$R$129&gt;Assumptions!$B$13,FALSE())</f>
        <v>1</v>
      </c>
      <c r="T129" s="12" t="n">
        <f aca="false">IF($S$129,($Q$129+Assumptions!$B$14*Assumptions!$B$13)/($R$129+Assumptions!$B$14),IF($R$129&gt;Assumptions!$B$4,$Q$129/$R$129,Assumptions!$B$4))</f>
        <v>57.802714883758</v>
      </c>
      <c r="U129" s="12" t="n">
        <f aca="false">IF($B$129=1,$I$129,$D$110*$T$129)</f>
        <v>52915438.9826893</v>
      </c>
      <c r="V129" s="12" t="n">
        <f aca="false">IF($C$129=1,$J$129,$AI$110*$T$129)</f>
        <v>355642369.745939</v>
      </c>
      <c r="W129" s="12" t="n">
        <f aca="false">IF($D$129=1,$K$129,$AF$110*$T$129)</f>
        <v>100526281.068571</v>
      </c>
      <c r="X129" s="12" t="n">
        <f aca="false">IF($E$129=1,$L$129,$AC$110*$T$129)</f>
        <v>60000000</v>
      </c>
      <c r="Y129" s="12" t="n">
        <f aca="false">IF($F$129=1,$M$129,$Z$110*$T$129)</f>
        <v>173408144.651274</v>
      </c>
      <c r="Z129" s="12" t="n">
        <f aca="false">IF($G$129=1,$N$129,$W$110*$T$129)</f>
        <v>289013574.41879</v>
      </c>
      <c r="AA129" s="12" t="n">
        <f aca="false">IF($H$129=1,$O$129,$T$110*$T$129)</f>
        <v>289013574.41879</v>
      </c>
      <c r="AB129" s="12" t="n">
        <f aca="false">($J$110+$O$110)*$T$129</f>
        <v>17249395.5507296</v>
      </c>
      <c r="AC129" s="12" t="n">
        <f aca="false">Assumptions!$B$20*$T$129</f>
        <v>520224433.953822</v>
      </c>
      <c r="AD129" s="12" t="n">
        <f aca="false">IF($S$129,Assumptions!$B$14*($T$129-Assumptions!$B$13),Assumptions!$B$4)</f>
        <v>142006787.209395</v>
      </c>
      <c r="AE129" s="12" t="n">
        <f aca="false">$U$129+$V$129+$W$129+$X$129+$Y$129+$Z$129+$AA$129+$AB$129+$AC$129+$AD$129</f>
        <v>2000000000</v>
      </c>
      <c r="AF129" s="12" t="n">
        <f aca="false">IF(AND(IF($B$129=1,$U$129&gt;=INDEX($U$121:$U$248,1+$A$129-Assumptions!$B$77),$U$129&gt;INDEX($U$121:$U$248,1+$A$129+Assumptions!$B$77)),IF($C$129=1,$V$129&gt;=INDEX($V$121:$V$248,1+$A$129-Assumptions!$B$78),$V$129&gt;INDEX($V$121:$V$248,1+$A$129+Assumptions!$B$78)),IF($D$129=1,$W$129&gt;=INDEX($W$121:$W$248,1+$A$129-Assumptions!$B$79),$W$129&gt;INDEX($W$121:$W$248,1+$A$129+Assumptions!$B$79)),IF($E$129=1,$X$129&gt;=INDEX($X$121:$X$248,1+$A$129-Assumptions!$B$80),$X$129&gt;INDEX($X$121:$X$248,1+$A$129+Assumptions!$B$80)),IF($F$129=1,$Y$129&gt;=INDEX($Y$121:$Y$248,1+$A$129-Assumptions!$B$81),$Y$129&gt;INDEX($Y$121:$Y$248,1+$A$129+Assumptions!$B$81)),IF($G$129=1,$Z$129&gt;=INDEX($Z$121:$Z$248,1+$A$129-Assumptions!$B$82),$Z$129&gt;INDEX($Z$121:$Z$248,1+$A$129+Assumptions!$B$82)),IF($H$129=1,$AA$129&gt;=INDEX($AA$121:$AA$248,1+$A$129-Assumptions!$B$83),$AA$129&gt;INDEX($AA$121:$AA$248,1+$A$129+Assumptions!$B$83))),1,0)</f>
        <v>0</v>
      </c>
    </row>
    <row r="130" customFormat="false" ht="15" hidden="true" customHeight="false" outlineLevel="0" collapsed="false">
      <c r="A130" s="6" t="n">
        <f aca="false">ROW()-ROW($A$121)+Assumptions!$B$4</f>
        <v>9</v>
      </c>
      <c r="B130" s="12" t="n">
        <f aca="false">MOD(QUOTIENT($A$130,Assumptions!$B$77),2)</f>
        <v>0</v>
      </c>
      <c r="C130" s="12" t="n">
        <f aca="false">MOD(QUOTIENT($A$130,Assumptions!$B$78),2)</f>
        <v>0</v>
      </c>
      <c r="D130" s="12" t="n">
        <f aca="false">MOD(QUOTIENT($A$130,Assumptions!$B$79),2)</f>
        <v>0</v>
      </c>
      <c r="E130" s="12" t="n">
        <f aca="false">MOD(QUOTIENT($A$130,Assumptions!$B$80),2)</f>
        <v>1</v>
      </c>
      <c r="F130" s="12" t="n">
        <f aca="false">MOD(QUOTIENT($A$130,Assumptions!$B$81),2)</f>
        <v>0</v>
      </c>
      <c r="G130" s="12" t="n">
        <f aca="false">MOD(QUOTIENT($A$130,Assumptions!$B$82),2)</f>
        <v>0</v>
      </c>
      <c r="H130" s="12" t="n">
        <f aca="false">MOD(QUOTIENT($A$130,Assumptions!$B$83),2)</f>
        <v>1</v>
      </c>
      <c r="I130" s="12" t="n">
        <f aca="false">IF($B$130=1,MIN(Assumptions!$B$67,MAX(Assumptions!$B$4,Assumptions!$B$26-(Assumptions!$B$4))),Assumptions!$B$4)</f>
        <v>0</v>
      </c>
      <c r="J130" s="12" t="n">
        <f aca="false">IF($C$130=1,MIN(Assumptions!$B$66,MAX(Assumptions!$B$4,Assumptions!$B$26-($I$130))),Assumptions!$B$4)</f>
        <v>0</v>
      </c>
      <c r="K130" s="12" t="n">
        <f aca="false">IF($D$130=1,MIN(Assumptions!$B$61,MAX(Assumptions!$B$4,Assumptions!$B$26-($I$130+$J$130))),Assumptions!$B$4)</f>
        <v>0</v>
      </c>
      <c r="L130" s="12" t="n">
        <f aca="false">IF($E$130=1,MIN(Assumptions!$B$56,MAX(Assumptions!$B$4,Assumptions!$B$26-($I$130+$J$130+$K$130))),Assumptions!$B$4)</f>
        <v>60000000</v>
      </c>
      <c r="M130" s="12" t="n">
        <f aca="false">IF($F$130=1,MIN(Assumptions!$B$51,MAX(Assumptions!$B$4,Assumptions!$B$26-($I$130+$J$130+$K$130+$L$130))),Assumptions!$B$4)</f>
        <v>0</v>
      </c>
      <c r="N130" s="12" t="n">
        <f aca="false">IF($G$130=1,MIN(Assumptions!$B$46,MAX(Assumptions!$B$4,Assumptions!$B$26-($I$130+$J$130+$K$130+$L$130+$M$130))),Assumptions!$B$4)</f>
        <v>0</v>
      </c>
      <c r="O130" s="12" t="n">
        <f aca="false">IF($H$130=1,MIN(Assumptions!$B$41,MAX(Assumptions!$B$4,Assumptions!$B$26-($I$130+$J$130+$K$130+$L$130+$M$130+$N$130))),Assumptions!$B$4)</f>
        <v>5000000</v>
      </c>
      <c r="P130" s="12" t="n">
        <f aca="false">$I$130+$J$130+$K$130+$L$130+$M$130+$N$130+$O$130</f>
        <v>65000000</v>
      </c>
      <c r="Q130" s="12" t="n">
        <f aca="false">MAX(Assumptions!$B$4,Assumptions!$B$26-$P$130)</f>
        <v>1935000000</v>
      </c>
      <c r="R130" s="12" t="n">
        <f aca="false">$J$110+$O$110+Assumptions!$B$20+IF($B$130=0,$D$110,Assumptions!$B$4)+IF($C$130=0,$AI$110,Assumptions!$B$4)+IF($D$130=0,$AF$110,Assumptions!$B$4)+IF($E$130=0,$AC$110,Assumptions!$B$4)+IF($F$130=0,$Z$110,Assumptions!$B$4)+IF($G$130=0,$W$110,Assumptions!$B$4)+IF($H$130=0,$T$110,Assumptions!$B$4)</f>
        <v>26105687.9664976</v>
      </c>
      <c r="S130" s="12" t="n">
        <f aca="false">IF($R$130&gt;Assumptions!$B$4,$Q$130/$R$130&gt;Assumptions!$B$13,FALSE())</f>
        <v>1</v>
      </c>
      <c r="T130" s="12" t="n">
        <f aca="false">IF($S$130,($Q$130+Assumptions!$B$14*Assumptions!$B$13)/($R$130+Assumptions!$B$14),IF($R$130&gt;Assumptions!$B$4,$Q$130/$R$130,Assumptions!$B$4))</f>
        <v>67.7312848503822</v>
      </c>
      <c r="U130" s="12" t="n">
        <f aca="false">IF($B$130=1,$I$130,$D$110*$T$130)</f>
        <v>62004538.6782796</v>
      </c>
      <c r="V130" s="12" t="n">
        <f aca="false">IF($C$130=1,$J$130,$AI$110*$T$130)</f>
        <v>416729814.483085</v>
      </c>
      <c r="W130" s="12" t="n">
        <f aca="false">IF($D$130=1,$K$130,$AF$110*$T$130)</f>
        <v>117793328.422332</v>
      </c>
      <c r="X130" s="12" t="n">
        <f aca="false">IF($E$130=1,$L$130,$AC$110*$T$130)</f>
        <v>60000000</v>
      </c>
      <c r="Y130" s="12" t="n">
        <f aca="false">IF($F$130=1,$M$130,$Z$110*$T$130)</f>
        <v>203193854.551147</v>
      </c>
      <c r="Z130" s="12" t="n">
        <f aca="false">IF($G$130=1,$N$130,$W$110*$T$130)</f>
        <v>338656424.251911</v>
      </c>
      <c r="AA130" s="12" t="n">
        <f aca="false">IF($H$130=1,$O$130,$T$110*$T$130)</f>
        <v>5000000</v>
      </c>
      <c r="AB130" s="12" t="n">
        <f aca="false">($J$110+$O$110)*$T$130</f>
        <v>20212263.833851</v>
      </c>
      <c r="AC130" s="12" t="n">
        <f aca="false">Assumptions!$B$20*$T$130</f>
        <v>609581563.65344</v>
      </c>
      <c r="AD130" s="12" t="n">
        <f aca="false">IF($S$130,Assumptions!$B$14*($T$130-Assumptions!$B$13),Assumptions!$B$4)</f>
        <v>166828212.125955</v>
      </c>
      <c r="AE130" s="12" t="n">
        <f aca="false">$U$130+$V$130+$W$130+$X$130+$Y$130+$Z$130+$AA$130+$AB$130+$AC$130+$AD$130</f>
        <v>2000000000</v>
      </c>
      <c r="AF130" s="12" t="n">
        <f aca="false">IF(AND(IF($B$130=1,$U$130&gt;=INDEX($U$121:$U$248,1+$A$130-Assumptions!$B$77),$U$130&gt;INDEX($U$121:$U$248,1+$A$130+Assumptions!$B$77)),IF($C$130=1,$V$130&gt;=INDEX($V$121:$V$248,1+$A$130-Assumptions!$B$78),$V$130&gt;INDEX($V$121:$V$248,1+$A$130+Assumptions!$B$78)),IF($D$130=1,$W$130&gt;=INDEX($W$121:$W$248,1+$A$130-Assumptions!$B$79),$W$130&gt;INDEX($W$121:$W$248,1+$A$130+Assumptions!$B$79)),IF($E$130=1,$X$130&gt;=INDEX($X$121:$X$248,1+$A$130-Assumptions!$B$80),$X$130&gt;INDEX($X$121:$X$248,1+$A$130+Assumptions!$B$80)),IF($F$130=1,$Y$130&gt;=INDEX($Y$121:$Y$248,1+$A$130-Assumptions!$B$81),$Y$130&gt;INDEX($Y$121:$Y$248,1+$A$130+Assumptions!$B$81)),IF($G$130=1,$Z$130&gt;=INDEX($Z$121:$Z$248,1+$A$130-Assumptions!$B$82),$Z$130&gt;INDEX($Z$121:$Z$248,1+$A$130+Assumptions!$B$82)),IF($H$130=1,$AA$130&gt;=INDEX($AA$121:$AA$248,1+$A$130-Assumptions!$B$83),$AA$130&gt;INDEX($AA$121:$AA$248,1+$A$130+Assumptions!$B$83))),1,0)</f>
        <v>0</v>
      </c>
    </row>
    <row r="131" customFormat="false" ht="15" hidden="true" customHeight="false" outlineLevel="0" collapsed="false">
      <c r="A131" s="6" t="n">
        <f aca="false">ROW()-ROW($A$121)+Assumptions!$B$4</f>
        <v>10</v>
      </c>
      <c r="B131" s="12" t="n">
        <f aca="false">MOD(QUOTIENT($A$131,Assumptions!$B$77),2)</f>
        <v>0</v>
      </c>
      <c r="C131" s="12" t="n">
        <f aca="false">MOD(QUOTIENT($A$131,Assumptions!$B$78),2)</f>
        <v>0</v>
      </c>
      <c r="D131" s="12" t="n">
        <f aca="false">MOD(QUOTIENT($A$131,Assumptions!$B$79),2)</f>
        <v>0</v>
      </c>
      <c r="E131" s="12" t="n">
        <f aca="false">MOD(QUOTIENT($A$131,Assumptions!$B$80),2)</f>
        <v>1</v>
      </c>
      <c r="F131" s="12" t="n">
        <f aca="false">MOD(QUOTIENT($A$131,Assumptions!$B$81),2)</f>
        <v>0</v>
      </c>
      <c r="G131" s="12" t="n">
        <f aca="false">MOD(QUOTIENT($A$131,Assumptions!$B$82),2)</f>
        <v>1</v>
      </c>
      <c r="H131" s="12" t="n">
        <f aca="false">MOD(QUOTIENT($A$131,Assumptions!$B$83),2)</f>
        <v>0</v>
      </c>
      <c r="I131" s="12" t="n">
        <f aca="false">IF($B$131=1,MIN(Assumptions!$B$67,MAX(Assumptions!$B$4,Assumptions!$B$26-(Assumptions!$B$4))),Assumptions!$B$4)</f>
        <v>0</v>
      </c>
      <c r="J131" s="12" t="n">
        <f aca="false">IF($C$131=1,MIN(Assumptions!$B$66,MAX(Assumptions!$B$4,Assumptions!$B$26-($I$131))),Assumptions!$B$4)</f>
        <v>0</v>
      </c>
      <c r="K131" s="12" t="n">
        <f aca="false">IF($D$131=1,MIN(Assumptions!$B$61,MAX(Assumptions!$B$4,Assumptions!$B$26-($I$131+$J$131))),Assumptions!$B$4)</f>
        <v>0</v>
      </c>
      <c r="L131" s="12" t="n">
        <f aca="false">IF($E$131=1,MIN(Assumptions!$B$56,MAX(Assumptions!$B$4,Assumptions!$B$26-($I$131+$J$131+$K$131))),Assumptions!$B$4)</f>
        <v>60000000</v>
      </c>
      <c r="M131" s="12" t="n">
        <f aca="false">IF($F$131=1,MIN(Assumptions!$B$51,MAX(Assumptions!$B$4,Assumptions!$B$26-($I$131+$J$131+$K$131+$L$131))),Assumptions!$B$4)</f>
        <v>0</v>
      </c>
      <c r="N131" s="12" t="n">
        <f aca="false">IF($G$131=1,MIN(Assumptions!$B$46,MAX(Assumptions!$B$4,Assumptions!$B$26-($I$131+$J$131+$K$131+$L$131+$M$131))),Assumptions!$B$4)</f>
        <v>15000000</v>
      </c>
      <c r="O131" s="12" t="n">
        <f aca="false">IF($H$131=1,MIN(Assumptions!$B$41,MAX(Assumptions!$B$4,Assumptions!$B$26-($I$131+$J$131+$K$131+$L$131+$M$131+$N$131))),Assumptions!$B$4)</f>
        <v>0</v>
      </c>
      <c r="P131" s="12" t="n">
        <f aca="false">$I$131+$J$131+$K$131+$L$131+$M$131+$N$131+$O$131</f>
        <v>75000000</v>
      </c>
      <c r="Q131" s="12" t="n">
        <f aca="false">MAX(Assumptions!$B$4,Assumptions!$B$26-$P$131)</f>
        <v>1925000000</v>
      </c>
      <c r="R131" s="12" t="n">
        <f aca="false">$J$110+$O$110+Assumptions!$B$20+IF($B$131=0,$D$110,Assumptions!$B$4)+IF($C$131=0,$AI$110,Assumptions!$B$4)+IF($D$131=0,$AF$110,Assumptions!$B$4)+IF($E$131=0,$AC$110,Assumptions!$B$4)+IF($F$131=0,$Z$110,Assumptions!$B$4)+IF($G$131=0,$W$110,Assumptions!$B$4)+IF($H$131=0,$T$110,Assumptions!$B$4)</f>
        <v>26105687.9664976</v>
      </c>
      <c r="S131" s="12" t="n">
        <f aca="false">IF($R$131&gt;Assumptions!$B$4,$Q$131/$R$131&gt;Assumptions!$B$13,FALSE())</f>
        <v>1</v>
      </c>
      <c r="T131" s="12" t="n">
        <f aca="false">IF($S$131,($Q$131+Assumptions!$B$14*Assumptions!$B$13)/($R$131+Assumptions!$B$14),IF($R$131&gt;Assumptions!$B$4,$Q$131/$R$131,Assumptions!$B$4))</f>
        <v>67.3817040253479</v>
      </c>
      <c r="U131" s="12" t="n">
        <f aca="false">IF($B$131=1,$I$131,$D$110*$T$131)</f>
        <v>61684515.2528434</v>
      </c>
      <c r="V131" s="12" t="n">
        <f aca="false">IF($C$131=1,$J$131,$AI$110*$T$131)</f>
        <v>414578950.924462</v>
      </c>
      <c r="W131" s="12" t="n">
        <f aca="false">IF($D$131=1,$K$131,$AF$110*$T$131)</f>
        <v>117185362.856281</v>
      </c>
      <c r="X131" s="12" t="n">
        <f aca="false">IF($E$131=1,$L$131,$AC$110*$T$131)</f>
        <v>60000000</v>
      </c>
      <c r="Y131" s="12" t="n">
        <f aca="false">IF($F$131=1,$M$131,$Z$110*$T$131)</f>
        <v>202145112.076044</v>
      </c>
      <c r="Z131" s="12" t="n">
        <f aca="false">IF($G$131=1,$N$131,$W$110*$T$131)</f>
        <v>15000000</v>
      </c>
      <c r="AA131" s="12" t="n">
        <f aca="false">IF($H$131=1,$O$131,$T$110*$T$131)</f>
        <v>336908520.12674</v>
      </c>
      <c r="AB131" s="12" t="n">
        <f aca="false">($J$110+$O$110)*$T$131</f>
        <v>20107942.4721279</v>
      </c>
      <c r="AC131" s="12" t="n">
        <f aca="false">Assumptions!$B$20*$T$131</f>
        <v>606435336.228132</v>
      </c>
      <c r="AD131" s="12" t="n">
        <f aca="false">IF($S$131,Assumptions!$B$14*($T$131-Assumptions!$B$13),Assumptions!$B$4)</f>
        <v>165954260.06337</v>
      </c>
      <c r="AE131" s="12" t="n">
        <f aca="false">$U$131+$V$131+$W$131+$X$131+$Y$131+$Z$131+$AA$131+$AB$131+$AC$131+$AD$131</f>
        <v>2000000000</v>
      </c>
      <c r="AF131" s="12" t="n">
        <f aca="false">IF(AND(IF($B$131=1,$U$131&gt;=INDEX($U$121:$U$248,1+$A$131-Assumptions!$B$77),$U$131&gt;INDEX($U$121:$U$248,1+$A$131+Assumptions!$B$77)),IF($C$131=1,$V$131&gt;=INDEX($V$121:$V$248,1+$A$131-Assumptions!$B$78),$V$131&gt;INDEX($V$121:$V$248,1+$A$131+Assumptions!$B$78)),IF($D$131=1,$W$131&gt;=INDEX($W$121:$W$248,1+$A$131-Assumptions!$B$79),$W$131&gt;INDEX($W$121:$W$248,1+$A$131+Assumptions!$B$79)),IF($E$131=1,$X$131&gt;=INDEX($X$121:$X$248,1+$A$131-Assumptions!$B$80),$X$131&gt;INDEX($X$121:$X$248,1+$A$131+Assumptions!$B$80)),IF($F$131=1,$Y$131&gt;=INDEX($Y$121:$Y$248,1+$A$131-Assumptions!$B$81),$Y$131&gt;INDEX($Y$121:$Y$248,1+$A$131+Assumptions!$B$81)),IF($G$131=1,$Z$131&gt;=INDEX($Z$121:$Z$248,1+$A$131-Assumptions!$B$82),$Z$131&gt;INDEX($Z$121:$Z$248,1+$A$131+Assumptions!$B$82)),IF($H$131=1,$AA$131&gt;=INDEX($AA$121:$AA$248,1+$A$131-Assumptions!$B$83),$AA$131&gt;INDEX($AA$121:$AA$248,1+$A$131+Assumptions!$B$83))),1,0)</f>
        <v>0</v>
      </c>
    </row>
    <row r="132" customFormat="false" ht="15" hidden="true" customHeight="false" outlineLevel="0" collapsed="false">
      <c r="A132" s="6" t="n">
        <f aca="false">ROW()-ROW($A$121)+Assumptions!$B$4</f>
        <v>11</v>
      </c>
      <c r="B132" s="12" t="n">
        <f aca="false">MOD(QUOTIENT($A$132,Assumptions!$B$77),2)</f>
        <v>0</v>
      </c>
      <c r="C132" s="12" t="n">
        <f aca="false">MOD(QUOTIENT($A$132,Assumptions!$B$78),2)</f>
        <v>0</v>
      </c>
      <c r="D132" s="12" t="n">
        <f aca="false">MOD(QUOTIENT($A$132,Assumptions!$B$79),2)</f>
        <v>0</v>
      </c>
      <c r="E132" s="12" t="n">
        <f aca="false">MOD(QUOTIENT($A$132,Assumptions!$B$80),2)</f>
        <v>1</v>
      </c>
      <c r="F132" s="12" t="n">
        <f aca="false">MOD(QUOTIENT($A$132,Assumptions!$B$81),2)</f>
        <v>0</v>
      </c>
      <c r="G132" s="12" t="n">
        <f aca="false">MOD(QUOTIENT($A$132,Assumptions!$B$82),2)</f>
        <v>1</v>
      </c>
      <c r="H132" s="12" t="n">
        <f aca="false">MOD(QUOTIENT($A$132,Assumptions!$B$83),2)</f>
        <v>1</v>
      </c>
      <c r="I132" s="12" t="n">
        <f aca="false">IF($B$132=1,MIN(Assumptions!$B$67,MAX(Assumptions!$B$4,Assumptions!$B$26-(Assumptions!$B$4))),Assumptions!$B$4)</f>
        <v>0</v>
      </c>
      <c r="J132" s="12" t="n">
        <f aca="false">IF($C$132=1,MIN(Assumptions!$B$66,MAX(Assumptions!$B$4,Assumptions!$B$26-($I$132))),Assumptions!$B$4)</f>
        <v>0</v>
      </c>
      <c r="K132" s="12" t="n">
        <f aca="false">IF($D$132=1,MIN(Assumptions!$B$61,MAX(Assumptions!$B$4,Assumptions!$B$26-($I$132+$J$132))),Assumptions!$B$4)</f>
        <v>0</v>
      </c>
      <c r="L132" s="12" t="n">
        <f aca="false">IF($E$132=1,MIN(Assumptions!$B$56,MAX(Assumptions!$B$4,Assumptions!$B$26-($I$132+$J$132+$K$132))),Assumptions!$B$4)</f>
        <v>60000000</v>
      </c>
      <c r="M132" s="12" t="n">
        <f aca="false">IF($F$132=1,MIN(Assumptions!$B$51,MAX(Assumptions!$B$4,Assumptions!$B$26-($I$132+$J$132+$K$132+$L$132))),Assumptions!$B$4)</f>
        <v>0</v>
      </c>
      <c r="N132" s="12" t="n">
        <f aca="false">IF($G$132=1,MIN(Assumptions!$B$46,MAX(Assumptions!$B$4,Assumptions!$B$26-($I$132+$J$132+$K$132+$L$132+$M$132))),Assumptions!$B$4)</f>
        <v>15000000</v>
      </c>
      <c r="O132" s="12" t="n">
        <f aca="false">IF($H$132=1,MIN(Assumptions!$B$41,MAX(Assumptions!$B$4,Assumptions!$B$26-($I$132+$J$132+$K$132+$L$132+$M$132+$N$132))),Assumptions!$B$4)</f>
        <v>5000000</v>
      </c>
      <c r="P132" s="12" t="n">
        <f aca="false">$I$132+$J$132+$K$132+$L$132+$M$132+$N$132+$O$132</f>
        <v>80000000</v>
      </c>
      <c r="Q132" s="12" t="n">
        <f aca="false">MAX(Assumptions!$B$4,Assumptions!$B$26-$P$132)</f>
        <v>1920000000</v>
      </c>
      <c r="R132" s="12" t="n">
        <f aca="false">$J$110+$O$110+Assumptions!$B$20+IF($B$132=0,$D$110,Assumptions!$B$4)+IF($C$132=0,$AI$110,Assumptions!$B$4)+IF($D$132=0,$AF$110,Assumptions!$B$4)+IF($E$132=0,$AC$110,Assumptions!$B$4)+IF($F$132=0,$Z$110,Assumptions!$B$4)+IF($G$132=0,$W$110,Assumptions!$B$4)+IF($H$132=0,$T$110,Assumptions!$B$4)</f>
        <v>21105687.9664976</v>
      </c>
      <c r="S132" s="12" t="n">
        <f aca="false">IF($R$132&gt;Assumptions!$B$4,$Q$132/$R$132&gt;Assumptions!$B$13,FALSE())</f>
        <v>1</v>
      </c>
      <c r="T132" s="12" t="n">
        <f aca="false">IF($S$132,($Q$132+Assumptions!$B$14*Assumptions!$B$13)/($R$132+Assumptions!$B$14),IF($R$132&gt;Assumptions!$B$4,$Q$132/$R$132,Assumptions!$B$4))</f>
        <v>81.4422355632468</v>
      </c>
      <c r="U132" s="12" t="n">
        <f aca="false">IF($B$132=1,$I$132,$D$110*$T$132)</f>
        <v>74556215.1401946</v>
      </c>
      <c r="V132" s="12" t="n">
        <f aca="false">IF($C$132=1,$J$132,$AI$110*$T$132)</f>
        <v>501089087.448015</v>
      </c>
      <c r="W132" s="12" t="n">
        <f aca="false">IF($D$132=1,$K$132,$AF$110*$T$132)</f>
        <v>141638417.49558</v>
      </c>
      <c r="X132" s="12" t="n">
        <f aca="false">IF($E$132=1,$L$132,$AC$110*$T$132)</f>
        <v>60000000</v>
      </c>
      <c r="Y132" s="12" t="n">
        <f aca="false">IF($F$132=1,$M$132,$Z$110*$T$132)</f>
        <v>244326706.68974</v>
      </c>
      <c r="Z132" s="12" t="n">
        <f aca="false">IF($G$132=1,$N$132,$W$110*$T$132)</f>
        <v>15000000</v>
      </c>
      <c r="AA132" s="12" t="n">
        <f aca="false">IF($H$132=1,$O$132,$T$110*$T$132)</f>
        <v>5000000</v>
      </c>
      <c r="AB132" s="12" t="n">
        <f aca="false">($J$110+$O$110)*$T$132</f>
        <v>24303864.2491321</v>
      </c>
      <c r="AC132" s="12" t="n">
        <f aca="false">Assumptions!$B$20*$T$132</f>
        <v>732980120.069221</v>
      </c>
      <c r="AD132" s="12" t="n">
        <f aca="false">IF($S$132,Assumptions!$B$14*($T$132-Assumptions!$B$13),Assumptions!$B$4)</f>
        <v>201105588.908117</v>
      </c>
      <c r="AE132" s="12" t="n">
        <f aca="false">$U$132+$V$132+$W$132+$X$132+$Y$132+$Z$132+$AA$132+$AB$132+$AC$132+$AD$132</f>
        <v>2000000000</v>
      </c>
      <c r="AF132" s="12" t="n">
        <f aca="false">IF(AND(IF($B$132=1,$U$132&gt;=INDEX($U$121:$U$248,1+$A$132-Assumptions!$B$77),$U$132&gt;INDEX($U$121:$U$248,1+$A$132+Assumptions!$B$77)),IF($C$132=1,$V$132&gt;=INDEX($V$121:$V$248,1+$A$132-Assumptions!$B$78),$V$132&gt;INDEX($V$121:$V$248,1+$A$132+Assumptions!$B$78)),IF($D$132=1,$W$132&gt;=INDEX($W$121:$W$248,1+$A$132-Assumptions!$B$79),$W$132&gt;INDEX($W$121:$W$248,1+$A$132+Assumptions!$B$79)),IF($E$132=1,$X$132&gt;=INDEX($X$121:$X$248,1+$A$132-Assumptions!$B$80),$X$132&gt;INDEX($X$121:$X$248,1+$A$132+Assumptions!$B$80)),IF($F$132=1,$Y$132&gt;=INDEX($Y$121:$Y$248,1+$A$132-Assumptions!$B$81),$Y$132&gt;INDEX($Y$121:$Y$248,1+$A$132+Assumptions!$B$81)),IF($G$132=1,$Z$132&gt;=INDEX($Z$121:$Z$248,1+$A$132-Assumptions!$B$82),$Z$132&gt;INDEX($Z$121:$Z$248,1+$A$132+Assumptions!$B$82)),IF($H$132=1,$AA$132&gt;=INDEX($AA$121:$AA$248,1+$A$132-Assumptions!$B$83),$AA$132&gt;INDEX($AA$121:$AA$248,1+$A$132+Assumptions!$B$83))),1,0)</f>
        <v>0</v>
      </c>
    </row>
    <row r="133" customFormat="false" ht="15" hidden="true" customHeight="false" outlineLevel="0" collapsed="false">
      <c r="A133" s="6" t="n">
        <f aca="false">ROW()-ROW($A$121)+Assumptions!$B$4</f>
        <v>12</v>
      </c>
      <c r="B133" s="12" t="n">
        <f aca="false">MOD(QUOTIENT($A$133,Assumptions!$B$77),2)</f>
        <v>0</v>
      </c>
      <c r="C133" s="12" t="n">
        <f aca="false">MOD(QUOTIENT($A$133,Assumptions!$B$78),2)</f>
        <v>0</v>
      </c>
      <c r="D133" s="12" t="n">
        <f aca="false">MOD(QUOTIENT($A$133,Assumptions!$B$79),2)</f>
        <v>0</v>
      </c>
      <c r="E133" s="12" t="n">
        <f aca="false">MOD(QUOTIENT($A$133,Assumptions!$B$80),2)</f>
        <v>1</v>
      </c>
      <c r="F133" s="12" t="n">
        <f aca="false">MOD(QUOTIENT($A$133,Assumptions!$B$81),2)</f>
        <v>1</v>
      </c>
      <c r="G133" s="12" t="n">
        <f aca="false">MOD(QUOTIENT($A$133,Assumptions!$B$82),2)</f>
        <v>0</v>
      </c>
      <c r="H133" s="12" t="n">
        <f aca="false">MOD(QUOTIENT($A$133,Assumptions!$B$83),2)</f>
        <v>0</v>
      </c>
      <c r="I133" s="12" t="n">
        <f aca="false">IF($B$133=1,MIN(Assumptions!$B$67,MAX(Assumptions!$B$4,Assumptions!$B$26-(Assumptions!$B$4))),Assumptions!$B$4)</f>
        <v>0</v>
      </c>
      <c r="J133" s="12" t="n">
        <f aca="false">IF($C$133=1,MIN(Assumptions!$B$66,MAX(Assumptions!$B$4,Assumptions!$B$26-($I$133))),Assumptions!$B$4)</f>
        <v>0</v>
      </c>
      <c r="K133" s="12" t="n">
        <f aca="false">IF($D$133=1,MIN(Assumptions!$B$61,MAX(Assumptions!$B$4,Assumptions!$B$26-($I$133+$J$133))),Assumptions!$B$4)</f>
        <v>0</v>
      </c>
      <c r="L133" s="12" t="n">
        <f aca="false">IF($E$133=1,MIN(Assumptions!$B$56,MAX(Assumptions!$B$4,Assumptions!$B$26-($I$133+$J$133+$K$133))),Assumptions!$B$4)</f>
        <v>60000000</v>
      </c>
      <c r="M133" s="12" t="n">
        <f aca="false">IF($F$133=1,MIN(Assumptions!$B$51,MAX(Assumptions!$B$4,Assumptions!$B$26-($I$133+$J$133+$K$133+$L$133))),Assumptions!$B$4)</f>
        <v>30000000</v>
      </c>
      <c r="N133" s="12" t="n">
        <f aca="false">IF($G$133=1,MIN(Assumptions!$B$46,MAX(Assumptions!$B$4,Assumptions!$B$26-($I$133+$J$133+$K$133+$L$133+$M$133))),Assumptions!$B$4)</f>
        <v>0</v>
      </c>
      <c r="O133" s="12" t="n">
        <f aca="false">IF($H$133=1,MIN(Assumptions!$B$41,MAX(Assumptions!$B$4,Assumptions!$B$26-($I$133+$J$133+$K$133+$L$133+$M$133+$N$133))),Assumptions!$B$4)</f>
        <v>0</v>
      </c>
      <c r="P133" s="12" t="n">
        <f aca="false">$I$133+$J$133+$K$133+$L$133+$M$133+$N$133+$O$133</f>
        <v>90000000</v>
      </c>
      <c r="Q133" s="12" t="n">
        <f aca="false">MAX(Assumptions!$B$4,Assumptions!$B$26-$P$133)</f>
        <v>1910000000</v>
      </c>
      <c r="R133" s="12" t="n">
        <f aca="false">$J$110+$O$110+Assumptions!$B$20+IF($B$133=0,$D$110,Assumptions!$B$4)+IF($C$133=0,$AI$110,Assumptions!$B$4)+IF($D$133=0,$AF$110,Assumptions!$B$4)+IF($E$133=0,$AC$110,Assumptions!$B$4)+IF($F$133=0,$Z$110,Assumptions!$B$4)+IF($G$133=0,$W$110,Assumptions!$B$4)+IF($H$133=0,$T$110,Assumptions!$B$4)</f>
        <v>28105687.9664976</v>
      </c>
      <c r="S133" s="12" t="n">
        <f aca="false">IF($R$133&gt;Assumptions!$B$4,$Q$133/$R$133&gt;Assumptions!$B$13,FALSE())</f>
        <v>1</v>
      </c>
      <c r="T133" s="12" t="n">
        <f aca="false">IF($S$133,($Q$133+Assumptions!$B$14*Assumptions!$B$13)/($R$133+Assumptions!$B$14),IF($R$133&gt;Assumptions!$B$4,$Q$133/$R$133,Assumptions!$B$4))</f>
        <v>62.488384580458</v>
      </c>
      <c r="U133" s="12" t="n">
        <f aca="false">IF($B$133=1,$I$133,$D$110*$T$133)</f>
        <v>57204930.7380054</v>
      </c>
      <c r="V133" s="12" t="n">
        <f aca="false">IF($C$133=1,$J$133,$AI$110*$T$133)</f>
        <v>384471857.740271</v>
      </c>
      <c r="W133" s="12" t="n">
        <f aca="false">IF($D$133=1,$K$133,$AF$110*$T$133)</f>
        <v>108675257.286594</v>
      </c>
      <c r="X133" s="12" t="n">
        <f aca="false">IF($E$133=1,$L$133,$AC$110*$T$133)</f>
        <v>60000000</v>
      </c>
      <c r="Y133" s="12" t="n">
        <f aca="false">IF($F$133=1,$M$133,$Z$110*$T$133)</f>
        <v>30000000</v>
      </c>
      <c r="Z133" s="12" t="n">
        <f aca="false">IF($G$133=1,$N$133,$W$110*$T$133)</f>
        <v>312441922.90229</v>
      </c>
      <c r="AA133" s="12" t="n">
        <f aca="false">IF($H$133=1,$O$133,$T$110*$T$133)</f>
        <v>312441922.90229</v>
      </c>
      <c r="AB133" s="12" t="n">
        <f aca="false">($J$110+$O$110)*$T$133</f>
        <v>18647685.7552812</v>
      </c>
      <c r="AC133" s="12" t="n">
        <f aca="false">Assumptions!$B$20*$T$133</f>
        <v>562395461.224122</v>
      </c>
      <c r="AD133" s="12" t="n">
        <f aca="false">IF($S$133,Assumptions!$B$14*($T$133-Assumptions!$B$13),Assumptions!$B$4)</f>
        <v>153720961.451145</v>
      </c>
      <c r="AE133" s="12" t="n">
        <f aca="false">$U$133+$V$133+$W$133+$X$133+$Y$133+$Z$133+$AA$133+$AB$133+$AC$133+$AD$133</f>
        <v>2000000000</v>
      </c>
      <c r="AF133" s="12" t="n">
        <f aca="false">IF(AND(IF($B$133=1,$U$133&gt;=INDEX($U$121:$U$248,1+$A$133-Assumptions!$B$77),$U$133&gt;INDEX($U$121:$U$248,1+$A$133+Assumptions!$B$77)),IF($C$133=1,$V$133&gt;=INDEX($V$121:$V$248,1+$A$133-Assumptions!$B$78),$V$133&gt;INDEX($V$121:$V$248,1+$A$133+Assumptions!$B$78)),IF($D$133=1,$W$133&gt;=INDEX($W$121:$W$248,1+$A$133-Assumptions!$B$79),$W$133&gt;INDEX($W$121:$W$248,1+$A$133+Assumptions!$B$79)),IF($E$133=1,$X$133&gt;=INDEX($X$121:$X$248,1+$A$133-Assumptions!$B$80),$X$133&gt;INDEX($X$121:$X$248,1+$A$133+Assumptions!$B$80)),IF($F$133=1,$Y$133&gt;=INDEX($Y$121:$Y$248,1+$A$133-Assumptions!$B$81),$Y$133&gt;INDEX($Y$121:$Y$248,1+$A$133+Assumptions!$B$81)),IF($G$133=1,$Z$133&gt;=INDEX($Z$121:$Z$248,1+$A$133-Assumptions!$B$82),$Z$133&gt;INDEX($Z$121:$Z$248,1+$A$133+Assumptions!$B$82)),IF($H$133=1,$AA$133&gt;=INDEX($AA$121:$AA$248,1+$A$133-Assumptions!$B$83),$AA$133&gt;INDEX($AA$121:$AA$248,1+$A$133+Assumptions!$B$83))),1,0)</f>
        <v>0</v>
      </c>
    </row>
    <row r="134" customFormat="false" ht="15" hidden="true" customHeight="false" outlineLevel="0" collapsed="false">
      <c r="A134" s="6" t="n">
        <f aca="false">ROW()-ROW($A$121)+Assumptions!$B$4</f>
        <v>13</v>
      </c>
      <c r="B134" s="12" t="n">
        <f aca="false">MOD(QUOTIENT($A$134,Assumptions!$B$77),2)</f>
        <v>0</v>
      </c>
      <c r="C134" s="12" t="n">
        <f aca="false">MOD(QUOTIENT($A$134,Assumptions!$B$78),2)</f>
        <v>0</v>
      </c>
      <c r="D134" s="12" t="n">
        <f aca="false">MOD(QUOTIENT($A$134,Assumptions!$B$79),2)</f>
        <v>0</v>
      </c>
      <c r="E134" s="12" t="n">
        <f aca="false">MOD(QUOTIENT($A$134,Assumptions!$B$80),2)</f>
        <v>1</v>
      </c>
      <c r="F134" s="12" t="n">
        <f aca="false">MOD(QUOTIENT($A$134,Assumptions!$B$81),2)</f>
        <v>1</v>
      </c>
      <c r="G134" s="12" t="n">
        <f aca="false">MOD(QUOTIENT($A$134,Assumptions!$B$82),2)</f>
        <v>0</v>
      </c>
      <c r="H134" s="12" t="n">
        <f aca="false">MOD(QUOTIENT($A$134,Assumptions!$B$83),2)</f>
        <v>1</v>
      </c>
      <c r="I134" s="12" t="n">
        <f aca="false">IF($B$134=1,MIN(Assumptions!$B$67,MAX(Assumptions!$B$4,Assumptions!$B$26-(Assumptions!$B$4))),Assumptions!$B$4)</f>
        <v>0</v>
      </c>
      <c r="J134" s="12" t="n">
        <f aca="false">IF($C$134=1,MIN(Assumptions!$B$66,MAX(Assumptions!$B$4,Assumptions!$B$26-($I$134))),Assumptions!$B$4)</f>
        <v>0</v>
      </c>
      <c r="K134" s="12" t="n">
        <f aca="false">IF($D$134=1,MIN(Assumptions!$B$61,MAX(Assumptions!$B$4,Assumptions!$B$26-($I$134+$J$134))),Assumptions!$B$4)</f>
        <v>0</v>
      </c>
      <c r="L134" s="12" t="n">
        <f aca="false">IF($E$134=1,MIN(Assumptions!$B$56,MAX(Assumptions!$B$4,Assumptions!$B$26-($I$134+$J$134+$K$134))),Assumptions!$B$4)</f>
        <v>60000000</v>
      </c>
      <c r="M134" s="12" t="n">
        <f aca="false">IF($F$134=1,MIN(Assumptions!$B$51,MAX(Assumptions!$B$4,Assumptions!$B$26-($I$134+$J$134+$K$134+$L$134))),Assumptions!$B$4)</f>
        <v>30000000</v>
      </c>
      <c r="N134" s="12" t="n">
        <f aca="false">IF($G$134=1,MIN(Assumptions!$B$46,MAX(Assumptions!$B$4,Assumptions!$B$26-($I$134+$J$134+$K$134+$L$134+$M$134))),Assumptions!$B$4)</f>
        <v>0</v>
      </c>
      <c r="O134" s="12" t="n">
        <f aca="false">IF($H$134=1,MIN(Assumptions!$B$41,MAX(Assumptions!$B$4,Assumptions!$B$26-($I$134+$J$134+$K$134+$L$134+$M$134+$N$134))),Assumptions!$B$4)</f>
        <v>5000000</v>
      </c>
      <c r="P134" s="12" t="n">
        <f aca="false">$I$134+$J$134+$K$134+$L$134+$M$134+$N$134+$O$134</f>
        <v>95000000</v>
      </c>
      <c r="Q134" s="12" t="n">
        <f aca="false">MAX(Assumptions!$B$4,Assumptions!$B$26-$P$134)</f>
        <v>1905000000</v>
      </c>
      <c r="R134" s="12" t="n">
        <f aca="false">$J$110+$O$110+Assumptions!$B$20+IF($B$134=0,$D$110,Assumptions!$B$4)+IF($C$134=0,$AI$110,Assumptions!$B$4)+IF($D$134=0,$AF$110,Assumptions!$B$4)+IF($E$134=0,$AC$110,Assumptions!$B$4)+IF($F$134=0,$Z$110,Assumptions!$B$4)+IF($G$134=0,$W$110,Assumptions!$B$4)+IF($H$134=0,$T$110,Assumptions!$B$4)</f>
        <v>23105687.9664976</v>
      </c>
      <c r="S134" s="12" t="n">
        <f aca="false">IF($R$134&gt;Assumptions!$B$4,$Q$134/$R$134&gt;Assumptions!$B$13,FALSE())</f>
        <v>1</v>
      </c>
      <c r="T134" s="12" t="n">
        <f aca="false">IF($S$134,($Q$134+Assumptions!$B$14*Assumptions!$B$13)/($R$134+Assumptions!$B$14),IF($R$134&gt;Assumptions!$B$4,$Q$134/$R$134,Assumptions!$B$4))</f>
        <v>74.4951669525836</v>
      </c>
      <c r="U134" s="12" t="n">
        <f aca="false">IF($B$134=1,$I$134,$D$110*$T$134)</f>
        <v>68196527.9539549</v>
      </c>
      <c r="V134" s="12" t="n">
        <f aca="false">IF($C$134=1,$J$134,$AI$110*$T$134)</f>
        <v>458345905.774758</v>
      </c>
      <c r="W134" s="12" t="n">
        <f aca="false">IF($D$134=1,$K$134,$AF$110*$T$134)</f>
        <v>129556580.627492</v>
      </c>
      <c r="X134" s="12" t="n">
        <f aca="false">IF($E$134=1,$L$134,$AC$110*$T$134)</f>
        <v>60000000</v>
      </c>
      <c r="Y134" s="12" t="n">
        <f aca="false">IF($F$134=1,$M$134,$Z$110*$T$134)</f>
        <v>30000000</v>
      </c>
      <c r="Z134" s="12" t="n">
        <f aca="false">IF($G$134=1,$N$134,$W$110*$T$134)</f>
        <v>372475834.762918</v>
      </c>
      <c r="AA134" s="12" t="n">
        <f aca="false">IF($H$134=1,$O$134,$T$110*$T$134)</f>
        <v>5000000</v>
      </c>
      <c r="AB134" s="12" t="n">
        <f aca="false">($J$110+$O$110)*$T$134</f>
        <v>22230730.9261667</v>
      </c>
      <c r="AC134" s="12" t="n">
        <f aca="false">Assumptions!$B$20*$T$134</f>
        <v>670456502.573252</v>
      </c>
      <c r="AD134" s="12" t="n">
        <f aca="false">IF($S$134,Assumptions!$B$14*($T$134-Assumptions!$B$13),Assumptions!$B$4)</f>
        <v>183737917.381459</v>
      </c>
      <c r="AE134" s="12" t="n">
        <f aca="false">$U$134+$V$134+$W$134+$X$134+$Y$134+$Z$134+$AA$134+$AB$134+$AC$134+$AD$134</f>
        <v>2000000000</v>
      </c>
      <c r="AF134" s="12" t="n">
        <f aca="false">IF(AND(IF($B$134=1,$U$134&gt;=INDEX($U$121:$U$248,1+$A$134-Assumptions!$B$77),$U$134&gt;INDEX($U$121:$U$248,1+$A$134+Assumptions!$B$77)),IF($C$134=1,$V$134&gt;=INDEX($V$121:$V$248,1+$A$134-Assumptions!$B$78),$V$134&gt;INDEX($V$121:$V$248,1+$A$134+Assumptions!$B$78)),IF($D$134=1,$W$134&gt;=INDEX($W$121:$W$248,1+$A$134-Assumptions!$B$79),$W$134&gt;INDEX($W$121:$W$248,1+$A$134+Assumptions!$B$79)),IF($E$134=1,$X$134&gt;=INDEX($X$121:$X$248,1+$A$134-Assumptions!$B$80),$X$134&gt;INDEX($X$121:$X$248,1+$A$134+Assumptions!$B$80)),IF($F$134=1,$Y$134&gt;=INDEX($Y$121:$Y$248,1+$A$134-Assumptions!$B$81),$Y$134&gt;INDEX($Y$121:$Y$248,1+$A$134+Assumptions!$B$81)),IF($G$134=1,$Z$134&gt;=INDEX($Z$121:$Z$248,1+$A$134-Assumptions!$B$82),$Z$134&gt;INDEX($Z$121:$Z$248,1+$A$134+Assumptions!$B$82)),IF($H$134=1,$AA$134&gt;=INDEX($AA$121:$AA$248,1+$A$134-Assumptions!$B$83),$AA$134&gt;INDEX($AA$121:$AA$248,1+$A$134+Assumptions!$B$83))),1,0)</f>
        <v>0</v>
      </c>
    </row>
    <row r="135" customFormat="false" ht="15" hidden="true" customHeight="false" outlineLevel="0" collapsed="false">
      <c r="A135" s="6" t="n">
        <f aca="false">ROW()-ROW($A$121)+Assumptions!$B$4</f>
        <v>14</v>
      </c>
      <c r="B135" s="12" t="n">
        <f aca="false">MOD(QUOTIENT($A$135,Assumptions!$B$77),2)</f>
        <v>0</v>
      </c>
      <c r="C135" s="12" t="n">
        <f aca="false">MOD(QUOTIENT($A$135,Assumptions!$B$78),2)</f>
        <v>0</v>
      </c>
      <c r="D135" s="12" t="n">
        <f aca="false">MOD(QUOTIENT($A$135,Assumptions!$B$79),2)</f>
        <v>0</v>
      </c>
      <c r="E135" s="12" t="n">
        <f aca="false">MOD(QUOTIENT($A$135,Assumptions!$B$80),2)</f>
        <v>1</v>
      </c>
      <c r="F135" s="12" t="n">
        <f aca="false">MOD(QUOTIENT($A$135,Assumptions!$B$81),2)</f>
        <v>1</v>
      </c>
      <c r="G135" s="12" t="n">
        <f aca="false">MOD(QUOTIENT($A$135,Assumptions!$B$82),2)</f>
        <v>1</v>
      </c>
      <c r="H135" s="12" t="n">
        <f aca="false">MOD(QUOTIENT($A$135,Assumptions!$B$83),2)</f>
        <v>0</v>
      </c>
      <c r="I135" s="12" t="n">
        <f aca="false">IF($B$135=1,MIN(Assumptions!$B$67,MAX(Assumptions!$B$4,Assumptions!$B$26-(Assumptions!$B$4))),Assumptions!$B$4)</f>
        <v>0</v>
      </c>
      <c r="J135" s="12" t="n">
        <f aca="false">IF($C$135=1,MIN(Assumptions!$B$66,MAX(Assumptions!$B$4,Assumptions!$B$26-($I$135))),Assumptions!$B$4)</f>
        <v>0</v>
      </c>
      <c r="K135" s="12" t="n">
        <f aca="false">IF($D$135=1,MIN(Assumptions!$B$61,MAX(Assumptions!$B$4,Assumptions!$B$26-($I$135+$J$135))),Assumptions!$B$4)</f>
        <v>0</v>
      </c>
      <c r="L135" s="12" t="n">
        <f aca="false">IF($E$135=1,MIN(Assumptions!$B$56,MAX(Assumptions!$B$4,Assumptions!$B$26-($I$135+$J$135+$K$135))),Assumptions!$B$4)</f>
        <v>60000000</v>
      </c>
      <c r="M135" s="12" t="n">
        <f aca="false">IF($F$135=1,MIN(Assumptions!$B$51,MAX(Assumptions!$B$4,Assumptions!$B$26-($I$135+$J$135+$K$135+$L$135))),Assumptions!$B$4)</f>
        <v>30000000</v>
      </c>
      <c r="N135" s="12" t="n">
        <f aca="false">IF($G$135=1,MIN(Assumptions!$B$46,MAX(Assumptions!$B$4,Assumptions!$B$26-($I$135+$J$135+$K$135+$L$135+$M$135))),Assumptions!$B$4)</f>
        <v>15000000</v>
      </c>
      <c r="O135" s="12" t="n">
        <f aca="false">IF($H$135=1,MIN(Assumptions!$B$41,MAX(Assumptions!$B$4,Assumptions!$B$26-($I$135+$J$135+$K$135+$L$135+$M$135+$N$135))),Assumptions!$B$4)</f>
        <v>0</v>
      </c>
      <c r="P135" s="12" t="n">
        <f aca="false">$I$135+$J$135+$K$135+$L$135+$M$135+$N$135+$O$135</f>
        <v>105000000</v>
      </c>
      <c r="Q135" s="12" t="n">
        <f aca="false">MAX(Assumptions!$B$4,Assumptions!$B$26-$P$135)</f>
        <v>1895000000</v>
      </c>
      <c r="R135" s="12" t="n">
        <f aca="false">$J$110+$O$110+Assumptions!$B$20+IF($B$135=0,$D$110,Assumptions!$B$4)+IF($C$135=0,$AI$110,Assumptions!$B$4)+IF($D$135=0,$AF$110,Assumptions!$B$4)+IF($E$135=0,$AC$110,Assumptions!$B$4)+IF($F$135=0,$Z$110,Assumptions!$B$4)+IF($G$135=0,$W$110,Assumptions!$B$4)+IF($H$135=0,$T$110,Assumptions!$B$4)</f>
        <v>23105687.9664976</v>
      </c>
      <c r="S135" s="12" t="n">
        <f aca="false">IF($R$135&gt;Assumptions!$B$4,$Q$135/$R$135&gt;Assumptions!$B$13,FALSE())</f>
        <v>1</v>
      </c>
      <c r="T135" s="12" t="n">
        <f aca="false">IF($S$135,($Q$135+Assumptions!$B$14*Assumptions!$B$13)/($R$135+Assumptions!$B$14),IF($R$135&gt;Assumptions!$B$4,$Q$135/$R$135,Assumptions!$B$4))</f>
        <v>74.104628724785</v>
      </c>
      <c r="U135" s="12" t="n">
        <f aca="false">IF($B$135=1,$I$135,$D$110*$T$135)</f>
        <v>67839010.1140914</v>
      </c>
      <c r="V135" s="12" t="n">
        <f aca="false">IF($C$135=1,$J$135,$AI$110*$T$135)</f>
        <v>455943043.88341</v>
      </c>
      <c r="W135" s="12" t="n">
        <f aca="false">IF($D$135=1,$K$135,$AF$110*$T$135)</f>
        <v>128877384.923022</v>
      </c>
      <c r="X135" s="12" t="n">
        <f aca="false">IF($E$135=1,$L$135,$AC$110*$T$135)</f>
        <v>60000000</v>
      </c>
      <c r="Y135" s="12" t="n">
        <f aca="false">IF($F$135=1,$M$135,$Z$110*$T$135)</f>
        <v>30000000</v>
      </c>
      <c r="Z135" s="12" t="n">
        <f aca="false">IF($G$135=1,$N$135,$W$110*$T$135)</f>
        <v>15000000</v>
      </c>
      <c r="AA135" s="12" t="n">
        <f aca="false">IF($H$135=1,$O$135,$T$110*$T$135)</f>
        <v>370523143.623925</v>
      </c>
      <c r="AB135" s="12" t="n">
        <f aca="false">($J$110+$O$110)*$T$135</f>
        <v>22114187.1205249</v>
      </c>
      <c r="AC135" s="12" t="n">
        <f aca="false">Assumptions!$B$20*$T$135</f>
        <v>666941658.523065</v>
      </c>
      <c r="AD135" s="12" t="n">
        <f aca="false">IF($S$135,Assumptions!$B$14*($T$135-Assumptions!$B$13),Assumptions!$B$4)</f>
        <v>182761571.811962</v>
      </c>
      <c r="AE135" s="12" t="n">
        <f aca="false">$U$135+$V$135+$W$135+$X$135+$Y$135+$Z$135+$AA$135+$AB$135+$AC$135+$AD$135</f>
        <v>2000000000</v>
      </c>
      <c r="AF135" s="12" t="n">
        <f aca="false">IF(AND(IF($B$135=1,$U$135&gt;=INDEX($U$121:$U$248,1+$A$135-Assumptions!$B$77),$U$135&gt;INDEX($U$121:$U$248,1+$A$135+Assumptions!$B$77)),IF($C$135=1,$V$135&gt;=INDEX($V$121:$V$248,1+$A$135-Assumptions!$B$78),$V$135&gt;INDEX($V$121:$V$248,1+$A$135+Assumptions!$B$78)),IF($D$135=1,$W$135&gt;=INDEX($W$121:$W$248,1+$A$135-Assumptions!$B$79),$W$135&gt;INDEX($W$121:$W$248,1+$A$135+Assumptions!$B$79)),IF($E$135=1,$X$135&gt;=INDEX($X$121:$X$248,1+$A$135-Assumptions!$B$80),$X$135&gt;INDEX($X$121:$X$248,1+$A$135+Assumptions!$B$80)),IF($F$135=1,$Y$135&gt;=INDEX($Y$121:$Y$248,1+$A$135-Assumptions!$B$81),$Y$135&gt;INDEX($Y$121:$Y$248,1+$A$135+Assumptions!$B$81)),IF($G$135=1,$Z$135&gt;=INDEX($Z$121:$Z$248,1+$A$135-Assumptions!$B$82),$Z$135&gt;INDEX($Z$121:$Z$248,1+$A$135+Assumptions!$B$82)),IF($H$135=1,$AA$135&gt;=INDEX($AA$121:$AA$248,1+$A$135-Assumptions!$B$83),$AA$135&gt;INDEX($AA$121:$AA$248,1+$A$135+Assumptions!$B$83))),1,0)</f>
        <v>0</v>
      </c>
    </row>
    <row r="136" customFormat="false" ht="15" hidden="true" customHeight="false" outlineLevel="0" collapsed="false">
      <c r="A136" s="6" t="n">
        <f aca="false">ROW()-ROW($A$121)+Assumptions!$B$4</f>
        <v>15</v>
      </c>
      <c r="B136" s="12" t="n">
        <f aca="false">MOD(QUOTIENT($A$136,Assumptions!$B$77),2)</f>
        <v>0</v>
      </c>
      <c r="C136" s="12" t="n">
        <f aca="false">MOD(QUOTIENT($A$136,Assumptions!$B$78),2)</f>
        <v>0</v>
      </c>
      <c r="D136" s="12" t="n">
        <f aca="false">MOD(QUOTIENT($A$136,Assumptions!$B$79),2)</f>
        <v>0</v>
      </c>
      <c r="E136" s="12" t="n">
        <f aca="false">MOD(QUOTIENT($A$136,Assumptions!$B$80),2)</f>
        <v>1</v>
      </c>
      <c r="F136" s="12" t="n">
        <f aca="false">MOD(QUOTIENT($A$136,Assumptions!$B$81),2)</f>
        <v>1</v>
      </c>
      <c r="G136" s="12" t="n">
        <f aca="false">MOD(QUOTIENT($A$136,Assumptions!$B$82),2)</f>
        <v>1</v>
      </c>
      <c r="H136" s="12" t="n">
        <f aca="false">MOD(QUOTIENT($A$136,Assumptions!$B$83),2)</f>
        <v>1</v>
      </c>
      <c r="I136" s="12" t="n">
        <f aca="false">IF($B$136=1,MIN(Assumptions!$B$67,MAX(Assumptions!$B$4,Assumptions!$B$26-(Assumptions!$B$4))),Assumptions!$B$4)</f>
        <v>0</v>
      </c>
      <c r="J136" s="12" t="n">
        <f aca="false">IF($C$136=1,MIN(Assumptions!$B$66,MAX(Assumptions!$B$4,Assumptions!$B$26-($I$136))),Assumptions!$B$4)</f>
        <v>0</v>
      </c>
      <c r="K136" s="12" t="n">
        <f aca="false">IF($D$136=1,MIN(Assumptions!$B$61,MAX(Assumptions!$B$4,Assumptions!$B$26-($I$136+$J$136))),Assumptions!$B$4)</f>
        <v>0</v>
      </c>
      <c r="L136" s="12" t="n">
        <f aca="false">IF($E$136=1,MIN(Assumptions!$B$56,MAX(Assumptions!$B$4,Assumptions!$B$26-($I$136+$J$136+$K$136))),Assumptions!$B$4)</f>
        <v>60000000</v>
      </c>
      <c r="M136" s="12" t="n">
        <f aca="false">IF($F$136=1,MIN(Assumptions!$B$51,MAX(Assumptions!$B$4,Assumptions!$B$26-($I$136+$J$136+$K$136+$L$136))),Assumptions!$B$4)</f>
        <v>30000000</v>
      </c>
      <c r="N136" s="12" t="n">
        <f aca="false">IF($G$136=1,MIN(Assumptions!$B$46,MAX(Assumptions!$B$4,Assumptions!$B$26-($I$136+$J$136+$K$136+$L$136+$M$136))),Assumptions!$B$4)</f>
        <v>15000000</v>
      </c>
      <c r="O136" s="12" t="n">
        <f aca="false">IF($H$136=1,MIN(Assumptions!$B$41,MAX(Assumptions!$B$4,Assumptions!$B$26-($I$136+$J$136+$K$136+$L$136+$M$136+$N$136))),Assumptions!$B$4)</f>
        <v>5000000</v>
      </c>
      <c r="P136" s="12" t="n">
        <f aca="false">$I$136+$J$136+$K$136+$L$136+$M$136+$N$136+$O$136</f>
        <v>110000000</v>
      </c>
      <c r="Q136" s="12" t="n">
        <f aca="false">MAX(Assumptions!$B$4,Assumptions!$B$26-$P$136)</f>
        <v>1890000000</v>
      </c>
      <c r="R136" s="12" t="n">
        <f aca="false">$J$110+$O$110+Assumptions!$B$20+IF($B$136=0,$D$110,Assumptions!$B$4)+IF($C$136=0,$AI$110,Assumptions!$B$4)+IF($D$136=0,$AF$110,Assumptions!$B$4)+IF($E$136=0,$AC$110,Assumptions!$B$4)+IF($F$136=0,$Z$110,Assumptions!$B$4)+IF($G$136=0,$W$110,Assumptions!$B$4)+IF($H$136=0,$T$110,Assumptions!$B$4)</f>
        <v>18105687.9664976</v>
      </c>
      <c r="S136" s="12" t="n">
        <f aca="false">IF($R$136&gt;Assumptions!$B$4,$Q$136/$R$136&gt;Assumptions!$B$13,FALSE())</f>
        <v>1</v>
      </c>
      <c r="T136" s="12" t="n">
        <f aca="false">IF($S$136,($Q$136+Assumptions!$B$14*Assumptions!$B$13)/($R$136+Assumptions!$B$14),IF($R$136&gt;Assumptions!$B$4,$Q$136/$R$136,Assumptions!$B$4))</f>
        <v>91.8435726619261</v>
      </c>
      <c r="U136" s="12" t="n">
        <f aca="false">IF($B$136=1,$I$136,$D$110*$T$136)</f>
        <v>84078109.0458769</v>
      </c>
      <c r="V136" s="12" t="n">
        <f aca="false">IF($C$136=1,$J$136,$AI$110*$T$136)</f>
        <v>565085323.295062</v>
      </c>
      <c r="W136" s="12" t="n">
        <f aca="false">IF($D$136=1,$K$136,$AF$110*$T$136)</f>
        <v>159727667.088328</v>
      </c>
      <c r="X136" s="12" t="n">
        <f aca="false">IF($E$136=1,$L$136,$AC$110*$T$136)</f>
        <v>60000000</v>
      </c>
      <c r="Y136" s="12" t="n">
        <f aca="false">IF($F$136=1,$M$136,$Z$110*$T$136)</f>
        <v>30000000</v>
      </c>
      <c r="Z136" s="12" t="n">
        <f aca="false">IF($G$136=1,$N$136,$W$110*$T$136)</f>
        <v>15000000</v>
      </c>
      <c r="AA136" s="12" t="n">
        <f aca="false">IF($H$136=1,$O$136,$T$110*$T$136)</f>
        <v>5000000</v>
      </c>
      <c r="AB136" s="12" t="n">
        <f aca="false">($J$110+$O$110)*$T$136</f>
        <v>27407814.9585824</v>
      </c>
      <c r="AC136" s="12" t="n">
        <f aca="false">Assumptions!$B$20*$T$136</f>
        <v>826592153.957335</v>
      </c>
      <c r="AD136" s="12" t="n">
        <f aca="false">IF($S$136,Assumptions!$B$14*($T$136-Assumptions!$B$13),Assumptions!$B$4)</f>
        <v>227108931.654815</v>
      </c>
      <c r="AE136" s="12" t="n">
        <f aca="false">$U$136+$V$136+$W$136+$X$136+$Y$136+$Z$136+$AA$136+$AB$136+$AC$136+$AD$136</f>
        <v>2000000000</v>
      </c>
      <c r="AF136" s="12" t="n">
        <f aca="false">IF(AND(IF($B$136=1,$U$136&gt;=INDEX($U$121:$U$248,1+$A$136-Assumptions!$B$77),$U$136&gt;INDEX($U$121:$U$248,1+$A$136+Assumptions!$B$77)),IF($C$136=1,$V$136&gt;=INDEX($V$121:$V$248,1+$A$136-Assumptions!$B$78),$V$136&gt;INDEX($V$121:$V$248,1+$A$136+Assumptions!$B$78)),IF($D$136=1,$W$136&gt;=INDEX($W$121:$W$248,1+$A$136-Assumptions!$B$79),$W$136&gt;INDEX($W$121:$W$248,1+$A$136+Assumptions!$B$79)),IF($E$136=1,$X$136&gt;=INDEX($X$121:$X$248,1+$A$136-Assumptions!$B$80),$X$136&gt;INDEX($X$121:$X$248,1+$A$136+Assumptions!$B$80)),IF($F$136=1,$Y$136&gt;=INDEX($Y$121:$Y$248,1+$A$136-Assumptions!$B$81),$Y$136&gt;INDEX($Y$121:$Y$248,1+$A$136+Assumptions!$B$81)),IF($G$136=1,$Z$136&gt;=INDEX($Z$121:$Z$248,1+$A$136-Assumptions!$B$82),$Z$136&gt;INDEX($Z$121:$Z$248,1+$A$136+Assumptions!$B$82)),IF($H$136=1,$AA$136&gt;=INDEX($AA$121:$AA$248,1+$A$136-Assumptions!$B$83),$AA$136&gt;INDEX($AA$121:$AA$248,1+$A$136+Assumptions!$B$83))),1,0)</f>
        <v>0</v>
      </c>
    </row>
    <row r="137" customFormat="false" ht="15" hidden="true" customHeight="false" outlineLevel="0" collapsed="false">
      <c r="A137" s="6" t="n">
        <f aca="false">ROW()-ROW($A$121)+Assumptions!$B$4</f>
        <v>16</v>
      </c>
      <c r="B137" s="12" t="n">
        <f aca="false">MOD(QUOTIENT($A$137,Assumptions!$B$77),2)</f>
        <v>0</v>
      </c>
      <c r="C137" s="12" t="n">
        <f aca="false">MOD(QUOTIENT($A$137,Assumptions!$B$78),2)</f>
        <v>0</v>
      </c>
      <c r="D137" s="12" t="n">
        <f aca="false">MOD(QUOTIENT($A$137,Assumptions!$B$79),2)</f>
        <v>1</v>
      </c>
      <c r="E137" s="12" t="n">
        <f aca="false">MOD(QUOTIENT($A$137,Assumptions!$B$80),2)</f>
        <v>0</v>
      </c>
      <c r="F137" s="12" t="n">
        <f aca="false">MOD(QUOTIENT($A$137,Assumptions!$B$81),2)</f>
        <v>0</v>
      </c>
      <c r="G137" s="12" t="n">
        <f aca="false">MOD(QUOTIENT($A$137,Assumptions!$B$82),2)</f>
        <v>0</v>
      </c>
      <c r="H137" s="12" t="n">
        <f aca="false">MOD(QUOTIENT($A$137,Assumptions!$B$83),2)</f>
        <v>0</v>
      </c>
      <c r="I137" s="12" t="n">
        <f aca="false">IF($B$137=1,MIN(Assumptions!$B$67,MAX(Assumptions!$B$4,Assumptions!$B$26-(Assumptions!$B$4))),Assumptions!$B$4)</f>
        <v>0</v>
      </c>
      <c r="J137" s="12" t="n">
        <f aca="false">IF($C$137=1,MIN(Assumptions!$B$66,MAX(Assumptions!$B$4,Assumptions!$B$26-($I$137))),Assumptions!$B$4)</f>
        <v>0</v>
      </c>
      <c r="K137" s="12" t="n">
        <f aca="false">IF($D$137=1,MIN(Assumptions!$B$61,MAX(Assumptions!$B$4,Assumptions!$B$26-($I$137+$J$137))),Assumptions!$B$4)</f>
        <v>100000000</v>
      </c>
      <c r="L137" s="12" t="n">
        <f aca="false">IF($E$137=1,MIN(Assumptions!$B$56,MAX(Assumptions!$B$4,Assumptions!$B$26-($I$137+$J$137+$K$137))),Assumptions!$B$4)</f>
        <v>0</v>
      </c>
      <c r="M137" s="12" t="n">
        <f aca="false">IF($F$137=1,MIN(Assumptions!$B$51,MAX(Assumptions!$B$4,Assumptions!$B$26-($I$137+$J$137+$K$137+$L$137))),Assumptions!$B$4)</f>
        <v>0</v>
      </c>
      <c r="N137" s="12" t="n">
        <f aca="false">IF($G$137=1,MIN(Assumptions!$B$46,MAX(Assumptions!$B$4,Assumptions!$B$26-($I$137+$J$137+$K$137+$L$137+$M$137))),Assumptions!$B$4)</f>
        <v>0</v>
      </c>
      <c r="O137" s="12" t="n">
        <f aca="false">IF($H$137=1,MIN(Assumptions!$B$41,MAX(Assumptions!$B$4,Assumptions!$B$26-($I$137+$J$137+$K$137+$L$137+$M$137+$N$137))),Assumptions!$B$4)</f>
        <v>0</v>
      </c>
      <c r="P137" s="12" t="n">
        <f aca="false">$I$137+$J$137+$K$137+$L$137+$M$137+$N$137+$O$137</f>
        <v>100000000</v>
      </c>
      <c r="Q137" s="12" t="n">
        <f aca="false">MAX(Assumptions!$B$4,Assumptions!$B$26-$P$137)</f>
        <v>1900000000</v>
      </c>
      <c r="R137" s="12" t="n">
        <f aca="false">$J$110+$O$110+Assumptions!$B$20+IF($B$137=0,$D$110,Assumptions!$B$4)+IF($C$137=0,$AI$110,Assumptions!$B$4)+IF($D$137=0,$AF$110,Assumptions!$B$4)+IF($E$137=0,$AC$110,Assumptions!$B$4)+IF($F$137=0,$Z$110,Assumptions!$B$4)+IF($G$137=0,$W$110,Assumptions!$B$4)+IF($H$137=0,$T$110,Assumptions!$B$4)</f>
        <v>31766560.6388153</v>
      </c>
      <c r="S137" s="12" t="n">
        <f aca="false">IF($R$137&gt;Assumptions!$B$4,$Q$137/$R$137&gt;Assumptions!$B$13,FALSE())</f>
        <v>1</v>
      </c>
      <c r="T137" s="12" t="n">
        <f aca="false">IF($S$137,($Q$137+Assumptions!$B$14*Assumptions!$B$13)/($R$137+Assumptions!$B$14),IF($R$137&gt;Assumptions!$B$4,$Q$137/$R$137,Assumptions!$B$4))</f>
        <v>55.5205998072929</v>
      </c>
      <c r="U137" s="12" t="n">
        <f aca="false">IF($B$137=1,$I$137,$D$110*$T$137)</f>
        <v>50826278.9610014</v>
      </c>
      <c r="V137" s="12" t="n">
        <f aca="false">IF($C$137=1,$J$137,$AI$110*$T$137)</f>
        <v>341601215.87524</v>
      </c>
      <c r="W137" s="12" t="n">
        <f aca="false">IF($D$137=1,$K$137,$AF$110*$T$137)</f>
        <v>100000000</v>
      </c>
      <c r="X137" s="12" t="n">
        <f aca="false">IF($E$137=1,$L$137,$AC$110*$T$137)</f>
        <v>133249439.537503</v>
      </c>
      <c r="Y137" s="12" t="n">
        <f aca="false">IF($F$137=1,$M$137,$Z$110*$T$137)</f>
        <v>166561799.421879</v>
      </c>
      <c r="Z137" s="12" t="n">
        <f aca="false">IF($G$137=1,$N$137,$W$110*$T$137)</f>
        <v>277602999.036464</v>
      </c>
      <c r="AA137" s="12" t="n">
        <f aca="false">IF($H$137=1,$O$137,$T$110*$T$137)</f>
        <v>277602999.036464</v>
      </c>
      <c r="AB137" s="12" t="n">
        <f aca="false">($J$110+$O$110)*$T$137</f>
        <v>16568370.3475814</v>
      </c>
      <c r="AC137" s="12" t="n">
        <f aca="false">Assumptions!$B$20*$T$137</f>
        <v>499685398.265636</v>
      </c>
      <c r="AD137" s="12" t="n">
        <f aca="false">IF($S$137,Assumptions!$B$14*($T$137-Assumptions!$B$13),Assumptions!$B$4)</f>
        <v>136301499.518232</v>
      </c>
      <c r="AE137" s="12" t="n">
        <f aca="false">$U$137+$V$137+$W$137+$X$137+$Y$137+$Z$137+$AA$137+$AB$137+$AC$137+$AD$137</f>
        <v>2000000000</v>
      </c>
      <c r="AF137" s="12" t="n">
        <f aca="false">IF(AND(IF($B$137=1,$U$137&gt;=INDEX($U$121:$U$248,1+$A$137-Assumptions!$B$77),$U$137&gt;INDEX($U$121:$U$248,1+$A$137+Assumptions!$B$77)),IF($C$137=1,$V$137&gt;=INDEX($V$121:$V$248,1+$A$137-Assumptions!$B$78),$V$137&gt;INDEX($V$121:$V$248,1+$A$137+Assumptions!$B$78)),IF($D$137=1,$W$137&gt;=INDEX($W$121:$W$248,1+$A$137-Assumptions!$B$79),$W$137&gt;INDEX($W$121:$W$248,1+$A$137+Assumptions!$B$79)),IF($E$137=1,$X$137&gt;=INDEX($X$121:$X$248,1+$A$137-Assumptions!$B$80),$X$137&gt;INDEX($X$121:$X$248,1+$A$137+Assumptions!$B$80)),IF($F$137=1,$Y$137&gt;=INDEX($Y$121:$Y$248,1+$A$137-Assumptions!$B$81),$Y$137&gt;INDEX($Y$121:$Y$248,1+$A$137+Assumptions!$B$81)),IF($G$137=1,$Z$137&gt;=INDEX($Z$121:$Z$248,1+$A$137-Assumptions!$B$82),$Z$137&gt;INDEX($Z$121:$Z$248,1+$A$137+Assumptions!$B$82)),IF($H$137=1,$AA$137&gt;=INDEX($AA$121:$AA$248,1+$A$137-Assumptions!$B$83),$AA$137&gt;INDEX($AA$121:$AA$248,1+$A$137+Assumptions!$B$83))),1,0)</f>
        <v>1</v>
      </c>
    </row>
    <row r="138" customFormat="false" ht="15" hidden="true" customHeight="false" outlineLevel="0" collapsed="false">
      <c r="A138" s="6" t="n">
        <f aca="false">ROW()-ROW($A$121)+Assumptions!$B$4</f>
        <v>17</v>
      </c>
      <c r="B138" s="12" t="n">
        <f aca="false">MOD(QUOTIENT($A$138,Assumptions!$B$77),2)</f>
        <v>0</v>
      </c>
      <c r="C138" s="12" t="n">
        <f aca="false">MOD(QUOTIENT($A$138,Assumptions!$B$78),2)</f>
        <v>0</v>
      </c>
      <c r="D138" s="12" t="n">
        <f aca="false">MOD(QUOTIENT($A$138,Assumptions!$B$79),2)</f>
        <v>1</v>
      </c>
      <c r="E138" s="12" t="n">
        <f aca="false">MOD(QUOTIENT($A$138,Assumptions!$B$80),2)</f>
        <v>0</v>
      </c>
      <c r="F138" s="12" t="n">
        <f aca="false">MOD(QUOTIENT($A$138,Assumptions!$B$81),2)</f>
        <v>0</v>
      </c>
      <c r="G138" s="12" t="n">
        <f aca="false">MOD(QUOTIENT($A$138,Assumptions!$B$82),2)</f>
        <v>0</v>
      </c>
      <c r="H138" s="12" t="n">
        <f aca="false">MOD(QUOTIENT($A$138,Assumptions!$B$83),2)</f>
        <v>1</v>
      </c>
      <c r="I138" s="12" t="n">
        <f aca="false">IF($B$138=1,MIN(Assumptions!$B$67,MAX(Assumptions!$B$4,Assumptions!$B$26-(Assumptions!$B$4))),Assumptions!$B$4)</f>
        <v>0</v>
      </c>
      <c r="J138" s="12" t="n">
        <f aca="false">IF($C$138=1,MIN(Assumptions!$B$66,MAX(Assumptions!$B$4,Assumptions!$B$26-($I$138))),Assumptions!$B$4)</f>
        <v>0</v>
      </c>
      <c r="K138" s="12" t="n">
        <f aca="false">IF($D$138=1,MIN(Assumptions!$B$61,MAX(Assumptions!$B$4,Assumptions!$B$26-($I$138+$J$138))),Assumptions!$B$4)</f>
        <v>100000000</v>
      </c>
      <c r="L138" s="12" t="n">
        <f aca="false">IF($E$138=1,MIN(Assumptions!$B$56,MAX(Assumptions!$B$4,Assumptions!$B$26-($I$138+$J$138+$K$138))),Assumptions!$B$4)</f>
        <v>0</v>
      </c>
      <c r="M138" s="12" t="n">
        <f aca="false">IF($F$138=1,MIN(Assumptions!$B$51,MAX(Assumptions!$B$4,Assumptions!$B$26-($I$138+$J$138+$K$138+$L$138))),Assumptions!$B$4)</f>
        <v>0</v>
      </c>
      <c r="N138" s="12" t="n">
        <f aca="false">IF($G$138=1,MIN(Assumptions!$B$46,MAX(Assumptions!$B$4,Assumptions!$B$26-($I$138+$J$138+$K$138+$L$138+$M$138))),Assumptions!$B$4)</f>
        <v>0</v>
      </c>
      <c r="O138" s="12" t="n">
        <f aca="false">IF($H$138=1,MIN(Assumptions!$B$41,MAX(Assumptions!$B$4,Assumptions!$B$26-($I$138+$J$138+$K$138+$L$138+$M$138+$N$138))),Assumptions!$B$4)</f>
        <v>5000000</v>
      </c>
      <c r="P138" s="12" t="n">
        <f aca="false">$I$138+$J$138+$K$138+$L$138+$M$138+$N$138+$O$138</f>
        <v>105000000</v>
      </c>
      <c r="Q138" s="12" t="n">
        <f aca="false">MAX(Assumptions!$B$4,Assumptions!$B$26-$P$138)</f>
        <v>1895000000</v>
      </c>
      <c r="R138" s="12" t="n">
        <f aca="false">$J$110+$O$110+Assumptions!$B$20+IF($B$138=0,$D$110,Assumptions!$B$4)+IF($C$138=0,$AI$110,Assumptions!$B$4)+IF($D$138=0,$AF$110,Assumptions!$B$4)+IF($E$138=0,$AC$110,Assumptions!$B$4)+IF($F$138=0,$Z$110,Assumptions!$B$4)+IF($G$138=0,$W$110,Assumptions!$B$4)+IF($H$138=0,$T$110,Assumptions!$B$4)</f>
        <v>26766560.6388153</v>
      </c>
      <c r="S138" s="12" t="n">
        <f aca="false">IF($R$138&gt;Assumptions!$B$4,$Q$138/$R$138&gt;Assumptions!$B$13,FALSE())</f>
        <v>1</v>
      </c>
      <c r="T138" s="12" t="n">
        <f aca="false">IF($S$138,($Q$138+Assumptions!$B$14*Assumptions!$B$13)/($R$138+Assumptions!$B$14),IF($R$138&gt;Assumptions!$B$4,$Q$138/$R$138,Assumptions!$B$4))</f>
        <v>64.8350868220369</v>
      </c>
      <c r="U138" s="12" t="n">
        <f aca="false">IF($B$138=1,$I$138,$D$110*$T$138)</f>
        <v>59353217.017024</v>
      </c>
      <c r="V138" s="12" t="n">
        <f aca="false">IF($C$138=1,$J$138,$AI$110*$T$138)</f>
        <v>398910396.621388</v>
      </c>
      <c r="W138" s="12" t="n">
        <f aca="false">IF($D$138=1,$K$138,$AF$110*$T$138)</f>
        <v>100000000</v>
      </c>
      <c r="X138" s="12" t="n">
        <f aca="false">IF($E$138=1,$L$138,$AC$110*$T$138)</f>
        <v>155604208.372889</v>
      </c>
      <c r="Y138" s="12" t="n">
        <f aca="false">IF($F$138=1,$M$138,$Z$110*$T$138)</f>
        <v>194505260.466111</v>
      </c>
      <c r="Z138" s="12" t="n">
        <f aca="false">IF($G$138=1,$N$138,$W$110*$T$138)</f>
        <v>324175434.110184</v>
      </c>
      <c r="AA138" s="12" t="n">
        <f aca="false">IF($H$138=1,$O$138,$T$110*$T$138)</f>
        <v>5000000</v>
      </c>
      <c r="AB138" s="12" t="n">
        <f aca="false">($J$110+$O$110)*$T$138</f>
        <v>19347984.9589809</v>
      </c>
      <c r="AC138" s="12" t="n">
        <f aca="false">Assumptions!$B$20*$T$138</f>
        <v>583515781.398332</v>
      </c>
      <c r="AD138" s="12" t="n">
        <f aca="false">IF($S$138,Assumptions!$B$14*($T$138-Assumptions!$B$13),Assumptions!$B$4)</f>
        <v>159587717.055092</v>
      </c>
      <c r="AE138" s="12" t="n">
        <f aca="false">$U$138+$V$138+$W$138+$X$138+$Y$138+$Z$138+$AA$138+$AB$138+$AC$138+$AD$138</f>
        <v>2000000000</v>
      </c>
      <c r="AF138" s="12" t="n">
        <f aca="false">IF(AND(IF($B$138=1,$U$138&gt;=INDEX($U$121:$U$248,1+$A$138-Assumptions!$B$77),$U$138&gt;INDEX($U$121:$U$248,1+$A$138+Assumptions!$B$77)),IF($C$138=1,$V$138&gt;=INDEX($V$121:$V$248,1+$A$138-Assumptions!$B$78),$V$138&gt;INDEX($V$121:$V$248,1+$A$138+Assumptions!$B$78)),IF($D$138=1,$W$138&gt;=INDEX($W$121:$W$248,1+$A$138-Assumptions!$B$79),$W$138&gt;INDEX($W$121:$W$248,1+$A$138+Assumptions!$B$79)),IF($E$138=1,$X$138&gt;=INDEX($X$121:$X$248,1+$A$138-Assumptions!$B$80),$X$138&gt;INDEX($X$121:$X$248,1+$A$138+Assumptions!$B$80)),IF($F$138=1,$Y$138&gt;=INDEX($Y$121:$Y$248,1+$A$138-Assumptions!$B$81),$Y$138&gt;INDEX($Y$121:$Y$248,1+$A$138+Assumptions!$B$81)),IF($G$138=1,$Z$138&gt;=INDEX($Z$121:$Z$248,1+$A$138-Assumptions!$B$82),$Z$138&gt;INDEX($Z$121:$Z$248,1+$A$138+Assumptions!$B$82)),IF($H$138=1,$AA$138&gt;=INDEX($AA$121:$AA$248,1+$A$138-Assumptions!$B$83),$AA$138&gt;INDEX($AA$121:$AA$248,1+$A$138+Assumptions!$B$83))),1,0)</f>
        <v>0</v>
      </c>
    </row>
    <row r="139" customFormat="false" ht="15" hidden="true" customHeight="false" outlineLevel="0" collapsed="false">
      <c r="A139" s="6" t="n">
        <f aca="false">ROW()-ROW($A$121)+Assumptions!$B$4</f>
        <v>18</v>
      </c>
      <c r="B139" s="12" t="n">
        <f aca="false">MOD(QUOTIENT($A$139,Assumptions!$B$77),2)</f>
        <v>0</v>
      </c>
      <c r="C139" s="12" t="n">
        <f aca="false">MOD(QUOTIENT($A$139,Assumptions!$B$78),2)</f>
        <v>0</v>
      </c>
      <c r="D139" s="12" t="n">
        <f aca="false">MOD(QUOTIENT($A$139,Assumptions!$B$79),2)</f>
        <v>1</v>
      </c>
      <c r="E139" s="12" t="n">
        <f aca="false">MOD(QUOTIENT($A$139,Assumptions!$B$80),2)</f>
        <v>0</v>
      </c>
      <c r="F139" s="12" t="n">
        <f aca="false">MOD(QUOTIENT($A$139,Assumptions!$B$81),2)</f>
        <v>0</v>
      </c>
      <c r="G139" s="12" t="n">
        <f aca="false">MOD(QUOTIENT($A$139,Assumptions!$B$82),2)</f>
        <v>1</v>
      </c>
      <c r="H139" s="12" t="n">
        <f aca="false">MOD(QUOTIENT($A$139,Assumptions!$B$83),2)</f>
        <v>0</v>
      </c>
      <c r="I139" s="12" t="n">
        <f aca="false">IF($B$139=1,MIN(Assumptions!$B$67,MAX(Assumptions!$B$4,Assumptions!$B$26-(Assumptions!$B$4))),Assumptions!$B$4)</f>
        <v>0</v>
      </c>
      <c r="J139" s="12" t="n">
        <f aca="false">IF($C$139=1,MIN(Assumptions!$B$66,MAX(Assumptions!$B$4,Assumptions!$B$26-($I$139))),Assumptions!$B$4)</f>
        <v>0</v>
      </c>
      <c r="K139" s="12" t="n">
        <f aca="false">IF($D$139=1,MIN(Assumptions!$B$61,MAX(Assumptions!$B$4,Assumptions!$B$26-($I$139+$J$139))),Assumptions!$B$4)</f>
        <v>100000000</v>
      </c>
      <c r="L139" s="12" t="n">
        <f aca="false">IF($E$139=1,MIN(Assumptions!$B$56,MAX(Assumptions!$B$4,Assumptions!$B$26-($I$139+$J$139+$K$139))),Assumptions!$B$4)</f>
        <v>0</v>
      </c>
      <c r="M139" s="12" t="n">
        <f aca="false">IF($F$139=1,MIN(Assumptions!$B$51,MAX(Assumptions!$B$4,Assumptions!$B$26-($I$139+$J$139+$K$139+$L$139))),Assumptions!$B$4)</f>
        <v>0</v>
      </c>
      <c r="N139" s="12" t="n">
        <f aca="false">IF($G$139=1,MIN(Assumptions!$B$46,MAX(Assumptions!$B$4,Assumptions!$B$26-($I$139+$J$139+$K$139+$L$139+$M$139))),Assumptions!$B$4)</f>
        <v>15000000</v>
      </c>
      <c r="O139" s="12" t="n">
        <f aca="false">IF($H$139=1,MIN(Assumptions!$B$41,MAX(Assumptions!$B$4,Assumptions!$B$26-($I$139+$J$139+$K$139+$L$139+$M$139+$N$139))),Assumptions!$B$4)</f>
        <v>0</v>
      </c>
      <c r="P139" s="12" t="n">
        <f aca="false">$I$139+$J$139+$K$139+$L$139+$M$139+$N$139+$O$139</f>
        <v>115000000</v>
      </c>
      <c r="Q139" s="12" t="n">
        <f aca="false">MAX(Assumptions!$B$4,Assumptions!$B$26-$P$139)</f>
        <v>1885000000</v>
      </c>
      <c r="R139" s="12" t="n">
        <f aca="false">$J$110+$O$110+Assumptions!$B$20+IF($B$139=0,$D$110,Assumptions!$B$4)+IF($C$139=0,$AI$110,Assumptions!$B$4)+IF($D$139=0,$AF$110,Assumptions!$B$4)+IF($E$139=0,$AC$110,Assumptions!$B$4)+IF($F$139=0,$Z$110,Assumptions!$B$4)+IF($G$139=0,$W$110,Assumptions!$B$4)+IF($H$139=0,$T$110,Assumptions!$B$4)</f>
        <v>26766560.6388153</v>
      </c>
      <c r="S139" s="12" t="n">
        <f aca="false">IF($R$139&gt;Assumptions!$B$4,$Q$139/$R$139&gt;Assumptions!$B$13,FALSE())</f>
        <v>1</v>
      </c>
      <c r="T139" s="12" t="n">
        <f aca="false">IF($S$139,($Q$139+Assumptions!$B$14*Assumptions!$B$13)/($R$139+Assumptions!$B$14),IF($R$139&gt;Assumptions!$B$4,$Q$139/$R$139,Assumptions!$B$4))</f>
        <v>64.4933999349642</v>
      </c>
      <c r="U139" s="12" t="n">
        <f aca="false">IF($B$139=1,$I$139,$D$110*$T$139)</f>
        <v>59040420.0893981</v>
      </c>
      <c r="V139" s="12" t="n">
        <f aca="false">IF($C$139=1,$J$139,$AI$110*$T$139)</f>
        <v>396808102.041038</v>
      </c>
      <c r="W139" s="12" t="n">
        <f aca="false">IF($D$139=1,$K$139,$AF$110*$T$139)</f>
        <v>100000000</v>
      </c>
      <c r="X139" s="12" t="n">
        <f aca="false">IF($E$139=1,$L$139,$AC$110*$T$139)</f>
        <v>154784159.843914</v>
      </c>
      <c r="Y139" s="12" t="n">
        <f aca="false">IF($F$139=1,$M$139,$Z$110*$T$139)</f>
        <v>193480199.804893</v>
      </c>
      <c r="Z139" s="12" t="n">
        <f aca="false">IF($G$139=1,$N$139,$W$110*$T$139)</f>
        <v>15000000</v>
      </c>
      <c r="AA139" s="12" t="n">
        <f aca="false">IF($H$139=1,$O$139,$T$110*$T$139)</f>
        <v>322466999.674821</v>
      </c>
      <c r="AB139" s="12" t="n">
        <f aca="false">($J$110+$O$110)*$T$139</f>
        <v>19246019.2938479</v>
      </c>
      <c r="AC139" s="12" t="n">
        <f aca="false">Assumptions!$B$20*$T$139</f>
        <v>580440599.414678</v>
      </c>
      <c r="AD139" s="12" t="n">
        <f aca="false">IF($S$139,Assumptions!$B$14*($T$139-Assumptions!$B$13),Assumptions!$B$4)</f>
        <v>158733499.837411</v>
      </c>
      <c r="AE139" s="12" t="n">
        <f aca="false">$U$139+$V$139+$W$139+$X$139+$Y$139+$Z$139+$AA$139+$AB$139+$AC$139+$AD$139</f>
        <v>2000000000</v>
      </c>
      <c r="AF139" s="12" t="n">
        <f aca="false">IF(AND(IF($B$139=1,$U$139&gt;=INDEX($U$121:$U$248,1+$A$139-Assumptions!$B$77),$U$139&gt;INDEX($U$121:$U$248,1+$A$139+Assumptions!$B$77)),IF($C$139=1,$V$139&gt;=INDEX($V$121:$V$248,1+$A$139-Assumptions!$B$78),$V$139&gt;INDEX($V$121:$V$248,1+$A$139+Assumptions!$B$78)),IF($D$139=1,$W$139&gt;=INDEX($W$121:$W$248,1+$A$139-Assumptions!$B$79),$W$139&gt;INDEX($W$121:$W$248,1+$A$139+Assumptions!$B$79)),IF($E$139=1,$X$139&gt;=INDEX($X$121:$X$248,1+$A$139-Assumptions!$B$80),$X$139&gt;INDEX($X$121:$X$248,1+$A$139+Assumptions!$B$80)),IF($F$139=1,$Y$139&gt;=INDEX($Y$121:$Y$248,1+$A$139-Assumptions!$B$81),$Y$139&gt;INDEX($Y$121:$Y$248,1+$A$139+Assumptions!$B$81)),IF($G$139=1,$Z$139&gt;=INDEX($Z$121:$Z$248,1+$A$139-Assumptions!$B$82),$Z$139&gt;INDEX($Z$121:$Z$248,1+$A$139+Assumptions!$B$82)),IF($H$139=1,$AA$139&gt;=INDEX($AA$121:$AA$248,1+$A$139-Assumptions!$B$83),$AA$139&gt;INDEX($AA$121:$AA$248,1+$A$139+Assumptions!$B$83))),1,0)</f>
        <v>0</v>
      </c>
    </row>
    <row r="140" customFormat="false" ht="15" hidden="true" customHeight="false" outlineLevel="0" collapsed="false">
      <c r="A140" s="6" t="n">
        <f aca="false">ROW()-ROW($A$121)+Assumptions!$B$4</f>
        <v>19</v>
      </c>
      <c r="B140" s="12" t="n">
        <f aca="false">MOD(QUOTIENT($A$140,Assumptions!$B$77),2)</f>
        <v>0</v>
      </c>
      <c r="C140" s="12" t="n">
        <f aca="false">MOD(QUOTIENT($A$140,Assumptions!$B$78),2)</f>
        <v>0</v>
      </c>
      <c r="D140" s="12" t="n">
        <f aca="false">MOD(QUOTIENT($A$140,Assumptions!$B$79),2)</f>
        <v>1</v>
      </c>
      <c r="E140" s="12" t="n">
        <f aca="false">MOD(QUOTIENT($A$140,Assumptions!$B$80),2)</f>
        <v>0</v>
      </c>
      <c r="F140" s="12" t="n">
        <f aca="false">MOD(QUOTIENT($A$140,Assumptions!$B$81),2)</f>
        <v>0</v>
      </c>
      <c r="G140" s="12" t="n">
        <f aca="false">MOD(QUOTIENT($A$140,Assumptions!$B$82),2)</f>
        <v>1</v>
      </c>
      <c r="H140" s="12" t="n">
        <f aca="false">MOD(QUOTIENT($A$140,Assumptions!$B$83),2)</f>
        <v>1</v>
      </c>
      <c r="I140" s="12" t="n">
        <f aca="false">IF($B$140=1,MIN(Assumptions!$B$67,MAX(Assumptions!$B$4,Assumptions!$B$26-(Assumptions!$B$4))),Assumptions!$B$4)</f>
        <v>0</v>
      </c>
      <c r="J140" s="12" t="n">
        <f aca="false">IF($C$140=1,MIN(Assumptions!$B$66,MAX(Assumptions!$B$4,Assumptions!$B$26-($I$140))),Assumptions!$B$4)</f>
        <v>0</v>
      </c>
      <c r="K140" s="12" t="n">
        <f aca="false">IF($D$140=1,MIN(Assumptions!$B$61,MAX(Assumptions!$B$4,Assumptions!$B$26-($I$140+$J$140))),Assumptions!$B$4)</f>
        <v>100000000</v>
      </c>
      <c r="L140" s="12" t="n">
        <f aca="false">IF($E$140=1,MIN(Assumptions!$B$56,MAX(Assumptions!$B$4,Assumptions!$B$26-($I$140+$J$140+$K$140))),Assumptions!$B$4)</f>
        <v>0</v>
      </c>
      <c r="M140" s="12" t="n">
        <f aca="false">IF($F$140=1,MIN(Assumptions!$B$51,MAX(Assumptions!$B$4,Assumptions!$B$26-($I$140+$J$140+$K$140+$L$140))),Assumptions!$B$4)</f>
        <v>0</v>
      </c>
      <c r="N140" s="12" t="n">
        <f aca="false">IF($G$140=1,MIN(Assumptions!$B$46,MAX(Assumptions!$B$4,Assumptions!$B$26-($I$140+$J$140+$K$140+$L$140+$M$140))),Assumptions!$B$4)</f>
        <v>15000000</v>
      </c>
      <c r="O140" s="12" t="n">
        <f aca="false">IF($H$140=1,MIN(Assumptions!$B$41,MAX(Assumptions!$B$4,Assumptions!$B$26-($I$140+$J$140+$K$140+$L$140+$M$140+$N$140))),Assumptions!$B$4)</f>
        <v>5000000</v>
      </c>
      <c r="P140" s="12" t="n">
        <f aca="false">$I$140+$J$140+$K$140+$L$140+$M$140+$N$140+$O$140</f>
        <v>120000000</v>
      </c>
      <c r="Q140" s="12" t="n">
        <f aca="false">MAX(Assumptions!$B$4,Assumptions!$B$26-$P$140)</f>
        <v>1880000000</v>
      </c>
      <c r="R140" s="12" t="n">
        <f aca="false">$J$110+$O$110+Assumptions!$B$20+IF($B$140=0,$D$110,Assumptions!$B$4)+IF($C$140=0,$AI$110,Assumptions!$B$4)+IF($D$140=0,$AF$110,Assumptions!$B$4)+IF($E$140=0,$AC$110,Assumptions!$B$4)+IF($F$140=0,$Z$110,Assumptions!$B$4)+IF($G$140=0,$W$110,Assumptions!$B$4)+IF($H$140=0,$T$110,Assumptions!$B$4)</f>
        <v>21766560.6388153</v>
      </c>
      <c r="S140" s="12" t="n">
        <f aca="false">IF($R$140&gt;Assumptions!$B$4,$Q$140/$R$140&gt;Assumptions!$B$13,FALSE())</f>
        <v>1</v>
      </c>
      <c r="T140" s="12" t="n">
        <f aca="false">IF($S$140,($Q$140+Assumptions!$B$14*Assumptions!$B$13)/($R$140+Assumptions!$B$14),IF($R$140&gt;Assumptions!$B$4,$Q$140/$R$140,Assumptions!$B$4))</f>
        <v>77.5758884012951</v>
      </c>
      <c r="U140" s="12" t="n">
        <f aca="false">IF($B$140=1,$I$140,$D$110*$T$140)</f>
        <v>71016771.4004744</v>
      </c>
      <c r="V140" s="12" t="n">
        <f aca="false">IF($C$140=1,$J$140,$AI$110*$T$140)</f>
        <v>477300639.626797</v>
      </c>
      <c r="W140" s="12" t="n">
        <f aca="false">IF($D$140=1,$K$140,$AF$110*$T$140)</f>
        <v>100000000</v>
      </c>
      <c r="X140" s="12" t="n">
        <f aca="false">IF($E$140=1,$L$140,$AC$110*$T$140)</f>
        <v>186182132.163108</v>
      </c>
      <c r="Y140" s="12" t="n">
        <f aca="false">IF($F$140=1,$M$140,$Z$110*$T$140)</f>
        <v>232727665.203885</v>
      </c>
      <c r="Z140" s="12" t="n">
        <f aca="false">IF($G$140=1,$N$140,$W$110*$T$140)</f>
        <v>15000000</v>
      </c>
      <c r="AA140" s="12" t="n">
        <f aca="false">IF($H$140=1,$O$140,$T$110*$T$140)</f>
        <v>5000000</v>
      </c>
      <c r="AB140" s="12" t="n">
        <f aca="false">($J$110+$O$110)*$T$140</f>
        <v>23150074.9908409</v>
      </c>
      <c r="AC140" s="12" t="n">
        <f aca="false">Assumptions!$B$20*$T$140</f>
        <v>698182995.611656</v>
      </c>
      <c r="AD140" s="12" t="n">
        <f aca="false">IF($S$140,Assumptions!$B$14*($T$140-Assumptions!$B$13),Assumptions!$B$4)</f>
        <v>191439721.003238</v>
      </c>
      <c r="AE140" s="12" t="n">
        <f aca="false">$U$140+$V$140+$W$140+$X$140+$Y$140+$Z$140+$AA$140+$AB$140+$AC$140+$AD$140</f>
        <v>2000000000</v>
      </c>
      <c r="AF140" s="12" t="n">
        <f aca="false">IF(AND(IF($B$140=1,$U$140&gt;=INDEX($U$121:$U$248,1+$A$140-Assumptions!$B$77),$U$140&gt;INDEX($U$121:$U$248,1+$A$140+Assumptions!$B$77)),IF($C$140=1,$V$140&gt;=INDEX($V$121:$V$248,1+$A$140-Assumptions!$B$78),$V$140&gt;INDEX($V$121:$V$248,1+$A$140+Assumptions!$B$78)),IF($D$140=1,$W$140&gt;=INDEX($W$121:$W$248,1+$A$140-Assumptions!$B$79),$W$140&gt;INDEX($W$121:$W$248,1+$A$140+Assumptions!$B$79)),IF($E$140=1,$X$140&gt;=INDEX($X$121:$X$248,1+$A$140-Assumptions!$B$80),$X$140&gt;INDEX($X$121:$X$248,1+$A$140+Assumptions!$B$80)),IF($F$140=1,$Y$140&gt;=INDEX($Y$121:$Y$248,1+$A$140-Assumptions!$B$81),$Y$140&gt;INDEX($Y$121:$Y$248,1+$A$140+Assumptions!$B$81)),IF($G$140=1,$Z$140&gt;=INDEX($Z$121:$Z$248,1+$A$140-Assumptions!$B$82),$Z$140&gt;INDEX($Z$121:$Z$248,1+$A$140+Assumptions!$B$82)),IF($H$140=1,$AA$140&gt;=INDEX($AA$121:$AA$248,1+$A$140-Assumptions!$B$83),$AA$140&gt;INDEX($AA$121:$AA$248,1+$A$140+Assumptions!$B$83))),1,0)</f>
        <v>0</v>
      </c>
    </row>
    <row r="141" customFormat="false" ht="15" hidden="true" customHeight="false" outlineLevel="0" collapsed="false">
      <c r="A141" s="6" t="n">
        <f aca="false">ROW()-ROW($A$121)+Assumptions!$B$4</f>
        <v>20</v>
      </c>
      <c r="B141" s="12" t="n">
        <f aca="false">MOD(QUOTIENT($A$141,Assumptions!$B$77),2)</f>
        <v>0</v>
      </c>
      <c r="C141" s="12" t="n">
        <f aca="false">MOD(QUOTIENT($A$141,Assumptions!$B$78),2)</f>
        <v>0</v>
      </c>
      <c r="D141" s="12" t="n">
        <f aca="false">MOD(QUOTIENT($A$141,Assumptions!$B$79),2)</f>
        <v>1</v>
      </c>
      <c r="E141" s="12" t="n">
        <f aca="false">MOD(QUOTIENT($A$141,Assumptions!$B$80),2)</f>
        <v>0</v>
      </c>
      <c r="F141" s="12" t="n">
        <f aca="false">MOD(QUOTIENT($A$141,Assumptions!$B$81),2)</f>
        <v>1</v>
      </c>
      <c r="G141" s="12" t="n">
        <f aca="false">MOD(QUOTIENT($A$141,Assumptions!$B$82),2)</f>
        <v>0</v>
      </c>
      <c r="H141" s="12" t="n">
        <f aca="false">MOD(QUOTIENT($A$141,Assumptions!$B$83),2)</f>
        <v>0</v>
      </c>
      <c r="I141" s="12" t="n">
        <f aca="false">IF($B$141=1,MIN(Assumptions!$B$67,MAX(Assumptions!$B$4,Assumptions!$B$26-(Assumptions!$B$4))),Assumptions!$B$4)</f>
        <v>0</v>
      </c>
      <c r="J141" s="12" t="n">
        <f aca="false">IF($C$141=1,MIN(Assumptions!$B$66,MAX(Assumptions!$B$4,Assumptions!$B$26-($I$141))),Assumptions!$B$4)</f>
        <v>0</v>
      </c>
      <c r="K141" s="12" t="n">
        <f aca="false">IF($D$141=1,MIN(Assumptions!$B$61,MAX(Assumptions!$B$4,Assumptions!$B$26-($I$141+$J$141))),Assumptions!$B$4)</f>
        <v>100000000</v>
      </c>
      <c r="L141" s="12" t="n">
        <f aca="false">IF($E$141=1,MIN(Assumptions!$B$56,MAX(Assumptions!$B$4,Assumptions!$B$26-($I$141+$J$141+$K$141))),Assumptions!$B$4)</f>
        <v>0</v>
      </c>
      <c r="M141" s="12" t="n">
        <f aca="false">IF($F$141=1,MIN(Assumptions!$B$51,MAX(Assumptions!$B$4,Assumptions!$B$26-($I$141+$J$141+$K$141+$L$141))),Assumptions!$B$4)</f>
        <v>30000000</v>
      </c>
      <c r="N141" s="12" t="n">
        <f aca="false">IF($G$141=1,MIN(Assumptions!$B$46,MAX(Assumptions!$B$4,Assumptions!$B$26-($I$141+$J$141+$K$141+$L$141+$M$141))),Assumptions!$B$4)</f>
        <v>0</v>
      </c>
      <c r="O141" s="12" t="n">
        <f aca="false">IF($H$141=1,MIN(Assumptions!$B$41,MAX(Assumptions!$B$4,Assumptions!$B$26-($I$141+$J$141+$K$141+$L$141+$M$141+$N$141))),Assumptions!$B$4)</f>
        <v>0</v>
      </c>
      <c r="P141" s="12" t="n">
        <f aca="false">$I$141+$J$141+$K$141+$L$141+$M$141+$N$141+$O$141</f>
        <v>130000000</v>
      </c>
      <c r="Q141" s="12" t="n">
        <f aca="false">MAX(Assumptions!$B$4,Assumptions!$B$26-$P$141)</f>
        <v>1870000000</v>
      </c>
      <c r="R141" s="12" t="n">
        <f aca="false">$J$110+$O$110+Assumptions!$B$20+IF($B$141=0,$D$110,Assumptions!$B$4)+IF($C$141=0,$AI$110,Assumptions!$B$4)+IF($D$141=0,$AF$110,Assumptions!$B$4)+IF($E$141=0,$AC$110,Assumptions!$B$4)+IF($F$141=0,$Z$110,Assumptions!$B$4)+IF($G$141=0,$W$110,Assumptions!$B$4)+IF($H$141=0,$T$110,Assumptions!$B$4)</f>
        <v>28766560.6388153</v>
      </c>
      <c r="S141" s="12" t="n">
        <f aca="false">IF($R$141&gt;Assumptions!$B$4,$Q$141/$R$141&gt;Assumptions!$B$13,FALSE())</f>
        <v>1</v>
      </c>
      <c r="T141" s="12" t="n">
        <f aca="false">IF($S$141,($Q$141+Assumptions!$B$14*Assumptions!$B$13)/($R$141+Assumptions!$B$14),IF($R$141&gt;Assumptions!$B$4,$Q$141/$R$141,Assumptions!$B$4))</f>
        <v>59.8882627875423</v>
      </c>
      <c r="U141" s="12" t="n">
        <f aca="false">IF($B$141=1,$I$141,$D$110*$T$141)</f>
        <v>54824651.7777994</v>
      </c>
      <c r="V141" s="12" t="n">
        <f aca="false">IF($C$141=1,$J$141,$AI$110*$T$141)</f>
        <v>368474106.113549</v>
      </c>
      <c r="W141" s="12" t="n">
        <f aca="false">IF($D$141=1,$K$141,$AF$110*$T$141)</f>
        <v>100000000</v>
      </c>
      <c r="X141" s="12" t="n">
        <f aca="false">IF($E$141=1,$L$141,$AC$110*$T$141)</f>
        <v>143731830.690102</v>
      </c>
      <c r="Y141" s="12" t="n">
        <f aca="false">IF($F$141=1,$M$141,$Z$110*$T$141)</f>
        <v>30000000</v>
      </c>
      <c r="Z141" s="12" t="n">
        <f aca="false">IF($G$141=1,$N$141,$W$110*$T$141)</f>
        <v>299441313.937712</v>
      </c>
      <c r="AA141" s="12" t="n">
        <f aca="false">IF($H$141=1,$O$141,$T$110*$T$141)</f>
        <v>299441313.937712</v>
      </c>
      <c r="AB141" s="12" t="n">
        <f aca="false">($J$110+$O$110)*$T$141</f>
        <v>17871761.4863905</v>
      </c>
      <c r="AC141" s="12" t="n">
        <f aca="false">Assumptions!$B$20*$T$141</f>
        <v>538994365.087881</v>
      </c>
      <c r="AD141" s="12" t="n">
        <f aca="false">IF($S$141,Assumptions!$B$14*($T$141-Assumptions!$B$13),Assumptions!$B$4)</f>
        <v>147220656.968856</v>
      </c>
      <c r="AE141" s="12" t="n">
        <f aca="false">$U$141+$V$141+$W$141+$X$141+$Y$141+$Z$141+$AA$141+$AB$141+$AC$141+$AD$141</f>
        <v>2000000000</v>
      </c>
      <c r="AF141" s="12" t="n">
        <f aca="false">IF(AND(IF($B$141=1,$U$141&gt;=INDEX($U$121:$U$248,1+$A$141-Assumptions!$B$77),$U$141&gt;INDEX($U$121:$U$248,1+$A$141+Assumptions!$B$77)),IF($C$141=1,$V$141&gt;=INDEX($V$121:$V$248,1+$A$141-Assumptions!$B$78),$V$141&gt;INDEX($V$121:$V$248,1+$A$141+Assumptions!$B$78)),IF($D$141=1,$W$141&gt;=INDEX($W$121:$W$248,1+$A$141-Assumptions!$B$79),$W$141&gt;INDEX($W$121:$W$248,1+$A$141+Assumptions!$B$79)),IF($E$141=1,$X$141&gt;=INDEX($X$121:$X$248,1+$A$141-Assumptions!$B$80),$X$141&gt;INDEX($X$121:$X$248,1+$A$141+Assumptions!$B$80)),IF($F$141=1,$Y$141&gt;=INDEX($Y$121:$Y$248,1+$A$141-Assumptions!$B$81),$Y$141&gt;INDEX($Y$121:$Y$248,1+$A$141+Assumptions!$B$81)),IF($G$141=1,$Z$141&gt;=INDEX($Z$121:$Z$248,1+$A$141-Assumptions!$B$82),$Z$141&gt;INDEX($Z$121:$Z$248,1+$A$141+Assumptions!$B$82)),IF($H$141=1,$AA$141&gt;=INDEX($AA$121:$AA$248,1+$A$141-Assumptions!$B$83),$AA$141&gt;INDEX($AA$121:$AA$248,1+$A$141+Assumptions!$B$83))),1,0)</f>
        <v>0</v>
      </c>
    </row>
    <row r="142" customFormat="false" ht="15" hidden="true" customHeight="false" outlineLevel="0" collapsed="false">
      <c r="A142" s="6" t="n">
        <f aca="false">ROW()-ROW($A$121)+Assumptions!$B$4</f>
        <v>21</v>
      </c>
      <c r="B142" s="12" t="n">
        <f aca="false">MOD(QUOTIENT($A$142,Assumptions!$B$77),2)</f>
        <v>0</v>
      </c>
      <c r="C142" s="12" t="n">
        <f aca="false">MOD(QUOTIENT($A$142,Assumptions!$B$78),2)</f>
        <v>0</v>
      </c>
      <c r="D142" s="12" t="n">
        <f aca="false">MOD(QUOTIENT($A$142,Assumptions!$B$79),2)</f>
        <v>1</v>
      </c>
      <c r="E142" s="12" t="n">
        <f aca="false">MOD(QUOTIENT($A$142,Assumptions!$B$80),2)</f>
        <v>0</v>
      </c>
      <c r="F142" s="12" t="n">
        <f aca="false">MOD(QUOTIENT($A$142,Assumptions!$B$81),2)</f>
        <v>1</v>
      </c>
      <c r="G142" s="12" t="n">
        <f aca="false">MOD(QUOTIENT($A$142,Assumptions!$B$82),2)</f>
        <v>0</v>
      </c>
      <c r="H142" s="12" t="n">
        <f aca="false">MOD(QUOTIENT($A$142,Assumptions!$B$83),2)</f>
        <v>1</v>
      </c>
      <c r="I142" s="12" t="n">
        <f aca="false">IF($B$142=1,MIN(Assumptions!$B$67,MAX(Assumptions!$B$4,Assumptions!$B$26-(Assumptions!$B$4))),Assumptions!$B$4)</f>
        <v>0</v>
      </c>
      <c r="J142" s="12" t="n">
        <f aca="false">IF($C$142=1,MIN(Assumptions!$B$66,MAX(Assumptions!$B$4,Assumptions!$B$26-($I$142))),Assumptions!$B$4)</f>
        <v>0</v>
      </c>
      <c r="K142" s="12" t="n">
        <f aca="false">IF($D$142=1,MIN(Assumptions!$B$61,MAX(Assumptions!$B$4,Assumptions!$B$26-($I$142+$J$142))),Assumptions!$B$4)</f>
        <v>100000000</v>
      </c>
      <c r="L142" s="12" t="n">
        <f aca="false">IF($E$142=1,MIN(Assumptions!$B$56,MAX(Assumptions!$B$4,Assumptions!$B$26-($I$142+$J$142+$K$142))),Assumptions!$B$4)</f>
        <v>0</v>
      </c>
      <c r="M142" s="12" t="n">
        <f aca="false">IF($F$142=1,MIN(Assumptions!$B$51,MAX(Assumptions!$B$4,Assumptions!$B$26-($I$142+$J$142+$K$142+$L$142))),Assumptions!$B$4)</f>
        <v>30000000</v>
      </c>
      <c r="N142" s="12" t="n">
        <f aca="false">IF($G$142=1,MIN(Assumptions!$B$46,MAX(Assumptions!$B$4,Assumptions!$B$26-($I$142+$J$142+$K$142+$L$142+$M$142))),Assumptions!$B$4)</f>
        <v>0</v>
      </c>
      <c r="O142" s="12" t="n">
        <f aca="false">IF($H$142=1,MIN(Assumptions!$B$41,MAX(Assumptions!$B$4,Assumptions!$B$26-($I$142+$J$142+$K$142+$L$142+$M$142+$N$142))),Assumptions!$B$4)</f>
        <v>5000000</v>
      </c>
      <c r="P142" s="12" t="n">
        <f aca="false">$I$142+$J$142+$K$142+$L$142+$M$142+$N$142+$O$142</f>
        <v>135000000</v>
      </c>
      <c r="Q142" s="12" t="n">
        <f aca="false">MAX(Assumptions!$B$4,Assumptions!$B$26-$P$142)</f>
        <v>1865000000</v>
      </c>
      <c r="R142" s="12" t="n">
        <f aca="false">$J$110+$O$110+Assumptions!$B$20+IF($B$142=0,$D$110,Assumptions!$B$4)+IF($C$142=0,$AI$110,Assumptions!$B$4)+IF($D$142=0,$AF$110,Assumptions!$B$4)+IF($E$142=0,$AC$110,Assumptions!$B$4)+IF($F$142=0,$Z$110,Assumptions!$B$4)+IF($G$142=0,$W$110,Assumptions!$B$4)+IF($H$142=0,$T$110,Assumptions!$B$4)</f>
        <v>23766560.6388153</v>
      </c>
      <c r="S142" s="12" t="n">
        <f aca="false">IF($R$142&gt;Assumptions!$B$4,$Q$142/$R$142&gt;Assumptions!$B$13,FALSE())</f>
        <v>1</v>
      </c>
      <c r="T142" s="12" t="n">
        <f aca="false">IF($S$142,($Q$142+Assumptions!$B$14*Assumptions!$B$13)/($R$142+Assumptions!$B$14),IF($R$142&gt;Assumptions!$B$4,$Q$142/$R$142,Assumptions!$B$4))</f>
        <v>71.0980027297638</v>
      </c>
      <c r="U142" s="12" t="n">
        <f aca="false">IF($B$142=1,$I$142,$D$110*$T$142)</f>
        <v>65086597.2784096</v>
      </c>
      <c r="V142" s="12" t="n">
        <f aca="false">IF($C$142=1,$J$142,$AI$110*$T$142)</f>
        <v>437444196.624083</v>
      </c>
      <c r="W142" s="12" t="n">
        <f aca="false">IF($D$142=1,$K$142,$AF$110*$T$142)</f>
        <v>100000000</v>
      </c>
      <c r="X142" s="12" t="n">
        <f aca="false">IF($E$142=1,$L$142,$AC$110*$T$142)</f>
        <v>170635206.551433</v>
      </c>
      <c r="Y142" s="12" t="n">
        <f aca="false">IF($F$142=1,$M$142,$Z$110*$T$142)</f>
        <v>30000000</v>
      </c>
      <c r="Z142" s="12" t="n">
        <f aca="false">IF($G$142=1,$N$142,$W$110*$T$142)</f>
        <v>355490013.648819</v>
      </c>
      <c r="AA142" s="12" t="n">
        <f aca="false">IF($H$142=1,$O$142,$T$110*$T$142)</f>
        <v>5000000</v>
      </c>
      <c r="AB142" s="12" t="n">
        <f aca="false">($J$110+$O$110)*$T$142</f>
        <v>21216954.5049718</v>
      </c>
      <c r="AC142" s="12" t="n">
        <f aca="false">Assumptions!$B$20*$T$142</f>
        <v>639882024.567874</v>
      </c>
      <c r="AD142" s="12" t="n">
        <f aca="false">IF($S$142,Assumptions!$B$14*($T$142-Assumptions!$B$13),Assumptions!$B$4)</f>
        <v>175245006.82441</v>
      </c>
      <c r="AE142" s="12" t="n">
        <f aca="false">$U$142+$V$142+$W$142+$X$142+$Y$142+$Z$142+$AA$142+$AB$142+$AC$142+$AD$142</f>
        <v>2000000000</v>
      </c>
      <c r="AF142" s="12" t="n">
        <f aca="false">IF(AND(IF($B$142=1,$U$142&gt;=INDEX($U$121:$U$248,1+$A$142-Assumptions!$B$77),$U$142&gt;INDEX($U$121:$U$248,1+$A$142+Assumptions!$B$77)),IF($C$142=1,$V$142&gt;=INDEX($V$121:$V$248,1+$A$142-Assumptions!$B$78),$V$142&gt;INDEX($V$121:$V$248,1+$A$142+Assumptions!$B$78)),IF($D$142=1,$W$142&gt;=INDEX($W$121:$W$248,1+$A$142-Assumptions!$B$79),$W$142&gt;INDEX($W$121:$W$248,1+$A$142+Assumptions!$B$79)),IF($E$142=1,$X$142&gt;=INDEX($X$121:$X$248,1+$A$142-Assumptions!$B$80),$X$142&gt;INDEX($X$121:$X$248,1+$A$142+Assumptions!$B$80)),IF($F$142=1,$Y$142&gt;=INDEX($Y$121:$Y$248,1+$A$142-Assumptions!$B$81),$Y$142&gt;INDEX($Y$121:$Y$248,1+$A$142+Assumptions!$B$81)),IF($G$142=1,$Z$142&gt;=INDEX($Z$121:$Z$248,1+$A$142-Assumptions!$B$82),$Z$142&gt;INDEX($Z$121:$Z$248,1+$A$142+Assumptions!$B$82)),IF($H$142=1,$AA$142&gt;=INDEX($AA$121:$AA$248,1+$A$142-Assumptions!$B$83),$AA$142&gt;INDEX($AA$121:$AA$248,1+$A$142+Assumptions!$B$83))),1,0)</f>
        <v>0</v>
      </c>
    </row>
    <row r="143" customFormat="false" ht="15" hidden="true" customHeight="false" outlineLevel="0" collapsed="false">
      <c r="A143" s="6" t="n">
        <f aca="false">ROW()-ROW($A$121)+Assumptions!$B$4</f>
        <v>22</v>
      </c>
      <c r="B143" s="12" t="n">
        <f aca="false">MOD(QUOTIENT($A$143,Assumptions!$B$77),2)</f>
        <v>0</v>
      </c>
      <c r="C143" s="12" t="n">
        <f aca="false">MOD(QUOTIENT($A$143,Assumptions!$B$78),2)</f>
        <v>0</v>
      </c>
      <c r="D143" s="12" t="n">
        <f aca="false">MOD(QUOTIENT($A$143,Assumptions!$B$79),2)</f>
        <v>1</v>
      </c>
      <c r="E143" s="12" t="n">
        <f aca="false">MOD(QUOTIENT($A$143,Assumptions!$B$80),2)</f>
        <v>0</v>
      </c>
      <c r="F143" s="12" t="n">
        <f aca="false">MOD(QUOTIENT($A$143,Assumptions!$B$81),2)</f>
        <v>1</v>
      </c>
      <c r="G143" s="12" t="n">
        <f aca="false">MOD(QUOTIENT($A$143,Assumptions!$B$82),2)</f>
        <v>1</v>
      </c>
      <c r="H143" s="12" t="n">
        <f aca="false">MOD(QUOTIENT($A$143,Assumptions!$B$83),2)</f>
        <v>0</v>
      </c>
      <c r="I143" s="12" t="n">
        <f aca="false">IF($B$143=1,MIN(Assumptions!$B$67,MAX(Assumptions!$B$4,Assumptions!$B$26-(Assumptions!$B$4))),Assumptions!$B$4)</f>
        <v>0</v>
      </c>
      <c r="J143" s="12" t="n">
        <f aca="false">IF($C$143=1,MIN(Assumptions!$B$66,MAX(Assumptions!$B$4,Assumptions!$B$26-($I$143))),Assumptions!$B$4)</f>
        <v>0</v>
      </c>
      <c r="K143" s="12" t="n">
        <f aca="false">IF($D$143=1,MIN(Assumptions!$B$61,MAX(Assumptions!$B$4,Assumptions!$B$26-($I$143+$J$143))),Assumptions!$B$4)</f>
        <v>100000000</v>
      </c>
      <c r="L143" s="12" t="n">
        <f aca="false">IF($E$143=1,MIN(Assumptions!$B$56,MAX(Assumptions!$B$4,Assumptions!$B$26-($I$143+$J$143+$K$143))),Assumptions!$B$4)</f>
        <v>0</v>
      </c>
      <c r="M143" s="12" t="n">
        <f aca="false">IF($F$143=1,MIN(Assumptions!$B$51,MAX(Assumptions!$B$4,Assumptions!$B$26-($I$143+$J$143+$K$143+$L$143))),Assumptions!$B$4)</f>
        <v>30000000</v>
      </c>
      <c r="N143" s="12" t="n">
        <f aca="false">IF($G$143=1,MIN(Assumptions!$B$46,MAX(Assumptions!$B$4,Assumptions!$B$26-($I$143+$J$143+$K$143+$L$143+$M$143))),Assumptions!$B$4)</f>
        <v>15000000</v>
      </c>
      <c r="O143" s="12" t="n">
        <f aca="false">IF($H$143=1,MIN(Assumptions!$B$41,MAX(Assumptions!$B$4,Assumptions!$B$26-($I$143+$J$143+$K$143+$L$143+$M$143+$N$143))),Assumptions!$B$4)</f>
        <v>0</v>
      </c>
      <c r="P143" s="12" t="n">
        <f aca="false">$I$143+$J$143+$K$143+$L$143+$M$143+$N$143+$O$143</f>
        <v>145000000</v>
      </c>
      <c r="Q143" s="12" t="n">
        <f aca="false">MAX(Assumptions!$B$4,Assumptions!$B$26-$P$143)</f>
        <v>1855000000</v>
      </c>
      <c r="R143" s="12" t="n">
        <f aca="false">$J$110+$O$110+Assumptions!$B$20+IF($B$143=0,$D$110,Assumptions!$B$4)+IF($C$143=0,$AI$110,Assumptions!$B$4)+IF($D$143=0,$AF$110,Assumptions!$B$4)+IF($E$143=0,$AC$110,Assumptions!$B$4)+IF($F$143=0,$Z$110,Assumptions!$B$4)+IF($G$143=0,$W$110,Assumptions!$B$4)+IF($H$143=0,$T$110,Assumptions!$B$4)</f>
        <v>23766560.6388153</v>
      </c>
      <c r="S143" s="12" t="n">
        <f aca="false">IF($R$143&gt;Assumptions!$B$4,$Q$143/$R$143&gt;Assumptions!$B$13,FALSE())</f>
        <v>1</v>
      </c>
      <c r="T143" s="12" t="n">
        <f aca="false">IF($S$143,($Q$143+Assumptions!$B$14*Assumptions!$B$13)/($R$143+Assumptions!$B$14),IF($R$143&gt;Assumptions!$B$4,$Q$143/$R$143,Assumptions!$B$4))</f>
        <v>70.717290533085</v>
      </c>
      <c r="U143" s="12" t="n">
        <f aca="false">IF($B$143=1,$I$143,$D$110*$T$143)</f>
        <v>64738074.6691544</v>
      </c>
      <c r="V143" s="12" t="n">
        <f aca="false">IF($C$143=1,$J$143,$AI$110*$T$143)</f>
        <v>435101791.287407</v>
      </c>
      <c r="W143" s="12" t="n">
        <f aca="false">IF($D$143=1,$K$143,$AF$110*$T$143)</f>
        <v>100000000</v>
      </c>
      <c r="X143" s="12" t="n">
        <f aca="false">IF($E$143=1,$L$143,$AC$110*$T$143)</f>
        <v>169721497.279404</v>
      </c>
      <c r="Y143" s="12" t="n">
        <f aca="false">IF($F$143=1,$M$143,$Z$110*$T$143)</f>
        <v>30000000</v>
      </c>
      <c r="Z143" s="12" t="n">
        <f aca="false">IF($G$143=1,$N$143,$W$110*$T$143)</f>
        <v>15000000</v>
      </c>
      <c r="AA143" s="12" t="n">
        <f aca="false">IF($H$143=1,$O$143,$T$110*$T$143)</f>
        <v>353586452.665425</v>
      </c>
      <c r="AB143" s="12" t="n">
        <f aca="false">($J$110+$O$110)*$T$143</f>
        <v>21103342.9681312</v>
      </c>
      <c r="AC143" s="12" t="n">
        <f aca="false">Assumptions!$B$20*$T$143</f>
        <v>636455614.797765</v>
      </c>
      <c r="AD143" s="12" t="n">
        <f aca="false">IF($S$143,Assumptions!$B$14*($T$143-Assumptions!$B$13),Assumptions!$B$4)</f>
        <v>174293226.332713</v>
      </c>
      <c r="AE143" s="12" t="n">
        <f aca="false">$U$143+$V$143+$W$143+$X$143+$Y$143+$Z$143+$AA$143+$AB$143+$AC$143+$AD$143</f>
        <v>2000000000</v>
      </c>
      <c r="AF143" s="12" t="n">
        <f aca="false">IF(AND(IF($B$143=1,$U$143&gt;=INDEX($U$121:$U$248,1+$A$143-Assumptions!$B$77),$U$143&gt;INDEX($U$121:$U$248,1+$A$143+Assumptions!$B$77)),IF($C$143=1,$V$143&gt;=INDEX($V$121:$V$248,1+$A$143-Assumptions!$B$78),$V$143&gt;INDEX($V$121:$V$248,1+$A$143+Assumptions!$B$78)),IF($D$143=1,$W$143&gt;=INDEX($W$121:$W$248,1+$A$143-Assumptions!$B$79),$W$143&gt;INDEX($W$121:$W$248,1+$A$143+Assumptions!$B$79)),IF($E$143=1,$X$143&gt;=INDEX($X$121:$X$248,1+$A$143-Assumptions!$B$80),$X$143&gt;INDEX($X$121:$X$248,1+$A$143+Assumptions!$B$80)),IF($F$143=1,$Y$143&gt;=INDEX($Y$121:$Y$248,1+$A$143-Assumptions!$B$81),$Y$143&gt;INDEX($Y$121:$Y$248,1+$A$143+Assumptions!$B$81)),IF($G$143=1,$Z$143&gt;=INDEX($Z$121:$Z$248,1+$A$143-Assumptions!$B$82),$Z$143&gt;INDEX($Z$121:$Z$248,1+$A$143+Assumptions!$B$82)),IF($H$143=1,$AA$143&gt;=INDEX($AA$121:$AA$248,1+$A$143-Assumptions!$B$83),$AA$143&gt;INDEX($AA$121:$AA$248,1+$A$143+Assumptions!$B$83))),1,0)</f>
        <v>0</v>
      </c>
    </row>
    <row r="144" customFormat="false" ht="15" hidden="true" customHeight="false" outlineLevel="0" collapsed="false">
      <c r="A144" s="6" t="n">
        <f aca="false">ROW()-ROW($A$121)+Assumptions!$B$4</f>
        <v>23</v>
      </c>
      <c r="B144" s="12" t="n">
        <f aca="false">MOD(QUOTIENT($A$144,Assumptions!$B$77),2)</f>
        <v>0</v>
      </c>
      <c r="C144" s="12" t="n">
        <f aca="false">MOD(QUOTIENT($A$144,Assumptions!$B$78),2)</f>
        <v>0</v>
      </c>
      <c r="D144" s="12" t="n">
        <f aca="false">MOD(QUOTIENT($A$144,Assumptions!$B$79),2)</f>
        <v>1</v>
      </c>
      <c r="E144" s="12" t="n">
        <f aca="false">MOD(QUOTIENT($A$144,Assumptions!$B$80),2)</f>
        <v>0</v>
      </c>
      <c r="F144" s="12" t="n">
        <f aca="false">MOD(QUOTIENT($A$144,Assumptions!$B$81),2)</f>
        <v>1</v>
      </c>
      <c r="G144" s="12" t="n">
        <f aca="false">MOD(QUOTIENT($A$144,Assumptions!$B$82),2)</f>
        <v>1</v>
      </c>
      <c r="H144" s="12" t="n">
        <f aca="false">MOD(QUOTIENT($A$144,Assumptions!$B$83),2)</f>
        <v>1</v>
      </c>
      <c r="I144" s="12" t="n">
        <f aca="false">IF($B$144=1,MIN(Assumptions!$B$67,MAX(Assumptions!$B$4,Assumptions!$B$26-(Assumptions!$B$4))),Assumptions!$B$4)</f>
        <v>0</v>
      </c>
      <c r="J144" s="12" t="n">
        <f aca="false">IF($C$144=1,MIN(Assumptions!$B$66,MAX(Assumptions!$B$4,Assumptions!$B$26-($I$144))),Assumptions!$B$4)</f>
        <v>0</v>
      </c>
      <c r="K144" s="12" t="n">
        <f aca="false">IF($D$144=1,MIN(Assumptions!$B$61,MAX(Assumptions!$B$4,Assumptions!$B$26-($I$144+$J$144))),Assumptions!$B$4)</f>
        <v>100000000</v>
      </c>
      <c r="L144" s="12" t="n">
        <f aca="false">IF($E$144=1,MIN(Assumptions!$B$56,MAX(Assumptions!$B$4,Assumptions!$B$26-($I$144+$J$144+$K$144))),Assumptions!$B$4)</f>
        <v>0</v>
      </c>
      <c r="M144" s="12" t="n">
        <f aca="false">IF($F$144=1,MIN(Assumptions!$B$51,MAX(Assumptions!$B$4,Assumptions!$B$26-($I$144+$J$144+$K$144+$L$144))),Assumptions!$B$4)</f>
        <v>30000000</v>
      </c>
      <c r="N144" s="12" t="n">
        <f aca="false">IF($G$144=1,MIN(Assumptions!$B$46,MAX(Assumptions!$B$4,Assumptions!$B$26-($I$144+$J$144+$K$144+$L$144+$M$144))),Assumptions!$B$4)</f>
        <v>15000000</v>
      </c>
      <c r="O144" s="12" t="n">
        <f aca="false">IF($H$144=1,MIN(Assumptions!$B$41,MAX(Assumptions!$B$4,Assumptions!$B$26-($I$144+$J$144+$K$144+$L$144+$M$144+$N$144))),Assumptions!$B$4)</f>
        <v>5000000</v>
      </c>
      <c r="P144" s="12" t="n">
        <f aca="false">$I$144+$J$144+$K$144+$L$144+$M$144+$N$144+$O$144</f>
        <v>150000000</v>
      </c>
      <c r="Q144" s="12" t="n">
        <f aca="false">MAX(Assumptions!$B$4,Assumptions!$B$26-$P$144)</f>
        <v>1850000000</v>
      </c>
      <c r="R144" s="12" t="n">
        <f aca="false">$J$110+$O$110+Assumptions!$B$20+IF($B$144=0,$D$110,Assumptions!$B$4)+IF($C$144=0,$AI$110,Assumptions!$B$4)+IF($D$144=0,$AF$110,Assumptions!$B$4)+IF($E$144=0,$AC$110,Assumptions!$B$4)+IF($F$144=0,$Z$110,Assumptions!$B$4)+IF($G$144=0,$W$110,Assumptions!$B$4)+IF($H$144=0,$T$110,Assumptions!$B$4)</f>
        <v>18766560.6388153</v>
      </c>
      <c r="S144" s="12" t="n">
        <f aca="false">IF($R$144&gt;Assumptions!$B$4,$Q$144/$R$144&gt;Assumptions!$B$13,FALSE())</f>
        <v>1</v>
      </c>
      <c r="T144" s="12" t="n">
        <f aca="false">IF($S$144,($Q$144+Assumptions!$B$14*Assumptions!$B$13)/($R$144+Assumptions!$B$14),IF($R$144&gt;Assumptions!$B$4,$Q$144/$R$144,Assumptions!$B$4))</f>
        <v>87.1085847618844</v>
      </c>
      <c r="U144" s="12" t="n">
        <f aca="false">IF($B$144=1,$I$144,$D$110*$T$144)</f>
        <v>79743468.9893969</v>
      </c>
      <c r="V144" s="12" t="n">
        <f aca="false">IF($C$144=1,$J$144,$AI$110*$T$144)</f>
        <v>535952395.527298</v>
      </c>
      <c r="W144" s="12" t="n">
        <f aca="false">IF($D$144=1,$K$144,$AF$110*$T$144)</f>
        <v>100000000</v>
      </c>
      <c r="X144" s="12" t="n">
        <f aca="false">IF($E$144=1,$L$144,$AC$110*$T$144)</f>
        <v>209060603.428522</v>
      </c>
      <c r="Y144" s="12" t="n">
        <f aca="false">IF($F$144=1,$M$144,$Z$110*$T$144)</f>
        <v>30000000</v>
      </c>
      <c r="Z144" s="12" t="n">
        <f aca="false">IF($G$144=1,$N$144,$W$110*$T$144)</f>
        <v>15000000</v>
      </c>
      <c r="AA144" s="12" t="n">
        <f aca="false">IF($H$144=1,$O$144,$T$110*$T$144)</f>
        <v>5000000</v>
      </c>
      <c r="AB144" s="12" t="n">
        <f aca="false">($J$110+$O$110)*$T$144</f>
        <v>25994807.2931122</v>
      </c>
      <c r="AC144" s="12" t="n">
        <f aca="false">Assumptions!$B$20*$T$144</f>
        <v>783977262.856959</v>
      </c>
      <c r="AD144" s="12" t="n">
        <f aca="false">IF($S$144,Assumptions!$B$14*($T$144-Assumptions!$B$13),Assumptions!$B$4)</f>
        <v>215271461.904711</v>
      </c>
      <c r="AE144" s="12" t="n">
        <f aca="false">$U$144+$V$144+$W$144+$X$144+$Y$144+$Z$144+$AA$144+$AB$144+$AC$144+$AD$144</f>
        <v>2000000000</v>
      </c>
      <c r="AF144" s="12" t="n">
        <f aca="false">IF(AND(IF($B$144=1,$U$144&gt;=INDEX($U$121:$U$248,1+$A$144-Assumptions!$B$77),$U$144&gt;INDEX($U$121:$U$248,1+$A$144+Assumptions!$B$77)),IF($C$144=1,$V$144&gt;=INDEX($V$121:$V$248,1+$A$144-Assumptions!$B$78),$V$144&gt;INDEX($V$121:$V$248,1+$A$144+Assumptions!$B$78)),IF($D$144=1,$W$144&gt;=INDEX($W$121:$W$248,1+$A$144-Assumptions!$B$79),$W$144&gt;INDEX($W$121:$W$248,1+$A$144+Assumptions!$B$79)),IF($E$144=1,$X$144&gt;=INDEX($X$121:$X$248,1+$A$144-Assumptions!$B$80),$X$144&gt;INDEX($X$121:$X$248,1+$A$144+Assumptions!$B$80)),IF($F$144=1,$Y$144&gt;=INDEX($Y$121:$Y$248,1+$A$144-Assumptions!$B$81),$Y$144&gt;INDEX($Y$121:$Y$248,1+$A$144+Assumptions!$B$81)),IF($G$144=1,$Z$144&gt;=INDEX($Z$121:$Z$248,1+$A$144-Assumptions!$B$82),$Z$144&gt;INDEX($Z$121:$Z$248,1+$A$144+Assumptions!$B$82)),IF($H$144=1,$AA$144&gt;=INDEX($AA$121:$AA$248,1+$A$144-Assumptions!$B$83),$AA$144&gt;INDEX($AA$121:$AA$248,1+$A$144+Assumptions!$B$83))),1,0)</f>
        <v>0</v>
      </c>
    </row>
    <row r="145" customFormat="false" ht="15" hidden="true" customHeight="false" outlineLevel="0" collapsed="false">
      <c r="A145" s="6" t="n">
        <f aca="false">ROW()-ROW($A$121)+Assumptions!$B$4</f>
        <v>24</v>
      </c>
      <c r="B145" s="12" t="n">
        <f aca="false">MOD(QUOTIENT($A$145,Assumptions!$B$77),2)</f>
        <v>0</v>
      </c>
      <c r="C145" s="12" t="n">
        <f aca="false">MOD(QUOTIENT($A$145,Assumptions!$B$78),2)</f>
        <v>0</v>
      </c>
      <c r="D145" s="12" t="n">
        <f aca="false">MOD(QUOTIENT($A$145,Assumptions!$B$79),2)</f>
        <v>1</v>
      </c>
      <c r="E145" s="12" t="n">
        <f aca="false">MOD(QUOTIENT($A$145,Assumptions!$B$80),2)</f>
        <v>1</v>
      </c>
      <c r="F145" s="12" t="n">
        <f aca="false">MOD(QUOTIENT($A$145,Assumptions!$B$81),2)</f>
        <v>0</v>
      </c>
      <c r="G145" s="12" t="n">
        <f aca="false">MOD(QUOTIENT($A$145,Assumptions!$B$82),2)</f>
        <v>0</v>
      </c>
      <c r="H145" s="12" t="n">
        <f aca="false">MOD(QUOTIENT($A$145,Assumptions!$B$83),2)</f>
        <v>0</v>
      </c>
      <c r="I145" s="12" t="n">
        <f aca="false">IF($B$145=1,MIN(Assumptions!$B$67,MAX(Assumptions!$B$4,Assumptions!$B$26-(Assumptions!$B$4))),Assumptions!$B$4)</f>
        <v>0</v>
      </c>
      <c r="J145" s="12" t="n">
        <f aca="false">IF($C$145=1,MIN(Assumptions!$B$66,MAX(Assumptions!$B$4,Assumptions!$B$26-($I$145))),Assumptions!$B$4)</f>
        <v>0</v>
      </c>
      <c r="K145" s="12" t="n">
        <f aca="false">IF($D$145=1,MIN(Assumptions!$B$61,MAX(Assumptions!$B$4,Assumptions!$B$26-($I$145+$J$145))),Assumptions!$B$4)</f>
        <v>100000000</v>
      </c>
      <c r="L145" s="12" t="n">
        <f aca="false">IF($E$145=1,MIN(Assumptions!$B$56,MAX(Assumptions!$B$4,Assumptions!$B$26-($I$145+$J$145+$K$145))),Assumptions!$B$4)</f>
        <v>60000000</v>
      </c>
      <c r="M145" s="12" t="n">
        <f aca="false">IF($F$145=1,MIN(Assumptions!$B$51,MAX(Assumptions!$B$4,Assumptions!$B$26-($I$145+$J$145+$K$145+$L$145))),Assumptions!$B$4)</f>
        <v>0</v>
      </c>
      <c r="N145" s="12" t="n">
        <f aca="false">IF($G$145=1,MIN(Assumptions!$B$46,MAX(Assumptions!$B$4,Assumptions!$B$26-($I$145+$J$145+$K$145+$L$145+$M$145))),Assumptions!$B$4)</f>
        <v>0</v>
      </c>
      <c r="O145" s="12" t="n">
        <f aca="false">IF($H$145=1,MIN(Assumptions!$B$41,MAX(Assumptions!$B$4,Assumptions!$B$26-($I$145+$J$145+$K$145+$L$145+$M$145+$N$145))),Assumptions!$B$4)</f>
        <v>0</v>
      </c>
      <c r="P145" s="12" t="n">
        <f aca="false">$I$145+$J$145+$K$145+$L$145+$M$145+$N$145+$O$145</f>
        <v>160000000</v>
      </c>
      <c r="Q145" s="12" t="n">
        <f aca="false">MAX(Assumptions!$B$4,Assumptions!$B$26-$P$145)</f>
        <v>1840000000</v>
      </c>
      <c r="R145" s="12" t="n">
        <f aca="false">$J$110+$O$110+Assumptions!$B$20+IF($B$145=0,$D$110,Assumptions!$B$4)+IF($C$145=0,$AI$110,Assumptions!$B$4)+IF($D$145=0,$AF$110,Assumptions!$B$4)+IF($E$145=0,$AC$110,Assumptions!$B$4)+IF($F$145=0,$Z$110,Assumptions!$B$4)+IF($G$145=0,$W$110,Assumptions!$B$4)+IF($H$145=0,$T$110,Assumptions!$B$4)</f>
        <v>29366560.6388153</v>
      </c>
      <c r="S145" s="12" t="n">
        <f aca="false">IF($R$145&gt;Assumptions!$B$4,$Q$145/$R$145&gt;Assumptions!$B$13,FALSE())</f>
        <v>1</v>
      </c>
      <c r="T145" s="12" t="n">
        <f aca="false">IF($S$145,($Q$145+Assumptions!$B$14*Assumptions!$B$13)/($R$145+Assumptions!$B$14),IF($R$145&gt;Assumptions!$B$4,$Q$145/$R$145,Assumptions!$B$4))</f>
        <v>57.8192300350019</v>
      </c>
      <c r="U145" s="12" t="n">
        <f aca="false">IF($B$145=1,$I$145,$D$110*$T$145)</f>
        <v>52930557.7617932</v>
      </c>
      <c r="V145" s="12" t="n">
        <f aca="false">IF($C$145=1,$J$145,$AI$110*$T$145)</f>
        <v>355743982.404391</v>
      </c>
      <c r="W145" s="12" t="n">
        <f aca="false">IF($D$145=1,$K$145,$AF$110*$T$145)</f>
        <v>100000000</v>
      </c>
      <c r="X145" s="12" t="n">
        <f aca="false">IF($E$145=1,$L$145,$AC$110*$T$145)</f>
        <v>60000000</v>
      </c>
      <c r="Y145" s="12" t="n">
        <f aca="false">IF($F$145=1,$M$145,$Z$110*$T$145)</f>
        <v>173457690.105006</v>
      </c>
      <c r="Z145" s="12" t="n">
        <f aca="false">IF($G$145=1,$N$145,$W$110*$T$145)</f>
        <v>289096150.175009</v>
      </c>
      <c r="AA145" s="12" t="n">
        <f aca="false">IF($H$145=1,$O$145,$T$110*$T$145)</f>
        <v>289096150.175009</v>
      </c>
      <c r="AB145" s="12" t="n">
        <f aca="false">($J$110+$O$110)*$T$145</f>
        <v>17254323.9762708</v>
      </c>
      <c r="AC145" s="12" t="n">
        <f aca="false">Assumptions!$B$20*$T$145</f>
        <v>520373070.315017</v>
      </c>
      <c r="AD145" s="12" t="n">
        <f aca="false">IF($S$145,Assumptions!$B$14*($T$145-Assumptions!$B$13),Assumptions!$B$4)</f>
        <v>142048075.087505</v>
      </c>
      <c r="AE145" s="12" t="n">
        <f aca="false">$U$145+$V$145+$W$145+$X$145+$Y$145+$Z$145+$AA$145+$AB$145+$AC$145+$AD$145</f>
        <v>2000000000</v>
      </c>
      <c r="AF145" s="12" t="n">
        <f aca="false">IF(AND(IF($B$145=1,$U$145&gt;=INDEX($U$121:$U$248,1+$A$145-Assumptions!$B$77),$U$145&gt;INDEX($U$121:$U$248,1+$A$145+Assumptions!$B$77)),IF($C$145=1,$V$145&gt;=INDEX($V$121:$V$248,1+$A$145-Assumptions!$B$78),$V$145&gt;INDEX($V$121:$V$248,1+$A$145+Assumptions!$B$78)),IF($D$145=1,$W$145&gt;=INDEX($W$121:$W$248,1+$A$145-Assumptions!$B$79),$W$145&gt;INDEX($W$121:$W$248,1+$A$145+Assumptions!$B$79)),IF($E$145=1,$X$145&gt;=INDEX($X$121:$X$248,1+$A$145-Assumptions!$B$80),$X$145&gt;INDEX($X$121:$X$248,1+$A$145+Assumptions!$B$80)),IF($F$145=1,$Y$145&gt;=INDEX($Y$121:$Y$248,1+$A$145-Assumptions!$B$81),$Y$145&gt;INDEX($Y$121:$Y$248,1+$A$145+Assumptions!$B$81)),IF($G$145=1,$Z$145&gt;=INDEX($Z$121:$Z$248,1+$A$145-Assumptions!$B$82),$Z$145&gt;INDEX($Z$121:$Z$248,1+$A$145+Assumptions!$B$82)),IF($H$145=1,$AA$145&gt;=INDEX($AA$121:$AA$248,1+$A$145-Assumptions!$B$83),$AA$145&gt;INDEX($AA$121:$AA$248,1+$A$145+Assumptions!$B$83))),1,0)</f>
        <v>0</v>
      </c>
    </row>
    <row r="146" customFormat="false" ht="15" hidden="true" customHeight="false" outlineLevel="0" collapsed="false">
      <c r="A146" s="6" t="n">
        <f aca="false">ROW()-ROW($A$121)+Assumptions!$B$4</f>
        <v>25</v>
      </c>
      <c r="B146" s="12" t="n">
        <f aca="false">MOD(QUOTIENT($A$146,Assumptions!$B$77),2)</f>
        <v>0</v>
      </c>
      <c r="C146" s="12" t="n">
        <f aca="false">MOD(QUOTIENT($A$146,Assumptions!$B$78),2)</f>
        <v>0</v>
      </c>
      <c r="D146" s="12" t="n">
        <f aca="false">MOD(QUOTIENT($A$146,Assumptions!$B$79),2)</f>
        <v>1</v>
      </c>
      <c r="E146" s="12" t="n">
        <f aca="false">MOD(QUOTIENT($A$146,Assumptions!$B$80),2)</f>
        <v>1</v>
      </c>
      <c r="F146" s="12" t="n">
        <f aca="false">MOD(QUOTIENT($A$146,Assumptions!$B$81),2)</f>
        <v>0</v>
      </c>
      <c r="G146" s="12" t="n">
        <f aca="false">MOD(QUOTIENT($A$146,Assumptions!$B$82),2)</f>
        <v>0</v>
      </c>
      <c r="H146" s="12" t="n">
        <f aca="false">MOD(QUOTIENT($A$146,Assumptions!$B$83),2)</f>
        <v>1</v>
      </c>
      <c r="I146" s="12" t="n">
        <f aca="false">IF($B$146=1,MIN(Assumptions!$B$67,MAX(Assumptions!$B$4,Assumptions!$B$26-(Assumptions!$B$4))),Assumptions!$B$4)</f>
        <v>0</v>
      </c>
      <c r="J146" s="12" t="n">
        <f aca="false">IF($C$146=1,MIN(Assumptions!$B$66,MAX(Assumptions!$B$4,Assumptions!$B$26-($I$146))),Assumptions!$B$4)</f>
        <v>0</v>
      </c>
      <c r="K146" s="12" t="n">
        <f aca="false">IF($D$146=1,MIN(Assumptions!$B$61,MAX(Assumptions!$B$4,Assumptions!$B$26-($I$146+$J$146))),Assumptions!$B$4)</f>
        <v>100000000</v>
      </c>
      <c r="L146" s="12" t="n">
        <f aca="false">IF($E$146=1,MIN(Assumptions!$B$56,MAX(Assumptions!$B$4,Assumptions!$B$26-($I$146+$J$146+$K$146))),Assumptions!$B$4)</f>
        <v>60000000</v>
      </c>
      <c r="M146" s="12" t="n">
        <f aca="false">IF($F$146=1,MIN(Assumptions!$B$51,MAX(Assumptions!$B$4,Assumptions!$B$26-($I$146+$J$146+$K$146+$L$146))),Assumptions!$B$4)</f>
        <v>0</v>
      </c>
      <c r="N146" s="12" t="n">
        <f aca="false">IF($G$146=1,MIN(Assumptions!$B$46,MAX(Assumptions!$B$4,Assumptions!$B$26-($I$146+$J$146+$K$146+$L$146+$M$146))),Assumptions!$B$4)</f>
        <v>0</v>
      </c>
      <c r="O146" s="12" t="n">
        <f aca="false">IF($H$146=1,MIN(Assumptions!$B$41,MAX(Assumptions!$B$4,Assumptions!$B$26-($I$146+$J$146+$K$146+$L$146+$M$146+$N$146))),Assumptions!$B$4)</f>
        <v>5000000</v>
      </c>
      <c r="P146" s="12" t="n">
        <f aca="false">$I$146+$J$146+$K$146+$L$146+$M$146+$N$146+$O$146</f>
        <v>165000000</v>
      </c>
      <c r="Q146" s="12" t="n">
        <f aca="false">MAX(Assumptions!$B$4,Assumptions!$B$26-$P$146)</f>
        <v>1835000000</v>
      </c>
      <c r="R146" s="12" t="n">
        <f aca="false">$J$110+$O$110+Assumptions!$B$20+IF($B$146=0,$D$110,Assumptions!$B$4)+IF($C$146=0,$AI$110,Assumptions!$B$4)+IF($D$146=0,$AF$110,Assumptions!$B$4)+IF($E$146=0,$AC$110,Assumptions!$B$4)+IF($F$146=0,$Z$110,Assumptions!$B$4)+IF($G$146=0,$W$110,Assumptions!$B$4)+IF($H$146=0,$T$110,Assumptions!$B$4)</f>
        <v>24366560.6388153</v>
      </c>
      <c r="S146" s="12" t="n">
        <f aca="false">IF($R$146&gt;Assumptions!$B$4,$Q$146/$R$146&gt;Assumptions!$B$13,FALSE())</f>
        <v>1</v>
      </c>
      <c r="T146" s="12" t="n">
        <f aca="false">IF($S$146,($Q$146+Assumptions!$B$14*Assumptions!$B$13)/($R$146+Assumptions!$B$14),IF($R$146&gt;Assumptions!$B$4,$Q$146/$R$146,Assumptions!$B$4))</f>
        <v>68.3935701596758</v>
      </c>
      <c r="U146" s="12" t="n">
        <f aca="false">IF($B$146=1,$I$146,$D$110*$T$146)</f>
        <v>62610827.1189443</v>
      </c>
      <c r="V146" s="12" t="n">
        <f aca="false">IF($C$146=1,$J$146,$AI$110*$T$146)</f>
        <v>420804652.78988</v>
      </c>
      <c r="W146" s="12" t="n">
        <f aca="false">IF($D$146=1,$K$146,$AF$110*$T$146)</f>
        <v>100000000</v>
      </c>
      <c r="X146" s="12" t="n">
        <f aca="false">IF($E$146=1,$L$146,$AC$110*$T$146)</f>
        <v>60000000</v>
      </c>
      <c r="Y146" s="12" t="n">
        <f aca="false">IF($F$146=1,$M$146,$Z$110*$T$146)</f>
        <v>205180710.479027</v>
      </c>
      <c r="Z146" s="12" t="n">
        <f aca="false">IF($G$146=1,$N$146,$W$110*$T$146)</f>
        <v>341967850.798379</v>
      </c>
      <c r="AA146" s="12" t="n">
        <f aca="false">IF($H$146=1,$O$146,$T$110*$T$146)</f>
        <v>5000000</v>
      </c>
      <c r="AB146" s="12" t="n">
        <f aca="false">($J$110+$O$110)*$T$146</f>
        <v>20409901.977499</v>
      </c>
      <c r="AC146" s="12" t="n">
        <f aca="false">Assumptions!$B$20*$T$146</f>
        <v>615542131.437082</v>
      </c>
      <c r="AD146" s="12" t="n">
        <f aca="false">IF($S$146,Assumptions!$B$14*($T$146-Assumptions!$B$13),Assumptions!$B$4)</f>
        <v>168483925.399189</v>
      </c>
      <c r="AE146" s="12" t="n">
        <f aca="false">$U$146+$V$146+$W$146+$X$146+$Y$146+$Z$146+$AA$146+$AB$146+$AC$146+$AD$146</f>
        <v>2000000000</v>
      </c>
      <c r="AF146" s="12" t="n">
        <f aca="false">IF(AND(IF($B$146=1,$U$146&gt;=INDEX($U$121:$U$248,1+$A$146-Assumptions!$B$77),$U$146&gt;INDEX($U$121:$U$248,1+$A$146+Assumptions!$B$77)),IF($C$146=1,$V$146&gt;=INDEX($V$121:$V$248,1+$A$146-Assumptions!$B$78),$V$146&gt;INDEX($V$121:$V$248,1+$A$146+Assumptions!$B$78)),IF($D$146=1,$W$146&gt;=INDEX($W$121:$W$248,1+$A$146-Assumptions!$B$79),$W$146&gt;INDEX($W$121:$W$248,1+$A$146+Assumptions!$B$79)),IF($E$146=1,$X$146&gt;=INDEX($X$121:$X$248,1+$A$146-Assumptions!$B$80),$X$146&gt;INDEX($X$121:$X$248,1+$A$146+Assumptions!$B$80)),IF($F$146=1,$Y$146&gt;=INDEX($Y$121:$Y$248,1+$A$146-Assumptions!$B$81),$Y$146&gt;INDEX($Y$121:$Y$248,1+$A$146+Assumptions!$B$81)),IF($G$146=1,$Z$146&gt;=INDEX($Z$121:$Z$248,1+$A$146-Assumptions!$B$82),$Z$146&gt;INDEX($Z$121:$Z$248,1+$A$146+Assumptions!$B$82)),IF($H$146=1,$AA$146&gt;=INDEX($AA$121:$AA$248,1+$A$146-Assumptions!$B$83),$AA$146&gt;INDEX($AA$121:$AA$248,1+$A$146+Assumptions!$B$83))),1,0)</f>
        <v>0</v>
      </c>
    </row>
    <row r="147" customFormat="false" ht="15" hidden="true" customHeight="false" outlineLevel="0" collapsed="false">
      <c r="A147" s="6" t="n">
        <f aca="false">ROW()-ROW($A$121)+Assumptions!$B$4</f>
        <v>26</v>
      </c>
      <c r="B147" s="12" t="n">
        <f aca="false">MOD(QUOTIENT($A$147,Assumptions!$B$77),2)</f>
        <v>0</v>
      </c>
      <c r="C147" s="12" t="n">
        <f aca="false">MOD(QUOTIENT($A$147,Assumptions!$B$78),2)</f>
        <v>0</v>
      </c>
      <c r="D147" s="12" t="n">
        <f aca="false">MOD(QUOTIENT($A$147,Assumptions!$B$79),2)</f>
        <v>1</v>
      </c>
      <c r="E147" s="12" t="n">
        <f aca="false">MOD(QUOTIENT($A$147,Assumptions!$B$80),2)</f>
        <v>1</v>
      </c>
      <c r="F147" s="12" t="n">
        <f aca="false">MOD(QUOTIENT($A$147,Assumptions!$B$81),2)</f>
        <v>0</v>
      </c>
      <c r="G147" s="12" t="n">
        <f aca="false">MOD(QUOTIENT($A$147,Assumptions!$B$82),2)</f>
        <v>1</v>
      </c>
      <c r="H147" s="12" t="n">
        <f aca="false">MOD(QUOTIENT($A$147,Assumptions!$B$83),2)</f>
        <v>0</v>
      </c>
      <c r="I147" s="12" t="n">
        <f aca="false">IF($B$147=1,MIN(Assumptions!$B$67,MAX(Assumptions!$B$4,Assumptions!$B$26-(Assumptions!$B$4))),Assumptions!$B$4)</f>
        <v>0</v>
      </c>
      <c r="J147" s="12" t="n">
        <f aca="false">IF($C$147=1,MIN(Assumptions!$B$66,MAX(Assumptions!$B$4,Assumptions!$B$26-($I$147))),Assumptions!$B$4)</f>
        <v>0</v>
      </c>
      <c r="K147" s="12" t="n">
        <f aca="false">IF($D$147=1,MIN(Assumptions!$B$61,MAX(Assumptions!$B$4,Assumptions!$B$26-($I$147+$J$147))),Assumptions!$B$4)</f>
        <v>100000000</v>
      </c>
      <c r="L147" s="12" t="n">
        <f aca="false">IF($E$147=1,MIN(Assumptions!$B$56,MAX(Assumptions!$B$4,Assumptions!$B$26-($I$147+$J$147+$K$147))),Assumptions!$B$4)</f>
        <v>60000000</v>
      </c>
      <c r="M147" s="12" t="n">
        <f aca="false">IF($F$147=1,MIN(Assumptions!$B$51,MAX(Assumptions!$B$4,Assumptions!$B$26-($I$147+$J$147+$K$147+$L$147))),Assumptions!$B$4)</f>
        <v>0</v>
      </c>
      <c r="N147" s="12" t="n">
        <f aca="false">IF($G$147=1,MIN(Assumptions!$B$46,MAX(Assumptions!$B$4,Assumptions!$B$26-($I$147+$J$147+$K$147+$L$147+$M$147))),Assumptions!$B$4)</f>
        <v>15000000</v>
      </c>
      <c r="O147" s="12" t="n">
        <f aca="false">IF($H$147=1,MIN(Assumptions!$B$41,MAX(Assumptions!$B$4,Assumptions!$B$26-($I$147+$J$147+$K$147+$L$147+$M$147+$N$147))),Assumptions!$B$4)</f>
        <v>0</v>
      </c>
      <c r="P147" s="12" t="n">
        <f aca="false">$I$147+$J$147+$K$147+$L$147+$M$147+$N$147+$O$147</f>
        <v>175000000</v>
      </c>
      <c r="Q147" s="12" t="n">
        <f aca="false">MAX(Assumptions!$B$4,Assumptions!$B$26-$P$147)</f>
        <v>1825000000</v>
      </c>
      <c r="R147" s="12" t="n">
        <f aca="false">$J$110+$O$110+Assumptions!$B$20+IF($B$147=0,$D$110,Assumptions!$B$4)+IF($C$147=0,$AI$110,Assumptions!$B$4)+IF($D$147=0,$AF$110,Assumptions!$B$4)+IF($E$147=0,$AC$110,Assumptions!$B$4)+IF($F$147=0,$Z$110,Assumptions!$B$4)+IF($G$147=0,$W$110,Assumptions!$B$4)+IF($H$147=0,$T$110,Assumptions!$B$4)</f>
        <v>24366560.6388153</v>
      </c>
      <c r="S147" s="12" t="n">
        <f aca="false">IF($R$147&gt;Assumptions!$B$4,$Q$147/$R$147&gt;Assumptions!$B$13,FALSE())</f>
        <v>1</v>
      </c>
      <c r="T147" s="12" t="n">
        <f aca="false">IF($S$147,($Q$147+Assumptions!$B$14*Assumptions!$B$13)/($R$147+Assumptions!$B$14),IF($R$147&gt;Assumptions!$B$4,$Q$147/$R$147,Assumptions!$B$4))</f>
        <v>68.0213602540449</v>
      </c>
      <c r="U147" s="12" t="n">
        <f aca="false">IF($B$147=1,$I$147,$D$110*$T$147)</f>
        <v>62270087.9237391</v>
      </c>
      <c r="V147" s="12" t="n">
        <f aca="false">IF($C$147=1,$J$147,$AI$110*$T$147)</f>
        <v>418514559.441363</v>
      </c>
      <c r="W147" s="12" t="n">
        <f aca="false">IF($D$147=1,$K$147,$AF$110*$T$147)</f>
        <v>100000000</v>
      </c>
      <c r="X147" s="12" t="n">
        <f aca="false">IF($E$147=1,$L$147,$AC$110*$T$147)</f>
        <v>60000000</v>
      </c>
      <c r="Y147" s="12" t="n">
        <f aca="false">IF($F$147=1,$M$147,$Z$110*$T$147)</f>
        <v>204064080.762135</v>
      </c>
      <c r="Z147" s="12" t="n">
        <f aca="false">IF($G$147=1,$N$147,$W$110*$T$147)</f>
        <v>15000000</v>
      </c>
      <c r="AA147" s="12" t="n">
        <f aca="false">IF($H$147=1,$O$147,$T$110*$T$147)</f>
        <v>340106801.270224</v>
      </c>
      <c r="AB147" s="12" t="n">
        <f aca="false">($J$110+$O$110)*$T$147</f>
        <v>20298827.6810228</v>
      </c>
      <c r="AC147" s="12" t="n">
        <f aca="false">Assumptions!$B$20*$T$147</f>
        <v>612192242.286404</v>
      </c>
      <c r="AD147" s="12" t="n">
        <f aca="false">IF($S$147,Assumptions!$B$14*($T$147-Assumptions!$B$13),Assumptions!$B$4)</f>
        <v>167553400.635112</v>
      </c>
      <c r="AE147" s="12" t="n">
        <f aca="false">$U$147+$V$147+$W$147+$X$147+$Y$147+$Z$147+$AA$147+$AB$147+$AC$147+$AD$147</f>
        <v>2000000000</v>
      </c>
      <c r="AF147" s="12" t="n">
        <f aca="false">IF(AND(IF($B$147=1,$U$147&gt;=INDEX($U$121:$U$248,1+$A$147-Assumptions!$B$77),$U$147&gt;INDEX($U$121:$U$248,1+$A$147+Assumptions!$B$77)),IF($C$147=1,$V$147&gt;=INDEX($V$121:$V$248,1+$A$147-Assumptions!$B$78),$V$147&gt;INDEX($V$121:$V$248,1+$A$147+Assumptions!$B$78)),IF($D$147=1,$W$147&gt;=INDEX($W$121:$W$248,1+$A$147-Assumptions!$B$79),$W$147&gt;INDEX($W$121:$W$248,1+$A$147+Assumptions!$B$79)),IF($E$147=1,$X$147&gt;=INDEX($X$121:$X$248,1+$A$147-Assumptions!$B$80),$X$147&gt;INDEX($X$121:$X$248,1+$A$147+Assumptions!$B$80)),IF($F$147=1,$Y$147&gt;=INDEX($Y$121:$Y$248,1+$A$147-Assumptions!$B$81),$Y$147&gt;INDEX($Y$121:$Y$248,1+$A$147+Assumptions!$B$81)),IF($G$147=1,$Z$147&gt;=INDEX($Z$121:$Z$248,1+$A$147-Assumptions!$B$82),$Z$147&gt;INDEX($Z$121:$Z$248,1+$A$147+Assumptions!$B$82)),IF($H$147=1,$AA$147&gt;=INDEX($AA$121:$AA$248,1+$A$147-Assumptions!$B$83),$AA$147&gt;INDEX($AA$121:$AA$248,1+$A$147+Assumptions!$B$83))),1,0)</f>
        <v>0</v>
      </c>
    </row>
    <row r="148" customFormat="false" ht="15" hidden="true" customHeight="false" outlineLevel="0" collapsed="false">
      <c r="A148" s="6" t="n">
        <f aca="false">ROW()-ROW($A$121)+Assumptions!$B$4</f>
        <v>27</v>
      </c>
      <c r="B148" s="12" t="n">
        <f aca="false">MOD(QUOTIENT($A$148,Assumptions!$B$77),2)</f>
        <v>0</v>
      </c>
      <c r="C148" s="12" t="n">
        <f aca="false">MOD(QUOTIENT($A$148,Assumptions!$B$78),2)</f>
        <v>0</v>
      </c>
      <c r="D148" s="12" t="n">
        <f aca="false">MOD(QUOTIENT($A$148,Assumptions!$B$79),2)</f>
        <v>1</v>
      </c>
      <c r="E148" s="12" t="n">
        <f aca="false">MOD(QUOTIENT($A$148,Assumptions!$B$80),2)</f>
        <v>1</v>
      </c>
      <c r="F148" s="12" t="n">
        <f aca="false">MOD(QUOTIENT($A$148,Assumptions!$B$81),2)</f>
        <v>0</v>
      </c>
      <c r="G148" s="12" t="n">
        <f aca="false">MOD(QUOTIENT($A$148,Assumptions!$B$82),2)</f>
        <v>1</v>
      </c>
      <c r="H148" s="12" t="n">
        <f aca="false">MOD(QUOTIENT($A$148,Assumptions!$B$83),2)</f>
        <v>1</v>
      </c>
      <c r="I148" s="12" t="n">
        <f aca="false">IF($B$148=1,MIN(Assumptions!$B$67,MAX(Assumptions!$B$4,Assumptions!$B$26-(Assumptions!$B$4))),Assumptions!$B$4)</f>
        <v>0</v>
      </c>
      <c r="J148" s="12" t="n">
        <f aca="false">IF($C$148=1,MIN(Assumptions!$B$66,MAX(Assumptions!$B$4,Assumptions!$B$26-($I$148))),Assumptions!$B$4)</f>
        <v>0</v>
      </c>
      <c r="K148" s="12" t="n">
        <f aca="false">IF($D$148=1,MIN(Assumptions!$B$61,MAX(Assumptions!$B$4,Assumptions!$B$26-($I$148+$J$148))),Assumptions!$B$4)</f>
        <v>100000000</v>
      </c>
      <c r="L148" s="12" t="n">
        <f aca="false">IF($E$148=1,MIN(Assumptions!$B$56,MAX(Assumptions!$B$4,Assumptions!$B$26-($I$148+$J$148+$K$148))),Assumptions!$B$4)</f>
        <v>60000000</v>
      </c>
      <c r="M148" s="12" t="n">
        <f aca="false">IF($F$148=1,MIN(Assumptions!$B$51,MAX(Assumptions!$B$4,Assumptions!$B$26-($I$148+$J$148+$K$148+$L$148))),Assumptions!$B$4)</f>
        <v>0</v>
      </c>
      <c r="N148" s="12" t="n">
        <f aca="false">IF($G$148=1,MIN(Assumptions!$B$46,MAX(Assumptions!$B$4,Assumptions!$B$26-($I$148+$J$148+$K$148+$L$148+$M$148))),Assumptions!$B$4)</f>
        <v>15000000</v>
      </c>
      <c r="O148" s="12" t="n">
        <f aca="false">IF($H$148=1,MIN(Assumptions!$B$41,MAX(Assumptions!$B$4,Assumptions!$B$26-($I$148+$J$148+$K$148+$L$148+$M$148+$N$148))),Assumptions!$B$4)</f>
        <v>5000000</v>
      </c>
      <c r="P148" s="12" t="n">
        <f aca="false">$I$148+$J$148+$K$148+$L$148+$M$148+$N$148+$O$148</f>
        <v>180000000</v>
      </c>
      <c r="Q148" s="12" t="n">
        <f aca="false">MAX(Assumptions!$B$4,Assumptions!$B$26-$P$148)</f>
        <v>1820000000</v>
      </c>
      <c r="R148" s="12" t="n">
        <f aca="false">$J$110+$O$110+Assumptions!$B$20+IF($B$148=0,$D$110,Assumptions!$B$4)+IF($C$148=0,$AI$110,Assumptions!$B$4)+IF($D$148=0,$AF$110,Assumptions!$B$4)+IF($E$148=0,$AC$110,Assumptions!$B$4)+IF($F$148=0,$Z$110,Assumptions!$B$4)+IF($G$148=0,$W$110,Assumptions!$B$4)+IF($H$148=0,$T$110,Assumptions!$B$4)</f>
        <v>19366560.6388153</v>
      </c>
      <c r="S148" s="12" t="n">
        <f aca="false">IF($R$148&gt;Assumptions!$B$4,$Q$148/$R$148&gt;Assumptions!$B$13,FALSE())</f>
        <v>1</v>
      </c>
      <c r="T148" s="12" t="n">
        <f aca="false">IF($S$148,($Q$148+Assumptions!$B$14*Assumptions!$B$13)/($R$148+Assumptions!$B$14),IF($R$148&gt;Assumptions!$B$4,$Q$148/$R$148,Assumptions!$B$4))</f>
        <v>83.3464407184767</v>
      </c>
      <c r="U148" s="12" t="n">
        <f aca="false">IF($B$148=1,$I$148,$D$110*$T$148)</f>
        <v>76299417.8929499</v>
      </c>
      <c r="V148" s="12" t="n">
        <f aca="false">IF($C$148=1,$J$148,$AI$110*$T$148)</f>
        <v>512805077.523053</v>
      </c>
      <c r="W148" s="12" t="n">
        <f aca="false">IF($D$148=1,$K$148,$AF$110*$T$148)</f>
        <v>100000000</v>
      </c>
      <c r="X148" s="12" t="n">
        <f aca="false">IF($E$148=1,$L$148,$AC$110*$T$148)</f>
        <v>60000000</v>
      </c>
      <c r="Y148" s="12" t="n">
        <f aca="false">IF($F$148=1,$M$148,$Z$110*$T$148)</f>
        <v>250039322.15543</v>
      </c>
      <c r="Z148" s="12" t="n">
        <f aca="false">IF($G$148=1,$N$148,$W$110*$T$148)</f>
        <v>15000000</v>
      </c>
      <c r="AA148" s="12" t="n">
        <f aca="false">IF($H$148=1,$O$148,$T$110*$T$148)</f>
        <v>5000000</v>
      </c>
      <c r="AB148" s="12" t="n">
        <f aca="false">($J$110+$O$110)*$T$148</f>
        <v>24872114.1660841</v>
      </c>
      <c r="AC148" s="12" t="n">
        <f aca="false">Assumptions!$B$20*$T$148</f>
        <v>750117966.466291</v>
      </c>
      <c r="AD148" s="12" t="n">
        <f aca="false">IF($S$148,Assumptions!$B$14*($T$148-Assumptions!$B$13),Assumptions!$B$4)</f>
        <v>205866101.796192</v>
      </c>
      <c r="AE148" s="12" t="n">
        <f aca="false">$U$148+$V$148+$W$148+$X$148+$Y$148+$Z$148+$AA$148+$AB$148+$AC$148+$AD$148</f>
        <v>2000000000</v>
      </c>
      <c r="AF148" s="12" t="n">
        <f aca="false">IF(AND(IF($B$148=1,$U$148&gt;=INDEX($U$121:$U$248,1+$A$148-Assumptions!$B$77),$U$148&gt;INDEX($U$121:$U$248,1+$A$148+Assumptions!$B$77)),IF($C$148=1,$V$148&gt;=INDEX($V$121:$V$248,1+$A$148-Assumptions!$B$78),$V$148&gt;INDEX($V$121:$V$248,1+$A$148+Assumptions!$B$78)),IF($D$148=1,$W$148&gt;=INDEX($W$121:$W$248,1+$A$148-Assumptions!$B$79),$W$148&gt;INDEX($W$121:$W$248,1+$A$148+Assumptions!$B$79)),IF($E$148=1,$X$148&gt;=INDEX($X$121:$X$248,1+$A$148-Assumptions!$B$80),$X$148&gt;INDEX($X$121:$X$248,1+$A$148+Assumptions!$B$80)),IF($F$148=1,$Y$148&gt;=INDEX($Y$121:$Y$248,1+$A$148-Assumptions!$B$81),$Y$148&gt;INDEX($Y$121:$Y$248,1+$A$148+Assumptions!$B$81)),IF($G$148=1,$Z$148&gt;=INDEX($Z$121:$Z$248,1+$A$148-Assumptions!$B$82),$Z$148&gt;INDEX($Z$121:$Z$248,1+$A$148+Assumptions!$B$82)),IF($H$148=1,$AA$148&gt;=INDEX($AA$121:$AA$248,1+$A$148-Assumptions!$B$83),$AA$148&gt;INDEX($AA$121:$AA$248,1+$A$148+Assumptions!$B$83))),1,0)</f>
        <v>0</v>
      </c>
    </row>
    <row r="149" customFormat="false" ht="15" hidden="true" customHeight="false" outlineLevel="0" collapsed="false">
      <c r="A149" s="6" t="n">
        <f aca="false">ROW()-ROW($A$121)+Assumptions!$B$4</f>
        <v>28</v>
      </c>
      <c r="B149" s="12" t="n">
        <f aca="false">MOD(QUOTIENT($A$149,Assumptions!$B$77),2)</f>
        <v>0</v>
      </c>
      <c r="C149" s="12" t="n">
        <f aca="false">MOD(QUOTIENT($A$149,Assumptions!$B$78),2)</f>
        <v>0</v>
      </c>
      <c r="D149" s="12" t="n">
        <f aca="false">MOD(QUOTIENT($A$149,Assumptions!$B$79),2)</f>
        <v>1</v>
      </c>
      <c r="E149" s="12" t="n">
        <f aca="false">MOD(QUOTIENT($A$149,Assumptions!$B$80),2)</f>
        <v>1</v>
      </c>
      <c r="F149" s="12" t="n">
        <f aca="false">MOD(QUOTIENT($A$149,Assumptions!$B$81),2)</f>
        <v>1</v>
      </c>
      <c r="G149" s="12" t="n">
        <f aca="false">MOD(QUOTIENT($A$149,Assumptions!$B$82),2)</f>
        <v>0</v>
      </c>
      <c r="H149" s="12" t="n">
        <f aca="false">MOD(QUOTIENT($A$149,Assumptions!$B$83),2)</f>
        <v>0</v>
      </c>
      <c r="I149" s="12" t="n">
        <f aca="false">IF($B$149=1,MIN(Assumptions!$B$67,MAX(Assumptions!$B$4,Assumptions!$B$26-(Assumptions!$B$4))),Assumptions!$B$4)</f>
        <v>0</v>
      </c>
      <c r="J149" s="12" t="n">
        <f aca="false">IF($C$149=1,MIN(Assumptions!$B$66,MAX(Assumptions!$B$4,Assumptions!$B$26-($I$149))),Assumptions!$B$4)</f>
        <v>0</v>
      </c>
      <c r="K149" s="12" t="n">
        <f aca="false">IF($D$149=1,MIN(Assumptions!$B$61,MAX(Assumptions!$B$4,Assumptions!$B$26-($I$149+$J$149))),Assumptions!$B$4)</f>
        <v>100000000</v>
      </c>
      <c r="L149" s="12" t="n">
        <f aca="false">IF($E$149=1,MIN(Assumptions!$B$56,MAX(Assumptions!$B$4,Assumptions!$B$26-($I$149+$J$149+$K$149))),Assumptions!$B$4)</f>
        <v>60000000</v>
      </c>
      <c r="M149" s="12" t="n">
        <f aca="false">IF($F$149=1,MIN(Assumptions!$B$51,MAX(Assumptions!$B$4,Assumptions!$B$26-($I$149+$J$149+$K$149+$L$149))),Assumptions!$B$4)</f>
        <v>30000000</v>
      </c>
      <c r="N149" s="12" t="n">
        <f aca="false">IF($G$149=1,MIN(Assumptions!$B$46,MAX(Assumptions!$B$4,Assumptions!$B$26-($I$149+$J$149+$K$149+$L$149+$M$149))),Assumptions!$B$4)</f>
        <v>0</v>
      </c>
      <c r="O149" s="12" t="n">
        <f aca="false">IF($H$149=1,MIN(Assumptions!$B$41,MAX(Assumptions!$B$4,Assumptions!$B$26-($I$149+$J$149+$K$149+$L$149+$M$149+$N$149))),Assumptions!$B$4)</f>
        <v>0</v>
      </c>
      <c r="P149" s="12" t="n">
        <f aca="false">$I$149+$J$149+$K$149+$L$149+$M$149+$N$149+$O$149</f>
        <v>190000000</v>
      </c>
      <c r="Q149" s="12" t="n">
        <f aca="false">MAX(Assumptions!$B$4,Assumptions!$B$26-$P$149)</f>
        <v>1810000000</v>
      </c>
      <c r="R149" s="12" t="n">
        <f aca="false">$J$110+$O$110+Assumptions!$B$20+IF($B$149=0,$D$110,Assumptions!$B$4)+IF($C$149=0,$AI$110,Assumptions!$B$4)+IF($D$149=0,$AF$110,Assumptions!$B$4)+IF($E$149=0,$AC$110,Assumptions!$B$4)+IF($F$149=0,$Z$110,Assumptions!$B$4)+IF($G$149=0,$W$110,Assumptions!$B$4)+IF($H$149=0,$T$110,Assumptions!$B$4)</f>
        <v>26366560.6388153</v>
      </c>
      <c r="S149" s="12" t="n">
        <f aca="false">IF($R$149&gt;Assumptions!$B$4,$Q$149/$R$149&gt;Assumptions!$B$13,FALSE())</f>
        <v>1</v>
      </c>
      <c r="T149" s="12" t="n">
        <f aca="false">IF($S$149,($Q$149+Assumptions!$B$14*Assumptions!$B$13)/($R$149+Assumptions!$B$14),IF($R$149&gt;Assumptions!$B$4,$Q$149/$R$149,Assumptions!$B$4))</f>
        <v>62.788914227725</v>
      </c>
      <c r="U149" s="12" t="n">
        <f aca="false">IF($B$149=1,$I$149,$D$110*$T$149)</f>
        <v>57480050.3105795</v>
      </c>
      <c r="V149" s="12" t="n">
        <f aca="false">IF($C$149=1,$J$149,$AI$110*$T$149)</f>
        <v>386320924.451894</v>
      </c>
      <c r="W149" s="12" t="n">
        <f aca="false">IF($D$149=1,$K$149,$AF$110*$T$149)</f>
        <v>100000000</v>
      </c>
      <c r="X149" s="12" t="n">
        <f aca="false">IF($E$149=1,$L$149,$AC$110*$T$149)</f>
        <v>60000000</v>
      </c>
      <c r="Y149" s="12" t="n">
        <f aca="false">IF($F$149=1,$M$149,$Z$110*$T$149)</f>
        <v>30000000</v>
      </c>
      <c r="Z149" s="12" t="n">
        <f aca="false">IF($G$149=1,$N$149,$W$110*$T$149)</f>
        <v>313944571.138625</v>
      </c>
      <c r="AA149" s="12" t="n">
        <f aca="false">IF($H$149=1,$O$149,$T$110*$T$149)</f>
        <v>313944571.138625</v>
      </c>
      <c r="AB149" s="12" t="n">
        <f aca="false">($J$110+$O$110)*$T$149</f>
        <v>18737369.3414389</v>
      </c>
      <c r="AC149" s="12" t="n">
        <f aca="false">Assumptions!$B$20*$T$149</f>
        <v>565100228.049525</v>
      </c>
      <c r="AD149" s="12" t="n">
        <f aca="false">IF($S$149,Assumptions!$B$14*($T$149-Assumptions!$B$13),Assumptions!$B$4)</f>
        <v>154472285.569313</v>
      </c>
      <c r="AE149" s="12" t="n">
        <f aca="false">$U$149+$V$149+$W$149+$X$149+$Y$149+$Z$149+$AA$149+$AB$149+$AC$149+$AD$149</f>
        <v>2000000000</v>
      </c>
      <c r="AF149" s="12" t="n">
        <f aca="false">IF(AND(IF($B$149=1,$U$149&gt;=INDEX($U$121:$U$248,1+$A$149-Assumptions!$B$77),$U$149&gt;INDEX($U$121:$U$248,1+$A$149+Assumptions!$B$77)),IF($C$149=1,$V$149&gt;=INDEX($V$121:$V$248,1+$A$149-Assumptions!$B$78),$V$149&gt;INDEX($V$121:$V$248,1+$A$149+Assumptions!$B$78)),IF($D$149=1,$W$149&gt;=INDEX($W$121:$W$248,1+$A$149-Assumptions!$B$79),$W$149&gt;INDEX($W$121:$W$248,1+$A$149+Assumptions!$B$79)),IF($E$149=1,$X$149&gt;=INDEX($X$121:$X$248,1+$A$149-Assumptions!$B$80),$X$149&gt;INDEX($X$121:$X$248,1+$A$149+Assumptions!$B$80)),IF($F$149=1,$Y$149&gt;=INDEX($Y$121:$Y$248,1+$A$149-Assumptions!$B$81),$Y$149&gt;INDEX($Y$121:$Y$248,1+$A$149+Assumptions!$B$81)),IF($G$149=1,$Z$149&gt;=INDEX($Z$121:$Z$248,1+$A$149-Assumptions!$B$82),$Z$149&gt;INDEX($Z$121:$Z$248,1+$A$149+Assumptions!$B$82)),IF($H$149=1,$AA$149&gt;=INDEX($AA$121:$AA$248,1+$A$149-Assumptions!$B$83),$AA$149&gt;INDEX($AA$121:$AA$248,1+$A$149+Assumptions!$B$83))),1,0)</f>
        <v>0</v>
      </c>
    </row>
    <row r="150" customFormat="false" ht="15" hidden="true" customHeight="false" outlineLevel="0" collapsed="false">
      <c r="A150" s="6" t="n">
        <f aca="false">ROW()-ROW($A$121)+Assumptions!$B$4</f>
        <v>29</v>
      </c>
      <c r="B150" s="12" t="n">
        <f aca="false">MOD(QUOTIENT($A$150,Assumptions!$B$77),2)</f>
        <v>0</v>
      </c>
      <c r="C150" s="12" t="n">
        <f aca="false">MOD(QUOTIENT($A$150,Assumptions!$B$78),2)</f>
        <v>0</v>
      </c>
      <c r="D150" s="12" t="n">
        <f aca="false">MOD(QUOTIENT($A$150,Assumptions!$B$79),2)</f>
        <v>1</v>
      </c>
      <c r="E150" s="12" t="n">
        <f aca="false">MOD(QUOTIENT($A$150,Assumptions!$B$80),2)</f>
        <v>1</v>
      </c>
      <c r="F150" s="12" t="n">
        <f aca="false">MOD(QUOTIENT($A$150,Assumptions!$B$81),2)</f>
        <v>1</v>
      </c>
      <c r="G150" s="12" t="n">
        <f aca="false">MOD(QUOTIENT($A$150,Assumptions!$B$82),2)</f>
        <v>0</v>
      </c>
      <c r="H150" s="12" t="n">
        <f aca="false">MOD(QUOTIENT($A$150,Assumptions!$B$83),2)</f>
        <v>1</v>
      </c>
      <c r="I150" s="12" t="n">
        <f aca="false">IF($B$150=1,MIN(Assumptions!$B$67,MAX(Assumptions!$B$4,Assumptions!$B$26-(Assumptions!$B$4))),Assumptions!$B$4)</f>
        <v>0</v>
      </c>
      <c r="J150" s="12" t="n">
        <f aca="false">IF($C$150=1,MIN(Assumptions!$B$66,MAX(Assumptions!$B$4,Assumptions!$B$26-($I$150))),Assumptions!$B$4)</f>
        <v>0</v>
      </c>
      <c r="K150" s="12" t="n">
        <f aca="false">IF($D$150=1,MIN(Assumptions!$B$61,MAX(Assumptions!$B$4,Assumptions!$B$26-($I$150+$J$150))),Assumptions!$B$4)</f>
        <v>100000000</v>
      </c>
      <c r="L150" s="12" t="n">
        <f aca="false">IF($E$150=1,MIN(Assumptions!$B$56,MAX(Assumptions!$B$4,Assumptions!$B$26-($I$150+$J$150+$K$150))),Assumptions!$B$4)</f>
        <v>60000000</v>
      </c>
      <c r="M150" s="12" t="n">
        <f aca="false">IF($F$150=1,MIN(Assumptions!$B$51,MAX(Assumptions!$B$4,Assumptions!$B$26-($I$150+$J$150+$K$150+$L$150))),Assumptions!$B$4)</f>
        <v>30000000</v>
      </c>
      <c r="N150" s="12" t="n">
        <f aca="false">IF($G$150=1,MIN(Assumptions!$B$46,MAX(Assumptions!$B$4,Assumptions!$B$26-($I$150+$J$150+$K$150+$L$150+$M$150))),Assumptions!$B$4)</f>
        <v>0</v>
      </c>
      <c r="O150" s="12" t="n">
        <f aca="false">IF($H$150=1,MIN(Assumptions!$B$41,MAX(Assumptions!$B$4,Assumptions!$B$26-($I$150+$J$150+$K$150+$L$150+$M$150+$N$150))),Assumptions!$B$4)</f>
        <v>5000000</v>
      </c>
      <c r="P150" s="12" t="n">
        <f aca="false">$I$150+$J$150+$K$150+$L$150+$M$150+$N$150+$O$150</f>
        <v>195000000</v>
      </c>
      <c r="Q150" s="12" t="n">
        <f aca="false">MAX(Assumptions!$B$4,Assumptions!$B$26-$P$150)</f>
        <v>1805000000</v>
      </c>
      <c r="R150" s="12" t="n">
        <f aca="false">$J$110+$O$110+Assumptions!$B$20+IF($B$150=0,$D$110,Assumptions!$B$4)+IF($C$150=0,$AI$110,Assumptions!$B$4)+IF($D$150=0,$AF$110,Assumptions!$B$4)+IF($E$150=0,$AC$110,Assumptions!$B$4)+IF($F$150=0,$Z$110,Assumptions!$B$4)+IF($G$150=0,$W$110,Assumptions!$B$4)+IF($H$150=0,$T$110,Assumptions!$B$4)</f>
        <v>21366560.6388153</v>
      </c>
      <c r="S150" s="12" t="n">
        <f aca="false">IF($R$150&gt;Assumptions!$B$4,$Q$150/$R$150&gt;Assumptions!$B$13,FALSE())</f>
        <v>1</v>
      </c>
      <c r="T150" s="12" t="n">
        <f aca="false">IF($S$150,($Q$150+Assumptions!$B$14*Assumptions!$B$13)/($R$150+Assumptions!$B$14),IF($R$150&gt;Assumptions!$B$4,$Q$150/$R$150,Assumptions!$B$4))</f>
        <v>75.733576670464</v>
      </c>
      <c r="U150" s="12" t="n">
        <f aca="false">IF($B$150=1,$I$150,$D$110*$T$150)</f>
        <v>69330228.922739</v>
      </c>
      <c r="V150" s="12" t="n">
        <f aca="false">IF($C$150=1,$J$150,$AI$110*$T$150)</f>
        <v>465965460.802046</v>
      </c>
      <c r="W150" s="12" t="n">
        <f aca="false">IF($D$150=1,$K$150,$AF$110*$T$150)</f>
        <v>100000000</v>
      </c>
      <c r="X150" s="12" t="n">
        <f aca="false">IF($E$150=1,$L$150,$AC$110*$T$150)</f>
        <v>60000000</v>
      </c>
      <c r="Y150" s="12" t="n">
        <f aca="false">IF($F$150=1,$M$150,$Z$110*$T$150)</f>
        <v>30000000</v>
      </c>
      <c r="Z150" s="12" t="n">
        <f aca="false">IF($G$150=1,$N$150,$W$110*$T$150)</f>
        <v>378667883.35232</v>
      </c>
      <c r="AA150" s="12" t="n">
        <f aca="false">IF($H$150=1,$O$150,$T$110*$T$150)</f>
        <v>5000000</v>
      </c>
      <c r="AB150" s="12" t="n">
        <f aca="false">($J$110+$O$110)*$T$150</f>
        <v>22600295.2125595</v>
      </c>
      <c r="AC150" s="12" t="n">
        <f aca="false">Assumptions!$B$20*$T$150</f>
        <v>681602190.034176</v>
      </c>
      <c r="AD150" s="12" t="n">
        <f aca="false">IF($S$150,Assumptions!$B$14*($T$150-Assumptions!$B$13),Assumptions!$B$4)</f>
        <v>186833941.67616</v>
      </c>
      <c r="AE150" s="12" t="n">
        <f aca="false">$U$150+$V$150+$W$150+$X$150+$Y$150+$Z$150+$AA$150+$AB$150+$AC$150+$AD$150</f>
        <v>2000000000</v>
      </c>
      <c r="AF150" s="12" t="n">
        <f aca="false">IF(AND(IF($B$150=1,$U$150&gt;=INDEX($U$121:$U$248,1+$A$150-Assumptions!$B$77),$U$150&gt;INDEX($U$121:$U$248,1+$A$150+Assumptions!$B$77)),IF($C$150=1,$V$150&gt;=INDEX($V$121:$V$248,1+$A$150-Assumptions!$B$78),$V$150&gt;INDEX($V$121:$V$248,1+$A$150+Assumptions!$B$78)),IF($D$150=1,$W$150&gt;=INDEX($W$121:$W$248,1+$A$150-Assumptions!$B$79),$W$150&gt;INDEX($W$121:$W$248,1+$A$150+Assumptions!$B$79)),IF($E$150=1,$X$150&gt;=INDEX($X$121:$X$248,1+$A$150-Assumptions!$B$80),$X$150&gt;INDEX($X$121:$X$248,1+$A$150+Assumptions!$B$80)),IF($F$150=1,$Y$150&gt;=INDEX($Y$121:$Y$248,1+$A$150-Assumptions!$B$81),$Y$150&gt;INDEX($Y$121:$Y$248,1+$A$150+Assumptions!$B$81)),IF($G$150=1,$Z$150&gt;=INDEX($Z$121:$Z$248,1+$A$150-Assumptions!$B$82),$Z$150&gt;INDEX($Z$121:$Z$248,1+$A$150+Assumptions!$B$82)),IF($H$150=1,$AA$150&gt;=INDEX($AA$121:$AA$248,1+$A$150-Assumptions!$B$83),$AA$150&gt;INDEX($AA$121:$AA$248,1+$A$150+Assumptions!$B$83))),1,0)</f>
        <v>0</v>
      </c>
    </row>
    <row r="151" customFormat="false" ht="15" hidden="true" customHeight="false" outlineLevel="0" collapsed="false">
      <c r="A151" s="6" t="n">
        <f aca="false">ROW()-ROW($A$121)+Assumptions!$B$4</f>
        <v>30</v>
      </c>
      <c r="B151" s="12" t="n">
        <f aca="false">MOD(QUOTIENT($A$151,Assumptions!$B$77),2)</f>
        <v>0</v>
      </c>
      <c r="C151" s="12" t="n">
        <f aca="false">MOD(QUOTIENT($A$151,Assumptions!$B$78),2)</f>
        <v>0</v>
      </c>
      <c r="D151" s="12" t="n">
        <f aca="false">MOD(QUOTIENT($A$151,Assumptions!$B$79),2)</f>
        <v>1</v>
      </c>
      <c r="E151" s="12" t="n">
        <f aca="false">MOD(QUOTIENT($A$151,Assumptions!$B$80),2)</f>
        <v>1</v>
      </c>
      <c r="F151" s="12" t="n">
        <f aca="false">MOD(QUOTIENT($A$151,Assumptions!$B$81),2)</f>
        <v>1</v>
      </c>
      <c r="G151" s="12" t="n">
        <f aca="false">MOD(QUOTIENT($A$151,Assumptions!$B$82),2)</f>
        <v>1</v>
      </c>
      <c r="H151" s="12" t="n">
        <f aca="false">MOD(QUOTIENT($A$151,Assumptions!$B$83),2)</f>
        <v>0</v>
      </c>
      <c r="I151" s="12" t="n">
        <f aca="false">IF($B$151=1,MIN(Assumptions!$B$67,MAX(Assumptions!$B$4,Assumptions!$B$26-(Assumptions!$B$4))),Assumptions!$B$4)</f>
        <v>0</v>
      </c>
      <c r="J151" s="12" t="n">
        <f aca="false">IF($C$151=1,MIN(Assumptions!$B$66,MAX(Assumptions!$B$4,Assumptions!$B$26-($I$151))),Assumptions!$B$4)</f>
        <v>0</v>
      </c>
      <c r="K151" s="12" t="n">
        <f aca="false">IF($D$151=1,MIN(Assumptions!$B$61,MAX(Assumptions!$B$4,Assumptions!$B$26-($I$151+$J$151))),Assumptions!$B$4)</f>
        <v>100000000</v>
      </c>
      <c r="L151" s="12" t="n">
        <f aca="false">IF($E$151=1,MIN(Assumptions!$B$56,MAX(Assumptions!$B$4,Assumptions!$B$26-($I$151+$J$151+$K$151))),Assumptions!$B$4)</f>
        <v>60000000</v>
      </c>
      <c r="M151" s="12" t="n">
        <f aca="false">IF($F$151=1,MIN(Assumptions!$B$51,MAX(Assumptions!$B$4,Assumptions!$B$26-($I$151+$J$151+$K$151+$L$151))),Assumptions!$B$4)</f>
        <v>30000000</v>
      </c>
      <c r="N151" s="12" t="n">
        <f aca="false">IF($G$151=1,MIN(Assumptions!$B$46,MAX(Assumptions!$B$4,Assumptions!$B$26-($I$151+$J$151+$K$151+$L$151+$M$151))),Assumptions!$B$4)</f>
        <v>15000000</v>
      </c>
      <c r="O151" s="12" t="n">
        <f aca="false">IF($H$151=1,MIN(Assumptions!$B$41,MAX(Assumptions!$B$4,Assumptions!$B$26-($I$151+$J$151+$K$151+$L$151+$M$151+$N$151))),Assumptions!$B$4)</f>
        <v>0</v>
      </c>
      <c r="P151" s="12" t="n">
        <f aca="false">$I$151+$J$151+$K$151+$L$151+$M$151+$N$151+$O$151</f>
        <v>205000000</v>
      </c>
      <c r="Q151" s="12" t="n">
        <f aca="false">MAX(Assumptions!$B$4,Assumptions!$B$26-$P$151)</f>
        <v>1795000000</v>
      </c>
      <c r="R151" s="12" t="n">
        <f aca="false">$J$110+$O$110+Assumptions!$B$20+IF($B$151=0,$D$110,Assumptions!$B$4)+IF($C$151=0,$AI$110,Assumptions!$B$4)+IF($D$151=0,$AF$110,Assumptions!$B$4)+IF($E$151=0,$AC$110,Assumptions!$B$4)+IF($F$151=0,$Z$110,Assumptions!$B$4)+IF($G$151=0,$W$110,Assumptions!$B$4)+IF($H$151=0,$T$110,Assumptions!$B$4)</f>
        <v>21366560.6388153</v>
      </c>
      <c r="S151" s="12" t="n">
        <f aca="false">IF($R$151&gt;Assumptions!$B$4,$Q$151/$R$151&gt;Assumptions!$B$13,FALSE())</f>
        <v>1</v>
      </c>
      <c r="T151" s="12" t="n">
        <f aca="false">IF($S$151,($Q$151+Assumptions!$B$14*Assumptions!$B$13)/($R$151+Assumptions!$B$14),IF($R$151&gt;Assumptions!$B$4,$Q$151/$R$151,Assumptions!$B$4))</f>
        <v>75.314580395662</v>
      </c>
      <c r="U151" s="12" t="n">
        <f aca="false">IF($B$151=1,$I$151,$D$110*$T$151)</f>
        <v>68946659.1914929</v>
      </c>
      <c r="V151" s="12" t="n">
        <f aca="false">IF($C$151=1,$J$151,$AI$110*$T$151)</f>
        <v>463387505.278936</v>
      </c>
      <c r="W151" s="12" t="n">
        <f aca="false">IF($D$151=1,$K$151,$AF$110*$T$151)</f>
        <v>100000000</v>
      </c>
      <c r="X151" s="12" t="n">
        <f aca="false">IF($E$151=1,$L$151,$AC$110*$T$151)</f>
        <v>60000000</v>
      </c>
      <c r="Y151" s="12" t="n">
        <f aca="false">IF($F$151=1,$M$151,$Z$110*$T$151)</f>
        <v>30000000</v>
      </c>
      <c r="Z151" s="12" t="n">
        <f aca="false">IF($G$151=1,$N$151,$W$110*$T$151)</f>
        <v>15000000</v>
      </c>
      <c r="AA151" s="12" t="n">
        <f aca="false">IF($H$151=1,$O$151,$T$110*$T$151)</f>
        <v>376572901.97831</v>
      </c>
      <c r="AB151" s="12" t="n">
        <f aca="false">($J$110+$O$110)*$T$151</f>
        <v>22475259.0011484</v>
      </c>
      <c r="AC151" s="12" t="n">
        <f aca="false">Assumptions!$B$20*$T$151</f>
        <v>677831223.560958</v>
      </c>
      <c r="AD151" s="12" t="n">
        <f aca="false">IF($S$151,Assumptions!$B$14*($T$151-Assumptions!$B$13),Assumptions!$B$4)</f>
        <v>185786450.989155</v>
      </c>
      <c r="AE151" s="12" t="n">
        <f aca="false">$U$151+$V$151+$W$151+$X$151+$Y$151+$Z$151+$AA$151+$AB$151+$AC$151+$AD$151</f>
        <v>2000000000</v>
      </c>
      <c r="AF151" s="12" t="n">
        <f aca="false">IF(AND(IF($B$151=1,$U$151&gt;=INDEX($U$121:$U$248,1+$A$151-Assumptions!$B$77),$U$151&gt;INDEX($U$121:$U$248,1+$A$151+Assumptions!$B$77)),IF($C$151=1,$V$151&gt;=INDEX($V$121:$V$248,1+$A$151-Assumptions!$B$78),$V$151&gt;INDEX($V$121:$V$248,1+$A$151+Assumptions!$B$78)),IF($D$151=1,$W$151&gt;=INDEX($W$121:$W$248,1+$A$151-Assumptions!$B$79),$W$151&gt;INDEX($W$121:$W$248,1+$A$151+Assumptions!$B$79)),IF($E$151=1,$X$151&gt;=INDEX($X$121:$X$248,1+$A$151-Assumptions!$B$80),$X$151&gt;INDEX($X$121:$X$248,1+$A$151+Assumptions!$B$80)),IF($F$151=1,$Y$151&gt;=INDEX($Y$121:$Y$248,1+$A$151-Assumptions!$B$81),$Y$151&gt;INDEX($Y$121:$Y$248,1+$A$151+Assumptions!$B$81)),IF($G$151=1,$Z$151&gt;=INDEX($Z$121:$Z$248,1+$A$151-Assumptions!$B$82),$Z$151&gt;INDEX($Z$121:$Z$248,1+$A$151+Assumptions!$B$82)),IF($H$151=1,$AA$151&gt;=INDEX($AA$121:$AA$248,1+$A$151-Assumptions!$B$83),$AA$151&gt;INDEX($AA$121:$AA$248,1+$A$151+Assumptions!$B$83))),1,0)</f>
        <v>0</v>
      </c>
    </row>
    <row r="152" customFormat="false" ht="15" hidden="true" customHeight="false" outlineLevel="0" collapsed="false">
      <c r="A152" s="6" t="n">
        <f aca="false">ROW()-ROW($A$121)+Assumptions!$B$4</f>
        <v>31</v>
      </c>
      <c r="B152" s="12" t="n">
        <f aca="false">MOD(QUOTIENT($A$152,Assumptions!$B$77),2)</f>
        <v>0</v>
      </c>
      <c r="C152" s="12" t="n">
        <f aca="false">MOD(QUOTIENT($A$152,Assumptions!$B$78),2)</f>
        <v>0</v>
      </c>
      <c r="D152" s="12" t="n">
        <f aca="false">MOD(QUOTIENT($A$152,Assumptions!$B$79),2)</f>
        <v>1</v>
      </c>
      <c r="E152" s="12" t="n">
        <f aca="false">MOD(QUOTIENT($A$152,Assumptions!$B$80),2)</f>
        <v>1</v>
      </c>
      <c r="F152" s="12" t="n">
        <f aca="false">MOD(QUOTIENT($A$152,Assumptions!$B$81),2)</f>
        <v>1</v>
      </c>
      <c r="G152" s="12" t="n">
        <f aca="false">MOD(QUOTIENT($A$152,Assumptions!$B$82),2)</f>
        <v>1</v>
      </c>
      <c r="H152" s="12" t="n">
        <f aca="false">MOD(QUOTIENT($A$152,Assumptions!$B$83),2)</f>
        <v>1</v>
      </c>
      <c r="I152" s="12" t="n">
        <f aca="false">IF($B$152=1,MIN(Assumptions!$B$67,MAX(Assumptions!$B$4,Assumptions!$B$26-(Assumptions!$B$4))),Assumptions!$B$4)</f>
        <v>0</v>
      </c>
      <c r="J152" s="12" t="n">
        <f aca="false">IF($C$152=1,MIN(Assumptions!$B$66,MAX(Assumptions!$B$4,Assumptions!$B$26-($I$152))),Assumptions!$B$4)</f>
        <v>0</v>
      </c>
      <c r="K152" s="12" t="n">
        <f aca="false">IF($D$152=1,MIN(Assumptions!$B$61,MAX(Assumptions!$B$4,Assumptions!$B$26-($I$152+$J$152))),Assumptions!$B$4)</f>
        <v>100000000</v>
      </c>
      <c r="L152" s="12" t="n">
        <f aca="false">IF($E$152=1,MIN(Assumptions!$B$56,MAX(Assumptions!$B$4,Assumptions!$B$26-($I$152+$J$152+$K$152))),Assumptions!$B$4)</f>
        <v>60000000</v>
      </c>
      <c r="M152" s="12" t="n">
        <f aca="false">IF($F$152=1,MIN(Assumptions!$B$51,MAX(Assumptions!$B$4,Assumptions!$B$26-($I$152+$J$152+$K$152+$L$152))),Assumptions!$B$4)</f>
        <v>30000000</v>
      </c>
      <c r="N152" s="12" t="n">
        <f aca="false">IF($G$152=1,MIN(Assumptions!$B$46,MAX(Assumptions!$B$4,Assumptions!$B$26-($I$152+$J$152+$K$152+$L$152+$M$152))),Assumptions!$B$4)</f>
        <v>15000000</v>
      </c>
      <c r="O152" s="12" t="n">
        <f aca="false">IF($H$152=1,MIN(Assumptions!$B$41,MAX(Assumptions!$B$4,Assumptions!$B$26-($I$152+$J$152+$K$152+$L$152+$M$152+$N$152))),Assumptions!$B$4)</f>
        <v>5000000</v>
      </c>
      <c r="P152" s="12" t="n">
        <f aca="false">$I$152+$J$152+$K$152+$L$152+$M$152+$N$152+$O$152</f>
        <v>210000000</v>
      </c>
      <c r="Q152" s="12" t="n">
        <f aca="false">MAX(Assumptions!$B$4,Assumptions!$B$26-$P$152)</f>
        <v>1790000000</v>
      </c>
      <c r="R152" s="12" t="n">
        <f aca="false">$J$110+$O$110+Assumptions!$B$20+IF($B$152=0,$D$110,Assumptions!$B$4)+IF($C$152=0,$AI$110,Assumptions!$B$4)+IF($D$152=0,$AF$110,Assumptions!$B$4)+IF($E$152=0,$AC$110,Assumptions!$B$4)+IF($F$152=0,$Z$110,Assumptions!$B$4)+IF($G$152=0,$W$110,Assumptions!$B$4)+IF($H$152=0,$T$110,Assumptions!$B$4)</f>
        <v>16366560.6388153</v>
      </c>
      <c r="S152" s="12" t="n">
        <f aca="false">IF($R$152&gt;Assumptions!$B$4,$Q$152/$R$152&gt;Assumptions!$B$13,FALSE())</f>
        <v>1</v>
      </c>
      <c r="T152" s="12" t="n">
        <f aca="false">IF($S$152,($Q$152+Assumptions!$B$14*Assumptions!$B$13)/($R$152+Assumptions!$B$14),IF($R$152&gt;Assumptions!$B$4,$Q$152/$R$152,Assumptions!$B$4))</f>
        <v>95.0093678607313</v>
      </c>
      <c r="U152" s="12" t="n">
        <f aca="false">IF($B$152=1,$I$152,$D$110*$T$152)</f>
        <v>86976233.1739728</v>
      </c>
      <c r="V152" s="12" t="n">
        <f aca="false">IF($C$152=1,$J$152,$AI$110*$T$152)</f>
        <v>584563489.829239</v>
      </c>
      <c r="W152" s="12" t="n">
        <f aca="false">IF($D$152=1,$K$152,$AF$110*$T$152)</f>
        <v>100000000</v>
      </c>
      <c r="X152" s="12" t="n">
        <f aca="false">IF($E$152=1,$L$152,$AC$110*$T$152)</f>
        <v>60000000</v>
      </c>
      <c r="Y152" s="12" t="n">
        <f aca="false">IF($F$152=1,$M$152,$Z$110*$T$152)</f>
        <v>30000000</v>
      </c>
      <c r="Z152" s="12" t="n">
        <f aca="false">IF($G$152=1,$N$152,$W$110*$T$152)</f>
        <v>15000000</v>
      </c>
      <c r="AA152" s="12" t="n">
        <f aca="false">IF($H$152=1,$O$152,$T$110*$T$152)</f>
        <v>5000000</v>
      </c>
      <c r="AB152" s="12" t="n">
        <f aca="false">($J$110+$O$110)*$T$152</f>
        <v>28352546.5983784</v>
      </c>
      <c r="AC152" s="12" t="n">
        <f aca="false">Assumptions!$B$20*$T$152</f>
        <v>855084310.746581</v>
      </c>
      <c r="AD152" s="12" t="n">
        <f aca="false">IF($S$152,Assumptions!$B$14*($T$152-Assumptions!$B$13),Assumptions!$B$4)</f>
        <v>235023419.651828</v>
      </c>
      <c r="AE152" s="12" t="n">
        <f aca="false">$U$152+$V$152+$W$152+$X$152+$Y$152+$Z$152+$AA$152+$AB$152+$AC$152+$AD$152</f>
        <v>2000000000</v>
      </c>
      <c r="AF152" s="12" t="n">
        <f aca="false">IF(AND(IF($B$152=1,$U$152&gt;=INDEX($U$121:$U$248,1+$A$152-Assumptions!$B$77),$U$152&gt;INDEX($U$121:$U$248,1+$A$152+Assumptions!$B$77)),IF($C$152=1,$V$152&gt;=INDEX($V$121:$V$248,1+$A$152-Assumptions!$B$78),$V$152&gt;INDEX($V$121:$V$248,1+$A$152+Assumptions!$B$78)),IF($D$152=1,$W$152&gt;=INDEX($W$121:$W$248,1+$A$152-Assumptions!$B$79),$W$152&gt;INDEX($W$121:$W$248,1+$A$152+Assumptions!$B$79)),IF($E$152=1,$X$152&gt;=INDEX($X$121:$X$248,1+$A$152-Assumptions!$B$80),$X$152&gt;INDEX($X$121:$X$248,1+$A$152+Assumptions!$B$80)),IF($F$152=1,$Y$152&gt;=INDEX($Y$121:$Y$248,1+$A$152-Assumptions!$B$81),$Y$152&gt;INDEX($Y$121:$Y$248,1+$A$152+Assumptions!$B$81)),IF($G$152=1,$Z$152&gt;=INDEX($Z$121:$Z$248,1+$A$152-Assumptions!$B$82),$Z$152&gt;INDEX($Z$121:$Z$248,1+$A$152+Assumptions!$B$82)),IF($H$152=1,$AA$152&gt;=INDEX($AA$121:$AA$248,1+$A$152-Assumptions!$B$83),$AA$152&gt;INDEX($AA$121:$AA$248,1+$A$152+Assumptions!$B$83))),1,0)</f>
        <v>0</v>
      </c>
    </row>
    <row r="153" customFormat="false" ht="15" hidden="true" customHeight="false" outlineLevel="0" collapsed="false">
      <c r="A153" s="6" t="n">
        <f aca="false">ROW()-ROW($A$121)+Assumptions!$B$4</f>
        <v>32</v>
      </c>
      <c r="B153" s="12" t="n">
        <f aca="false">MOD(QUOTIENT($A$153,Assumptions!$B$77),2)</f>
        <v>0</v>
      </c>
      <c r="C153" s="12" t="n">
        <f aca="false">MOD(QUOTIENT($A$153,Assumptions!$B$78),2)</f>
        <v>1</v>
      </c>
      <c r="D153" s="12" t="n">
        <f aca="false">MOD(QUOTIENT($A$153,Assumptions!$B$79),2)</f>
        <v>0</v>
      </c>
      <c r="E153" s="12" t="n">
        <f aca="false">MOD(QUOTIENT($A$153,Assumptions!$B$80),2)</f>
        <v>0</v>
      </c>
      <c r="F153" s="12" t="n">
        <f aca="false">MOD(QUOTIENT($A$153,Assumptions!$B$81),2)</f>
        <v>0</v>
      </c>
      <c r="G153" s="12" t="n">
        <f aca="false">MOD(QUOTIENT($A$153,Assumptions!$B$82),2)</f>
        <v>0</v>
      </c>
      <c r="H153" s="12" t="n">
        <f aca="false">MOD(QUOTIENT($A$153,Assumptions!$B$83),2)</f>
        <v>0</v>
      </c>
      <c r="I153" s="12" t="n">
        <f aca="false">IF($B$153=1,MIN(Assumptions!$B$67,MAX(Assumptions!$B$4,Assumptions!$B$26-(Assumptions!$B$4))),Assumptions!$B$4)</f>
        <v>0</v>
      </c>
      <c r="J153" s="12" t="n">
        <f aca="false">IF($C$153=1,MIN(Assumptions!$B$66,MAX(Assumptions!$B$4,Assumptions!$B$26-($I$153))),Assumptions!$B$4)</f>
        <v>300000000</v>
      </c>
      <c r="K153" s="12" t="n">
        <f aca="false">IF($D$153=1,MIN(Assumptions!$B$61,MAX(Assumptions!$B$4,Assumptions!$B$26-($I$153+$J$153))),Assumptions!$B$4)</f>
        <v>0</v>
      </c>
      <c r="L153" s="12" t="n">
        <f aca="false">IF($E$153=1,MIN(Assumptions!$B$56,MAX(Assumptions!$B$4,Assumptions!$B$26-($I$153+$J$153+$K$153))),Assumptions!$B$4)</f>
        <v>0</v>
      </c>
      <c r="M153" s="12" t="n">
        <f aca="false">IF($F$153=1,MIN(Assumptions!$B$51,MAX(Assumptions!$B$4,Assumptions!$B$26-($I$153+$J$153+$K$153+$L$153))),Assumptions!$B$4)</f>
        <v>0</v>
      </c>
      <c r="N153" s="12" t="n">
        <f aca="false">IF($G$153=1,MIN(Assumptions!$B$46,MAX(Assumptions!$B$4,Assumptions!$B$26-($I$153+$J$153+$K$153+$L$153+$M$153))),Assumptions!$B$4)</f>
        <v>0</v>
      </c>
      <c r="O153" s="12" t="n">
        <f aca="false">IF($H$153=1,MIN(Assumptions!$B$41,MAX(Assumptions!$B$4,Assumptions!$B$26-($I$153+$J$153+$K$153+$L$153+$M$153+$N$153))),Assumptions!$B$4)</f>
        <v>0</v>
      </c>
      <c r="P153" s="12" t="n">
        <f aca="false">$I$153+$J$153+$K$153+$L$153+$M$153+$N$153+$O$153</f>
        <v>300000000</v>
      </c>
      <c r="Q153" s="12" t="n">
        <f aca="false">MAX(Assumptions!$B$4,Assumptions!$B$26-$P$153)</f>
        <v>1700000000</v>
      </c>
      <c r="R153" s="12" t="n">
        <f aca="false">$J$110+$O$110+Assumptions!$B$20+IF($B$153=0,$D$110,Assumptions!$B$4)+IF($C$153=0,$AI$110,Assumptions!$B$4)+IF($D$153=0,$AF$110,Assumptions!$B$4)+IF($E$153=0,$AC$110,Assumptions!$B$4)+IF($F$153=0,$Z$110,Assumptions!$B$4)+IF($G$153=0,$W$110,Assumptions!$B$4)+IF($H$153=0,$T$110,Assumptions!$B$4)</f>
        <v>27352994.7848514</v>
      </c>
      <c r="S153" s="12" t="n">
        <f aca="false">IF($R$153&gt;Assumptions!$B$4,$Q$153/$R$153&gt;Assumptions!$B$13,FALSE())</f>
        <v>1</v>
      </c>
      <c r="T153" s="12" t="n">
        <f aca="false">IF($S$153,($Q$153+Assumptions!$B$14*Assumptions!$B$13)/($R$153+Assumptions!$B$14),IF($R$153&gt;Assumptions!$B$4,$Q$153/$R$153,Assumptions!$B$4))</f>
        <v>57.029454239677</v>
      </c>
      <c r="U153" s="12" t="n">
        <f aca="false">IF($B$153=1,$I$153,$D$110*$T$153)</f>
        <v>52207558.2799945</v>
      </c>
      <c r="V153" s="12" t="n">
        <f aca="false">IF($C$153=1,$J$153,$AI$110*$T$153)</f>
        <v>300000000</v>
      </c>
      <c r="W153" s="12" t="n">
        <f aca="false">IF($D$153=1,$K$153,$AF$110*$T$153)</f>
        <v>99181482.3510281</v>
      </c>
      <c r="X153" s="12" t="n">
        <f aca="false">IF($E$153=1,$L$153,$AC$110*$T$153)</f>
        <v>136870690.175225</v>
      </c>
      <c r="Y153" s="12" t="n">
        <f aca="false">IF($F$153=1,$M$153,$Z$110*$T$153)</f>
        <v>171088362.719031</v>
      </c>
      <c r="Z153" s="12" t="n">
        <f aca="false">IF($G$153=1,$N$153,$W$110*$T$153)</f>
        <v>285147271.198385</v>
      </c>
      <c r="AA153" s="12" t="n">
        <f aca="false">IF($H$153=1,$O$153,$T$110*$T$153)</f>
        <v>285147271.198385</v>
      </c>
      <c r="AB153" s="12" t="n">
        <f aca="false">($J$110+$O$110)*$T$153</f>
        <v>17018640.3216649</v>
      </c>
      <c r="AC153" s="12" t="n">
        <f aca="false">Assumptions!$B$20*$T$153</f>
        <v>513265088.157093</v>
      </c>
      <c r="AD153" s="12" t="n">
        <f aca="false">IF($S$153,Assumptions!$B$14*($T$153-Assumptions!$B$13),Assumptions!$B$4)</f>
        <v>140073635.599193</v>
      </c>
      <c r="AE153" s="12" t="n">
        <f aca="false">$U$153+$V$153+$W$153+$X$153+$Y$153+$Z$153+$AA$153+$AB$153+$AC$153+$AD$153</f>
        <v>2000000000</v>
      </c>
      <c r="AF153" s="12" t="n">
        <f aca="false">IF(AND(IF($B$153=1,$U$153&gt;=INDEX($U$121:$U$248,1+$A$153-Assumptions!$B$77),$U$153&gt;INDEX($U$121:$U$248,1+$A$153+Assumptions!$B$77)),IF($C$153=1,$V$153&gt;=INDEX($V$121:$V$248,1+$A$153-Assumptions!$B$78),$V$153&gt;INDEX($V$121:$V$248,1+$A$153+Assumptions!$B$78)),IF($D$153=1,$W$153&gt;=INDEX($W$121:$W$248,1+$A$153-Assumptions!$B$79),$W$153&gt;INDEX($W$121:$W$248,1+$A$153+Assumptions!$B$79)),IF($E$153=1,$X$153&gt;=INDEX($X$121:$X$248,1+$A$153-Assumptions!$B$80),$X$153&gt;INDEX($X$121:$X$248,1+$A$153+Assumptions!$B$80)),IF($F$153=1,$Y$153&gt;=INDEX($Y$121:$Y$248,1+$A$153-Assumptions!$B$81),$Y$153&gt;INDEX($Y$121:$Y$248,1+$A$153+Assumptions!$B$81)),IF($G$153=1,$Z$153&gt;=INDEX($Z$121:$Z$248,1+$A$153-Assumptions!$B$82),$Z$153&gt;INDEX($Z$121:$Z$248,1+$A$153+Assumptions!$B$82)),IF($H$153=1,$AA$153&gt;=INDEX($AA$121:$AA$248,1+$A$153-Assumptions!$B$83),$AA$153&gt;INDEX($AA$121:$AA$248,1+$A$153+Assumptions!$B$83))),1,0)</f>
        <v>0</v>
      </c>
    </row>
    <row r="154" customFormat="false" ht="15" hidden="true" customHeight="false" outlineLevel="0" collapsed="false">
      <c r="A154" s="6" t="n">
        <f aca="false">ROW()-ROW($A$121)+Assumptions!$B$4</f>
        <v>33</v>
      </c>
      <c r="B154" s="12" t="n">
        <f aca="false">MOD(QUOTIENT($A$154,Assumptions!$B$77),2)</f>
        <v>0</v>
      </c>
      <c r="C154" s="12" t="n">
        <f aca="false">MOD(QUOTIENT($A$154,Assumptions!$B$78),2)</f>
        <v>1</v>
      </c>
      <c r="D154" s="12" t="n">
        <f aca="false">MOD(QUOTIENT($A$154,Assumptions!$B$79),2)</f>
        <v>0</v>
      </c>
      <c r="E154" s="12" t="n">
        <f aca="false">MOD(QUOTIENT($A$154,Assumptions!$B$80),2)</f>
        <v>0</v>
      </c>
      <c r="F154" s="12" t="n">
        <f aca="false">MOD(QUOTIENT($A$154,Assumptions!$B$81),2)</f>
        <v>0</v>
      </c>
      <c r="G154" s="12" t="n">
        <f aca="false">MOD(QUOTIENT($A$154,Assumptions!$B$82),2)</f>
        <v>0</v>
      </c>
      <c r="H154" s="12" t="n">
        <f aca="false">MOD(QUOTIENT($A$154,Assumptions!$B$83),2)</f>
        <v>1</v>
      </c>
      <c r="I154" s="12" t="n">
        <f aca="false">IF($B$154=1,MIN(Assumptions!$B$67,MAX(Assumptions!$B$4,Assumptions!$B$26-(Assumptions!$B$4))),Assumptions!$B$4)</f>
        <v>0</v>
      </c>
      <c r="J154" s="12" t="n">
        <f aca="false">IF($C$154=1,MIN(Assumptions!$B$66,MAX(Assumptions!$B$4,Assumptions!$B$26-($I$154))),Assumptions!$B$4)</f>
        <v>300000000</v>
      </c>
      <c r="K154" s="12" t="n">
        <f aca="false">IF($D$154=1,MIN(Assumptions!$B$61,MAX(Assumptions!$B$4,Assumptions!$B$26-($I$154+$J$154))),Assumptions!$B$4)</f>
        <v>0</v>
      </c>
      <c r="L154" s="12" t="n">
        <f aca="false">IF($E$154=1,MIN(Assumptions!$B$56,MAX(Assumptions!$B$4,Assumptions!$B$26-($I$154+$J$154+$K$154))),Assumptions!$B$4)</f>
        <v>0</v>
      </c>
      <c r="M154" s="12" t="n">
        <f aca="false">IF($F$154=1,MIN(Assumptions!$B$51,MAX(Assumptions!$B$4,Assumptions!$B$26-($I$154+$J$154+$K$154+$L$154))),Assumptions!$B$4)</f>
        <v>0</v>
      </c>
      <c r="N154" s="12" t="n">
        <f aca="false">IF($G$154=1,MIN(Assumptions!$B$46,MAX(Assumptions!$B$4,Assumptions!$B$26-($I$154+$J$154+$K$154+$L$154+$M$154))),Assumptions!$B$4)</f>
        <v>0</v>
      </c>
      <c r="O154" s="12" t="n">
        <f aca="false">IF($H$154=1,MIN(Assumptions!$B$41,MAX(Assumptions!$B$4,Assumptions!$B$26-($I$154+$J$154+$K$154+$L$154+$M$154+$N$154))),Assumptions!$B$4)</f>
        <v>5000000</v>
      </c>
      <c r="P154" s="12" t="n">
        <f aca="false">$I$154+$J$154+$K$154+$L$154+$M$154+$N$154+$O$154</f>
        <v>305000000</v>
      </c>
      <c r="Q154" s="12" t="n">
        <f aca="false">MAX(Assumptions!$B$4,Assumptions!$B$26-$P$154)</f>
        <v>1695000000</v>
      </c>
      <c r="R154" s="12" t="n">
        <f aca="false">$J$110+$O$110+Assumptions!$B$20+IF($B$154=0,$D$110,Assumptions!$B$4)+IF($C$154=0,$AI$110,Assumptions!$B$4)+IF($D$154=0,$AF$110,Assumptions!$B$4)+IF($E$154=0,$AC$110,Assumptions!$B$4)+IF($F$154=0,$Z$110,Assumptions!$B$4)+IF($G$154=0,$W$110,Assumptions!$B$4)+IF($H$154=0,$T$110,Assumptions!$B$4)</f>
        <v>22352994.7848514</v>
      </c>
      <c r="S154" s="12" t="n">
        <f aca="false">IF($R$154&gt;Assumptions!$B$4,$Q$154/$R$154&gt;Assumptions!$B$13,FALSE())</f>
        <v>1</v>
      </c>
      <c r="T154" s="12" t="n">
        <f aca="false">IF($S$154,($Q$154+Assumptions!$B$14*Assumptions!$B$13)/($R$154+Assumptions!$B$14),IF($R$154&gt;Assumptions!$B$4,$Q$154/$R$154,Assumptions!$B$4))</f>
        <v>68.3016278197054</v>
      </c>
      <c r="U154" s="12" t="n">
        <f aca="false">IF($B$154=1,$I$154,$D$110*$T$154)</f>
        <v>62526658.5934622</v>
      </c>
      <c r="V154" s="12" t="n">
        <f aca="false">IF($C$154=1,$J$154,$AI$110*$T$154)</f>
        <v>300000000</v>
      </c>
      <c r="W154" s="12" t="n">
        <f aca="false">IF($D$154=1,$K$154,$AF$110*$T$154)</f>
        <v>118785227.466434</v>
      </c>
      <c r="X154" s="12" t="n">
        <f aca="false">IF($E$154=1,$L$154,$AC$110*$T$154)</f>
        <v>163923906.767293</v>
      </c>
      <c r="Y154" s="12" t="n">
        <f aca="false">IF($F$154=1,$M$154,$Z$110*$T$154)</f>
        <v>204904883.459116</v>
      </c>
      <c r="Z154" s="12" t="n">
        <f aca="false">IF($G$154=1,$N$154,$W$110*$T$154)</f>
        <v>341508139.098527</v>
      </c>
      <c r="AA154" s="12" t="n">
        <f aca="false">IF($H$154=1,$O$154,$T$110*$T$154)</f>
        <v>5000000</v>
      </c>
      <c r="AB154" s="12" t="n">
        <f aca="false">($J$110+$O$110)*$T$154</f>
        <v>20382464.6885551</v>
      </c>
      <c r="AC154" s="12" t="n">
        <f aca="false">Assumptions!$B$20*$T$154</f>
        <v>614714650.377349</v>
      </c>
      <c r="AD154" s="12" t="n">
        <f aca="false">IF($S$154,Assumptions!$B$14*($T$154-Assumptions!$B$13),Assumptions!$B$4)</f>
        <v>168254069.549264</v>
      </c>
      <c r="AE154" s="12" t="n">
        <f aca="false">$U$154+$V$154+$W$154+$X$154+$Y$154+$Z$154+$AA$154+$AB$154+$AC$154+$AD$154</f>
        <v>2000000000</v>
      </c>
      <c r="AF154" s="12" t="n">
        <f aca="false">IF(AND(IF($B$154=1,$U$154&gt;=INDEX($U$121:$U$248,1+$A$154-Assumptions!$B$77),$U$154&gt;INDEX($U$121:$U$248,1+$A$154+Assumptions!$B$77)),IF($C$154=1,$V$154&gt;=INDEX($V$121:$V$248,1+$A$154-Assumptions!$B$78),$V$154&gt;INDEX($V$121:$V$248,1+$A$154+Assumptions!$B$78)),IF($D$154=1,$W$154&gt;=INDEX($W$121:$W$248,1+$A$154-Assumptions!$B$79),$W$154&gt;INDEX($W$121:$W$248,1+$A$154+Assumptions!$B$79)),IF($E$154=1,$X$154&gt;=INDEX($X$121:$X$248,1+$A$154-Assumptions!$B$80),$X$154&gt;INDEX($X$121:$X$248,1+$A$154+Assumptions!$B$80)),IF($F$154=1,$Y$154&gt;=INDEX($Y$121:$Y$248,1+$A$154-Assumptions!$B$81),$Y$154&gt;INDEX($Y$121:$Y$248,1+$A$154+Assumptions!$B$81)),IF($G$154=1,$Z$154&gt;=INDEX($Z$121:$Z$248,1+$A$154-Assumptions!$B$82),$Z$154&gt;INDEX($Z$121:$Z$248,1+$A$154+Assumptions!$B$82)),IF($H$154=1,$AA$154&gt;=INDEX($AA$121:$AA$248,1+$A$154-Assumptions!$B$83),$AA$154&gt;INDEX($AA$121:$AA$248,1+$A$154+Assumptions!$B$83))),1,0)</f>
        <v>0</v>
      </c>
    </row>
    <row r="155" customFormat="false" ht="15" hidden="true" customHeight="false" outlineLevel="0" collapsed="false">
      <c r="A155" s="6" t="n">
        <f aca="false">ROW()-ROW($A$121)+Assumptions!$B$4</f>
        <v>34</v>
      </c>
      <c r="B155" s="12" t="n">
        <f aca="false">MOD(QUOTIENT($A$155,Assumptions!$B$77),2)</f>
        <v>0</v>
      </c>
      <c r="C155" s="12" t="n">
        <f aca="false">MOD(QUOTIENT($A$155,Assumptions!$B$78),2)</f>
        <v>1</v>
      </c>
      <c r="D155" s="12" t="n">
        <f aca="false">MOD(QUOTIENT($A$155,Assumptions!$B$79),2)</f>
        <v>0</v>
      </c>
      <c r="E155" s="12" t="n">
        <f aca="false">MOD(QUOTIENT($A$155,Assumptions!$B$80),2)</f>
        <v>0</v>
      </c>
      <c r="F155" s="12" t="n">
        <f aca="false">MOD(QUOTIENT($A$155,Assumptions!$B$81),2)</f>
        <v>0</v>
      </c>
      <c r="G155" s="12" t="n">
        <f aca="false">MOD(QUOTIENT($A$155,Assumptions!$B$82),2)</f>
        <v>1</v>
      </c>
      <c r="H155" s="12" t="n">
        <f aca="false">MOD(QUOTIENT($A$155,Assumptions!$B$83),2)</f>
        <v>0</v>
      </c>
      <c r="I155" s="12" t="n">
        <f aca="false">IF($B$155=1,MIN(Assumptions!$B$67,MAX(Assumptions!$B$4,Assumptions!$B$26-(Assumptions!$B$4))),Assumptions!$B$4)</f>
        <v>0</v>
      </c>
      <c r="J155" s="12" t="n">
        <f aca="false">IF($C$155=1,MIN(Assumptions!$B$66,MAX(Assumptions!$B$4,Assumptions!$B$26-($I$155))),Assumptions!$B$4)</f>
        <v>300000000</v>
      </c>
      <c r="K155" s="12" t="n">
        <f aca="false">IF($D$155=1,MIN(Assumptions!$B$61,MAX(Assumptions!$B$4,Assumptions!$B$26-($I$155+$J$155))),Assumptions!$B$4)</f>
        <v>0</v>
      </c>
      <c r="L155" s="12" t="n">
        <f aca="false">IF($E$155=1,MIN(Assumptions!$B$56,MAX(Assumptions!$B$4,Assumptions!$B$26-($I$155+$J$155+$K$155))),Assumptions!$B$4)</f>
        <v>0</v>
      </c>
      <c r="M155" s="12" t="n">
        <f aca="false">IF($F$155=1,MIN(Assumptions!$B$51,MAX(Assumptions!$B$4,Assumptions!$B$26-($I$155+$J$155+$K$155+$L$155))),Assumptions!$B$4)</f>
        <v>0</v>
      </c>
      <c r="N155" s="12" t="n">
        <f aca="false">IF($G$155=1,MIN(Assumptions!$B$46,MAX(Assumptions!$B$4,Assumptions!$B$26-($I$155+$J$155+$K$155+$L$155+$M$155))),Assumptions!$B$4)</f>
        <v>15000000</v>
      </c>
      <c r="O155" s="12" t="n">
        <f aca="false">IF($H$155=1,MIN(Assumptions!$B$41,MAX(Assumptions!$B$4,Assumptions!$B$26-($I$155+$J$155+$K$155+$L$155+$M$155+$N$155))),Assumptions!$B$4)</f>
        <v>0</v>
      </c>
      <c r="P155" s="12" t="n">
        <f aca="false">$I$155+$J$155+$K$155+$L$155+$M$155+$N$155+$O$155</f>
        <v>315000000</v>
      </c>
      <c r="Q155" s="12" t="n">
        <f aca="false">MAX(Assumptions!$B$4,Assumptions!$B$26-$P$155)</f>
        <v>1685000000</v>
      </c>
      <c r="R155" s="12" t="n">
        <f aca="false">$J$110+$O$110+Assumptions!$B$20+IF($B$155=0,$D$110,Assumptions!$B$4)+IF($C$155=0,$AI$110,Assumptions!$B$4)+IF($D$155=0,$AF$110,Assumptions!$B$4)+IF($E$155=0,$AC$110,Assumptions!$B$4)+IF($F$155=0,$Z$110,Assumptions!$B$4)+IF($G$155=0,$W$110,Assumptions!$B$4)+IF($H$155=0,$T$110,Assumptions!$B$4)</f>
        <v>22352994.7848514</v>
      </c>
      <c r="S155" s="12" t="n">
        <f aca="false">IF($R$155&gt;Assumptions!$B$4,$Q$155/$R$155&gt;Assumptions!$B$13,FALSE())</f>
        <v>1</v>
      </c>
      <c r="T155" s="12" t="n">
        <f aca="false">IF($S$155,($Q$155+Assumptions!$B$14*Assumptions!$B$13)/($R$155+Assumptions!$B$14),IF($R$155&gt;Assumptions!$B$4,$Q$155/$R$155,Assumptions!$B$4))</f>
        <v>67.8992618237131</v>
      </c>
      <c r="U155" s="12" t="n">
        <f aca="false">IF($B$155=1,$I$155,$D$110*$T$155)</f>
        <v>62158313.0347379</v>
      </c>
      <c r="V155" s="12" t="n">
        <f aca="false">IF($C$155=1,$J$155,$AI$110*$T$155)</f>
        <v>300000000</v>
      </c>
      <c r="W155" s="12" t="n">
        <f aca="false">IF($D$155=1,$K$155,$AF$110*$T$155)</f>
        <v>118085461.767073</v>
      </c>
      <c r="X155" s="12" t="n">
        <f aca="false">IF($E$155=1,$L$155,$AC$110*$T$155)</f>
        <v>162958228.376911</v>
      </c>
      <c r="Y155" s="12" t="n">
        <f aca="false">IF($F$155=1,$M$155,$Z$110*$T$155)</f>
        <v>203697785.471139</v>
      </c>
      <c r="Z155" s="12" t="n">
        <f aca="false">IF($G$155=1,$N$155,$W$110*$T$155)</f>
        <v>15000000</v>
      </c>
      <c r="AA155" s="12" t="n">
        <f aca="false">IF($H$155=1,$O$155,$T$110*$T$155)</f>
        <v>339496309.118565</v>
      </c>
      <c r="AB155" s="12" t="n">
        <f aca="false">($J$110+$O$110)*$T$155</f>
        <v>20262391.2588729</v>
      </c>
      <c r="AC155" s="12" t="n">
        <f aca="false">Assumptions!$B$20*$T$155</f>
        <v>611093356.413418</v>
      </c>
      <c r="AD155" s="12" t="n">
        <f aca="false">IF($S$155,Assumptions!$B$14*($T$155-Assumptions!$B$13),Assumptions!$B$4)</f>
        <v>167248154.559283</v>
      </c>
      <c r="AE155" s="12" t="n">
        <f aca="false">$U$155+$V$155+$W$155+$X$155+$Y$155+$Z$155+$AA$155+$AB$155+$AC$155+$AD$155</f>
        <v>2000000000</v>
      </c>
      <c r="AF155" s="12" t="n">
        <f aca="false">IF(AND(IF($B$155=1,$U$155&gt;=INDEX($U$121:$U$248,1+$A$155-Assumptions!$B$77),$U$155&gt;INDEX($U$121:$U$248,1+$A$155+Assumptions!$B$77)),IF($C$155=1,$V$155&gt;=INDEX($V$121:$V$248,1+$A$155-Assumptions!$B$78),$V$155&gt;INDEX($V$121:$V$248,1+$A$155+Assumptions!$B$78)),IF($D$155=1,$W$155&gt;=INDEX($W$121:$W$248,1+$A$155-Assumptions!$B$79),$W$155&gt;INDEX($W$121:$W$248,1+$A$155+Assumptions!$B$79)),IF($E$155=1,$X$155&gt;=INDEX($X$121:$X$248,1+$A$155-Assumptions!$B$80),$X$155&gt;INDEX($X$121:$X$248,1+$A$155+Assumptions!$B$80)),IF($F$155=1,$Y$155&gt;=INDEX($Y$121:$Y$248,1+$A$155-Assumptions!$B$81),$Y$155&gt;INDEX($Y$121:$Y$248,1+$A$155+Assumptions!$B$81)),IF($G$155=1,$Z$155&gt;=INDEX($Z$121:$Z$248,1+$A$155-Assumptions!$B$82),$Z$155&gt;INDEX($Z$121:$Z$248,1+$A$155+Assumptions!$B$82)),IF($H$155=1,$AA$155&gt;=INDEX($AA$121:$AA$248,1+$A$155-Assumptions!$B$83),$AA$155&gt;INDEX($AA$121:$AA$248,1+$A$155+Assumptions!$B$83))),1,0)</f>
        <v>0</v>
      </c>
    </row>
    <row r="156" customFormat="false" ht="15" hidden="true" customHeight="false" outlineLevel="0" collapsed="false">
      <c r="A156" s="6" t="n">
        <f aca="false">ROW()-ROW($A$121)+Assumptions!$B$4</f>
        <v>35</v>
      </c>
      <c r="B156" s="12" t="n">
        <f aca="false">MOD(QUOTIENT($A$156,Assumptions!$B$77),2)</f>
        <v>0</v>
      </c>
      <c r="C156" s="12" t="n">
        <f aca="false">MOD(QUOTIENT($A$156,Assumptions!$B$78),2)</f>
        <v>1</v>
      </c>
      <c r="D156" s="12" t="n">
        <f aca="false">MOD(QUOTIENT($A$156,Assumptions!$B$79),2)</f>
        <v>0</v>
      </c>
      <c r="E156" s="12" t="n">
        <f aca="false">MOD(QUOTIENT($A$156,Assumptions!$B$80),2)</f>
        <v>0</v>
      </c>
      <c r="F156" s="12" t="n">
        <f aca="false">MOD(QUOTIENT($A$156,Assumptions!$B$81),2)</f>
        <v>0</v>
      </c>
      <c r="G156" s="12" t="n">
        <f aca="false">MOD(QUOTIENT($A$156,Assumptions!$B$82),2)</f>
        <v>1</v>
      </c>
      <c r="H156" s="12" t="n">
        <f aca="false">MOD(QUOTIENT($A$156,Assumptions!$B$83),2)</f>
        <v>1</v>
      </c>
      <c r="I156" s="12" t="n">
        <f aca="false">IF($B$156=1,MIN(Assumptions!$B$67,MAX(Assumptions!$B$4,Assumptions!$B$26-(Assumptions!$B$4))),Assumptions!$B$4)</f>
        <v>0</v>
      </c>
      <c r="J156" s="12" t="n">
        <f aca="false">IF($C$156=1,MIN(Assumptions!$B$66,MAX(Assumptions!$B$4,Assumptions!$B$26-($I$156))),Assumptions!$B$4)</f>
        <v>300000000</v>
      </c>
      <c r="K156" s="12" t="n">
        <f aca="false">IF($D$156=1,MIN(Assumptions!$B$61,MAX(Assumptions!$B$4,Assumptions!$B$26-($I$156+$J$156))),Assumptions!$B$4)</f>
        <v>0</v>
      </c>
      <c r="L156" s="12" t="n">
        <f aca="false">IF($E$156=1,MIN(Assumptions!$B$56,MAX(Assumptions!$B$4,Assumptions!$B$26-($I$156+$J$156+$K$156))),Assumptions!$B$4)</f>
        <v>0</v>
      </c>
      <c r="M156" s="12" t="n">
        <f aca="false">IF($F$156=1,MIN(Assumptions!$B$51,MAX(Assumptions!$B$4,Assumptions!$B$26-($I$156+$J$156+$K$156+$L$156))),Assumptions!$B$4)</f>
        <v>0</v>
      </c>
      <c r="N156" s="12" t="n">
        <f aca="false">IF($G$156=1,MIN(Assumptions!$B$46,MAX(Assumptions!$B$4,Assumptions!$B$26-($I$156+$J$156+$K$156+$L$156+$M$156))),Assumptions!$B$4)</f>
        <v>15000000</v>
      </c>
      <c r="O156" s="12" t="n">
        <f aca="false">IF($H$156=1,MIN(Assumptions!$B$41,MAX(Assumptions!$B$4,Assumptions!$B$26-($I$156+$J$156+$K$156+$L$156+$M$156+$N$156))),Assumptions!$B$4)</f>
        <v>5000000</v>
      </c>
      <c r="P156" s="12" t="n">
        <f aca="false">$I$156+$J$156+$K$156+$L$156+$M$156+$N$156+$O$156</f>
        <v>320000000</v>
      </c>
      <c r="Q156" s="12" t="n">
        <f aca="false">MAX(Assumptions!$B$4,Assumptions!$B$26-$P$156)</f>
        <v>1680000000</v>
      </c>
      <c r="R156" s="12" t="n">
        <f aca="false">$J$110+$O$110+Assumptions!$B$20+IF($B$156=0,$D$110,Assumptions!$B$4)+IF($C$156=0,$AI$110,Assumptions!$B$4)+IF($D$156=0,$AF$110,Assumptions!$B$4)+IF($E$156=0,$AC$110,Assumptions!$B$4)+IF($F$156=0,$Z$110,Assumptions!$B$4)+IF($G$156=0,$W$110,Assumptions!$B$4)+IF($H$156=0,$T$110,Assumptions!$B$4)</f>
        <v>17352994.7848514</v>
      </c>
      <c r="S156" s="12" t="n">
        <f aca="false">IF($R$156&gt;Assumptions!$B$4,$Q$156/$R$156&gt;Assumptions!$B$13,FALSE())</f>
        <v>1</v>
      </c>
      <c r="T156" s="12" t="n">
        <f aca="false">IF($S$156,($Q$156+Assumptions!$B$14*Assumptions!$B$13)/($R$156+Assumptions!$B$14),IF($R$156&gt;Assumptions!$B$4,$Q$156/$R$156,Assumptions!$B$4))</f>
        <v>84.7479193055454</v>
      </c>
      <c r="U156" s="12" t="n">
        <f aca="false">IF($B$156=1,$I$156,$D$110*$T$156)</f>
        <v>77582400.0990402</v>
      </c>
      <c r="V156" s="12" t="n">
        <f aca="false">IF($C$156=1,$J$156,$AI$110*$T$156)</f>
        <v>300000000</v>
      </c>
      <c r="W156" s="12" t="n">
        <f aca="false">IF($D$156=1,$K$156,$AF$110*$T$156)</f>
        <v>147387422.428486</v>
      </c>
      <c r="X156" s="12" t="n">
        <f aca="false">IF($E$156=1,$L$156,$AC$110*$T$156)</f>
        <v>203395006.333309</v>
      </c>
      <c r="Y156" s="12" t="n">
        <f aca="false">IF($F$156=1,$M$156,$Z$110*$T$156)</f>
        <v>254243757.916636</v>
      </c>
      <c r="Z156" s="12" t="n">
        <f aca="false">IF($G$156=1,$N$156,$W$110*$T$156)</f>
        <v>15000000</v>
      </c>
      <c r="AA156" s="12" t="n">
        <f aca="false">IF($H$156=1,$O$156,$T$110*$T$156)</f>
        <v>5000000</v>
      </c>
      <c r="AB156" s="12" t="n">
        <f aca="false">($J$110+$O$110)*$T$156</f>
        <v>25290341.2087558</v>
      </c>
      <c r="AC156" s="12" t="n">
        <f aca="false">Assumptions!$B$20*$T$156</f>
        <v>762731273.749909</v>
      </c>
      <c r="AD156" s="12" t="n">
        <f aca="false">IF($S$156,Assumptions!$B$14*($T$156-Assumptions!$B$13),Assumptions!$B$4)</f>
        <v>209369798.263864</v>
      </c>
      <c r="AE156" s="12" t="n">
        <f aca="false">$U$156+$V$156+$W$156+$X$156+$Y$156+$Z$156+$AA$156+$AB$156+$AC$156+$AD$156</f>
        <v>2000000000</v>
      </c>
      <c r="AF156" s="12" t="n">
        <f aca="false">IF(AND(IF($B$156=1,$U$156&gt;=INDEX($U$121:$U$248,1+$A$156-Assumptions!$B$77),$U$156&gt;INDEX($U$121:$U$248,1+$A$156+Assumptions!$B$77)),IF($C$156=1,$V$156&gt;=INDEX($V$121:$V$248,1+$A$156-Assumptions!$B$78),$V$156&gt;INDEX($V$121:$V$248,1+$A$156+Assumptions!$B$78)),IF($D$156=1,$W$156&gt;=INDEX($W$121:$W$248,1+$A$156-Assumptions!$B$79),$W$156&gt;INDEX($W$121:$W$248,1+$A$156+Assumptions!$B$79)),IF($E$156=1,$X$156&gt;=INDEX($X$121:$X$248,1+$A$156-Assumptions!$B$80),$X$156&gt;INDEX($X$121:$X$248,1+$A$156+Assumptions!$B$80)),IF($F$156=1,$Y$156&gt;=INDEX($Y$121:$Y$248,1+$A$156-Assumptions!$B$81),$Y$156&gt;INDEX($Y$121:$Y$248,1+$A$156+Assumptions!$B$81)),IF($G$156=1,$Z$156&gt;=INDEX($Z$121:$Z$248,1+$A$156-Assumptions!$B$82),$Z$156&gt;INDEX($Z$121:$Z$248,1+$A$156+Assumptions!$B$82)),IF($H$156=1,$AA$156&gt;=INDEX($AA$121:$AA$248,1+$A$156-Assumptions!$B$83),$AA$156&gt;INDEX($AA$121:$AA$248,1+$A$156+Assumptions!$B$83))),1,0)</f>
        <v>0</v>
      </c>
    </row>
    <row r="157" customFormat="false" ht="15" hidden="true" customHeight="false" outlineLevel="0" collapsed="false">
      <c r="A157" s="6" t="n">
        <f aca="false">ROW()-ROW($A$121)+Assumptions!$B$4</f>
        <v>36</v>
      </c>
      <c r="B157" s="12" t="n">
        <f aca="false">MOD(QUOTIENT($A$157,Assumptions!$B$77),2)</f>
        <v>0</v>
      </c>
      <c r="C157" s="12" t="n">
        <f aca="false">MOD(QUOTIENT($A$157,Assumptions!$B$78),2)</f>
        <v>1</v>
      </c>
      <c r="D157" s="12" t="n">
        <f aca="false">MOD(QUOTIENT($A$157,Assumptions!$B$79),2)</f>
        <v>0</v>
      </c>
      <c r="E157" s="12" t="n">
        <f aca="false">MOD(QUOTIENT($A$157,Assumptions!$B$80),2)</f>
        <v>0</v>
      </c>
      <c r="F157" s="12" t="n">
        <f aca="false">MOD(QUOTIENT($A$157,Assumptions!$B$81),2)</f>
        <v>1</v>
      </c>
      <c r="G157" s="12" t="n">
        <f aca="false">MOD(QUOTIENT($A$157,Assumptions!$B$82),2)</f>
        <v>0</v>
      </c>
      <c r="H157" s="12" t="n">
        <f aca="false">MOD(QUOTIENT($A$157,Assumptions!$B$83),2)</f>
        <v>0</v>
      </c>
      <c r="I157" s="12" t="n">
        <f aca="false">IF($B$157=1,MIN(Assumptions!$B$67,MAX(Assumptions!$B$4,Assumptions!$B$26-(Assumptions!$B$4))),Assumptions!$B$4)</f>
        <v>0</v>
      </c>
      <c r="J157" s="12" t="n">
        <f aca="false">IF($C$157=1,MIN(Assumptions!$B$66,MAX(Assumptions!$B$4,Assumptions!$B$26-($I$157))),Assumptions!$B$4)</f>
        <v>300000000</v>
      </c>
      <c r="K157" s="12" t="n">
        <f aca="false">IF($D$157=1,MIN(Assumptions!$B$61,MAX(Assumptions!$B$4,Assumptions!$B$26-($I$157+$J$157))),Assumptions!$B$4)</f>
        <v>0</v>
      </c>
      <c r="L157" s="12" t="n">
        <f aca="false">IF($E$157=1,MIN(Assumptions!$B$56,MAX(Assumptions!$B$4,Assumptions!$B$26-($I$157+$J$157+$K$157))),Assumptions!$B$4)</f>
        <v>0</v>
      </c>
      <c r="M157" s="12" t="n">
        <f aca="false">IF($F$157=1,MIN(Assumptions!$B$51,MAX(Assumptions!$B$4,Assumptions!$B$26-($I$157+$J$157+$K$157+$L$157))),Assumptions!$B$4)</f>
        <v>30000000</v>
      </c>
      <c r="N157" s="12" t="n">
        <f aca="false">IF($G$157=1,MIN(Assumptions!$B$46,MAX(Assumptions!$B$4,Assumptions!$B$26-($I$157+$J$157+$K$157+$L$157+$M$157))),Assumptions!$B$4)</f>
        <v>0</v>
      </c>
      <c r="O157" s="12" t="n">
        <f aca="false">IF($H$157=1,MIN(Assumptions!$B$41,MAX(Assumptions!$B$4,Assumptions!$B$26-($I$157+$J$157+$K$157+$L$157+$M$157+$N$157))),Assumptions!$B$4)</f>
        <v>0</v>
      </c>
      <c r="P157" s="12" t="n">
        <f aca="false">$I$157+$J$157+$K$157+$L$157+$M$157+$N$157+$O$157</f>
        <v>330000000</v>
      </c>
      <c r="Q157" s="12" t="n">
        <f aca="false">MAX(Assumptions!$B$4,Assumptions!$B$26-$P$157)</f>
        <v>1670000000</v>
      </c>
      <c r="R157" s="12" t="n">
        <f aca="false">$J$110+$O$110+Assumptions!$B$20+IF($B$157=0,$D$110,Assumptions!$B$4)+IF($C$157=0,$AI$110,Assumptions!$B$4)+IF($D$157=0,$AF$110,Assumptions!$B$4)+IF($E$157=0,$AC$110,Assumptions!$B$4)+IF($F$157=0,$Z$110,Assumptions!$B$4)+IF($G$157=0,$W$110,Assumptions!$B$4)+IF($H$157=0,$T$110,Assumptions!$B$4)</f>
        <v>24352994.7848514</v>
      </c>
      <c r="S157" s="12" t="n">
        <f aca="false">IF($R$157&gt;Assumptions!$B$4,$Q$157/$R$157&gt;Assumptions!$B$13,FALSE())</f>
        <v>1</v>
      </c>
      <c r="T157" s="12" t="n">
        <f aca="false">IF($S$157,($Q$157+Assumptions!$B$14*Assumptions!$B$13)/($R$157+Assumptions!$B$14),IF($R$157&gt;Assumptions!$B$4,$Q$157/$R$157,Assumptions!$B$4))</f>
        <v>62.2835558342829</v>
      </c>
      <c r="U157" s="12" t="n">
        <f aca="false">IF($B$157=1,$I$157,$D$110*$T$157)</f>
        <v>57017420.4620274</v>
      </c>
      <c r="V157" s="12" t="n">
        <f aca="false">IF($C$157=1,$J$157,$AI$110*$T$157)</f>
        <v>300000000</v>
      </c>
      <c r="W157" s="12" t="n">
        <f aca="false">IF($D$157=1,$K$157,$AF$110*$T$157)</f>
        <v>108319034.016626</v>
      </c>
      <c r="X157" s="12" t="n">
        <f aca="false">IF($E$157=1,$L$157,$AC$110*$T$157)</f>
        <v>149480534.002279</v>
      </c>
      <c r="Y157" s="12" t="n">
        <f aca="false">IF($F$157=1,$M$157,$Z$110*$T$157)</f>
        <v>30000000</v>
      </c>
      <c r="Z157" s="12" t="n">
        <f aca="false">IF($G$157=1,$N$157,$W$110*$T$157)</f>
        <v>311417779.171415</v>
      </c>
      <c r="AA157" s="12" t="n">
        <f aca="false">IF($H$157=1,$O$157,$T$110*$T$157)</f>
        <v>311417779.171415</v>
      </c>
      <c r="AB157" s="12" t="n">
        <f aca="false">($J$110+$O$110)*$T$157</f>
        <v>18586561.0819844</v>
      </c>
      <c r="AC157" s="12" t="n">
        <f aca="false">Assumptions!$B$20*$T$157</f>
        <v>560552002.508546</v>
      </c>
      <c r="AD157" s="12" t="n">
        <f aca="false">IF($S$157,Assumptions!$B$14*($T$157-Assumptions!$B$13),Assumptions!$B$4)</f>
        <v>153208889.585707</v>
      </c>
      <c r="AE157" s="12" t="n">
        <f aca="false">$U$157+$V$157+$W$157+$X$157+$Y$157+$Z$157+$AA$157+$AB$157+$AC$157+$AD$157</f>
        <v>2000000000</v>
      </c>
      <c r="AF157" s="12" t="n">
        <f aca="false">IF(AND(IF($B$157=1,$U$157&gt;=INDEX($U$121:$U$248,1+$A$157-Assumptions!$B$77),$U$157&gt;INDEX($U$121:$U$248,1+$A$157+Assumptions!$B$77)),IF($C$157=1,$V$157&gt;=INDEX($V$121:$V$248,1+$A$157-Assumptions!$B$78),$V$157&gt;INDEX($V$121:$V$248,1+$A$157+Assumptions!$B$78)),IF($D$157=1,$W$157&gt;=INDEX($W$121:$W$248,1+$A$157-Assumptions!$B$79),$W$157&gt;INDEX($W$121:$W$248,1+$A$157+Assumptions!$B$79)),IF($E$157=1,$X$157&gt;=INDEX($X$121:$X$248,1+$A$157-Assumptions!$B$80),$X$157&gt;INDEX($X$121:$X$248,1+$A$157+Assumptions!$B$80)),IF($F$157=1,$Y$157&gt;=INDEX($Y$121:$Y$248,1+$A$157-Assumptions!$B$81),$Y$157&gt;INDEX($Y$121:$Y$248,1+$A$157+Assumptions!$B$81)),IF($G$157=1,$Z$157&gt;=INDEX($Z$121:$Z$248,1+$A$157-Assumptions!$B$82),$Z$157&gt;INDEX($Z$121:$Z$248,1+$A$157+Assumptions!$B$82)),IF($H$157=1,$AA$157&gt;=INDEX($AA$121:$AA$248,1+$A$157-Assumptions!$B$83),$AA$157&gt;INDEX($AA$121:$AA$248,1+$A$157+Assumptions!$B$83))),1,0)</f>
        <v>0</v>
      </c>
    </row>
    <row r="158" customFormat="false" ht="15" hidden="true" customHeight="false" outlineLevel="0" collapsed="false">
      <c r="A158" s="6" t="n">
        <f aca="false">ROW()-ROW($A$121)+Assumptions!$B$4</f>
        <v>37</v>
      </c>
      <c r="B158" s="12" t="n">
        <f aca="false">MOD(QUOTIENT($A$158,Assumptions!$B$77),2)</f>
        <v>0</v>
      </c>
      <c r="C158" s="12" t="n">
        <f aca="false">MOD(QUOTIENT($A$158,Assumptions!$B$78),2)</f>
        <v>1</v>
      </c>
      <c r="D158" s="12" t="n">
        <f aca="false">MOD(QUOTIENT($A$158,Assumptions!$B$79),2)</f>
        <v>0</v>
      </c>
      <c r="E158" s="12" t="n">
        <f aca="false">MOD(QUOTIENT($A$158,Assumptions!$B$80),2)</f>
        <v>0</v>
      </c>
      <c r="F158" s="12" t="n">
        <f aca="false">MOD(QUOTIENT($A$158,Assumptions!$B$81),2)</f>
        <v>1</v>
      </c>
      <c r="G158" s="12" t="n">
        <f aca="false">MOD(QUOTIENT($A$158,Assumptions!$B$82),2)</f>
        <v>0</v>
      </c>
      <c r="H158" s="12" t="n">
        <f aca="false">MOD(QUOTIENT($A$158,Assumptions!$B$83),2)</f>
        <v>1</v>
      </c>
      <c r="I158" s="12" t="n">
        <f aca="false">IF($B$158=1,MIN(Assumptions!$B$67,MAX(Assumptions!$B$4,Assumptions!$B$26-(Assumptions!$B$4))),Assumptions!$B$4)</f>
        <v>0</v>
      </c>
      <c r="J158" s="12" t="n">
        <f aca="false">IF($C$158=1,MIN(Assumptions!$B$66,MAX(Assumptions!$B$4,Assumptions!$B$26-($I$158))),Assumptions!$B$4)</f>
        <v>300000000</v>
      </c>
      <c r="K158" s="12" t="n">
        <f aca="false">IF($D$158=1,MIN(Assumptions!$B$61,MAX(Assumptions!$B$4,Assumptions!$B$26-($I$158+$J$158))),Assumptions!$B$4)</f>
        <v>0</v>
      </c>
      <c r="L158" s="12" t="n">
        <f aca="false">IF($E$158=1,MIN(Assumptions!$B$56,MAX(Assumptions!$B$4,Assumptions!$B$26-($I$158+$J$158+$K$158))),Assumptions!$B$4)</f>
        <v>0</v>
      </c>
      <c r="M158" s="12" t="n">
        <f aca="false">IF($F$158=1,MIN(Assumptions!$B$51,MAX(Assumptions!$B$4,Assumptions!$B$26-($I$158+$J$158+$K$158+$L$158))),Assumptions!$B$4)</f>
        <v>30000000</v>
      </c>
      <c r="N158" s="12" t="n">
        <f aca="false">IF($G$158=1,MIN(Assumptions!$B$46,MAX(Assumptions!$B$4,Assumptions!$B$26-($I$158+$J$158+$K$158+$L$158+$M$158))),Assumptions!$B$4)</f>
        <v>0</v>
      </c>
      <c r="O158" s="12" t="n">
        <f aca="false">IF($H$158=1,MIN(Assumptions!$B$41,MAX(Assumptions!$B$4,Assumptions!$B$26-($I$158+$J$158+$K$158+$L$158+$M$158+$N$158))),Assumptions!$B$4)</f>
        <v>5000000</v>
      </c>
      <c r="P158" s="12" t="n">
        <f aca="false">$I$158+$J$158+$K$158+$L$158+$M$158+$N$158+$O$158</f>
        <v>335000000</v>
      </c>
      <c r="Q158" s="12" t="n">
        <f aca="false">MAX(Assumptions!$B$4,Assumptions!$B$26-$P$158)</f>
        <v>1665000000</v>
      </c>
      <c r="R158" s="12" t="n">
        <f aca="false">$J$110+$O$110+Assumptions!$B$20+IF($B$158=0,$D$110,Assumptions!$B$4)+IF($C$158=0,$AI$110,Assumptions!$B$4)+IF($D$158=0,$AF$110,Assumptions!$B$4)+IF($E$158=0,$AC$110,Assumptions!$B$4)+IF($F$158=0,$Z$110,Assumptions!$B$4)+IF($G$158=0,$W$110,Assumptions!$B$4)+IF($H$158=0,$T$110,Assumptions!$B$4)</f>
        <v>19352994.7848514</v>
      </c>
      <c r="S158" s="12" t="n">
        <f aca="false">IF($R$158&gt;Assumptions!$B$4,$Q$158/$R$158&gt;Assumptions!$B$13,FALSE())</f>
        <v>1</v>
      </c>
      <c r="T158" s="12" t="n">
        <f aca="false">IF($S$158,($Q$158+Assumptions!$B$14*Assumptions!$B$13)/($R$158+Assumptions!$B$14),IF($R$158&gt;Assumptions!$B$4,$Q$158/$R$158,Assumptions!$B$4))</f>
        <v>76.3053309817252</v>
      </c>
      <c r="U158" s="12" t="n">
        <f aca="false">IF($B$158=1,$I$158,$D$110*$T$158)</f>
        <v>69853640.8495226</v>
      </c>
      <c r="V158" s="12" t="n">
        <f aca="false">IF($C$158=1,$J$158,$AI$110*$T$158)</f>
        <v>300000000</v>
      </c>
      <c r="W158" s="12" t="n">
        <f aca="false">IF($D$158=1,$K$158,$AF$110*$T$158)</f>
        <v>132704686.358159</v>
      </c>
      <c r="X158" s="12" t="n">
        <f aca="false">IF($E$158=1,$L$158,$AC$110*$T$158)</f>
        <v>183132794.35614</v>
      </c>
      <c r="Y158" s="12" t="n">
        <f aca="false">IF($F$158=1,$M$158,$Z$110*$T$158)</f>
        <v>30000000</v>
      </c>
      <c r="Z158" s="12" t="n">
        <f aca="false">IF($G$158=1,$N$158,$W$110*$T$158)</f>
        <v>381526654.908626</v>
      </c>
      <c r="AA158" s="12" t="n">
        <f aca="false">IF($H$158=1,$O$158,$T$110*$T$158)</f>
        <v>5000000</v>
      </c>
      <c r="AB158" s="12" t="n">
        <f aca="false">($J$110+$O$110)*$T$158</f>
        <v>22770917.237712</v>
      </c>
      <c r="AC158" s="12" t="n">
        <f aca="false">Assumptions!$B$20*$T$158</f>
        <v>686747978.835527</v>
      </c>
      <c r="AD158" s="12" t="n">
        <f aca="false">IF($S$158,Assumptions!$B$14*($T$158-Assumptions!$B$13),Assumptions!$B$4)</f>
        <v>188263327.454313</v>
      </c>
      <c r="AE158" s="12" t="n">
        <f aca="false">$U$158+$V$158+$W$158+$X$158+$Y$158+$Z$158+$AA$158+$AB$158+$AC$158+$AD$158</f>
        <v>2000000000</v>
      </c>
      <c r="AF158" s="12" t="n">
        <f aca="false">IF(AND(IF($B$158=1,$U$158&gt;=INDEX($U$121:$U$248,1+$A$158-Assumptions!$B$77),$U$158&gt;INDEX($U$121:$U$248,1+$A$158+Assumptions!$B$77)),IF($C$158=1,$V$158&gt;=INDEX($V$121:$V$248,1+$A$158-Assumptions!$B$78),$V$158&gt;INDEX($V$121:$V$248,1+$A$158+Assumptions!$B$78)),IF($D$158=1,$W$158&gt;=INDEX($W$121:$W$248,1+$A$158-Assumptions!$B$79),$W$158&gt;INDEX($W$121:$W$248,1+$A$158+Assumptions!$B$79)),IF($E$158=1,$X$158&gt;=INDEX($X$121:$X$248,1+$A$158-Assumptions!$B$80),$X$158&gt;INDEX($X$121:$X$248,1+$A$158+Assumptions!$B$80)),IF($F$158=1,$Y$158&gt;=INDEX($Y$121:$Y$248,1+$A$158-Assumptions!$B$81),$Y$158&gt;INDEX($Y$121:$Y$248,1+$A$158+Assumptions!$B$81)),IF($G$158=1,$Z$158&gt;=INDEX($Z$121:$Z$248,1+$A$158-Assumptions!$B$82),$Z$158&gt;INDEX($Z$121:$Z$248,1+$A$158+Assumptions!$B$82)),IF($H$158=1,$AA$158&gt;=INDEX($AA$121:$AA$248,1+$A$158-Assumptions!$B$83),$AA$158&gt;INDEX($AA$121:$AA$248,1+$A$158+Assumptions!$B$83))),1,0)</f>
        <v>0</v>
      </c>
    </row>
    <row r="159" customFormat="false" ht="15" hidden="true" customHeight="false" outlineLevel="0" collapsed="false">
      <c r="A159" s="6" t="n">
        <f aca="false">ROW()-ROW($A$121)+Assumptions!$B$4</f>
        <v>38</v>
      </c>
      <c r="B159" s="12" t="n">
        <f aca="false">MOD(QUOTIENT($A$159,Assumptions!$B$77),2)</f>
        <v>0</v>
      </c>
      <c r="C159" s="12" t="n">
        <f aca="false">MOD(QUOTIENT($A$159,Assumptions!$B$78),2)</f>
        <v>1</v>
      </c>
      <c r="D159" s="12" t="n">
        <f aca="false">MOD(QUOTIENT($A$159,Assumptions!$B$79),2)</f>
        <v>0</v>
      </c>
      <c r="E159" s="12" t="n">
        <f aca="false">MOD(QUOTIENT($A$159,Assumptions!$B$80),2)</f>
        <v>0</v>
      </c>
      <c r="F159" s="12" t="n">
        <f aca="false">MOD(QUOTIENT($A$159,Assumptions!$B$81),2)</f>
        <v>1</v>
      </c>
      <c r="G159" s="12" t="n">
        <f aca="false">MOD(QUOTIENT($A$159,Assumptions!$B$82),2)</f>
        <v>1</v>
      </c>
      <c r="H159" s="12" t="n">
        <f aca="false">MOD(QUOTIENT($A$159,Assumptions!$B$83),2)</f>
        <v>0</v>
      </c>
      <c r="I159" s="12" t="n">
        <f aca="false">IF($B$159=1,MIN(Assumptions!$B$67,MAX(Assumptions!$B$4,Assumptions!$B$26-(Assumptions!$B$4))),Assumptions!$B$4)</f>
        <v>0</v>
      </c>
      <c r="J159" s="12" t="n">
        <f aca="false">IF($C$159=1,MIN(Assumptions!$B$66,MAX(Assumptions!$B$4,Assumptions!$B$26-($I$159))),Assumptions!$B$4)</f>
        <v>300000000</v>
      </c>
      <c r="K159" s="12" t="n">
        <f aca="false">IF($D$159=1,MIN(Assumptions!$B$61,MAX(Assumptions!$B$4,Assumptions!$B$26-($I$159+$J$159))),Assumptions!$B$4)</f>
        <v>0</v>
      </c>
      <c r="L159" s="12" t="n">
        <f aca="false">IF($E$159=1,MIN(Assumptions!$B$56,MAX(Assumptions!$B$4,Assumptions!$B$26-($I$159+$J$159+$K$159))),Assumptions!$B$4)</f>
        <v>0</v>
      </c>
      <c r="M159" s="12" t="n">
        <f aca="false">IF($F$159=1,MIN(Assumptions!$B$51,MAX(Assumptions!$B$4,Assumptions!$B$26-($I$159+$J$159+$K$159+$L$159))),Assumptions!$B$4)</f>
        <v>30000000</v>
      </c>
      <c r="N159" s="12" t="n">
        <f aca="false">IF($G$159=1,MIN(Assumptions!$B$46,MAX(Assumptions!$B$4,Assumptions!$B$26-($I$159+$J$159+$K$159+$L$159+$M$159))),Assumptions!$B$4)</f>
        <v>15000000</v>
      </c>
      <c r="O159" s="12" t="n">
        <f aca="false">IF($H$159=1,MIN(Assumptions!$B$41,MAX(Assumptions!$B$4,Assumptions!$B$26-($I$159+$J$159+$K$159+$L$159+$M$159+$N$159))),Assumptions!$B$4)</f>
        <v>0</v>
      </c>
      <c r="P159" s="12" t="n">
        <f aca="false">$I$159+$J$159+$K$159+$L$159+$M$159+$N$159+$O$159</f>
        <v>345000000</v>
      </c>
      <c r="Q159" s="12" t="n">
        <f aca="false">MAX(Assumptions!$B$4,Assumptions!$B$26-$P$159)</f>
        <v>1655000000</v>
      </c>
      <c r="R159" s="12" t="n">
        <f aca="false">$J$110+$O$110+Assumptions!$B$20+IF($B$159=0,$D$110,Assumptions!$B$4)+IF($C$159=0,$AI$110,Assumptions!$B$4)+IF($D$159=0,$AF$110,Assumptions!$B$4)+IF($E$159=0,$AC$110,Assumptions!$B$4)+IF($F$159=0,$Z$110,Assumptions!$B$4)+IF($G$159=0,$W$110,Assumptions!$B$4)+IF($H$159=0,$T$110,Assumptions!$B$4)</f>
        <v>19352994.7848514</v>
      </c>
      <c r="S159" s="12" t="n">
        <f aca="false">IF($R$159&gt;Assumptions!$B$4,$Q$159/$R$159&gt;Assumptions!$B$13,FALSE())</f>
        <v>1</v>
      </c>
      <c r="T159" s="12" t="n">
        <f aca="false">IF($S$159,($Q$159+Assumptions!$B$14*Assumptions!$B$13)/($R$159+Assumptions!$B$14),IF($R$159&gt;Assumptions!$B$4,$Q$159/$R$159,Assumptions!$B$4))</f>
        <v>75.847727797427</v>
      </c>
      <c r="U159" s="12" t="n">
        <f aca="false">IF($B$159=1,$I$159,$D$110*$T$159)</f>
        <v>69434728.4606199</v>
      </c>
      <c r="V159" s="12" t="n">
        <f aca="false">IF($C$159=1,$J$159,$AI$110*$T$159)</f>
        <v>300000000</v>
      </c>
      <c r="W159" s="12" t="n">
        <f aca="false">IF($D$159=1,$K$159,$AF$110*$T$159)</f>
        <v>131908856.155112</v>
      </c>
      <c r="X159" s="12" t="n">
        <f aca="false">IF($E$159=1,$L$159,$AC$110*$T$159)</f>
        <v>182034546.713825</v>
      </c>
      <c r="Y159" s="12" t="n">
        <f aca="false">IF($F$159=1,$M$159,$Z$110*$T$159)</f>
        <v>30000000</v>
      </c>
      <c r="Z159" s="12" t="n">
        <f aca="false">IF($G$159=1,$N$159,$W$110*$T$159)</f>
        <v>15000000</v>
      </c>
      <c r="AA159" s="12" t="n">
        <f aca="false">IF($H$159=1,$O$159,$T$110*$T$159)</f>
        <v>379238638.987135</v>
      </c>
      <c r="AB159" s="12" t="n">
        <f aca="false">($J$110+$O$110)*$T$159</f>
        <v>22634360.0128982</v>
      </c>
      <c r="AC159" s="12" t="n">
        <f aca="false">Assumptions!$B$20*$T$159</f>
        <v>682629550.176843</v>
      </c>
      <c r="AD159" s="12" t="n">
        <f aca="false">IF($S$159,Assumptions!$B$14*($T$159-Assumptions!$B$13),Assumptions!$B$4)</f>
        <v>187119319.493567</v>
      </c>
      <c r="AE159" s="12" t="n">
        <f aca="false">$U$159+$V$159+$W$159+$X$159+$Y$159+$Z$159+$AA$159+$AB$159+$AC$159+$AD$159</f>
        <v>2000000000</v>
      </c>
      <c r="AF159" s="12" t="n">
        <f aca="false">IF(AND(IF($B$159=1,$U$159&gt;=INDEX($U$121:$U$248,1+$A$159-Assumptions!$B$77),$U$159&gt;INDEX($U$121:$U$248,1+$A$159+Assumptions!$B$77)),IF($C$159=1,$V$159&gt;=INDEX($V$121:$V$248,1+$A$159-Assumptions!$B$78),$V$159&gt;INDEX($V$121:$V$248,1+$A$159+Assumptions!$B$78)),IF($D$159=1,$W$159&gt;=INDEX($W$121:$W$248,1+$A$159-Assumptions!$B$79),$W$159&gt;INDEX($W$121:$W$248,1+$A$159+Assumptions!$B$79)),IF($E$159=1,$X$159&gt;=INDEX($X$121:$X$248,1+$A$159-Assumptions!$B$80),$X$159&gt;INDEX($X$121:$X$248,1+$A$159+Assumptions!$B$80)),IF($F$159=1,$Y$159&gt;=INDEX($Y$121:$Y$248,1+$A$159-Assumptions!$B$81),$Y$159&gt;INDEX($Y$121:$Y$248,1+$A$159+Assumptions!$B$81)),IF($G$159=1,$Z$159&gt;=INDEX($Z$121:$Z$248,1+$A$159-Assumptions!$B$82),$Z$159&gt;INDEX($Z$121:$Z$248,1+$A$159+Assumptions!$B$82)),IF($H$159=1,$AA$159&gt;=INDEX($AA$121:$AA$248,1+$A$159-Assumptions!$B$83),$AA$159&gt;INDEX($AA$121:$AA$248,1+$A$159+Assumptions!$B$83))),1,0)</f>
        <v>0</v>
      </c>
    </row>
    <row r="160" customFormat="false" ht="15" hidden="true" customHeight="false" outlineLevel="0" collapsed="false">
      <c r="A160" s="6" t="n">
        <f aca="false">ROW()-ROW($A$121)+Assumptions!$B$4</f>
        <v>39</v>
      </c>
      <c r="B160" s="12" t="n">
        <f aca="false">MOD(QUOTIENT($A$160,Assumptions!$B$77),2)</f>
        <v>0</v>
      </c>
      <c r="C160" s="12" t="n">
        <f aca="false">MOD(QUOTIENT($A$160,Assumptions!$B$78),2)</f>
        <v>1</v>
      </c>
      <c r="D160" s="12" t="n">
        <f aca="false">MOD(QUOTIENT($A$160,Assumptions!$B$79),2)</f>
        <v>0</v>
      </c>
      <c r="E160" s="12" t="n">
        <f aca="false">MOD(QUOTIENT($A$160,Assumptions!$B$80),2)</f>
        <v>0</v>
      </c>
      <c r="F160" s="12" t="n">
        <f aca="false">MOD(QUOTIENT($A$160,Assumptions!$B$81),2)</f>
        <v>1</v>
      </c>
      <c r="G160" s="12" t="n">
        <f aca="false">MOD(QUOTIENT($A$160,Assumptions!$B$82),2)</f>
        <v>1</v>
      </c>
      <c r="H160" s="12" t="n">
        <f aca="false">MOD(QUOTIENT($A$160,Assumptions!$B$83),2)</f>
        <v>1</v>
      </c>
      <c r="I160" s="12" t="n">
        <f aca="false">IF($B$160=1,MIN(Assumptions!$B$67,MAX(Assumptions!$B$4,Assumptions!$B$26-(Assumptions!$B$4))),Assumptions!$B$4)</f>
        <v>0</v>
      </c>
      <c r="J160" s="12" t="n">
        <f aca="false">IF($C$160=1,MIN(Assumptions!$B$66,MAX(Assumptions!$B$4,Assumptions!$B$26-($I$160))),Assumptions!$B$4)</f>
        <v>300000000</v>
      </c>
      <c r="K160" s="12" t="n">
        <f aca="false">IF($D$160=1,MIN(Assumptions!$B$61,MAX(Assumptions!$B$4,Assumptions!$B$26-($I$160+$J$160))),Assumptions!$B$4)</f>
        <v>0</v>
      </c>
      <c r="L160" s="12" t="n">
        <f aca="false">IF($E$160=1,MIN(Assumptions!$B$56,MAX(Assumptions!$B$4,Assumptions!$B$26-($I$160+$J$160+$K$160))),Assumptions!$B$4)</f>
        <v>0</v>
      </c>
      <c r="M160" s="12" t="n">
        <f aca="false">IF($F$160=1,MIN(Assumptions!$B$51,MAX(Assumptions!$B$4,Assumptions!$B$26-($I$160+$J$160+$K$160+$L$160))),Assumptions!$B$4)</f>
        <v>30000000</v>
      </c>
      <c r="N160" s="12" t="n">
        <f aca="false">IF($G$160=1,MIN(Assumptions!$B$46,MAX(Assumptions!$B$4,Assumptions!$B$26-($I$160+$J$160+$K$160+$L$160+$M$160))),Assumptions!$B$4)</f>
        <v>15000000</v>
      </c>
      <c r="O160" s="12" t="n">
        <f aca="false">IF($H$160=1,MIN(Assumptions!$B$41,MAX(Assumptions!$B$4,Assumptions!$B$26-($I$160+$J$160+$K$160+$L$160+$M$160+$N$160))),Assumptions!$B$4)</f>
        <v>5000000</v>
      </c>
      <c r="P160" s="12" t="n">
        <f aca="false">$I$160+$J$160+$K$160+$L$160+$M$160+$N$160+$O$160</f>
        <v>350000000</v>
      </c>
      <c r="Q160" s="12" t="n">
        <f aca="false">MAX(Assumptions!$B$4,Assumptions!$B$26-$P$160)</f>
        <v>1650000000</v>
      </c>
      <c r="R160" s="12" t="n">
        <f aca="false">$J$110+$O$110+Assumptions!$B$20+IF($B$160=0,$D$110,Assumptions!$B$4)+IF($C$160=0,$AI$110,Assumptions!$B$4)+IF($D$160=0,$AF$110,Assumptions!$B$4)+IF($E$160=0,$AC$110,Assumptions!$B$4)+IF($F$160=0,$Z$110,Assumptions!$B$4)+IF($G$160=0,$W$110,Assumptions!$B$4)+IF($H$160=0,$T$110,Assumptions!$B$4)</f>
        <v>14352994.7848514</v>
      </c>
      <c r="S160" s="12" t="n">
        <f aca="false">IF($R$160&gt;Assumptions!$B$4,$Q$160/$R$160&gt;Assumptions!$B$13,FALSE())</f>
        <v>1</v>
      </c>
      <c r="T160" s="12" t="n">
        <f aca="false">IF($S$160,($Q$160+Assumptions!$B$14*Assumptions!$B$13)/($R$160+Assumptions!$B$14),IF($R$160&gt;Assumptions!$B$4,$Q$160/$R$160,Assumptions!$B$4))</f>
        <v>98.0537893173371</v>
      </c>
      <c r="U160" s="12" t="n">
        <f aca="false">IF($B$160=1,$I$160,$D$110*$T$160)</f>
        <v>89763245.8281117</v>
      </c>
      <c r="V160" s="12" t="n">
        <f aca="false">IF($C$160=1,$J$160,$AI$110*$T$160)</f>
        <v>300000000</v>
      </c>
      <c r="W160" s="12" t="n">
        <f aca="false">IF($D$160=1,$K$160,$AF$110*$T$160)</f>
        <v>170528024.584581</v>
      </c>
      <c r="X160" s="12" t="n">
        <f aca="false">IF($E$160=1,$L$160,$AC$110*$T$160)</f>
        <v>235329094.361609</v>
      </c>
      <c r="Y160" s="12" t="n">
        <f aca="false">IF($F$160=1,$M$160,$Z$110*$T$160)</f>
        <v>30000000</v>
      </c>
      <c r="Z160" s="12" t="n">
        <f aca="false">IF($G$160=1,$N$160,$W$110*$T$160)</f>
        <v>15000000</v>
      </c>
      <c r="AA160" s="12" t="n">
        <f aca="false">IF($H$160=1,$O$160,$T$110*$T$160)</f>
        <v>5000000</v>
      </c>
      <c r="AB160" s="12" t="n">
        <f aca="false">($J$110+$O$110)*$T$160</f>
        <v>29261058.0763207</v>
      </c>
      <c r="AC160" s="12" t="n">
        <f aca="false">Assumptions!$B$20*$T$160</f>
        <v>882484103.856034</v>
      </c>
      <c r="AD160" s="12" t="n">
        <f aca="false">IF($S$160,Assumptions!$B$14*($T$160-Assumptions!$B$13),Assumptions!$B$4)</f>
        <v>242634473.293343</v>
      </c>
      <c r="AE160" s="12" t="n">
        <f aca="false">$U$160+$V$160+$W$160+$X$160+$Y$160+$Z$160+$AA$160+$AB$160+$AC$160+$AD$160</f>
        <v>2000000000</v>
      </c>
      <c r="AF160" s="12" t="n">
        <f aca="false">IF(AND(IF($B$160=1,$U$160&gt;=INDEX($U$121:$U$248,1+$A$160-Assumptions!$B$77),$U$160&gt;INDEX($U$121:$U$248,1+$A$160+Assumptions!$B$77)),IF($C$160=1,$V$160&gt;=INDEX($V$121:$V$248,1+$A$160-Assumptions!$B$78),$V$160&gt;INDEX($V$121:$V$248,1+$A$160+Assumptions!$B$78)),IF($D$160=1,$W$160&gt;=INDEX($W$121:$W$248,1+$A$160-Assumptions!$B$79),$W$160&gt;INDEX($W$121:$W$248,1+$A$160+Assumptions!$B$79)),IF($E$160=1,$X$160&gt;=INDEX($X$121:$X$248,1+$A$160-Assumptions!$B$80),$X$160&gt;INDEX($X$121:$X$248,1+$A$160+Assumptions!$B$80)),IF($F$160=1,$Y$160&gt;=INDEX($Y$121:$Y$248,1+$A$160-Assumptions!$B$81),$Y$160&gt;INDEX($Y$121:$Y$248,1+$A$160+Assumptions!$B$81)),IF($G$160=1,$Z$160&gt;=INDEX($Z$121:$Z$248,1+$A$160-Assumptions!$B$82),$Z$160&gt;INDEX($Z$121:$Z$248,1+$A$160+Assumptions!$B$82)),IF($H$160=1,$AA$160&gt;=INDEX($AA$121:$AA$248,1+$A$160-Assumptions!$B$83),$AA$160&gt;INDEX($AA$121:$AA$248,1+$A$160+Assumptions!$B$83))),1,0)</f>
        <v>0</v>
      </c>
    </row>
    <row r="161" customFormat="false" ht="15" hidden="true" customHeight="false" outlineLevel="0" collapsed="false">
      <c r="A161" s="6" t="n">
        <f aca="false">ROW()-ROW($A$121)+Assumptions!$B$4</f>
        <v>40</v>
      </c>
      <c r="B161" s="12" t="n">
        <f aca="false">MOD(QUOTIENT($A$161,Assumptions!$B$77),2)</f>
        <v>0</v>
      </c>
      <c r="C161" s="12" t="n">
        <f aca="false">MOD(QUOTIENT($A$161,Assumptions!$B$78),2)</f>
        <v>1</v>
      </c>
      <c r="D161" s="12" t="n">
        <f aca="false">MOD(QUOTIENT($A$161,Assumptions!$B$79),2)</f>
        <v>0</v>
      </c>
      <c r="E161" s="12" t="n">
        <f aca="false">MOD(QUOTIENT($A$161,Assumptions!$B$80),2)</f>
        <v>1</v>
      </c>
      <c r="F161" s="12" t="n">
        <f aca="false">MOD(QUOTIENT($A$161,Assumptions!$B$81),2)</f>
        <v>0</v>
      </c>
      <c r="G161" s="12" t="n">
        <f aca="false">MOD(QUOTIENT($A$161,Assumptions!$B$82),2)</f>
        <v>0</v>
      </c>
      <c r="H161" s="12" t="n">
        <f aca="false">MOD(QUOTIENT($A$161,Assumptions!$B$83),2)</f>
        <v>0</v>
      </c>
      <c r="I161" s="12" t="n">
        <f aca="false">IF($B$161=1,MIN(Assumptions!$B$67,MAX(Assumptions!$B$4,Assumptions!$B$26-(Assumptions!$B$4))),Assumptions!$B$4)</f>
        <v>0</v>
      </c>
      <c r="J161" s="12" t="n">
        <f aca="false">IF($C$161=1,MIN(Assumptions!$B$66,MAX(Assumptions!$B$4,Assumptions!$B$26-($I$161))),Assumptions!$B$4)</f>
        <v>300000000</v>
      </c>
      <c r="K161" s="12" t="n">
        <f aca="false">IF($D$161=1,MIN(Assumptions!$B$61,MAX(Assumptions!$B$4,Assumptions!$B$26-($I$161+$J$161))),Assumptions!$B$4)</f>
        <v>0</v>
      </c>
      <c r="L161" s="12" t="n">
        <f aca="false">IF($E$161=1,MIN(Assumptions!$B$56,MAX(Assumptions!$B$4,Assumptions!$B$26-($I$161+$J$161+$K$161))),Assumptions!$B$4)</f>
        <v>60000000</v>
      </c>
      <c r="M161" s="12" t="n">
        <f aca="false">IF($F$161=1,MIN(Assumptions!$B$51,MAX(Assumptions!$B$4,Assumptions!$B$26-($I$161+$J$161+$K$161+$L$161))),Assumptions!$B$4)</f>
        <v>0</v>
      </c>
      <c r="N161" s="12" t="n">
        <f aca="false">IF($G$161=1,MIN(Assumptions!$B$46,MAX(Assumptions!$B$4,Assumptions!$B$26-($I$161+$J$161+$K$161+$L$161+$M$161))),Assumptions!$B$4)</f>
        <v>0</v>
      </c>
      <c r="O161" s="12" t="n">
        <f aca="false">IF($H$161=1,MIN(Assumptions!$B$41,MAX(Assumptions!$B$4,Assumptions!$B$26-($I$161+$J$161+$K$161+$L$161+$M$161+$N$161))),Assumptions!$B$4)</f>
        <v>0</v>
      </c>
      <c r="P161" s="12" t="n">
        <f aca="false">$I$161+$J$161+$K$161+$L$161+$M$161+$N$161+$O$161</f>
        <v>360000000</v>
      </c>
      <c r="Q161" s="12" t="n">
        <f aca="false">MAX(Assumptions!$B$4,Assumptions!$B$26-$P$161)</f>
        <v>1640000000</v>
      </c>
      <c r="R161" s="12" t="n">
        <f aca="false">$J$110+$O$110+Assumptions!$B$20+IF($B$161=0,$D$110,Assumptions!$B$4)+IF($C$161=0,$AI$110,Assumptions!$B$4)+IF($D$161=0,$AF$110,Assumptions!$B$4)+IF($E$161=0,$AC$110,Assumptions!$B$4)+IF($F$161=0,$Z$110,Assumptions!$B$4)+IF($G$161=0,$W$110,Assumptions!$B$4)+IF($H$161=0,$T$110,Assumptions!$B$4)</f>
        <v>24952994.7848514</v>
      </c>
      <c r="S161" s="12" t="n">
        <f aca="false">IF($R$161&gt;Assumptions!$B$4,$Q$161/$R$161&gt;Assumptions!$B$13,FALSE())</f>
        <v>1</v>
      </c>
      <c r="T161" s="12" t="n">
        <f aca="false">IF($S$161,($Q$161+Assumptions!$B$14*Assumptions!$B$13)/($R$161+Assumptions!$B$14),IF($R$161&gt;Assumptions!$B$4,$Q$161/$R$161,Assumptions!$B$4))</f>
        <v>59.8295381932733</v>
      </c>
      <c r="U161" s="12" t="n">
        <f aca="false">IF($B$161=1,$I$161,$D$110*$T$161)</f>
        <v>54770892.4052323</v>
      </c>
      <c r="V161" s="12" t="n">
        <f aca="false">IF($C$161=1,$J$161,$AI$110*$T$161)</f>
        <v>300000000</v>
      </c>
      <c r="W161" s="12" t="n">
        <f aca="false">IF($D$161=1,$K$161,$AF$110*$T$161)</f>
        <v>104051184.874532</v>
      </c>
      <c r="X161" s="12" t="n">
        <f aca="false">IF($E$161=1,$L$161,$AC$110*$T$161)</f>
        <v>60000000</v>
      </c>
      <c r="Y161" s="12" t="n">
        <f aca="false">IF($F$161=1,$M$161,$Z$110*$T$161)</f>
        <v>179488614.57982</v>
      </c>
      <c r="Z161" s="12" t="n">
        <f aca="false">IF($G$161=1,$N$161,$W$110*$T$161)</f>
        <v>299147690.966367</v>
      </c>
      <c r="AA161" s="12" t="n">
        <f aca="false">IF($H$161=1,$O$161,$T$110*$T$161)</f>
        <v>299147690.966367</v>
      </c>
      <c r="AB161" s="12" t="n">
        <f aca="false">($J$110+$O$110)*$T$161</f>
        <v>17854236.985039</v>
      </c>
      <c r="AC161" s="12" t="n">
        <f aca="false">Assumptions!$B$20*$T$161</f>
        <v>538465843.73946</v>
      </c>
      <c r="AD161" s="12" t="n">
        <f aca="false">IF($S$161,Assumptions!$B$14*($T$161-Assumptions!$B$13),Assumptions!$B$4)</f>
        <v>147073845.483183</v>
      </c>
      <c r="AE161" s="12" t="n">
        <f aca="false">$U$161+$V$161+$W$161+$X$161+$Y$161+$Z$161+$AA$161+$AB$161+$AC$161+$AD$161</f>
        <v>2000000000</v>
      </c>
      <c r="AF161" s="12" t="n">
        <f aca="false">IF(AND(IF($B$161=1,$U$161&gt;=INDEX($U$121:$U$248,1+$A$161-Assumptions!$B$77),$U$161&gt;INDEX($U$121:$U$248,1+$A$161+Assumptions!$B$77)),IF($C$161=1,$V$161&gt;=INDEX($V$121:$V$248,1+$A$161-Assumptions!$B$78),$V$161&gt;INDEX($V$121:$V$248,1+$A$161+Assumptions!$B$78)),IF($D$161=1,$W$161&gt;=INDEX($W$121:$W$248,1+$A$161-Assumptions!$B$79),$W$161&gt;INDEX($W$121:$W$248,1+$A$161+Assumptions!$B$79)),IF($E$161=1,$X$161&gt;=INDEX($X$121:$X$248,1+$A$161-Assumptions!$B$80),$X$161&gt;INDEX($X$121:$X$248,1+$A$161+Assumptions!$B$80)),IF($F$161=1,$Y$161&gt;=INDEX($Y$121:$Y$248,1+$A$161-Assumptions!$B$81),$Y$161&gt;INDEX($Y$121:$Y$248,1+$A$161+Assumptions!$B$81)),IF($G$161=1,$Z$161&gt;=INDEX($Z$121:$Z$248,1+$A$161-Assumptions!$B$82),$Z$161&gt;INDEX($Z$121:$Z$248,1+$A$161+Assumptions!$B$82)),IF($H$161=1,$AA$161&gt;=INDEX($AA$121:$AA$248,1+$A$161-Assumptions!$B$83),$AA$161&gt;INDEX($AA$121:$AA$248,1+$A$161+Assumptions!$B$83))),1,0)</f>
        <v>0</v>
      </c>
    </row>
    <row r="162" customFormat="false" ht="15" hidden="true" customHeight="false" outlineLevel="0" collapsed="false">
      <c r="A162" s="6" t="n">
        <f aca="false">ROW()-ROW($A$121)+Assumptions!$B$4</f>
        <v>41</v>
      </c>
      <c r="B162" s="12" t="n">
        <f aca="false">MOD(QUOTIENT($A$162,Assumptions!$B$77),2)</f>
        <v>0</v>
      </c>
      <c r="C162" s="12" t="n">
        <f aca="false">MOD(QUOTIENT($A$162,Assumptions!$B$78),2)</f>
        <v>1</v>
      </c>
      <c r="D162" s="12" t="n">
        <f aca="false">MOD(QUOTIENT($A$162,Assumptions!$B$79),2)</f>
        <v>0</v>
      </c>
      <c r="E162" s="12" t="n">
        <f aca="false">MOD(QUOTIENT($A$162,Assumptions!$B$80),2)</f>
        <v>1</v>
      </c>
      <c r="F162" s="12" t="n">
        <f aca="false">MOD(QUOTIENT($A$162,Assumptions!$B$81),2)</f>
        <v>0</v>
      </c>
      <c r="G162" s="12" t="n">
        <f aca="false">MOD(QUOTIENT($A$162,Assumptions!$B$82),2)</f>
        <v>0</v>
      </c>
      <c r="H162" s="12" t="n">
        <f aca="false">MOD(QUOTIENT($A$162,Assumptions!$B$83),2)</f>
        <v>1</v>
      </c>
      <c r="I162" s="12" t="n">
        <f aca="false">IF($B$162=1,MIN(Assumptions!$B$67,MAX(Assumptions!$B$4,Assumptions!$B$26-(Assumptions!$B$4))),Assumptions!$B$4)</f>
        <v>0</v>
      </c>
      <c r="J162" s="12" t="n">
        <f aca="false">IF($C$162=1,MIN(Assumptions!$B$66,MAX(Assumptions!$B$4,Assumptions!$B$26-($I$162))),Assumptions!$B$4)</f>
        <v>300000000</v>
      </c>
      <c r="K162" s="12" t="n">
        <f aca="false">IF($D$162=1,MIN(Assumptions!$B$61,MAX(Assumptions!$B$4,Assumptions!$B$26-($I$162+$J$162))),Assumptions!$B$4)</f>
        <v>0</v>
      </c>
      <c r="L162" s="12" t="n">
        <f aca="false">IF($E$162=1,MIN(Assumptions!$B$56,MAX(Assumptions!$B$4,Assumptions!$B$26-($I$162+$J$162+$K$162))),Assumptions!$B$4)</f>
        <v>60000000</v>
      </c>
      <c r="M162" s="12" t="n">
        <f aca="false">IF($F$162=1,MIN(Assumptions!$B$51,MAX(Assumptions!$B$4,Assumptions!$B$26-($I$162+$J$162+$K$162+$L$162))),Assumptions!$B$4)</f>
        <v>0</v>
      </c>
      <c r="N162" s="12" t="n">
        <f aca="false">IF($G$162=1,MIN(Assumptions!$B$46,MAX(Assumptions!$B$4,Assumptions!$B$26-($I$162+$J$162+$K$162+$L$162+$M$162))),Assumptions!$B$4)</f>
        <v>0</v>
      </c>
      <c r="O162" s="12" t="n">
        <f aca="false">IF($H$162=1,MIN(Assumptions!$B$41,MAX(Assumptions!$B$4,Assumptions!$B$26-($I$162+$J$162+$K$162+$L$162+$M$162+$N$162))),Assumptions!$B$4)</f>
        <v>5000000</v>
      </c>
      <c r="P162" s="12" t="n">
        <f aca="false">$I$162+$J$162+$K$162+$L$162+$M$162+$N$162+$O$162</f>
        <v>365000000</v>
      </c>
      <c r="Q162" s="12" t="n">
        <f aca="false">MAX(Assumptions!$B$4,Assumptions!$B$26-$P$162)</f>
        <v>1635000000</v>
      </c>
      <c r="R162" s="12" t="n">
        <f aca="false">$J$110+$O$110+Assumptions!$B$20+IF($B$162=0,$D$110,Assumptions!$B$4)+IF($C$162=0,$AI$110,Assumptions!$B$4)+IF($D$162=0,$AF$110,Assumptions!$B$4)+IF($E$162=0,$AC$110,Assumptions!$B$4)+IF($F$162=0,$Z$110,Assumptions!$B$4)+IF($G$162=0,$W$110,Assumptions!$B$4)+IF($H$162=0,$T$110,Assumptions!$B$4)</f>
        <v>19952994.7848514</v>
      </c>
      <c r="S162" s="12" t="n">
        <f aca="false">IF($R$162&gt;Assumptions!$B$4,$Q$162/$R$162&gt;Assumptions!$B$13,FALSE())</f>
        <v>1</v>
      </c>
      <c r="T162" s="12" t="n">
        <f aca="false">IF($S$162,($Q$162+Assumptions!$B$14*Assumptions!$B$13)/($R$162+Assumptions!$B$14),IF($R$162&gt;Assumptions!$B$4,$Q$162/$R$162,Assumptions!$B$4))</f>
        <v>72.9301376360177</v>
      </c>
      <c r="U162" s="12" t="n">
        <f aca="false">IF($B$162=1,$I$162,$D$110*$T$162)</f>
        <v>66763823.3920082</v>
      </c>
      <c r="V162" s="12" t="n">
        <f aca="false">IF($C$162=1,$J$162,$AI$110*$T$162)</f>
        <v>300000000</v>
      </c>
      <c r="W162" s="12" t="n">
        <f aca="false">IF($D$162=1,$K$162,$AF$110*$T$162)</f>
        <v>126834795.374428</v>
      </c>
      <c r="X162" s="12" t="n">
        <f aca="false">IF($E$162=1,$L$162,$AC$110*$T$162)</f>
        <v>60000000</v>
      </c>
      <c r="Y162" s="12" t="n">
        <f aca="false">IF($F$162=1,$M$162,$Z$110*$T$162)</f>
        <v>218790412.908053</v>
      </c>
      <c r="Z162" s="12" t="n">
        <f aca="false">IF($G$162=1,$N$162,$W$110*$T$162)</f>
        <v>364650688.180089</v>
      </c>
      <c r="AA162" s="12" t="n">
        <f aca="false">IF($H$162=1,$O$162,$T$110*$T$162)</f>
        <v>5000000</v>
      </c>
      <c r="AB162" s="12" t="n">
        <f aca="false">($J$110+$O$110)*$T$162</f>
        <v>21763697.3312184</v>
      </c>
      <c r="AC162" s="12" t="n">
        <f aca="false">Assumptions!$B$20*$T$162</f>
        <v>656371238.724159</v>
      </c>
      <c r="AD162" s="12" t="n">
        <f aca="false">IF($S$162,Assumptions!$B$14*($T$162-Assumptions!$B$13),Assumptions!$B$4)</f>
        <v>179825344.090044</v>
      </c>
      <c r="AE162" s="12" t="n">
        <f aca="false">$U$162+$V$162+$W$162+$X$162+$Y$162+$Z$162+$AA$162+$AB$162+$AC$162+$AD$162</f>
        <v>2000000000</v>
      </c>
      <c r="AF162" s="12" t="n">
        <f aca="false">IF(AND(IF($B$162=1,$U$162&gt;=INDEX($U$121:$U$248,1+$A$162-Assumptions!$B$77),$U$162&gt;INDEX($U$121:$U$248,1+$A$162+Assumptions!$B$77)),IF($C$162=1,$V$162&gt;=INDEX($V$121:$V$248,1+$A$162-Assumptions!$B$78),$V$162&gt;INDEX($V$121:$V$248,1+$A$162+Assumptions!$B$78)),IF($D$162=1,$W$162&gt;=INDEX($W$121:$W$248,1+$A$162-Assumptions!$B$79),$W$162&gt;INDEX($W$121:$W$248,1+$A$162+Assumptions!$B$79)),IF($E$162=1,$X$162&gt;=INDEX($X$121:$X$248,1+$A$162-Assumptions!$B$80),$X$162&gt;INDEX($X$121:$X$248,1+$A$162+Assumptions!$B$80)),IF($F$162=1,$Y$162&gt;=INDEX($Y$121:$Y$248,1+$A$162-Assumptions!$B$81),$Y$162&gt;INDEX($Y$121:$Y$248,1+$A$162+Assumptions!$B$81)),IF($G$162=1,$Z$162&gt;=INDEX($Z$121:$Z$248,1+$A$162-Assumptions!$B$82),$Z$162&gt;INDEX($Z$121:$Z$248,1+$A$162+Assumptions!$B$82)),IF($H$162=1,$AA$162&gt;=INDEX($AA$121:$AA$248,1+$A$162-Assumptions!$B$83),$AA$162&gt;INDEX($AA$121:$AA$248,1+$A$162+Assumptions!$B$83))),1,0)</f>
        <v>0</v>
      </c>
    </row>
    <row r="163" customFormat="false" ht="15" hidden="true" customHeight="false" outlineLevel="0" collapsed="false">
      <c r="A163" s="6" t="n">
        <f aca="false">ROW()-ROW($A$121)+Assumptions!$B$4</f>
        <v>42</v>
      </c>
      <c r="B163" s="12" t="n">
        <f aca="false">MOD(QUOTIENT($A$163,Assumptions!$B$77),2)</f>
        <v>0</v>
      </c>
      <c r="C163" s="12" t="n">
        <f aca="false">MOD(QUOTIENT($A$163,Assumptions!$B$78),2)</f>
        <v>1</v>
      </c>
      <c r="D163" s="12" t="n">
        <f aca="false">MOD(QUOTIENT($A$163,Assumptions!$B$79),2)</f>
        <v>0</v>
      </c>
      <c r="E163" s="12" t="n">
        <f aca="false">MOD(QUOTIENT($A$163,Assumptions!$B$80),2)</f>
        <v>1</v>
      </c>
      <c r="F163" s="12" t="n">
        <f aca="false">MOD(QUOTIENT($A$163,Assumptions!$B$81),2)</f>
        <v>0</v>
      </c>
      <c r="G163" s="12" t="n">
        <f aca="false">MOD(QUOTIENT($A$163,Assumptions!$B$82),2)</f>
        <v>1</v>
      </c>
      <c r="H163" s="12" t="n">
        <f aca="false">MOD(QUOTIENT($A$163,Assumptions!$B$83),2)</f>
        <v>0</v>
      </c>
      <c r="I163" s="12" t="n">
        <f aca="false">IF($B$163=1,MIN(Assumptions!$B$67,MAX(Assumptions!$B$4,Assumptions!$B$26-(Assumptions!$B$4))),Assumptions!$B$4)</f>
        <v>0</v>
      </c>
      <c r="J163" s="12" t="n">
        <f aca="false">IF($C$163=1,MIN(Assumptions!$B$66,MAX(Assumptions!$B$4,Assumptions!$B$26-($I$163))),Assumptions!$B$4)</f>
        <v>300000000</v>
      </c>
      <c r="K163" s="12" t="n">
        <f aca="false">IF($D$163=1,MIN(Assumptions!$B$61,MAX(Assumptions!$B$4,Assumptions!$B$26-($I$163+$J$163))),Assumptions!$B$4)</f>
        <v>0</v>
      </c>
      <c r="L163" s="12" t="n">
        <f aca="false">IF($E$163=1,MIN(Assumptions!$B$56,MAX(Assumptions!$B$4,Assumptions!$B$26-($I$163+$J$163+$K$163))),Assumptions!$B$4)</f>
        <v>60000000</v>
      </c>
      <c r="M163" s="12" t="n">
        <f aca="false">IF($F$163=1,MIN(Assumptions!$B$51,MAX(Assumptions!$B$4,Assumptions!$B$26-($I$163+$J$163+$K$163+$L$163))),Assumptions!$B$4)</f>
        <v>0</v>
      </c>
      <c r="N163" s="12" t="n">
        <f aca="false">IF($G$163=1,MIN(Assumptions!$B$46,MAX(Assumptions!$B$4,Assumptions!$B$26-($I$163+$J$163+$K$163+$L$163+$M$163))),Assumptions!$B$4)</f>
        <v>15000000</v>
      </c>
      <c r="O163" s="12" t="n">
        <f aca="false">IF($H$163=1,MIN(Assumptions!$B$41,MAX(Assumptions!$B$4,Assumptions!$B$26-($I$163+$J$163+$K$163+$L$163+$M$163+$N$163))),Assumptions!$B$4)</f>
        <v>0</v>
      </c>
      <c r="P163" s="12" t="n">
        <f aca="false">$I$163+$J$163+$K$163+$L$163+$M$163+$N$163+$O$163</f>
        <v>375000000</v>
      </c>
      <c r="Q163" s="12" t="n">
        <f aca="false">MAX(Assumptions!$B$4,Assumptions!$B$26-$P$163)</f>
        <v>1625000000</v>
      </c>
      <c r="R163" s="12" t="n">
        <f aca="false">$J$110+$O$110+Assumptions!$B$20+IF($B$163=0,$D$110,Assumptions!$B$4)+IF($C$163=0,$AI$110,Assumptions!$B$4)+IF($D$163=0,$AF$110,Assumptions!$B$4)+IF($E$163=0,$AC$110,Assumptions!$B$4)+IF($F$163=0,$Z$110,Assumptions!$B$4)+IF($G$163=0,$W$110,Assumptions!$B$4)+IF($H$163=0,$T$110,Assumptions!$B$4)</f>
        <v>19952994.7848514</v>
      </c>
      <c r="S163" s="12" t="n">
        <f aca="false">IF($R$163&gt;Assumptions!$B$4,$Q$163/$R$163&gt;Assumptions!$B$13,FALSE())</f>
        <v>1</v>
      </c>
      <c r="T163" s="12" t="n">
        <f aca="false">IF($S$163,($Q$163+Assumptions!$B$14*Assumptions!$B$13)/($R$163+Assumptions!$B$14),IF($R$163&gt;Assumptions!$B$4,$Q$163/$R$163,Assumptions!$B$4))</f>
        <v>72.4847627496909</v>
      </c>
      <c r="U163" s="12" t="n">
        <f aca="false">IF($B$163=1,$I$163,$D$110*$T$163)</f>
        <v>66356105.3865609</v>
      </c>
      <c r="V163" s="12" t="n">
        <f aca="false">IF($C$163=1,$J$163,$AI$110*$T$163)</f>
        <v>300000000</v>
      </c>
      <c r="W163" s="12" t="n">
        <f aca="false">IF($D$163=1,$K$163,$AF$110*$T$163)</f>
        <v>126060231.738554</v>
      </c>
      <c r="X163" s="12" t="n">
        <f aca="false">IF($E$163=1,$L$163,$AC$110*$T$163)</f>
        <v>60000000</v>
      </c>
      <c r="Y163" s="12" t="n">
        <f aca="false">IF($F$163=1,$M$163,$Z$110*$T$163)</f>
        <v>217454288.249073</v>
      </c>
      <c r="Z163" s="12" t="n">
        <f aca="false">IF($G$163=1,$N$163,$W$110*$T$163)</f>
        <v>15000000</v>
      </c>
      <c r="AA163" s="12" t="n">
        <f aca="false">IF($H$163=1,$O$163,$T$110*$T$163)</f>
        <v>362423813.748454</v>
      </c>
      <c r="AB163" s="12" t="n">
        <f aca="false">($J$110+$O$110)*$T$163</f>
        <v>21630789.2559132</v>
      </c>
      <c r="AC163" s="12" t="n">
        <f aca="false">Assumptions!$B$20*$T$163</f>
        <v>652362864.747218</v>
      </c>
      <c r="AD163" s="12" t="n">
        <f aca="false">IF($S$163,Assumptions!$B$14*($T$163-Assumptions!$B$13),Assumptions!$B$4)</f>
        <v>178711906.874227</v>
      </c>
      <c r="AE163" s="12" t="n">
        <f aca="false">$U$163+$V$163+$W$163+$X$163+$Y$163+$Z$163+$AA$163+$AB$163+$AC$163+$AD$163</f>
        <v>2000000000</v>
      </c>
      <c r="AF163" s="12" t="n">
        <f aca="false">IF(AND(IF($B$163=1,$U$163&gt;=INDEX($U$121:$U$248,1+$A$163-Assumptions!$B$77),$U$163&gt;INDEX($U$121:$U$248,1+$A$163+Assumptions!$B$77)),IF($C$163=1,$V$163&gt;=INDEX($V$121:$V$248,1+$A$163-Assumptions!$B$78),$V$163&gt;INDEX($V$121:$V$248,1+$A$163+Assumptions!$B$78)),IF($D$163=1,$W$163&gt;=INDEX($W$121:$W$248,1+$A$163-Assumptions!$B$79),$W$163&gt;INDEX($W$121:$W$248,1+$A$163+Assumptions!$B$79)),IF($E$163=1,$X$163&gt;=INDEX($X$121:$X$248,1+$A$163-Assumptions!$B$80),$X$163&gt;INDEX($X$121:$X$248,1+$A$163+Assumptions!$B$80)),IF($F$163=1,$Y$163&gt;=INDEX($Y$121:$Y$248,1+$A$163-Assumptions!$B$81),$Y$163&gt;INDEX($Y$121:$Y$248,1+$A$163+Assumptions!$B$81)),IF($G$163=1,$Z$163&gt;=INDEX($Z$121:$Z$248,1+$A$163-Assumptions!$B$82),$Z$163&gt;INDEX($Z$121:$Z$248,1+$A$163+Assumptions!$B$82)),IF($H$163=1,$AA$163&gt;=INDEX($AA$121:$AA$248,1+$A$163-Assumptions!$B$83),$AA$163&gt;INDEX($AA$121:$AA$248,1+$A$163+Assumptions!$B$83))),1,0)</f>
        <v>0</v>
      </c>
    </row>
    <row r="164" customFormat="false" ht="15" hidden="true" customHeight="false" outlineLevel="0" collapsed="false">
      <c r="A164" s="6" t="n">
        <f aca="false">ROW()-ROW($A$121)+Assumptions!$B$4</f>
        <v>43</v>
      </c>
      <c r="B164" s="12" t="n">
        <f aca="false">MOD(QUOTIENT($A$164,Assumptions!$B$77),2)</f>
        <v>0</v>
      </c>
      <c r="C164" s="12" t="n">
        <f aca="false">MOD(QUOTIENT($A$164,Assumptions!$B$78),2)</f>
        <v>1</v>
      </c>
      <c r="D164" s="12" t="n">
        <f aca="false">MOD(QUOTIENT($A$164,Assumptions!$B$79),2)</f>
        <v>0</v>
      </c>
      <c r="E164" s="12" t="n">
        <f aca="false">MOD(QUOTIENT($A$164,Assumptions!$B$80),2)</f>
        <v>1</v>
      </c>
      <c r="F164" s="12" t="n">
        <f aca="false">MOD(QUOTIENT($A$164,Assumptions!$B$81),2)</f>
        <v>0</v>
      </c>
      <c r="G164" s="12" t="n">
        <f aca="false">MOD(QUOTIENT($A$164,Assumptions!$B$82),2)</f>
        <v>1</v>
      </c>
      <c r="H164" s="12" t="n">
        <f aca="false">MOD(QUOTIENT($A$164,Assumptions!$B$83),2)</f>
        <v>1</v>
      </c>
      <c r="I164" s="12" t="n">
        <f aca="false">IF($B$164=1,MIN(Assumptions!$B$67,MAX(Assumptions!$B$4,Assumptions!$B$26-(Assumptions!$B$4))),Assumptions!$B$4)</f>
        <v>0</v>
      </c>
      <c r="J164" s="12" t="n">
        <f aca="false">IF($C$164=1,MIN(Assumptions!$B$66,MAX(Assumptions!$B$4,Assumptions!$B$26-($I$164))),Assumptions!$B$4)</f>
        <v>300000000</v>
      </c>
      <c r="K164" s="12" t="n">
        <f aca="false">IF($D$164=1,MIN(Assumptions!$B$61,MAX(Assumptions!$B$4,Assumptions!$B$26-($I$164+$J$164))),Assumptions!$B$4)</f>
        <v>0</v>
      </c>
      <c r="L164" s="12" t="n">
        <f aca="false">IF($E$164=1,MIN(Assumptions!$B$56,MAX(Assumptions!$B$4,Assumptions!$B$26-($I$164+$J$164+$K$164))),Assumptions!$B$4)</f>
        <v>60000000</v>
      </c>
      <c r="M164" s="12" t="n">
        <f aca="false">IF($F$164=1,MIN(Assumptions!$B$51,MAX(Assumptions!$B$4,Assumptions!$B$26-($I$164+$J$164+$K$164+$L$164))),Assumptions!$B$4)</f>
        <v>0</v>
      </c>
      <c r="N164" s="12" t="n">
        <f aca="false">IF($G$164=1,MIN(Assumptions!$B$46,MAX(Assumptions!$B$4,Assumptions!$B$26-($I$164+$J$164+$K$164+$L$164+$M$164))),Assumptions!$B$4)</f>
        <v>15000000</v>
      </c>
      <c r="O164" s="12" t="n">
        <f aca="false">IF($H$164=1,MIN(Assumptions!$B$41,MAX(Assumptions!$B$4,Assumptions!$B$26-($I$164+$J$164+$K$164+$L$164+$M$164+$N$164))),Assumptions!$B$4)</f>
        <v>5000000</v>
      </c>
      <c r="P164" s="12" t="n">
        <f aca="false">$I$164+$J$164+$K$164+$L$164+$M$164+$N$164+$O$164</f>
        <v>380000000</v>
      </c>
      <c r="Q164" s="12" t="n">
        <f aca="false">MAX(Assumptions!$B$4,Assumptions!$B$26-$P$164)</f>
        <v>1620000000</v>
      </c>
      <c r="R164" s="12" t="n">
        <f aca="false">$J$110+$O$110+Assumptions!$B$20+IF($B$164=0,$D$110,Assumptions!$B$4)+IF($C$164=0,$AI$110,Assumptions!$B$4)+IF($D$164=0,$AF$110,Assumptions!$B$4)+IF($E$164=0,$AC$110,Assumptions!$B$4)+IF($F$164=0,$Z$110,Assumptions!$B$4)+IF($G$164=0,$W$110,Assumptions!$B$4)+IF($H$164=0,$T$110,Assumptions!$B$4)</f>
        <v>14952994.7848514</v>
      </c>
      <c r="S164" s="12" t="n">
        <f aca="false">IF($R$164&gt;Assumptions!$B$4,$Q$164/$R$164&gt;Assumptions!$B$13,FALSE())</f>
        <v>1</v>
      </c>
      <c r="T164" s="12" t="n">
        <f aca="false">IF($S$164,($Q$164+Assumptions!$B$14*Assumptions!$B$13)/($R$164+Assumptions!$B$14),IF($R$164&gt;Assumptions!$B$4,$Q$164/$R$164,Assumptions!$B$4))</f>
        <v>92.9639881293195</v>
      </c>
      <c r="U164" s="12" t="n">
        <f aca="false">IF($B$164=1,$I$164,$D$110*$T$164)</f>
        <v>85103792.2930971</v>
      </c>
      <c r="V164" s="12" t="n">
        <f aca="false">IF($C$164=1,$J$164,$AI$110*$T$164)</f>
        <v>300000000</v>
      </c>
      <c r="W164" s="12" t="n">
        <f aca="false">IF($D$164=1,$K$164,$AF$110*$T$164)</f>
        <v>161676212.24603</v>
      </c>
      <c r="X164" s="12" t="n">
        <f aca="false">IF($E$164=1,$L$164,$AC$110*$T$164)</f>
        <v>60000000</v>
      </c>
      <c r="Y164" s="12" t="n">
        <f aca="false">IF($F$164=1,$M$164,$Z$110*$T$164)</f>
        <v>278891964.387958</v>
      </c>
      <c r="Z164" s="12" t="n">
        <f aca="false">IF($G$164=1,$N$164,$W$110*$T$164)</f>
        <v>15000000</v>
      </c>
      <c r="AA164" s="12" t="n">
        <f aca="false">IF($H$164=1,$O$164,$T$110*$T$164)</f>
        <v>5000000</v>
      </c>
      <c r="AB164" s="12" t="n">
        <f aca="false">($J$110+$O$110)*$T$164</f>
        <v>27742167.58574</v>
      </c>
      <c r="AC164" s="12" t="n">
        <f aca="false">Assumptions!$B$20*$T$164</f>
        <v>836675893.163875</v>
      </c>
      <c r="AD164" s="12" t="n">
        <f aca="false">IF($S$164,Assumptions!$B$14*($T$164-Assumptions!$B$13),Assumptions!$B$4)</f>
        <v>229909970.323299</v>
      </c>
      <c r="AE164" s="12" t="n">
        <f aca="false">$U$164+$V$164+$W$164+$X$164+$Y$164+$Z$164+$AA$164+$AB$164+$AC$164+$AD$164</f>
        <v>2000000000</v>
      </c>
      <c r="AF164" s="12" t="n">
        <f aca="false">IF(AND(IF($B$164=1,$U$164&gt;=INDEX($U$121:$U$248,1+$A$164-Assumptions!$B$77),$U$164&gt;INDEX($U$121:$U$248,1+$A$164+Assumptions!$B$77)),IF($C$164=1,$V$164&gt;=INDEX($V$121:$V$248,1+$A$164-Assumptions!$B$78),$V$164&gt;INDEX($V$121:$V$248,1+$A$164+Assumptions!$B$78)),IF($D$164=1,$W$164&gt;=INDEX($W$121:$W$248,1+$A$164-Assumptions!$B$79),$W$164&gt;INDEX($W$121:$W$248,1+$A$164+Assumptions!$B$79)),IF($E$164=1,$X$164&gt;=INDEX($X$121:$X$248,1+$A$164-Assumptions!$B$80),$X$164&gt;INDEX($X$121:$X$248,1+$A$164+Assumptions!$B$80)),IF($F$164=1,$Y$164&gt;=INDEX($Y$121:$Y$248,1+$A$164-Assumptions!$B$81),$Y$164&gt;INDEX($Y$121:$Y$248,1+$A$164+Assumptions!$B$81)),IF($G$164=1,$Z$164&gt;=INDEX($Z$121:$Z$248,1+$A$164-Assumptions!$B$82),$Z$164&gt;INDEX($Z$121:$Z$248,1+$A$164+Assumptions!$B$82)),IF($H$164=1,$AA$164&gt;=INDEX($AA$121:$AA$248,1+$A$164-Assumptions!$B$83),$AA$164&gt;INDEX($AA$121:$AA$248,1+$A$164+Assumptions!$B$83))),1,0)</f>
        <v>0</v>
      </c>
    </row>
    <row r="165" customFormat="false" ht="15" hidden="true" customHeight="false" outlineLevel="0" collapsed="false">
      <c r="A165" s="6" t="n">
        <f aca="false">ROW()-ROW($A$121)+Assumptions!$B$4</f>
        <v>44</v>
      </c>
      <c r="B165" s="12" t="n">
        <f aca="false">MOD(QUOTIENT($A$165,Assumptions!$B$77),2)</f>
        <v>0</v>
      </c>
      <c r="C165" s="12" t="n">
        <f aca="false">MOD(QUOTIENT($A$165,Assumptions!$B$78),2)</f>
        <v>1</v>
      </c>
      <c r="D165" s="12" t="n">
        <f aca="false">MOD(QUOTIENT($A$165,Assumptions!$B$79),2)</f>
        <v>0</v>
      </c>
      <c r="E165" s="12" t="n">
        <f aca="false">MOD(QUOTIENT($A$165,Assumptions!$B$80),2)</f>
        <v>1</v>
      </c>
      <c r="F165" s="12" t="n">
        <f aca="false">MOD(QUOTIENT($A$165,Assumptions!$B$81),2)</f>
        <v>1</v>
      </c>
      <c r="G165" s="12" t="n">
        <f aca="false">MOD(QUOTIENT($A$165,Assumptions!$B$82),2)</f>
        <v>0</v>
      </c>
      <c r="H165" s="12" t="n">
        <f aca="false">MOD(QUOTIENT($A$165,Assumptions!$B$83),2)</f>
        <v>0</v>
      </c>
      <c r="I165" s="12" t="n">
        <f aca="false">IF($B$165=1,MIN(Assumptions!$B$67,MAX(Assumptions!$B$4,Assumptions!$B$26-(Assumptions!$B$4))),Assumptions!$B$4)</f>
        <v>0</v>
      </c>
      <c r="J165" s="12" t="n">
        <f aca="false">IF($C$165=1,MIN(Assumptions!$B$66,MAX(Assumptions!$B$4,Assumptions!$B$26-($I$165))),Assumptions!$B$4)</f>
        <v>300000000</v>
      </c>
      <c r="K165" s="12" t="n">
        <f aca="false">IF($D$165=1,MIN(Assumptions!$B$61,MAX(Assumptions!$B$4,Assumptions!$B$26-($I$165+$J$165))),Assumptions!$B$4)</f>
        <v>0</v>
      </c>
      <c r="L165" s="12" t="n">
        <f aca="false">IF($E$165=1,MIN(Assumptions!$B$56,MAX(Assumptions!$B$4,Assumptions!$B$26-($I$165+$J$165+$K$165))),Assumptions!$B$4)</f>
        <v>60000000</v>
      </c>
      <c r="M165" s="12" t="n">
        <f aca="false">IF($F$165=1,MIN(Assumptions!$B$51,MAX(Assumptions!$B$4,Assumptions!$B$26-($I$165+$J$165+$K$165+$L$165))),Assumptions!$B$4)</f>
        <v>30000000</v>
      </c>
      <c r="N165" s="12" t="n">
        <f aca="false">IF($G$165=1,MIN(Assumptions!$B$46,MAX(Assumptions!$B$4,Assumptions!$B$26-($I$165+$J$165+$K$165+$L$165+$M$165))),Assumptions!$B$4)</f>
        <v>0</v>
      </c>
      <c r="O165" s="12" t="n">
        <f aca="false">IF($H$165=1,MIN(Assumptions!$B$41,MAX(Assumptions!$B$4,Assumptions!$B$26-($I$165+$J$165+$K$165+$L$165+$M$165+$N$165))),Assumptions!$B$4)</f>
        <v>0</v>
      </c>
      <c r="P165" s="12" t="n">
        <f aca="false">$I$165+$J$165+$K$165+$L$165+$M$165+$N$165+$O$165</f>
        <v>390000000</v>
      </c>
      <c r="Q165" s="12" t="n">
        <f aca="false">MAX(Assumptions!$B$4,Assumptions!$B$26-$P$165)</f>
        <v>1610000000</v>
      </c>
      <c r="R165" s="12" t="n">
        <f aca="false">$J$110+$O$110+Assumptions!$B$20+IF($B$165=0,$D$110,Assumptions!$B$4)+IF($C$165=0,$AI$110,Assumptions!$B$4)+IF($D$165=0,$AF$110,Assumptions!$B$4)+IF($E$165=0,$AC$110,Assumptions!$B$4)+IF($F$165=0,$Z$110,Assumptions!$B$4)+IF($G$165=0,$W$110,Assumptions!$B$4)+IF($H$165=0,$T$110,Assumptions!$B$4)</f>
        <v>21952994.7848514</v>
      </c>
      <c r="S165" s="12" t="n">
        <f aca="false">IF($R$165&gt;Assumptions!$B$4,$Q$165/$R$165&gt;Assumptions!$B$13,FALSE())</f>
        <v>1</v>
      </c>
      <c r="T165" s="12" t="n">
        <f aca="false">IF($S$165,($Q$165+Assumptions!$B$14*Assumptions!$B$13)/($R$165+Assumptions!$B$14),IF($R$165&gt;Assumptions!$B$4,$Q$165/$R$165,Assumptions!$B$4))</f>
        <v>65.9428431645085</v>
      </c>
      <c r="U165" s="12" t="n">
        <f aca="false">IF($B$165=1,$I$165,$D$110*$T$165)</f>
        <v>60367311.4806772</v>
      </c>
      <c r="V165" s="12" t="n">
        <f aca="false">IF($C$165=1,$J$165,$AI$110*$T$165)</f>
        <v>300000000</v>
      </c>
      <c r="W165" s="12" t="n">
        <f aca="false">IF($D$165=1,$K$165,$AF$110*$T$165)</f>
        <v>114683000.612463</v>
      </c>
      <c r="X165" s="12" t="n">
        <f aca="false">IF($E$165=1,$L$165,$AC$110*$T$165)</f>
        <v>60000000</v>
      </c>
      <c r="Y165" s="12" t="n">
        <f aca="false">IF($F$165=1,$M$165,$Z$110*$T$165)</f>
        <v>30000000</v>
      </c>
      <c r="Z165" s="12" t="n">
        <f aca="false">IF($G$165=1,$N$165,$W$110*$T$165)</f>
        <v>329714215.822543</v>
      </c>
      <c r="AA165" s="12" t="n">
        <f aca="false">IF($H$165=1,$O$165,$T$110*$T$165)</f>
        <v>329714215.822543</v>
      </c>
      <c r="AB165" s="12" t="n">
        <f aca="false">($J$110+$O$110)*$T$165</f>
        <v>19678559.8699266</v>
      </c>
      <c r="AC165" s="12" t="n">
        <f aca="false">Assumptions!$B$20*$T$165</f>
        <v>593485588.480577</v>
      </c>
      <c r="AD165" s="12" t="n">
        <f aca="false">IF($S$165,Assumptions!$B$14*($T$165-Assumptions!$B$13),Assumptions!$B$4)</f>
        <v>162357107.911271</v>
      </c>
      <c r="AE165" s="12" t="n">
        <f aca="false">$U$165+$V$165+$W$165+$X$165+$Y$165+$Z$165+$AA$165+$AB$165+$AC$165+$AD$165</f>
        <v>2000000000</v>
      </c>
      <c r="AF165" s="12" t="n">
        <f aca="false">IF(AND(IF($B$165=1,$U$165&gt;=INDEX($U$121:$U$248,1+$A$165-Assumptions!$B$77),$U$165&gt;INDEX($U$121:$U$248,1+$A$165+Assumptions!$B$77)),IF($C$165=1,$V$165&gt;=INDEX($V$121:$V$248,1+$A$165-Assumptions!$B$78),$V$165&gt;INDEX($V$121:$V$248,1+$A$165+Assumptions!$B$78)),IF($D$165=1,$W$165&gt;=INDEX($W$121:$W$248,1+$A$165-Assumptions!$B$79),$W$165&gt;INDEX($W$121:$W$248,1+$A$165+Assumptions!$B$79)),IF($E$165=1,$X$165&gt;=INDEX($X$121:$X$248,1+$A$165-Assumptions!$B$80),$X$165&gt;INDEX($X$121:$X$248,1+$A$165+Assumptions!$B$80)),IF($F$165=1,$Y$165&gt;=INDEX($Y$121:$Y$248,1+$A$165-Assumptions!$B$81),$Y$165&gt;INDEX($Y$121:$Y$248,1+$A$165+Assumptions!$B$81)),IF($G$165=1,$Z$165&gt;=INDEX($Z$121:$Z$248,1+$A$165-Assumptions!$B$82),$Z$165&gt;INDEX($Z$121:$Z$248,1+$A$165+Assumptions!$B$82)),IF($H$165=1,$AA$165&gt;=INDEX($AA$121:$AA$248,1+$A$165-Assumptions!$B$83),$AA$165&gt;INDEX($AA$121:$AA$248,1+$A$165+Assumptions!$B$83))),1,0)</f>
        <v>0</v>
      </c>
    </row>
    <row r="166" customFormat="false" ht="15" hidden="true" customHeight="false" outlineLevel="0" collapsed="false">
      <c r="A166" s="6" t="n">
        <f aca="false">ROW()-ROW($A$121)+Assumptions!$B$4</f>
        <v>45</v>
      </c>
      <c r="B166" s="12" t="n">
        <f aca="false">MOD(QUOTIENT($A$166,Assumptions!$B$77),2)</f>
        <v>0</v>
      </c>
      <c r="C166" s="12" t="n">
        <f aca="false">MOD(QUOTIENT($A$166,Assumptions!$B$78),2)</f>
        <v>1</v>
      </c>
      <c r="D166" s="12" t="n">
        <f aca="false">MOD(QUOTIENT($A$166,Assumptions!$B$79),2)</f>
        <v>0</v>
      </c>
      <c r="E166" s="12" t="n">
        <f aca="false">MOD(QUOTIENT($A$166,Assumptions!$B$80),2)</f>
        <v>1</v>
      </c>
      <c r="F166" s="12" t="n">
        <f aca="false">MOD(QUOTIENT($A$166,Assumptions!$B$81),2)</f>
        <v>1</v>
      </c>
      <c r="G166" s="12" t="n">
        <f aca="false">MOD(QUOTIENT($A$166,Assumptions!$B$82),2)</f>
        <v>0</v>
      </c>
      <c r="H166" s="12" t="n">
        <f aca="false">MOD(QUOTIENT($A$166,Assumptions!$B$83),2)</f>
        <v>1</v>
      </c>
      <c r="I166" s="12" t="n">
        <f aca="false">IF($B$166=1,MIN(Assumptions!$B$67,MAX(Assumptions!$B$4,Assumptions!$B$26-(Assumptions!$B$4))),Assumptions!$B$4)</f>
        <v>0</v>
      </c>
      <c r="J166" s="12" t="n">
        <f aca="false">IF($C$166=1,MIN(Assumptions!$B$66,MAX(Assumptions!$B$4,Assumptions!$B$26-($I$166))),Assumptions!$B$4)</f>
        <v>300000000</v>
      </c>
      <c r="K166" s="12" t="n">
        <f aca="false">IF($D$166=1,MIN(Assumptions!$B$61,MAX(Assumptions!$B$4,Assumptions!$B$26-($I$166+$J$166))),Assumptions!$B$4)</f>
        <v>0</v>
      </c>
      <c r="L166" s="12" t="n">
        <f aca="false">IF($E$166=1,MIN(Assumptions!$B$56,MAX(Assumptions!$B$4,Assumptions!$B$26-($I$166+$J$166+$K$166))),Assumptions!$B$4)</f>
        <v>60000000</v>
      </c>
      <c r="M166" s="12" t="n">
        <f aca="false">IF($F$166=1,MIN(Assumptions!$B$51,MAX(Assumptions!$B$4,Assumptions!$B$26-($I$166+$J$166+$K$166+$L$166))),Assumptions!$B$4)</f>
        <v>30000000</v>
      </c>
      <c r="N166" s="12" t="n">
        <f aca="false">IF($G$166=1,MIN(Assumptions!$B$46,MAX(Assumptions!$B$4,Assumptions!$B$26-($I$166+$J$166+$K$166+$L$166+$M$166))),Assumptions!$B$4)</f>
        <v>0</v>
      </c>
      <c r="O166" s="12" t="n">
        <f aca="false">IF($H$166=1,MIN(Assumptions!$B$41,MAX(Assumptions!$B$4,Assumptions!$B$26-($I$166+$J$166+$K$166+$L$166+$M$166+$N$166))),Assumptions!$B$4)</f>
        <v>5000000</v>
      </c>
      <c r="P166" s="12" t="n">
        <f aca="false">$I$166+$J$166+$K$166+$L$166+$M$166+$N$166+$O$166</f>
        <v>395000000</v>
      </c>
      <c r="Q166" s="12" t="n">
        <f aca="false">MAX(Assumptions!$B$4,Assumptions!$B$26-$P$166)</f>
        <v>1605000000</v>
      </c>
      <c r="R166" s="12" t="n">
        <f aca="false">$J$110+$O$110+Assumptions!$B$20+IF($B$166=0,$D$110,Assumptions!$B$4)+IF($C$166=0,$AI$110,Assumptions!$B$4)+IF($D$166=0,$AF$110,Assumptions!$B$4)+IF($E$166=0,$AC$110,Assumptions!$B$4)+IF($F$166=0,$Z$110,Assumptions!$B$4)+IF($G$166=0,$W$110,Assumptions!$B$4)+IF($H$166=0,$T$110,Assumptions!$B$4)</f>
        <v>16952994.7848514</v>
      </c>
      <c r="S166" s="12" t="n">
        <f aca="false">IF($R$166&gt;Assumptions!$B$4,$Q$166/$R$166&gt;Assumptions!$B$13,FALSE())</f>
        <v>1</v>
      </c>
      <c r="T166" s="12" t="n">
        <f aca="false">IF($S$166,($Q$166+Assumptions!$B$14*Assumptions!$B$13)/($R$166+Assumptions!$B$14),IF($R$166&gt;Assumptions!$B$4,$Q$166/$R$166,Assumptions!$B$4))</f>
        <v>82.635091294622</v>
      </c>
      <c r="U166" s="12" t="n">
        <f aca="false">IF($B$166=1,$I$166,$D$110*$T$166)</f>
        <v>75648213.7564477</v>
      </c>
      <c r="V166" s="12" t="n">
        <f aca="false">IF($C$166=1,$J$166,$AI$110*$T$166)</f>
        <v>300000000</v>
      </c>
      <c r="W166" s="12" t="n">
        <f aca="false">IF($D$166=1,$K$166,$AF$110*$T$166)</f>
        <v>143712945.495997</v>
      </c>
      <c r="X166" s="12" t="n">
        <f aca="false">IF($E$166=1,$L$166,$AC$110*$T$166)</f>
        <v>60000000</v>
      </c>
      <c r="Y166" s="12" t="n">
        <f aca="false">IF($F$166=1,$M$166,$Z$110*$T$166)</f>
        <v>30000000</v>
      </c>
      <c r="Z166" s="12" t="n">
        <f aca="false">IF($G$166=1,$N$166,$W$110*$T$166)</f>
        <v>413175456.47311</v>
      </c>
      <c r="AA166" s="12" t="n">
        <f aca="false">IF($H$166=1,$O$166,$T$110*$T$166)</f>
        <v>5000000</v>
      </c>
      <c r="AB166" s="12" t="n">
        <f aca="false">($J$110+$O$110)*$T$166</f>
        <v>24659834.386293</v>
      </c>
      <c r="AC166" s="12" t="n">
        <f aca="false">Assumptions!$B$20*$T$166</f>
        <v>743715821.651598</v>
      </c>
      <c r="AD166" s="12" t="n">
        <f aca="false">IF($S$166,Assumptions!$B$14*($T$166-Assumptions!$B$13),Assumptions!$B$4)</f>
        <v>204087728.236555</v>
      </c>
      <c r="AE166" s="12" t="n">
        <f aca="false">$U$166+$V$166+$W$166+$X$166+$Y$166+$Z$166+$AA$166+$AB$166+$AC$166+$AD$166</f>
        <v>2000000000</v>
      </c>
      <c r="AF166" s="12" t="n">
        <f aca="false">IF(AND(IF($B$166=1,$U$166&gt;=INDEX($U$121:$U$248,1+$A$166-Assumptions!$B$77),$U$166&gt;INDEX($U$121:$U$248,1+$A$166+Assumptions!$B$77)),IF($C$166=1,$V$166&gt;=INDEX($V$121:$V$248,1+$A$166-Assumptions!$B$78),$V$166&gt;INDEX($V$121:$V$248,1+$A$166+Assumptions!$B$78)),IF($D$166=1,$W$166&gt;=INDEX($W$121:$W$248,1+$A$166-Assumptions!$B$79),$W$166&gt;INDEX($W$121:$W$248,1+$A$166+Assumptions!$B$79)),IF($E$166=1,$X$166&gt;=INDEX($X$121:$X$248,1+$A$166-Assumptions!$B$80),$X$166&gt;INDEX($X$121:$X$248,1+$A$166+Assumptions!$B$80)),IF($F$166=1,$Y$166&gt;=INDEX($Y$121:$Y$248,1+$A$166-Assumptions!$B$81),$Y$166&gt;INDEX($Y$121:$Y$248,1+$A$166+Assumptions!$B$81)),IF($G$166=1,$Z$166&gt;=INDEX($Z$121:$Z$248,1+$A$166-Assumptions!$B$82),$Z$166&gt;INDEX($Z$121:$Z$248,1+$A$166+Assumptions!$B$82)),IF($H$166=1,$AA$166&gt;=INDEX($AA$121:$AA$248,1+$A$166-Assumptions!$B$83),$AA$166&gt;INDEX($AA$121:$AA$248,1+$A$166+Assumptions!$B$83))),1,0)</f>
        <v>0</v>
      </c>
    </row>
    <row r="167" customFormat="false" ht="15" hidden="true" customHeight="false" outlineLevel="0" collapsed="false">
      <c r="A167" s="6" t="n">
        <f aca="false">ROW()-ROW($A$121)+Assumptions!$B$4</f>
        <v>46</v>
      </c>
      <c r="B167" s="12" t="n">
        <f aca="false">MOD(QUOTIENT($A$167,Assumptions!$B$77),2)</f>
        <v>0</v>
      </c>
      <c r="C167" s="12" t="n">
        <f aca="false">MOD(QUOTIENT($A$167,Assumptions!$B$78),2)</f>
        <v>1</v>
      </c>
      <c r="D167" s="12" t="n">
        <f aca="false">MOD(QUOTIENT($A$167,Assumptions!$B$79),2)</f>
        <v>0</v>
      </c>
      <c r="E167" s="12" t="n">
        <f aca="false">MOD(QUOTIENT($A$167,Assumptions!$B$80),2)</f>
        <v>1</v>
      </c>
      <c r="F167" s="12" t="n">
        <f aca="false">MOD(QUOTIENT($A$167,Assumptions!$B$81),2)</f>
        <v>1</v>
      </c>
      <c r="G167" s="12" t="n">
        <f aca="false">MOD(QUOTIENT($A$167,Assumptions!$B$82),2)</f>
        <v>1</v>
      </c>
      <c r="H167" s="12" t="n">
        <f aca="false">MOD(QUOTIENT($A$167,Assumptions!$B$83),2)</f>
        <v>0</v>
      </c>
      <c r="I167" s="12" t="n">
        <f aca="false">IF($B$167=1,MIN(Assumptions!$B$67,MAX(Assumptions!$B$4,Assumptions!$B$26-(Assumptions!$B$4))),Assumptions!$B$4)</f>
        <v>0</v>
      </c>
      <c r="J167" s="12" t="n">
        <f aca="false">IF($C$167=1,MIN(Assumptions!$B$66,MAX(Assumptions!$B$4,Assumptions!$B$26-($I$167))),Assumptions!$B$4)</f>
        <v>300000000</v>
      </c>
      <c r="K167" s="12" t="n">
        <f aca="false">IF($D$167=1,MIN(Assumptions!$B$61,MAX(Assumptions!$B$4,Assumptions!$B$26-($I$167+$J$167))),Assumptions!$B$4)</f>
        <v>0</v>
      </c>
      <c r="L167" s="12" t="n">
        <f aca="false">IF($E$167=1,MIN(Assumptions!$B$56,MAX(Assumptions!$B$4,Assumptions!$B$26-($I$167+$J$167+$K$167))),Assumptions!$B$4)</f>
        <v>60000000</v>
      </c>
      <c r="M167" s="12" t="n">
        <f aca="false">IF($F$167=1,MIN(Assumptions!$B$51,MAX(Assumptions!$B$4,Assumptions!$B$26-($I$167+$J$167+$K$167+$L$167))),Assumptions!$B$4)</f>
        <v>30000000</v>
      </c>
      <c r="N167" s="12" t="n">
        <f aca="false">IF($G$167=1,MIN(Assumptions!$B$46,MAX(Assumptions!$B$4,Assumptions!$B$26-($I$167+$J$167+$K$167+$L$167+$M$167))),Assumptions!$B$4)</f>
        <v>15000000</v>
      </c>
      <c r="O167" s="12" t="n">
        <f aca="false">IF($H$167=1,MIN(Assumptions!$B$41,MAX(Assumptions!$B$4,Assumptions!$B$26-($I$167+$J$167+$K$167+$L$167+$M$167+$N$167))),Assumptions!$B$4)</f>
        <v>0</v>
      </c>
      <c r="P167" s="12" t="n">
        <f aca="false">$I$167+$J$167+$K$167+$L$167+$M$167+$N$167+$O$167</f>
        <v>405000000</v>
      </c>
      <c r="Q167" s="12" t="n">
        <f aca="false">MAX(Assumptions!$B$4,Assumptions!$B$26-$P$167)</f>
        <v>1595000000</v>
      </c>
      <c r="R167" s="12" t="n">
        <f aca="false">$J$110+$O$110+Assumptions!$B$20+IF($B$167=0,$D$110,Assumptions!$B$4)+IF($C$167=0,$AI$110,Assumptions!$B$4)+IF($D$167=0,$AF$110,Assumptions!$B$4)+IF($E$167=0,$AC$110,Assumptions!$B$4)+IF($F$167=0,$Z$110,Assumptions!$B$4)+IF($G$167=0,$W$110,Assumptions!$B$4)+IF($H$167=0,$T$110,Assumptions!$B$4)</f>
        <v>16952994.7848514</v>
      </c>
      <c r="S167" s="12" t="n">
        <f aca="false">IF($R$167&gt;Assumptions!$B$4,$Q$167/$R$167&gt;Assumptions!$B$13,FALSE())</f>
        <v>1</v>
      </c>
      <c r="T167" s="12" t="n">
        <f aca="false">IF($S$167,($Q$167+Assumptions!$B$14*Assumptions!$B$13)/($R$167+Assumptions!$B$14),IF($R$167&gt;Assumptions!$B$4,$Q$167/$R$167,Assumptions!$B$4))</f>
        <v>82.1210316287145</v>
      </c>
      <c r="U167" s="12" t="n">
        <f aca="false">IF($B$167=1,$I$167,$D$110*$T$167)</f>
        <v>75177618.3365009</v>
      </c>
      <c r="V167" s="12" t="n">
        <f aca="false">IF($C$167=1,$J$167,$AI$110*$T$167)</f>
        <v>300000000</v>
      </c>
      <c r="W167" s="12" t="n">
        <f aca="false">IF($D$167=1,$K$167,$AF$110*$T$167)</f>
        <v>142818930.282958</v>
      </c>
      <c r="X167" s="12" t="n">
        <f aca="false">IF($E$167=1,$L$167,$AC$110*$T$167)</f>
        <v>60000000</v>
      </c>
      <c r="Y167" s="12" t="n">
        <f aca="false">IF($F$167=1,$M$167,$Z$110*$T$167)</f>
        <v>30000000</v>
      </c>
      <c r="Z167" s="12" t="n">
        <f aca="false">IF($G$167=1,$N$167,$W$110*$T$167)</f>
        <v>15000000</v>
      </c>
      <c r="AA167" s="12" t="n">
        <f aca="false">IF($H$167=1,$O$167,$T$110*$T$167)</f>
        <v>410605158.143573</v>
      </c>
      <c r="AB167" s="12" t="n">
        <f aca="false">($J$110+$O$110)*$T$167</f>
        <v>24506429.5067515</v>
      </c>
      <c r="AC167" s="12" t="n">
        <f aca="false">Assumptions!$B$20*$T$167</f>
        <v>739089284.658431</v>
      </c>
      <c r="AD167" s="12" t="n">
        <f aca="false">IF($S$167,Assumptions!$B$14*($T$167-Assumptions!$B$13),Assumptions!$B$4)</f>
        <v>202802579.071786</v>
      </c>
      <c r="AE167" s="12" t="n">
        <f aca="false">$U$167+$V$167+$W$167+$X$167+$Y$167+$Z$167+$AA$167+$AB$167+$AC$167+$AD$167</f>
        <v>2000000000</v>
      </c>
      <c r="AF167" s="12" t="n">
        <f aca="false">IF(AND(IF($B$167=1,$U$167&gt;=INDEX($U$121:$U$248,1+$A$167-Assumptions!$B$77),$U$167&gt;INDEX($U$121:$U$248,1+$A$167+Assumptions!$B$77)),IF($C$167=1,$V$167&gt;=INDEX($V$121:$V$248,1+$A$167-Assumptions!$B$78),$V$167&gt;INDEX($V$121:$V$248,1+$A$167+Assumptions!$B$78)),IF($D$167=1,$W$167&gt;=INDEX($W$121:$W$248,1+$A$167-Assumptions!$B$79),$W$167&gt;INDEX($W$121:$W$248,1+$A$167+Assumptions!$B$79)),IF($E$167=1,$X$167&gt;=INDEX($X$121:$X$248,1+$A$167-Assumptions!$B$80),$X$167&gt;INDEX($X$121:$X$248,1+$A$167+Assumptions!$B$80)),IF($F$167=1,$Y$167&gt;=INDEX($Y$121:$Y$248,1+$A$167-Assumptions!$B$81),$Y$167&gt;INDEX($Y$121:$Y$248,1+$A$167+Assumptions!$B$81)),IF($G$167=1,$Z$167&gt;=INDEX($Z$121:$Z$248,1+$A$167-Assumptions!$B$82),$Z$167&gt;INDEX($Z$121:$Z$248,1+$A$167+Assumptions!$B$82)),IF($H$167=1,$AA$167&gt;=INDEX($AA$121:$AA$248,1+$A$167-Assumptions!$B$83),$AA$167&gt;INDEX($AA$121:$AA$248,1+$A$167+Assumptions!$B$83))),1,0)</f>
        <v>0</v>
      </c>
    </row>
    <row r="168" customFormat="false" ht="15" hidden="true" customHeight="false" outlineLevel="0" collapsed="false">
      <c r="A168" s="6" t="n">
        <f aca="false">ROW()-ROW($A$121)+Assumptions!$B$4</f>
        <v>47</v>
      </c>
      <c r="B168" s="12" t="n">
        <f aca="false">MOD(QUOTIENT($A$168,Assumptions!$B$77),2)</f>
        <v>0</v>
      </c>
      <c r="C168" s="12" t="n">
        <f aca="false">MOD(QUOTIENT($A$168,Assumptions!$B$78),2)</f>
        <v>1</v>
      </c>
      <c r="D168" s="12" t="n">
        <f aca="false">MOD(QUOTIENT($A$168,Assumptions!$B$79),2)</f>
        <v>0</v>
      </c>
      <c r="E168" s="12" t="n">
        <f aca="false">MOD(QUOTIENT($A$168,Assumptions!$B$80),2)</f>
        <v>1</v>
      </c>
      <c r="F168" s="12" t="n">
        <f aca="false">MOD(QUOTIENT($A$168,Assumptions!$B$81),2)</f>
        <v>1</v>
      </c>
      <c r="G168" s="12" t="n">
        <f aca="false">MOD(QUOTIENT($A$168,Assumptions!$B$82),2)</f>
        <v>1</v>
      </c>
      <c r="H168" s="12" t="n">
        <f aca="false">MOD(QUOTIENT($A$168,Assumptions!$B$83),2)</f>
        <v>1</v>
      </c>
      <c r="I168" s="12" t="n">
        <f aca="false">IF($B$168=1,MIN(Assumptions!$B$67,MAX(Assumptions!$B$4,Assumptions!$B$26-(Assumptions!$B$4))),Assumptions!$B$4)</f>
        <v>0</v>
      </c>
      <c r="J168" s="12" t="n">
        <f aca="false">IF($C$168=1,MIN(Assumptions!$B$66,MAX(Assumptions!$B$4,Assumptions!$B$26-($I$168))),Assumptions!$B$4)</f>
        <v>300000000</v>
      </c>
      <c r="K168" s="12" t="n">
        <f aca="false">IF($D$168=1,MIN(Assumptions!$B$61,MAX(Assumptions!$B$4,Assumptions!$B$26-($I$168+$J$168))),Assumptions!$B$4)</f>
        <v>0</v>
      </c>
      <c r="L168" s="12" t="n">
        <f aca="false">IF($E$168=1,MIN(Assumptions!$B$56,MAX(Assumptions!$B$4,Assumptions!$B$26-($I$168+$J$168+$K$168))),Assumptions!$B$4)</f>
        <v>60000000</v>
      </c>
      <c r="M168" s="12" t="n">
        <f aca="false">IF($F$168=1,MIN(Assumptions!$B$51,MAX(Assumptions!$B$4,Assumptions!$B$26-($I$168+$J$168+$K$168+$L$168))),Assumptions!$B$4)</f>
        <v>30000000</v>
      </c>
      <c r="N168" s="12" t="n">
        <f aca="false">IF($G$168=1,MIN(Assumptions!$B$46,MAX(Assumptions!$B$4,Assumptions!$B$26-($I$168+$J$168+$K$168+$L$168+$M$168))),Assumptions!$B$4)</f>
        <v>15000000</v>
      </c>
      <c r="O168" s="12" t="n">
        <f aca="false">IF($H$168=1,MIN(Assumptions!$B$41,MAX(Assumptions!$B$4,Assumptions!$B$26-($I$168+$J$168+$K$168+$L$168+$M$168+$N$168))),Assumptions!$B$4)</f>
        <v>5000000</v>
      </c>
      <c r="P168" s="12" t="n">
        <f aca="false">$I$168+$J$168+$K$168+$L$168+$M$168+$N$168+$O$168</f>
        <v>410000000</v>
      </c>
      <c r="Q168" s="12" t="n">
        <f aca="false">MAX(Assumptions!$B$4,Assumptions!$B$26-$P$168)</f>
        <v>1590000000</v>
      </c>
      <c r="R168" s="12" t="n">
        <f aca="false">$J$110+$O$110+Assumptions!$B$20+IF($B$168=0,$D$110,Assumptions!$B$4)+IF($C$168=0,$AI$110,Assumptions!$B$4)+IF($D$168=0,$AF$110,Assumptions!$B$4)+IF($E$168=0,$AC$110,Assumptions!$B$4)+IF($F$168=0,$Z$110,Assumptions!$B$4)+IF($G$168=0,$W$110,Assumptions!$B$4)+IF($H$168=0,$T$110,Assumptions!$B$4)</f>
        <v>11952994.7848514</v>
      </c>
      <c r="S168" s="12" t="n">
        <f aca="false">IF($R$168&gt;Assumptions!$B$4,$Q$168/$R$168&gt;Assumptions!$B$13,FALSE())</f>
        <v>1</v>
      </c>
      <c r="T168" s="12" t="n">
        <f aca="false">IF($S$168,($Q$168+Assumptions!$B$14*Assumptions!$B$13)/($R$168+Assumptions!$B$14),IF($R$168&gt;Assumptions!$B$4,$Q$168/$R$168,Assumptions!$B$4))</f>
        <v>110.184776491385</v>
      </c>
      <c r="U168" s="12" t="n">
        <f aca="false">IF($B$168=1,$I$168,$D$110*$T$168)</f>
        <v>100868546.208881</v>
      </c>
      <c r="V168" s="12" t="n">
        <f aca="false">IF($C$168=1,$J$168,$AI$110*$T$168)</f>
        <v>300000000</v>
      </c>
      <c r="W168" s="12" t="n">
        <f aca="false">IF($D$168=1,$K$168,$AF$110*$T$168)</f>
        <v>191625355.890731</v>
      </c>
      <c r="X168" s="12" t="n">
        <f aca="false">IF($E$168=1,$L$168,$AC$110*$T$168)</f>
        <v>60000000</v>
      </c>
      <c r="Y168" s="12" t="n">
        <f aca="false">IF($F$168=1,$M$168,$Z$110*$T$168)</f>
        <v>30000000</v>
      </c>
      <c r="Z168" s="12" t="n">
        <f aca="false">IF($G$168=1,$N$168,$W$110*$T$168)</f>
        <v>15000000</v>
      </c>
      <c r="AA168" s="12" t="n">
        <f aca="false">IF($H$168=1,$O$168,$T$110*$T$168)</f>
        <v>5000000</v>
      </c>
      <c r="AB168" s="12" t="n">
        <f aca="false">($J$110+$O$110)*$T$168</f>
        <v>32881168.2494637</v>
      </c>
      <c r="AC168" s="12" t="n">
        <f aca="false">Assumptions!$B$20*$T$168</f>
        <v>991662988.422463</v>
      </c>
      <c r="AD168" s="12" t="n">
        <f aca="false">IF($S$168,Assumptions!$B$14*($T$168-Assumptions!$B$13),Assumptions!$B$4)</f>
        <v>272961941.228462</v>
      </c>
      <c r="AE168" s="12" t="n">
        <f aca="false">$U$168+$V$168+$W$168+$X$168+$Y$168+$Z$168+$AA$168+$AB$168+$AC$168+$AD$168</f>
        <v>2000000000</v>
      </c>
      <c r="AF168" s="12" t="n">
        <f aca="false">IF(AND(IF($B$168=1,$U$168&gt;=INDEX($U$121:$U$248,1+$A$168-Assumptions!$B$77),$U$168&gt;INDEX($U$121:$U$248,1+$A$168+Assumptions!$B$77)),IF($C$168=1,$V$168&gt;=INDEX($V$121:$V$248,1+$A$168-Assumptions!$B$78),$V$168&gt;INDEX($V$121:$V$248,1+$A$168+Assumptions!$B$78)),IF($D$168=1,$W$168&gt;=INDEX($W$121:$W$248,1+$A$168-Assumptions!$B$79),$W$168&gt;INDEX($W$121:$W$248,1+$A$168+Assumptions!$B$79)),IF($E$168=1,$X$168&gt;=INDEX($X$121:$X$248,1+$A$168-Assumptions!$B$80),$X$168&gt;INDEX($X$121:$X$248,1+$A$168+Assumptions!$B$80)),IF($F$168=1,$Y$168&gt;=INDEX($Y$121:$Y$248,1+$A$168-Assumptions!$B$81),$Y$168&gt;INDEX($Y$121:$Y$248,1+$A$168+Assumptions!$B$81)),IF($G$168=1,$Z$168&gt;=INDEX($Z$121:$Z$248,1+$A$168-Assumptions!$B$82),$Z$168&gt;INDEX($Z$121:$Z$248,1+$A$168+Assumptions!$B$82)),IF($H$168=1,$AA$168&gt;=INDEX($AA$121:$AA$248,1+$A$168-Assumptions!$B$83),$AA$168&gt;INDEX($AA$121:$AA$248,1+$A$168+Assumptions!$B$83))),1,0)</f>
        <v>0</v>
      </c>
    </row>
    <row r="169" customFormat="false" ht="15" hidden="true" customHeight="false" outlineLevel="0" collapsed="false">
      <c r="A169" s="6" t="n">
        <f aca="false">ROW()-ROW($A$121)+Assumptions!$B$4</f>
        <v>48</v>
      </c>
      <c r="B169" s="12" t="n">
        <f aca="false">MOD(QUOTIENT($A$169,Assumptions!$B$77),2)</f>
        <v>0</v>
      </c>
      <c r="C169" s="12" t="n">
        <f aca="false">MOD(QUOTIENT($A$169,Assumptions!$B$78),2)</f>
        <v>1</v>
      </c>
      <c r="D169" s="12" t="n">
        <f aca="false">MOD(QUOTIENT($A$169,Assumptions!$B$79),2)</f>
        <v>1</v>
      </c>
      <c r="E169" s="12" t="n">
        <f aca="false">MOD(QUOTIENT($A$169,Assumptions!$B$80),2)</f>
        <v>0</v>
      </c>
      <c r="F169" s="12" t="n">
        <f aca="false">MOD(QUOTIENT($A$169,Assumptions!$B$81),2)</f>
        <v>0</v>
      </c>
      <c r="G169" s="12" t="n">
        <f aca="false">MOD(QUOTIENT($A$169,Assumptions!$B$82),2)</f>
        <v>0</v>
      </c>
      <c r="H169" s="12" t="n">
        <f aca="false">MOD(QUOTIENT($A$169,Assumptions!$B$83),2)</f>
        <v>0</v>
      </c>
      <c r="I169" s="12" t="n">
        <f aca="false">IF($B$169=1,MIN(Assumptions!$B$67,MAX(Assumptions!$B$4,Assumptions!$B$26-(Assumptions!$B$4))),Assumptions!$B$4)</f>
        <v>0</v>
      </c>
      <c r="J169" s="12" t="n">
        <f aca="false">IF($C$169=1,MIN(Assumptions!$B$66,MAX(Assumptions!$B$4,Assumptions!$B$26-($I$169))),Assumptions!$B$4)</f>
        <v>300000000</v>
      </c>
      <c r="K169" s="12" t="n">
        <f aca="false">IF($D$169=1,MIN(Assumptions!$B$61,MAX(Assumptions!$B$4,Assumptions!$B$26-($I$169+$J$169))),Assumptions!$B$4)</f>
        <v>100000000</v>
      </c>
      <c r="L169" s="12" t="n">
        <f aca="false">IF($E$169=1,MIN(Assumptions!$B$56,MAX(Assumptions!$B$4,Assumptions!$B$26-($I$169+$J$169+$K$169))),Assumptions!$B$4)</f>
        <v>0</v>
      </c>
      <c r="M169" s="12" t="n">
        <f aca="false">IF($F$169=1,MIN(Assumptions!$B$51,MAX(Assumptions!$B$4,Assumptions!$B$26-($I$169+$J$169+$K$169+$L$169))),Assumptions!$B$4)</f>
        <v>0</v>
      </c>
      <c r="N169" s="12" t="n">
        <f aca="false">IF($G$169=1,MIN(Assumptions!$B$46,MAX(Assumptions!$B$4,Assumptions!$B$26-($I$169+$J$169+$K$169+$L$169+$M$169))),Assumptions!$B$4)</f>
        <v>0</v>
      </c>
      <c r="O169" s="12" t="n">
        <f aca="false">IF($H$169=1,MIN(Assumptions!$B$41,MAX(Assumptions!$B$4,Assumptions!$B$26-($I$169+$J$169+$K$169+$L$169+$M$169+$N$169))),Assumptions!$B$4)</f>
        <v>0</v>
      </c>
      <c r="P169" s="12" t="n">
        <f aca="false">$I$169+$J$169+$K$169+$L$169+$M$169+$N$169+$O$169</f>
        <v>400000000</v>
      </c>
      <c r="Q169" s="12" t="n">
        <f aca="false">MAX(Assumptions!$B$4,Assumptions!$B$26-$P$169)</f>
        <v>1600000000</v>
      </c>
      <c r="R169" s="12" t="n">
        <f aca="false">$J$110+$O$110+Assumptions!$B$20+IF($B$169=0,$D$110,Assumptions!$B$4)+IF($C$169=0,$AI$110,Assumptions!$B$4)+IF($D$169=0,$AF$110,Assumptions!$B$4)+IF($E$169=0,$AC$110,Assumptions!$B$4)+IF($F$169=0,$Z$110,Assumptions!$B$4)+IF($G$169=0,$W$110,Assumptions!$B$4)+IF($H$169=0,$T$110,Assumptions!$B$4)</f>
        <v>25613867.4571691</v>
      </c>
      <c r="S169" s="12" t="n">
        <f aca="false">IF($R$169&gt;Assumptions!$B$4,$Q$169/$R$169&gt;Assumptions!$B$13,FALSE())</f>
        <v>1</v>
      </c>
      <c r="T169" s="12" t="n">
        <f aca="false">IF($S$169,($Q$169+Assumptions!$B$14*Assumptions!$B$13)/($R$169+Assumptions!$B$14),IF($R$169&gt;Assumptions!$B$4,$Q$169/$R$169,Assumptions!$B$4))</f>
        <v>57.0003398657753</v>
      </c>
      <c r="U169" s="12" t="n">
        <f aca="false">IF($B$169=1,$I$169,$D$110*$T$169)</f>
        <v>52180905.5547927</v>
      </c>
      <c r="V169" s="12" t="n">
        <f aca="false">IF($C$169=1,$J$169,$AI$110*$T$169)</f>
        <v>300000000</v>
      </c>
      <c r="W169" s="12" t="n">
        <f aca="false">IF($D$169=1,$K$169,$AF$110*$T$169)</f>
        <v>100000000</v>
      </c>
      <c r="X169" s="12" t="n">
        <f aca="false">IF($E$169=1,$L$169,$AC$110*$T$169)</f>
        <v>136800815.677861</v>
      </c>
      <c r="Y169" s="12" t="n">
        <f aca="false">IF($F$169=1,$M$169,$Z$110*$T$169)</f>
        <v>171001019.597326</v>
      </c>
      <c r="Z169" s="12" t="n">
        <f aca="false">IF($G$169=1,$N$169,$W$110*$T$169)</f>
        <v>285001699.328877</v>
      </c>
      <c r="AA169" s="12" t="n">
        <f aca="false">IF($H$169=1,$O$169,$T$110*$T$169)</f>
        <v>285001699.328877</v>
      </c>
      <c r="AB169" s="12" t="n">
        <f aca="false">($J$110+$O$110)*$T$169</f>
        <v>17009952.0558515</v>
      </c>
      <c r="AC169" s="12" t="n">
        <f aca="false">Assumptions!$B$20*$T$169</f>
        <v>513003058.791978</v>
      </c>
      <c r="AD169" s="12" t="n">
        <f aca="false">IF($S$169,Assumptions!$B$14*($T$169-Assumptions!$B$13),Assumptions!$B$4)</f>
        <v>140000849.664438</v>
      </c>
      <c r="AE169" s="12" t="n">
        <f aca="false">$U$169+$V$169+$W$169+$X$169+$Y$169+$Z$169+$AA$169+$AB$169+$AC$169+$AD$169</f>
        <v>2000000000</v>
      </c>
      <c r="AF169" s="12" t="n">
        <f aca="false">IF(AND(IF($B$169=1,$U$169&gt;=INDEX($U$121:$U$248,1+$A$169-Assumptions!$B$77),$U$169&gt;INDEX($U$121:$U$248,1+$A$169+Assumptions!$B$77)),IF($C$169=1,$V$169&gt;=INDEX($V$121:$V$248,1+$A$169-Assumptions!$B$78),$V$169&gt;INDEX($V$121:$V$248,1+$A$169+Assumptions!$B$78)),IF($D$169=1,$W$169&gt;=INDEX($W$121:$W$248,1+$A$169-Assumptions!$B$79),$W$169&gt;INDEX($W$121:$W$248,1+$A$169+Assumptions!$B$79)),IF($E$169=1,$X$169&gt;=INDEX($X$121:$X$248,1+$A$169-Assumptions!$B$80),$X$169&gt;INDEX($X$121:$X$248,1+$A$169+Assumptions!$B$80)),IF($F$169=1,$Y$169&gt;=INDEX($Y$121:$Y$248,1+$A$169-Assumptions!$B$81),$Y$169&gt;INDEX($Y$121:$Y$248,1+$A$169+Assumptions!$B$81)),IF($G$169=1,$Z$169&gt;=INDEX($Z$121:$Z$248,1+$A$169-Assumptions!$B$82),$Z$169&gt;INDEX($Z$121:$Z$248,1+$A$169+Assumptions!$B$82)),IF($H$169=1,$AA$169&gt;=INDEX($AA$121:$AA$248,1+$A$169-Assumptions!$B$83),$AA$169&gt;INDEX($AA$121:$AA$248,1+$A$169+Assumptions!$B$83))),1,0)</f>
        <v>0</v>
      </c>
    </row>
    <row r="170" customFormat="false" ht="15" hidden="true" customHeight="false" outlineLevel="0" collapsed="false">
      <c r="A170" s="6" t="n">
        <f aca="false">ROW()-ROW($A$121)+Assumptions!$B$4</f>
        <v>49</v>
      </c>
      <c r="B170" s="12" t="n">
        <f aca="false">MOD(QUOTIENT($A$170,Assumptions!$B$77),2)</f>
        <v>0</v>
      </c>
      <c r="C170" s="12" t="n">
        <f aca="false">MOD(QUOTIENT($A$170,Assumptions!$B$78),2)</f>
        <v>1</v>
      </c>
      <c r="D170" s="12" t="n">
        <f aca="false">MOD(QUOTIENT($A$170,Assumptions!$B$79),2)</f>
        <v>1</v>
      </c>
      <c r="E170" s="12" t="n">
        <f aca="false">MOD(QUOTIENT($A$170,Assumptions!$B$80),2)</f>
        <v>0</v>
      </c>
      <c r="F170" s="12" t="n">
        <f aca="false">MOD(QUOTIENT($A$170,Assumptions!$B$81),2)</f>
        <v>0</v>
      </c>
      <c r="G170" s="12" t="n">
        <f aca="false">MOD(QUOTIENT($A$170,Assumptions!$B$82),2)</f>
        <v>0</v>
      </c>
      <c r="H170" s="12" t="n">
        <f aca="false">MOD(QUOTIENT($A$170,Assumptions!$B$83),2)</f>
        <v>1</v>
      </c>
      <c r="I170" s="12" t="n">
        <f aca="false">IF($B$170=1,MIN(Assumptions!$B$67,MAX(Assumptions!$B$4,Assumptions!$B$26-(Assumptions!$B$4))),Assumptions!$B$4)</f>
        <v>0</v>
      </c>
      <c r="J170" s="12" t="n">
        <f aca="false">IF($C$170=1,MIN(Assumptions!$B$66,MAX(Assumptions!$B$4,Assumptions!$B$26-($I$170))),Assumptions!$B$4)</f>
        <v>300000000</v>
      </c>
      <c r="K170" s="12" t="n">
        <f aca="false">IF($D$170=1,MIN(Assumptions!$B$61,MAX(Assumptions!$B$4,Assumptions!$B$26-($I$170+$J$170))),Assumptions!$B$4)</f>
        <v>100000000</v>
      </c>
      <c r="L170" s="12" t="n">
        <f aca="false">IF($E$170=1,MIN(Assumptions!$B$56,MAX(Assumptions!$B$4,Assumptions!$B$26-($I$170+$J$170+$K$170))),Assumptions!$B$4)</f>
        <v>0</v>
      </c>
      <c r="M170" s="12" t="n">
        <f aca="false">IF($F$170=1,MIN(Assumptions!$B$51,MAX(Assumptions!$B$4,Assumptions!$B$26-($I$170+$J$170+$K$170+$L$170))),Assumptions!$B$4)</f>
        <v>0</v>
      </c>
      <c r="N170" s="12" t="n">
        <f aca="false">IF($G$170=1,MIN(Assumptions!$B$46,MAX(Assumptions!$B$4,Assumptions!$B$26-($I$170+$J$170+$K$170+$L$170+$M$170))),Assumptions!$B$4)</f>
        <v>0</v>
      </c>
      <c r="O170" s="12" t="n">
        <f aca="false">IF($H$170=1,MIN(Assumptions!$B$41,MAX(Assumptions!$B$4,Assumptions!$B$26-($I$170+$J$170+$K$170+$L$170+$M$170+$N$170))),Assumptions!$B$4)</f>
        <v>5000000</v>
      </c>
      <c r="P170" s="12" t="n">
        <f aca="false">$I$170+$J$170+$K$170+$L$170+$M$170+$N$170+$O$170</f>
        <v>405000000</v>
      </c>
      <c r="Q170" s="12" t="n">
        <f aca="false">MAX(Assumptions!$B$4,Assumptions!$B$26-$P$170)</f>
        <v>1595000000</v>
      </c>
      <c r="R170" s="12" t="n">
        <f aca="false">$J$110+$O$110+Assumptions!$B$20+IF($B$170=0,$D$110,Assumptions!$B$4)+IF($C$170=0,$AI$110,Assumptions!$B$4)+IF($D$170=0,$AF$110,Assumptions!$B$4)+IF($E$170=0,$AC$110,Assumptions!$B$4)+IF($F$170=0,$Z$110,Assumptions!$B$4)+IF($G$170=0,$W$110,Assumptions!$B$4)+IF($H$170=0,$T$110,Assumptions!$B$4)</f>
        <v>20613867.4571691</v>
      </c>
      <c r="S170" s="12" t="n">
        <f aca="false">IF($R$170&gt;Assumptions!$B$4,$Q$170/$R$170&gt;Assumptions!$B$13,FALSE())</f>
        <v>1</v>
      </c>
      <c r="T170" s="12" t="n">
        <f aca="false">IF($S$170,($Q$170+Assumptions!$B$14*Assumptions!$B$13)/($R$170+Assumptions!$B$14),IF($R$170&gt;Assumptions!$B$4,$Q$170/$R$170,Assumptions!$B$4))</f>
        <v>69.1143532323281</v>
      </c>
      <c r="U170" s="12" t="n">
        <f aca="false">IF($B$170=1,$I$170,$D$110*$T$170)</f>
        <v>63270667.2800404</v>
      </c>
      <c r="V170" s="12" t="n">
        <f aca="false">IF($C$170=1,$J$170,$AI$110*$T$170)</f>
        <v>300000000</v>
      </c>
      <c r="W170" s="12" t="n">
        <f aca="false">IF($D$170=1,$K$170,$AF$110*$T$170)</f>
        <v>100000000</v>
      </c>
      <c r="X170" s="12" t="n">
        <f aca="false">IF($E$170=1,$L$170,$AC$110*$T$170)</f>
        <v>165874447.757587</v>
      </c>
      <c r="Y170" s="12" t="n">
        <f aca="false">IF($F$170=1,$M$170,$Z$110*$T$170)</f>
        <v>207343059.696984</v>
      </c>
      <c r="Z170" s="12" t="n">
        <f aca="false">IF($G$170=1,$N$170,$W$110*$T$170)</f>
        <v>345571766.161641</v>
      </c>
      <c r="AA170" s="12" t="n">
        <f aca="false">IF($H$170=1,$O$170,$T$110*$T$170)</f>
        <v>5000000</v>
      </c>
      <c r="AB170" s="12" t="n">
        <f aca="false">($J$110+$O$110)*$T$170</f>
        <v>20624996.9319739</v>
      </c>
      <c r="AC170" s="12" t="n">
        <f aca="false">Assumptions!$B$20*$T$170</f>
        <v>622029179.090953</v>
      </c>
      <c r="AD170" s="12" t="n">
        <f aca="false">IF($S$170,Assumptions!$B$14*($T$170-Assumptions!$B$13),Assumptions!$B$4)</f>
        <v>170285883.08082</v>
      </c>
      <c r="AE170" s="12" t="n">
        <f aca="false">$U$170+$V$170+$W$170+$X$170+$Y$170+$Z$170+$AA$170+$AB$170+$AC$170+$AD$170</f>
        <v>2000000000</v>
      </c>
      <c r="AF170" s="12" t="n">
        <f aca="false">IF(AND(IF($B$170=1,$U$170&gt;=INDEX($U$121:$U$248,1+$A$170-Assumptions!$B$77),$U$170&gt;INDEX($U$121:$U$248,1+$A$170+Assumptions!$B$77)),IF($C$170=1,$V$170&gt;=INDEX($V$121:$V$248,1+$A$170-Assumptions!$B$78),$V$170&gt;INDEX($V$121:$V$248,1+$A$170+Assumptions!$B$78)),IF($D$170=1,$W$170&gt;=INDEX($W$121:$W$248,1+$A$170-Assumptions!$B$79),$W$170&gt;INDEX($W$121:$W$248,1+$A$170+Assumptions!$B$79)),IF($E$170=1,$X$170&gt;=INDEX($X$121:$X$248,1+$A$170-Assumptions!$B$80),$X$170&gt;INDEX($X$121:$X$248,1+$A$170+Assumptions!$B$80)),IF($F$170=1,$Y$170&gt;=INDEX($Y$121:$Y$248,1+$A$170-Assumptions!$B$81),$Y$170&gt;INDEX($Y$121:$Y$248,1+$A$170+Assumptions!$B$81)),IF($G$170=1,$Z$170&gt;=INDEX($Z$121:$Z$248,1+$A$170-Assumptions!$B$82),$Z$170&gt;INDEX($Z$121:$Z$248,1+$A$170+Assumptions!$B$82)),IF($H$170=1,$AA$170&gt;=INDEX($AA$121:$AA$248,1+$A$170-Assumptions!$B$83),$AA$170&gt;INDEX($AA$121:$AA$248,1+$A$170+Assumptions!$B$83))),1,0)</f>
        <v>0</v>
      </c>
    </row>
    <row r="171" customFormat="false" ht="15" hidden="true" customHeight="false" outlineLevel="0" collapsed="false">
      <c r="A171" s="6" t="n">
        <f aca="false">ROW()-ROW($A$121)+Assumptions!$B$4</f>
        <v>50</v>
      </c>
      <c r="B171" s="12" t="n">
        <f aca="false">MOD(QUOTIENT($A$171,Assumptions!$B$77),2)</f>
        <v>0</v>
      </c>
      <c r="C171" s="12" t="n">
        <f aca="false">MOD(QUOTIENT($A$171,Assumptions!$B$78),2)</f>
        <v>1</v>
      </c>
      <c r="D171" s="12" t="n">
        <f aca="false">MOD(QUOTIENT($A$171,Assumptions!$B$79),2)</f>
        <v>1</v>
      </c>
      <c r="E171" s="12" t="n">
        <f aca="false">MOD(QUOTIENT($A$171,Assumptions!$B$80),2)</f>
        <v>0</v>
      </c>
      <c r="F171" s="12" t="n">
        <f aca="false">MOD(QUOTIENT($A$171,Assumptions!$B$81),2)</f>
        <v>0</v>
      </c>
      <c r="G171" s="12" t="n">
        <f aca="false">MOD(QUOTIENT($A$171,Assumptions!$B$82),2)</f>
        <v>1</v>
      </c>
      <c r="H171" s="12" t="n">
        <f aca="false">MOD(QUOTIENT($A$171,Assumptions!$B$83),2)</f>
        <v>0</v>
      </c>
      <c r="I171" s="12" t="n">
        <f aca="false">IF($B$171=1,MIN(Assumptions!$B$67,MAX(Assumptions!$B$4,Assumptions!$B$26-(Assumptions!$B$4))),Assumptions!$B$4)</f>
        <v>0</v>
      </c>
      <c r="J171" s="12" t="n">
        <f aca="false">IF($C$171=1,MIN(Assumptions!$B$66,MAX(Assumptions!$B$4,Assumptions!$B$26-($I$171))),Assumptions!$B$4)</f>
        <v>300000000</v>
      </c>
      <c r="K171" s="12" t="n">
        <f aca="false">IF($D$171=1,MIN(Assumptions!$B$61,MAX(Assumptions!$B$4,Assumptions!$B$26-($I$171+$J$171))),Assumptions!$B$4)</f>
        <v>100000000</v>
      </c>
      <c r="L171" s="12" t="n">
        <f aca="false">IF($E$171=1,MIN(Assumptions!$B$56,MAX(Assumptions!$B$4,Assumptions!$B$26-($I$171+$J$171+$K$171))),Assumptions!$B$4)</f>
        <v>0</v>
      </c>
      <c r="M171" s="12" t="n">
        <f aca="false">IF($F$171=1,MIN(Assumptions!$B$51,MAX(Assumptions!$B$4,Assumptions!$B$26-($I$171+$J$171+$K$171+$L$171))),Assumptions!$B$4)</f>
        <v>0</v>
      </c>
      <c r="N171" s="12" t="n">
        <f aca="false">IF($G$171=1,MIN(Assumptions!$B$46,MAX(Assumptions!$B$4,Assumptions!$B$26-($I$171+$J$171+$K$171+$L$171+$M$171))),Assumptions!$B$4)</f>
        <v>15000000</v>
      </c>
      <c r="O171" s="12" t="n">
        <f aca="false">IF($H$171=1,MIN(Assumptions!$B$41,MAX(Assumptions!$B$4,Assumptions!$B$26-($I$171+$J$171+$K$171+$L$171+$M$171+$N$171))),Assumptions!$B$4)</f>
        <v>0</v>
      </c>
      <c r="P171" s="12" t="n">
        <f aca="false">$I$171+$J$171+$K$171+$L$171+$M$171+$N$171+$O$171</f>
        <v>415000000</v>
      </c>
      <c r="Q171" s="12" t="n">
        <f aca="false">MAX(Assumptions!$B$4,Assumptions!$B$26-$P$171)</f>
        <v>1585000000</v>
      </c>
      <c r="R171" s="12" t="n">
        <f aca="false">$J$110+$O$110+Assumptions!$B$20+IF($B$171=0,$D$110,Assumptions!$B$4)+IF($C$171=0,$AI$110,Assumptions!$B$4)+IF($D$171=0,$AF$110,Assumptions!$B$4)+IF($E$171=0,$AC$110,Assumptions!$B$4)+IF($F$171=0,$Z$110,Assumptions!$B$4)+IF($G$171=0,$W$110,Assumptions!$B$4)+IF($H$171=0,$T$110,Assumptions!$B$4)</f>
        <v>20613867.4571691</v>
      </c>
      <c r="S171" s="12" t="n">
        <f aca="false">IF($R$171&gt;Assumptions!$B$4,$Q$171/$R$171&gt;Assumptions!$B$13,FALSE())</f>
        <v>1</v>
      </c>
      <c r="T171" s="12" t="n">
        <f aca="false">IF($S$171,($Q$171+Assumptions!$B$14*Assumptions!$B$13)/($R$171+Assumptions!$B$14),IF($R$171&gt;Assumptions!$B$4,$Q$171/$R$171,Assumptions!$B$4))</f>
        <v>68.6817125235186</v>
      </c>
      <c r="U171" s="12" t="n">
        <f aca="false">IF($B$171=1,$I$171,$D$110*$T$171)</f>
        <v>62874606.7649854</v>
      </c>
      <c r="V171" s="12" t="n">
        <f aca="false">IF($C$171=1,$J$171,$AI$110*$T$171)</f>
        <v>300000000</v>
      </c>
      <c r="W171" s="12" t="n">
        <f aca="false">IF($D$171=1,$K$171,$AF$110*$T$171)</f>
        <v>100000000</v>
      </c>
      <c r="X171" s="12" t="n">
        <f aca="false">IF($E$171=1,$L$171,$AC$110*$T$171)</f>
        <v>164836110.056445</v>
      </c>
      <c r="Y171" s="12" t="n">
        <f aca="false">IF($F$171=1,$M$171,$Z$110*$T$171)</f>
        <v>206045137.570556</v>
      </c>
      <c r="Z171" s="12" t="n">
        <f aca="false">IF($G$171=1,$N$171,$W$110*$T$171)</f>
        <v>15000000</v>
      </c>
      <c r="AA171" s="12" t="n">
        <f aca="false">IF($H$171=1,$O$171,$T$110*$T$171)</f>
        <v>343408562.617593</v>
      </c>
      <c r="AB171" s="12" t="n">
        <f aca="false">($J$110+$O$110)*$T$171</f>
        <v>20495888.9699585</v>
      </c>
      <c r="AC171" s="12" t="n">
        <f aca="false">Assumptions!$B$20*$T$171</f>
        <v>618135412.711667</v>
      </c>
      <c r="AD171" s="12" t="n">
        <f aca="false">IF($S$171,Assumptions!$B$14*($T$171-Assumptions!$B$13),Assumptions!$B$4)</f>
        <v>169204281.308796</v>
      </c>
      <c r="AE171" s="12" t="n">
        <f aca="false">$U$171+$V$171+$W$171+$X$171+$Y$171+$Z$171+$AA$171+$AB$171+$AC$171+$AD$171</f>
        <v>2000000000</v>
      </c>
      <c r="AF171" s="12" t="n">
        <f aca="false">IF(AND(IF($B$171=1,$U$171&gt;=INDEX($U$121:$U$248,1+$A$171-Assumptions!$B$77),$U$171&gt;INDEX($U$121:$U$248,1+$A$171+Assumptions!$B$77)),IF($C$171=1,$V$171&gt;=INDEX($V$121:$V$248,1+$A$171-Assumptions!$B$78),$V$171&gt;INDEX($V$121:$V$248,1+$A$171+Assumptions!$B$78)),IF($D$171=1,$W$171&gt;=INDEX($W$121:$W$248,1+$A$171-Assumptions!$B$79),$W$171&gt;INDEX($W$121:$W$248,1+$A$171+Assumptions!$B$79)),IF($E$171=1,$X$171&gt;=INDEX($X$121:$X$248,1+$A$171-Assumptions!$B$80),$X$171&gt;INDEX($X$121:$X$248,1+$A$171+Assumptions!$B$80)),IF($F$171=1,$Y$171&gt;=INDEX($Y$121:$Y$248,1+$A$171-Assumptions!$B$81),$Y$171&gt;INDEX($Y$121:$Y$248,1+$A$171+Assumptions!$B$81)),IF($G$171=1,$Z$171&gt;=INDEX($Z$121:$Z$248,1+$A$171-Assumptions!$B$82),$Z$171&gt;INDEX($Z$121:$Z$248,1+$A$171+Assumptions!$B$82)),IF($H$171=1,$AA$171&gt;=INDEX($AA$121:$AA$248,1+$A$171-Assumptions!$B$83),$AA$171&gt;INDEX($AA$121:$AA$248,1+$A$171+Assumptions!$B$83))),1,0)</f>
        <v>0</v>
      </c>
    </row>
    <row r="172" customFormat="false" ht="15" hidden="true" customHeight="false" outlineLevel="0" collapsed="false">
      <c r="A172" s="6" t="n">
        <f aca="false">ROW()-ROW($A$121)+Assumptions!$B$4</f>
        <v>51</v>
      </c>
      <c r="B172" s="12" t="n">
        <f aca="false">MOD(QUOTIENT($A$172,Assumptions!$B$77),2)</f>
        <v>0</v>
      </c>
      <c r="C172" s="12" t="n">
        <f aca="false">MOD(QUOTIENT($A$172,Assumptions!$B$78),2)</f>
        <v>1</v>
      </c>
      <c r="D172" s="12" t="n">
        <f aca="false">MOD(QUOTIENT($A$172,Assumptions!$B$79),2)</f>
        <v>1</v>
      </c>
      <c r="E172" s="12" t="n">
        <f aca="false">MOD(QUOTIENT($A$172,Assumptions!$B$80),2)</f>
        <v>0</v>
      </c>
      <c r="F172" s="12" t="n">
        <f aca="false">MOD(QUOTIENT($A$172,Assumptions!$B$81),2)</f>
        <v>0</v>
      </c>
      <c r="G172" s="12" t="n">
        <f aca="false">MOD(QUOTIENT($A$172,Assumptions!$B$82),2)</f>
        <v>1</v>
      </c>
      <c r="H172" s="12" t="n">
        <f aca="false">MOD(QUOTIENT($A$172,Assumptions!$B$83),2)</f>
        <v>1</v>
      </c>
      <c r="I172" s="12" t="n">
        <f aca="false">IF($B$172=1,MIN(Assumptions!$B$67,MAX(Assumptions!$B$4,Assumptions!$B$26-(Assumptions!$B$4))),Assumptions!$B$4)</f>
        <v>0</v>
      </c>
      <c r="J172" s="12" t="n">
        <f aca="false">IF($C$172=1,MIN(Assumptions!$B$66,MAX(Assumptions!$B$4,Assumptions!$B$26-($I$172))),Assumptions!$B$4)</f>
        <v>300000000</v>
      </c>
      <c r="K172" s="12" t="n">
        <f aca="false">IF($D$172=1,MIN(Assumptions!$B$61,MAX(Assumptions!$B$4,Assumptions!$B$26-($I$172+$J$172))),Assumptions!$B$4)</f>
        <v>100000000</v>
      </c>
      <c r="L172" s="12" t="n">
        <f aca="false">IF($E$172=1,MIN(Assumptions!$B$56,MAX(Assumptions!$B$4,Assumptions!$B$26-($I$172+$J$172+$K$172))),Assumptions!$B$4)</f>
        <v>0</v>
      </c>
      <c r="M172" s="12" t="n">
        <f aca="false">IF($F$172=1,MIN(Assumptions!$B$51,MAX(Assumptions!$B$4,Assumptions!$B$26-($I$172+$J$172+$K$172+$L$172))),Assumptions!$B$4)</f>
        <v>0</v>
      </c>
      <c r="N172" s="12" t="n">
        <f aca="false">IF($G$172=1,MIN(Assumptions!$B$46,MAX(Assumptions!$B$4,Assumptions!$B$26-($I$172+$J$172+$K$172+$L$172+$M$172))),Assumptions!$B$4)</f>
        <v>15000000</v>
      </c>
      <c r="O172" s="12" t="n">
        <f aca="false">IF($H$172=1,MIN(Assumptions!$B$41,MAX(Assumptions!$B$4,Assumptions!$B$26-($I$172+$J$172+$K$172+$L$172+$M$172+$N$172))),Assumptions!$B$4)</f>
        <v>5000000</v>
      </c>
      <c r="P172" s="12" t="n">
        <f aca="false">$I$172+$J$172+$K$172+$L$172+$M$172+$N$172+$O$172</f>
        <v>420000000</v>
      </c>
      <c r="Q172" s="12" t="n">
        <f aca="false">MAX(Assumptions!$B$4,Assumptions!$B$26-$P$172)</f>
        <v>1580000000</v>
      </c>
      <c r="R172" s="12" t="n">
        <f aca="false">$J$110+$O$110+Assumptions!$B$20+IF($B$172=0,$D$110,Assumptions!$B$4)+IF($C$172=0,$AI$110,Assumptions!$B$4)+IF($D$172=0,$AF$110,Assumptions!$B$4)+IF($E$172=0,$AC$110,Assumptions!$B$4)+IF($F$172=0,$Z$110,Assumptions!$B$4)+IF($G$172=0,$W$110,Assumptions!$B$4)+IF($H$172=0,$T$110,Assumptions!$B$4)</f>
        <v>15613867.4571691</v>
      </c>
      <c r="S172" s="12" t="n">
        <f aca="false">IF($R$172&gt;Assumptions!$B$4,$Q$172/$R$172&gt;Assumptions!$B$13,FALSE())</f>
        <v>1</v>
      </c>
      <c r="T172" s="12" t="n">
        <f aca="false">IF($S$172,($Q$172+Assumptions!$B$14*Assumptions!$B$13)/($R$172+Assumptions!$B$14),IF($R$172&gt;Assumptions!$B$4,$Q$172/$R$172,Assumptions!$B$4))</f>
        <v>87.3640046081754</v>
      </c>
      <c r="U172" s="12" t="n">
        <f aca="false">IF($B$172=1,$I$172,$D$110*$T$172)</f>
        <v>79977292.8386497</v>
      </c>
      <c r="V172" s="12" t="n">
        <f aca="false">IF($C$172=1,$J$172,$AI$110*$T$172)</f>
        <v>300000000</v>
      </c>
      <c r="W172" s="12" t="n">
        <f aca="false">IF($D$172=1,$K$172,$AF$110*$T$172)</f>
        <v>100000000</v>
      </c>
      <c r="X172" s="12" t="n">
        <f aca="false">IF($E$172=1,$L$172,$AC$110*$T$172)</f>
        <v>209673611.059621</v>
      </c>
      <c r="Y172" s="12" t="n">
        <f aca="false">IF($F$172=1,$M$172,$Z$110*$T$172)</f>
        <v>262092013.824526</v>
      </c>
      <c r="Z172" s="12" t="n">
        <f aca="false">IF($G$172=1,$N$172,$W$110*$T$172)</f>
        <v>15000000</v>
      </c>
      <c r="AA172" s="12" t="n">
        <f aca="false">IF($H$172=1,$O$172,$T$110*$T$172)</f>
        <v>5000000</v>
      </c>
      <c r="AB172" s="12" t="n">
        <f aca="false">($J$110+$O$110)*$T$172</f>
        <v>26071029.2831873</v>
      </c>
      <c r="AC172" s="12" t="n">
        <f aca="false">Assumptions!$B$20*$T$172</f>
        <v>786276041.473578</v>
      </c>
      <c r="AD172" s="12" t="n">
        <f aca="false">IF($S$172,Assumptions!$B$14*($T$172-Assumptions!$B$13),Assumptions!$B$4)</f>
        <v>215910011.520438</v>
      </c>
      <c r="AE172" s="12" t="n">
        <f aca="false">$U$172+$V$172+$W$172+$X$172+$Y$172+$Z$172+$AA$172+$AB$172+$AC$172+$AD$172</f>
        <v>2000000000</v>
      </c>
      <c r="AF172" s="12" t="n">
        <f aca="false">IF(AND(IF($B$172=1,$U$172&gt;=INDEX($U$121:$U$248,1+$A$172-Assumptions!$B$77),$U$172&gt;INDEX($U$121:$U$248,1+$A$172+Assumptions!$B$77)),IF($C$172=1,$V$172&gt;=INDEX($V$121:$V$248,1+$A$172-Assumptions!$B$78),$V$172&gt;INDEX($V$121:$V$248,1+$A$172+Assumptions!$B$78)),IF($D$172=1,$W$172&gt;=INDEX($W$121:$W$248,1+$A$172-Assumptions!$B$79),$W$172&gt;INDEX($W$121:$W$248,1+$A$172+Assumptions!$B$79)),IF($E$172=1,$X$172&gt;=INDEX($X$121:$X$248,1+$A$172-Assumptions!$B$80),$X$172&gt;INDEX($X$121:$X$248,1+$A$172+Assumptions!$B$80)),IF($F$172=1,$Y$172&gt;=INDEX($Y$121:$Y$248,1+$A$172-Assumptions!$B$81),$Y$172&gt;INDEX($Y$121:$Y$248,1+$A$172+Assumptions!$B$81)),IF($G$172=1,$Z$172&gt;=INDEX($Z$121:$Z$248,1+$A$172-Assumptions!$B$82),$Z$172&gt;INDEX($Z$121:$Z$248,1+$A$172+Assumptions!$B$82)),IF($H$172=1,$AA$172&gt;=INDEX($AA$121:$AA$248,1+$A$172-Assumptions!$B$83),$AA$172&gt;INDEX($AA$121:$AA$248,1+$A$172+Assumptions!$B$83))),1,0)</f>
        <v>0</v>
      </c>
    </row>
    <row r="173" customFormat="false" ht="15" hidden="true" customHeight="false" outlineLevel="0" collapsed="false">
      <c r="A173" s="6" t="n">
        <f aca="false">ROW()-ROW($A$121)+Assumptions!$B$4</f>
        <v>52</v>
      </c>
      <c r="B173" s="12" t="n">
        <f aca="false">MOD(QUOTIENT($A$173,Assumptions!$B$77),2)</f>
        <v>0</v>
      </c>
      <c r="C173" s="12" t="n">
        <f aca="false">MOD(QUOTIENT($A$173,Assumptions!$B$78),2)</f>
        <v>1</v>
      </c>
      <c r="D173" s="12" t="n">
        <f aca="false">MOD(QUOTIENT($A$173,Assumptions!$B$79),2)</f>
        <v>1</v>
      </c>
      <c r="E173" s="12" t="n">
        <f aca="false">MOD(QUOTIENT($A$173,Assumptions!$B$80),2)</f>
        <v>0</v>
      </c>
      <c r="F173" s="12" t="n">
        <f aca="false">MOD(QUOTIENT($A$173,Assumptions!$B$81),2)</f>
        <v>1</v>
      </c>
      <c r="G173" s="12" t="n">
        <f aca="false">MOD(QUOTIENT($A$173,Assumptions!$B$82),2)</f>
        <v>0</v>
      </c>
      <c r="H173" s="12" t="n">
        <f aca="false">MOD(QUOTIENT($A$173,Assumptions!$B$83),2)</f>
        <v>0</v>
      </c>
      <c r="I173" s="12" t="n">
        <f aca="false">IF($B$173=1,MIN(Assumptions!$B$67,MAX(Assumptions!$B$4,Assumptions!$B$26-(Assumptions!$B$4))),Assumptions!$B$4)</f>
        <v>0</v>
      </c>
      <c r="J173" s="12" t="n">
        <f aca="false">IF($C$173=1,MIN(Assumptions!$B$66,MAX(Assumptions!$B$4,Assumptions!$B$26-($I$173))),Assumptions!$B$4)</f>
        <v>300000000</v>
      </c>
      <c r="K173" s="12" t="n">
        <f aca="false">IF($D$173=1,MIN(Assumptions!$B$61,MAX(Assumptions!$B$4,Assumptions!$B$26-($I$173+$J$173))),Assumptions!$B$4)</f>
        <v>100000000</v>
      </c>
      <c r="L173" s="12" t="n">
        <f aca="false">IF($E$173=1,MIN(Assumptions!$B$56,MAX(Assumptions!$B$4,Assumptions!$B$26-($I$173+$J$173+$K$173))),Assumptions!$B$4)</f>
        <v>0</v>
      </c>
      <c r="M173" s="12" t="n">
        <f aca="false">IF($F$173=1,MIN(Assumptions!$B$51,MAX(Assumptions!$B$4,Assumptions!$B$26-($I$173+$J$173+$K$173+$L$173))),Assumptions!$B$4)</f>
        <v>30000000</v>
      </c>
      <c r="N173" s="12" t="n">
        <f aca="false">IF($G$173=1,MIN(Assumptions!$B$46,MAX(Assumptions!$B$4,Assumptions!$B$26-($I$173+$J$173+$K$173+$L$173+$M$173))),Assumptions!$B$4)</f>
        <v>0</v>
      </c>
      <c r="O173" s="12" t="n">
        <f aca="false">IF($H$173=1,MIN(Assumptions!$B$41,MAX(Assumptions!$B$4,Assumptions!$B$26-($I$173+$J$173+$K$173+$L$173+$M$173+$N$173))),Assumptions!$B$4)</f>
        <v>0</v>
      </c>
      <c r="P173" s="12" t="n">
        <f aca="false">$I$173+$J$173+$K$173+$L$173+$M$173+$N$173+$O$173</f>
        <v>430000000</v>
      </c>
      <c r="Q173" s="12" t="n">
        <f aca="false">MAX(Assumptions!$B$4,Assumptions!$B$26-$P$173)</f>
        <v>1570000000</v>
      </c>
      <c r="R173" s="12" t="n">
        <f aca="false">$J$110+$O$110+Assumptions!$B$20+IF($B$173=0,$D$110,Assumptions!$B$4)+IF($C$173=0,$AI$110,Assumptions!$B$4)+IF($D$173=0,$AF$110,Assumptions!$B$4)+IF($E$173=0,$AC$110,Assumptions!$B$4)+IF($F$173=0,$Z$110,Assumptions!$B$4)+IF($G$173=0,$W$110,Assumptions!$B$4)+IF($H$173=0,$T$110,Assumptions!$B$4)</f>
        <v>22613867.4571691</v>
      </c>
      <c r="S173" s="12" t="n">
        <f aca="false">IF($R$173&gt;Assumptions!$B$4,$Q$173/$R$173&gt;Assumptions!$B$13,FALSE())</f>
        <v>1</v>
      </c>
      <c r="T173" s="12" t="n">
        <f aca="false">IF($S$173,($Q$173+Assumptions!$B$14*Assumptions!$B$13)/($R$173+Assumptions!$B$14),IF($R$173&gt;Assumptions!$B$4,$Q$173/$R$173,Assumptions!$B$4))</f>
        <v>62.6148084392755</v>
      </c>
      <c r="U173" s="12" t="n">
        <f aca="false">IF($B$173=1,$I$173,$D$110*$T$173)</f>
        <v>57320665.3362966</v>
      </c>
      <c r="V173" s="12" t="n">
        <f aca="false">IF($C$173=1,$J$173,$AI$110*$T$173)</f>
        <v>300000000</v>
      </c>
      <c r="W173" s="12" t="n">
        <f aca="false">IF($D$173=1,$K$173,$AF$110*$T$173)</f>
        <v>100000000</v>
      </c>
      <c r="X173" s="12" t="n">
        <f aca="false">IF($E$173=1,$L$173,$AC$110*$T$173)</f>
        <v>150275540.254261</v>
      </c>
      <c r="Y173" s="12" t="n">
        <f aca="false">IF($F$173=1,$M$173,$Z$110*$T$173)</f>
        <v>30000000</v>
      </c>
      <c r="Z173" s="12" t="n">
        <f aca="false">IF($G$173=1,$N$173,$W$110*$T$173)</f>
        <v>313074042.196378</v>
      </c>
      <c r="AA173" s="12" t="n">
        <f aca="false">IF($H$173=1,$O$173,$T$110*$T$173)</f>
        <v>313074042.196378</v>
      </c>
      <c r="AB173" s="12" t="n">
        <f aca="false">($J$110+$O$110)*$T$173</f>
        <v>18685412.9650182</v>
      </c>
      <c r="AC173" s="12" t="n">
        <f aca="false">Assumptions!$B$20*$T$173</f>
        <v>563533275.95348</v>
      </c>
      <c r="AD173" s="12" t="n">
        <f aca="false">IF($S$173,Assumptions!$B$14*($T$173-Assumptions!$B$13),Assumptions!$B$4)</f>
        <v>154037021.098189</v>
      </c>
      <c r="AE173" s="12" t="n">
        <f aca="false">$U$173+$V$173+$W$173+$X$173+$Y$173+$Z$173+$AA$173+$AB$173+$AC$173+$AD$173</f>
        <v>2000000000</v>
      </c>
      <c r="AF173" s="12" t="n">
        <f aca="false">IF(AND(IF($B$173=1,$U$173&gt;=INDEX($U$121:$U$248,1+$A$173-Assumptions!$B$77),$U$173&gt;INDEX($U$121:$U$248,1+$A$173+Assumptions!$B$77)),IF($C$173=1,$V$173&gt;=INDEX($V$121:$V$248,1+$A$173-Assumptions!$B$78),$V$173&gt;INDEX($V$121:$V$248,1+$A$173+Assumptions!$B$78)),IF($D$173=1,$W$173&gt;=INDEX($W$121:$W$248,1+$A$173-Assumptions!$B$79),$W$173&gt;INDEX($W$121:$W$248,1+$A$173+Assumptions!$B$79)),IF($E$173=1,$X$173&gt;=INDEX($X$121:$X$248,1+$A$173-Assumptions!$B$80),$X$173&gt;INDEX($X$121:$X$248,1+$A$173+Assumptions!$B$80)),IF($F$173=1,$Y$173&gt;=INDEX($Y$121:$Y$248,1+$A$173-Assumptions!$B$81),$Y$173&gt;INDEX($Y$121:$Y$248,1+$A$173+Assumptions!$B$81)),IF($G$173=1,$Z$173&gt;=INDEX($Z$121:$Z$248,1+$A$173-Assumptions!$B$82),$Z$173&gt;INDEX($Z$121:$Z$248,1+$A$173+Assumptions!$B$82)),IF($H$173=1,$AA$173&gt;=INDEX($AA$121:$AA$248,1+$A$173-Assumptions!$B$83),$AA$173&gt;INDEX($AA$121:$AA$248,1+$A$173+Assumptions!$B$83))),1,0)</f>
        <v>0</v>
      </c>
    </row>
    <row r="174" customFormat="false" ht="15" hidden="true" customHeight="false" outlineLevel="0" collapsed="false">
      <c r="A174" s="6" t="n">
        <f aca="false">ROW()-ROW($A$121)+Assumptions!$B$4</f>
        <v>53</v>
      </c>
      <c r="B174" s="12" t="n">
        <f aca="false">MOD(QUOTIENT($A$174,Assumptions!$B$77),2)</f>
        <v>0</v>
      </c>
      <c r="C174" s="12" t="n">
        <f aca="false">MOD(QUOTIENT($A$174,Assumptions!$B$78),2)</f>
        <v>1</v>
      </c>
      <c r="D174" s="12" t="n">
        <f aca="false">MOD(QUOTIENT($A$174,Assumptions!$B$79),2)</f>
        <v>1</v>
      </c>
      <c r="E174" s="12" t="n">
        <f aca="false">MOD(QUOTIENT($A$174,Assumptions!$B$80),2)</f>
        <v>0</v>
      </c>
      <c r="F174" s="12" t="n">
        <f aca="false">MOD(QUOTIENT($A$174,Assumptions!$B$81),2)</f>
        <v>1</v>
      </c>
      <c r="G174" s="12" t="n">
        <f aca="false">MOD(QUOTIENT($A$174,Assumptions!$B$82),2)</f>
        <v>0</v>
      </c>
      <c r="H174" s="12" t="n">
        <f aca="false">MOD(QUOTIENT($A$174,Assumptions!$B$83),2)</f>
        <v>1</v>
      </c>
      <c r="I174" s="12" t="n">
        <f aca="false">IF($B$174=1,MIN(Assumptions!$B$67,MAX(Assumptions!$B$4,Assumptions!$B$26-(Assumptions!$B$4))),Assumptions!$B$4)</f>
        <v>0</v>
      </c>
      <c r="J174" s="12" t="n">
        <f aca="false">IF($C$174=1,MIN(Assumptions!$B$66,MAX(Assumptions!$B$4,Assumptions!$B$26-($I$174))),Assumptions!$B$4)</f>
        <v>300000000</v>
      </c>
      <c r="K174" s="12" t="n">
        <f aca="false">IF($D$174=1,MIN(Assumptions!$B$61,MAX(Assumptions!$B$4,Assumptions!$B$26-($I$174+$J$174))),Assumptions!$B$4)</f>
        <v>100000000</v>
      </c>
      <c r="L174" s="12" t="n">
        <f aca="false">IF($E$174=1,MIN(Assumptions!$B$56,MAX(Assumptions!$B$4,Assumptions!$B$26-($I$174+$J$174+$K$174))),Assumptions!$B$4)</f>
        <v>0</v>
      </c>
      <c r="M174" s="12" t="n">
        <f aca="false">IF($F$174=1,MIN(Assumptions!$B$51,MAX(Assumptions!$B$4,Assumptions!$B$26-($I$174+$J$174+$K$174+$L$174))),Assumptions!$B$4)</f>
        <v>30000000</v>
      </c>
      <c r="N174" s="12" t="n">
        <f aca="false">IF($G$174=1,MIN(Assumptions!$B$46,MAX(Assumptions!$B$4,Assumptions!$B$26-($I$174+$J$174+$K$174+$L$174+$M$174))),Assumptions!$B$4)</f>
        <v>0</v>
      </c>
      <c r="O174" s="12" t="n">
        <f aca="false">IF($H$174=1,MIN(Assumptions!$B$41,MAX(Assumptions!$B$4,Assumptions!$B$26-($I$174+$J$174+$K$174+$L$174+$M$174+$N$174))),Assumptions!$B$4)</f>
        <v>5000000</v>
      </c>
      <c r="P174" s="12" t="n">
        <f aca="false">$I$174+$J$174+$K$174+$L$174+$M$174+$N$174+$O$174</f>
        <v>435000000</v>
      </c>
      <c r="Q174" s="12" t="n">
        <f aca="false">MAX(Assumptions!$B$4,Assumptions!$B$26-$P$174)</f>
        <v>1565000000</v>
      </c>
      <c r="R174" s="12" t="n">
        <f aca="false">$J$110+$O$110+Assumptions!$B$20+IF($B$174=0,$D$110,Assumptions!$B$4)+IF($C$174=0,$AI$110,Assumptions!$B$4)+IF($D$174=0,$AF$110,Assumptions!$B$4)+IF($E$174=0,$AC$110,Assumptions!$B$4)+IF($F$174=0,$Z$110,Assumptions!$B$4)+IF($G$174=0,$W$110,Assumptions!$B$4)+IF($H$174=0,$T$110,Assumptions!$B$4)</f>
        <v>17613867.4571691</v>
      </c>
      <c r="S174" s="12" t="n">
        <f aca="false">IF($R$174&gt;Assumptions!$B$4,$Q$174/$R$174&gt;Assumptions!$B$13,FALSE())</f>
        <v>1</v>
      </c>
      <c r="T174" s="12" t="n">
        <f aca="false">IF($S$174,($Q$174+Assumptions!$B$14*Assumptions!$B$13)/($R$174+Assumptions!$B$14),IF($R$174&gt;Assumptions!$B$4,$Q$174/$R$174,Assumptions!$B$4))</f>
        <v>77.9313080061737</v>
      </c>
      <c r="U174" s="12" t="n">
        <f aca="false">IF($B$174=1,$I$174,$D$110*$T$174)</f>
        <v>71342139.9312264</v>
      </c>
      <c r="V174" s="12" t="n">
        <f aca="false">IF($C$174=1,$J$174,$AI$110*$T$174)</f>
        <v>300000000</v>
      </c>
      <c r="W174" s="12" t="n">
        <f aca="false">IF($D$174=1,$K$174,$AF$110*$T$174)</f>
        <v>100000000</v>
      </c>
      <c r="X174" s="12" t="n">
        <f aca="false">IF($E$174=1,$L$174,$AC$110*$T$174)</f>
        <v>187035139.214817</v>
      </c>
      <c r="Y174" s="12" t="n">
        <f aca="false">IF($F$174=1,$M$174,$Z$110*$T$174)</f>
        <v>30000000</v>
      </c>
      <c r="Z174" s="12" t="n">
        <f aca="false">IF($G$174=1,$N$174,$W$110*$T$174)</f>
        <v>389656540.030869</v>
      </c>
      <c r="AA174" s="12" t="n">
        <f aca="false">IF($H$174=1,$O$174,$T$110*$T$174)</f>
        <v>5000000</v>
      </c>
      <c r="AB174" s="12" t="n">
        <f aca="false">($J$110+$O$110)*$T$174</f>
        <v>23256138.752091</v>
      </c>
      <c r="AC174" s="12" t="n">
        <f aca="false">Assumptions!$B$20*$T$174</f>
        <v>701381772.055563</v>
      </c>
      <c r="AD174" s="12" t="n">
        <f aca="false">IF($S$174,Assumptions!$B$14*($T$174-Assumptions!$B$13),Assumptions!$B$4)</f>
        <v>192328270.015434</v>
      </c>
      <c r="AE174" s="12" t="n">
        <f aca="false">$U$174+$V$174+$W$174+$X$174+$Y$174+$Z$174+$AA$174+$AB$174+$AC$174+$AD$174</f>
        <v>2000000000</v>
      </c>
      <c r="AF174" s="12" t="n">
        <f aca="false">IF(AND(IF($B$174=1,$U$174&gt;=INDEX($U$121:$U$248,1+$A$174-Assumptions!$B$77),$U$174&gt;INDEX($U$121:$U$248,1+$A$174+Assumptions!$B$77)),IF($C$174=1,$V$174&gt;=INDEX($V$121:$V$248,1+$A$174-Assumptions!$B$78),$V$174&gt;INDEX($V$121:$V$248,1+$A$174+Assumptions!$B$78)),IF($D$174=1,$W$174&gt;=INDEX($W$121:$W$248,1+$A$174-Assumptions!$B$79),$W$174&gt;INDEX($W$121:$W$248,1+$A$174+Assumptions!$B$79)),IF($E$174=1,$X$174&gt;=INDEX($X$121:$X$248,1+$A$174-Assumptions!$B$80),$X$174&gt;INDEX($X$121:$X$248,1+$A$174+Assumptions!$B$80)),IF($F$174=1,$Y$174&gt;=INDEX($Y$121:$Y$248,1+$A$174-Assumptions!$B$81),$Y$174&gt;INDEX($Y$121:$Y$248,1+$A$174+Assumptions!$B$81)),IF($G$174=1,$Z$174&gt;=INDEX($Z$121:$Z$248,1+$A$174-Assumptions!$B$82),$Z$174&gt;INDEX($Z$121:$Z$248,1+$A$174+Assumptions!$B$82)),IF($H$174=1,$AA$174&gt;=INDEX($AA$121:$AA$248,1+$A$174-Assumptions!$B$83),$AA$174&gt;INDEX($AA$121:$AA$248,1+$A$174+Assumptions!$B$83))),1,0)</f>
        <v>0</v>
      </c>
    </row>
    <row r="175" customFormat="false" ht="15" hidden="true" customHeight="false" outlineLevel="0" collapsed="false">
      <c r="A175" s="6" t="n">
        <f aca="false">ROW()-ROW($A$121)+Assumptions!$B$4</f>
        <v>54</v>
      </c>
      <c r="B175" s="12" t="n">
        <f aca="false">MOD(QUOTIENT($A$175,Assumptions!$B$77),2)</f>
        <v>0</v>
      </c>
      <c r="C175" s="12" t="n">
        <f aca="false">MOD(QUOTIENT($A$175,Assumptions!$B$78),2)</f>
        <v>1</v>
      </c>
      <c r="D175" s="12" t="n">
        <f aca="false">MOD(QUOTIENT($A$175,Assumptions!$B$79),2)</f>
        <v>1</v>
      </c>
      <c r="E175" s="12" t="n">
        <f aca="false">MOD(QUOTIENT($A$175,Assumptions!$B$80),2)</f>
        <v>0</v>
      </c>
      <c r="F175" s="12" t="n">
        <f aca="false">MOD(QUOTIENT($A$175,Assumptions!$B$81),2)</f>
        <v>1</v>
      </c>
      <c r="G175" s="12" t="n">
        <f aca="false">MOD(QUOTIENT($A$175,Assumptions!$B$82),2)</f>
        <v>1</v>
      </c>
      <c r="H175" s="12" t="n">
        <f aca="false">MOD(QUOTIENT($A$175,Assumptions!$B$83),2)</f>
        <v>0</v>
      </c>
      <c r="I175" s="12" t="n">
        <f aca="false">IF($B$175=1,MIN(Assumptions!$B$67,MAX(Assumptions!$B$4,Assumptions!$B$26-(Assumptions!$B$4))),Assumptions!$B$4)</f>
        <v>0</v>
      </c>
      <c r="J175" s="12" t="n">
        <f aca="false">IF($C$175=1,MIN(Assumptions!$B$66,MAX(Assumptions!$B$4,Assumptions!$B$26-($I$175))),Assumptions!$B$4)</f>
        <v>300000000</v>
      </c>
      <c r="K175" s="12" t="n">
        <f aca="false">IF($D$175=1,MIN(Assumptions!$B$61,MAX(Assumptions!$B$4,Assumptions!$B$26-($I$175+$J$175))),Assumptions!$B$4)</f>
        <v>100000000</v>
      </c>
      <c r="L175" s="12" t="n">
        <f aca="false">IF($E$175=1,MIN(Assumptions!$B$56,MAX(Assumptions!$B$4,Assumptions!$B$26-($I$175+$J$175+$K$175))),Assumptions!$B$4)</f>
        <v>0</v>
      </c>
      <c r="M175" s="12" t="n">
        <f aca="false">IF($F$175=1,MIN(Assumptions!$B$51,MAX(Assumptions!$B$4,Assumptions!$B$26-($I$175+$J$175+$K$175+$L$175))),Assumptions!$B$4)</f>
        <v>30000000</v>
      </c>
      <c r="N175" s="12" t="n">
        <f aca="false">IF($G$175=1,MIN(Assumptions!$B$46,MAX(Assumptions!$B$4,Assumptions!$B$26-($I$175+$J$175+$K$175+$L$175+$M$175))),Assumptions!$B$4)</f>
        <v>15000000</v>
      </c>
      <c r="O175" s="12" t="n">
        <f aca="false">IF($H$175=1,MIN(Assumptions!$B$41,MAX(Assumptions!$B$4,Assumptions!$B$26-($I$175+$J$175+$K$175+$L$175+$M$175+$N$175))),Assumptions!$B$4)</f>
        <v>0</v>
      </c>
      <c r="P175" s="12" t="n">
        <f aca="false">$I$175+$J$175+$K$175+$L$175+$M$175+$N$175+$O$175</f>
        <v>445000000</v>
      </c>
      <c r="Q175" s="12" t="n">
        <f aca="false">MAX(Assumptions!$B$4,Assumptions!$B$26-$P$175)</f>
        <v>1555000000</v>
      </c>
      <c r="R175" s="12" t="n">
        <f aca="false">$J$110+$O$110+Assumptions!$B$20+IF($B$175=0,$D$110,Assumptions!$B$4)+IF($C$175=0,$AI$110,Assumptions!$B$4)+IF($D$175=0,$AF$110,Assumptions!$B$4)+IF($E$175=0,$AC$110,Assumptions!$B$4)+IF($F$175=0,$Z$110,Assumptions!$B$4)+IF($G$175=0,$W$110,Assumptions!$B$4)+IF($H$175=0,$T$110,Assumptions!$B$4)</f>
        <v>17613867.4571691</v>
      </c>
      <c r="S175" s="12" t="n">
        <f aca="false">IF($R$175&gt;Assumptions!$B$4,$Q$175/$R$175&gt;Assumptions!$B$13,FALSE())</f>
        <v>1</v>
      </c>
      <c r="T175" s="12" t="n">
        <f aca="false">IF($S$175,($Q$175+Assumptions!$B$14*Assumptions!$B$13)/($R$175+Assumptions!$B$14),IF($R$175&gt;Assumptions!$B$4,$Q$175/$R$175,Assumptions!$B$4))</f>
        <v>77.4341385771072</v>
      </c>
      <c r="U175" s="12" t="n">
        <f aca="false">IF($B$175=1,$I$175,$D$110*$T$175)</f>
        <v>70887006.6621277</v>
      </c>
      <c r="V175" s="12" t="n">
        <f aca="false">IF($C$175=1,$J$175,$AI$110*$T$175)</f>
        <v>300000000</v>
      </c>
      <c r="W175" s="12" t="n">
        <f aca="false">IF($D$175=1,$K$175,$AF$110*$T$175)</f>
        <v>100000000</v>
      </c>
      <c r="X175" s="12" t="n">
        <f aca="false">IF($E$175=1,$L$175,$AC$110*$T$175)</f>
        <v>185841932.585057</v>
      </c>
      <c r="Y175" s="12" t="n">
        <f aca="false">IF($F$175=1,$M$175,$Z$110*$T$175)</f>
        <v>30000000</v>
      </c>
      <c r="Z175" s="12" t="n">
        <f aca="false">IF($G$175=1,$N$175,$W$110*$T$175)</f>
        <v>15000000</v>
      </c>
      <c r="AA175" s="12" t="n">
        <f aca="false">IF($H$175=1,$O$175,$T$110*$T$175)</f>
        <v>387170692.885536</v>
      </c>
      <c r="AB175" s="12" t="n">
        <f aca="false">($J$110+$O$110)*$T$175</f>
        <v>23107774.2305465</v>
      </c>
      <c r="AC175" s="12" t="n">
        <f aca="false">Assumptions!$B$20*$T$175</f>
        <v>696907247.193965</v>
      </c>
      <c r="AD175" s="12" t="n">
        <f aca="false">IF($S$175,Assumptions!$B$14*($T$175-Assumptions!$B$13),Assumptions!$B$4)</f>
        <v>191085346.442768</v>
      </c>
      <c r="AE175" s="12" t="n">
        <f aca="false">$U$175+$V$175+$W$175+$X$175+$Y$175+$Z$175+$AA$175+$AB$175+$AC$175+$AD$175</f>
        <v>2000000000</v>
      </c>
      <c r="AF175" s="12" t="n">
        <f aca="false">IF(AND(IF($B$175=1,$U$175&gt;=INDEX($U$121:$U$248,1+$A$175-Assumptions!$B$77),$U$175&gt;INDEX($U$121:$U$248,1+$A$175+Assumptions!$B$77)),IF($C$175=1,$V$175&gt;=INDEX($V$121:$V$248,1+$A$175-Assumptions!$B$78),$V$175&gt;INDEX($V$121:$V$248,1+$A$175+Assumptions!$B$78)),IF($D$175=1,$W$175&gt;=INDEX($W$121:$W$248,1+$A$175-Assumptions!$B$79),$W$175&gt;INDEX($W$121:$W$248,1+$A$175+Assumptions!$B$79)),IF($E$175=1,$X$175&gt;=INDEX($X$121:$X$248,1+$A$175-Assumptions!$B$80),$X$175&gt;INDEX($X$121:$X$248,1+$A$175+Assumptions!$B$80)),IF($F$175=1,$Y$175&gt;=INDEX($Y$121:$Y$248,1+$A$175-Assumptions!$B$81),$Y$175&gt;INDEX($Y$121:$Y$248,1+$A$175+Assumptions!$B$81)),IF($G$175=1,$Z$175&gt;=INDEX($Z$121:$Z$248,1+$A$175-Assumptions!$B$82),$Z$175&gt;INDEX($Z$121:$Z$248,1+$A$175+Assumptions!$B$82)),IF($H$175=1,$AA$175&gt;=INDEX($AA$121:$AA$248,1+$A$175-Assumptions!$B$83),$AA$175&gt;INDEX($AA$121:$AA$248,1+$A$175+Assumptions!$B$83))),1,0)</f>
        <v>0</v>
      </c>
    </row>
    <row r="176" customFormat="false" ht="15" hidden="true" customHeight="false" outlineLevel="0" collapsed="false">
      <c r="A176" s="6" t="n">
        <f aca="false">ROW()-ROW($A$121)+Assumptions!$B$4</f>
        <v>55</v>
      </c>
      <c r="B176" s="12" t="n">
        <f aca="false">MOD(QUOTIENT($A$176,Assumptions!$B$77),2)</f>
        <v>0</v>
      </c>
      <c r="C176" s="12" t="n">
        <f aca="false">MOD(QUOTIENT($A$176,Assumptions!$B$78),2)</f>
        <v>1</v>
      </c>
      <c r="D176" s="12" t="n">
        <f aca="false">MOD(QUOTIENT($A$176,Assumptions!$B$79),2)</f>
        <v>1</v>
      </c>
      <c r="E176" s="12" t="n">
        <f aca="false">MOD(QUOTIENT($A$176,Assumptions!$B$80),2)</f>
        <v>0</v>
      </c>
      <c r="F176" s="12" t="n">
        <f aca="false">MOD(QUOTIENT($A$176,Assumptions!$B$81),2)</f>
        <v>1</v>
      </c>
      <c r="G176" s="12" t="n">
        <f aca="false">MOD(QUOTIENT($A$176,Assumptions!$B$82),2)</f>
        <v>1</v>
      </c>
      <c r="H176" s="12" t="n">
        <f aca="false">MOD(QUOTIENT($A$176,Assumptions!$B$83),2)</f>
        <v>1</v>
      </c>
      <c r="I176" s="12" t="n">
        <f aca="false">IF($B$176=1,MIN(Assumptions!$B$67,MAX(Assumptions!$B$4,Assumptions!$B$26-(Assumptions!$B$4))),Assumptions!$B$4)</f>
        <v>0</v>
      </c>
      <c r="J176" s="12" t="n">
        <f aca="false">IF($C$176=1,MIN(Assumptions!$B$66,MAX(Assumptions!$B$4,Assumptions!$B$26-($I$176))),Assumptions!$B$4)</f>
        <v>300000000</v>
      </c>
      <c r="K176" s="12" t="n">
        <f aca="false">IF($D$176=1,MIN(Assumptions!$B$61,MAX(Assumptions!$B$4,Assumptions!$B$26-($I$176+$J$176))),Assumptions!$B$4)</f>
        <v>100000000</v>
      </c>
      <c r="L176" s="12" t="n">
        <f aca="false">IF($E$176=1,MIN(Assumptions!$B$56,MAX(Assumptions!$B$4,Assumptions!$B$26-($I$176+$J$176+$K$176))),Assumptions!$B$4)</f>
        <v>0</v>
      </c>
      <c r="M176" s="12" t="n">
        <f aca="false">IF($F$176=1,MIN(Assumptions!$B$51,MAX(Assumptions!$B$4,Assumptions!$B$26-($I$176+$J$176+$K$176+$L$176))),Assumptions!$B$4)</f>
        <v>30000000</v>
      </c>
      <c r="N176" s="12" t="n">
        <f aca="false">IF($G$176=1,MIN(Assumptions!$B$46,MAX(Assumptions!$B$4,Assumptions!$B$26-($I$176+$J$176+$K$176+$L$176+$M$176))),Assumptions!$B$4)</f>
        <v>15000000</v>
      </c>
      <c r="O176" s="12" t="n">
        <f aca="false">IF($H$176=1,MIN(Assumptions!$B$41,MAX(Assumptions!$B$4,Assumptions!$B$26-($I$176+$J$176+$K$176+$L$176+$M$176+$N$176))),Assumptions!$B$4)</f>
        <v>5000000</v>
      </c>
      <c r="P176" s="12" t="n">
        <f aca="false">$I$176+$J$176+$K$176+$L$176+$M$176+$N$176+$O$176</f>
        <v>450000000</v>
      </c>
      <c r="Q176" s="12" t="n">
        <f aca="false">MAX(Assumptions!$B$4,Assumptions!$B$26-$P$176)</f>
        <v>1550000000</v>
      </c>
      <c r="R176" s="12" t="n">
        <f aca="false">$J$110+$O$110+Assumptions!$B$20+IF($B$176=0,$D$110,Assumptions!$B$4)+IF($C$176=0,$AI$110,Assumptions!$B$4)+IF($D$176=0,$AF$110,Assumptions!$B$4)+IF($E$176=0,$AC$110,Assumptions!$B$4)+IF($F$176=0,$Z$110,Assumptions!$B$4)+IF($G$176=0,$W$110,Assumptions!$B$4)+IF($H$176=0,$T$110,Assumptions!$B$4)</f>
        <v>12613867.4571691</v>
      </c>
      <c r="S176" s="12" t="n">
        <f aca="false">IF($R$176&gt;Assumptions!$B$4,$Q$176/$R$176&gt;Assumptions!$B$13,FALSE())</f>
        <v>1</v>
      </c>
      <c r="T176" s="12" t="n">
        <f aca="false">IF($S$176,($Q$176+Assumptions!$B$14*Assumptions!$B$13)/($R$176+Assumptions!$B$14),IF($R$176&gt;Assumptions!$B$4,$Q$176/$R$176,Assumptions!$B$4))</f>
        <v>102.7202338779</v>
      </c>
      <c r="U176" s="12" t="n">
        <f aca="false">IF($B$176=1,$I$176,$D$110*$T$176)</f>
        <v>94035137.9512959</v>
      </c>
      <c r="V176" s="12" t="n">
        <f aca="false">IF($C$176=1,$J$176,$AI$110*$T$176)</f>
        <v>300000000</v>
      </c>
      <c r="W176" s="12" t="n">
        <f aca="false">IF($D$176=1,$K$176,$AF$110*$T$176)</f>
        <v>100000000</v>
      </c>
      <c r="X176" s="12" t="n">
        <f aca="false">IF($E$176=1,$L$176,$AC$110*$T$176)</f>
        <v>246528561.306961</v>
      </c>
      <c r="Y176" s="12" t="n">
        <f aca="false">IF($F$176=1,$M$176,$Z$110*$T$176)</f>
        <v>30000000</v>
      </c>
      <c r="Z176" s="12" t="n">
        <f aca="false">IF($G$176=1,$N$176,$W$110*$T$176)</f>
        <v>15000000</v>
      </c>
      <c r="AA176" s="12" t="n">
        <f aca="false">IF($H$176=1,$O$176,$T$110*$T$176)</f>
        <v>5000000</v>
      </c>
      <c r="AB176" s="12" t="n">
        <f aca="false">($J$110+$O$110)*$T$176</f>
        <v>30653611.1458881</v>
      </c>
      <c r="AC176" s="12" t="n">
        <f aca="false">Assumptions!$B$20*$T$176</f>
        <v>924482104.901104</v>
      </c>
      <c r="AD176" s="12" t="n">
        <f aca="false">IF($S$176,Assumptions!$B$14*($T$176-Assumptions!$B$13),Assumptions!$B$4)</f>
        <v>254300584.694751</v>
      </c>
      <c r="AE176" s="12" t="n">
        <f aca="false">$U$176+$V$176+$W$176+$X$176+$Y$176+$Z$176+$AA$176+$AB$176+$AC$176+$AD$176</f>
        <v>2000000000</v>
      </c>
      <c r="AF176" s="12" t="n">
        <f aca="false">IF(AND(IF($B$176=1,$U$176&gt;=INDEX($U$121:$U$248,1+$A$176-Assumptions!$B$77),$U$176&gt;INDEX($U$121:$U$248,1+$A$176+Assumptions!$B$77)),IF($C$176=1,$V$176&gt;=INDEX($V$121:$V$248,1+$A$176-Assumptions!$B$78),$V$176&gt;INDEX($V$121:$V$248,1+$A$176+Assumptions!$B$78)),IF($D$176=1,$W$176&gt;=INDEX($W$121:$W$248,1+$A$176-Assumptions!$B$79),$W$176&gt;INDEX($W$121:$W$248,1+$A$176+Assumptions!$B$79)),IF($E$176=1,$X$176&gt;=INDEX($X$121:$X$248,1+$A$176-Assumptions!$B$80),$X$176&gt;INDEX($X$121:$X$248,1+$A$176+Assumptions!$B$80)),IF($F$176=1,$Y$176&gt;=INDEX($Y$121:$Y$248,1+$A$176-Assumptions!$B$81),$Y$176&gt;INDEX($Y$121:$Y$248,1+$A$176+Assumptions!$B$81)),IF($G$176=1,$Z$176&gt;=INDEX($Z$121:$Z$248,1+$A$176-Assumptions!$B$82),$Z$176&gt;INDEX($Z$121:$Z$248,1+$A$176+Assumptions!$B$82)),IF($H$176=1,$AA$176&gt;=INDEX($AA$121:$AA$248,1+$A$176-Assumptions!$B$83),$AA$176&gt;INDEX($AA$121:$AA$248,1+$A$176+Assumptions!$B$83))),1,0)</f>
        <v>0</v>
      </c>
    </row>
    <row r="177" customFormat="false" ht="15" hidden="true" customHeight="false" outlineLevel="0" collapsed="false">
      <c r="A177" s="6" t="n">
        <f aca="false">ROW()-ROW($A$121)+Assumptions!$B$4</f>
        <v>56</v>
      </c>
      <c r="B177" s="12" t="n">
        <f aca="false">MOD(QUOTIENT($A$177,Assumptions!$B$77),2)</f>
        <v>0</v>
      </c>
      <c r="C177" s="12" t="n">
        <f aca="false">MOD(QUOTIENT($A$177,Assumptions!$B$78),2)</f>
        <v>1</v>
      </c>
      <c r="D177" s="12" t="n">
        <f aca="false">MOD(QUOTIENT($A$177,Assumptions!$B$79),2)</f>
        <v>1</v>
      </c>
      <c r="E177" s="12" t="n">
        <f aca="false">MOD(QUOTIENT($A$177,Assumptions!$B$80),2)</f>
        <v>1</v>
      </c>
      <c r="F177" s="12" t="n">
        <f aca="false">MOD(QUOTIENT($A$177,Assumptions!$B$81),2)</f>
        <v>0</v>
      </c>
      <c r="G177" s="12" t="n">
        <f aca="false">MOD(QUOTIENT($A$177,Assumptions!$B$82),2)</f>
        <v>0</v>
      </c>
      <c r="H177" s="12" t="n">
        <f aca="false">MOD(QUOTIENT($A$177,Assumptions!$B$83),2)</f>
        <v>0</v>
      </c>
      <c r="I177" s="12" t="n">
        <f aca="false">IF($B$177=1,MIN(Assumptions!$B$67,MAX(Assumptions!$B$4,Assumptions!$B$26-(Assumptions!$B$4))),Assumptions!$B$4)</f>
        <v>0</v>
      </c>
      <c r="J177" s="12" t="n">
        <f aca="false">IF($C$177=1,MIN(Assumptions!$B$66,MAX(Assumptions!$B$4,Assumptions!$B$26-($I$177))),Assumptions!$B$4)</f>
        <v>300000000</v>
      </c>
      <c r="K177" s="12" t="n">
        <f aca="false">IF($D$177=1,MIN(Assumptions!$B$61,MAX(Assumptions!$B$4,Assumptions!$B$26-($I$177+$J$177))),Assumptions!$B$4)</f>
        <v>100000000</v>
      </c>
      <c r="L177" s="12" t="n">
        <f aca="false">IF($E$177=1,MIN(Assumptions!$B$56,MAX(Assumptions!$B$4,Assumptions!$B$26-($I$177+$J$177+$K$177))),Assumptions!$B$4)</f>
        <v>60000000</v>
      </c>
      <c r="M177" s="12" t="n">
        <f aca="false">IF($F$177=1,MIN(Assumptions!$B$51,MAX(Assumptions!$B$4,Assumptions!$B$26-($I$177+$J$177+$K$177+$L$177))),Assumptions!$B$4)</f>
        <v>0</v>
      </c>
      <c r="N177" s="12" t="n">
        <f aca="false">IF($G$177=1,MIN(Assumptions!$B$46,MAX(Assumptions!$B$4,Assumptions!$B$26-($I$177+$J$177+$K$177+$L$177+$M$177))),Assumptions!$B$4)</f>
        <v>0</v>
      </c>
      <c r="O177" s="12" t="n">
        <f aca="false">IF($H$177=1,MIN(Assumptions!$B$41,MAX(Assumptions!$B$4,Assumptions!$B$26-($I$177+$J$177+$K$177+$L$177+$M$177+$N$177))),Assumptions!$B$4)</f>
        <v>0</v>
      </c>
      <c r="P177" s="12" t="n">
        <f aca="false">$I$177+$J$177+$K$177+$L$177+$M$177+$N$177+$O$177</f>
        <v>460000000</v>
      </c>
      <c r="Q177" s="12" t="n">
        <f aca="false">MAX(Assumptions!$B$4,Assumptions!$B$26-$P$177)</f>
        <v>1540000000</v>
      </c>
      <c r="R177" s="12" t="n">
        <f aca="false">$J$110+$O$110+Assumptions!$B$20+IF($B$177=0,$D$110,Assumptions!$B$4)+IF($C$177=0,$AI$110,Assumptions!$B$4)+IF($D$177=0,$AF$110,Assumptions!$B$4)+IF($E$177=0,$AC$110,Assumptions!$B$4)+IF($F$177=0,$Z$110,Assumptions!$B$4)+IF($G$177=0,$W$110,Assumptions!$B$4)+IF($H$177=0,$T$110,Assumptions!$B$4)</f>
        <v>23213867.4571691</v>
      </c>
      <c r="S177" s="12" t="n">
        <f aca="false">IF($R$177&gt;Assumptions!$B$4,$Q$177/$R$177&gt;Assumptions!$B$13,FALSE())</f>
        <v>1</v>
      </c>
      <c r="T177" s="12" t="n">
        <f aca="false">IF($S$177,($Q$177+Assumptions!$B$14*Assumptions!$B$13)/($R$177+Assumptions!$B$14),IF($R$177&gt;Assumptions!$B$4,$Q$177/$R$177,Assumptions!$B$4))</f>
        <v>59.9870868343434</v>
      </c>
      <c r="U177" s="12" t="n">
        <f aca="false">IF($B$177=1,$I$177,$D$110*$T$177)</f>
        <v>54915120.15509</v>
      </c>
      <c r="V177" s="12" t="n">
        <f aca="false">IF($C$177=1,$J$177,$AI$110*$T$177)</f>
        <v>300000000</v>
      </c>
      <c r="W177" s="12" t="n">
        <f aca="false">IF($D$177=1,$K$177,$AF$110*$T$177)</f>
        <v>100000000</v>
      </c>
      <c r="X177" s="12" t="n">
        <f aca="false">IF($E$177=1,$L$177,$AC$110*$T$177)</f>
        <v>60000000</v>
      </c>
      <c r="Y177" s="12" t="n">
        <f aca="false">IF($F$177=1,$M$177,$Z$110*$T$177)</f>
        <v>179961260.50303</v>
      </c>
      <c r="Z177" s="12" t="n">
        <f aca="false">IF($G$177=1,$N$177,$W$110*$T$177)</f>
        <v>299935434.171717</v>
      </c>
      <c r="AA177" s="12" t="n">
        <f aca="false">IF($H$177=1,$O$177,$T$110*$T$177)</f>
        <v>299935434.171717</v>
      </c>
      <c r="AB177" s="12" t="n">
        <f aca="false">($J$110+$O$110)*$T$177</f>
        <v>17901252.4034975</v>
      </c>
      <c r="AC177" s="12" t="n">
        <f aca="false">Assumptions!$B$20*$T$177</f>
        <v>539883781.50909</v>
      </c>
      <c r="AD177" s="12" t="n">
        <f aca="false">IF($S$177,Assumptions!$B$14*($T$177-Assumptions!$B$13),Assumptions!$B$4)</f>
        <v>147467717.085858</v>
      </c>
      <c r="AE177" s="12" t="n">
        <f aca="false">$U$177+$V$177+$W$177+$X$177+$Y$177+$Z$177+$AA$177+$AB$177+$AC$177+$AD$177</f>
        <v>2000000000</v>
      </c>
      <c r="AF177" s="12" t="n">
        <f aca="false">IF(AND(IF($B$177=1,$U$177&gt;=INDEX($U$121:$U$248,1+$A$177-Assumptions!$B$77),$U$177&gt;INDEX($U$121:$U$248,1+$A$177+Assumptions!$B$77)),IF($C$177=1,$V$177&gt;=INDEX($V$121:$V$248,1+$A$177-Assumptions!$B$78),$V$177&gt;INDEX($V$121:$V$248,1+$A$177+Assumptions!$B$78)),IF($D$177=1,$W$177&gt;=INDEX($W$121:$W$248,1+$A$177-Assumptions!$B$79),$W$177&gt;INDEX($W$121:$W$248,1+$A$177+Assumptions!$B$79)),IF($E$177=1,$X$177&gt;=INDEX($X$121:$X$248,1+$A$177-Assumptions!$B$80),$X$177&gt;INDEX($X$121:$X$248,1+$A$177+Assumptions!$B$80)),IF($F$177=1,$Y$177&gt;=INDEX($Y$121:$Y$248,1+$A$177-Assumptions!$B$81),$Y$177&gt;INDEX($Y$121:$Y$248,1+$A$177+Assumptions!$B$81)),IF($G$177=1,$Z$177&gt;=INDEX($Z$121:$Z$248,1+$A$177-Assumptions!$B$82),$Z$177&gt;INDEX($Z$121:$Z$248,1+$A$177+Assumptions!$B$82)),IF($H$177=1,$AA$177&gt;=INDEX($AA$121:$AA$248,1+$A$177-Assumptions!$B$83),$AA$177&gt;INDEX($AA$121:$AA$248,1+$A$177+Assumptions!$B$83))),1,0)</f>
        <v>0</v>
      </c>
    </row>
    <row r="178" customFormat="false" ht="15" hidden="true" customHeight="false" outlineLevel="0" collapsed="false">
      <c r="A178" s="6" t="n">
        <f aca="false">ROW()-ROW($A$121)+Assumptions!$B$4</f>
        <v>57</v>
      </c>
      <c r="B178" s="12" t="n">
        <f aca="false">MOD(QUOTIENT($A$178,Assumptions!$B$77),2)</f>
        <v>0</v>
      </c>
      <c r="C178" s="12" t="n">
        <f aca="false">MOD(QUOTIENT($A$178,Assumptions!$B$78),2)</f>
        <v>1</v>
      </c>
      <c r="D178" s="12" t="n">
        <f aca="false">MOD(QUOTIENT($A$178,Assumptions!$B$79),2)</f>
        <v>1</v>
      </c>
      <c r="E178" s="12" t="n">
        <f aca="false">MOD(QUOTIENT($A$178,Assumptions!$B$80),2)</f>
        <v>1</v>
      </c>
      <c r="F178" s="12" t="n">
        <f aca="false">MOD(QUOTIENT($A$178,Assumptions!$B$81),2)</f>
        <v>0</v>
      </c>
      <c r="G178" s="12" t="n">
        <f aca="false">MOD(QUOTIENT($A$178,Assumptions!$B$82),2)</f>
        <v>0</v>
      </c>
      <c r="H178" s="12" t="n">
        <f aca="false">MOD(QUOTIENT($A$178,Assumptions!$B$83),2)</f>
        <v>1</v>
      </c>
      <c r="I178" s="12" t="n">
        <f aca="false">IF($B$178=1,MIN(Assumptions!$B$67,MAX(Assumptions!$B$4,Assumptions!$B$26-(Assumptions!$B$4))),Assumptions!$B$4)</f>
        <v>0</v>
      </c>
      <c r="J178" s="12" t="n">
        <f aca="false">IF($C$178=1,MIN(Assumptions!$B$66,MAX(Assumptions!$B$4,Assumptions!$B$26-($I$178))),Assumptions!$B$4)</f>
        <v>300000000</v>
      </c>
      <c r="K178" s="12" t="n">
        <f aca="false">IF($D$178=1,MIN(Assumptions!$B$61,MAX(Assumptions!$B$4,Assumptions!$B$26-($I$178+$J$178))),Assumptions!$B$4)</f>
        <v>100000000</v>
      </c>
      <c r="L178" s="12" t="n">
        <f aca="false">IF($E$178=1,MIN(Assumptions!$B$56,MAX(Assumptions!$B$4,Assumptions!$B$26-($I$178+$J$178+$K$178))),Assumptions!$B$4)</f>
        <v>60000000</v>
      </c>
      <c r="M178" s="12" t="n">
        <f aca="false">IF($F$178=1,MIN(Assumptions!$B$51,MAX(Assumptions!$B$4,Assumptions!$B$26-($I$178+$J$178+$K$178+$L$178))),Assumptions!$B$4)</f>
        <v>0</v>
      </c>
      <c r="N178" s="12" t="n">
        <f aca="false">IF($G$178=1,MIN(Assumptions!$B$46,MAX(Assumptions!$B$4,Assumptions!$B$26-($I$178+$J$178+$K$178+$L$178+$M$178))),Assumptions!$B$4)</f>
        <v>0</v>
      </c>
      <c r="O178" s="12" t="n">
        <f aca="false">IF($H$178=1,MIN(Assumptions!$B$41,MAX(Assumptions!$B$4,Assumptions!$B$26-($I$178+$J$178+$K$178+$L$178+$M$178+$N$178))),Assumptions!$B$4)</f>
        <v>5000000</v>
      </c>
      <c r="P178" s="12" t="n">
        <f aca="false">$I$178+$J$178+$K$178+$L$178+$M$178+$N$178+$O$178</f>
        <v>465000000</v>
      </c>
      <c r="Q178" s="12" t="n">
        <f aca="false">MAX(Assumptions!$B$4,Assumptions!$B$26-$P$178)</f>
        <v>1535000000</v>
      </c>
      <c r="R178" s="12" t="n">
        <f aca="false">$J$110+$O$110+Assumptions!$B$20+IF($B$178=0,$D$110,Assumptions!$B$4)+IF($C$178=0,$AI$110,Assumptions!$B$4)+IF($D$178=0,$AF$110,Assumptions!$B$4)+IF($E$178=0,$AC$110,Assumptions!$B$4)+IF($F$178=0,$Z$110,Assumptions!$B$4)+IF($G$178=0,$W$110,Assumptions!$B$4)+IF($H$178=0,$T$110,Assumptions!$B$4)</f>
        <v>18213867.4571691</v>
      </c>
      <c r="S178" s="12" t="n">
        <f aca="false">IF($R$178&gt;Assumptions!$B$4,$Q$178/$R$178&gt;Assumptions!$B$13,FALSE())</f>
        <v>1</v>
      </c>
      <c r="T178" s="12" t="n">
        <f aca="false">IF($S$178,($Q$178+Assumptions!$B$14*Assumptions!$B$13)/($R$178+Assumptions!$B$14),IF($R$178&gt;Assumptions!$B$4,$Q$178/$R$178,Assumptions!$B$4))</f>
        <v>74.2256366745201</v>
      </c>
      <c r="U178" s="12" t="n">
        <f aca="false">IF($B$178=1,$I$178,$D$110*$T$178)</f>
        <v>67949786.7236937</v>
      </c>
      <c r="V178" s="12" t="n">
        <f aca="false">IF($C$178=1,$J$178,$AI$110*$T$178)</f>
        <v>300000000</v>
      </c>
      <c r="W178" s="12" t="n">
        <f aca="false">IF($D$178=1,$K$178,$AF$110*$T$178)</f>
        <v>100000000</v>
      </c>
      <c r="X178" s="12" t="n">
        <f aca="false">IF($E$178=1,$L$178,$AC$110*$T$178)</f>
        <v>60000000</v>
      </c>
      <c r="Y178" s="12" t="n">
        <f aca="false">IF($F$178=1,$M$178,$Z$110*$T$178)</f>
        <v>222676910.02356</v>
      </c>
      <c r="Z178" s="12" t="n">
        <f aca="false">IF($G$178=1,$N$178,$W$110*$T$178)</f>
        <v>371128183.3726</v>
      </c>
      <c r="AA178" s="12" t="n">
        <f aca="false">IF($H$178=1,$O$178,$T$110*$T$178)</f>
        <v>5000000</v>
      </c>
      <c r="AB178" s="12" t="n">
        <f aca="false">($J$110+$O$110)*$T$178</f>
        <v>22150298.1231648</v>
      </c>
      <c r="AC178" s="12" t="n">
        <f aca="false">Assumptions!$B$20*$T$178</f>
        <v>668030730.070681</v>
      </c>
      <c r="AD178" s="12" t="n">
        <f aca="false">IF($S$178,Assumptions!$B$14*($T$178-Assumptions!$B$13),Assumptions!$B$4)</f>
        <v>183064091.6863</v>
      </c>
      <c r="AE178" s="12" t="n">
        <f aca="false">$U$178+$V$178+$W$178+$X$178+$Y$178+$Z$178+$AA$178+$AB$178+$AC$178+$AD$178</f>
        <v>2000000000</v>
      </c>
      <c r="AF178" s="12" t="n">
        <f aca="false">IF(AND(IF($B$178=1,$U$178&gt;=INDEX($U$121:$U$248,1+$A$178-Assumptions!$B$77),$U$178&gt;INDEX($U$121:$U$248,1+$A$178+Assumptions!$B$77)),IF($C$178=1,$V$178&gt;=INDEX($V$121:$V$248,1+$A$178-Assumptions!$B$78),$V$178&gt;INDEX($V$121:$V$248,1+$A$178+Assumptions!$B$78)),IF($D$178=1,$W$178&gt;=INDEX($W$121:$W$248,1+$A$178-Assumptions!$B$79),$W$178&gt;INDEX($W$121:$W$248,1+$A$178+Assumptions!$B$79)),IF($E$178=1,$X$178&gt;=INDEX($X$121:$X$248,1+$A$178-Assumptions!$B$80),$X$178&gt;INDEX($X$121:$X$248,1+$A$178+Assumptions!$B$80)),IF($F$178=1,$Y$178&gt;=INDEX($Y$121:$Y$248,1+$A$178-Assumptions!$B$81),$Y$178&gt;INDEX($Y$121:$Y$248,1+$A$178+Assumptions!$B$81)),IF($G$178=1,$Z$178&gt;=INDEX($Z$121:$Z$248,1+$A$178-Assumptions!$B$82),$Z$178&gt;INDEX($Z$121:$Z$248,1+$A$178+Assumptions!$B$82)),IF($H$178=1,$AA$178&gt;=INDEX($AA$121:$AA$248,1+$A$178-Assumptions!$B$83),$AA$178&gt;INDEX($AA$121:$AA$248,1+$A$178+Assumptions!$B$83))),1,0)</f>
        <v>0</v>
      </c>
    </row>
    <row r="179" customFormat="false" ht="15" hidden="true" customHeight="false" outlineLevel="0" collapsed="false">
      <c r="A179" s="6" t="n">
        <f aca="false">ROW()-ROW($A$121)+Assumptions!$B$4</f>
        <v>58</v>
      </c>
      <c r="B179" s="12" t="n">
        <f aca="false">MOD(QUOTIENT($A$179,Assumptions!$B$77),2)</f>
        <v>0</v>
      </c>
      <c r="C179" s="12" t="n">
        <f aca="false">MOD(QUOTIENT($A$179,Assumptions!$B$78),2)</f>
        <v>1</v>
      </c>
      <c r="D179" s="12" t="n">
        <f aca="false">MOD(QUOTIENT($A$179,Assumptions!$B$79),2)</f>
        <v>1</v>
      </c>
      <c r="E179" s="12" t="n">
        <f aca="false">MOD(QUOTIENT($A$179,Assumptions!$B$80),2)</f>
        <v>1</v>
      </c>
      <c r="F179" s="12" t="n">
        <f aca="false">MOD(QUOTIENT($A$179,Assumptions!$B$81),2)</f>
        <v>0</v>
      </c>
      <c r="G179" s="12" t="n">
        <f aca="false">MOD(QUOTIENT($A$179,Assumptions!$B$82),2)</f>
        <v>1</v>
      </c>
      <c r="H179" s="12" t="n">
        <f aca="false">MOD(QUOTIENT($A$179,Assumptions!$B$83),2)</f>
        <v>0</v>
      </c>
      <c r="I179" s="12" t="n">
        <f aca="false">IF($B$179=1,MIN(Assumptions!$B$67,MAX(Assumptions!$B$4,Assumptions!$B$26-(Assumptions!$B$4))),Assumptions!$B$4)</f>
        <v>0</v>
      </c>
      <c r="J179" s="12" t="n">
        <f aca="false">IF($C$179=1,MIN(Assumptions!$B$66,MAX(Assumptions!$B$4,Assumptions!$B$26-($I$179))),Assumptions!$B$4)</f>
        <v>300000000</v>
      </c>
      <c r="K179" s="12" t="n">
        <f aca="false">IF($D$179=1,MIN(Assumptions!$B$61,MAX(Assumptions!$B$4,Assumptions!$B$26-($I$179+$J$179))),Assumptions!$B$4)</f>
        <v>100000000</v>
      </c>
      <c r="L179" s="12" t="n">
        <f aca="false">IF($E$179=1,MIN(Assumptions!$B$56,MAX(Assumptions!$B$4,Assumptions!$B$26-($I$179+$J$179+$K$179))),Assumptions!$B$4)</f>
        <v>60000000</v>
      </c>
      <c r="M179" s="12" t="n">
        <f aca="false">IF($F$179=1,MIN(Assumptions!$B$51,MAX(Assumptions!$B$4,Assumptions!$B$26-($I$179+$J$179+$K$179+$L$179))),Assumptions!$B$4)</f>
        <v>0</v>
      </c>
      <c r="N179" s="12" t="n">
        <f aca="false">IF($G$179=1,MIN(Assumptions!$B$46,MAX(Assumptions!$B$4,Assumptions!$B$26-($I$179+$J$179+$K$179+$L$179+$M$179))),Assumptions!$B$4)</f>
        <v>15000000</v>
      </c>
      <c r="O179" s="12" t="n">
        <f aca="false">IF($H$179=1,MIN(Assumptions!$B$41,MAX(Assumptions!$B$4,Assumptions!$B$26-($I$179+$J$179+$K$179+$L$179+$M$179+$N$179))),Assumptions!$B$4)</f>
        <v>0</v>
      </c>
      <c r="P179" s="12" t="n">
        <f aca="false">$I$179+$J$179+$K$179+$L$179+$M$179+$N$179+$O$179</f>
        <v>475000000</v>
      </c>
      <c r="Q179" s="12" t="n">
        <f aca="false">MAX(Assumptions!$B$4,Assumptions!$B$26-$P$179)</f>
        <v>1525000000</v>
      </c>
      <c r="R179" s="12" t="n">
        <f aca="false">$J$110+$O$110+Assumptions!$B$20+IF($B$179=0,$D$110,Assumptions!$B$4)+IF($C$179=0,$AI$110,Assumptions!$B$4)+IF($D$179=0,$AF$110,Assumptions!$B$4)+IF($E$179=0,$AC$110,Assumptions!$B$4)+IF($F$179=0,$Z$110,Assumptions!$B$4)+IF($G$179=0,$W$110,Assumptions!$B$4)+IF($H$179=0,$T$110,Assumptions!$B$4)</f>
        <v>18213867.4571691</v>
      </c>
      <c r="S179" s="12" t="n">
        <f aca="false">IF($R$179&gt;Assumptions!$B$4,$Q$179/$R$179&gt;Assumptions!$B$13,FALSE())</f>
        <v>1</v>
      </c>
      <c r="T179" s="12" t="n">
        <f aca="false">IF($S$179,($Q$179+Assumptions!$B$14*Assumptions!$B$13)/($R$179+Assumptions!$B$14),IF($R$179&gt;Assumptions!$B$4,$Q$179/$R$179,Assumptions!$B$4))</f>
        <v>73.7428683059053</v>
      </c>
      <c r="U179" s="12" t="n">
        <f aca="false">IF($B$179=1,$I$179,$D$110*$T$179)</f>
        <v>67507836.8913444</v>
      </c>
      <c r="V179" s="12" t="n">
        <f aca="false">IF($C$179=1,$J$179,$AI$110*$T$179)</f>
        <v>300000000</v>
      </c>
      <c r="W179" s="12" t="n">
        <f aca="false">IF($D$179=1,$K$179,$AF$110*$T$179)</f>
        <v>100000000</v>
      </c>
      <c r="X179" s="12" t="n">
        <f aca="false">IF($E$179=1,$L$179,$AC$110*$T$179)</f>
        <v>60000000</v>
      </c>
      <c r="Y179" s="12" t="n">
        <f aca="false">IF($F$179=1,$M$179,$Z$110*$T$179)</f>
        <v>221228604.917716</v>
      </c>
      <c r="Z179" s="12" t="n">
        <f aca="false">IF($G$179=1,$N$179,$W$110*$T$179)</f>
        <v>15000000</v>
      </c>
      <c r="AA179" s="12" t="n">
        <f aca="false">IF($H$179=1,$O$179,$T$110*$T$179)</f>
        <v>368714341.529527</v>
      </c>
      <c r="AB179" s="12" t="n">
        <f aca="false">($J$110+$O$110)*$T$179</f>
        <v>22006231.143502</v>
      </c>
      <c r="AC179" s="12" t="n">
        <f aca="false">Assumptions!$B$20*$T$179</f>
        <v>663685814.753148</v>
      </c>
      <c r="AD179" s="12" t="n">
        <f aca="false">IF($S$179,Assumptions!$B$14*($T$179-Assumptions!$B$13),Assumptions!$B$4)</f>
        <v>181857170.764763</v>
      </c>
      <c r="AE179" s="12" t="n">
        <f aca="false">$U$179+$V$179+$W$179+$X$179+$Y$179+$Z$179+$AA$179+$AB$179+$AC$179+$AD$179</f>
        <v>2000000000</v>
      </c>
      <c r="AF179" s="12" t="n">
        <f aca="false">IF(AND(IF($B$179=1,$U$179&gt;=INDEX($U$121:$U$248,1+$A$179-Assumptions!$B$77),$U$179&gt;INDEX($U$121:$U$248,1+$A$179+Assumptions!$B$77)),IF($C$179=1,$V$179&gt;=INDEX($V$121:$V$248,1+$A$179-Assumptions!$B$78),$V$179&gt;INDEX($V$121:$V$248,1+$A$179+Assumptions!$B$78)),IF($D$179=1,$W$179&gt;=INDEX($W$121:$W$248,1+$A$179-Assumptions!$B$79),$W$179&gt;INDEX($W$121:$W$248,1+$A$179+Assumptions!$B$79)),IF($E$179=1,$X$179&gt;=INDEX($X$121:$X$248,1+$A$179-Assumptions!$B$80),$X$179&gt;INDEX($X$121:$X$248,1+$A$179+Assumptions!$B$80)),IF($F$179=1,$Y$179&gt;=INDEX($Y$121:$Y$248,1+$A$179-Assumptions!$B$81),$Y$179&gt;INDEX($Y$121:$Y$248,1+$A$179+Assumptions!$B$81)),IF($G$179=1,$Z$179&gt;=INDEX($Z$121:$Z$248,1+$A$179-Assumptions!$B$82),$Z$179&gt;INDEX($Z$121:$Z$248,1+$A$179+Assumptions!$B$82)),IF($H$179=1,$AA$179&gt;=INDEX($AA$121:$AA$248,1+$A$179-Assumptions!$B$83),$AA$179&gt;INDEX($AA$121:$AA$248,1+$A$179+Assumptions!$B$83))),1,0)</f>
        <v>0</v>
      </c>
    </row>
    <row r="180" customFormat="false" ht="15" hidden="true" customHeight="false" outlineLevel="0" collapsed="false">
      <c r="A180" s="6" t="n">
        <f aca="false">ROW()-ROW($A$121)+Assumptions!$B$4</f>
        <v>59</v>
      </c>
      <c r="B180" s="12" t="n">
        <f aca="false">MOD(QUOTIENT($A$180,Assumptions!$B$77),2)</f>
        <v>0</v>
      </c>
      <c r="C180" s="12" t="n">
        <f aca="false">MOD(QUOTIENT($A$180,Assumptions!$B$78),2)</f>
        <v>1</v>
      </c>
      <c r="D180" s="12" t="n">
        <f aca="false">MOD(QUOTIENT($A$180,Assumptions!$B$79),2)</f>
        <v>1</v>
      </c>
      <c r="E180" s="12" t="n">
        <f aca="false">MOD(QUOTIENT($A$180,Assumptions!$B$80),2)</f>
        <v>1</v>
      </c>
      <c r="F180" s="12" t="n">
        <f aca="false">MOD(QUOTIENT($A$180,Assumptions!$B$81),2)</f>
        <v>0</v>
      </c>
      <c r="G180" s="12" t="n">
        <f aca="false">MOD(QUOTIENT($A$180,Assumptions!$B$82),2)</f>
        <v>1</v>
      </c>
      <c r="H180" s="12" t="n">
        <f aca="false">MOD(QUOTIENT($A$180,Assumptions!$B$83),2)</f>
        <v>1</v>
      </c>
      <c r="I180" s="12" t="n">
        <f aca="false">IF($B$180=1,MIN(Assumptions!$B$67,MAX(Assumptions!$B$4,Assumptions!$B$26-(Assumptions!$B$4))),Assumptions!$B$4)</f>
        <v>0</v>
      </c>
      <c r="J180" s="12" t="n">
        <f aca="false">IF($C$180=1,MIN(Assumptions!$B$66,MAX(Assumptions!$B$4,Assumptions!$B$26-($I$180))),Assumptions!$B$4)</f>
        <v>300000000</v>
      </c>
      <c r="K180" s="12" t="n">
        <f aca="false">IF($D$180=1,MIN(Assumptions!$B$61,MAX(Assumptions!$B$4,Assumptions!$B$26-($I$180+$J$180))),Assumptions!$B$4)</f>
        <v>100000000</v>
      </c>
      <c r="L180" s="12" t="n">
        <f aca="false">IF($E$180=1,MIN(Assumptions!$B$56,MAX(Assumptions!$B$4,Assumptions!$B$26-($I$180+$J$180+$K$180))),Assumptions!$B$4)</f>
        <v>60000000</v>
      </c>
      <c r="M180" s="12" t="n">
        <f aca="false">IF($F$180=1,MIN(Assumptions!$B$51,MAX(Assumptions!$B$4,Assumptions!$B$26-($I$180+$J$180+$K$180+$L$180))),Assumptions!$B$4)</f>
        <v>0</v>
      </c>
      <c r="N180" s="12" t="n">
        <f aca="false">IF($G$180=1,MIN(Assumptions!$B$46,MAX(Assumptions!$B$4,Assumptions!$B$26-($I$180+$J$180+$K$180+$L$180+$M$180))),Assumptions!$B$4)</f>
        <v>15000000</v>
      </c>
      <c r="O180" s="12" t="n">
        <f aca="false">IF($H$180=1,MIN(Assumptions!$B$41,MAX(Assumptions!$B$4,Assumptions!$B$26-($I$180+$J$180+$K$180+$L$180+$M$180+$N$180))),Assumptions!$B$4)</f>
        <v>5000000</v>
      </c>
      <c r="P180" s="12" t="n">
        <f aca="false">$I$180+$J$180+$K$180+$L$180+$M$180+$N$180+$O$180</f>
        <v>480000000</v>
      </c>
      <c r="Q180" s="12" t="n">
        <f aca="false">MAX(Assumptions!$B$4,Assumptions!$B$26-$P$180)</f>
        <v>1520000000</v>
      </c>
      <c r="R180" s="12" t="n">
        <f aca="false">$J$110+$O$110+Assumptions!$B$20+IF($B$180=0,$D$110,Assumptions!$B$4)+IF($C$180=0,$AI$110,Assumptions!$B$4)+IF($D$180=0,$AF$110,Assumptions!$B$4)+IF($E$180=0,$AC$110,Assumptions!$B$4)+IF($F$180=0,$Z$110,Assumptions!$B$4)+IF($G$180=0,$W$110,Assumptions!$B$4)+IF($H$180=0,$T$110,Assumptions!$B$4)</f>
        <v>13213867.4571691</v>
      </c>
      <c r="S180" s="12" t="n">
        <f aca="false">IF($R$180&gt;Assumptions!$B$4,$Q$180/$R$180&gt;Assumptions!$B$13,FALSE())</f>
        <v>1</v>
      </c>
      <c r="T180" s="12" t="n">
        <f aca="false">IF($S$180,($Q$180+Assumptions!$B$14*Assumptions!$B$13)/($R$180+Assumptions!$B$14),IF($R$180&gt;Assumptions!$B$4,$Q$180/$R$180,Assumptions!$B$4))</f>
        <v>96.8889424675268</v>
      </c>
      <c r="U180" s="12" t="n">
        <f aca="false">IF($B$180=1,$I$180,$D$110*$T$180)</f>
        <v>88696887.9151785</v>
      </c>
      <c r="V180" s="12" t="n">
        <f aca="false">IF($C$180=1,$J$180,$AI$110*$T$180)</f>
        <v>300000000</v>
      </c>
      <c r="W180" s="12" t="n">
        <f aca="false">IF($D$180=1,$K$180,$AF$110*$T$180)</f>
        <v>100000000</v>
      </c>
      <c r="X180" s="12" t="n">
        <f aca="false">IF($E$180=1,$L$180,$AC$110*$T$180)</f>
        <v>60000000</v>
      </c>
      <c r="Y180" s="12" t="n">
        <f aca="false">IF($F$180=1,$M$180,$Z$110*$T$180)</f>
        <v>290666827.40258</v>
      </c>
      <c r="Z180" s="12" t="n">
        <f aca="false">IF($G$180=1,$N$180,$W$110*$T$180)</f>
        <v>15000000</v>
      </c>
      <c r="AA180" s="12" t="n">
        <f aca="false">IF($H$180=1,$O$180,$T$110*$T$180)</f>
        <v>5000000</v>
      </c>
      <c r="AB180" s="12" t="n">
        <f aca="false">($J$110+$O$110)*$T$180</f>
        <v>28913446.3056832</v>
      </c>
      <c r="AC180" s="12" t="n">
        <f aca="false">Assumptions!$B$20*$T$180</f>
        <v>872000482.207741</v>
      </c>
      <c r="AD180" s="12" t="n">
        <f aca="false">IF($S$180,Assumptions!$B$14*($T$180-Assumptions!$B$13),Assumptions!$B$4)</f>
        <v>239722356.168817</v>
      </c>
      <c r="AE180" s="12" t="n">
        <f aca="false">$U$180+$V$180+$W$180+$X$180+$Y$180+$Z$180+$AA$180+$AB$180+$AC$180+$AD$180</f>
        <v>2000000000</v>
      </c>
      <c r="AF180" s="12" t="n">
        <f aca="false">IF(AND(IF($B$180=1,$U$180&gt;=INDEX($U$121:$U$248,1+$A$180-Assumptions!$B$77),$U$180&gt;INDEX($U$121:$U$248,1+$A$180+Assumptions!$B$77)),IF($C$180=1,$V$180&gt;=INDEX($V$121:$V$248,1+$A$180-Assumptions!$B$78),$V$180&gt;INDEX($V$121:$V$248,1+$A$180+Assumptions!$B$78)),IF($D$180=1,$W$180&gt;=INDEX($W$121:$W$248,1+$A$180-Assumptions!$B$79),$W$180&gt;INDEX($W$121:$W$248,1+$A$180+Assumptions!$B$79)),IF($E$180=1,$X$180&gt;=INDEX($X$121:$X$248,1+$A$180-Assumptions!$B$80),$X$180&gt;INDEX($X$121:$X$248,1+$A$180+Assumptions!$B$80)),IF($F$180=1,$Y$180&gt;=INDEX($Y$121:$Y$248,1+$A$180-Assumptions!$B$81),$Y$180&gt;INDEX($Y$121:$Y$248,1+$A$180+Assumptions!$B$81)),IF($G$180=1,$Z$180&gt;=INDEX($Z$121:$Z$248,1+$A$180-Assumptions!$B$82),$Z$180&gt;INDEX($Z$121:$Z$248,1+$A$180+Assumptions!$B$82)),IF($H$180=1,$AA$180&gt;=INDEX($AA$121:$AA$248,1+$A$180-Assumptions!$B$83),$AA$180&gt;INDEX($AA$121:$AA$248,1+$A$180+Assumptions!$B$83))),1,0)</f>
        <v>0</v>
      </c>
    </row>
    <row r="181" customFormat="false" ht="15" hidden="true" customHeight="false" outlineLevel="0" collapsed="false">
      <c r="A181" s="6" t="n">
        <f aca="false">ROW()-ROW($A$121)+Assumptions!$B$4</f>
        <v>60</v>
      </c>
      <c r="B181" s="12" t="n">
        <f aca="false">MOD(QUOTIENT($A$181,Assumptions!$B$77),2)</f>
        <v>0</v>
      </c>
      <c r="C181" s="12" t="n">
        <f aca="false">MOD(QUOTIENT($A$181,Assumptions!$B$78),2)</f>
        <v>1</v>
      </c>
      <c r="D181" s="12" t="n">
        <f aca="false">MOD(QUOTIENT($A$181,Assumptions!$B$79),2)</f>
        <v>1</v>
      </c>
      <c r="E181" s="12" t="n">
        <f aca="false">MOD(QUOTIENT($A$181,Assumptions!$B$80),2)</f>
        <v>1</v>
      </c>
      <c r="F181" s="12" t="n">
        <f aca="false">MOD(QUOTIENT($A$181,Assumptions!$B$81),2)</f>
        <v>1</v>
      </c>
      <c r="G181" s="12" t="n">
        <f aca="false">MOD(QUOTIENT($A$181,Assumptions!$B$82),2)</f>
        <v>0</v>
      </c>
      <c r="H181" s="12" t="n">
        <f aca="false">MOD(QUOTIENT($A$181,Assumptions!$B$83),2)</f>
        <v>0</v>
      </c>
      <c r="I181" s="12" t="n">
        <f aca="false">IF($B$181=1,MIN(Assumptions!$B$67,MAX(Assumptions!$B$4,Assumptions!$B$26-(Assumptions!$B$4))),Assumptions!$B$4)</f>
        <v>0</v>
      </c>
      <c r="J181" s="12" t="n">
        <f aca="false">IF($C$181=1,MIN(Assumptions!$B$66,MAX(Assumptions!$B$4,Assumptions!$B$26-($I$181))),Assumptions!$B$4)</f>
        <v>300000000</v>
      </c>
      <c r="K181" s="12" t="n">
        <f aca="false">IF($D$181=1,MIN(Assumptions!$B$61,MAX(Assumptions!$B$4,Assumptions!$B$26-($I$181+$J$181))),Assumptions!$B$4)</f>
        <v>100000000</v>
      </c>
      <c r="L181" s="12" t="n">
        <f aca="false">IF($E$181=1,MIN(Assumptions!$B$56,MAX(Assumptions!$B$4,Assumptions!$B$26-($I$181+$J$181+$K$181))),Assumptions!$B$4)</f>
        <v>60000000</v>
      </c>
      <c r="M181" s="12" t="n">
        <f aca="false">IF($F$181=1,MIN(Assumptions!$B$51,MAX(Assumptions!$B$4,Assumptions!$B$26-($I$181+$J$181+$K$181+$L$181))),Assumptions!$B$4)</f>
        <v>30000000</v>
      </c>
      <c r="N181" s="12" t="n">
        <f aca="false">IF($G$181=1,MIN(Assumptions!$B$46,MAX(Assumptions!$B$4,Assumptions!$B$26-($I$181+$J$181+$K$181+$L$181+$M$181))),Assumptions!$B$4)</f>
        <v>0</v>
      </c>
      <c r="O181" s="12" t="n">
        <f aca="false">IF($H$181=1,MIN(Assumptions!$B$41,MAX(Assumptions!$B$4,Assumptions!$B$26-($I$181+$J$181+$K$181+$L$181+$M$181+$N$181))),Assumptions!$B$4)</f>
        <v>0</v>
      </c>
      <c r="P181" s="12" t="n">
        <f aca="false">$I$181+$J$181+$K$181+$L$181+$M$181+$N$181+$O$181</f>
        <v>490000000</v>
      </c>
      <c r="Q181" s="12" t="n">
        <f aca="false">MAX(Assumptions!$B$4,Assumptions!$B$26-$P$181)</f>
        <v>1510000000</v>
      </c>
      <c r="R181" s="12" t="n">
        <f aca="false">$J$110+$O$110+Assumptions!$B$20+IF($B$181=0,$D$110,Assumptions!$B$4)+IF($C$181=0,$AI$110,Assumptions!$B$4)+IF($D$181=0,$AF$110,Assumptions!$B$4)+IF($E$181=0,$AC$110,Assumptions!$B$4)+IF($F$181=0,$Z$110,Assumptions!$B$4)+IF($G$181=0,$W$110,Assumptions!$B$4)+IF($H$181=0,$T$110,Assumptions!$B$4)</f>
        <v>20213867.4571691</v>
      </c>
      <c r="S181" s="12" t="n">
        <f aca="false">IF($R$181&gt;Assumptions!$B$4,$Q$181/$R$181&gt;Assumptions!$B$13,FALSE())</f>
        <v>1</v>
      </c>
      <c r="T181" s="12" t="n">
        <f aca="false">IF($S$181,($Q$181+Assumptions!$B$14*Assumptions!$B$13)/($R$181+Assumptions!$B$14),IF($R$181&gt;Assumptions!$B$4,$Q$181/$R$181,Assumptions!$B$4))</f>
        <v>66.5892764784367</v>
      </c>
      <c r="U181" s="12" t="n">
        <f aca="false">IF($B$181=1,$I$181,$D$110*$T$181)</f>
        <v>60959088.2276403</v>
      </c>
      <c r="V181" s="12" t="n">
        <f aca="false">IF($C$181=1,$J$181,$AI$110*$T$181)</f>
        <v>300000000</v>
      </c>
      <c r="W181" s="12" t="n">
        <f aca="false">IF($D$181=1,$K$181,$AF$110*$T$181)</f>
        <v>100000000</v>
      </c>
      <c r="X181" s="12" t="n">
        <f aca="false">IF($E$181=1,$L$181,$AC$110*$T$181)</f>
        <v>60000000</v>
      </c>
      <c r="Y181" s="12" t="n">
        <f aca="false">IF($F$181=1,$M$181,$Z$110*$T$181)</f>
        <v>30000000</v>
      </c>
      <c r="Z181" s="12" t="n">
        <f aca="false">IF($G$181=1,$N$181,$W$110*$T$181)</f>
        <v>332946382.392183</v>
      </c>
      <c r="AA181" s="12" t="n">
        <f aca="false">IF($H$181=1,$O$181,$T$110*$T$181)</f>
        <v>332946382.392183</v>
      </c>
      <c r="AB181" s="12" t="n">
        <f aca="false">($J$110+$O$110)*$T$181</f>
        <v>19871467.485971</v>
      </c>
      <c r="AC181" s="12" t="n">
        <f aca="false">Assumptions!$B$20*$T$181</f>
        <v>599303488.30593</v>
      </c>
      <c r="AD181" s="12" t="n">
        <f aca="false">IF($S$181,Assumptions!$B$14*($T$181-Assumptions!$B$13),Assumptions!$B$4)</f>
        <v>163973191.196092</v>
      </c>
      <c r="AE181" s="12" t="n">
        <f aca="false">$U$181+$V$181+$W$181+$X$181+$Y$181+$Z$181+$AA$181+$AB$181+$AC$181+$AD$181</f>
        <v>2000000000</v>
      </c>
      <c r="AF181" s="12" t="n">
        <f aca="false">IF(AND(IF($B$181=1,$U$181&gt;=INDEX($U$121:$U$248,1+$A$181-Assumptions!$B$77),$U$181&gt;INDEX($U$121:$U$248,1+$A$181+Assumptions!$B$77)),IF($C$181=1,$V$181&gt;=INDEX($V$121:$V$248,1+$A$181-Assumptions!$B$78),$V$181&gt;INDEX($V$121:$V$248,1+$A$181+Assumptions!$B$78)),IF($D$181=1,$W$181&gt;=INDEX($W$121:$W$248,1+$A$181-Assumptions!$B$79),$W$181&gt;INDEX($W$121:$W$248,1+$A$181+Assumptions!$B$79)),IF($E$181=1,$X$181&gt;=INDEX($X$121:$X$248,1+$A$181-Assumptions!$B$80),$X$181&gt;INDEX($X$121:$X$248,1+$A$181+Assumptions!$B$80)),IF($F$181=1,$Y$181&gt;=INDEX($Y$121:$Y$248,1+$A$181-Assumptions!$B$81),$Y$181&gt;INDEX($Y$121:$Y$248,1+$A$181+Assumptions!$B$81)),IF($G$181=1,$Z$181&gt;=INDEX($Z$121:$Z$248,1+$A$181-Assumptions!$B$82),$Z$181&gt;INDEX($Z$121:$Z$248,1+$A$181+Assumptions!$B$82)),IF($H$181=1,$AA$181&gt;=INDEX($AA$121:$AA$248,1+$A$181-Assumptions!$B$83),$AA$181&gt;INDEX($AA$121:$AA$248,1+$A$181+Assumptions!$B$83))),1,0)</f>
        <v>0</v>
      </c>
    </row>
    <row r="182" customFormat="false" ht="15" hidden="true" customHeight="false" outlineLevel="0" collapsed="false">
      <c r="A182" s="6" t="n">
        <f aca="false">ROW()-ROW($A$121)+Assumptions!$B$4</f>
        <v>61</v>
      </c>
      <c r="B182" s="12" t="n">
        <f aca="false">MOD(QUOTIENT($A$182,Assumptions!$B$77),2)</f>
        <v>0</v>
      </c>
      <c r="C182" s="12" t="n">
        <f aca="false">MOD(QUOTIENT($A$182,Assumptions!$B$78),2)</f>
        <v>1</v>
      </c>
      <c r="D182" s="12" t="n">
        <f aca="false">MOD(QUOTIENT($A$182,Assumptions!$B$79),2)</f>
        <v>1</v>
      </c>
      <c r="E182" s="12" t="n">
        <f aca="false">MOD(QUOTIENT($A$182,Assumptions!$B$80),2)</f>
        <v>1</v>
      </c>
      <c r="F182" s="12" t="n">
        <f aca="false">MOD(QUOTIENT($A$182,Assumptions!$B$81),2)</f>
        <v>1</v>
      </c>
      <c r="G182" s="12" t="n">
        <f aca="false">MOD(QUOTIENT($A$182,Assumptions!$B$82),2)</f>
        <v>0</v>
      </c>
      <c r="H182" s="12" t="n">
        <f aca="false">MOD(QUOTIENT($A$182,Assumptions!$B$83),2)</f>
        <v>1</v>
      </c>
      <c r="I182" s="12" t="n">
        <f aca="false">IF($B$182=1,MIN(Assumptions!$B$67,MAX(Assumptions!$B$4,Assumptions!$B$26-(Assumptions!$B$4))),Assumptions!$B$4)</f>
        <v>0</v>
      </c>
      <c r="J182" s="12" t="n">
        <f aca="false">IF($C$182=1,MIN(Assumptions!$B$66,MAX(Assumptions!$B$4,Assumptions!$B$26-($I$182))),Assumptions!$B$4)</f>
        <v>300000000</v>
      </c>
      <c r="K182" s="12" t="n">
        <f aca="false">IF($D$182=1,MIN(Assumptions!$B$61,MAX(Assumptions!$B$4,Assumptions!$B$26-($I$182+$J$182))),Assumptions!$B$4)</f>
        <v>100000000</v>
      </c>
      <c r="L182" s="12" t="n">
        <f aca="false">IF($E$182=1,MIN(Assumptions!$B$56,MAX(Assumptions!$B$4,Assumptions!$B$26-($I$182+$J$182+$K$182))),Assumptions!$B$4)</f>
        <v>60000000</v>
      </c>
      <c r="M182" s="12" t="n">
        <f aca="false">IF($F$182=1,MIN(Assumptions!$B$51,MAX(Assumptions!$B$4,Assumptions!$B$26-($I$182+$J$182+$K$182+$L$182))),Assumptions!$B$4)</f>
        <v>30000000</v>
      </c>
      <c r="N182" s="12" t="n">
        <f aca="false">IF($G$182=1,MIN(Assumptions!$B$46,MAX(Assumptions!$B$4,Assumptions!$B$26-($I$182+$J$182+$K$182+$L$182+$M$182))),Assumptions!$B$4)</f>
        <v>0</v>
      </c>
      <c r="O182" s="12" t="n">
        <f aca="false">IF($H$182=1,MIN(Assumptions!$B$41,MAX(Assumptions!$B$4,Assumptions!$B$26-($I$182+$J$182+$K$182+$L$182+$M$182+$N$182))),Assumptions!$B$4)</f>
        <v>5000000</v>
      </c>
      <c r="P182" s="12" t="n">
        <f aca="false">$I$182+$J$182+$K$182+$L$182+$M$182+$N$182+$O$182</f>
        <v>495000000</v>
      </c>
      <c r="Q182" s="12" t="n">
        <f aca="false">MAX(Assumptions!$B$4,Assumptions!$B$26-$P$182)</f>
        <v>1505000000</v>
      </c>
      <c r="R182" s="12" t="n">
        <f aca="false">$J$110+$O$110+Assumptions!$B$20+IF($B$182=0,$D$110,Assumptions!$B$4)+IF($C$182=0,$AI$110,Assumptions!$B$4)+IF($D$182=0,$AF$110,Assumptions!$B$4)+IF($E$182=0,$AC$110,Assumptions!$B$4)+IF($F$182=0,$Z$110,Assumptions!$B$4)+IF($G$182=0,$W$110,Assumptions!$B$4)+IF($H$182=0,$T$110,Assumptions!$B$4)</f>
        <v>15213867.4571691</v>
      </c>
      <c r="S182" s="12" t="n">
        <f aca="false">IF($R$182&gt;Assumptions!$B$4,$Q$182/$R$182&gt;Assumptions!$B$13,FALSE())</f>
        <v>1</v>
      </c>
      <c r="T182" s="12" t="n">
        <f aca="false">IF($S$182,($Q$182+Assumptions!$B$14*Assumptions!$B$13)/($R$182+Assumptions!$B$14),IF($R$182&gt;Assumptions!$B$4,$Q$182/$R$182,Assumptions!$B$4))</f>
        <v>85.1028158387788</v>
      </c>
      <c r="U182" s="12" t="n">
        <f aca="false">IF($B$182=1,$I$182,$D$110*$T$182)</f>
        <v>77907289.7843646</v>
      </c>
      <c r="V182" s="12" t="n">
        <f aca="false">IF($C$182=1,$J$182,$AI$110*$T$182)</f>
        <v>300000000</v>
      </c>
      <c r="W182" s="12" t="n">
        <f aca="false">IF($D$182=1,$K$182,$AF$110*$T$182)</f>
        <v>100000000</v>
      </c>
      <c r="X182" s="12" t="n">
        <f aca="false">IF($E$182=1,$L$182,$AC$110*$T$182)</f>
        <v>60000000</v>
      </c>
      <c r="Y182" s="12" t="n">
        <f aca="false">IF($F$182=1,$M$182,$Z$110*$T$182)</f>
        <v>30000000</v>
      </c>
      <c r="Z182" s="12" t="n">
        <f aca="false">IF($G$182=1,$N$182,$W$110*$T$182)</f>
        <v>425514079.193894</v>
      </c>
      <c r="AA182" s="12" t="n">
        <f aca="false">IF($H$182=1,$O$182,$T$110*$T$182)</f>
        <v>5000000</v>
      </c>
      <c r="AB182" s="12" t="n">
        <f aca="false">($J$110+$O$110)*$T$182</f>
        <v>25396248.8757855</v>
      </c>
      <c r="AC182" s="12" t="n">
        <f aca="false">Assumptions!$B$20*$T$182</f>
        <v>765925342.549009</v>
      </c>
      <c r="AD182" s="12" t="n">
        <f aca="false">IF($S$182,Assumptions!$B$14*($T$182-Assumptions!$B$13),Assumptions!$B$4)</f>
        <v>210257039.596947</v>
      </c>
      <c r="AE182" s="12" t="n">
        <f aca="false">$U$182+$V$182+$W$182+$X$182+$Y$182+$Z$182+$AA$182+$AB$182+$AC$182+$AD$182</f>
        <v>2000000000</v>
      </c>
      <c r="AF182" s="12" t="n">
        <f aca="false">IF(AND(IF($B$182=1,$U$182&gt;=INDEX($U$121:$U$248,1+$A$182-Assumptions!$B$77),$U$182&gt;INDEX($U$121:$U$248,1+$A$182+Assumptions!$B$77)),IF($C$182=1,$V$182&gt;=INDEX($V$121:$V$248,1+$A$182-Assumptions!$B$78),$V$182&gt;INDEX($V$121:$V$248,1+$A$182+Assumptions!$B$78)),IF($D$182=1,$W$182&gt;=INDEX($W$121:$W$248,1+$A$182-Assumptions!$B$79),$W$182&gt;INDEX($W$121:$W$248,1+$A$182+Assumptions!$B$79)),IF($E$182=1,$X$182&gt;=INDEX($X$121:$X$248,1+$A$182-Assumptions!$B$80),$X$182&gt;INDEX($X$121:$X$248,1+$A$182+Assumptions!$B$80)),IF($F$182=1,$Y$182&gt;=INDEX($Y$121:$Y$248,1+$A$182-Assumptions!$B$81),$Y$182&gt;INDEX($Y$121:$Y$248,1+$A$182+Assumptions!$B$81)),IF($G$182=1,$Z$182&gt;=INDEX($Z$121:$Z$248,1+$A$182-Assumptions!$B$82),$Z$182&gt;INDEX($Z$121:$Z$248,1+$A$182+Assumptions!$B$82)),IF($H$182=1,$AA$182&gt;=INDEX($AA$121:$AA$248,1+$A$182-Assumptions!$B$83),$AA$182&gt;INDEX($AA$121:$AA$248,1+$A$182+Assumptions!$B$83))),1,0)</f>
        <v>0</v>
      </c>
    </row>
    <row r="183" customFormat="false" ht="15" hidden="true" customHeight="false" outlineLevel="0" collapsed="false">
      <c r="A183" s="6" t="n">
        <f aca="false">ROW()-ROW($A$121)+Assumptions!$B$4</f>
        <v>62</v>
      </c>
      <c r="B183" s="12" t="n">
        <f aca="false">MOD(QUOTIENT($A$183,Assumptions!$B$77),2)</f>
        <v>0</v>
      </c>
      <c r="C183" s="12" t="n">
        <f aca="false">MOD(QUOTIENT($A$183,Assumptions!$B$78),2)</f>
        <v>1</v>
      </c>
      <c r="D183" s="12" t="n">
        <f aca="false">MOD(QUOTIENT($A$183,Assumptions!$B$79),2)</f>
        <v>1</v>
      </c>
      <c r="E183" s="12" t="n">
        <f aca="false">MOD(QUOTIENT($A$183,Assumptions!$B$80),2)</f>
        <v>1</v>
      </c>
      <c r="F183" s="12" t="n">
        <f aca="false">MOD(QUOTIENT($A$183,Assumptions!$B$81),2)</f>
        <v>1</v>
      </c>
      <c r="G183" s="12" t="n">
        <f aca="false">MOD(QUOTIENT($A$183,Assumptions!$B$82),2)</f>
        <v>1</v>
      </c>
      <c r="H183" s="12" t="n">
        <f aca="false">MOD(QUOTIENT($A$183,Assumptions!$B$83),2)</f>
        <v>0</v>
      </c>
      <c r="I183" s="12" t="n">
        <f aca="false">IF($B$183=1,MIN(Assumptions!$B$67,MAX(Assumptions!$B$4,Assumptions!$B$26-(Assumptions!$B$4))),Assumptions!$B$4)</f>
        <v>0</v>
      </c>
      <c r="J183" s="12" t="n">
        <f aca="false">IF($C$183=1,MIN(Assumptions!$B$66,MAX(Assumptions!$B$4,Assumptions!$B$26-($I$183))),Assumptions!$B$4)</f>
        <v>300000000</v>
      </c>
      <c r="K183" s="12" t="n">
        <f aca="false">IF($D$183=1,MIN(Assumptions!$B$61,MAX(Assumptions!$B$4,Assumptions!$B$26-($I$183+$J$183))),Assumptions!$B$4)</f>
        <v>100000000</v>
      </c>
      <c r="L183" s="12" t="n">
        <f aca="false">IF($E$183=1,MIN(Assumptions!$B$56,MAX(Assumptions!$B$4,Assumptions!$B$26-($I$183+$J$183+$K$183))),Assumptions!$B$4)</f>
        <v>60000000</v>
      </c>
      <c r="M183" s="12" t="n">
        <f aca="false">IF($F$183=1,MIN(Assumptions!$B$51,MAX(Assumptions!$B$4,Assumptions!$B$26-($I$183+$J$183+$K$183+$L$183))),Assumptions!$B$4)</f>
        <v>30000000</v>
      </c>
      <c r="N183" s="12" t="n">
        <f aca="false">IF($G$183=1,MIN(Assumptions!$B$46,MAX(Assumptions!$B$4,Assumptions!$B$26-($I$183+$J$183+$K$183+$L$183+$M$183))),Assumptions!$B$4)</f>
        <v>15000000</v>
      </c>
      <c r="O183" s="12" t="n">
        <f aca="false">IF($H$183=1,MIN(Assumptions!$B$41,MAX(Assumptions!$B$4,Assumptions!$B$26-($I$183+$J$183+$K$183+$L$183+$M$183+$N$183))),Assumptions!$B$4)</f>
        <v>0</v>
      </c>
      <c r="P183" s="12" t="n">
        <f aca="false">$I$183+$J$183+$K$183+$L$183+$M$183+$N$183+$O$183</f>
        <v>505000000</v>
      </c>
      <c r="Q183" s="12" t="n">
        <f aca="false">MAX(Assumptions!$B$4,Assumptions!$B$26-$P$183)</f>
        <v>1495000000</v>
      </c>
      <c r="R183" s="12" t="n">
        <f aca="false">$J$110+$O$110+Assumptions!$B$20+IF($B$183=0,$D$110,Assumptions!$B$4)+IF($C$183=0,$AI$110,Assumptions!$B$4)+IF($D$183=0,$AF$110,Assumptions!$B$4)+IF($E$183=0,$AC$110,Assumptions!$B$4)+IF($F$183=0,$Z$110,Assumptions!$B$4)+IF($G$183=0,$W$110,Assumptions!$B$4)+IF($H$183=0,$T$110,Assumptions!$B$4)</f>
        <v>15213867.4571691</v>
      </c>
      <c r="S183" s="12" t="n">
        <f aca="false">IF($R$183&gt;Assumptions!$B$4,$Q$183/$R$183&gt;Assumptions!$B$13,FALSE())</f>
        <v>1</v>
      </c>
      <c r="T183" s="12" t="n">
        <f aca="false">IF($S$183,($Q$183+Assumptions!$B$14*Assumptions!$B$13)/($R$183+Assumptions!$B$14),IF($R$183&gt;Assumptions!$B$4,$Q$183/$R$183,Assumptions!$B$4))</f>
        <v>84.5382863804784</v>
      </c>
      <c r="U183" s="12" t="n">
        <f aca="false">IF($B$183=1,$I$183,$D$110*$T$183)</f>
        <v>77390491.8421798</v>
      </c>
      <c r="V183" s="12" t="n">
        <f aca="false">IF($C$183=1,$J$183,$AI$110*$T$183)</f>
        <v>300000000</v>
      </c>
      <c r="W183" s="12" t="n">
        <f aca="false">IF($D$183=1,$K$183,$AF$110*$T$183)</f>
        <v>100000000</v>
      </c>
      <c r="X183" s="12" t="n">
        <f aca="false">IF($E$183=1,$L$183,$AC$110*$T$183)</f>
        <v>60000000</v>
      </c>
      <c r="Y183" s="12" t="n">
        <f aca="false">IF($F$183=1,$M$183,$Z$110*$T$183)</f>
        <v>30000000</v>
      </c>
      <c r="Z183" s="12" t="n">
        <f aca="false">IF($G$183=1,$N$183,$W$110*$T$183)</f>
        <v>15000000</v>
      </c>
      <c r="AA183" s="12" t="n">
        <f aca="false">IF($H$183=1,$O$183,$T$110*$T$183)</f>
        <v>422691431.902392</v>
      </c>
      <c r="AB183" s="12" t="n">
        <f aca="false">($J$110+$O$110)*$T$183</f>
        <v>25227782.8799263</v>
      </c>
      <c r="AC183" s="12" t="n">
        <f aca="false">Assumptions!$B$20*$T$183</f>
        <v>760844577.424306</v>
      </c>
      <c r="AD183" s="12" t="n">
        <f aca="false">IF($S$183,Assumptions!$B$14*($T$183-Assumptions!$B$13),Assumptions!$B$4)</f>
        <v>208845715.951196</v>
      </c>
      <c r="AE183" s="12" t="n">
        <f aca="false">$U$183+$V$183+$W$183+$X$183+$Y$183+$Z$183+$AA$183+$AB$183+$AC$183+$AD$183</f>
        <v>2000000000</v>
      </c>
      <c r="AF183" s="12" t="n">
        <f aca="false">IF(AND(IF($B$183=1,$U$183&gt;=INDEX($U$121:$U$248,1+$A$183-Assumptions!$B$77),$U$183&gt;INDEX($U$121:$U$248,1+$A$183+Assumptions!$B$77)),IF($C$183=1,$V$183&gt;=INDEX($V$121:$V$248,1+$A$183-Assumptions!$B$78),$V$183&gt;INDEX($V$121:$V$248,1+$A$183+Assumptions!$B$78)),IF($D$183=1,$W$183&gt;=INDEX($W$121:$W$248,1+$A$183-Assumptions!$B$79),$W$183&gt;INDEX($W$121:$W$248,1+$A$183+Assumptions!$B$79)),IF($E$183=1,$X$183&gt;=INDEX($X$121:$X$248,1+$A$183-Assumptions!$B$80),$X$183&gt;INDEX($X$121:$X$248,1+$A$183+Assumptions!$B$80)),IF($F$183=1,$Y$183&gt;=INDEX($Y$121:$Y$248,1+$A$183-Assumptions!$B$81),$Y$183&gt;INDEX($Y$121:$Y$248,1+$A$183+Assumptions!$B$81)),IF($G$183=1,$Z$183&gt;=INDEX($Z$121:$Z$248,1+$A$183-Assumptions!$B$82),$Z$183&gt;INDEX($Z$121:$Z$248,1+$A$183+Assumptions!$B$82)),IF($H$183=1,$AA$183&gt;=INDEX($AA$121:$AA$248,1+$A$183-Assumptions!$B$83),$AA$183&gt;INDEX($AA$121:$AA$248,1+$A$183+Assumptions!$B$83))),1,0)</f>
        <v>0</v>
      </c>
    </row>
    <row r="184" customFormat="false" ht="15" hidden="true" customHeight="false" outlineLevel="0" collapsed="false">
      <c r="A184" s="6" t="n">
        <f aca="false">ROW()-ROW($A$121)+Assumptions!$B$4</f>
        <v>63</v>
      </c>
      <c r="B184" s="12" t="n">
        <f aca="false">MOD(QUOTIENT($A$184,Assumptions!$B$77),2)</f>
        <v>0</v>
      </c>
      <c r="C184" s="12" t="n">
        <f aca="false">MOD(QUOTIENT($A$184,Assumptions!$B$78),2)</f>
        <v>1</v>
      </c>
      <c r="D184" s="12" t="n">
        <f aca="false">MOD(QUOTIENT($A$184,Assumptions!$B$79),2)</f>
        <v>1</v>
      </c>
      <c r="E184" s="12" t="n">
        <f aca="false">MOD(QUOTIENT($A$184,Assumptions!$B$80),2)</f>
        <v>1</v>
      </c>
      <c r="F184" s="12" t="n">
        <f aca="false">MOD(QUOTIENT($A$184,Assumptions!$B$81),2)</f>
        <v>1</v>
      </c>
      <c r="G184" s="12" t="n">
        <f aca="false">MOD(QUOTIENT($A$184,Assumptions!$B$82),2)</f>
        <v>1</v>
      </c>
      <c r="H184" s="12" t="n">
        <f aca="false">MOD(QUOTIENT($A$184,Assumptions!$B$83),2)</f>
        <v>1</v>
      </c>
      <c r="I184" s="12" t="n">
        <f aca="false">IF($B$184=1,MIN(Assumptions!$B$67,MAX(Assumptions!$B$4,Assumptions!$B$26-(Assumptions!$B$4))),Assumptions!$B$4)</f>
        <v>0</v>
      </c>
      <c r="J184" s="12" t="n">
        <f aca="false">IF($C$184=1,MIN(Assumptions!$B$66,MAX(Assumptions!$B$4,Assumptions!$B$26-($I$184))),Assumptions!$B$4)</f>
        <v>300000000</v>
      </c>
      <c r="K184" s="12" t="n">
        <f aca="false">IF($D$184=1,MIN(Assumptions!$B$61,MAX(Assumptions!$B$4,Assumptions!$B$26-($I$184+$J$184))),Assumptions!$B$4)</f>
        <v>100000000</v>
      </c>
      <c r="L184" s="12" t="n">
        <f aca="false">IF($E$184=1,MIN(Assumptions!$B$56,MAX(Assumptions!$B$4,Assumptions!$B$26-($I$184+$J$184+$K$184))),Assumptions!$B$4)</f>
        <v>60000000</v>
      </c>
      <c r="M184" s="12" t="n">
        <f aca="false">IF($F$184=1,MIN(Assumptions!$B$51,MAX(Assumptions!$B$4,Assumptions!$B$26-($I$184+$J$184+$K$184+$L$184))),Assumptions!$B$4)</f>
        <v>30000000</v>
      </c>
      <c r="N184" s="12" t="n">
        <f aca="false">IF($G$184=1,MIN(Assumptions!$B$46,MAX(Assumptions!$B$4,Assumptions!$B$26-($I$184+$J$184+$K$184+$L$184+$M$184))),Assumptions!$B$4)</f>
        <v>15000000</v>
      </c>
      <c r="O184" s="12" t="n">
        <f aca="false">IF($H$184=1,MIN(Assumptions!$B$41,MAX(Assumptions!$B$4,Assumptions!$B$26-($I$184+$J$184+$K$184+$L$184+$M$184+$N$184))),Assumptions!$B$4)</f>
        <v>5000000</v>
      </c>
      <c r="P184" s="12" t="n">
        <f aca="false">$I$184+$J$184+$K$184+$L$184+$M$184+$N$184+$O$184</f>
        <v>510000000</v>
      </c>
      <c r="Q184" s="12" t="n">
        <f aca="false">MAX(Assumptions!$B$4,Assumptions!$B$26-$P$184)</f>
        <v>1490000000</v>
      </c>
      <c r="R184" s="12" t="n">
        <f aca="false">$J$110+$O$110+Assumptions!$B$20+IF($B$184=0,$D$110,Assumptions!$B$4)+IF($C$184=0,$AI$110,Assumptions!$B$4)+IF($D$184=0,$AF$110,Assumptions!$B$4)+IF($E$184=0,$AC$110,Assumptions!$B$4)+IF($F$184=0,$Z$110,Assumptions!$B$4)+IF($G$184=0,$W$110,Assumptions!$B$4)+IF($H$184=0,$T$110,Assumptions!$B$4)</f>
        <v>10213867.4571691</v>
      </c>
      <c r="S184" s="12" t="n">
        <f aca="false">IF($R$184&gt;Assumptions!$B$4,$Q$184/$R$184&gt;Assumptions!$B$13,FALSE())</f>
        <v>1</v>
      </c>
      <c r="T184" s="12" t="n">
        <f aca="false">IF($S$184,($Q$184+Assumptions!$B$14*Assumptions!$B$13)/($R$184+Assumptions!$B$14),IF($R$184&gt;Assumptions!$B$4,$Q$184/$R$184,Assumptions!$B$4))</f>
        <v>117.391502233918</v>
      </c>
      <c r="U184" s="12" t="n">
        <f aca="false">IF($B$184=1,$I$184,$D$110*$T$184)</f>
        <v>107465936.263325</v>
      </c>
      <c r="V184" s="12" t="n">
        <f aca="false">IF($C$184=1,$J$184,$AI$110*$T$184)</f>
        <v>300000000</v>
      </c>
      <c r="W184" s="12" t="n">
        <f aca="false">IF($D$184=1,$K$184,$AF$110*$T$184)</f>
        <v>100000000</v>
      </c>
      <c r="X184" s="12" t="n">
        <f aca="false">IF($E$184=1,$L$184,$AC$110*$T$184)</f>
        <v>60000000</v>
      </c>
      <c r="Y184" s="12" t="n">
        <f aca="false">IF($F$184=1,$M$184,$Z$110*$T$184)</f>
        <v>30000000</v>
      </c>
      <c r="Z184" s="12" t="n">
        <f aca="false">IF($G$184=1,$N$184,$W$110*$T$184)</f>
        <v>15000000</v>
      </c>
      <c r="AA184" s="12" t="n">
        <f aca="false">IF($H$184=1,$O$184,$T$110*$T$184)</f>
        <v>5000000</v>
      </c>
      <c r="AB184" s="12" t="n">
        <f aca="false">($J$110+$O$110)*$T$184</f>
        <v>35031788.0466232</v>
      </c>
      <c r="AC184" s="12" t="n">
        <f aca="false">Assumptions!$B$20*$T$184</f>
        <v>1056523520.10526</v>
      </c>
      <c r="AD184" s="12" t="n">
        <f aca="false">IF($S$184,Assumptions!$B$14*($T$184-Assumptions!$B$13),Assumptions!$B$4)</f>
        <v>290978755.584794</v>
      </c>
      <c r="AE184" s="12" t="n">
        <f aca="false">$U$184+$V$184+$W$184+$X$184+$Y$184+$Z$184+$AA$184+$AB$184+$AC$184+$AD$184</f>
        <v>2000000000</v>
      </c>
      <c r="AF184" s="12" t="n">
        <f aca="false">IF(AND(IF($B$184=1,$U$184&gt;=INDEX($U$121:$U$248,1+$A$184-Assumptions!$B$77),$U$184&gt;INDEX($U$121:$U$248,1+$A$184+Assumptions!$B$77)),IF($C$184=1,$V$184&gt;=INDEX($V$121:$V$248,1+$A$184-Assumptions!$B$78),$V$184&gt;INDEX($V$121:$V$248,1+$A$184+Assumptions!$B$78)),IF($D$184=1,$W$184&gt;=INDEX($W$121:$W$248,1+$A$184-Assumptions!$B$79),$W$184&gt;INDEX($W$121:$W$248,1+$A$184+Assumptions!$B$79)),IF($E$184=1,$X$184&gt;=INDEX($X$121:$X$248,1+$A$184-Assumptions!$B$80),$X$184&gt;INDEX($X$121:$X$248,1+$A$184+Assumptions!$B$80)),IF($F$184=1,$Y$184&gt;=INDEX($Y$121:$Y$248,1+$A$184-Assumptions!$B$81),$Y$184&gt;INDEX($Y$121:$Y$248,1+$A$184+Assumptions!$B$81)),IF($G$184=1,$Z$184&gt;=INDEX($Z$121:$Z$248,1+$A$184-Assumptions!$B$82),$Z$184&gt;INDEX($Z$121:$Z$248,1+$A$184+Assumptions!$B$82)),IF($H$184=1,$AA$184&gt;=INDEX($AA$121:$AA$248,1+$A$184-Assumptions!$B$83),$AA$184&gt;INDEX($AA$121:$AA$248,1+$A$184+Assumptions!$B$83))),1,0)</f>
        <v>0</v>
      </c>
    </row>
    <row r="185" customFormat="false" ht="15" hidden="true" customHeight="false" outlineLevel="0" collapsed="false">
      <c r="A185" s="6" t="n">
        <f aca="false">ROW()-ROW($A$121)+Assumptions!$B$4</f>
        <v>64</v>
      </c>
      <c r="B185" s="12" t="n">
        <f aca="false">MOD(QUOTIENT($A$185,Assumptions!$B$77),2)</f>
        <v>1</v>
      </c>
      <c r="C185" s="12" t="n">
        <f aca="false">MOD(QUOTIENT($A$185,Assumptions!$B$78),2)</f>
        <v>0</v>
      </c>
      <c r="D185" s="12" t="n">
        <f aca="false">MOD(QUOTIENT($A$185,Assumptions!$B$79),2)</f>
        <v>0</v>
      </c>
      <c r="E185" s="12" t="n">
        <f aca="false">MOD(QUOTIENT($A$185,Assumptions!$B$80),2)</f>
        <v>0</v>
      </c>
      <c r="F185" s="12" t="n">
        <f aca="false">MOD(QUOTIENT($A$185,Assumptions!$B$81),2)</f>
        <v>0</v>
      </c>
      <c r="G185" s="12" t="n">
        <f aca="false">MOD(QUOTIENT($A$185,Assumptions!$B$82),2)</f>
        <v>0</v>
      </c>
      <c r="H185" s="12" t="n">
        <f aca="false">MOD(QUOTIENT($A$185,Assumptions!$B$83),2)</f>
        <v>0</v>
      </c>
      <c r="I185" s="12" t="n">
        <f aca="false">IF($B$185=1,MIN(Assumptions!$B$67,MAX(Assumptions!$B$4,Assumptions!$B$26-(Assumptions!$B$4))),Assumptions!$B$4)</f>
        <v>30000000</v>
      </c>
      <c r="J185" s="12" t="n">
        <f aca="false">IF($C$185=1,MIN(Assumptions!$B$66,MAX(Assumptions!$B$4,Assumptions!$B$26-($I$185))),Assumptions!$B$4)</f>
        <v>0</v>
      </c>
      <c r="K185" s="12" t="n">
        <f aca="false">IF($D$185=1,MIN(Assumptions!$B$61,MAX(Assumptions!$B$4,Assumptions!$B$26-($I$185+$J$185))),Assumptions!$B$4)</f>
        <v>0</v>
      </c>
      <c r="L185" s="12" t="n">
        <f aca="false">IF($E$185=1,MIN(Assumptions!$B$56,MAX(Assumptions!$B$4,Assumptions!$B$26-($I$185+$J$185+$K$185))),Assumptions!$B$4)</f>
        <v>0</v>
      </c>
      <c r="M185" s="12" t="n">
        <f aca="false">IF($F$185=1,MIN(Assumptions!$B$51,MAX(Assumptions!$B$4,Assumptions!$B$26-($I$185+$J$185+$K$185+$L$185))),Assumptions!$B$4)</f>
        <v>0</v>
      </c>
      <c r="N185" s="12" t="n">
        <f aca="false">IF($G$185=1,MIN(Assumptions!$B$46,MAX(Assumptions!$B$4,Assumptions!$B$26-($I$185+$J$185+$K$185+$L$185+$M$185))),Assumptions!$B$4)</f>
        <v>0</v>
      </c>
      <c r="O185" s="12" t="n">
        <f aca="false">IF($H$185=1,MIN(Assumptions!$B$41,MAX(Assumptions!$B$4,Assumptions!$B$26-($I$185+$J$185+$K$185+$L$185+$M$185+$N$185))),Assumptions!$B$4)</f>
        <v>0</v>
      </c>
      <c r="P185" s="12" t="n">
        <f aca="false">$I$185+$J$185+$K$185+$L$185+$M$185+$N$185+$O$185</f>
        <v>30000000</v>
      </c>
      <c r="Q185" s="12" t="n">
        <f aca="false">MAX(Assumptions!$B$4,Assumptions!$B$26-$P$185)</f>
        <v>1970000000</v>
      </c>
      <c r="R185" s="12" t="n">
        <f aca="false">$J$110+$O$110+Assumptions!$B$20+IF($B$185=0,$D$110,Assumptions!$B$4)+IF($C$185=0,$AI$110,Assumptions!$B$4)+IF($D$185=0,$AF$110,Assumptions!$B$4)+IF($E$185=0,$AC$110,Assumptions!$B$4)+IF($F$185=0,$Z$110,Assumptions!$B$4)+IF($G$185=0,$W$110,Assumptions!$B$4)+IF($H$185=0,$T$110,Assumptions!$B$4)</f>
        <v>32590238.9414976</v>
      </c>
      <c r="S185" s="12" t="n">
        <f aca="false">IF($R$185&gt;Assumptions!$B$4,$Q$185/$R$185&gt;Assumptions!$B$13,FALSE())</f>
        <v>1</v>
      </c>
      <c r="T185" s="12" t="n">
        <f aca="false">IF($S$185,($Q$185+Assumptions!$B$14*Assumptions!$B$13)/($R$185+Assumptions!$B$14),IF($R$185&gt;Assumptions!$B$4,$Q$185/$R$185,Assumptions!$B$4))</f>
        <v>56.2122134103603</v>
      </c>
      <c r="U185" s="12" t="n">
        <f aca="false">IF($B$185=1,$I$185,$D$110*$T$185)</f>
        <v>30000000</v>
      </c>
      <c r="V185" s="12" t="n">
        <f aca="false">IF($C$185=1,$J$185,$AI$110*$T$185)</f>
        <v>345856502.175166</v>
      </c>
      <c r="W185" s="12" t="n">
        <f aca="false">IF($D$185=1,$K$185,$AF$110*$T$185)</f>
        <v>97760196.4914656</v>
      </c>
      <c r="X185" s="12" t="n">
        <f aca="false">IF($E$185=1,$L$185,$AC$110*$T$185)</f>
        <v>134909312.184865</v>
      </c>
      <c r="Y185" s="12" t="n">
        <f aca="false">IF($F$185=1,$M$185,$Z$110*$T$185)</f>
        <v>168636640.231081</v>
      </c>
      <c r="Z185" s="12" t="n">
        <f aca="false">IF($G$185=1,$N$185,$W$110*$T$185)</f>
        <v>281061067.051802</v>
      </c>
      <c r="AA185" s="12" t="n">
        <f aca="false">IF($H$185=1,$O$185,$T$110*$T$185)</f>
        <v>281061067.051802</v>
      </c>
      <c r="AB185" s="12" t="n">
        <f aca="false">($J$110+$O$110)*$T$185</f>
        <v>16774760.5946756</v>
      </c>
      <c r="AC185" s="12" t="n">
        <f aca="false">Assumptions!$B$20*$T$185</f>
        <v>505909920.693243</v>
      </c>
      <c r="AD185" s="12" t="n">
        <f aca="false">IF($S$185,Assumptions!$B$14*($T$185-Assumptions!$B$13),Assumptions!$B$4)</f>
        <v>138030533.525901</v>
      </c>
      <c r="AE185" s="12" t="n">
        <f aca="false">$U$185+$V$185+$W$185+$X$185+$Y$185+$Z$185+$AA$185+$AB$185+$AC$185+$AD$185</f>
        <v>2000000000</v>
      </c>
      <c r="AF185" s="12" t="n">
        <f aca="false">IF(AND(IF($B$185=1,$U$185&gt;=INDEX($U$121:$U$248,1+$A$185-Assumptions!$B$77),$U$185&gt;INDEX($U$121:$U$248,1+$A$185+Assumptions!$B$77)),IF($C$185=1,$V$185&gt;=INDEX($V$121:$V$248,1+$A$185-Assumptions!$B$78),$V$185&gt;INDEX($V$121:$V$248,1+$A$185+Assumptions!$B$78)),IF($D$185=1,$W$185&gt;=INDEX($W$121:$W$248,1+$A$185-Assumptions!$B$79),$W$185&gt;INDEX($W$121:$W$248,1+$A$185+Assumptions!$B$79)),IF($E$185=1,$X$185&gt;=INDEX($X$121:$X$248,1+$A$185-Assumptions!$B$80),$X$185&gt;INDEX($X$121:$X$248,1+$A$185+Assumptions!$B$80)),IF($F$185=1,$Y$185&gt;=INDEX($Y$121:$Y$248,1+$A$185-Assumptions!$B$81),$Y$185&gt;INDEX($Y$121:$Y$248,1+$A$185+Assumptions!$B$81)),IF($G$185=1,$Z$185&gt;=INDEX($Z$121:$Z$248,1+$A$185-Assumptions!$B$82),$Z$185&gt;INDEX($Z$121:$Z$248,1+$A$185+Assumptions!$B$82)),IF($H$185=1,$AA$185&gt;=INDEX($AA$121:$AA$248,1+$A$185-Assumptions!$B$83),$AA$185&gt;INDEX($AA$121:$AA$248,1+$A$185+Assumptions!$B$83))),1,0)</f>
        <v>0</v>
      </c>
    </row>
    <row r="186" customFormat="false" ht="15" hidden="true" customHeight="false" outlineLevel="0" collapsed="false">
      <c r="A186" s="6" t="n">
        <f aca="false">ROW()-ROW($A$121)+Assumptions!$B$4</f>
        <v>65</v>
      </c>
      <c r="B186" s="12" t="n">
        <f aca="false">MOD(QUOTIENT($A$186,Assumptions!$B$77),2)</f>
        <v>1</v>
      </c>
      <c r="C186" s="12" t="n">
        <f aca="false">MOD(QUOTIENT($A$186,Assumptions!$B$78),2)</f>
        <v>0</v>
      </c>
      <c r="D186" s="12" t="n">
        <f aca="false">MOD(QUOTIENT($A$186,Assumptions!$B$79),2)</f>
        <v>0</v>
      </c>
      <c r="E186" s="12" t="n">
        <f aca="false">MOD(QUOTIENT($A$186,Assumptions!$B$80),2)</f>
        <v>0</v>
      </c>
      <c r="F186" s="12" t="n">
        <f aca="false">MOD(QUOTIENT($A$186,Assumptions!$B$81),2)</f>
        <v>0</v>
      </c>
      <c r="G186" s="12" t="n">
        <f aca="false">MOD(QUOTIENT($A$186,Assumptions!$B$82),2)</f>
        <v>0</v>
      </c>
      <c r="H186" s="12" t="n">
        <f aca="false">MOD(QUOTIENT($A$186,Assumptions!$B$83),2)</f>
        <v>1</v>
      </c>
      <c r="I186" s="12" t="n">
        <f aca="false">IF($B$186=1,MIN(Assumptions!$B$67,MAX(Assumptions!$B$4,Assumptions!$B$26-(Assumptions!$B$4))),Assumptions!$B$4)</f>
        <v>30000000</v>
      </c>
      <c r="J186" s="12" t="n">
        <f aca="false">IF($C$186=1,MIN(Assumptions!$B$66,MAX(Assumptions!$B$4,Assumptions!$B$26-($I$186))),Assumptions!$B$4)</f>
        <v>0</v>
      </c>
      <c r="K186" s="12" t="n">
        <f aca="false">IF($D$186=1,MIN(Assumptions!$B$61,MAX(Assumptions!$B$4,Assumptions!$B$26-($I$186+$J$186))),Assumptions!$B$4)</f>
        <v>0</v>
      </c>
      <c r="L186" s="12" t="n">
        <f aca="false">IF($E$186=1,MIN(Assumptions!$B$56,MAX(Assumptions!$B$4,Assumptions!$B$26-($I$186+$J$186+$K$186))),Assumptions!$B$4)</f>
        <v>0</v>
      </c>
      <c r="M186" s="12" t="n">
        <f aca="false">IF($F$186=1,MIN(Assumptions!$B$51,MAX(Assumptions!$B$4,Assumptions!$B$26-($I$186+$J$186+$K$186+$L$186))),Assumptions!$B$4)</f>
        <v>0</v>
      </c>
      <c r="N186" s="12" t="n">
        <f aca="false">IF($G$186=1,MIN(Assumptions!$B$46,MAX(Assumptions!$B$4,Assumptions!$B$26-($I$186+$J$186+$K$186+$L$186+$M$186))),Assumptions!$B$4)</f>
        <v>0</v>
      </c>
      <c r="O186" s="12" t="n">
        <f aca="false">IF($H$186=1,MIN(Assumptions!$B$41,MAX(Assumptions!$B$4,Assumptions!$B$26-($I$186+$J$186+$K$186+$L$186+$M$186+$N$186))),Assumptions!$B$4)</f>
        <v>5000000</v>
      </c>
      <c r="P186" s="12" t="n">
        <f aca="false">$I$186+$J$186+$K$186+$L$186+$M$186+$N$186+$O$186</f>
        <v>35000000</v>
      </c>
      <c r="Q186" s="12" t="n">
        <f aca="false">MAX(Assumptions!$B$4,Assumptions!$B$26-$P$186)</f>
        <v>1965000000</v>
      </c>
      <c r="R186" s="12" t="n">
        <f aca="false">$J$110+$O$110+Assumptions!$B$20+IF($B$186=0,$D$110,Assumptions!$B$4)+IF($C$186=0,$AI$110,Assumptions!$B$4)+IF($D$186=0,$AF$110,Assumptions!$B$4)+IF($E$186=0,$AC$110,Assumptions!$B$4)+IF($F$186=0,$Z$110,Assumptions!$B$4)+IF($G$186=0,$W$110,Assumptions!$B$4)+IF($H$186=0,$T$110,Assumptions!$B$4)</f>
        <v>27590238.9414976</v>
      </c>
      <c r="S186" s="12" t="n">
        <f aca="false">IF($R$186&gt;Assumptions!$B$4,$Q$186/$R$186&gt;Assumptions!$B$13,FALSE())</f>
        <v>1</v>
      </c>
      <c r="T186" s="12" t="n">
        <f aca="false">IF($S$186,($Q$186+Assumptions!$B$14*Assumptions!$B$13)/($R$186+Assumptions!$B$14),IF($R$186&gt;Assumptions!$B$4,$Q$186/$R$186,Assumptions!$B$4))</f>
        <v>65.3866525894086</v>
      </c>
      <c r="U186" s="12" t="n">
        <f aca="false">IF($B$186=1,$I$186,$D$110*$T$186)</f>
        <v>30000000</v>
      </c>
      <c r="V186" s="12" t="n">
        <f aca="false">IF($C$186=1,$J$186,$AI$110*$T$186)</f>
        <v>402304011.557525</v>
      </c>
      <c r="W186" s="12" t="n">
        <f aca="false">IF($D$186=1,$K$186,$AF$110*$T$186)</f>
        <v>113715714.383908</v>
      </c>
      <c r="X186" s="12" t="n">
        <f aca="false">IF($E$186=1,$L$186,$AC$110*$T$186)</f>
        <v>156927966.214581</v>
      </c>
      <c r="Y186" s="12" t="n">
        <f aca="false">IF($F$186=1,$M$186,$Z$110*$T$186)</f>
        <v>196159957.768226</v>
      </c>
      <c r="Z186" s="12" t="n">
        <f aca="false">IF($G$186=1,$N$186,$W$110*$T$186)</f>
        <v>326933262.947043</v>
      </c>
      <c r="AA186" s="12" t="n">
        <f aca="false">IF($H$186=1,$O$186,$T$110*$T$186)</f>
        <v>5000000</v>
      </c>
      <c r="AB186" s="12" t="n">
        <f aca="false">($J$110+$O$110)*$T$186</f>
        <v>19512582.3505181</v>
      </c>
      <c r="AC186" s="12" t="n">
        <f aca="false">Assumptions!$B$20*$T$186</f>
        <v>588479873.304678</v>
      </c>
      <c r="AD186" s="12" t="n">
        <f aca="false">IF($S$186,Assumptions!$B$14*($T$186-Assumptions!$B$13),Assumptions!$B$4)</f>
        <v>160966631.473522</v>
      </c>
      <c r="AE186" s="12" t="n">
        <f aca="false">$U$186+$V$186+$W$186+$X$186+$Y$186+$Z$186+$AA$186+$AB$186+$AC$186+$AD$186</f>
        <v>2000000000</v>
      </c>
      <c r="AF186" s="12" t="n">
        <f aca="false">IF(AND(IF($B$186=1,$U$186&gt;=INDEX($U$121:$U$248,1+$A$186-Assumptions!$B$77),$U$186&gt;INDEX($U$121:$U$248,1+$A$186+Assumptions!$B$77)),IF($C$186=1,$V$186&gt;=INDEX($V$121:$V$248,1+$A$186-Assumptions!$B$78),$V$186&gt;INDEX($V$121:$V$248,1+$A$186+Assumptions!$B$78)),IF($D$186=1,$W$186&gt;=INDEX($W$121:$W$248,1+$A$186-Assumptions!$B$79),$W$186&gt;INDEX($W$121:$W$248,1+$A$186+Assumptions!$B$79)),IF($E$186=1,$X$186&gt;=INDEX($X$121:$X$248,1+$A$186-Assumptions!$B$80),$X$186&gt;INDEX($X$121:$X$248,1+$A$186+Assumptions!$B$80)),IF($F$186=1,$Y$186&gt;=INDEX($Y$121:$Y$248,1+$A$186-Assumptions!$B$81),$Y$186&gt;INDEX($Y$121:$Y$248,1+$A$186+Assumptions!$B$81)),IF($G$186=1,$Z$186&gt;=INDEX($Z$121:$Z$248,1+$A$186-Assumptions!$B$82),$Z$186&gt;INDEX($Z$121:$Z$248,1+$A$186+Assumptions!$B$82)),IF($H$186=1,$AA$186&gt;=INDEX($AA$121:$AA$248,1+$A$186-Assumptions!$B$83),$AA$186&gt;INDEX($AA$121:$AA$248,1+$A$186+Assumptions!$B$83))),1,0)</f>
        <v>0</v>
      </c>
    </row>
    <row r="187" customFormat="false" ht="15" hidden="true" customHeight="false" outlineLevel="0" collapsed="false">
      <c r="A187" s="6" t="n">
        <f aca="false">ROW()-ROW($A$121)+Assumptions!$B$4</f>
        <v>66</v>
      </c>
      <c r="B187" s="12" t="n">
        <f aca="false">MOD(QUOTIENT($A$187,Assumptions!$B$77),2)</f>
        <v>1</v>
      </c>
      <c r="C187" s="12" t="n">
        <f aca="false">MOD(QUOTIENT($A$187,Assumptions!$B$78),2)</f>
        <v>0</v>
      </c>
      <c r="D187" s="12" t="n">
        <f aca="false">MOD(QUOTIENT($A$187,Assumptions!$B$79),2)</f>
        <v>0</v>
      </c>
      <c r="E187" s="12" t="n">
        <f aca="false">MOD(QUOTIENT($A$187,Assumptions!$B$80),2)</f>
        <v>0</v>
      </c>
      <c r="F187" s="12" t="n">
        <f aca="false">MOD(QUOTIENT($A$187,Assumptions!$B$81),2)</f>
        <v>0</v>
      </c>
      <c r="G187" s="12" t="n">
        <f aca="false">MOD(QUOTIENT($A$187,Assumptions!$B$82),2)</f>
        <v>1</v>
      </c>
      <c r="H187" s="12" t="n">
        <f aca="false">MOD(QUOTIENT($A$187,Assumptions!$B$83),2)</f>
        <v>0</v>
      </c>
      <c r="I187" s="12" t="n">
        <f aca="false">IF($B$187=1,MIN(Assumptions!$B$67,MAX(Assumptions!$B$4,Assumptions!$B$26-(Assumptions!$B$4))),Assumptions!$B$4)</f>
        <v>30000000</v>
      </c>
      <c r="J187" s="12" t="n">
        <f aca="false">IF($C$187=1,MIN(Assumptions!$B$66,MAX(Assumptions!$B$4,Assumptions!$B$26-($I$187))),Assumptions!$B$4)</f>
        <v>0</v>
      </c>
      <c r="K187" s="12" t="n">
        <f aca="false">IF($D$187=1,MIN(Assumptions!$B$61,MAX(Assumptions!$B$4,Assumptions!$B$26-($I$187+$J$187))),Assumptions!$B$4)</f>
        <v>0</v>
      </c>
      <c r="L187" s="12" t="n">
        <f aca="false">IF($E$187=1,MIN(Assumptions!$B$56,MAX(Assumptions!$B$4,Assumptions!$B$26-($I$187+$J$187+$K$187))),Assumptions!$B$4)</f>
        <v>0</v>
      </c>
      <c r="M187" s="12" t="n">
        <f aca="false">IF($F$187=1,MIN(Assumptions!$B$51,MAX(Assumptions!$B$4,Assumptions!$B$26-($I$187+$J$187+$K$187+$L$187))),Assumptions!$B$4)</f>
        <v>0</v>
      </c>
      <c r="N187" s="12" t="n">
        <f aca="false">IF($G$187=1,MIN(Assumptions!$B$46,MAX(Assumptions!$B$4,Assumptions!$B$26-($I$187+$J$187+$K$187+$L$187+$M$187))),Assumptions!$B$4)</f>
        <v>15000000</v>
      </c>
      <c r="O187" s="12" t="n">
        <f aca="false">IF($H$187=1,MIN(Assumptions!$B$41,MAX(Assumptions!$B$4,Assumptions!$B$26-($I$187+$J$187+$K$187+$L$187+$M$187+$N$187))),Assumptions!$B$4)</f>
        <v>0</v>
      </c>
      <c r="P187" s="12" t="n">
        <f aca="false">$I$187+$J$187+$K$187+$L$187+$M$187+$N$187+$O$187</f>
        <v>45000000</v>
      </c>
      <c r="Q187" s="12" t="n">
        <f aca="false">MAX(Assumptions!$B$4,Assumptions!$B$26-$P$187)</f>
        <v>1955000000</v>
      </c>
      <c r="R187" s="12" t="n">
        <f aca="false">$J$110+$O$110+Assumptions!$B$20+IF($B$187=0,$D$110,Assumptions!$B$4)+IF($C$187=0,$AI$110,Assumptions!$B$4)+IF($D$187=0,$AF$110,Assumptions!$B$4)+IF($E$187=0,$AC$110,Assumptions!$B$4)+IF($F$187=0,$Z$110,Assumptions!$B$4)+IF($G$187=0,$W$110,Assumptions!$B$4)+IF($H$187=0,$T$110,Assumptions!$B$4)</f>
        <v>27590238.9414976</v>
      </c>
      <c r="S187" s="12" t="n">
        <f aca="false">IF($R$187&gt;Assumptions!$B$4,$Q$187/$R$187&gt;Assumptions!$B$13,FALSE())</f>
        <v>1</v>
      </c>
      <c r="T187" s="12" t="n">
        <f aca="false">IF($S$187,($Q$187+Assumptions!$B$14*Assumptions!$B$13)/($R$187+Assumptions!$B$14),IF($R$187&gt;Assumptions!$B$4,$Q$187/$R$187,Assumptions!$B$4))</f>
        <v>65.0543189040749</v>
      </c>
      <c r="U187" s="12" t="n">
        <f aca="false">IF($B$187=1,$I$187,$D$110*$T$187)</f>
        <v>30000000</v>
      </c>
      <c r="V187" s="12" t="n">
        <f aca="false">IF($C$187=1,$J$187,$AI$110*$T$187)</f>
        <v>400259264.357741</v>
      </c>
      <c r="W187" s="12" t="n">
        <f aca="false">IF($D$187=1,$K$187,$AF$110*$T$187)</f>
        <v>113137743.789834</v>
      </c>
      <c r="X187" s="12" t="n">
        <f aca="false">IF($E$187=1,$L$187,$AC$110*$T$187)</f>
        <v>156130365.36978</v>
      </c>
      <c r="Y187" s="12" t="n">
        <f aca="false">IF($F$187=1,$M$187,$Z$110*$T$187)</f>
        <v>195162956.712225</v>
      </c>
      <c r="Z187" s="12" t="n">
        <f aca="false">IF($G$187=1,$N$187,$W$110*$T$187)</f>
        <v>15000000</v>
      </c>
      <c r="AA187" s="12" t="n">
        <f aca="false">IF($H$187=1,$O$187,$T$110*$T$187)</f>
        <v>325271594.520375</v>
      </c>
      <c r="AB187" s="12" t="n">
        <f aca="false">($J$110+$O$110)*$T$187</f>
        <v>19413407.8531838</v>
      </c>
      <c r="AC187" s="12" t="n">
        <f aca="false">Assumptions!$B$20*$T$187</f>
        <v>585488870.136674</v>
      </c>
      <c r="AD187" s="12" t="n">
        <f aca="false">IF($S$187,Assumptions!$B$14*($T$187-Assumptions!$B$13),Assumptions!$B$4)</f>
        <v>160135797.260187</v>
      </c>
      <c r="AE187" s="12" t="n">
        <f aca="false">$U$187+$V$187+$W$187+$X$187+$Y$187+$Z$187+$AA$187+$AB$187+$AC$187+$AD$187</f>
        <v>2000000000</v>
      </c>
      <c r="AF187" s="12" t="n">
        <f aca="false">IF(AND(IF($B$187=1,$U$187&gt;=INDEX($U$121:$U$248,1+$A$187-Assumptions!$B$77),$U$187&gt;INDEX($U$121:$U$248,1+$A$187+Assumptions!$B$77)),IF($C$187=1,$V$187&gt;=INDEX($V$121:$V$248,1+$A$187-Assumptions!$B$78),$V$187&gt;INDEX($V$121:$V$248,1+$A$187+Assumptions!$B$78)),IF($D$187=1,$W$187&gt;=INDEX($W$121:$W$248,1+$A$187-Assumptions!$B$79),$W$187&gt;INDEX($W$121:$W$248,1+$A$187+Assumptions!$B$79)),IF($E$187=1,$X$187&gt;=INDEX($X$121:$X$248,1+$A$187-Assumptions!$B$80),$X$187&gt;INDEX($X$121:$X$248,1+$A$187+Assumptions!$B$80)),IF($F$187=1,$Y$187&gt;=INDEX($Y$121:$Y$248,1+$A$187-Assumptions!$B$81),$Y$187&gt;INDEX($Y$121:$Y$248,1+$A$187+Assumptions!$B$81)),IF($G$187=1,$Z$187&gt;=INDEX($Z$121:$Z$248,1+$A$187-Assumptions!$B$82),$Z$187&gt;INDEX($Z$121:$Z$248,1+$A$187+Assumptions!$B$82)),IF($H$187=1,$AA$187&gt;=INDEX($AA$121:$AA$248,1+$A$187-Assumptions!$B$83),$AA$187&gt;INDEX($AA$121:$AA$248,1+$A$187+Assumptions!$B$83))),1,0)</f>
        <v>0</v>
      </c>
    </row>
    <row r="188" customFormat="false" ht="15" hidden="true" customHeight="false" outlineLevel="0" collapsed="false">
      <c r="A188" s="6" t="n">
        <f aca="false">ROW()-ROW($A$121)+Assumptions!$B$4</f>
        <v>67</v>
      </c>
      <c r="B188" s="12" t="n">
        <f aca="false">MOD(QUOTIENT($A$188,Assumptions!$B$77),2)</f>
        <v>1</v>
      </c>
      <c r="C188" s="12" t="n">
        <f aca="false">MOD(QUOTIENT($A$188,Assumptions!$B$78),2)</f>
        <v>0</v>
      </c>
      <c r="D188" s="12" t="n">
        <f aca="false">MOD(QUOTIENT($A$188,Assumptions!$B$79),2)</f>
        <v>0</v>
      </c>
      <c r="E188" s="12" t="n">
        <f aca="false">MOD(QUOTIENT($A$188,Assumptions!$B$80),2)</f>
        <v>0</v>
      </c>
      <c r="F188" s="12" t="n">
        <f aca="false">MOD(QUOTIENT($A$188,Assumptions!$B$81),2)</f>
        <v>0</v>
      </c>
      <c r="G188" s="12" t="n">
        <f aca="false">MOD(QUOTIENT($A$188,Assumptions!$B$82),2)</f>
        <v>1</v>
      </c>
      <c r="H188" s="12" t="n">
        <f aca="false">MOD(QUOTIENT($A$188,Assumptions!$B$83),2)</f>
        <v>1</v>
      </c>
      <c r="I188" s="12" t="n">
        <f aca="false">IF($B$188=1,MIN(Assumptions!$B$67,MAX(Assumptions!$B$4,Assumptions!$B$26-(Assumptions!$B$4))),Assumptions!$B$4)</f>
        <v>30000000</v>
      </c>
      <c r="J188" s="12" t="n">
        <f aca="false">IF($C$188=1,MIN(Assumptions!$B$66,MAX(Assumptions!$B$4,Assumptions!$B$26-($I$188))),Assumptions!$B$4)</f>
        <v>0</v>
      </c>
      <c r="K188" s="12" t="n">
        <f aca="false">IF($D$188=1,MIN(Assumptions!$B$61,MAX(Assumptions!$B$4,Assumptions!$B$26-($I$188+$J$188))),Assumptions!$B$4)</f>
        <v>0</v>
      </c>
      <c r="L188" s="12" t="n">
        <f aca="false">IF($E$188=1,MIN(Assumptions!$B$56,MAX(Assumptions!$B$4,Assumptions!$B$26-($I$188+$J$188+$K$188))),Assumptions!$B$4)</f>
        <v>0</v>
      </c>
      <c r="M188" s="12" t="n">
        <f aca="false">IF($F$188=1,MIN(Assumptions!$B$51,MAX(Assumptions!$B$4,Assumptions!$B$26-($I$188+$J$188+$K$188+$L$188))),Assumptions!$B$4)</f>
        <v>0</v>
      </c>
      <c r="N188" s="12" t="n">
        <f aca="false">IF($G$188=1,MIN(Assumptions!$B$46,MAX(Assumptions!$B$4,Assumptions!$B$26-($I$188+$J$188+$K$188+$L$188+$M$188))),Assumptions!$B$4)</f>
        <v>15000000</v>
      </c>
      <c r="O188" s="12" t="n">
        <f aca="false">IF($H$188=1,MIN(Assumptions!$B$41,MAX(Assumptions!$B$4,Assumptions!$B$26-($I$188+$J$188+$K$188+$L$188+$M$188+$N$188))),Assumptions!$B$4)</f>
        <v>5000000</v>
      </c>
      <c r="P188" s="12" t="n">
        <f aca="false">$I$188+$J$188+$K$188+$L$188+$M$188+$N$188+$O$188</f>
        <v>50000000</v>
      </c>
      <c r="Q188" s="12" t="n">
        <f aca="false">MAX(Assumptions!$B$4,Assumptions!$B$26-$P$188)</f>
        <v>1950000000</v>
      </c>
      <c r="R188" s="12" t="n">
        <f aca="false">$J$110+$O$110+Assumptions!$B$20+IF($B$188=0,$D$110,Assumptions!$B$4)+IF($C$188=0,$AI$110,Assumptions!$B$4)+IF($D$188=0,$AF$110,Assumptions!$B$4)+IF($E$188=0,$AC$110,Assumptions!$B$4)+IF($F$188=0,$Z$110,Assumptions!$B$4)+IF($G$188=0,$W$110,Assumptions!$B$4)+IF($H$188=0,$T$110,Assumptions!$B$4)</f>
        <v>22590238.9414976</v>
      </c>
      <c r="S188" s="12" t="n">
        <f aca="false">IF($R$188&gt;Assumptions!$B$4,$Q$188/$R$188&gt;Assumptions!$B$13,FALSE())</f>
        <v>1</v>
      </c>
      <c r="T188" s="12" t="n">
        <f aca="false">IF($S$188,($Q$188+Assumptions!$B$14*Assumptions!$B$13)/($R$188+Assumptions!$B$14),IF($R$188&gt;Assumptions!$B$4,$Q$188/$R$188,Assumptions!$B$4))</f>
        <v>77.8191074446363</v>
      </c>
      <c r="U188" s="12" t="n">
        <f aca="false">IF($B$188=1,$I$188,$D$110*$T$188)</f>
        <v>30000000</v>
      </c>
      <c r="V188" s="12" t="n">
        <f aca="false">IF($C$188=1,$J$188,$AI$110*$T$188)</f>
        <v>478797091.776409</v>
      </c>
      <c r="W188" s="12" t="n">
        <f aca="false">IF($D$188=1,$K$188,$AF$110*$T$188)</f>
        <v>135337336.37281</v>
      </c>
      <c r="X188" s="12" t="n">
        <f aca="false">IF($E$188=1,$L$188,$AC$110*$T$188)</f>
        <v>186765857.867127</v>
      </c>
      <c r="Y188" s="12" t="n">
        <f aca="false">IF($F$188=1,$M$188,$Z$110*$T$188)</f>
        <v>233457322.333909</v>
      </c>
      <c r="Z188" s="12" t="n">
        <f aca="false">IF($G$188=1,$N$188,$W$110*$T$188)</f>
        <v>15000000</v>
      </c>
      <c r="AA188" s="12" t="n">
        <f aca="false">IF($H$188=1,$O$188,$T$110*$T$188)</f>
        <v>5000000</v>
      </c>
      <c r="AB188" s="12" t="n">
        <f aca="false">($J$110+$O$110)*$T$188</f>
        <v>23222656.0364285</v>
      </c>
      <c r="AC188" s="12" t="n">
        <f aca="false">Assumptions!$B$20*$T$188</f>
        <v>700371967.001726</v>
      </c>
      <c r="AD188" s="12" t="n">
        <f aca="false">IF($S$188,Assumptions!$B$14*($T$188-Assumptions!$B$13),Assumptions!$B$4)</f>
        <v>192047768.611591</v>
      </c>
      <c r="AE188" s="12" t="n">
        <f aca="false">$U$188+$V$188+$W$188+$X$188+$Y$188+$Z$188+$AA$188+$AB$188+$AC$188+$AD$188</f>
        <v>2000000000</v>
      </c>
      <c r="AF188" s="12" t="n">
        <f aca="false">IF(AND(IF($B$188=1,$U$188&gt;=INDEX($U$121:$U$248,1+$A$188-Assumptions!$B$77),$U$188&gt;INDEX($U$121:$U$248,1+$A$188+Assumptions!$B$77)),IF($C$188=1,$V$188&gt;=INDEX($V$121:$V$248,1+$A$188-Assumptions!$B$78),$V$188&gt;INDEX($V$121:$V$248,1+$A$188+Assumptions!$B$78)),IF($D$188=1,$W$188&gt;=INDEX($W$121:$W$248,1+$A$188-Assumptions!$B$79),$W$188&gt;INDEX($W$121:$W$248,1+$A$188+Assumptions!$B$79)),IF($E$188=1,$X$188&gt;=INDEX($X$121:$X$248,1+$A$188-Assumptions!$B$80),$X$188&gt;INDEX($X$121:$X$248,1+$A$188+Assumptions!$B$80)),IF($F$188=1,$Y$188&gt;=INDEX($Y$121:$Y$248,1+$A$188-Assumptions!$B$81),$Y$188&gt;INDEX($Y$121:$Y$248,1+$A$188+Assumptions!$B$81)),IF($G$188=1,$Z$188&gt;=INDEX($Z$121:$Z$248,1+$A$188-Assumptions!$B$82),$Z$188&gt;INDEX($Z$121:$Z$248,1+$A$188+Assumptions!$B$82)),IF($H$188=1,$AA$188&gt;=INDEX($AA$121:$AA$248,1+$A$188-Assumptions!$B$83),$AA$188&gt;INDEX($AA$121:$AA$248,1+$A$188+Assumptions!$B$83))),1,0)</f>
        <v>0</v>
      </c>
    </row>
    <row r="189" customFormat="false" ht="15" hidden="true" customHeight="false" outlineLevel="0" collapsed="false">
      <c r="A189" s="6" t="n">
        <f aca="false">ROW()-ROW($A$121)+Assumptions!$B$4</f>
        <v>68</v>
      </c>
      <c r="B189" s="12" t="n">
        <f aca="false">MOD(QUOTIENT($A$189,Assumptions!$B$77),2)</f>
        <v>1</v>
      </c>
      <c r="C189" s="12" t="n">
        <f aca="false">MOD(QUOTIENT($A$189,Assumptions!$B$78),2)</f>
        <v>0</v>
      </c>
      <c r="D189" s="12" t="n">
        <f aca="false">MOD(QUOTIENT($A$189,Assumptions!$B$79),2)</f>
        <v>0</v>
      </c>
      <c r="E189" s="12" t="n">
        <f aca="false">MOD(QUOTIENT($A$189,Assumptions!$B$80),2)</f>
        <v>0</v>
      </c>
      <c r="F189" s="12" t="n">
        <f aca="false">MOD(QUOTIENT($A$189,Assumptions!$B$81),2)</f>
        <v>1</v>
      </c>
      <c r="G189" s="12" t="n">
        <f aca="false">MOD(QUOTIENT($A$189,Assumptions!$B$82),2)</f>
        <v>0</v>
      </c>
      <c r="H189" s="12" t="n">
        <f aca="false">MOD(QUOTIENT($A$189,Assumptions!$B$83),2)</f>
        <v>0</v>
      </c>
      <c r="I189" s="12" t="n">
        <f aca="false">IF($B$189=1,MIN(Assumptions!$B$67,MAX(Assumptions!$B$4,Assumptions!$B$26-(Assumptions!$B$4))),Assumptions!$B$4)</f>
        <v>30000000</v>
      </c>
      <c r="J189" s="12" t="n">
        <f aca="false">IF($C$189=1,MIN(Assumptions!$B$66,MAX(Assumptions!$B$4,Assumptions!$B$26-($I$189))),Assumptions!$B$4)</f>
        <v>0</v>
      </c>
      <c r="K189" s="12" t="n">
        <f aca="false">IF($D$189=1,MIN(Assumptions!$B$61,MAX(Assumptions!$B$4,Assumptions!$B$26-($I$189+$J$189))),Assumptions!$B$4)</f>
        <v>0</v>
      </c>
      <c r="L189" s="12" t="n">
        <f aca="false">IF($E$189=1,MIN(Assumptions!$B$56,MAX(Assumptions!$B$4,Assumptions!$B$26-($I$189+$J$189+$K$189))),Assumptions!$B$4)</f>
        <v>0</v>
      </c>
      <c r="M189" s="12" t="n">
        <f aca="false">IF($F$189=1,MIN(Assumptions!$B$51,MAX(Assumptions!$B$4,Assumptions!$B$26-($I$189+$J$189+$K$189+$L$189))),Assumptions!$B$4)</f>
        <v>30000000</v>
      </c>
      <c r="N189" s="12" t="n">
        <f aca="false">IF($G$189=1,MIN(Assumptions!$B$46,MAX(Assumptions!$B$4,Assumptions!$B$26-($I$189+$J$189+$K$189+$L$189+$M$189))),Assumptions!$B$4)</f>
        <v>0</v>
      </c>
      <c r="O189" s="12" t="n">
        <f aca="false">IF($H$189=1,MIN(Assumptions!$B$41,MAX(Assumptions!$B$4,Assumptions!$B$26-($I$189+$J$189+$K$189+$L$189+$M$189+$N$189))),Assumptions!$B$4)</f>
        <v>0</v>
      </c>
      <c r="P189" s="12" t="n">
        <f aca="false">$I$189+$J$189+$K$189+$L$189+$M$189+$N$189+$O$189</f>
        <v>60000000</v>
      </c>
      <c r="Q189" s="12" t="n">
        <f aca="false">MAX(Assumptions!$B$4,Assumptions!$B$26-$P$189)</f>
        <v>1940000000</v>
      </c>
      <c r="R189" s="12" t="n">
        <f aca="false">$J$110+$O$110+Assumptions!$B$20+IF($B$189=0,$D$110,Assumptions!$B$4)+IF($C$189=0,$AI$110,Assumptions!$B$4)+IF($D$189=0,$AF$110,Assumptions!$B$4)+IF($E$189=0,$AC$110,Assumptions!$B$4)+IF($F$189=0,$Z$110,Assumptions!$B$4)+IF($G$189=0,$W$110,Assumptions!$B$4)+IF($H$189=0,$T$110,Assumptions!$B$4)</f>
        <v>29590238.9414976</v>
      </c>
      <c r="S189" s="12" t="n">
        <f aca="false">IF($R$189&gt;Assumptions!$B$4,$Q$189/$R$189&gt;Assumptions!$B$13,FALSE())</f>
        <v>1</v>
      </c>
      <c r="T189" s="12" t="n">
        <f aca="false">IF($S$189,($Q$189+Assumptions!$B$14*Assumptions!$B$13)/($R$189+Assumptions!$B$14),IF($R$189&gt;Assumptions!$B$4,$Q$189/$R$189,Assumptions!$B$4))</f>
        <v>60.5324255622182</v>
      </c>
      <c r="U189" s="12" t="n">
        <f aca="false">IF($B$189=1,$I$189,$D$110*$T$189)</f>
        <v>30000000</v>
      </c>
      <c r="V189" s="12" t="n">
        <f aca="false">IF($C$189=1,$J$189,$AI$110*$T$189)</f>
        <v>372437442.025168</v>
      </c>
      <c r="W189" s="12" t="n">
        <f aca="false">IF($D$189=1,$K$189,$AF$110*$T$189)</f>
        <v>105273595.506147</v>
      </c>
      <c r="X189" s="12" t="n">
        <f aca="false">IF($E$189=1,$L$189,$AC$110*$T$189)</f>
        <v>145277821.349324</v>
      </c>
      <c r="Y189" s="12" t="n">
        <f aca="false">IF($F$189=1,$M$189,$Z$110*$T$189)</f>
        <v>30000000</v>
      </c>
      <c r="Z189" s="12" t="n">
        <f aca="false">IF($G$189=1,$N$189,$W$110*$T$189)</f>
        <v>302662127.811091</v>
      </c>
      <c r="AA189" s="12" t="n">
        <f aca="false">IF($H$189=1,$O$189,$T$110*$T$189)</f>
        <v>302662127.811091</v>
      </c>
      <c r="AB189" s="12" t="n">
        <f aca="false">($J$110+$O$110)*$T$189</f>
        <v>18063991.531671</v>
      </c>
      <c r="AC189" s="12" t="n">
        <f aca="false">Assumptions!$B$20*$T$189</f>
        <v>544791830.059964</v>
      </c>
      <c r="AD189" s="12" t="n">
        <f aca="false">IF($S$189,Assumptions!$B$14*($T$189-Assumptions!$B$13),Assumptions!$B$4)</f>
        <v>148831063.905545</v>
      </c>
      <c r="AE189" s="12" t="n">
        <f aca="false">$U$189+$V$189+$W$189+$X$189+$Y$189+$Z$189+$AA$189+$AB$189+$AC$189+$AD$189</f>
        <v>2000000000</v>
      </c>
      <c r="AF189" s="12" t="n">
        <f aca="false">IF(AND(IF($B$189=1,$U$189&gt;=INDEX($U$121:$U$248,1+$A$189-Assumptions!$B$77),$U$189&gt;INDEX($U$121:$U$248,1+$A$189+Assumptions!$B$77)),IF($C$189=1,$V$189&gt;=INDEX($V$121:$V$248,1+$A$189-Assumptions!$B$78),$V$189&gt;INDEX($V$121:$V$248,1+$A$189+Assumptions!$B$78)),IF($D$189=1,$W$189&gt;=INDEX($W$121:$W$248,1+$A$189-Assumptions!$B$79),$W$189&gt;INDEX($W$121:$W$248,1+$A$189+Assumptions!$B$79)),IF($E$189=1,$X$189&gt;=INDEX($X$121:$X$248,1+$A$189-Assumptions!$B$80),$X$189&gt;INDEX($X$121:$X$248,1+$A$189+Assumptions!$B$80)),IF($F$189=1,$Y$189&gt;=INDEX($Y$121:$Y$248,1+$A$189-Assumptions!$B$81),$Y$189&gt;INDEX($Y$121:$Y$248,1+$A$189+Assumptions!$B$81)),IF($G$189=1,$Z$189&gt;=INDEX($Z$121:$Z$248,1+$A$189-Assumptions!$B$82),$Z$189&gt;INDEX($Z$121:$Z$248,1+$A$189+Assumptions!$B$82)),IF($H$189=1,$AA$189&gt;=INDEX($AA$121:$AA$248,1+$A$189-Assumptions!$B$83),$AA$189&gt;INDEX($AA$121:$AA$248,1+$A$189+Assumptions!$B$83))),1,0)</f>
        <v>0</v>
      </c>
    </row>
    <row r="190" customFormat="false" ht="15" hidden="true" customHeight="false" outlineLevel="0" collapsed="false">
      <c r="A190" s="6" t="n">
        <f aca="false">ROW()-ROW($A$121)+Assumptions!$B$4</f>
        <v>69</v>
      </c>
      <c r="B190" s="12" t="n">
        <f aca="false">MOD(QUOTIENT($A$190,Assumptions!$B$77),2)</f>
        <v>1</v>
      </c>
      <c r="C190" s="12" t="n">
        <f aca="false">MOD(QUOTIENT($A$190,Assumptions!$B$78),2)</f>
        <v>0</v>
      </c>
      <c r="D190" s="12" t="n">
        <f aca="false">MOD(QUOTIENT($A$190,Assumptions!$B$79),2)</f>
        <v>0</v>
      </c>
      <c r="E190" s="12" t="n">
        <f aca="false">MOD(QUOTIENT($A$190,Assumptions!$B$80),2)</f>
        <v>0</v>
      </c>
      <c r="F190" s="12" t="n">
        <f aca="false">MOD(QUOTIENT($A$190,Assumptions!$B$81),2)</f>
        <v>1</v>
      </c>
      <c r="G190" s="12" t="n">
        <f aca="false">MOD(QUOTIENT($A$190,Assumptions!$B$82),2)</f>
        <v>0</v>
      </c>
      <c r="H190" s="12" t="n">
        <f aca="false">MOD(QUOTIENT($A$190,Assumptions!$B$83),2)</f>
        <v>1</v>
      </c>
      <c r="I190" s="12" t="n">
        <f aca="false">IF($B$190=1,MIN(Assumptions!$B$67,MAX(Assumptions!$B$4,Assumptions!$B$26-(Assumptions!$B$4))),Assumptions!$B$4)</f>
        <v>30000000</v>
      </c>
      <c r="J190" s="12" t="n">
        <f aca="false">IF($C$190=1,MIN(Assumptions!$B$66,MAX(Assumptions!$B$4,Assumptions!$B$26-($I$190))),Assumptions!$B$4)</f>
        <v>0</v>
      </c>
      <c r="K190" s="12" t="n">
        <f aca="false">IF($D$190=1,MIN(Assumptions!$B$61,MAX(Assumptions!$B$4,Assumptions!$B$26-($I$190+$J$190))),Assumptions!$B$4)</f>
        <v>0</v>
      </c>
      <c r="L190" s="12" t="n">
        <f aca="false">IF($E$190=1,MIN(Assumptions!$B$56,MAX(Assumptions!$B$4,Assumptions!$B$26-($I$190+$J$190+$K$190))),Assumptions!$B$4)</f>
        <v>0</v>
      </c>
      <c r="M190" s="12" t="n">
        <f aca="false">IF($F$190=1,MIN(Assumptions!$B$51,MAX(Assumptions!$B$4,Assumptions!$B$26-($I$190+$J$190+$K$190+$L$190))),Assumptions!$B$4)</f>
        <v>30000000</v>
      </c>
      <c r="N190" s="12" t="n">
        <f aca="false">IF($G$190=1,MIN(Assumptions!$B$46,MAX(Assumptions!$B$4,Assumptions!$B$26-($I$190+$J$190+$K$190+$L$190+$M$190))),Assumptions!$B$4)</f>
        <v>0</v>
      </c>
      <c r="O190" s="12" t="n">
        <f aca="false">IF($H$190=1,MIN(Assumptions!$B$41,MAX(Assumptions!$B$4,Assumptions!$B$26-($I$190+$J$190+$K$190+$L$190+$M$190+$N$190))),Assumptions!$B$4)</f>
        <v>5000000</v>
      </c>
      <c r="P190" s="12" t="n">
        <f aca="false">$I$190+$J$190+$K$190+$L$190+$M$190+$N$190+$O$190</f>
        <v>65000000</v>
      </c>
      <c r="Q190" s="12" t="n">
        <f aca="false">MAX(Assumptions!$B$4,Assumptions!$B$26-$P$190)</f>
        <v>1935000000</v>
      </c>
      <c r="R190" s="12" t="n">
        <f aca="false">$J$110+$O$110+Assumptions!$B$20+IF($B$190=0,$D$110,Assumptions!$B$4)+IF($C$190=0,$AI$110,Assumptions!$B$4)+IF($D$190=0,$AF$110,Assumptions!$B$4)+IF($E$190=0,$AC$110,Assumptions!$B$4)+IF($F$190=0,$Z$110,Assumptions!$B$4)+IF($G$190=0,$W$110,Assumptions!$B$4)+IF($H$190=0,$T$110,Assumptions!$B$4)</f>
        <v>24590238.9414976</v>
      </c>
      <c r="S190" s="12" t="n">
        <f aca="false">IF($R$190&gt;Assumptions!$B$4,$Q$190/$R$190&gt;Assumptions!$B$13,FALSE())</f>
        <v>1</v>
      </c>
      <c r="T190" s="12" t="n">
        <f aca="false">IF($S$190,($Q$190+Assumptions!$B$14*Assumptions!$B$13)/($R$190+Assumptions!$B$14),IF($R$190&gt;Assumptions!$B$4,$Q$190/$R$190,Assumptions!$B$4))</f>
        <v>71.5202255758653</v>
      </c>
      <c r="U190" s="12" t="n">
        <f aca="false">IF($B$190=1,$I$190,$D$110*$T$190)</f>
        <v>30000000</v>
      </c>
      <c r="V190" s="12" t="n">
        <f aca="false">IF($C$190=1,$J$190,$AI$110*$T$190)</f>
        <v>440042004.250427</v>
      </c>
      <c r="W190" s="12" t="n">
        <f aca="false">IF($D$190=1,$K$190,$AF$110*$T$190)</f>
        <v>124382778.780988</v>
      </c>
      <c r="X190" s="12" t="n">
        <f aca="false">IF($E$190=1,$L$190,$AC$110*$T$190)</f>
        <v>171648541.382077</v>
      </c>
      <c r="Y190" s="12" t="n">
        <f aca="false">IF($F$190=1,$M$190,$Z$110*$T$190)</f>
        <v>30000000</v>
      </c>
      <c r="Z190" s="12" t="n">
        <f aca="false">IF($G$190=1,$N$190,$W$110*$T$190)</f>
        <v>357601127.879326</v>
      </c>
      <c r="AA190" s="12" t="n">
        <f aca="false">IF($H$190=1,$O$190,$T$110*$T$190)</f>
        <v>5000000</v>
      </c>
      <c r="AB190" s="12" t="n">
        <f aca="false">($J$110+$O$110)*$T$190</f>
        <v>21342953.5847314</v>
      </c>
      <c r="AC190" s="12" t="n">
        <f aca="false">Assumptions!$B$20*$T$190</f>
        <v>643682030.182788</v>
      </c>
      <c r="AD190" s="12" t="n">
        <f aca="false">IF($S$190,Assumptions!$B$14*($T$190-Assumptions!$B$13),Assumptions!$B$4)</f>
        <v>176300563.939663</v>
      </c>
      <c r="AE190" s="12" t="n">
        <f aca="false">$U$190+$V$190+$W$190+$X$190+$Y$190+$Z$190+$AA$190+$AB$190+$AC$190+$AD$190</f>
        <v>2000000000</v>
      </c>
      <c r="AF190" s="12" t="n">
        <f aca="false">IF(AND(IF($B$190=1,$U$190&gt;=INDEX($U$121:$U$248,1+$A$190-Assumptions!$B$77),$U$190&gt;INDEX($U$121:$U$248,1+$A$190+Assumptions!$B$77)),IF($C$190=1,$V$190&gt;=INDEX($V$121:$V$248,1+$A$190-Assumptions!$B$78),$V$190&gt;INDEX($V$121:$V$248,1+$A$190+Assumptions!$B$78)),IF($D$190=1,$W$190&gt;=INDEX($W$121:$W$248,1+$A$190-Assumptions!$B$79),$W$190&gt;INDEX($W$121:$W$248,1+$A$190+Assumptions!$B$79)),IF($E$190=1,$X$190&gt;=INDEX($X$121:$X$248,1+$A$190-Assumptions!$B$80),$X$190&gt;INDEX($X$121:$X$248,1+$A$190+Assumptions!$B$80)),IF($F$190=1,$Y$190&gt;=INDEX($Y$121:$Y$248,1+$A$190-Assumptions!$B$81),$Y$190&gt;INDEX($Y$121:$Y$248,1+$A$190+Assumptions!$B$81)),IF($G$190=1,$Z$190&gt;=INDEX($Z$121:$Z$248,1+$A$190-Assumptions!$B$82),$Z$190&gt;INDEX($Z$121:$Z$248,1+$A$190+Assumptions!$B$82)),IF($H$190=1,$AA$190&gt;=INDEX($AA$121:$AA$248,1+$A$190-Assumptions!$B$83),$AA$190&gt;INDEX($AA$121:$AA$248,1+$A$190+Assumptions!$B$83))),1,0)</f>
        <v>0</v>
      </c>
    </row>
    <row r="191" customFormat="false" ht="15" hidden="true" customHeight="false" outlineLevel="0" collapsed="false">
      <c r="A191" s="6" t="n">
        <f aca="false">ROW()-ROW($A$121)+Assumptions!$B$4</f>
        <v>70</v>
      </c>
      <c r="B191" s="12" t="n">
        <f aca="false">MOD(QUOTIENT($A$191,Assumptions!$B$77),2)</f>
        <v>1</v>
      </c>
      <c r="C191" s="12" t="n">
        <f aca="false">MOD(QUOTIENT($A$191,Assumptions!$B$78),2)</f>
        <v>0</v>
      </c>
      <c r="D191" s="12" t="n">
        <f aca="false">MOD(QUOTIENT($A$191,Assumptions!$B$79),2)</f>
        <v>0</v>
      </c>
      <c r="E191" s="12" t="n">
        <f aca="false">MOD(QUOTIENT($A$191,Assumptions!$B$80),2)</f>
        <v>0</v>
      </c>
      <c r="F191" s="12" t="n">
        <f aca="false">MOD(QUOTIENT($A$191,Assumptions!$B$81),2)</f>
        <v>1</v>
      </c>
      <c r="G191" s="12" t="n">
        <f aca="false">MOD(QUOTIENT($A$191,Assumptions!$B$82),2)</f>
        <v>1</v>
      </c>
      <c r="H191" s="12" t="n">
        <f aca="false">MOD(QUOTIENT($A$191,Assumptions!$B$83),2)</f>
        <v>0</v>
      </c>
      <c r="I191" s="12" t="n">
        <f aca="false">IF($B$191=1,MIN(Assumptions!$B$67,MAX(Assumptions!$B$4,Assumptions!$B$26-(Assumptions!$B$4))),Assumptions!$B$4)</f>
        <v>30000000</v>
      </c>
      <c r="J191" s="12" t="n">
        <f aca="false">IF($C$191=1,MIN(Assumptions!$B$66,MAX(Assumptions!$B$4,Assumptions!$B$26-($I$191))),Assumptions!$B$4)</f>
        <v>0</v>
      </c>
      <c r="K191" s="12" t="n">
        <f aca="false">IF($D$191=1,MIN(Assumptions!$B$61,MAX(Assumptions!$B$4,Assumptions!$B$26-($I$191+$J$191))),Assumptions!$B$4)</f>
        <v>0</v>
      </c>
      <c r="L191" s="12" t="n">
        <f aca="false">IF($E$191=1,MIN(Assumptions!$B$56,MAX(Assumptions!$B$4,Assumptions!$B$26-($I$191+$J$191+$K$191))),Assumptions!$B$4)</f>
        <v>0</v>
      </c>
      <c r="M191" s="12" t="n">
        <f aca="false">IF($F$191=1,MIN(Assumptions!$B$51,MAX(Assumptions!$B$4,Assumptions!$B$26-($I$191+$J$191+$K$191+$L$191))),Assumptions!$B$4)</f>
        <v>30000000</v>
      </c>
      <c r="N191" s="12" t="n">
        <f aca="false">IF($G$191=1,MIN(Assumptions!$B$46,MAX(Assumptions!$B$4,Assumptions!$B$26-($I$191+$J$191+$K$191+$L$191+$M$191))),Assumptions!$B$4)</f>
        <v>15000000</v>
      </c>
      <c r="O191" s="12" t="n">
        <f aca="false">IF($H$191=1,MIN(Assumptions!$B$41,MAX(Assumptions!$B$4,Assumptions!$B$26-($I$191+$J$191+$K$191+$L$191+$M$191+$N$191))),Assumptions!$B$4)</f>
        <v>0</v>
      </c>
      <c r="P191" s="12" t="n">
        <f aca="false">$I$191+$J$191+$K$191+$L$191+$M$191+$N$191+$O$191</f>
        <v>75000000</v>
      </c>
      <c r="Q191" s="12" t="n">
        <f aca="false">MAX(Assumptions!$B$4,Assumptions!$B$26-$P$191)</f>
        <v>1925000000</v>
      </c>
      <c r="R191" s="12" t="n">
        <f aca="false">$J$110+$O$110+Assumptions!$B$20+IF($B$191=0,$D$110,Assumptions!$B$4)+IF($C$191=0,$AI$110,Assumptions!$B$4)+IF($D$191=0,$AF$110,Assumptions!$B$4)+IF($E$191=0,$AC$110,Assumptions!$B$4)+IF($F$191=0,$Z$110,Assumptions!$B$4)+IF($G$191=0,$W$110,Assumptions!$B$4)+IF($H$191=0,$T$110,Assumptions!$B$4)</f>
        <v>24590238.9414976</v>
      </c>
      <c r="S191" s="12" t="n">
        <f aca="false">IF($R$191&gt;Assumptions!$B$4,$Q$191/$R$191&gt;Assumptions!$B$13,FALSE())</f>
        <v>1</v>
      </c>
      <c r="T191" s="12" t="n">
        <f aca="false">IF($S$191,($Q$191+Assumptions!$B$14*Assumptions!$B$13)/($R$191+Assumptions!$B$14),IF($R$191&gt;Assumptions!$B$4,$Q$191/$R$191,Assumptions!$B$4))</f>
        <v>71.1510889277318</v>
      </c>
      <c r="U191" s="12" t="n">
        <f aca="false">IF($B$191=1,$I$191,$D$110*$T$191)</f>
        <v>30000000</v>
      </c>
      <c r="V191" s="12" t="n">
        <f aca="false">IF($C$191=1,$J$191,$AI$110*$T$191)</f>
        <v>437770819.71236</v>
      </c>
      <c r="W191" s="12" t="n">
        <f aca="false">IF($D$191=1,$K$191,$AF$110*$T$191)</f>
        <v>123740803.14857</v>
      </c>
      <c r="X191" s="12" t="n">
        <f aca="false">IF($E$191=1,$L$191,$AC$110*$T$191)</f>
        <v>170762613.426556</v>
      </c>
      <c r="Y191" s="12" t="n">
        <f aca="false">IF($F$191=1,$M$191,$Z$110*$T$191)</f>
        <v>30000000</v>
      </c>
      <c r="Z191" s="12" t="n">
        <f aca="false">IF($G$191=1,$N$191,$W$110*$T$191)</f>
        <v>15000000</v>
      </c>
      <c r="AA191" s="12" t="n">
        <f aca="false">IF($H$191=1,$O$191,$T$110*$T$191)</f>
        <v>355755444.638659</v>
      </c>
      <c r="AB191" s="12" t="n">
        <f aca="false">($J$110+$O$110)*$T$191</f>
        <v>21232796.4049392</v>
      </c>
      <c r="AC191" s="12" t="n">
        <f aca="false">Assumptions!$B$20*$T$191</f>
        <v>640359800.349586</v>
      </c>
      <c r="AD191" s="12" t="n">
        <f aca="false">IF($S$191,Assumptions!$B$14*($T$191-Assumptions!$B$13),Assumptions!$B$4)</f>
        <v>175377722.319329</v>
      </c>
      <c r="AE191" s="12" t="n">
        <f aca="false">$U$191+$V$191+$W$191+$X$191+$Y$191+$Z$191+$AA$191+$AB$191+$AC$191+$AD$191</f>
        <v>2000000000</v>
      </c>
      <c r="AF191" s="12" t="n">
        <f aca="false">IF(AND(IF($B$191=1,$U$191&gt;=INDEX($U$121:$U$248,1+$A$191-Assumptions!$B$77),$U$191&gt;INDEX($U$121:$U$248,1+$A$191+Assumptions!$B$77)),IF($C$191=1,$V$191&gt;=INDEX($V$121:$V$248,1+$A$191-Assumptions!$B$78),$V$191&gt;INDEX($V$121:$V$248,1+$A$191+Assumptions!$B$78)),IF($D$191=1,$W$191&gt;=INDEX($W$121:$W$248,1+$A$191-Assumptions!$B$79),$W$191&gt;INDEX($W$121:$W$248,1+$A$191+Assumptions!$B$79)),IF($E$191=1,$X$191&gt;=INDEX($X$121:$X$248,1+$A$191-Assumptions!$B$80),$X$191&gt;INDEX($X$121:$X$248,1+$A$191+Assumptions!$B$80)),IF($F$191=1,$Y$191&gt;=INDEX($Y$121:$Y$248,1+$A$191-Assumptions!$B$81),$Y$191&gt;INDEX($Y$121:$Y$248,1+$A$191+Assumptions!$B$81)),IF($G$191=1,$Z$191&gt;=INDEX($Z$121:$Z$248,1+$A$191-Assumptions!$B$82),$Z$191&gt;INDEX($Z$121:$Z$248,1+$A$191+Assumptions!$B$82)),IF($H$191=1,$AA$191&gt;=INDEX($AA$121:$AA$248,1+$A$191-Assumptions!$B$83),$AA$191&gt;INDEX($AA$121:$AA$248,1+$A$191+Assumptions!$B$83))),1,0)</f>
        <v>0</v>
      </c>
    </row>
    <row r="192" customFormat="false" ht="15" hidden="true" customHeight="false" outlineLevel="0" collapsed="false">
      <c r="A192" s="6" t="n">
        <f aca="false">ROW()-ROW($A$121)+Assumptions!$B$4</f>
        <v>71</v>
      </c>
      <c r="B192" s="12" t="n">
        <f aca="false">MOD(QUOTIENT($A$192,Assumptions!$B$77),2)</f>
        <v>1</v>
      </c>
      <c r="C192" s="12" t="n">
        <f aca="false">MOD(QUOTIENT($A$192,Assumptions!$B$78),2)</f>
        <v>0</v>
      </c>
      <c r="D192" s="12" t="n">
        <f aca="false">MOD(QUOTIENT($A$192,Assumptions!$B$79),2)</f>
        <v>0</v>
      </c>
      <c r="E192" s="12" t="n">
        <f aca="false">MOD(QUOTIENT($A$192,Assumptions!$B$80),2)</f>
        <v>0</v>
      </c>
      <c r="F192" s="12" t="n">
        <f aca="false">MOD(QUOTIENT($A$192,Assumptions!$B$81),2)</f>
        <v>1</v>
      </c>
      <c r="G192" s="12" t="n">
        <f aca="false">MOD(QUOTIENT($A$192,Assumptions!$B$82),2)</f>
        <v>1</v>
      </c>
      <c r="H192" s="12" t="n">
        <f aca="false">MOD(QUOTIENT($A$192,Assumptions!$B$83),2)</f>
        <v>1</v>
      </c>
      <c r="I192" s="12" t="n">
        <f aca="false">IF($B$192=1,MIN(Assumptions!$B$67,MAX(Assumptions!$B$4,Assumptions!$B$26-(Assumptions!$B$4))),Assumptions!$B$4)</f>
        <v>30000000</v>
      </c>
      <c r="J192" s="12" t="n">
        <f aca="false">IF($C$192=1,MIN(Assumptions!$B$66,MAX(Assumptions!$B$4,Assumptions!$B$26-($I$192))),Assumptions!$B$4)</f>
        <v>0</v>
      </c>
      <c r="K192" s="12" t="n">
        <f aca="false">IF($D$192=1,MIN(Assumptions!$B$61,MAX(Assumptions!$B$4,Assumptions!$B$26-($I$192+$J$192))),Assumptions!$B$4)</f>
        <v>0</v>
      </c>
      <c r="L192" s="12" t="n">
        <f aca="false">IF($E$192=1,MIN(Assumptions!$B$56,MAX(Assumptions!$B$4,Assumptions!$B$26-($I$192+$J$192+$K$192))),Assumptions!$B$4)</f>
        <v>0</v>
      </c>
      <c r="M192" s="12" t="n">
        <f aca="false">IF($F$192=1,MIN(Assumptions!$B$51,MAX(Assumptions!$B$4,Assumptions!$B$26-($I$192+$J$192+$K$192+$L$192))),Assumptions!$B$4)</f>
        <v>30000000</v>
      </c>
      <c r="N192" s="12" t="n">
        <f aca="false">IF($G$192=1,MIN(Assumptions!$B$46,MAX(Assumptions!$B$4,Assumptions!$B$26-($I$192+$J$192+$K$192+$L$192+$M$192))),Assumptions!$B$4)</f>
        <v>15000000</v>
      </c>
      <c r="O192" s="12" t="n">
        <f aca="false">IF($H$192=1,MIN(Assumptions!$B$41,MAX(Assumptions!$B$4,Assumptions!$B$26-($I$192+$J$192+$K$192+$L$192+$M$192+$N$192))),Assumptions!$B$4)</f>
        <v>5000000</v>
      </c>
      <c r="P192" s="12" t="n">
        <f aca="false">$I$192+$J$192+$K$192+$L$192+$M$192+$N$192+$O$192</f>
        <v>80000000</v>
      </c>
      <c r="Q192" s="12" t="n">
        <f aca="false">MAX(Assumptions!$B$4,Assumptions!$B$26-$P$192)</f>
        <v>1920000000</v>
      </c>
      <c r="R192" s="12" t="n">
        <f aca="false">$J$110+$O$110+Assumptions!$B$20+IF($B$192=0,$D$110,Assumptions!$B$4)+IF($C$192=0,$AI$110,Assumptions!$B$4)+IF($D$192=0,$AF$110,Assumptions!$B$4)+IF($E$192=0,$AC$110,Assumptions!$B$4)+IF($F$192=0,$Z$110,Assumptions!$B$4)+IF($G$192=0,$W$110,Assumptions!$B$4)+IF($H$192=0,$T$110,Assumptions!$B$4)</f>
        <v>19590238.9414976</v>
      </c>
      <c r="S192" s="12" t="n">
        <f aca="false">IF($R$192&gt;Assumptions!$B$4,$Q$192/$R$192&gt;Assumptions!$B$13,FALSE())</f>
        <v>1</v>
      </c>
      <c r="T192" s="12" t="n">
        <f aca="false">IF($S$192,($Q$192+Assumptions!$B$14*Assumptions!$B$13)/($R$192+Assumptions!$B$14),IF($R$192&gt;Assumptions!$B$4,$Q$192/$R$192,Assumptions!$B$4))</f>
        <v>87.0293890931387</v>
      </c>
      <c r="U192" s="12" t="n">
        <f aca="false">IF($B$192=1,$I$192,$D$110*$T$192)</f>
        <v>30000000</v>
      </c>
      <c r="V192" s="12" t="n">
        <f aca="false">IF($C$192=1,$J$192,$AI$110*$T$192)</f>
        <v>535465128.876191</v>
      </c>
      <c r="W192" s="12" t="n">
        <f aca="false">IF($D$192=1,$K$192,$AF$110*$T$192)</f>
        <v>151355188.883371</v>
      </c>
      <c r="X192" s="12" t="n">
        <f aca="false">IF($E$192=1,$L$192,$AC$110*$T$192)</f>
        <v>208870533.823533</v>
      </c>
      <c r="Y192" s="12" t="n">
        <f aca="false">IF($F$192=1,$M$192,$Z$110*$T$192)</f>
        <v>30000000</v>
      </c>
      <c r="Z192" s="12" t="n">
        <f aca="false">IF($G$192=1,$N$192,$W$110*$T$192)</f>
        <v>15000000</v>
      </c>
      <c r="AA192" s="12" t="n">
        <f aca="false">IF($H$192=1,$O$192,$T$110*$T$192)</f>
        <v>5000000</v>
      </c>
      <c r="AB192" s="12" t="n">
        <f aca="false">($J$110+$O$110)*$T$192</f>
        <v>25971173.8458105</v>
      </c>
      <c r="AC192" s="12" t="n">
        <f aca="false">Assumptions!$B$20*$T$192</f>
        <v>783264501.838248</v>
      </c>
      <c r="AD192" s="12" t="n">
        <f aca="false">IF($S$192,Assumptions!$B$14*($T$192-Assumptions!$B$13),Assumptions!$B$4)</f>
        <v>215073472.732847</v>
      </c>
      <c r="AE192" s="12" t="n">
        <f aca="false">$U$192+$V$192+$W$192+$X$192+$Y$192+$Z$192+$AA$192+$AB$192+$AC$192+$AD$192</f>
        <v>2000000000</v>
      </c>
      <c r="AF192" s="12" t="n">
        <f aca="false">IF(AND(IF($B$192=1,$U$192&gt;=INDEX($U$121:$U$248,1+$A$192-Assumptions!$B$77),$U$192&gt;INDEX($U$121:$U$248,1+$A$192+Assumptions!$B$77)),IF($C$192=1,$V$192&gt;=INDEX($V$121:$V$248,1+$A$192-Assumptions!$B$78),$V$192&gt;INDEX($V$121:$V$248,1+$A$192+Assumptions!$B$78)),IF($D$192=1,$W$192&gt;=INDEX($W$121:$W$248,1+$A$192-Assumptions!$B$79),$W$192&gt;INDEX($W$121:$W$248,1+$A$192+Assumptions!$B$79)),IF($E$192=1,$X$192&gt;=INDEX($X$121:$X$248,1+$A$192-Assumptions!$B$80),$X$192&gt;INDEX($X$121:$X$248,1+$A$192+Assumptions!$B$80)),IF($F$192=1,$Y$192&gt;=INDEX($Y$121:$Y$248,1+$A$192-Assumptions!$B$81),$Y$192&gt;INDEX($Y$121:$Y$248,1+$A$192+Assumptions!$B$81)),IF($G$192=1,$Z$192&gt;=INDEX($Z$121:$Z$248,1+$A$192-Assumptions!$B$82),$Z$192&gt;INDEX($Z$121:$Z$248,1+$A$192+Assumptions!$B$82)),IF($H$192=1,$AA$192&gt;=INDEX($AA$121:$AA$248,1+$A$192-Assumptions!$B$83),$AA$192&gt;INDEX($AA$121:$AA$248,1+$A$192+Assumptions!$B$83))),1,0)</f>
        <v>0</v>
      </c>
    </row>
    <row r="193" customFormat="false" ht="15" hidden="true" customHeight="false" outlineLevel="0" collapsed="false">
      <c r="A193" s="6" t="n">
        <f aca="false">ROW()-ROW($A$121)+Assumptions!$B$4</f>
        <v>72</v>
      </c>
      <c r="B193" s="12" t="n">
        <f aca="false">MOD(QUOTIENT($A$193,Assumptions!$B$77),2)</f>
        <v>1</v>
      </c>
      <c r="C193" s="12" t="n">
        <f aca="false">MOD(QUOTIENT($A$193,Assumptions!$B$78),2)</f>
        <v>0</v>
      </c>
      <c r="D193" s="12" t="n">
        <f aca="false">MOD(QUOTIENT($A$193,Assumptions!$B$79),2)</f>
        <v>0</v>
      </c>
      <c r="E193" s="12" t="n">
        <f aca="false">MOD(QUOTIENT($A$193,Assumptions!$B$80),2)</f>
        <v>1</v>
      </c>
      <c r="F193" s="12" t="n">
        <f aca="false">MOD(QUOTIENT($A$193,Assumptions!$B$81),2)</f>
        <v>0</v>
      </c>
      <c r="G193" s="12" t="n">
        <f aca="false">MOD(QUOTIENT($A$193,Assumptions!$B$82),2)</f>
        <v>0</v>
      </c>
      <c r="H193" s="12" t="n">
        <f aca="false">MOD(QUOTIENT($A$193,Assumptions!$B$83),2)</f>
        <v>0</v>
      </c>
      <c r="I193" s="12" t="n">
        <f aca="false">IF($B$193=1,MIN(Assumptions!$B$67,MAX(Assumptions!$B$4,Assumptions!$B$26-(Assumptions!$B$4))),Assumptions!$B$4)</f>
        <v>30000000</v>
      </c>
      <c r="J193" s="12" t="n">
        <f aca="false">IF($C$193=1,MIN(Assumptions!$B$66,MAX(Assumptions!$B$4,Assumptions!$B$26-($I$193))),Assumptions!$B$4)</f>
        <v>0</v>
      </c>
      <c r="K193" s="12" t="n">
        <f aca="false">IF($D$193=1,MIN(Assumptions!$B$61,MAX(Assumptions!$B$4,Assumptions!$B$26-($I$193+$J$193))),Assumptions!$B$4)</f>
        <v>0</v>
      </c>
      <c r="L193" s="12" t="n">
        <f aca="false">IF($E$193=1,MIN(Assumptions!$B$56,MAX(Assumptions!$B$4,Assumptions!$B$26-($I$193+$J$193+$K$193))),Assumptions!$B$4)</f>
        <v>60000000</v>
      </c>
      <c r="M193" s="12" t="n">
        <f aca="false">IF($F$193=1,MIN(Assumptions!$B$51,MAX(Assumptions!$B$4,Assumptions!$B$26-($I$193+$J$193+$K$193+$L$193))),Assumptions!$B$4)</f>
        <v>0</v>
      </c>
      <c r="N193" s="12" t="n">
        <f aca="false">IF($G$193=1,MIN(Assumptions!$B$46,MAX(Assumptions!$B$4,Assumptions!$B$26-($I$193+$J$193+$K$193+$L$193+$M$193))),Assumptions!$B$4)</f>
        <v>0</v>
      </c>
      <c r="O193" s="12" t="n">
        <f aca="false">IF($H$193=1,MIN(Assumptions!$B$41,MAX(Assumptions!$B$4,Assumptions!$B$26-($I$193+$J$193+$K$193+$L$193+$M$193+$N$193))),Assumptions!$B$4)</f>
        <v>0</v>
      </c>
      <c r="P193" s="12" t="n">
        <f aca="false">$I$193+$J$193+$K$193+$L$193+$M$193+$N$193+$O$193</f>
        <v>90000000</v>
      </c>
      <c r="Q193" s="12" t="n">
        <f aca="false">MAX(Assumptions!$B$4,Assumptions!$B$26-$P$193)</f>
        <v>1910000000</v>
      </c>
      <c r="R193" s="12" t="n">
        <f aca="false">$J$110+$O$110+Assumptions!$B$20+IF($B$193=0,$D$110,Assumptions!$B$4)+IF($C$193=0,$AI$110,Assumptions!$B$4)+IF($D$193=0,$AF$110,Assumptions!$B$4)+IF($E$193=0,$AC$110,Assumptions!$B$4)+IF($F$193=0,$Z$110,Assumptions!$B$4)+IF($G$193=0,$W$110,Assumptions!$B$4)+IF($H$193=0,$T$110,Assumptions!$B$4)</f>
        <v>30190238.9414976</v>
      </c>
      <c r="S193" s="12" t="n">
        <f aca="false">IF($R$193&gt;Assumptions!$B$4,$Q$193/$R$193&gt;Assumptions!$B$13,FALSE())</f>
        <v>1</v>
      </c>
      <c r="T193" s="12" t="n">
        <f aca="false">IF($S$193,($Q$193+Assumptions!$B$14*Assumptions!$B$13)/($R$193+Assumptions!$B$14),IF($R$193&gt;Assumptions!$B$4,$Q$193/$R$193,Assumptions!$B$4))</f>
        <v>58.5037020813034</v>
      </c>
      <c r="U193" s="12" t="n">
        <f aca="false">IF($B$193=1,$I$193,$D$110*$T$193)</f>
        <v>30000000</v>
      </c>
      <c r="V193" s="12" t="n">
        <f aca="false">IF($C$193=1,$J$193,$AI$110*$T$193)</f>
        <v>359955328.896698</v>
      </c>
      <c r="W193" s="12" t="n">
        <f aca="false">IF($D$193=1,$K$193,$AF$110*$T$193)</f>
        <v>101745387.060177</v>
      </c>
      <c r="X193" s="12" t="n">
        <f aca="false">IF($E$193=1,$L$193,$AC$110*$T$193)</f>
        <v>60000000</v>
      </c>
      <c r="Y193" s="12" t="n">
        <f aca="false">IF($F$193=1,$M$193,$Z$110*$T$193)</f>
        <v>175511106.24391</v>
      </c>
      <c r="Z193" s="12" t="n">
        <f aca="false">IF($G$193=1,$N$193,$W$110*$T$193)</f>
        <v>292518510.406517</v>
      </c>
      <c r="AA193" s="12" t="n">
        <f aca="false">IF($H$193=1,$O$193,$T$110*$T$193)</f>
        <v>292518510.406517</v>
      </c>
      <c r="AB193" s="12" t="n">
        <f aca="false">($J$110+$O$110)*$T$193</f>
        <v>17458583.0511917</v>
      </c>
      <c r="AC193" s="12" t="n">
        <f aca="false">Assumptions!$B$20*$T$193</f>
        <v>526533318.731731</v>
      </c>
      <c r="AD193" s="12" t="n">
        <f aca="false">IF($S$193,Assumptions!$B$14*($T$193-Assumptions!$B$13),Assumptions!$B$4)</f>
        <v>143759255.203259</v>
      </c>
      <c r="AE193" s="12" t="n">
        <f aca="false">$U$193+$V$193+$W$193+$X$193+$Y$193+$Z$193+$AA$193+$AB$193+$AC$193+$AD$193</f>
        <v>2000000000</v>
      </c>
      <c r="AF193" s="12" t="n">
        <f aca="false">IF(AND(IF($B$193=1,$U$193&gt;=INDEX($U$121:$U$248,1+$A$193-Assumptions!$B$77),$U$193&gt;INDEX($U$121:$U$248,1+$A$193+Assumptions!$B$77)),IF($C$193=1,$V$193&gt;=INDEX($V$121:$V$248,1+$A$193-Assumptions!$B$78),$V$193&gt;INDEX($V$121:$V$248,1+$A$193+Assumptions!$B$78)),IF($D$193=1,$W$193&gt;=INDEX($W$121:$W$248,1+$A$193-Assumptions!$B$79),$W$193&gt;INDEX($W$121:$W$248,1+$A$193+Assumptions!$B$79)),IF($E$193=1,$X$193&gt;=INDEX($X$121:$X$248,1+$A$193-Assumptions!$B$80),$X$193&gt;INDEX($X$121:$X$248,1+$A$193+Assumptions!$B$80)),IF($F$193=1,$Y$193&gt;=INDEX($Y$121:$Y$248,1+$A$193-Assumptions!$B$81),$Y$193&gt;INDEX($Y$121:$Y$248,1+$A$193+Assumptions!$B$81)),IF($G$193=1,$Z$193&gt;=INDEX($Z$121:$Z$248,1+$A$193-Assumptions!$B$82),$Z$193&gt;INDEX($Z$121:$Z$248,1+$A$193+Assumptions!$B$82)),IF($H$193=1,$AA$193&gt;=INDEX($AA$121:$AA$248,1+$A$193-Assumptions!$B$83),$AA$193&gt;INDEX($AA$121:$AA$248,1+$A$193+Assumptions!$B$83))),1,0)</f>
        <v>0</v>
      </c>
    </row>
    <row r="194" customFormat="false" ht="15" hidden="true" customHeight="false" outlineLevel="0" collapsed="false">
      <c r="A194" s="6" t="n">
        <f aca="false">ROW()-ROW($A$121)+Assumptions!$B$4</f>
        <v>73</v>
      </c>
      <c r="B194" s="12" t="n">
        <f aca="false">MOD(QUOTIENT($A$194,Assumptions!$B$77),2)</f>
        <v>1</v>
      </c>
      <c r="C194" s="12" t="n">
        <f aca="false">MOD(QUOTIENT($A$194,Assumptions!$B$78),2)</f>
        <v>0</v>
      </c>
      <c r="D194" s="12" t="n">
        <f aca="false">MOD(QUOTIENT($A$194,Assumptions!$B$79),2)</f>
        <v>0</v>
      </c>
      <c r="E194" s="12" t="n">
        <f aca="false">MOD(QUOTIENT($A$194,Assumptions!$B$80),2)</f>
        <v>1</v>
      </c>
      <c r="F194" s="12" t="n">
        <f aca="false">MOD(QUOTIENT($A$194,Assumptions!$B$81),2)</f>
        <v>0</v>
      </c>
      <c r="G194" s="12" t="n">
        <f aca="false">MOD(QUOTIENT($A$194,Assumptions!$B$82),2)</f>
        <v>0</v>
      </c>
      <c r="H194" s="12" t="n">
        <f aca="false">MOD(QUOTIENT($A$194,Assumptions!$B$83),2)</f>
        <v>1</v>
      </c>
      <c r="I194" s="12" t="n">
        <f aca="false">IF($B$194=1,MIN(Assumptions!$B$67,MAX(Assumptions!$B$4,Assumptions!$B$26-(Assumptions!$B$4))),Assumptions!$B$4)</f>
        <v>30000000</v>
      </c>
      <c r="J194" s="12" t="n">
        <f aca="false">IF($C$194=1,MIN(Assumptions!$B$66,MAX(Assumptions!$B$4,Assumptions!$B$26-($I$194))),Assumptions!$B$4)</f>
        <v>0</v>
      </c>
      <c r="K194" s="12" t="n">
        <f aca="false">IF($D$194=1,MIN(Assumptions!$B$61,MAX(Assumptions!$B$4,Assumptions!$B$26-($I$194+$J$194))),Assumptions!$B$4)</f>
        <v>0</v>
      </c>
      <c r="L194" s="12" t="n">
        <f aca="false">IF($E$194=1,MIN(Assumptions!$B$56,MAX(Assumptions!$B$4,Assumptions!$B$26-($I$194+$J$194+$K$194))),Assumptions!$B$4)</f>
        <v>60000000</v>
      </c>
      <c r="M194" s="12" t="n">
        <f aca="false">IF($F$194=1,MIN(Assumptions!$B$51,MAX(Assumptions!$B$4,Assumptions!$B$26-($I$194+$J$194+$K$194+$L$194))),Assumptions!$B$4)</f>
        <v>0</v>
      </c>
      <c r="N194" s="12" t="n">
        <f aca="false">IF($G$194=1,MIN(Assumptions!$B$46,MAX(Assumptions!$B$4,Assumptions!$B$26-($I$194+$J$194+$K$194+$L$194+$M$194))),Assumptions!$B$4)</f>
        <v>0</v>
      </c>
      <c r="O194" s="12" t="n">
        <f aca="false">IF($H$194=1,MIN(Assumptions!$B$41,MAX(Assumptions!$B$4,Assumptions!$B$26-($I$194+$J$194+$K$194+$L$194+$M$194+$N$194))),Assumptions!$B$4)</f>
        <v>5000000</v>
      </c>
      <c r="P194" s="12" t="n">
        <f aca="false">$I$194+$J$194+$K$194+$L$194+$M$194+$N$194+$O$194</f>
        <v>95000000</v>
      </c>
      <c r="Q194" s="12" t="n">
        <f aca="false">MAX(Assumptions!$B$4,Assumptions!$B$26-$P$194)</f>
        <v>1905000000</v>
      </c>
      <c r="R194" s="12" t="n">
        <f aca="false">$J$110+$O$110+Assumptions!$B$20+IF($B$194=0,$D$110,Assumptions!$B$4)+IF($C$194=0,$AI$110,Assumptions!$B$4)+IF($D$194=0,$AF$110,Assumptions!$B$4)+IF($E$194=0,$AC$110,Assumptions!$B$4)+IF($F$194=0,$Z$110,Assumptions!$B$4)+IF($G$194=0,$W$110,Assumptions!$B$4)+IF($H$194=0,$T$110,Assumptions!$B$4)</f>
        <v>25190238.9414976</v>
      </c>
      <c r="S194" s="12" t="n">
        <f aca="false">IF($R$194&gt;Assumptions!$B$4,$Q$194/$R$194&gt;Assumptions!$B$13,FALSE())</f>
        <v>1</v>
      </c>
      <c r="T194" s="12" t="n">
        <f aca="false">IF($S$194,($Q$194+Assumptions!$B$14*Assumptions!$B$13)/($R$194+Assumptions!$B$14),IF($R$194&gt;Assumptions!$B$4,$Q$194/$R$194,Assumptions!$B$4))</f>
        <v>68.8870906469987</v>
      </c>
      <c r="U194" s="12" t="n">
        <f aca="false">IF($B$194=1,$I$194,$D$110*$T$194)</f>
        <v>30000000</v>
      </c>
      <c r="V194" s="12" t="n">
        <f aca="false">IF($C$194=1,$J$194,$AI$110*$T$194)</f>
        <v>423841132.927235</v>
      </c>
      <c r="W194" s="12" t="n">
        <f aca="false">IF($D$194=1,$K$194,$AF$110*$T$194)</f>
        <v>119803421.868721</v>
      </c>
      <c r="X194" s="12" t="n">
        <f aca="false">IF($E$194=1,$L$194,$AC$110*$T$194)</f>
        <v>60000000</v>
      </c>
      <c r="Y194" s="12" t="n">
        <f aca="false">IF($F$194=1,$M$194,$Z$110*$T$194)</f>
        <v>206661271.940996</v>
      </c>
      <c r="Z194" s="12" t="n">
        <f aca="false">IF($G$194=1,$N$194,$W$110*$T$194)</f>
        <v>344435453.234994</v>
      </c>
      <c r="AA194" s="12" t="n">
        <f aca="false">IF($H$194=1,$O$194,$T$110*$T$194)</f>
        <v>5000000</v>
      </c>
      <c r="AB194" s="12" t="n">
        <f aca="false">($J$110+$O$110)*$T$194</f>
        <v>20557177.5875692</v>
      </c>
      <c r="AC194" s="12" t="n">
        <f aca="false">Assumptions!$B$20*$T$194</f>
        <v>619983815.822988</v>
      </c>
      <c r="AD194" s="12" t="n">
        <f aca="false">IF($S$194,Assumptions!$B$14*($T$194-Assumptions!$B$13),Assumptions!$B$4)</f>
        <v>169717726.617497</v>
      </c>
      <c r="AE194" s="12" t="n">
        <f aca="false">$U$194+$V$194+$W$194+$X$194+$Y$194+$Z$194+$AA$194+$AB$194+$AC$194+$AD$194</f>
        <v>2000000000</v>
      </c>
      <c r="AF194" s="12" t="n">
        <f aca="false">IF(AND(IF($B$194=1,$U$194&gt;=INDEX($U$121:$U$248,1+$A$194-Assumptions!$B$77),$U$194&gt;INDEX($U$121:$U$248,1+$A$194+Assumptions!$B$77)),IF($C$194=1,$V$194&gt;=INDEX($V$121:$V$248,1+$A$194-Assumptions!$B$78),$V$194&gt;INDEX($V$121:$V$248,1+$A$194+Assumptions!$B$78)),IF($D$194=1,$W$194&gt;=INDEX($W$121:$W$248,1+$A$194-Assumptions!$B$79),$W$194&gt;INDEX($W$121:$W$248,1+$A$194+Assumptions!$B$79)),IF($E$194=1,$X$194&gt;=INDEX($X$121:$X$248,1+$A$194-Assumptions!$B$80),$X$194&gt;INDEX($X$121:$X$248,1+$A$194+Assumptions!$B$80)),IF($F$194=1,$Y$194&gt;=INDEX($Y$121:$Y$248,1+$A$194-Assumptions!$B$81),$Y$194&gt;INDEX($Y$121:$Y$248,1+$A$194+Assumptions!$B$81)),IF($G$194=1,$Z$194&gt;=INDEX($Z$121:$Z$248,1+$A$194-Assumptions!$B$82),$Z$194&gt;INDEX($Z$121:$Z$248,1+$A$194+Assumptions!$B$82)),IF($H$194=1,$AA$194&gt;=INDEX($AA$121:$AA$248,1+$A$194-Assumptions!$B$83),$AA$194&gt;INDEX($AA$121:$AA$248,1+$A$194+Assumptions!$B$83))),1,0)</f>
        <v>0</v>
      </c>
    </row>
    <row r="195" customFormat="false" ht="15" hidden="true" customHeight="false" outlineLevel="0" collapsed="false">
      <c r="A195" s="6" t="n">
        <f aca="false">ROW()-ROW($A$121)+Assumptions!$B$4</f>
        <v>74</v>
      </c>
      <c r="B195" s="12" t="n">
        <f aca="false">MOD(QUOTIENT($A$195,Assumptions!$B$77),2)</f>
        <v>1</v>
      </c>
      <c r="C195" s="12" t="n">
        <f aca="false">MOD(QUOTIENT($A$195,Assumptions!$B$78),2)</f>
        <v>0</v>
      </c>
      <c r="D195" s="12" t="n">
        <f aca="false">MOD(QUOTIENT($A$195,Assumptions!$B$79),2)</f>
        <v>0</v>
      </c>
      <c r="E195" s="12" t="n">
        <f aca="false">MOD(QUOTIENT($A$195,Assumptions!$B$80),2)</f>
        <v>1</v>
      </c>
      <c r="F195" s="12" t="n">
        <f aca="false">MOD(QUOTIENT($A$195,Assumptions!$B$81),2)</f>
        <v>0</v>
      </c>
      <c r="G195" s="12" t="n">
        <f aca="false">MOD(QUOTIENT($A$195,Assumptions!$B$82),2)</f>
        <v>1</v>
      </c>
      <c r="H195" s="12" t="n">
        <f aca="false">MOD(QUOTIENT($A$195,Assumptions!$B$83),2)</f>
        <v>0</v>
      </c>
      <c r="I195" s="12" t="n">
        <f aca="false">IF($B$195=1,MIN(Assumptions!$B$67,MAX(Assumptions!$B$4,Assumptions!$B$26-(Assumptions!$B$4))),Assumptions!$B$4)</f>
        <v>30000000</v>
      </c>
      <c r="J195" s="12" t="n">
        <f aca="false">IF($C$195=1,MIN(Assumptions!$B$66,MAX(Assumptions!$B$4,Assumptions!$B$26-($I$195))),Assumptions!$B$4)</f>
        <v>0</v>
      </c>
      <c r="K195" s="12" t="n">
        <f aca="false">IF($D$195=1,MIN(Assumptions!$B$61,MAX(Assumptions!$B$4,Assumptions!$B$26-($I$195+$J$195))),Assumptions!$B$4)</f>
        <v>0</v>
      </c>
      <c r="L195" s="12" t="n">
        <f aca="false">IF($E$195=1,MIN(Assumptions!$B$56,MAX(Assumptions!$B$4,Assumptions!$B$26-($I$195+$J$195+$K$195))),Assumptions!$B$4)</f>
        <v>60000000</v>
      </c>
      <c r="M195" s="12" t="n">
        <f aca="false">IF($F$195=1,MIN(Assumptions!$B$51,MAX(Assumptions!$B$4,Assumptions!$B$26-($I$195+$J$195+$K$195+$L$195))),Assumptions!$B$4)</f>
        <v>0</v>
      </c>
      <c r="N195" s="12" t="n">
        <f aca="false">IF($G$195=1,MIN(Assumptions!$B$46,MAX(Assumptions!$B$4,Assumptions!$B$26-($I$195+$J$195+$K$195+$L$195+$M$195))),Assumptions!$B$4)</f>
        <v>15000000</v>
      </c>
      <c r="O195" s="12" t="n">
        <f aca="false">IF($H$195=1,MIN(Assumptions!$B$41,MAX(Assumptions!$B$4,Assumptions!$B$26-($I$195+$J$195+$K$195+$L$195+$M$195+$N$195))),Assumptions!$B$4)</f>
        <v>0</v>
      </c>
      <c r="P195" s="12" t="n">
        <f aca="false">$I$195+$J$195+$K$195+$L$195+$M$195+$N$195+$O$195</f>
        <v>105000000</v>
      </c>
      <c r="Q195" s="12" t="n">
        <f aca="false">MAX(Assumptions!$B$4,Assumptions!$B$26-$P$195)</f>
        <v>1895000000</v>
      </c>
      <c r="R195" s="12" t="n">
        <f aca="false">$J$110+$O$110+Assumptions!$B$20+IF($B$195=0,$D$110,Assumptions!$B$4)+IF($C$195=0,$AI$110,Assumptions!$B$4)+IF($D$195=0,$AF$110,Assumptions!$B$4)+IF($E$195=0,$AC$110,Assumptions!$B$4)+IF($F$195=0,$Z$110,Assumptions!$B$4)+IF($G$195=0,$W$110,Assumptions!$B$4)+IF($H$195=0,$T$110,Assumptions!$B$4)</f>
        <v>25190238.9414976</v>
      </c>
      <c r="S195" s="12" t="n">
        <f aca="false">IF($R$195&gt;Assumptions!$B$4,$Q$195/$R$195&gt;Assumptions!$B$13,FALSE())</f>
        <v>1</v>
      </c>
      <c r="T195" s="12" t="n">
        <f aca="false">IF($S$195,($Q$195+Assumptions!$B$14*Assumptions!$B$13)/($R$195+Assumptions!$B$14),IF($R$195&gt;Assumptions!$B$4,$Q$195/$R$195,Assumptions!$B$4))</f>
        <v>68.5259525571062</v>
      </c>
      <c r="U195" s="12" t="n">
        <f aca="false">IF($B$195=1,$I$195,$D$110*$T$195)</f>
        <v>30000000</v>
      </c>
      <c r="V195" s="12" t="n">
        <f aca="false">IF($C$195=1,$J$195,$AI$110*$T$195)</f>
        <v>421619161.06392</v>
      </c>
      <c r="W195" s="12" t="n">
        <f aca="false">IF($D$195=1,$K$195,$AF$110*$T$195)</f>
        <v>119175356.747522</v>
      </c>
      <c r="X195" s="12" t="n">
        <f aca="false">IF($E$195=1,$L$195,$AC$110*$T$195)</f>
        <v>60000000</v>
      </c>
      <c r="Y195" s="12" t="n">
        <f aca="false">IF($F$195=1,$M$195,$Z$110*$T$195)</f>
        <v>205577857.671319</v>
      </c>
      <c r="Z195" s="12" t="n">
        <f aca="false">IF($G$195=1,$N$195,$W$110*$T$195)</f>
        <v>15000000</v>
      </c>
      <c r="AA195" s="12" t="n">
        <f aca="false">IF($H$195=1,$O$195,$T$110*$T$195)</f>
        <v>342629762.785531</v>
      </c>
      <c r="AB195" s="12" t="n">
        <f aca="false">($J$110+$O$110)*$T$195</f>
        <v>20449407.324987</v>
      </c>
      <c r="AC195" s="12" t="n">
        <f aca="false">Assumptions!$B$20*$T$195</f>
        <v>616733573.013956</v>
      </c>
      <c r="AD195" s="12" t="n">
        <f aca="false">IF($S$195,Assumptions!$B$14*($T$195-Assumptions!$B$13),Assumptions!$B$4)</f>
        <v>168814881.392765</v>
      </c>
      <c r="AE195" s="12" t="n">
        <f aca="false">$U$195+$V$195+$W$195+$X$195+$Y$195+$Z$195+$AA$195+$AB$195+$AC$195+$AD$195</f>
        <v>2000000000</v>
      </c>
      <c r="AF195" s="12" t="n">
        <f aca="false">IF(AND(IF($B$195=1,$U$195&gt;=INDEX($U$121:$U$248,1+$A$195-Assumptions!$B$77),$U$195&gt;INDEX($U$121:$U$248,1+$A$195+Assumptions!$B$77)),IF($C$195=1,$V$195&gt;=INDEX($V$121:$V$248,1+$A$195-Assumptions!$B$78),$V$195&gt;INDEX($V$121:$V$248,1+$A$195+Assumptions!$B$78)),IF($D$195=1,$W$195&gt;=INDEX($W$121:$W$248,1+$A$195-Assumptions!$B$79),$W$195&gt;INDEX($W$121:$W$248,1+$A$195+Assumptions!$B$79)),IF($E$195=1,$X$195&gt;=INDEX($X$121:$X$248,1+$A$195-Assumptions!$B$80),$X$195&gt;INDEX($X$121:$X$248,1+$A$195+Assumptions!$B$80)),IF($F$195=1,$Y$195&gt;=INDEX($Y$121:$Y$248,1+$A$195-Assumptions!$B$81),$Y$195&gt;INDEX($Y$121:$Y$248,1+$A$195+Assumptions!$B$81)),IF($G$195=1,$Z$195&gt;=INDEX($Z$121:$Z$248,1+$A$195-Assumptions!$B$82),$Z$195&gt;INDEX($Z$121:$Z$248,1+$A$195+Assumptions!$B$82)),IF($H$195=1,$AA$195&gt;=INDEX($AA$121:$AA$248,1+$A$195-Assumptions!$B$83),$AA$195&gt;INDEX($AA$121:$AA$248,1+$A$195+Assumptions!$B$83))),1,0)</f>
        <v>0</v>
      </c>
    </row>
    <row r="196" customFormat="false" ht="15" hidden="true" customHeight="false" outlineLevel="0" collapsed="false">
      <c r="A196" s="6" t="n">
        <f aca="false">ROW()-ROW($A$121)+Assumptions!$B$4</f>
        <v>75</v>
      </c>
      <c r="B196" s="12" t="n">
        <f aca="false">MOD(QUOTIENT($A$196,Assumptions!$B$77),2)</f>
        <v>1</v>
      </c>
      <c r="C196" s="12" t="n">
        <f aca="false">MOD(QUOTIENT($A$196,Assumptions!$B$78),2)</f>
        <v>0</v>
      </c>
      <c r="D196" s="12" t="n">
        <f aca="false">MOD(QUOTIENT($A$196,Assumptions!$B$79),2)</f>
        <v>0</v>
      </c>
      <c r="E196" s="12" t="n">
        <f aca="false">MOD(QUOTIENT($A$196,Assumptions!$B$80),2)</f>
        <v>1</v>
      </c>
      <c r="F196" s="12" t="n">
        <f aca="false">MOD(QUOTIENT($A$196,Assumptions!$B$81),2)</f>
        <v>0</v>
      </c>
      <c r="G196" s="12" t="n">
        <f aca="false">MOD(QUOTIENT($A$196,Assumptions!$B$82),2)</f>
        <v>1</v>
      </c>
      <c r="H196" s="12" t="n">
        <f aca="false">MOD(QUOTIENT($A$196,Assumptions!$B$83),2)</f>
        <v>1</v>
      </c>
      <c r="I196" s="12" t="n">
        <f aca="false">IF($B$196=1,MIN(Assumptions!$B$67,MAX(Assumptions!$B$4,Assumptions!$B$26-(Assumptions!$B$4))),Assumptions!$B$4)</f>
        <v>30000000</v>
      </c>
      <c r="J196" s="12" t="n">
        <f aca="false">IF($C$196=1,MIN(Assumptions!$B$66,MAX(Assumptions!$B$4,Assumptions!$B$26-($I$196))),Assumptions!$B$4)</f>
        <v>0</v>
      </c>
      <c r="K196" s="12" t="n">
        <f aca="false">IF($D$196=1,MIN(Assumptions!$B$61,MAX(Assumptions!$B$4,Assumptions!$B$26-($I$196+$J$196))),Assumptions!$B$4)</f>
        <v>0</v>
      </c>
      <c r="L196" s="12" t="n">
        <f aca="false">IF($E$196=1,MIN(Assumptions!$B$56,MAX(Assumptions!$B$4,Assumptions!$B$26-($I$196+$J$196+$K$196))),Assumptions!$B$4)</f>
        <v>60000000</v>
      </c>
      <c r="M196" s="12" t="n">
        <f aca="false">IF($F$196=1,MIN(Assumptions!$B$51,MAX(Assumptions!$B$4,Assumptions!$B$26-($I$196+$J$196+$K$196+$L$196))),Assumptions!$B$4)</f>
        <v>0</v>
      </c>
      <c r="N196" s="12" t="n">
        <f aca="false">IF($G$196=1,MIN(Assumptions!$B$46,MAX(Assumptions!$B$4,Assumptions!$B$26-($I$196+$J$196+$K$196+$L$196+$M$196))),Assumptions!$B$4)</f>
        <v>15000000</v>
      </c>
      <c r="O196" s="12" t="n">
        <f aca="false">IF($H$196=1,MIN(Assumptions!$B$41,MAX(Assumptions!$B$4,Assumptions!$B$26-($I$196+$J$196+$K$196+$L$196+$M$196+$N$196))),Assumptions!$B$4)</f>
        <v>5000000</v>
      </c>
      <c r="P196" s="12" t="n">
        <f aca="false">$I$196+$J$196+$K$196+$L$196+$M$196+$N$196+$O$196</f>
        <v>110000000</v>
      </c>
      <c r="Q196" s="12" t="n">
        <f aca="false">MAX(Assumptions!$B$4,Assumptions!$B$26-$P$196)</f>
        <v>1890000000</v>
      </c>
      <c r="R196" s="12" t="n">
        <f aca="false">$J$110+$O$110+Assumptions!$B$20+IF($B$196=0,$D$110,Assumptions!$B$4)+IF($C$196=0,$AI$110,Assumptions!$B$4)+IF($D$196=0,$AF$110,Assumptions!$B$4)+IF($E$196=0,$AC$110,Assumptions!$B$4)+IF($F$196=0,$Z$110,Assumptions!$B$4)+IF($G$196=0,$W$110,Assumptions!$B$4)+IF($H$196=0,$T$110,Assumptions!$B$4)</f>
        <v>20190238.9414976</v>
      </c>
      <c r="S196" s="12" t="n">
        <f aca="false">IF($R$196&gt;Assumptions!$B$4,$Q$196/$R$196&gt;Assumptions!$B$13,FALSE())</f>
        <v>1</v>
      </c>
      <c r="T196" s="12" t="n">
        <f aca="false">IF($S$196,($Q$196+Assumptions!$B$14*Assumptions!$B$13)/($R$196+Assumptions!$B$14),IF($R$196&gt;Assumptions!$B$4,$Q$196/$R$196,Assumptions!$B$4))</f>
        <v>83.4059088086046</v>
      </c>
      <c r="U196" s="12" t="n">
        <f aca="false">IF($B$196=1,$I$196,$D$110*$T$196)</f>
        <v>30000000</v>
      </c>
      <c r="V196" s="12" t="n">
        <f aca="false">IF($C$196=1,$J$196,$AI$110*$T$196)</f>
        <v>513170966.435709</v>
      </c>
      <c r="W196" s="12" t="n">
        <f aca="false">IF($D$196=1,$K$196,$AF$110*$T$196)</f>
        <v>145053495.29922</v>
      </c>
      <c r="X196" s="12" t="n">
        <f aca="false">IF($E$196=1,$L$196,$AC$110*$T$196)</f>
        <v>60000000</v>
      </c>
      <c r="Y196" s="12" t="n">
        <f aca="false">IF($F$196=1,$M$196,$Z$110*$T$196)</f>
        <v>250217726.425814</v>
      </c>
      <c r="Z196" s="12" t="n">
        <f aca="false">IF($G$196=1,$N$196,$W$110*$T$196)</f>
        <v>15000000</v>
      </c>
      <c r="AA196" s="12" t="n">
        <f aca="false">IF($H$196=1,$O$196,$T$110*$T$196)</f>
        <v>5000000</v>
      </c>
      <c r="AB196" s="12" t="n">
        <f aca="false">($J$110+$O$110)*$T$196</f>
        <v>24889860.5403042</v>
      </c>
      <c r="AC196" s="12" t="n">
        <f aca="false">Assumptions!$B$20*$T$196</f>
        <v>750653179.277442</v>
      </c>
      <c r="AD196" s="12" t="n">
        <f aca="false">IF($S$196,Assumptions!$B$14*($T$196-Assumptions!$B$13),Assumptions!$B$4)</f>
        <v>206014772.021512</v>
      </c>
      <c r="AE196" s="12" t="n">
        <f aca="false">$U$196+$V$196+$W$196+$X$196+$Y$196+$Z$196+$AA$196+$AB$196+$AC$196+$AD$196</f>
        <v>2000000000</v>
      </c>
      <c r="AF196" s="12" t="n">
        <f aca="false">IF(AND(IF($B$196=1,$U$196&gt;=INDEX($U$121:$U$248,1+$A$196-Assumptions!$B$77),$U$196&gt;INDEX($U$121:$U$248,1+$A$196+Assumptions!$B$77)),IF($C$196=1,$V$196&gt;=INDEX($V$121:$V$248,1+$A$196-Assumptions!$B$78),$V$196&gt;INDEX($V$121:$V$248,1+$A$196+Assumptions!$B$78)),IF($D$196=1,$W$196&gt;=INDEX($W$121:$W$248,1+$A$196-Assumptions!$B$79),$W$196&gt;INDEX($W$121:$W$248,1+$A$196+Assumptions!$B$79)),IF($E$196=1,$X$196&gt;=INDEX($X$121:$X$248,1+$A$196-Assumptions!$B$80),$X$196&gt;INDEX($X$121:$X$248,1+$A$196+Assumptions!$B$80)),IF($F$196=1,$Y$196&gt;=INDEX($Y$121:$Y$248,1+$A$196-Assumptions!$B$81),$Y$196&gt;INDEX($Y$121:$Y$248,1+$A$196+Assumptions!$B$81)),IF($G$196=1,$Z$196&gt;=INDEX($Z$121:$Z$248,1+$A$196-Assumptions!$B$82),$Z$196&gt;INDEX($Z$121:$Z$248,1+$A$196+Assumptions!$B$82)),IF($H$196=1,$AA$196&gt;=INDEX($AA$121:$AA$248,1+$A$196-Assumptions!$B$83),$AA$196&gt;INDEX($AA$121:$AA$248,1+$A$196+Assumptions!$B$83))),1,0)</f>
        <v>0</v>
      </c>
    </row>
    <row r="197" customFormat="false" ht="15" hidden="true" customHeight="false" outlineLevel="0" collapsed="false">
      <c r="A197" s="6" t="n">
        <f aca="false">ROW()-ROW($A$121)+Assumptions!$B$4</f>
        <v>76</v>
      </c>
      <c r="B197" s="12" t="n">
        <f aca="false">MOD(QUOTIENT($A$197,Assumptions!$B$77),2)</f>
        <v>1</v>
      </c>
      <c r="C197" s="12" t="n">
        <f aca="false">MOD(QUOTIENT($A$197,Assumptions!$B$78),2)</f>
        <v>0</v>
      </c>
      <c r="D197" s="12" t="n">
        <f aca="false">MOD(QUOTIENT($A$197,Assumptions!$B$79),2)</f>
        <v>0</v>
      </c>
      <c r="E197" s="12" t="n">
        <f aca="false">MOD(QUOTIENT($A$197,Assumptions!$B$80),2)</f>
        <v>1</v>
      </c>
      <c r="F197" s="12" t="n">
        <f aca="false">MOD(QUOTIENT($A$197,Assumptions!$B$81),2)</f>
        <v>1</v>
      </c>
      <c r="G197" s="12" t="n">
        <f aca="false">MOD(QUOTIENT($A$197,Assumptions!$B$82),2)</f>
        <v>0</v>
      </c>
      <c r="H197" s="12" t="n">
        <f aca="false">MOD(QUOTIENT($A$197,Assumptions!$B$83),2)</f>
        <v>0</v>
      </c>
      <c r="I197" s="12" t="n">
        <f aca="false">IF($B$197=1,MIN(Assumptions!$B$67,MAX(Assumptions!$B$4,Assumptions!$B$26-(Assumptions!$B$4))),Assumptions!$B$4)</f>
        <v>30000000</v>
      </c>
      <c r="J197" s="12" t="n">
        <f aca="false">IF($C$197=1,MIN(Assumptions!$B$66,MAX(Assumptions!$B$4,Assumptions!$B$26-($I$197))),Assumptions!$B$4)</f>
        <v>0</v>
      </c>
      <c r="K197" s="12" t="n">
        <f aca="false">IF($D$197=1,MIN(Assumptions!$B$61,MAX(Assumptions!$B$4,Assumptions!$B$26-($I$197+$J$197))),Assumptions!$B$4)</f>
        <v>0</v>
      </c>
      <c r="L197" s="12" t="n">
        <f aca="false">IF($E$197=1,MIN(Assumptions!$B$56,MAX(Assumptions!$B$4,Assumptions!$B$26-($I$197+$J$197+$K$197))),Assumptions!$B$4)</f>
        <v>60000000</v>
      </c>
      <c r="M197" s="12" t="n">
        <f aca="false">IF($F$197=1,MIN(Assumptions!$B$51,MAX(Assumptions!$B$4,Assumptions!$B$26-($I$197+$J$197+$K$197+$L$197))),Assumptions!$B$4)</f>
        <v>30000000</v>
      </c>
      <c r="N197" s="12" t="n">
        <f aca="false">IF($G$197=1,MIN(Assumptions!$B$46,MAX(Assumptions!$B$4,Assumptions!$B$26-($I$197+$J$197+$K$197+$L$197+$M$197))),Assumptions!$B$4)</f>
        <v>0</v>
      </c>
      <c r="O197" s="12" t="n">
        <f aca="false">IF($H$197=1,MIN(Assumptions!$B$41,MAX(Assumptions!$B$4,Assumptions!$B$26-($I$197+$J$197+$K$197+$L$197+$M$197+$N$197))),Assumptions!$B$4)</f>
        <v>0</v>
      </c>
      <c r="P197" s="12" t="n">
        <f aca="false">$I$197+$J$197+$K$197+$L$197+$M$197+$N$197+$O$197</f>
        <v>120000000</v>
      </c>
      <c r="Q197" s="12" t="n">
        <f aca="false">MAX(Assumptions!$B$4,Assumptions!$B$26-$P$197)</f>
        <v>1880000000</v>
      </c>
      <c r="R197" s="12" t="n">
        <f aca="false">$J$110+$O$110+Assumptions!$B$20+IF($B$197=0,$D$110,Assumptions!$B$4)+IF($C$197=0,$AI$110,Assumptions!$B$4)+IF($D$197=0,$AF$110,Assumptions!$B$4)+IF($E$197=0,$AC$110,Assumptions!$B$4)+IF($F$197=0,$Z$110,Assumptions!$B$4)+IF($G$197=0,$W$110,Assumptions!$B$4)+IF($H$197=0,$T$110,Assumptions!$B$4)</f>
        <v>27190238.9414976</v>
      </c>
      <c r="S197" s="12" t="n">
        <f aca="false">IF($R$197&gt;Assumptions!$B$4,$Q$197/$R$197&gt;Assumptions!$B$13,FALSE())</f>
        <v>1</v>
      </c>
      <c r="T197" s="12" t="n">
        <f aca="false">IF($S$197,($Q$197+Assumptions!$B$14*Assumptions!$B$13)/($R$197+Assumptions!$B$14),IF($R$197&gt;Assumptions!$B$4,$Q$197/$R$197,Assumptions!$B$4))</f>
        <v>63.4046766585249</v>
      </c>
      <c r="U197" s="12" t="n">
        <f aca="false">IF($B$197=1,$I$197,$D$110*$T$197)</f>
        <v>30000000</v>
      </c>
      <c r="V197" s="12" t="n">
        <f aca="false">IF($C$197=1,$J$197,$AI$110*$T$197)</f>
        <v>390109521.76139</v>
      </c>
      <c r="W197" s="12" t="n">
        <f aca="false">IF($D$197=1,$K$197,$AF$110*$T$197)</f>
        <v>110268805.879699</v>
      </c>
      <c r="X197" s="12" t="n">
        <f aca="false">IF($E$197=1,$L$197,$AC$110*$T$197)</f>
        <v>60000000</v>
      </c>
      <c r="Y197" s="12" t="n">
        <f aca="false">IF($F$197=1,$M$197,$Z$110*$T$197)</f>
        <v>30000000</v>
      </c>
      <c r="Z197" s="12" t="n">
        <f aca="false">IF($G$197=1,$N$197,$W$110*$T$197)</f>
        <v>317023383.292624</v>
      </c>
      <c r="AA197" s="12" t="n">
        <f aca="false">IF($H$197=1,$O$197,$T$110*$T$197)</f>
        <v>317023383.292624</v>
      </c>
      <c r="AB197" s="12" t="n">
        <f aca="false">($J$110+$O$110)*$T$197</f>
        <v>18921124.2006268</v>
      </c>
      <c r="AC197" s="12" t="n">
        <f aca="false">Assumptions!$B$20*$T$197</f>
        <v>570642089.926724</v>
      </c>
      <c r="AD197" s="12" t="n">
        <f aca="false">IF($S$197,Assumptions!$B$14*($T$197-Assumptions!$B$13),Assumptions!$B$4)</f>
        <v>156011691.646312</v>
      </c>
      <c r="AE197" s="12" t="n">
        <f aca="false">$U$197+$V$197+$W$197+$X$197+$Y$197+$Z$197+$AA$197+$AB$197+$AC$197+$AD$197</f>
        <v>2000000000</v>
      </c>
      <c r="AF197" s="12" t="n">
        <f aca="false">IF(AND(IF($B$197=1,$U$197&gt;=INDEX($U$121:$U$248,1+$A$197-Assumptions!$B$77),$U$197&gt;INDEX($U$121:$U$248,1+$A$197+Assumptions!$B$77)),IF($C$197=1,$V$197&gt;=INDEX($V$121:$V$248,1+$A$197-Assumptions!$B$78),$V$197&gt;INDEX($V$121:$V$248,1+$A$197+Assumptions!$B$78)),IF($D$197=1,$W$197&gt;=INDEX($W$121:$W$248,1+$A$197-Assumptions!$B$79),$W$197&gt;INDEX($W$121:$W$248,1+$A$197+Assumptions!$B$79)),IF($E$197=1,$X$197&gt;=INDEX($X$121:$X$248,1+$A$197-Assumptions!$B$80),$X$197&gt;INDEX($X$121:$X$248,1+$A$197+Assumptions!$B$80)),IF($F$197=1,$Y$197&gt;=INDEX($Y$121:$Y$248,1+$A$197-Assumptions!$B$81),$Y$197&gt;INDEX($Y$121:$Y$248,1+$A$197+Assumptions!$B$81)),IF($G$197=1,$Z$197&gt;=INDEX($Z$121:$Z$248,1+$A$197-Assumptions!$B$82),$Z$197&gt;INDEX($Z$121:$Z$248,1+$A$197+Assumptions!$B$82)),IF($H$197=1,$AA$197&gt;=INDEX($AA$121:$AA$248,1+$A$197-Assumptions!$B$83),$AA$197&gt;INDEX($AA$121:$AA$248,1+$A$197+Assumptions!$B$83))),1,0)</f>
        <v>0</v>
      </c>
    </row>
    <row r="198" customFormat="false" ht="15" hidden="true" customHeight="false" outlineLevel="0" collapsed="false">
      <c r="A198" s="6" t="n">
        <f aca="false">ROW()-ROW($A$121)+Assumptions!$B$4</f>
        <v>77</v>
      </c>
      <c r="B198" s="12" t="n">
        <f aca="false">MOD(QUOTIENT($A$198,Assumptions!$B$77),2)</f>
        <v>1</v>
      </c>
      <c r="C198" s="12" t="n">
        <f aca="false">MOD(QUOTIENT($A$198,Assumptions!$B$78),2)</f>
        <v>0</v>
      </c>
      <c r="D198" s="12" t="n">
        <f aca="false">MOD(QUOTIENT($A$198,Assumptions!$B$79),2)</f>
        <v>0</v>
      </c>
      <c r="E198" s="12" t="n">
        <f aca="false">MOD(QUOTIENT($A$198,Assumptions!$B$80),2)</f>
        <v>1</v>
      </c>
      <c r="F198" s="12" t="n">
        <f aca="false">MOD(QUOTIENT($A$198,Assumptions!$B$81),2)</f>
        <v>1</v>
      </c>
      <c r="G198" s="12" t="n">
        <f aca="false">MOD(QUOTIENT($A$198,Assumptions!$B$82),2)</f>
        <v>0</v>
      </c>
      <c r="H198" s="12" t="n">
        <f aca="false">MOD(QUOTIENT($A$198,Assumptions!$B$83),2)</f>
        <v>1</v>
      </c>
      <c r="I198" s="12" t="n">
        <f aca="false">IF($B$198=1,MIN(Assumptions!$B$67,MAX(Assumptions!$B$4,Assumptions!$B$26-(Assumptions!$B$4))),Assumptions!$B$4)</f>
        <v>30000000</v>
      </c>
      <c r="J198" s="12" t="n">
        <f aca="false">IF($C$198=1,MIN(Assumptions!$B$66,MAX(Assumptions!$B$4,Assumptions!$B$26-($I$198))),Assumptions!$B$4)</f>
        <v>0</v>
      </c>
      <c r="K198" s="12" t="n">
        <f aca="false">IF($D$198=1,MIN(Assumptions!$B$61,MAX(Assumptions!$B$4,Assumptions!$B$26-($I$198+$J$198))),Assumptions!$B$4)</f>
        <v>0</v>
      </c>
      <c r="L198" s="12" t="n">
        <f aca="false">IF($E$198=1,MIN(Assumptions!$B$56,MAX(Assumptions!$B$4,Assumptions!$B$26-($I$198+$J$198+$K$198))),Assumptions!$B$4)</f>
        <v>60000000</v>
      </c>
      <c r="M198" s="12" t="n">
        <f aca="false">IF($F$198=1,MIN(Assumptions!$B$51,MAX(Assumptions!$B$4,Assumptions!$B$26-($I$198+$J$198+$K$198+$L$198))),Assumptions!$B$4)</f>
        <v>30000000</v>
      </c>
      <c r="N198" s="12" t="n">
        <f aca="false">IF($G$198=1,MIN(Assumptions!$B$46,MAX(Assumptions!$B$4,Assumptions!$B$26-($I$198+$J$198+$K$198+$L$198+$M$198))),Assumptions!$B$4)</f>
        <v>0</v>
      </c>
      <c r="O198" s="12" t="n">
        <f aca="false">IF($H$198=1,MIN(Assumptions!$B$41,MAX(Assumptions!$B$4,Assumptions!$B$26-($I$198+$J$198+$K$198+$L$198+$M$198+$N$198))),Assumptions!$B$4)</f>
        <v>5000000</v>
      </c>
      <c r="P198" s="12" t="n">
        <f aca="false">$I$198+$J$198+$K$198+$L$198+$M$198+$N$198+$O$198</f>
        <v>125000000</v>
      </c>
      <c r="Q198" s="12" t="n">
        <f aca="false">MAX(Assumptions!$B$4,Assumptions!$B$26-$P$198)</f>
        <v>1875000000</v>
      </c>
      <c r="R198" s="12" t="n">
        <f aca="false">$J$110+$O$110+Assumptions!$B$20+IF($B$198=0,$D$110,Assumptions!$B$4)+IF($C$198=0,$AI$110,Assumptions!$B$4)+IF($D$198=0,$AF$110,Assumptions!$B$4)+IF($E$198=0,$AC$110,Assumptions!$B$4)+IF($F$198=0,$Z$110,Assumptions!$B$4)+IF($G$198=0,$W$110,Assumptions!$B$4)+IF($H$198=0,$T$110,Assumptions!$B$4)</f>
        <v>22190238.9414976</v>
      </c>
      <c r="S198" s="12" t="n">
        <f aca="false">IF($R$198&gt;Assumptions!$B$4,$Q$198/$R$198&gt;Assumptions!$B$13,FALSE())</f>
        <v>1</v>
      </c>
      <c r="T198" s="12" t="n">
        <f aca="false">IF($S$198,($Q$198+Assumptions!$B$14*Assumptions!$B$13)/($R$198+Assumptions!$B$14),IF($R$198&gt;Assumptions!$B$4,$Q$198/$R$198,Assumptions!$B$4))</f>
        <v>76.0421964505345</v>
      </c>
      <c r="U198" s="12" t="n">
        <f aca="false">IF($B$198=1,$I$198,$D$110*$T$198)</f>
        <v>30000000</v>
      </c>
      <c r="V198" s="12" t="n">
        <f aca="false">IF($C$198=1,$J$198,$AI$110*$T$198)</f>
        <v>467864303.618607</v>
      </c>
      <c r="W198" s="12" t="n">
        <f aca="false">IF($D$198=1,$K$198,$AF$110*$T$198)</f>
        <v>132247061.904109</v>
      </c>
      <c r="X198" s="12" t="n">
        <f aca="false">IF($E$198=1,$L$198,$AC$110*$T$198)</f>
        <v>60000000</v>
      </c>
      <c r="Y198" s="12" t="n">
        <f aca="false">IF($F$198=1,$M$198,$Z$110*$T$198)</f>
        <v>30000000</v>
      </c>
      <c r="Z198" s="12" t="n">
        <f aca="false">IF($G$198=1,$N$198,$W$110*$T$198)</f>
        <v>380210982.252673</v>
      </c>
      <c r="AA198" s="12" t="n">
        <f aca="false">IF($H$198=1,$O$198,$T$110*$T$198)</f>
        <v>5000000</v>
      </c>
      <c r="AB198" s="12" t="n">
        <f aca="false">($J$110+$O$110)*$T$198</f>
        <v>22692393.0434646</v>
      </c>
      <c r="AC198" s="12" t="n">
        <f aca="false">Assumptions!$B$20*$T$198</f>
        <v>684379768.054811</v>
      </c>
      <c r="AD198" s="12" t="n">
        <f aca="false">IF($S$198,Assumptions!$B$14*($T$198-Assumptions!$B$13),Assumptions!$B$4)</f>
        <v>187605491.126336</v>
      </c>
      <c r="AE198" s="12" t="n">
        <f aca="false">$U$198+$V$198+$W$198+$X$198+$Y$198+$Z$198+$AA$198+$AB$198+$AC$198+$AD$198</f>
        <v>2000000000</v>
      </c>
      <c r="AF198" s="12" t="n">
        <f aca="false">IF(AND(IF($B$198=1,$U$198&gt;=INDEX($U$121:$U$248,1+$A$198-Assumptions!$B$77),$U$198&gt;INDEX($U$121:$U$248,1+$A$198+Assumptions!$B$77)),IF($C$198=1,$V$198&gt;=INDEX($V$121:$V$248,1+$A$198-Assumptions!$B$78),$V$198&gt;INDEX($V$121:$V$248,1+$A$198+Assumptions!$B$78)),IF($D$198=1,$W$198&gt;=INDEX($W$121:$W$248,1+$A$198-Assumptions!$B$79),$W$198&gt;INDEX($W$121:$W$248,1+$A$198+Assumptions!$B$79)),IF($E$198=1,$X$198&gt;=INDEX($X$121:$X$248,1+$A$198-Assumptions!$B$80),$X$198&gt;INDEX($X$121:$X$248,1+$A$198+Assumptions!$B$80)),IF($F$198=1,$Y$198&gt;=INDEX($Y$121:$Y$248,1+$A$198-Assumptions!$B$81),$Y$198&gt;INDEX($Y$121:$Y$248,1+$A$198+Assumptions!$B$81)),IF($G$198=1,$Z$198&gt;=INDEX($Z$121:$Z$248,1+$A$198-Assumptions!$B$82),$Z$198&gt;INDEX($Z$121:$Z$248,1+$A$198+Assumptions!$B$82)),IF($H$198=1,$AA$198&gt;=INDEX($AA$121:$AA$248,1+$A$198-Assumptions!$B$83),$AA$198&gt;INDEX($AA$121:$AA$248,1+$A$198+Assumptions!$B$83))),1,0)</f>
        <v>0</v>
      </c>
    </row>
    <row r="199" customFormat="false" ht="15" hidden="true" customHeight="false" outlineLevel="0" collapsed="false">
      <c r="A199" s="6" t="n">
        <f aca="false">ROW()-ROW($A$121)+Assumptions!$B$4</f>
        <v>78</v>
      </c>
      <c r="B199" s="12" t="n">
        <f aca="false">MOD(QUOTIENT($A$199,Assumptions!$B$77),2)</f>
        <v>1</v>
      </c>
      <c r="C199" s="12" t="n">
        <f aca="false">MOD(QUOTIENT($A$199,Assumptions!$B$78),2)</f>
        <v>0</v>
      </c>
      <c r="D199" s="12" t="n">
        <f aca="false">MOD(QUOTIENT($A$199,Assumptions!$B$79),2)</f>
        <v>0</v>
      </c>
      <c r="E199" s="12" t="n">
        <f aca="false">MOD(QUOTIENT($A$199,Assumptions!$B$80),2)</f>
        <v>1</v>
      </c>
      <c r="F199" s="12" t="n">
        <f aca="false">MOD(QUOTIENT($A$199,Assumptions!$B$81),2)</f>
        <v>1</v>
      </c>
      <c r="G199" s="12" t="n">
        <f aca="false">MOD(QUOTIENT($A$199,Assumptions!$B$82),2)</f>
        <v>1</v>
      </c>
      <c r="H199" s="12" t="n">
        <f aca="false">MOD(QUOTIENT($A$199,Assumptions!$B$83),2)</f>
        <v>0</v>
      </c>
      <c r="I199" s="12" t="n">
        <f aca="false">IF($B$199=1,MIN(Assumptions!$B$67,MAX(Assumptions!$B$4,Assumptions!$B$26-(Assumptions!$B$4))),Assumptions!$B$4)</f>
        <v>30000000</v>
      </c>
      <c r="J199" s="12" t="n">
        <f aca="false">IF($C$199=1,MIN(Assumptions!$B$66,MAX(Assumptions!$B$4,Assumptions!$B$26-($I$199))),Assumptions!$B$4)</f>
        <v>0</v>
      </c>
      <c r="K199" s="12" t="n">
        <f aca="false">IF($D$199=1,MIN(Assumptions!$B$61,MAX(Assumptions!$B$4,Assumptions!$B$26-($I$199+$J$199))),Assumptions!$B$4)</f>
        <v>0</v>
      </c>
      <c r="L199" s="12" t="n">
        <f aca="false">IF($E$199=1,MIN(Assumptions!$B$56,MAX(Assumptions!$B$4,Assumptions!$B$26-($I$199+$J$199+$K$199))),Assumptions!$B$4)</f>
        <v>60000000</v>
      </c>
      <c r="M199" s="12" t="n">
        <f aca="false">IF($F$199=1,MIN(Assumptions!$B$51,MAX(Assumptions!$B$4,Assumptions!$B$26-($I$199+$J$199+$K$199+$L$199))),Assumptions!$B$4)</f>
        <v>30000000</v>
      </c>
      <c r="N199" s="12" t="n">
        <f aca="false">IF($G$199=1,MIN(Assumptions!$B$46,MAX(Assumptions!$B$4,Assumptions!$B$26-($I$199+$J$199+$K$199+$L$199+$M$199))),Assumptions!$B$4)</f>
        <v>15000000</v>
      </c>
      <c r="O199" s="12" t="n">
        <f aca="false">IF($H$199=1,MIN(Assumptions!$B$41,MAX(Assumptions!$B$4,Assumptions!$B$26-($I$199+$J$199+$K$199+$L$199+$M$199+$N$199))),Assumptions!$B$4)</f>
        <v>0</v>
      </c>
      <c r="P199" s="12" t="n">
        <f aca="false">$I$199+$J$199+$K$199+$L$199+$M$199+$N$199+$O$199</f>
        <v>135000000</v>
      </c>
      <c r="Q199" s="12" t="n">
        <f aca="false">MAX(Assumptions!$B$4,Assumptions!$B$26-$P$199)</f>
        <v>1865000000</v>
      </c>
      <c r="R199" s="12" t="n">
        <f aca="false">$J$110+$O$110+Assumptions!$B$20+IF($B$199=0,$D$110,Assumptions!$B$4)+IF($C$199=0,$AI$110,Assumptions!$B$4)+IF($D$199=0,$AF$110,Assumptions!$B$4)+IF($E$199=0,$AC$110,Assumptions!$B$4)+IF($F$199=0,$Z$110,Assumptions!$B$4)+IF($G$199=0,$W$110,Assumptions!$B$4)+IF($H$199=0,$T$110,Assumptions!$B$4)</f>
        <v>22190238.9414976</v>
      </c>
      <c r="S199" s="12" t="n">
        <f aca="false">IF($R$199&gt;Assumptions!$B$4,$Q$199/$R$199&gt;Assumptions!$B$13,FALSE())</f>
        <v>1</v>
      </c>
      <c r="T199" s="12" t="n">
        <f aca="false">IF($S$199,($Q$199+Assumptions!$B$14*Assumptions!$B$13)/($R$199+Assumptions!$B$14),IF($R$199&gt;Assumptions!$B$4,$Q$199/$R$199,Assumptions!$B$4))</f>
        <v>75.6371780939405</v>
      </c>
      <c r="U199" s="12" t="n">
        <f aca="false">IF($B$199=1,$I$199,$D$110*$T$199)</f>
        <v>30000000</v>
      </c>
      <c r="V199" s="12" t="n">
        <f aca="false">IF($C$199=1,$J$199,$AI$110*$T$199)</f>
        <v>465372349.937549</v>
      </c>
      <c r="W199" s="12" t="n">
        <f aca="false">IF($D$199=1,$K$199,$AF$110*$T$199)</f>
        <v>131542683.411943</v>
      </c>
      <c r="X199" s="12" t="n">
        <f aca="false">IF($E$199=1,$L$199,$AC$110*$T$199)</f>
        <v>60000000</v>
      </c>
      <c r="Y199" s="12" t="n">
        <f aca="false">IF($F$199=1,$M$199,$Z$110*$T$199)</f>
        <v>30000000</v>
      </c>
      <c r="Z199" s="12" t="n">
        <f aca="false">IF($G$199=1,$N$199,$W$110*$T$199)</f>
        <v>15000000</v>
      </c>
      <c r="AA199" s="12" t="n">
        <f aca="false">IF($H$199=1,$O$199,$T$110*$T$199)</f>
        <v>378185890.469702</v>
      </c>
      <c r="AB199" s="12" t="n">
        <f aca="false">($J$110+$O$110)*$T$199</f>
        <v>22571528.1004901</v>
      </c>
      <c r="AC199" s="12" t="n">
        <f aca="false">Assumptions!$B$20*$T$199</f>
        <v>680734602.845464</v>
      </c>
      <c r="AD199" s="12" t="n">
        <f aca="false">IF($S$199,Assumptions!$B$14*($T$199-Assumptions!$B$13),Assumptions!$B$4)</f>
        <v>186592945.234851</v>
      </c>
      <c r="AE199" s="12" t="n">
        <f aca="false">$U$199+$V$199+$W$199+$X$199+$Y$199+$Z$199+$AA$199+$AB$199+$AC$199+$AD$199</f>
        <v>2000000000</v>
      </c>
      <c r="AF199" s="12" t="n">
        <f aca="false">IF(AND(IF($B$199=1,$U$199&gt;=INDEX($U$121:$U$248,1+$A$199-Assumptions!$B$77),$U$199&gt;INDEX($U$121:$U$248,1+$A$199+Assumptions!$B$77)),IF($C$199=1,$V$199&gt;=INDEX($V$121:$V$248,1+$A$199-Assumptions!$B$78),$V$199&gt;INDEX($V$121:$V$248,1+$A$199+Assumptions!$B$78)),IF($D$199=1,$W$199&gt;=INDEX($W$121:$W$248,1+$A$199-Assumptions!$B$79),$W$199&gt;INDEX($W$121:$W$248,1+$A$199+Assumptions!$B$79)),IF($E$199=1,$X$199&gt;=INDEX($X$121:$X$248,1+$A$199-Assumptions!$B$80),$X$199&gt;INDEX($X$121:$X$248,1+$A$199+Assumptions!$B$80)),IF($F$199=1,$Y$199&gt;=INDEX($Y$121:$Y$248,1+$A$199-Assumptions!$B$81),$Y$199&gt;INDEX($Y$121:$Y$248,1+$A$199+Assumptions!$B$81)),IF($G$199=1,$Z$199&gt;=INDEX($Z$121:$Z$248,1+$A$199-Assumptions!$B$82),$Z$199&gt;INDEX($Z$121:$Z$248,1+$A$199+Assumptions!$B$82)),IF($H$199=1,$AA$199&gt;=INDEX($AA$121:$AA$248,1+$A$199-Assumptions!$B$83),$AA$199&gt;INDEX($AA$121:$AA$248,1+$A$199+Assumptions!$B$83))),1,0)</f>
        <v>0</v>
      </c>
    </row>
    <row r="200" customFormat="false" ht="15" hidden="true" customHeight="false" outlineLevel="0" collapsed="false">
      <c r="A200" s="6" t="n">
        <f aca="false">ROW()-ROW($A$121)+Assumptions!$B$4</f>
        <v>79</v>
      </c>
      <c r="B200" s="12" t="n">
        <f aca="false">MOD(QUOTIENT($A$200,Assumptions!$B$77),2)</f>
        <v>1</v>
      </c>
      <c r="C200" s="12" t="n">
        <f aca="false">MOD(QUOTIENT($A$200,Assumptions!$B$78),2)</f>
        <v>0</v>
      </c>
      <c r="D200" s="12" t="n">
        <f aca="false">MOD(QUOTIENT($A$200,Assumptions!$B$79),2)</f>
        <v>0</v>
      </c>
      <c r="E200" s="12" t="n">
        <f aca="false">MOD(QUOTIENT($A$200,Assumptions!$B$80),2)</f>
        <v>1</v>
      </c>
      <c r="F200" s="12" t="n">
        <f aca="false">MOD(QUOTIENT($A$200,Assumptions!$B$81),2)</f>
        <v>1</v>
      </c>
      <c r="G200" s="12" t="n">
        <f aca="false">MOD(QUOTIENT($A$200,Assumptions!$B$82),2)</f>
        <v>1</v>
      </c>
      <c r="H200" s="12" t="n">
        <f aca="false">MOD(QUOTIENT($A$200,Assumptions!$B$83),2)</f>
        <v>1</v>
      </c>
      <c r="I200" s="12" t="n">
        <f aca="false">IF($B$200=1,MIN(Assumptions!$B$67,MAX(Assumptions!$B$4,Assumptions!$B$26-(Assumptions!$B$4))),Assumptions!$B$4)</f>
        <v>30000000</v>
      </c>
      <c r="J200" s="12" t="n">
        <f aca="false">IF($C$200=1,MIN(Assumptions!$B$66,MAX(Assumptions!$B$4,Assumptions!$B$26-($I$200))),Assumptions!$B$4)</f>
        <v>0</v>
      </c>
      <c r="K200" s="12" t="n">
        <f aca="false">IF($D$200=1,MIN(Assumptions!$B$61,MAX(Assumptions!$B$4,Assumptions!$B$26-($I$200+$J$200))),Assumptions!$B$4)</f>
        <v>0</v>
      </c>
      <c r="L200" s="12" t="n">
        <f aca="false">IF($E$200=1,MIN(Assumptions!$B$56,MAX(Assumptions!$B$4,Assumptions!$B$26-($I$200+$J$200+$K$200))),Assumptions!$B$4)</f>
        <v>60000000</v>
      </c>
      <c r="M200" s="12" t="n">
        <f aca="false">IF($F$200=1,MIN(Assumptions!$B$51,MAX(Assumptions!$B$4,Assumptions!$B$26-($I$200+$J$200+$K$200+$L$200))),Assumptions!$B$4)</f>
        <v>30000000</v>
      </c>
      <c r="N200" s="12" t="n">
        <f aca="false">IF($G$200=1,MIN(Assumptions!$B$46,MAX(Assumptions!$B$4,Assumptions!$B$26-($I$200+$J$200+$K$200+$L$200+$M$200))),Assumptions!$B$4)</f>
        <v>15000000</v>
      </c>
      <c r="O200" s="12" t="n">
        <f aca="false">IF($H$200=1,MIN(Assumptions!$B$41,MAX(Assumptions!$B$4,Assumptions!$B$26-($I$200+$J$200+$K$200+$L$200+$M$200+$N$200))),Assumptions!$B$4)</f>
        <v>5000000</v>
      </c>
      <c r="P200" s="12" t="n">
        <f aca="false">$I$200+$J$200+$K$200+$L$200+$M$200+$N$200+$O$200</f>
        <v>140000000</v>
      </c>
      <c r="Q200" s="12" t="n">
        <f aca="false">MAX(Assumptions!$B$4,Assumptions!$B$26-$P$200)</f>
        <v>1860000000</v>
      </c>
      <c r="R200" s="12" t="n">
        <f aca="false">$J$110+$O$110+Assumptions!$B$20+IF($B$200=0,$D$110,Assumptions!$B$4)+IF($C$200=0,$AI$110,Assumptions!$B$4)+IF($D$200=0,$AF$110,Assumptions!$B$4)+IF($E$200=0,$AC$110,Assumptions!$B$4)+IF($F$200=0,$Z$110,Assumptions!$B$4)+IF($G$200=0,$W$110,Assumptions!$B$4)+IF($H$200=0,$T$110,Assumptions!$B$4)</f>
        <v>17190238.9414976</v>
      </c>
      <c r="S200" s="12" t="n">
        <f aca="false">IF($R$200&gt;Assumptions!$B$4,$Q$200/$R$200&gt;Assumptions!$B$13,FALSE())</f>
        <v>1</v>
      </c>
      <c r="T200" s="12" t="n">
        <f aca="false">IF($S$200,($Q$200+Assumptions!$B$14*Assumptions!$B$13)/($R$200+Assumptions!$B$14),IF($R$200&gt;Assumptions!$B$4,$Q$200/$R$200,Assumptions!$B$4))</f>
        <v>94.5900151610014</v>
      </c>
      <c r="U200" s="12" t="n">
        <f aca="false">IF($B$200=1,$I$200,$D$110*$T$200)</f>
        <v>30000000</v>
      </c>
      <c r="V200" s="12" t="n">
        <f aca="false">IF($C$200=1,$J$200,$AI$110*$T$200)</f>
        <v>581983341.332907</v>
      </c>
      <c r="W200" s="12" t="n">
        <f aca="false">IF($D$200=1,$K$200,$AF$110*$T$200)</f>
        <v>164504080.292378</v>
      </c>
      <c r="X200" s="12" t="n">
        <f aca="false">IF($E$200=1,$L$200,$AC$110*$T$200)</f>
        <v>60000000</v>
      </c>
      <c r="Y200" s="12" t="n">
        <f aca="false">IF($F$200=1,$M$200,$Z$110*$T$200)</f>
        <v>30000000</v>
      </c>
      <c r="Z200" s="12" t="n">
        <f aca="false">IF($G$200=1,$N$200,$W$110*$T$200)</f>
        <v>15000000</v>
      </c>
      <c r="AA200" s="12" t="n">
        <f aca="false">IF($H$200=1,$O$200,$T$110*$T$200)</f>
        <v>5000000</v>
      </c>
      <c r="AB200" s="12" t="n">
        <f aca="false">($J$110+$O$110)*$T$200</f>
        <v>28227404.0231991</v>
      </c>
      <c r="AC200" s="12" t="n">
        <f aca="false">Assumptions!$B$20*$T$200</f>
        <v>851310136.449013</v>
      </c>
      <c r="AD200" s="12" t="n">
        <f aca="false">IF($S$200,Assumptions!$B$14*($T$200-Assumptions!$B$13),Assumptions!$B$4)</f>
        <v>233975037.902504</v>
      </c>
      <c r="AE200" s="12" t="n">
        <f aca="false">$U$200+$V$200+$W$200+$X$200+$Y$200+$Z$200+$AA$200+$AB$200+$AC$200+$AD$200</f>
        <v>2000000000</v>
      </c>
      <c r="AF200" s="12" t="n">
        <f aca="false">IF(AND(IF($B$200=1,$U$200&gt;=INDEX($U$121:$U$248,1+$A$200-Assumptions!$B$77),$U$200&gt;INDEX($U$121:$U$248,1+$A$200+Assumptions!$B$77)),IF($C$200=1,$V$200&gt;=INDEX($V$121:$V$248,1+$A$200-Assumptions!$B$78),$V$200&gt;INDEX($V$121:$V$248,1+$A$200+Assumptions!$B$78)),IF($D$200=1,$W$200&gt;=INDEX($W$121:$W$248,1+$A$200-Assumptions!$B$79),$W$200&gt;INDEX($W$121:$W$248,1+$A$200+Assumptions!$B$79)),IF($E$200=1,$X$200&gt;=INDEX($X$121:$X$248,1+$A$200-Assumptions!$B$80),$X$200&gt;INDEX($X$121:$X$248,1+$A$200+Assumptions!$B$80)),IF($F$200=1,$Y$200&gt;=INDEX($Y$121:$Y$248,1+$A$200-Assumptions!$B$81),$Y$200&gt;INDEX($Y$121:$Y$248,1+$A$200+Assumptions!$B$81)),IF($G$200=1,$Z$200&gt;=INDEX($Z$121:$Z$248,1+$A$200-Assumptions!$B$82),$Z$200&gt;INDEX($Z$121:$Z$248,1+$A$200+Assumptions!$B$82)),IF($H$200=1,$AA$200&gt;=INDEX($AA$121:$AA$248,1+$A$200-Assumptions!$B$83),$AA$200&gt;INDEX($AA$121:$AA$248,1+$A$200+Assumptions!$B$83))),1,0)</f>
        <v>0</v>
      </c>
    </row>
    <row r="201" customFormat="false" ht="15" hidden="true" customHeight="false" outlineLevel="0" collapsed="false">
      <c r="A201" s="6" t="n">
        <f aca="false">ROW()-ROW($A$121)+Assumptions!$B$4</f>
        <v>80</v>
      </c>
      <c r="B201" s="12" t="n">
        <f aca="false">MOD(QUOTIENT($A$201,Assumptions!$B$77),2)</f>
        <v>1</v>
      </c>
      <c r="C201" s="12" t="n">
        <f aca="false">MOD(QUOTIENT($A$201,Assumptions!$B$78),2)</f>
        <v>0</v>
      </c>
      <c r="D201" s="12" t="n">
        <f aca="false">MOD(QUOTIENT($A$201,Assumptions!$B$79),2)</f>
        <v>1</v>
      </c>
      <c r="E201" s="12" t="n">
        <f aca="false">MOD(QUOTIENT($A$201,Assumptions!$B$80),2)</f>
        <v>0</v>
      </c>
      <c r="F201" s="12" t="n">
        <f aca="false">MOD(QUOTIENT($A$201,Assumptions!$B$81),2)</f>
        <v>0</v>
      </c>
      <c r="G201" s="12" t="n">
        <f aca="false">MOD(QUOTIENT($A$201,Assumptions!$B$82),2)</f>
        <v>0</v>
      </c>
      <c r="H201" s="12" t="n">
        <f aca="false">MOD(QUOTIENT($A$201,Assumptions!$B$83),2)</f>
        <v>0</v>
      </c>
      <c r="I201" s="12" t="n">
        <f aca="false">IF($B$201=1,MIN(Assumptions!$B$67,MAX(Assumptions!$B$4,Assumptions!$B$26-(Assumptions!$B$4))),Assumptions!$B$4)</f>
        <v>30000000</v>
      </c>
      <c r="J201" s="12" t="n">
        <f aca="false">IF($C$201=1,MIN(Assumptions!$B$66,MAX(Assumptions!$B$4,Assumptions!$B$26-($I$201))),Assumptions!$B$4)</f>
        <v>0</v>
      </c>
      <c r="K201" s="12" t="n">
        <f aca="false">IF($D$201=1,MIN(Assumptions!$B$61,MAX(Assumptions!$B$4,Assumptions!$B$26-($I$201+$J$201))),Assumptions!$B$4)</f>
        <v>100000000</v>
      </c>
      <c r="L201" s="12" t="n">
        <f aca="false">IF($E$201=1,MIN(Assumptions!$B$56,MAX(Assumptions!$B$4,Assumptions!$B$26-($I$201+$J$201+$K$201))),Assumptions!$B$4)</f>
        <v>0</v>
      </c>
      <c r="M201" s="12" t="n">
        <f aca="false">IF($F$201=1,MIN(Assumptions!$B$51,MAX(Assumptions!$B$4,Assumptions!$B$26-($I$201+$J$201+$K$201+$L$201))),Assumptions!$B$4)</f>
        <v>0</v>
      </c>
      <c r="N201" s="12" t="n">
        <f aca="false">IF($G$201=1,MIN(Assumptions!$B$46,MAX(Assumptions!$B$4,Assumptions!$B$26-($I$201+$J$201+$K$201+$L$201+$M$201))),Assumptions!$B$4)</f>
        <v>0</v>
      </c>
      <c r="O201" s="12" t="n">
        <f aca="false">IF($H$201=1,MIN(Assumptions!$B$41,MAX(Assumptions!$B$4,Assumptions!$B$26-($I$201+$J$201+$K$201+$L$201+$M$201+$N$201))),Assumptions!$B$4)</f>
        <v>0</v>
      </c>
      <c r="P201" s="12" t="n">
        <f aca="false">$I$201+$J$201+$K$201+$L$201+$M$201+$N$201+$O$201</f>
        <v>130000000</v>
      </c>
      <c r="Q201" s="12" t="n">
        <f aca="false">MAX(Assumptions!$B$4,Assumptions!$B$26-$P$201)</f>
        <v>1870000000</v>
      </c>
      <c r="R201" s="12" t="n">
        <f aca="false">$J$110+$O$110+Assumptions!$B$20+IF($B$201=0,$D$110,Assumptions!$B$4)+IF($C$201=0,$AI$110,Assumptions!$B$4)+IF($D$201=0,$AF$110,Assumptions!$B$4)+IF($E$201=0,$AC$110,Assumptions!$B$4)+IF($F$201=0,$Z$110,Assumptions!$B$4)+IF($G$201=0,$W$110,Assumptions!$B$4)+IF($H$201=0,$T$110,Assumptions!$B$4)</f>
        <v>30851111.6138153</v>
      </c>
      <c r="S201" s="12" t="n">
        <f aca="false">IF($R$201&gt;Assumptions!$B$4,$Q$201/$R$201&gt;Assumptions!$B$13,FALSE())</f>
        <v>1</v>
      </c>
      <c r="T201" s="12" t="n">
        <f aca="false">IF($S$201,($Q$201+Assumptions!$B$14*Assumptions!$B$13)/($R$201+Assumptions!$B$14),IF($R$201&gt;Assumptions!$B$4,$Q$201/$R$201,Assumptions!$B$4))</f>
        <v>56.1450551238699</v>
      </c>
      <c r="U201" s="12" t="n">
        <f aca="false">IF($B$201=1,$I$201,$D$110*$T$201)</f>
        <v>30000000</v>
      </c>
      <c r="V201" s="12" t="n">
        <f aca="false">IF($C$201=1,$J$201,$AI$110*$T$201)</f>
        <v>345443297.843786</v>
      </c>
      <c r="W201" s="12" t="n">
        <f aca="false">IF($D$201=1,$K$201,$AF$110*$T$201)</f>
        <v>100000000</v>
      </c>
      <c r="X201" s="12" t="n">
        <f aca="false">IF($E$201=1,$L$201,$AC$110*$T$201)</f>
        <v>134748132.297288</v>
      </c>
      <c r="Y201" s="12" t="n">
        <f aca="false">IF($F$201=1,$M$201,$Z$110*$T$201)</f>
        <v>168435165.37161</v>
      </c>
      <c r="Z201" s="12" t="n">
        <f aca="false">IF($G$201=1,$N$201,$W$110*$T$201)</f>
        <v>280725275.61935</v>
      </c>
      <c r="AA201" s="12" t="n">
        <f aca="false">IF($H$201=1,$O$201,$T$110*$T$201)</f>
        <v>280725275.61935</v>
      </c>
      <c r="AB201" s="12" t="n">
        <f aca="false">($J$110+$O$110)*$T$201</f>
        <v>16754719.3241139</v>
      </c>
      <c r="AC201" s="12" t="n">
        <f aca="false">Assumptions!$B$20*$T$201</f>
        <v>505305496.114829</v>
      </c>
      <c r="AD201" s="12" t="n">
        <f aca="false">IF($S$201,Assumptions!$B$14*($T$201-Assumptions!$B$13),Assumptions!$B$4)</f>
        <v>137862637.809675</v>
      </c>
      <c r="AE201" s="12" t="n">
        <f aca="false">$U$201+$V$201+$W$201+$X$201+$Y$201+$Z$201+$AA$201+$AB$201+$AC$201+$AD$201</f>
        <v>2000000000</v>
      </c>
      <c r="AF201" s="12" t="n">
        <f aca="false">IF(AND(IF($B$201=1,$U$201&gt;=INDEX($U$121:$U$248,1+$A$201-Assumptions!$B$77),$U$201&gt;INDEX($U$121:$U$248,1+$A$201+Assumptions!$B$77)),IF($C$201=1,$V$201&gt;=INDEX($V$121:$V$248,1+$A$201-Assumptions!$B$78),$V$201&gt;INDEX($V$121:$V$248,1+$A$201+Assumptions!$B$78)),IF($D$201=1,$W$201&gt;=INDEX($W$121:$W$248,1+$A$201-Assumptions!$B$79),$W$201&gt;INDEX($W$121:$W$248,1+$A$201+Assumptions!$B$79)),IF($E$201=1,$X$201&gt;=INDEX($X$121:$X$248,1+$A$201-Assumptions!$B$80),$X$201&gt;INDEX($X$121:$X$248,1+$A$201+Assumptions!$B$80)),IF($F$201=1,$Y$201&gt;=INDEX($Y$121:$Y$248,1+$A$201-Assumptions!$B$81),$Y$201&gt;INDEX($Y$121:$Y$248,1+$A$201+Assumptions!$B$81)),IF($G$201=1,$Z$201&gt;=INDEX($Z$121:$Z$248,1+$A$201-Assumptions!$B$82),$Z$201&gt;INDEX($Z$121:$Z$248,1+$A$201+Assumptions!$B$82)),IF($H$201=1,$AA$201&gt;=INDEX($AA$121:$AA$248,1+$A$201-Assumptions!$B$83),$AA$201&gt;INDEX($AA$121:$AA$248,1+$A$201+Assumptions!$B$83))),1,0)</f>
        <v>0</v>
      </c>
    </row>
    <row r="202" customFormat="false" ht="15" hidden="true" customHeight="false" outlineLevel="0" collapsed="false">
      <c r="A202" s="6" t="n">
        <f aca="false">ROW()-ROW($A$121)+Assumptions!$B$4</f>
        <v>81</v>
      </c>
      <c r="B202" s="12" t="n">
        <f aca="false">MOD(QUOTIENT($A$202,Assumptions!$B$77),2)</f>
        <v>1</v>
      </c>
      <c r="C202" s="12" t="n">
        <f aca="false">MOD(QUOTIENT($A$202,Assumptions!$B$78),2)</f>
        <v>0</v>
      </c>
      <c r="D202" s="12" t="n">
        <f aca="false">MOD(QUOTIENT($A$202,Assumptions!$B$79),2)</f>
        <v>1</v>
      </c>
      <c r="E202" s="12" t="n">
        <f aca="false">MOD(QUOTIENT($A$202,Assumptions!$B$80),2)</f>
        <v>0</v>
      </c>
      <c r="F202" s="12" t="n">
        <f aca="false">MOD(QUOTIENT($A$202,Assumptions!$B$81),2)</f>
        <v>0</v>
      </c>
      <c r="G202" s="12" t="n">
        <f aca="false">MOD(QUOTIENT($A$202,Assumptions!$B$82),2)</f>
        <v>0</v>
      </c>
      <c r="H202" s="12" t="n">
        <f aca="false">MOD(QUOTIENT($A$202,Assumptions!$B$83),2)</f>
        <v>1</v>
      </c>
      <c r="I202" s="12" t="n">
        <f aca="false">IF($B$202=1,MIN(Assumptions!$B$67,MAX(Assumptions!$B$4,Assumptions!$B$26-(Assumptions!$B$4))),Assumptions!$B$4)</f>
        <v>30000000</v>
      </c>
      <c r="J202" s="12" t="n">
        <f aca="false">IF($C$202=1,MIN(Assumptions!$B$66,MAX(Assumptions!$B$4,Assumptions!$B$26-($I$202))),Assumptions!$B$4)</f>
        <v>0</v>
      </c>
      <c r="K202" s="12" t="n">
        <f aca="false">IF($D$202=1,MIN(Assumptions!$B$61,MAX(Assumptions!$B$4,Assumptions!$B$26-($I$202+$J$202))),Assumptions!$B$4)</f>
        <v>100000000</v>
      </c>
      <c r="L202" s="12" t="n">
        <f aca="false">IF($E$202=1,MIN(Assumptions!$B$56,MAX(Assumptions!$B$4,Assumptions!$B$26-($I$202+$J$202+$K$202))),Assumptions!$B$4)</f>
        <v>0</v>
      </c>
      <c r="M202" s="12" t="n">
        <f aca="false">IF($F$202=1,MIN(Assumptions!$B$51,MAX(Assumptions!$B$4,Assumptions!$B$26-($I$202+$J$202+$K$202+$L$202))),Assumptions!$B$4)</f>
        <v>0</v>
      </c>
      <c r="N202" s="12" t="n">
        <f aca="false">IF($G$202=1,MIN(Assumptions!$B$46,MAX(Assumptions!$B$4,Assumptions!$B$26-($I$202+$J$202+$K$202+$L$202+$M$202))),Assumptions!$B$4)</f>
        <v>0</v>
      </c>
      <c r="O202" s="12" t="n">
        <f aca="false">IF($H$202=1,MIN(Assumptions!$B$41,MAX(Assumptions!$B$4,Assumptions!$B$26-($I$202+$J$202+$K$202+$L$202+$M$202+$N$202))),Assumptions!$B$4)</f>
        <v>5000000</v>
      </c>
      <c r="P202" s="12" t="n">
        <f aca="false">$I$202+$J$202+$K$202+$L$202+$M$202+$N$202+$O$202</f>
        <v>135000000</v>
      </c>
      <c r="Q202" s="12" t="n">
        <f aca="false">MAX(Assumptions!$B$4,Assumptions!$B$26-$P$202)</f>
        <v>1865000000</v>
      </c>
      <c r="R202" s="12" t="n">
        <f aca="false">$J$110+$O$110+Assumptions!$B$20+IF($B$202=0,$D$110,Assumptions!$B$4)+IF($C$202=0,$AI$110,Assumptions!$B$4)+IF($D$202=0,$AF$110,Assumptions!$B$4)+IF($E$202=0,$AC$110,Assumptions!$B$4)+IF($F$202=0,$Z$110,Assumptions!$B$4)+IF($G$202=0,$W$110,Assumptions!$B$4)+IF($H$202=0,$T$110,Assumptions!$B$4)</f>
        <v>25851111.6138153</v>
      </c>
      <c r="S202" s="12" t="n">
        <f aca="false">IF($R$202&gt;Assumptions!$B$4,$Q$202/$R$202&gt;Assumptions!$B$13,FALSE())</f>
        <v>1</v>
      </c>
      <c r="T202" s="12" t="n">
        <f aca="false">IF($S$202,($Q$202+Assumptions!$B$14*Assumptions!$B$13)/($R$202+Assumptions!$B$14),IF($R$202&gt;Assumptions!$B$4,$Q$202/$R$202,Assumptions!$B$4))</f>
        <v>65.8704330693678</v>
      </c>
      <c r="U202" s="12" t="n">
        <f aca="false">IF($B$202=1,$I$202,$D$110*$T$202)</f>
        <v>30000000</v>
      </c>
      <c r="V202" s="12" t="n">
        <f aca="false">IF($C$202=1,$J$202,$AI$110*$T$202)</f>
        <v>405280564.417984</v>
      </c>
      <c r="W202" s="12" t="n">
        <f aca="false">IF($D$202=1,$K$202,$AF$110*$T$202)</f>
        <v>100000000</v>
      </c>
      <c r="X202" s="12" t="n">
        <f aca="false">IF($E$202=1,$L$202,$AC$110*$T$202)</f>
        <v>158089039.366483</v>
      </c>
      <c r="Y202" s="12" t="n">
        <f aca="false">IF($F$202=1,$M$202,$Z$110*$T$202)</f>
        <v>197611299.208103</v>
      </c>
      <c r="Z202" s="12" t="n">
        <f aca="false">IF($G$202=1,$N$202,$W$110*$T$202)</f>
        <v>329352165.346839</v>
      </c>
      <c r="AA202" s="12" t="n">
        <f aca="false">IF($H$202=1,$O$202,$T$110*$T$202)</f>
        <v>5000000</v>
      </c>
      <c r="AB202" s="12" t="n">
        <f aca="false">($J$110+$O$110)*$T$202</f>
        <v>19656951.3628615</v>
      </c>
      <c r="AC202" s="12" t="n">
        <f aca="false">Assumptions!$B$20*$T$202</f>
        <v>592833897.62431</v>
      </c>
      <c r="AD202" s="12" t="n">
        <f aca="false">IF($S$202,Assumptions!$B$14*($T$202-Assumptions!$B$13),Assumptions!$B$4)</f>
        <v>162176082.67342</v>
      </c>
      <c r="AE202" s="12" t="n">
        <f aca="false">$U$202+$V$202+$W$202+$X$202+$Y$202+$Z$202+$AA$202+$AB$202+$AC$202+$AD$202</f>
        <v>2000000000</v>
      </c>
      <c r="AF202" s="12" t="n">
        <f aca="false">IF(AND(IF($B$202=1,$U$202&gt;=INDEX($U$121:$U$248,1+$A$202-Assumptions!$B$77),$U$202&gt;INDEX($U$121:$U$248,1+$A$202+Assumptions!$B$77)),IF($C$202=1,$V$202&gt;=INDEX($V$121:$V$248,1+$A$202-Assumptions!$B$78),$V$202&gt;INDEX($V$121:$V$248,1+$A$202+Assumptions!$B$78)),IF($D$202=1,$W$202&gt;=INDEX($W$121:$W$248,1+$A$202-Assumptions!$B$79),$W$202&gt;INDEX($W$121:$W$248,1+$A$202+Assumptions!$B$79)),IF($E$202=1,$X$202&gt;=INDEX($X$121:$X$248,1+$A$202-Assumptions!$B$80),$X$202&gt;INDEX($X$121:$X$248,1+$A$202+Assumptions!$B$80)),IF($F$202=1,$Y$202&gt;=INDEX($Y$121:$Y$248,1+$A$202-Assumptions!$B$81),$Y$202&gt;INDEX($Y$121:$Y$248,1+$A$202+Assumptions!$B$81)),IF($G$202=1,$Z$202&gt;=INDEX($Z$121:$Z$248,1+$A$202-Assumptions!$B$82),$Z$202&gt;INDEX($Z$121:$Z$248,1+$A$202+Assumptions!$B$82)),IF($H$202=1,$AA$202&gt;=INDEX($AA$121:$AA$248,1+$A$202-Assumptions!$B$83),$AA$202&gt;INDEX($AA$121:$AA$248,1+$A$202+Assumptions!$B$83))),1,0)</f>
        <v>0</v>
      </c>
    </row>
    <row r="203" customFormat="false" ht="15" hidden="true" customHeight="false" outlineLevel="0" collapsed="false">
      <c r="A203" s="6" t="n">
        <f aca="false">ROW()-ROW($A$121)+Assumptions!$B$4</f>
        <v>82</v>
      </c>
      <c r="B203" s="12" t="n">
        <f aca="false">MOD(QUOTIENT($A$203,Assumptions!$B$77),2)</f>
        <v>1</v>
      </c>
      <c r="C203" s="12" t="n">
        <f aca="false">MOD(QUOTIENT($A$203,Assumptions!$B$78),2)</f>
        <v>0</v>
      </c>
      <c r="D203" s="12" t="n">
        <f aca="false">MOD(QUOTIENT($A$203,Assumptions!$B$79),2)</f>
        <v>1</v>
      </c>
      <c r="E203" s="12" t="n">
        <f aca="false">MOD(QUOTIENT($A$203,Assumptions!$B$80),2)</f>
        <v>0</v>
      </c>
      <c r="F203" s="12" t="n">
        <f aca="false">MOD(QUOTIENT($A$203,Assumptions!$B$81),2)</f>
        <v>0</v>
      </c>
      <c r="G203" s="12" t="n">
        <f aca="false">MOD(QUOTIENT($A$203,Assumptions!$B$82),2)</f>
        <v>1</v>
      </c>
      <c r="H203" s="12" t="n">
        <f aca="false">MOD(QUOTIENT($A$203,Assumptions!$B$83),2)</f>
        <v>0</v>
      </c>
      <c r="I203" s="12" t="n">
        <f aca="false">IF($B$203=1,MIN(Assumptions!$B$67,MAX(Assumptions!$B$4,Assumptions!$B$26-(Assumptions!$B$4))),Assumptions!$B$4)</f>
        <v>30000000</v>
      </c>
      <c r="J203" s="12" t="n">
        <f aca="false">IF($C$203=1,MIN(Assumptions!$B$66,MAX(Assumptions!$B$4,Assumptions!$B$26-($I$203))),Assumptions!$B$4)</f>
        <v>0</v>
      </c>
      <c r="K203" s="12" t="n">
        <f aca="false">IF($D$203=1,MIN(Assumptions!$B$61,MAX(Assumptions!$B$4,Assumptions!$B$26-($I$203+$J$203))),Assumptions!$B$4)</f>
        <v>100000000</v>
      </c>
      <c r="L203" s="12" t="n">
        <f aca="false">IF($E$203=1,MIN(Assumptions!$B$56,MAX(Assumptions!$B$4,Assumptions!$B$26-($I$203+$J$203+$K$203))),Assumptions!$B$4)</f>
        <v>0</v>
      </c>
      <c r="M203" s="12" t="n">
        <f aca="false">IF($F$203=1,MIN(Assumptions!$B$51,MAX(Assumptions!$B$4,Assumptions!$B$26-($I$203+$J$203+$K$203+$L$203))),Assumptions!$B$4)</f>
        <v>0</v>
      </c>
      <c r="N203" s="12" t="n">
        <f aca="false">IF($G$203=1,MIN(Assumptions!$B$46,MAX(Assumptions!$B$4,Assumptions!$B$26-($I$203+$J$203+$K$203+$L$203+$M$203))),Assumptions!$B$4)</f>
        <v>15000000</v>
      </c>
      <c r="O203" s="12" t="n">
        <f aca="false">IF($H$203=1,MIN(Assumptions!$B$41,MAX(Assumptions!$B$4,Assumptions!$B$26-($I$203+$J$203+$K$203+$L$203+$M$203+$N$203))),Assumptions!$B$4)</f>
        <v>0</v>
      </c>
      <c r="P203" s="12" t="n">
        <f aca="false">$I$203+$J$203+$K$203+$L$203+$M$203+$N$203+$O$203</f>
        <v>145000000</v>
      </c>
      <c r="Q203" s="12" t="n">
        <f aca="false">MAX(Assumptions!$B$4,Assumptions!$B$26-$P$203)</f>
        <v>1855000000</v>
      </c>
      <c r="R203" s="12" t="n">
        <f aca="false">$J$110+$O$110+Assumptions!$B$20+IF($B$203=0,$D$110,Assumptions!$B$4)+IF($C$203=0,$AI$110,Assumptions!$B$4)+IF($D$203=0,$AF$110,Assumptions!$B$4)+IF($E$203=0,$AC$110,Assumptions!$B$4)+IF($F$203=0,$Z$110,Assumptions!$B$4)+IF($G$203=0,$W$110,Assumptions!$B$4)+IF($H$203=0,$T$110,Assumptions!$B$4)</f>
        <v>25851111.6138153</v>
      </c>
      <c r="S203" s="12" t="n">
        <f aca="false">IF($R$203&gt;Assumptions!$B$4,$Q$203/$R$203&gt;Assumptions!$B$13,FALSE())</f>
        <v>1</v>
      </c>
      <c r="T203" s="12" t="n">
        <f aca="false">IF($S$203,($Q$203+Assumptions!$B$14*Assumptions!$B$13)/($R$203+Assumptions!$B$14),IF($R$203&gt;Assumptions!$B$4,$Q$203/$R$203,Assumptions!$B$4))</f>
        <v>65.5177132135747</v>
      </c>
      <c r="U203" s="12" t="n">
        <f aca="false">IF($B$203=1,$I$203,$D$110*$T$203)</f>
        <v>30000000</v>
      </c>
      <c r="V203" s="12" t="n">
        <f aca="false">IF($C$203=1,$J$203,$AI$110*$T$203)</f>
        <v>403110387.366214</v>
      </c>
      <c r="W203" s="12" t="n">
        <f aca="false">IF($D$203=1,$K$203,$AF$110*$T$203)</f>
        <v>100000000</v>
      </c>
      <c r="X203" s="12" t="n">
        <f aca="false">IF($E$203=1,$L$203,$AC$110*$T$203)</f>
        <v>157242511.712579</v>
      </c>
      <c r="Y203" s="12" t="n">
        <f aca="false">IF($F$203=1,$M$203,$Z$110*$T$203)</f>
        <v>196553139.640724</v>
      </c>
      <c r="Z203" s="12" t="n">
        <f aca="false">IF($G$203=1,$N$203,$W$110*$T$203)</f>
        <v>15000000</v>
      </c>
      <c r="AA203" s="12" t="n">
        <f aca="false">IF($H$203=1,$O$203,$T$110*$T$203)</f>
        <v>327588566.067873</v>
      </c>
      <c r="AB203" s="12" t="n">
        <f aca="false">($J$110+$O$110)*$T$203</f>
        <v>19551693.2565008</v>
      </c>
      <c r="AC203" s="12" t="n">
        <f aca="false">Assumptions!$B$20*$T$203</f>
        <v>589659418.922172</v>
      </c>
      <c r="AD203" s="12" t="n">
        <f aca="false">IF($S$203,Assumptions!$B$14*($T$203-Assumptions!$B$13),Assumptions!$B$4)</f>
        <v>161294283.033937</v>
      </c>
      <c r="AE203" s="12" t="n">
        <f aca="false">$U$203+$V$203+$W$203+$X$203+$Y$203+$Z$203+$AA$203+$AB$203+$AC$203+$AD$203</f>
        <v>2000000000</v>
      </c>
      <c r="AF203" s="12" t="n">
        <f aca="false">IF(AND(IF($B$203=1,$U$203&gt;=INDEX($U$121:$U$248,1+$A$203-Assumptions!$B$77),$U$203&gt;INDEX($U$121:$U$248,1+$A$203+Assumptions!$B$77)),IF($C$203=1,$V$203&gt;=INDEX($V$121:$V$248,1+$A$203-Assumptions!$B$78),$V$203&gt;INDEX($V$121:$V$248,1+$A$203+Assumptions!$B$78)),IF($D$203=1,$W$203&gt;=INDEX($W$121:$W$248,1+$A$203-Assumptions!$B$79),$W$203&gt;INDEX($W$121:$W$248,1+$A$203+Assumptions!$B$79)),IF($E$203=1,$X$203&gt;=INDEX($X$121:$X$248,1+$A$203-Assumptions!$B$80),$X$203&gt;INDEX($X$121:$X$248,1+$A$203+Assumptions!$B$80)),IF($F$203=1,$Y$203&gt;=INDEX($Y$121:$Y$248,1+$A$203-Assumptions!$B$81),$Y$203&gt;INDEX($Y$121:$Y$248,1+$A$203+Assumptions!$B$81)),IF($G$203=1,$Z$203&gt;=INDEX($Z$121:$Z$248,1+$A$203-Assumptions!$B$82),$Z$203&gt;INDEX($Z$121:$Z$248,1+$A$203+Assumptions!$B$82)),IF($H$203=1,$AA$203&gt;=INDEX($AA$121:$AA$248,1+$A$203-Assumptions!$B$83),$AA$203&gt;INDEX($AA$121:$AA$248,1+$A$203+Assumptions!$B$83))),1,0)</f>
        <v>0</v>
      </c>
    </row>
    <row r="204" customFormat="false" ht="15" hidden="true" customHeight="false" outlineLevel="0" collapsed="false">
      <c r="A204" s="6" t="n">
        <f aca="false">ROW()-ROW($A$121)+Assumptions!$B$4</f>
        <v>83</v>
      </c>
      <c r="B204" s="12" t="n">
        <f aca="false">MOD(QUOTIENT($A$204,Assumptions!$B$77),2)</f>
        <v>1</v>
      </c>
      <c r="C204" s="12" t="n">
        <f aca="false">MOD(QUOTIENT($A$204,Assumptions!$B$78),2)</f>
        <v>0</v>
      </c>
      <c r="D204" s="12" t="n">
        <f aca="false">MOD(QUOTIENT($A$204,Assumptions!$B$79),2)</f>
        <v>1</v>
      </c>
      <c r="E204" s="12" t="n">
        <f aca="false">MOD(QUOTIENT($A$204,Assumptions!$B$80),2)</f>
        <v>0</v>
      </c>
      <c r="F204" s="12" t="n">
        <f aca="false">MOD(QUOTIENT($A$204,Assumptions!$B$81),2)</f>
        <v>0</v>
      </c>
      <c r="G204" s="12" t="n">
        <f aca="false">MOD(QUOTIENT($A$204,Assumptions!$B$82),2)</f>
        <v>1</v>
      </c>
      <c r="H204" s="12" t="n">
        <f aca="false">MOD(QUOTIENT($A$204,Assumptions!$B$83),2)</f>
        <v>1</v>
      </c>
      <c r="I204" s="12" t="n">
        <f aca="false">IF($B$204=1,MIN(Assumptions!$B$67,MAX(Assumptions!$B$4,Assumptions!$B$26-(Assumptions!$B$4))),Assumptions!$B$4)</f>
        <v>30000000</v>
      </c>
      <c r="J204" s="12" t="n">
        <f aca="false">IF($C$204=1,MIN(Assumptions!$B$66,MAX(Assumptions!$B$4,Assumptions!$B$26-($I$204))),Assumptions!$B$4)</f>
        <v>0</v>
      </c>
      <c r="K204" s="12" t="n">
        <f aca="false">IF($D$204=1,MIN(Assumptions!$B$61,MAX(Assumptions!$B$4,Assumptions!$B$26-($I$204+$J$204))),Assumptions!$B$4)</f>
        <v>100000000</v>
      </c>
      <c r="L204" s="12" t="n">
        <f aca="false">IF($E$204=1,MIN(Assumptions!$B$56,MAX(Assumptions!$B$4,Assumptions!$B$26-($I$204+$J$204+$K$204))),Assumptions!$B$4)</f>
        <v>0</v>
      </c>
      <c r="M204" s="12" t="n">
        <f aca="false">IF($F$204=1,MIN(Assumptions!$B$51,MAX(Assumptions!$B$4,Assumptions!$B$26-($I$204+$J$204+$K$204+$L$204))),Assumptions!$B$4)</f>
        <v>0</v>
      </c>
      <c r="N204" s="12" t="n">
        <f aca="false">IF($G$204=1,MIN(Assumptions!$B$46,MAX(Assumptions!$B$4,Assumptions!$B$26-($I$204+$J$204+$K$204+$L$204+$M$204))),Assumptions!$B$4)</f>
        <v>15000000</v>
      </c>
      <c r="O204" s="12" t="n">
        <f aca="false">IF($H$204=1,MIN(Assumptions!$B$41,MAX(Assumptions!$B$4,Assumptions!$B$26-($I$204+$J$204+$K$204+$L$204+$M$204+$N$204))),Assumptions!$B$4)</f>
        <v>5000000</v>
      </c>
      <c r="P204" s="12" t="n">
        <f aca="false">$I$204+$J$204+$K$204+$L$204+$M$204+$N$204+$O$204</f>
        <v>150000000</v>
      </c>
      <c r="Q204" s="12" t="n">
        <f aca="false">MAX(Assumptions!$B$4,Assumptions!$B$26-$P$204)</f>
        <v>1850000000</v>
      </c>
      <c r="R204" s="12" t="n">
        <f aca="false">$J$110+$O$110+Assumptions!$B$20+IF($B$204=0,$D$110,Assumptions!$B$4)+IF($C$204=0,$AI$110,Assumptions!$B$4)+IF($D$204=0,$AF$110,Assumptions!$B$4)+IF($E$204=0,$AC$110,Assumptions!$B$4)+IF($F$204=0,$Z$110,Assumptions!$B$4)+IF($G$204=0,$W$110,Assumptions!$B$4)+IF($H$204=0,$T$110,Assumptions!$B$4)</f>
        <v>20851111.6138153</v>
      </c>
      <c r="S204" s="12" t="n">
        <f aca="false">IF($R$204&gt;Assumptions!$B$4,$Q$204/$R$204&gt;Assumptions!$B$13,FALSE())</f>
        <v>1</v>
      </c>
      <c r="T204" s="12" t="n">
        <f aca="false">IF($S$204,($Q$204+Assumptions!$B$14*Assumptions!$B$13)/($R$204+Assumptions!$B$14),IF($R$204&gt;Assumptions!$B$4,$Q$204/$R$204,Assumptions!$B$4))</f>
        <v>79.3324116914415</v>
      </c>
      <c r="U204" s="12" t="n">
        <f aca="false">IF($B$204=1,$I$204,$D$110*$T$204)</f>
        <v>30000000</v>
      </c>
      <c r="V204" s="12" t="n">
        <f aca="false">IF($C$204=1,$J$204,$AI$110*$T$204)</f>
        <v>488107988.497484</v>
      </c>
      <c r="W204" s="12" t="n">
        <f aca="false">IF($D$204=1,$K$204,$AF$110*$T$204)</f>
        <v>100000000</v>
      </c>
      <c r="X204" s="12" t="n">
        <f aca="false">IF($E$204=1,$L$204,$AC$110*$T$204)</f>
        <v>190397788.05946</v>
      </c>
      <c r="Y204" s="12" t="n">
        <f aca="false">IF($F$204=1,$M$204,$Z$110*$T$204)</f>
        <v>237997235.074325</v>
      </c>
      <c r="Z204" s="12" t="n">
        <f aca="false">IF($G$204=1,$N$204,$W$110*$T$204)</f>
        <v>15000000</v>
      </c>
      <c r="AA204" s="12" t="n">
        <f aca="false">IF($H$204=1,$O$204,$T$110*$T$204)</f>
        <v>5000000</v>
      </c>
      <c r="AB204" s="12" t="n">
        <f aca="false">($J$110+$O$110)*$T$204</f>
        <v>23674253.917155</v>
      </c>
      <c r="AC204" s="12" t="n">
        <f aca="false">Assumptions!$B$20*$T$204</f>
        <v>713991705.222974</v>
      </c>
      <c r="AD204" s="12" t="n">
        <f aca="false">IF($S$204,Assumptions!$B$14*($T$204-Assumptions!$B$13),Assumptions!$B$4)</f>
        <v>195831029.228604</v>
      </c>
      <c r="AE204" s="12" t="n">
        <f aca="false">$U$204+$V$204+$W$204+$X$204+$Y$204+$Z$204+$AA$204+$AB$204+$AC$204+$AD$204</f>
        <v>2000000000</v>
      </c>
      <c r="AF204" s="12" t="n">
        <f aca="false">IF(AND(IF($B$204=1,$U$204&gt;=INDEX($U$121:$U$248,1+$A$204-Assumptions!$B$77),$U$204&gt;INDEX($U$121:$U$248,1+$A$204+Assumptions!$B$77)),IF($C$204=1,$V$204&gt;=INDEX($V$121:$V$248,1+$A$204-Assumptions!$B$78),$V$204&gt;INDEX($V$121:$V$248,1+$A$204+Assumptions!$B$78)),IF($D$204=1,$W$204&gt;=INDEX($W$121:$W$248,1+$A$204-Assumptions!$B$79),$W$204&gt;INDEX($W$121:$W$248,1+$A$204+Assumptions!$B$79)),IF($E$204=1,$X$204&gt;=INDEX($X$121:$X$248,1+$A$204-Assumptions!$B$80),$X$204&gt;INDEX($X$121:$X$248,1+$A$204+Assumptions!$B$80)),IF($F$204=1,$Y$204&gt;=INDEX($Y$121:$Y$248,1+$A$204-Assumptions!$B$81),$Y$204&gt;INDEX($Y$121:$Y$248,1+$A$204+Assumptions!$B$81)),IF($G$204=1,$Z$204&gt;=INDEX($Z$121:$Z$248,1+$A$204-Assumptions!$B$82),$Z$204&gt;INDEX($Z$121:$Z$248,1+$A$204+Assumptions!$B$82)),IF($H$204=1,$AA$204&gt;=INDEX($AA$121:$AA$248,1+$A$204-Assumptions!$B$83),$AA$204&gt;INDEX($AA$121:$AA$248,1+$A$204+Assumptions!$B$83))),1,0)</f>
        <v>0</v>
      </c>
    </row>
    <row r="205" customFormat="false" ht="15" hidden="true" customHeight="false" outlineLevel="0" collapsed="false">
      <c r="A205" s="6" t="n">
        <f aca="false">ROW()-ROW($A$121)+Assumptions!$B$4</f>
        <v>84</v>
      </c>
      <c r="B205" s="12" t="n">
        <f aca="false">MOD(QUOTIENT($A$205,Assumptions!$B$77),2)</f>
        <v>1</v>
      </c>
      <c r="C205" s="12" t="n">
        <f aca="false">MOD(QUOTIENT($A$205,Assumptions!$B$78),2)</f>
        <v>0</v>
      </c>
      <c r="D205" s="12" t="n">
        <f aca="false">MOD(QUOTIENT($A$205,Assumptions!$B$79),2)</f>
        <v>1</v>
      </c>
      <c r="E205" s="12" t="n">
        <f aca="false">MOD(QUOTIENT($A$205,Assumptions!$B$80),2)</f>
        <v>0</v>
      </c>
      <c r="F205" s="12" t="n">
        <f aca="false">MOD(QUOTIENT($A$205,Assumptions!$B$81),2)</f>
        <v>1</v>
      </c>
      <c r="G205" s="12" t="n">
        <f aca="false">MOD(QUOTIENT($A$205,Assumptions!$B$82),2)</f>
        <v>0</v>
      </c>
      <c r="H205" s="12" t="n">
        <f aca="false">MOD(QUOTIENT($A$205,Assumptions!$B$83),2)</f>
        <v>0</v>
      </c>
      <c r="I205" s="12" t="n">
        <f aca="false">IF($B$205=1,MIN(Assumptions!$B$67,MAX(Assumptions!$B$4,Assumptions!$B$26-(Assumptions!$B$4))),Assumptions!$B$4)</f>
        <v>30000000</v>
      </c>
      <c r="J205" s="12" t="n">
        <f aca="false">IF($C$205=1,MIN(Assumptions!$B$66,MAX(Assumptions!$B$4,Assumptions!$B$26-($I$205))),Assumptions!$B$4)</f>
        <v>0</v>
      </c>
      <c r="K205" s="12" t="n">
        <f aca="false">IF($D$205=1,MIN(Assumptions!$B$61,MAX(Assumptions!$B$4,Assumptions!$B$26-($I$205+$J$205))),Assumptions!$B$4)</f>
        <v>100000000</v>
      </c>
      <c r="L205" s="12" t="n">
        <f aca="false">IF($E$205=1,MIN(Assumptions!$B$56,MAX(Assumptions!$B$4,Assumptions!$B$26-($I$205+$J$205+$K$205))),Assumptions!$B$4)</f>
        <v>0</v>
      </c>
      <c r="M205" s="12" t="n">
        <f aca="false">IF($F$205=1,MIN(Assumptions!$B$51,MAX(Assumptions!$B$4,Assumptions!$B$26-($I$205+$J$205+$K$205+$L$205))),Assumptions!$B$4)</f>
        <v>30000000</v>
      </c>
      <c r="N205" s="12" t="n">
        <f aca="false">IF($G$205=1,MIN(Assumptions!$B$46,MAX(Assumptions!$B$4,Assumptions!$B$26-($I$205+$J$205+$K$205+$L$205+$M$205))),Assumptions!$B$4)</f>
        <v>0</v>
      </c>
      <c r="O205" s="12" t="n">
        <f aca="false">IF($H$205=1,MIN(Assumptions!$B$41,MAX(Assumptions!$B$4,Assumptions!$B$26-($I$205+$J$205+$K$205+$L$205+$M$205+$N$205))),Assumptions!$B$4)</f>
        <v>0</v>
      </c>
      <c r="P205" s="12" t="n">
        <f aca="false">$I$205+$J$205+$K$205+$L$205+$M$205+$N$205+$O$205</f>
        <v>160000000</v>
      </c>
      <c r="Q205" s="12" t="n">
        <f aca="false">MAX(Assumptions!$B$4,Assumptions!$B$26-$P$205)</f>
        <v>1840000000</v>
      </c>
      <c r="R205" s="12" t="n">
        <f aca="false">$J$110+$O$110+Assumptions!$B$20+IF($B$205=0,$D$110,Assumptions!$B$4)+IF($C$205=0,$AI$110,Assumptions!$B$4)+IF($D$205=0,$AF$110,Assumptions!$B$4)+IF($E$205=0,$AC$110,Assumptions!$B$4)+IF($F$205=0,$Z$110,Assumptions!$B$4)+IF($G$205=0,$W$110,Assumptions!$B$4)+IF($H$205=0,$T$110,Assumptions!$B$4)</f>
        <v>27851111.6138153</v>
      </c>
      <c r="S205" s="12" t="n">
        <f aca="false">IF($R$205&gt;Assumptions!$B$4,$Q$205/$R$205&gt;Assumptions!$B$13,FALSE())</f>
        <v>1</v>
      </c>
      <c r="T205" s="12" t="n">
        <f aca="false">IF($S$205,($Q$205+Assumptions!$B$14*Assumptions!$B$13)/($R$205+Assumptions!$B$14),IF($R$205&gt;Assumptions!$B$4,$Q$205/$R$205,Assumptions!$B$4))</f>
        <v>60.7061785230075</v>
      </c>
      <c r="U205" s="12" t="n">
        <f aca="false">IF($B$205=1,$I$205,$D$110*$T$205)</f>
        <v>30000000</v>
      </c>
      <c r="V205" s="12" t="n">
        <f aca="false">IF($C$205=1,$J$205,$AI$110*$T$205)</f>
        <v>373506490.682307</v>
      </c>
      <c r="W205" s="12" t="n">
        <f aca="false">IF($D$205=1,$K$205,$AF$110*$T$205)</f>
        <v>100000000</v>
      </c>
      <c r="X205" s="12" t="n">
        <f aca="false">IF($E$205=1,$L$205,$AC$110*$T$205)</f>
        <v>145694828.455218</v>
      </c>
      <c r="Y205" s="12" t="n">
        <f aca="false">IF($F$205=1,$M$205,$Z$110*$T$205)</f>
        <v>30000000</v>
      </c>
      <c r="Z205" s="12" t="n">
        <f aca="false">IF($G$205=1,$N$205,$W$110*$T$205)</f>
        <v>303530892.615037</v>
      </c>
      <c r="AA205" s="12" t="n">
        <f aca="false">IF($H$205=1,$O$205,$T$110*$T$205)</f>
        <v>303530892.615037</v>
      </c>
      <c r="AB205" s="12" t="n">
        <f aca="false">($J$110+$O$110)*$T$205</f>
        <v>18115842.6178145</v>
      </c>
      <c r="AC205" s="12" t="n">
        <f aca="false">Assumptions!$B$20*$T$205</f>
        <v>546355606.707067</v>
      </c>
      <c r="AD205" s="12" t="n">
        <f aca="false">IF($S$205,Assumptions!$B$14*($T$205-Assumptions!$B$13),Assumptions!$B$4)</f>
        <v>149265446.307519</v>
      </c>
      <c r="AE205" s="12" t="n">
        <f aca="false">$U$205+$V$205+$W$205+$X$205+$Y$205+$Z$205+$AA$205+$AB$205+$AC$205+$AD$205</f>
        <v>2000000000</v>
      </c>
      <c r="AF205" s="12" t="n">
        <f aca="false">IF(AND(IF($B$205=1,$U$205&gt;=INDEX($U$121:$U$248,1+$A$205-Assumptions!$B$77),$U$205&gt;INDEX($U$121:$U$248,1+$A$205+Assumptions!$B$77)),IF($C$205=1,$V$205&gt;=INDEX($V$121:$V$248,1+$A$205-Assumptions!$B$78),$V$205&gt;INDEX($V$121:$V$248,1+$A$205+Assumptions!$B$78)),IF($D$205=1,$W$205&gt;=INDEX($W$121:$W$248,1+$A$205-Assumptions!$B$79),$W$205&gt;INDEX($W$121:$W$248,1+$A$205+Assumptions!$B$79)),IF($E$205=1,$X$205&gt;=INDEX($X$121:$X$248,1+$A$205-Assumptions!$B$80),$X$205&gt;INDEX($X$121:$X$248,1+$A$205+Assumptions!$B$80)),IF($F$205=1,$Y$205&gt;=INDEX($Y$121:$Y$248,1+$A$205-Assumptions!$B$81),$Y$205&gt;INDEX($Y$121:$Y$248,1+$A$205+Assumptions!$B$81)),IF($G$205=1,$Z$205&gt;=INDEX($Z$121:$Z$248,1+$A$205-Assumptions!$B$82),$Z$205&gt;INDEX($Z$121:$Z$248,1+$A$205+Assumptions!$B$82)),IF($H$205=1,$AA$205&gt;=INDEX($AA$121:$AA$248,1+$A$205-Assumptions!$B$83),$AA$205&gt;INDEX($AA$121:$AA$248,1+$A$205+Assumptions!$B$83))),1,0)</f>
        <v>0</v>
      </c>
    </row>
    <row r="206" customFormat="false" ht="15" hidden="true" customHeight="false" outlineLevel="0" collapsed="false">
      <c r="A206" s="6" t="n">
        <f aca="false">ROW()-ROW($A$121)+Assumptions!$B$4</f>
        <v>85</v>
      </c>
      <c r="B206" s="12" t="n">
        <f aca="false">MOD(QUOTIENT($A$206,Assumptions!$B$77),2)</f>
        <v>1</v>
      </c>
      <c r="C206" s="12" t="n">
        <f aca="false">MOD(QUOTIENT($A$206,Assumptions!$B$78),2)</f>
        <v>0</v>
      </c>
      <c r="D206" s="12" t="n">
        <f aca="false">MOD(QUOTIENT($A$206,Assumptions!$B$79),2)</f>
        <v>1</v>
      </c>
      <c r="E206" s="12" t="n">
        <f aca="false">MOD(QUOTIENT($A$206,Assumptions!$B$80),2)</f>
        <v>0</v>
      </c>
      <c r="F206" s="12" t="n">
        <f aca="false">MOD(QUOTIENT($A$206,Assumptions!$B$81),2)</f>
        <v>1</v>
      </c>
      <c r="G206" s="12" t="n">
        <f aca="false">MOD(QUOTIENT($A$206,Assumptions!$B$82),2)</f>
        <v>0</v>
      </c>
      <c r="H206" s="12" t="n">
        <f aca="false">MOD(QUOTIENT($A$206,Assumptions!$B$83),2)</f>
        <v>1</v>
      </c>
      <c r="I206" s="12" t="n">
        <f aca="false">IF($B$206=1,MIN(Assumptions!$B$67,MAX(Assumptions!$B$4,Assumptions!$B$26-(Assumptions!$B$4))),Assumptions!$B$4)</f>
        <v>30000000</v>
      </c>
      <c r="J206" s="12" t="n">
        <f aca="false">IF($C$206=1,MIN(Assumptions!$B$66,MAX(Assumptions!$B$4,Assumptions!$B$26-($I$206))),Assumptions!$B$4)</f>
        <v>0</v>
      </c>
      <c r="K206" s="12" t="n">
        <f aca="false">IF($D$206=1,MIN(Assumptions!$B$61,MAX(Assumptions!$B$4,Assumptions!$B$26-($I$206+$J$206))),Assumptions!$B$4)</f>
        <v>100000000</v>
      </c>
      <c r="L206" s="12" t="n">
        <f aca="false">IF($E$206=1,MIN(Assumptions!$B$56,MAX(Assumptions!$B$4,Assumptions!$B$26-($I$206+$J$206+$K$206))),Assumptions!$B$4)</f>
        <v>0</v>
      </c>
      <c r="M206" s="12" t="n">
        <f aca="false">IF($F$206=1,MIN(Assumptions!$B$51,MAX(Assumptions!$B$4,Assumptions!$B$26-($I$206+$J$206+$K$206+$L$206))),Assumptions!$B$4)</f>
        <v>30000000</v>
      </c>
      <c r="N206" s="12" t="n">
        <f aca="false">IF($G$206=1,MIN(Assumptions!$B$46,MAX(Assumptions!$B$4,Assumptions!$B$26-($I$206+$J$206+$K$206+$L$206+$M$206))),Assumptions!$B$4)</f>
        <v>0</v>
      </c>
      <c r="O206" s="12" t="n">
        <f aca="false">IF($H$206=1,MIN(Assumptions!$B$41,MAX(Assumptions!$B$4,Assumptions!$B$26-($I$206+$J$206+$K$206+$L$206+$M$206+$N$206))),Assumptions!$B$4)</f>
        <v>5000000</v>
      </c>
      <c r="P206" s="12" t="n">
        <f aca="false">$I$206+$J$206+$K$206+$L$206+$M$206+$N$206+$O$206</f>
        <v>165000000</v>
      </c>
      <c r="Q206" s="12" t="n">
        <f aca="false">MAX(Assumptions!$B$4,Assumptions!$B$26-$P$206)</f>
        <v>1835000000</v>
      </c>
      <c r="R206" s="12" t="n">
        <f aca="false">$J$110+$O$110+Assumptions!$B$20+IF($B$206=0,$D$110,Assumptions!$B$4)+IF($C$206=0,$AI$110,Assumptions!$B$4)+IF($D$206=0,$AF$110,Assumptions!$B$4)+IF($E$206=0,$AC$110,Assumptions!$B$4)+IF($F$206=0,$Z$110,Assumptions!$B$4)+IF($G$206=0,$W$110,Assumptions!$B$4)+IF($H$206=0,$T$110,Assumptions!$B$4)</f>
        <v>22851111.6138153</v>
      </c>
      <c r="S206" s="12" t="n">
        <f aca="false">IF($R$206&gt;Assumptions!$B$4,$Q$206/$R$206&gt;Assumptions!$B$13,FALSE())</f>
        <v>1</v>
      </c>
      <c r="T206" s="12" t="n">
        <f aca="false">IF($S$206,($Q$206+Assumptions!$B$14*Assumptions!$B$13)/($R$206+Assumptions!$B$14),IF($R$206&gt;Assumptions!$B$4,$Q$206/$R$206,Assumptions!$B$4))</f>
        <v>72.4820287169828</v>
      </c>
      <c r="U206" s="12" t="n">
        <f aca="false">IF($B$206=1,$I$206,$D$110*$T$206)</f>
        <v>30000000</v>
      </c>
      <c r="V206" s="12" t="n">
        <f aca="false">IF($C$206=1,$J$206,$AI$110*$T$206)</f>
        <v>445959683.878866</v>
      </c>
      <c r="W206" s="12" t="n">
        <f aca="false">IF($D$206=1,$K$206,$AF$110*$T$206)</f>
        <v>100000000</v>
      </c>
      <c r="X206" s="12" t="n">
        <f aca="false">IF($E$206=1,$L$206,$AC$110*$T$206)</f>
        <v>173956868.920759</v>
      </c>
      <c r="Y206" s="12" t="n">
        <f aca="false">IF($F$206=1,$M$206,$Z$110*$T$206)</f>
        <v>30000000</v>
      </c>
      <c r="Z206" s="12" t="n">
        <f aca="false">IF($G$206=1,$N$206,$W$110*$T$206)</f>
        <v>362410143.584914</v>
      </c>
      <c r="AA206" s="12" t="n">
        <f aca="false">IF($H$206=1,$O$206,$T$110*$T$206)</f>
        <v>5000000</v>
      </c>
      <c r="AB206" s="12" t="n">
        <f aca="false">($J$110+$O$110)*$T$206</f>
        <v>21629973.370159</v>
      </c>
      <c r="AC206" s="12" t="n">
        <f aca="false">Assumptions!$B$20*$T$206</f>
        <v>652338258.452845</v>
      </c>
      <c r="AD206" s="12" t="n">
        <f aca="false">IF($S$206,Assumptions!$B$14*($T$206-Assumptions!$B$13),Assumptions!$B$4)</f>
        <v>178705071.792457</v>
      </c>
      <c r="AE206" s="12" t="n">
        <f aca="false">$U$206+$V$206+$W$206+$X$206+$Y$206+$Z$206+$AA$206+$AB$206+$AC$206+$AD$206</f>
        <v>2000000000</v>
      </c>
      <c r="AF206" s="12" t="n">
        <f aca="false">IF(AND(IF($B$206=1,$U$206&gt;=INDEX($U$121:$U$248,1+$A$206-Assumptions!$B$77),$U$206&gt;INDEX($U$121:$U$248,1+$A$206+Assumptions!$B$77)),IF($C$206=1,$V$206&gt;=INDEX($V$121:$V$248,1+$A$206-Assumptions!$B$78),$V$206&gt;INDEX($V$121:$V$248,1+$A$206+Assumptions!$B$78)),IF($D$206=1,$W$206&gt;=INDEX($W$121:$W$248,1+$A$206-Assumptions!$B$79),$W$206&gt;INDEX($W$121:$W$248,1+$A$206+Assumptions!$B$79)),IF($E$206=1,$X$206&gt;=INDEX($X$121:$X$248,1+$A$206-Assumptions!$B$80),$X$206&gt;INDEX($X$121:$X$248,1+$A$206+Assumptions!$B$80)),IF($F$206=1,$Y$206&gt;=INDEX($Y$121:$Y$248,1+$A$206-Assumptions!$B$81),$Y$206&gt;INDEX($Y$121:$Y$248,1+$A$206+Assumptions!$B$81)),IF($G$206=1,$Z$206&gt;=INDEX($Z$121:$Z$248,1+$A$206-Assumptions!$B$82),$Z$206&gt;INDEX($Z$121:$Z$248,1+$A$206+Assumptions!$B$82)),IF($H$206=1,$AA$206&gt;=INDEX($AA$121:$AA$248,1+$A$206-Assumptions!$B$83),$AA$206&gt;INDEX($AA$121:$AA$248,1+$A$206+Assumptions!$B$83))),1,0)</f>
        <v>0</v>
      </c>
    </row>
    <row r="207" customFormat="false" ht="15" hidden="true" customHeight="false" outlineLevel="0" collapsed="false">
      <c r="A207" s="6" t="n">
        <f aca="false">ROW()-ROW($A$121)+Assumptions!$B$4</f>
        <v>86</v>
      </c>
      <c r="B207" s="12" t="n">
        <f aca="false">MOD(QUOTIENT($A$207,Assumptions!$B$77),2)</f>
        <v>1</v>
      </c>
      <c r="C207" s="12" t="n">
        <f aca="false">MOD(QUOTIENT($A$207,Assumptions!$B$78),2)</f>
        <v>0</v>
      </c>
      <c r="D207" s="12" t="n">
        <f aca="false">MOD(QUOTIENT($A$207,Assumptions!$B$79),2)</f>
        <v>1</v>
      </c>
      <c r="E207" s="12" t="n">
        <f aca="false">MOD(QUOTIENT($A$207,Assumptions!$B$80),2)</f>
        <v>0</v>
      </c>
      <c r="F207" s="12" t="n">
        <f aca="false">MOD(QUOTIENT($A$207,Assumptions!$B$81),2)</f>
        <v>1</v>
      </c>
      <c r="G207" s="12" t="n">
        <f aca="false">MOD(QUOTIENT($A$207,Assumptions!$B$82),2)</f>
        <v>1</v>
      </c>
      <c r="H207" s="12" t="n">
        <f aca="false">MOD(QUOTIENT($A$207,Assumptions!$B$83),2)</f>
        <v>0</v>
      </c>
      <c r="I207" s="12" t="n">
        <f aca="false">IF($B$207=1,MIN(Assumptions!$B$67,MAX(Assumptions!$B$4,Assumptions!$B$26-(Assumptions!$B$4))),Assumptions!$B$4)</f>
        <v>30000000</v>
      </c>
      <c r="J207" s="12" t="n">
        <f aca="false">IF($C$207=1,MIN(Assumptions!$B$66,MAX(Assumptions!$B$4,Assumptions!$B$26-($I$207))),Assumptions!$B$4)</f>
        <v>0</v>
      </c>
      <c r="K207" s="12" t="n">
        <f aca="false">IF($D$207=1,MIN(Assumptions!$B$61,MAX(Assumptions!$B$4,Assumptions!$B$26-($I$207+$J$207))),Assumptions!$B$4)</f>
        <v>100000000</v>
      </c>
      <c r="L207" s="12" t="n">
        <f aca="false">IF($E$207=1,MIN(Assumptions!$B$56,MAX(Assumptions!$B$4,Assumptions!$B$26-($I$207+$J$207+$K$207))),Assumptions!$B$4)</f>
        <v>0</v>
      </c>
      <c r="M207" s="12" t="n">
        <f aca="false">IF($F$207=1,MIN(Assumptions!$B$51,MAX(Assumptions!$B$4,Assumptions!$B$26-($I$207+$J$207+$K$207+$L$207))),Assumptions!$B$4)</f>
        <v>30000000</v>
      </c>
      <c r="N207" s="12" t="n">
        <f aca="false">IF($G$207=1,MIN(Assumptions!$B$46,MAX(Assumptions!$B$4,Assumptions!$B$26-($I$207+$J$207+$K$207+$L$207+$M$207))),Assumptions!$B$4)</f>
        <v>15000000</v>
      </c>
      <c r="O207" s="12" t="n">
        <f aca="false">IF($H$207=1,MIN(Assumptions!$B$41,MAX(Assumptions!$B$4,Assumptions!$B$26-($I$207+$J$207+$K$207+$L$207+$M$207+$N$207))),Assumptions!$B$4)</f>
        <v>0</v>
      </c>
      <c r="P207" s="12" t="n">
        <f aca="false">$I$207+$J$207+$K$207+$L$207+$M$207+$N$207+$O$207</f>
        <v>175000000</v>
      </c>
      <c r="Q207" s="12" t="n">
        <f aca="false">MAX(Assumptions!$B$4,Assumptions!$B$26-$P$207)</f>
        <v>1825000000</v>
      </c>
      <c r="R207" s="12" t="n">
        <f aca="false">$J$110+$O$110+Assumptions!$B$20+IF($B$207=0,$D$110,Assumptions!$B$4)+IF($C$207=0,$AI$110,Assumptions!$B$4)+IF($D$207=0,$AF$110,Assumptions!$B$4)+IF($E$207=0,$AC$110,Assumptions!$B$4)+IF($F$207=0,$Z$110,Assumptions!$B$4)+IF($G$207=0,$W$110,Assumptions!$B$4)+IF($H$207=0,$T$110,Assumptions!$B$4)</f>
        <v>22851111.6138153</v>
      </c>
      <c r="S207" s="12" t="n">
        <f aca="false">IF($R$207&gt;Assumptions!$B$4,$Q$207/$R$207&gt;Assumptions!$B$13,FALSE())</f>
        <v>1</v>
      </c>
      <c r="T207" s="12" t="n">
        <f aca="false">IF($S$207,($Q$207+Assumptions!$B$14*Assumptions!$B$13)/($R$207+Assumptions!$B$14),IF($R$207&gt;Assumptions!$B$4,$Q$207/$R$207,Assumptions!$B$4))</f>
        <v>72.0875686967543</v>
      </c>
      <c r="U207" s="12" t="n">
        <f aca="false">IF($B$207=1,$I$207,$D$110*$T$207)</f>
        <v>30000000</v>
      </c>
      <c r="V207" s="12" t="n">
        <f aca="false">IF($C$207=1,$J$207,$AI$110*$T$207)</f>
        <v>443532692.401974</v>
      </c>
      <c r="W207" s="12" t="n">
        <f aca="false">IF($D$207=1,$K$207,$AF$110*$T$207)</f>
        <v>100000000</v>
      </c>
      <c r="X207" s="12" t="n">
        <f aca="false">IF($E$207=1,$L$207,$AC$110*$T$207)</f>
        <v>173010164.87221</v>
      </c>
      <c r="Y207" s="12" t="n">
        <f aca="false">IF($F$207=1,$M$207,$Z$110*$T$207)</f>
        <v>30000000</v>
      </c>
      <c r="Z207" s="12" t="n">
        <f aca="false">IF($G$207=1,$N$207,$W$110*$T$207)</f>
        <v>15000000</v>
      </c>
      <c r="AA207" s="12" t="n">
        <f aca="false">IF($H$207=1,$O$207,$T$110*$T$207)</f>
        <v>360437843.483772</v>
      </c>
      <c r="AB207" s="12" t="n">
        <f aca="false">($J$110+$O$110)*$T$207</f>
        <v>21512259.229369</v>
      </c>
      <c r="AC207" s="12" t="n">
        <f aca="false">Assumptions!$B$20*$T$207</f>
        <v>648788118.270789</v>
      </c>
      <c r="AD207" s="12" t="n">
        <f aca="false">IF($S$207,Assumptions!$B$14*($T$207-Assumptions!$B$13),Assumptions!$B$4)</f>
        <v>177718921.741886</v>
      </c>
      <c r="AE207" s="12" t="n">
        <f aca="false">$U$207+$V$207+$W$207+$X$207+$Y$207+$Z$207+$AA$207+$AB$207+$AC$207+$AD$207</f>
        <v>2000000000</v>
      </c>
      <c r="AF207" s="12" t="n">
        <f aca="false">IF(AND(IF($B$207=1,$U$207&gt;=INDEX($U$121:$U$248,1+$A$207-Assumptions!$B$77),$U$207&gt;INDEX($U$121:$U$248,1+$A$207+Assumptions!$B$77)),IF($C$207=1,$V$207&gt;=INDEX($V$121:$V$248,1+$A$207-Assumptions!$B$78),$V$207&gt;INDEX($V$121:$V$248,1+$A$207+Assumptions!$B$78)),IF($D$207=1,$W$207&gt;=INDEX($W$121:$W$248,1+$A$207-Assumptions!$B$79),$W$207&gt;INDEX($W$121:$W$248,1+$A$207+Assumptions!$B$79)),IF($E$207=1,$X$207&gt;=INDEX($X$121:$X$248,1+$A$207-Assumptions!$B$80),$X$207&gt;INDEX($X$121:$X$248,1+$A$207+Assumptions!$B$80)),IF($F$207=1,$Y$207&gt;=INDEX($Y$121:$Y$248,1+$A$207-Assumptions!$B$81),$Y$207&gt;INDEX($Y$121:$Y$248,1+$A$207+Assumptions!$B$81)),IF($G$207=1,$Z$207&gt;=INDEX($Z$121:$Z$248,1+$A$207-Assumptions!$B$82),$Z$207&gt;INDEX($Z$121:$Z$248,1+$A$207+Assumptions!$B$82)),IF($H$207=1,$AA$207&gt;=INDEX($AA$121:$AA$248,1+$A$207-Assumptions!$B$83),$AA$207&gt;INDEX($AA$121:$AA$248,1+$A$207+Assumptions!$B$83))),1,0)</f>
        <v>0</v>
      </c>
    </row>
    <row r="208" customFormat="false" ht="15" hidden="true" customHeight="false" outlineLevel="0" collapsed="false">
      <c r="A208" s="6" t="n">
        <f aca="false">ROW()-ROW($A$121)+Assumptions!$B$4</f>
        <v>87</v>
      </c>
      <c r="B208" s="12" t="n">
        <f aca="false">MOD(QUOTIENT($A$208,Assumptions!$B$77),2)</f>
        <v>1</v>
      </c>
      <c r="C208" s="12" t="n">
        <f aca="false">MOD(QUOTIENT($A$208,Assumptions!$B$78),2)</f>
        <v>0</v>
      </c>
      <c r="D208" s="12" t="n">
        <f aca="false">MOD(QUOTIENT($A$208,Assumptions!$B$79),2)</f>
        <v>1</v>
      </c>
      <c r="E208" s="12" t="n">
        <f aca="false">MOD(QUOTIENT($A$208,Assumptions!$B$80),2)</f>
        <v>0</v>
      </c>
      <c r="F208" s="12" t="n">
        <f aca="false">MOD(QUOTIENT($A$208,Assumptions!$B$81),2)</f>
        <v>1</v>
      </c>
      <c r="G208" s="12" t="n">
        <f aca="false">MOD(QUOTIENT($A$208,Assumptions!$B$82),2)</f>
        <v>1</v>
      </c>
      <c r="H208" s="12" t="n">
        <f aca="false">MOD(QUOTIENT($A$208,Assumptions!$B$83),2)</f>
        <v>1</v>
      </c>
      <c r="I208" s="12" t="n">
        <f aca="false">IF($B$208=1,MIN(Assumptions!$B$67,MAX(Assumptions!$B$4,Assumptions!$B$26-(Assumptions!$B$4))),Assumptions!$B$4)</f>
        <v>30000000</v>
      </c>
      <c r="J208" s="12" t="n">
        <f aca="false">IF($C$208=1,MIN(Assumptions!$B$66,MAX(Assumptions!$B$4,Assumptions!$B$26-($I$208))),Assumptions!$B$4)</f>
        <v>0</v>
      </c>
      <c r="K208" s="12" t="n">
        <f aca="false">IF($D$208=1,MIN(Assumptions!$B$61,MAX(Assumptions!$B$4,Assumptions!$B$26-($I$208+$J$208))),Assumptions!$B$4)</f>
        <v>100000000</v>
      </c>
      <c r="L208" s="12" t="n">
        <f aca="false">IF($E$208=1,MIN(Assumptions!$B$56,MAX(Assumptions!$B$4,Assumptions!$B$26-($I$208+$J$208+$K$208))),Assumptions!$B$4)</f>
        <v>0</v>
      </c>
      <c r="M208" s="12" t="n">
        <f aca="false">IF($F$208=1,MIN(Assumptions!$B$51,MAX(Assumptions!$B$4,Assumptions!$B$26-($I$208+$J$208+$K$208+$L$208))),Assumptions!$B$4)</f>
        <v>30000000</v>
      </c>
      <c r="N208" s="12" t="n">
        <f aca="false">IF($G$208=1,MIN(Assumptions!$B$46,MAX(Assumptions!$B$4,Assumptions!$B$26-($I$208+$J$208+$K$208+$L$208+$M$208))),Assumptions!$B$4)</f>
        <v>15000000</v>
      </c>
      <c r="O208" s="12" t="n">
        <f aca="false">IF($H$208=1,MIN(Assumptions!$B$41,MAX(Assumptions!$B$4,Assumptions!$B$26-($I$208+$J$208+$K$208+$L$208+$M$208+$N$208))),Assumptions!$B$4)</f>
        <v>5000000</v>
      </c>
      <c r="P208" s="12" t="n">
        <f aca="false">$I$208+$J$208+$K$208+$L$208+$M$208+$N$208+$O$208</f>
        <v>180000000</v>
      </c>
      <c r="Q208" s="12" t="n">
        <f aca="false">MAX(Assumptions!$B$4,Assumptions!$B$26-$P$208)</f>
        <v>1820000000</v>
      </c>
      <c r="R208" s="12" t="n">
        <f aca="false">$J$110+$O$110+Assumptions!$B$20+IF($B$208=0,$D$110,Assumptions!$B$4)+IF($C$208=0,$AI$110,Assumptions!$B$4)+IF($D$208=0,$AF$110,Assumptions!$B$4)+IF($E$208=0,$AC$110,Assumptions!$B$4)+IF($F$208=0,$Z$110,Assumptions!$B$4)+IF($G$208=0,$W$110,Assumptions!$B$4)+IF($H$208=0,$T$110,Assumptions!$B$4)</f>
        <v>17851111.6138153</v>
      </c>
      <c r="S208" s="12" t="n">
        <f aca="false">IF($R$208&gt;Assumptions!$B$4,$Q$208/$R$208&gt;Assumptions!$B$13,FALSE())</f>
        <v>1</v>
      </c>
      <c r="T208" s="12" t="n">
        <f aca="false">IF($S$208,($Q$208+Assumptions!$B$14*Assumptions!$B$13)/($R$208+Assumptions!$B$14),IF($R$208&gt;Assumptions!$B$4,$Q$208/$R$208,Assumptions!$B$4))</f>
        <v>89.5528477551465</v>
      </c>
      <c r="U208" s="12" t="n">
        <f aca="false">IF($B$208=1,$I$208,$D$110*$T$208)</f>
        <v>30000000</v>
      </c>
      <c r="V208" s="12" t="n">
        <f aca="false">IF($C$208=1,$J$208,$AI$110*$T$208)</f>
        <v>550991195.780093</v>
      </c>
      <c r="W208" s="12" t="n">
        <f aca="false">IF($D$208=1,$K$208,$AF$110*$T$208)</f>
        <v>100000000</v>
      </c>
      <c r="X208" s="12" t="n">
        <f aca="false">IF($E$208=1,$L$208,$AC$110*$T$208)</f>
        <v>214926834.612352</v>
      </c>
      <c r="Y208" s="12" t="n">
        <f aca="false">IF($F$208=1,$M$208,$Z$110*$T$208)</f>
        <v>30000000</v>
      </c>
      <c r="Z208" s="12" t="n">
        <f aca="false">IF($G$208=1,$N$208,$W$110*$T$208)</f>
        <v>15000000</v>
      </c>
      <c r="AA208" s="12" t="n">
        <f aca="false">IF($H$208=1,$O$208,$T$110*$T$208)</f>
        <v>5000000</v>
      </c>
      <c r="AB208" s="12" t="n">
        <f aca="false">($J$110+$O$110)*$T$208</f>
        <v>26724220.4233705</v>
      </c>
      <c r="AC208" s="12" t="n">
        <f aca="false">Assumptions!$B$20*$T$208</f>
        <v>805975629.796319</v>
      </c>
      <c r="AD208" s="12" t="n">
        <f aca="false">IF($S$208,Assumptions!$B$14*($T$208-Assumptions!$B$13),Assumptions!$B$4)</f>
        <v>221382119.387866</v>
      </c>
      <c r="AE208" s="12" t="n">
        <f aca="false">$U$208+$V$208+$W$208+$X$208+$Y$208+$Z$208+$AA$208+$AB$208+$AC$208+$AD$208</f>
        <v>2000000000</v>
      </c>
      <c r="AF208" s="12" t="n">
        <f aca="false">IF(AND(IF($B$208=1,$U$208&gt;=INDEX($U$121:$U$248,1+$A$208-Assumptions!$B$77),$U$208&gt;INDEX($U$121:$U$248,1+$A$208+Assumptions!$B$77)),IF($C$208=1,$V$208&gt;=INDEX($V$121:$V$248,1+$A$208-Assumptions!$B$78),$V$208&gt;INDEX($V$121:$V$248,1+$A$208+Assumptions!$B$78)),IF($D$208=1,$W$208&gt;=INDEX($W$121:$W$248,1+$A$208-Assumptions!$B$79),$W$208&gt;INDEX($W$121:$W$248,1+$A$208+Assumptions!$B$79)),IF($E$208=1,$X$208&gt;=INDEX($X$121:$X$248,1+$A$208-Assumptions!$B$80),$X$208&gt;INDEX($X$121:$X$248,1+$A$208+Assumptions!$B$80)),IF($F$208=1,$Y$208&gt;=INDEX($Y$121:$Y$248,1+$A$208-Assumptions!$B$81),$Y$208&gt;INDEX($Y$121:$Y$248,1+$A$208+Assumptions!$B$81)),IF($G$208=1,$Z$208&gt;=INDEX($Z$121:$Z$248,1+$A$208-Assumptions!$B$82),$Z$208&gt;INDEX($Z$121:$Z$248,1+$A$208+Assumptions!$B$82)),IF($H$208=1,$AA$208&gt;=INDEX($AA$121:$AA$248,1+$A$208-Assumptions!$B$83),$AA$208&gt;INDEX($AA$121:$AA$248,1+$A$208+Assumptions!$B$83))),1,0)</f>
        <v>0</v>
      </c>
    </row>
    <row r="209" customFormat="false" ht="15" hidden="true" customHeight="false" outlineLevel="0" collapsed="false">
      <c r="A209" s="6" t="n">
        <f aca="false">ROW()-ROW($A$121)+Assumptions!$B$4</f>
        <v>88</v>
      </c>
      <c r="B209" s="12" t="n">
        <f aca="false">MOD(QUOTIENT($A$209,Assumptions!$B$77),2)</f>
        <v>1</v>
      </c>
      <c r="C209" s="12" t="n">
        <f aca="false">MOD(QUOTIENT($A$209,Assumptions!$B$78),2)</f>
        <v>0</v>
      </c>
      <c r="D209" s="12" t="n">
        <f aca="false">MOD(QUOTIENT($A$209,Assumptions!$B$79),2)</f>
        <v>1</v>
      </c>
      <c r="E209" s="12" t="n">
        <f aca="false">MOD(QUOTIENT($A$209,Assumptions!$B$80),2)</f>
        <v>1</v>
      </c>
      <c r="F209" s="12" t="n">
        <f aca="false">MOD(QUOTIENT($A$209,Assumptions!$B$81),2)</f>
        <v>0</v>
      </c>
      <c r="G209" s="12" t="n">
        <f aca="false">MOD(QUOTIENT($A$209,Assumptions!$B$82),2)</f>
        <v>0</v>
      </c>
      <c r="H209" s="12" t="n">
        <f aca="false">MOD(QUOTIENT($A$209,Assumptions!$B$83),2)</f>
        <v>0</v>
      </c>
      <c r="I209" s="12" t="n">
        <f aca="false">IF($B$209=1,MIN(Assumptions!$B$67,MAX(Assumptions!$B$4,Assumptions!$B$26-(Assumptions!$B$4))),Assumptions!$B$4)</f>
        <v>30000000</v>
      </c>
      <c r="J209" s="12" t="n">
        <f aca="false">IF($C$209=1,MIN(Assumptions!$B$66,MAX(Assumptions!$B$4,Assumptions!$B$26-($I$209))),Assumptions!$B$4)</f>
        <v>0</v>
      </c>
      <c r="K209" s="12" t="n">
        <f aca="false">IF($D$209=1,MIN(Assumptions!$B$61,MAX(Assumptions!$B$4,Assumptions!$B$26-($I$209+$J$209))),Assumptions!$B$4)</f>
        <v>100000000</v>
      </c>
      <c r="L209" s="12" t="n">
        <f aca="false">IF($E$209=1,MIN(Assumptions!$B$56,MAX(Assumptions!$B$4,Assumptions!$B$26-($I$209+$J$209+$K$209))),Assumptions!$B$4)</f>
        <v>60000000</v>
      </c>
      <c r="M209" s="12" t="n">
        <f aca="false">IF($F$209=1,MIN(Assumptions!$B$51,MAX(Assumptions!$B$4,Assumptions!$B$26-($I$209+$J$209+$K$209+$L$209))),Assumptions!$B$4)</f>
        <v>0</v>
      </c>
      <c r="N209" s="12" t="n">
        <f aca="false">IF($G$209=1,MIN(Assumptions!$B$46,MAX(Assumptions!$B$4,Assumptions!$B$26-($I$209+$J$209+$K$209+$L$209+$M$209))),Assumptions!$B$4)</f>
        <v>0</v>
      </c>
      <c r="O209" s="12" t="n">
        <f aca="false">IF($H$209=1,MIN(Assumptions!$B$41,MAX(Assumptions!$B$4,Assumptions!$B$26-($I$209+$J$209+$K$209+$L$209+$M$209+$N$209))),Assumptions!$B$4)</f>
        <v>0</v>
      </c>
      <c r="P209" s="12" t="n">
        <f aca="false">$I$209+$J$209+$K$209+$L$209+$M$209+$N$209+$O$209</f>
        <v>190000000</v>
      </c>
      <c r="Q209" s="12" t="n">
        <f aca="false">MAX(Assumptions!$B$4,Assumptions!$B$26-$P$209)</f>
        <v>1810000000</v>
      </c>
      <c r="R209" s="12" t="n">
        <f aca="false">$J$110+$O$110+Assumptions!$B$20+IF($B$209=0,$D$110,Assumptions!$B$4)+IF($C$209=0,$AI$110,Assumptions!$B$4)+IF($D$209=0,$AF$110,Assumptions!$B$4)+IF($E$209=0,$AC$110,Assumptions!$B$4)+IF($F$209=0,$Z$110,Assumptions!$B$4)+IF($G$209=0,$W$110,Assumptions!$B$4)+IF($H$209=0,$T$110,Assumptions!$B$4)</f>
        <v>28451111.6138153</v>
      </c>
      <c r="S209" s="12" t="n">
        <f aca="false">IF($R$209&gt;Assumptions!$B$4,$Q$209/$R$209&gt;Assumptions!$B$13,FALSE())</f>
        <v>1</v>
      </c>
      <c r="T209" s="12" t="n">
        <f aca="false">IF($S$209,($Q$209+Assumptions!$B$14*Assumptions!$B$13)/($R$209+Assumptions!$B$14),IF($R$209&gt;Assumptions!$B$4,$Q$209/$R$209,Assumptions!$B$4))</f>
        <v>58.5600938219929</v>
      </c>
      <c r="U209" s="12" t="n">
        <f aca="false">IF($B$209=1,$I$209,$D$110*$T$209)</f>
        <v>30000000</v>
      </c>
      <c r="V209" s="12" t="n">
        <f aca="false">IF($C$209=1,$J$209,$AI$110*$T$209)</f>
        <v>360302289.975139</v>
      </c>
      <c r="W209" s="12" t="n">
        <f aca="false">IF($D$209=1,$K$209,$AF$110*$T$209)</f>
        <v>100000000</v>
      </c>
      <c r="X209" s="12" t="n">
        <f aca="false">IF($E$209=1,$L$209,$AC$110*$T$209)</f>
        <v>60000000</v>
      </c>
      <c r="Y209" s="12" t="n">
        <f aca="false">IF($F$209=1,$M$209,$Z$110*$T$209)</f>
        <v>175680281.465979</v>
      </c>
      <c r="Z209" s="12" t="n">
        <f aca="false">IF($G$209=1,$N$209,$W$110*$T$209)</f>
        <v>292800469.109964</v>
      </c>
      <c r="AA209" s="12" t="n">
        <f aca="false">IF($H$209=1,$O$209,$T$110*$T$209)</f>
        <v>292800469.109964</v>
      </c>
      <c r="AB209" s="12" t="n">
        <f aca="false">($J$110+$O$110)*$T$209</f>
        <v>17475411.3860356</v>
      </c>
      <c r="AC209" s="12" t="n">
        <f aca="false">Assumptions!$B$20*$T$209</f>
        <v>527040844.397936</v>
      </c>
      <c r="AD209" s="12" t="n">
        <f aca="false">IF($S$209,Assumptions!$B$14*($T$209-Assumptions!$B$13),Assumptions!$B$4)</f>
        <v>143900234.554982</v>
      </c>
      <c r="AE209" s="12" t="n">
        <f aca="false">$U$209+$V$209+$W$209+$X$209+$Y$209+$Z$209+$AA$209+$AB$209+$AC$209+$AD$209</f>
        <v>2000000000</v>
      </c>
      <c r="AF209" s="12" t="n">
        <f aca="false">IF(AND(IF($B$209=1,$U$209&gt;=INDEX($U$121:$U$248,1+$A$209-Assumptions!$B$77),$U$209&gt;INDEX($U$121:$U$248,1+$A$209+Assumptions!$B$77)),IF($C$209=1,$V$209&gt;=INDEX($V$121:$V$248,1+$A$209-Assumptions!$B$78),$V$209&gt;INDEX($V$121:$V$248,1+$A$209+Assumptions!$B$78)),IF($D$209=1,$W$209&gt;=INDEX($W$121:$W$248,1+$A$209-Assumptions!$B$79),$W$209&gt;INDEX($W$121:$W$248,1+$A$209+Assumptions!$B$79)),IF($E$209=1,$X$209&gt;=INDEX($X$121:$X$248,1+$A$209-Assumptions!$B$80),$X$209&gt;INDEX($X$121:$X$248,1+$A$209+Assumptions!$B$80)),IF($F$209=1,$Y$209&gt;=INDEX($Y$121:$Y$248,1+$A$209-Assumptions!$B$81),$Y$209&gt;INDEX($Y$121:$Y$248,1+$A$209+Assumptions!$B$81)),IF($G$209=1,$Z$209&gt;=INDEX($Z$121:$Z$248,1+$A$209-Assumptions!$B$82),$Z$209&gt;INDEX($Z$121:$Z$248,1+$A$209+Assumptions!$B$82)),IF($H$209=1,$AA$209&gt;=INDEX($AA$121:$AA$248,1+$A$209-Assumptions!$B$83),$AA$209&gt;INDEX($AA$121:$AA$248,1+$A$209+Assumptions!$B$83))),1,0)</f>
        <v>0</v>
      </c>
    </row>
    <row r="210" customFormat="false" ht="15" hidden="true" customHeight="false" outlineLevel="0" collapsed="false">
      <c r="A210" s="6" t="n">
        <f aca="false">ROW()-ROW($A$121)+Assumptions!$B$4</f>
        <v>89</v>
      </c>
      <c r="B210" s="12" t="n">
        <f aca="false">MOD(QUOTIENT($A$210,Assumptions!$B$77),2)</f>
        <v>1</v>
      </c>
      <c r="C210" s="12" t="n">
        <f aca="false">MOD(QUOTIENT($A$210,Assumptions!$B$78),2)</f>
        <v>0</v>
      </c>
      <c r="D210" s="12" t="n">
        <f aca="false">MOD(QUOTIENT($A$210,Assumptions!$B$79),2)</f>
        <v>1</v>
      </c>
      <c r="E210" s="12" t="n">
        <f aca="false">MOD(QUOTIENT($A$210,Assumptions!$B$80),2)</f>
        <v>1</v>
      </c>
      <c r="F210" s="12" t="n">
        <f aca="false">MOD(QUOTIENT($A$210,Assumptions!$B$81),2)</f>
        <v>0</v>
      </c>
      <c r="G210" s="12" t="n">
        <f aca="false">MOD(QUOTIENT($A$210,Assumptions!$B$82),2)</f>
        <v>0</v>
      </c>
      <c r="H210" s="12" t="n">
        <f aca="false">MOD(QUOTIENT($A$210,Assumptions!$B$83),2)</f>
        <v>1</v>
      </c>
      <c r="I210" s="12" t="n">
        <f aca="false">IF($B$210=1,MIN(Assumptions!$B$67,MAX(Assumptions!$B$4,Assumptions!$B$26-(Assumptions!$B$4))),Assumptions!$B$4)</f>
        <v>30000000</v>
      </c>
      <c r="J210" s="12" t="n">
        <f aca="false">IF($C$210=1,MIN(Assumptions!$B$66,MAX(Assumptions!$B$4,Assumptions!$B$26-($I$210))),Assumptions!$B$4)</f>
        <v>0</v>
      </c>
      <c r="K210" s="12" t="n">
        <f aca="false">IF($D$210=1,MIN(Assumptions!$B$61,MAX(Assumptions!$B$4,Assumptions!$B$26-($I$210+$J$210))),Assumptions!$B$4)</f>
        <v>100000000</v>
      </c>
      <c r="L210" s="12" t="n">
        <f aca="false">IF($E$210=1,MIN(Assumptions!$B$56,MAX(Assumptions!$B$4,Assumptions!$B$26-($I$210+$J$210+$K$210))),Assumptions!$B$4)</f>
        <v>60000000</v>
      </c>
      <c r="M210" s="12" t="n">
        <f aca="false">IF($F$210=1,MIN(Assumptions!$B$51,MAX(Assumptions!$B$4,Assumptions!$B$26-($I$210+$J$210+$K$210+$L$210))),Assumptions!$B$4)</f>
        <v>0</v>
      </c>
      <c r="N210" s="12" t="n">
        <f aca="false">IF($G$210=1,MIN(Assumptions!$B$46,MAX(Assumptions!$B$4,Assumptions!$B$26-($I$210+$J$210+$K$210+$L$210+$M$210))),Assumptions!$B$4)</f>
        <v>0</v>
      </c>
      <c r="O210" s="12" t="n">
        <f aca="false">IF($H$210=1,MIN(Assumptions!$B$41,MAX(Assumptions!$B$4,Assumptions!$B$26-($I$210+$J$210+$K$210+$L$210+$M$210+$N$210))),Assumptions!$B$4)</f>
        <v>5000000</v>
      </c>
      <c r="P210" s="12" t="n">
        <f aca="false">$I$210+$J$210+$K$210+$L$210+$M$210+$N$210+$O$210</f>
        <v>195000000</v>
      </c>
      <c r="Q210" s="12" t="n">
        <f aca="false">MAX(Assumptions!$B$4,Assumptions!$B$26-$P$210)</f>
        <v>1805000000</v>
      </c>
      <c r="R210" s="12" t="n">
        <f aca="false">$J$110+$O$110+Assumptions!$B$20+IF($B$210=0,$D$110,Assumptions!$B$4)+IF($C$210=0,$AI$110,Assumptions!$B$4)+IF($D$210=0,$AF$110,Assumptions!$B$4)+IF($E$210=0,$AC$110,Assumptions!$B$4)+IF($F$210=0,$Z$110,Assumptions!$B$4)+IF($G$210=0,$W$110,Assumptions!$B$4)+IF($H$210=0,$T$110,Assumptions!$B$4)</f>
        <v>23451111.6138153</v>
      </c>
      <c r="S210" s="12" t="n">
        <f aca="false">IF($R$210&gt;Assumptions!$B$4,$Q$210/$R$210&gt;Assumptions!$B$13,FALSE())</f>
        <v>1</v>
      </c>
      <c r="T210" s="12" t="n">
        <f aca="false">IF($S$210,($Q$210+Assumptions!$B$14*Assumptions!$B$13)/($R$210+Assumptions!$B$14),IF($R$210&gt;Assumptions!$B$4,$Q$210/$R$210,Assumptions!$B$4))</f>
        <v>69.6501956023247</v>
      </c>
      <c r="U210" s="12" t="n">
        <f aca="false">IF($B$210=1,$I$210,$D$110*$T$210)</f>
        <v>30000000</v>
      </c>
      <c r="V210" s="12" t="n">
        <f aca="false">IF($C$210=1,$J$210,$AI$110*$T$210)</f>
        <v>428536283.58275</v>
      </c>
      <c r="W210" s="12" t="n">
        <f aca="false">IF($D$210=1,$K$210,$AF$110*$T$210)</f>
        <v>100000000</v>
      </c>
      <c r="X210" s="12" t="n">
        <f aca="false">IF($E$210=1,$L$210,$AC$110*$T$210)</f>
        <v>60000000</v>
      </c>
      <c r="Y210" s="12" t="n">
        <f aca="false">IF($F$210=1,$M$210,$Z$110*$T$210)</f>
        <v>208950586.806974</v>
      </c>
      <c r="Z210" s="12" t="n">
        <f aca="false">IF($G$210=1,$N$210,$W$110*$T$210)</f>
        <v>348250978.011624</v>
      </c>
      <c r="AA210" s="12" t="n">
        <f aca="false">IF($H$210=1,$O$210,$T$110*$T$210)</f>
        <v>5000000</v>
      </c>
      <c r="AB210" s="12" t="n">
        <f aca="false">($J$110+$O$110)*$T$210</f>
        <v>20784902.1719181</v>
      </c>
      <c r="AC210" s="12" t="n">
        <f aca="false">Assumptions!$B$20*$T$210</f>
        <v>626851760.420923</v>
      </c>
      <c r="AD210" s="12" t="n">
        <f aca="false">IF($S$210,Assumptions!$B$14*($T$210-Assumptions!$B$13),Assumptions!$B$4)</f>
        <v>171625489.005812</v>
      </c>
      <c r="AE210" s="12" t="n">
        <f aca="false">$U$210+$V$210+$W$210+$X$210+$Y$210+$Z$210+$AA$210+$AB$210+$AC$210+$AD$210</f>
        <v>2000000000</v>
      </c>
      <c r="AF210" s="12" t="n">
        <f aca="false">IF(AND(IF($B$210=1,$U$210&gt;=INDEX($U$121:$U$248,1+$A$210-Assumptions!$B$77),$U$210&gt;INDEX($U$121:$U$248,1+$A$210+Assumptions!$B$77)),IF($C$210=1,$V$210&gt;=INDEX($V$121:$V$248,1+$A$210-Assumptions!$B$78),$V$210&gt;INDEX($V$121:$V$248,1+$A$210+Assumptions!$B$78)),IF($D$210=1,$W$210&gt;=INDEX($W$121:$W$248,1+$A$210-Assumptions!$B$79),$W$210&gt;INDEX($W$121:$W$248,1+$A$210+Assumptions!$B$79)),IF($E$210=1,$X$210&gt;=INDEX($X$121:$X$248,1+$A$210-Assumptions!$B$80),$X$210&gt;INDEX($X$121:$X$248,1+$A$210+Assumptions!$B$80)),IF($F$210=1,$Y$210&gt;=INDEX($Y$121:$Y$248,1+$A$210-Assumptions!$B$81),$Y$210&gt;INDEX($Y$121:$Y$248,1+$A$210+Assumptions!$B$81)),IF($G$210=1,$Z$210&gt;=INDEX($Z$121:$Z$248,1+$A$210-Assumptions!$B$82),$Z$210&gt;INDEX($Z$121:$Z$248,1+$A$210+Assumptions!$B$82)),IF($H$210=1,$AA$210&gt;=INDEX($AA$121:$AA$248,1+$A$210-Assumptions!$B$83),$AA$210&gt;INDEX($AA$121:$AA$248,1+$A$210+Assumptions!$B$83))),1,0)</f>
        <v>0</v>
      </c>
    </row>
    <row r="211" customFormat="false" ht="15" hidden="true" customHeight="false" outlineLevel="0" collapsed="false">
      <c r="A211" s="6" t="n">
        <f aca="false">ROW()-ROW($A$121)+Assumptions!$B$4</f>
        <v>90</v>
      </c>
      <c r="B211" s="12" t="n">
        <f aca="false">MOD(QUOTIENT($A$211,Assumptions!$B$77),2)</f>
        <v>1</v>
      </c>
      <c r="C211" s="12" t="n">
        <f aca="false">MOD(QUOTIENT($A$211,Assumptions!$B$78),2)</f>
        <v>0</v>
      </c>
      <c r="D211" s="12" t="n">
        <f aca="false">MOD(QUOTIENT($A$211,Assumptions!$B$79),2)</f>
        <v>1</v>
      </c>
      <c r="E211" s="12" t="n">
        <f aca="false">MOD(QUOTIENT($A$211,Assumptions!$B$80),2)</f>
        <v>1</v>
      </c>
      <c r="F211" s="12" t="n">
        <f aca="false">MOD(QUOTIENT($A$211,Assumptions!$B$81),2)</f>
        <v>0</v>
      </c>
      <c r="G211" s="12" t="n">
        <f aca="false">MOD(QUOTIENT($A$211,Assumptions!$B$82),2)</f>
        <v>1</v>
      </c>
      <c r="H211" s="12" t="n">
        <f aca="false">MOD(QUOTIENT($A$211,Assumptions!$B$83),2)</f>
        <v>0</v>
      </c>
      <c r="I211" s="12" t="n">
        <f aca="false">IF($B$211=1,MIN(Assumptions!$B$67,MAX(Assumptions!$B$4,Assumptions!$B$26-(Assumptions!$B$4))),Assumptions!$B$4)</f>
        <v>30000000</v>
      </c>
      <c r="J211" s="12" t="n">
        <f aca="false">IF($C$211=1,MIN(Assumptions!$B$66,MAX(Assumptions!$B$4,Assumptions!$B$26-($I$211))),Assumptions!$B$4)</f>
        <v>0</v>
      </c>
      <c r="K211" s="12" t="n">
        <f aca="false">IF($D$211=1,MIN(Assumptions!$B$61,MAX(Assumptions!$B$4,Assumptions!$B$26-($I$211+$J$211))),Assumptions!$B$4)</f>
        <v>100000000</v>
      </c>
      <c r="L211" s="12" t="n">
        <f aca="false">IF($E$211=1,MIN(Assumptions!$B$56,MAX(Assumptions!$B$4,Assumptions!$B$26-($I$211+$J$211+$K$211))),Assumptions!$B$4)</f>
        <v>60000000</v>
      </c>
      <c r="M211" s="12" t="n">
        <f aca="false">IF($F$211=1,MIN(Assumptions!$B$51,MAX(Assumptions!$B$4,Assumptions!$B$26-($I$211+$J$211+$K$211+$L$211))),Assumptions!$B$4)</f>
        <v>0</v>
      </c>
      <c r="N211" s="12" t="n">
        <f aca="false">IF($G$211=1,MIN(Assumptions!$B$46,MAX(Assumptions!$B$4,Assumptions!$B$26-($I$211+$J$211+$K$211+$L$211+$M$211))),Assumptions!$B$4)</f>
        <v>15000000</v>
      </c>
      <c r="O211" s="12" t="n">
        <f aca="false">IF($H$211=1,MIN(Assumptions!$B$41,MAX(Assumptions!$B$4,Assumptions!$B$26-($I$211+$J$211+$K$211+$L$211+$M$211+$N$211))),Assumptions!$B$4)</f>
        <v>0</v>
      </c>
      <c r="P211" s="12" t="n">
        <f aca="false">$I$211+$J$211+$K$211+$L$211+$M$211+$N$211+$O$211</f>
        <v>205000000</v>
      </c>
      <c r="Q211" s="12" t="n">
        <f aca="false">MAX(Assumptions!$B$4,Assumptions!$B$26-$P$211)</f>
        <v>1795000000</v>
      </c>
      <c r="R211" s="12" t="n">
        <f aca="false">$J$110+$O$110+Assumptions!$B$20+IF($B$211=0,$D$110,Assumptions!$B$4)+IF($C$211=0,$AI$110,Assumptions!$B$4)+IF($D$211=0,$AF$110,Assumptions!$B$4)+IF($E$211=0,$AC$110,Assumptions!$B$4)+IF($F$211=0,$Z$110,Assumptions!$B$4)+IF($G$211=0,$W$110,Assumptions!$B$4)+IF($H$211=0,$T$110,Assumptions!$B$4)</f>
        <v>23451111.6138153</v>
      </c>
      <c r="S211" s="12" t="n">
        <f aca="false">IF($R$211&gt;Assumptions!$B$4,$Q$211/$R$211&gt;Assumptions!$B$13,FALSE())</f>
        <v>1</v>
      </c>
      <c r="T211" s="12" t="n">
        <f aca="false">IF($S$211,($Q$211+Assumptions!$B$14*Assumptions!$B$13)/($R$211+Assumptions!$B$14),IF($R$211&gt;Assumptions!$B$4,$Q$211/$R$211,Assumptions!$B$4))</f>
        <v>69.2648556543174</v>
      </c>
      <c r="U211" s="12" t="n">
        <f aca="false">IF($B$211=1,$I$211,$D$110*$T$211)</f>
        <v>30000000</v>
      </c>
      <c r="V211" s="12" t="n">
        <f aca="false">IF($C$211=1,$J$211,$AI$110*$T$211)</f>
        <v>426165405.112029</v>
      </c>
      <c r="W211" s="12" t="n">
        <f aca="false">IF($D$211=1,$K$211,$AF$110*$T$211)</f>
        <v>100000000</v>
      </c>
      <c r="X211" s="12" t="n">
        <f aca="false">IF($E$211=1,$L$211,$AC$110*$T$211)</f>
        <v>60000000</v>
      </c>
      <c r="Y211" s="12" t="n">
        <f aca="false">IF($F$211=1,$M$211,$Z$110*$T$211)</f>
        <v>207794566.962952</v>
      </c>
      <c r="Z211" s="12" t="n">
        <f aca="false">IF($G$211=1,$N$211,$W$110*$T$211)</f>
        <v>15000000</v>
      </c>
      <c r="AA211" s="12" t="n">
        <f aca="false">IF($H$211=1,$O$211,$T$110*$T$211)</f>
        <v>346324278.271587</v>
      </c>
      <c r="AB211" s="12" t="n">
        <f aca="false">($J$110+$O$110)*$T$211</f>
        <v>20669909.6287816</v>
      </c>
      <c r="AC211" s="12" t="n">
        <f aca="false">Assumptions!$B$20*$T$211</f>
        <v>623383700.888857</v>
      </c>
      <c r="AD211" s="12" t="n">
        <f aca="false">IF($S$211,Assumptions!$B$14*($T$211-Assumptions!$B$13),Assumptions!$B$4)</f>
        <v>170662139.135794</v>
      </c>
      <c r="AE211" s="12" t="n">
        <f aca="false">$U$211+$V$211+$W$211+$X$211+$Y$211+$Z$211+$AA$211+$AB$211+$AC$211+$AD$211</f>
        <v>2000000000</v>
      </c>
      <c r="AF211" s="12" t="n">
        <f aca="false">IF(AND(IF($B$211=1,$U$211&gt;=INDEX($U$121:$U$248,1+$A$211-Assumptions!$B$77),$U$211&gt;INDEX($U$121:$U$248,1+$A$211+Assumptions!$B$77)),IF($C$211=1,$V$211&gt;=INDEX($V$121:$V$248,1+$A$211-Assumptions!$B$78),$V$211&gt;INDEX($V$121:$V$248,1+$A$211+Assumptions!$B$78)),IF($D$211=1,$W$211&gt;=INDEX($W$121:$W$248,1+$A$211-Assumptions!$B$79),$W$211&gt;INDEX($W$121:$W$248,1+$A$211+Assumptions!$B$79)),IF($E$211=1,$X$211&gt;=INDEX($X$121:$X$248,1+$A$211-Assumptions!$B$80),$X$211&gt;INDEX($X$121:$X$248,1+$A$211+Assumptions!$B$80)),IF($F$211=1,$Y$211&gt;=INDEX($Y$121:$Y$248,1+$A$211-Assumptions!$B$81),$Y$211&gt;INDEX($Y$121:$Y$248,1+$A$211+Assumptions!$B$81)),IF($G$211=1,$Z$211&gt;=INDEX($Z$121:$Z$248,1+$A$211-Assumptions!$B$82),$Z$211&gt;INDEX($Z$121:$Z$248,1+$A$211+Assumptions!$B$82)),IF($H$211=1,$AA$211&gt;=INDEX($AA$121:$AA$248,1+$A$211-Assumptions!$B$83),$AA$211&gt;INDEX($AA$121:$AA$248,1+$A$211+Assumptions!$B$83))),1,0)</f>
        <v>0</v>
      </c>
    </row>
    <row r="212" customFormat="false" ht="15" hidden="true" customHeight="false" outlineLevel="0" collapsed="false">
      <c r="A212" s="6" t="n">
        <f aca="false">ROW()-ROW($A$121)+Assumptions!$B$4</f>
        <v>91</v>
      </c>
      <c r="B212" s="12" t="n">
        <f aca="false">MOD(QUOTIENT($A$212,Assumptions!$B$77),2)</f>
        <v>1</v>
      </c>
      <c r="C212" s="12" t="n">
        <f aca="false">MOD(QUOTIENT($A$212,Assumptions!$B$78),2)</f>
        <v>0</v>
      </c>
      <c r="D212" s="12" t="n">
        <f aca="false">MOD(QUOTIENT($A$212,Assumptions!$B$79),2)</f>
        <v>1</v>
      </c>
      <c r="E212" s="12" t="n">
        <f aca="false">MOD(QUOTIENT($A$212,Assumptions!$B$80),2)</f>
        <v>1</v>
      </c>
      <c r="F212" s="12" t="n">
        <f aca="false">MOD(QUOTIENT($A$212,Assumptions!$B$81),2)</f>
        <v>0</v>
      </c>
      <c r="G212" s="12" t="n">
        <f aca="false">MOD(QUOTIENT($A$212,Assumptions!$B$82),2)</f>
        <v>1</v>
      </c>
      <c r="H212" s="12" t="n">
        <f aca="false">MOD(QUOTIENT($A$212,Assumptions!$B$83),2)</f>
        <v>1</v>
      </c>
      <c r="I212" s="12" t="n">
        <f aca="false">IF($B$212=1,MIN(Assumptions!$B$67,MAX(Assumptions!$B$4,Assumptions!$B$26-(Assumptions!$B$4))),Assumptions!$B$4)</f>
        <v>30000000</v>
      </c>
      <c r="J212" s="12" t="n">
        <f aca="false">IF($C$212=1,MIN(Assumptions!$B$66,MAX(Assumptions!$B$4,Assumptions!$B$26-($I$212))),Assumptions!$B$4)</f>
        <v>0</v>
      </c>
      <c r="K212" s="12" t="n">
        <f aca="false">IF($D$212=1,MIN(Assumptions!$B$61,MAX(Assumptions!$B$4,Assumptions!$B$26-($I$212+$J$212))),Assumptions!$B$4)</f>
        <v>100000000</v>
      </c>
      <c r="L212" s="12" t="n">
        <f aca="false">IF($E$212=1,MIN(Assumptions!$B$56,MAX(Assumptions!$B$4,Assumptions!$B$26-($I$212+$J$212+$K$212))),Assumptions!$B$4)</f>
        <v>60000000</v>
      </c>
      <c r="M212" s="12" t="n">
        <f aca="false">IF($F$212=1,MIN(Assumptions!$B$51,MAX(Assumptions!$B$4,Assumptions!$B$26-($I$212+$J$212+$K$212+$L$212))),Assumptions!$B$4)</f>
        <v>0</v>
      </c>
      <c r="N212" s="12" t="n">
        <f aca="false">IF($G$212=1,MIN(Assumptions!$B$46,MAX(Assumptions!$B$4,Assumptions!$B$26-($I$212+$J$212+$K$212+$L$212+$M$212))),Assumptions!$B$4)</f>
        <v>15000000</v>
      </c>
      <c r="O212" s="12" t="n">
        <f aca="false">IF($H$212=1,MIN(Assumptions!$B$41,MAX(Assumptions!$B$4,Assumptions!$B$26-($I$212+$J$212+$K$212+$L$212+$M$212+$N$212))),Assumptions!$B$4)</f>
        <v>5000000</v>
      </c>
      <c r="P212" s="12" t="n">
        <f aca="false">$I$212+$J$212+$K$212+$L$212+$M$212+$N$212+$O$212</f>
        <v>210000000</v>
      </c>
      <c r="Q212" s="12" t="n">
        <f aca="false">MAX(Assumptions!$B$4,Assumptions!$B$26-$P$212)</f>
        <v>1790000000</v>
      </c>
      <c r="R212" s="12" t="n">
        <f aca="false">$J$110+$O$110+Assumptions!$B$20+IF($B$212=0,$D$110,Assumptions!$B$4)+IF($C$212=0,$AI$110,Assumptions!$B$4)+IF($D$212=0,$AF$110,Assumptions!$B$4)+IF($E$212=0,$AC$110,Assumptions!$B$4)+IF($F$212=0,$Z$110,Assumptions!$B$4)+IF($G$212=0,$W$110,Assumptions!$B$4)+IF($H$212=0,$T$110,Assumptions!$B$4)</f>
        <v>18451111.6138153</v>
      </c>
      <c r="S212" s="12" t="n">
        <f aca="false">IF($R$212&gt;Assumptions!$B$4,$Q$212/$R$212&gt;Assumptions!$B$13,FALSE())</f>
        <v>1</v>
      </c>
      <c r="T212" s="12" t="n">
        <f aca="false">IF($S$212,($Q$212+Assumptions!$B$14*Assumptions!$B$13)/($R$212+Assumptions!$B$14),IF($R$212&gt;Assumptions!$B$4,$Q$212/$R$212,Assumptions!$B$4))</f>
        <v>85.5563195423965</v>
      </c>
      <c r="U212" s="12" t="n">
        <f aca="false">IF($B$212=1,$I$212,$D$110*$T$212)</f>
        <v>30000000</v>
      </c>
      <c r="V212" s="12" t="n">
        <f aca="false">IF($C$212=1,$J$212,$AI$110*$T$212)</f>
        <v>526401783.895249</v>
      </c>
      <c r="W212" s="12" t="n">
        <f aca="false">IF($D$212=1,$K$212,$AF$110*$T$212)</f>
        <v>100000000</v>
      </c>
      <c r="X212" s="12" t="n">
        <f aca="false">IF($E$212=1,$L$212,$AC$110*$T$212)</f>
        <v>60000000</v>
      </c>
      <c r="Y212" s="12" t="n">
        <f aca="false">IF($F$212=1,$M$212,$Z$110*$T$212)</f>
        <v>256668958.62719</v>
      </c>
      <c r="Z212" s="12" t="n">
        <f aca="false">IF($G$212=1,$N$212,$W$110*$T$212)</f>
        <v>15000000</v>
      </c>
      <c r="AA212" s="12" t="n">
        <f aca="false">IF($H$212=1,$O$212,$T$110*$T$212)</f>
        <v>5000000</v>
      </c>
      <c r="AB212" s="12" t="n">
        <f aca="false">($J$110+$O$110)*$T$212</f>
        <v>25531582.740002</v>
      </c>
      <c r="AC212" s="12" t="n">
        <f aca="false">Assumptions!$B$20*$T$212</f>
        <v>770006875.881568</v>
      </c>
      <c r="AD212" s="12" t="n">
        <f aca="false">IF($S$212,Assumptions!$B$14*($T$212-Assumptions!$B$13),Assumptions!$B$4)</f>
        <v>211390798.855991</v>
      </c>
      <c r="AE212" s="12" t="n">
        <f aca="false">$U$212+$V$212+$W$212+$X$212+$Y$212+$Z$212+$AA$212+$AB$212+$AC$212+$AD$212</f>
        <v>2000000000</v>
      </c>
      <c r="AF212" s="12" t="n">
        <f aca="false">IF(AND(IF($B$212=1,$U$212&gt;=INDEX($U$121:$U$248,1+$A$212-Assumptions!$B$77),$U$212&gt;INDEX($U$121:$U$248,1+$A$212+Assumptions!$B$77)),IF($C$212=1,$V$212&gt;=INDEX($V$121:$V$248,1+$A$212-Assumptions!$B$78),$V$212&gt;INDEX($V$121:$V$248,1+$A$212+Assumptions!$B$78)),IF($D$212=1,$W$212&gt;=INDEX($W$121:$W$248,1+$A$212-Assumptions!$B$79),$W$212&gt;INDEX($W$121:$W$248,1+$A$212+Assumptions!$B$79)),IF($E$212=1,$X$212&gt;=INDEX($X$121:$X$248,1+$A$212-Assumptions!$B$80),$X$212&gt;INDEX($X$121:$X$248,1+$A$212+Assumptions!$B$80)),IF($F$212=1,$Y$212&gt;=INDEX($Y$121:$Y$248,1+$A$212-Assumptions!$B$81),$Y$212&gt;INDEX($Y$121:$Y$248,1+$A$212+Assumptions!$B$81)),IF($G$212=1,$Z$212&gt;=INDEX($Z$121:$Z$248,1+$A$212-Assumptions!$B$82),$Z$212&gt;INDEX($Z$121:$Z$248,1+$A$212+Assumptions!$B$82)),IF($H$212=1,$AA$212&gt;=INDEX($AA$121:$AA$248,1+$A$212-Assumptions!$B$83),$AA$212&gt;INDEX($AA$121:$AA$248,1+$A$212+Assumptions!$B$83))),1,0)</f>
        <v>0</v>
      </c>
    </row>
    <row r="213" customFormat="false" ht="15" hidden="true" customHeight="false" outlineLevel="0" collapsed="false">
      <c r="A213" s="6" t="n">
        <f aca="false">ROW()-ROW($A$121)+Assumptions!$B$4</f>
        <v>92</v>
      </c>
      <c r="B213" s="12" t="n">
        <f aca="false">MOD(QUOTIENT($A$213,Assumptions!$B$77),2)</f>
        <v>1</v>
      </c>
      <c r="C213" s="12" t="n">
        <f aca="false">MOD(QUOTIENT($A$213,Assumptions!$B$78),2)</f>
        <v>0</v>
      </c>
      <c r="D213" s="12" t="n">
        <f aca="false">MOD(QUOTIENT($A$213,Assumptions!$B$79),2)</f>
        <v>1</v>
      </c>
      <c r="E213" s="12" t="n">
        <f aca="false">MOD(QUOTIENT($A$213,Assumptions!$B$80),2)</f>
        <v>1</v>
      </c>
      <c r="F213" s="12" t="n">
        <f aca="false">MOD(QUOTIENT($A$213,Assumptions!$B$81),2)</f>
        <v>1</v>
      </c>
      <c r="G213" s="12" t="n">
        <f aca="false">MOD(QUOTIENT($A$213,Assumptions!$B$82),2)</f>
        <v>0</v>
      </c>
      <c r="H213" s="12" t="n">
        <f aca="false">MOD(QUOTIENT($A$213,Assumptions!$B$83),2)</f>
        <v>0</v>
      </c>
      <c r="I213" s="12" t="n">
        <f aca="false">IF($B$213=1,MIN(Assumptions!$B$67,MAX(Assumptions!$B$4,Assumptions!$B$26-(Assumptions!$B$4))),Assumptions!$B$4)</f>
        <v>30000000</v>
      </c>
      <c r="J213" s="12" t="n">
        <f aca="false">IF($C$213=1,MIN(Assumptions!$B$66,MAX(Assumptions!$B$4,Assumptions!$B$26-($I$213))),Assumptions!$B$4)</f>
        <v>0</v>
      </c>
      <c r="K213" s="12" t="n">
        <f aca="false">IF($D$213=1,MIN(Assumptions!$B$61,MAX(Assumptions!$B$4,Assumptions!$B$26-($I$213+$J$213))),Assumptions!$B$4)</f>
        <v>100000000</v>
      </c>
      <c r="L213" s="12" t="n">
        <f aca="false">IF($E$213=1,MIN(Assumptions!$B$56,MAX(Assumptions!$B$4,Assumptions!$B$26-($I$213+$J$213+$K$213))),Assumptions!$B$4)</f>
        <v>60000000</v>
      </c>
      <c r="M213" s="12" t="n">
        <f aca="false">IF($F$213=1,MIN(Assumptions!$B$51,MAX(Assumptions!$B$4,Assumptions!$B$26-($I$213+$J$213+$K$213+$L$213))),Assumptions!$B$4)</f>
        <v>30000000</v>
      </c>
      <c r="N213" s="12" t="n">
        <f aca="false">IF($G$213=1,MIN(Assumptions!$B$46,MAX(Assumptions!$B$4,Assumptions!$B$26-($I$213+$J$213+$K$213+$L$213+$M$213))),Assumptions!$B$4)</f>
        <v>0</v>
      </c>
      <c r="O213" s="12" t="n">
        <f aca="false">IF($H$213=1,MIN(Assumptions!$B$41,MAX(Assumptions!$B$4,Assumptions!$B$26-($I$213+$J$213+$K$213+$L$213+$M$213+$N$213))),Assumptions!$B$4)</f>
        <v>0</v>
      </c>
      <c r="P213" s="12" t="n">
        <f aca="false">$I$213+$J$213+$K$213+$L$213+$M$213+$N$213+$O$213</f>
        <v>220000000</v>
      </c>
      <c r="Q213" s="12" t="n">
        <f aca="false">MAX(Assumptions!$B$4,Assumptions!$B$26-$P$213)</f>
        <v>1780000000</v>
      </c>
      <c r="R213" s="12" t="n">
        <f aca="false">$J$110+$O$110+Assumptions!$B$20+IF($B$213=0,$D$110,Assumptions!$B$4)+IF($C$213=0,$AI$110,Assumptions!$B$4)+IF($D$213=0,$AF$110,Assumptions!$B$4)+IF($E$213=0,$AC$110,Assumptions!$B$4)+IF($F$213=0,$Z$110,Assumptions!$B$4)+IF($G$213=0,$W$110,Assumptions!$B$4)+IF($H$213=0,$T$110,Assumptions!$B$4)</f>
        <v>25451111.6138153</v>
      </c>
      <c r="S213" s="12" t="n">
        <f aca="false">IF($R$213&gt;Assumptions!$B$4,$Q$213/$R$213&gt;Assumptions!$B$13,FALSE())</f>
        <v>1</v>
      </c>
      <c r="T213" s="12" t="n">
        <f aca="false">IF($S$213,($Q$213+Assumptions!$B$14*Assumptions!$B$13)/($R$213+Assumptions!$B$14),IF($R$213&gt;Assumptions!$B$4,$Q$213/$R$213,Assumptions!$B$4))</f>
        <v>63.7720611841057</v>
      </c>
      <c r="U213" s="12" t="n">
        <f aca="false">IF($B$213=1,$I$213,$D$110*$T$213)</f>
        <v>30000000</v>
      </c>
      <c r="V213" s="12" t="n">
        <f aca="false">IF($C$213=1,$J$213,$AI$110*$T$213)</f>
        <v>392369926.026973</v>
      </c>
      <c r="W213" s="12" t="n">
        <f aca="false">IF($D$213=1,$K$213,$AF$110*$T$213)</f>
        <v>100000000</v>
      </c>
      <c r="X213" s="12" t="n">
        <f aca="false">IF($E$213=1,$L$213,$AC$110*$T$213)</f>
        <v>60000000</v>
      </c>
      <c r="Y213" s="12" t="n">
        <f aca="false">IF($F$213=1,$M$213,$Z$110*$T$213)</f>
        <v>30000000</v>
      </c>
      <c r="Z213" s="12" t="n">
        <f aca="false">IF($G$213=1,$N$213,$W$110*$T$213)</f>
        <v>318860305.920529</v>
      </c>
      <c r="AA213" s="12" t="n">
        <f aca="false">IF($H$213=1,$O$213,$T$110*$T$213)</f>
        <v>318860305.920529</v>
      </c>
      <c r="AB213" s="12" t="n">
        <f aca="false">($J$110+$O$110)*$T$213</f>
        <v>19030758.5147539</v>
      </c>
      <c r="AC213" s="12" t="n">
        <f aca="false">Assumptions!$B$20*$T$213</f>
        <v>573948550.656951</v>
      </c>
      <c r="AD213" s="12" t="n">
        <f aca="false">IF($S$213,Assumptions!$B$14*($T$213-Assumptions!$B$13),Assumptions!$B$4)</f>
        <v>156930152.960264</v>
      </c>
      <c r="AE213" s="12" t="n">
        <f aca="false">$U$213+$V$213+$W$213+$X$213+$Y$213+$Z$213+$AA$213+$AB$213+$AC$213+$AD$213</f>
        <v>2000000000</v>
      </c>
      <c r="AF213" s="12" t="n">
        <f aca="false">IF(AND(IF($B$213=1,$U$213&gt;=INDEX($U$121:$U$248,1+$A$213-Assumptions!$B$77),$U$213&gt;INDEX($U$121:$U$248,1+$A$213+Assumptions!$B$77)),IF($C$213=1,$V$213&gt;=INDEX($V$121:$V$248,1+$A$213-Assumptions!$B$78),$V$213&gt;INDEX($V$121:$V$248,1+$A$213+Assumptions!$B$78)),IF($D$213=1,$W$213&gt;=INDEX($W$121:$W$248,1+$A$213-Assumptions!$B$79),$W$213&gt;INDEX($W$121:$W$248,1+$A$213+Assumptions!$B$79)),IF($E$213=1,$X$213&gt;=INDEX($X$121:$X$248,1+$A$213-Assumptions!$B$80),$X$213&gt;INDEX($X$121:$X$248,1+$A$213+Assumptions!$B$80)),IF($F$213=1,$Y$213&gt;=INDEX($Y$121:$Y$248,1+$A$213-Assumptions!$B$81),$Y$213&gt;INDEX($Y$121:$Y$248,1+$A$213+Assumptions!$B$81)),IF($G$213=1,$Z$213&gt;=INDEX($Z$121:$Z$248,1+$A$213-Assumptions!$B$82),$Z$213&gt;INDEX($Z$121:$Z$248,1+$A$213+Assumptions!$B$82)),IF($H$213=1,$AA$213&gt;=INDEX($AA$121:$AA$248,1+$A$213-Assumptions!$B$83),$AA$213&gt;INDEX($AA$121:$AA$248,1+$A$213+Assumptions!$B$83))),1,0)</f>
        <v>0</v>
      </c>
    </row>
    <row r="214" customFormat="false" ht="15" hidden="true" customHeight="false" outlineLevel="0" collapsed="false">
      <c r="A214" s="6" t="n">
        <f aca="false">ROW()-ROW($A$121)+Assumptions!$B$4</f>
        <v>93</v>
      </c>
      <c r="B214" s="12" t="n">
        <f aca="false">MOD(QUOTIENT($A$214,Assumptions!$B$77),2)</f>
        <v>1</v>
      </c>
      <c r="C214" s="12" t="n">
        <f aca="false">MOD(QUOTIENT($A$214,Assumptions!$B$78),2)</f>
        <v>0</v>
      </c>
      <c r="D214" s="12" t="n">
        <f aca="false">MOD(QUOTIENT($A$214,Assumptions!$B$79),2)</f>
        <v>1</v>
      </c>
      <c r="E214" s="12" t="n">
        <f aca="false">MOD(QUOTIENT($A$214,Assumptions!$B$80),2)</f>
        <v>1</v>
      </c>
      <c r="F214" s="12" t="n">
        <f aca="false">MOD(QUOTIENT($A$214,Assumptions!$B$81),2)</f>
        <v>1</v>
      </c>
      <c r="G214" s="12" t="n">
        <f aca="false">MOD(QUOTIENT($A$214,Assumptions!$B$82),2)</f>
        <v>0</v>
      </c>
      <c r="H214" s="12" t="n">
        <f aca="false">MOD(QUOTIENT($A$214,Assumptions!$B$83),2)</f>
        <v>1</v>
      </c>
      <c r="I214" s="12" t="n">
        <f aca="false">IF($B$214=1,MIN(Assumptions!$B$67,MAX(Assumptions!$B$4,Assumptions!$B$26-(Assumptions!$B$4))),Assumptions!$B$4)</f>
        <v>30000000</v>
      </c>
      <c r="J214" s="12" t="n">
        <f aca="false">IF($C$214=1,MIN(Assumptions!$B$66,MAX(Assumptions!$B$4,Assumptions!$B$26-($I$214))),Assumptions!$B$4)</f>
        <v>0</v>
      </c>
      <c r="K214" s="12" t="n">
        <f aca="false">IF($D$214=1,MIN(Assumptions!$B$61,MAX(Assumptions!$B$4,Assumptions!$B$26-($I$214+$J$214))),Assumptions!$B$4)</f>
        <v>100000000</v>
      </c>
      <c r="L214" s="12" t="n">
        <f aca="false">IF($E$214=1,MIN(Assumptions!$B$56,MAX(Assumptions!$B$4,Assumptions!$B$26-($I$214+$J$214+$K$214))),Assumptions!$B$4)</f>
        <v>60000000</v>
      </c>
      <c r="M214" s="12" t="n">
        <f aca="false">IF($F$214=1,MIN(Assumptions!$B$51,MAX(Assumptions!$B$4,Assumptions!$B$26-($I$214+$J$214+$K$214+$L$214))),Assumptions!$B$4)</f>
        <v>30000000</v>
      </c>
      <c r="N214" s="12" t="n">
        <f aca="false">IF($G$214=1,MIN(Assumptions!$B$46,MAX(Assumptions!$B$4,Assumptions!$B$26-($I$214+$J$214+$K$214+$L$214+$M$214))),Assumptions!$B$4)</f>
        <v>0</v>
      </c>
      <c r="O214" s="12" t="n">
        <f aca="false">IF($H$214=1,MIN(Assumptions!$B$41,MAX(Assumptions!$B$4,Assumptions!$B$26-($I$214+$J$214+$K$214+$L$214+$M$214+$N$214))),Assumptions!$B$4)</f>
        <v>5000000</v>
      </c>
      <c r="P214" s="12" t="n">
        <f aca="false">$I$214+$J$214+$K$214+$L$214+$M$214+$N$214+$O$214</f>
        <v>225000000</v>
      </c>
      <c r="Q214" s="12" t="n">
        <f aca="false">MAX(Assumptions!$B$4,Assumptions!$B$26-$P$214)</f>
        <v>1775000000</v>
      </c>
      <c r="R214" s="12" t="n">
        <f aca="false">$J$110+$O$110+Assumptions!$B$20+IF($B$214=0,$D$110,Assumptions!$B$4)+IF($C$214=0,$AI$110,Assumptions!$B$4)+IF($D$214=0,$AF$110,Assumptions!$B$4)+IF($E$214=0,$AC$110,Assumptions!$B$4)+IF($F$214=0,$Z$110,Assumptions!$B$4)+IF($G$214=0,$W$110,Assumptions!$B$4)+IF($H$214=0,$T$110,Assumptions!$B$4)</f>
        <v>20451111.6138153</v>
      </c>
      <c r="S214" s="12" t="n">
        <f aca="false">IF($R$214&gt;Assumptions!$B$4,$Q$214/$R$214&gt;Assumptions!$B$13,FALSE())</f>
        <v>1</v>
      </c>
      <c r="T214" s="12" t="n">
        <f aca="false">IF($S$214,($Q$214+Assumptions!$B$14*Assumptions!$B$13)/($R$214+Assumptions!$B$14),IF($R$214&gt;Assumptions!$B$4,$Q$214/$R$214,Assumptions!$B$4))</f>
        <v>77.4472291324678</v>
      </c>
      <c r="U214" s="12" t="n">
        <f aca="false">IF($B$214=1,$I$214,$D$110*$T$214)</f>
        <v>30000000</v>
      </c>
      <c r="V214" s="12" t="n">
        <f aca="false">IF($C$214=1,$J$214,$AI$110*$T$214)</f>
        <v>476509038.620728</v>
      </c>
      <c r="W214" s="12" t="n">
        <f aca="false">IF($D$214=1,$K$214,$AF$110*$T$214)</f>
        <v>100000000</v>
      </c>
      <c r="X214" s="12" t="n">
        <f aca="false">IF($E$214=1,$L$214,$AC$110*$T$214)</f>
        <v>60000000</v>
      </c>
      <c r="Y214" s="12" t="n">
        <f aca="false">IF($F$214=1,$M$214,$Z$110*$T$214)</f>
        <v>30000000</v>
      </c>
      <c r="Z214" s="12" t="n">
        <f aca="false">IF($G$214=1,$N$214,$W$110*$T$214)</f>
        <v>387236145.662339</v>
      </c>
      <c r="AA214" s="12" t="n">
        <f aca="false">IF($H$214=1,$O$214,$T$110*$T$214)</f>
        <v>5000000</v>
      </c>
      <c r="AB214" s="12" t="n">
        <f aca="false">($J$110+$O$110)*$T$214</f>
        <v>23111680.6935535</v>
      </c>
      <c r="AC214" s="12" t="n">
        <f aca="false">Assumptions!$B$20*$T$214</f>
        <v>697025062.19221</v>
      </c>
      <c r="AD214" s="12" t="n">
        <f aca="false">IF($S$214,Assumptions!$B$14*($T$214-Assumptions!$B$13),Assumptions!$B$4)</f>
        <v>191118072.83117</v>
      </c>
      <c r="AE214" s="12" t="n">
        <f aca="false">$U$214+$V$214+$W$214+$X$214+$Y$214+$Z$214+$AA$214+$AB$214+$AC$214+$AD$214</f>
        <v>2000000000</v>
      </c>
      <c r="AF214" s="12" t="n">
        <f aca="false">IF(AND(IF($B$214=1,$U$214&gt;=INDEX($U$121:$U$248,1+$A$214-Assumptions!$B$77),$U$214&gt;INDEX($U$121:$U$248,1+$A$214+Assumptions!$B$77)),IF($C$214=1,$V$214&gt;=INDEX($V$121:$V$248,1+$A$214-Assumptions!$B$78),$V$214&gt;INDEX($V$121:$V$248,1+$A$214+Assumptions!$B$78)),IF($D$214=1,$W$214&gt;=INDEX($W$121:$W$248,1+$A$214-Assumptions!$B$79),$W$214&gt;INDEX($W$121:$W$248,1+$A$214+Assumptions!$B$79)),IF($E$214=1,$X$214&gt;=INDEX($X$121:$X$248,1+$A$214-Assumptions!$B$80),$X$214&gt;INDEX($X$121:$X$248,1+$A$214+Assumptions!$B$80)),IF($F$214=1,$Y$214&gt;=INDEX($Y$121:$Y$248,1+$A$214-Assumptions!$B$81),$Y$214&gt;INDEX($Y$121:$Y$248,1+$A$214+Assumptions!$B$81)),IF($G$214=1,$Z$214&gt;=INDEX($Z$121:$Z$248,1+$A$214-Assumptions!$B$82),$Z$214&gt;INDEX($Z$121:$Z$248,1+$A$214+Assumptions!$B$82)),IF($H$214=1,$AA$214&gt;=INDEX($AA$121:$AA$248,1+$A$214-Assumptions!$B$83),$AA$214&gt;INDEX($AA$121:$AA$248,1+$A$214+Assumptions!$B$83))),1,0)</f>
        <v>0</v>
      </c>
    </row>
    <row r="215" customFormat="false" ht="15" hidden="true" customHeight="false" outlineLevel="0" collapsed="false">
      <c r="A215" s="6" t="n">
        <f aca="false">ROW()-ROW($A$121)+Assumptions!$B$4</f>
        <v>94</v>
      </c>
      <c r="B215" s="12" t="n">
        <f aca="false">MOD(QUOTIENT($A$215,Assumptions!$B$77),2)</f>
        <v>1</v>
      </c>
      <c r="C215" s="12" t="n">
        <f aca="false">MOD(QUOTIENT($A$215,Assumptions!$B$78),2)</f>
        <v>0</v>
      </c>
      <c r="D215" s="12" t="n">
        <f aca="false">MOD(QUOTIENT($A$215,Assumptions!$B$79),2)</f>
        <v>1</v>
      </c>
      <c r="E215" s="12" t="n">
        <f aca="false">MOD(QUOTIENT($A$215,Assumptions!$B$80),2)</f>
        <v>1</v>
      </c>
      <c r="F215" s="12" t="n">
        <f aca="false">MOD(QUOTIENT($A$215,Assumptions!$B$81),2)</f>
        <v>1</v>
      </c>
      <c r="G215" s="12" t="n">
        <f aca="false">MOD(QUOTIENT($A$215,Assumptions!$B$82),2)</f>
        <v>1</v>
      </c>
      <c r="H215" s="12" t="n">
        <f aca="false">MOD(QUOTIENT($A$215,Assumptions!$B$83),2)</f>
        <v>0</v>
      </c>
      <c r="I215" s="12" t="n">
        <f aca="false">IF($B$215=1,MIN(Assumptions!$B$67,MAX(Assumptions!$B$4,Assumptions!$B$26-(Assumptions!$B$4))),Assumptions!$B$4)</f>
        <v>30000000</v>
      </c>
      <c r="J215" s="12" t="n">
        <f aca="false">IF($C$215=1,MIN(Assumptions!$B$66,MAX(Assumptions!$B$4,Assumptions!$B$26-($I$215))),Assumptions!$B$4)</f>
        <v>0</v>
      </c>
      <c r="K215" s="12" t="n">
        <f aca="false">IF($D$215=1,MIN(Assumptions!$B$61,MAX(Assumptions!$B$4,Assumptions!$B$26-($I$215+$J$215))),Assumptions!$B$4)</f>
        <v>100000000</v>
      </c>
      <c r="L215" s="12" t="n">
        <f aca="false">IF($E$215=1,MIN(Assumptions!$B$56,MAX(Assumptions!$B$4,Assumptions!$B$26-($I$215+$J$215+$K$215))),Assumptions!$B$4)</f>
        <v>60000000</v>
      </c>
      <c r="M215" s="12" t="n">
        <f aca="false">IF($F$215=1,MIN(Assumptions!$B$51,MAX(Assumptions!$B$4,Assumptions!$B$26-($I$215+$J$215+$K$215+$L$215))),Assumptions!$B$4)</f>
        <v>30000000</v>
      </c>
      <c r="N215" s="12" t="n">
        <f aca="false">IF($G$215=1,MIN(Assumptions!$B$46,MAX(Assumptions!$B$4,Assumptions!$B$26-($I$215+$J$215+$K$215+$L$215+$M$215))),Assumptions!$B$4)</f>
        <v>15000000</v>
      </c>
      <c r="O215" s="12" t="n">
        <f aca="false">IF($H$215=1,MIN(Assumptions!$B$41,MAX(Assumptions!$B$4,Assumptions!$B$26-($I$215+$J$215+$K$215+$L$215+$M$215+$N$215))),Assumptions!$B$4)</f>
        <v>0</v>
      </c>
      <c r="P215" s="12" t="n">
        <f aca="false">$I$215+$J$215+$K$215+$L$215+$M$215+$N$215+$O$215</f>
        <v>235000000</v>
      </c>
      <c r="Q215" s="12" t="n">
        <f aca="false">MAX(Assumptions!$B$4,Assumptions!$B$26-$P$215)</f>
        <v>1765000000</v>
      </c>
      <c r="R215" s="12" t="n">
        <f aca="false">$J$110+$O$110+Assumptions!$B$20+IF($B$215=0,$D$110,Assumptions!$B$4)+IF($C$215=0,$AI$110,Assumptions!$B$4)+IF($D$215=0,$AF$110,Assumptions!$B$4)+IF($E$215=0,$AC$110,Assumptions!$B$4)+IF($F$215=0,$Z$110,Assumptions!$B$4)+IF($G$215=0,$W$110,Assumptions!$B$4)+IF($H$215=0,$T$110,Assumptions!$B$4)</f>
        <v>20451111.6138153</v>
      </c>
      <c r="S215" s="12" t="n">
        <f aca="false">IF($R$215&gt;Assumptions!$B$4,$Q$215/$R$215&gt;Assumptions!$B$13,FALSE())</f>
        <v>1</v>
      </c>
      <c r="T215" s="12" t="n">
        <f aca="false">IF($S$215,($Q$215+Assumptions!$B$14*Assumptions!$B$13)/($R$215+Assumptions!$B$14),IF($R$215&gt;Assumptions!$B$4,$Q$215/$R$215,Assumptions!$B$4))</f>
        <v>77.0115203891065</v>
      </c>
      <c r="U215" s="12" t="n">
        <f aca="false">IF($B$215=1,$I$215,$D$110*$T$215)</f>
        <v>30000000</v>
      </c>
      <c r="V215" s="12" t="n">
        <f aca="false">IF($C$215=1,$J$215,$AI$110*$T$215)</f>
        <v>473828256.406265</v>
      </c>
      <c r="W215" s="12" t="n">
        <f aca="false">IF($D$215=1,$K$215,$AF$110*$T$215)</f>
        <v>100000000</v>
      </c>
      <c r="X215" s="12" t="n">
        <f aca="false">IF($E$215=1,$L$215,$AC$110*$T$215)</f>
        <v>60000000</v>
      </c>
      <c r="Y215" s="12" t="n">
        <f aca="false">IF($F$215=1,$M$215,$Z$110*$T$215)</f>
        <v>30000000</v>
      </c>
      <c r="Z215" s="12" t="n">
        <f aca="false">IF($G$215=1,$N$215,$W$110*$T$215)</f>
        <v>15000000</v>
      </c>
      <c r="AA215" s="12" t="n">
        <f aca="false">IF($H$215=1,$O$215,$T$110*$T$215)</f>
        <v>385057601.945533</v>
      </c>
      <c r="AB215" s="12" t="n">
        <f aca="false">($J$110+$O$110)*$T$215</f>
        <v>22981657.1734772</v>
      </c>
      <c r="AC215" s="12" t="n">
        <f aca="false">Assumptions!$B$20*$T$215</f>
        <v>693103683.501959</v>
      </c>
      <c r="AD215" s="12" t="n">
        <f aca="false">IF($S$215,Assumptions!$B$14*($T$215-Assumptions!$B$13),Assumptions!$B$4)</f>
        <v>190028800.972766</v>
      </c>
      <c r="AE215" s="12" t="n">
        <f aca="false">$U$215+$V$215+$W$215+$X$215+$Y$215+$Z$215+$AA$215+$AB$215+$AC$215+$AD$215</f>
        <v>2000000000</v>
      </c>
      <c r="AF215" s="12" t="n">
        <f aca="false">IF(AND(IF($B$215=1,$U$215&gt;=INDEX($U$121:$U$248,1+$A$215-Assumptions!$B$77),$U$215&gt;INDEX($U$121:$U$248,1+$A$215+Assumptions!$B$77)),IF($C$215=1,$V$215&gt;=INDEX($V$121:$V$248,1+$A$215-Assumptions!$B$78),$V$215&gt;INDEX($V$121:$V$248,1+$A$215+Assumptions!$B$78)),IF($D$215=1,$W$215&gt;=INDEX($W$121:$W$248,1+$A$215-Assumptions!$B$79),$W$215&gt;INDEX($W$121:$W$248,1+$A$215+Assumptions!$B$79)),IF($E$215=1,$X$215&gt;=INDEX($X$121:$X$248,1+$A$215-Assumptions!$B$80),$X$215&gt;INDEX($X$121:$X$248,1+$A$215+Assumptions!$B$80)),IF($F$215=1,$Y$215&gt;=INDEX($Y$121:$Y$248,1+$A$215-Assumptions!$B$81),$Y$215&gt;INDEX($Y$121:$Y$248,1+$A$215+Assumptions!$B$81)),IF($G$215=1,$Z$215&gt;=INDEX($Z$121:$Z$248,1+$A$215-Assumptions!$B$82),$Z$215&gt;INDEX($Z$121:$Z$248,1+$A$215+Assumptions!$B$82)),IF($H$215=1,$AA$215&gt;=INDEX($AA$121:$AA$248,1+$A$215-Assumptions!$B$83),$AA$215&gt;INDEX($AA$121:$AA$248,1+$A$215+Assumptions!$B$83))),1,0)</f>
        <v>0</v>
      </c>
    </row>
    <row r="216" customFormat="false" ht="15" hidden="true" customHeight="false" outlineLevel="0" collapsed="false">
      <c r="A216" s="6" t="n">
        <f aca="false">ROW()-ROW($A$121)+Assumptions!$B$4</f>
        <v>95</v>
      </c>
      <c r="B216" s="12" t="n">
        <f aca="false">MOD(QUOTIENT($A$216,Assumptions!$B$77),2)</f>
        <v>1</v>
      </c>
      <c r="C216" s="12" t="n">
        <f aca="false">MOD(QUOTIENT($A$216,Assumptions!$B$78),2)</f>
        <v>0</v>
      </c>
      <c r="D216" s="12" t="n">
        <f aca="false">MOD(QUOTIENT($A$216,Assumptions!$B$79),2)</f>
        <v>1</v>
      </c>
      <c r="E216" s="12" t="n">
        <f aca="false">MOD(QUOTIENT($A$216,Assumptions!$B$80),2)</f>
        <v>1</v>
      </c>
      <c r="F216" s="12" t="n">
        <f aca="false">MOD(QUOTIENT($A$216,Assumptions!$B$81),2)</f>
        <v>1</v>
      </c>
      <c r="G216" s="12" t="n">
        <f aca="false">MOD(QUOTIENT($A$216,Assumptions!$B$82),2)</f>
        <v>1</v>
      </c>
      <c r="H216" s="12" t="n">
        <f aca="false">MOD(QUOTIENT($A$216,Assumptions!$B$83),2)</f>
        <v>1</v>
      </c>
      <c r="I216" s="12" t="n">
        <f aca="false">IF($B$216=1,MIN(Assumptions!$B$67,MAX(Assumptions!$B$4,Assumptions!$B$26-(Assumptions!$B$4))),Assumptions!$B$4)</f>
        <v>30000000</v>
      </c>
      <c r="J216" s="12" t="n">
        <f aca="false">IF($C$216=1,MIN(Assumptions!$B$66,MAX(Assumptions!$B$4,Assumptions!$B$26-($I$216))),Assumptions!$B$4)</f>
        <v>0</v>
      </c>
      <c r="K216" s="12" t="n">
        <f aca="false">IF($D$216=1,MIN(Assumptions!$B$61,MAX(Assumptions!$B$4,Assumptions!$B$26-($I$216+$J$216))),Assumptions!$B$4)</f>
        <v>100000000</v>
      </c>
      <c r="L216" s="12" t="n">
        <f aca="false">IF($E$216=1,MIN(Assumptions!$B$56,MAX(Assumptions!$B$4,Assumptions!$B$26-($I$216+$J$216+$K$216))),Assumptions!$B$4)</f>
        <v>60000000</v>
      </c>
      <c r="M216" s="12" t="n">
        <f aca="false">IF($F$216=1,MIN(Assumptions!$B$51,MAX(Assumptions!$B$4,Assumptions!$B$26-($I$216+$J$216+$K$216+$L$216))),Assumptions!$B$4)</f>
        <v>30000000</v>
      </c>
      <c r="N216" s="12" t="n">
        <f aca="false">IF($G$216=1,MIN(Assumptions!$B$46,MAX(Assumptions!$B$4,Assumptions!$B$26-($I$216+$J$216+$K$216+$L$216+$M$216))),Assumptions!$B$4)</f>
        <v>15000000</v>
      </c>
      <c r="O216" s="12" t="n">
        <f aca="false">IF($H$216=1,MIN(Assumptions!$B$41,MAX(Assumptions!$B$4,Assumptions!$B$26-($I$216+$J$216+$K$216+$L$216+$M$216+$N$216))),Assumptions!$B$4)</f>
        <v>5000000</v>
      </c>
      <c r="P216" s="12" t="n">
        <f aca="false">$I$216+$J$216+$K$216+$L$216+$M$216+$N$216+$O$216</f>
        <v>240000000</v>
      </c>
      <c r="Q216" s="12" t="n">
        <f aca="false">MAX(Assumptions!$B$4,Assumptions!$B$26-$P$216)</f>
        <v>1760000000</v>
      </c>
      <c r="R216" s="12" t="n">
        <f aca="false">$J$110+$O$110+Assumptions!$B$20+IF($B$216=0,$D$110,Assumptions!$B$4)+IF($C$216=0,$AI$110,Assumptions!$B$4)+IF($D$216=0,$AF$110,Assumptions!$B$4)+IF($E$216=0,$AC$110,Assumptions!$B$4)+IF($F$216=0,$Z$110,Assumptions!$B$4)+IF($G$216=0,$W$110,Assumptions!$B$4)+IF($H$216=0,$T$110,Assumptions!$B$4)</f>
        <v>15451111.6138153</v>
      </c>
      <c r="S216" s="12" t="n">
        <f aca="false">IF($R$216&gt;Assumptions!$B$4,$Q$216/$R$216&gt;Assumptions!$B$13,FALSE())</f>
        <v>1</v>
      </c>
      <c r="T216" s="12" t="n">
        <f aca="false">IF($S$216,($Q$216+Assumptions!$B$14*Assumptions!$B$13)/($R$216+Assumptions!$B$14),IF($R$216&gt;Assumptions!$B$4,$Q$216/$R$216,Assumptions!$B$4))</f>
        <v>98.183334710234</v>
      </c>
      <c r="U216" s="12" t="n">
        <f aca="false">IF($B$216=1,$I$216,$D$110*$T$216)</f>
        <v>30000000</v>
      </c>
      <c r="V216" s="12" t="n">
        <f aca="false">IF($C$216=1,$J$216,$AI$110*$T$216)</f>
        <v>604091934.022946</v>
      </c>
      <c r="W216" s="12" t="n">
        <f aca="false">IF($D$216=1,$K$216,$AF$110*$T$216)</f>
        <v>100000000</v>
      </c>
      <c r="X216" s="12" t="n">
        <f aca="false">IF($E$216=1,$L$216,$AC$110*$T$216)</f>
        <v>60000000</v>
      </c>
      <c r="Y216" s="12" t="n">
        <f aca="false">IF($F$216=1,$M$216,$Z$110*$T$216)</f>
        <v>30000000</v>
      </c>
      <c r="Z216" s="12" t="n">
        <f aca="false">IF($G$216=1,$N$216,$W$110*$T$216)</f>
        <v>15000000</v>
      </c>
      <c r="AA216" s="12" t="n">
        <f aca="false">IF($H$216=1,$O$216,$T$110*$T$216)</f>
        <v>5000000</v>
      </c>
      <c r="AB216" s="12" t="n">
        <f aca="false">($J$110+$O$110)*$T$216</f>
        <v>29299716.8093637</v>
      </c>
      <c r="AC216" s="12" t="n">
        <f aca="false">Assumptions!$B$20*$T$216</f>
        <v>883650012.392106</v>
      </c>
      <c r="AD216" s="12" t="n">
        <f aca="false">IF($S$216,Assumptions!$B$14*($T$216-Assumptions!$B$13),Assumptions!$B$4)</f>
        <v>242958336.775585</v>
      </c>
      <c r="AE216" s="12" t="n">
        <f aca="false">$U$216+$V$216+$W$216+$X$216+$Y$216+$Z$216+$AA$216+$AB$216+$AC$216+$AD$216</f>
        <v>2000000000</v>
      </c>
      <c r="AF216" s="12" t="n">
        <f aca="false">IF(AND(IF($B$216=1,$U$216&gt;=INDEX($U$121:$U$248,1+$A$216-Assumptions!$B$77),$U$216&gt;INDEX($U$121:$U$248,1+$A$216+Assumptions!$B$77)),IF($C$216=1,$V$216&gt;=INDEX($V$121:$V$248,1+$A$216-Assumptions!$B$78),$V$216&gt;INDEX($V$121:$V$248,1+$A$216+Assumptions!$B$78)),IF($D$216=1,$W$216&gt;=INDEX($W$121:$W$248,1+$A$216-Assumptions!$B$79),$W$216&gt;INDEX($W$121:$W$248,1+$A$216+Assumptions!$B$79)),IF($E$216=1,$X$216&gt;=INDEX($X$121:$X$248,1+$A$216-Assumptions!$B$80),$X$216&gt;INDEX($X$121:$X$248,1+$A$216+Assumptions!$B$80)),IF($F$216=1,$Y$216&gt;=INDEX($Y$121:$Y$248,1+$A$216-Assumptions!$B$81),$Y$216&gt;INDEX($Y$121:$Y$248,1+$A$216+Assumptions!$B$81)),IF($G$216=1,$Z$216&gt;=INDEX($Z$121:$Z$248,1+$A$216-Assumptions!$B$82),$Z$216&gt;INDEX($Z$121:$Z$248,1+$A$216+Assumptions!$B$82)),IF($H$216=1,$AA$216&gt;=INDEX($AA$121:$AA$248,1+$A$216-Assumptions!$B$83),$AA$216&gt;INDEX($AA$121:$AA$248,1+$A$216+Assumptions!$B$83))),1,0)</f>
        <v>0</v>
      </c>
    </row>
    <row r="217" customFormat="false" ht="15" hidden="true" customHeight="false" outlineLevel="0" collapsed="false">
      <c r="A217" s="6" t="n">
        <f aca="false">ROW()-ROW($A$121)+Assumptions!$B$4</f>
        <v>96</v>
      </c>
      <c r="B217" s="12" t="n">
        <f aca="false">MOD(QUOTIENT($A$217,Assumptions!$B$77),2)</f>
        <v>1</v>
      </c>
      <c r="C217" s="12" t="n">
        <f aca="false">MOD(QUOTIENT($A$217,Assumptions!$B$78),2)</f>
        <v>1</v>
      </c>
      <c r="D217" s="12" t="n">
        <f aca="false">MOD(QUOTIENT($A$217,Assumptions!$B$79),2)</f>
        <v>0</v>
      </c>
      <c r="E217" s="12" t="n">
        <f aca="false">MOD(QUOTIENT($A$217,Assumptions!$B$80),2)</f>
        <v>0</v>
      </c>
      <c r="F217" s="12" t="n">
        <f aca="false">MOD(QUOTIENT($A$217,Assumptions!$B$81),2)</f>
        <v>0</v>
      </c>
      <c r="G217" s="12" t="n">
        <f aca="false">MOD(QUOTIENT($A$217,Assumptions!$B$82),2)</f>
        <v>0</v>
      </c>
      <c r="H217" s="12" t="n">
        <f aca="false">MOD(QUOTIENT($A$217,Assumptions!$B$83),2)</f>
        <v>0</v>
      </c>
      <c r="I217" s="12" t="n">
        <f aca="false">IF($B$217=1,MIN(Assumptions!$B$67,MAX(Assumptions!$B$4,Assumptions!$B$26-(Assumptions!$B$4))),Assumptions!$B$4)</f>
        <v>30000000</v>
      </c>
      <c r="J217" s="12" t="n">
        <f aca="false">IF($C$217=1,MIN(Assumptions!$B$66,MAX(Assumptions!$B$4,Assumptions!$B$26-($I$217))),Assumptions!$B$4)</f>
        <v>300000000</v>
      </c>
      <c r="K217" s="12" t="n">
        <f aca="false">IF($D$217=1,MIN(Assumptions!$B$61,MAX(Assumptions!$B$4,Assumptions!$B$26-($I$217+$J$217))),Assumptions!$B$4)</f>
        <v>0</v>
      </c>
      <c r="L217" s="12" t="n">
        <f aca="false">IF($E$217=1,MIN(Assumptions!$B$56,MAX(Assumptions!$B$4,Assumptions!$B$26-($I$217+$J$217+$K$217))),Assumptions!$B$4)</f>
        <v>0</v>
      </c>
      <c r="M217" s="12" t="n">
        <f aca="false">IF($F$217=1,MIN(Assumptions!$B$51,MAX(Assumptions!$B$4,Assumptions!$B$26-($I$217+$J$217+$K$217+$L$217))),Assumptions!$B$4)</f>
        <v>0</v>
      </c>
      <c r="N217" s="12" t="n">
        <f aca="false">IF($G$217=1,MIN(Assumptions!$B$46,MAX(Assumptions!$B$4,Assumptions!$B$26-($I$217+$J$217+$K$217+$L$217+$M$217))),Assumptions!$B$4)</f>
        <v>0</v>
      </c>
      <c r="O217" s="12" t="n">
        <f aca="false">IF($H$217=1,MIN(Assumptions!$B$41,MAX(Assumptions!$B$4,Assumptions!$B$26-($I$217+$J$217+$K$217+$L$217+$M$217+$N$217))),Assumptions!$B$4)</f>
        <v>0</v>
      </c>
      <c r="P217" s="12" t="n">
        <f aca="false">$I$217+$J$217+$K$217+$L$217+$M$217+$N$217+$O$217</f>
        <v>330000000</v>
      </c>
      <c r="Q217" s="12" t="n">
        <f aca="false">MAX(Assumptions!$B$4,Assumptions!$B$26-$P$217)</f>
        <v>1670000000</v>
      </c>
      <c r="R217" s="12" t="n">
        <f aca="false">$J$110+$O$110+Assumptions!$B$20+IF($B$217=0,$D$110,Assumptions!$B$4)+IF($C$217=0,$AI$110,Assumptions!$B$4)+IF($D$217=0,$AF$110,Assumptions!$B$4)+IF($E$217=0,$AC$110,Assumptions!$B$4)+IF($F$217=0,$Z$110,Assumptions!$B$4)+IF($G$217=0,$W$110,Assumptions!$B$4)+IF($H$217=0,$T$110,Assumptions!$B$4)</f>
        <v>26437545.7598514</v>
      </c>
      <c r="S217" s="12" t="n">
        <f aca="false">IF($R$217&gt;Assumptions!$B$4,$Q$217/$R$217&gt;Assumptions!$B$13,FALSE())</f>
        <v>1</v>
      </c>
      <c r="T217" s="12" t="n">
        <f aca="false">IF($S$217,($Q$217+Assumptions!$B$14*Assumptions!$B$13)/($R$217+Assumptions!$B$14),IF($R$217&gt;Assumptions!$B$4,$Q$217/$R$217,Assumptions!$B$4))</f>
        <v>57.796884845724</v>
      </c>
      <c r="U217" s="12" t="n">
        <f aca="false">IF($B$217=1,$I$217,$D$110*$T$217)</f>
        <v>30000000</v>
      </c>
      <c r="V217" s="12" t="n">
        <f aca="false">IF($C$217=1,$J$217,$AI$110*$T$217)</f>
        <v>300000000</v>
      </c>
      <c r="W217" s="12" t="n">
        <f aca="false">IF($D$217=1,$K$217,$AF$110*$T$217)</f>
        <v>100516141.890104</v>
      </c>
      <c r="X217" s="12" t="n">
        <f aca="false">IF($E$217=1,$L$217,$AC$110*$T$217)</f>
        <v>138712523.629738</v>
      </c>
      <c r="Y217" s="12" t="n">
        <f aca="false">IF($F$217=1,$M$217,$Z$110*$T$217)</f>
        <v>173390654.537172</v>
      </c>
      <c r="Z217" s="12" t="n">
        <f aca="false">IF($G$217=1,$N$217,$W$110*$T$217)</f>
        <v>288984424.22862</v>
      </c>
      <c r="AA217" s="12" t="n">
        <f aca="false">IF($H$217=1,$O$217,$T$110*$T$217)</f>
        <v>288984424.22862</v>
      </c>
      <c r="AB217" s="12" t="n">
        <f aca="false">($J$110+$O$110)*$T$217</f>
        <v>17247655.75992</v>
      </c>
      <c r="AC217" s="12" t="n">
        <f aca="false">Assumptions!$B$20*$T$217</f>
        <v>520171963.611516</v>
      </c>
      <c r="AD217" s="12" t="n">
        <f aca="false">IF($S$217,Assumptions!$B$14*($T$217-Assumptions!$B$13),Assumptions!$B$4)</f>
        <v>141992212.11431</v>
      </c>
      <c r="AE217" s="12" t="n">
        <f aca="false">$U$217+$V$217+$W$217+$X$217+$Y$217+$Z$217+$AA$217+$AB$217+$AC$217+$AD$217</f>
        <v>2000000000</v>
      </c>
      <c r="AF217" s="12" t="n">
        <f aca="false">IF(AND(IF($B$217=1,$U$217&gt;=INDEX($U$121:$U$248,1+$A$217-Assumptions!$B$77),$U$217&gt;INDEX($U$121:$U$248,1+$A$217+Assumptions!$B$77)),IF($C$217=1,$V$217&gt;=INDEX($V$121:$V$248,1+$A$217-Assumptions!$B$78),$V$217&gt;INDEX($V$121:$V$248,1+$A$217+Assumptions!$B$78)),IF($D$217=1,$W$217&gt;=INDEX($W$121:$W$248,1+$A$217-Assumptions!$B$79),$W$217&gt;INDEX($W$121:$W$248,1+$A$217+Assumptions!$B$79)),IF($E$217=1,$X$217&gt;=INDEX($X$121:$X$248,1+$A$217-Assumptions!$B$80),$X$217&gt;INDEX($X$121:$X$248,1+$A$217+Assumptions!$B$80)),IF($F$217=1,$Y$217&gt;=INDEX($Y$121:$Y$248,1+$A$217-Assumptions!$B$81),$Y$217&gt;INDEX($Y$121:$Y$248,1+$A$217+Assumptions!$B$81)),IF($G$217=1,$Z$217&gt;=INDEX($Z$121:$Z$248,1+$A$217-Assumptions!$B$82),$Z$217&gt;INDEX($Z$121:$Z$248,1+$A$217+Assumptions!$B$82)),IF($H$217=1,$AA$217&gt;=INDEX($AA$121:$AA$248,1+$A$217-Assumptions!$B$83),$AA$217&gt;INDEX($AA$121:$AA$248,1+$A$217+Assumptions!$B$83))),1,0)</f>
        <v>0</v>
      </c>
    </row>
    <row r="218" customFormat="false" ht="15" hidden="true" customHeight="false" outlineLevel="0" collapsed="false">
      <c r="A218" s="6" t="n">
        <f aca="false">ROW()-ROW($A$121)+Assumptions!$B$4</f>
        <v>97</v>
      </c>
      <c r="B218" s="12" t="n">
        <f aca="false">MOD(QUOTIENT($A$218,Assumptions!$B$77),2)</f>
        <v>1</v>
      </c>
      <c r="C218" s="12" t="n">
        <f aca="false">MOD(QUOTIENT($A$218,Assumptions!$B$78),2)</f>
        <v>1</v>
      </c>
      <c r="D218" s="12" t="n">
        <f aca="false">MOD(QUOTIENT($A$218,Assumptions!$B$79),2)</f>
        <v>0</v>
      </c>
      <c r="E218" s="12" t="n">
        <f aca="false">MOD(QUOTIENT($A$218,Assumptions!$B$80),2)</f>
        <v>0</v>
      </c>
      <c r="F218" s="12" t="n">
        <f aca="false">MOD(QUOTIENT($A$218,Assumptions!$B$81),2)</f>
        <v>0</v>
      </c>
      <c r="G218" s="12" t="n">
        <f aca="false">MOD(QUOTIENT($A$218,Assumptions!$B$82),2)</f>
        <v>0</v>
      </c>
      <c r="H218" s="12" t="n">
        <f aca="false">MOD(QUOTIENT($A$218,Assumptions!$B$83),2)</f>
        <v>1</v>
      </c>
      <c r="I218" s="12" t="n">
        <f aca="false">IF($B$218=1,MIN(Assumptions!$B$67,MAX(Assumptions!$B$4,Assumptions!$B$26-(Assumptions!$B$4))),Assumptions!$B$4)</f>
        <v>30000000</v>
      </c>
      <c r="J218" s="12" t="n">
        <f aca="false">IF($C$218=1,MIN(Assumptions!$B$66,MAX(Assumptions!$B$4,Assumptions!$B$26-($I$218))),Assumptions!$B$4)</f>
        <v>300000000</v>
      </c>
      <c r="K218" s="12" t="n">
        <f aca="false">IF($D$218=1,MIN(Assumptions!$B$61,MAX(Assumptions!$B$4,Assumptions!$B$26-($I$218+$J$218))),Assumptions!$B$4)</f>
        <v>0</v>
      </c>
      <c r="L218" s="12" t="n">
        <f aca="false">IF($E$218=1,MIN(Assumptions!$B$56,MAX(Assumptions!$B$4,Assumptions!$B$26-($I$218+$J$218+$K$218))),Assumptions!$B$4)</f>
        <v>0</v>
      </c>
      <c r="M218" s="12" t="n">
        <f aca="false">IF($F$218=1,MIN(Assumptions!$B$51,MAX(Assumptions!$B$4,Assumptions!$B$26-($I$218+$J$218+$K$218+$L$218))),Assumptions!$B$4)</f>
        <v>0</v>
      </c>
      <c r="N218" s="12" t="n">
        <f aca="false">IF($G$218=1,MIN(Assumptions!$B$46,MAX(Assumptions!$B$4,Assumptions!$B$26-($I$218+$J$218+$K$218+$L$218+$M$218))),Assumptions!$B$4)</f>
        <v>0</v>
      </c>
      <c r="O218" s="12" t="n">
        <f aca="false">IF($H$218=1,MIN(Assumptions!$B$41,MAX(Assumptions!$B$4,Assumptions!$B$26-($I$218+$J$218+$K$218+$L$218+$M$218+$N$218))),Assumptions!$B$4)</f>
        <v>5000000</v>
      </c>
      <c r="P218" s="12" t="n">
        <f aca="false">$I$218+$J$218+$K$218+$L$218+$M$218+$N$218+$O$218</f>
        <v>335000000</v>
      </c>
      <c r="Q218" s="12" t="n">
        <f aca="false">MAX(Assumptions!$B$4,Assumptions!$B$26-$P$218)</f>
        <v>1665000000</v>
      </c>
      <c r="R218" s="12" t="n">
        <f aca="false">$J$110+$O$110+Assumptions!$B$20+IF($B$218=0,$D$110,Assumptions!$B$4)+IF($C$218=0,$AI$110,Assumptions!$B$4)+IF($D$218=0,$AF$110,Assumptions!$B$4)+IF($E$218=0,$AC$110,Assumptions!$B$4)+IF($F$218=0,$Z$110,Assumptions!$B$4)+IF($G$218=0,$W$110,Assumptions!$B$4)+IF($H$218=0,$T$110,Assumptions!$B$4)</f>
        <v>21437545.7598514</v>
      </c>
      <c r="S218" s="12" t="n">
        <f aca="false">IF($R$218&gt;Assumptions!$B$4,$Q$218/$R$218&gt;Assumptions!$B$13,FALSE())</f>
        <v>1</v>
      </c>
      <c r="T218" s="12" t="n">
        <f aca="false">IF($S$218,($Q$218+Assumptions!$B$14*Assumptions!$B$13)/($R$218+Assumptions!$B$14),IF($R$218&gt;Assumptions!$B$4,$Q$218/$R$218,Assumptions!$B$4))</f>
        <v>69.6604412469373</v>
      </c>
      <c r="U218" s="12" t="n">
        <f aca="false">IF($B$218=1,$I$218,$D$110*$T$218)</f>
        <v>30000000</v>
      </c>
      <c r="V218" s="12" t="n">
        <f aca="false">IF($C$218=1,$J$218,$AI$110*$T$218)</f>
        <v>300000000</v>
      </c>
      <c r="W218" s="12" t="n">
        <f aca="false">IF($D$218=1,$K$218,$AF$110*$T$218)</f>
        <v>121148377.030954</v>
      </c>
      <c r="X218" s="12" t="n">
        <f aca="false">IF($E$218=1,$L$218,$AC$110*$T$218)</f>
        <v>167185058.992649</v>
      </c>
      <c r="Y218" s="12" t="n">
        <f aca="false">IF($F$218=1,$M$218,$Z$110*$T$218)</f>
        <v>208981323.740812</v>
      </c>
      <c r="Z218" s="12" t="n">
        <f aca="false">IF($G$218=1,$N$218,$W$110*$T$218)</f>
        <v>348302206.234686</v>
      </c>
      <c r="AA218" s="12" t="n">
        <f aca="false">IF($H$218=1,$O$218,$T$110*$T$218)</f>
        <v>5000000</v>
      </c>
      <c r="AB218" s="12" t="n">
        <f aca="false">($J$110+$O$110)*$T$218</f>
        <v>20787959.66112</v>
      </c>
      <c r="AC218" s="12" t="n">
        <f aca="false">Assumptions!$B$20*$T$218</f>
        <v>626943971.222435</v>
      </c>
      <c r="AD218" s="12" t="n">
        <f aca="false">IF($S$218,Assumptions!$B$14*($T$218-Assumptions!$B$13),Assumptions!$B$4)</f>
        <v>171651103.117343</v>
      </c>
      <c r="AE218" s="12" t="n">
        <f aca="false">$U$218+$V$218+$W$218+$X$218+$Y$218+$Z$218+$AA$218+$AB$218+$AC$218+$AD$218</f>
        <v>2000000000</v>
      </c>
      <c r="AF218" s="12" t="n">
        <f aca="false">IF(AND(IF($B$218=1,$U$218&gt;=INDEX($U$121:$U$248,1+$A$218-Assumptions!$B$77),$U$218&gt;INDEX($U$121:$U$248,1+$A$218+Assumptions!$B$77)),IF($C$218=1,$V$218&gt;=INDEX($V$121:$V$248,1+$A$218-Assumptions!$B$78),$V$218&gt;INDEX($V$121:$V$248,1+$A$218+Assumptions!$B$78)),IF($D$218=1,$W$218&gt;=INDEX($W$121:$W$248,1+$A$218-Assumptions!$B$79),$W$218&gt;INDEX($W$121:$W$248,1+$A$218+Assumptions!$B$79)),IF($E$218=1,$X$218&gt;=INDEX($X$121:$X$248,1+$A$218-Assumptions!$B$80),$X$218&gt;INDEX($X$121:$X$248,1+$A$218+Assumptions!$B$80)),IF($F$218=1,$Y$218&gt;=INDEX($Y$121:$Y$248,1+$A$218-Assumptions!$B$81),$Y$218&gt;INDEX($Y$121:$Y$248,1+$A$218+Assumptions!$B$81)),IF($G$218=1,$Z$218&gt;=INDEX($Z$121:$Z$248,1+$A$218-Assumptions!$B$82),$Z$218&gt;INDEX($Z$121:$Z$248,1+$A$218+Assumptions!$B$82)),IF($H$218=1,$AA$218&gt;=INDEX($AA$121:$AA$248,1+$A$218-Assumptions!$B$83),$AA$218&gt;INDEX($AA$121:$AA$248,1+$A$218+Assumptions!$B$83))),1,0)</f>
        <v>0</v>
      </c>
    </row>
    <row r="219" customFormat="false" ht="15" hidden="true" customHeight="false" outlineLevel="0" collapsed="false">
      <c r="A219" s="6" t="n">
        <f aca="false">ROW()-ROW($A$121)+Assumptions!$B$4</f>
        <v>98</v>
      </c>
      <c r="B219" s="12" t="n">
        <f aca="false">MOD(QUOTIENT($A$219,Assumptions!$B$77),2)</f>
        <v>1</v>
      </c>
      <c r="C219" s="12" t="n">
        <f aca="false">MOD(QUOTIENT($A$219,Assumptions!$B$78),2)</f>
        <v>1</v>
      </c>
      <c r="D219" s="12" t="n">
        <f aca="false">MOD(QUOTIENT($A$219,Assumptions!$B$79),2)</f>
        <v>0</v>
      </c>
      <c r="E219" s="12" t="n">
        <f aca="false">MOD(QUOTIENT($A$219,Assumptions!$B$80),2)</f>
        <v>0</v>
      </c>
      <c r="F219" s="12" t="n">
        <f aca="false">MOD(QUOTIENT($A$219,Assumptions!$B$81),2)</f>
        <v>0</v>
      </c>
      <c r="G219" s="12" t="n">
        <f aca="false">MOD(QUOTIENT($A$219,Assumptions!$B$82),2)</f>
        <v>1</v>
      </c>
      <c r="H219" s="12" t="n">
        <f aca="false">MOD(QUOTIENT($A$219,Assumptions!$B$83),2)</f>
        <v>0</v>
      </c>
      <c r="I219" s="12" t="n">
        <f aca="false">IF($B$219=1,MIN(Assumptions!$B$67,MAX(Assumptions!$B$4,Assumptions!$B$26-(Assumptions!$B$4))),Assumptions!$B$4)</f>
        <v>30000000</v>
      </c>
      <c r="J219" s="12" t="n">
        <f aca="false">IF($C$219=1,MIN(Assumptions!$B$66,MAX(Assumptions!$B$4,Assumptions!$B$26-($I$219))),Assumptions!$B$4)</f>
        <v>300000000</v>
      </c>
      <c r="K219" s="12" t="n">
        <f aca="false">IF($D$219=1,MIN(Assumptions!$B$61,MAX(Assumptions!$B$4,Assumptions!$B$26-($I$219+$J$219))),Assumptions!$B$4)</f>
        <v>0</v>
      </c>
      <c r="L219" s="12" t="n">
        <f aca="false">IF($E$219=1,MIN(Assumptions!$B$56,MAX(Assumptions!$B$4,Assumptions!$B$26-($I$219+$J$219+$K$219))),Assumptions!$B$4)</f>
        <v>0</v>
      </c>
      <c r="M219" s="12" t="n">
        <f aca="false">IF($F$219=1,MIN(Assumptions!$B$51,MAX(Assumptions!$B$4,Assumptions!$B$26-($I$219+$J$219+$K$219+$L$219))),Assumptions!$B$4)</f>
        <v>0</v>
      </c>
      <c r="N219" s="12" t="n">
        <f aca="false">IF($G$219=1,MIN(Assumptions!$B$46,MAX(Assumptions!$B$4,Assumptions!$B$26-($I$219+$J$219+$K$219+$L$219+$M$219))),Assumptions!$B$4)</f>
        <v>15000000</v>
      </c>
      <c r="O219" s="12" t="n">
        <f aca="false">IF($H$219=1,MIN(Assumptions!$B$41,MAX(Assumptions!$B$4,Assumptions!$B$26-($I$219+$J$219+$K$219+$L$219+$M$219+$N$219))),Assumptions!$B$4)</f>
        <v>0</v>
      </c>
      <c r="P219" s="12" t="n">
        <f aca="false">$I$219+$J$219+$K$219+$L$219+$M$219+$N$219+$O$219</f>
        <v>345000000</v>
      </c>
      <c r="Q219" s="12" t="n">
        <f aca="false">MAX(Assumptions!$B$4,Assumptions!$B$26-$P$219)</f>
        <v>1655000000</v>
      </c>
      <c r="R219" s="12" t="n">
        <f aca="false">$J$110+$O$110+Assumptions!$B$20+IF($B$219=0,$D$110,Assumptions!$B$4)+IF($C$219=0,$AI$110,Assumptions!$B$4)+IF($D$219=0,$AF$110,Assumptions!$B$4)+IF($E$219=0,$AC$110,Assumptions!$B$4)+IF($F$219=0,$Z$110,Assumptions!$B$4)+IF($G$219=0,$W$110,Assumptions!$B$4)+IF($H$219=0,$T$110,Assumptions!$B$4)</f>
        <v>21437545.7598514</v>
      </c>
      <c r="S219" s="12" t="n">
        <f aca="false">IF($R$219&gt;Assumptions!$B$4,$Q$219/$R$219&gt;Assumptions!$B$13,FALSE())</f>
        <v>1</v>
      </c>
      <c r="T219" s="12" t="n">
        <f aca="false">IF($S$219,($Q$219+Assumptions!$B$14*Assumptions!$B$13)/($R$219+Assumptions!$B$14),IF($R$219&gt;Assumptions!$B$4,$Q$219/$R$219,Assumptions!$B$4))</f>
        <v>69.2426874763409</v>
      </c>
      <c r="U219" s="12" t="n">
        <f aca="false">IF($B$219=1,$I$219,$D$110*$T$219)</f>
        <v>30000000</v>
      </c>
      <c r="V219" s="12" t="n">
        <f aca="false">IF($C$219=1,$J$219,$AI$110*$T$219)</f>
        <v>300000000</v>
      </c>
      <c r="W219" s="12" t="n">
        <f aca="false">IF($D$219=1,$K$219,$AF$110*$T$219)</f>
        <v>120421850.032268</v>
      </c>
      <c r="X219" s="12" t="n">
        <f aca="false">IF($E$219=1,$L$219,$AC$110*$T$219)</f>
        <v>166182449.943218</v>
      </c>
      <c r="Y219" s="12" t="n">
        <f aca="false">IF($F$219=1,$M$219,$Z$110*$T$219)</f>
        <v>207728062.429023</v>
      </c>
      <c r="Z219" s="12" t="n">
        <f aca="false">IF($G$219=1,$N$219,$W$110*$T$219)</f>
        <v>15000000</v>
      </c>
      <c r="AA219" s="12" t="n">
        <f aca="false">IF($H$219=1,$O$219,$T$110*$T$219)</f>
        <v>346213437.381705</v>
      </c>
      <c r="AB219" s="12" t="n">
        <f aca="false">($J$110+$O$110)*$T$219</f>
        <v>20663294.2358659</v>
      </c>
      <c r="AC219" s="12" t="n">
        <f aca="false">Assumptions!$B$20*$T$219</f>
        <v>623184187.287068</v>
      </c>
      <c r="AD219" s="12" t="n">
        <f aca="false">IF($S$219,Assumptions!$B$14*($T$219-Assumptions!$B$13),Assumptions!$B$4)</f>
        <v>170606718.690852</v>
      </c>
      <c r="AE219" s="12" t="n">
        <f aca="false">$U$219+$V$219+$W$219+$X$219+$Y$219+$Z$219+$AA$219+$AB$219+$AC$219+$AD$219</f>
        <v>2000000000</v>
      </c>
      <c r="AF219" s="12" t="n">
        <f aca="false">IF(AND(IF($B$219=1,$U$219&gt;=INDEX($U$121:$U$248,1+$A$219-Assumptions!$B$77),$U$219&gt;INDEX($U$121:$U$248,1+$A$219+Assumptions!$B$77)),IF($C$219=1,$V$219&gt;=INDEX($V$121:$V$248,1+$A$219-Assumptions!$B$78),$V$219&gt;INDEX($V$121:$V$248,1+$A$219+Assumptions!$B$78)),IF($D$219=1,$W$219&gt;=INDEX($W$121:$W$248,1+$A$219-Assumptions!$B$79),$W$219&gt;INDEX($W$121:$W$248,1+$A$219+Assumptions!$B$79)),IF($E$219=1,$X$219&gt;=INDEX($X$121:$X$248,1+$A$219-Assumptions!$B$80),$X$219&gt;INDEX($X$121:$X$248,1+$A$219+Assumptions!$B$80)),IF($F$219=1,$Y$219&gt;=INDEX($Y$121:$Y$248,1+$A$219-Assumptions!$B$81),$Y$219&gt;INDEX($Y$121:$Y$248,1+$A$219+Assumptions!$B$81)),IF($G$219=1,$Z$219&gt;=INDEX($Z$121:$Z$248,1+$A$219-Assumptions!$B$82),$Z$219&gt;INDEX($Z$121:$Z$248,1+$A$219+Assumptions!$B$82)),IF($H$219=1,$AA$219&gt;=INDEX($AA$121:$AA$248,1+$A$219-Assumptions!$B$83),$AA$219&gt;INDEX($AA$121:$AA$248,1+$A$219+Assumptions!$B$83))),1,0)</f>
        <v>0</v>
      </c>
    </row>
    <row r="220" customFormat="false" ht="15" hidden="true" customHeight="false" outlineLevel="0" collapsed="false">
      <c r="A220" s="6" t="n">
        <f aca="false">ROW()-ROW($A$121)+Assumptions!$B$4</f>
        <v>99</v>
      </c>
      <c r="B220" s="12" t="n">
        <f aca="false">MOD(QUOTIENT($A$220,Assumptions!$B$77),2)</f>
        <v>1</v>
      </c>
      <c r="C220" s="12" t="n">
        <f aca="false">MOD(QUOTIENT($A$220,Assumptions!$B$78),2)</f>
        <v>1</v>
      </c>
      <c r="D220" s="12" t="n">
        <f aca="false">MOD(QUOTIENT($A$220,Assumptions!$B$79),2)</f>
        <v>0</v>
      </c>
      <c r="E220" s="12" t="n">
        <f aca="false">MOD(QUOTIENT($A$220,Assumptions!$B$80),2)</f>
        <v>0</v>
      </c>
      <c r="F220" s="12" t="n">
        <f aca="false">MOD(QUOTIENT($A$220,Assumptions!$B$81),2)</f>
        <v>0</v>
      </c>
      <c r="G220" s="12" t="n">
        <f aca="false">MOD(QUOTIENT($A$220,Assumptions!$B$82),2)</f>
        <v>1</v>
      </c>
      <c r="H220" s="12" t="n">
        <f aca="false">MOD(QUOTIENT($A$220,Assumptions!$B$83),2)</f>
        <v>1</v>
      </c>
      <c r="I220" s="12" t="n">
        <f aca="false">IF($B$220=1,MIN(Assumptions!$B$67,MAX(Assumptions!$B$4,Assumptions!$B$26-(Assumptions!$B$4))),Assumptions!$B$4)</f>
        <v>30000000</v>
      </c>
      <c r="J220" s="12" t="n">
        <f aca="false">IF($C$220=1,MIN(Assumptions!$B$66,MAX(Assumptions!$B$4,Assumptions!$B$26-($I$220))),Assumptions!$B$4)</f>
        <v>300000000</v>
      </c>
      <c r="K220" s="12" t="n">
        <f aca="false">IF($D$220=1,MIN(Assumptions!$B$61,MAX(Assumptions!$B$4,Assumptions!$B$26-($I$220+$J$220))),Assumptions!$B$4)</f>
        <v>0</v>
      </c>
      <c r="L220" s="12" t="n">
        <f aca="false">IF($E$220=1,MIN(Assumptions!$B$56,MAX(Assumptions!$B$4,Assumptions!$B$26-($I$220+$J$220+$K$220))),Assumptions!$B$4)</f>
        <v>0</v>
      </c>
      <c r="M220" s="12" t="n">
        <f aca="false">IF($F$220=1,MIN(Assumptions!$B$51,MAX(Assumptions!$B$4,Assumptions!$B$26-($I$220+$J$220+$K$220+$L$220))),Assumptions!$B$4)</f>
        <v>0</v>
      </c>
      <c r="N220" s="12" t="n">
        <f aca="false">IF($G$220=1,MIN(Assumptions!$B$46,MAX(Assumptions!$B$4,Assumptions!$B$26-($I$220+$J$220+$K$220+$L$220+$M$220))),Assumptions!$B$4)</f>
        <v>15000000</v>
      </c>
      <c r="O220" s="12" t="n">
        <f aca="false">IF($H$220=1,MIN(Assumptions!$B$41,MAX(Assumptions!$B$4,Assumptions!$B$26-($I$220+$J$220+$K$220+$L$220+$M$220+$N$220))),Assumptions!$B$4)</f>
        <v>5000000</v>
      </c>
      <c r="P220" s="12" t="n">
        <f aca="false">$I$220+$J$220+$K$220+$L$220+$M$220+$N$220+$O$220</f>
        <v>350000000</v>
      </c>
      <c r="Q220" s="12" t="n">
        <f aca="false">MAX(Assumptions!$B$4,Assumptions!$B$26-$P$220)</f>
        <v>1650000000</v>
      </c>
      <c r="R220" s="12" t="n">
        <f aca="false">$J$110+$O$110+Assumptions!$B$20+IF($B$220=0,$D$110,Assumptions!$B$4)+IF($C$220=0,$AI$110,Assumptions!$B$4)+IF($D$220=0,$AF$110,Assumptions!$B$4)+IF($E$220=0,$AC$110,Assumptions!$B$4)+IF($F$220=0,$Z$110,Assumptions!$B$4)+IF($G$220=0,$W$110,Assumptions!$B$4)+IF($H$220=0,$T$110,Assumptions!$B$4)</f>
        <v>16437545.7598514</v>
      </c>
      <c r="S220" s="12" t="n">
        <f aca="false">IF($R$220&gt;Assumptions!$B$4,$Q$220/$R$220&gt;Assumptions!$B$13,FALSE())</f>
        <v>1</v>
      </c>
      <c r="T220" s="12" t="n">
        <f aca="false">IF($S$220,($Q$220+Assumptions!$B$14*Assumptions!$B$13)/($R$220+Assumptions!$B$14),IF($R$220&gt;Assumptions!$B$4,$Q$220/$R$220,Assumptions!$B$4))</f>
        <v>87.2605152196325</v>
      </c>
      <c r="U220" s="12" t="n">
        <f aca="false">IF($B$220=1,$I$220,$D$110*$T$220)</f>
        <v>30000000</v>
      </c>
      <c r="V220" s="12" t="n">
        <f aca="false">IF($C$220=1,$J$220,$AI$110*$T$220)</f>
        <v>300000000</v>
      </c>
      <c r="W220" s="12" t="n">
        <f aca="false">IF($D$220=1,$K$220,$AF$110*$T$220)</f>
        <v>151757146.646098</v>
      </c>
      <c r="X220" s="12" t="n">
        <f aca="false">IF($E$220=1,$L$220,$AC$110*$T$220)</f>
        <v>209425236.527118</v>
      </c>
      <c r="Y220" s="12" t="n">
        <f aca="false">IF($F$220=1,$M$220,$Z$110*$T$220)</f>
        <v>261781545.658898</v>
      </c>
      <c r="Z220" s="12" t="n">
        <f aca="false">IF($G$220=1,$N$220,$W$110*$T$220)</f>
        <v>15000000</v>
      </c>
      <c r="AA220" s="12" t="n">
        <f aca="false">IF($H$220=1,$O$220,$T$110*$T$220)</f>
        <v>5000000</v>
      </c>
      <c r="AB220" s="12" t="n">
        <f aca="false">($J$110+$O$110)*$T$220</f>
        <v>26040146.1421122</v>
      </c>
      <c r="AC220" s="12" t="n">
        <f aca="false">Assumptions!$B$20*$T$220</f>
        <v>785344636.976693</v>
      </c>
      <c r="AD220" s="12" t="n">
        <f aca="false">IF($S$220,Assumptions!$B$14*($T$220-Assumptions!$B$13),Assumptions!$B$4)</f>
        <v>215651288.049081</v>
      </c>
      <c r="AE220" s="12" t="n">
        <f aca="false">$U$220+$V$220+$W$220+$X$220+$Y$220+$Z$220+$AA$220+$AB$220+$AC$220+$AD$220</f>
        <v>2000000000</v>
      </c>
      <c r="AF220" s="12" t="n">
        <f aca="false">IF(AND(IF($B$220=1,$U$220&gt;=INDEX($U$121:$U$248,1+$A$220-Assumptions!$B$77),$U$220&gt;INDEX($U$121:$U$248,1+$A$220+Assumptions!$B$77)),IF($C$220=1,$V$220&gt;=INDEX($V$121:$V$248,1+$A$220-Assumptions!$B$78),$V$220&gt;INDEX($V$121:$V$248,1+$A$220+Assumptions!$B$78)),IF($D$220=1,$W$220&gt;=INDEX($W$121:$W$248,1+$A$220-Assumptions!$B$79),$W$220&gt;INDEX($W$121:$W$248,1+$A$220+Assumptions!$B$79)),IF($E$220=1,$X$220&gt;=INDEX($X$121:$X$248,1+$A$220-Assumptions!$B$80),$X$220&gt;INDEX($X$121:$X$248,1+$A$220+Assumptions!$B$80)),IF($F$220=1,$Y$220&gt;=INDEX($Y$121:$Y$248,1+$A$220-Assumptions!$B$81),$Y$220&gt;INDEX($Y$121:$Y$248,1+$A$220+Assumptions!$B$81)),IF($G$220=1,$Z$220&gt;=INDEX($Z$121:$Z$248,1+$A$220-Assumptions!$B$82),$Z$220&gt;INDEX($Z$121:$Z$248,1+$A$220+Assumptions!$B$82)),IF($H$220=1,$AA$220&gt;=INDEX($AA$121:$AA$248,1+$A$220-Assumptions!$B$83),$AA$220&gt;INDEX($AA$121:$AA$248,1+$A$220+Assumptions!$B$83))),1,0)</f>
        <v>0</v>
      </c>
    </row>
    <row r="221" customFormat="false" ht="15" hidden="true" customHeight="false" outlineLevel="0" collapsed="false">
      <c r="A221" s="6" t="n">
        <f aca="false">ROW()-ROW($A$121)+Assumptions!$B$4</f>
        <v>100</v>
      </c>
      <c r="B221" s="12" t="n">
        <f aca="false">MOD(QUOTIENT($A$221,Assumptions!$B$77),2)</f>
        <v>1</v>
      </c>
      <c r="C221" s="12" t="n">
        <f aca="false">MOD(QUOTIENT($A$221,Assumptions!$B$78),2)</f>
        <v>1</v>
      </c>
      <c r="D221" s="12" t="n">
        <f aca="false">MOD(QUOTIENT($A$221,Assumptions!$B$79),2)</f>
        <v>0</v>
      </c>
      <c r="E221" s="12" t="n">
        <f aca="false">MOD(QUOTIENT($A$221,Assumptions!$B$80),2)</f>
        <v>0</v>
      </c>
      <c r="F221" s="12" t="n">
        <f aca="false">MOD(QUOTIENT($A$221,Assumptions!$B$81),2)</f>
        <v>1</v>
      </c>
      <c r="G221" s="12" t="n">
        <f aca="false">MOD(QUOTIENT($A$221,Assumptions!$B$82),2)</f>
        <v>0</v>
      </c>
      <c r="H221" s="12" t="n">
        <f aca="false">MOD(QUOTIENT($A$221,Assumptions!$B$83),2)</f>
        <v>0</v>
      </c>
      <c r="I221" s="12" t="n">
        <f aca="false">IF($B$221=1,MIN(Assumptions!$B$67,MAX(Assumptions!$B$4,Assumptions!$B$26-(Assumptions!$B$4))),Assumptions!$B$4)</f>
        <v>30000000</v>
      </c>
      <c r="J221" s="12" t="n">
        <f aca="false">IF($C$221=1,MIN(Assumptions!$B$66,MAX(Assumptions!$B$4,Assumptions!$B$26-($I$221))),Assumptions!$B$4)</f>
        <v>300000000</v>
      </c>
      <c r="K221" s="12" t="n">
        <f aca="false">IF($D$221=1,MIN(Assumptions!$B$61,MAX(Assumptions!$B$4,Assumptions!$B$26-($I$221+$J$221))),Assumptions!$B$4)</f>
        <v>0</v>
      </c>
      <c r="L221" s="12" t="n">
        <f aca="false">IF($E$221=1,MIN(Assumptions!$B$56,MAX(Assumptions!$B$4,Assumptions!$B$26-($I$221+$J$221+$K$221))),Assumptions!$B$4)</f>
        <v>0</v>
      </c>
      <c r="M221" s="12" t="n">
        <f aca="false">IF($F$221=1,MIN(Assumptions!$B$51,MAX(Assumptions!$B$4,Assumptions!$B$26-($I$221+$J$221+$K$221+$L$221))),Assumptions!$B$4)</f>
        <v>30000000</v>
      </c>
      <c r="N221" s="12" t="n">
        <f aca="false">IF($G$221=1,MIN(Assumptions!$B$46,MAX(Assumptions!$B$4,Assumptions!$B$26-($I$221+$J$221+$K$221+$L$221+$M$221))),Assumptions!$B$4)</f>
        <v>0</v>
      </c>
      <c r="O221" s="12" t="n">
        <f aca="false">IF($H$221=1,MIN(Assumptions!$B$41,MAX(Assumptions!$B$4,Assumptions!$B$26-($I$221+$J$221+$K$221+$L$221+$M$221+$N$221))),Assumptions!$B$4)</f>
        <v>0</v>
      </c>
      <c r="P221" s="12" t="n">
        <f aca="false">$I$221+$J$221+$K$221+$L$221+$M$221+$N$221+$O$221</f>
        <v>360000000</v>
      </c>
      <c r="Q221" s="12" t="n">
        <f aca="false">MAX(Assumptions!$B$4,Assumptions!$B$26-$P$221)</f>
        <v>1640000000</v>
      </c>
      <c r="R221" s="12" t="n">
        <f aca="false">$J$110+$O$110+Assumptions!$B$20+IF($B$221=0,$D$110,Assumptions!$B$4)+IF($C$221=0,$AI$110,Assumptions!$B$4)+IF($D$221=0,$AF$110,Assumptions!$B$4)+IF($E$221=0,$AC$110,Assumptions!$B$4)+IF($F$221=0,$Z$110,Assumptions!$B$4)+IF($G$221=0,$W$110,Assumptions!$B$4)+IF($H$221=0,$T$110,Assumptions!$B$4)</f>
        <v>23437545.7598514</v>
      </c>
      <c r="S221" s="12" t="n">
        <f aca="false">IF($R$221&gt;Assumptions!$B$4,$Q$221/$R$221&gt;Assumptions!$B$13,FALSE())</f>
        <v>1</v>
      </c>
      <c r="T221" s="12" t="n">
        <f aca="false">IF($S$221,($Q$221+Assumptions!$B$14*Assumptions!$B$13)/($R$221+Assumptions!$B$14),IF($R$221&gt;Assumptions!$B$4,$Q$221/$R$221,Assumptions!$B$4))</f>
        <v>63.3251894842888</v>
      </c>
      <c r="U221" s="12" t="n">
        <f aca="false">IF($B$221=1,$I$221,$D$110*$T$221)</f>
        <v>30000000</v>
      </c>
      <c r="V221" s="12" t="n">
        <f aca="false">IF($C$221=1,$J$221,$AI$110*$T$221)</f>
        <v>300000000</v>
      </c>
      <c r="W221" s="12" t="n">
        <f aca="false">IF($D$221=1,$K$221,$AF$110*$T$221)</f>
        <v>110130567.562785</v>
      </c>
      <c r="X221" s="12" t="n">
        <f aca="false">IF($E$221=1,$L$221,$AC$110*$T$221)</f>
        <v>151980454.762293</v>
      </c>
      <c r="Y221" s="12" t="n">
        <f aca="false">IF($F$221=1,$M$221,$Z$110*$T$221)</f>
        <v>30000000</v>
      </c>
      <c r="Z221" s="12" t="n">
        <f aca="false">IF($G$221=1,$N$221,$W$110*$T$221)</f>
        <v>316625947.421444</v>
      </c>
      <c r="AA221" s="12" t="n">
        <f aca="false">IF($H$221=1,$O$221,$T$110*$T$221)</f>
        <v>316625947.421444</v>
      </c>
      <c r="AB221" s="12" t="n">
        <f aca="false">($J$110+$O$110)*$T$221</f>
        <v>18897403.7627138</v>
      </c>
      <c r="AC221" s="12" t="n">
        <f aca="false">Assumptions!$B$20*$T$221</f>
        <v>569926705.358599</v>
      </c>
      <c r="AD221" s="12" t="n">
        <f aca="false">IF($S$221,Assumptions!$B$14*($T$221-Assumptions!$B$13),Assumptions!$B$4)</f>
        <v>155812973.710722</v>
      </c>
      <c r="AE221" s="12" t="n">
        <f aca="false">$U$221+$V$221+$W$221+$X$221+$Y$221+$Z$221+$AA$221+$AB$221+$AC$221+$AD$221</f>
        <v>2000000000</v>
      </c>
      <c r="AF221" s="12" t="n">
        <f aca="false">IF(AND(IF($B$221=1,$U$221&gt;=INDEX($U$121:$U$248,1+$A$221-Assumptions!$B$77),$U$221&gt;INDEX($U$121:$U$248,1+$A$221+Assumptions!$B$77)),IF($C$221=1,$V$221&gt;=INDEX($V$121:$V$248,1+$A$221-Assumptions!$B$78),$V$221&gt;INDEX($V$121:$V$248,1+$A$221+Assumptions!$B$78)),IF($D$221=1,$W$221&gt;=INDEX($W$121:$W$248,1+$A$221-Assumptions!$B$79),$W$221&gt;INDEX($W$121:$W$248,1+$A$221+Assumptions!$B$79)),IF($E$221=1,$X$221&gt;=INDEX($X$121:$X$248,1+$A$221-Assumptions!$B$80),$X$221&gt;INDEX($X$121:$X$248,1+$A$221+Assumptions!$B$80)),IF($F$221=1,$Y$221&gt;=INDEX($Y$121:$Y$248,1+$A$221-Assumptions!$B$81),$Y$221&gt;INDEX($Y$121:$Y$248,1+$A$221+Assumptions!$B$81)),IF($G$221=1,$Z$221&gt;=INDEX($Z$121:$Z$248,1+$A$221-Assumptions!$B$82),$Z$221&gt;INDEX($Z$121:$Z$248,1+$A$221+Assumptions!$B$82)),IF($H$221=1,$AA$221&gt;=INDEX($AA$121:$AA$248,1+$A$221-Assumptions!$B$83),$AA$221&gt;INDEX($AA$121:$AA$248,1+$A$221+Assumptions!$B$83))),1,0)</f>
        <v>0</v>
      </c>
    </row>
    <row r="222" customFormat="false" ht="15" hidden="true" customHeight="false" outlineLevel="0" collapsed="false">
      <c r="A222" s="6" t="n">
        <f aca="false">ROW()-ROW($A$121)+Assumptions!$B$4</f>
        <v>101</v>
      </c>
      <c r="B222" s="12" t="n">
        <f aca="false">MOD(QUOTIENT($A$222,Assumptions!$B$77),2)</f>
        <v>1</v>
      </c>
      <c r="C222" s="12" t="n">
        <f aca="false">MOD(QUOTIENT($A$222,Assumptions!$B$78),2)</f>
        <v>1</v>
      </c>
      <c r="D222" s="12" t="n">
        <f aca="false">MOD(QUOTIENT($A$222,Assumptions!$B$79),2)</f>
        <v>0</v>
      </c>
      <c r="E222" s="12" t="n">
        <f aca="false">MOD(QUOTIENT($A$222,Assumptions!$B$80),2)</f>
        <v>0</v>
      </c>
      <c r="F222" s="12" t="n">
        <f aca="false">MOD(QUOTIENT($A$222,Assumptions!$B$81),2)</f>
        <v>1</v>
      </c>
      <c r="G222" s="12" t="n">
        <f aca="false">MOD(QUOTIENT($A$222,Assumptions!$B$82),2)</f>
        <v>0</v>
      </c>
      <c r="H222" s="12" t="n">
        <f aca="false">MOD(QUOTIENT($A$222,Assumptions!$B$83),2)</f>
        <v>1</v>
      </c>
      <c r="I222" s="12" t="n">
        <f aca="false">IF($B$222=1,MIN(Assumptions!$B$67,MAX(Assumptions!$B$4,Assumptions!$B$26-(Assumptions!$B$4))),Assumptions!$B$4)</f>
        <v>30000000</v>
      </c>
      <c r="J222" s="12" t="n">
        <f aca="false">IF($C$222=1,MIN(Assumptions!$B$66,MAX(Assumptions!$B$4,Assumptions!$B$26-($I$222))),Assumptions!$B$4)</f>
        <v>300000000</v>
      </c>
      <c r="K222" s="12" t="n">
        <f aca="false">IF($D$222=1,MIN(Assumptions!$B$61,MAX(Assumptions!$B$4,Assumptions!$B$26-($I$222+$J$222))),Assumptions!$B$4)</f>
        <v>0</v>
      </c>
      <c r="L222" s="12" t="n">
        <f aca="false">IF($E$222=1,MIN(Assumptions!$B$56,MAX(Assumptions!$B$4,Assumptions!$B$26-($I$222+$J$222+$K$222))),Assumptions!$B$4)</f>
        <v>0</v>
      </c>
      <c r="M222" s="12" t="n">
        <f aca="false">IF($F$222=1,MIN(Assumptions!$B$51,MAX(Assumptions!$B$4,Assumptions!$B$26-($I$222+$J$222+$K$222+$L$222))),Assumptions!$B$4)</f>
        <v>30000000</v>
      </c>
      <c r="N222" s="12" t="n">
        <f aca="false">IF($G$222=1,MIN(Assumptions!$B$46,MAX(Assumptions!$B$4,Assumptions!$B$26-($I$222+$J$222+$K$222+$L$222+$M$222))),Assumptions!$B$4)</f>
        <v>0</v>
      </c>
      <c r="O222" s="12" t="n">
        <f aca="false">IF($H$222=1,MIN(Assumptions!$B$41,MAX(Assumptions!$B$4,Assumptions!$B$26-($I$222+$J$222+$K$222+$L$222+$M$222+$N$222))),Assumptions!$B$4)</f>
        <v>5000000</v>
      </c>
      <c r="P222" s="12" t="n">
        <f aca="false">$I$222+$J$222+$K$222+$L$222+$M$222+$N$222+$O$222</f>
        <v>365000000</v>
      </c>
      <c r="Q222" s="12" t="n">
        <f aca="false">MAX(Assumptions!$B$4,Assumptions!$B$26-$P$222)</f>
        <v>1635000000</v>
      </c>
      <c r="R222" s="12" t="n">
        <f aca="false">$J$110+$O$110+Assumptions!$B$20+IF($B$222=0,$D$110,Assumptions!$B$4)+IF($C$222=0,$AI$110,Assumptions!$B$4)+IF($D$222=0,$AF$110,Assumptions!$B$4)+IF($E$222=0,$AC$110,Assumptions!$B$4)+IF($F$222=0,$Z$110,Assumptions!$B$4)+IF($G$222=0,$W$110,Assumptions!$B$4)+IF($H$222=0,$T$110,Assumptions!$B$4)</f>
        <v>18437545.7598514</v>
      </c>
      <c r="S222" s="12" t="n">
        <f aca="false">IF($R$222&gt;Assumptions!$B$4,$Q$222/$R$222&gt;Assumptions!$B$13,FALSE())</f>
        <v>1</v>
      </c>
      <c r="T222" s="12" t="n">
        <f aca="false">IF($S$222,($Q$222+Assumptions!$B$14*Assumptions!$B$13)/($R$222+Assumptions!$B$14),IF($R$222&gt;Assumptions!$B$4,$Q$222/$R$222,Assumptions!$B$4))</f>
        <v>78.2087842950521</v>
      </c>
      <c r="U222" s="12" t="n">
        <f aca="false">IF($B$222=1,$I$222,$D$110*$T$222)</f>
        <v>30000000</v>
      </c>
      <c r="V222" s="12" t="n">
        <f aca="false">IF($C$222=1,$J$222,$AI$110*$T$222)</f>
        <v>300000000</v>
      </c>
      <c r="W222" s="12" t="n">
        <f aca="false">IF($D$222=1,$K$222,$AF$110*$T$222)</f>
        <v>136015034.032333</v>
      </c>
      <c r="X222" s="12" t="n">
        <f aca="false">IF($E$222=1,$L$222,$AC$110*$T$222)</f>
        <v>187701082.308125</v>
      </c>
      <c r="Y222" s="12" t="n">
        <f aca="false">IF($F$222=1,$M$222,$Z$110*$T$222)</f>
        <v>30000000</v>
      </c>
      <c r="Z222" s="12" t="n">
        <f aca="false">IF($G$222=1,$N$222,$W$110*$T$222)</f>
        <v>391043921.47526</v>
      </c>
      <c r="AA222" s="12" t="n">
        <f aca="false">IF($H$222=1,$O$222,$T$110*$T$222)</f>
        <v>5000000</v>
      </c>
      <c r="AB222" s="12" t="n">
        <f aca="false">($J$110+$O$110)*$T$222</f>
        <v>23338942.7911822</v>
      </c>
      <c r="AC222" s="12" t="n">
        <f aca="false">Assumptions!$B$20*$T$222</f>
        <v>703879058.655469</v>
      </c>
      <c r="AD222" s="12" t="n">
        <f aca="false">IF($S$222,Assumptions!$B$14*($T$222-Assumptions!$B$13),Assumptions!$B$4)</f>
        <v>193021960.73763</v>
      </c>
      <c r="AE222" s="12" t="n">
        <f aca="false">$U$222+$V$222+$W$222+$X$222+$Y$222+$Z$222+$AA$222+$AB$222+$AC$222+$AD$222</f>
        <v>2000000000</v>
      </c>
      <c r="AF222" s="12" t="n">
        <f aca="false">IF(AND(IF($B$222=1,$U$222&gt;=INDEX($U$121:$U$248,1+$A$222-Assumptions!$B$77),$U$222&gt;INDEX($U$121:$U$248,1+$A$222+Assumptions!$B$77)),IF($C$222=1,$V$222&gt;=INDEX($V$121:$V$248,1+$A$222-Assumptions!$B$78),$V$222&gt;INDEX($V$121:$V$248,1+$A$222+Assumptions!$B$78)),IF($D$222=1,$W$222&gt;=INDEX($W$121:$W$248,1+$A$222-Assumptions!$B$79),$W$222&gt;INDEX($W$121:$W$248,1+$A$222+Assumptions!$B$79)),IF($E$222=1,$X$222&gt;=INDEX($X$121:$X$248,1+$A$222-Assumptions!$B$80),$X$222&gt;INDEX($X$121:$X$248,1+$A$222+Assumptions!$B$80)),IF($F$222=1,$Y$222&gt;=INDEX($Y$121:$Y$248,1+$A$222-Assumptions!$B$81),$Y$222&gt;INDEX($Y$121:$Y$248,1+$A$222+Assumptions!$B$81)),IF($G$222=1,$Z$222&gt;=INDEX($Z$121:$Z$248,1+$A$222-Assumptions!$B$82),$Z$222&gt;INDEX($Z$121:$Z$248,1+$A$222+Assumptions!$B$82)),IF($H$222=1,$AA$222&gt;=INDEX($AA$121:$AA$248,1+$A$222-Assumptions!$B$83),$AA$222&gt;INDEX($AA$121:$AA$248,1+$A$222+Assumptions!$B$83))),1,0)</f>
        <v>0</v>
      </c>
    </row>
    <row r="223" customFormat="false" ht="15" hidden="true" customHeight="false" outlineLevel="0" collapsed="false">
      <c r="A223" s="6" t="n">
        <f aca="false">ROW()-ROW($A$121)+Assumptions!$B$4</f>
        <v>102</v>
      </c>
      <c r="B223" s="12" t="n">
        <f aca="false">MOD(QUOTIENT($A$223,Assumptions!$B$77),2)</f>
        <v>1</v>
      </c>
      <c r="C223" s="12" t="n">
        <f aca="false">MOD(QUOTIENT($A$223,Assumptions!$B$78),2)</f>
        <v>1</v>
      </c>
      <c r="D223" s="12" t="n">
        <f aca="false">MOD(QUOTIENT($A$223,Assumptions!$B$79),2)</f>
        <v>0</v>
      </c>
      <c r="E223" s="12" t="n">
        <f aca="false">MOD(QUOTIENT($A$223,Assumptions!$B$80),2)</f>
        <v>0</v>
      </c>
      <c r="F223" s="12" t="n">
        <f aca="false">MOD(QUOTIENT($A$223,Assumptions!$B$81),2)</f>
        <v>1</v>
      </c>
      <c r="G223" s="12" t="n">
        <f aca="false">MOD(QUOTIENT($A$223,Assumptions!$B$82),2)</f>
        <v>1</v>
      </c>
      <c r="H223" s="12" t="n">
        <f aca="false">MOD(QUOTIENT($A$223,Assumptions!$B$83),2)</f>
        <v>0</v>
      </c>
      <c r="I223" s="12" t="n">
        <f aca="false">IF($B$223=1,MIN(Assumptions!$B$67,MAX(Assumptions!$B$4,Assumptions!$B$26-(Assumptions!$B$4))),Assumptions!$B$4)</f>
        <v>30000000</v>
      </c>
      <c r="J223" s="12" t="n">
        <f aca="false">IF($C$223=1,MIN(Assumptions!$B$66,MAX(Assumptions!$B$4,Assumptions!$B$26-($I$223))),Assumptions!$B$4)</f>
        <v>300000000</v>
      </c>
      <c r="K223" s="12" t="n">
        <f aca="false">IF($D$223=1,MIN(Assumptions!$B$61,MAX(Assumptions!$B$4,Assumptions!$B$26-($I$223+$J$223))),Assumptions!$B$4)</f>
        <v>0</v>
      </c>
      <c r="L223" s="12" t="n">
        <f aca="false">IF($E$223=1,MIN(Assumptions!$B$56,MAX(Assumptions!$B$4,Assumptions!$B$26-($I$223+$J$223+$K$223))),Assumptions!$B$4)</f>
        <v>0</v>
      </c>
      <c r="M223" s="12" t="n">
        <f aca="false">IF($F$223=1,MIN(Assumptions!$B$51,MAX(Assumptions!$B$4,Assumptions!$B$26-($I$223+$J$223+$K$223+$L$223))),Assumptions!$B$4)</f>
        <v>30000000</v>
      </c>
      <c r="N223" s="12" t="n">
        <f aca="false">IF($G$223=1,MIN(Assumptions!$B$46,MAX(Assumptions!$B$4,Assumptions!$B$26-($I$223+$J$223+$K$223+$L$223+$M$223))),Assumptions!$B$4)</f>
        <v>15000000</v>
      </c>
      <c r="O223" s="12" t="n">
        <f aca="false">IF($H$223=1,MIN(Assumptions!$B$41,MAX(Assumptions!$B$4,Assumptions!$B$26-($I$223+$J$223+$K$223+$L$223+$M$223+$N$223))),Assumptions!$B$4)</f>
        <v>0</v>
      </c>
      <c r="P223" s="12" t="n">
        <f aca="false">$I$223+$J$223+$K$223+$L$223+$M$223+$N$223+$O$223</f>
        <v>375000000</v>
      </c>
      <c r="Q223" s="12" t="n">
        <f aca="false">MAX(Assumptions!$B$4,Assumptions!$B$26-$P$223)</f>
        <v>1625000000</v>
      </c>
      <c r="R223" s="12" t="n">
        <f aca="false">$J$110+$O$110+Assumptions!$B$20+IF($B$223=0,$D$110,Assumptions!$B$4)+IF($C$223=0,$AI$110,Assumptions!$B$4)+IF($D$223=0,$AF$110,Assumptions!$B$4)+IF($E$223=0,$AC$110,Assumptions!$B$4)+IF($F$223=0,$Z$110,Assumptions!$B$4)+IF($G$223=0,$W$110,Assumptions!$B$4)+IF($H$223=0,$T$110,Assumptions!$B$4)</f>
        <v>18437545.7598514</v>
      </c>
      <c r="S223" s="12" t="n">
        <f aca="false">IF($R$223&gt;Assumptions!$B$4,$Q$223/$R$223&gt;Assumptions!$B$13,FALSE())</f>
        <v>1</v>
      </c>
      <c r="T223" s="12" t="n">
        <f aca="false">IF($S$223,($Q$223+Assumptions!$B$14*Assumptions!$B$13)/($R$223+Assumptions!$B$14),IF($R$223&gt;Assumptions!$B$4,$Q$223/$R$223,Assumptions!$B$4))</f>
        <v>77.7311733985938</v>
      </c>
      <c r="U223" s="12" t="n">
        <f aca="false">IF($B$223=1,$I$223,$D$110*$T$223)</f>
        <v>30000000</v>
      </c>
      <c r="V223" s="12" t="n">
        <f aca="false">IF($C$223=1,$J$223,$AI$110*$T$223)</f>
        <v>300000000</v>
      </c>
      <c r="W223" s="12" t="n">
        <f aca="false">IF($D$223=1,$K$223,$AF$110*$T$223)</f>
        <v>135184407.870304</v>
      </c>
      <c r="X223" s="12" t="n">
        <f aca="false">IF($E$223=1,$L$223,$AC$110*$T$223)</f>
        <v>186554816.156625</v>
      </c>
      <c r="Y223" s="12" t="n">
        <f aca="false">IF($F$223=1,$M$223,$Z$110*$T$223)</f>
        <v>30000000</v>
      </c>
      <c r="Z223" s="12" t="n">
        <f aca="false">IF($G$223=1,$N$223,$W$110*$T$223)</f>
        <v>15000000</v>
      </c>
      <c r="AA223" s="12" t="n">
        <f aca="false">IF($H$223=1,$O$223,$T$110*$T$223)</f>
        <v>388655866.992969</v>
      </c>
      <c r="AB223" s="12" t="n">
        <f aca="false">($J$110+$O$110)*$T$223</f>
        <v>23196414.8962742</v>
      </c>
      <c r="AC223" s="12" t="n">
        <f aca="false">Assumptions!$B$20*$T$223</f>
        <v>699580560.587344</v>
      </c>
      <c r="AD223" s="12" t="n">
        <f aca="false">IF($S$223,Assumptions!$B$14*($T$223-Assumptions!$B$13),Assumptions!$B$4)</f>
        <v>191827933.496484</v>
      </c>
      <c r="AE223" s="12" t="n">
        <f aca="false">$U$223+$V$223+$W$223+$X$223+$Y$223+$Z$223+$AA$223+$AB$223+$AC$223+$AD$223</f>
        <v>2000000000</v>
      </c>
      <c r="AF223" s="12" t="n">
        <f aca="false">IF(AND(IF($B$223=1,$U$223&gt;=INDEX($U$121:$U$248,1+$A$223-Assumptions!$B$77),$U$223&gt;INDEX($U$121:$U$248,1+$A$223+Assumptions!$B$77)),IF($C$223=1,$V$223&gt;=INDEX($V$121:$V$248,1+$A$223-Assumptions!$B$78),$V$223&gt;INDEX($V$121:$V$248,1+$A$223+Assumptions!$B$78)),IF($D$223=1,$W$223&gt;=INDEX($W$121:$W$248,1+$A$223-Assumptions!$B$79),$W$223&gt;INDEX($W$121:$W$248,1+$A$223+Assumptions!$B$79)),IF($E$223=1,$X$223&gt;=INDEX($X$121:$X$248,1+$A$223-Assumptions!$B$80),$X$223&gt;INDEX($X$121:$X$248,1+$A$223+Assumptions!$B$80)),IF($F$223=1,$Y$223&gt;=INDEX($Y$121:$Y$248,1+$A$223-Assumptions!$B$81),$Y$223&gt;INDEX($Y$121:$Y$248,1+$A$223+Assumptions!$B$81)),IF($G$223=1,$Z$223&gt;=INDEX($Z$121:$Z$248,1+$A$223-Assumptions!$B$82),$Z$223&gt;INDEX($Z$121:$Z$248,1+$A$223+Assumptions!$B$82)),IF($H$223=1,$AA$223&gt;=INDEX($AA$121:$AA$248,1+$A$223-Assumptions!$B$83),$AA$223&gt;INDEX($AA$121:$AA$248,1+$A$223+Assumptions!$B$83))),1,0)</f>
        <v>0</v>
      </c>
    </row>
    <row r="224" customFormat="false" ht="15" hidden="true" customHeight="false" outlineLevel="0" collapsed="false">
      <c r="A224" s="6" t="n">
        <f aca="false">ROW()-ROW($A$121)+Assumptions!$B$4</f>
        <v>103</v>
      </c>
      <c r="B224" s="12" t="n">
        <f aca="false">MOD(QUOTIENT($A$224,Assumptions!$B$77),2)</f>
        <v>1</v>
      </c>
      <c r="C224" s="12" t="n">
        <f aca="false">MOD(QUOTIENT($A$224,Assumptions!$B$78),2)</f>
        <v>1</v>
      </c>
      <c r="D224" s="12" t="n">
        <f aca="false">MOD(QUOTIENT($A$224,Assumptions!$B$79),2)</f>
        <v>0</v>
      </c>
      <c r="E224" s="12" t="n">
        <f aca="false">MOD(QUOTIENT($A$224,Assumptions!$B$80),2)</f>
        <v>0</v>
      </c>
      <c r="F224" s="12" t="n">
        <f aca="false">MOD(QUOTIENT($A$224,Assumptions!$B$81),2)</f>
        <v>1</v>
      </c>
      <c r="G224" s="12" t="n">
        <f aca="false">MOD(QUOTIENT($A$224,Assumptions!$B$82),2)</f>
        <v>1</v>
      </c>
      <c r="H224" s="12" t="n">
        <f aca="false">MOD(QUOTIENT($A$224,Assumptions!$B$83),2)</f>
        <v>1</v>
      </c>
      <c r="I224" s="12" t="n">
        <f aca="false">IF($B$224=1,MIN(Assumptions!$B$67,MAX(Assumptions!$B$4,Assumptions!$B$26-(Assumptions!$B$4))),Assumptions!$B$4)</f>
        <v>30000000</v>
      </c>
      <c r="J224" s="12" t="n">
        <f aca="false">IF($C$224=1,MIN(Assumptions!$B$66,MAX(Assumptions!$B$4,Assumptions!$B$26-($I$224))),Assumptions!$B$4)</f>
        <v>300000000</v>
      </c>
      <c r="K224" s="12" t="n">
        <f aca="false">IF($D$224=1,MIN(Assumptions!$B$61,MAX(Assumptions!$B$4,Assumptions!$B$26-($I$224+$J$224))),Assumptions!$B$4)</f>
        <v>0</v>
      </c>
      <c r="L224" s="12" t="n">
        <f aca="false">IF($E$224=1,MIN(Assumptions!$B$56,MAX(Assumptions!$B$4,Assumptions!$B$26-($I$224+$J$224+$K$224))),Assumptions!$B$4)</f>
        <v>0</v>
      </c>
      <c r="M224" s="12" t="n">
        <f aca="false">IF($F$224=1,MIN(Assumptions!$B$51,MAX(Assumptions!$B$4,Assumptions!$B$26-($I$224+$J$224+$K$224+$L$224))),Assumptions!$B$4)</f>
        <v>30000000</v>
      </c>
      <c r="N224" s="12" t="n">
        <f aca="false">IF($G$224=1,MIN(Assumptions!$B$46,MAX(Assumptions!$B$4,Assumptions!$B$26-($I$224+$J$224+$K$224+$L$224+$M$224))),Assumptions!$B$4)</f>
        <v>15000000</v>
      </c>
      <c r="O224" s="12" t="n">
        <f aca="false">IF($H$224=1,MIN(Assumptions!$B$41,MAX(Assumptions!$B$4,Assumptions!$B$26-($I$224+$J$224+$K$224+$L$224+$M$224+$N$224))),Assumptions!$B$4)</f>
        <v>5000000</v>
      </c>
      <c r="P224" s="12" t="n">
        <f aca="false">$I$224+$J$224+$K$224+$L$224+$M$224+$N$224+$O$224</f>
        <v>380000000</v>
      </c>
      <c r="Q224" s="12" t="n">
        <f aca="false">MAX(Assumptions!$B$4,Assumptions!$B$26-$P$224)</f>
        <v>1620000000</v>
      </c>
      <c r="R224" s="12" t="n">
        <f aca="false">$J$110+$O$110+Assumptions!$B$20+IF($B$224=0,$D$110,Assumptions!$B$4)+IF($C$224=0,$AI$110,Assumptions!$B$4)+IF($D$224=0,$AF$110,Assumptions!$B$4)+IF($E$224=0,$AC$110,Assumptions!$B$4)+IF($F$224=0,$Z$110,Assumptions!$B$4)+IF($G$224=0,$W$110,Assumptions!$B$4)+IF($H$224=0,$T$110,Assumptions!$B$4)</f>
        <v>13437545.7598514</v>
      </c>
      <c r="S224" s="12" t="n">
        <f aca="false">IF($R$224&gt;Assumptions!$B$4,$Q$224/$R$224&gt;Assumptions!$B$13,FALSE())</f>
        <v>1</v>
      </c>
      <c r="T224" s="12" t="n">
        <f aca="false">IF($S$224,($Q$224+Assumptions!$B$14*Assumptions!$B$13)/($R$224+Assumptions!$B$14),IF($R$224&gt;Assumptions!$B$4,$Q$224/$R$224,Assumptions!$B$4))</f>
        <v>101.803629269399</v>
      </c>
      <c r="U224" s="12" t="n">
        <f aca="false">IF($B$224=1,$I$224,$D$110*$T$224)</f>
        <v>30000000</v>
      </c>
      <c r="V224" s="12" t="n">
        <f aca="false">IF($C$224=1,$J$224,$AI$110*$T$224)</f>
        <v>300000000</v>
      </c>
      <c r="W224" s="12" t="n">
        <f aca="false">IF($D$224=1,$K$224,$AF$110*$T$224)</f>
        <v>177049473.719648</v>
      </c>
      <c r="X224" s="12" t="n">
        <f aca="false">IF($E$224=1,$L$224,$AC$110*$T$224)</f>
        <v>244328710.246559</v>
      </c>
      <c r="Y224" s="12" t="n">
        <f aca="false">IF($F$224=1,$M$224,$Z$110*$T$224)</f>
        <v>30000000</v>
      </c>
      <c r="Z224" s="12" t="n">
        <f aca="false">IF($G$224=1,$N$224,$W$110*$T$224)</f>
        <v>15000000</v>
      </c>
      <c r="AA224" s="12" t="n">
        <f aca="false">IF($H$224=1,$O$224,$T$110*$T$224)</f>
        <v>5000000</v>
      </c>
      <c r="AB224" s="12" t="n">
        <f aca="false">($J$110+$O$110)*$T$224</f>
        <v>30380079.4357003</v>
      </c>
      <c r="AC224" s="12" t="n">
        <f aca="false">Assumptions!$B$20*$T$224</f>
        <v>916232663.424595</v>
      </c>
      <c r="AD224" s="12" t="n">
        <f aca="false">IF($S$224,Assumptions!$B$14*($T$224-Assumptions!$B$13),Assumptions!$B$4)</f>
        <v>252009073.173499</v>
      </c>
      <c r="AE224" s="12" t="n">
        <f aca="false">$U$224+$V$224+$W$224+$X$224+$Y$224+$Z$224+$AA$224+$AB$224+$AC$224+$AD$224</f>
        <v>2000000000</v>
      </c>
      <c r="AF224" s="12" t="n">
        <f aca="false">IF(AND(IF($B$224=1,$U$224&gt;=INDEX($U$121:$U$248,1+$A$224-Assumptions!$B$77),$U$224&gt;INDEX($U$121:$U$248,1+$A$224+Assumptions!$B$77)),IF($C$224=1,$V$224&gt;=INDEX($V$121:$V$248,1+$A$224-Assumptions!$B$78),$V$224&gt;INDEX($V$121:$V$248,1+$A$224+Assumptions!$B$78)),IF($D$224=1,$W$224&gt;=INDEX($W$121:$W$248,1+$A$224-Assumptions!$B$79),$W$224&gt;INDEX($W$121:$W$248,1+$A$224+Assumptions!$B$79)),IF($E$224=1,$X$224&gt;=INDEX($X$121:$X$248,1+$A$224-Assumptions!$B$80),$X$224&gt;INDEX($X$121:$X$248,1+$A$224+Assumptions!$B$80)),IF($F$224=1,$Y$224&gt;=INDEX($Y$121:$Y$248,1+$A$224-Assumptions!$B$81),$Y$224&gt;INDEX($Y$121:$Y$248,1+$A$224+Assumptions!$B$81)),IF($G$224=1,$Z$224&gt;=INDEX($Z$121:$Z$248,1+$A$224-Assumptions!$B$82),$Z$224&gt;INDEX($Z$121:$Z$248,1+$A$224+Assumptions!$B$82)),IF($H$224=1,$AA$224&gt;=INDEX($AA$121:$AA$248,1+$A$224-Assumptions!$B$83),$AA$224&gt;INDEX($AA$121:$AA$248,1+$A$224+Assumptions!$B$83))),1,0)</f>
        <v>0</v>
      </c>
    </row>
    <row r="225" customFormat="false" ht="15" hidden="true" customHeight="false" outlineLevel="0" collapsed="false">
      <c r="A225" s="6" t="n">
        <f aca="false">ROW()-ROW($A$121)+Assumptions!$B$4</f>
        <v>104</v>
      </c>
      <c r="B225" s="12" t="n">
        <f aca="false">MOD(QUOTIENT($A$225,Assumptions!$B$77),2)</f>
        <v>1</v>
      </c>
      <c r="C225" s="12" t="n">
        <f aca="false">MOD(QUOTIENT($A$225,Assumptions!$B$78),2)</f>
        <v>1</v>
      </c>
      <c r="D225" s="12" t="n">
        <f aca="false">MOD(QUOTIENT($A$225,Assumptions!$B$79),2)</f>
        <v>0</v>
      </c>
      <c r="E225" s="12" t="n">
        <f aca="false">MOD(QUOTIENT($A$225,Assumptions!$B$80),2)</f>
        <v>1</v>
      </c>
      <c r="F225" s="12" t="n">
        <f aca="false">MOD(QUOTIENT($A$225,Assumptions!$B$81),2)</f>
        <v>0</v>
      </c>
      <c r="G225" s="12" t="n">
        <f aca="false">MOD(QUOTIENT($A$225,Assumptions!$B$82),2)</f>
        <v>0</v>
      </c>
      <c r="H225" s="12" t="n">
        <f aca="false">MOD(QUOTIENT($A$225,Assumptions!$B$83),2)</f>
        <v>0</v>
      </c>
      <c r="I225" s="12" t="n">
        <f aca="false">IF($B$225=1,MIN(Assumptions!$B$67,MAX(Assumptions!$B$4,Assumptions!$B$26-(Assumptions!$B$4))),Assumptions!$B$4)</f>
        <v>30000000</v>
      </c>
      <c r="J225" s="12" t="n">
        <f aca="false">IF($C$225=1,MIN(Assumptions!$B$66,MAX(Assumptions!$B$4,Assumptions!$B$26-($I$225))),Assumptions!$B$4)</f>
        <v>300000000</v>
      </c>
      <c r="K225" s="12" t="n">
        <f aca="false">IF($D$225=1,MIN(Assumptions!$B$61,MAX(Assumptions!$B$4,Assumptions!$B$26-($I$225+$J$225))),Assumptions!$B$4)</f>
        <v>0</v>
      </c>
      <c r="L225" s="12" t="n">
        <f aca="false">IF($E$225=1,MIN(Assumptions!$B$56,MAX(Assumptions!$B$4,Assumptions!$B$26-($I$225+$J$225+$K$225))),Assumptions!$B$4)</f>
        <v>60000000</v>
      </c>
      <c r="M225" s="12" t="n">
        <f aca="false">IF($F$225=1,MIN(Assumptions!$B$51,MAX(Assumptions!$B$4,Assumptions!$B$26-($I$225+$J$225+$K$225+$L$225))),Assumptions!$B$4)</f>
        <v>0</v>
      </c>
      <c r="N225" s="12" t="n">
        <f aca="false">IF($G$225=1,MIN(Assumptions!$B$46,MAX(Assumptions!$B$4,Assumptions!$B$26-($I$225+$J$225+$K$225+$L$225+$M$225))),Assumptions!$B$4)</f>
        <v>0</v>
      </c>
      <c r="O225" s="12" t="n">
        <f aca="false">IF($H$225=1,MIN(Assumptions!$B$41,MAX(Assumptions!$B$4,Assumptions!$B$26-($I$225+$J$225+$K$225+$L$225+$M$225+$N$225))),Assumptions!$B$4)</f>
        <v>0</v>
      </c>
      <c r="P225" s="12" t="n">
        <f aca="false">$I$225+$J$225+$K$225+$L$225+$M$225+$N$225+$O$225</f>
        <v>390000000</v>
      </c>
      <c r="Q225" s="12" t="n">
        <f aca="false">MAX(Assumptions!$B$4,Assumptions!$B$26-$P$225)</f>
        <v>1610000000</v>
      </c>
      <c r="R225" s="12" t="n">
        <f aca="false">$J$110+$O$110+Assumptions!$B$20+IF($B$225=0,$D$110,Assumptions!$B$4)+IF($C$225=0,$AI$110,Assumptions!$B$4)+IF($D$225=0,$AF$110,Assumptions!$B$4)+IF($E$225=0,$AC$110,Assumptions!$B$4)+IF($F$225=0,$Z$110,Assumptions!$B$4)+IF($G$225=0,$W$110,Assumptions!$B$4)+IF($H$225=0,$T$110,Assumptions!$B$4)</f>
        <v>24037545.7598514</v>
      </c>
      <c r="S225" s="12" t="n">
        <f aca="false">IF($R$225&gt;Assumptions!$B$4,$Q$225/$R$225&gt;Assumptions!$B$13,FALSE())</f>
        <v>1</v>
      </c>
      <c r="T225" s="12" t="n">
        <f aca="false">IF($S$225,($Q$225+Assumptions!$B$14*Assumptions!$B$13)/($R$225+Assumptions!$B$14),IF($R$225&gt;Assumptions!$B$4,$Q$225/$R$225,Assumptions!$B$4))</f>
        <v>60.762966349343</v>
      </c>
      <c r="U225" s="12" t="n">
        <f aca="false">IF($B$225=1,$I$225,$D$110*$T$225)</f>
        <v>30000000</v>
      </c>
      <c r="V225" s="12" t="n">
        <f aca="false">IF($C$225=1,$J$225,$AI$110*$T$225)</f>
        <v>300000000</v>
      </c>
      <c r="W225" s="12" t="n">
        <f aca="false">IF($D$225=1,$K$225,$AF$110*$T$225)</f>
        <v>105674535.289181</v>
      </c>
      <c r="X225" s="12" t="n">
        <f aca="false">IF($E$225=1,$L$225,$AC$110*$T$225)</f>
        <v>60000000</v>
      </c>
      <c r="Y225" s="12" t="n">
        <f aca="false">IF($F$225=1,$M$225,$Z$110*$T$225)</f>
        <v>182288899.048029</v>
      </c>
      <c r="Z225" s="12" t="n">
        <f aca="false">IF($G$225=1,$N$225,$W$110*$T$225)</f>
        <v>303814831.746715</v>
      </c>
      <c r="AA225" s="12" t="n">
        <f aca="false">IF($H$225=1,$O$225,$T$110*$T$225)</f>
        <v>303814831.746715</v>
      </c>
      <c r="AB225" s="12" t="n">
        <f aca="false">($J$110+$O$110)*$T$225</f>
        <v>18132789.1519158</v>
      </c>
      <c r="AC225" s="12" t="n">
        <f aca="false">Assumptions!$B$20*$T$225</f>
        <v>546866697.144087</v>
      </c>
      <c r="AD225" s="12" t="n">
        <f aca="false">IF($S$225,Assumptions!$B$14*($T$225-Assumptions!$B$13),Assumptions!$B$4)</f>
        <v>149407415.873358</v>
      </c>
      <c r="AE225" s="12" t="n">
        <f aca="false">$U$225+$V$225+$W$225+$X$225+$Y$225+$Z$225+$AA$225+$AB$225+$AC$225+$AD$225</f>
        <v>2000000000</v>
      </c>
      <c r="AF225" s="12" t="n">
        <f aca="false">IF(AND(IF($B$225=1,$U$225&gt;=INDEX($U$121:$U$248,1+$A$225-Assumptions!$B$77),$U$225&gt;INDEX($U$121:$U$248,1+$A$225+Assumptions!$B$77)),IF($C$225=1,$V$225&gt;=INDEX($V$121:$V$248,1+$A$225-Assumptions!$B$78),$V$225&gt;INDEX($V$121:$V$248,1+$A$225+Assumptions!$B$78)),IF($D$225=1,$W$225&gt;=INDEX($W$121:$W$248,1+$A$225-Assumptions!$B$79),$W$225&gt;INDEX($W$121:$W$248,1+$A$225+Assumptions!$B$79)),IF($E$225=1,$X$225&gt;=INDEX($X$121:$X$248,1+$A$225-Assumptions!$B$80),$X$225&gt;INDEX($X$121:$X$248,1+$A$225+Assumptions!$B$80)),IF($F$225=1,$Y$225&gt;=INDEX($Y$121:$Y$248,1+$A$225-Assumptions!$B$81),$Y$225&gt;INDEX($Y$121:$Y$248,1+$A$225+Assumptions!$B$81)),IF($G$225=1,$Z$225&gt;=INDEX($Z$121:$Z$248,1+$A$225-Assumptions!$B$82),$Z$225&gt;INDEX($Z$121:$Z$248,1+$A$225+Assumptions!$B$82)),IF($H$225=1,$AA$225&gt;=INDEX($AA$121:$AA$248,1+$A$225-Assumptions!$B$83),$AA$225&gt;INDEX($AA$121:$AA$248,1+$A$225+Assumptions!$B$83))),1,0)</f>
        <v>0</v>
      </c>
    </row>
    <row r="226" customFormat="false" ht="15" hidden="true" customHeight="false" outlineLevel="0" collapsed="false">
      <c r="A226" s="6" t="n">
        <f aca="false">ROW()-ROW($A$121)+Assumptions!$B$4</f>
        <v>105</v>
      </c>
      <c r="B226" s="12" t="n">
        <f aca="false">MOD(QUOTIENT($A$226,Assumptions!$B$77),2)</f>
        <v>1</v>
      </c>
      <c r="C226" s="12" t="n">
        <f aca="false">MOD(QUOTIENT($A$226,Assumptions!$B$78),2)</f>
        <v>1</v>
      </c>
      <c r="D226" s="12" t="n">
        <f aca="false">MOD(QUOTIENT($A$226,Assumptions!$B$79),2)</f>
        <v>0</v>
      </c>
      <c r="E226" s="12" t="n">
        <f aca="false">MOD(QUOTIENT($A$226,Assumptions!$B$80),2)</f>
        <v>1</v>
      </c>
      <c r="F226" s="12" t="n">
        <f aca="false">MOD(QUOTIENT($A$226,Assumptions!$B$81),2)</f>
        <v>0</v>
      </c>
      <c r="G226" s="12" t="n">
        <f aca="false">MOD(QUOTIENT($A$226,Assumptions!$B$82),2)</f>
        <v>0</v>
      </c>
      <c r="H226" s="12" t="n">
        <f aca="false">MOD(QUOTIENT($A$226,Assumptions!$B$83),2)</f>
        <v>1</v>
      </c>
      <c r="I226" s="12" t="n">
        <f aca="false">IF($B$226=1,MIN(Assumptions!$B$67,MAX(Assumptions!$B$4,Assumptions!$B$26-(Assumptions!$B$4))),Assumptions!$B$4)</f>
        <v>30000000</v>
      </c>
      <c r="J226" s="12" t="n">
        <f aca="false">IF($C$226=1,MIN(Assumptions!$B$66,MAX(Assumptions!$B$4,Assumptions!$B$26-($I$226))),Assumptions!$B$4)</f>
        <v>300000000</v>
      </c>
      <c r="K226" s="12" t="n">
        <f aca="false">IF($D$226=1,MIN(Assumptions!$B$61,MAX(Assumptions!$B$4,Assumptions!$B$26-($I$226+$J$226))),Assumptions!$B$4)</f>
        <v>0</v>
      </c>
      <c r="L226" s="12" t="n">
        <f aca="false">IF($E$226=1,MIN(Assumptions!$B$56,MAX(Assumptions!$B$4,Assumptions!$B$26-($I$226+$J$226+$K$226))),Assumptions!$B$4)</f>
        <v>60000000</v>
      </c>
      <c r="M226" s="12" t="n">
        <f aca="false">IF($F$226=1,MIN(Assumptions!$B$51,MAX(Assumptions!$B$4,Assumptions!$B$26-($I$226+$J$226+$K$226+$L$226))),Assumptions!$B$4)</f>
        <v>0</v>
      </c>
      <c r="N226" s="12" t="n">
        <f aca="false">IF($G$226=1,MIN(Assumptions!$B$46,MAX(Assumptions!$B$4,Assumptions!$B$26-($I$226+$J$226+$K$226+$L$226+$M$226))),Assumptions!$B$4)</f>
        <v>0</v>
      </c>
      <c r="O226" s="12" t="n">
        <f aca="false">IF($H$226=1,MIN(Assumptions!$B$41,MAX(Assumptions!$B$4,Assumptions!$B$26-($I$226+$J$226+$K$226+$L$226+$M$226+$N$226))),Assumptions!$B$4)</f>
        <v>5000000</v>
      </c>
      <c r="P226" s="12" t="n">
        <f aca="false">$I$226+$J$226+$K$226+$L$226+$M$226+$N$226+$O$226</f>
        <v>395000000</v>
      </c>
      <c r="Q226" s="12" t="n">
        <f aca="false">MAX(Assumptions!$B$4,Assumptions!$B$26-$P$226)</f>
        <v>1605000000</v>
      </c>
      <c r="R226" s="12" t="n">
        <f aca="false">$J$110+$O$110+Assumptions!$B$20+IF($B$226=0,$D$110,Assumptions!$B$4)+IF($C$226=0,$AI$110,Assumptions!$B$4)+IF($D$226=0,$AF$110,Assumptions!$B$4)+IF($E$226=0,$AC$110,Assumptions!$B$4)+IF($F$226=0,$Z$110,Assumptions!$B$4)+IF($G$226=0,$W$110,Assumptions!$B$4)+IF($H$226=0,$T$110,Assumptions!$B$4)</f>
        <v>19037545.7598514</v>
      </c>
      <c r="S226" s="12" t="n">
        <f aca="false">IF($R$226&gt;Assumptions!$B$4,$Q$226/$R$226&gt;Assumptions!$B$13,FALSE())</f>
        <v>1</v>
      </c>
      <c r="T226" s="12" t="n">
        <f aca="false">IF($S$226,($Q$226+Assumptions!$B$14*Assumptions!$B$13)/($R$226+Assumptions!$B$14),IF($R$226&gt;Assumptions!$B$4,$Q$226/$R$226,Assumptions!$B$4))</f>
        <v>74.6371020135718</v>
      </c>
      <c r="U226" s="12" t="n">
        <f aca="false">IF($B$226=1,$I$226,$D$110*$T$226)</f>
        <v>30000000</v>
      </c>
      <c r="V226" s="12" t="n">
        <f aca="false">IF($C$226=1,$J$226,$AI$110*$T$226)</f>
        <v>300000000</v>
      </c>
      <c r="W226" s="12" t="n">
        <f aca="false">IF($D$226=1,$K$226,$AF$110*$T$226)</f>
        <v>129803423.770813</v>
      </c>
      <c r="X226" s="12" t="n">
        <f aca="false">IF($E$226=1,$L$226,$AC$110*$T$226)</f>
        <v>60000000</v>
      </c>
      <c r="Y226" s="12" t="n">
        <f aca="false">IF($F$226=1,$M$226,$Z$110*$T$226)</f>
        <v>223911306.040716</v>
      </c>
      <c r="Z226" s="12" t="n">
        <f aca="false">IF($G$226=1,$N$226,$W$110*$T$226)</f>
        <v>373185510.067859</v>
      </c>
      <c r="AA226" s="12" t="n">
        <f aca="false">IF($H$226=1,$O$226,$T$110*$T$226)</f>
        <v>5000000</v>
      </c>
      <c r="AB226" s="12" t="n">
        <f aca="false">($J$110+$O$110)*$T$226</f>
        <v>22273086.9645366</v>
      </c>
      <c r="AC226" s="12" t="n">
        <f aca="false">Assumptions!$B$20*$T$226</f>
        <v>671733918.122147</v>
      </c>
      <c r="AD226" s="12" t="n">
        <f aca="false">IF($S$226,Assumptions!$B$14*($T$226-Assumptions!$B$13),Assumptions!$B$4)</f>
        <v>184092755.03393</v>
      </c>
      <c r="AE226" s="12" t="n">
        <f aca="false">$U$226+$V$226+$W$226+$X$226+$Y$226+$Z$226+$AA$226+$AB$226+$AC$226+$AD$226</f>
        <v>2000000000</v>
      </c>
      <c r="AF226" s="12" t="n">
        <f aca="false">IF(AND(IF($B$226=1,$U$226&gt;=INDEX($U$121:$U$248,1+$A$226-Assumptions!$B$77),$U$226&gt;INDEX($U$121:$U$248,1+$A$226+Assumptions!$B$77)),IF($C$226=1,$V$226&gt;=INDEX($V$121:$V$248,1+$A$226-Assumptions!$B$78),$V$226&gt;INDEX($V$121:$V$248,1+$A$226+Assumptions!$B$78)),IF($D$226=1,$W$226&gt;=INDEX($W$121:$W$248,1+$A$226-Assumptions!$B$79),$W$226&gt;INDEX($W$121:$W$248,1+$A$226+Assumptions!$B$79)),IF($E$226=1,$X$226&gt;=INDEX($X$121:$X$248,1+$A$226-Assumptions!$B$80),$X$226&gt;INDEX($X$121:$X$248,1+$A$226+Assumptions!$B$80)),IF($F$226=1,$Y$226&gt;=INDEX($Y$121:$Y$248,1+$A$226-Assumptions!$B$81),$Y$226&gt;INDEX($Y$121:$Y$248,1+$A$226+Assumptions!$B$81)),IF($G$226=1,$Z$226&gt;=INDEX($Z$121:$Z$248,1+$A$226-Assumptions!$B$82),$Z$226&gt;INDEX($Z$121:$Z$248,1+$A$226+Assumptions!$B$82)),IF($H$226=1,$AA$226&gt;=INDEX($AA$121:$AA$248,1+$A$226-Assumptions!$B$83),$AA$226&gt;INDEX($AA$121:$AA$248,1+$A$226+Assumptions!$B$83))),1,0)</f>
        <v>0</v>
      </c>
    </row>
    <row r="227" customFormat="false" ht="15" hidden="true" customHeight="false" outlineLevel="0" collapsed="false">
      <c r="A227" s="6" t="n">
        <f aca="false">ROW()-ROW($A$121)+Assumptions!$B$4</f>
        <v>106</v>
      </c>
      <c r="B227" s="12" t="n">
        <f aca="false">MOD(QUOTIENT($A$227,Assumptions!$B$77),2)</f>
        <v>1</v>
      </c>
      <c r="C227" s="12" t="n">
        <f aca="false">MOD(QUOTIENT($A$227,Assumptions!$B$78),2)</f>
        <v>1</v>
      </c>
      <c r="D227" s="12" t="n">
        <f aca="false">MOD(QUOTIENT($A$227,Assumptions!$B$79),2)</f>
        <v>0</v>
      </c>
      <c r="E227" s="12" t="n">
        <f aca="false">MOD(QUOTIENT($A$227,Assumptions!$B$80),2)</f>
        <v>1</v>
      </c>
      <c r="F227" s="12" t="n">
        <f aca="false">MOD(QUOTIENT($A$227,Assumptions!$B$81),2)</f>
        <v>0</v>
      </c>
      <c r="G227" s="12" t="n">
        <f aca="false">MOD(QUOTIENT($A$227,Assumptions!$B$82),2)</f>
        <v>1</v>
      </c>
      <c r="H227" s="12" t="n">
        <f aca="false">MOD(QUOTIENT($A$227,Assumptions!$B$83),2)</f>
        <v>0</v>
      </c>
      <c r="I227" s="12" t="n">
        <f aca="false">IF($B$227=1,MIN(Assumptions!$B$67,MAX(Assumptions!$B$4,Assumptions!$B$26-(Assumptions!$B$4))),Assumptions!$B$4)</f>
        <v>30000000</v>
      </c>
      <c r="J227" s="12" t="n">
        <f aca="false">IF($C$227=1,MIN(Assumptions!$B$66,MAX(Assumptions!$B$4,Assumptions!$B$26-($I$227))),Assumptions!$B$4)</f>
        <v>300000000</v>
      </c>
      <c r="K227" s="12" t="n">
        <f aca="false">IF($D$227=1,MIN(Assumptions!$B$61,MAX(Assumptions!$B$4,Assumptions!$B$26-($I$227+$J$227))),Assumptions!$B$4)</f>
        <v>0</v>
      </c>
      <c r="L227" s="12" t="n">
        <f aca="false">IF($E$227=1,MIN(Assumptions!$B$56,MAX(Assumptions!$B$4,Assumptions!$B$26-($I$227+$J$227+$K$227))),Assumptions!$B$4)</f>
        <v>60000000</v>
      </c>
      <c r="M227" s="12" t="n">
        <f aca="false">IF($F$227=1,MIN(Assumptions!$B$51,MAX(Assumptions!$B$4,Assumptions!$B$26-($I$227+$J$227+$K$227+$L$227))),Assumptions!$B$4)</f>
        <v>0</v>
      </c>
      <c r="N227" s="12" t="n">
        <f aca="false">IF($G$227=1,MIN(Assumptions!$B$46,MAX(Assumptions!$B$4,Assumptions!$B$26-($I$227+$J$227+$K$227+$L$227+$M$227))),Assumptions!$B$4)</f>
        <v>15000000</v>
      </c>
      <c r="O227" s="12" t="n">
        <f aca="false">IF($H$227=1,MIN(Assumptions!$B$41,MAX(Assumptions!$B$4,Assumptions!$B$26-($I$227+$J$227+$K$227+$L$227+$M$227+$N$227))),Assumptions!$B$4)</f>
        <v>0</v>
      </c>
      <c r="P227" s="12" t="n">
        <f aca="false">$I$227+$J$227+$K$227+$L$227+$M$227+$N$227+$O$227</f>
        <v>405000000</v>
      </c>
      <c r="Q227" s="12" t="n">
        <f aca="false">MAX(Assumptions!$B$4,Assumptions!$B$26-$P$227)</f>
        <v>1595000000</v>
      </c>
      <c r="R227" s="12" t="n">
        <f aca="false">$J$110+$O$110+Assumptions!$B$20+IF($B$227=0,$D$110,Assumptions!$B$4)+IF($C$227=0,$AI$110,Assumptions!$B$4)+IF($D$227=0,$AF$110,Assumptions!$B$4)+IF($E$227=0,$AC$110,Assumptions!$B$4)+IF($F$227=0,$Z$110,Assumptions!$B$4)+IF($G$227=0,$W$110,Assumptions!$B$4)+IF($H$227=0,$T$110,Assumptions!$B$4)</f>
        <v>19037545.7598514</v>
      </c>
      <c r="S227" s="12" t="n">
        <f aca="false">IF($R$227&gt;Assumptions!$B$4,$Q$227/$R$227&gt;Assumptions!$B$13,FALSE())</f>
        <v>1</v>
      </c>
      <c r="T227" s="12" t="n">
        <f aca="false">IF($S$227,($Q$227+Assumptions!$B$14*Assumptions!$B$13)/($R$227+Assumptions!$B$14),IF($R$227&gt;Assumptions!$B$4,$Q$227/$R$227,Assumptions!$B$4))</f>
        <v>74.1727965578109</v>
      </c>
      <c r="U227" s="12" t="n">
        <f aca="false">IF($B$227=1,$I$227,$D$110*$T$227)</f>
        <v>30000000</v>
      </c>
      <c r="V227" s="12" t="n">
        <f aca="false">IF($C$227=1,$J$227,$AI$110*$T$227)</f>
        <v>300000000</v>
      </c>
      <c r="W227" s="12" t="n">
        <f aca="false">IF($D$227=1,$K$227,$AF$110*$T$227)</f>
        <v>128995937.464307</v>
      </c>
      <c r="X227" s="12" t="n">
        <f aca="false">IF($E$227=1,$L$227,$AC$110*$T$227)</f>
        <v>60000000</v>
      </c>
      <c r="Y227" s="12" t="n">
        <f aca="false">IF($F$227=1,$M$227,$Z$110*$T$227)</f>
        <v>222518389.673433</v>
      </c>
      <c r="Z227" s="12" t="n">
        <f aca="false">IF($G$227=1,$N$227,$W$110*$T$227)</f>
        <v>15000000</v>
      </c>
      <c r="AA227" s="12" t="n">
        <f aca="false">IF($H$227=1,$O$227,$T$110*$T$227)</f>
        <v>370863982.789055</v>
      </c>
      <c r="AB227" s="12" t="n">
        <f aca="false">($J$110+$O$110)*$T$227</f>
        <v>22134529.6583809</v>
      </c>
      <c r="AC227" s="12" t="n">
        <f aca="false">Assumptions!$B$20*$T$227</f>
        <v>667555169.020298</v>
      </c>
      <c r="AD227" s="12" t="n">
        <f aca="false">IF($S$227,Assumptions!$B$14*($T$227-Assumptions!$B$13),Assumptions!$B$4)</f>
        <v>182931991.394527</v>
      </c>
      <c r="AE227" s="12" t="n">
        <f aca="false">$U$227+$V$227+$W$227+$X$227+$Y$227+$Z$227+$AA$227+$AB$227+$AC$227+$AD$227</f>
        <v>2000000000</v>
      </c>
      <c r="AF227" s="12" t="n">
        <f aca="false">IF(AND(IF($B$227=1,$U$227&gt;=INDEX($U$121:$U$248,1+$A$227-Assumptions!$B$77),$U$227&gt;INDEX($U$121:$U$248,1+$A$227+Assumptions!$B$77)),IF($C$227=1,$V$227&gt;=INDEX($V$121:$V$248,1+$A$227-Assumptions!$B$78),$V$227&gt;INDEX($V$121:$V$248,1+$A$227+Assumptions!$B$78)),IF($D$227=1,$W$227&gt;=INDEX($W$121:$W$248,1+$A$227-Assumptions!$B$79),$W$227&gt;INDEX($W$121:$W$248,1+$A$227+Assumptions!$B$79)),IF($E$227=1,$X$227&gt;=INDEX($X$121:$X$248,1+$A$227-Assumptions!$B$80),$X$227&gt;INDEX($X$121:$X$248,1+$A$227+Assumptions!$B$80)),IF($F$227=1,$Y$227&gt;=INDEX($Y$121:$Y$248,1+$A$227-Assumptions!$B$81),$Y$227&gt;INDEX($Y$121:$Y$248,1+$A$227+Assumptions!$B$81)),IF($G$227=1,$Z$227&gt;=INDEX($Z$121:$Z$248,1+$A$227-Assumptions!$B$82),$Z$227&gt;INDEX($Z$121:$Z$248,1+$A$227+Assumptions!$B$82)),IF($H$227=1,$AA$227&gt;=INDEX($AA$121:$AA$248,1+$A$227-Assumptions!$B$83),$AA$227&gt;INDEX($AA$121:$AA$248,1+$A$227+Assumptions!$B$83))),1,0)</f>
        <v>0</v>
      </c>
    </row>
    <row r="228" customFormat="false" ht="15" hidden="true" customHeight="false" outlineLevel="0" collapsed="false">
      <c r="A228" s="6" t="n">
        <f aca="false">ROW()-ROW($A$121)+Assumptions!$B$4</f>
        <v>107</v>
      </c>
      <c r="B228" s="12" t="n">
        <f aca="false">MOD(QUOTIENT($A$228,Assumptions!$B$77),2)</f>
        <v>1</v>
      </c>
      <c r="C228" s="12" t="n">
        <f aca="false">MOD(QUOTIENT($A$228,Assumptions!$B$78),2)</f>
        <v>1</v>
      </c>
      <c r="D228" s="12" t="n">
        <f aca="false">MOD(QUOTIENT($A$228,Assumptions!$B$79),2)</f>
        <v>0</v>
      </c>
      <c r="E228" s="12" t="n">
        <f aca="false">MOD(QUOTIENT($A$228,Assumptions!$B$80),2)</f>
        <v>1</v>
      </c>
      <c r="F228" s="12" t="n">
        <f aca="false">MOD(QUOTIENT($A$228,Assumptions!$B$81),2)</f>
        <v>0</v>
      </c>
      <c r="G228" s="12" t="n">
        <f aca="false">MOD(QUOTIENT($A$228,Assumptions!$B$82),2)</f>
        <v>1</v>
      </c>
      <c r="H228" s="12" t="n">
        <f aca="false">MOD(QUOTIENT($A$228,Assumptions!$B$83),2)</f>
        <v>1</v>
      </c>
      <c r="I228" s="12" t="n">
        <f aca="false">IF($B$228=1,MIN(Assumptions!$B$67,MAX(Assumptions!$B$4,Assumptions!$B$26-(Assumptions!$B$4))),Assumptions!$B$4)</f>
        <v>30000000</v>
      </c>
      <c r="J228" s="12" t="n">
        <f aca="false">IF($C$228=1,MIN(Assumptions!$B$66,MAX(Assumptions!$B$4,Assumptions!$B$26-($I$228))),Assumptions!$B$4)</f>
        <v>300000000</v>
      </c>
      <c r="K228" s="12" t="n">
        <f aca="false">IF($D$228=1,MIN(Assumptions!$B$61,MAX(Assumptions!$B$4,Assumptions!$B$26-($I$228+$J$228))),Assumptions!$B$4)</f>
        <v>0</v>
      </c>
      <c r="L228" s="12" t="n">
        <f aca="false">IF($E$228=1,MIN(Assumptions!$B$56,MAX(Assumptions!$B$4,Assumptions!$B$26-($I$228+$J$228+$K$228))),Assumptions!$B$4)</f>
        <v>60000000</v>
      </c>
      <c r="M228" s="12" t="n">
        <f aca="false">IF($F$228=1,MIN(Assumptions!$B$51,MAX(Assumptions!$B$4,Assumptions!$B$26-($I$228+$J$228+$K$228+$L$228))),Assumptions!$B$4)</f>
        <v>0</v>
      </c>
      <c r="N228" s="12" t="n">
        <f aca="false">IF($G$228=1,MIN(Assumptions!$B$46,MAX(Assumptions!$B$4,Assumptions!$B$26-($I$228+$J$228+$K$228+$L$228+$M$228))),Assumptions!$B$4)</f>
        <v>15000000</v>
      </c>
      <c r="O228" s="12" t="n">
        <f aca="false">IF($H$228=1,MIN(Assumptions!$B$41,MAX(Assumptions!$B$4,Assumptions!$B$26-($I$228+$J$228+$K$228+$L$228+$M$228+$N$228))),Assumptions!$B$4)</f>
        <v>5000000</v>
      </c>
      <c r="P228" s="12" t="n">
        <f aca="false">$I$228+$J$228+$K$228+$L$228+$M$228+$N$228+$O$228</f>
        <v>410000000</v>
      </c>
      <c r="Q228" s="12" t="n">
        <f aca="false">MAX(Assumptions!$B$4,Assumptions!$B$26-$P$228)</f>
        <v>1590000000</v>
      </c>
      <c r="R228" s="12" t="n">
        <f aca="false">$J$110+$O$110+Assumptions!$B$20+IF($B$228=0,$D$110,Assumptions!$B$4)+IF($C$228=0,$AI$110,Assumptions!$B$4)+IF($D$228=0,$AF$110,Assumptions!$B$4)+IF($E$228=0,$AC$110,Assumptions!$B$4)+IF($F$228=0,$Z$110,Assumptions!$B$4)+IF($G$228=0,$W$110,Assumptions!$B$4)+IF($H$228=0,$T$110,Assumptions!$B$4)</f>
        <v>14037545.7598514</v>
      </c>
      <c r="S228" s="12" t="n">
        <f aca="false">IF($R$228&gt;Assumptions!$B$4,$Q$228/$R$228&gt;Assumptions!$B$13,FALSE())</f>
        <v>1</v>
      </c>
      <c r="T228" s="12" t="n">
        <f aca="false">IF($S$228,($Q$228+Assumptions!$B$14*Assumptions!$B$13)/($R$228+Assumptions!$B$14),IF($R$228&gt;Assumptions!$B$4,$Q$228/$R$228,Assumptions!$B$4))</f>
        <v>96.2960298417527</v>
      </c>
      <c r="U228" s="12" t="n">
        <f aca="false">IF($B$228=1,$I$228,$D$110*$T$228)</f>
        <v>30000000</v>
      </c>
      <c r="V228" s="12" t="n">
        <f aca="false">IF($C$228=1,$J$228,$AI$110*$T$228)</f>
        <v>300000000</v>
      </c>
      <c r="W228" s="12" t="n">
        <f aca="false">IF($D$228=1,$K$228,$AF$110*$T$228)</f>
        <v>167471057.0451</v>
      </c>
      <c r="X228" s="12" t="n">
        <f aca="false">IF($E$228=1,$L$228,$AC$110*$T$228)</f>
        <v>60000000</v>
      </c>
      <c r="Y228" s="12" t="n">
        <f aca="false">IF($F$228=1,$M$228,$Z$110*$T$228)</f>
        <v>288888089.525258</v>
      </c>
      <c r="Z228" s="12" t="n">
        <f aca="false">IF($G$228=1,$N$228,$W$110*$T$228)</f>
        <v>15000000</v>
      </c>
      <c r="AA228" s="12" t="n">
        <f aca="false">IF($H$228=1,$O$228,$T$110*$T$228)</f>
        <v>5000000</v>
      </c>
      <c r="AB228" s="12" t="n">
        <f aca="false">($J$110+$O$110)*$T$228</f>
        <v>28736510.2494864</v>
      </c>
      <c r="AC228" s="12" t="n">
        <f aca="false">Assumptions!$B$20*$T$228</f>
        <v>866664268.575774</v>
      </c>
      <c r="AD228" s="12" t="n">
        <f aca="false">IF($S$228,Assumptions!$B$14*($T$228-Assumptions!$B$13),Assumptions!$B$4)</f>
        <v>238240074.604382</v>
      </c>
      <c r="AE228" s="12" t="n">
        <f aca="false">$U$228+$V$228+$W$228+$X$228+$Y$228+$Z$228+$AA$228+$AB$228+$AC$228+$AD$228</f>
        <v>2000000000</v>
      </c>
      <c r="AF228" s="12" t="n">
        <f aca="false">IF(AND(IF($B$228=1,$U$228&gt;=INDEX($U$121:$U$248,1+$A$228-Assumptions!$B$77),$U$228&gt;INDEX($U$121:$U$248,1+$A$228+Assumptions!$B$77)),IF($C$228=1,$V$228&gt;=INDEX($V$121:$V$248,1+$A$228-Assumptions!$B$78),$V$228&gt;INDEX($V$121:$V$248,1+$A$228+Assumptions!$B$78)),IF($D$228=1,$W$228&gt;=INDEX($W$121:$W$248,1+$A$228-Assumptions!$B$79),$W$228&gt;INDEX($W$121:$W$248,1+$A$228+Assumptions!$B$79)),IF($E$228=1,$X$228&gt;=INDEX($X$121:$X$248,1+$A$228-Assumptions!$B$80),$X$228&gt;INDEX($X$121:$X$248,1+$A$228+Assumptions!$B$80)),IF($F$228=1,$Y$228&gt;=INDEX($Y$121:$Y$248,1+$A$228-Assumptions!$B$81),$Y$228&gt;INDEX($Y$121:$Y$248,1+$A$228+Assumptions!$B$81)),IF($G$228=1,$Z$228&gt;=INDEX($Z$121:$Z$248,1+$A$228-Assumptions!$B$82),$Z$228&gt;INDEX($Z$121:$Z$248,1+$A$228+Assumptions!$B$82)),IF($H$228=1,$AA$228&gt;=INDEX($AA$121:$AA$248,1+$A$228-Assumptions!$B$83),$AA$228&gt;INDEX($AA$121:$AA$248,1+$A$228+Assumptions!$B$83))),1,0)</f>
        <v>0</v>
      </c>
    </row>
    <row r="229" customFormat="false" ht="15" hidden="true" customHeight="false" outlineLevel="0" collapsed="false">
      <c r="A229" s="6" t="n">
        <f aca="false">ROW()-ROW($A$121)+Assumptions!$B$4</f>
        <v>108</v>
      </c>
      <c r="B229" s="12" t="n">
        <f aca="false">MOD(QUOTIENT($A$229,Assumptions!$B$77),2)</f>
        <v>1</v>
      </c>
      <c r="C229" s="12" t="n">
        <f aca="false">MOD(QUOTIENT($A$229,Assumptions!$B$78),2)</f>
        <v>1</v>
      </c>
      <c r="D229" s="12" t="n">
        <f aca="false">MOD(QUOTIENT($A$229,Assumptions!$B$79),2)</f>
        <v>0</v>
      </c>
      <c r="E229" s="12" t="n">
        <f aca="false">MOD(QUOTIENT($A$229,Assumptions!$B$80),2)</f>
        <v>1</v>
      </c>
      <c r="F229" s="12" t="n">
        <f aca="false">MOD(QUOTIENT($A$229,Assumptions!$B$81),2)</f>
        <v>1</v>
      </c>
      <c r="G229" s="12" t="n">
        <f aca="false">MOD(QUOTIENT($A$229,Assumptions!$B$82),2)</f>
        <v>0</v>
      </c>
      <c r="H229" s="12" t="n">
        <f aca="false">MOD(QUOTIENT($A$229,Assumptions!$B$83),2)</f>
        <v>0</v>
      </c>
      <c r="I229" s="12" t="n">
        <f aca="false">IF($B$229=1,MIN(Assumptions!$B$67,MAX(Assumptions!$B$4,Assumptions!$B$26-(Assumptions!$B$4))),Assumptions!$B$4)</f>
        <v>30000000</v>
      </c>
      <c r="J229" s="12" t="n">
        <f aca="false">IF($C$229=1,MIN(Assumptions!$B$66,MAX(Assumptions!$B$4,Assumptions!$B$26-($I$229))),Assumptions!$B$4)</f>
        <v>300000000</v>
      </c>
      <c r="K229" s="12" t="n">
        <f aca="false">IF($D$229=1,MIN(Assumptions!$B$61,MAX(Assumptions!$B$4,Assumptions!$B$26-($I$229+$J$229))),Assumptions!$B$4)</f>
        <v>0</v>
      </c>
      <c r="L229" s="12" t="n">
        <f aca="false">IF($E$229=1,MIN(Assumptions!$B$56,MAX(Assumptions!$B$4,Assumptions!$B$26-($I$229+$J$229+$K$229))),Assumptions!$B$4)</f>
        <v>60000000</v>
      </c>
      <c r="M229" s="12" t="n">
        <f aca="false">IF($F$229=1,MIN(Assumptions!$B$51,MAX(Assumptions!$B$4,Assumptions!$B$26-($I$229+$J$229+$K$229+$L$229))),Assumptions!$B$4)</f>
        <v>30000000</v>
      </c>
      <c r="N229" s="12" t="n">
        <f aca="false">IF($G$229=1,MIN(Assumptions!$B$46,MAX(Assumptions!$B$4,Assumptions!$B$26-($I$229+$J$229+$K$229+$L$229+$M$229))),Assumptions!$B$4)</f>
        <v>0</v>
      </c>
      <c r="O229" s="12" t="n">
        <f aca="false">IF($H$229=1,MIN(Assumptions!$B$41,MAX(Assumptions!$B$4,Assumptions!$B$26-($I$229+$J$229+$K$229+$L$229+$M$229+$N$229))),Assumptions!$B$4)</f>
        <v>0</v>
      </c>
      <c r="P229" s="12" t="n">
        <f aca="false">$I$229+$J$229+$K$229+$L$229+$M$229+$N$229+$O$229</f>
        <v>420000000</v>
      </c>
      <c r="Q229" s="12" t="n">
        <f aca="false">MAX(Assumptions!$B$4,Assumptions!$B$26-$P$229)</f>
        <v>1580000000</v>
      </c>
      <c r="R229" s="12" t="n">
        <f aca="false">$J$110+$O$110+Assumptions!$B$20+IF($B$229=0,$D$110,Assumptions!$B$4)+IF($C$229=0,$AI$110,Assumptions!$B$4)+IF($D$229=0,$AF$110,Assumptions!$B$4)+IF($E$229=0,$AC$110,Assumptions!$B$4)+IF($F$229=0,$Z$110,Assumptions!$B$4)+IF($G$229=0,$W$110,Assumptions!$B$4)+IF($H$229=0,$T$110,Assumptions!$B$4)</f>
        <v>21037545.7598514</v>
      </c>
      <c r="S229" s="12" t="n">
        <f aca="false">IF($R$229&gt;Assumptions!$B$4,$Q$229/$R$229&gt;Assumptions!$B$13,FALSE())</f>
        <v>1</v>
      </c>
      <c r="T229" s="12" t="n">
        <f aca="false">IF($S$229,($Q$229+Assumptions!$B$14*Assumptions!$B$13)/($R$229+Assumptions!$B$14),IF($R$229&gt;Assumptions!$B$4,$Q$229/$R$229,Assumptions!$B$4))</f>
        <v>67.2330078992055</v>
      </c>
      <c r="U229" s="12" t="n">
        <f aca="false">IF($B$229=1,$I$229,$D$110*$T$229)</f>
        <v>30000000</v>
      </c>
      <c r="V229" s="12" t="n">
        <f aca="false">IF($C$229=1,$J$229,$AI$110*$T$229)</f>
        <v>300000000</v>
      </c>
      <c r="W229" s="12" t="n">
        <f aca="false">IF($D$229=1,$K$229,$AF$110*$T$229)</f>
        <v>116926761.359787</v>
      </c>
      <c r="X229" s="12" t="n">
        <f aca="false">IF($E$229=1,$L$229,$AC$110*$T$229)</f>
        <v>60000000</v>
      </c>
      <c r="Y229" s="12" t="n">
        <f aca="false">IF($F$229=1,$M$229,$Z$110*$T$229)</f>
        <v>30000000</v>
      </c>
      <c r="Z229" s="12" t="n">
        <f aca="false">IF($G$229=1,$N$229,$W$110*$T$229)</f>
        <v>336165039.496028</v>
      </c>
      <c r="AA229" s="12" t="n">
        <f aca="false">IF($H$229=1,$O$229,$T$110*$T$229)</f>
        <v>336165039.496028</v>
      </c>
      <c r="AB229" s="12" t="n">
        <f aca="false">($J$110+$O$110)*$T$229</f>
        <v>20063568.8072948</v>
      </c>
      <c r="AC229" s="12" t="n">
        <f aca="false">Assumptions!$B$20*$T$229</f>
        <v>605097071.09285</v>
      </c>
      <c r="AD229" s="12" t="n">
        <f aca="false">IF($S$229,Assumptions!$B$14*($T$229-Assumptions!$B$13),Assumptions!$B$4)</f>
        <v>165582519.748014</v>
      </c>
      <c r="AE229" s="12" t="n">
        <f aca="false">$U$229+$V$229+$W$229+$X$229+$Y$229+$Z$229+$AA$229+$AB$229+$AC$229+$AD$229</f>
        <v>2000000000</v>
      </c>
      <c r="AF229" s="12" t="n">
        <f aca="false">IF(AND(IF($B$229=1,$U$229&gt;=INDEX($U$121:$U$248,1+$A$229-Assumptions!$B$77),$U$229&gt;INDEX($U$121:$U$248,1+$A$229+Assumptions!$B$77)),IF($C$229=1,$V$229&gt;=INDEX($V$121:$V$248,1+$A$229-Assumptions!$B$78),$V$229&gt;INDEX($V$121:$V$248,1+$A$229+Assumptions!$B$78)),IF($D$229=1,$W$229&gt;=INDEX($W$121:$W$248,1+$A$229-Assumptions!$B$79),$W$229&gt;INDEX($W$121:$W$248,1+$A$229+Assumptions!$B$79)),IF($E$229=1,$X$229&gt;=INDEX($X$121:$X$248,1+$A$229-Assumptions!$B$80),$X$229&gt;INDEX($X$121:$X$248,1+$A$229+Assumptions!$B$80)),IF($F$229=1,$Y$229&gt;=INDEX($Y$121:$Y$248,1+$A$229-Assumptions!$B$81),$Y$229&gt;INDEX($Y$121:$Y$248,1+$A$229+Assumptions!$B$81)),IF($G$229=1,$Z$229&gt;=INDEX($Z$121:$Z$248,1+$A$229-Assumptions!$B$82),$Z$229&gt;INDEX($Z$121:$Z$248,1+$A$229+Assumptions!$B$82)),IF($H$229=1,$AA$229&gt;=INDEX($AA$121:$AA$248,1+$A$229-Assumptions!$B$83),$AA$229&gt;INDEX($AA$121:$AA$248,1+$A$229+Assumptions!$B$83))),1,0)</f>
        <v>0</v>
      </c>
    </row>
    <row r="230" customFormat="false" ht="15" hidden="true" customHeight="false" outlineLevel="0" collapsed="false">
      <c r="A230" s="6" t="n">
        <f aca="false">ROW()-ROW($A$121)+Assumptions!$B$4</f>
        <v>109</v>
      </c>
      <c r="B230" s="12" t="n">
        <f aca="false">MOD(QUOTIENT($A$230,Assumptions!$B$77),2)</f>
        <v>1</v>
      </c>
      <c r="C230" s="12" t="n">
        <f aca="false">MOD(QUOTIENT($A$230,Assumptions!$B$78),2)</f>
        <v>1</v>
      </c>
      <c r="D230" s="12" t="n">
        <f aca="false">MOD(QUOTIENT($A$230,Assumptions!$B$79),2)</f>
        <v>0</v>
      </c>
      <c r="E230" s="12" t="n">
        <f aca="false">MOD(QUOTIENT($A$230,Assumptions!$B$80),2)</f>
        <v>1</v>
      </c>
      <c r="F230" s="12" t="n">
        <f aca="false">MOD(QUOTIENT($A$230,Assumptions!$B$81),2)</f>
        <v>1</v>
      </c>
      <c r="G230" s="12" t="n">
        <f aca="false">MOD(QUOTIENT($A$230,Assumptions!$B$82),2)</f>
        <v>0</v>
      </c>
      <c r="H230" s="12" t="n">
        <f aca="false">MOD(QUOTIENT($A$230,Assumptions!$B$83),2)</f>
        <v>1</v>
      </c>
      <c r="I230" s="12" t="n">
        <f aca="false">IF($B$230=1,MIN(Assumptions!$B$67,MAX(Assumptions!$B$4,Assumptions!$B$26-(Assumptions!$B$4))),Assumptions!$B$4)</f>
        <v>30000000</v>
      </c>
      <c r="J230" s="12" t="n">
        <f aca="false">IF($C$230=1,MIN(Assumptions!$B$66,MAX(Assumptions!$B$4,Assumptions!$B$26-($I$230))),Assumptions!$B$4)</f>
        <v>300000000</v>
      </c>
      <c r="K230" s="12" t="n">
        <f aca="false">IF($D$230=1,MIN(Assumptions!$B$61,MAX(Assumptions!$B$4,Assumptions!$B$26-($I$230+$J$230))),Assumptions!$B$4)</f>
        <v>0</v>
      </c>
      <c r="L230" s="12" t="n">
        <f aca="false">IF($E$230=1,MIN(Assumptions!$B$56,MAX(Assumptions!$B$4,Assumptions!$B$26-($I$230+$J$230+$K$230))),Assumptions!$B$4)</f>
        <v>60000000</v>
      </c>
      <c r="M230" s="12" t="n">
        <f aca="false">IF($F$230=1,MIN(Assumptions!$B$51,MAX(Assumptions!$B$4,Assumptions!$B$26-($I$230+$J$230+$K$230+$L$230))),Assumptions!$B$4)</f>
        <v>30000000</v>
      </c>
      <c r="N230" s="12" t="n">
        <f aca="false">IF($G$230=1,MIN(Assumptions!$B$46,MAX(Assumptions!$B$4,Assumptions!$B$26-($I$230+$J$230+$K$230+$L$230+$M$230))),Assumptions!$B$4)</f>
        <v>0</v>
      </c>
      <c r="O230" s="12" t="n">
        <f aca="false">IF($H$230=1,MIN(Assumptions!$B$41,MAX(Assumptions!$B$4,Assumptions!$B$26-($I$230+$J$230+$K$230+$L$230+$M$230+$N$230))),Assumptions!$B$4)</f>
        <v>5000000</v>
      </c>
      <c r="P230" s="12" t="n">
        <f aca="false">$I$230+$J$230+$K$230+$L$230+$M$230+$N$230+$O$230</f>
        <v>425000000</v>
      </c>
      <c r="Q230" s="12" t="n">
        <f aca="false">MAX(Assumptions!$B$4,Assumptions!$B$26-$P$230)</f>
        <v>1575000000</v>
      </c>
      <c r="R230" s="12" t="n">
        <f aca="false">$J$110+$O$110+Assumptions!$B$20+IF($B$230=0,$D$110,Assumptions!$B$4)+IF($C$230=0,$AI$110,Assumptions!$B$4)+IF($D$230=0,$AF$110,Assumptions!$B$4)+IF($E$230=0,$AC$110,Assumptions!$B$4)+IF($F$230=0,$Z$110,Assumptions!$B$4)+IF($G$230=0,$W$110,Assumptions!$B$4)+IF($H$230=0,$T$110,Assumptions!$B$4)</f>
        <v>16037545.7598514</v>
      </c>
      <c r="S230" s="12" t="n">
        <f aca="false">IF($R$230&gt;Assumptions!$B$4,$Q$230/$R$230&gt;Assumptions!$B$13,FALSE())</f>
        <v>1</v>
      </c>
      <c r="T230" s="12" t="n">
        <f aca="false">IF($S$230,($Q$230+Assumptions!$B$14*Assumptions!$B$13)/($R$230+Assumptions!$B$14),IF($R$230&gt;Assumptions!$B$4,$Q$230/$R$230,Assumptions!$B$4))</f>
        <v>85.0975647173613</v>
      </c>
      <c r="U230" s="12" t="n">
        <f aca="false">IF($B$230=1,$I$230,$D$110*$T$230)</f>
        <v>30000000</v>
      </c>
      <c r="V230" s="12" t="n">
        <f aca="false">IF($C$230=1,$J$230,$AI$110*$T$230)</f>
        <v>300000000</v>
      </c>
      <c r="W230" s="12" t="n">
        <f aca="false">IF($D$230=1,$K$230,$AF$110*$T$230)</f>
        <v>147995500.319174</v>
      </c>
      <c r="X230" s="12" t="n">
        <f aca="false">IF($E$230=1,$L$230,$AC$110*$T$230)</f>
        <v>60000000</v>
      </c>
      <c r="Y230" s="12" t="n">
        <f aca="false">IF($F$230=1,$M$230,$Z$110*$T$230)</f>
        <v>30000000</v>
      </c>
      <c r="Z230" s="12" t="n">
        <f aca="false">IF($G$230=1,$N$230,$W$110*$T$230)</f>
        <v>425487823.586806</v>
      </c>
      <c r="AA230" s="12" t="n">
        <f aca="false">IF($H$230=1,$O$230,$T$110*$T$230)</f>
        <v>5000000</v>
      </c>
      <c r="AB230" s="12" t="n">
        <f aca="false">($J$110+$O$110)*$T$230</f>
        <v>25394681.844365</v>
      </c>
      <c r="AC230" s="12" t="n">
        <f aca="false">Assumptions!$B$20*$T$230</f>
        <v>765878082.456252</v>
      </c>
      <c r="AD230" s="12" t="n">
        <f aca="false">IF($S$230,Assumptions!$B$14*($T$230-Assumptions!$B$13),Assumptions!$B$4)</f>
        <v>210243911.793403</v>
      </c>
      <c r="AE230" s="12" t="n">
        <f aca="false">$U$230+$V$230+$W$230+$X$230+$Y$230+$Z$230+$AA$230+$AB$230+$AC$230+$AD$230</f>
        <v>2000000000</v>
      </c>
      <c r="AF230" s="12" t="n">
        <f aca="false">IF(AND(IF($B$230=1,$U$230&gt;=INDEX($U$121:$U$248,1+$A$230-Assumptions!$B$77),$U$230&gt;INDEX($U$121:$U$248,1+$A$230+Assumptions!$B$77)),IF($C$230=1,$V$230&gt;=INDEX($V$121:$V$248,1+$A$230-Assumptions!$B$78),$V$230&gt;INDEX($V$121:$V$248,1+$A$230+Assumptions!$B$78)),IF($D$230=1,$W$230&gt;=INDEX($W$121:$W$248,1+$A$230-Assumptions!$B$79),$W$230&gt;INDEX($W$121:$W$248,1+$A$230+Assumptions!$B$79)),IF($E$230=1,$X$230&gt;=INDEX($X$121:$X$248,1+$A$230-Assumptions!$B$80),$X$230&gt;INDEX($X$121:$X$248,1+$A$230+Assumptions!$B$80)),IF($F$230=1,$Y$230&gt;=INDEX($Y$121:$Y$248,1+$A$230-Assumptions!$B$81),$Y$230&gt;INDEX($Y$121:$Y$248,1+$A$230+Assumptions!$B$81)),IF($G$230=1,$Z$230&gt;=INDEX($Z$121:$Z$248,1+$A$230-Assumptions!$B$82),$Z$230&gt;INDEX($Z$121:$Z$248,1+$A$230+Assumptions!$B$82)),IF($H$230=1,$AA$230&gt;=INDEX($AA$121:$AA$248,1+$A$230-Assumptions!$B$83),$AA$230&gt;INDEX($AA$121:$AA$248,1+$A$230+Assumptions!$B$83))),1,0)</f>
        <v>0</v>
      </c>
    </row>
    <row r="231" customFormat="false" ht="15" hidden="true" customHeight="false" outlineLevel="0" collapsed="false">
      <c r="A231" s="6" t="n">
        <f aca="false">ROW()-ROW($A$121)+Assumptions!$B$4</f>
        <v>110</v>
      </c>
      <c r="B231" s="12" t="n">
        <f aca="false">MOD(QUOTIENT($A$231,Assumptions!$B$77),2)</f>
        <v>1</v>
      </c>
      <c r="C231" s="12" t="n">
        <f aca="false">MOD(QUOTIENT($A$231,Assumptions!$B$78),2)</f>
        <v>1</v>
      </c>
      <c r="D231" s="12" t="n">
        <f aca="false">MOD(QUOTIENT($A$231,Assumptions!$B$79),2)</f>
        <v>0</v>
      </c>
      <c r="E231" s="12" t="n">
        <f aca="false">MOD(QUOTIENT($A$231,Assumptions!$B$80),2)</f>
        <v>1</v>
      </c>
      <c r="F231" s="12" t="n">
        <f aca="false">MOD(QUOTIENT($A$231,Assumptions!$B$81),2)</f>
        <v>1</v>
      </c>
      <c r="G231" s="12" t="n">
        <f aca="false">MOD(QUOTIENT($A$231,Assumptions!$B$82),2)</f>
        <v>1</v>
      </c>
      <c r="H231" s="12" t="n">
        <f aca="false">MOD(QUOTIENT($A$231,Assumptions!$B$83),2)</f>
        <v>0</v>
      </c>
      <c r="I231" s="12" t="n">
        <f aca="false">IF($B$231=1,MIN(Assumptions!$B$67,MAX(Assumptions!$B$4,Assumptions!$B$26-(Assumptions!$B$4))),Assumptions!$B$4)</f>
        <v>30000000</v>
      </c>
      <c r="J231" s="12" t="n">
        <f aca="false">IF($C$231=1,MIN(Assumptions!$B$66,MAX(Assumptions!$B$4,Assumptions!$B$26-($I$231))),Assumptions!$B$4)</f>
        <v>300000000</v>
      </c>
      <c r="K231" s="12" t="n">
        <f aca="false">IF($D$231=1,MIN(Assumptions!$B$61,MAX(Assumptions!$B$4,Assumptions!$B$26-($I$231+$J$231))),Assumptions!$B$4)</f>
        <v>0</v>
      </c>
      <c r="L231" s="12" t="n">
        <f aca="false">IF($E$231=1,MIN(Assumptions!$B$56,MAX(Assumptions!$B$4,Assumptions!$B$26-($I$231+$J$231+$K$231))),Assumptions!$B$4)</f>
        <v>60000000</v>
      </c>
      <c r="M231" s="12" t="n">
        <f aca="false">IF($F$231=1,MIN(Assumptions!$B$51,MAX(Assumptions!$B$4,Assumptions!$B$26-($I$231+$J$231+$K$231+$L$231))),Assumptions!$B$4)</f>
        <v>30000000</v>
      </c>
      <c r="N231" s="12" t="n">
        <f aca="false">IF($G$231=1,MIN(Assumptions!$B$46,MAX(Assumptions!$B$4,Assumptions!$B$26-($I$231+$J$231+$K$231+$L$231+$M$231))),Assumptions!$B$4)</f>
        <v>15000000</v>
      </c>
      <c r="O231" s="12" t="n">
        <f aca="false">IF($H$231=1,MIN(Assumptions!$B$41,MAX(Assumptions!$B$4,Assumptions!$B$26-($I$231+$J$231+$K$231+$L$231+$M$231+$N$231))),Assumptions!$B$4)</f>
        <v>0</v>
      </c>
      <c r="P231" s="12" t="n">
        <f aca="false">$I$231+$J$231+$K$231+$L$231+$M$231+$N$231+$O$231</f>
        <v>435000000</v>
      </c>
      <c r="Q231" s="12" t="n">
        <f aca="false">MAX(Assumptions!$B$4,Assumptions!$B$26-$P$231)</f>
        <v>1565000000</v>
      </c>
      <c r="R231" s="12" t="n">
        <f aca="false">$J$110+$O$110+Assumptions!$B$20+IF($B$231=0,$D$110,Assumptions!$B$4)+IF($C$231=0,$AI$110,Assumptions!$B$4)+IF($D$231=0,$AF$110,Assumptions!$B$4)+IF($E$231=0,$AC$110,Assumptions!$B$4)+IF($F$231=0,$Z$110,Assumptions!$B$4)+IF($G$231=0,$W$110,Assumptions!$B$4)+IF($H$231=0,$T$110,Assumptions!$B$4)</f>
        <v>16037545.7598514</v>
      </c>
      <c r="S231" s="12" t="n">
        <f aca="false">IF($R$231&gt;Assumptions!$B$4,$Q$231/$R$231&gt;Assumptions!$B$13,FALSE())</f>
        <v>1</v>
      </c>
      <c r="T231" s="12" t="n">
        <f aca="false">IF($S$231,($Q$231+Assumptions!$B$14*Assumptions!$B$13)/($R$231+Assumptions!$B$14),IF($R$231&gt;Assumptions!$B$4,$Q$231/$R$231,Assumptions!$B$4))</f>
        <v>84.5581189822275</v>
      </c>
      <c r="U231" s="12" t="n">
        <f aca="false">IF($B$231=1,$I$231,$D$110*$T$231)</f>
        <v>30000000</v>
      </c>
      <c r="V231" s="12" t="n">
        <f aca="false">IF($C$231=1,$J$231,$AI$110*$T$231)</f>
        <v>300000000</v>
      </c>
      <c r="W231" s="12" t="n">
        <f aca="false">IF($D$231=1,$K$231,$AF$110*$T$231)</f>
        <v>147057335.499401</v>
      </c>
      <c r="X231" s="12" t="n">
        <f aca="false">IF($E$231=1,$L$231,$AC$110*$T$231)</f>
        <v>60000000</v>
      </c>
      <c r="Y231" s="12" t="n">
        <f aca="false">IF($F$231=1,$M$231,$Z$110*$T$231)</f>
        <v>30000000</v>
      </c>
      <c r="Z231" s="12" t="n">
        <f aca="false">IF($G$231=1,$N$231,$W$110*$T$231)</f>
        <v>15000000</v>
      </c>
      <c r="AA231" s="12" t="n">
        <f aca="false">IF($H$231=1,$O$231,$T$110*$T$231)</f>
        <v>422790594.911137</v>
      </c>
      <c r="AB231" s="12" t="n">
        <f aca="false">($J$110+$O$110)*$T$231</f>
        <v>25233701.293846</v>
      </c>
      <c r="AC231" s="12" t="n">
        <f aca="false">Assumptions!$B$20*$T$231</f>
        <v>761023070.840047</v>
      </c>
      <c r="AD231" s="12" t="n">
        <f aca="false">IF($S$231,Assumptions!$B$14*($T$231-Assumptions!$B$13),Assumptions!$B$4)</f>
        <v>208895297.455569</v>
      </c>
      <c r="AE231" s="12" t="n">
        <f aca="false">$U$231+$V$231+$W$231+$X$231+$Y$231+$Z$231+$AA$231+$AB$231+$AC$231+$AD$231</f>
        <v>2000000000</v>
      </c>
      <c r="AF231" s="12" t="n">
        <f aca="false">IF(AND(IF($B$231=1,$U$231&gt;=INDEX($U$121:$U$248,1+$A$231-Assumptions!$B$77),$U$231&gt;INDEX($U$121:$U$248,1+$A$231+Assumptions!$B$77)),IF($C$231=1,$V$231&gt;=INDEX($V$121:$V$248,1+$A$231-Assumptions!$B$78),$V$231&gt;INDEX($V$121:$V$248,1+$A$231+Assumptions!$B$78)),IF($D$231=1,$W$231&gt;=INDEX($W$121:$W$248,1+$A$231-Assumptions!$B$79),$W$231&gt;INDEX($W$121:$W$248,1+$A$231+Assumptions!$B$79)),IF($E$231=1,$X$231&gt;=INDEX($X$121:$X$248,1+$A$231-Assumptions!$B$80),$X$231&gt;INDEX($X$121:$X$248,1+$A$231+Assumptions!$B$80)),IF($F$231=1,$Y$231&gt;=INDEX($Y$121:$Y$248,1+$A$231-Assumptions!$B$81),$Y$231&gt;INDEX($Y$121:$Y$248,1+$A$231+Assumptions!$B$81)),IF($G$231=1,$Z$231&gt;=INDEX($Z$121:$Z$248,1+$A$231-Assumptions!$B$82),$Z$231&gt;INDEX($Z$121:$Z$248,1+$A$231+Assumptions!$B$82)),IF($H$231=1,$AA$231&gt;=INDEX($AA$121:$AA$248,1+$A$231-Assumptions!$B$83),$AA$231&gt;INDEX($AA$121:$AA$248,1+$A$231+Assumptions!$B$83))),1,0)</f>
        <v>0</v>
      </c>
    </row>
    <row r="232" customFormat="false" ht="15" hidden="true" customHeight="false" outlineLevel="0" collapsed="false">
      <c r="A232" s="6" t="n">
        <f aca="false">ROW()-ROW($A$121)+Assumptions!$B$4</f>
        <v>111</v>
      </c>
      <c r="B232" s="12" t="n">
        <f aca="false">MOD(QUOTIENT($A$232,Assumptions!$B$77),2)</f>
        <v>1</v>
      </c>
      <c r="C232" s="12" t="n">
        <f aca="false">MOD(QUOTIENT($A$232,Assumptions!$B$78),2)</f>
        <v>1</v>
      </c>
      <c r="D232" s="12" t="n">
        <f aca="false">MOD(QUOTIENT($A$232,Assumptions!$B$79),2)</f>
        <v>0</v>
      </c>
      <c r="E232" s="12" t="n">
        <f aca="false">MOD(QUOTIENT($A$232,Assumptions!$B$80),2)</f>
        <v>1</v>
      </c>
      <c r="F232" s="12" t="n">
        <f aca="false">MOD(QUOTIENT($A$232,Assumptions!$B$81),2)</f>
        <v>1</v>
      </c>
      <c r="G232" s="12" t="n">
        <f aca="false">MOD(QUOTIENT($A$232,Assumptions!$B$82),2)</f>
        <v>1</v>
      </c>
      <c r="H232" s="12" t="n">
        <f aca="false">MOD(QUOTIENT($A$232,Assumptions!$B$83),2)</f>
        <v>1</v>
      </c>
      <c r="I232" s="12" t="n">
        <f aca="false">IF($B$232=1,MIN(Assumptions!$B$67,MAX(Assumptions!$B$4,Assumptions!$B$26-(Assumptions!$B$4))),Assumptions!$B$4)</f>
        <v>30000000</v>
      </c>
      <c r="J232" s="12" t="n">
        <f aca="false">IF($C$232=1,MIN(Assumptions!$B$66,MAX(Assumptions!$B$4,Assumptions!$B$26-($I$232))),Assumptions!$B$4)</f>
        <v>300000000</v>
      </c>
      <c r="K232" s="12" t="n">
        <f aca="false">IF($D$232=1,MIN(Assumptions!$B$61,MAX(Assumptions!$B$4,Assumptions!$B$26-($I$232+$J$232))),Assumptions!$B$4)</f>
        <v>0</v>
      </c>
      <c r="L232" s="12" t="n">
        <f aca="false">IF($E$232=1,MIN(Assumptions!$B$56,MAX(Assumptions!$B$4,Assumptions!$B$26-($I$232+$J$232+$K$232))),Assumptions!$B$4)</f>
        <v>60000000</v>
      </c>
      <c r="M232" s="12" t="n">
        <f aca="false">IF($F$232=1,MIN(Assumptions!$B$51,MAX(Assumptions!$B$4,Assumptions!$B$26-($I$232+$J$232+$K$232+$L$232))),Assumptions!$B$4)</f>
        <v>30000000</v>
      </c>
      <c r="N232" s="12" t="n">
        <f aca="false">IF($G$232=1,MIN(Assumptions!$B$46,MAX(Assumptions!$B$4,Assumptions!$B$26-($I$232+$J$232+$K$232+$L$232+$M$232))),Assumptions!$B$4)</f>
        <v>15000000</v>
      </c>
      <c r="O232" s="12" t="n">
        <f aca="false">IF($H$232=1,MIN(Assumptions!$B$41,MAX(Assumptions!$B$4,Assumptions!$B$26-($I$232+$J$232+$K$232+$L$232+$M$232+$N$232))),Assumptions!$B$4)</f>
        <v>5000000</v>
      </c>
      <c r="P232" s="12" t="n">
        <f aca="false">$I$232+$J$232+$K$232+$L$232+$M$232+$N$232+$O$232</f>
        <v>440000000</v>
      </c>
      <c r="Q232" s="12" t="n">
        <f aca="false">MAX(Assumptions!$B$4,Assumptions!$B$26-$P$232)</f>
        <v>1560000000</v>
      </c>
      <c r="R232" s="12" t="n">
        <f aca="false">$J$110+$O$110+Assumptions!$B$20+IF($B$232=0,$D$110,Assumptions!$B$4)+IF($C$232=0,$AI$110,Assumptions!$B$4)+IF($D$232=0,$AF$110,Assumptions!$B$4)+IF($E$232=0,$AC$110,Assumptions!$B$4)+IF($F$232=0,$Z$110,Assumptions!$B$4)+IF($G$232=0,$W$110,Assumptions!$B$4)+IF($H$232=0,$T$110,Assumptions!$B$4)</f>
        <v>11037545.7598514</v>
      </c>
      <c r="S232" s="12" t="n">
        <f aca="false">IF($R$232&gt;Assumptions!$B$4,$Q$232/$R$232&gt;Assumptions!$B$13,FALSE())</f>
        <v>1</v>
      </c>
      <c r="T232" s="12" t="n">
        <f aca="false">IF($S$232,($Q$232+Assumptions!$B$14*Assumptions!$B$13)/($R$232+Assumptions!$B$14),IF($R$232&gt;Assumptions!$B$4,$Q$232/$R$232,Assumptions!$B$4))</f>
        <v>115.419739125384</v>
      </c>
      <c r="U232" s="12" t="n">
        <f aca="false">IF($B$232=1,$I$232,$D$110*$T$232)</f>
        <v>30000000</v>
      </c>
      <c r="V232" s="12" t="n">
        <f aca="false">IF($C$232=1,$J$232,$AI$110*$T$232)</f>
        <v>300000000</v>
      </c>
      <c r="W232" s="12" t="n">
        <f aca="false">IF($D$232=1,$K$232,$AF$110*$T$232)</f>
        <v>200729622.466915</v>
      </c>
      <c r="X232" s="12" t="n">
        <f aca="false">IF($E$232=1,$L$232,$AC$110*$T$232)</f>
        <v>60000000</v>
      </c>
      <c r="Y232" s="12" t="n">
        <f aca="false">IF($F$232=1,$M$232,$Z$110*$T$232)</f>
        <v>30000000</v>
      </c>
      <c r="Z232" s="12" t="n">
        <f aca="false">IF($G$232=1,$N$232,$W$110*$T$232)</f>
        <v>15000000</v>
      </c>
      <c r="AA232" s="12" t="n">
        <f aca="false">IF($H$232=1,$O$232,$T$110*$T$232)</f>
        <v>5000000</v>
      </c>
      <c r="AB232" s="12" t="n">
        <f aca="false">($J$110+$O$110)*$T$232</f>
        <v>34443377.5911658</v>
      </c>
      <c r="AC232" s="12" t="n">
        <f aca="false">Assumptions!$B$20*$T$232</f>
        <v>1038777652.12846</v>
      </c>
      <c r="AD232" s="12" t="n">
        <f aca="false">IF($S$232,Assumptions!$B$14*($T$232-Assumptions!$B$13),Assumptions!$B$4)</f>
        <v>286049347.813461</v>
      </c>
      <c r="AE232" s="12" t="n">
        <f aca="false">$U$232+$V$232+$W$232+$X$232+$Y$232+$Z$232+$AA$232+$AB$232+$AC$232+$AD$232</f>
        <v>2000000000</v>
      </c>
      <c r="AF232" s="12" t="n">
        <f aca="false">IF(AND(IF($B$232=1,$U$232&gt;=INDEX($U$121:$U$248,1+$A$232-Assumptions!$B$77),$U$232&gt;INDEX($U$121:$U$248,1+$A$232+Assumptions!$B$77)),IF($C$232=1,$V$232&gt;=INDEX($V$121:$V$248,1+$A$232-Assumptions!$B$78),$V$232&gt;INDEX($V$121:$V$248,1+$A$232+Assumptions!$B$78)),IF($D$232=1,$W$232&gt;=INDEX($W$121:$W$248,1+$A$232-Assumptions!$B$79),$W$232&gt;INDEX($W$121:$W$248,1+$A$232+Assumptions!$B$79)),IF($E$232=1,$X$232&gt;=INDEX($X$121:$X$248,1+$A$232-Assumptions!$B$80),$X$232&gt;INDEX($X$121:$X$248,1+$A$232+Assumptions!$B$80)),IF($F$232=1,$Y$232&gt;=INDEX($Y$121:$Y$248,1+$A$232-Assumptions!$B$81),$Y$232&gt;INDEX($Y$121:$Y$248,1+$A$232+Assumptions!$B$81)),IF($G$232=1,$Z$232&gt;=INDEX($Z$121:$Z$248,1+$A$232-Assumptions!$B$82),$Z$232&gt;INDEX($Z$121:$Z$248,1+$A$232+Assumptions!$B$82)),IF($H$232=1,$AA$232&gt;=INDEX($AA$121:$AA$248,1+$A$232-Assumptions!$B$83),$AA$232&gt;INDEX($AA$121:$AA$248,1+$A$232+Assumptions!$B$83))),1,0)</f>
        <v>0</v>
      </c>
    </row>
    <row r="233" customFormat="false" ht="15" hidden="true" customHeight="false" outlineLevel="0" collapsed="false">
      <c r="A233" s="6" t="n">
        <f aca="false">ROW()-ROW($A$121)+Assumptions!$B$4</f>
        <v>112</v>
      </c>
      <c r="B233" s="12" t="n">
        <f aca="false">MOD(QUOTIENT($A$233,Assumptions!$B$77),2)</f>
        <v>1</v>
      </c>
      <c r="C233" s="12" t="n">
        <f aca="false">MOD(QUOTIENT($A$233,Assumptions!$B$78),2)</f>
        <v>1</v>
      </c>
      <c r="D233" s="12" t="n">
        <f aca="false">MOD(QUOTIENT($A$233,Assumptions!$B$79),2)</f>
        <v>1</v>
      </c>
      <c r="E233" s="12" t="n">
        <f aca="false">MOD(QUOTIENT($A$233,Assumptions!$B$80),2)</f>
        <v>0</v>
      </c>
      <c r="F233" s="12" t="n">
        <f aca="false">MOD(QUOTIENT($A$233,Assumptions!$B$81),2)</f>
        <v>0</v>
      </c>
      <c r="G233" s="12" t="n">
        <f aca="false">MOD(QUOTIENT($A$233,Assumptions!$B$82),2)</f>
        <v>0</v>
      </c>
      <c r="H233" s="12" t="n">
        <f aca="false">MOD(QUOTIENT($A$233,Assumptions!$B$83),2)</f>
        <v>0</v>
      </c>
      <c r="I233" s="12" t="n">
        <f aca="false">IF($B$233=1,MIN(Assumptions!$B$67,MAX(Assumptions!$B$4,Assumptions!$B$26-(Assumptions!$B$4))),Assumptions!$B$4)</f>
        <v>30000000</v>
      </c>
      <c r="J233" s="12" t="n">
        <f aca="false">IF($C$233=1,MIN(Assumptions!$B$66,MAX(Assumptions!$B$4,Assumptions!$B$26-($I$233))),Assumptions!$B$4)</f>
        <v>300000000</v>
      </c>
      <c r="K233" s="12" t="n">
        <f aca="false">IF($D$233=1,MIN(Assumptions!$B$61,MAX(Assumptions!$B$4,Assumptions!$B$26-($I$233+$J$233))),Assumptions!$B$4)</f>
        <v>100000000</v>
      </c>
      <c r="L233" s="12" t="n">
        <f aca="false">IF($E$233=1,MIN(Assumptions!$B$56,MAX(Assumptions!$B$4,Assumptions!$B$26-($I$233+$J$233+$K$233))),Assumptions!$B$4)</f>
        <v>0</v>
      </c>
      <c r="M233" s="12" t="n">
        <f aca="false">IF($F$233=1,MIN(Assumptions!$B$51,MAX(Assumptions!$B$4,Assumptions!$B$26-($I$233+$J$233+$K$233+$L$233))),Assumptions!$B$4)</f>
        <v>0</v>
      </c>
      <c r="N233" s="12" t="n">
        <f aca="false">IF($G$233=1,MIN(Assumptions!$B$46,MAX(Assumptions!$B$4,Assumptions!$B$26-($I$233+$J$233+$K$233+$L$233+$M$233))),Assumptions!$B$4)</f>
        <v>0</v>
      </c>
      <c r="O233" s="12" t="n">
        <f aca="false">IF($H$233=1,MIN(Assumptions!$B$41,MAX(Assumptions!$B$4,Assumptions!$B$26-($I$233+$J$233+$K$233+$L$233+$M$233+$N$233))),Assumptions!$B$4)</f>
        <v>0</v>
      </c>
      <c r="P233" s="12" t="n">
        <f aca="false">$I$233+$J$233+$K$233+$L$233+$M$233+$N$233+$O$233</f>
        <v>430000000</v>
      </c>
      <c r="Q233" s="12" t="n">
        <f aca="false">MAX(Assumptions!$B$4,Assumptions!$B$26-$P$233)</f>
        <v>1570000000</v>
      </c>
      <c r="R233" s="12" t="n">
        <f aca="false">$J$110+$O$110+Assumptions!$B$20+IF($B$233=0,$D$110,Assumptions!$B$4)+IF($C$233=0,$AI$110,Assumptions!$B$4)+IF($D$233=0,$AF$110,Assumptions!$B$4)+IF($E$233=0,$AC$110,Assumptions!$B$4)+IF($F$233=0,$Z$110,Assumptions!$B$4)+IF($G$233=0,$W$110,Assumptions!$B$4)+IF($H$233=0,$T$110,Assumptions!$B$4)</f>
        <v>24698418.4321691</v>
      </c>
      <c r="S233" s="12" t="n">
        <f aca="false">IF($R$233&gt;Assumptions!$B$4,$Q$233/$R$233&gt;Assumptions!$B$13,FALSE())</f>
        <v>1</v>
      </c>
      <c r="T233" s="12" t="n">
        <f aca="false">IF($S$233,($Q$233+Assumptions!$B$14*Assumptions!$B$13)/($R$233+Assumptions!$B$14),IF($R$233&gt;Assumptions!$B$4,$Q$233/$R$233,Assumptions!$B$4))</f>
        <v>57.8158617539362</v>
      </c>
      <c r="U233" s="12" t="n">
        <f aca="false">IF($B$233=1,$I$233,$D$110*$T$233)</f>
        <v>30000000</v>
      </c>
      <c r="V233" s="12" t="n">
        <f aca="false">IF($C$233=1,$J$233,$AI$110*$T$233)</f>
        <v>300000000</v>
      </c>
      <c r="W233" s="12" t="n">
        <f aca="false">IF($D$233=1,$K$233,$AF$110*$T$233)</f>
        <v>100000000</v>
      </c>
      <c r="X233" s="12" t="n">
        <f aca="false">IF($E$233=1,$L$233,$AC$110*$T$233)</f>
        <v>138758068.209447</v>
      </c>
      <c r="Y233" s="12" t="n">
        <f aca="false">IF($F$233=1,$M$233,$Z$110*$T$233)</f>
        <v>173447585.261809</v>
      </c>
      <c r="Z233" s="12" t="n">
        <f aca="false">IF($G$233=1,$N$233,$W$110*$T$233)</f>
        <v>289079308.769681</v>
      </c>
      <c r="AA233" s="12" t="n">
        <f aca="false">IF($H$233=1,$O$233,$T$110*$T$233)</f>
        <v>289079308.769681</v>
      </c>
      <c r="AB233" s="12" t="n">
        <f aca="false">($J$110+$O$110)*$T$233</f>
        <v>17253318.8191161</v>
      </c>
      <c r="AC233" s="12" t="n">
        <f aca="false">Assumptions!$B$20*$T$233</f>
        <v>520342755.785426</v>
      </c>
      <c r="AD233" s="12" t="n">
        <f aca="false">IF($S$233,Assumptions!$B$14*($T$233-Assumptions!$B$13),Assumptions!$B$4)</f>
        <v>142039654.384841</v>
      </c>
      <c r="AE233" s="12" t="n">
        <f aca="false">$U$233+$V$233+$W$233+$X$233+$Y$233+$Z$233+$AA$233+$AB$233+$AC$233+$AD$233</f>
        <v>2000000000</v>
      </c>
      <c r="AF233" s="12" t="n">
        <f aca="false">IF(AND(IF($B$233=1,$U$233&gt;=INDEX($U$121:$U$248,1+$A$233-Assumptions!$B$77),$U$233&gt;INDEX($U$121:$U$248,1+$A$233+Assumptions!$B$77)),IF($C$233=1,$V$233&gt;=INDEX($V$121:$V$248,1+$A$233-Assumptions!$B$78),$V$233&gt;INDEX($V$121:$V$248,1+$A$233+Assumptions!$B$78)),IF($D$233=1,$W$233&gt;=INDEX($W$121:$W$248,1+$A$233-Assumptions!$B$79),$W$233&gt;INDEX($W$121:$W$248,1+$A$233+Assumptions!$B$79)),IF($E$233=1,$X$233&gt;=INDEX($X$121:$X$248,1+$A$233-Assumptions!$B$80),$X$233&gt;INDEX($X$121:$X$248,1+$A$233+Assumptions!$B$80)),IF($F$233=1,$Y$233&gt;=INDEX($Y$121:$Y$248,1+$A$233-Assumptions!$B$81),$Y$233&gt;INDEX($Y$121:$Y$248,1+$A$233+Assumptions!$B$81)),IF($G$233=1,$Z$233&gt;=INDEX($Z$121:$Z$248,1+$A$233-Assumptions!$B$82),$Z$233&gt;INDEX($Z$121:$Z$248,1+$A$233+Assumptions!$B$82)),IF($H$233=1,$AA$233&gt;=INDEX($AA$121:$AA$248,1+$A$233-Assumptions!$B$83),$AA$233&gt;INDEX($AA$121:$AA$248,1+$A$233+Assumptions!$B$83))),1,0)</f>
        <v>0</v>
      </c>
    </row>
    <row r="234" customFormat="false" ht="15" hidden="true" customHeight="false" outlineLevel="0" collapsed="false">
      <c r="A234" s="6" t="n">
        <f aca="false">ROW()-ROW($A$121)+Assumptions!$B$4</f>
        <v>113</v>
      </c>
      <c r="B234" s="12" t="n">
        <f aca="false">MOD(QUOTIENT($A$234,Assumptions!$B$77),2)</f>
        <v>1</v>
      </c>
      <c r="C234" s="12" t="n">
        <f aca="false">MOD(QUOTIENT($A$234,Assumptions!$B$78),2)</f>
        <v>1</v>
      </c>
      <c r="D234" s="12" t="n">
        <f aca="false">MOD(QUOTIENT($A$234,Assumptions!$B$79),2)</f>
        <v>1</v>
      </c>
      <c r="E234" s="12" t="n">
        <f aca="false">MOD(QUOTIENT($A$234,Assumptions!$B$80),2)</f>
        <v>0</v>
      </c>
      <c r="F234" s="12" t="n">
        <f aca="false">MOD(QUOTIENT($A$234,Assumptions!$B$81),2)</f>
        <v>0</v>
      </c>
      <c r="G234" s="12" t="n">
        <f aca="false">MOD(QUOTIENT($A$234,Assumptions!$B$82),2)</f>
        <v>0</v>
      </c>
      <c r="H234" s="12" t="n">
        <f aca="false">MOD(QUOTIENT($A$234,Assumptions!$B$83),2)</f>
        <v>1</v>
      </c>
      <c r="I234" s="12" t="n">
        <f aca="false">IF($B$234=1,MIN(Assumptions!$B$67,MAX(Assumptions!$B$4,Assumptions!$B$26-(Assumptions!$B$4))),Assumptions!$B$4)</f>
        <v>30000000</v>
      </c>
      <c r="J234" s="12" t="n">
        <f aca="false">IF($C$234=1,MIN(Assumptions!$B$66,MAX(Assumptions!$B$4,Assumptions!$B$26-($I$234))),Assumptions!$B$4)</f>
        <v>300000000</v>
      </c>
      <c r="K234" s="12" t="n">
        <f aca="false">IF($D$234=1,MIN(Assumptions!$B$61,MAX(Assumptions!$B$4,Assumptions!$B$26-($I$234+$J$234))),Assumptions!$B$4)</f>
        <v>100000000</v>
      </c>
      <c r="L234" s="12" t="n">
        <f aca="false">IF($E$234=1,MIN(Assumptions!$B$56,MAX(Assumptions!$B$4,Assumptions!$B$26-($I$234+$J$234+$K$234))),Assumptions!$B$4)</f>
        <v>0</v>
      </c>
      <c r="M234" s="12" t="n">
        <f aca="false">IF($F$234=1,MIN(Assumptions!$B$51,MAX(Assumptions!$B$4,Assumptions!$B$26-($I$234+$J$234+$K$234+$L$234))),Assumptions!$B$4)</f>
        <v>0</v>
      </c>
      <c r="N234" s="12" t="n">
        <f aca="false">IF($G$234=1,MIN(Assumptions!$B$46,MAX(Assumptions!$B$4,Assumptions!$B$26-($I$234+$J$234+$K$234+$L$234+$M$234))),Assumptions!$B$4)</f>
        <v>0</v>
      </c>
      <c r="O234" s="12" t="n">
        <f aca="false">IF($H$234=1,MIN(Assumptions!$B$41,MAX(Assumptions!$B$4,Assumptions!$B$26-($I$234+$J$234+$K$234+$L$234+$M$234+$N$234))),Assumptions!$B$4)</f>
        <v>5000000</v>
      </c>
      <c r="P234" s="12" t="n">
        <f aca="false">$I$234+$J$234+$K$234+$L$234+$M$234+$N$234+$O$234</f>
        <v>435000000</v>
      </c>
      <c r="Q234" s="12" t="n">
        <f aca="false">MAX(Assumptions!$B$4,Assumptions!$B$26-$P$234)</f>
        <v>1565000000</v>
      </c>
      <c r="R234" s="12" t="n">
        <f aca="false">$J$110+$O$110+Assumptions!$B$20+IF($B$234=0,$D$110,Assumptions!$B$4)+IF($C$234=0,$AI$110,Assumptions!$B$4)+IF($D$234=0,$AF$110,Assumptions!$B$4)+IF($E$234=0,$AC$110,Assumptions!$B$4)+IF($F$234=0,$Z$110,Assumptions!$B$4)+IF($G$234=0,$W$110,Assumptions!$B$4)+IF($H$234=0,$T$110,Assumptions!$B$4)</f>
        <v>19698418.4321691</v>
      </c>
      <c r="S234" s="12" t="n">
        <f aca="false">IF($R$234&gt;Assumptions!$B$4,$Q$234/$R$234&gt;Assumptions!$B$13,FALSE())</f>
        <v>1</v>
      </c>
      <c r="T234" s="12" t="n">
        <f aca="false">IF($S$234,($Q$234+Assumptions!$B$14*Assumptions!$B$13)/($R$234+Assumptions!$B$14),IF($R$234&gt;Assumptions!$B$4,$Q$234/$R$234,Assumptions!$B$4))</f>
        <v>70.6131387148031</v>
      </c>
      <c r="U234" s="12" t="n">
        <f aca="false">IF($B$234=1,$I$234,$D$110*$T$234)</f>
        <v>30000000</v>
      </c>
      <c r="V234" s="12" t="n">
        <f aca="false">IF($C$234=1,$J$234,$AI$110*$T$234)</f>
        <v>300000000</v>
      </c>
      <c r="W234" s="12" t="n">
        <f aca="false">IF($D$234=1,$K$234,$AF$110*$T$234)</f>
        <v>100000000</v>
      </c>
      <c r="X234" s="12" t="n">
        <f aca="false">IF($E$234=1,$L$234,$AC$110*$T$234)</f>
        <v>169471532.915527</v>
      </c>
      <c r="Y234" s="12" t="n">
        <f aca="false">IF($F$234=1,$M$234,$Z$110*$T$234)</f>
        <v>211839416.144409</v>
      </c>
      <c r="Z234" s="12" t="n">
        <f aca="false">IF($G$234=1,$N$234,$W$110*$T$234)</f>
        <v>353065693.574016</v>
      </c>
      <c r="AA234" s="12" t="n">
        <f aca="false">IF($H$234=1,$O$234,$T$110*$T$234)</f>
        <v>5000000</v>
      </c>
      <c r="AB234" s="12" t="n">
        <f aca="false">($J$110+$O$110)*$T$234</f>
        <v>21072262.145812</v>
      </c>
      <c r="AC234" s="12" t="n">
        <f aca="false">Assumptions!$B$20*$T$234</f>
        <v>635518248.433228</v>
      </c>
      <c r="AD234" s="12" t="n">
        <f aca="false">IF($S$234,Assumptions!$B$14*($T$234-Assumptions!$B$13),Assumptions!$B$4)</f>
        <v>174032846.787008</v>
      </c>
      <c r="AE234" s="12" t="n">
        <f aca="false">$U$234+$V$234+$W$234+$X$234+$Y$234+$Z$234+$AA$234+$AB$234+$AC$234+$AD$234</f>
        <v>2000000000</v>
      </c>
      <c r="AF234" s="12" t="n">
        <f aca="false">IF(AND(IF($B$234=1,$U$234&gt;=INDEX($U$121:$U$248,1+$A$234-Assumptions!$B$77),$U$234&gt;INDEX($U$121:$U$248,1+$A$234+Assumptions!$B$77)),IF($C$234=1,$V$234&gt;=INDEX($V$121:$V$248,1+$A$234-Assumptions!$B$78),$V$234&gt;INDEX($V$121:$V$248,1+$A$234+Assumptions!$B$78)),IF($D$234=1,$W$234&gt;=INDEX($W$121:$W$248,1+$A$234-Assumptions!$B$79),$W$234&gt;INDEX($W$121:$W$248,1+$A$234+Assumptions!$B$79)),IF($E$234=1,$X$234&gt;=INDEX($X$121:$X$248,1+$A$234-Assumptions!$B$80),$X$234&gt;INDEX($X$121:$X$248,1+$A$234+Assumptions!$B$80)),IF($F$234=1,$Y$234&gt;=INDEX($Y$121:$Y$248,1+$A$234-Assumptions!$B$81),$Y$234&gt;INDEX($Y$121:$Y$248,1+$A$234+Assumptions!$B$81)),IF($G$234=1,$Z$234&gt;=INDEX($Z$121:$Z$248,1+$A$234-Assumptions!$B$82),$Z$234&gt;INDEX($Z$121:$Z$248,1+$A$234+Assumptions!$B$82)),IF($H$234=1,$AA$234&gt;=INDEX($AA$121:$AA$248,1+$A$234-Assumptions!$B$83),$AA$234&gt;INDEX($AA$121:$AA$248,1+$A$234+Assumptions!$B$83))),1,0)</f>
        <v>0</v>
      </c>
    </row>
    <row r="235" customFormat="false" ht="15" hidden="true" customHeight="false" outlineLevel="0" collapsed="false">
      <c r="A235" s="6" t="n">
        <f aca="false">ROW()-ROW($A$121)+Assumptions!$B$4</f>
        <v>114</v>
      </c>
      <c r="B235" s="12" t="n">
        <f aca="false">MOD(QUOTIENT($A$235,Assumptions!$B$77),2)</f>
        <v>1</v>
      </c>
      <c r="C235" s="12" t="n">
        <f aca="false">MOD(QUOTIENT($A$235,Assumptions!$B$78),2)</f>
        <v>1</v>
      </c>
      <c r="D235" s="12" t="n">
        <f aca="false">MOD(QUOTIENT($A$235,Assumptions!$B$79),2)</f>
        <v>1</v>
      </c>
      <c r="E235" s="12" t="n">
        <f aca="false">MOD(QUOTIENT($A$235,Assumptions!$B$80),2)</f>
        <v>0</v>
      </c>
      <c r="F235" s="12" t="n">
        <f aca="false">MOD(QUOTIENT($A$235,Assumptions!$B$81),2)</f>
        <v>0</v>
      </c>
      <c r="G235" s="12" t="n">
        <f aca="false">MOD(QUOTIENT($A$235,Assumptions!$B$82),2)</f>
        <v>1</v>
      </c>
      <c r="H235" s="12" t="n">
        <f aca="false">MOD(QUOTIENT($A$235,Assumptions!$B$83),2)</f>
        <v>0</v>
      </c>
      <c r="I235" s="12" t="n">
        <f aca="false">IF($B$235=1,MIN(Assumptions!$B$67,MAX(Assumptions!$B$4,Assumptions!$B$26-(Assumptions!$B$4))),Assumptions!$B$4)</f>
        <v>30000000</v>
      </c>
      <c r="J235" s="12" t="n">
        <f aca="false">IF($C$235=1,MIN(Assumptions!$B$66,MAX(Assumptions!$B$4,Assumptions!$B$26-($I$235))),Assumptions!$B$4)</f>
        <v>300000000</v>
      </c>
      <c r="K235" s="12" t="n">
        <f aca="false">IF($D$235=1,MIN(Assumptions!$B$61,MAX(Assumptions!$B$4,Assumptions!$B$26-($I$235+$J$235))),Assumptions!$B$4)</f>
        <v>100000000</v>
      </c>
      <c r="L235" s="12" t="n">
        <f aca="false">IF($E$235=1,MIN(Assumptions!$B$56,MAX(Assumptions!$B$4,Assumptions!$B$26-($I$235+$J$235+$K$235))),Assumptions!$B$4)</f>
        <v>0</v>
      </c>
      <c r="M235" s="12" t="n">
        <f aca="false">IF($F$235=1,MIN(Assumptions!$B$51,MAX(Assumptions!$B$4,Assumptions!$B$26-($I$235+$J$235+$K$235+$L$235))),Assumptions!$B$4)</f>
        <v>0</v>
      </c>
      <c r="N235" s="12" t="n">
        <f aca="false">IF($G$235=1,MIN(Assumptions!$B$46,MAX(Assumptions!$B$4,Assumptions!$B$26-($I$235+$J$235+$K$235+$L$235+$M$235))),Assumptions!$B$4)</f>
        <v>15000000</v>
      </c>
      <c r="O235" s="12" t="n">
        <f aca="false">IF($H$235=1,MIN(Assumptions!$B$41,MAX(Assumptions!$B$4,Assumptions!$B$26-($I$235+$J$235+$K$235+$L$235+$M$235+$N$235))),Assumptions!$B$4)</f>
        <v>0</v>
      </c>
      <c r="P235" s="12" t="n">
        <f aca="false">$I$235+$J$235+$K$235+$L$235+$M$235+$N$235+$O$235</f>
        <v>445000000</v>
      </c>
      <c r="Q235" s="12" t="n">
        <f aca="false">MAX(Assumptions!$B$4,Assumptions!$B$26-$P$235)</f>
        <v>1555000000</v>
      </c>
      <c r="R235" s="12" t="n">
        <f aca="false">$J$110+$O$110+Assumptions!$B$20+IF($B$235=0,$D$110,Assumptions!$B$4)+IF($C$235=0,$AI$110,Assumptions!$B$4)+IF($D$235=0,$AF$110,Assumptions!$B$4)+IF($E$235=0,$AC$110,Assumptions!$B$4)+IF($F$235=0,$Z$110,Assumptions!$B$4)+IF($G$235=0,$W$110,Assumptions!$B$4)+IF($H$235=0,$T$110,Assumptions!$B$4)</f>
        <v>19698418.4321691</v>
      </c>
      <c r="S235" s="12" t="n">
        <f aca="false">IF($R$235&gt;Assumptions!$B$4,$Q$235/$R$235&gt;Assumptions!$B$13,FALSE())</f>
        <v>1</v>
      </c>
      <c r="T235" s="12" t="n">
        <f aca="false">IF($S$235,($Q$235+Assumptions!$B$14*Assumptions!$B$13)/($R$235+Assumptions!$B$14),IF($R$235&gt;Assumptions!$B$4,$Q$235/$R$235,Assumptions!$B$4))</f>
        <v>70.162656171168</v>
      </c>
      <c r="U235" s="12" t="n">
        <f aca="false">IF($B$235=1,$I$235,$D$110*$T$235)</f>
        <v>30000000</v>
      </c>
      <c r="V235" s="12" t="n">
        <f aca="false">IF($C$235=1,$J$235,$AI$110*$T$235)</f>
        <v>300000000</v>
      </c>
      <c r="W235" s="12" t="n">
        <f aca="false">IF($D$235=1,$K$235,$AF$110*$T$235)</f>
        <v>100000000</v>
      </c>
      <c r="X235" s="12" t="n">
        <f aca="false">IF($E$235=1,$L$235,$AC$110*$T$235)</f>
        <v>168390374.810803</v>
      </c>
      <c r="Y235" s="12" t="n">
        <f aca="false">IF($F$235=1,$M$235,$Z$110*$T$235)</f>
        <v>210487968.513504</v>
      </c>
      <c r="Z235" s="12" t="n">
        <f aca="false">IF($G$235=1,$N$235,$W$110*$T$235)</f>
        <v>15000000</v>
      </c>
      <c r="AA235" s="12" t="n">
        <f aca="false">IF($H$235=1,$O$235,$T$110*$T$235)</f>
        <v>350813280.85584</v>
      </c>
      <c r="AB235" s="12" t="n">
        <f aca="false">($J$110+$O$110)*$T$235</f>
        <v>20937829.8514208</v>
      </c>
      <c r="AC235" s="12" t="n">
        <f aca="false">Assumptions!$B$20*$T$235</f>
        <v>631463905.540512</v>
      </c>
      <c r="AD235" s="12" t="n">
        <f aca="false">IF($S$235,Assumptions!$B$14*($T$235-Assumptions!$B$13),Assumptions!$B$4)</f>
        <v>172906640.42792</v>
      </c>
      <c r="AE235" s="12" t="n">
        <f aca="false">$U$235+$V$235+$W$235+$X$235+$Y$235+$Z$235+$AA$235+$AB$235+$AC$235+$AD$235</f>
        <v>2000000000</v>
      </c>
      <c r="AF235" s="12" t="n">
        <f aca="false">IF(AND(IF($B$235=1,$U$235&gt;=INDEX($U$121:$U$248,1+$A$235-Assumptions!$B$77),$U$235&gt;INDEX($U$121:$U$248,1+$A$235+Assumptions!$B$77)),IF($C$235=1,$V$235&gt;=INDEX($V$121:$V$248,1+$A$235-Assumptions!$B$78),$V$235&gt;INDEX($V$121:$V$248,1+$A$235+Assumptions!$B$78)),IF($D$235=1,$W$235&gt;=INDEX($W$121:$W$248,1+$A$235-Assumptions!$B$79),$W$235&gt;INDEX($W$121:$W$248,1+$A$235+Assumptions!$B$79)),IF($E$235=1,$X$235&gt;=INDEX($X$121:$X$248,1+$A$235-Assumptions!$B$80),$X$235&gt;INDEX($X$121:$X$248,1+$A$235+Assumptions!$B$80)),IF($F$235=1,$Y$235&gt;=INDEX($Y$121:$Y$248,1+$A$235-Assumptions!$B$81),$Y$235&gt;INDEX($Y$121:$Y$248,1+$A$235+Assumptions!$B$81)),IF($G$235=1,$Z$235&gt;=INDEX($Z$121:$Z$248,1+$A$235-Assumptions!$B$82),$Z$235&gt;INDEX($Z$121:$Z$248,1+$A$235+Assumptions!$B$82)),IF($H$235=1,$AA$235&gt;=INDEX($AA$121:$AA$248,1+$A$235-Assumptions!$B$83),$AA$235&gt;INDEX($AA$121:$AA$248,1+$A$235+Assumptions!$B$83))),1,0)</f>
        <v>0</v>
      </c>
    </row>
    <row r="236" customFormat="false" ht="15" hidden="true" customHeight="false" outlineLevel="0" collapsed="false">
      <c r="A236" s="6" t="n">
        <f aca="false">ROW()-ROW($A$121)+Assumptions!$B$4</f>
        <v>115</v>
      </c>
      <c r="B236" s="12" t="n">
        <f aca="false">MOD(QUOTIENT($A$236,Assumptions!$B$77),2)</f>
        <v>1</v>
      </c>
      <c r="C236" s="12" t="n">
        <f aca="false">MOD(QUOTIENT($A$236,Assumptions!$B$78),2)</f>
        <v>1</v>
      </c>
      <c r="D236" s="12" t="n">
        <f aca="false">MOD(QUOTIENT($A$236,Assumptions!$B$79),2)</f>
        <v>1</v>
      </c>
      <c r="E236" s="12" t="n">
        <f aca="false">MOD(QUOTIENT($A$236,Assumptions!$B$80),2)</f>
        <v>0</v>
      </c>
      <c r="F236" s="12" t="n">
        <f aca="false">MOD(QUOTIENT($A$236,Assumptions!$B$81),2)</f>
        <v>0</v>
      </c>
      <c r="G236" s="12" t="n">
        <f aca="false">MOD(QUOTIENT($A$236,Assumptions!$B$82),2)</f>
        <v>1</v>
      </c>
      <c r="H236" s="12" t="n">
        <f aca="false">MOD(QUOTIENT($A$236,Assumptions!$B$83),2)</f>
        <v>1</v>
      </c>
      <c r="I236" s="12" t="n">
        <f aca="false">IF($B$236=1,MIN(Assumptions!$B$67,MAX(Assumptions!$B$4,Assumptions!$B$26-(Assumptions!$B$4))),Assumptions!$B$4)</f>
        <v>30000000</v>
      </c>
      <c r="J236" s="12" t="n">
        <f aca="false">IF($C$236=1,MIN(Assumptions!$B$66,MAX(Assumptions!$B$4,Assumptions!$B$26-($I$236))),Assumptions!$B$4)</f>
        <v>300000000</v>
      </c>
      <c r="K236" s="12" t="n">
        <f aca="false">IF($D$236=1,MIN(Assumptions!$B$61,MAX(Assumptions!$B$4,Assumptions!$B$26-($I$236+$J$236))),Assumptions!$B$4)</f>
        <v>100000000</v>
      </c>
      <c r="L236" s="12" t="n">
        <f aca="false">IF($E$236=1,MIN(Assumptions!$B$56,MAX(Assumptions!$B$4,Assumptions!$B$26-($I$236+$J$236+$K$236))),Assumptions!$B$4)</f>
        <v>0</v>
      </c>
      <c r="M236" s="12" t="n">
        <f aca="false">IF($F$236=1,MIN(Assumptions!$B$51,MAX(Assumptions!$B$4,Assumptions!$B$26-($I$236+$J$236+$K$236+$L$236))),Assumptions!$B$4)</f>
        <v>0</v>
      </c>
      <c r="N236" s="12" t="n">
        <f aca="false">IF($G$236=1,MIN(Assumptions!$B$46,MAX(Assumptions!$B$4,Assumptions!$B$26-($I$236+$J$236+$K$236+$L$236+$M$236))),Assumptions!$B$4)</f>
        <v>15000000</v>
      </c>
      <c r="O236" s="12" t="n">
        <f aca="false">IF($H$236=1,MIN(Assumptions!$B$41,MAX(Assumptions!$B$4,Assumptions!$B$26-($I$236+$J$236+$K$236+$L$236+$M$236+$N$236))),Assumptions!$B$4)</f>
        <v>5000000</v>
      </c>
      <c r="P236" s="12" t="n">
        <f aca="false">$I$236+$J$236+$K$236+$L$236+$M$236+$N$236+$O$236</f>
        <v>450000000</v>
      </c>
      <c r="Q236" s="12" t="n">
        <f aca="false">MAX(Assumptions!$B$4,Assumptions!$B$26-$P$236)</f>
        <v>1550000000</v>
      </c>
      <c r="R236" s="12" t="n">
        <f aca="false">$J$110+$O$110+Assumptions!$B$20+IF($B$236=0,$D$110,Assumptions!$B$4)+IF($C$236=0,$AI$110,Assumptions!$B$4)+IF($D$236=0,$AF$110,Assumptions!$B$4)+IF($E$236=0,$AC$110,Assumptions!$B$4)+IF($F$236=0,$Z$110,Assumptions!$B$4)+IF($G$236=0,$W$110,Assumptions!$B$4)+IF($H$236=0,$T$110,Assumptions!$B$4)</f>
        <v>14698418.4321691</v>
      </c>
      <c r="S236" s="12" t="n">
        <f aca="false">IF($R$236&gt;Assumptions!$B$4,$Q$236/$R$236&gt;Assumptions!$B$13,FALSE())</f>
        <v>1</v>
      </c>
      <c r="T236" s="12" t="n">
        <f aca="false">IF($S$236,($Q$236+Assumptions!$B$14*Assumptions!$B$13)/($R$236+Assumptions!$B$14),IF($R$236&gt;Assumptions!$B$4,$Q$236/$R$236,Assumptions!$B$4))</f>
        <v>90.2699283729541</v>
      </c>
      <c r="U236" s="12" t="n">
        <f aca="false">IF($B$236=1,$I$236,$D$110*$T$236)</f>
        <v>30000000</v>
      </c>
      <c r="V236" s="12" t="n">
        <f aca="false">IF($C$236=1,$J$236,$AI$110*$T$236)</f>
        <v>300000000</v>
      </c>
      <c r="W236" s="12" t="n">
        <f aca="false">IF($D$236=1,$K$236,$AF$110*$T$236)</f>
        <v>100000000</v>
      </c>
      <c r="X236" s="12" t="n">
        <f aca="false">IF($E$236=1,$L$236,$AC$110*$T$236)</f>
        <v>216647828.09509</v>
      </c>
      <c r="Y236" s="12" t="n">
        <f aca="false">IF($F$236=1,$M$236,$Z$110*$T$236)</f>
        <v>270809785.118862</v>
      </c>
      <c r="Z236" s="12" t="n">
        <f aca="false">IF($G$236=1,$N$236,$W$110*$T$236)</f>
        <v>15000000</v>
      </c>
      <c r="AA236" s="12" t="n">
        <f aca="false">IF($H$236=1,$O$236,$T$110*$T$236)</f>
        <v>5000000</v>
      </c>
      <c r="AB236" s="12" t="n">
        <f aca="false">($J$110+$O$110)*$T$236</f>
        <v>26938210.4970755</v>
      </c>
      <c r="AC236" s="12" t="n">
        <f aca="false">Assumptions!$B$20*$T$236</f>
        <v>812429355.356587</v>
      </c>
      <c r="AD236" s="12" t="n">
        <f aca="false">IF($S$236,Assumptions!$B$14*($T$236-Assumptions!$B$13),Assumptions!$B$4)</f>
        <v>223174820.932385</v>
      </c>
      <c r="AE236" s="12" t="n">
        <f aca="false">$U$236+$V$236+$W$236+$X$236+$Y$236+$Z$236+$AA$236+$AB$236+$AC$236+$AD$236</f>
        <v>2000000000</v>
      </c>
      <c r="AF236" s="12" t="n">
        <f aca="false">IF(AND(IF($B$236=1,$U$236&gt;=INDEX($U$121:$U$248,1+$A$236-Assumptions!$B$77),$U$236&gt;INDEX($U$121:$U$248,1+$A$236+Assumptions!$B$77)),IF($C$236=1,$V$236&gt;=INDEX($V$121:$V$248,1+$A$236-Assumptions!$B$78),$V$236&gt;INDEX($V$121:$V$248,1+$A$236+Assumptions!$B$78)),IF($D$236=1,$W$236&gt;=INDEX($W$121:$W$248,1+$A$236-Assumptions!$B$79),$W$236&gt;INDEX($W$121:$W$248,1+$A$236+Assumptions!$B$79)),IF($E$236=1,$X$236&gt;=INDEX($X$121:$X$248,1+$A$236-Assumptions!$B$80),$X$236&gt;INDEX($X$121:$X$248,1+$A$236+Assumptions!$B$80)),IF($F$236=1,$Y$236&gt;=INDEX($Y$121:$Y$248,1+$A$236-Assumptions!$B$81),$Y$236&gt;INDEX($Y$121:$Y$248,1+$A$236+Assumptions!$B$81)),IF($G$236=1,$Z$236&gt;=INDEX($Z$121:$Z$248,1+$A$236-Assumptions!$B$82),$Z$236&gt;INDEX($Z$121:$Z$248,1+$A$236+Assumptions!$B$82)),IF($H$236=1,$AA$236&gt;=INDEX($AA$121:$AA$248,1+$A$236-Assumptions!$B$83),$AA$236&gt;INDEX($AA$121:$AA$248,1+$A$236+Assumptions!$B$83))),1,0)</f>
        <v>0</v>
      </c>
    </row>
    <row r="237" customFormat="false" ht="15" hidden="true" customHeight="false" outlineLevel="0" collapsed="false">
      <c r="A237" s="6" t="n">
        <f aca="false">ROW()-ROW($A$121)+Assumptions!$B$4</f>
        <v>116</v>
      </c>
      <c r="B237" s="12" t="n">
        <f aca="false">MOD(QUOTIENT($A$237,Assumptions!$B$77),2)</f>
        <v>1</v>
      </c>
      <c r="C237" s="12" t="n">
        <f aca="false">MOD(QUOTIENT($A$237,Assumptions!$B$78),2)</f>
        <v>1</v>
      </c>
      <c r="D237" s="12" t="n">
        <f aca="false">MOD(QUOTIENT($A$237,Assumptions!$B$79),2)</f>
        <v>1</v>
      </c>
      <c r="E237" s="12" t="n">
        <f aca="false">MOD(QUOTIENT($A$237,Assumptions!$B$80),2)</f>
        <v>0</v>
      </c>
      <c r="F237" s="12" t="n">
        <f aca="false">MOD(QUOTIENT($A$237,Assumptions!$B$81),2)</f>
        <v>1</v>
      </c>
      <c r="G237" s="12" t="n">
        <f aca="false">MOD(QUOTIENT($A$237,Assumptions!$B$82),2)</f>
        <v>0</v>
      </c>
      <c r="H237" s="12" t="n">
        <f aca="false">MOD(QUOTIENT($A$237,Assumptions!$B$83),2)</f>
        <v>0</v>
      </c>
      <c r="I237" s="12" t="n">
        <f aca="false">IF($B$237=1,MIN(Assumptions!$B$67,MAX(Assumptions!$B$4,Assumptions!$B$26-(Assumptions!$B$4))),Assumptions!$B$4)</f>
        <v>30000000</v>
      </c>
      <c r="J237" s="12" t="n">
        <f aca="false">IF($C$237=1,MIN(Assumptions!$B$66,MAX(Assumptions!$B$4,Assumptions!$B$26-($I$237))),Assumptions!$B$4)</f>
        <v>300000000</v>
      </c>
      <c r="K237" s="12" t="n">
        <f aca="false">IF($D$237=1,MIN(Assumptions!$B$61,MAX(Assumptions!$B$4,Assumptions!$B$26-($I$237+$J$237))),Assumptions!$B$4)</f>
        <v>100000000</v>
      </c>
      <c r="L237" s="12" t="n">
        <f aca="false">IF($E$237=1,MIN(Assumptions!$B$56,MAX(Assumptions!$B$4,Assumptions!$B$26-($I$237+$J$237+$K$237))),Assumptions!$B$4)</f>
        <v>0</v>
      </c>
      <c r="M237" s="12" t="n">
        <f aca="false">IF($F$237=1,MIN(Assumptions!$B$51,MAX(Assumptions!$B$4,Assumptions!$B$26-($I$237+$J$237+$K$237+$L$237))),Assumptions!$B$4)</f>
        <v>30000000</v>
      </c>
      <c r="N237" s="12" t="n">
        <f aca="false">IF($G$237=1,MIN(Assumptions!$B$46,MAX(Assumptions!$B$4,Assumptions!$B$26-($I$237+$J$237+$K$237+$L$237+$M$237))),Assumptions!$B$4)</f>
        <v>0</v>
      </c>
      <c r="O237" s="12" t="n">
        <f aca="false">IF($H$237=1,MIN(Assumptions!$B$41,MAX(Assumptions!$B$4,Assumptions!$B$26-($I$237+$J$237+$K$237+$L$237+$M$237+$N$237))),Assumptions!$B$4)</f>
        <v>0</v>
      </c>
      <c r="P237" s="12" t="n">
        <f aca="false">$I$237+$J$237+$K$237+$L$237+$M$237+$N$237+$O$237</f>
        <v>460000000</v>
      </c>
      <c r="Q237" s="12" t="n">
        <f aca="false">MAX(Assumptions!$B$4,Assumptions!$B$26-$P$237)</f>
        <v>1540000000</v>
      </c>
      <c r="R237" s="12" t="n">
        <f aca="false">$J$110+$O$110+Assumptions!$B$20+IF($B$237=0,$D$110,Assumptions!$B$4)+IF($C$237=0,$AI$110,Assumptions!$B$4)+IF($D$237=0,$AF$110,Assumptions!$B$4)+IF($E$237=0,$AC$110,Assumptions!$B$4)+IF($F$237=0,$Z$110,Assumptions!$B$4)+IF($G$237=0,$W$110,Assumptions!$B$4)+IF($H$237=0,$T$110,Assumptions!$B$4)</f>
        <v>21698418.4321691</v>
      </c>
      <c r="S237" s="12" t="n">
        <f aca="false">IF($R$237&gt;Assumptions!$B$4,$Q$237/$R$237&gt;Assumptions!$B$13,FALSE())</f>
        <v>1</v>
      </c>
      <c r="T237" s="12" t="n">
        <f aca="false">IF($S$237,($Q$237+Assumptions!$B$14*Assumptions!$B$13)/($R$237+Assumptions!$B$14),IF($R$237&gt;Assumptions!$B$4,$Q$237/$R$237,Assumptions!$B$4))</f>
        <v>63.7438353388177</v>
      </c>
      <c r="U237" s="12" t="n">
        <f aca="false">IF($B$237=1,$I$237,$D$110*$T$237)</f>
        <v>30000000</v>
      </c>
      <c r="V237" s="12" t="n">
        <f aca="false">IF($C$237=1,$J$237,$AI$110*$T$237)</f>
        <v>300000000</v>
      </c>
      <c r="W237" s="12" t="n">
        <f aca="false">IF($D$237=1,$K$237,$AF$110*$T$237)</f>
        <v>100000000</v>
      </c>
      <c r="X237" s="12" t="n">
        <f aca="false">IF($E$237=1,$L$237,$AC$110*$T$237)</f>
        <v>152985204.813163</v>
      </c>
      <c r="Y237" s="12" t="n">
        <f aca="false">IF($F$237=1,$M$237,$Z$110*$T$237)</f>
        <v>30000000</v>
      </c>
      <c r="Z237" s="12" t="n">
        <f aca="false">IF($G$237=1,$N$237,$W$110*$T$237)</f>
        <v>318719176.694089</v>
      </c>
      <c r="AA237" s="12" t="n">
        <f aca="false">IF($H$237=1,$O$237,$T$110*$T$237)</f>
        <v>318719176.694089</v>
      </c>
      <c r="AB237" s="12" t="n">
        <f aca="false">($J$110+$O$110)*$T$237</f>
        <v>19022335.4022564</v>
      </c>
      <c r="AC237" s="12" t="n">
        <f aca="false">Assumptions!$B$20*$T$237</f>
        <v>573694518.04936</v>
      </c>
      <c r="AD237" s="12" t="n">
        <f aca="false">IF($S$237,Assumptions!$B$14*($T$237-Assumptions!$B$13),Assumptions!$B$4)</f>
        <v>156859588.347044</v>
      </c>
      <c r="AE237" s="12" t="n">
        <f aca="false">$U$237+$V$237+$W$237+$X$237+$Y$237+$Z$237+$AA$237+$AB$237+$AC$237+$AD$237</f>
        <v>2000000000</v>
      </c>
      <c r="AF237" s="12" t="n">
        <f aca="false">IF(AND(IF($B$237=1,$U$237&gt;=INDEX($U$121:$U$248,1+$A$237-Assumptions!$B$77),$U$237&gt;INDEX($U$121:$U$248,1+$A$237+Assumptions!$B$77)),IF($C$237=1,$V$237&gt;=INDEX($V$121:$V$248,1+$A$237-Assumptions!$B$78),$V$237&gt;INDEX($V$121:$V$248,1+$A$237+Assumptions!$B$78)),IF($D$237=1,$W$237&gt;=INDEX($W$121:$W$248,1+$A$237-Assumptions!$B$79),$W$237&gt;INDEX($W$121:$W$248,1+$A$237+Assumptions!$B$79)),IF($E$237=1,$X$237&gt;=INDEX($X$121:$X$248,1+$A$237-Assumptions!$B$80),$X$237&gt;INDEX($X$121:$X$248,1+$A$237+Assumptions!$B$80)),IF($F$237=1,$Y$237&gt;=INDEX($Y$121:$Y$248,1+$A$237-Assumptions!$B$81),$Y$237&gt;INDEX($Y$121:$Y$248,1+$A$237+Assumptions!$B$81)),IF($G$237=1,$Z$237&gt;=INDEX($Z$121:$Z$248,1+$A$237-Assumptions!$B$82),$Z$237&gt;INDEX($Z$121:$Z$248,1+$A$237+Assumptions!$B$82)),IF($H$237=1,$AA$237&gt;=INDEX($AA$121:$AA$248,1+$A$237-Assumptions!$B$83),$AA$237&gt;INDEX($AA$121:$AA$248,1+$A$237+Assumptions!$B$83))),1,0)</f>
        <v>0</v>
      </c>
    </row>
    <row r="238" customFormat="false" ht="15" hidden="true" customHeight="false" outlineLevel="0" collapsed="false">
      <c r="A238" s="6" t="n">
        <f aca="false">ROW()-ROW($A$121)+Assumptions!$B$4</f>
        <v>117</v>
      </c>
      <c r="B238" s="12" t="n">
        <f aca="false">MOD(QUOTIENT($A$238,Assumptions!$B$77),2)</f>
        <v>1</v>
      </c>
      <c r="C238" s="12" t="n">
        <f aca="false">MOD(QUOTIENT($A$238,Assumptions!$B$78),2)</f>
        <v>1</v>
      </c>
      <c r="D238" s="12" t="n">
        <f aca="false">MOD(QUOTIENT($A$238,Assumptions!$B$79),2)</f>
        <v>1</v>
      </c>
      <c r="E238" s="12" t="n">
        <f aca="false">MOD(QUOTIENT($A$238,Assumptions!$B$80),2)</f>
        <v>0</v>
      </c>
      <c r="F238" s="12" t="n">
        <f aca="false">MOD(QUOTIENT($A$238,Assumptions!$B$81),2)</f>
        <v>1</v>
      </c>
      <c r="G238" s="12" t="n">
        <f aca="false">MOD(QUOTIENT($A$238,Assumptions!$B$82),2)</f>
        <v>0</v>
      </c>
      <c r="H238" s="12" t="n">
        <f aca="false">MOD(QUOTIENT($A$238,Assumptions!$B$83),2)</f>
        <v>1</v>
      </c>
      <c r="I238" s="12" t="n">
        <f aca="false">IF($B$238=1,MIN(Assumptions!$B$67,MAX(Assumptions!$B$4,Assumptions!$B$26-(Assumptions!$B$4))),Assumptions!$B$4)</f>
        <v>30000000</v>
      </c>
      <c r="J238" s="12" t="n">
        <f aca="false">IF($C$238=1,MIN(Assumptions!$B$66,MAX(Assumptions!$B$4,Assumptions!$B$26-($I$238))),Assumptions!$B$4)</f>
        <v>300000000</v>
      </c>
      <c r="K238" s="12" t="n">
        <f aca="false">IF($D$238=1,MIN(Assumptions!$B$61,MAX(Assumptions!$B$4,Assumptions!$B$26-($I$238+$J$238))),Assumptions!$B$4)</f>
        <v>100000000</v>
      </c>
      <c r="L238" s="12" t="n">
        <f aca="false">IF($E$238=1,MIN(Assumptions!$B$56,MAX(Assumptions!$B$4,Assumptions!$B$26-($I$238+$J$238+$K$238))),Assumptions!$B$4)</f>
        <v>0</v>
      </c>
      <c r="M238" s="12" t="n">
        <f aca="false">IF($F$238=1,MIN(Assumptions!$B$51,MAX(Assumptions!$B$4,Assumptions!$B$26-($I$238+$J$238+$K$238+$L$238))),Assumptions!$B$4)</f>
        <v>30000000</v>
      </c>
      <c r="N238" s="12" t="n">
        <f aca="false">IF($G$238=1,MIN(Assumptions!$B$46,MAX(Assumptions!$B$4,Assumptions!$B$26-($I$238+$J$238+$K$238+$L$238+$M$238))),Assumptions!$B$4)</f>
        <v>0</v>
      </c>
      <c r="O238" s="12" t="n">
        <f aca="false">IF($H$238=1,MIN(Assumptions!$B$41,MAX(Assumptions!$B$4,Assumptions!$B$26-($I$238+$J$238+$K$238+$L$238+$M$238+$N$238))),Assumptions!$B$4)</f>
        <v>5000000</v>
      </c>
      <c r="P238" s="12" t="n">
        <f aca="false">$I$238+$J$238+$K$238+$L$238+$M$238+$N$238+$O$238</f>
        <v>465000000</v>
      </c>
      <c r="Q238" s="12" t="n">
        <f aca="false">MAX(Assumptions!$B$4,Assumptions!$B$26-$P$238)</f>
        <v>1535000000</v>
      </c>
      <c r="R238" s="12" t="n">
        <f aca="false">$J$110+$O$110+Assumptions!$B$20+IF($B$238=0,$D$110,Assumptions!$B$4)+IF($C$238=0,$AI$110,Assumptions!$B$4)+IF($D$238=0,$AF$110,Assumptions!$B$4)+IF($E$238=0,$AC$110,Assumptions!$B$4)+IF($F$238=0,$Z$110,Assumptions!$B$4)+IF($G$238=0,$W$110,Assumptions!$B$4)+IF($H$238=0,$T$110,Assumptions!$B$4)</f>
        <v>16698418.4321691</v>
      </c>
      <c r="S238" s="12" t="n">
        <f aca="false">IF($R$238&gt;Assumptions!$B$4,$Q$238/$R$238&gt;Assumptions!$B$13,FALSE())</f>
        <v>1</v>
      </c>
      <c r="T238" s="12" t="n">
        <f aca="false">IF($S$238,($Q$238+Assumptions!$B$14*Assumptions!$B$13)/($R$238+Assumptions!$B$14),IF($R$238&gt;Assumptions!$B$4,$Q$238/$R$238,Assumptions!$B$4))</f>
        <v>80.084721844782</v>
      </c>
      <c r="U238" s="12" t="n">
        <f aca="false">IF($B$238=1,$I$238,$D$110*$T$238)</f>
        <v>30000000</v>
      </c>
      <c r="V238" s="12" t="n">
        <f aca="false">IF($C$238=1,$J$238,$AI$110*$T$238)</f>
        <v>300000000</v>
      </c>
      <c r="W238" s="12" t="n">
        <f aca="false">IF($D$238=1,$K$238,$AF$110*$T$238)</f>
        <v>100000000</v>
      </c>
      <c r="X238" s="12" t="n">
        <f aca="false">IF($E$238=1,$L$238,$AC$110*$T$238)</f>
        <v>192203332.427477</v>
      </c>
      <c r="Y238" s="12" t="n">
        <f aca="false">IF($F$238=1,$M$238,$Z$110*$T$238)</f>
        <v>30000000</v>
      </c>
      <c r="Z238" s="12" t="n">
        <f aca="false">IF($G$238=1,$N$238,$W$110*$T$238)</f>
        <v>400423609.22391</v>
      </c>
      <c r="AA238" s="12" t="n">
        <f aca="false">IF($H$238=1,$O$238,$T$110*$T$238)</f>
        <v>5000000</v>
      </c>
      <c r="AB238" s="12" t="n">
        <f aca="false">($J$110+$O$110)*$T$238</f>
        <v>23898757.1336197</v>
      </c>
      <c r="AC238" s="12" t="n">
        <f aca="false">Assumptions!$B$20*$T$238</f>
        <v>720762496.603038</v>
      </c>
      <c r="AD238" s="12" t="n">
        <f aca="false">IF($S$238,Assumptions!$B$14*($T$238-Assumptions!$B$13),Assumptions!$B$4)</f>
        <v>197711804.611955</v>
      </c>
      <c r="AE238" s="12" t="n">
        <f aca="false">$U$238+$V$238+$W$238+$X$238+$Y$238+$Z$238+$AA$238+$AB$238+$AC$238+$AD$238</f>
        <v>2000000000</v>
      </c>
      <c r="AF238" s="12" t="n">
        <f aca="false">IF(AND(IF($B$238=1,$U$238&gt;=INDEX($U$121:$U$248,1+$A$238-Assumptions!$B$77),$U$238&gt;INDEX($U$121:$U$248,1+$A$238+Assumptions!$B$77)),IF($C$238=1,$V$238&gt;=INDEX($V$121:$V$248,1+$A$238-Assumptions!$B$78),$V$238&gt;INDEX($V$121:$V$248,1+$A$238+Assumptions!$B$78)),IF($D$238=1,$W$238&gt;=INDEX($W$121:$W$248,1+$A$238-Assumptions!$B$79),$W$238&gt;INDEX($W$121:$W$248,1+$A$238+Assumptions!$B$79)),IF($E$238=1,$X$238&gt;=INDEX($X$121:$X$248,1+$A$238-Assumptions!$B$80),$X$238&gt;INDEX($X$121:$X$248,1+$A$238+Assumptions!$B$80)),IF($F$238=1,$Y$238&gt;=INDEX($Y$121:$Y$248,1+$A$238-Assumptions!$B$81),$Y$238&gt;INDEX($Y$121:$Y$248,1+$A$238+Assumptions!$B$81)),IF($G$238=1,$Z$238&gt;=INDEX($Z$121:$Z$248,1+$A$238-Assumptions!$B$82),$Z$238&gt;INDEX($Z$121:$Z$248,1+$A$238+Assumptions!$B$82)),IF($H$238=1,$AA$238&gt;=INDEX($AA$121:$AA$248,1+$A$238-Assumptions!$B$83),$AA$238&gt;INDEX($AA$121:$AA$248,1+$A$238+Assumptions!$B$83))),1,0)</f>
        <v>0</v>
      </c>
    </row>
    <row r="239" customFormat="false" ht="15" hidden="true" customHeight="false" outlineLevel="0" collapsed="false">
      <c r="A239" s="6" t="n">
        <f aca="false">ROW()-ROW($A$121)+Assumptions!$B$4</f>
        <v>118</v>
      </c>
      <c r="B239" s="12" t="n">
        <f aca="false">MOD(QUOTIENT($A$239,Assumptions!$B$77),2)</f>
        <v>1</v>
      </c>
      <c r="C239" s="12" t="n">
        <f aca="false">MOD(QUOTIENT($A$239,Assumptions!$B$78),2)</f>
        <v>1</v>
      </c>
      <c r="D239" s="12" t="n">
        <f aca="false">MOD(QUOTIENT($A$239,Assumptions!$B$79),2)</f>
        <v>1</v>
      </c>
      <c r="E239" s="12" t="n">
        <f aca="false">MOD(QUOTIENT($A$239,Assumptions!$B$80),2)</f>
        <v>0</v>
      </c>
      <c r="F239" s="12" t="n">
        <f aca="false">MOD(QUOTIENT($A$239,Assumptions!$B$81),2)</f>
        <v>1</v>
      </c>
      <c r="G239" s="12" t="n">
        <f aca="false">MOD(QUOTIENT($A$239,Assumptions!$B$82),2)</f>
        <v>1</v>
      </c>
      <c r="H239" s="12" t="n">
        <f aca="false">MOD(QUOTIENT($A$239,Assumptions!$B$83),2)</f>
        <v>0</v>
      </c>
      <c r="I239" s="12" t="n">
        <f aca="false">IF($B$239=1,MIN(Assumptions!$B$67,MAX(Assumptions!$B$4,Assumptions!$B$26-(Assumptions!$B$4))),Assumptions!$B$4)</f>
        <v>30000000</v>
      </c>
      <c r="J239" s="12" t="n">
        <f aca="false">IF($C$239=1,MIN(Assumptions!$B$66,MAX(Assumptions!$B$4,Assumptions!$B$26-($I$239))),Assumptions!$B$4)</f>
        <v>300000000</v>
      </c>
      <c r="K239" s="12" t="n">
        <f aca="false">IF($D$239=1,MIN(Assumptions!$B$61,MAX(Assumptions!$B$4,Assumptions!$B$26-($I$239+$J$239))),Assumptions!$B$4)</f>
        <v>100000000</v>
      </c>
      <c r="L239" s="12" t="n">
        <f aca="false">IF($E$239=1,MIN(Assumptions!$B$56,MAX(Assumptions!$B$4,Assumptions!$B$26-($I$239+$J$239+$K$239))),Assumptions!$B$4)</f>
        <v>0</v>
      </c>
      <c r="M239" s="12" t="n">
        <f aca="false">IF($F$239=1,MIN(Assumptions!$B$51,MAX(Assumptions!$B$4,Assumptions!$B$26-($I$239+$J$239+$K$239+$L$239))),Assumptions!$B$4)</f>
        <v>30000000</v>
      </c>
      <c r="N239" s="12" t="n">
        <f aca="false">IF($G$239=1,MIN(Assumptions!$B$46,MAX(Assumptions!$B$4,Assumptions!$B$26-($I$239+$J$239+$K$239+$L$239+$M$239))),Assumptions!$B$4)</f>
        <v>15000000</v>
      </c>
      <c r="O239" s="12" t="n">
        <f aca="false">IF($H$239=1,MIN(Assumptions!$B$41,MAX(Assumptions!$B$4,Assumptions!$B$26-($I$239+$J$239+$K$239+$L$239+$M$239+$N$239))),Assumptions!$B$4)</f>
        <v>0</v>
      </c>
      <c r="P239" s="12" t="n">
        <f aca="false">$I$239+$J$239+$K$239+$L$239+$M$239+$N$239+$O$239</f>
        <v>475000000</v>
      </c>
      <c r="Q239" s="12" t="n">
        <f aca="false">MAX(Assumptions!$B$4,Assumptions!$B$26-$P$239)</f>
        <v>1525000000</v>
      </c>
      <c r="R239" s="12" t="n">
        <f aca="false">$J$110+$O$110+Assumptions!$B$20+IF($B$239=0,$D$110,Assumptions!$B$4)+IF($C$239=0,$AI$110,Assumptions!$B$4)+IF($D$239=0,$AF$110,Assumptions!$B$4)+IF($E$239=0,$AC$110,Assumptions!$B$4)+IF($F$239=0,$Z$110,Assumptions!$B$4)+IF($G$239=0,$W$110,Assumptions!$B$4)+IF($H$239=0,$T$110,Assumptions!$B$4)</f>
        <v>16698418.4321691</v>
      </c>
      <c r="S239" s="12" t="n">
        <f aca="false">IF($R$239&gt;Assumptions!$B$4,$Q$239/$R$239&gt;Assumptions!$B$13,FALSE())</f>
        <v>1</v>
      </c>
      <c r="T239" s="12" t="n">
        <f aca="false">IF($S$239,($Q$239+Assumptions!$B$14*Assumptions!$B$13)/($R$239+Assumptions!$B$14),IF($R$239&gt;Assumptions!$B$4,$Q$239/$R$239,Assumptions!$B$4))</f>
        <v>79.5638456051412</v>
      </c>
      <c r="U239" s="12" t="n">
        <f aca="false">IF($B$239=1,$I$239,$D$110*$T$239)</f>
        <v>30000000</v>
      </c>
      <c r="V239" s="12" t="n">
        <f aca="false">IF($C$239=1,$J$239,$AI$110*$T$239)</f>
        <v>300000000</v>
      </c>
      <c r="W239" s="12" t="n">
        <f aca="false">IF($D$239=1,$K$239,$AF$110*$T$239)</f>
        <v>100000000</v>
      </c>
      <c r="X239" s="12" t="n">
        <f aca="false">IF($E$239=1,$L$239,$AC$110*$T$239)</f>
        <v>190953229.452339</v>
      </c>
      <c r="Y239" s="12" t="n">
        <f aca="false">IF($F$239=1,$M$239,$Z$110*$T$239)</f>
        <v>30000000</v>
      </c>
      <c r="Z239" s="12" t="n">
        <f aca="false">IF($G$239=1,$N$239,$W$110*$T$239)</f>
        <v>15000000</v>
      </c>
      <c r="AA239" s="12" t="n">
        <f aca="false">IF($H$239=1,$O$239,$T$110*$T$239)</f>
        <v>397819228.025706</v>
      </c>
      <c r="AB239" s="12" t="n">
        <f aca="false">($J$110+$O$110)*$T$239</f>
        <v>23743318.062832</v>
      </c>
      <c r="AC239" s="12" t="n">
        <f aca="false">Assumptions!$B$20*$T$239</f>
        <v>716074610.446271</v>
      </c>
      <c r="AD239" s="12" t="n">
        <f aca="false">IF($S$239,Assumptions!$B$14*($T$239-Assumptions!$B$13),Assumptions!$B$4)</f>
        <v>196409614.012853</v>
      </c>
      <c r="AE239" s="12" t="n">
        <f aca="false">$U$239+$V$239+$W$239+$X$239+$Y$239+$Z$239+$AA$239+$AB$239+$AC$239+$AD$239</f>
        <v>2000000000</v>
      </c>
      <c r="AF239" s="12" t="n">
        <f aca="false">IF(AND(IF($B$239=1,$U$239&gt;=INDEX($U$121:$U$248,1+$A$239-Assumptions!$B$77),$U$239&gt;INDEX($U$121:$U$248,1+$A$239+Assumptions!$B$77)),IF($C$239=1,$V$239&gt;=INDEX($V$121:$V$248,1+$A$239-Assumptions!$B$78),$V$239&gt;INDEX($V$121:$V$248,1+$A$239+Assumptions!$B$78)),IF($D$239=1,$W$239&gt;=INDEX($W$121:$W$248,1+$A$239-Assumptions!$B$79),$W$239&gt;INDEX($W$121:$W$248,1+$A$239+Assumptions!$B$79)),IF($E$239=1,$X$239&gt;=INDEX($X$121:$X$248,1+$A$239-Assumptions!$B$80),$X$239&gt;INDEX($X$121:$X$248,1+$A$239+Assumptions!$B$80)),IF($F$239=1,$Y$239&gt;=INDEX($Y$121:$Y$248,1+$A$239-Assumptions!$B$81),$Y$239&gt;INDEX($Y$121:$Y$248,1+$A$239+Assumptions!$B$81)),IF($G$239=1,$Z$239&gt;=INDEX($Z$121:$Z$248,1+$A$239-Assumptions!$B$82),$Z$239&gt;INDEX($Z$121:$Z$248,1+$A$239+Assumptions!$B$82)),IF($H$239=1,$AA$239&gt;=INDEX($AA$121:$AA$248,1+$A$239-Assumptions!$B$83),$AA$239&gt;INDEX($AA$121:$AA$248,1+$A$239+Assumptions!$B$83))),1,0)</f>
        <v>0</v>
      </c>
    </row>
    <row r="240" customFormat="false" ht="15" hidden="true" customHeight="false" outlineLevel="0" collapsed="false">
      <c r="A240" s="6" t="n">
        <f aca="false">ROW()-ROW($A$121)+Assumptions!$B$4</f>
        <v>119</v>
      </c>
      <c r="B240" s="12" t="n">
        <f aca="false">MOD(QUOTIENT($A$240,Assumptions!$B$77),2)</f>
        <v>1</v>
      </c>
      <c r="C240" s="12" t="n">
        <f aca="false">MOD(QUOTIENT($A$240,Assumptions!$B$78),2)</f>
        <v>1</v>
      </c>
      <c r="D240" s="12" t="n">
        <f aca="false">MOD(QUOTIENT($A$240,Assumptions!$B$79),2)</f>
        <v>1</v>
      </c>
      <c r="E240" s="12" t="n">
        <f aca="false">MOD(QUOTIENT($A$240,Assumptions!$B$80),2)</f>
        <v>0</v>
      </c>
      <c r="F240" s="12" t="n">
        <f aca="false">MOD(QUOTIENT($A$240,Assumptions!$B$81),2)</f>
        <v>1</v>
      </c>
      <c r="G240" s="12" t="n">
        <f aca="false">MOD(QUOTIENT($A$240,Assumptions!$B$82),2)</f>
        <v>1</v>
      </c>
      <c r="H240" s="12" t="n">
        <f aca="false">MOD(QUOTIENT($A$240,Assumptions!$B$83),2)</f>
        <v>1</v>
      </c>
      <c r="I240" s="12" t="n">
        <f aca="false">IF($B$240=1,MIN(Assumptions!$B$67,MAX(Assumptions!$B$4,Assumptions!$B$26-(Assumptions!$B$4))),Assumptions!$B$4)</f>
        <v>30000000</v>
      </c>
      <c r="J240" s="12" t="n">
        <f aca="false">IF($C$240=1,MIN(Assumptions!$B$66,MAX(Assumptions!$B$4,Assumptions!$B$26-($I$240))),Assumptions!$B$4)</f>
        <v>300000000</v>
      </c>
      <c r="K240" s="12" t="n">
        <f aca="false">IF($D$240=1,MIN(Assumptions!$B$61,MAX(Assumptions!$B$4,Assumptions!$B$26-($I$240+$J$240))),Assumptions!$B$4)</f>
        <v>100000000</v>
      </c>
      <c r="L240" s="12" t="n">
        <f aca="false">IF($E$240=1,MIN(Assumptions!$B$56,MAX(Assumptions!$B$4,Assumptions!$B$26-($I$240+$J$240+$K$240))),Assumptions!$B$4)</f>
        <v>0</v>
      </c>
      <c r="M240" s="12" t="n">
        <f aca="false">IF($F$240=1,MIN(Assumptions!$B$51,MAX(Assumptions!$B$4,Assumptions!$B$26-($I$240+$J$240+$K$240+$L$240))),Assumptions!$B$4)</f>
        <v>30000000</v>
      </c>
      <c r="N240" s="12" t="n">
        <f aca="false">IF($G$240=1,MIN(Assumptions!$B$46,MAX(Assumptions!$B$4,Assumptions!$B$26-($I$240+$J$240+$K$240+$L$240+$M$240))),Assumptions!$B$4)</f>
        <v>15000000</v>
      </c>
      <c r="O240" s="12" t="n">
        <f aca="false">IF($H$240=1,MIN(Assumptions!$B$41,MAX(Assumptions!$B$4,Assumptions!$B$26-($I$240+$J$240+$K$240+$L$240+$M$240+$N$240))),Assumptions!$B$4)</f>
        <v>5000000</v>
      </c>
      <c r="P240" s="12" t="n">
        <f aca="false">$I$240+$J$240+$K$240+$L$240+$M$240+$N$240+$O$240</f>
        <v>480000000</v>
      </c>
      <c r="Q240" s="12" t="n">
        <f aca="false">MAX(Assumptions!$B$4,Assumptions!$B$26-$P$240)</f>
        <v>1520000000</v>
      </c>
      <c r="R240" s="12" t="n">
        <f aca="false">$J$110+$O$110+Assumptions!$B$20+IF($B$240=0,$D$110,Assumptions!$B$4)+IF($C$240=0,$AI$110,Assumptions!$B$4)+IF($D$240=0,$AF$110,Assumptions!$B$4)+IF($E$240=0,$AC$110,Assumptions!$B$4)+IF($F$240=0,$Z$110,Assumptions!$B$4)+IF($G$240=0,$W$110,Assumptions!$B$4)+IF($H$240=0,$T$110,Assumptions!$B$4)</f>
        <v>11698418.4321691</v>
      </c>
      <c r="S240" s="12" t="n">
        <f aca="false">IF($R$240&gt;Assumptions!$B$4,$Q$240/$R$240&gt;Assumptions!$B$13,FALSE())</f>
        <v>1</v>
      </c>
      <c r="T240" s="12" t="n">
        <f aca="false">IF($S$240,($Q$240+Assumptions!$B$14*Assumptions!$B$13)/($R$240+Assumptions!$B$14),IF($R$240&gt;Assumptions!$B$4,$Q$240/$R$240,Assumptions!$B$4))</f>
        <v>107.230252952012</v>
      </c>
      <c r="U240" s="12" t="n">
        <f aca="false">IF($B$240=1,$I$240,$D$110*$T$240)</f>
        <v>30000000</v>
      </c>
      <c r="V240" s="12" t="n">
        <f aca="false">IF($C$240=1,$J$240,$AI$110*$T$240)</f>
        <v>300000000</v>
      </c>
      <c r="W240" s="12" t="n">
        <f aca="false">IF($D$240=1,$K$240,$AF$110*$T$240)</f>
        <v>100000000</v>
      </c>
      <c r="X240" s="12" t="n">
        <f aca="false">IF($E$240=1,$L$240,$AC$110*$T$240)</f>
        <v>257352607.084828</v>
      </c>
      <c r="Y240" s="12" t="n">
        <f aca="false">IF($F$240=1,$M$240,$Z$110*$T$240)</f>
        <v>30000000</v>
      </c>
      <c r="Z240" s="12" t="n">
        <f aca="false">IF($G$240=1,$N$240,$W$110*$T$240)</f>
        <v>15000000</v>
      </c>
      <c r="AA240" s="12" t="n">
        <f aca="false">IF($H$240=1,$O$240,$T$110*$T$240)</f>
        <v>5000000</v>
      </c>
      <c r="AB240" s="12" t="n">
        <f aca="false">($J$110+$O$110)*$T$240</f>
        <v>31999483.9670372</v>
      </c>
      <c r="AC240" s="12" t="n">
        <f aca="false">Assumptions!$B$20*$T$240</f>
        <v>965072276.568105</v>
      </c>
      <c r="AD240" s="12" t="n">
        <f aca="false">IF($S$240,Assumptions!$B$14*($T$240-Assumptions!$B$13),Assumptions!$B$4)</f>
        <v>265575632.380029</v>
      </c>
      <c r="AE240" s="12" t="n">
        <f aca="false">$U$240+$V$240+$W$240+$X$240+$Y$240+$Z$240+$AA$240+$AB$240+$AC$240+$AD$240</f>
        <v>2000000000</v>
      </c>
      <c r="AF240" s="12" t="n">
        <f aca="false">IF(AND(IF($B$240=1,$U$240&gt;=INDEX($U$121:$U$248,1+$A$240-Assumptions!$B$77),$U$240&gt;INDEX($U$121:$U$248,1+$A$240+Assumptions!$B$77)),IF($C$240=1,$V$240&gt;=INDEX($V$121:$V$248,1+$A$240-Assumptions!$B$78),$V$240&gt;INDEX($V$121:$V$248,1+$A$240+Assumptions!$B$78)),IF($D$240=1,$W$240&gt;=INDEX($W$121:$W$248,1+$A$240-Assumptions!$B$79),$W$240&gt;INDEX($W$121:$W$248,1+$A$240+Assumptions!$B$79)),IF($E$240=1,$X$240&gt;=INDEX($X$121:$X$248,1+$A$240-Assumptions!$B$80),$X$240&gt;INDEX($X$121:$X$248,1+$A$240+Assumptions!$B$80)),IF($F$240=1,$Y$240&gt;=INDEX($Y$121:$Y$248,1+$A$240-Assumptions!$B$81),$Y$240&gt;INDEX($Y$121:$Y$248,1+$A$240+Assumptions!$B$81)),IF($G$240=1,$Z$240&gt;=INDEX($Z$121:$Z$248,1+$A$240-Assumptions!$B$82),$Z$240&gt;INDEX($Z$121:$Z$248,1+$A$240+Assumptions!$B$82)),IF($H$240=1,$AA$240&gt;=INDEX($AA$121:$AA$248,1+$A$240-Assumptions!$B$83),$AA$240&gt;INDEX($AA$121:$AA$248,1+$A$240+Assumptions!$B$83))),1,0)</f>
        <v>0</v>
      </c>
    </row>
    <row r="241" customFormat="false" ht="15" hidden="true" customHeight="false" outlineLevel="0" collapsed="false">
      <c r="A241" s="6" t="n">
        <f aca="false">ROW()-ROW($A$121)+Assumptions!$B$4</f>
        <v>120</v>
      </c>
      <c r="B241" s="12" t="n">
        <f aca="false">MOD(QUOTIENT($A$241,Assumptions!$B$77),2)</f>
        <v>1</v>
      </c>
      <c r="C241" s="12" t="n">
        <f aca="false">MOD(QUOTIENT($A$241,Assumptions!$B$78),2)</f>
        <v>1</v>
      </c>
      <c r="D241" s="12" t="n">
        <f aca="false">MOD(QUOTIENT($A$241,Assumptions!$B$79),2)</f>
        <v>1</v>
      </c>
      <c r="E241" s="12" t="n">
        <f aca="false">MOD(QUOTIENT($A$241,Assumptions!$B$80),2)</f>
        <v>1</v>
      </c>
      <c r="F241" s="12" t="n">
        <f aca="false">MOD(QUOTIENT($A$241,Assumptions!$B$81),2)</f>
        <v>0</v>
      </c>
      <c r="G241" s="12" t="n">
        <f aca="false">MOD(QUOTIENT($A$241,Assumptions!$B$82),2)</f>
        <v>0</v>
      </c>
      <c r="H241" s="12" t="n">
        <f aca="false">MOD(QUOTIENT($A$241,Assumptions!$B$83),2)</f>
        <v>0</v>
      </c>
      <c r="I241" s="12" t="n">
        <f aca="false">IF($B$241=1,MIN(Assumptions!$B$67,MAX(Assumptions!$B$4,Assumptions!$B$26-(Assumptions!$B$4))),Assumptions!$B$4)</f>
        <v>30000000</v>
      </c>
      <c r="J241" s="12" t="n">
        <f aca="false">IF($C$241=1,MIN(Assumptions!$B$66,MAX(Assumptions!$B$4,Assumptions!$B$26-($I$241))),Assumptions!$B$4)</f>
        <v>300000000</v>
      </c>
      <c r="K241" s="12" t="n">
        <f aca="false">IF($D$241=1,MIN(Assumptions!$B$61,MAX(Assumptions!$B$4,Assumptions!$B$26-($I$241+$J$241))),Assumptions!$B$4)</f>
        <v>100000000</v>
      </c>
      <c r="L241" s="12" t="n">
        <f aca="false">IF($E$241=1,MIN(Assumptions!$B$56,MAX(Assumptions!$B$4,Assumptions!$B$26-($I$241+$J$241+$K$241))),Assumptions!$B$4)</f>
        <v>60000000</v>
      </c>
      <c r="M241" s="12" t="n">
        <f aca="false">IF($F$241=1,MIN(Assumptions!$B$51,MAX(Assumptions!$B$4,Assumptions!$B$26-($I$241+$J$241+$K$241+$L$241))),Assumptions!$B$4)</f>
        <v>0</v>
      </c>
      <c r="N241" s="12" t="n">
        <f aca="false">IF($G$241=1,MIN(Assumptions!$B$46,MAX(Assumptions!$B$4,Assumptions!$B$26-($I$241+$J$241+$K$241+$L$241+$M$241))),Assumptions!$B$4)</f>
        <v>0</v>
      </c>
      <c r="O241" s="12" t="n">
        <f aca="false">IF($H$241=1,MIN(Assumptions!$B$41,MAX(Assumptions!$B$4,Assumptions!$B$26-($I$241+$J$241+$K$241+$L$241+$M$241+$N$241))),Assumptions!$B$4)</f>
        <v>0</v>
      </c>
      <c r="P241" s="12" t="n">
        <f aca="false">$I$241+$J$241+$K$241+$L$241+$M$241+$N$241+$O$241</f>
        <v>490000000</v>
      </c>
      <c r="Q241" s="12" t="n">
        <f aca="false">MAX(Assumptions!$B$4,Assumptions!$B$26-$P$241)</f>
        <v>1510000000</v>
      </c>
      <c r="R241" s="12" t="n">
        <f aca="false">$J$110+$O$110+Assumptions!$B$20+IF($B$241=0,$D$110,Assumptions!$B$4)+IF($C$241=0,$AI$110,Assumptions!$B$4)+IF($D$241=0,$AF$110,Assumptions!$B$4)+IF($E$241=0,$AC$110,Assumptions!$B$4)+IF($F$241=0,$Z$110,Assumptions!$B$4)+IF($G$241=0,$W$110,Assumptions!$B$4)+IF($H$241=0,$T$110,Assumptions!$B$4)</f>
        <v>22298418.4321691</v>
      </c>
      <c r="S241" s="12" t="n">
        <f aca="false">IF($R$241&gt;Assumptions!$B$4,$Q$241/$R$241&gt;Assumptions!$B$13,FALSE())</f>
        <v>1</v>
      </c>
      <c r="T241" s="12" t="n">
        <f aca="false">IF($S$241,($Q$241+Assumptions!$B$14*Assumptions!$B$13)/($R$241+Assumptions!$B$14),IF($R$241&gt;Assumptions!$B$4,$Q$241/$R$241,Assumptions!$B$4))</f>
        <v>60.9917928490935</v>
      </c>
      <c r="U241" s="12" t="n">
        <f aca="false">IF($B$241=1,$I$241,$D$110*$T$241)</f>
        <v>30000000</v>
      </c>
      <c r="V241" s="12" t="n">
        <f aca="false">IF($C$241=1,$J$241,$AI$110*$T$241)</f>
        <v>300000000</v>
      </c>
      <c r="W241" s="12" t="n">
        <f aca="false">IF($D$241=1,$K$241,$AF$110*$T$241)</f>
        <v>100000000</v>
      </c>
      <c r="X241" s="12" t="n">
        <f aca="false">IF($E$241=1,$L$241,$AC$110*$T$241)</f>
        <v>60000000</v>
      </c>
      <c r="Y241" s="12" t="n">
        <f aca="false">IF($F$241=1,$M$241,$Z$110*$T$241)</f>
        <v>182975378.54728</v>
      </c>
      <c r="Z241" s="12" t="n">
        <f aca="false">IF($G$241=1,$N$241,$W$110*$T$241)</f>
        <v>304958964.245467</v>
      </c>
      <c r="AA241" s="12" t="n">
        <f aca="false">IF($H$241=1,$O$241,$T$110*$T$241)</f>
        <v>304958964.245467</v>
      </c>
      <c r="AB241" s="12" t="n">
        <f aca="false">($J$110+$O$110)*$T$241</f>
        <v>18201075.1972101</v>
      </c>
      <c r="AC241" s="12" t="n">
        <f aca="false">Assumptions!$B$20*$T$241</f>
        <v>548926135.641841</v>
      </c>
      <c r="AD241" s="12" t="n">
        <f aca="false">IF($S$241,Assumptions!$B$14*($T$241-Assumptions!$B$13),Assumptions!$B$4)</f>
        <v>149979482.122734</v>
      </c>
      <c r="AE241" s="12" t="n">
        <f aca="false">$U$241+$V$241+$W$241+$X$241+$Y$241+$Z$241+$AA$241+$AB$241+$AC$241+$AD$241</f>
        <v>2000000000</v>
      </c>
      <c r="AF241" s="12" t="n">
        <f aca="false">IF(AND(IF($B$241=1,$U$241&gt;=INDEX($U$121:$U$248,1+$A$241-Assumptions!$B$77),$U$241&gt;INDEX($U$121:$U$248,1+$A$241+Assumptions!$B$77)),IF($C$241=1,$V$241&gt;=INDEX($V$121:$V$248,1+$A$241-Assumptions!$B$78),$V$241&gt;INDEX($V$121:$V$248,1+$A$241+Assumptions!$B$78)),IF($D$241=1,$W$241&gt;=INDEX($W$121:$W$248,1+$A$241-Assumptions!$B$79),$W$241&gt;INDEX($W$121:$W$248,1+$A$241+Assumptions!$B$79)),IF($E$241=1,$X$241&gt;=INDEX($X$121:$X$248,1+$A$241-Assumptions!$B$80),$X$241&gt;INDEX($X$121:$X$248,1+$A$241+Assumptions!$B$80)),IF($F$241=1,$Y$241&gt;=INDEX($Y$121:$Y$248,1+$A$241-Assumptions!$B$81),$Y$241&gt;INDEX($Y$121:$Y$248,1+$A$241+Assumptions!$B$81)),IF($G$241=1,$Z$241&gt;=INDEX($Z$121:$Z$248,1+$A$241-Assumptions!$B$82),$Z$241&gt;INDEX($Z$121:$Z$248,1+$A$241+Assumptions!$B$82)),IF($H$241=1,$AA$241&gt;=INDEX($AA$121:$AA$248,1+$A$241-Assumptions!$B$83),$AA$241&gt;INDEX($AA$121:$AA$248,1+$A$241+Assumptions!$B$83))),1,0)</f>
        <v>0</v>
      </c>
    </row>
    <row r="242" customFormat="false" ht="15" hidden="true" customHeight="false" outlineLevel="0" collapsed="false">
      <c r="A242" s="6" t="n">
        <f aca="false">ROW()-ROW($A$121)+Assumptions!$B$4</f>
        <v>121</v>
      </c>
      <c r="B242" s="12" t="n">
        <f aca="false">MOD(QUOTIENT($A$242,Assumptions!$B$77),2)</f>
        <v>1</v>
      </c>
      <c r="C242" s="12" t="n">
        <f aca="false">MOD(QUOTIENT($A$242,Assumptions!$B$78),2)</f>
        <v>1</v>
      </c>
      <c r="D242" s="12" t="n">
        <f aca="false">MOD(QUOTIENT($A$242,Assumptions!$B$79),2)</f>
        <v>1</v>
      </c>
      <c r="E242" s="12" t="n">
        <f aca="false">MOD(QUOTIENT($A$242,Assumptions!$B$80),2)</f>
        <v>1</v>
      </c>
      <c r="F242" s="12" t="n">
        <f aca="false">MOD(QUOTIENT($A$242,Assumptions!$B$81),2)</f>
        <v>0</v>
      </c>
      <c r="G242" s="12" t="n">
        <f aca="false">MOD(QUOTIENT($A$242,Assumptions!$B$82),2)</f>
        <v>0</v>
      </c>
      <c r="H242" s="12" t="n">
        <f aca="false">MOD(QUOTIENT($A$242,Assumptions!$B$83),2)</f>
        <v>1</v>
      </c>
      <c r="I242" s="12" t="n">
        <f aca="false">IF($B$242=1,MIN(Assumptions!$B$67,MAX(Assumptions!$B$4,Assumptions!$B$26-(Assumptions!$B$4))),Assumptions!$B$4)</f>
        <v>30000000</v>
      </c>
      <c r="J242" s="12" t="n">
        <f aca="false">IF($C$242=1,MIN(Assumptions!$B$66,MAX(Assumptions!$B$4,Assumptions!$B$26-($I$242))),Assumptions!$B$4)</f>
        <v>300000000</v>
      </c>
      <c r="K242" s="12" t="n">
        <f aca="false">IF($D$242=1,MIN(Assumptions!$B$61,MAX(Assumptions!$B$4,Assumptions!$B$26-($I$242+$J$242))),Assumptions!$B$4)</f>
        <v>100000000</v>
      </c>
      <c r="L242" s="12" t="n">
        <f aca="false">IF($E$242=1,MIN(Assumptions!$B$56,MAX(Assumptions!$B$4,Assumptions!$B$26-($I$242+$J$242+$K$242))),Assumptions!$B$4)</f>
        <v>60000000</v>
      </c>
      <c r="M242" s="12" t="n">
        <f aca="false">IF($F$242=1,MIN(Assumptions!$B$51,MAX(Assumptions!$B$4,Assumptions!$B$26-($I$242+$J$242+$K$242+$L$242))),Assumptions!$B$4)</f>
        <v>0</v>
      </c>
      <c r="N242" s="12" t="n">
        <f aca="false">IF($G$242=1,MIN(Assumptions!$B$46,MAX(Assumptions!$B$4,Assumptions!$B$26-($I$242+$J$242+$K$242+$L$242+$M$242))),Assumptions!$B$4)</f>
        <v>0</v>
      </c>
      <c r="O242" s="12" t="n">
        <f aca="false">IF($H$242=1,MIN(Assumptions!$B$41,MAX(Assumptions!$B$4,Assumptions!$B$26-($I$242+$J$242+$K$242+$L$242+$M$242+$N$242))),Assumptions!$B$4)</f>
        <v>5000000</v>
      </c>
      <c r="P242" s="12" t="n">
        <f aca="false">$I$242+$J$242+$K$242+$L$242+$M$242+$N$242+$O$242</f>
        <v>495000000</v>
      </c>
      <c r="Q242" s="12" t="n">
        <f aca="false">MAX(Assumptions!$B$4,Assumptions!$B$26-$P$242)</f>
        <v>1505000000</v>
      </c>
      <c r="R242" s="12" t="n">
        <f aca="false">$J$110+$O$110+Assumptions!$B$20+IF($B$242=0,$D$110,Assumptions!$B$4)+IF($C$242=0,$AI$110,Assumptions!$B$4)+IF($D$242=0,$AF$110,Assumptions!$B$4)+IF($E$242=0,$AC$110,Assumptions!$B$4)+IF($F$242=0,$Z$110,Assumptions!$B$4)+IF($G$242=0,$W$110,Assumptions!$B$4)+IF($H$242=0,$T$110,Assumptions!$B$4)</f>
        <v>17298418.4321691</v>
      </c>
      <c r="S242" s="12" t="n">
        <f aca="false">IF($R$242&gt;Assumptions!$B$4,$Q$242/$R$242&gt;Assumptions!$B$13,FALSE())</f>
        <v>1</v>
      </c>
      <c r="T242" s="12" t="n">
        <f aca="false">IF($S$242,($Q$242+Assumptions!$B$14*Assumptions!$B$13)/($R$242+Assumptions!$B$14),IF($R$242&gt;Assumptions!$B$4,$Q$242/$R$242,Assumptions!$B$4))</f>
        <v>76.1424456789218</v>
      </c>
      <c r="U242" s="12" t="n">
        <f aca="false">IF($B$242=1,$I$242,$D$110*$T$242)</f>
        <v>30000000</v>
      </c>
      <c r="V242" s="12" t="n">
        <f aca="false">IF($C$242=1,$J$242,$AI$110*$T$242)</f>
        <v>300000000</v>
      </c>
      <c r="W242" s="12" t="n">
        <f aca="false">IF($D$242=1,$K$242,$AF$110*$T$242)</f>
        <v>100000000</v>
      </c>
      <c r="X242" s="12" t="n">
        <f aca="false">IF($E$242=1,$L$242,$AC$110*$T$242)</f>
        <v>60000000</v>
      </c>
      <c r="Y242" s="12" t="n">
        <f aca="false">IF($F$242=1,$M$242,$Z$110*$T$242)</f>
        <v>228427337.036765</v>
      </c>
      <c r="Z242" s="12" t="n">
        <f aca="false">IF($G$242=1,$N$242,$W$110*$T$242)</f>
        <v>380712228.394609</v>
      </c>
      <c r="AA242" s="12" t="n">
        <f aca="false">IF($H$242=1,$O$242,$T$110*$T$242)</f>
        <v>5000000</v>
      </c>
      <c r="AB242" s="12" t="n">
        <f aca="false">($J$110+$O$110)*$T$242</f>
        <v>22722309.261026</v>
      </c>
      <c r="AC242" s="12" t="n">
        <f aca="false">Assumptions!$B$20*$T$242</f>
        <v>685282011.110296</v>
      </c>
      <c r="AD242" s="12" t="n">
        <f aca="false">IF($S$242,Assumptions!$B$14*($T$242-Assumptions!$B$13),Assumptions!$B$4)</f>
        <v>187856114.197304</v>
      </c>
      <c r="AE242" s="12" t="n">
        <f aca="false">$U$242+$V$242+$W$242+$X$242+$Y$242+$Z$242+$AA$242+$AB$242+$AC$242+$AD$242</f>
        <v>2000000000</v>
      </c>
      <c r="AF242" s="12" t="n">
        <f aca="false">IF(AND(IF($B$242=1,$U$242&gt;=INDEX($U$121:$U$248,1+$A$242-Assumptions!$B$77),$U$242&gt;INDEX($U$121:$U$248,1+$A$242+Assumptions!$B$77)),IF($C$242=1,$V$242&gt;=INDEX($V$121:$V$248,1+$A$242-Assumptions!$B$78),$V$242&gt;INDEX($V$121:$V$248,1+$A$242+Assumptions!$B$78)),IF($D$242=1,$W$242&gt;=INDEX($W$121:$W$248,1+$A$242-Assumptions!$B$79),$W$242&gt;INDEX($W$121:$W$248,1+$A$242+Assumptions!$B$79)),IF($E$242=1,$X$242&gt;=INDEX($X$121:$X$248,1+$A$242-Assumptions!$B$80),$X$242&gt;INDEX($X$121:$X$248,1+$A$242+Assumptions!$B$80)),IF($F$242=1,$Y$242&gt;=INDEX($Y$121:$Y$248,1+$A$242-Assumptions!$B$81),$Y$242&gt;INDEX($Y$121:$Y$248,1+$A$242+Assumptions!$B$81)),IF($G$242=1,$Z$242&gt;=INDEX($Z$121:$Z$248,1+$A$242-Assumptions!$B$82),$Z$242&gt;INDEX($Z$121:$Z$248,1+$A$242+Assumptions!$B$82)),IF($H$242=1,$AA$242&gt;=INDEX($AA$121:$AA$248,1+$A$242-Assumptions!$B$83),$AA$242&gt;INDEX($AA$121:$AA$248,1+$A$242+Assumptions!$B$83))),1,0)</f>
        <v>0</v>
      </c>
    </row>
    <row r="243" customFormat="false" ht="15" hidden="true" customHeight="false" outlineLevel="0" collapsed="false">
      <c r="A243" s="6" t="n">
        <f aca="false">ROW()-ROW($A$121)+Assumptions!$B$4</f>
        <v>122</v>
      </c>
      <c r="B243" s="12" t="n">
        <f aca="false">MOD(QUOTIENT($A$243,Assumptions!$B$77),2)</f>
        <v>1</v>
      </c>
      <c r="C243" s="12" t="n">
        <f aca="false">MOD(QUOTIENT($A$243,Assumptions!$B$78),2)</f>
        <v>1</v>
      </c>
      <c r="D243" s="12" t="n">
        <f aca="false">MOD(QUOTIENT($A$243,Assumptions!$B$79),2)</f>
        <v>1</v>
      </c>
      <c r="E243" s="12" t="n">
        <f aca="false">MOD(QUOTIENT($A$243,Assumptions!$B$80),2)</f>
        <v>1</v>
      </c>
      <c r="F243" s="12" t="n">
        <f aca="false">MOD(QUOTIENT($A$243,Assumptions!$B$81),2)</f>
        <v>0</v>
      </c>
      <c r="G243" s="12" t="n">
        <f aca="false">MOD(QUOTIENT($A$243,Assumptions!$B$82),2)</f>
        <v>1</v>
      </c>
      <c r="H243" s="12" t="n">
        <f aca="false">MOD(QUOTIENT($A$243,Assumptions!$B$83),2)</f>
        <v>0</v>
      </c>
      <c r="I243" s="12" t="n">
        <f aca="false">IF($B$243=1,MIN(Assumptions!$B$67,MAX(Assumptions!$B$4,Assumptions!$B$26-(Assumptions!$B$4))),Assumptions!$B$4)</f>
        <v>30000000</v>
      </c>
      <c r="J243" s="12" t="n">
        <f aca="false">IF($C$243=1,MIN(Assumptions!$B$66,MAX(Assumptions!$B$4,Assumptions!$B$26-($I$243))),Assumptions!$B$4)</f>
        <v>300000000</v>
      </c>
      <c r="K243" s="12" t="n">
        <f aca="false">IF($D$243=1,MIN(Assumptions!$B$61,MAX(Assumptions!$B$4,Assumptions!$B$26-($I$243+$J$243))),Assumptions!$B$4)</f>
        <v>100000000</v>
      </c>
      <c r="L243" s="12" t="n">
        <f aca="false">IF($E$243=1,MIN(Assumptions!$B$56,MAX(Assumptions!$B$4,Assumptions!$B$26-($I$243+$J$243+$K$243))),Assumptions!$B$4)</f>
        <v>60000000</v>
      </c>
      <c r="M243" s="12" t="n">
        <f aca="false">IF($F$243=1,MIN(Assumptions!$B$51,MAX(Assumptions!$B$4,Assumptions!$B$26-($I$243+$J$243+$K$243+$L$243))),Assumptions!$B$4)</f>
        <v>0</v>
      </c>
      <c r="N243" s="12" t="n">
        <f aca="false">IF($G$243=1,MIN(Assumptions!$B$46,MAX(Assumptions!$B$4,Assumptions!$B$26-($I$243+$J$243+$K$243+$L$243+$M$243))),Assumptions!$B$4)</f>
        <v>15000000</v>
      </c>
      <c r="O243" s="12" t="n">
        <f aca="false">IF($H$243=1,MIN(Assumptions!$B$41,MAX(Assumptions!$B$4,Assumptions!$B$26-($I$243+$J$243+$K$243+$L$243+$M$243+$N$243))),Assumptions!$B$4)</f>
        <v>0</v>
      </c>
      <c r="P243" s="12" t="n">
        <f aca="false">$I$243+$J$243+$K$243+$L$243+$M$243+$N$243+$O$243</f>
        <v>505000000</v>
      </c>
      <c r="Q243" s="12" t="n">
        <f aca="false">MAX(Assumptions!$B$4,Assumptions!$B$26-$P$243)</f>
        <v>1495000000</v>
      </c>
      <c r="R243" s="12" t="n">
        <f aca="false">$J$110+$O$110+Assumptions!$B$20+IF($B$243=0,$D$110,Assumptions!$B$4)+IF($C$243=0,$AI$110,Assumptions!$B$4)+IF($D$243=0,$AF$110,Assumptions!$B$4)+IF($E$243=0,$AC$110,Assumptions!$B$4)+IF($F$243=0,$Z$110,Assumptions!$B$4)+IF($G$243=0,$W$110,Assumptions!$B$4)+IF($H$243=0,$T$110,Assumptions!$B$4)</f>
        <v>17298418.4321691</v>
      </c>
      <c r="S243" s="12" t="n">
        <f aca="false">IF($R$243&gt;Assumptions!$B$4,$Q$243/$R$243&gt;Assumptions!$B$13,FALSE())</f>
        <v>1</v>
      </c>
      <c r="T243" s="12" t="n">
        <f aca="false">IF($S$243,($Q$243+Assumptions!$B$14*Assumptions!$B$13)/($R$243+Assumptions!$B$14),IF($R$243&gt;Assumptions!$B$4,$Q$243/$R$243,Assumptions!$B$4))</f>
        <v>75.637354828647</v>
      </c>
      <c r="U243" s="12" t="n">
        <f aca="false">IF($B$243=1,$I$243,$D$110*$T$243)</f>
        <v>30000000</v>
      </c>
      <c r="V243" s="12" t="n">
        <f aca="false">IF($C$243=1,$J$243,$AI$110*$T$243)</f>
        <v>300000000</v>
      </c>
      <c r="W243" s="12" t="n">
        <f aca="false">IF($D$243=1,$K$243,$AF$110*$T$243)</f>
        <v>100000000</v>
      </c>
      <c r="X243" s="12" t="n">
        <f aca="false">IF($E$243=1,$L$243,$AC$110*$T$243)</f>
        <v>60000000</v>
      </c>
      <c r="Y243" s="12" t="n">
        <f aca="false">IF($F$243=1,$M$243,$Z$110*$T$243)</f>
        <v>226912064.485941</v>
      </c>
      <c r="Z243" s="12" t="n">
        <f aca="false">IF($G$243=1,$N$243,$W$110*$T$243)</f>
        <v>15000000</v>
      </c>
      <c r="AA243" s="12" t="n">
        <f aca="false">IF($H$243=1,$O$243,$T$110*$T$243)</f>
        <v>378186774.143235</v>
      </c>
      <c r="AB243" s="12" t="n">
        <f aca="false">($J$110+$O$110)*$T$243</f>
        <v>22571580.8413841</v>
      </c>
      <c r="AC243" s="12" t="n">
        <f aca="false">Assumptions!$B$20*$T$243</f>
        <v>680736193.457823</v>
      </c>
      <c r="AD243" s="12" t="n">
        <f aca="false">IF($S$243,Assumptions!$B$14*($T$243-Assumptions!$B$13),Assumptions!$B$4)</f>
        <v>186593387.071617</v>
      </c>
      <c r="AE243" s="12" t="n">
        <f aca="false">$U$243+$V$243+$W$243+$X$243+$Y$243+$Z$243+$AA$243+$AB$243+$AC$243+$AD$243</f>
        <v>2000000000</v>
      </c>
      <c r="AF243" s="12" t="n">
        <f aca="false">IF(AND(IF($B$243=1,$U$243&gt;=INDEX($U$121:$U$248,1+$A$243-Assumptions!$B$77),$U$243&gt;INDEX($U$121:$U$248,1+$A$243+Assumptions!$B$77)),IF($C$243=1,$V$243&gt;=INDEX($V$121:$V$248,1+$A$243-Assumptions!$B$78),$V$243&gt;INDEX($V$121:$V$248,1+$A$243+Assumptions!$B$78)),IF($D$243=1,$W$243&gt;=INDEX($W$121:$W$248,1+$A$243-Assumptions!$B$79),$W$243&gt;INDEX($W$121:$W$248,1+$A$243+Assumptions!$B$79)),IF($E$243=1,$X$243&gt;=INDEX($X$121:$X$248,1+$A$243-Assumptions!$B$80),$X$243&gt;INDEX($X$121:$X$248,1+$A$243+Assumptions!$B$80)),IF($F$243=1,$Y$243&gt;=INDEX($Y$121:$Y$248,1+$A$243-Assumptions!$B$81),$Y$243&gt;INDEX($Y$121:$Y$248,1+$A$243+Assumptions!$B$81)),IF($G$243=1,$Z$243&gt;=INDEX($Z$121:$Z$248,1+$A$243-Assumptions!$B$82),$Z$243&gt;INDEX($Z$121:$Z$248,1+$A$243+Assumptions!$B$82)),IF($H$243=1,$AA$243&gt;=INDEX($AA$121:$AA$248,1+$A$243-Assumptions!$B$83),$AA$243&gt;INDEX($AA$121:$AA$248,1+$A$243+Assumptions!$B$83))),1,0)</f>
        <v>0</v>
      </c>
    </row>
    <row r="244" customFormat="false" ht="15" hidden="true" customHeight="false" outlineLevel="0" collapsed="false">
      <c r="A244" s="6" t="n">
        <f aca="false">ROW()-ROW($A$121)+Assumptions!$B$4</f>
        <v>123</v>
      </c>
      <c r="B244" s="12" t="n">
        <f aca="false">MOD(QUOTIENT($A$244,Assumptions!$B$77),2)</f>
        <v>1</v>
      </c>
      <c r="C244" s="12" t="n">
        <f aca="false">MOD(QUOTIENT($A$244,Assumptions!$B$78),2)</f>
        <v>1</v>
      </c>
      <c r="D244" s="12" t="n">
        <f aca="false">MOD(QUOTIENT($A$244,Assumptions!$B$79),2)</f>
        <v>1</v>
      </c>
      <c r="E244" s="12" t="n">
        <f aca="false">MOD(QUOTIENT($A$244,Assumptions!$B$80),2)</f>
        <v>1</v>
      </c>
      <c r="F244" s="12" t="n">
        <f aca="false">MOD(QUOTIENT($A$244,Assumptions!$B$81),2)</f>
        <v>0</v>
      </c>
      <c r="G244" s="12" t="n">
        <f aca="false">MOD(QUOTIENT($A$244,Assumptions!$B$82),2)</f>
        <v>1</v>
      </c>
      <c r="H244" s="12" t="n">
        <f aca="false">MOD(QUOTIENT($A$244,Assumptions!$B$83),2)</f>
        <v>1</v>
      </c>
      <c r="I244" s="12" t="n">
        <f aca="false">IF($B$244=1,MIN(Assumptions!$B$67,MAX(Assumptions!$B$4,Assumptions!$B$26-(Assumptions!$B$4))),Assumptions!$B$4)</f>
        <v>30000000</v>
      </c>
      <c r="J244" s="12" t="n">
        <f aca="false">IF($C$244=1,MIN(Assumptions!$B$66,MAX(Assumptions!$B$4,Assumptions!$B$26-($I$244))),Assumptions!$B$4)</f>
        <v>300000000</v>
      </c>
      <c r="K244" s="12" t="n">
        <f aca="false">IF($D$244=1,MIN(Assumptions!$B$61,MAX(Assumptions!$B$4,Assumptions!$B$26-($I$244+$J$244))),Assumptions!$B$4)</f>
        <v>100000000</v>
      </c>
      <c r="L244" s="12" t="n">
        <f aca="false">IF($E$244=1,MIN(Assumptions!$B$56,MAX(Assumptions!$B$4,Assumptions!$B$26-($I$244+$J$244+$K$244))),Assumptions!$B$4)</f>
        <v>60000000</v>
      </c>
      <c r="M244" s="12" t="n">
        <f aca="false">IF($F$244=1,MIN(Assumptions!$B$51,MAX(Assumptions!$B$4,Assumptions!$B$26-($I$244+$J$244+$K$244+$L$244))),Assumptions!$B$4)</f>
        <v>0</v>
      </c>
      <c r="N244" s="12" t="n">
        <f aca="false">IF($G$244=1,MIN(Assumptions!$B$46,MAX(Assumptions!$B$4,Assumptions!$B$26-($I$244+$J$244+$K$244+$L$244+$M$244))),Assumptions!$B$4)</f>
        <v>15000000</v>
      </c>
      <c r="O244" s="12" t="n">
        <f aca="false">IF($H$244=1,MIN(Assumptions!$B$41,MAX(Assumptions!$B$4,Assumptions!$B$26-($I$244+$J$244+$K$244+$L$244+$M$244+$N$244))),Assumptions!$B$4)</f>
        <v>5000000</v>
      </c>
      <c r="P244" s="12" t="n">
        <f aca="false">$I$244+$J$244+$K$244+$L$244+$M$244+$N$244+$O$244</f>
        <v>510000000</v>
      </c>
      <c r="Q244" s="12" t="n">
        <f aca="false">MAX(Assumptions!$B$4,Assumptions!$B$26-$P$244)</f>
        <v>1490000000</v>
      </c>
      <c r="R244" s="12" t="n">
        <f aca="false">$J$110+$O$110+Assumptions!$B$20+IF($B$244=0,$D$110,Assumptions!$B$4)+IF($C$244=0,$AI$110,Assumptions!$B$4)+IF($D$244=0,$AF$110,Assumptions!$B$4)+IF($E$244=0,$AC$110,Assumptions!$B$4)+IF($F$244=0,$Z$110,Assumptions!$B$4)+IF($G$244=0,$W$110,Assumptions!$B$4)+IF($H$244=0,$T$110,Assumptions!$B$4)</f>
        <v>12298418.4321691</v>
      </c>
      <c r="S244" s="12" t="n">
        <f aca="false">IF($R$244&gt;Assumptions!$B$4,$Q$244/$R$244&gt;Assumptions!$B$13,FALSE())</f>
        <v>1</v>
      </c>
      <c r="T244" s="12" t="n">
        <f aca="false">IF($S$244,($Q$244+Assumptions!$B$14*Assumptions!$B$13)/($R$244+Assumptions!$B$14),IF($R$244&gt;Assumptions!$B$4,$Q$244/$R$244,Assumptions!$B$4))</f>
        <v>100.855372271105</v>
      </c>
      <c r="U244" s="12" t="n">
        <f aca="false">IF($B$244=1,$I$244,$D$110*$T$244)</f>
        <v>30000000</v>
      </c>
      <c r="V244" s="12" t="n">
        <f aca="false">IF($C$244=1,$J$244,$AI$110*$T$244)</f>
        <v>300000000</v>
      </c>
      <c r="W244" s="12" t="n">
        <f aca="false">IF($D$244=1,$K$244,$AF$110*$T$244)</f>
        <v>100000000</v>
      </c>
      <c r="X244" s="12" t="n">
        <f aca="false">IF($E$244=1,$L$244,$AC$110*$T$244)</f>
        <v>60000000</v>
      </c>
      <c r="Y244" s="12" t="n">
        <f aca="false">IF($F$244=1,$M$244,$Z$110*$T$244)</f>
        <v>302566116.813315</v>
      </c>
      <c r="Z244" s="12" t="n">
        <f aca="false">IF($G$244=1,$N$244,$W$110*$T$244)</f>
        <v>15000000</v>
      </c>
      <c r="AA244" s="12" t="n">
        <f aca="false">IF($H$244=1,$O$244,$T$110*$T$244)</f>
        <v>5000000</v>
      </c>
      <c r="AB244" s="12" t="n">
        <f aca="false">($J$110+$O$110)*$T$244</f>
        <v>30097102.0689759</v>
      </c>
      <c r="AC244" s="12" t="n">
        <f aca="false">Assumptions!$B$20*$T$244</f>
        <v>907698350.439946</v>
      </c>
      <c r="AD244" s="12" t="n">
        <f aca="false">IF($S$244,Assumptions!$B$14*($T$244-Assumptions!$B$13),Assumptions!$B$4)</f>
        <v>249638430.677763</v>
      </c>
      <c r="AE244" s="12" t="n">
        <f aca="false">$U$244+$V$244+$W$244+$X$244+$Y$244+$Z$244+$AA$244+$AB$244+$AC$244+$AD$244</f>
        <v>2000000000</v>
      </c>
      <c r="AF244" s="12" t="n">
        <f aca="false">IF(AND(IF($B$244=1,$U$244&gt;=INDEX($U$121:$U$248,1+$A$244-Assumptions!$B$77),$U$244&gt;INDEX($U$121:$U$248,1+$A$244+Assumptions!$B$77)),IF($C$244=1,$V$244&gt;=INDEX($V$121:$V$248,1+$A$244-Assumptions!$B$78),$V$244&gt;INDEX($V$121:$V$248,1+$A$244+Assumptions!$B$78)),IF($D$244=1,$W$244&gt;=INDEX($W$121:$W$248,1+$A$244-Assumptions!$B$79),$W$244&gt;INDEX($W$121:$W$248,1+$A$244+Assumptions!$B$79)),IF($E$244=1,$X$244&gt;=INDEX($X$121:$X$248,1+$A$244-Assumptions!$B$80),$X$244&gt;INDEX($X$121:$X$248,1+$A$244+Assumptions!$B$80)),IF($F$244=1,$Y$244&gt;=INDEX($Y$121:$Y$248,1+$A$244-Assumptions!$B$81),$Y$244&gt;INDEX($Y$121:$Y$248,1+$A$244+Assumptions!$B$81)),IF($G$244=1,$Z$244&gt;=INDEX($Z$121:$Z$248,1+$A$244-Assumptions!$B$82),$Z$244&gt;INDEX($Z$121:$Z$248,1+$A$244+Assumptions!$B$82)),IF($H$244=1,$AA$244&gt;=INDEX($AA$121:$AA$248,1+$A$244-Assumptions!$B$83),$AA$244&gt;INDEX($AA$121:$AA$248,1+$A$244+Assumptions!$B$83))),1,0)</f>
        <v>0</v>
      </c>
    </row>
    <row r="245" customFormat="false" ht="15" hidden="true" customHeight="false" outlineLevel="0" collapsed="false">
      <c r="A245" s="6" t="n">
        <f aca="false">ROW()-ROW($A$121)+Assumptions!$B$4</f>
        <v>124</v>
      </c>
      <c r="B245" s="12" t="n">
        <f aca="false">MOD(QUOTIENT($A$245,Assumptions!$B$77),2)</f>
        <v>1</v>
      </c>
      <c r="C245" s="12" t="n">
        <f aca="false">MOD(QUOTIENT($A$245,Assumptions!$B$78),2)</f>
        <v>1</v>
      </c>
      <c r="D245" s="12" t="n">
        <f aca="false">MOD(QUOTIENT($A$245,Assumptions!$B$79),2)</f>
        <v>1</v>
      </c>
      <c r="E245" s="12" t="n">
        <f aca="false">MOD(QUOTIENT($A$245,Assumptions!$B$80),2)</f>
        <v>1</v>
      </c>
      <c r="F245" s="12" t="n">
        <f aca="false">MOD(QUOTIENT($A$245,Assumptions!$B$81),2)</f>
        <v>1</v>
      </c>
      <c r="G245" s="12" t="n">
        <f aca="false">MOD(QUOTIENT($A$245,Assumptions!$B$82),2)</f>
        <v>0</v>
      </c>
      <c r="H245" s="12" t="n">
        <f aca="false">MOD(QUOTIENT($A$245,Assumptions!$B$83),2)</f>
        <v>0</v>
      </c>
      <c r="I245" s="12" t="n">
        <f aca="false">IF($B$245=1,MIN(Assumptions!$B$67,MAX(Assumptions!$B$4,Assumptions!$B$26-(Assumptions!$B$4))),Assumptions!$B$4)</f>
        <v>30000000</v>
      </c>
      <c r="J245" s="12" t="n">
        <f aca="false">IF($C$245=1,MIN(Assumptions!$B$66,MAX(Assumptions!$B$4,Assumptions!$B$26-($I$245))),Assumptions!$B$4)</f>
        <v>300000000</v>
      </c>
      <c r="K245" s="12" t="n">
        <f aca="false">IF($D$245=1,MIN(Assumptions!$B$61,MAX(Assumptions!$B$4,Assumptions!$B$26-($I$245+$J$245))),Assumptions!$B$4)</f>
        <v>100000000</v>
      </c>
      <c r="L245" s="12" t="n">
        <f aca="false">IF($E$245=1,MIN(Assumptions!$B$56,MAX(Assumptions!$B$4,Assumptions!$B$26-($I$245+$J$245+$K$245))),Assumptions!$B$4)</f>
        <v>60000000</v>
      </c>
      <c r="M245" s="12" t="n">
        <f aca="false">IF($F$245=1,MIN(Assumptions!$B$51,MAX(Assumptions!$B$4,Assumptions!$B$26-($I$245+$J$245+$K$245+$L$245))),Assumptions!$B$4)</f>
        <v>30000000</v>
      </c>
      <c r="N245" s="12" t="n">
        <f aca="false">IF($G$245=1,MIN(Assumptions!$B$46,MAX(Assumptions!$B$4,Assumptions!$B$26-($I$245+$J$245+$K$245+$L$245+$M$245))),Assumptions!$B$4)</f>
        <v>0</v>
      </c>
      <c r="O245" s="12" t="n">
        <f aca="false">IF($H$245=1,MIN(Assumptions!$B$41,MAX(Assumptions!$B$4,Assumptions!$B$26-($I$245+$J$245+$K$245+$L$245+$M$245+$N$245))),Assumptions!$B$4)</f>
        <v>0</v>
      </c>
      <c r="P245" s="12" t="n">
        <f aca="false">$I$245+$J$245+$K$245+$L$245+$M$245+$N$245+$O$245</f>
        <v>520000000</v>
      </c>
      <c r="Q245" s="12" t="n">
        <f aca="false">MAX(Assumptions!$B$4,Assumptions!$B$26-$P$245)</f>
        <v>1480000000</v>
      </c>
      <c r="R245" s="12" t="n">
        <f aca="false">$J$110+$O$110+Assumptions!$B$20+IF($B$245=0,$D$110,Assumptions!$B$4)+IF($C$245=0,$AI$110,Assumptions!$B$4)+IF($D$245=0,$AF$110,Assumptions!$B$4)+IF($E$245=0,$AC$110,Assumptions!$B$4)+IF($F$245=0,$Z$110,Assumptions!$B$4)+IF($G$245=0,$W$110,Assumptions!$B$4)+IF($H$245=0,$T$110,Assumptions!$B$4)</f>
        <v>19298418.4321691</v>
      </c>
      <c r="S245" s="12" t="n">
        <f aca="false">IF($R$245&gt;Assumptions!$B$4,$Q$245/$R$245&gt;Assumptions!$B$13,FALSE())</f>
        <v>1</v>
      </c>
      <c r="T245" s="12" t="n">
        <f aca="false">IF($S$245,($Q$245+Assumptions!$B$14*Assumptions!$B$13)/($R$245+Assumptions!$B$14),IF($R$245&gt;Assumptions!$B$4,$Q$245/$R$245,Assumptions!$B$4))</f>
        <v>68.0095211775637</v>
      </c>
      <c r="U245" s="12" t="n">
        <f aca="false">IF($B$245=1,$I$245,$D$110*$T$245)</f>
        <v>30000000</v>
      </c>
      <c r="V245" s="12" t="n">
        <f aca="false">IF($C$245=1,$J$245,$AI$110*$T$245)</f>
        <v>300000000</v>
      </c>
      <c r="W245" s="12" t="n">
        <f aca="false">IF($D$245=1,$K$245,$AF$110*$T$245)</f>
        <v>100000000</v>
      </c>
      <c r="X245" s="12" t="n">
        <f aca="false">IF($E$245=1,$L$245,$AC$110*$T$245)</f>
        <v>60000000</v>
      </c>
      <c r="Y245" s="12" t="n">
        <f aca="false">IF($F$245=1,$M$245,$Z$110*$T$245)</f>
        <v>30000000</v>
      </c>
      <c r="Z245" s="12" t="n">
        <f aca="false">IF($G$245=1,$N$245,$W$110*$T$245)</f>
        <v>340047605.887818</v>
      </c>
      <c r="AA245" s="12" t="n">
        <f aca="false">IF($H$245=1,$O$245,$T$110*$T$245)</f>
        <v>340047605.887818</v>
      </c>
      <c r="AB245" s="12" t="n">
        <f aca="false">($J$110+$O$110)*$T$245</f>
        <v>20295294.682381</v>
      </c>
      <c r="AC245" s="12" t="n">
        <f aca="false">Assumptions!$B$20*$T$245</f>
        <v>612085690.598073</v>
      </c>
      <c r="AD245" s="12" t="n">
        <f aca="false">IF($S$245,Assumptions!$B$14*($T$245-Assumptions!$B$13),Assumptions!$B$4)</f>
        <v>167523802.943909</v>
      </c>
      <c r="AE245" s="12" t="n">
        <f aca="false">$U$245+$V$245+$W$245+$X$245+$Y$245+$Z$245+$AA$245+$AB$245+$AC$245+$AD$245</f>
        <v>2000000000</v>
      </c>
      <c r="AF245" s="12" t="n">
        <f aca="false">IF(AND(IF($B$245=1,$U$245&gt;=INDEX($U$121:$U$248,1+$A$245-Assumptions!$B$77),$U$245&gt;INDEX($U$121:$U$248,1+$A$245+Assumptions!$B$77)),IF($C$245=1,$V$245&gt;=INDEX($V$121:$V$248,1+$A$245-Assumptions!$B$78),$V$245&gt;INDEX($V$121:$V$248,1+$A$245+Assumptions!$B$78)),IF($D$245=1,$W$245&gt;=INDEX($W$121:$W$248,1+$A$245-Assumptions!$B$79),$W$245&gt;INDEX($W$121:$W$248,1+$A$245+Assumptions!$B$79)),IF($E$245=1,$X$245&gt;=INDEX($X$121:$X$248,1+$A$245-Assumptions!$B$80),$X$245&gt;INDEX($X$121:$X$248,1+$A$245+Assumptions!$B$80)),IF($F$245=1,$Y$245&gt;=INDEX($Y$121:$Y$248,1+$A$245-Assumptions!$B$81),$Y$245&gt;INDEX($Y$121:$Y$248,1+$A$245+Assumptions!$B$81)),IF($G$245=1,$Z$245&gt;=INDEX($Z$121:$Z$248,1+$A$245-Assumptions!$B$82),$Z$245&gt;INDEX($Z$121:$Z$248,1+$A$245+Assumptions!$B$82)),IF($H$245=1,$AA$245&gt;=INDEX($AA$121:$AA$248,1+$A$245-Assumptions!$B$83),$AA$245&gt;INDEX($AA$121:$AA$248,1+$A$245+Assumptions!$B$83))),1,0)</f>
        <v>0</v>
      </c>
    </row>
    <row r="246" customFormat="false" ht="15" hidden="true" customHeight="false" outlineLevel="0" collapsed="false">
      <c r="A246" s="6" t="n">
        <f aca="false">ROW()-ROW($A$121)+Assumptions!$B$4</f>
        <v>125</v>
      </c>
      <c r="B246" s="12" t="n">
        <f aca="false">MOD(QUOTIENT($A$246,Assumptions!$B$77),2)</f>
        <v>1</v>
      </c>
      <c r="C246" s="12" t="n">
        <f aca="false">MOD(QUOTIENT($A$246,Assumptions!$B$78),2)</f>
        <v>1</v>
      </c>
      <c r="D246" s="12" t="n">
        <f aca="false">MOD(QUOTIENT($A$246,Assumptions!$B$79),2)</f>
        <v>1</v>
      </c>
      <c r="E246" s="12" t="n">
        <f aca="false">MOD(QUOTIENT($A$246,Assumptions!$B$80),2)</f>
        <v>1</v>
      </c>
      <c r="F246" s="12" t="n">
        <f aca="false">MOD(QUOTIENT($A$246,Assumptions!$B$81),2)</f>
        <v>1</v>
      </c>
      <c r="G246" s="12" t="n">
        <f aca="false">MOD(QUOTIENT($A$246,Assumptions!$B$82),2)</f>
        <v>0</v>
      </c>
      <c r="H246" s="12" t="n">
        <f aca="false">MOD(QUOTIENT($A$246,Assumptions!$B$83),2)</f>
        <v>1</v>
      </c>
      <c r="I246" s="12" t="n">
        <f aca="false">IF($B$246=1,MIN(Assumptions!$B$67,MAX(Assumptions!$B$4,Assumptions!$B$26-(Assumptions!$B$4))),Assumptions!$B$4)</f>
        <v>30000000</v>
      </c>
      <c r="J246" s="12" t="n">
        <f aca="false">IF($C$246=1,MIN(Assumptions!$B$66,MAX(Assumptions!$B$4,Assumptions!$B$26-($I$246))),Assumptions!$B$4)</f>
        <v>300000000</v>
      </c>
      <c r="K246" s="12" t="n">
        <f aca="false">IF($D$246=1,MIN(Assumptions!$B$61,MAX(Assumptions!$B$4,Assumptions!$B$26-($I$246+$J$246))),Assumptions!$B$4)</f>
        <v>100000000</v>
      </c>
      <c r="L246" s="12" t="n">
        <f aca="false">IF($E$246=1,MIN(Assumptions!$B$56,MAX(Assumptions!$B$4,Assumptions!$B$26-($I$246+$J$246+$K$246))),Assumptions!$B$4)</f>
        <v>60000000</v>
      </c>
      <c r="M246" s="12" t="n">
        <f aca="false">IF($F$246=1,MIN(Assumptions!$B$51,MAX(Assumptions!$B$4,Assumptions!$B$26-($I$246+$J$246+$K$246+$L$246))),Assumptions!$B$4)</f>
        <v>30000000</v>
      </c>
      <c r="N246" s="12" t="n">
        <f aca="false">IF($G$246=1,MIN(Assumptions!$B$46,MAX(Assumptions!$B$4,Assumptions!$B$26-($I$246+$J$246+$K$246+$L$246+$M$246))),Assumptions!$B$4)</f>
        <v>0</v>
      </c>
      <c r="O246" s="12" t="n">
        <f aca="false">IF($H$246=1,MIN(Assumptions!$B$41,MAX(Assumptions!$B$4,Assumptions!$B$26-($I$246+$J$246+$K$246+$L$246+$M$246+$N$246))),Assumptions!$B$4)</f>
        <v>5000000</v>
      </c>
      <c r="P246" s="12" t="n">
        <f aca="false">$I$246+$J$246+$K$246+$L$246+$M$246+$N$246+$O$246</f>
        <v>525000000</v>
      </c>
      <c r="Q246" s="12" t="n">
        <f aca="false">MAX(Assumptions!$B$4,Assumptions!$B$26-$P$246)</f>
        <v>1475000000</v>
      </c>
      <c r="R246" s="12" t="n">
        <f aca="false">$J$110+$O$110+Assumptions!$B$20+IF($B$246=0,$D$110,Assumptions!$B$4)+IF($C$246=0,$AI$110,Assumptions!$B$4)+IF($D$246=0,$AF$110,Assumptions!$B$4)+IF($E$246=0,$AC$110,Assumptions!$B$4)+IF($F$246=0,$Z$110,Assumptions!$B$4)+IF($G$246=0,$W$110,Assumptions!$B$4)+IF($H$246=0,$T$110,Assumptions!$B$4)</f>
        <v>14298418.4321691</v>
      </c>
      <c r="S246" s="12" t="n">
        <f aca="false">IF($R$246&gt;Assumptions!$B$4,$Q$246/$R$246&gt;Assumptions!$B$13,FALSE())</f>
        <v>1</v>
      </c>
      <c r="T246" s="12" t="n">
        <f aca="false">IF($S$246,($Q$246+Assumptions!$B$14*Assumptions!$B$13)/($R$246+Assumptions!$B$14),IF($R$246&gt;Assumptions!$B$4,$Q$246/$R$246,Assumptions!$B$4))</f>
        <v>87.9547087105876</v>
      </c>
      <c r="U246" s="12" t="n">
        <f aca="false">IF($B$246=1,$I$246,$D$110*$T$246)</f>
        <v>30000000</v>
      </c>
      <c r="V246" s="12" t="n">
        <f aca="false">IF($C$246=1,$J$246,$AI$110*$T$246)</f>
        <v>300000000</v>
      </c>
      <c r="W246" s="12" t="n">
        <f aca="false">IF($D$246=1,$K$246,$AF$110*$T$246)</f>
        <v>100000000</v>
      </c>
      <c r="X246" s="12" t="n">
        <f aca="false">IF($E$246=1,$L$246,$AC$110*$T$246)</f>
        <v>60000000</v>
      </c>
      <c r="Y246" s="12" t="n">
        <f aca="false">IF($F$246=1,$M$246,$Z$110*$T$246)</f>
        <v>30000000</v>
      </c>
      <c r="Z246" s="12" t="n">
        <f aca="false">IF($G$246=1,$N$246,$W$110*$T$246)</f>
        <v>439773543.552938</v>
      </c>
      <c r="AA246" s="12" t="n">
        <f aca="false">IF($H$246=1,$O$246,$T$110*$T$246)</f>
        <v>5000000</v>
      </c>
      <c r="AB246" s="12" t="n">
        <f aca="false">($J$110+$O$110)*$T$246</f>
        <v>26247306.275305</v>
      </c>
      <c r="AC246" s="12" t="n">
        <f aca="false">Assumptions!$B$20*$T$246</f>
        <v>791592378.395288</v>
      </c>
      <c r="AD246" s="12" t="n">
        <f aca="false">IF($S$246,Assumptions!$B$14*($T$246-Assumptions!$B$13),Assumptions!$B$4)</f>
        <v>217386771.776469</v>
      </c>
      <c r="AE246" s="12" t="n">
        <f aca="false">$U$246+$V$246+$W$246+$X$246+$Y$246+$Z$246+$AA$246+$AB$246+$AC$246+$AD$246</f>
        <v>2000000000</v>
      </c>
      <c r="AF246" s="12" t="n">
        <f aca="false">IF(AND(IF($B$246=1,$U$246&gt;=INDEX($U$121:$U$248,1+$A$246-Assumptions!$B$77),$U$246&gt;INDEX($U$121:$U$248,1+$A$246+Assumptions!$B$77)),IF($C$246=1,$V$246&gt;=INDEX($V$121:$V$248,1+$A$246-Assumptions!$B$78),$V$246&gt;INDEX($V$121:$V$248,1+$A$246+Assumptions!$B$78)),IF($D$246=1,$W$246&gt;=INDEX($W$121:$W$248,1+$A$246-Assumptions!$B$79),$W$246&gt;INDEX($W$121:$W$248,1+$A$246+Assumptions!$B$79)),IF($E$246=1,$X$246&gt;=INDEX($X$121:$X$248,1+$A$246-Assumptions!$B$80),$X$246&gt;INDEX($X$121:$X$248,1+$A$246+Assumptions!$B$80)),IF($F$246=1,$Y$246&gt;=INDEX($Y$121:$Y$248,1+$A$246-Assumptions!$B$81),$Y$246&gt;INDEX($Y$121:$Y$248,1+$A$246+Assumptions!$B$81)),IF($G$246=1,$Z$246&gt;=INDEX($Z$121:$Z$248,1+$A$246-Assumptions!$B$82),$Z$246&gt;INDEX($Z$121:$Z$248,1+$A$246+Assumptions!$B$82)),IF($H$246=1,$AA$246&gt;=INDEX($AA$121:$AA$248,1+$A$246-Assumptions!$B$83),$AA$246&gt;INDEX($AA$121:$AA$248,1+$A$246+Assumptions!$B$83))),1,0)</f>
        <v>0</v>
      </c>
    </row>
    <row r="247" customFormat="false" ht="15" hidden="true" customHeight="false" outlineLevel="0" collapsed="false">
      <c r="A247" s="6" t="n">
        <f aca="false">ROW()-ROW($A$121)+Assumptions!$B$4</f>
        <v>126</v>
      </c>
      <c r="B247" s="12" t="n">
        <f aca="false">MOD(QUOTIENT($A$247,Assumptions!$B$77),2)</f>
        <v>1</v>
      </c>
      <c r="C247" s="12" t="n">
        <f aca="false">MOD(QUOTIENT($A$247,Assumptions!$B$78),2)</f>
        <v>1</v>
      </c>
      <c r="D247" s="12" t="n">
        <f aca="false">MOD(QUOTIENT($A$247,Assumptions!$B$79),2)</f>
        <v>1</v>
      </c>
      <c r="E247" s="12" t="n">
        <f aca="false">MOD(QUOTIENT($A$247,Assumptions!$B$80),2)</f>
        <v>1</v>
      </c>
      <c r="F247" s="12" t="n">
        <f aca="false">MOD(QUOTIENT($A$247,Assumptions!$B$81),2)</f>
        <v>1</v>
      </c>
      <c r="G247" s="12" t="n">
        <f aca="false">MOD(QUOTIENT($A$247,Assumptions!$B$82),2)</f>
        <v>1</v>
      </c>
      <c r="H247" s="12" t="n">
        <f aca="false">MOD(QUOTIENT($A$247,Assumptions!$B$83),2)</f>
        <v>0</v>
      </c>
      <c r="I247" s="12" t="n">
        <f aca="false">IF($B$247=1,MIN(Assumptions!$B$67,MAX(Assumptions!$B$4,Assumptions!$B$26-(Assumptions!$B$4))),Assumptions!$B$4)</f>
        <v>30000000</v>
      </c>
      <c r="J247" s="12" t="n">
        <f aca="false">IF($C$247=1,MIN(Assumptions!$B$66,MAX(Assumptions!$B$4,Assumptions!$B$26-($I$247))),Assumptions!$B$4)</f>
        <v>300000000</v>
      </c>
      <c r="K247" s="12" t="n">
        <f aca="false">IF($D$247=1,MIN(Assumptions!$B$61,MAX(Assumptions!$B$4,Assumptions!$B$26-($I$247+$J$247))),Assumptions!$B$4)</f>
        <v>100000000</v>
      </c>
      <c r="L247" s="12" t="n">
        <f aca="false">IF($E$247=1,MIN(Assumptions!$B$56,MAX(Assumptions!$B$4,Assumptions!$B$26-($I$247+$J$247+$K$247))),Assumptions!$B$4)</f>
        <v>60000000</v>
      </c>
      <c r="M247" s="12" t="n">
        <f aca="false">IF($F$247=1,MIN(Assumptions!$B$51,MAX(Assumptions!$B$4,Assumptions!$B$26-($I$247+$J$247+$K$247+$L$247))),Assumptions!$B$4)</f>
        <v>30000000</v>
      </c>
      <c r="N247" s="12" t="n">
        <f aca="false">IF($G$247=1,MIN(Assumptions!$B$46,MAX(Assumptions!$B$4,Assumptions!$B$26-($I$247+$J$247+$K$247+$L$247+$M$247))),Assumptions!$B$4)</f>
        <v>15000000</v>
      </c>
      <c r="O247" s="12" t="n">
        <f aca="false">IF($H$247=1,MIN(Assumptions!$B$41,MAX(Assumptions!$B$4,Assumptions!$B$26-($I$247+$J$247+$K$247+$L$247+$M$247+$N$247))),Assumptions!$B$4)</f>
        <v>0</v>
      </c>
      <c r="P247" s="12" t="n">
        <f aca="false">$I$247+$J$247+$K$247+$L$247+$M$247+$N$247+$O$247</f>
        <v>535000000</v>
      </c>
      <c r="Q247" s="12" t="n">
        <f aca="false">MAX(Assumptions!$B$4,Assumptions!$B$26-$P$247)</f>
        <v>1465000000</v>
      </c>
      <c r="R247" s="12" t="n">
        <f aca="false">$J$110+$O$110+Assumptions!$B$20+IF($B$247=0,$D$110,Assumptions!$B$4)+IF($C$247=0,$AI$110,Assumptions!$B$4)+IF($D$247=0,$AF$110,Assumptions!$B$4)+IF($E$247=0,$AC$110,Assumptions!$B$4)+IF($F$247=0,$Z$110,Assumptions!$B$4)+IF($G$247=0,$W$110,Assumptions!$B$4)+IF($H$247=0,$T$110,Assumptions!$B$4)</f>
        <v>14298418.4321691</v>
      </c>
      <c r="S247" s="12" t="n">
        <f aca="false">IF($R$247&gt;Assumptions!$B$4,$Q$247/$R$247&gt;Assumptions!$B$13,FALSE())</f>
        <v>1</v>
      </c>
      <c r="T247" s="12" t="n">
        <f aca="false">IF($S$247,($Q$247+Assumptions!$B$14*Assumptions!$B$13)/($R$247+Assumptions!$B$14),IF($R$247&gt;Assumptions!$B$4,$Q$247/$R$247,Assumptions!$B$4))</f>
        <v>87.3594145737985</v>
      </c>
      <c r="U247" s="12" t="n">
        <f aca="false">IF($B$247=1,$I$247,$D$110*$T$247)</f>
        <v>30000000</v>
      </c>
      <c r="V247" s="12" t="n">
        <f aca="false">IF($C$247=1,$J$247,$AI$110*$T$247)</f>
        <v>300000000</v>
      </c>
      <c r="W247" s="12" t="n">
        <f aca="false">IF($D$247=1,$K$247,$AF$110*$T$247)</f>
        <v>100000000</v>
      </c>
      <c r="X247" s="12" t="n">
        <f aca="false">IF($E$247=1,$L$247,$AC$110*$T$247)</f>
        <v>60000000</v>
      </c>
      <c r="Y247" s="12" t="n">
        <f aca="false">IF($F$247=1,$M$247,$Z$110*$T$247)</f>
        <v>30000000</v>
      </c>
      <c r="Z247" s="12" t="n">
        <f aca="false">IF($G$247=1,$N$247,$W$110*$T$247)</f>
        <v>15000000</v>
      </c>
      <c r="AA247" s="12" t="n">
        <f aca="false">IF($H$247=1,$O$247,$T$110*$T$247)</f>
        <v>436797072.868992</v>
      </c>
      <c r="AB247" s="12" t="n">
        <f aca="false">($J$110+$O$110)*$T$247</f>
        <v>26069659.5323249</v>
      </c>
      <c r="AC247" s="12" t="n">
        <f aca="false">Assumptions!$B$20*$T$247</f>
        <v>786234731.164186</v>
      </c>
      <c r="AD247" s="12" t="n">
        <f aca="false">IF($S$247,Assumptions!$B$14*($T$247-Assumptions!$B$13),Assumptions!$B$4)</f>
        <v>215898536.434496</v>
      </c>
      <c r="AE247" s="12" t="n">
        <f aca="false">$U$247+$V$247+$W$247+$X$247+$Y$247+$Z$247+$AA$247+$AB$247+$AC$247+$AD$247</f>
        <v>2000000000</v>
      </c>
      <c r="AF247" s="12" t="n">
        <f aca="false">IF(AND(IF($B$247=1,$U$247&gt;=INDEX($U$121:$U$248,1+$A$247-Assumptions!$B$77),$U$247&gt;INDEX($U$121:$U$248,1+$A$247+Assumptions!$B$77)),IF($C$247=1,$V$247&gt;=INDEX($V$121:$V$248,1+$A$247-Assumptions!$B$78),$V$247&gt;INDEX($V$121:$V$248,1+$A$247+Assumptions!$B$78)),IF($D$247=1,$W$247&gt;=INDEX($W$121:$W$248,1+$A$247-Assumptions!$B$79),$W$247&gt;INDEX($W$121:$W$248,1+$A$247+Assumptions!$B$79)),IF($E$247=1,$X$247&gt;=INDEX($X$121:$X$248,1+$A$247-Assumptions!$B$80),$X$247&gt;INDEX($X$121:$X$248,1+$A$247+Assumptions!$B$80)),IF($F$247=1,$Y$247&gt;=INDEX($Y$121:$Y$248,1+$A$247-Assumptions!$B$81),$Y$247&gt;INDEX($Y$121:$Y$248,1+$A$247+Assumptions!$B$81)),IF($G$247=1,$Z$247&gt;=INDEX($Z$121:$Z$248,1+$A$247-Assumptions!$B$82),$Z$247&gt;INDEX($Z$121:$Z$248,1+$A$247+Assumptions!$B$82)),IF($H$247=1,$AA$247&gt;=INDEX($AA$121:$AA$248,1+$A$247-Assumptions!$B$83),$AA$247&gt;INDEX($AA$121:$AA$248,1+$A$247+Assumptions!$B$83))),1,0)</f>
        <v>0</v>
      </c>
    </row>
    <row r="248" customFormat="false" ht="15" hidden="true" customHeight="false" outlineLevel="0" collapsed="false">
      <c r="A248" s="6" t="n">
        <f aca="false">ROW()-ROW($A$121)+Assumptions!$B$4</f>
        <v>127</v>
      </c>
      <c r="B248" s="12" t="n">
        <f aca="false">MOD(QUOTIENT($A$248,Assumptions!$B$77),2)</f>
        <v>1</v>
      </c>
      <c r="C248" s="12" t="n">
        <f aca="false">MOD(QUOTIENT($A$248,Assumptions!$B$78),2)</f>
        <v>1</v>
      </c>
      <c r="D248" s="12" t="n">
        <f aca="false">MOD(QUOTIENT($A$248,Assumptions!$B$79),2)</f>
        <v>1</v>
      </c>
      <c r="E248" s="12" t="n">
        <f aca="false">MOD(QUOTIENT($A$248,Assumptions!$B$80),2)</f>
        <v>1</v>
      </c>
      <c r="F248" s="12" t="n">
        <f aca="false">MOD(QUOTIENT($A$248,Assumptions!$B$81),2)</f>
        <v>1</v>
      </c>
      <c r="G248" s="12" t="n">
        <f aca="false">MOD(QUOTIENT($A$248,Assumptions!$B$82),2)</f>
        <v>1</v>
      </c>
      <c r="H248" s="12" t="n">
        <f aca="false">MOD(QUOTIENT($A$248,Assumptions!$B$83),2)</f>
        <v>1</v>
      </c>
      <c r="I248" s="12" t="n">
        <f aca="false">IF($B$248=1,MIN(Assumptions!$B$67,MAX(Assumptions!$B$4,Assumptions!$B$26-(Assumptions!$B$4))),Assumptions!$B$4)</f>
        <v>30000000</v>
      </c>
      <c r="J248" s="12" t="n">
        <f aca="false">IF($C$248=1,MIN(Assumptions!$B$66,MAX(Assumptions!$B$4,Assumptions!$B$26-($I$248))),Assumptions!$B$4)</f>
        <v>300000000</v>
      </c>
      <c r="K248" s="12" t="n">
        <f aca="false">IF($D$248=1,MIN(Assumptions!$B$61,MAX(Assumptions!$B$4,Assumptions!$B$26-($I$248+$J$248))),Assumptions!$B$4)</f>
        <v>100000000</v>
      </c>
      <c r="L248" s="12" t="n">
        <f aca="false">IF($E$248=1,MIN(Assumptions!$B$56,MAX(Assumptions!$B$4,Assumptions!$B$26-($I$248+$J$248+$K$248))),Assumptions!$B$4)</f>
        <v>60000000</v>
      </c>
      <c r="M248" s="12" t="n">
        <f aca="false">IF($F$248=1,MIN(Assumptions!$B$51,MAX(Assumptions!$B$4,Assumptions!$B$26-($I$248+$J$248+$K$248+$L$248))),Assumptions!$B$4)</f>
        <v>30000000</v>
      </c>
      <c r="N248" s="12" t="n">
        <f aca="false">IF($G$248=1,MIN(Assumptions!$B$46,MAX(Assumptions!$B$4,Assumptions!$B$26-($I$248+$J$248+$K$248+$L$248+$M$248))),Assumptions!$B$4)</f>
        <v>15000000</v>
      </c>
      <c r="O248" s="12" t="n">
        <f aca="false">IF($H$248=1,MIN(Assumptions!$B$41,MAX(Assumptions!$B$4,Assumptions!$B$26-($I$248+$J$248+$K$248+$L$248+$M$248+$N$248))),Assumptions!$B$4)</f>
        <v>5000000</v>
      </c>
      <c r="P248" s="12" t="n">
        <f aca="false">$I$248+$J$248+$K$248+$L$248+$M$248+$N$248+$O$248</f>
        <v>540000000</v>
      </c>
      <c r="Q248" s="12" t="n">
        <f aca="false">MAX(Assumptions!$B$4,Assumptions!$B$26-$P$248)</f>
        <v>1460000000</v>
      </c>
      <c r="R248" s="12" t="n">
        <f aca="false">$J$110+$O$110+Assumptions!$B$20+IF($B$248=0,$D$110,Assumptions!$B$4)+IF($C$248=0,$AI$110,Assumptions!$B$4)+IF($D$248=0,$AF$110,Assumptions!$B$4)+IF($E$248=0,$AC$110,Assumptions!$B$4)+IF($F$248=0,$Z$110,Assumptions!$B$4)+IF($G$248=0,$W$110,Assumptions!$B$4)+IF($H$248=0,$T$110,Assumptions!$B$4)</f>
        <v>9298418.43216912</v>
      </c>
      <c r="S248" s="12" t="n">
        <f aca="false">IF($R$248&gt;Assumptions!$B$4,$Q$248/$R$248&gt;Assumptions!$B$13,FALSE())</f>
        <v>1</v>
      </c>
      <c r="T248" s="12" t="n">
        <f aca="false">IF($S$248,($Q$248+Assumptions!$B$14*Assumptions!$B$13)/($R$248+Assumptions!$B$14),IF($R$248&gt;Assumptions!$B$4,$Q$248/$R$248,Assumptions!$B$4))</f>
        <v>123.957292107254</v>
      </c>
      <c r="U248" s="12" t="n">
        <f aca="false">IF($B$248=1,$I$248,$D$110*$T$248)</f>
        <v>30000000</v>
      </c>
      <c r="V248" s="12" t="n">
        <f aca="false">IF($C$248=1,$J$248,$AI$110*$T$248)</f>
        <v>300000000</v>
      </c>
      <c r="W248" s="12" t="n">
        <f aca="false">IF($D$248=1,$K$248,$AF$110*$T$248)</f>
        <v>100000000</v>
      </c>
      <c r="X248" s="12" t="n">
        <f aca="false">IF($E$248=1,$L$248,$AC$110*$T$248)</f>
        <v>60000000</v>
      </c>
      <c r="Y248" s="12" t="n">
        <f aca="false">IF($F$248=1,$M$248,$Z$110*$T$248)</f>
        <v>30000000</v>
      </c>
      <c r="Z248" s="12" t="n">
        <f aca="false">IF($G$248=1,$N$248,$W$110*$T$248)</f>
        <v>15000000</v>
      </c>
      <c r="AA248" s="12" t="n">
        <f aca="false">IF($H$248=1,$O$248,$T$110*$T$248)</f>
        <v>5000000</v>
      </c>
      <c r="AB248" s="12" t="n">
        <f aca="false">($J$110+$O$110)*$T$248</f>
        <v>36991140.7665762</v>
      </c>
      <c r="AC248" s="12" t="n">
        <f aca="false">Assumptions!$B$20*$T$248</f>
        <v>1115615628.96529</v>
      </c>
      <c r="AD248" s="12" t="n">
        <f aca="false">IF($S$248,Assumptions!$B$14*($T$248-Assumptions!$B$13),Assumptions!$B$4)</f>
        <v>307393230.268136</v>
      </c>
      <c r="AE248" s="12" t="n">
        <f aca="false">$U$248+$V$248+$W$248+$X$248+$Y$248+$Z$248+$AA$248+$AB$248+$AC$248+$AD$248</f>
        <v>2000000000</v>
      </c>
      <c r="AF248" s="12" t="n">
        <f aca="false">IF(AND(IF($B$248=1,$U$248&gt;=INDEX($U$121:$U$248,1+$A$248-Assumptions!$B$77),$U$248&gt;INDEX($U$121:$U$248,1+$A$248+Assumptions!$B$77)),IF($C$248=1,$V$248&gt;=INDEX($V$121:$V$248,1+$A$248-Assumptions!$B$78),$V$248&gt;INDEX($V$121:$V$248,1+$A$248+Assumptions!$B$78)),IF($D$248=1,$W$248&gt;=INDEX($W$121:$W$248,1+$A$248-Assumptions!$B$79),$W$248&gt;INDEX($W$121:$W$248,1+$A$248+Assumptions!$B$79)),IF($E$248=1,$X$248&gt;=INDEX($X$121:$X$248,1+$A$248-Assumptions!$B$80),$X$248&gt;INDEX($X$121:$X$248,1+$A$248+Assumptions!$B$80)),IF($F$248=1,$Y$248&gt;=INDEX($Y$121:$Y$248,1+$A$248-Assumptions!$B$81),$Y$248&gt;INDEX($Y$121:$Y$248,1+$A$248+Assumptions!$B$81)),IF($G$248=1,$Z$248&gt;=INDEX($Z$121:$Z$248,1+$A$248-Assumptions!$B$82),$Z$248&gt;INDEX($Z$121:$Z$248,1+$A$248+Assumptions!$B$82)),IF($H$248=1,$AA$248&gt;=INDEX($AA$121:$AA$248,1+$A$248-Assumptions!$B$83),$AA$248&gt;INDEX($AA$121:$AA$248,1+$A$248+Assumptions!$B$83))),1,0)</f>
        <v>0</v>
      </c>
    </row>
    <row r="255" customFormat="false" ht="35.05" hidden="true" customHeight="false" outlineLevel="0" collapsed="false">
      <c r="A255" s="14" t="str">
        <f aca="false">Assumptions!$I$2</f>
        <v>Iteration</v>
      </c>
      <c r="B255" s="15" t="str">
        <f aca="false">Assumptions!$I$3</f>
        <v>Top-up input</v>
      </c>
      <c r="C255" s="15" t="str">
        <f aca="false">Assumptions!$I$4</f>
        <v>F PPS</v>
      </c>
      <c r="D255" s="15" t="str">
        <f aca="false">Assumptions!$I$5</f>
        <v>F primary shares</v>
      </c>
      <c r="E255" s="15" t="str">
        <f aca="false">Assumptions!$I$6</f>
        <v>Prior as-converted</v>
      </c>
      <c r="F255" s="15" t="str">
        <f aca="false">Assumptions!$I$7</f>
        <v>Note A cap PPS</v>
      </c>
      <c r="G255" s="15" t="str">
        <f aca="false">Assumptions!$I$8</f>
        <v>Note A discount PPS</v>
      </c>
      <c r="H255" s="15" t="str">
        <f aca="false">Assumptions!$I$9</f>
        <v>Note A conversion PPS</v>
      </c>
      <c r="I255" s="15" t="str">
        <f aca="false">Assumptions!$I$10</f>
        <v>Note A branch</v>
      </c>
      <c r="J255" s="15" t="str">
        <f aca="false">Assumptions!$I$11</f>
        <v>Note A shares</v>
      </c>
      <c r="K255" s="15" t="str">
        <f aca="false">Assumptions!$I$12</f>
        <v>Note B cap PPS</v>
      </c>
      <c r="L255" s="15" t="str">
        <f aca="false">Assumptions!$I$13</f>
        <v>Note B discount PPS</v>
      </c>
      <c r="M255" s="15" t="str">
        <f aca="false">Assumptions!$I$14</f>
        <v>Note B conversion PPS</v>
      </c>
      <c r="N255" s="15" t="str">
        <f aca="false">Assumptions!$I$15</f>
        <v>Note B branch</v>
      </c>
      <c r="O255" s="15" t="str">
        <f aca="false">Assumptions!$I$16</f>
        <v>Note B shares</v>
      </c>
      <c r="P255" s="15" t="str">
        <f aca="false">Assumptions!$I$17</f>
        <v>ESOP top-up output</v>
      </c>
      <c r="Q255" s="15" t="str">
        <f aca="false">Assumptions!$I$18</f>
        <v>Post-F FD</v>
      </c>
      <c r="R255" s="15" t="str">
        <f aca="false">Assumptions!$I$19</f>
        <v>Seed NCP</v>
      </c>
      <c r="S255" s="15" t="str">
        <f aca="false">Assumptions!$I$20</f>
        <v>Seed ratio</v>
      </c>
      <c r="T255" s="15" t="str">
        <f aca="false">Assumptions!$I$21</f>
        <v>Seed as-converted</v>
      </c>
      <c r="U255" s="15" t="str">
        <f aca="false">Assumptions!$I$22</f>
        <v>Series A NCP</v>
      </c>
      <c r="V255" s="15" t="str">
        <f aca="false">Assumptions!$I$23</f>
        <v>Series A ratio</v>
      </c>
      <c r="W255" s="15" t="str">
        <f aca="false">Assumptions!$I$24</f>
        <v>Series A as-converted</v>
      </c>
      <c r="X255" s="15" t="str">
        <f aca="false">Assumptions!$I$25</f>
        <v>Series B NCP</v>
      </c>
      <c r="Y255" s="15" t="str">
        <f aca="false">Assumptions!$I$26</f>
        <v>Series B ratio</v>
      </c>
      <c r="Z255" s="15" t="str">
        <f aca="false">Assumptions!$I$27</f>
        <v>Series B as-converted</v>
      </c>
      <c r="AA255" s="15" t="str">
        <f aca="false">Assumptions!$I$28</f>
        <v>Series C NCP</v>
      </c>
      <c r="AB255" s="15" t="str">
        <f aca="false">Assumptions!$I$29</f>
        <v>Series C ratio</v>
      </c>
      <c r="AC255" s="15" t="str">
        <f aca="false">Assumptions!$I$30</f>
        <v>Series C as-converted</v>
      </c>
      <c r="AD255" s="15" t="str">
        <f aca="false">Assumptions!$I$31</f>
        <v>Series D NCP</v>
      </c>
      <c r="AE255" s="15" t="str">
        <f aca="false">Assumptions!$I$32</f>
        <v>Series D ratio</v>
      </c>
      <c r="AF255" s="15" t="str">
        <f aca="false">Assumptions!$I$33</f>
        <v>Series D as-converted</v>
      </c>
      <c r="AG255" s="15" t="str">
        <f aca="false">Assumptions!$I$34</f>
        <v>Series E NCP</v>
      </c>
      <c r="AH255" s="15" t="str">
        <f aca="false">Assumptions!$I$35</f>
        <v>Series E ratio</v>
      </c>
      <c r="AI255" s="15" t="str">
        <f aca="false">Assumptions!$I$36</f>
        <v>Series E as-converted</v>
      </c>
      <c r="AJ255" s="12" t="n">
        <f aca="false">(Assumptions!$B$11/$C$335)/$Q$335</f>
        <v>0.0069342186733816</v>
      </c>
      <c r="AK255" s="12" t="n">
        <f aca="false">(INDEX($U$346:$U$473,1+$AH$345))*Assumptions!$B$68</f>
        <v>14596151.1497628</v>
      </c>
    </row>
    <row r="256" customFormat="false" ht="15" hidden="true" customHeight="false" outlineLevel="0" collapsed="false">
      <c r="A256" s="6" t="n">
        <f aca="false">ROW()-ROW($A$256)+Assumptions!$B$4</f>
        <v>0</v>
      </c>
      <c r="B256" s="12" t="n">
        <f aca="false">Assumptions!$B$4</f>
        <v>0</v>
      </c>
      <c r="C256" s="12" t="n">
        <f aca="false">$C$4/(Assumptions!$B$16+$B$256)</f>
        <v>38.2326039399081</v>
      </c>
      <c r="D256" s="12" t="n">
        <f aca="false">Assumptions!$B$7/$C$256</f>
        <v>784670.592857143</v>
      </c>
      <c r="E256" s="12" t="n">
        <f aca="false">$T$256+$W$256+$Z$256+$AC$256+$AF$256+$AI$256</f>
        <v>23264322.8768918</v>
      </c>
      <c r="F256" s="12" t="n">
        <f aca="false">Assumptions!$B$70/(Assumptions!$B$20+Assumptions!$B$17+$B$256+$E$256+Assumptions!$B$4)</f>
        <v>27.2784384773885</v>
      </c>
      <c r="G256" s="12" t="n">
        <f aca="false">$C$256*(1-Assumptions!$B$71)</f>
        <v>30.5860831519265</v>
      </c>
      <c r="H256" s="12" t="n">
        <f aca="false">MIN($F$256,$G$256)</f>
        <v>27.2784384773885</v>
      </c>
      <c r="I256" s="12" t="str">
        <f aca="false">IF($F$256&lt;=$G$256,"cap","discount")</f>
        <v>cap</v>
      </c>
      <c r="J256" s="12" t="n">
        <f aca="false">Assumptions!$B$69/$H$256</f>
        <v>183294.949384459</v>
      </c>
      <c r="K256" s="12" t="n">
        <f aca="false">Assumptions!$B$74/(Assumptions!$B$20+Assumptions!$B$17+$B$256+$E$256+$J$256)</f>
        <v>43.4283597649966</v>
      </c>
      <c r="L256" s="12" t="n">
        <f aca="false">$C$256*(1-Assumptions!$B$75)</f>
        <v>32.4977133489219</v>
      </c>
      <c r="M256" s="12" t="n">
        <f aca="false">MIN($K$256,$L$256)</f>
        <v>32.4977133489219</v>
      </c>
      <c r="N256" s="12" t="str">
        <f aca="false">IF($K$256&lt;=$L$256,"cap","discount")</f>
        <v>discount</v>
      </c>
      <c r="O256" s="12" t="n">
        <f aca="false">Assumptions!$B$73/$M$256</f>
        <v>92314.187394958</v>
      </c>
      <c r="P256" s="12" t="n">
        <f aca="false">MAX(Assumptions!$B$4,($A$5*(Assumptions!$B$20+$E$256+Assumptions!$B$17+$J$256+$O$256+$D$256)-Assumptions!$B$17)/(1-$A$5))</f>
        <v>0</v>
      </c>
      <c r="Q256" s="12" t="n">
        <f aca="false">Assumptions!$B$20+$E$256+Assumptions!$B$17+$P$256+$J$256+$O$256+$D$256</f>
        <v>37719269.6065284</v>
      </c>
      <c r="R256" s="12" t="n">
        <f aca="false">IF($C$256&lt;Assumptions!$B$37,Assumptions!$B$37*(Assumptions!$B$21+Assumptions!$B$22/Assumptions!$B$37)/(Assumptions!$B$21+Assumptions!$B$22/$C$256),Assumptions!$B$37)</f>
        <v>1</v>
      </c>
      <c r="S256" s="12" t="n">
        <f aca="false">Assumptions!$B$38/$R$256</f>
        <v>1</v>
      </c>
      <c r="T256" s="12" t="n">
        <f aca="false">Assumptions!$B$39*$S$256</f>
        <v>5000000</v>
      </c>
      <c r="U256" s="12" t="n">
        <f aca="false">IF($C$256&lt;Assumptions!$B$42,Assumptions!$B$42*(Assumptions!$B$21+Assumptions!$B$22/Assumptions!$B$42)/(Assumptions!$B$21+Assumptions!$B$22/$C$256),Assumptions!$B$42)</f>
        <v>3</v>
      </c>
      <c r="V256" s="12" t="n">
        <f aca="false">Assumptions!$B$43/$U$256</f>
        <v>1</v>
      </c>
      <c r="W256" s="12" t="n">
        <f aca="false">Assumptions!$B$44*$V$256</f>
        <v>5000000</v>
      </c>
      <c r="X256" s="12" t="n">
        <f aca="false">IF($C$256&lt;Assumptions!$B$47,Assumptions!$B$47*(Assumptions!$B$21+Assumptions!$B$22/Assumptions!$B$47)/(Assumptions!$B$21+Assumptions!$B$22/$C$256),Assumptions!$B$47)</f>
        <v>10</v>
      </c>
      <c r="Y256" s="12" t="n">
        <f aca="false">Assumptions!$B$48/$X$256</f>
        <v>1</v>
      </c>
      <c r="Z256" s="12" t="n">
        <f aca="false">Assumptions!$B$49*$Y$256</f>
        <v>3000000</v>
      </c>
      <c r="AA256" s="12" t="n">
        <f aca="false">IF($C$256&lt;Assumptions!$B$52,Assumptions!$B$52*(Assumptions!$B$21+Assumptions!$B$22/Assumptions!$B$52)/(Assumptions!$B$21+Assumptions!$B$22/$C$256),Assumptions!$B$52)</f>
        <v>25</v>
      </c>
      <c r="AB256" s="12" t="n">
        <f aca="false">Assumptions!$B$53/$AA$256</f>
        <v>1</v>
      </c>
      <c r="AC256" s="12" t="n">
        <f aca="false">Assumptions!$B$54*$AB$256</f>
        <v>2400000</v>
      </c>
      <c r="AD256" s="12" t="n">
        <f aca="false">IF($C$256&lt;Assumptions!$B$57,Assumptions!$B$57*(Assumptions!$B$21+Assumptions!$B$22/Assumptions!$B$57)/(Assumptions!$B$21+Assumptions!$B$22/$C$256),Assumptions!$B$57)</f>
        <v>57.7011635791589</v>
      </c>
      <c r="AE256" s="12" t="n">
        <f aca="false">Assumptions!$B$58/$AD$256</f>
        <v>1.03984038238133</v>
      </c>
      <c r="AF256" s="12" t="n">
        <f aca="false">Assumptions!$B$59*$AE$256</f>
        <v>1733067.65058234</v>
      </c>
      <c r="AG256" s="12" t="n">
        <f aca="false">IF($C$256&lt;Assumptions!$B$62,Assumptions!$B$62*(Assumptions!$B$21+Assumptions!$B$22/Assumptions!$B$62)/(Assumptions!$B$21+Assumptions!$B$22/$C$256),Assumptions!$B$62)</f>
        <v>48.9291003623757</v>
      </c>
      <c r="AH256" s="12" t="n">
        <f aca="false">Assumptions!$B$63/$AG$256</f>
        <v>1.00468454633187</v>
      </c>
      <c r="AI256" s="12" t="n">
        <f aca="false">Assumptions!$B$64*$AH$256</f>
        <v>6131255.22630948</v>
      </c>
    </row>
    <row r="257" customFormat="false" ht="15" hidden="true" customHeight="false" outlineLevel="0" collapsed="false">
      <c r="A257" s="6" t="n">
        <f aca="false">ROW()-ROW($A$256)+Assumptions!$B$4</f>
        <v>1</v>
      </c>
      <c r="B257" s="12" t="n">
        <f aca="false">$P$256</f>
        <v>0</v>
      </c>
      <c r="C257" s="12" t="n">
        <f aca="false">$C$4/(Assumptions!$B$16+$B$257)</f>
        <v>38.2326039399081</v>
      </c>
      <c r="D257" s="12" t="n">
        <f aca="false">Assumptions!$B$7/$C$257</f>
        <v>784670.592857143</v>
      </c>
      <c r="E257" s="12" t="n">
        <f aca="false">$T$257+$W$257+$Z$257+$AC$257+$AF$257+$AI$257</f>
        <v>23264322.8768918</v>
      </c>
      <c r="F257" s="12" t="n">
        <f aca="false">Assumptions!$B$70/(Assumptions!$B$20+Assumptions!$B$17+$B$257+$E$257+$O$256)</f>
        <v>27.2099188167789</v>
      </c>
      <c r="G257" s="12" t="n">
        <f aca="false">$C$257*(1-Assumptions!$B$71)</f>
        <v>30.5860831519265</v>
      </c>
      <c r="H257" s="12" t="n">
        <f aca="false">MIN($F$257,$G$257)</f>
        <v>27.2099188167789</v>
      </c>
      <c r="I257" s="12" t="str">
        <f aca="false">IF($F$257&lt;=$G$257,"cap","discount")</f>
        <v>cap</v>
      </c>
      <c r="J257" s="12" t="n">
        <f aca="false">Assumptions!$B$69/$H$257</f>
        <v>183756.520321434</v>
      </c>
      <c r="K257" s="12" t="n">
        <f aca="false">Assumptions!$B$74/(Assumptions!$B$20+Assumptions!$B$17+$B$257+$E$257+$J$257)</f>
        <v>43.4278156885998</v>
      </c>
      <c r="L257" s="12" t="n">
        <f aca="false">$C$257*(1-Assumptions!$B$75)</f>
        <v>32.4977133489219</v>
      </c>
      <c r="M257" s="12" t="n">
        <f aca="false">MIN($K$257,$L$257)</f>
        <v>32.4977133489219</v>
      </c>
      <c r="N257" s="12" t="str">
        <f aca="false">IF($K$257&lt;=$L$257,"cap","discount")</f>
        <v>discount</v>
      </c>
      <c r="O257" s="12" t="n">
        <f aca="false">Assumptions!$B$73/$M$257</f>
        <v>92314.187394958</v>
      </c>
      <c r="P257" s="12" t="n">
        <f aca="false">MAX(Assumptions!$B$4,($A$5*(Assumptions!$B$20+$E$257+Assumptions!$B$17+$J$257+$O$257+$D$257)-Assumptions!$B$17)/(1-$A$5))</f>
        <v>0</v>
      </c>
      <c r="Q257" s="12" t="n">
        <f aca="false">Assumptions!$B$20+$E$257+Assumptions!$B$17+$P$257+$J$257+$O$257+$D$257</f>
        <v>37719731.1774654</v>
      </c>
      <c r="R257" s="12" t="n">
        <f aca="false">IF($C$257&lt;Assumptions!$B$37,Assumptions!$B$37*(Assumptions!$B$21+Assumptions!$B$22/Assumptions!$B$37)/(Assumptions!$B$21+Assumptions!$B$22/$C$257),Assumptions!$B$37)</f>
        <v>1</v>
      </c>
      <c r="S257" s="12" t="n">
        <f aca="false">Assumptions!$B$38/$R$257</f>
        <v>1</v>
      </c>
      <c r="T257" s="12" t="n">
        <f aca="false">Assumptions!$B$39*$S$257</f>
        <v>5000000</v>
      </c>
      <c r="U257" s="12" t="n">
        <f aca="false">IF($C$257&lt;Assumptions!$B$42,Assumptions!$B$42*(Assumptions!$B$21+Assumptions!$B$22/Assumptions!$B$42)/(Assumptions!$B$21+Assumptions!$B$22/$C$257),Assumptions!$B$42)</f>
        <v>3</v>
      </c>
      <c r="V257" s="12" t="n">
        <f aca="false">Assumptions!$B$43/$U$257</f>
        <v>1</v>
      </c>
      <c r="W257" s="12" t="n">
        <f aca="false">Assumptions!$B$44*$V$257</f>
        <v>5000000</v>
      </c>
      <c r="X257" s="12" t="n">
        <f aca="false">IF($C$257&lt;Assumptions!$B$47,Assumptions!$B$47*(Assumptions!$B$21+Assumptions!$B$22/Assumptions!$B$47)/(Assumptions!$B$21+Assumptions!$B$22/$C$257),Assumptions!$B$47)</f>
        <v>10</v>
      </c>
      <c r="Y257" s="12" t="n">
        <f aca="false">Assumptions!$B$48/$X$257</f>
        <v>1</v>
      </c>
      <c r="Z257" s="12" t="n">
        <f aca="false">Assumptions!$B$49*$Y$257</f>
        <v>3000000</v>
      </c>
      <c r="AA257" s="12" t="n">
        <f aca="false">IF($C$257&lt;Assumptions!$B$52,Assumptions!$B$52*(Assumptions!$B$21+Assumptions!$B$22/Assumptions!$B$52)/(Assumptions!$B$21+Assumptions!$B$22/$C$257),Assumptions!$B$52)</f>
        <v>25</v>
      </c>
      <c r="AB257" s="12" t="n">
        <f aca="false">Assumptions!$B$53/$AA$257</f>
        <v>1</v>
      </c>
      <c r="AC257" s="12" t="n">
        <f aca="false">Assumptions!$B$54*$AB$257</f>
        <v>2400000</v>
      </c>
      <c r="AD257" s="12" t="n">
        <f aca="false">IF($C$257&lt;Assumptions!$B$57,Assumptions!$B$57*(Assumptions!$B$21+Assumptions!$B$22/Assumptions!$B$57)/(Assumptions!$B$21+Assumptions!$B$22/$C$257),Assumptions!$B$57)</f>
        <v>57.7011635791589</v>
      </c>
      <c r="AE257" s="12" t="n">
        <f aca="false">Assumptions!$B$58/$AD$257</f>
        <v>1.03984038238133</v>
      </c>
      <c r="AF257" s="12" t="n">
        <f aca="false">Assumptions!$B$59*$AE$257</f>
        <v>1733067.65058234</v>
      </c>
      <c r="AG257" s="12" t="n">
        <f aca="false">IF($C$257&lt;Assumptions!$B$62,Assumptions!$B$62*(Assumptions!$B$21+Assumptions!$B$22/Assumptions!$B$62)/(Assumptions!$B$21+Assumptions!$B$22/$C$257),Assumptions!$B$62)</f>
        <v>48.9291003623757</v>
      </c>
      <c r="AH257" s="12" t="n">
        <f aca="false">Assumptions!$B$63/$AG$257</f>
        <v>1.00468454633187</v>
      </c>
      <c r="AI257" s="12" t="n">
        <f aca="false">Assumptions!$B$64*$AH$257</f>
        <v>6131255.22630948</v>
      </c>
    </row>
    <row r="258" customFormat="false" ht="15" hidden="true" customHeight="false" outlineLevel="0" collapsed="false">
      <c r="A258" s="6" t="n">
        <f aca="false">ROW()-ROW($A$256)+Assumptions!$B$4</f>
        <v>2</v>
      </c>
      <c r="B258" s="12" t="n">
        <f aca="false">$P$257</f>
        <v>0</v>
      </c>
      <c r="C258" s="12" t="n">
        <f aca="false">$C$4/(Assumptions!$B$16+$B$258)</f>
        <v>38.2326039399081</v>
      </c>
      <c r="D258" s="12" t="n">
        <f aca="false">Assumptions!$B$7/$C$258</f>
        <v>784670.592857143</v>
      </c>
      <c r="E258" s="12" t="n">
        <f aca="false">$T$258+$W$258+$Z$258+$AC$258+$AF$258+$AI$258</f>
        <v>23264322.8768918</v>
      </c>
      <c r="F258" s="12" t="n">
        <f aca="false">Assumptions!$B$70/(Assumptions!$B$20+Assumptions!$B$17+$B$258+$E$258+$O$257)</f>
        <v>27.2099188167789</v>
      </c>
      <c r="G258" s="12" t="n">
        <f aca="false">$C$258*(1-Assumptions!$B$71)</f>
        <v>30.5860831519265</v>
      </c>
      <c r="H258" s="12" t="n">
        <f aca="false">MIN($F$258,$G$258)</f>
        <v>27.2099188167789</v>
      </c>
      <c r="I258" s="12" t="str">
        <f aca="false">IF($F$258&lt;=$G$258,"cap","discount")</f>
        <v>cap</v>
      </c>
      <c r="J258" s="12" t="n">
        <f aca="false">Assumptions!$B$69/$H$258</f>
        <v>183756.520321434</v>
      </c>
      <c r="K258" s="12" t="n">
        <f aca="false">Assumptions!$B$74/(Assumptions!$B$20+Assumptions!$B$17+$B$258+$E$258+$J$258)</f>
        <v>43.4278156885998</v>
      </c>
      <c r="L258" s="12" t="n">
        <f aca="false">$C$258*(1-Assumptions!$B$75)</f>
        <v>32.4977133489219</v>
      </c>
      <c r="M258" s="12" t="n">
        <f aca="false">MIN($K$258,$L$258)</f>
        <v>32.4977133489219</v>
      </c>
      <c r="N258" s="12" t="str">
        <f aca="false">IF($K$258&lt;=$L$258,"cap","discount")</f>
        <v>discount</v>
      </c>
      <c r="O258" s="12" t="n">
        <f aca="false">Assumptions!$B$73/$M$258</f>
        <v>92314.187394958</v>
      </c>
      <c r="P258" s="12" t="n">
        <f aca="false">MAX(Assumptions!$B$4,($A$5*(Assumptions!$B$20+$E$258+Assumptions!$B$17+$J$258+$O$258+$D$258)-Assumptions!$B$17)/(1-$A$5))</f>
        <v>0</v>
      </c>
      <c r="Q258" s="12" t="n">
        <f aca="false">Assumptions!$B$20+$E$258+Assumptions!$B$17+$P$258+$J$258+$O$258+$D$258</f>
        <v>37719731.1774654</v>
      </c>
      <c r="R258" s="12" t="n">
        <f aca="false">IF($C$258&lt;Assumptions!$B$37,Assumptions!$B$37*(Assumptions!$B$21+Assumptions!$B$22/Assumptions!$B$37)/(Assumptions!$B$21+Assumptions!$B$22/$C$258),Assumptions!$B$37)</f>
        <v>1</v>
      </c>
      <c r="S258" s="12" t="n">
        <f aca="false">Assumptions!$B$38/$R$258</f>
        <v>1</v>
      </c>
      <c r="T258" s="12" t="n">
        <f aca="false">Assumptions!$B$39*$S$258</f>
        <v>5000000</v>
      </c>
      <c r="U258" s="12" t="n">
        <f aca="false">IF($C$258&lt;Assumptions!$B$42,Assumptions!$B$42*(Assumptions!$B$21+Assumptions!$B$22/Assumptions!$B$42)/(Assumptions!$B$21+Assumptions!$B$22/$C$258),Assumptions!$B$42)</f>
        <v>3</v>
      </c>
      <c r="V258" s="12" t="n">
        <f aca="false">Assumptions!$B$43/$U$258</f>
        <v>1</v>
      </c>
      <c r="W258" s="12" t="n">
        <f aca="false">Assumptions!$B$44*$V$258</f>
        <v>5000000</v>
      </c>
      <c r="X258" s="12" t="n">
        <f aca="false">IF($C$258&lt;Assumptions!$B$47,Assumptions!$B$47*(Assumptions!$B$21+Assumptions!$B$22/Assumptions!$B$47)/(Assumptions!$B$21+Assumptions!$B$22/$C$258),Assumptions!$B$47)</f>
        <v>10</v>
      </c>
      <c r="Y258" s="12" t="n">
        <f aca="false">Assumptions!$B$48/$X$258</f>
        <v>1</v>
      </c>
      <c r="Z258" s="12" t="n">
        <f aca="false">Assumptions!$B$49*$Y$258</f>
        <v>3000000</v>
      </c>
      <c r="AA258" s="12" t="n">
        <f aca="false">IF($C$258&lt;Assumptions!$B$52,Assumptions!$B$52*(Assumptions!$B$21+Assumptions!$B$22/Assumptions!$B$52)/(Assumptions!$B$21+Assumptions!$B$22/$C$258),Assumptions!$B$52)</f>
        <v>25</v>
      </c>
      <c r="AB258" s="12" t="n">
        <f aca="false">Assumptions!$B$53/$AA$258</f>
        <v>1</v>
      </c>
      <c r="AC258" s="12" t="n">
        <f aca="false">Assumptions!$B$54*$AB$258</f>
        <v>2400000</v>
      </c>
      <c r="AD258" s="12" t="n">
        <f aca="false">IF($C$258&lt;Assumptions!$B$57,Assumptions!$B$57*(Assumptions!$B$21+Assumptions!$B$22/Assumptions!$B$57)/(Assumptions!$B$21+Assumptions!$B$22/$C$258),Assumptions!$B$57)</f>
        <v>57.7011635791589</v>
      </c>
      <c r="AE258" s="12" t="n">
        <f aca="false">Assumptions!$B$58/$AD$258</f>
        <v>1.03984038238133</v>
      </c>
      <c r="AF258" s="12" t="n">
        <f aca="false">Assumptions!$B$59*$AE$258</f>
        <v>1733067.65058234</v>
      </c>
      <c r="AG258" s="12" t="n">
        <f aca="false">IF($C$258&lt;Assumptions!$B$62,Assumptions!$B$62*(Assumptions!$B$21+Assumptions!$B$22/Assumptions!$B$62)/(Assumptions!$B$21+Assumptions!$B$22/$C$258),Assumptions!$B$62)</f>
        <v>48.9291003623757</v>
      </c>
      <c r="AH258" s="12" t="n">
        <f aca="false">Assumptions!$B$63/$AG$258</f>
        <v>1.00468454633187</v>
      </c>
      <c r="AI258" s="12" t="n">
        <f aca="false">Assumptions!$B$64*$AH$258</f>
        <v>6131255.22630948</v>
      </c>
    </row>
    <row r="259" customFormat="false" ht="15" hidden="true" customHeight="false" outlineLevel="0" collapsed="false">
      <c r="A259" s="6" t="n">
        <f aca="false">ROW()-ROW($A$256)+Assumptions!$B$4</f>
        <v>3</v>
      </c>
      <c r="B259" s="12" t="n">
        <f aca="false">$P$258</f>
        <v>0</v>
      </c>
      <c r="C259" s="12" t="n">
        <f aca="false">$C$4/(Assumptions!$B$16+$B$259)</f>
        <v>38.2326039399081</v>
      </c>
      <c r="D259" s="12" t="n">
        <f aca="false">Assumptions!$B$7/$C$259</f>
        <v>784670.592857143</v>
      </c>
      <c r="E259" s="12" t="n">
        <f aca="false">$T$259+$W$259+$Z$259+$AC$259+$AF$259+$AI$259</f>
        <v>23264322.8768918</v>
      </c>
      <c r="F259" s="12" t="n">
        <f aca="false">Assumptions!$B$70/(Assumptions!$B$20+Assumptions!$B$17+$B$259+$E$259+$O$258)</f>
        <v>27.2099188167789</v>
      </c>
      <c r="G259" s="12" t="n">
        <f aca="false">$C$259*(1-Assumptions!$B$71)</f>
        <v>30.5860831519265</v>
      </c>
      <c r="H259" s="12" t="n">
        <f aca="false">MIN($F$259,$G$259)</f>
        <v>27.2099188167789</v>
      </c>
      <c r="I259" s="12" t="str">
        <f aca="false">IF($F$259&lt;=$G$259,"cap","discount")</f>
        <v>cap</v>
      </c>
      <c r="J259" s="12" t="n">
        <f aca="false">Assumptions!$B$69/$H$259</f>
        <v>183756.520321434</v>
      </c>
      <c r="K259" s="12" t="n">
        <f aca="false">Assumptions!$B$74/(Assumptions!$B$20+Assumptions!$B$17+$B$259+$E$259+$J$259)</f>
        <v>43.4278156885998</v>
      </c>
      <c r="L259" s="12" t="n">
        <f aca="false">$C$259*(1-Assumptions!$B$75)</f>
        <v>32.4977133489219</v>
      </c>
      <c r="M259" s="12" t="n">
        <f aca="false">MIN($K$259,$L$259)</f>
        <v>32.4977133489219</v>
      </c>
      <c r="N259" s="12" t="str">
        <f aca="false">IF($K$259&lt;=$L$259,"cap","discount")</f>
        <v>discount</v>
      </c>
      <c r="O259" s="12" t="n">
        <f aca="false">Assumptions!$B$73/$M$259</f>
        <v>92314.187394958</v>
      </c>
      <c r="P259" s="12" t="n">
        <f aca="false">MAX(Assumptions!$B$4,($A$5*(Assumptions!$B$20+$E$259+Assumptions!$B$17+$J$259+$O$259+$D$259)-Assumptions!$B$17)/(1-$A$5))</f>
        <v>0</v>
      </c>
      <c r="Q259" s="12" t="n">
        <f aca="false">Assumptions!$B$20+$E$259+Assumptions!$B$17+$P$259+$J$259+$O$259+$D$259</f>
        <v>37719731.1774654</v>
      </c>
      <c r="R259" s="12" t="n">
        <f aca="false">IF($C$259&lt;Assumptions!$B$37,Assumptions!$B$37*(Assumptions!$B$21+Assumptions!$B$22/Assumptions!$B$37)/(Assumptions!$B$21+Assumptions!$B$22/$C$259),Assumptions!$B$37)</f>
        <v>1</v>
      </c>
      <c r="S259" s="12" t="n">
        <f aca="false">Assumptions!$B$38/$R$259</f>
        <v>1</v>
      </c>
      <c r="T259" s="12" t="n">
        <f aca="false">Assumptions!$B$39*$S$259</f>
        <v>5000000</v>
      </c>
      <c r="U259" s="12" t="n">
        <f aca="false">IF($C$259&lt;Assumptions!$B$42,Assumptions!$B$42*(Assumptions!$B$21+Assumptions!$B$22/Assumptions!$B$42)/(Assumptions!$B$21+Assumptions!$B$22/$C$259),Assumptions!$B$42)</f>
        <v>3</v>
      </c>
      <c r="V259" s="12" t="n">
        <f aca="false">Assumptions!$B$43/$U$259</f>
        <v>1</v>
      </c>
      <c r="W259" s="12" t="n">
        <f aca="false">Assumptions!$B$44*$V$259</f>
        <v>5000000</v>
      </c>
      <c r="X259" s="12" t="n">
        <f aca="false">IF($C$259&lt;Assumptions!$B$47,Assumptions!$B$47*(Assumptions!$B$21+Assumptions!$B$22/Assumptions!$B$47)/(Assumptions!$B$21+Assumptions!$B$22/$C$259),Assumptions!$B$47)</f>
        <v>10</v>
      </c>
      <c r="Y259" s="12" t="n">
        <f aca="false">Assumptions!$B$48/$X$259</f>
        <v>1</v>
      </c>
      <c r="Z259" s="12" t="n">
        <f aca="false">Assumptions!$B$49*$Y$259</f>
        <v>3000000</v>
      </c>
      <c r="AA259" s="12" t="n">
        <f aca="false">IF($C$259&lt;Assumptions!$B$52,Assumptions!$B$52*(Assumptions!$B$21+Assumptions!$B$22/Assumptions!$B$52)/(Assumptions!$B$21+Assumptions!$B$22/$C$259),Assumptions!$B$52)</f>
        <v>25</v>
      </c>
      <c r="AB259" s="12" t="n">
        <f aca="false">Assumptions!$B$53/$AA$259</f>
        <v>1</v>
      </c>
      <c r="AC259" s="12" t="n">
        <f aca="false">Assumptions!$B$54*$AB$259</f>
        <v>2400000</v>
      </c>
      <c r="AD259" s="12" t="n">
        <f aca="false">IF($C$259&lt;Assumptions!$B$57,Assumptions!$B$57*(Assumptions!$B$21+Assumptions!$B$22/Assumptions!$B$57)/(Assumptions!$B$21+Assumptions!$B$22/$C$259),Assumptions!$B$57)</f>
        <v>57.7011635791589</v>
      </c>
      <c r="AE259" s="12" t="n">
        <f aca="false">Assumptions!$B$58/$AD$259</f>
        <v>1.03984038238133</v>
      </c>
      <c r="AF259" s="12" t="n">
        <f aca="false">Assumptions!$B$59*$AE$259</f>
        <v>1733067.65058234</v>
      </c>
      <c r="AG259" s="12" t="n">
        <f aca="false">IF($C$259&lt;Assumptions!$B$62,Assumptions!$B$62*(Assumptions!$B$21+Assumptions!$B$22/Assumptions!$B$62)/(Assumptions!$B$21+Assumptions!$B$22/$C$259),Assumptions!$B$62)</f>
        <v>48.9291003623757</v>
      </c>
      <c r="AH259" s="12" t="n">
        <f aca="false">Assumptions!$B$63/$AG$259</f>
        <v>1.00468454633187</v>
      </c>
      <c r="AI259" s="12" t="n">
        <f aca="false">Assumptions!$B$64*$AH$259</f>
        <v>6131255.22630948</v>
      </c>
    </row>
    <row r="260" customFormat="false" ht="15" hidden="true" customHeight="false" outlineLevel="0" collapsed="false">
      <c r="A260" s="6" t="n">
        <f aca="false">ROW()-ROW($A$256)+Assumptions!$B$4</f>
        <v>4</v>
      </c>
      <c r="B260" s="12" t="n">
        <f aca="false">$P$259</f>
        <v>0</v>
      </c>
      <c r="C260" s="12" t="n">
        <f aca="false">$C$4/(Assumptions!$B$16+$B$260)</f>
        <v>38.2326039399081</v>
      </c>
      <c r="D260" s="12" t="n">
        <f aca="false">Assumptions!$B$7/$C$260</f>
        <v>784670.592857143</v>
      </c>
      <c r="E260" s="12" t="n">
        <f aca="false">$T$260+$W$260+$Z$260+$AC$260+$AF$260+$AI$260</f>
        <v>23264322.8768918</v>
      </c>
      <c r="F260" s="12" t="n">
        <f aca="false">Assumptions!$B$70/(Assumptions!$B$20+Assumptions!$B$17+$B$260+$E$260+$O$259)</f>
        <v>27.2099188167789</v>
      </c>
      <c r="G260" s="12" t="n">
        <f aca="false">$C$260*(1-Assumptions!$B$71)</f>
        <v>30.5860831519265</v>
      </c>
      <c r="H260" s="12" t="n">
        <f aca="false">MIN($F$260,$G$260)</f>
        <v>27.2099188167789</v>
      </c>
      <c r="I260" s="12" t="str">
        <f aca="false">IF($F$260&lt;=$G$260,"cap","discount")</f>
        <v>cap</v>
      </c>
      <c r="J260" s="12" t="n">
        <f aca="false">Assumptions!$B$69/$H$260</f>
        <v>183756.520321434</v>
      </c>
      <c r="K260" s="12" t="n">
        <f aca="false">Assumptions!$B$74/(Assumptions!$B$20+Assumptions!$B$17+$B$260+$E$260+$J$260)</f>
        <v>43.4278156885998</v>
      </c>
      <c r="L260" s="12" t="n">
        <f aca="false">$C$260*(1-Assumptions!$B$75)</f>
        <v>32.4977133489219</v>
      </c>
      <c r="M260" s="12" t="n">
        <f aca="false">MIN($K$260,$L$260)</f>
        <v>32.4977133489219</v>
      </c>
      <c r="N260" s="12" t="str">
        <f aca="false">IF($K$260&lt;=$L$260,"cap","discount")</f>
        <v>discount</v>
      </c>
      <c r="O260" s="12" t="n">
        <f aca="false">Assumptions!$B$73/$M$260</f>
        <v>92314.187394958</v>
      </c>
      <c r="P260" s="12" t="n">
        <f aca="false">MAX(Assumptions!$B$4,($A$5*(Assumptions!$B$20+$E$260+Assumptions!$B$17+$J$260+$O$260+$D$260)-Assumptions!$B$17)/(1-$A$5))</f>
        <v>0</v>
      </c>
      <c r="Q260" s="12" t="n">
        <f aca="false">Assumptions!$B$20+$E$260+Assumptions!$B$17+$P$260+$J$260+$O$260+$D$260</f>
        <v>37719731.1774654</v>
      </c>
      <c r="R260" s="12" t="n">
        <f aca="false">IF($C$260&lt;Assumptions!$B$37,Assumptions!$B$37*(Assumptions!$B$21+Assumptions!$B$22/Assumptions!$B$37)/(Assumptions!$B$21+Assumptions!$B$22/$C$260),Assumptions!$B$37)</f>
        <v>1</v>
      </c>
      <c r="S260" s="12" t="n">
        <f aca="false">Assumptions!$B$38/$R$260</f>
        <v>1</v>
      </c>
      <c r="T260" s="12" t="n">
        <f aca="false">Assumptions!$B$39*$S$260</f>
        <v>5000000</v>
      </c>
      <c r="U260" s="12" t="n">
        <f aca="false">IF($C$260&lt;Assumptions!$B$42,Assumptions!$B$42*(Assumptions!$B$21+Assumptions!$B$22/Assumptions!$B$42)/(Assumptions!$B$21+Assumptions!$B$22/$C$260),Assumptions!$B$42)</f>
        <v>3</v>
      </c>
      <c r="V260" s="12" t="n">
        <f aca="false">Assumptions!$B$43/$U$260</f>
        <v>1</v>
      </c>
      <c r="W260" s="12" t="n">
        <f aca="false">Assumptions!$B$44*$V$260</f>
        <v>5000000</v>
      </c>
      <c r="X260" s="12" t="n">
        <f aca="false">IF($C$260&lt;Assumptions!$B$47,Assumptions!$B$47*(Assumptions!$B$21+Assumptions!$B$22/Assumptions!$B$47)/(Assumptions!$B$21+Assumptions!$B$22/$C$260),Assumptions!$B$47)</f>
        <v>10</v>
      </c>
      <c r="Y260" s="12" t="n">
        <f aca="false">Assumptions!$B$48/$X$260</f>
        <v>1</v>
      </c>
      <c r="Z260" s="12" t="n">
        <f aca="false">Assumptions!$B$49*$Y$260</f>
        <v>3000000</v>
      </c>
      <c r="AA260" s="12" t="n">
        <f aca="false">IF($C$260&lt;Assumptions!$B$52,Assumptions!$B$52*(Assumptions!$B$21+Assumptions!$B$22/Assumptions!$B$52)/(Assumptions!$B$21+Assumptions!$B$22/$C$260),Assumptions!$B$52)</f>
        <v>25</v>
      </c>
      <c r="AB260" s="12" t="n">
        <f aca="false">Assumptions!$B$53/$AA$260</f>
        <v>1</v>
      </c>
      <c r="AC260" s="12" t="n">
        <f aca="false">Assumptions!$B$54*$AB$260</f>
        <v>2400000</v>
      </c>
      <c r="AD260" s="12" t="n">
        <f aca="false">IF($C$260&lt;Assumptions!$B$57,Assumptions!$B$57*(Assumptions!$B$21+Assumptions!$B$22/Assumptions!$B$57)/(Assumptions!$B$21+Assumptions!$B$22/$C$260),Assumptions!$B$57)</f>
        <v>57.7011635791589</v>
      </c>
      <c r="AE260" s="12" t="n">
        <f aca="false">Assumptions!$B$58/$AD$260</f>
        <v>1.03984038238133</v>
      </c>
      <c r="AF260" s="12" t="n">
        <f aca="false">Assumptions!$B$59*$AE$260</f>
        <v>1733067.65058234</v>
      </c>
      <c r="AG260" s="12" t="n">
        <f aca="false">IF($C$260&lt;Assumptions!$B$62,Assumptions!$B$62*(Assumptions!$B$21+Assumptions!$B$22/Assumptions!$B$62)/(Assumptions!$B$21+Assumptions!$B$22/$C$260),Assumptions!$B$62)</f>
        <v>48.9291003623757</v>
      </c>
      <c r="AH260" s="12" t="n">
        <f aca="false">Assumptions!$B$63/$AG$260</f>
        <v>1.00468454633187</v>
      </c>
      <c r="AI260" s="12" t="n">
        <f aca="false">Assumptions!$B$64*$AH$260</f>
        <v>6131255.22630948</v>
      </c>
    </row>
    <row r="261" customFormat="false" ht="15" hidden="true" customHeight="false" outlineLevel="0" collapsed="false">
      <c r="A261" s="6" t="n">
        <f aca="false">ROW()-ROW($A$256)+Assumptions!$B$4</f>
        <v>5</v>
      </c>
      <c r="B261" s="12" t="n">
        <f aca="false">$P$260</f>
        <v>0</v>
      </c>
      <c r="C261" s="12" t="n">
        <f aca="false">$C$4/(Assumptions!$B$16+$B$261)</f>
        <v>38.2326039399081</v>
      </c>
      <c r="D261" s="12" t="n">
        <f aca="false">Assumptions!$B$7/$C$261</f>
        <v>784670.592857143</v>
      </c>
      <c r="E261" s="12" t="n">
        <f aca="false">$T$261+$W$261+$Z$261+$AC$261+$AF$261+$AI$261</f>
        <v>23264322.8768918</v>
      </c>
      <c r="F261" s="12" t="n">
        <f aca="false">Assumptions!$B$70/(Assumptions!$B$20+Assumptions!$B$17+$B$261+$E$261+$O$260)</f>
        <v>27.2099188167789</v>
      </c>
      <c r="G261" s="12" t="n">
        <f aca="false">$C$261*(1-Assumptions!$B$71)</f>
        <v>30.5860831519265</v>
      </c>
      <c r="H261" s="12" t="n">
        <f aca="false">MIN($F$261,$G$261)</f>
        <v>27.2099188167789</v>
      </c>
      <c r="I261" s="12" t="str">
        <f aca="false">IF($F$261&lt;=$G$261,"cap","discount")</f>
        <v>cap</v>
      </c>
      <c r="J261" s="12" t="n">
        <f aca="false">Assumptions!$B$69/$H$261</f>
        <v>183756.520321434</v>
      </c>
      <c r="K261" s="12" t="n">
        <f aca="false">Assumptions!$B$74/(Assumptions!$B$20+Assumptions!$B$17+$B$261+$E$261+$J$261)</f>
        <v>43.4278156885998</v>
      </c>
      <c r="L261" s="12" t="n">
        <f aca="false">$C$261*(1-Assumptions!$B$75)</f>
        <v>32.4977133489219</v>
      </c>
      <c r="M261" s="12" t="n">
        <f aca="false">MIN($K$261,$L$261)</f>
        <v>32.4977133489219</v>
      </c>
      <c r="N261" s="12" t="str">
        <f aca="false">IF($K$261&lt;=$L$261,"cap","discount")</f>
        <v>discount</v>
      </c>
      <c r="O261" s="12" t="n">
        <f aca="false">Assumptions!$B$73/$M$261</f>
        <v>92314.187394958</v>
      </c>
      <c r="P261" s="12" t="n">
        <f aca="false">MAX(Assumptions!$B$4,($A$5*(Assumptions!$B$20+$E$261+Assumptions!$B$17+$J$261+$O$261+$D$261)-Assumptions!$B$17)/(1-$A$5))</f>
        <v>0</v>
      </c>
      <c r="Q261" s="12" t="n">
        <f aca="false">Assumptions!$B$20+$E$261+Assumptions!$B$17+$P$261+$J$261+$O$261+$D$261</f>
        <v>37719731.1774654</v>
      </c>
      <c r="R261" s="12" t="n">
        <f aca="false">IF($C$261&lt;Assumptions!$B$37,Assumptions!$B$37*(Assumptions!$B$21+Assumptions!$B$22/Assumptions!$B$37)/(Assumptions!$B$21+Assumptions!$B$22/$C$261),Assumptions!$B$37)</f>
        <v>1</v>
      </c>
      <c r="S261" s="12" t="n">
        <f aca="false">Assumptions!$B$38/$R$261</f>
        <v>1</v>
      </c>
      <c r="T261" s="12" t="n">
        <f aca="false">Assumptions!$B$39*$S$261</f>
        <v>5000000</v>
      </c>
      <c r="U261" s="12" t="n">
        <f aca="false">IF($C$261&lt;Assumptions!$B$42,Assumptions!$B$42*(Assumptions!$B$21+Assumptions!$B$22/Assumptions!$B$42)/(Assumptions!$B$21+Assumptions!$B$22/$C$261),Assumptions!$B$42)</f>
        <v>3</v>
      </c>
      <c r="V261" s="12" t="n">
        <f aca="false">Assumptions!$B$43/$U$261</f>
        <v>1</v>
      </c>
      <c r="W261" s="12" t="n">
        <f aca="false">Assumptions!$B$44*$V$261</f>
        <v>5000000</v>
      </c>
      <c r="X261" s="12" t="n">
        <f aca="false">IF($C$261&lt;Assumptions!$B$47,Assumptions!$B$47*(Assumptions!$B$21+Assumptions!$B$22/Assumptions!$B$47)/(Assumptions!$B$21+Assumptions!$B$22/$C$261),Assumptions!$B$47)</f>
        <v>10</v>
      </c>
      <c r="Y261" s="12" t="n">
        <f aca="false">Assumptions!$B$48/$X$261</f>
        <v>1</v>
      </c>
      <c r="Z261" s="12" t="n">
        <f aca="false">Assumptions!$B$49*$Y$261</f>
        <v>3000000</v>
      </c>
      <c r="AA261" s="12" t="n">
        <f aca="false">IF($C$261&lt;Assumptions!$B$52,Assumptions!$B$52*(Assumptions!$B$21+Assumptions!$B$22/Assumptions!$B$52)/(Assumptions!$B$21+Assumptions!$B$22/$C$261),Assumptions!$B$52)</f>
        <v>25</v>
      </c>
      <c r="AB261" s="12" t="n">
        <f aca="false">Assumptions!$B$53/$AA$261</f>
        <v>1</v>
      </c>
      <c r="AC261" s="12" t="n">
        <f aca="false">Assumptions!$B$54*$AB$261</f>
        <v>2400000</v>
      </c>
      <c r="AD261" s="12" t="n">
        <f aca="false">IF($C$261&lt;Assumptions!$B$57,Assumptions!$B$57*(Assumptions!$B$21+Assumptions!$B$22/Assumptions!$B$57)/(Assumptions!$B$21+Assumptions!$B$22/$C$261),Assumptions!$B$57)</f>
        <v>57.7011635791589</v>
      </c>
      <c r="AE261" s="12" t="n">
        <f aca="false">Assumptions!$B$58/$AD$261</f>
        <v>1.03984038238133</v>
      </c>
      <c r="AF261" s="12" t="n">
        <f aca="false">Assumptions!$B$59*$AE$261</f>
        <v>1733067.65058234</v>
      </c>
      <c r="AG261" s="12" t="n">
        <f aca="false">IF($C$261&lt;Assumptions!$B$62,Assumptions!$B$62*(Assumptions!$B$21+Assumptions!$B$22/Assumptions!$B$62)/(Assumptions!$B$21+Assumptions!$B$22/$C$261),Assumptions!$B$62)</f>
        <v>48.9291003623757</v>
      </c>
      <c r="AH261" s="12" t="n">
        <f aca="false">Assumptions!$B$63/$AG$261</f>
        <v>1.00468454633187</v>
      </c>
      <c r="AI261" s="12" t="n">
        <f aca="false">Assumptions!$B$64*$AH$261</f>
        <v>6131255.22630948</v>
      </c>
    </row>
    <row r="262" customFormat="false" ht="15" hidden="true" customHeight="false" outlineLevel="0" collapsed="false">
      <c r="A262" s="6" t="n">
        <f aca="false">ROW()-ROW($A$256)+Assumptions!$B$4</f>
        <v>6</v>
      </c>
      <c r="B262" s="12" t="n">
        <f aca="false">$P$261</f>
        <v>0</v>
      </c>
      <c r="C262" s="12" t="n">
        <f aca="false">$C$4/(Assumptions!$B$16+$B$262)</f>
        <v>38.2326039399081</v>
      </c>
      <c r="D262" s="12" t="n">
        <f aca="false">Assumptions!$B$7/$C$262</f>
        <v>784670.592857143</v>
      </c>
      <c r="E262" s="12" t="n">
        <f aca="false">$T$262+$W$262+$Z$262+$AC$262+$AF$262+$AI$262</f>
        <v>23264322.8768918</v>
      </c>
      <c r="F262" s="12" t="n">
        <f aca="false">Assumptions!$B$70/(Assumptions!$B$20+Assumptions!$B$17+$B$262+$E$262+$O$261)</f>
        <v>27.2099188167789</v>
      </c>
      <c r="G262" s="12" t="n">
        <f aca="false">$C$262*(1-Assumptions!$B$71)</f>
        <v>30.5860831519265</v>
      </c>
      <c r="H262" s="12" t="n">
        <f aca="false">MIN($F$262,$G$262)</f>
        <v>27.2099188167789</v>
      </c>
      <c r="I262" s="12" t="str">
        <f aca="false">IF($F$262&lt;=$G$262,"cap","discount")</f>
        <v>cap</v>
      </c>
      <c r="J262" s="12" t="n">
        <f aca="false">Assumptions!$B$69/$H$262</f>
        <v>183756.520321434</v>
      </c>
      <c r="K262" s="12" t="n">
        <f aca="false">Assumptions!$B$74/(Assumptions!$B$20+Assumptions!$B$17+$B$262+$E$262+$J$262)</f>
        <v>43.4278156885998</v>
      </c>
      <c r="L262" s="12" t="n">
        <f aca="false">$C$262*(1-Assumptions!$B$75)</f>
        <v>32.4977133489219</v>
      </c>
      <c r="M262" s="12" t="n">
        <f aca="false">MIN($K$262,$L$262)</f>
        <v>32.4977133489219</v>
      </c>
      <c r="N262" s="12" t="str">
        <f aca="false">IF($K$262&lt;=$L$262,"cap","discount")</f>
        <v>discount</v>
      </c>
      <c r="O262" s="12" t="n">
        <f aca="false">Assumptions!$B$73/$M$262</f>
        <v>92314.187394958</v>
      </c>
      <c r="P262" s="12" t="n">
        <f aca="false">MAX(Assumptions!$B$4,($A$5*(Assumptions!$B$20+$E$262+Assumptions!$B$17+$J$262+$O$262+$D$262)-Assumptions!$B$17)/(1-$A$5))</f>
        <v>0</v>
      </c>
      <c r="Q262" s="12" t="n">
        <f aca="false">Assumptions!$B$20+$E$262+Assumptions!$B$17+$P$262+$J$262+$O$262+$D$262</f>
        <v>37719731.1774654</v>
      </c>
      <c r="R262" s="12" t="n">
        <f aca="false">IF($C$262&lt;Assumptions!$B$37,Assumptions!$B$37*(Assumptions!$B$21+Assumptions!$B$22/Assumptions!$B$37)/(Assumptions!$B$21+Assumptions!$B$22/$C$262),Assumptions!$B$37)</f>
        <v>1</v>
      </c>
      <c r="S262" s="12" t="n">
        <f aca="false">Assumptions!$B$38/$R$262</f>
        <v>1</v>
      </c>
      <c r="T262" s="12" t="n">
        <f aca="false">Assumptions!$B$39*$S$262</f>
        <v>5000000</v>
      </c>
      <c r="U262" s="12" t="n">
        <f aca="false">IF($C$262&lt;Assumptions!$B$42,Assumptions!$B$42*(Assumptions!$B$21+Assumptions!$B$22/Assumptions!$B$42)/(Assumptions!$B$21+Assumptions!$B$22/$C$262),Assumptions!$B$42)</f>
        <v>3</v>
      </c>
      <c r="V262" s="12" t="n">
        <f aca="false">Assumptions!$B$43/$U$262</f>
        <v>1</v>
      </c>
      <c r="W262" s="12" t="n">
        <f aca="false">Assumptions!$B$44*$V$262</f>
        <v>5000000</v>
      </c>
      <c r="X262" s="12" t="n">
        <f aca="false">IF($C$262&lt;Assumptions!$B$47,Assumptions!$B$47*(Assumptions!$B$21+Assumptions!$B$22/Assumptions!$B$47)/(Assumptions!$B$21+Assumptions!$B$22/$C$262),Assumptions!$B$47)</f>
        <v>10</v>
      </c>
      <c r="Y262" s="12" t="n">
        <f aca="false">Assumptions!$B$48/$X$262</f>
        <v>1</v>
      </c>
      <c r="Z262" s="12" t="n">
        <f aca="false">Assumptions!$B$49*$Y$262</f>
        <v>3000000</v>
      </c>
      <c r="AA262" s="12" t="n">
        <f aca="false">IF($C$262&lt;Assumptions!$B$52,Assumptions!$B$52*(Assumptions!$B$21+Assumptions!$B$22/Assumptions!$B$52)/(Assumptions!$B$21+Assumptions!$B$22/$C$262),Assumptions!$B$52)</f>
        <v>25</v>
      </c>
      <c r="AB262" s="12" t="n">
        <f aca="false">Assumptions!$B$53/$AA$262</f>
        <v>1</v>
      </c>
      <c r="AC262" s="12" t="n">
        <f aca="false">Assumptions!$B$54*$AB$262</f>
        <v>2400000</v>
      </c>
      <c r="AD262" s="12" t="n">
        <f aca="false">IF($C$262&lt;Assumptions!$B$57,Assumptions!$B$57*(Assumptions!$B$21+Assumptions!$B$22/Assumptions!$B$57)/(Assumptions!$B$21+Assumptions!$B$22/$C$262),Assumptions!$B$57)</f>
        <v>57.7011635791589</v>
      </c>
      <c r="AE262" s="12" t="n">
        <f aca="false">Assumptions!$B$58/$AD$262</f>
        <v>1.03984038238133</v>
      </c>
      <c r="AF262" s="12" t="n">
        <f aca="false">Assumptions!$B$59*$AE$262</f>
        <v>1733067.65058234</v>
      </c>
      <c r="AG262" s="12" t="n">
        <f aca="false">IF($C$262&lt;Assumptions!$B$62,Assumptions!$B$62*(Assumptions!$B$21+Assumptions!$B$22/Assumptions!$B$62)/(Assumptions!$B$21+Assumptions!$B$22/$C$262),Assumptions!$B$62)</f>
        <v>48.9291003623757</v>
      </c>
      <c r="AH262" s="12" t="n">
        <f aca="false">Assumptions!$B$63/$AG$262</f>
        <v>1.00468454633187</v>
      </c>
      <c r="AI262" s="12" t="n">
        <f aca="false">Assumptions!$B$64*$AH$262</f>
        <v>6131255.22630948</v>
      </c>
    </row>
    <row r="263" customFormat="false" ht="15" hidden="true" customHeight="false" outlineLevel="0" collapsed="false">
      <c r="A263" s="6" t="n">
        <f aca="false">ROW()-ROW($A$256)+Assumptions!$B$4</f>
        <v>7</v>
      </c>
      <c r="B263" s="12" t="n">
        <f aca="false">$P$262</f>
        <v>0</v>
      </c>
      <c r="C263" s="12" t="n">
        <f aca="false">$C$4/(Assumptions!$B$16+$B$263)</f>
        <v>38.2326039399081</v>
      </c>
      <c r="D263" s="12" t="n">
        <f aca="false">Assumptions!$B$7/$C$263</f>
        <v>784670.592857143</v>
      </c>
      <c r="E263" s="12" t="n">
        <f aca="false">$T$263+$W$263+$Z$263+$AC$263+$AF$263+$AI$263</f>
        <v>23264322.8768918</v>
      </c>
      <c r="F263" s="12" t="n">
        <f aca="false">Assumptions!$B$70/(Assumptions!$B$20+Assumptions!$B$17+$B$263+$E$263+$O$262)</f>
        <v>27.2099188167789</v>
      </c>
      <c r="G263" s="12" t="n">
        <f aca="false">$C$263*(1-Assumptions!$B$71)</f>
        <v>30.5860831519265</v>
      </c>
      <c r="H263" s="12" t="n">
        <f aca="false">MIN($F$263,$G$263)</f>
        <v>27.2099188167789</v>
      </c>
      <c r="I263" s="12" t="str">
        <f aca="false">IF($F$263&lt;=$G$263,"cap","discount")</f>
        <v>cap</v>
      </c>
      <c r="J263" s="12" t="n">
        <f aca="false">Assumptions!$B$69/$H$263</f>
        <v>183756.520321434</v>
      </c>
      <c r="K263" s="12" t="n">
        <f aca="false">Assumptions!$B$74/(Assumptions!$B$20+Assumptions!$B$17+$B$263+$E$263+$J$263)</f>
        <v>43.4278156885998</v>
      </c>
      <c r="L263" s="12" t="n">
        <f aca="false">$C$263*(1-Assumptions!$B$75)</f>
        <v>32.4977133489219</v>
      </c>
      <c r="M263" s="12" t="n">
        <f aca="false">MIN($K$263,$L$263)</f>
        <v>32.4977133489219</v>
      </c>
      <c r="N263" s="12" t="str">
        <f aca="false">IF($K$263&lt;=$L$263,"cap","discount")</f>
        <v>discount</v>
      </c>
      <c r="O263" s="12" t="n">
        <f aca="false">Assumptions!$B$73/$M$263</f>
        <v>92314.187394958</v>
      </c>
      <c r="P263" s="12" t="n">
        <f aca="false">MAX(Assumptions!$B$4,($A$5*(Assumptions!$B$20+$E$263+Assumptions!$B$17+$J$263+$O$263+$D$263)-Assumptions!$B$17)/(1-$A$5))</f>
        <v>0</v>
      </c>
      <c r="Q263" s="12" t="n">
        <f aca="false">Assumptions!$B$20+$E$263+Assumptions!$B$17+$P$263+$J$263+$O$263+$D$263</f>
        <v>37719731.1774654</v>
      </c>
      <c r="R263" s="12" t="n">
        <f aca="false">IF($C$263&lt;Assumptions!$B$37,Assumptions!$B$37*(Assumptions!$B$21+Assumptions!$B$22/Assumptions!$B$37)/(Assumptions!$B$21+Assumptions!$B$22/$C$263),Assumptions!$B$37)</f>
        <v>1</v>
      </c>
      <c r="S263" s="12" t="n">
        <f aca="false">Assumptions!$B$38/$R$263</f>
        <v>1</v>
      </c>
      <c r="T263" s="12" t="n">
        <f aca="false">Assumptions!$B$39*$S$263</f>
        <v>5000000</v>
      </c>
      <c r="U263" s="12" t="n">
        <f aca="false">IF($C$263&lt;Assumptions!$B$42,Assumptions!$B$42*(Assumptions!$B$21+Assumptions!$B$22/Assumptions!$B$42)/(Assumptions!$B$21+Assumptions!$B$22/$C$263),Assumptions!$B$42)</f>
        <v>3</v>
      </c>
      <c r="V263" s="12" t="n">
        <f aca="false">Assumptions!$B$43/$U$263</f>
        <v>1</v>
      </c>
      <c r="W263" s="12" t="n">
        <f aca="false">Assumptions!$B$44*$V$263</f>
        <v>5000000</v>
      </c>
      <c r="X263" s="12" t="n">
        <f aca="false">IF($C$263&lt;Assumptions!$B$47,Assumptions!$B$47*(Assumptions!$B$21+Assumptions!$B$22/Assumptions!$B$47)/(Assumptions!$B$21+Assumptions!$B$22/$C$263),Assumptions!$B$47)</f>
        <v>10</v>
      </c>
      <c r="Y263" s="12" t="n">
        <f aca="false">Assumptions!$B$48/$X$263</f>
        <v>1</v>
      </c>
      <c r="Z263" s="12" t="n">
        <f aca="false">Assumptions!$B$49*$Y$263</f>
        <v>3000000</v>
      </c>
      <c r="AA263" s="12" t="n">
        <f aca="false">IF($C$263&lt;Assumptions!$B$52,Assumptions!$B$52*(Assumptions!$B$21+Assumptions!$B$22/Assumptions!$B$52)/(Assumptions!$B$21+Assumptions!$B$22/$C$263),Assumptions!$B$52)</f>
        <v>25</v>
      </c>
      <c r="AB263" s="12" t="n">
        <f aca="false">Assumptions!$B$53/$AA$263</f>
        <v>1</v>
      </c>
      <c r="AC263" s="12" t="n">
        <f aca="false">Assumptions!$B$54*$AB$263</f>
        <v>2400000</v>
      </c>
      <c r="AD263" s="12" t="n">
        <f aca="false">IF($C$263&lt;Assumptions!$B$57,Assumptions!$B$57*(Assumptions!$B$21+Assumptions!$B$22/Assumptions!$B$57)/(Assumptions!$B$21+Assumptions!$B$22/$C$263),Assumptions!$B$57)</f>
        <v>57.7011635791589</v>
      </c>
      <c r="AE263" s="12" t="n">
        <f aca="false">Assumptions!$B$58/$AD$263</f>
        <v>1.03984038238133</v>
      </c>
      <c r="AF263" s="12" t="n">
        <f aca="false">Assumptions!$B$59*$AE$263</f>
        <v>1733067.65058234</v>
      </c>
      <c r="AG263" s="12" t="n">
        <f aca="false">IF($C$263&lt;Assumptions!$B$62,Assumptions!$B$62*(Assumptions!$B$21+Assumptions!$B$22/Assumptions!$B$62)/(Assumptions!$B$21+Assumptions!$B$22/$C$263),Assumptions!$B$62)</f>
        <v>48.9291003623757</v>
      </c>
      <c r="AH263" s="12" t="n">
        <f aca="false">Assumptions!$B$63/$AG$263</f>
        <v>1.00468454633187</v>
      </c>
      <c r="AI263" s="12" t="n">
        <f aca="false">Assumptions!$B$64*$AH$263</f>
        <v>6131255.22630948</v>
      </c>
    </row>
    <row r="264" customFormat="false" ht="15" hidden="true" customHeight="false" outlineLevel="0" collapsed="false">
      <c r="A264" s="6" t="n">
        <f aca="false">ROW()-ROW($A$256)+Assumptions!$B$4</f>
        <v>8</v>
      </c>
      <c r="B264" s="12" t="n">
        <f aca="false">$P$263</f>
        <v>0</v>
      </c>
      <c r="C264" s="12" t="n">
        <f aca="false">$C$4/(Assumptions!$B$16+$B$264)</f>
        <v>38.2326039399081</v>
      </c>
      <c r="D264" s="12" t="n">
        <f aca="false">Assumptions!$B$7/$C$264</f>
        <v>784670.592857143</v>
      </c>
      <c r="E264" s="12" t="n">
        <f aca="false">$T$264+$W$264+$Z$264+$AC$264+$AF$264+$AI$264</f>
        <v>23264322.8768918</v>
      </c>
      <c r="F264" s="12" t="n">
        <f aca="false">Assumptions!$B$70/(Assumptions!$B$20+Assumptions!$B$17+$B$264+$E$264+$O$263)</f>
        <v>27.2099188167789</v>
      </c>
      <c r="G264" s="12" t="n">
        <f aca="false">$C$264*(1-Assumptions!$B$71)</f>
        <v>30.5860831519265</v>
      </c>
      <c r="H264" s="12" t="n">
        <f aca="false">MIN($F$264,$G$264)</f>
        <v>27.2099188167789</v>
      </c>
      <c r="I264" s="12" t="str">
        <f aca="false">IF($F$264&lt;=$G$264,"cap","discount")</f>
        <v>cap</v>
      </c>
      <c r="J264" s="12" t="n">
        <f aca="false">Assumptions!$B$69/$H$264</f>
        <v>183756.520321434</v>
      </c>
      <c r="K264" s="12" t="n">
        <f aca="false">Assumptions!$B$74/(Assumptions!$B$20+Assumptions!$B$17+$B$264+$E$264+$J$264)</f>
        <v>43.4278156885998</v>
      </c>
      <c r="L264" s="12" t="n">
        <f aca="false">$C$264*(1-Assumptions!$B$75)</f>
        <v>32.4977133489219</v>
      </c>
      <c r="M264" s="12" t="n">
        <f aca="false">MIN($K$264,$L$264)</f>
        <v>32.4977133489219</v>
      </c>
      <c r="N264" s="12" t="str">
        <f aca="false">IF($K$264&lt;=$L$264,"cap","discount")</f>
        <v>discount</v>
      </c>
      <c r="O264" s="12" t="n">
        <f aca="false">Assumptions!$B$73/$M$264</f>
        <v>92314.187394958</v>
      </c>
      <c r="P264" s="12" t="n">
        <f aca="false">MAX(Assumptions!$B$4,($A$5*(Assumptions!$B$20+$E$264+Assumptions!$B$17+$J$264+$O$264+$D$264)-Assumptions!$B$17)/(1-$A$5))</f>
        <v>0</v>
      </c>
      <c r="Q264" s="12" t="n">
        <f aca="false">Assumptions!$B$20+$E$264+Assumptions!$B$17+$P$264+$J$264+$O$264+$D$264</f>
        <v>37719731.1774654</v>
      </c>
      <c r="R264" s="12" t="n">
        <f aca="false">IF($C$264&lt;Assumptions!$B$37,Assumptions!$B$37*(Assumptions!$B$21+Assumptions!$B$22/Assumptions!$B$37)/(Assumptions!$B$21+Assumptions!$B$22/$C$264),Assumptions!$B$37)</f>
        <v>1</v>
      </c>
      <c r="S264" s="12" t="n">
        <f aca="false">Assumptions!$B$38/$R$264</f>
        <v>1</v>
      </c>
      <c r="T264" s="12" t="n">
        <f aca="false">Assumptions!$B$39*$S$264</f>
        <v>5000000</v>
      </c>
      <c r="U264" s="12" t="n">
        <f aca="false">IF($C$264&lt;Assumptions!$B$42,Assumptions!$B$42*(Assumptions!$B$21+Assumptions!$B$22/Assumptions!$B$42)/(Assumptions!$B$21+Assumptions!$B$22/$C$264),Assumptions!$B$42)</f>
        <v>3</v>
      </c>
      <c r="V264" s="12" t="n">
        <f aca="false">Assumptions!$B$43/$U$264</f>
        <v>1</v>
      </c>
      <c r="W264" s="12" t="n">
        <f aca="false">Assumptions!$B$44*$V$264</f>
        <v>5000000</v>
      </c>
      <c r="X264" s="12" t="n">
        <f aca="false">IF($C$264&lt;Assumptions!$B$47,Assumptions!$B$47*(Assumptions!$B$21+Assumptions!$B$22/Assumptions!$B$47)/(Assumptions!$B$21+Assumptions!$B$22/$C$264),Assumptions!$B$47)</f>
        <v>10</v>
      </c>
      <c r="Y264" s="12" t="n">
        <f aca="false">Assumptions!$B$48/$X$264</f>
        <v>1</v>
      </c>
      <c r="Z264" s="12" t="n">
        <f aca="false">Assumptions!$B$49*$Y$264</f>
        <v>3000000</v>
      </c>
      <c r="AA264" s="12" t="n">
        <f aca="false">IF($C$264&lt;Assumptions!$B$52,Assumptions!$B$52*(Assumptions!$B$21+Assumptions!$B$22/Assumptions!$B$52)/(Assumptions!$B$21+Assumptions!$B$22/$C$264),Assumptions!$B$52)</f>
        <v>25</v>
      </c>
      <c r="AB264" s="12" t="n">
        <f aca="false">Assumptions!$B$53/$AA$264</f>
        <v>1</v>
      </c>
      <c r="AC264" s="12" t="n">
        <f aca="false">Assumptions!$B$54*$AB$264</f>
        <v>2400000</v>
      </c>
      <c r="AD264" s="12" t="n">
        <f aca="false">IF($C$264&lt;Assumptions!$B$57,Assumptions!$B$57*(Assumptions!$B$21+Assumptions!$B$22/Assumptions!$B$57)/(Assumptions!$B$21+Assumptions!$B$22/$C$264),Assumptions!$B$57)</f>
        <v>57.7011635791589</v>
      </c>
      <c r="AE264" s="12" t="n">
        <f aca="false">Assumptions!$B$58/$AD$264</f>
        <v>1.03984038238133</v>
      </c>
      <c r="AF264" s="12" t="n">
        <f aca="false">Assumptions!$B$59*$AE$264</f>
        <v>1733067.65058234</v>
      </c>
      <c r="AG264" s="12" t="n">
        <f aca="false">IF($C$264&lt;Assumptions!$B$62,Assumptions!$B$62*(Assumptions!$B$21+Assumptions!$B$22/Assumptions!$B$62)/(Assumptions!$B$21+Assumptions!$B$22/$C$264),Assumptions!$B$62)</f>
        <v>48.9291003623757</v>
      </c>
      <c r="AH264" s="12" t="n">
        <f aca="false">Assumptions!$B$63/$AG$264</f>
        <v>1.00468454633187</v>
      </c>
      <c r="AI264" s="12" t="n">
        <f aca="false">Assumptions!$B$64*$AH$264</f>
        <v>6131255.22630948</v>
      </c>
    </row>
    <row r="265" customFormat="false" ht="15" hidden="true" customHeight="false" outlineLevel="0" collapsed="false">
      <c r="A265" s="6" t="n">
        <f aca="false">ROW()-ROW($A$256)+Assumptions!$B$4</f>
        <v>9</v>
      </c>
      <c r="B265" s="12" t="n">
        <f aca="false">$P$264</f>
        <v>0</v>
      </c>
      <c r="C265" s="12" t="n">
        <f aca="false">$C$4/(Assumptions!$B$16+$B$265)</f>
        <v>38.2326039399081</v>
      </c>
      <c r="D265" s="12" t="n">
        <f aca="false">Assumptions!$B$7/$C$265</f>
        <v>784670.592857143</v>
      </c>
      <c r="E265" s="12" t="n">
        <f aca="false">$T$265+$W$265+$Z$265+$AC$265+$AF$265+$AI$265</f>
        <v>23264322.8768918</v>
      </c>
      <c r="F265" s="12" t="n">
        <f aca="false">Assumptions!$B$70/(Assumptions!$B$20+Assumptions!$B$17+$B$265+$E$265+$O$264)</f>
        <v>27.2099188167789</v>
      </c>
      <c r="G265" s="12" t="n">
        <f aca="false">$C$265*(1-Assumptions!$B$71)</f>
        <v>30.5860831519265</v>
      </c>
      <c r="H265" s="12" t="n">
        <f aca="false">MIN($F$265,$G$265)</f>
        <v>27.2099188167789</v>
      </c>
      <c r="I265" s="12" t="str">
        <f aca="false">IF($F$265&lt;=$G$265,"cap","discount")</f>
        <v>cap</v>
      </c>
      <c r="J265" s="12" t="n">
        <f aca="false">Assumptions!$B$69/$H$265</f>
        <v>183756.520321434</v>
      </c>
      <c r="K265" s="12" t="n">
        <f aca="false">Assumptions!$B$74/(Assumptions!$B$20+Assumptions!$B$17+$B$265+$E$265+$J$265)</f>
        <v>43.4278156885998</v>
      </c>
      <c r="L265" s="12" t="n">
        <f aca="false">$C$265*(1-Assumptions!$B$75)</f>
        <v>32.4977133489219</v>
      </c>
      <c r="M265" s="12" t="n">
        <f aca="false">MIN($K$265,$L$265)</f>
        <v>32.4977133489219</v>
      </c>
      <c r="N265" s="12" t="str">
        <f aca="false">IF($K$265&lt;=$L$265,"cap","discount")</f>
        <v>discount</v>
      </c>
      <c r="O265" s="12" t="n">
        <f aca="false">Assumptions!$B$73/$M$265</f>
        <v>92314.187394958</v>
      </c>
      <c r="P265" s="12" t="n">
        <f aca="false">MAX(Assumptions!$B$4,($A$5*(Assumptions!$B$20+$E$265+Assumptions!$B$17+$J$265+$O$265+$D$265)-Assumptions!$B$17)/(1-$A$5))</f>
        <v>0</v>
      </c>
      <c r="Q265" s="12" t="n">
        <f aca="false">Assumptions!$B$20+$E$265+Assumptions!$B$17+$P$265+$J$265+$O$265+$D$265</f>
        <v>37719731.1774654</v>
      </c>
      <c r="R265" s="12" t="n">
        <f aca="false">IF($C$265&lt;Assumptions!$B$37,Assumptions!$B$37*(Assumptions!$B$21+Assumptions!$B$22/Assumptions!$B$37)/(Assumptions!$B$21+Assumptions!$B$22/$C$265),Assumptions!$B$37)</f>
        <v>1</v>
      </c>
      <c r="S265" s="12" t="n">
        <f aca="false">Assumptions!$B$38/$R$265</f>
        <v>1</v>
      </c>
      <c r="T265" s="12" t="n">
        <f aca="false">Assumptions!$B$39*$S$265</f>
        <v>5000000</v>
      </c>
      <c r="U265" s="12" t="n">
        <f aca="false">IF($C$265&lt;Assumptions!$B$42,Assumptions!$B$42*(Assumptions!$B$21+Assumptions!$B$22/Assumptions!$B$42)/(Assumptions!$B$21+Assumptions!$B$22/$C$265),Assumptions!$B$42)</f>
        <v>3</v>
      </c>
      <c r="V265" s="12" t="n">
        <f aca="false">Assumptions!$B$43/$U$265</f>
        <v>1</v>
      </c>
      <c r="W265" s="12" t="n">
        <f aca="false">Assumptions!$B$44*$V$265</f>
        <v>5000000</v>
      </c>
      <c r="X265" s="12" t="n">
        <f aca="false">IF($C$265&lt;Assumptions!$B$47,Assumptions!$B$47*(Assumptions!$B$21+Assumptions!$B$22/Assumptions!$B$47)/(Assumptions!$B$21+Assumptions!$B$22/$C$265),Assumptions!$B$47)</f>
        <v>10</v>
      </c>
      <c r="Y265" s="12" t="n">
        <f aca="false">Assumptions!$B$48/$X$265</f>
        <v>1</v>
      </c>
      <c r="Z265" s="12" t="n">
        <f aca="false">Assumptions!$B$49*$Y$265</f>
        <v>3000000</v>
      </c>
      <c r="AA265" s="12" t="n">
        <f aca="false">IF($C$265&lt;Assumptions!$B$52,Assumptions!$B$52*(Assumptions!$B$21+Assumptions!$B$22/Assumptions!$B$52)/(Assumptions!$B$21+Assumptions!$B$22/$C$265),Assumptions!$B$52)</f>
        <v>25</v>
      </c>
      <c r="AB265" s="12" t="n">
        <f aca="false">Assumptions!$B$53/$AA$265</f>
        <v>1</v>
      </c>
      <c r="AC265" s="12" t="n">
        <f aca="false">Assumptions!$B$54*$AB$265</f>
        <v>2400000</v>
      </c>
      <c r="AD265" s="12" t="n">
        <f aca="false">IF($C$265&lt;Assumptions!$B$57,Assumptions!$B$57*(Assumptions!$B$21+Assumptions!$B$22/Assumptions!$B$57)/(Assumptions!$B$21+Assumptions!$B$22/$C$265),Assumptions!$B$57)</f>
        <v>57.7011635791589</v>
      </c>
      <c r="AE265" s="12" t="n">
        <f aca="false">Assumptions!$B$58/$AD$265</f>
        <v>1.03984038238133</v>
      </c>
      <c r="AF265" s="12" t="n">
        <f aca="false">Assumptions!$B$59*$AE$265</f>
        <v>1733067.65058234</v>
      </c>
      <c r="AG265" s="12" t="n">
        <f aca="false">IF($C$265&lt;Assumptions!$B$62,Assumptions!$B$62*(Assumptions!$B$21+Assumptions!$B$22/Assumptions!$B$62)/(Assumptions!$B$21+Assumptions!$B$22/$C$265),Assumptions!$B$62)</f>
        <v>48.9291003623757</v>
      </c>
      <c r="AH265" s="12" t="n">
        <f aca="false">Assumptions!$B$63/$AG$265</f>
        <v>1.00468454633187</v>
      </c>
      <c r="AI265" s="12" t="n">
        <f aca="false">Assumptions!$B$64*$AH$265</f>
        <v>6131255.22630948</v>
      </c>
    </row>
    <row r="266" customFormat="false" ht="15" hidden="true" customHeight="false" outlineLevel="0" collapsed="false">
      <c r="A266" s="6" t="n">
        <f aca="false">ROW()-ROW($A$256)+Assumptions!$B$4</f>
        <v>10</v>
      </c>
      <c r="B266" s="12" t="n">
        <f aca="false">$P$265</f>
        <v>0</v>
      </c>
      <c r="C266" s="12" t="n">
        <f aca="false">$C$4/(Assumptions!$B$16+$B$266)</f>
        <v>38.2326039399081</v>
      </c>
      <c r="D266" s="12" t="n">
        <f aca="false">Assumptions!$B$7/$C$266</f>
        <v>784670.592857143</v>
      </c>
      <c r="E266" s="12" t="n">
        <f aca="false">$T$266+$W$266+$Z$266+$AC$266+$AF$266+$AI$266</f>
        <v>23264322.8768918</v>
      </c>
      <c r="F266" s="12" t="n">
        <f aca="false">Assumptions!$B$70/(Assumptions!$B$20+Assumptions!$B$17+$B$266+$E$266+$O$265)</f>
        <v>27.2099188167789</v>
      </c>
      <c r="G266" s="12" t="n">
        <f aca="false">$C$266*(1-Assumptions!$B$71)</f>
        <v>30.5860831519265</v>
      </c>
      <c r="H266" s="12" t="n">
        <f aca="false">MIN($F$266,$G$266)</f>
        <v>27.2099188167789</v>
      </c>
      <c r="I266" s="12" t="str">
        <f aca="false">IF($F$266&lt;=$G$266,"cap","discount")</f>
        <v>cap</v>
      </c>
      <c r="J266" s="12" t="n">
        <f aca="false">Assumptions!$B$69/$H$266</f>
        <v>183756.520321434</v>
      </c>
      <c r="K266" s="12" t="n">
        <f aca="false">Assumptions!$B$74/(Assumptions!$B$20+Assumptions!$B$17+$B$266+$E$266+$J$266)</f>
        <v>43.4278156885998</v>
      </c>
      <c r="L266" s="12" t="n">
        <f aca="false">$C$266*(1-Assumptions!$B$75)</f>
        <v>32.4977133489219</v>
      </c>
      <c r="M266" s="12" t="n">
        <f aca="false">MIN($K$266,$L$266)</f>
        <v>32.4977133489219</v>
      </c>
      <c r="N266" s="12" t="str">
        <f aca="false">IF($K$266&lt;=$L$266,"cap","discount")</f>
        <v>discount</v>
      </c>
      <c r="O266" s="12" t="n">
        <f aca="false">Assumptions!$B$73/$M$266</f>
        <v>92314.187394958</v>
      </c>
      <c r="P266" s="12" t="n">
        <f aca="false">MAX(Assumptions!$B$4,($A$5*(Assumptions!$B$20+$E$266+Assumptions!$B$17+$J$266+$O$266+$D$266)-Assumptions!$B$17)/(1-$A$5))</f>
        <v>0</v>
      </c>
      <c r="Q266" s="12" t="n">
        <f aca="false">Assumptions!$B$20+$E$266+Assumptions!$B$17+$P$266+$J$266+$O$266+$D$266</f>
        <v>37719731.1774654</v>
      </c>
      <c r="R266" s="12" t="n">
        <f aca="false">IF($C$266&lt;Assumptions!$B$37,Assumptions!$B$37*(Assumptions!$B$21+Assumptions!$B$22/Assumptions!$B$37)/(Assumptions!$B$21+Assumptions!$B$22/$C$266),Assumptions!$B$37)</f>
        <v>1</v>
      </c>
      <c r="S266" s="12" t="n">
        <f aca="false">Assumptions!$B$38/$R$266</f>
        <v>1</v>
      </c>
      <c r="T266" s="12" t="n">
        <f aca="false">Assumptions!$B$39*$S$266</f>
        <v>5000000</v>
      </c>
      <c r="U266" s="12" t="n">
        <f aca="false">IF($C$266&lt;Assumptions!$B$42,Assumptions!$B$42*(Assumptions!$B$21+Assumptions!$B$22/Assumptions!$B$42)/(Assumptions!$B$21+Assumptions!$B$22/$C$266),Assumptions!$B$42)</f>
        <v>3</v>
      </c>
      <c r="V266" s="12" t="n">
        <f aca="false">Assumptions!$B$43/$U$266</f>
        <v>1</v>
      </c>
      <c r="W266" s="12" t="n">
        <f aca="false">Assumptions!$B$44*$V$266</f>
        <v>5000000</v>
      </c>
      <c r="X266" s="12" t="n">
        <f aca="false">IF($C$266&lt;Assumptions!$B$47,Assumptions!$B$47*(Assumptions!$B$21+Assumptions!$B$22/Assumptions!$B$47)/(Assumptions!$B$21+Assumptions!$B$22/$C$266),Assumptions!$B$47)</f>
        <v>10</v>
      </c>
      <c r="Y266" s="12" t="n">
        <f aca="false">Assumptions!$B$48/$X$266</f>
        <v>1</v>
      </c>
      <c r="Z266" s="12" t="n">
        <f aca="false">Assumptions!$B$49*$Y$266</f>
        <v>3000000</v>
      </c>
      <c r="AA266" s="12" t="n">
        <f aca="false">IF($C$266&lt;Assumptions!$B$52,Assumptions!$B$52*(Assumptions!$B$21+Assumptions!$B$22/Assumptions!$B$52)/(Assumptions!$B$21+Assumptions!$B$22/$C$266),Assumptions!$B$52)</f>
        <v>25</v>
      </c>
      <c r="AB266" s="12" t="n">
        <f aca="false">Assumptions!$B$53/$AA$266</f>
        <v>1</v>
      </c>
      <c r="AC266" s="12" t="n">
        <f aca="false">Assumptions!$B$54*$AB$266</f>
        <v>2400000</v>
      </c>
      <c r="AD266" s="12" t="n">
        <f aca="false">IF($C$266&lt;Assumptions!$B$57,Assumptions!$B$57*(Assumptions!$B$21+Assumptions!$B$22/Assumptions!$B$57)/(Assumptions!$B$21+Assumptions!$B$22/$C$266),Assumptions!$B$57)</f>
        <v>57.7011635791589</v>
      </c>
      <c r="AE266" s="12" t="n">
        <f aca="false">Assumptions!$B$58/$AD$266</f>
        <v>1.03984038238133</v>
      </c>
      <c r="AF266" s="12" t="n">
        <f aca="false">Assumptions!$B$59*$AE$266</f>
        <v>1733067.65058234</v>
      </c>
      <c r="AG266" s="12" t="n">
        <f aca="false">IF($C$266&lt;Assumptions!$B$62,Assumptions!$B$62*(Assumptions!$B$21+Assumptions!$B$22/Assumptions!$B$62)/(Assumptions!$B$21+Assumptions!$B$22/$C$266),Assumptions!$B$62)</f>
        <v>48.9291003623757</v>
      </c>
      <c r="AH266" s="12" t="n">
        <f aca="false">Assumptions!$B$63/$AG$266</f>
        <v>1.00468454633187</v>
      </c>
      <c r="AI266" s="12" t="n">
        <f aca="false">Assumptions!$B$64*$AH$266</f>
        <v>6131255.22630948</v>
      </c>
    </row>
    <row r="267" customFormat="false" ht="15" hidden="true" customHeight="false" outlineLevel="0" collapsed="false">
      <c r="A267" s="6" t="n">
        <f aca="false">ROW()-ROW($A$256)+Assumptions!$B$4</f>
        <v>11</v>
      </c>
      <c r="B267" s="12" t="n">
        <f aca="false">$P$266</f>
        <v>0</v>
      </c>
      <c r="C267" s="12" t="n">
        <f aca="false">$C$4/(Assumptions!$B$16+$B$267)</f>
        <v>38.2326039399081</v>
      </c>
      <c r="D267" s="12" t="n">
        <f aca="false">Assumptions!$B$7/$C$267</f>
        <v>784670.592857143</v>
      </c>
      <c r="E267" s="12" t="n">
        <f aca="false">$T$267+$W$267+$Z$267+$AC$267+$AF$267+$AI$267</f>
        <v>23264322.8768918</v>
      </c>
      <c r="F267" s="12" t="n">
        <f aca="false">Assumptions!$B$70/(Assumptions!$B$20+Assumptions!$B$17+$B$267+$E$267+$O$266)</f>
        <v>27.2099188167789</v>
      </c>
      <c r="G267" s="12" t="n">
        <f aca="false">$C$267*(1-Assumptions!$B$71)</f>
        <v>30.5860831519265</v>
      </c>
      <c r="H267" s="12" t="n">
        <f aca="false">MIN($F$267,$G$267)</f>
        <v>27.2099188167789</v>
      </c>
      <c r="I267" s="12" t="str">
        <f aca="false">IF($F$267&lt;=$G$267,"cap","discount")</f>
        <v>cap</v>
      </c>
      <c r="J267" s="12" t="n">
        <f aca="false">Assumptions!$B$69/$H$267</f>
        <v>183756.520321434</v>
      </c>
      <c r="K267" s="12" t="n">
        <f aca="false">Assumptions!$B$74/(Assumptions!$B$20+Assumptions!$B$17+$B$267+$E$267+$J$267)</f>
        <v>43.4278156885998</v>
      </c>
      <c r="L267" s="12" t="n">
        <f aca="false">$C$267*(1-Assumptions!$B$75)</f>
        <v>32.4977133489219</v>
      </c>
      <c r="M267" s="12" t="n">
        <f aca="false">MIN($K$267,$L$267)</f>
        <v>32.4977133489219</v>
      </c>
      <c r="N267" s="12" t="str">
        <f aca="false">IF($K$267&lt;=$L$267,"cap","discount")</f>
        <v>discount</v>
      </c>
      <c r="O267" s="12" t="n">
        <f aca="false">Assumptions!$B$73/$M$267</f>
        <v>92314.187394958</v>
      </c>
      <c r="P267" s="12" t="n">
        <f aca="false">MAX(Assumptions!$B$4,($A$5*(Assumptions!$B$20+$E$267+Assumptions!$B$17+$J$267+$O$267+$D$267)-Assumptions!$B$17)/(1-$A$5))</f>
        <v>0</v>
      </c>
      <c r="Q267" s="12" t="n">
        <f aca="false">Assumptions!$B$20+$E$267+Assumptions!$B$17+$P$267+$J$267+$O$267+$D$267</f>
        <v>37719731.1774654</v>
      </c>
      <c r="R267" s="12" t="n">
        <f aca="false">IF($C$267&lt;Assumptions!$B$37,Assumptions!$B$37*(Assumptions!$B$21+Assumptions!$B$22/Assumptions!$B$37)/(Assumptions!$B$21+Assumptions!$B$22/$C$267),Assumptions!$B$37)</f>
        <v>1</v>
      </c>
      <c r="S267" s="12" t="n">
        <f aca="false">Assumptions!$B$38/$R$267</f>
        <v>1</v>
      </c>
      <c r="T267" s="12" t="n">
        <f aca="false">Assumptions!$B$39*$S$267</f>
        <v>5000000</v>
      </c>
      <c r="U267" s="12" t="n">
        <f aca="false">IF($C$267&lt;Assumptions!$B$42,Assumptions!$B$42*(Assumptions!$B$21+Assumptions!$B$22/Assumptions!$B$42)/(Assumptions!$B$21+Assumptions!$B$22/$C$267),Assumptions!$B$42)</f>
        <v>3</v>
      </c>
      <c r="V267" s="12" t="n">
        <f aca="false">Assumptions!$B$43/$U$267</f>
        <v>1</v>
      </c>
      <c r="W267" s="12" t="n">
        <f aca="false">Assumptions!$B$44*$V$267</f>
        <v>5000000</v>
      </c>
      <c r="X267" s="12" t="n">
        <f aca="false">IF($C$267&lt;Assumptions!$B$47,Assumptions!$B$47*(Assumptions!$B$21+Assumptions!$B$22/Assumptions!$B$47)/(Assumptions!$B$21+Assumptions!$B$22/$C$267),Assumptions!$B$47)</f>
        <v>10</v>
      </c>
      <c r="Y267" s="12" t="n">
        <f aca="false">Assumptions!$B$48/$X$267</f>
        <v>1</v>
      </c>
      <c r="Z267" s="12" t="n">
        <f aca="false">Assumptions!$B$49*$Y$267</f>
        <v>3000000</v>
      </c>
      <c r="AA267" s="12" t="n">
        <f aca="false">IF($C$267&lt;Assumptions!$B$52,Assumptions!$B$52*(Assumptions!$B$21+Assumptions!$B$22/Assumptions!$B$52)/(Assumptions!$B$21+Assumptions!$B$22/$C$267),Assumptions!$B$52)</f>
        <v>25</v>
      </c>
      <c r="AB267" s="12" t="n">
        <f aca="false">Assumptions!$B$53/$AA$267</f>
        <v>1</v>
      </c>
      <c r="AC267" s="12" t="n">
        <f aca="false">Assumptions!$B$54*$AB$267</f>
        <v>2400000</v>
      </c>
      <c r="AD267" s="12" t="n">
        <f aca="false">IF($C$267&lt;Assumptions!$B$57,Assumptions!$B$57*(Assumptions!$B$21+Assumptions!$B$22/Assumptions!$B$57)/(Assumptions!$B$21+Assumptions!$B$22/$C$267),Assumptions!$B$57)</f>
        <v>57.7011635791589</v>
      </c>
      <c r="AE267" s="12" t="n">
        <f aca="false">Assumptions!$B$58/$AD$267</f>
        <v>1.03984038238133</v>
      </c>
      <c r="AF267" s="12" t="n">
        <f aca="false">Assumptions!$B$59*$AE$267</f>
        <v>1733067.65058234</v>
      </c>
      <c r="AG267" s="12" t="n">
        <f aca="false">IF($C$267&lt;Assumptions!$B$62,Assumptions!$B$62*(Assumptions!$B$21+Assumptions!$B$22/Assumptions!$B$62)/(Assumptions!$B$21+Assumptions!$B$22/$C$267),Assumptions!$B$62)</f>
        <v>48.9291003623757</v>
      </c>
      <c r="AH267" s="12" t="n">
        <f aca="false">Assumptions!$B$63/$AG$267</f>
        <v>1.00468454633187</v>
      </c>
      <c r="AI267" s="12" t="n">
        <f aca="false">Assumptions!$B$64*$AH$267</f>
        <v>6131255.22630948</v>
      </c>
    </row>
    <row r="268" customFormat="false" ht="15" hidden="true" customHeight="false" outlineLevel="0" collapsed="false">
      <c r="A268" s="6" t="n">
        <f aca="false">ROW()-ROW($A$256)+Assumptions!$B$4</f>
        <v>12</v>
      </c>
      <c r="B268" s="12" t="n">
        <f aca="false">$P$267</f>
        <v>0</v>
      </c>
      <c r="C268" s="12" t="n">
        <f aca="false">$C$4/(Assumptions!$B$16+$B$268)</f>
        <v>38.2326039399081</v>
      </c>
      <c r="D268" s="12" t="n">
        <f aca="false">Assumptions!$B$7/$C$268</f>
        <v>784670.592857143</v>
      </c>
      <c r="E268" s="12" t="n">
        <f aca="false">$T$268+$W$268+$Z$268+$AC$268+$AF$268+$AI$268</f>
        <v>23264322.8768918</v>
      </c>
      <c r="F268" s="12" t="n">
        <f aca="false">Assumptions!$B$70/(Assumptions!$B$20+Assumptions!$B$17+$B$268+$E$268+$O$267)</f>
        <v>27.2099188167789</v>
      </c>
      <c r="G268" s="12" t="n">
        <f aca="false">$C$268*(1-Assumptions!$B$71)</f>
        <v>30.5860831519265</v>
      </c>
      <c r="H268" s="12" t="n">
        <f aca="false">MIN($F$268,$G$268)</f>
        <v>27.2099188167789</v>
      </c>
      <c r="I268" s="12" t="str">
        <f aca="false">IF($F$268&lt;=$G$268,"cap","discount")</f>
        <v>cap</v>
      </c>
      <c r="J268" s="12" t="n">
        <f aca="false">Assumptions!$B$69/$H$268</f>
        <v>183756.520321434</v>
      </c>
      <c r="K268" s="12" t="n">
        <f aca="false">Assumptions!$B$74/(Assumptions!$B$20+Assumptions!$B$17+$B$268+$E$268+$J$268)</f>
        <v>43.4278156885998</v>
      </c>
      <c r="L268" s="12" t="n">
        <f aca="false">$C$268*(1-Assumptions!$B$75)</f>
        <v>32.4977133489219</v>
      </c>
      <c r="M268" s="12" t="n">
        <f aca="false">MIN($K$268,$L$268)</f>
        <v>32.4977133489219</v>
      </c>
      <c r="N268" s="12" t="str">
        <f aca="false">IF($K$268&lt;=$L$268,"cap","discount")</f>
        <v>discount</v>
      </c>
      <c r="O268" s="12" t="n">
        <f aca="false">Assumptions!$B$73/$M$268</f>
        <v>92314.187394958</v>
      </c>
      <c r="P268" s="12" t="n">
        <f aca="false">MAX(Assumptions!$B$4,($A$5*(Assumptions!$B$20+$E$268+Assumptions!$B$17+$J$268+$O$268+$D$268)-Assumptions!$B$17)/(1-$A$5))</f>
        <v>0</v>
      </c>
      <c r="Q268" s="12" t="n">
        <f aca="false">Assumptions!$B$20+$E$268+Assumptions!$B$17+$P$268+$J$268+$O$268+$D$268</f>
        <v>37719731.1774654</v>
      </c>
      <c r="R268" s="12" t="n">
        <f aca="false">IF($C$268&lt;Assumptions!$B$37,Assumptions!$B$37*(Assumptions!$B$21+Assumptions!$B$22/Assumptions!$B$37)/(Assumptions!$B$21+Assumptions!$B$22/$C$268),Assumptions!$B$37)</f>
        <v>1</v>
      </c>
      <c r="S268" s="12" t="n">
        <f aca="false">Assumptions!$B$38/$R$268</f>
        <v>1</v>
      </c>
      <c r="T268" s="12" t="n">
        <f aca="false">Assumptions!$B$39*$S$268</f>
        <v>5000000</v>
      </c>
      <c r="U268" s="12" t="n">
        <f aca="false">IF($C$268&lt;Assumptions!$B$42,Assumptions!$B$42*(Assumptions!$B$21+Assumptions!$B$22/Assumptions!$B$42)/(Assumptions!$B$21+Assumptions!$B$22/$C$268),Assumptions!$B$42)</f>
        <v>3</v>
      </c>
      <c r="V268" s="12" t="n">
        <f aca="false">Assumptions!$B$43/$U$268</f>
        <v>1</v>
      </c>
      <c r="W268" s="12" t="n">
        <f aca="false">Assumptions!$B$44*$V$268</f>
        <v>5000000</v>
      </c>
      <c r="X268" s="12" t="n">
        <f aca="false">IF($C$268&lt;Assumptions!$B$47,Assumptions!$B$47*(Assumptions!$B$21+Assumptions!$B$22/Assumptions!$B$47)/(Assumptions!$B$21+Assumptions!$B$22/$C$268),Assumptions!$B$47)</f>
        <v>10</v>
      </c>
      <c r="Y268" s="12" t="n">
        <f aca="false">Assumptions!$B$48/$X$268</f>
        <v>1</v>
      </c>
      <c r="Z268" s="12" t="n">
        <f aca="false">Assumptions!$B$49*$Y$268</f>
        <v>3000000</v>
      </c>
      <c r="AA268" s="12" t="n">
        <f aca="false">IF($C$268&lt;Assumptions!$B$52,Assumptions!$B$52*(Assumptions!$B$21+Assumptions!$B$22/Assumptions!$B$52)/(Assumptions!$B$21+Assumptions!$B$22/$C$268),Assumptions!$B$52)</f>
        <v>25</v>
      </c>
      <c r="AB268" s="12" t="n">
        <f aca="false">Assumptions!$B$53/$AA$268</f>
        <v>1</v>
      </c>
      <c r="AC268" s="12" t="n">
        <f aca="false">Assumptions!$B$54*$AB$268</f>
        <v>2400000</v>
      </c>
      <c r="AD268" s="12" t="n">
        <f aca="false">IF($C$268&lt;Assumptions!$B$57,Assumptions!$B$57*(Assumptions!$B$21+Assumptions!$B$22/Assumptions!$B$57)/(Assumptions!$B$21+Assumptions!$B$22/$C$268),Assumptions!$B$57)</f>
        <v>57.7011635791589</v>
      </c>
      <c r="AE268" s="12" t="n">
        <f aca="false">Assumptions!$B$58/$AD$268</f>
        <v>1.03984038238133</v>
      </c>
      <c r="AF268" s="12" t="n">
        <f aca="false">Assumptions!$B$59*$AE$268</f>
        <v>1733067.65058234</v>
      </c>
      <c r="AG268" s="12" t="n">
        <f aca="false">IF($C$268&lt;Assumptions!$B$62,Assumptions!$B$62*(Assumptions!$B$21+Assumptions!$B$22/Assumptions!$B$62)/(Assumptions!$B$21+Assumptions!$B$22/$C$268),Assumptions!$B$62)</f>
        <v>48.9291003623757</v>
      </c>
      <c r="AH268" s="12" t="n">
        <f aca="false">Assumptions!$B$63/$AG$268</f>
        <v>1.00468454633187</v>
      </c>
      <c r="AI268" s="12" t="n">
        <f aca="false">Assumptions!$B$64*$AH$268</f>
        <v>6131255.22630948</v>
      </c>
    </row>
    <row r="269" customFormat="false" ht="15" hidden="true" customHeight="false" outlineLevel="0" collapsed="false">
      <c r="A269" s="6" t="n">
        <f aca="false">ROW()-ROW($A$256)+Assumptions!$B$4</f>
        <v>13</v>
      </c>
      <c r="B269" s="12" t="n">
        <f aca="false">$P$268</f>
        <v>0</v>
      </c>
      <c r="C269" s="12" t="n">
        <f aca="false">$C$4/(Assumptions!$B$16+$B$269)</f>
        <v>38.2326039399081</v>
      </c>
      <c r="D269" s="12" t="n">
        <f aca="false">Assumptions!$B$7/$C$269</f>
        <v>784670.592857143</v>
      </c>
      <c r="E269" s="12" t="n">
        <f aca="false">$T$269+$W$269+$Z$269+$AC$269+$AF$269+$AI$269</f>
        <v>23264322.8768918</v>
      </c>
      <c r="F269" s="12" t="n">
        <f aca="false">Assumptions!$B$70/(Assumptions!$B$20+Assumptions!$B$17+$B$269+$E$269+$O$268)</f>
        <v>27.2099188167789</v>
      </c>
      <c r="G269" s="12" t="n">
        <f aca="false">$C$269*(1-Assumptions!$B$71)</f>
        <v>30.5860831519265</v>
      </c>
      <c r="H269" s="12" t="n">
        <f aca="false">MIN($F$269,$G$269)</f>
        <v>27.2099188167789</v>
      </c>
      <c r="I269" s="12" t="str">
        <f aca="false">IF($F$269&lt;=$G$269,"cap","discount")</f>
        <v>cap</v>
      </c>
      <c r="J269" s="12" t="n">
        <f aca="false">Assumptions!$B$69/$H$269</f>
        <v>183756.520321434</v>
      </c>
      <c r="K269" s="12" t="n">
        <f aca="false">Assumptions!$B$74/(Assumptions!$B$20+Assumptions!$B$17+$B$269+$E$269+$J$269)</f>
        <v>43.4278156885998</v>
      </c>
      <c r="L269" s="12" t="n">
        <f aca="false">$C$269*(1-Assumptions!$B$75)</f>
        <v>32.4977133489219</v>
      </c>
      <c r="M269" s="12" t="n">
        <f aca="false">MIN($K$269,$L$269)</f>
        <v>32.4977133489219</v>
      </c>
      <c r="N269" s="12" t="str">
        <f aca="false">IF($K$269&lt;=$L$269,"cap","discount")</f>
        <v>discount</v>
      </c>
      <c r="O269" s="12" t="n">
        <f aca="false">Assumptions!$B$73/$M$269</f>
        <v>92314.187394958</v>
      </c>
      <c r="P269" s="12" t="n">
        <f aca="false">MAX(Assumptions!$B$4,($A$5*(Assumptions!$B$20+$E$269+Assumptions!$B$17+$J$269+$O$269+$D$269)-Assumptions!$B$17)/(1-$A$5))</f>
        <v>0</v>
      </c>
      <c r="Q269" s="12" t="n">
        <f aca="false">Assumptions!$B$20+$E$269+Assumptions!$B$17+$P$269+$J$269+$O$269+$D$269</f>
        <v>37719731.1774654</v>
      </c>
      <c r="R269" s="12" t="n">
        <f aca="false">IF($C$269&lt;Assumptions!$B$37,Assumptions!$B$37*(Assumptions!$B$21+Assumptions!$B$22/Assumptions!$B$37)/(Assumptions!$B$21+Assumptions!$B$22/$C$269),Assumptions!$B$37)</f>
        <v>1</v>
      </c>
      <c r="S269" s="12" t="n">
        <f aca="false">Assumptions!$B$38/$R$269</f>
        <v>1</v>
      </c>
      <c r="T269" s="12" t="n">
        <f aca="false">Assumptions!$B$39*$S$269</f>
        <v>5000000</v>
      </c>
      <c r="U269" s="12" t="n">
        <f aca="false">IF($C$269&lt;Assumptions!$B$42,Assumptions!$B$42*(Assumptions!$B$21+Assumptions!$B$22/Assumptions!$B$42)/(Assumptions!$B$21+Assumptions!$B$22/$C$269),Assumptions!$B$42)</f>
        <v>3</v>
      </c>
      <c r="V269" s="12" t="n">
        <f aca="false">Assumptions!$B$43/$U$269</f>
        <v>1</v>
      </c>
      <c r="W269" s="12" t="n">
        <f aca="false">Assumptions!$B$44*$V$269</f>
        <v>5000000</v>
      </c>
      <c r="X269" s="12" t="n">
        <f aca="false">IF($C$269&lt;Assumptions!$B$47,Assumptions!$B$47*(Assumptions!$B$21+Assumptions!$B$22/Assumptions!$B$47)/(Assumptions!$B$21+Assumptions!$B$22/$C$269),Assumptions!$B$47)</f>
        <v>10</v>
      </c>
      <c r="Y269" s="12" t="n">
        <f aca="false">Assumptions!$B$48/$X$269</f>
        <v>1</v>
      </c>
      <c r="Z269" s="12" t="n">
        <f aca="false">Assumptions!$B$49*$Y$269</f>
        <v>3000000</v>
      </c>
      <c r="AA269" s="12" t="n">
        <f aca="false">IF($C$269&lt;Assumptions!$B$52,Assumptions!$B$52*(Assumptions!$B$21+Assumptions!$B$22/Assumptions!$B$52)/(Assumptions!$B$21+Assumptions!$B$22/$C$269),Assumptions!$B$52)</f>
        <v>25</v>
      </c>
      <c r="AB269" s="12" t="n">
        <f aca="false">Assumptions!$B$53/$AA$269</f>
        <v>1</v>
      </c>
      <c r="AC269" s="12" t="n">
        <f aca="false">Assumptions!$B$54*$AB$269</f>
        <v>2400000</v>
      </c>
      <c r="AD269" s="12" t="n">
        <f aca="false">IF($C$269&lt;Assumptions!$B$57,Assumptions!$B$57*(Assumptions!$B$21+Assumptions!$B$22/Assumptions!$B$57)/(Assumptions!$B$21+Assumptions!$B$22/$C$269),Assumptions!$B$57)</f>
        <v>57.7011635791589</v>
      </c>
      <c r="AE269" s="12" t="n">
        <f aca="false">Assumptions!$B$58/$AD$269</f>
        <v>1.03984038238133</v>
      </c>
      <c r="AF269" s="12" t="n">
        <f aca="false">Assumptions!$B$59*$AE$269</f>
        <v>1733067.65058234</v>
      </c>
      <c r="AG269" s="12" t="n">
        <f aca="false">IF($C$269&lt;Assumptions!$B$62,Assumptions!$B$62*(Assumptions!$B$21+Assumptions!$B$22/Assumptions!$B$62)/(Assumptions!$B$21+Assumptions!$B$22/$C$269),Assumptions!$B$62)</f>
        <v>48.9291003623757</v>
      </c>
      <c r="AH269" s="12" t="n">
        <f aca="false">Assumptions!$B$63/$AG$269</f>
        <v>1.00468454633187</v>
      </c>
      <c r="AI269" s="12" t="n">
        <f aca="false">Assumptions!$B$64*$AH$269</f>
        <v>6131255.22630948</v>
      </c>
    </row>
    <row r="270" customFormat="false" ht="15" hidden="true" customHeight="false" outlineLevel="0" collapsed="false">
      <c r="A270" s="6" t="n">
        <f aca="false">ROW()-ROW($A$256)+Assumptions!$B$4</f>
        <v>14</v>
      </c>
      <c r="B270" s="12" t="n">
        <f aca="false">$P$269</f>
        <v>0</v>
      </c>
      <c r="C270" s="12" t="n">
        <f aca="false">$C$4/(Assumptions!$B$16+$B$270)</f>
        <v>38.2326039399081</v>
      </c>
      <c r="D270" s="12" t="n">
        <f aca="false">Assumptions!$B$7/$C$270</f>
        <v>784670.592857143</v>
      </c>
      <c r="E270" s="12" t="n">
        <f aca="false">$T$270+$W$270+$Z$270+$AC$270+$AF$270+$AI$270</f>
        <v>23264322.8768918</v>
      </c>
      <c r="F270" s="12" t="n">
        <f aca="false">Assumptions!$B$70/(Assumptions!$B$20+Assumptions!$B$17+$B$270+$E$270+$O$269)</f>
        <v>27.2099188167789</v>
      </c>
      <c r="G270" s="12" t="n">
        <f aca="false">$C$270*(1-Assumptions!$B$71)</f>
        <v>30.5860831519265</v>
      </c>
      <c r="H270" s="12" t="n">
        <f aca="false">MIN($F$270,$G$270)</f>
        <v>27.2099188167789</v>
      </c>
      <c r="I270" s="12" t="str">
        <f aca="false">IF($F$270&lt;=$G$270,"cap","discount")</f>
        <v>cap</v>
      </c>
      <c r="J270" s="12" t="n">
        <f aca="false">Assumptions!$B$69/$H$270</f>
        <v>183756.520321434</v>
      </c>
      <c r="K270" s="12" t="n">
        <f aca="false">Assumptions!$B$74/(Assumptions!$B$20+Assumptions!$B$17+$B$270+$E$270+$J$270)</f>
        <v>43.4278156885998</v>
      </c>
      <c r="L270" s="12" t="n">
        <f aca="false">$C$270*(1-Assumptions!$B$75)</f>
        <v>32.4977133489219</v>
      </c>
      <c r="M270" s="12" t="n">
        <f aca="false">MIN($K$270,$L$270)</f>
        <v>32.4977133489219</v>
      </c>
      <c r="N270" s="12" t="str">
        <f aca="false">IF($K$270&lt;=$L$270,"cap","discount")</f>
        <v>discount</v>
      </c>
      <c r="O270" s="12" t="n">
        <f aca="false">Assumptions!$B$73/$M$270</f>
        <v>92314.187394958</v>
      </c>
      <c r="P270" s="12" t="n">
        <f aca="false">MAX(Assumptions!$B$4,($A$5*(Assumptions!$B$20+$E$270+Assumptions!$B$17+$J$270+$O$270+$D$270)-Assumptions!$B$17)/(1-$A$5))</f>
        <v>0</v>
      </c>
      <c r="Q270" s="12" t="n">
        <f aca="false">Assumptions!$B$20+$E$270+Assumptions!$B$17+$P$270+$J$270+$O$270+$D$270</f>
        <v>37719731.1774654</v>
      </c>
      <c r="R270" s="12" t="n">
        <f aca="false">IF($C$270&lt;Assumptions!$B$37,Assumptions!$B$37*(Assumptions!$B$21+Assumptions!$B$22/Assumptions!$B$37)/(Assumptions!$B$21+Assumptions!$B$22/$C$270),Assumptions!$B$37)</f>
        <v>1</v>
      </c>
      <c r="S270" s="12" t="n">
        <f aca="false">Assumptions!$B$38/$R$270</f>
        <v>1</v>
      </c>
      <c r="T270" s="12" t="n">
        <f aca="false">Assumptions!$B$39*$S$270</f>
        <v>5000000</v>
      </c>
      <c r="U270" s="12" t="n">
        <f aca="false">IF($C$270&lt;Assumptions!$B$42,Assumptions!$B$42*(Assumptions!$B$21+Assumptions!$B$22/Assumptions!$B$42)/(Assumptions!$B$21+Assumptions!$B$22/$C$270),Assumptions!$B$42)</f>
        <v>3</v>
      </c>
      <c r="V270" s="12" t="n">
        <f aca="false">Assumptions!$B$43/$U$270</f>
        <v>1</v>
      </c>
      <c r="W270" s="12" t="n">
        <f aca="false">Assumptions!$B$44*$V$270</f>
        <v>5000000</v>
      </c>
      <c r="X270" s="12" t="n">
        <f aca="false">IF($C$270&lt;Assumptions!$B$47,Assumptions!$B$47*(Assumptions!$B$21+Assumptions!$B$22/Assumptions!$B$47)/(Assumptions!$B$21+Assumptions!$B$22/$C$270),Assumptions!$B$47)</f>
        <v>10</v>
      </c>
      <c r="Y270" s="12" t="n">
        <f aca="false">Assumptions!$B$48/$X$270</f>
        <v>1</v>
      </c>
      <c r="Z270" s="12" t="n">
        <f aca="false">Assumptions!$B$49*$Y$270</f>
        <v>3000000</v>
      </c>
      <c r="AA270" s="12" t="n">
        <f aca="false">IF($C$270&lt;Assumptions!$B$52,Assumptions!$B$52*(Assumptions!$B$21+Assumptions!$B$22/Assumptions!$B$52)/(Assumptions!$B$21+Assumptions!$B$22/$C$270),Assumptions!$B$52)</f>
        <v>25</v>
      </c>
      <c r="AB270" s="12" t="n">
        <f aca="false">Assumptions!$B$53/$AA$270</f>
        <v>1</v>
      </c>
      <c r="AC270" s="12" t="n">
        <f aca="false">Assumptions!$B$54*$AB$270</f>
        <v>2400000</v>
      </c>
      <c r="AD270" s="12" t="n">
        <f aca="false">IF($C$270&lt;Assumptions!$B$57,Assumptions!$B$57*(Assumptions!$B$21+Assumptions!$B$22/Assumptions!$B$57)/(Assumptions!$B$21+Assumptions!$B$22/$C$270),Assumptions!$B$57)</f>
        <v>57.7011635791589</v>
      </c>
      <c r="AE270" s="12" t="n">
        <f aca="false">Assumptions!$B$58/$AD$270</f>
        <v>1.03984038238133</v>
      </c>
      <c r="AF270" s="12" t="n">
        <f aca="false">Assumptions!$B$59*$AE$270</f>
        <v>1733067.65058234</v>
      </c>
      <c r="AG270" s="12" t="n">
        <f aca="false">IF($C$270&lt;Assumptions!$B$62,Assumptions!$B$62*(Assumptions!$B$21+Assumptions!$B$22/Assumptions!$B$62)/(Assumptions!$B$21+Assumptions!$B$22/$C$270),Assumptions!$B$62)</f>
        <v>48.9291003623757</v>
      </c>
      <c r="AH270" s="12" t="n">
        <f aca="false">Assumptions!$B$63/$AG$270</f>
        <v>1.00468454633187</v>
      </c>
      <c r="AI270" s="12" t="n">
        <f aca="false">Assumptions!$B$64*$AH$270</f>
        <v>6131255.22630948</v>
      </c>
    </row>
    <row r="271" customFormat="false" ht="15" hidden="true" customHeight="false" outlineLevel="0" collapsed="false">
      <c r="A271" s="6" t="n">
        <f aca="false">ROW()-ROW($A$256)+Assumptions!$B$4</f>
        <v>15</v>
      </c>
      <c r="B271" s="12" t="n">
        <f aca="false">$P$270</f>
        <v>0</v>
      </c>
      <c r="C271" s="12" t="n">
        <f aca="false">$C$4/(Assumptions!$B$16+$B$271)</f>
        <v>38.2326039399081</v>
      </c>
      <c r="D271" s="12" t="n">
        <f aca="false">Assumptions!$B$7/$C$271</f>
        <v>784670.592857143</v>
      </c>
      <c r="E271" s="12" t="n">
        <f aca="false">$T$271+$W$271+$Z$271+$AC$271+$AF$271+$AI$271</f>
        <v>23264322.8768918</v>
      </c>
      <c r="F271" s="12" t="n">
        <f aca="false">Assumptions!$B$70/(Assumptions!$B$20+Assumptions!$B$17+$B$271+$E$271+$O$270)</f>
        <v>27.2099188167789</v>
      </c>
      <c r="G271" s="12" t="n">
        <f aca="false">$C$271*(1-Assumptions!$B$71)</f>
        <v>30.5860831519265</v>
      </c>
      <c r="H271" s="12" t="n">
        <f aca="false">MIN($F$271,$G$271)</f>
        <v>27.2099188167789</v>
      </c>
      <c r="I271" s="12" t="str">
        <f aca="false">IF($F$271&lt;=$G$271,"cap","discount")</f>
        <v>cap</v>
      </c>
      <c r="J271" s="12" t="n">
        <f aca="false">Assumptions!$B$69/$H$271</f>
        <v>183756.520321434</v>
      </c>
      <c r="K271" s="12" t="n">
        <f aca="false">Assumptions!$B$74/(Assumptions!$B$20+Assumptions!$B$17+$B$271+$E$271+$J$271)</f>
        <v>43.4278156885998</v>
      </c>
      <c r="L271" s="12" t="n">
        <f aca="false">$C$271*(1-Assumptions!$B$75)</f>
        <v>32.4977133489219</v>
      </c>
      <c r="M271" s="12" t="n">
        <f aca="false">MIN($K$271,$L$271)</f>
        <v>32.4977133489219</v>
      </c>
      <c r="N271" s="12" t="str">
        <f aca="false">IF($K$271&lt;=$L$271,"cap","discount")</f>
        <v>discount</v>
      </c>
      <c r="O271" s="12" t="n">
        <f aca="false">Assumptions!$B$73/$M$271</f>
        <v>92314.187394958</v>
      </c>
      <c r="P271" s="12" t="n">
        <f aca="false">MAX(Assumptions!$B$4,($A$5*(Assumptions!$B$20+$E$271+Assumptions!$B$17+$J$271+$O$271+$D$271)-Assumptions!$B$17)/(1-$A$5))</f>
        <v>0</v>
      </c>
      <c r="Q271" s="12" t="n">
        <f aca="false">Assumptions!$B$20+$E$271+Assumptions!$B$17+$P$271+$J$271+$O$271+$D$271</f>
        <v>37719731.1774654</v>
      </c>
      <c r="R271" s="12" t="n">
        <f aca="false">IF($C$271&lt;Assumptions!$B$37,Assumptions!$B$37*(Assumptions!$B$21+Assumptions!$B$22/Assumptions!$B$37)/(Assumptions!$B$21+Assumptions!$B$22/$C$271),Assumptions!$B$37)</f>
        <v>1</v>
      </c>
      <c r="S271" s="12" t="n">
        <f aca="false">Assumptions!$B$38/$R$271</f>
        <v>1</v>
      </c>
      <c r="T271" s="12" t="n">
        <f aca="false">Assumptions!$B$39*$S$271</f>
        <v>5000000</v>
      </c>
      <c r="U271" s="12" t="n">
        <f aca="false">IF($C$271&lt;Assumptions!$B$42,Assumptions!$B$42*(Assumptions!$B$21+Assumptions!$B$22/Assumptions!$B$42)/(Assumptions!$B$21+Assumptions!$B$22/$C$271),Assumptions!$B$42)</f>
        <v>3</v>
      </c>
      <c r="V271" s="12" t="n">
        <f aca="false">Assumptions!$B$43/$U$271</f>
        <v>1</v>
      </c>
      <c r="W271" s="12" t="n">
        <f aca="false">Assumptions!$B$44*$V$271</f>
        <v>5000000</v>
      </c>
      <c r="X271" s="12" t="n">
        <f aca="false">IF($C$271&lt;Assumptions!$B$47,Assumptions!$B$47*(Assumptions!$B$21+Assumptions!$B$22/Assumptions!$B$47)/(Assumptions!$B$21+Assumptions!$B$22/$C$271),Assumptions!$B$47)</f>
        <v>10</v>
      </c>
      <c r="Y271" s="12" t="n">
        <f aca="false">Assumptions!$B$48/$X$271</f>
        <v>1</v>
      </c>
      <c r="Z271" s="12" t="n">
        <f aca="false">Assumptions!$B$49*$Y$271</f>
        <v>3000000</v>
      </c>
      <c r="AA271" s="12" t="n">
        <f aca="false">IF($C$271&lt;Assumptions!$B$52,Assumptions!$B$52*(Assumptions!$B$21+Assumptions!$B$22/Assumptions!$B$52)/(Assumptions!$B$21+Assumptions!$B$22/$C$271),Assumptions!$B$52)</f>
        <v>25</v>
      </c>
      <c r="AB271" s="12" t="n">
        <f aca="false">Assumptions!$B$53/$AA$271</f>
        <v>1</v>
      </c>
      <c r="AC271" s="12" t="n">
        <f aca="false">Assumptions!$B$54*$AB$271</f>
        <v>2400000</v>
      </c>
      <c r="AD271" s="12" t="n">
        <f aca="false">IF($C$271&lt;Assumptions!$B$57,Assumptions!$B$57*(Assumptions!$B$21+Assumptions!$B$22/Assumptions!$B$57)/(Assumptions!$B$21+Assumptions!$B$22/$C$271),Assumptions!$B$57)</f>
        <v>57.7011635791589</v>
      </c>
      <c r="AE271" s="12" t="n">
        <f aca="false">Assumptions!$B$58/$AD$271</f>
        <v>1.03984038238133</v>
      </c>
      <c r="AF271" s="12" t="n">
        <f aca="false">Assumptions!$B$59*$AE$271</f>
        <v>1733067.65058234</v>
      </c>
      <c r="AG271" s="12" t="n">
        <f aca="false">IF($C$271&lt;Assumptions!$B$62,Assumptions!$B$62*(Assumptions!$B$21+Assumptions!$B$22/Assumptions!$B$62)/(Assumptions!$B$21+Assumptions!$B$22/$C$271),Assumptions!$B$62)</f>
        <v>48.9291003623757</v>
      </c>
      <c r="AH271" s="12" t="n">
        <f aca="false">Assumptions!$B$63/$AG$271</f>
        <v>1.00468454633187</v>
      </c>
      <c r="AI271" s="12" t="n">
        <f aca="false">Assumptions!$B$64*$AH$271</f>
        <v>6131255.22630948</v>
      </c>
    </row>
    <row r="272" customFormat="false" ht="15" hidden="true" customHeight="false" outlineLevel="0" collapsed="false">
      <c r="A272" s="6" t="n">
        <f aca="false">ROW()-ROW($A$256)+Assumptions!$B$4</f>
        <v>16</v>
      </c>
      <c r="B272" s="12" t="n">
        <f aca="false">$P$271</f>
        <v>0</v>
      </c>
      <c r="C272" s="12" t="n">
        <f aca="false">$C$4/(Assumptions!$B$16+$B$272)</f>
        <v>38.2326039399081</v>
      </c>
      <c r="D272" s="12" t="n">
        <f aca="false">Assumptions!$B$7/$C$272</f>
        <v>784670.592857143</v>
      </c>
      <c r="E272" s="12" t="n">
        <f aca="false">$T$272+$W$272+$Z$272+$AC$272+$AF$272+$AI$272</f>
        <v>23264322.8768918</v>
      </c>
      <c r="F272" s="12" t="n">
        <f aca="false">Assumptions!$B$70/(Assumptions!$B$20+Assumptions!$B$17+$B$272+$E$272+$O$271)</f>
        <v>27.2099188167789</v>
      </c>
      <c r="G272" s="12" t="n">
        <f aca="false">$C$272*(1-Assumptions!$B$71)</f>
        <v>30.5860831519265</v>
      </c>
      <c r="H272" s="12" t="n">
        <f aca="false">MIN($F$272,$G$272)</f>
        <v>27.2099188167789</v>
      </c>
      <c r="I272" s="12" t="str">
        <f aca="false">IF($F$272&lt;=$G$272,"cap","discount")</f>
        <v>cap</v>
      </c>
      <c r="J272" s="12" t="n">
        <f aca="false">Assumptions!$B$69/$H$272</f>
        <v>183756.520321434</v>
      </c>
      <c r="K272" s="12" t="n">
        <f aca="false">Assumptions!$B$74/(Assumptions!$B$20+Assumptions!$B$17+$B$272+$E$272+$J$272)</f>
        <v>43.4278156885998</v>
      </c>
      <c r="L272" s="12" t="n">
        <f aca="false">$C$272*(1-Assumptions!$B$75)</f>
        <v>32.4977133489219</v>
      </c>
      <c r="M272" s="12" t="n">
        <f aca="false">MIN($K$272,$L$272)</f>
        <v>32.4977133489219</v>
      </c>
      <c r="N272" s="12" t="str">
        <f aca="false">IF($K$272&lt;=$L$272,"cap","discount")</f>
        <v>discount</v>
      </c>
      <c r="O272" s="12" t="n">
        <f aca="false">Assumptions!$B$73/$M$272</f>
        <v>92314.187394958</v>
      </c>
      <c r="P272" s="12" t="n">
        <f aca="false">MAX(Assumptions!$B$4,($A$5*(Assumptions!$B$20+$E$272+Assumptions!$B$17+$J$272+$O$272+$D$272)-Assumptions!$B$17)/(1-$A$5))</f>
        <v>0</v>
      </c>
      <c r="Q272" s="12" t="n">
        <f aca="false">Assumptions!$B$20+$E$272+Assumptions!$B$17+$P$272+$J$272+$O$272+$D$272</f>
        <v>37719731.1774654</v>
      </c>
      <c r="R272" s="12" t="n">
        <f aca="false">IF($C$272&lt;Assumptions!$B$37,Assumptions!$B$37*(Assumptions!$B$21+Assumptions!$B$22/Assumptions!$B$37)/(Assumptions!$B$21+Assumptions!$B$22/$C$272),Assumptions!$B$37)</f>
        <v>1</v>
      </c>
      <c r="S272" s="12" t="n">
        <f aca="false">Assumptions!$B$38/$R$272</f>
        <v>1</v>
      </c>
      <c r="T272" s="12" t="n">
        <f aca="false">Assumptions!$B$39*$S$272</f>
        <v>5000000</v>
      </c>
      <c r="U272" s="12" t="n">
        <f aca="false">IF($C$272&lt;Assumptions!$B$42,Assumptions!$B$42*(Assumptions!$B$21+Assumptions!$B$22/Assumptions!$B$42)/(Assumptions!$B$21+Assumptions!$B$22/$C$272),Assumptions!$B$42)</f>
        <v>3</v>
      </c>
      <c r="V272" s="12" t="n">
        <f aca="false">Assumptions!$B$43/$U$272</f>
        <v>1</v>
      </c>
      <c r="W272" s="12" t="n">
        <f aca="false">Assumptions!$B$44*$V$272</f>
        <v>5000000</v>
      </c>
      <c r="X272" s="12" t="n">
        <f aca="false">IF($C$272&lt;Assumptions!$B$47,Assumptions!$B$47*(Assumptions!$B$21+Assumptions!$B$22/Assumptions!$B$47)/(Assumptions!$B$21+Assumptions!$B$22/$C$272),Assumptions!$B$47)</f>
        <v>10</v>
      </c>
      <c r="Y272" s="12" t="n">
        <f aca="false">Assumptions!$B$48/$X$272</f>
        <v>1</v>
      </c>
      <c r="Z272" s="12" t="n">
        <f aca="false">Assumptions!$B$49*$Y$272</f>
        <v>3000000</v>
      </c>
      <c r="AA272" s="12" t="n">
        <f aca="false">IF($C$272&lt;Assumptions!$B$52,Assumptions!$B$52*(Assumptions!$B$21+Assumptions!$B$22/Assumptions!$B$52)/(Assumptions!$B$21+Assumptions!$B$22/$C$272),Assumptions!$B$52)</f>
        <v>25</v>
      </c>
      <c r="AB272" s="12" t="n">
        <f aca="false">Assumptions!$B$53/$AA$272</f>
        <v>1</v>
      </c>
      <c r="AC272" s="12" t="n">
        <f aca="false">Assumptions!$B$54*$AB$272</f>
        <v>2400000</v>
      </c>
      <c r="AD272" s="12" t="n">
        <f aca="false">IF($C$272&lt;Assumptions!$B$57,Assumptions!$B$57*(Assumptions!$B$21+Assumptions!$B$22/Assumptions!$B$57)/(Assumptions!$B$21+Assumptions!$B$22/$C$272),Assumptions!$B$57)</f>
        <v>57.7011635791589</v>
      </c>
      <c r="AE272" s="12" t="n">
        <f aca="false">Assumptions!$B$58/$AD$272</f>
        <v>1.03984038238133</v>
      </c>
      <c r="AF272" s="12" t="n">
        <f aca="false">Assumptions!$B$59*$AE$272</f>
        <v>1733067.65058234</v>
      </c>
      <c r="AG272" s="12" t="n">
        <f aca="false">IF($C$272&lt;Assumptions!$B$62,Assumptions!$B$62*(Assumptions!$B$21+Assumptions!$B$22/Assumptions!$B$62)/(Assumptions!$B$21+Assumptions!$B$22/$C$272),Assumptions!$B$62)</f>
        <v>48.9291003623757</v>
      </c>
      <c r="AH272" s="12" t="n">
        <f aca="false">Assumptions!$B$63/$AG$272</f>
        <v>1.00468454633187</v>
      </c>
      <c r="AI272" s="12" t="n">
        <f aca="false">Assumptions!$B$64*$AH$272</f>
        <v>6131255.22630948</v>
      </c>
    </row>
    <row r="273" customFormat="false" ht="15" hidden="true" customHeight="false" outlineLevel="0" collapsed="false">
      <c r="A273" s="6" t="n">
        <f aca="false">ROW()-ROW($A$256)+Assumptions!$B$4</f>
        <v>17</v>
      </c>
      <c r="B273" s="12" t="n">
        <f aca="false">$P$272</f>
        <v>0</v>
      </c>
      <c r="C273" s="12" t="n">
        <f aca="false">$C$4/(Assumptions!$B$16+$B$273)</f>
        <v>38.2326039399081</v>
      </c>
      <c r="D273" s="12" t="n">
        <f aca="false">Assumptions!$B$7/$C$273</f>
        <v>784670.592857143</v>
      </c>
      <c r="E273" s="12" t="n">
        <f aca="false">$T$273+$W$273+$Z$273+$AC$273+$AF$273+$AI$273</f>
        <v>23264322.8768918</v>
      </c>
      <c r="F273" s="12" t="n">
        <f aca="false">Assumptions!$B$70/(Assumptions!$B$20+Assumptions!$B$17+$B$273+$E$273+$O$272)</f>
        <v>27.2099188167789</v>
      </c>
      <c r="G273" s="12" t="n">
        <f aca="false">$C$273*(1-Assumptions!$B$71)</f>
        <v>30.5860831519265</v>
      </c>
      <c r="H273" s="12" t="n">
        <f aca="false">MIN($F$273,$G$273)</f>
        <v>27.2099188167789</v>
      </c>
      <c r="I273" s="12" t="str">
        <f aca="false">IF($F$273&lt;=$G$273,"cap","discount")</f>
        <v>cap</v>
      </c>
      <c r="J273" s="12" t="n">
        <f aca="false">Assumptions!$B$69/$H$273</f>
        <v>183756.520321434</v>
      </c>
      <c r="K273" s="12" t="n">
        <f aca="false">Assumptions!$B$74/(Assumptions!$B$20+Assumptions!$B$17+$B$273+$E$273+$J$273)</f>
        <v>43.4278156885998</v>
      </c>
      <c r="L273" s="12" t="n">
        <f aca="false">$C$273*(1-Assumptions!$B$75)</f>
        <v>32.4977133489219</v>
      </c>
      <c r="M273" s="12" t="n">
        <f aca="false">MIN($K$273,$L$273)</f>
        <v>32.4977133489219</v>
      </c>
      <c r="N273" s="12" t="str">
        <f aca="false">IF($K$273&lt;=$L$273,"cap","discount")</f>
        <v>discount</v>
      </c>
      <c r="O273" s="12" t="n">
        <f aca="false">Assumptions!$B$73/$M$273</f>
        <v>92314.187394958</v>
      </c>
      <c r="P273" s="12" t="n">
        <f aca="false">MAX(Assumptions!$B$4,($A$5*(Assumptions!$B$20+$E$273+Assumptions!$B$17+$J$273+$O$273+$D$273)-Assumptions!$B$17)/(1-$A$5))</f>
        <v>0</v>
      </c>
      <c r="Q273" s="12" t="n">
        <f aca="false">Assumptions!$B$20+$E$273+Assumptions!$B$17+$P$273+$J$273+$O$273+$D$273</f>
        <v>37719731.1774654</v>
      </c>
      <c r="R273" s="12" t="n">
        <f aca="false">IF($C$273&lt;Assumptions!$B$37,Assumptions!$B$37*(Assumptions!$B$21+Assumptions!$B$22/Assumptions!$B$37)/(Assumptions!$B$21+Assumptions!$B$22/$C$273),Assumptions!$B$37)</f>
        <v>1</v>
      </c>
      <c r="S273" s="12" t="n">
        <f aca="false">Assumptions!$B$38/$R$273</f>
        <v>1</v>
      </c>
      <c r="T273" s="12" t="n">
        <f aca="false">Assumptions!$B$39*$S$273</f>
        <v>5000000</v>
      </c>
      <c r="U273" s="12" t="n">
        <f aca="false">IF($C$273&lt;Assumptions!$B$42,Assumptions!$B$42*(Assumptions!$B$21+Assumptions!$B$22/Assumptions!$B$42)/(Assumptions!$B$21+Assumptions!$B$22/$C$273),Assumptions!$B$42)</f>
        <v>3</v>
      </c>
      <c r="V273" s="12" t="n">
        <f aca="false">Assumptions!$B$43/$U$273</f>
        <v>1</v>
      </c>
      <c r="W273" s="12" t="n">
        <f aca="false">Assumptions!$B$44*$V$273</f>
        <v>5000000</v>
      </c>
      <c r="X273" s="12" t="n">
        <f aca="false">IF($C$273&lt;Assumptions!$B$47,Assumptions!$B$47*(Assumptions!$B$21+Assumptions!$B$22/Assumptions!$B$47)/(Assumptions!$B$21+Assumptions!$B$22/$C$273),Assumptions!$B$47)</f>
        <v>10</v>
      </c>
      <c r="Y273" s="12" t="n">
        <f aca="false">Assumptions!$B$48/$X$273</f>
        <v>1</v>
      </c>
      <c r="Z273" s="12" t="n">
        <f aca="false">Assumptions!$B$49*$Y$273</f>
        <v>3000000</v>
      </c>
      <c r="AA273" s="12" t="n">
        <f aca="false">IF($C$273&lt;Assumptions!$B$52,Assumptions!$B$52*(Assumptions!$B$21+Assumptions!$B$22/Assumptions!$B$52)/(Assumptions!$B$21+Assumptions!$B$22/$C$273),Assumptions!$B$52)</f>
        <v>25</v>
      </c>
      <c r="AB273" s="12" t="n">
        <f aca="false">Assumptions!$B$53/$AA$273</f>
        <v>1</v>
      </c>
      <c r="AC273" s="12" t="n">
        <f aca="false">Assumptions!$B$54*$AB$273</f>
        <v>2400000</v>
      </c>
      <c r="AD273" s="12" t="n">
        <f aca="false">IF($C$273&lt;Assumptions!$B$57,Assumptions!$B$57*(Assumptions!$B$21+Assumptions!$B$22/Assumptions!$B$57)/(Assumptions!$B$21+Assumptions!$B$22/$C$273),Assumptions!$B$57)</f>
        <v>57.7011635791589</v>
      </c>
      <c r="AE273" s="12" t="n">
        <f aca="false">Assumptions!$B$58/$AD$273</f>
        <v>1.03984038238133</v>
      </c>
      <c r="AF273" s="12" t="n">
        <f aca="false">Assumptions!$B$59*$AE$273</f>
        <v>1733067.65058234</v>
      </c>
      <c r="AG273" s="12" t="n">
        <f aca="false">IF($C$273&lt;Assumptions!$B$62,Assumptions!$B$62*(Assumptions!$B$21+Assumptions!$B$22/Assumptions!$B$62)/(Assumptions!$B$21+Assumptions!$B$22/$C$273),Assumptions!$B$62)</f>
        <v>48.9291003623757</v>
      </c>
      <c r="AH273" s="12" t="n">
        <f aca="false">Assumptions!$B$63/$AG$273</f>
        <v>1.00468454633187</v>
      </c>
      <c r="AI273" s="12" t="n">
        <f aca="false">Assumptions!$B$64*$AH$273</f>
        <v>6131255.22630948</v>
      </c>
    </row>
    <row r="274" customFormat="false" ht="15" hidden="true" customHeight="false" outlineLevel="0" collapsed="false">
      <c r="A274" s="6" t="n">
        <f aca="false">ROW()-ROW($A$256)+Assumptions!$B$4</f>
        <v>18</v>
      </c>
      <c r="B274" s="12" t="n">
        <f aca="false">$P$273</f>
        <v>0</v>
      </c>
      <c r="C274" s="12" t="n">
        <f aca="false">$C$4/(Assumptions!$B$16+$B$274)</f>
        <v>38.2326039399081</v>
      </c>
      <c r="D274" s="12" t="n">
        <f aca="false">Assumptions!$B$7/$C$274</f>
        <v>784670.592857143</v>
      </c>
      <c r="E274" s="12" t="n">
        <f aca="false">$T$274+$W$274+$Z$274+$AC$274+$AF$274+$AI$274</f>
        <v>23264322.8768918</v>
      </c>
      <c r="F274" s="12" t="n">
        <f aca="false">Assumptions!$B$70/(Assumptions!$B$20+Assumptions!$B$17+$B$274+$E$274+$O$273)</f>
        <v>27.2099188167789</v>
      </c>
      <c r="G274" s="12" t="n">
        <f aca="false">$C$274*(1-Assumptions!$B$71)</f>
        <v>30.5860831519265</v>
      </c>
      <c r="H274" s="12" t="n">
        <f aca="false">MIN($F$274,$G$274)</f>
        <v>27.2099188167789</v>
      </c>
      <c r="I274" s="12" t="str">
        <f aca="false">IF($F$274&lt;=$G$274,"cap","discount")</f>
        <v>cap</v>
      </c>
      <c r="J274" s="12" t="n">
        <f aca="false">Assumptions!$B$69/$H$274</f>
        <v>183756.520321434</v>
      </c>
      <c r="K274" s="12" t="n">
        <f aca="false">Assumptions!$B$74/(Assumptions!$B$20+Assumptions!$B$17+$B$274+$E$274+$J$274)</f>
        <v>43.4278156885998</v>
      </c>
      <c r="L274" s="12" t="n">
        <f aca="false">$C$274*(1-Assumptions!$B$75)</f>
        <v>32.4977133489219</v>
      </c>
      <c r="M274" s="12" t="n">
        <f aca="false">MIN($K$274,$L$274)</f>
        <v>32.4977133489219</v>
      </c>
      <c r="N274" s="12" t="str">
        <f aca="false">IF($K$274&lt;=$L$274,"cap","discount")</f>
        <v>discount</v>
      </c>
      <c r="O274" s="12" t="n">
        <f aca="false">Assumptions!$B$73/$M$274</f>
        <v>92314.187394958</v>
      </c>
      <c r="P274" s="12" t="n">
        <f aca="false">MAX(Assumptions!$B$4,($A$5*(Assumptions!$B$20+$E$274+Assumptions!$B$17+$J$274+$O$274+$D$274)-Assumptions!$B$17)/(1-$A$5))</f>
        <v>0</v>
      </c>
      <c r="Q274" s="12" t="n">
        <f aca="false">Assumptions!$B$20+$E$274+Assumptions!$B$17+$P$274+$J$274+$O$274+$D$274</f>
        <v>37719731.1774654</v>
      </c>
      <c r="R274" s="12" t="n">
        <f aca="false">IF($C$274&lt;Assumptions!$B$37,Assumptions!$B$37*(Assumptions!$B$21+Assumptions!$B$22/Assumptions!$B$37)/(Assumptions!$B$21+Assumptions!$B$22/$C$274),Assumptions!$B$37)</f>
        <v>1</v>
      </c>
      <c r="S274" s="12" t="n">
        <f aca="false">Assumptions!$B$38/$R$274</f>
        <v>1</v>
      </c>
      <c r="T274" s="12" t="n">
        <f aca="false">Assumptions!$B$39*$S$274</f>
        <v>5000000</v>
      </c>
      <c r="U274" s="12" t="n">
        <f aca="false">IF($C$274&lt;Assumptions!$B$42,Assumptions!$B$42*(Assumptions!$B$21+Assumptions!$B$22/Assumptions!$B$42)/(Assumptions!$B$21+Assumptions!$B$22/$C$274),Assumptions!$B$42)</f>
        <v>3</v>
      </c>
      <c r="V274" s="12" t="n">
        <f aca="false">Assumptions!$B$43/$U$274</f>
        <v>1</v>
      </c>
      <c r="W274" s="12" t="n">
        <f aca="false">Assumptions!$B$44*$V$274</f>
        <v>5000000</v>
      </c>
      <c r="X274" s="12" t="n">
        <f aca="false">IF($C$274&lt;Assumptions!$B$47,Assumptions!$B$47*(Assumptions!$B$21+Assumptions!$B$22/Assumptions!$B$47)/(Assumptions!$B$21+Assumptions!$B$22/$C$274),Assumptions!$B$47)</f>
        <v>10</v>
      </c>
      <c r="Y274" s="12" t="n">
        <f aca="false">Assumptions!$B$48/$X$274</f>
        <v>1</v>
      </c>
      <c r="Z274" s="12" t="n">
        <f aca="false">Assumptions!$B$49*$Y$274</f>
        <v>3000000</v>
      </c>
      <c r="AA274" s="12" t="n">
        <f aca="false">IF($C$274&lt;Assumptions!$B$52,Assumptions!$B$52*(Assumptions!$B$21+Assumptions!$B$22/Assumptions!$B$52)/(Assumptions!$B$21+Assumptions!$B$22/$C$274),Assumptions!$B$52)</f>
        <v>25</v>
      </c>
      <c r="AB274" s="12" t="n">
        <f aca="false">Assumptions!$B$53/$AA$274</f>
        <v>1</v>
      </c>
      <c r="AC274" s="12" t="n">
        <f aca="false">Assumptions!$B$54*$AB$274</f>
        <v>2400000</v>
      </c>
      <c r="AD274" s="12" t="n">
        <f aca="false">IF($C$274&lt;Assumptions!$B$57,Assumptions!$B$57*(Assumptions!$B$21+Assumptions!$B$22/Assumptions!$B$57)/(Assumptions!$B$21+Assumptions!$B$22/$C$274),Assumptions!$B$57)</f>
        <v>57.7011635791589</v>
      </c>
      <c r="AE274" s="12" t="n">
        <f aca="false">Assumptions!$B$58/$AD$274</f>
        <v>1.03984038238133</v>
      </c>
      <c r="AF274" s="12" t="n">
        <f aca="false">Assumptions!$B$59*$AE$274</f>
        <v>1733067.65058234</v>
      </c>
      <c r="AG274" s="12" t="n">
        <f aca="false">IF($C$274&lt;Assumptions!$B$62,Assumptions!$B$62*(Assumptions!$B$21+Assumptions!$B$22/Assumptions!$B$62)/(Assumptions!$B$21+Assumptions!$B$22/$C$274),Assumptions!$B$62)</f>
        <v>48.9291003623757</v>
      </c>
      <c r="AH274" s="12" t="n">
        <f aca="false">Assumptions!$B$63/$AG$274</f>
        <v>1.00468454633187</v>
      </c>
      <c r="AI274" s="12" t="n">
        <f aca="false">Assumptions!$B$64*$AH$274</f>
        <v>6131255.22630948</v>
      </c>
    </row>
    <row r="275" customFormat="false" ht="15" hidden="true" customHeight="false" outlineLevel="0" collapsed="false">
      <c r="A275" s="6" t="n">
        <f aca="false">ROW()-ROW($A$256)+Assumptions!$B$4</f>
        <v>19</v>
      </c>
      <c r="B275" s="12" t="n">
        <f aca="false">$P$274</f>
        <v>0</v>
      </c>
      <c r="C275" s="12" t="n">
        <f aca="false">$C$4/(Assumptions!$B$16+$B$275)</f>
        <v>38.2326039399081</v>
      </c>
      <c r="D275" s="12" t="n">
        <f aca="false">Assumptions!$B$7/$C$275</f>
        <v>784670.592857143</v>
      </c>
      <c r="E275" s="12" t="n">
        <f aca="false">$T$275+$W$275+$Z$275+$AC$275+$AF$275+$AI$275</f>
        <v>23264322.8768918</v>
      </c>
      <c r="F275" s="12" t="n">
        <f aca="false">Assumptions!$B$70/(Assumptions!$B$20+Assumptions!$B$17+$B$275+$E$275+$O$274)</f>
        <v>27.2099188167789</v>
      </c>
      <c r="G275" s="12" t="n">
        <f aca="false">$C$275*(1-Assumptions!$B$71)</f>
        <v>30.5860831519265</v>
      </c>
      <c r="H275" s="12" t="n">
        <f aca="false">MIN($F$275,$G$275)</f>
        <v>27.2099188167789</v>
      </c>
      <c r="I275" s="12" t="str">
        <f aca="false">IF($F$275&lt;=$G$275,"cap","discount")</f>
        <v>cap</v>
      </c>
      <c r="J275" s="12" t="n">
        <f aca="false">Assumptions!$B$69/$H$275</f>
        <v>183756.520321434</v>
      </c>
      <c r="K275" s="12" t="n">
        <f aca="false">Assumptions!$B$74/(Assumptions!$B$20+Assumptions!$B$17+$B$275+$E$275+$J$275)</f>
        <v>43.4278156885998</v>
      </c>
      <c r="L275" s="12" t="n">
        <f aca="false">$C$275*(1-Assumptions!$B$75)</f>
        <v>32.4977133489219</v>
      </c>
      <c r="M275" s="12" t="n">
        <f aca="false">MIN($K$275,$L$275)</f>
        <v>32.4977133489219</v>
      </c>
      <c r="N275" s="12" t="str">
        <f aca="false">IF($K$275&lt;=$L$275,"cap","discount")</f>
        <v>discount</v>
      </c>
      <c r="O275" s="12" t="n">
        <f aca="false">Assumptions!$B$73/$M$275</f>
        <v>92314.187394958</v>
      </c>
      <c r="P275" s="12" t="n">
        <f aca="false">MAX(Assumptions!$B$4,($A$5*(Assumptions!$B$20+$E$275+Assumptions!$B$17+$J$275+$O$275+$D$275)-Assumptions!$B$17)/(1-$A$5))</f>
        <v>0</v>
      </c>
      <c r="Q275" s="12" t="n">
        <f aca="false">Assumptions!$B$20+$E$275+Assumptions!$B$17+$P$275+$J$275+$O$275+$D$275</f>
        <v>37719731.1774654</v>
      </c>
      <c r="R275" s="12" t="n">
        <f aca="false">IF($C$275&lt;Assumptions!$B$37,Assumptions!$B$37*(Assumptions!$B$21+Assumptions!$B$22/Assumptions!$B$37)/(Assumptions!$B$21+Assumptions!$B$22/$C$275),Assumptions!$B$37)</f>
        <v>1</v>
      </c>
      <c r="S275" s="12" t="n">
        <f aca="false">Assumptions!$B$38/$R$275</f>
        <v>1</v>
      </c>
      <c r="T275" s="12" t="n">
        <f aca="false">Assumptions!$B$39*$S$275</f>
        <v>5000000</v>
      </c>
      <c r="U275" s="12" t="n">
        <f aca="false">IF($C$275&lt;Assumptions!$B$42,Assumptions!$B$42*(Assumptions!$B$21+Assumptions!$B$22/Assumptions!$B$42)/(Assumptions!$B$21+Assumptions!$B$22/$C$275),Assumptions!$B$42)</f>
        <v>3</v>
      </c>
      <c r="V275" s="12" t="n">
        <f aca="false">Assumptions!$B$43/$U$275</f>
        <v>1</v>
      </c>
      <c r="W275" s="12" t="n">
        <f aca="false">Assumptions!$B$44*$V$275</f>
        <v>5000000</v>
      </c>
      <c r="X275" s="12" t="n">
        <f aca="false">IF($C$275&lt;Assumptions!$B$47,Assumptions!$B$47*(Assumptions!$B$21+Assumptions!$B$22/Assumptions!$B$47)/(Assumptions!$B$21+Assumptions!$B$22/$C$275),Assumptions!$B$47)</f>
        <v>10</v>
      </c>
      <c r="Y275" s="12" t="n">
        <f aca="false">Assumptions!$B$48/$X$275</f>
        <v>1</v>
      </c>
      <c r="Z275" s="12" t="n">
        <f aca="false">Assumptions!$B$49*$Y$275</f>
        <v>3000000</v>
      </c>
      <c r="AA275" s="12" t="n">
        <f aca="false">IF($C$275&lt;Assumptions!$B$52,Assumptions!$B$52*(Assumptions!$B$21+Assumptions!$B$22/Assumptions!$B$52)/(Assumptions!$B$21+Assumptions!$B$22/$C$275),Assumptions!$B$52)</f>
        <v>25</v>
      </c>
      <c r="AB275" s="12" t="n">
        <f aca="false">Assumptions!$B$53/$AA$275</f>
        <v>1</v>
      </c>
      <c r="AC275" s="12" t="n">
        <f aca="false">Assumptions!$B$54*$AB$275</f>
        <v>2400000</v>
      </c>
      <c r="AD275" s="12" t="n">
        <f aca="false">IF($C$275&lt;Assumptions!$B$57,Assumptions!$B$57*(Assumptions!$B$21+Assumptions!$B$22/Assumptions!$B$57)/(Assumptions!$B$21+Assumptions!$B$22/$C$275),Assumptions!$B$57)</f>
        <v>57.7011635791589</v>
      </c>
      <c r="AE275" s="12" t="n">
        <f aca="false">Assumptions!$B$58/$AD$275</f>
        <v>1.03984038238133</v>
      </c>
      <c r="AF275" s="12" t="n">
        <f aca="false">Assumptions!$B$59*$AE$275</f>
        <v>1733067.65058234</v>
      </c>
      <c r="AG275" s="12" t="n">
        <f aca="false">IF($C$275&lt;Assumptions!$B$62,Assumptions!$B$62*(Assumptions!$B$21+Assumptions!$B$22/Assumptions!$B$62)/(Assumptions!$B$21+Assumptions!$B$22/$C$275),Assumptions!$B$62)</f>
        <v>48.9291003623757</v>
      </c>
      <c r="AH275" s="12" t="n">
        <f aca="false">Assumptions!$B$63/$AG$275</f>
        <v>1.00468454633187</v>
      </c>
      <c r="AI275" s="12" t="n">
        <f aca="false">Assumptions!$B$64*$AH$275</f>
        <v>6131255.22630948</v>
      </c>
    </row>
    <row r="276" customFormat="false" ht="15" hidden="true" customHeight="false" outlineLevel="0" collapsed="false">
      <c r="A276" s="6" t="n">
        <f aca="false">ROW()-ROW($A$256)+Assumptions!$B$4</f>
        <v>20</v>
      </c>
      <c r="B276" s="12" t="n">
        <f aca="false">$P$275</f>
        <v>0</v>
      </c>
      <c r="C276" s="12" t="n">
        <f aca="false">$C$4/(Assumptions!$B$16+$B$276)</f>
        <v>38.2326039399081</v>
      </c>
      <c r="D276" s="12" t="n">
        <f aca="false">Assumptions!$B$7/$C$276</f>
        <v>784670.592857143</v>
      </c>
      <c r="E276" s="12" t="n">
        <f aca="false">$T$276+$W$276+$Z$276+$AC$276+$AF$276+$AI$276</f>
        <v>23264322.8768918</v>
      </c>
      <c r="F276" s="12" t="n">
        <f aca="false">Assumptions!$B$70/(Assumptions!$B$20+Assumptions!$B$17+$B$276+$E$276+$O$275)</f>
        <v>27.2099188167789</v>
      </c>
      <c r="G276" s="12" t="n">
        <f aca="false">$C$276*(1-Assumptions!$B$71)</f>
        <v>30.5860831519265</v>
      </c>
      <c r="H276" s="12" t="n">
        <f aca="false">MIN($F$276,$G$276)</f>
        <v>27.2099188167789</v>
      </c>
      <c r="I276" s="12" t="str">
        <f aca="false">IF($F$276&lt;=$G$276,"cap","discount")</f>
        <v>cap</v>
      </c>
      <c r="J276" s="12" t="n">
        <f aca="false">Assumptions!$B$69/$H$276</f>
        <v>183756.520321434</v>
      </c>
      <c r="K276" s="12" t="n">
        <f aca="false">Assumptions!$B$74/(Assumptions!$B$20+Assumptions!$B$17+$B$276+$E$276+$J$276)</f>
        <v>43.4278156885998</v>
      </c>
      <c r="L276" s="12" t="n">
        <f aca="false">$C$276*(1-Assumptions!$B$75)</f>
        <v>32.4977133489219</v>
      </c>
      <c r="M276" s="12" t="n">
        <f aca="false">MIN($K$276,$L$276)</f>
        <v>32.4977133489219</v>
      </c>
      <c r="N276" s="12" t="str">
        <f aca="false">IF($K$276&lt;=$L$276,"cap","discount")</f>
        <v>discount</v>
      </c>
      <c r="O276" s="12" t="n">
        <f aca="false">Assumptions!$B$73/$M$276</f>
        <v>92314.187394958</v>
      </c>
      <c r="P276" s="12" t="n">
        <f aca="false">MAX(Assumptions!$B$4,($A$5*(Assumptions!$B$20+$E$276+Assumptions!$B$17+$J$276+$O$276+$D$276)-Assumptions!$B$17)/(1-$A$5))</f>
        <v>0</v>
      </c>
      <c r="Q276" s="12" t="n">
        <f aca="false">Assumptions!$B$20+$E$276+Assumptions!$B$17+$P$276+$J$276+$O$276+$D$276</f>
        <v>37719731.1774654</v>
      </c>
      <c r="R276" s="12" t="n">
        <f aca="false">IF($C$276&lt;Assumptions!$B$37,Assumptions!$B$37*(Assumptions!$B$21+Assumptions!$B$22/Assumptions!$B$37)/(Assumptions!$B$21+Assumptions!$B$22/$C$276),Assumptions!$B$37)</f>
        <v>1</v>
      </c>
      <c r="S276" s="12" t="n">
        <f aca="false">Assumptions!$B$38/$R$276</f>
        <v>1</v>
      </c>
      <c r="T276" s="12" t="n">
        <f aca="false">Assumptions!$B$39*$S$276</f>
        <v>5000000</v>
      </c>
      <c r="U276" s="12" t="n">
        <f aca="false">IF($C$276&lt;Assumptions!$B$42,Assumptions!$B$42*(Assumptions!$B$21+Assumptions!$B$22/Assumptions!$B$42)/(Assumptions!$B$21+Assumptions!$B$22/$C$276),Assumptions!$B$42)</f>
        <v>3</v>
      </c>
      <c r="V276" s="12" t="n">
        <f aca="false">Assumptions!$B$43/$U$276</f>
        <v>1</v>
      </c>
      <c r="W276" s="12" t="n">
        <f aca="false">Assumptions!$B$44*$V$276</f>
        <v>5000000</v>
      </c>
      <c r="X276" s="12" t="n">
        <f aca="false">IF($C$276&lt;Assumptions!$B$47,Assumptions!$B$47*(Assumptions!$B$21+Assumptions!$B$22/Assumptions!$B$47)/(Assumptions!$B$21+Assumptions!$B$22/$C$276),Assumptions!$B$47)</f>
        <v>10</v>
      </c>
      <c r="Y276" s="12" t="n">
        <f aca="false">Assumptions!$B$48/$X$276</f>
        <v>1</v>
      </c>
      <c r="Z276" s="12" t="n">
        <f aca="false">Assumptions!$B$49*$Y$276</f>
        <v>3000000</v>
      </c>
      <c r="AA276" s="12" t="n">
        <f aca="false">IF($C$276&lt;Assumptions!$B$52,Assumptions!$B$52*(Assumptions!$B$21+Assumptions!$B$22/Assumptions!$B$52)/(Assumptions!$B$21+Assumptions!$B$22/$C$276),Assumptions!$B$52)</f>
        <v>25</v>
      </c>
      <c r="AB276" s="12" t="n">
        <f aca="false">Assumptions!$B$53/$AA$276</f>
        <v>1</v>
      </c>
      <c r="AC276" s="12" t="n">
        <f aca="false">Assumptions!$B$54*$AB$276</f>
        <v>2400000</v>
      </c>
      <c r="AD276" s="12" t="n">
        <f aca="false">IF($C$276&lt;Assumptions!$B$57,Assumptions!$B$57*(Assumptions!$B$21+Assumptions!$B$22/Assumptions!$B$57)/(Assumptions!$B$21+Assumptions!$B$22/$C$276),Assumptions!$B$57)</f>
        <v>57.7011635791589</v>
      </c>
      <c r="AE276" s="12" t="n">
        <f aca="false">Assumptions!$B$58/$AD$276</f>
        <v>1.03984038238133</v>
      </c>
      <c r="AF276" s="12" t="n">
        <f aca="false">Assumptions!$B$59*$AE$276</f>
        <v>1733067.65058234</v>
      </c>
      <c r="AG276" s="12" t="n">
        <f aca="false">IF($C$276&lt;Assumptions!$B$62,Assumptions!$B$62*(Assumptions!$B$21+Assumptions!$B$22/Assumptions!$B$62)/(Assumptions!$B$21+Assumptions!$B$22/$C$276),Assumptions!$B$62)</f>
        <v>48.9291003623757</v>
      </c>
      <c r="AH276" s="12" t="n">
        <f aca="false">Assumptions!$B$63/$AG$276</f>
        <v>1.00468454633187</v>
      </c>
      <c r="AI276" s="12" t="n">
        <f aca="false">Assumptions!$B$64*$AH$276</f>
        <v>6131255.22630948</v>
      </c>
    </row>
    <row r="277" customFormat="false" ht="15" hidden="true" customHeight="false" outlineLevel="0" collapsed="false">
      <c r="A277" s="6" t="n">
        <f aca="false">ROW()-ROW($A$256)+Assumptions!$B$4</f>
        <v>21</v>
      </c>
      <c r="B277" s="12" t="n">
        <f aca="false">$P$276</f>
        <v>0</v>
      </c>
      <c r="C277" s="12" t="n">
        <f aca="false">$C$4/(Assumptions!$B$16+$B$277)</f>
        <v>38.2326039399081</v>
      </c>
      <c r="D277" s="12" t="n">
        <f aca="false">Assumptions!$B$7/$C$277</f>
        <v>784670.592857143</v>
      </c>
      <c r="E277" s="12" t="n">
        <f aca="false">$T$277+$W$277+$Z$277+$AC$277+$AF$277+$AI$277</f>
        <v>23264322.8768918</v>
      </c>
      <c r="F277" s="12" t="n">
        <f aca="false">Assumptions!$B$70/(Assumptions!$B$20+Assumptions!$B$17+$B$277+$E$277+$O$276)</f>
        <v>27.2099188167789</v>
      </c>
      <c r="G277" s="12" t="n">
        <f aca="false">$C$277*(1-Assumptions!$B$71)</f>
        <v>30.5860831519265</v>
      </c>
      <c r="H277" s="12" t="n">
        <f aca="false">MIN($F$277,$G$277)</f>
        <v>27.2099188167789</v>
      </c>
      <c r="I277" s="12" t="str">
        <f aca="false">IF($F$277&lt;=$G$277,"cap","discount")</f>
        <v>cap</v>
      </c>
      <c r="J277" s="12" t="n">
        <f aca="false">Assumptions!$B$69/$H$277</f>
        <v>183756.520321434</v>
      </c>
      <c r="K277" s="12" t="n">
        <f aca="false">Assumptions!$B$74/(Assumptions!$B$20+Assumptions!$B$17+$B$277+$E$277+$J$277)</f>
        <v>43.4278156885998</v>
      </c>
      <c r="L277" s="12" t="n">
        <f aca="false">$C$277*(1-Assumptions!$B$75)</f>
        <v>32.4977133489219</v>
      </c>
      <c r="M277" s="12" t="n">
        <f aca="false">MIN($K$277,$L$277)</f>
        <v>32.4977133489219</v>
      </c>
      <c r="N277" s="12" t="str">
        <f aca="false">IF($K$277&lt;=$L$277,"cap","discount")</f>
        <v>discount</v>
      </c>
      <c r="O277" s="12" t="n">
        <f aca="false">Assumptions!$B$73/$M$277</f>
        <v>92314.187394958</v>
      </c>
      <c r="P277" s="12" t="n">
        <f aca="false">MAX(Assumptions!$B$4,($A$5*(Assumptions!$B$20+$E$277+Assumptions!$B$17+$J$277+$O$277+$D$277)-Assumptions!$B$17)/(1-$A$5))</f>
        <v>0</v>
      </c>
      <c r="Q277" s="12" t="n">
        <f aca="false">Assumptions!$B$20+$E$277+Assumptions!$B$17+$P$277+$J$277+$O$277+$D$277</f>
        <v>37719731.1774654</v>
      </c>
      <c r="R277" s="12" t="n">
        <f aca="false">IF($C$277&lt;Assumptions!$B$37,Assumptions!$B$37*(Assumptions!$B$21+Assumptions!$B$22/Assumptions!$B$37)/(Assumptions!$B$21+Assumptions!$B$22/$C$277),Assumptions!$B$37)</f>
        <v>1</v>
      </c>
      <c r="S277" s="12" t="n">
        <f aca="false">Assumptions!$B$38/$R$277</f>
        <v>1</v>
      </c>
      <c r="T277" s="12" t="n">
        <f aca="false">Assumptions!$B$39*$S$277</f>
        <v>5000000</v>
      </c>
      <c r="U277" s="12" t="n">
        <f aca="false">IF($C$277&lt;Assumptions!$B$42,Assumptions!$B$42*(Assumptions!$B$21+Assumptions!$B$22/Assumptions!$B$42)/(Assumptions!$B$21+Assumptions!$B$22/$C$277),Assumptions!$B$42)</f>
        <v>3</v>
      </c>
      <c r="V277" s="12" t="n">
        <f aca="false">Assumptions!$B$43/$U$277</f>
        <v>1</v>
      </c>
      <c r="W277" s="12" t="n">
        <f aca="false">Assumptions!$B$44*$V$277</f>
        <v>5000000</v>
      </c>
      <c r="X277" s="12" t="n">
        <f aca="false">IF($C$277&lt;Assumptions!$B$47,Assumptions!$B$47*(Assumptions!$B$21+Assumptions!$B$22/Assumptions!$B$47)/(Assumptions!$B$21+Assumptions!$B$22/$C$277),Assumptions!$B$47)</f>
        <v>10</v>
      </c>
      <c r="Y277" s="12" t="n">
        <f aca="false">Assumptions!$B$48/$X$277</f>
        <v>1</v>
      </c>
      <c r="Z277" s="12" t="n">
        <f aca="false">Assumptions!$B$49*$Y$277</f>
        <v>3000000</v>
      </c>
      <c r="AA277" s="12" t="n">
        <f aca="false">IF($C$277&lt;Assumptions!$B$52,Assumptions!$B$52*(Assumptions!$B$21+Assumptions!$B$22/Assumptions!$B$52)/(Assumptions!$B$21+Assumptions!$B$22/$C$277),Assumptions!$B$52)</f>
        <v>25</v>
      </c>
      <c r="AB277" s="12" t="n">
        <f aca="false">Assumptions!$B$53/$AA$277</f>
        <v>1</v>
      </c>
      <c r="AC277" s="12" t="n">
        <f aca="false">Assumptions!$B$54*$AB$277</f>
        <v>2400000</v>
      </c>
      <c r="AD277" s="12" t="n">
        <f aca="false">IF($C$277&lt;Assumptions!$B$57,Assumptions!$B$57*(Assumptions!$B$21+Assumptions!$B$22/Assumptions!$B$57)/(Assumptions!$B$21+Assumptions!$B$22/$C$277),Assumptions!$B$57)</f>
        <v>57.7011635791589</v>
      </c>
      <c r="AE277" s="12" t="n">
        <f aca="false">Assumptions!$B$58/$AD$277</f>
        <v>1.03984038238133</v>
      </c>
      <c r="AF277" s="12" t="n">
        <f aca="false">Assumptions!$B$59*$AE$277</f>
        <v>1733067.65058234</v>
      </c>
      <c r="AG277" s="12" t="n">
        <f aca="false">IF($C$277&lt;Assumptions!$B$62,Assumptions!$B$62*(Assumptions!$B$21+Assumptions!$B$22/Assumptions!$B$62)/(Assumptions!$B$21+Assumptions!$B$22/$C$277),Assumptions!$B$62)</f>
        <v>48.9291003623757</v>
      </c>
      <c r="AH277" s="12" t="n">
        <f aca="false">Assumptions!$B$63/$AG$277</f>
        <v>1.00468454633187</v>
      </c>
      <c r="AI277" s="12" t="n">
        <f aca="false">Assumptions!$B$64*$AH$277</f>
        <v>6131255.22630948</v>
      </c>
    </row>
    <row r="278" customFormat="false" ht="15" hidden="true" customHeight="false" outlineLevel="0" collapsed="false">
      <c r="A278" s="6" t="n">
        <f aca="false">ROW()-ROW($A$256)+Assumptions!$B$4</f>
        <v>22</v>
      </c>
      <c r="B278" s="12" t="n">
        <f aca="false">$P$277</f>
        <v>0</v>
      </c>
      <c r="C278" s="12" t="n">
        <f aca="false">$C$4/(Assumptions!$B$16+$B$278)</f>
        <v>38.2326039399081</v>
      </c>
      <c r="D278" s="12" t="n">
        <f aca="false">Assumptions!$B$7/$C$278</f>
        <v>784670.592857143</v>
      </c>
      <c r="E278" s="12" t="n">
        <f aca="false">$T$278+$W$278+$Z$278+$AC$278+$AF$278+$AI$278</f>
        <v>23264322.8768918</v>
      </c>
      <c r="F278" s="12" t="n">
        <f aca="false">Assumptions!$B$70/(Assumptions!$B$20+Assumptions!$B$17+$B$278+$E$278+$O$277)</f>
        <v>27.2099188167789</v>
      </c>
      <c r="G278" s="12" t="n">
        <f aca="false">$C$278*(1-Assumptions!$B$71)</f>
        <v>30.5860831519265</v>
      </c>
      <c r="H278" s="12" t="n">
        <f aca="false">MIN($F$278,$G$278)</f>
        <v>27.2099188167789</v>
      </c>
      <c r="I278" s="12" t="str">
        <f aca="false">IF($F$278&lt;=$G$278,"cap","discount")</f>
        <v>cap</v>
      </c>
      <c r="J278" s="12" t="n">
        <f aca="false">Assumptions!$B$69/$H$278</f>
        <v>183756.520321434</v>
      </c>
      <c r="K278" s="12" t="n">
        <f aca="false">Assumptions!$B$74/(Assumptions!$B$20+Assumptions!$B$17+$B$278+$E$278+$J$278)</f>
        <v>43.4278156885998</v>
      </c>
      <c r="L278" s="12" t="n">
        <f aca="false">$C$278*(1-Assumptions!$B$75)</f>
        <v>32.4977133489219</v>
      </c>
      <c r="M278" s="12" t="n">
        <f aca="false">MIN($K$278,$L$278)</f>
        <v>32.4977133489219</v>
      </c>
      <c r="N278" s="12" t="str">
        <f aca="false">IF($K$278&lt;=$L$278,"cap","discount")</f>
        <v>discount</v>
      </c>
      <c r="O278" s="12" t="n">
        <f aca="false">Assumptions!$B$73/$M$278</f>
        <v>92314.187394958</v>
      </c>
      <c r="P278" s="12" t="n">
        <f aca="false">MAX(Assumptions!$B$4,($A$5*(Assumptions!$B$20+$E$278+Assumptions!$B$17+$J$278+$O$278+$D$278)-Assumptions!$B$17)/(1-$A$5))</f>
        <v>0</v>
      </c>
      <c r="Q278" s="12" t="n">
        <f aca="false">Assumptions!$B$20+$E$278+Assumptions!$B$17+$P$278+$J$278+$O$278+$D$278</f>
        <v>37719731.1774654</v>
      </c>
      <c r="R278" s="12" t="n">
        <f aca="false">IF($C$278&lt;Assumptions!$B$37,Assumptions!$B$37*(Assumptions!$B$21+Assumptions!$B$22/Assumptions!$B$37)/(Assumptions!$B$21+Assumptions!$B$22/$C$278),Assumptions!$B$37)</f>
        <v>1</v>
      </c>
      <c r="S278" s="12" t="n">
        <f aca="false">Assumptions!$B$38/$R$278</f>
        <v>1</v>
      </c>
      <c r="T278" s="12" t="n">
        <f aca="false">Assumptions!$B$39*$S$278</f>
        <v>5000000</v>
      </c>
      <c r="U278" s="12" t="n">
        <f aca="false">IF($C$278&lt;Assumptions!$B$42,Assumptions!$B$42*(Assumptions!$B$21+Assumptions!$B$22/Assumptions!$B$42)/(Assumptions!$B$21+Assumptions!$B$22/$C$278),Assumptions!$B$42)</f>
        <v>3</v>
      </c>
      <c r="V278" s="12" t="n">
        <f aca="false">Assumptions!$B$43/$U$278</f>
        <v>1</v>
      </c>
      <c r="W278" s="12" t="n">
        <f aca="false">Assumptions!$B$44*$V$278</f>
        <v>5000000</v>
      </c>
      <c r="X278" s="12" t="n">
        <f aca="false">IF($C$278&lt;Assumptions!$B$47,Assumptions!$B$47*(Assumptions!$B$21+Assumptions!$B$22/Assumptions!$B$47)/(Assumptions!$B$21+Assumptions!$B$22/$C$278),Assumptions!$B$47)</f>
        <v>10</v>
      </c>
      <c r="Y278" s="12" t="n">
        <f aca="false">Assumptions!$B$48/$X$278</f>
        <v>1</v>
      </c>
      <c r="Z278" s="12" t="n">
        <f aca="false">Assumptions!$B$49*$Y$278</f>
        <v>3000000</v>
      </c>
      <c r="AA278" s="12" t="n">
        <f aca="false">IF($C$278&lt;Assumptions!$B$52,Assumptions!$B$52*(Assumptions!$B$21+Assumptions!$B$22/Assumptions!$B$52)/(Assumptions!$B$21+Assumptions!$B$22/$C$278),Assumptions!$B$52)</f>
        <v>25</v>
      </c>
      <c r="AB278" s="12" t="n">
        <f aca="false">Assumptions!$B$53/$AA$278</f>
        <v>1</v>
      </c>
      <c r="AC278" s="12" t="n">
        <f aca="false">Assumptions!$B$54*$AB$278</f>
        <v>2400000</v>
      </c>
      <c r="AD278" s="12" t="n">
        <f aca="false">IF($C$278&lt;Assumptions!$B$57,Assumptions!$B$57*(Assumptions!$B$21+Assumptions!$B$22/Assumptions!$B$57)/(Assumptions!$B$21+Assumptions!$B$22/$C$278),Assumptions!$B$57)</f>
        <v>57.7011635791589</v>
      </c>
      <c r="AE278" s="12" t="n">
        <f aca="false">Assumptions!$B$58/$AD$278</f>
        <v>1.03984038238133</v>
      </c>
      <c r="AF278" s="12" t="n">
        <f aca="false">Assumptions!$B$59*$AE$278</f>
        <v>1733067.65058234</v>
      </c>
      <c r="AG278" s="12" t="n">
        <f aca="false">IF($C$278&lt;Assumptions!$B$62,Assumptions!$B$62*(Assumptions!$B$21+Assumptions!$B$22/Assumptions!$B$62)/(Assumptions!$B$21+Assumptions!$B$22/$C$278),Assumptions!$B$62)</f>
        <v>48.9291003623757</v>
      </c>
      <c r="AH278" s="12" t="n">
        <f aca="false">Assumptions!$B$63/$AG$278</f>
        <v>1.00468454633187</v>
      </c>
      <c r="AI278" s="12" t="n">
        <f aca="false">Assumptions!$B$64*$AH$278</f>
        <v>6131255.22630948</v>
      </c>
    </row>
    <row r="279" customFormat="false" ht="15" hidden="true" customHeight="false" outlineLevel="0" collapsed="false">
      <c r="A279" s="6" t="n">
        <f aca="false">ROW()-ROW($A$256)+Assumptions!$B$4</f>
        <v>23</v>
      </c>
      <c r="B279" s="12" t="n">
        <f aca="false">$P$278</f>
        <v>0</v>
      </c>
      <c r="C279" s="12" t="n">
        <f aca="false">$C$4/(Assumptions!$B$16+$B$279)</f>
        <v>38.2326039399081</v>
      </c>
      <c r="D279" s="12" t="n">
        <f aca="false">Assumptions!$B$7/$C$279</f>
        <v>784670.592857143</v>
      </c>
      <c r="E279" s="12" t="n">
        <f aca="false">$T$279+$W$279+$Z$279+$AC$279+$AF$279+$AI$279</f>
        <v>23264322.8768918</v>
      </c>
      <c r="F279" s="12" t="n">
        <f aca="false">Assumptions!$B$70/(Assumptions!$B$20+Assumptions!$B$17+$B$279+$E$279+$O$278)</f>
        <v>27.2099188167789</v>
      </c>
      <c r="G279" s="12" t="n">
        <f aca="false">$C$279*(1-Assumptions!$B$71)</f>
        <v>30.5860831519265</v>
      </c>
      <c r="H279" s="12" t="n">
        <f aca="false">MIN($F$279,$G$279)</f>
        <v>27.2099188167789</v>
      </c>
      <c r="I279" s="12" t="str">
        <f aca="false">IF($F$279&lt;=$G$279,"cap","discount")</f>
        <v>cap</v>
      </c>
      <c r="J279" s="12" t="n">
        <f aca="false">Assumptions!$B$69/$H$279</f>
        <v>183756.520321434</v>
      </c>
      <c r="K279" s="12" t="n">
        <f aca="false">Assumptions!$B$74/(Assumptions!$B$20+Assumptions!$B$17+$B$279+$E$279+$J$279)</f>
        <v>43.4278156885998</v>
      </c>
      <c r="L279" s="12" t="n">
        <f aca="false">$C$279*(1-Assumptions!$B$75)</f>
        <v>32.4977133489219</v>
      </c>
      <c r="M279" s="12" t="n">
        <f aca="false">MIN($K$279,$L$279)</f>
        <v>32.4977133489219</v>
      </c>
      <c r="N279" s="12" t="str">
        <f aca="false">IF($K$279&lt;=$L$279,"cap","discount")</f>
        <v>discount</v>
      </c>
      <c r="O279" s="12" t="n">
        <f aca="false">Assumptions!$B$73/$M$279</f>
        <v>92314.187394958</v>
      </c>
      <c r="P279" s="12" t="n">
        <f aca="false">MAX(Assumptions!$B$4,($A$5*(Assumptions!$B$20+$E$279+Assumptions!$B$17+$J$279+$O$279+$D$279)-Assumptions!$B$17)/(1-$A$5))</f>
        <v>0</v>
      </c>
      <c r="Q279" s="12" t="n">
        <f aca="false">Assumptions!$B$20+$E$279+Assumptions!$B$17+$P$279+$J$279+$O$279+$D$279</f>
        <v>37719731.1774654</v>
      </c>
      <c r="R279" s="12" t="n">
        <f aca="false">IF($C$279&lt;Assumptions!$B$37,Assumptions!$B$37*(Assumptions!$B$21+Assumptions!$B$22/Assumptions!$B$37)/(Assumptions!$B$21+Assumptions!$B$22/$C$279),Assumptions!$B$37)</f>
        <v>1</v>
      </c>
      <c r="S279" s="12" t="n">
        <f aca="false">Assumptions!$B$38/$R$279</f>
        <v>1</v>
      </c>
      <c r="T279" s="12" t="n">
        <f aca="false">Assumptions!$B$39*$S$279</f>
        <v>5000000</v>
      </c>
      <c r="U279" s="12" t="n">
        <f aca="false">IF($C$279&lt;Assumptions!$B$42,Assumptions!$B$42*(Assumptions!$B$21+Assumptions!$B$22/Assumptions!$B$42)/(Assumptions!$B$21+Assumptions!$B$22/$C$279),Assumptions!$B$42)</f>
        <v>3</v>
      </c>
      <c r="V279" s="12" t="n">
        <f aca="false">Assumptions!$B$43/$U$279</f>
        <v>1</v>
      </c>
      <c r="W279" s="12" t="n">
        <f aca="false">Assumptions!$B$44*$V$279</f>
        <v>5000000</v>
      </c>
      <c r="X279" s="12" t="n">
        <f aca="false">IF($C$279&lt;Assumptions!$B$47,Assumptions!$B$47*(Assumptions!$B$21+Assumptions!$B$22/Assumptions!$B$47)/(Assumptions!$B$21+Assumptions!$B$22/$C$279),Assumptions!$B$47)</f>
        <v>10</v>
      </c>
      <c r="Y279" s="12" t="n">
        <f aca="false">Assumptions!$B$48/$X$279</f>
        <v>1</v>
      </c>
      <c r="Z279" s="12" t="n">
        <f aca="false">Assumptions!$B$49*$Y$279</f>
        <v>3000000</v>
      </c>
      <c r="AA279" s="12" t="n">
        <f aca="false">IF($C$279&lt;Assumptions!$B$52,Assumptions!$B$52*(Assumptions!$B$21+Assumptions!$B$22/Assumptions!$B$52)/(Assumptions!$B$21+Assumptions!$B$22/$C$279),Assumptions!$B$52)</f>
        <v>25</v>
      </c>
      <c r="AB279" s="12" t="n">
        <f aca="false">Assumptions!$B$53/$AA$279</f>
        <v>1</v>
      </c>
      <c r="AC279" s="12" t="n">
        <f aca="false">Assumptions!$B$54*$AB$279</f>
        <v>2400000</v>
      </c>
      <c r="AD279" s="12" t="n">
        <f aca="false">IF($C$279&lt;Assumptions!$B$57,Assumptions!$B$57*(Assumptions!$B$21+Assumptions!$B$22/Assumptions!$B$57)/(Assumptions!$B$21+Assumptions!$B$22/$C$279),Assumptions!$B$57)</f>
        <v>57.7011635791589</v>
      </c>
      <c r="AE279" s="12" t="n">
        <f aca="false">Assumptions!$B$58/$AD$279</f>
        <v>1.03984038238133</v>
      </c>
      <c r="AF279" s="12" t="n">
        <f aca="false">Assumptions!$B$59*$AE$279</f>
        <v>1733067.65058234</v>
      </c>
      <c r="AG279" s="12" t="n">
        <f aca="false">IF($C$279&lt;Assumptions!$B$62,Assumptions!$B$62*(Assumptions!$B$21+Assumptions!$B$22/Assumptions!$B$62)/(Assumptions!$B$21+Assumptions!$B$22/$C$279),Assumptions!$B$62)</f>
        <v>48.9291003623757</v>
      </c>
      <c r="AH279" s="12" t="n">
        <f aca="false">Assumptions!$B$63/$AG$279</f>
        <v>1.00468454633187</v>
      </c>
      <c r="AI279" s="12" t="n">
        <f aca="false">Assumptions!$B$64*$AH$279</f>
        <v>6131255.22630948</v>
      </c>
    </row>
    <row r="280" customFormat="false" ht="15" hidden="true" customHeight="false" outlineLevel="0" collapsed="false">
      <c r="A280" s="6" t="n">
        <f aca="false">ROW()-ROW($A$256)+Assumptions!$B$4</f>
        <v>24</v>
      </c>
      <c r="B280" s="12" t="n">
        <f aca="false">$P$279</f>
        <v>0</v>
      </c>
      <c r="C280" s="12" t="n">
        <f aca="false">$C$4/(Assumptions!$B$16+$B$280)</f>
        <v>38.2326039399081</v>
      </c>
      <c r="D280" s="12" t="n">
        <f aca="false">Assumptions!$B$7/$C$280</f>
        <v>784670.592857143</v>
      </c>
      <c r="E280" s="12" t="n">
        <f aca="false">$T$280+$W$280+$Z$280+$AC$280+$AF$280+$AI$280</f>
        <v>23264322.8768918</v>
      </c>
      <c r="F280" s="12" t="n">
        <f aca="false">Assumptions!$B$70/(Assumptions!$B$20+Assumptions!$B$17+$B$280+$E$280+$O$279)</f>
        <v>27.2099188167789</v>
      </c>
      <c r="G280" s="12" t="n">
        <f aca="false">$C$280*(1-Assumptions!$B$71)</f>
        <v>30.5860831519265</v>
      </c>
      <c r="H280" s="12" t="n">
        <f aca="false">MIN($F$280,$G$280)</f>
        <v>27.2099188167789</v>
      </c>
      <c r="I280" s="12" t="str">
        <f aca="false">IF($F$280&lt;=$G$280,"cap","discount")</f>
        <v>cap</v>
      </c>
      <c r="J280" s="12" t="n">
        <f aca="false">Assumptions!$B$69/$H$280</f>
        <v>183756.520321434</v>
      </c>
      <c r="K280" s="12" t="n">
        <f aca="false">Assumptions!$B$74/(Assumptions!$B$20+Assumptions!$B$17+$B$280+$E$280+$J$280)</f>
        <v>43.4278156885998</v>
      </c>
      <c r="L280" s="12" t="n">
        <f aca="false">$C$280*(1-Assumptions!$B$75)</f>
        <v>32.4977133489219</v>
      </c>
      <c r="M280" s="12" t="n">
        <f aca="false">MIN($K$280,$L$280)</f>
        <v>32.4977133489219</v>
      </c>
      <c r="N280" s="12" t="str">
        <f aca="false">IF($K$280&lt;=$L$280,"cap","discount")</f>
        <v>discount</v>
      </c>
      <c r="O280" s="12" t="n">
        <f aca="false">Assumptions!$B$73/$M$280</f>
        <v>92314.187394958</v>
      </c>
      <c r="P280" s="12" t="n">
        <f aca="false">MAX(Assumptions!$B$4,($A$5*(Assumptions!$B$20+$E$280+Assumptions!$B$17+$J$280+$O$280+$D$280)-Assumptions!$B$17)/(1-$A$5))</f>
        <v>0</v>
      </c>
      <c r="Q280" s="12" t="n">
        <f aca="false">Assumptions!$B$20+$E$280+Assumptions!$B$17+$P$280+$J$280+$O$280+$D$280</f>
        <v>37719731.1774654</v>
      </c>
      <c r="R280" s="12" t="n">
        <f aca="false">IF($C$280&lt;Assumptions!$B$37,Assumptions!$B$37*(Assumptions!$B$21+Assumptions!$B$22/Assumptions!$B$37)/(Assumptions!$B$21+Assumptions!$B$22/$C$280),Assumptions!$B$37)</f>
        <v>1</v>
      </c>
      <c r="S280" s="12" t="n">
        <f aca="false">Assumptions!$B$38/$R$280</f>
        <v>1</v>
      </c>
      <c r="T280" s="12" t="n">
        <f aca="false">Assumptions!$B$39*$S$280</f>
        <v>5000000</v>
      </c>
      <c r="U280" s="12" t="n">
        <f aca="false">IF($C$280&lt;Assumptions!$B$42,Assumptions!$B$42*(Assumptions!$B$21+Assumptions!$B$22/Assumptions!$B$42)/(Assumptions!$B$21+Assumptions!$B$22/$C$280),Assumptions!$B$42)</f>
        <v>3</v>
      </c>
      <c r="V280" s="12" t="n">
        <f aca="false">Assumptions!$B$43/$U$280</f>
        <v>1</v>
      </c>
      <c r="W280" s="12" t="n">
        <f aca="false">Assumptions!$B$44*$V$280</f>
        <v>5000000</v>
      </c>
      <c r="X280" s="12" t="n">
        <f aca="false">IF($C$280&lt;Assumptions!$B$47,Assumptions!$B$47*(Assumptions!$B$21+Assumptions!$B$22/Assumptions!$B$47)/(Assumptions!$B$21+Assumptions!$B$22/$C$280),Assumptions!$B$47)</f>
        <v>10</v>
      </c>
      <c r="Y280" s="12" t="n">
        <f aca="false">Assumptions!$B$48/$X$280</f>
        <v>1</v>
      </c>
      <c r="Z280" s="12" t="n">
        <f aca="false">Assumptions!$B$49*$Y$280</f>
        <v>3000000</v>
      </c>
      <c r="AA280" s="12" t="n">
        <f aca="false">IF($C$280&lt;Assumptions!$B$52,Assumptions!$B$52*(Assumptions!$B$21+Assumptions!$B$22/Assumptions!$B$52)/(Assumptions!$B$21+Assumptions!$B$22/$C$280),Assumptions!$B$52)</f>
        <v>25</v>
      </c>
      <c r="AB280" s="12" t="n">
        <f aca="false">Assumptions!$B$53/$AA$280</f>
        <v>1</v>
      </c>
      <c r="AC280" s="12" t="n">
        <f aca="false">Assumptions!$B$54*$AB$280</f>
        <v>2400000</v>
      </c>
      <c r="AD280" s="12" t="n">
        <f aca="false">IF($C$280&lt;Assumptions!$B$57,Assumptions!$B$57*(Assumptions!$B$21+Assumptions!$B$22/Assumptions!$B$57)/(Assumptions!$B$21+Assumptions!$B$22/$C$280),Assumptions!$B$57)</f>
        <v>57.7011635791589</v>
      </c>
      <c r="AE280" s="12" t="n">
        <f aca="false">Assumptions!$B$58/$AD$280</f>
        <v>1.03984038238133</v>
      </c>
      <c r="AF280" s="12" t="n">
        <f aca="false">Assumptions!$B$59*$AE$280</f>
        <v>1733067.65058234</v>
      </c>
      <c r="AG280" s="12" t="n">
        <f aca="false">IF($C$280&lt;Assumptions!$B$62,Assumptions!$B$62*(Assumptions!$B$21+Assumptions!$B$22/Assumptions!$B$62)/(Assumptions!$B$21+Assumptions!$B$22/$C$280),Assumptions!$B$62)</f>
        <v>48.9291003623757</v>
      </c>
      <c r="AH280" s="12" t="n">
        <f aca="false">Assumptions!$B$63/$AG$280</f>
        <v>1.00468454633187</v>
      </c>
      <c r="AI280" s="12" t="n">
        <f aca="false">Assumptions!$B$64*$AH$280</f>
        <v>6131255.22630948</v>
      </c>
    </row>
    <row r="281" customFormat="false" ht="15" hidden="true" customHeight="false" outlineLevel="0" collapsed="false">
      <c r="A281" s="6" t="n">
        <f aca="false">ROW()-ROW($A$256)+Assumptions!$B$4</f>
        <v>25</v>
      </c>
      <c r="B281" s="12" t="n">
        <f aca="false">$P$280</f>
        <v>0</v>
      </c>
      <c r="C281" s="12" t="n">
        <f aca="false">$C$4/(Assumptions!$B$16+$B$281)</f>
        <v>38.2326039399081</v>
      </c>
      <c r="D281" s="12" t="n">
        <f aca="false">Assumptions!$B$7/$C$281</f>
        <v>784670.592857143</v>
      </c>
      <c r="E281" s="12" t="n">
        <f aca="false">$T$281+$W$281+$Z$281+$AC$281+$AF$281+$AI$281</f>
        <v>23264322.8768918</v>
      </c>
      <c r="F281" s="12" t="n">
        <f aca="false">Assumptions!$B$70/(Assumptions!$B$20+Assumptions!$B$17+$B$281+$E$281+$O$280)</f>
        <v>27.2099188167789</v>
      </c>
      <c r="G281" s="12" t="n">
        <f aca="false">$C$281*(1-Assumptions!$B$71)</f>
        <v>30.5860831519265</v>
      </c>
      <c r="H281" s="12" t="n">
        <f aca="false">MIN($F$281,$G$281)</f>
        <v>27.2099188167789</v>
      </c>
      <c r="I281" s="12" t="str">
        <f aca="false">IF($F$281&lt;=$G$281,"cap","discount")</f>
        <v>cap</v>
      </c>
      <c r="J281" s="12" t="n">
        <f aca="false">Assumptions!$B$69/$H$281</f>
        <v>183756.520321434</v>
      </c>
      <c r="K281" s="12" t="n">
        <f aca="false">Assumptions!$B$74/(Assumptions!$B$20+Assumptions!$B$17+$B$281+$E$281+$J$281)</f>
        <v>43.4278156885998</v>
      </c>
      <c r="L281" s="12" t="n">
        <f aca="false">$C$281*(1-Assumptions!$B$75)</f>
        <v>32.4977133489219</v>
      </c>
      <c r="M281" s="12" t="n">
        <f aca="false">MIN($K$281,$L$281)</f>
        <v>32.4977133489219</v>
      </c>
      <c r="N281" s="12" t="str">
        <f aca="false">IF($K$281&lt;=$L$281,"cap","discount")</f>
        <v>discount</v>
      </c>
      <c r="O281" s="12" t="n">
        <f aca="false">Assumptions!$B$73/$M$281</f>
        <v>92314.187394958</v>
      </c>
      <c r="P281" s="12" t="n">
        <f aca="false">MAX(Assumptions!$B$4,($A$5*(Assumptions!$B$20+$E$281+Assumptions!$B$17+$J$281+$O$281+$D$281)-Assumptions!$B$17)/(1-$A$5))</f>
        <v>0</v>
      </c>
      <c r="Q281" s="12" t="n">
        <f aca="false">Assumptions!$B$20+$E$281+Assumptions!$B$17+$P$281+$J$281+$O$281+$D$281</f>
        <v>37719731.1774654</v>
      </c>
      <c r="R281" s="12" t="n">
        <f aca="false">IF($C$281&lt;Assumptions!$B$37,Assumptions!$B$37*(Assumptions!$B$21+Assumptions!$B$22/Assumptions!$B$37)/(Assumptions!$B$21+Assumptions!$B$22/$C$281),Assumptions!$B$37)</f>
        <v>1</v>
      </c>
      <c r="S281" s="12" t="n">
        <f aca="false">Assumptions!$B$38/$R$281</f>
        <v>1</v>
      </c>
      <c r="T281" s="12" t="n">
        <f aca="false">Assumptions!$B$39*$S$281</f>
        <v>5000000</v>
      </c>
      <c r="U281" s="12" t="n">
        <f aca="false">IF($C$281&lt;Assumptions!$B$42,Assumptions!$B$42*(Assumptions!$B$21+Assumptions!$B$22/Assumptions!$B$42)/(Assumptions!$B$21+Assumptions!$B$22/$C$281),Assumptions!$B$42)</f>
        <v>3</v>
      </c>
      <c r="V281" s="12" t="n">
        <f aca="false">Assumptions!$B$43/$U$281</f>
        <v>1</v>
      </c>
      <c r="W281" s="12" t="n">
        <f aca="false">Assumptions!$B$44*$V$281</f>
        <v>5000000</v>
      </c>
      <c r="X281" s="12" t="n">
        <f aca="false">IF($C$281&lt;Assumptions!$B$47,Assumptions!$B$47*(Assumptions!$B$21+Assumptions!$B$22/Assumptions!$B$47)/(Assumptions!$B$21+Assumptions!$B$22/$C$281),Assumptions!$B$47)</f>
        <v>10</v>
      </c>
      <c r="Y281" s="12" t="n">
        <f aca="false">Assumptions!$B$48/$X$281</f>
        <v>1</v>
      </c>
      <c r="Z281" s="12" t="n">
        <f aca="false">Assumptions!$B$49*$Y$281</f>
        <v>3000000</v>
      </c>
      <c r="AA281" s="12" t="n">
        <f aca="false">IF($C$281&lt;Assumptions!$B$52,Assumptions!$B$52*(Assumptions!$B$21+Assumptions!$B$22/Assumptions!$B$52)/(Assumptions!$B$21+Assumptions!$B$22/$C$281),Assumptions!$B$52)</f>
        <v>25</v>
      </c>
      <c r="AB281" s="12" t="n">
        <f aca="false">Assumptions!$B$53/$AA$281</f>
        <v>1</v>
      </c>
      <c r="AC281" s="12" t="n">
        <f aca="false">Assumptions!$B$54*$AB$281</f>
        <v>2400000</v>
      </c>
      <c r="AD281" s="12" t="n">
        <f aca="false">IF($C$281&lt;Assumptions!$B$57,Assumptions!$B$57*(Assumptions!$B$21+Assumptions!$B$22/Assumptions!$B$57)/(Assumptions!$B$21+Assumptions!$B$22/$C$281),Assumptions!$B$57)</f>
        <v>57.7011635791589</v>
      </c>
      <c r="AE281" s="12" t="n">
        <f aca="false">Assumptions!$B$58/$AD$281</f>
        <v>1.03984038238133</v>
      </c>
      <c r="AF281" s="12" t="n">
        <f aca="false">Assumptions!$B$59*$AE$281</f>
        <v>1733067.65058234</v>
      </c>
      <c r="AG281" s="12" t="n">
        <f aca="false">IF($C$281&lt;Assumptions!$B$62,Assumptions!$B$62*(Assumptions!$B$21+Assumptions!$B$22/Assumptions!$B$62)/(Assumptions!$B$21+Assumptions!$B$22/$C$281),Assumptions!$B$62)</f>
        <v>48.9291003623757</v>
      </c>
      <c r="AH281" s="12" t="n">
        <f aca="false">Assumptions!$B$63/$AG$281</f>
        <v>1.00468454633187</v>
      </c>
      <c r="AI281" s="12" t="n">
        <f aca="false">Assumptions!$B$64*$AH$281</f>
        <v>6131255.22630948</v>
      </c>
    </row>
    <row r="282" customFormat="false" ht="15" hidden="true" customHeight="false" outlineLevel="0" collapsed="false">
      <c r="A282" s="6" t="n">
        <f aca="false">ROW()-ROW($A$256)+Assumptions!$B$4</f>
        <v>26</v>
      </c>
      <c r="B282" s="12" t="n">
        <f aca="false">$P$281</f>
        <v>0</v>
      </c>
      <c r="C282" s="12" t="n">
        <f aca="false">$C$4/(Assumptions!$B$16+$B$282)</f>
        <v>38.2326039399081</v>
      </c>
      <c r="D282" s="12" t="n">
        <f aca="false">Assumptions!$B$7/$C$282</f>
        <v>784670.592857143</v>
      </c>
      <c r="E282" s="12" t="n">
        <f aca="false">$T$282+$W$282+$Z$282+$AC$282+$AF$282+$AI$282</f>
        <v>23264322.8768918</v>
      </c>
      <c r="F282" s="12" t="n">
        <f aca="false">Assumptions!$B$70/(Assumptions!$B$20+Assumptions!$B$17+$B$282+$E$282+$O$281)</f>
        <v>27.2099188167789</v>
      </c>
      <c r="G282" s="12" t="n">
        <f aca="false">$C$282*(1-Assumptions!$B$71)</f>
        <v>30.5860831519265</v>
      </c>
      <c r="H282" s="12" t="n">
        <f aca="false">MIN($F$282,$G$282)</f>
        <v>27.2099188167789</v>
      </c>
      <c r="I282" s="12" t="str">
        <f aca="false">IF($F$282&lt;=$G$282,"cap","discount")</f>
        <v>cap</v>
      </c>
      <c r="J282" s="12" t="n">
        <f aca="false">Assumptions!$B$69/$H$282</f>
        <v>183756.520321434</v>
      </c>
      <c r="K282" s="12" t="n">
        <f aca="false">Assumptions!$B$74/(Assumptions!$B$20+Assumptions!$B$17+$B$282+$E$282+$J$282)</f>
        <v>43.4278156885998</v>
      </c>
      <c r="L282" s="12" t="n">
        <f aca="false">$C$282*(1-Assumptions!$B$75)</f>
        <v>32.4977133489219</v>
      </c>
      <c r="M282" s="12" t="n">
        <f aca="false">MIN($K$282,$L$282)</f>
        <v>32.4977133489219</v>
      </c>
      <c r="N282" s="12" t="str">
        <f aca="false">IF($K$282&lt;=$L$282,"cap","discount")</f>
        <v>discount</v>
      </c>
      <c r="O282" s="12" t="n">
        <f aca="false">Assumptions!$B$73/$M$282</f>
        <v>92314.187394958</v>
      </c>
      <c r="P282" s="12" t="n">
        <f aca="false">MAX(Assumptions!$B$4,($A$5*(Assumptions!$B$20+$E$282+Assumptions!$B$17+$J$282+$O$282+$D$282)-Assumptions!$B$17)/(1-$A$5))</f>
        <v>0</v>
      </c>
      <c r="Q282" s="12" t="n">
        <f aca="false">Assumptions!$B$20+$E$282+Assumptions!$B$17+$P$282+$J$282+$O$282+$D$282</f>
        <v>37719731.1774654</v>
      </c>
      <c r="R282" s="12" t="n">
        <f aca="false">IF($C$282&lt;Assumptions!$B$37,Assumptions!$B$37*(Assumptions!$B$21+Assumptions!$B$22/Assumptions!$B$37)/(Assumptions!$B$21+Assumptions!$B$22/$C$282),Assumptions!$B$37)</f>
        <v>1</v>
      </c>
      <c r="S282" s="12" t="n">
        <f aca="false">Assumptions!$B$38/$R$282</f>
        <v>1</v>
      </c>
      <c r="T282" s="12" t="n">
        <f aca="false">Assumptions!$B$39*$S$282</f>
        <v>5000000</v>
      </c>
      <c r="U282" s="12" t="n">
        <f aca="false">IF($C$282&lt;Assumptions!$B$42,Assumptions!$B$42*(Assumptions!$B$21+Assumptions!$B$22/Assumptions!$B$42)/(Assumptions!$B$21+Assumptions!$B$22/$C$282),Assumptions!$B$42)</f>
        <v>3</v>
      </c>
      <c r="V282" s="12" t="n">
        <f aca="false">Assumptions!$B$43/$U$282</f>
        <v>1</v>
      </c>
      <c r="W282" s="12" t="n">
        <f aca="false">Assumptions!$B$44*$V$282</f>
        <v>5000000</v>
      </c>
      <c r="X282" s="12" t="n">
        <f aca="false">IF($C$282&lt;Assumptions!$B$47,Assumptions!$B$47*(Assumptions!$B$21+Assumptions!$B$22/Assumptions!$B$47)/(Assumptions!$B$21+Assumptions!$B$22/$C$282),Assumptions!$B$47)</f>
        <v>10</v>
      </c>
      <c r="Y282" s="12" t="n">
        <f aca="false">Assumptions!$B$48/$X$282</f>
        <v>1</v>
      </c>
      <c r="Z282" s="12" t="n">
        <f aca="false">Assumptions!$B$49*$Y$282</f>
        <v>3000000</v>
      </c>
      <c r="AA282" s="12" t="n">
        <f aca="false">IF($C$282&lt;Assumptions!$B$52,Assumptions!$B$52*(Assumptions!$B$21+Assumptions!$B$22/Assumptions!$B$52)/(Assumptions!$B$21+Assumptions!$B$22/$C$282),Assumptions!$B$52)</f>
        <v>25</v>
      </c>
      <c r="AB282" s="12" t="n">
        <f aca="false">Assumptions!$B$53/$AA$282</f>
        <v>1</v>
      </c>
      <c r="AC282" s="12" t="n">
        <f aca="false">Assumptions!$B$54*$AB$282</f>
        <v>2400000</v>
      </c>
      <c r="AD282" s="12" t="n">
        <f aca="false">IF($C$282&lt;Assumptions!$B$57,Assumptions!$B$57*(Assumptions!$B$21+Assumptions!$B$22/Assumptions!$B$57)/(Assumptions!$B$21+Assumptions!$B$22/$C$282),Assumptions!$B$57)</f>
        <v>57.7011635791589</v>
      </c>
      <c r="AE282" s="12" t="n">
        <f aca="false">Assumptions!$B$58/$AD$282</f>
        <v>1.03984038238133</v>
      </c>
      <c r="AF282" s="12" t="n">
        <f aca="false">Assumptions!$B$59*$AE$282</f>
        <v>1733067.65058234</v>
      </c>
      <c r="AG282" s="12" t="n">
        <f aca="false">IF($C$282&lt;Assumptions!$B$62,Assumptions!$B$62*(Assumptions!$B$21+Assumptions!$B$22/Assumptions!$B$62)/(Assumptions!$B$21+Assumptions!$B$22/$C$282),Assumptions!$B$62)</f>
        <v>48.9291003623757</v>
      </c>
      <c r="AH282" s="12" t="n">
        <f aca="false">Assumptions!$B$63/$AG$282</f>
        <v>1.00468454633187</v>
      </c>
      <c r="AI282" s="12" t="n">
        <f aca="false">Assumptions!$B$64*$AH$282</f>
        <v>6131255.22630948</v>
      </c>
    </row>
    <row r="283" customFormat="false" ht="15" hidden="true" customHeight="false" outlineLevel="0" collapsed="false">
      <c r="A283" s="6" t="n">
        <f aca="false">ROW()-ROW($A$256)+Assumptions!$B$4</f>
        <v>27</v>
      </c>
      <c r="B283" s="12" t="n">
        <f aca="false">$P$282</f>
        <v>0</v>
      </c>
      <c r="C283" s="12" t="n">
        <f aca="false">$C$4/(Assumptions!$B$16+$B$283)</f>
        <v>38.2326039399081</v>
      </c>
      <c r="D283" s="12" t="n">
        <f aca="false">Assumptions!$B$7/$C$283</f>
        <v>784670.592857143</v>
      </c>
      <c r="E283" s="12" t="n">
        <f aca="false">$T$283+$W$283+$Z$283+$AC$283+$AF$283+$AI$283</f>
        <v>23264322.8768918</v>
      </c>
      <c r="F283" s="12" t="n">
        <f aca="false">Assumptions!$B$70/(Assumptions!$B$20+Assumptions!$B$17+$B$283+$E$283+$O$282)</f>
        <v>27.2099188167789</v>
      </c>
      <c r="G283" s="12" t="n">
        <f aca="false">$C$283*(1-Assumptions!$B$71)</f>
        <v>30.5860831519265</v>
      </c>
      <c r="H283" s="12" t="n">
        <f aca="false">MIN($F$283,$G$283)</f>
        <v>27.2099188167789</v>
      </c>
      <c r="I283" s="12" t="str">
        <f aca="false">IF($F$283&lt;=$G$283,"cap","discount")</f>
        <v>cap</v>
      </c>
      <c r="J283" s="12" t="n">
        <f aca="false">Assumptions!$B$69/$H$283</f>
        <v>183756.520321434</v>
      </c>
      <c r="K283" s="12" t="n">
        <f aca="false">Assumptions!$B$74/(Assumptions!$B$20+Assumptions!$B$17+$B$283+$E$283+$J$283)</f>
        <v>43.4278156885998</v>
      </c>
      <c r="L283" s="12" t="n">
        <f aca="false">$C$283*(1-Assumptions!$B$75)</f>
        <v>32.4977133489219</v>
      </c>
      <c r="M283" s="12" t="n">
        <f aca="false">MIN($K$283,$L$283)</f>
        <v>32.4977133489219</v>
      </c>
      <c r="N283" s="12" t="str">
        <f aca="false">IF($K$283&lt;=$L$283,"cap","discount")</f>
        <v>discount</v>
      </c>
      <c r="O283" s="12" t="n">
        <f aca="false">Assumptions!$B$73/$M$283</f>
        <v>92314.187394958</v>
      </c>
      <c r="P283" s="12" t="n">
        <f aca="false">MAX(Assumptions!$B$4,($A$5*(Assumptions!$B$20+$E$283+Assumptions!$B$17+$J$283+$O$283+$D$283)-Assumptions!$B$17)/(1-$A$5))</f>
        <v>0</v>
      </c>
      <c r="Q283" s="12" t="n">
        <f aca="false">Assumptions!$B$20+$E$283+Assumptions!$B$17+$P$283+$J$283+$O$283+$D$283</f>
        <v>37719731.1774654</v>
      </c>
      <c r="R283" s="12" t="n">
        <f aca="false">IF($C$283&lt;Assumptions!$B$37,Assumptions!$B$37*(Assumptions!$B$21+Assumptions!$B$22/Assumptions!$B$37)/(Assumptions!$B$21+Assumptions!$B$22/$C$283),Assumptions!$B$37)</f>
        <v>1</v>
      </c>
      <c r="S283" s="12" t="n">
        <f aca="false">Assumptions!$B$38/$R$283</f>
        <v>1</v>
      </c>
      <c r="T283" s="12" t="n">
        <f aca="false">Assumptions!$B$39*$S$283</f>
        <v>5000000</v>
      </c>
      <c r="U283" s="12" t="n">
        <f aca="false">IF($C$283&lt;Assumptions!$B$42,Assumptions!$B$42*(Assumptions!$B$21+Assumptions!$B$22/Assumptions!$B$42)/(Assumptions!$B$21+Assumptions!$B$22/$C$283),Assumptions!$B$42)</f>
        <v>3</v>
      </c>
      <c r="V283" s="12" t="n">
        <f aca="false">Assumptions!$B$43/$U$283</f>
        <v>1</v>
      </c>
      <c r="W283" s="12" t="n">
        <f aca="false">Assumptions!$B$44*$V$283</f>
        <v>5000000</v>
      </c>
      <c r="X283" s="12" t="n">
        <f aca="false">IF($C$283&lt;Assumptions!$B$47,Assumptions!$B$47*(Assumptions!$B$21+Assumptions!$B$22/Assumptions!$B$47)/(Assumptions!$B$21+Assumptions!$B$22/$C$283),Assumptions!$B$47)</f>
        <v>10</v>
      </c>
      <c r="Y283" s="12" t="n">
        <f aca="false">Assumptions!$B$48/$X$283</f>
        <v>1</v>
      </c>
      <c r="Z283" s="12" t="n">
        <f aca="false">Assumptions!$B$49*$Y$283</f>
        <v>3000000</v>
      </c>
      <c r="AA283" s="12" t="n">
        <f aca="false">IF($C$283&lt;Assumptions!$B$52,Assumptions!$B$52*(Assumptions!$B$21+Assumptions!$B$22/Assumptions!$B$52)/(Assumptions!$B$21+Assumptions!$B$22/$C$283),Assumptions!$B$52)</f>
        <v>25</v>
      </c>
      <c r="AB283" s="12" t="n">
        <f aca="false">Assumptions!$B$53/$AA$283</f>
        <v>1</v>
      </c>
      <c r="AC283" s="12" t="n">
        <f aca="false">Assumptions!$B$54*$AB$283</f>
        <v>2400000</v>
      </c>
      <c r="AD283" s="12" t="n">
        <f aca="false">IF($C$283&lt;Assumptions!$B$57,Assumptions!$B$57*(Assumptions!$B$21+Assumptions!$B$22/Assumptions!$B$57)/(Assumptions!$B$21+Assumptions!$B$22/$C$283),Assumptions!$B$57)</f>
        <v>57.7011635791589</v>
      </c>
      <c r="AE283" s="12" t="n">
        <f aca="false">Assumptions!$B$58/$AD$283</f>
        <v>1.03984038238133</v>
      </c>
      <c r="AF283" s="12" t="n">
        <f aca="false">Assumptions!$B$59*$AE$283</f>
        <v>1733067.65058234</v>
      </c>
      <c r="AG283" s="12" t="n">
        <f aca="false">IF($C$283&lt;Assumptions!$B$62,Assumptions!$B$62*(Assumptions!$B$21+Assumptions!$B$22/Assumptions!$B$62)/(Assumptions!$B$21+Assumptions!$B$22/$C$283),Assumptions!$B$62)</f>
        <v>48.9291003623757</v>
      </c>
      <c r="AH283" s="12" t="n">
        <f aca="false">Assumptions!$B$63/$AG$283</f>
        <v>1.00468454633187</v>
      </c>
      <c r="AI283" s="12" t="n">
        <f aca="false">Assumptions!$B$64*$AH$283</f>
        <v>6131255.22630948</v>
      </c>
    </row>
    <row r="284" customFormat="false" ht="15" hidden="true" customHeight="false" outlineLevel="0" collapsed="false">
      <c r="A284" s="6" t="n">
        <f aca="false">ROW()-ROW($A$256)+Assumptions!$B$4</f>
        <v>28</v>
      </c>
      <c r="B284" s="12" t="n">
        <f aca="false">$P$283</f>
        <v>0</v>
      </c>
      <c r="C284" s="12" t="n">
        <f aca="false">$C$4/(Assumptions!$B$16+$B$284)</f>
        <v>38.2326039399081</v>
      </c>
      <c r="D284" s="12" t="n">
        <f aca="false">Assumptions!$B$7/$C$284</f>
        <v>784670.592857143</v>
      </c>
      <c r="E284" s="12" t="n">
        <f aca="false">$T$284+$W$284+$Z$284+$AC$284+$AF$284+$AI$284</f>
        <v>23264322.8768918</v>
      </c>
      <c r="F284" s="12" t="n">
        <f aca="false">Assumptions!$B$70/(Assumptions!$B$20+Assumptions!$B$17+$B$284+$E$284+$O$283)</f>
        <v>27.2099188167789</v>
      </c>
      <c r="G284" s="12" t="n">
        <f aca="false">$C$284*(1-Assumptions!$B$71)</f>
        <v>30.5860831519265</v>
      </c>
      <c r="H284" s="12" t="n">
        <f aca="false">MIN($F$284,$G$284)</f>
        <v>27.2099188167789</v>
      </c>
      <c r="I284" s="12" t="str">
        <f aca="false">IF($F$284&lt;=$G$284,"cap","discount")</f>
        <v>cap</v>
      </c>
      <c r="J284" s="12" t="n">
        <f aca="false">Assumptions!$B$69/$H$284</f>
        <v>183756.520321434</v>
      </c>
      <c r="K284" s="12" t="n">
        <f aca="false">Assumptions!$B$74/(Assumptions!$B$20+Assumptions!$B$17+$B$284+$E$284+$J$284)</f>
        <v>43.4278156885998</v>
      </c>
      <c r="L284" s="12" t="n">
        <f aca="false">$C$284*(1-Assumptions!$B$75)</f>
        <v>32.4977133489219</v>
      </c>
      <c r="M284" s="12" t="n">
        <f aca="false">MIN($K$284,$L$284)</f>
        <v>32.4977133489219</v>
      </c>
      <c r="N284" s="12" t="str">
        <f aca="false">IF($K$284&lt;=$L$284,"cap","discount")</f>
        <v>discount</v>
      </c>
      <c r="O284" s="12" t="n">
        <f aca="false">Assumptions!$B$73/$M$284</f>
        <v>92314.187394958</v>
      </c>
      <c r="P284" s="12" t="n">
        <f aca="false">MAX(Assumptions!$B$4,($A$5*(Assumptions!$B$20+$E$284+Assumptions!$B$17+$J$284+$O$284+$D$284)-Assumptions!$B$17)/(1-$A$5))</f>
        <v>0</v>
      </c>
      <c r="Q284" s="12" t="n">
        <f aca="false">Assumptions!$B$20+$E$284+Assumptions!$B$17+$P$284+$J$284+$O$284+$D$284</f>
        <v>37719731.1774654</v>
      </c>
      <c r="R284" s="12" t="n">
        <f aca="false">IF($C$284&lt;Assumptions!$B$37,Assumptions!$B$37*(Assumptions!$B$21+Assumptions!$B$22/Assumptions!$B$37)/(Assumptions!$B$21+Assumptions!$B$22/$C$284),Assumptions!$B$37)</f>
        <v>1</v>
      </c>
      <c r="S284" s="12" t="n">
        <f aca="false">Assumptions!$B$38/$R$284</f>
        <v>1</v>
      </c>
      <c r="T284" s="12" t="n">
        <f aca="false">Assumptions!$B$39*$S$284</f>
        <v>5000000</v>
      </c>
      <c r="U284" s="12" t="n">
        <f aca="false">IF($C$284&lt;Assumptions!$B$42,Assumptions!$B$42*(Assumptions!$B$21+Assumptions!$B$22/Assumptions!$B$42)/(Assumptions!$B$21+Assumptions!$B$22/$C$284),Assumptions!$B$42)</f>
        <v>3</v>
      </c>
      <c r="V284" s="12" t="n">
        <f aca="false">Assumptions!$B$43/$U$284</f>
        <v>1</v>
      </c>
      <c r="W284" s="12" t="n">
        <f aca="false">Assumptions!$B$44*$V$284</f>
        <v>5000000</v>
      </c>
      <c r="X284" s="12" t="n">
        <f aca="false">IF($C$284&lt;Assumptions!$B$47,Assumptions!$B$47*(Assumptions!$B$21+Assumptions!$B$22/Assumptions!$B$47)/(Assumptions!$B$21+Assumptions!$B$22/$C$284),Assumptions!$B$47)</f>
        <v>10</v>
      </c>
      <c r="Y284" s="12" t="n">
        <f aca="false">Assumptions!$B$48/$X$284</f>
        <v>1</v>
      </c>
      <c r="Z284" s="12" t="n">
        <f aca="false">Assumptions!$B$49*$Y$284</f>
        <v>3000000</v>
      </c>
      <c r="AA284" s="12" t="n">
        <f aca="false">IF($C$284&lt;Assumptions!$B$52,Assumptions!$B$52*(Assumptions!$B$21+Assumptions!$B$22/Assumptions!$B$52)/(Assumptions!$B$21+Assumptions!$B$22/$C$284),Assumptions!$B$52)</f>
        <v>25</v>
      </c>
      <c r="AB284" s="12" t="n">
        <f aca="false">Assumptions!$B$53/$AA$284</f>
        <v>1</v>
      </c>
      <c r="AC284" s="12" t="n">
        <f aca="false">Assumptions!$B$54*$AB$284</f>
        <v>2400000</v>
      </c>
      <c r="AD284" s="12" t="n">
        <f aca="false">IF($C$284&lt;Assumptions!$B$57,Assumptions!$B$57*(Assumptions!$B$21+Assumptions!$B$22/Assumptions!$B$57)/(Assumptions!$B$21+Assumptions!$B$22/$C$284),Assumptions!$B$57)</f>
        <v>57.7011635791589</v>
      </c>
      <c r="AE284" s="12" t="n">
        <f aca="false">Assumptions!$B$58/$AD$284</f>
        <v>1.03984038238133</v>
      </c>
      <c r="AF284" s="12" t="n">
        <f aca="false">Assumptions!$B$59*$AE$284</f>
        <v>1733067.65058234</v>
      </c>
      <c r="AG284" s="12" t="n">
        <f aca="false">IF($C$284&lt;Assumptions!$B$62,Assumptions!$B$62*(Assumptions!$B$21+Assumptions!$B$22/Assumptions!$B$62)/(Assumptions!$B$21+Assumptions!$B$22/$C$284),Assumptions!$B$62)</f>
        <v>48.9291003623757</v>
      </c>
      <c r="AH284" s="12" t="n">
        <f aca="false">Assumptions!$B$63/$AG$284</f>
        <v>1.00468454633187</v>
      </c>
      <c r="AI284" s="12" t="n">
        <f aca="false">Assumptions!$B$64*$AH$284</f>
        <v>6131255.22630948</v>
      </c>
    </row>
    <row r="285" customFormat="false" ht="15" hidden="true" customHeight="false" outlineLevel="0" collapsed="false">
      <c r="A285" s="6" t="n">
        <f aca="false">ROW()-ROW($A$256)+Assumptions!$B$4</f>
        <v>29</v>
      </c>
      <c r="B285" s="12" t="n">
        <f aca="false">$P$284</f>
        <v>0</v>
      </c>
      <c r="C285" s="12" t="n">
        <f aca="false">$C$4/(Assumptions!$B$16+$B$285)</f>
        <v>38.2326039399081</v>
      </c>
      <c r="D285" s="12" t="n">
        <f aca="false">Assumptions!$B$7/$C$285</f>
        <v>784670.592857143</v>
      </c>
      <c r="E285" s="12" t="n">
        <f aca="false">$T$285+$W$285+$Z$285+$AC$285+$AF$285+$AI$285</f>
        <v>23264322.8768918</v>
      </c>
      <c r="F285" s="12" t="n">
        <f aca="false">Assumptions!$B$70/(Assumptions!$B$20+Assumptions!$B$17+$B$285+$E$285+$O$284)</f>
        <v>27.2099188167789</v>
      </c>
      <c r="G285" s="12" t="n">
        <f aca="false">$C$285*(1-Assumptions!$B$71)</f>
        <v>30.5860831519265</v>
      </c>
      <c r="H285" s="12" t="n">
        <f aca="false">MIN($F$285,$G$285)</f>
        <v>27.2099188167789</v>
      </c>
      <c r="I285" s="12" t="str">
        <f aca="false">IF($F$285&lt;=$G$285,"cap","discount")</f>
        <v>cap</v>
      </c>
      <c r="J285" s="12" t="n">
        <f aca="false">Assumptions!$B$69/$H$285</f>
        <v>183756.520321434</v>
      </c>
      <c r="K285" s="12" t="n">
        <f aca="false">Assumptions!$B$74/(Assumptions!$B$20+Assumptions!$B$17+$B$285+$E$285+$J$285)</f>
        <v>43.4278156885998</v>
      </c>
      <c r="L285" s="12" t="n">
        <f aca="false">$C$285*(1-Assumptions!$B$75)</f>
        <v>32.4977133489219</v>
      </c>
      <c r="M285" s="12" t="n">
        <f aca="false">MIN($K$285,$L$285)</f>
        <v>32.4977133489219</v>
      </c>
      <c r="N285" s="12" t="str">
        <f aca="false">IF($K$285&lt;=$L$285,"cap","discount")</f>
        <v>discount</v>
      </c>
      <c r="O285" s="12" t="n">
        <f aca="false">Assumptions!$B$73/$M$285</f>
        <v>92314.187394958</v>
      </c>
      <c r="P285" s="12" t="n">
        <f aca="false">MAX(Assumptions!$B$4,($A$5*(Assumptions!$B$20+$E$285+Assumptions!$B$17+$J$285+$O$285+$D$285)-Assumptions!$B$17)/(1-$A$5))</f>
        <v>0</v>
      </c>
      <c r="Q285" s="12" t="n">
        <f aca="false">Assumptions!$B$20+$E$285+Assumptions!$B$17+$P$285+$J$285+$O$285+$D$285</f>
        <v>37719731.1774654</v>
      </c>
      <c r="R285" s="12" t="n">
        <f aca="false">IF($C$285&lt;Assumptions!$B$37,Assumptions!$B$37*(Assumptions!$B$21+Assumptions!$B$22/Assumptions!$B$37)/(Assumptions!$B$21+Assumptions!$B$22/$C$285),Assumptions!$B$37)</f>
        <v>1</v>
      </c>
      <c r="S285" s="12" t="n">
        <f aca="false">Assumptions!$B$38/$R$285</f>
        <v>1</v>
      </c>
      <c r="T285" s="12" t="n">
        <f aca="false">Assumptions!$B$39*$S$285</f>
        <v>5000000</v>
      </c>
      <c r="U285" s="12" t="n">
        <f aca="false">IF($C$285&lt;Assumptions!$B$42,Assumptions!$B$42*(Assumptions!$B$21+Assumptions!$B$22/Assumptions!$B$42)/(Assumptions!$B$21+Assumptions!$B$22/$C$285),Assumptions!$B$42)</f>
        <v>3</v>
      </c>
      <c r="V285" s="12" t="n">
        <f aca="false">Assumptions!$B$43/$U$285</f>
        <v>1</v>
      </c>
      <c r="W285" s="12" t="n">
        <f aca="false">Assumptions!$B$44*$V$285</f>
        <v>5000000</v>
      </c>
      <c r="X285" s="12" t="n">
        <f aca="false">IF($C$285&lt;Assumptions!$B$47,Assumptions!$B$47*(Assumptions!$B$21+Assumptions!$B$22/Assumptions!$B$47)/(Assumptions!$B$21+Assumptions!$B$22/$C$285),Assumptions!$B$47)</f>
        <v>10</v>
      </c>
      <c r="Y285" s="12" t="n">
        <f aca="false">Assumptions!$B$48/$X$285</f>
        <v>1</v>
      </c>
      <c r="Z285" s="12" t="n">
        <f aca="false">Assumptions!$B$49*$Y$285</f>
        <v>3000000</v>
      </c>
      <c r="AA285" s="12" t="n">
        <f aca="false">IF($C$285&lt;Assumptions!$B$52,Assumptions!$B$52*(Assumptions!$B$21+Assumptions!$B$22/Assumptions!$B$52)/(Assumptions!$B$21+Assumptions!$B$22/$C$285),Assumptions!$B$52)</f>
        <v>25</v>
      </c>
      <c r="AB285" s="12" t="n">
        <f aca="false">Assumptions!$B$53/$AA$285</f>
        <v>1</v>
      </c>
      <c r="AC285" s="12" t="n">
        <f aca="false">Assumptions!$B$54*$AB$285</f>
        <v>2400000</v>
      </c>
      <c r="AD285" s="12" t="n">
        <f aca="false">IF($C$285&lt;Assumptions!$B$57,Assumptions!$B$57*(Assumptions!$B$21+Assumptions!$B$22/Assumptions!$B$57)/(Assumptions!$B$21+Assumptions!$B$22/$C$285),Assumptions!$B$57)</f>
        <v>57.7011635791589</v>
      </c>
      <c r="AE285" s="12" t="n">
        <f aca="false">Assumptions!$B$58/$AD$285</f>
        <v>1.03984038238133</v>
      </c>
      <c r="AF285" s="12" t="n">
        <f aca="false">Assumptions!$B$59*$AE$285</f>
        <v>1733067.65058234</v>
      </c>
      <c r="AG285" s="12" t="n">
        <f aca="false">IF($C$285&lt;Assumptions!$B$62,Assumptions!$B$62*(Assumptions!$B$21+Assumptions!$B$22/Assumptions!$B$62)/(Assumptions!$B$21+Assumptions!$B$22/$C$285),Assumptions!$B$62)</f>
        <v>48.9291003623757</v>
      </c>
      <c r="AH285" s="12" t="n">
        <f aca="false">Assumptions!$B$63/$AG$285</f>
        <v>1.00468454633187</v>
      </c>
      <c r="AI285" s="12" t="n">
        <f aca="false">Assumptions!$B$64*$AH$285</f>
        <v>6131255.22630948</v>
      </c>
    </row>
    <row r="286" customFormat="false" ht="15" hidden="true" customHeight="false" outlineLevel="0" collapsed="false">
      <c r="A286" s="6" t="n">
        <f aca="false">ROW()-ROW($A$256)+Assumptions!$B$4</f>
        <v>30</v>
      </c>
      <c r="B286" s="12" t="n">
        <f aca="false">$P$285</f>
        <v>0</v>
      </c>
      <c r="C286" s="12" t="n">
        <f aca="false">$C$4/(Assumptions!$B$16+$B$286)</f>
        <v>38.2326039399081</v>
      </c>
      <c r="D286" s="12" t="n">
        <f aca="false">Assumptions!$B$7/$C$286</f>
        <v>784670.592857143</v>
      </c>
      <c r="E286" s="12" t="n">
        <f aca="false">$T$286+$W$286+$Z$286+$AC$286+$AF$286+$AI$286</f>
        <v>23264322.8768918</v>
      </c>
      <c r="F286" s="12" t="n">
        <f aca="false">Assumptions!$B$70/(Assumptions!$B$20+Assumptions!$B$17+$B$286+$E$286+$O$285)</f>
        <v>27.2099188167789</v>
      </c>
      <c r="G286" s="12" t="n">
        <f aca="false">$C$286*(1-Assumptions!$B$71)</f>
        <v>30.5860831519265</v>
      </c>
      <c r="H286" s="12" t="n">
        <f aca="false">MIN($F$286,$G$286)</f>
        <v>27.2099188167789</v>
      </c>
      <c r="I286" s="12" t="str">
        <f aca="false">IF($F$286&lt;=$G$286,"cap","discount")</f>
        <v>cap</v>
      </c>
      <c r="J286" s="12" t="n">
        <f aca="false">Assumptions!$B$69/$H$286</f>
        <v>183756.520321434</v>
      </c>
      <c r="K286" s="12" t="n">
        <f aca="false">Assumptions!$B$74/(Assumptions!$B$20+Assumptions!$B$17+$B$286+$E$286+$J$286)</f>
        <v>43.4278156885998</v>
      </c>
      <c r="L286" s="12" t="n">
        <f aca="false">$C$286*(1-Assumptions!$B$75)</f>
        <v>32.4977133489219</v>
      </c>
      <c r="M286" s="12" t="n">
        <f aca="false">MIN($K$286,$L$286)</f>
        <v>32.4977133489219</v>
      </c>
      <c r="N286" s="12" t="str">
        <f aca="false">IF($K$286&lt;=$L$286,"cap","discount")</f>
        <v>discount</v>
      </c>
      <c r="O286" s="12" t="n">
        <f aca="false">Assumptions!$B$73/$M$286</f>
        <v>92314.187394958</v>
      </c>
      <c r="P286" s="12" t="n">
        <f aca="false">MAX(Assumptions!$B$4,($A$5*(Assumptions!$B$20+$E$286+Assumptions!$B$17+$J$286+$O$286+$D$286)-Assumptions!$B$17)/(1-$A$5))</f>
        <v>0</v>
      </c>
      <c r="Q286" s="12" t="n">
        <f aca="false">Assumptions!$B$20+$E$286+Assumptions!$B$17+$P$286+$J$286+$O$286+$D$286</f>
        <v>37719731.1774654</v>
      </c>
      <c r="R286" s="12" t="n">
        <f aca="false">IF($C$286&lt;Assumptions!$B$37,Assumptions!$B$37*(Assumptions!$B$21+Assumptions!$B$22/Assumptions!$B$37)/(Assumptions!$B$21+Assumptions!$B$22/$C$286),Assumptions!$B$37)</f>
        <v>1</v>
      </c>
      <c r="S286" s="12" t="n">
        <f aca="false">Assumptions!$B$38/$R$286</f>
        <v>1</v>
      </c>
      <c r="T286" s="12" t="n">
        <f aca="false">Assumptions!$B$39*$S$286</f>
        <v>5000000</v>
      </c>
      <c r="U286" s="12" t="n">
        <f aca="false">IF($C$286&lt;Assumptions!$B$42,Assumptions!$B$42*(Assumptions!$B$21+Assumptions!$B$22/Assumptions!$B$42)/(Assumptions!$B$21+Assumptions!$B$22/$C$286),Assumptions!$B$42)</f>
        <v>3</v>
      </c>
      <c r="V286" s="12" t="n">
        <f aca="false">Assumptions!$B$43/$U$286</f>
        <v>1</v>
      </c>
      <c r="W286" s="12" t="n">
        <f aca="false">Assumptions!$B$44*$V$286</f>
        <v>5000000</v>
      </c>
      <c r="X286" s="12" t="n">
        <f aca="false">IF($C$286&lt;Assumptions!$B$47,Assumptions!$B$47*(Assumptions!$B$21+Assumptions!$B$22/Assumptions!$B$47)/(Assumptions!$B$21+Assumptions!$B$22/$C$286),Assumptions!$B$47)</f>
        <v>10</v>
      </c>
      <c r="Y286" s="12" t="n">
        <f aca="false">Assumptions!$B$48/$X$286</f>
        <v>1</v>
      </c>
      <c r="Z286" s="12" t="n">
        <f aca="false">Assumptions!$B$49*$Y$286</f>
        <v>3000000</v>
      </c>
      <c r="AA286" s="12" t="n">
        <f aca="false">IF($C$286&lt;Assumptions!$B$52,Assumptions!$B$52*(Assumptions!$B$21+Assumptions!$B$22/Assumptions!$B$52)/(Assumptions!$B$21+Assumptions!$B$22/$C$286),Assumptions!$B$52)</f>
        <v>25</v>
      </c>
      <c r="AB286" s="12" t="n">
        <f aca="false">Assumptions!$B$53/$AA$286</f>
        <v>1</v>
      </c>
      <c r="AC286" s="12" t="n">
        <f aca="false">Assumptions!$B$54*$AB$286</f>
        <v>2400000</v>
      </c>
      <c r="AD286" s="12" t="n">
        <f aca="false">IF($C$286&lt;Assumptions!$B$57,Assumptions!$B$57*(Assumptions!$B$21+Assumptions!$B$22/Assumptions!$B$57)/(Assumptions!$B$21+Assumptions!$B$22/$C$286),Assumptions!$B$57)</f>
        <v>57.7011635791589</v>
      </c>
      <c r="AE286" s="12" t="n">
        <f aca="false">Assumptions!$B$58/$AD$286</f>
        <v>1.03984038238133</v>
      </c>
      <c r="AF286" s="12" t="n">
        <f aca="false">Assumptions!$B$59*$AE$286</f>
        <v>1733067.65058234</v>
      </c>
      <c r="AG286" s="12" t="n">
        <f aca="false">IF($C$286&lt;Assumptions!$B$62,Assumptions!$B$62*(Assumptions!$B$21+Assumptions!$B$22/Assumptions!$B$62)/(Assumptions!$B$21+Assumptions!$B$22/$C$286),Assumptions!$B$62)</f>
        <v>48.9291003623757</v>
      </c>
      <c r="AH286" s="12" t="n">
        <f aca="false">Assumptions!$B$63/$AG$286</f>
        <v>1.00468454633187</v>
      </c>
      <c r="AI286" s="12" t="n">
        <f aca="false">Assumptions!$B$64*$AH$286</f>
        <v>6131255.22630948</v>
      </c>
    </row>
    <row r="287" customFormat="false" ht="15" hidden="true" customHeight="false" outlineLevel="0" collapsed="false">
      <c r="A287" s="6" t="n">
        <f aca="false">ROW()-ROW($A$256)+Assumptions!$B$4</f>
        <v>31</v>
      </c>
      <c r="B287" s="12" t="n">
        <f aca="false">$P$286</f>
        <v>0</v>
      </c>
      <c r="C287" s="12" t="n">
        <f aca="false">$C$4/(Assumptions!$B$16+$B$287)</f>
        <v>38.2326039399081</v>
      </c>
      <c r="D287" s="12" t="n">
        <f aca="false">Assumptions!$B$7/$C$287</f>
        <v>784670.592857143</v>
      </c>
      <c r="E287" s="12" t="n">
        <f aca="false">$T$287+$W$287+$Z$287+$AC$287+$AF$287+$AI$287</f>
        <v>23264322.8768918</v>
      </c>
      <c r="F287" s="12" t="n">
        <f aca="false">Assumptions!$B$70/(Assumptions!$B$20+Assumptions!$B$17+$B$287+$E$287+$O$286)</f>
        <v>27.2099188167789</v>
      </c>
      <c r="G287" s="12" t="n">
        <f aca="false">$C$287*(1-Assumptions!$B$71)</f>
        <v>30.5860831519265</v>
      </c>
      <c r="H287" s="12" t="n">
        <f aca="false">MIN($F$287,$G$287)</f>
        <v>27.2099188167789</v>
      </c>
      <c r="I287" s="12" t="str">
        <f aca="false">IF($F$287&lt;=$G$287,"cap","discount")</f>
        <v>cap</v>
      </c>
      <c r="J287" s="12" t="n">
        <f aca="false">Assumptions!$B$69/$H$287</f>
        <v>183756.520321434</v>
      </c>
      <c r="K287" s="12" t="n">
        <f aca="false">Assumptions!$B$74/(Assumptions!$B$20+Assumptions!$B$17+$B$287+$E$287+$J$287)</f>
        <v>43.4278156885998</v>
      </c>
      <c r="L287" s="12" t="n">
        <f aca="false">$C$287*(1-Assumptions!$B$75)</f>
        <v>32.4977133489219</v>
      </c>
      <c r="M287" s="12" t="n">
        <f aca="false">MIN($K$287,$L$287)</f>
        <v>32.4977133489219</v>
      </c>
      <c r="N287" s="12" t="str">
        <f aca="false">IF($K$287&lt;=$L$287,"cap","discount")</f>
        <v>discount</v>
      </c>
      <c r="O287" s="12" t="n">
        <f aca="false">Assumptions!$B$73/$M$287</f>
        <v>92314.187394958</v>
      </c>
      <c r="P287" s="12" t="n">
        <f aca="false">MAX(Assumptions!$B$4,($A$5*(Assumptions!$B$20+$E$287+Assumptions!$B$17+$J$287+$O$287+$D$287)-Assumptions!$B$17)/(1-$A$5))</f>
        <v>0</v>
      </c>
      <c r="Q287" s="12" t="n">
        <f aca="false">Assumptions!$B$20+$E$287+Assumptions!$B$17+$P$287+$J$287+$O$287+$D$287</f>
        <v>37719731.1774654</v>
      </c>
      <c r="R287" s="12" t="n">
        <f aca="false">IF($C$287&lt;Assumptions!$B$37,Assumptions!$B$37*(Assumptions!$B$21+Assumptions!$B$22/Assumptions!$B$37)/(Assumptions!$B$21+Assumptions!$B$22/$C$287),Assumptions!$B$37)</f>
        <v>1</v>
      </c>
      <c r="S287" s="12" t="n">
        <f aca="false">Assumptions!$B$38/$R$287</f>
        <v>1</v>
      </c>
      <c r="T287" s="12" t="n">
        <f aca="false">Assumptions!$B$39*$S$287</f>
        <v>5000000</v>
      </c>
      <c r="U287" s="12" t="n">
        <f aca="false">IF($C$287&lt;Assumptions!$B$42,Assumptions!$B$42*(Assumptions!$B$21+Assumptions!$B$22/Assumptions!$B$42)/(Assumptions!$B$21+Assumptions!$B$22/$C$287),Assumptions!$B$42)</f>
        <v>3</v>
      </c>
      <c r="V287" s="12" t="n">
        <f aca="false">Assumptions!$B$43/$U$287</f>
        <v>1</v>
      </c>
      <c r="W287" s="12" t="n">
        <f aca="false">Assumptions!$B$44*$V$287</f>
        <v>5000000</v>
      </c>
      <c r="X287" s="12" t="n">
        <f aca="false">IF($C$287&lt;Assumptions!$B$47,Assumptions!$B$47*(Assumptions!$B$21+Assumptions!$B$22/Assumptions!$B$47)/(Assumptions!$B$21+Assumptions!$B$22/$C$287),Assumptions!$B$47)</f>
        <v>10</v>
      </c>
      <c r="Y287" s="12" t="n">
        <f aca="false">Assumptions!$B$48/$X$287</f>
        <v>1</v>
      </c>
      <c r="Z287" s="12" t="n">
        <f aca="false">Assumptions!$B$49*$Y$287</f>
        <v>3000000</v>
      </c>
      <c r="AA287" s="12" t="n">
        <f aca="false">IF($C$287&lt;Assumptions!$B$52,Assumptions!$B$52*(Assumptions!$B$21+Assumptions!$B$22/Assumptions!$B$52)/(Assumptions!$B$21+Assumptions!$B$22/$C$287),Assumptions!$B$52)</f>
        <v>25</v>
      </c>
      <c r="AB287" s="12" t="n">
        <f aca="false">Assumptions!$B$53/$AA$287</f>
        <v>1</v>
      </c>
      <c r="AC287" s="12" t="n">
        <f aca="false">Assumptions!$B$54*$AB$287</f>
        <v>2400000</v>
      </c>
      <c r="AD287" s="12" t="n">
        <f aca="false">IF($C$287&lt;Assumptions!$B$57,Assumptions!$B$57*(Assumptions!$B$21+Assumptions!$B$22/Assumptions!$B$57)/(Assumptions!$B$21+Assumptions!$B$22/$C$287),Assumptions!$B$57)</f>
        <v>57.7011635791589</v>
      </c>
      <c r="AE287" s="12" t="n">
        <f aca="false">Assumptions!$B$58/$AD$287</f>
        <v>1.03984038238133</v>
      </c>
      <c r="AF287" s="12" t="n">
        <f aca="false">Assumptions!$B$59*$AE$287</f>
        <v>1733067.65058234</v>
      </c>
      <c r="AG287" s="12" t="n">
        <f aca="false">IF($C$287&lt;Assumptions!$B$62,Assumptions!$B$62*(Assumptions!$B$21+Assumptions!$B$22/Assumptions!$B$62)/(Assumptions!$B$21+Assumptions!$B$22/$C$287),Assumptions!$B$62)</f>
        <v>48.9291003623757</v>
      </c>
      <c r="AH287" s="12" t="n">
        <f aca="false">Assumptions!$B$63/$AG$287</f>
        <v>1.00468454633187</v>
      </c>
      <c r="AI287" s="12" t="n">
        <f aca="false">Assumptions!$B$64*$AH$287</f>
        <v>6131255.22630948</v>
      </c>
    </row>
    <row r="288" customFormat="false" ht="15" hidden="true" customHeight="false" outlineLevel="0" collapsed="false">
      <c r="A288" s="6" t="n">
        <f aca="false">ROW()-ROW($A$256)+Assumptions!$B$4</f>
        <v>32</v>
      </c>
      <c r="B288" s="12" t="n">
        <f aca="false">$P$287</f>
        <v>0</v>
      </c>
      <c r="C288" s="12" t="n">
        <f aca="false">$C$4/(Assumptions!$B$16+$B$288)</f>
        <v>38.2326039399081</v>
      </c>
      <c r="D288" s="12" t="n">
        <f aca="false">Assumptions!$B$7/$C$288</f>
        <v>784670.592857143</v>
      </c>
      <c r="E288" s="12" t="n">
        <f aca="false">$T$288+$W$288+$Z$288+$AC$288+$AF$288+$AI$288</f>
        <v>23264322.8768918</v>
      </c>
      <c r="F288" s="12" t="n">
        <f aca="false">Assumptions!$B$70/(Assumptions!$B$20+Assumptions!$B$17+$B$288+$E$288+$O$287)</f>
        <v>27.2099188167789</v>
      </c>
      <c r="G288" s="12" t="n">
        <f aca="false">$C$288*(1-Assumptions!$B$71)</f>
        <v>30.5860831519265</v>
      </c>
      <c r="H288" s="12" t="n">
        <f aca="false">MIN($F$288,$G$288)</f>
        <v>27.2099188167789</v>
      </c>
      <c r="I288" s="12" t="str">
        <f aca="false">IF($F$288&lt;=$G$288,"cap","discount")</f>
        <v>cap</v>
      </c>
      <c r="J288" s="12" t="n">
        <f aca="false">Assumptions!$B$69/$H$288</f>
        <v>183756.520321434</v>
      </c>
      <c r="K288" s="12" t="n">
        <f aca="false">Assumptions!$B$74/(Assumptions!$B$20+Assumptions!$B$17+$B$288+$E$288+$J$288)</f>
        <v>43.4278156885998</v>
      </c>
      <c r="L288" s="12" t="n">
        <f aca="false">$C$288*(1-Assumptions!$B$75)</f>
        <v>32.4977133489219</v>
      </c>
      <c r="M288" s="12" t="n">
        <f aca="false">MIN($K$288,$L$288)</f>
        <v>32.4977133489219</v>
      </c>
      <c r="N288" s="12" t="str">
        <f aca="false">IF($K$288&lt;=$L$288,"cap","discount")</f>
        <v>discount</v>
      </c>
      <c r="O288" s="12" t="n">
        <f aca="false">Assumptions!$B$73/$M$288</f>
        <v>92314.187394958</v>
      </c>
      <c r="P288" s="12" t="n">
        <f aca="false">MAX(Assumptions!$B$4,($A$5*(Assumptions!$B$20+$E$288+Assumptions!$B$17+$J$288+$O$288+$D$288)-Assumptions!$B$17)/(1-$A$5))</f>
        <v>0</v>
      </c>
      <c r="Q288" s="12" t="n">
        <f aca="false">Assumptions!$B$20+$E$288+Assumptions!$B$17+$P$288+$J$288+$O$288+$D$288</f>
        <v>37719731.1774654</v>
      </c>
      <c r="R288" s="12" t="n">
        <f aca="false">IF($C$288&lt;Assumptions!$B$37,Assumptions!$B$37*(Assumptions!$B$21+Assumptions!$B$22/Assumptions!$B$37)/(Assumptions!$B$21+Assumptions!$B$22/$C$288),Assumptions!$B$37)</f>
        <v>1</v>
      </c>
      <c r="S288" s="12" t="n">
        <f aca="false">Assumptions!$B$38/$R$288</f>
        <v>1</v>
      </c>
      <c r="T288" s="12" t="n">
        <f aca="false">Assumptions!$B$39*$S$288</f>
        <v>5000000</v>
      </c>
      <c r="U288" s="12" t="n">
        <f aca="false">IF($C$288&lt;Assumptions!$B$42,Assumptions!$B$42*(Assumptions!$B$21+Assumptions!$B$22/Assumptions!$B$42)/(Assumptions!$B$21+Assumptions!$B$22/$C$288),Assumptions!$B$42)</f>
        <v>3</v>
      </c>
      <c r="V288" s="12" t="n">
        <f aca="false">Assumptions!$B$43/$U$288</f>
        <v>1</v>
      </c>
      <c r="W288" s="12" t="n">
        <f aca="false">Assumptions!$B$44*$V$288</f>
        <v>5000000</v>
      </c>
      <c r="X288" s="12" t="n">
        <f aca="false">IF($C$288&lt;Assumptions!$B$47,Assumptions!$B$47*(Assumptions!$B$21+Assumptions!$B$22/Assumptions!$B$47)/(Assumptions!$B$21+Assumptions!$B$22/$C$288),Assumptions!$B$47)</f>
        <v>10</v>
      </c>
      <c r="Y288" s="12" t="n">
        <f aca="false">Assumptions!$B$48/$X$288</f>
        <v>1</v>
      </c>
      <c r="Z288" s="12" t="n">
        <f aca="false">Assumptions!$B$49*$Y$288</f>
        <v>3000000</v>
      </c>
      <c r="AA288" s="12" t="n">
        <f aca="false">IF($C$288&lt;Assumptions!$B$52,Assumptions!$B$52*(Assumptions!$B$21+Assumptions!$B$22/Assumptions!$B$52)/(Assumptions!$B$21+Assumptions!$B$22/$C$288),Assumptions!$B$52)</f>
        <v>25</v>
      </c>
      <c r="AB288" s="12" t="n">
        <f aca="false">Assumptions!$B$53/$AA$288</f>
        <v>1</v>
      </c>
      <c r="AC288" s="12" t="n">
        <f aca="false">Assumptions!$B$54*$AB$288</f>
        <v>2400000</v>
      </c>
      <c r="AD288" s="12" t="n">
        <f aca="false">IF($C$288&lt;Assumptions!$B$57,Assumptions!$B$57*(Assumptions!$B$21+Assumptions!$B$22/Assumptions!$B$57)/(Assumptions!$B$21+Assumptions!$B$22/$C$288),Assumptions!$B$57)</f>
        <v>57.7011635791589</v>
      </c>
      <c r="AE288" s="12" t="n">
        <f aca="false">Assumptions!$B$58/$AD$288</f>
        <v>1.03984038238133</v>
      </c>
      <c r="AF288" s="12" t="n">
        <f aca="false">Assumptions!$B$59*$AE$288</f>
        <v>1733067.65058234</v>
      </c>
      <c r="AG288" s="12" t="n">
        <f aca="false">IF($C$288&lt;Assumptions!$B$62,Assumptions!$B$62*(Assumptions!$B$21+Assumptions!$B$22/Assumptions!$B$62)/(Assumptions!$B$21+Assumptions!$B$22/$C$288),Assumptions!$B$62)</f>
        <v>48.9291003623757</v>
      </c>
      <c r="AH288" s="12" t="n">
        <f aca="false">Assumptions!$B$63/$AG$288</f>
        <v>1.00468454633187</v>
      </c>
      <c r="AI288" s="12" t="n">
        <f aca="false">Assumptions!$B$64*$AH$288</f>
        <v>6131255.22630948</v>
      </c>
    </row>
    <row r="289" customFormat="false" ht="15" hidden="true" customHeight="false" outlineLevel="0" collapsed="false">
      <c r="A289" s="6" t="n">
        <f aca="false">ROW()-ROW($A$256)+Assumptions!$B$4</f>
        <v>33</v>
      </c>
      <c r="B289" s="12" t="n">
        <f aca="false">$P$288</f>
        <v>0</v>
      </c>
      <c r="C289" s="12" t="n">
        <f aca="false">$C$4/(Assumptions!$B$16+$B$289)</f>
        <v>38.2326039399081</v>
      </c>
      <c r="D289" s="12" t="n">
        <f aca="false">Assumptions!$B$7/$C$289</f>
        <v>784670.592857143</v>
      </c>
      <c r="E289" s="12" t="n">
        <f aca="false">$T$289+$W$289+$Z$289+$AC$289+$AF$289+$AI$289</f>
        <v>23264322.8768918</v>
      </c>
      <c r="F289" s="12" t="n">
        <f aca="false">Assumptions!$B$70/(Assumptions!$B$20+Assumptions!$B$17+$B$289+$E$289+$O$288)</f>
        <v>27.2099188167789</v>
      </c>
      <c r="G289" s="12" t="n">
        <f aca="false">$C$289*(1-Assumptions!$B$71)</f>
        <v>30.5860831519265</v>
      </c>
      <c r="H289" s="12" t="n">
        <f aca="false">MIN($F$289,$G$289)</f>
        <v>27.2099188167789</v>
      </c>
      <c r="I289" s="12" t="str">
        <f aca="false">IF($F$289&lt;=$G$289,"cap","discount")</f>
        <v>cap</v>
      </c>
      <c r="J289" s="12" t="n">
        <f aca="false">Assumptions!$B$69/$H$289</f>
        <v>183756.520321434</v>
      </c>
      <c r="K289" s="12" t="n">
        <f aca="false">Assumptions!$B$74/(Assumptions!$B$20+Assumptions!$B$17+$B$289+$E$289+$J$289)</f>
        <v>43.4278156885998</v>
      </c>
      <c r="L289" s="12" t="n">
        <f aca="false">$C$289*(1-Assumptions!$B$75)</f>
        <v>32.4977133489219</v>
      </c>
      <c r="M289" s="12" t="n">
        <f aca="false">MIN($K$289,$L$289)</f>
        <v>32.4977133489219</v>
      </c>
      <c r="N289" s="12" t="str">
        <f aca="false">IF($K$289&lt;=$L$289,"cap","discount")</f>
        <v>discount</v>
      </c>
      <c r="O289" s="12" t="n">
        <f aca="false">Assumptions!$B$73/$M$289</f>
        <v>92314.187394958</v>
      </c>
      <c r="P289" s="12" t="n">
        <f aca="false">MAX(Assumptions!$B$4,($A$5*(Assumptions!$B$20+$E$289+Assumptions!$B$17+$J$289+$O$289+$D$289)-Assumptions!$B$17)/(1-$A$5))</f>
        <v>0</v>
      </c>
      <c r="Q289" s="12" t="n">
        <f aca="false">Assumptions!$B$20+$E$289+Assumptions!$B$17+$P$289+$J$289+$O$289+$D$289</f>
        <v>37719731.1774654</v>
      </c>
      <c r="R289" s="12" t="n">
        <f aca="false">IF($C$289&lt;Assumptions!$B$37,Assumptions!$B$37*(Assumptions!$B$21+Assumptions!$B$22/Assumptions!$B$37)/(Assumptions!$B$21+Assumptions!$B$22/$C$289),Assumptions!$B$37)</f>
        <v>1</v>
      </c>
      <c r="S289" s="12" t="n">
        <f aca="false">Assumptions!$B$38/$R$289</f>
        <v>1</v>
      </c>
      <c r="T289" s="12" t="n">
        <f aca="false">Assumptions!$B$39*$S$289</f>
        <v>5000000</v>
      </c>
      <c r="U289" s="12" t="n">
        <f aca="false">IF($C$289&lt;Assumptions!$B$42,Assumptions!$B$42*(Assumptions!$B$21+Assumptions!$B$22/Assumptions!$B$42)/(Assumptions!$B$21+Assumptions!$B$22/$C$289),Assumptions!$B$42)</f>
        <v>3</v>
      </c>
      <c r="V289" s="12" t="n">
        <f aca="false">Assumptions!$B$43/$U$289</f>
        <v>1</v>
      </c>
      <c r="W289" s="12" t="n">
        <f aca="false">Assumptions!$B$44*$V$289</f>
        <v>5000000</v>
      </c>
      <c r="X289" s="12" t="n">
        <f aca="false">IF($C$289&lt;Assumptions!$B$47,Assumptions!$B$47*(Assumptions!$B$21+Assumptions!$B$22/Assumptions!$B$47)/(Assumptions!$B$21+Assumptions!$B$22/$C$289),Assumptions!$B$47)</f>
        <v>10</v>
      </c>
      <c r="Y289" s="12" t="n">
        <f aca="false">Assumptions!$B$48/$X$289</f>
        <v>1</v>
      </c>
      <c r="Z289" s="12" t="n">
        <f aca="false">Assumptions!$B$49*$Y$289</f>
        <v>3000000</v>
      </c>
      <c r="AA289" s="12" t="n">
        <f aca="false">IF($C$289&lt;Assumptions!$B$52,Assumptions!$B$52*(Assumptions!$B$21+Assumptions!$B$22/Assumptions!$B$52)/(Assumptions!$B$21+Assumptions!$B$22/$C$289),Assumptions!$B$52)</f>
        <v>25</v>
      </c>
      <c r="AB289" s="12" t="n">
        <f aca="false">Assumptions!$B$53/$AA$289</f>
        <v>1</v>
      </c>
      <c r="AC289" s="12" t="n">
        <f aca="false">Assumptions!$B$54*$AB$289</f>
        <v>2400000</v>
      </c>
      <c r="AD289" s="12" t="n">
        <f aca="false">IF($C$289&lt;Assumptions!$B$57,Assumptions!$B$57*(Assumptions!$B$21+Assumptions!$B$22/Assumptions!$B$57)/(Assumptions!$B$21+Assumptions!$B$22/$C$289),Assumptions!$B$57)</f>
        <v>57.7011635791589</v>
      </c>
      <c r="AE289" s="12" t="n">
        <f aca="false">Assumptions!$B$58/$AD$289</f>
        <v>1.03984038238133</v>
      </c>
      <c r="AF289" s="12" t="n">
        <f aca="false">Assumptions!$B$59*$AE$289</f>
        <v>1733067.65058234</v>
      </c>
      <c r="AG289" s="12" t="n">
        <f aca="false">IF($C$289&lt;Assumptions!$B$62,Assumptions!$B$62*(Assumptions!$B$21+Assumptions!$B$22/Assumptions!$B$62)/(Assumptions!$B$21+Assumptions!$B$22/$C$289),Assumptions!$B$62)</f>
        <v>48.9291003623757</v>
      </c>
      <c r="AH289" s="12" t="n">
        <f aca="false">Assumptions!$B$63/$AG$289</f>
        <v>1.00468454633187</v>
      </c>
      <c r="AI289" s="12" t="n">
        <f aca="false">Assumptions!$B$64*$AH$289</f>
        <v>6131255.22630948</v>
      </c>
    </row>
    <row r="290" customFormat="false" ht="15" hidden="true" customHeight="false" outlineLevel="0" collapsed="false">
      <c r="A290" s="6" t="n">
        <f aca="false">ROW()-ROW($A$256)+Assumptions!$B$4</f>
        <v>34</v>
      </c>
      <c r="B290" s="12" t="n">
        <f aca="false">$P$289</f>
        <v>0</v>
      </c>
      <c r="C290" s="12" t="n">
        <f aca="false">$C$4/(Assumptions!$B$16+$B$290)</f>
        <v>38.2326039399081</v>
      </c>
      <c r="D290" s="12" t="n">
        <f aca="false">Assumptions!$B$7/$C$290</f>
        <v>784670.592857143</v>
      </c>
      <c r="E290" s="12" t="n">
        <f aca="false">$T$290+$W$290+$Z$290+$AC$290+$AF$290+$AI$290</f>
        <v>23264322.8768918</v>
      </c>
      <c r="F290" s="12" t="n">
        <f aca="false">Assumptions!$B$70/(Assumptions!$B$20+Assumptions!$B$17+$B$290+$E$290+$O$289)</f>
        <v>27.2099188167789</v>
      </c>
      <c r="G290" s="12" t="n">
        <f aca="false">$C$290*(1-Assumptions!$B$71)</f>
        <v>30.5860831519265</v>
      </c>
      <c r="H290" s="12" t="n">
        <f aca="false">MIN($F$290,$G$290)</f>
        <v>27.2099188167789</v>
      </c>
      <c r="I290" s="12" t="str">
        <f aca="false">IF($F$290&lt;=$G$290,"cap","discount")</f>
        <v>cap</v>
      </c>
      <c r="J290" s="12" t="n">
        <f aca="false">Assumptions!$B$69/$H$290</f>
        <v>183756.520321434</v>
      </c>
      <c r="K290" s="12" t="n">
        <f aca="false">Assumptions!$B$74/(Assumptions!$B$20+Assumptions!$B$17+$B$290+$E$290+$J$290)</f>
        <v>43.4278156885998</v>
      </c>
      <c r="L290" s="12" t="n">
        <f aca="false">$C$290*(1-Assumptions!$B$75)</f>
        <v>32.4977133489219</v>
      </c>
      <c r="M290" s="12" t="n">
        <f aca="false">MIN($K$290,$L$290)</f>
        <v>32.4977133489219</v>
      </c>
      <c r="N290" s="12" t="str">
        <f aca="false">IF($K$290&lt;=$L$290,"cap","discount")</f>
        <v>discount</v>
      </c>
      <c r="O290" s="12" t="n">
        <f aca="false">Assumptions!$B$73/$M$290</f>
        <v>92314.187394958</v>
      </c>
      <c r="P290" s="12" t="n">
        <f aca="false">MAX(Assumptions!$B$4,($A$5*(Assumptions!$B$20+$E$290+Assumptions!$B$17+$J$290+$O$290+$D$290)-Assumptions!$B$17)/(1-$A$5))</f>
        <v>0</v>
      </c>
      <c r="Q290" s="12" t="n">
        <f aca="false">Assumptions!$B$20+$E$290+Assumptions!$B$17+$P$290+$J$290+$O$290+$D$290</f>
        <v>37719731.1774654</v>
      </c>
      <c r="R290" s="12" t="n">
        <f aca="false">IF($C$290&lt;Assumptions!$B$37,Assumptions!$B$37*(Assumptions!$B$21+Assumptions!$B$22/Assumptions!$B$37)/(Assumptions!$B$21+Assumptions!$B$22/$C$290),Assumptions!$B$37)</f>
        <v>1</v>
      </c>
      <c r="S290" s="12" t="n">
        <f aca="false">Assumptions!$B$38/$R$290</f>
        <v>1</v>
      </c>
      <c r="T290" s="12" t="n">
        <f aca="false">Assumptions!$B$39*$S$290</f>
        <v>5000000</v>
      </c>
      <c r="U290" s="12" t="n">
        <f aca="false">IF($C$290&lt;Assumptions!$B$42,Assumptions!$B$42*(Assumptions!$B$21+Assumptions!$B$22/Assumptions!$B$42)/(Assumptions!$B$21+Assumptions!$B$22/$C$290),Assumptions!$B$42)</f>
        <v>3</v>
      </c>
      <c r="V290" s="12" t="n">
        <f aca="false">Assumptions!$B$43/$U$290</f>
        <v>1</v>
      </c>
      <c r="W290" s="12" t="n">
        <f aca="false">Assumptions!$B$44*$V$290</f>
        <v>5000000</v>
      </c>
      <c r="X290" s="12" t="n">
        <f aca="false">IF($C$290&lt;Assumptions!$B$47,Assumptions!$B$47*(Assumptions!$B$21+Assumptions!$B$22/Assumptions!$B$47)/(Assumptions!$B$21+Assumptions!$B$22/$C$290),Assumptions!$B$47)</f>
        <v>10</v>
      </c>
      <c r="Y290" s="12" t="n">
        <f aca="false">Assumptions!$B$48/$X$290</f>
        <v>1</v>
      </c>
      <c r="Z290" s="12" t="n">
        <f aca="false">Assumptions!$B$49*$Y$290</f>
        <v>3000000</v>
      </c>
      <c r="AA290" s="12" t="n">
        <f aca="false">IF($C$290&lt;Assumptions!$B$52,Assumptions!$B$52*(Assumptions!$B$21+Assumptions!$B$22/Assumptions!$B$52)/(Assumptions!$B$21+Assumptions!$B$22/$C$290),Assumptions!$B$52)</f>
        <v>25</v>
      </c>
      <c r="AB290" s="12" t="n">
        <f aca="false">Assumptions!$B$53/$AA$290</f>
        <v>1</v>
      </c>
      <c r="AC290" s="12" t="n">
        <f aca="false">Assumptions!$B$54*$AB$290</f>
        <v>2400000</v>
      </c>
      <c r="AD290" s="12" t="n">
        <f aca="false">IF($C$290&lt;Assumptions!$B$57,Assumptions!$B$57*(Assumptions!$B$21+Assumptions!$B$22/Assumptions!$B$57)/(Assumptions!$B$21+Assumptions!$B$22/$C$290),Assumptions!$B$57)</f>
        <v>57.7011635791589</v>
      </c>
      <c r="AE290" s="12" t="n">
        <f aca="false">Assumptions!$B$58/$AD$290</f>
        <v>1.03984038238133</v>
      </c>
      <c r="AF290" s="12" t="n">
        <f aca="false">Assumptions!$B$59*$AE$290</f>
        <v>1733067.65058234</v>
      </c>
      <c r="AG290" s="12" t="n">
        <f aca="false">IF($C$290&lt;Assumptions!$B$62,Assumptions!$B$62*(Assumptions!$B$21+Assumptions!$B$22/Assumptions!$B$62)/(Assumptions!$B$21+Assumptions!$B$22/$C$290),Assumptions!$B$62)</f>
        <v>48.9291003623757</v>
      </c>
      <c r="AH290" s="12" t="n">
        <f aca="false">Assumptions!$B$63/$AG$290</f>
        <v>1.00468454633187</v>
      </c>
      <c r="AI290" s="12" t="n">
        <f aca="false">Assumptions!$B$64*$AH$290</f>
        <v>6131255.22630948</v>
      </c>
    </row>
    <row r="291" customFormat="false" ht="15" hidden="true" customHeight="false" outlineLevel="0" collapsed="false">
      <c r="A291" s="6" t="n">
        <f aca="false">ROW()-ROW($A$256)+Assumptions!$B$4</f>
        <v>35</v>
      </c>
      <c r="B291" s="12" t="n">
        <f aca="false">$P$290</f>
        <v>0</v>
      </c>
      <c r="C291" s="12" t="n">
        <f aca="false">$C$4/(Assumptions!$B$16+$B$291)</f>
        <v>38.2326039399081</v>
      </c>
      <c r="D291" s="12" t="n">
        <f aca="false">Assumptions!$B$7/$C$291</f>
        <v>784670.592857143</v>
      </c>
      <c r="E291" s="12" t="n">
        <f aca="false">$T$291+$W$291+$Z$291+$AC$291+$AF$291+$AI$291</f>
        <v>23264322.8768918</v>
      </c>
      <c r="F291" s="12" t="n">
        <f aca="false">Assumptions!$B$70/(Assumptions!$B$20+Assumptions!$B$17+$B$291+$E$291+$O$290)</f>
        <v>27.2099188167789</v>
      </c>
      <c r="G291" s="12" t="n">
        <f aca="false">$C$291*(1-Assumptions!$B$71)</f>
        <v>30.5860831519265</v>
      </c>
      <c r="H291" s="12" t="n">
        <f aca="false">MIN($F$291,$G$291)</f>
        <v>27.2099188167789</v>
      </c>
      <c r="I291" s="12" t="str">
        <f aca="false">IF($F$291&lt;=$G$291,"cap","discount")</f>
        <v>cap</v>
      </c>
      <c r="J291" s="12" t="n">
        <f aca="false">Assumptions!$B$69/$H$291</f>
        <v>183756.520321434</v>
      </c>
      <c r="K291" s="12" t="n">
        <f aca="false">Assumptions!$B$74/(Assumptions!$B$20+Assumptions!$B$17+$B$291+$E$291+$J$291)</f>
        <v>43.4278156885998</v>
      </c>
      <c r="L291" s="12" t="n">
        <f aca="false">$C$291*(1-Assumptions!$B$75)</f>
        <v>32.4977133489219</v>
      </c>
      <c r="M291" s="12" t="n">
        <f aca="false">MIN($K$291,$L$291)</f>
        <v>32.4977133489219</v>
      </c>
      <c r="N291" s="12" t="str">
        <f aca="false">IF($K$291&lt;=$L$291,"cap","discount")</f>
        <v>discount</v>
      </c>
      <c r="O291" s="12" t="n">
        <f aca="false">Assumptions!$B$73/$M$291</f>
        <v>92314.187394958</v>
      </c>
      <c r="P291" s="12" t="n">
        <f aca="false">MAX(Assumptions!$B$4,($A$5*(Assumptions!$B$20+$E$291+Assumptions!$B$17+$J$291+$O$291+$D$291)-Assumptions!$B$17)/(1-$A$5))</f>
        <v>0</v>
      </c>
      <c r="Q291" s="12" t="n">
        <f aca="false">Assumptions!$B$20+$E$291+Assumptions!$B$17+$P$291+$J$291+$O$291+$D$291</f>
        <v>37719731.1774654</v>
      </c>
      <c r="R291" s="12" t="n">
        <f aca="false">IF($C$291&lt;Assumptions!$B$37,Assumptions!$B$37*(Assumptions!$B$21+Assumptions!$B$22/Assumptions!$B$37)/(Assumptions!$B$21+Assumptions!$B$22/$C$291),Assumptions!$B$37)</f>
        <v>1</v>
      </c>
      <c r="S291" s="12" t="n">
        <f aca="false">Assumptions!$B$38/$R$291</f>
        <v>1</v>
      </c>
      <c r="T291" s="12" t="n">
        <f aca="false">Assumptions!$B$39*$S$291</f>
        <v>5000000</v>
      </c>
      <c r="U291" s="12" t="n">
        <f aca="false">IF($C$291&lt;Assumptions!$B$42,Assumptions!$B$42*(Assumptions!$B$21+Assumptions!$B$22/Assumptions!$B$42)/(Assumptions!$B$21+Assumptions!$B$22/$C$291),Assumptions!$B$42)</f>
        <v>3</v>
      </c>
      <c r="V291" s="12" t="n">
        <f aca="false">Assumptions!$B$43/$U$291</f>
        <v>1</v>
      </c>
      <c r="W291" s="12" t="n">
        <f aca="false">Assumptions!$B$44*$V$291</f>
        <v>5000000</v>
      </c>
      <c r="X291" s="12" t="n">
        <f aca="false">IF($C$291&lt;Assumptions!$B$47,Assumptions!$B$47*(Assumptions!$B$21+Assumptions!$B$22/Assumptions!$B$47)/(Assumptions!$B$21+Assumptions!$B$22/$C$291),Assumptions!$B$47)</f>
        <v>10</v>
      </c>
      <c r="Y291" s="12" t="n">
        <f aca="false">Assumptions!$B$48/$X$291</f>
        <v>1</v>
      </c>
      <c r="Z291" s="12" t="n">
        <f aca="false">Assumptions!$B$49*$Y$291</f>
        <v>3000000</v>
      </c>
      <c r="AA291" s="12" t="n">
        <f aca="false">IF($C$291&lt;Assumptions!$B$52,Assumptions!$B$52*(Assumptions!$B$21+Assumptions!$B$22/Assumptions!$B$52)/(Assumptions!$B$21+Assumptions!$B$22/$C$291),Assumptions!$B$52)</f>
        <v>25</v>
      </c>
      <c r="AB291" s="12" t="n">
        <f aca="false">Assumptions!$B$53/$AA$291</f>
        <v>1</v>
      </c>
      <c r="AC291" s="12" t="n">
        <f aca="false">Assumptions!$B$54*$AB$291</f>
        <v>2400000</v>
      </c>
      <c r="AD291" s="12" t="n">
        <f aca="false">IF($C$291&lt;Assumptions!$B$57,Assumptions!$B$57*(Assumptions!$B$21+Assumptions!$B$22/Assumptions!$B$57)/(Assumptions!$B$21+Assumptions!$B$22/$C$291),Assumptions!$B$57)</f>
        <v>57.7011635791589</v>
      </c>
      <c r="AE291" s="12" t="n">
        <f aca="false">Assumptions!$B$58/$AD$291</f>
        <v>1.03984038238133</v>
      </c>
      <c r="AF291" s="12" t="n">
        <f aca="false">Assumptions!$B$59*$AE$291</f>
        <v>1733067.65058234</v>
      </c>
      <c r="AG291" s="12" t="n">
        <f aca="false">IF($C$291&lt;Assumptions!$B$62,Assumptions!$B$62*(Assumptions!$B$21+Assumptions!$B$22/Assumptions!$B$62)/(Assumptions!$B$21+Assumptions!$B$22/$C$291),Assumptions!$B$62)</f>
        <v>48.9291003623757</v>
      </c>
      <c r="AH291" s="12" t="n">
        <f aca="false">Assumptions!$B$63/$AG$291</f>
        <v>1.00468454633187</v>
      </c>
      <c r="AI291" s="12" t="n">
        <f aca="false">Assumptions!$B$64*$AH$291</f>
        <v>6131255.22630948</v>
      </c>
    </row>
    <row r="292" customFormat="false" ht="15" hidden="true" customHeight="false" outlineLevel="0" collapsed="false">
      <c r="A292" s="6" t="n">
        <f aca="false">ROW()-ROW($A$256)+Assumptions!$B$4</f>
        <v>36</v>
      </c>
      <c r="B292" s="12" t="n">
        <f aca="false">$P$291</f>
        <v>0</v>
      </c>
      <c r="C292" s="12" t="n">
        <f aca="false">$C$4/(Assumptions!$B$16+$B$292)</f>
        <v>38.2326039399081</v>
      </c>
      <c r="D292" s="12" t="n">
        <f aca="false">Assumptions!$B$7/$C$292</f>
        <v>784670.592857143</v>
      </c>
      <c r="E292" s="12" t="n">
        <f aca="false">$T$292+$W$292+$Z$292+$AC$292+$AF$292+$AI$292</f>
        <v>23264322.8768918</v>
      </c>
      <c r="F292" s="12" t="n">
        <f aca="false">Assumptions!$B$70/(Assumptions!$B$20+Assumptions!$B$17+$B$292+$E$292+$O$291)</f>
        <v>27.2099188167789</v>
      </c>
      <c r="G292" s="12" t="n">
        <f aca="false">$C$292*(1-Assumptions!$B$71)</f>
        <v>30.5860831519265</v>
      </c>
      <c r="H292" s="12" t="n">
        <f aca="false">MIN($F$292,$G$292)</f>
        <v>27.2099188167789</v>
      </c>
      <c r="I292" s="12" t="str">
        <f aca="false">IF($F$292&lt;=$G$292,"cap","discount")</f>
        <v>cap</v>
      </c>
      <c r="J292" s="12" t="n">
        <f aca="false">Assumptions!$B$69/$H$292</f>
        <v>183756.520321434</v>
      </c>
      <c r="K292" s="12" t="n">
        <f aca="false">Assumptions!$B$74/(Assumptions!$B$20+Assumptions!$B$17+$B$292+$E$292+$J$292)</f>
        <v>43.4278156885998</v>
      </c>
      <c r="L292" s="12" t="n">
        <f aca="false">$C$292*(1-Assumptions!$B$75)</f>
        <v>32.4977133489219</v>
      </c>
      <c r="M292" s="12" t="n">
        <f aca="false">MIN($K$292,$L$292)</f>
        <v>32.4977133489219</v>
      </c>
      <c r="N292" s="12" t="str">
        <f aca="false">IF($K$292&lt;=$L$292,"cap","discount")</f>
        <v>discount</v>
      </c>
      <c r="O292" s="12" t="n">
        <f aca="false">Assumptions!$B$73/$M$292</f>
        <v>92314.187394958</v>
      </c>
      <c r="P292" s="12" t="n">
        <f aca="false">MAX(Assumptions!$B$4,($A$5*(Assumptions!$B$20+$E$292+Assumptions!$B$17+$J$292+$O$292+$D$292)-Assumptions!$B$17)/(1-$A$5))</f>
        <v>0</v>
      </c>
      <c r="Q292" s="12" t="n">
        <f aca="false">Assumptions!$B$20+$E$292+Assumptions!$B$17+$P$292+$J$292+$O$292+$D$292</f>
        <v>37719731.1774654</v>
      </c>
      <c r="R292" s="12" t="n">
        <f aca="false">IF($C$292&lt;Assumptions!$B$37,Assumptions!$B$37*(Assumptions!$B$21+Assumptions!$B$22/Assumptions!$B$37)/(Assumptions!$B$21+Assumptions!$B$22/$C$292),Assumptions!$B$37)</f>
        <v>1</v>
      </c>
      <c r="S292" s="12" t="n">
        <f aca="false">Assumptions!$B$38/$R$292</f>
        <v>1</v>
      </c>
      <c r="T292" s="12" t="n">
        <f aca="false">Assumptions!$B$39*$S$292</f>
        <v>5000000</v>
      </c>
      <c r="U292" s="12" t="n">
        <f aca="false">IF($C$292&lt;Assumptions!$B$42,Assumptions!$B$42*(Assumptions!$B$21+Assumptions!$B$22/Assumptions!$B$42)/(Assumptions!$B$21+Assumptions!$B$22/$C$292),Assumptions!$B$42)</f>
        <v>3</v>
      </c>
      <c r="V292" s="12" t="n">
        <f aca="false">Assumptions!$B$43/$U$292</f>
        <v>1</v>
      </c>
      <c r="W292" s="12" t="n">
        <f aca="false">Assumptions!$B$44*$V$292</f>
        <v>5000000</v>
      </c>
      <c r="X292" s="12" t="n">
        <f aca="false">IF($C$292&lt;Assumptions!$B$47,Assumptions!$B$47*(Assumptions!$B$21+Assumptions!$B$22/Assumptions!$B$47)/(Assumptions!$B$21+Assumptions!$B$22/$C$292),Assumptions!$B$47)</f>
        <v>10</v>
      </c>
      <c r="Y292" s="12" t="n">
        <f aca="false">Assumptions!$B$48/$X$292</f>
        <v>1</v>
      </c>
      <c r="Z292" s="12" t="n">
        <f aca="false">Assumptions!$B$49*$Y$292</f>
        <v>3000000</v>
      </c>
      <c r="AA292" s="12" t="n">
        <f aca="false">IF($C$292&lt;Assumptions!$B$52,Assumptions!$B$52*(Assumptions!$B$21+Assumptions!$B$22/Assumptions!$B$52)/(Assumptions!$B$21+Assumptions!$B$22/$C$292),Assumptions!$B$52)</f>
        <v>25</v>
      </c>
      <c r="AB292" s="12" t="n">
        <f aca="false">Assumptions!$B$53/$AA$292</f>
        <v>1</v>
      </c>
      <c r="AC292" s="12" t="n">
        <f aca="false">Assumptions!$B$54*$AB$292</f>
        <v>2400000</v>
      </c>
      <c r="AD292" s="12" t="n">
        <f aca="false">IF($C$292&lt;Assumptions!$B$57,Assumptions!$B$57*(Assumptions!$B$21+Assumptions!$B$22/Assumptions!$B$57)/(Assumptions!$B$21+Assumptions!$B$22/$C$292),Assumptions!$B$57)</f>
        <v>57.7011635791589</v>
      </c>
      <c r="AE292" s="12" t="n">
        <f aca="false">Assumptions!$B$58/$AD$292</f>
        <v>1.03984038238133</v>
      </c>
      <c r="AF292" s="12" t="n">
        <f aca="false">Assumptions!$B$59*$AE$292</f>
        <v>1733067.65058234</v>
      </c>
      <c r="AG292" s="12" t="n">
        <f aca="false">IF($C$292&lt;Assumptions!$B$62,Assumptions!$B$62*(Assumptions!$B$21+Assumptions!$B$22/Assumptions!$B$62)/(Assumptions!$B$21+Assumptions!$B$22/$C$292),Assumptions!$B$62)</f>
        <v>48.9291003623757</v>
      </c>
      <c r="AH292" s="12" t="n">
        <f aca="false">Assumptions!$B$63/$AG$292</f>
        <v>1.00468454633187</v>
      </c>
      <c r="AI292" s="12" t="n">
        <f aca="false">Assumptions!$B$64*$AH$292</f>
        <v>6131255.22630948</v>
      </c>
    </row>
    <row r="293" customFormat="false" ht="15" hidden="true" customHeight="false" outlineLevel="0" collapsed="false">
      <c r="A293" s="6" t="n">
        <f aca="false">ROW()-ROW($A$256)+Assumptions!$B$4</f>
        <v>37</v>
      </c>
      <c r="B293" s="12" t="n">
        <f aca="false">$P$292</f>
        <v>0</v>
      </c>
      <c r="C293" s="12" t="n">
        <f aca="false">$C$4/(Assumptions!$B$16+$B$293)</f>
        <v>38.2326039399081</v>
      </c>
      <c r="D293" s="12" t="n">
        <f aca="false">Assumptions!$B$7/$C$293</f>
        <v>784670.592857143</v>
      </c>
      <c r="E293" s="12" t="n">
        <f aca="false">$T$293+$W$293+$Z$293+$AC$293+$AF$293+$AI$293</f>
        <v>23264322.8768918</v>
      </c>
      <c r="F293" s="12" t="n">
        <f aca="false">Assumptions!$B$70/(Assumptions!$B$20+Assumptions!$B$17+$B$293+$E$293+$O$292)</f>
        <v>27.2099188167789</v>
      </c>
      <c r="G293" s="12" t="n">
        <f aca="false">$C$293*(1-Assumptions!$B$71)</f>
        <v>30.5860831519265</v>
      </c>
      <c r="H293" s="12" t="n">
        <f aca="false">MIN($F$293,$G$293)</f>
        <v>27.2099188167789</v>
      </c>
      <c r="I293" s="12" t="str">
        <f aca="false">IF($F$293&lt;=$G$293,"cap","discount")</f>
        <v>cap</v>
      </c>
      <c r="J293" s="12" t="n">
        <f aca="false">Assumptions!$B$69/$H$293</f>
        <v>183756.520321434</v>
      </c>
      <c r="K293" s="12" t="n">
        <f aca="false">Assumptions!$B$74/(Assumptions!$B$20+Assumptions!$B$17+$B$293+$E$293+$J$293)</f>
        <v>43.4278156885998</v>
      </c>
      <c r="L293" s="12" t="n">
        <f aca="false">$C$293*(1-Assumptions!$B$75)</f>
        <v>32.4977133489219</v>
      </c>
      <c r="M293" s="12" t="n">
        <f aca="false">MIN($K$293,$L$293)</f>
        <v>32.4977133489219</v>
      </c>
      <c r="N293" s="12" t="str">
        <f aca="false">IF($K$293&lt;=$L$293,"cap","discount")</f>
        <v>discount</v>
      </c>
      <c r="O293" s="12" t="n">
        <f aca="false">Assumptions!$B$73/$M$293</f>
        <v>92314.187394958</v>
      </c>
      <c r="P293" s="12" t="n">
        <f aca="false">MAX(Assumptions!$B$4,($A$5*(Assumptions!$B$20+$E$293+Assumptions!$B$17+$J$293+$O$293+$D$293)-Assumptions!$B$17)/(1-$A$5))</f>
        <v>0</v>
      </c>
      <c r="Q293" s="12" t="n">
        <f aca="false">Assumptions!$B$20+$E$293+Assumptions!$B$17+$P$293+$J$293+$O$293+$D$293</f>
        <v>37719731.1774654</v>
      </c>
      <c r="R293" s="12" t="n">
        <f aca="false">IF($C$293&lt;Assumptions!$B$37,Assumptions!$B$37*(Assumptions!$B$21+Assumptions!$B$22/Assumptions!$B$37)/(Assumptions!$B$21+Assumptions!$B$22/$C$293),Assumptions!$B$37)</f>
        <v>1</v>
      </c>
      <c r="S293" s="12" t="n">
        <f aca="false">Assumptions!$B$38/$R$293</f>
        <v>1</v>
      </c>
      <c r="T293" s="12" t="n">
        <f aca="false">Assumptions!$B$39*$S$293</f>
        <v>5000000</v>
      </c>
      <c r="U293" s="12" t="n">
        <f aca="false">IF($C$293&lt;Assumptions!$B$42,Assumptions!$B$42*(Assumptions!$B$21+Assumptions!$B$22/Assumptions!$B$42)/(Assumptions!$B$21+Assumptions!$B$22/$C$293),Assumptions!$B$42)</f>
        <v>3</v>
      </c>
      <c r="V293" s="12" t="n">
        <f aca="false">Assumptions!$B$43/$U$293</f>
        <v>1</v>
      </c>
      <c r="W293" s="12" t="n">
        <f aca="false">Assumptions!$B$44*$V$293</f>
        <v>5000000</v>
      </c>
      <c r="X293" s="12" t="n">
        <f aca="false">IF($C$293&lt;Assumptions!$B$47,Assumptions!$B$47*(Assumptions!$B$21+Assumptions!$B$22/Assumptions!$B$47)/(Assumptions!$B$21+Assumptions!$B$22/$C$293),Assumptions!$B$47)</f>
        <v>10</v>
      </c>
      <c r="Y293" s="12" t="n">
        <f aca="false">Assumptions!$B$48/$X$293</f>
        <v>1</v>
      </c>
      <c r="Z293" s="12" t="n">
        <f aca="false">Assumptions!$B$49*$Y$293</f>
        <v>3000000</v>
      </c>
      <c r="AA293" s="12" t="n">
        <f aca="false">IF($C$293&lt;Assumptions!$B$52,Assumptions!$B$52*(Assumptions!$B$21+Assumptions!$B$22/Assumptions!$B$52)/(Assumptions!$B$21+Assumptions!$B$22/$C$293),Assumptions!$B$52)</f>
        <v>25</v>
      </c>
      <c r="AB293" s="12" t="n">
        <f aca="false">Assumptions!$B$53/$AA$293</f>
        <v>1</v>
      </c>
      <c r="AC293" s="12" t="n">
        <f aca="false">Assumptions!$B$54*$AB$293</f>
        <v>2400000</v>
      </c>
      <c r="AD293" s="12" t="n">
        <f aca="false">IF($C$293&lt;Assumptions!$B$57,Assumptions!$B$57*(Assumptions!$B$21+Assumptions!$B$22/Assumptions!$B$57)/(Assumptions!$B$21+Assumptions!$B$22/$C$293),Assumptions!$B$57)</f>
        <v>57.7011635791589</v>
      </c>
      <c r="AE293" s="12" t="n">
        <f aca="false">Assumptions!$B$58/$AD$293</f>
        <v>1.03984038238133</v>
      </c>
      <c r="AF293" s="12" t="n">
        <f aca="false">Assumptions!$B$59*$AE$293</f>
        <v>1733067.65058234</v>
      </c>
      <c r="AG293" s="12" t="n">
        <f aca="false">IF($C$293&lt;Assumptions!$B$62,Assumptions!$B$62*(Assumptions!$B$21+Assumptions!$B$22/Assumptions!$B$62)/(Assumptions!$B$21+Assumptions!$B$22/$C$293),Assumptions!$B$62)</f>
        <v>48.9291003623757</v>
      </c>
      <c r="AH293" s="12" t="n">
        <f aca="false">Assumptions!$B$63/$AG$293</f>
        <v>1.00468454633187</v>
      </c>
      <c r="AI293" s="12" t="n">
        <f aca="false">Assumptions!$B$64*$AH$293</f>
        <v>6131255.22630948</v>
      </c>
    </row>
    <row r="294" customFormat="false" ht="15" hidden="true" customHeight="false" outlineLevel="0" collapsed="false">
      <c r="A294" s="6" t="n">
        <f aca="false">ROW()-ROW($A$256)+Assumptions!$B$4</f>
        <v>38</v>
      </c>
      <c r="B294" s="12" t="n">
        <f aca="false">$P$293</f>
        <v>0</v>
      </c>
      <c r="C294" s="12" t="n">
        <f aca="false">$C$4/(Assumptions!$B$16+$B$294)</f>
        <v>38.2326039399081</v>
      </c>
      <c r="D294" s="12" t="n">
        <f aca="false">Assumptions!$B$7/$C$294</f>
        <v>784670.592857143</v>
      </c>
      <c r="E294" s="12" t="n">
        <f aca="false">$T$294+$W$294+$Z$294+$AC$294+$AF$294+$AI$294</f>
        <v>23264322.8768918</v>
      </c>
      <c r="F294" s="12" t="n">
        <f aca="false">Assumptions!$B$70/(Assumptions!$B$20+Assumptions!$B$17+$B$294+$E$294+$O$293)</f>
        <v>27.2099188167789</v>
      </c>
      <c r="G294" s="12" t="n">
        <f aca="false">$C$294*(1-Assumptions!$B$71)</f>
        <v>30.5860831519265</v>
      </c>
      <c r="H294" s="12" t="n">
        <f aca="false">MIN($F$294,$G$294)</f>
        <v>27.2099188167789</v>
      </c>
      <c r="I294" s="12" t="str">
        <f aca="false">IF($F$294&lt;=$G$294,"cap","discount")</f>
        <v>cap</v>
      </c>
      <c r="J294" s="12" t="n">
        <f aca="false">Assumptions!$B$69/$H$294</f>
        <v>183756.520321434</v>
      </c>
      <c r="K294" s="12" t="n">
        <f aca="false">Assumptions!$B$74/(Assumptions!$B$20+Assumptions!$B$17+$B$294+$E$294+$J$294)</f>
        <v>43.4278156885998</v>
      </c>
      <c r="L294" s="12" t="n">
        <f aca="false">$C$294*(1-Assumptions!$B$75)</f>
        <v>32.4977133489219</v>
      </c>
      <c r="M294" s="12" t="n">
        <f aca="false">MIN($K$294,$L$294)</f>
        <v>32.4977133489219</v>
      </c>
      <c r="N294" s="12" t="str">
        <f aca="false">IF($K$294&lt;=$L$294,"cap","discount")</f>
        <v>discount</v>
      </c>
      <c r="O294" s="12" t="n">
        <f aca="false">Assumptions!$B$73/$M$294</f>
        <v>92314.187394958</v>
      </c>
      <c r="P294" s="12" t="n">
        <f aca="false">MAX(Assumptions!$B$4,($A$5*(Assumptions!$B$20+$E$294+Assumptions!$B$17+$J$294+$O$294+$D$294)-Assumptions!$B$17)/(1-$A$5))</f>
        <v>0</v>
      </c>
      <c r="Q294" s="12" t="n">
        <f aca="false">Assumptions!$B$20+$E$294+Assumptions!$B$17+$P$294+$J$294+$O$294+$D$294</f>
        <v>37719731.1774654</v>
      </c>
      <c r="R294" s="12" t="n">
        <f aca="false">IF($C$294&lt;Assumptions!$B$37,Assumptions!$B$37*(Assumptions!$B$21+Assumptions!$B$22/Assumptions!$B$37)/(Assumptions!$B$21+Assumptions!$B$22/$C$294),Assumptions!$B$37)</f>
        <v>1</v>
      </c>
      <c r="S294" s="12" t="n">
        <f aca="false">Assumptions!$B$38/$R$294</f>
        <v>1</v>
      </c>
      <c r="T294" s="12" t="n">
        <f aca="false">Assumptions!$B$39*$S$294</f>
        <v>5000000</v>
      </c>
      <c r="U294" s="12" t="n">
        <f aca="false">IF($C$294&lt;Assumptions!$B$42,Assumptions!$B$42*(Assumptions!$B$21+Assumptions!$B$22/Assumptions!$B$42)/(Assumptions!$B$21+Assumptions!$B$22/$C$294),Assumptions!$B$42)</f>
        <v>3</v>
      </c>
      <c r="V294" s="12" t="n">
        <f aca="false">Assumptions!$B$43/$U$294</f>
        <v>1</v>
      </c>
      <c r="W294" s="12" t="n">
        <f aca="false">Assumptions!$B$44*$V$294</f>
        <v>5000000</v>
      </c>
      <c r="X294" s="12" t="n">
        <f aca="false">IF($C$294&lt;Assumptions!$B$47,Assumptions!$B$47*(Assumptions!$B$21+Assumptions!$B$22/Assumptions!$B$47)/(Assumptions!$B$21+Assumptions!$B$22/$C$294),Assumptions!$B$47)</f>
        <v>10</v>
      </c>
      <c r="Y294" s="12" t="n">
        <f aca="false">Assumptions!$B$48/$X$294</f>
        <v>1</v>
      </c>
      <c r="Z294" s="12" t="n">
        <f aca="false">Assumptions!$B$49*$Y$294</f>
        <v>3000000</v>
      </c>
      <c r="AA294" s="12" t="n">
        <f aca="false">IF($C$294&lt;Assumptions!$B$52,Assumptions!$B$52*(Assumptions!$B$21+Assumptions!$B$22/Assumptions!$B$52)/(Assumptions!$B$21+Assumptions!$B$22/$C$294),Assumptions!$B$52)</f>
        <v>25</v>
      </c>
      <c r="AB294" s="12" t="n">
        <f aca="false">Assumptions!$B$53/$AA$294</f>
        <v>1</v>
      </c>
      <c r="AC294" s="12" t="n">
        <f aca="false">Assumptions!$B$54*$AB$294</f>
        <v>2400000</v>
      </c>
      <c r="AD294" s="12" t="n">
        <f aca="false">IF($C$294&lt;Assumptions!$B$57,Assumptions!$B$57*(Assumptions!$B$21+Assumptions!$B$22/Assumptions!$B$57)/(Assumptions!$B$21+Assumptions!$B$22/$C$294),Assumptions!$B$57)</f>
        <v>57.7011635791589</v>
      </c>
      <c r="AE294" s="12" t="n">
        <f aca="false">Assumptions!$B$58/$AD$294</f>
        <v>1.03984038238133</v>
      </c>
      <c r="AF294" s="12" t="n">
        <f aca="false">Assumptions!$B$59*$AE$294</f>
        <v>1733067.65058234</v>
      </c>
      <c r="AG294" s="12" t="n">
        <f aca="false">IF($C$294&lt;Assumptions!$B$62,Assumptions!$B$62*(Assumptions!$B$21+Assumptions!$B$22/Assumptions!$B$62)/(Assumptions!$B$21+Assumptions!$B$22/$C$294),Assumptions!$B$62)</f>
        <v>48.9291003623757</v>
      </c>
      <c r="AH294" s="12" t="n">
        <f aca="false">Assumptions!$B$63/$AG$294</f>
        <v>1.00468454633187</v>
      </c>
      <c r="AI294" s="12" t="n">
        <f aca="false">Assumptions!$B$64*$AH$294</f>
        <v>6131255.22630948</v>
      </c>
    </row>
    <row r="295" customFormat="false" ht="15" hidden="true" customHeight="false" outlineLevel="0" collapsed="false">
      <c r="A295" s="6" t="n">
        <f aca="false">ROW()-ROW($A$256)+Assumptions!$B$4</f>
        <v>39</v>
      </c>
      <c r="B295" s="12" t="n">
        <f aca="false">$P$294</f>
        <v>0</v>
      </c>
      <c r="C295" s="12" t="n">
        <f aca="false">$C$4/(Assumptions!$B$16+$B$295)</f>
        <v>38.2326039399081</v>
      </c>
      <c r="D295" s="12" t="n">
        <f aca="false">Assumptions!$B$7/$C$295</f>
        <v>784670.592857143</v>
      </c>
      <c r="E295" s="12" t="n">
        <f aca="false">$T$295+$W$295+$Z$295+$AC$295+$AF$295+$AI$295</f>
        <v>23264322.8768918</v>
      </c>
      <c r="F295" s="12" t="n">
        <f aca="false">Assumptions!$B$70/(Assumptions!$B$20+Assumptions!$B$17+$B$295+$E$295+$O$294)</f>
        <v>27.2099188167789</v>
      </c>
      <c r="G295" s="12" t="n">
        <f aca="false">$C$295*(1-Assumptions!$B$71)</f>
        <v>30.5860831519265</v>
      </c>
      <c r="H295" s="12" t="n">
        <f aca="false">MIN($F$295,$G$295)</f>
        <v>27.2099188167789</v>
      </c>
      <c r="I295" s="12" t="str">
        <f aca="false">IF($F$295&lt;=$G$295,"cap","discount")</f>
        <v>cap</v>
      </c>
      <c r="J295" s="12" t="n">
        <f aca="false">Assumptions!$B$69/$H$295</f>
        <v>183756.520321434</v>
      </c>
      <c r="K295" s="12" t="n">
        <f aca="false">Assumptions!$B$74/(Assumptions!$B$20+Assumptions!$B$17+$B$295+$E$295+$J$295)</f>
        <v>43.4278156885998</v>
      </c>
      <c r="L295" s="12" t="n">
        <f aca="false">$C$295*(1-Assumptions!$B$75)</f>
        <v>32.4977133489219</v>
      </c>
      <c r="M295" s="12" t="n">
        <f aca="false">MIN($K$295,$L$295)</f>
        <v>32.4977133489219</v>
      </c>
      <c r="N295" s="12" t="str">
        <f aca="false">IF($K$295&lt;=$L$295,"cap","discount")</f>
        <v>discount</v>
      </c>
      <c r="O295" s="12" t="n">
        <f aca="false">Assumptions!$B$73/$M$295</f>
        <v>92314.187394958</v>
      </c>
      <c r="P295" s="12" t="n">
        <f aca="false">MAX(Assumptions!$B$4,($A$5*(Assumptions!$B$20+$E$295+Assumptions!$B$17+$J$295+$O$295+$D$295)-Assumptions!$B$17)/(1-$A$5))</f>
        <v>0</v>
      </c>
      <c r="Q295" s="12" t="n">
        <f aca="false">Assumptions!$B$20+$E$295+Assumptions!$B$17+$P$295+$J$295+$O$295+$D$295</f>
        <v>37719731.1774654</v>
      </c>
      <c r="R295" s="12" t="n">
        <f aca="false">IF($C$295&lt;Assumptions!$B$37,Assumptions!$B$37*(Assumptions!$B$21+Assumptions!$B$22/Assumptions!$B$37)/(Assumptions!$B$21+Assumptions!$B$22/$C$295),Assumptions!$B$37)</f>
        <v>1</v>
      </c>
      <c r="S295" s="12" t="n">
        <f aca="false">Assumptions!$B$38/$R$295</f>
        <v>1</v>
      </c>
      <c r="T295" s="12" t="n">
        <f aca="false">Assumptions!$B$39*$S$295</f>
        <v>5000000</v>
      </c>
      <c r="U295" s="12" t="n">
        <f aca="false">IF($C$295&lt;Assumptions!$B$42,Assumptions!$B$42*(Assumptions!$B$21+Assumptions!$B$22/Assumptions!$B$42)/(Assumptions!$B$21+Assumptions!$B$22/$C$295),Assumptions!$B$42)</f>
        <v>3</v>
      </c>
      <c r="V295" s="12" t="n">
        <f aca="false">Assumptions!$B$43/$U$295</f>
        <v>1</v>
      </c>
      <c r="W295" s="12" t="n">
        <f aca="false">Assumptions!$B$44*$V$295</f>
        <v>5000000</v>
      </c>
      <c r="X295" s="12" t="n">
        <f aca="false">IF($C$295&lt;Assumptions!$B$47,Assumptions!$B$47*(Assumptions!$B$21+Assumptions!$B$22/Assumptions!$B$47)/(Assumptions!$B$21+Assumptions!$B$22/$C$295),Assumptions!$B$47)</f>
        <v>10</v>
      </c>
      <c r="Y295" s="12" t="n">
        <f aca="false">Assumptions!$B$48/$X$295</f>
        <v>1</v>
      </c>
      <c r="Z295" s="12" t="n">
        <f aca="false">Assumptions!$B$49*$Y$295</f>
        <v>3000000</v>
      </c>
      <c r="AA295" s="12" t="n">
        <f aca="false">IF($C$295&lt;Assumptions!$B$52,Assumptions!$B$52*(Assumptions!$B$21+Assumptions!$B$22/Assumptions!$B$52)/(Assumptions!$B$21+Assumptions!$B$22/$C$295),Assumptions!$B$52)</f>
        <v>25</v>
      </c>
      <c r="AB295" s="12" t="n">
        <f aca="false">Assumptions!$B$53/$AA$295</f>
        <v>1</v>
      </c>
      <c r="AC295" s="12" t="n">
        <f aca="false">Assumptions!$B$54*$AB$295</f>
        <v>2400000</v>
      </c>
      <c r="AD295" s="12" t="n">
        <f aca="false">IF($C$295&lt;Assumptions!$B$57,Assumptions!$B$57*(Assumptions!$B$21+Assumptions!$B$22/Assumptions!$B$57)/(Assumptions!$B$21+Assumptions!$B$22/$C$295),Assumptions!$B$57)</f>
        <v>57.7011635791589</v>
      </c>
      <c r="AE295" s="12" t="n">
        <f aca="false">Assumptions!$B$58/$AD$295</f>
        <v>1.03984038238133</v>
      </c>
      <c r="AF295" s="12" t="n">
        <f aca="false">Assumptions!$B$59*$AE$295</f>
        <v>1733067.65058234</v>
      </c>
      <c r="AG295" s="12" t="n">
        <f aca="false">IF($C$295&lt;Assumptions!$B$62,Assumptions!$B$62*(Assumptions!$B$21+Assumptions!$B$22/Assumptions!$B$62)/(Assumptions!$B$21+Assumptions!$B$22/$C$295),Assumptions!$B$62)</f>
        <v>48.9291003623757</v>
      </c>
      <c r="AH295" s="12" t="n">
        <f aca="false">Assumptions!$B$63/$AG$295</f>
        <v>1.00468454633187</v>
      </c>
      <c r="AI295" s="12" t="n">
        <f aca="false">Assumptions!$B$64*$AH$295</f>
        <v>6131255.22630948</v>
      </c>
    </row>
    <row r="296" customFormat="false" ht="15" hidden="true" customHeight="false" outlineLevel="0" collapsed="false">
      <c r="A296" s="6" t="n">
        <f aca="false">ROW()-ROW($A$256)+Assumptions!$B$4</f>
        <v>40</v>
      </c>
      <c r="B296" s="12" t="n">
        <f aca="false">$P$295</f>
        <v>0</v>
      </c>
      <c r="C296" s="12" t="n">
        <f aca="false">$C$4/(Assumptions!$B$16+$B$296)</f>
        <v>38.2326039399081</v>
      </c>
      <c r="D296" s="12" t="n">
        <f aca="false">Assumptions!$B$7/$C$296</f>
        <v>784670.592857143</v>
      </c>
      <c r="E296" s="12" t="n">
        <f aca="false">$T$296+$W$296+$Z$296+$AC$296+$AF$296+$AI$296</f>
        <v>23264322.8768918</v>
      </c>
      <c r="F296" s="12" t="n">
        <f aca="false">Assumptions!$B$70/(Assumptions!$B$20+Assumptions!$B$17+$B$296+$E$296+$O$295)</f>
        <v>27.2099188167789</v>
      </c>
      <c r="G296" s="12" t="n">
        <f aca="false">$C$296*(1-Assumptions!$B$71)</f>
        <v>30.5860831519265</v>
      </c>
      <c r="H296" s="12" t="n">
        <f aca="false">MIN($F$296,$G$296)</f>
        <v>27.2099188167789</v>
      </c>
      <c r="I296" s="12" t="str">
        <f aca="false">IF($F$296&lt;=$G$296,"cap","discount")</f>
        <v>cap</v>
      </c>
      <c r="J296" s="12" t="n">
        <f aca="false">Assumptions!$B$69/$H$296</f>
        <v>183756.520321434</v>
      </c>
      <c r="K296" s="12" t="n">
        <f aca="false">Assumptions!$B$74/(Assumptions!$B$20+Assumptions!$B$17+$B$296+$E$296+$J$296)</f>
        <v>43.4278156885998</v>
      </c>
      <c r="L296" s="12" t="n">
        <f aca="false">$C$296*(1-Assumptions!$B$75)</f>
        <v>32.4977133489219</v>
      </c>
      <c r="M296" s="12" t="n">
        <f aca="false">MIN($K$296,$L$296)</f>
        <v>32.4977133489219</v>
      </c>
      <c r="N296" s="12" t="str">
        <f aca="false">IF($K$296&lt;=$L$296,"cap","discount")</f>
        <v>discount</v>
      </c>
      <c r="O296" s="12" t="n">
        <f aca="false">Assumptions!$B$73/$M$296</f>
        <v>92314.187394958</v>
      </c>
      <c r="P296" s="12" t="n">
        <f aca="false">MAX(Assumptions!$B$4,($A$5*(Assumptions!$B$20+$E$296+Assumptions!$B$17+$J$296+$O$296+$D$296)-Assumptions!$B$17)/(1-$A$5))</f>
        <v>0</v>
      </c>
      <c r="Q296" s="12" t="n">
        <f aca="false">Assumptions!$B$20+$E$296+Assumptions!$B$17+$P$296+$J$296+$O$296+$D$296</f>
        <v>37719731.1774654</v>
      </c>
      <c r="R296" s="12" t="n">
        <f aca="false">IF($C$296&lt;Assumptions!$B$37,Assumptions!$B$37*(Assumptions!$B$21+Assumptions!$B$22/Assumptions!$B$37)/(Assumptions!$B$21+Assumptions!$B$22/$C$296),Assumptions!$B$37)</f>
        <v>1</v>
      </c>
      <c r="S296" s="12" t="n">
        <f aca="false">Assumptions!$B$38/$R$296</f>
        <v>1</v>
      </c>
      <c r="T296" s="12" t="n">
        <f aca="false">Assumptions!$B$39*$S$296</f>
        <v>5000000</v>
      </c>
      <c r="U296" s="12" t="n">
        <f aca="false">IF($C$296&lt;Assumptions!$B$42,Assumptions!$B$42*(Assumptions!$B$21+Assumptions!$B$22/Assumptions!$B$42)/(Assumptions!$B$21+Assumptions!$B$22/$C$296),Assumptions!$B$42)</f>
        <v>3</v>
      </c>
      <c r="V296" s="12" t="n">
        <f aca="false">Assumptions!$B$43/$U$296</f>
        <v>1</v>
      </c>
      <c r="W296" s="12" t="n">
        <f aca="false">Assumptions!$B$44*$V$296</f>
        <v>5000000</v>
      </c>
      <c r="X296" s="12" t="n">
        <f aca="false">IF($C$296&lt;Assumptions!$B$47,Assumptions!$B$47*(Assumptions!$B$21+Assumptions!$B$22/Assumptions!$B$47)/(Assumptions!$B$21+Assumptions!$B$22/$C$296),Assumptions!$B$47)</f>
        <v>10</v>
      </c>
      <c r="Y296" s="12" t="n">
        <f aca="false">Assumptions!$B$48/$X$296</f>
        <v>1</v>
      </c>
      <c r="Z296" s="12" t="n">
        <f aca="false">Assumptions!$B$49*$Y$296</f>
        <v>3000000</v>
      </c>
      <c r="AA296" s="12" t="n">
        <f aca="false">IF($C$296&lt;Assumptions!$B$52,Assumptions!$B$52*(Assumptions!$B$21+Assumptions!$B$22/Assumptions!$B$52)/(Assumptions!$B$21+Assumptions!$B$22/$C$296),Assumptions!$B$52)</f>
        <v>25</v>
      </c>
      <c r="AB296" s="12" t="n">
        <f aca="false">Assumptions!$B$53/$AA$296</f>
        <v>1</v>
      </c>
      <c r="AC296" s="12" t="n">
        <f aca="false">Assumptions!$B$54*$AB$296</f>
        <v>2400000</v>
      </c>
      <c r="AD296" s="12" t="n">
        <f aca="false">IF($C$296&lt;Assumptions!$B$57,Assumptions!$B$57*(Assumptions!$B$21+Assumptions!$B$22/Assumptions!$B$57)/(Assumptions!$B$21+Assumptions!$B$22/$C$296),Assumptions!$B$57)</f>
        <v>57.7011635791589</v>
      </c>
      <c r="AE296" s="12" t="n">
        <f aca="false">Assumptions!$B$58/$AD$296</f>
        <v>1.03984038238133</v>
      </c>
      <c r="AF296" s="12" t="n">
        <f aca="false">Assumptions!$B$59*$AE$296</f>
        <v>1733067.65058234</v>
      </c>
      <c r="AG296" s="12" t="n">
        <f aca="false">IF($C$296&lt;Assumptions!$B$62,Assumptions!$B$62*(Assumptions!$B$21+Assumptions!$B$22/Assumptions!$B$62)/(Assumptions!$B$21+Assumptions!$B$22/$C$296),Assumptions!$B$62)</f>
        <v>48.9291003623757</v>
      </c>
      <c r="AH296" s="12" t="n">
        <f aca="false">Assumptions!$B$63/$AG$296</f>
        <v>1.00468454633187</v>
      </c>
      <c r="AI296" s="12" t="n">
        <f aca="false">Assumptions!$B$64*$AH$296</f>
        <v>6131255.22630948</v>
      </c>
    </row>
    <row r="297" customFormat="false" ht="15" hidden="true" customHeight="false" outlineLevel="0" collapsed="false">
      <c r="A297" s="6" t="n">
        <f aca="false">ROW()-ROW($A$256)+Assumptions!$B$4</f>
        <v>41</v>
      </c>
      <c r="B297" s="12" t="n">
        <f aca="false">$P$296</f>
        <v>0</v>
      </c>
      <c r="C297" s="12" t="n">
        <f aca="false">$C$4/(Assumptions!$B$16+$B$297)</f>
        <v>38.2326039399081</v>
      </c>
      <c r="D297" s="12" t="n">
        <f aca="false">Assumptions!$B$7/$C$297</f>
        <v>784670.592857143</v>
      </c>
      <c r="E297" s="12" t="n">
        <f aca="false">$T$297+$W$297+$Z$297+$AC$297+$AF$297+$AI$297</f>
        <v>23264322.8768918</v>
      </c>
      <c r="F297" s="12" t="n">
        <f aca="false">Assumptions!$B$70/(Assumptions!$B$20+Assumptions!$B$17+$B$297+$E$297+$O$296)</f>
        <v>27.2099188167789</v>
      </c>
      <c r="G297" s="12" t="n">
        <f aca="false">$C$297*(1-Assumptions!$B$71)</f>
        <v>30.5860831519265</v>
      </c>
      <c r="H297" s="12" t="n">
        <f aca="false">MIN($F$297,$G$297)</f>
        <v>27.2099188167789</v>
      </c>
      <c r="I297" s="12" t="str">
        <f aca="false">IF($F$297&lt;=$G$297,"cap","discount")</f>
        <v>cap</v>
      </c>
      <c r="J297" s="12" t="n">
        <f aca="false">Assumptions!$B$69/$H$297</f>
        <v>183756.520321434</v>
      </c>
      <c r="K297" s="12" t="n">
        <f aca="false">Assumptions!$B$74/(Assumptions!$B$20+Assumptions!$B$17+$B$297+$E$297+$J$297)</f>
        <v>43.4278156885998</v>
      </c>
      <c r="L297" s="12" t="n">
        <f aca="false">$C$297*(1-Assumptions!$B$75)</f>
        <v>32.4977133489219</v>
      </c>
      <c r="M297" s="12" t="n">
        <f aca="false">MIN($K$297,$L$297)</f>
        <v>32.4977133489219</v>
      </c>
      <c r="N297" s="12" t="str">
        <f aca="false">IF($K$297&lt;=$L$297,"cap","discount")</f>
        <v>discount</v>
      </c>
      <c r="O297" s="12" t="n">
        <f aca="false">Assumptions!$B$73/$M$297</f>
        <v>92314.187394958</v>
      </c>
      <c r="P297" s="12" t="n">
        <f aca="false">MAX(Assumptions!$B$4,($A$5*(Assumptions!$B$20+$E$297+Assumptions!$B$17+$J$297+$O$297+$D$297)-Assumptions!$B$17)/(1-$A$5))</f>
        <v>0</v>
      </c>
      <c r="Q297" s="12" t="n">
        <f aca="false">Assumptions!$B$20+$E$297+Assumptions!$B$17+$P$297+$J$297+$O$297+$D$297</f>
        <v>37719731.1774654</v>
      </c>
      <c r="R297" s="12" t="n">
        <f aca="false">IF($C$297&lt;Assumptions!$B$37,Assumptions!$B$37*(Assumptions!$B$21+Assumptions!$B$22/Assumptions!$B$37)/(Assumptions!$B$21+Assumptions!$B$22/$C$297),Assumptions!$B$37)</f>
        <v>1</v>
      </c>
      <c r="S297" s="12" t="n">
        <f aca="false">Assumptions!$B$38/$R$297</f>
        <v>1</v>
      </c>
      <c r="T297" s="12" t="n">
        <f aca="false">Assumptions!$B$39*$S$297</f>
        <v>5000000</v>
      </c>
      <c r="U297" s="12" t="n">
        <f aca="false">IF($C$297&lt;Assumptions!$B$42,Assumptions!$B$42*(Assumptions!$B$21+Assumptions!$B$22/Assumptions!$B$42)/(Assumptions!$B$21+Assumptions!$B$22/$C$297),Assumptions!$B$42)</f>
        <v>3</v>
      </c>
      <c r="V297" s="12" t="n">
        <f aca="false">Assumptions!$B$43/$U$297</f>
        <v>1</v>
      </c>
      <c r="W297" s="12" t="n">
        <f aca="false">Assumptions!$B$44*$V$297</f>
        <v>5000000</v>
      </c>
      <c r="X297" s="12" t="n">
        <f aca="false">IF($C$297&lt;Assumptions!$B$47,Assumptions!$B$47*(Assumptions!$B$21+Assumptions!$B$22/Assumptions!$B$47)/(Assumptions!$B$21+Assumptions!$B$22/$C$297),Assumptions!$B$47)</f>
        <v>10</v>
      </c>
      <c r="Y297" s="12" t="n">
        <f aca="false">Assumptions!$B$48/$X$297</f>
        <v>1</v>
      </c>
      <c r="Z297" s="12" t="n">
        <f aca="false">Assumptions!$B$49*$Y$297</f>
        <v>3000000</v>
      </c>
      <c r="AA297" s="12" t="n">
        <f aca="false">IF($C$297&lt;Assumptions!$B$52,Assumptions!$B$52*(Assumptions!$B$21+Assumptions!$B$22/Assumptions!$B$52)/(Assumptions!$B$21+Assumptions!$B$22/$C$297),Assumptions!$B$52)</f>
        <v>25</v>
      </c>
      <c r="AB297" s="12" t="n">
        <f aca="false">Assumptions!$B$53/$AA$297</f>
        <v>1</v>
      </c>
      <c r="AC297" s="12" t="n">
        <f aca="false">Assumptions!$B$54*$AB$297</f>
        <v>2400000</v>
      </c>
      <c r="AD297" s="12" t="n">
        <f aca="false">IF($C$297&lt;Assumptions!$B$57,Assumptions!$B$57*(Assumptions!$B$21+Assumptions!$B$22/Assumptions!$B$57)/(Assumptions!$B$21+Assumptions!$B$22/$C$297),Assumptions!$B$57)</f>
        <v>57.7011635791589</v>
      </c>
      <c r="AE297" s="12" t="n">
        <f aca="false">Assumptions!$B$58/$AD$297</f>
        <v>1.03984038238133</v>
      </c>
      <c r="AF297" s="12" t="n">
        <f aca="false">Assumptions!$B$59*$AE$297</f>
        <v>1733067.65058234</v>
      </c>
      <c r="AG297" s="12" t="n">
        <f aca="false">IF($C$297&lt;Assumptions!$B$62,Assumptions!$B$62*(Assumptions!$B$21+Assumptions!$B$22/Assumptions!$B$62)/(Assumptions!$B$21+Assumptions!$B$22/$C$297),Assumptions!$B$62)</f>
        <v>48.9291003623757</v>
      </c>
      <c r="AH297" s="12" t="n">
        <f aca="false">Assumptions!$B$63/$AG$297</f>
        <v>1.00468454633187</v>
      </c>
      <c r="AI297" s="12" t="n">
        <f aca="false">Assumptions!$B$64*$AH$297</f>
        <v>6131255.22630948</v>
      </c>
    </row>
    <row r="298" customFormat="false" ht="15" hidden="true" customHeight="false" outlineLevel="0" collapsed="false">
      <c r="A298" s="6" t="n">
        <f aca="false">ROW()-ROW($A$256)+Assumptions!$B$4</f>
        <v>42</v>
      </c>
      <c r="B298" s="12" t="n">
        <f aca="false">$P$297</f>
        <v>0</v>
      </c>
      <c r="C298" s="12" t="n">
        <f aca="false">$C$4/(Assumptions!$B$16+$B$298)</f>
        <v>38.2326039399081</v>
      </c>
      <c r="D298" s="12" t="n">
        <f aca="false">Assumptions!$B$7/$C$298</f>
        <v>784670.592857143</v>
      </c>
      <c r="E298" s="12" t="n">
        <f aca="false">$T$298+$W$298+$Z$298+$AC$298+$AF$298+$AI$298</f>
        <v>23264322.8768918</v>
      </c>
      <c r="F298" s="12" t="n">
        <f aca="false">Assumptions!$B$70/(Assumptions!$B$20+Assumptions!$B$17+$B$298+$E$298+$O$297)</f>
        <v>27.2099188167789</v>
      </c>
      <c r="G298" s="12" t="n">
        <f aca="false">$C$298*(1-Assumptions!$B$71)</f>
        <v>30.5860831519265</v>
      </c>
      <c r="H298" s="12" t="n">
        <f aca="false">MIN($F$298,$G$298)</f>
        <v>27.2099188167789</v>
      </c>
      <c r="I298" s="12" t="str">
        <f aca="false">IF($F$298&lt;=$G$298,"cap","discount")</f>
        <v>cap</v>
      </c>
      <c r="J298" s="12" t="n">
        <f aca="false">Assumptions!$B$69/$H$298</f>
        <v>183756.520321434</v>
      </c>
      <c r="K298" s="12" t="n">
        <f aca="false">Assumptions!$B$74/(Assumptions!$B$20+Assumptions!$B$17+$B$298+$E$298+$J$298)</f>
        <v>43.4278156885998</v>
      </c>
      <c r="L298" s="12" t="n">
        <f aca="false">$C$298*(1-Assumptions!$B$75)</f>
        <v>32.4977133489219</v>
      </c>
      <c r="M298" s="12" t="n">
        <f aca="false">MIN($K$298,$L$298)</f>
        <v>32.4977133489219</v>
      </c>
      <c r="N298" s="12" t="str">
        <f aca="false">IF($K$298&lt;=$L$298,"cap","discount")</f>
        <v>discount</v>
      </c>
      <c r="O298" s="12" t="n">
        <f aca="false">Assumptions!$B$73/$M$298</f>
        <v>92314.187394958</v>
      </c>
      <c r="P298" s="12" t="n">
        <f aca="false">MAX(Assumptions!$B$4,($A$5*(Assumptions!$B$20+$E$298+Assumptions!$B$17+$J$298+$O$298+$D$298)-Assumptions!$B$17)/(1-$A$5))</f>
        <v>0</v>
      </c>
      <c r="Q298" s="12" t="n">
        <f aca="false">Assumptions!$B$20+$E$298+Assumptions!$B$17+$P$298+$J$298+$O$298+$D$298</f>
        <v>37719731.1774654</v>
      </c>
      <c r="R298" s="12" t="n">
        <f aca="false">IF($C$298&lt;Assumptions!$B$37,Assumptions!$B$37*(Assumptions!$B$21+Assumptions!$B$22/Assumptions!$B$37)/(Assumptions!$B$21+Assumptions!$B$22/$C$298),Assumptions!$B$37)</f>
        <v>1</v>
      </c>
      <c r="S298" s="12" t="n">
        <f aca="false">Assumptions!$B$38/$R$298</f>
        <v>1</v>
      </c>
      <c r="T298" s="12" t="n">
        <f aca="false">Assumptions!$B$39*$S$298</f>
        <v>5000000</v>
      </c>
      <c r="U298" s="12" t="n">
        <f aca="false">IF($C$298&lt;Assumptions!$B$42,Assumptions!$B$42*(Assumptions!$B$21+Assumptions!$B$22/Assumptions!$B$42)/(Assumptions!$B$21+Assumptions!$B$22/$C$298),Assumptions!$B$42)</f>
        <v>3</v>
      </c>
      <c r="V298" s="12" t="n">
        <f aca="false">Assumptions!$B$43/$U$298</f>
        <v>1</v>
      </c>
      <c r="W298" s="12" t="n">
        <f aca="false">Assumptions!$B$44*$V$298</f>
        <v>5000000</v>
      </c>
      <c r="X298" s="12" t="n">
        <f aca="false">IF($C$298&lt;Assumptions!$B$47,Assumptions!$B$47*(Assumptions!$B$21+Assumptions!$B$22/Assumptions!$B$47)/(Assumptions!$B$21+Assumptions!$B$22/$C$298),Assumptions!$B$47)</f>
        <v>10</v>
      </c>
      <c r="Y298" s="12" t="n">
        <f aca="false">Assumptions!$B$48/$X$298</f>
        <v>1</v>
      </c>
      <c r="Z298" s="12" t="n">
        <f aca="false">Assumptions!$B$49*$Y$298</f>
        <v>3000000</v>
      </c>
      <c r="AA298" s="12" t="n">
        <f aca="false">IF($C$298&lt;Assumptions!$B$52,Assumptions!$B$52*(Assumptions!$B$21+Assumptions!$B$22/Assumptions!$B$52)/(Assumptions!$B$21+Assumptions!$B$22/$C$298),Assumptions!$B$52)</f>
        <v>25</v>
      </c>
      <c r="AB298" s="12" t="n">
        <f aca="false">Assumptions!$B$53/$AA$298</f>
        <v>1</v>
      </c>
      <c r="AC298" s="12" t="n">
        <f aca="false">Assumptions!$B$54*$AB$298</f>
        <v>2400000</v>
      </c>
      <c r="AD298" s="12" t="n">
        <f aca="false">IF($C$298&lt;Assumptions!$B$57,Assumptions!$B$57*(Assumptions!$B$21+Assumptions!$B$22/Assumptions!$B$57)/(Assumptions!$B$21+Assumptions!$B$22/$C$298),Assumptions!$B$57)</f>
        <v>57.7011635791589</v>
      </c>
      <c r="AE298" s="12" t="n">
        <f aca="false">Assumptions!$B$58/$AD$298</f>
        <v>1.03984038238133</v>
      </c>
      <c r="AF298" s="12" t="n">
        <f aca="false">Assumptions!$B$59*$AE$298</f>
        <v>1733067.65058234</v>
      </c>
      <c r="AG298" s="12" t="n">
        <f aca="false">IF($C$298&lt;Assumptions!$B$62,Assumptions!$B$62*(Assumptions!$B$21+Assumptions!$B$22/Assumptions!$B$62)/(Assumptions!$B$21+Assumptions!$B$22/$C$298),Assumptions!$B$62)</f>
        <v>48.9291003623757</v>
      </c>
      <c r="AH298" s="12" t="n">
        <f aca="false">Assumptions!$B$63/$AG$298</f>
        <v>1.00468454633187</v>
      </c>
      <c r="AI298" s="12" t="n">
        <f aca="false">Assumptions!$B$64*$AH$298</f>
        <v>6131255.22630948</v>
      </c>
    </row>
    <row r="299" customFormat="false" ht="15" hidden="true" customHeight="false" outlineLevel="0" collapsed="false">
      <c r="A299" s="6" t="n">
        <f aca="false">ROW()-ROW($A$256)+Assumptions!$B$4</f>
        <v>43</v>
      </c>
      <c r="B299" s="12" t="n">
        <f aca="false">$P$298</f>
        <v>0</v>
      </c>
      <c r="C299" s="12" t="n">
        <f aca="false">$C$4/(Assumptions!$B$16+$B$299)</f>
        <v>38.2326039399081</v>
      </c>
      <c r="D299" s="12" t="n">
        <f aca="false">Assumptions!$B$7/$C$299</f>
        <v>784670.592857143</v>
      </c>
      <c r="E299" s="12" t="n">
        <f aca="false">$T$299+$W$299+$Z$299+$AC$299+$AF$299+$AI$299</f>
        <v>23264322.8768918</v>
      </c>
      <c r="F299" s="12" t="n">
        <f aca="false">Assumptions!$B$70/(Assumptions!$B$20+Assumptions!$B$17+$B$299+$E$299+$O$298)</f>
        <v>27.2099188167789</v>
      </c>
      <c r="G299" s="12" t="n">
        <f aca="false">$C$299*(1-Assumptions!$B$71)</f>
        <v>30.5860831519265</v>
      </c>
      <c r="H299" s="12" t="n">
        <f aca="false">MIN($F$299,$G$299)</f>
        <v>27.2099188167789</v>
      </c>
      <c r="I299" s="12" t="str">
        <f aca="false">IF($F$299&lt;=$G$299,"cap","discount")</f>
        <v>cap</v>
      </c>
      <c r="J299" s="12" t="n">
        <f aca="false">Assumptions!$B$69/$H$299</f>
        <v>183756.520321434</v>
      </c>
      <c r="K299" s="12" t="n">
        <f aca="false">Assumptions!$B$74/(Assumptions!$B$20+Assumptions!$B$17+$B$299+$E$299+$J$299)</f>
        <v>43.4278156885998</v>
      </c>
      <c r="L299" s="12" t="n">
        <f aca="false">$C$299*(1-Assumptions!$B$75)</f>
        <v>32.4977133489219</v>
      </c>
      <c r="M299" s="12" t="n">
        <f aca="false">MIN($K$299,$L$299)</f>
        <v>32.4977133489219</v>
      </c>
      <c r="N299" s="12" t="str">
        <f aca="false">IF($K$299&lt;=$L$299,"cap","discount")</f>
        <v>discount</v>
      </c>
      <c r="O299" s="12" t="n">
        <f aca="false">Assumptions!$B$73/$M$299</f>
        <v>92314.187394958</v>
      </c>
      <c r="P299" s="12" t="n">
        <f aca="false">MAX(Assumptions!$B$4,($A$5*(Assumptions!$B$20+$E$299+Assumptions!$B$17+$J$299+$O$299+$D$299)-Assumptions!$B$17)/(1-$A$5))</f>
        <v>0</v>
      </c>
      <c r="Q299" s="12" t="n">
        <f aca="false">Assumptions!$B$20+$E$299+Assumptions!$B$17+$P$299+$J$299+$O$299+$D$299</f>
        <v>37719731.1774654</v>
      </c>
      <c r="R299" s="12" t="n">
        <f aca="false">IF($C$299&lt;Assumptions!$B$37,Assumptions!$B$37*(Assumptions!$B$21+Assumptions!$B$22/Assumptions!$B$37)/(Assumptions!$B$21+Assumptions!$B$22/$C$299),Assumptions!$B$37)</f>
        <v>1</v>
      </c>
      <c r="S299" s="12" t="n">
        <f aca="false">Assumptions!$B$38/$R$299</f>
        <v>1</v>
      </c>
      <c r="T299" s="12" t="n">
        <f aca="false">Assumptions!$B$39*$S$299</f>
        <v>5000000</v>
      </c>
      <c r="U299" s="12" t="n">
        <f aca="false">IF($C$299&lt;Assumptions!$B$42,Assumptions!$B$42*(Assumptions!$B$21+Assumptions!$B$22/Assumptions!$B$42)/(Assumptions!$B$21+Assumptions!$B$22/$C$299),Assumptions!$B$42)</f>
        <v>3</v>
      </c>
      <c r="V299" s="12" t="n">
        <f aca="false">Assumptions!$B$43/$U$299</f>
        <v>1</v>
      </c>
      <c r="W299" s="12" t="n">
        <f aca="false">Assumptions!$B$44*$V$299</f>
        <v>5000000</v>
      </c>
      <c r="X299" s="12" t="n">
        <f aca="false">IF($C$299&lt;Assumptions!$B$47,Assumptions!$B$47*(Assumptions!$B$21+Assumptions!$B$22/Assumptions!$B$47)/(Assumptions!$B$21+Assumptions!$B$22/$C$299),Assumptions!$B$47)</f>
        <v>10</v>
      </c>
      <c r="Y299" s="12" t="n">
        <f aca="false">Assumptions!$B$48/$X$299</f>
        <v>1</v>
      </c>
      <c r="Z299" s="12" t="n">
        <f aca="false">Assumptions!$B$49*$Y$299</f>
        <v>3000000</v>
      </c>
      <c r="AA299" s="12" t="n">
        <f aca="false">IF($C$299&lt;Assumptions!$B$52,Assumptions!$B$52*(Assumptions!$B$21+Assumptions!$B$22/Assumptions!$B$52)/(Assumptions!$B$21+Assumptions!$B$22/$C$299),Assumptions!$B$52)</f>
        <v>25</v>
      </c>
      <c r="AB299" s="12" t="n">
        <f aca="false">Assumptions!$B$53/$AA$299</f>
        <v>1</v>
      </c>
      <c r="AC299" s="12" t="n">
        <f aca="false">Assumptions!$B$54*$AB$299</f>
        <v>2400000</v>
      </c>
      <c r="AD299" s="12" t="n">
        <f aca="false">IF($C$299&lt;Assumptions!$B$57,Assumptions!$B$57*(Assumptions!$B$21+Assumptions!$B$22/Assumptions!$B$57)/(Assumptions!$B$21+Assumptions!$B$22/$C$299),Assumptions!$B$57)</f>
        <v>57.7011635791589</v>
      </c>
      <c r="AE299" s="12" t="n">
        <f aca="false">Assumptions!$B$58/$AD$299</f>
        <v>1.03984038238133</v>
      </c>
      <c r="AF299" s="12" t="n">
        <f aca="false">Assumptions!$B$59*$AE$299</f>
        <v>1733067.65058234</v>
      </c>
      <c r="AG299" s="12" t="n">
        <f aca="false">IF($C$299&lt;Assumptions!$B$62,Assumptions!$B$62*(Assumptions!$B$21+Assumptions!$B$22/Assumptions!$B$62)/(Assumptions!$B$21+Assumptions!$B$22/$C$299),Assumptions!$B$62)</f>
        <v>48.9291003623757</v>
      </c>
      <c r="AH299" s="12" t="n">
        <f aca="false">Assumptions!$B$63/$AG$299</f>
        <v>1.00468454633187</v>
      </c>
      <c r="AI299" s="12" t="n">
        <f aca="false">Assumptions!$B$64*$AH$299</f>
        <v>6131255.22630948</v>
      </c>
    </row>
    <row r="300" customFormat="false" ht="15" hidden="true" customHeight="false" outlineLevel="0" collapsed="false">
      <c r="A300" s="6" t="n">
        <f aca="false">ROW()-ROW($A$256)+Assumptions!$B$4</f>
        <v>44</v>
      </c>
      <c r="B300" s="12" t="n">
        <f aca="false">$P$299</f>
        <v>0</v>
      </c>
      <c r="C300" s="12" t="n">
        <f aca="false">$C$4/(Assumptions!$B$16+$B$300)</f>
        <v>38.2326039399081</v>
      </c>
      <c r="D300" s="12" t="n">
        <f aca="false">Assumptions!$B$7/$C$300</f>
        <v>784670.592857143</v>
      </c>
      <c r="E300" s="12" t="n">
        <f aca="false">$T$300+$W$300+$Z$300+$AC$300+$AF$300+$AI$300</f>
        <v>23264322.8768918</v>
      </c>
      <c r="F300" s="12" t="n">
        <f aca="false">Assumptions!$B$70/(Assumptions!$B$20+Assumptions!$B$17+$B$300+$E$300+$O$299)</f>
        <v>27.2099188167789</v>
      </c>
      <c r="G300" s="12" t="n">
        <f aca="false">$C$300*(1-Assumptions!$B$71)</f>
        <v>30.5860831519265</v>
      </c>
      <c r="H300" s="12" t="n">
        <f aca="false">MIN($F$300,$G$300)</f>
        <v>27.2099188167789</v>
      </c>
      <c r="I300" s="12" t="str">
        <f aca="false">IF($F$300&lt;=$G$300,"cap","discount")</f>
        <v>cap</v>
      </c>
      <c r="J300" s="12" t="n">
        <f aca="false">Assumptions!$B$69/$H$300</f>
        <v>183756.520321434</v>
      </c>
      <c r="K300" s="12" t="n">
        <f aca="false">Assumptions!$B$74/(Assumptions!$B$20+Assumptions!$B$17+$B$300+$E$300+$J$300)</f>
        <v>43.4278156885998</v>
      </c>
      <c r="L300" s="12" t="n">
        <f aca="false">$C$300*(1-Assumptions!$B$75)</f>
        <v>32.4977133489219</v>
      </c>
      <c r="M300" s="12" t="n">
        <f aca="false">MIN($K$300,$L$300)</f>
        <v>32.4977133489219</v>
      </c>
      <c r="N300" s="12" t="str">
        <f aca="false">IF($K$300&lt;=$L$300,"cap","discount")</f>
        <v>discount</v>
      </c>
      <c r="O300" s="12" t="n">
        <f aca="false">Assumptions!$B$73/$M$300</f>
        <v>92314.187394958</v>
      </c>
      <c r="P300" s="12" t="n">
        <f aca="false">MAX(Assumptions!$B$4,($A$5*(Assumptions!$B$20+$E$300+Assumptions!$B$17+$J$300+$O$300+$D$300)-Assumptions!$B$17)/(1-$A$5))</f>
        <v>0</v>
      </c>
      <c r="Q300" s="12" t="n">
        <f aca="false">Assumptions!$B$20+$E$300+Assumptions!$B$17+$P$300+$J$300+$O$300+$D$300</f>
        <v>37719731.1774654</v>
      </c>
      <c r="R300" s="12" t="n">
        <f aca="false">IF($C$300&lt;Assumptions!$B$37,Assumptions!$B$37*(Assumptions!$B$21+Assumptions!$B$22/Assumptions!$B$37)/(Assumptions!$B$21+Assumptions!$B$22/$C$300),Assumptions!$B$37)</f>
        <v>1</v>
      </c>
      <c r="S300" s="12" t="n">
        <f aca="false">Assumptions!$B$38/$R$300</f>
        <v>1</v>
      </c>
      <c r="T300" s="12" t="n">
        <f aca="false">Assumptions!$B$39*$S$300</f>
        <v>5000000</v>
      </c>
      <c r="U300" s="12" t="n">
        <f aca="false">IF($C$300&lt;Assumptions!$B$42,Assumptions!$B$42*(Assumptions!$B$21+Assumptions!$B$22/Assumptions!$B$42)/(Assumptions!$B$21+Assumptions!$B$22/$C$300),Assumptions!$B$42)</f>
        <v>3</v>
      </c>
      <c r="V300" s="12" t="n">
        <f aca="false">Assumptions!$B$43/$U$300</f>
        <v>1</v>
      </c>
      <c r="W300" s="12" t="n">
        <f aca="false">Assumptions!$B$44*$V$300</f>
        <v>5000000</v>
      </c>
      <c r="X300" s="12" t="n">
        <f aca="false">IF($C$300&lt;Assumptions!$B$47,Assumptions!$B$47*(Assumptions!$B$21+Assumptions!$B$22/Assumptions!$B$47)/(Assumptions!$B$21+Assumptions!$B$22/$C$300),Assumptions!$B$47)</f>
        <v>10</v>
      </c>
      <c r="Y300" s="12" t="n">
        <f aca="false">Assumptions!$B$48/$X$300</f>
        <v>1</v>
      </c>
      <c r="Z300" s="12" t="n">
        <f aca="false">Assumptions!$B$49*$Y$300</f>
        <v>3000000</v>
      </c>
      <c r="AA300" s="12" t="n">
        <f aca="false">IF($C$300&lt;Assumptions!$B$52,Assumptions!$B$52*(Assumptions!$B$21+Assumptions!$B$22/Assumptions!$B$52)/(Assumptions!$B$21+Assumptions!$B$22/$C$300),Assumptions!$B$52)</f>
        <v>25</v>
      </c>
      <c r="AB300" s="12" t="n">
        <f aca="false">Assumptions!$B$53/$AA$300</f>
        <v>1</v>
      </c>
      <c r="AC300" s="12" t="n">
        <f aca="false">Assumptions!$B$54*$AB$300</f>
        <v>2400000</v>
      </c>
      <c r="AD300" s="12" t="n">
        <f aca="false">IF($C$300&lt;Assumptions!$B$57,Assumptions!$B$57*(Assumptions!$B$21+Assumptions!$B$22/Assumptions!$B$57)/(Assumptions!$B$21+Assumptions!$B$22/$C$300),Assumptions!$B$57)</f>
        <v>57.7011635791589</v>
      </c>
      <c r="AE300" s="12" t="n">
        <f aca="false">Assumptions!$B$58/$AD$300</f>
        <v>1.03984038238133</v>
      </c>
      <c r="AF300" s="12" t="n">
        <f aca="false">Assumptions!$B$59*$AE$300</f>
        <v>1733067.65058234</v>
      </c>
      <c r="AG300" s="12" t="n">
        <f aca="false">IF($C$300&lt;Assumptions!$B$62,Assumptions!$B$62*(Assumptions!$B$21+Assumptions!$B$22/Assumptions!$B$62)/(Assumptions!$B$21+Assumptions!$B$22/$C$300),Assumptions!$B$62)</f>
        <v>48.9291003623757</v>
      </c>
      <c r="AH300" s="12" t="n">
        <f aca="false">Assumptions!$B$63/$AG$300</f>
        <v>1.00468454633187</v>
      </c>
      <c r="AI300" s="12" t="n">
        <f aca="false">Assumptions!$B$64*$AH$300</f>
        <v>6131255.22630948</v>
      </c>
    </row>
    <row r="301" customFormat="false" ht="15" hidden="true" customHeight="false" outlineLevel="0" collapsed="false">
      <c r="A301" s="6" t="n">
        <f aca="false">ROW()-ROW($A$256)+Assumptions!$B$4</f>
        <v>45</v>
      </c>
      <c r="B301" s="12" t="n">
        <f aca="false">$P$300</f>
        <v>0</v>
      </c>
      <c r="C301" s="12" t="n">
        <f aca="false">$C$4/(Assumptions!$B$16+$B$301)</f>
        <v>38.2326039399081</v>
      </c>
      <c r="D301" s="12" t="n">
        <f aca="false">Assumptions!$B$7/$C$301</f>
        <v>784670.592857143</v>
      </c>
      <c r="E301" s="12" t="n">
        <f aca="false">$T$301+$W$301+$Z$301+$AC$301+$AF$301+$AI$301</f>
        <v>23264322.8768918</v>
      </c>
      <c r="F301" s="12" t="n">
        <f aca="false">Assumptions!$B$70/(Assumptions!$B$20+Assumptions!$B$17+$B$301+$E$301+$O$300)</f>
        <v>27.2099188167789</v>
      </c>
      <c r="G301" s="12" t="n">
        <f aca="false">$C$301*(1-Assumptions!$B$71)</f>
        <v>30.5860831519265</v>
      </c>
      <c r="H301" s="12" t="n">
        <f aca="false">MIN($F$301,$G$301)</f>
        <v>27.2099188167789</v>
      </c>
      <c r="I301" s="12" t="str">
        <f aca="false">IF($F$301&lt;=$G$301,"cap","discount")</f>
        <v>cap</v>
      </c>
      <c r="J301" s="12" t="n">
        <f aca="false">Assumptions!$B$69/$H$301</f>
        <v>183756.520321434</v>
      </c>
      <c r="K301" s="12" t="n">
        <f aca="false">Assumptions!$B$74/(Assumptions!$B$20+Assumptions!$B$17+$B$301+$E$301+$J$301)</f>
        <v>43.4278156885998</v>
      </c>
      <c r="L301" s="12" t="n">
        <f aca="false">$C$301*(1-Assumptions!$B$75)</f>
        <v>32.4977133489219</v>
      </c>
      <c r="M301" s="12" t="n">
        <f aca="false">MIN($K$301,$L$301)</f>
        <v>32.4977133489219</v>
      </c>
      <c r="N301" s="12" t="str">
        <f aca="false">IF($K$301&lt;=$L$301,"cap","discount")</f>
        <v>discount</v>
      </c>
      <c r="O301" s="12" t="n">
        <f aca="false">Assumptions!$B$73/$M$301</f>
        <v>92314.187394958</v>
      </c>
      <c r="P301" s="12" t="n">
        <f aca="false">MAX(Assumptions!$B$4,($A$5*(Assumptions!$B$20+$E$301+Assumptions!$B$17+$J$301+$O$301+$D$301)-Assumptions!$B$17)/(1-$A$5))</f>
        <v>0</v>
      </c>
      <c r="Q301" s="12" t="n">
        <f aca="false">Assumptions!$B$20+$E$301+Assumptions!$B$17+$P$301+$J$301+$O$301+$D$301</f>
        <v>37719731.1774654</v>
      </c>
      <c r="R301" s="12" t="n">
        <f aca="false">IF($C$301&lt;Assumptions!$B$37,Assumptions!$B$37*(Assumptions!$B$21+Assumptions!$B$22/Assumptions!$B$37)/(Assumptions!$B$21+Assumptions!$B$22/$C$301),Assumptions!$B$37)</f>
        <v>1</v>
      </c>
      <c r="S301" s="12" t="n">
        <f aca="false">Assumptions!$B$38/$R$301</f>
        <v>1</v>
      </c>
      <c r="T301" s="12" t="n">
        <f aca="false">Assumptions!$B$39*$S$301</f>
        <v>5000000</v>
      </c>
      <c r="U301" s="12" t="n">
        <f aca="false">IF($C$301&lt;Assumptions!$B$42,Assumptions!$B$42*(Assumptions!$B$21+Assumptions!$B$22/Assumptions!$B$42)/(Assumptions!$B$21+Assumptions!$B$22/$C$301),Assumptions!$B$42)</f>
        <v>3</v>
      </c>
      <c r="V301" s="12" t="n">
        <f aca="false">Assumptions!$B$43/$U$301</f>
        <v>1</v>
      </c>
      <c r="W301" s="12" t="n">
        <f aca="false">Assumptions!$B$44*$V$301</f>
        <v>5000000</v>
      </c>
      <c r="X301" s="12" t="n">
        <f aca="false">IF($C$301&lt;Assumptions!$B$47,Assumptions!$B$47*(Assumptions!$B$21+Assumptions!$B$22/Assumptions!$B$47)/(Assumptions!$B$21+Assumptions!$B$22/$C$301),Assumptions!$B$47)</f>
        <v>10</v>
      </c>
      <c r="Y301" s="12" t="n">
        <f aca="false">Assumptions!$B$48/$X$301</f>
        <v>1</v>
      </c>
      <c r="Z301" s="12" t="n">
        <f aca="false">Assumptions!$B$49*$Y$301</f>
        <v>3000000</v>
      </c>
      <c r="AA301" s="12" t="n">
        <f aca="false">IF($C$301&lt;Assumptions!$B$52,Assumptions!$B$52*(Assumptions!$B$21+Assumptions!$B$22/Assumptions!$B$52)/(Assumptions!$B$21+Assumptions!$B$22/$C$301),Assumptions!$B$52)</f>
        <v>25</v>
      </c>
      <c r="AB301" s="12" t="n">
        <f aca="false">Assumptions!$B$53/$AA$301</f>
        <v>1</v>
      </c>
      <c r="AC301" s="12" t="n">
        <f aca="false">Assumptions!$B$54*$AB$301</f>
        <v>2400000</v>
      </c>
      <c r="AD301" s="12" t="n">
        <f aca="false">IF($C$301&lt;Assumptions!$B$57,Assumptions!$B$57*(Assumptions!$B$21+Assumptions!$B$22/Assumptions!$B$57)/(Assumptions!$B$21+Assumptions!$B$22/$C$301),Assumptions!$B$57)</f>
        <v>57.7011635791589</v>
      </c>
      <c r="AE301" s="12" t="n">
        <f aca="false">Assumptions!$B$58/$AD$301</f>
        <v>1.03984038238133</v>
      </c>
      <c r="AF301" s="12" t="n">
        <f aca="false">Assumptions!$B$59*$AE$301</f>
        <v>1733067.65058234</v>
      </c>
      <c r="AG301" s="12" t="n">
        <f aca="false">IF($C$301&lt;Assumptions!$B$62,Assumptions!$B$62*(Assumptions!$B$21+Assumptions!$B$22/Assumptions!$B$62)/(Assumptions!$B$21+Assumptions!$B$22/$C$301),Assumptions!$B$62)</f>
        <v>48.9291003623757</v>
      </c>
      <c r="AH301" s="12" t="n">
        <f aca="false">Assumptions!$B$63/$AG$301</f>
        <v>1.00468454633187</v>
      </c>
      <c r="AI301" s="12" t="n">
        <f aca="false">Assumptions!$B$64*$AH$301</f>
        <v>6131255.22630948</v>
      </c>
    </row>
    <row r="302" customFormat="false" ht="15" hidden="true" customHeight="false" outlineLevel="0" collapsed="false">
      <c r="A302" s="6" t="n">
        <f aca="false">ROW()-ROW($A$256)+Assumptions!$B$4</f>
        <v>46</v>
      </c>
      <c r="B302" s="12" t="n">
        <f aca="false">$P$301</f>
        <v>0</v>
      </c>
      <c r="C302" s="12" t="n">
        <f aca="false">$C$4/(Assumptions!$B$16+$B$302)</f>
        <v>38.2326039399081</v>
      </c>
      <c r="D302" s="12" t="n">
        <f aca="false">Assumptions!$B$7/$C$302</f>
        <v>784670.592857143</v>
      </c>
      <c r="E302" s="12" t="n">
        <f aca="false">$T$302+$W$302+$Z$302+$AC$302+$AF$302+$AI$302</f>
        <v>23264322.8768918</v>
      </c>
      <c r="F302" s="12" t="n">
        <f aca="false">Assumptions!$B$70/(Assumptions!$B$20+Assumptions!$B$17+$B$302+$E$302+$O$301)</f>
        <v>27.2099188167789</v>
      </c>
      <c r="G302" s="12" t="n">
        <f aca="false">$C$302*(1-Assumptions!$B$71)</f>
        <v>30.5860831519265</v>
      </c>
      <c r="H302" s="12" t="n">
        <f aca="false">MIN($F$302,$G$302)</f>
        <v>27.2099188167789</v>
      </c>
      <c r="I302" s="12" t="str">
        <f aca="false">IF($F$302&lt;=$G$302,"cap","discount")</f>
        <v>cap</v>
      </c>
      <c r="J302" s="12" t="n">
        <f aca="false">Assumptions!$B$69/$H$302</f>
        <v>183756.520321434</v>
      </c>
      <c r="K302" s="12" t="n">
        <f aca="false">Assumptions!$B$74/(Assumptions!$B$20+Assumptions!$B$17+$B$302+$E$302+$J$302)</f>
        <v>43.4278156885998</v>
      </c>
      <c r="L302" s="12" t="n">
        <f aca="false">$C$302*(1-Assumptions!$B$75)</f>
        <v>32.4977133489219</v>
      </c>
      <c r="M302" s="12" t="n">
        <f aca="false">MIN($K$302,$L$302)</f>
        <v>32.4977133489219</v>
      </c>
      <c r="N302" s="12" t="str">
        <f aca="false">IF($K$302&lt;=$L$302,"cap","discount")</f>
        <v>discount</v>
      </c>
      <c r="O302" s="12" t="n">
        <f aca="false">Assumptions!$B$73/$M$302</f>
        <v>92314.187394958</v>
      </c>
      <c r="P302" s="12" t="n">
        <f aca="false">MAX(Assumptions!$B$4,($A$5*(Assumptions!$B$20+$E$302+Assumptions!$B$17+$J$302+$O$302+$D$302)-Assumptions!$B$17)/(1-$A$5))</f>
        <v>0</v>
      </c>
      <c r="Q302" s="12" t="n">
        <f aca="false">Assumptions!$B$20+$E$302+Assumptions!$B$17+$P$302+$J$302+$O$302+$D$302</f>
        <v>37719731.1774654</v>
      </c>
      <c r="R302" s="12" t="n">
        <f aca="false">IF($C$302&lt;Assumptions!$B$37,Assumptions!$B$37*(Assumptions!$B$21+Assumptions!$B$22/Assumptions!$B$37)/(Assumptions!$B$21+Assumptions!$B$22/$C$302),Assumptions!$B$37)</f>
        <v>1</v>
      </c>
      <c r="S302" s="12" t="n">
        <f aca="false">Assumptions!$B$38/$R$302</f>
        <v>1</v>
      </c>
      <c r="T302" s="12" t="n">
        <f aca="false">Assumptions!$B$39*$S$302</f>
        <v>5000000</v>
      </c>
      <c r="U302" s="12" t="n">
        <f aca="false">IF($C$302&lt;Assumptions!$B$42,Assumptions!$B$42*(Assumptions!$B$21+Assumptions!$B$22/Assumptions!$B$42)/(Assumptions!$B$21+Assumptions!$B$22/$C$302),Assumptions!$B$42)</f>
        <v>3</v>
      </c>
      <c r="V302" s="12" t="n">
        <f aca="false">Assumptions!$B$43/$U$302</f>
        <v>1</v>
      </c>
      <c r="W302" s="12" t="n">
        <f aca="false">Assumptions!$B$44*$V$302</f>
        <v>5000000</v>
      </c>
      <c r="X302" s="12" t="n">
        <f aca="false">IF($C$302&lt;Assumptions!$B$47,Assumptions!$B$47*(Assumptions!$B$21+Assumptions!$B$22/Assumptions!$B$47)/(Assumptions!$B$21+Assumptions!$B$22/$C$302),Assumptions!$B$47)</f>
        <v>10</v>
      </c>
      <c r="Y302" s="12" t="n">
        <f aca="false">Assumptions!$B$48/$X$302</f>
        <v>1</v>
      </c>
      <c r="Z302" s="12" t="n">
        <f aca="false">Assumptions!$B$49*$Y$302</f>
        <v>3000000</v>
      </c>
      <c r="AA302" s="12" t="n">
        <f aca="false">IF($C$302&lt;Assumptions!$B$52,Assumptions!$B$52*(Assumptions!$B$21+Assumptions!$B$22/Assumptions!$B$52)/(Assumptions!$B$21+Assumptions!$B$22/$C$302),Assumptions!$B$52)</f>
        <v>25</v>
      </c>
      <c r="AB302" s="12" t="n">
        <f aca="false">Assumptions!$B$53/$AA$302</f>
        <v>1</v>
      </c>
      <c r="AC302" s="12" t="n">
        <f aca="false">Assumptions!$B$54*$AB$302</f>
        <v>2400000</v>
      </c>
      <c r="AD302" s="12" t="n">
        <f aca="false">IF($C$302&lt;Assumptions!$B$57,Assumptions!$B$57*(Assumptions!$B$21+Assumptions!$B$22/Assumptions!$B$57)/(Assumptions!$B$21+Assumptions!$B$22/$C$302),Assumptions!$B$57)</f>
        <v>57.7011635791589</v>
      </c>
      <c r="AE302" s="12" t="n">
        <f aca="false">Assumptions!$B$58/$AD$302</f>
        <v>1.03984038238133</v>
      </c>
      <c r="AF302" s="12" t="n">
        <f aca="false">Assumptions!$B$59*$AE$302</f>
        <v>1733067.65058234</v>
      </c>
      <c r="AG302" s="12" t="n">
        <f aca="false">IF($C$302&lt;Assumptions!$B$62,Assumptions!$B$62*(Assumptions!$B$21+Assumptions!$B$22/Assumptions!$B$62)/(Assumptions!$B$21+Assumptions!$B$22/$C$302),Assumptions!$B$62)</f>
        <v>48.9291003623757</v>
      </c>
      <c r="AH302" s="12" t="n">
        <f aca="false">Assumptions!$B$63/$AG$302</f>
        <v>1.00468454633187</v>
      </c>
      <c r="AI302" s="12" t="n">
        <f aca="false">Assumptions!$B$64*$AH$302</f>
        <v>6131255.22630948</v>
      </c>
    </row>
    <row r="303" customFormat="false" ht="15" hidden="true" customHeight="false" outlineLevel="0" collapsed="false">
      <c r="A303" s="6" t="n">
        <f aca="false">ROW()-ROW($A$256)+Assumptions!$B$4</f>
        <v>47</v>
      </c>
      <c r="B303" s="12" t="n">
        <f aca="false">$P$302</f>
        <v>0</v>
      </c>
      <c r="C303" s="12" t="n">
        <f aca="false">$C$4/(Assumptions!$B$16+$B$303)</f>
        <v>38.2326039399081</v>
      </c>
      <c r="D303" s="12" t="n">
        <f aca="false">Assumptions!$B$7/$C$303</f>
        <v>784670.592857143</v>
      </c>
      <c r="E303" s="12" t="n">
        <f aca="false">$T$303+$W$303+$Z$303+$AC$303+$AF$303+$AI$303</f>
        <v>23264322.8768918</v>
      </c>
      <c r="F303" s="12" t="n">
        <f aca="false">Assumptions!$B$70/(Assumptions!$B$20+Assumptions!$B$17+$B$303+$E$303+$O$302)</f>
        <v>27.2099188167789</v>
      </c>
      <c r="G303" s="12" t="n">
        <f aca="false">$C$303*(1-Assumptions!$B$71)</f>
        <v>30.5860831519265</v>
      </c>
      <c r="H303" s="12" t="n">
        <f aca="false">MIN($F$303,$G$303)</f>
        <v>27.2099188167789</v>
      </c>
      <c r="I303" s="12" t="str">
        <f aca="false">IF($F$303&lt;=$G$303,"cap","discount")</f>
        <v>cap</v>
      </c>
      <c r="J303" s="12" t="n">
        <f aca="false">Assumptions!$B$69/$H$303</f>
        <v>183756.520321434</v>
      </c>
      <c r="K303" s="12" t="n">
        <f aca="false">Assumptions!$B$74/(Assumptions!$B$20+Assumptions!$B$17+$B$303+$E$303+$J$303)</f>
        <v>43.4278156885998</v>
      </c>
      <c r="L303" s="12" t="n">
        <f aca="false">$C$303*(1-Assumptions!$B$75)</f>
        <v>32.4977133489219</v>
      </c>
      <c r="M303" s="12" t="n">
        <f aca="false">MIN($K$303,$L$303)</f>
        <v>32.4977133489219</v>
      </c>
      <c r="N303" s="12" t="str">
        <f aca="false">IF($K$303&lt;=$L$303,"cap","discount")</f>
        <v>discount</v>
      </c>
      <c r="O303" s="12" t="n">
        <f aca="false">Assumptions!$B$73/$M$303</f>
        <v>92314.187394958</v>
      </c>
      <c r="P303" s="12" t="n">
        <f aca="false">MAX(Assumptions!$B$4,($A$5*(Assumptions!$B$20+$E$303+Assumptions!$B$17+$J$303+$O$303+$D$303)-Assumptions!$B$17)/(1-$A$5))</f>
        <v>0</v>
      </c>
      <c r="Q303" s="12" t="n">
        <f aca="false">Assumptions!$B$20+$E$303+Assumptions!$B$17+$P$303+$J$303+$O$303+$D$303</f>
        <v>37719731.1774654</v>
      </c>
      <c r="R303" s="12" t="n">
        <f aca="false">IF($C$303&lt;Assumptions!$B$37,Assumptions!$B$37*(Assumptions!$B$21+Assumptions!$B$22/Assumptions!$B$37)/(Assumptions!$B$21+Assumptions!$B$22/$C$303),Assumptions!$B$37)</f>
        <v>1</v>
      </c>
      <c r="S303" s="12" t="n">
        <f aca="false">Assumptions!$B$38/$R$303</f>
        <v>1</v>
      </c>
      <c r="T303" s="12" t="n">
        <f aca="false">Assumptions!$B$39*$S$303</f>
        <v>5000000</v>
      </c>
      <c r="U303" s="12" t="n">
        <f aca="false">IF($C$303&lt;Assumptions!$B$42,Assumptions!$B$42*(Assumptions!$B$21+Assumptions!$B$22/Assumptions!$B$42)/(Assumptions!$B$21+Assumptions!$B$22/$C$303),Assumptions!$B$42)</f>
        <v>3</v>
      </c>
      <c r="V303" s="12" t="n">
        <f aca="false">Assumptions!$B$43/$U$303</f>
        <v>1</v>
      </c>
      <c r="W303" s="12" t="n">
        <f aca="false">Assumptions!$B$44*$V$303</f>
        <v>5000000</v>
      </c>
      <c r="X303" s="12" t="n">
        <f aca="false">IF($C$303&lt;Assumptions!$B$47,Assumptions!$B$47*(Assumptions!$B$21+Assumptions!$B$22/Assumptions!$B$47)/(Assumptions!$B$21+Assumptions!$B$22/$C$303),Assumptions!$B$47)</f>
        <v>10</v>
      </c>
      <c r="Y303" s="12" t="n">
        <f aca="false">Assumptions!$B$48/$X$303</f>
        <v>1</v>
      </c>
      <c r="Z303" s="12" t="n">
        <f aca="false">Assumptions!$B$49*$Y$303</f>
        <v>3000000</v>
      </c>
      <c r="AA303" s="12" t="n">
        <f aca="false">IF($C$303&lt;Assumptions!$B$52,Assumptions!$B$52*(Assumptions!$B$21+Assumptions!$B$22/Assumptions!$B$52)/(Assumptions!$B$21+Assumptions!$B$22/$C$303),Assumptions!$B$52)</f>
        <v>25</v>
      </c>
      <c r="AB303" s="12" t="n">
        <f aca="false">Assumptions!$B$53/$AA$303</f>
        <v>1</v>
      </c>
      <c r="AC303" s="12" t="n">
        <f aca="false">Assumptions!$B$54*$AB$303</f>
        <v>2400000</v>
      </c>
      <c r="AD303" s="12" t="n">
        <f aca="false">IF($C$303&lt;Assumptions!$B$57,Assumptions!$B$57*(Assumptions!$B$21+Assumptions!$B$22/Assumptions!$B$57)/(Assumptions!$B$21+Assumptions!$B$22/$C$303),Assumptions!$B$57)</f>
        <v>57.7011635791589</v>
      </c>
      <c r="AE303" s="12" t="n">
        <f aca="false">Assumptions!$B$58/$AD$303</f>
        <v>1.03984038238133</v>
      </c>
      <c r="AF303" s="12" t="n">
        <f aca="false">Assumptions!$B$59*$AE$303</f>
        <v>1733067.65058234</v>
      </c>
      <c r="AG303" s="12" t="n">
        <f aca="false">IF($C$303&lt;Assumptions!$B$62,Assumptions!$B$62*(Assumptions!$B$21+Assumptions!$B$22/Assumptions!$B$62)/(Assumptions!$B$21+Assumptions!$B$22/$C$303),Assumptions!$B$62)</f>
        <v>48.9291003623757</v>
      </c>
      <c r="AH303" s="12" t="n">
        <f aca="false">Assumptions!$B$63/$AG$303</f>
        <v>1.00468454633187</v>
      </c>
      <c r="AI303" s="12" t="n">
        <f aca="false">Assumptions!$B$64*$AH$303</f>
        <v>6131255.22630948</v>
      </c>
    </row>
    <row r="304" customFormat="false" ht="15" hidden="true" customHeight="false" outlineLevel="0" collapsed="false">
      <c r="A304" s="6" t="n">
        <f aca="false">ROW()-ROW($A$256)+Assumptions!$B$4</f>
        <v>48</v>
      </c>
      <c r="B304" s="12" t="n">
        <f aca="false">$P$303</f>
        <v>0</v>
      </c>
      <c r="C304" s="12" t="n">
        <f aca="false">$C$4/(Assumptions!$B$16+$B$304)</f>
        <v>38.2326039399081</v>
      </c>
      <c r="D304" s="12" t="n">
        <f aca="false">Assumptions!$B$7/$C$304</f>
        <v>784670.592857143</v>
      </c>
      <c r="E304" s="12" t="n">
        <f aca="false">$T$304+$W$304+$Z$304+$AC$304+$AF$304+$AI$304</f>
        <v>23264322.8768918</v>
      </c>
      <c r="F304" s="12" t="n">
        <f aca="false">Assumptions!$B$70/(Assumptions!$B$20+Assumptions!$B$17+$B$304+$E$304+$O$303)</f>
        <v>27.2099188167789</v>
      </c>
      <c r="G304" s="12" t="n">
        <f aca="false">$C$304*(1-Assumptions!$B$71)</f>
        <v>30.5860831519265</v>
      </c>
      <c r="H304" s="12" t="n">
        <f aca="false">MIN($F$304,$G$304)</f>
        <v>27.2099188167789</v>
      </c>
      <c r="I304" s="12" t="str">
        <f aca="false">IF($F$304&lt;=$G$304,"cap","discount")</f>
        <v>cap</v>
      </c>
      <c r="J304" s="12" t="n">
        <f aca="false">Assumptions!$B$69/$H$304</f>
        <v>183756.520321434</v>
      </c>
      <c r="K304" s="12" t="n">
        <f aca="false">Assumptions!$B$74/(Assumptions!$B$20+Assumptions!$B$17+$B$304+$E$304+$J$304)</f>
        <v>43.4278156885998</v>
      </c>
      <c r="L304" s="12" t="n">
        <f aca="false">$C$304*(1-Assumptions!$B$75)</f>
        <v>32.4977133489219</v>
      </c>
      <c r="M304" s="12" t="n">
        <f aca="false">MIN($K$304,$L$304)</f>
        <v>32.4977133489219</v>
      </c>
      <c r="N304" s="12" t="str">
        <f aca="false">IF($K$304&lt;=$L$304,"cap","discount")</f>
        <v>discount</v>
      </c>
      <c r="O304" s="12" t="n">
        <f aca="false">Assumptions!$B$73/$M$304</f>
        <v>92314.187394958</v>
      </c>
      <c r="P304" s="12" t="n">
        <f aca="false">MAX(Assumptions!$B$4,($A$5*(Assumptions!$B$20+$E$304+Assumptions!$B$17+$J$304+$O$304+$D$304)-Assumptions!$B$17)/(1-$A$5))</f>
        <v>0</v>
      </c>
      <c r="Q304" s="12" t="n">
        <f aca="false">Assumptions!$B$20+$E$304+Assumptions!$B$17+$P$304+$J$304+$O$304+$D$304</f>
        <v>37719731.1774654</v>
      </c>
      <c r="R304" s="12" t="n">
        <f aca="false">IF($C$304&lt;Assumptions!$B$37,Assumptions!$B$37*(Assumptions!$B$21+Assumptions!$B$22/Assumptions!$B$37)/(Assumptions!$B$21+Assumptions!$B$22/$C$304),Assumptions!$B$37)</f>
        <v>1</v>
      </c>
      <c r="S304" s="12" t="n">
        <f aca="false">Assumptions!$B$38/$R$304</f>
        <v>1</v>
      </c>
      <c r="T304" s="12" t="n">
        <f aca="false">Assumptions!$B$39*$S$304</f>
        <v>5000000</v>
      </c>
      <c r="U304" s="12" t="n">
        <f aca="false">IF($C$304&lt;Assumptions!$B$42,Assumptions!$B$42*(Assumptions!$B$21+Assumptions!$B$22/Assumptions!$B$42)/(Assumptions!$B$21+Assumptions!$B$22/$C$304),Assumptions!$B$42)</f>
        <v>3</v>
      </c>
      <c r="V304" s="12" t="n">
        <f aca="false">Assumptions!$B$43/$U$304</f>
        <v>1</v>
      </c>
      <c r="W304" s="12" t="n">
        <f aca="false">Assumptions!$B$44*$V$304</f>
        <v>5000000</v>
      </c>
      <c r="X304" s="12" t="n">
        <f aca="false">IF($C$304&lt;Assumptions!$B$47,Assumptions!$B$47*(Assumptions!$B$21+Assumptions!$B$22/Assumptions!$B$47)/(Assumptions!$B$21+Assumptions!$B$22/$C$304),Assumptions!$B$47)</f>
        <v>10</v>
      </c>
      <c r="Y304" s="12" t="n">
        <f aca="false">Assumptions!$B$48/$X$304</f>
        <v>1</v>
      </c>
      <c r="Z304" s="12" t="n">
        <f aca="false">Assumptions!$B$49*$Y$304</f>
        <v>3000000</v>
      </c>
      <c r="AA304" s="12" t="n">
        <f aca="false">IF($C$304&lt;Assumptions!$B$52,Assumptions!$B$52*(Assumptions!$B$21+Assumptions!$B$22/Assumptions!$B$52)/(Assumptions!$B$21+Assumptions!$B$22/$C$304),Assumptions!$B$52)</f>
        <v>25</v>
      </c>
      <c r="AB304" s="12" t="n">
        <f aca="false">Assumptions!$B$53/$AA$304</f>
        <v>1</v>
      </c>
      <c r="AC304" s="12" t="n">
        <f aca="false">Assumptions!$B$54*$AB$304</f>
        <v>2400000</v>
      </c>
      <c r="AD304" s="12" t="n">
        <f aca="false">IF($C$304&lt;Assumptions!$B$57,Assumptions!$B$57*(Assumptions!$B$21+Assumptions!$B$22/Assumptions!$B$57)/(Assumptions!$B$21+Assumptions!$B$22/$C$304),Assumptions!$B$57)</f>
        <v>57.7011635791589</v>
      </c>
      <c r="AE304" s="12" t="n">
        <f aca="false">Assumptions!$B$58/$AD$304</f>
        <v>1.03984038238133</v>
      </c>
      <c r="AF304" s="12" t="n">
        <f aca="false">Assumptions!$B$59*$AE$304</f>
        <v>1733067.65058234</v>
      </c>
      <c r="AG304" s="12" t="n">
        <f aca="false">IF($C$304&lt;Assumptions!$B$62,Assumptions!$B$62*(Assumptions!$B$21+Assumptions!$B$22/Assumptions!$B$62)/(Assumptions!$B$21+Assumptions!$B$22/$C$304),Assumptions!$B$62)</f>
        <v>48.9291003623757</v>
      </c>
      <c r="AH304" s="12" t="n">
        <f aca="false">Assumptions!$B$63/$AG$304</f>
        <v>1.00468454633187</v>
      </c>
      <c r="AI304" s="12" t="n">
        <f aca="false">Assumptions!$B$64*$AH$304</f>
        <v>6131255.22630948</v>
      </c>
    </row>
    <row r="305" customFormat="false" ht="15" hidden="true" customHeight="false" outlineLevel="0" collapsed="false">
      <c r="A305" s="6" t="n">
        <f aca="false">ROW()-ROW($A$256)+Assumptions!$B$4</f>
        <v>49</v>
      </c>
      <c r="B305" s="12" t="n">
        <f aca="false">$P$304</f>
        <v>0</v>
      </c>
      <c r="C305" s="12" t="n">
        <f aca="false">$C$4/(Assumptions!$B$16+$B$305)</f>
        <v>38.2326039399081</v>
      </c>
      <c r="D305" s="12" t="n">
        <f aca="false">Assumptions!$B$7/$C$305</f>
        <v>784670.592857143</v>
      </c>
      <c r="E305" s="12" t="n">
        <f aca="false">$T$305+$W$305+$Z$305+$AC$305+$AF$305+$AI$305</f>
        <v>23264322.8768918</v>
      </c>
      <c r="F305" s="12" t="n">
        <f aca="false">Assumptions!$B$70/(Assumptions!$B$20+Assumptions!$B$17+$B$305+$E$305+$O$304)</f>
        <v>27.2099188167789</v>
      </c>
      <c r="G305" s="12" t="n">
        <f aca="false">$C$305*(1-Assumptions!$B$71)</f>
        <v>30.5860831519265</v>
      </c>
      <c r="H305" s="12" t="n">
        <f aca="false">MIN($F$305,$G$305)</f>
        <v>27.2099188167789</v>
      </c>
      <c r="I305" s="12" t="str">
        <f aca="false">IF($F$305&lt;=$G$305,"cap","discount")</f>
        <v>cap</v>
      </c>
      <c r="J305" s="12" t="n">
        <f aca="false">Assumptions!$B$69/$H$305</f>
        <v>183756.520321434</v>
      </c>
      <c r="K305" s="12" t="n">
        <f aca="false">Assumptions!$B$74/(Assumptions!$B$20+Assumptions!$B$17+$B$305+$E$305+$J$305)</f>
        <v>43.4278156885998</v>
      </c>
      <c r="L305" s="12" t="n">
        <f aca="false">$C$305*(1-Assumptions!$B$75)</f>
        <v>32.4977133489219</v>
      </c>
      <c r="M305" s="12" t="n">
        <f aca="false">MIN($K$305,$L$305)</f>
        <v>32.4977133489219</v>
      </c>
      <c r="N305" s="12" t="str">
        <f aca="false">IF($K$305&lt;=$L$305,"cap","discount")</f>
        <v>discount</v>
      </c>
      <c r="O305" s="12" t="n">
        <f aca="false">Assumptions!$B$73/$M$305</f>
        <v>92314.187394958</v>
      </c>
      <c r="P305" s="12" t="n">
        <f aca="false">MAX(Assumptions!$B$4,($A$5*(Assumptions!$B$20+$E$305+Assumptions!$B$17+$J$305+$O$305+$D$305)-Assumptions!$B$17)/(1-$A$5))</f>
        <v>0</v>
      </c>
      <c r="Q305" s="12" t="n">
        <f aca="false">Assumptions!$B$20+$E$305+Assumptions!$B$17+$P$305+$J$305+$O$305+$D$305</f>
        <v>37719731.1774654</v>
      </c>
      <c r="R305" s="12" t="n">
        <f aca="false">IF($C$305&lt;Assumptions!$B$37,Assumptions!$B$37*(Assumptions!$B$21+Assumptions!$B$22/Assumptions!$B$37)/(Assumptions!$B$21+Assumptions!$B$22/$C$305),Assumptions!$B$37)</f>
        <v>1</v>
      </c>
      <c r="S305" s="12" t="n">
        <f aca="false">Assumptions!$B$38/$R$305</f>
        <v>1</v>
      </c>
      <c r="T305" s="12" t="n">
        <f aca="false">Assumptions!$B$39*$S$305</f>
        <v>5000000</v>
      </c>
      <c r="U305" s="12" t="n">
        <f aca="false">IF($C$305&lt;Assumptions!$B$42,Assumptions!$B$42*(Assumptions!$B$21+Assumptions!$B$22/Assumptions!$B$42)/(Assumptions!$B$21+Assumptions!$B$22/$C$305),Assumptions!$B$42)</f>
        <v>3</v>
      </c>
      <c r="V305" s="12" t="n">
        <f aca="false">Assumptions!$B$43/$U$305</f>
        <v>1</v>
      </c>
      <c r="W305" s="12" t="n">
        <f aca="false">Assumptions!$B$44*$V$305</f>
        <v>5000000</v>
      </c>
      <c r="X305" s="12" t="n">
        <f aca="false">IF($C$305&lt;Assumptions!$B$47,Assumptions!$B$47*(Assumptions!$B$21+Assumptions!$B$22/Assumptions!$B$47)/(Assumptions!$B$21+Assumptions!$B$22/$C$305),Assumptions!$B$47)</f>
        <v>10</v>
      </c>
      <c r="Y305" s="12" t="n">
        <f aca="false">Assumptions!$B$48/$X$305</f>
        <v>1</v>
      </c>
      <c r="Z305" s="12" t="n">
        <f aca="false">Assumptions!$B$49*$Y$305</f>
        <v>3000000</v>
      </c>
      <c r="AA305" s="12" t="n">
        <f aca="false">IF($C$305&lt;Assumptions!$B$52,Assumptions!$B$52*(Assumptions!$B$21+Assumptions!$B$22/Assumptions!$B$52)/(Assumptions!$B$21+Assumptions!$B$22/$C$305),Assumptions!$B$52)</f>
        <v>25</v>
      </c>
      <c r="AB305" s="12" t="n">
        <f aca="false">Assumptions!$B$53/$AA$305</f>
        <v>1</v>
      </c>
      <c r="AC305" s="12" t="n">
        <f aca="false">Assumptions!$B$54*$AB$305</f>
        <v>2400000</v>
      </c>
      <c r="AD305" s="12" t="n">
        <f aca="false">IF($C$305&lt;Assumptions!$B$57,Assumptions!$B$57*(Assumptions!$B$21+Assumptions!$B$22/Assumptions!$B$57)/(Assumptions!$B$21+Assumptions!$B$22/$C$305),Assumptions!$B$57)</f>
        <v>57.7011635791589</v>
      </c>
      <c r="AE305" s="12" t="n">
        <f aca="false">Assumptions!$B$58/$AD$305</f>
        <v>1.03984038238133</v>
      </c>
      <c r="AF305" s="12" t="n">
        <f aca="false">Assumptions!$B$59*$AE$305</f>
        <v>1733067.65058234</v>
      </c>
      <c r="AG305" s="12" t="n">
        <f aca="false">IF($C$305&lt;Assumptions!$B$62,Assumptions!$B$62*(Assumptions!$B$21+Assumptions!$B$22/Assumptions!$B$62)/(Assumptions!$B$21+Assumptions!$B$22/$C$305),Assumptions!$B$62)</f>
        <v>48.9291003623757</v>
      </c>
      <c r="AH305" s="12" t="n">
        <f aca="false">Assumptions!$B$63/$AG$305</f>
        <v>1.00468454633187</v>
      </c>
      <c r="AI305" s="12" t="n">
        <f aca="false">Assumptions!$B$64*$AH$305</f>
        <v>6131255.22630948</v>
      </c>
    </row>
    <row r="306" customFormat="false" ht="15" hidden="true" customHeight="false" outlineLevel="0" collapsed="false">
      <c r="A306" s="6" t="n">
        <f aca="false">ROW()-ROW($A$256)+Assumptions!$B$4</f>
        <v>50</v>
      </c>
      <c r="B306" s="12" t="n">
        <f aca="false">$P$305</f>
        <v>0</v>
      </c>
      <c r="C306" s="12" t="n">
        <f aca="false">$C$4/(Assumptions!$B$16+$B$306)</f>
        <v>38.2326039399081</v>
      </c>
      <c r="D306" s="12" t="n">
        <f aca="false">Assumptions!$B$7/$C$306</f>
        <v>784670.592857143</v>
      </c>
      <c r="E306" s="12" t="n">
        <f aca="false">$T$306+$W$306+$Z$306+$AC$306+$AF$306+$AI$306</f>
        <v>23264322.8768918</v>
      </c>
      <c r="F306" s="12" t="n">
        <f aca="false">Assumptions!$B$70/(Assumptions!$B$20+Assumptions!$B$17+$B$306+$E$306+$O$305)</f>
        <v>27.2099188167789</v>
      </c>
      <c r="G306" s="12" t="n">
        <f aca="false">$C$306*(1-Assumptions!$B$71)</f>
        <v>30.5860831519265</v>
      </c>
      <c r="H306" s="12" t="n">
        <f aca="false">MIN($F$306,$G$306)</f>
        <v>27.2099188167789</v>
      </c>
      <c r="I306" s="12" t="str">
        <f aca="false">IF($F$306&lt;=$G$306,"cap","discount")</f>
        <v>cap</v>
      </c>
      <c r="J306" s="12" t="n">
        <f aca="false">Assumptions!$B$69/$H$306</f>
        <v>183756.520321434</v>
      </c>
      <c r="K306" s="12" t="n">
        <f aca="false">Assumptions!$B$74/(Assumptions!$B$20+Assumptions!$B$17+$B$306+$E$306+$J$306)</f>
        <v>43.4278156885998</v>
      </c>
      <c r="L306" s="12" t="n">
        <f aca="false">$C$306*(1-Assumptions!$B$75)</f>
        <v>32.4977133489219</v>
      </c>
      <c r="M306" s="12" t="n">
        <f aca="false">MIN($K$306,$L$306)</f>
        <v>32.4977133489219</v>
      </c>
      <c r="N306" s="12" t="str">
        <f aca="false">IF($K$306&lt;=$L$306,"cap","discount")</f>
        <v>discount</v>
      </c>
      <c r="O306" s="12" t="n">
        <f aca="false">Assumptions!$B$73/$M$306</f>
        <v>92314.187394958</v>
      </c>
      <c r="P306" s="12" t="n">
        <f aca="false">MAX(Assumptions!$B$4,($A$5*(Assumptions!$B$20+$E$306+Assumptions!$B$17+$J$306+$O$306+$D$306)-Assumptions!$B$17)/(1-$A$5))</f>
        <v>0</v>
      </c>
      <c r="Q306" s="12" t="n">
        <f aca="false">Assumptions!$B$20+$E$306+Assumptions!$B$17+$P$306+$J$306+$O$306+$D$306</f>
        <v>37719731.1774654</v>
      </c>
      <c r="R306" s="12" t="n">
        <f aca="false">IF($C$306&lt;Assumptions!$B$37,Assumptions!$B$37*(Assumptions!$B$21+Assumptions!$B$22/Assumptions!$B$37)/(Assumptions!$B$21+Assumptions!$B$22/$C$306),Assumptions!$B$37)</f>
        <v>1</v>
      </c>
      <c r="S306" s="12" t="n">
        <f aca="false">Assumptions!$B$38/$R$306</f>
        <v>1</v>
      </c>
      <c r="T306" s="12" t="n">
        <f aca="false">Assumptions!$B$39*$S$306</f>
        <v>5000000</v>
      </c>
      <c r="U306" s="12" t="n">
        <f aca="false">IF($C$306&lt;Assumptions!$B$42,Assumptions!$B$42*(Assumptions!$B$21+Assumptions!$B$22/Assumptions!$B$42)/(Assumptions!$B$21+Assumptions!$B$22/$C$306),Assumptions!$B$42)</f>
        <v>3</v>
      </c>
      <c r="V306" s="12" t="n">
        <f aca="false">Assumptions!$B$43/$U$306</f>
        <v>1</v>
      </c>
      <c r="W306" s="12" t="n">
        <f aca="false">Assumptions!$B$44*$V$306</f>
        <v>5000000</v>
      </c>
      <c r="X306" s="12" t="n">
        <f aca="false">IF($C$306&lt;Assumptions!$B$47,Assumptions!$B$47*(Assumptions!$B$21+Assumptions!$B$22/Assumptions!$B$47)/(Assumptions!$B$21+Assumptions!$B$22/$C$306),Assumptions!$B$47)</f>
        <v>10</v>
      </c>
      <c r="Y306" s="12" t="n">
        <f aca="false">Assumptions!$B$48/$X$306</f>
        <v>1</v>
      </c>
      <c r="Z306" s="12" t="n">
        <f aca="false">Assumptions!$B$49*$Y$306</f>
        <v>3000000</v>
      </c>
      <c r="AA306" s="12" t="n">
        <f aca="false">IF($C$306&lt;Assumptions!$B$52,Assumptions!$B$52*(Assumptions!$B$21+Assumptions!$B$22/Assumptions!$B$52)/(Assumptions!$B$21+Assumptions!$B$22/$C$306),Assumptions!$B$52)</f>
        <v>25</v>
      </c>
      <c r="AB306" s="12" t="n">
        <f aca="false">Assumptions!$B$53/$AA$306</f>
        <v>1</v>
      </c>
      <c r="AC306" s="12" t="n">
        <f aca="false">Assumptions!$B$54*$AB$306</f>
        <v>2400000</v>
      </c>
      <c r="AD306" s="12" t="n">
        <f aca="false">IF($C$306&lt;Assumptions!$B$57,Assumptions!$B$57*(Assumptions!$B$21+Assumptions!$B$22/Assumptions!$B$57)/(Assumptions!$B$21+Assumptions!$B$22/$C$306),Assumptions!$B$57)</f>
        <v>57.7011635791589</v>
      </c>
      <c r="AE306" s="12" t="n">
        <f aca="false">Assumptions!$B$58/$AD$306</f>
        <v>1.03984038238133</v>
      </c>
      <c r="AF306" s="12" t="n">
        <f aca="false">Assumptions!$B$59*$AE$306</f>
        <v>1733067.65058234</v>
      </c>
      <c r="AG306" s="12" t="n">
        <f aca="false">IF($C$306&lt;Assumptions!$B$62,Assumptions!$B$62*(Assumptions!$B$21+Assumptions!$B$22/Assumptions!$B$62)/(Assumptions!$B$21+Assumptions!$B$22/$C$306),Assumptions!$B$62)</f>
        <v>48.9291003623757</v>
      </c>
      <c r="AH306" s="12" t="n">
        <f aca="false">Assumptions!$B$63/$AG$306</f>
        <v>1.00468454633187</v>
      </c>
      <c r="AI306" s="12" t="n">
        <f aca="false">Assumptions!$B$64*$AH$306</f>
        <v>6131255.22630948</v>
      </c>
    </row>
    <row r="307" customFormat="false" ht="15" hidden="true" customHeight="false" outlineLevel="0" collapsed="false">
      <c r="A307" s="6" t="n">
        <f aca="false">ROW()-ROW($A$256)+Assumptions!$B$4</f>
        <v>51</v>
      </c>
      <c r="B307" s="12" t="n">
        <f aca="false">$P$306</f>
        <v>0</v>
      </c>
      <c r="C307" s="12" t="n">
        <f aca="false">$C$4/(Assumptions!$B$16+$B$307)</f>
        <v>38.2326039399081</v>
      </c>
      <c r="D307" s="12" t="n">
        <f aca="false">Assumptions!$B$7/$C$307</f>
        <v>784670.592857143</v>
      </c>
      <c r="E307" s="12" t="n">
        <f aca="false">$T$307+$W$307+$Z$307+$AC$307+$AF$307+$AI$307</f>
        <v>23264322.8768918</v>
      </c>
      <c r="F307" s="12" t="n">
        <f aca="false">Assumptions!$B$70/(Assumptions!$B$20+Assumptions!$B$17+$B$307+$E$307+$O$306)</f>
        <v>27.2099188167789</v>
      </c>
      <c r="G307" s="12" t="n">
        <f aca="false">$C$307*(1-Assumptions!$B$71)</f>
        <v>30.5860831519265</v>
      </c>
      <c r="H307" s="12" t="n">
        <f aca="false">MIN($F$307,$G$307)</f>
        <v>27.2099188167789</v>
      </c>
      <c r="I307" s="12" t="str">
        <f aca="false">IF($F$307&lt;=$G$307,"cap","discount")</f>
        <v>cap</v>
      </c>
      <c r="J307" s="12" t="n">
        <f aca="false">Assumptions!$B$69/$H$307</f>
        <v>183756.520321434</v>
      </c>
      <c r="K307" s="12" t="n">
        <f aca="false">Assumptions!$B$74/(Assumptions!$B$20+Assumptions!$B$17+$B$307+$E$307+$J$307)</f>
        <v>43.4278156885998</v>
      </c>
      <c r="L307" s="12" t="n">
        <f aca="false">$C$307*(1-Assumptions!$B$75)</f>
        <v>32.4977133489219</v>
      </c>
      <c r="M307" s="12" t="n">
        <f aca="false">MIN($K$307,$L$307)</f>
        <v>32.4977133489219</v>
      </c>
      <c r="N307" s="12" t="str">
        <f aca="false">IF($K$307&lt;=$L$307,"cap","discount")</f>
        <v>discount</v>
      </c>
      <c r="O307" s="12" t="n">
        <f aca="false">Assumptions!$B$73/$M$307</f>
        <v>92314.187394958</v>
      </c>
      <c r="P307" s="12" t="n">
        <f aca="false">MAX(Assumptions!$B$4,($A$5*(Assumptions!$B$20+$E$307+Assumptions!$B$17+$J$307+$O$307+$D$307)-Assumptions!$B$17)/(1-$A$5))</f>
        <v>0</v>
      </c>
      <c r="Q307" s="12" t="n">
        <f aca="false">Assumptions!$B$20+$E$307+Assumptions!$B$17+$P$307+$J$307+$O$307+$D$307</f>
        <v>37719731.1774654</v>
      </c>
      <c r="R307" s="12" t="n">
        <f aca="false">IF($C$307&lt;Assumptions!$B$37,Assumptions!$B$37*(Assumptions!$B$21+Assumptions!$B$22/Assumptions!$B$37)/(Assumptions!$B$21+Assumptions!$B$22/$C$307),Assumptions!$B$37)</f>
        <v>1</v>
      </c>
      <c r="S307" s="12" t="n">
        <f aca="false">Assumptions!$B$38/$R$307</f>
        <v>1</v>
      </c>
      <c r="T307" s="12" t="n">
        <f aca="false">Assumptions!$B$39*$S$307</f>
        <v>5000000</v>
      </c>
      <c r="U307" s="12" t="n">
        <f aca="false">IF($C$307&lt;Assumptions!$B$42,Assumptions!$B$42*(Assumptions!$B$21+Assumptions!$B$22/Assumptions!$B$42)/(Assumptions!$B$21+Assumptions!$B$22/$C$307),Assumptions!$B$42)</f>
        <v>3</v>
      </c>
      <c r="V307" s="12" t="n">
        <f aca="false">Assumptions!$B$43/$U$307</f>
        <v>1</v>
      </c>
      <c r="W307" s="12" t="n">
        <f aca="false">Assumptions!$B$44*$V$307</f>
        <v>5000000</v>
      </c>
      <c r="X307" s="12" t="n">
        <f aca="false">IF($C$307&lt;Assumptions!$B$47,Assumptions!$B$47*(Assumptions!$B$21+Assumptions!$B$22/Assumptions!$B$47)/(Assumptions!$B$21+Assumptions!$B$22/$C$307),Assumptions!$B$47)</f>
        <v>10</v>
      </c>
      <c r="Y307" s="12" t="n">
        <f aca="false">Assumptions!$B$48/$X$307</f>
        <v>1</v>
      </c>
      <c r="Z307" s="12" t="n">
        <f aca="false">Assumptions!$B$49*$Y$307</f>
        <v>3000000</v>
      </c>
      <c r="AA307" s="12" t="n">
        <f aca="false">IF($C$307&lt;Assumptions!$B$52,Assumptions!$B$52*(Assumptions!$B$21+Assumptions!$B$22/Assumptions!$B$52)/(Assumptions!$B$21+Assumptions!$B$22/$C$307),Assumptions!$B$52)</f>
        <v>25</v>
      </c>
      <c r="AB307" s="12" t="n">
        <f aca="false">Assumptions!$B$53/$AA$307</f>
        <v>1</v>
      </c>
      <c r="AC307" s="12" t="n">
        <f aca="false">Assumptions!$B$54*$AB$307</f>
        <v>2400000</v>
      </c>
      <c r="AD307" s="12" t="n">
        <f aca="false">IF($C$307&lt;Assumptions!$B$57,Assumptions!$B$57*(Assumptions!$B$21+Assumptions!$B$22/Assumptions!$B$57)/(Assumptions!$B$21+Assumptions!$B$22/$C$307),Assumptions!$B$57)</f>
        <v>57.7011635791589</v>
      </c>
      <c r="AE307" s="12" t="n">
        <f aca="false">Assumptions!$B$58/$AD$307</f>
        <v>1.03984038238133</v>
      </c>
      <c r="AF307" s="12" t="n">
        <f aca="false">Assumptions!$B$59*$AE$307</f>
        <v>1733067.65058234</v>
      </c>
      <c r="AG307" s="12" t="n">
        <f aca="false">IF($C$307&lt;Assumptions!$B$62,Assumptions!$B$62*(Assumptions!$B$21+Assumptions!$B$22/Assumptions!$B$62)/(Assumptions!$B$21+Assumptions!$B$22/$C$307),Assumptions!$B$62)</f>
        <v>48.9291003623757</v>
      </c>
      <c r="AH307" s="12" t="n">
        <f aca="false">Assumptions!$B$63/$AG$307</f>
        <v>1.00468454633187</v>
      </c>
      <c r="AI307" s="12" t="n">
        <f aca="false">Assumptions!$B$64*$AH$307</f>
        <v>6131255.22630948</v>
      </c>
    </row>
    <row r="308" customFormat="false" ht="15" hidden="true" customHeight="false" outlineLevel="0" collapsed="false">
      <c r="A308" s="6" t="n">
        <f aca="false">ROW()-ROW($A$256)+Assumptions!$B$4</f>
        <v>52</v>
      </c>
      <c r="B308" s="12" t="n">
        <f aca="false">$P$307</f>
        <v>0</v>
      </c>
      <c r="C308" s="12" t="n">
        <f aca="false">$C$4/(Assumptions!$B$16+$B$308)</f>
        <v>38.2326039399081</v>
      </c>
      <c r="D308" s="12" t="n">
        <f aca="false">Assumptions!$B$7/$C$308</f>
        <v>784670.592857143</v>
      </c>
      <c r="E308" s="12" t="n">
        <f aca="false">$T$308+$W$308+$Z$308+$AC$308+$AF$308+$AI$308</f>
        <v>23264322.8768918</v>
      </c>
      <c r="F308" s="12" t="n">
        <f aca="false">Assumptions!$B$70/(Assumptions!$B$20+Assumptions!$B$17+$B$308+$E$308+$O$307)</f>
        <v>27.2099188167789</v>
      </c>
      <c r="G308" s="12" t="n">
        <f aca="false">$C$308*(1-Assumptions!$B$71)</f>
        <v>30.5860831519265</v>
      </c>
      <c r="H308" s="12" t="n">
        <f aca="false">MIN($F$308,$G$308)</f>
        <v>27.2099188167789</v>
      </c>
      <c r="I308" s="12" t="str">
        <f aca="false">IF($F$308&lt;=$G$308,"cap","discount")</f>
        <v>cap</v>
      </c>
      <c r="J308" s="12" t="n">
        <f aca="false">Assumptions!$B$69/$H$308</f>
        <v>183756.520321434</v>
      </c>
      <c r="K308" s="12" t="n">
        <f aca="false">Assumptions!$B$74/(Assumptions!$B$20+Assumptions!$B$17+$B$308+$E$308+$J$308)</f>
        <v>43.4278156885998</v>
      </c>
      <c r="L308" s="12" t="n">
        <f aca="false">$C$308*(1-Assumptions!$B$75)</f>
        <v>32.4977133489219</v>
      </c>
      <c r="M308" s="12" t="n">
        <f aca="false">MIN($K$308,$L$308)</f>
        <v>32.4977133489219</v>
      </c>
      <c r="N308" s="12" t="str">
        <f aca="false">IF($K$308&lt;=$L$308,"cap","discount")</f>
        <v>discount</v>
      </c>
      <c r="O308" s="12" t="n">
        <f aca="false">Assumptions!$B$73/$M$308</f>
        <v>92314.187394958</v>
      </c>
      <c r="P308" s="12" t="n">
        <f aca="false">MAX(Assumptions!$B$4,($A$5*(Assumptions!$B$20+$E$308+Assumptions!$B$17+$J$308+$O$308+$D$308)-Assumptions!$B$17)/(1-$A$5))</f>
        <v>0</v>
      </c>
      <c r="Q308" s="12" t="n">
        <f aca="false">Assumptions!$B$20+$E$308+Assumptions!$B$17+$P$308+$J$308+$O$308+$D$308</f>
        <v>37719731.1774654</v>
      </c>
      <c r="R308" s="12" t="n">
        <f aca="false">IF($C$308&lt;Assumptions!$B$37,Assumptions!$B$37*(Assumptions!$B$21+Assumptions!$B$22/Assumptions!$B$37)/(Assumptions!$B$21+Assumptions!$B$22/$C$308),Assumptions!$B$37)</f>
        <v>1</v>
      </c>
      <c r="S308" s="12" t="n">
        <f aca="false">Assumptions!$B$38/$R$308</f>
        <v>1</v>
      </c>
      <c r="T308" s="12" t="n">
        <f aca="false">Assumptions!$B$39*$S$308</f>
        <v>5000000</v>
      </c>
      <c r="U308" s="12" t="n">
        <f aca="false">IF($C$308&lt;Assumptions!$B$42,Assumptions!$B$42*(Assumptions!$B$21+Assumptions!$B$22/Assumptions!$B$42)/(Assumptions!$B$21+Assumptions!$B$22/$C$308),Assumptions!$B$42)</f>
        <v>3</v>
      </c>
      <c r="V308" s="12" t="n">
        <f aca="false">Assumptions!$B$43/$U$308</f>
        <v>1</v>
      </c>
      <c r="W308" s="12" t="n">
        <f aca="false">Assumptions!$B$44*$V$308</f>
        <v>5000000</v>
      </c>
      <c r="X308" s="12" t="n">
        <f aca="false">IF($C$308&lt;Assumptions!$B$47,Assumptions!$B$47*(Assumptions!$B$21+Assumptions!$B$22/Assumptions!$B$47)/(Assumptions!$B$21+Assumptions!$B$22/$C$308),Assumptions!$B$47)</f>
        <v>10</v>
      </c>
      <c r="Y308" s="12" t="n">
        <f aca="false">Assumptions!$B$48/$X$308</f>
        <v>1</v>
      </c>
      <c r="Z308" s="12" t="n">
        <f aca="false">Assumptions!$B$49*$Y$308</f>
        <v>3000000</v>
      </c>
      <c r="AA308" s="12" t="n">
        <f aca="false">IF($C$308&lt;Assumptions!$B$52,Assumptions!$B$52*(Assumptions!$B$21+Assumptions!$B$22/Assumptions!$B$52)/(Assumptions!$B$21+Assumptions!$B$22/$C$308),Assumptions!$B$52)</f>
        <v>25</v>
      </c>
      <c r="AB308" s="12" t="n">
        <f aca="false">Assumptions!$B$53/$AA$308</f>
        <v>1</v>
      </c>
      <c r="AC308" s="12" t="n">
        <f aca="false">Assumptions!$B$54*$AB$308</f>
        <v>2400000</v>
      </c>
      <c r="AD308" s="12" t="n">
        <f aca="false">IF($C$308&lt;Assumptions!$B$57,Assumptions!$B$57*(Assumptions!$B$21+Assumptions!$B$22/Assumptions!$B$57)/(Assumptions!$B$21+Assumptions!$B$22/$C$308),Assumptions!$B$57)</f>
        <v>57.7011635791589</v>
      </c>
      <c r="AE308" s="12" t="n">
        <f aca="false">Assumptions!$B$58/$AD$308</f>
        <v>1.03984038238133</v>
      </c>
      <c r="AF308" s="12" t="n">
        <f aca="false">Assumptions!$B$59*$AE$308</f>
        <v>1733067.65058234</v>
      </c>
      <c r="AG308" s="12" t="n">
        <f aca="false">IF($C$308&lt;Assumptions!$B$62,Assumptions!$B$62*(Assumptions!$B$21+Assumptions!$B$22/Assumptions!$B$62)/(Assumptions!$B$21+Assumptions!$B$22/$C$308),Assumptions!$B$62)</f>
        <v>48.9291003623757</v>
      </c>
      <c r="AH308" s="12" t="n">
        <f aca="false">Assumptions!$B$63/$AG$308</f>
        <v>1.00468454633187</v>
      </c>
      <c r="AI308" s="12" t="n">
        <f aca="false">Assumptions!$B$64*$AH$308</f>
        <v>6131255.22630948</v>
      </c>
    </row>
    <row r="309" customFormat="false" ht="15" hidden="true" customHeight="false" outlineLevel="0" collapsed="false">
      <c r="A309" s="6" t="n">
        <f aca="false">ROW()-ROW($A$256)+Assumptions!$B$4</f>
        <v>53</v>
      </c>
      <c r="B309" s="12" t="n">
        <f aca="false">$P$308</f>
        <v>0</v>
      </c>
      <c r="C309" s="12" t="n">
        <f aca="false">$C$4/(Assumptions!$B$16+$B$309)</f>
        <v>38.2326039399081</v>
      </c>
      <c r="D309" s="12" t="n">
        <f aca="false">Assumptions!$B$7/$C$309</f>
        <v>784670.592857143</v>
      </c>
      <c r="E309" s="12" t="n">
        <f aca="false">$T$309+$W$309+$Z$309+$AC$309+$AF$309+$AI$309</f>
        <v>23264322.8768918</v>
      </c>
      <c r="F309" s="12" t="n">
        <f aca="false">Assumptions!$B$70/(Assumptions!$B$20+Assumptions!$B$17+$B$309+$E$309+$O$308)</f>
        <v>27.2099188167789</v>
      </c>
      <c r="G309" s="12" t="n">
        <f aca="false">$C$309*(1-Assumptions!$B$71)</f>
        <v>30.5860831519265</v>
      </c>
      <c r="H309" s="12" t="n">
        <f aca="false">MIN($F$309,$G$309)</f>
        <v>27.2099188167789</v>
      </c>
      <c r="I309" s="12" t="str">
        <f aca="false">IF($F$309&lt;=$G$309,"cap","discount")</f>
        <v>cap</v>
      </c>
      <c r="J309" s="12" t="n">
        <f aca="false">Assumptions!$B$69/$H$309</f>
        <v>183756.520321434</v>
      </c>
      <c r="K309" s="12" t="n">
        <f aca="false">Assumptions!$B$74/(Assumptions!$B$20+Assumptions!$B$17+$B$309+$E$309+$J$309)</f>
        <v>43.4278156885998</v>
      </c>
      <c r="L309" s="12" t="n">
        <f aca="false">$C$309*(1-Assumptions!$B$75)</f>
        <v>32.4977133489219</v>
      </c>
      <c r="M309" s="12" t="n">
        <f aca="false">MIN($K$309,$L$309)</f>
        <v>32.4977133489219</v>
      </c>
      <c r="N309" s="12" t="str">
        <f aca="false">IF($K$309&lt;=$L$309,"cap","discount")</f>
        <v>discount</v>
      </c>
      <c r="O309" s="12" t="n">
        <f aca="false">Assumptions!$B$73/$M$309</f>
        <v>92314.187394958</v>
      </c>
      <c r="P309" s="12" t="n">
        <f aca="false">MAX(Assumptions!$B$4,($A$5*(Assumptions!$B$20+$E$309+Assumptions!$B$17+$J$309+$O$309+$D$309)-Assumptions!$B$17)/(1-$A$5))</f>
        <v>0</v>
      </c>
      <c r="Q309" s="12" t="n">
        <f aca="false">Assumptions!$B$20+$E$309+Assumptions!$B$17+$P$309+$J$309+$O$309+$D$309</f>
        <v>37719731.1774654</v>
      </c>
      <c r="R309" s="12" t="n">
        <f aca="false">IF($C$309&lt;Assumptions!$B$37,Assumptions!$B$37*(Assumptions!$B$21+Assumptions!$B$22/Assumptions!$B$37)/(Assumptions!$B$21+Assumptions!$B$22/$C$309),Assumptions!$B$37)</f>
        <v>1</v>
      </c>
      <c r="S309" s="12" t="n">
        <f aca="false">Assumptions!$B$38/$R$309</f>
        <v>1</v>
      </c>
      <c r="T309" s="12" t="n">
        <f aca="false">Assumptions!$B$39*$S$309</f>
        <v>5000000</v>
      </c>
      <c r="U309" s="12" t="n">
        <f aca="false">IF($C$309&lt;Assumptions!$B$42,Assumptions!$B$42*(Assumptions!$B$21+Assumptions!$B$22/Assumptions!$B$42)/(Assumptions!$B$21+Assumptions!$B$22/$C$309),Assumptions!$B$42)</f>
        <v>3</v>
      </c>
      <c r="V309" s="12" t="n">
        <f aca="false">Assumptions!$B$43/$U$309</f>
        <v>1</v>
      </c>
      <c r="W309" s="12" t="n">
        <f aca="false">Assumptions!$B$44*$V$309</f>
        <v>5000000</v>
      </c>
      <c r="X309" s="12" t="n">
        <f aca="false">IF($C$309&lt;Assumptions!$B$47,Assumptions!$B$47*(Assumptions!$B$21+Assumptions!$B$22/Assumptions!$B$47)/(Assumptions!$B$21+Assumptions!$B$22/$C$309),Assumptions!$B$47)</f>
        <v>10</v>
      </c>
      <c r="Y309" s="12" t="n">
        <f aca="false">Assumptions!$B$48/$X$309</f>
        <v>1</v>
      </c>
      <c r="Z309" s="12" t="n">
        <f aca="false">Assumptions!$B$49*$Y$309</f>
        <v>3000000</v>
      </c>
      <c r="AA309" s="12" t="n">
        <f aca="false">IF($C$309&lt;Assumptions!$B$52,Assumptions!$B$52*(Assumptions!$B$21+Assumptions!$B$22/Assumptions!$B$52)/(Assumptions!$B$21+Assumptions!$B$22/$C$309),Assumptions!$B$52)</f>
        <v>25</v>
      </c>
      <c r="AB309" s="12" t="n">
        <f aca="false">Assumptions!$B$53/$AA$309</f>
        <v>1</v>
      </c>
      <c r="AC309" s="12" t="n">
        <f aca="false">Assumptions!$B$54*$AB$309</f>
        <v>2400000</v>
      </c>
      <c r="AD309" s="12" t="n">
        <f aca="false">IF($C$309&lt;Assumptions!$B$57,Assumptions!$B$57*(Assumptions!$B$21+Assumptions!$B$22/Assumptions!$B$57)/(Assumptions!$B$21+Assumptions!$B$22/$C$309),Assumptions!$B$57)</f>
        <v>57.7011635791589</v>
      </c>
      <c r="AE309" s="12" t="n">
        <f aca="false">Assumptions!$B$58/$AD$309</f>
        <v>1.03984038238133</v>
      </c>
      <c r="AF309" s="12" t="n">
        <f aca="false">Assumptions!$B$59*$AE$309</f>
        <v>1733067.65058234</v>
      </c>
      <c r="AG309" s="12" t="n">
        <f aca="false">IF($C$309&lt;Assumptions!$B$62,Assumptions!$B$62*(Assumptions!$B$21+Assumptions!$B$22/Assumptions!$B$62)/(Assumptions!$B$21+Assumptions!$B$22/$C$309),Assumptions!$B$62)</f>
        <v>48.9291003623757</v>
      </c>
      <c r="AH309" s="12" t="n">
        <f aca="false">Assumptions!$B$63/$AG$309</f>
        <v>1.00468454633187</v>
      </c>
      <c r="AI309" s="12" t="n">
        <f aca="false">Assumptions!$B$64*$AH$309</f>
        <v>6131255.22630948</v>
      </c>
    </row>
    <row r="310" customFormat="false" ht="15" hidden="true" customHeight="false" outlineLevel="0" collapsed="false">
      <c r="A310" s="6" t="n">
        <f aca="false">ROW()-ROW($A$256)+Assumptions!$B$4</f>
        <v>54</v>
      </c>
      <c r="B310" s="12" t="n">
        <f aca="false">$P$309</f>
        <v>0</v>
      </c>
      <c r="C310" s="12" t="n">
        <f aca="false">$C$4/(Assumptions!$B$16+$B$310)</f>
        <v>38.2326039399081</v>
      </c>
      <c r="D310" s="12" t="n">
        <f aca="false">Assumptions!$B$7/$C$310</f>
        <v>784670.592857143</v>
      </c>
      <c r="E310" s="12" t="n">
        <f aca="false">$T$310+$W$310+$Z$310+$AC$310+$AF$310+$AI$310</f>
        <v>23264322.8768918</v>
      </c>
      <c r="F310" s="12" t="n">
        <f aca="false">Assumptions!$B$70/(Assumptions!$B$20+Assumptions!$B$17+$B$310+$E$310+$O$309)</f>
        <v>27.2099188167789</v>
      </c>
      <c r="G310" s="12" t="n">
        <f aca="false">$C$310*(1-Assumptions!$B$71)</f>
        <v>30.5860831519265</v>
      </c>
      <c r="H310" s="12" t="n">
        <f aca="false">MIN($F$310,$G$310)</f>
        <v>27.2099188167789</v>
      </c>
      <c r="I310" s="12" t="str">
        <f aca="false">IF($F$310&lt;=$G$310,"cap","discount")</f>
        <v>cap</v>
      </c>
      <c r="J310" s="12" t="n">
        <f aca="false">Assumptions!$B$69/$H$310</f>
        <v>183756.520321434</v>
      </c>
      <c r="K310" s="12" t="n">
        <f aca="false">Assumptions!$B$74/(Assumptions!$B$20+Assumptions!$B$17+$B$310+$E$310+$J$310)</f>
        <v>43.4278156885998</v>
      </c>
      <c r="L310" s="12" t="n">
        <f aca="false">$C$310*(1-Assumptions!$B$75)</f>
        <v>32.4977133489219</v>
      </c>
      <c r="M310" s="12" t="n">
        <f aca="false">MIN($K$310,$L$310)</f>
        <v>32.4977133489219</v>
      </c>
      <c r="N310" s="12" t="str">
        <f aca="false">IF($K$310&lt;=$L$310,"cap","discount")</f>
        <v>discount</v>
      </c>
      <c r="O310" s="12" t="n">
        <f aca="false">Assumptions!$B$73/$M$310</f>
        <v>92314.187394958</v>
      </c>
      <c r="P310" s="12" t="n">
        <f aca="false">MAX(Assumptions!$B$4,($A$5*(Assumptions!$B$20+$E$310+Assumptions!$B$17+$J$310+$O$310+$D$310)-Assumptions!$B$17)/(1-$A$5))</f>
        <v>0</v>
      </c>
      <c r="Q310" s="12" t="n">
        <f aca="false">Assumptions!$B$20+$E$310+Assumptions!$B$17+$P$310+$J$310+$O$310+$D$310</f>
        <v>37719731.1774654</v>
      </c>
      <c r="R310" s="12" t="n">
        <f aca="false">IF($C$310&lt;Assumptions!$B$37,Assumptions!$B$37*(Assumptions!$B$21+Assumptions!$B$22/Assumptions!$B$37)/(Assumptions!$B$21+Assumptions!$B$22/$C$310),Assumptions!$B$37)</f>
        <v>1</v>
      </c>
      <c r="S310" s="12" t="n">
        <f aca="false">Assumptions!$B$38/$R$310</f>
        <v>1</v>
      </c>
      <c r="T310" s="12" t="n">
        <f aca="false">Assumptions!$B$39*$S$310</f>
        <v>5000000</v>
      </c>
      <c r="U310" s="12" t="n">
        <f aca="false">IF($C$310&lt;Assumptions!$B$42,Assumptions!$B$42*(Assumptions!$B$21+Assumptions!$B$22/Assumptions!$B$42)/(Assumptions!$B$21+Assumptions!$B$22/$C$310),Assumptions!$B$42)</f>
        <v>3</v>
      </c>
      <c r="V310" s="12" t="n">
        <f aca="false">Assumptions!$B$43/$U$310</f>
        <v>1</v>
      </c>
      <c r="W310" s="12" t="n">
        <f aca="false">Assumptions!$B$44*$V$310</f>
        <v>5000000</v>
      </c>
      <c r="X310" s="12" t="n">
        <f aca="false">IF($C$310&lt;Assumptions!$B$47,Assumptions!$B$47*(Assumptions!$B$21+Assumptions!$B$22/Assumptions!$B$47)/(Assumptions!$B$21+Assumptions!$B$22/$C$310),Assumptions!$B$47)</f>
        <v>10</v>
      </c>
      <c r="Y310" s="12" t="n">
        <f aca="false">Assumptions!$B$48/$X$310</f>
        <v>1</v>
      </c>
      <c r="Z310" s="12" t="n">
        <f aca="false">Assumptions!$B$49*$Y$310</f>
        <v>3000000</v>
      </c>
      <c r="AA310" s="12" t="n">
        <f aca="false">IF($C$310&lt;Assumptions!$B$52,Assumptions!$B$52*(Assumptions!$B$21+Assumptions!$B$22/Assumptions!$B$52)/(Assumptions!$B$21+Assumptions!$B$22/$C$310),Assumptions!$B$52)</f>
        <v>25</v>
      </c>
      <c r="AB310" s="12" t="n">
        <f aca="false">Assumptions!$B$53/$AA$310</f>
        <v>1</v>
      </c>
      <c r="AC310" s="12" t="n">
        <f aca="false">Assumptions!$B$54*$AB$310</f>
        <v>2400000</v>
      </c>
      <c r="AD310" s="12" t="n">
        <f aca="false">IF($C$310&lt;Assumptions!$B$57,Assumptions!$B$57*(Assumptions!$B$21+Assumptions!$B$22/Assumptions!$B$57)/(Assumptions!$B$21+Assumptions!$B$22/$C$310),Assumptions!$B$57)</f>
        <v>57.7011635791589</v>
      </c>
      <c r="AE310" s="12" t="n">
        <f aca="false">Assumptions!$B$58/$AD$310</f>
        <v>1.03984038238133</v>
      </c>
      <c r="AF310" s="12" t="n">
        <f aca="false">Assumptions!$B$59*$AE$310</f>
        <v>1733067.65058234</v>
      </c>
      <c r="AG310" s="12" t="n">
        <f aca="false">IF($C$310&lt;Assumptions!$B$62,Assumptions!$B$62*(Assumptions!$B$21+Assumptions!$B$22/Assumptions!$B$62)/(Assumptions!$B$21+Assumptions!$B$22/$C$310),Assumptions!$B$62)</f>
        <v>48.9291003623757</v>
      </c>
      <c r="AH310" s="12" t="n">
        <f aca="false">Assumptions!$B$63/$AG$310</f>
        <v>1.00468454633187</v>
      </c>
      <c r="AI310" s="12" t="n">
        <f aca="false">Assumptions!$B$64*$AH$310</f>
        <v>6131255.22630948</v>
      </c>
    </row>
    <row r="311" customFormat="false" ht="15" hidden="true" customHeight="false" outlineLevel="0" collapsed="false">
      <c r="A311" s="6" t="n">
        <f aca="false">ROW()-ROW($A$256)+Assumptions!$B$4</f>
        <v>55</v>
      </c>
      <c r="B311" s="12" t="n">
        <f aca="false">$P$310</f>
        <v>0</v>
      </c>
      <c r="C311" s="12" t="n">
        <f aca="false">$C$4/(Assumptions!$B$16+$B$311)</f>
        <v>38.2326039399081</v>
      </c>
      <c r="D311" s="12" t="n">
        <f aca="false">Assumptions!$B$7/$C$311</f>
        <v>784670.592857143</v>
      </c>
      <c r="E311" s="12" t="n">
        <f aca="false">$T$311+$W$311+$Z$311+$AC$311+$AF$311+$AI$311</f>
        <v>23264322.8768918</v>
      </c>
      <c r="F311" s="12" t="n">
        <f aca="false">Assumptions!$B$70/(Assumptions!$B$20+Assumptions!$B$17+$B$311+$E$311+$O$310)</f>
        <v>27.2099188167789</v>
      </c>
      <c r="G311" s="12" t="n">
        <f aca="false">$C$311*(1-Assumptions!$B$71)</f>
        <v>30.5860831519265</v>
      </c>
      <c r="H311" s="12" t="n">
        <f aca="false">MIN($F$311,$G$311)</f>
        <v>27.2099188167789</v>
      </c>
      <c r="I311" s="12" t="str">
        <f aca="false">IF($F$311&lt;=$G$311,"cap","discount")</f>
        <v>cap</v>
      </c>
      <c r="J311" s="12" t="n">
        <f aca="false">Assumptions!$B$69/$H$311</f>
        <v>183756.520321434</v>
      </c>
      <c r="K311" s="12" t="n">
        <f aca="false">Assumptions!$B$74/(Assumptions!$B$20+Assumptions!$B$17+$B$311+$E$311+$J$311)</f>
        <v>43.4278156885998</v>
      </c>
      <c r="L311" s="12" t="n">
        <f aca="false">$C$311*(1-Assumptions!$B$75)</f>
        <v>32.4977133489219</v>
      </c>
      <c r="M311" s="12" t="n">
        <f aca="false">MIN($K$311,$L$311)</f>
        <v>32.4977133489219</v>
      </c>
      <c r="N311" s="12" t="str">
        <f aca="false">IF($K$311&lt;=$L$311,"cap","discount")</f>
        <v>discount</v>
      </c>
      <c r="O311" s="12" t="n">
        <f aca="false">Assumptions!$B$73/$M$311</f>
        <v>92314.187394958</v>
      </c>
      <c r="P311" s="12" t="n">
        <f aca="false">MAX(Assumptions!$B$4,($A$5*(Assumptions!$B$20+$E$311+Assumptions!$B$17+$J$311+$O$311+$D$311)-Assumptions!$B$17)/(1-$A$5))</f>
        <v>0</v>
      </c>
      <c r="Q311" s="12" t="n">
        <f aca="false">Assumptions!$B$20+$E$311+Assumptions!$B$17+$P$311+$J$311+$O$311+$D$311</f>
        <v>37719731.1774654</v>
      </c>
      <c r="R311" s="12" t="n">
        <f aca="false">IF($C$311&lt;Assumptions!$B$37,Assumptions!$B$37*(Assumptions!$B$21+Assumptions!$B$22/Assumptions!$B$37)/(Assumptions!$B$21+Assumptions!$B$22/$C$311),Assumptions!$B$37)</f>
        <v>1</v>
      </c>
      <c r="S311" s="12" t="n">
        <f aca="false">Assumptions!$B$38/$R$311</f>
        <v>1</v>
      </c>
      <c r="T311" s="12" t="n">
        <f aca="false">Assumptions!$B$39*$S$311</f>
        <v>5000000</v>
      </c>
      <c r="U311" s="12" t="n">
        <f aca="false">IF($C$311&lt;Assumptions!$B$42,Assumptions!$B$42*(Assumptions!$B$21+Assumptions!$B$22/Assumptions!$B$42)/(Assumptions!$B$21+Assumptions!$B$22/$C$311),Assumptions!$B$42)</f>
        <v>3</v>
      </c>
      <c r="V311" s="12" t="n">
        <f aca="false">Assumptions!$B$43/$U$311</f>
        <v>1</v>
      </c>
      <c r="W311" s="12" t="n">
        <f aca="false">Assumptions!$B$44*$V$311</f>
        <v>5000000</v>
      </c>
      <c r="X311" s="12" t="n">
        <f aca="false">IF($C$311&lt;Assumptions!$B$47,Assumptions!$B$47*(Assumptions!$B$21+Assumptions!$B$22/Assumptions!$B$47)/(Assumptions!$B$21+Assumptions!$B$22/$C$311),Assumptions!$B$47)</f>
        <v>10</v>
      </c>
      <c r="Y311" s="12" t="n">
        <f aca="false">Assumptions!$B$48/$X$311</f>
        <v>1</v>
      </c>
      <c r="Z311" s="12" t="n">
        <f aca="false">Assumptions!$B$49*$Y$311</f>
        <v>3000000</v>
      </c>
      <c r="AA311" s="12" t="n">
        <f aca="false">IF($C$311&lt;Assumptions!$B$52,Assumptions!$B$52*(Assumptions!$B$21+Assumptions!$B$22/Assumptions!$B$52)/(Assumptions!$B$21+Assumptions!$B$22/$C$311),Assumptions!$B$52)</f>
        <v>25</v>
      </c>
      <c r="AB311" s="12" t="n">
        <f aca="false">Assumptions!$B$53/$AA$311</f>
        <v>1</v>
      </c>
      <c r="AC311" s="12" t="n">
        <f aca="false">Assumptions!$B$54*$AB$311</f>
        <v>2400000</v>
      </c>
      <c r="AD311" s="12" t="n">
        <f aca="false">IF($C$311&lt;Assumptions!$B$57,Assumptions!$B$57*(Assumptions!$B$21+Assumptions!$B$22/Assumptions!$B$57)/(Assumptions!$B$21+Assumptions!$B$22/$C$311),Assumptions!$B$57)</f>
        <v>57.7011635791589</v>
      </c>
      <c r="AE311" s="12" t="n">
        <f aca="false">Assumptions!$B$58/$AD$311</f>
        <v>1.03984038238133</v>
      </c>
      <c r="AF311" s="12" t="n">
        <f aca="false">Assumptions!$B$59*$AE$311</f>
        <v>1733067.65058234</v>
      </c>
      <c r="AG311" s="12" t="n">
        <f aca="false">IF($C$311&lt;Assumptions!$B$62,Assumptions!$B$62*(Assumptions!$B$21+Assumptions!$B$22/Assumptions!$B$62)/(Assumptions!$B$21+Assumptions!$B$22/$C$311),Assumptions!$B$62)</f>
        <v>48.9291003623757</v>
      </c>
      <c r="AH311" s="12" t="n">
        <f aca="false">Assumptions!$B$63/$AG$311</f>
        <v>1.00468454633187</v>
      </c>
      <c r="AI311" s="12" t="n">
        <f aca="false">Assumptions!$B$64*$AH$311</f>
        <v>6131255.22630948</v>
      </c>
    </row>
    <row r="312" customFormat="false" ht="15" hidden="true" customHeight="false" outlineLevel="0" collapsed="false">
      <c r="A312" s="6" t="n">
        <f aca="false">ROW()-ROW($A$256)+Assumptions!$B$4</f>
        <v>56</v>
      </c>
      <c r="B312" s="12" t="n">
        <f aca="false">$P$311</f>
        <v>0</v>
      </c>
      <c r="C312" s="12" t="n">
        <f aca="false">$C$4/(Assumptions!$B$16+$B$312)</f>
        <v>38.2326039399081</v>
      </c>
      <c r="D312" s="12" t="n">
        <f aca="false">Assumptions!$B$7/$C$312</f>
        <v>784670.592857143</v>
      </c>
      <c r="E312" s="12" t="n">
        <f aca="false">$T$312+$W$312+$Z$312+$AC$312+$AF$312+$AI$312</f>
        <v>23264322.8768918</v>
      </c>
      <c r="F312" s="12" t="n">
        <f aca="false">Assumptions!$B$70/(Assumptions!$B$20+Assumptions!$B$17+$B$312+$E$312+$O$311)</f>
        <v>27.2099188167789</v>
      </c>
      <c r="G312" s="12" t="n">
        <f aca="false">$C$312*(1-Assumptions!$B$71)</f>
        <v>30.5860831519265</v>
      </c>
      <c r="H312" s="12" t="n">
        <f aca="false">MIN($F$312,$G$312)</f>
        <v>27.2099188167789</v>
      </c>
      <c r="I312" s="12" t="str">
        <f aca="false">IF($F$312&lt;=$G$312,"cap","discount")</f>
        <v>cap</v>
      </c>
      <c r="J312" s="12" t="n">
        <f aca="false">Assumptions!$B$69/$H$312</f>
        <v>183756.520321434</v>
      </c>
      <c r="K312" s="12" t="n">
        <f aca="false">Assumptions!$B$74/(Assumptions!$B$20+Assumptions!$B$17+$B$312+$E$312+$J$312)</f>
        <v>43.4278156885998</v>
      </c>
      <c r="L312" s="12" t="n">
        <f aca="false">$C$312*(1-Assumptions!$B$75)</f>
        <v>32.4977133489219</v>
      </c>
      <c r="M312" s="12" t="n">
        <f aca="false">MIN($K$312,$L$312)</f>
        <v>32.4977133489219</v>
      </c>
      <c r="N312" s="12" t="str">
        <f aca="false">IF($K$312&lt;=$L$312,"cap","discount")</f>
        <v>discount</v>
      </c>
      <c r="O312" s="12" t="n">
        <f aca="false">Assumptions!$B$73/$M$312</f>
        <v>92314.187394958</v>
      </c>
      <c r="P312" s="12" t="n">
        <f aca="false">MAX(Assumptions!$B$4,($A$5*(Assumptions!$B$20+$E$312+Assumptions!$B$17+$J$312+$O$312+$D$312)-Assumptions!$B$17)/(1-$A$5))</f>
        <v>0</v>
      </c>
      <c r="Q312" s="12" t="n">
        <f aca="false">Assumptions!$B$20+$E$312+Assumptions!$B$17+$P$312+$J$312+$O$312+$D$312</f>
        <v>37719731.1774654</v>
      </c>
      <c r="R312" s="12" t="n">
        <f aca="false">IF($C$312&lt;Assumptions!$B$37,Assumptions!$B$37*(Assumptions!$B$21+Assumptions!$B$22/Assumptions!$B$37)/(Assumptions!$B$21+Assumptions!$B$22/$C$312),Assumptions!$B$37)</f>
        <v>1</v>
      </c>
      <c r="S312" s="12" t="n">
        <f aca="false">Assumptions!$B$38/$R$312</f>
        <v>1</v>
      </c>
      <c r="T312" s="12" t="n">
        <f aca="false">Assumptions!$B$39*$S$312</f>
        <v>5000000</v>
      </c>
      <c r="U312" s="12" t="n">
        <f aca="false">IF($C$312&lt;Assumptions!$B$42,Assumptions!$B$42*(Assumptions!$B$21+Assumptions!$B$22/Assumptions!$B$42)/(Assumptions!$B$21+Assumptions!$B$22/$C$312),Assumptions!$B$42)</f>
        <v>3</v>
      </c>
      <c r="V312" s="12" t="n">
        <f aca="false">Assumptions!$B$43/$U$312</f>
        <v>1</v>
      </c>
      <c r="W312" s="12" t="n">
        <f aca="false">Assumptions!$B$44*$V$312</f>
        <v>5000000</v>
      </c>
      <c r="X312" s="12" t="n">
        <f aca="false">IF($C$312&lt;Assumptions!$B$47,Assumptions!$B$47*(Assumptions!$B$21+Assumptions!$B$22/Assumptions!$B$47)/(Assumptions!$B$21+Assumptions!$B$22/$C$312),Assumptions!$B$47)</f>
        <v>10</v>
      </c>
      <c r="Y312" s="12" t="n">
        <f aca="false">Assumptions!$B$48/$X$312</f>
        <v>1</v>
      </c>
      <c r="Z312" s="12" t="n">
        <f aca="false">Assumptions!$B$49*$Y$312</f>
        <v>3000000</v>
      </c>
      <c r="AA312" s="12" t="n">
        <f aca="false">IF($C$312&lt;Assumptions!$B$52,Assumptions!$B$52*(Assumptions!$B$21+Assumptions!$B$22/Assumptions!$B$52)/(Assumptions!$B$21+Assumptions!$B$22/$C$312),Assumptions!$B$52)</f>
        <v>25</v>
      </c>
      <c r="AB312" s="12" t="n">
        <f aca="false">Assumptions!$B$53/$AA$312</f>
        <v>1</v>
      </c>
      <c r="AC312" s="12" t="n">
        <f aca="false">Assumptions!$B$54*$AB$312</f>
        <v>2400000</v>
      </c>
      <c r="AD312" s="12" t="n">
        <f aca="false">IF($C$312&lt;Assumptions!$B$57,Assumptions!$B$57*(Assumptions!$B$21+Assumptions!$B$22/Assumptions!$B$57)/(Assumptions!$B$21+Assumptions!$B$22/$C$312),Assumptions!$B$57)</f>
        <v>57.7011635791589</v>
      </c>
      <c r="AE312" s="12" t="n">
        <f aca="false">Assumptions!$B$58/$AD$312</f>
        <v>1.03984038238133</v>
      </c>
      <c r="AF312" s="12" t="n">
        <f aca="false">Assumptions!$B$59*$AE$312</f>
        <v>1733067.65058234</v>
      </c>
      <c r="AG312" s="12" t="n">
        <f aca="false">IF($C$312&lt;Assumptions!$B$62,Assumptions!$B$62*(Assumptions!$B$21+Assumptions!$B$22/Assumptions!$B$62)/(Assumptions!$B$21+Assumptions!$B$22/$C$312),Assumptions!$B$62)</f>
        <v>48.9291003623757</v>
      </c>
      <c r="AH312" s="12" t="n">
        <f aca="false">Assumptions!$B$63/$AG$312</f>
        <v>1.00468454633187</v>
      </c>
      <c r="AI312" s="12" t="n">
        <f aca="false">Assumptions!$B$64*$AH$312</f>
        <v>6131255.22630948</v>
      </c>
    </row>
    <row r="313" customFormat="false" ht="15" hidden="true" customHeight="false" outlineLevel="0" collapsed="false">
      <c r="A313" s="6" t="n">
        <f aca="false">ROW()-ROW($A$256)+Assumptions!$B$4</f>
        <v>57</v>
      </c>
      <c r="B313" s="12" t="n">
        <f aca="false">$P$312</f>
        <v>0</v>
      </c>
      <c r="C313" s="12" t="n">
        <f aca="false">$C$4/(Assumptions!$B$16+$B$313)</f>
        <v>38.2326039399081</v>
      </c>
      <c r="D313" s="12" t="n">
        <f aca="false">Assumptions!$B$7/$C$313</f>
        <v>784670.592857143</v>
      </c>
      <c r="E313" s="12" t="n">
        <f aca="false">$T$313+$W$313+$Z$313+$AC$313+$AF$313+$AI$313</f>
        <v>23264322.8768918</v>
      </c>
      <c r="F313" s="12" t="n">
        <f aca="false">Assumptions!$B$70/(Assumptions!$B$20+Assumptions!$B$17+$B$313+$E$313+$O$312)</f>
        <v>27.2099188167789</v>
      </c>
      <c r="G313" s="12" t="n">
        <f aca="false">$C$313*(1-Assumptions!$B$71)</f>
        <v>30.5860831519265</v>
      </c>
      <c r="H313" s="12" t="n">
        <f aca="false">MIN($F$313,$G$313)</f>
        <v>27.2099188167789</v>
      </c>
      <c r="I313" s="12" t="str">
        <f aca="false">IF($F$313&lt;=$G$313,"cap","discount")</f>
        <v>cap</v>
      </c>
      <c r="J313" s="12" t="n">
        <f aca="false">Assumptions!$B$69/$H$313</f>
        <v>183756.520321434</v>
      </c>
      <c r="K313" s="12" t="n">
        <f aca="false">Assumptions!$B$74/(Assumptions!$B$20+Assumptions!$B$17+$B$313+$E$313+$J$313)</f>
        <v>43.4278156885998</v>
      </c>
      <c r="L313" s="12" t="n">
        <f aca="false">$C$313*(1-Assumptions!$B$75)</f>
        <v>32.4977133489219</v>
      </c>
      <c r="M313" s="12" t="n">
        <f aca="false">MIN($K$313,$L$313)</f>
        <v>32.4977133489219</v>
      </c>
      <c r="N313" s="12" t="str">
        <f aca="false">IF($K$313&lt;=$L$313,"cap","discount")</f>
        <v>discount</v>
      </c>
      <c r="O313" s="12" t="n">
        <f aca="false">Assumptions!$B$73/$M$313</f>
        <v>92314.187394958</v>
      </c>
      <c r="P313" s="12" t="n">
        <f aca="false">MAX(Assumptions!$B$4,($A$5*(Assumptions!$B$20+$E$313+Assumptions!$B$17+$J$313+$O$313+$D$313)-Assumptions!$B$17)/(1-$A$5))</f>
        <v>0</v>
      </c>
      <c r="Q313" s="12" t="n">
        <f aca="false">Assumptions!$B$20+$E$313+Assumptions!$B$17+$P$313+$J$313+$O$313+$D$313</f>
        <v>37719731.1774654</v>
      </c>
      <c r="R313" s="12" t="n">
        <f aca="false">IF($C$313&lt;Assumptions!$B$37,Assumptions!$B$37*(Assumptions!$B$21+Assumptions!$B$22/Assumptions!$B$37)/(Assumptions!$B$21+Assumptions!$B$22/$C$313),Assumptions!$B$37)</f>
        <v>1</v>
      </c>
      <c r="S313" s="12" t="n">
        <f aca="false">Assumptions!$B$38/$R$313</f>
        <v>1</v>
      </c>
      <c r="T313" s="12" t="n">
        <f aca="false">Assumptions!$B$39*$S$313</f>
        <v>5000000</v>
      </c>
      <c r="U313" s="12" t="n">
        <f aca="false">IF($C$313&lt;Assumptions!$B$42,Assumptions!$B$42*(Assumptions!$B$21+Assumptions!$B$22/Assumptions!$B$42)/(Assumptions!$B$21+Assumptions!$B$22/$C$313),Assumptions!$B$42)</f>
        <v>3</v>
      </c>
      <c r="V313" s="12" t="n">
        <f aca="false">Assumptions!$B$43/$U$313</f>
        <v>1</v>
      </c>
      <c r="W313" s="12" t="n">
        <f aca="false">Assumptions!$B$44*$V$313</f>
        <v>5000000</v>
      </c>
      <c r="X313" s="12" t="n">
        <f aca="false">IF($C$313&lt;Assumptions!$B$47,Assumptions!$B$47*(Assumptions!$B$21+Assumptions!$B$22/Assumptions!$B$47)/(Assumptions!$B$21+Assumptions!$B$22/$C$313),Assumptions!$B$47)</f>
        <v>10</v>
      </c>
      <c r="Y313" s="12" t="n">
        <f aca="false">Assumptions!$B$48/$X$313</f>
        <v>1</v>
      </c>
      <c r="Z313" s="12" t="n">
        <f aca="false">Assumptions!$B$49*$Y$313</f>
        <v>3000000</v>
      </c>
      <c r="AA313" s="12" t="n">
        <f aca="false">IF($C$313&lt;Assumptions!$B$52,Assumptions!$B$52*(Assumptions!$B$21+Assumptions!$B$22/Assumptions!$B$52)/(Assumptions!$B$21+Assumptions!$B$22/$C$313),Assumptions!$B$52)</f>
        <v>25</v>
      </c>
      <c r="AB313" s="12" t="n">
        <f aca="false">Assumptions!$B$53/$AA$313</f>
        <v>1</v>
      </c>
      <c r="AC313" s="12" t="n">
        <f aca="false">Assumptions!$B$54*$AB$313</f>
        <v>2400000</v>
      </c>
      <c r="AD313" s="12" t="n">
        <f aca="false">IF($C$313&lt;Assumptions!$B$57,Assumptions!$B$57*(Assumptions!$B$21+Assumptions!$B$22/Assumptions!$B$57)/(Assumptions!$B$21+Assumptions!$B$22/$C$313),Assumptions!$B$57)</f>
        <v>57.7011635791589</v>
      </c>
      <c r="AE313" s="12" t="n">
        <f aca="false">Assumptions!$B$58/$AD$313</f>
        <v>1.03984038238133</v>
      </c>
      <c r="AF313" s="12" t="n">
        <f aca="false">Assumptions!$B$59*$AE$313</f>
        <v>1733067.65058234</v>
      </c>
      <c r="AG313" s="12" t="n">
        <f aca="false">IF($C$313&lt;Assumptions!$B$62,Assumptions!$B$62*(Assumptions!$B$21+Assumptions!$B$22/Assumptions!$B$62)/(Assumptions!$B$21+Assumptions!$B$22/$C$313),Assumptions!$B$62)</f>
        <v>48.9291003623757</v>
      </c>
      <c r="AH313" s="12" t="n">
        <f aca="false">Assumptions!$B$63/$AG$313</f>
        <v>1.00468454633187</v>
      </c>
      <c r="AI313" s="12" t="n">
        <f aca="false">Assumptions!$B$64*$AH$313</f>
        <v>6131255.22630948</v>
      </c>
    </row>
    <row r="314" customFormat="false" ht="15" hidden="true" customHeight="false" outlineLevel="0" collapsed="false">
      <c r="A314" s="6" t="n">
        <f aca="false">ROW()-ROW($A$256)+Assumptions!$B$4</f>
        <v>58</v>
      </c>
      <c r="B314" s="12" t="n">
        <f aca="false">$P$313</f>
        <v>0</v>
      </c>
      <c r="C314" s="12" t="n">
        <f aca="false">$C$4/(Assumptions!$B$16+$B$314)</f>
        <v>38.2326039399081</v>
      </c>
      <c r="D314" s="12" t="n">
        <f aca="false">Assumptions!$B$7/$C$314</f>
        <v>784670.592857143</v>
      </c>
      <c r="E314" s="12" t="n">
        <f aca="false">$T$314+$W$314+$Z$314+$AC$314+$AF$314+$AI$314</f>
        <v>23264322.8768918</v>
      </c>
      <c r="F314" s="12" t="n">
        <f aca="false">Assumptions!$B$70/(Assumptions!$B$20+Assumptions!$B$17+$B$314+$E$314+$O$313)</f>
        <v>27.2099188167789</v>
      </c>
      <c r="G314" s="12" t="n">
        <f aca="false">$C$314*(1-Assumptions!$B$71)</f>
        <v>30.5860831519265</v>
      </c>
      <c r="H314" s="12" t="n">
        <f aca="false">MIN($F$314,$G$314)</f>
        <v>27.2099188167789</v>
      </c>
      <c r="I314" s="12" t="str">
        <f aca="false">IF($F$314&lt;=$G$314,"cap","discount")</f>
        <v>cap</v>
      </c>
      <c r="J314" s="12" t="n">
        <f aca="false">Assumptions!$B$69/$H$314</f>
        <v>183756.520321434</v>
      </c>
      <c r="K314" s="12" t="n">
        <f aca="false">Assumptions!$B$74/(Assumptions!$B$20+Assumptions!$B$17+$B$314+$E$314+$J$314)</f>
        <v>43.4278156885998</v>
      </c>
      <c r="L314" s="12" t="n">
        <f aca="false">$C$314*(1-Assumptions!$B$75)</f>
        <v>32.4977133489219</v>
      </c>
      <c r="M314" s="12" t="n">
        <f aca="false">MIN($K$314,$L$314)</f>
        <v>32.4977133489219</v>
      </c>
      <c r="N314" s="12" t="str">
        <f aca="false">IF($K$314&lt;=$L$314,"cap","discount")</f>
        <v>discount</v>
      </c>
      <c r="O314" s="12" t="n">
        <f aca="false">Assumptions!$B$73/$M$314</f>
        <v>92314.187394958</v>
      </c>
      <c r="P314" s="12" t="n">
        <f aca="false">MAX(Assumptions!$B$4,($A$5*(Assumptions!$B$20+$E$314+Assumptions!$B$17+$J$314+$O$314+$D$314)-Assumptions!$B$17)/(1-$A$5))</f>
        <v>0</v>
      </c>
      <c r="Q314" s="12" t="n">
        <f aca="false">Assumptions!$B$20+$E$314+Assumptions!$B$17+$P$314+$J$314+$O$314+$D$314</f>
        <v>37719731.1774654</v>
      </c>
      <c r="R314" s="12" t="n">
        <f aca="false">IF($C$314&lt;Assumptions!$B$37,Assumptions!$B$37*(Assumptions!$B$21+Assumptions!$B$22/Assumptions!$B$37)/(Assumptions!$B$21+Assumptions!$B$22/$C$314),Assumptions!$B$37)</f>
        <v>1</v>
      </c>
      <c r="S314" s="12" t="n">
        <f aca="false">Assumptions!$B$38/$R$314</f>
        <v>1</v>
      </c>
      <c r="T314" s="12" t="n">
        <f aca="false">Assumptions!$B$39*$S$314</f>
        <v>5000000</v>
      </c>
      <c r="U314" s="12" t="n">
        <f aca="false">IF($C$314&lt;Assumptions!$B$42,Assumptions!$B$42*(Assumptions!$B$21+Assumptions!$B$22/Assumptions!$B$42)/(Assumptions!$B$21+Assumptions!$B$22/$C$314),Assumptions!$B$42)</f>
        <v>3</v>
      </c>
      <c r="V314" s="12" t="n">
        <f aca="false">Assumptions!$B$43/$U$314</f>
        <v>1</v>
      </c>
      <c r="W314" s="12" t="n">
        <f aca="false">Assumptions!$B$44*$V$314</f>
        <v>5000000</v>
      </c>
      <c r="X314" s="12" t="n">
        <f aca="false">IF($C$314&lt;Assumptions!$B$47,Assumptions!$B$47*(Assumptions!$B$21+Assumptions!$B$22/Assumptions!$B$47)/(Assumptions!$B$21+Assumptions!$B$22/$C$314),Assumptions!$B$47)</f>
        <v>10</v>
      </c>
      <c r="Y314" s="12" t="n">
        <f aca="false">Assumptions!$B$48/$X$314</f>
        <v>1</v>
      </c>
      <c r="Z314" s="12" t="n">
        <f aca="false">Assumptions!$B$49*$Y$314</f>
        <v>3000000</v>
      </c>
      <c r="AA314" s="12" t="n">
        <f aca="false">IF($C$314&lt;Assumptions!$B$52,Assumptions!$B$52*(Assumptions!$B$21+Assumptions!$B$22/Assumptions!$B$52)/(Assumptions!$B$21+Assumptions!$B$22/$C$314),Assumptions!$B$52)</f>
        <v>25</v>
      </c>
      <c r="AB314" s="12" t="n">
        <f aca="false">Assumptions!$B$53/$AA$314</f>
        <v>1</v>
      </c>
      <c r="AC314" s="12" t="n">
        <f aca="false">Assumptions!$B$54*$AB$314</f>
        <v>2400000</v>
      </c>
      <c r="AD314" s="12" t="n">
        <f aca="false">IF($C$314&lt;Assumptions!$B$57,Assumptions!$B$57*(Assumptions!$B$21+Assumptions!$B$22/Assumptions!$B$57)/(Assumptions!$B$21+Assumptions!$B$22/$C$314),Assumptions!$B$57)</f>
        <v>57.7011635791589</v>
      </c>
      <c r="AE314" s="12" t="n">
        <f aca="false">Assumptions!$B$58/$AD$314</f>
        <v>1.03984038238133</v>
      </c>
      <c r="AF314" s="12" t="n">
        <f aca="false">Assumptions!$B$59*$AE$314</f>
        <v>1733067.65058234</v>
      </c>
      <c r="AG314" s="12" t="n">
        <f aca="false">IF($C$314&lt;Assumptions!$B$62,Assumptions!$B$62*(Assumptions!$B$21+Assumptions!$B$22/Assumptions!$B$62)/(Assumptions!$B$21+Assumptions!$B$22/$C$314),Assumptions!$B$62)</f>
        <v>48.9291003623757</v>
      </c>
      <c r="AH314" s="12" t="n">
        <f aca="false">Assumptions!$B$63/$AG$314</f>
        <v>1.00468454633187</v>
      </c>
      <c r="AI314" s="12" t="n">
        <f aca="false">Assumptions!$B$64*$AH$314</f>
        <v>6131255.22630948</v>
      </c>
    </row>
    <row r="315" customFormat="false" ht="15" hidden="true" customHeight="false" outlineLevel="0" collapsed="false">
      <c r="A315" s="6" t="n">
        <f aca="false">ROW()-ROW($A$256)+Assumptions!$B$4</f>
        <v>59</v>
      </c>
      <c r="B315" s="12" t="n">
        <f aca="false">$P$314</f>
        <v>0</v>
      </c>
      <c r="C315" s="12" t="n">
        <f aca="false">$C$4/(Assumptions!$B$16+$B$315)</f>
        <v>38.2326039399081</v>
      </c>
      <c r="D315" s="12" t="n">
        <f aca="false">Assumptions!$B$7/$C$315</f>
        <v>784670.592857143</v>
      </c>
      <c r="E315" s="12" t="n">
        <f aca="false">$T$315+$W$315+$Z$315+$AC$315+$AF$315+$AI$315</f>
        <v>23264322.8768918</v>
      </c>
      <c r="F315" s="12" t="n">
        <f aca="false">Assumptions!$B$70/(Assumptions!$B$20+Assumptions!$B$17+$B$315+$E$315+$O$314)</f>
        <v>27.2099188167789</v>
      </c>
      <c r="G315" s="12" t="n">
        <f aca="false">$C$315*(1-Assumptions!$B$71)</f>
        <v>30.5860831519265</v>
      </c>
      <c r="H315" s="12" t="n">
        <f aca="false">MIN($F$315,$G$315)</f>
        <v>27.2099188167789</v>
      </c>
      <c r="I315" s="12" t="str">
        <f aca="false">IF($F$315&lt;=$G$315,"cap","discount")</f>
        <v>cap</v>
      </c>
      <c r="J315" s="12" t="n">
        <f aca="false">Assumptions!$B$69/$H$315</f>
        <v>183756.520321434</v>
      </c>
      <c r="K315" s="12" t="n">
        <f aca="false">Assumptions!$B$74/(Assumptions!$B$20+Assumptions!$B$17+$B$315+$E$315+$J$315)</f>
        <v>43.4278156885998</v>
      </c>
      <c r="L315" s="12" t="n">
        <f aca="false">$C$315*(1-Assumptions!$B$75)</f>
        <v>32.4977133489219</v>
      </c>
      <c r="M315" s="12" t="n">
        <f aca="false">MIN($K$315,$L$315)</f>
        <v>32.4977133489219</v>
      </c>
      <c r="N315" s="12" t="str">
        <f aca="false">IF($K$315&lt;=$L$315,"cap","discount")</f>
        <v>discount</v>
      </c>
      <c r="O315" s="12" t="n">
        <f aca="false">Assumptions!$B$73/$M$315</f>
        <v>92314.187394958</v>
      </c>
      <c r="P315" s="12" t="n">
        <f aca="false">MAX(Assumptions!$B$4,($A$5*(Assumptions!$B$20+$E$315+Assumptions!$B$17+$J$315+$O$315+$D$315)-Assumptions!$B$17)/(1-$A$5))</f>
        <v>0</v>
      </c>
      <c r="Q315" s="12" t="n">
        <f aca="false">Assumptions!$B$20+$E$315+Assumptions!$B$17+$P$315+$J$315+$O$315+$D$315</f>
        <v>37719731.1774654</v>
      </c>
      <c r="R315" s="12" t="n">
        <f aca="false">IF($C$315&lt;Assumptions!$B$37,Assumptions!$B$37*(Assumptions!$B$21+Assumptions!$B$22/Assumptions!$B$37)/(Assumptions!$B$21+Assumptions!$B$22/$C$315),Assumptions!$B$37)</f>
        <v>1</v>
      </c>
      <c r="S315" s="12" t="n">
        <f aca="false">Assumptions!$B$38/$R$315</f>
        <v>1</v>
      </c>
      <c r="T315" s="12" t="n">
        <f aca="false">Assumptions!$B$39*$S$315</f>
        <v>5000000</v>
      </c>
      <c r="U315" s="12" t="n">
        <f aca="false">IF($C$315&lt;Assumptions!$B$42,Assumptions!$B$42*(Assumptions!$B$21+Assumptions!$B$22/Assumptions!$B$42)/(Assumptions!$B$21+Assumptions!$B$22/$C$315),Assumptions!$B$42)</f>
        <v>3</v>
      </c>
      <c r="V315" s="12" t="n">
        <f aca="false">Assumptions!$B$43/$U$315</f>
        <v>1</v>
      </c>
      <c r="W315" s="12" t="n">
        <f aca="false">Assumptions!$B$44*$V$315</f>
        <v>5000000</v>
      </c>
      <c r="X315" s="12" t="n">
        <f aca="false">IF($C$315&lt;Assumptions!$B$47,Assumptions!$B$47*(Assumptions!$B$21+Assumptions!$B$22/Assumptions!$B$47)/(Assumptions!$B$21+Assumptions!$B$22/$C$315),Assumptions!$B$47)</f>
        <v>10</v>
      </c>
      <c r="Y315" s="12" t="n">
        <f aca="false">Assumptions!$B$48/$X$315</f>
        <v>1</v>
      </c>
      <c r="Z315" s="12" t="n">
        <f aca="false">Assumptions!$B$49*$Y$315</f>
        <v>3000000</v>
      </c>
      <c r="AA315" s="12" t="n">
        <f aca="false">IF($C$315&lt;Assumptions!$B$52,Assumptions!$B$52*(Assumptions!$B$21+Assumptions!$B$22/Assumptions!$B$52)/(Assumptions!$B$21+Assumptions!$B$22/$C$315),Assumptions!$B$52)</f>
        <v>25</v>
      </c>
      <c r="AB315" s="12" t="n">
        <f aca="false">Assumptions!$B$53/$AA$315</f>
        <v>1</v>
      </c>
      <c r="AC315" s="12" t="n">
        <f aca="false">Assumptions!$B$54*$AB$315</f>
        <v>2400000</v>
      </c>
      <c r="AD315" s="12" t="n">
        <f aca="false">IF($C$315&lt;Assumptions!$B$57,Assumptions!$B$57*(Assumptions!$B$21+Assumptions!$B$22/Assumptions!$B$57)/(Assumptions!$B$21+Assumptions!$B$22/$C$315),Assumptions!$B$57)</f>
        <v>57.7011635791589</v>
      </c>
      <c r="AE315" s="12" t="n">
        <f aca="false">Assumptions!$B$58/$AD$315</f>
        <v>1.03984038238133</v>
      </c>
      <c r="AF315" s="12" t="n">
        <f aca="false">Assumptions!$B$59*$AE$315</f>
        <v>1733067.65058234</v>
      </c>
      <c r="AG315" s="12" t="n">
        <f aca="false">IF($C$315&lt;Assumptions!$B$62,Assumptions!$B$62*(Assumptions!$B$21+Assumptions!$B$22/Assumptions!$B$62)/(Assumptions!$B$21+Assumptions!$B$22/$C$315),Assumptions!$B$62)</f>
        <v>48.9291003623757</v>
      </c>
      <c r="AH315" s="12" t="n">
        <f aca="false">Assumptions!$B$63/$AG$315</f>
        <v>1.00468454633187</v>
      </c>
      <c r="AI315" s="12" t="n">
        <f aca="false">Assumptions!$B$64*$AH$315</f>
        <v>6131255.22630948</v>
      </c>
    </row>
    <row r="316" customFormat="false" ht="15" hidden="true" customHeight="false" outlineLevel="0" collapsed="false">
      <c r="A316" s="6" t="n">
        <f aca="false">ROW()-ROW($A$256)+Assumptions!$B$4</f>
        <v>60</v>
      </c>
      <c r="B316" s="12" t="n">
        <f aca="false">$P$315</f>
        <v>0</v>
      </c>
      <c r="C316" s="12" t="n">
        <f aca="false">$C$4/(Assumptions!$B$16+$B$316)</f>
        <v>38.2326039399081</v>
      </c>
      <c r="D316" s="12" t="n">
        <f aca="false">Assumptions!$B$7/$C$316</f>
        <v>784670.592857143</v>
      </c>
      <c r="E316" s="12" t="n">
        <f aca="false">$T$316+$W$316+$Z$316+$AC$316+$AF$316+$AI$316</f>
        <v>23264322.8768918</v>
      </c>
      <c r="F316" s="12" t="n">
        <f aca="false">Assumptions!$B$70/(Assumptions!$B$20+Assumptions!$B$17+$B$316+$E$316+$O$315)</f>
        <v>27.2099188167789</v>
      </c>
      <c r="G316" s="12" t="n">
        <f aca="false">$C$316*(1-Assumptions!$B$71)</f>
        <v>30.5860831519265</v>
      </c>
      <c r="H316" s="12" t="n">
        <f aca="false">MIN($F$316,$G$316)</f>
        <v>27.2099188167789</v>
      </c>
      <c r="I316" s="12" t="str">
        <f aca="false">IF($F$316&lt;=$G$316,"cap","discount")</f>
        <v>cap</v>
      </c>
      <c r="J316" s="12" t="n">
        <f aca="false">Assumptions!$B$69/$H$316</f>
        <v>183756.520321434</v>
      </c>
      <c r="K316" s="12" t="n">
        <f aca="false">Assumptions!$B$74/(Assumptions!$B$20+Assumptions!$B$17+$B$316+$E$316+$J$316)</f>
        <v>43.4278156885998</v>
      </c>
      <c r="L316" s="12" t="n">
        <f aca="false">$C$316*(1-Assumptions!$B$75)</f>
        <v>32.4977133489219</v>
      </c>
      <c r="M316" s="12" t="n">
        <f aca="false">MIN($K$316,$L$316)</f>
        <v>32.4977133489219</v>
      </c>
      <c r="N316" s="12" t="str">
        <f aca="false">IF($K$316&lt;=$L$316,"cap","discount")</f>
        <v>discount</v>
      </c>
      <c r="O316" s="12" t="n">
        <f aca="false">Assumptions!$B$73/$M$316</f>
        <v>92314.187394958</v>
      </c>
      <c r="P316" s="12" t="n">
        <f aca="false">MAX(Assumptions!$B$4,($A$5*(Assumptions!$B$20+$E$316+Assumptions!$B$17+$J$316+$O$316+$D$316)-Assumptions!$B$17)/(1-$A$5))</f>
        <v>0</v>
      </c>
      <c r="Q316" s="12" t="n">
        <f aca="false">Assumptions!$B$20+$E$316+Assumptions!$B$17+$P$316+$J$316+$O$316+$D$316</f>
        <v>37719731.1774654</v>
      </c>
      <c r="R316" s="12" t="n">
        <f aca="false">IF($C$316&lt;Assumptions!$B$37,Assumptions!$B$37*(Assumptions!$B$21+Assumptions!$B$22/Assumptions!$B$37)/(Assumptions!$B$21+Assumptions!$B$22/$C$316),Assumptions!$B$37)</f>
        <v>1</v>
      </c>
      <c r="S316" s="12" t="n">
        <f aca="false">Assumptions!$B$38/$R$316</f>
        <v>1</v>
      </c>
      <c r="T316" s="12" t="n">
        <f aca="false">Assumptions!$B$39*$S$316</f>
        <v>5000000</v>
      </c>
      <c r="U316" s="12" t="n">
        <f aca="false">IF($C$316&lt;Assumptions!$B$42,Assumptions!$B$42*(Assumptions!$B$21+Assumptions!$B$22/Assumptions!$B$42)/(Assumptions!$B$21+Assumptions!$B$22/$C$316),Assumptions!$B$42)</f>
        <v>3</v>
      </c>
      <c r="V316" s="12" t="n">
        <f aca="false">Assumptions!$B$43/$U$316</f>
        <v>1</v>
      </c>
      <c r="W316" s="12" t="n">
        <f aca="false">Assumptions!$B$44*$V$316</f>
        <v>5000000</v>
      </c>
      <c r="X316" s="12" t="n">
        <f aca="false">IF($C$316&lt;Assumptions!$B$47,Assumptions!$B$47*(Assumptions!$B$21+Assumptions!$B$22/Assumptions!$B$47)/(Assumptions!$B$21+Assumptions!$B$22/$C$316),Assumptions!$B$47)</f>
        <v>10</v>
      </c>
      <c r="Y316" s="12" t="n">
        <f aca="false">Assumptions!$B$48/$X$316</f>
        <v>1</v>
      </c>
      <c r="Z316" s="12" t="n">
        <f aca="false">Assumptions!$B$49*$Y$316</f>
        <v>3000000</v>
      </c>
      <c r="AA316" s="12" t="n">
        <f aca="false">IF($C$316&lt;Assumptions!$B$52,Assumptions!$B$52*(Assumptions!$B$21+Assumptions!$B$22/Assumptions!$B$52)/(Assumptions!$B$21+Assumptions!$B$22/$C$316),Assumptions!$B$52)</f>
        <v>25</v>
      </c>
      <c r="AB316" s="12" t="n">
        <f aca="false">Assumptions!$B$53/$AA$316</f>
        <v>1</v>
      </c>
      <c r="AC316" s="12" t="n">
        <f aca="false">Assumptions!$B$54*$AB$316</f>
        <v>2400000</v>
      </c>
      <c r="AD316" s="12" t="n">
        <f aca="false">IF($C$316&lt;Assumptions!$B$57,Assumptions!$B$57*(Assumptions!$B$21+Assumptions!$B$22/Assumptions!$B$57)/(Assumptions!$B$21+Assumptions!$B$22/$C$316),Assumptions!$B$57)</f>
        <v>57.7011635791589</v>
      </c>
      <c r="AE316" s="12" t="n">
        <f aca="false">Assumptions!$B$58/$AD$316</f>
        <v>1.03984038238133</v>
      </c>
      <c r="AF316" s="12" t="n">
        <f aca="false">Assumptions!$B$59*$AE$316</f>
        <v>1733067.65058234</v>
      </c>
      <c r="AG316" s="12" t="n">
        <f aca="false">IF($C$316&lt;Assumptions!$B$62,Assumptions!$B$62*(Assumptions!$B$21+Assumptions!$B$22/Assumptions!$B$62)/(Assumptions!$B$21+Assumptions!$B$22/$C$316),Assumptions!$B$62)</f>
        <v>48.9291003623757</v>
      </c>
      <c r="AH316" s="12" t="n">
        <f aca="false">Assumptions!$B$63/$AG$316</f>
        <v>1.00468454633187</v>
      </c>
      <c r="AI316" s="12" t="n">
        <f aca="false">Assumptions!$B$64*$AH$316</f>
        <v>6131255.22630948</v>
      </c>
    </row>
    <row r="317" customFormat="false" ht="15" hidden="true" customHeight="false" outlineLevel="0" collapsed="false">
      <c r="A317" s="6" t="n">
        <f aca="false">ROW()-ROW($A$256)+Assumptions!$B$4</f>
        <v>61</v>
      </c>
      <c r="B317" s="12" t="n">
        <f aca="false">$P$316</f>
        <v>0</v>
      </c>
      <c r="C317" s="12" t="n">
        <f aca="false">$C$4/(Assumptions!$B$16+$B$317)</f>
        <v>38.2326039399081</v>
      </c>
      <c r="D317" s="12" t="n">
        <f aca="false">Assumptions!$B$7/$C$317</f>
        <v>784670.592857143</v>
      </c>
      <c r="E317" s="12" t="n">
        <f aca="false">$T$317+$W$317+$Z$317+$AC$317+$AF$317+$AI$317</f>
        <v>23264322.8768918</v>
      </c>
      <c r="F317" s="12" t="n">
        <f aca="false">Assumptions!$B$70/(Assumptions!$B$20+Assumptions!$B$17+$B$317+$E$317+$O$316)</f>
        <v>27.2099188167789</v>
      </c>
      <c r="G317" s="12" t="n">
        <f aca="false">$C$317*(1-Assumptions!$B$71)</f>
        <v>30.5860831519265</v>
      </c>
      <c r="H317" s="12" t="n">
        <f aca="false">MIN($F$317,$G$317)</f>
        <v>27.2099188167789</v>
      </c>
      <c r="I317" s="12" t="str">
        <f aca="false">IF($F$317&lt;=$G$317,"cap","discount")</f>
        <v>cap</v>
      </c>
      <c r="J317" s="12" t="n">
        <f aca="false">Assumptions!$B$69/$H$317</f>
        <v>183756.520321434</v>
      </c>
      <c r="K317" s="12" t="n">
        <f aca="false">Assumptions!$B$74/(Assumptions!$B$20+Assumptions!$B$17+$B$317+$E$317+$J$317)</f>
        <v>43.4278156885998</v>
      </c>
      <c r="L317" s="12" t="n">
        <f aca="false">$C$317*(1-Assumptions!$B$75)</f>
        <v>32.4977133489219</v>
      </c>
      <c r="M317" s="12" t="n">
        <f aca="false">MIN($K$317,$L$317)</f>
        <v>32.4977133489219</v>
      </c>
      <c r="N317" s="12" t="str">
        <f aca="false">IF($K$317&lt;=$L$317,"cap","discount")</f>
        <v>discount</v>
      </c>
      <c r="O317" s="12" t="n">
        <f aca="false">Assumptions!$B$73/$M$317</f>
        <v>92314.187394958</v>
      </c>
      <c r="P317" s="12" t="n">
        <f aca="false">MAX(Assumptions!$B$4,($A$5*(Assumptions!$B$20+$E$317+Assumptions!$B$17+$J$317+$O$317+$D$317)-Assumptions!$B$17)/(1-$A$5))</f>
        <v>0</v>
      </c>
      <c r="Q317" s="12" t="n">
        <f aca="false">Assumptions!$B$20+$E$317+Assumptions!$B$17+$P$317+$J$317+$O$317+$D$317</f>
        <v>37719731.1774654</v>
      </c>
      <c r="R317" s="12" t="n">
        <f aca="false">IF($C$317&lt;Assumptions!$B$37,Assumptions!$B$37*(Assumptions!$B$21+Assumptions!$B$22/Assumptions!$B$37)/(Assumptions!$B$21+Assumptions!$B$22/$C$317),Assumptions!$B$37)</f>
        <v>1</v>
      </c>
      <c r="S317" s="12" t="n">
        <f aca="false">Assumptions!$B$38/$R$317</f>
        <v>1</v>
      </c>
      <c r="T317" s="12" t="n">
        <f aca="false">Assumptions!$B$39*$S$317</f>
        <v>5000000</v>
      </c>
      <c r="U317" s="12" t="n">
        <f aca="false">IF($C$317&lt;Assumptions!$B$42,Assumptions!$B$42*(Assumptions!$B$21+Assumptions!$B$22/Assumptions!$B$42)/(Assumptions!$B$21+Assumptions!$B$22/$C$317),Assumptions!$B$42)</f>
        <v>3</v>
      </c>
      <c r="V317" s="12" t="n">
        <f aca="false">Assumptions!$B$43/$U$317</f>
        <v>1</v>
      </c>
      <c r="W317" s="12" t="n">
        <f aca="false">Assumptions!$B$44*$V$317</f>
        <v>5000000</v>
      </c>
      <c r="X317" s="12" t="n">
        <f aca="false">IF($C$317&lt;Assumptions!$B$47,Assumptions!$B$47*(Assumptions!$B$21+Assumptions!$B$22/Assumptions!$B$47)/(Assumptions!$B$21+Assumptions!$B$22/$C$317),Assumptions!$B$47)</f>
        <v>10</v>
      </c>
      <c r="Y317" s="12" t="n">
        <f aca="false">Assumptions!$B$48/$X$317</f>
        <v>1</v>
      </c>
      <c r="Z317" s="12" t="n">
        <f aca="false">Assumptions!$B$49*$Y$317</f>
        <v>3000000</v>
      </c>
      <c r="AA317" s="12" t="n">
        <f aca="false">IF($C$317&lt;Assumptions!$B$52,Assumptions!$B$52*(Assumptions!$B$21+Assumptions!$B$22/Assumptions!$B$52)/(Assumptions!$B$21+Assumptions!$B$22/$C$317),Assumptions!$B$52)</f>
        <v>25</v>
      </c>
      <c r="AB317" s="12" t="n">
        <f aca="false">Assumptions!$B$53/$AA$317</f>
        <v>1</v>
      </c>
      <c r="AC317" s="12" t="n">
        <f aca="false">Assumptions!$B$54*$AB$317</f>
        <v>2400000</v>
      </c>
      <c r="AD317" s="12" t="n">
        <f aca="false">IF($C$317&lt;Assumptions!$B$57,Assumptions!$B$57*(Assumptions!$B$21+Assumptions!$B$22/Assumptions!$B$57)/(Assumptions!$B$21+Assumptions!$B$22/$C$317),Assumptions!$B$57)</f>
        <v>57.7011635791589</v>
      </c>
      <c r="AE317" s="12" t="n">
        <f aca="false">Assumptions!$B$58/$AD$317</f>
        <v>1.03984038238133</v>
      </c>
      <c r="AF317" s="12" t="n">
        <f aca="false">Assumptions!$B$59*$AE$317</f>
        <v>1733067.65058234</v>
      </c>
      <c r="AG317" s="12" t="n">
        <f aca="false">IF($C$317&lt;Assumptions!$B$62,Assumptions!$B$62*(Assumptions!$B$21+Assumptions!$B$22/Assumptions!$B$62)/(Assumptions!$B$21+Assumptions!$B$22/$C$317),Assumptions!$B$62)</f>
        <v>48.9291003623757</v>
      </c>
      <c r="AH317" s="12" t="n">
        <f aca="false">Assumptions!$B$63/$AG$317</f>
        <v>1.00468454633187</v>
      </c>
      <c r="AI317" s="12" t="n">
        <f aca="false">Assumptions!$B$64*$AH$317</f>
        <v>6131255.22630948</v>
      </c>
    </row>
    <row r="318" customFormat="false" ht="15" hidden="true" customHeight="false" outlineLevel="0" collapsed="false">
      <c r="A318" s="6" t="n">
        <f aca="false">ROW()-ROW($A$256)+Assumptions!$B$4</f>
        <v>62</v>
      </c>
      <c r="B318" s="12" t="n">
        <f aca="false">$P$317</f>
        <v>0</v>
      </c>
      <c r="C318" s="12" t="n">
        <f aca="false">$C$4/(Assumptions!$B$16+$B$318)</f>
        <v>38.2326039399081</v>
      </c>
      <c r="D318" s="12" t="n">
        <f aca="false">Assumptions!$B$7/$C$318</f>
        <v>784670.592857143</v>
      </c>
      <c r="E318" s="12" t="n">
        <f aca="false">$T$318+$W$318+$Z$318+$AC$318+$AF$318+$AI$318</f>
        <v>23264322.8768918</v>
      </c>
      <c r="F318" s="12" t="n">
        <f aca="false">Assumptions!$B$70/(Assumptions!$B$20+Assumptions!$B$17+$B$318+$E$318+$O$317)</f>
        <v>27.2099188167789</v>
      </c>
      <c r="G318" s="12" t="n">
        <f aca="false">$C$318*(1-Assumptions!$B$71)</f>
        <v>30.5860831519265</v>
      </c>
      <c r="H318" s="12" t="n">
        <f aca="false">MIN($F$318,$G$318)</f>
        <v>27.2099188167789</v>
      </c>
      <c r="I318" s="12" t="str">
        <f aca="false">IF($F$318&lt;=$G$318,"cap","discount")</f>
        <v>cap</v>
      </c>
      <c r="J318" s="12" t="n">
        <f aca="false">Assumptions!$B$69/$H$318</f>
        <v>183756.520321434</v>
      </c>
      <c r="K318" s="12" t="n">
        <f aca="false">Assumptions!$B$74/(Assumptions!$B$20+Assumptions!$B$17+$B$318+$E$318+$J$318)</f>
        <v>43.4278156885998</v>
      </c>
      <c r="L318" s="12" t="n">
        <f aca="false">$C$318*(1-Assumptions!$B$75)</f>
        <v>32.4977133489219</v>
      </c>
      <c r="M318" s="12" t="n">
        <f aca="false">MIN($K$318,$L$318)</f>
        <v>32.4977133489219</v>
      </c>
      <c r="N318" s="12" t="str">
        <f aca="false">IF($K$318&lt;=$L$318,"cap","discount")</f>
        <v>discount</v>
      </c>
      <c r="O318" s="12" t="n">
        <f aca="false">Assumptions!$B$73/$M$318</f>
        <v>92314.187394958</v>
      </c>
      <c r="P318" s="12" t="n">
        <f aca="false">MAX(Assumptions!$B$4,($A$5*(Assumptions!$B$20+$E$318+Assumptions!$B$17+$J$318+$O$318+$D$318)-Assumptions!$B$17)/(1-$A$5))</f>
        <v>0</v>
      </c>
      <c r="Q318" s="12" t="n">
        <f aca="false">Assumptions!$B$20+$E$318+Assumptions!$B$17+$P$318+$J$318+$O$318+$D$318</f>
        <v>37719731.1774654</v>
      </c>
      <c r="R318" s="12" t="n">
        <f aca="false">IF($C$318&lt;Assumptions!$B$37,Assumptions!$B$37*(Assumptions!$B$21+Assumptions!$B$22/Assumptions!$B$37)/(Assumptions!$B$21+Assumptions!$B$22/$C$318),Assumptions!$B$37)</f>
        <v>1</v>
      </c>
      <c r="S318" s="12" t="n">
        <f aca="false">Assumptions!$B$38/$R$318</f>
        <v>1</v>
      </c>
      <c r="T318" s="12" t="n">
        <f aca="false">Assumptions!$B$39*$S$318</f>
        <v>5000000</v>
      </c>
      <c r="U318" s="12" t="n">
        <f aca="false">IF($C$318&lt;Assumptions!$B$42,Assumptions!$B$42*(Assumptions!$B$21+Assumptions!$B$22/Assumptions!$B$42)/(Assumptions!$B$21+Assumptions!$B$22/$C$318),Assumptions!$B$42)</f>
        <v>3</v>
      </c>
      <c r="V318" s="12" t="n">
        <f aca="false">Assumptions!$B$43/$U$318</f>
        <v>1</v>
      </c>
      <c r="W318" s="12" t="n">
        <f aca="false">Assumptions!$B$44*$V$318</f>
        <v>5000000</v>
      </c>
      <c r="X318" s="12" t="n">
        <f aca="false">IF($C$318&lt;Assumptions!$B$47,Assumptions!$B$47*(Assumptions!$B$21+Assumptions!$B$22/Assumptions!$B$47)/(Assumptions!$B$21+Assumptions!$B$22/$C$318),Assumptions!$B$47)</f>
        <v>10</v>
      </c>
      <c r="Y318" s="12" t="n">
        <f aca="false">Assumptions!$B$48/$X$318</f>
        <v>1</v>
      </c>
      <c r="Z318" s="12" t="n">
        <f aca="false">Assumptions!$B$49*$Y$318</f>
        <v>3000000</v>
      </c>
      <c r="AA318" s="12" t="n">
        <f aca="false">IF($C$318&lt;Assumptions!$B$52,Assumptions!$B$52*(Assumptions!$B$21+Assumptions!$B$22/Assumptions!$B$52)/(Assumptions!$B$21+Assumptions!$B$22/$C$318),Assumptions!$B$52)</f>
        <v>25</v>
      </c>
      <c r="AB318" s="12" t="n">
        <f aca="false">Assumptions!$B$53/$AA$318</f>
        <v>1</v>
      </c>
      <c r="AC318" s="12" t="n">
        <f aca="false">Assumptions!$B$54*$AB$318</f>
        <v>2400000</v>
      </c>
      <c r="AD318" s="12" t="n">
        <f aca="false">IF($C$318&lt;Assumptions!$B$57,Assumptions!$B$57*(Assumptions!$B$21+Assumptions!$B$22/Assumptions!$B$57)/(Assumptions!$B$21+Assumptions!$B$22/$C$318),Assumptions!$B$57)</f>
        <v>57.7011635791589</v>
      </c>
      <c r="AE318" s="12" t="n">
        <f aca="false">Assumptions!$B$58/$AD$318</f>
        <v>1.03984038238133</v>
      </c>
      <c r="AF318" s="12" t="n">
        <f aca="false">Assumptions!$B$59*$AE$318</f>
        <v>1733067.65058234</v>
      </c>
      <c r="AG318" s="12" t="n">
        <f aca="false">IF($C$318&lt;Assumptions!$B$62,Assumptions!$B$62*(Assumptions!$B$21+Assumptions!$B$22/Assumptions!$B$62)/(Assumptions!$B$21+Assumptions!$B$22/$C$318),Assumptions!$B$62)</f>
        <v>48.9291003623757</v>
      </c>
      <c r="AH318" s="12" t="n">
        <f aca="false">Assumptions!$B$63/$AG$318</f>
        <v>1.00468454633187</v>
      </c>
      <c r="AI318" s="12" t="n">
        <f aca="false">Assumptions!$B$64*$AH$318</f>
        <v>6131255.22630948</v>
      </c>
    </row>
    <row r="319" customFormat="false" ht="15" hidden="true" customHeight="false" outlineLevel="0" collapsed="false">
      <c r="A319" s="6" t="n">
        <f aca="false">ROW()-ROW($A$256)+Assumptions!$B$4</f>
        <v>63</v>
      </c>
      <c r="B319" s="12" t="n">
        <f aca="false">$P$318</f>
        <v>0</v>
      </c>
      <c r="C319" s="12" t="n">
        <f aca="false">$C$4/(Assumptions!$B$16+$B$319)</f>
        <v>38.2326039399081</v>
      </c>
      <c r="D319" s="12" t="n">
        <f aca="false">Assumptions!$B$7/$C$319</f>
        <v>784670.592857143</v>
      </c>
      <c r="E319" s="12" t="n">
        <f aca="false">$T$319+$W$319+$Z$319+$AC$319+$AF$319+$AI$319</f>
        <v>23264322.8768918</v>
      </c>
      <c r="F319" s="12" t="n">
        <f aca="false">Assumptions!$B$70/(Assumptions!$B$20+Assumptions!$B$17+$B$319+$E$319+$O$318)</f>
        <v>27.2099188167789</v>
      </c>
      <c r="G319" s="12" t="n">
        <f aca="false">$C$319*(1-Assumptions!$B$71)</f>
        <v>30.5860831519265</v>
      </c>
      <c r="H319" s="12" t="n">
        <f aca="false">MIN($F$319,$G$319)</f>
        <v>27.2099188167789</v>
      </c>
      <c r="I319" s="12" t="str">
        <f aca="false">IF($F$319&lt;=$G$319,"cap","discount")</f>
        <v>cap</v>
      </c>
      <c r="J319" s="12" t="n">
        <f aca="false">Assumptions!$B$69/$H$319</f>
        <v>183756.520321434</v>
      </c>
      <c r="K319" s="12" t="n">
        <f aca="false">Assumptions!$B$74/(Assumptions!$B$20+Assumptions!$B$17+$B$319+$E$319+$J$319)</f>
        <v>43.4278156885998</v>
      </c>
      <c r="L319" s="12" t="n">
        <f aca="false">$C$319*(1-Assumptions!$B$75)</f>
        <v>32.4977133489219</v>
      </c>
      <c r="M319" s="12" t="n">
        <f aca="false">MIN($K$319,$L$319)</f>
        <v>32.4977133489219</v>
      </c>
      <c r="N319" s="12" t="str">
        <f aca="false">IF($K$319&lt;=$L$319,"cap","discount")</f>
        <v>discount</v>
      </c>
      <c r="O319" s="12" t="n">
        <f aca="false">Assumptions!$B$73/$M$319</f>
        <v>92314.187394958</v>
      </c>
      <c r="P319" s="12" t="n">
        <f aca="false">MAX(Assumptions!$B$4,($A$5*(Assumptions!$B$20+$E$319+Assumptions!$B$17+$J$319+$O$319+$D$319)-Assumptions!$B$17)/(1-$A$5))</f>
        <v>0</v>
      </c>
      <c r="Q319" s="12" t="n">
        <f aca="false">Assumptions!$B$20+$E$319+Assumptions!$B$17+$P$319+$J$319+$O$319+$D$319</f>
        <v>37719731.1774654</v>
      </c>
      <c r="R319" s="12" t="n">
        <f aca="false">IF($C$319&lt;Assumptions!$B$37,Assumptions!$B$37*(Assumptions!$B$21+Assumptions!$B$22/Assumptions!$B$37)/(Assumptions!$B$21+Assumptions!$B$22/$C$319),Assumptions!$B$37)</f>
        <v>1</v>
      </c>
      <c r="S319" s="12" t="n">
        <f aca="false">Assumptions!$B$38/$R$319</f>
        <v>1</v>
      </c>
      <c r="T319" s="12" t="n">
        <f aca="false">Assumptions!$B$39*$S$319</f>
        <v>5000000</v>
      </c>
      <c r="U319" s="12" t="n">
        <f aca="false">IF($C$319&lt;Assumptions!$B$42,Assumptions!$B$42*(Assumptions!$B$21+Assumptions!$B$22/Assumptions!$B$42)/(Assumptions!$B$21+Assumptions!$B$22/$C$319),Assumptions!$B$42)</f>
        <v>3</v>
      </c>
      <c r="V319" s="12" t="n">
        <f aca="false">Assumptions!$B$43/$U$319</f>
        <v>1</v>
      </c>
      <c r="W319" s="12" t="n">
        <f aca="false">Assumptions!$B$44*$V$319</f>
        <v>5000000</v>
      </c>
      <c r="X319" s="12" t="n">
        <f aca="false">IF($C$319&lt;Assumptions!$B$47,Assumptions!$B$47*(Assumptions!$B$21+Assumptions!$B$22/Assumptions!$B$47)/(Assumptions!$B$21+Assumptions!$B$22/$C$319),Assumptions!$B$47)</f>
        <v>10</v>
      </c>
      <c r="Y319" s="12" t="n">
        <f aca="false">Assumptions!$B$48/$X$319</f>
        <v>1</v>
      </c>
      <c r="Z319" s="12" t="n">
        <f aca="false">Assumptions!$B$49*$Y$319</f>
        <v>3000000</v>
      </c>
      <c r="AA319" s="12" t="n">
        <f aca="false">IF($C$319&lt;Assumptions!$B$52,Assumptions!$B$52*(Assumptions!$B$21+Assumptions!$B$22/Assumptions!$B$52)/(Assumptions!$B$21+Assumptions!$B$22/$C$319),Assumptions!$B$52)</f>
        <v>25</v>
      </c>
      <c r="AB319" s="12" t="n">
        <f aca="false">Assumptions!$B$53/$AA$319</f>
        <v>1</v>
      </c>
      <c r="AC319" s="12" t="n">
        <f aca="false">Assumptions!$B$54*$AB$319</f>
        <v>2400000</v>
      </c>
      <c r="AD319" s="12" t="n">
        <f aca="false">IF($C$319&lt;Assumptions!$B$57,Assumptions!$B$57*(Assumptions!$B$21+Assumptions!$B$22/Assumptions!$B$57)/(Assumptions!$B$21+Assumptions!$B$22/$C$319),Assumptions!$B$57)</f>
        <v>57.7011635791589</v>
      </c>
      <c r="AE319" s="12" t="n">
        <f aca="false">Assumptions!$B$58/$AD$319</f>
        <v>1.03984038238133</v>
      </c>
      <c r="AF319" s="12" t="n">
        <f aca="false">Assumptions!$B$59*$AE$319</f>
        <v>1733067.65058234</v>
      </c>
      <c r="AG319" s="12" t="n">
        <f aca="false">IF($C$319&lt;Assumptions!$B$62,Assumptions!$B$62*(Assumptions!$B$21+Assumptions!$B$22/Assumptions!$B$62)/(Assumptions!$B$21+Assumptions!$B$22/$C$319),Assumptions!$B$62)</f>
        <v>48.9291003623757</v>
      </c>
      <c r="AH319" s="12" t="n">
        <f aca="false">Assumptions!$B$63/$AG$319</f>
        <v>1.00468454633187</v>
      </c>
      <c r="AI319" s="12" t="n">
        <f aca="false">Assumptions!$B$64*$AH$319</f>
        <v>6131255.22630948</v>
      </c>
    </row>
    <row r="320" customFormat="false" ht="15" hidden="true" customHeight="false" outlineLevel="0" collapsed="false">
      <c r="A320" s="6" t="n">
        <f aca="false">ROW()-ROW($A$256)+Assumptions!$B$4</f>
        <v>64</v>
      </c>
      <c r="B320" s="12" t="n">
        <f aca="false">$P$319</f>
        <v>0</v>
      </c>
      <c r="C320" s="12" t="n">
        <f aca="false">$C$4/(Assumptions!$B$16+$B$320)</f>
        <v>38.2326039399081</v>
      </c>
      <c r="D320" s="12" t="n">
        <f aca="false">Assumptions!$B$7/$C$320</f>
        <v>784670.592857143</v>
      </c>
      <c r="E320" s="12" t="n">
        <f aca="false">$T$320+$W$320+$Z$320+$AC$320+$AF$320+$AI$320</f>
        <v>23264322.8768918</v>
      </c>
      <c r="F320" s="12" t="n">
        <f aca="false">Assumptions!$B$70/(Assumptions!$B$20+Assumptions!$B$17+$B$320+$E$320+$O$319)</f>
        <v>27.2099188167789</v>
      </c>
      <c r="G320" s="12" t="n">
        <f aca="false">$C$320*(1-Assumptions!$B$71)</f>
        <v>30.5860831519265</v>
      </c>
      <c r="H320" s="12" t="n">
        <f aca="false">MIN($F$320,$G$320)</f>
        <v>27.2099188167789</v>
      </c>
      <c r="I320" s="12" t="str">
        <f aca="false">IF($F$320&lt;=$G$320,"cap","discount")</f>
        <v>cap</v>
      </c>
      <c r="J320" s="12" t="n">
        <f aca="false">Assumptions!$B$69/$H$320</f>
        <v>183756.520321434</v>
      </c>
      <c r="K320" s="12" t="n">
        <f aca="false">Assumptions!$B$74/(Assumptions!$B$20+Assumptions!$B$17+$B$320+$E$320+$J$320)</f>
        <v>43.4278156885998</v>
      </c>
      <c r="L320" s="12" t="n">
        <f aca="false">$C$320*(1-Assumptions!$B$75)</f>
        <v>32.4977133489219</v>
      </c>
      <c r="M320" s="12" t="n">
        <f aca="false">MIN($K$320,$L$320)</f>
        <v>32.4977133489219</v>
      </c>
      <c r="N320" s="12" t="str">
        <f aca="false">IF($K$320&lt;=$L$320,"cap","discount")</f>
        <v>discount</v>
      </c>
      <c r="O320" s="12" t="n">
        <f aca="false">Assumptions!$B$73/$M$320</f>
        <v>92314.187394958</v>
      </c>
      <c r="P320" s="12" t="n">
        <f aca="false">MAX(Assumptions!$B$4,($A$5*(Assumptions!$B$20+$E$320+Assumptions!$B$17+$J$320+$O$320+$D$320)-Assumptions!$B$17)/(1-$A$5))</f>
        <v>0</v>
      </c>
      <c r="Q320" s="12" t="n">
        <f aca="false">Assumptions!$B$20+$E$320+Assumptions!$B$17+$P$320+$J$320+$O$320+$D$320</f>
        <v>37719731.1774654</v>
      </c>
      <c r="R320" s="12" t="n">
        <f aca="false">IF($C$320&lt;Assumptions!$B$37,Assumptions!$B$37*(Assumptions!$B$21+Assumptions!$B$22/Assumptions!$B$37)/(Assumptions!$B$21+Assumptions!$B$22/$C$320),Assumptions!$B$37)</f>
        <v>1</v>
      </c>
      <c r="S320" s="12" t="n">
        <f aca="false">Assumptions!$B$38/$R$320</f>
        <v>1</v>
      </c>
      <c r="T320" s="12" t="n">
        <f aca="false">Assumptions!$B$39*$S$320</f>
        <v>5000000</v>
      </c>
      <c r="U320" s="12" t="n">
        <f aca="false">IF($C$320&lt;Assumptions!$B$42,Assumptions!$B$42*(Assumptions!$B$21+Assumptions!$B$22/Assumptions!$B$42)/(Assumptions!$B$21+Assumptions!$B$22/$C$320),Assumptions!$B$42)</f>
        <v>3</v>
      </c>
      <c r="V320" s="12" t="n">
        <f aca="false">Assumptions!$B$43/$U$320</f>
        <v>1</v>
      </c>
      <c r="W320" s="12" t="n">
        <f aca="false">Assumptions!$B$44*$V$320</f>
        <v>5000000</v>
      </c>
      <c r="X320" s="12" t="n">
        <f aca="false">IF($C$320&lt;Assumptions!$B$47,Assumptions!$B$47*(Assumptions!$B$21+Assumptions!$B$22/Assumptions!$B$47)/(Assumptions!$B$21+Assumptions!$B$22/$C$320),Assumptions!$B$47)</f>
        <v>10</v>
      </c>
      <c r="Y320" s="12" t="n">
        <f aca="false">Assumptions!$B$48/$X$320</f>
        <v>1</v>
      </c>
      <c r="Z320" s="12" t="n">
        <f aca="false">Assumptions!$B$49*$Y$320</f>
        <v>3000000</v>
      </c>
      <c r="AA320" s="12" t="n">
        <f aca="false">IF($C$320&lt;Assumptions!$B$52,Assumptions!$B$52*(Assumptions!$B$21+Assumptions!$B$22/Assumptions!$B$52)/(Assumptions!$B$21+Assumptions!$B$22/$C$320),Assumptions!$B$52)</f>
        <v>25</v>
      </c>
      <c r="AB320" s="12" t="n">
        <f aca="false">Assumptions!$B$53/$AA$320</f>
        <v>1</v>
      </c>
      <c r="AC320" s="12" t="n">
        <f aca="false">Assumptions!$B$54*$AB$320</f>
        <v>2400000</v>
      </c>
      <c r="AD320" s="12" t="n">
        <f aca="false">IF($C$320&lt;Assumptions!$B$57,Assumptions!$B$57*(Assumptions!$B$21+Assumptions!$B$22/Assumptions!$B$57)/(Assumptions!$B$21+Assumptions!$B$22/$C$320),Assumptions!$B$57)</f>
        <v>57.7011635791589</v>
      </c>
      <c r="AE320" s="12" t="n">
        <f aca="false">Assumptions!$B$58/$AD$320</f>
        <v>1.03984038238133</v>
      </c>
      <c r="AF320" s="12" t="n">
        <f aca="false">Assumptions!$B$59*$AE$320</f>
        <v>1733067.65058234</v>
      </c>
      <c r="AG320" s="12" t="n">
        <f aca="false">IF($C$320&lt;Assumptions!$B$62,Assumptions!$B$62*(Assumptions!$B$21+Assumptions!$B$22/Assumptions!$B$62)/(Assumptions!$B$21+Assumptions!$B$22/$C$320),Assumptions!$B$62)</f>
        <v>48.9291003623757</v>
      </c>
      <c r="AH320" s="12" t="n">
        <f aca="false">Assumptions!$B$63/$AG$320</f>
        <v>1.00468454633187</v>
      </c>
      <c r="AI320" s="12" t="n">
        <f aca="false">Assumptions!$B$64*$AH$320</f>
        <v>6131255.22630948</v>
      </c>
    </row>
    <row r="321" customFormat="false" ht="15" hidden="true" customHeight="false" outlineLevel="0" collapsed="false">
      <c r="A321" s="6" t="n">
        <f aca="false">ROW()-ROW($A$256)+Assumptions!$B$4</f>
        <v>65</v>
      </c>
      <c r="B321" s="12" t="n">
        <f aca="false">$P$320</f>
        <v>0</v>
      </c>
      <c r="C321" s="12" t="n">
        <f aca="false">$C$4/(Assumptions!$B$16+$B$321)</f>
        <v>38.2326039399081</v>
      </c>
      <c r="D321" s="12" t="n">
        <f aca="false">Assumptions!$B$7/$C$321</f>
        <v>784670.592857143</v>
      </c>
      <c r="E321" s="12" t="n">
        <f aca="false">$T$321+$W$321+$Z$321+$AC$321+$AF$321+$AI$321</f>
        <v>23264322.8768918</v>
      </c>
      <c r="F321" s="12" t="n">
        <f aca="false">Assumptions!$B$70/(Assumptions!$B$20+Assumptions!$B$17+$B$321+$E$321+$O$320)</f>
        <v>27.2099188167789</v>
      </c>
      <c r="G321" s="12" t="n">
        <f aca="false">$C$321*(1-Assumptions!$B$71)</f>
        <v>30.5860831519265</v>
      </c>
      <c r="H321" s="12" t="n">
        <f aca="false">MIN($F$321,$G$321)</f>
        <v>27.2099188167789</v>
      </c>
      <c r="I321" s="12" t="str">
        <f aca="false">IF($F$321&lt;=$G$321,"cap","discount")</f>
        <v>cap</v>
      </c>
      <c r="J321" s="12" t="n">
        <f aca="false">Assumptions!$B$69/$H$321</f>
        <v>183756.520321434</v>
      </c>
      <c r="K321" s="12" t="n">
        <f aca="false">Assumptions!$B$74/(Assumptions!$B$20+Assumptions!$B$17+$B$321+$E$321+$J$321)</f>
        <v>43.4278156885998</v>
      </c>
      <c r="L321" s="12" t="n">
        <f aca="false">$C$321*(1-Assumptions!$B$75)</f>
        <v>32.4977133489219</v>
      </c>
      <c r="M321" s="12" t="n">
        <f aca="false">MIN($K$321,$L$321)</f>
        <v>32.4977133489219</v>
      </c>
      <c r="N321" s="12" t="str">
        <f aca="false">IF($K$321&lt;=$L$321,"cap","discount")</f>
        <v>discount</v>
      </c>
      <c r="O321" s="12" t="n">
        <f aca="false">Assumptions!$B$73/$M$321</f>
        <v>92314.187394958</v>
      </c>
      <c r="P321" s="12" t="n">
        <f aca="false">MAX(Assumptions!$B$4,($A$5*(Assumptions!$B$20+$E$321+Assumptions!$B$17+$J$321+$O$321+$D$321)-Assumptions!$B$17)/(1-$A$5))</f>
        <v>0</v>
      </c>
      <c r="Q321" s="12" t="n">
        <f aca="false">Assumptions!$B$20+$E$321+Assumptions!$B$17+$P$321+$J$321+$O$321+$D$321</f>
        <v>37719731.1774654</v>
      </c>
      <c r="R321" s="12" t="n">
        <f aca="false">IF($C$321&lt;Assumptions!$B$37,Assumptions!$B$37*(Assumptions!$B$21+Assumptions!$B$22/Assumptions!$B$37)/(Assumptions!$B$21+Assumptions!$B$22/$C$321),Assumptions!$B$37)</f>
        <v>1</v>
      </c>
      <c r="S321" s="12" t="n">
        <f aca="false">Assumptions!$B$38/$R$321</f>
        <v>1</v>
      </c>
      <c r="T321" s="12" t="n">
        <f aca="false">Assumptions!$B$39*$S$321</f>
        <v>5000000</v>
      </c>
      <c r="U321" s="12" t="n">
        <f aca="false">IF($C$321&lt;Assumptions!$B$42,Assumptions!$B$42*(Assumptions!$B$21+Assumptions!$B$22/Assumptions!$B$42)/(Assumptions!$B$21+Assumptions!$B$22/$C$321),Assumptions!$B$42)</f>
        <v>3</v>
      </c>
      <c r="V321" s="12" t="n">
        <f aca="false">Assumptions!$B$43/$U$321</f>
        <v>1</v>
      </c>
      <c r="W321" s="12" t="n">
        <f aca="false">Assumptions!$B$44*$V$321</f>
        <v>5000000</v>
      </c>
      <c r="X321" s="12" t="n">
        <f aca="false">IF($C$321&lt;Assumptions!$B$47,Assumptions!$B$47*(Assumptions!$B$21+Assumptions!$B$22/Assumptions!$B$47)/(Assumptions!$B$21+Assumptions!$B$22/$C$321),Assumptions!$B$47)</f>
        <v>10</v>
      </c>
      <c r="Y321" s="12" t="n">
        <f aca="false">Assumptions!$B$48/$X$321</f>
        <v>1</v>
      </c>
      <c r="Z321" s="12" t="n">
        <f aca="false">Assumptions!$B$49*$Y$321</f>
        <v>3000000</v>
      </c>
      <c r="AA321" s="12" t="n">
        <f aca="false">IF($C$321&lt;Assumptions!$B$52,Assumptions!$B$52*(Assumptions!$B$21+Assumptions!$B$22/Assumptions!$B$52)/(Assumptions!$B$21+Assumptions!$B$22/$C$321),Assumptions!$B$52)</f>
        <v>25</v>
      </c>
      <c r="AB321" s="12" t="n">
        <f aca="false">Assumptions!$B$53/$AA$321</f>
        <v>1</v>
      </c>
      <c r="AC321" s="12" t="n">
        <f aca="false">Assumptions!$B$54*$AB$321</f>
        <v>2400000</v>
      </c>
      <c r="AD321" s="12" t="n">
        <f aca="false">IF($C$321&lt;Assumptions!$B$57,Assumptions!$B$57*(Assumptions!$B$21+Assumptions!$B$22/Assumptions!$B$57)/(Assumptions!$B$21+Assumptions!$B$22/$C$321),Assumptions!$B$57)</f>
        <v>57.7011635791589</v>
      </c>
      <c r="AE321" s="12" t="n">
        <f aca="false">Assumptions!$B$58/$AD$321</f>
        <v>1.03984038238133</v>
      </c>
      <c r="AF321" s="12" t="n">
        <f aca="false">Assumptions!$B$59*$AE$321</f>
        <v>1733067.65058234</v>
      </c>
      <c r="AG321" s="12" t="n">
        <f aca="false">IF($C$321&lt;Assumptions!$B$62,Assumptions!$B$62*(Assumptions!$B$21+Assumptions!$B$22/Assumptions!$B$62)/(Assumptions!$B$21+Assumptions!$B$22/$C$321),Assumptions!$B$62)</f>
        <v>48.9291003623757</v>
      </c>
      <c r="AH321" s="12" t="n">
        <f aca="false">Assumptions!$B$63/$AG$321</f>
        <v>1.00468454633187</v>
      </c>
      <c r="AI321" s="12" t="n">
        <f aca="false">Assumptions!$B$64*$AH$321</f>
        <v>6131255.22630948</v>
      </c>
    </row>
    <row r="322" customFormat="false" ht="15" hidden="true" customHeight="false" outlineLevel="0" collapsed="false">
      <c r="A322" s="6" t="n">
        <f aca="false">ROW()-ROW($A$256)+Assumptions!$B$4</f>
        <v>66</v>
      </c>
      <c r="B322" s="12" t="n">
        <f aca="false">$P$321</f>
        <v>0</v>
      </c>
      <c r="C322" s="12" t="n">
        <f aca="false">$C$4/(Assumptions!$B$16+$B$322)</f>
        <v>38.2326039399081</v>
      </c>
      <c r="D322" s="12" t="n">
        <f aca="false">Assumptions!$B$7/$C$322</f>
        <v>784670.592857143</v>
      </c>
      <c r="E322" s="12" t="n">
        <f aca="false">$T$322+$W$322+$Z$322+$AC$322+$AF$322+$AI$322</f>
        <v>23264322.8768918</v>
      </c>
      <c r="F322" s="12" t="n">
        <f aca="false">Assumptions!$B$70/(Assumptions!$B$20+Assumptions!$B$17+$B$322+$E$322+$O$321)</f>
        <v>27.2099188167789</v>
      </c>
      <c r="G322" s="12" t="n">
        <f aca="false">$C$322*(1-Assumptions!$B$71)</f>
        <v>30.5860831519265</v>
      </c>
      <c r="H322" s="12" t="n">
        <f aca="false">MIN($F$322,$G$322)</f>
        <v>27.2099188167789</v>
      </c>
      <c r="I322" s="12" t="str">
        <f aca="false">IF($F$322&lt;=$G$322,"cap","discount")</f>
        <v>cap</v>
      </c>
      <c r="J322" s="12" t="n">
        <f aca="false">Assumptions!$B$69/$H$322</f>
        <v>183756.520321434</v>
      </c>
      <c r="K322" s="12" t="n">
        <f aca="false">Assumptions!$B$74/(Assumptions!$B$20+Assumptions!$B$17+$B$322+$E$322+$J$322)</f>
        <v>43.4278156885998</v>
      </c>
      <c r="L322" s="12" t="n">
        <f aca="false">$C$322*(1-Assumptions!$B$75)</f>
        <v>32.4977133489219</v>
      </c>
      <c r="M322" s="12" t="n">
        <f aca="false">MIN($K$322,$L$322)</f>
        <v>32.4977133489219</v>
      </c>
      <c r="N322" s="12" t="str">
        <f aca="false">IF($K$322&lt;=$L$322,"cap","discount")</f>
        <v>discount</v>
      </c>
      <c r="O322" s="12" t="n">
        <f aca="false">Assumptions!$B$73/$M$322</f>
        <v>92314.187394958</v>
      </c>
      <c r="P322" s="12" t="n">
        <f aca="false">MAX(Assumptions!$B$4,($A$5*(Assumptions!$B$20+$E$322+Assumptions!$B$17+$J$322+$O$322+$D$322)-Assumptions!$B$17)/(1-$A$5))</f>
        <v>0</v>
      </c>
      <c r="Q322" s="12" t="n">
        <f aca="false">Assumptions!$B$20+$E$322+Assumptions!$B$17+$P$322+$J$322+$O$322+$D$322</f>
        <v>37719731.1774654</v>
      </c>
      <c r="R322" s="12" t="n">
        <f aca="false">IF($C$322&lt;Assumptions!$B$37,Assumptions!$B$37*(Assumptions!$B$21+Assumptions!$B$22/Assumptions!$B$37)/(Assumptions!$B$21+Assumptions!$B$22/$C$322),Assumptions!$B$37)</f>
        <v>1</v>
      </c>
      <c r="S322" s="12" t="n">
        <f aca="false">Assumptions!$B$38/$R$322</f>
        <v>1</v>
      </c>
      <c r="T322" s="12" t="n">
        <f aca="false">Assumptions!$B$39*$S$322</f>
        <v>5000000</v>
      </c>
      <c r="U322" s="12" t="n">
        <f aca="false">IF($C$322&lt;Assumptions!$B$42,Assumptions!$B$42*(Assumptions!$B$21+Assumptions!$B$22/Assumptions!$B$42)/(Assumptions!$B$21+Assumptions!$B$22/$C$322),Assumptions!$B$42)</f>
        <v>3</v>
      </c>
      <c r="V322" s="12" t="n">
        <f aca="false">Assumptions!$B$43/$U$322</f>
        <v>1</v>
      </c>
      <c r="W322" s="12" t="n">
        <f aca="false">Assumptions!$B$44*$V$322</f>
        <v>5000000</v>
      </c>
      <c r="X322" s="12" t="n">
        <f aca="false">IF($C$322&lt;Assumptions!$B$47,Assumptions!$B$47*(Assumptions!$B$21+Assumptions!$B$22/Assumptions!$B$47)/(Assumptions!$B$21+Assumptions!$B$22/$C$322),Assumptions!$B$47)</f>
        <v>10</v>
      </c>
      <c r="Y322" s="12" t="n">
        <f aca="false">Assumptions!$B$48/$X$322</f>
        <v>1</v>
      </c>
      <c r="Z322" s="12" t="n">
        <f aca="false">Assumptions!$B$49*$Y$322</f>
        <v>3000000</v>
      </c>
      <c r="AA322" s="12" t="n">
        <f aca="false">IF($C$322&lt;Assumptions!$B$52,Assumptions!$B$52*(Assumptions!$B$21+Assumptions!$B$22/Assumptions!$B$52)/(Assumptions!$B$21+Assumptions!$B$22/$C$322),Assumptions!$B$52)</f>
        <v>25</v>
      </c>
      <c r="AB322" s="12" t="n">
        <f aca="false">Assumptions!$B$53/$AA$322</f>
        <v>1</v>
      </c>
      <c r="AC322" s="12" t="n">
        <f aca="false">Assumptions!$B$54*$AB$322</f>
        <v>2400000</v>
      </c>
      <c r="AD322" s="12" t="n">
        <f aca="false">IF($C$322&lt;Assumptions!$B$57,Assumptions!$B$57*(Assumptions!$B$21+Assumptions!$B$22/Assumptions!$B$57)/(Assumptions!$B$21+Assumptions!$B$22/$C$322),Assumptions!$B$57)</f>
        <v>57.7011635791589</v>
      </c>
      <c r="AE322" s="12" t="n">
        <f aca="false">Assumptions!$B$58/$AD$322</f>
        <v>1.03984038238133</v>
      </c>
      <c r="AF322" s="12" t="n">
        <f aca="false">Assumptions!$B$59*$AE$322</f>
        <v>1733067.65058234</v>
      </c>
      <c r="AG322" s="12" t="n">
        <f aca="false">IF($C$322&lt;Assumptions!$B$62,Assumptions!$B$62*(Assumptions!$B$21+Assumptions!$B$22/Assumptions!$B$62)/(Assumptions!$B$21+Assumptions!$B$22/$C$322),Assumptions!$B$62)</f>
        <v>48.9291003623757</v>
      </c>
      <c r="AH322" s="12" t="n">
        <f aca="false">Assumptions!$B$63/$AG$322</f>
        <v>1.00468454633187</v>
      </c>
      <c r="AI322" s="12" t="n">
        <f aca="false">Assumptions!$B$64*$AH$322</f>
        <v>6131255.22630948</v>
      </c>
    </row>
    <row r="323" customFormat="false" ht="15" hidden="true" customHeight="false" outlineLevel="0" collapsed="false">
      <c r="A323" s="6" t="n">
        <f aca="false">ROW()-ROW($A$256)+Assumptions!$B$4</f>
        <v>67</v>
      </c>
      <c r="B323" s="12" t="n">
        <f aca="false">$P$322</f>
        <v>0</v>
      </c>
      <c r="C323" s="12" t="n">
        <f aca="false">$C$4/(Assumptions!$B$16+$B$323)</f>
        <v>38.2326039399081</v>
      </c>
      <c r="D323" s="12" t="n">
        <f aca="false">Assumptions!$B$7/$C$323</f>
        <v>784670.592857143</v>
      </c>
      <c r="E323" s="12" t="n">
        <f aca="false">$T$323+$W$323+$Z$323+$AC$323+$AF$323+$AI$323</f>
        <v>23264322.8768918</v>
      </c>
      <c r="F323" s="12" t="n">
        <f aca="false">Assumptions!$B$70/(Assumptions!$B$20+Assumptions!$B$17+$B$323+$E$323+$O$322)</f>
        <v>27.2099188167789</v>
      </c>
      <c r="G323" s="12" t="n">
        <f aca="false">$C$323*(1-Assumptions!$B$71)</f>
        <v>30.5860831519265</v>
      </c>
      <c r="H323" s="12" t="n">
        <f aca="false">MIN($F$323,$G$323)</f>
        <v>27.2099188167789</v>
      </c>
      <c r="I323" s="12" t="str">
        <f aca="false">IF($F$323&lt;=$G$323,"cap","discount")</f>
        <v>cap</v>
      </c>
      <c r="J323" s="12" t="n">
        <f aca="false">Assumptions!$B$69/$H$323</f>
        <v>183756.520321434</v>
      </c>
      <c r="K323" s="12" t="n">
        <f aca="false">Assumptions!$B$74/(Assumptions!$B$20+Assumptions!$B$17+$B$323+$E$323+$J$323)</f>
        <v>43.4278156885998</v>
      </c>
      <c r="L323" s="12" t="n">
        <f aca="false">$C$323*(1-Assumptions!$B$75)</f>
        <v>32.4977133489219</v>
      </c>
      <c r="M323" s="12" t="n">
        <f aca="false">MIN($K$323,$L$323)</f>
        <v>32.4977133489219</v>
      </c>
      <c r="N323" s="12" t="str">
        <f aca="false">IF($K$323&lt;=$L$323,"cap","discount")</f>
        <v>discount</v>
      </c>
      <c r="O323" s="12" t="n">
        <f aca="false">Assumptions!$B$73/$M$323</f>
        <v>92314.187394958</v>
      </c>
      <c r="P323" s="12" t="n">
        <f aca="false">MAX(Assumptions!$B$4,($A$5*(Assumptions!$B$20+$E$323+Assumptions!$B$17+$J$323+$O$323+$D$323)-Assumptions!$B$17)/(1-$A$5))</f>
        <v>0</v>
      </c>
      <c r="Q323" s="12" t="n">
        <f aca="false">Assumptions!$B$20+$E$323+Assumptions!$B$17+$P$323+$J$323+$O$323+$D$323</f>
        <v>37719731.1774654</v>
      </c>
      <c r="R323" s="12" t="n">
        <f aca="false">IF($C$323&lt;Assumptions!$B$37,Assumptions!$B$37*(Assumptions!$B$21+Assumptions!$B$22/Assumptions!$B$37)/(Assumptions!$B$21+Assumptions!$B$22/$C$323),Assumptions!$B$37)</f>
        <v>1</v>
      </c>
      <c r="S323" s="12" t="n">
        <f aca="false">Assumptions!$B$38/$R$323</f>
        <v>1</v>
      </c>
      <c r="T323" s="12" t="n">
        <f aca="false">Assumptions!$B$39*$S$323</f>
        <v>5000000</v>
      </c>
      <c r="U323" s="12" t="n">
        <f aca="false">IF($C$323&lt;Assumptions!$B$42,Assumptions!$B$42*(Assumptions!$B$21+Assumptions!$B$22/Assumptions!$B$42)/(Assumptions!$B$21+Assumptions!$B$22/$C$323),Assumptions!$B$42)</f>
        <v>3</v>
      </c>
      <c r="V323" s="12" t="n">
        <f aca="false">Assumptions!$B$43/$U$323</f>
        <v>1</v>
      </c>
      <c r="W323" s="12" t="n">
        <f aca="false">Assumptions!$B$44*$V$323</f>
        <v>5000000</v>
      </c>
      <c r="X323" s="12" t="n">
        <f aca="false">IF($C$323&lt;Assumptions!$B$47,Assumptions!$B$47*(Assumptions!$B$21+Assumptions!$B$22/Assumptions!$B$47)/(Assumptions!$B$21+Assumptions!$B$22/$C$323),Assumptions!$B$47)</f>
        <v>10</v>
      </c>
      <c r="Y323" s="12" t="n">
        <f aca="false">Assumptions!$B$48/$X$323</f>
        <v>1</v>
      </c>
      <c r="Z323" s="12" t="n">
        <f aca="false">Assumptions!$B$49*$Y$323</f>
        <v>3000000</v>
      </c>
      <c r="AA323" s="12" t="n">
        <f aca="false">IF($C$323&lt;Assumptions!$B$52,Assumptions!$B$52*(Assumptions!$B$21+Assumptions!$B$22/Assumptions!$B$52)/(Assumptions!$B$21+Assumptions!$B$22/$C$323),Assumptions!$B$52)</f>
        <v>25</v>
      </c>
      <c r="AB323" s="12" t="n">
        <f aca="false">Assumptions!$B$53/$AA$323</f>
        <v>1</v>
      </c>
      <c r="AC323" s="12" t="n">
        <f aca="false">Assumptions!$B$54*$AB$323</f>
        <v>2400000</v>
      </c>
      <c r="AD323" s="12" t="n">
        <f aca="false">IF($C$323&lt;Assumptions!$B$57,Assumptions!$B$57*(Assumptions!$B$21+Assumptions!$B$22/Assumptions!$B$57)/(Assumptions!$B$21+Assumptions!$B$22/$C$323),Assumptions!$B$57)</f>
        <v>57.7011635791589</v>
      </c>
      <c r="AE323" s="12" t="n">
        <f aca="false">Assumptions!$B$58/$AD$323</f>
        <v>1.03984038238133</v>
      </c>
      <c r="AF323" s="12" t="n">
        <f aca="false">Assumptions!$B$59*$AE$323</f>
        <v>1733067.65058234</v>
      </c>
      <c r="AG323" s="12" t="n">
        <f aca="false">IF($C$323&lt;Assumptions!$B$62,Assumptions!$B$62*(Assumptions!$B$21+Assumptions!$B$22/Assumptions!$B$62)/(Assumptions!$B$21+Assumptions!$B$22/$C$323),Assumptions!$B$62)</f>
        <v>48.9291003623757</v>
      </c>
      <c r="AH323" s="12" t="n">
        <f aca="false">Assumptions!$B$63/$AG$323</f>
        <v>1.00468454633187</v>
      </c>
      <c r="AI323" s="12" t="n">
        <f aca="false">Assumptions!$B$64*$AH$323</f>
        <v>6131255.22630948</v>
      </c>
    </row>
    <row r="324" customFormat="false" ht="15" hidden="true" customHeight="false" outlineLevel="0" collapsed="false">
      <c r="A324" s="6" t="n">
        <f aca="false">ROW()-ROW($A$256)+Assumptions!$B$4</f>
        <v>68</v>
      </c>
      <c r="B324" s="12" t="n">
        <f aca="false">$P$323</f>
        <v>0</v>
      </c>
      <c r="C324" s="12" t="n">
        <f aca="false">$C$4/(Assumptions!$B$16+$B$324)</f>
        <v>38.2326039399081</v>
      </c>
      <c r="D324" s="12" t="n">
        <f aca="false">Assumptions!$B$7/$C$324</f>
        <v>784670.592857143</v>
      </c>
      <c r="E324" s="12" t="n">
        <f aca="false">$T$324+$W$324+$Z$324+$AC$324+$AF$324+$AI$324</f>
        <v>23264322.8768918</v>
      </c>
      <c r="F324" s="12" t="n">
        <f aca="false">Assumptions!$B$70/(Assumptions!$B$20+Assumptions!$B$17+$B$324+$E$324+$O$323)</f>
        <v>27.2099188167789</v>
      </c>
      <c r="G324" s="12" t="n">
        <f aca="false">$C$324*(1-Assumptions!$B$71)</f>
        <v>30.5860831519265</v>
      </c>
      <c r="H324" s="12" t="n">
        <f aca="false">MIN($F$324,$G$324)</f>
        <v>27.2099188167789</v>
      </c>
      <c r="I324" s="12" t="str">
        <f aca="false">IF($F$324&lt;=$G$324,"cap","discount")</f>
        <v>cap</v>
      </c>
      <c r="J324" s="12" t="n">
        <f aca="false">Assumptions!$B$69/$H$324</f>
        <v>183756.520321434</v>
      </c>
      <c r="K324" s="12" t="n">
        <f aca="false">Assumptions!$B$74/(Assumptions!$B$20+Assumptions!$B$17+$B$324+$E$324+$J$324)</f>
        <v>43.4278156885998</v>
      </c>
      <c r="L324" s="12" t="n">
        <f aca="false">$C$324*(1-Assumptions!$B$75)</f>
        <v>32.4977133489219</v>
      </c>
      <c r="M324" s="12" t="n">
        <f aca="false">MIN($K$324,$L$324)</f>
        <v>32.4977133489219</v>
      </c>
      <c r="N324" s="12" t="str">
        <f aca="false">IF($K$324&lt;=$L$324,"cap","discount")</f>
        <v>discount</v>
      </c>
      <c r="O324" s="12" t="n">
        <f aca="false">Assumptions!$B$73/$M$324</f>
        <v>92314.187394958</v>
      </c>
      <c r="P324" s="12" t="n">
        <f aca="false">MAX(Assumptions!$B$4,($A$5*(Assumptions!$B$20+$E$324+Assumptions!$B$17+$J$324+$O$324+$D$324)-Assumptions!$B$17)/(1-$A$5))</f>
        <v>0</v>
      </c>
      <c r="Q324" s="12" t="n">
        <f aca="false">Assumptions!$B$20+$E$324+Assumptions!$B$17+$P$324+$J$324+$O$324+$D$324</f>
        <v>37719731.1774654</v>
      </c>
      <c r="R324" s="12" t="n">
        <f aca="false">IF($C$324&lt;Assumptions!$B$37,Assumptions!$B$37*(Assumptions!$B$21+Assumptions!$B$22/Assumptions!$B$37)/(Assumptions!$B$21+Assumptions!$B$22/$C$324),Assumptions!$B$37)</f>
        <v>1</v>
      </c>
      <c r="S324" s="12" t="n">
        <f aca="false">Assumptions!$B$38/$R$324</f>
        <v>1</v>
      </c>
      <c r="T324" s="12" t="n">
        <f aca="false">Assumptions!$B$39*$S$324</f>
        <v>5000000</v>
      </c>
      <c r="U324" s="12" t="n">
        <f aca="false">IF($C$324&lt;Assumptions!$B$42,Assumptions!$B$42*(Assumptions!$B$21+Assumptions!$B$22/Assumptions!$B$42)/(Assumptions!$B$21+Assumptions!$B$22/$C$324),Assumptions!$B$42)</f>
        <v>3</v>
      </c>
      <c r="V324" s="12" t="n">
        <f aca="false">Assumptions!$B$43/$U$324</f>
        <v>1</v>
      </c>
      <c r="W324" s="12" t="n">
        <f aca="false">Assumptions!$B$44*$V$324</f>
        <v>5000000</v>
      </c>
      <c r="X324" s="12" t="n">
        <f aca="false">IF($C$324&lt;Assumptions!$B$47,Assumptions!$B$47*(Assumptions!$B$21+Assumptions!$B$22/Assumptions!$B$47)/(Assumptions!$B$21+Assumptions!$B$22/$C$324),Assumptions!$B$47)</f>
        <v>10</v>
      </c>
      <c r="Y324" s="12" t="n">
        <f aca="false">Assumptions!$B$48/$X$324</f>
        <v>1</v>
      </c>
      <c r="Z324" s="12" t="n">
        <f aca="false">Assumptions!$B$49*$Y$324</f>
        <v>3000000</v>
      </c>
      <c r="AA324" s="12" t="n">
        <f aca="false">IF($C$324&lt;Assumptions!$B$52,Assumptions!$B$52*(Assumptions!$B$21+Assumptions!$B$22/Assumptions!$B$52)/(Assumptions!$B$21+Assumptions!$B$22/$C$324),Assumptions!$B$52)</f>
        <v>25</v>
      </c>
      <c r="AB324" s="12" t="n">
        <f aca="false">Assumptions!$B$53/$AA$324</f>
        <v>1</v>
      </c>
      <c r="AC324" s="12" t="n">
        <f aca="false">Assumptions!$B$54*$AB$324</f>
        <v>2400000</v>
      </c>
      <c r="AD324" s="12" t="n">
        <f aca="false">IF($C$324&lt;Assumptions!$B$57,Assumptions!$B$57*(Assumptions!$B$21+Assumptions!$B$22/Assumptions!$B$57)/(Assumptions!$B$21+Assumptions!$B$22/$C$324),Assumptions!$B$57)</f>
        <v>57.7011635791589</v>
      </c>
      <c r="AE324" s="12" t="n">
        <f aca="false">Assumptions!$B$58/$AD$324</f>
        <v>1.03984038238133</v>
      </c>
      <c r="AF324" s="12" t="n">
        <f aca="false">Assumptions!$B$59*$AE$324</f>
        <v>1733067.65058234</v>
      </c>
      <c r="AG324" s="12" t="n">
        <f aca="false">IF($C$324&lt;Assumptions!$B$62,Assumptions!$B$62*(Assumptions!$B$21+Assumptions!$B$22/Assumptions!$B$62)/(Assumptions!$B$21+Assumptions!$B$22/$C$324),Assumptions!$B$62)</f>
        <v>48.9291003623757</v>
      </c>
      <c r="AH324" s="12" t="n">
        <f aca="false">Assumptions!$B$63/$AG$324</f>
        <v>1.00468454633187</v>
      </c>
      <c r="AI324" s="12" t="n">
        <f aca="false">Assumptions!$B$64*$AH$324</f>
        <v>6131255.22630948</v>
      </c>
    </row>
    <row r="325" customFormat="false" ht="15" hidden="true" customHeight="false" outlineLevel="0" collapsed="false">
      <c r="A325" s="6" t="n">
        <f aca="false">ROW()-ROW($A$256)+Assumptions!$B$4</f>
        <v>69</v>
      </c>
      <c r="B325" s="12" t="n">
        <f aca="false">$P$324</f>
        <v>0</v>
      </c>
      <c r="C325" s="12" t="n">
        <f aca="false">$C$4/(Assumptions!$B$16+$B$325)</f>
        <v>38.2326039399081</v>
      </c>
      <c r="D325" s="12" t="n">
        <f aca="false">Assumptions!$B$7/$C$325</f>
        <v>784670.592857143</v>
      </c>
      <c r="E325" s="12" t="n">
        <f aca="false">$T$325+$W$325+$Z$325+$AC$325+$AF$325+$AI$325</f>
        <v>23264322.8768918</v>
      </c>
      <c r="F325" s="12" t="n">
        <f aca="false">Assumptions!$B$70/(Assumptions!$B$20+Assumptions!$B$17+$B$325+$E$325+$O$324)</f>
        <v>27.2099188167789</v>
      </c>
      <c r="G325" s="12" t="n">
        <f aca="false">$C$325*(1-Assumptions!$B$71)</f>
        <v>30.5860831519265</v>
      </c>
      <c r="H325" s="12" t="n">
        <f aca="false">MIN($F$325,$G$325)</f>
        <v>27.2099188167789</v>
      </c>
      <c r="I325" s="12" t="str">
        <f aca="false">IF($F$325&lt;=$G$325,"cap","discount")</f>
        <v>cap</v>
      </c>
      <c r="J325" s="12" t="n">
        <f aca="false">Assumptions!$B$69/$H$325</f>
        <v>183756.520321434</v>
      </c>
      <c r="K325" s="12" t="n">
        <f aca="false">Assumptions!$B$74/(Assumptions!$B$20+Assumptions!$B$17+$B$325+$E$325+$J$325)</f>
        <v>43.4278156885998</v>
      </c>
      <c r="L325" s="12" t="n">
        <f aca="false">$C$325*(1-Assumptions!$B$75)</f>
        <v>32.4977133489219</v>
      </c>
      <c r="M325" s="12" t="n">
        <f aca="false">MIN($K$325,$L$325)</f>
        <v>32.4977133489219</v>
      </c>
      <c r="N325" s="12" t="str">
        <f aca="false">IF($K$325&lt;=$L$325,"cap","discount")</f>
        <v>discount</v>
      </c>
      <c r="O325" s="12" t="n">
        <f aca="false">Assumptions!$B$73/$M$325</f>
        <v>92314.187394958</v>
      </c>
      <c r="P325" s="12" t="n">
        <f aca="false">MAX(Assumptions!$B$4,($A$5*(Assumptions!$B$20+$E$325+Assumptions!$B$17+$J$325+$O$325+$D$325)-Assumptions!$B$17)/(1-$A$5))</f>
        <v>0</v>
      </c>
      <c r="Q325" s="12" t="n">
        <f aca="false">Assumptions!$B$20+$E$325+Assumptions!$B$17+$P$325+$J$325+$O$325+$D$325</f>
        <v>37719731.1774654</v>
      </c>
      <c r="R325" s="12" t="n">
        <f aca="false">IF($C$325&lt;Assumptions!$B$37,Assumptions!$B$37*(Assumptions!$B$21+Assumptions!$B$22/Assumptions!$B$37)/(Assumptions!$B$21+Assumptions!$B$22/$C$325),Assumptions!$B$37)</f>
        <v>1</v>
      </c>
      <c r="S325" s="12" t="n">
        <f aca="false">Assumptions!$B$38/$R$325</f>
        <v>1</v>
      </c>
      <c r="T325" s="12" t="n">
        <f aca="false">Assumptions!$B$39*$S$325</f>
        <v>5000000</v>
      </c>
      <c r="U325" s="12" t="n">
        <f aca="false">IF($C$325&lt;Assumptions!$B$42,Assumptions!$B$42*(Assumptions!$B$21+Assumptions!$B$22/Assumptions!$B$42)/(Assumptions!$B$21+Assumptions!$B$22/$C$325),Assumptions!$B$42)</f>
        <v>3</v>
      </c>
      <c r="V325" s="12" t="n">
        <f aca="false">Assumptions!$B$43/$U$325</f>
        <v>1</v>
      </c>
      <c r="W325" s="12" t="n">
        <f aca="false">Assumptions!$B$44*$V$325</f>
        <v>5000000</v>
      </c>
      <c r="X325" s="12" t="n">
        <f aca="false">IF($C$325&lt;Assumptions!$B$47,Assumptions!$B$47*(Assumptions!$B$21+Assumptions!$B$22/Assumptions!$B$47)/(Assumptions!$B$21+Assumptions!$B$22/$C$325),Assumptions!$B$47)</f>
        <v>10</v>
      </c>
      <c r="Y325" s="12" t="n">
        <f aca="false">Assumptions!$B$48/$X$325</f>
        <v>1</v>
      </c>
      <c r="Z325" s="12" t="n">
        <f aca="false">Assumptions!$B$49*$Y$325</f>
        <v>3000000</v>
      </c>
      <c r="AA325" s="12" t="n">
        <f aca="false">IF($C$325&lt;Assumptions!$B$52,Assumptions!$B$52*(Assumptions!$B$21+Assumptions!$B$22/Assumptions!$B$52)/(Assumptions!$B$21+Assumptions!$B$22/$C$325),Assumptions!$B$52)</f>
        <v>25</v>
      </c>
      <c r="AB325" s="12" t="n">
        <f aca="false">Assumptions!$B$53/$AA$325</f>
        <v>1</v>
      </c>
      <c r="AC325" s="12" t="n">
        <f aca="false">Assumptions!$B$54*$AB$325</f>
        <v>2400000</v>
      </c>
      <c r="AD325" s="12" t="n">
        <f aca="false">IF($C$325&lt;Assumptions!$B$57,Assumptions!$B$57*(Assumptions!$B$21+Assumptions!$B$22/Assumptions!$B$57)/(Assumptions!$B$21+Assumptions!$B$22/$C$325),Assumptions!$B$57)</f>
        <v>57.7011635791589</v>
      </c>
      <c r="AE325" s="12" t="n">
        <f aca="false">Assumptions!$B$58/$AD$325</f>
        <v>1.03984038238133</v>
      </c>
      <c r="AF325" s="12" t="n">
        <f aca="false">Assumptions!$B$59*$AE$325</f>
        <v>1733067.65058234</v>
      </c>
      <c r="AG325" s="12" t="n">
        <f aca="false">IF($C$325&lt;Assumptions!$B$62,Assumptions!$B$62*(Assumptions!$B$21+Assumptions!$B$22/Assumptions!$B$62)/(Assumptions!$B$21+Assumptions!$B$22/$C$325),Assumptions!$B$62)</f>
        <v>48.9291003623757</v>
      </c>
      <c r="AH325" s="12" t="n">
        <f aca="false">Assumptions!$B$63/$AG$325</f>
        <v>1.00468454633187</v>
      </c>
      <c r="AI325" s="12" t="n">
        <f aca="false">Assumptions!$B$64*$AH$325</f>
        <v>6131255.22630948</v>
      </c>
    </row>
    <row r="326" customFormat="false" ht="15" hidden="true" customHeight="false" outlineLevel="0" collapsed="false">
      <c r="A326" s="6" t="n">
        <f aca="false">ROW()-ROW($A$256)+Assumptions!$B$4</f>
        <v>70</v>
      </c>
      <c r="B326" s="12" t="n">
        <f aca="false">$P$325</f>
        <v>0</v>
      </c>
      <c r="C326" s="12" t="n">
        <f aca="false">$C$4/(Assumptions!$B$16+$B$326)</f>
        <v>38.2326039399081</v>
      </c>
      <c r="D326" s="12" t="n">
        <f aca="false">Assumptions!$B$7/$C$326</f>
        <v>784670.592857143</v>
      </c>
      <c r="E326" s="12" t="n">
        <f aca="false">$T$326+$W$326+$Z$326+$AC$326+$AF$326+$AI$326</f>
        <v>23264322.8768918</v>
      </c>
      <c r="F326" s="12" t="n">
        <f aca="false">Assumptions!$B$70/(Assumptions!$B$20+Assumptions!$B$17+$B$326+$E$326+$O$325)</f>
        <v>27.2099188167789</v>
      </c>
      <c r="G326" s="12" t="n">
        <f aca="false">$C$326*(1-Assumptions!$B$71)</f>
        <v>30.5860831519265</v>
      </c>
      <c r="H326" s="12" t="n">
        <f aca="false">MIN($F$326,$G$326)</f>
        <v>27.2099188167789</v>
      </c>
      <c r="I326" s="12" t="str">
        <f aca="false">IF($F$326&lt;=$G$326,"cap","discount")</f>
        <v>cap</v>
      </c>
      <c r="J326" s="12" t="n">
        <f aca="false">Assumptions!$B$69/$H$326</f>
        <v>183756.520321434</v>
      </c>
      <c r="K326" s="12" t="n">
        <f aca="false">Assumptions!$B$74/(Assumptions!$B$20+Assumptions!$B$17+$B$326+$E$326+$J$326)</f>
        <v>43.4278156885998</v>
      </c>
      <c r="L326" s="12" t="n">
        <f aca="false">$C$326*(1-Assumptions!$B$75)</f>
        <v>32.4977133489219</v>
      </c>
      <c r="M326" s="12" t="n">
        <f aca="false">MIN($K$326,$L$326)</f>
        <v>32.4977133489219</v>
      </c>
      <c r="N326" s="12" t="str">
        <f aca="false">IF($K$326&lt;=$L$326,"cap","discount")</f>
        <v>discount</v>
      </c>
      <c r="O326" s="12" t="n">
        <f aca="false">Assumptions!$B$73/$M$326</f>
        <v>92314.187394958</v>
      </c>
      <c r="P326" s="12" t="n">
        <f aca="false">MAX(Assumptions!$B$4,($A$5*(Assumptions!$B$20+$E$326+Assumptions!$B$17+$J$326+$O$326+$D$326)-Assumptions!$B$17)/(1-$A$5))</f>
        <v>0</v>
      </c>
      <c r="Q326" s="12" t="n">
        <f aca="false">Assumptions!$B$20+$E$326+Assumptions!$B$17+$P$326+$J$326+$O$326+$D$326</f>
        <v>37719731.1774654</v>
      </c>
      <c r="R326" s="12" t="n">
        <f aca="false">IF($C$326&lt;Assumptions!$B$37,Assumptions!$B$37*(Assumptions!$B$21+Assumptions!$B$22/Assumptions!$B$37)/(Assumptions!$B$21+Assumptions!$B$22/$C$326),Assumptions!$B$37)</f>
        <v>1</v>
      </c>
      <c r="S326" s="12" t="n">
        <f aca="false">Assumptions!$B$38/$R$326</f>
        <v>1</v>
      </c>
      <c r="T326" s="12" t="n">
        <f aca="false">Assumptions!$B$39*$S$326</f>
        <v>5000000</v>
      </c>
      <c r="U326" s="12" t="n">
        <f aca="false">IF($C$326&lt;Assumptions!$B$42,Assumptions!$B$42*(Assumptions!$B$21+Assumptions!$B$22/Assumptions!$B$42)/(Assumptions!$B$21+Assumptions!$B$22/$C$326),Assumptions!$B$42)</f>
        <v>3</v>
      </c>
      <c r="V326" s="12" t="n">
        <f aca="false">Assumptions!$B$43/$U$326</f>
        <v>1</v>
      </c>
      <c r="W326" s="12" t="n">
        <f aca="false">Assumptions!$B$44*$V$326</f>
        <v>5000000</v>
      </c>
      <c r="X326" s="12" t="n">
        <f aca="false">IF($C$326&lt;Assumptions!$B$47,Assumptions!$B$47*(Assumptions!$B$21+Assumptions!$B$22/Assumptions!$B$47)/(Assumptions!$B$21+Assumptions!$B$22/$C$326),Assumptions!$B$47)</f>
        <v>10</v>
      </c>
      <c r="Y326" s="12" t="n">
        <f aca="false">Assumptions!$B$48/$X$326</f>
        <v>1</v>
      </c>
      <c r="Z326" s="12" t="n">
        <f aca="false">Assumptions!$B$49*$Y$326</f>
        <v>3000000</v>
      </c>
      <c r="AA326" s="12" t="n">
        <f aca="false">IF($C$326&lt;Assumptions!$B$52,Assumptions!$B$52*(Assumptions!$B$21+Assumptions!$B$22/Assumptions!$B$52)/(Assumptions!$B$21+Assumptions!$B$22/$C$326),Assumptions!$B$52)</f>
        <v>25</v>
      </c>
      <c r="AB326" s="12" t="n">
        <f aca="false">Assumptions!$B$53/$AA$326</f>
        <v>1</v>
      </c>
      <c r="AC326" s="12" t="n">
        <f aca="false">Assumptions!$B$54*$AB$326</f>
        <v>2400000</v>
      </c>
      <c r="AD326" s="12" t="n">
        <f aca="false">IF($C$326&lt;Assumptions!$B$57,Assumptions!$B$57*(Assumptions!$B$21+Assumptions!$B$22/Assumptions!$B$57)/(Assumptions!$B$21+Assumptions!$B$22/$C$326),Assumptions!$B$57)</f>
        <v>57.7011635791589</v>
      </c>
      <c r="AE326" s="12" t="n">
        <f aca="false">Assumptions!$B$58/$AD$326</f>
        <v>1.03984038238133</v>
      </c>
      <c r="AF326" s="12" t="n">
        <f aca="false">Assumptions!$B$59*$AE$326</f>
        <v>1733067.65058234</v>
      </c>
      <c r="AG326" s="12" t="n">
        <f aca="false">IF($C$326&lt;Assumptions!$B$62,Assumptions!$B$62*(Assumptions!$B$21+Assumptions!$B$22/Assumptions!$B$62)/(Assumptions!$B$21+Assumptions!$B$22/$C$326),Assumptions!$B$62)</f>
        <v>48.9291003623757</v>
      </c>
      <c r="AH326" s="12" t="n">
        <f aca="false">Assumptions!$B$63/$AG$326</f>
        <v>1.00468454633187</v>
      </c>
      <c r="AI326" s="12" t="n">
        <f aca="false">Assumptions!$B$64*$AH$326</f>
        <v>6131255.22630948</v>
      </c>
    </row>
    <row r="327" customFormat="false" ht="15" hidden="true" customHeight="false" outlineLevel="0" collapsed="false">
      <c r="A327" s="6" t="n">
        <f aca="false">ROW()-ROW($A$256)+Assumptions!$B$4</f>
        <v>71</v>
      </c>
      <c r="B327" s="12" t="n">
        <f aca="false">$P$326</f>
        <v>0</v>
      </c>
      <c r="C327" s="12" t="n">
        <f aca="false">$C$4/(Assumptions!$B$16+$B$327)</f>
        <v>38.2326039399081</v>
      </c>
      <c r="D327" s="12" t="n">
        <f aca="false">Assumptions!$B$7/$C$327</f>
        <v>784670.592857143</v>
      </c>
      <c r="E327" s="12" t="n">
        <f aca="false">$T$327+$W$327+$Z$327+$AC$327+$AF$327+$AI$327</f>
        <v>23264322.8768918</v>
      </c>
      <c r="F327" s="12" t="n">
        <f aca="false">Assumptions!$B$70/(Assumptions!$B$20+Assumptions!$B$17+$B$327+$E$327+$O$326)</f>
        <v>27.2099188167789</v>
      </c>
      <c r="G327" s="12" t="n">
        <f aca="false">$C$327*(1-Assumptions!$B$71)</f>
        <v>30.5860831519265</v>
      </c>
      <c r="H327" s="12" t="n">
        <f aca="false">MIN($F$327,$G$327)</f>
        <v>27.2099188167789</v>
      </c>
      <c r="I327" s="12" t="str">
        <f aca="false">IF($F$327&lt;=$G$327,"cap","discount")</f>
        <v>cap</v>
      </c>
      <c r="J327" s="12" t="n">
        <f aca="false">Assumptions!$B$69/$H$327</f>
        <v>183756.520321434</v>
      </c>
      <c r="K327" s="12" t="n">
        <f aca="false">Assumptions!$B$74/(Assumptions!$B$20+Assumptions!$B$17+$B$327+$E$327+$J$327)</f>
        <v>43.4278156885998</v>
      </c>
      <c r="L327" s="12" t="n">
        <f aca="false">$C$327*(1-Assumptions!$B$75)</f>
        <v>32.4977133489219</v>
      </c>
      <c r="M327" s="12" t="n">
        <f aca="false">MIN($K$327,$L$327)</f>
        <v>32.4977133489219</v>
      </c>
      <c r="N327" s="12" t="str">
        <f aca="false">IF($K$327&lt;=$L$327,"cap","discount")</f>
        <v>discount</v>
      </c>
      <c r="O327" s="12" t="n">
        <f aca="false">Assumptions!$B$73/$M$327</f>
        <v>92314.187394958</v>
      </c>
      <c r="P327" s="12" t="n">
        <f aca="false">MAX(Assumptions!$B$4,($A$5*(Assumptions!$B$20+$E$327+Assumptions!$B$17+$J$327+$O$327+$D$327)-Assumptions!$B$17)/(1-$A$5))</f>
        <v>0</v>
      </c>
      <c r="Q327" s="12" t="n">
        <f aca="false">Assumptions!$B$20+$E$327+Assumptions!$B$17+$P$327+$J$327+$O$327+$D$327</f>
        <v>37719731.1774654</v>
      </c>
      <c r="R327" s="12" t="n">
        <f aca="false">IF($C$327&lt;Assumptions!$B$37,Assumptions!$B$37*(Assumptions!$B$21+Assumptions!$B$22/Assumptions!$B$37)/(Assumptions!$B$21+Assumptions!$B$22/$C$327),Assumptions!$B$37)</f>
        <v>1</v>
      </c>
      <c r="S327" s="12" t="n">
        <f aca="false">Assumptions!$B$38/$R$327</f>
        <v>1</v>
      </c>
      <c r="T327" s="12" t="n">
        <f aca="false">Assumptions!$B$39*$S$327</f>
        <v>5000000</v>
      </c>
      <c r="U327" s="12" t="n">
        <f aca="false">IF($C$327&lt;Assumptions!$B$42,Assumptions!$B$42*(Assumptions!$B$21+Assumptions!$B$22/Assumptions!$B$42)/(Assumptions!$B$21+Assumptions!$B$22/$C$327),Assumptions!$B$42)</f>
        <v>3</v>
      </c>
      <c r="V327" s="12" t="n">
        <f aca="false">Assumptions!$B$43/$U$327</f>
        <v>1</v>
      </c>
      <c r="W327" s="12" t="n">
        <f aca="false">Assumptions!$B$44*$V$327</f>
        <v>5000000</v>
      </c>
      <c r="X327" s="12" t="n">
        <f aca="false">IF($C$327&lt;Assumptions!$B$47,Assumptions!$B$47*(Assumptions!$B$21+Assumptions!$B$22/Assumptions!$B$47)/(Assumptions!$B$21+Assumptions!$B$22/$C$327),Assumptions!$B$47)</f>
        <v>10</v>
      </c>
      <c r="Y327" s="12" t="n">
        <f aca="false">Assumptions!$B$48/$X$327</f>
        <v>1</v>
      </c>
      <c r="Z327" s="12" t="n">
        <f aca="false">Assumptions!$B$49*$Y$327</f>
        <v>3000000</v>
      </c>
      <c r="AA327" s="12" t="n">
        <f aca="false">IF($C$327&lt;Assumptions!$B$52,Assumptions!$B$52*(Assumptions!$B$21+Assumptions!$B$22/Assumptions!$B$52)/(Assumptions!$B$21+Assumptions!$B$22/$C$327),Assumptions!$B$52)</f>
        <v>25</v>
      </c>
      <c r="AB327" s="12" t="n">
        <f aca="false">Assumptions!$B$53/$AA$327</f>
        <v>1</v>
      </c>
      <c r="AC327" s="12" t="n">
        <f aca="false">Assumptions!$B$54*$AB$327</f>
        <v>2400000</v>
      </c>
      <c r="AD327" s="12" t="n">
        <f aca="false">IF($C$327&lt;Assumptions!$B$57,Assumptions!$B$57*(Assumptions!$B$21+Assumptions!$B$22/Assumptions!$B$57)/(Assumptions!$B$21+Assumptions!$B$22/$C$327),Assumptions!$B$57)</f>
        <v>57.7011635791589</v>
      </c>
      <c r="AE327" s="12" t="n">
        <f aca="false">Assumptions!$B$58/$AD$327</f>
        <v>1.03984038238133</v>
      </c>
      <c r="AF327" s="12" t="n">
        <f aca="false">Assumptions!$B$59*$AE$327</f>
        <v>1733067.65058234</v>
      </c>
      <c r="AG327" s="12" t="n">
        <f aca="false">IF($C$327&lt;Assumptions!$B$62,Assumptions!$B$62*(Assumptions!$B$21+Assumptions!$B$22/Assumptions!$B$62)/(Assumptions!$B$21+Assumptions!$B$22/$C$327),Assumptions!$B$62)</f>
        <v>48.9291003623757</v>
      </c>
      <c r="AH327" s="12" t="n">
        <f aca="false">Assumptions!$B$63/$AG$327</f>
        <v>1.00468454633187</v>
      </c>
      <c r="AI327" s="12" t="n">
        <f aca="false">Assumptions!$B$64*$AH$327</f>
        <v>6131255.22630948</v>
      </c>
    </row>
    <row r="328" customFormat="false" ht="15" hidden="true" customHeight="false" outlineLevel="0" collapsed="false">
      <c r="A328" s="6" t="n">
        <f aca="false">ROW()-ROW($A$256)+Assumptions!$B$4</f>
        <v>72</v>
      </c>
      <c r="B328" s="12" t="n">
        <f aca="false">$P$327</f>
        <v>0</v>
      </c>
      <c r="C328" s="12" t="n">
        <f aca="false">$C$4/(Assumptions!$B$16+$B$328)</f>
        <v>38.2326039399081</v>
      </c>
      <c r="D328" s="12" t="n">
        <f aca="false">Assumptions!$B$7/$C$328</f>
        <v>784670.592857143</v>
      </c>
      <c r="E328" s="12" t="n">
        <f aca="false">$T$328+$W$328+$Z$328+$AC$328+$AF$328+$AI$328</f>
        <v>23264322.8768918</v>
      </c>
      <c r="F328" s="12" t="n">
        <f aca="false">Assumptions!$B$70/(Assumptions!$B$20+Assumptions!$B$17+$B$328+$E$328+$O$327)</f>
        <v>27.2099188167789</v>
      </c>
      <c r="G328" s="12" t="n">
        <f aca="false">$C$328*(1-Assumptions!$B$71)</f>
        <v>30.5860831519265</v>
      </c>
      <c r="H328" s="12" t="n">
        <f aca="false">MIN($F$328,$G$328)</f>
        <v>27.2099188167789</v>
      </c>
      <c r="I328" s="12" t="str">
        <f aca="false">IF($F$328&lt;=$G$328,"cap","discount")</f>
        <v>cap</v>
      </c>
      <c r="J328" s="12" t="n">
        <f aca="false">Assumptions!$B$69/$H$328</f>
        <v>183756.520321434</v>
      </c>
      <c r="K328" s="12" t="n">
        <f aca="false">Assumptions!$B$74/(Assumptions!$B$20+Assumptions!$B$17+$B$328+$E$328+$J$328)</f>
        <v>43.4278156885998</v>
      </c>
      <c r="L328" s="12" t="n">
        <f aca="false">$C$328*(1-Assumptions!$B$75)</f>
        <v>32.4977133489219</v>
      </c>
      <c r="M328" s="12" t="n">
        <f aca="false">MIN($K$328,$L$328)</f>
        <v>32.4977133489219</v>
      </c>
      <c r="N328" s="12" t="str">
        <f aca="false">IF($K$328&lt;=$L$328,"cap","discount")</f>
        <v>discount</v>
      </c>
      <c r="O328" s="12" t="n">
        <f aca="false">Assumptions!$B$73/$M$328</f>
        <v>92314.187394958</v>
      </c>
      <c r="P328" s="12" t="n">
        <f aca="false">MAX(Assumptions!$B$4,($A$5*(Assumptions!$B$20+$E$328+Assumptions!$B$17+$J$328+$O$328+$D$328)-Assumptions!$B$17)/(1-$A$5))</f>
        <v>0</v>
      </c>
      <c r="Q328" s="12" t="n">
        <f aca="false">Assumptions!$B$20+$E$328+Assumptions!$B$17+$P$328+$J$328+$O$328+$D$328</f>
        <v>37719731.1774654</v>
      </c>
      <c r="R328" s="12" t="n">
        <f aca="false">IF($C$328&lt;Assumptions!$B$37,Assumptions!$B$37*(Assumptions!$B$21+Assumptions!$B$22/Assumptions!$B$37)/(Assumptions!$B$21+Assumptions!$B$22/$C$328),Assumptions!$B$37)</f>
        <v>1</v>
      </c>
      <c r="S328" s="12" t="n">
        <f aca="false">Assumptions!$B$38/$R$328</f>
        <v>1</v>
      </c>
      <c r="T328" s="12" t="n">
        <f aca="false">Assumptions!$B$39*$S$328</f>
        <v>5000000</v>
      </c>
      <c r="U328" s="12" t="n">
        <f aca="false">IF($C$328&lt;Assumptions!$B$42,Assumptions!$B$42*(Assumptions!$B$21+Assumptions!$B$22/Assumptions!$B$42)/(Assumptions!$B$21+Assumptions!$B$22/$C$328),Assumptions!$B$42)</f>
        <v>3</v>
      </c>
      <c r="V328" s="12" t="n">
        <f aca="false">Assumptions!$B$43/$U$328</f>
        <v>1</v>
      </c>
      <c r="W328" s="12" t="n">
        <f aca="false">Assumptions!$B$44*$V$328</f>
        <v>5000000</v>
      </c>
      <c r="X328" s="12" t="n">
        <f aca="false">IF($C$328&lt;Assumptions!$B$47,Assumptions!$B$47*(Assumptions!$B$21+Assumptions!$B$22/Assumptions!$B$47)/(Assumptions!$B$21+Assumptions!$B$22/$C$328),Assumptions!$B$47)</f>
        <v>10</v>
      </c>
      <c r="Y328" s="12" t="n">
        <f aca="false">Assumptions!$B$48/$X$328</f>
        <v>1</v>
      </c>
      <c r="Z328" s="12" t="n">
        <f aca="false">Assumptions!$B$49*$Y$328</f>
        <v>3000000</v>
      </c>
      <c r="AA328" s="12" t="n">
        <f aca="false">IF($C$328&lt;Assumptions!$B$52,Assumptions!$B$52*(Assumptions!$B$21+Assumptions!$B$22/Assumptions!$B$52)/(Assumptions!$B$21+Assumptions!$B$22/$C$328),Assumptions!$B$52)</f>
        <v>25</v>
      </c>
      <c r="AB328" s="12" t="n">
        <f aca="false">Assumptions!$B$53/$AA$328</f>
        <v>1</v>
      </c>
      <c r="AC328" s="12" t="n">
        <f aca="false">Assumptions!$B$54*$AB$328</f>
        <v>2400000</v>
      </c>
      <c r="AD328" s="12" t="n">
        <f aca="false">IF($C$328&lt;Assumptions!$B$57,Assumptions!$B$57*(Assumptions!$B$21+Assumptions!$B$22/Assumptions!$B$57)/(Assumptions!$B$21+Assumptions!$B$22/$C$328),Assumptions!$B$57)</f>
        <v>57.7011635791589</v>
      </c>
      <c r="AE328" s="12" t="n">
        <f aca="false">Assumptions!$B$58/$AD$328</f>
        <v>1.03984038238133</v>
      </c>
      <c r="AF328" s="12" t="n">
        <f aca="false">Assumptions!$B$59*$AE$328</f>
        <v>1733067.65058234</v>
      </c>
      <c r="AG328" s="12" t="n">
        <f aca="false">IF($C$328&lt;Assumptions!$B$62,Assumptions!$B$62*(Assumptions!$B$21+Assumptions!$B$22/Assumptions!$B$62)/(Assumptions!$B$21+Assumptions!$B$22/$C$328),Assumptions!$B$62)</f>
        <v>48.9291003623757</v>
      </c>
      <c r="AH328" s="12" t="n">
        <f aca="false">Assumptions!$B$63/$AG$328</f>
        <v>1.00468454633187</v>
      </c>
      <c r="AI328" s="12" t="n">
        <f aca="false">Assumptions!$B$64*$AH$328</f>
        <v>6131255.22630948</v>
      </c>
    </row>
    <row r="329" customFormat="false" ht="15" hidden="true" customHeight="false" outlineLevel="0" collapsed="false">
      <c r="A329" s="6" t="n">
        <f aca="false">ROW()-ROW($A$256)+Assumptions!$B$4</f>
        <v>73</v>
      </c>
      <c r="B329" s="12" t="n">
        <f aca="false">$P$328</f>
        <v>0</v>
      </c>
      <c r="C329" s="12" t="n">
        <f aca="false">$C$4/(Assumptions!$B$16+$B$329)</f>
        <v>38.2326039399081</v>
      </c>
      <c r="D329" s="12" t="n">
        <f aca="false">Assumptions!$B$7/$C$329</f>
        <v>784670.592857143</v>
      </c>
      <c r="E329" s="12" t="n">
        <f aca="false">$T$329+$W$329+$Z$329+$AC$329+$AF$329+$AI$329</f>
        <v>23264322.8768918</v>
      </c>
      <c r="F329" s="12" t="n">
        <f aca="false">Assumptions!$B$70/(Assumptions!$B$20+Assumptions!$B$17+$B$329+$E$329+$O$328)</f>
        <v>27.2099188167789</v>
      </c>
      <c r="G329" s="12" t="n">
        <f aca="false">$C$329*(1-Assumptions!$B$71)</f>
        <v>30.5860831519265</v>
      </c>
      <c r="H329" s="12" t="n">
        <f aca="false">MIN($F$329,$G$329)</f>
        <v>27.2099188167789</v>
      </c>
      <c r="I329" s="12" t="str">
        <f aca="false">IF($F$329&lt;=$G$329,"cap","discount")</f>
        <v>cap</v>
      </c>
      <c r="J329" s="12" t="n">
        <f aca="false">Assumptions!$B$69/$H$329</f>
        <v>183756.520321434</v>
      </c>
      <c r="K329" s="12" t="n">
        <f aca="false">Assumptions!$B$74/(Assumptions!$B$20+Assumptions!$B$17+$B$329+$E$329+$J$329)</f>
        <v>43.4278156885998</v>
      </c>
      <c r="L329" s="12" t="n">
        <f aca="false">$C$329*(1-Assumptions!$B$75)</f>
        <v>32.4977133489219</v>
      </c>
      <c r="M329" s="12" t="n">
        <f aca="false">MIN($K$329,$L$329)</f>
        <v>32.4977133489219</v>
      </c>
      <c r="N329" s="12" t="str">
        <f aca="false">IF($K$329&lt;=$L$329,"cap","discount")</f>
        <v>discount</v>
      </c>
      <c r="O329" s="12" t="n">
        <f aca="false">Assumptions!$B$73/$M$329</f>
        <v>92314.187394958</v>
      </c>
      <c r="P329" s="12" t="n">
        <f aca="false">MAX(Assumptions!$B$4,($A$5*(Assumptions!$B$20+$E$329+Assumptions!$B$17+$J$329+$O$329+$D$329)-Assumptions!$B$17)/(1-$A$5))</f>
        <v>0</v>
      </c>
      <c r="Q329" s="12" t="n">
        <f aca="false">Assumptions!$B$20+$E$329+Assumptions!$B$17+$P$329+$J$329+$O$329+$D$329</f>
        <v>37719731.1774654</v>
      </c>
      <c r="R329" s="12" t="n">
        <f aca="false">IF($C$329&lt;Assumptions!$B$37,Assumptions!$B$37*(Assumptions!$B$21+Assumptions!$B$22/Assumptions!$B$37)/(Assumptions!$B$21+Assumptions!$B$22/$C$329),Assumptions!$B$37)</f>
        <v>1</v>
      </c>
      <c r="S329" s="12" t="n">
        <f aca="false">Assumptions!$B$38/$R$329</f>
        <v>1</v>
      </c>
      <c r="T329" s="12" t="n">
        <f aca="false">Assumptions!$B$39*$S$329</f>
        <v>5000000</v>
      </c>
      <c r="U329" s="12" t="n">
        <f aca="false">IF($C$329&lt;Assumptions!$B$42,Assumptions!$B$42*(Assumptions!$B$21+Assumptions!$B$22/Assumptions!$B$42)/(Assumptions!$B$21+Assumptions!$B$22/$C$329),Assumptions!$B$42)</f>
        <v>3</v>
      </c>
      <c r="V329" s="12" t="n">
        <f aca="false">Assumptions!$B$43/$U$329</f>
        <v>1</v>
      </c>
      <c r="W329" s="12" t="n">
        <f aca="false">Assumptions!$B$44*$V$329</f>
        <v>5000000</v>
      </c>
      <c r="X329" s="12" t="n">
        <f aca="false">IF($C$329&lt;Assumptions!$B$47,Assumptions!$B$47*(Assumptions!$B$21+Assumptions!$B$22/Assumptions!$B$47)/(Assumptions!$B$21+Assumptions!$B$22/$C$329),Assumptions!$B$47)</f>
        <v>10</v>
      </c>
      <c r="Y329" s="12" t="n">
        <f aca="false">Assumptions!$B$48/$X$329</f>
        <v>1</v>
      </c>
      <c r="Z329" s="12" t="n">
        <f aca="false">Assumptions!$B$49*$Y$329</f>
        <v>3000000</v>
      </c>
      <c r="AA329" s="12" t="n">
        <f aca="false">IF($C$329&lt;Assumptions!$B$52,Assumptions!$B$52*(Assumptions!$B$21+Assumptions!$B$22/Assumptions!$B$52)/(Assumptions!$B$21+Assumptions!$B$22/$C$329),Assumptions!$B$52)</f>
        <v>25</v>
      </c>
      <c r="AB329" s="12" t="n">
        <f aca="false">Assumptions!$B$53/$AA$329</f>
        <v>1</v>
      </c>
      <c r="AC329" s="12" t="n">
        <f aca="false">Assumptions!$B$54*$AB$329</f>
        <v>2400000</v>
      </c>
      <c r="AD329" s="12" t="n">
        <f aca="false">IF($C$329&lt;Assumptions!$B$57,Assumptions!$B$57*(Assumptions!$B$21+Assumptions!$B$22/Assumptions!$B$57)/(Assumptions!$B$21+Assumptions!$B$22/$C$329),Assumptions!$B$57)</f>
        <v>57.7011635791589</v>
      </c>
      <c r="AE329" s="12" t="n">
        <f aca="false">Assumptions!$B$58/$AD$329</f>
        <v>1.03984038238133</v>
      </c>
      <c r="AF329" s="12" t="n">
        <f aca="false">Assumptions!$B$59*$AE$329</f>
        <v>1733067.65058234</v>
      </c>
      <c r="AG329" s="12" t="n">
        <f aca="false">IF($C$329&lt;Assumptions!$B$62,Assumptions!$B$62*(Assumptions!$B$21+Assumptions!$B$22/Assumptions!$B$62)/(Assumptions!$B$21+Assumptions!$B$22/$C$329),Assumptions!$B$62)</f>
        <v>48.9291003623757</v>
      </c>
      <c r="AH329" s="12" t="n">
        <f aca="false">Assumptions!$B$63/$AG$329</f>
        <v>1.00468454633187</v>
      </c>
      <c r="AI329" s="12" t="n">
        <f aca="false">Assumptions!$B$64*$AH$329</f>
        <v>6131255.22630948</v>
      </c>
    </row>
    <row r="330" customFormat="false" ht="15" hidden="true" customHeight="false" outlineLevel="0" collapsed="false">
      <c r="A330" s="6" t="n">
        <f aca="false">ROW()-ROW($A$256)+Assumptions!$B$4</f>
        <v>74</v>
      </c>
      <c r="B330" s="12" t="n">
        <f aca="false">$P$329</f>
        <v>0</v>
      </c>
      <c r="C330" s="12" t="n">
        <f aca="false">$C$4/(Assumptions!$B$16+$B$330)</f>
        <v>38.2326039399081</v>
      </c>
      <c r="D330" s="12" t="n">
        <f aca="false">Assumptions!$B$7/$C$330</f>
        <v>784670.592857143</v>
      </c>
      <c r="E330" s="12" t="n">
        <f aca="false">$T$330+$W$330+$Z$330+$AC$330+$AF$330+$AI$330</f>
        <v>23264322.8768918</v>
      </c>
      <c r="F330" s="12" t="n">
        <f aca="false">Assumptions!$B$70/(Assumptions!$B$20+Assumptions!$B$17+$B$330+$E$330+$O$329)</f>
        <v>27.2099188167789</v>
      </c>
      <c r="G330" s="12" t="n">
        <f aca="false">$C$330*(1-Assumptions!$B$71)</f>
        <v>30.5860831519265</v>
      </c>
      <c r="H330" s="12" t="n">
        <f aca="false">MIN($F$330,$G$330)</f>
        <v>27.2099188167789</v>
      </c>
      <c r="I330" s="12" t="str">
        <f aca="false">IF($F$330&lt;=$G$330,"cap","discount")</f>
        <v>cap</v>
      </c>
      <c r="J330" s="12" t="n">
        <f aca="false">Assumptions!$B$69/$H$330</f>
        <v>183756.520321434</v>
      </c>
      <c r="K330" s="12" t="n">
        <f aca="false">Assumptions!$B$74/(Assumptions!$B$20+Assumptions!$B$17+$B$330+$E$330+$J$330)</f>
        <v>43.4278156885998</v>
      </c>
      <c r="L330" s="12" t="n">
        <f aca="false">$C$330*(1-Assumptions!$B$75)</f>
        <v>32.4977133489219</v>
      </c>
      <c r="M330" s="12" t="n">
        <f aca="false">MIN($K$330,$L$330)</f>
        <v>32.4977133489219</v>
      </c>
      <c r="N330" s="12" t="str">
        <f aca="false">IF($K$330&lt;=$L$330,"cap","discount")</f>
        <v>discount</v>
      </c>
      <c r="O330" s="12" t="n">
        <f aca="false">Assumptions!$B$73/$M$330</f>
        <v>92314.187394958</v>
      </c>
      <c r="P330" s="12" t="n">
        <f aca="false">MAX(Assumptions!$B$4,($A$5*(Assumptions!$B$20+$E$330+Assumptions!$B$17+$J$330+$O$330+$D$330)-Assumptions!$B$17)/(1-$A$5))</f>
        <v>0</v>
      </c>
      <c r="Q330" s="12" t="n">
        <f aca="false">Assumptions!$B$20+$E$330+Assumptions!$B$17+$P$330+$J$330+$O$330+$D$330</f>
        <v>37719731.1774654</v>
      </c>
      <c r="R330" s="12" t="n">
        <f aca="false">IF($C$330&lt;Assumptions!$B$37,Assumptions!$B$37*(Assumptions!$B$21+Assumptions!$B$22/Assumptions!$B$37)/(Assumptions!$B$21+Assumptions!$B$22/$C$330),Assumptions!$B$37)</f>
        <v>1</v>
      </c>
      <c r="S330" s="12" t="n">
        <f aca="false">Assumptions!$B$38/$R$330</f>
        <v>1</v>
      </c>
      <c r="T330" s="12" t="n">
        <f aca="false">Assumptions!$B$39*$S$330</f>
        <v>5000000</v>
      </c>
      <c r="U330" s="12" t="n">
        <f aca="false">IF($C$330&lt;Assumptions!$B$42,Assumptions!$B$42*(Assumptions!$B$21+Assumptions!$B$22/Assumptions!$B$42)/(Assumptions!$B$21+Assumptions!$B$22/$C$330),Assumptions!$B$42)</f>
        <v>3</v>
      </c>
      <c r="V330" s="12" t="n">
        <f aca="false">Assumptions!$B$43/$U$330</f>
        <v>1</v>
      </c>
      <c r="W330" s="12" t="n">
        <f aca="false">Assumptions!$B$44*$V$330</f>
        <v>5000000</v>
      </c>
      <c r="X330" s="12" t="n">
        <f aca="false">IF($C$330&lt;Assumptions!$B$47,Assumptions!$B$47*(Assumptions!$B$21+Assumptions!$B$22/Assumptions!$B$47)/(Assumptions!$B$21+Assumptions!$B$22/$C$330),Assumptions!$B$47)</f>
        <v>10</v>
      </c>
      <c r="Y330" s="12" t="n">
        <f aca="false">Assumptions!$B$48/$X$330</f>
        <v>1</v>
      </c>
      <c r="Z330" s="12" t="n">
        <f aca="false">Assumptions!$B$49*$Y$330</f>
        <v>3000000</v>
      </c>
      <c r="AA330" s="12" t="n">
        <f aca="false">IF($C$330&lt;Assumptions!$B$52,Assumptions!$B$52*(Assumptions!$B$21+Assumptions!$B$22/Assumptions!$B$52)/(Assumptions!$B$21+Assumptions!$B$22/$C$330),Assumptions!$B$52)</f>
        <v>25</v>
      </c>
      <c r="AB330" s="12" t="n">
        <f aca="false">Assumptions!$B$53/$AA$330</f>
        <v>1</v>
      </c>
      <c r="AC330" s="12" t="n">
        <f aca="false">Assumptions!$B$54*$AB$330</f>
        <v>2400000</v>
      </c>
      <c r="AD330" s="12" t="n">
        <f aca="false">IF($C$330&lt;Assumptions!$B$57,Assumptions!$B$57*(Assumptions!$B$21+Assumptions!$B$22/Assumptions!$B$57)/(Assumptions!$B$21+Assumptions!$B$22/$C$330),Assumptions!$B$57)</f>
        <v>57.7011635791589</v>
      </c>
      <c r="AE330" s="12" t="n">
        <f aca="false">Assumptions!$B$58/$AD$330</f>
        <v>1.03984038238133</v>
      </c>
      <c r="AF330" s="12" t="n">
        <f aca="false">Assumptions!$B$59*$AE$330</f>
        <v>1733067.65058234</v>
      </c>
      <c r="AG330" s="12" t="n">
        <f aca="false">IF($C$330&lt;Assumptions!$B$62,Assumptions!$B$62*(Assumptions!$B$21+Assumptions!$B$22/Assumptions!$B$62)/(Assumptions!$B$21+Assumptions!$B$22/$C$330),Assumptions!$B$62)</f>
        <v>48.9291003623757</v>
      </c>
      <c r="AH330" s="12" t="n">
        <f aca="false">Assumptions!$B$63/$AG$330</f>
        <v>1.00468454633187</v>
      </c>
      <c r="AI330" s="12" t="n">
        <f aca="false">Assumptions!$B$64*$AH$330</f>
        <v>6131255.22630948</v>
      </c>
    </row>
    <row r="331" customFormat="false" ht="15" hidden="true" customHeight="false" outlineLevel="0" collapsed="false">
      <c r="A331" s="6" t="n">
        <f aca="false">ROW()-ROW($A$256)+Assumptions!$B$4</f>
        <v>75</v>
      </c>
      <c r="B331" s="12" t="n">
        <f aca="false">$P$330</f>
        <v>0</v>
      </c>
      <c r="C331" s="12" t="n">
        <f aca="false">$C$4/(Assumptions!$B$16+$B$331)</f>
        <v>38.2326039399081</v>
      </c>
      <c r="D331" s="12" t="n">
        <f aca="false">Assumptions!$B$7/$C$331</f>
        <v>784670.592857143</v>
      </c>
      <c r="E331" s="12" t="n">
        <f aca="false">$T$331+$W$331+$Z$331+$AC$331+$AF$331+$AI$331</f>
        <v>23264322.8768918</v>
      </c>
      <c r="F331" s="12" t="n">
        <f aca="false">Assumptions!$B$70/(Assumptions!$B$20+Assumptions!$B$17+$B$331+$E$331+$O$330)</f>
        <v>27.2099188167789</v>
      </c>
      <c r="G331" s="12" t="n">
        <f aca="false">$C$331*(1-Assumptions!$B$71)</f>
        <v>30.5860831519265</v>
      </c>
      <c r="H331" s="12" t="n">
        <f aca="false">MIN($F$331,$G$331)</f>
        <v>27.2099188167789</v>
      </c>
      <c r="I331" s="12" t="str">
        <f aca="false">IF($F$331&lt;=$G$331,"cap","discount")</f>
        <v>cap</v>
      </c>
      <c r="J331" s="12" t="n">
        <f aca="false">Assumptions!$B$69/$H$331</f>
        <v>183756.520321434</v>
      </c>
      <c r="K331" s="12" t="n">
        <f aca="false">Assumptions!$B$74/(Assumptions!$B$20+Assumptions!$B$17+$B$331+$E$331+$J$331)</f>
        <v>43.4278156885998</v>
      </c>
      <c r="L331" s="12" t="n">
        <f aca="false">$C$331*(1-Assumptions!$B$75)</f>
        <v>32.4977133489219</v>
      </c>
      <c r="M331" s="12" t="n">
        <f aca="false">MIN($K$331,$L$331)</f>
        <v>32.4977133489219</v>
      </c>
      <c r="N331" s="12" t="str">
        <f aca="false">IF($K$331&lt;=$L$331,"cap","discount")</f>
        <v>discount</v>
      </c>
      <c r="O331" s="12" t="n">
        <f aca="false">Assumptions!$B$73/$M$331</f>
        <v>92314.187394958</v>
      </c>
      <c r="P331" s="12" t="n">
        <f aca="false">MAX(Assumptions!$B$4,($A$5*(Assumptions!$B$20+$E$331+Assumptions!$B$17+$J$331+$O$331+$D$331)-Assumptions!$B$17)/(1-$A$5))</f>
        <v>0</v>
      </c>
      <c r="Q331" s="12" t="n">
        <f aca="false">Assumptions!$B$20+$E$331+Assumptions!$B$17+$P$331+$J$331+$O$331+$D$331</f>
        <v>37719731.1774654</v>
      </c>
      <c r="R331" s="12" t="n">
        <f aca="false">IF($C$331&lt;Assumptions!$B$37,Assumptions!$B$37*(Assumptions!$B$21+Assumptions!$B$22/Assumptions!$B$37)/(Assumptions!$B$21+Assumptions!$B$22/$C$331),Assumptions!$B$37)</f>
        <v>1</v>
      </c>
      <c r="S331" s="12" t="n">
        <f aca="false">Assumptions!$B$38/$R$331</f>
        <v>1</v>
      </c>
      <c r="T331" s="12" t="n">
        <f aca="false">Assumptions!$B$39*$S$331</f>
        <v>5000000</v>
      </c>
      <c r="U331" s="12" t="n">
        <f aca="false">IF($C$331&lt;Assumptions!$B$42,Assumptions!$B$42*(Assumptions!$B$21+Assumptions!$B$22/Assumptions!$B$42)/(Assumptions!$B$21+Assumptions!$B$22/$C$331),Assumptions!$B$42)</f>
        <v>3</v>
      </c>
      <c r="V331" s="12" t="n">
        <f aca="false">Assumptions!$B$43/$U$331</f>
        <v>1</v>
      </c>
      <c r="W331" s="12" t="n">
        <f aca="false">Assumptions!$B$44*$V$331</f>
        <v>5000000</v>
      </c>
      <c r="X331" s="12" t="n">
        <f aca="false">IF($C$331&lt;Assumptions!$B$47,Assumptions!$B$47*(Assumptions!$B$21+Assumptions!$B$22/Assumptions!$B$47)/(Assumptions!$B$21+Assumptions!$B$22/$C$331),Assumptions!$B$47)</f>
        <v>10</v>
      </c>
      <c r="Y331" s="12" t="n">
        <f aca="false">Assumptions!$B$48/$X$331</f>
        <v>1</v>
      </c>
      <c r="Z331" s="12" t="n">
        <f aca="false">Assumptions!$B$49*$Y$331</f>
        <v>3000000</v>
      </c>
      <c r="AA331" s="12" t="n">
        <f aca="false">IF($C$331&lt;Assumptions!$B$52,Assumptions!$B$52*(Assumptions!$B$21+Assumptions!$B$22/Assumptions!$B$52)/(Assumptions!$B$21+Assumptions!$B$22/$C$331),Assumptions!$B$52)</f>
        <v>25</v>
      </c>
      <c r="AB331" s="12" t="n">
        <f aca="false">Assumptions!$B$53/$AA$331</f>
        <v>1</v>
      </c>
      <c r="AC331" s="12" t="n">
        <f aca="false">Assumptions!$B$54*$AB$331</f>
        <v>2400000</v>
      </c>
      <c r="AD331" s="12" t="n">
        <f aca="false">IF($C$331&lt;Assumptions!$B$57,Assumptions!$B$57*(Assumptions!$B$21+Assumptions!$B$22/Assumptions!$B$57)/(Assumptions!$B$21+Assumptions!$B$22/$C$331),Assumptions!$B$57)</f>
        <v>57.7011635791589</v>
      </c>
      <c r="AE331" s="12" t="n">
        <f aca="false">Assumptions!$B$58/$AD$331</f>
        <v>1.03984038238133</v>
      </c>
      <c r="AF331" s="12" t="n">
        <f aca="false">Assumptions!$B$59*$AE$331</f>
        <v>1733067.65058234</v>
      </c>
      <c r="AG331" s="12" t="n">
        <f aca="false">IF($C$331&lt;Assumptions!$B$62,Assumptions!$B$62*(Assumptions!$B$21+Assumptions!$B$22/Assumptions!$B$62)/(Assumptions!$B$21+Assumptions!$B$22/$C$331),Assumptions!$B$62)</f>
        <v>48.9291003623757</v>
      </c>
      <c r="AH331" s="12" t="n">
        <f aca="false">Assumptions!$B$63/$AG$331</f>
        <v>1.00468454633187</v>
      </c>
      <c r="AI331" s="12" t="n">
        <f aca="false">Assumptions!$B$64*$AH$331</f>
        <v>6131255.22630948</v>
      </c>
    </row>
    <row r="332" customFormat="false" ht="15" hidden="true" customHeight="false" outlineLevel="0" collapsed="false">
      <c r="A332" s="6" t="n">
        <f aca="false">ROW()-ROW($A$256)+Assumptions!$B$4</f>
        <v>76</v>
      </c>
      <c r="B332" s="12" t="n">
        <f aca="false">$P$331</f>
        <v>0</v>
      </c>
      <c r="C332" s="12" t="n">
        <f aca="false">$C$4/(Assumptions!$B$16+$B$332)</f>
        <v>38.2326039399081</v>
      </c>
      <c r="D332" s="12" t="n">
        <f aca="false">Assumptions!$B$7/$C$332</f>
        <v>784670.592857143</v>
      </c>
      <c r="E332" s="12" t="n">
        <f aca="false">$T$332+$W$332+$Z$332+$AC$332+$AF$332+$AI$332</f>
        <v>23264322.8768918</v>
      </c>
      <c r="F332" s="12" t="n">
        <f aca="false">Assumptions!$B$70/(Assumptions!$B$20+Assumptions!$B$17+$B$332+$E$332+$O$331)</f>
        <v>27.2099188167789</v>
      </c>
      <c r="G332" s="12" t="n">
        <f aca="false">$C$332*(1-Assumptions!$B$71)</f>
        <v>30.5860831519265</v>
      </c>
      <c r="H332" s="12" t="n">
        <f aca="false">MIN($F$332,$G$332)</f>
        <v>27.2099188167789</v>
      </c>
      <c r="I332" s="12" t="str">
        <f aca="false">IF($F$332&lt;=$G$332,"cap","discount")</f>
        <v>cap</v>
      </c>
      <c r="J332" s="12" t="n">
        <f aca="false">Assumptions!$B$69/$H$332</f>
        <v>183756.520321434</v>
      </c>
      <c r="K332" s="12" t="n">
        <f aca="false">Assumptions!$B$74/(Assumptions!$B$20+Assumptions!$B$17+$B$332+$E$332+$J$332)</f>
        <v>43.4278156885998</v>
      </c>
      <c r="L332" s="12" t="n">
        <f aca="false">$C$332*(1-Assumptions!$B$75)</f>
        <v>32.4977133489219</v>
      </c>
      <c r="M332" s="12" t="n">
        <f aca="false">MIN($K$332,$L$332)</f>
        <v>32.4977133489219</v>
      </c>
      <c r="N332" s="12" t="str">
        <f aca="false">IF($K$332&lt;=$L$332,"cap","discount")</f>
        <v>discount</v>
      </c>
      <c r="O332" s="12" t="n">
        <f aca="false">Assumptions!$B$73/$M$332</f>
        <v>92314.187394958</v>
      </c>
      <c r="P332" s="12" t="n">
        <f aca="false">MAX(Assumptions!$B$4,($A$5*(Assumptions!$B$20+$E$332+Assumptions!$B$17+$J$332+$O$332+$D$332)-Assumptions!$B$17)/(1-$A$5))</f>
        <v>0</v>
      </c>
      <c r="Q332" s="12" t="n">
        <f aca="false">Assumptions!$B$20+$E$332+Assumptions!$B$17+$P$332+$J$332+$O$332+$D$332</f>
        <v>37719731.1774654</v>
      </c>
      <c r="R332" s="12" t="n">
        <f aca="false">IF($C$332&lt;Assumptions!$B$37,Assumptions!$B$37*(Assumptions!$B$21+Assumptions!$B$22/Assumptions!$B$37)/(Assumptions!$B$21+Assumptions!$B$22/$C$332),Assumptions!$B$37)</f>
        <v>1</v>
      </c>
      <c r="S332" s="12" t="n">
        <f aca="false">Assumptions!$B$38/$R$332</f>
        <v>1</v>
      </c>
      <c r="T332" s="12" t="n">
        <f aca="false">Assumptions!$B$39*$S$332</f>
        <v>5000000</v>
      </c>
      <c r="U332" s="12" t="n">
        <f aca="false">IF($C$332&lt;Assumptions!$B$42,Assumptions!$B$42*(Assumptions!$B$21+Assumptions!$B$22/Assumptions!$B$42)/(Assumptions!$B$21+Assumptions!$B$22/$C$332),Assumptions!$B$42)</f>
        <v>3</v>
      </c>
      <c r="V332" s="12" t="n">
        <f aca="false">Assumptions!$B$43/$U$332</f>
        <v>1</v>
      </c>
      <c r="W332" s="12" t="n">
        <f aca="false">Assumptions!$B$44*$V$332</f>
        <v>5000000</v>
      </c>
      <c r="X332" s="12" t="n">
        <f aca="false">IF($C$332&lt;Assumptions!$B$47,Assumptions!$B$47*(Assumptions!$B$21+Assumptions!$B$22/Assumptions!$B$47)/(Assumptions!$B$21+Assumptions!$B$22/$C$332),Assumptions!$B$47)</f>
        <v>10</v>
      </c>
      <c r="Y332" s="12" t="n">
        <f aca="false">Assumptions!$B$48/$X$332</f>
        <v>1</v>
      </c>
      <c r="Z332" s="12" t="n">
        <f aca="false">Assumptions!$B$49*$Y$332</f>
        <v>3000000</v>
      </c>
      <c r="AA332" s="12" t="n">
        <f aca="false">IF($C$332&lt;Assumptions!$B$52,Assumptions!$B$52*(Assumptions!$B$21+Assumptions!$B$22/Assumptions!$B$52)/(Assumptions!$B$21+Assumptions!$B$22/$C$332),Assumptions!$B$52)</f>
        <v>25</v>
      </c>
      <c r="AB332" s="12" t="n">
        <f aca="false">Assumptions!$B$53/$AA$332</f>
        <v>1</v>
      </c>
      <c r="AC332" s="12" t="n">
        <f aca="false">Assumptions!$B$54*$AB$332</f>
        <v>2400000</v>
      </c>
      <c r="AD332" s="12" t="n">
        <f aca="false">IF($C$332&lt;Assumptions!$B$57,Assumptions!$B$57*(Assumptions!$B$21+Assumptions!$B$22/Assumptions!$B$57)/(Assumptions!$B$21+Assumptions!$B$22/$C$332),Assumptions!$B$57)</f>
        <v>57.7011635791589</v>
      </c>
      <c r="AE332" s="12" t="n">
        <f aca="false">Assumptions!$B$58/$AD$332</f>
        <v>1.03984038238133</v>
      </c>
      <c r="AF332" s="12" t="n">
        <f aca="false">Assumptions!$B$59*$AE$332</f>
        <v>1733067.65058234</v>
      </c>
      <c r="AG332" s="12" t="n">
        <f aca="false">IF($C$332&lt;Assumptions!$B$62,Assumptions!$B$62*(Assumptions!$B$21+Assumptions!$B$22/Assumptions!$B$62)/(Assumptions!$B$21+Assumptions!$B$22/$C$332),Assumptions!$B$62)</f>
        <v>48.9291003623757</v>
      </c>
      <c r="AH332" s="12" t="n">
        <f aca="false">Assumptions!$B$63/$AG$332</f>
        <v>1.00468454633187</v>
      </c>
      <c r="AI332" s="12" t="n">
        <f aca="false">Assumptions!$B$64*$AH$332</f>
        <v>6131255.22630948</v>
      </c>
    </row>
    <row r="333" customFormat="false" ht="15" hidden="true" customHeight="false" outlineLevel="0" collapsed="false">
      <c r="A333" s="6" t="n">
        <f aca="false">ROW()-ROW($A$256)+Assumptions!$B$4</f>
        <v>77</v>
      </c>
      <c r="B333" s="12" t="n">
        <f aca="false">$P$332</f>
        <v>0</v>
      </c>
      <c r="C333" s="12" t="n">
        <f aca="false">$C$4/(Assumptions!$B$16+$B$333)</f>
        <v>38.2326039399081</v>
      </c>
      <c r="D333" s="12" t="n">
        <f aca="false">Assumptions!$B$7/$C$333</f>
        <v>784670.592857143</v>
      </c>
      <c r="E333" s="12" t="n">
        <f aca="false">$T$333+$W$333+$Z$333+$AC$333+$AF$333+$AI$333</f>
        <v>23264322.8768918</v>
      </c>
      <c r="F333" s="12" t="n">
        <f aca="false">Assumptions!$B$70/(Assumptions!$B$20+Assumptions!$B$17+$B$333+$E$333+$O$332)</f>
        <v>27.2099188167789</v>
      </c>
      <c r="G333" s="12" t="n">
        <f aca="false">$C$333*(1-Assumptions!$B$71)</f>
        <v>30.5860831519265</v>
      </c>
      <c r="H333" s="12" t="n">
        <f aca="false">MIN($F$333,$G$333)</f>
        <v>27.2099188167789</v>
      </c>
      <c r="I333" s="12" t="str">
        <f aca="false">IF($F$333&lt;=$G$333,"cap","discount")</f>
        <v>cap</v>
      </c>
      <c r="J333" s="12" t="n">
        <f aca="false">Assumptions!$B$69/$H$333</f>
        <v>183756.520321434</v>
      </c>
      <c r="K333" s="12" t="n">
        <f aca="false">Assumptions!$B$74/(Assumptions!$B$20+Assumptions!$B$17+$B$333+$E$333+$J$333)</f>
        <v>43.4278156885998</v>
      </c>
      <c r="L333" s="12" t="n">
        <f aca="false">$C$333*(1-Assumptions!$B$75)</f>
        <v>32.4977133489219</v>
      </c>
      <c r="M333" s="12" t="n">
        <f aca="false">MIN($K$333,$L$333)</f>
        <v>32.4977133489219</v>
      </c>
      <c r="N333" s="12" t="str">
        <f aca="false">IF($K$333&lt;=$L$333,"cap","discount")</f>
        <v>discount</v>
      </c>
      <c r="O333" s="12" t="n">
        <f aca="false">Assumptions!$B$73/$M$333</f>
        <v>92314.187394958</v>
      </c>
      <c r="P333" s="12" t="n">
        <f aca="false">MAX(Assumptions!$B$4,($A$5*(Assumptions!$B$20+$E$333+Assumptions!$B$17+$J$333+$O$333+$D$333)-Assumptions!$B$17)/(1-$A$5))</f>
        <v>0</v>
      </c>
      <c r="Q333" s="12" t="n">
        <f aca="false">Assumptions!$B$20+$E$333+Assumptions!$B$17+$P$333+$J$333+$O$333+$D$333</f>
        <v>37719731.1774654</v>
      </c>
      <c r="R333" s="12" t="n">
        <f aca="false">IF($C$333&lt;Assumptions!$B$37,Assumptions!$B$37*(Assumptions!$B$21+Assumptions!$B$22/Assumptions!$B$37)/(Assumptions!$B$21+Assumptions!$B$22/$C$333),Assumptions!$B$37)</f>
        <v>1</v>
      </c>
      <c r="S333" s="12" t="n">
        <f aca="false">Assumptions!$B$38/$R$333</f>
        <v>1</v>
      </c>
      <c r="T333" s="12" t="n">
        <f aca="false">Assumptions!$B$39*$S$333</f>
        <v>5000000</v>
      </c>
      <c r="U333" s="12" t="n">
        <f aca="false">IF($C$333&lt;Assumptions!$B$42,Assumptions!$B$42*(Assumptions!$B$21+Assumptions!$B$22/Assumptions!$B$42)/(Assumptions!$B$21+Assumptions!$B$22/$C$333),Assumptions!$B$42)</f>
        <v>3</v>
      </c>
      <c r="V333" s="12" t="n">
        <f aca="false">Assumptions!$B$43/$U$333</f>
        <v>1</v>
      </c>
      <c r="W333" s="12" t="n">
        <f aca="false">Assumptions!$B$44*$V$333</f>
        <v>5000000</v>
      </c>
      <c r="X333" s="12" t="n">
        <f aca="false">IF($C$333&lt;Assumptions!$B$47,Assumptions!$B$47*(Assumptions!$B$21+Assumptions!$B$22/Assumptions!$B$47)/(Assumptions!$B$21+Assumptions!$B$22/$C$333),Assumptions!$B$47)</f>
        <v>10</v>
      </c>
      <c r="Y333" s="12" t="n">
        <f aca="false">Assumptions!$B$48/$X$333</f>
        <v>1</v>
      </c>
      <c r="Z333" s="12" t="n">
        <f aca="false">Assumptions!$B$49*$Y$333</f>
        <v>3000000</v>
      </c>
      <c r="AA333" s="12" t="n">
        <f aca="false">IF($C$333&lt;Assumptions!$B$52,Assumptions!$B$52*(Assumptions!$B$21+Assumptions!$B$22/Assumptions!$B$52)/(Assumptions!$B$21+Assumptions!$B$22/$C$333),Assumptions!$B$52)</f>
        <v>25</v>
      </c>
      <c r="AB333" s="12" t="n">
        <f aca="false">Assumptions!$B$53/$AA$333</f>
        <v>1</v>
      </c>
      <c r="AC333" s="12" t="n">
        <f aca="false">Assumptions!$B$54*$AB$333</f>
        <v>2400000</v>
      </c>
      <c r="AD333" s="12" t="n">
        <f aca="false">IF($C$333&lt;Assumptions!$B$57,Assumptions!$B$57*(Assumptions!$B$21+Assumptions!$B$22/Assumptions!$B$57)/(Assumptions!$B$21+Assumptions!$B$22/$C$333),Assumptions!$B$57)</f>
        <v>57.7011635791589</v>
      </c>
      <c r="AE333" s="12" t="n">
        <f aca="false">Assumptions!$B$58/$AD$333</f>
        <v>1.03984038238133</v>
      </c>
      <c r="AF333" s="12" t="n">
        <f aca="false">Assumptions!$B$59*$AE$333</f>
        <v>1733067.65058234</v>
      </c>
      <c r="AG333" s="12" t="n">
        <f aca="false">IF($C$333&lt;Assumptions!$B$62,Assumptions!$B$62*(Assumptions!$B$21+Assumptions!$B$22/Assumptions!$B$62)/(Assumptions!$B$21+Assumptions!$B$22/$C$333),Assumptions!$B$62)</f>
        <v>48.9291003623757</v>
      </c>
      <c r="AH333" s="12" t="n">
        <f aca="false">Assumptions!$B$63/$AG$333</f>
        <v>1.00468454633187</v>
      </c>
      <c r="AI333" s="12" t="n">
        <f aca="false">Assumptions!$B$64*$AH$333</f>
        <v>6131255.22630948</v>
      </c>
    </row>
    <row r="334" customFormat="false" ht="15" hidden="true" customHeight="false" outlineLevel="0" collapsed="false">
      <c r="A334" s="6" t="n">
        <f aca="false">ROW()-ROW($A$256)+Assumptions!$B$4</f>
        <v>78</v>
      </c>
      <c r="B334" s="12" t="n">
        <f aca="false">$P$333</f>
        <v>0</v>
      </c>
      <c r="C334" s="12" t="n">
        <f aca="false">$C$4/(Assumptions!$B$16+$B$334)</f>
        <v>38.2326039399081</v>
      </c>
      <c r="D334" s="12" t="n">
        <f aca="false">Assumptions!$B$7/$C$334</f>
        <v>784670.592857143</v>
      </c>
      <c r="E334" s="12" t="n">
        <f aca="false">$T$334+$W$334+$Z$334+$AC$334+$AF$334+$AI$334</f>
        <v>23264322.8768918</v>
      </c>
      <c r="F334" s="12" t="n">
        <f aca="false">Assumptions!$B$70/(Assumptions!$B$20+Assumptions!$B$17+$B$334+$E$334+$O$333)</f>
        <v>27.2099188167789</v>
      </c>
      <c r="G334" s="12" t="n">
        <f aca="false">$C$334*(1-Assumptions!$B$71)</f>
        <v>30.5860831519265</v>
      </c>
      <c r="H334" s="12" t="n">
        <f aca="false">MIN($F$334,$G$334)</f>
        <v>27.2099188167789</v>
      </c>
      <c r="I334" s="12" t="str">
        <f aca="false">IF($F$334&lt;=$G$334,"cap","discount")</f>
        <v>cap</v>
      </c>
      <c r="J334" s="12" t="n">
        <f aca="false">Assumptions!$B$69/$H$334</f>
        <v>183756.520321434</v>
      </c>
      <c r="K334" s="12" t="n">
        <f aca="false">Assumptions!$B$74/(Assumptions!$B$20+Assumptions!$B$17+$B$334+$E$334+$J$334)</f>
        <v>43.4278156885998</v>
      </c>
      <c r="L334" s="12" t="n">
        <f aca="false">$C$334*(1-Assumptions!$B$75)</f>
        <v>32.4977133489219</v>
      </c>
      <c r="M334" s="12" t="n">
        <f aca="false">MIN($K$334,$L$334)</f>
        <v>32.4977133489219</v>
      </c>
      <c r="N334" s="12" t="str">
        <f aca="false">IF($K$334&lt;=$L$334,"cap","discount")</f>
        <v>discount</v>
      </c>
      <c r="O334" s="12" t="n">
        <f aca="false">Assumptions!$B$73/$M$334</f>
        <v>92314.187394958</v>
      </c>
      <c r="P334" s="12" t="n">
        <f aca="false">MAX(Assumptions!$B$4,($A$5*(Assumptions!$B$20+$E$334+Assumptions!$B$17+$J$334+$O$334+$D$334)-Assumptions!$B$17)/(1-$A$5))</f>
        <v>0</v>
      </c>
      <c r="Q334" s="12" t="n">
        <f aca="false">Assumptions!$B$20+$E$334+Assumptions!$B$17+$P$334+$J$334+$O$334+$D$334</f>
        <v>37719731.1774654</v>
      </c>
      <c r="R334" s="12" t="n">
        <f aca="false">IF($C$334&lt;Assumptions!$B$37,Assumptions!$B$37*(Assumptions!$B$21+Assumptions!$B$22/Assumptions!$B$37)/(Assumptions!$B$21+Assumptions!$B$22/$C$334),Assumptions!$B$37)</f>
        <v>1</v>
      </c>
      <c r="S334" s="12" t="n">
        <f aca="false">Assumptions!$B$38/$R$334</f>
        <v>1</v>
      </c>
      <c r="T334" s="12" t="n">
        <f aca="false">Assumptions!$B$39*$S$334</f>
        <v>5000000</v>
      </c>
      <c r="U334" s="12" t="n">
        <f aca="false">IF($C$334&lt;Assumptions!$B$42,Assumptions!$B$42*(Assumptions!$B$21+Assumptions!$B$22/Assumptions!$B$42)/(Assumptions!$B$21+Assumptions!$B$22/$C$334),Assumptions!$B$42)</f>
        <v>3</v>
      </c>
      <c r="V334" s="12" t="n">
        <f aca="false">Assumptions!$B$43/$U$334</f>
        <v>1</v>
      </c>
      <c r="W334" s="12" t="n">
        <f aca="false">Assumptions!$B$44*$V$334</f>
        <v>5000000</v>
      </c>
      <c r="X334" s="12" t="n">
        <f aca="false">IF($C$334&lt;Assumptions!$B$47,Assumptions!$B$47*(Assumptions!$B$21+Assumptions!$B$22/Assumptions!$B$47)/(Assumptions!$B$21+Assumptions!$B$22/$C$334),Assumptions!$B$47)</f>
        <v>10</v>
      </c>
      <c r="Y334" s="12" t="n">
        <f aca="false">Assumptions!$B$48/$X$334</f>
        <v>1</v>
      </c>
      <c r="Z334" s="12" t="n">
        <f aca="false">Assumptions!$B$49*$Y$334</f>
        <v>3000000</v>
      </c>
      <c r="AA334" s="12" t="n">
        <f aca="false">IF($C$334&lt;Assumptions!$B$52,Assumptions!$B$52*(Assumptions!$B$21+Assumptions!$B$22/Assumptions!$B$52)/(Assumptions!$B$21+Assumptions!$B$22/$C$334),Assumptions!$B$52)</f>
        <v>25</v>
      </c>
      <c r="AB334" s="12" t="n">
        <f aca="false">Assumptions!$B$53/$AA$334</f>
        <v>1</v>
      </c>
      <c r="AC334" s="12" t="n">
        <f aca="false">Assumptions!$B$54*$AB$334</f>
        <v>2400000</v>
      </c>
      <c r="AD334" s="12" t="n">
        <f aca="false">IF($C$334&lt;Assumptions!$B$57,Assumptions!$B$57*(Assumptions!$B$21+Assumptions!$B$22/Assumptions!$B$57)/(Assumptions!$B$21+Assumptions!$B$22/$C$334),Assumptions!$B$57)</f>
        <v>57.7011635791589</v>
      </c>
      <c r="AE334" s="12" t="n">
        <f aca="false">Assumptions!$B$58/$AD$334</f>
        <v>1.03984038238133</v>
      </c>
      <c r="AF334" s="12" t="n">
        <f aca="false">Assumptions!$B$59*$AE$334</f>
        <v>1733067.65058234</v>
      </c>
      <c r="AG334" s="12" t="n">
        <f aca="false">IF($C$334&lt;Assumptions!$B$62,Assumptions!$B$62*(Assumptions!$B$21+Assumptions!$B$22/Assumptions!$B$62)/(Assumptions!$B$21+Assumptions!$B$22/$C$334),Assumptions!$B$62)</f>
        <v>48.9291003623757</v>
      </c>
      <c r="AH334" s="12" t="n">
        <f aca="false">Assumptions!$B$63/$AG$334</f>
        <v>1.00468454633187</v>
      </c>
      <c r="AI334" s="12" t="n">
        <f aca="false">Assumptions!$B$64*$AH$334</f>
        <v>6131255.22630948</v>
      </c>
    </row>
    <row r="335" customFormat="false" ht="15" hidden="true" customHeight="false" outlineLevel="0" collapsed="false">
      <c r="A335" s="6" t="n">
        <f aca="false">ROW()-ROW($A$256)+Assumptions!$B$4</f>
        <v>79</v>
      </c>
      <c r="B335" s="12" t="n">
        <f aca="false">$P$334</f>
        <v>0</v>
      </c>
      <c r="C335" s="12" t="n">
        <f aca="false">$C$4/(Assumptions!$B$16+$B$335)</f>
        <v>38.2326039399081</v>
      </c>
      <c r="D335" s="12" t="n">
        <f aca="false">Assumptions!$B$7/$C$335</f>
        <v>784670.592857143</v>
      </c>
      <c r="E335" s="12" t="n">
        <f aca="false">$T$335+$W$335+$Z$335+$AC$335+$AF$335+$AI$335</f>
        <v>23264322.8768918</v>
      </c>
      <c r="F335" s="12" t="n">
        <f aca="false">Assumptions!$B$70/(Assumptions!$B$20+Assumptions!$B$17+$B$335+$E$335+$O$334)</f>
        <v>27.2099188167789</v>
      </c>
      <c r="G335" s="12" t="n">
        <f aca="false">$C$335*(1-Assumptions!$B$71)</f>
        <v>30.5860831519265</v>
      </c>
      <c r="H335" s="12" t="n">
        <f aca="false">MIN($F$335,$G$335)</f>
        <v>27.2099188167789</v>
      </c>
      <c r="I335" s="12" t="str">
        <f aca="false">IF($F$335&lt;=$G$335,"cap","discount")</f>
        <v>cap</v>
      </c>
      <c r="J335" s="12" t="n">
        <f aca="false">Assumptions!$B$69/$H$335</f>
        <v>183756.520321434</v>
      </c>
      <c r="K335" s="12" t="n">
        <f aca="false">Assumptions!$B$74/(Assumptions!$B$20+Assumptions!$B$17+$B$335+$E$335+$J$335)</f>
        <v>43.4278156885998</v>
      </c>
      <c r="L335" s="12" t="n">
        <f aca="false">$C$335*(1-Assumptions!$B$75)</f>
        <v>32.4977133489219</v>
      </c>
      <c r="M335" s="12" t="n">
        <f aca="false">MIN($K$335,$L$335)</f>
        <v>32.4977133489219</v>
      </c>
      <c r="N335" s="12" t="str">
        <f aca="false">IF($K$335&lt;=$L$335,"cap","discount")</f>
        <v>discount</v>
      </c>
      <c r="O335" s="12" t="n">
        <f aca="false">Assumptions!$B$73/$M$335</f>
        <v>92314.187394958</v>
      </c>
      <c r="P335" s="12" t="n">
        <f aca="false">MAX(Assumptions!$B$4,($A$5*(Assumptions!$B$20+$E$335+Assumptions!$B$17+$J$335+$O$335+$D$335)-Assumptions!$B$17)/(1-$A$5))</f>
        <v>0</v>
      </c>
      <c r="Q335" s="12" t="n">
        <f aca="false">Assumptions!$B$20+$E$335+Assumptions!$B$17+$P$335+$J$335+$O$335+$D$335</f>
        <v>37719731.1774654</v>
      </c>
      <c r="R335" s="12" t="n">
        <f aca="false">IF($C$335&lt;Assumptions!$B$37,Assumptions!$B$37*(Assumptions!$B$21+Assumptions!$B$22/Assumptions!$B$37)/(Assumptions!$B$21+Assumptions!$B$22/$C$335),Assumptions!$B$37)</f>
        <v>1</v>
      </c>
      <c r="S335" s="12" t="n">
        <f aca="false">Assumptions!$B$38/$R$335</f>
        <v>1</v>
      </c>
      <c r="T335" s="12" t="n">
        <f aca="false">Assumptions!$B$39*$S$335</f>
        <v>5000000</v>
      </c>
      <c r="U335" s="12" t="n">
        <f aca="false">IF($C$335&lt;Assumptions!$B$42,Assumptions!$B$42*(Assumptions!$B$21+Assumptions!$B$22/Assumptions!$B$42)/(Assumptions!$B$21+Assumptions!$B$22/$C$335),Assumptions!$B$42)</f>
        <v>3</v>
      </c>
      <c r="V335" s="12" t="n">
        <f aca="false">Assumptions!$B$43/$U$335</f>
        <v>1</v>
      </c>
      <c r="W335" s="12" t="n">
        <f aca="false">Assumptions!$B$44*$V$335</f>
        <v>5000000</v>
      </c>
      <c r="X335" s="12" t="n">
        <f aca="false">IF($C$335&lt;Assumptions!$B$47,Assumptions!$B$47*(Assumptions!$B$21+Assumptions!$B$22/Assumptions!$B$47)/(Assumptions!$B$21+Assumptions!$B$22/$C$335),Assumptions!$B$47)</f>
        <v>10</v>
      </c>
      <c r="Y335" s="12" t="n">
        <f aca="false">Assumptions!$B$48/$X$335</f>
        <v>1</v>
      </c>
      <c r="Z335" s="12" t="n">
        <f aca="false">Assumptions!$B$49*$Y$335</f>
        <v>3000000</v>
      </c>
      <c r="AA335" s="12" t="n">
        <f aca="false">IF($C$335&lt;Assumptions!$B$52,Assumptions!$B$52*(Assumptions!$B$21+Assumptions!$B$22/Assumptions!$B$52)/(Assumptions!$B$21+Assumptions!$B$22/$C$335),Assumptions!$B$52)</f>
        <v>25</v>
      </c>
      <c r="AB335" s="12" t="n">
        <f aca="false">Assumptions!$B$53/$AA$335</f>
        <v>1</v>
      </c>
      <c r="AC335" s="12" t="n">
        <f aca="false">Assumptions!$B$54*$AB$335</f>
        <v>2400000</v>
      </c>
      <c r="AD335" s="12" t="n">
        <f aca="false">IF($C$335&lt;Assumptions!$B$57,Assumptions!$B$57*(Assumptions!$B$21+Assumptions!$B$22/Assumptions!$B$57)/(Assumptions!$B$21+Assumptions!$B$22/$C$335),Assumptions!$B$57)</f>
        <v>57.7011635791589</v>
      </c>
      <c r="AE335" s="12" t="n">
        <f aca="false">Assumptions!$B$58/$AD$335</f>
        <v>1.03984038238133</v>
      </c>
      <c r="AF335" s="12" t="n">
        <f aca="false">Assumptions!$B$59*$AE$335</f>
        <v>1733067.65058234</v>
      </c>
      <c r="AG335" s="12" t="n">
        <f aca="false">IF($C$335&lt;Assumptions!$B$62,Assumptions!$B$62*(Assumptions!$B$21+Assumptions!$B$22/Assumptions!$B$62)/(Assumptions!$B$21+Assumptions!$B$22/$C$335),Assumptions!$B$62)</f>
        <v>48.9291003623757</v>
      </c>
      <c r="AH335" s="12" t="n">
        <f aca="false">Assumptions!$B$63/$AG$335</f>
        <v>1.00468454633187</v>
      </c>
      <c r="AI335" s="12" t="n">
        <f aca="false">Assumptions!$B$64*$AH$335</f>
        <v>6131255.22630948</v>
      </c>
    </row>
    <row r="345" customFormat="false" ht="35.05" hidden="true" customHeight="false" outlineLevel="0" collapsed="false">
      <c r="A345" s="6" t="str">
        <f aca="false">Assumptions!$I$101</f>
        <v>Code</v>
      </c>
      <c r="B345" s="12" t="str">
        <f aca="false">Assumptions!$I$102</f>
        <v>F bit</v>
      </c>
      <c r="C345" s="12" t="str">
        <f aca="false">Assumptions!$I$103</f>
        <v>E bit</v>
      </c>
      <c r="D345" s="12" t="str">
        <f aca="false">Assumptions!$I$104</f>
        <v>D bit</v>
      </c>
      <c r="E345" s="12" t="str">
        <f aca="false">Assumptions!$I$105</f>
        <v>C bit</v>
      </c>
      <c r="F345" s="12" t="str">
        <f aca="false">Assumptions!$I$106</f>
        <v>B bit</v>
      </c>
      <c r="G345" s="12" t="str">
        <f aca="false">Assumptions!$I$107</f>
        <v>A bit</v>
      </c>
      <c r="H345" s="12" t="str">
        <f aca="false">Assumptions!$I$108</f>
        <v>Seed bit</v>
      </c>
      <c r="I345" s="12" t="str">
        <f aca="false">Assumptions!$I$109</f>
        <v>F pref paid</v>
      </c>
      <c r="J345" s="12" t="str">
        <f aca="false">Assumptions!$I$110</f>
        <v>E pref paid</v>
      </c>
      <c r="K345" s="12" t="str">
        <f aca="false">Assumptions!$I$111</f>
        <v>D pref paid</v>
      </c>
      <c r="L345" s="12" t="str">
        <f aca="false">Assumptions!$I$112</f>
        <v>C pref paid</v>
      </c>
      <c r="M345" s="12" t="str">
        <f aca="false">Assumptions!$I$113</f>
        <v>B pref paid</v>
      </c>
      <c r="N345" s="12" t="str">
        <f aca="false">Assumptions!$I$114</f>
        <v>A pref paid</v>
      </c>
      <c r="O345" s="12" t="str">
        <f aca="false">Assumptions!$I$115</f>
        <v>Seed pref paid</v>
      </c>
      <c r="P345" s="12" t="str">
        <f aca="false">Assumptions!$I$116</f>
        <v>Total pref</v>
      </c>
      <c r="Q345" s="12" t="str">
        <f aca="false">Assumptions!$I$117</f>
        <v>Residual</v>
      </c>
      <c r="R345" s="12" t="str">
        <f aca="false">Assumptions!$I$118</f>
        <v>Non-option conv shares</v>
      </c>
      <c r="S345" s="12" t="str">
        <f aca="false">Assumptions!$I$119</f>
        <v>Options ITM</v>
      </c>
      <c r="T345" s="12" t="str">
        <f aca="false">Assumptions!$I$120</f>
        <v>Common PPS</v>
      </c>
      <c r="U345" s="12" t="str">
        <f aca="false">Assumptions!$I$121</f>
        <v>F proceeds</v>
      </c>
      <c r="V345" s="12" t="str">
        <f aca="false">Assumptions!$I$122</f>
        <v>E proceeds</v>
      </c>
      <c r="W345" s="12" t="str">
        <f aca="false">Assumptions!$I$123</f>
        <v>D proceeds</v>
      </c>
      <c r="X345" s="12" t="str">
        <f aca="false">Assumptions!$I$124</f>
        <v>C proceeds</v>
      </c>
      <c r="Y345" s="12" t="str">
        <f aca="false">Assumptions!$I$125</f>
        <v>B proceeds</v>
      </c>
      <c r="Z345" s="12" t="str">
        <f aca="false">Assumptions!$I$126</f>
        <v>A proceeds</v>
      </c>
      <c r="AA345" s="12" t="str">
        <f aca="false">Assumptions!$I$127</f>
        <v>Seed proceeds</v>
      </c>
      <c r="AB345" s="12" t="str">
        <f aca="false">Assumptions!$I$128</f>
        <v>Notes proceeds</v>
      </c>
      <c r="AC345" s="12" t="str">
        <f aca="false">Assumptions!$I$129</f>
        <v>Common + RSAs proceeds</v>
      </c>
      <c r="AD345" s="12" t="str">
        <f aca="false">Assumptions!$I$130</f>
        <v>Issued options net</v>
      </c>
      <c r="AE345" s="12" t="str">
        <f aca="false">Assumptions!$I$131</f>
        <v>Total distributed</v>
      </c>
      <c r="AF345" s="12" t="str">
        <f aca="false">Assumptions!$I$132</f>
        <v>Stable flag</v>
      </c>
      <c r="AH345" s="12" t="n">
        <f aca="false">IF(SUM($AF$346:$AF$473)=Assumptions!$B$4,Assumptions!$B$4,SUMPRODUCT($AF$346:$AF$473,$A$346:$A$473)/SUM($AF$346:$AF$473))</f>
        <v>16</v>
      </c>
    </row>
    <row r="346" customFormat="false" ht="15" hidden="true" customHeight="false" outlineLevel="0" collapsed="false">
      <c r="A346" s="6" t="n">
        <f aca="false">ROW()-ROW($A$346)+Assumptions!$B$4</f>
        <v>0</v>
      </c>
      <c r="B346" s="12" t="n">
        <f aca="false">MOD(QUOTIENT($A$346,Assumptions!$B$77),2)</f>
        <v>0</v>
      </c>
      <c r="C346" s="12" t="n">
        <f aca="false">MOD(QUOTIENT($A$346,Assumptions!$B$78),2)</f>
        <v>0</v>
      </c>
      <c r="D346" s="12" t="n">
        <f aca="false">MOD(QUOTIENT($A$346,Assumptions!$B$79),2)</f>
        <v>0</v>
      </c>
      <c r="E346" s="12" t="n">
        <f aca="false">MOD(QUOTIENT($A$346,Assumptions!$B$80),2)</f>
        <v>0</v>
      </c>
      <c r="F346" s="12" t="n">
        <f aca="false">MOD(QUOTIENT($A$346,Assumptions!$B$81),2)</f>
        <v>0</v>
      </c>
      <c r="G346" s="12" t="n">
        <f aca="false">MOD(QUOTIENT($A$346,Assumptions!$B$82),2)</f>
        <v>0</v>
      </c>
      <c r="H346" s="12" t="n">
        <f aca="false">MOD(QUOTIENT($A$346,Assumptions!$B$83),2)</f>
        <v>0</v>
      </c>
      <c r="I346" s="12" t="n">
        <f aca="false">IF($B$346=1,MIN(Assumptions!$B$67,MAX(Assumptions!$B$4,Assumptions!$B$26-(Assumptions!$B$4))),Assumptions!$B$4)</f>
        <v>0</v>
      </c>
      <c r="J346" s="12" t="n">
        <f aca="false">IF($C$346=1,MIN(Assumptions!$B$66,MAX(Assumptions!$B$4,Assumptions!$B$26-($I$346))),Assumptions!$B$4)</f>
        <v>0</v>
      </c>
      <c r="K346" s="12" t="n">
        <f aca="false">IF($D$346=1,MIN(Assumptions!$B$61,MAX(Assumptions!$B$4,Assumptions!$B$26-($I$346+$J$346))),Assumptions!$B$4)</f>
        <v>0</v>
      </c>
      <c r="L346" s="12" t="n">
        <f aca="false">IF($E$346=1,MIN(Assumptions!$B$56,MAX(Assumptions!$B$4,Assumptions!$B$26-($I$346+$J$346+$K$346))),Assumptions!$B$4)</f>
        <v>0</v>
      </c>
      <c r="M346" s="12" t="n">
        <f aca="false">IF($F$346=1,MIN(Assumptions!$B$51,MAX(Assumptions!$B$4,Assumptions!$B$26-($I$346+$J$346+$K$346+$L$346))),Assumptions!$B$4)</f>
        <v>0</v>
      </c>
      <c r="N346" s="12" t="n">
        <f aca="false">IF($G$346=1,MIN(Assumptions!$B$46,MAX(Assumptions!$B$4,Assumptions!$B$26-($I$346+$J$346+$K$346+$L$346+$M$346))),Assumptions!$B$4)</f>
        <v>0</v>
      </c>
      <c r="O346" s="12" t="n">
        <f aca="false">IF($H$346=1,MIN(Assumptions!$B$41,MAX(Assumptions!$B$4,Assumptions!$B$26-($I$346+$J$346+$K$346+$L$346+$M$346+$N$346))),Assumptions!$B$4)</f>
        <v>0</v>
      </c>
      <c r="P346" s="12" t="n">
        <f aca="false">$I$346+$J$346+$K$346+$L$346+$M$346+$N$346+$O$346</f>
        <v>0</v>
      </c>
      <c r="Q346" s="12" t="n">
        <f aca="false">MAX(Assumptions!$B$4,Assumptions!$B$26-$P$346)</f>
        <v>2000000000</v>
      </c>
      <c r="R346" s="12" t="n">
        <f aca="false">$J$335+$O$335+Assumptions!$B$20+IF($B$346=0,$D$335,Assumptions!$B$4)+IF($C$346=0,$AI$335,Assumptions!$B$4)+IF($D$346=0,$AF$335,Assumptions!$B$4)+IF($E$346=0,$AC$335,Assumptions!$B$4)+IF($F$346=0,$Z$335,Assumptions!$B$4)+IF($G$346=0,$W$335,Assumptions!$B$4)+IF($H$346=0,$T$335,Assumptions!$B$4)</f>
        <v>33325064.1774654</v>
      </c>
      <c r="S346" s="12" t="n">
        <f aca="false">IF($R$346&gt;Assumptions!$B$4,$Q$346/$R$346&gt;Assumptions!$B$13,FALSE())</f>
        <v>1</v>
      </c>
      <c r="T346" s="12" t="n">
        <f aca="false">IF($S$346,($Q$346+Assumptions!$B$14*Assumptions!$B$13)/($R$346+Assumptions!$B$14),IF($R$346&gt;Assumptions!$B$4,$Q$346/$R$346,Assumptions!$B$4))</f>
        <v>55.8966200334014</v>
      </c>
      <c r="U346" s="12" t="n">
        <f aca="false">IF($B$346=1,$I$346,$D$335*$T$346)</f>
        <v>43860433.9803195</v>
      </c>
      <c r="V346" s="12" t="n">
        <f aca="false">IF($C$346=1,$J$346,$AI$335*$T$346)</f>
        <v>342716443.712827</v>
      </c>
      <c r="W346" s="12" t="n">
        <f aca="false">IF($D$346=1,$K$346,$AF$335*$T$346)</f>
        <v>96872623.9567805</v>
      </c>
      <c r="X346" s="12" t="n">
        <f aca="false">IF($E$346=1,$L$346,$AC$335*$T$346)</f>
        <v>134151888.080163</v>
      </c>
      <c r="Y346" s="12" t="n">
        <f aca="false">IF($F$346=1,$M$346,$Z$335*$T$346)</f>
        <v>167689860.100204</v>
      </c>
      <c r="Z346" s="12" t="n">
        <f aca="false">IF($G$346=1,$N$346,$W$335*$T$346)</f>
        <v>279483100.167007</v>
      </c>
      <c r="AA346" s="12" t="n">
        <f aca="false">IF($H$346=1,$O$346,$T$335*$T$346)</f>
        <v>279483100.167007</v>
      </c>
      <c r="AB346" s="12" t="n">
        <f aca="false">($J$335+$O$335)*$T$346</f>
        <v>15431419.4515754</v>
      </c>
      <c r="AC346" s="12" t="n">
        <f aca="false">Assumptions!$B$20*$T$346</f>
        <v>503069580.300612</v>
      </c>
      <c r="AD346" s="12" t="n">
        <f aca="false">IF($S$346,Assumptions!$B$14*($T$346-Assumptions!$B$13),Assumptions!$B$4)</f>
        <v>137241550.083503</v>
      </c>
      <c r="AE346" s="12" t="n">
        <f aca="false">$U$346+$V$346+$W$346+$X$346+$Y$346+$Z$346+$AA$346+$AB$346+$AC$346+$AD$346</f>
        <v>2000000000</v>
      </c>
      <c r="AF346" s="12" t="n">
        <f aca="false">IF(AND(IF($B$346=1,$U$346&gt;=INDEX($U$346:$U$473,1+$A$346-Assumptions!$B$77),$U$346&gt;INDEX($U$346:$U$473,1+$A$346+Assumptions!$B$77)),IF($C$346=1,$V$346&gt;=INDEX($V$346:$V$473,1+$A$346-Assumptions!$B$78),$V$346&gt;INDEX($V$346:$V$473,1+$A$346+Assumptions!$B$78)),IF($D$346=1,$W$346&gt;=INDEX($W$346:$W$473,1+$A$346-Assumptions!$B$79),$W$346&gt;INDEX($W$346:$W$473,1+$A$346+Assumptions!$B$79)),IF($E$346=1,$X$346&gt;=INDEX($X$346:$X$473,1+$A$346-Assumptions!$B$80),$X$346&gt;INDEX($X$346:$X$473,1+$A$346+Assumptions!$B$80)),IF($F$346=1,$Y$346&gt;=INDEX($Y$346:$Y$473,1+$A$346-Assumptions!$B$81),$Y$346&gt;INDEX($Y$346:$Y$473,1+$A$346+Assumptions!$B$81)),IF($G$346=1,$Z$346&gt;=INDEX($Z$346:$Z$473,1+$A$346-Assumptions!$B$82),$Z$346&gt;INDEX($Z$346:$Z$473,1+$A$346+Assumptions!$B$82)),IF($H$346=1,$AA$346&gt;=INDEX($AA$346:$AA$473,1+$A$346-Assumptions!$B$83),$AA$346&gt;INDEX($AA$346:$AA$473,1+$A$346+Assumptions!$B$83))),1,0)</f>
        <v>0</v>
      </c>
    </row>
    <row r="347" customFormat="false" ht="15" hidden="true" customHeight="false" outlineLevel="0" collapsed="false">
      <c r="A347" s="6" t="n">
        <f aca="false">ROW()-ROW($A$346)+Assumptions!$B$4</f>
        <v>1</v>
      </c>
      <c r="B347" s="12" t="n">
        <f aca="false">MOD(QUOTIENT($A$347,Assumptions!$B$77),2)</f>
        <v>0</v>
      </c>
      <c r="C347" s="12" t="n">
        <f aca="false">MOD(QUOTIENT($A$347,Assumptions!$B$78),2)</f>
        <v>0</v>
      </c>
      <c r="D347" s="12" t="n">
        <f aca="false">MOD(QUOTIENT($A$347,Assumptions!$B$79),2)</f>
        <v>0</v>
      </c>
      <c r="E347" s="12" t="n">
        <f aca="false">MOD(QUOTIENT($A$347,Assumptions!$B$80),2)</f>
        <v>0</v>
      </c>
      <c r="F347" s="12" t="n">
        <f aca="false">MOD(QUOTIENT($A$347,Assumptions!$B$81),2)</f>
        <v>0</v>
      </c>
      <c r="G347" s="12" t="n">
        <f aca="false">MOD(QUOTIENT($A$347,Assumptions!$B$82),2)</f>
        <v>0</v>
      </c>
      <c r="H347" s="12" t="n">
        <f aca="false">MOD(QUOTIENT($A$347,Assumptions!$B$83),2)</f>
        <v>1</v>
      </c>
      <c r="I347" s="12" t="n">
        <f aca="false">IF($B$347=1,MIN(Assumptions!$B$67,MAX(Assumptions!$B$4,Assumptions!$B$26-(Assumptions!$B$4))),Assumptions!$B$4)</f>
        <v>0</v>
      </c>
      <c r="J347" s="12" t="n">
        <f aca="false">IF($C$347=1,MIN(Assumptions!$B$66,MAX(Assumptions!$B$4,Assumptions!$B$26-($I$347))),Assumptions!$B$4)</f>
        <v>0</v>
      </c>
      <c r="K347" s="12" t="n">
        <f aca="false">IF($D$347=1,MIN(Assumptions!$B$61,MAX(Assumptions!$B$4,Assumptions!$B$26-($I$347+$J$347))),Assumptions!$B$4)</f>
        <v>0</v>
      </c>
      <c r="L347" s="12" t="n">
        <f aca="false">IF($E$347=1,MIN(Assumptions!$B$56,MAX(Assumptions!$B$4,Assumptions!$B$26-($I$347+$J$347+$K$347))),Assumptions!$B$4)</f>
        <v>0</v>
      </c>
      <c r="M347" s="12" t="n">
        <f aca="false">IF($F$347=1,MIN(Assumptions!$B$51,MAX(Assumptions!$B$4,Assumptions!$B$26-($I$347+$J$347+$K$347+$L$347))),Assumptions!$B$4)</f>
        <v>0</v>
      </c>
      <c r="N347" s="12" t="n">
        <f aca="false">IF($G$347=1,MIN(Assumptions!$B$46,MAX(Assumptions!$B$4,Assumptions!$B$26-($I$347+$J$347+$K$347+$L$347+$M$347))),Assumptions!$B$4)</f>
        <v>0</v>
      </c>
      <c r="O347" s="12" t="n">
        <f aca="false">IF($H$347=1,MIN(Assumptions!$B$41,MAX(Assumptions!$B$4,Assumptions!$B$26-($I$347+$J$347+$K$347+$L$347+$M$347+$N$347))),Assumptions!$B$4)</f>
        <v>5000000</v>
      </c>
      <c r="P347" s="12" t="n">
        <f aca="false">$I$347+$J$347+$K$347+$L$347+$M$347+$N$347+$O$347</f>
        <v>5000000</v>
      </c>
      <c r="Q347" s="12" t="n">
        <f aca="false">MAX(Assumptions!$B$4,Assumptions!$B$26-$P$347)</f>
        <v>1995000000</v>
      </c>
      <c r="R347" s="12" t="n">
        <f aca="false">$J$335+$O$335+Assumptions!$B$20+IF($B$347=0,$D$335,Assumptions!$B$4)+IF($C$347=0,$AI$335,Assumptions!$B$4)+IF($D$347=0,$AF$335,Assumptions!$B$4)+IF($E$347=0,$AC$335,Assumptions!$B$4)+IF($F$347=0,$Z$335,Assumptions!$B$4)+IF($G$347=0,$W$335,Assumptions!$B$4)+IF($H$347=0,$T$335,Assumptions!$B$4)</f>
        <v>28325064.1774654</v>
      </c>
      <c r="S347" s="12" t="n">
        <f aca="false">IF($R$347&gt;Assumptions!$B$4,$Q$347/$R$347&gt;Assumptions!$B$13,FALSE())</f>
        <v>1</v>
      </c>
      <c r="T347" s="12" t="n">
        <f aca="false">IF($S$347,($Q$347+Assumptions!$B$14*Assumptions!$B$13)/($R$347+Assumptions!$B$14),IF($R$347&gt;Assumptions!$B$4,$Q$347/$R$347,Assumptions!$B$4))</f>
        <v>64.8011627323803</v>
      </c>
      <c r="U347" s="12" t="n">
        <f aca="false">IF($B$347=1,$I$347,$D$335*$T$347)</f>
        <v>50847566.7790491</v>
      </c>
      <c r="V347" s="12" t="n">
        <f aca="false">IF($C$347=1,$J$347,$AI$335*$T$347)</f>
        <v>397312467.673838</v>
      </c>
      <c r="W347" s="12" t="n">
        <f aca="false">IF($D$347=1,$K$347,$AF$335*$T$347)</f>
        <v>112304798.85161</v>
      </c>
      <c r="X347" s="12" t="n">
        <f aca="false">IF($E$347=1,$L$347,$AC$335*$T$347)</f>
        <v>155522790.557713</v>
      </c>
      <c r="Y347" s="12" t="n">
        <f aca="false">IF($F$347=1,$M$347,$Z$335*$T$347)</f>
        <v>194403488.197141</v>
      </c>
      <c r="Z347" s="12" t="n">
        <f aca="false">IF($G$347=1,$N$347,$W$335*$T$347)</f>
        <v>324005813.661902</v>
      </c>
      <c r="AA347" s="12" t="n">
        <f aca="false">IF($H$347=1,$O$347,$T$335*$T$347)</f>
        <v>5000000</v>
      </c>
      <c r="AB347" s="12" t="n">
        <f aca="false">($J$335+$O$335)*$T$347</f>
        <v>17889702.8563733</v>
      </c>
      <c r="AC347" s="12" t="n">
        <f aca="false">Assumptions!$B$20*$T$347</f>
        <v>583210464.591423</v>
      </c>
      <c r="AD347" s="12" t="n">
        <f aca="false">IF($S$347,Assumptions!$B$14*($T$347-Assumptions!$B$13),Assumptions!$B$4)</f>
        <v>159502906.830951</v>
      </c>
      <c r="AE347" s="12" t="n">
        <f aca="false">$U$347+$V$347+$W$347+$X$347+$Y$347+$Z$347+$AA$347+$AB$347+$AC$347+$AD$347</f>
        <v>2000000000</v>
      </c>
      <c r="AF347" s="12" t="n">
        <f aca="false">IF(AND(IF($B$347=1,$U$347&gt;=INDEX($U$346:$U$473,1+$A$347-Assumptions!$B$77),$U$347&gt;INDEX($U$346:$U$473,1+$A$347+Assumptions!$B$77)),IF($C$347=1,$V$347&gt;=INDEX($V$346:$V$473,1+$A$347-Assumptions!$B$78),$V$347&gt;INDEX($V$346:$V$473,1+$A$347+Assumptions!$B$78)),IF($D$347=1,$W$347&gt;=INDEX($W$346:$W$473,1+$A$347-Assumptions!$B$79),$W$347&gt;INDEX($W$346:$W$473,1+$A$347+Assumptions!$B$79)),IF($E$347=1,$X$347&gt;=INDEX($X$346:$X$473,1+$A$347-Assumptions!$B$80),$X$347&gt;INDEX($X$346:$X$473,1+$A$347+Assumptions!$B$80)),IF($F$347=1,$Y$347&gt;=INDEX($Y$346:$Y$473,1+$A$347-Assumptions!$B$81),$Y$347&gt;INDEX($Y$346:$Y$473,1+$A$347+Assumptions!$B$81)),IF($G$347=1,$Z$347&gt;=INDEX($Z$346:$Z$473,1+$A$347-Assumptions!$B$82),$Z$347&gt;INDEX($Z$346:$Z$473,1+$A$347+Assumptions!$B$82)),IF($H$347=1,$AA$347&gt;=INDEX($AA$346:$AA$473,1+$A$347-Assumptions!$B$83),$AA$347&gt;INDEX($AA$346:$AA$473,1+$A$347+Assumptions!$B$83))),1,0)</f>
        <v>0</v>
      </c>
    </row>
    <row r="348" customFormat="false" ht="15" hidden="true" customHeight="false" outlineLevel="0" collapsed="false">
      <c r="A348" s="6" t="n">
        <f aca="false">ROW()-ROW($A$346)+Assumptions!$B$4</f>
        <v>2</v>
      </c>
      <c r="B348" s="12" t="n">
        <f aca="false">MOD(QUOTIENT($A$348,Assumptions!$B$77),2)</f>
        <v>0</v>
      </c>
      <c r="C348" s="12" t="n">
        <f aca="false">MOD(QUOTIENT($A$348,Assumptions!$B$78),2)</f>
        <v>0</v>
      </c>
      <c r="D348" s="12" t="n">
        <f aca="false">MOD(QUOTIENT($A$348,Assumptions!$B$79),2)</f>
        <v>0</v>
      </c>
      <c r="E348" s="12" t="n">
        <f aca="false">MOD(QUOTIENT($A$348,Assumptions!$B$80),2)</f>
        <v>0</v>
      </c>
      <c r="F348" s="12" t="n">
        <f aca="false">MOD(QUOTIENT($A$348,Assumptions!$B$81),2)</f>
        <v>0</v>
      </c>
      <c r="G348" s="12" t="n">
        <f aca="false">MOD(QUOTIENT($A$348,Assumptions!$B$82),2)</f>
        <v>1</v>
      </c>
      <c r="H348" s="12" t="n">
        <f aca="false">MOD(QUOTIENT($A$348,Assumptions!$B$83),2)</f>
        <v>0</v>
      </c>
      <c r="I348" s="12" t="n">
        <f aca="false">IF($B$348=1,MIN(Assumptions!$B$67,MAX(Assumptions!$B$4,Assumptions!$B$26-(Assumptions!$B$4))),Assumptions!$B$4)</f>
        <v>0</v>
      </c>
      <c r="J348" s="12" t="n">
        <f aca="false">IF($C$348=1,MIN(Assumptions!$B$66,MAX(Assumptions!$B$4,Assumptions!$B$26-($I$348))),Assumptions!$B$4)</f>
        <v>0</v>
      </c>
      <c r="K348" s="12" t="n">
        <f aca="false">IF($D$348=1,MIN(Assumptions!$B$61,MAX(Assumptions!$B$4,Assumptions!$B$26-($I$348+$J$348))),Assumptions!$B$4)</f>
        <v>0</v>
      </c>
      <c r="L348" s="12" t="n">
        <f aca="false">IF($E$348=1,MIN(Assumptions!$B$56,MAX(Assumptions!$B$4,Assumptions!$B$26-($I$348+$J$348+$K$348))),Assumptions!$B$4)</f>
        <v>0</v>
      </c>
      <c r="M348" s="12" t="n">
        <f aca="false">IF($F$348=1,MIN(Assumptions!$B$51,MAX(Assumptions!$B$4,Assumptions!$B$26-($I$348+$J$348+$K$348+$L$348))),Assumptions!$B$4)</f>
        <v>0</v>
      </c>
      <c r="N348" s="12" t="n">
        <f aca="false">IF($G$348=1,MIN(Assumptions!$B$46,MAX(Assumptions!$B$4,Assumptions!$B$26-($I$348+$J$348+$K$348+$L$348+$M$348))),Assumptions!$B$4)</f>
        <v>15000000</v>
      </c>
      <c r="O348" s="12" t="n">
        <f aca="false">IF($H$348=1,MIN(Assumptions!$B$41,MAX(Assumptions!$B$4,Assumptions!$B$26-($I$348+$J$348+$K$348+$L$348+$M$348+$N$348))),Assumptions!$B$4)</f>
        <v>0</v>
      </c>
      <c r="P348" s="12" t="n">
        <f aca="false">$I$348+$J$348+$K$348+$L$348+$M$348+$N$348+$O$348</f>
        <v>15000000</v>
      </c>
      <c r="Q348" s="12" t="n">
        <f aca="false">MAX(Assumptions!$B$4,Assumptions!$B$26-$P$348)</f>
        <v>1985000000</v>
      </c>
      <c r="R348" s="12" t="n">
        <f aca="false">$J$335+$O$335+Assumptions!$B$20+IF($B$348=0,$D$335,Assumptions!$B$4)+IF($C$348=0,$AI$335,Assumptions!$B$4)+IF($D$348=0,$AF$335,Assumptions!$B$4)+IF($E$348=0,$AC$335,Assumptions!$B$4)+IF($F$348=0,$Z$335,Assumptions!$B$4)+IF($G$348=0,$W$335,Assumptions!$B$4)+IF($H$348=0,$T$335,Assumptions!$B$4)</f>
        <v>28325064.1774654</v>
      </c>
      <c r="S348" s="12" t="n">
        <f aca="false">IF($R$348&gt;Assumptions!$B$4,$Q$348/$R$348&gt;Assumptions!$B$13,FALSE())</f>
        <v>1</v>
      </c>
      <c r="T348" s="12" t="n">
        <f aca="false">IF($S$348,($Q$348+Assumptions!$B$14*Assumptions!$B$13)/($R$348+Assumptions!$B$14),IF($R$348&gt;Assumptions!$B$4,$Q$348/$R$348,Assumptions!$B$4))</f>
        <v>64.4767514045587</v>
      </c>
      <c r="U348" s="12" t="n">
        <f aca="false">IF($B$348=1,$I$348,$D$335*$T$348)</f>
        <v>50593010.7501177</v>
      </c>
      <c r="V348" s="12" t="n">
        <f aca="false">IF($C$348=1,$J$348,$AI$335*$T$348)</f>
        <v>395323419.024657</v>
      </c>
      <c r="W348" s="12" t="n">
        <f aca="false">IF($D$348=1,$K$348,$AF$335*$T$348)</f>
        <v>111742572.07388</v>
      </c>
      <c r="X348" s="12" t="n">
        <f aca="false">IF($E$348=1,$L$348,$AC$335*$T$348)</f>
        <v>154744203.370941</v>
      </c>
      <c r="Y348" s="12" t="n">
        <f aca="false">IF($F$348=1,$M$348,$Z$335*$T$348)</f>
        <v>193430254.213676</v>
      </c>
      <c r="Z348" s="12" t="n">
        <f aca="false">IF($G$348=1,$N$348,$W$335*$T$348)</f>
        <v>15000000</v>
      </c>
      <c r="AA348" s="12" t="n">
        <f aca="false">IF($H$348=1,$O$348,$T$335*$T$348)</f>
        <v>322383757.022793</v>
      </c>
      <c r="AB348" s="12" t="n">
        <f aca="false">($J$335+$O$335)*$T$348</f>
        <v>17800142.3915104</v>
      </c>
      <c r="AC348" s="12" t="n">
        <f aca="false">Assumptions!$B$20*$T$348</f>
        <v>580290762.641028</v>
      </c>
      <c r="AD348" s="12" t="n">
        <f aca="false">IF($S$348,Assumptions!$B$14*($T$348-Assumptions!$B$13),Assumptions!$B$4)</f>
        <v>158691878.511397</v>
      </c>
      <c r="AE348" s="12" t="n">
        <f aca="false">$U$348+$V$348+$W$348+$X$348+$Y$348+$Z$348+$AA$348+$AB$348+$AC$348+$AD$348</f>
        <v>2000000000</v>
      </c>
      <c r="AF348" s="12" t="n">
        <f aca="false">IF(AND(IF($B$348=1,$U$348&gt;=INDEX($U$346:$U$473,1+$A$348-Assumptions!$B$77),$U$348&gt;INDEX($U$346:$U$473,1+$A$348+Assumptions!$B$77)),IF($C$348=1,$V$348&gt;=INDEX($V$346:$V$473,1+$A$348-Assumptions!$B$78),$V$348&gt;INDEX($V$346:$V$473,1+$A$348+Assumptions!$B$78)),IF($D$348=1,$W$348&gt;=INDEX($W$346:$W$473,1+$A$348-Assumptions!$B$79),$W$348&gt;INDEX($W$346:$W$473,1+$A$348+Assumptions!$B$79)),IF($E$348=1,$X$348&gt;=INDEX($X$346:$X$473,1+$A$348-Assumptions!$B$80),$X$348&gt;INDEX($X$346:$X$473,1+$A$348+Assumptions!$B$80)),IF($F$348=1,$Y$348&gt;=INDEX($Y$346:$Y$473,1+$A$348-Assumptions!$B$81),$Y$348&gt;INDEX($Y$346:$Y$473,1+$A$348+Assumptions!$B$81)),IF($G$348=1,$Z$348&gt;=INDEX($Z$346:$Z$473,1+$A$348-Assumptions!$B$82),$Z$348&gt;INDEX($Z$346:$Z$473,1+$A$348+Assumptions!$B$82)),IF($H$348=1,$AA$348&gt;=INDEX($AA$346:$AA$473,1+$A$348-Assumptions!$B$83),$AA$348&gt;INDEX($AA$346:$AA$473,1+$A$348+Assumptions!$B$83))),1,0)</f>
        <v>0</v>
      </c>
    </row>
    <row r="349" customFormat="false" ht="15" hidden="true" customHeight="false" outlineLevel="0" collapsed="false">
      <c r="A349" s="6" t="n">
        <f aca="false">ROW()-ROW($A$346)+Assumptions!$B$4</f>
        <v>3</v>
      </c>
      <c r="B349" s="12" t="n">
        <f aca="false">MOD(QUOTIENT($A$349,Assumptions!$B$77),2)</f>
        <v>0</v>
      </c>
      <c r="C349" s="12" t="n">
        <f aca="false">MOD(QUOTIENT($A$349,Assumptions!$B$78),2)</f>
        <v>0</v>
      </c>
      <c r="D349" s="12" t="n">
        <f aca="false">MOD(QUOTIENT($A$349,Assumptions!$B$79),2)</f>
        <v>0</v>
      </c>
      <c r="E349" s="12" t="n">
        <f aca="false">MOD(QUOTIENT($A$349,Assumptions!$B$80),2)</f>
        <v>0</v>
      </c>
      <c r="F349" s="12" t="n">
        <f aca="false">MOD(QUOTIENT($A$349,Assumptions!$B$81),2)</f>
        <v>0</v>
      </c>
      <c r="G349" s="12" t="n">
        <f aca="false">MOD(QUOTIENT($A$349,Assumptions!$B$82),2)</f>
        <v>1</v>
      </c>
      <c r="H349" s="12" t="n">
        <f aca="false">MOD(QUOTIENT($A$349,Assumptions!$B$83),2)</f>
        <v>1</v>
      </c>
      <c r="I349" s="12" t="n">
        <f aca="false">IF($B$349=1,MIN(Assumptions!$B$67,MAX(Assumptions!$B$4,Assumptions!$B$26-(Assumptions!$B$4))),Assumptions!$B$4)</f>
        <v>0</v>
      </c>
      <c r="J349" s="12" t="n">
        <f aca="false">IF($C$349=1,MIN(Assumptions!$B$66,MAX(Assumptions!$B$4,Assumptions!$B$26-($I$349))),Assumptions!$B$4)</f>
        <v>0</v>
      </c>
      <c r="K349" s="12" t="n">
        <f aca="false">IF($D$349=1,MIN(Assumptions!$B$61,MAX(Assumptions!$B$4,Assumptions!$B$26-($I$349+$J$349))),Assumptions!$B$4)</f>
        <v>0</v>
      </c>
      <c r="L349" s="12" t="n">
        <f aca="false">IF($E$349=1,MIN(Assumptions!$B$56,MAX(Assumptions!$B$4,Assumptions!$B$26-($I$349+$J$349+$K$349))),Assumptions!$B$4)</f>
        <v>0</v>
      </c>
      <c r="M349" s="12" t="n">
        <f aca="false">IF($F$349=1,MIN(Assumptions!$B$51,MAX(Assumptions!$B$4,Assumptions!$B$26-($I$349+$J$349+$K$349+$L$349))),Assumptions!$B$4)</f>
        <v>0</v>
      </c>
      <c r="N349" s="12" t="n">
        <f aca="false">IF($G$349=1,MIN(Assumptions!$B$46,MAX(Assumptions!$B$4,Assumptions!$B$26-($I$349+$J$349+$K$349+$L$349+$M$349))),Assumptions!$B$4)</f>
        <v>15000000</v>
      </c>
      <c r="O349" s="12" t="n">
        <f aca="false">IF($H$349=1,MIN(Assumptions!$B$41,MAX(Assumptions!$B$4,Assumptions!$B$26-($I$349+$J$349+$K$349+$L$349+$M$349+$N$349))),Assumptions!$B$4)</f>
        <v>5000000</v>
      </c>
      <c r="P349" s="12" t="n">
        <f aca="false">$I$349+$J$349+$K$349+$L$349+$M$349+$N$349+$O$349</f>
        <v>20000000</v>
      </c>
      <c r="Q349" s="12" t="n">
        <f aca="false">MAX(Assumptions!$B$4,Assumptions!$B$26-$P$349)</f>
        <v>1980000000</v>
      </c>
      <c r="R349" s="12" t="n">
        <f aca="false">$J$335+$O$335+Assumptions!$B$20+IF($B$349=0,$D$335,Assumptions!$B$4)+IF($C$349=0,$AI$335,Assumptions!$B$4)+IF($D$349=0,$AF$335,Assumptions!$B$4)+IF($E$349=0,$AC$335,Assumptions!$B$4)+IF($F$349=0,$Z$335,Assumptions!$B$4)+IF($G$349=0,$W$335,Assumptions!$B$4)+IF($H$349=0,$T$335,Assumptions!$B$4)</f>
        <v>23325064.1774654</v>
      </c>
      <c r="S349" s="12" t="n">
        <f aca="false">IF($R$349&gt;Assumptions!$B$4,$Q$349/$R$349&gt;Assumptions!$B$13,FALSE())</f>
        <v>1</v>
      </c>
      <c r="T349" s="12" t="n">
        <f aca="false">IF($S$349,($Q$349+Assumptions!$B$14*Assumptions!$B$13)/($R$349+Assumptions!$B$14),IF($R$349&gt;Assumptions!$B$4,$Q$349/$R$349,Assumptions!$B$4))</f>
        <v>76.7665081634107</v>
      </c>
      <c r="U349" s="12" t="n">
        <f aca="false">IF($B$349=1,$I$349,$D$335*$T$349)</f>
        <v>60236421.4721562</v>
      </c>
      <c r="V349" s="12" t="n">
        <f aca="false">IF($C$349=1,$J$349,$AI$335*$T$349)</f>
        <v>470675054.382441</v>
      </c>
      <c r="W349" s="12" t="n">
        <f aca="false">IF($D$349=1,$K$349,$AF$335*$T$349)</f>
        <v>133041551.946172</v>
      </c>
      <c r="X349" s="12" t="n">
        <f aca="false">IF($E$349=1,$L$349,$AC$335*$T$349)</f>
        <v>184239619.592186</v>
      </c>
      <c r="Y349" s="12" t="n">
        <f aca="false">IF($F$349=1,$M$349,$Z$335*$T$349)</f>
        <v>230299524.490232</v>
      </c>
      <c r="Z349" s="12" t="n">
        <f aca="false">IF($G$349=1,$N$349,$W$335*$T$349)</f>
        <v>15000000</v>
      </c>
      <c r="AA349" s="12" t="n">
        <f aca="false">IF($H$349=1,$O$349,$T$335*$T$349)</f>
        <v>5000000</v>
      </c>
      <c r="AB349" s="12" t="n">
        <f aca="false">($J$335+$O$335)*$T$349</f>
        <v>21192984.237589</v>
      </c>
      <c r="AC349" s="12" t="n">
        <f aca="false">Assumptions!$B$20*$T$349</f>
        <v>690898573.470697</v>
      </c>
      <c r="AD349" s="12" t="n">
        <f aca="false">IF($S$349,Assumptions!$B$14*($T$349-Assumptions!$B$13),Assumptions!$B$4)</f>
        <v>189416270.408527</v>
      </c>
      <c r="AE349" s="12" t="n">
        <f aca="false">$U$349+$V$349+$W$349+$X$349+$Y$349+$Z$349+$AA$349+$AB$349+$AC$349+$AD$349</f>
        <v>2000000000</v>
      </c>
      <c r="AF349" s="12" t="n">
        <f aca="false">IF(AND(IF($B$349=1,$U$349&gt;=INDEX($U$346:$U$473,1+$A$349-Assumptions!$B$77),$U$349&gt;INDEX($U$346:$U$473,1+$A$349+Assumptions!$B$77)),IF($C$349=1,$V$349&gt;=INDEX($V$346:$V$473,1+$A$349-Assumptions!$B$78),$V$349&gt;INDEX($V$346:$V$473,1+$A$349+Assumptions!$B$78)),IF($D$349=1,$W$349&gt;=INDEX($W$346:$W$473,1+$A$349-Assumptions!$B$79),$W$349&gt;INDEX($W$346:$W$473,1+$A$349+Assumptions!$B$79)),IF($E$349=1,$X$349&gt;=INDEX($X$346:$X$473,1+$A$349-Assumptions!$B$80),$X$349&gt;INDEX($X$346:$X$473,1+$A$349+Assumptions!$B$80)),IF($F$349=1,$Y$349&gt;=INDEX($Y$346:$Y$473,1+$A$349-Assumptions!$B$81),$Y$349&gt;INDEX($Y$346:$Y$473,1+$A$349+Assumptions!$B$81)),IF($G$349=1,$Z$349&gt;=INDEX($Z$346:$Z$473,1+$A$349-Assumptions!$B$82),$Z$349&gt;INDEX($Z$346:$Z$473,1+$A$349+Assumptions!$B$82)),IF($H$349=1,$AA$349&gt;=INDEX($AA$346:$AA$473,1+$A$349-Assumptions!$B$83),$AA$349&gt;INDEX($AA$346:$AA$473,1+$A$349+Assumptions!$B$83))),1,0)</f>
        <v>0</v>
      </c>
    </row>
    <row r="350" customFormat="false" ht="15" hidden="true" customHeight="false" outlineLevel="0" collapsed="false">
      <c r="A350" s="6" t="n">
        <f aca="false">ROW()-ROW($A$346)+Assumptions!$B$4</f>
        <v>4</v>
      </c>
      <c r="B350" s="12" t="n">
        <f aca="false">MOD(QUOTIENT($A$350,Assumptions!$B$77),2)</f>
        <v>0</v>
      </c>
      <c r="C350" s="12" t="n">
        <f aca="false">MOD(QUOTIENT($A$350,Assumptions!$B$78),2)</f>
        <v>0</v>
      </c>
      <c r="D350" s="12" t="n">
        <f aca="false">MOD(QUOTIENT($A$350,Assumptions!$B$79),2)</f>
        <v>0</v>
      </c>
      <c r="E350" s="12" t="n">
        <f aca="false">MOD(QUOTIENT($A$350,Assumptions!$B$80),2)</f>
        <v>0</v>
      </c>
      <c r="F350" s="12" t="n">
        <f aca="false">MOD(QUOTIENT($A$350,Assumptions!$B$81),2)</f>
        <v>1</v>
      </c>
      <c r="G350" s="12" t="n">
        <f aca="false">MOD(QUOTIENT($A$350,Assumptions!$B$82),2)</f>
        <v>0</v>
      </c>
      <c r="H350" s="12" t="n">
        <f aca="false">MOD(QUOTIENT($A$350,Assumptions!$B$83),2)</f>
        <v>0</v>
      </c>
      <c r="I350" s="12" t="n">
        <f aca="false">IF($B$350=1,MIN(Assumptions!$B$67,MAX(Assumptions!$B$4,Assumptions!$B$26-(Assumptions!$B$4))),Assumptions!$B$4)</f>
        <v>0</v>
      </c>
      <c r="J350" s="12" t="n">
        <f aca="false">IF($C$350=1,MIN(Assumptions!$B$66,MAX(Assumptions!$B$4,Assumptions!$B$26-($I$350))),Assumptions!$B$4)</f>
        <v>0</v>
      </c>
      <c r="K350" s="12" t="n">
        <f aca="false">IF($D$350=1,MIN(Assumptions!$B$61,MAX(Assumptions!$B$4,Assumptions!$B$26-($I$350+$J$350))),Assumptions!$B$4)</f>
        <v>0</v>
      </c>
      <c r="L350" s="12" t="n">
        <f aca="false">IF($E$350=1,MIN(Assumptions!$B$56,MAX(Assumptions!$B$4,Assumptions!$B$26-($I$350+$J$350+$K$350))),Assumptions!$B$4)</f>
        <v>0</v>
      </c>
      <c r="M350" s="12" t="n">
        <f aca="false">IF($F$350=1,MIN(Assumptions!$B$51,MAX(Assumptions!$B$4,Assumptions!$B$26-($I$350+$J$350+$K$350+$L$350))),Assumptions!$B$4)</f>
        <v>30000000</v>
      </c>
      <c r="N350" s="12" t="n">
        <f aca="false">IF($G$350=1,MIN(Assumptions!$B$46,MAX(Assumptions!$B$4,Assumptions!$B$26-($I$350+$J$350+$K$350+$L$350+$M$350))),Assumptions!$B$4)</f>
        <v>0</v>
      </c>
      <c r="O350" s="12" t="n">
        <f aca="false">IF($H$350=1,MIN(Assumptions!$B$41,MAX(Assumptions!$B$4,Assumptions!$B$26-($I$350+$J$350+$K$350+$L$350+$M$350+$N$350))),Assumptions!$B$4)</f>
        <v>0</v>
      </c>
      <c r="P350" s="12" t="n">
        <f aca="false">$I$350+$J$350+$K$350+$L$350+$M$350+$N$350+$O$350</f>
        <v>30000000</v>
      </c>
      <c r="Q350" s="12" t="n">
        <f aca="false">MAX(Assumptions!$B$4,Assumptions!$B$26-$P$350)</f>
        <v>1970000000</v>
      </c>
      <c r="R350" s="12" t="n">
        <f aca="false">$J$335+$O$335+Assumptions!$B$20+IF($B$350=0,$D$335,Assumptions!$B$4)+IF($C$350=0,$AI$335,Assumptions!$B$4)+IF($D$350=0,$AF$335,Assumptions!$B$4)+IF($E$350=0,$AC$335,Assumptions!$B$4)+IF($F$350=0,$Z$335,Assumptions!$B$4)+IF($G$350=0,$W$335,Assumptions!$B$4)+IF($H$350=0,$T$335,Assumptions!$B$4)</f>
        <v>30325064.1774654</v>
      </c>
      <c r="S350" s="12" t="n">
        <f aca="false">IF($R$350&gt;Assumptions!$B$4,$Q$350/$R$350&gt;Assumptions!$B$13,FALSE())</f>
        <v>1</v>
      </c>
      <c r="T350" s="12" t="n">
        <f aca="false">IF($S$350,($Q$350+Assumptions!$B$14*Assumptions!$B$13)/($R$350+Assumptions!$B$14),IF($R$350&gt;Assumptions!$B$4,$Q$350/$R$350,Assumptions!$B$4))</f>
        <v>60.0912762679116</v>
      </c>
      <c r="U350" s="12" t="n">
        <f aca="false">IF($B$350=1,$I$350,$D$335*$T$350)</f>
        <v>47151857.3746846</v>
      </c>
      <c r="V350" s="12" t="n">
        <f aca="false">IF($C$350=1,$J$350,$AI$335*$T$350)</f>
        <v>368434951.67324</v>
      </c>
      <c r="W350" s="12" t="n">
        <f aca="false">IF($D$350=1,$K$350,$AF$335*$T$350)</f>
        <v>104142246.982124</v>
      </c>
      <c r="X350" s="12" t="n">
        <f aca="false">IF($E$350=1,$L$350,$AC$335*$T$350)</f>
        <v>144219063.042988</v>
      </c>
      <c r="Y350" s="12" t="n">
        <f aca="false">IF($F$350=1,$M$350,$Z$335*$T$350)</f>
        <v>30000000</v>
      </c>
      <c r="Z350" s="12" t="n">
        <f aca="false">IF($G$350=1,$N$350,$W$335*$T$350)</f>
        <v>300456381.339558</v>
      </c>
      <c r="AA350" s="12" t="n">
        <f aca="false">IF($H$350=1,$O$350,$T$335*$T$350)</f>
        <v>300456381.339558</v>
      </c>
      <c r="AB350" s="12" t="n">
        <f aca="false">($J$335+$O$335)*$T$350</f>
        <v>16589441.1668636</v>
      </c>
      <c r="AC350" s="12" t="n">
        <f aca="false">Assumptions!$B$20*$T$350</f>
        <v>540821486.411205</v>
      </c>
      <c r="AD350" s="12" t="n">
        <f aca="false">IF($S$350,Assumptions!$B$14*($T$350-Assumptions!$B$13),Assumptions!$B$4)</f>
        <v>147728190.669779</v>
      </c>
      <c r="AE350" s="12" t="n">
        <f aca="false">$U$350+$V$350+$W$350+$X$350+$Y$350+$Z$350+$AA$350+$AB$350+$AC$350+$AD$350</f>
        <v>2000000000</v>
      </c>
      <c r="AF350" s="12" t="n">
        <f aca="false">IF(AND(IF($B$350=1,$U$350&gt;=INDEX($U$346:$U$473,1+$A$350-Assumptions!$B$77),$U$350&gt;INDEX($U$346:$U$473,1+$A$350+Assumptions!$B$77)),IF($C$350=1,$V$350&gt;=INDEX($V$346:$V$473,1+$A$350-Assumptions!$B$78),$V$350&gt;INDEX($V$346:$V$473,1+$A$350+Assumptions!$B$78)),IF($D$350=1,$W$350&gt;=INDEX($W$346:$W$473,1+$A$350-Assumptions!$B$79),$W$350&gt;INDEX($W$346:$W$473,1+$A$350+Assumptions!$B$79)),IF($E$350=1,$X$350&gt;=INDEX($X$346:$X$473,1+$A$350-Assumptions!$B$80),$X$350&gt;INDEX($X$346:$X$473,1+$A$350+Assumptions!$B$80)),IF($F$350=1,$Y$350&gt;=INDEX($Y$346:$Y$473,1+$A$350-Assumptions!$B$81),$Y$350&gt;INDEX($Y$346:$Y$473,1+$A$350+Assumptions!$B$81)),IF($G$350=1,$Z$350&gt;=INDEX($Z$346:$Z$473,1+$A$350-Assumptions!$B$82),$Z$350&gt;INDEX($Z$346:$Z$473,1+$A$350+Assumptions!$B$82)),IF($H$350=1,$AA$350&gt;=INDEX($AA$346:$AA$473,1+$A$350-Assumptions!$B$83),$AA$350&gt;INDEX($AA$346:$AA$473,1+$A$350+Assumptions!$B$83))),1,0)</f>
        <v>0</v>
      </c>
    </row>
    <row r="351" customFormat="false" ht="15" hidden="true" customHeight="false" outlineLevel="0" collapsed="false">
      <c r="A351" s="6" t="n">
        <f aca="false">ROW()-ROW($A$346)+Assumptions!$B$4</f>
        <v>5</v>
      </c>
      <c r="B351" s="12" t="n">
        <f aca="false">MOD(QUOTIENT($A$351,Assumptions!$B$77),2)</f>
        <v>0</v>
      </c>
      <c r="C351" s="12" t="n">
        <f aca="false">MOD(QUOTIENT($A$351,Assumptions!$B$78),2)</f>
        <v>0</v>
      </c>
      <c r="D351" s="12" t="n">
        <f aca="false">MOD(QUOTIENT($A$351,Assumptions!$B$79),2)</f>
        <v>0</v>
      </c>
      <c r="E351" s="12" t="n">
        <f aca="false">MOD(QUOTIENT($A$351,Assumptions!$B$80),2)</f>
        <v>0</v>
      </c>
      <c r="F351" s="12" t="n">
        <f aca="false">MOD(QUOTIENT($A$351,Assumptions!$B$81),2)</f>
        <v>1</v>
      </c>
      <c r="G351" s="12" t="n">
        <f aca="false">MOD(QUOTIENT($A$351,Assumptions!$B$82),2)</f>
        <v>0</v>
      </c>
      <c r="H351" s="12" t="n">
        <f aca="false">MOD(QUOTIENT($A$351,Assumptions!$B$83),2)</f>
        <v>1</v>
      </c>
      <c r="I351" s="12" t="n">
        <f aca="false">IF($B$351=1,MIN(Assumptions!$B$67,MAX(Assumptions!$B$4,Assumptions!$B$26-(Assumptions!$B$4))),Assumptions!$B$4)</f>
        <v>0</v>
      </c>
      <c r="J351" s="12" t="n">
        <f aca="false">IF($C$351=1,MIN(Assumptions!$B$66,MAX(Assumptions!$B$4,Assumptions!$B$26-($I$351))),Assumptions!$B$4)</f>
        <v>0</v>
      </c>
      <c r="K351" s="12" t="n">
        <f aca="false">IF($D$351=1,MIN(Assumptions!$B$61,MAX(Assumptions!$B$4,Assumptions!$B$26-($I$351+$J$351))),Assumptions!$B$4)</f>
        <v>0</v>
      </c>
      <c r="L351" s="12" t="n">
        <f aca="false">IF($E$351=1,MIN(Assumptions!$B$56,MAX(Assumptions!$B$4,Assumptions!$B$26-($I$351+$J$351+$K$351))),Assumptions!$B$4)</f>
        <v>0</v>
      </c>
      <c r="M351" s="12" t="n">
        <f aca="false">IF($F$351=1,MIN(Assumptions!$B$51,MAX(Assumptions!$B$4,Assumptions!$B$26-($I$351+$J$351+$K$351+$L$351))),Assumptions!$B$4)</f>
        <v>30000000</v>
      </c>
      <c r="N351" s="12" t="n">
        <f aca="false">IF($G$351=1,MIN(Assumptions!$B$46,MAX(Assumptions!$B$4,Assumptions!$B$26-($I$351+$J$351+$K$351+$L$351+$M$351))),Assumptions!$B$4)</f>
        <v>0</v>
      </c>
      <c r="O351" s="12" t="n">
        <f aca="false">IF($H$351=1,MIN(Assumptions!$B$41,MAX(Assumptions!$B$4,Assumptions!$B$26-($I$351+$J$351+$K$351+$L$351+$M$351+$N$351))),Assumptions!$B$4)</f>
        <v>5000000</v>
      </c>
      <c r="P351" s="12" t="n">
        <f aca="false">$I$351+$J$351+$K$351+$L$351+$M$351+$N$351+$O$351</f>
        <v>35000000</v>
      </c>
      <c r="Q351" s="12" t="n">
        <f aca="false">MAX(Assumptions!$B$4,Assumptions!$B$26-$P$351)</f>
        <v>1965000000</v>
      </c>
      <c r="R351" s="12" t="n">
        <f aca="false">$J$335+$O$335+Assumptions!$B$20+IF($B$351=0,$D$335,Assumptions!$B$4)+IF($C$351=0,$AI$335,Assumptions!$B$4)+IF($D$351=0,$AF$335,Assumptions!$B$4)+IF($E$351=0,$AC$335,Assumptions!$B$4)+IF($F$351=0,$Z$335,Assumptions!$B$4)+IF($G$351=0,$W$335,Assumptions!$B$4)+IF($H$351=0,$T$335,Assumptions!$B$4)</f>
        <v>25325064.1774654</v>
      </c>
      <c r="S351" s="12" t="n">
        <f aca="false">IF($R$351&gt;Assumptions!$B$4,$Q$351/$R$351&gt;Assumptions!$B$13,FALSE())</f>
        <v>1</v>
      </c>
      <c r="T351" s="12" t="n">
        <f aca="false">IF($S$351,($Q$351+Assumptions!$B$14*Assumptions!$B$13)/($R$351+Assumptions!$B$14),IF($R$351&gt;Assumptions!$B$4,$Q$351/$R$351,Assumptions!$B$4))</f>
        <v>70.7096302618204</v>
      </c>
      <c r="U351" s="12" t="n">
        <f aca="false">IF($B$351=1,$I$351,$D$335*$T$351)</f>
        <v>55483767.498252</v>
      </c>
      <c r="V351" s="12" t="n">
        <f aca="false">IF($C$351=1,$J$351,$AI$335*$T$351)</f>
        <v>433538790.093198</v>
      </c>
      <c r="W351" s="12" t="n">
        <f aca="false">IF($D$351=1,$K$351,$AF$335*$T$351)</f>
        <v>122544572.791399</v>
      </c>
      <c r="X351" s="12" t="n">
        <f aca="false">IF($E$351=1,$L$351,$AC$335*$T$351)</f>
        <v>169703112.628369</v>
      </c>
      <c r="Y351" s="12" t="n">
        <f aca="false">IF($F$351=1,$M$351,$Z$335*$T$351)</f>
        <v>30000000</v>
      </c>
      <c r="Z351" s="12" t="n">
        <f aca="false">IF($G$351=1,$N$351,$W$335*$T$351)</f>
        <v>353548151.309102</v>
      </c>
      <c r="AA351" s="12" t="n">
        <f aca="false">IF($H$351=1,$O$351,$T$335*$T$351)</f>
        <v>5000000</v>
      </c>
      <c r="AB351" s="12" t="n">
        <f aca="false">($J$335+$O$335)*$T$351</f>
        <v>19520857.6687452</v>
      </c>
      <c r="AC351" s="12" t="n">
        <f aca="false">Assumptions!$B$20*$T$351</f>
        <v>636386672.356384</v>
      </c>
      <c r="AD351" s="12" t="n">
        <f aca="false">IF($S$351,Assumptions!$B$14*($T$351-Assumptions!$B$13),Assumptions!$B$4)</f>
        <v>174274075.654551</v>
      </c>
      <c r="AE351" s="12" t="n">
        <f aca="false">$U$351+$V$351+$W$351+$X$351+$Y$351+$Z$351+$AA$351+$AB$351+$AC$351+$AD$351</f>
        <v>2000000000</v>
      </c>
      <c r="AF351" s="12" t="n">
        <f aca="false">IF(AND(IF($B$351=1,$U$351&gt;=INDEX($U$346:$U$473,1+$A$351-Assumptions!$B$77),$U$351&gt;INDEX($U$346:$U$473,1+$A$351+Assumptions!$B$77)),IF($C$351=1,$V$351&gt;=INDEX($V$346:$V$473,1+$A$351-Assumptions!$B$78),$V$351&gt;INDEX($V$346:$V$473,1+$A$351+Assumptions!$B$78)),IF($D$351=1,$W$351&gt;=INDEX($W$346:$W$473,1+$A$351-Assumptions!$B$79),$W$351&gt;INDEX($W$346:$W$473,1+$A$351+Assumptions!$B$79)),IF($E$351=1,$X$351&gt;=INDEX($X$346:$X$473,1+$A$351-Assumptions!$B$80),$X$351&gt;INDEX($X$346:$X$473,1+$A$351+Assumptions!$B$80)),IF($F$351=1,$Y$351&gt;=INDEX($Y$346:$Y$473,1+$A$351-Assumptions!$B$81),$Y$351&gt;INDEX($Y$346:$Y$473,1+$A$351+Assumptions!$B$81)),IF($G$351=1,$Z$351&gt;=INDEX($Z$346:$Z$473,1+$A$351-Assumptions!$B$82),$Z$351&gt;INDEX($Z$346:$Z$473,1+$A$351+Assumptions!$B$82)),IF($H$351=1,$AA$351&gt;=INDEX($AA$346:$AA$473,1+$A$351-Assumptions!$B$83),$AA$351&gt;INDEX($AA$346:$AA$473,1+$A$351+Assumptions!$B$83))),1,0)</f>
        <v>0</v>
      </c>
    </row>
    <row r="352" customFormat="false" ht="15" hidden="true" customHeight="false" outlineLevel="0" collapsed="false">
      <c r="A352" s="6" t="n">
        <f aca="false">ROW()-ROW($A$346)+Assumptions!$B$4</f>
        <v>6</v>
      </c>
      <c r="B352" s="12" t="n">
        <f aca="false">MOD(QUOTIENT($A$352,Assumptions!$B$77),2)</f>
        <v>0</v>
      </c>
      <c r="C352" s="12" t="n">
        <f aca="false">MOD(QUOTIENT($A$352,Assumptions!$B$78),2)</f>
        <v>0</v>
      </c>
      <c r="D352" s="12" t="n">
        <f aca="false">MOD(QUOTIENT($A$352,Assumptions!$B$79),2)</f>
        <v>0</v>
      </c>
      <c r="E352" s="12" t="n">
        <f aca="false">MOD(QUOTIENT($A$352,Assumptions!$B$80),2)</f>
        <v>0</v>
      </c>
      <c r="F352" s="12" t="n">
        <f aca="false">MOD(QUOTIENT($A$352,Assumptions!$B$81),2)</f>
        <v>1</v>
      </c>
      <c r="G352" s="12" t="n">
        <f aca="false">MOD(QUOTIENT($A$352,Assumptions!$B$82),2)</f>
        <v>1</v>
      </c>
      <c r="H352" s="12" t="n">
        <f aca="false">MOD(QUOTIENT($A$352,Assumptions!$B$83),2)</f>
        <v>0</v>
      </c>
      <c r="I352" s="12" t="n">
        <f aca="false">IF($B$352=1,MIN(Assumptions!$B$67,MAX(Assumptions!$B$4,Assumptions!$B$26-(Assumptions!$B$4))),Assumptions!$B$4)</f>
        <v>0</v>
      </c>
      <c r="J352" s="12" t="n">
        <f aca="false">IF($C$352=1,MIN(Assumptions!$B$66,MAX(Assumptions!$B$4,Assumptions!$B$26-($I$352))),Assumptions!$B$4)</f>
        <v>0</v>
      </c>
      <c r="K352" s="12" t="n">
        <f aca="false">IF($D$352=1,MIN(Assumptions!$B$61,MAX(Assumptions!$B$4,Assumptions!$B$26-($I$352+$J$352))),Assumptions!$B$4)</f>
        <v>0</v>
      </c>
      <c r="L352" s="12" t="n">
        <f aca="false">IF($E$352=1,MIN(Assumptions!$B$56,MAX(Assumptions!$B$4,Assumptions!$B$26-($I$352+$J$352+$K$352))),Assumptions!$B$4)</f>
        <v>0</v>
      </c>
      <c r="M352" s="12" t="n">
        <f aca="false">IF($F$352=1,MIN(Assumptions!$B$51,MAX(Assumptions!$B$4,Assumptions!$B$26-($I$352+$J$352+$K$352+$L$352))),Assumptions!$B$4)</f>
        <v>30000000</v>
      </c>
      <c r="N352" s="12" t="n">
        <f aca="false">IF($G$352=1,MIN(Assumptions!$B$46,MAX(Assumptions!$B$4,Assumptions!$B$26-($I$352+$J$352+$K$352+$L$352+$M$352))),Assumptions!$B$4)</f>
        <v>15000000</v>
      </c>
      <c r="O352" s="12" t="n">
        <f aca="false">IF($H$352=1,MIN(Assumptions!$B$41,MAX(Assumptions!$B$4,Assumptions!$B$26-($I$352+$J$352+$K$352+$L$352+$M$352+$N$352))),Assumptions!$B$4)</f>
        <v>0</v>
      </c>
      <c r="P352" s="12" t="n">
        <f aca="false">$I$352+$J$352+$K$352+$L$352+$M$352+$N$352+$O$352</f>
        <v>45000000</v>
      </c>
      <c r="Q352" s="12" t="n">
        <f aca="false">MAX(Assumptions!$B$4,Assumptions!$B$26-$P$352)</f>
        <v>1955000000</v>
      </c>
      <c r="R352" s="12" t="n">
        <f aca="false">$J$335+$O$335+Assumptions!$B$20+IF($B$352=0,$D$335,Assumptions!$B$4)+IF($C$352=0,$AI$335,Assumptions!$B$4)+IF($D$352=0,$AF$335,Assumptions!$B$4)+IF($E$352=0,$AC$335,Assumptions!$B$4)+IF($F$352=0,$Z$335,Assumptions!$B$4)+IF($G$352=0,$W$335,Assumptions!$B$4)+IF($H$352=0,$T$335,Assumptions!$B$4)</f>
        <v>25325064.1774654</v>
      </c>
      <c r="S352" s="12" t="n">
        <f aca="false">IF($R$352&gt;Assumptions!$B$4,$Q$352/$R$352&gt;Assumptions!$B$13,FALSE())</f>
        <v>1</v>
      </c>
      <c r="T352" s="12" t="n">
        <f aca="false">IF($S$352,($Q$352+Assumptions!$B$14*Assumptions!$B$13)/($R$352+Assumptions!$B$14),IF($R$352&gt;Assumptions!$B$4,$Q$352/$R$352,Assumptions!$B$4))</f>
        <v>70.3502420521034</v>
      </c>
      <c r="U352" s="12" t="n">
        <f aca="false">IF($B$352=1,$I$352,$D$335*$T$352)</f>
        <v>55201766.1386675</v>
      </c>
      <c r="V352" s="12" t="n">
        <f aca="false">IF($C$352=1,$J$352,$AI$335*$T$352)</f>
        <v>431335289.254096</v>
      </c>
      <c r="W352" s="12" t="n">
        <f aca="false">IF($D$352=1,$K$352,$AF$335*$T$352)</f>
        <v>121921728.711138</v>
      </c>
      <c r="X352" s="12" t="n">
        <f aca="false">IF($E$352=1,$L$352,$AC$335*$T$352)</f>
        <v>168840580.925048</v>
      </c>
      <c r="Y352" s="12" t="n">
        <f aca="false">IF($F$352=1,$M$352,$Z$335*$T$352)</f>
        <v>30000000</v>
      </c>
      <c r="Z352" s="12" t="n">
        <f aca="false">IF($G$352=1,$N$352,$W$335*$T$352)</f>
        <v>15000000</v>
      </c>
      <c r="AA352" s="12" t="n">
        <f aca="false">IF($H$352=1,$O$352,$T$335*$T$352)</f>
        <v>351751210.260517</v>
      </c>
      <c r="AB352" s="12" t="n">
        <f aca="false">($J$335+$O$335)*$T$352</f>
        <v>19421641.1113437</v>
      </c>
      <c r="AC352" s="12" t="n">
        <f aca="false">Assumptions!$B$20*$T$352</f>
        <v>633152178.468931</v>
      </c>
      <c r="AD352" s="12" t="n">
        <f aca="false">IF($S$352,Assumptions!$B$14*($T$352-Assumptions!$B$13),Assumptions!$B$4)</f>
        <v>173375605.130259</v>
      </c>
      <c r="AE352" s="12" t="n">
        <f aca="false">$U$352+$V$352+$W$352+$X$352+$Y$352+$Z$352+$AA$352+$AB$352+$AC$352+$AD$352</f>
        <v>2000000000</v>
      </c>
      <c r="AF352" s="12" t="n">
        <f aca="false">IF(AND(IF($B$352=1,$U$352&gt;=INDEX($U$346:$U$473,1+$A$352-Assumptions!$B$77),$U$352&gt;INDEX($U$346:$U$473,1+$A$352+Assumptions!$B$77)),IF($C$352=1,$V$352&gt;=INDEX($V$346:$V$473,1+$A$352-Assumptions!$B$78),$V$352&gt;INDEX($V$346:$V$473,1+$A$352+Assumptions!$B$78)),IF($D$352=1,$W$352&gt;=INDEX($W$346:$W$473,1+$A$352-Assumptions!$B$79),$W$352&gt;INDEX($W$346:$W$473,1+$A$352+Assumptions!$B$79)),IF($E$352=1,$X$352&gt;=INDEX($X$346:$X$473,1+$A$352-Assumptions!$B$80),$X$352&gt;INDEX($X$346:$X$473,1+$A$352+Assumptions!$B$80)),IF($F$352=1,$Y$352&gt;=INDEX($Y$346:$Y$473,1+$A$352-Assumptions!$B$81),$Y$352&gt;INDEX($Y$346:$Y$473,1+$A$352+Assumptions!$B$81)),IF($G$352=1,$Z$352&gt;=INDEX($Z$346:$Z$473,1+$A$352-Assumptions!$B$82),$Z$352&gt;INDEX($Z$346:$Z$473,1+$A$352+Assumptions!$B$82)),IF($H$352=1,$AA$352&gt;=INDEX($AA$346:$AA$473,1+$A$352-Assumptions!$B$83),$AA$352&gt;INDEX($AA$346:$AA$473,1+$A$352+Assumptions!$B$83))),1,0)</f>
        <v>0</v>
      </c>
    </row>
    <row r="353" customFormat="false" ht="15" hidden="true" customHeight="false" outlineLevel="0" collapsed="false">
      <c r="A353" s="6" t="n">
        <f aca="false">ROW()-ROW($A$346)+Assumptions!$B$4</f>
        <v>7</v>
      </c>
      <c r="B353" s="12" t="n">
        <f aca="false">MOD(QUOTIENT($A$353,Assumptions!$B$77),2)</f>
        <v>0</v>
      </c>
      <c r="C353" s="12" t="n">
        <f aca="false">MOD(QUOTIENT($A$353,Assumptions!$B$78),2)</f>
        <v>0</v>
      </c>
      <c r="D353" s="12" t="n">
        <f aca="false">MOD(QUOTIENT($A$353,Assumptions!$B$79),2)</f>
        <v>0</v>
      </c>
      <c r="E353" s="12" t="n">
        <f aca="false">MOD(QUOTIENT($A$353,Assumptions!$B$80),2)</f>
        <v>0</v>
      </c>
      <c r="F353" s="12" t="n">
        <f aca="false">MOD(QUOTIENT($A$353,Assumptions!$B$81),2)</f>
        <v>1</v>
      </c>
      <c r="G353" s="12" t="n">
        <f aca="false">MOD(QUOTIENT($A$353,Assumptions!$B$82),2)</f>
        <v>1</v>
      </c>
      <c r="H353" s="12" t="n">
        <f aca="false">MOD(QUOTIENT($A$353,Assumptions!$B$83),2)</f>
        <v>1</v>
      </c>
      <c r="I353" s="12" t="n">
        <f aca="false">IF($B$353=1,MIN(Assumptions!$B$67,MAX(Assumptions!$B$4,Assumptions!$B$26-(Assumptions!$B$4))),Assumptions!$B$4)</f>
        <v>0</v>
      </c>
      <c r="J353" s="12" t="n">
        <f aca="false">IF($C$353=1,MIN(Assumptions!$B$66,MAX(Assumptions!$B$4,Assumptions!$B$26-($I$353))),Assumptions!$B$4)</f>
        <v>0</v>
      </c>
      <c r="K353" s="12" t="n">
        <f aca="false">IF($D$353=1,MIN(Assumptions!$B$61,MAX(Assumptions!$B$4,Assumptions!$B$26-($I$353+$J$353))),Assumptions!$B$4)</f>
        <v>0</v>
      </c>
      <c r="L353" s="12" t="n">
        <f aca="false">IF($E$353=1,MIN(Assumptions!$B$56,MAX(Assumptions!$B$4,Assumptions!$B$26-($I$353+$J$353+$K$353))),Assumptions!$B$4)</f>
        <v>0</v>
      </c>
      <c r="M353" s="12" t="n">
        <f aca="false">IF($F$353=1,MIN(Assumptions!$B$51,MAX(Assumptions!$B$4,Assumptions!$B$26-($I$353+$J$353+$K$353+$L$353))),Assumptions!$B$4)</f>
        <v>30000000</v>
      </c>
      <c r="N353" s="12" t="n">
        <f aca="false">IF($G$353=1,MIN(Assumptions!$B$46,MAX(Assumptions!$B$4,Assumptions!$B$26-($I$353+$J$353+$K$353+$L$353+$M$353))),Assumptions!$B$4)</f>
        <v>15000000</v>
      </c>
      <c r="O353" s="12" t="n">
        <f aca="false">IF($H$353=1,MIN(Assumptions!$B$41,MAX(Assumptions!$B$4,Assumptions!$B$26-($I$353+$J$353+$K$353+$L$353+$M$353+$N$353))),Assumptions!$B$4)</f>
        <v>5000000</v>
      </c>
      <c r="P353" s="12" t="n">
        <f aca="false">$I$353+$J$353+$K$353+$L$353+$M$353+$N$353+$O$353</f>
        <v>50000000</v>
      </c>
      <c r="Q353" s="12" t="n">
        <f aca="false">MAX(Assumptions!$B$4,Assumptions!$B$26-$P$353)</f>
        <v>1950000000</v>
      </c>
      <c r="R353" s="12" t="n">
        <f aca="false">$J$335+$O$335+Assumptions!$B$20+IF($B$353=0,$D$335,Assumptions!$B$4)+IF($C$353=0,$AI$335,Assumptions!$B$4)+IF($D$353=0,$AF$335,Assumptions!$B$4)+IF($E$353=0,$AC$335,Assumptions!$B$4)+IF($F$353=0,$Z$335,Assumptions!$B$4)+IF($G$353=0,$W$335,Assumptions!$B$4)+IF($H$353=0,$T$335,Assumptions!$B$4)</f>
        <v>20325064.1774654</v>
      </c>
      <c r="S353" s="12" t="n">
        <f aca="false">IF($R$353&gt;Assumptions!$B$4,$Q$353/$R$353&gt;Assumptions!$B$13,FALSE())</f>
        <v>1</v>
      </c>
      <c r="T353" s="12" t="n">
        <f aca="false">IF($S$353,($Q$353+Assumptions!$B$14*Assumptions!$B$13)/($R$353+Assumptions!$B$14),IF($R$353&gt;Assumptions!$B$4,$Q$353/$R$353,Assumptions!$B$4))</f>
        <v>85.5419281549121</v>
      </c>
      <c r="U353" s="12" t="n">
        <f aca="false">IF($B$353=1,$I$353,$D$335*$T$353)</f>
        <v>67122235.479458</v>
      </c>
      <c r="V353" s="12" t="n">
        <f aca="false">IF($C$353=1,$J$353,$AI$335*$T$353)</f>
        <v>524479394.068395</v>
      </c>
      <c r="W353" s="12" t="n">
        <f aca="false">IF($D$353=1,$K$353,$AF$335*$T$353)</f>
        <v>148249948.453717</v>
      </c>
      <c r="X353" s="12" t="n">
        <f aca="false">IF($E$353=1,$L$353,$AC$335*$T$353)</f>
        <v>205300627.571789</v>
      </c>
      <c r="Y353" s="12" t="n">
        <f aca="false">IF($F$353=1,$M$353,$Z$335*$T$353)</f>
        <v>30000000</v>
      </c>
      <c r="Z353" s="12" t="n">
        <f aca="false">IF($G$353=1,$N$353,$W$335*$T$353)</f>
        <v>15000000</v>
      </c>
      <c r="AA353" s="12" t="n">
        <f aca="false">IF($H$353=1,$O$353,$T$335*$T$353)</f>
        <v>5000000</v>
      </c>
      <c r="AB353" s="12" t="n">
        <f aca="false">($J$335+$O$335)*$T$353</f>
        <v>23615620.6451513</v>
      </c>
      <c r="AC353" s="12" t="n">
        <f aca="false">Assumptions!$B$20*$T$353</f>
        <v>769877353.394209</v>
      </c>
      <c r="AD353" s="12" t="n">
        <f aca="false">IF($S$353,Assumptions!$B$14*($T$353-Assumptions!$B$13),Assumptions!$B$4)</f>
        <v>211354820.38728</v>
      </c>
      <c r="AE353" s="12" t="n">
        <f aca="false">$U$353+$V$353+$W$353+$X$353+$Y$353+$Z$353+$AA$353+$AB$353+$AC$353+$AD$353</f>
        <v>2000000000</v>
      </c>
      <c r="AF353" s="12" t="n">
        <f aca="false">IF(AND(IF($B$353=1,$U$353&gt;=INDEX($U$346:$U$473,1+$A$353-Assumptions!$B$77),$U$353&gt;INDEX($U$346:$U$473,1+$A$353+Assumptions!$B$77)),IF($C$353=1,$V$353&gt;=INDEX($V$346:$V$473,1+$A$353-Assumptions!$B$78),$V$353&gt;INDEX($V$346:$V$473,1+$A$353+Assumptions!$B$78)),IF($D$353=1,$W$353&gt;=INDEX($W$346:$W$473,1+$A$353-Assumptions!$B$79),$W$353&gt;INDEX($W$346:$W$473,1+$A$353+Assumptions!$B$79)),IF($E$353=1,$X$353&gt;=INDEX($X$346:$X$473,1+$A$353-Assumptions!$B$80),$X$353&gt;INDEX($X$346:$X$473,1+$A$353+Assumptions!$B$80)),IF($F$353=1,$Y$353&gt;=INDEX($Y$346:$Y$473,1+$A$353-Assumptions!$B$81),$Y$353&gt;INDEX($Y$346:$Y$473,1+$A$353+Assumptions!$B$81)),IF($G$353=1,$Z$353&gt;=INDEX($Z$346:$Z$473,1+$A$353-Assumptions!$B$82),$Z$353&gt;INDEX($Z$346:$Z$473,1+$A$353+Assumptions!$B$82)),IF($H$353=1,$AA$353&gt;=INDEX($AA$346:$AA$473,1+$A$353-Assumptions!$B$83),$AA$353&gt;INDEX($AA$346:$AA$473,1+$A$353+Assumptions!$B$83))),1,0)</f>
        <v>0</v>
      </c>
    </row>
    <row r="354" customFormat="false" ht="15" hidden="true" customHeight="false" outlineLevel="0" collapsed="false">
      <c r="A354" s="6" t="n">
        <f aca="false">ROW()-ROW($A$346)+Assumptions!$B$4</f>
        <v>8</v>
      </c>
      <c r="B354" s="12" t="n">
        <f aca="false">MOD(QUOTIENT($A$354,Assumptions!$B$77),2)</f>
        <v>0</v>
      </c>
      <c r="C354" s="12" t="n">
        <f aca="false">MOD(QUOTIENT($A$354,Assumptions!$B$78),2)</f>
        <v>0</v>
      </c>
      <c r="D354" s="12" t="n">
        <f aca="false">MOD(QUOTIENT($A$354,Assumptions!$B$79),2)</f>
        <v>0</v>
      </c>
      <c r="E354" s="12" t="n">
        <f aca="false">MOD(QUOTIENT($A$354,Assumptions!$B$80),2)</f>
        <v>1</v>
      </c>
      <c r="F354" s="12" t="n">
        <f aca="false">MOD(QUOTIENT($A$354,Assumptions!$B$81),2)</f>
        <v>0</v>
      </c>
      <c r="G354" s="12" t="n">
        <f aca="false">MOD(QUOTIENT($A$354,Assumptions!$B$82),2)</f>
        <v>0</v>
      </c>
      <c r="H354" s="12" t="n">
        <f aca="false">MOD(QUOTIENT($A$354,Assumptions!$B$83),2)</f>
        <v>0</v>
      </c>
      <c r="I354" s="12" t="n">
        <f aca="false">IF($B$354=1,MIN(Assumptions!$B$67,MAX(Assumptions!$B$4,Assumptions!$B$26-(Assumptions!$B$4))),Assumptions!$B$4)</f>
        <v>0</v>
      </c>
      <c r="J354" s="12" t="n">
        <f aca="false">IF($C$354=1,MIN(Assumptions!$B$66,MAX(Assumptions!$B$4,Assumptions!$B$26-($I$354))),Assumptions!$B$4)</f>
        <v>0</v>
      </c>
      <c r="K354" s="12" t="n">
        <f aca="false">IF($D$354=1,MIN(Assumptions!$B$61,MAX(Assumptions!$B$4,Assumptions!$B$26-($I$354+$J$354))),Assumptions!$B$4)</f>
        <v>0</v>
      </c>
      <c r="L354" s="12" t="n">
        <f aca="false">IF($E$354=1,MIN(Assumptions!$B$56,MAX(Assumptions!$B$4,Assumptions!$B$26-($I$354+$J$354+$K$354))),Assumptions!$B$4)</f>
        <v>60000000</v>
      </c>
      <c r="M354" s="12" t="n">
        <f aca="false">IF($F$354=1,MIN(Assumptions!$B$51,MAX(Assumptions!$B$4,Assumptions!$B$26-($I$354+$J$354+$K$354+$L$354))),Assumptions!$B$4)</f>
        <v>0</v>
      </c>
      <c r="N354" s="12" t="n">
        <f aca="false">IF($G$354=1,MIN(Assumptions!$B$46,MAX(Assumptions!$B$4,Assumptions!$B$26-($I$354+$J$354+$K$354+$L$354+$M$354))),Assumptions!$B$4)</f>
        <v>0</v>
      </c>
      <c r="O354" s="12" t="n">
        <f aca="false">IF($H$354=1,MIN(Assumptions!$B$41,MAX(Assumptions!$B$4,Assumptions!$B$26-($I$354+$J$354+$K$354+$L$354+$M$354+$N$354))),Assumptions!$B$4)</f>
        <v>0</v>
      </c>
      <c r="P354" s="12" t="n">
        <f aca="false">$I$354+$J$354+$K$354+$L$354+$M$354+$N$354+$O$354</f>
        <v>60000000</v>
      </c>
      <c r="Q354" s="12" t="n">
        <f aca="false">MAX(Assumptions!$B$4,Assumptions!$B$26-$P$354)</f>
        <v>1940000000</v>
      </c>
      <c r="R354" s="12" t="n">
        <f aca="false">$J$335+$O$335+Assumptions!$B$20+IF($B$354=0,$D$335,Assumptions!$B$4)+IF($C$354=0,$AI$335,Assumptions!$B$4)+IF($D$354=0,$AF$335,Assumptions!$B$4)+IF($E$354=0,$AC$335,Assumptions!$B$4)+IF($F$354=0,$Z$335,Assumptions!$B$4)+IF($G$354=0,$W$335,Assumptions!$B$4)+IF($H$354=0,$T$335,Assumptions!$B$4)</f>
        <v>30925064.1774654</v>
      </c>
      <c r="S354" s="12" t="n">
        <f aca="false">IF($R$354&gt;Assumptions!$B$4,$Q$354/$R$354&gt;Assumptions!$B$13,FALSE())</f>
        <v>1</v>
      </c>
      <c r="T354" s="12" t="n">
        <f aca="false">IF($S$354,($Q$354+Assumptions!$B$14*Assumptions!$B$13)/($R$354+Assumptions!$B$14),IF($R$354&gt;Assumptions!$B$4,$Q$354/$R$354,Assumptions!$B$4))</f>
        <v>58.1150716625879</v>
      </c>
      <c r="U354" s="12" t="n">
        <f aca="false">IF($B$354=1,$I$354,$D$335*$T$354)</f>
        <v>45601187.7354182</v>
      </c>
      <c r="V354" s="12" t="n">
        <f aca="false">IF($C$354=1,$J$354,$AI$335*$T$354)</f>
        <v>356318336.858592</v>
      </c>
      <c r="W354" s="12" t="n">
        <f aca="false">IF($D$354=1,$K$354,$AF$335*$T$354)</f>
        <v>100717350.709705</v>
      </c>
      <c r="X354" s="12" t="n">
        <f aca="false">IF($E$354=1,$L$354,$AC$335*$T$354)</f>
        <v>60000000</v>
      </c>
      <c r="Y354" s="12" t="n">
        <f aca="false">IF($F$354=1,$M$354,$Z$335*$T$354)</f>
        <v>174345214.987764</v>
      </c>
      <c r="Z354" s="12" t="n">
        <f aca="false">IF($G$354=1,$N$354,$W$335*$T$354)</f>
        <v>290575358.31294</v>
      </c>
      <c r="AA354" s="12" t="n">
        <f aca="false">IF($H$354=1,$O$354,$T$335*$T$354)</f>
        <v>290575358.31294</v>
      </c>
      <c r="AB354" s="12" t="n">
        <f aca="false">($J$335+$O$335)*$T$354</f>
        <v>16043868.9628795</v>
      </c>
      <c r="AC354" s="12" t="n">
        <f aca="false">Assumptions!$B$20*$T$354</f>
        <v>523035644.963291</v>
      </c>
      <c r="AD354" s="12" t="n">
        <f aca="false">IF($S$354,Assumptions!$B$14*($T$354-Assumptions!$B$13),Assumptions!$B$4)</f>
        <v>142787679.15647</v>
      </c>
      <c r="AE354" s="12" t="n">
        <f aca="false">$U$354+$V$354+$W$354+$X$354+$Y$354+$Z$354+$AA$354+$AB$354+$AC$354+$AD$354</f>
        <v>2000000000</v>
      </c>
      <c r="AF354" s="12" t="n">
        <f aca="false">IF(AND(IF($B$354=1,$U$354&gt;=INDEX($U$346:$U$473,1+$A$354-Assumptions!$B$77),$U$354&gt;INDEX($U$346:$U$473,1+$A$354+Assumptions!$B$77)),IF($C$354=1,$V$354&gt;=INDEX($V$346:$V$473,1+$A$354-Assumptions!$B$78),$V$354&gt;INDEX($V$346:$V$473,1+$A$354+Assumptions!$B$78)),IF($D$354=1,$W$354&gt;=INDEX($W$346:$W$473,1+$A$354-Assumptions!$B$79),$W$354&gt;INDEX($W$346:$W$473,1+$A$354+Assumptions!$B$79)),IF($E$354=1,$X$354&gt;=INDEX($X$346:$X$473,1+$A$354-Assumptions!$B$80),$X$354&gt;INDEX($X$346:$X$473,1+$A$354+Assumptions!$B$80)),IF($F$354=1,$Y$354&gt;=INDEX($Y$346:$Y$473,1+$A$354-Assumptions!$B$81),$Y$354&gt;INDEX($Y$346:$Y$473,1+$A$354+Assumptions!$B$81)),IF($G$354=1,$Z$354&gt;=INDEX($Z$346:$Z$473,1+$A$354-Assumptions!$B$82),$Z$354&gt;INDEX($Z$346:$Z$473,1+$A$354+Assumptions!$B$82)),IF($H$354=1,$AA$354&gt;=INDEX($AA$346:$AA$473,1+$A$354-Assumptions!$B$83),$AA$354&gt;INDEX($AA$346:$AA$473,1+$A$354+Assumptions!$B$83))),1,0)</f>
        <v>0</v>
      </c>
    </row>
    <row r="355" customFormat="false" ht="15" hidden="true" customHeight="false" outlineLevel="0" collapsed="false">
      <c r="A355" s="6" t="n">
        <f aca="false">ROW()-ROW($A$346)+Assumptions!$B$4</f>
        <v>9</v>
      </c>
      <c r="B355" s="12" t="n">
        <f aca="false">MOD(QUOTIENT($A$355,Assumptions!$B$77),2)</f>
        <v>0</v>
      </c>
      <c r="C355" s="12" t="n">
        <f aca="false">MOD(QUOTIENT($A$355,Assumptions!$B$78),2)</f>
        <v>0</v>
      </c>
      <c r="D355" s="12" t="n">
        <f aca="false">MOD(QUOTIENT($A$355,Assumptions!$B$79),2)</f>
        <v>0</v>
      </c>
      <c r="E355" s="12" t="n">
        <f aca="false">MOD(QUOTIENT($A$355,Assumptions!$B$80),2)</f>
        <v>1</v>
      </c>
      <c r="F355" s="12" t="n">
        <f aca="false">MOD(QUOTIENT($A$355,Assumptions!$B$81),2)</f>
        <v>0</v>
      </c>
      <c r="G355" s="12" t="n">
        <f aca="false">MOD(QUOTIENT($A$355,Assumptions!$B$82),2)</f>
        <v>0</v>
      </c>
      <c r="H355" s="12" t="n">
        <f aca="false">MOD(QUOTIENT($A$355,Assumptions!$B$83),2)</f>
        <v>1</v>
      </c>
      <c r="I355" s="12" t="n">
        <f aca="false">IF($B$355=1,MIN(Assumptions!$B$67,MAX(Assumptions!$B$4,Assumptions!$B$26-(Assumptions!$B$4))),Assumptions!$B$4)</f>
        <v>0</v>
      </c>
      <c r="J355" s="12" t="n">
        <f aca="false">IF($C$355=1,MIN(Assumptions!$B$66,MAX(Assumptions!$B$4,Assumptions!$B$26-($I$355))),Assumptions!$B$4)</f>
        <v>0</v>
      </c>
      <c r="K355" s="12" t="n">
        <f aca="false">IF($D$355=1,MIN(Assumptions!$B$61,MAX(Assumptions!$B$4,Assumptions!$B$26-($I$355+$J$355))),Assumptions!$B$4)</f>
        <v>0</v>
      </c>
      <c r="L355" s="12" t="n">
        <f aca="false">IF($E$355=1,MIN(Assumptions!$B$56,MAX(Assumptions!$B$4,Assumptions!$B$26-($I$355+$J$355+$K$355))),Assumptions!$B$4)</f>
        <v>60000000</v>
      </c>
      <c r="M355" s="12" t="n">
        <f aca="false">IF($F$355=1,MIN(Assumptions!$B$51,MAX(Assumptions!$B$4,Assumptions!$B$26-($I$355+$J$355+$K$355+$L$355))),Assumptions!$B$4)</f>
        <v>0</v>
      </c>
      <c r="N355" s="12" t="n">
        <f aca="false">IF($G$355=1,MIN(Assumptions!$B$46,MAX(Assumptions!$B$4,Assumptions!$B$26-($I$355+$J$355+$K$355+$L$355+$M$355))),Assumptions!$B$4)</f>
        <v>0</v>
      </c>
      <c r="O355" s="12" t="n">
        <f aca="false">IF($H$355=1,MIN(Assumptions!$B$41,MAX(Assumptions!$B$4,Assumptions!$B$26-($I$355+$J$355+$K$355+$L$355+$M$355+$N$355))),Assumptions!$B$4)</f>
        <v>5000000</v>
      </c>
      <c r="P355" s="12" t="n">
        <f aca="false">$I$355+$J$355+$K$355+$L$355+$M$355+$N$355+$O$355</f>
        <v>65000000</v>
      </c>
      <c r="Q355" s="12" t="n">
        <f aca="false">MAX(Assumptions!$B$4,Assumptions!$B$26-$P$355)</f>
        <v>1935000000</v>
      </c>
      <c r="R355" s="12" t="n">
        <f aca="false">$J$335+$O$335+Assumptions!$B$20+IF($B$355=0,$D$335,Assumptions!$B$4)+IF($C$355=0,$AI$335,Assumptions!$B$4)+IF($D$355=0,$AF$335,Assumptions!$B$4)+IF($E$355=0,$AC$335,Assumptions!$B$4)+IF($F$355=0,$Z$335,Assumptions!$B$4)+IF($G$355=0,$W$335,Assumptions!$B$4)+IF($H$355=0,$T$335,Assumptions!$B$4)</f>
        <v>25925064.1774654</v>
      </c>
      <c r="S355" s="12" t="n">
        <f aca="false">IF($R$355&gt;Assumptions!$B$4,$Q$355/$R$355&gt;Assumptions!$B$13,FALSE())</f>
        <v>1</v>
      </c>
      <c r="T355" s="12" t="n">
        <f aca="false">IF($S$355,($Q$355+Assumptions!$B$14*Assumptions!$B$13)/($R$355+Assumptions!$B$14),IF($R$355&gt;Assumptions!$B$4,$Q$355/$R$355,Assumptions!$B$4))</f>
        <v>68.1616754813169</v>
      </c>
      <c r="U355" s="12" t="n">
        <f aca="false">IF($B$355=1,$I$355,$D$335*$T$355)</f>
        <v>53484462.3100611</v>
      </c>
      <c r="V355" s="12" t="n">
        <f aca="false">IF($C$355=1,$J$355,$AI$335*$T$355)</f>
        <v>417916629.028835</v>
      </c>
      <c r="W355" s="12" t="n">
        <f aca="false">IF($D$355=1,$K$355,$AF$335*$T$355)</f>
        <v>118128794.786162</v>
      </c>
      <c r="X355" s="12" t="n">
        <f aca="false">IF($E$355=1,$L$355,$AC$335*$T$355)</f>
        <v>60000000</v>
      </c>
      <c r="Y355" s="12" t="n">
        <f aca="false">IF($F$355=1,$M$355,$Z$335*$T$355)</f>
        <v>204485026.443951</v>
      </c>
      <c r="Z355" s="12" t="n">
        <f aca="false">IF($G$355=1,$N$355,$W$335*$T$355)</f>
        <v>340808377.406585</v>
      </c>
      <c r="AA355" s="12" t="n">
        <f aca="false">IF($H$355=1,$O$355,$T$335*$T$355)</f>
        <v>5000000</v>
      </c>
      <c r="AB355" s="12" t="n">
        <f aca="false">($J$335+$O$335)*$T$355</f>
        <v>18817441.9892622</v>
      </c>
      <c r="AC355" s="12" t="n">
        <f aca="false">Assumptions!$B$20*$T$355</f>
        <v>613455079.331852</v>
      </c>
      <c r="AD355" s="12" t="n">
        <f aca="false">IF($S$355,Assumptions!$B$14*($T$355-Assumptions!$B$13),Assumptions!$B$4)</f>
        <v>167904188.703292</v>
      </c>
      <c r="AE355" s="12" t="n">
        <f aca="false">$U$355+$V$355+$W$355+$X$355+$Y$355+$Z$355+$AA$355+$AB$355+$AC$355+$AD$355</f>
        <v>2000000000</v>
      </c>
      <c r="AF355" s="12" t="n">
        <f aca="false">IF(AND(IF($B$355=1,$U$355&gt;=INDEX($U$346:$U$473,1+$A$355-Assumptions!$B$77),$U$355&gt;INDEX($U$346:$U$473,1+$A$355+Assumptions!$B$77)),IF($C$355=1,$V$355&gt;=INDEX($V$346:$V$473,1+$A$355-Assumptions!$B$78),$V$355&gt;INDEX($V$346:$V$473,1+$A$355+Assumptions!$B$78)),IF($D$355=1,$W$355&gt;=INDEX($W$346:$W$473,1+$A$355-Assumptions!$B$79),$W$355&gt;INDEX($W$346:$W$473,1+$A$355+Assumptions!$B$79)),IF($E$355=1,$X$355&gt;=INDEX($X$346:$X$473,1+$A$355-Assumptions!$B$80),$X$355&gt;INDEX($X$346:$X$473,1+$A$355+Assumptions!$B$80)),IF($F$355=1,$Y$355&gt;=INDEX($Y$346:$Y$473,1+$A$355-Assumptions!$B$81),$Y$355&gt;INDEX($Y$346:$Y$473,1+$A$355+Assumptions!$B$81)),IF($G$355=1,$Z$355&gt;=INDEX($Z$346:$Z$473,1+$A$355-Assumptions!$B$82),$Z$355&gt;INDEX($Z$346:$Z$473,1+$A$355+Assumptions!$B$82)),IF($H$355=1,$AA$355&gt;=INDEX($AA$346:$AA$473,1+$A$355-Assumptions!$B$83),$AA$355&gt;INDEX($AA$346:$AA$473,1+$A$355+Assumptions!$B$83))),1,0)</f>
        <v>0</v>
      </c>
    </row>
    <row r="356" customFormat="false" ht="15" hidden="true" customHeight="false" outlineLevel="0" collapsed="false">
      <c r="A356" s="6" t="n">
        <f aca="false">ROW()-ROW($A$346)+Assumptions!$B$4</f>
        <v>10</v>
      </c>
      <c r="B356" s="12" t="n">
        <f aca="false">MOD(QUOTIENT($A$356,Assumptions!$B$77),2)</f>
        <v>0</v>
      </c>
      <c r="C356" s="12" t="n">
        <f aca="false">MOD(QUOTIENT($A$356,Assumptions!$B$78),2)</f>
        <v>0</v>
      </c>
      <c r="D356" s="12" t="n">
        <f aca="false">MOD(QUOTIENT($A$356,Assumptions!$B$79),2)</f>
        <v>0</v>
      </c>
      <c r="E356" s="12" t="n">
        <f aca="false">MOD(QUOTIENT($A$356,Assumptions!$B$80),2)</f>
        <v>1</v>
      </c>
      <c r="F356" s="12" t="n">
        <f aca="false">MOD(QUOTIENT($A$356,Assumptions!$B$81),2)</f>
        <v>0</v>
      </c>
      <c r="G356" s="12" t="n">
        <f aca="false">MOD(QUOTIENT($A$356,Assumptions!$B$82),2)</f>
        <v>1</v>
      </c>
      <c r="H356" s="12" t="n">
        <f aca="false">MOD(QUOTIENT($A$356,Assumptions!$B$83),2)</f>
        <v>0</v>
      </c>
      <c r="I356" s="12" t="n">
        <f aca="false">IF($B$356=1,MIN(Assumptions!$B$67,MAX(Assumptions!$B$4,Assumptions!$B$26-(Assumptions!$B$4))),Assumptions!$B$4)</f>
        <v>0</v>
      </c>
      <c r="J356" s="12" t="n">
        <f aca="false">IF($C$356=1,MIN(Assumptions!$B$66,MAX(Assumptions!$B$4,Assumptions!$B$26-($I$356))),Assumptions!$B$4)</f>
        <v>0</v>
      </c>
      <c r="K356" s="12" t="n">
        <f aca="false">IF($D$356=1,MIN(Assumptions!$B$61,MAX(Assumptions!$B$4,Assumptions!$B$26-($I$356+$J$356))),Assumptions!$B$4)</f>
        <v>0</v>
      </c>
      <c r="L356" s="12" t="n">
        <f aca="false">IF($E$356=1,MIN(Assumptions!$B$56,MAX(Assumptions!$B$4,Assumptions!$B$26-($I$356+$J$356+$K$356))),Assumptions!$B$4)</f>
        <v>60000000</v>
      </c>
      <c r="M356" s="12" t="n">
        <f aca="false">IF($F$356=1,MIN(Assumptions!$B$51,MAX(Assumptions!$B$4,Assumptions!$B$26-($I$356+$J$356+$K$356+$L$356))),Assumptions!$B$4)</f>
        <v>0</v>
      </c>
      <c r="N356" s="12" t="n">
        <f aca="false">IF($G$356=1,MIN(Assumptions!$B$46,MAX(Assumptions!$B$4,Assumptions!$B$26-($I$356+$J$356+$K$356+$L$356+$M$356))),Assumptions!$B$4)</f>
        <v>15000000</v>
      </c>
      <c r="O356" s="12" t="n">
        <f aca="false">IF($H$356=1,MIN(Assumptions!$B$41,MAX(Assumptions!$B$4,Assumptions!$B$26-($I$356+$J$356+$K$356+$L$356+$M$356+$N$356))),Assumptions!$B$4)</f>
        <v>0</v>
      </c>
      <c r="P356" s="12" t="n">
        <f aca="false">$I$356+$J$356+$K$356+$L$356+$M$356+$N$356+$O$356</f>
        <v>75000000</v>
      </c>
      <c r="Q356" s="12" t="n">
        <f aca="false">MAX(Assumptions!$B$4,Assumptions!$B$26-$P$356)</f>
        <v>1925000000</v>
      </c>
      <c r="R356" s="12" t="n">
        <f aca="false">$J$335+$O$335+Assumptions!$B$20+IF($B$356=0,$D$335,Assumptions!$B$4)+IF($C$356=0,$AI$335,Assumptions!$B$4)+IF($D$356=0,$AF$335,Assumptions!$B$4)+IF($E$356=0,$AC$335,Assumptions!$B$4)+IF($F$356=0,$Z$335,Assumptions!$B$4)+IF($G$356=0,$W$335,Assumptions!$B$4)+IF($H$356=0,$T$335,Assumptions!$B$4)</f>
        <v>25925064.1774654</v>
      </c>
      <c r="S356" s="12" t="n">
        <f aca="false">IF($R$356&gt;Assumptions!$B$4,$Q$356/$R$356&gt;Assumptions!$B$13,FALSE())</f>
        <v>1</v>
      </c>
      <c r="T356" s="12" t="n">
        <f aca="false">IF($S$356,($Q$356+Assumptions!$B$14*Assumptions!$B$13)/($R$356+Assumptions!$B$14),IF($R$356&gt;Assumptions!$B$4,$Q$356/$R$356,Assumptions!$B$4))</f>
        <v>67.8098732852843</v>
      </c>
      <c r="U356" s="12" t="n">
        <f aca="false">IF($B$356=1,$I$356,$D$335*$T$356)</f>
        <v>53208413.4723318</v>
      </c>
      <c r="V356" s="12" t="n">
        <f aca="false">IF($C$356=1,$J$356,$AI$335*$T$356)</f>
        <v>415759639.975783</v>
      </c>
      <c r="W356" s="12" t="n">
        <f aca="false">IF($D$356=1,$K$356,$AF$335*$T$356)</f>
        <v>117519097.780814</v>
      </c>
      <c r="X356" s="12" t="n">
        <f aca="false">IF($E$356=1,$L$356,$AC$335*$T$356)</f>
        <v>60000000</v>
      </c>
      <c r="Y356" s="12" t="n">
        <f aca="false">IF($F$356=1,$M$356,$Z$335*$T$356)</f>
        <v>203429619.855853</v>
      </c>
      <c r="Z356" s="12" t="n">
        <f aca="false">IF($G$356=1,$N$356,$W$335*$T$356)</f>
        <v>15000000</v>
      </c>
      <c r="AA356" s="12" t="n">
        <f aca="false">IF($H$356=1,$O$356,$T$335*$T$356)</f>
        <v>339049366.426422</v>
      </c>
      <c r="AB356" s="12" t="n">
        <f aca="false">($J$335+$O$335)*$T$356</f>
        <v>18720319.7080273</v>
      </c>
      <c r="AC356" s="12" t="n">
        <f aca="false">Assumptions!$B$20*$T$356</f>
        <v>610288859.567559</v>
      </c>
      <c r="AD356" s="12" t="n">
        <f aca="false">IF($S$356,Assumptions!$B$14*($T$356-Assumptions!$B$13),Assumptions!$B$4)</f>
        <v>167024683.213211</v>
      </c>
      <c r="AE356" s="12" t="n">
        <f aca="false">$U$356+$V$356+$W$356+$X$356+$Y$356+$Z$356+$AA$356+$AB$356+$AC$356+$AD$356</f>
        <v>2000000000</v>
      </c>
      <c r="AF356" s="12" t="n">
        <f aca="false">IF(AND(IF($B$356=1,$U$356&gt;=INDEX($U$346:$U$473,1+$A$356-Assumptions!$B$77),$U$356&gt;INDEX($U$346:$U$473,1+$A$356+Assumptions!$B$77)),IF($C$356=1,$V$356&gt;=INDEX($V$346:$V$473,1+$A$356-Assumptions!$B$78),$V$356&gt;INDEX($V$346:$V$473,1+$A$356+Assumptions!$B$78)),IF($D$356=1,$W$356&gt;=INDEX($W$346:$W$473,1+$A$356-Assumptions!$B$79),$W$356&gt;INDEX($W$346:$W$473,1+$A$356+Assumptions!$B$79)),IF($E$356=1,$X$356&gt;=INDEX($X$346:$X$473,1+$A$356-Assumptions!$B$80),$X$356&gt;INDEX($X$346:$X$473,1+$A$356+Assumptions!$B$80)),IF($F$356=1,$Y$356&gt;=INDEX($Y$346:$Y$473,1+$A$356-Assumptions!$B$81),$Y$356&gt;INDEX($Y$346:$Y$473,1+$A$356+Assumptions!$B$81)),IF($G$356=1,$Z$356&gt;=INDEX($Z$346:$Z$473,1+$A$356-Assumptions!$B$82),$Z$356&gt;INDEX($Z$346:$Z$473,1+$A$356+Assumptions!$B$82)),IF($H$356=1,$AA$356&gt;=INDEX($AA$346:$AA$473,1+$A$356-Assumptions!$B$83),$AA$356&gt;INDEX($AA$346:$AA$473,1+$A$356+Assumptions!$B$83))),1,0)</f>
        <v>0</v>
      </c>
    </row>
    <row r="357" customFormat="false" ht="15" hidden="true" customHeight="false" outlineLevel="0" collapsed="false">
      <c r="A357" s="6" t="n">
        <f aca="false">ROW()-ROW($A$346)+Assumptions!$B$4</f>
        <v>11</v>
      </c>
      <c r="B357" s="12" t="n">
        <f aca="false">MOD(QUOTIENT($A$357,Assumptions!$B$77),2)</f>
        <v>0</v>
      </c>
      <c r="C357" s="12" t="n">
        <f aca="false">MOD(QUOTIENT($A$357,Assumptions!$B$78),2)</f>
        <v>0</v>
      </c>
      <c r="D357" s="12" t="n">
        <f aca="false">MOD(QUOTIENT($A$357,Assumptions!$B$79),2)</f>
        <v>0</v>
      </c>
      <c r="E357" s="12" t="n">
        <f aca="false">MOD(QUOTIENT($A$357,Assumptions!$B$80),2)</f>
        <v>1</v>
      </c>
      <c r="F357" s="12" t="n">
        <f aca="false">MOD(QUOTIENT($A$357,Assumptions!$B$81),2)</f>
        <v>0</v>
      </c>
      <c r="G357" s="12" t="n">
        <f aca="false">MOD(QUOTIENT($A$357,Assumptions!$B$82),2)</f>
        <v>1</v>
      </c>
      <c r="H357" s="12" t="n">
        <f aca="false">MOD(QUOTIENT($A$357,Assumptions!$B$83),2)</f>
        <v>1</v>
      </c>
      <c r="I357" s="12" t="n">
        <f aca="false">IF($B$357=1,MIN(Assumptions!$B$67,MAX(Assumptions!$B$4,Assumptions!$B$26-(Assumptions!$B$4))),Assumptions!$B$4)</f>
        <v>0</v>
      </c>
      <c r="J357" s="12" t="n">
        <f aca="false">IF($C$357=1,MIN(Assumptions!$B$66,MAX(Assumptions!$B$4,Assumptions!$B$26-($I$357))),Assumptions!$B$4)</f>
        <v>0</v>
      </c>
      <c r="K357" s="12" t="n">
        <f aca="false">IF($D$357=1,MIN(Assumptions!$B$61,MAX(Assumptions!$B$4,Assumptions!$B$26-($I$357+$J$357))),Assumptions!$B$4)</f>
        <v>0</v>
      </c>
      <c r="L357" s="12" t="n">
        <f aca="false">IF($E$357=1,MIN(Assumptions!$B$56,MAX(Assumptions!$B$4,Assumptions!$B$26-($I$357+$J$357+$K$357))),Assumptions!$B$4)</f>
        <v>60000000</v>
      </c>
      <c r="M357" s="12" t="n">
        <f aca="false">IF($F$357=1,MIN(Assumptions!$B$51,MAX(Assumptions!$B$4,Assumptions!$B$26-($I$357+$J$357+$K$357+$L$357))),Assumptions!$B$4)</f>
        <v>0</v>
      </c>
      <c r="N357" s="12" t="n">
        <f aca="false">IF($G$357=1,MIN(Assumptions!$B$46,MAX(Assumptions!$B$4,Assumptions!$B$26-($I$357+$J$357+$K$357+$L$357+$M$357))),Assumptions!$B$4)</f>
        <v>15000000</v>
      </c>
      <c r="O357" s="12" t="n">
        <f aca="false">IF($H$357=1,MIN(Assumptions!$B$41,MAX(Assumptions!$B$4,Assumptions!$B$26-($I$357+$J$357+$K$357+$L$357+$M$357+$N$357))),Assumptions!$B$4)</f>
        <v>5000000</v>
      </c>
      <c r="P357" s="12" t="n">
        <f aca="false">$I$357+$J$357+$K$357+$L$357+$M$357+$N$357+$O$357</f>
        <v>80000000</v>
      </c>
      <c r="Q357" s="12" t="n">
        <f aca="false">MAX(Assumptions!$B$4,Assumptions!$B$26-$P$357)</f>
        <v>1920000000</v>
      </c>
      <c r="R357" s="12" t="n">
        <f aca="false">$J$335+$O$335+Assumptions!$B$20+IF($B$357=0,$D$335,Assumptions!$B$4)+IF($C$357=0,$AI$335,Assumptions!$B$4)+IF($D$357=0,$AF$335,Assumptions!$B$4)+IF($E$357=0,$AC$335,Assumptions!$B$4)+IF($F$357=0,$Z$335,Assumptions!$B$4)+IF($G$357=0,$W$335,Assumptions!$B$4)+IF($H$357=0,$T$335,Assumptions!$B$4)</f>
        <v>20925064.1774654</v>
      </c>
      <c r="S357" s="12" t="n">
        <f aca="false">IF($R$357&gt;Assumptions!$B$4,$Q$357/$R$357&gt;Assumptions!$B$13,FALSE())</f>
        <v>1</v>
      </c>
      <c r="T357" s="12" t="n">
        <f aca="false">IF($S$357,($Q$357+Assumptions!$B$14*Assumptions!$B$13)/($R$357+Assumptions!$B$14),IF($R$357&gt;Assumptions!$B$4,$Q$357/$R$357,Assumptions!$B$4))</f>
        <v>82.0702127189655</v>
      </c>
      <c r="U357" s="12" t="n">
        <f aca="false">IF($B$357=1,$I$357,$D$335*$T$357)</f>
        <v>64398082.4701025</v>
      </c>
      <c r="V357" s="12" t="n">
        <f aca="false">IF($C$357=1,$J$357,$AI$335*$T$357)</f>
        <v>503193420.657488</v>
      </c>
      <c r="W357" s="12" t="n">
        <f aca="false">IF($D$357=1,$K$357,$AF$335*$T$357)</f>
        <v>142233230.73965</v>
      </c>
      <c r="X357" s="12" t="n">
        <f aca="false">IF($E$357=1,$L$357,$AC$335*$T$357)</f>
        <v>60000000</v>
      </c>
      <c r="Y357" s="12" t="n">
        <f aca="false">IF($F$357=1,$M$357,$Z$335*$T$357)</f>
        <v>246210638.156896</v>
      </c>
      <c r="Z357" s="12" t="n">
        <f aca="false">IF($G$357=1,$N$357,$W$335*$T$357)</f>
        <v>15000000</v>
      </c>
      <c r="AA357" s="12" t="n">
        <f aca="false">IF($H$357=1,$O$357,$T$335*$T$357)</f>
        <v>5000000</v>
      </c>
      <c r="AB357" s="12" t="n">
        <f aca="false">($J$335+$O$335)*$T$357</f>
        <v>22657181.7077596</v>
      </c>
      <c r="AC357" s="12" t="n">
        <f aca="false">Assumptions!$B$20*$T$357</f>
        <v>738631914.470689</v>
      </c>
      <c r="AD357" s="12" t="n">
        <f aca="false">IF($S$357,Assumptions!$B$14*($T$357-Assumptions!$B$13),Assumptions!$B$4)</f>
        <v>202675531.797414</v>
      </c>
      <c r="AE357" s="12" t="n">
        <f aca="false">$U$357+$V$357+$W$357+$X$357+$Y$357+$Z$357+$AA$357+$AB$357+$AC$357+$AD$357</f>
        <v>2000000000</v>
      </c>
      <c r="AF357" s="12" t="n">
        <f aca="false">IF(AND(IF($B$357=1,$U$357&gt;=INDEX($U$346:$U$473,1+$A$357-Assumptions!$B$77),$U$357&gt;INDEX($U$346:$U$473,1+$A$357+Assumptions!$B$77)),IF($C$357=1,$V$357&gt;=INDEX($V$346:$V$473,1+$A$357-Assumptions!$B$78),$V$357&gt;INDEX($V$346:$V$473,1+$A$357+Assumptions!$B$78)),IF($D$357=1,$W$357&gt;=INDEX($W$346:$W$473,1+$A$357-Assumptions!$B$79),$W$357&gt;INDEX($W$346:$W$473,1+$A$357+Assumptions!$B$79)),IF($E$357=1,$X$357&gt;=INDEX($X$346:$X$473,1+$A$357-Assumptions!$B$80),$X$357&gt;INDEX($X$346:$X$473,1+$A$357+Assumptions!$B$80)),IF($F$357=1,$Y$357&gt;=INDEX($Y$346:$Y$473,1+$A$357-Assumptions!$B$81),$Y$357&gt;INDEX($Y$346:$Y$473,1+$A$357+Assumptions!$B$81)),IF($G$357=1,$Z$357&gt;=INDEX($Z$346:$Z$473,1+$A$357-Assumptions!$B$82),$Z$357&gt;INDEX($Z$346:$Z$473,1+$A$357+Assumptions!$B$82)),IF($H$357=1,$AA$357&gt;=INDEX($AA$346:$AA$473,1+$A$357-Assumptions!$B$83),$AA$357&gt;INDEX($AA$346:$AA$473,1+$A$357+Assumptions!$B$83))),1,0)</f>
        <v>0</v>
      </c>
    </row>
    <row r="358" customFormat="false" ht="15" hidden="true" customHeight="false" outlineLevel="0" collapsed="false">
      <c r="A358" s="6" t="n">
        <f aca="false">ROW()-ROW($A$346)+Assumptions!$B$4</f>
        <v>12</v>
      </c>
      <c r="B358" s="12" t="n">
        <f aca="false">MOD(QUOTIENT($A$358,Assumptions!$B$77),2)</f>
        <v>0</v>
      </c>
      <c r="C358" s="12" t="n">
        <f aca="false">MOD(QUOTIENT($A$358,Assumptions!$B$78),2)</f>
        <v>0</v>
      </c>
      <c r="D358" s="12" t="n">
        <f aca="false">MOD(QUOTIENT($A$358,Assumptions!$B$79),2)</f>
        <v>0</v>
      </c>
      <c r="E358" s="12" t="n">
        <f aca="false">MOD(QUOTIENT($A$358,Assumptions!$B$80),2)</f>
        <v>1</v>
      </c>
      <c r="F358" s="12" t="n">
        <f aca="false">MOD(QUOTIENT($A$358,Assumptions!$B$81),2)</f>
        <v>1</v>
      </c>
      <c r="G358" s="12" t="n">
        <f aca="false">MOD(QUOTIENT($A$358,Assumptions!$B$82),2)</f>
        <v>0</v>
      </c>
      <c r="H358" s="12" t="n">
        <f aca="false">MOD(QUOTIENT($A$358,Assumptions!$B$83),2)</f>
        <v>0</v>
      </c>
      <c r="I358" s="12" t="n">
        <f aca="false">IF($B$358=1,MIN(Assumptions!$B$67,MAX(Assumptions!$B$4,Assumptions!$B$26-(Assumptions!$B$4))),Assumptions!$B$4)</f>
        <v>0</v>
      </c>
      <c r="J358" s="12" t="n">
        <f aca="false">IF($C$358=1,MIN(Assumptions!$B$66,MAX(Assumptions!$B$4,Assumptions!$B$26-($I$358))),Assumptions!$B$4)</f>
        <v>0</v>
      </c>
      <c r="K358" s="12" t="n">
        <f aca="false">IF($D$358=1,MIN(Assumptions!$B$61,MAX(Assumptions!$B$4,Assumptions!$B$26-($I$358+$J$358))),Assumptions!$B$4)</f>
        <v>0</v>
      </c>
      <c r="L358" s="12" t="n">
        <f aca="false">IF($E$358=1,MIN(Assumptions!$B$56,MAX(Assumptions!$B$4,Assumptions!$B$26-($I$358+$J$358+$K$358))),Assumptions!$B$4)</f>
        <v>60000000</v>
      </c>
      <c r="M358" s="12" t="n">
        <f aca="false">IF($F$358=1,MIN(Assumptions!$B$51,MAX(Assumptions!$B$4,Assumptions!$B$26-($I$358+$J$358+$K$358+$L$358))),Assumptions!$B$4)</f>
        <v>30000000</v>
      </c>
      <c r="N358" s="12" t="n">
        <f aca="false">IF($G$358=1,MIN(Assumptions!$B$46,MAX(Assumptions!$B$4,Assumptions!$B$26-($I$358+$J$358+$K$358+$L$358+$M$358))),Assumptions!$B$4)</f>
        <v>0</v>
      </c>
      <c r="O358" s="12" t="n">
        <f aca="false">IF($H$358=1,MIN(Assumptions!$B$41,MAX(Assumptions!$B$4,Assumptions!$B$26-($I$358+$J$358+$K$358+$L$358+$M$358+$N$358))),Assumptions!$B$4)</f>
        <v>0</v>
      </c>
      <c r="P358" s="12" t="n">
        <f aca="false">$I$358+$J$358+$K$358+$L$358+$M$358+$N$358+$O$358</f>
        <v>90000000</v>
      </c>
      <c r="Q358" s="12" t="n">
        <f aca="false">MAX(Assumptions!$B$4,Assumptions!$B$26-$P$358)</f>
        <v>1910000000</v>
      </c>
      <c r="R358" s="12" t="n">
        <f aca="false">$J$335+$O$335+Assumptions!$B$20+IF($B$358=0,$D$335,Assumptions!$B$4)+IF($C$358=0,$AI$335,Assumptions!$B$4)+IF($D$358=0,$AF$335,Assumptions!$B$4)+IF($E$358=0,$AC$335,Assumptions!$B$4)+IF($F$358=0,$Z$335,Assumptions!$B$4)+IF($G$358=0,$W$335,Assumptions!$B$4)+IF($H$358=0,$T$335,Assumptions!$B$4)</f>
        <v>27925064.1774654</v>
      </c>
      <c r="S358" s="12" t="n">
        <f aca="false">IF($R$358&gt;Assumptions!$B$4,$Q$358/$R$358&gt;Assumptions!$B$13,FALSE())</f>
        <v>1</v>
      </c>
      <c r="T358" s="12" t="n">
        <f aca="false">IF($S$358,($Q$358+Assumptions!$B$14*Assumptions!$B$13)/($R$358+Assumptions!$B$14),IF($R$358&gt;Assumptions!$B$4,$Q$358/$R$358,Assumptions!$B$4))</f>
        <v>62.8593579571317</v>
      </c>
      <c r="U358" s="12" t="n">
        <f aca="false">IF($B$358=1,$I$358,$D$335*$T$358)</f>
        <v>49323889.6748419</v>
      </c>
      <c r="V358" s="12" t="n">
        <f aca="false">IF($C$358=1,$J$358,$AI$335*$T$358)</f>
        <v>385406766.997122</v>
      </c>
      <c r="W358" s="12" t="n">
        <f aca="false">IF($D$358=1,$K$358,$AF$335*$T$358)</f>
        <v>108939519.81188</v>
      </c>
      <c r="X358" s="12" t="n">
        <f aca="false">IF($E$358=1,$L$358,$AC$335*$T$358)</f>
        <v>60000000</v>
      </c>
      <c r="Y358" s="12" t="n">
        <f aca="false">IF($F$358=1,$M$358,$Z$335*$T$358)</f>
        <v>30000000</v>
      </c>
      <c r="Z358" s="12" t="n">
        <f aca="false">IF($G$358=1,$N$358,$W$335*$T$358)</f>
        <v>314296789.785659</v>
      </c>
      <c r="AA358" s="12" t="n">
        <f aca="false">IF($H$358=1,$O$358,$T$335*$T$358)</f>
        <v>314296789.785659</v>
      </c>
      <c r="AB358" s="12" t="n">
        <f aca="false">($J$335+$O$335)*$T$358</f>
        <v>17353627.4378234</v>
      </c>
      <c r="AC358" s="12" t="n">
        <f aca="false">Assumptions!$B$20*$T$358</f>
        <v>565734221.614186</v>
      </c>
      <c r="AD358" s="12" t="n">
        <f aca="false">IF($S$358,Assumptions!$B$14*($T$358-Assumptions!$B$13),Assumptions!$B$4)</f>
        <v>154648394.892829</v>
      </c>
      <c r="AE358" s="12" t="n">
        <f aca="false">$U$358+$V$358+$W$358+$X$358+$Y$358+$Z$358+$AA$358+$AB$358+$AC$358+$AD$358</f>
        <v>2000000000</v>
      </c>
      <c r="AF358" s="12" t="n">
        <f aca="false">IF(AND(IF($B$358=1,$U$358&gt;=INDEX($U$346:$U$473,1+$A$358-Assumptions!$B$77),$U$358&gt;INDEX($U$346:$U$473,1+$A$358+Assumptions!$B$77)),IF($C$358=1,$V$358&gt;=INDEX($V$346:$V$473,1+$A$358-Assumptions!$B$78),$V$358&gt;INDEX($V$346:$V$473,1+$A$358+Assumptions!$B$78)),IF($D$358=1,$W$358&gt;=INDEX($W$346:$W$473,1+$A$358-Assumptions!$B$79),$W$358&gt;INDEX($W$346:$W$473,1+$A$358+Assumptions!$B$79)),IF($E$358=1,$X$358&gt;=INDEX($X$346:$X$473,1+$A$358-Assumptions!$B$80),$X$358&gt;INDEX($X$346:$X$473,1+$A$358+Assumptions!$B$80)),IF($F$358=1,$Y$358&gt;=INDEX($Y$346:$Y$473,1+$A$358-Assumptions!$B$81),$Y$358&gt;INDEX($Y$346:$Y$473,1+$A$358+Assumptions!$B$81)),IF($G$358=1,$Z$358&gt;=INDEX($Z$346:$Z$473,1+$A$358-Assumptions!$B$82),$Z$358&gt;INDEX($Z$346:$Z$473,1+$A$358+Assumptions!$B$82)),IF($H$358=1,$AA$358&gt;=INDEX($AA$346:$AA$473,1+$A$358-Assumptions!$B$83),$AA$358&gt;INDEX($AA$346:$AA$473,1+$A$358+Assumptions!$B$83))),1,0)</f>
        <v>0</v>
      </c>
    </row>
    <row r="359" customFormat="false" ht="15" hidden="true" customHeight="false" outlineLevel="0" collapsed="false">
      <c r="A359" s="6" t="n">
        <f aca="false">ROW()-ROW($A$346)+Assumptions!$B$4</f>
        <v>13</v>
      </c>
      <c r="B359" s="12" t="n">
        <f aca="false">MOD(QUOTIENT($A$359,Assumptions!$B$77),2)</f>
        <v>0</v>
      </c>
      <c r="C359" s="12" t="n">
        <f aca="false">MOD(QUOTIENT($A$359,Assumptions!$B$78),2)</f>
        <v>0</v>
      </c>
      <c r="D359" s="12" t="n">
        <f aca="false">MOD(QUOTIENT($A$359,Assumptions!$B$79),2)</f>
        <v>0</v>
      </c>
      <c r="E359" s="12" t="n">
        <f aca="false">MOD(QUOTIENT($A$359,Assumptions!$B$80),2)</f>
        <v>1</v>
      </c>
      <c r="F359" s="12" t="n">
        <f aca="false">MOD(QUOTIENT($A$359,Assumptions!$B$81),2)</f>
        <v>1</v>
      </c>
      <c r="G359" s="12" t="n">
        <f aca="false">MOD(QUOTIENT($A$359,Assumptions!$B$82),2)</f>
        <v>0</v>
      </c>
      <c r="H359" s="12" t="n">
        <f aca="false">MOD(QUOTIENT($A$359,Assumptions!$B$83),2)</f>
        <v>1</v>
      </c>
      <c r="I359" s="12" t="n">
        <f aca="false">IF($B$359=1,MIN(Assumptions!$B$67,MAX(Assumptions!$B$4,Assumptions!$B$26-(Assumptions!$B$4))),Assumptions!$B$4)</f>
        <v>0</v>
      </c>
      <c r="J359" s="12" t="n">
        <f aca="false">IF($C$359=1,MIN(Assumptions!$B$66,MAX(Assumptions!$B$4,Assumptions!$B$26-($I$359))),Assumptions!$B$4)</f>
        <v>0</v>
      </c>
      <c r="K359" s="12" t="n">
        <f aca="false">IF($D$359=1,MIN(Assumptions!$B$61,MAX(Assumptions!$B$4,Assumptions!$B$26-($I$359+$J$359))),Assumptions!$B$4)</f>
        <v>0</v>
      </c>
      <c r="L359" s="12" t="n">
        <f aca="false">IF($E$359=1,MIN(Assumptions!$B$56,MAX(Assumptions!$B$4,Assumptions!$B$26-($I$359+$J$359+$K$359))),Assumptions!$B$4)</f>
        <v>60000000</v>
      </c>
      <c r="M359" s="12" t="n">
        <f aca="false">IF($F$359=1,MIN(Assumptions!$B$51,MAX(Assumptions!$B$4,Assumptions!$B$26-($I$359+$J$359+$K$359+$L$359))),Assumptions!$B$4)</f>
        <v>30000000</v>
      </c>
      <c r="N359" s="12" t="n">
        <f aca="false">IF($G$359=1,MIN(Assumptions!$B$46,MAX(Assumptions!$B$4,Assumptions!$B$26-($I$359+$J$359+$K$359+$L$359+$M$359))),Assumptions!$B$4)</f>
        <v>0</v>
      </c>
      <c r="O359" s="12" t="n">
        <f aca="false">IF($H$359=1,MIN(Assumptions!$B$41,MAX(Assumptions!$B$4,Assumptions!$B$26-($I$359+$J$359+$K$359+$L$359+$M$359+$N$359))),Assumptions!$B$4)</f>
        <v>5000000</v>
      </c>
      <c r="P359" s="12" t="n">
        <f aca="false">$I$359+$J$359+$K$359+$L$359+$M$359+$N$359+$O$359</f>
        <v>95000000</v>
      </c>
      <c r="Q359" s="12" t="n">
        <f aca="false">MAX(Assumptions!$B$4,Assumptions!$B$26-$P$359)</f>
        <v>1905000000</v>
      </c>
      <c r="R359" s="12" t="n">
        <f aca="false">$J$335+$O$335+Assumptions!$B$20+IF($B$359=0,$D$335,Assumptions!$B$4)+IF($C$359=0,$AI$335,Assumptions!$B$4)+IF($D$359=0,$AF$335,Assumptions!$B$4)+IF($E$359=0,$AC$335,Assumptions!$B$4)+IF($F$359=0,$Z$335,Assumptions!$B$4)+IF($G$359=0,$W$335,Assumptions!$B$4)+IF($H$359=0,$T$335,Assumptions!$B$4)</f>
        <v>22925064.1774654</v>
      </c>
      <c r="S359" s="12" t="n">
        <f aca="false">IF($R$359&gt;Assumptions!$B$4,$Q$359/$R$359&gt;Assumptions!$B$13,FALSE())</f>
        <v>1</v>
      </c>
      <c r="T359" s="12" t="n">
        <f aca="false">IF($S$359,($Q$359+Assumptions!$B$14*Assumptions!$B$13)/($R$359+Assumptions!$B$14),IF($R$359&gt;Assumptions!$B$4,$Q$359/$R$359,Assumptions!$B$4))</f>
        <v>75.0243927285992</v>
      </c>
      <c r="U359" s="12" t="n">
        <f aca="false">IF($B$359=1,$I$359,$D$335*$T$359)</f>
        <v>58869434.7210971</v>
      </c>
      <c r="V359" s="12" t="n">
        <f aca="false">IF($C$359=1,$J$359,$AI$335*$T$359)</f>
        <v>459993700.017919</v>
      </c>
      <c r="W359" s="12" t="n">
        <f aca="false">IF($D$359=1,$K$359,$AF$335*$T$359)</f>
        <v>130022348.04252</v>
      </c>
      <c r="X359" s="12" t="n">
        <f aca="false">IF($E$359=1,$L$359,$AC$335*$T$359)</f>
        <v>60000000</v>
      </c>
      <c r="Y359" s="12" t="n">
        <f aca="false">IF($F$359=1,$M$359,$Z$335*$T$359)</f>
        <v>30000000</v>
      </c>
      <c r="Z359" s="12" t="n">
        <f aca="false">IF($G$359=1,$N$359,$W$335*$T$359)</f>
        <v>375121963.642996</v>
      </c>
      <c r="AA359" s="12" t="n">
        <f aca="false">IF($H$359=1,$O$359,$T$335*$T$359)</f>
        <v>5000000</v>
      </c>
      <c r="AB359" s="12" t="n">
        <f aca="false">($J$335+$O$335)*$T$359</f>
        <v>20712037.1965769</v>
      </c>
      <c r="AC359" s="12" t="n">
        <f aca="false">Assumptions!$B$20*$T$359</f>
        <v>675219534.557393</v>
      </c>
      <c r="AD359" s="12" t="n">
        <f aca="false">IF($S$359,Assumptions!$B$14*($T$359-Assumptions!$B$13),Assumptions!$B$4)</f>
        <v>185060981.821498</v>
      </c>
      <c r="AE359" s="12" t="n">
        <f aca="false">$U$359+$V$359+$W$359+$X$359+$Y$359+$Z$359+$AA$359+$AB$359+$AC$359+$AD$359</f>
        <v>2000000000</v>
      </c>
      <c r="AF359" s="12" t="n">
        <f aca="false">IF(AND(IF($B$359=1,$U$359&gt;=INDEX($U$346:$U$473,1+$A$359-Assumptions!$B$77),$U$359&gt;INDEX($U$346:$U$473,1+$A$359+Assumptions!$B$77)),IF($C$359=1,$V$359&gt;=INDEX($V$346:$V$473,1+$A$359-Assumptions!$B$78),$V$359&gt;INDEX($V$346:$V$473,1+$A$359+Assumptions!$B$78)),IF($D$359=1,$W$359&gt;=INDEX($W$346:$W$473,1+$A$359-Assumptions!$B$79),$W$359&gt;INDEX($W$346:$W$473,1+$A$359+Assumptions!$B$79)),IF($E$359=1,$X$359&gt;=INDEX($X$346:$X$473,1+$A$359-Assumptions!$B$80),$X$359&gt;INDEX($X$346:$X$473,1+$A$359+Assumptions!$B$80)),IF($F$359=1,$Y$359&gt;=INDEX($Y$346:$Y$473,1+$A$359-Assumptions!$B$81),$Y$359&gt;INDEX($Y$346:$Y$473,1+$A$359+Assumptions!$B$81)),IF($G$359=1,$Z$359&gt;=INDEX($Z$346:$Z$473,1+$A$359-Assumptions!$B$82),$Z$359&gt;INDEX($Z$346:$Z$473,1+$A$359+Assumptions!$B$82)),IF($H$359=1,$AA$359&gt;=INDEX($AA$346:$AA$473,1+$A$359-Assumptions!$B$83),$AA$359&gt;INDEX($AA$346:$AA$473,1+$A$359+Assumptions!$B$83))),1,0)</f>
        <v>0</v>
      </c>
    </row>
    <row r="360" customFormat="false" ht="15" hidden="true" customHeight="false" outlineLevel="0" collapsed="false">
      <c r="A360" s="6" t="n">
        <f aca="false">ROW()-ROW($A$346)+Assumptions!$B$4</f>
        <v>14</v>
      </c>
      <c r="B360" s="12" t="n">
        <f aca="false">MOD(QUOTIENT($A$360,Assumptions!$B$77),2)</f>
        <v>0</v>
      </c>
      <c r="C360" s="12" t="n">
        <f aca="false">MOD(QUOTIENT($A$360,Assumptions!$B$78),2)</f>
        <v>0</v>
      </c>
      <c r="D360" s="12" t="n">
        <f aca="false">MOD(QUOTIENT($A$360,Assumptions!$B$79),2)</f>
        <v>0</v>
      </c>
      <c r="E360" s="12" t="n">
        <f aca="false">MOD(QUOTIENT($A$360,Assumptions!$B$80),2)</f>
        <v>1</v>
      </c>
      <c r="F360" s="12" t="n">
        <f aca="false">MOD(QUOTIENT($A$360,Assumptions!$B$81),2)</f>
        <v>1</v>
      </c>
      <c r="G360" s="12" t="n">
        <f aca="false">MOD(QUOTIENT($A$360,Assumptions!$B$82),2)</f>
        <v>1</v>
      </c>
      <c r="H360" s="12" t="n">
        <f aca="false">MOD(QUOTIENT($A$360,Assumptions!$B$83),2)</f>
        <v>0</v>
      </c>
      <c r="I360" s="12" t="n">
        <f aca="false">IF($B$360=1,MIN(Assumptions!$B$67,MAX(Assumptions!$B$4,Assumptions!$B$26-(Assumptions!$B$4))),Assumptions!$B$4)</f>
        <v>0</v>
      </c>
      <c r="J360" s="12" t="n">
        <f aca="false">IF($C$360=1,MIN(Assumptions!$B$66,MAX(Assumptions!$B$4,Assumptions!$B$26-($I$360))),Assumptions!$B$4)</f>
        <v>0</v>
      </c>
      <c r="K360" s="12" t="n">
        <f aca="false">IF($D$360=1,MIN(Assumptions!$B$61,MAX(Assumptions!$B$4,Assumptions!$B$26-($I$360+$J$360))),Assumptions!$B$4)</f>
        <v>0</v>
      </c>
      <c r="L360" s="12" t="n">
        <f aca="false">IF($E$360=1,MIN(Assumptions!$B$56,MAX(Assumptions!$B$4,Assumptions!$B$26-($I$360+$J$360+$K$360))),Assumptions!$B$4)</f>
        <v>60000000</v>
      </c>
      <c r="M360" s="12" t="n">
        <f aca="false">IF($F$360=1,MIN(Assumptions!$B$51,MAX(Assumptions!$B$4,Assumptions!$B$26-($I$360+$J$360+$K$360+$L$360))),Assumptions!$B$4)</f>
        <v>30000000</v>
      </c>
      <c r="N360" s="12" t="n">
        <f aca="false">IF($G$360=1,MIN(Assumptions!$B$46,MAX(Assumptions!$B$4,Assumptions!$B$26-($I$360+$J$360+$K$360+$L$360+$M$360))),Assumptions!$B$4)</f>
        <v>15000000</v>
      </c>
      <c r="O360" s="12" t="n">
        <f aca="false">IF($H$360=1,MIN(Assumptions!$B$41,MAX(Assumptions!$B$4,Assumptions!$B$26-($I$360+$J$360+$K$360+$L$360+$M$360+$N$360))),Assumptions!$B$4)</f>
        <v>0</v>
      </c>
      <c r="P360" s="12" t="n">
        <f aca="false">$I$360+$J$360+$K$360+$L$360+$M$360+$N$360+$O$360</f>
        <v>105000000</v>
      </c>
      <c r="Q360" s="12" t="n">
        <f aca="false">MAX(Assumptions!$B$4,Assumptions!$B$26-$P$360)</f>
        <v>1895000000</v>
      </c>
      <c r="R360" s="12" t="n">
        <f aca="false">$J$335+$O$335+Assumptions!$B$20+IF($B$360=0,$D$335,Assumptions!$B$4)+IF($C$360=0,$AI$335,Assumptions!$B$4)+IF($D$360=0,$AF$335,Assumptions!$B$4)+IF($E$360=0,$AC$335,Assumptions!$B$4)+IF($F$360=0,$Z$335,Assumptions!$B$4)+IF($G$360=0,$W$335,Assumptions!$B$4)+IF($H$360=0,$T$335,Assumptions!$B$4)</f>
        <v>22925064.1774654</v>
      </c>
      <c r="S360" s="12" t="n">
        <f aca="false">IF($R$360&gt;Assumptions!$B$4,$Q$360/$R$360&gt;Assumptions!$B$13,FALSE())</f>
        <v>1</v>
      </c>
      <c r="T360" s="12" t="n">
        <f aca="false">IF($S$360,($Q$360+Assumptions!$B$14*Assumptions!$B$13)/($R$360+Assumptions!$B$14),IF($R$360&gt;Assumptions!$B$4,$Q$360/$R$360,Assumptions!$B$4))</f>
        <v>74.6310800537442</v>
      </c>
      <c r="U360" s="12" t="n">
        <f aca="false">IF($B$360=1,$I$360,$D$335*$T$360)</f>
        <v>58560813.8313403</v>
      </c>
      <c r="V360" s="12" t="n">
        <f aca="false">IF($C$360=1,$J$360,$AI$335*$T$360)</f>
        <v>457582199.62464</v>
      </c>
      <c r="W360" s="12" t="n">
        <f aca="false">IF($D$360=1,$K$360,$AF$335*$T$360)</f>
        <v>129340710.569165</v>
      </c>
      <c r="X360" s="12" t="n">
        <f aca="false">IF($E$360=1,$L$360,$AC$335*$T$360)</f>
        <v>60000000</v>
      </c>
      <c r="Y360" s="12" t="n">
        <f aca="false">IF($F$360=1,$M$360,$Z$335*$T$360)</f>
        <v>30000000</v>
      </c>
      <c r="Z360" s="12" t="n">
        <f aca="false">IF($G$360=1,$N$360,$W$335*$T$360)</f>
        <v>15000000</v>
      </c>
      <c r="AA360" s="12" t="n">
        <f aca="false">IF($H$360=1,$O$360,$T$335*$T$360)</f>
        <v>373155400.268721</v>
      </c>
      <c r="AB360" s="12" t="n">
        <f aca="false">($J$335+$O$335)*$T$360</f>
        <v>20603455.0880758</v>
      </c>
      <c r="AC360" s="12" t="n">
        <f aca="false">Assumptions!$B$20*$T$360</f>
        <v>671679720.483698</v>
      </c>
      <c r="AD360" s="12" t="n">
        <f aca="false">IF($S$360,Assumptions!$B$14*($T$360-Assumptions!$B$13),Assumptions!$B$4)</f>
        <v>184077700.13436</v>
      </c>
      <c r="AE360" s="12" t="n">
        <f aca="false">$U$360+$V$360+$W$360+$X$360+$Y$360+$Z$360+$AA$360+$AB$360+$AC$360+$AD$360</f>
        <v>2000000000</v>
      </c>
      <c r="AF360" s="12" t="n">
        <f aca="false">IF(AND(IF($B$360=1,$U$360&gt;=INDEX($U$346:$U$473,1+$A$360-Assumptions!$B$77),$U$360&gt;INDEX($U$346:$U$473,1+$A$360+Assumptions!$B$77)),IF($C$360=1,$V$360&gt;=INDEX($V$346:$V$473,1+$A$360-Assumptions!$B$78),$V$360&gt;INDEX($V$346:$V$473,1+$A$360+Assumptions!$B$78)),IF($D$360=1,$W$360&gt;=INDEX($W$346:$W$473,1+$A$360-Assumptions!$B$79),$W$360&gt;INDEX($W$346:$W$473,1+$A$360+Assumptions!$B$79)),IF($E$360=1,$X$360&gt;=INDEX($X$346:$X$473,1+$A$360-Assumptions!$B$80),$X$360&gt;INDEX($X$346:$X$473,1+$A$360+Assumptions!$B$80)),IF($F$360=1,$Y$360&gt;=INDEX($Y$346:$Y$473,1+$A$360-Assumptions!$B$81),$Y$360&gt;INDEX($Y$346:$Y$473,1+$A$360+Assumptions!$B$81)),IF($G$360=1,$Z$360&gt;=INDEX($Z$346:$Z$473,1+$A$360-Assumptions!$B$82),$Z$360&gt;INDEX($Z$346:$Z$473,1+$A$360+Assumptions!$B$82)),IF($H$360=1,$AA$360&gt;=INDEX($AA$346:$AA$473,1+$A$360-Assumptions!$B$83),$AA$360&gt;INDEX($AA$346:$AA$473,1+$A$360+Assumptions!$B$83))),1,0)</f>
        <v>0</v>
      </c>
    </row>
    <row r="361" customFormat="false" ht="15" hidden="true" customHeight="false" outlineLevel="0" collapsed="false">
      <c r="A361" s="6" t="n">
        <f aca="false">ROW()-ROW($A$346)+Assumptions!$B$4</f>
        <v>15</v>
      </c>
      <c r="B361" s="12" t="n">
        <f aca="false">MOD(QUOTIENT($A$361,Assumptions!$B$77),2)</f>
        <v>0</v>
      </c>
      <c r="C361" s="12" t="n">
        <f aca="false">MOD(QUOTIENT($A$361,Assumptions!$B$78),2)</f>
        <v>0</v>
      </c>
      <c r="D361" s="12" t="n">
        <f aca="false">MOD(QUOTIENT($A$361,Assumptions!$B$79),2)</f>
        <v>0</v>
      </c>
      <c r="E361" s="12" t="n">
        <f aca="false">MOD(QUOTIENT($A$361,Assumptions!$B$80),2)</f>
        <v>1</v>
      </c>
      <c r="F361" s="12" t="n">
        <f aca="false">MOD(QUOTIENT($A$361,Assumptions!$B$81),2)</f>
        <v>1</v>
      </c>
      <c r="G361" s="12" t="n">
        <f aca="false">MOD(QUOTIENT($A$361,Assumptions!$B$82),2)</f>
        <v>1</v>
      </c>
      <c r="H361" s="12" t="n">
        <f aca="false">MOD(QUOTIENT($A$361,Assumptions!$B$83),2)</f>
        <v>1</v>
      </c>
      <c r="I361" s="12" t="n">
        <f aca="false">IF($B$361=1,MIN(Assumptions!$B$67,MAX(Assumptions!$B$4,Assumptions!$B$26-(Assumptions!$B$4))),Assumptions!$B$4)</f>
        <v>0</v>
      </c>
      <c r="J361" s="12" t="n">
        <f aca="false">IF($C$361=1,MIN(Assumptions!$B$66,MAX(Assumptions!$B$4,Assumptions!$B$26-($I$361))),Assumptions!$B$4)</f>
        <v>0</v>
      </c>
      <c r="K361" s="12" t="n">
        <f aca="false">IF($D$361=1,MIN(Assumptions!$B$61,MAX(Assumptions!$B$4,Assumptions!$B$26-($I$361+$J$361))),Assumptions!$B$4)</f>
        <v>0</v>
      </c>
      <c r="L361" s="12" t="n">
        <f aca="false">IF($E$361=1,MIN(Assumptions!$B$56,MAX(Assumptions!$B$4,Assumptions!$B$26-($I$361+$J$361+$K$361))),Assumptions!$B$4)</f>
        <v>60000000</v>
      </c>
      <c r="M361" s="12" t="n">
        <f aca="false">IF($F$361=1,MIN(Assumptions!$B$51,MAX(Assumptions!$B$4,Assumptions!$B$26-($I$361+$J$361+$K$361+$L$361))),Assumptions!$B$4)</f>
        <v>30000000</v>
      </c>
      <c r="N361" s="12" t="n">
        <f aca="false">IF($G$361=1,MIN(Assumptions!$B$46,MAX(Assumptions!$B$4,Assumptions!$B$26-($I$361+$J$361+$K$361+$L$361+$M$361))),Assumptions!$B$4)</f>
        <v>15000000</v>
      </c>
      <c r="O361" s="12" t="n">
        <f aca="false">IF($H$361=1,MIN(Assumptions!$B$41,MAX(Assumptions!$B$4,Assumptions!$B$26-($I$361+$J$361+$K$361+$L$361+$M$361+$N$361))),Assumptions!$B$4)</f>
        <v>5000000</v>
      </c>
      <c r="P361" s="12" t="n">
        <f aca="false">$I$361+$J$361+$K$361+$L$361+$M$361+$N$361+$O$361</f>
        <v>110000000</v>
      </c>
      <c r="Q361" s="12" t="n">
        <f aca="false">MAX(Assumptions!$B$4,Assumptions!$B$26-$P$361)</f>
        <v>1890000000</v>
      </c>
      <c r="R361" s="12" t="n">
        <f aca="false">$J$335+$O$335+Assumptions!$B$20+IF($B$361=0,$D$335,Assumptions!$B$4)+IF($C$361=0,$AI$335,Assumptions!$B$4)+IF($D$361=0,$AF$335,Assumptions!$B$4)+IF($E$361=0,$AC$335,Assumptions!$B$4)+IF($F$361=0,$Z$335,Assumptions!$B$4)+IF($G$361=0,$W$335,Assumptions!$B$4)+IF($H$361=0,$T$335,Assumptions!$B$4)</f>
        <v>17925064.1774654</v>
      </c>
      <c r="S361" s="12" t="n">
        <f aca="false">IF($R$361&gt;Assumptions!$B$4,$Q$361/$R$361&gt;Assumptions!$B$13,FALSE())</f>
        <v>1</v>
      </c>
      <c r="T361" s="12" t="n">
        <f aca="false">IF($S$361,($Q$361+Assumptions!$B$14*Assumptions!$B$13)/($R$361+Assumptions!$B$14),IF($R$361&gt;Assumptions!$B$4,$Q$361/$R$361,Assumptions!$B$4))</f>
        <v>92.6557676175121</v>
      </c>
      <c r="U361" s="12" t="n">
        <f aca="false">IF($B$361=1,$I$361,$D$335*$T$361)</f>
        <v>72704256.1080669</v>
      </c>
      <c r="V361" s="12" t="n">
        <f aca="false">IF($C$361=1,$J$361,$AI$335*$T$361)</f>
        <v>568096159.452588</v>
      </c>
      <c r="W361" s="12" t="n">
        <f aca="false">IF($D$361=1,$K$361,$AF$335*$T$361)</f>
        <v>160578713.497785</v>
      </c>
      <c r="X361" s="12" t="n">
        <f aca="false">IF($E$361=1,$L$361,$AC$335*$T$361)</f>
        <v>60000000</v>
      </c>
      <c r="Y361" s="12" t="n">
        <f aca="false">IF($F$361=1,$M$361,$Z$335*$T$361)</f>
        <v>30000000</v>
      </c>
      <c r="Z361" s="12" t="n">
        <f aca="false">IF($G$361=1,$N$361,$W$335*$T$361)</f>
        <v>15000000</v>
      </c>
      <c r="AA361" s="12" t="n">
        <f aca="false">IF($H$361=1,$O$361,$T$335*$T$361)</f>
        <v>5000000</v>
      </c>
      <c r="AB361" s="12" t="n">
        <f aca="false">($J$335+$O$335)*$T$361</f>
        <v>25579543.3401721</v>
      </c>
      <c r="AC361" s="12" t="n">
        <f aca="false">Assumptions!$B$20*$T$361</f>
        <v>833901908.557609</v>
      </c>
      <c r="AD361" s="12" t="n">
        <f aca="false">IF($S$361,Assumptions!$B$14*($T$361-Assumptions!$B$13),Assumptions!$B$4)</f>
        <v>229139419.04378</v>
      </c>
      <c r="AE361" s="12" t="n">
        <f aca="false">$U$361+$V$361+$W$361+$X$361+$Y$361+$Z$361+$AA$361+$AB$361+$AC$361+$AD$361</f>
        <v>2000000000</v>
      </c>
      <c r="AF361" s="12" t="n">
        <f aca="false">IF(AND(IF($B$361=1,$U$361&gt;=INDEX($U$346:$U$473,1+$A$361-Assumptions!$B$77),$U$361&gt;INDEX($U$346:$U$473,1+$A$361+Assumptions!$B$77)),IF($C$361=1,$V$361&gt;=INDEX($V$346:$V$473,1+$A$361-Assumptions!$B$78),$V$361&gt;INDEX($V$346:$V$473,1+$A$361+Assumptions!$B$78)),IF($D$361=1,$W$361&gt;=INDEX($W$346:$W$473,1+$A$361-Assumptions!$B$79),$W$361&gt;INDEX($W$346:$W$473,1+$A$361+Assumptions!$B$79)),IF($E$361=1,$X$361&gt;=INDEX($X$346:$X$473,1+$A$361-Assumptions!$B$80),$X$361&gt;INDEX($X$346:$X$473,1+$A$361+Assumptions!$B$80)),IF($F$361=1,$Y$361&gt;=INDEX($Y$346:$Y$473,1+$A$361-Assumptions!$B$81),$Y$361&gt;INDEX($Y$346:$Y$473,1+$A$361+Assumptions!$B$81)),IF($G$361=1,$Z$361&gt;=INDEX($Z$346:$Z$473,1+$A$361-Assumptions!$B$82),$Z$361&gt;INDEX($Z$346:$Z$473,1+$A$361+Assumptions!$B$82)),IF($H$361=1,$AA$361&gt;=INDEX($AA$346:$AA$473,1+$A$361-Assumptions!$B$83),$AA$361&gt;INDEX($AA$346:$AA$473,1+$A$361+Assumptions!$B$83))),1,0)</f>
        <v>0</v>
      </c>
    </row>
    <row r="362" customFormat="false" ht="15" hidden="true" customHeight="false" outlineLevel="0" collapsed="false">
      <c r="A362" s="6" t="n">
        <f aca="false">ROW()-ROW($A$346)+Assumptions!$B$4</f>
        <v>16</v>
      </c>
      <c r="B362" s="12" t="n">
        <f aca="false">MOD(QUOTIENT($A$362,Assumptions!$B$77),2)</f>
        <v>0</v>
      </c>
      <c r="C362" s="12" t="n">
        <f aca="false">MOD(QUOTIENT($A$362,Assumptions!$B$78),2)</f>
        <v>0</v>
      </c>
      <c r="D362" s="12" t="n">
        <f aca="false">MOD(QUOTIENT($A$362,Assumptions!$B$79),2)</f>
        <v>1</v>
      </c>
      <c r="E362" s="12" t="n">
        <f aca="false">MOD(QUOTIENT($A$362,Assumptions!$B$80),2)</f>
        <v>0</v>
      </c>
      <c r="F362" s="12" t="n">
        <f aca="false">MOD(QUOTIENT($A$362,Assumptions!$B$81),2)</f>
        <v>0</v>
      </c>
      <c r="G362" s="12" t="n">
        <f aca="false">MOD(QUOTIENT($A$362,Assumptions!$B$82),2)</f>
        <v>0</v>
      </c>
      <c r="H362" s="12" t="n">
        <f aca="false">MOD(QUOTIENT($A$362,Assumptions!$B$83),2)</f>
        <v>0</v>
      </c>
      <c r="I362" s="12" t="n">
        <f aca="false">IF($B$362=1,MIN(Assumptions!$B$67,MAX(Assumptions!$B$4,Assumptions!$B$26-(Assumptions!$B$4))),Assumptions!$B$4)</f>
        <v>0</v>
      </c>
      <c r="J362" s="12" t="n">
        <f aca="false">IF($C$362=1,MIN(Assumptions!$B$66,MAX(Assumptions!$B$4,Assumptions!$B$26-($I$362))),Assumptions!$B$4)</f>
        <v>0</v>
      </c>
      <c r="K362" s="12" t="n">
        <f aca="false">IF($D$362=1,MIN(Assumptions!$B$61,MAX(Assumptions!$B$4,Assumptions!$B$26-($I$362+$J$362))),Assumptions!$B$4)</f>
        <v>100000000</v>
      </c>
      <c r="L362" s="12" t="n">
        <f aca="false">IF($E$362=1,MIN(Assumptions!$B$56,MAX(Assumptions!$B$4,Assumptions!$B$26-($I$362+$J$362+$K$362))),Assumptions!$B$4)</f>
        <v>0</v>
      </c>
      <c r="M362" s="12" t="n">
        <f aca="false">IF($F$362=1,MIN(Assumptions!$B$51,MAX(Assumptions!$B$4,Assumptions!$B$26-($I$362+$J$362+$K$362+$L$362))),Assumptions!$B$4)</f>
        <v>0</v>
      </c>
      <c r="N362" s="12" t="n">
        <f aca="false">IF($G$362=1,MIN(Assumptions!$B$46,MAX(Assumptions!$B$4,Assumptions!$B$26-($I$362+$J$362+$K$362+$L$362+$M$362))),Assumptions!$B$4)</f>
        <v>0</v>
      </c>
      <c r="O362" s="12" t="n">
        <f aca="false">IF($H$362=1,MIN(Assumptions!$B$41,MAX(Assumptions!$B$4,Assumptions!$B$26-($I$362+$J$362+$K$362+$L$362+$M$362+$N$362))),Assumptions!$B$4)</f>
        <v>0</v>
      </c>
      <c r="P362" s="12" t="n">
        <f aca="false">$I$362+$J$362+$K$362+$L$362+$M$362+$N$362+$O$362</f>
        <v>100000000</v>
      </c>
      <c r="Q362" s="12" t="n">
        <f aca="false">MAX(Assumptions!$B$4,Assumptions!$B$26-$P$362)</f>
        <v>1900000000</v>
      </c>
      <c r="R362" s="12" t="n">
        <f aca="false">$J$335+$O$335+Assumptions!$B$20+IF($B$362=0,$D$335,Assumptions!$B$4)+IF($C$362=0,$AI$335,Assumptions!$B$4)+IF($D$362=0,$AF$335,Assumptions!$B$4)+IF($E$362=0,$AC$335,Assumptions!$B$4)+IF($F$362=0,$Z$335,Assumptions!$B$4)+IF($G$362=0,$W$335,Assumptions!$B$4)+IF($H$362=0,$T$335,Assumptions!$B$4)</f>
        <v>31591996.526883</v>
      </c>
      <c r="S362" s="12" t="n">
        <f aca="false">IF($R$362&gt;Assumptions!$B$4,$Q$362/$R$362&gt;Assumptions!$B$13,FALSE())</f>
        <v>1</v>
      </c>
      <c r="T362" s="12" t="n">
        <f aca="false">IF($S$362,($Q$362+Assumptions!$B$14*Assumptions!$B$13)/($R$362+Assumptions!$B$14),IF($R$362&gt;Assumptions!$B$4,$Q$362/$R$362,Assumptions!$B$4))</f>
        <v>55.8048865955913</v>
      </c>
      <c r="U362" s="12" t="n">
        <f aca="false">IF($B$362=1,$I$362,$D$335*$T$362)</f>
        <v>43788453.4492883</v>
      </c>
      <c r="V362" s="12" t="n">
        <f aca="false">IF($C$362=1,$J$362,$AI$335*$T$362)</f>
        <v>342154002.592827</v>
      </c>
      <c r="W362" s="12" t="n">
        <f aca="false">IF($D$362=1,$K$362,$AF$335*$T$362)</f>
        <v>100000000</v>
      </c>
      <c r="X362" s="12" t="n">
        <f aca="false">IF($E$362=1,$L$362,$AC$335*$T$362)</f>
        <v>133931727.829419</v>
      </c>
      <c r="Y362" s="12" t="n">
        <f aca="false">IF($F$362=1,$M$362,$Z$335*$T$362)</f>
        <v>167414659.786774</v>
      </c>
      <c r="Z362" s="12" t="n">
        <f aca="false">IF($G$362=1,$N$362,$W$335*$T$362)</f>
        <v>279024432.977957</v>
      </c>
      <c r="AA362" s="12" t="n">
        <f aca="false">IF($H$362=1,$O$362,$T$335*$T$362)</f>
        <v>279024432.977957</v>
      </c>
      <c r="AB362" s="12" t="n">
        <f aca="false">($J$335+$O$335)*$T$362</f>
        <v>15406094.5364779</v>
      </c>
      <c r="AC362" s="12" t="n">
        <f aca="false">Assumptions!$B$20*$T$362</f>
        <v>502243979.360322</v>
      </c>
      <c r="AD362" s="12" t="n">
        <f aca="false">IF($S$362,Assumptions!$B$14*($T$362-Assumptions!$B$13),Assumptions!$B$4)</f>
        <v>137012216.488978</v>
      </c>
      <c r="AE362" s="12" t="n">
        <f aca="false">$U$362+$V$362+$W$362+$X$362+$Y$362+$Z$362+$AA$362+$AB$362+$AC$362+$AD$362</f>
        <v>2000000000</v>
      </c>
      <c r="AF362" s="12" t="n">
        <f aca="false">IF(AND(IF($B$362=1,$U$362&gt;=INDEX($U$346:$U$473,1+$A$362-Assumptions!$B$77),$U$362&gt;INDEX($U$346:$U$473,1+$A$362+Assumptions!$B$77)),IF($C$362=1,$V$362&gt;=INDEX($V$346:$V$473,1+$A$362-Assumptions!$B$78),$V$362&gt;INDEX($V$346:$V$473,1+$A$362+Assumptions!$B$78)),IF($D$362=1,$W$362&gt;=INDEX($W$346:$W$473,1+$A$362-Assumptions!$B$79),$W$362&gt;INDEX($W$346:$W$473,1+$A$362+Assumptions!$B$79)),IF($E$362=1,$X$362&gt;=INDEX($X$346:$X$473,1+$A$362-Assumptions!$B$80),$X$362&gt;INDEX($X$346:$X$473,1+$A$362+Assumptions!$B$80)),IF($F$362=1,$Y$362&gt;=INDEX($Y$346:$Y$473,1+$A$362-Assumptions!$B$81),$Y$362&gt;INDEX($Y$346:$Y$473,1+$A$362+Assumptions!$B$81)),IF($G$362=1,$Z$362&gt;=INDEX($Z$346:$Z$473,1+$A$362-Assumptions!$B$82),$Z$362&gt;INDEX($Z$346:$Z$473,1+$A$362+Assumptions!$B$82)),IF($H$362=1,$AA$362&gt;=INDEX($AA$346:$AA$473,1+$A$362-Assumptions!$B$83),$AA$362&gt;INDEX($AA$346:$AA$473,1+$A$362+Assumptions!$B$83))),1,0)</f>
        <v>1</v>
      </c>
    </row>
    <row r="363" customFormat="false" ht="15" hidden="true" customHeight="false" outlineLevel="0" collapsed="false">
      <c r="A363" s="6" t="n">
        <f aca="false">ROW()-ROW($A$346)+Assumptions!$B$4</f>
        <v>17</v>
      </c>
      <c r="B363" s="12" t="n">
        <f aca="false">MOD(QUOTIENT($A$363,Assumptions!$B$77),2)</f>
        <v>0</v>
      </c>
      <c r="C363" s="12" t="n">
        <f aca="false">MOD(QUOTIENT($A$363,Assumptions!$B$78),2)</f>
        <v>0</v>
      </c>
      <c r="D363" s="12" t="n">
        <f aca="false">MOD(QUOTIENT($A$363,Assumptions!$B$79),2)</f>
        <v>1</v>
      </c>
      <c r="E363" s="12" t="n">
        <f aca="false">MOD(QUOTIENT($A$363,Assumptions!$B$80),2)</f>
        <v>0</v>
      </c>
      <c r="F363" s="12" t="n">
        <f aca="false">MOD(QUOTIENT($A$363,Assumptions!$B$81),2)</f>
        <v>0</v>
      </c>
      <c r="G363" s="12" t="n">
        <f aca="false">MOD(QUOTIENT($A$363,Assumptions!$B$82),2)</f>
        <v>0</v>
      </c>
      <c r="H363" s="12" t="n">
        <f aca="false">MOD(QUOTIENT($A$363,Assumptions!$B$83),2)</f>
        <v>1</v>
      </c>
      <c r="I363" s="12" t="n">
        <f aca="false">IF($B$363=1,MIN(Assumptions!$B$67,MAX(Assumptions!$B$4,Assumptions!$B$26-(Assumptions!$B$4))),Assumptions!$B$4)</f>
        <v>0</v>
      </c>
      <c r="J363" s="12" t="n">
        <f aca="false">IF($C$363=1,MIN(Assumptions!$B$66,MAX(Assumptions!$B$4,Assumptions!$B$26-($I$363))),Assumptions!$B$4)</f>
        <v>0</v>
      </c>
      <c r="K363" s="12" t="n">
        <f aca="false">IF($D$363=1,MIN(Assumptions!$B$61,MAX(Assumptions!$B$4,Assumptions!$B$26-($I$363+$J$363))),Assumptions!$B$4)</f>
        <v>100000000</v>
      </c>
      <c r="L363" s="12" t="n">
        <f aca="false">IF($E$363=1,MIN(Assumptions!$B$56,MAX(Assumptions!$B$4,Assumptions!$B$26-($I$363+$J$363+$K$363))),Assumptions!$B$4)</f>
        <v>0</v>
      </c>
      <c r="M363" s="12" t="n">
        <f aca="false">IF($F$363=1,MIN(Assumptions!$B$51,MAX(Assumptions!$B$4,Assumptions!$B$26-($I$363+$J$363+$K$363+$L$363))),Assumptions!$B$4)</f>
        <v>0</v>
      </c>
      <c r="N363" s="12" t="n">
        <f aca="false">IF($G$363=1,MIN(Assumptions!$B$46,MAX(Assumptions!$B$4,Assumptions!$B$26-($I$363+$J$363+$K$363+$L$363+$M$363))),Assumptions!$B$4)</f>
        <v>0</v>
      </c>
      <c r="O363" s="12" t="n">
        <f aca="false">IF($H$363=1,MIN(Assumptions!$B$41,MAX(Assumptions!$B$4,Assumptions!$B$26-($I$363+$J$363+$K$363+$L$363+$M$363+$N$363))),Assumptions!$B$4)</f>
        <v>5000000</v>
      </c>
      <c r="P363" s="12" t="n">
        <f aca="false">$I$363+$J$363+$K$363+$L$363+$M$363+$N$363+$O$363</f>
        <v>105000000</v>
      </c>
      <c r="Q363" s="12" t="n">
        <f aca="false">MAX(Assumptions!$B$4,Assumptions!$B$26-$P$363)</f>
        <v>1895000000</v>
      </c>
      <c r="R363" s="12" t="n">
        <f aca="false">$J$335+$O$335+Assumptions!$B$20+IF($B$363=0,$D$335,Assumptions!$B$4)+IF($C$363=0,$AI$335,Assumptions!$B$4)+IF($D$363=0,$AF$335,Assumptions!$B$4)+IF($E$363=0,$AC$335,Assumptions!$B$4)+IF($F$363=0,$Z$335,Assumptions!$B$4)+IF($G$363=0,$W$335,Assumptions!$B$4)+IF($H$363=0,$T$335,Assumptions!$B$4)</f>
        <v>26591996.526883</v>
      </c>
      <c r="S363" s="12" t="n">
        <f aca="false">IF($R$363&gt;Assumptions!$B$4,$Q$363/$R$363&gt;Assumptions!$B$13,FALSE())</f>
        <v>1</v>
      </c>
      <c r="T363" s="12" t="n">
        <f aca="false">IF($S$363,($Q$363+Assumptions!$B$14*Assumptions!$B$13)/($R$363+Assumptions!$B$14),IF($R$363&gt;Assumptions!$B$4,$Q$363/$R$363,Assumptions!$B$4))</f>
        <v>65.2241243823393</v>
      </c>
      <c r="U363" s="12" t="n">
        <f aca="false">IF($B$363=1,$I$363,$D$335*$T$363)</f>
        <v>51179452.3476782</v>
      </c>
      <c r="V363" s="12" t="n">
        <f aca="false">IF($C$363=1,$J$363,$AI$335*$T$363)</f>
        <v>399905753.500677</v>
      </c>
      <c r="W363" s="12" t="n">
        <f aca="false">IF($D$363=1,$K$363,$AF$335*$T$363)</f>
        <v>100000000</v>
      </c>
      <c r="X363" s="12" t="n">
        <f aca="false">IF($E$363=1,$L$363,$AC$335*$T$363)</f>
        <v>156537898.517614</v>
      </c>
      <c r="Y363" s="12" t="n">
        <f aca="false">IF($F$363=1,$M$363,$Z$335*$T$363)</f>
        <v>195672373.147018</v>
      </c>
      <c r="Z363" s="12" t="n">
        <f aca="false">IF($G$363=1,$N$363,$W$335*$T$363)</f>
        <v>326120621.911696</v>
      </c>
      <c r="AA363" s="12" t="n">
        <f aca="false">IF($H$363=1,$O$363,$T$335*$T$363)</f>
        <v>5000000</v>
      </c>
      <c r="AB363" s="12" t="n">
        <f aca="false">($J$335+$O$335)*$T$363</f>
        <v>18006470.1784144</v>
      </c>
      <c r="AC363" s="12" t="n">
        <f aca="false">Assumptions!$B$20*$T$363</f>
        <v>587017119.441054</v>
      </c>
      <c r="AD363" s="12" t="n">
        <f aca="false">IF($S$363,Assumptions!$B$14*($T$363-Assumptions!$B$13),Assumptions!$B$4)</f>
        <v>160560310.955848</v>
      </c>
      <c r="AE363" s="12" t="n">
        <f aca="false">$U$363+$V$363+$W$363+$X$363+$Y$363+$Z$363+$AA$363+$AB$363+$AC$363+$AD$363</f>
        <v>2000000000</v>
      </c>
      <c r="AF363" s="12" t="n">
        <f aca="false">IF(AND(IF($B$363=1,$U$363&gt;=INDEX($U$346:$U$473,1+$A$363-Assumptions!$B$77),$U$363&gt;INDEX($U$346:$U$473,1+$A$363+Assumptions!$B$77)),IF($C$363=1,$V$363&gt;=INDEX($V$346:$V$473,1+$A$363-Assumptions!$B$78),$V$363&gt;INDEX($V$346:$V$473,1+$A$363+Assumptions!$B$78)),IF($D$363=1,$W$363&gt;=INDEX($W$346:$W$473,1+$A$363-Assumptions!$B$79),$W$363&gt;INDEX($W$346:$W$473,1+$A$363+Assumptions!$B$79)),IF($E$363=1,$X$363&gt;=INDEX($X$346:$X$473,1+$A$363-Assumptions!$B$80),$X$363&gt;INDEX($X$346:$X$473,1+$A$363+Assumptions!$B$80)),IF($F$363=1,$Y$363&gt;=INDEX($Y$346:$Y$473,1+$A$363-Assumptions!$B$81),$Y$363&gt;INDEX($Y$346:$Y$473,1+$A$363+Assumptions!$B$81)),IF($G$363=1,$Z$363&gt;=INDEX($Z$346:$Z$473,1+$A$363-Assumptions!$B$82),$Z$363&gt;INDEX($Z$346:$Z$473,1+$A$363+Assumptions!$B$82)),IF($H$363=1,$AA$363&gt;=INDEX($AA$346:$AA$473,1+$A$363-Assumptions!$B$83),$AA$363&gt;INDEX($AA$346:$AA$473,1+$A$363+Assumptions!$B$83))),1,0)</f>
        <v>0</v>
      </c>
    </row>
    <row r="364" customFormat="false" ht="15" hidden="true" customHeight="false" outlineLevel="0" collapsed="false">
      <c r="A364" s="6" t="n">
        <f aca="false">ROW()-ROW($A$346)+Assumptions!$B$4</f>
        <v>18</v>
      </c>
      <c r="B364" s="12" t="n">
        <f aca="false">MOD(QUOTIENT($A$364,Assumptions!$B$77),2)</f>
        <v>0</v>
      </c>
      <c r="C364" s="12" t="n">
        <f aca="false">MOD(QUOTIENT($A$364,Assumptions!$B$78),2)</f>
        <v>0</v>
      </c>
      <c r="D364" s="12" t="n">
        <f aca="false">MOD(QUOTIENT($A$364,Assumptions!$B$79),2)</f>
        <v>1</v>
      </c>
      <c r="E364" s="12" t="n">
        <f aca="false">MOD(QUOTIENT($A$364,Assumptions!$B$80),2)</f>
        <v>0</v>
      </c>
      <c r="F364" s="12" t="n">
        <f aca="false">MOD(QUOTIENT($A$364,Assumptions!$B$81),2)</f>
        <v>0</v>
      </c>
      <c r="G364" s="12" t="n">
        <f aca="false">MOD(QUOTIENT($A$364,Assumptions!$B$82),2)</f>
        <v>1</v>
      </c>
      <c r="H364" s="12" t="n">
        <f aca="false">MOD(QUOTIENT($A$364,Assumptions!$B$83),2)</f>
        <v>0</v>
      </c>
      <c r="I364" s="12" t="n">
        <f aca="false">IF($B$364=1,MIN(Assumptions!$B$67,MAX(Assumptions!$B$4,Assumptions!$B$26-(Assumptions!$B$4))),Assumptions!$B$4)</f>
        <v>0</v>
      </c>
      <c r="J364" s="12" t="n">
        <f aca="false">IF($C$364=1,MIN(Assumptions!$B$66,MAX(Assumptions!$B$4,Assumptions!$B$26-($I$364))),Assumptions!$B$4)</f>
        <v>0</v>
      </c>
      <c r="K364" s="12" t="n">
        <f aca="false">IF($D$364=1,MIN(Assumptions!$B$61,MAX(Assumptions!$B$4,Assumptions!$B$26-($I$364+$J$364))),Assumptions!$B$4)</f>
        <v>100000000</v>
      </c>
      <c r="L364" s="12" t="n">
        <f aca="false">IF($E$364=1,MIN(Assumptions!$B$56,MAX(Assumptions!$B$4,Assumptions!$B$26-($I$364+$J$364+$K$364))),Assumptions!$B$4)</f>
        <v>0</v>
      </c>
      <c r="M364" s="12" t="n">
        <f aca="false">IF($F$364=1,MIN(Assumptions!$B$51,MAX(Assumptions!$B$4,Assumptions!$B$26-($I$364+$J$364+$K$364+$L$364))),Assumptions!$B$4)</f>
        <v>0</v>
      </c>
      <c r="N364" s="12" t="n">
        <f aca="false">IF($G$364=1,MIN(Assumptions!$B$46,MAX(Assumptions!$B$4,Assumptions!$B$26-($I$364+$J$364+$K$364+$L$364+$M$364))),Assumptions!$B$4)</f>
        <v>15000000</v>
      </c>
      <c r="O364" s="12" t="n">
        <f aca="false">IF($H$364=1,MIN(Assumptions!$B$41,MAX(Assumptions!$B$4,Assumptions!$B$26-($I$364+$J$364+$K$364+$L$364+$M$364+$N$364))),Assumptions!$B$4)</f>
        <v>0</v>
      </c>
      <c r="P364" s="12" t="n">
        <f aca="false">$I$364+$J$364+$K$364+$L$364+$M$364+$N$364+$O$364</f>
        <v>115000000</v>
      </c>
      <c r="Q364" s="12" t="n">
        <f aca="false">MAX(Assumptions!$B$4,Assumptions!$B$26-$P$364)</f>
        <v>1885000000</v>
      </c>
      <c r="R364" s="12" t="n">
        <f aca="false">$J$335+$O$335+Assumptions!$B$20+IF($B$364=0,$D$335,Assumptions!$B$4)+IF($C$364=0,$AI$335,Assumptions!$B$4)+IF($D$364=0,$AF$335,Assumptions!$B$4)+IF($E$364=0,$AC$335,Assumptions!$B$4)+IF($F$364=0,$Z$335,Assumptions!$B$4)+IF($G$364=0,$W$335,Assumptions!$B$4)+IF($H$364=0,$T$335,Assumptions!$B$4)</f>
        <v>26591996.526883</v>
      </c>
      <c r="S364" s="12" t="n">
        <f aca="false">IF($R$364&gt;Assumptions!$B$4,$Q$364/$R$364&gt;Assumptions!$B$13,FALSE())</f>
        <v>1</v>
      </c>
      <c r="T364" s="12" t="n">
        <f aca="false">IF($S$364,($Q$364+Assumptions!$B$14*Assumptions!$B$13)/($R$364+Assumptions!$B$14),IF($R$364&gt;Assumptions!$B$4,$Q$364/$R$364,Assumptions!$B$4))</f>
        <v>64.8803872314442</v>
      </c>
      <c r="U364" s="12" t="n">
        <f aca="false">IF($B$364=1,$I$364,$D$335*$T$364)</f>
        <v>50909731.9136983</v>
      </c>
      <c r="V364" s="12" t="n">
        <f aca="false">IF($C$364=1,$J$364,$AI$335*$T$364)</f>
        <v>397798213.297775</v>
      </c>
      <c r="W364" s="12" t="n">
        <f aca="false">IF($D$364=1,$K$364,$AF$335*$T$364)</f>
        <v>100000000</v>
      </c>
      <c r="X364" s="12" t="n">
        <f aca="false">IF($E$364=1,$L$364,$AC$335*$T$364)</f>
        <v>155712929.355466</v>
      </c>
      <c r="Y364" s="12" t="n">
        <f aca="false">IF($F$364=1,$M$364,$Z$335*$T$364)</f>
        <v>194641161.694333</v>
      </c>
      <c r="Z364" s="12" t="n">
        <f aca="false">IF($G$364=1,$N$364,$W$335*$T$364)</f>
        <v>15000000</v>
      </c>
      <c r="AA364" s="12" t="n">
        <f aca="false">IF($H$364=1,$O$364,$T$335*$T$364)</f>
        <v>324401936.157221</v>
      </c>
      <c r="AB364" s="12" t="n">
        <f aca="false">($J$335+$O$335)*$T$364</f>
        <v>17911574.4198984</v>
      </c>
      <c r="AC364" s="12" t="n">
        <f aca="false">Assumptions!$B$20*$T$364</f>
        <v>583923485.082998</v>
      </c>
      <c r="AD364" s="12" t="n">
        <f aca="false">IF($S$364,Assumptions!$B$14*($T$364-Assumptions!$B$13),Assumptions!$B$4)</f>
        <v>159700968.078611</v>
      </c>
      <c r="AE364" s="12" t="n">
        <f aca="false">$U$364+$V$364+$W$364+$X$364+$Y$364+$Z$364+$AA$364+$AB$364+$AC$364+$AD$364</f>
        <v>2000000000</v>
      </c>
      <c r="AF364" s="12" t="n">
        <f aca="false">IF(AND(IF($B$364=1,$U$364&gt;=INDEX($U$346:$U$473,1+$A$364-Assumptions!$B$77),$U$364&gt;INDEX($U$346:$U$473,1+$A$364+Assumptions!$B$77)),IF($C$364=1,$V$364&gt;=INDEX($V$346:$V$473,1+$A$364-Assumptions!$B$78),$V$364&gt;INDEX($V$346:$V$473,1+$A$364+Assumptions!$B$78)),IF($D$364=1,$W$364&gt;=INDEX($W$346:$W$473,1+$A$364-Assumptions!$B$79),$W$364&gt;INDEX($W$346:$W$473,1+$A$364+Assumptions!$B$79)),IF($E$364=1,$X$364&gt;=INDEX($X$346:$X$473,1+$A$364-Assumptions!$B$80),$X$364&gt;INDEX($X$346:$X$473,1+$A$364+Assumptions!$B$80)),IF($F$364=1,$Y$364&gt;=INDEX($Y$346:$Y$473,1+$A$364-Assumptions!$B$81),$Y$364&gt;INDEX($Y$346:$Y$473,1+$A$364+Assumptions!$B$81)),IF($G$364=1,$Z$364&gt;=INDEX($Z$346:$Z$473,1+$A$364-Assumptions!$B$82),$Z$364&gt;INDEX($Z$346:$Z$473,1+$A$364+Assumptions!$B$82)),IF($H$364=1,$AA$364&gt;=INDEX($AA$346:$AA$473,1+$A$364-Assumptions!$B$83),$AA$364&gt;INDEX($AA$346:$AA$473,1+$A$364+Assumptions!$B$83))),1,0)</f>
        <v>0</v>
      </c>
    </row>
    <row r="365" customFormat="false" ht="15" hidden="true" customHeight="false" outlineLevel="0" collapsed="false">
      <c r="A365" s="6" t="n">
        <f aca="false">ROW()-ROW($A$346)+Assumptions!$B$4</f>
        <v>19</v>
      </c>
      <c r="B365" s="12" t="n">
        <f aca="false">MOD(QUOTIENT($A$365,Assumptions!$B$77),2)</f>
        <v>0</v>
      </c>
      <c r="C365" s="12" t="n">
        <f aca="false">MOD(QUOTIENT($A$365,Assumptions!$B$78),2)</f>
        <v>0</v>
      </c>
      <c r="D365" s="12" t="n">
        <f aca="false">MOD(QUOTIENT($A$365,Assumptions!$B$79),2)</f>
        <v>1</v>
      </c>
      <c r="E365" s="12" t="n">
        <f aca="false">MOD(QUOTIENT($A$365,Assumptions!$B$80),2)</f>
        <v>0</v>
      </c>
      <c r="F365" s="12" t="n">
        <f aca="false">MOD(QUOTIENT($A$365,Assumptions!$B$81),2)</f>
        <v>0</v>
      </c>
      <c r="G365" s="12" t="n">
        <f aca="false">MOD(QUOTIENT($A$365,Assumptions!$B$82),2)</f>
        <v>1</v>
      </c>
      <c r="H365" s="12" t="n">
        <f aca="false">MOD(QUOTIENT($A$365,Assumptions!$B$83),2)</f>
        <v>1</v>
      </c>
      <c r="I365" s="12" t="n">
        <f aca="false">IF($B$365=1,MIN(Assumptions!$B$67,MAX(Assumptions!$B$4,Assumptions!$B$26-(Assumptions!$B$4))),Assumptions!$B$4)</f>
        <v>0</v>
      </c>
      <c r="J365" s="12" t="n">
        <f aca="false">IF($C$365=1,MIN(Assumptions!$B$66,MAX(Assumptions!$B$4,Assumptions!$B$26-($I$365))),Assumptions!$B$4)</f>
        <v>0</v>
      </c>
      <c r="K365" s="12" t="n">
        <f aca="false">IF($D$365=1,MIN(Assumptions!$B$61,MAX(Assumptions!$B$4,Assumptions!$B$26-($I$365+$J$365))),Assumptions!$B$4)</f>
        <v>100000000</v>
      </c>
      <c r="L365" s="12" t="n">
        <f aca="false">IF($E$365=1,MIN(Assumptions!$B$56,MAX(Assumptions!$B$4,Assumptions!$B$26-($I$365+$J$365+$K$365))),Assumptions!$B$4)</f>
        <v>0</v>
      </c>
      <c r="M365" s="12" t="n">
        <f aca="false">IF($F$365=1,MIN(Assumptions!$B$51,MAX(Assumptions!$B$4,Assumptions!$B$26-($I$365+$J$365+$K$365+$L$365))),Assumptions!$B$4)</f>
        <v>0</v>
      </c>
      <c r="N365" s="12" t="n">
        <f aca="false">IF($G$365=1,MIN(Assumptions!$B$46,MAX(Assumptions!$B$4,Assumptions!$B$26-($I$365+$J$365+$K$365+$L$365+$M$365))),Assumptions!$B$4)</f>
        <v>15000000</v>
      </c>
      <c r="O365" s="12" t="n">
        <f aca="false">IF($H$365=1,MIN(Assumptions!$B$41,MAX(Assumptions!$B$4,Assumptions!$B$26-($I$365+$J$365+$K$365+$L$365+$M$365+$N$365))),Assumptions!$B$4)</f>
        <v>5000000</v>
      </c>
      <c r="P365" s="12" t="n">
        <f aca="false">$I$365+$J$365+$K$365+$L$365+$M$365+$N$365+$O$365</f>
        <v>120000000</v>
      </c>
      <c r="Q365" s="12" t="n">
        <f aca="false">MAX(Assumptions!$B$4,Assumptions!$B$26-$P$365)</f>
        <v>1880000000</v>
      </c>
      <c r="R365" s="12" t="n">
        <f aca="false">$J$335+$O$335+Assumptions!$B$20+IF($B$365=0,$D$335,Assumptions!$B$4)+IF($C$365=0,$AI$335,Assumptions!$B$4)+IF($D$365=0,$AF$335,Assumptions!$B$4)+IF($E$365=0,$AC$335,Assumptions!$B$4)+IF($F$365=0,$Z$335,Assumptions!$B$4)+IF($G$365=0,$W$335,Assumptions!$B$4)+IF($H$365=0,$T$335,Assumptions!$B$4)</f>
        <v>21591996.526883</v>
      </c>
      <c r="S365" s="12" t="n">
        <f aca="false">IF($R$365&gt;Assumptions!$B$4,$Q$365/$R$365&gt;Assumptions!$B$13,FALSE())</f>
        <v>1</v>
      </c>
      <c r="T365" s="12" t="n">
        <f aca="false">IF($S$365,($Q$365+Assumptions!$B$14*Assumptions!$B$13)/($R$365+Assumptions!$B$14),IF($R$365&gt;Assumptions!$B$4,$Q$365/$R$365,Assumptions!$B$4))</f>
        <v>78.13798237516</v>
      </c>
      <c r="U365" s="12" t="n">
        <f aca="false">IF($B$365=1,$I$365,$D$335*$T$365)</f>
        <v>61312576.9549778</v>
      </c>
      <c r="V365" s="12" t="n">
        <f aca="false">IF($C$365=1,$J$365,$AI$335*$T$365)</f>
        <v>479083912.810978</v>
      </c>
      <c r="W365" s="12" t="n">
        <f aca="false">IF($D$365=1,$K$365,$AF$335*$T$365)</f>
        <v>100000000</v>
      </c>
      <c r="X365" s="12" t="n">
        <f aca="false">IF($E$365=1,$L$365,$AC$335*$T$365)</f>
        <v>187531157.700384</v>
      </c>
      <c r="Y365" s="12" t="n">
        <f aca="false">IF($F$365=1,$M$365,$Z$335*$T$365)</f>
        <v>234413947.12548</v>
      </c>
      <c r="Z365" s="12" t="n">
        <f aca="false">IF($G$365=1,$N$365,$W$335*$T$365)</f>
        <v>15000000</v>
      </c>
      <c r="AA365" s="12" t="n">
        <f aca="false">IF($H$365=1,$O$365,$T$335*$T$365)</f>
        <v>5000000</v>
      </c>
      <c r="AB365" s="12" t="n">
        <f aca="false">($J$335+$O$335)*$T$365</f>
        <v>21571608.0938414</v>
      </c>
      <c r="AC365" s="12" t="n">
        <f aca="false">Assumptions!$B$20*$T$365</f>
        <v>703241841.37644</v>
      </c>
      <c r="AD365" s="12" t="n">
        <f aca="false">IF($S$365,Assumptions!$B$14*($T$365-Assumptions!$B$13),Assumptions!$B$4)</f>
        <v>192844955.9379</v>
      </c>
      <c r="AE365" s="12" t="n">
        <f aca="false">$U$365+$V$365+$W$365+$X$365+$Y$365+$Z$365+$AA$365+$AB$365+$AC$365+$AD$365</f>
        <v>2000000000</v>
      </c>
      <c r="AF365" s="12" t="n">
        <f aca="false">IF(AND(IF($B$365=1,$U$365&gt;=INDEX($U$346:$U$473,1+$A$365-Assumptions!$B$77),$U$365&gt;INDEX($U$346:$U$473,1+$A$365+Assumptions!$B$77)),IF($C$365=1,$V$365&gt;=INDEX($V$346:$V$473,1+$A$365-Assumptions!$B$78),$V$365&gt;INDEX($V$346:$V$473,1+$A$365+Assumptions!$B$78)),IF($D$365=1,$W$365&gt;=INDEX($W$346:$W$473,1+$A$365-Assumptions!$B$79),$W$365&gt;INDEX($W$346:$W$473,1+$A$365+Assumptions!$B$79)),IF($E$365=1,$X$365&gt;=INDEX($X$346:$X$473,1+$A$365-Assumptions!$B$80),$X$365&gt;INDEX($X$346:$X$473,1+$A$365+Assumptions!$B$80)),IF($F$365=1,$Y$365&gt;=INDEX($Y$346:$Y$473,1+$A$365-Assumptions!$B$81),$Y$365&gt;INDEX($Y$346:$Y$473,1+$A$365+Assumptions!$B$81)),IF($G$365=1,$Z$365&gt;=INDEX($Z$346:$Z$473,1+$A$365-Assumptions!$B$82),$Z$365&gt;INDEX($Z$346:$Z$473,1+$A$365+Assumptions!$B$82)),IF($H$365=1,$AA$365&gt;=INDEX($AA$346:$AA$473,1+$A$365-Assumptions!$B$83),$AA$365&gt;INDEX($AA$346:$AA$473,1+$A$365+Assumptions!$B$83))),1,0)</f>
        <v>0</v>
      </c>
    </row>
    <row r="366" customFormat="false" ht="15" hidden="true" customHeight="false" outlineLevel="0" collapsed="false">
      <c r="A366" s="6" t="n">
        <f aca="false">ROW()-ROW($A$346)+Assumptions!$B$4</f>
        <v>20</v>
      </c>
      <c r="B366" s="12" t="n">
        <f aca="false">MOD(QUOTIENT($A$366,Assumptions!$B$77),2)</f>
        <v>0</v>
      </c>
      <c r="C366" s="12" t="n">
        <f aca="false">MOD(QUOTIENT($A$366,Assumptions!$B$78),2)</f>
        <v>0</v>
      </c>
      <c r="D366" s="12" t="n">
        <f aca="false">MOD(QUOTIENT($A$366,Assumptions!$B$79),2)</f>
        <v>1</v>
      </c>
      <c r="E366" s="12" t="n">
        <f aca="false">MOD(QUOTIENT($A$366,Assumptions!$B$80),2)</f>
        <v>0</v>
      </c>
      <c r="F366" s="12" t="n">
        <f aca="false">MOD(QUOTIENT($A$366,Assumptions!$B$81),2)</f>
        <v>1</v>
      </c>
      <c r="G366" s="12" t="n">
        <f aca="false">MOD(QUOTIENT($A$366,Assumptions!$B$82),2)</f>
        <v>0</v>
      </c>
      <c r="H366" s="12" t="n">
        <f aca="false">MOD(QUOTIENT($A$366,Assumptions!$B$83),2)</f>
        <v>0</v>
      </c>
      <c r="I366" s="12" t="n">
        <f aca="false">IF($B$366=1,MIN(Assumptions!$B$67,MAX(Assumptions!$B$4,Assumptions!$B$26-(Assumptions!$B$4))),Assumptions!$B$4)</f>
        <v>0</v>
      </c>
      <c r="J366" s="12" t="n">
        <f aca="false">IF($C$366=1,MIN(Assumptions!$B$66,MAX(Assumptions!$B$4,Assumptions!$B$26-($I$366))),Assumptions!$B$4)</f>
        <v>0</v>
      </c>
      <c r="K366" s="12" t="n">
        <f aca="false">IF($D$366=1,MIN(Assumptions!$B$61,MAX(Assumptions!$B$4,Assumptions!$B$26-($I$366+$J$366))),Assumptions!$B$4)</f>
        <v>100000000</v>
      </c>
      <c r="L366" s="12" t="n">
        <f aca="false">IF($E$366=1,MIN(Assumptions!$B$56,MAX(Assumptions!$B$4,Assumptions!$B$26-($I$366+$J$366+$K$366))),Assumptions!$B$4)</f>
        <v>0</v>
      </c>
      <c r="M366" s="12" t="n">
        <f aca="false">IF($F$366=1,MIN(Assumptions!$B$51,MAX(Assumptions!$B$4,Assumptions!$B$26-($I$366+$J$366+$K$366+$L$366))),Assumptions!$B$4)</f>
        <v>30000000</v>
      </c>
      <c r="N366" s="12" t="n">
        <f aca="false">IF($G$366=1,MIN(Assumptions!$B$46,MAX(Assumptions!$B$4,Assumptions!$B$26-($I$366+$J$366+$K$366+$L$366+$M$366))),Assumptions!$B$4)</f>
        <v>0</v>
      </c>
      <c r="O366" s="12" t="n">
        <f aca="false">IF($H$366=1,MIN(Assumptions!$B$41,MAX(Assumptions!$B$4,Assumptions!$B$26-($I$366+$J$366+$K$366+$L$366+$M$366+$N$366))),Assumptions!$B$4)</f>
        <v>0</v>
      </c>
      <c r="P366" s="12" t="n">
        <f aca="false">$I$366+$J$366+$K$366+$L$366+$M$366+$N$366+$O$366</f>
        <v>130000000</v>
      </c>
      <c r="Q366" s="12" t="n">
        <f aca="false">MAX(Assumptions!$B$4,Assumptions!$B$26-$P$366)</f>
        <v>1870000000</v>
      </c>
      <c r="R366" s="12" t="n">
        <f aca="false">$J$335+$O$335+Assumptions!$B$20+IF($B$366=0,$D$335,Assumptions!$B$4)+IF($C$366=0,$AI$335,Assumptions!$B$4)+IF($D$366=0,$AF$335,Assumptions!$B$4)+IF($E$366=0,$AC$335,Assumptions!$B$4)+IF($F$366=0,$Z$335,Assumptions!$B$4)+IF($G$366=0,$W$335,Assumptions!$B$4)+IF($H$366=0,$T$335,Assumptions!$B$4)</f>
        <v>28591996.526883</v>
      </c>
      <c r="S366" s="12" t="n">
        <f aca="false">IF($R$366&gt;Assumptions!$B$4,$Q$366/$R$366&gt;Assumptions!$B$13,FALSE())</f>
        <v>1</v>
      </c>
      <c r="T366" s="12" t="n">
        <f aca="false">IF($S$366,($Q$366+Assumptions!$B$14*Assumptions!$B$13)/($R$366+Assumptions!$B$14),IF($R$366&gt;Assumptions!$B$4,$Q$366/$R$366,Assumptions!$B$4))</f>
        <v>60.2245017743066</v>
      </c>
      <c r="U366" s="12" t="n">
        <f aca="false">IF($B$366=1,$I$366,$D$335*$T$366)</f>
        <v>47256395.5117712</v>
      </c>
      <c r="V366" s="12" t="n">
        <f aca="false">IF($C$366=1,$J$366,$AI$335*$T$366)</f>
        <v>369251791.255602</v>
      </c>
      <c r="W366" s="12" t="n">
        <f aca="false">IF($D$366=1,$K$366,$AF$335*$T$366)</f>
        <v>100000000</v>
      </c>
      <c r="X366" s="12" t="n">
        <f aca="false">IF($E$366=1,$L$366,$AC$335*$T$366)</f>
        <v>144538804.258336</v>
      </c>
      <c r="Y366" s="12" t="n">
        <f aca="false">IF($F$366=1,$M$366,$Z$335*$T$366)</f>
        <v>30000000</v>
      </c>
      <c r="Z366" s="12" t="n">
        <f aca="false">IF($G$366=1,$N$366,$W$335*$T$366)</f>
        <v>301122508.871533</v>
      </c>
      <c r="AA366" s="12" t="n">
        <f aca="false">IF($H$366=1,$O$366,$T$335*$T$366)</f>
        <v>301122508.871533</v>
      </c>
      <c r="AB366" s="12" t="n">
        <f aca="false">($J$335+$O$335)*$T$366</f>
        <v>16626220.8266999</v>
      </c>
      <c r="AC366" s="12" t="n">
        <f aca="false">Assumptions!$B$20*$T$366</f>
        <v>542020515.968759</v>
      </c>
      <c r="AD366" s="12" t="n">
        <f aca="false">IF($S$366,Assumptions!$B$14*($T$366-Assumptions!$B$13),Assumptions!$B$4)</f>
        <v>148061254.435766</v>
      </c>
      <c r="AE366" s="12" t="n">
        <f aca="false">$U$366+$V$366+$W$366+$X$366+$Y$366+$Z$366+$AA$366+$AB$366+$AC$366+$AD$366</f>
        <v>2000000000</v>
      </c>
      <c r="AF366" s="12" t="n">
        <f aca="false">IF(AND(IF($B$366=1,$U$366&gt;=INDEX($U$346:$U$473,1+$A$366-Assumptions!$B$77),$U$366&gt;INDEX($U$346:$U$473,1+$A$366+Assumptions!$B$77)),IF($C$366=1,$V$366&gt;=INDEX($V$346:$V$473,1+$A$366-Assumptions!$B$78),$V$366&gt;INDEX($V$346:$V$473,1+$A$366+Assumptions!$B$78)),IF($D$366=1,$W$366&gt;=INDEX($W$346:$W$473,1+$A$366-Assumptions!$B$79),$W$366&gt;INDEX($W$346:$W$473,1+$A$366+Assumptions!$B$79)),IF($E$366=1,$X$366&gt;=INDEX($X$346:$X$473,1+$A$366-Assumptions!$B$80),$X$366&gt;INDEX($X$346:$X$473,1+$A$366+Assumptions!$B$80)),IF($F$366=1,$Y$366&gt;=INDEX($Y$346:$Y$473,1+$A$366-Assumptions!$B$81),$Y$366&gt;INDEX($Y$346:$Y$473,1+$A$366+Assumptions!$B$81)),IF($G$366=1,$Z$366&gt;=INDEX($Z$346:$Z$473,1+$A$366-Assumptions!$B$82),$Z$366&gt;INDEX($Z$346:$Z$473,1+$A$366+Assumptions!$B$82)),IF($H$366=1,$AA$366&gt;=INDEX($AA$346:$AA$473,1+$A$366-Assumptions!$B$83),$AA$366&gt;INDEX($AA$346:$AA$473,1+$A$366+Assumptions!$B$83))),1,0)</f>
        <v>0</v>
      </c>
    </row>
    <row r="367" customFormat="false" ht="15" hidden="true" customHeight="false" outlineLevel="0" collapsed="false">
      <c r="A367" s="6" t="n">
        <f aca="false">ROW()-ROW($A$346)+Assumptions!$B$4</f>
        <v>21</v>
      </c>
      <c r="B367" s="12" t="n">
        <f aca="false">MOD(QUOTIENT($A$367,Assumptions!$B$77),2)</f>
        <v>0</v>
      </c>
      <c r="C367" s="12" t="n">
        <f aca="false">MOD(QUOTIENT($A$367,Assumptions!$B$78),2)</f>
        <v>0</v>
      </c>
      <c r="D367" s="12" t="n">
        <f aca="false">MOD(QUOTIENT($A$367,Assumptions!$B$79),2)</f>
        <v>1</v>
      </c>
      <c r="E367" s="12" t="n">
        <f aca="false">MOD(QUOTIENT($A$367,Assumptions!$B$80),2)</f>
        <v>0</v>
      </c>
      <c r="F367" s="12" t="n">
        <f aca="false">MOD(QUOTIENT($A$367,Assumptions!$B$81),2)</f>
        <v>1</v>
      </c>
      <c r="G367" s="12" t="n">
        <f aca="false">MOD(QUOTIENT($A$367,Assumptions!$B$82),2)</f>
        <v>0</v>
      </c>
      <c r="H367" s="12" t="n">
        <f aca="false">MOD(QUOTIENT($A$367,Assumptions!$B$83),2)</f>
        <v>1</v>
      </c>
      <c r="I367" s="12" t="n">
        <f aca="false">IF($B$367=1,MIN(Assumptions!$B$67,MAX(Assumptions!$B$4,Assumptions!$B$26-(Assumptions!$B$4))),Assumptions!$B$4)</f>
        <v>0</v>
      </c>
      <c r="J367" s="12" t="n">
        <f aca="false">IF($C$367=1,MIN(Assumptions!$B$66,MAX(Assumptions!$B$4,Assumptions!$B$26-($I$367))),Assumptions!$B$4)</f>
        <v>0</v>
      </c>
      <c r="K367" s="12" t="n">
        <f aca="false">IF($D$367=1,MIN(Assumptions!$B$61,MAX(Assumptions!$B$4,Assumptions!$B$26-($I$367+$J$367))),Assumptions!$B$4)</f>
        <v>100000000</v>
      </c>
      <c r="L367" s="12" t="n">
        <f aca="false">IF($E$367=1,MIN(Assumptions!$B$56,MAX(Assumptions!$B$4,Assumptions!$B$26-($I$367+$J$367+$K$367))),Assumptions!$B$4)</f>
        <v>0</v>
      </c>
      <c r="M367" s="12" t="n">
        <f aca="false">IF($F$367=1,MIN(Assumptions!$B$51,MAX(Assumptions!$B$4,Assumptions!$B$26-($I$367+$J$367+$K$367+$L$367))),Assumptions!$B$4)</f>
        <v>30000000</v>
      </c>
      <c r="N367" s="12" t="n">
        <f aca="false">IF($G$367=1,MIN(Assumptions!$B$46,MAX(Assumptions!$B$4,Assumptions!$B$26-($I$367+$J$367+$K$367+$L$367+$M$367))),Assumptions!$B$4)</f>
        <v>0</v>
      </c>
      <c r="O367" s="12" t="n">
        <f aca="false">IF($H$367=1,MIN(Assumptions!$B$41,MAX(Assumptions!$B$4,Assumptions!$B$26-($I$367+$J$367+$K$367+$L$367+$M$367+$N$367))),Assumptions!$B$4)</f>
        <v>5000000</v>
      </c>
      <c r="P367" s="12" t="n">
        <f aca="false">$I$367+$J$367+$K$367+$L$367+$M$367+$N$367+$O$367</f>
        <v>135000000</v>
      </c>
      <c r="Q367" s="12" t="n">
        <f aca="false">MAX(Assumptions!$B$4,Assumptions!$B$26-$P$367)</f>
        <v>1865000000</v>
      </c>
      <c r="R367" s="12" t="n">
        <f aca="false">$J$335+$O$335+Assumptions!$B$20+IF($B$367=0,$D$335,Assumptions!$B$4)+IF($C$367=0,$AI$335,Assumptions!$B$4)+IF($D$367=0,$AF$335,Assumptions!$B$4)+IF($E$367=0,$AC$335,Assumptions!$B$4)+IF($F$367=0,$Z$335,Assumptions!$B$4)+IF($G$367=0,$W$335,Assumptions!$B$4)+IF($H$367=0,$T$335,Assumptions!$B$4)</f>
        <v>23591996.526883</v>
      </c>
      <c r="S367" s="12" t="n">
        <f aca="false">IF($R$367&gt;Assumptions!$B$4,$Q$367/$R$367&gt;Assumptions!$B$13,FALSE())</f>
        <v>1</v>
      </c>
      <c r="T367" s="12" t="n">
        <f aca="false">IF($S$367,($Q$367+Assumptions!$B$14*Assumptions!$B$13)/($R$367+Assumptions!$B$14),IF($R$367&gt;Assumptions!$B$4,$Q$367/$R$367,Assumptions!$B$4))</f>
        <v>71.5736719524657</v>
      </c>
      <c r="U367" s="12" t="n">
        <f aca="false">IF($B$367=1,$I$367,$D$335*$T$367)</f>
        <v>56161755.603904</v>
      </c>
      <c r="V367" s="12" t="n">
        <f aca="false">IF($C$367=1,$J$367,$AI$335*$T$367)</f>
        <v>438836450.224716</v>
      </c>
      <c r="W367" s="12" t="n">
        <f aca="false">IF($D$367=1,$K$367,$AF$335*$T$367)</f>
        <v>100000000</v>
      </c>
      <c r="X367" s="12" t="n">
        <f aca="false">IF($E$367=1,$L$367,$AC$335*$T$367)</f>
        <v>171776812.685918</v>
      </c>
      <c r="Y367" s="12" t="n">
        <f aca="false">IF($F$367=1,$M$367,$Z$335*$T$367)</f>
        <v>30000000</v>
      </c>
      <c r="Z367" s="12" t="n">
        <f aca="false">IF($G$367=1,$N$367,$W$335*$T$367)</f>
        <v>357868359.762329</v>
      </c>
      <c r="AA367" s="12" t="n">
        <f aca="false">IF($H$367=1,$O$367,$T$335*$T$367)</f>
        <v>5000000</v>
      </c>
      <c r="AB367" s="12" t="n">
        <f aca="false">($J$335+$O$335)*$T$367</f>
        <v>19759394.2697781</v>
      </c>
      <c r="AC367" s="12" t="n">
        <f aca="false">Assumptions!$B$20*$T$367</f>
        <v>644163047.572192</v>
      </c>
      <c r="AD367" s="12" t="n">
        <f aca="false">IF($S$367,Assumptions!$B$14*($T$367-Assumptions!$B$13),Assumptions!$B$4)</f>
        <v>176434179.881164</v>
      </c>
      <c r="AE367" s="12" t="n">
        <f aca="false">$U$367+$V$367+$W$367+$X$367+$Y$367+$Z$367+$AA$367+$AB$367+$AC$367+$AD$367</f>
        <v>2000000000</v>
      </c>
      <c r="AF367" s="12" t="n">
        <f aca="false">IF(AND(IF($B$367=1,$U$367&gt;=INDEX($U$346:$U$473,1+$A$367-Assumptions!$B$77),$U$367&gt;INDEX($U$346:$U$473,1+$A$367+Assumptions!$B$77)),IF($C$367=1,$V$367&gt;=INDEX($V$346:$V$473,1+$A$367-Assumptions!$B$78),$V$367&gt;INDEX($V$346:$V$473,1+$A$367+Assumptions!$B$78)),IF($D$367=1,$W$367&gt;=INDEX($W$346:$W$473,1+$A$367-Assumptions!$B$79),$W$367&gt;INDEX($W$346:$W$473,1+$A$367+Assumptions!$B$79)),IF($E$367=1,$X$367&gt;=INDEX($X$346:$X$473,1+$A$367-Assumptions!$B$80),$X$367&gt;INDEX($X$346:$X$473,1+$A$367+Assumptions!$B$80)),IF($F$367=1,$Y$367&gt;=INDEX($Y$346:$Y$473,1+$A$367-Assumptions!$B$81),$Y$367&gt;INDEX($Y$346:$Y$473,1+$A$367+Assumptions!$B$81)),IF($G$367=1,$Z$367&gt;=INDEX($Z$346:$Z$473,1+$A$367-Assumptions!$B$82),$Z$367&gt;INDEX($Z$346:$Z$473,1+$A$367+Assumptions!$B$82)),IF($H$367=1,$AA$367&gt;=INDEX($AA$346:$AA$473,1+$A$367-Assumptions!$B$83),$AA$367&gt;INDEX($AA$346:$AA$473,1+$A$367+Assumptions!$B$83))),1,0)</f>
        <v>0</v>
      </c>
    </row>
    <row r="368" customFormat="false" ht="15" hidden="true" customHeight="false" outlineLevel="0" collapsed="false">
      <c r="A368" s="6" t="n">
        <f aca="false">ROW()-ROW($A$346)+Assumptions!$B$4</f>
        <v>22</v>
      </c>
      <c r="B368" s="12" t="n">
        <f aca="false">MOD(QUOTIENT($A$368,Assumptions!$B$77),2)</f>
        <v>0</v>
      </c>
      <c r="C368" s="12" t="n">
        <f aca="false">MOD(QUOTIENT($A$368,Assumptions!$B$78),2)</f>
        <v>0</v>
      </c>
      <c r="D368" s="12" t="n">
        <f aca="false">MOD(QUOTIENT($A$368,Assumptions!$B$79),2)</f>
        <v>1</v>
      </c>
      <c r="E368" s="12" t="n">
        <f aca="false">MOD(QUOTIENT($A$368,Assumptions!$B$80),2)</f>
        <v>0</v>
      </c>
      <c r="F368" s="12" t="n">
        <f aca="false">MOD(QUOTIENT($A$368,Assumptions!$B$81),2)</f>
        <v>1</v>
      </c>
      <c r="G368" s="12" t="n">
        <f aca="false">MOD(QUOTIENT($A$368,Assumptions!$B$82),2)</f>
        <v>1</v>
      </c>
      <c r="H368" s="12" t="n">
        <f aca="false">MOD(QUOTIENT($A$368,Assumptions!$B$83),2)</f>
        <v>0</v>
      </c>
      <c r="I368" s="12" t="n">
        <f aca="false">IF($B$368=1,MIN(Assumptions!$B$67,MAX(Assumptions!$B$4,Assumptions!$B$26-(Assumptions!$B$4))),Assumptions!$B$4)</f>
        <v>0</v>
      </c>
      <c r="J368" s="12" t="n">
        <f aca="false">IF($C$368=1,MIN(Assumptions!$B$66,MAX(Assumptions!$B$4,Assumptions!$B$26-($I$368))),Assumptions!$B$4)</f>
        <v>0</v>
      </c>
      <c r="K368" s="12" t="n">
        <f aca="false">IF($D$368=1,MIN(Assumptions!$B$61,MAX(Assumptions!$B$4,Assumptions!$B$26-($I$368+$J$368))),Assumptions!$B$4)</f>
        <v>100000000</v>
      </c>
      <c r="L368" s="12" t="n">
        <f aca="false">IF($E$368=1,MIN(Assumptions!$B$56,MAX(Assumptions!$B$4,Assumptions!$B$26-($I$368+$J$368+$K$368))),Assumptions!$B$4)</f>
        <v>0</v>
      </c>
      <c r="M368" s="12" t="n">
        <f aca="false">IF($F$368=1,MIN(Assumptions!$B$51,MAX(Assumptions!$B$4,Assumptions!$B$26-($I$368+$J$368+$K$368+$L$368))),Assumptions!$B$4)</f>
        <v>30000000</v>
      </c>
      <c r="N368" s="12" t="n">
        <f aca="false">IF($G$368=1,MIN(Assumptions!$B$46,MAX(Assumptions!$B$4,Assumptions!$B$26-($I$368+$J$368+$K$368+$L$368+$M$368))),Assumptions!$B$4)</f>
        <v>15000000</v>
      </c>
      <c r="O368" s="12" t="n">
        <f aca="false">IF($H$368=1,MIN(Assumptions!$B$41,MAX(Assumptions!$B$4,Assumptions!$B$26-($I$368+$J$368+$K$368+$L$368+$M$368+$N$368))),Assumptions!$B$4)</f>
        <v>0</v>
      </c>
      <c r="P368" s="12" t="n">
        <f aca="false">$I$368+$J$368+$K$368+$L$368+$M$368+$N$368+$O$368</f>
        <v>145000000</v>
      </c>
      <c r="Q368" s="12" t="n">
        <f aca="false">MAX(Assumptions!$B$4,Assumptions!$B$26-$P$368)</f>
        <v>1855000000</v>
      </c>
      <c r="R368" s="12" t="n">
        <f aca="false">$J$335+$O$335+Assumptions!$B$20+IF($B$368=0,$D$335,Assumptions!$B$4)+IF($C$368=0,$AI$335,Assumptions!$B$4)+IF($D$368=0,$AF$335,Assumptions!$B$4)+IF($E$368=0,$AC$335,Assumptions!$B$4)+IF($F$368=0,$Z$335,Assumptions!$B$4)+IF($G$368=0,$W$335,Assumptions!$B$4)+IF($H$368=0,$T$335,Assumptions!$B$4)</f>
        <v>23591996.526883</v>
      </c>
      <c r="S368" s="12" t="n">
        <f aca="false">IF($R$368&gt;Assumptions!$B$4,$Q$368/$R$368&gt;Assumptions!$B$13,FALSE())</f>
        <v>1</v>
      </c>
      <c r="T368" s="12" t="n">
        <f aca="false">IF($S$368,($Q$368+Assumptions!$B$14*Assumptions!$B$13)/($R$368+Assumptions!$B$14),IF($R$368&gt;Assumptions!$B$4,$Q$368/$R$368,Assumptions!$B$4))</f>
        <v>71.1904126649023</v>
      </c>
      <c r="U368" s="12" t="n">
        <f aca="false">IF($B$368=1,$I$368,$D$335*$T$368)</f>
        <v>55861023.3115136</v>
      </c>
      <c r="V368" s="12" t="n">
        <f aca="false">IF($C$368=1,$J$368,$AI$335*$T$368)</f>
        <v>436486589.714811</v>
      </c>
      <c r="W368" s="12" t="n">
        <f aca="false">IF($D$368=1,$K$368,$AF$335*$T$368)</f>
        <v>100000000</v>
      </c>
      <c r="X368" s="12" t="n">
        <f aca="false">IF($E$368=1,$L$368,$AC$335*$T$368)</f>
        <v>170856990.395766</v>
      </c>
      <c r="Y368" s="12" t="n">
        <f aca="false">IF($F$368=1,$M$368,$Z$335*$T$368)</f>
        <v>30000000</v>
      </c>
      <c r="Z368" s="12" t="n">
        <f aca="false">IF($G$368=1,$N$368,$W$335*$T$368)</f>
        <v>15000000</v>
      </c>
      <c r="AA368" s="12" t="n">
        <f aca="false">IF($H$368=1,$O$368,$T$335*$T$368)</f>
        <v>355952063.324512</v>
      </c>
      <c r="AB368" s="12" t="n">
        <f aca="false">($J$335+$O$335)*$T$368</f>
        <v>19653587.6070216</v>
      </c>
      <c r="AC368" s="12" t="n">
        <f aca="false">Assumptions!$B$20*$T$368</f>
        <v>640713713.984121</v>
      </c>
      <c r="AD368" s="12" t="n">
        <f aca="false">IF($S$368,Assumptions!$B$14*($T$368-Assumptions!$B$13),Assumptions!$B$4)</f>
        <v>175476031.662256</v>
      </c>
      <c r="AE368" s="12" t="n">
        <f aca="false">$U$368+$V$368+$W$368+$X$368+$Y$368+$Z$368+$AA$368+$AB$368+$AC$368+$AD$368</f>
        <v>2000000000</v>
      </c>
      <c r="AF368" s="12" t="n">
        <f aca="false">IF(AND(IF($B$368=1,$U$368&gt;=INDEX($U$346:$U$473,1+$A$368-Assumptions!$B$77),$U$368&gt;INDEX($U$346:$U$473,1+$A$368+Assumptions!$B$77)),IF($C$368=1,$V$368&gt;=INDEX($V$346:$V$473,1+$A$368-Assumptions!$B$78),$V$368&gt;INDEX($V$346:$V$473,1+$A$368+Assumptions!$B$78)),IF($D$368=1,$W$368&gt;=INDEX($W$346:$W$473,1+$A$368-Assumptions!$B$79),$W$368&gt;INDEX($W$346:$W$473,1+$A$368+Assumptions!$B$79)),IF($E$368=1,$X$368&gt;=INDEX($X$346:$X$473,1+$A$368-Assumptions!$B$80),$X$368&gt;INDEX($X$346:$X$473,1+$A$368+Assumptions!$B$80)),IF($F$368=1,$Y$368&gt;=INDEX($Y$346:$Y$473,1+$A$368-Assumptions!$B$81),$Y$368&gt;INDEX($Y$346:$Y$473,1+$A$368+Assumptions!$B$81)),IF($G$368=1,$Z$368&gt;=INDEX($Z$346:$Z$473,1+$A$368-Assumptions!$B$82),$Z$368&gt;INDEX($Z$346:$Z$473,1+$A$368+Assumptions!$B$82)),IF($H$368=1,$AA$368&gt;=INDEX($AA$346:$AA$473,1+$A$368-Assumptions!$B$83),$AA$368&gt;INDEX($AA$346:$AA$473,1+$A$368+Assumptions!$B$83))),1,0)</f>
        <v>0</v>
      </c>
    </row>
    <row r="369" customFormat="false" ht="15" hidden="true" customHeight="false" outlineLevel="0" collapsed="false">
      <c r="A369" s="6" t="n">
        <f aca="false">ROW()-ROW($A$346)+Assumptions!$B$4</f>
        <v>23</v>
      </c>
      <c r="B369" s="12" t="n">
        <f aca="false">MOD(QUOTIENT($A$369,Assumptions!$B$77),2)</f>
        <v>0</v>
      </c>
      <c r="C369" s="12" t="n">
        <f aca="false">MOD(QUOTIENT($A$369,Assumptions!$B$78),2)</f>
        <v>0</v>
      </c>
      <c r="D369" s="12" t="n">
        <f aca="false">MOD(QUOTIENT($A$369,Assumptions!$B$79),2)</f>
        <v>1</v>
      </c>
      <c r="E369" s="12" t="n">
        <f aca="false">MOD(QUOTIENT($A$369,Assumptions!$B$80),2)</f>
        <v>0</v>
      </c>
      <c r="F369" s="12" t="n">
        <f aca="false">MOD(QUOTIENT($A$369,Assumptions!$B$81),2)</f>
        <v>1</v>
      </c>
      <c r="G369" s="12" t="n">
        <f aca="false">MOD(QUOTIENT($A$369,Assumptions!$B$82),2)</f>
        <v>1</v>
      </c>
      <c r="H369" s="12" t="n">
        <f aca="false">MOD(QUOTIENT($A$369,Assumptions!$B$83),2)</f>
        <v>1</v>
      </c>
      <c r="I369" s="12" t="n">
        <f aca="false">IF($B$369=1,MIN(Assumptions!$B$67,MAX(Assumptions!$B$4,Assumptions!$B$26-(Assumptions!$B$4))),Assumptions!$B$4)</f>
        <v>0</v>
      </c>
      <c r="J369" s="12" t="n">
        <f aca="false">IF($C$369=1,MIN(Assumptions!$B$66,MAX(Assumptions!$B$4,Assumptions!$B$26-($I$369))),Assumptions!$B$4)</f>
        <v>0</v>
      </c>
      <c r="K369" s="12" t="n">
        <f aca="false">IF($D$369=1,MIN(Assumptions!$B$61,MAX(Assumptions!$B$4,Assumptions!$B$26-($I$369+$J$369))),Assumptions!$B$4)</f>
        <v>100000000</v>
      </c>
      <c r="L369" s="12" t="n">
        <f aca="false">IF($E$369=1,MIN(Assumptions!$B$56,MAX(Assumptions!$B$4,Assumptions!$B$26-($I$369+$J$369+$K$369))),Assumptions!$B$4)</f>
        <v>0</v>
      </c>
      <c r="M369" s="12" t="n">
        <f aca="false">IF($F$369=1,MIN(Assumptions!$B$51,MAX(Assumptions!$B$4,Assumptions!$B$26-($I$369+$J$369+$K$369+$L$369))),Assumptions!$B$4)</f>
        <v>30000000</v>
      </c>
      <c r="N369" s="12" t="n">
        <f aca="false">IF($G$369=1,MIN(Assumptions!$B$46,MAX(Assumptions!$B$4,Assumptions!$B$26-($I$369+$J$369+$K$369+$L$369+$M$369))),Assumptions!$B$4)</f>
        <v>15000000</v>
      </c>
      <c r="O369" s="12" t="n">
        <f aca="false">IF($H$369=1,MIN(Assumptions!$B$41,MAX(Assumptions!$B$4,Assumptions!$B$26-($I$369+$J$369+$K$369+$L$369+$M$369+$N$369))),Assumptions!$B$4)</f>
        <v>5000000</v>
      </c>
      <c r="P369" s="12" t="n">
        <f aca="false">$I$369+$J$369+$K$369+$L$369+$M$369+$N$369+$O$369</f>
        <v>150000000</v>
      </c>
      <c r="Q369" s="12" t="n">
        <f aca="false">MAX(Assumptions!$B$4,Assumptions!$B$26-$P$369)</f>
        <v>1850000000</v>
      </c>
      <c r="R369" s="12" t="n">
        <f aca="false">$J$335+$O$335+Assumptions!$B$20+IF($B$369=0,$D$335,Assumptions!$B$4)+IF($C$369=0,$AI$335,Assumptions!$B$4)+IF($D$369=0,$AF$335,Assumptions!$B$4)+IF($E$369=0,$AC$335,Assumptions!$B$4)+IF($F$369=0,$Z$335,Assumptions!$B$4)+IF($G$369=0,$W$335,Assumptions!$B$4)+IF($H$369=0,$T$335,Assumptions!$B$4)</f>
        <v>18591996.526883</v>
      </c>
      <c r="S369" s="12" t="n">
        <f aca="false">IF($R$369&gt;Assumptions!$B$4,$Q$369/$R$369&gt;Assumptions!$B$13,FALSE())</f>
        <v>1</v>
      </c>
      <c r="T369" s="12" t="n">
        <f aca="false">IF($S$369,($Q$369+Assumptions!$B$14*Assumptions!$B$13)/($R$369+Assumptions!$B$14),IF($R$369&gt;Assumptions!$B$4,$Q$369/$R$369,Assumptions!$B$4))</f>
        <v>87.8295232809695</v>
      </c>
      <c r="U369" s="12" t="n">
        <f aca="false">IF($B$369=1,$I$369,$D$335*$T$369)</f>
        <v>68917244.1032386</v>
      </c>
      <c r="V369" s="12" t="n">
        <f aca="false">IF($C$369=1,$J$369,$AI$335*$T$369)</f>
        <v>538505223.640715</v>
      </c>
      <c r="W369" s="12" t="n">
        <f aca="false">IF($D$369=1,$K$369,$AF$335*$T$369)</f>
        <v>100000000</v>
      </c>
      <c r="X369" s="12" t="n">
        <f aca="false">IF($E$369=1,$L$369,$AC$335*$T$369)</f>
        <v>210790855.874327</v>
      </c>
      <c r="Y369" s="12" t="n">
        <f aca="false">IF($F$369=1,$M$369,$Z$335*$T$369)</f>
        <v>30000000</v>
      </c>
      <c r="Z369" s="12" t="n">
        <f aca="false">IF($G$369=1,$N$369,$W$335*$T$369)</f>
        <v>15000000</v>
      </c>
      <c r="AA369" s="12" t="n">
        <f aca="false">IF($H$369=1,$O$369,$T$335*$T$369)</f>
        <v>5000000</v>
      </c>
      <c r="AB369" s="12" t="n">
        <f aca="false">($J$335+$O$335)*$T$369</f>
        <v>24247158.6505706</v>
      </c>
      <c r="AC369" s="12" t="n">
        <f aca="false">Assumptions!$B$20*$T$369</f>
        <v>790465709.528726</v>
      </c>
      <c r="AD369" s="12" t="n">
        <f aca="false">IF($S$369,Assumptions!$B$14*($T$369-Assumptions!$B$13),Assumptions!$B$4)</f>
        <v>217073808.202424</v>
      </c>
      <c r="AE369" s="12" t="n">
        <f aca="false">$U$369+$V$369+$W$369+$X$369+$Y$369+$Z$369+$AA$369+$AB$369+$AC$369+$AD$369</f>
        <v>2000000000</v>
      </c>
      <c r="AF369" s="12" t="n">
        <f aca="false">IF(AND(IF($B$369=1,$U$369&gt;=INDEX($U$346:$U$473,1+$A$369-Assumptions!$B$77),$U$369&gt;INDEX($U$346:$U$473,1+$A$369+Assumptions!$B$77)),IF($C$369=1,$V$369&gt;=INDEX($V$346:$V$473,1+$A$369-Assumptions!$B$78),$V$369&gt;INDEX($V$346:$V$473,1+$A$369+Assumptions!$B$78)),IF($D$369=1,$W$369&gt;=INDEX($W$346:$W$473,1+$A$369-Assumptions!$B$79),$W$369&gt;INDEX($W$346:$W$473,1+$A$369+Assumptions!$B$79)),IF($E$369=1,$X$369&gt;=INDEX($X$346:$X$473,1+$A$369-Assumptions!$B$80),$X$369&gt;INDEX($X$346:$X$473,1+$A$369+Assumptions!$B$80)),IF($F$369=1,$Y$369&gt;=INDEX($Y$346:$Y$473,1+$A$369-Assumptions!$B$81),$Y$369&gt;INDEX($Y$346:$Y$473,1+$A$369+Assumptions!$B$81)),IF($G$369=1,$Z$369&gt;=INDEX($Z$346:$Z$473,1+$A$369-Assumptions!$B$82),$Z$369&gt;INDEX($Z$346:$Z$473,1+$A$369+Assumptions!$B$82)),IF($H$369=1,$AA$369&gt;=INDEX($AA$346:$AA$473,1+$A$369-Assumptions!$B$83),$AA$369&gt;INDEX($AA$346:$AA$473,1+$A$369+Assumptions!$B$83))),1,0)</f>
        <v>0</v>
      </c>
    </row>
    <row r="370" customFormat="false" ht="15" hidden="true" customHeight="false" outlineLevel="0" collapsed="false">
      <c r="A370" s="6" t="n">
        <f aca="false">ROW()-ROW($A$346)+Assumptions!$B$4</f>
        <v>24</v>
      </c>
      <c r="B370" s="12" t="n">
        <f aca="false">MOD(QUOTIENT($A$370,Assumptions!$B$77),2)</f>
        <v>0</v>
      </c>
      <c r="C370" s="12" t="n">
        <f aca="false">MOD(QUOTIENT($A$370,Assumptions!$B$78),2)</f>
        <v>0</v>
      </c>
      <c r="D370" s="12" t="n">
        <f aca="false">MOD(QUOTIENT($A$370,Assumptions!$B$79),2)</f>
        <v>1</v>
      </c>
      <c r="E370" s="12" t="n">
        <f aca="false">MOD(QUOTIENT($A$370,Assumptions!$B$80),2)</f>
        <v>1</v>
      </c>
      <c r="F370" s="12" t="n">
        <f aca="false">MOD(QUOTIENT($A$370,Assumptions!$B$81),2)</f>
        <v>0</v>
      </c>
      <c r="G370" s="12" t="n">
        <f aca="false">MOD(QUOTIENT($A$370,Assumptions!$B$82),2)</f>
        <v>0</v>
      </c>
      <c r="H370" s="12" t="n">
        <f aca="false">MOD(QUOTIENT($A$370,Assumptions!$B$83),2)</f>
        <v>0</v>
      </c>
      <c r="I370" s="12" t="n">
        <f aca="false">IF($B$370=1,MIN(Assumptions!$B$67,MAX(Assumptions!$B$4,Assumptions!$B$26-(Assumptions!$B$4))),Assumptions!$B$4)</f>
        <v>0</v>
      </c>
      <c r="J370" s="12" t="n">
        <f aca="false">IF($C$370=1,MIN(Assumptions!$B$66,MAX(Assumptions!$B$4,Assumptions!$B$26-($I$370))),Assumptions!$B$4)</f>
        <v>0</v>
      </c>
      <c r="K370" s="12" t="n">
        <f aca="false">IF($D$370=1,MIN(Assumptions!$B$61,MAX(Assumptions!$B$4,Assumptions!$B$26-($I$370+$J$370))),Assumptions!$B$4)</f>
        <v>100000000</v>
      </c>
      <c r="L370" s="12" t="n">
        <f aca="false">IF($E$370=1,MIN(Assumptions!$B$56,MAX(Assumptions!$B$4,Assumptions!$B$26-($I$370+$J$370+$K$370))),Assumptions!$B$4)</f>
        <v>60000000</v>
      </c>
      <c r="M370" s="12" t="n">
        <f aca="false">IF($F$370=1,MIN(Assumptions!$B$51,MAX(Assumptions!$B$4,Assumptions!$B$26-($I$370+$J$370+$K$370+$L$370))),Assumptions!$B$4)</f>
        <v>0</v>
      </c>
      <c r="N370" s="12" t="n">
        <f aca="false">IF($G$370=1,MIN(Assumptions!$B$46,MAX(Assumptions!$B$4,Assumptions!$B$26-($I$370+$J$370+$K$370+$L$370+$M$370))),Assumptions!$B$4)</f>
        <v>0</v>
      </c>
      <c r="O370" s="12" t="n">
        <f aca="false">IF($H$370=1,MIN(Assumptions!$B$41,MAX(Assumptions!$B$4,Assumptions!$B$26-($I$370+$J$370+$K$370+$L$370+$M$370+$N$370))),Assumptions!$B$4)</f>
        <v>0</v>
      </c>
      <c r="P370" s="12" t="n">
        <f aca="false">$I$370+$J$370+$K$370+$L$370+$M$370+$N$370+$O$370</f>
        <v>160000000</v>
      </c>
      <c r="Q370" s="12" t="n">
        <f aca="false">MAX(Assumptions!$B$4,Assumptions!$B$26-$P$370)</f>
        <v>1840000000</v>
      </c>
      <c r="R370" s="12" t="n">
        <f aca="false">$J$335+$O$335+Assumptions!$B$20+IF($B$370=0,$D$335,Assumptions!$B$4)+IF($C$370=0,$AI$335,Assumptions!$B$4)+IF($D$370=0,$AF$335,Assumptions!$B$4)+IF($E$370=0,$AC$335,Assumptions!$B$4)+IF($F$370=0,$Z$335,Assumptions!$B$4)+IF($G$370=0,$W$335,Assumptions!$B$4)+IF($H$370=0,$T$335,Assumptions!$B$4)</f>
        <v>29191996.526883</v>
      </c>
      <c r="S370" s="12" t="n">
        <f aca="false">IF($R$370&gt;Assumptions!$B$4,$Q$370/$R$370&gt;Assumptions!$B$13,FALSE())</f>
        <v>1</v>
      </c>
      <c r="T370" s="12" t="n">
        <f aca="false">IF($S$370,($Q$370+Assumptions!$B$14*Assumptions!$B$13)/($R$370+Assumptions!$B$14),IF($R$370&gt;Assumptions!$B$4,$Q$370/$R$370,Assumptions!$B$4))</f>
        <v>58.1377067373172</v>
      </c>
      <c r="U370" s="12" t="n">
        <f aca="false">IF($B$370=1,$I$370,$D$335*$T$370)</f>
        <v>45618948.8129254</v>
      </c>
      <c r="V370" s="12" t="n">
        <f aca="false">IF($C$370=1,$J$370,$AI$335*$T$370)</f>
        <v>356457118.278824</v>
      </c>
      <c r="W370" s="12" t="n">
        <f aca="false">IF($D$370=1,$K$370,$AF$335*$T$370)</f>
        <v>100000000</v>
      </c>
      <c r="X370" s="12" t="n">
        <f aca="false">IF($E$370=1,$L$370,$AC$335*$T$370)</f>
        <v>60000000</v>
      </c>
      <c r="Y370" s="12" t="n">
        <f aca="false">IF($F$370=1,$M$370,$Z$335*$T$370)</f>
        <v>174413120.211952</v>
      </c>
      <c r="Z370" s="12" t="n">
        <f aca="false">IF($G$370=1,$N$370,$W$335*$T$370)</f>
        <v>290688533.686586</v>
      </c>
      <c r="AA370" s="12" t="n">
        <f aca="false">IF($H$370=1,$O$370,$T$335*$T$370)</f>
        <v>290688533.686586</v>
      </c>
      <c r="AB370" s="12" t="n">
        <f aca="false">($J$335+$O$335)*$T$370</f>
        <v>16050117.8439792</v>
      </c>
      <c r="AC370" s="12" t="n">
        <f aca="false">Assumptions!$B$20*$T$370</f>
        <v>523239360.635855</v>
      </c>
      <c r="AD370" s="12" t="n">
        <f aca="false">IF($S$370,Assumptions!$B$14*($T$370-Assumptions!$B$13),Assumptions!$B$4)</f>
        <v>142844266.843293</v>
      </c>
      <c r="AE370" s="12" t="n">
        <f aca="false">$U$370+$V$370+$W$370+$X$370+$Y$370+$Z$370+$AA$370+$AB$370+$AC$370+$AD$370</f>
        <v>2000000000</v>
      </c>
      <c r="AF370" s="12" t="n">
        <f aca="false">IF(AND(IF($B$370=1,$U$370&gt;=INDEX($U$346:$U$473,1+$A$370-Assumptions!$B$77),$U$370&gt;INDEX($U$346:$U$473,1+$A$370+Assumptions!$B$77)),IF($C$370=1,$V$370&gt;=INDEX($V$346:$V$473,1+$A$370-Assumptions!$B$78),$V$370&gt;INDEX($V$346:$V$473,1+$A$370+Assumptions!$B$78)),IF($D$370=1,$W$370&gt;=INDEX($W$346:$W$473,1+$A$370-Assumptions!$B$79),$W$370&gt;INDEX($W$346:$W$473,1+$A$370+Assumptions!$B$79)),IF($E$370=1,$X$370&gt;=INDEX($X$346:$X$473,1+$A$370-Assumptions!$B$80),$X$370&gt;INDEX($X$346:$X$473,1+$A$370+Assumptions!$B$80)),IF($F$370=1,$Y$370&gt;=INDEX($Y$346:$Y$473,1+$A$370-Assumptions!$B$81),$Y$370&gt;INDEX($Y$346:$Y$473,1+$A$370+Assumptions!$B$81)),IF($G$370=1,$Z$370&gt;=INDEX($Z$346:$Z$473,1+$A$370-Assumptions!$B$82),$Z$370&gt;INDEX($Z$346:$Z$473,1+$A$370+Assumptions!$B$82)),IF($H$370=1,$AA$370&gt;=INDEX($AA$346:$AA$473,1+$A$370-Assumptions!$B$83),$AA$370&gt;INDEX($AA$346:$AA$473,1+$A$370+Assumptions!$B$83))),1,0)</f>
        <v>0</v>
      </c>
    </row>
    <row r="371" customFormat="false" ht="15" hidden="true" customHeight="false" outlineLevel="0" collapsed="false">
      <c r="A371" s="6" t="n">
        <f aca="false">ROW()-ROW($A$346)+Assumptions!$B$4</f>
        <v>25</v>
      </c>
      <c r="B371" s="12" t="n">
        <f aca="false">MOD(QUOTIENT($A$371,Assumptions!$B$77),2)</f>
        <v>0</v>
      </c>
      <c r="C371" s="12" t="n">
        <f aca="false">MOD(QUOTIENT($A$371,Assumptions!$B$78),2)</f>
        <v>0</v>
      </c>
      <c r="D371" s="12" t="n">
        <f aca="false">MOD(QUOTIENT($A$371,Assumptions!$B$79),2)</f>
        <v>1</v>
      </c>
      <c r="E371" s="12" t="n">
        <f aca="false">MOD(QUOTIENT($A$371,Assumptions!$B$80),2)</f>
        <v>1</v>
      </c>
      <c r="F371" s="12" t="n">
        <f aca="false">MOD(QUOTIENT($A$371,Assumptions!$B$81),2)</f>
        <v>0</v>
      </c>
      <c r="G371" s="12" t="n">
        <f aca="false">MOD(QUOTIENT($A$371,Assumptions!$B$82),2)</f>
        <v>0</v>
      </c>
      <c r="H371" s="12" t="n">
        <f aca="false">MOD(QUOTIENT($A$371,Assumptions!$B$83),2)</f>
        <v>1</v>
      </c>
      <c r="I371" s="12" t="n">
        <f aca="false">IF($B$371=1,MIN(Assumptions!$B$67,MAX(Assumptions!$B$4,Assumptions!$B$26-(Assumptions!$B$4))),Assumptions!$B$4)</f>
        <v>0</v>
      </c>
      <c r="J371" s="12" t="n">
        <f aca="false">IF($C$371=1,MIN(Assumptions!$B$66,MAX(Assumptions!$B$4,Assumptions!$B$26-($I$371))),Assumptions!$B$4)</f>
        <v>0</v>
      </c>
      <c r="K371" s="12" t="n">
        <f aca="false">IF($D$371=1,MIN(Assumptions!$B$61,MAX(Assumptions!$B$4,Assumptions!$B$26-($I$371+$J$371))),Assumptions!$B$4)</f>
        <v>100000000</v>
      </c>
      <c r="L371" s="12" t="n">
        <f aca="false">IF($E$371=1,MIN(Assumptions!$B$56,MAX(Assumptions!$B$4,Assumptions!$B$26-($I$371+$J$371+$K$371))),Assumptions!$B$4)</f>
        <v>60000000</v>
      </c>
      <c r="M371" s="12" t="n">
        <f aca="false">IF($F$371=1,MIN(Assumptions!$B$51,MAX(Assumptions!$B$4,Assumptions!$B$26-($I$371+$J$371+$K$371+$L$371))),Assumptions!$B$4)</f>
        <v>0</v>
      </c>
      <c r="N371" s="12" t="n">
        <f aca="false">IF($G$371=1,MIN(Assumptions!$B$46,MAX(Assumptions!$B$4,Assumptions!$B$26-($I$371+$J$371+$K$371+$L$371+$M$371))),Assumptions!$B$4)</f>
        <v>0</v>
      </c>
      <c r="O371" s="12" t="n">
        <f aca="false">IF($H$371=1,MIN(Assumptions!$B$41,MAX(Assumptions!$B$4,Assumptions!$B$26-($I$371+$J$371+$K$371+$L$371+$M$371+$N$371))),Assumptions!$B$4)</f>
        <v>5000000</v>
      </c>
      <c r="P371" s="12" t="n">
        <f aca="false">$I$371+$J$371+$K$371+$L$371+$M$371+$N$371+$O$371</f>
        <v>165000000</v>
      </c>
      <c r="Q371" s="12" t="n">
        <f aca="false">MAX(Assumptions!$B$4,Assumptions!$B$26-$P$371)</f>
        <v>1835000000</v>
      </c>
      <c r="R371" s="12" t="n">
        <f aca="false">$J$335+$O$335+Assumptions!$B$20+IF($B$371=0,$D$335,Assumptions!$B$4)+IF($C$371=0,$AI$335,Assumptions!$B$4)+IF($D$371=0,$AF$335,Assumptions!$B$4)+IF($E$371=0,$AC$335,Assumptions!$B$4)+IF($F$371=0,$Z$335,Assumptions!$B$4)+IF($G$371=0,$W$335,Assumptions!$B$4)+IF($H$371=0,$T$335,Assumptions!$B$4)</f>
        <v>24191996.526883</v>
      </c>
      <c r="S371" s="12" t="n">
        <f aca="false">IF($R$371&gt;Assumptions!$B$4,$Q$371/$R$371&gt;Assumptions!$B$13,FALSE())</f>
        <v>1</v>
      </c>
      <c r="T371" s="12" t="n">
        <f aca="false">IF($S$371,($Q$371+Assumptions!$B$14*Assumptions!$B$13)/($R$371+Assumptions!$B$14),IF($R$371&gt;Assumptions!$B$4,$Q$371/$R$371,Assumptions!$B$4))</f>
        <v>68.8408601488221</v>
      </c>
      <c r="U371" s="12" t="n">
        <f aca="false">IF($B$371=1,$I$371,$D$335*$T$371)</f>
        <v>54017398.5457719</v>
      </c>
      <c r="V371" s="12" t="n">
        <f aca="false">IF($C$371=1,$J$371,$AI$335*$T$371)</f>
        <v>422080883.571106</v>
      </c>
      <c r="W371" s="12" t="n">
        <f aca="false">IF($D$371=1,$K$371,$AF$335*$T$371)</f>
        <v>100000000</v>
      </c>
      <c r="X371" s="12" t="n">
        <f aca="false">IF($E$371=1,$L$371,$AC$335*$T$371)</f>
        <v>60000000</v>
      </c>
      <c r="Y371" s="12" t="n">
        <f aca="false">IF($F$371=1,$M$371,$Z$335*$T$371)</f>
        <v>206522580.446466</v>
      </c>
      <c r="Z371" s="12" t="n">
        <f aca="false">IF($G$371=1,$N$371,$W$335*$T$371)</f>
        <v>344204300.744111</v>
      </c>
      <c r="AA371" s="12" t="n">
        <f aca="false">IF($H$371=1,$O$371,$T$335*$T$371)</f>
        <v>5000000</v>
      </c>
      <c r="AB371" s="12" t="n">
        <f aca="false">($J$335+$O$335)*$T$371</f>
        <v>19004944.9810905</v>
      </c>
      <c r="AC371" s="12" t="n">
        <f aca="false">Assumptions!$B$20*$T$371</f>
        <v>619567741.339399</v>
      </c>
      <c r="AD371" s="12" t="n">
        <f aca="false">IF($S$371,Assumptions!$B$14*($T$371-Assumptions!$B$13),Assumptions!$B$4)</f>
        <v>169602150.372055</v>
      </c>
      <c r="AE371" s="12" t="n">
        <f aca="false">$U$371+$V$371+$W$371+$X$371+$Y$371+$Z$371+$AA$371+$AB$371+$AC$371+$AD$371</f>
        <v>2000000000</v>
      </c>
      <c r="AF371" s="12" t="n">
        <f aca="false">IF(AND(IF($B$371=1,$U$371&gt;=INDEX($U$346:$U$473,1+$A$371-Assumptions!$B$77),$U$371&gt;INDEX($U$346:$U$473,1+$A$371+Assumptions!$B$77)),IF($C$371=1,$V$371&gt;=INDEX($V$346:$V$473,1+$A$371-Assumptions!$B$78),$V$371&gt;INDEX($V$346:$V$473,1+$A$371+Assumptions!$B$78)),IF($D$371=1,$W$371&gt;=INDEX($W$346:$W$473,1+$A$371-Assumptions!$B$79),$W$371&gt;INDEX($W$346:$W$473,1+$A$371+Assumptions!$B$79)),IF($E$371=1,$X$371&gt;=INDEX($X$346:$X$473,1+$A$371-Assumptions!$B$80),$X$371&gt;INDEX($X$346:$X$473,1+$A$371+Assumptions!$B$80)),IF($F$371=1,$Y$371&gt;=INDEX($Y$346:$Y$473,1+$A$371-Assumptions!$B$81),$Y$371&gt;INDEX($Y$346:$Y$473,1+$A$371+Assumptions!$B$81)),IF($G$371=1,$Z$371&gt;=INDEX($Z$346:$Z$473,1+$A$371-Assumptions!$B$82),$Z$371&gt;INDEX($Z$346:$Z$473,1+$A$371+Assumptions!$B$82)),IF($H$371=1,$AA$371&gt;=INDEX($AA$346:$AA$473,1+$A$371-Assumptions!$B$83),$AA$371&gt;INDEX($AA$346:$AA$473,1+$A$371+Assumptions!$B$83))),1,0)</f>
        <v>0</v>
      </c>
    </row>
    <row r="372" customFormat="false" ht="15" hidden="true" customHeight="false" outlineLevel="0" collapsed="false">
      <c r="A372" s="6" t="n">
        <f aca="false">ROW()-ROW($A$346)+Assumptions!$B$4</f>
        <v>26</v>
      </c>
      <c r="B372" s="12" t="n">
        <f aca="false">MOD(QUOTIENT($A$372,Assumptions!$B$77),2)</f>
        <v>0</v>
      </c>
      <c r="C372" s="12" t="n">
        <f aca="false">MOD(QUOTIENT($A$372,Assumptions!$B$78),2)</f>
        <v>0</v>
      </c>
      <c r="D372" s="12" t="n">
        <f aca="false">MOD(QUOTIENT($A$372,Assumptions!$B$79),2)</f>
        <v>1</v>
      </c>
      <c r="E372" s="12" t="n">
        <f aca="false">MOD(QUOTIENT($A$372,Assumptions!$B$80),2)</f>
        <v>1</v>
      </c>
      <c r="F372" s="12" t="n">
        <f aca="false">MOD(QUOTIENT($A$372,Assumptions!$B$81),2)</f>
        <v>0</v>
      </c>
      <c r="G372" s="12" t="n">
        <f aca="false">MOD(QUOTIENT($A$372,Assumptions!$B$82),2)</f>
        <v>1</v>
      </c>
      <c r="H372" s="12" t="n">
        <f aca="false">MOD(QUOTIENT($A$372,Assumptions!$B$83),2)</f>
        <v>0</v>
      </c>
      <c r="I372" s="12" t="n">
        <f aca="false">IF($B$372=1,MIN(Assumptions!$B$67,MAX(Assumptions!$B$4,Assumptions!$B$26-(Assumptions!$B$4))),Assumptions!$B$4)</f>
        <v>0</v>
      </c>
      <c r="J372" s="12" t="n">
        <f aca="false">IF($C$372=1,MIN(Assumptions!$B$66,MAX(Assumptions!$B$4,Assumptions!$B$26-($I$372))),Assumptions!$B$4)</f>
        <v>0</v>
      </c>
      <c r="K372" s="12" t="n">
        <f aca="false">IF($D$372=1,MIN(Assumptions!$B$61,MAX(Assumptions!$B$4,Assumptions!$B$26-($I$372+$J$372))),Assumptions!$B$4)</f>
        <v>100000000</v>
      </c>
      <c r="L372" s="12" t="n">
        <f aca="false">IF($E$372=1,MIN(Assumptions!$B$56,MAX(Assumptions!$B$4,Assumptions!$B$26-($I$372+$J$372+$K$372))),Assumptions!$B$4)</f>
        <v>60000000</v>
      </c>
      <c r="M372" s="12" t="n">
        <f aca="false">IF($F$372=1,MIN(Assumptions!$B$51,MAX(Assumptions!$B$4,Assumptions!$B$26-($I$372+$J$372+$K$372+$L$372))),Assumptions!$B$4)</f>
        <v>0</v>
      </c>
      <c r="N372" s="12" t="n">
        <f aca="false">IF($G$372=1,MIN(Assumptions!$B$46,MAX(Assumptions!$B$4,Assumptions!$B$26-($I$372+$J$372+$K$372+$L$372+$M$372))),Assumptions!$B$4)</f>
        <v>15000000</v>
      </c>
      <c r="O372" s="12" t="n">
        <f aca="false">IF($H$372=1,MIN(Assumptions!$B$41,MAX(Assumptions!$B$4,Assumptions!$B$26-($I$372+$J$372+$K$372+$L$372+$M$372+$N$372))),Assumptions!$B$4)</f>
        <v>0</v>
      </c>
      <c r="P372" s="12" t="n">
        <f aca="false">$I$372+$J$372+$K$372+$L$372+$M$372+$N$372+$O$372</f>
        <v>175000000</v>
      </c>
      <c r="Q372" s="12" t="n">
        <f aca="false">MAX(Assumptions!$B$4,Assumptions!$B$26-$P$372)</f>
        <v>1825000000</v>
      </c>
      <c r="R372" s="12" t="n">
        <f aca="false">$J$335+$O$335+Assumptions!$B$20+IF($B$372=0,$D$335,Assumptions!$B$4)+IF($C$372=0,$AI$335,Assumptions!$B$4)+IF($D$372=0,$AF$335,Assumptions!$B$4)+IF($E$372=0,$AC$335,Assumptions!$B$4)+IF($F$372=0,$Z$335,Assumptions!$B$4)+IF($G$372=0,$W$335,Assumptions!$B$4)+IF($H$372=0,$T$335,Assumptions!$B$4)</f>
        <v>24191996.526883</v>
      </c>
      <c r="S372" s="12" t="n">
        <f aca="false">IF($R$372&gt;Assumptions!$B$4,$Q$372/$R$372&gt;Assumptions!$B$13,FALSE())</f>
        <v>1</v>
      </c>
      <c r="T372" s="12" t="n">
        <f aca="false">IF($S$372,($Q$372+Assumptions!$B$14*Assumptions!$B$13)/($R$372+Assumptions!$B$14),IF($R$372&gt;Assumptions!$B$4,$Q$372/$R$372,Assumptions!$B$4))</f>
        <v>68.4662160119578</v>
      </c>
      <c r="U372" s="12" t="n">
        <f aca="false">IF($B$372=1,$I$372,$D$335*$T$372)</f>
        <v>53723426.3087882</v>
      </c>
      <c r="V372" s="12" t="n">
        <f aca="false">IF($C$372=1,$J$372,$AI$335*$T$372)</f>
        <v>419783844.74895</v>
      </c>
      <c r="W372" s="12" t="n">
        <f aca="false">IF($D$372=1,$K$372,$AF$335*$T$372)</f>
        <v>100000000</v>
      </c>
      <c r="X372" s="12" t="n">
        <f aca="false">IF($E$372=1,$L$372,$AC$335*$T$372)</f>
        <v>60000000</v>
      </c>
      <c r="Y372" s="12" t="n">
        <f aca="false">IF($F$372=1,$M$372,$Z$335*$T$372)</f>
        <v>205398648.035873</v>
      </c>
      <c r="Z372" s="12" t="n">
        <f aca="false">IF($G$372=1,$N$372,$W$335*$T$372)</f>
        <v>15000000</v>
      </c>
      <c r="AA372" s="12" t="n">
        <f aca="false">IF($H$372=1,$O$372,$T$335*$T$372)</f>
        <v>342331080.059789</v>
      </c>
      <c r="AB372" s="12" t="n">
        <f aca="false">($J$335+$O$335)*$T$372</f>
        <v>18901516.7090846</v>
      </c>
      <c r="AC372" s="12" t="n">
        <f aca="false">Assumptions!$B$20*$T$372</f>
        <v>616195944.10762</v>
      </c>
      <c r="AD372" s="12" t="n">
        <f aca="false">IF($S$372,Assumptions!$B$14*($T$372-Assumptions!$B$13),Assumptions!$B$4)</f>
        <v>168665540.029895</v>
      </c>
      <c r="AE372" s="12" t="n">
        <f aca="false">$U$372+$V$372+$W$372+$X$372+$Y$372+$Z$372+$AA$372+$AB$372+$AC$372+$AD$372</f>
        <v>2000000000</v>
      </c>
      <c r="AF372" s="12" t="n">
        <f aca="false">IF(AND(IF($B$372=1,$U$372&gt;=INDEX($U$346:$U$473,1+$A$372-Assumptions!$B$77),$U$372&gt;INDEX($U$346:$U$473,1+$A$372+Assumptions!$B$77)),IF($C$372=1,$V$372&gt;=INDEX($V$346:$V$473,1+$A$372-Assumptions!$B$78),$V$372&gt;INDEX($V$346:$V$473,1+$A$372+Assumptions!$B$78)),IF($D$372=1,$W$372&gt;=INDEX($W$346:$W$473,1+$A$372-Assumptions!$B$79),$W$372&gt;INDEX($W$346:$W$473,1+$A$372+Assumptions!$B$79)),IF($E$372=1,$X$372&gt;=INDEX($X$346:$X$473,1+$A$372-Assumptions!$B$80),$X$372&gt;INDEX($X$346:$X$473,1+$A$372+Assumptions!$B$80)),IF($F$372=1,$Y$372&gt;=INDEX($Y$346:$Y$473,1+$A$372-Assumptions!$B$81),$Y$372&gt;INDEX($Y$346:$Y$473,1+$A$372+Assumptions!$B$81)),IF($G$372=1,$Z$372&gt;=INDEX($Z$346:$Z$473,1+$A$372-Assumptions!$B$82),$Z$372&gt;INDEX($Z$346:$Z$473,1+$A$372+Assumptions!$B$82)),IF($H$372=1,$AA$372&gt;=INDEX($AA$346:$AA$473,1+$A$372-Assumptions!$B$83),$AA$372&gt;INDEX($AA$346:$AA$473,1+$A$372+Assumptions!$B$83))),1,0)</f>
        <v>0</v>
      </c>
    </row>
    <row r="373" customFormat="false" ht="15" hidden="true" customHeight="false" outlineLevel="0" collapsed="false">
      <c r="A373" s="6" t="n">
        <f aca="false">ROW()-ROW($A$346)+Assumptions!$B$4</f>
        <v>27</v>
      </c>
      <c r="B373" s="12" t="n">
        <f aca="false">MOD(QUOTIENT($A$373,Assumptions!$B$77),2)</f>
        <v>0</v>
      </c>
      <c r="C373" s="12" t="n">
        <f aca="false">MOD(QUOTIENT($A$373,Assumptions!$B$78),2)</f>
        <v>0</v>
      </c>
      <c r="D373" s="12" t="n">
        <f aca="false">MOD(QUOTIENT($A$373,Assumptions!$B$79),2)</f>
        <v>1</v>
      </c>
      <c r="E373" s="12" t="n">
        <f aca="false">MOD(QUOTIENT($A$373,Assumptions!$B$80),2)</f>
        <v>1</v>
      </c>
      <c r="F373" s="12" t="n">
        <f aca="false">MOD(QUOTIENT($A$373,Assumptions!$B$81),2)</f>
        <v>0</v>
      </c>
      <c r="G373" s="12" t="n">
        <f aca="false">MOD(QUOTIENT($A$373,Assumptions!$B$82),2)</f>
        <v>1</v>
      </c>
      <c r="H373" s="12" t="n">
        <f aca="false">MOD(QUOTIENT($A$373,Assumptions!$B$83),2)</f>
        <v>1</v>
      </c>
      <c r="I373" s="12" t="n">
        <f aca="false">IF($B$373=1,MIN(Assumptions!$B$67,MAX(Assumptions!$B$4,Assumptions!$B$26-(Assumptions!$B$4))),Assumptions!$B$4)</f>
        <v>0</v>
      </c>
      <c r="J373" s="12" t="n">
        <f aca="false">IF($C$373=1,MIN(Assumptions!$B$66,MAX(Assumptions!$B$4,Assumptions!$B$26-($I$373))),Assumptions!$B$4)</f>
        <v>0</v>
      </c>
      <c r="K373" s="12" t="n">
        <f aca="false">IF($D$373=1,MIN(Assumptions!$B$61,MAX(Assumptions!$B$4,Assumptions!$B$26-($I$373+$J$373))),Assumptions!$B$4)</f>
        <v>100000000</v>
      </c>
      <c r="L373" s="12" t="n">
        <f aca="false">IF($E$373=1,MIN(Assumptions!$B$56,MAX(Assumptions!$B$4,Assumptions!$B$26-($I$373+$J$373+$K$373))),Assumptions!$B$4)</f>
        <v>60000000</v>
      </c>
      <c r="M373" s="12" t="n">
        <f aca="false">IF($F$373=1,MIN(Assumptions!$B$51,MAX(Assumptions!$B$4,Assumptions!$B$26-($I$373+$J$373+$K$373+$L$373))),Assumptions!$B$4)</f>
        <v>0</v>
      </c>
      <c r="N373" s="12" t="n">
        <f aca="false">IF($G$373=1,MIN(Assumptions!$B$46,MAX(Assumptions!$B$4,Assumptions!$B$26-($I$373+$J$373+$K$373+$L$373+$M$373))),Assumptions!$B$4)</f>
        <v>15000000</v>
      </c>
      <c r="O373" s="12" t="n">
        <f aca="false">IF($H$373=1,MIN(Assumptions!$B$41,MAX(Assumptions!$B$4,Assumptions!$B$26-($I$373+$J$373+$K$373+$L$373+$M$373+$N$373))),Assumptions!$B$4)</f>
        <v>5000000</v>
      </c>
      <c r="P373" s="12" t="n">
        <f aca="false">$I$373+$J$373+$K$373+$L$373+$M$373+$N$373+$O$373</f>
        <v>180000000</v>
      </c>
      <c r="Q373" s="12" t="n">
        <f aca="false">MAX(Assumptions!$B$4,Assumptions!$B$26-$P$373)</f>
        <v>1820000000</v>
      </c>
      <c r="R373" s="12" t="n">
        <f aca="false">$J$335+$O$335+Assumptions!$B$20+IF($B$373=0,$D$335,Assumptions!$B$4)+IF($C$373=0,$AI$335,Assumptions!$B$4)+IF($D$373=0,$AF$335,Assumptions!$B$4)+IF($E$373=0,$AC$335,Assumptions!$B$4)+IF($F$373=0,$Z$335,Assumptions!$B$4)+IF($G$373=0,$W$335,Assumptions!$B$4)+IF($H$373=0,$T$335,Assumptions!$B$4)</f>
        <v>19191996.526883</v>
      </c>
      <c r="S373" s="12" t="n">
        <f aca="false">IF($R$373&gt;Assumptions!$B$4,$Q$373/$R$373&gt;Assumptions!$B$13,FALSE())</f>
        <v>1</v>
      </c>
      <c r="T373" s="12" t="n">
        <f aca="false">IF($S$373,($Q$373+Assumptions!$B$14*Assumptions!$B$13)/($R$373+Assumptions!$B$14),IF($R$373&gt;Assumptions!$B$4,$Q$373/$R$373,Assumptions!$B$4))</f>
        <v>84.017162631451</v>
      </c>
      <c r="U373" s="12" t="n">
        <f aca="false">IF($B$373=1,$I$373,$D$335*$T$373)</f>
        <v>65925796.8121956</v>
      </c>
      <c r="V373" s="12" t="n">
        <f aca="false">IF($C$373=1,$J$373,$AI$335*$T$373)</f>
        <v>515130667.483777</v>
      </c>
      <c r="W373" s="12" t="n">
        <f aca="false">IF($D$373=1,$K$373,$AF$335*$T$373)</f>
        <v>100000000</v>
      </c>
      <c r="X373" s="12" t="n">
        <f aca="false">IF($E$373=1,$L$373,$AC$335*$T$373)</f>
        <v>60000000</v>
      </c>
      <c r="Y373" s="12" t="n">
        <f aca="false">IF($F$373=1,$M$373,$Z$335*$T$373)</f>
        <v>252051487.894353</v>
      </c>
      <c r="Z373" s="12" t="n">
        <f aca="false">IF($G$373=1,$N$373,$W$335*$T$373)</f>
        <v>15000000</v>
      </c>
      <c r="AA373" s="12" t="n">
        <f aca="false">IF($H$373=1,$O$373,$T$335*$T$373)</f>
        <v>5000000</v>
      </c>
      <c r="AB373" s="12" t="n">
        <f aca="false">($J$335+$O$335)*$T$373</f>
        <v>23194677.5479879</v>
      </c>
      <c r="AC373" s="12" t="n">
        <f aca="false">Assumptions!$B$20*$T$373</f>
        <v>756154463.683059</v>
      </c>
      <c r="AD373" s="12" t="n">
        <f aca="false">IF($S$373,Assumptions!$B$14*($T$373-Assumptions!$B$13),Assumptions!$B$4)</f>
        <v>207542906.578627</v>
      </c>
      <c r="AE373" s="12" t="n">
        <f aca="false">$U$373+$V$373+$W$373+$X$373+$Y$373+$Z$373+$AA$373+$AB$373+$AC$373+$AD$373</f>
        <v>2000000000</v>
      </c>
      <c r="AF373" s="12" t="n">
        <f aca="false">IF(AND(IF($B$373=1,$U$373&gt;=INDEX($U$346:$U$473,1+$A$373-Assumptions!$B$77),$U$373&gt;INDEX($U$346:$U$473,1+$A$373+Assumptions!$B$77)),IF($C$373=1,$V$373&gt;=INDEX($V$346:$V$473,1+$A$373-Assumptions!$B$78),$V$373&gt;INDEX($V$346:$V$473,1+$A$373+Assumptions!$B$78)),IF($D$373=1,$W$373&gt;=INDEX($W$346:$W$473,1+$A$373-Assumptions!$B$79),$W$373&gt;INDEX($W$346:$W$473,1+$A$373+Assumptions!$B$79)),IF($E$373=1,$X$373&gt;=INDEX($X$346:$X$473,1+$A$373-Assumptions!$B$80),$X$373&gt;INDEX($X$346:$X$473,1+$A$373+Assumptions!$B$80)),IF($F$373=1,$Y$373&gt;=INDEX($Y$346:$Y$473,1+$A$373-Assumptions!$B$81),$Y$373&gt;INDEX($Y$346:$Y$473,1+$A$373+Assumptions!$B$81)),IF($G$373=1,$Z$373&gt;=INDEX($Z$346:$Z$473,1+$A$373-Assumptions!$B$82),$Z$373&gt;INDEX($Z$346:$Z$473,1+$A$373+Assumptions!$B$82)),IF($H$373=1,$AA$373&gt;=INDEX($AA$346:$AA$473,1+$A$373-Assumptions!$B$83),$AA$373&gt;INDEX($AA$346:$AA$473,1+$A$373+Assumptions!$B$83))),1,0)</f>
        <v>0</v>
      </c>
    </row>
    <row r="374" customFormat="false" ht="15" hidden="true" customHeight="false" outlineLevel="0" collapsed="false">
      <c r="A374" s="6" t="n">
        <f aca="false">ROW()-ROW($A$346)+Assumptions!$B$4</f>
        <v>28</v>
      </c>
      <c r="B374" s="12" t="n">
        <f aca="false">MOD(QUOTIENT($A$374,Assumptions!$B$77),2)</f>
        <v>0</v>
      </c>
      <c r="C374" s="12" t="n">
        <f aca="false">MOD(QUOTIENT($A$374,Assumptions!$B$78),2)</f>
        <v>0</v>
      </c>
      <c r="D374" s="12" t="n">
        <f aca="false">MOD(QUOTIENT($A$374,Assumptions!$B$79),2)</f>
        <v>1</v>
      </c>
      <c r="E374" s="12" t="n">
        <f aca="false">MOD(QUOTIENT($A$374,Assumptions!$B$80),2)</f>
        <v>1</v>
      </c>
      <c r="F374" s="12" t="n">
        <f aca="false">MOD(QUOTIENT($A$374,Assumptions!$B$81),2)</f>
        <v>1</v>
      </c>
      <c r="G374" s="12" t="n">
        <f aca="false">MOD(QUOTIENT($A$374,Assumptions!$B$82),2)</f>
        <v>0</v>
      </c>
      <c r="H374" s="12" t="n">
        <f aca="false">MOD(QUOTIENT($A$374,Assumptions!$B$83),2)</f>
        <v>0</v>
      </c>
      <c r="I374" s="12" t="n">
        <f aca="false">IF($B$374=1,MIN(Assumptions!$B$67,MAX(Assumptions!$B$4,Assumptions!$B$26-(Assumptions!$B$4))),Assumptions!$B$4)</f>
        <v>0</v>
      </c>
      <c r="J374" s="12" t="n">
        <f aca="false">IF($C$374=1,MIN(Assumptions!$B$66,MAX(Assumptions!$B$4,Assumptions!$B$26-($I$374))),Assumptions!$B$4)</f>
        <v>0</v>
      </c>
      <c r="K374" s="12" t="n">
        <f aca="false">IF($D$374=1,MIN(Assumptions!$B$61,MAX(Assumptions!$B$4,Assumptions!$B$26-($I$374+$J$374))),Assumptions!$B$4)</f>
        <v>100000000</v>
      </c>
      <c r="L374" s="12" t="n">
        <f aca="false">IF($E$374=1,MIN(Assumptions!$B$56,MAX(Assumptions!$B$4,Assumptions!$B$26-($I$374+$J$374+$K$374))),Assumptions!$B$4)</f>
        <v>60000000</v>
      </c>
      <c r="M374" s="12" t="n">
        <f aca="false">IF($F$374=1,MIN(Assumptions!$B$51,MAX(Assumptions!$B$4,Assumptions!$B$26-($I$374+$J$374+$K$374+$L$374))),Assumptions!$B$4)</f>
        <v>30000000</v>
      </c>
      <c r="N374" s="12" t="n">
        <f aca="false">IF($G$374=1,MIN(Assumptions!$B$46,MAX(Assumptions!$B$4,Assumptions!$B$26-($I$374+$J$374+$K$374+$L$374+$M$374))),Assumptions!$B$4)</f>
        <v>0</v>
      </c>
      <c r="O374" s="12" t="n">
        <f aca="false">IF($H$374=1,MIN(Assumptions!$B$41,MAX(Assumptions!$B$4,Assumptions!$B$26-($I$374+$J$374+$K$374+$L$374+$M$374+$N$374))),Assumptions!$B$4)</f>
        <v>0</v>
      </c>
      <c r="P374" s="12" t="n">
        <f aca="false">$I$374+$J$374+$K$374+$L$374+$M$374+$N$374+$O$374</f>
        <v>190000000</v>
      </c>
      <c r="Q374" s="12" t="n">
        <f aca="false">MAX(Assumptions!$B$4,Assumptions!$B$26-$P$374)</f>
        <v>1810000000</v>
      </c>
      <c r="R374" s="12" t="n">
        <f aca="false">$J$335+$O$335+Assumptions!$B$20+IF($B$374=0,$D$335,Assumptions!$B$4)+IF($C$374=0,$AI$335,Assumptions!$B$4)+IF($D$374=0,$AF$335,Assumptions!$B$4)+IF($E$374=0,$AC$335,Assumptions!$B$4)+IF($F$374=0,$Z$335,Assumptions!$B$4)+IF($G$374=0,$W$335,Assumptions!$B$4)+IF($H$374=0,$T$335,Assumptions!$B$4)</f>
        <v>26191996.526883</v>
      </c>
      <c r="S374" s="12" t="n">
        <f aca="false">IF($R$374&gt;Assumptions!$B$4,$Q$374/$R$374&gt;Assumptions!$B$13,FALSE())</f>
        <v>1</v>
      </c>
      <c r="T374" s="12" t="n">
        <f aca="false">IF($S$374,($Q$374+Assumptions!$B$14*Assumptions!$B$13)/($R$374+Assumptions!$B$14),IF($R$374&gt;Assumptions!$B$4,$Q$374/$R$374,Assumptions!$B$4))</f>
        <v>63.1709263697204</v>
      </c>
      <c r="U374" s="12" t="n">
        <f aca="false">IF($B$374=1,$I$374,$D$335*$T$374)</f>
        <v>49568368.2458634</v>
      </c>
      <c r="V374" s="12" t="n">
        <f aca="false">IF($C$374=1,$J$374,$AI$335*$T$374)</f>
        <v>387317072.45516</v>
      </c>
      <c r="W374" s="12" t="n">
        <f aca="false">IF($D$374=1,$K$374,$AF$335*$T$374)</f>
        <v>100000000</v>
      </c>
      <c r="X374" s="12" t="n">
        <f aca="false">IF($E$374=1,$L$374,$AC$335*$T$374)</f>
        <v>60000000</v>
      </c>
      <c r="Y374" s="12" t="n">
        <f aca="false">IF($F$374=1,$M$374,$Z$335*$T$374)</f>
        <v>30000000</v>
      </c>
      <c r="Z374" s="12" t="n">
        <f aca="false">IF($G$374=1,$N$374,$W$335*$T$374)</f>
        <v>315854631.848602</v>
      </c>
      <c r="AA374" s="12" t="n">
        <f aca="false">IF($H$374=1,$O$374,$T$335*$T$374)</f>
        <v>315854631.848602</v>
      </c>
      <c r="AB374" s="12" t="n">
        <f aca="false">($J$335+$O$335)*$T$374</f>
        <v>17439642.3499888</v>
      </c>
      <c r="AC374" s="12" t="n">
        <f aca="false">Assumptions!$B$20*$T$374</f>
        <v>568538337.327484</v>
      </c>
      <c r="AD374" s="12" t="n">
        <f aca="false">IF($S$374,Assumptions!$B$14*($T$374-Assumptions!$B$13),Assumptions!$B$4)</f>
        <v>155427315.924301</v>
      </c>
      <c r="AE374" s="12" t="n">
        <f aca="false">$U$374+$V$374+$W$374+$X$374+$Y$374+$Z$374+$AA$374+$AB$374+$AC$374+$AD$374</f>
        <v>2000000000</v>
      </c>
      <c r="AF374" s="12" t="n">
        <f aca="false">IF(AND(IF($B$374=1,$U$374&gt;=INDEX($U$346:$U$473,1+$A$374-Assumptions!$B$77),$U$374&gt;INDEX($U$346:$U$473,1+$A$374+Assumptions!$B$77)),IF($C$374=1,$V$374&gt;=INDEX($V$346:$V$473,1+$A$374-Assumptions!$B$78),$V$374&gt;INDEX($V$346:$V$473,1+$A$374+Assumptions!$B$78)),IF($D$374=1,$W$374&gt;=INDEX($W$346:$W$473,1+$A$374-Assumptions!$B$79),$W$374&gt;INDEX($W$346:$W$473,1+$A$374+Assumptions!$B$79)),IF($E$374=1,$X$374&gt;=INDEX($X$346:$X$473,1+$A$374-Assumptions!$B$80),$X$374&gt;INDEX($X$346:$X$473,1+$A$374+Assumptions!$B$80)),IF($F$374=1,$Y$374&gt;=INDEX($Y$346:$Y$473,1+$A$374-Assumptions!$B$81),$Y$374&gt;INDEX($Y$346:$Y$473,1+$A$374+Assumptions!$B$81)),IF($G$374=1,$Z$374&gt;=INDEX($Z$346:$Z$473,1+$A$374-Assumptions!$B$82),$Z$374&gt;INDEX($Z$346:$Z$473,1+$A$374+Assumptions!$B$82)),IF($H$374=1,$AA$374&gt;=INDEX($AA$346:$AA$473,1+$A$374-Assumptions!$B$83),$AA$374&gt;INDEX($AA$346:$AA$473,1+$A$374+Assumptions!$B$83))),1,0)</f>
        <v>0</v>
      </c>
    </row>
    <row r="375" customFormat="false" ht="15" hidden="true" customHeight="false" outlineLevel="0" collapsed="false">
      <c r="A375" s="6" t="n">
        <f aca="false">ROW()-ROW($A$346)+Assumptions!$B$4</f>
        <v>29</v>
      </c>
      <c r="B375" s="12" t="n">
        <f aca="false">MOD(QUOTIENT($A$375,Assumptions!$B$77),2)</f>
        <v>0</v>
      </c>
      <c r="C375" s="12" t="n">
        <f aca="false">MOD(QUOTIENT($A$375,Assumptions!$B$78),2)</f>
        <v>0</v>
      </c>
      <c r="D375" s="12" t="n">
        <f aca="false">MOD(QUOTIENT($A$375,Assumptions!$B$79),2)</f>
        <v>1</v>
      </c>
      <c r="E375" s="12" t="n">
        <f aca="false">MOD(QUOTIENT($A$375,Assumptions!$B$80),2)</f>
        <v>1</v>
      </c>
      <c r="F375" s="12" t="n">
        <f aca="false">MOD(QUOTIENT($A$375,Assumptions!$B$81),2)</f>
        <v>1</v>
      </c>
      <c r="G375" s="12" t="n">
        <f aca="false">MOD(QUOTIENT($A$375,Assumptions!$B$82),2)</f>
        <v>0</v>
      </c>
      <c r="H375" s="12" t="n">
        <f aca="false">MOD(QUOTIENT($A$375,Assumptions!$B$83),2)</f>
        <v>1</v>
      </c>
      <c r="I375" s="12" t="n">
        <f aca="false">IF($B$375=1,MIN(Assumptions!$B$67,MAX(Assumptions!$B$4,Assumptions!$B$26-(Assumptions!$B$4))),Assumptions!$B$4)</f>
        <v>0</v>
      </c>
      <c r="J375" s="12" t="n">
        <f aca="false">IF($C$375=1,MIN(Assumptions!$B$66,MAX(Assumptions!$B$4,Assumptions!$B$26-($I$375))),Assumptions!$B$4)</f>
        <v>0</v>
      </c>
      <c r="K375" s="12" t="n">
        <f aca="false">IF($D$375=1,MIN(Assumptions!$B$61,MAX(Assumptions!$B$4,Assumptions!$B$26-($I$375+$J$375))),Assumptions!$B$4)</f>
        <v>100000000</v>
      </c>
      <c r="L375" s="12" t="n">
        <f aca="false">IF($E$375=1,MIN(Assumptions!$B$56,MAX(Assumptions!$B$4,Assumptions!$B$26-($I$375+$J$375+$K$375))),Assumptions!$B$4)</f>
        <v>60000000</v>
      </c>
      <c r="M375" s="12" t="n">
        <f aca="false">IF($F$375=1,MIN(Assumptions!$B$51,MAX(Assumptions!$B$4,Assumptions!$B$26-($I$375+$J$375+$K$375+$L$375))),Assumptions!$B$4)</f>
        <v>30000000</v>
      </c>
      <c r="N375" s="12" t="n">
        <f aca="false">IF($G$375=1,MIN(Assumptions!$B$46,MAX(Assumptions!$B$4,Assumptions!$B$26-($I$375+$J$375+$K$375+$L$375+$M$375))),Assumptions!$B$4)</f>
        <v>0</v>
      </c>
      <c r="O375" s="12" t="n">
        <f aca="false">IF($H$375=1,MIN(Assumptions!$B$41,MAX(Assumptions!$B$4,Assumptions!$B$26-($I$375+$J$375+$K$375+$L$375+$M$375+$N$375))),Assumptions!$B$4)</f>
        <v>5000000</v>
      </c>
      <c r="P375" s="12" t="n">
        <f aca="false">$I$375+$J$375+$K$375+$L$375+$M$375+$N$375+$O$375</f>
        <v>195000000</v>
      </c>
      <c r="Q375" s="12" t="n">
        <f aca="false">MAX(Assumptions!$B$4,Assumptions!$B$26-$P$375)</f>
        <v>1805000000</v>
      </c>
      <c r="R375" s="12" t="n">
        <f aca="false">$J$335+$O$335+Assumptions!$B$20+IF($B$375=0,$D$335,Assumptions!$B$4)+IF($C$375=0,$AI$335,Assumptions!$B$4)+IF($D$375=0,$AF$335,Assumptions!$B$4)+IF($E$375=0,$AC$335,Assumptions!$B$4)+IF($F$375=0,$Z$335,Assumptions!$B$4)+IF($G$375=0,$W$335,Assumptions!$B$4)+IF($H$375=0,$T$335,Assumptions!$B$4)</f>
        <v>21191996.526883</v>
      </c>
      <c r="S375" s="12" t="n">
        <f aca="false">IF($R$375&gt;Assumptions!$B$4,$Q$375/$R$375&gt;Assumptions!$B$13,FALSE())</f>
        <v>1</v>
      </c>
      <c r="T375" s="12" t="n">
        <f aca="false">IF($S$375,($Q$375+Assumptions!$B$14*Assumptions!$B$13)/($R$375+Assumptions!$B$14),IF($R$375&gt;Assumptions!$B$4,$Q$375/$R$375,Assumptions!$B$4))</f>
        <v>76.2915863991898</v>
      </c>
      <c r="U375" s="12" t="n">
        <f aca="false">IF($B$375=1,$I$375,$D$335*$T$375)</f>
        <v>59863764.3298642</v>
      </c>
      <c r="V375" s="12" t="n">
        <f aca="false">IF($C$375=1,$J$375,$AI$335*$T$375)</f>
        <v>467763187.833474</v>
      </c>
      <c r="W375" s="12" t="n">
        <f aca="false">IF($D$375=1,$K$375,$AF$335*$T$375)</f>
        <v>100000000</v>
      </c>
      <c r="X375" s="12" t="n">
        <f aca="false">IF($E$375=1,$L$375,$AC$335*$T$375)</f>
        <v>60000000</v>
      </c>
      <c r="Y375" s="12" t="n">
        <f aca="false">IF($F$375=1,$M$375,$Z$335*$T$375)</f>
        <v>30000000</v>
      </c>
      <c r="Z375" s="12" t="n">
        <f aca="false">IF($G$375=1,$N$375,$W$335*$T$375)</f>
        <v>381457931.995949</v>
      </c>
      <c r="AA375" s="12" t="n">
        <f aca="false">IF($H$375=1,$O$375,$T$335*$T$375)</f>
        <v>5000000</v>
      </c>
      <c r="AB375" s="12" t="n">
        <f aca="false">($J$335+$O$335)*$T$375</f>
        <v>21061872.2500306</v>
      </c>
      <c r="AC375" s="12" t="n">
        <f aca="false">Assumptions!$B$20*$T$375</f>
        <v>686624277.592708</v>
      </c>
      <c r="AD375" s="12" t="n">
        <f aca="false">IF($S$375,Assumptions!$B$14*($T$375-Assumptions!$B$13),Assumptions!$B$4)</f>
        <v>188228965.997975</v>
      </c>
      <c r="AE375" s="12" t="n">
        <f aca="false">$U$375+$V$375+$W$375+$X$375+$Y$375+$Z$375+$AA$375+$AB$375+$AC$375+$AD$375</f>
        <v>2000000000</v>
      </c>
      <c r="AF375" s="12" t="n">
        <f aca="false">IF(AND(IF($B$375=1,$U$375&gt;=INDEX($U$346:$U$473,1+$A$375-Assumptions!$B$77),$U$375&gt;INDEX($U$346:$U$473,1+$A$375+Assumptions!$B$77)),IF($C$375=1,$V$375&gt;=INDEX($V$346:$V$473,1+$A$375-Assumptions!$B$78),$V$375&gt;INDEX($V$346:$V$473,1+$A$375+Assumptions!$B$78)),IF($D$375=1,$W$375&gt;=INDEX($W$346:$W$473,1+$A$375-Assumptions!$B$79),$W$375&gt;INDEX($W$346:$W$473,1+$A$375+Assumptions!$B$79)),IF($E$375=1,$X$375&gt;=INDEX($X$346:$X$473,1+$A$375-Assumptions!$B$80),$X$375&gt;INDEX($X$346:$X$473,1+$A$375+Assumptions!$B$80)),IF($F$375=1,$Y$375&gt;=INDEX($Y$346:$Y$473,1+$A$375-Assumptions!$B$81),$Y$375&gt;INDEX($Y$346:$Y$473,1+$A$375+Assumptions!$B$81)),IF($G$375=1,$Z$375&gt;=INDEX($Z$346:$Z$473,1+$A$375-Assumptions!$B$82),$Z$375&gt;INDEX($Z$346:$Z$473,1+$A$375+Assumptions!$B$82)),IF($H$375=1,$AA$375&gt;=INDEX($AA$346:$AA$473,1+$A$375-Assumptions!$B$83),$AA$375&gt;INDEX($AA$346:$AA$473,1+$A$375+Assumptions!$B$83))),1,0)</f>
        <v>0</v>
      </c>
    </row>
    <row r="376" customFormat="false" ht="15" hidden="true" customHeight="false" outlineLevel="0" collapsed="false">
      <c r="A376" s="6" t="n">
        <f aca="false">ROW()-ROW($A$346)+Assumptions!$B$4</f>
        <v>30</v>
      </c>
      <c r="B376" s="12" t="n">
        <f aca="false">MOD(QUOTIENT($A$376,Assumptions!$B$77),2)</f>
        <v>0</v>
      </c>
      <c r="C376" s="12" t="n">
        <f aca="false">MOD(QUOTIENT($A$376,Assumptions!$B$78),2)</f>
        <v>0</v>
      </c>
      <c r="D376" s="12" t="n">
        <f aca="false">MOD(QUOTIENT($A$376,Assumptions!$B$79),2)</f>
        <v>1</v>
      </c>
      <c r="E376" s="12" t="n">
        <f aca="false">MOD(QUOTIENT($A$376,Assumptions!$B$80),2)</f>
        <v>1</v>
      </c>
      <c r="F376" s="12" t="n">
        <f aca="false">MOD(QUOTIENT($A$376,Assumptions!$B$81),2)</f>
        <v>1</v>
      </c>
      <c r="G376" s="12" t="n">
        <f aca="false">MOD(QUOTIENT($A$376,Assumptions!$B$82),2)</f>
        <v>1</v>
      </c>
      <c r="H376" s="12" t="n">
        <f aca="false">MOD(QUOTIENT($A$376,Assumptions!$B$83),2)</f>
        <v>0</v>
      </c>
      <c r="I376" s="12" t="n">
        <f aca="false">IF($B$376=1,MIN(Assumptions!$B$67,MAX(Assumptions!$B$4,Assumptions!$B$26-(Assumptions!$B$4))),Assumptions!$B$4)</f>
        <v>0</v>
      </c>
      <c r="J376" s="12" t="n">
        <f aca="false">IF($C$376=1,MIN(Assumptions!$B$66,MAX(Assumptions!$B$4,Assumptions!$B$26-($I$376))),Assumptions!$B$4)</f>
        <v>0</v>
      </c>
      <c r="K376" s="12" t="n">
        <f aca="false">IF($D$376=1,MIN(Assumptions!$B$61,MAX(Assumptions!$B$4,Assumptions!$B$26-($I$376+$J$376))),Assumptions!$B$4)</f>
        <v>100000000</v>
      </c>
      <c r="L376" s="12" t="n">
        <f aca="false">IF($E$376=1,MIN(Assumptions!$B$56,MAX(Assumptions!$B$4,Assumptions!$B$26-($I$376+$J$376+$K$376))),Assumptions!$B$4)</f>
        <v>60000000</v>
      </c>
      <c r="M376" s="12" t="n">
        <f aca="false">IF($F$376=1,MIN(Assumptions!$B$51,MAX(Assumptions!$B$4,Assumptions!$B$26-($I$376+$J$376+$K$376+$L$376))),Assumptions!$B$4)</f>
        <v>30000000</v>
      </c>
      <c r="N376" s="12" t="n">
        <f aca="false">IF($G$376=1,MIN(Assumptions!$B$46,MAX(Assumptions!$B$4,Assumptions!$B$26-($I$376+$J$376+$K$376+$L$376+$M$376))),Assumptions!$B$4)</f>
        <v>15000000</v>
      </c>
      <c r="O376" s="12" t="n">
        <f aca="false">IF($H$376=1,MIN(Assumptions!$B$41,MAX(Assumptions!$B$4,Assumptions!$B$26-($I$376+$J$376+$K$376+$L$376+$M$376+$N$376))),Assumptions!$B$4)</f>
        <v>0</v>
      </c>
      <c r="P376" s="12" t="n">
        <f aca="false">$I$376+$J$376+$K$376+$L$376+$M$376+$N$376+$O$376</f>
        <v>205000000</v>
      </c>
      <c r="Q376" s="12" t="n">
        <f aca="false">MAX(Assumptions!$B$4,Assumptions!$B$26-$P$376)</f>
        <v>1795000000</v>
      </c>
      <c r="R376" s="12" t="n">
        <f aca="false">$J$335+$O$335+Assumptions!$B$20+IF($B$376=0,$D$335,Assumptions!$B$4)+IF($C$376=0,$AI$335,Assumptions!$B$4)+IF($D$376=0,$AF$335,Assumptions!$B$4)+IF($E$376=0,$AC$335,Assumptions!$B$4)+IF($F$376=0,$Z$335,Assumptions!$B$4)+IF($G$376=0,$W$335,Assumptions!$B$4)+IF($H$376=0,$T$335,Assumptions!$B$4)</f>
        <v>21191996.526883</v>
      </c>
      <c r="S376" s="12" t="n">
        <f aca="false">IF($R$376&gt;Assumptions!$B$4,$Q$376/$R$376&gt;Assumptions!$B$13,FALSE())</f>
        <v>1</v>
      </c>
      <c r="T376" s="12" t="n">
        <f aca="false">IF($S$376,($Q$376+Assumptions!$B$14*Assumptions!$B$13)/($R$376+Assumptions!$B$14),IF($R$376&gt;Assumptions!$B$4,$Q$376/$R$376,Assumptions!$B$4))</f>
        <v>75.8695029336341</v>
      </c>
      <c r="U376" s="12" t="n">
        <f aca="false">IF($B$376=1,$I$376,$D$335*$T$376)</f>
        <v>59532567.8467114</v>
      </c>
      <c r="V376" s="12" t="n">
        <f aca="false">IF($C$376=1,$J$376,$AI$335*$T$376)</f>
        <v>465175286.379347</v>
      </c>
      <c r="W376" s="12" t="n">
        <f aca="false">IF($D$376=1,$K$376,$AF$335*$T$376)</f>
        <v>100000000</v>
      </c>
      <c r="X376" s="12" t="n">
        <f aca="false">IF($E$376=1,$L$376,$AC$335*$T$376)</f>
        <v>60000000</v>
      </c>
      <c r="Y376" s="12" t="n">
        <f aca="false">IF($F$376=1,$M$376,$Z$335*$T$376)</f>
        <v>30000000</v>
      </c>
      <c r="Z376" s="12" t="n">
        <f aca="false">IF($G$376=1,$N$376,$W$335*$T$376)</f>
        <v>15000000</v>
      </c>
      <c r="AA376" s="12" t="n">
        <f aca="false">IF($H$376=1,$O$376,$T$335*$T$376)</f>
        <v>379347514.668171</v>
      </c>
      <c r="AB376" s="12" t="n">
        <f aca="false">($J$335+$O$335)*$T$376</f>
        <v>20945347.3689792</v>
      </c>
      <c r="AC376" s="12" t="n">
        <f aca="false">Assumptions!$B$20*$T$376</f>
        <v>682825526.402707</v>
      </c>
      <c r="AD376" s="12" t="n">
        <f aca="false">IF($S$376,Assumptions!$B$14*($T$376-Assumptions!$B$13),Assumptions!$B$4)</f>
        <v>187173757.334085</v>
      </c>
      <c r="AE376" s="12" t="n">
        <f aca="false">$U$376+$V$376+$W$376+$X$376+$Y$376+$Z$376+$AA$376+$AB$376+$AC$376+$AD$376</f>
        <v>2000000000</v>
      </c>
      <c r="AF376" s="12" t="n">
        <f aca="false">IF(AND(IF($B$376=1,$U$376&gt;=INDEX($U$346:$U$473,1+$A$376-Assumptions!$B$77),$U$376&gt;INDEX($U$346:$U$473,1+$A$376+Assumptions!$B$77)),IF($C$376=1,$V$376&gt;=INDEX($V$346:$V$473,1+$A$376-Assumptions!$B$78),$V$376&gt;INDEX($V$346:$V$473,1+$A$376+Assumptions!$B$78)),IF($D$376=1,$W$376&gt;=INDEX($W$346:$W$473,1+$A$376-Assumptions!$B$79),$W$376&gt;INDEX($W$346:$W$473,1+$A$376+Assumptions!$B$79)),IF($E$376=1,$X$376&gt;=INDEX($X$346:$X$473,1+$A$376-Assumptions!$B$80),$X$376&gt;INDEX($X$346:$X$473,1+$A$376+Assumptions!$B$80)),IF($F$376=1,$Y$376&gt;=INDEX($Y$346:$Y$473,1+$A$376-Assumptions!$B$81),$Y$376&gt;INDEX($Y$346:$Y$473,1+$A$376+Assumptions!$B$81)),IF($G$376=1,$Z$376&gt;=INDEX($Z$346:$Z$473,1+$A$376-Assumptions!$B$82),$Z$376&gt;INDEX($Z$346:$Z$473,1+$A$376+Assumptions!$B$82)),IF($H$376=1,$AA$376&gt;=INDEX($AA$346:$AA$473,1+$A$376-Assumptions!$B$83),$AA$376&gt;INDEX($AA$346:$AA$473,1+$A$376+Assumptions!$B$83))),1,0)</f>
        <v>0</v>
      </c>
    </row>
    <row r="377" customFormat="false" ht="15" hidden="true" customHeight="false" outlineLevel="0" collapsed="false">
      <c r="A377" s="6" t="n">
        <f aca="false">ROW()-ROW($A$346)+Assumptions!$B$4</f>
        <v>31</v>
      </c>
      <c r="B377" s="12" t="n">
        <f aca="false">MOD(QUOTIENT($A$377,Assumptions!$B$77),2)</f>
        <v>0</v>
      </c>
      <c r="C377" s="12" t="n">
        <f aca="false">MOD(QUOTIENT($A$377,Assumptions!$B$78),2)</f>
        <v>0</v>
      </c>
      <c r="D377" s="12" t="n">
        <f aca="false">MOD(QUOTIENT($A$377,Assumptions!$B$79),2)</f>
        <v>1</v>
      </c>
      <c r="E377" s="12" t="n">
        <f aca="false">MOD(QUOTIENT($A$377,Assumptions!$B$80),2)</f>
        <v>1</v>
      </c>
      <c r="F377" s="12" t="n">
        <f aca="false">MOD(QUOTIENT($A$377,Assumptions!$B$81),2)</f>
        <v>1</v>
      </c>
      <c r="G377" s="12" t="n">
        <f aca="false">MOD(QUOTIENT($A$377,Assumptions!$B$82),2)</f>
        <v>1</v>
      </c>
      <c r="H377" s="12" t="n">
        <f aca="false">MOD(QUOTIENT($A$377,Assumptions!$B$83),2)</f>
        <v>1</v>
      </c>
      <c r="I377" s="12" t="n">
        <f aca="false">IF($B$377=1,MIN(Assumptions!$B$67,MAX(Assumptions!$B$4,Assumptions!$B$26-(Assumptions!$B$4))),Assumptions!$B$4)</f>
        <v>0</v>
      </c>
      <c r="J377" s="12" t="n">
        <f aca="false">IF($C$377=1,MIN(Assumptions!$B$66,MAX(Assumptions!$B$4,Assumptions!$B$26-($I$377))),Assumptions!$B$4)</f>
        <v>0</v>
      </c>
      <c r="K377" s="12" t="n">
        <f aca="false">IF($D$377=1,MIN(Assumptions!$B$61,MAX(Assumptions!$B$4,Assumptions!$B$26-($I$377+$J$377))),Assumptions!$B$4)</f>
        <v>100000000</v>
      </c>
      <c r="L377" s="12" t="n">
        <f aca="false">IF($E$377=1,MIN(Assumptions!$B$56,MAX(Assumptions!$B$4,Assumptions!$B$26-($I$377+$J$377+$K$377))),Assumptions!$B$4)</f>
        <v>60000000</v>
      </c>
      <c r="M377" s="12" t="n">
        <f aca="false">IF($F$377=1,MIN(Assumptions!$B$51,MAX(Assumptions!$B$4,Assumptions!$B$26-($I$377+$J$377+$K$377+$L$377))),Assumptions!$B$4)</f>
        <v>30000000</v>
      </c>
      <c r="N377" s="12" t="n">
        <f aca="false">IF($G$377=1,MIN(Assumptions!$B$46,MAX(Assumptions!$B$4,Assumptions!$B$26-($I$377+$J$377+$K$377+$L$377+$M$377))),Assumptions!$B$4)</f>
        <v>15000000</v>
      </c>
      <c r="O377" s="12" t="n">
        <f aca="false">IF($H$377=1,MIN(Assumptions!$B$41,MAX(Assumptions!$B$4,Assumptions!$B$26-($I$377+$J$377+$K$377+$L$377+$M$377+$N$377))),Assumptions!$B$4)</f>
        <v>5000000</v>
      </c>
      <c r="P377" s="12" t="n">
        <f aca="false">$I$377+$J$377+$K$377+$L$377+$M$377+$N$377+$O$377</f>
        <v>210000000</v>
      </c>
      <c r="Q377" s="12" t="n">
        <f aca="false">MAX(Assumptions!$B$4,Assumptions!$B$26-$P$377)</f>
        <v>1790000000</v>
      </c>
      <c r="R377" s="12" t="n">
        <f aca="false">$J$335+$O$335+Assumptions!$B$20+IF($B$377=0,$D$335,Assumptions!$B$4)+IF($C$377=0,$AI$335,Assumptions!$B$4)+IF($D$377=0,$AF$335,Assumptions!$B$4)+IF($E$377=0,$AC$335,Assumptions!$B$4)+IF($F$377=0,$Z$335,Assumptions!$B$4)+IF($G$377=0,$W$335,Assumptions!$B$4)+IF($H$377=0,$T$335,Assumptions!$B$4)</f>
        <v>16191996.526883</v>
      </c>
      <c r="S377" s="12" t="n">
        <f aca="false">IF($R$377&gt;Assumptions!$B$4,$Q$377/$R$377&gt;Assumptions!$B$13,FALSE())</f>
        <v>1</v>
      </c>
      <c r="T377" s="12" t="n">
        <f aca="false">IF($S$377,($Q$377+Assumptions!$B$14*Assumptions!$B$13)/($R$377+Assumptions!$B$14),IF($R$377&gt;Assumptions!$B$4,$Q$377/$R$377,Assumptions!$B$4))</f>
        <v>95.8966580922487</v>
      </c>
      <c r="U377" s="12" t="n">
        <f aca="false">IF($B$377=1,$I$377,$D$335*$T$377)</f>
        <v>75247287.5582635</v>
      </c>
      <c r="V377" s="12" t="n">
        <f aca="false">IF($C$377=1,$J$377,$AI$335*$T$377)</f>
        <v>587966886.113713</v>
      </c>
      <c r="W377" s="12" t="n">
        <f aca="false">IF($D$377=1,$K$377,$AF$335*$T$377)</f>
        <v>100000000</v>
      </c>
      <c r="X377" s="12" t="n">
        <f aca="false">IF($E$377=1,$L$377,$AC$335*$T$377)</f>
        <v>60000000</v>
      </c>
      <c r="Y377" s="12" t="n">
        <f aca="false">IF($F$377=1,$M$377,$Z$335*$T$377)</f>
        <v>30000000</v>
      </c>
      <c r="Z377" s="12" t="n">
        <f aca="false">IF($G$377=1,$N$377,$W$335*$T$377)</f>
        <v>15000000</v>
      </c>
      <c r="AA377" s="12" t="n">
        <f aca="false">IF($H$377=1,$O$377,$T$335*$T$377)</f>
        <v>5000000</v>
      </c>
      <c r="AB377" s="12" t="n">
        <f aca="false">($J$335+$O$335)*$T$377</f>
        <v>26474258.2671639</v>
      </c>
      <c r="AC377" s="12" t="n">
        <f aca="false">Assumptions!$B$20*$T$377</f>
        <v>863069922.830238</v>
      </c>
      <c r="AD377" s="12" t="n">
        <f aca="false">IF($S$377,Assumptions!$B$14*($T$377-Assumptions!$B$13),Assumptions!$B$4)</f>
        <v>237241645.230622</v>
      </c>
      <c r="AE377" s="12" t="n">
        <f aca="false">$U$377+$V$377+$W$377+$X$377+$Y$377+$Z$377+$AA$377+$AB$377+$AC$377+$AD$377</f>
        <v>2000000000</v>
      </c>
      <c r="AF377" s="12" t="n">
        <f aca="false">IF(AND(IF($B$377=1,$U$377&gt;=INDEX($U$346:$U$473,1+$A$377-Assumptions!$B$77),$U$377&gt;INDEX($U$346:$U$473,1+$A$377+Assumptions!$B$77)),IF($C$377=1,$V$377&gt;=INDEX($V$346:$V$473,1+$A$377-Assumptions!$B$78),$V$377&gt;INDEX($V$346:$V$473,1+$A$377+Assumptions!$B$78)),IF($D$377=1,$W$377&gt;=INDEX($W$346:$W$473,1+$A$377-Assumptions!$B$79),$W$377&gt;INDEX($W$346:$W$473,1+$A$377+Assumptions!$B$79)),IF($E$377=1,$X$377&gt;=INDEX($X$346:$X$473,1+$A$377-Assumptions!$B$80),$X$377&gt;INDEX($X$346:$X$473,1+$A$377+Assumptions!$B$80)),IF($F$377=1,$Y$377&gt;=INDEX($Y$346:$Y$473,1+$A$377-Assumptions!$B$81),$Y$377&gt;INDEX($Y$346:$Y$473,1+$A$377+Assumptions!$B$81)),IF($G$377=1,$Z$377&gt;=INDEX($Z$346:$Z$473,1+$A$377-Assumptions!$B$82),$Z$377&gt;INDEX($Z$346:$Z$473,1+$A$377+Assumptions!$B$82)),IF($H$377=1,$AA$377&gt;=INDEX($AA$346:$AA$473,1+$A$377-Assumptions!$B$83),$AA$377&gt;INDEX($AA$346:$AA$473,1+$A$377+Assumptions!$B$83))),1,0)</f>
        <v>0</v>
      </c>
    </row>
    <row r="378" customFormat="false" ht="15" hidden="true" customHeight="false" outlineLevel="0" collapsed="false">
      <c r="A378" s="6" t="n">
        <f aca="false">ROW()-ROW($A$346)+Assumptions!$B$4</f>
        <v>32</v>
      </c>
      <c r="B378" s="12" t="n">
        <f aca="false">MOD(QUOTIENT($A$378,Assumptions!$B$77),2)</f>
        <v>0</v>
      </c>
      <c r="C378" s="12" t="n">
        <f aca="false">MOD(QUOTIENT($A$378,Assumptions!$B$78),2)</f>
        <v>1</v>
      </c>
      <c r="D378" s="12" t="n">
        <f aca="false">MOD(QUOTIENT($A$378,Assumptions!$B$79),2)</f>
        <v>0</v>
      </c>
      <c r="E378" s="12" t="n">
        <f aca="false">MOD(QUOTIENT($A$378,Assumptions!$B$80),2)</f>
        <v>0</v>
      </c>
      <c r="F378" s="12" t="n">
        <f aca="false">MOD(QUOTIENT($A$378,Assumptions!$B$81),2)</f>
        <v>0</v>
      </c>
      <c r="G378" s="12" t="n">
        <f aca="false">MOD(QUOTIENT($A$378,Assumptions!$B$82),2)</f>
        <v>0</v>
      </c>
      <c r="H378" s="12" t="n">
        <f aca="false">MOD(QUOTIENT($A$378,Assumptions!$B$83),2)</f>
        <v>0</v>
      </c>
      <c r="I378" s="12" t="n">
        <f aca="false">IF($B$378=1,MIN(Assumptions!$B$67,MAX(Assumptions!$B$4,Assumptions!$B$26-(Assumptions!$B$4))),Assumptions!$B$4)</f>
        <v>0</v>
      </c>
      <c r="J378" s="12" t="n">
        <f aca="false">IF($C$378=1,MIN(Assumptions!$B$66,MAX(Assumptions!$B$4,Assumptions!$B$26-($I$378))),Assumptions!$B$4)</f>
        <v>300000000</v>
      </c>
      <c r="K378" s="12" t="n">
        <f aca="false">IF($D$378=1,MIN(Assumptions!$B$61,MAX(Assumptions!$B$4,Assumptions!$B$26-($I$378+$J$378))),Assumptions!$B$4)</f>
        <v>0</v>
      </c>
      <c r="L378" s="12" t="n">
        <f aca="false">IF($E$378=1,MIN(Assumptions!$B$56,MAX(Assumptions!$B$4,Assumptions!$B$26-($I$378+$J$378+$K$378))),Assumptions!$B$4)</f>
        <v>0</v>
      </c>
      <c r="M378" s="12" t="n">
        <f aca="false">IF($F$378=1,MIN(Assumptions!$B$51,MAX(Assumptions!$B$4,Assumptions!$B$26-($I$378+$J$378+$K$378+$L$378))),Assumptions!$B$4)</f>
        <v>0</v>
      </c>
      <c r="N378" s="12" t="n">
        <f aca="false">IF($G$378=1,MIN(Assumptions!$B$46,MAX(Assumptions!$B$4,Assumptions!$B$26-($I$378+$J$378+$K$378+$L$378+$M$378))),Assumptions!$B$4)</f>
        <v>0</v>
      </c>
      <c r="O378" s="12" t="n">
        <f aca="false">IF($H$378=1,MIN(Assumptions!$B$41,MAX(Assumptions!$B$4,Assumptions!$B$26-($I$378+$J$378+$K$378+$L$378+$M$378+$N$378))),Assumptions!$B$4)</f>
        <v>0</v>
      </c>
      <c r="P378" s="12" t="n">
        <f aca="false">$I$378+$J$378+$K$378+$L$378+$M$378+$N$378+$O$378</f>
        <v>300000000</v>
      </c>
      <c r="Q378" s="12" t="n">
        <f aca="false">MAX(Assumptions!$B$4,Assumptions!$B$26-$P$378)</f>
        <v>1700000000</v>
      </c>
      <c r="R378" s="12" t="n">
        <f aca="false">$J$335+$O$335+Assumptions!$B$20+IF($B$378=0,$D$335,Assumptions!$B$4)+IF($C$378=0,$AI$335,Assumptions!$B$4)+IF($D$378=0,$AF$335,Assumptions!$B$4)+IF($E$378=0,$AC$335,Assumptions!$B$4)+IF($F$378=0,$Z$335,Assumptions!$B$4)+IF($G$378=0,$W$335,Assumptions!$B$4)+IF($H$378=0,$T$335,Assumptions!$B$4)</f>
        <v>27193808.9511559</v>
      </c>
      <c r="S378" s="12" t="n">
        <f aca="false">IF($R$378&gt;Assumptions!$B$4,$Q$378/$R$378&gt;Assumptions!$B$13,FALSE())</f>
        <v>1</v>
      </c>
      <c r="T378" s="12" t="n">
        <f aca="false">IF($S$378,($Q$378+Assumptions!$B$14*Assumptions!$B$13)/($R$378+Assumptions!$B$14),IF($R$378&gt;Assumptions!$B$4,$Q$378/$R$378,Assumptions!$B$4))</f>
        <v>57.3351840041972</v>
      </c>
      <c r="U378" s="12" t="n">
        <f aca="false">IF($B$378=1,$I$378,$D$335*$T$378)</f>
        <v>44989232.8241468</v>
      </c>
      <c r="V378" s="12" t="n">
        <f aca="false">IF($C$378=1,$J$378,$AI$335*$T$378)</f>
        <v>300000000</v>
      </c>
      <c r="W378" s="12" t="n">
        <f aca="false">IF($D$378=1,$K$378,$AF$335*$T$378)</f>
        <v>99365752.63786</v>
      </c>
      <c r="X378" s="12" t="n">
        <f aca="false">IF($E$378=1,$L$378,$AC$335*$T$378)</f>
        <v>137604441.610073</v>
      </c>
      <c r="Y378" s="12" t="n">
        <f aca="false">IF($F$378=1,$M$378,$Z$335*$T$378)</f>
        <v>172005552.012592</v>
      </c>
      <c r="Z378" s="12" t="n">
        <f aca="false">IF($G$378=1,$N$378,$W$335*$T$378)</f>
        <v>286675920.020986</v>
      </c>
      <c r="AA378" s="12" t="n">
        <f aca="false">IF($H$378=1,$O$378,$T$335*$T$378)</f>
        <v>286675920.020986</v>
      </c>
      <c r="AB378" s="12" t="n">
        <f aca="false">($J$335+$O$335)*$T$378</f>
        <v>15828564.8250883</v>
      </c>
      <c r="AC378" s="12" t="n">
        <f aca="false">Assumptions!$B$20*$T$378</f>
        <v>516016656.037775</v>
      </c>
      <c r="AD378" s="12" t="n">
        <f aca="false">IF($S$378,Assumptions!$B$14*($T$378-Assumptions!$B$13),Assumptions!$B$4)</f>
        <v>140837960.010493</v>
      </c>
      <c r="AE378" s="12" t="n">
        <f aca="false">$U$378+$V$378+$W$378+$X$378+$Y$378+$Z$378+$AA$378+$AB$378+$AC$378+$AD$378</f>
        <v>2000000000</v>
      </c>
      <c r="AF378" s="12" t="n">
        <f aca="false">IF(AND(IF($B$378=1,$U$378&gt;=INDEX($U$346:$U$473,1+$A$378-Assumptions!$B$77),$U$378&gt;INDEX($U$346:$U$473,1+$A$378+Assumptions!$B$77)),IF($C$378=1,$V$378&gt;=INDEX($V$346:$V$473,1+$A$378-Assumptions!$B$78),$V$378&gt;INDEX($V$346:$V$473,1+$A$378+Assumptions!$B$78)),IF($D$378=1,$W$378&gt;=INDEX($W$346:$W$473,1+$A$378-Assumptions!$B$79),$W$378&gt;INDEX($W$346:$W$473,1+$A$378+Assumptions!$B$79)),IF($E$378=1,$X$378&gt;=INDEX($X$346:$X$473,1+$A$378-Assumptions!$B$80),$X$378&gt;INDEX($X$346:$X$473,1+$A$378+Assumptions!$B$80)),IF($F$378=1,$Y$378&gt;=INDEX($Y$346:$Y$473,1+$A$378-Assumptions!$B$81),$Y$378&gt;INDEX($Y$346:$Y$473,1+$A$378+Assumptions!$B$81)),IF($G$378=1,$Z$378&gt;=INDEX($Z$346:$Z$473,1+$A$378-Assumptions!$B$82),$Z$378&gt;INDEX($Z$346:$Z$473,1+$A$378+Assumptions!$B$82)),IF($H$378=1,$AA$378&gt;=INDEX($AA$346:$AA$473,1+$A$378-Assumptions!$B$83),$AA$378&gt;INDEX($AA$346:$AA$473,1+$A$378+Assumptions!$B$83))),1,0)</f>
        <v>0</v>
      </c>
    </row>
    <row r="379" customFormat="false" ht="15" hidden="true" customHeight="false" outlineLevel="0" collapsed="false">
      <c r="A379" s="6" t="n">
        <f aca="false">ROW()-ROW($A$346)+Assumptions!$B$4</f>
        <v>33</v>
      </c>
      <c r="B379" s="12" t="n">
        <f aca="false">MOD(QUOTIENT($A$379,Assumptions!$B$77),2)</f>
        <v>0</v>
      </c>
      <c r="C379" s="12" t="n">
        <f aca="false">MOD(QUOTIENT($A$379,Assumptions!$B$78),2)</f>
        <v>1</v>
      </c>
      <c r="D379" s="12" t="n">
        <f aca="false">MOD(QUOTIENT($A$379,Assumptions!$B$79),2)</f>
        <v>0</v>
      </c>
      <c r="E379" s="12" t="n">
        <f aca="false">MOD(QUOTIENT($A$379,Assumptions!$B$80),2)</f>
        <v>0</v>
      </c>
      <c r="F379" s="12" t="n">
        <f aca="false">MOD(QUOTIENT($A$379,Assumptions!$B$81),2)</f>
        <v>0</v>
      </c>
      <c r="G379" s="12" t="n">
        <f aca="false">MOD(QUOTIENT($A$379,Assumptions!$B$82),2)</f>
        <v>0</v>
      </c>
      <c r="H379" s="12" t="n">
        <f aca="false">MOD(QUOTIENT($A$379,Assumptions!$B$83),2)</f>
        <v>1</v>
      </c>
      <c r="I379" s="12" t="n">
        <f aca="false">IF($B$379=1,MIN(Assumptions!$B$67,MAX(Assumptions!$B$4,Assumptions!$B$26-(Assumptions!$B$4))),Assumptions!$B$4)</f>
        <v>0</v>
      </c>
      <c r="J379" s="12" t="n">
        <f aca="false">IF($C$379=1,MIN(Assumptions!$B$66,MAX(Assumptions!$B$4,Assumptions!$B$26-($I$379))),Assumptions!$B$4)</f>
        <v>300000000</v>
      </c>
      <c r="K379" s="12" t="n">
        <f aca="false">IF($D$379=1,MIN(Assumptions!$B$61,MAX(Assumptions!$B$4,Assumptions!$B$26-($I$379+$J$379))),Assumptions!$B$4)</f>
        <v>0</v>
      </c>
      <c r="L379" s="12" t="n">
        <f aca="false">IF($E$379=1,MIN(Assumptions!$B$56,MAX(Assumptions!$B$4,Assumptions!$B$26-($I$379+$J$379+$K$379))),Assumptions!$B$4)</f>
        <v>0</v>
      </c>
      <c r="M379" s="12" t="n">
        <f aca="false">IF($F$379=1,MIN(Assumptions!$B$51,MAX(Assumptions!$B$4,Assumptions!$B$26-($I$379+$J$379+$K$379+$L$379))),Assumptions!$B$4)</f>
        <v>0</v>
      </c>
      <c r="N379" s="12" t="n">
        <f aca="false">IF($G$379=1,MIN(Assumptions!$B$46,MAX(Assumptions!$B$4,Assumptions!$B$26-($I$379+$J$379+$K$379+$L$379+$M$379))),Assumptions!$B$4)</f>
        <v>0</v>
      </c>
      <c r="O379" s="12" t="n">
        <f aca="false">IF($H$379=1,MIN(Assumptions!$B$41,MAX(Assumptions!$B$4,Assumptions!$B$26-($I$379+$J$379+$K$379+$L$379+$M$379+$N$379))),Assumptions!$B$4)</f>
        <v>5000000</v>
      </c>
      <c r="P379" s="12" t="n">
        <f aca="false">$I$379+$J$379+$K$379+$L$379+$M$379+$N$379+$O$379</f>
        <v>305000000</v>
      </c>
      <c r="Q379" s="12" t="n">
        <f aca="false">MAX(Assumptions!$B$4,Assumptions!$B$26-$P$379)</f>
        <v>1695000000</v>
      </c>
      <c r="R379" s="12" t="n">
        <f aca="false">$J$335+$O$335+Assumptions!$B$20+IF($B$379=0,$D$335,Assumptions!$B$4)+IF($C$379=0,$AI$335,Assumptions!$B$4)+IF($D$379=0,$AF$335,Assumptions!$B$4)+IF($E$379=0,$AC$335,Assumptions!$B$4)+IF($F$379=0,$Z$335,Assumptions!$B$4)+IF($G$379=0,$W$335,Assumptions!$B$4)+IF($H$379=0,$T$335,Assumptions!$B$4)</f>
        <v>22193808.9511559</v>
      </c>
      <c r="S379" s="12" t="n">
        <f aca="false">IF($R$379&gt;Assumptions!$B$4,$Q$379/$R$379&gt;Assumptions!$B$13,FALSE())</f>
        <v>1</v>
      </c>
      <c r="T379" s="12" t="n">
        <f aca="false">IF($S$379,($Q$379+Assumptions!$B$14*Assumptions!$B$13)/($R$379+Assumptions!$B$14),IF($R$379&gt;Assumptions!$B$4,$Q$379/$R$379,Assumptions!$B$4))</f>
        <v>68.7419265030211</v>
      </c>
      <c r="U379" s="12" t="n">
        <f aca="false">IF($B$379=1,$I$379,$D$335*$T$379)</f>
        <v>53939768.2232677</v>
      </c>
      <c r="V379" s="12" t="n">
        <f aca="false">IF($C$379=1,$J$379,$AI$335*$T$379)</f>
        <v>300000000</v>
      </c>
      <c r="W379" s="12" t="n">
        <f aca="false">IF($D$379=1,$K$379,$AF$335*$T$379)</f>
        <v>119134409.061094</v>
      </c>
      <c r="X379" s="12" t="n">
        <f aca="false">IF($E$379=1,$L$379,$AC$335*$T$379)</f>
        <v>164980623.607251</v>
      </c>
      <c r="Y379" s="12" t="n">
        <f aca="false">IF($F$379=1,$M$379,$Z$335*$T$379)</f>
        <v>206225779.509063</v>
      </c>
      <c r="Z379" s="12" t="n">
        <f aca="false">IF($G$379=1,$N$379,$W$335*$T$379)</f>
        <v>343709632.515105</v>
      </c>
      <c r="AA379" s="12" t="n">
        <f aca="false">IF($H$379=1,$O$379,$T$335*$T$379)</f>
        <v>5000000</v>
      </c>
      <c r="AB379" s="12" t="n">
        <f aca="false">($J$335+$O$335)*$T$379</f>
        <v>18977632.2994772</v>
      </c>
      <c r="AC379" s="12" t="n">
        <f aca="false">Assumptions!$B$20*$T$379</f>
        <v>618677338.52719</v>
      </c>
      <c r="AD379" s="12" t="n">
        <f aca="false">IF($S$379,Assumptions!$B$14*($T$379-Assumptions!$B$13),Assumptions!$B$4)</f>
        <v>169354816.257553</v>
      </c>
      <c r="AE379" s="12" t="n">
        <f aca="false">$U$379+$V$379+$W$379+$X$379+$Y$379+$Z$379+$AA$379+$AB$379+$AC$379+$AD$379</f>
        <v>2000000000</v>
      </c>
      <c r="AF379" s="12" t="n">
        <f aca="false">IF(AND(IF($B$379=1,$U$379&gt;=INDEX($U$346:$U$473,1+$A$379-Assumptions!$B$77),$U$379&gt;INDEX($U$346:$U$473,1+$A$379+Assumptions!$B$77)),IF($C$379=1,$V$379&gt;=INDEX($V$346:$V$473,1+$A$379-Assumptions!$B$78),$V$379&gt;INDEX($V$346:$V$473,1+$A$379+Assumptions!$B$78)),IF($D$379=1,$W$379&gt;=INDEX($W$346:$W$473,1+$A$379-Assumptions!$B$79),$W$379&gt;INDEX($W$346:$W$473,1+$A$379+Assumptions!$B$79)),IF($E$379=1,$X$379&gt;=INDEX($X$346:$X$473,1+$A$379-Assumptions!$B$80),$X$379&gt;INDEX($X$346:$X$473,1+$A$379+Assumptions!$B$80)),IF($F$379=1,$Y$379&gt;=INDEX($Y$346:$Y$473,1+$A$379-Assumptions!$B$81),$Y$379&gt;INDEX($Y$346:$Y$473,1+$A$379+Assumptions!$B$81)),IF($G$379=1,$Z$379&gt;=INDEX($Z$346:$Z$473,1+$A$379-Assumptions!$B$82),$Z$379&gt;INDEX($Z$346:$Z$473,1+$A$379+Assumptions!$B$82)),IF($H$379=1,$AA$379&gt;=INDEX($AA$346:$AA$473,1+$A$379-Assumptions!$B$83),$AA$379&gt;INDEX($AA$346:$AA$473,1+$A$379+Assumptions!$B$83))),1,0)</f>
        <v>0</v>
      </c>
    </row>
    <row r="380" customFormat="false" ht="15" hidden="true" customHeight="false" outlineLevel="0" collapsed="false">
      <c r="A380" s="6" t="n">
        <f aca="false">ROW()-ROW($A$346)+Assumptions!$B$4</f>
        <v>34</v>
      </c>
      <c r="B380" s="12" t="n">
        <f aca="false">MOD(QUOTIENT($A$380,Assumptions!$B$77),2)</f>
        <v>0</v>
      </c>
      <c r="C380" s="12" t="n">
        <f aca="false">MOD(QUOTIENT($A$380,Assumptions!$B$78),2)</f>
        <v>1</v>
      </c>
      <c r="D380" s="12" t="n">
        <f aca="false">MOD(QUOTIENT($A$380,Assumptions!$B$79),2)</f>
        <v>0</v>
      </c>
      <c r="E380" s="12" t="n">
        <f aca="false">MOD(QUOTIENT($A$380,Assumptions!$B$80),2)</f>
        <v>0</v>
      </c>
      <c r="F380" s="12" t="n">
        <f aca="false">MOD(QUOTIENT($A$380,Assumptions!$B$81),2)</f>
        <v>0</v>
      </c>
      <c r="G380" s="12" t="n">
        <f aca="false">MOD(QUOTIENT($A$380,Assumptions!$B$82),2)</f>
        <v>1</v>
      </c>
      <c r="H380" s="12" t="n">
        <f aca="false">MOD(QUOTIENT($A$380,Assumptions!$B$83),2)</f>
        <v>0</v>
      </c>
      <c r="I380" s="12" t="n">
        <f aca="false">IF($B$380=1,MIN(Assumptions!$B$67,MAX(Assumptions!$B$4,Assumptions!$B$26-(Assumptions!$B$4))),Assumptions!$B$4)</f>
        <v>0</v>
      </c>
      <c r="J380" s="12" t="n">
        <f aca="false">IF($C$380=1,MIN(Assumptions!$B$66,MAX(Assumptions!$B$4,Assumptions!$B$26-($I$380))),Assumptions!$B$4)</f>
        <v>300000000</v>
      </c>
      <c r="K380" s="12" t="n">
        <f aca="false">IF($D$380=1,MIN(Assumptions!$B$61,MAX(Assumptions!$B$4,Assumptions!$B$26-($I$380+$J$380))),Assumptions!$B$4)</f>
        <v>0</v>
      </c>
      <c r="L380" s="12" t="n">
        <f aca="false">IF($E$380=1,MIN(Assumptions!$B$56,MAX(Assumptions!$B$4,Assumptions!$B$26-($I$380+$J$380+$K$380))),Assumptions!$B$4)</f>
        <v>0</v>
      </c>
      <c r="M380" s="12" t="n">
        <f aca="false">IF($F$380=1,MIN(Assumptions!$B$51,MAX(Assumptions!$B$4,Assumptions!$B$26-($I$380+$J$380+$K$380+$L$380))),Assumptions!$B$4)</f>
        <v>0</v>
      </c>
      <c r="N380" s="12" t="n">
        <f aca="false">IF($G$380=1,MIN(Assumptions!$B$46,MAX(Assumptions!$B$4,Assumptions!$B$26-($I$380+$J$380+$K$380+$L$380+$M$380))),Assumptions!$B$4)</f>
        <v>15000000</v>
      </c>
      <c r="O380" s="12" t="n">
        <f aca="false">IF($H$380=1,MIN(Assumptions!$B$41,MAX(Assumptions!$B$4,Assumptions!$B$26-($I$380+$J$380+$K$380+$L$380+$M$380+$N$380))),Assumptions!$B$4)</f>
        <v>0</v>
      </c>
      <c r="P380" s="12" t="n">
        <f aca="false">$I$380+$J$380+$K$380+$L$380+$M$380+$N$380+$O$380</f>
        <v>315000000</v>
      </c>
      <c r="Q380" s="12" t="n">
        <f aca="false">MAX(Assumptions!$B$4,Assumptions!$B$26-$P$380)</f>
        <v>1685000000</v>
      </c>
      <c r="R380" s="12" t="n">
        <f aca="false">$J$335+$O$335+Assumptions!$B$20+IF($B$380=0,$D$335,Assumptions!$B$4)+IF($C$380=0,$AI$335,Assumptions!$B$4)+IF($D$380=0,$AF$335,Assumptions!$B$4)+IF($E$380=0,$AC$335,Assumptions!$B$4)+IF($F$380=0,$Z$335,Assumptions!$B$4)+IF($G$380=0,$W$335,Assumptions!$B$4)+IF($H$380=0,$T$335,Assumptions!$B$4)</f>
        <v>22193808.9511559</v>
      </c>
      <c r="S380" s="12" t="n">
        <f aca="false">IF($R$380&gt;Assumptions!$B$4,$Q$380/$R$380&gt;Assumptions!$B$13,FALSE())</f>
        <v>1</v>
      </c>
      <c r="T380" s="12" t="n">
        <f aca="false">IF($S$380,($Q$380+Assumptions!$B$14*Assumptions!$B$13)/($R$380+Assumptions!$B$14),IF($R$380&gt;Assumptions!$B$4,$Q$380/$R$380,Assumptions!$B$4))</f>
        <v>68.3369667003523</v>
      </c>
      <c r="U380" s="12" t="n">
        <f aca="false">IF($B$380=1,$I$380,$D$335*$T$380)</f>
        <v>53622008.1748243</v>
      </c>
      <c r="V380" s="12" t="n">
        <f aca="false">IF($C$380=1,$J$380,$AI$335*$T$380)</f>
        <v>300000000</v>
      </c>
      <c r="W380" s="12" t="n">
        <f aca="false">IF($D$380=1,$K$380,$AF$335*$T$380)</f>
        <v>118432586.327303</v>
      </c>
      <c r="X380" s="12" t="n">
        <f aca="false">IF($E$380=1,$L$380,$AC$335*$T$380)</f>
        <v>164008720.080846</v>
      </c>
      <c r="Y380" s="12" t="n">
        <f aca="false">IF($F$380=1,$M$380,$Z$335*$T$380)</f>
        <v>205010900.101057</v>
      </c>
      <c r="Z380" s="12" t="n">
        <f aca="false">IF($G$380=1,$N$380,$W$335*$T$380)</f>
        <v>15000000</v>
      </c>
      <c r="AA380" s="12" t="n">
        <f aca="false">IF($H$380=1,$O$380,$T$335*$T$380)</f>
        <v>341684833.501761</v>
      </c>
      <c r="AB380" s="12" t="n">
        <f aca="false">($J$335+$O$335)*$T$380</f>
        <v>18865834.7601578</v>
      </c>
      <c r="AC380" s="12" t="n">
        <f aca="false">Assumptions!$B$20*$T$380</f>
        <v>615032700.303171</v>
      </c>
      <c r="AD380" s="12" t="n">
        <f aca="false">IF($S$380,Assumptions!$B$14*($T$380-Assumptions!$B$13),Assumptions!$B$4)</f>
        <v>168342416.750881</v>
      </c>
      <c r="AE380" s="12" t="n">
        <f aca="false">$U$380+$V$380+$W$380+$X$380+$Y$380+$Z$380+$AA$380+$AB$380+$AC$380+$AD$380</f>
        <v>2000000000</v>
      </c>
      <c r="AF380" s="12" t="n">
        <f aca="false">IF(AND(IF($B$380=1,$U$380&gt;=INDEX($U$346:$U$473,1+$A$380-Assumptions!$B$77),$U$380&gt;INDEX($U$346:$U$473,1+$A$380+Assumptions!$B$77)),IF($C$380=1,$V$380&gt;=INDEX($V$346:$V$473,1+$A$380-Assumptions!$B$78),$V$380&gt;INDEX($V$346:$V$473,1+$A$380+Assumptions!$B$78)),IF($D$380=1,$W$380&gt;=INDEX($W$346:$W$473,1+$A$380-Assumptions!$B$79),$W$380&gt;INDEX($W$346:$W$473,1+$A$380+Assumptions!$B$79)),IF($E$380=1,$X$380&gt;=INDEX($X$346:$X$473,1+$A$380-Assumptions!$B$80),$X$380&gt;INDEX($X$346:$X$473,1+$A$380+Assumptions!$B$80)),IF($F$380=1,$Y$380&gt;=INDEX($Y$346:$Y$473,1+$A$380-Assumptions!$B$81),$Y$380&gt;INDEX($Y$346:$Y$473,1+$A$380+Assumptions!$B$81)),IF($G$380=1,$Z$380&gt;=INDEX($Z$346:$Z$473,1+$A$380-Assumptions!$B$82),$Z$380&gt;INDEX($Z$346:$Z$473,1+$A$380+Assumptions!$B$82)),IF($H$380=1,$AA$380&gt;=INDEX($AA$346:$AA$473,1+$A$380-Assumptions!$B$83),$AA$380&gt;INDEX($AA$346:$AA$473,1+$A$380+Assumptions!$B$83))),1,0)</f>
        <v>0</v>
      </c>
    </row>
    <row r="381" customFormat="false" ht="15" hidden="true" customHeight="false" outlineLevel="0" collapsed="false">
      <c r="A381" s="6" t="n">
        <f aca="false">ROW()-ROW($A$346)+Assumptions!$B$4</f>
        <v>35</v>
      </c>
      <c r="B381" s="12" t="n">
        <f aca="false">MOD(QUOTIENT($A$381,Assumptions!$B$77),2)</f>
        <v>0</v>
      </c>
      <c r="C381" s="12" t="n">
        <f aca="false">MOD(QUOTIENT($A$381,Assumptions!$B$78),2)</f>
        <v>1</v>
      </c>
      <c r="D381" s="12" t="n">
        <f aca="false">MOD(QUOTIENT($A$381,Assumptions!$B$79),2)</f>
        <v>0</v>
      </c>
      <c r="E381" s="12" t="n">
        <f aca="false">MOD(QUOTIENT($A$381,Assumptions!$B$80),2)</f>
        <v>0</v>
      </c>
      <c r="F381" s="12" t="n">
        <f aca="false">MOD(QUOTIENT($A$381,Assumptions!$B$81),2)</f>
        <v>0</v>
      </c>
      <c r="G381" s="12" t="n">
        <f aca="false">MOD(QUOTIENT($A$381,Assumptions!$B$82),2)</f>
        <v>1</v>
      </c>
      <c r="H381" s="12" t="n">
        <f aca="false">MOD(QUOTIENT($A$381,Assumptions!$B$83),2)</f>
        <v>1</v>
      </c>
      <c r="I381" s="12" t="n">
        <f aca="false">IF($B$381=1,MIN(Assumptions!$B$67,MAX(Assumptions!$B$4,Assumptions!$B$26-(Assumptions!$B$4))),Assumptions!$B$4)</f>
        <v>0</v>
      </c>
      <c r="J381" s="12" t="n">
        <f aca="false">IF($C$381=1,MIN(Assumptions!$B$66,MAX(Assumptions!$B$4,Assumptions!$B$26-($I$381))),Assumptions!$B$4)</f>
        <v>300000000</v>
      </c>
      <c r="K381" s="12" t="n">
        <f aca="false">IF($D$381=1,MIN(Assumptions!$B$61,MAX(Assumptions!$B$4,Assumptions!$B$26-($I$381+$J$381))),Assumptions!$B$4)</f>
        <v>0</v>
      </c>
      <c r="L381" s="12" t="n">
        <f aca="false">IF($E$381=1,MIN(Assumptions!$B$56,MAX(Assumptions!$B$4,Assumptions!$B$26-($I$381+$J$381+$K$381))),Assumptions!$B$4)</f>
        <v>0</v>
      </c>
      <c r="M381" s="12" t="n">
        <f aca="false">IF($F$381=1,MIN(Assumptions!$B$51,MAX(Assumptions!$B$4,Assumptions!$B$26-($I$381+$J$381+$K$381+$L$381))),Assumptions!$B$4)</f>
        <v>0</v>
      </c>
      <c r="N381" s="12" t="n">
        <f aca="false">IF($G$381=1,MIN(Assumptions!$B$46,MAX(Assumptions!$B$4,Assumptions!$B$26-($I$381+$J$381+$K$381+$L$381+$M$381))),Assumptions!$B$4)</f>
        <v>15000000</v>
      </c>
      <c r="O381" s="12" t="n">
        <f aca="false">IF($H$381=1,MIN(Assumptions!$B$41,MAX(Assumptions!$B$4,Assumptions!$B$26-($I$381+$J$381+$K$381+$L$381+$M$381+$N$381))),Assumptions!$B$4)</f>
        <v>5000000</v>
      </c>
      <c r="P381" s="12" t="n">
        <f aca="false">$I$381+$J$381+$K$381+$L$381+$M$381+$N$381+$O$381</f>
        <v>320000000</v>
      </c>
      <c r="Q381" s="12" t="n">
        <f aca="false">MAX(Assumptions!$B$4,Assumptions!$B$26-$P$381)</f>
        <v>1680000000</v>
      </c>
      <c r="R381" s="12" t="n">
        <f aca="false">$J$335+$O$335+Assumptions!$B$20+IF($B$381=0,$D$335,Assumptions!$B$4)+IF($C$381=0,$AI$335,Assumptions!$B$4)+IF($D$381=0,$AF$335,Assumptions!$B$4)+IF($E$381=0,$AC$335,Assumptions!$B$4)+IF($F$381=0,$Z$335,Assumptions!$B$4)+IF($G$381=0,$W$335,Assumptions!$B$4)+IF($H$381=0,$T$335,Assumptions!$B$4)</f>
        <v>17193808.9511559</v>
      </c>
      <c r="S381" s="12" t="n">
        <f aca="false">IF($R$381&gt;Assumptions!$B$4,$Q$381/$R$381&gt;Assumptions!$B$13,FALSE())</f>
        <v>1</v>
      </c>
      <c r="T381" s="12" t="n">
        <f aca="false">IF($S$381,($Q$381+Assumptions!$B$14*Assumptions!$B$13)/($R$381+Assumptions!$B$14),IF($R$381&gt;Assumptions!$B$4,$Q$381/$R$381,Assumptions!$B$4))</f>
        <v>85.4329400763914</v>
      </c>
      <c r="U381" s="12" t="n">
        <f aca="false">IF($B$381=1,$I$381,$D$335*$T$381)</f>
        <v>67036715.7392708</v>
      </c>
      <c r="V381" s="12" t="n">
        <f aca="false">IF($C$381=1,$J$381,$AI$335*$T$381)</f>
        <v>300000000</v>
      </c>
      <c r="W381" s="12" t="n">
        <f aca="false">IF($D$381=1,$K$381,$AF$335*$T$381)</f>
        <v>148061064.740533</v>
      </c>
      <c r="X381" s="12" t="n">
        <f aca="false">IF($E$381=1,$L$381,$AC$335*$T$381)</f>
        <v>205039056.183339</v>
      </c>
      <c r="Y381" s="12" t="n">
        <f aca="false">IF($F$381=1,$M$381,$Z$335*$T$381)</f>
        <v>256298820.229174</v>
      </c>
      <c r="Z381" s="12" t="n">
        <f aca="false">IF($G$381=1,$N$381,$W$335*$T$381)</f>
        <v>15000000</v>
      </c>
      <c r="AA381" s="12" t="n">
        <f aca="false">IF($H$381=1,$O$381,$T$335*$T$381)</f>
        <v>5000000</v>
      </c>
      <c r="AB381" s="12" t="n">
        <f aca="false">($J$335+$O$335)*$T$381</f>
        <v>23585532.2291815</v>
      </c>
      <c r="AC381" s="12" t="n">
        <f aca="false">Assumptions!$B$20*$T$381</f>
        <v>768896460.687523</v>
      </c>
      <c r="AD381" s="12" t="n">
        <f aca="false">IF($S$381,Assumptions!$B$14*($T$381-Assumptions!$B$13),Assumptions!$B$4)</f>
        <v>211082350.190978</v>
      </c>
      <c r="AE381" s="12" t="n">
        <f aca="false">$U$381+$V$381+$W$381+$X$381+$Y$381+$Z$381+$AA$381+$AB$381+$AC$381+$AD$381</f>
        <v>2000000000</v>
      </c>
      <c r="AF381" s="12" t="n">
        <f aca="false">IF(AND(IF($B$381=1,$U$381&gt;=INDEX($U$346:$U$473,1+$A$381-Assumptions!$B$77),$U$381&gt;INDEX($U$346:$U$473,1+$A$381+Assumptions!$B$77)),IF($C$381=1,$V$381&gt;=INDEX($V$346:$V$473,1+$A$381-Assumptions!$B$78),$V$381&gt;INDEX($V$346:$V$473,1+$A$381+Assumptions!$B$78)),IF($D$381=1,$W$381&gt;=INDEX($W$346:$W$473,1+$A$381-Assumptions!$B$79),$W$381&gt;INDEX($W$346:$W$473,1+$A$381+Assumptions!$B$79)),IF($E$381=1,$X$381&gt;=INDEX($X$346:$X$473,1+$A$381-Assumptions!$B$80),$X$381&gt;INDEX($X$346:$X$473,1+$A$381+Assumptions!$B$80)),IF($F$381=1,$Y$381&gt;=INDEX($Y$346:$Y$473,1+$A$381-Assumptions!$B$81),$Y$381&gt;INDEX($Y$346:$Y$473,1+$A$381+Assumptions!$B$81)),IF($G$381=1,$Z$381&gt;=INDEX($Z$346:$Z$473,1+$A$381-Assumptions!$B$82),$Z$381&gt;INDEX($Z$346:$Z$473,1+$A$381+Assumptions!$B$82)),IF($H$381=1,$AA$381&gt;=INDEX($AA$346:$AA$473,1+$A$381-Assumptions!$B$83),$AA$381&gt;INDEX($AA$346:$AA$473,1+$A$381+Assumptions!$B$83))),1,0)</f>
        <v>0</v>
      </c>
    </row>
    <row r="382" customFormat="false" ht="15" hidden="true" customHeight="false" outlineLevel="0" collapsed="false">
      <c r="A382" s="6" t="n">
        <f aca="false">ROW()-ROW($A$346)+Assumptions!$B$4</f>
        <v>36</v>
      </c>
      <c r="B382" s="12" t="n">
        <f aca="false">MOD(QUOTIENT($A$382,Assumptions!$B$77),2)</f>
        <v>0</v>
      </c>
      <c r="C382" s="12" t="n">
        <f aca="false">MOD(QUOTIENT($A$382,Assumptions!$B$78),2)</f>
        <v>1</v>
      </c>
      <c r="D382" s="12" t="n">
        <f aca="false">MOD(QUOTIENT($A$382,Assumptions!$B$79),2)</f>
        <v>0</v>
      </c>
      <c r="E382" s="12" t="n">
        <f aca="false">MOD(QUOTIENT($A$382,Assumptions!$B$80),2)</f>
        <v>0</v>
      </c>
      <c r="F382" s="12" t="n">
        <f aca="false">MOD(QUOTIENT($A$382,Assumptions!$B$81),2)</f>
        <v>1</v>
      </c>
      <c r="G382" s="12" t="n">
        <f aca="false">MOD(QUOTIENT($A$382,Assumptions!$B$82),2)</f>
        <v>0</v>
      </c>
      <c r="H382" s="12" t="n">
        <f aca="false">MOD(QUOTIENT($A$382,Assumptions!$B$83),2)</f>
        <v>0</v>
      </c>
      <c r="I382" s="12" t="n">
        <f aca="false">IF($B$382=1,MIN(Assumptions!$B$67,MAX(Assumptions!$B$4,Assumptions!$B$26-(Assumptions!$B$4))),Assumptions!$B$4)</f>
        <v>0</v>
      </c>
      <c r="J382" s="12" t="n">
        <f aca="false">IF($C$382=1,MIN(Assumptions!$B$66,MAX(Assumptions!$B$4,Assumptions!$B$26-($I$382))),Assumptions!$B$4)</f>
        <v>300000000</v>
      </c>
      <c r="K382" s="12" t="n">
        <f aca="false">IF($D$382=1,MIN(Assumptions!$B$61,MAX(Assumptions!$B$4,Assumptions!$B$26-($I$382+$J$382))),Assumptions!$B$4)</f>
        <v>0</v>
      </c>
      <c r="L382" s="12" t="n">
        <f aca="false">IF($E$382=1,MIN(Assumptions!$B$56,MAX(Assumptions!$B$4,Assumptions!$B$26-($I$382+$J$382+$K$382))),Assumptions!$B$4)</f>
        <v>0</v>
      </c>
      <c r="M382" s="12" t="n">
        <f aca="false">IF($F$382=1,MIN(Assumptions!$B$51,MAX(Assumptions!$B$4,Assumptions!$B$26-($I$382+$J$382+$K$382+$L$382))),Assumptions!$B$4)</f>
        <v>30000000</v>
      </c>
      <c r="N382" s="12" t="n">
        <f aca="false">IF($G$382=1,MIN(Assumptions!$B$46,MAX(Assumptions!$B$4,Assumptions!$B$26-($I$382+$J$382+$K$382+$L$382+$M$382))),Assumptions!$B$4)</f>
        <v>0</v>
      </c>
      <c r="O382" s="12" t="n">
        <f aca="false">IF($H$382=1,MIN(Assumptions!$B$41,MAX(Assumptions!$B$4,Assumptions!$B$26-($I$382+$J$382+$K$382+$L$382+$M$382+$N$382))),Assumptions!$B$4)</f>
        <v>0</v>
      </c>
      <c r="P382" s="12" t="n">
        <f aca="false">$I$382+$J$382+$K$382+$L$382+$M$382+$N$382+$O$382</f>
        <v>330000000</v>
      </c>
      <c r="Q382" s="12" t="n">
        <f aca="false">MAX(Assumptions!$B$4,Assumptions!$B$26-$P$382)</f>
        <v>1670000000</v>
      </c>
      <c r="R382" s="12" t="n">
        <f aca="false">$J$335+$O$335+Assumptions!$B$20+IF($B$382=0,$D$335,Assumptions!$B$4)+IF($C$382=0,$AI$335,Assumptions!$B$4)+IF($D$382=0,$AF$335,Assumptions!$B$4)+IF($E$382=0,$AC$335,Assumptions!$B$4)+IF($F$382=0,$Z$335,Assumptions!$B$4)+IF($G$382=0,$W$335,Assumptions!$B$4)+IF($H$382=0,$T$335,Assumptions!$B$4)</f>
        <v>24193808.9511559</v>
      </c>
      <c r="S382" s="12" t="n">
        <f aca="false">IF($R$382&gt;Assumptions!$B$4,$Q$382/$R$382&gt;Assumptions!$B$13,FALSE())</f>
        <v>1</v>
      </c>
      <c r="T382" s="12" t="n">
        <f aca="false">IF($S$382,($Q$382+Assumptions!$B$14*Assumptions!$B$13)/($R$382+Assumptions!$B$14),IF($R$382&gt;Assumptions!$B$4,$Q$382/$R$382,Assumptions!$B$4))</f>
        <v>62.6549775290715</v>
      </c>
      <c r="U382" s="12" t="n">
        <f aca="false">IF($B$382=1,$I$382,$D$335*$T$382)</f>
        <v>49163518.3631875</v>
      </c>
      <c r="V382" s="12" t="n">
        <f aca="false">IF($C$382=1,$J$382,$AI$335*$T$382)</f>
        <v>300000000</v>
      </c>
      <c r="W382" s="12" t="n">
        <f aca="false">IF($D$382=1,$K$382,$AF$335*$T$382)</f>
        <v>108585314.703597</v>
      </c>
      <c r="X382" s="12" t="n">
        <f aca="false">IF($E$382=1,$L$382,$AC$335*$T$382)</f>
        <v>150371946.069772</v>
      </c>
      <c r="Y382" s="12" t="n">
        <f aca="false">IF($F$382=1,$M$382,$Z$335*$T$382)</f>
        <v>30000000</v>
      </c>
      <c r="Z382" s="12" t="n">
        <f aca="false">IF($G$382=1,$N$382,$W$335*$T$382)</f>
        <v>313274887.645358</v>
      </c>
      <c r="AA382" s="12" t="n">
        <f aca="false">IF($H$382=1,$O$382,$T$335*$T$382)</f>
        <v>313274887.645358</v>
      </c>
      <c r="AB382" s="12" t="n">
        <f aca="false">($J$335+$O$335)*$T$382</f>
        <v>17297203.9884054</v>
      </c>
      <c r="AC382" s="12" t="n">
        <f aca="false">Assumptions!$B$20*$T$382</f>
        <v>563894797.761644</v>
      </c>
      <c r="AD382" s="12" t="n">
        <f aca="false">IF($S$382,Assumptions!$B$14*($T$382-Assumptions!$B$13),Assumptions!$B$4)</f>
        <v>154137443.822679</v>
      </c>
      <c r="AE382" s="12" t="n">
        <f aca="false">$U$382+$V$382+$W$382+$X$382+$Y$382+$Z$382+$AA$382+$AB$382+$AC$382+$AD$382</f>
        <v>2000000000</v>
      </c>
      <c r="AF382" s="12" t="n">
        <f aca="false">IF(AND(IF($B$382=1,$U$382&gt;=INDEX($U$346:$U$473,1+$A$382-Assumptions!$B$77),$U$382&gt;INDEX($U$346:$U$473,1+$A$382+Assumptions!$B$77)),IF($C$382=1,$V$382&gt;=INDEX($V$346:$V$473,1+$A$382-Assumptions!$B$78),$V$382&gt;INDEX($V$346:$V$473,1+$A$382+Assumptions!$B$78)),IF($D$382=1,$W$382&gt;=INDEX($W$346:$W$473,1+$A$382-Assumptions!$B$79),$W$382&gt;INDEX($W$346:$W$473,1+$A$382+Assumptions!$B$79)),IF($E$382=1,$X$382&gt;=INDEX($X$346:$X$473,1+$A$382-Assumptions!$B$80),$X$382&gt;INDEX($X$346:$X$473,1+$A$382+Assumptions!$B$80)),IF($F$382=1,$Y$382&gt;=INDEX($Y$346:$Y$473,1+$A$382-Assumptions!$B$81),$Y$382&gt;INDEX($Y$346:$Y$473,1+$A$382+Assumptions!$B$81)),IF($G$382=1,$Z$382&gt;=INDEX($Z$346:$Z$473,1+$A$382-Assumptions!$B$82),$Z$382&gt;INDEX($Z$346:$Z$473,1+$A$382+Assumptions!$B$82)),IF($H$382=1,$AA$382&gt;=INDEX($AA$346:$AA$473,1+$A$382-Assumptions!$B$83),$AA$382&gt;INDEX($AA$346:$AA$473,1+$A$382+Assumptions!$B$83))),1,0)</f>
        <v>0</v>
      </c>
    </row>
    <row r="383" customFormat="false" ht="15" hidden="true" customHeight="false" outlineLevel="0" collapsed="false">
      <c r="A383" s="6" t="n">
        <f aca="false">ROW()-ROW($A$346)+Assumptions!$B$4</f>
        <v>37</v>
      </c>
      <c r="B383" s="12" t="n">
        <f aca="false">MOD(QUOTIENT($A$383,Assumptions!$B$77),2)</f>
        <v>0</v>
      </c>
      <c r="C383" s="12" t="n">
        <f aca="false">MOD(QUOTIENT($A$383,Assumptions!$B$78),2)</f>
        <v>1</v>
      </c>
      <c r="D383" s="12" t="n">
        <f aca="false">MOD(QUOTIENT($A$383,Assumptions!$B$79),2)</f>
        <v>0</v>
      </c>
      <c r="E383" s="12" t="n">
        <f aca="false">MOD(QUOTIENT($A$383,Assumptions!$B$80),2)</f>
        <v>0</v>
      </c>
      <c r="F383" s="12" t="n">
        <f aca="false">MOD(QUOTIENT($A$383,Assumptions!$B$81),2)</f>
        <v>1</v>
      </c>
      <c r="G383" s="12" t="n">
        <f aca="false">MOD(QUOTIENT($A$383,Assumptions!$B$82),2)</f>
        <v>0</v>
      </c>
      <c r="H383" s="12" t="n">
        <f aca="false">MOD(QUOTIENT($A$383,Assumptions!$B$83),2)</f>
        <v>1</v>
      </c>
      <c r="I383" s="12" t="n">
        <f aca="false">IF($B$383=1,MIN(Assumptions!$B$67,MAX(Assumptions!$B$4,Assumptions!$B$26-(Assumptions!$B$4))),Assumptions!$B$4)</f>
        <v>0</v>
      </c>
      <c r="J383" s="12" t="n">
        <f aca="false">IF($C$383=1,MIN(Assumptions!$B$66,MAX(Assumptions!$B$4,Assumptions!$B$26-($I$383))),Assumptions!$B$4)</f>
        <v>300000000</v>
      </c>
      <c r="K383" s="12" t="n">
        <f aca="false">IF($D$383=1,MIN(Assumptions!$B$61,MAX(Assumptions!$B$4,Assumptions!$B$26-($I$383+$J$383))),Assumptions!$B$4)</f>
        <v>0</v>
      </c>
      <c r="L383" s="12" t="n">
        <f aca="false">IF($E$383=1,MIN(Assumptions!$B$56,MAX(Assumptions!$B$4,Assumptions!$B$26-($I$383+$J$383+$K$383))),Assumptions!$B$4)</f>
        <v>0</v>
      </c>
      <c r="M383" s="12" t="n">
        <f aca="false">IF($F$383=1,MIN(Assumptions!$B$51,MAX(Assumptions!$B$4,Assumptions!$B$26-($I$383+$J$383+$K$383+$L$383))),Assumptions!$B$4)</f>
        <v>30000000</v>
      </c>
      <c r="N383" s="12" t="n">
        <f aca="false">IF($G$383=1,MIN(Assumptions!$B$46,MAX(Assumptions!$B$4,Assumptions!$B$26-($I$383+$J$383+$K$383+$L$383+$M$383))),Assumptions!$B$4)</f>
        <v>0</v>
      </c>
      <c r="O383" s="12" t="n">
        <f aca="false">IF($H$383=1,MIN(Assumptions!$B$41,MAX(Assumptions!$B$4,Assumptions!$B$26-($I$383+$J$383+$K$383+$L$383+$M$383+$N$383))),Assumptions!$B$4)</f>
        <v>5000000</v>
      </c>
      <c r="P383" s="12" t="n">
        <f aca="false">$I$383+$J$383+$K$383+$L$383+$M$383+$N$383+$O$383</f>
        <v>335000000</v>
      </c>
      <c r="Q383" s="12" t="n">
        <f aca="false">MAX(Assumptions!$B$4,Assumptions!$B$26-$P$383)</f>
        <v>1665000000</v>
      </c>
      <c r="R383" s="12" t="n">
        <f aca="false">$J$335+$O$335+Assumptions!$B$20+IF($B$383=0,$D$335,Assumptions!$B$4)+IF($C$383=0,$AI$335,Assumptions!$B$4)+IF($D$383=0,$AF$335,Assumptions!$B$4)+IF($E$383=0,$AC$335,Assumptions!$B$4)+IF($F$383=0,$Z$335,Assumptions!$B$4)+IF($G$383=0,$W$335,Assumptions!$B$4)+IF($H$383=0,$T$335,Assumptions!$B$4)</f>
        <v>19193808.9511559</v>
      </c>
      <c r="S383" s="12" t="n">
        <f aca="false">IF($R$383&gt;Assumptions!$B$4,$Q$383/$R$383&gt;Assumptions!$B$13,FALSE())</f>
        <v>1</v>
      </c>
      <c r="T383" s="12" t="n">
        <f aca="false">IF($S$383,($Q$383+Assumptions!$B$14*Assumptions!$B$13)/($R$383+Assumptions!$B$14),IF($R$383&gt;Assumptions!$B$4,$Q$383/$R$383,Assumptions!$B$4))</f>
        <v>76.8652477651304</v>
      </c>
      <c r="U383" s="12" t="n">
        <f aca="false">IF($B$383=1,$I$383,$D$335*$T$383)</f>
        <v>60313899.5339761</v>
      </c>
      <c r="V383" s="12" t="n">
        <f aca="false">IF($C$383=1,$J$383,$AI$335*$T$383)</f>
        <v>300000000</v>
      </c>
      <c r="W383" s="12" t="n">
        <f aca="false">IF($D$383=1,$K$383,$AF$335*$T$383)</f>
        <v>133212674.355744</v>
      </c>
      <c r="X383" s="12" t="n">
        <f aca="false">IF($E$383=1,$L$383,$AC$335*$T$383)</f>
        <v>184476594.636313</v>
      </c>
      <c r="Y383" s="12" t="n">
        <f aca="false">IF($F$383=1,$M$383,$Z$335*$T$383)</f>
        <v>30000000</v>
      </c>
      <c r="Z383" s="12" t="n">
        <f aca="false">IF($G$383=1,$N$383,$W$335*$T$383)</f>
        <v>384326238.825652</v>
      </c>
      <c r="AA383" s="12" t="n">
        <f aca="false">IF($H$383=1,$O$383,$T$335*$T$383)</f>
        <v>5000000</v>
      </c>
      <c r="AB383" s="12" t="n">
        <f aca="false">($J$335+$O$335)*$T$383</f>
        <v>21220243.3493154</v>
      </c>
      <c r="AC383" s="12" t="n">
        <f aca="false">Assumptions!$B$20*$T$383</f>
        <v>691787229.886174</v>
      </c>
      <c r="AD383" s="12" t="n">
        <f aca="false">IF($S$383,Assumptions!$B$14*($T$383-Assumptions!$B$13),Assumptions!$B$4)</f>
        <v>189663119.412826</v>
      </c>
      <c r="AE383" s="12" t="n">
        <f aca="false">$U$383+$V$383+$W$383+$X$383+$Y$383+$Z$383+$AA$383+$AB$383+$AC$383+$AD$383</f>
        <v>2000000000</v>
      </c>
      <c r="AF383" s="12" t="n">
        <f aca="false">IF(AND(IF($B$383=1,$U$383&gt;=INDEX($U$346:$U$473,1+$A$383-Assumptions!$B$77),$U$383&gt;INDEX($U$346:$U$473,1+$A$383+Assumptions!$B$77)),IF($C$383=1,$V$383&gt;=INDEX($V$346:$V$473,1+$A$383-Assumptions!$B$78),$V$383&gt;INDEX($V$346:$V$473,1+$A$383+Assumptions!$B$78)),IF($D$383=1,$W$383&gt;=INDEX($W$346:$W$473,1+$A$383-Assumptions!$B$79),$W$383&gt;INDEX($W$346:$W$473,1+$A$383+Assumptions!$B$79)),IF($E$383=1,$X$383&gt;=INDEX($X$346:$X$473,1+$A$383-Assumptions!$B$80),$X$383&gt;INDEX($X$346:$X$473,1+$A$383+Assumptions!$B$80)),IF($F$383=1,$Y$383&gt;=INDEX($Y$346:$Y$473,1+$A$383-Assumptions!$B$81),$Y$383&gt;INDEX($Y$346:$Y$473,1+$A$383+Assumptions!$B$81)),IF($G$383=1,$Z$383&gt;=INDEX($Z$346:$Z$473,1+$A$383-Assumptions!$B$82),$Z$383&gt;INDEX($Z$346:$Z$473,1+$A$383+Assumptions!$B$82)),IF($H$383=1,$AA$383&gt;=INDEX($AA$346:$AA$473,1+$A$383-Assumptions!$B$83),$AA$383&gt;INDEX($AA$346:$AA$473,1+$A$383+Assumptions!$B$83))),1,0)</f>
        <v>0</v>
      </c>
    </row>
    <row r="384" customFormat="false" ht="15" hidden="true" customHeight="false" outlineLevel="0" collapsed="false">
      <c r="A384" s="6" t="n">
        <f aca="false">ROW()-ROW($A$346)+Assumptions!$B$4</f>
        <v>38</v>
      </c>
      <c r="B384" s="12" t="n">
        <f aca="false">MOD(QUOTIENT($A$384,Assumptions!$B$77),2)</f>
        <v>0</v>
      </c>
      <c r="C384" s="12" t="n">
        <f aca="false">MOD(QUOTIENT($A$384,Assumptions!$B$78),2)</f>
        <v>1</v>
      </c>
      <c r="D384" s="12" t="n">
        <f aca="false">MOD(QUOTIENT($A$384,Assumptions!$B$79),2)</f>
        <v>0</v>
      </c>
      <c r="E384" s="12" t="n">
        <f aca="false">MOD(QUOTIENT($A$384,Assumptions!$B$80),2)</f>
        <v>0</v>
      </c>
      <c r="F384" s="12" t="n">
        <f aca="false">MOD(QUOTIENT($A$384,Assumptions!$B$81),2)</f>
        <v>1</v>
      </c>
      <c r="G384" s="12" t="n">
        <f aca="false">MOD(QUOTIENT($A$384,Assumptions!$B$82),2)</f>
        <v>1</v>
      </c>
      <c r="H384" s="12" t="n">
        <f aca="false">MOD(QUOTIENT($A$384,Assumptions!$B$83),2)</f>
        <v>0</v>
      </c>
      <c r="I384" s="12" t="n">
        <f aca="false">IF($B$384=1,MIN(Assumptions!$B$67,MAX(Assumptions!$B$4,Assumptions!$B$26-(Assumptions!$B$4))),Assumptions!$B$4)</f>
        <v>0</v>
      </c>
      <c r="J384" s="12" t="n">
        <f aca="false">IF($C$384=1,MIN(Assumptions!$B$66,MAX(Assumptions!$B$4,Assumptions!$B$26-($I$384))),Assumptions!$B$4)</f>
        <v>300000000</v>
      </c>
      <c r="K384" s="12" t="n">
        <f aca="false">IF($D$384=1,MIN(Assumptions!$B$61,MAX(Assumptions!$B$4,Assumptions!$B$26-($I$384+$J$384))),Assumptions!$B$4)</f>
        <v>0</v>
      </c>
      <c r="L384" s="12" t="n">
        <f aca="false">IF($E$384=1,MIN(Assumptions!$B$56,MAX(Assumptions!$B$4,Assumptions!$B$26-($I$384+$J$384+$K$384))),Assumptions!$B$4)</f>
        <v>0</v>
      </c>
      <c r="M384" s="12" t="n">
        <f aca="false">IF($F$384=1,MIN(Assumptions!$B$51,MAX(Assumptions!$B$4,Assumptions!$B$26-($I$384+$J$384+$K$384+$L$384))),Assumptions!$B$4)</f>
        <v>30000000</v>
      </c>
      <c r="N384" s="12" t="n">
        <f aca="false">IF($G$384=1,MIN(Assumptions!$B$46,MAX(Assumptions!$B$4,Assumptions!$B$26-($I$384+$J$384+$K$384+$L$384+$M$384))),Assumptions!$B$4)</f>
        <v>15000000</v>
      </c>
      <c r="O384" s="12" t="n">
        <f aca="false">IF($H$384=1,MIN(Assumptions!$B$41,MAX(Assumptions!$B$4,Assumptions!$B$26-($I$384+$J$384+$K$384+$L$384+$M$384+$N$384))),Assumptions!$B$4)</f>
        <v>0</v>
      </c>
      <c r="P384" s="12" t="n">
        <f aca="false">$I$384+$J$384+$K$384+$L$384+$M$384+$N$384+$O$384</f>
        <v>345000000</v>
      </c>
      <c r="Q384" s="12" t="n">
        <f aca="false">MAX(Assumptions!$B$4,Assumptions!$B$26-$P$384)</f>
        <v>1655000000</v>
      </c>
      <c r="R384" s="12" t="n">
        <f aca="false">$J$335+$O$335+Assumptions!$B$20+IF($B$384=0,$D$335,Assumptions!$B$4)+IF($C$384=0,$AI$335,Assumptions!$B$4)+IF($D$384=0,$AF$335,Assumptions!$B$4)+IF($E$384=0,$AC$335,Assumptions!$B$4)+IF($F$384=0,$Z$335,Assumptions!$B$4)+IF($G$384=0,$W$335,Assumptions!$B$4)+IF($H$384=0,$T$335,Assumptions!$B$4)</f>
        <v>19193808.9511559</v>
      </c>
      <c r="S384" s="12" t="n">
        <f aca="false">IF($R$384&gt;Assumptions!$B$4,$Q$384/$R$384&gt;Assumptions!$B$13,FALSE())</f>
        <v>1</v>
      </c>
      <c r="T384" s="12" t="n">
        <f aca="false">IF($S$384,($Q$384+Assumptions!$B$14*Assumptions!$B$13)/($R$384+Assumptions!$B$14),IF($R$384&gt;Assumptions!$B$4,$Q$384/$R$384,Assumptions!$B$4))</f>
        <v>76.4042867590427</v>
      </c>
      <c r="U384" s="12" t="n">
        <f aca="false">IF($B$384=1,$I$384,$D$335*$T$384)</f>
        <v>59952196.9880452</v>
      </c>
      <c r="V384" s="12" t="n">
        <f aca="false">IF($C$384=1,$J$384,$AI$335*$T$384)</f>
        <v>300000000</v>
      </c>
      <c r="W384" s="12" t="n">
        <f aca="false">IF($D$384=1,$K$384,$AF$335*$T$384)</f>
        <v>132413797.747913</v>
      </c>
      <c r="X384" s="12" t="n">
        <f aca="false">IF($E$384=1,$L$384,$AC$335*$T$384)</f>
        <v>183370288.221702</v>
      </c>
      <c r="Y384" s="12" t="n">
        <f aca="false">IF($F$384=1,$M$384,$Z$335*$T$384)</f>
        <v>30000000</v>
      </c>
      <c r="Z384" s="12" t="n">
        <f aca="false">IF($G$384=1,$N$384,$W$335*$T$384)</f>
        <v>15000000</v>
      </c>
      <c r="AA384" s="12" t="n">
        <f aca="false">IF($H$384=1,$O$384,$T$335*$T$384)</f>
        <v>382021433.795213</v>
      </c>
      <c r="AB384" s="12" t="n">
        <f aca="false">($J$335+$O$335)*$T$384</f>
        <v>21092985.5181351</v>
      </c>
      <c r="AC384" s="12" t="n">
        <f aca="false">Assumptions!$B$20*$T$384</f>
        <v>687638580.831384</v>
      </c>
      <c r="AD384" s="12" t="n">
        <f aca="false">IF($S$384,Assumptions!$B$14*($T$384-Assumptions!$B$13),Assumptions!$B$4)</f>
        <v>188510716.897607</v>
      </c>
      <c r="AE384" s="12" t="n">
        <f aca="false">$U$384+$V$384+$W$384+$X$384+$Y$384+$Z$384+$AA$384+$AB$384+$AC$384+$AD$384</f>
        <v>2000000000</v>
      </c>
      <c r="AF384" s="12" t="n">
        <f aca="false">IF(AND(IF($B$384=1,$U$384&gt;=INDEX($U$346:$U$473,1+$A$384-Assumptions!$B$77),$U$384&gt;INDEX($U$346:$U$473,1+$A$384+Assumptions!$B$77)),IF($C$384=1,$V$384&gt;=INDEX($V$346:$V$473,1+$A$384-Assumptions!$B$78),$V$384&gt;INDEX($V$346:$V$473,1+$A$384+Assumptions!$B$78)),IF($D$384=1,$W$384&gt;=INDEX($W$346:$W$473,1+$A$384-Assumptions!$B$79),$W$384&gt;INDEX($W$346:$W$473,1+$A$384+Assumptions!$B$79)),IF($E$384=1,$X$384&gt;=INDEX($X$346:$X$473,1+$A$384-Assumptions!$B$80),$X$384&gt;INDEX($X$346:$X$473,1+$A$384+Assumptions!$B$80)),IF($F$384=1,$Y$384&gt;=INDEX($Y$346:$Y$473,1+$A$384-Assumptions!$B$81),$Y$384&gt;INDEX($Y$346:$Y$473,1+$A$384+Assumptions!$B$81)),IF($G$384=1,$Z$384&gt;=INDEX($Z$346:$Z$473,1+$A$384-Assumptions!$B$82),$Z$384&gt;INDEX($Z$346:$Z$473,1+$A$384+Assumptions!$B$82)),IF($H$384=1,$AA$384&gt;=INDEX($AA$346:$AA$473,1+$A$384-Assumptions!$B$83),$AA$384&gt;INDEX($AA$346:$AA$473,1+$A$384+Assumptions!$B$83))),1,0)</f>
        <v>0</v>
      </c>
    </row>
    <row r="385" customFormat="false" ht="15" hidden="true" customHeight="false" outlineLevel="0" collapsed="false">
      <c r="A385" s="6" t="n">
        <f aca="false">ROW()-ROW($A$346)+Assumptions!$B$4</f>
        <v>39</v>
      </c>
      <c r="B385" s="12" t="n">
        <f aca="false">MOD(QUOTIENT($A$385,Assumptions!$B$77),2)</f>
        <v>0</v>
      </c>
      <c r="C385" s="12" t="n">
        <f aca="false">MOD(QUOTIENT($A$385,Assumptions!$B$78),2)</f>
        <v>1</v>
      </c>
      <c r="D385" s="12" t="n">
        <f aca="false">MOD(QUOTIENT($A$385,Assumptions!$B$79),2)</f>
        <v>0</v>
      </c>
      <c r="E385" s="12" t="n">
        <f aca="false">MOD(QUOTIENT($A$385,Assumptions!$B$80),2)</f>
        <v>0</v>
      </c>
      <c r="F385" s="12" t="n">
        <f aca="false">MOD(QUOTIENT($A$385,Assumptions!$B$81),2)</f>
        <v>1</v>
      </c>
      <c r="G385" s="12" t="n">
        <f aca="false">MOD(QUOTIENT($A$385,Assumptions!$B$82),2)</f>
        <v>1</v>
      </c>
      <c r="H385" s="12" t="n">
        <f aca="false">MOD(QUOTIENT($A$385,Assumptions!$B$83),2)</f>
        <v>1</v>
      </c>
      <c r="I385" s="12" t="n">
        <f aca="false">IF($B$385=1,MIN(Assumptions!$B$67,MAX(Assumptions!$B$4,Assumptions!$B$26-(Assumptions!$B$4))),Assumptions!$B$4)</f>
        <v>0</v>
      </c>
      <c r="J385" s="12" t="n">
        <f aca="false">IF($C$385=1,MIN(Assumptions!$B$66,MAX(Assumptions!$B$4,Assumptions!$B$26-($I$385))),Assumptions!$B$4)</f>
        <v>300000000</v>
      </c>
      <c r="K385" s="12" t="n">
        <f aca="false">IF($D$385=1,MIN(Assumptions!$B$61,MAX(Assumptions!$B$4,Assumptions!$B$26-($I$385+$J$385))),Assumptions!$B$4)</f>
        <v>0</v>
      </c>
      <c r="L385" s="12" t="n">
        <f aca="false">IF($E$385=1,MIN(Assumptions!$B$56,MAX(Assumptions!$B$4,Assumptions!$B$26-($I$385+$J$385+$K$385))),Assumptions!$B$4)</f>
        <v>0</v>
      </c>
      <c r="M385" s="12" t="n">
        <f aca="false">IF($F$385=1,MIN(Assumptions!$B$51,MAX(Assumptions!$B$4,Assumptions!$B$26-($I$385+$J$385+$K$385+$L$385))),Assumptions!$B$4)</f>
        <v>30000000</v>
      </c>
      <c r="N385" s="12" t="n">
        <f aca="false">IF($G$385=1,MIN(Assumptions!$B$46,MAX(Assumptions!$B$4,Assumptions!$B$26-($I$385+$J$385+$K$385+$L$385+$M$385))),Assumptions!$B$4)</f>
        <v>15000000</v>
      </c>
      <c r="O385" s="12" t="n">
        <f aca="false">IF($H$385=1,MIN(Assumptions!$B$41,MAX(Assumptions!$B$4,Assumptions!$B$26-($I$385+$J$385+$K$385+$L$385+$M$385+$N$385))),Assumptions!$B$4)</f>
        <v>5000000</v>
      </c>
      <c r="P385" s="12" t="n">
        <f aca="false">$I$385+$J$385+$K$385+$L$385+$M$385+$N$385+$O$385</f>
        <v>350000000</v>
      </c>
      <c r="Q385" s="12" t="n">
        <f aca="false">MAX(Assumptions!$B$4,Assumptions!$B$26-$P$385)</f>
        <v>1650000000</v>
      </c>
      <c r="R385" s="12" t="n">
        <f aca="false">$J$335+$O$335+Assumptions!$B$20+IF($B$385=0,$D$335,Assumptions!$B$4)+IF($C$385=0,$AI$335,Assumptions!$B$4)+IF($D$385=0,$AF$335,Assumptions!$B$4)+IF($E$385=0,$AC$335,Assumptions!$B$4)+IF($F$385=0,$Z$335,Assumptions!$B$4)+IF($G$385=0,$W$335,Assumptions!$B$4)+IF($H$385=0,$T$335,Assumptions!$B$4)</f>
        <v>14193808.9511559</v>
      </c>
      <c r="S385" s="12" t="n">
        <f aca="false">IF($R$385&gt;Assumptions!$B$4,$Q$385/$R$385&gt;Assumptions!$B$13,FALSE())</f>
        <v>1</v>
      </c>
      <c r="T385" s="12" t="n">
        <f aca="false">IF($S$385,($Q$385+Assumptions!$B$14*Assumptions!$B$13)/($R$385+Assumptions!$B$14),IF($R$385&gt;Assumptions!$B$4,$Q$385/$R$385,Assumptions!$B$4))</f>
        <v>98.9887930810171</v>
      </c>
      <c r="U385" s="12" t="n">
        <f aca="false">IF($B$385=1,$I$385,$D$335*$T$385)</f>
        <v>77673594.9530948</v>
      </c>
      <c r="V385" s="12" t="n">
        <f aca="false">IF($C$385=1,$J$385,$AI$335*$T$385)</f>
        <v>300000000</v>
      </c>
      <c r="W385" s="12" t="n">
        <f aca="false">IF($D$385=1,$K$385,$AF$335*$T$385)</f>
        <v>171554275.058899</v>
      </c>
      <c r="X385" s="12" t="n">
        <f aca="false">IF($E$385=1,$L$385,$AC$335*$T$385)</f>
        <v>237573103.394441</v>
      </c>
      <c r="Y385" s="12" t="n">
        <f aca="false">IF($F$385=1,$M$385,$Z$335*$T$385)</f>
        <v>30000000</v>
      </c>
      <c r="Z385" s="12" t="n">
        <f aca="false">IF($G$385=1,$N$385,$W$335*$T$385)</f>
        <v>15000000</v>
      </c>
      <c r="AA385" s="12" t="n">
        <f aca="false">IF($H$385=1,$O$385,$T$335*$T$385)</f>
        <v>5000000</v>
      </c>
      <c r="AB385" s="12" t="n">
        <f aca="false">($J$335+$O$335)*$T$385</f>
        <v>27327906.1618679</v>
      </c>
      <c r="AC385" s="12" t="n">
        <f aca="false">Assumptions!$B$20*$T$385</f>
        <v>890899137.729154</v>
      </c>
      <c r="AD385" s="12" t="n">
        <f aca="false">IF($S$385,Assumptions!$B$14*($T$385-Assumptions!$B$13),Assumptions!$B$4)</f>
        <v>244971982.702543</v>
      </c>
      <c r="AE385" s="12" t="n">
        <f aca="false">$U$385+$V$385+$W$385+$X$385+$Y$385+$Z$385+$AA$385+$AB$385+$AC$385+$AD$385</f>
        <v>2000000000</v>
      </c>
      <c r="AF385" s="12" t="n">
        <f aca="false">IF(AND(IF($B$385=1,$U$385&gt;=INDEX($U$346:$U$473,1+$A$385-Assumptions!$B$77),$U$385&gt;INDEX($U$346:$U$473,1+$A$385+Assumptions!$B$77)),IF($C$385=1,$V$385&gt;=INDEX($V$346:$V$473,1+$A$385-Assumptions!$B$78),$V$385&gt;INDEX($V$346:$V$473,1+$A$385+Assumptions!$B$78)),IF($D$385=1,$W$385&gt;=INDEX($W$346:$W$473,1+$A$385-Assumptions!$B$79),$W$385&gt;INDEX($W$346:$W$473,1+$A$385+Assumptions!$B$79)),IF($E$385=1,$X$385&gt;=INDEX($X$346:$X$473,1+$A$385-Assumptions!$B$80),$X$385&gt;INDEX($X$346:$X$473,1+$A$385+Assumptions!$B$80)),IF($F$385=1,$Y$385&gt;=INDEX($Y$346:$Y$473,1+$A$385-Assumptions!$B$81),$Y$385&gt;INDEX($Y$346:$Y$473,1+$A$385+Assumptions!$B$81)),IF($G$385=1,$Z$385&gt;=INDEX($Z$346:$Z$473,1+$A$385-Assumptions!$B$82),$Z$385&gt;INDEX($Z$346:$Z$473,1+$A$385+Assumptions!$B$82)),IF($H$385=1,$AA$385&gt;=INDEX($AA$346:$AA$473,1+$A$385-Assumptions!$B$83),$AA$385&gt;INDEX($AA$346:$AA$473,1+$A$385+Assumptions!$B$83))),1,0)</f>
        <v>0</v>
      </c>
    </row>
    <row r="386" customFormat="false" ht="15" hidden="true" customHeight="false" outlineLevel="0" collapsed="false">
      <c r="A386" s="6" t="n">
        <f aca="false">ROW()-ROW($A$346)+Assumptions!$B$4</f>
        <v>40</v>
      </c>
      <c r="B386" s="12" t="n">
        <f aca="false">MOD(QUOTIENT($A$386,Assumptions!$B$77),2)</f>
        <v>0</v>
      </c>
      <c r="C386" s="12" t="n">
        <f aca="false">MOD(QUOTIENT($A$386,Assumptions!$B$78),2)</f>
        <v>1</v>
      </c>
      <c r="D386" s="12" t="n">
        <f aca="false">MOD(QUOTIENT($A$386,Assumptions!$B$79),2)</f>
        <v>0</v>
      </c>
      <c r="E386" s="12" t="n">
        <f aca="false">MOD(QUOTIENT($A$386,Assumptions!$B$80),2)</f>
        <v>1</v>
      </c>
      <c r="F386" s="12" t="n">
        <f aca="false">MOD(QUOTIENT($A$386,Assumptions!$B$81),2)</f>
        <v>0</v>
      </c>
      <c r="G386" s="12" t="n">
        <f aca="false">MOD(QUOTIENT($A$386,Assumptions!$B$82),2)</f>
        <v>0</v>
      </c>
      <c r="H386" s="12" t="n">
        <f aca="false">MOD(QUOTIENT($A$386,Assumptions!$B$83),2)</f>
        <v>0</v>
      </c>
      <c r="I386" s="12" t="n">
        <f aca="false">IF($B$386=1,MIN(Assumptions!$B$67,MAX(Assumptions!$B$4,Assumptions!$B$26-(Assumptions!$B$4))),Assumptions!$B$4)</f>
        <v>0</v>
      </c>
      <c r="J386" s="12" t="n">
        <f aca="false">IF($C$386=1,MIN(Assumptions!$B$66,MAX(Assumptions!$B$4,Assumptions!$B$26-($I$386))),Assumptions!$B$4)</f>
        <v>300000000</v>
      </c>
      <c r="K386" s="12" t="n">
        <f aca="false">IF($D$386=1,MIN(Assumptions!$B$61,MAX(Assumptions!$B$4,Assumptions!$B$26-($I$386+$J$386))),Assumptions!$B$4)</f>
        <v>0</v>
      </c>
      <c r="L386" s="12" t="n">
        <f aca="false">IF($E$386=1,MIN(Assumptions!$B$56,MAX(Assumptions!$B$4,Assumptions!$B$26-($I$386+$J$386+$K$386))),Assumptions!$B$4)</f>
        <v>60000000</v>
      </c>
      <c r="M386" s="12" t="n">
        <f aca="false">IF($F$386=1,MIN(Assumptions!$B$51,MAX(Assumptions!$B$4,Assumptions!$B$26-($I$386+$J$386+$K$386+$L$386))),Assumptions!$B$4)</f>
        <v>0</v>
      </c>
      <c r="N386" s="12" t="n">
        <f aca="false">IF($G$386=1,MIN(Assumptions!$B$46,MAX(Assumptions!$B$4,Assumptions!$B$26-($I$386+$J$386+$K$386+$L$386+$M$386))),Assumptions!$B$4)</f>
        <v>0</v>
      </c>
      <c r="O386" s="12" t="n">
        <f aca="false">IF($H$386=1,MIN(Assumptions!$B$41,MAX(Assumptions!$B$4,Assumptions!$B$26-($I$386+$J$386+$K$386+$L$386+$M$386+$N$386))),Assumptions!$B$4)</f>
        <v>0</v>
      </c>
      <c r="P386" s="12" t="n">
        <f aca="false">$I$386+$J$386+$K$386+$L$386+$M$386+$N$386+$O$386</f>
        <v>360000000</v>
      </c>
      <c r="Q386" s="12" t="n">
        <f aca="false">MAX(Assumptions!$B$4,Assumptions!$B$26-$P$386)</f>
        <v>1640000000</v>
      </c>
      <c r="R386" s="12" t="n">
        <f aca="false">$J$335+$O$335+Assumptions!$B$20+IF($B$386=0,$D$335,Assumptions!$B$4)+IF($C$386=0,$AI$335,Assumptions!$B$4)+IF($D$386=0,$AF$335,Assumptions!$B$4)+IF($E$386=0,$AC$335,Assumptions!$B$4)+IF($F$386=0,$Z$335,Assumptions!$B$4)+IF($G$386=0,$W$335,Assumptions!$B$4)+IF($H$386=0,$T$335,Assumptions!$B$4)</f>
        <v>24793808.9511559</v>
      </c>
      <c r="S386" s="12" t="n">
        <f aca="false">IF($R$386&gt;Assumptions!$B$4,$Q$386/$R$386&gt;Assumptions!$B$13,FALSE())</f>
        <v>1</v>
      </c>
      <c r="T386" s="12" t="n">
        <f aca="false">IF($S$386,($Q$386+Assumptions!$B$14*Assumptions!$B$13)/($R$386+Assumptions!$B$14),IF($R$386&gt;Assumptions!$B$4,$Q$386/$R$386,Assumptions!$B$4))</f>
        <v>60.1784823415217</v>
      </c>
      <c r="U386" s="12" t="n">
        <f aca="false">IF($B$386=1,$I$386,$D$335*$T$386)</f>
        <v>47220285.4161649</v>
      </c>
      <c r="V386" s="12" t="n">
        <f aca="false">IF($C$386=1,$J$386,$AI$335*$T$386)</f>
        <v>300000000</v>
      </c>
      <c r="W386" s="12" t="n">
        <f aca="false">IF($D$386=1,$K$386,$AF$335*$T$386)</f>
        <v>104293381.007232</v>
      </c>
      <c r="X386" s="12" t="n">
        <f aca="false">IF($E$386=1,$L$386,$AC$335*$T$386)</f>
        <v>60000000</v>
      </c>
      <c r="Y386" s="12" t="n">
        <f aca="false">IF($F$386=1,$M$386,$Z$335*$T$386)</f>
        <v>180535447.024565</v>
      </c>
      <c r="Z386" s="12" t="n">
        <f aca="false">IF($G$386=1,$N$386,$W$335*$T$386)</f>
        <v>300892411.707608</v>
      </c>
      <c r="AA386" s="12" t="n">
        <f aca="false">IF($H$386=1,$O$386,$T$335*$T$386)</f>
        <v>300892411.707608</v>
      </c>
      <c r="AB386" s="12" t="n">
        <f aca="false">($J$335+$O$335)*$T$386</f>
        <v>16613516.2093223</v>
      </c>
      <c r="AC386" s="12" t="n">
        <f aca="false">Assumptions!$B$20*$T$386</f>
        <v>541606341.073695</v>
      </c>
      <c r="AD386" s="12" t="n">
        <f aca="false">IF($S$386,Assumptions!$B$14*($T$386-Assumptions!$B$13),Assumptions!$B$4)</f>
        <v>147946205.853804</v>
      </c>
      <c r="AE386" s="12" t="n">
        <f aca="false">$U$386+$V$386+$W$386+$X$386+$Y$386+$Z$386+$AA$386+$AB$386+$AC$386+$AD$386</f>
        <v>2000000000</v>
      </c>
      <c r="AF386" s="12" t="n">
        <f aca="false">IF(AND(IF($B$386=1,$U$386&gt;=INDEX($U$346:$U$473,1+$A$386-Assumptions!$B$77),$U$386&gt;INDEX($U$346:$U$473,1+$A$386+Assumptions!$B$77)),IF($C$386=1,$V$386&gt;=INDEX($V$346:$V$473,1+$A$386-Assumptions!$B$78),$V$386&gt;INDEX($V$346:$V$473,1+$A$386+Assumptions!$B$78)),IF($D$386=1,$W$386&gt;=INDEX($W$346:$W$473,1+$A$386-Assumptions!$B$79),$W$386&gt;INDEX($W$346:$W$473,1+$A$386+Assumptions!$B$79)),IF($E$386=1,$X$386&gt;=INDEX($X$346:$X$473,1+$A$386-Assumptions!$B$80),$X$386&gt;INDEX($X$346:$X$473,1+$A$386+Assumptions!$B$80)),IF($F$386=1,$Y$386&gt;=INDEX($Y$346:$Y$473,1+$A$386-Assumptions!$B$81),$Y$386&gt;INDEX($Y$346:$Y$473,1+$A$386+Assumptions!$B$81)),IF($G$386=1,$Z$386&gt;=INDEX($Z$346:$Z$473,1+$A$386-Assumptions!$B$82),$Z$386&gt;INDEX($Z$346:$Z$473,1+$A$386+Assumptions!$B$82)),IF($H$386=1,$AA$386&gt;=INDEX($AA$346:$AA$473,1+$A$386-Assumptions!$B$83),$AA$386&gt;INDEX($AA$346:$AA$473,1+$A$386+Assumptions!$B$83))),1,0)</f>
        <v>0</v>
      </c>
    </row>
    <row r="387" customFormat="false" ht="15" hidden="true" customHeight="false" outlineLevel="0" collapsed="false">
      <c r="A387" s="6" t="n">
        <f aca="false">ROW()-ROW($A$346)+Assumptions!$B$4</f>
        <v>41</v>
      </c>
      <c r="B387" s="12" t="n">
        <f aca="false">MOD(QUOTIENT($A$387,Assumptions!$B$77),2)</f>
        <v>0</v>
      </c>
      <c r="C387" s="12" t="n">
        <f aca="false">MOD(QUOTIENT($A$387,Assumptions!$B$78),2)</f>
        <v>1</v>
      </c>
      <c r="D387" s="12" t="n">
        <f aca="false">MOD(QUOTIENT($A$387,Assumptions!$B$79),2)</f>
        <v>0</v>
      </c>
      <c r="E387" s="12" t="n">
        <f aca="false">MOD(QUOTIENT($A$387,Assumptions!$B$80),2)</f>
        <v>1</v>
      </c>
      <c r="F387" s="12" t="n">
        <f aca="false">MOD(QUOTIENT($A$387,Assumptions!$B$81),2)</f>
        <v>0</v>
      </c>
      <c r="G387" s="12" t="n">
        <f aca="false">MOD(QUOTIENT($A$387,Assumptions!$B$82),2)</f>
        <v>0</v>
      </c>
      <c r="H387" s="12" t="n">
        <f aca="false">MOD(QUOTIENT($A$387,Assumptions!$B$83),2)</f>
        <v>1</v>
      </c>
      <c r="I387" s="12" t="n">
        <f aca="false">IF($B$387=1,MIN(Assumptions!$B$67,MAX(Assumptions!$B$4,Assumptions!$B$26-(Assumptions!$B$4))),Assumptions!$B$4)</f>
        <v>0</v>
      </c>
      <c r="J387" s="12" t="n">
        <f aca="false">IF($C$387=1,MIN(Assumptions!$B$66,MAX(Assumptions!$B$4,Assumptions!$B$26-($I$387))),Assumptions!$B$4)</f>
        <v>300000000</v>
      </c>
      <c r="K387" s="12" t="n">
        <f aca="false">IF($D$387=1,MIN(Assumptions!$B$61,MAX(Assumptions!$B$4,Assumptions!$B$26-($I$387+$J$387))),Assumptions!$B$4)</f>
        <v>0</v>
      </c>
      <c r="L387" s="12" t="n">
        <f aca="false">IF($E$387=1,MIN(Assumptions!$B$56,MAX(Assumptions!$B$4,Assumptions!$B$26-($I$387+$J$387+$K$387))),Assumptions!$B$4)</f>
        <v>60000000</v>
      </c>
      <c r="M387" s="12" t="n">
        <f aca="false">IF($F$387=1,MIN(Assumptions!$B$51,MAX(Assumptions!$B$4,Assumptions!$B$26-($I$387+$J$387+$K$387+$L$387))),Assumptions!$B$4)</f>
        <v>0</v>
      </c>
      <c r="N387" s="12" t="n">
        <f aca="false">IF($G$387=1,MIN(Assumptions!$B$46,MAX(Assumptions!$B$4,Assumptions!$B$26-($I$387+$J$387+$K$387+$L$387+$M$387))),Assumptions!$B$4)</f>
        <v>0</v>
      </c>
      <c r="O387" s="12" t="n">
        <f aca="false">IF($H$387=1,MIN(Assumptions!$B$41,MAX(Assumptions!$B$4,Assumptions!$B$26-($I$387+$J$387+$K$387+$L$387+$M$387+$N$387))),Assumptions!$B$4)</f>
        <v>5000000</v>
      </c>
      <c r="P387" s="12" t="n">
        <f aca="false">$I$387+$J$387+$K$387+$L$387+$M$387+$N$387+$O$387</f>
        <v>365000000</v>
      </c>
      <c r="Q387" s="12" t="n">
        <f aca="false">MAX(Assumptions!$B$4,Assumptions!$B$26-$P$387)</f>
        <v>1635000000</v>
      </c>
      <c r="R387" s="12" t="n">
        <f aca="false">$J$335+$O$335+Assumptions!$B$20+IF($B$387=0,$D$335,Assumptions!$B$4)+IF($C$387=0,$AI$335,Assumptions!$B$4)+IF($D$387=0,$AF$335,Assumptions!$B$4)+IF($E$387=0,$AC$335,Assumptions!$B$4)+IF($F$387=0,$Z$335,Assumptions!$B$4)+IF($G$387=0,$W$335,Assumptions!$B$4)+IF($H$387=0,$T$335,Assumptions!$B$4)</f>
        <v>19793808.9511559</v>
      </c>
      <c r="S387" s="12" t="n">
        <f aca="false">IF($R$387&gt;Assumptions!$B$4,$Q$387/$R$387&gt;Assumptions!$B$13,FALSE())</f>
        <v>1</v>
      </c>
      <c r="T387" s="12" t="n">
        <f aca="false">IF($S$387,($Q$387+Assumptions!$B$14*Assumptions!$B$13)/($R$387+Assumptions!$B$14),IF($R$387&gt;Assumptions!$B$4,$Q$387/$R$387,Assumptions!$B$4))</f>
        <v>73.4508851128869</v>
      </c>
      <c r="U387" s="12" t="n">
        <f aca="false">IF($B$387=1,$I$387,$D$335*$T$387)</f>
        <v>57634749.5674109</v>
      </c>
      <c r="V387" s="12" t="n">
        <f aca="false">IF($C$387=1,$J$387,$AI$335*$T$387)</f>
        <v>300000000</v>
      </c>
      <c r="W387" s="12" t="n">
        <f aca="false">IF($D$387=1,$K$387,$AF$335*$T$387)</f>
        <v>127295352.895784</v>
      </c>
      <c r="X387" s="12" t="n">
        <f aca="false">IF($E$387=1,$L$387,$AC$335*$T$387)</f>
        <v>60000000</v>
      </c>
      <c r="Y387" s="12" t="n">
        <f aca="false">IF($F$387=1,$M$387,$Z$335*$T$387)</f>
        <v>220352655.338661</v>
      </c>
      <c r="Z387" s="12" t="n">
        <f aca="false">IF($G$387=1,$N$387,$W$335*$T$387)</f>
        <v>367254425.564435</v>
      </c>
      <c r="AA387" s="12" t="n">
        <f aca="false">IF($H$387=1,$O$387,$T$335*$T$387)</f>
        <v>5000000</v>
      </c>
      <c r="AB387" s="12" t="n">
        <f aca="false">($J$335+$O$335)*$T$387</f>
        <v>20277637.8355101</v>
      </c>
      <c r="AC387" s="12" t="n">
        <f aca="false">Assumptions!$B$20*$T$387</f>
        <v>661057966.015982</v>
      </c>
      <c r="AD387" s="12" t="n">
        <f aca="false">IF($S$387,Assumptions!$B$14*($T$387-Assumptions!$B$13),Assumptions!$B$4)</f>
        <v>181127212.782217</v>
      </c>
      <c r="AE387" s="12" t="n">
        <f aca="false">$U$387+$V$387+$W$387+$X$387+$Y$387+$Z$387+$AA$387+$AB$387+$AC$387+$AD$387</f>
        <v>2000000000</v>
      </c>
      <c r="AF387" s="12" t="n">
        <f aca="false">IF(AND(IF($B$387=1,$U$387&gt;=INDEX($U$346:$U$473,1+$A$387-Assumptions!$B$77),$U$387&gt;INDEX($U$346:$U$473,1+$A$387+Assumptions!$B$77)),IF($C$387=1,$V$387&gt;=INDEX($V$346:$V$473,1+$A$387-Assumptions!$B$78),$V$387&gt;INDEX($V$346:$V$473,1+$A$387+Assumptions!$B$78)),IF($D$387=1,$W$387&gt;=INDEX($W$346:$W$473,1+$A$387-Assumptions!$B$79),$W$387&gt;INDEX($W$346:$W$473,1+$A$387+Assumptions!$B$79)),IF($E$387=1,$X$387&gt;=INDEX($X$346:$X$473,1+$A$387-Assumptions!$B$80),$X$387&gt;INDEX($X$346:$X$473,1+$A$387+Assumptions!$B$80)),IF($F$387=1,$Y$387&gt;=INDEX($Y$346:$Y$473,1+$A$387-Assumptions!$B$81),$Y$387&gt;INDEX($Y$346:$Y$473,1+$A$387+Assumptions!$B$81)),IF($G$387=1,$Z$387&gt;=INDEX($Z$346:$Z$473,1+$A$387-Assumptions!$B$82),$Z$387&gt;INDEX($Z$346:$Z$473,1+$A$387+Assumptions!$B$82)),IF($H$387=1,$AA$387&gt;=INDEX($AA$346:$AA$473,1+$A$387-Assumptions!$B$83),$AA$387&gt;INDEX($AA$346:$AA$473,1+$A$387+Assumptions!$B$83))),1,0)</f>
        <v>0</v>
      </c>
    </row>
    <row r="388" customFormat="false" ht="15" hidden="true" customHeight="false" outlineLevel="0" collapsed="false">
      <c r="A388" s="6" t="n">
        <f aca="false">ROW()-ROW($A$346)+Assumptions!$B$4</f>
        <v>42</v>
      </c>
      <c r="B388" s="12" t="n">
        <f aca="false">MOD(QUOTIENT($A$388,Assumptions!$B$77),2)</f>
        <v>0</v>
      </c>
      <c r="C388" s="12" t="n">
        <f aca="false">MOD(QUOTIENT($A$388,Assumptions!$B$78),2)</f>
        <v>1</v>
      </c>
      <c r="D388" s="12" t="n">
        <f aca="false">MOD(QUOTIENT($A$388,Assumptions!$B$79),2)</f>
        <v>0</v>
      </c>
      <c r="E388" s="12" t="n">
        <f aca="false">MOD(QUOTIENT($A$388,Assumptions!$B$80),2)</f>
        <v>1</v>
      </c>
      <c r="F388" s="12" t="n">
        <f aca="false">MOD(QUOTIENT($A$388,Assumptions!$B$81),2)</f>
        <v>0</v>
      </c>
      <c r="G388" s="12" t="n">
        <f aca="false">MOD(QUOTIENT($A$388,Assumptions!$B$82),2)</f>
        <v>1</v>
      </c>
      <c r="H388" s="12" t="n">
        <f aca="false">MOD(QUOTIENT($A$388,Assumptions!$B$83),2)</f>
        <v>0</v>
      </c>
      <c r="I388" s="12" t="n">
        <f aca="false">IF($B$388=1,MIN(Assumptions!$B$67,MAX(Assumptions!$B$4,Assumptions!$B$26-(Assumptions!$B$4))),Assumptions!$B$4)</f>
        <v>0</v>
      </c>
      <c r="J388" s="12" t="n">
        <f aca="false">IF($C$388=1,MIN(Assumptions!$B$66,MAX(Assumptions!$B$4,Assumptions!$B$26-($I$388))),Assumptions!$B$4)</f>
        <v>300000000</v>
      </c>
      <c r="K388" s="12" t="n">
        <f aca="false">IF($D$388=1,MIN(Assumptions!$B$61,MAX(Assumptions!$B$4,Assumptions!$B$26-($I$388+$J$388))),Assumptions!$B$4)</f>
        <v>0</v>
      </c>
      <c r="L388" s="12" t="n">
        <f aca="false">IF($E$388=1,MIN(Assumptions!$B$56,MAX(Assumptions!$B$4,Assumptions!$B$26-($I$388+$J$388+$K$388))),Assumptions!$B$4)</f>
        <v>60000000</v>
      </c>
      <c r="M388" s="12" t="n">
        <f aca="false">IF($F$388=1,MIN(Assumptions!$B$51,MAX(Assumptions!$B$4,Assumptions!$B$26-($I$388+$J$388+$K$388+$L$388))),Assumptions!$B$4)</f>
        <v>0</v>
      </c>
      <c r="N388" s="12" t="n">
        <f aca="false">IF($G$388=1,MIN(Assumptions!$B$46,MAX(Assumptions!$B$4,Assumptions!$B$26-($I$388+$J$388+$K$388+$L$388+$M$388))),Assumptions!$B$4)</f>
        <v>15000000</v>
      </c>
      <c r="O388" s="12" t="n">
        <f aca="false">IF($H$388=1,MIN(Assumptions!$B$41,MAX(Assumptions!$B$4,Assumptions!$B$26-($I$388+$J$388+$K$388+$L$388+$M$388+$N$388))),Assumptions!$B$4)</f>
        <v>0</v>
      </c>
      <c r="P388" s="12" t="n">
        <f aca="false">$I$388+$J$388+$K$388+$L$388+$M$388+$N$388+$O$388</f>
        <v>375000000</v>
      </c>
      <c r="Q388" s="12" t="n">
        <f aca="false">MAX(Assumptions!$B$4,Assumptions!$B$26-$P$388)</f>
        <v>1625000000</v>
      </c>
      <c r="R388" s="12" t="n">
        <f aca="false">$J$335+$O$335+Assumptions!$B$20+IF($B$388=0,$D$335,Assumptions!$B$4)+IF($C$388=0,$AI$335,Assumptions!$B$4)+IF($D$388=0,$AF$335,Assumptions!$B$4)+IF($E$388=0,$AC$335,Assumptions!$B$4)+IF($F$388=0,$Z$335,Assumptions!$B$4)+IF($G$388=0,$W$335,Assumptions!$B$4)+IF($H$388=0,$T$335,Assumptions!$B$4)</f>
        <v>19793808.9511559</v>
      </c>
      <c r="S388" s="12" t="n">
        <f aca="false">IF($R$388&gt;Assumptions!$B$4,$Q$388/$R$388&gt;Assumptions!$B$13,FALSE())</f>
        <v>1</v>
      </c>
      <c r="T388" s="12" t="n">
        <f aca="false">IF($S$388,($Q$388+Assumptions!$B$14*Assumptions!$B$13)/($R$388+Assumptions!$B$14),IF($R$388&gt;Assumptions!$B$4,$Q$388/$R$388,Assumptions!$B$4))</f>
        <v>73.0023300892968</v>
      </c>
      <c r="U388" s="12" t="n">
        <f aca="false">IF($B$388=1,$I$388,$D$335*$T$388)</f>
        <v>57282781.6311213</v>
      </c>
      <c r="V388" s="12" t="n">
        <f aca="false">IF($C$388=1,$J$388,$AI$335*$T$388)</f>
        <v>300000000</v>
      </c>
      <c r="W388" s="12" t="n">
        <f aca="false">IF($D$388=1,$K$388,$AF$335*$T$388)</f>
        <v>126517976.694894</v>
      </c>
      <c r="X388" s="12" t="n">
        <f aca="false">IF($E$388=1,$L$388,$AC$335*$T$388)</f>
        <v>60000000</v>
      </c>
      <c r="Y388" s="12" t="n">
        <f aca="false">IF($F$388=1,$M$388,$Z$335*$T$388)</f>
        <v>219006990.26789</v>
      </c>
      <c r="Z388" s="12" t="n">
        <f aca="false">IF($G$388=1,$N$388,$W$335*$T$388)</f>
        <v>15000000</v>
      </c>
      <c r="AA388" s="12" t="n">
        <f aca="false">IF($H$388=1,$O$388,$T$335*$T$388)</f>
        <v>365011650.446484</v>
      </c>
      <c r="AB388" s="12" t="n">
        <f aca="false">($J$335+$O$335)*$T$388</f>
        <v>20153804.9326978</v>
      </c>
      <c r="AC388" s="12" t="n">
        <f aca="false">Assumptions!$B$20*$T$388</f>
        <v>657020970.803671</v>
      </c>
      <c r="AD388" s="12" t="n">
        <f aca="false">IF($S$388,Assumptions!$B$14*($T$388-Assumptions!$B$13),Assumptions!$B$4)</f>
        <v>180005825.223242</v>
      </c>
      <c r="AE388" s="12" t="n">
        <f aca="false">$U$388+$V$388+$W$388+$X$388+$Y$388+$Z$388+$AA$388+$AB$388+$AC$388+$AD$388</f>
        <v>2000000000</v>
      </c>
      <c r="AF388" s="12" t="n">
        <f aca="false">IF(AND(IF($B$388=1,$U$388&gt;=INDEX($U$346:$U$473,1+$A$388-Assumptions!$B$77),$U$388&gt;INDEX($U$346:$U$473,1+$A$388+Assumptions!$B$77)),IF($C$388=1,$V$388&gt;=INDEX($V$346:$V$473,1+$A$388-Assumptions!$B$78),$V$388&gt;INDEX($V$346:$V$473,1+$A$388+Assumptions!$B$78)),IF($D$388=1,$W$388&gt;=INDEX($W$346:$W$473,1+$A$388-Assumptions!$B$79),$W$388&gt;INDEX($W$346:$W$473,1+$A$388+Assumptions!$B$79)),IF($E$388=1,$X$388&gt;=INDEX($X$346:$X$473,1+$A$388-Assumptions!$B$80),$X$388&gt;INDEX($X$346:$X$473,1+$A$388+Assumptions!$B$80)),IF($F$388=1,$Y$388&gt;=INDEX($Y$346:$Y$473,1+$A$388-Assumptions!$B$81),$Y$388&gt;INDEX($Y$346:$Y$473,1+$A$388+Assumptions!$B$81)),IF($G$388=1,$Z$388&gt;=INDEX($Z$346:$Z$473,1+$A$388-Assumptions!$B$82),$Z$388&gt;INDEX($Z$346:$Z$473,1+$A$388+Assumptions!$B$82)),IF($H$388=1,$AA$388&gt;=INDEX($AA$346:$AA$473,1+$A$388-Assumptions!$B$83),$AA$388&gt;INDEX($AA$346:$AA$473,1+$A$388+Assumptions!$B$83))),1,0)</f>
        <v>0</v>
      </c>
    </row>
    <row r="389" customFormat="false" ht="15" hidden="true" customHeight="false" outlineLevel="0" collapsed="false">
      <c r="A389" s="6" t="n">
        <f aca="false">ROW()-ROW($A$346)+Assumptions!$B$4</f>
        <v>43</v>
      </c>
      <c r="B389" s="12" t="n">
        <f aca="false">MOD(QUOTIENT($A$389,Assumptions!$B$77),2)</f>
        <v>0</v>
      </c>
      <c r="C389" s="12" t="n">
        <f aca="false">MOD(QUOTIENT($A$389,Assumptions!$B$78),2)</f>
        <v>1</v>
      </c>
      <c r="D389" s="12" t="n">
        <f aca="false">MOD(QUOTIENT($A$389,Assumptions!$B$79),2)</f>
        <v>0</v>
      </c>
      <c r="E389" s="12" t="n">
        <f aca="false">MOD(QUOTIENT($A$389,Assumptions!$B$80),2)</f>
        <v>1</v>
      </c>
      <c r="F389" s="12" t="n">
        <f aca="false">MOD(QUOTIENT($A$389,Assumptions!$B$81),2)</f>
        <v>0</v>
      </c>
      <c r="G389" s="12" t="n">
        <f aca="false">MOD(QUOTIENT($A$389,Assumptions!$B$82),2)</f>
        <v>1</v>
      </c>
      <c r="H389" s="12" t="n">
        <f aca="false">MOD(QUOTIENT($A$389,Assumptions!$B$83),2)</f>
        <v>1</v>
      </c>
      <c r="I389" s="12" t="n">
        <f aca="false">IF($B$389=1,MIN(Assumptions!$B$67,MAX(Assumptions!$B$4,Assumptions!$B$26-(Assumptions!$B$4))),Assumptions!$B$4)</f>
        <v>0</v>
      </c>
      <c r="J389" s="12" t="n">
        <f aca="false">IF($C$389=1,MIN(Assumptions!$B$66,MAX(Assumptions!$B$4,Assumptions!$B$26-($I$389))),Assumptions!$B$4)</f>
        <v>300000000</v>
      </c>
      <c r="K389" s="12" t="n">
        <f aca="false">IF($D$389=1,MIN(Assumptions!$B$61,MAX(Assumptions!$B$4,Assumptions!$B$26-($I$389+$J$389))),Assumptions!$B$4)</f>
        <v>0</v>
      </c>
      <c r="L389" s="12" t="n">
        <f aca="false">IF($E$389=1,MIN(Assumptions!$B$56,MAX(Assumptions!$B$4,Assumptions!$B$26-($I$389+$J$389+$K$389))),Assumptions!$B$4)</f>
        <v>60000000</v>
      </c>
      <c r="M389" s="12" t="n">
        <f aca="false">IF($F$389=1,MIN(Assumptions!$B$51,MAX(Assumptions!$B$4,Assumptions!$B$26-($I$389+$J$389+$K$389+$L$389))),Assumptions!$B$4)</f>
        <v>0</v>
      </c>
      <c r="N389" s="12" t="n">
        <f aca="false">IF($G$389=1,MIN(Assumptions!$B$46,MAX(Assumptions!$B$4,Assumptions!$B$26-($I$389+$J$389+$K$389+$L$389+$M$389))),Assumptions!$B$4)</f>
        <v>15000000</v>
      </c>
      <c r="O389" s="12" t="n">
        <f aca="false">IF($H$389=1,MIN(Assumptions!$B$41,MAX(Assumptions!$B$4,Assumptions!$B$26-($I$389+$J$389+$K$389+$L$389+$M$389+$N$389))),Assumptions!$B$4)</f>
        <v>5000000</v>
      </c>
      <c r="P389" s="12" t="n">
        <f aca="false">$I$389+$J$389+$K$389+$L$389+$M$389+$N$389+$O$389</f>
        <v>380000000</v>
      </c>
      <c r="Q389" s="12" t="n">
        <f aca="false">MAX(Assumptions!$B$4,Assumptions!$B$26-$P$389)</f>
        <v>1620000000</v>
      </c>
      <c r="R389" s="12" t="n">
        <f aca="false">$J$335+$O$335+Assumptions!$B$20+IF($B$389=0,$D$335,Assumptions!$B$4)+IF($C$389=0,$AI$335,Assumptions!$B$4)+IF($D$389=0,$AF$335,Assumptions!$B$4)+IF($E$389=0,$AC$335,Assumptions!$B$4)+IF($F$389=0,$Z$335,Assumptions!$B$4)+IF($G$389=0,$W$335,Assumptions!$B$4)+IF($H$389=0,$T$335,Assumptions!$B$4)</f>
        <v>14793808.9511559</v>
      </c>
      <c r="S389" s="12" t="n">
        <f aca="false">IF($R$389&gt;Assumptions!$B$4,$Q$389/$R$389&gt;Assumptions!$B$13,FALSE())</f>
        <v>1</v>
      </c>
      <c r="T389" s="12" t="n">
        <f aca="false">IF($S$389,($Q$389+Assumptions!$B$14*Assumptions!$B$13)/($R$389+Assumptions!$B$14),IF($R$389&gt;Assumptions!$B$4,$Q$389/$R$389,Assumptions!$B$4))</f>
        <v>93.8197018703365</v>
      </c>
      <c r="U389" s="12" t="n">
        <f aca="false">IF($B$389=1,$I$389,$D$335*$T$389)</f>
        <v>73617561.0882773</v>
      </c>
      <c r="V389" s="12" t="n">
        <f aca="false">IF($C$389=1,$J$389,$AI$335*$T$389)</f>
        <v>300000000</v>
      </c>
      <c r="W389" s="12" t="n">
        <f aca="false">IF($D$389=1,$K$389,$AF$335*$T$389)</f>
        <v>162595890.298759</v>
      </c>
      <c r="X389" s="12" t="n">
        <f aca="false">IF($E$389=1,$L$389,$AC$335*$T$389)</f>
        <v>60000000</v>
      </c>
      <c r="Y389" s="12" t="n">
        <f aca="false">IF($F$389=1,$M$389,$Z$335*$T$389)</f>
        <v>281459105.611009</v>
      </c>
      <c r="Z389" s="12" t="n">
        <f aca="false">IF($G$389=1,$N$389,$W$335*$T$389)</f>
        <v>15000000</v>
      </c>
      <c r="AA389" s="12" t="n">
        <f aca="false">IF($H$389=1,$O$389,$T$335*$T$389)</f>
        <v>5000000</v>
      </c>
      <c r="AB389" s="12" t="n">
        <f aca="false">($J$335+$O$335)*$T$389</f>
        <v>25900871.4930847</v>
      </c>
      <c r="AC389" s="12" t="n">
        <f aca="false">Assumptions!$B$20*$T$389</f>
        <v>844377316.833028</v>
      </c>
      <c r="AD389" s="12" t="n">
        <f aca="false">IF($S$389,Assumptions!$B$14*($T$389-Assumptions!$B$13),Assumptions!$B$4)</f>
        <v>232049254.675841</v>
      </c>
      <c r="AE389" s="12" t="n">
        <f aca="false">$U$389+$V$389+$W$389+$X$389+$Y$389+$Z$389+$AA$389+$AB$389+$AC$389+$AD$389</f>
        <v>2000000000</v>
      </c>
      <c r="AF389" s="12" t="n">
        <f aca="false">IF(AND(IF($B$389=1,$U$389&gt;=INDEX($U$346:$U$473,1+$A$389-Assumptions!$B$77),$U$389&gt;INDEX($U$346:$U$473,1+$A$389+Assumptions!$B$77)),IF($C$389=1,$V$389&gt;=INDEX($V$346:$V$473,1+$A$389-Assumptions!$B$78),$V$389&gt;INDEX($V$346:$V$473,1+$A$389+Assumptions!$B$78)),IF($D$389=1,$W$389&gt;=INDEX($W$346:$W$473,1+$A$389-Assumptions!$B$79),$W$389&gt;INDEX($W$346:$W$473,1+$A$389+Assumptions!$B$79)),IF($E$389=1,$X$389&gt;=INDEX($X$346:$X$473,1+$A$389-Assumptions!$B$80),$X$389&gt;INDEX($X$346:$X$473,1+$A$389+Assumptions!$B$80)),IF($F$389=1,$Y$389&gt;=INDEX($Y$346:$Y$473,1+$A$389-Assumptions!$B$81),$Y$389&gt;INDEX($Y$346:$Y$473,1+$A$389+Assumptions!$B$81)),IF($G$389=1,$Z$389&gt;=INDEX($Z$346:$Z$473,1+$A$389-Assumptions!$B$82),$Z$389&gt;INDEX($Z$346:$Z$473,1+$A$389+Assumptions!$B$82)),IF($H$389=1,$AA$389&gt;=INDEX($AA$346:$AA$473,1+$A$389-Assumptions!$B$83),$AA$389&gt;INDEX($AA$346:$AA$473,1+$A$389+Assumptions!$B$83))),1,0)</f>
        <v>0</v>
      </c>
    </row>
    <row r="390" customFormat="false" ht="15" hidden="true" customHeight="false" outlineLevel="0" collapsed="false">
      <c r="A390" s="6" t="n">
        <f aca="false">ROW()-ROW($A$346)+Assumptions!$B$4</f>
        <v>44</v>
      </c>
      <c r="B390" s="12" t="n">
        <f aca="false">MOD(QUOTIENT($A$390,Assumptions!$B$77),2)</f>
        <v>0</v>
      </c>
      <c r="C390" s="12" t="n">
        <f aca="false">MOD(QUOTIENT($A$390,Assumptions!$B$78),2)</f>
        <v>1</v>
      </c>
      <c r="D390" s="12" t="n">
        <f aca="false">MOD(QUOTIENT($A$390,Assumptions!$B$79),2)</f>
        <v>0</v>
      </c>
      <c r="E390" s="12" t="n">
        <f aca="false">MOD(QUOTIENT($A$390,Assumptions!$B$80),2)</f>
        <v>1</v>
      </c>
      <c r="F390" s="12" t="n">
        <f aca="false">MOD(QUOTIENT($A$390,Assumptions!$B$81),2)</f>
        <v>1</v>
      </c>
      <c r="G390" s="12" t="n">
        <f aca="false">MOD(QUOTIENT($A$390,Assumptions!$B$82),2)</f>
        <v>0</v>
      </c>
      <c r="H390" s="12" t="n">
        <f aca="false">MOD(QUOTIENT($A$390,Assumptions!$B$83),2)</f>
        <v>0</v>
      </c>
      <c r="I390" s="12" t="n">
        <f aca="false">IF($B$390=1,MIN(Assumptions!$B$67,MAX(Assumptions!$B$4,Assumptions!$B$26-(Assumptions!$B$4))),Assumptions!$B$4)</f>
        <v>0</v>
      </c>
      <c r="J390" s="12" t="n">
        <f aca="false">IF($C$390=1,MIN(Assumptions!$B$66,MAX(Assumptions!$B$4,Assumptions!$B$26-($I$390))),Assumptions!$B$4)</f>
        <v>300000000</v>
      </c>
      <c r="K390" s="12" t="n">
        <f aca="false">IF($D$390=1,MIN(Assumptions!$B$61,MAX(Assumptions!$B$4,Assumptions!$B$26-($I$390+$J$390))),Assumptions!$B$4)</f>
        <v>0</v>
      </c>
      <c r="L390" s="12" t="n">
        <f aca="false">IF($E$390=1,MIN(Assumptions!$B$56,MAX(Assumptions!$B$4,Assumptions!$B$26-($I$390+$J$390+$K$390))),Assumptions!$B$4)</f>
        <v>60000000</v>
      </c>
      <c r="M390" s="12" t="n">
        <f aca="false">IF($F$390=1,MIN(Assumptions!$B$51,MAX(Assumptions!$B$4,Assumptions!$B$26-($I$390+$J$390+$K$390+$L$390))),Assumptions!$B$4)</f>
        <v>30000000</v>
      </c>
      <c r="N390" s="12" t="n">
        <f aca="false">IF($G$390=1,MIN(Assumptions!$B$46,MAX(Assumptions!$B$4,Assumptions!$B$26-($I$390+$J$390+$K$390+$L$390+$M$390))),Assumptions!$B$4)</f>
        <v>0</v>
      </c>
      <c r="O390" s="12" t="n">
        <f aca="false">IF($H$390=1,MIN(Assumptions!$B$41,MAX(Assumptions!$B$4,Assumptions!$B$26-($I$390+$J$390+$K$390+$L$390+$M$390+$N$390))),Assumptions!$B$4)</f>
        <v>0</v>
      </c>
      <c r="P390" s="12" t="n">
        <f aca="false">$I$390+$J$390+$K$390+$L$390+$M$390+$N$390+$O$390</f>
        <v>390000000</v>
      </c>
      <c r="Q390" s="12" t="n">
        <f aca="false">MAX(Assumptions!$B$4,Assumptions!$B$26-$P$390)</f>
        <v>1610000000</v>
      </c>
      <c r="R390" s="12" t="n">
        <f aca="false">$J$335+$O$335+Assumptions!$B$20+IF($B$390=0,$D$335,Assumptions!$B$4)+IF($C$390=0,$AI$335,Assumptions!$B$4)+IF($D$390=0,$AF$335,Assumptions!$B$4)+IF($E$390=0,$AC$335,Assumptions!$B$4)+IF($F$390=0,$Z$335,Assumptions!$B$4)+IF($G$390=0,$W$335,Assumptions!$B$4)+IF($H$390=0,$T$335,Assumptions!$B$4)</f>
        <v>21793808.9511559</v>
      </c>
      <c r="S390" s="12" t="n">
        <f aca="false">IF($R$390&gt;Assumptions!$B$4,$Q$390/$R$390&gt;Assumptions!$B$13,FALSE())</f>
        <v>1</v>
      </c>
      <c r="T390" s="12" t="n">
        <f aca="false">IF($S$390,($Q$390+Assumptions!$B$14*Assumptions!$B$13)/($R$390+Assumptions!$B$14),IF($R$390&gt;Assumptions!$B$4,$Q$390/$R$390,Assumptions!$B$4))</f>
        <v>66.3749354101708</v>
      </c>
      <c r="U390" s="12" t="n">
        <f aca="false">IF($B$390=1,$I$390,$D$335*$T$390)</f>
        <v>52082459.9191533</v>
      </c>
      <c r="V390" s="12" t="n">
        <f aca="false">IF($C$390=1,$J$390,$AI$335*$T$390)</f>
        <v>300000000</v>
      </c>
      <c r="W390" s="12" t="n">
        <f aca="false">IF($D$390=1,$K$390,$AF$335*$T$390)</f>
        <v>115032253.368859</v>
      </c>
      <c r="X390" s="12" t="n">
        <f aca="false">IF($E$390=1,$L$390,$AC$335*$T$390)</f>
        <v>60000000</v>
      </c>
      <c r="Y390" s="12" t="n">
        <f aca="false">IF($F$390=1,$M$390,$Z$335*$T$390)</f>
        <v>30000000</v>
      </c>
      <c r="Z390" s="12" t="n">
        <f aca="false">IF($G$390=1,$N$390,$W$335*$T$390)</f>
        <v>331874677.050854</v>
      </c>
      <c r="AA390" s="12" t="n">
        <f aca="false">IF($H$390=1,$O$390,$T$335*$T$390)</f>
        <v>331874677.050854</v>
      </c>
      <c r="AB390" s="12" t="n">
        <f aca="false">($J$335+$O$335)*$T$390</f>
        <v>18324175.3933156</v>
      </c>
      <c r="AC390" s="12" t="n">
        <f aca="false">Assumptions!$B$20*$T$390</f>
        <v>597374418.691537</v>
      </c>
      <c r="AD390" s="12" t="n">
        <f aca="false">IF($S$390,Assumptions!$B$14*($T$390-Assumptions!$B$13),Assumptions!$B$4)</f>
        <v>163437338.525427</v>
      </c>
      <c r="AE390" s="12" t="n">
        <f aca="false">$U$390+$V$390+$W$390+$X$390+$Y$390+$Z$390+$AA$390+$AB$390+$AC$390+$AD$390</f>
        <v>2000000000</v>
      </c>
      <c r="AF390" s="12" t="n">
        <f aca="false">IF(AND(IF($B$390=1,$U$390&gt;=INDEX($U$346:$U$473,1+$A$390-Assumptions!$B$77),$U$390&gt;INDEX($U$346:$U$473,1+$A$390+Assumptions!$B$77)),IF($C$390=1,$V$390&gt;=INDEX($V$346:$V$473,1+$A$390-Assumptions!$B$78),$V$390&gt;INDEX($V$346:$V$473,1+$A$390+Assumptions!$B$78)),IF($D$390=1,$W$390&gt;=INDEX($W$346:$W$473,1+$A$390-Assumptions!$B$79),$W$390&gt;INDEX($W$346:$W$473,1+$A$390+Assumptions!$B$79)),IF($E$390=1,$X$390&gt;=INDEX($X$346:$X$473,1+$A$390-Assumptions!$B$80),$X$390&gt;INDEX($X$346:$X$473,1+$A$390+Assumptions!$B$80)),IF($F$390=1,$Y$390&gt;=INDEX($Y$346:$Y$473,1+$A$390-Assumptions!$B$81),$Y$390&gt;INDEX($Y$346:$Y$473,1+$A$390+Assumptions!$B$81)),IF($G$390=1,$Z$390&gt;=INDEX($Z$346:$Z$473,1+$A$390-Assumptions!$B$82),$Z$390&gt;INDEX($Z$346:$Z$473,1+$A$390+Assumptions!$B$82)),IF($H$390=1,$AA$390&gt;=INDEX($AA$346:$AA$473,1+$A$390-Assumptions!$B$83),$AA$390&gt;INDEX($AA$346:$AA$473,1+$A$390+Assumptions!$B$83))),1,0)</f>
        <v>0</v>
      </c>
    </row>
    <row r="391" customFormat="false" ht="15" hidden="true" customHeight="false" outlineLevel="0" collapsed="false">
      <c r="A391" s="6" t="n">
        <f aca="false">ROW()-ROW($A$346)+Assumptions!$B$4</f>
        <v>45</v>
      </c>
      <c r="B391" s="12" t="n">
        <f aca="false">MOD(QUOTIENT($A$391,Assumptions!$B$77),2)</f>
        <v>0</v>
      </c>
      <c r="C391" s="12" t="n">
        <f aca="false">MOD(QUOTIENT($A$391,Assumptions!$B$78),2)</f>
        <v>1</v>
      </c>
      <c r="D391" s="12" t="n">
        <f aca="false">MOD(QUOTIENT($A$391,Assumptions!$B$79),2)</f>
        <v>0</v>
      </c>
      <c r="E391" s="12" t="n">
        <f aca="false">MOD(QUOTIENT($A$391,Assumptions!$B$80),2)</f>
        <v>1</v>
      </c>
      <c r="F391" s="12" t="n">
        <f aca="false">MOD(QUOTIENT($A$391,Assumptions!$B$81),2)</f>
        <v>1</v>
      </c>
      <c r="G391" s="12" t="n">
        <f aca="false">MOD(QUOTIENT($A$391,Assumptions!$B$82),2)</f>
        <v>0</v>
      </c>
      <c r="H391" s="12" t="n">
        <f aca="false">MOD(QUOTIENT($A$391,Assumptions!$B$83),2)</f>
        <v>1</v>
      </c>
      <c r="I391" s="12" t="n">
        <f aca="false">IF($B$391=1,MIN(Assumptions!$B$67,MAX(Assumptions!$B$4,Assumptions!$B$26-(Assumptions!$B$4))),Assumptions!$B$4)</f>
        <v>0</v>
      </c>
      <c r="J391" s="12" t="n">
        <f aca="false">IF($C$391=1,MIN(Assumptions!$B$66,MAX(Assumptions!$B$4,Assumptions!$B$26-($I$391))),Assumptions!$B$4)</f>
        <v>300000000</v>
      </c>
      <c r="K391" s="12" t="n">
        <f aca="false">IF($D$391=1,MIN(Assumptions!$B$61,MAX(Assumptions!$B$4,Assumptions!$B$26-($I$391+$J$391))),Assumptions!$B$4)</f>
        <v>0</v>
      </c>
      <c r="L391" s="12" t="n">
        <f aca="false">IF($E$391=1,MIN(Assumptions!$B$56,MAX(Assumptions!$B$4,Assumptions!$B$26-($I$391+$J$391+$K$391))),Assumptions!$B$4)</f>
        <v>60000000</v>
      </c>
      <c r="M391" s="12" t="n">
        <f aca="false">IF($F$391=1,MIN(Assumptions!$B$51,MAX(Assumptions!$B$4,Assumptions!$B$26-($I$391+$J$391+$K$391+$L$391))),Assumptions!$B$4)</f>
        <v>30000000</v>
      </c>
      <c r="N391" s="12" t="n">
        <f aca="false">IF($G$391=1,MIN(Assumptions!$B$46,MAX(Assumptions!$B$4,Assumptions!$B$26-($I$391+$J$391+$K$391+$L$391+$M$391))),Assumptions!$B$4)</f>
        <v>0</v>
      </c>
      <c r="O391" s="12" t="n">
        <f aca="false">IF($H$391=1,MIN(Assumptions!$B$41,MAX(Assumptions!$B$4,Assumptions!$B$26-($I$391+$J$391+$K$391+$L$391+$M$391+$N$391))),Assumptions!$B$4)</f>
        <v>5000000</v>
      </c>
      <c r="P391" s="12" t="n">
        <f aca="false">$I$391+$J$391+$K$391+$L$391+$M$391+$N$391+$O$391</f>
        <v>395000000</v>
      </c>
      <c r="Q391" s="12" t="n">
        <f aca="false">MAX(Assumptions!$B$4,Assumptions!$B$26-$P$391)</f>
        <v>1605000000</v>
      </c>
      <c r="R391" s="12" t="n">
        <f aca="false">$J$335+$O$335+Assumptions!$B$20+IF($B$391=0,$D$335,Assumptions!$B$4)+IF($C$391=0,$AI$335,Assumptions!$B$4)+IF($D$391=0,$AF$335,Assumptions!$B$4)+IF($E$391=0,$AC$335,Assumptions!$B$4)+IF($F$391=0,$Z$335,Assumptions!$B$4)+IF($G$391=0,$W$335,Assumptions!$B$4)+IF($H$391=0,$T$335,Assumptions!$B$4)</f>
        <v>16793808.9511559</v>
      </c>
      <c r="S391" s="12" t="n">
        <f aca="false">IF($R$391&gt;Assumptions!$B$4,$Q$391/$R$391&gt;Assumptions!$B$13,FALSE())</f>
        <v>1</v>
      </c>
      <c r="T391" s="12" t="n">
        <f aca="false">IF($S$391,($Q$391+Assumptions!$B$14*Assumptions!$B$13)/($R$391+Assumptions!$B$14),IF($R$391&gt;Assumptions!$B$4,$Q$391/$R$391,Assumptions!$B$4))</f>
        <v>83.3168818075032</v>
      </c>
      <c r="U391" s="12" t="n">
        <f aca="false">IF($B$391=1,$I$391,$D$335*$T$391)</f>
        <v>65376307.042902</v>
      </c>
      <c r="V391" s="12" t="n">
        <f aca="false">IF($C$391=1,$J$391,$AI$335*$T$391)</f>
        <v>300000000</v>
      </c>
      <c r="W391" s="12" t="n">
        <f aca="false">IF($D$391=1,$K$391,$AF$335*$T$391)</f>
        <v>144393792.607976</v>
      </c>
      <c r="X391" s="12" t="n">
        <f aca="false">IF($E$391=1,$L$391,$AC$335*$T$391)</f>
        <v>60000000</v>
      </c>
      <c r="Y391" s="12" t="n">
        <f aca="false">IF($F$391=1,$M$391,$Z$335*$T$391)</f>
        <v>30000000</v>
      </c>
      <c r="Z391" s="12" t="n">
        <f aca="false">IF($G$391=1,$N$391,$W$335*$T$391)</f>
        <v>416584409.037516</v>
      </c>
      <c r="AA391" s="12" t="n">
        <f aca="false">IF($H$391=1,$O$391,$T$335*$T$391)</f>
        <v>5000000</v>
      </c>
      <c r="AB391" s="12" t="n">
        <f aca="false">($J$335+$O$335)*$T$391</f>
        <v>23001350.5253204</v>
      </c>
      <c r="AC391" s="12" t="n">
        <f aca="false">Assumptions!$B$20*$T$391</f>
        <v>749851936.267528</v>
      </c>
      <c r="AD391" s="12" t="n">
        <f aca="false">IF($S$391,Assumptions!$B$14*($T$391-Assumptions!$B$13),Assumptions!$B$4)</f>
        <v>205792204.518758</v>
      </c>
      <c r="AE391" s="12" t="n">
        <f aca="false">$U$391+$V$391+$W$391+$X$391+$Y$391+$Z$391+$AA$391+$AB$391+$AC$391+$AD$391</f>
        <v>2000000000</v>
      </c>
      <c r="AF391" s="12" t="n">
        <f aca="false">IF(AND(IF($B$391=1,$U$391&gt;=INDEX($U$346:$U$473,1+$A$391-Assumptions!$B$77),$U$391&gt;INDEX($U$346:$U$473,1+$A$391+Assumptions!$B$77)),IF($C$391=1,$V$391&gt;=INDEX($V$346:$V$473,1+$A$391-Assumptions!$B$78),$V$391&gt;INDEX($V$346:$V$473,1+$A$391+Assumptions!$B$78)),IF($D$391=1,$W$391&gt;=INDEX($W$346:$W$473,1+$A$391-Assumptions!$B$79),$W$391&gt;INDEX($W$346:$W$473,1+$A$391+Assumptions!$B$79)),IF($E$391=1,$X$391&gt;=INDEX($X$346:$X$473,1+$A$391-Assumptions!$B$80),$X$391&gt;INDEX($X$346:$X$473,1+$A$391+Assumptions!$B$80)),IF($F$391=1,$Y$391&gt;=INDEX($Y$346:$Y$473,1+$A$391-Assumptions!$B$81),$Y$391&gt;INDEX($Y$346:$Y$473,1+$A$391+Assumptions!$B$81)),IF($G$391=1,$Z$391&gt;=INDEX($Z$346:$Z$473,1+$A$391-Assumptions!$B$82),$Z$391&gt;INDEX($Z$346:$Z$473,1+$A$391+Assumptions!$B$82)),IF($H$391=1,$AA$391&gt;=INDEX($AA$346:$AA$473,1+$A$391-Assumptions!$B$83),$AA$391&gt;INDEX($AA$346:$AA$473,1+$A$391+Assumptions!$B$83))),1,0)</f>
        <v>0</v>
      </c>
    </row>
    <row r="392" customFormat="false" ht="15" hidden="true" customHeight="false" outlineLevel="0" collapsed="false">
      <c r="A392" s="6" t="n">
        <f aca="false">ROW()-ROW($A$346)+Assumptions!$B$4</f>
        <v>46</v>
      </c>
      <c r="B392" s="12" t="n">
        <f aca="false">MOD(QUOTIENT($A$392,Assumptions!$B$77),2)</f>
        <v>0</v>
      </c>
      <c r="C392" s="12" t="n">
        <f aca="false">MOD(QUOTIENT($A$392,Assumptions!$B$78),2)</f>
        <v>1</v>
      </c>
      <c r="D392" s="12" t="n">
        <f aca="false">MOD(QUOTIENT($A$392,Assumptions!$B$79),2)</f>
        <v>0</v>
      </c>
      <c r="E392" s="12" t="n">
        <f aca="false">MOD(QUOTIENT($A$392,Assumptions!$B$80),2)</f>
        <v>1</v>
      </c>
      <c r="F392" s="12" t="n">
        <f aca="false">MOD(QUOTIENT($A$392,Assumptions!$B$81),2)</f>
        <v>1</v>
      </c>
      <c r="G392" s="12" t="n">
        <f aca="false">MOD(QUOTIENT($A$392,Assumptions!$B$82),2)</f>
        <v>1</v>
      </c>
      <c r="H392" s="12" t="n">
        <f aca="false">MOD(QUOTIENT($A$392,Assumptions!$B$83),2)</f>
        <v>0</v>
      </c>
      <c r="I392" s="12" t="n">
        <f aca="false">IF($B$392=1,MIN(Assumptions!$B$67,MAX(Assumptions!$B$4,Assumptions!$B$26-(Assumptions!$B$4))),Assumptions!$B$4)</f>
        <v>0</v>
      </c>
      <c r="J392" s="12" t="n">
        <f aca="false">IF($C$392=1,MIN(Assumptions!$B$66,MAX(Assumptions!$B$4,Assumptions!$B$26-($I$392))),Assumptions!$B$4)</f>
        <v>300000000</v>
      </c>
      <c r="K392" s="12" t="n">
        <f aca="false">IF($D$392=1,MIN(Assumptions!$B$61,MAX(Assumptions!$B$4,Assumptions!$B$26-($I$392+$J$392))),Assumptions!$B$4)</f>
        <v>0</v>
      </c>
      <c r="L392" s="12" t="n">
        <f aca="false">IF($E$392=1,MIN(Assumptions!$B$56,MAX(Assumptions!$B$4,Assumptions!$B$26-($I$392+$J$392+$K$392))),Assumptions!$B$4)</f>
        <v>60000000</v>
      </c>
      <c r="M392" s="12" t="n">
        <f aca="false">IF($F$392=1,MIN(Assumptions!$B$51,MAX(Assumptions!$B$4,Assumptions!$B$26-($I$392+$J$392+$K$392+$L$392))),Assumptions!$B$4)</f>
        <v>30000000</v>
      </c>
      <c r="N392" s="12" t="n">
        <f aca="false">IF($G$392=1,MIN(Assumptions!$B$46,MAX(Assumptions!$B$4,Assumptions!$B$26-($I$392+$J$392+$K$392+$L$392+$M$392))),Assumptions!$B$4)</f>
        <v>15000000</v>
      </c>
      <c r="O392" s="12" t="n">
        <f aca="false">IF($H$392=1,MIN(Assumptions!$B$41,MAX(Assumptions!$B$4,Assumptions!$B$26-($I$392+$J$392+$K$392+$L$392+$M$392+$N$392))),Assumptions!$B$4)</f>
        <v>0</v>
      </c>
      <c r="P392" s="12" t="n">
        <f aca="false">$I$392+$J$392+$K$392+$L$392+$M$392+$N$392+$O$392</f>
        <v>405000000</v>
      </c>
      <c r="Q392" s="12" t="n">
        <f aca="false">MAX(Assumptions!$B$4,Assumptions!$B$26-$P$392)</f>
        <v>1595000000</v>
      </c>
      <c r="R392" s="12" t="n">
        <f aca="false">$J$335+$O$335+Assumptions!$B$20+IF($B$392=0,$D$335,Assumptions!$B$4)+IF($C$392=0,$AI$335,Assumptions!$B$4)+IF($D$392=0,$AF$335,Assumptions!$B$4)+IF($E$392=0,$AC$335,Assumptions!$B$4)+IF($F$392=0,$Z$335,Assumptions!$B$4)+IF($G$392=0,$W$335,Assumptions!$B$4)+IF($H$392=0,$T$335,Assumptions!$B$4)</f>
        <v>16793808.9511559</v>
      </c>
      <c r="S392" s="12" t="n">
        <f aca="false">IF($R$392&gt;Assumptions!$B$4,$Q$392/$R$392&gt;Assumptions!$B$13,FALSE())</f>
        <v>1</v>
      </c>
      <c r="T392" s="12" t="n">
        <f aca="false">IF($S$392,($Q$392+Assumptions!$B$14*Assumptions!$B$13)/($R$392+Assumptions!$B$14),IF($R$392&gt;Assumptions!$B$4,$Q$392/$R$392,Assumptions!$B$4))</f>
        <v>82.7985808320288</v>
      </c>
      <c r="U392" s="12" t="n">
        <f aca="false">IF($B$392=1,$I$392,$D$335*$T$392)</f>
        <v>64969611.5091981</v>
      </c>
      <c r="V392" s="12" t="n">
        <f aca="false">IF($C$392=1,$J$392,$AI$335*$T$392)</f>
        <v>300000000</v>
      </c>
      <c r="W392" s="12" t="n">
        <f aca="false">IF($D$392=1,$K$392,$AF$335*$T$392)</f>
        <v>143495541.954116</v>
      </c>
      <c r="X392" s="12" t="n">
        <f aca="false">IF($E$392=1,$L$392,$AC$335*$T$392)</f>
        <v>60000000</v>
      </c>
      <c r="Y392" s="12" t="n">
        <f aca="false">IF($F$392=1,$M$392,$Z$335*$T$392)</f>
        <v>30000000</v>
      </c>
      <c r="Z392" s="12" t="n">
        <f aca="false">IF($G$392=1,$N$392,$W$335*$T$392)</f>
        <v>15000000</v>
      </c>
      <c r="AA392" s="12" t="n">
        <f aca="false">IF($H$392=1,$O$392,$T$335*$T$392)</f>
        <v>413992904.160144</v>
      </c>
      <c r="AB392" s="12" t="n">
        <f aca="false">($J$335+$O$335)*$T$392</f>
        <v>22858262.8082111</v>
      </c>
      <c r="AC392" s="12" t="n">
        <f aca="false">Assumptions!$B$20*$T$392</f>
        <v>745187227.488259</v>
      </c>
      <c r="AD392" s="12" t="n">
        <f aca="false">IF($S$392,Assumptions!$B$14*($T$392-Assumptions!$B$13),Assumptions!$B$4)</f>
        <v>204496452.080072</v>
      </c>
      <c r="AE392" s="12" t="n">
        <f aca="false">$U$392+$V$392+$W$392+$X$392+$Y$392+$Z$392+$AA$392+$AB$392+$AC$392+$AD$392</f>
        <v>2000000000</v>
      </c>
      <c r="AF392" s="12" t="n">
        <f aca="false">IF(AND(IF($B$392=1,$U$392&gt;=INDEX($U$346:$U$473,1+$A$392-Assumptions!$B$77),$U$392&gt;INDEX($U$346:$U$473,1+$A$392+Assumptions!$B$77)),IF($C$392=1,$V$392&gt;=INDEX($V$346:$V$473,1+$A$392-Assumptions!$B$78),$V$392&gt;INDEX($V$346:$V$473,1+$A$392+Assumptions!$B$78)),IF($D$392=1,$W$392&gt;=INDEX($W$346:$W$473,1+$A$392-Assumptions!$B$79),$W$392&gt;INDEX($W$346:$W$473,1+$A$392+Assumptions!$B$79)),IF($E$392=1,$X$392&gt;=INDEX($X$346:$X$473,1+$A$392-Assumptions!$B$80),$X$392&gt;INDEX($X$346:$X$473,1+$A$392+Assumptions!$B$80)),IF($F$392=1,$Y$392&gt;=INDEX($Y$346:$Y$473,1+$A$392-Assumptions!$B$81),$Y$392&gt;INDEX($Y$346:$Y$473,1+$A$392+Assumptions!$B$81)),IF($G$392=1,$Z$392&gt;=INDEX($Z$346:$Z$473,1+$A$392-Assumptions!$B$82),$Z$392&gt;INDEX($Z$346:$Z$473,1+$A$392+Assumptions!$B$82)),IF($H$392=1,$AA$392&gt;=INDEX($AA$346:$AA$473,1+$A$392-Assumptions!$B$83),$AA$392&gt;INDEX($AA$346:$AA$473,1+$A$392+Assumptions!$B$83))),1,0)</f>
        <v>0</v>
      </c>
    </row>
    <row r="393" customFormat="false" ht="15" hidden="true" customHeight="false" outlineLevel="0" collapsed="false">
      <c r="A393" s="6" t="n">
        <f aca="false">ROW()-ROW($A$346)+Assumptions!$B$4</f>
        <v>47</v>
      </c>
      <c r="B393" s="12" t="n">
        <f aca="false">MOD(QUOTIENT($A$393,Assumptions!$B$77),2)</f>
        <v>0</v>
      </c>
      <c r="C393" s="12" t="n">
        <f aca="false">MOD(QUOTIENT($A$393,Assumptions!$B$78),2)</f>
        <v>1</v>
      </c>
      <c r="D393" s="12" t="n">
        <f aca="false">MOD(QUOTIENT($A$393,Assumptions!$B$79),2)</f>
        <v>0</v>
      </c>
      <c r="E393" s="12" t="n">
        <f aca="false">MOD(QUOTIENT($A$393,Assumptions!$B$80),2)</f>
        <v>1</v>
      </c>
      <c r="F393" s="12" t="n">
        <f aca="false">MOD(QUOTIENT($A$393,Assumptions!$B$81),2)</f>
        <v>1</v>
      </c>
      <c r="G393" s="12" t="n">
        <f aca="false">MOD(QUOTIENT($A$393,Assumptions!$B$82),2)</f>
        <v>1</v>
      </c>
      <c r="H393" s="12" t="n">
        <f aca="false">MOD(QUOTIENT($A$393,Assumptions!$B$83),2)</f>
        <v>1</v>
      </c>
      <c r="I393" s="12" t="n">
        <f aca="false">IF($B$393=1,MIN(Assumptions!$B$67,MAX(Assumptions!$B$4,Assumptions!$B$26-(Assumptions!$B$4))),Assumptions!$B$4)</f>
        <v>0</v>
      </c>
      <c r="J393" s="12" t="n">
        <f aca="false">IF($C$393=1,MIN(Assumptions!$B$66,MAX(Assumptions!$B$4,Assumptions!$B$26-($I$393))),Assumptions!$B$4)</f>
        <v>300000000</v>
      </c>
      <c r="K393" s="12" t="n">
        <f aca="false">IF($D$393=1,MIN(Assumptions!$B$61,MAX(Assumptions!$B$4,Assumptions!$B$26-($I$393+$J$393))),Assumptions!$B$4)</f>
        <v>0</v>
      </c>
      <c r="L393" s="12" t="n">
        <f aca="false">IF($E$393=1,MIN(Assumptions!$B$56,MAX(Assumptions!$B$4,Assumptions!$B$26-($I$393+$J$393+$K$393))),Assumptions!$B$4)</f>
        <v>60000000</v>
      </c>
      <c r="M393" s="12" t="n">
        <f aca="false">IF($F$393=1,MIN(Assumptions!$B$51,MAX(Assumptions!$B$4,Assumptions!$B$26-($I$393+$J$393+$K$393+$L$393))),Assumptions!$B$4)</f>
        <v>30000000</v>
      </c>
      <c r="N393" s="12" t="n">
        <f aca="false">IF($G$393=1,MIN(Assumptions!$B$46,MAX(Assumptions!$B$4,Assumptions!$B$26-($I$393+$J$393+$K$393+$L$393+$M$393))),Assumptions!$B$4)</f>
        <v>15000000</v>
      </c>
      <c r="O393" s="12" t="n">
        <f aca="false">IF($H$393=1,MIN(Assumptions!$B$41,MAX(Assumptions!$B$4,Assumptions!$B$26-($I$393+$J$393+$K$393+$L$393+$M$393+$N$393))),Assumptions!$B$4)</f>
        <v>5000000</v>
      </c>
      <c r="P393" s="12" t="n">
        <f aca="false">$I$393+$J$393+$K$393+$L$393+$M$393+$N$393+$O$393</f>
        <v>410000000</v>
      </c>
      <c r="Q393" s="12" t="n">
        <f aca="false">MAX(Assumptions!$B$4,Assumptions!$B$26-$P$393)</f>
        <v>1590000000</v>
      </c>
      <c r="R393" s="12" t="n">
        <f aca="false">$J$335+$O$335+Assumptions!$B$20+IF($B$393=0,$D$335,Assumptions!$B$4)+IF($C$393=0,$AI$335,Assumptions!$B$4)+IF($D$393=0,$AF$335,Assumptions!$B$4)+IF($E$393=0,$AC$335,Assumptions!$B$4)+IF($F$393=0,$Z$335,Assumptions!$B$4)+IF($G$393=0,$W$335,Assumptions!$B$4)+IF($H$393=0,$T$335,Assumptions!$B$4)</f>
        <v>11793808.9511559</v>
      </c>
      <c r="S393" s="12" t="n">
        <f aca="false">IF($R$393&gt;Assumptions!$B$4,$Q$393/$R$393&gt;Assumptions!$B$13,FALSE())</f>
        <v>1</v>
      </c>
      <c r="T393" s="12" t="n">
        <f aca="false">IF($S$393,($Q$393+Assumptions!$B$14*Assumptions!$B$13)/($R$393+Assumptions!$B$14),IF($R$393&gt;Assumptions!$B$4,$Q$393/$R$393,Assumptions!$B$4))</f>
        <v>111.411871072421</v>
      </c>
      <c r="U393" s="12" t="n">
        <f aca="false">IF($B$393=1,$I$393,$D$335*$T$393)</f>
        <v>87421618.9257204</v>
      </c>
      <c r="V393" s="12" t="n">
        <f aca="false">IF($C$393=1,$J$393,$AI$335*$T$393)</f>
        <v>300000000</v>
      </c>
      <c r="W393" s="12" t="n">
        <f aca="false">IF($D$393=1,$K$393,$AF$335*$T$393)</f>
        <v>193084309.646463</v>
      </c>
      <c r="X393" s="12" t="n">
        <f aca="false">IF($E$393=1,$L$393,$AC$335*$T$393)</f>
        <v>60000000</v>
      </c>
      <c r="Y393" s="12" t="n">
        <f aca="false">IF($F$393=1,$M$393,$Z$335*$T$393)</f>
        <v>30000000</v>
      </c>
      <c r="Z393" s="12" t="n">
        <f aca="false">IF($G$393=1,$N$393,$W$335*$T$393)</f>
        <v>15000000</v>
      </c>
      <c r="AA393" s="12" t="n">
        <f aca="false">IF($H$393=1,$O$393,$T$335*$T$393)</f>
        <v>5000000</v>
      </c>
      <c r="AB393" s="12" t="n">
        <f aca="false">($J$335+$O$335)*$T$393</f>
        <v>30757554.0949708</v>
      </c>
      <c r="AC393" s="12" t="n">
        <f aca="false">Assumptions!$B$20*$T$393</f>
        <v>1002706839.65179</v>
      </c>
      <c r="AD393" s="12" t="n">
        <f aca="false">IF($S$393,Assumptions!$B$14*($T$393-Assumptions!$B$13),Assumptions!$B$4)</f>
        <v>276029677.681053</v>
      </c>
      <c r="AE393" s="12" t="n">
        <f aca="false">$U$393+$V$393+$W$393+$X$393+$Y$393+$Z$393+$AA$393+$AB$393+$AC$393+$AD$393</f>
        <v>2000000000</v>
      </c>
      <c r="AF393" s="12" t="n">
        <f aca="false">IF(AND(IF($B$393=1,$U$393&gt;=INDEX($U$346:$U$473,1+$A$393-Assumptions!$B$77),$U$393&gt;INDEX($U$346:$U$473,1+$A$393+Assumptions!$B$77)),IF($C$393=1,$V$393&gt;=INDEX($V$346:$V$473,1+$A$393-Assumptions!$B$78),$V$393&gt;INDEX($V$346:$V$473,1+$A$393+Assumptions!$B$78)),IF($D$393=1,$W$393&gt;=INDEX($W$346:$W$473,1+$A$393-Assumptions!$B$79),$W$393&gt;INDEX($W$346:$W$473,1+$A$393+Assumptions!$B$79)),IF($E$393=1,$X$393&gt;=INDEX($X$346:$X$473,1+$A$393-Assumptions!$B$80),$X$393&gt;INDEX($X$346:$X$473,1+$A$393+Assumptions!$B$80)),IF($F$393=1,$Y$393&gt;=INDEX($Y$346:$Y$473,1+$A$393-Assumptions!$B$81),$Y$393&gt;INDEX($Y$346:$Y$473,1+$A$393+Assumptions!$B$81)),IF($G$393=1,$Z$393&gt;=INDEX($Z$346:$Z$473,1+$A$393-Assumptions!$B$82),$Z$393&gt;INDEX($Z$346:$Z$473,1+$A$393+Assumptions!$B$82)),IF($H$393=1,$AA$393&gt;=INDEX($AA$346:$AA$473,1+$A$393-Assumptions!$B$83),$AA$393&gt;INDEX($AA$346:$AA$473,1+$A$393+Assumptions!$B$83))),1,0)</f>
        <v>0</v>
      </c>
    </row>
    <row r="394" customFormat="false" ht="15" hidden="true" customHeight="false" outlineLevel="0" collapsed="false">
      <c r="A394" s="6" t="n">
        <f aca="false">ROW()-ROW($A$346)+Assumptions!$B$4</f>
        <v>48</v>
      </c>
      <c r="B394" s="12" t="n">
        <f aca="false">MOD(QUOTIENT($A$394,Assumptions!$B$77),2)</f>
        <v>0</v>
      </c>
      <c r="C394" s="12" t="n">
        <f aca="false">MOD(QUOTIENT($A$394,Assumptions!$B$78),2)</f>
        <v>1</v>
      </c>
      <c r="D394" s="12" t="n">
        <f aca="false">MOD(QUOTIENT($A$394,Assumptions!$B$79),2)</f>
        <v>1</v>
      </c>
      <c r="E394" s="12" t="n">
        <f aca="false">MOD(QUOTIENT($A$394,Assumptions!$B$80),2)</f>
        <v>0</v>
      </c>
      <c r="F394" s="12" t="n">
        <f aca="false">MOD(QUOTIENT($A$394,Assumptions!$B$81),2)</f>
        <v>0</v>
      </c>
      <c r="G394" s="12" t="n">
        <f aca="false">MOD(QUOTIENT($A$394,Assumptions!$B$82),2)</f>
        <v>0</v>
      </c>
      <c r="H394" s="12" t="n">
        <f aca="false">MOD(QUOTIENT($A$394,Assumptions!$B$83),2)</f>
        <v>0</v>
      </c>
      <c r="I394" s="12" t="n">
        <f aca="false">IF($B$394=1,MIN(Assumptions!$B$67,MAX(Assumptions!$B$4,Assumptions!$B$26-(Assumptions!$B$4))),Assumptions!$B$4)</f>
        <v>0</v>
      </c>
      <c r="J394" s="12" t="n">
        <f aca="false">IF($C$394=1,MIN(Assumptions!$B$66,MAX(Assumptions!$B$4,Assumptions!$B$26-($I$394))),Assumptions!$B$4)</f>
        <v>300000000</v>
      </c>
      <c r="K394" s="12" t="n">
        <f aca="false">IF($D$394=1,MIN(Assumptions!$B$61,MAX(Assumptions!$B$4,Assumptions!$B$26-($I$394+$J$394))),Assumptions!$B$4)</f>
        <v>100000000</v>
      </c>
      <c r="L394" s="12" t="n">
        <f aca="false">IF($E$394=1,MIN(Assumptions!$B$56,MAX(Assumptions!$B$4,Assumptions!$B$26-($I$394+$J$394+$K$394))),Assumptions!$B$4)</f>
        <v>0</v>
      </c>
      <c r="M394" s="12" t="n">
        <f aca="false">IF($F$394=1,MIN(Assumptions!$B$51,MAX(Assumptions!$B$4,Assumptions!$B$26-($I$394+$J$394+$K$394+$L$394))),Assumptions!$B$4)</f>
        <v>0</v>
      </c>
      <c r="N394" s="12" t="n">
        <f aca="false">IF($G$394=1,MIN(Assumptions!$B$46,MAX(Assumptions!$B$4,Assumptions!$B$26-($I$394+$J$394+$K$394+$L$394+$M$394))),Assumptions!$B$4)</f>
        <v>0</v>
      </c>
      <c r="O394" s="12" t="n">
        <f aca="false">IF($H$394=1,MIN(Assumptions!$B$41,MAX(Assumptions!$B$4,Assumptions!$B$26-($I$394+$J$394+$K$394+$L$394+$M$394+$N$394))),Assumptions!$B$4)</f>
        <v>0</v>
      </c>
      <c r="P394" s="12" t="n">
        <f aca="false">$I$394+$J$394+$K$394+$L$394+$M$394+$N$394+$O$394</f>
        <v>400000000</v>
      </c>
      <c r="Q394" s="12" t="n">
        <f aca="false">MAX(Assumptions!$B$4,Assumptions!$B$26-$P$394)</f>
        <v>1600000000</v>
      </c>
      <c r="R394" s="12" t="n">
        <f aca="false">$J$335+$O$335+Assumptions!$B$20+IF($B$394=0,$D$335,Assumptions!$B$4)+IF($C$394=0,$AI$335,Assumptions!$B$4)+IF($D$394=0,$AF$335,Assumptions!$B$4)+IF($E$394=0,$AC$335,Assumptions!$B$4)+IF($F$394=0,$Z$335,Assumptions!$B$4)+IF($G$394=0,$W$335,Assumptions!$B$4)+IF($H$394=0,$T$335,Assumptions!$B$4)</f>
        <v>25460741.3005735</v>
      </c>
      <c r="S394" s="12" t="n">
        <f aca="false">IF($R$394&gt;Assumptions!$B$4,$Q$394/$R$394&gt;Assumptions!$B$13,FALSE())</f>
        <v>1</v>
      </c>
      <c r="T394" s="12" t="n">
        <f aca="false">IF($S$394,($Q$394+Assumptions!$B$14*Assumptions!$B$13)/($R$394+Assumptions!$B$14),IF($R$394&gt;Assumptions!$B$4,$Q$394/$R$394,Assumptions!$B$4))</f>
        <v>57.312500508244</v>
      </c>
      <c r="U394" s="12" t="n">
        <f aca="false">IF($B$394=1,$I$394,$D$335*$T$394)</f>
        <v>44971433.7519291</v>
      </c>
      <c r="V394" s="12" t="n">
        <f aca="false">IF($C$394=1,$J$394,$AI$335*$T$394)</f>
        <v>300000000</v>
      </c>
      <c r="W394" s="12" t="n">
        <f aca="false">IF($D$394=1,$K$394,$AF$335*$T$394)</f>
        <v>100000000</v>
      </c>
      <c r="X394" s="12" t="n">
        <f aca="false">IF($E$394=1,$L$394,$AC$335*$T$394)</f>
        <v>137550001.219786</v>
      </c>
      <c r="Y394" s="12" t="n">
        <f aca="false">IF($F$394=1,$M$394,$Z$335*$T$394)</f>
        <v>171937501.524732</v>
      </c>
      <c r="Z394" s="12" t="n">
        <f aca="false">IF($G$394=1,$N$394,$W$335*$T$394)</f>
        <v>286562502.54122</v>
      </c>
      <c r="AA394" s="12" t="n">
        <f aca="false">IF($H$394=1,$O$394,$T$335*$T$394)</f>
        <v>286562502.54122</v>
      </c>
      <c r="AB394" s="12" t="n">
        <f aca="false">($J$335+$O$335)*$T$394</f>
        <v>15822302.576307</v>
      </c>
      <c r="AC394" s="12" t="n">
        <f aca="false">Assumptions!$B$20*$T$394</f>
        <v>515812504.574196</v>
      </c>
      <c r="AD394" s="12" t="n">
        <f aca="false">IF($S$394,Assumptions!$B$14*($T$394-Assumptions!$B$13),Assumptions!$B$4)</f>
        <v>140781251.27061</v>
      </c>
      <c r="AE394" s="12" t="n">
        <f aca="false">$U$394+$V$394+$W$394+$X$394+$Y$394+$Z$394+$AA$394+$AB$394+$AC$394+$AD$394</f>
        <v>2000000000</v>
      </c>
      <c r="AF394" s="12" t="n">
        <f aca="false">IF(AND(IF($B$394=1,$U$394&gt;=INDEX($U$346:$U$473,1+$A$394-Assumptions!$B$77),$U$394&gt;INDEX($U$346:$U$473,1+$A$394+Assumptions!$B$77)),IF($C$394=1,$V$394&gt;=INDEX($V$346:$V$473,1+$A$394-Assumptions!$B$78),$V$394&gt;INDEX($V$346:$V$473,1+$A$394+Assumptions!$B$78)),IF($D$394=1,$W$394&gt;=INDEX($W$346:$W$473,1+$A$394-Assumptions!$B$79),$W$394&gt;INDEX($W$346:$W$473,1+$A$394+Assumptions!$B$79)),IF($E$394=1,$X$394&gt;=INDEX($X$346:$X$473,1+$A$394-Assumptions!$B$80),$X$394&gt;INDEX($X$346:$X$473,1+$A$394+Assumptions!$B$80)),IF($F$394=1,$Y$394&gt;=INDEX($Y$346:$Y$473,1+$A$394-Assumptions!$B$81),$Y$394&gt;INDEX($Y$346:$Y$473,1+$A$394+Assumptions!$B$81)),IF($G$394=1,$Z$394&gt;=INDEX($Z$346:$Z$473,1+$A$394-Assumptions!$B$82),$Z$394&gt;INDEX($Z$346:$Z$473,1+$A$394+Assumptions!$B$82)),IF($H$394=1,$AA$394&gt;=INDEX($AA$346:$AA$473,1+$A$394-Assumptions!$B$83),$AA$394&gt;INDEX($AA$346:$AA$473,1+$A$394+Assumptions!$B$83))),1,0)</f>
        <v>0</v>
      </c>
    </row>
    <row r="395" customFormat="false" ht="15" hidden="true" customHeight="false" outlineLevel="0" collapsed="false">
      <c r="A395" s="6" t="n">
        <f aca="false">ROW()-ROW($A$346)+Assumptions!$B$4</f>
        <v>49</v>
      </c>
      <c r="B395" s="12" t="n">
        <f aca="false">MOD(QUOTIENT($A$395,Assumptions!$B$77),2)</f>
        <v>0</v>
      </c>
      <c r="C395" s="12" t="n">
        <f aca="false">MOD(QUOTIENT($A$395,Assumptions!$B$78),2)</f>
        <v>1</v>
      </c>
      <c r="D395" s="12" t="n">
        <f aca="false">MOD(QUOTIENT($A$395,Assumptions!$B$79),2)</f>
        <v>1</v>
      </c>
      <c r="E395" s="12" t="n">
        <f aca="false">MOD(QUOTIENT($A$395,Assumptions!$B$80),2)</f>
        <v>0</v>
      </c>
      <c r="F395" s="12" t="n">
        <f aca="false">MOD(QUOTIENT($A$395,Assumptions!$B$81),2)</f>
        <v>0</v>
      </c>
      <c r="G395" s="12" t="n">
        <f aca="false">MOD(QUOTIENT($A$395,Assumptions!$B$82),2)</f>
        <v>0</v>
      </c>
      <c r="H395" s="12" t="n">
        <f aca="false">MOD(QUOTIENT($A$395,Assumptions!$B$83),2)</f>
        <v>1</v>
      </c>
      <c r="I395" s="12" t="n">
        <f aca="false">IF($B$395=1,MIN(Assumptions!$B$67,MAX(Assumptions!$B$4,Assumptions!$B$26-(Assumptions!$B$4))),Assumptions!$B$4)</f>
        <v>0</v>
      </c>
      <c r="J395" s="12" t="n">
        <f aca="false">IF($C$395=1,MIN(Assumptions!$B$66,MAX(Assumptions!$B$4,Assumptions!$B$26-($I$395))),Assumptions!$B$4)</f>
        <v>300000000</v>
      </c>
      <c r="K395" s="12" t="n">
        <f aca="false">IF($D$395=1,MIN(Assumptions!$B$61,MAX(Assumptions!$B$4,Assumptions!$B$26-($I$395+$J$395))),Assumptions!$B$4)</f>
        <v>100000000</v>
      </c>
      <c r="L395" s="12" t="n">
        <f aca="false">IF($E$395=1,MIN(Assumptions!$B$56,MAX(Assumptions!$B$4,Assumptions!$B$26-($I$395+$J$395+$K$395))),Assumptions!$B$4)</f>
        <v>0</v>
      </c>
      <c r="M395" s="12" t="n">
        <f aca="false">IF($F$395=1,MIN(Assumptions!$B$51,MAX(Assumptions!$B$4,Assumptions!$B$26-($I$395+$J$395+$K$395+$L$395))),Assumptions!$B$4)</f>
        <v>0</v>
      </c>
      <c r="N395" s="12" t="n">
        <f aca="false">IF($G$395=1,MIN(Assumptions!$B$46,MAX(Assumptions!$B$4,Assumptions!$B$26-($I$395+$J$395+$K$395+$L$395+$M$395))),Assumptions!$B$4)</f>
        <v>0</v>
      </c>
      <c r="O395" s="12" t="n">
        <f aca="false">IF($H$395=1,MIN(Assumptions!$B$41,MAX(Assumptions!$B$4,Assumptions!$B$26-($I$395+$J$395+$K$395+$L$395+$M$395+$N$395))),Assumptions!$B$4)</f>
        <v>5000000</v>
      </c>
      <c r="P395" s="12" t="n">
        <f aca="false">$I$395+$J$395+$K$395+$L$395+$M$395+$N$395+$O$395</f>
        <v>405000000</v>
      </c>
      <c r="Q395" s="12" t="n">
        <f aca="false">MAX(Assumptions!$B$4,Assumptions!$B$26-$P$395)</f>
        <v>1595000000</v>
      </c>
      <c r="R395" s="12" t="n">
        <f aca="false">$J$335+$O$335+Assumptions!$B$20+IF($B$395=0,$D$335,Assumptions!$B$4)+IF($C$395=0,$AI$335,Assumptions!$B$4)+IF($D$395=0,$AF$335,Assumptions!$B$4)+IF($E$395=0,$AC$335,Assumptions!$B$4)+IF($F$395=0,$Z$335,Assumptions!$B$4)+IF($G$395=0,$W$335,Assumptions!$B$4)+IF($H$395=0,$T$335,Assumptions!$B$4)</f>
        <v>20460741.3005735</v>
      </c>
      <c r="S395" s="12" t="n">
        <f aca="false">IF($R$395&gt;Assumptions!$B$4,$Q$395/$R$395&gt;Assumptions!$B$13,FALSE())</f>
        <v>1</v>
      </c>
      <c r="T395" s="12" t="n">
        <f aca="false">IF($S$395,($Q$395+Assumptions!$B$14*Assumptions!$B$13)/($R$395+Assumptions!$B$14),IF($R$395&gt;Assumptions!$B$4,$Q$395/$R$395,Assumptions!$B$4))</f>
        <v>69.5752797824562</v>
      </c>
      <c r="U395" s="12" t="n">
        <f aca="false">IF($B$395=1,$I$395,$D$335*$T$395)</f>
        <v>54593676.0351015</v>
      </c>
      <c r="V395" s="12" t="n">
        <f aca="false">IF($C$395=1,$J$395,$AI$335*$T$395)</f>
        <v>300000000</v>
      </c>
      <c r="W395" s="12" t="n">
        <f aca="false">IF($D$395=1,$K$395,$AF$335*$T$395)</f>
        <v>100000000</v>
      </c>
      <c r="X395" s="12" t="n">
        <f aca="false">IF($E$395=1,$L$395,$AC$335*$T$395)</f>
        <v>166980671.477895</v>
      </c>
      <c r="Y395" s="12" t="n">
        <f aca="false">IF($F$395=1,$M$395,$Z$335*$T$395)</f>
        <v>208725839.347368</v>
      </c>
      <c r="Z395" s="12" t="n">
        <f aca="false">IF($G$395=1,$N$395,$W$335*$T$395)</f>
        <v>347876398.912281</v>
      </c>
      <c r="AA395" s="12" t="n">
        <f aca="false">IF($H$395=1,$O$395,$T$335*$T$395)</f>
        <v>5000000</v>
      </c>
      <c r="AB395" s="12" t="n">
        <f aca="false">($J$335+$O$335)*$T$395</f>
        <v>19207696.7291086</v>
      </c>
      <c r="AC395" s="12" t="n">
        <f aca="false">Assumptions!$B$20*$T$395</f>
        <v>626177518.042105</v>
      </c>
      <c r="AD395" s="12" t="n">
        <f aca="false">IF($S$395,Assumptions!$B$14*($T$395-Assumptions!$B$13),Assumptions!$B$4)</f>
        <v>171438199.45614</v>
      </c>
      <c r="AE395" s="12" t="n">
        <f aca="false">$U$395+$V$395+$W$395+$X$395+$Y$395+$Z$395+$AA$395+$AB$395+$AC$395+$AD$395</f>
        <v>2000000000</v>
      </c>
      <c r="AF395" s="12" t="n">
        <f aca="false">IF(AND(IF($B$395=1,$U$395&gt;=INDEX($U$346:$U$473,1+$A$395-Assumptions!$B$77),$U$395&gt;INDEX($U$346:$U$473,1+$A$395+Assumptions!$B$77)),IF($C$395=1,$V$395&gt;=INDEX($V$346:$V$473,1+$A$395-Assumptions!$B$78),$V$395&gt;INDEX($V$346:$V$473,1+$A$395+Assumptions!$B$78)),IF($D$395=1,$W$395&gt;=INDEX($W$346:$W$473,1+$A$395-Assumptions!$B$79),$W$395&gt;INDEX($W$346:$W$473,1+$A$395+Assumptions!$B$79)),IF($E$395=1,$X$395&gt;=INDEX($X$346:$X$473,1+$A$395-Assumptions!$B$80),$X$395&gt;INDEX($X$346:$X$473,1+$A$395+Assumptions!$B$80)),IF($F$395=1,$Y$395&gt;=INDEX($Y$346:$Y$473,1+$A$395-Assumptions!$B$81),$Y$395&gt;INDEX($Y$346:$Y$473,1+$A$395+Assumptions!$B$81)),IF($G$395=1,$Z$395&gt;=INDEX($Z$346:$Z$473,1+$A$395-Assumptions!$B$82),$Z$395&gt;INDEX($Z$346:$Z$473,1+$A$395+Assumptions!$B$82)),IF($H$395=1,$AA$395&gt;=INDEX($AA$346:$AA$473,1+$A$395-Assumptions!$B$83),$AA$395&gt;INDEX($AA$346:$AA$473,1+$A$395+Assumptions!$B$83))),1,0)</f>
        <v>0</v>
      </c>
    </row>
    <row r="396" customFormat="false" ht="15" hidden="true" customHeight="false" outlineLevel="0" collapsed="false">
      <c r="A396" s="6" t="n">
        <f aca="false">ROW()-ROW($A$346)+Assumptions!$B$4</f>
        <v>50</v>
      </c>
      <c r="B396" s="12" t="n">
        <f aca="false">MOD(QUOTIENT($A$396,Assumptions!$B$77),2)</f>
        <v>0</v>
      </c>
      <c r="C396" s="12" t="n">
        <f aca="false">MOD(QUOTIENT($A$396,Assumptions!$B$78),2)</f>
        <v>1</v>
      </c>
      <c r="D396" s="12" t="n">
        <f aca="false">MOD(QUOTIENT($A$396,Assumptions!$B$79),2)</f>
        <v>1</v>
      </c>
      <c r="E396" s="12" t="n">
        <f aca="false">MOD(QUOTIENT($A$396,Assumptions!$B$80),2)</f>
        <v>0</v>
      </c>
      <c r="F396" s="12" t="n">
        <f aca="false">MOD(QUOTIENT($A$396,Assumptions!$B$81),2)</f>
        <v>0</v>
      </c>
      <c r="G396" s="12" t="n">
        <f aca="false">MOD(QUOTIENT($A$396,Assumptions!$B$82),2)</f>
        <v>1</v>
      </c>
      <c r="H396" s="12" t="n">
        <f aca="false">MOD(QUOTIENT($A$396,Assumptions!$B$83),2)</f>
        <v>0</v>
      </c>
      <c r="I396" s="12" t="n">
        <f aca="false">IF($B$396=1,MIN(Assumptions!$B$67,MAX(Assumptions!$B$4,Assumptions!$B$26-(Assumptions!$B$4))),Assumptions!$B$4)</f>
        <v>0</v>
      </c>
      <c r="J396" s="12" t="n">
        <f aca="false">IF($C$396=1,MIN(Assumptions!$B$66,MAX(Assumptions!$B$4,Assumptions!$B$26-($I$396))),Assumptions!$B$4)</f>
        <v>300000000</v>
      </c>
      <c r="K396" s="12" t="n">
        <f aca="false">IF($D$396=1,MIN(Assumptions!$B$61,MAX(Assumptions!$B$4,Assumptions!$B$26-($I$396+$J$396))),Assumptions!$B$4)</f>
        <v>100000000</v>
      </c>
      <c r="L396" s="12" t="n">
        <f aca="false">IF($E$396=1,MIN(Assumptions!$B$56,MAX(Assumptions!$B$4,Assumptions!$B$26-($I$396+$J$396+$K$396))),Assumptions!$B$4)</f>
        <v>0</v>
      </c>
      <c r="M396" s="12" t="n">
        <f aca="false">IF($F$396=1,MIN(Assumptions!$B$51,MAX(Assumptions!$B$4,Assumptions!$B$26-($I$396+$J$396+$K$396+$L$396))),Assumptions!$B$4)</f>
        <v>0</v>
      </c>
      <c r="N396" s="12" t="n">
        <f aca="false">IF($G$396=1,MIN(Assumptions!$B$46,MAX(Assumptions!$B$4,Assumptions!$B$26-($I$396+$J$396+$K$396+$L$396+$M$396))),Assumptions!$B$4)</f>
        <v>15000000</v>
      </c>
      <c r="O396" s="12" t="n">
        <f aca="false">IF($H$396=1,MIN(Assumptions!$B$41,MAX(Assumptions!$B$4,Assumptions!$B$26-($I$396+$J$396+$K$396+$L$396+$M$396+$N$396))),Assumptions!$B$4)</f>
        <v>0</v>
      </c>
      <c r="P396" s="12" t="n">
        <f aca="false">$I$396+$J$396+$K$396+$L$396+$M$396+$N$396+$O$396</f>
        <v>415000000</v>
      </c>
      <c r="Q396" s="12" t="n">
        <f aca="false">MAX(Assumptions!$B$4,Assumptions!$B$26-$P$396)</f>
        <v>1585000000</v>
      </c>
      <c r="R396" s="12" t="n">
        <f aca="false">$J$335+$O$335+Assumptions!$B$20+IF($B$396=0,$D$335,Assumptions!$B$4)+IF($C$396=0,$AI$335,Assumptions!$B$4)+IF($D$396=0,$AF$335,Assumptions!$B$4)+IF($E$396=0,$AC$335,Assumptions!$B$4)+IF($F$396=0,$Z$335,Assumptions!$B$4)+IF($G$396=0,$W$335,Assumptions!$B$4)+IF($H$396=0,$T$335,Assumptions!$B$4)</f>
        <v>20460741.3005735</v>
      </c>
      <c r="S396" s="12" t="n">
        <f aca="false">IF($R$396&gt;Assumptions!$B$4,$Q$396/$R$396&gt;Assumptions!$B$13,FALSE())</f>
        <v>1</v>
      </c>
      <c r="T396" s="12" t="n">
        <f aca="false">IF($S$396,($Q$396+Assumptions!$B$14*Assumptions!$B$13)/($R$396+Assumptions!$B$14),IF($R$396&gt;Assumptions!$B$4,$Q$396/$R$396,Assumptions!$B$4))</f>
        <v>69.1397537744283</v>
      </c>
      <c r="U396" s="12" t="n">
        <f aca="false">IF($B$396=1,$I$396,$D$335*$T$396)</f>
        <v>54251931.5841775</v>
      </c>
      <c r="V396" s="12" t="n">
        <f aca="false">IF($C$396=1,$J$396,$AI$335*$T$396)</f>
        <v>300000000</v>
      </c>
      <c r="W396" s="12" t="n">
        <f aca="false">IF($D$396=1,$K$396,$AF$335*$T$396)</f>
        <v>100000000</v>
      </c>
      <c r="X396" s="12" t="n">
        <f aca="false">IF($E$396=1,$L$396,$AC$335*$T$396)</f>
        <v>165935409.058628</v>
      </c>
      <c r="Y396" s="12" t="n">
        <f aca="false">IF($F$396=1,$M$396,$Z$335*$T$396)</f>
        <v>207419261.323285</v>
      </c>
      <c r="Z396" s="12" t="n">
        <f aca="false">IF($G$396=1,$N$396,$W$335*$T$396)</f>
        <v>15000000</v>
      </c>
      <c r="AA396" s="12" t="n">
        <f aca="false">IF($H$396=1,$O$396,$T$335*$T$396)</f>
        <v>345698768.872141</v>
      </c>
      <c r="AB396" s="12" t="n">
        <f aca="false">($J$335+$O$335)*$T$396</f>
        <v>19087460.7558435</v>
      </c>
      <c r="AC396" s="12" t="n">
        <f aca="false">Assumptions!$B$20*$T$396</f>
        <v>622257783.969854</v>
      </c>
      <c r="AD396" s="12" t="n">
        <f aca="false">IF($S$396,Assumptions!$B$14*($T$396-Assumptions!$B$13),Assumptions!$B$4)</f>
        <v>170349384.436071</v>
      </c>
      <c r="AE396" s="12" t="n">
        <f aca="false">$U$396+$V$396+$W$396+$X$396+$Y$396+$Z$396+$AA$396+$AB$396+$AC$396+$AD$396</f>
        <v>2000000000</v>
      </c>
      <c r="AF396" s="12" t="n">
        <f aca="false">IF(AND(IF($B$396=1,$U$396&gt;=INDEX($U$346:$U$473,1+$A$396-Assumptions!$B$77),$U$396&gt;INDEX($U$346:$U$473,1+$A$396+Assumptions!$B$77)),IF($C$396=1,$V$396&gt;=INDEX($V$346:$V$473,1+$A$396-Assumptions!$B$78),$V$396&gt;INDEX($V$346:$V$473,1+$A$396+Assumptions!$B$78)),IF($D$396=1,$W$396&gt;=INDEX($W$346:$W$473,1+$A$396-Assumptions!$B$79),$W$396&gt;INDEX($W$346:$W$473,1+$A$396+Assumptions!$B$79)),IF($E$396=1,$X$396&gt;=INDEX($X$346:$X$473,1+$A$396-Assumptions!$B$80),$X$396&gt;INDEX($X$346:$X$473,1+$A$396+Assumptions!$B$80)),IF($F$396=1,$Y$396&gt;=INDEX($Y$346:$Y$473,1+$A$396-Assumptions!$B$81),$Y$396&gt;INDEX($Y$346:$Y$473,1+$A$396+Assumptions!$B$81)),IF($G$396=1,$Z$396&gt;=INDEX($Z$346:$Z$473,1+$A$396-Assumptions!$B$82),$Z$396&gt;INDEX($Z$346:$Z$473,1+$A$396+Assumptions!$B$82)),IF($H$396=1,$AA$396&gt;=INDEX($AA$346:$AA$473,1+$A$396-Assumptions!$B$83),$AA$396&gt;INDEX($AA$346:$AA$473,1+$A$396+Assumptions!$B$83))),1,0)</f>
        <v>0</v>
      </c>
    </row>
    <row r="397" customFormat="false" ht="15" hidden="true" customHeight="false" outlineLevel="0" collapsed="false">
      <c r="A397" s="6" t="n">
        <f aca="false">ROW()-ROW($A$346)+Assumptions!$B$4</f>
        <v>51</v>
      </c>
      <c r="B397" s="12" t="n">
        <f aca="false">MOD(QUOTIENT($A$397,Assumptions!$B$77),2)</f>
        <v>0</v>
      </c>
      <c r="C397" s="12" t="n">
        <f aca="false">MOD(QUOTIENT($A$397,Assumptions!$B$78),2)</f>
        <v>1</v>
      </c>
      <c r="D397" s="12" t="n">
        <f aca="false">MOD(QUOTIENT($A$397,Assumptions!$B$79),2)</f>
        <v>1</v>
      </c>
      <c r="E397" s="12" t="n">
        <f aca="false">MOD(QUOTIENT($A$397,Assumptions!$B$80),2)</f>
        <v>0</v>
      </c>
      <c r="F397" s="12" t="n">
        <f aca="false">MOD(QUOTIENT($A$397,Assumptions!$B$81),2)</f>
        <v>0</v>
      </c>
      <c r="G397" s="12" t="n">
        <f aca="false">MOD(QUOTIENT($A$397,Assumptions!$B$82),2)</f>
        <v>1</v>
      </c>
      <c r="H397" s="12" t="n">
        <f aca="false">MOD(QUOTIENT($A$397,Assumptions!$B$83),2)</f>
        <v>1</v>
      </c>
      <c r="I397" s="12" t="n">
        <f aca="false">IF($B$397=1,MIN(Assumptions!$B$67,MAX(Assumptions!$B$4,Assumptions!$B$26-(Assumptions!$B$4))),Assumptions!$B$4)</f>
        <v>0</v>
      </c>
      <c r="J397" s="12" t="n">
        <f aca="false">IF($C$397=1,MIN(Assumptions!$B$66,MAX(Assumptions!$B$4,Assumptions!$B$26-($I$397))),Assumptions!$B$4)</f>
        <v>300000000</v>
      </c>
      <c r="K397" s="12" t="n">
        <f aca="false">IF($D$397=1,MIN(Assumptions!$B$61,MAX(Assumptions!$B$4,Assumptions!$B$26-($I$397+$J$397))),Assumptions!$B$4)</f>
        <v>100000000</v>
      </c>
      <c r="L397" s="12" t="n">
        <f aca="false">IF($E$397=1,MIN(Assumptions!$B$56,MAX(Assumptions!$B$4,Assumptions!$B$26-($I$397+$J$397+$K$397))),Assumptions!$B$4)</f>
        <v>0</v>
      </c>
      <c r="M397" s="12" t="n">
        <f aca="false">IF($F$397=1,MIN(Assumptions!$B$51,MAX(Assumptions!$B$4,Assumptions!$B$26-($I$397+$J$397+$K$397+$L$397))),Assumptions!$B$4)</f>
        <v>0</v>
      </c>
      <c r="N397" s="12" t="n">
        <f aca="false">IF($G$397=1,MIN(Assumptions!$B$46,MAX(Assumptions!$B$4,Assumptions!$B$26-($I$397+$J$397+$K$397+$L$397+$M$397))),Assumptions!$B$4)</f>
        <v>15000000</v>
      </c>
      <c r="O397" s="12" t="n">
        <f aca="false">IF($H$397=1,MIN(Assumptions!$B$41,MAX(Assumptions!$B$4,Assumptions!$B$26-($I$397+$J$397+$K$397+$L$397+$M$397+$N$397))),Assumptions!$B$4)</f>
        <v>5000000</v>
      </c>
      <c r="P397" s="12" t="n">
        <f aca="false">$I$397+$J$397+$K$397+$L$397+$M$397+$N$397+$O$397</f>
        <v>420000000</v>
      </c>
      <c r="Q397" s="12" t="n">
        <f aca="false">MAX(Assumptions!$B$4,Assumptions!$B$26-$P$397)</f>
        <v>1580000000</v>
      </c>
      <c r="R397" s="12" t="n">
        <f aca="false">$J$335+$O$335+Assumptions!$B$20+IF($B$397=0,$D$335,Assumptions!$B$4)+IF($C$397=0,$AI$335,Assumptions!$B$4)+IF($D$397=0,$AF$335,Assumptions!$B$4)+IF($E$397=0,$AC$335,Assumptions!$B$4)+IF($F$397=0,$Z$335,Assumptions!$B$4)+IF($G$397=0,$W$335,Assumptions!$B$4)+IF($H$397=0,$T$335,Assumptions!$B$4)</f>
        <v>15460741.3005735</v>
      </c>
      <c r="S397" s="12" t="n">
        <f aca="false">IF($R$397&gt;Assumptions!$B$4,$Q$397/$R$397&gt;Assumptions!$B$13,FALSE())</f>
        <v>1</v>
      </c>
      <c r="T397" s="12" t="n">
        <f aca="false">IF($S$397,($Q$397+Assumptions!$B$14*Assumptions!$B$13)/($R$397+Assumptions!$B$14),IF($R$397&gt;Assumptions!$B$4,$Q$397/$R$397,Assumptions!$B$4))</f>
        <v>88.1088354604532</v>
      </c>
      <c r="U397" s="12" t="n">
        <f aca="false">IF($B$397=1,$I$397,$D$335*$T$397)</f>
        <v>69136412.1567063</v>
      </c>
      <c r="V397" s="12" t="n">
        <f aca="false">IF($C$397=1,$J$397,$AI$335*$T$397)</f>
        <v>300000000</v>
      </c>
      <c r="W397" s="12" t="n">
        <f aca="false">IF($D$397=1,$K$397,$AF$335*$T$397)</f>
        <v>100000000</v>
      </c>
      <c r="X397" s="12" t="n">
        <f aca="false">IF($E$397=1,$L$397,$AC$335*$T$397)</f>
        <v>211461205.105088</v>
      </c>
      <c r="Y397" s="12" t="n">
        <f aca="false">IF($F$397=1,$M$397,$Z$335*$T$397)</f>
        <v>264326506.38136</v>
      </c>
      <c r="Z397" s="12" t="n">
        <f aca="false">IF($G$397=1,$N$397,$W$335*$T$397)</f>
        <v>15000000</v>
      </c>
      <c r="AA397" s="12" t="n">
        <f aca="false">IF($H$397=1,$O$397,$T$335*$T$397)</f>
        <v>5000000</v>
      </c>
      <c r="AB397" s="12" t="n">
        <f aca="false">($J$335+$O$335)*$T$397</f>
        <v>24324268.5616344</v>
      </c>
      <c r="AC397" s="12" t="n">
        <f aca="false">Assumptions!$B$20*$T$397</f>
        <v>792979519.144079</v>
      </c>
      <c r="AD397" s="12" t="n">
        <f aca="false">IF($S$397,Assumptions!$B$14*($T$397-Assumptions!$B$13),Assumptions!$B$4)</f>
        <v>217772088.651133</v>
      </c>
      <c r="AE397" s="12" t="n">
        <f aca="false">$U$397+$V$397+$W$397+$X$397+$Y$397+$Z$397+$AA$397+$AB$397+$AC$397+$AD$397</f>
        <v>2000000000</v>
      </c>
      <c r="AF397" s="12" t="n">
        <f aca="false">IF(AND(IF($B$397=1,$U$397&gt;=INDEX($U$346:$U$473,1+$A$397-Assumptions!$B$77),$U$397&gt;INDEX($U$346:$U$473,1+$A$397+Assumptions!$B$77)),IF($C$397=1,$V$397&gt;=INDEX($V$346:$V$473,1+$A$397-Assumptions!$B$78),$V$397&gt;INDEX($V$346:$V$473,1+$A$397+Assumptions!$B$78)),IF($D$397=1,$W$397&gt;=INDEX($W$346:$W$473,1+$A$397-Assumptions!$B$79),$W$397&gt;INDEX($W$346:$W$473,1+$A$397+Assumptions!$B$79)),IF($E$397=1,$X$397&gt;=INDEX($X$346:$X$473,1+$A$397-Assumptions!$B$80),$X$397&gt;INDEX($X$346:$X$473,1+$A$397+Assumptions!$B$80)),IF($F$397=1,$Y$397&gt;=INDEX($Y$346:$Y$473,1+$A$397-Assumptions!$B$81),$Y$397&gt;INDEX($Y$346:$Y$473,1+$A$397+Assumptions!$B$81)),IF($G$397=1,$Z$397&gt;=INDEX($Z$346:$Z$473,1+$A$397-Assumptions!$B$82),$Z$397&gt;INDEX($Z$346:$Z$473,1+$A$397+Assumptions!$B$82)),IF($H$397=1,$AA$397&gt;=INDEX($AA$346:$AA$473,1+$A$397-Assumptions!$B$83),$AA$397&gt;INDEX($AA$346:$AA$473,1+$A$397+Assumptions!$B$83))),1,0)</f>
        <v>0</v>
      </c>
    </row>
    <row r="398" customFormat="false" ht="15" hidden="true" customHeight="false" outlineLevel="0" collapsed="false">
      <c r="A398" s="6" t="n">
        <f aca="false">ROW()-ROW($A$346)+Assumptions!$B$4</f>
        <v>52</v>
      </c>
      <c r="B398" s="12" t="n">
        <f aca="false">MOD(QUOTIENT($A$398,Assumptions!$B$77),2)</f>
        <v>0</v>
      </c>
      <c r="C398" s="12" t="n">
        <f aca="false">MOD(QUOTIENT($A$398,Assumptions!$B$78),2)</f>
        <v>1</v>
      </c>
      <c r="D398" s="12" t="n">
        <f aca="false">MOD(QUOTIENT($A$398,Assumptions!$B$79),2)</f>
        <v>1</v>
      </c>
      <c r="E398" s="12" t="n">
        <f aca="false">MOD(QUOTIENT($A$398,Assumptions!$B$80),2)</f>
        <v>0</v>
      </c>
      <c r="F398" s="12" t="n">
        <f aca="false">MOD(QUOTIENT($A$398,Assumptions!$B$81),2)</f>
        <v>1</v>
      </c>
      <c r="G398" s="12" t="n">
        <f aca="false">MOD(QUOTIENT($A$398,Assumptions!$B$82),2)</f>
        <v>0</v>
      </c>
      <c r="H398" s="12" t="n">
        <f aca="false">MOD(QUOTIENT($A$398,Assumptions!$B$83),2)</f>
        <v>0</v>
      </c>
      <c r="I398" s="12" t="n">
        <f aca="false">IF($B$398=1,MIN(Assumptions!$B$67,MAX(Assumptions!$B$4,Assumptions!$B$26-(Assumptions!$B$4))),Assumptions!$B$4)</f>
        <v>0</v>
      </c>
      <c r="J398" s="12" t="n">
        <f aca="false">IF($C$398=1,MIN(Assumptions!$B$66,MAX(Assumptions!$B$4,Assumptions!$B$26-($I$398))),Assumptions!$B$4)</f>
        <v>300000000</v>
      </c>
      <c r="K398" s="12" t="n">
        <f aca="false">IF($D$398=1,MIN(Assumptions!$B$61,MAX(Assumptions!$B$4,Assumptions!$B$26-($I$398+$J$398))),Assumptions!$B$4)</f>
        <v>100000000</v>
      </c>
      <c r="L398" s="12" t="n">
        <f aca="false">IF($E$398=1,MIN(Assumptions!$B$56,MAX(Assumptions!$B$4,Assumptions!$B$26-($I$398+$J$398+$K$398))),Assumptions!$B$4)</f>
        <v>0</v>
      </c>
      <c r="M398" s="12" t="n">
        <f aca="false">IF($F$398=1,MIN(Assumptions!$B$51,MAX(Assumptions!$B$4,Assumptions!$B$26-($I$398+$J$398+$K$398+$L$398))),Assumptions!$B$4)</f>
        <v>30000000</v>
      </c>
      <c r="N398" s="12" t="n">
        <f aca="false">IF($G$398=1,MIN(Assumptions!$B$46,MAX(Assumptions!$B$4,Assumptions!$B$26-($I$398+$J$398+$K$398+$L$398+$M$398))),Assumptions!$B$4)</f>
        <v>0</v>
      </c>
      <c r="O398" s="12" t="n">
        <f aca="false">IF($H$398=1,MIN(Assumptions!$B$41,MAX(Assumptions!$B$4,Assumptions!$B$26-($I$398+$J$398+$K$398+$L$398+$M$398+$N$398))),Assumptions!$B$4)</f>
        <v>0</v>
      </c>
      <c r="P398" s="12" t="n">
        <f aca="false">$I$398+$J$398+$K$398+$L$398+$M$398+$N$398+$O$398</f>
        <v>430000000</v>
      </c>
      <c r="Q398" s="12" t="n">
        <f aca="false">MAX(Assumptions!$B$4,Assumptions!$B$26-$P$398)</f>
        <v>1570000000</v>
      </c>
      <c r="R398" s="12" t="n">
        <f aca="false">$J$335+$O$335+Assumptions!$B$20+IF($B$398=0,$D$335,Assumptions!$B$4)+IF($C$398=0,$AI$335,Assumptions!$B$4)+IF($D$398=0,$AF$335,Assumptions!$B$4)+IF($E$398=0,$AC$335,Assumptions!$B$4)+IF($F$398=0,$Z$335,Assumptions!$B$4)+IF($G$398=0,$W$335,Assumptions!$B$4)+IF($H$398=0,$T$335,Assumptions!$B$4)</f>
        <v>22460741.3005735</v>
      </c>
      <c r="S398" s="12" t="n">
        <f aca="false">IF($R$398&gt;Assumptions!$B$4,$Q$398/$R$398&gt;Assumptions!$B$13,FALSE())</f>
        <v>1</v>
      </c>
      <c r="T398" s="12" t="n">
        <f aca="false">IF($S$398,($Q$398+Assumptions!$B$14*Assumptions!$B$13)/($R$398+Assumptions!$B$14),IF($R$398&gt;Assumptions!$B$4,$Q$398/$R$398,Assumptions!$B$4))</f>
        <v>62.9989302426634</v>
      </c>
      <c r="U398" s="12" t="n">
        <f aca="false">IF($B$398=1,$I$398,$D$335*$T$398)</f>
        <v>49433407.9428765</v>
      </c>
      <c r="V398" s="12" t="n">
        <f aca="false">IF($C$398=1,$J$398,$AI$335*$T$398)</f>
        <v>300000000</v>
      </c>
      <c r="W398" s="12" t="n">
        <f aca="false">IF($D$398=1,$K$398,$AF$335*$T$398)</f>
        <v>100000000</v>
      </c>
      <c r="X398" s="12" t="n">
        <f aca="false">IF($E$398=1,$L$398,$AC$335*$T$398)</f>
        <v>151197432.582392</v>
      </c>
      <c r="Y398" s="12" t="n">
        <f aca="false">IF($F$398=1,$M$398,$Z$335*$T$398)</f>
        <v>30000000</v>
      </c>
      <c r="Z398" s="12" t="n">
        <f aca="false">IF($G$398=1,$N$398,$W$335*$T$398)</f>
        <v>314994651.213317</v>
      </c>
      <c r="AA398" s="12" t="n">
        <f aca="false">IF($H$398=1,$O$398,$T$335*$T$398)</f>
        <v>314994651.213317</v>
      </c>
      <c r="AB398" s="12" t="n">
        <f aca="false">($J$335+$O$335)*$T$398</f>
        <v>17392159.2574677</v>
      </c>
      <c r="AC398" s="12" t="n">
        <f aca="false">Assumptions!$B$20*$T$398</f>
        <v>566990372.183971</v>
      </c>
      <c r="AD398" s="12" t="n">
        <f aca="false">IF($S$398,Assumptions!$B$14*($T$398-Assumptions!$B$13),Assumptions!$B$4)</f>
        <v>154997325.606659</v>
      </c>
      <c r="AE398" s="12" t="n">
        <f aca="false">$U$398+$V$398+$W$398+$X$398+$Y$398+$Z$398+$AA$398+$AB$398+$AC$398+$AD$398</f>
        <v>2000000000</v>
      </c>
      <c r="AF398" s="12" t="n">
        <f aca="false">IF(AND(IF($B$398=1,$U$398&gt;=INDEX($U$346:$U$473,1+$A$398-Assumptions!$B$77),$U$398&gt;INDEX($U$346:$U$473,1+$A$398+Assumptions!$B$77)),IF($C$398=1,$V$398&gt;=INDEX($V$346:$V$473,1+$A$398-Assumptions!$B$78),$V$398&gt;INDEX($V$346:$V$473,1+$A$398+Assumptions!$B$78)),IF($D$398=1,$W$398&gt;=INDEX($W$346:$W$473,1+$A$398-Assumptions!$B$79),$W$398&gt;INDEX($W$346:$W$473,1+$A$398+Assumptions!$B$79)),IF($E$398=1,$X$398&gt;=INDEX($X$346:$X$473,1+$A$398-Assumptions!$B$80),$X$398&gt;INDEX($X$346:$X$473,1+$A$398+Assumptions!$B$80)),IF($F$398=1,$Y$398&gt;=INDEX($Y$346:$Y$473,1+$A$398-Assumptions!$B$81),$Y$398&gt;INDEX($Y$346:$Y$473,1+$A$398+Assumptions!$B$81)),IF($G$398=1,$Z$398&gt;=INDEX($Z$346:$Z$473,1+$A$398-Assumptions!$B$82),$Z$398&gt;INDEX($Z$346:$Z$473,1+$A$398+Assumptions!$B$82)),IF($H$398=1,$AA$398&gt;=INDEX($AA$346:$AA$473,1+$A$398-Assumptions!$B$83),$AA$398&gt;INDEX($AA$346:$AA$473,1+$A$398+Assumptions!$B$83))),1,0)</f>
        <v>0</v>
      </c>
    </row>
    <row r="399" customFormat="false" ht="15" hidden="true" customHeight="false" outlineLevel="0" collapsed="false">
      <c r="A399" s="6" t="n">
        <f aca="false">ROW()-ROW($A$346)+Assumptions!$B$4</f>
        <v>53</v>
      </c>
      <c r="B399" s="12" t="n">
        <f aca="false">MOD(QUOTIENT($A$399,Assumptions!$B$77),2)</f>
        <v>0</v>
      </c>
      <c r="C399" s="12" t="n">
        <f aca="false">MOD(QUOTIENT($A$399,Assumptions!$B$78),2)</f>
        <v>1</v>
      </c>
      <c r="D399" s="12" t="n">
        <f aca="false">MOD(QUOTIENT($A$399,Assumptions!$B$79),2)</f>
        <v>1</v>
      </c>
      <c r="E399" s="12" t="n">
        <f aca="false">MOD(QUOTIENT($A$399,Assumptions!$B$80),2)</f>
        <v>0</v>
      </c>
      <c r="F399" s="12" t="n">
        <f aca="false">MOD(QUOTIENT($A$399,Assumptions!$B$81),2)</f>
        <v>1</v>
      </c>
      <c r="G399" s="12" t="n">
        <f aca="false">MOD(QUOTIENT($A$399,Assumptions!$B$82),2)</f>
        <v>0</v>
      </c>
      <c r="H399" s="12" t="n">
        <f aca="false">MOD(QUOTIENT($A$399,Assumptions!$B$83),2)</f>
        <v>1</v>
      </c>
      <c r="I399" s="12" t="n">
        <f aca="false">IF($B$399=1,MIN(Assumptions!$B$67,MAX(Assumptions!$B$4,Assumptions!$B$26-(Assumptions!$B$4))),Assumptions!$B$4)</f>
        <v>0</v>
      </c>
      <c r="J399" s="12" t="n">
        <f aca="false">IF($C$399=1,MIN(Assumptions!$B$66,MAX(Assumptions!$B$4,Assumptions!$B$26-($I$399))),Assumptions!$B$4)</f>
        <v>300000000</v>
      </c>
      <c r="K399" s="12" t="n">
        <f aca="false">IF($D$399=1,MIN(Assumptions!$B$61,MAX(Assumptions!$B$4,Assumptions!$B$26-($I$399+$J$399))),Assumptions!$B$4)</f>
        <v>100000000</v>
      </c>
      <c r="L399" s="12" t="n">
        <f aca="false">IF($E$399=1,MIN(Assumptions!$B$56,MAX(Assumptions!$B$4,Assumptions!$B$26-($I$399+$J$399+$K$399))),Assumptions!$B$4)</f>
        <v>0</v>
      </c>
      <c r="M399" s="12" t="n">
        <f aca="false">IF($F$399=1,MIN(Assumptions!$B$51,MAX(Assumptions!$B$4,Assumptions!$B$26-($I$399+$J$399+$K$399+$L$399))),Assumptions!$B$4)</f>
        <v>30000000</v>
      </c>
      <c r="N399" s="12" t="n">
        <f aca="false">IF($G$399=1,MIN(Assumptions!$B$46,MAX(Assumptions!$B$4,Assumptions!$B$26-($I$399+$J$399+$K$399+$L$399+$M$399))),Assumptions!$B$4)</f>
        <v>0</v>
      </c>
      <c r="O399" s="12" t="n">
        <f aca="false">IF($H$399=1,MIN(Assumptions!$B$41,MAX(Assumptions!$B$4,Assumptions!$B$26-($I$399+$J$399+$K$399+$L$399+$M$399+$N$399))),Assumptions!$B$4)</f>
        <v>5000000</v>
      </c>
      <c r="P399" s="12" t="n">
        <f aca="false">$I$399+$J$399+$K$399+$L$399+$M$399+$N$399+$O$399</f>
        <v>435000000</v>
      </c>
      <c r="Q399" s="12" t="n">
        <f aca="false">MAX(Assumptions!$B$4,Assumptions!$B$26-$P$399)</f>
        <v>1565000000</v>
      </c>
      <c r="R399" s="12" t="n">
        <f aca="false">$J$335+$O$335+Assumptions!$B$20+IF($B$399=0,$D$335,Assumptions!$B$4)+IF($C$399=0,$AI$335,Assumptions!$B$4)+IF($D$399=0,$AF$335,Assumptions!$B$4)+IF($E$399=0,$AC$335,Assumptions!$B$4)+IF($F$399=0,$Z$335,Assumptions!$B$4)+IF($G$399=0,$W$335,Assumptions!$B$4)+IF($H$399=0,$T$335,Assumptions!$B$4)</f>
        <v>17460741.3005735</v>
      </c>
      <c r="S399" s="12" t="n">
        <f aca="false">IF($R$399&gt;Assumptions!$B$4,$Q$399/$R$399&gt;Assumptions!$B$13,FALSE())</f>
        <v>1</v>
      </c>
      <c r="T399" s="12" t="n">
        <f aca="false">IF($S$399,($Q$399+Assumptions!$B$14*Assumptions!$B$13)/($R$399+Assumptions!$B$14),IF($R$399&gt;Assumptions!$B$4,$Q$399/$R$399,Assumptions!$B$4))</f>
        <v>78.5291476101121</v>
      </c>
      <c r="U399" s="12" t="n">
        <f aca="false">IF($B$399=1,$I$399,$D$335*$T$399)</f>
        <v>61619512.8117927</v>
      </c>
      <c r="V399" s="12" t="n">
        <f aca="false">IF($C$399=1,$J$399,$AI$335*$T$399)</f>
        <v>300000000</v>
      </c>
      <c r="W399" s="12" t="n">
        <f aca="false">IF($D$399=1,$K$399,$AF$335*$T$399)</f>
        <v>100000000</v>
      </c>
      <c r="X399" s="12" t="n">
        <f aca="false">IF($E$399=1,$L$399,$AC$335*$T$399)</f>
        <v>188469954.264269</v>
      </c>
      <c r="Y399" s="12" t="n">
        <f aca="false">IF($F$399=1,$M$399,$Z$335*$T$399)</f>
        <v>30000000</v>
      </c>
      <c r="Z399" s="12" t="n">
        <f aca="false">IF($G$399=1,$N$399,$W$335*$T$399)</f>
        <v>392645738.050561</v>
      </c>
      <c r="AA399" s="12" t="n">
        <f aca="false">IF($H$399=1,$O$399,$T$335*$T$399)</f>
        <v>5000000</v>
      </c>
      <c r="AB399" s="12" t="n">
        <f aca="false">($J$335+$O$335)*$T$399</f>
        <v>21679597.3570886</v>
      </c>
      <c r="AC399" s="12" t="n">
        <f aca="false">Assumptions!$B$20*$T$399</f>
        <v>706762328.491009</v>
      </c>
      <c r="AD399" s="12" t="n">
        <f aca="false">IF($S$399,Assumptions!$B$14*($T$399-Assumptions!$B$13),Assumptions!$B$4)</f>
        <v>193822869.02528</v>
      </c>
      <c r="AE399" s="12" t="n">
        <f aca="false">$U$399+$V$399+$W$399+$X$399+$Y$399+$Z$399+$AA$399+$AB$399+$AC$399+$AD$399</f>
        <v>2000000000</v>
      </c>
      <c r="AF399" s="12" t="n">
        <f aca="false">IF(AND(IF($B$399=1,$U$399&gt;=INDEX($U$346:$U$473,1+$A$399-Assumptions!$B$77),$U$399&gt;INDEX($U$346:$U$473,1+$A$399+Assumptions!$B$77)),IF($C$399=1,$V$399&gt;=INDEX($V$346:$V$473,1+$A$399-Assumptions!$B$78),$V$399&gt;INDEX($V$346:$V$473,1+$A$399+Assumptions!$B$78)),IF($D$399=1,$W$399&gt;=INDEX($W$346:$W$473,1+$A$399-Assumptions!$B$79),$W$399&gt;INDEX($W$346:$W$473,1+$A$399+Assumptions!$B$79)),IF($E$399=1,$X$399&gt;=INDEX($X$346:$X$473,1+$A$399-Assumptions!$B$80),$X$399&gt;INDEX($X$346:$X$473,1+$A$399+Assumptions!$B$80)),IF($F$399=1,$Y$399&gt;=INDEX($Y$346:$Y$473,1+$A$399-Assumptions!$B$81),$Y$399&gt;INDEX($Y$346:$Y$473,1+$A$399+Assumptions!$B$81)),IF($G$399=1,$Z$399&gt;=INDEX($Z$346:$Z$473,1+$A$399-Assumptions!$B$82),$Z$399&gt;INDEX($Z$346:$Z$473,1+$A$399+Assumptions!$B$82)),IF($H$399=1,$AA$399&gt;=INDEX($AA$346:$AA$473,1+$A$399-Assumptions!$B$83),$AA$399&gt;INDEX($AA$346:$AA$473,1+$A$399+Assumptions!$B$83))),1,0)</f>
        <v>0</v>
      </c>
    </row>
    <row r="400" customFormat="false" ht="15" hidden="true" customHeight="false" outlineLevel="0" collapsed="false">
      <c r="A400" s="6" t="n">
        <f aca="false">ROW()-ROW($A$346)+Assumptions!$B$4</f>
        <v>54</v>
      </c>
      <c r="B400" s="12" t="n">
        <f aca="false">MOD(QUOTIENT($A$400,Assumptions!$B$77),2)</f>
        <v>0</v>
      </c>
      <c r="C400" s="12" t="n">
        <f aca="false">MOD(QUOTIENT($A$400,Assumptions!$B$78),2)</f>
        <v>1</v>
      </c>
      <c r="D400" s="12" t="n">
        <f aca="false">MOD(QUOTIENT($A$400,Assumptions!$B$79),2)</f>
        <v>1</v>
      </c>
      <c r="E400" s="12" t="n">
        <f aca="false">MOD(QUOTIENT($A$400,Assumptions!$B$80),2)</f>
        <v>0</v>
      </c>
      <c r="F400" s="12" t="n">
        <f aca="false">MOD(QUOTIENT($A$400,Assumptions!$B$81),2)</f>
        <v>1</v>
      </c>
      <c r="G400" s="12" t="n">
        <f aca="false">MOD(QUOTIENT($A$400,Assumptions!$B$82),2)</f>
        <v>1</v>
      </c>
      <c r="H400" s="12" t="n">
        <f aca="false">MOD(QUOTIENT($A$400,Assumptions!$B$83),2)</f>
        <v>0</v>
      </c>
      <c r="I400" s="12" t="n">
        <f aca="false">IF($B$400=1,MIN(Assumptions!$B$67,MAX(Assumptions!$B$4,Assumptions!$B$26-(Assumptions!$B$4))),Assumptions!$B$4)</f>
        <v>0</v>
      </c>
      <c r="J400" s="12" t="n">
        <f aca="false">IF($C$400=1,MIN(Assumptions!$B$66,MAX(Assumptions!$B$4,Assumptions!$B$26-($I$400))),Assumptions!$B$4)</f>
        <v>300000000</v>
      </c>
      <c r="K400" s="12" t="n">
        <f aca="false">IF($D$400=1,MIN(Assumptions!$B$61,MAX(Assumptions!$B$4,Assumptions!$B$26-($I$400+$J$400))),Assumptions!$B$4)</f>
        <v>100000000</v>
      </c>
      <c r="L400" s="12" t="n">
        <f aca="false">IF($E$400=1,MIN(Assumptions!$B$56,MAX(Assumptions!$B$4,Assumptions!$B$26-($I$400+$J$400+$K$400))),Assumptions!$B$4)</f>
        <v>0</v>
      </c>
      <c r="M400" s="12" t="n">
        <f aca="false">IF($F$400=1,MIN(Assumptions!$B$51,MAX(Assumptions!$B$4,Assumptions!$B$26-($I$400+$J$400+$K$400+$L$400))),Assumptions!$B$4)</f>
        <v>30000000</v>
      </c>
      <c r="N400" s="12" t="n">
        <f aca="false">IF($G$400=1,MIN(Assumptions!$B$46,MAX(Assumptions!$B$4,Assumptions!$B$26-($I$400+$J$400+$K$400+$L$400+$M$400))),Assumptions!$B$4)</f>
        <v>15000000</v>
      </c>
      <c r="O400" s="12" t="n">
        <f aca="false">IF($H$400=1,MIN(Assumptions!$B$41,MAX(Assumptions!$B$4,Assumptions!$B$26-($I$400+$J$400+$K$400+$L$400+$M$400+$N$400))),Assumptions!$B$4)</f>
        <v>0</v>
      </c>
      <c r="P400" s="12" t="n">
        <f aca="false">$I$400+$J$400+$K$400+$L$400+$M$400+$N$400+$O$400</f>
        <v>445000000</v>
      </c>
      <c r="Q400" s="12" t="n">
        <f aca="false">MAX(Assumptions!$B$4,Assumptions!$B$26-$P$400)</f>
        <v>1555000000</v>
      </c>
      <c r="R400" s="12" t="n">
        <f aca="false">$J$335+$O$335+Assumptions!$B$20+IF($B$400=0,$D$335,Assumptions!$B$4)+IF($C$400=0,$AI$335,Assumptions!$B$4)+IF($D$400=0,$AF$335,Assumptions!$B$4)+IF($E$400=0,$AC$335,Assumptions!$B$4)+IF($F$400=0,$Z$335,Assumptions!$B$4)+IF($G$400=0,$W$335,Assumptions!$B$4)+IF($H$400=0,$T$335,Assumptions!$B$4)</f>
        <v>17460741.3005735</v>
      </c>
      <c r="S400" s="12" t="n">
        <f aca="false">IF($R$400&gt;Assumptions!$B$4,$Q$400/$R$400&gt;Assumptions!$B$13,FALSE())</f>
        <v>1</v>
      </c>
      <c r="T400" s="12" t="n">
        <f aca="false">IF($S$400,($Q$400+Assumptions!$B$14*Assumptions!$B$13)/($R$400+Assumptions!$B$14),IF($R$400&gt;Assumptions!$B$4,$Q$400/$R$400,Assumptions!$B$4))</f>
        <v>78.0281642122804</v>
      </c>
      <c r="U400" s="12" t="n">
        <f aca="false">IF($B$400=1,$I$400,$D$335*$T$400)</f>
        <v>61226405.8720046</v>
      </c>
      <c r="V400" s="12" t="n">
        <f aca="false">IF($C$400=1,$J$400,$AI$335*$T$400)</f>
        <v>300000000</v>
      </c>
      <c r="W400" s="12" t="n">
        <f aca="false">IF($D$400=1,$K$400,$AF$335*$T$400)</f>
        <v>100000000</v>
      </c>
      <c r="X400" s="12" t="n">
        <f aca="false">IF($E$400=1,$L$400,$AC$335*$T$400)</f>
        <v>187267594.109473</v>
      </c>
      <c r="Y400" s="12" t="n">
        <f aca="false">IF($F$400=1,$M$400,$Z$335*$T$400)</f>
        <v>30000000</v>
      </c>
      <c r="Z400" s="12" t="n">
        <f aca="false">IF($G$400=1,$N$400,$W$335*$T$400)</f>
        <v>15000000</v>
      </c>
      <c r="AA400" s="12" t="n">
        <f aca="false">IF($H$400=1,$O$400,$T$335*$T$400)</f>
        <v>390140821.061402</v>
      </c>
      <c r="AB400" s="12" t="n">
        <f aca="false">($J$335+$O$335)*$T$400</f>
        <v>21541290.5158951</v>
      </c>
      <c r="AC400" s="12" t="n">
        <f aca="false">Assumptions!$B$20*$T$400</f>
        <v>702253477.910524</v>
      </c>
      <c r="AD400" s="12" t="n">
        <f aca="false">IF($S$400,Assumptions!$B$14*($T$400-Assumptions!$B$13),Assumptions!$B$4)</f>
        <v>192570410.530701</v>
      </c>
      <c r="AE400" s="12" t="n">
        <f aca="false">$U$400+$V$400+$W$400+$X$400+$Y$400+$Z$400+$AA$400+$AB$400+$AC$400+$AD$400</f>
        <v>2000000000</v>
      </c>
      <c r="AF400" s="12" t="n">
        <f aca="false">IF(AND(IF($B$400=1,$U$400&gt;=INDEX($U$346:$U$473,1+$A$400-Assumptions!$B$77),$U$400&gt;INDEX($U$346:$U$473,1+$A$400+Assumptions!$B$77)),IF($C$400=1,$V$400&gt;=INDEX($V$346:$V$473,1+$A$400-Assumptions!$B$78),$V$400&gt;INDEX($V$346:$V$473,1+$A$400+Assumptions!$B$78)),IF($D$400=1,$W$400&gt;=INDEX($W$346:$W$473,1+$A$400-Assumptions!$B$79),$W$400&gt;INDEX($W$346:$W$473,1+$A$400+Assumptions!$B$79)),IF($E$400=1,$X$400&gt;=INDEX($X$346:$X$473,1+$A$400-Assumptions!$B$80),$X$400&gt;INDEX($X$346:$X$473,1+$A$400+Assumptions!$B$80)),IF($F$400=1,$Y$400&gt;=INDEX($Y$346:$Y$473,1+$A$400-Assumptions!$B$81),$Y$400&gt;INDEX($Y$346:$Y$473,1+$A$400+Assumptions!$B$81)),IF($G$400=1,$Z$400&gt;=INDEX($Z$346:$Z$473,1+$A$400-Assumptions!$B$82),$Z$400&gt;INDEX($Z$346:$Z$473,1+$A$400+Assumptions!$B$82)),IF($H$400=1,$AA$400&gt;=INDEX($AA$346:$AA$473,1+$A$400-Assumptions!$B$83),$AA$400&gt;INDEX($AA$346:$AA$473,1+$A$400+Assumptions!$B$83))),1,0)</f>
        <v>0</v>
      </c>
    </row>
    <row r="401" customFormat="false" ht="15" hidden="true" customHeight="false" outlineLevel="0" collapsed="false">
      <c r="A401" s="6" t="n">
        <f aca="false">ROW()-ROW($A$346)+Assumptions!$B$4</f>
        <v>55</v>
      </c>
      <c r="B401" s="12" t="n">
        <f aca="false">MOD(QUOTIENT($A$401,Assumptions!$B$77),2)</f>
        <v>0</v>
      </c>
      <c r="C401" s="12" t="n">
        <f aca="false">MOD(QUOTIENT($A$401,Assumptions!$B$78),2)</f>
        <v>1</v>
      </c>
      <c r="D401" s="12" t="n">
        <f aca="false">MOD(QUOTIENT($A$401,Assumptions!$B$79),2)</f>
        <v>1</v>
      </c>
      <c r="E401" s="12" t="n">
        <f aca="false">MOD(QUOTIENT($A$401,Assumptions!$B$80),2)</f>
        <v>0</v>
      </c>
      <c r="F401" s="12" t="n">
        <f aca="false">MOD(QUOTIENT($A$401,Assumptions!$B$81),2)</f>
        <v>1</v>
      </c>
      <c r="G401" s="12" t="n">
        <f aca="false">MOD(QUOTIENT($A$401,Assumptions!$B$82),2)</f>
        <v>1</v>
      </c>
      <c r="H401" s="12" t="n">
        <f aca="false">MOD(QUOTIENT($A$401,Assumptions!$B$83),2)</f>
        <v>1</v>
      </c>
      <c r="I401" s="12" t="n">
        <f aca="false">IF($B$401=1,MIN(Assumptions!$B$67,MAX(Assumptions!$B$4,Assumptions!$B$26-(Assumptions!$B$4))),Assumptions!$B$4)</f>
        <v>0</v>
      </c>
      <c r="J401" s="12" t="n">
        <f aca="false">IF($C$401=1,MIN(Assumptions!$B$66,MAX(Assumptions!$B$4,Assumptions!$B$26-($I$401))),Assumptions!$B$4)</f>
        <v>300000000</v>
      </c>
      <c r="K401" s="12" t="n">
        <f aca="false">IF($D$401=1,MIN(Assumptions!$B$61,MAX(Assumptions!$B$4,Assumptions!$B$26-($I$401+$J$401))),Assumptions!$B$4)</f>
        <v>100000000</v>
      </c>
      <c r="L401" s="12" t="n">
        <f aca="false">IF($E$401=1,MIN(Assumptions!$B$56,MAX(Assumptions!$B$4,Assumptions!$B$26-($I$401+$J$401+$K$401))),Assumptions!$B$4)</f>
        <v>0</v>
      </c>
      <c r="M401" s="12" t="n">
        <f aca="false">IF($F$401=1,MIN(Assumptions!$B$51,MAX(Assumptions!$B$4,Assumptions!$B$26-($I$401+$J$401+$K$401+$L$401))),Assumptions!$B$4)</f>
        <v>30000000</v>
      </c>
      <c r="N401" s="12" t="n">
        <f aca="false">IF($G$401=1,MIN(Assumptions!$B$46,MAX(Assumptions!$B$4,Assumptions!$B$26-($I$401+$J$401+$K$401+$L$401+$M$401))),Assumptions!$B$4)</f>
        <v>15000000</v>
      </c>
      <c r="O401" s="12" t="n">
        <f aca="false">IF($H$401=1,MIN(Assumptions!$B$41,MAX(Assumptions!$B$4,Assumptions!$B$26-($I$401+$J$401+$K$401+$L$401+$M$401+$N$401))),Assumptions!$B$4)</f>
        <v>5000000</v>
      </c>
      <c r="P401" s="12" t="n">
        <f aca="false">$I$401+$J$401+$K$401+$L$401+$M$401+$N$401+$O$401</f>
        <v>450000000</v>
      </c>
      <c r="Q401" s="12" t="n">
        <f aca="false">MAX(Assumptions!$B$4,Assumptions!$B$26-$P$401)</f>
        <v>1550000000</v>
      </c>
      <c r="R401" s="12" t="n">
        <f aca="false">$J$335+$O$335+Assumptions!$B$20+IF($B$401=0,$D$335,Assumptions!$B$4)+IF($C$401=0,$AI$335,Assumptions!$B$4)+IF($D$401=0,$AF$335,Assumptions!$B$4)+IF($E$401=0,$AC$335,Assumptions!$B$4)+IF($F$401=0,$Z$335,Assumptions!$B$4)+IF($G$401=0,$W$335,Assumptions!$B$4)+IF($H$401=0,$T$335,Assumptions!$B$4)</f>
        <v>12460741.3005735</v>
      </c>
      <c r="S401" s="12" t="n">
        <f aca="false">IF($R$401&gt;Assumptions!$B$4,$Q$401/$R$401&gt;Assumptions!$B$13,FALSE())</f>
        <v>1</v>
      </c>
      <c r="T401" s="12" t="n">
        <f aca="false">IF($S$401,($Q$401+Assumptions!$B$14*Assumptions!$B$13)/($R$401+Assumptions!$B$14),IF($R$401&gt;Assumptions!$B$4,$Q$401/$R$401,Assumptions!$B$4))</f>
        <v>103.77159585939</v>
      </c>
      <c r="U401" s="12" t="n">
        <f aca="false">IF($B$401=1,$I$401,$D$335*$T$401)</f>
        <v>81426519.6447193</v>
      </c>
      <c r="V401" s="12" t="n">
        <f aca="false">IF($C$401=1,$J$401,$AI$335*$T$401)</f>
        <v>300000000</v>
      </c>
      <c r="W401" s="12" t="n">
        <f aca="false">IF($D$401=1,$K$401,$AF$335*$T$401)</f>
        <v>100000000</v>
      </c>
      <c r="X401" s="12" t="n">
        <f aca="false">IF($E$401=1,$L$401,$AC$335*$T$401)</f>
        <v>249051830.062536</v>
      </c>
      <c r="Y401" s="12" t="n">
        <f aca="false">IF($F$401=1,$M$401,$Z$335*$T$401)</f>
        <v>30000000</v>
      </c>
      <c r="Z401" s="12" t="n">
        <f aca="false">IF($G$401=1,$N$401,$W$335*$T$401)</f>
        <v>15000000</v>
      </c>
      <c r="AA401" s="12" t="n">
        <f aca="false">IF($H$401=1,$O$401,$T$335*$T$401)</f>
        <v>5000000</v>
      </c>
      <c r="AB401" s="12" t="n">
        <f aca="false">($J$335+$O$335)*$T$401</f>
        <v>28648297.9097612</v>
      </c>
      <c r="AC401" s="12" t="n">
        <f aca="false">Assumptions!$B$20*$T$401</f>
        <v>933944362.734509</v>
      </c>
      <c r="AD401" s="12" t="n">
        <f aca="false">IF($S$401,Assumptions!$B$14*($T$401-Assumptions!$B$13),Assumptions!$B$4)</f>
        <v>256928989.648475</v>
      </c>
      <c r="AE401" s="12" t="n">
        <f aca="false">$U$401+$V$401+$W$401+$X$401+$Y$401+$Z$401+$AA$401+$AB$401+$AC$401+$AD$401</f>
        <v>2000000000</v>
      </c>
      <c r="AF401" s="12" t="n">
        <f aca="false">IF(AND(IF($B$401=1,$U$401&gt;=INDEX($U$346:$U$473,1+$A$401-Assumptions!$B$77),$U$401&gt;INDEX($U$346:$U$473,1+$A$401+Assumptions!$B$77)),IF($C$401=1,$V$401&gt;=INDEX($V$346:$V$473,1+$A$401-Assumptions!$B$78),$V$401&gt;INDEX($V$346:$V$473,1+$A$401+Assumptions!$B$78)),IF($D$401=1,$W$401&gt;=INDEX($W$346:$W$473,1+$A$401-Assumptions!$B$79),$W$401&gt;INDEX($W$346:$W$473,1+$A$401+Assumptions!$B$79)),IF($E$401=1,$X$401&gt;=INDEX($X$346:$X$473,1+$A$401-Assumptions!$B$80),$X$401&gt;INDEX($X$346:$X$473,1+$A$401+Assumptions!$B$80)),IF($F$401=1,$Y$401&gt;=INDEX($Y$346:$Y$473,1+$A$401-Assumptions!$B$81),$Y$401&gt;INDEX($Y$346:$Y$473,1+$A$401+Assumptions!$B$81)),IF($G$401=1,$Z$401&gt;=INDEX($Z$346:$Z$473,1+$A$401-Assumptions!$B$82),$Z$401&gt;INDEX($Z$346:$Z$473,1+$A$401+Assumptions!$B$82)),IF($H$401=1,$AA$401&gt;=INDEX($AA$346:$AA$473,1+$A$401-Assumptions!$B$83),$AA$401&gt;INDEX($AA$346:$AA$473,1+$A$401+Assumptions!$B$83))),1,0)</f>
        <v>0</v>
      </c>
    </row>
    <row r="402" customFormat="false" ht="15" hidden="true" customHeight="false" outlineLevel="0" collapsed="false">
      <c r="A402" s="6" t="n">
        <f aca="false">ROW()-ROW($A$346)+Assumptions!$B$4</f>
        <v>56</v>
      </c>
      <c r="B402" s="12" t="n">
        <f aca="false">MOD(QUOTIENT($A$402,Assumptions!$B$77),2)</f>
        <v>0</v>
      </c>
      <c r="C402" s="12" t="n">
        <f aca="false">MOD(QUOTIENT($A$402,Assumptions!$B$78),2)</f>
        <v>1</v>
      </c>
      <c r="D402" s="12" t="n">
        <f aca="false">MOD(QUOTIENT($A$402,Assumptions!$B$79),2)</f>
        <v>1</v>
      </c>
      <c r="E402" s="12" t="n">
        <f aca="false">MOD(QUOTIENT($A$402,Assumptions!$B$80),2)</f>
        <v>1</v>
      </c>
      <c r="F402" s="12" t="n">
        <f aca="false">MOD(QUOTIENT($A$402,Assumptions!$B$81),2)</f>
        <v>0</v>
      </c>
      <c r="G402" s="12" t="n">
        <f aca="false">MOD(QUOTIENT($A$402,Assumptions!$B$82),2)</f>
        <v>0</v>
      </c>
      <c r="H402" s="12" t="n">
        <f aca="false">MOD(QUOTIENT($A$402,Assumptions!$B$83),2)</f>
        <v>0</v>
      </c>
      <c r="I402" s="12" t="n">
        <f aca="false">IF($B$402=1,MIN(Assumptions!$B$67,MAX(Assumptions!$B$4,Assumptions!$B$26-(Assumptions!$B$4))),Assumptions!$B$4)</f>
        <v>0</v>
      </c>
      <c r="J402" s="12" t="n">
        <f aca="false">IF($C$402=1,MIN(Assumptions!$B$66,MAX(Assumptions!$B$4,Assumptions!$B$26-($I$402))),Assumptions!$B$4)</f>
        <v>300000000</v>
      </c>
      <c r="K402" s="12" t="n">
        <f aca="false">IF($D$402=1,MIN(Assumptions!$B$61,MAX(Assumptions!$B$4,Assumptions!$B$26-($I$402+$J$402))),Assumptions!$B$4)</f>
        <v>100000000</v>
      </c>
      <c r="L402" s="12" t="n">
        <f aca="false">IF($E$402=1,MIN(Assumptions!$B$56,MAX(Assumptions!$B$4,Assumptions!$B$26-($I$402+$J$402+$K$402))),Assumptions!$B$4)</f>
        <v>60000000</v>
      </c>
      <c r="M402" s="12" t="n">
        <f aca="false">IF($F$402=1,MIN(Assumptions!$B$51,MAX(Assumptions!$B$4,Assumptions!$B$26-($I$402+$J$402+$K$402+$L$402))),Assumptions!$B$4)</f>
        <v>0</v>
      </c>
      <c r="N402" s="12" t="n">
        <f aca="false">IF($G$402=1,MIN(Assumptions!$B$46,MAX(Assumptions!$B$4,Assumptions!$B$26-($I$402+$J$402+$K$402+$L$402+$M$402))),Assumptions!$B$4)</f>
        <v>0</v>
      </c>
      <c r="O402" s="12" t="n">
        <f aca="false">IF($H$402=1,MIN(Assumptions!$B$41,MAX(Assumptions!$B$4,Assumptions!$B$26-($I$402+$J$402+$K$402+$L$402+$M$402+$N$402))),Assumptions!$B$4)</f>
        <v>0</v>
      </c>
      <c r="P402" s="12" t="n">
        <f aca="false">$I$402+$J$402+$K$402+$L$402+$M$402+$N$402+$O$402</f>
        <v>460000000</v>
      </c>
      <c r="Q402" s="12" t="n">
        <f aca="false">MAX(Assumptions!$B$4,Assumptions!$B$26-$P$402)</f>
        <v>1540000000</v>
      </c>
      <c r="R402" s="12" t="n">
        <f aca="false">$J$335+$O$335+Assumptions!$B$20+IF($B$402=0,$D$335,Assumptions!$B$4)+IF($C$402=0,$AI$335,Assumptions!$B$4)+IF($D$402=0,$AF$335,Assumptions!$B$4)+IF($E$402=0,$AC$335,Assumptions!$B$4)+IF($F$402=0,$Z$335,Assumptions!$B$4)+IF($G$402=0,$W$335,Assumptions!$B$4)+IF($H$402=0,$T$335,Assumptions!$B$4)</f>
        <v>23060741.3005735</v>
      </c>
      <c r="S402" s="12" t="n">
        <f aca="false">IF($R$402&gt;Assumptions!$B$4,$Q$402/$R$402&gt;Assumptions!$B$13,FALSE())</f>
        <v>1</v>
      </c>
      <c r="T402" s="12" t="n">
        <f aca="false">IF($S$402,($Q$402+Assumptions!$B$14*Assumptions!$B$13)/($R$402+Assumptions!$B$14),IF($R$402&gt;Assumptions!$B$4,$Q$402/$R$402,Assumptions!$B$4))</f>
        <v>60.346450122923</v>
      </c>
      <c r="U402" s="12" t="n">
        <f aca="false">IF($B$402=1,$I$402,$D$335*$T$402)</f>
        <v>47352084.794778</v>
      </c>
      <c r="V402" s="12" t="n">
        <f aca="false">IF($C$402=1,$J$402,$AI$335*$T$402)</f>
        <v>300000000</v>
      </c>
      <c r="W402" s="12" t="n">
        <f aca="false">IF($D$402=1,$K$402,$AF$335*$T$402)</f>
        <v>100000000</v>
      </c>
      <c r="X402" s="12" t="n">
        <f aca="false">IF($E$402=1,$L$402,$AC$335*$T$402)</f>
        <v>60000000</v>
      </c>
      <c r="Y402" s="12" t="n">
        <f aca="false">IF($F$402=1,$M$402,$Z$335*$T$402)</f>
        <v>181039350.368769</v>
      </c>
      <c r="Z402" s="12" t="n">
        <f aca="false">IF($G$402=1,$N$402,$W$335*$T$402)</f>
        <v>301732250.614615</v>
      </c>
      <c r="AA402" s="12" t="n">
        <f aca="false">IF($H$402=1,$O$402,$T$335*$T$402)</f>
        <v>301732250.614615</v>
      </c>
      <c r="AB402" s="12" t="n">
        <f aca="false">($J$335+$O$335)*$T$402</f>
        <v>16659887.1936073</v>
      </c>
      <c r="AC402" s="12" t="n">
        <f aca="false">Assumptions!$B$20*$T$402</f>
        <v>543118051.106307</v>
      </c>
      <c r="AD402" s="12" t="n">
        <f aca="false">IF($S$402,Assumptions!$B$14*($T$402-Assumptions!$B$13),Assumptions!$B$4)</f>
        <v>148366125.307308</v>
      </c>
      <c r="AE402" s="12" t="n">
        <f aca="false">$U$402+$V$402+$W$402+$X$402+$Y$402+$Z$402+$AA$402+$AB$402+$AC$402+$AD$402</f>
        <v>2000000000</v>
      </c>
      <c r="AF402" s="12" t="n">
        <f aca="false">IF(AND(IF($B$402=1,$U$402&gt;=INDEX($U$346:$U$473,1+$A$402-Assumptions!$B$77),$U$402&gt;INDEX($U$346:$U$473,1+$A$402+Assumptions!$B$77)),IF($C$402=1,$V$402&gt;=INDEX($V$346:$V$473,1+$A$402-Assumptions!$B$78),$V$402&gt;INDEX($V$346:$V$473,1+$A$402+Assumptions!$B$78)),IF($D$402=1,$W$402&gt;=INDEX($W$346:$W$473,1+$A$402-Assumptions!$B$79),$W$402&gt;INDEX($W$346:$W$473,1+$A$402+Assumptions!$B$79)),IF($E$402=1,$X$402&gt;=INDEX($X$346:$X$473,1+$A$402-Assumptions!$B$80),$X$402&gt;INDEX($X$346:$X$473,1+$A$402+Assumptions!$B$80)),IF($F$402=1,$Y$402&gt;=INDEX($Y$346:$Y$473,1+$A$402-Assumptions!$B$81),$Y$402&gt;INDEX($Y$346:$Y$473,1+$A$402+Assumptions!$B$81)),IF($G$402=1,$Z$402&gt;=INDEX($Z$346:$Z$473,1+$A$402-Assumptions!$B$82),$Z$402&gt;INDEX($Z$346:$Z$473,1+$A$402+Assumptions!$B$82)),IF($H$402=1,$AA$402&gt;=INDEX($AA$346:$AA$473,1+$A$402-Assumptions!$B$83),$AA$402&gt;INDEX($AA$346:$AA$473,1+$A$402+Assumptions!$B$83))),1,0)</f>
        <v>0</v>
      </c>
    </row>
    <row r="403" customFormat="false" ht="15" hidden="true" customHeight="false" outlineLevel="0" collapsed="false">
      <c r="A403" s="6" t="n">
        <f aca="false">ROW()-ROW($A$346)+Assumptions!$B$4</f>
        <v>57</v>
      </c>
      <c r="B403" s="12" t="n">
        <f aca="false">MOD(QUOTIENT($A$403,Assumptions!$B$77),2)</f>
        <v>0</v>
      </c>
      <c r="C403" s="12" t="n">
        <f aca="false">MOD(QUOTIENT($A$403,Assumptions!$B$78),2)</f>
        <v>1</v>
      </c>
      <c r="D403" s="12" t="n">
        <f aca="false">MOD(QUOTIENT($A$403,Assumptions!$B$79),2)</f>
        <v>1</v>
      </c>
      <c r="E403" s="12" t="n">
        <f aca="false">MOD(QUOTIENT($A$403,Assumptions!$B$80),2)</f>
        <v>1</v>
      </c>
      <c r="F403" s="12" t="n">
        <f aca="false">MOD(QUOTIENT($A$403,Assumptions!$B$81),2)</f>
        <v>0</v>
      </c>
      <c r="G403" s="12" t="n">
        <f aca="false">MOD(QUOTIENT($A$403,Assumptions!$B$82),2)</f>
        <v>0</v>
      </c>
      <c r="H403" s="12" t="n">
        <f aca="false">MOD(QUOTIENT($A$403,Assumptions!$B$83),2)</f>
        <v>1</v>
      </c>
      <c r="I403" s="12" t="n">
        <f aca="false">IF($B$403=1,MIN(Assumptions!$B$67,MAX(Assumptions!$B$4,Assumptions!$B$26-(Assumptions!$B$4))),Assumptions!$B$4)</f>
        <v>0</v>
      </c>
      <c r="J403" s="12" t="n">
        <f aca="false">IF($C$403=1,MIN(Assumptions!$B$66,MAX(Assumptions!$B$4,Assumptions!$B$26-($I$403))),Assumptions!$B$4)</f>
        <v>300000000</v>
      </c>
      <c r="K403" s="12" t="n">
        <f aca="false">IF($D$403=1,MIN(Assumptions!$B$61,MAX(Assumptions!$B$4,Assumptions!$B$26-($I$403+$J$403))),Assumptions!$B$4)</f>
        <v>100000000</v>
      </c>
      <c r="L403" s="12" t="n">
        <f aca="false">IF($E$403=1,MIN(Assumptions!$B$56,MAX(Assumptions!$B$4,Assumptions!$B$26-($I$403+$J$403+$K$403))),Assumptions!$B$4)</f>
        <v>60000000</v>
      </c>
      <c r="M403" s="12" t="n">
        <f aca="false">IF($F$403=1,MIN(Assumptions!$B$51,MAX(Assumptions!$B$4,Assumptions!$B$26-($I$403+$J$403+$K$403+$L$403))),Assumptions!$B$4)</f>
        <v>0</v>
      </c>
      <c r="N403" s="12" t="n">
        <f aca="false">IF($G$403=1,MIN(Assumptions!$B$46,MAX(Assumptions!$B$4,Assumptions!$B$26-($I$403+$J$403+$K$403+$L$403+$M$403))),Assumptions!$B$4)</f>
        <v>0</v>
      </c>
      <c r="O403" s="12" t="n">
        <f aca="false">IF($H$403=1,MIN(Assumptions!$B$41,MAX(Assumptions!$B$4,Assumptions!$B$26-($I$403+$J$403+$K$403+$L$403+$M$403+$N$403))),Assumptions!$B$4)</f>
        <v>5000000</v>
      </c>
      <c r="P403" s="12" t="n">
        <f aca="false">$I$403+$J$403+$K$403+$L$403+$M$403+$N$403+$O$403</f>
        <v>465000000</v>
      </c>
      <c r="Q403" s="12" t="n">
        <f aca="false">MAX(Assumptions!$B$4,Assumptions!$B$26-$P$403)</f>
        <v>1535000000</v>
      </c>
      <c r="R403" s="12" t="n">
        <f aca="false">$J$335+$O$335+Assumptions!$B$20+IF($B$403=0,$D$335,Assumptions!$B$4)+IF($C$403=0,$AI$335,Assumptions!$B$4)+IF($D$403=0,$AF$335,Assumptions!$B$4)+IF($E$403=0,$AC$335,Assumptions!$B$4)+IF($F$403=0,$Z$335,Assumptions!$B$4)+IF($G$403=0,$W$335,Assumptions!$B$4)+IF($H$403=0,$T$335,Assumptions!$B$4)</f>
        <v>18060741.3005735</v>
      </c>
      <c r="S403" s="12" t="n">
        <f aca="false">IF($R$403&gt;Assumptions!$B$4,$Q$403/$R$403&gt;Assumptions!$B$13,FALSE())</f>
        <v>1</v>
      </c>
      <c r="T403" s="12" t="n">
        <f aca="false">IF($S$403,($Q$403+Assumptions!$B$14*Assumptions!$B$13)/($R$403+Assumptions!$B$14),IF($R$403&gt;Assumptions!$B$4,$Q$403/$R$403,Assumptions!$B$4))</f>
        <v>74.778432232748</v>
      </c>
      <c r="U403" s="12" t="n">
        <f aca="false">IF($B$403=1,$I$403,$D$335*$T$403)</f>
        <v>58676436.752998</v>
      </c>
      <c r="V403" s="12" t="n">
        <f aca="false">IF($C$403=1,$J$403,$AI$335*$T$403)</f>
        <v>300000000</v>
      </c>
      <c r="W403" s="12" t="n">
        <f aca="false">IF($D$403=1,$K$403,$AF$335*$T$403)</f>
        <v>100000000</v>
      </c>
      <c r="X403" s="12" t="n">
        <f aca="false">IF($E$403=1,$L$403,$AC$335*$T$403)</f>
        <v>60000000</v>
      </c>
      <c r="Y403" s="12" t="n">
        <f aca="false">IF($F$403=1,$M$403,$Z$335*$T$403)</f>
        <v>224335296.698244</v>
      </c>
      <c r="Z403" s="12" t="n">
        <f aca="false">IF($G$403=1,$N$403,$W$335*$T$403)</f>
        <v>373892161.16374</v>
      </c>
      <c r="AA403" s="12" t="n">
        <f aca="false">IF($H$403=1,$O$403,$T$335*$T$403)</f>
        <v>5000000</v>
      </c>
      <c r="AB403" s="12" t="n">
        <f aca="false">($J$335+$O$335)*$T$403</f>
        <v>20644134.708417</v>
      </c>
      <c r="AC403" s="12" t="n">
        <f aca="false">Assumptions!$B$20*$T$403</f>
        <v>673005890.094732</v>
      </c>
      <c r="AD403" s="12" t="n">
        <f aca="false">IF($S$403,Assumptions!$B$14*($T$403-Assumptions!$B$13),Assumptions!$B$4)</f>
        <v>184446080.58187</v>
      </c>
      <c r="AE403" s="12" t="n">
        <f aca="false">$U$403+$V$403+$W$403+$X$403+$Y$403+$Z$403+$AA$403+$AB$403+$AC$403+$AD$403</f>
        <v>2000000000</v>
      </c>
      <c r="AF403" s="12" t="n">
        <f aca="false">IF(AND(IF($B$403=1,$U$403&gt;=INDEX($U$346:$U$473,1+$A$403-Assumptions!$B$77),$U$403&gt;INDEX($U$346:$U$473,1+$A$403+Assumptions!$B$77)),IF($C$403=1,$V$403&gt;=INDEX($V$346:$V$473,1+$A$403-Assumptions!$B$78),$V$403&gt;INDEX($V$346:$V$473,1+$A$403+Assumptions!$B$78)),IF($D$403=1,$W$403&gt;=INDEX($W$346:$W$473,1+$A$403-Assumptions!$B$79),$W$403&gt;INDEX($W$346:$W$473,1+$A$403+Assumptions!$B$79)),IF($E$403=1,$X$403&gt;=INDEX($X$346:$X$473,1+$A$403-Assumptions!$B$80),$X$403&gt;INDEX($X$346:$X$473,1+$A$403+Assumptions!$B$80)),IF($F$403=1,$Y$403&gt;=INDEX($Y$346:$Y$473,1+$A$403-Assumptions!$B$81),$Y$403&gt;INDEX($Y$346:$Y$473,1+$A$403+Assumptions!$B$81)),IF($G$403=1,$Z$403&gt;=INDEX($Z$346:$Z$473,1+$A$403-Assumptions!$B$82),$Z$403&gt;INDEX($Z$346:$Z$473,1+$A$403+Assumptions!$B$82)),IF($H$403=1,$AA$403&gt;=INDEX($AA$346:$AA$473,1+$A$403-Assumptions!$B$83),$AA$403&gt;INDEX($AA$346:$AA$473,1+$A$403+Assumptions!$B$83))),1,0)</f>
        <v>0</v>
      </c>
    </row>
    <row r="404" customFormat="false" ht="15" hidden="true" customHeight="false" outlineLevel="0" collapsed="false">
      <c r="A404" s="6" t="n">
        <f aca="false">ROW()-ROW($A$346)+Assumptions!$B$4</f>
        <v>58</v>
      </c>
      <c r="B404" s="12" t="n">
        <f aca="false">MOD(QUOTIENT($A$404,Assumptions!$B$77),2)</f>
        <v>0</v>
      </c>
      <c r="C404" s="12" t="n">
        <f aca="false">MOD(QUOTIENT($A$404,Assumptions!$B$78),2)</f>
        <v>1</v>
      </c>
      <c r="D404" s="12" t="n">
        <f aca="false">MOD(QUOTIENT($A$404,Assumptions!$B$79),2)</f>
        <v>1</v>
      </c>
      <c r="E404" s="12" t="n">
        <f aca="false">MOD(QUOTIENT($A$404,Assumptions!$B$80),2)</f>
        <v>1</v>
      </c>
      <c r="F404" s="12" t="n">
        <f aca="false">MOD(QUOTIENT($A$404,Assumptions!$B$81),2)</f>
        <v>0</v>
      </c>
      <c r="G404" s="12" t="n">
        <f aca="false">MOD(QUOTIENT($A$404,Assumptions!$B$82),2)</f>
        <v>1</v>
      </c>
      <c r="H404" s="12" t="n">
        <f aca="false">MOD(QUOTIENT($A$404,Assumptions!$B$83),2)</f>
        <v>0</v>
      </c>
      <c r="I404" s="12" t="n">
        <f aca="false">IF($B$404=1,MIN(Assumptions!$B$67,MAX(Assumptions!$B$4,Assumptions!$B$26-(Assumptions!$B$4))),Assumptions!$B$4)</f>
        <v>0</v>
      </c>
      <c r="J404" s="12" t="n">
        <f aca="false">IF($C$404=1,MIN(Assumptions!$B$66,MAX(Assumptions!$B$4,Assumptions!$B$26-($I$404))),Assumptions!$B$4)</f>
        <v>300000000</v>
      </c>
      <c r="K404" s="12" t="n">
        <f aca="false">IF($D$404=1,MIN(Assumptions!$B$61,MAX(Assumptions!$B$4,Assumptions!$B$26-($I$404+$J$404))),Assumptions!$B$4)</f>
        <v>100000000</v>
      </c>
      <c r="L404" s="12" t="n">
        <f aca="false">IF($E$404=1,MIN(Assumptions!$B$56,MAX(Assumptions!$B$4,Assumptions!$B$26-($I$404+$J$404+$K$404))),Assumptions!$B$4)</f>
        <v>60000000</v>
      </c>
      <c r="M404" s="12" t="n">
        <f aca="false">IF($F$404=1,MIN(Assumptions!$B$51,MAX(Assumptions!$B$4,Assumptions!$B$26-($I$404+$J$404+$K$404+$L$404))),Assumptions!$B$4)</f>
        <v>0</v>
      </c>
      <c r="N404" s="12" t="n">
        <f aca="false">IF($G$404=1,MIN(Assumptions!$B$46,MAX(Assumptions!$B$4,Assumptions!$B$26-($I$404+$J$404+$K$404+$L$404+$M$404))),Assumptions!$B$4)</f>
        <v>15000000</v>
      </c>
      <c r="O404" s="12" t="n">
        <f aca="false">IF($H$404=1,MIN(Assumptions!$B$41,MAX(Assumptions!$B$4,Assumptions!$B$26-($I$404+$J$404+$K$404+$L$404+$M$404+$N$404))),Assumptions!$B$4)</f>
        <v>0</v>
      </c>
      <c r="P404" s="12" t="n">
        <f aca="false">$I$404+$J$404+$K$404+$L$404+$M$404+$N$404+$O$404</f>
        <v>475000000</v>
      </c>
      <c r="Q404" s="12" t="n">
        <f aca="false">MAX(Assumptions!$B$4,Assumptions!$B$26-$P$404)</f>
        <v>1525000000</v>
      </c>
      <c r="R404" s="12" t="n">
        <f aca="false">$J$335+$O$335+Assumptions!$B$20+IF($B$404=0,$D$335,Assumptions!$B$4)+IF($C$404=0,$AI$335,Assumptions!$B$4)+IF($D$404=0,$AF$335,Assumptions!$B$4)+IF($E$404=0,$AC$335,Assumptions!$B$4)+IF($F$404=0,$Z$335,Assumptions!$B$4)+IF($G$404=0,$W$335,Assumptions!$B$4)+IF($H$404=0,$T$335,Assumptions!$B$4)</f>
        <v>18060741.3005735</v>
      </c>
      <c r="S404" s="12" t="n">
        <f aca="false">IF($R$404&gt;Assumptions!$B$4,$Q$404/$R$404&gt;Assumptions!$B$13,FALSE())</f>
        <v>1</v>
      </c>
      <c r="T404" s="12" t="n">
        <f aca="false">IF($S$404,($Q$404+Assumptions!$B$14*Assumptions!$B$13)/($R$404+Assumptions!$B$14),IF($R$404&gt;Assumptions!$B$4,$Q$404/$R$404,Assumptions!$B$4))</f>
        <v>74.2920684458683</v>
      </c>
      <c r="U404" s="12" t="n">
        <f aca="false">IF($B$404=1,$I$404,$D$335*$T$404)</f>
        <v>58294801.3920029</v>
      </c>
      <c r="V404" s="12" t="n">
        <f aca="false">IF($C$404=1,$J$404,$AI$335*$T$404)</f>
        <v>300000000</v>
      </c>
      <c r="W404" s="12" t="n">
        <f aca="false">IF($D$404=1,$K$404,$AF$335*$T$404)</f>
        <v>100000000</v>
      </c>
      <c r="X404" s="12" t="n">
        <f aca="false">IF($E$404=1,$L$404,$AC$335*$T$404)</f>
        <v>60000000</v>
      </c>
      <c r="Y404" s="12" t="n">
        <f aca="false">IF($F$404=1,$M$404,$Z$335*$T$404)</f>
        <v>222876205.337605</v>
      </c>
      <c r="Z404" s="12" t="n">
        <f aca="false">IF($G$404=1,$N$404,$W$335*$T$404)</f>
        <v>15000000</v>
      </c>
      <c r="AA404" s="12" t="n">
        <f aca="false">IF($H$404=1,$O$404,$T$335*$T$404)</f>
        <v>371460342.229341</v>
      </c>
      <c r="AB404" s="12" t="n">
        <f aca="false">($J$335+$O$335)*$T$404</f>
        <v>20509863.9135655</v>
      </c>
      <c r="AC404" s="12" t="n">
        <f aca="false">Assumptions!$B$20*$T$404</f>
        <v>668628616.012815</v>
      </c>
      <c r="AD404" s="12" t="n">
        <f aca="false">IF($S$404,Assumptions!$B$14*($T$404-Assumptions!$B$13),Assumptions!$B$4)</f>
        <v>183230171.114671</v>
      </c>
      <c r="AE404" s="12" t="n">
        <f aca="false">$U$404+$V$404+$W$404+$X$404+$Y$404+$Z$404+$AA$404+$AB$404+$AC$404+$AD$404</f>
        <v>2000000000</v>
      </c>
      <c r="AF404" s="12" t="n">
        <f aca="false">IF(AND(IF($B$404=1,$U$404&gt;=INDEX($U$346:$U$473,1+$A$404-Assumptions!$B$77),$U$404&gt;INDEX($U$346:$U$473,1+$A$404+Assumptions!$B$77)),IF($C$404=1,$V$404&gt;=INDEX($V$346:$V$473,1+$A$404-Assumptions!$B$78),$V$404&gt;INDEX($V$346:$V$473,1+$A$404+Assumptions!$B$78)),IF($D$404=1,$W$404&gt;=INDEX($W$346:$W$473,1+$A$404-Assumptions!$B$79),$W$404&gt;INDEX($W$346:$W$473,1+$A$404+Assumptions!$B$79)),IF($E$404=1,$X$404&gt;=INDEX($X$346:$X$473,1+$A$404-Assumptions!$B$80),$X$404&gt;INDEX($X$346:$X$473,1+$A$404+Assumptions!$B$80)),IF($F$404=1,$Y$404&gt;=INDEX($Y$346:$Y$473,1+$A$404-Assumptions!$B$81),$Y$404&gt;INDEX($Y$346:$Y$473,1+$A$404+Assumptions!$B$81)),IF($G$404=1,$Z$404&gt;=INDEX($Z$346:$Z$473,1+$A$404-Assumptions!$B$82),$Z$404&gt;INDEX($Z$346:$Z$473,1+$A$404+Assumptions!$B$82)),IF($H$404=1,$AA$404&gt;=INDEX($AA$346:$AA$473,1+$A$404-Assumptions!$B$83),$AA$404&gt;INDEX($AA$346:$AA$473,1+$A$404+Assumptions!$B$83))),1,0)</f>
        <v>0</v>
      </c>
    </row>
    <row r="405" customFormat="false" ht="15" hidden="true" customHeight="false" outlineLevel="0" collapsed="false">
      <c r="A405" s="6" t="n">
        <f aca="false">ROW()-ROW($A$346)+Assumptions!$B$4</f>
        <v>59</v>
      </c>
      <c r="B405" s="12" t="n">
        <f aca="false">MOD(QUOTIENT($A$405,Assumptions!$B$77),2)</f>
        <v>0</v>
      </c>
      <c r="C405" s="12" t="n">
        <f aca="false">MOD(QUOTIENT($A$405,Assumptions!$B$78),2)</f>
        <v>1</v>
      </c>
      <c r="D405" s="12" t="n">
        <f aca="false">MOD(QUOTIENT($A$405,Assumptions!$B$79),2)</f>
        <v>1</v>
      </c>
      <c r="E405" s="12" t="n">
        <f aca="false">MOD(QUOTIENT($A$405,Assumptions!$B$80),2)</f>
        <v>1</v>
      </c>
      <c r="F405" s="12" t="n">
        <f aca="false">MOD(QUOTIENT($A$405,Assumptions!$B$81),2)</f>
        <v>0</v>
      </c>
      <c r="G405" s="12" t="n">
        <f aca="false">MOD(QUOTIENT($A$405,Assumptions!$B$82),2)</f>
        <v>1</v>
      </c>
      <c r="H405" s="12" t="n">
        <f aca="false">MOD(QUOTIENT($A$405,Assumptions!$B$83),2)</f>
        <v>1</v>
      </c>
      <c r="I405" s="12" t="n">
        <f aca="false">IF($B$405=1,MIN(Assumptions!$B$67,MAX(Assumptions!$B$4,Assumptions!$B$26-(Assumptions!$B$4))),Assumptions!$B$4)</f>
        <v>0</v>
      </c>
      <c r="J405" s="12" t="n">
        <f aca="false">IF($C$405=1,MIN(Assumptions!$B$66,MAX(Assumptions!$B$4,Assumptions!$B$26-($I$405))),Assumptions!$B$4)</f>
        <v>300000000</v>
      </c>
      <c r="K405" s="12" t="n">
        <f aca="false">IF($D$405=1,MIN(Assumptions!$B$61,MAX(Assumptions!$B$4,Assumptions!$B$26-($I$405+$J$405))),Assumptions!$B$4)</f>
        <v>100000000</v>
      </c>
      <c r="L405" s="12" t="n">
        <f aca="false">IF($E$405=1,MIN(Assumptions!$B$56,MAX(Assumptions!$B$4,Assumptions!$B$26-($I$405+$J$405+$K$405))),Assumptions!$B$4)</f>
        <v>60000000</v>
      </c>
      <c r="M405" s="12" t="n">
        <f aca="false">IF($F$405=1,MIN(Assumptions!$B$51,MAX(Assumptions!$B$4,Assumptions!$B$26-($I$405+$J$405+$K$405+$L$405))),Assumptions!$B$4)</f>
        <v>0</v>
      </c>
      <c r="N405" s="12" t="n">
        <f aca="false">IF($G$405=1,MIN(Assumptions!$B$46,MAX(Assumptions!$B$4,Assumptions!$B$26-($I$405+$J$405+$K$405+$L$405+$M$405))),Assumptions!$B$4)</f>
        <v>15000000</v>
      </c>
      <c r="O405" s="12" t="n">
        <f aca="false">IF($H$405=1,MIN(Assumptions!$B$41,MAX(Assumptions!$B$4,Assumptions!$B$26-($I$405+$J$405+$K$405+$L$405+$M$405+$N$405))),Assumptions!$B$4)</f>
        <v>5000000</v>
      </c>
      <c r="P405" s="12" t="n">
        <f aca="false">$I$405+$J$405+$K$405+$L$405+$M$405+$N$405+$O$405</f>
        <v>480000000</v>
      </c>
      <c r="Q405" s="12" t="n">
        <f aca="false">MAX(Assumptions!$B$4,Assumptions!$B$26-$P$405)</f>
        <v>1520000000</v>
      </c>
      <c r="R405" s="12" t="n">
        <f aca="false">$J$335+$O$335+Assumptions!$B$20+IF($B$405=0,$D$335,Assumptions!$B$4)+IF($C$405=0,$AI$335,Assumptions!$B$4)+IF($D$405=0,$AF$335,Assumptions!$B$4)+IF($E$405=0,$AC$335,Assumptions!$B$4)+IF($F$405=0,$Z$335,Assumptions!$B$4)+IF($G$405=0,$W$335,Assumptions!$B$4)+IF($H$405=0,$T$335,Assumptions!$B$4)</f>
        <v>13060741.3005735</v>
      </c>
      <c r="S405" s="12" t="n">
        <f aca="false">IF($R$405&gt;Assumptions!$B$4,$Q$405/$R$405&gt;Assumptions!$B$13,FALSE())</f>
        <v>1</v>
      </c>
      <c r="T405" s="12" t="n">
        <f aca="false">IF($S$405,($Q$405+Assumptions!$B$14*Assumptions!$B$13)/($R$405+Assumptions!$B$14),IF($R$405&gt;Assumptions!$B$4,$Q$405/$R$405,Assumptions!$B$4))</f>
        <v>97.8423823512755</v>
      </c>
      <c r="U405" s="12" t="n">
        <f aca="false">IF($B$405=1,$I$405,$D$335*$T$405)</f>
        <v>76774040.1661306</v>
      </c>
      <c r="V405" s="12" t="n">
        <f aca="false">IF($C$405=1,$J$405,$AI$335*$T$405)</f>
        <v>300000000</v>
      </c>
      <c r="W405" s="12" t="n">
        <f aca="false">IF($D$405=1,$K$405,$AF$335*$T$405)</f>
        <v>100000000</v>
      </c>
      <c r="X405" s="12" t="n">
        <f aca="false">IF($E$405=1,$L$405,$AC$335*$T$405)</f>
        <v>60000000</v>
      </c>
      <c r="Y405" s="12" t="n">
        <f aca="false">IF($F$405=1,$M$405,$Z$335*$T$405)</f>
        <v>293527147.053827</v>
      </c>
      <c r="Z405" s="12" t="n">
        <f aca="false">IF($G$405=1,$N$405,$W$335*$T$405)</f>
        <v>15000000</v>
      </c>
      <c r="AA405" s="12" t="n">
        <f aca="false">IF($H$405=1,$O$405,$T$335*$T$405)</f>
        <v>5000000</v>
      </c>
      <c r="AB405" s="12" t="n">
        <f aca="false">($J$335+$O$335)*$T$405</f>
        <v>27011415.7403744</v>
      </c>
      <c r="AC405" s="12" t="n">
        <f aca="false">Assumptions!$B$20*$T$405</f>
        <v>880581441.16148</v>
      </c>
      <c r="AD405" s="12" t="n">
        <f aca="false">IF($S$405,Assumptions!$B$14*($T$405-Assumptions!$B$13),Assumptions!$B$4)</f>
        <v>242105955.878189</v>
      </c>
      <c r="AE405" s="12" t="n">
        <f aca="false">$U$405+$V$405+$W$405+$X$405+$Y$405+$Z$405+$AA$405+$AB$405+$AC$405+$AD$405</f>
        <v>2000000000</v>
      </c>
      <c r="AF405" s="12" t="n">
        <f aca="false">IF(AND(IF($B$405=1,$U$405&gt;=INDEX($U$346:$U$473,1+$A$405-Assumptions!$B$77),$U$405&gt;INDEX($U$346:$U$473,1+$A$405+Assumptions!$B$77)),IF($C$405=1,$V$405&gt;=INDEX($V$346:$V$473,1+$A$405-Assumptions!$B$78),$V$405&gt;INDEX($V$346:$V$473,1+$A$405+Assumptions!$B$78)),IF($D$405=1,$W$405&gt;=INDEX($W$346:$W$473,1+$A$405-Assumptions!$B$79),$W$405&gt;INDEX($W$346:$W$473,1+$A$405+Assumptions!$B$79)),IF($E$405=1,$X$405&gt;=INDEX($X$346:$X$473,1+$A$405-Assumptions!$B$80),$X$405&gt;INDEX($X$346:$X$473,1+$A$405+Assumptions!$B$80)),IF($F$405=1,$Y$405&gt;=INDEX($Y$346:$Y$473,1+$A$405-Assumptions!$B$81),$Y$405&gt;INDEX($Y$346:$Y$473,1+$A$405+Assumptions!$B$81)),IF($G$405=1,$Z$405&gt;=INDEX($Z$346:$Z$473,1+$A$405-Assumptions!$B$82),$Z$405&gt;INDEX($Z$346:$Z$473,1+$A$405+Assumptions!$B$82)),IF($H$405=1,$AA$405&gt;=INDEX($AA$346:$AA$473,1+$A$405-Assumptions!$B$83),$AA$405&gt;INDEX($AA$346:$AA$473,1+$A$405+Assumptions!$B$83))),1,0)</f>
        <v>0</v>
      </c>
    </row>
    <row r="406" customFormat="false" ht="15" hidden="true" customHeight="false" outlineLevel="0" collapsed="false">
      <c r="A406" s="6" t="n">
        <f aca="false">ROW()-ROW($A$346)+Assumptions!$B$4</f>
        <v>60</v>
      </c>
      <c r="B406" s="12" t="n">
        <f aca="false">MOD(QUOTIENT($A$406,Assumptions!$B$77),2)</f>
        <v>0</v>
      </c>
      <c r="C406" s="12" t="n">
        <f aca="false">MOD(QUOTIENT($A$406,Assumptions!$B$78),2)</f>
        <v>1</v>
      </c>
      <c r="D406" s="12" t="n">
        <f aca="false">MOD(QUOTIENT($A$406,Assumptions!$B$79),2)</f>
        <v>1</v>
      </c>
      <c r="E406" s="12" t="n">
        <f aca="false">MOD(QUOTIENT($A$406,Assumptions!$B$80),2)</f>
        <v>1</v>
      </c>
      <c r="F406" s="12" t="n">
        <f aca="false">MOD(QUOTIENT($A$406,Assumptions!$B$81),2)</f>
        <v>1</v>
      </c>
      <c r="G406" s="12" t="n">
        <f aca="false">MOD(QUOTIENT($A$406,Assumptions!$B$82),2)</f>
        <v>0</v>
      </c>
      <c r="H406" s="12" t="n">
        <f aca="false">MOD(QUOTIENT($A$406,Assumptions!$B$83),2)</f>
        <v>0</v>
      </c>
      <c r="I406" s="12" t="n">
        <f aca="false">IF($B$406=1,MIN(Assumptions!$B$67,MAX(Assumptions!$B$4,Assumptions!$B$26-(Assumptions!$B$4))),Assumptions!$B$4)</f>
        <v>0</v>
      </c>
      <c r="J406" s="12" t="n">
        <f aca="false">IF($C$406=1,MIN(Assumptions!$B$66,MAX(Assumptions!$B$4,Assumptions!$B$26-($I$406))),Assumptions!$B$4)</f>
        <v>300000000</v>
      </c>
      <c r="K406" s="12" t="n">
        <f aca="false">IF($D$406=1,MIN(Assumptions!$B$61,MAX(Assumptions!$B$4,Assumptions!$B$26-($I$406+$J$406))),Assumptions!$B$4)</f>
        <v>100000000</v>
      </c>
      <c r="L406" s="12" t="n">
        <f aca="false">IF($E$406=1,MIN(Assumptions!$B$56,MAX(Assumptions!$B$4,Assumptions!$B$26-($I$406+$J$406+$K$406))),Assumptions!$B$4)</f>
        <v>60000000</v>
      </c>
      <c r="M406" s="12" t="n">
        <f aca="false">IF($F$406=1,MIN(Assumptions!$B$51,MAX(Assumptions!$B$4,Assumptions!$B$26-($I$406+$J$406+$K$406+$L$406))),Assumptions!$B$4)</f>
        <v>30000000</v>
      </c>
      <c r="N406" s="12" t="n">
        <f aca="false">IF($G$406=1,MIN(Assumptions!$B$46,MAX(Assumptions!$B$4,Assumptions!$B$26-($I$406+$J$406+$K$406+$L$406+$M$406))),Assumptions!$B$4)</f>
        <v>0</v>
      </c>
      <c r="O406" s="12" t="n">
        <f aca="false">IF($H$406=1,MIN(Assumptions!$B$41,MAX(Assumptions!$B$4,Assumptions!$B$26-($I$406+$J$406+$K$406+$L$406+$M$406+$N$406))),Assumptions!$B$4)</f>
        <v>0</v>
      </c>
      <c r="P406" s="12" t="n">
        <f aca="false">$I$406+$J$406+$K$406+$L$406+$M$406+$N$406+$O$406</f>
        <v>490000000</v>
      </c>
      <c r="Q406" s="12" t="n">
        <f aca="false">MAX(Assumptions!$B$4,Assumptions!$B$26-$P$406)</f>
        <v>1510000000</v>
      </c>
      <c r="R406" s="12" t="n">
        <f aca="false">$J$335+$O$335+Assumptions!$B$20+IF($B$406=0,$D$335,Assumptions!$B$4)+IF($C$406=0,$AI$335,Assumptions!$B$4)+IF($D$406=0,$AF$335,Assumptions!$B$4)+IF($E$406=0,$AC$335,Assumptions!$B$4)+IF($F$406=0,$Z$335,Assumptions!$B$4)+IF($G$406=0,$W$335,Assumptions!$B$4)+IF($H$406=0,$T$335,Assumptions!$B$4)</f>
        <v>20060741.3005735</v>
      </c>
      <c r="S406" s="12" t="n">
        <f aca="false">IF($R$406&gt;Assumptions!$B$4,$Q$406/$R$406&gt;Assumptions!$B$13,FALSE())</f>
        <v>1</v>
      </c>
      <c r="T406" s="12" t="n">
        <f aca="false">IF($S$406,($Q$406+Assumptions!$B$14*Assumptions!$B$13)/($R$406+Assumptions!$B$14),IF($R$406&gt;Assumptions!$B$4,$Q$406/$R$406,Assumptions!$B$4))</f>
        <v>67.0412368037547</v>
      </c>
      <c r="U406" s="12" t="n">
        <f aca="false">IF($B$406=1,$I$406,$D$335*$T$406)</f>
        <v>52605287.0286783</v>
      </c>
      <c r="V406" s="12" t="n">
        <f aca="false">IF($C$406=1,$J$406,$AI$335*$T$406)</f>
        <v>300000000</v>
      </c>
      <c r="W406" s="12" t="n">
        <f aca="false">IF($D$406=1,$K$406,$AF$335*$T$406)</f>
        <v>100000000</v>
      </c>
      <c r="X406" s="12" t="n">
        <f aca="false">IF($E$406=1,$L$406,$AC$335*$T$406)</f>
        <v>60000000</v>
      </c>
      <c r="Y406" s="12" t="n">
        <f aca="false">IF($F$406=1,$M$406,$Z$335*$T$406)</f>
        <v>30000000</v>
      </c>
      <c r="Z406" s="12" t="n">
        <f aca="false">IF($G$406=1,$N$406,$W$335*$T$406)</f>
        <v>335206184.018774</v>
      </c>
      <c r="AA406" s="12" t="n">
        <f aca="false">IF($H$406=1,$O$406,$T$335*$T$406)</f>
        <v>335206184.018774</v>
      </c>
      <c r="AB406" s="12" t="n">
        <f aca="false">($J$335+$O$335)*$T$406</f>
        <v>18508121.6905948</v>
      </c>
      <c r="AC406" s="12" t="n">
        <f aca="false">Assumptions!$B$20*$T$406</f>
        <v>603371131.233793</v>
      </c>
      <c r="AD406" s="12" t="n">
        <f aca="false">IF($S$406,Assumptions!$B$14*($T$406-Assumptions!$B$13),Assumptions!$B$4)</f>
        <v>165103092.009387</v>
      </c>
      <c r="AE406" s="12" t="n">
        <f aca="false">$U$406+$V$406+$W$406+$X$406+$Y$406+$Z$406+$AA$406+$AB$406+$AC$406+$AD$406</f>
        <v>2000000000</v>
      </c>
      <c r="AF406" s="12" t="n">
        <f aca="false">IF(AND(IF($B$406=1,$U$406&gt;=INDEX($U$346:$U$473,1+$A$406-Assumptions!$B$77),$U$406&gt;INDEX($U$346:$U$473,1+$A$406+Assumptions!$B$77)),IF($C$406=1,$V$406&gt;=INDEX($V$346:$V$473,1+$A$406-Assumptions!$B$78),$V$406&gt;INDEX($V$346:$V$473,1+$A$406+Assumptions!$B$78)),IF($D$406=1,$W$406&gt;=INDEX($W$346:$W$473,1+$A$406-Assumptions!$B$79),$W$406&gt;INDEX($W$346:$W$473,1+$A$406+Assumptions!$B$79)),IF($E$406=1,$X$406&gt;=INDEX($X$346:$X$473,1+$A$406-Assumptions!$B$80),$X$406&gt;INDEX($X$346:$X$473,1+$A$406+Assumptions!$B$80)),IF($F$406=1,$Y$406&gt;=INDEX($Y$346:$Y$473,1+$A$406-Assumptions!$B$81),$Y$406&gt;INDEX($Y$346:$Y$473,1+$A$406+Assumptions!$B$81)),IF($G$406=1,$Z$406&gt;=INDEX($Z$346:$Z$473,1+$A$406-Assumptions!$B$82),$Z$406&gt;INDEX($Z$346:$Z$473,1+$A$406+Assumptions!$B$82)),IF($H$406=1,$AA$406&gt;=INDEX($AA$346:$AA$473,1+$A$406-Assumptions!$B$83),$AA$406&gt;INDEX($AA$346:$AA$473,1+$A$406+Assumptions!$B$83))),1,0)</f>
        <v>0</v>
      </c>
    </row>
    <row r="407" customFormat="false" ht="15" hidden="true" customHeight="false" outlineLevel="0" collapsed="false">
      <c r="A407" s="6" t="n">
        <f aca="false">ROW()-ROW($A$346)+Assumptions!$B$4</f>
        <v>61</v>
      </c>
      <c r="B407" s="12" t="n">
        <f aca="false">MOD(QUOTIENT($A$407,Assumptions!$B$77),2)</f>
        <v>0</v>
      </c>
      <c r="C407" s="12" t="n">
        <f aca="false">MOD(QUOTIENT($A$407,Assumptions!$B$78),2)</f>
        <v>1</v>
      </c>
      <c r="D407" s="12" t="n">
        <f aca="false">MOD(QUOTIENT($A$407,Assumptions!$B$79),2)</f>
        <v>1</v>
      </c>
      <c r="E407" s="12" t="n">
        <f aca="false">MOD(QUOTIENT($A$407,Assumptions!$B$80),2)</f>
        <v>1</v>
      </c>
      <c r="F407" s="12" t="n">
        <f aca="false">MOD(QUOTIENT($A$407,Assumptions!$B$81),2)</f>
        <v>1</v>
      </c>
      <c r="G407" s="12" t="n">
        <f aca="false">MOD(QUOTIENT($A$407,Assumptions!$B$82),2)</f>
        <v>0</v>
      </c>
      <c r="H407" s="12" t="n">
        <f aca="false">MOD(QUOTIENT($A$407,Assumptions!$B$83),2)</f>
        <v>1</v>
      </c>
      <c r="I407" s="12" t="n">
        <f aca="false">IF($B$407=1,MIN(Assumptions!$B$67,MAX(Assumptions!$B$4,Assumptions!$B$26-(Assumptions!$B$4))),Assumptions!$B$4)</f>
        <v>0</v>
      </c>
      <c r="J407" s="12" t="n">
        <f aca="false">IF($C$407=1,MIN(Assumptions!$B$66,MAX(Assumptions!$B$4,Assumptions!$B$26-($I$407))),Assumptions!$B$4)</f>
        <v>300000000</v>
      </c>
      <c r="K407" s="12" t="n">
        <f aca="false">IF($D$407=1,MIN(Assumptions!$B$61,MAX(Assumptions!$B$4,Assumptions!$B$26-($I$407+$J$407))),Assumptions!$B$4)</f>
        <v>100000000</v>
      </c>
      <c r="L407" s="12" t="n">
        <f aca="false">IF($E$407=1,MIN(Assumptions!$B$56,MAX(Assumptions!$B$4,Assumptions!$B$26-($I$407+$J$407+$K$407))),Assumptions!$B$4)</f>
        <v>60000000</v>
      </c>
      <c r="M407" s="12" t="n">
        <f aca="false">IF($F$407=1,MIN(Assumptions!$B$51,MAX(Assumptions!$B$4,Assumptions!$B$26-($I$407+$J$407+$K$407+$L$407))),Assumptions!$B$4)</f>
        <v>30000000</v>
      </c>
      <c r="N407" s="12" t="n">
        <f aca="false">IF($G$407=1,MIN(Assumptions!$B$46,MAX(Assumptions!$B$4,Assumptions!$B$26-($I$407+$J$407+$K$407+$L$407+$M$407))),Assumptions!$B$4)</f>
        <v>0</v>
      </c>
      <c r="O407" s="12" t="n">
        <f aca="false">IF($H$407=1,MIN(Assumptions!$B$41,MAX(Assumptions!$B$4,Assumptions!$B$26-($I$407+$J$407+$K$407+$L$407+$M$407+$N$407))),Assumptions!$B$4)</f>
        <v>5000000</v>
      </c>
      <c r="P407" s="12" t="n">
        <f aca="false">$I$407+$J$407+$K$407+$L$407+$M$407+$N$407+$O$407</f>
        <v>495000000</v>
      </c>
      <c r="Q407" s="12" t="n">
        <f aca="false">MAX(Assumptions!$B$4,Assumptions!$B$26-$P$407)</f>
        <v>1505000000</v>
      </c>
      <c r="R407" s="12" t="n">
        <f aca="false">$J$335+$O$335+Assumptions!$B$20+IF($B$407=0,$D$335,Assumptions!$B$4)+IF($C$407=0,$AI$335,Assumptions!$B$4)+IF($D$407=0,$AF$335,Assumptions!$B$4)+IF($E$407=0,$AC$335,Assumptions!$B$4)+IF($F$407=0,$Z$335,Assumptions!$B$4)+IF($G$407=0,$W$335,Assumptions!$B$4)+IF($H$407=0,$T$335,Assumptions!$B$4)</f>
        <v>15060741.3005735</v>
      </c>
      <c r="S407" s="12" t="n">
        <f aca="false">IF($R$407&gt;Assumptions!$B$4,$Q$407/$R$407&gt;Assumptions!$B$13,FALSE())</f>
        <v>1</v>
      </c>
      <c r="T407" s="12" t="n">
        <f aca="false">IF($S$407,($Q$407+Assumptions!$B$14*Assumptions!$B$13)/($R$407+Assumptions!$B$14),IF($R$407&gt;Assumptions!$B$4,$Q$407/$R$407,Assumptions!$B$4))</f>
        <v>85.844895394636</v>
      </c>
      <c r="U407" s="12" t="n">
        <f aca="false">IF($B$407=1,$I$407,$D$335*$T$407)</f>
        <v>67359964.9630685</v>
      </c>
      <c r="V407" s="12" t="n">
        <f aca="false">IF($C$407=1,$J$407,$AI$335*$T$407)</f>
        <v>300000000</v>
      </c>
      <c r="W407" s="12" t="n">
        <f aca="false">IF($D$407=1,$K$407,$AF$335*$T$407)</f>
        <v>100000000</v>
      </c>
      <c r="X407" s="12" t="n">
        <f aca="false">IF($E$407=1,$L$407,$AC$335*$T$407)</f>
        <v>60000000</v>
      </c>
      <c r="Y407" s="12" t="n">
        <f aca="false">IF($F$407=1,$M$407,$Z$335*$T$407)</f>
        <v>30000000</v>
      </c>
      <c r="Z407" s="12" t="n">
        <f aca="false">IF($G$407=1,$N$407,$W$335*$T$407)</f>
        <v>429224476.97318</v>
      </c>
      <c r="AA407" s="12" t="n">
        <f aca="false">IF($H$407=1,$O$407,$T$335*$T$407)</f>
        <v>5000000</v>
      </c>
      <c r="AB407" s="12" t="n">
        <f aca="false">($J$335+$O$335)*$T$407</f>
        <v>23699261.0254368</v>
      </c>
      <c r="AC407" s="12" t="n">
        <f aca="false">Assumptions!$B$20*$T$407</f>
        <v>772604058.551724</v>
      </c>
      <c r="AD407" s="12" t="n">
        <f aca="false">IF($S$407,Assumptions!$B$14*($T$407-Assumptions!$B$13),Assumptions!$B$4)</f>
        <v>212112238.48659</v>
      </c>
      <c r="AE407" s="12" t="n">
        <f aca="false">$U$407+$V$407+$W$407+$X$407+$Y$407+$Z$407+$AA$407+$AB$407+$AC$407+$AD$407</f>
        <v>2000000000</v>
      </c>
      <c r="AF407" s="12" t="n">
        <f aca="false">IF(AND(IF($B$407=1,$U$407&gt;=INDEX($U$346:$U$473,1+$A$407-Assumptions!$B$77),$U$407&gt;INDEX($U$346:$U$473,1+$A$407+Assumptions!$B$77)),IF($C$407=1,$V$407&gt;=INDEX($V$346:$V$473,1+$A$407-Assumptions!$B$78),$V$407&gt;INDEX($V$346:$V$473,1+$A$407+Assumptions!$B$78)),IF($D$407=1,$W$407&gt;=INDEX($W$346:$W$473,1+$A$407-Assumptions!$B$79),$W$407&gt;INDEX($W$346:$W$473,1+$A$407+Assumptions!$B$79)),IF($E$407=1,$X$407&gt;=INDEX($X$346:$X$473,1+$A$407-Assumptions!$B$80),$X$407&gt;INDEX($X$346:$X$473,1+$A$407+Assumptions!$B$80)),IF($F$407=1,$Y$407&gt;=INDEX($Y$346:$Y$473,1+$A$407-Assumptions!$B$81),$Y$407&gt;INDEX($Y$346:$Y$473,1+$A$407+Assumptions!$B$81)),IF($G$407=1,$Z$407&gt;=INDEX($Z$346:$Z$473,1+$A$407-Assumptions!$B$82),$Z$407&gt;INDEX($Z$346:$Z$473,1+$A$407+Assumptions!$B$82)),IF($H$407=1,$AA$407&gt;=INDEX($AA$346:$AA$473,1+$A$407-Assumptions!$B$83),$AA$407&gt;INDEX($AA$346:$AA$473,1+$A$407+Assumptions!$B$83))),1,0)</f>
        <v>0</v>
      </c>
    </row>
    <row r="408" customFormat="false" ht="15" hidden="true" customHeight="false" outlineLevel="0" collapsed="false">
      <c r="A408" s="6" t="n">
        <f aca="false">ROW()-ROW($A$346)+Assumptions!$B$4</f>
        <v>62</v>
      </c>
      <c r="B408" s="12" t="n">
        <f aca="false">MOD(QUOTIENT($A$408,Assumptions!$B$77),2)</f>
        <v>0</v>
      </c>
      <c r="C408" s="12" t="n">
        <f aca="false">MOD(QUOTIENT($A$408,Assumptions!$B$78),2)</f>
        <v>1</v>
      </c>
      <c r="D408" s="12" t="n">
        <f aca="false">MOD(QUOTIENT($A$408,Assumptions!$B$79),2)</f>
        <v>1</v>
      </c>
      <c r="E408" s="12" t="n">
        <f aca="false">MOD(QUOTIENT($A$408,Assumptions!$B$80),2)</f>
        <v>1</v>
      </c>
      <c r="F408" s="12" t="n">
        <f aca="false">MOD(QUOTIENT($A$408,Assumptions!$B$81),2)</f>
        <v>1</v>
      </c>
      <c r="G408" s="12" t="n">
        <f aca="false">MOD(QUOTIENT($A$408,Assumptions!$B$82),2)</f>
        <v>1</v>
      </c>
      <c r="H408" s="12" t="n">
        <f aca="false">MOD(QUOTIENT($A$408,Assumptions!$B$83),2)</f>
        <v>0</v>
      </c>
      <c r="I408" s="12" t="n">
        <f aca="false">IF($B$408=1,MIN(Assumptions!$B$67,MAX(Assumptions!$B$4,Assumptions!$B$26-(Assumptions!$B$4))),Assumptions!$B$4)</f>
        <v>0</v>
      </c>
      <c r="J408" s="12" t="n">
        <f aca="false">IF($C$408=1,MIN(Assumptions!$B$66,MAX(Assumptions!$B$4,Assumptions!$B$26-($I$408))),Assumptions!$B$4)</f>
        <v>300000000</v>
      </c>
      <c r="K408" s="12" t="n">
        <f aca="false">IF($D$408=1,MIN(Assumptions!$B$61,MAX(Assumptions!$B$4,Assumptions!$B$26-($I$408+$J$408))),Assumptions!$B$4)</f>
        <v>100000000</v>
      </c>
      <c r="L408" s="12" t="n">
        <f aca="false">IF($E$408=1,MIN(Assumptions!$B$56,MAX(Assumptions!$B$4,Assumptions!$B$26-($I$408+$J$408+$K$408))),Assumptions!$B$4)</f>
        <v>60000000</v>
      </c>
      <c r="M408" s="12" t="n">
        <f aca="false">IF($F$408=1,MIN(Assumptions!$B$51,MAX(Assumptions!$B$4,Assumptions!$B$26-($I$408+$J$408+$K$408+$L$408))),Assumptions!$B$4)</f>
        <v>30000000</v>
      </c>
      <c r="N408" s="12" t="n">
        <f aca="false">IF($G$408=1,MIN(Assumptions!$B$46,MAX(Assumptions!$B$4,Assumptions!$B$26-($I$408+$J$408+$K$408+$L$408+$M$408))),Assumptions!$B$4)</f>
        <v>15000000</v>
      </c>
      <c r="O408" s="12" t="n">
        <f aca="false">IF($H$408=1,MIN(Assumptions!$B$41,MAX(Assumptions!$B$4,Assumptions!$B$26-($I$408+$J$408+$K$408+$L$408+$M$408+$N$408))),Assumptions!$B$4)</f>
        <v>0</v>
      </c>
      <c r="P408" s="12" t="n">
        <f aca="false">$I$408+$J$408+$K$408+$L$408+$M$408+$N$408+$O$408</f>
        <v>505000000</v>
      </c>
      <c r="Q408" s="12" t="n">
        <f aca="false">MAX(Assumptions!$B$4,Assumptions!$B$26-$P$408)</f>
        <v>1495000000</v>
      </c>
      <c r="R408" s="12" t="n">
        <f aca="false">$J$335+$O$335+Assumptions!$B$20+IF($B$408=0,$D$335,Assumptions!$B$4)+IF($C$408=0,$AI$335,Assumptions!$B$4)+IF($D$408=0,$AF$335,Assumptions!$B$4)+IF($E$408=0,$AC$335,Assumptions!$B$4)+IF($F$408=0,$Z$335,Assumptions!$B$4)+IF($G$408=0,$W$335,Assumptions!$B$4)+IF($H$408=0,$T$335,Assumptions!$B$4)</f>
        <v>15060741.3005735</v>
      </c>
      <c r="S408" s="12" t="n">
        <f aca="false">IF($R$408&gt;Assumptions!$B$4,$Q$408/$R$408&gt;Assumptions!$B$13,FALSE())</f>
        <v>1</v>
      </c>
      <c r="T408" s="12" t="n">
        <f aca="false">IF($S$408,($Q$408+Assumptions!$B$14*Assumptions!$B$13)/($R$408+Assumptions!$B$14),IF($R$408&gt;Assumptions!$B$4,$Q$408/$R$408,Assumptions!$B$4))</f>
        <v>85.2754433522172</v>
      </c>
      <c r="U408" s="12" t="n">
        <f aca="false">IF($B$408=1,$I$408,$D$335*$T$408)</f>
        <v>66913132.69134</v>
      </c>
      <c r="V408" s="12" t="n">
        <f aca="false">IF($C$408=1,$J$408,$AI$335*$T$408)</f>
        <v>300000000</v>
      </c>
      <c r="W408" s="12" t="n">
        <f aca="false">IF($D$408=1,$K$408,$AF$335*$T$408)</f>
        <v>100000000</v>
      </c>
      <c r="X408" s="12" t="n">
        <f aca="false">IF($E$408=1,$L$408,$AC$335*$T$408)</f>
        <v>60000000</v>
      </c>
      <c r="Y408" s="12" t="n">
        <f aca="false">IF($F$408=1,$M$408,$Z$335*$T$408)</f>
        <v>30000000</v>
      </c>
      <c r="Z408" s="12" t="n">
        <f aca="false">IF($G$408=1,$N$408,$W$335*$T$408)</f>
        <v>15000000</v>
      </c>
      <c r="AA408" s="12" t="n">
        <f aca="false">IF($H$408=1,$O$408,$T$335*$T$408)</f>
        <v>426377216.761086</v>
      </c>
      <c r="AB408" s="12" t="n">
        <f aca="false">($J$335+$O$335)*$T$408</f>
        <v>23542051.9970757</v>
      </c>
      <c r="AC408" s="12" t="n">
        <f aca="false">Assumptions!$B$20*$T$408</f>
        <v>767478990.169955</v>
      </c>
      <c r="AD408" s="12" t="n">
        <f aca="false">IF($S$408,Assumptions!$B$14*($T$408-Assumptions!$B$13),Assumptions!$B$4)</f>
        <v>210688608.380543</v>
      </c>
      <c r="AE408" s="12" t="n">
        <f aca="false">$U$408+$V$408+$W$408+$X$408+$Y$408+$Z$408+$AA$408+$AB$408+$AC$408+$AD$408</f>
        <v>2000000000</v>
      </c>
      <c r="AF408" s="12" t="n">
        <f aca="false">IF(AND(IF($B$408=1,$U$408&gt;=INDEX($U$346:$U$473,1+$A$408-Assumptions!$B$77),$U$408&gt;INDEX($U$346:$U$473,1+$A$408+Assumptions!$B$77)),IF($C$408=1,$V$408&gt;=INDEX($V$346:$V$473,1+$A$408-Assumptions!$B$78),$V$408&gt;INDEX($V$346:$V$473,1+$A$408+Assumptions!$B$78)),IF($D$408=1,$W$408&gt;=INDEX($W$346:$W$473,1+$A$408-Assumptions!$B$79),$W$408&gt;INDEX($W$346:$W$473,1+$A$408+Assumptions!$B$79)),IF($E$408=1,$X$408&gt;=INDEX($X$346:$X$473,1+$A$408-Assumptions!$B$80),$X$408&gt;INDEX($X$346:$X$473,1+$A$408+Assumptions!$B$80)),IF($F$408=1,$Y$408&gt;=INDEX($Y$346:$Y$473,1+$A$408-Assumptions!$B$81),$Y$408&gt;INDEX($Y$346:$Y$473,1+$A$408+Assumptions!$B$81)),IF($G$408=1,$Z$408&gt;=INDEX($Z$346:$Z$473,1+$A$408-Assumptions!$B$82),$Z$408&gt;INDEX($Z$346:$Z$473,1+$A$408+Assumptions!$B$82)),IF($H$408=1,$AA$408&gt;=INDEX($AA$346:$AA$473,1+$A$408-Assumptions!$B$83),$AA$408&gt;INDEX($AA$346:$AA$473,1+$A$408+Assumptions!$B$83))),1,0)</f>
        <v>0</v>
      </c>
    </row>
    <row r="409" customFormat="false" ht="15" hidden="true" customHeight="false" outlineLevel="0" collapsed="false">
      <c r="A409" s="6" t="n">
        <f aca="false">ROW()-ROW($A$346)+Assumptions!$B$4</f>
        <v>63</v>
      </c>
      <c r="B409" s="12" t="n">
        <f aca="false">MOD(QUOTIENT($A$409,Assumptions!$B$77),2)</f>
        <v>0</v>
      </c>
      <c r="C409" s="12" t="n">
        <f aca="false">MOD(QUOTIENT($A$409,Assumptions!$B$78),2)</f>
        <v>1</v>
      </c>
      <c r="D409" s="12" t="n">
        <f aca="false">MOD(QUOTIENT($A$409,Assumptions!$B$79),2)</f>
        <v>1</v>
      </c>
      <c r="E409" s="12" t="n">
        <f aca="false">MOD(QUOTIENT($A$409,Assumptions!$B$80),2)</f>
        <v>1</v>
      </c>
      <c r="F409" s="12" t="n">
        <f aca="false">MOD(QUOTIENT($A$409,Assumptions!$B$81),2)</f>
        <v>1</v>
      </c>
      <c r="G409" s="12" t="n">
        <f aca="false">MOD(QUOTIENT($A$409,Assumptions!$B$82),2)</f>
        <v>1</v>
      </c>
      <c r="H409" s="12" t="n">
        <f aca="false">MOD(QUOTIENT($A$409,Assumptions!$B$83),2)</f>
        <v>1</v>
      </c>
      <c r="I409" s="12" t="n">
        <f aca="false">IF($B$409=1,MIN(Assumptions!$B$67,MAX(Assumptions!$B$4,Assumptions!$B$26-(Assumptions!$B$4))),Assumptions!$B$4)</f>
        <v>0</v>
      </c>
      <c r="J409" s="12" t="n">
        <f aca="false">IF($C$409=1,MIN(Assumptions!$B$66,MAX(Assumptions!$B$4,Assumptions!$B$26-($I$409))),Assumptions!$B$4)</f>
        <v>300000000</v>
      </c>
      <c r="K409" s="12" t="n">
        <f aca="false">IF($D$409=1,MIN(Assumptions!$B$61,MAX(Assumptions!$B$4,Assumptions!$B$26-($I$409+$J$409))),Assumptions!$B$4)</f>
        <v>100000000</v>
      </c>
      <c r="L409" s="12" t="n">
        <f aca="false">IF($E$409=1,MIN(Assumptions!$B$56,MAX(Assumptions!$B$4,Assumptions!$B$26-($I$409+$J$409+$K$409))),Assumptions!$B$4)</f>
        <v>60000000</v>
      </c>
      <c r="M409" s="12" t="n">
        <f aca="false">IF($F$409=1,MIN(Assumptions!$B$51,MAX(Assumptions!$B$4,Assumptions!$B$26-($I$409+$J$409+$K$409+$L$409))),Assumptions!$B$4)</f>
        <v>30000000</v>
      </c>
      <c r="N409" s="12" t="n">
        <f aca="false">IF($G$409=1,MIN(Assumptions!$B$46,MAX(Assumptions!$B$4,Assumptions!$B$26-($I$409+$J$409+$K$409+$L$409+$M$409))),Assumptions!$B$4)</f>
        <v>15000000</v>
      </c>
      <c r="O409" s="12" t="n">
        <f aca="false">IF($H$409=1,MIN(Assumptions!$B$41,MAX(Assumptions!$B$4,Assumptions!$B$26-($I$409+$J$409+$K$409+$L$409+$M$409+$N$409))),Assumptions!$B$4)</f>
        <v>5000000</v>
      </c>
      <c r="P409" s="12" t="n">
        <f aca="false">$I$409+$J$409+$K$409+$L$409+$M$409+$N$409+$O$409</f>
        <v>510000000</v>
      </c>
      <c r="Q409" s="12" t="n">
        <f aca="false">MAX(Assumptions!$B$4,Assumptions!$B$26-$P$409)</f>
        <v>1490000000</v>
      </c>
      <c r="R409" s="12" t="n">
        <f aca="false">$J$335+$O$335+Assumptions!$B$20+IF($B$409=0,$D$335,Assumptions!$B$4)+IF($C$409=0,$AI$335,Assumptions!$B$4)+IF($D$409=0,$AF$335,Assumptions!$B$4)+IF($E$409=0,$AC$335,Assumptions!$B$4)+IF($F$409=0,$Z$335,Assumptions!$B$4)+IF($G$409=0,$W$335,Assumptions!$B$4)+IF($H$409=0,$T$335,Assumptions!$B$4)</f>
        <v>10060741.3005735</v>
      </c>
      <c r="S409" s="12" t="n">
        <f aca="false">IF($R$409&gt;Assumptions!$B$4,$Q$409/$R$409&gt;Assumptions!$B$13,FALSE())</f>
        <v>1</v>
      </c>
      <c r="T409" s="12" t="n">
        <f aca="false">IF($S$409,($Q$409+Assumptions!$B$14*Assumptions!$B$13)/($R$409+Assumptions!$B$14),IF($R$409&gt;Assumptions!$B$4,$Q$409/$R$409,Assumptions!$B$4))</f>
        <v>118.82260483558</v>
      </c>
      <c r="U409" s="12" t="n">
        <f aca="false">IF($B$409=1,$I$409,$D$335*$T$409)</f>
        <v>93236603.7811647</v>
      </c>
      <c r="V409" s="12" t="n">
        <f aca="false">IF($C$409=1,$J$409,$AI$335*$T$409)</f>
        <v>300000000</v>
      </c>
      <c r="W409" s="12" t="n">
        <f aca="false">IF($D$409=1,$K$409,$AF$335*$T$409)</f>
        <v>100000000</v>
      </c>
      <c r="X409" s="12" t="n">
        <f aca="false">IF($E$409=1,$L$409,$AC$335*$T$409)</f>
        <v>60000000</v>
      </c>
      <c r="Y409" s="12" t="n">
        <f aca="false">IF($F$409=1,$M$409,$Z$335*$T$409)</f>
        <v>30000000</v>
      </c>
      <c r="Z409" s="12" t="n">
        <f aca="false">IF($G$409=1,$N$409,$W$335*$T$409)</f>
        <v>15000000</v>
      </c>
      <c r="AA409" s="12" t="n">
        <f aca="false">IF($H$409=1,$O$409,$T$335*$T$409)</f>
        <v>5000000</v>
      </c>
      <c r="AB409" s="12" t="n">
        <f aca="false">($J$335+$O$335)*$T$409</f>
        <v>32803440.6096638</v>
      </c>
      <c r="AC409" s="12" t="n">
        <f aca="false">Assumptions!$B$20*$T$409</f>
        <v>1069403443.52022</v>
      </c>
      <c r="AD409" s="12" t="n">
        <f aca="false">IF($S$409,Assumptions!$B$14*($T$409-Assumptions!$B$13),Assumptions!$B$4)</f>
        <v>294556512.08895</v>
      </c>
      <c r="AE409" s="12" t="n">
        <f aca="false">$U$409+$V$409+$W$409+$X$409+$Y$409+$Z$409+$AA$409+$AB$409+$AC$409+$AD$409</f>
        <v>2000000000</v>
      </c>
      <c r="AF409" s="12" t="n">
        <f aca="false">IF(AND(IF($B$409=1,$U$409&gt;=INDEX($U$346:$U$473,1+$A$409-Assumptions!$B$77),$U$409&gt;INDEX($U$346:$U$473,1+$A$409+Assumptions!$B$77)),IF($C$409=1,$V$409&gt;=INDEX($V$346:$V$473,1+$A$409-Assumptions!$B$78),$V$409&gt;INDEX($V$346:$V$473,1+$A$409+Assumptions!$B$78)),IF($D$409=1,$W$409&gt;=INDEX($W$346:$W$473,1+$A$409-Assumptions!$B$79),$W$409&gt;INDEX($W$346:$W$473,1+$A$409+Assumptions!$B$79)),IF($E$409=1,$X$409&gt;=INDEX($X$346:$X$473,1+$A$409-Assumptions!$B$80),$X$409&gt;INDEX($X$346:$X$473,1+$A$409+Assumptions!$B$80)),IF($F$409=1,$Y$409&gt;=INDEX($Y$346:$Y$473,1+$A$409-Assumptions!$B$81),$Y$409&gt;INDEX($Y$346:$Y$473,1+$A$409+Assumptions!$B$81)),IF($G$409=1,$Z$409&gt;=INDEX($Z$346:$Z$473,1+$A$409-Assumptions!$B$82),$Z$409&gt;INDEX($Z$346:$Z$473,1+$A$409+Assumptions!$B$82)),IF($H$409=1,$AA$409&gt;=INDEX($AA$346:$AA$473,1+$A$409-Assumptions!$B$83),$AA$409&gt;INDEX($AA$346:$AA$473,1+$A$409+Assumptions!$B$83))),1,0)</f>
        <v>0</v>
      </c>
    </row>
    <row r="410" customFormat="false" ht="15" hidden="true" customHeight="false" outlineLevel="0" collapsed="false">
      <c r="A410" s="6" t="n">
        <f aca="false">ROW()-ROW($A$346)+Assumptions!$B$4</f>
        <v>64</v>
      </c>
      <c r="B410" s="12" t="n">
        <f aca="false">MOD(QUOTIENT($A$410,Assumptions!$B$77),2)</f>
        <v>1</v>
      </c>
      <c r="C410" s="12" t="n">
        <f aca="false">MOD(QUOTIENT($A$410,Assumptions!$B$78),2)</f>
        <v>0</v>
      </c>
      <c r="D410" s="12" t="n">
        <f aca="false">MOD(QUOTIENT($A$410,Assumptions!$B$79),2)</f>
        <v>0</v>
      </c>
      <c r="E410" s="12" t="n">
        <f aca="false">MOD(QUOTIENT($A$410,Assumptions!$B$80),2)</f>
        <v>0</v>
      </c>
      <c r="F410" s="12" t="n">
        <f aca="false">MOD(QUOTIENT($A$410,Assumptions!$B$81),2)</f>
        <v>0</v>
      </c>
      <c r="G410" s="12" t="n">
        <f aca="false">MOD(QUOTIENT($A$410,Assumptions!$B$82),2)</f>
        <v>0</v>
      </c>
      <c r="H410" s="12" t="n">
        <f aca="false">MOD(QUOTIENT($A$410,Assumptions!$B$83),2)</f>
        <v>0</v>
      </c>
      <c r="I410" s="12" t="n">
        <f aca="false">IF($B$410=1,MIN(Assumptions!$B$67,MAX(Assumptions!$B$4,Assumptions!$B$26-(Assumptions!$B$4))),Assumptions!$B$4)</f>
        <v>30000000</v>
      </c>
      <c r="J410" s="12" t="n">
        <f aca="false">IF($C$410=1,MIN(Assumptions!$B$66,MAX(Assumptions!$B$4,Assumptions!$B$26-($I$410))),Assumptions!$B$4)</f>
        <v>0</v>
      </c>
      <c r="K410" s="12" t="n">
        <f aca="false">IF($D$410=1,MIN(Assumptions!$B$61,MAX(Assumptions!$B$4,Assumptions!$B$26-($I$410+$J$410))),Assumptions!$B$4)</f>
        <v>0</v>
      </c>
      <c r="L410" s="12" t="n">
        <f aca="false">IF($E$410=1,MIN(Assumptions!$B$56,MAX(Assumptions!$B$4,Assumptions!$B$26-($I$410+$J$410+$K$410))),Assumptions!$B$4)</f>
        <v>0</v>
      </c>
      <c r="M410" s="12" t="n">
        <f aca="false">IF($F$410=1,MIN(Assumptions!$B$51,MAX(Assumptions!$B$4,Assumptions!$B$26-($I$410+$J$410+$K$410+$L$410))),Assumptions!$B$4)</f>
        <v>0</v>
      </c>
      <c r="N410" s="12" t="n">
        <f aca="false">IF($G$410=1,MIN(Assumptions!$B$46,MAX(Assumptions!$B$4,Assumptions!$B$26-($I$410+$J$410+$K$410+$L$410+$M$410))),Assumptions!$B$4)</f>
        <v>0</v>
      </c>
      <c r="O410" s="12" t="n">
        <f aca="false">IF($H$410=1,MIN(Assumptions!$B$41,MAX(Assumptions!$B$4,Assumptions!$B$26-($I$410+$J$410+$K$410+$L$410+$M$410+$N$410))),Assumptions!$B$4)</f>
        <v>0</v>
      </c>
      <c r="P410" s="12" t="n">
        <f aca="false">$I$410+$J$410+$K$410+$L$410+$M$410+$N$410+$O$410</f>
        <v>30000000</v>
      </c>
      <c r="Q410" s="12" t="n">
        <f aca="false">MAX(Assumptions!$B$4,Assumptions!$B$26-$P$410)</f>
        <v>1970000000</v>
      </c>
      <c r="R410" s="12" t="n">
        <f aca="false">$J$335+$O$335+Assumptions!$B$20+IF($B$410=0,$D$335,Assumptions!$B$4)+IF($C$410=0,$AI$335,Assumptions!$B$4)+IF($D$410=0,$AF$335,Assumptions!$B$4)+IF($E$410=0,$AC$335,Assumptions!$B$4)+IF($F$410=0,$Z$335,Assumptions!$B$4)+IF($G$410=0,$W$335,Assumptions!$B$4)+IF($H$410=0,$T$335,Assumptions!$B$4)</f>
        <v>32540393.5846082</v>
      </c>
      <c r="S410" s="12" t="n">
        <f aca="false">IF($R$410&gt;Assumptions!$B$4,$Q$410/$R$410&gt;Assumptions!$B$13,FALSE())</f>
        <v>1</v>
      </c>
      <c r="T410" s="12" t="n">
        <f aca="false">IF($S$410,($Q$410+Assumptions!$B$14*Assumptions!$B$13)/($R$410+Assumptions!$B$14),IF($R$410&gt;Assumptions!$B$4,$Q$410/$R$410,Assumptions!$B$4))</f>
        <v>56.2921759208332</v>
      </c>
      <c r="U410" s="12" t="n">
        <f aca="false">IF($B$410=1,$I$410,$D$335*$T$410)</f>
        <v>30000000</v>
      </c>
      <c r="V410" s="12" t="n">
        <f aca="false">IF($C$410=1,$J$410,$AI$335*$T$410)</f>
        <v>345141697.814941</v>
      </c>
      <c r="W410" s="12" t="n">
        <f aca="false">IF($D$410=1,$K$410,$AF$335*$T$410)</f>
        <v>97558149.0692859</v>
      </c>
      <c r="X410" s="12" t="n">
        <f aca="false">IF($E$410=1,$L$410,$AC$335*$T$410)</f>
        <v>135101222.21</v>
      </c>
      <c r="Y410" s="12" t="n">
        <f aca="false">IF($F$410=1,$M$410,$Z$335*$T$410)</f>
        <v>168876527.7625</v>
      </c>
      <c r="Z410" s="12" t="n">
        <f aca="false">IF($G$410=1,$N$410,$W$335*$T$410)</f>
        <v>281460879.604166</v>
      </c>
      <c r="AA410" s="12" t="n">
        <f aca="false">IF($H$410=1,$O$410,$T$335*$T$410)</f>
        <v>281460879.604166</v>
      </c>
      <c r="AB410" s="12" t="n">
        <f aca="false">($J$335+$O$335)*$T$410</f>
        <v>15540620.8453601</v>
      </c>
      <c r="AC410" s="12" t="n">
        <f aca="false">Assumptions!$B$20*$T$410</f>
        <v>506629583.287499</v>
      </c>
      <c r="AD410" s="12" t="n">
        <f aca="false">IF($S$410,Assumptions!$B$14*($T$410-Assumptions!$B$13),Assumptions!$B$4)</f>
        <v>138230439.802083</v>
      </c>
      <c r="AE410" s="12" t="n">
        <f aca="false">$U$410+$V$410+$W$410+$X$410+$Y$410+$Z$410+$AA$410+$AB$410+$AC$410+$AD$410</f>
        <v>2000000000</v>
      </c>
      <c r="AF410" s="12" t="n">
        <f aca="false">IF(AND(IF($B$410=1,$U$410&gt;=INDEX($U$346:$U$473,1+$A$410-Assumptions!$B$77),$U$410&gt;INDEX($U$346:$U$473,1+$A$410+Assumptions!$B$77)),IF($C$410=1,$V$410&gt;=INDEX($V$346:$V$473,1+$A$410-Assumptions!$B$78),$V$410&gt;INDEX($V$346:$V$473,1+$A$410+Assumptions!$B$78)),IF($D$410=1,$W$410&gt;=INDEX($W$346:$W$473,1+$A$410-Assumptions!$B$79),$W$410&gt;INDEX($W$346:$W$473,1+$A$410+Assumptions!$B$79)),IF($E$410=1,$X$410&gt;=INDEX($X$346:$X$473,1+$A$410-Assumptions!$B$80),$X$410&gt;INDEX($X$346:$X$473,1+$A$410+Assumptions!$B$80)),IF($F$410=1,$Y$410&gt;=INDEX($Y$346:$Y$473,1+$A$410-Assumptions!$B$81),$Y$410&gt;INDEX($Y$346:$Y$473,1+$A$410+Assumptions!$B$81)),IF($G$410=1,$Z$410&gt;=INDEX($Z$346:$Z$473,1+$A$410-Assumptions!$B$82),$Z$410&gt;INDEX($Z$346:$Z$473,1+$A$410+Assumptions!$B$82)),IF($H$410=1,$AA$410&gt;=INDEX($AA$346:$AA$473,1+$A$410-Assumptions!$B$83),$AA$410&gt;INDEX($AA$346:$AA$473,1+$A$410+Assumptions!$B$83))),1,0)</f>
        <v>0</v>
      </c>
    </row>
    <row r="411" customFormat="false" ht="15" hidden="true" customHeight="false" outlineLevel="0" collapsed="false">
      <c r="A411" s="6" t="n">
        <f aca="false">ROW()-ROW($A$346)+Assumptions!$B$4</f>
        <v>65</v>
      </c>
      <c r="B411" s="12" t="n">
        <f aca="false">MOD(QUOTIENT($A$411,Assumptions!$B$77),2)</f>
        <v>1</v>
      </c>
      <c r="C411" s="12" t="n">
        <f aca="false">MOD(QUOTIENT($A$411,Assumptions!$B$78),2)</f>
        <v>0</v>
      </c>
      <c r="D411" s="12" t="n">
        <f aca="false">MOD(QUOTIENT($A$411,Assumptions!$B$79),2)</f>
        <v>0</v>
      </c>
      <c r="E411" s="12" t="n">
        <f aca="false">MOD(QUOTIENT($A$411,Assumptions!$B$80),2)</f>
        <v>0</v>
      </c>
      <c r="F411" s="12" t="n">
        <f aca="false">MOD(QUOTIENT($A$411,Assumptions!$B$81),2)</f>
        <v>0</v>
      </c>
      <c r="G411" s="12" t="n">
        <f aca="false">MOD(QUOTIENT($A$411,Assumptions!$B$82),2)</f>
        <v>0</v>
      </c>
      <c r="H411" s="12" t="n">
        <f aca="false">MOD(QUOTIENT($A$411,Assumptions!$B$83),2)</f>
        <v>1</v>
      </c>
      <c r="I411" s="12" t="n">
        <f aca="false">IF($B$411=1,MIN(Assumptions!$B$67,MAX(Assumptions!$B$4,Assumptions!$B$26-(Assumptions!$B$4))),Assumptions!$B$4)</f>
        <v>30000000</v>
      </c>
      <c r="J411" s="12" t="n">
        <f aca="false">IF($C$411=1,MIN(Assumptions!$B$66,MAX(Assumptions!$B$4,Assumptions!$B$26-($I$411))),Assumptions!$B$4)</f>
        <v>0</v>
      </c>
      <c r="K411" s="12" t="n">
        <f aca="false">IF($D$411=1,MIN(Assumptions!$B$61,MAX(Assumptions!$B$4,Assumptions!$B$26-($I$411+$J$411))),Assumptions!$B$4)</f>
        <v>0</v>
      </c>
      <c r="L411" s="12" t="n">
        <f aca="false">IF($E$411=1,MIN(Assumptions!$B$56,MAX(Assumptions!$B$4,Assumptions!$B$26-($I$411+$J$411+$K$411))),Assumptions!$B$4)</f>
        <v>0</v>
      </c>
      <c r="M411" s="12" t="n">
        <f aca="false">IF($F$411=1,MIN(Assumptions!$B$51,MAX(Assumptions!$B$4,Assumptions!$B$26-($I$411+$J$411+$K$411+$L$411))),Assumptions!$B$4)</f>
        <v>0</v>
      </c>
      <c r="N411" s="12" t="n">
        <f aca="false">IF($G$411=1,MIN(Assumptions!$B$46,MAX(Assumptions!$B$4,Assumptions!$B$26-($I$411+$J$411+$K$411+$L$411+$M$411))),Assumptions!$B$4)</f>
        <v>0</v>
      </c>
      <c r="O411" s="12" t="n">
        <f aca="false">IF($H$411=1,MIN(Assumptions!$B$41,MAX(Assumptions!$B$4,Assumptions!$B$26-($I$411+$J$411+$K$411+$L$411+$M$411+$N$411))),Assumptions!$B$4)</f>
        <v>5000000</v>
      </c>
      <c r="P411" s="12" t="n">
        <f aca="false">$I$411+$J$411+$K$411+$L$411+$M$411+$N$411+$O$411</f>
        <v>35000000</v>
      </c>
      <c r="Q411" s="12" t="n">
        <f aca="false">MAX(Assumptions!$B$4,Assumptions!$B$26-$P$411)</f>
        <v>1965000000</v>
      </c>
      <c r="R411" s="12" t="n">
        <f aca="false">$J$335+$O$335+Assumptions!$B$20+IF($B$411=0,$D$335,Assumptions!$B$4)+IF($C$411=0,$AI$335,Assumptions!$B$4)+IF($D$411=0,$AF$335,Assumptions!$B$4)+IF($E$411=0,$AC$335,Assumptions!$B$4)+IF($F$411=0,$Z$335,Assumptions!$B$4)+IF($G$411=0,$W$335,Assumptions!$B$4)+IF($H$411=0,$T$335,Assumptions!$B$4)</f>
        <v>27540393.5846082</v>
      </c>
      <c r="S411" s="12" t="n">
        <f aca="false">IF($R$411&gt;Assumptions!$B$4,$Q$411/$R$411&gt;Assumptions!$B$13,FALSE())</f>
        <v>1</v>
      </c>
      <c r="T411" s="12" t="n">
        <f aca="false">IF($S$411,($Q$411+Assumptions!$B$14*Assumptions!$B$13)/($R$411+Assumptions!$B$14),IF($R$411&gt;Assumptions!$B$4,$Q$411/$R$411,Assumptions!$B$4))</f>
        <v>65.4951472076614</v>
      </c>
      <c r="U411" s="12" t="n">
        <f aca="false">IF($B$411=1,$I$411,$D$335*$T$411)</f>
        <v>30000000</v>
      </c>
      <c r="V411" s="12" t="n">
        <f aca="false">IF($C$411=1,$J$411,$AI$335*$T$411)</f>
        <v>401567463.614882</v>
      </c>
      <c r="W411" s="12" t="n">
        <f aca="false">IF($D$411=1,$K$411,$AF$335*$T$411)</f>
        <v>113507520.895726</v>
      </c>
      <c r="X411" s="12" t="n">
        <f aca="false">IF($E$411=1,$L$411,$AC$335*$T$411)</f>
        <v>157188353.298387</v>
      </c>
      <c r="Y411" s="12" t="n">
        <f aca="false">IF($F$411=1,$M$411,$Z$335*$T$411)</f>
        <v>196485441.622984</v>
      </c>
      <c r="Z411" s="12" t="n">
        <f aca="false">IF($G$411=1,$N$411,$W$335*$T$411)</f>
        <v>327475736.038307</v>
      </c>
      <c r="AA411" s="12" t="n">
        <f aca="false">IF($H$411=1,$O$411,$T$335*$T$411)</f>
        <v>5000000</v>
      </c>
      <c r="AB411" s="12" t="n">
        <f aca="false">($J$335+$O$335)*$T$411</f>
        <v>18081291.6416083</v>
      </c>
      <c r="AC411" s="12" t="n">
        <f aca="false">Assumptions!$B$20*$T$411</f>
        <v>589456324.868952</v>
      </c>
      <c r="AD411" s="12" t="n">
        <f aca="false">IF($S$411,Assumptions!$B$14*($T$411-Assumptions!$B$13),Assumptions!$B$4)</f>
        <v>161237868.019153</v>
      </c>
      <c r="AE411" s="12" t="n">
        <f aca="false">$U$411+$V$411+$W$411+$X$411+$Y$411+$Z$411+$AA$411+$AB$411+$AC$411+$AD$411</f>
        <v>2000000000</v>
      </c>
      <c r="AF411" s="12" t="n">
        <f aca="false">IF(AND(IF($B$411=1,$U$411&gt;=INDEX($U$346:$U$473,1+$A$411-Assumptions!$B$77),$U$411&gt;INDEX($U$346:$U$473,1+$A$411+Assumptions!$B$77)),IF($C$411=1,$V$411&gt;=INDEX($V$346:$V$473,1+$A$411-Assumptions!$B$78),$V$411&gt;INDEX($V$346:$V$473,1+$A$411+Assumptions!$B$78)),IF($D$411=1,$W$411&gt;=INDEX($W$346:$W$473,1+$A$411-Assumptions!$B$79),$W$411&gt;INDEX($W$346:$W$473,1+$A$411+Assumptions!$B$79)),IF($E$411=1,$X$411&gt;=INDEX($X$346:$X$473,1+$A$411-Assumptions!$B$80),$X$411&gt;INDEX($X$346:$X$473,1+$A$411+Assumptions!$B$80)),IF($F$411=1,$Y$411&gt;=INDEX($Y$346:$Y$473,1+$A$411-Assumptions!$B$81),$Y$411&gt;INDEX($Y$346:$Y$473,1+$A$411+Assumptions!$B$81)),IF($G$411=1,$Z$411&gt;=INDEX($Z$346:$Z$473,1+$A$411-Assumptions!$B$82),$Z$411&gt;INDEX($Z$346:$Z$473,1+$A$411+Assumptions!$B$82)),IF($H$411=1,$AA$411&gt;=INDEX($AA$346:$AA$473,1+$A$411-Assumptions!$B$83),$AA$411&gt;INDEX($AA$346:$AA$473,1+$A$411+Assumptions!$B$83))),1,0)</f>
        <v>0</v>
      </c>
    </row>
    <row r="412" customFormat="false" ht="15" hidden="true" customHeight="false" outlineLevel="0" collapsed="false">
      <c r="A412" s="6" t="n">
        <f aca="false">ROW()-ROW($A$346)+Assumptions!$B$4</f>
        <v>66</v>
      </c>
      <c r="B412" s="12" t="n">
        <f aca="false">MOD(QUOTIENT($A$412,Assumptions!$B$77),2)</f>
        <v>1</v>
      </c>
      <c r="C412" s="12" t="n">
        <f aca="false">MOD(QUOTIENT($A$412,Assumptions!$B$78),2)</f>
        <v>0</v>
      </c>
      <c r="D412" s="12" t="n">
        <f aca="false">MOD(QUOTIENT($A$412,Assumptions!$B$79),2)</f>
        <v>0</v>
      </c>
      <c r="E412" s="12" t="n">
        <f aca="false">MOD(QUOTIENT($A$412,Assumptions!$B$80),2)</f>
        <v>0</v>
      </c>
      <c r="F412" s="12" t="n">
        <f aca="false">MOD(QUOTIENT($A$412,Assumptions!$B$81),2)</f>
        <v>0</v>
      </c>
      <c r="G412" s="12" t="n">
        <f aca="false">MOD(QUOTIENT($A$412,Assumptions!$B$82),2)</f>
        <v>1</v>
      </c>
      <c r="H412" s="12" t="n">
        <f aca="false">MOD(QUOTIENT($A$412,Assumptions!$B$83),2)</f>
        <v>0</v>
      </c>
      <c r="I412" s="12" t="n">
        <f aca="false">IF($B$412=1,MIN(Assumptions!$B$67,MAX(Assumptions!$B$4,Assumptions!$B$26-(Assumptions!$B$4))),Assumptions!$B$4)</f>
        <v>30000000</v>
      </c>
      <c r="J412" s="12" t="n">
        <f aca="false">IF($C$412=1,MIN(Assumptions!$B$66,MAX(Assumptions!$B$4,Assumptions!$B$26-($I$412))),Assumptions!$B$4)</f>
        <v>0</v>
      </c>
      <c r="K412" s="12" t="n">
        <f aca="false">IF($D$412=1,MIN(Assumptions!$B$61,MAX(Assumptions!$B$4,Assumptions!$B$26-($I$412+$J$412))),Assumptions!$B$4)</f>
        <v>0</v>
      </c>
      <c r="L412" s="12" t="n">
        <f aca="false">IF($E$412=1,MIN(Assumptions!$B$56,MAX(Assumptions!$B$4,Assumptions!$B$26-($I$412+$J$412+$K$412))),Assumptions!$B$4)</f>
        <v>0</v>
      </c>
      <c r="M412" s="12" t="n">
        <f aca="false">IF($F$412=1,MIN(Assumptions!$B$51,MAX(Assumptions!$B$4,Assumptions!$B$26-($I$412+$J$412+$K$412+$L$412))),Assumptions!$B$4)</f>
        <v>0</v>
      </c>
      <c r="N412" s="12" t="n">
        <f aca="false">IF($G$412=1,MIN(Assumptions!$B$46,MAX(Assumptions!$B$4,Assumptions!$B$26-($I$412+$J$412+$K$412+$L$412+$M$412))),Assumptions!$B$4)</f>
        <v>15000000</v>
      </c>
      <c r="O412" s="12" t="n">
        <f aca="false">IF($H$412=1,MIN(Assumptions!$B$41,MAX(Assumptions!$B$4,Assumptions!$B$26-($I$412+$J$412+$K$412+$L$412+$M$412+$N$412))),Assumptions!$B$4)</f>
        <v>0</v>
      </c>
      <c r="P412" s="12" t="n">
        <f aca="false">$I$412+$J$412+$K$412+$L$412+$M$412+$N$412+$O$412</f>
        <v>45000000</v>
      </c>
      <c r="Q412" s="12" t="n">
        <f aca="false">MAX(Assumptions!$B$4,Assumptions!$B$26-$P$412)</f>
        <v>1955000000</v>
      </c>
      <c r="R412" s="12" t="n">
        <f aca="false">$J$335+$O$335+Assumptions!$B$20+IF($B$412=0,$D$335,Assumptions!$B$4)+IF($C$412=0,$AI$335,Assumptions!$B$4)+IF($D$412=0,$AF$335,Assumptions!$B$4)+IF($E$412=0,$AC$335,Assumptions!$B$4)+IF($F$412=0,$Z$335,Assumptions!$B$4)+IF($G$412=0,$W$335,Assumptions!$B$4)+IF($H$412=0,$T$335,Assumptions!$B$4)</f>
        <v>27540393.5846082</v>
      </c>
      <c r="S412" s="12" t="n">
        <f aca="false">IF($R$412&gt;Assumptions!$B$4,$Q$412/$R$412&gt;Assumptions!$B$13,FALSE())</f>
        <v>1</v>
      </c>
      <c r="T412" s="12" t="n">
        <f aca="false">IF($S$412,($Q$412+Assumptions!$B$14*Assumptions!$B$13)/($R$412+Assumptions!$B$14),IF($R$412&gt;Assumptions!$B$4,$Q$412/$R$412,Assumptions!$B$4))</f>
        <v>65.1622620884356</v>
      </c>
      <c r="U412" s="12" t="n">
        <f aca="false">IF($B$412=1,$I$412,$D$335*$T$412)</f>
        <v>30000000</v>
      </c>
      <c r="V412" s="12" t="n">
        <f aca="false">IF($C$412=1,$J$412,$AI$335*$T$412)</f>
        <v>399526459.987869</v>
      </c>
      <c r="W412" s="12" t="n">
        <f aca="false">IF($D$412=1,$K$412,$AF$335*$T$412)</f>
        <v>112930608.464236</v>
      </c>
      <c r="X412" s="12" t="n">
        <f aca="false">IF($E$412=1,$L$412,$AC$335*$T$412)</f>
        <v>156389429.012245</v>
      </c>
      <c r="Y412" s="12" t="n">
        <f aca="false">IF($F$412=1,$M$412,$Z$335*$T$412)</f>
        <v>195486786.265307</v>
      </c>
      <c r="Z412" s="12" t="n">
        <f aca="false">IF($G$412=1,$N$412,$W$335*$T$412)</f>
        <v>15000000</v>
      </c>
      <c r="AA412" s="12" t="n">
        <f aca="false">IF($H$412=1,$O$412,$T$335*$T$412)</f>
        <v>325811310.442178</v>
      </c>
      <c r="AB412" s="12" t="n">
        <f aca="false">($J$335+$O$335)*$T$412</f>
        <v>17989391.8111554</v>
      </c>
      <c r="AC412" s="12" t="n">
        <f aca="false">Assumptions!$B$20*$T$412</f>
        <v>586460358.795921</v>
      </c>
      <c r="AD412" s="12" t="n">
        <f aca="false">IF($S$412,Assumptions!$B$14*($T$412-Assumptions!$B$13),Assumptions!$B$4)</f>
        <v>160405655.221089</v>
      </c>
      <c r="AE412" s="12" t="n">
        <f aca="false">$U$412+$V$412+$W$412+$X$412+$Y$412+$Z$412+$AA$412+$AB$412+$AC$412+$AD$412</f>
        <v>2000000000</v>
      </c>
      <c r="AF412" s="12" t="n">
        <f aca="false">IF(AND(IF($B$412=1,$U$412&gt;=INDEX($U$346:$U$473,1+$A$412-Assumptions!$B$77),$U$412&gt;INDEX($U$346:$U$473,1+$A$412+Assumptions!$B$77)),IF($C$412=1,$V$412&gt;=INDEX($V$346:$V$473,1+$A$412-Assumptions!$B$78),$V$412&gt;INDEX($V$346:$V$473,1+$A$412+Assumptions!$B$78)),IF($D$412=1,$W$412&gt;=INDEX($W$346:$W$473,1+$A$412-Assumptions!$B$79),$W$412&gt;INDEX($W$346:$W$473,1+$A$412+Assumptions!$B$79)),IF($E$412=1,$X$412&gt;=INDEX($X$346:$X$473,1+$A$412-Assumptions!$B$80),$X$412&gt;INDEX($X$346:$X$473,1+$A$412+Assumptions!$B$80)),IF($F$412=1,$Y$412&gt;=INDEX($Y$346:$Y$473,1+$A$412-Assumptions!$B$81),$Y$412&gt;INDEX($Y$346:$Y$473,1+$A$412+Assumptions!$B$81)),IF($G$412=1,$Z$412&gt;=INDEX($Z$346:$Z$473,1+$A$412-Assumptions!$B$82),$Z$412&gt;INDEX($Z$346:$Z$473,1+$A$412+Assumptions!$B$82)),IF($H$412=1,$AA$412&gt;=INDEX($AA$346:$AA$473,1+$A$412-Assumptions!$B$83),$AA$412&gt;INDEX($AA$346:$AA$473,1+$A$412+Assumptions!$B$83))),1,0)</f>
        <v>0</v>
      </c>
    </row>
    <row r="413" customFormat="false" ht="15" hidden="true" customHeight="false" outlineLevel="0" collapsed="false">
      <c r="A413" s="6" t="n">
        <f aca="false">ROW()-ROW($A$346)+Assumptions!$B$4</f>
        <v>67</v>
      </c>
      <c r="B413" s="12" t="n">
        <f aca="false">MOD(QUOTIENT($A$413,Assumptions!$B$77),2)</f>
        <v>1</v>
      </c>
      <c r="C413" s="12" t="n">
        <f aca="false">MOD(QUOTIENT($A$413,Assumptions!$B$78),2)</f>
        <v>0</v>
      </c>
      <c r="D413" s="12" t="n">
        <f aca="false">MOD(QUOTIENT($A$413,Assumptions!$B$79),2)</f>
        <v>0</v>
      </c>
      <c r="E413" s="12" t="n">
        <f aca="false">MOD(QUOTIENT($A$413,Assumptions!$B$80),2)</f>
        <v>0</v>
      </c>
      <c r="F413" s="12" t="n">
        <f aca="false">MOD(QUOTIENT($A$413,Assumptions!$B$81),2)</f>
        <v>0</v>
      </c>
      <c r="G413" s="12" t="n">
        <f aca="false">MOD(QUOTIENT($A$413,Assumptions!$B$82),2)</f>
        <v>1</v>
      </c>
      <c r="H413" s="12" t="n">
        <f aca="false">MOD(QUOTIENT($A$413,Assumptions!$B$83),2)</f>
        <v>1</v>
      </c>
      <c r="I413" s="12" t="n">
        <f aca="false">IF($B$413=1,MIN(Assumptions!$B$67,MAX(Assumptions!$B$4,Assumptions!$B$26-(Assumptions!$B$4))),Assumptions!$B$4)</f>
        <v>30000000</v>
      </c>
      <c r="J413" s="12" t="n">
        <f aca="false">IF($C$413=1,MIN(Assumptions!$B$66,MAX(Assumptions!$B$4,Assumptions!$B$26-($I$413))),Assumptions!$B$4)</f>
        <v>0</v>
      </c>
      <c r="K413" s="12" t="n">
        <f aca="false">IF($D$413=1,MIN(Assumptions!$B$61,MAX(Assumptions!$B$4,Assumptions!$B$26-($I$413+$J$413))),Assumptions!$B$4)</f>
        <v>0</v>
      </c>
      <c r="L413" s="12" t="n">
        <f aca="false">IF($E$413=1,MIN(Assumptions!$B$56,MAX(Assumptions!$B$4,Assumptions!$B$26-($I$413+$J$413+$K$413))),Assumptions!$B$4)</f>
        <v>0</v>
      </c>
      <c r="M413" s="12" t="n">
        <f aca="false">IF($F$413=1,MIN(Assumptions!$B$51,MAX(Assumptions!$B$4,Assumptions!$B$26-($I$413+$J$413+$K$413+$L$413))),Assumptions!$B$4)</f>
        <v>0</v>
      </c>
      <c r="N413" s="12" t="n">
        <f aca="false">IF($G$413=1,MIN(Assumptions!$B$46,MAX(Assumptions!$B$4,Assumptions!$B$26-($I$413+$J$413+$K$413+$L$413+$M$413))),Assumptions!$B$4)</f>
        <v>15000000</v>
      </c>
      <c r="O413" s="12" t="n">
        <f aca="false">IF($H$413=1,MIN(Assumptions!$B$41,MAX(Assumptions!$B$4,Assumptions!$B$26-($I$413+$J$413+$K$413+$L$413+$M$413+$N$413))),Assumptions!$B$4)</f>
        <v>5000000</v>
      </c>
      <c r="P413" s="12" t="n">
        <f aca="false">$I$413+$J$413+$K$413+$L$413+$M$413+$N$413+$O$413</f>
        <v>50000000</v>
      </c>
      <c r="Q413" s="12" t="n">
        <f aca="false">MAX(Assumptions!$B$4,Assumptions!$B$26-$P$413)</f>
        <v>1950000000</v>
      </c>
      <c r="R413" s="12" t="n">
        <f aca="false">$J$335+$O$335+Assumptions!$B$20+IF($B$413=0,$D$335,Assumptions!$B$4)+IF($C$413=0,$AI$335,Assumptions!$B$4)+IF($D$413=0,$AF$335,Assumptions!$B$4)+IF($E$413=0,$AC$335,Assumptions!$B$4)+IF($F$413=0,$Z$335,Assumptions!$B$4)+IF($G$413=0,$W$335,Assumptions!$B$4)+IF($H$413=0,$T$335,Assumptions!$B$4)</f>
        <v>22540393.5846082</v>
      </c>
      <c r="S413" s="12" t="n">
        <f aca="false">IF($R$413&gt;Assumptions!$B$4,$Q$413/$R$413&gt;Assumptions!$B$13,FALSE())</f>
        <v>1</v>
      </c>
      <c r="T413" s="12" t="n">
        <f aca="false">IF($S$413,($Q$413+Assumptions!$B$14*Assumptions!$B$13)/($R$413+Assumptions!$B$14),IF($R$413&gt;Assumptions!$B$4,$Q$413/$R$413,Assumptions!$B$4))</f>
        <v>77.9740140027256</v>
      </c>
      <c r="U413" s="12" t="n">
        <f aca="false">IF($B$413=1,$I$413,$D$335*$T$413)</f>
        <v>30000000</v>
      </c>
      <c r="V413" s="12" t="n">
        <f aca="false">IF($C$413=1,$J$413,$AI$335*$T$413)</f>
        <v>478078580.87054</v>
      </c>
      <c r="W413" s="12" t="n">
        <f aca="false">IF($D$413=1,$K$413,$AF$335*$T$413)</f>
        <v>135134241.254178</v>
      </c>
      <c r="X413" s="12" t="n">
        <f aca="false">IF($E$413=1,$L$413,$AC$335*$T$413)</f>
        <v>187137633.606541</v>
      </c>
      <c r="Y413" s="12" t="n">
        <f aca="false">IF($F$413=1,$M$413,$Z$335*$T$413)</f>
        <v>233922042.008177</v>
      </c>
      <c r="Z413" s="12" t="n">
        <f aca="false">IF($G$413=1,$N$413,$W$335*$T$413)</f>
        <v>15000000</v>
      </c>
      <c r="AA413" s="12" t="n">
        <f aca="false">IF($H$413=1,$O$413,$T$335*$T$413)</f>
        <v>5000000</v>
      </c>
      <c r="AB413" s="12" t="n">
        <f aca="false">($J$335+$O$335)*$T$413</f>
        <v>21526341.2292203</v>
      </c>
      <c r="AC413" s="12" t="n">
        <f aca="false">Assumptions!$B$20*$T$413</f>
        <v>701766126.02453</v>
      </c>
      <c r="AD413" s="12" t="n">
        <f aca="false">IF($S$413,Assumptions!$B$14*($T$413-Assumptions!$B$13),Assumptions!$B$4)</f>
        <v>192435035.006814</v>
      </c>
      <c r="AE413" s="12" t="n">
        <f aca="false">$U$413+$V$413+$W$413+$X$413+$Y$413+$Z$413+$AA$413+$AB$413+$AC$413+$AD$413</f>
        <v>2000000000</v>
      </c>
      <c r="AF413" s="12" t="n">
        <f aca="false">IF(AND(IF($B$413=1,$U$413&gt;=INDEX($U$346:$U$473,1+$A$413-Assumptions!$B$77),$U$413&gt;INDEX($U$346:$U$473,1+$A$413+Assumptions!$B$77)),IF($C$413=1,$V$413&gt;=INDEX($V$346:$V$473,1+$A$413-Assumptions!$B$78),$V$413&gt;INDEX($V$346:$V$473,1+$A$413+Assumptions!$B$78)),IF($D$413=1,$W$413&gt;=INDEX($W$346:$W$473,1+$A$413-Assumptions!$B$79),$W$413&gt;INDEX($W$346:$W$473,1+$A$413+Assumptions!$B$79)),IF($E$413=1,$X$413&gt;=INDEX($X$346:$X$473,1+$A$413-Assumptions!$B$80),$X$413&gt;INDEX($X$346:$X$473,1+$A$413+Assumptions!$B$80)),IF($F$413=1,$Y$413&gt;=INDEX($Y$346:$Y$473,1+$A$413-Assumptions!$B$81),$Y$413&gt;INDEX($Y$346:$Y$473,1+$A$413+Assumptions!$B$81)),IF($G$413=1,$Z$413&gt;=INDEX($Z$346:$Z$473,1+$A$413-Assumptions!$B$82),$Z$413&gt;INDEX($Z$346:$Z$473,1+$A$413+Assumptions!$B$82)),IF($H$413=1,$AA$413&gt;=INDEX($AA$346:$AA$473,1+$A$413-Assumptions!$B$83),$AA$413&gt;INDEX($AA$346:$AA$473,1+$A$413+Assumptions!$B$83))),1,0)</f>
        <v>0</v>
      </c>
    </row>
    <row r="414" customFormat="false" ht="15" hidden="true" customHeight="false" outlineLevel="0" collapsed="false">
      <c r="A414" s="6" t="n">
        <f aca="false">ROW()-ROW($A$346)+Assumptions!$B$4</f>
        <v>68</v>
      </c>
      <c r="B414" s="12" t="n">
        <f aca="false">MOD(QUOTIENT($A$414,Assumptions!$B$77),2)</f>
        <v>1</v>
      </c>
      <c r="C414" s="12" t="n">
        <f aca="false">MOD(QUOTIENT($A$414,Assumptions!$B$78),2)</f>
        <v>0</v>
      </c>
      <c r="D414" s="12" t="n">
        <f aca="false">MOD(QUOTIENT($A$414,Assumptions!$B$79),2)</f>
        <v>0</v>
      </c>
      <c r="E414" s="12" t="n">
        <f aca="false">MOD(QUOTIENT($A$414,Assumptions!$B$80),2)</f>
        <v>0</v>
      </c>
      <c r="F414" s="12" t="n">
        <f aca="false">MOD(QUOTIENT($A$414,Assumptions!$B$81),2)</f>
        <v>1</v>
      </c>
      <c r="G414" s="12" t="n">
        <f aca="false">MOD(QUOTIENT($A$414,Assumptions!$B$82),2)</f>
        <v>0</v>
      </c>
      <c r="H414" s="12" t="n">
        <f aca="false">MOD(QUOTIENT($A$414,Assumptions!$B$83),2)</f>
        <v>0</v>
      </c>
      <c r="I414" s="12" t="n">
        <f aca="false">IF($B$414=1,MIN(Assumptions!$B$67,MAX(Assumptions!$B$4,Assumptions!$B$26-(Assumptions!$B$4))),Assumptions!$B$4)</f>
        <v>30000000</v>
      </c>
      <c r="J414" s="12" t="n">
        <f aca="false">IF($C$414=1,MIN(Assumptions!$B$66,MAX(Assumptions!$B$4,Assumptions!$B$26-($I$414))),Assumptions!$B$4)</f>
        <v>0</v>
      </c>
      <c r="K414" s="12" t="n">
        <f aca="false">IF($D$414=1,MIN(Assumptions!$B$61,MAX(Assumptions!$B$4,Assumptions!$B$26-($I$414+$J$414))),Assumptions!$B$4)</f>
        <v>0</v>
      </c>
      <c r="L414" s="12" t="n">
        <f aca="false">IF($E$414=1,MIN(Assumptions!$B$56,MAX(Assumptions!$B$4,Assumptions!$B$26-($I$414+$J$414+$K$414))),Assumptions!$B$4)</f>
        <v>0</v>
      </c>
      <c r="M414" s="12" t="n">
        <f aca="false">IF($F$414=1,MIN(Assumptions!$B$51,MAX(Assumptions!$B$4,Assumptions!$B$26-($I$414+$J$414+$K$414+$L$414))),Assumptions!$B$4)</f>
        <v>30000000</v>
      </c>
      <c r="N414" s="12" t="n">
        <f aca="false">IF($G$414=1,MIN(Assumptions!$B$46,MAX(Assumptions!$B$4,Assumptions!$B$26-($I$414+$J$414+$K$414+$L$414+$M$414))),Assumptions!$B$4)</f>
        <v>0</v>
      </c>
      <c r="O414" s="12" t="n">
        <f aca="false">IF($H$414=1,MIN(Assumptions!$B$41,MAX(Assumptions!$B$4,Assumptions!$B$26-($I$414+$J$414+$K$414+$L$414+$M$414+$N$414))),Assumptions!$B$4)</f>
        <v>0</v>
      </c>
      <c r="P414" s="12" t="n">
        <f aca="false">$I$414+$J$414+$K$414+$L$414+$M$414+$N$414+$O$414</f>
        <v>60000000</v>
      </c>
      <c r="Q414" s="12" t="n">
        <f aca="false">MAX(Assumptions!$B$4,Assumptions!$B$26-$P$414)</f>
        <v>1940000000</v>
      </c>
      <c r="R414" s="12" t="n">
        <f aca="false">$J$335+$O$335+Assumptions!$B$20+IF($B$414=0,$D$335,Assumptions!$B$4)+IF($C$414=0,$AI$335,Assumptions!$B$4)+IF($D$414=0,$AF$335,Assumptions!$B$4)+IF($E$414=0,$AC$335,Assumptions!$B$4)+IF($F$414=0,$Z$335,Assumptions!$B$4)+IF($G$414=0,$W$335,Assumptions!$B$4)+IF($H$414=0,$T$335,Assumptions!$B$4)</f>
        <v>29540393.5846082</v>
      </c>
      <c r="S414" s="12" t="n">
        <f aca="false">IF($R$414&gt;Assumptions!$B$4,$Q$414/$R$414&gt;Assumptions!$B$13,FALSE())</f>
        <v>1</v>
      </c>
      <c r="T414" s="12" t="n">
        <f aca="false">IF($S$414,($Q$414+Assumptions!$B$14*Assumptions!$B$13)/($R$414+Assumptions!$B$14),IF($R$414&gt;Assumptions!$B$4,$Q$414/$R$414,Assumptions!$B$4))</f>
        <v>60.6265960769331</v>
      </c>
      <c r="U414" s="12" t="n">
        <f aca="false">IF($B$414=1,$I$414,$D$335*$T$414)</f>
        <v>30000000</v>
      </c>
      <c r="V414" s="12" t="n">
        <f aca="false">IF($C$414=1,$J$414,$AI$335*$T$414)</f>
        <v>371717134.05005</v>
      </c>
      <c r="W414" s="12" t="n">
        <f aca="false">IF($D$414=1,$K$414,$AF$335*$T$414)</f>
        <v>105069992.425855</v>
      </c>
      <c r="X414" s="12" t="n">
        <f aca="false">IF($E$414=1,$L$414,$AC$335*$T$414)</f>
        <v>145503830.584639</v>
      </c>
      <c r="Y414" s="12" t="n">
        <f aca="false">IF($F$414=1,$M$414,$Z$335*$T$414)</f>
        <v>30000000</v>
      </c>
      <c r="Z414" s="12" t="n">
        <f aca="false">IF($G$414=1,$N$414,$W$335*$T$414)</f>
        <v>303132980.384665</v>
      </c>
      <c r="AA414" s="12" t="n">
        <f aca="false">IF($H$414=1,$O$414,$T$335*$T$414)</f>
        <v>303132980.384665</v>
      </c>
      <c r="AB414" s="12" t="n">
        <f aca="false">($J$335+$O$335)*$T$414</f>
        <v>16737227.2853947</v>
      </c>
      <c r="AC414" s="12" t="n">
        <f aca="false">Assumptions!$B$20*$T$414</f>
        <v>545639364.692398</v>
      </c>
      <c r="AD414" s="12" t="n">
        <f aca="false">IF($S$414,Assumptions!$B$14*($T$414-Assumptions!$B$13),Assumptions!$B$4)</f>
        <v>149066490.192333</v>
      </c>
      <c r="AE414" s="12" t="n">
        <f aca="false">$U$414+$V$414+$W$414+$X$414+$Y$414+$Z$414+$AA$414+$AB$414+$AC$414+$AD$414</f>
        <v>2000000000</v>
      </c>
      <c r="AF414" s="12" t="n">
        <f aca="false">IF(AND(IF($B$414=1,$U$414&gt;=INDEX($U$346:$U$473,1+$A$414-Assumptions!$B$77),$U$414&gt;INDEX($U$346:$U$473,1+$A$414+Assumptions!$B$77)),IF($C$414=1,$V$414&gt;=INDEX($V$346:$V$473,1+$A$414-Assumptions!$B$78),$V$414&gt;INDEX($V$346:$V$473,1+$A$414+Assumptions!$B$78)),IF($D$414=1,$W$414&gt;=INDEX($W$346:$W$473,1+$A$414-Assumptions!$B$79),$W$414&gt;INDEX($W$346:$W$473,1+$A$414+Assumptions!$B$79)),IF($E$414=1,$X$414&gt;=INDEX($X$346:$X$473,1+$A$414-Assumptions!$B$80),$X$414&gt;INDEX($X$346:$X$473,1+$A$414+Assumptions!$B$80)),IF($F$414=1,$Y$414&gt;=INDEX($Y$346:$Y$473,1+$A$414-Assumptions!$B$81),$Y$414&gt;INDEX($Y$346:$Y$473,1+$A$414+Assumptions!$B$81)),IF($G$414=1,$Z$414&gt;=INDEX($Z$346:$Z$473,1+$A$414-Assumptions!$B$82),$Z$414&gt;INDEX($Z$346:$Z$473,1+$A$414+Assumptions!$B$82)),IF($H$414=1,$AA$414&gt;=INDEX($AA$346:$AA$473,1+$A$414-Assumptions!$B$83),$AA$414&gt;INDEX($AA$346:$AA$473,1+$A$414+Assumptions!$B$83))),1,0)</f>
        <v>0</v>
      </c>
    </row>
    <row r="415" customFormat="false" ht="15" hidden="true" customHeight="false" outlineLevel="0" collapsed="false">
      <c r="A415" s="6" t="n">
        <f aca="false">ROW()-ROW($A$346)+Assumptions!$B$4</f>
        <v>69</v>
      </c>
      <c r="B415" s="12" t="n">
        <f aca="false">MOD(QUOTIENT($A$415,Assumptions!$B$77),2)</f>
        <v>1</v>
      </c>
      <c r="C415" s="12" t="n">
        <f aca="false">MOD(QUOTIENT($A$415,Assumptions!$B$78),2)</f>
        <v>0</v>
      </c>
      <c r="D415" s="12" t="n">
        <f aca="false">MOD(QUOTIENT($A$415,Assumptions!$B$79),2)</f>
        <v>0</v>
      </c>
      <c r="E415" s="12" t="n">
        <f aca="false">MOD(QUOTIENT($A$415,Assumptions!$B$80),2)</f>
        <v>0</v>
      </c>
      <c r="F415" s="12" t="n">
        <f aca="false">MOD(QUOTIENT($A$415,Assumptions!$B$81),2)</f>
        <v>1</v>
      </c>
      <c r="G415" s="12" t="n">
        <f aca="false">MOD(QUOTIENT($A$415,Assumptions!$B$82),2)</f>
        <v>0</v>
      </c>
      <c r="H415" s="12" t="n">
        <f aca="false">MOD(QUOTIENT($A$415,Assumptions!$B$83),2)</f>
        <v>1</v>
      </c>
      <c r="I415" s="12" t="n">
        <f aca="false">IF($B$415=1,MIN(Assumptions!$B$67,MAX(Assumptions!$B$4,Assumptions!$B$26-(Assumptions!$B$4))),Assumptions!$B$4)</f>
        <v>30000000</v>
      </c>
      <c r="J415" s="12" t="n">
        <f aca="false">IF($C$415=1,MIN(Assumptions!$B$66,MAX(Assumptions!$B$4,Assumptions!$B$26-($I$415))),Assumptions!$B$4)</f>
        <v>0</v>
      </c>
      <c r="K415" s="12" t="n">
        <f aca="false">IF($D$415=1,MIN(Assumptions!$B$61,MAX(Assumptions!$B$4,Assumptions!$B$26-($I$415+$J$415))),Assumptions!$B$4)</f>
        <v>0</v>
      </c>
      <c r="L415" s="12" t="n">
        <f aca="false">IF($E$415=1,MIN(Assumptions!$B$56,MAX(Assumptions!$B$4,Assumptions!$B$26-($I$415+$J$415+$K$415))),Assumptions!$B$4)</f>
        <v>0</v>
      </c>
      <c r="M415" s="12" t="n">
        <f aca="false">IF($F$415=1,MIN(Assumptions!$B$51,MAX(Assumptions!$B$4,Assumptions!$B$26-($I$415+$J$415+$K$415+$L$415))),Assumptions!$B$4)</f>
        <v>30000000</v>
      </c>
      <c r="N415" s="12" t="n">
        <f aca="false">IF($G$415=1,MIN(Assumptions!$B$46,MAX(Assumptions!$B$4,Assumptions!$B$26-($I$415+$J$415+$K$415+$L$415+$M$415))),Assumptions!$B$4)</f>
        <v>0</v>
      </c>
      <c r="O415" s="12" t="n">
        <f aca="false">IF($H$415=1,MIN(Assumptions!$B$41,MAX(Assumptions!$B$4,Assumptions!$B$26-($I$415+$J$415+$K$415+$L$415+$M$415+$N$415))),Assumptions!$B$4)</f>
        <v>5000000</v>
      </c>
      <c r="P415" s="12" t="n">
        <f aca="false">$I$415+$J$415+$K$415+$L$415+$M$415+$N$415+$O$415</f>
        <v>65000000</v>
      </c>
      <c r="Q415" s="12" t="n">
        <f aca="false">MAX(Assumptions!$B$4,Assumptions!$B$26-$P$415)</f>
        <v>1935000000</v>
      </c>
      <c r="R415" s="12" t="n">
        <f aca="false">$J$335+$O$335+Assumptions!$B$20+IF($B$415=0,$D$335,Assumptions!$B$4)+IF($C$415=0,$AI$335,Assumptions!$B$4)+IF($D$415=0,$AF$335,Assumptions!$B$4)+IF($E$415=0,$AC$335,Assumptions!$B$4)+IF($F$415=0,$Z$335,Assumptions!$B$4)+IF($G$415=0,$W$335,Assumptions!$B$4)+IF($H$415=0,$T$335,Assumptions!$B$4)</f>
        <v>24540393.5846082</v>
      </c>
      <c r="S415" s="12" t="n">
        <f aca="false">IF($R$415&gt;Assumptions!$B$4,$Q$415/$R$415&gt;Assumptions!$B$13,FALSE())</f>
        <v>1</v>
      </c>
      <c r="T415" s="12" t="n">
        <f aca="false">IF($S$415,($Q$415+Assumptions!$B$14*Assumptions!$B$13)/($R$415+Assumptions!$B$14),IF($R$415&gt;Assumptions!$B$4,$Q$415/$R$415,Assumptions!$B$4))</f>
        <v>71.6520635669613</v>
      </c>
      <c r="U415" s="12" t="n">
        <f aca="false">IF($B$415=1,$I$415,$D$335*$T$415)</f>
        <v>30000000</v>
      </c>
      <c r="V415" s="12" t="n">
        <f aca="false">IF($C$415=1,$J$415,$AI$335*$T$415)</f>
        <v>439317089.220791</v>
      </c>
      <c r="W415" s="12" t="n">
        <f aca="false">IF($D$415=1,$K$415,$AF$335*$T$415)</f>
        <v>124177873.46537</v>
      </c>
      <c r="X415" s="12" t="n">
        <f aca="false">IF($E$415=1,$L$415,$AC$335*$T$415)</f>
        <v>171964952.560707</v>
      </c>
      <c r="Y415" s="12" t="n">
        <f aca="false">IF($F$415=1,$M$415,$Z$335*$T$415)</f>
        <v>30000000</v>
      </c>
      <c r="Z415" s="12" t="n">
        <f aca="false">IF($G$415=1,$N$415,$W$335*$T$415)</f>
        <v>358260317.834807</v>
      </c>
      <c r="AA415" s="12" t="n">
        <f aca="false">IF($H$415=1,$O$415,$T$335*$T$415)</f>
        <v>5000000</v>
      </c>
      <c r="AB415" s="12" t="n">
        <f aca="false">($J$335+$O$335)*$T$415</f>
        <v>19781035.8982709</v>
      </c>
      <c r="AC415" s="12" t="n">
        <f aca="false">Assumptions!$B$20*$T$415</f>
        <v>644868572.102652</v>
      </c>
      <c r="AD415" s="12" t="n">
        <f aca="false">IF($S$415,Assumptions!$B$14*($T$415-Assumptions!$B$13),Assumptions!$B$4)</f>
        <v>176630158.917403</v>
      </c>
      <c r="AE415" s="12" t="n">
        <f aca="false">$U$415+$V$415+$W$415+$X$415+$Y$415+$Z$415+$AA$415+$AB$415+$AC$415+$AD$415</f>
        <v>2000000000</v>
      </c>
      <c r="AF415" s="12" t="n">
        <f aca="false">IF(AND(IF($B$415=1,$U$415&gt;=INDEX($U$346:$U$473,1+$A$415-Assumptions!$B$77),$U$415&gt;INDEX($U$346:$U$473,1+$A$415+Assumptions!$B$77)),IF($C$415=1,$V$415&gt;=INDEX($V$346:$V$473,1+$A$415-Assumptions!$B$78),$V$415&gt;INDEX($V$346:$V$473,1+$A$415+Assumptions!$B$78)),IF($D$415=1,$W$415&gt;=INDEX($W$346:$W$473,1+$A$415-Assumptions!$B$79),$W$415&gt;INDEX($W$346:$W$473,1+$A$415+Assumptions!$B$79)),IF($E$415=1,$X$415&gt;=INDEX($X$346:$X$473,1+$A$415-Assumptions!$B$80),$X$415&gt;INDEX($X$346:$X$473,1+$A$415+Assumptions!$B$80)),IF($F$415=1,$Y$415&gt;=INDEX($Y$346:$Y$473,1+$A$415-Assumptions!$B$81),$Y$415&gt;INDEX($Y$346:$Y$473,1+$A$415+Assumptions!$B$81)),IF($G$415=1,$Z$415&gt;=INDEX($Z$346:$Z$473,1+$A$415-Assumptions!$B$82),$Z$415&gt;INDEX($Z$346:$Z$473,1+$A$415+Assumptions!$B$82)),IF($H$415=1,$AA$415&gt;=INDEX($AA$346:$AA$473,1+$A$415-Assumptions!$B$83),$AA$415&gt;INDEX($AA$346:$AA$473,1+$A$415+Assumptions!$B$83))),1,0)</f>
        <v>0</v>
      </c>
    </row>
    <row r="416" customFormat="false" ht="15" hidden="true" customHeight="false" outlineLevel="0" collapsed="false">
      <c r="A416" s="6" t="n">
        <f aca="false">ROW()-ROW($A$346)+Assumptions!$B$4</f>
        <v>70</v>
      </c>
      <c r="B416" s="12" t="n">
        <f aca="false">MOD(QUOTIENT($A$416,Assumptions!$B$77),2)</f>
        <v>1</v>
      </c>
      <c r="C416" s="12" t="n">
        <f aca="false">MOD(QUOTIENT($A$416,Assumptions!$B$78),2)</f>
        <v>0</v>
      </c>
      <c r="D416" s="12" t="n">
        <f aca="false">MOD(QUOTIENT($A$416,Assumptions!$B$79),2)</f>
        <v>0</v>
      </c>
      <c r="E416" s="12" t="n">
        <f aca="false">MOD(QUOTIENT($A$416,Assumptions!$B$80),2)</f>
        <v>0</v>
      </c>
      <c r="F416" s="12" t="n">
        <f aca="false">MOD(QUOTIENT($A$416,Assumptions!$B$81),2)</f>
        <v>1</v>
      </c>
      <c r="G416" s="12" t="n">
        <f aca="false">MOD(QUOTIENT($A$416,Assumptions!$B$82),2)</f>
        <v>1</v>
      </c>
      <c r="H416" s="12" t="n">
        <f aca="false">MOD(QUOTIENT($A$416,Assumptions!$B$83),2)</f>
        <v>0</v>
      </c>
      <c r="I416" s="12" t="n">
        <f aca="false">IF($B$416=1,MIN(Assumptions!$B$67,MAX(Assumptions!$B$4,Assumptions!$B$26-(Assumptions!$B$4))),Assumptions!$B$4)</f>
        <v>30000000</v>
      </c>
      <c r="J416" s="12" t="n">
        <f aca="false">IF($C$416=1,MIN(Assumptions!$B$66,MAX(Assumptions!$B$4,Assumptions!$B$26-($I$416))),Assumptions!$B$4)</f>
        <v>0</v>
      </c>
      <c r="K416" s="12" t="n">
        <f aca="false">IF($D$416=1,MIN(Assumptions!$B$61,MAX(Assumptions!$B$4,Assumptions!$B$26-($I$416+$J$416))),Assumptions!$B$4)</f>
        <v>0</v>
      </c>
      <c r="L416" s="12" t="n">
        <f aca="false">IF($E$416=1,MIN(Assumptions!$B$56,MAX(Assumptions!$B$4,Assumptions!$B$26-($I$416+$J$416+$K$416))),Assumptions!$B$4)</f>
        <v>0</v>
      </c>
      <c r="M416" s="12" t="n">
        <f aca="false">IF($F$416=1,MIN(Assumptions!$B$51,MAX(Assumptions!$B$4,Assumptions!$B$26-($I$416+$J$416+$K$416+$L$416))),Assumptions!$B$4)</f>
        <v>30000000</v>
      </c>
      <c r="N416" s="12" t="n">
        <f aca="false">IF($G$416=1,MIN(Assumptions!$B$46,MAX(Assumptions!$B$4,Assumptions!$B$26-($I$416+$J$416+$K$416+$L$416+$M$416))),Assumptions!$B$4)</f>
        <v>15000000</v>
      </c>
      <c r="O416" s="12" t="n">
        <f aca="false">IF($H$416=1,MIN(Assumptions!$B$41,MAX(Assumptions!$B$4,Assumptions!$B$26-($I$416+$J$416+$K$416+$L$416+$M$416+$N$416))),Assumptions!$B$4)</f>
        <v>0</v>
      </c>
      <c r="P416" s="12" t="n">
        <f aca="false">$I$416+$J$416+$K$416+$L$416+$M$416+$N$416+$O$416</f>
        <v>75000000</v>
      </c>
      <c r="Q416" s="12" t="n">
        <f aca="false">MAX(Assumptions!$B$4,Assumptions!$B$26-$P$416)</f>
        <v>1925000000</v>
      </c>
      <c r="R416" s="12" t="n">
        <f aca="false">$J$335+$O$335+Assumptions!$B$20+IF($B$416=0,$D$335,Assumptions!$B$4)+IF($C$416=0,$AI$335,Assumptions!$B$4)+IF($D$416=0,$AF$335,Assumptions!$B$4)+IF($E$416=0,$AC$335,Assumptions!$B$4)+IF($F$416=0,$Z$335,Assumptions!$B$4)+IF($G$416=0,$W$335,Assumptions!$B$4)+IF($H$416=0,$T$335,Assumptions!$B$4)</f>
        <v>24540393.5846082</v>
      </c>
      <c r="S416" s="12" t="n">
        <f aca="false">IF($R$416&gt;Assumptions!$B$4,$Q$416/$R$416&gt;Assumptions!$B$13,FALSE())</f>
        <v>1</v>
      </c>
      <c r="T416" s="12" t="n">
        <f aca="false">IF($S$416,($Q$416+Assumptions!$B$14*Assumptions!$B$13)/($R$416+Assumptions!$B$14),IF($R$416&gt;Assumptions!$B$4,$Q$416/$R$416,Assumptions!$B$4))</f>
        <v>71.2822464646802</v>
      </c>
      <c r="U416" s="12" t="n">
        <f aca="false">IF($B$416=1,$I$416,$D$335*$T$416)</f>
        <v>30000000</v>
      </c>
      <c r="V416" s="12" t="n">
        <f aca="false">IF($C$416=1,$J$416,$AI$335*$T$416)</f>
        <v>437049646.179651</v>
      </c>
      <c r="W416" s="12" t="n">
        <f aca="false">IF($D$416=1,$K$416,$AF$335*$T$416)</f>
        <v>123536955.408774</v>
      </c>
      <c r="X416" s="12" t="n">
        <f aca="false">IF($E$416=1,$L$416,$AC$335*$T$416)</f>
        <v>171077391.515233</v>
      </c>
      <c r="Y416" s="12" t="n">
        <f aca="false">IF($F$416=1,$M$416,$Z$335*$T$416)</f>
        <v>30000000</v>
      </c>
      <c r="Z416" s="12" t="n">
        <f aca="false">IF($G$416=1,$N$416,$W$335*$T$416)</f>
        <v>15000000</v>
      </c>
      <c r="AA416" s="12" t="n">
        <f aca="false">IF($H$416=1,$O$416,$T$335*$T$416)</f>
        <v>356411232.323401</v>
      </c>
      <c r="AB416" s="12" t="n">
        <f aca="false">($J$335+$O$335)*$T$416</f>
        <v>19678940.2291185</v>
      </c>
      <c r="AC416" s="12" t="n">
        <f aca="false">Assumptions!$B$20*$T$416</f>
        <v>641540218.182122</v>
      </c>
      <c r="AD416" s="12" t="n">
        <f aca="false">IF($S$416,Assumptions!$B$14*($T$416-Assumptions!$B$13),Assumptions!$B$4)</f>
        <v>175705616.161701</v>
      </c>
      <c r="AE416" s="12" t="n">
        <f aca="false">$U$416+$V$416+$W$416+$X$416+$Y$416+$Z$416+$AA$416+$AB$416+$AC$416+$AD$416</f>
        <v>2000000000</v>
      </c>
      <c r="AF416" s="12" t="n">
        <f aca="false">IF(AND(IF($B$416=1,$U$416&gt;=INDEX($U$346:$U$473,1+$A$416-Assumptions!$B$77),$U$416&gt;INDEX($U$346:$U$473,1+$A$416+Assumptions!$B$77)),IF($C$416=1,$V$416&gt;=INDEX($V$346:$V$473,1+$A$416-Assumptions!$B$78),$V$416&gt;INDEX($V$346:$V$473,1+$A$416+Assumptions!$B$78)),IF($D$416=1,$W$416&gt;=INDEX($W$346:$W$473,1+$A$416-Assumptions!$B$79),$W$416&gt;INDEX($W$346:$W$473,1+$A$416+Assumptions!$B$79)),IF($E$416=1,$X$416&gt;=INDEX($X$346:$X$473,1+$A$416-Assumptions!$B$80),$X$416&gt;INDEX($X$346:$X$473,1+$A$416+Assumptions!$B$80)),IF($F$416=1,$Y$416&gt;=INDEX($Y$346:$Y$473,1+$A$416-Assumptions!$B$81),$Y$416&gt;INDEX($Y$346:$Y$473,1+$A$416+Assumptions!$B$81)),IF($G$416=1,$Z$416&gt;=INDEX($Z$346:$Z$473,1+$A$416-Assumptions!$B$82),$Z$416&gt;INDEX($Z$346:$Z$473,1+$A$416+Assumptions!$B$82)),IF($H$416=1,$AA$416&gt;=INDEX($AA$346:$AA$473,1+$A$416-Assumptions!$B$83),$AA$416&gt;INDEX($AA$346:$AA$473,1+$A$416+Assumptions!$B$83))),1,0)</f>
        <v>0</v>
      </c>
    </row>
    <row r="417" customFormat="false" ht="15" hidden="true" customHeight="false" outlineLevel="0" collapsed="false">
      <c r="A417" s="6" t="n">
        <f aca="false">ROW()-ROW($A$346)+Assumptions!$B$4</f>
        <v>71</v>
      </c>
      <c r="B417" s="12" t="n">
        <f aca="false">MOD(QUOTIENT($A$417,Assumptions!$B$77),2)</f>
        <v>1</v>
      </c>
      <c r="C417" s="12" t="n">
        <f aca="false">MOD(QUOTIENT($A$417,Assumptions!$B$78),2)</f>
        <v>0</v>
      </c>
      <c r="D417" s="12" t="n">
        <f aca="false">MOD(QUOTIENT($A$417,Assumptions!$B$79),2)</f>
        <v>0</v>
      </c>
      <c r="E417" s="12" t="n">
        <f aca="false">MOD(QUOTIENT($A$417,Assumptions!$B$80),2)</f>
        <v>0</v>
      </c>
      <c r="F417" s="12" t="n">
        <f aca="false">MOD(QUOTIENT($A$417,Assumptions!$B$81),2)</f>
        <v>1</v>
      </c>
      <c r="G417" s="12" t="n">
        <f aca="false">MOD(QUOTIENT($A$417,Assumptions!$B$82),2)</f>
        <v>1</v>
      </c>
      <c r="H417" s="12" t="n">
        <f aca="false">MOD(QUOTIENT($A$417,Assumptions!$B$83),2)</f>
        <v>1</v>
      </c>
      <c r="I417" s="12" t="n">
        <f aca="false">IF($B$417=1,MIN(Assumptions!$B$67,MAX(Assumptions!$B$4,Assumptions!$B$26-(Assumptions!$B$4))),Assumptions!$B$4)</f>
        <v>30000000</v>
      </c>
      <c r="J417" s="12" t="n">
        <f aca="false">IF($C$417=1,MIN(Assumptions!$B$66,MAX(Assumptions!$B$4,Assumptions!$B$26-($I$417))),Assumptions!$B$4)</f>
        <v>0</v>
      </c>
      <c r="K417" s="12" t="n">
        <f aca="false">IF($D$417=1,MIN(Assumptions!$B$61,MAX(Assumptions!$B$4,Assumptions!$B$26-($I$417+$J$417))),Assumptions!$B$4)</f>
        <v>0</v>
      </c>
      <c r="L417" s="12" t="n">
        <f aca="false">IF($E$417=1,MIN(Assumptions!$B$56,MAX(Assumptions!$B$4,Assumptions!$B$26-($I$417+$J$417+$K$417))),Assumptions!$B$4)</f>
        <v>0</v>
      </c>
      <c r="M417" s="12" t="n">
        <f aca="false">IF($F$417=1,MIN(Assumptions!$B$51,MAX(Assumptions!$B$4,Assumptions!$B$26-($I$417+$J$417+$K$417+$L$417))),Assumptions!$B$4)</f>
        <v>30000000</v>
      </c>
      <c r="N417" s="12" t="n">
        <f aca="false">IF($G$417=1,MIN(Assumptions!$B$46,MAX(Assumptions!$B$4,Assumptions!$B$26-($I$417+$J$417+$K$417+$L$417+$M$417))),Assumptions!$B$4)</f>
        <v>15000000</v>
      </c>
      <c r="O417" s="12" t="n">
        <f aca="false">IF($H$417=1,MIN(Assumptions!$B$41,MAX(Assumptions!$B$4,Assumptions!$B$26-($I$417+$J$417+$K$417+$L$417+$M$417+$N$417))),Assumptions!$B$4)</f>
        <v>5000000</v>
      </c>
      <c r="P417" s="12" t="n">
        <f aca="false">$I$417+$J$417+$K$417+$L$417+$M$417+$N$417+$O$417</f>
        <v>80000000</v>
      </c>
      <c r="Q417" s="12" t="n">
        <f aca="false">MAX(Assumptions!$B$4,Assumptions!$B$26-$P$417)</f>
        <v>1920000000</v>
      </c>
      <c r="R417" s="12" t="n">
        <f aca="false">$J$335+$O$335+Assumptions!$B$20+IF($B$417=0,$D$335,Assumptions!$B$4)+IF($C$417=0,$AI$335,Assumptions!$B$4)+IF($D$417=0,$AF$335,Assumptions!$B$4)+IF($E$417=0,$AC$335,Assumptions!$B$4)+IF($F$417=0,$Z$335,Assumptions!$B$4)+IF($G$417=0,$W$335,Assumptions!$B$4)+IF($H$417=0,$T$335,Assumptions!$B$4)</f>
        <v>19540393.5846082</v>
      </c>
      <c r="S417" s="12" t="n">
        <f aca="false">IF($R$417&gt;Assumptions!$B$4,$Q$417/$R$417&gt;Assumptions!$B$13,FALSE())</f>
        <v>1</v>
      </c>
      <c r="T417" s="12" t="n">
        <f aca="false">IF($S$417,($Q$417+Assumptions!$B$14*Assumptions!$B$13)/($R$417+Assumptions!$B$14),IF($R$417&gt;Assumptions!$B$4,$Q$417/$R$417,Assumptions!$B$4))</f>
        <v>87.2262100320462</v>
      </c>
      <c r="U417" s="12" t="n">
        <f aca="false">IF($B$417=1,$I$417,$D$335*$T$417)</f>
        <v>30000000</v>
      </c>
      <c r="V417" s="12" t="n">
        <f aca="false">IF($C$417=1,$J$417,$AI$335*$T$417)</f>
        <v>534806156.130152</v>
      </c>
      <c r="W417" s="12" t="n">
        <f aca="false">IF($D$417=1,$K$417,$AF$335*$T$417)</f>
        <v>151168922.88944</v>
      </c>
      <c r="X417" s="12" t="n">
        <f aca="false">IF($E$417=1,$L$417,$AC$335*$T$417)</f>
        <v>209342904.076911</v>
      </c>
      <c r="Y417" s="12" t="n">
        <f aca="false">IF($F$417=1,$M$417,$Z$335*$T$417)</f>
        <v>30000000</v>
      </c>
      <c r="Z417" s="12" t="n">
        <f aca="false">IF($G$417=1,$N$417,$W$335*$T$417)</f>
        <v>15000000</v>
      </c>
      <c r="AA417" s="12" t="n">
        <f aca="false">IF($H$417=1,$O$417,$T$335*$T$417)</f>
        <v>5000000</v>
      </c>
      <c r="AB417" s="12" t="n">
        <f aca="false">($J$335+$O$335)*$T$417</f>
        <v>24080601.5349656</v>
      </c>
      <c r="AC417" s="12" t="n">
        <f aca="false">Assumptions!$B$20*$T$417</f>
        <v>785035890.288416</v>
      </c>
      <c r="AD417" s="12" t="n">
        <f aca="false">IF($S$417,Assumptions!$B$14*($T$417-Assumptions!$B$13),Assumptions!$B$4)</f>
        <v>215565525.080116</v>
      </c>
      <c r="AE417" s="12" t="n">
        <f aca="false">$U$417+$V$417+$W$417+$X$417+$Y$417+$Z$417+$AA$417+$AB$417+$AC$417+$AD$417</f>
        <v>2000000000</v>
      </c>
      <c r="AF417" s="12" t="n">
        <f aca="false">IF(AND(IF($B$417=1,$U$417&gt;=INDEX($U$346:$U$473,1+$A$417-Assumptions!$B$77),$U$417&gt;INDEX($U$346:$U$473,1+$A$417+Assumptions!$B$77)),IF($C$417=1,$V$417&gt;=INDEX($V$346:$V$473,1+$A$417-Assumptions!$B$78),$V$417&gt;INDEX($V$346:$V$473,1+$A$417+Assumptions!$B$78)),IF($D$417=1,$W$417&gt;=INDEX($W$346:$W$473,1+$A$417-Assumptions!$B$79),$W$417&gt;INDEX($W$346:$W$473,1+$A$417+Assumptions!$B$79)),IF($E$417=1,$X$417&gt;=INDEX($X$346:$X$473,1+$A$417-Assumptions!$B$80),$X$417&gt;INDEX($X$346:$X$473,1+$A$417+Assumptions!$B$80)),IF($F$417=1,$Y$417&gt;=INDEX($Y$346:$Y$473,1+$A$417-Assumptions!$B$81),$Y$417&gt;INDEX($Y$346:$Y$473,1+$A$417+Assumptions!$B$81)),IF($G$417=1,$Z$417&gt;=INDEX($Z$346:$Z$473,1+$A$417-Assumptions!$B$82),$Z$417&gt;INDEX($Z$346:$Z$473,1+$A$417+Assumptions!$B$82)),IF($H$417=1,$AA$417&gt;=INDEX($AA$346:$AA$473,1+$A$417-Assumptions!$B$83),$AA$417&gt;INDEX($AA$346:$AA$473,1+$A$417+Assumptions!$B$83))),1,0)</f>
        <v>0</v>
      </c>
    </row>
    <row r="418" customFormat="false" ht="15" hidden="true" customHeight="false" outlineLevel="0" collapsed="false">
      <c r="A418" s="6" t="n">
        <f aca="false">ROW()-ROW($A$346)+Assumptions!$B$4</f>
        <v>72</v>
      </c>
      <c r="B418" s="12" t="n">
        <f aca="false">MOD(QUOTIENT($A$418,Assumptions!$B$77),2)</f>
        <v>1</v>
      </c>
      <c r="C418" s="12" t="n">
        <f aca="false">MOD(QUOTIENT($A$418,Assumptions!$B$78),2)</f>
        <v>0</v>
      </c>
      <c r="D418" s="12" t="n">
        <f aca="false">MOD(QUOTIENT($A$418,Assumptions!$B$79),2)</f>
        <v>0</v>
      </c>
      <c r="E418" s="12" t="n">
        <f aca="false">MOD(QUOTIENT($A$418,Assumptions!$B$80),2)</f>
        <v>1</v>
      </c>
      <c r="F418" s="12" t="n">
        <f aca="false">MOD(QUOTIENT($A$418,Assumptions!$B$81),2)</f>
        <v>0</v>
      </c>
      <c r="G418" s="12" t="n">
        <f aca="false">MOD(QUOTIENT($A$418,Assumptions!$B$82),2)</f>
        <v>0</v>
      </c>
      <c r="H418" s="12" t="n">
        <f aca="false">MOD(QUOTIENT($A$418,Assumptions!$B$83),2)</f>
        <v>0</v>
      </c>
      <c r="I418" s="12" t="n">
        <f aca="false">IF($B$418=1,MIN(Assumptions!$B$67,MAX(Assumptions!$B$4,Assumptions!$B$26-(Assumptions!$B$4))),Assumptions!$B$4)</f>
        <v>30000000</v>
      </c>
      <c r="J418" s="12" t="n">
        <f aca="false">IF($C$418=1,MIN(Assumptions!$B$66,MAX(Assumptions!$B$4,Assumptions!$B$26-($I$418))),Assumptions!$B$4)</f>
        <v>0</v>
      </c>
      <c r="K418" s="12" t="n">
        <f aca="false">IF($D$418=1,MIN(Assumptions!$B$61,MAX(Assumptions!$B$4,Assumptions!$B$26-($I$418+$J$418))),Assumptions!$B$4)</f>
        <v>0</v>
      </c>
      <c r="L418" s="12" t="n">
        <f aca="false">IF($E$418=1,MIN(Assumptions!$B$56,MAX(Assumptions!$B$4,Assumptions!$B$26-($I$418+$J$418+$K$418))),Assumptions!$B$4)</f>
        <v>60000000</v>
      </c>
      <c r="M418" s="12" t="n">
        <f aca="false">IF($F$418=1,MIN(Assumptions!$B$51,MAX(Assumptions!$B$4,Assumptions!$B$26-($I$418+$J$418+$K$418+$L$418))),Assumptions!$B$4)</f>
        <v>0</v>
      </c>
      <c r="N418" s="12" t="n">
        <f aca="false">IF($G$418=1,MIN(Assumptions!$B$46,MAX(Assumptions!$B$4,Assumptions!$B$26-($I$418+$J$418+$K$418+$L$418+$M$418))),Assumptions!$B$4)</f>
        <v>0</v>
      </c>
      <c r="O418" s="12" t="n">
        <f aca="false">IF($H$418=1,MIN(Assumptions!$B$41,MAX(Assumptions!$B$4,Assumptions!$B$26-($I$418+$J$418+$K$418+$L$418+$M$418+$N$418))),Assumptions!$B$4)</f>
        <v>0</v>
      </c>
      <c r="P418" s="12" t="n">
        <f aca="false">$I$418+$J$418+$K$418+$L$418+$M$418+$N$418+$O$418</f>
        <v>90000000</v>
      </c>
      <c r="Q418" s="12" t="n">
        <f aca="false">MAX(Assumptions!$B$4,Assumptions!$B$26-$P$418)</f>
        <v>1910000000</v>
      </c>
      <c r="R418" s="12" t="n">
        <f aca="false">$J$335+$O$335+Assumptions!$B$20+IF($B$418=0,$D$335,Assumptions!$B$4)+IF($C$418=0,$AI$335,Assumptions!$B$4)+IF($D$418=0,$AF$335,Assumptions!$B$4)+IF($E$418=0,$AC$335,Assumptions!$B$4)+IF($F$418=0,$Z$335,Assumptions!$B$4)+IF($G$418=0,$W$335,Assumptions!$B$4)+IF($H$418=0,$T$335,Assumptions!$B$4)</f>
        <v>30140393.5846082</v>
      </c>
      <c r="S418" s="12" t="n">
        <f aca="false">IF($R$418&gt;Assumptions!$B$4,$Q$418/$R$418&gt;Assumptions!$B$13,FALSE())</f>
        <v>1</v>
      </c>
      <c r="T418" s="12" t="n">
        <f aca="false">IF($S$418,($Q$418+Assumptions!$B$14*Assumptions!$B$13)/($R$418+Assumptions!$B$14),IF($R$418&gt;Assumptions!$B$4,$Q$418/$R$418,Assumptions!$B$4))</f>
        <v>58.5930434644591</v>
      </c>
      <c r="U418" s="12" t="n">
        <f aca="false">IF($B$418=1,$I$418,$D$335*$T$418)</f>
        <v>30000000</v>
      </c>
      <c r="V418" s="12" t="n">
        <f aca="false">IF($C$418=1,$J$418,$AI$335*$T$418)</f>
        <v>359248903.966843</v>
      </c>
      <c r="W418" s="12" t="n">
        <f aca="false">IF($D$418=1,$K$418,$AF$335*$T$418)</f>
        <v>101545708.177419</v>
      </c>
      <c r="X418" s="12" t="n">
        <f aca="false">IF($E$418=1,$L$418,$AC$335*$T$418)</f>
        <v>60000000</v>
      </c>
      <c r="Y418" s="12" t="n">
        <f aca="false">IF($F$418=1,$M$418,$Z$335*$T$418)</f>
        <v>175779130.393377</v>
      </c>
      <c r="Z418" s="12" t="n">
        <f aca="false">IF($G$418=1,$N$418,$W$335*$T$418)</f>
        <v>292965217.322295</v>
      </c>
      <c r="AA418" s="12" t="n">
        <f aca="false">IF($H$418=1,$O$418,$T$335*$T$418)</f>
        <v>292965217.322295</v>
      </c>
      <c r="AB418" s="12" t="n">
        <f aca="false">($J$335+$O$335)*$T$418</f>
        <v>16175822.9764905</v>
      </c>
      <c r="AC418" s="12" t="n">
        <f aca="false">Assumptions!$B$20*$T$418</f>
        <v>527337391.180132</v>
      </c>
      <c r="AD418" s="12" t="n">
        <f aca="false">IF($S$418,Assumptions!$B$14*($T$418-Assumptions!$B$13),Assumptions!$B$4)</f>
        <v>143982608.661148</v>
      </c>
      <c r="AE418" s="12" t="n">
        <f aca="false">$U$418+$V$418+$W$418+$X$418+$Y$418+$Z$418+$AA$418+$AB$418+$AC$418+$AD$418</f>
        <v>2000000000</v>
      </c>
      <c r="AF418" s="12" t="n">
        <f aca="false">IF(AND(IF($B$418=1,$U$418&gt;=INDEX($U$346:$U$473,1+$A$418-Assumptions!$B$77),$U$418&gt;INDEX($U$346:$U$473,1+$A$418+Assumptions!$B$77)),IF($C$418=1,$V$418&gt;=INDEX($V$346:$V$473,1+$A$418-Assumptions!$B$78),$V$418&gt;INDEX($V$346:$V$473,1+$A$418+Assumptions!$B$78)),IF($D$418=1,$W$418&gt;=INDEX($W$346:$W$473,1+$A$418-Assumptions!$B$79),$W$418&gt;INDEX($W$346:$W$473,1+$A$418+Assumptions!$B$79)),IF($E$418=1,$X$418&gt;=INDEX($X$346:$X$473,1+$A$418-Assumptions!$B$80),$X$418&gt;INDEX($X$346:$X$473,1+$A$418+Assumptions!$B$80)),IF($F$418=1,$Y$418&gt;=INDEX($Y$346:$Y$473,1+$A$418-Assumptions!$B$81),$Y$418&gt;INDEX($Y$346:$Y$473,1+$A$418+Assumptions!$B$81)),IF($G$418=1,$Z$418&gt;=INDEX($Z$346:$Z$473,1+$A$418-Assumptions!$B$82),$Z$418&gt;INDEX($Z$346:$Z$473,1+$A$418+Assumptions!$B$82)),IF($H$418=1,$AA$418&gt;=INDEX($AA$346:$AA$473,1+$A$418-Assumptions!$B$83),$AA$418&gt;INDEX($AA$346:$AA$473,1+$A$418+Assumptions!$B$83))),1,0)</f>
        <v>0</v>
      </c>
    </row>
    <row r="419" customFormat="false" ht="15" hidden="true" customHeight="false" outlineLevel="0" collapsed="false">
      <c r="A419" s="6" t="n">
        <f aca="false">ROW()-ROW($A$346)+Assumptions!$B$4</f>
        <v>73</v>
      </c>
      <c r="B419" s="12" t="n">
        <f aca="false">MOD(QUOTIENT($A$419,Assumptions!$B$77),2)</f>
        <v>1</v>
      </c>
      <c r="C419" s="12" t="n">
        <f aca="false">MOD(QUOTIENT($A$419,Assumptions!$B$78),2)</f>
        <v>0</v>
      </c>
      <c r="D419" s="12" t="n">
        <f aca="false">MOD(QUOTIENT($A$419,Assumptions!$B$79),2)</f>
        <v>0</v>
      </c>
      <c r="E419" s="12" t="n">
        <f aca="false">MOD(QUOTIENT($A$419,Assumptions!$B$80),2)</f>
        <v>1</v>
      </c>
      <c r="F419" s="12" t="n">
        <f aca="false">MOD(QUOTIENT($A$419,Assumptions!$B$81),2)</f>
        <v>0</v>
      </c>
      <c r="G419" s="12" t="n">
        <f aca="false">MOD(QUOTIENT($A$419,Assumptions!$B$82),2)</f>
        <v>0</v>
      </c>
      <c r="H419" s="12" t="n">
        <f aca="false">MOD(QUOTIENT($A$419,Assumptions!$B$83),2)</f>
        <v>1</v>
      </c>
      <c r="I419" s="12" t="n">
        <f aca="false">IF($B$419=1,MIN(Assumptions!$B$67,MAX(Assumptions!$B$4,Assumptions!$B$26-(Assumptions!$B$4))),Assumptions!$B$4)</f>
        <v>30000000</v>
      </c>
      <c r="J419" s="12" t="n">
        <f aca="false">IF($C$419=1,MIN(Assumptions!$B$66,MAX(Assumptions!$B$4,Assumptions!$B$26-($I$419))),Assumptions!$B$4)</f>
        <v>0</v>
      </c>
      <c r="K419" s="12" t="n">
        <f aca="false">IF($D$419=1,MIN(Assumptions!$B$61,MAX(Assumptions!$B$4,Assumptions!$B$26-($I$419+$J$419))),Assumptions!$B$4)</f>
        <v>0</v>
      </c>
      <c r="L419" s="12" t="n">
        <f aca="false">IF($E$419=1,MIN(Assumptions!$B$56,MAX(Assumptions!$B$4,Assumptions!$B$26-($I$419+$J$419+$K$419))),Assumptions!$B$4)</f>
        <v>60000000</v>
      </c>
      <c r="M419" s="12" t="n">
        <f aca="false">IF($F$419=1,MIN(Assumptions!$B$51,MAX(Assumptions!$B$4,Assumptions!$B$26-($I$419+$J$419+$K$419+$L$419))),Assumptions!$B$4)</f>
        <v>0</v>
      </c>
      <c r="N419" s="12" t="n">
        <f aca="false">IF($G$419=1,MIN(Assumptions!$B$46,MAX(Assumptions!$B$4,Assumptions!$B$26-($I$419+$J$419+$K$419+$L$419+$M$419))),Assumptions!$B$4)</f>
        <v>0</v>
      </c>
      <c r="O419" s="12" t="n">
        <f aca="false">IF($H$419=1,MIN(Assumptions!$B$41,MAX(Assumptions!$B$4,Assumptions!$B$26-($I$419+$J$419+$K$419+$L$419+$M$419+$N$419))),Assumptions!$B$4)</f>
        <v>5000000</v>
      </c>
      <c r="P419" s="12" t="n">
        <f aca="false">$I$419+$J$419+$K$419+$L$419+$M$419+$N$419+$O$419</f>
        <v>95000000</v>
      </c>
      <c r="Q419" s="12" t="n">
        <f aca="false">MAX(Assumptions!$B$4,Assumptions!$B$26-$P$419)</f>
        <v>1905000000</v>
      </c>
      <c r="R419" s="12" t="n">
        <f aca="false">$J$335+$O$335+Assumptions!$B$20+IF($B$419=0,$D$335,Assumptions!$B$4)+IF($C$419=0,$AI$335,Assumptions!$B$4)+IF($D$419=0,$AF$335,Assumptions!$B$4)+IF($E$419=0,$AC$335,Assumptions!$B$4)+IF($F$419=0,$Z$335,Assumptions!$B$4)+IF($G$419=0,$W$335,Assumptions!$B$4)+IF($H$419=0,$T$335,Assumptions!$B$4)</f>
        <v>25140393.5846082</v>
      </c>
      <c r="S419" s="12" t="n">
        <f aca="false">IF($R$419&gt;Assumptions!$B$4,$Q$419/$R$419&gt;Assumptions!$B$13,FALSE())</f>
        <v>1</v>
      </c>
      <c r="T419" s="12" t="n">
        <f aca="false">IF($S$419,($Q$419+Assumptions!$B$14*Assumptions!$B$13)/($R$419+Assumptions!$B$14),IF($R$419&gt;Assumptions!$B$4,$Q$419/$R$419,Assumptions!$B$4))</f>
        <v>69.0113183143024</v>
      </c>
      <c r="U419" s="12" t="n">
        <f aca="false">IF($B$419=1,$I$419,$D$335*$T$419)</f>
        <v>30000000</v>
      </c>
      <c r="V419" s="12" t="n">
        <f aca="false">IF($C$419=1,$J$419,$AI$335*$T$419)</f>
        <v>423126006.089074</v>
      </c>
      <c r="W419" s="12" t="n">
        <f aca="false">IF($D$419=1,$K$419,$AF$335*$T$419)</f>
        <v>119601283.294558</v>
      </c>
      <c r="X419" s="12" t="n">
        <f aca="false">IF($E$419=1,$L$419,$AC$335*$T$419)</f>
        <v>60000000</v>
      </c>
      <c r="Y419" s="12" t="n">
        <f aca="false">IF($F$419=1,$M$419,$Z$335*$T$419)</f>
        <v>207033954.942907</v>
      </c>
      <c r="Z419" s="12" t="n">
        <f aca="false">IF($G$419=1,$N$419,$W$335*$T$419)</f>
        <v>345056591.571512</v>
      </c>
      <c r="AA419" s="12" t="n">
        <f aca="false">IF($H$419=1,$O$419,$T$335*$T$419)</f>
        <v>5000000</v>
      </c>
      <c r="AB419" s="12" t="n">
        <f aca="false">($J$335+$O$335)*$T$419</f>
        <v>19052003.4874707</v>
      </c>
      <c r="AC419" s="12" t="n">
        <f aca="false">Assumptions!$B$20*$T$419</f>
        <v>621101864.828722</v>
      </c>
      <c r="AD419" s="12" t="n">
        <f aca="false">IF($S$419,Assumptions!$B$14*($T$419-Assumptions!$B$13),Assumptions!$B$4)</f>
        <v>170028295.785756</v>
      </c>
      <c r="AE419" s="12" t="n">
        <f aca="false">$U$419+$V$419+$W$419+$X$419+$Y$419+$Z$419+$AA$419+$AB$419+$AC$419+$AD$419</f>
        <v>2000000000</v>
      </c>
      <c r="AF419" s="12" t="n">
        <f aca="false">IF(AND(IF($B$419=1,$U$419&gt;=INDEX($U$346:$U$473,1+$A$419-Assumptions!$B$77),$U$419&gt;INDEX($U$346:$U$473,1+$A$419+Assumptions!$B$77)),IF($C$419=1,$V$419&gt;=INDEX($V$346:$V$473,1+$A$419-Assumptions!$B$78),$V$419&gt;INDEX($V$346:$V$473,1+$A$419+Assumptions!$B$78)),IF($D$419=1,$W$419&gt;=INDEX($W$346:$W$473,1+$A$419-Assumptions!$B$79),$W$419&gt;INDEX($W$346:$W$473,1+$A$419+Assumptions!$B$79)),IF($E$419=1,$X$419&gt;=INDEX($X$346:$X$473,1+$A$419-Assumptions!$B$80),$X$419&gt;INDEX($X$346:$X$473,1+$A$419+Assumptions!$B$80)),IF($F$419=1,$Y$419&gt;=INDEX($Y$346:$Y$473,1+$A$419-Assumptions!$B$81),$Y$419&gt;INDEX($Y$346:$Y$473,1+$A$419+Assumptions!$B$81)),IF($G$419=1,$Z$419&gt;=INDEX($Z$346:$Z$473,1+$A$419-Assumptions!$B$82),$Z$419&gt;INDEX($Z$346:$Z$473,1+$A$419+Assumptions!$B$82)),IF($H$419=1,$AA$419&gt;=INDEX($AA$346:$AA$473,1+$A$419-Assumptions!$B$83),$AA$419&gt;INDEX($AA$346:$AA$473,1+$A$419+Assumptions!$B$83))),1,0)</f>
        <v>0</v>
      </c>
    </row>
    <row r="420" customFormat="false" ht="15" hidden="true" customHeight="false" outlineLevel="0" collapsed="false">
      <c r="A420" s="6" t="n">
        <f aca="false">ROW()-ROW($A$346)+Assumptions!$B$4</f>
        <v>74</v>
      </c>
      <c r="B420" s="12" t="n">
        <f aca="false">MOD(QUOTIENT($A$420,Assumptions!$B$77),2)</f>
        <v>1</v>
      </c>
      <c r="C420" s="12" t="n">
        <f aca="false">MOD(QUOTIENT($A$420,Assumptions!$B$78),2)</f>
        <v>0</v>
      </c>
      <c r="D420" s="12" t="n">
        <f aca="false">MOD(QUOTIENT($A$420,Assumptions!$B$79),2)</f>
        <v>0</v>
      </c>
      <c r="E420" s="12" t="n">
        <f aca="false">MOD(QUOTIENT($A$420,Assumptions!$B$80),2)</f>
        <v>1</v>
      </c>
      <c r="F420" s="12" t="n">
        <f aca="false">MOD(QUOTIENT($A$420,Assumptions!$B$81),2)</f>
        <v>0</v>
      </c>
      <c r="G420" s="12" t="n">
        <f aca="false">MOD(QUOTIENT($A$420,Assumptions!$B$82),2)</f>
        <v>1</v>
      </c>
      <c r="H420" s="12" t="n">
        <f aca="false">MOD(QUOTIENT($A$420,Assumptions!$B$83),2)</f>
        <v>0</v>
      </c>
      <c r="I420" s="12" t="n">
        <f aca="false">IF($B$420=1,MIN(Assumptions!$B$67,MAX(Assumptions!$B$4,Assumptions!$B$26-(Assumptions!$B$4))),Assumptions!$B$4)</f>
        <v>30000000</v>
      </c>
      <c r="J420" s="12" t="n">
        <f aca="false">IF($C$420=1,MIN(Assumptions!$B$66,MAX(Assumptions!$B$4,Assumptions!$B$26-($I$420))),Assumptions!$B$4)</f>
        <v>0</v>
      </c>
      <c r="K420" s="12" t="n">
        <f aca="false">IF($D$420=1,MIN(Assumptions!$B$61,MAX(Assumptions!$B$4,Assumptions!$B$26-($I$420+$J$420))),Assumptions!$B$4)</f>
        <v>0</v>
      </c>
      <c r="L420" s="12" t="n">
        <f aca="false">IF($E$420=1,MIN(Assumptions!$B$56,MAX(Assumptions!$B$4,Assumptions!$B$26-($I$420+$J$420+$K$420))),Assumptions!$B$4)</f>
        <v>60000000</v>
      </c>
      <c r="M420" s="12" t="n">
        <f aca="false">IF($F$420=1,MIN(Assumptions!$B$51,MAX(Assumptions!$B$4,Assumptions!$B$26-($I$420+$J$420+$K$420+$L$420))),Assumptions!$B$4)</f>
        <v>0</v>
      </c>
      <c r="N420" s="12" t="n">
        <f aca="false">IF($G$420=1,MIN(Assumptions!$B$46,MAX(Assumptions!$B$4,Assumptions!$B$26-($I$420+$J$420+$K$420+$L$420+$M$420))),Assumptions!$B$4)</f>
        <v>15000000</v>
      </c>
      <c r="O420" s="12" t="n">
        <f aca="false">IF($H$420=1,MIN(Assumptions!$B$41,MAX(Assumptions!$B$4,Assumptions!$B$26-($I$420+$J$420+$K$420+$L$420+$M$420+$N$420))),Assumptions!$B$4)</f>
        <v>0</v>
      </c>
      <c r="P420" s="12" t="n">
        <f aca="false">$I$420+$J$420+$K$420+$L$420+$M$420+$N$420+$O$420</f>
        <v>105000000</v>
      </c>
      <c r="Q420" s="12" t="n">
        <f aca="false">MAX(Assumptions!$B$4,Assumptions!$B$26-$P$420)</f>
        <v>1895000000</v>
      </c>
      <c r="R420" s="12" t="n">
        <f aca="false">$J$335+$O$335+Assumptions!$B$20+IF($B$420=0,$D$335,Assumptions!$B$4)+IF($C$420=0,$AI$335,Assumptions!$B$4)+IF($D$420=0,$AF$335,Assumptions!$B$4)+IF($E$420=0,$AC$335,Assumptions!$B$4)+IF($F$420=0,$Z$335,Assumptions!$B$4)+IF($G$420=0,$W$335,Assumptions!$B$4)+IF($H$420=0,$T$335,Assumptions!$B$4)</f>
        <v>25140393.5846082</v>
      </c>
      <c r="S420" s="12" t="n">
        <f aca="false">IF($R$420&gt;Assumptions!$B$4,$Q$420/$R$420&gt;Assumptions!$B$13,FALSE())</f>
        <v>1</v>
      </c>
      <c r="T420" s="12" t="n">
        <f aca="false">IF($S$420,($Q$420+Assumptions!$B$14*Assumptions!$B$13)/($R$420+Assumptions!$B$14),IF($R$420&gt;Assumptions!$B$4,$Q$420/$R$420,Assumptions!$B$4))</f>
        <v>68.6495289653415</v>
      </c>
      <c r="U420" s="12" t="n">
        <f aca="false">IF($B$420=1,$I$420,$D$335*$T$420)</f>
        <v>30000000</v>
      </c>
      <c r="V420" s="12" t="n">
        <f aca="false">IF($C$420=1,$J$420,$AI$335*$T$420)</f>
        <v>420907783.252434</v>
      </c>
      <c r="W420" s="12" t="n">
        <f aca="false">IF($D$420=1,$K$420,$AF$335*$T$420)</f>
        <v>118974277.877548</v>
      </c>
      <c r="X420" s="12" t="n">
        <f aca="false">IF($E$420=1,$L$420,$AC$335*$T$420)</f>
        <v>60000000</v>
      </c>
      <c r="Y420" s="12" t="n">
        <f aca="false">IF($F$420=1,$M$420,$Z$335*$T$420)</f>
        <v>205948586.896024</v>
      </c>
      <c r="Z420" s="12" t="n">
        <f aca="false">IF($G$420=1,$N$420,$W$335*$T$420)</f>
        <v>15000000</v>
      </c>
      <c r="AA420" s="12" t="n">
        <f aca="false">IF($H$420=1,$O$420,$T$335*$T$420)</f>
        <v>343247644.826707</v>
      </c>
      <c r="AB420" s="12" t="n">
        <f aca="false">($J$335+$O$335)*$T$420</f>
        <v>18952124.0458588</v>
      </c>
      <c r="AC420" s="12" t="n">
        <f aca="false">Assumptions!$B$20*$T$420</f>
        <v>617845760.688073</v>
      </c>
      <c r="AD420" s="12" t="n">
        <f aca="false">IF($S$420,Assumptions!$B$14*($T$420-Assumptions!$B$13),Assumptions!$B$4)</f>
        <v>169123822.413354</v>
      </c>
      <c r="AE420" s="12" t="n">
        <f aca="false">$U$420+$V$420+$W$420+$X$420+$Y$420+$Z$420+$AA$420+$AB$420+$AC$420+$AD$420</f>
        <v>2000000000</v>
      </c>
      <c r="AF420" s="12" t="n">
        <f aca="false">IF(AND(IF($B$420=1,$U$420&gt;=INDEX($U$346:$U$473,1+$A$420-Assumptions!$B$77),$U$420&gt;INDEX($U$346:$U$473,1+$A$420+Assumptions!$B$77)),IF($C$420=1,$V$420&gt;=INDEX($V$346:$V$473,1+$A$420-Assumptions!$B$78),$V$420&gt;INDEX($V$346:$V$473,1+$A$420+Assumptions!$B$78)),IF($D$420=1,$W$420&gt;=INDEX($W$346:$W$473,1+$A$420-Assumptions!$B$79),$W$420&gt;INDEX($W$346:$W$473,1+$A$420+Assumptions!$B$79)),IF($E$420=1,$X$420&gt;=INDEX($X$346:$X$473,1+$A$420-Assumptions!$B$80),$X$420&gt;INDEX($X$346:$X$473,1+$A$420+Assumptions!$B$80)),IF($F$420=1,$Y$420&gt;=INDEX($Y$346:$Y$473,1+$A$420-Assumptions!$B$81),$Y$420&gt;INDEX($Y$346:$Y$473,1+$A$420+Assumptions!$B$81)),IF($G$420=1,$Z$420&gt;=INDEX($Z$346:$Z$473,1+$A$420-Assumptions!$B$82),$Z$420&gt;INDEX($Z$346:$Z$473,1+$A$420+Assumptions!$B$82)),IF($H$420=1,$AA$420&gt;=INDEX($AA$346:$AA$473,1+$A$420-Assumptions!$B$83),$AA$420&gt;INDEX($AA$346:$AA$473,1+$A$420+Assumptions!$B$83))),1,0)</f>
        <v>0</v>
      </c>
    </row>
    <row r="421" customFormat="false" ht="15" hidden="true" customHeight="false" outlineLevel="0" collapsed="false">
      <c r="A421" s="6" t="n">
        <f aca="false">ROW()-ROW($A$346)+Assumptions!$B$4</f>
        <v>75</v>
      </c>
      <c r="B421" s="12" t="n">
        <f aca="false">MOD(QUOTIENT($A$421,Assumptions!$B$77),2)</f>
        <v>1</v>
      </c>
      <c r="C421" s="12" t="n">
        <f aca="false">MOD(QUOTIENT($A$421,Assumptions!$B$78),2)</f>
        <v>0</v>
      </c>
      <c r="D421" s="12" t="n">
        <f aca="false">MOD(QUOTIENT($A$421,Assumptions!$B$79),2)</f>
        <v>0</v>
      </c>
      <c r="E421" s="12" t="n">
        <f aca="false">MOD(QUOTIENT($A$421,Assumptions!$B$80),2)</f>
        <v>1</v>
      </c>
      <c r="F421" s="12" t="n">
        <f aca="false">MOD(QUOTIENT($A$421,Assumptions!$B$81),2)</f>
        <v>0</v>
      </c>
      <c r="G421" s="12" t="n">
        <f aca="false">MOD(QUOTIENT($A$421,Assumptions!$B$82),2)</f>
        <v>1</v>
      </c>
      <c r="H421" s="12" t="n">
        <f aca="false">MOD(QUOTIENT($A$421,Assumptions!$B$83),2)</f>
        <v>1</v>
      </c>
      <c r="I421" s="12" t="n">
        <f aca="false">IF($B$421=1,MIN(Assumptions!$B$67,MAX(Assumptions!$B$4,Assumptions!$B$26-(Assumptions!$B$4))),Assumptions!$B$4)</f>
        <v>30000000</v>
      </c>
      <c r="J421" s="12" t="n">
        <f aca="false">IF($C$421=1,MIN(Assumptions!$B$66,MAX(Assumptions!$B$4,Assumptions!$B$26-($I$421))),Assumptions!$B$4)</f>
        <v>0</v>
      </c>
      <c r="K421" s="12" t="n">
        <f aca="false">IF($D$421=1,MIN(Assumptions!$B$61,MAX(Assumptions!$B$4,Assumptions!$B$26-($I$421+$J$421))),Assumptions!$B$4)</f>
        <v>0</v>
      </c>
      <c r="L421" s="12" t="n">
        <f aca="false">IF($E$421=1,MIN(Assumptions!$B$56,MAX(Assumptions!$B$4,Assumptions!$B$26-($I$421+$J$421+$K$421))),Assumptions!$B$4)</f>
        <v>60000000</v>
      </c>
      <c r="M421" s="12" t="n">
        <f aca="false">IF($F$421=1,MIN(Assumptions!$B$51,MAX(Assumptions!$B$4,Assumptions!$B$26-($I$421+$J$421+$K$421+$L$421))),Assumptions!$B$4)</f>
        <v>0</v>
      </c>
      <c r="N421" s="12" t="n">
        <f aca="false">IF($G$421=1,MIN(Assumptions!$B$46,MAX(Assumptions!$B$4,Assumptions!$B$26-($I$421+$J$421+$K$421+$L$421+$M$421))),Assumptions!$B$4)</f>
        <v>15000000</v>
      </c>
      <c r="O421" s="12" t="n">
        <f aca="false">IF($H$421=1,MIN(Assumptions!$B$41,MAX(Assumptions!$B$4,Assumptions!$B$26-($I$421+$J$421+$K$421+$L$421+$M$421+$N$421))),Assumptions!$B$4)</f>
        <v>5000000</v>
      </c>
      <c r="P421" s="12" t="n">
        <f aca="false">$I$421+$J$421+$K$421+$L$421+$M$421+$N$421+$O$421</f>
        <v>110000000</v>
      </c>
      <c r="Q421" s="12" t="n">
        <f aca="false">MAX(Assumptions!$B$4,Assumptions!$B$26-$P$421)</f>
        <v>1890000000</v>
      </c>
      <c r="R421" s="12" t="n">
        <f aca="false">$J$335+$O$335+Assumptions!$B$20+IF($B$421=0,$D$335,Assumptions!$B$4)+IF($C$421=0,$AI$335,Assumptions!$B$4)+IF($D$421=0,$AF$335,Assumptions!$B$4)+IF($E$421=0,$AC$335,Assumptions!$B$4)+IF($F$421=0,$Z$335,Assumptions!$B$4)+IF($G$421=0,$W$335,Assumptions!$B$4)+IF($H$421=0,$T$335,Assumptions!$B$4)</f>
        <v>20140393.5846082</v>
      </c>
      <c r="S421" s="12" t="n">
        <f aca="false">IF($R$421&gt;Assumptions!$B$4,$Q$421/$R$421&gt;Assumptions!$B$13,FALSE())</f>
        <v>1</v>
      </c>
      <c r="T421" s="12" t="n">
        <f aca="false">IF($S$421,($Q$421+Assumptions!$B$14*Assumptions!$B$13)/($R$421+Assumptions!$B$14),IF($R$421&gt;Assumptions!$B$4,$Q$421/$R$421,Assumptions!$B$4))</f>
        <v>83.5895362387425</v>
      </c>
      <c r="U421" s="12" t="n">
        <f aca="false">IF($B$421=1,$I$421,$D$335*$T$421)</f>
        <v>30000000</v>
      </c>
      <c r="V421" s="12" t="n">
        <f aca="false">IF($C$421=1,$J$421,$AI$335*$T$421)</f>
        <v>512508780.928575</v>
      </c>
      <c r="W421" s="12" t="n">
        <f aca="false">IF($D$421=1,$K$421,$AF$335*$T$421)</f>
        <v>144866321.182544</v>
      </c>
      <c r="X421" s="12" t="n">
        <f aca="false">IF($E$421=1,$L$421,$AC$335*$T$421)</f>
        <v>60000000</v>
      </c>
      <c r="Y421" s="12" t="n">
        <f aca="false">IF($F$421=1,$M$421,$Z$335*$T$421)</f>
        <v>250768608.716227</v>
      </c>
      <c r="Z421" s="12" t="n">
        <f aca="false">IF($G$421=1,$N$421,$W$335*$T$421)</f>
        <v>15000000</v>
      </c>
      <c r="AA421" s="12" t="n">
        <f aca="false">IF($H$421=1,$O$421,$T$335*$T$421)</f>
        <v>5000000</v>
      </c>
      <c r="AB421" s="12" t="n">
        <f aca="false">($J$335+$O$335)*$T$421</f>
        <v>23076622.4271146</v>
      </c>
      <c r="AC421" s="12" t="n">
        <f aca="false">Assumptions!$B$20*$T$421</f>
        <v>752305826.148682</v>
      </c>
      <c r="AD421" s="12" t="n">
        <f aca="false">IF($S$421,Assumptions!$B$14*($T$421-Assumptions!$B$13),Assumptions!$B$4)</f>
        <v>206473840.596856</v>
      </c>
      <c r="AE421" s="12" t="n">
        <f aca="false">$U$421+$V$421+$W$421+$X$421+$Y$421+$Z$421+$AA$421+$AB$421+$AC$421+$AD$421</f>
        <v>2000000000</v>
      </c>
      <c r="AF421" s="12" t="n">
        <f aca="false">IF(AND(IF($B$421=1,$U$421&gt;=INDEX($U$346:$U$473,1+$A$421-Assumptions!$B$77),$U$421&gt;INDEX($U$346:$U$473,1+$A$421+Assumptions!$B$77)),IF($C$421=1,$V$421&gt;=INDEX($V$346:$V$473,1+$A$421-Assumptions!$B$78),$V$421&gt;INDEX($V$346:$V$473,1+$A$421+Assumptions!$B$78)),IF($D$421=1,$W$421&gt;=INDEX($W$346:$W$473,1+$A$421-Assumptions!$B$79),$W$421&gt;INDEX($W$346:$W$473,1+$A$421+Assumptions!$B$79)),IF($E$421=1,$X$421&gt;=INDEX($X$346:$X$473,1+$A$421-Assumptions!$B$80),$X$421&gt;INDEX($X$346:$X$473,1+$A$421+Assumptions!$B$80)),IF($F$421=1,$Y$421&gt;=INDEX($Y$346:$Y$473,1+$A$421-Assumptions!$B$81),$Y$421&gt;INDEX($Y$346:$Y$473,1+$A$421+Assumptions!$B$81)),IF($G$421=1,$Z$421&gt;=INDEX($Z$346:$Z$473,1+$A$421-Assumptions!$B$82),$Z$421&gt;INDEX($Z$346:$Z$473,1+$A$421+Assumptions!$B$82)),IF($H$421=1,$AA$421&gt;=INDEX($AA$346:$AA$473,1+$A$421-Assumptions!$B$83),$AA$421&gt;INDEX($AA$346:$AA$473,1+$A$421+Assumptions!$B$83))),1,0)</f>
        <v>0</v>
      </c>
    </row>
    <row r="422" customFormat="false" ht="15" hidden="true" customHeight="false" outlineLevel="0" collapsed="false">
      <c r="A422" s="6" t="n">
        <f aca="false">ROW()-ROW($A$346)+Assumptions!$B$4</f>
        <v>76</v>
      </c>
      <c r="B422" s="12" t="n">
        <f aca="false">MOD(QUOTIENT($A$422,Assumptions!$B$77),2)</f>
        <v>1</v>
      </c>
      <c r="C422" s="12" t="n">
        <f aca="false">MOD(QUOTIENT($A$422,Assumptions!$B$78),2)</f>
        <v>0</v>
      </c>
      <c r="D422" s="12" t="n">
        <f aca="false">MOD(QUOTIENT($A$422,Assumptions!$B$79),2)</f>
        <v>0</v>
      </c>
      <c r="E422" s="12" t="n">
        <f aca="false">MOD(QUOTIENT($A$422,Assumptions!$B$80),2)</f>
        <v>1</v>
      </c>
      <c r="F422" s="12" t="n">
        <f aca="false">MOD(QUOTIENT($A$422,Assumptions!$B$81),2)</f>
        <v>1</v>
      </c>
      <c r="G422" s="12" t="n">
        <f aca="false">MOD(QUOTIENT($A$422,Assumptions!$B$82),2)</f>
        <v>0</v>
      </c>
      <c r="H422" s="12" t="n">
        <f aca="false">MOD(QUOTIENT($A$422,Assumptions!$B$83),2)</f>
        <v>0</v>
      </c>
      <c r="I422" s="12" t="n">
        <f aca="false">IF($B$422=1,MIN(Assumptions!$B$67,MAX(Assumptions!$B$4,Assumptions!$B$26-(Assumptions!$B$4))),Assumptions!$B$4)</f>
        <v>30000000</v>
      </c>
      <c r="J422" s="12" t="n">
        <f aca="false">IF($C$422=1,MIN(Assumptions!$B$66,MAX(Assumptions!$B$4,Assumptions!$B$26-($I$422))),Assumptions!$B$4)</f>
        <v>0</v>
      </c>
      <c r="K422" s="12" t="n">
        <f aca="false">IF($D$422=1,MIN(Assumptions!$B$61,MAX(Assumptions!$B$4,Assumptions!$B$26-($I$422+$J$422))),Assumptions!$B$4)</f>
        <v>0</v>
      </c>
      <c r="L422" s="12" t="n">
        <f aca="false">IF($E$422=1,MIN(Assumptions!$B$56,MAX(Assumptions!$B$4,Assumptions!$B$26-($I$422+$J$422+$K$422))),Assumptions!$B$4)</f>
        <v>60000000</v>
      </c>
      <c r="M422" s="12" t="n">
        <f aca="false">IF($F$422=1,MIN(Assumptions!$B$51,MAX(Assumptions!$B$4,Assumptions!$B$26-($I$422+$J$422+$K$422+$L$422))),Assumptions!$B$4)</f>
        <v>30000000</v>
      </c>
      <c r="N422" s="12" t="n">
        <f aca="false">IF($G$422=1,MIN(Assumptions!$B$46,MAX(Assumptions!$B$4,Assumptions!$B$26-($I$422+$J$422+$K$422+$L$422+$M$422))),Assumptions!$B$4)</f>
        <v>0</v>
      </c>
      <c r="O422" s="12" t="n">
        <f aca="false">IF($H$422=1,MIN(Assumptions!$B$41,MAX(Assumptions!$B$4,Assumptions!$B$26-($I$422+$J$422+$K$422+$L$422+$M$422+$N$422))),Assumptions!$B$4)</f>
        <v>0</v>
      </c>
      <c r="P422" s="12" t="n">
        <f aca="false">$I$422+$J$422+$K$422+$L$422+$M$422+$N$422+$O$422</f>
        <v>120000000</v>
      </c>
      <c r="Q422" s="12" t="n">
        <f aca="false">MAX(Assumptions!$B$4,Assumptions!$B$26-$P$422)</f>
        <v>1880000000</v>
      </c>
      <c r="R422" s="12" t="n">
        <f aca="false">$J$335+$O$335+Assumptions!$B$20+IF($B$422=0,$D$335,Assumptions!$B$4)+IF($C$422=0,$AI$335,Assumptions!$B$4)+IF($D$422=0,$AF$335,Assumptions!$B$4)+IF($E$422=0,$AC$335,Assumptions!$B$4)+IF($F$422=0,$Z$335,Assumptions!$B$4)+IF($G$422=0,$W$335,Assumptions!$B$4)+IF($H$422=0,$T$335,Assumptions!$B$4)</f>
        <v>27140393.5846082</v>
      </c>
      <c r="S422" s="12" t="n">
        <f aca="false">IF($R$422&gt;Assumptions!$B$4,$Q$422/$R$422&gt;Assumptions!$B$13,FALSE())</f>
        <v>1</v>
      </c>
      <c r="T422" s="12" t="n">
        <f aca="false">IF($S$422,($Q$422+Assumptions!$B$14*Assumptions!$B$13)/($R$422+Assumptions!$B$14),IF($R$422&gt;Assumptions!$B$4,$Q$422/$R$422,Assumptions!$B$4))</f>
        <v>63.5113023930139</v>
      </c>
      <c r="U422" s="12" t="n">
        <f aca="false">IF($B$422=1,$I$422,$D$335*$T$422)</f>
        <v>30000000</v>
      </c>
      <c r="V422" s="12" t="n">
        <f aca="false">IF($C$422=1,$J$422,$AI$335*$T$422)</f>
        <v>389404004.726888</v>
      </c>
      <c r="W422" s="12" t="n">
        <f aca="false">IF($D$422=1,$K$422,$AF$335*$T$422)</f>
        <v>110069383.623685</v>
      </c>
      <c r="X422" s="12" t="n">
        <f aca="false">IF($E$422=1,$L$422,$AC$335*$T$422)</f>
        <v>60000000</v>
      </c>
      <c r="Y422" s="12" t="n">
        <f aca="false">IF($F$422=1,$M$422,$Z$335*$T$422)</f>
        <v>30000000</v>
      </c>
      <c r="Z422" s="12" t="n">
        <f aca="false">IF($G$422=1,$N$422,$W$335*$T$422)</f>
        <v>317556511.965069</v>
      </c>
      <c r="AA422" s="12" t="n">
        <f aca="false">IF($H$422=1,$O$422,$T$335*$T$422)</f>
        <v>317556511.965069</v>
      </c>
      <c r="AB422" s="12" t="n">
        <f aca="false">($J$335+$O$335)*$T$422</f>
        <v>17533610.1996291</v>
      </c>
      <c r="AC422" s="12" t="n">
        <f aca="false">Assumptions!$B$20*$T$422</f>
        <v>571601721.537125</v>
      </c>
      <c r="AD422" s="12" t="n">
        <f aca="false">IF($S$422,Assumptions!$B$14*($T$422-Assumptions!$B$13),Assumptions!$B$4)</f>
        <v>156278255.982535</v>
      </c>
      <c r="AE422" s="12" t="n">
        <f aca="false">$U$422+$V$422+$W$422+$X$422+$Y$422+$Z$422+$AA$422+$AB$422+$AC$422+$AD$422</f>
        <v>2000000000</v>
      </c>
      <c r="AF422" s="12" t="n">
        <f aca="false">IF(AND(IF($B$422=1,$U$422&gt;=INDEX($U$346:$U$473,1+$A$422-Assumptions!$B$77),$U$422&gt;INDEX($U$346:$U$473,1+$A$422+Assumptions!$B$77)),IF($C$422=1,$V$422&gt;=INDEX($V$346:$V$473,1+$A$422-Assumptions!$B$78),$V$422&gt;INDEX($V$346:$V$473,1+$A$422+Assumptions!$B$78)),IF($D$422=1,$W$422&gt;=INDEX($W$346:$W$473,1+$A$422-Assumptions!$B$79),$W$422&gt;INDEX($W$346:$W$473,1+$A$422+Assumptions!$B$79)),IF($E$422=1,$X$422&gt;=INDEX($X$346:$X$473,1+$A$422-Assumptions!$B$80),$X$422&gt;INDEX($X$346:$X$473,1+$A$422+Assumptions!$B$80)),IF($F$422=1,$Y$422&gt;=INDEX($Y$346:$Y$473,1+$A$422-Assumptions!$B$81),$Y$422&gt;INDEX($Y$346:$Y$473,1+$A$422+Assumptions!$B$81)),IF($G$422=1,$Z$422&gt;=INDEX($Z$346:$Z$473,1+$A$422-Assumptions!$B$82),$Z$422&gt;INDEX($Z$346:$Z$473,1+$A$422+Assumptions!$B$82)),IF($H$422=1,$AA$422&gt;=INDEX($AA$346:$AA$473,1+$A$422-Assumptions!$B$83),$AA$422&gt;INDEX($AA$346:$AA$473,1+$A$422+Assumptions!$B$83))),1,0)</f>
        <v>0</v>
      </c>
    </row>
    <row r="423" customFormat="false" ht="15" hidden="true" customHeight="false" outlineLevel="0" collapsed="false">
      <c r="A423" s="6" t="n">
        <f aca="false">ROW()-ROW($A$346)+Assumptions!$B$4</f>
        <v>77</v>
      </c>
      <c r="B423" s="12" t="n">
        <f aca="false">MOD(QUOTIENT($A$423,Assumptions!$B$77),2)</f>
        <v>1</v>
      </c>
      <c r="C423" s="12" t="n">
        <f aca="false">MOD(QUOTIENT($A$423,Assumptions!$B$78),2)</f>
        <v>0</v>
      </c>
      <c r="D423" s="12" t="n">
        <f aca="false">MOD(QUOTIENT($A$423,Assumptions!$B$79),2)</f>
        <v>0</v>
      </c>
      <c r="E423" s="12" t="n">
        <f aca="false">MOD(QUOTIENT($A$423,Assumptions!$B$80),2)</f>
        <v>1</v>
      </c>
      <c r="F423" s="12" t="n">
        <f aca="false">MOD(QUOTIENT($A$423,Assumptions!$B$81),2)</f>
        <v>1</v>
      </c>
      <c r="G423" s="12" t="n">
        <f aca="false">MOD(QUOTIENT($A$423,Assumptions!$B$82),2)</f>
        <v>0</v>
      </c>
      <c r="H423" s="12" t="n">
        <f aca="false">MOD(QUOTIENT($A$423,Assumptions!$B$83),2)</f>
        <v>1</v>
      </c>
      <c r="I423" s="12" t="n">
        <f aca="false">IF($B$423=1,MIN(Assumptions!$B$67,MAX(Assumptions!$B$4,Assumptions!$B$26-(Assumptions!$B$4))),Assumptions!$B$4)</f>
        <v>30000000</v>
      </c>
      <c r="J423" s="12" t="n">
        <f aca="false">IF($C$423=1,MIN(Assumptions!$B$66,MAX(Assumptions!$B$4,Assumptions!$B$26-($I$423))),Assumptions!$B$4)</f>
        <v>0</v>
      </c>
      <c r="K423" s="12" t="n">
        <f aca="false">IF($D$423=1,MIN(Assumptions!$B$61,MAX(Assumptions!$B$4,Assumptions!$B$26-($I$423+$J$423))),Assumptions!$B$4)</f>
        <v>0</v>
      </c>
      <c r="L423" s="12" t="n">
        <f aca="false">IF($E$423=1,MIN(Assumptions!$B$56,MAX(Assumptions!$B$4,Assumptions!$B$26-($I$423+$J$423+$K$423))),Assumptions!$B$4)</f>
        <v>60000000</v>
      </c>
      <c r="M423" s="12" t="n">
        <f aca="false">IF($F$423=1,MIN(Assumptions!$B$51,MAX(Assumptions!$B$4,Assumptions!$B$26-($I$423+$J$423+$K$423+$L$423))),Assumptions!$B$4)</f>
        <v>30000000</v>
      </c>
      <c r="N423" s="12" t="n">
        <f aca="false">IF($G$423=1,MIN(Assumptions!$B$46,MAX(Assumptions!$B$4,Assumptions!$B$26-($I$423+$J$423+$K$423+$L$423+$M$423))),Assumptions!$B$4)</f>
        <v>0</v>
      </c>
      <c r="O423" s="12" t="n">
        <f aca="false">IF($H$423=1,MIN(Assumptions!$B$41,MAX(Assumptions!$B$4,Assumptions!$B$26-($I$423+$J$423+$K$423+$L$423+$M$423+$N$423))),Assumptions!$B$4)</f>
        <v>5000000</v>
      </c>
      <c r="P423" s="12" t="n">
        <f aca="false">$I$423+$J$423+$K$423+$L$423+$M$423+$N$423+$O$423</f>
        <v>125000000</v>
      </c>
      <c r="Q423" s="12" t="n">
        <f aca="false">MAX(Assumptions!$B$4,Assumptions!$B$26-$P$423)</f>
        <v>1875000000</v>
      </c>
      <c r="R423" s="12" t="n">
        <f aca="false">$J$335+$O$335+Assumptions!$B$20+IF($B$423=0,$D$335,Assumptions!$B$4)+IF($C$423=0,$AI$335,Assumptions!$B$4)+IF($D$423=0,$AF$335,Assumptions!$B$4)+IF($E$423=0,$AC$335,Assumptions!$B$4)+IF($F$423=0,$Z$335,Assumptions!$B$4)+IF($G$423=0,$W$335,Assumptions!$B$4)+IF($H$423=0,$T$335,Assumptions!$B$4)</f>
        <v>22140393.5846082</v>
      </c>
      <c r="S423" s="12" t="n">
        <f aca="false">IF($R$423&gt;Assumptions!$B$4,$Q$423/$R$423&gt;Assumptions!$B$13,FALSE())</f>
        <v>1</v>
      </c>
      <c r="T423" s="12" t="n">
        <f aca="false">IF($S$423,($Q$423+Assumptions!$B$14*Assumptions!$B$13)/($R$423+Assumptions!$B$14),IF($R$423&gt;Assumptions!$B$4,$Q$423/$R$423,Assumptions!$B$4))</f>
        <v>76.1960231500845</v>
      </c>
      <c r="U423" s="12" t="n">
        <f aca="false">IF($B$423=1,$I$423,$D$335*$T$423)</f>
        <v>30000000</v>
      </c>
      <c r="V423" s="12" t="n">
        <f aca="false">IF($C$423=1,$J$423,$AI$335*$T$423)</f>
        <v>467177265.162954</v>
      </c>
      <c r="W423" s="12" t="n">
        <f aca="false">IF($D$423=1,$K$423,$AF$335*$T$423)</f>
        <v>132052862.824434</v>
      </c>
      <c r="X423" s="12" t="n">
        <f aca="false">IF($E$423=1,$L$423,$AC$335*$T$423)</f>
        <v>60000000</v>
      </c>
      <c r="Y423" s="12" t="n">
        <f aca="false">IF($F$423=1,$M$423,$Z$335*$T$423)</f>
        <v>30000000</v>
      </c>
      <c r="Z423" s="12" t="n">
        <f aca="false">IF($G$423=1,$N$423,$W$335*$T$423)</f>
        <v>380980115.750422</v>
      </c>
      <c r="AA423" s="12" t="n">
        <f aca="false">IF($H$423=1,$O$423,$T$335*$T$423)</f>
        <v>5000000</v>
      </c>
      <c r="AB423" s="12" t="n">
        <f aca="false">($J$335+$O$335)*$T$423</f>
        <v>21035490.0362184</v>
      </c>
      <c r="AC423" s="12" t="n">
        <f aca="false">Assumptions!$B$20*$T$423</f>
        <v>685764208.35076</v>
      </c>
      <c r="AD423" s="12" t="n">
        <f aca="false">IF($S$423,Assumptions!$B$14*($T$423-Assumptions!$B$13),Assumptions!$B$4)</f>
        <v>187990057.875211</v>
      </c>
      <c r="AE423" s="12" t="n">
        <f aca="false">$U$423+$V$423+$W$423+$X$423+$Y$423+$Z$423+$AA$423+$AB$423+$AC$423+$AD$423</f>
        <v>2000000000</v>
      </c>
      <c r="AF423" s="12" t="n">
        <f aca="false">IF(AND(IF($B$423=1,$U$423&gt;=INDEX($U$346:$U$473,1+$A$423-Assumptions!$B$77),$U$423&gt;INDEX($U$346:$U$473,1+$A$423+Assumptions!$B$77)),IF($C$423=1,$V$423&gt;=INDEX($V$346:$V$473,1+$A$423-Assumptions!$B$78),$V$423&gt;INDEX($V$346:$V$473,1+$A$423+Assumptions!$B$78)),IF($D$423=1,$W$423&gt;=INDEX($W$346:$W$473,1+$A$423-Assumptions!$B$79),$W$423&gt;INDEX($W$346:$W$473,1+$A$423+Assumptions!$B$79)),IF($E$423=1,$X$423&gt;=INDEX($X$346:$X$473,1+$A$423-Assumptions!$B$80),$X$423&gt;INDEX($X$346:$X$473,1+$A$423+Assumptions!$B$80)),IF($F$423=1,$Y$423&gt;=INDEX($Y$346:$Y$473,1+$A$423-Assumptions!$B$81),$Y$423&gt;INDEX($Y$346:$Y$473,1+$A$423+Assumptions!$B$81)),IF($G$423=1,$Z$423&gt;=INDEX($Z$346:$Z$473,1+$A$423-Assumptions!$B$82),$Z$423&gt;INDEX($Z$346:$Z$473,1+$A$423+Assumptions!$B$82)),IF($H$423=1,$AA$423&gt;=INDEX($AA$346:$AA$473,1+$A$423-Assumptions!$B$83),$AA$423&gt;INDEX($AA$346:$AA$473,1+$A$423+Assumptions!$B$83))),1,0)</f>
        <v>0</v>
      </c>
    </row>
    <row r="424" customFormat="false" ht="15" hidden="true" customHeight="false" outlineLevel="0" collapsed="false">
      <c r="A424" s="6" t="n">
        <f aca="false">ROW()-ROW($A$346)+Assumptions!$B$4</f>
        <v>78</v>
      </c>
      <c r="B424" s="12" t="n">
        <f aca="false">MOD(QUOTIENT($A$424,Assumptions!$B$77),2)</f>
        <v>1</v>
      </c>
      <c r="C424" s="12" t="n">
        <f aca="false">MOD(QUOTIENT($A$424,Assumptions!$B$78),2)</f>
        <v>0</v>
      </c>
      <c r="D424" s="12" t="n">
        <f aca="false">MOD(QUOTIENT($A$424,Assumptions!$B$79),2)</f>
        <v>0</v>
      </c>
      <c r="E424" s="12" t="n">
        <f aca="false">MOD(QUOTIENT($A$424,Assumptions!$B$80),2)</f>
        <v>1</v>
      </c>
      <c r="F424" s="12" t="n">
        <f aca="false">MOD(QUOTIENT($A$424,Assumptions!$B$81),2)</f>
        <v>1</v>
      </c>
      <c r="G424" s="12" t="n">
        <f aca="false">MOD(QUOTIENT($A$424,Assumptions!$B$82),2)</f>
        <v>1</v>
      </c>
      <c r="H424" s="12" t="n">
        <f aca="false">MOD(QUOTIENT($A$424,Assumptions!$B$83),2)</f>
        <v>0</v>
      </c>
      <c r="I424" s="12" t="n">
        <f aca="false">IF($B$424=1,MIN(Assumptions!$B$67,MAX(Assumptions!$B$4,Assumptions!$B$26-(Assumptions!$B$4))),Assumptions!$B$4)</f>
        <v>30000000</v>
      </c>
      <c r="J424" s="12" t="n">
        <f aca="false">IF($C$424=1,MIN(Assumptions!$B$66,MAX(Assumptions!$B$4,Assumptions!$B$26-($I$424))),Assumptions!$B$4)</f>
        <v>0</v>
      </c>
      <c r="K424" s="12" t="n">
        <f aca="false">IF($D$424=1,MIN(Assumptions!$B$61,MAX(Assumptions!$B$4,Assumptions!$B$26-($I$424+$J$424))),Assumptions!$B$4)</f>
        <v>0</v>
      </c>
      <c r="L424" s="12" t="n">
        <f aca="false">IF($E$424=1,MIN(Assumptions!$B$56,MAX(Assumptions!$B$4,Assumptions!$B$26-($I$424+$J$424+$K$424))),Assumptions!$B$4)</f>
        <v>60000000</v>
      </c>
      <c r="M424" s="12" t="n">
        <f aca="false">IF($F$424=1,MIN(Assumptions!$B$51,MAX(Assumptions!$B$4,Assumptions!$B$26-($I$424+$J$424+$K$424+$L$424))),Assumptions!$B$4)</f>
        <v>30000000</v>
      </c>
      <c r="N424" s="12" t="n">
        <f aca="false">IF($G$424=1,MIN(Assumptions!$B$46,MAX(Assumptions!$B$4,Assumptions!$B$26-($I$424+$J$424+$K$424+$L$424+$M$424))),Assumptions!$B$4)</f>
        <v>15000000</v>
      </c>
      <c r="O424" s="12" t="n">
        <f aca="false">IF($H$424=1,MIN(Assumptions!$B$41,MAX(Assumptions!$B$4,Assumptions!$B$26-($I$424+$J$424+$K$424+$L$424+$M$424+$N$424))),Assumptions!$B$4)</f>
        <v>0</v>
      </c>
      <c r="P424" s="12" t="n">
        <f aca="false">$I$424+$J$424+$K$424+$L$424+$M$424+$N$424+$O$424</f>
        <v>135000000</v>
      </c>
      <c r="Q424" s="12" t="n">
        <f aca="false">MAX(Assumptions!$B$4,Assumptions!$B$26-$P$424)</f>
        <v>1865000000</v>
      </c>
      <c r="R424" s="12" t="n">
        <f aca="false">$J$335+$O$335+Assumptions!$B$20+IF($B$424=0,$D$335,Assumptions!$B$4)+IF($C$424=0,$AI$335,Assumptions!$B$4)+IF($D$424=0,$AF$335,Assumptions!$B$4)+IF($E$424=0,$AC$335,Assumptions!$B$4)+IF($F$424=0,$Z$335,Assumptions!$B$4)+IF($G$424=0,$W$335,Assumptions!$B$4)+IF($H$424=0,$T$335,Assumptions!$B$4)</f>
        <v>22140393.5846082</v>
      </c>
      <c r="S424" s="12" t="n">
        <f aca="false">IF($R$424&gt;Assumptions!$B$4,$Q$424/$R$424&gt;Assumptions!$B$13,FALSE())</f>
        <v>1</v>
      </c>
      <c r="T424" s="12" t="n">
        <f aca="false">IF($S$424,($Q$424+Assumptions!$B$14*Assumptions!$B$13)/($R$424+Assumptions!$B$14),IF($R$424&gt;Assumptions!$B$4,$Q$424/$R$424,Assumptions!$B$4))</f>
        <v>75.7901854768483</v>
      </c>
      <c r="U424" s="12" t="n">
        <f aca="false">IF($B$424=1,$I$424,$D$335*$T$424)</f>
        <v>30000000</v>
      </c>
      <c r="V424" s="12" t="n">
        <f aca="false">IF($C$424=1,$J$424,$AI$335*$T$424)</f>
        <v>464688970.807891</v>
      </c>
      <c r="W424" s="12" t="n">
        <f aca="false">IF($D$424=1,$K$424,$AF$335*$T$424)</f>
        <v>131349518.681561</v>
      </c>
      <c r="X424" s="12" t="n">
        <f aca="false">IF($E$424=1,$L$424,$AC$335*$T$424)</f>
        <v>60000000</v>
      </c>
      <c r="Y424" s="12" t="n">
        <f aca="false">IF($F$424=1,$M$424,$Z$335*$T$424)</f>
        <v>30000000</v>
      </c>
      <c r="Z424" s="12" t="n">
        <f aca="false">IF($G$424=1,$N$424,$W$335*$T$424)</f>
        <v>15000000</v>
      </c>
      <c r="AA424" s="12" t="n">
        <f aca="false">IF($H$424=1,$O$424,$T$335*$T$424)</f>
        <v>378950927.384242</v>
      </c>
      <c r="AB424" s="12" t="n">
        <f aca="false">($J$335+$O$335)*$T$424</f>
        <v>20923450.1425501</v>
      </c>
      <c r="AC424" s="12" t="n">
        <f aca="false">Assumptions!$B$20*$T$424</f>
        <v>682111669.291635</v>
      </c>
      <c r="AD424" s="12" t="n">
        <f aca="false">IF($S$424,Assumptions!$B$14*($T$424-Assumptions!$B$13),Assumptions!$B$4)</f>
        <v>186975463.692121</v>
      </c>
      <c r="AE424" s="12" t="n">
        <f aca="false">$U$424+$V$424+$W$424+$X$424+$Y$424+$Z$424+$AA$424+$AB$424+$AC$424+$AD$424</f>
        <v>2000000000</v>
      </c>
      <c r="AF424" s="12" t="n">
        <f aca="false">IF(AND(IF($B$424=1,$U$424&gt;=INDEX($U$346:$U$473,1+$A$424-Assumptions!$B$77),$U$424&gt;INDEX($U$346:$U$473,1+$A$424+Assumptions!$B$77)),IF($C$424=1,$V$424&gt;=INDEX($V$346:$V$473,1+$A$424-Assumptions!$B$78),$V$424&gt;INDEX($V$346:$V$473,1+$A$424+Assumptions!$B$78)),IF($D$424=1,$W$424&gt;=INDEX($W$346:$W$473,1+$A$424-Assumptions!$B$79),$W$424&gt;INDEX($W$346:$W$473,1+$A$424+Assumptions!$B$79)),IF($E$424=1,$X$424&gt;=INDEX($X$346:$X$473,1+$A$424-Assumptions!$B$80),$X$424&gt;INDEX($X$346:$X$473,1+$A$424+Assumptions!$B$80)),IF($F$424=1,$Y$424&gt;=INDEX($Y$346:$Y$473,1+$A$424-Assumptions!$B$81),$Y$424&gt;INDEX($Y$346:$Y$473,1+$A$424+Assumptions!$B$81)),IF($G$424=1,$Z$424&gt;=INDEX($Z$346:$Z$473,1+$A$424-Assumptions!$B$82),$Z$424&gt;INDEX($Z$346:$Z$473,1+$A$424+Assumptions!$B$82)),IF($H$424=1,$AA$424&gt;=INDEX($AA$346:$AA$473,1+$A$424-Assumptions!$B$83),$AA$424&gt;INDEX($AA$346:$AA$473,1+$A$424+Assumptions!$B$83))),1,0)</f>
        <v>0</v>
      </c>
    </row>
    <row r="425" customFormat="false" ht="15" hidden="true" customHeight="false" outlineLevel="0" collapsed="false">
      <c r="A425" s="6" t="n">
        <f aca="false">ROW()-ROW($A$346)+Assumptions!$B$4</f>
        <v>79</v>
      </c>
      <c r="B425" s="12" t="n">
        <f aca="false">MOD(QUOTIENT($A$425,Assumptions!$B$77),2)</f>
        <v>1</v>
      </c>
      <c r="C425" s="12" t="n">
        <f aca="false">MOD(QUOTIENT($A$425,Assumptions!$B$78),2)</f>
        <v>0</v>
      </c>
      <c r="D425" s="12" t="n">
        <f aca="false">MOD(QUOTIENT($A$425,Assumptions!$B$79),2)</f>
        <v>0</v>
      </c>
      <c r="E425" s="12" t="n">
        <f aca="false">MOD(QUOTIENT($A$425,Assumptions!$B$80),2)</f>
        <v>1</v>
      </c>
      <c r="F425" s="12" t="n">
        <f aca="false">MOD(QUOTIENT($A$425,Assumptions!$B$81),2)</f>
        <v>1</v>
      </c>
      <c r="G425" s="12" t="n">
        <f aca="false">MOD(QUOTIENT($A$425,Assumptions!$B$82),2)</f>
        <v>1</v>
      </c>
      <c r="H425" s="12" t="n">
        <f aca="false">MOD(QUOTIENT($A$425,Assumptions!$B$83),2)</f>
        <v>1</v>
      </c>
      <c r="I425" s="12" t="n">
        <f aca="false">IF($B$425=1,MIN(Assumptions!$B$67,MAX(Assumptions!$B$4,Assumptions!$B$26-(Assumptions!$B$4))),Assumptions!$B$4)</f>
        <v>30000000</v>
      </c>
      <c r="J425" s="12" t="n">
        <f aca="false">IF($C$425=1,MIN(Assumptions!$B$66,MAX(Assumptions!$B$4,Assumptions!$B$26-($I$425))),Assumptions!$B$4)</f>
        <v>0</v>
      </c>
      <c r="K425" s="12" t="n">
        <f aca="false">IF($D$425=1,MIN(Assumptions!$B$61,MAX(Assumptions!$B$4,Assumptions!$B$26-($I$425+$J$425))),Assumptions!$B$4)</f>
        <v>0</v>
      </c>
      <c r="L425" s="12" t="n">
        <f aca="false">IF($E$425=1,MIN(Assumptions!$B$56,MAX(Assumptions!$B$4,Assumptions!$B$26-($I$425+$J$425+$K$425))),Assumptions!$B$4)</f>
        <v>60000000</v>
      </c>
      <c r="M425" s="12" t="n">
        <f aca="false">IF($F$425=1,MIN(Assumptions!$B$51,MAX(Assumptions!$B$4,Assumptions!$B$26-($I$425+$J$425+$K$425+$L$425))),Assumptions!$B$4)</f>
        <v>30000000</v>
      </c>
      <c r="N425" s="12" t="n">
        <f aca="false">IF($G$425=1,MIN(Assumptions!$B$46,MAX(Assumptions!$B$4,Assumptions!$B$26-($I$425+$J$425+$K$425+$L$425+$M$425))),Assumptions!$B$4)</f>
        <v>15000000</v>
      </c>
      <c r="O425" s="12" t="n">
        <f aca="false">IF($H$425=1,MIN(Assumptions!$B$41,MAX(Assumptions!$B$4,Assumptions!$B$26-($I$425+$J$425+$K$425+$L$425+$M$425+$N$425))),Assumptions!$B$4)</f>
        <v>5000000</v>
      </c>
      <c r="P425" s="12" t="n">
        <f aca="false">$I$425+$J$425+$K$425+$L$425+$M$425+$N$425+$O$425</f>
        <v>140000000</v>
      </c>
      <c r="Q425" s="12" t="n">
        <f aca="false">MAX(Assumptions!$B$4,Assumptions!$B$26-$P$425)</f>
        <v>1860000000</v>
      </c>
      <c r="R425" s="12" t="n">
        <f aca="false">$J$335+$O$335+Assumptions!$B$20+IF($B$425=0,$D$335,Assumptions!$B$4)+IF($C$425=0,$AI$335,Assumptions!$B$4)+IF($D$425=0,$AF$335,Assumptions!$B$4)+IF($E$425=0,$AC$335,Assumptions!$B$4)+IF($F$425=0,$Z$335,Assumptions!$B$4)+IF($G$425=0,$W$335,Assumptions!$B$4)+IF($H$425=0,$T$335,Assumptions!$B$4)</f>
        <v>17140393.5846082</v>
      </c>
      <c r="S425" s="12" t="n">
        <f aca="false">IF($R$425&gt;Assumptions!$B$4,$Q$425/$R$425&gt;Assumptions!$B$13,FALSE())</f>
        <v>1</v>
      </c>
      <c r="T425" s="12" t="n">
        <f aca="false">IF($S$425,($Q$425+Assumptions!$B$14*Assumptions!$B$13)/($R$425+Assumptions!$B$14),IF($R$425&gt;Assumptions!$B$4,$Q$425/$R$425,Assumptions!$B$4))</f>
        <v>94.8300751701638</v>
      </c>
      <c r="U425" s="12" t="n">
        <f aca="false">IF($B$425=1,$I$425,$D$335*$T$425)</f>
        <v>30000000</v>
      </c>
      <c r="V425" s="12" t="n">
        <f aca="false">IF($C$425=1,$J$425,$AI$335*$T$425)</f>
        <v>581427393.998388</v>
      </c>
      <c r="W425" s="12" t="n">
        <f aca="false">IF($D$425=1,$K$425,$AF$335*$T$425)</f>
        <v>164346935.579702</v>
      </c>
      <c r="X425" s="12" t="n">
        <f aca="false">IF($E$425=1,$L$425,$AC$335*$T$425)</f>
        <v>60000000</v>
      </c>
      <c r="Y425" s="12" t="n">
        <f aca="false">IF($F$425=1,$M$425,$Z$335*$T$425)</f>
        <v>30000000</v>
      </c>
      <c r="Z425" s="12" t="n">
        <f aca="false">IF($G$425=1,$N$425,$W$335*$T$425)</f>
        <v>15000000</v>
      </c>
      <c r="AA425" s="12" t="n">
        <f aca="false">IF($H$425=1,$O$425,$T$335*$T$425)</f>
        <v>5000000</v>
      </c>
      <c r="AB425" s="12" t="n">
        <f aca="false">($J$335+$O$335)*$T$425</f>
        <v>26179805.9650258</v>
      </c>
      <c r="AC425" s="12" t="n">
        <f aca="false">Assumptions!$B$20*$T$425</f>
        <v>853470676.531475</v>
      </c>
      <c r="AD425" s="12" t="n">
        <f aca="false">IF($S$425,Assumptions!$B$14*($T$425-Assumptions!$B$13),Assumptions!$B$4)</f>
        <v>234575187.92541</v>
      </c>
      <c r="AE425" s="12" t="n">
        <f aca="false">$U$425+$V$425+$W$425+$X$425+$Y$425+$Z$425+$AA$425+$AB$425+$AC$425+$AD$425</f>
        <v>2000000000</v>
      </c>
      <c r="AF425" s="12" t="n">
        <f aca="false">IF(AND(IF($B$425=1,$U$425&gt;=INDEX($U$346:$U$473,1+$A$425-Assumptions!$B$77),$U$425&gt;INDEX($U$346:$U$473,1+$A$425+Assumptions!$B$77)),IF($C$425=1,$V$425&gt;=INDEX($V$346:$V$473,1+$A$425-Assumptions!$B$78),$V$425&gt;INDEX($V$346:$V$473,1+$A$425+Assumptions!$B$78)),IF($D$425=1,$W$425&gt;=INDEX($W$346:$W$473,1+$A$425-Assumptions!$B$79),$W$425&gt;INDEX($W$346:$W$473,1+$A$425+Assumptions!$B$79)),IF($E$425=1,$X$425&gt;=INDEX($X$346:$X$473,1+$A$425-Assumptions!$B$80),$X$425&gt;INDEX($X$346:$X$473,1+$A$425+Assumptions!$B$80)),IF($F$425=1,$Y$425&gt;=INDEX($Y$346:$Y$473,1+$A$425-Assumptions!$B$81),$Y$425&gt;INDEX($Y$346:$Y$473,1+$A$425+Assumptions!$B$81)),IF($G$425=1,$Z$425&gt;=INDEX($Z$346:$Z$473,1+$A$425-Assumptions!$B$82),$Z$425&gt;INDEX($Z$346:$Z$473,1+$A$425+Assumptions!$B$82)),IF($H$425=1,$AA$425&gt;=INDEX($AA$346:$AA$473,1+$A$425-Assumptions!$B$83),$AA$425&gt;INDEX($AA$346:$AA$473,1+$A$425+Assumptions!$B$83))),1,0)</f>
        <v>0</v>
      </c>
    </row>
    <row r="426" customFormat="false" ht="15" hidden="true" customHeight="false" outlineLevel="0" collapsed="false">
      <c r="A426" s="6" t="n">
        <f aca="false">ROW()-ROW($A$346)+Assumptions!$B$4</f>
        <v>80</v>
      </c>
      <c r="B426" s="12" t="n">
        <f aca="false">MOD(QUOTIENT($A$426,Assumptions!$B$77),2)</f>
        <v>1</v>
      </c>
      <c r="C426" s="12" t="n">
        <f aca="false">MOD(QUOTIENT($A$426,Assumptions!$B$78),2)</f>
        <v>0</v>
      </c>
      <c r="D426" s="12" t="n">
        <f aca="false">MOD(QUOTIENT($A$426,Assumptions!$B$79),2)</f>
        <v>1</v>
      </c>
      <c r="E426" s="12" t="n">
        <f aca="false">MOD(QUOTIENT($A$426,Assumptions!$B$80),2)</f>
        <v>0</v>
      </c>
      <c r="F426" s="12" t="n">
        <f aca="false">MOD(QUOTIENT($A$426,Assumptions!$B$81),2)</f>
        <v>0</v>
      </c>
      <c r="G426" s="12" t="n">
        <f aca="false">MOD(QUOTIENT($A$426,Assumptions!$B$82),2)</f>
        <v>0</v>
      </c>
      <c r="H426" s="12" t="n">
        <f aca="false">MOD(QUOTIENT($A$426,Assumptions!$B$83),2)</f>
        <v>0</v>
      </c>
      <c r="I426" s="12" t="n">
        <f aca="false">IF($B$426=1,MIN(Assumptions!$B$67,MAX(Assumptions!$B$4,Assumptions!$B$26-(Assumptions!$B$4))),Assumptions!$B$4)</f>
        <v>30000000</v>
      </c>
      <c r="J426" s="12" t="n">
        <f aca="false">IF($C$426=1,MIN(Assumptions!$B$66,MAX(Assumptions!$B$4,Assumptions!$B$26-($I$426))),Assumptions!$B$4)</f>
        <v>0</v>
      </c>
      <c r="K426" s="12" t="n">
        <f aca="false">IF($D$426=1,MIN(Assumptions!$B$61,MAX(Assumptions!$B$4,Assumptions!$B$26-($I$426+$J$426))),Assumptions!$B$4)</f>
        <v>100000000</v>
      </c>
      <c r="L426" s="12" t="n">
        <f aca="false">IF($E$426=1,MIN(Assumptions!$B$56,MAX(Assumptions!$B$4,Assumptions!$B$26-($I$426+$J$426+$K$426))),Assumptions!$B$4)</f>
        <v>0</v>
      </c>
      <c r="M426" s="12" t="n">
        <f aca="false">IF($F$426=1,MIN(Assumptions!$B$51,MAX(Assumptions!$B$4,Assumptions!$B$26-($I$426+$J$426+$K$426+$L$426))),Assumptions!$B$4)</f>
        <v>0</v>
      </c>
      <c r="N426" s="12" t="n">
        <f aca="false">IF($G$426=1,MIN(Assumptions!$B$46,MAX(Assumptions!$B$4,Assumptions!$B$26-($I$426+$J$426+$K$426+$L$426+$M$426))),Assumptions!$B$4)</f>
        <v>0</v>
      </c>
      <c r="O426" s="12" t="n">
        <f aca="false">IF($H$426=1,MIN(Assumptions!$B$41,MAX(Assumptions!$B$4,Assumptions!$B$26-($I$426+$J$426+$K$426+$L$426+$M$426+$N$426))),Assumptions!$B$4)</f>
        <v>0</v>
      </c>
      <c r="P426" s="12" t="n">
        <f aca="false">$I$426+$J$426+$K$426+$L$426+$M$426+$N$426+$O$426</f>
        <v>130000000</v>
      </c>
      <c r="Q426" s="12" t="n">
        <f aca="false">MAX(Assumptions!$B$4,Assumptions!$B$26-$P$426)</f>
        <v>1870000000</v>
      </c>
      <c r="R426" s="12" t="n">
        <f aca="false">$J$335+$O$335+Assumptions!$B$20+IF($B$426=0,$D$335,Assumptions!$B$4)+IF($C$426=0,$AI$335,Assumptions!$B$4)+IF($D$426=0,$AF$335,Assumptions!$B$4)+IF($E$426=0,$AC$335,Assumptions!$B$4)+IF($F$426=0,$Z$335,Assumptions!$B$4)+IF($G$426=0,$W$335,Assumptions!$B$4)+IF($H$426=0,$T$335,Assumptions!$B$4)</f>
        <v>30807325.9340259</v>
      </c>
      <c r="S426" s="12" t="n">
        <f aca="false">IF($R$426&gt;Assumptions!$B$4,$Q$426/$R$426&gt;Assumptions!$B$13,FALSE())</f>
        <v>1</v>
      </c>
      <c r="T426" s="12" t="n">
        <f aca="false">IF($S$426,($Q$426+Assumptions!$B$14*Assumptions!$B$13)/($R$426+Assumptions!$B$14),IF($R$426&gt;Assumptions!$B$4,$Q$426/$R$426,Assumptions!$B$4))</f>
        <v>56.2188631927099</v>
      </c>
      <c r="U426" s="12" t="n">
        <f aca="false">IF($B$426=1,$I$426,$D$335*$T$426)</f>
        <v>30000000</v>
      </c>
      <c r="V426" s="12" t="n">
        <f aca="false">IF($C$426=1,$J$426,$AI$335*$T$426)</f>
        <v>344692198.76748</v>
      </c>
      <c r="W426" s="12" t="n">
        <f aca="false">IF($D$426=1,$K$426,$AF$335*$T$426)</f>
        <v>100000000</v>
      </c>
      <c r="X426" s="12" t="n">
        <f aca="false">IF($E$426=1,$L$426,$AC$335*$T$426)</f>
        <v>134925271.662504</v>
      </c>
      <c r="Y426" s="12" t="n">
        <f aca="false">IF($F$426=1,$M$426,$Z$335*$T$426)</f>
        <v>168656589.57813</v>
      </c>
      <c r="Z426" s="12" t="n">
        <f aca="false">IF($G$426=1,$N$426,$W$335*$T$426)</f>
        <v>281094315.96355</v>
      </c>
      <c r="AA426" s="12" t="n">
        <f aca="false">IF($H$426=1,$O$426,$T$335*$T$426)</f>
        <v>281094315.96355</v>
      </c>
      <c r="AB426" s="12" t="n">
        <f aca="false">($J$335+$O$335)*$T$426</f>
        <v>15520381.3486224</v>
      </c>
      <c r="AC426" s="12" t="n">
        <f aca="false">Assumptions!$B$20*$T$426</f>
        <v>505969768.734389</v>
      </c>
      <c r="AD426" s="12" t="n">
        <f aca="false">IF($S$426,Assumptions!$B$14*($T$426-Assumptions!$B$13),Assumptions!$B$4)</f>
        <v>138047157.981775</v>
      </c>
      <c r="AE426" s="12" t="n">
        <f aca="false">$U$426+$V$426+$W$426+$X$426+$Y$426+$Z$426+$AA$426+$AB$426+$AC$426+$AD$426</f>
        <v>2000000000</v>
      </c>
      <c r="AF426" s="12" t="n">
        <f aca="false">IF(AND(IF($B$426=1,$U$426&gt;=INDEX($U$346:$U$473,1+$A$426-Assumptions!$B$77),$U$426&gt;INDEX($U$346:$U$473,1+$A$426+Assumptions!$B$77)),IF($C$426=1,$V$426&gt;=INDEX($V$346:$V$473,1+$A$426-Assumptions!$B$78),$V$426&gt;INDEX($V$346:$V$473,1+$A$426+Assumptions!$B$78)),IF($D$426=1,$W$426&gt;=INDEX($W$346:$W$473,1+$A$426-Assumptions!$B$79),$W$426&gt;INDEX($W$346:$W$473,1+$A$426+Assumptions!$B$79)),IF($E$426=1,$X$426&gt;=INDEX($X$346:$X$473,1+$A$426-Assumptions!$B$80),$X$426&gt;INDEX($X$346:$X$473,1+$A$426+Assumptions!$B$80)),IF($F$426=1,$Y$426&gt;=INDEX($Y$346:$Y$473,1+$A$426-Assumptions!$B$81),$Y$426&gt;INDEX($Y$346:$Y$473,1+$A$426+Assumptions!$B$81)),IF($G$426=1,$Z$426&gt;=INDEX($Z$346:$Z$473,1+$A$426-Assumptions!$B$82),$Z$426&gt;INDEX($Z$346:$Z$473,1+$A$426+Assumptions!$B$82)),IF($H$426=1,$AA$426&gt;=INDEX($AA$346:$AA$473,1+$A$426-Assumptions!$B$83),$AA$426&gt;INDEX($AA$346:$AA$473,1+$A$426+Assumptions!$B$83))),1,0)</f>
        <v>0</v>
      </c>
    </row>
    <row r="427" customFormat="false" ht="15" hidden="true" customHeight="false" outlineLevel="0" collapsed="false">
      <c r="A427" s="6" t="n">
        <f aca="false">ROW()-ROW($A$346)+Assumptions!$B$4</f>
        <v>81</v>
      </c>
      <c r="B427" s="12" t="n">
        <f aca="false">MOD(QUOTIENT($A$427,Assumptions!$B$77),2)</f>
        <v>1</v>
      </c>
      <c r="C427" s="12" t="n">
        <f aca="false">MOD(QUOTIENT($A$427,Assumptions!$B$78),2)</f>
        <v>0</v>
      </c>
      <c r="D427" s="12" t="n">
        <f aca="false">MOD(QUOTIENT($A$427,Assumptions!$B$79),2)</f>
        <v>1</v>
      </c>
      <c r="E427" s="12" t="n">
        <f aca="false">MOD(QUOTIENT($A$427,Assumptions!$B$80),2)</f>
        <v>0</v>
      </c>
      <c r="F427" s="12" t="n">
        <f aca="false">MOD(QUOTIENT($A$427,Assumptions!$B$81),2)</f>
        <v>0</v>
      </c>
      <c r="G427" s="12" t="n">
        <f aca="false">MOD(QUOTIENT($A$427,Assumptions!$B$82),2)</f>
        <v>0</v>
      </c>
      <c r="H427" s="12" t="n">
        <f aca="false">MOD(QUOTIENT($A$427,Assumptions!$B$83),2)</f>
        <v>1</v>
      </c>
      <c r="I427" s="12" t="n">
        <f aca="false">IF($B$427=1,MIN(Assumptions!$B$67,MAX(Assumptions!$B$4,Assumptions!$B$26-(Assumptions!$B$4))),Assumptions!$B$4)</f>
        <v>30000000</v>
      </c>
      <c r="J427" s="12" t="n">
        <f aca="false">IF($C$427=1,MIN(Assumptions!$B$66,MAX(Assumptions!$B$4,Assumptions!$B$26-($I$427))),Assumptions!$B$4)</f>
        <v>0</v>
      </c>
      <c r="K427" s="12" t="n">
        <f aca="false">IF($D$427=1,MIN(Assumptions!$B$61,MAX(Assumptions!$B$4,Assumptions!$B$26-($I$427+$J$427))),Assumptions!$B$4)</f>
        <v>100000000</v>
      </c>
      <c r="L427" s="12" t="n">
        <f aca="false">IF($E$427=1,MIN(Assumptions!$B$56,MAX(Assumptions!$B$4,Assumptions!$B$26-($I$427+$J$427+$K$427))),Assumptions!$B$4)</f>
        <v>0</v>
      </c>
      <c r="M427" s="12" t="n">
        <f aca="false">IF($F$427=1,MIN(Assumptions!$B$51,MAX(Assumptions!$B$4,Assumptions!$B$26-($I$427+$J$427+$K$427+$L$427))),Assumptions!$B$4)</f>
        <v>0</v>
      </c>
      <c r="N427" s="12" t="n">
        <f aca="false">IF($G$427=1,MIN(Assumptions!$B$46,MAX(Assumptions!$B$4,Assumptions!$B$26-($I$427+$J$427+$K$427+$L$427+$M$427))),Assumptions!$B$4)</f>
        <v>0</v>
      </c>
      <c r="O427" s="12" t="n">
        <f aca="false">IF($H$427=1,MIN(Assumptions!$B$41,MAX(Assumptions!$B$4,Assumptions!$B$26-($I$427+$J$427+$K$427+$L$427+$M$427+$N$427))),Assumptions!$B$4)</f>
        <v>5000000</v>
      </c>
      <c r="P427" s="12" t="n">
        <f aca="false">$I$427+$J$427+$K$427+$L$427+$M$427+$N$427+$O$427</f>
        <v>135000000</v>
      </c>
      <c r="Q427" s="12" t="n">
        <f aca="false">MAX(Assumptions!$B$4,Assumptions!$B$26-$P$427)</f>
        <v>1865000000</v>
      </c>
      <c r="R427" s="12" t="n">
        <f aca="false">$J$335+$O$335+Assumptions!$B$20+IF($B$427=0,$D$335,Assumptions!$B$4)+IF($C$427=0,$AI$335,Assumptions!$B$4)+IF($D$427=0,$AF$335,Assumptions!$B$4)+IF($E$427=0,$AC$335,Assumptions!$B$4)+IF($F$427=0,$Z$335,Assumptions!$B$4)+IF($G$427=0,$W$335,Assumptions!$B$4)+IF($H$427=0,$T$335,Assumptions!$B$4)</f>
        <v>25807325.9340259</v>
      </c>
      <c r="S427" s="12" t="n">
        <f aca="false">IF($R$427&gt;Assumptions!$B$4,$Q$427/$R$427&gt;Assumptions!$B$13,FALSE())</f>
        <v>1</v>
      </c>
      <c r="T427" s="12" t="n">
        <f aca="false">IF($S$427,($Q$427+Assumptions!$B$14*Assumptions!$B$13)/($R$427+Assumptions!$B$14),IF($R$427&gt;Assumptions!$B$4,$Q$427/$R$427,Assumptions!$B$4))</f>
        <v>65.9723212412386</v>
      </c>
      <c r="U427" s="12" t="n">
        <f aca="false">IF($B$427=1,$I$427,$D$335*$T$427)</f>
        <v>30000000</v>
      </c>
      <c r="V427" s="12" t="n">
        <f aca="false">IF($C$427=1,$J$427,$AI$335*$T$427)</f>
        <v>404493139.402112</v>
      </c>
      <c r="W427" s="12" t="n">
        <f aca="false">IF($D$427=1,$K$427,$AF$335*$T$427)</f>
        <v>100000000</v>
      </c>
      <c r="X427" s="12" t="n">
        <f aca="false">IF($E$427=1,$L$427,$AC$335*$T$427)</f>
        <v>158333570.978973</v>
      </c>
      <c r="Y427" s="12" t="n">
        <f aca="false">IF($F$427=1,$M$427,$Z$335*$T$427)</f>
        <v>197916963.723716</v>
      </c>
      <c r="Z427" s="12" t="n">
        <f aca="false">IF($G$427=1,$N$427,$W$335*$T$427)</f>
        <v>329861606.206193</v>
      </c>
      <c r="AA427" s="12" t="n">
        <f aca="false">IF($H$427=1,$O$427,$T$335*$T$427)</f>
        <v>5000000</v>
      </c>
      <c r="AB427" s="12" t="n">
        <f aca="false">($J$335+$O$335)*$T$427</f>
        <v>18213025.4147619</v>
      </c>
      <c r="AC427" s="12" t="n">
        <f aca="false">Assumptions!$B$20*$T$427</f>
        <v>593750891.171148</v>
      </c>
      <c r="AD427" s="12" t="n">
        <f aca="false">IF($S$427,Assumptions!$B$14*($T$427-Assumptions!$B$13),Assumptions!$B$4)</f>
        <v>162430803.103097</v>
      </c>
      <c r="AE427" s="12" t="n">
        <f aca="false">$U$427+$V$427+$W$427+$X$427+$Y$427+$Z$427+$AA$427+$AB$427+$AC$427+$AD$427</f>
        <v>2000000000</v>
      </c>
      <c r="AF427" s="12" t="n">
        <f aca="false">IF(AND(IF($B$427=1,$U$427&gt;=INDEX($U$346:$U$473,1+$A$427-Assumptions!$B$77),$U$427&gt;INDEX($U$346:$U$473,1+$A$427+Assumptions!$B$77)),IF($C$427=1,$V$427&gt;=INDEX($V$346:$V$473,1+$A$427-Assumptions!$B$78),$V$427&gt;INDEX($V$346:$V$473,1+$A$427+Assumptions!$B$78)),IF($D$427=1,$W$427&gt;=INDEX($W$346:$W$473,1+$A$427-Assumptions!$B$79),$W$427&gt;INDEX($W$346:$W$473,1+$A$427+Assumptions!$B$79)),IF($E$427=1,$X$427&gt;=INDEX($X$346:$X$473,1+$A$427-Assumptions!$B$80),$X$427&gt;INDEX($X$346:$X$473,1+$A$427+Assumptions!$B$80)),IF($F$427=1,$Y$427&gt;=INDEX($Y$346:$Y$473,1+$A$427-Assumptions!$B$81),$Y$427&gt;INDEX($Y$346:$Y$473,1+$A$427+Assumptions!$B$81)),IF($G$427=1,$Z$427&gt;=INDEX($Z$346:$Z$473,1+$A$427-Assumptions!$B$82),$Z$427&gt;INDEX($Z$346:$Z$473,1+$A$427+Assumptions!$B$82)),IF($H$427=1,$AA$427&gt;=INDEX($AA$346:$AA$473,1+$A$427-Assumptions!$B$83),$AA$427&gt;INDEX($AA$346:$AA$473,1+$A$427+Assumptions!$B$83))),1,0)</f>
        <v>0</v>
      </c>
    </row>
    <row r="428" customFormat="false" ht="15" hidden="true" customHeight="false" outlineLevel="0" collapsed="false">
      <c r="A428" s="6" t="n">
        <f aca="false">ROW()-ROW($A$346)+Assumptions!$B$4</f>
        <v>82</v>
      </c>
      <c r="B428" s="12" t="n">
        <f aca="false">MOD(QUOTIENT($A$428,Assumptions!$B$77),2)</f>
        <v>1</v>
      </c>
      <c r="C428" s="12" t="n">
        <f aca="false">MOD(QUOTIENT($A$428,Assumptions!$B$78),2)</f>
        <v>0</v>
      </c>
      <c r="D428" s="12" t="n">
        <f aca="false">MOD(QUOTIENT($A$428,Assumptions!$B$79),2)</f>
        <v>1</v>
      </c>
      <c r="E428" s="12" t="n">
        <f aca="false">MOD(QUOTIENT($A$428,Assumptions!$B$80),2)</f>
        <v>0</v>
      </c>
      <c r="F428" s="12" t="n">
        <f aca="false">MOD(QUOTIENT($A$428,Assumptions!$B$81),2)</f>
        <v>0</v>
      </c>
      <c r="G428" s="12" t="n">
        <f aca="false">MOD(QUOTIENT($A$428,Assumptions!$B$82),2)</f>
        <v>1</v>
      </c>
      <c r="H428" s="12" t="n">
        <f aca="false">MOD(QUOTIENT($A$428,Assumptions!$B$83),2)</f>
        <v>0</v>
      </c>
      <c r="I428" s="12" t="n">
        <f aca="false">IF($B$428=1,MIN(Assumptions!$B$67,MAX(Assumptions!$B$4,Assumptions!$B$26-(Assumptions!$B$4))),Assumptions!$B$4)</f>
        <v>30000000</v>
      </c>
      <c r="J428" s="12" t="n">
        <f aca="false">IF($C$428=1,MIN(Assumptions!$B$66,MAX(Assumptions!$B$4,Assumptions!$B$26-($I$428))),Assumptions!$B$4)</f>
        <v>0</v>
      </c>
      <c r="K428" s="12" t="n">
        <f aca="false">IF($D$428=1,MIN(Assumptions!$B$61,MAX(Assumptions!$B$4,Assumptions!$B$26-($I$428+$J$428))),Assumptions!$B$4)</f>
        <v>100000000</v>
      </c>
      <c r="L428" s="12" t="n">
        <f aca="false">IF($E$428=1,MIN(Assumptions!$B$56,MAX(Assumptions!$B$4,Assumptions!$B$26-($I$428+$J$428+$K$428))),Assumptions!$B$4)</f>
        <v>0</v>
      </c>
      <c r="M428" s="12" t="n">
        <f aca="false">IF($F$428=1,MIN(Assumptions!$B$51,MAX(Assumptions!$B$4,Assumptions!$B$26-($I$428+$J$428+$K$428+$L$428))),Assumptions!$B$4)</f>
        <v>0</v>
      </c>
      <c r="N428" s="12" t="n">
        <f aca="false">IF($G$428=1,MIN(Assumptions!$B$46,MAX(Assumptions!$B$4,Assumptions!$B$26-($I$428+$J$428+$K$428+$L$428+$M$428))),Assumptions!$B$4)</f>
        <v>15000000</v>
      </c>
      <c r="O428" s="12" t="n">
        <f aca="false">IF($H$428=1,MIN(Assumptions!$B$41,MAX(Assumptions!$B$4,Assumptions!$B$26-($I$428+$J$428+$K$428+$L$428+$M$428+$N$428))),Assumptions!$B$4)</f>
        <v>0</v>
      </c>
      <c r="P428" s="12" t="n">
        <f aca="false">$I$428+$J$428+$K$428+$L$428+$M$428+$N$428+$O$428</f>
        <v>145000000</v>
      </c>
      <c r="Q428" s="12" t="n">
        <f aca="false">MAX(Assumptions!$B$4,Assumptions!$B$26-$P$428)</f>
        <v>1855000000</v>
      </c>
      <c r="R428" s="12" t="n">
        <f aca="false">$J$335+$O$335+Assumptions!$B$20+IF($B$428=0,$D$335,Assumptions!$B$4)+IF($C$428=0,$AI$335,Assumptions!$B$4)+IF($D$428=0,$AF$335,Assumptions!$B$4)+IF($E$428=0,$AC$335,Assumptions!$B$4)+IF($F$428=0,$Z$335,Assumptions!$B$4)+IF($G$428=0,$W$335,Assumptions!$B$4)+IF($H$428=0,$T$335,Assumptions!$B$4)</f>
        <v>25807325.9340259</v>
      </c>
      <c r="S428" s="12" t="n">
        <f aca="false">IF($R$428&gt;Assumptions!$B$4,$Q$428/$R$428&gt;Assumptions!$B$13,FALSE())</f>
        <v>1</v>
      </c>
      <c r="T428" s="12" t="n">
        <f aca="false">IF($S$428,($Q$428+Assumptions!$B$14*Assumptions!$B$13)/($R$428+Assumptions!$B$14),IF($R$428&gt;Assumptions!$B$4,$Q$428/$R$428,Assumptions!$B$4))</f>
        <v>65.6190557995185</v>
      </c>
      <c r="U428" s="12" t="n">
        <f aca="false">IF($B$428=1,$I$428,$D$335*$T$428)</f>
        <v>30000000</v>
      </c>
      <c r="V428" s="12" t="n">
        <f aca="false">IF($C$428=1,$J$428,$AI$335*$T$428)</f>
        <v>402327178.816291</v>
      </c>
      <c r="W428" s="12" t="n">
        <f aca="false">IF($D$428=1,$K$428,$AF$335*$T$428)</f>
        <v>100000000</v>
      </c>
      <c r="X428" s="12" t="n">
        <f aca="false">IF($E$428=1,$L$428,$AC$335*$T$428)</f>
        <v>157485733.918844</v>
      </c>
      <c r="Y428" s="12" t="n">
        <f aca="false">IF($F$428=1,$M$428,$Z$335*$T$428)</f>
        <v>196857167.398555</v>
      </c>
      <c r="Z428" s="12" t="n">
        <f aca="false">IF($G$428=1,$N$428,$W$335*$T$428)</f>
        <v>15000000</v>
      </c>
      <c r="AA428" s="12" t="n">
        <f aca="false">IF($H$428=1,$O$428,$T$335*$T$428)</f>
        <v>328095278.997592</v>
      </c>
      <c r="AB428" s="12" t="n">
        <f aca="false">($J$335+$O$335)*$T$428</f>
        <v>18115499.1742545</v>
      </c>
      <c r="AC428" s="12" t="n">
        <f aca="false">Assumptions!$B$20*$T$428</f>
        <v>590571502.195666</v>
      </c>
      <c r="AD428" s="12" t="n">
        <f aca="false">IF($S$428,Assumptions!$B$14*($T$428-Assumptions!$B$13),Assumptions!$B$4)</f>
        <v>161547639.498796</v>
      </c>
      <c r="AE428" s="12" t="n">
        <f aca="false">$U$428+$V$428+$W$428+$X$428+$Y$428+$Z$428+$AA$428+$AB$428+$AC$428+$AD$428</f>
        <v>2000000000</v>
      </c>
      <c r="AF428" s="12" t="n">
        <f aca="false">IF(AND(IF($B$428=1,$U$428&gt;=INDEX($U$346:$U$473,1+$A$428-Assumptions!$B$77),$U$428&gt;INDEX($U$346:$U$473,1+$A$428+Assumptions!$B$77)),IF($C$428=1,$V$428&gt;=INDEX($V$346:$V$473,1+$A$428-Assumptions!$B$78),$V$428&gt;INDEX($V$346:$V$473,1+$A$428+Assumptions!$B$78)),IF($D$428=1,$W$428&gt;=INDEX($W$346:$W$473,1+$A$428-Assumptions!$B$79),$W$428&gt;INDEX($W$346:$W$473,1+$A$428+Assumptions!$B$79)),IF($E$428=1,$X$428&gt;=INDEX($X$346:$X$473,1+$A$428-Assumptions!$B$80),$X$428&gt;INDEX($X$346:$X$473,1+$A$428+Assumptions!$B$80)),IF($F$428=1,$Y$428&gt;=INDEX($Y$346:$Y$473,1+$A$428-Assumptions!$B$81),$Y$428&gt;INDEX($Y$346:$Y$473,1+$A$428+Assumptions!$B$81)),IF($G$428=1,$Z$428&gt;=INDEX($Z$346:$Z$473,1+$A$428-Assumptions!$B$82),$Z$428&gt;INDEX($Z$346:$Z$473,1+$A$428+Assumptions!$B$82)),IF($H$428=1,$AA$428&gt;=INDEX($AA$346:$AA$473,1+$A$428-Assumptions!$B$83),$AA$428&gt;INDEX($AA$346:$AA$473,1+$A$428+Assumptions!$B$83))),1,0)</f>
        <v>0</v>
      </c>
    </row>
    <row r="429" customFormat="false" ht="15" hidden="true" customHeight="false" outlineLevel="0" collapsed="false">
      <c r="A429" s="6" t="n">
        <f aca="false">ROW()-ROW($A$346)+Assumptions!$B$4</f>
        <v>83</v>
      </c>
      <c r="B429" s="12" t="n">
        <f aca="false">MOD(QUOTIENT($A$429,Assumptions!$B$77),2)</f>
        <v>1</v>
      </c>
      <c r="C429" s="12" t="n">
        <f aca="false">MOD(QUOTIENT($A$429,Assumptions!$B$78),2)</f>
        <v>0</v>
      </c>
      <c r="D429" s="12" t="n">
        <f aca="false">MOD(QUOTIENT($A$429,Assumptions!$B$79),2)</f>
        <v>1</v>
      </c>
      <c r="E429" s="12" t="n">
        <f aca="false">MOD(QUOTIENT($A$429,Assumptions!$B$80),2)</f>
        <v>0</v>
      </c>
      <c r="F429" s="12" t="n">
        <f aca="false">MOD(QUOTIENT($A$429,Assumptions!$B$81),2)</f>
        <v>0</v>
      </c>
      <c r="G429" s="12" t="n">
        <f aca="false">MOD(QUOTIENT($A$429,Assumptions!$B$82),2)</f>
        <v>1</v>
      </c>
      <c r="H429" s="12" t="n">
        <f aca="false">MOD(QUOTIENT($A$429,Assumptions!$B$83),2)</f>
        <v>1</v>
      </c>
      <c r="I429" s="12" t="n">
        <f aca="false">IF($B$429=1,MIN(Assumptions!$B$67,MAX(Assumptions!$B$4,Assumptions!$B$26-(Assumptions!$B$4))),Assumptions!$B$4)</f>
        <v>30000000</v>
      </c>
      <c r="J429" s="12" t="n">
        <f aca="false">IF($C$429=1,MIN(Assumptions!$B$66,MAX(Assumptions!$B$4,Assumptions!$B$26-($I$429))),Assumptions!$B$4)</f>
        <v>0</v>
      </c>
      <c r="K429" s="12" t="n">
        <f aca="false">IF($D$429=1,MIN(Assumptions!$B$61,MAX(Assumptions!$B$4,Assumptions!$B$26-($I$429+$J$429))),Assumptions!$B$4)</f>
        <v>100000000</v>
      </c>
      <c r="L429" s="12" t="n">
        <f aca="false">IF($E$429=1,MIN(Assumptions!$B$56,MAX(Assumptions!$B$4,Assumptions!$B$26-($I$429+$J$429+$K$429))),Assumptions!$B$4)</f>
        <v>0</v>
      </c>
      <c r="M429" s="12" t="n">
        <f aca="false">IF($F$429=1,MIN(Assumptions!$B$51,MAX(Assumptions!$B$4,Assumptions!$B$26-($I$429+$J$429+$K$429+$L$429))),Assumptions!$B$4)</f>
        <v>0</v>
      </c>
      <c r="N429" s="12" t="n">
        <f aca="false">IF($G$429=1,MIN(Assumptions!$B$46,MAX(Assumptions!$B$4,Assumptions!$B$26-($I$429+$J$429+$K$429+$L$429+$M$429))),Assumptions!$B$4)</f>
        <v>15000000</v>
      </c>
      <c r="O429" s="12" t="n">
        <f aca="false">IF($H$429=1,MIN(Assumptions!$B$41,MAX(Assumptions!$B$4,Assumptions!$B$26-($I$429+$J$429+$K$429+$L$429+$M$429+$N$429))),Assumptions!$B$4)</f>
        <v>5000000</v>
      </c>
      <c r="P429" s="12" t="n">
        <f aca="false">$I$429+$J$429+$K$429+$L$429+$M$429+$N$429+$O$429</f>
        <v>150000000</v>
      </c>
      <c r="Q429" s="12" t="n">
        <f aca="false">MAX(Assumptions!$B$4,Assumptions!$B$26-$P$429)</f>
        <v>1850000000</v>
      </c>
      <c r="R429" s="12" t="n">
        <f aca="false">$J$335+$O$335+Assumptions!$B$20+IF($B$429=0,$D$335,Assumptions!$B$4)+IF($C$429=0,$AI$335,Assumptions!$B$4)+IF($D$429=0,$AF$335,Assumptions!$B$4)+IF($E$429=0,$AC$335,Assumptions!$B$4)+IF($F$429=0,$Z$335,Assumptions!$B$4)+IF($G$429=0,$W$335,Assumptions!$B$4)+IF($H$429=0,$T$335,Assumptions!$B$4)</f>
        <v>20807325.9340259</v>
      </c>
      <c r="S429" s="12" t="n">
        <f aca="false">IF($R$429&gt;Assumptions!$B$4,$Q$429/$R$429&gt;Assumptions!$B$13,FALSE())</f>
        <v>1</v>
      </c>
      <c r="T429" s="12" t="n">
        <f aca="false">IF($S$429,($Q$429+Assumptions!$B$14*Assumptions!$B$13)/($R$429+Assumptions!$B$14),IF($R$429&gt;Assumptions!$B$4,$Q$429/$R$429,Assumptions!$B$4))</f>
        <v>79.4814473888476</v>
      </c>
      <c r="U429" s="12" t="n">
        <f aca="false">IF($B$429=1,$I$429,$D$335*$T$429)</f>
        <v>30000000</v>
      </c>
      <c r="V429" s="12" t="n">
        <f aca="false">IF($C$429=1,$J$429,$AI$335*$T$429)</f>
        <v>487321039.697514</v>
      </c>
      <c r="W429" s="12" t="n">
        <f aca="false">IF($D$429=1,$K$429,$AF$335*$T$429)</f>
        <v>100000000</v>
      </c>
      <c r="X429" s="12" t="n">
        <f aca="false">IF($E$429=1,$L$429,$AC$335*$T$429)</f>
        <v>190755473.733234</v>
      </c>
      <c r="Y429" s="12" t="n">
        <f aca="false">IF($F$429=1,$M$429,$Z$335*$T$429)</f>
        <v>238444342.166543</v>
      </c>
      <c r="Z429" s="12" t="n">
        <f aca="false">IF($G$429=1,$N$429,$W$335*$T$429)</f>
        <v>15000000</v>
      </c>
      <c r="AA429" s="12" t="n">
        <f aca="false">IF($H$429=1,$O$429,$T$335*$T$429)</f>
        <v>5000000</v>
      </c>
      <c r="AB429" s="12" t="n">
        <f aca="false">($J$335+$O$335)*$T$429</f>
        <v>21942499.4309623</v>
      </c>
      <c r="AC429" s="12" t="n">
        <f aca="false">Assumptions!$B$20*$T$429</f>
        <v>715333026.499628</v>
      </c>
      <c r="AD429" s="12" t="n">
        <f aca="false">IF($S$429,Assumptions!$B$14*($T$429-Assumptions!$B$13),Assumptions!$B$4)</f>
        <v>196203618.472119</v>
      </c>
      <c r="AE429" s="12" t="n">
        <f aca="false">$U$429+$V$429+$W$429+$X$429+$Y$429+$Z$429+$AA$429+$AB$429+$AC$429+$AD$429</f>
        <v>2000000000</v>
      </c>
      <c r="AF429" s="12" t="n">
        <f aca="false">IF(AND(IF($B$429=1,$U$429&gt;=INDEX($U$346:$U$473,1+$A$429-Assumptions!$B$77),$U$429&gt;INDEX($U$346:$U$473,1+$A$429+Assumptions!$B$77)),IF($C$429=1,$V$429&gt;=INDEX($V$346:$V$473,1+$A$429-Assumptions!$B$78),$V$429&gt;INDEX($V$346:$V$473,1+$A$429+Assumptions!$B$78)),IF($D$429=1,$W$429&gt;=INDEX($W$346:$W$473,1+$A$429-Assumptions!$B$79),$W$429&gt;INDEX($W$346:$W$473,1+$A$429+Assumptions!$B$79)),IF($E$429=1,$X$429&gt;=INDEX($X$346:$X$473,1+$A$429-Assumptions!$B$80),$X$429&gt;INDEX($X$346:$X$473,1+$A$429+Assumptions!$B$80)),IF($F$429=1,$Y$429&gt;=INDEX($Y$346:$Y$473,1+$A$429-Assumptions!$B$81),$Y$429&gt;INDEX($Y$346:$Y$473,1+$A$429+Assumptions!$B$81)),IF($G$429=1,$Z$429&gt;=INDEX($Z$346:$Z$473,1+$A$429-Assumptions!$B$82),$Z$429&gt;INDEX($Z$346:$Z$473,1+$A$429+Assumptions!$B$82)),IF($H$429=1,$AA$429&gt;=INDEX($AA$346:$AA$473,1+$A$429-Assumptions!$B$83),$AA$429&gt;INDEX($AA$346:$AA$473,1+$A$429+Assumptions!$B$83))),1,0)</f>
        <v>0</v>
      </c>
    </row>
    <row r="430" customFormat="false" ht="15" hidden="true" customHeight="false" outlineLevel="0" collapsed="false">
      <c r="A430" s="6" t="n">
        <f aca="false">ROW()-ROW($A$346)+Assumptions!$B$4</f>
        <v>84</v>
      </c>
      <c r="B430" s="12" t="n">
        <f aca="false">MOD(QUOTIENT($A$430,Assumptions!$B$77),2)</f>
        <v>1</v>
      </c>
      <c r="C430" s="12" t="n">
        <f aca="false">MOD(QUOTIENT($A$430,Assumptions!$B$78),2)</f>
        <v>0</v>
      </c>
      <c r="D430" s="12" t="n">
        <f aca="false">MOD(QUOTIENT($A$430,Assumptions!$B$79),2)</f>
        <v>1</v>
      </c>
      <c r="E430" s="12" t="n">
        <f aca="false">MOD(QUOTIENT($A$430,Assumptions!$B$80),2)</f>
        <v>0</v>
      </c>
      <c r="F430" s="12" t="n">
        <f aca="false">MOD(QUOTIENT($A$430,Assumptions!$B$81),2)</f>
        <v>1</v>
      </c>
      <c r="G430" s="12" t="n">
        <f aca="false">MOD(QUOTIENT($A$430,Assumptions!$B$82),2)</f>
        <v>0</v>
      </c>
      <c r="H430" s="12" t="n">
        <f aca="false">MOD(QUOTIENT($A$430,Assumptions!$B$83),2)</f>
        <v>0</v>
      </c>
      <c r="I430" s="12" t="n">
        <f aca="false">IF($B$430=1,MIN(Assumptions!$B$67,MAX(Assumptions!$B$4,Assumptions!$B$26-(Assumptions!$B$4))),Assumptions!$B$4)</f>
        <v>30000000</v>
      </c>
      <c r="J430" s="12" t="n">
        <f aca="false">IF($C$430=1,MIN(Assumptions!$B$66,MAX(Assumptions!$B$4,Assumptions!$B$26-($I$430))),Assumptions!$B$4)</f>
        <v>0</v>
      </c>
      <c r="K430" s="12" t="n">
        <f aca="false">IF($D$430=1,MIN(Assumptions!$B$61,MAX(Assumptions!$B$4,Assumptions!$B$26-($I$430+$J$430))),Assumptions!$B$4)</f>
        <v>100000000</v>
      </c>
      <c r="L430" s="12" t="n">
        <f aca="false">IF($E$430=1,MIN(Assumptions!$B$56,MAX(Assumptions!$B$4,Assumptions!$B$26-($I$430+$J$430+$K$430))),Assumptions!$B$4)</f>
        <v>0</v>
      </c>
      <c r="M430" s="12" t="n">
        <f aca="false">IF($F$430=1,MIN(Assumptions!$B$51,MAX(Assumptions!$B$4,Assumptions!$B$26-($I$430+$J$430+$K$430+$L$430))),Assumptions!$B$4)</f>
        <v>30000000</v>
      </c>
      <c r="N430" s="12" t="n">
        <f aca="false">IF($G$430=1,MIN(Assumptions!$B$46,MAX(Assumptions!$B$4,Assumptions!$B$26-($I$430+$J$430+$K$430+$L$430+$M$430))),Assumptions!$B$4)</f>
        <v>0</v>
      </c>
      <c r="O430" s="12" t="n">
        <f aca="false">IF($H$430=1,MIN(Assumptions!$B$41,MAX(Assumptions!$B$4,Assumptions!$B$26-($I$430+$J$430+$K$430+$L$430+$M$430+$N$430))),Assumptions!$B$4)</f>
        <v>0</v>
      </c>
      <c r="P430" s="12" t="n">
        <f aca="false">$I$430+$J$430+$K$430+$L$430+$M$430+$N$430+$O$430</f>
        <v>160000000</v>
      </c>
      <c r="Q430" s="12" t="n">
        <f aca="false">MAX(Assumptions!$B$4,Assumptions!$B$26-$P$430)</f>
        <v>1840000000</v>
      </c>
      <c r="R430" s="12" t="n">
        <f aca="false">$J$335+$O$335+Assumptions!$B$20+IF($B$430=0,$D$335,Assumptions!$B$4)+IF($C$430=0,$AI$335,Assumptions!$B$4)+IF($D$430=0,$AF$335,Assumptions!$B$4)+IF($E$430=0,$AC$335,Assumptions!$B$4)+IF($F$430=0,$Z$335,Assumptions!$B$4)+IF($G$430=0,$W$335,Assumptions!$B$4)+IF($H$430=0,$T$335,Assumptions!$B$4)</f>
        <v>27807325.9340259</v>
      </c>
      <c r="S430" s="12" t="n">
        <f aca="false">IF($R$430&gt;Assumptions!$B$4,$Q$430/$R$430&gt;Assumptions!$B$13,FALSE())</f>
        <v>1</v>
      </c>
      <c r="T430" s="12" t="n">
        <f aca="false">IF($S$430,($Q$430+Assumptions!$B$14*Assumptions!$B$13)/($R$430+Assumptions!$B$14),IF($R$430&gt;Assumptions!$B$4,$Q$430/$R$430,Assumptions!$B$4))</f>
        <v>60.7938821132166</v>
      </c>
      <c r="U430" s="12" t="n">
        <f aca="false">IF($B$430=1,$I$430,$D$335*$T$430)</f>
        <v>30000000</v>
      </c>
      <c r="V430" s="12" t="n">
        <f aca="false">IF($C$430=1,$J$430,$AI$335*$T$430)</f>
        <v>372742807.434301</v>
      </c>
      <c r="W430" s="12" t="n">
        <f aca="false">IF($D$430=1,$K$430,$AF$335*$T$430)</f>
        <v>100000000</v>
      </c>
      <c r="X430" s="12" t="n">
        <f aca="false">IF($E$430=1,$L$430,$AC$335*$T$430)</f>
        <v>145905317.07172</v>
      </c>
      <c r="Y430" s="12" t="n">
        <f aca="false">IF($F$430=1,$M$430,$Z$335*$T$430)</f>
        <v>30000000</v>
      </c>
      <c r="Z430" s="12" t="n">
        <f aca="false">IF($G$430=1,$N$430,$W$335*$T$430)</f>
        <v>303969410.566083</v>
      </c>
      <c r="AA430" s="12" t="n">
        <f aca="false">IF($H$430=1,$O$430,$T$335*$T$430)</f>
        <v>303969410.566083</v>
      </c>
      <c r="AB430" s="12" t="n">
        <f aca="false">($J$335+$O$335)*$T$430</f>
        <v>16783410.0598226</v>
      </c>
      <c r="AC430" s="12" t="n">
        <f aca="false">Assumptions!$B$20*$T$430</f>
        <v>547144939.018949</v>
      </c>
      <c r="AD430" s="12" t="n">
        <f aca="false">IF($S$430,Assumptions!$B$14*($T$430-Assumptions!$B$13),Assumptions!$B$4)</f>
        <v>149484705.283041</v>
      </c>
      <c r="AE430" s="12" t="n">
        <f aca="false">$U$430+$V$430+$W$430+$X$430+$Y$430+$Z$430+$AA$430+$AB$430+$AC$430+$AD$430</f>
        <v>2000000000</v>
      </c>
      <c r="AF430" s="12" t="n">
        <f aca="false">IF(AND(IF($B$430=1,$U$430&gt;=INDEX($U$346:$U$473,1+$A$430-Assumptions!$B$77),$U$430&gt;INDEX($U$346:$U$473,1+$A$430+Assumptions!$B$77)),IF($C$430=1,$V$430&gt;=INDEX($V$346:$V$473,1+$A$430-Assumptions!$B$78),$V$430&gt;INDEX($V$346:$V$473,1+$A$430+Assumptions!$B$78)),IF($D$430=1,$W$430&gt;=INDEX($W$346:$W$473,1+$A$430-Assumptions!$B$79),$W$430&gt;INDEX($W$346:$W$473,1+$A$430+Assumptions!$B$79)),IF($E$430=1,$X$430&gt;=INDEX($X$346:$X$473,1+$A$430-Assumptions!$B$80),$X$430&gt;INDEX($X$346:$X$473,1+$A$430+Assumptions!$B$80)),IF($F$430=1,$Y$430&gt;=INDEX($Y$346:$Y$473,1+$A$430-Assumptions!$B$81),$Y$430&gt;INDEX($Y$346:$Y$473,1+$A$430+Assumptions!$B$81)),IF($G$430=1,$Z$430&gt;=INDEX($Z$346:$Z$473,1+$A$430-Assumptions!$B$82),$Z$430&gt;INDEX($Z$346:$Z$473,1+$A$430+Assumptions!$B$82)),IF($H$430=1,$AA$430&gt;=INDEX($AA$346:$AA$473,1+$A$430-Assumptions!$B$83),$AA$430&gt;INDEX($AA$346:$AA$473,1+$A$430+Assumptions!$B$83))),1,0)</f>
        <v>0</v>
      </c>
    </row>
    <row r="431" customFormat="false" ht="15" hidden="true" customHeight="false" outlineLevel="0" collapsed="false">
      <c r="A431" s="6" t="n">
        <f aca="false">ROW()-ROW($A$346)+Assumptions!$B$4</f>
        <v>85</v>
      </c>
      <c r="B431" s="12" t="n">
        <f aca="false">MOD(QUOTIENT($A$431,Assumptions!$B$77),2)</f>
        <v>1</v>
      </c>
      <c r="C431" s="12" t="n">
        <f aca="false">MOD(QUOTIENT($A$431,Assumptions!$B$78),2)</f>
        <v>0</v>
      </c>
      <c r="D431" s="12" t="n">
        <f aca="false">MOD(QUOTIENT($A$431,Assumptions!$B$79),2)</f>
        <v>1</v>
      </c>
      <c r="E431" s="12" t="n">
        <f aca="false">MOD(QUOTIENT($A$431,Assumptions!$B$80),2)</f>
        <v>0</v>
      </c>
      <c r="F431" s="12" t="n">
        <f aca="false">MOD(QUOTIENT($A$431,Assumptions!$B$81),2)</f>
        <v>1</v>
      </c>
      <c r="G431" s="12" t="n">
        <f aca="false">MOD(QUOTIENT($A$431,Assumptions!$B$82),2)</f>
        <v>0</v>
      </c>
      <c r="H431" s="12" t="n">
        <f aca="false">MOD(QUOTIENT($A$431,Assumptions!$B$83),2)</f>
        <v>1</v>
      </c>
      <c r="I431" s="12" t="n">
        <f aca="false">IF($B$431=1,MIN(Assumptions!$B$67,MAX(Assumptions!$B$4,Assumptions!$B$26-(Assumptions!$B$4))),Assumptions!$B$4)</f>
        <v>30000000</v>
      </c>
      <c r="J431" s="12" t="n">
        <f aca="false">IF($C$431=1,MIN(Assumptions!$B$66,MAX(Assumptions!$B$4,Assumptions!$B$26-($I$431))),Assumptions!$B$4)</f>
        <v>0</v>
      </c>
      <c r="K431" s="12" t="n">
        <f aca="false">IF($D$431=1,MIN(Assumptions!$B$61,MAX(Assumptions!$B$4,Assumptions!$B$26-($I$431+$J$431))),Assumptions!$B$4)</f>
        <v>100000000</v>
      </c>
      <c r="L431" s="12" t="n">
        <f aca="false">IF($E$431=1,MIN(Assumptions!$B$56,MAX(Assumptions!$B$4,Assumptions!$B$26-($I$431+$J$431+$K$431))),Assumptions!$B$4)</f>
        <v>0</v>
      </c>
      <c r="M431" s="12" t="n">
        <f aca="false">IF($F$431=1,MIN(Assumptions!$B$51,MAX(Assumptions!$B$4,Assumptions!$B$26-($I$431+$J$431+$K$431+$L$431))),Assumptions!$B$4)</f>
        <v>30000000</v>
      </c>
      <c r="N431" s="12" t="n">
        <f aca="false">IF($G$431=1,MIN(Assumptions!$B$46,MAX(Assumptions!$B$4,Assumptions!$B$26-($I$431+$J$431+$K$431+$L$431+$M$431))),Assumptions!$B$4)</f>
        <v>0</v>
      </c>
      <c r="O431" s="12" t="n">
        <f aca="false">IF($H$431=1,MIN(Assumptions!$B$41,MAX(Assumptions!$B$4,Assumptions!$B$26-($I$431+$J$431+$K$431+$L$431+$M$431+$N$431))),Assumptions!$B$4)</f>
        <v>5000000</v>
      </c>
      <c r="P431" s="12" t="n">
        <f aca="false">$I$431+$J$431+$K$431+$L$431+$M$431+$N$431+$O$431</f>
        <v>165000000</v>
      </c>
      <c r="Q431" s="12" t="n">
        <f aca="false">MAX(Assumptions!$B$4,Assumptions!$B$26-$P$431)</f>
        <v>1835000000</v>
      </c>
      <c r="R431" s="12" t="n">
        <f aca="false">$J$335+$O$335+Assumptions!$B$20+IF($B$431=0,$D$335,Assumptions!$B$4)+IF($C$431=0,$AI$335,Assumptions!$B$4)+IF($D$431=0,$AF$335,Assumptions!$B$4)+IF($E$431=0,$AC$335,Assumptions!$B$4)+IF($F$431=0,$Z$335,Assumptions!$B$4)+IF($G$431=0,$W$335,Assumptions!$B$4)+IF($H$431=0,$T$335,Assumptions!$B$4)</f>
        <v>22807325.9340259</v>
      </c>
      <c r="S431" s="12" t="n">
        <f aca="false">IF($R$431&gt;Assumptions!$B$4,$Q$431/$R$431&gt;Assumptions!$B$13,FALSE())</f>
        <v>1</v>
      </c>
      <c r="T431" s="12" t="n">
        <f aca="false">IF($S$431,($Q$431+Assumptions!$B$14*Assumptions!$B$13)/($R$431+Assumptions!$B$14),IF($R$431&gt;Assumptions!$B$4,$Q$431/$R$431,Assumptions!$B$4))</f>
        <v>72.6074340999208</v>
      </c>
      <c r="U431" s="12" t="n">
        <f aca="false">IF($B$431=1,$I$431,$D$335*$T$431)</f>
        <v>30000000</v>
      </c>
      <c r="V431" s="12" t="n">
        <f aca="false">IF($C$431=1,$J$431,$AI$335*$T$431)</f>
        <v>445174709.794061</v>
      </c>
      <c r="W431" s="12" t="n">
        <f aca="false">IF($D$431=1,$K$431,$AF$335*$T$431)</f>
        <v>100000000</v>
      </c>
      <c r="X431" s="12" t="n">
        <f aca="false">IF($E$431=1,$L$431,$AC$335*$T$431)</f>
        <v>174257841.83981</v>
      </c>
      <c r="Y431" s="12" t="n">
        <f aca="false">IF($F$431=1,$M$431,$Z$335*$T$431)</f>
        <v>30000000</v>
      </c>
      <c r="Z431" s="12" t="n">
        <f aca="false">IF($G$431=1,$N$431,$W$335*$T$431)</f>
        <v>363037170.499604</v>
      </c>
      <c r="AA431" s="12" t="n">
        <f aca="false">IF($H$431=1,$O$431,$T$335*$T$431)</f>
        <v>5000000</v>
      </c>
      <c r="AB431" s="12" t="n">
        <f aca="false">($J$335+$O$335)*$T$431</f>
        <v>20044785.7174364</v>
      </c>
      <c r="AC431" s="12" t="n">
        <f aca="false">Assumptions!$B$20*$T$431</f>
        <v>653466906.899287</v>
      </c>
      <c r="AD431" s="12" t="n">
        <f aca="false">IF($S$431,Assumptions!$B$14*($T$431-Assumptions!$B$13),Assumptions!$B$4)</f>
        <v>179018585.249802</v>
      </c>
      <c r="AE431" s="12" t="n">
        <f aca="false">$U$431+$V$431+$W$431+$X$431+$Y$431+$Z$431+$AA$431+$AB$431+$AC$431+$AD$431</f>
        <v>2000000000</v>
      </c>
      <c r="AF431" s="12" t="n">
        <f aca="false">IF(AND(IF($B$431=1,$U$431&gt;=INDEX($U$346:$U$473,1+$A$431-Assumptions!$B$77),$U$431&gt;INDEX($U$346:$U$473,1+$A$431+Assumptions!$B$77)),IF($C$431=1,$V$431&gt;=INDEX($V$346:$V$473,1+$A$431-Assumptions!$B$78),$V$431&gt;INDEX($V$346:$V$473,1+$A$431+Assumptions!$B$78)),IF($D$431=1,$W$431&gt;=INDEX($W$346:$W$473,1+$A$431-Assumptions!$B$79),$W$431&gt;INDEX($W$346:$W$473,1+$A$431+Assumptions!$B$79)),IF($E$431=1,$X$431&gt;=INDEX($X$346:$X$473,1+$A$431-Assumptions!$B$80),$X$431&gt;INDEX($X$346:$X$473,1+$A$431+Assumptions!$B$80)),IF($F$431=1,$Y$431&gt;=INDEX($Y$346:$Y$473,1+$A$431-Assumptions!$B$81),$Y$431&gt;INDEX($Y$346:$Y$473,1+$A$431+Assumptions!$B$81)),IF($G$431=1,$Z$431&gt;=INDEX($Z$346:$Z$473,1+$A$431-Assumptions!$B$82),$Z$431&gt;INDEX($Z$346:$Z$473,1+$A$431+Assumptions!$B$82)),IF($H$431=1,$AA$431&gt;=INDEX($AA$346:$AA$473,1+$A$431-Assumptions!$B$83),$AA$431&gt;INDEX($AA$346:$AA$473,1+$A$431+Assumptions!$B$83))),1,0)</f>
        <v>0</v>
      </c>
    </row>
    <row r="432" customFormat="false" ht="15" hidden="true" customHeight="false" outlineLevel="0" collapsed="false">
      <c r="A432" s="6" t="n">
        <f aca="false">ROW()-ROW($A$346)+Assumptions!$B$4</f>
        <v>86</v>
      </c>
      <c r="B432" s="12" t="n">
        <f aca="false">MOD(QUOTIENT($A$432,Assumptions!$B$77),2)</f>
        <v>1</v>
      </c>
      <c r="C432" s="12" t="n">
        <f aca="false">MOD(QUOTIENT($A$432,Assumptions!$B$78),2)</f>
        <v>0</v>
      </c>
      <c r="D432" s="12" t="n">
        <f aca="false">MOD(QUOTIENT($A$432,Assumptions!$B$79),2)</f>
        <v>1</v>
      </c>
      <c r="E432" s="12" t="n">
        <f aca="false">MOD(QUOTIENT($A$432,Assumptions!$B$80),2)</f>
        <v>0</v>
      </c>
      <c r="F432" s="12" t="n">
        <f aca="false">MOD(QUOTIENT($A$432,Assumptions!$B$81),2)</f>
        <v>1</v>
      </c>
      <c r="G432" s="12" t="n">
        <f aca="false">MOD(QUOTIENT($A$432,Assumptions!$B$82),2)</f>
        <v>1</v>
      </c>
      <c r="H432" s="12" t="n">
        <f aca="false">MOD(QUOTIENT($A$432,Assumptions!$B$83),2)</f>
        <v>0</v>
      </c>
      <c r="I432" s="12" t="n">
        <f aca="false">IF($B$432=1,MIN(Assumptions!$B$67,MAX(Assumptions!$B$4,Assumptions!$B$26-(Assumptions!$B$4))),Assumptions!$B$4)</f>
        <v>30000000</v>
      </c>
      <c r="J432" s="12" t="n">
        <f aca="false">IF($C$432=1,MIN(Assumptions!$B$66,MAX(Assumptions!$B$4,Assumptions!$B$26-($I$432))),Assumptions!$B$4)</f>
        <v>0</v>
      </c>
      <c r="K432" s="12" t="n">
        <f aca="false">IF($D$432=1,MIN(Assumptions!$B$61,MAX(Assumptions!$B$4,Assumptions!$B$26-($I$432+$J$432))),Assumptions!$B$4)</f>
        <v>100000000</v>
      </c>
      <c r="L432" s="12" t="n">
        <f aca="false">IF($E$432=1,MIN(Assumptions!$B$56,MAX(Assumptions!$B$4,Assumptions!$B$26-($I$432+$J$432+$K$432))),Assumptions!$B$4)</f>
        <v>0</v>
      </c>
      <c r="M432" s="12" t="n">
        <f aca="false">IF($F$432=1,MIN(Assumptions!$B$51,MAX(Assumptions!$B$4,Assumptions!$B$26-($I$432+$J$432+$K$432+$L$432))),Assumptions!$B$4)</f>
        <v>30000000</v>
      </c>
      <c r="N432" s="12" t="n">
        <f aca="false">IF($G$432=1,MIN(Assumptions!$B$46,MAX(Assumptions!$B$4,Assumptions!$B$26-($I$432+$J$432+$K$432+$L$432+$M$432))),Assumptions!$B$4)</f>
        <v>15000000</v>
      </c>
      <c r="O432" s="12" t="n">
        <f aca="false">IF($H$432=1,MIN(Assumptions!$B$41,MAX(Assumptions!$B$4,Assumptions!$B$26-($I$432+$J$432+$K$432+$L$432+$M$432+$N$432))),Assumptions!$B$4)</f>
        <v>0</v>
      </c>
      <c r="P432" s="12" t="n">
        <f aca="false">$I$432+$J$432+$K$432+$L$432+$M$432+$N$432+$O$432</f>
        <v>175000000</v>
      </c>
      <c r="Q432" s="12" t="n">
        <f aca="false">MAX(Assumptions!$B$4,Assumptions!$B$26-$P$432)</f>
        <v>1825000000</v>
      </c>
      <c r="R432" s="12" t="n">
        <f aca="false">$J$335+$O$335+Assumptions!$B$20+IF($B$432=0,$D$335,Assumptions!$B$4)+IF($C$432=0,$AI$335,Assumptions!$B$4)+IF($D$432=0,$AF$335,Assumptions!$B$4)+IF($E$432=0,$AC$335,Assumptions!$B$4)+IF($F$432=0,$Z$335,Assumptions!$B$4)+IF($G$432=0,$W$335,Assumptions!$B$4)+IF($H$432=0,$T$335,Assumptions!$B$4)</f>
        <v>22807325.9340259</v>
      </c>
      <c r="S432" s="12" t="n">
        <f aca="false">IF($R$432&gt;Assumptions!$B$4,$Q$432/$R$432&gt;Assumptions!$B$13,FALSE())</f>
        <v>1</v>
      </c>
      <c r="T432" s="12" t="n">
        <f aca="false">IF($S$432,($Q$432+Assumptions!$B$14*Assumptions!$B$13)/($R$432+Assumptions!$B$14),IF($R$432&gt;Assumptions!$B$4,$Q$432/$R$432,Assumptions!$B$4))</f>
        <v>72.2122916014178</v>
      </c>
      <c r="U432" s="12" t="n">
        <f aca="false">IF($B$432=1,$I$432,$D$335*$T$432)</f>
        <v>30000000</v>
      </c>
      <c r="V432" s="12" t="n">
        <f aca="false">IF($C$432=1,$J$432,$AI$335*$T$432)</f>
        <v>442751990.284977</v>
      </c>
      <c r="W432" s="12" t="n">
        <f aca="false">IF($D$432=1,$K$432,$AF$335*$T$432)</f>
        <v>100000000</v>
      </c>
      <c r="X432" s="12" t="n">
        <f aca="false">IF($E$432=1,$L$432,$AC$335*$T$432)</f>
        <v>173309499.843403</v>
      </c>
      <c r="Y432" s="12" t="n">
        <f aca="false">IF($F$432=1,$M$432,$Z$335*$T$432)</f>
        <v>30000000</v>
      </c>
      <c r="Z432" s="12" t="n">
        <f aca="false">IF($G$432=1,$N$432,$W$335*$T$432)</f>
        <v>15000000</v>
      </c>
      <c r="AA432" s="12" t="n">
        <f aca="false">IF($H$432=1,$O$432,$T$335*$T$432)</f>
        <v>361061458.007089</v>
      </c>
      <c r="AB432" s="12" t="n">
        <f aca="false">($J$335+$O$335)*$T$432</f>
        <v>19935698.4482259</v>
      </c>
      <c r="AC432" s="12" t="n">
        <f aca="false">Assumptions!$B$20*$T$432</f>
        <v>649910624.41276</v>
      </c>
      <c r="AD432" s="12" t="n">
        <f aca="false">IF($S$432,Assumptions!$B$14*($T$432-Assumptions!$B$13),Assumptions!$B$4)</f>
        <v>178030729.003545</v>
      </c>
      <c r="AE432" s="12" t="n">
        <f aca="false">$U$432+$V$432+$W$432+$X$432+$Y$432+$Z$432+$AA$432+$AB$432+$AC$432+$AD$432</f>
        <v>2000000000</v>
      </c>
      <c r="AF432" s="12" t="n">
        <f aca="false">IF(AND(IF($B$432=1,$U$432&gt;=INDEX($U$346:$U$473,1+$A$432-Assumptions!$B$77),$U$432&gt;INDEX($U$346:$U$473,1+$A$432+Assumptions!$B$77)),IF($C$432=1,$V$432&gt;=INDEX($V$346:$V$473,1+$A$432-Assumptions!$B$78),$V$432&gt;INDEX($V$346:$V$473,1+$A$432+Assumptions!$B$78)),IF($D$432=1,$W$432&gt;=INDEX($W$346:$W$473,1+$A$432-Assumptions!$B$79),$W$432&gt;INDEX($W$346:$W$473,1+$A$432+Assumptions!$B$79)),IF($E$432=1,$X$432&gt;=INDEX($X$346:$X$473,1+$A$432-Assumptions!$B$80),$X$432&gt;INDEX($X$346:$X$473,1+$A$432+Assumptions!$B$80)),IF($F$432=1,$Y$432&gt;=INDEX($Y$346:$Y$473,1+$A$432-Assumptions!$B$81),$Y$432&gt;INDEX($Y$346:$Y$473,1+$A$432+Assumptions!$B$81)),IF($G$432=1,$Z$432&gt;=INDEX($Z$346:$Z$473,1+$A$432-Assumptions!$B$82),$Z$432&gt;INDEX($Z$346:$Z$473,1+$A$432+Assumptions!$B$82)),IF($H$432=1,$AA$432&gt;=INDEX($AA$346:$AA$473,1+$A$432-Assumptions!$B$83),$AA$432&gt;INDEX($AA$346:$AA$473,1+$A$432+Assumptions!$B$83))),1,0)</f>
        <v>0</v>
      </c>
    </row>
    <row r="433" customFormat="false" ht="15" hidden="true" customHeight="false" outlineLevel="0" collapsed="false">
      <c r="A433" s="6" t="n">
        <f aca="false">ROW()-ROW($A$346)+Assumptions!$B$4</f>
        <v>87</v>
      </c>
      <c r="B433" s="12" t="n">
        <f aca="false">MOD(QUOTIENT($A$433,Assumptions!$B$77),2)</f>
        <v>1</v>
      </c>
      <c r="C433" s="12" t="n">
        <f aca="false">MOD(QUOTIENT($A$433,Assumptions!$B$78),2)</f>
        <v>0</v>
      </c>
      <c r="D433" s="12" t="n">
        <f aca="false">MOD(QUOTIENT($A$433,Assumptions!$B$79),2)</f>
        <v>1</v>
      </c>
      <c r="E433" s="12" t="n">
        <f aca="false">MOD(QUOTIENT($A$433,Assumptions!$B$80),2)</f>
        <v>0</v>
      </c>
      <c r="F433" s="12" t="n">
        <f aca="false">MOD(QUOTIENT($A$433,Assumptions!$B$81),2)</f>
        <v>1</v>
      </c>
      <c r="G433" s="12" t="n">
        <f aca="false">MOD(QUOTIENT($A$433,Assumptions!$B$82),2)</f>
        <v>1</v>
      </c>
      <c r="H433" s="12" t="n">
        <f aca="false">MOD(QUOTIENT($A$433,Assumptions!$B$83),2)</f>
        <v>1</v>
      </c>
      <c r="I433" s="12" t="n">
        <f aca="false">IF($B$433=1,MIN(Assumptions!$B$67,MAX(Assumptions!$B$4,Assumptions!$B$26-(Assumptions!$B$4))),Assumptions!$B$4)</f>
        <v>30000000</v>
      </c>
      <c r="J433" s="12" t="n">
        <f aca="false">IF($C$433=1,MIN(Assumptions!$B$66,MAX(Assumptions!$B$4,Assumptions!$B$26-($I$433))),Assumptions!$B$4)</f>
        <v>0</v>
      </c>
      <c r="K433" s="12" t="n">
        <f aca="false">IF($D$433=1,MIN(Assumptions!$B$61,MAX(Assumptions!$B$4,Assumptions!$B$26-($I$433+$J$433))),Assumptions!$B$4)</f>
        <v>100000000</v>
      </c>
      <c r="L433" s="12" t="n">
        <f aca="false">IF($E$433=1,MIN(Assumptions!$B$56,MAX(Assumptions!$B$4,Assumptions!$B$26-($I$433+$J$433+$K$433))),Assumptions!$B$4)</f>
        <v>0</v>
      </c>
      <c r="M433" s="12" t="n">
        <f aca="false">IF($F$433=1,MIN(Assumptions!$B$51,MAX(Assumptions!$B$4,Assumptions!$B$26-($I$433+$J$433+$K$433+$L$433))),Assumptions!$B$4)</f>
        <v>30000000</v>
      </c>
      <c r="N433" s="12" t="n">
        <f aca="false">IF($G$433=1,MIN(Assumptions!$B$46,MAX(Assumptions!$B$4,Assumptions!$B$26-($I$433+$J$433+$K$433+$L$433+$M$433))),Assumptions!$B$4)</f>
        <v>15000000</v>
      </c>
      <c r="O433" s="12" t="n">
        <f aca="false">IF($H$433=1,MIN(Assumptions!$B$41,MAX(Assumptions!$B$4,Assumptions!$B$26-($I$433+$J$433+$K$433+$L$433+$M$433+$N$433))),Assumptions!$B$4)</f>
        <v>5000000</v>
      </c>
      <c r="P433" s="12" t="n">
        <f aca="false">$I$433+$J$433+$K$433+$L$433+$M$433+$N$433+$O$433</f>
        <v>180000000</v>
      </c>
      <c r="Q433" s="12" t="n">
        <f aca="false">MAX(Assumptions!$B$4,Assumptions!$B$26-$P$433)</f>
        <v>1820000000</v>
      </c>
      <c r="R433" s="12" t="n">
        <f aca="false">$J$335+$O$335+Assumptions!$B$20+IF($B$433=0,$D$335,Assumptions!$B$4)+IF($C$433=0,$AI$335,Assumptions!$B$4)+IF($D$433=0,$AF$335,Assumptions!$B$4)+IF($E$433=0,$AC$335,Assumptions!$B$4)+IF($F$433=0,$Z$335,Assumptions!$B$4)+IF($G$433=0,$W$335,Assumptions!$B$4)+IF($H$433=0,$T$335,Assumptions!$B$4)</f>
        <v>17807325.9340259</v>
      </c>
      <c r="S433" s="12" t="n">
        <f aca="false">IF($R$433&gt;Assumptions!$B$4,$Q$433/$R$433&gt;Assumptions!$B$13,FALSE())</f>
        <v>1</v>
      </c>
      <c r="T433" s="12" t="n">
        <f aca="false">IF($S$433,($Q$433+Assumptions!$B$14*Assumptions!$B$13)/($R$433+Assumptions!$B$14),IF($R$433&gt;Assumptions!$B$4,$Q$433/$R$433,Assumptions!$B$4))</f>
        <v>89.7459372997169</v>
      </c>
      <c r="U433" s="12" t="n">
        <f aca="false">IF($B$433=1,$I$433,$D$335*$T$433)</f>
        <v>30000000</v>
      </c>
      <c r="V433" s="12" t="n">
        <f aca="false">IF($C$433=1,$J$433,$AI$335*$T$433)</f>
        <v>550255247.108932</v>
      </c>
      <c r="W433" s="12" t="n">
        <f aca="false">IF($D$433=1,$K$433,$AF$335*$T$433)</f>
        <v>100000000</v>
      </c>
      <c r="X433" s="12" t="n">
        <f aca="false">IF($E$433=1,$L$433,$AC$335*$T$433)</f>
        <v>215390249.51932</v>
      </c>
      <c r="Y433" s="12" t="n">
        <f aca="false">IF($F$433=1,$M$433,$Z$335*$T$433)</f>
        <v>30000000</v>
      </c>
      <c r="Z433" s="12" t="n">
        <f aca="false">IF($G$433=1,$N$433,$W$335*$T$433)</f>
        <v>15000000</v>
      </c>
      <c r="AA433" s="12" t="n">
        <f aca="false">IF($H$433=1,$O$433,$T$335*$T$433)</f>
        <v>5000000</v>
      </c>
      <c r="AB433" s="12" t="n">
        <f aca="false">($J$335+$O$335)*$T$433</f>
        <v>24776224.4250038</v>
      </c>
      <c r="AC433" s="12" t="n">
        <f aca="false">Assumptions!$B$20*$T$433</f>
        <v>807713435.697452</v>
      </c>
      <c r="AD433" s="12" t="n">
        <f aca="false">IF($S$433,Assumptions!$B$14*($T$433-Assumptions!$B$13),Assumptions!$B$4)</f>
        <v>221864843.249292</v>
      </c>
      <c r="AE433" s="12" t="n">
        <f aca="false">$U$433+$V$433+$W$433+$X$433+$Y$433+$Z$433+$AA$433+$AB$433+$AC$433+$AD$433</f>
        <v>2000000000</v>
      </c>
      <c r="AF433" s="12" t="n">
        <f aca="false">IF(AND(IF($B$433=1,$U$433&gt;=INDEX($U$346:$U$473,1+$A$433-Assumptions!$B$77),$U$433&gt;INDEX($U$346:$U$473,1+$A$433+Assumptions!$B$77)),IF($C$433=1,$V$433&gt;=INDEX($V$346:$V$473,1+$A$433-Assumptions!$B$78),$V$433&gt;INDEX($V$346:$V$473,1+$A$433+Assumptions!$B$78)),IF($D$433=1,$W$433&gt;=INDEX($W$346:$W$473,1+$A$433-Assumptions!$B$79),$W$433&gt;INDEX($W$346:$W$473,1+$A$433+Assumptions!$B$79)),IF($E$433=1,$X$433&gt;=INDEX($X$346:$X$473,1+$A$433-Assumptions!$B$80),$X$433&gt;INDEX($X$346:$X$473,1+$A$433+Assumptions!$B$80)),IF($F$433=1,$Y$433&gt;=INDEX($Y$346:$Y$473,1+$A$433-Assumptions!$B$81),$Y$433&gt;INDEX($Y$346:$Y$473,1+$A$433+Assumptions!$B$81)),IF($G$433=1,$Z$433&gt;=INDEX($Z$346:$Z$473,1+$A$433-Assumptions!$B$82),$Z$433&gt;INDEX($Z$346:$Z$473,1+$A$433+Assumptions!$B$82)),IF($H$433=1,$AA$433&gt;=INDEX($AA$346:$AA$473,1+$A$433-Assumptions!$B$83),$AA$433&gt;INDEX($AA$346:$AA$473,1+$A$433+Assumptions!$B$83))),1,0)</f>
        <v>0</v>
      </c>
    </row>
    <row r="434" customFormat="false" ht="15" hidden="true" customHeight="false" outlineLevel="0" collapsed="false">
      <c r="A434" s="6" t="n">
        <f aca="false">ROW()-ROW($A$346)+Assumptions!$B$4</f>
        <v>88</v>
      </c>
      <c r="B434" s="12" t="n">
        <f aca="false">MOD(QUOTIENT($A$434,Assumptions!$B$77),2)</f>
        <v>1</v>
      </c>
      <c r="C434" s="12" t="n">
        <f aca="false">MOD(QUOTIENT($A$434,Assumptions!$B$78),2)</f>
        <v>0</v>
      </c>
      <c r="D434" s="12" t="n">
        <f aca="false">MOD(QUOTIENT($A$434,Assumptions!$B$79),2)</f>
        <v>1</v>
      </c>
      <c r="E434" s="12" t="n">
        <f aca="false">MOD(QUOTIENT($A$434,Assumptions!$B$80),2)</f>
        <v>1</v>
      </c>
      <c r="F434" s="12" t="n">
        <f aca="false">MOD(QUOTIENT($A$434,Assumptions!$B$81),2)</f>
        <v>0</v>
      </c>
      <c r="G434" s="12" t="n">
        <f aca="false">MOD(QUOTIENT($A$434,Assumptions!$B$82),2)</f>
        <v>0</v>
      </c>
      <c r="H434" s="12" t="n">
        <f aca="false">MOD(QUOTIENT($A$434,Assumptions!$B$83),2)</f>
        <v>0</v>
      </c>
      <c r="I434" s="12" t="n">
        <f aca="false">IF($B$434=1,MIN(Assumptions!$B$67,MAX(Assumptions!$B$4,Assumptions!$B$26-(Assumptions!$B$4))),Assumptions!$B$4)</f>
        <v>30000000</v>
      </c>
      <c r="J434" s="12" t="n">
        <f aca="false">IF($C$434=1,MIN(Assumptions!$B$66,MAX(Assumptions!$B$4,Assumptions!$B$26-($I$434))),Assumptions!$B$4)</f>
        <v>0</v>
      </c>
      <c r="K434" s="12" t="n">
        <f aca="false">IF($D$434=1,MIN(Assumptions!$B$61,MAX(Assumptions!$B$4,Assumptions!$B$26-($I$434+$J$434))),Assumptions!$B$4)</f>
        <v>100000000</v>
      </c>
      <c r="L434" s="12" t="n">
        <f aca="false">IF($E$434=1,MIN(Assumptions!$B$56,MAX(Assumptions!$B$4,Assumptions!$B$26-($I$434+$J$434+$K$434))),Assumptions!$B$4)</f>
        <v>60000000</v>
      </c>
      <c r="M434" s="12" t="n">
        <f aca="false">IF($F$434=1,MIN(Assumptions!$B$51,MAX(Assumptions!$B$4,Assumptions!$B$26-($I$434+$J$434+$K$434+$L$434))),Assumptions!$B$4)</f>
        <v>0</v>
      </c>
      <c r="N434" s="12" t="n">
        <f aca="false">IF($G$434=1,MIN(Assumptions!$B$46,MAX(Assumptions!$B$4,Assumptions!$B$26-($I$434+$J$434+$K$434+$L$434+$M$434))),Assumptions!$B$4)</f>
        <v>0</v>
      </c>
      <c r="O434" s="12" t="n">
        <f aca="false">IF($H$434=1,MIN(Assumptions!$B$41,MAX(Assumptions!$B$4,Assumptions!$B$26-($I$434+$J$434+$K$434+$L$434+$M$434+$N$434))),Assumptions!$B$4)</f>
        <v>0</v>
      </c>
      <c r="P434" s="12" t="n">
        <f aca="false">$I$434+$J$434+$K$434+$L$434+$M$434+$N$434+$O$434</f>
        <v>190000000</v>
      </c>
      <c r="Q434" s="12" t="n">
        <f aca="false">MAX(Assumptions!$B$4,Assumptions!$B$26-$P$434)</f>
        <v>1810000000</v>
      </c>
      <c r="R434" s="12" t="n">
        <f aca="false">$J$335+$O$335+Assumptions!$B$20+IF($B$434=0,$D$335,Assumptions!$B$4)+IF($C$434=0,$AI$335,Assumptions!$B$4)+IF($D$434=0,$AF$335,Assumptions!$B$4)+IF($E$434=0,$AC$335,Assumptions!$B$4)+IF($F$434=0,$Z$335,Assumptions!$B$4)+IF($G$434=0,$W$335,Assumptions!$B$4)+IF($H$434=0,$T$335,Assumptions!$B$4)</f>
        <v>28407325.9340259</v>
      </c>
      <c r="S434" s="12" t="n">
        <f aca="false">IF($R$434&gt;Assumptions!$B$4,$Q$434/$R$434&gt;Assumptions!$B$13,FALSE())</f>
        <v>1</v>
      </c>
      <c r="T434" s="12" t="n">
        <f aca="false">IF($S$434,($Q$434+Assumptions!$B$14*Assumptions!$B$13)/($R$434+Assumptions!$B$14),IF($R$434&gt;Assumptions!$B$4,$Q$434/$R$434,Assumptions!$B$4))</f>
        <v>58.6430545259375</v>
      </c>
      <c r="U434" s="12" t="n">
        <f aca="false">IF($B$434=1,$I$434,$D$335*$T$434)</f>
        <v>30000000</v>
      </c>
      <c r="V434" s="12" t="n">
        <f aca="false">IF($C$434=1,$J$434,$AI$335*$T$434)</f>
        <v>359555534.548906</v>
      </c>
      <c r="W434" s="12" t="n">
        <f aca="false">IF($D$434=1,$K$434,$AF$335*$T$434)</f>
        <v>100000000</v>
      </c>
      <c r="X434" s="12" t="n">
        <f aca="false">IF($E$434=1,$L$434,$AC$335*$T$434)</f>
        <v>60000000</v>
      </c>
      <c r="Y434" s="12" t="n">
        <f aca="false">IF($F$434=1,$M$434,$Z$335*$T$434)</f>
        <v>175929163.577812</v>
      </c>
      <c r="Z434" s="12" t="n">
        <f aca="false">IF($G$434=1,$N$434,$W$335*$T$434)</f>
        <v>293215272.629687</v>
      </c>
      <c r="AA434" s="12" t="n">
        <f aca="false">IF($H$434=1,$O$434,$T$335*$T$434)</f>
        <v>293215272.629687</v>
      </c>
      <c r="AB434" s="12" t="n">
        <f aca="false">($J$335+$O$335)*$T$434</f>
        <v>16189629.5656265</v>
      </c>
      <c r="AC434" s="12" t="n">
        <f aca="false">Assumptions!$B$20*$T$434</f>
        <v>527787490.733437</v>
      </c>
      <c r="AD434" s="12" t="n">
        <f aca="false">IF($S$434,Assumptions!$B$14*($T$434-Assumptions!$B$13),Assumptions!$B$4)</f>
        <v>144107636.314844</v>
      </c>
      <c r="AE434" s="12" t="n">
        <f aca="false">$U$434+$V$434+$W$434+$X$434+$Y$434+$Z$434+$AA$434+$AB$434+$AC$434+$AD$434</f>
        <v>2000000000</v>
      </c>
      <c r="AF434" s="12" t="n">
        <f aca="false">IF(AND(IF($B$434=1,$U$434&gt;=INDEX($U$346:$U$473,1+$A$434-Assumptions!$B$77),$U$434&gt;INDEX($U$346:$U$473,1+$A$434+Assumptions!$B$77)),IF($C$434=1,$V$434&gt;=INDEX($V$346:$V$473,1+$A$434-Assumptions!$B$78),$V$434&gt;INDEX($V$346:$V$473,1+$A$434+Assumptions!$B$78)),IF($D$434=1,$W$434&gt;=INDEX($W$346:$W$473,1+$A$434-Assumptions!$B$79),$W$434&gt;INDEX($W$346:$W$473,1+$A$434+Assumptions!$B$79)),IF($E$434=1,$X$434&gt;=INDEX($X$346:$X$473,1+$A$434-Assumptions!$B$80),$X$434&gt;INDEX($X$346:$X$473,1+$A$434+Assumptions!$B$80)),IF($F$434=1,$Y$434&gt;=INDEX($Y$346:$Y$473,1+$A$434-Assumptions!$B$81),$Y$434&gt;INDEX($Y$346:$Y$473,1+$A$434+Assumptions!$B$81)),IF($G$434=1,$Z$434&gt;=INDEX($Z$346:$Z$473,1+$A$434-Assumptions!$B$82),$Z$434&gt;INDEX($Z$346:$Z$473,1+$A$434+Assumptions!$B$82)),IF($H$434=1,$AA$434&gt;=INDEX($AA$346:$AA$473,1+$A$434-Assumptions!$B$83),$AA$434&gt;INDEX($AA$346:$AA$473,1+$A$434+Assumptions!$B$83))),1,0)</f>
        <v>0</v>
      </c>
    </row>
    <row r="435" customFormat="false" ht="15" hidden="true" customHeight="false" outlineLevel="0" collapsed="false">
      <c r="A435" s="6" t="n">
        <f aca="false">ROW()-ROW($A$346)+Assumptions!$B$4</f>
        <v>89</v>
      </c>
      <c r="B435" s="12" t="n">
        <f aca="false">MOD(QUOTIENT($A$435,Assumptions!$B$77),2)</f>
        <v>1</v>
      </c>
      <c r="C435" s="12" t="n">
        <f aca="false">MOD(QUOTIENT($A$435,Assumptions!$B$78),2)</f>
        <v>0</v>
      </c>
      <c r="D435" s="12" t="n">
        <f aca="false">MOD(QUOTIENT($A$435,Assumptions!$B$79),2)</f>
        <v>1</v>
      </c>
      <c r="E435" s="12" t="n">
        <f aca="false">MOD(QUOTIENT($A$435,Assumptions!$B$80),2)</f>
        <v>1</v>
      </c>
      <c r="F435" s="12" t="n">
        <f aca="false">MOD(QUOTIENT($A$435,Assumptions!$B$81),2)</f>
        <v>0</v>
      </c>
      <c r="G435" s="12" t="n">
        <f aca="false">MOD(QUOTIENT($A$435,Assumptions!$B$82),2)</f>
        <v>0</v>
      </c>
      <c r="H435" s="12" t="n">
        <f aca="false">MOD(QUOTIENT($A$435,Assumptions!$B$83),2)</f>
        <v>1</v>
      </c>
      <c r="I435" s="12" t="n">
        <f aca="false">IF($B$435=1,MIN(Assumptions!$B$67,MAX(Assumptions!$B$4,Assumptions!$B$26-(Assumptions!$B$4))),Assumptions!$B$4)</f>
        <v>30000000</v>
      </c>
      <c r="J435" s="12" t="n">
        <f aca="false">IF($C$435=1,MIN(Assumptions!$B$66,MAX(Assumptions!$B$4,Assumptions!$B$26-($I$435))),Assumptions!$B$4)</f>
        <v>0</v>
      </c>
      <c r="K435" s="12" t="n">
        <f aca="false">IF($D$435=1,MIN(Assumptions!$B$61,MAX(Assumptions!$B$4,Assumptions!$B$26-($I$435+$J$435))),Assumptions!$B$4)</f>
        <v>100000000</v>
      </c>
      <c r="L435" s="12" t="n">
        <f aca="false">IF($E$435=1,MIN(Assumptions!$B$56,MAX(Assumptions!$B$4,Assumptions!$B$26-($I$435+$J$435+$K$435))),Assumptions!$B$4)</f>
        <v>60000000</v>
      </c>
      <c r="M435" s="12" t="n">
        <f aca="false">IF($F$435=1,MIN(Assumptions!$B$51,MAX(Assumptions!$B$4,Assumptions!$B$26-($I$435+$J$435+$K$435+$L$435))),Assumptions!$B$4)</f>
        <v>0</v>
      </c>
      <c r="N435" s="12" t="n">
        <f aca="false">IF($G$435=1,MIN(Assumptions!$B$46,MAX(Assumptions!$B$4,Assumptions!$B$26-($I$435+$J$435+$K$435+$L$435+$M$435))),Assumptions!$B$4)</f>
        <v>0</v>
      </c>
      <c r="O435" s="12" t="n">
        <f aca="false">IF($H$435=1,MIN(Assumptions!$B$41,MAX(Assumptions!$B$4,Assumptions!$B$26-($I$435+$J$435+$K$435+$L$435+$M$435+$N$435))),Assumptions!$B$4)</f>
        <v>5000000</v>
      </c>
      <c r="P435" s="12" t="n">
        <f aca="false">$I$435+$J$435+$K$435+$L$435+$M$435+$N$435+$O$435</f>
        <v>195000000</v>
      </c>
      <c r="Q435" s="12" t="n">
        <f aca="false">MAX(Assumptions!$B$4,Assumptions!$B$26-$P$435)</f>
        <v>1805000000</v>
      </c>
      <c r="R435" s="12" t="n">
        <f aca="false">$J$335+$O$335+Assumptions!$B$20+IF($B$435=0,$D$335,Assumptions!$B$4)+IF($C$435=0,$AI$335,Assumptions!$B$4)+IF($D$435=0,$AF$335,Assumptions!$B$4)+IF($E$435=0,$AC$335,Assumptions!$B$4)+IF($F$435=0,$Z$335,Assumptions!$B$4)+IF($G$435=0,$W$335,Assumptions!$B$4)+IF($H$435=0,$T$335,Assumptions!$B$4)</f>
        <v>23407325.9340259</v>
      </c>
      <c r="S435" s="12" t="n">
        <f aca="false">IF($R$435&gt;Assumptions!$B$4,$Q$435/$R$435&gt;Assumptions!$B$13,FALSE())</f>
        <v>1</v>
      </c>
      <c r="T435" s="12" t="n">
        <f aca="false">IF($S$435,($Q$435+Assumptions!$B$14*Assumptions!$B$13)/($R$435+Assumptions!$B$14),IF($R$435&gt;Assumptions!$B$4,$Q$435/$R$435,Assumptions!$B$4))</f>
        <v>69.7679106135028</v>
      </c>
      <c r="U435" s="12" t="n">
        <f aca="false">IF($B$435=1,$I$435,$D$335*$T$435)</f>
        <v>30000000</v>
      </c>
      <c r="V435" s="12" t="n">
        <f aca="false">IF($C$435=1,$J$435,$AI$335*$T$435)</f>
        <v>427764866.577732</v>
      </c>
      <c r="W435" s="12" t="n">
        <f aca="false">IF($D$435=1,$K$435,$AF$335*$T$435)</f>
        <v>100000000</v>
      </c>
      <c r="X435" s="12" t="n">
        <f aca="false">IF($E$435=1,$L$435,$AC$335*$T$435)</f>
        <v>60000000</v>
      </c>
      <c r="Y435" s="12" t="n">
        <f aca="false">IF($F$435=1,$M$435,$Z$335*$T$435)</f>
        <v>209303731.840508</v>
      </c>
      <c r="Z435" s="12" t="n">
        <f aca="false">IF($G$435=1,$N$435,$W$335*$T$435)</f>
        <v>348839553.067514</v>
      </c>
      <c r="AA435" s="12" t="n">
        <f aca="false">IF($H$435=1,$O$435,$T$335*$T$435)</f>
        <v>5000000</v>
      </c>
      <c r="AB435" s="12" t="n">
        <f aca="false">($J$335+$O$335)*$T$435</f>
        <v>19260876.4589637</v>
      </c>
      <c r="AC435" s="12" t="n">
        <f aca="false">Assumptions!$B$20*$T$435</f>
        <v>627911195.521525</v>
      </c>
      <c r="AD435" s="12" t="n">
        <f aca="false">IF($S$435,Assumptions!$B$14*($T$435-Assumptions!$B$13),Assumptions!$B$4)</f>
        <v>171919776.533757</v>
      </c>
      <c r="AE435" s="12" t="n">
        <f aca="false">$U$435+$V$435+$W$435+$X$435+$Y$435+$Z$435+$AA$435+$AB$435+$AC$435+$AD$435</f>
        <v>2000000000</v>
      </c>
      <c r="AF435" s="12" t="n">
        <f aca="false">IF(AND(IF($B$435=1,$U$435&gt;=INDEX($U$346:$U$473,1+$A$435-Assumptions!$B$77),$U$435&gt;INDEX($U$346:$U$473,1+$A$435+Assumptions!$B$77)),IF($C$435=1,$V$435&gt;=INDEX($V$346:$V$473,1+$A$435-Assumptions!$B$78),$V$435&gt;INDEX($V$346:$V$473,1+$A$435+Assumptions!$B$78)),IF($D$435=1,$W$435&gt;=INDEX($W$346:$W$473,1+$A$435-Assumptions!$B$79),$W$435&gt;INDEX($W$346:$W$473,1+$A$435+Assumptions!$B$79)),IF($E$435=1,$X$435&gt;=INDEX($X$346:$X$473,1+$A$435-Assumptions!$B$80),$X$435&gt;INDEX($X$346:$X$473,1+$A$435+Assumptions!$B$80)),IF($F$435=1,$Y$435&gt;=INDEX($Y$346:$Y$473,1+$A$435-Assumptions!$B$81),$Y$435&gt;INDEX($Y$346:$Y$473,1+$A$435+Assumptions!$B$81)),IF($G$435=1,$Z$435&gt;=INDEX($Z$346:$Z$473,1+$A$435-Assumptions!$B$82),$Z$435&gt;INDEX($Z$346:$Z$473,1+$A$435+Assumptions!$B$82)),IF($H$435=1,$AA$435&gt;=INDEX($AA$346:$AA$473,1+$A$435-Assumptions!$B$83),$AA$435&gt;INDEX($AA$346:$AA$473,1+$A$435+Assumptions!$B$83))),1,0)</f>
        <v>0</v>
      </c>
    </row>
    <row r="436" customFormat="false" ht="15" hidden="true" customHeight="false" outlineLevel="0" collapsed="false">
      <c r="A436" s="6" t="n">
        <f aca="false">ROW()-ROW($A$346)+Assumptions!$B$4</f>
        <v>90</v>
      </c>
      <c r="B436" s="12" t="n">
        <f aca="false">MOD(QUOTIENT($A$436,Assumptions!$B$77),2)</f>
        <v>1</v>
      </c>
      <c r="C436" s="12" t="n">
        <f aca="false">MOD(QUOTIENT($A$436,Assumptions!$B$78),2)</f>
        <v>0</v>
      </c>
      <c r="D436" s="12" t="n">
        <f aca="false">MOD(QUOTIENT($A$436,Assumptions!$B$79),2)</f>
        <v>1</v>
      </c>
      <c r="E436" s="12" t="n">
        <f aca="false">MOD(QUOTIENT($A$436,Assumptions!$B$80),2)</f>
        <v>1</v>
      </c>
      <c r="F436" s="12" t="n">
        <f aca="false">MOD(QUOTIENT($A$436,Assumptions!$B$81),2)</f>
        <v>0</v>
      </c>
      <c r="G436" s="12" t="n">
        <f aca="false">MOD(QUOTIENT($A$436,Assumptions!$B$82),2)</f>
        <v>1</v>
      </c>
      <c r="H436" s="12" t="n">
        <f aca="false">MOD(QUOTIENT($A$436,Assumptions!$B$83),2)</f>
        <v>0</v>
      </c>
      <c r="I436" s="12" t="n">
        <f aca="false">IF($B$436=1,MIN(Assumptions!$B$67,MAX(Assumptions!$B$4,Assumptions!$B$26-(Assumptions!$B$4))),Assumptions!$B$4)</f>
        <v>30000000</v>
      </c>
      <c r="J436" s="12" t="n">
        <f aca="false">IF($C$436=1,MIN(Assumptions!$B$66,MAX(Assumptions!$B$4,Assumptions!$B$26-($I$436))),Assumptions!$B$4)</f>
        <v>0</v>
      </c>
      <c r="K436" s="12" t="n">
        <f aca="false">IF($D$436=1,MIN(Assumptions!$B$61,MAX(Assumptions!$B$4,Assumptions!$B$26-($I$436+$J$436))),Assumptions!$B$4)</f>
        <v>100000000</v>
      </c>
      <c r="L436" s="12" t="n">
        <f aca="false">IF($E$436=1,MIN(Assumptions!$B$56,MAX(Assumptions!$B$4,Assumptions!$B$26-($I$436+$J$436+$K$436))),Assumptions!$B$4)</f>
        <v>60000000</v>
      </c>
      <c r="M436" s="12" t="n">
        <f aca="false">IF($F$436=1,MIN(Assumptions!$B$51,MAX(Assumptions!$B$4,Assumptions!$B$26-($I$436+$J$436+$K$436+$L$436))),Assumptions!$B$4)</f>
        <v>0</v>
      </c>
      <c r="N436" s="12" t="n">
        <f aca="false">IF($G$436=1,MIN(Assumptions!$B$46,MAX(Assumptions!$B$4,Assumptions!$B$26-($I$436+$J$436+$K$436+$L$436+$M$436))),Assumptions!$B$4)</f>
        <v>15000000</v>
      </c>
      <c r="O436" s="12" t="n">
        <f aca="false">IF($H$436=1,MIN(Assumptions!$B$41,MAX(Assumptions!$B$4,Assumptions!$B$26-($I$436+$J$436+$K$436+$L$436+$M$436+$N$436))),Assumptions!$B$4)</f>
        <v>0</v>
      </c>
      <c r="P436" s="12" t="n">
        <f aca="false">$I$436+$J$436+$K$436+$L$436+$M$436+$N$436+$O$436</f>
        <v>205000000</v>
      </c>
      <c r="Q436" s="12" t="n">
        <f aca="false">MAX(Assumptions!$B$4,Assumptions!$B$26-$P$436)</f>
        <v>1795000000</v>
      </c>
      <c r="R436" s="12" t="n">
        <f aca="false">$J$335+$O$335+Assumptions!$B$20+IF($B$436=0,$D$335,Assumptions!$B$4)+IF($C$436=0,$AI$335,Assumptions!$B$4)+IF($D$436=0,$AF$335,Assumptions!$B$4)+IF($E$436=0,$AC$335,Assumptions!$B$4)+IF($F$436=0,$Z$335,Assumptions!$B$4)+IF($G$436=0,$W$335,Assumptions!$B$4)+IF($H$436=0,$T$335,Assumptions!$B$4)</f>
        <v>23407325.9340259</v>
      </c>
      <c r="S436" s="12" t="n">
        <f aca="false">IF($R$436&gt;Assumptions!$B$4,$Q$436/$R$436&gt;Assumptions!$B$13,FALSE())</f>
        <v>1</v>
      </c>
      <c r="T436" s="12" t="n">
        <f aca="false">IF($S$436,($Q$436+Assumptions!$B$14*Assumptions!$B$13)/($R$436+Assumptions!$B$14),IF($R$436&gt;Assumptions!$B$4,$Q$436/$R$436,Assumptions!$B$4))</f>
        <v>69.3819194067891</v>
      </c>
      <c r="U436" s="12" t="n">
        <f aca="false">IF($B$436=1,$I$436,$D$335*$T$436)</f>
        <v>30000000</v>
      </c>
      <c r="V436" s="12" t="n">
        <f aca="false">IF($C$436=1,$J$436,$AI$335*$T$436)</f>
        <v>425398255.974259</v>
      </c>
      <c r="W436" s="12" t="n">
        <f aca="false">IF($D$436=1,$K$436,$AF$335*$T$436)</f>
        <v>100000000</v>
      </c>
      <c r="X436" s="12" t="n">
        <f aca="false">IF($E$436=1,$L$436,$AC$335*$T$436)</f>
        <v>60000000</v>
      </c>
      <c r="Y436" s="12" t="n">
        <f aca="false">IF($F$436=1,$M$436,$Z$335*$T$436)</f>
        <v>208145758.220367</v>
      </c>
      <c r="Z436" s="12" t="n">
        <f aca="false">IF($G$436=1,$N$436,$W$335*$T$436)</f>
        <v>15000000</v>
      </c>
      <c r="AA436" s="12" t="n">
        <f aca="false">IF($H$436=1,$O$436,$T$335*$T$436)</f>
        <v>346909597.033946</v>
      </c>
      <c r="AB436" s="12" t="n">
        <f aca="false">($J$335+$O$335)*$T$436</f>
        <v>19154315.5933539</v>
      </c>
      <c r="AC436" s="12" t="n">
        <f aca="false">Assumptions!$B$20*$T$436</f>
        <v>624437274.661102</v>
      </c>
      <c r="AD436" s="12" t="n">
        <f aca="false">IF($S$436,Assumptions!$B$14*($T$436-Assumptions!$B$13),Assumptions!$B$4)</f>
        <v>170954798.516973</v>
      </c>
      <c r="AE436" s="12" t="n">
        <f aca="false">$U$436+$V$436+$W$436+$X$436+$Y$436+$Z$436+$AA$436+$AB$436+$AC$436+$AD$436</f>
        <v>2000000000</v>
      </c>
      <c r="AF436" s="12" t="n">
        <f aca="false">IF(AND(IF($B$436=1,$U$436&gt;=INDEX($U$346:$U$473,1+$A$436-Assumptions!$B$77),$U$436&gt;INDEX($U$346:$U$473,1+$A$436+Assumptions!$B$77)),IF($C$436=1,$V$436&gt;=INDEX($V$346:$V$473,1+$A$436-Assumptions!$B$78),$V$436&gt;INDEX($V$346:$V$473,1+$A$436+Assumptions!$B$78)),IF($D$436=1,$W$436&gt;=INDEX($W$346:$W$473,1+$A$436-Assumptions!$B$79),$W$436&gt;INDEX($W$346:$W$473,1+$A$436+Assumptions!$B$79)),IF($E$436=1,$X$436&gt;=INDEX($X$346:$X$473,1+$A$436-Assumptions!$B$80),$X$436&gt;INDEX($X$346:$X$473,1+$A$436+Assumptions!$B$80)),IF($F$436=1,$Y$436&gt;=INDEX($Y$346:$Y$473,1+$A$436-Assumptions!$B$81),$Y$436&gt;INDEX($Y$346:$Y$473,1+$A$436+Assumptions!$B$81)),IF($G$436=1,$Z$436&gt;=INDEX($Z$346:$Z$473,1+$A$436-Assumptions!$B$82),$Z$436&gt;INDEX($Z$346:$Z$473,1+$A$436+Assumptions!$B$82)),IF($H$436=1,$AA$436&gt;=INDEX($AA$346:$AA$473,1+$A$436-Assumptions!$B$83),$AA$436&gt;INDEX($AA$346:$AA$473,1+$A$436+Assumptions!$B$83))),1,0)</f>
        <v>0</v>
      </c>
    </row>
    <row r="437" customFormat="false" ht="15" hidden="true" customHeight="false" outlineLevel="0" collapsed="false">
      <c r="A437" s="6" t="n">
        <f aca="false">ROW()-ROW($A$346)+Assumptions!$B$4</f>
        <v>91</v>
      </c>
      <c r="B437" s="12" t="n">
        <f aca="false">MOD(QUOTIENT($A$437,Assumptions!$B$77),2)</f>
        <v>1</v>
      </c>
      <c r="C437" s="12" t="n">
        <f aca="false">MOD(QUOTIENT($A$437,Assumptions!$B$78),2)</f>
        <v>0</v>
      </c>
      <c r="D437" s="12" t="n">
        <f aca="false">MOD(QUOTIENT($A$437,Assumptions!$B$79),2)</f>
        <v>1</v>
      </c>
      <c r="E437" s="12" t="n">
        <f aca="false">MOD(QUOTIENT($A$437,Assumptions!$B$80),2)</f>
        <v>1</v>
      </c>
      <c r="F437" s="12" t="n">
        <f aca="false">MOD(QUOTIENT($A$437,Assumptions!$B$81),2)</f>
        <v>0</v>
      </c>
      <c r="G437" s="12" t="n">
        <f aca="false">MOD(QUOTIENT($A$437,Assumptions!$B$82),2)</f>
        <v>1</v>
      </c>
      <c r="H437" s="12" t="n">
        <f aca="false">MOD(QUOTIENT($A$437,Assumptions!$B$83),2)</f>
        <v>1</v>
      </c>
      <c r="I437" s="12" t="n">
        <f aca="false">IF($B$437=1,MIN(Assumptions!$B$67,MAX(Assumptions!$B$4,Assumptions!$B$26-(Assumptions!$B$4))),Assumptions!$B$4)</f>
        <v>30000000</v>
      </c>
      <c r="J437" s="12" t="n">
        <f aca="false">IF($C$437=1,MIN(Assumptions!$B$66,MAX(Assumptions!$B$4,Assumptions!$B$26-($I$437))),Assumptions!$B$4)</f>
        <v>0</v>
      </c>
      <c r="K437" s="12" t="n">
        <f aca="false">IF($D$437=1,MIN(Assumptions!$B$61,MAX(Assumptions!$B$4,Assumptions!$B$26-($I$437+$J$437))),Assumptions!$B$4)</f>
        <v>100000000</v>
      </c>
      <c r="L437" s="12" t="n">
        <f aca="false">IF($E$437=1,MIN(Assumptions!$B$56,MAX(Assumptions!$B$4,Assumptions!$B$26-($I$437+$J$437+$K$437))),Assumptions!$B$4)</f>
        <v>60000000</v>
      </c>
      <c r="M437" s="12" t="n">
        <f aca="false">IF($F$437=1,MIN(Assumptions!$B$51,MAX(Assumptions!$B$4,Assumptions!$B$26-($I$437+$J$437+$K$437+$L$437))),Assumptions!$B$4)</f>
        <v>0</v>
      </c>
      <c r="N437" s="12" t="n">
        <f aca="false">IF($G$437=1,MIN(Assumptions!$B$46,MAX(Assumptions!$B$4,Assumptions!$B$26-($I$437+$J$437+$K$437+$L$437+$M$437))),Assumptions!$B$4)</f>
        <v>15000000</v>
      </c>
      <c r="O437" s="12" t="n">
        <f aca="false">IF($H$437=1,MIN(Assumptions!$B$41,MAX(Assumptions!$B$4,Assumptions!$B$26-($I$437+$J$437+$K$437+$L$437+$M$437+$N$437))),Assumptions!$B$4)</f>
        <v>5000000</v>
      </c>
      <c r="P437" s="12" t="n">
        <f aca="false">$I$437+$J$437+$K$437+$L$437+$M$437+$N$437+$O$437</f>
        <v>210000000</v>
      </c>
      <c r="Q437" s="12" t="n">
        <f aca="false">MAX(Assumptions!$B$4,Assumptions!$B$26-$P$437)</f>
        <v>1790000000</v>
      </c>
      <c r="R437" s="12" t="n">
        <f aca="false">$J$335+$O$335+Assumptions!$B$20+IF($B$437=0,$D$335,Assumptions!$B$4)+IF($C$437=0,$AI$335,Assumptions!$B$4)+IF($D$437=0,$AF$335,Assumptions!$B$4)+IF($E$437=0,$AC$335,Assumptions!$B$4)+IF($F$437=0,$Z$335,Assumptions!$B$4)+IF($G$437=0,$W$335,Assumptions!$B$4)+IF($H$437=0,$T$335,Assumptions!$B$4)</f>
        <v>18407325.9340259</v>
      </c>
      <c r="S437" s="12" t="n">
        <f aca="false">IF($R$437&gt;Assumptions!$B$4,$Q$437/$R$437&gt;Assumptions!$B$13,FALSE())</f>
        <v>1</v>
      </c>
      <c r="T437" s="12" t="n">
        <f aca="false">IF($S$437,($Q$437+Assumptions!$B$14*Assumptions!$B$13)/($R$437+Assumptions!$B$14),IF($R$437&gt;Assumptions!$B$4,$Q$437/$R$437,Assumptions!$B$4))</f>
        <v>85.7354979616391</v>
      </c>
      <c r="U437" s="12" t="n">
        <f aca="false">IF($B$437=1,$I$437,$D$335*$T$437)</f>
        <v>30000000</v>
      </c>
      <c r="V437" s="12" t="n">
        <f aca="false">IF($C$437=1,$J$437,$AI$335*$T$437)</f>
        <v>525666219.957546</v>
      </c>
      <c r="W437" s="12" t="n">
        <f aca="false">IF($D$437=1,$K$437,$AF$335*$T$437)</f>
        <v>100000000</v>
      </c>
      <c r="X437" s="12" t="n">
        <f aca="false">IF($E$437=1,$L$437,$AC$335*$T$437)</f>
        <v>60000000</v>
      </c>
      <c r="Y437" s="12" t="n">
        <f aca="false">IF($F$437=1,$M$437,$Z$335*$T$437)</f>
        <v>257206493.884917</v>
      </c>
      <c r="Z437" s="12" t="n">
        <f aca="false">IF($G$437=1,$N$437,$W$335*$T$437)</f>
        <v>15000000</v>
      </c>
      <c r="AA437" s="12" t="n">
        <f aca="false">IF($H$437=1,$O$437,$T$335*$T$437)</f>
        <v>5000000</v>
      </c>
      <c r="AB437" s="12" t="n">
        <f aca="false">($J$335+$O$335)*$T$437</f>
        <v>23669059.598687</v>
      </c>
      <c r="AC437" s="12" t="n">
        <f aca="false">Assumptions!$B$20*$T$437</f>
        <v>771619481.654752</v>
      </c>
      <c r="AD437" s="12" t="n">
        <f aca="false">IF($S$437,Assumptions!$B$14*($T$437-Assumptions!$B$13),Assumptions!$B$4)</f>
        <v>211838744.904098</v>
      </c>
      <c r="AE437" s="12" t="n">
        <f aca="false">$U$437+$V$437+$W$437+$X$437+$Y$437+$Z$437+$AA$437+$AB$437+$AC$437+$AD$437</f>
        <v>2000000000</v>
      </c>
      <c r="AF437" s="12" t="n">
        <f aca="false">IF(AND(IF($B$437=1,$U$437&gt;=INDEX($U$346:$U$473,1+$A$437-Assumptions!$B$77),$U$437&gt;INDEX($U$346:$U$473,1+$A$437+Assumptions!$B$77)),IF($C$437=1,$V$437&gt;=INDEX($V$346:$V$473,1+$A$437-Assumptions!$B$78),$V$437&gt;INDEX($V$346:$V$473,1+$A$437+Assumptions!$B$78)),IF($D$437=1,$W$437&gt;=INDEX($W$346:$W$473,1+$A$437-Assumptions!$B$79),$W$437&gt;INDEX($W$346:$W$473,1+$A$437+Assumptions!$B$79)),IF($E$437=1,$X$437&gt;=INDEX($X$346:$X$473,1+$A$437-Assumptions!$B$80),$X$437&gt;INDEX($X$346:$X$473,1+$A$437+Assumptions!$B$80)),IF($F$437=1,$Y$437&gt;=INDEX($Y$346:$Y$473,1+$A$437-Assumptions!$B$81),$Y$437&gt;INDEX($Y$346:$Y$473,1+$A$437+Assumptions!$B$81)),IF($G$437=1,$Z$437&gt;=INDEX($Z$346:$Z$473,1+$A$437-Assumptions!$B$82),$Z$437&gt;INDEX($Z$346:$Z$473,1+$A$437+Assumptions!$B$82)),IF($H$437=1,$AA$437&gt;=INDEX($AA$346:$AA$473,1+$A$437-Assumptions!$B$83),$AA$437&gt;INDEX($AA$346:$AA$473,1+$A$437+Assumptions!$B$83))),1,0)</f>
        <v>0</v>
      </c>
    </row>
    <row r="438" customFormat="false" ht="15" hidden="true" customHeight="false" outlineLevel="0" collapsed="false">
      <c r="A438" s="6" t="n">
        <f aca="false">ROW()-ROW($A$346)+Assumptions!$B$4</f>
        <v>92</v>
      </c>
      <c r="B438" s="12" t="n">
        <f aca="false">MOD(QUOTIENT($A$438,Assumptions!$B$77),2)</f>
        <v>1</v>
      </c>
      <c r="C438" s="12" t="n">
        <f aca="false">MOD(QUOTIENT($A$438,Assumptions!$B$78),2)</f>
        <v>0</v>
      </c>
      <c r="D438" s="12" t="n">
        <f aca="false">MOD(QUOTIENT($A$438,Assumptions!$B$79),2)</f>
        <v>1</v>
      </c>
      <c r="E438" s="12" t="n">
        <f aca="false">MOD(QUOTIENT($A$438,Assumptions!$B$80),2)</f>
        <v>1</v>
      </c>
      <c r="F438" s="12" t="n">
        <f aca="false">MOD(QUOTIENT($A$438,Assumptions!$B$81),2)</f>
        <v>1</v>
      </c>
      <c r="G438" s="12" t="n">
        <f aca="false">MOD(QUOTIENT($A$438,Assumptions!$B$82),2)</f>
        <v>0</v>
      </c>
      <c r="H438" s="12" t="n">
        <f aca="false">MOD(QUOTIENT($A$438,Assumptions!$B$83),2)</f>
        <v>0</v>
      </c>
      <c r="I438" s="12" t="n">
        <f aca="false">IF($B$438=1,MIN(Assumptions!$B$67,MAX(Assumptions!$B$4,Assumptions!$B$26-(Assumptions!$B$4))),Assumptions!$B$4)</f>
        <v>30000000</v>
      </c>
      <c r="J438" s="12" t="n">
        <f aca="false">IF($C$438=1,MIN(Assumptions!$B$66,MAX(Assumptions!$B$4,Assumptions!$B$26-($I$438))),Assumptions!$B$4)</f>
        <v>0</v>
      </c>
      <c r="K438" s="12" t="n">
        <f aca="false">IF($D$438=1,MIN(Assumptions!$B$61,MAX(Assumptions!$B$4,Assumptions!$B$26-($I$438+$J$438))),Assumptions!$B$4)</f>
        <v>100000000</v>
      </c>
      <c r="L438" s="12" t="n">
        <f aca="false">IF($E$438=1,MIN(Assumptions!$B$56,MAX(Assumptions!$B$4,Assumptions!$B$26-($I$438+$J$438+$K$438))),Assumptions!$B$4)</f>
        <v>60000000</v>
      </c>
      <c r="M438" s="12" t="n">
        <f aca="false">IF($F$438=1,MIN(Assumptions!$B$51,MAX(Assumptions!$B$4,Assumptions!$B$26-($I$438+$J$438+$K$438+$L$438))),Assumptions!$B$4)</f>
        <v>30000000</v>
      </c>
      <c r="N438" s="12" t="n">
        <f aca="false">IF($G$438=1,MIN(Assumptions!$B$46,MAX(Assumptions!$B$4,Assumptions!$B$26-($I$438+$J$438+$K$438+$L$438+$M$438))),Assumptions!$B$4)</f>
        <v>0</v>
      </c>
      <c r="O438" s="12" t="n">
        <f aca="false">IF($H$438=1,MIN(Assumptions!$B$41,MAX(Assumptions!$B$4,Assumptions!$B$26-($I$438+$J$438+$K$438+$L$438+$M$438+$N$438))),Assumptions!$B$4)</f>
        <v>0</v>
      </c>
      <c r="P438" s="12" t="n">
        <f aca="false">$I$438+$J$438+$K$438+$L$438+$M$438+$N$438+$O$438</f>
        <v>220000000</v>
      </c>
      <c r="Q438" s="12" t="n">
        <f aca="false">MAX(Assumptions!$B$4,Assumptions!$B$26-$P$438)</f>
        <v>1780000000</v>
      </c>
      <c r="R438" s="12" t="n">
        <f aca="false">$J$335+$O$335+Assumptions!$B$20+IF($B$438=0,$D$335,Assumptions!$B$4)+IF($C$438=0,$AI$335,Assumptions!$B$4)+IF($D$438=0,$AF$335,Assumptions!$B$4)+IF($E$438=0,$AC$335,Assumptions!$B$4)+IF($F$438=0,$Z$335,Assumptions!$B$4)+IF($G$438=0,$W$335,Assumptions!$B$4)+IF($H$438=0,$T$335,Assumptions!$B$4)</f>
        <v>25407325.9340259</v>
      </c>
      <c r="S438" s="12" t="n">
        <f aca="false">IF($R$438&gt;Assumptions!$B$4,$Q$438/$R$438&gt;Assumptions!$B$13,FALSE())</f>
        <v>1</v>
      </c>
      <c r="T438" s="12" t="n">
        <f aca="false">IF($S$438,($Q$438+Assumptions!$B$14*Assumptions!$B$13)/($R$438+Assumptions!$B$14),IF($R$438&gt;Assumptions!$B$4,$Q$438/$R$438,Assumptions!$B$4))</f>
        <v>63.872117458115</v>
      </c>
      <c r="U438" s="12" t="n">
        <f aca="false">IF($B$438=1,$I$438,$D$335*$T$438)</f>
        <v>30000000</v>
      </c>
      <c r="V438" s="12" t="n">
        <f aca="false">IF($C$438=1,$J$438,$AI$335*$T$438)</f>
        <v>391616253.980521</v>
      </c>
      <c r="W438" s="12" t="n">
        <f aca="false">IF($D$438=1,$K$438,$AF$335*$T$438)</f>
        <v>100000000</v>
      </c>
      <c r="X438" s="12" t="n">
        <f aca="false">IF($E$438=1,$L$438,$AC$335*$T$438)</f>
        <v>60000000</v>
      </c>
      <c r="Y438" s="12" t="n">
        <f aca="false">IF($F$438=1,$M$438,$Z$335*$T$438)</f>
        <v>30000000</v>
      </c>
      <c r="Z438" s="12" t="n">
        <f aca="false">IF($G$438=1,$N$438,$W$335*$T$438)</f>
        <v>319360587.290575</v>
      </c>
      <c r="AA438" s="12" t="n">
        <f aca="false">IF($H$438=1,$O$438,$T$335*$T$438)</f>
        <v>319360587.290575</v>
      </c>
      <c r="AB438" s="12" t="n">
        <f aca="false">($J$335+$O$335)*$T$438</f>
        <v>17633220.6700063</v>
      </c>
      <c r="AC438" s="12" t="n">
        <f aca="false">Assumptions!$B$20*$T$438</f>
        <v>574849057.123035</v>
      </c>
      <c r="AD438" s="12" t="n">
        <f aca="false">IF($S$438,Assumptions!$B$14*($T$438-Assumptions!$B$13),Assumptions!$B$4)</f>
        <v>157180293.645288</v>
      </c>
      <c r="AE438" s="12" t="n">
        <f aca="false">$U$438+$V$438+$W$438+$X$438+$Y$438+$Z$438+$AA$438+$AB$438+$AC$438+$AD$438</f>
        <v>2000000000</v>
      </c>
      <c r="AF438" s="12" t="n">
        <f aca="false">IF(AND(IF($B$438=1,$U$438&gt;=INDEX($U$346:$U$473,1+$A$438-Assumptions!$B$77),$U$438&gt;INDEX($U$346:$U$473,1+$A$438+Assumptions!$B$77)),IF($C$438=1,$V$438&gt;=INDEX($V$346:$V$473,1+$A$438-Assumptions!$B$78),$V$438&gt;INDEX($V$346:$V$473,1+$A$438+Assumptions!$B$78)),IF($D$438=1,$W$438&gt;=INDEX($W$346:$W$473,1+$A$438-Assumptions!$B$79),$W$438&gt;INDEX($W$346:$W$473,1+$A$438+Assumptions!$B$79)),IF($E$438=1,$X$438&gt;=INDEX($X$346:$X$473,1+$A$438-Assumptions!$B$80),$X$438&gt;INDEX($X$346:$X$473,1+$A$438+Assumptions!$B$80)),IF($F$438=1,$Y$438&gt;=INDEX($Y$346:$Y$473,1+$A$438-Assumptions!$B$81),$Y$438&gt;INDEX($Y$346:$Y$473,1+$A$438+Assumptions!$B$81)),IF($G$438=1,$Z$438&gt;=INDEX($Z$346:$Z$473,1+$A$438-Assumptions!$B$82),$Z$438&gt;INDEX($Z$346:$Z$473,1+$A$438+Assumptions!$B$82)),IF($H$438=1,$AA$438&gt;=INDEX($AA$346:$AA$473,1+$A$438-Assumptions!$B$83),$AA$438&gt;INDEX($AA$346:$AA$473,1+$A$438+Assumptions!$B$83))),1,0)</f>
        <v>0</v>
      </c>
    </row>
    <row r="439" customFormat="false" ht="15" hidden="true" customHeight="false" outlineLevel="0" collapsed="false">
      <c r="A439" s="6" t="n">
        <f aca="false">ROW()-ROW($A$346)+Assumptions!$B$4</f>
        <v>93</v>
      </c>
      <c r="B439" s="12" t="n">
        <f aca="false">MOD(QUOTIENT($A$439,Assumptions!$B$77),2)</f>
        <v>1</v>
      </c>
      <c r="C439" s="12" t="n">
        <f aca="false">MOD(QUOTIENT($A$439,Assumptions!$B$78),2)</f>
        <v>0</v>
      </c>
      <c r="D439" s="12" t="n">
        <f aca="false">MOD(QUOTIENT($A$439,Assumptions!$B$79),2)</f>
        <v>1</v>
      </c>
      <c r="E439" s="12" t="n">
        <f aca="false">MOD(QUOTIENT($A$439,Assumptions!$B$80),2)</f>
        <v>1</v>
      </c>
      <c r="F439" s="12" t="n">
        <f aca="false">MOD(QUOTIENT($A$439,Assumptions!$B$81),2)</f>
        <v>1</v>
      </c>
      <c r="G439" s="12" t="n">
        <f aca="false">MOD(QUOTIENT($A$439,Assumptions!$B$82),2)</f>
        <v>0</v>
      </c>
      <c r="H439" s="12" t="n">
        <f aca="false">MOD(QUOTIENT($A$439,Assumptions!$B$83),2)</f>
        <v>1</v>
      </c>
      <c r="I439" s="12" t="n">
        <f aca="false">IF($B$439=1,MIN(Assumptions!$B$67,MAX(Assumptions!$B$4,Assumptions!$B$26-(Assumptions!$B$4))),Assumptions!$B$4)</f>
        <v>30000000</v>
      </c>
      <c r="J439" s="12" t="n">
        <f aca="false">IF($C$439=1,MIN(Assumptions!$B$66,MAX(Assumptions!$B$4,Assumptions!$B$26-($I$439))),Assumptions!$B$4)</f>
        <v>0</v>
      </c>
      <c r="K439" s="12" t="n">
        <f aca="false">IF($D$439=1,MIN(Assumptions!$B$61,MAX(Assumptions!$B$4,Assumptions!$B$26-($I$439+$J$439))),Assumptions!$B$4)</f>
        <v>100000000</v>
      </c>
      <c r="L439" s="12" t="n">
        <f aca="false">IF($E$439=1,MIN(Assumptions!$B$56,MAX(Assumptions!$B$4,Assumptions!$B$26-($I$439+$J$439+$K$439))),Assumptions!$B$4)</f>
        <v>60000000</v>
      </c>
      <c r="M439" s="12" t="n">
        <f aca="false">IF($F$439=1,MIN(Assumptions!$B$51,MAX(Assumptions!$B$4,Assumptions!$B$26-($I$439+$J$439+$K$439+$L$439))),Assumptions!$B$4)</f>
        <v>30000000</v>
      </c>
      <c r="N439" s="12" t="n">
        <f aca="false">IF($G$439=1,MIN(Assumptions!$B$46,MAX(Assumptions!$B$4,Assumptions!$B$26-($I$439+$J$439+$K$439+$L$439+$M$439))),Assumptions!$B$4)</f>
        <v>0</v>
      </c>
      <c r="O439" s="12" t="n">
        <f aca="false">IF($H$439=1,MIN(Assumptions!$B$41,MAX(Assumptions!$B$4,Assumptions!$B$26-($I$439+$J$439+$K$439+$L$439+$M$439+$N$439))),Assumptions!$B$4)</f>
        <v>5000000</v>
      </c>
      <c r="P439" s="12" t="n">
        <f aca="false">$I$439+$J$439+$K$439+$L$439+$M$439+$N$439+$O$439</f>
        <v>225000000</v>
      </c>
      <c r="Q439" s="12" t="n">
        <f aca="false">MAX(Assumptions!$B$4,Assumptions!$B$26-$P$439)</f>
        <v>1775000000</v>
      </c>
      <c r="R439" s="12" t="n">
        <f aca="false">$J$335+$O$335+Assumptions!$B$20+IF($B$439=0,$D$335,Assumptions!$B$4)+IF($C$439=0,$AI$335,Assumptions!$B$4)+IF($D$439=0,$AF$335,Assumptions!$B$4)+IF($E$439=0,$AC$335,Assumptions!$B$4)+IF($F$439=0,$Z$335,Assumptions!$B$4)+IF($G$439=0,$W$335,Assumptions!$B$4)+IF($H$439=0,$T$335,Assumptions!$B$4)</f>
        <v>20407325.9340259</v>
      </c>
      <c r="S439" s="12" t="n">
        <f aca="false">IF($R$439&gt;Assumptions!$B$4,$Q$439/$R$439&gt;Assumptions!$B$13,FALSE())</f>
        <v>1</v>
      </c>
      <c r="T439" s="12" t="n">
        <f aca="false">IF($S$439,($Q$439+Assumptions!$B$14*Assumptions!$B$13)/($R$439+Assumptions!$B$14),IF($R$439&gt;Assumptions!$B$4,$Q$439/$R$439,Assumptions!$B$4))</f>
        <v>77.5952638522401</v>
      </c>
      <c r="U439" s="12" t="n">
        <f aca="false">IF($B$439=1,$I$439,$D$335*$T$439)</f>
        <v>30000000</v>
      </c>
      <c r="V439" s="12" t="n">
        <f aca="false">IF($C$439=1,$J$439,$AI$335*$T$439)</f>
        <v>475756367.03091</v>
      </c>
      <c r="W439" s="12" t="n">
        <f aca="false">IF($D$439=1,$K$439,$AF$335*$T$439)</f>
        <v>100000000</v>
      </c>
      <c r="X439" s="12" t="n">
        <f aca="false">IF($E$439=1,$L$439,$AC$335*$T$439)</f>
        <v>60000000</v>
      </c>
      <c r="Y439" s="12" t="n">
        <f aca="false">IF($F$439=1,$M$439,$Z$335*$T$439)</f>
        <v>30000000</v>
      </c>
      <c r="Z439" s="12" t="n">
        <f aca="false">IF($G$439=1,$N$439,$W$335*$T$439)</f>
        <v>387976319.261201</v>
      </c>
      <c r="AA439" s="12" t="n">
        <f aca="false">IF($H$439=1,$O$439,$T$335*$T$439)</f>
        <v>5000000</v>
      </c>
      <c r="AB439" s="12" t="n">
        <f aca="false">($J$335+$O$335)*$T$439</f>
        <v>21421779.4071281</v>
      </c>
      <c r="AC439" s="12" t="n">
        <f aca="false">Assumptions!$B$20*$T$439</f>
        <v>698357374.670161</v>
      </c>
      <c r="AD439" s="12" t="n">
        <f aca="false">IF($S$439,Assumptions!$B$14*($T$439-Assumptions!$B$13),Assumptions!$B$4)</f>
        <v>191488159.6306</v>
      </c>
      <c r="AE439" s="12" t="n">
        <f aca="false">$U$439+$V$439+$W$439+$X$439+$Y$439+$Z$439+$AA$439+$AB$439+$AC$439+$AD$439</f>
        <v>2000000000</v>
      </c>
      <c r="AF439" s="12" t="n">
        <f aca="false">IF(AND(IF($B$439=1,$U$439&gt;=INDEX($U$346:$U$473,1+$A$439-Assumptions!$B$77),$U$439&gt;INDEX($U$346:$U$473,1+$A$439+Assumptions!$B$77)),IF($C$439=1,$V$439&gt;=INDEX($V$346:$V$473,1+$A$439-Assumptions!$B$78),$V$439&gt;INDEX($V$346:$V$473,1+$A$439+Assumptions!$B$78)),IF($D$439=1,$W$439&gt;=INDEX($W$346:$W$473,1+$A$439-Assumptions!$B$79),$W$439&gt;INDEX($W$346:$W$473,1+$A$439+Assumptions!$B$79)),IF($E$439=1,$X$439&gt;=INDEX($X$346:$X$473,1+$A$439-Assumptions!$B$80),$X$439&gt;INDEX($X$346:$X$473,1+$A$439+Assumptions!$B$80)),IF($F$439=1,$Y$439&gt;=INDEX($Y$346:$Y$473,1+$A$439-Assumptions!$B$81),$Y$439&gt;INDEX($Y$346:$Y$473,1+$A$439+Assumptions!$B$81)),IF($G$439=1,$Z$439&gt;=INDEX($Z$346:$Z$473,1+$A$439-Assumptions!$B$82),$Z$439&gt;INDEX($Z$346:$Z$473,1+$A$439+Assumptions!$B$82)),IF($H$439=1,$AA$439&gt;=INDEX($AA$346:$AA$473,1+$A$439-Assumptions!$B$83),$AA$439&gt;INDEX($AA$346:$AA$473,1+$A$439+Assumptions!$B$83))),1,0)</f>
        <v>0</v>
      </c>
    </row>
    <row r="440" customFormat="false" ht="15" hidden="true" customHeight="false" outlineLevel="0" collapsed="false">
      <c r="A440" s="6" t="n">
        <f aca="false">ROW()-ROW($A$346)+Assumptions!$B$4</f>
        <v>94</v>
      </c>
      <c r="B440" s="12" t="n">
        <f aca="false">MOD(QUOTIENT($A$440,Assumptions!$B$77),2)</f>
        <v>1</v>
      </c>
      <c r="C440" s="12" t="n">
        <f aca="false">MOD(QUOTIENT($A$440,Assumptions!$B$78),2)</f>
        <v>0</v>
      </c>
      <c r="D440" s="12" t="n">
        <f aca="false">MOD(QUOTIENT($A$440,Assumptions!$B$79),2)</f>
        <v>1</v>
      </c>
      <c r="E440" s="12" t="n">
        <f aca="false">MOD(QUOTIENT($A$440,Assumptions!$B$80),2)</f>
        <v>1</v>
      </c>
      <c r="F440" s="12" t="n">
        <f aca="false">MOD(QUOTIENT($A$440,Assumptions!$B$81),2)</f>
        <v>1</v>
      </c>
      <c r="G440" s="12" t="n">
        <f aca="false">MOD(QUOTIENT($A$440,Assumptions!$B$82),2)</f>
        <v>1</v>
      </c>
      <c r="H440" s="12" t="n">
        <f aca="false">MOD(QUOTIENT($A$440,Assumptions!$B$83),2)</f>
        <v>0</v>
      </c>
      <c r="I440" s="12" t="n">
        <f aca="false">IF($B$440=1,MIN(Assumptions!$B$67,MAX(Assumptions!$B$4,Assumptions!$B$26-(Assumptions!$B$4))),Assumptions!$B$4)</f>
        <v>30000000</v>
      </c>
      <c r="J440" s="12" t="n">
        <f aca="false">IF($C$440=1,MIN(Assumptions!$B$66,MAX(Assumptions!$B$4,Assumptions!$B$26-($I$440))),Assumptions!$B$4)</f>
        <v>0</v>
      </c>
      <c r="K440" s="12" t="n">
        <f aca="false">IF($D$440=1,MIN(Assumptions!$B$61,MAX(Assumptions!$B$4,Assumptions!$B$26-($I$440+$J$440))),Assumptions!$B$4)</f>
        <v>100000000</v>
      </c>
      <c r="L440" s="12" t="n">
        <f aca="false">IF($E$440=1,MIN(Assumptions!$B$56,MAX(Assumptions!$B$4,Assumptions!$B$26-($I$440+$J$440+$K$440))),Assumptions!$B$4)</f>
        <v>60000000</v>
      </c>
      <c r="M440" s="12" t="n">
        <f aca="false">IF($F$440=1,MIN(Assumptions!$B$51,MAX(Assumptions!$B$4,Assumptions!$B$26-($I$440+$J$440+$K$440+$L$440))),Assumptions!$B$4)</f>
        <v>30000000</v>
      </c>
      <c r="N440" s="12" t="n">
        <f aca="false">IF($G$440=1,MIN(Assumptions!$B$46,MAX(Assumptions!$B$4,Assumptions!$B$26-($I$440+$J$440+$K$440+$L$440+$M$440))),Assumptions!$B$4)</f>
        <v>15000000</v>
      </c>
      <c r="O440" s="12" t="n">
        <f aca="false">IF($H$440=1,MIN(Assumptions!$B$41,MAX(Assumptions!$B$4,Assumptions!$B$26-($I$440+$J$440+$K$440+$L$440+$M$440+$N$440))),Assumptions!$B$4)</f>
        <v>0</v>
      </c>
      <c r="P440" s="12" t="n">
        <f aca="false">$I$440+$J$440+$K$440+$L$440+$M$440+$N$440+$O$440</f>
        <v>235000000</v>
      </c>
      <c r="Q440" s="12" t="n">
        <f aca="false">MAX(Assumptions!$B$4,Assumptions!$B$26-$P$440)</f>
        <v>1765000000</v>
      </c>
      <c r="R440" s="12" t="n">
        <f aca="false">$J$335+$O$335+Assumptions!$B$20+IF($B$440=0,$D$335,Assumptions!$B$4)+IF($C$440=0,$AI$335,Assumptions!$B$4)+IF($D$440=0,$AF$335,Assumptions!$B$4)+IF($E$440=0,$AC$335,Assumptions!$B$4)+IF($F$440=0,$Z$335,Assumptions!$B$4)+IF($G$440=0,$W$335,Assumptions!$B$4)+IF($H$440=0,$T$335,Assumptions!$B$4)</f>
        <v>20407325.9340259</v>
      </c>
      <c r="S440" s="12" t="n">
        <f aca="false">IF($R$440&gt;Assumptions!$B$4,$Q$440/$R$440&gt;Assumptions!$B$13,FALSE())</f>
        <v>1</v>
      </c>
      <c r="T440" s="12" t="n">
        <f aca="false">IF($S$440,($Q$440+Assumptions!$B$14*Assumptions!$B$13)/($R$440+Assumptions!$B$14),IF($R$440&gt;Assumptions!$B$4,$Q$440/$R$440,Assumptions!$B$4))</f>
        <v>77.1587222834511</v>
      </c>
      <c r="U440" s="12" t="n">
        <f aca="false">IF($B$440=1,$I$440,$D$335*$T$440)</f>
        <v>30000000</v>
      </c>
      <c r="V440" s="12" t="n">
        <f aca="false">IF($C$440=1,$J$440,$AI$335*$T$440)</f>
        <v>473079819.255771</v>
      </c>
      <c r="W440" s="12" t="n">
        <f aca="false">IF($D$440=1,$K$440,$AF$335*$T$440)</f>
        <v>100000000</v>
      </c>
      <c r="X440" s="12" t="n">
        <f aca="false">IF($E$440=1,$L$440,$AC$335*$T$440)</f>
        <v>60000000</v>
      </c>
      <c r="Y440" s="12" t="n">
        <f aca="false">IF($F$440=1,$M$440,$Z$335*$T$440)</f>
        <v>30000000</v>
      </c>
      <c r="Z440" s="12" t="n">
        <f aca="false">IF($G$440=1,$N$440,$W$335*$T$440)</f>
        <v>15000000</v>
      </c>
      <c r="AA440" s="12" t="n">
        <f aca="false">IF($H$440=1,$O$440,$T$335*$T$440)</f>
        <v>385793611.417256</v>
      </c>
      <c r="AB440" s="12" t="n">
        <f aca="false">($J$335+$O$335)*$T$440</f>
        <v>21301263.0672849</v>
      </c>
      <c r="AC440" s="12" t="n">
        <f aca="false">Assumptions!$B$20*$T$440</f>
        <v>694428500.55106</v>
      </c>
      <c r="AD440" s="12" t="n">
        <f aca="false">IF($S$440,Assumptions!$B$14*($T$440-Assumptions!$B$13),Assumptions!$B$4)</f>
        <v>190396805.708628</v>
      </c>
      <c r="AE440" s="12" t="n">
        <f aca="false">$U$440+$V$440+$W$440+$X$440+$Y$440+$Z$440+$AA$440+$AB$440+$AC$440+$AD$440</f>
        <v>2000000000</v>
      </c>
      <c r="AF440" s="12" t="n">
        <f aca="false">IF(AND(IF($B$440=1,$U$440&gt;=INDEX($U$346:$U$473,1+$A$440-Assumptions!$B$77),$U$440&gt;INDEX($U$346:$U$473,1+$A$440+Assumptions!$B$77)),IF($C$440=1,$V$440&gt;=INDEX($V$346:$V$473,1+$A$440-Assumptions!$B$78),$V$440&gt;INDEX($V$346:$V$473,1+$A$440+Assumptions!$B$78)),IF($D$440=1,$W$440&gt;=INDEX($W$346:$W$473,1+$A$440-Assumptions!$B$79),$W$440&gt;INDEX($W$346:$W$473,1+$A$440+Assumptions!$B$79)),IF($E$440=1,$X$440&gt;=INDEX($X$346:$X$473,1+$A$440-Assumptions!$B$80),$X$440&gt;INDEX($X$346:$X$473,1+$A$440+Assumptions!$B$80)),IF($F$440=1,$Y$440&gt;=INDEX($Y$346:$Y$473,1+$A$440-Assumptions!$B$81),$Y$440&gt;INDEX($Y$346:$Y$473,1+$A$440+Assumptions!$B$81)),IF($G$440=1,$Z$440&gt;=INDEX($Z$346:$Z$473,1+$A$440-Assumptions!$B$82),$Z$440&gt;INDEX($Z$346:$Z$473,1+$A$440+Assumptions!$B$82)),IF($H$440=1,$AA$440&gt;=INDEX($AA$346:$AA$473,1+$A$440-Assumptions!$B$83),$AA$440&gt;INDEX($AA$346:$AA$473,1+$A$440+Assumptions!$B$83))),1,0)</f>
        <v>0</v>
      </c>
    </row>
    <row r="441" customFormat="false" ht="15" hidden="true" customHeight="false" outlineLevel="0" collapsed="false">
      <c r="A441" s="6" t="n">
        <f aca="false">ROW()-ROW($A$346)+Assumptions!$B$4</f>
        <v>95</v>
      </c>
      <c r="B441" s="12" t="n">
        <f aca="false">MOD(QUOTIENT($A$441,Assumptions!$B$77),2)</f>
        <v>1</v>
      </c>
      <c r="C441" s="12" t="n">
        <f aca="false">MOD(QUOTIENT($A$441,Assumptions!$B$78),2)</f>
        <v>0</v>
      </c>
      <c r="D441" s="12" t="n">
        <f aca="false">MOD(QUOTIENT($A$441,Assumptions!$B$79),2)</f>
        <v>1</v>
      </c>
      <c r="E441" s="12" t="n">
        <f aca="false">MOD(QUOTIENT($A$441,Assumptions!$B$80),2)</f>
        <v>1</v>
      </c>
      <c r="F441" s="12" t="n">
        <f aca="false">MOD(QUOTIENT($A$441,Assumptions!$B$81),2)</f>
        <v>1</v>
      </c>
      <c r="G441" s="12" t="n">
        <f aca="false">MOD(QUOTIENT($A$441,Assumptions!$B$82),2)</f>
        <v>1</v>
      </c>
      <c r="H441" s="12" t="n">
        <f aca="false">MOD(QUOTIENT($A$441,Assumptions!$B$83),2)</f>
        <v>1</v>
      </c>
      <c r="I441" s="12" t="n">
        <f aca="false">IF($B$441=1,MIN(Assumptions!$B$67,MAX(Assumptions!$B$4,Assumptions!$B$26-(Assumptions!$B$4))),Assumptions!$B$4)</f>
        <v>30000000</v>
      </c>
      <c r="J441" s="12" t="n">
        <f aca="false">IF($C$441=1,MIN(Assumptions!$B$66,MAX(Assumptions!$B$4,Assumptions!$B$26-($I$441))),Assumptions!$B$4)</f>
        <v>0</v>
      </c>
      <c r="K441" s="12" t="n">
        <f aca="false">IF($D$441=1,MIN(Assumptions!$B$61,MAX(Assumptions!$B$4,Assumptions!$B$26-($I$441+$J$441))),Assumptions!$B$4)</f>
        <v>100000000</v>
      </c>
      <c r="L441" s="12" t="n">
        <f aca="false">IF($E$441=1,MIN(Assumptions!$B$56,MAX(Assumptions!$B$4,Assumptions!$B$26-($I$441+$J$441+$K$441))),Assumptions!$B$4)</f>
        <v>60000000</v>
      </c>
      <c r="M441" s="12" t="n">
        <f aca="false">IF($F$441=1,MIN(Assumptions!$B$51,MAX(Assumptions!$B$4,Assumptions!$B$26-($I$441+$J$441+$K$441+$L$441))),Assumptions!$B$4)</f>
        <v>30000000</v>
      </c>
      <c r="N441" s="12" t="n">
        <f aca="false">IF($G$441=1,MIN(Assumptions!$B$46,MAX(Assumptions!$B$4,Assumptions!$B$26-($I$441+$J$441+$K$441+$L$441+$M$441))),Assumptions!$B$4)</f>
        <v>15000000</v>
      </c>
      <c r="O441" s="12" t="n">
        <f aca="false">IF($H$441=1,MIN(Assumptions!$B$41,MAX(Assumptions!$B$4,Assumptions!$B$26-($I$441+$J$441+$K$441+$L$441+$M$441+$N$441))),Assumptions!$B$4)</f>
        <v>5000000</v>
      </c>
      <c r="P441" s="12" t="n">
        <f aca="false">$I$441+$J$441+$K$441+$L$441+$M$441+$N$441+$O$441</f>
        <v>240000000</v>
      </c>
      <c r="Q441" s="12" t="n">
        <f aca="false">MAX(Assumptions!$B$4,Assumptions!$B$26-$P$441)</f>
        <v>1760000000</v>
      </c>
      <c r="R441" s="12" t="n">
        <f aca="false">$J$335+$O$335+Assumptions!$B$20+IF($B$441=0,$D$335,Assumptions!$B$4)+IF($C$441=0,$AI$335,Assumptions!$B$4)+IF($D$441=0,$AF$335,Assumptions!$B$4)+IF($E$441=0,$AC$335,Assumptions!$B$4)+IF($F$441=0,$Z$335,Assumptions!$B$4)+IF($G$441=0,$W$335,Assumptions!$B$4)+IF($H$441=0,$T$335,Assumptions!$B$4)</f>
        <v>15407325.9340259</v>
      </c>
      <c r="S441" s="12" t="n">
        <f aca="false">IF($R$441&gt;Assumptions!$B$4,$Q$441/$R$441&gt;Assumptions!$B$13,FALSE())</f>
        <v>1</v>
      </c>
      <c r="T441" s="12" t="n">
        <f aca="false">IF($S$441,($Q$441+Assumptions!$B$14*Assumptions!$B$13)/($R$441+Assumptions!$B$14),IF($R$441&gt;Assumptions!$B$4,$Q$441/$R$441,Assumptions!$B$4))</f>
        <v>98.42340539807</v>
      </c>
      <c r="U441" s="12" t="n">
        <f aca="false">IF($B$441=1,$I$441,$D$335*$T$441)</f>
        <v>30000000</v>
      </c>
      <c r="V441" s="12" t="n">
        <f aca="false">IF($C$441=1,$J$441,$AI$335*$T$441)</f>
        <v>603459018.738093</v>
      </c>
      <c r="W441" s="12" t="n">
        <f aca="false">IF($D$441=1,$K$441,$AF$335*$T$441)</f>
        <v>100000000</v>
      </c>
      <c r="X441" s="12" t="n">
        <f aca="false">IF($E$441=1,$L$441,$AC$335*$T$441)</f>
        <v>60000000</v>
      </c>
      <c r="Y441" s="12" t="n">
        <f aca="false">IF($F$441=1,$M$441,$Z$335*$T$441)</f>
        <v>30000000</v>
      </c>
      <c r="Z441" s="12" t="n">
        <f aca="false">IF($G$441=1,$N$441,$W$335*$T$441)</f>
        <v>15000000</v>
      </c>
      <c r="AA441" s="12" t="n">
        <f aca="false">IF($H$441=1,$O$441,$T$335*$T$441)</f>
        <v>5000000</v>
      </c>
      <c r="AB441" s="12" t="n">
        <f aca="false">($J$335+$O$335)*$T$441</f>
        <v>27171819.1841025</v>
      </c>
      <c r="AC441" s="12" t="n">
        <f aca="false">Assumptions!$B$20*$T$441</f>
        <v>885810648.58263</v>
      </c>
      <c r="AD441" s="12" t="n">
        <f aca="false">IF($S$441,Assumptions!$B$14*($T$441-Assumptions!$B$13),Assumptions!$B$4)</f>
        <v>243558513.495175</v>
      </c>
      <c r="AE441" s="12" t="n">
        <f aca="false">$U$441+$V$441+$W$441+$X$441+$Y$441+$Z$441+$AA$441+$AB$441+$AC$441+$AD$441</f>
        <v>2000000000</v>
      </c>
      <c r="AF441" s="12" t="n">
        <f aca="false">IF(AND(IF($B$441=1,$U$441&gt;=INDEX($U$346:$U$473,1+$A$441-Assumptions!$B$77),$U$441&gt;INDEX($U$346:$U$473,1+$A$441+Assumptions!$B$77)),IF($C$441=1,$V$441&gt;=INDEX($V$346:$V$473,1+$A$441-Assumptions!$B$78),$V$441&gt;INDEX($V$346:$V$473,1+$A$441+Assumptions!$B$78)),IF($D$441=1,$W$441&gt;=INDEX($W$346:$W$473,1+$A$441-Assumptions!$B$79),$W$441&gt;INDEX($W$346:$W$473,1+$A$441+Assumptions!$B$79)),IF($E$441=1,$X$441&gt;=INDEX($X$346:$X$473,1+$A$441-Assumptions!$B$80),$X$441&gt;INDEX($X$346:$X$473,1+$A$441+Assumptions!$B$80)),IF($F$441=1,$Y$441&gt;=INDEX($Y$346:$Y$473,1+$A$441-Assumptions!$B$81),$Y$441&gt;INDEX($Y$346:$Y$473,1+$A$441+Assumptions!$B$81)),IF($G$441=1,$Z$441&gt;=INDEX($Z$346:$Z$473,1+$A$441-Assumptions!$B$82),$Z$441&gt;INDEX($Z$346:$Z$473,1+$A$441+Assumptions!$B$82)),IF($H$441=1,$AA$441&gt;=INDEX($AA$346:$AA$473,1+$A$441-Assumptions!$B$83),$AA$441&gt;INDEX($AA$346:$AA$473,1+$A$441+Assumptions!$B$83))),1,0)</f>
        <v>0</v>
      </c>
    </row>
    <row r="442" customFormat="false" ht="15" hidden="true" customHeight="false" outlineLevel="0" collapsed="false">
      <c r="A442" s="6" t="n">
        <f aca="false">ROW()-ROW($A$346)+Assumptions!$B$4</f>
        <v>96</v>
      </c>
      <c r="B442" s="12" t="n">
        <f aca="false">MOD(QUOTIENT($A$442,Assumptions!$B$77),2)</f>
        <v>1</v>
      </c>
      <c r="C442" s="12" t="n">
        <f aca="false">MOD(QUOTIENT($A$442,Assumptions!$B$78),2)</f>
        <v>1</v>
      </c>
      <c r="D442" s="12" t="n">
        <f aca="false">MOD(QUOTIENT($A$442,Assumptions!$B$79),2)</f>
        <v>0</v>
      </c>
      <c r="E442" s="12" t="n">
        <f aca="false">MOD(QUOTIENT($A$442,Assumptions!$B$80),2)</f>
        <v>0</v>
      </c>
      <c r="F442" s="12" t="n">
        <f aca="false">MOD(QUOTIENT($A$442,Assumptions!$B$81),2)</f>
        <v>0</v>
      </c>
      <c r="G442" s="12" t="n">
        <f aca="false">MOD(QUOTIENT($A$442,Assumptions!$B$82),2)</f>
        <v>0</v>
      </c>
      <c r="H442" s="12" t="n">
        <f aca="false">MOD(QUOTIENT($A$442,Assumptions!$B$83),2)</f>
        <v>0</v>
      </c>
      <c r="I442" s="12" t="n">
        <f aca="false">IF($B$442=1,MIN(Assumptions!$B$67,MAX(Assumptions!$B$4,Assumptions!$B$26-(Assumptions!$B$4))),Assumptions!$B$4)</f>
        <v>30000000</v>
      </c>
      <c r="J442" s="12" t="n">
        <f aca="false">IF($C$442=1,MIN(Assumptions!$B$66,MAX(Assumptions!$B$4,Assumptions!$B$26-($I$442))),Assumptions!$B$4)</f>
        <v>300000000</v>
      </c>
      <c r="K442" s="12" t="n">
        <f aca="false">IF($D$442=1,MIN(Assumptions!$B$61,MAX(Assumptions!$B$4,Assumptions!$B$26-($I$442+$J$442))),Assumptions!$B$4)</f>
        <v>0</v>
      </c>
      <c r="L442" s="12" t="n">
        <f aca="false">IF($E$442=1,MIN(Assumptions!$B$56,MAX(Assumptions!$B$4,Assumptions!$B$26-($I$442+$J$442+$K$442))),Assumptions!$B$4)</f>
        <v>0</v>
      </c>
      <c r="M442" s="12" t="n">
        <f aca="false">IF($F$442=1,MIN(Assumptions!$B$51,MAX(Assumptions!$B$4,Assumptions!$B$26-($I$442+$J$442+$K$442+$L$442))),Assumptions!$B$4)</f>
        <v>0</v>
      </c>
      <c r="N442" s="12" t="n">
        <f aca="false">IF($G$442=1,MIN(Assumptions!$B$46,MAX(Assumptions!$B$4,Assumptions!$B$26-($I$442+$J$442+$K$442+$L$442+$M$442))),Assumptions!$B$4)</f>
        <v>0</v>
      </c>
      <c r="O442" s="12" t="n">
        <f aca="false">IF($H$442=1,MIN(Assumptions!$B$41,MAX(Assumptions!$B$4,Assumptions!$B$26-($I$442+$J$442+$K$442+$L$442+$M$442+$N$442))),Assumptions!$B$4)</f>
        <v>0</v>
      </c>
      <c r="P442" s="12" t="n">
        <f aca="false">$I$442+$J$442+$K$442+$L$442+$M$442+$N$442+$O$442</f>
        <v>330000000</v>
      </c>
      <c r="Q442" s="12" t="n">
        <f aca="false">MAX(Assumptions!$B$4,Assumptions!$B$26-$P$442)</f>
        <v>1670000000</v>
      </c>
      <c r="R442" s="12" t="n">
        <f aca="false">$J$335+$O$335+Assumptions!$B$20+IF($B$442=0,$D$335,Assumptions!$B$4)+IF($C$442=0,$AI$335,Assumptions!$B$4)+IF($D$442=0,$AF$335,Assumptions!$B$4)+IF($E$442=0,$AC$335,Assumptions!$B$4)+IF($F$442=0,$Z$335,Assumptions!$B$4)+IF($G$442=0,$W$335,Assumptions!$B$4)+IF($H$442=0,$T$335,Assumptions!$B$4)</f>
        <v>26409138.3582987</v>
      </c>
      <c r="S442" s="12" t="n">
        <f aca="false">IF($R$442&gt;Assumptions!$B$4,$Q$442/$R$442&gt;Assumptions!$B$13,FALSE())</f>
        <v>1</v>
      </c>
      <c r="T442" s="12" t="n">
        <f aca="false">IF($S$442,($Q$442+Assumptions!$B$14*Assumptions!$B$13)/($R$442+Assumptions!$B$14),IF($R$442&gt;Assumptions!$B$4,$Q$442/$R$442,Assumptions!$B$4))</f>
        <v>57.8536786282282</v>
      </c>
      <c r="U442" s="12" t="n">
        <f aca="false">IF($B$442=1,$I$442,$D$335*$T$442)</f>
        <v>30000000</v>
      </c>
      <c r="V442" s="12" t="n">
        <f aca="false">IF($C$442=1,$J$442,$AI$335*$T$442)</f>
        <v>300000000</v>
      </c>
      <c r="W442" s="12" t="n">
        <f aca="false">IF($D$442=1,$K$442,$AF$335*$T$442)</f>
        <v>100264338.897769</v>
      </c>
      <c r="X442" s="12" t="n">
        <f aca="false">IF($E$442=1,$L$442,$AC$335*$T$442)</f>
        <v>138848828.707748</v>
      </c>
      <c r="Y442" s="12" t="n">
        <f aca="false">IF($F$442=1,$M$442,$Z$335*$T$442)</f>
        <v>173561035.884685</v>
      </c>
      <c r="Z442" s="12" t="n">
        <f aca="false">IF($G$442=1,$N$442,$W$335*$T$442)</f>
        <v>289268393.141141</v>
      </c>
      <c r="AA442" s="12" t="n">
        <f aca="false">IF($H$442=1,$O$442,$T$335*$T$442)</f>
        <v>289268393.141141</v>
      </c>
      <c r="AB442" s="12" t="n">
        <f aca="false">($J$335+$O$335)*$T$442</f>
        <v>15971706.0028917</v>
      </c>
      <c r="AC442" s="12" t="n">
        <f aca="false">Assumptions!$B$20*$T$442</f>
        <v>520683107.654054</v>
      </c>
      <c r="AD442" s="12" t="n">
        <f aca="false">IF($S$442,Assumptions!$B$14*($T$442-Assumptions!$B$13),Assumptions!$B$4)</f>
        <v>142134196.570571</v>
      </c>
      <c r="AE442" s="12" t="n">
        <f aca="false">$U$442+$V$442+$W$442+$X$442+$Y$442+$Z$442+$AA$442+$AB$442+$AC$442+$AD$442</f>
        <v>2000000000</v>
      </c>
      <c r="AF442" s="12" t="n">
        <f aca="false">IF(AND(IF($B$442=1,$U$442&gt;=INDEX($U$346:$U$473,1+$A$442-Assumptions!$B$77),$U$442&gt;INDEX($U$346:$U$473,1+$A$442+Assumptions!$B$77)),IF($C$442=1,$V$442&gt;=INDEX($V$346:$V$473,1+$A$442-Assumptions!$B$78),$V$442&gt;INDEX($V$346:$V$473,1+$A$442+Assumptions!$B$78)),IF($D$442=1,$W$442&gt;=INDEX($W$346:$W$473,1+$A$442-Assumptions!$B$79),$W$442&gt;INDEX($W$346:$W$473,1+$A$442+Assumptions!$B$79)),IF($E$442=1,$X$442&gt;=INDEX($X$346:$X$473,1+$A$442-Assumptions!$B$80),$X$442&gt;INDEX($X$346:$X$473,1+$A$442+Assumptions!$B$80)),IF($F$442=1,$Y$442&gt;=INDEX($Y$346:$Y$473,1+$A$442-Assumptions!$B$81),$Y$442&gt;INDEX($Y$346:$Y$473,1+$A$442+Assumptions!$B$81)),IF($G$442=1,$Z$442&gt;=INDEX($Z$346:$Z$473,1+$A$442-Assumptions!$B$82),$Z$442&gt;INDEX($Z$346:$Z$473,1+$A$442+Assumptions!$B$82)),IF($H$442=1,$AA$442&gt;=INDEX($AA$346:$AA$473,1+$A$442-Assumptions!$B$83),$AA$442&gt;INDEX($AA$346:$AA$473,1+$A$442+Assumptions!$B$83))),1,0)</f>
        <v>0</v>
      </c>
    </row>
    <row r="443" customFormat="false" ht="15" hidden="true" customHeight="false" outlineLevel="0" collapsed="false">
      <c r="A443" s="6" t="n">
        <f aca="false">ROW()-ROW($A$346)+Assumptions!$B$4</f>
        <v>97</v>
      </c>
      <c r="B443" s="12" t="n">
        <f aca="false">MOD(QUOTIENT($A$443,Assumptions!$B$77),2)</f>
        <v>1</v>
      </c>
      <c r="C443" s="12" t="n">
        <f aca="false">MOD(QUOTIENT($A$443,Assumptions!$B$78),2)</f>
        <v>1</v>
      </c>
      <c r="D443" s="12" t="n">
        <f aca="false">MOD(QUOTIENT($A$443,Assumptions!$B$79),2)</f>
        <v>0</v>
      </c>
      <c r="E443" s="12" t="n">
        <f aca="false">MOD(QUOTIENT($A$443,Assumptions!$B$80),2)</f>
        <v>0</v>
      </c>
      <c r="F443" s="12" t="n">
        <f aca="false">MOD(QUOTIENT($A$443,Assumptions!$B$81),2)</f>
        <v>0</v>
      </c>
      <c r="G443" s="12" t="n">
        <f aca="false">MOD(QUOTIENT($A$443,Assumptions!$B$82),2)</f>
        <v>0</v>
      </c>
      <c r="H443" s="12" t="n">
        <f aca="false">MOD(QUOTIENT($A$443,Assumptions!$B$83),2)</f>
        <v>1</v>
      </c>
      <c r="I443" s="12" t="n">
        <f aca="false">IF($B$443=1,MIN(Assumptions!$B$67,MAX(Assumptions!$B$4,Assumptions!$B$26-(Assumptions!$B$4))),Assumptions!$B$4)</f>
        <v>30000000</v>
      </c>
      <c r="J443" s="12" t="n">
        <f aca="false">IF($C$443=1,MIN(Assumptions!$B$66,MAX(Assumptions!$B$4,Assumptions!$B$26-($I$443))),Assumptions!$B$4)</f>
        <v>300000000</v>
      </c>
      <c r="K443" s="12" t="n">
        <f aca="false">IF($D$443=1,MIN(Assumptions!$B$61,MAX(Assumptions!$B$4,Assumptions!$B$26-($I$443+$J$443))),Assumptions!$B$4)</f>
        <v>0</v>
      </c>
      <c r="L443" s="12" t="n">
        <f aca="false">IF($E$443=1,MIN(Assumptions!$B$56,MAX(Assumptions!$B$4,Assumptions!$B$26-($I$443+$J$443+$K$443))),Assumptions!$B$4)</f>
        <v>0</v>
      </c>
      <c r="M443" s="12" t="n">
        <f aca="false">IF($F$443=1,MIN(Assumptions!$B$51,MAX(Assumptions!$B$4,Assumptions!$B$26-($I$443+$J$443+$K$443+$L$443))),Assumptions!$B$4)</f>
        <v>0</v>
      </c>
      <c r="N443" s="12" t="n">
        <f aca="false">IF($G$443=1,MIN(Assumptions!$B$46,MAX(Assumptions!$B$4,Assumptions!$B$26-($I$443+$J$443+$K$443+$L$443+$M$443))),Assumptions!$B$4)</f>
        <v>0</v>
      </c>
      <c r="O443" s="12" t="n">
        <f aca="false">IF($H$443=1,MIN(Assumptions!$B$41,MAX(Assumptions!$B$4,Assumptions!$B$26-($I$443+$J$443+$K$443+$L$443+$M$443+$N$443))),Assumptions!$B$4)</f>
        <v>5000000</v>
      </c>
      <c r="P443" s="12" t="n">
        <f aca="false">$I$443+$J$443+$K$443+$L$443+$M$443+$N$443+$O$443</f>
        <v>335000000</v>
      </c>
      <c r="Q443" s="12" t="n">
        <f aca="false">MAX(Assumptions!$B$4,Assumptions!$B$26-$P$443)</f>
        <v>1665000000</v>
      </c>
      <c r="R443" s="12" t="n">
        <f aca="false">$J$335+$O$335+Assumptions!$B$20+IF($B$443=0,$D$335,Assumptions!$B$4)+IF($C$443=0,$AI$335,Assumptions!$B$4)+IF($D$443=0,$AF$335,Assumptions!$B$4)+IF($E$443=0,$AC$335,Assumptions!$B$4)+IF($F$443=0,$Z$335,Assumptions!$B$4)+IF($G$443=0,$W$335,Assumptions!$B$4)+IF($H$443=0,$T$335,Assumptions!$B$4)</f>
        <v>21409138.3582987</v>
      </c>
      <c r="S443" s="12" t="n">
        <f aca="false">IF($R$443&gt;Assumptions!$B$4,$Q$443/$R$443&gt;Assumptions!$B$13,FALSE())</f>
        <v>1</v>
      </c>
      <c r="T443" s="12" t="n">
        <f aca="false">IF($S$443,($Q$443+Assumptions!$B$14*Assumptions!$B$13)/($R$443+Assumptions!$B$14),IF($R$443&gt;Assumptions!$B$4,$Q$443/$R$443,Assumptions!$B$4))</f>
        <v>69.7432075974925</v>
      </c>
      <c r="U443" s="12" t="n">
        <f aca="false">IF($B$443=1,$I$443,$D$335*$T$443)</f>
        <v>30000000</v>
      </c>
      <c r="V443" s="12" t="n">
        <f aca="false">IF($C$443=1,$J$443,$AI$335*$T$443)</f>
        <v>300000000</v>
      </c>
      <c r="W443" s="12" t="n">
        <f aca="false">IF($D$443=1,$K$443,$AF$335*$T$443)</f>
        <v>120869696.935063</v>
      </c>
      <c r="X443" s="12" t="n">
        <f aca="false">IF($E$443=1,$L$443,$AC$335*$T$443)</f>
        <v>167383698.233982</v>
      </c>
      <c r="Y443" s="12" t="n">
        <f aca="false">IF($F$443=1,$M$443,$Z$335*$T$443)</f>
        <v>209229622.792478</v>
      </c>
      <c r="Z443" s="12" t="n">
        <f aca="false">IF($G$443=1,$N$443,$W$335*$T$443)</f>
        <v>348716037.987463</v>
      </c>
      <c r="AA443" s="12" t="n">
        <f aca="false">IF($H$443=1,$O$443,$T$335*$T$443)</f>
        <v>5000000</v>
      </c>
      <c r="AB443" s="12" t="n">
        <f aca="false">($J$335+$O$335)*$T$443</f>
        <v>19254056.679851</v>
      </c>
      <c r="AC443" s="12" t="n">
        <f aca="false">Assumptions!$B$20*$T$443</f>
        <v>627688868.377433</v>
      </c>
      <c r="AD443" s="12" t="n">
        <f aca="false">IF($S$443,Assumptions!$B$14*($T$443-Assumptions!$B$13),Assumptions!$B$4)</f>
        <v>171858018.993731</v>
      </c>
      <c r="AE443" s="12" t="n">
        <f aca="false">$U$443+$V$443+$W$443+$X$443+$Y$443+$Z$443+$AA$443+$AB$443+$AC$443+$AD$443</f>
        <v>2000000000</v>
      </c>
      <c r="AF443" s="12" t="n">
        <f aca="false">IF(AND(IF($B$443=1,$U$443&gt;=INDEX($U$346:$U$473,1+$A$443-Assumptions!$B$77),$U$443&gt;INDEX($U$346:$U$473,1+$A$443+Assumptions!$B$77)),IF($C$443=1,$V$443&gt;=INDEX($V$346:$V$473,1+$A$443-Assumptions!$B$78),$V$443&gt;INDEX($V$346:$V$473,1+$A$443+Assumptions!$B$78)),IF($D$443=1,$W$443&gt;=INDEX($W$346:$W$473,1+$A$443-Assumptions!$B$79),$W$443&gt;INDEX($W$346:$W$473,1+$A$443+Assumptions!$B$79)),IF($E$443=1,$X$443&gt;=INDEX($X$346:$X$473,1+$A$443-Assumptions!$B$80),$X$443&gt;INDEX($X$346:$X$473,1+$A$443+Assumptions!$B$80)),IF($F$443=1,$Y$443&gt;=INDEX($Y$346:$Y$473,1+$A$443-Assumptions!$B$81),$Y$443&gt;INDEX($Y$346:$Y$473,1+$A$443+Assumptions!$B$81)),IF($G$443=1,$Z$443&gt;=INDEX($Z$346:$Z$473,1+$A$443-Assumptions!$B$82),$Z$443&gt;INDEX($Z$346:$Z$473,1+$A$443+Assumptions!$B$82)),IF($H$443=1,$AA$443&gt;=INDEX($AA$346:$AA$473,1+$A$443-Assumptions!$B$83),$AA$443&gt;INDEX($AA$346:$AA$473,1+$A$443+Assumptions!$B$83))),1,0)</f>
        <v>0</v>
      </c>
    </row>
    <row r="444" customFormat="false" ht="15" hidden="true" customHeight="false" outlineLevel="0" collapsed="false">
      <c r="A444" s="6" t="n">
        <f aca="false">ROW()-ROW($A$346)+Assumptions!$B$4</f>
        <v>98</v>
      </c>
      <c r="B444" s="12" t="n">
        <f aca="false">MOD(QUOTIENT($A$444,Assumptions!$B$77),2)</f>
        <v>1</v>
      </c>
      <c r="C444" s="12" t="n">
        <f aca="false">MOD(QUOTIENT($A$444,Assumptions!$B$78),2)</f>
        <v>1</v>
      </c>
      <c r="D444" s="12" t="n">
        <f aca="false">MOD(QUOTIENT($A$444,Assumptions!$B$79),2)</f>
        <v>0</v>
      </c>
      <c r="E444" s="12" t="n">
        <f aca="false">MOD(QUOTIENT($A$444,Assumptions!$B$80),2)</f>
        <v>0</v>
      </c>
      <c r="F444" s="12" t="n">
        <f aca="false">MOD(QUOTIENT($A$444,Assumptions!$B$81),2)</f>
        <v>0</v>
      </c>
      <c r="G444" s="12" t="n">
        <f aca="false">MOD(QUOTIENT($A$444,Assumptions!$B$82),2)</f>
        <v>1</v>
      </c>
      <c r="H444" s="12" t="n">
        <f aca="false">MOD(QUOTIENT($A$444,Assumptions!$B$83),2)</f>
        <v>0</v>
      </c>
      <c r="I444" s="12" t="n">
        <f aca="false">IF($B$444=1,MIN(Assumptions!$B$67,MAX(Assumptions!$B$4,Assumptions!$B$26-(Assumptions!$B$4))),Assumptions!$B$4)</f>
        <v>30000000</v>
      </c>
      <c r="J444" s="12" t="n">
        <f aca="false">IF($C$444=1,MIN(Assumptions!$B$66,MAX(Assumptions!$B$4,Assumptions!$B$26-($I$444))),Assumptions!$B$4)</f>
        <v>300000000</v>
      </c>
      <c r="K444" s="12" t="n">
        <f aca="false">IF($D$444=1,MIN(Assumptions!$B$61,MAX(Assumptions!$B$4,Assumptions!$B$26-($I$444+$J$444))),Assumptions!$B$4)</f>
        <v>0</v>
      </c>
      <c r="L444" s="12" t="n">
        <f aca="false">IF($E$444=1,MIN(Assumptions!$B$56,MAX(Assumptions!$B$4,Assumptions!$B$26-($I$444+$J$444+$K$444))),Assumptions!$B$4)</f>
        <v>0</v>
      </c>
      <c r="M444" s="12" t="n">
        <f aca="false">IF($F$444=1,MIN(Assumptions!$B$51,MAX(Assumptions!$B$4,Assumptions!$B$26-($I$444+$J$444+$K$444+$L$444))),Assumptions!$B$4)</f>
        <v>0</v>
      </c>
      <c r="N444" s="12" t="n">
        <f aca="false">IF($G$444=1,MIN(Assumptions!$B$46,MAX(Assumptions!$B$4,Assumptions!$B$26-($I$444+$J$444+$K$444+$L$444+$M$444))),Assumptions!$B$4)</f>
        <v>15000000</v>
      </c>
      <c r="O444" s="12" t="n">
        <f aca="false">IF($H$444=1,MIN(Assumptions!$B$41,MAX(Assumptions!$B$4,Assumptions!$B$26-($I$444+$J$444+$K$444+$L$444+$M$444+$N$444))),Assumptions!$B$4)</f>
        <v>0</v>
      </c>
      <c r="P444" s="12" t="n">
        <f aca="false">$I$444+$J$444+$K$444+$L$444+$M$444+$N$444+$O$444</f>
        <v>345000000</v>
      </c>
      <c r="Q444" s="12" t="n">
        <f aca="false">MAX(Assumptions!$B$4,Assumptions!$B$26-$P$444)</f>
        <v>1655000000</v>
      </c>
      <c r="R444" s="12" t="n">
        <f aca="false">$J$335+$O$335+Assumptions!$B$20+IF($B$444=0,$D$335,Assumptions!$B$4)+IF($C$444=0,$AI$335,Assumptions!$B$4)+IF($D$444=0,$AF$335,Assumptions!$B$4)+IF($E$444=0,$AC$335,Assumptions!$B$4)+IF($F$444=0,$Z$335,Assumptions!$B$4)+IF($G$444=0,$W$335,Assumptions!$B$4)+IF($H$444=0,$T$335,Assumptions!$B$4)</f>
        <v>21409138.3582987</v>
      </c>
      <c r="S444" s="12" t="n">
        <f aca="false">IF($R$444&gt;Assumptions!$B$4,$Q$444/$R$444&gt;Assumptions!$B$13,FALSE())</f>
        <v>1</v>
      </c>
      <c r="T444" s="12" t="n">
        <f aca="false">IF($S$444,($Q$444+Assumptions!$B$14*Assumptions!$B$13)/($R$444+Assumptions!$B$14),IF($R$444&gt;Assumptions!$B$4,$Q$444/$R$444,Assumptions!$B$4))</f>
        <v>69.3249574769678</v>
      </c>
      <c r="U444" s="12" t="n">
        <f aca="false">IF($B$444=1,$I$444,$D$335*$T$444)</f>
        <v>30000000</v>
      </c>
      <c r="V444" s="12" t="n">
        <f aca="false">IF($C$444=1,$J$444,$AI$335*$T$444)</f>
        <v>300000000</v>
      </c>
      <c r="W444" s="12" t="n">
        <f aca="false">IF($D$444=1,$K$444,$AF$335*$T$444)</f>
        <v>120144841.181329</v>
      </c>
      <c r="X444" s="12" t="n">
        <f aca="false">IF($E$444=1,$L$444,$AC$335*$T$444)</f>
        <v>166379897.944723</v>
      </c>
      <c r="Y444" s="12" t="n">
        <f aca="false">IF($F$444=1,$M$444,$Z$335*$T$444)</f>
        <v>207974872.430904</v>
      </c>
      <c r="Z444" s="12" t="n">
        <f aca="false">IF($G$444=1,$N$444,$W$335*$T$444)</f>
        <v>15000000</v>
      </c>
      <c r="AA444" s="12" t="n">
        <f aca="false">IF($H$444=1,$O$444,$T$335*$T$444)</f>
        <v>346624787.384839</v>
      </c>
      <c r="AB444" s="12" t="n">
        <f aca="false">($J$335+$O$335)*$T$444</f>
        <v>19138590.0730753</v>
      </c>
      <c r="AC444" s="12" t="n">
        <f aca="false">Assumptions!$B$20*$T$444</f>
        <v>623924617.292711</v>
      </c>
      <c r="AD444" s="12" t="n">
        <f aca="false">IF($S$444,Assumptions!$B$14*($T$444-Assumptions!$B$13),Assumptions!$B$4)</f>
        <v>170812393.69242</v>
      </c>
      <c r="AE444" s="12" t="n">
        <f aca="false">$U$444+$V$444+$W$444+$X$444+$Y$444+$Z$444+$AA$444+$AB$444+$AC$444+$AD$444</f>
        <v>2000000000</v>
      </c>
      <c r="AF444" s="12" t="n">
        <f aca="false">IF(AND(IF($B$444=1,$U$444&gt;=INDEX($U$346:$U$473,1+$A$444-Assumptions!$B$77),$U$444&gt;INDEX($U$346:$U$473,1+$A$444+Assumptions!$B$77)),IF($C$444=1,$V$444&gt;=INDEX($V$346:$V$473,1+$A$444-Assumptions!$B$78),$V$444&gt;INDEX($V$346:$V$473,1+$A$444+Assumptions!$B$78)),IF($D$444=1,$W$444&gt;=INDEX($W$346:$W$473,1+$A$444-Assumptions!$B$79),$W$444&gt;INDEX($W$346:$W$473,1+$A$444+Assumptions!$B$79)),IF($E$444=1,$X$444&gt;=INDEX($X$346:$X$473,1+$A$444-Assumptions!$B$80),$X$444&gt;INDEX($X$346:$X$473,1+$A$444+Assumptions!$B$80)),IF($F$444=1,$Y$444&gt;=INDEX($Y$346:$Y$473,1+$A$444-Assumptions!$B$81),$Y$444&gt;INDEX($Y$346:$Y$473,1+$A$444+Assumptions!$B$81)),IF($G$444=1,$Z$444&gt;=INDEX($Z$346:$Z$473,1+$A$444-Assumptions!$B$82),$Z$444&gt;INDEX($Z$346:$Z$473,1+$A$444+Assumptions!$B$82)),IF($H$444=1,$AA$444&gt;=INDEX($AA$346:$AA$473,1+$A$444-Assumptions!$B$83),$AA$444&gt;INDEX($AA$346:$AA$473,1+$A$444+Assumptions!$B$83))),1,0)</f>
        <v>0</v>
      </c>
    </row>
    <row r="445" customFormat="false" ht="15" hidden="true" customHeight="false" outlineLevel="0" collapsed="false">
      <c r="A445" s="6" t="n">
        <f aca="false">ROW()-ROW($A$346)+Assumptions!$B$4</f>
        <v>99</v>
      </c>
      <c r="B445" s="12" t="n">
        <f aca="false">MOD(QUOTIENT($A$445,Assumptions!$B$77),2)</f>
        <v>1</v>
      </c>
      <c r="C445" s="12" t="n">
        <f aca="false">MOD(QUOTIENT($A$445,Assumptions!$B$78),2)</f>
        <v>1</v>
      </c>
      <c r="D445" s="12" t="n">
        <f aca="false">MOD(QUOTIENT($A$445,Assumptions!$B$79),2)</f>
        <v>0</v>
      </c>
      <c r="E445" s="12" t="n">
        <f aca="false">MOD(QUOTIENT($A$445,Assumptions!$B$80),2)</f>
        <v>0</v>
      </c>
      <c r="F445" s="12" t="n">
        <f aca="false">MOD(QUOTIENT($A$445,Assumptions!$B$81),2)</f>
        <v>0</v>
      </c>
      <c r="G445" s="12" t="n">
        <f aca="false">MOD(QUOTIENT($A$445,Assumptions!$B$82),2)</f>
        <v>1</v>
      </c>
      <c r="H445" s="12" t="n">
        <f aca="false">MOD(QUOTIENT($A$445,Assumptions!$B$83),2)</f>
        <v>1</v>
      </c>
      <c r="I445" s="12" t="n">
        <f aca="false">IF($B$445=1,MIN(Assumptions!$B$67,MAX(Assumptions!$B$4,Assumptions!$B$26-(Assumptions!$B$4))),Assumptions!$B$4)</f>
        <v>30000000</v>
      </c>
      <c r="J445" s="12" t="n">
        <f aca="false">IF($C$445=1,MIN(Assumptions!$B$66,MAX(Assumptions!$B$4,Assumptions!$B$26-($I$445))),Assumptions!$B$4)</f>
        <v>300000000</v>
      </c>
      <c r="K445" s="12" t="n">
        <f aca="false">IF($D$445=1,MIN(Assumptions!$B$61,MAX(Assumptions!$B$4,Assumptions!$B$26-($I$445+$J$445))),Assumptions!$B$4)</f>
        <v>0</v>
      </c>
      <c r="L445" s="12" t="n">
        <f aca="false">IF($E$445=1,MIN(Assumptions!$B$56,MAX(Assumptions!$B$4,Assumptions!$B$26-($I$445+$J$445+$K$445))),Assumptions!$B$4)</f>
        <v>0</v>
      </c>
      <c r="M445" s="12" t="n">
        <f aca="false">IF($F$445=1,MIN(Assumptions!$B$51,MAX(Assumptions!$B$4,Assumptions!$B$26-($I$445+$J$445+$K$445+$L$445))),Assumptions!$B$4)</f>
        <v>0</v>
      </c>
      <c r="N445" s="12" t="n">
        <f aca="false">IF($G$445=1,MIN(Assumptions!$B$46,MAX(Assumptions!$B$4,Assumptions!$B$26-($I$445+$J$445+$K$445+$L$445+$M$445))),Assumptions!$B$4)</f>
        <v>15000000</v>
      </c>
      <c r="O445" s="12" t="n">
        <f aca="false">IF($H$445=1,MIN(Assumptions!$B$41,MAX(Assumptions!$B$4,Assumptions!$B$26-($I$445+$J$445+$K$445+$L$445+$M$445+$N$445))),Assumptions!$B$4)</f>
        <v>5000000</v>
      </c>
      <c r="P445" s="12" t="n">
        <f aca="false">$I$445+$J$445+$K$445+$L$445+$M$445+$N$445+$O$445</f>
        <v>350000000</v>
      </c>
      <c r="Q445" s="12" t="n">
        <f aca="false">MAX(Assumptions!$B$4,Assumptions!$B$26-$P$445)</f>
        <v>1650000000</v>
      </c>
      <c r="R445" s="12" t="n">
        <f aca="false">$J$335+$O$335+Assumptions!$B$20+IF($B$445=0,$D$335,Assumptions!$B$4)+IF($C$445=0,$AI$335,Assumptions!$B$4)+IF($D$445=0,$AF$335,Assumptions!$B$4)+IF($E$445=0,$AC$335,Assumptions!$B$4)+IF($F$445=0,$Z$335,Assumptions!$B$4)+IF($G$445=0,$W$335,Assumptions!$B$4)+IF($H$445=0,$T$335,Assumptions!$B$4)</f>
        <v>16409138.3582987</v>
      </c>
      <c r="S445" s="12" t="n">
        <f aca="false">IF($R$445&gt;Assumptions!$B$4,$Q$445/$R$445&gt;Assumptions!$B$13,FALSE())</f>
        <v>1</v>
      </c>
      <c r="T445" s="12" t="n">
        <f aca="false">IF($S$445,($Q$445+Assumptions!$B$14*Assumptions!$B$13)/($R$445+Assumptions!$B$14),IF($R$445&gt;Assumptions!$B$4,$Q$445/$R$445,Assumptions!$B$4))</f>
        <v>87.3916076284227</v>
      </c>
      <c r="U445" s="12" t="n">
        <f aca="false">IF($B$445=1,$I$445,$D$335*$T$445)</f>
        <v>30000000</v>
      </c>
      <c r="V445" s="12" t="n">
        <f aca="false">IF($C$445=1,$J$445,$AI$335*$T$445)</f>
        <v>300000000</v>
      </c>
      <c r="W445" s="12" t="n">
        <f aca="false">IF($D$445=1,$K$445,$AF$335*$T$445)</f>
        <v>151455568.113204</v>
      </c>
      <c r="X445" s="12" t="n">
        <f aca="false">IF($E$445=1,$L$445,$AC$335*$T$445)</f>
        <v>209739858.308215</v>
      </c>
      <c r="Y445" s="12" t="n">
        <f aca="false">IF($F$445=1,$M$445,$Z$335*$T$445)</f>
        <v>262174822.885268</v>
      </c>
      <c r="Z445" s="12" t="n">
        <f aca="false">IF($G$445=1,$N$445,$W$335*$T$445)</f>
        <v>15000000</v>
      </c>
      <c r="AA445" s="12" t="n">
        <f aca="false">IF($H$445=1,$O$445,$T$335*$T$445)</f>
        <v>5000000</v>
      </c>
      <c r="AB445" s="12" t="n">
        <f aca="false">($J$335+$O$335)*$T$445</f>
        <v>24126262.9664519</v>
      </c>
      <c r="AC445" s="12" t="n">
        <f aca="false">Assumptions!$B$20*$T$445</f>
        <v>786524468.655805</v>
      </c>
      <c r="AD445" s="12" t="n">
        <f aca="false">IF($S$445,Assumptions!$B$14*($T$445-Assumptions!$B$13),Assumptions!$B$4)</f>
        <v>215979019.071057</v>
      </c>
      <c r="AE445" s="12" t="n">
        <f aca="false">$U$445+$V$445+$W$445+$X$445+$Y$445+$Z$445+$AA$445+$AB$445+$AC$445+$AD$445</f>
        <v>2000000000</v>
      </c>
      <c r="AF445" s="12" t="n">
        <f aca="false">IF(AND(IF($B$445=1,$U$445&gt;=INDEX($U$346:$U$473,1+$A$445-Assumptions!$B$77),$U$445&gt;INDEX($U$346:$U$473,1+$A$445+Assumptions!$B$77)),IF($C$445=1,$V$445&gt;=INDEX($V$346:$V$473,1+$A$445-Assumptions!$B$78),$V$445&gt;INDEX($V$346:$V$473,1+$A$445+Assumptions!$B$78)),IF($D$445=1,$W$445&gt;=INDEX($W$346:$W$473,1+$A$445-Assumptions!$B$79),$W$445&gt;INDEX($W$346:$W$473,1+$A$445+Assumptions!$B$79)),IF($E$445=1,$X$445&gt;=INDEX($X$346:$X$473,1+$A$445-Assumptions!$B$80),$X$445&gt;INDEX($X$346:$X$473,1+$A$445+Assumptions!$B$80)),IF($F$445=1,$Y$445&gt;=INDEX($Y$346:$Y$473,1+$A$445-Assumptions!$B$81),$Y$445&gt;INDEX($Y$346:$Y$473,1+$A$445+Assumptions!$B$81)),IF($G$445=1,$Z$445&gt;=INDEX($Z$346:$Z$473,1+$A$445-Assumptions!$B$82),$Z$445&gt;INDEX($Z$346:$Z$473,1+$A$445+Assumptions!$B$82)),IF($H$445=1,$AA$445&gt;=INDEX($AA$346:$AA$473,1+$A$445-Assumptions!$B$83),$AA$445&gt;INDEX($AA$346:$AA$473,1+$A$445+Assumptions!$B$83))),1,0)</f>
        <v>0</v>
      </c>
    </row>
    <row r="446" customFormat="false" ht="15" hidden="true" customHeight="false" outlineLevel="0" collapsed="false">
      <c r="A446" s="6" t="n">
        <f aca="false">ROW()-ROW($A$346)+Assumptions!$B$4</f>
        <v>100</v>
      </c>
      <c r="B446" s="12" t="n">
        <f aca="false">MOD(QUOTIENT($A$446,Assumptions!$B$77),2)</f>
        <v>1</v>
      </c>
      <c r="C446" s="12" t="n">
        <f aca="false">MOD(QUOTIENT($A$446,Assumptions!$B$78),2)</f>
        <v>1</v>
      </c>
      <c r="D446" s="12" t="n">
        <f aca="false">MOD(QUOTIENT($A$446,Assumptions!$B$79),2)</f>
        <v>0</v>
      </c>
      <c r="E446" s="12" t="n">
        <f aca="false">MOD(QUOTIENT($A$446,Assumptions!$B$80),2)</f>
        <v>0</v>
      </c>
      <c r="F446" s="12" t="n">
        <f aca="false">MOD(QUOTIENT($A$446,Assumptions!$B$81),2)</f>
        <v>1</v>
      </c>
      <c r="G446" s="12" t="n">
        <f aca="false">MOD(QUOTIENT($A$446,Assumptions!$B$82),2)</f>
        <v>0</v>
      </c>
      <c r="H446" s="12" t="n">
        <f aca="false">MOD(QUOTIENT($A$446,Assumptions!$B$83),2)</f>
        <v>0</v>
      </c>
      <c r="I446" s="12" t="n">
        <f aca="false">IF($B$446=1,MIN(Assumptions!$B$67,MAX(Assumptions!$B$4,Assumptions!$B$26-(Assumptions!$B$4))),Assumptions!$B$4)</f>
        <v>30000000</v>
      </c>
      <c r="J446" s="12" t="n">
        <f aca="false">IF($C$446=1,MIN(Assumptions!$B$66,MAX(Assumptions!$B$4,Assumptions!$B$26-($I$446))),Assumptions!$B$4)</f>
        <v>300000000</v>
      </c>
      <c r="K446" s="12" t="n">
        <f aca="false">IF($D$446=1,MIN(Assumptions!$B$61,MAX(Assumptions!$B$4,Assumptions!$B$26-($I$446+$J$446))),Assumptions!$B$4)</f>
        <v>0</v>
      </c>
      <c r="L446" s="12" t="n">
        <f aca="false">IF($E$446=1,MIN(Assumptions!$B$56,MAX(Assumptions!$B$4,Assumptions!$B$26-($I$446+$J$446+$K$446))),Assumptions!$B$4)</f>
        <v>0</v>
      </c>
      <c r="M446" s="12" t="n">
        <f aca="false">IF($F$446=1,MIN(Assumptions!$B$51,MAX(Assumptions!$B$4,Assumptions!$B$26-($I$446+$J$446+$K$446+$L$446))),Assumptions!$B$4)</f>
        <v>30000000</v>
      </c>
      <c r="N446" s="12" t="n">
        <f aca="false">IF($G$446=1,MIN(Assumptions!$B$46,MAX(Assumptions!$B$4,Assumptions!$B$26-($I$446+$J$446+$K$446+$L$446+$M$446))),Assumptions!$B$4)</f>
        <v>0</v>
      </c>
      <c r="O446" s="12" t="n">
        <f aca="false">IF($H$446=1,MIN(Assumptions!$B$41,MAX(Assumptions!$B$4,Assumptions!$B$26-($I$446+$J$446+$K$446+$L$446+$M$446+$N$446))),Assumptions!$B$4)</f>
        <v>0</v>
      </c>
      <c r="P446" s="12" t="n">
        <f aca="false">$I$446+$J$446+$K$446+$L$446+$M$446+$N$446+$O$446</f>
        <v>360000000</v>
      </c>
      <c r="Q446" s="12" t="n">
        <f aca="false">MAX(Assumptions!$B$4,Assumptions!$B$26-$P$446)</f>
        <v>1640000000</v>
      </c>
      <c r="R446" s="12" t="n">
        <f aca="false">$J$335+$O$335+Assumptions!$B$20+IF($B$446=0,$D$335,Assumptions!$B$4)+IF($C$446=0,$AI$335,Assumptions!$B$4)+IF($D$446=0,$AF$335,Assumptions!$B$4)+IF($E$446=0,$AC$335,Assumptions!$B$4)+IF($F$446=0,$Z$335,Assumptions!$B$4)+IF($G$446=0,$W$335,Assumptions!$B$4)+IF($H$446=0,$T$335,Assumptions!$B$4)</f>
        <v>23409138.3582987</v>
      </c>
      <c r="S446" s="12" t="n">
        <f aca="false">IF($R$446&gt;Assumptions!$B$4,$Q$446/$R$446&gt;Assumptions!$B$13,FALSE())</f>
        <v>1</v>
      </c>
      <c r="T446" s="12" t="n">
        <f aca="false">IF($S$446,($Q$446+Assumptions!$B$14*Assumptions!$B$13)/($R$446+Assumptions!$B$14),IF($R$446&gt;Assumptions!$B$4,$Q$446/$R$446,Assumptions!$B$4))</f>
        <v>63.3946207429127</v>
      </c>
      <c r="U446" s="12" t="n">
        <f aca="false">IF($B$446=1,$I$446,$D$335*$T$446)</f>
        <v>30000000</v>
      </c>
      <c r="V446" s="12" t="n">
        <f aca="false">IF($C$446=1,$J$446,$AI$335*$T$446)</f>
        <v>300000000</v>
      </c>
      <c r="W446" s="12" t="n">
        <f aca="false">IF($D$446=1,$K$446,$AF$335*$T$446)</f>
        <v>109867166.430478</v>
      </c>
      <c r="X446" s="12" t="n">
        <f aca="false">IF($E$446=1,$L$446,$AC$335*$T$446)</f>
        <v>152147089.782991</v>
      </c>
      <c r="Y446" s="12" t="n">
        <f aca="false">IF($F$446=1,$M$446,$Z$335*$T$446)</f>
        <v>30000000</v>
      </c>
      <c r="Z446" s="12" t="n">
        <f aca="false">IF($G$446=1,$N$446,$W$335*$T$446)</f>
        <v>316973103.714564</v>
      </c>
      <c r="AA446" s="12" t="n">
        <f aca="false">IF($H$446=1,$O$446,$T$335*$T$446)</f>
        <v>316973103.714564</v>
      </c>
      <c r="AB446" s="12" t="n">
        <f aca="false">($J$335+$O$335)*$T$446</f>
        <v>17501397.8139082</v>
      </c>
      <c r="AC446" s="12" t="n">
        <f aca="false">Assumptions!$B$20*$T$446</f>
        <v>570551586.686214</v>
      </c>
      <c r="AD446" s="12" t="n">
        <f aca="false">IF($S$446,Assumptions!$B$14*($T$446-Assumptions!$B$13),Assumptions!$B$4)</f>
        <v>155986551.857282</v>
      </c>
      <c r="AE446" s="12" t="n">
        <f aca="false">$U$446+$V$446+$W$446+$X$446+$Y$446+$Z$446+$AA$446+$AB$446+$AC$446+$AD$446</f>
        <v>2000000000</v>
      </c>
      <c r="AF446" s="12" t="n">
        <f aca="false">IF(AND(IF($B$446=1,$U$446&gt;=INDEX($U$346:$U$473,1+$A$446-Assumptions!$B$77),$U$446&gt;INDEX($U$346:$U$473,1+$A$446+Assumptions!$B$77)),IF($C$446=1,$V$446&gt;=INDEX($V$346:$V$473,1+$A$446-Assumptions!$B$78),$V$446&gt;INDEX($V$346:$V$473,1+$A$446+Assumptions!$B$78)),IF($D$446=1,$W$446&gt;=INDEX($W$346:$W$473,1+$A$446-Assumptions!$B$79),$W$446&gt;INDEX($W$346:$W$473,1+$A$446+Assumptions!$B$79)),IF($E$446=1,$X$446&gt;=INDEX($X$346:$X$473,1+$A$446-Assumptions!$B$80),$X$446&gt;INDEX($X$346:$X$473,1+$A$446+Assumptions!$B$80)),IF($F$446=1,$Y$446&gt;=INDEX($Y$346:$Y$473,1+$A$446-Assumptions!$B$81),$Y$446&gt;INDEX($Y$346:$Y$473,1+$A$446+Assumptions!$B$81)),IF($G$446=1,$Z$446&gt;=INDEX($Z$346:$Z$473,1+$A$446-Assumptions!$B$82),$Z$446&gt;INDEX($Z$346:$Z$473,1+$A$446+Assumptions!$B$82)),IF($H$446=1,$AA$446&gt;=INDEX($AA$346:$AA$473,1+$A$446-Assumptions!$B$83),$AA$446&gt;INDEX($AA$346:$AA$473,1+$A$446+Assumptions!$B$83))),1,0)</f>
        <v>0</v>
      </c>
    </row>
    <row r="447" customFormat="false" ht="15" hidden="true" customHeight="false" outlineLevel="0" collapsed="false">
      <c r="A447" s="6" t="n">
        <f aca="false">ROW()-ROW($A$346)+Assumptions!$B$4</f>
        <v>101</v>
      </c>
      <c r="B447" s="12" t="n">
        <f aca="false">MOD(QUOTIENT($A$447,Assumptions!$B$77),2)</f>
        <v>1</v>
      </c>
      <c r="C447" s="12" t="n">
        <f aca="false">MOD(QUOTIENT($A$447,Assumptions!$B$78),2)</f>
        <v>1</v>
      </c>
      <c r="D447" s="12" t="n">
        <f aca="false">MOD(QUOTIENT($A$447,Assumptions!$B$79),2)</f>
        <v>0</v>
      </c>
      <c r="E447" s="12" t="n">
        <f aca="false">MOD(QUOTIENT($A$447,Assumptions!$B$80),2)</f>
        <v>0</v>
      </c>
      <c r="F447" s="12" t="n">
        <f aca="false">MOD(QUOTIENT($A$447,Assumptions!$B$81),2)</f>
        <v>1</v>
      </c>
      <c r="G447" s="12" t="n">
        <f aca="false">MOD(QUOTIENT($A$447,Assumptions!$B$82),2)</f>
        <v>0</v>
      </c>
      <c r="H447" s="12" t="n">
        <f aca="false">MOD(QUOTIENT($A$447,Assumptions!$B$83),2)</f>
        <v>1</v>
      </c>
      <c r="I447" s="12" t="n">
        <f aca="false">IF($B$447=1,MIN(Assumptions!$B$67,MAX(Assumptions!$B$4,Assumptions!$B$26-(Assumptions!$B$4))),Assumptions!$B$4)</f>
        <v>30000000</v>
      </c>
      <c r="J447" s="12" t="n">
        <f aca="false">IF($C$447=1,MIN(Assumptions!$B$66,MAX(Assumptions!$B$4,Assumptions!$B$26-($I$447))),Assumptions!$B$4)</f>
        <v>300000000</v>
      </c>
      <c r="K447" s="12" t="n">
        <f aca="false">IF($D$447=1,MIN(Assumptions!$B$61,MAX(Assumptions!$B$4,Assumptions!$B$26-($I$447+$J$447))),Assumptions!$B$4)</f>
        <v>0</v>
      </c>
      <c r="L447" s="12" t="n">
        <f aca="false">IF($E$447=1,MIN(Assumptions!$B$56,MAX(Assumptions!$B$4,Assumptions!$B$26-($I$447+$J$447+$K$447))),Assumptions!$B$4)</f>
        <v>0</v>
      </c>
      <c r="M447" s="12" t="n">
        <f aca="false">IF($F$447=1,MIN(Assumptions!$B$51,MAX(Assumptions!$B$4,Assumptions!$B$26-($I$447+$J$447+$K$447+$L$447))),Assumptions!$B$4)</f>
        <v>30000000</v>
      </c>
      <c r="N447" s="12" t="n">
        <f aca="false">IF($G$447=1,MIN(Assumptions!$B$46,MAX(Assumptions!$B$4,Assumptions!$B$26-($I$447+$J$447+$K$447+$L$447+$M$447))),Assumptions!$B$4)</f>
        <v>0</v>
      </c>
      <c r="O447" s="12" t="n">
        <f aca="false">IF($H$447=1,MIN(Assumptions!$B$41,MAX(Assumptions!$B$4,Assumptions!$B$26-($I$447+$J$447+$K$447+$L$447+$M$447+$N$447))),Assumptions!$B$4)</f>
        <v>5000000</v>
      </c>
      <c r="P447" s="12" t="n">
        <f aca="false">$I$447+$J$447+$K$447+$L$447+$M$447+$N$447+$O$447</f>
        <v>365000000</v>
      </c>
      <c r="Q447" s="12" t="n">
        <f aca="false">MAX(Assumptions!$B$4,Assumptions!$B$26-$P$447)</f>
        <v>1635000000</v>
      </c>
      <c r="R447" s="12" t="n">
        <f aca="false">$J$335+$O$335+Assumptions!$B$20+IF($B$447=0,$D$335,Assumptions!$B$4)+IF($C$447=0,$AI$335,Assumptions!$B$4)+IF($D$447=0,$AF$335,Assumptions!$B$4)+IF($E$447=0,$AC$335,Assumptions!$B$4)+IF($F$447=0,$Z$335,Assumptions!$B$4)+IF($G$447=0,$W$335,Assumptions!$B$4)+IF($H$447=0,$T$335,Assumptions!$B$4)</f>
        <v>18409138.3582987</v>
      </c>
      <c r="S447" s="12" t="n">
        <f aca="false">IF($R$447&gt;Assumptions!$B$4,$Q$447/$R$447&gt;Assumptions!$B$13,FALSE())</f>
        <v>1</v>
      </c>
      <c r="T447" s="12" t="n">
        <f aca="false">IF($S$447,($Q$447+Assumptions!$B$14*Assumptions!$B$13)/($R$447+Assumptions!$B$14),IF($R$447&gt;Assumptions!$B$4,$Q$447/$R$447,Assumptions!$B$4))</f>
        <v>78.3150396702065</v>
      </c>
      <c r="U447" s="12" t="n">
        <f aca="false">IF($B$447=1,$I$447,$D$335*$T$447)</f>
        <v>30000000</v>
      </c>
      <c r="V447" s="12" t="n">
        <f aca="false">IF($C$447=1,$J$447,$AI$335*$T$447)</f>
        <v>300000000</v>
      </c>
      <c r="W447" s="12" t="n">
        <f aca="false">IF($D$447=1,$K$447,$AF$335*$T$447)</f>
        <v>135725261.806507</v>
      </c>
      <c r="X447" s="12" t="n">
        <f aca="false">IF($E$447=1,$L$447,$AC$335*$T$447)</f>
        <v>187956095.208495</v>
      </c>
      <c r="Y447" s="12" t="n">
        <f aca="false">IF($F$447=1,$M$447,$Z$335*$T$447)</f>
        <v>30000000</v>
      </c>
      <c r="Z447" s="12" t="n">
        <f aca="false">IF($G$447=1,$N$447,$W$335*$T$447)</f>
        <v>391575198.351032</v>
      </c>
      <c r="AA447" s="12" t="n">
        <f aca="false">IF($H$447=1,$O$447,$T$335*$T$447)</f>
        <v>5000000</v>
      </c>
      <c r="AB447" s="12" t="n">
        <f aca="false">($J$335+$O$335)*$T$447</f>
        <v>21620488.4265912</v>
      </c>
      <c r="AC447" s="12" t="n">
        <f aca="false">Assumptions!$B$20*$T$447</f>
        <v>704835357.031858</v>
      </c>
      <c r="AD447" s="12" t="n">
        <f aca="false">IF($S$447,Assumptions!$B$14*($T$447-Assumptions!$B$13),Assumptions!$B$4)</f>
        <v>193287599.175516</v>
      </c>
      <c r="AE447" s="12" t="n">
        <f aca="false">$U$447+$V$447+$W$447+$X$447+$Y$447+$Z$447+$AA$447+$AB$447+$AC$447+$AD$447</f>
        <v>2000000000</v>
      </c>
      <c r="AF447" s="12" t="n">
        <f aca="false">IF(AND(IF($B$447=1,$U$447&gt;=INDEX($U$346:$U$473,1+$A$447-Assumptions!$B$77),$U$447&gt;INDEX($U$346:$U$473,1+$A$447+Assumptions!$B$77)),IF($C$447=1,$V$447&gt;=INDEX($V$346:$V$473,1+$A$447-Assumptions!$B$78),$V$447&gt;INDEX($V$346:$V$473,1+$A$447+Assumptions!$B$78)),IF($D$447=1,$W$447&gt;=INDEX($W$346:$W$473,1+$A$447-Assumptions!$B$79),$W$447&gt;INDEX($W$346:$W$473,1+$A$447+Assumptions!$B$79)),IF($E$447=1,$X$447&gt;=INDEX($X$346:$X$473,1+$A$447-Assumptions!$B$80),$X$447&gt;INDEX($X$346:$X$473,1+$A$447+Assumptions!$B$80)),IF($F$447=1,$Y$447&gt;=INDEX($Y$346:$Y$473,1+$A$447-Assumptions!$B$81),$Y$447&gt;INDEX($Y$346:$Y$473,1+$A$447+Assumptions!$B$81)),IF($G$447=1,$Z$447&gt;=INDEX($Z$346:$Z$473,1+$A$447-Assumptions!$B$82),$Z$447&gt;INDEX($Z$346:$Z$473,1+$A$447+Assumptions!$B$82)),IF($H$447=1,$AA$447&gt;=INDEX($AA$346:$AA$473,1+$A$447-Assumptions!$B$83),$AA$447&gt;INDEX($AA$346:$AA$473,1+$A$447+Assumptions!$B$83))),1,0)</f>
        <v>0</v>
      </c>
    </row>
    <row r="448" customFormat="false" ht="15" hidden="true" customHeight="false" outlineLevel="0" collapsed="false">
      <c r="A448" s="6" t="n">
        <f aca="false">ROW()-ROW($A$346)+Assumptions!$B$4</f>
        <v>102</v>
      </c>
      <c r="B448" s="12" t="n">
        <f aca="false">MOD(QUOTIENT($A$448,Assumptions!$B$77),2)</f>
        <v>1</v>
      </c>
      <c r="C448" s="12" t="n">
        <f aca="false">MOD(QUOTIENT($A$448,Assumptions!$B$78),2)</f>
        <v>1</v>
      </c>
      <c r="D448" s="12" t="n">
        <f aca="false">MOD(QUOTIENT($A$448,Assumptions!$B$79),2)</f>
        <v>0</v>
      </c>
      <c r="E448" s="12" t="n">
        <f aca="false">MOD(QUOTIENT($A$448,Assumptions!$B$80),2)</f>
        <v>0</v>
      </c>
      <c r="F448" s="12" t="n">
        <f aca="false">MOD(QUOTIENT($A$448,Assumptions!$B$81),2)</f>
        <v>1</v>
      </c>
      <c r="G448" s="12" t="n">
        <f aca="false">MOD(QUOTIENT($A$448,Assumptions!$B$82),2)</f>
        <v>1</v>
      </c>
      <c r="H448" s="12" t="n">
        <f aca="false">MOD(QUOTIENT($A$448,Assumptions!$B$83),2)</f>
        <v>0</v>
      </c>
      <c r="I448" s="12" t="n">
        <f aca="false">IF($B$448=1,MIN(Assumptions!$B$67,MAX(Assumptions!$B$4,Assumptions!$B$26-(Assumptions!$B$4))),Assumptions!$B$4)</f>
        <v>30000000</v>
      </c>
      <c r="J448" s="12" t="n">
        <f aca="false">IF($C$448=1,MIN(Assumptions!$B$66,MAX(Assumptions!$B$4,Assumptions!$B$26-($I$448))),Assumptions!$B$4)</f>
        <v>300000000</v>
      </c>
      <c r="K448" s="12" t="n">
        <f aca="false">IF($D$448=1,MIN(Assumptions!$B$61,MAX(Assumptions!$B$4,Assumptions!$B$26-($I$448+$J$448))),Assumptions!$B$4)</f>
        <v>0</v>
      </c>
      <c r="L448" s="12" t="n">
        <f aca="false">IF($E$448=1,MIN(Assumptions!$B$56,MAX(Assumptions!$B$4,Assumptions!$B$26-($I$448+$J$448+$K$448))),Assumptions!$B$4)</f>
        <v>0</v>
      </c>
      <c r="M448" s="12" t="n">
        <f aca="false">IF($F$448=1,MIN(Assumptions!$B$51,MAX(Assumptions!$B$4,Assumptions!$B$26-($I$448+$J$448+$K$448+$L$448))),Assumptions!$B$4)</f>
        <v>30000000</v>
      </c>
      <c r="N448" s="12" t="n">
        <f aca="false">IF($G$448=1,MIN(Assumptions!$B$46,MAX(Assumptions!$B$4,Assumptions!$B$26-($I$448+$J$448+$K$448+$L$448+$M$448))),Assumptions!$B$4)</f>
        <v>15000000</v>
      </c>
      <c r="O448" s="12" t="n">
        <f aca="false">IF($H$448=1,MIN(Assumptions!$B$41,MAX(Assumptions!$B$4,Assumptions!$B$26-($I$448+$J$448+$K$448+$L$448+$M$448+$N$448))),Assumptions!$B$4)</f>
        <v>0</v>
      </c>
      <c r="P448" s="12" t="n">
        <f aca="false">$I$448+$J$448+$K$448+$L$448+$M$448+$N$448+$O$448</f>
        <v>375000000</v>
      </c>
      <c r="Q448" s="12" t="n">
        <f aca="false">MAX(Assumptions!$B$4,Assumptions!$B$26-$P$448)</f>
        <v>1625000000</v>
      </c>
      <c r="R448" s="12" t="n">
        <f aca="false">$J$335+$O$335+Assumptions!$B$20+IF($B$448=0,$D$335,Assumptions!$B$4)+IF($C$448=0,$AI$335,Assumptions!$B$4)+IF($D$448=0,$AF$335,Assumptions!$B$4)+IF($E$448=0,$AC$335,Assumptions!$B$4)+IF($F$448=0,$Z$335,Assumptions!$B$4)+IF($G$448=0,$W$335,Assumptions!$B$4)+IF($H$448=0,$T$335,Assumptions!$B$4)</f>
        <v>18409138.3582987</v>
      </c>
      <c r="S448" s="12" t="n">
        <f aca="false">IF($R$448&gt;Assumptions!$B$4,$Q$448/$R$448&gt;Assumptions!$B$13,FALSE())</f>
        <v>1</v>
      </c>
      <c r="T448" s="12" t="n">
        <f aca="false">IF($S$448,($Q$448+Assumptions!$B$14*Assumptions!$B$13)/($R$448+Assumptions!$B$14),IF($R$448&gt;Assumptions!$B$4,$Q$448/$R$448,Assumptions!$B$4))</f>
        <v>77.8367798859609</v>
      </c>
      <c r="U448" s="12" t="n">
        <f aca="false">IF($B$448=1,$I$448,$D$335*$T$448)</f>
        <v>30000000</v>
      </c>
      <c r="V448" s="12" t="n">
        <f aca="false">IF($C$448=1,$J$448,$AI$335*$T$448)</f>
        <v>300000000</v>
      </c>
      <c r="W448" s="12" t="n">
        <f aca="false">IF($D$448=1,$K$448,$AF$335*$T$448)</f>
        <v>134896405.245857</v>
      </c>
      <c r="X448" s="12" t="n">
        <f aca="false">IF($E$448=1,$L$448,$AC$335*$T$448)</f>
        <v>186808271.726306</v>
      </c>
      <c r="Y448" s="12" t="n">
        <f aca="false">IF($F$448=1,$M$448,$Z$335*$T$448)</f>
        <v>30000000</v>
      </c>
      <c r="Z448" s="12" t="n">
        <f aca="false">IF($G$448=1,$N$448,$W$335*$T$448)</f>
        <v>15000000</v>
      </c>
      <c r="AA448" s="12" t="n">
        <f aca="false">IF($H$448=1,$O$448,$T$335*$T$448)</f>
        <v>389183899.429805</v>
      </c>
      <c r="AB448" s="12" t="n">
        <f aca="false">($J$335+$O$335)*$T$448</f>
        <v>21488454.9094822</v>
      </c>
      <c r="AC448" s="12" t="n">
        <f aca="false">Assumptions!$B$20*$T$448</f>
        <v>700531018.973648</v>
      </c>
      <c r="AD448" s="12" t="n">
        <f aca="false">IF($S$448,Assumptions!$B$14*($T$448-Assumptions!$B$13),Assumptions!$B$4)</f>
        <v>192091949.714902</v>
      </c>
      <c r="AE448" s="12" t="n">
        <f aca="false">$U$448+$V$448+$W$448+$X$448+$Y$448+$Z$448+$AA$448+$AB$448+$AC$448+$AD$448</f>
        <v>2000000000</v>
      </c>
      <c r="AF448" s="12" t="n">
        <f aca="false">IF(AND(IF($B$448=1,$U$448&gt;=INDEX($U$346:$U$473,1+$A$448-Assumptions!$B$77),$U$448&gt;INDEX($U$346:$U$473,1+$A$448+Assumptions!$B$77)),IF($C$448=1,$V$448&gt;=INDEX($V$346:$V$473,1+$A$448-Assumptions!$B$78),$V$448&gt;INDEX($V$346:$V$473,1+$A$448+Assumptions!$B$78)),IF($D$448=1,$W$448&gt;=INDEX($W$346:$W$473,1+$A$448-Assumptions!$B$79),$W$448&gt;INDEX($W$346:$W$473,1+$A$448+Assumptions!$B$79)),IF($E$448=1,$X$448&gt;=INDEX($X$346:$X$473,1+$A$448-Assumptions!$B$80),$X$448&gt;INDEX($X$346:$X$473,1+$A$448+Assumptions!$B$80)),IF($F$448=1,$Y$448&gt;=INDEX($Y$346:$Y$473,1+$A$448-Assumptions!$B$81),$Y$448&gt;INDEX($Y$346:$Y$473,1+$A$448+Assumptions!$B$81)),IF($G$448=1,$Z$448&gt;=INDEX($Z$346:$Z$473,1+$A$448-Assumptions!$B$82),$Z$448&gt;INDEX($Z$346:$Z$473,1+$A$448+Assumptions!$B$82)),IF($H$448=1,$AA$448&gt;=INDEX($AA$346:$AA$473,1+$A$448-Assumptions!$B$83),$AA$448&gt;INDEX($AA$346:$AA$473,1+$A$448+Assumptions!$B$83))),1,0)</f>
        <v>0</v>
      </c>
    </row>
    <row r="449" customFormat="false" ht="15" hidden="true" customHeight="false" outlineLevel="0" collapsed="false">
      <c r="A449" s="6" t="n">
        <f aca="false">ROW()-ROW($A$346)+Assumptions!$B$4</f>
        <v>103</v>
      </c>
      <c r="B449" s="12" t="n">
        <f aca="false">MOD(QUOTIENT($A$449,Assumptions!$B$77),2)</f>
        <v>1</v>
      </c>
      <c r="C449" s="12" t="n">
        <f aca="false">MOD(QUOTIENT($A$449,Assumptions!$B$78),2)</f>
        <v>1</v>
      </c>
      <c r="D449" s="12" t="n">
        <f aca="false">MOD(QUOTIENT($A$449,Assumptions!$B$79),2)</f>
        <v>0</v>
      </c>
      <c r="E449" s="12" t="n">
        <f aca="false">MOD(QUOTIENT($A$449,Assumptions!$B$80),2)</f>
        <v>0</v>
      </c>
      <c r="F449" s="12" t="n">
        <f aca="false">MOD(QUOTIENT($A$449,Assumptions!$B$81),2)</f>
        <v>1</v>
      </c>
      <c r="G449" s="12" t="n">
        <f aca="false">MOD(QUOTIENT($A$449,Assumptions!$B$82),2)</f>
        <v>1</v>
      </c>
      <c r="H449" s="12" t="n">
        <f aca="false">MOD(QUOTIENT($A$449,Assumptions!$B$83),2)</f>
        <v>1</v>
      </c>
      <c r="I449" s="12" t="n">
        <f aca="false">IF($B$449=1,MIN(Assumptions!$B$67,MAX(Assumptions!$B$4,Assumptions!$B$26-(Assumptions!$B$4))),Assumptions!$B$4)</f>
        <v>30000000</v>
      </c>
      <c r="J449" s="12" t="n">
        <f aca="false">IF($C$449=1,MIN(Assumptions!$B$66,MAX(Assumptions!$B$4,Assumptions!$B$26-($I$449))),Assumptions!$B$4)</f>
        <v>300000000</v>
      </c>
      <c r="K449" s="12" t="n">
        <f aca="false">IF($D$449=1,MIN(Assumptions!$B$61,MAX(Assumptions!$B$4,Assumptions!$B$26-($I$449+$J$449))),Assumptions!$B$4)</f>
        <v>0</v>
      </c>
      <c r="L449" s="12" t="n">
        <f aca="false">IF($E$449=1,MIN(Assumptions!$B$56,MAX(Assumptions!$B$4,Assumptions!$B$26-($I$449+$J$449+$K$449))),Assumptions!$B$4)</f>
        <v>0</v>
      </c>
      <c r="M449" s="12" t="n">
        <f aca="false">IF($F$449=1,MIN(Assumptions!$B$51,MAX(Assumptions!$B$4,Assumptions!$B$26-($I$449+$J$449+$K$449+$L$449))),Assumptions!$B$4)</f>
        <v>30000000</v>
      </c>
      <c r="N449" s="12" t="n">
        <f aca="false">IF($G$449=1,MIN(Assumptions!$B$46,MAX(Assumptions!$B$4,Assumptions!$B$26-($I$449+$J$449+$K$449+$L$449+$M$449))),Assumptions!$B$4)</f>
        <v>15000000</v>
      </c>
      <c r="O449" s="12" t="n">
        <f aca="false">IF($H$449=1,MIN(Assumptions!$B$41,MAX(Assumptions!$B$4,Assumptions!$B$26-($I$449+$J$449+$K$449+$L$449+$M$449+$N$449))),Assumptions!$B$4)</f>
        <v>5000000</v>
      </c>
      <c r="P449" s="12" t="n">
        <f aca="false">$I$449+$J$449+$K$449+$L$449+$M$449+$N$449+$O$449</f>
        <v>380000000</v>
      </c>
      <c r="Q449" s="12" t="n">
        <f aca="false">MAX(Assumptions!$B$4,Assumptions!$B$26-$P$449)</f>
        <v>1620000000</v>
      </c>
      <c r="R449" s="12" t="n">
        <f aca="false">$J$335+$O$335+Assumptions!$B$20+IF($B$449=0,$D$335,Assumptions!$B$4)+IF($C$449=0,$AI$335,Assumptions!$B$4)+IF($D$449=0,$AF$335,Assumptions!$B$4)+IF($E$449=0,$AC$335,Assumptions!$B$4)+IF($F$449=0,$Z$335,Assumptions!$B$4)+IF($G$449=0,$W$335,Assumptions!$B$4)+IF($H$449=0,$T$335,Assumptions!$B$4)</f>
        <v>13409138.3582987</v>
      </c>
      <c r="S449" s="12" t="n">
        <f aca="false">IF($R$449&gt;Assumptions!$B$4,$Q$449/$R$449&gt;Assumptions!$B$13,FALSE())</f>
        <v>1</v>
      </c>
      <c r="T449" s="12" t="n">
        <f aca="false">IF($S$449,($Q$449+Assumptions!$B$14*Assumptions!$B$13)/($R$449+Assumptions!$B$14),IF($R$449&gt;Assumptions!$B$4,$Q$449/$R$449,Assumptions!$B$4))</f>
        <v>101.985410112022</v>
      </c>
      <c r="U449" s="12" t="n">
        <f aca="false">IF($B$449=1,$I$449,$D$335*$T$449)</f>
        <v>30000000</v>
      </c>
      <c r="V449" s="12" t="n">
        <f aca="false">IF($C$449=1,$J$449,$AI$335*$T$449)</f>
        <v>300000000</v>
      </c>
      <c r="W449" s="12" t="n">
        <f aca="false">IF($D$449=1,$K$449,$AF$335*$T$449)</f>
        <v>176747615.096518</v>
      </c>
      <c r="X449" s="12" t="n">
        <f aca="false">IF($E$449=1,$L$449,$AC$335*$T$449)</f>
        <v>244764984.268853</v>
      </c>
      <c r="Y449" s="12" t="n">
        <f aca="false">IF($F$449=1,$M$449,$Z$335*$T$449)</f>
        <v>30000000</v>
      </c>
      <c r="Z449" s="12" t="n">
        <f aca="false">IF($G$449=1,$N$449,$W$335*$T$449)</f>
        <v>15000000</v>
      </c>
      <c r="AA449" s="12" t="n">
        <f aca="false">IF($H$449=1,$O$449,$T$335*$T$449)</f>
        <v>5000000</v>
      </c>
      <c r="AB449" s="12" t="n">
        <f aca="false">($J$335+$O$335)*$T$449</f>
        <v>28155184.3463724</v>
      </c>
      <c r="AC449" s="12" t="n">
        <f aca="false">Assumptions!$B$20*$T$449</f>
        <v>917868691.0082</v>
      </c>
      <c r="AD449" s="12" t="n">
        <f aca="false">IF($S$449,Assumptions!$B$14*($T$449-Assumptions!$B$13),Assumptions!$B$4)</f>
        <v>252463525.280056</v>
      </c>
      <c r="AE449" s="12" t="n">
        <f aca="false">$U$449+$V$449+$W$449+$X$449+$Y$449+$Z$449+$AA$449+$AB$449+$AC$449+$AD$449</f>
        <v>2000000000</v>
      </c>
      <c r="AF449" s="12" t="n">
        <f aca="false">IF(AND(IF($B$449=1,$U$449&gt;=INDEX($U$346:$U$473,1+$A$449-Assumptions!$B$77),$U$449&gt;INDEX($U$346:$U$473,1+$A$449+Assumptions!$B$77)),IF($C$449=1,$V$449&gt;=INDEX($V$346:$V$473,1+$A$449-Assumptions!$B$78),$V$449&gt;INDEX($V$346:$V$473,1+$A$449+Assumptions!$B$78)),IF($D$449=1,$W$449&gt;=INDEX($W$346:$W$473,1+$A$449-Assumptions!$B$79),$W$449&gt;INDEX($W$346:$W$473,1+$A$449+Assumptions!$B$79)),IF($E$449=1,$X$449&gt;=INDEX($X$346:$X$473,1+$A$449-Assumptions!$B$80),$X$449&gt;INDEX($X$346:$X$473,1+$A$449+Assumptions!$B$80)),IF($F$449=1,$Y$449&gt;=INDEX($Y$346:$Y$473,1+$A$449-Assumptions!$B$81),$Y$449&gt;INDEX($Y$346:$Y$473,1+$A$449+Assumptions!$B$81)),IF($G$449=1,$Z$449&gt;=INDEX($Z$346:$Z$473,1+$A$449-Assumptions!$B$82),$Z$449&gt;INDEX($Z$346:$Z$473,1+$A$449+Assumptions!$B$82)),IF($H$449=1,$AA$449&gt;=INDEX($AA$346:$AA$473,1+$A$449-Assumptions!$B$83),$AA$449&gt;INDEX($AA$346:$AA$473,1+$A$449+Assumptions!$B$83))),1,0)</f>
        <v>0</v>
      </c>
    </row>
    <row r="450" customFormat="false" ht="15" hidden="true" customHeight="false" outlineLevel="0" collapsed="false">
      <c r="A450" s="6" t="n">
        <f aca="false">ROW()-ROW($A$346)+Assumptions!$B$4</f>
        <v>104</v>
      </c>
      <c r="B450" s="12" t="n">
        <f aca="false">MOD(QUOTIENT($A$450,Assumptions!$B$77),2)</f>
        <v>1</v>
      </c>
      <c r="C450" s="12" t="n">
        <f aca="false">MOD(QUOTIENT($A$450,Assumptions!$B$78),2)</f>
        <v>1</v>
      </c>
      <c r="D450" s="12" t="n">
        <f aca="false">MOD(QUOTIENT($A$450,Assumptions!$B$79),2)</f>
        <v>0</v>
      </c>
      <c r="E450" s="12" t="n">
        <f aca="false">MOD(QUOTIENT($A$450,Assumptions!$B$80),2)</f>
        <v>1</v>
      </c>
      <c r="F450" s="12" t="n">
        <f aca="false">MOD(QUOTIENT($A$450,Assumptions!$B$81),2)</f>
        <v>0</v>
      </c>
      <c r="G450" s="12" t="n">
        <f aca="false">MOD(QUOTIENT($A$450,Assumptions!$B$82),2)</f>
        <v>0</v>
      </c>
      <c r="H450" s="12" t="n">
        <f aca="false">MOD(QUOTIENT($A$450,Assumptions!$B$83),2)</f>
        <v>0</v>
      </c>
      <c r="I450" s="12" t="n">
        <f aca="false">IF($B$450=1,MIN(Assumptions!$B$67,MAX(Assumptions!$B$4,Assumptions!$B$26-(Assumptions!$B$4))),Assumptions!$B$4)</f>
        <v>30000000</v>
      </c>
      <c r="J450" s="12" t="n">
        <f aca="false">IF($C$450=1,MIN(Assumptions!$B$66,MAX(Assumptions!$B$4,Assumptions!$B$26-($I$450))),Assumptions!$B$4)</f>
        <v>300000000</v>
      </c>
      <c r="K450" s="12" t="n">
        <f aca="false">IF($D$450=1,MIN(Assumptions!$B$61,MAX(Assumptions!$B$4,Assumptions!$B$26-($I$450+$J$450))),Assumptions!$B$4)</f>
        <v>0</v>
      </c>
      <c r="L450" s="12" t="n">
        <f aca="false">IF($E$450=1,MIN(Assumptions!$B$56,MAX(Assumptions!$B$4,Assumptions!$B$26-($I$450+$J$450+$K$450))),Assumptions!$B$4)</f>
        <v>60000000</v>
      </c>
      <c r="M450" s="12" t="n">
        <f aca="false">IF($F$450=1,MIN(Assumptions!$B$51,MAX(Assumptions!$B$4,Assumptions!$B$26-($I$450+$J$450+$K$450+$L$450))),Assumptions!$B$4)</f>
        <v>0</v>
      </c>
      <c r="N450" s="12" t="n">
        <f aca="false">IF($G$450=1,MIN(Assumptions!$B$46,MAX(Assumptions!$B$4,Assumptions!$B$26-($I$450+$J$450+$K$450+$L$450+$M$450))),Assumptions!$B$4)</f>
        <v>0</v>
      </c>
      <c r="O450" s="12" t="n">
        <f aca="false">IF($H$450=1,MIN(Assumptions!$B$41,MAX(Assumptions!$B$4,Assumptions!$B$26-($I$450+$J$450+$K$450+$L$450+$M$450+$N$450))),Assumptions!$B$4)</f>
        <v>0</v>
      </c>
      <c r="P450" s="12" t="n">
        <f aca="false">$I$450+$J$450+$K$450+$L$450+$M$450+$N$450+$O$450</f>
        <v>390000000</v>
      </c>
      <c r="Q450" s="12" t="n">
        <f aca="false">MAX(Assumptions!$B$4,Assumptions!$B$26-$P$450)</f>
        <v>1610000000</v>
      </c>
      <c r="R450" s="12" t="n">
        <f aca="false">$J$335+$O$335+Assumptions!$B$20+IF($B$450=0,$D$335,Assumptions!$B$4)+IF($C$450=0,$AI$335,Assumptions!$B$4)+IF($D$450=0,$AF$335,Assumptions!$B$4)+IF($E$450=0,$AC$335,Assumptions!$B$4)+IF($F$450=0,$Z$335,Assumptions!$B$4)+IF($G$450=0,$W$335,Assumptions!$B$4)+IF($H$450=0,$T$335,Assumptions!$B$4)</f>
        <v>24009138.3582987</v>
      </c>
      <c r="S450" s="12" t="n">
        <f aca="false">IF($R$450&gt;Assumptions!$B$4,$Q$450/$R$450&gt;Assumptions!$B$13,FALSE())</f>
        <v>1</v>
      </c>
      <c r="T450" s="12" t="n">
        <f aca="false">IF($S$450,($Q$450+Assumptions!$B$14*Assumptions!$B$13)/($R$450+Assumptions!$B$14),IF($R$450&gt;Assumptions!$B$4,$Q$450/$R$450,Assumptions!$B$4))</f>
        <v>60.8280804228857</v>
      </c>
      <c r="U450" s="12" t="n">
        <f aca="false">IF($B$450=1,$I$450,$D$335*$T$450)</f>
        <v>30000000</v>
      </c>
      <c r="V450" s="12" t="n">
        <f aca="false">IF($C$450=1,$J$450,$AI$335*$T$450)</f>
        <v>300000000</v>
      </c>
      <c r="W450" s="12" t="n">
        <f aca="false">IF($D$450=1,$K$450,$AF$335*$T$450)</f>
        <v>105419178.427924</v>
      </c>
      <c r="X450" s="12" t="n">
        <f aca="false">IF($E$450=1,$L$450,$AC$335*$T$450)</f>
        <v>60000000</v>
      </c>
      <c r="Y450" s="12" t="n">
        <f aca="false">IF($F$450=1,$M$450,$Z$335*$T$450)</f>
        <v>182484241.268657</v>
      </c>
      <c r="Z450" s="12" t="n">
        <f aca="false">IF($G$450=1,$N$450,$W$335*$T$450)</f>
        <v>304140402.114429</v>
      </c>
      <c r="AA450" s="12" t="n">
        <f aca="false">IF($H$450=1,$O$450,$T$335*$T$450)</f>
        <v>304140402.114429</v>
      </c>
      <c r="AB450" s="12" t="n">
        <f aca="false">($J$335+$O$335)*$T$450</f>
        <v>16792851.2113757</v>
      </c>
      <c r="AC450" s="12" t="n">
        <f aca="false">Assumptions!$B$20*$T$450</f>
        <v>547452723.805972</v>
      </c>
      <c r="AD450" s="12" t="n">
        <f aca="false">IF($S$450,Assumptions!$B$14*($T$450-Assumptions!$B$13),Assumptions!$B$4)</f>
        <v>149570201.057214</v>
      </c>
      <c r="AE450" s="12" t="n">
        <f aca="false">$U$450+$V$450+$W$450+$X$450+$Y$450+$Z$450+$AA$450+$AB$450+$AC$450+$AD$450</f>
        <v>2000000000</v>
      </c>
      <c r="AF450" s="12" t="n">
        <f aca="false">IF(AND(IF($B$450=1,$U$450&gt;=INDEX($U$346:$U$473,1+$A$450-Assumptions!$B$77),$U$450&gt;INDEX($U$346:$U$473,1+$A$450+Assumptions!$B$77)),IF($C$450=1,$V$450&gt;=INDEX($V$346:$V$473,1+$A$450-Assumptions!$B$78),$V$450&gt;INDEX($V$346:$V$473,1+$A$450+Assumptions!$B$78)),IF($D$450=1,$W$450&gt;=INDEX($W$346:$W$473,1+$A$450-Assumptions!$B$79),$W$450&gt;INDEX($W$346:$W$473,1+$A$450+Assumptions!$B$79)),IF($E$450=1,$X$450&gt;=INDEX($X$346:$X$473,1+$A$450-Assumptions!$B$80),$X$450&gt;INDEX($X$346:$X$473,1+$A$450+Assumptions!$B$80)),IF($F$450=1,$Y$450&gt;=INDEX($Y$346:$Y$473,1+$A$450-Assumptions!$B$81),$Y$450&gt;INDEX($Y$346:$Y$473,1+$A$450+Assumptions!$B$81)),IF($G$450=1,$Z$450&gt;=INDEX($Z$346:$Z$473,1+$A$450-Assumptions!$B$82),$Z$450&gt;INDEX($Z$346:$Z$473,1+$A$450+Assumptions!$B$82)),IF($H$450=1,$AA$450&gt;=INDEX($AA$346:$AA$473,1+$A$450-Assumptions!$B$83),$AA$450&gt;INDEX($AA$346:$AA$473,1+$A$450+Assumptions!$B$83))),1,0)</f>
        <v>0</v>
      </c>
    </row>
    <row r="451" customFormat="false" ht="15" hidden="true" customHeight="false" outlineLevel="0" collapsed="false">
      <c r="A451" s="6" t="n">
        <f aca="false">ROW()-ROW($A$346)+Assumptions!$B$4</f>
        <v>105</v>
      </c>
      <c r="B451" s="12" t="n">
        <f aca="false">MOD(QUOTIENT($A$451,Assumptions!$B$77),2)</f>
        <v>1</v>
      </c>
      <c r="C451" s="12" t="n">
        <f aca="false">MOD(QUOTIENT($A$451,Assumptions!$B$78),2)</f>
        <v>1</v>
      </c>
      <c r="D451" s="12" t="n">
        <f aca="false">MOD(QUOTIENT($A$451,Assumptions!$B$79),2)</f>
        <v>0</v>
      </c>
      <c r="E451" s="12" t="n">
        <f aca="false">MOD(QUOTIENT($A$451,Assumptions!$B$80),2)</f>
        <v>1</v>
      </c>
      <c r="F451" s="12" t="n">
        <f aca="false">MOD(QUOTIENT($A$451,Assumptions!$B$81),2)</f>
        <v>0</v>
      </c>
      <c r="G451" s="12" t="n">
        <f aca="false">MOD(QUOTIENT($A$451,Assumptions!$B$82),2)</f>
        <v>0</v>
      </c>
      <c r="H451" s="12" t="n">
        <f aca="false">MOD(QUOTIENT($A$451,Assumptions!$B$83),2)</f>
        <v>1</v>
      </c>
      <c r="I451" s="12" t="n">
        <f aca="false">IF($B$451=1,MIN(Assumptions!$B$67,MAX(Assumptions!$B$4,Assumptions!$B$26-(Assumptions!$B$4))),Assumptions!$B$4)</f>
        <v>30000000</v>
      </c>
      <c r="J451" s="12" t="n">
        <f aca="false">IF($C$451=1,MIN(Assumptions!$B$66,MAX(Assumptions!$B$4,Assumptions!$B$26-($I$451))),Assumptions!$B$4)</f>
        <v>300000000</v>
      </c>
      <c r="K451" s="12" t="n">
        <f aca="false">IF($D$451=1,MIN(Assumptions!$B$61,MAX(Assumptions!$B$4,Assumptions!$B$26-($I$451+$J$451))),Assumptions!$B$4)</f>
        <v>0</v>
      </c>
      <c r="L451" s="12" t="n">
        <f aca="false">IF($E$451=1,MIN(Assumptions!$B$56,MAX(Assumptions!$B$4,Assumptions!$B$26-($I$451+$J$451+$K$451))),Assumptions!$B$4)</f>
        <v>60000000</v>
      </c>
      <c r="M451" s="12" t="n">
        <f aca="false">IF($F$451=1,MIN(Assumptions!$B$51,MAX(Assumptions!$B$4,Assumptions!$B$26-($I$451+$J$451+$K$451+$L$451))),Assumptions!$B$4)</f>
        <v>0</v>
      </c>
      <c r="N451" s="12" t="n">
        <f aca="false">IF($G$451=1,MIN(Assumptions!$B$46,MAX(Assumptions!$B$4,Assumptions!$B$26-($I$451+$J$451+$K$451+$L$451+$M$451))),Assumptions!$B$4)</f>
        <v>0</v>
      </c>
      <c r="O451" s="12" t="n">
        <f aca="false">IF($H$451=1,MIN(Assumptions!$B$41,MAX(Assumptions!$B$4,Assumptions!$B$26-($I$451+$J$451+$K$451+$L$451+$M$451+$N$451))),Assumptions!$B$4)</f>
        <v>5000000</v>
      </c>
      <c r="P451" s="12" t="n">
        <f aca="false">$I$451+$J$451+$K$451+$L$451+$M$451+$N$451+$O$451</f>
        <v>395000000</v>
      </c>
      <c r="Q451" s="12" t="n">
        <f aca="false">MAX(Assumptions!$B$4,Assumptions!$B$26-$P$451)</f>
        <v>1605000000</v>
      </c>
      <c r="R451" s="12" t="n">
        <f aca="false">$J$335+$O$335+Assumptions!$B$20+IF($B$451=0,$D$335,Assumptions!$B$4)+IF($C$451=0,$AI$335,Assumptions!$B$4)+IF($D$451=0,$AF$335,Assumptions!$B$4)+IF($E$451=0,$AC$335,Assumptions!$B$4)+IF($F$451=0,$Z$335,Assumptions!$B$4)+IF($G$451=0,$W$335,Assumptions!$B$4)+IF($H$451=0,$T$335,Assumptions!$B$4)</f>
        <v>19009138.3582987</v>
      </c>
      <c r="S451" s="12" t="n">
        <f aca="false">IF($R$451&gt;Assumptions!$B$4,$Q$451/$R$451&gt;Assumptions!$B$13,FALSE())</f>
        <v>1</v>
      </c>
      <c r="T451" s="12" t="n">
        <f aca="false">IF($S$451,($Q$451+Assumptions!$B$14*Assumptions!$B$13)/($R$451+Assumptions!$B$14),IF($R$451&gt;Assumptions!$B$4,$Q$451/$R$451,Assumptions!$B$4))</f>
        <v>74.7356762145606</v>
      </c>
      <c r="U451" s="12" t="n">
        <f aca="false">IF($B$451=1,$I$451,$D$335*$T$451)</f>
        <v>30000000</v>
      </c>
      <c r="V451" s="12" t="n">
        <f aca="false">IF($C$451=1,$J$451,$AI$335*$T$451)</f>
        <v>300000000</v>
      </c>
      <c r="W451" s="12" t="n">
        <f aca="false">IF($D$451=1,$K$451,$AF$335*$T$451)</f>
        <v>129521982.791851</v>
      </c>
      <c r="X451" s="12" t="n">
        <f aca="false">IF($E$451=1,$L$451,$AC$335*$T$451)</f>
        <v>60000000</v>
      </c>
      <c r="Y451" s="12" t="n">
        <f aca="false">IF($F$451=1,$M$451,$Z$335*$T$451)</f>
        <v>224207028.643682</v>
      </c>
      <c r="Z451" s="12" t="n">
        <f aca="false">IF($G$451=1,$N$451,$W$335*$T$451)</f>
        <v>373678381.072803</v>
      </c>
      <c r="AA451" s="12" t="n">
        <f aca="false">IF($H$451=1,$O$451,$T$335*$T$451)</f>
        <v>5000000</v>
      </c>
      <c r="AB451" s="12" t="n">
        <f aca="false">($J$335+$O$335)*$T$451</f>
        <v>20632331.0242169</v>
      </c>
      <c r="AC451" s="12" t="n">
        <f aca="false">Assumptions!$B$20*$T$451</f>
        <v>672621085.931046</v>
      </c>
      <c r="AD451" s="12" t="n">
        <f aca="false">IF($S$451,Assumptions!$B$14*($T$451-Assumptions!$B$13),Assumptions!$B$4)</f>
        <v>184339190.536402</v>
      </c>
      <c r="AE451" s="12" t="n">
        <f aca="false">$U$451+$V$451+$W$451+$X$451+$Y$451+$Z$451+$AA$451+$AB$451+$AC$451+$AD$451</f>
        <v>2000000000</v>
      </c>
      <c r="AF451" s="12" t="n">
        <f aca="false">IF(AND(IF($B$451=1,$U$451&gt;=INDEX($U$346:$U$473,1+$A$451-Assumptions!$B$77),$U$451&gt;INDEX($U$346:$U$473,1+$A$451+Assumptions!$B$77)),IF($C$451=1,$V$451&gt;=INDEX($V$346:$V$473,1+$A$451-Assumptions!$B$78),$V$451&gt;INDEX($V$346:$V$473,1+$A$451+Assumptions!$B$78)),IF($D$451=1,$W$451&gt;=INDEX($W$346:$W$473,1+$A$451-Assumptions!$B$79),$W$451&gt;INDEX($W$346:$W$473,1+$A$451+Assumptions!$B$79)),IF($E$451=1,$X$451&gt;=INDEX($X$346:$X$473,1+$A$451-Assumptions!$B$80),$X$451&gt;INDEX($X$346:$X$473,1+$A$451+Assumptions!$B$80)),IF($F$451=1,$Y$451&gt;=INDEX($Y$346:$Y$473,1+$A$451-Assumptions!$B$81),$Y$451&gt;INDEX($Y$346:$Y$473,1+$A$451+Assumptions!$B$81)),IF($G$451=1,$Z$451&gt;=INDEX($Z$346:$Z$473,1+$A$451-Assumptions!$B$82),$Z$451&gt;INDEX($Z$346:$Z$473,1+$A$451+Assumptions!$B$82)),IF($H$451=1,$AA$451&gt;=INDEX($AA$346:$AA$473,1+$A$451-Assumptions!$B$83),$AA$451&gt;INDEX($AA$346:$AA$473,1+$A$451+Assumptions!$B$83))),1,0)</f>
        <v>0</v>
      </c>
    </row>
    <row r="452" customFormat="false" ht="15" hidden="true" customHeight="false" outlineLevel="0" collapsed="false">
      <c r="A452" s="6" t="n">
        <f aca="false">ROW()-ROW($A$346)+Assumptions!$B$4</f>
        <v>106</v>
      </c>
      <c r="B452" s="12" t="n">
        <f aca="false">MOD(QUOTIENT($A$452,Assumptions!$B$77),2)</f>
        <v>1</v>
      </c>
      <c r="C452" s="12" t="n">
        <f aca="false">MOD(QUOTIENT($A$452,Assumptions!$B$78),2)</f>
        <v>1</v>
      </c>
      <c r="D452" s="12" t="n">
        <f aca="false">MOD(QUOTIENT($A$452,Assumptions!$B$79),2)</f>
        <v>0</v>
      </c>
      <c r="E452" s="12" t="n">
        <f aca="false">MOD(QUOTIENT($A$452,Assumptions!$B$80),2)</f>
        <v>1</v>
      </c>
      <c r="F452" s="12" t="n">
        <f aca="false">MOD(QUOTIENT($A$452,Assumptions!$B$81),2)</f>
        <v>0</v>
      </c>
      <c r="G452" s="12" t="n">
        <f aca="false">MOD(QUOTIENT($A$452,Assumptions!$B$82),2)</f>
        <v>1</v>
      </c>
      <c r="H452" s="12" t="n">
        <f aca="false">MOD(QUOTIENT($A$452,Assumptions!$B$83),2)</f>
        <v>0</v>
      </c>
      <c r="I452" s="12" t="n">
        <f aca="false">IF($B$452=1,MIN(Assumptions!$B$67,MAX(Assumptions!$B$4,Assumptions!$B$26-(Assumptions!$B$4))),Assumptions!$B$4)</f>
        <v>30000000</v>
      </c>
      <c r="J452" s="12" t="n">
        <f aca="false">IF($C$452=1,MIN(Assumptions!$B$66,MAX(Assumptions!$B$4,Assumptions!$B$26-($I$452))),Assumptions!$B$4)</f>
        <v>300000000</v>
      </c>
      <c r="K452" s="12" t="n">
        <f aca="false">IF($D$452=1,MIN(Assumptions!$B$61,MAX(Assumptions!$B$4,Assumptions!$B$26-($I$452+$J$452))),Assumptions!$B$4)</f>
        <v>0</v>
      </c>
      <c r="L452" s="12" t="n">
        <f aca="false">IF($E$452=1,MIN(Assumptions!$B$56,MAX(Assumptions!$B$4,Assumptions!$B$26-($I$452+$J$452+$K$452))),Assumptions!$B$4)</f>
        <v>60000000</v>
      </c>
      <c r="M452" s="12" t="n">
        <f aca="false">IF($F$452=1,MIN(Assumptions!$B$51,MAX(Assumptions!$B$4,Assumptions!$B$26-($I$452+$J$452+$K$452+$L$452))),Assumptions!$B$4)</f>
        <v>0</v>
      </c>
      <c r="N452" s="12" t="n">
        <f aca="false">IF($G$452=1,MIN(Assumptions!$B$46,MAX(Assumptions!$B$4,Assumptions!$B$26-($I$452+$J$452+$K$452+$L$452+$M$452))),Assumptions!$B$4)</f>
        <v>15000000</v>
      </c>
      <c r="O452" s="12" t="n">
        <f aca="false">IF($H$452=1,MIN(Assumptions!$B$41,MAX(Assumptions!$B$4,Assumptions!$B$26-($I$452+$J$452+$K$452+$L$452+$M$452+$N$452))),Assumptions!$B$4)</f>
        <v>0</v>
      </c>
      <c r="P452" s="12" t="n">
        <f aca="false">$I$452+$J$452+$K$452+$L$452+$M$452+$N$452+$O$452</f>
        <v>405000000</v>
      </c>
      <c r="Q452" s="12" t="n">
        <f aca="false">MAX(Assumptions!$B$4,Assumptions!$B$26-$P$452)</f>
        <v>1595000000</v>
      </c>
      <c r="R452" s="12" t="n">
        <f aca="false">$J$335+$O$335+Assumptions!$B$20+IF($B$452=0,$D$335,Assumptions!$B$4)+IF($C$452=0,$AI$335,Assumptions!$B$4)+IF($D$452=0,$AF$335,Assumptions!$B$4)+IF($E$452=0,$AC$335,Assumptions!$B$4)+IF($F$452=0,$Z$335,Assumptions!$B$4)+IF($G$452=0,$W$335,Assumptions!$B$4)+IF($H$452=0,$T$335,Assumptions!$B$4)</f>
        <v>19009138.3582987</v>
      </c>
      <c r="S452" s="12" t="n">
        <f aca="false">IF($R$452&gt;Assumptions!$B$4,$Q$452/$R$452&gt;Assumptions!$B$13,FALSE())</f>
        <v>1</v>
      </c>
      <c r="T452" s="12" t="n">
        <f aca="false">IF($S$452,($Q$452+Assumptions!$B$14*Assumptions!$B$13)/($R$452+Assumptions!$B$14),IF($R$452&gt;Assumptions!$B$4,$Q$452/$R$452,Assumptions!$B$4))</f>
        <v>74.2707575444856</v>
      </c>
      <c r="U452" s="12" t="n">
        <f aca="false">IF($B$452=1,$I$452,$D$335*$T$452)</f>
        <v>30000000</v>
      </c>
      <c r="V452" s="12" t="n">
        <f aca="false">IF($C$452=1,$J$452,$AI$335*$T$452)</f>
        <v>300000000</v>
      </c>
      <c r="W452" s="12" t="n">
        <f aca="false">IF($D$452=1,$K$452,$AF$335*$T$452)</f>
        <v>128716247.284592</v>
      </c>
      <c r="X452" s="12" t="n">
        <f aca="false">IF($E$452=1,$L$452,$AC$335*$T$452)</f>
        <v>60000000</v>
      </c>
      <c r="Y452" s="12" t="n">
        <f aca="false">IF($F$452=1,$M$452,$Z$335*$T$452)</f>
        <v>222812272.633457</v>
      </c>
      <c r="Z452" s="12" t="n">
        <f aca="false">IF($G$452=1,$N$452,$W$335*$T$452)</f>
        <v>15000000</v>
      </c>
      <c r="AA452" s="12" t="n">
        <f aca="false">IF($H$452=1,$O$452,$T$335*$T$452)</f>
        <v>371353787.722428</v>
      </c>
      <c r="AB452" s="12" t="n">
        <f aca="false">($J$335+$O$335)*$T$452</f>
        <v>20503980.5979387</v>
      </c>
      <c r="AC452" s="12" t="n">
        <f aca="false">Assumptions!$B$20*$T$452</f>
        <v>668436817.900371</v>
      </c>
      <c r="AD452" s="12" t="n">
        <f aca="false">IF($S$452,Assumptions!$B$14*($T$452-Assumptions!$B$13),Assumptions!$B$4)</f>
        <v>183176893.861214</v>
      </c>
      <c r="AE452" s="12" t="n">
        <f aca="false">$U$452+$V$452+$W$452+$X$452+$Y$452+$Z$452+$AA$452+$AB$452+$AC$452+$AD$452</f>
        <v>2000000000</v>
      </c>
      <c r="AF452" s="12" t="n">
        <f aca="false">IF(AND(IF($B$452=1,$U$452&gt;=INDEX($U$346:$U$473,1+$A$452-Assumptions!$B$77),$U$452&gt;INDEX($U$346:$U$473,1+$A$452+Assumptions!$B$77)),IF($C$452=1,$V$452&gt;=INDEX($V$346:$V$473,1+$A$452-Assumptions!$B$78),$V$452&gt;INDEX($V$346:$V$473,1+$A$452+Assumptions!$B$78)),IF($D$452=1,$W$452&gt;=INDEX($W$346:$W$473,1+$A$452-Assumptions!$B$79),$W$452&gt;INDEX($W$346:$W$473,1+$A$452+Assumptions!$B$79)),IF($E$452=1,$X$452&gt;=INDEX($X$346:$X$473,1+$A$452-Assumptions!$B$80),$X$452&gt;INDEX($X$346:$X$473,1+$A$452+Assumptions!$B$80)),IF($F$452=1,$Y$452&gt;=INDEX($Y$346:$Y$473,1+$A$452-Assumptions!$B$81),$Y$452&gt;INDEX($Y$346:$Y$473,1+$A$452+Assumptions!$B$81)),IF($G$452=1,$Z$452&gt;=INDEX($Z$346:$Z$473,1+$A$452-Assumptions!$B$82),$Z$452&gt;INDEX($Z$346:$Z$473,1+$A$452+Assumptions!$B$82)),IF($H$452=1,$AA$452&gt;=INDEX($AA$346:$AA$473,1+$A$452-Assumptions!$B$83),$AA$452&gt;INDEX($AA$346:$AA$473,1+$A$452+Assumptions!$B$83))),1,0)</f>
        <v>0</v>
      </c>
    </row>
    <row r="453" customFormat="false" ht="15" hidden="true" customHeight="false" outlineLevel="0" collapsed="false">
      <c r="A453" s="6" t="n">
        <f aca="false">ROW()-ROW($A$346)+Assumptions!$B$4</f>
        <v>107</v>
      </c>
      <c r="B453" s="12" t="n">
        <f aca="false">MOD(QUOTIENT($A$453,Assumptions!$B$77),2)</f>
        <v>1</v>
      </c>
      <c r="C453" s="12" t="n">
        <f aca="false">MOD(QUOTIENT($A$453,Assumptions!$B$78),2)</f>
        <v>1</v>
      </c>
      <c r="D453" s="12" t="n">
        <f aca="false">MOD(QUOTIENT($A$453,Assumptions!$B$79),2)</f>
        <v>0</v>
      </c>
      <c r="E453" s="12" t="n">
        <f aca="false">MOD(QUOTIENT($A$453,Assumptions!$B$80),2)</f>
        <v>1</v>
      </c>
      <c r="F453" s="12" t="n">
        <f aca="false">MOD(QUOTIENT($A$453,Assumptions!$B$81),2)</f>
        <v>0</v>
      </c>
      <c r="G453" s="12" t="n">
        <f aca="false">MOD(QUOTIENT($A$453,Assumptions!$B$82),2)</f>
        <v>1</v>
      </c>
      <c r="H453" s="12" t="n">
        <f aca="false">MOD(QUOTIENT($A$453,Assumptions!$B$83),2)</f>
        <v>1</v>
      </c>
      <c r="I453" s="12" t="n">
        <f aca="false">IF($B$453=1,MIN(Assumptions!$B$67,MAX(Assumptions!$B$4,Assumptions!$B$26-(Assumptions!$B$4))),Assumptions!$B$4)</f>
        <v>30000000</v>
      </c>
      <c r="J453" s="12" t="n">
        <f aca="false">IF($C$453=1,MIN(Assumptions!$B$66,MAX(Assumptions!$B$4,Assumptions!$B$26-($I$453))),Assumptions!$B$4)</f>
        <v>300000000</v>
      </c>
      <c r="K453" s="12" t="n">
        <f aca="false">IF($D$453=1,MIN(Assumptions!$B$61,MAX(Assumptions!$B$4,Assumptions!$B$26-($I$453+$J$453))),Assumptions!$B$4)</f>
        <v>0</v>
      </c>
      <c r="L453" s="12" t="n">
        <f aca="false">IF($E$453=1,MIN(Assumptions!$B$56,MAX(Assumptions!$B$4,Assumptions!$B$26-($I$453+$J$453+$K$453))),Assumptions!$B$4)</f>
        <v>60000000</v>
      </c>
      <c r="M453" s="12" t="n">
        <f aca="false">IF($F$453=1,MIN(Assumptions!$B$51,MAX(Assumptions!$B$4,Assumptions!$B$26-($I$453+$J$453+$K$453+$L$453))),Assumptions!$B$4)</f>
        <v>0</v>
      </c>
      <c r="N453" s="12" t="n">
        <f aca="false">IF($G$453=1,MIN(Assumptions!$B$46,MAX(Assumptions!$B$4,Assumptions!$B$26-($I$453+$J$453+$K$453+$L$453+$M$453))),Assumptions!$B$4)</f>
        <v>15000000</v>
      </c>
      <c r="O453" s="12" t="n">
        <f aca="false">IF($H$453=1,MIN(Assumptions!$B$41,MAX(Assumptions!$B$4,Assumptions!$B$26-($I$453+$J$453+$K$453+$L$453+$M$453+$N$453))),Assumptions!$B$4)</f>
        <v>5000000</v>
      </c>
      <c r="P453" s="12" t="n">
        <f aca="false">$I$453+$J$453+$K$453+$L$453+$M$453+$N$453+$O$453</f>
        <v>410000000</v>
      </c>
      <c r="Q453" s="12" t="n">
        <f aca="false">MAX(Assumptions!$B$4,Assumptions!$B$26-$P$453)</f>
        <v>1590000000</v>
      </c>
      <c r="R453" s="12" t="n">
        <f aca="false">$J$335+$O$335+Assumptions!$B$20+IF($B$453=0,$D$335,Assumptions!$B$4)+IF($C$453=0,$AI$335,Assumptions!$B$4)+IF($D$453=0,$AF$335,Assumptions!$B$4)+IF($E$453=0,$AC$335,Assumptions!$B$4)+IF($F$453=0,$Z$335,Assumptions!$B$4)+IF($G$453=0,$W$335,Assumptions!$B$4)+IF($H$453=0,$T$335,Assumptions!$B$4)</f>
        <v>14009138.3582987</v>
      </c>
      <c r="S453" s="12" t="n">
        <f aca="false">IF($R$453&gt;Assumptions!$B$4,$Q$453/$R$453&gt;Assumptions!$B$13,FALSE())</f>
        <v>1</v>
      </c>
      <c r="T453" s="12" t="n">
        <f aca="false">IF($S$453,($Q$453+Assumptions!$B$14*Assumptions!$B$13)/($R$453+Assumptions!$B$14),IF($R$453&gt;Assumptions!$B$4,$Q$453/$R$453,Assumptions!$B$4))</f>
        <v>96.461727162126</v>
      </c>
      <c r="U453" s="12" t="n">
        <f aca="false">IF($B$453=1,$I$453,$D$335*$T$453)</f>
        <v>30000000</v>
      </c>
      <c r="V453" s="12" t="n">
        <f aca="false">IF($C$453=1,$J$453,$AI$335*$T$453)</f>
        <v>300000000</v>
      </c>
      <c r="W453" s="12" t="n">
        <f aca="false">IF($D$453=1,$K$453,$AF$335*$T$453)</f>
        <v>167174698.86398</v>
      </c>
      <c r="X453" s="12" t="n">
        <f aca="false">IF($E$453=1,$L$453,$AC$335*$T$453)</f>
        <v>60000000</v>
      </c>
      <c r="Y453" s="12" t="n">
        <f aca="false">IF($F$453=1,$M$453,$Z$335*$T$453)</f>
        <v>289385181.486378</v>
      </c>
      <c r="Z453" s="12" t="n">
        <f aca="false">IF($G$453=1,$N$453,$W$335*$T$453)</f>
        <v>15000000</v>
      </c>
      <c r="AA453" s="12" t="n">
        <f aca="false">IF($H$453=1,$O$453,$T$335*$T$453)</f>
        <v>5000000</v>
      </c>
      <c r="AB453" s="12" t="n">
        <f aca="false">($J$335+$O$335)*$T$453</f>
        <v>26630257.2851936</v>
      </c>
      <c r="AC453" s="12" t="n">
        <f aca="false">Assumptions!$B$20*$T$453</f>
        <v>868155544.459134</v>
      </c>
      <c r="AD453" s="12" t="n">
        <f aca="false">IF($S$453,Assumptions!$B$14*($T$453-Assumptions!$B$13),Assumptions!$B$4)</f>
        <v>238654317.905315</v>
      </c>
      <c r="AE453" s="12" t="n">
        <f aca="false">$U$453+$V$453+$W$453+$X$453+$Y$453+$Z$453+$AA$453+$AB$453+$AC$453+$AD$453</f>
        <v>2000000000</v>
      </c>
      <c r="AF453" s="12" t="n">
        <f aca="false">IF(AND(IF($B$453=1,$U$453&gt;=INDEX($U$346:$U$473,1+$A$453-Assumptions!$B$77),$U$453&gt;INDEX($U$346:$U$473,1+$A$453+Assumptions!$B$77)),IF($C$453=1,$V$453&gt;=INDEX($V$346:$V$473,1+$A$453-Assumptions!$B$78),$V$453&gt;INDEX($V$346:$V$473,1+$A$453+Assumptions!$B$78)),IF($D$453=1,$W$453&gt;=INDEX($W$346:$W$473,1+$A$453-Assumptions!$B$79),$W$453&gt;INDEX($W$346:$W$473,1+$A$453+Assumptions!$B$79)),IF($E$453=1,$X$453&gt;=INDEX($X$346:$X$473,1+$A$453-Assumptions!$B$80),$X$453&gt;INDEX($X$346:$X$473,1+$A$453+Assumptions!$B$80)),IF($F$453=1,$Y$453&gt;=INDEX($Y$346:$Y$473,1+$A$453-Assumptions!$B$81),$Y$453&gt;INDEX($Y$346:$Y$473,1+$A$453+Assumptions!$B$81)),IF($G$453=1,$Z$453&gt;=INDEX($Z$346:$Z$473,1+$A$453-Assumptions!$B$82),$Z$453&gt;INDEX($Z$346:$Z$473,1+$A$453+Assumptions!$B$82)),IF($H$453=1,$AA$453&gt;=INDEX($AA$346:$AA$473,1+$A$453-Assumptions!$B$83),$AA$453&gt;INDEX($AA$346:$AA$473,1+$A$453+Assumptions!$B$83))),1,0)</f>
        <v>0</v>
      </c>
    </row>
    <row r="454" customFormat="false" ht="15" hidden="true" customHeight="false" outlineLevel="0" collapsed="false">
      <c r="A454" s="6" t="n">
        <f aca="false">ROW()-ROW($A$346)+Assumptions!$B$4</f>
        <v>108</v>
      </c>
      <c r="B454" s="12" t="n">
        <f aca="false">MOD(QUOTIENT($A$454,Assumptions!$B$77),2)</f>
        <v>1</v>
      </c>
      <c r="C454" s="12" t="n">
        <f aca="false">MOD(QUOTIENT($A$454,Assumptions!$B$78),2)</f>
        <v>1</v>
      </c>
      <c r="D454" s="12" t="n">
        <f aca="false">MOD(QUOTIENT($A$454,Assumptions!$B$79),2)</f>
        <v>0</v>
      </c>
      <c r="E454" s="12" t="n">
        <f aca="false">MOD(QUOTIENT($A$454,Assumptions!$B$80),2)</f>
        <v>1</v>
      </c>
      <c r="F454" s="12" t="n">
        <f aca="false">MOD(QUOTIENT($A$454,Assumptions!$B$81),2)</f>
        <v>1</v>
      </c>
      <c r="G454" s="12" t="n">
        <f aca="false">MOD(QUOTIENT($A$454,Assumptions!$B$82),2)</f>
        <v>0</v>
      </c>
      <c r="H454" s="12" t="n">
        <f aca="false">MOD(QUOTIENT($A$454,Assumptions!$B$83),2)</f>
        <v>0</v>
      </c>
      <c r="I454" s="12" t="n">
        <f aca="false">IF($B$454=1,MIN(Assumptions!$B$67,MAX(Assumptions!$B$4,Assumptions!$B$26-(Assumptions!$B$4))),Assumptions!$B$4)</f>
        <v>30000000</v>
      </c>
      <c r="J454" s="12" t="n">
        <f aca="false">IF($C$454=1,MIN(Assumptions!$B$66,MAX(Assumptions!$B$4,Assumptions!$B$26-($I$454))),Assumptions!$B$4)</f>
        <v>300000000</v>
      </c>
      <c r="K454" s="12" t="n">
        <f aca="false">IF($D$454=1,MIN(Assumptions!$B$61,MAX(Assumptions!$B$4,Assumptions!$B$26-($I$454+$J$454))),Assumptions!$B$4)</f>
        <v>0</v>
      </c>
      <c r="L454" s="12" t="n">
        <f aca="false">IF($E$454=1,MIN(Assumptions!$B$56,MAX(Assumptions!$B$4,Assumptions!$B$26-($I$454+$J$454+$K$454))),Assumptions!$B$4)</f>
        <v>60000000</v>
      </c>
      <c r="M454" s="12" t="n">
        <f aca="false">IF($F$454=1,MIN(Assumptions!$B$51,MAX(Assumptions!$B$4,Assumptions!$B$26-($I$454+$J$454+$K$454+$L$454))),Assumptions!$B$4)</f>
        <v>30000000</v>
      </c>
      <c r="N454" s="12" t="n">
        <f aca="false">IF($G$454=1,MIN(Assumptions!$B$46,MAX(Assumptions!$B$4,Assumptions!$B$26-($I$454+$J$454+$K$454+$L$454+$M$454))),Assumptions!$B$4)</f>
        <v>0</v>
      </c>
      <c r="O454" s="12" t="n">
        <f aca="false">IF($H$454=1,MIN(Assumptions!$B$41,MAX(Assumptions!$B$4,Assumptions!$B$26-($I$454+$J$454+$K$454+$L$454+$M$454+$N$454))),Assumptions!$B$4)</f>
        <v>0</v>
      </c>
      <c r="P454" s="12" t="n">
        <f aca="false">$I$454+$J$454+$K$454+$L$454+$M$454+$N$454+$O$454</f>
        <v>420000000</v>
      </c>
      <c r="Q454" s="12" t="n">
        <f aca="false">MAX(Assumptions!$B$4,Assumptions!$B$26-$P$454)</f>
        <v>1580000000</v>
      </c>
      <c r="R454" s="12" t="n">
        <f aca="false">$J$335+$O$335+Assumptions!$B$20+IF($B$454=0,$D$335,Assumptions!$B$4)+IF($C$454=0,$AI$335,Assumptions!$B$4)+IF($D$454=0,$AF$335,Assumptions!$B$4)+IF($E$454=0,$AC$335,Assumptions!$B$4)+IF($F$454=0,$Z$335,Assumptions!$B$4)+IF($G$454=0,$W$335,Assumptions!$B$4)+IF($H$454=0,$T$335,Assumptions!$B$4)</f>
        <v>21009138.3582987</v>
      </c>
      <c r="S454" s="12" t="n">
        <f aca="false">IF($R$454&gt;Assumptions!$B$4,$Q$454/$R$454&gt;Assumptions!$B$13,FALSE())</f>
        <v>1</v>
      </c>
      <c r="T454" s="12" t="n">
        <f aca="false">IF($S$454,($Q$454+Assumptions!$B$14*Assumptions!$B$13)/($R$454+Assumptions!$B$14),IF($R$454&gt;Assumptions!$B$4,$Q$454/$R$454,Assumptions!$B$4))</f>
        <v>67.3142492881445</v>
      </c>
      <c r="U454" s="12" t="n">
        <f aca="false">IF($B$454=1,$I$454,$D$335*$T$454)</f>
        <v>30000000</v>
      </c>
      <c r="V454" s="12" t="n">
        <f aca="false">IF($C$454=1,$J$454,$AI$335*$T$454)</f>
        <v>300000000</v>
      </c>
      <c r="W454" s="12" t="n">
        <f aca="false">IF($D$454=1,$K$454,$AF$335*$T$454)</f>
        <v>116660147.864518</v>
      </c>
      <c r="X454" s="12" t="n">
        <f aca="false">IF($E$454=1,$L$454,$AC$335*$T$454)</f>
        <v>60000000</v>
      </c>
      <c r="Y454" s="12" t="n">
        <f aca="false">IF($F$454=1,$M$454,$Z$335*$T$454)</f>
        <v>30000000</v>
      </c>
      <c r="Z454" s="12" t="n">
        <f aca="false">IF($G$454=1,$N$454,$W$335*$T$454)</f>
        <v>336571246.440722</v>
      </c>
      <c r="AA454" s="12" t="n">
        <f aca="false">IF($H$454=1,$O$454,$T$335*$T$454)</f>
        <v>336571246.440722</v>
      </c>
      <c r="AB454" s="12" t="n">
        <f aca="false">($J$335+$O$335)*$T$454</f>
        <v>18583492.4403757</v>
      </c>
      <c r="AC454" s="12" t="n">
        <f aca="false">Assumptions!$B$20*$T$454</f>
        <v>605828243.5933</v>
      </c>
      <c r="AD454" s="12" t="n">
        <f aca="false">IF($S$454,Assumptions!$B$14*($T$454-Assumptions!$B$13),Assumptions!$B$4)</f>
        <v>165785623.220361</v>
      </c>
      <c r="AE454" s="12" t="n">
        <f aca="false">$U$454+$V$454+$W$454+$X$454+$Y$454+$Z$454+$AA$454+$AB$454+$AC$454+$AD$454</f>
        <v>2000000000</v>
      </c>
      <c r="AF454" s="12" t="n">
        <f aca="false">IF(AND(IF($B$454=1,$U$454&gt;=INDEX($U$346:$U$473,1+$A$454-Assumptions!$B$77),$U$454&gt;INDEX($U$346:$U$473,1+$A$454+Assumptions!$B$77)),IF($C$454=1,$V$454&gt;=INDEX($V$346:$V$473,1+$A$454-Assumptions!$B$78),$V$454&gt;INDEX($V$346:$V$473,1+$A$454+Assumptions!$B$78)),IF($D$454=1,$W$454&gt;=INDEX($W$346:$W$473,1+$A$454-Assumptions!$B$79),$W$454&gt;INDEX($W$346:$W$473,1+$A$454+Assumptions!$B$79)),IF($E$454=1,$X$454&gt;=INDEX($X$346:$X$473,1+$A$454-Assumptions!$B$80),$X$454&gt;INDEX($X$346:$X$473,1+$A$454+Assumptions!$B$80)),IF($F$454=1,$Y$454&gt;=INDEX($Y$346:$Y$473,1+$A$454-Assumptions!$B$81),$Y$454&gt;INDEX($Y$346:$Y$473,1+$A$454+Assumptions!$B$81)),IF($G$454=1,$Z$454&gt;=INDEX($Z$346:$Z$473,1+$A$454-Assumptions!$B$82),$Z$454&gt;INDEX($Z$346:$Z$473,1+$A$454+Assumptions!$B$82)),IF($H$454=1,$AA$454&gt;=INDEX($AA$346:$AA$473,1+$A$454-Assumptions!$B$83),$AA$454&gt;INDEX($AA$346:$AA$473,1+$A$454+Assumptions!$B$83))),1,0)</f>
        <v>0</v>
      </c>
    </row>
    <row r="455" customFormat="false" ht="15" hidden="true" customHeight="false" outlineLevel="0" collapsed="false">
      <c r="A455" s="6" t="n">
        <f aca="false">ROW()-ROW($A$346)+Assumptions!$B$4</f>
        <v>109</v>
      </c>
      <c r="B455" s="12" t="n">
        <f aca="false">MOD(QUOTIENT($A$455,Assumptions!$B$77),2)</f>
        <v>1</v>
      </c>
      <c r="C455" s="12" t="n">
        <f aca="false">MOD(QUOTIENT($A$455,Assumptions!$B$78),2)</f>
        <v>1</v>
      </c>
      <c r="D455" s="12" t="n">
        <f aca="false">MOD(QUOTIENT($A$455,Assumptions!$B$79),2)</f>
        <v>0</v>
      </c>
      <c r="E455" s="12" t="n">
        <f aca="false">MOD(QUOTIENT($A$455,Assumptions!$B$80),2)</f>
        <v>1</v>
      </c>
      <c r="F455" s="12" t="n">
        <f aca="false">MOD(QUOTIENT($A$455,Assumptions!$B$81),2)</f>
        <v>1</v>
      </c>
      <c r="G455" s="12" t="n">
        <f aca="false">MOD(QUOTIENT($A$455,Assumptions!$B$82),2)</f>
        <v>0</v>
      </c>
      <c r="H455" s="12" t="n">
        <f aca="false">MOD(QUOTIENT($A$455,Assumptions!$B$83),2)</f>
        <v>1</v>
      </c>
      <c r="I455" s="12" t="n">
        <f aca="false">IF($B$455=1,MIN(Assumptions!$B$67,MAX(Assumptions!$B$4,Assumptions!$B$26-(Assumptions!$B$4))),Assumptions!$B$4)</f>
        <v>30000000</v>
      </c>
      <c r="J455" s="12" t="n">
        <f aca="false">IF($C$455=1,MIN(Assumptions!$B$66,MAX(Assumptions!$B$4,Assumptions!$B$26-($I$455))),Assumptions!$B$4)</f>
        <v>300000000</v>
      </c>
      <c r="K455" s="12" t="n">
        <f aca="false">IF($D$455=1,MIN(Assumptions!$B$61,MAX(Assumptions!$B$4,Assumptions!$B$26-($I$455+$J$455))),Assumptions!$B$4)</f>
        <v>0</v>
      </c>
      <c r="L455" s="12" t="n">
        <f aca="false">IF($E$455=1,MIN(Assumptions!$B$56,MAX(Assumptions!$B$4,Assumptions!$B$26-($I$455+$J$455+$K$455))),Assumptions!$B$4)</f>
        <v>60000000</v>
      </c>
      <c r="M455" s="12" t="n">
        <f aca="false">IF($F$455=1,MIN(Assumptions!$B$51,MAX(Assumptions!$B$4,Assumptions!$B$26-($I$455+$J$455+$K$455+$L$455))),Assumptions!$B$4)</f>
        <v>30000000</v>
      </c>
      <c r="N455" s="12" t="n">
        <f aca="false">IF($G$455=1,MIN(Assumptions!$B$46,MAX(Assumptions!$B$4,Assumptions!$B$26-($I$455+$J$455+$K$455+$L$455+$M$455))),Assumptions!$B$4)</f>
        <v>0</v>
      </c>
      <c r="O455" s="12" t="n">
        <f aca="false">IF($H$455=1,MIN(Assumptions!$B$41,MAX(Assumptions!$B$4,Assumptions!$B$26-($I$455+$J$455+$K$455+$L$455+$M$455+$N$455))),Assumptions!$B$4)</f>
        <v>5000000</v>
      </c>
      <c r="P455" s="12" t="n">
        <f aca="false">$I$455+$J$455+$K$455+$L$455+$M$455+$N$455+$O$455</f>
        <v>425000000</v>
      </c>
      <c r="Q455" s="12" t="n">
        <f aca="false">MAX(Assumptions!$B$4,Assumptions!$B$26-$P$455)</f>
        <v>1575000000</v>
      </c>
      <c r="R455" s="12" t="n">
        <f aca="false">$J$335+$O$335+Assumptions!$B$20+IF($B$455=0,$D$335,Assumptions!$B$4)+IF($C$455=0,$AI$335,Assumptions!$B$4)+IF($D$455=0,$AF$335,Assumptions!$B$4)+IF($E$455=0,$AC$335,Assumptions!$B$4)+IF($F$455=0,$Z$335,Assumptions!$B$4)+IF($G$455=0,$W$335,Assumptions!$B$4)+IF($H$455=0,$T$335,Assumptions!$B$4)</f>
        <v>16009138.3582987</v>
      </c>
      <c r="S455" s="12" t="n">
        <f aca="false">IF($R$455&gt;Assumptions!$B$4,$Q$455/$R$455&gt;Assumptions!$B$13,FALSE())</f>
        <v>1</v>
      </c>
      <c r="T455" s="12" t="n">
        <f aca="false">IF($S$455,($Q$455+Assumptions!$B$14*Assumptions!$B$13)/($R$455+Assumptions!$B$14),IF($R$455&gt;Assumptions!$B$4,$Q$455/$R$455,Assumptions!$B$4))</f>
        <v>85.2281705103098</v>
      </c>
      <c r="U455" s="12" t="n">
        <f aca="false">IF($B$455=1,$I$455,$D$335*$T$455)</f>
        <v>30000000</v>
      </c>
      <c r="V455" s="12" t="n">
        <f aca="false">IF($C$455=1,$J$455,$AI$335*$T$455)</f>
        <v>300000000</v>
      </c>
      <c r="W455" s="12" t="n">
        <f aca="false">IF($D$455=1,$K$455,$AF$335*$T$455)</f>
        <v>147706185.229733</v>
      </c>
      <c r="X455" s="12" t="n">
        <f aca="false">IF($E$455=1,$L$455,$AC$335*$T$455)</f>
        <v>60000000</v>
      </c>
      <c r="Y455" s="12" t="n">
        <f aca="false">IF($F$455=1,$M$455,$Z$335*$T$455)</f>
        <v>30000000</v>
      </c>
      <c r="Z455" s="12" t="n">
        <f aca="false">IF($G$455=1,$N$455,$W$335*$T$455)</f>
        <v>426140852.551549</v>
      </c>
      <c r="AA455" s="12" t="n">
        <f aca="false">IF($H$455=1,$O$455,$T$335*$T$455)</f>
        <v>5000000</v>
      </c>
      <c r="AB455" s="12" t="n">
        <f aca="false">($J$335+$O$335)*$T$455</f>
        <v>23529001.3501546</v>
      </c>
      <c r="AC455" s="12" t="n">
        <f aca="false">Assumptions!$B$20*$T$455</f>
        <v>767053534.592789</v>
      </c>
      <c r="AD455" s="12" t="n">
        <f aca="false">IF($S$455,Assumptions!$B$14*($T$455-Assumptions!$B$13),Assumptions!$B$4)</f>
        <v>210570426.275775</v>
      </c>
      <c r="AE455" s="12" t="n">
        <f aca="false">$U$455+$V$455+$W$455+$X$455+$Y$455+$Z$455+$AA$455+$AB$455+$AC$455+$AD$455</f>
        <v>2000000000</v>
      </c>
      <c r="AF455" s="12" t="n">
        <f aca="false">IF(AND(IF($B$455=1,$U$455&gt;=INDEX($U$346:$U$473,1+$A$455-Assumptions!$B$77),$U$455&gt;INDEX($U$346:$U$473,1+$A$455+Assumptions!$B$77)),IF($C$455=1,$V$455&gt;=INDEX($V$346:$V$473,1+$A$455-Assumptions!$B$78),$V$455&gt;INDEX($V$346:$V$473,1+$A$455+Assumptions!$B$78)),IF($D$455=1,$W$455&gt;=INDEX($W$346:$W$473,1+$A$455-Assumptions!$B$79),$W$455&gt;INDEX($W$346:$W$473,1+$A$455+Assumptions!$B$79)),IF($E$455=1,$X$455&gt;=INDEX($X$346:$X$473,1+$A$455-Assumptions!$B$80),$X$455&gt;INDEX($X$346:$X$473,1+$A$455+Assumptions!$B$80)),IF($F$455=1,$Y$455&gt;=INDEX($Y$346:$Y$473,1+$A$455-Assumptions!$B$81),$Y$455&gt;INDEX($Y$346:$Y$473,1+$A$455+Assumptions!$B$81)),IF($G$455=1,$Z$455&gt;=INDEX($Z$346:$Z$473,1+$A$455-Assumptions!$B$82),$Z$455&gt;INDEX($Z$346:$Z$473,1+$A$455+Assumptions!$B$82)),IF($H$455=1,$AA$455&gt;=INDEX($AA$346:$AA$473,1+$A$455-Assumptions!$B$83),$AA$455&gt;INDEX($AA$346:$AA$473,1+$A$455+Assumptions!$B$83))),1,0)</f>
        <v>0</v>
      </c>
    </row>
    <row r="456" customFormat="false" ht="15" hidden="true" customHeight="false" outlineLevel="0" collapsed="false">
      <c r="A456" s="6" t="n">
        <f aca="false">ROW()-ROW($A$346)+Assumptions!$B$4</f>
        <v>110</v>
      </c>
      <c r="B456" s="12" t="n">
        <f aca="false">MOD(QUOTIENT($A$456,Assumptions!$B$77),2)</f>
        <v>1</v>
      </c>
      <c r="C456" s="12" t="n">
        <f aca="false">MOD(QUOTIENT($A$456,Assumptions!$B$78),2)</f>
        <v>1</v>
      </c>
      <c r="D456" s="12" t="n">
        <f aca="false">MOD(QUOTIENT($A$456,Assumptions!$B$79),2)</f>
        <v>0</v>
      </c>
      <c r="E456" s="12" t="n">
        <f aca="false">MOD(QUOTIENT($A$456,Assumptions!$B$80),2)</f>
        <v>1</v>
      </c>
      <c r="F456" s="12" t="n">
        <f aca="false">MOD(QUOTIENT($A$456,Assumptions!$B$81),2)</f>
        <v>1</v>
      </c>
      <c r="G456" s="12" t="n">
        <f aca="false">MOD(QUOTIENT($A$456,Assumptions!$B$82),2)</f>
        <v>1</v>
      </c>
      <c r="H456" s="12" t="n">
        <f aca="false">MOD(QUOTIENT($A$456,Assumptions!$B$83),2)</f>
        <v>0</v>
      </c>
      <c r="I456" s="12" t="n">
        <f aca="false">IF($B$456=1,MIN(Assumptions!$B$67,MAX(Assumptions!$B$4,Assumptions!$B$26-(Assumptions!$B$4))),Assumptions!$B$4)</f>
        <v>30000000</v>
      </c>
      <c r="J456" s="12" t="n">
        <f aca="false">IF($C$456=1,MIN(Assumptions!$B$66,MAX(Assumptions!$B$4,Assumptions!$B$26-($I$456))),Assumptions!$B$4)</f>
        <v>300000000</v>
      </c>
      <c r="K456" s="12" t="n">
        <f aca="false">IF($D$456=1,MIN(Assumptions!$B$61,MAX(Assumptions!$B$4,Assumptions!$B$26-($I$456+$J$456))),Assumptions!$B$4)</f>
        <v>0</v>
      </c>
      <c r="L456" s="12" t="n">
        <f aca="false">IF($E$456=1,MIN(Assumptions!$B$56,MAX(Assumptions!$B$4,Assumptions!$B$26-($I$456+$J$456+$K$456))),Assumptions!$B$4)</f>
        <v>60000000</v>
      </c>
      <c r="M456" s="12" t="n">
        <f aca="false">IF($F$456=1,MIN(Assumptions!$B$51,MAX(Assumptions!$B$4,Assumptions!$B$26-($I$456+$J$456+$K$456+$L$456))),Assumptions!$B$4)</f>
        <v>30000000</v>
      </c>
      <c r="N456" s="12" t="n">
        <f aca="false">IF($G$456=1,MIN(Assumptions!$B$46,MAX(Assumptions!$B$4,Assumptions!$B$26-($I$456+$J$456+$K$456+$L$456+$M$456))),Assumptions!$B$4)</f>
        <v>15000000</v>
      </c>
      <c r="O456" s="12" t="n">
        <f aca="false">IF($H$456=1,MIN(Assumptions!$B$41,MAX(Assumptions!$B$4,Assumptions!$B$26-($I$456+$J$456+$K$456+$L$456+$M$456+$N$456))),Assumptions!$B$4)</f>
        <v>0</v>
      </c>
      <c r="P456" s="12" t="n">
        <f aca="false">$I$456+$J$456+$K$456+$L$456+$M$456+$N$456+$O$456</f>
        <v>435000000</v>
      </c>
      <c r="Q456" s="12" t="n">
        <f aca="false">MAX(Assumptions!$B$4,Assumptions!$B$26-$P$456)</f>
        <v>1565000000</v>
      </c>
      <c r="R456" s="12" t="n">
        <f aca="false">$J$335+$O$335+Assumptions!$B$20+IF($B$456=0,$D$335,Assumptions!$B$4)+IF($C$456=0,$AI$335,Assumptions!$B$4)+IF($D$456=0,$AF$335,Assumptions!$B$4)+IF($E$456=0,$AC$335,Assumptions!$B$4)+IF($F$456=0,$Z$335,Assumptions!$B$4)+IF($G$456=0,$W$335,Assumptions!$B$4)+IF($H$456=0,$T$335,Assumptions!$B$4)</f>
        <v>16009138.3582987</v>
      </c>
      <c r="S456" s="12" t="n">
        <f aca="false">IF($R$456&gt;Assumptions!$B$4,$Q$456/$R$456&gt;Assumptions!$B$13,FALSE())</f>
        <v>1</v>
      </c>
      <c r="T456" s="12" t="n">
        <f aca="false">IF($S$456,($Q$456+Assumptions!$B$14*Assumptions!$B$13)/($R$456+Assumptions!$B$14),IF($R$456&gt;Assumptions!$B$4,$Q$456/$R$456,Assumptions!$B$4))</f>
        <v>84.6878968462191</v>
      </c>
      <c r="U456" s="12" t="n">
        <f aca="false">IF($B$456=1,$I$456,$D$335*$T$456)</f>
        <v>30000000</v>
      </c>
      <c r="V456" s="12" t="n">
        <f aca="false">IF($C$456=1,$J$456,$AI$335*$T$456)</f>
        <v>300000000</v>
      </c>
      <c r="W456" s="12" t="n">
        <f aca="false">IF($D$456=1,$K$456,$AF$335*$T$456)</f>
        <v>146769854.420036</v>
      </c>
      <c r="X456" s="12" t="n">
        <f aca="false">IF($E$456=1,$L$456,$AC$335*$T$456)</f>
        <v>60000000</v>
      </c>
      <c r="Y456" s="12" t="n">
        <f aca="false">IF($F$456=1,$M$456,$Z$335*$T$456)</f>
        <v>30000000</v>
      </c>
      <c r="Z456" s="12" t="n">
        <f aca="false">IF($G$456=1,$N$456,$W$335*$T$456)</f>
        <v>15000000</v>
      </c>
      <c r="AA456" s="12" t="n">
        <f aca="false">IF($H$456=1,$O$456,$T$335*$T$456)</f>
        <v>423439484.231096</v>
      </c>
      <c r="AB456" s="12" t="n">
        <f aca="false">($J$335+$O$335)*$T$456</f>
        <v>23379847.6173485</v>
      </c>
      <c r="AC456" s="12" t="n">
        <f aca="false">Assumptions!$B$20*$T$456</f>
        <v>762191071.615972</v>
      </c>
      <c r="AD456" s="12" t="n">
        <f aca="false">IF($S$456,Assumptions!$B$14*($T$456-Assumptions!$B$13),Assumptions!$B$4)</f>
        <v>209219742.115548</v>
      </c>
      <c r="AE456" s="12" t="n">
        <f aca="false">$U$456+$V$456+$W$456+$X$456+$Y$456+$Z$456+$AA$456+$AB$456+$AC$456+$AD$456</f>
        <v>2000000000</v>
      </c>
      <c r="AF456" s="12" t="n">
        <f aca="false">IF(AND(IF($B$456=1,$U$456&gt;=INDEX($U$346:$U$473,1+$A$456-Assumptions!$B$77),$U$456&gt;INDEX($U$346:$U$473,1+$A$456+Assumptions!$B$77)),IF($C$456=1,$V$456&gt;=INDEX($V$346:$V$473,1+$A$456-Assumptions!$B$78),$V$456&gt;INDEX($V$346:$V$473,1+$A$456+Assumptions!$B$78)),IF($D$456=1,$W$456&gt;=INDEX($W$346:$W$473,1+$A$456-Assumptions!$B$79),$W$456&gt;INDEX($W$346:$W$473,1+$A$456+Assumptions!$B$79)),IF($E$456=1,$X$456&gt;=INDEX($X$346:$X$473,1+$A$456-Assumptions!$B$80),$X$456&gt;INDEX($X$346:$X$473,1+$A$456+Assumptions!$B$80)),IF($F$456=1,$Y$456&gt;=INDEX($Y$346:$Y$473,1+$A$456-Assumptions!$B$81),$Y$456&gt;INDEX($Y$346:$Y$473,1+$A$456+Assumptions!$B$81)),IF($G$456=1,$Z$456&gt;=INDEX($Z$346:$Z$473,1+$A$456-Assumptions!$B$82),$Z$456&gt;INDEX($Z$346:$Z$473,1+$A$456+Assumptions!$B$82)),IF($H$456=1,$AA$456&gt;=INDEX($AA$346:$AA$473,1+$A$456-Assumptions!$B$83),$AA$456&gt;INDEX($AA$346:$AA$473,1+$A$456+Assumptions!$B$83))),1,0)</f>
        <v>0</v>
      </c>
    </row>
    <row r="457" customFormat="false" ht="15" hidden="true" customHeight="false" outlineLevel="0" collapsed="false">
      <c r="A457" s="6" t="n">
        <f aca="false">ROW()-ROW($A$346)+Assumptions!$B$4</f>
        <v>111</v>
      </c>
      <c r="B457" s="12" t="n">
        <f aca="false">MOD(QUOTIENT($A$457,Assumptions!$B$77),2)</f>
        <v>1</v>
      </c>
      <c r="C457" s="12" t="n">
        <f aca="false">MOD(QUOTIENT($A$457,Assumptions!$B$78),2)</f>
        <v>1</v>
      </c>
      <c r="D457" s="12" t="n">
        <f aca="false">MOD(QUOTIENT($A$457,Assumptions!$B$79),2)</f>
        <v>0</v>
      </c>
      <c r="E457" s="12" t="n">
        <f aca="false">MOD(QUOTIENT($A$457,Assumptions!$B$80),2)</f>
        <v>1</v>
      </c>
      <c r="F457" s="12" t="n">
        <f aca="false">MOD(QUOTIENT($A$457,Assumptions!$B$81),2)</f>
        <v>1</v>
      </c>
      <c r="G457" s="12" t="n">
        <f aca="false">MOD(QUOTIENT($A$457,Assumptions!$B$82),2)</f>
        <v>1</v>
      </c>
      <c r="H457" s="12" t="n">
        <f aca="false">MOD(QUOTIENT($A$457,Assumptions!$B$83),2)</f>
        <v>1</v>
      </c>
      <c r="I457" s="12" t="n">
        <f aca="false">IF($B$457=1,MIN(Assumptions!$B$67,MAX(Assumptions!$B$4,Assumptions!$B$26-(Assumptions!$B$4))),Assumptions!$B$4)</f>
        <v>30000000</v>
      </c>
      <c r="J457" s="12" t="n">
        <f aca="false">IF($C$457=1,MIN(Assumptions!$B$66,MAX(Assumptions!$B$4,Assumptions!$B$26-($I$457))),Assumptions!$B$4)</f>
        <v>300000000</v>
      </c>
      <c r="K457" s="12" t="n">
        <f aca="false">IF($D$457=1,MIN(Assumptions!$B$61,MAX(Assumptions!$B$4,Assumptions!$B$26-($I$457+$J$457))),Assumptions!$B$4)</f>
        <v>0</v>
      </c>
      <c r="L457" s="12" t="n">
        <f aca="false">IF($E$457=1,MIN(Assumptions!$B$56,MAX(Assumptions!$B$4,Assumptions!$B$26-($I$457+$J$457+$K$457))),Assumptions!$B$4)</f>
        <v>60000000</v>
      </c>
      <c r="M457" s="12" t="n">
        <f aca="false">IF($F$457=1,MIN(Assumptions!$B$51,MAX(Assumptions!$B$4,Assumptions!$B$26-($I$457+$J$457+$K$457+$L$457))),Assumptions!$B$4)</f>
        <v>30000000</v>
      </c>
      <c r="N457" s="12" t="n">
        <f aca="false">IF($G$457=1,MIN(Assumptions!$B$46,MAX(Assumptions!$B$4,Assumptions!$B$26-($I$457+$J$457+$K$457+$L$457+$M$457))),Assumptions!$B$4)</f>
        <v>15000000</v>
      </c>
      <c r="O457" s="12" t="n">
        <f aca="false">IF($H$457=1,MIN(Assumptions!$B$41,MAX(Assumptions!$B$4,Assumptions!$B$26-($I$457+$J$457+$K$457+$L$457+$M$457+$N$457))),Assumptions!$B$4)</f>
        <v>5000000</v>
      </c>
      <c r="P457" s="12" t="n">
        <f aca="false">$I$457+$J$457+$K$457+$L$457+$M$457+$N$457+$O$457</f>
        <v>440000000</v>
      </c>
      <c r="Q457" s="12" t="n">
        <f aca="false">MAX(Assumptions!$B$4,Assumptions!$B$26-$P$457)</f>
        <v>1560000000</v>
      </c>
      <c r="R457" s="12" t="n">
        <f aca="false">$J$335+$O$335+Assumptions!$B$20+IF($B$457=0,$D$335,Assumptions!$B$4)+IF($C$457=0,$AI$335,Assumptions!$B$4)+IF($D$457=0,$AF$335,Assumptions!$B$4)+IF($E$457=0,$AC$335,Assumptions!$B$4)+IF($F$457=0,$Z$335,Assumptions!$B$4)+IF($G$457=0,$W$335,Assumptions!$B$4)+IF($H$457=0,$T$335,Assumptions!$B$4)</f>
        <v>11009138.3582987</v>
      </c>
      <c r="S457" s="12" t="n">
        <f aca="false">IF($R$457&gt;Assumptions!$B$4,$Q$457/$R$457&gt;Assumptions!$B$13,FALSE())</f>
        <v>1</v>
      </c>
      <c r="T457" s="12" t="n">
        <f aca="false">IF($S$457,($Q$457+Assumptions!$B$14*Assumptions!$B$13)/($R$457+Assumptions!$B$14),IF($R$457&gt;Assumptions!$B$4,$Q$457/$R$457,Assumptions!$B$4))</f>
        <v>115.662447045718</v>
      </c>
      <c r="U457" s="12" t="n">
        <f aca="false">IF($B$457=1,$I$457,$D$335*$T$457)</f>
        <v>30000000</v>
      </c>
      <c r="V457" s="12" t="n">
        <f aca="false">IF($C$457=1,$J$457,$AI$335*$T$457)</f>
        <v>300000000</v>
      </c>
      <c r="W457" s="12" t="n">
        <f aca="false">IF($D$457=1,$K$457,$AF$335*$T$457)</f>
        <v>200450845.362126</v>
      </c>
      <c r="X457" s="12" t="n">
        <f aca="false">IF($E$457=1,$L$457,$AC$335*$T$457)</f>
        <v>60000000</v>
      </c>
      <c r="Y457" s="12" t="n">
        <f aca="false">IF($F$457=1,$M$457,$Z$335*$T$457)</f>
        <v>30000000</v>
      </c>
      <c r="Z457" s="12" t="n">
        <f aca="false">IF($G$457=1,$N$457,$W$335*$T$457)</f>
        <v>15000000</v>
      </c>
      <c r="AA457" s="12" t="n">
        <f aca="false">IF($H$457=1,$O$457,$T$335*$T$457)</f>
        <v>5000000</v>
      </c>
      <c r="AB457" s="12" t="n">
        <f aca="false">($J$335+$O$335)*$T$457</f>
        <v>31931013.612121</v>
      </c>
      <c r="AC457" s="12" t="n">
        <f aca="false">Assumptions!$B$20*$T$457</f>
        <v>1040962023.41146</v>
      </c>
      <c r="AD457" s="12" t="n">
        <f aca="false">IF($S$457,Assumptions!$B$14*($T$457-Assumptions!$B$13),Assumptions!$B$4)</f>
        <v>286656117.614294</v>
      </c>
      <c r="AE457" s="12" t="n">
        <f aca="false">$U$457+$V$457+$W$457+$X$457+$Y$457+$Z$457+$AA$457+$AB$457+$AC$457+$AD$457</f>
        <v>2000000000</v>
      </c>
      <c r="AF457" s="12" t="n">
        <f aca="false">IF(AND(IF($B$457=1,$U$457&gt;=INDEX($U$346:$U$473,1+$A$457-Assumptions!$B$77),$U$457&gt;INDEX($U$346:$U$473,1+$A$457+Assumptions!$B$77)),IF($C$457=1,$V$457&gt;=INDEX($V$346:$V$473,1+$A$457-Assumptions!$B$78),$V$457&gt;INDEX($V$346:$V$473,1+$A$457+Assumptions!$B$78)),IF($D$457=1,$W$457&gt;=INDEX($W$346:$W$473,1+$A$457-Assumptions!$B$79),$W$457&gt;INDEX($W$346:$W$473,1+$A$457+Assumptions!$B$79)),IF($E$457=1,$X$457&gt;=INDEX($X$346:$X$473,1+$A$457-Assumptions!$B$80),$X$457&gt;INDEX($X$346:$X$473,1+$A$457+Assumptions!$B$80)),IF($F$457=1,$Y$457&gt;=INDEX($Y$346:$Y$473,1+$A$457-Assumptions!$B$81),$Y$457&gt;INDEX($Y$346:$Y$473,1+$A$457+Assumptions!$B$81)),IF($G$457=1,$Z$457&gt;=INDEX($Z$346:$Z$473,1+$A$457-Assumptions!$B$82),$Z$457&gt;INDEX($Z$346:$Z$473,1+$A$457+Assumptions!$B$82)),IF($H$457=1,$AA$457&gt;=INDEX($AA$346:$AA$473,1+$A$457-Assumptions!$B$83),$AA$457&gt;INDEX($AA$346:$AA$473,1+$A$457+Assumptions!$B$83))),1,0)</f>
        <v>0</v>
      </c>
    </row>
    <row r="458" customFormat="false" ht="15" hidden="true" customHeight="false" outlineLevel="0" collapsed="false">
      <c r="A458" s="6" t="n">
        <f aca="false">ROW()-ROW($A$346)+Assumptions!$B$4</f>
        <v>112</v>
      </c>
      <c r="B458" s="12" t="n">
        <f aca="false">MOD(QUOTIENT($A$458,Assumptions!$B$77),2)</f>
        <v>1</v>
      </c>
      <c r="C458" s="12" t="n">
        <f aca="false">MOD(QUOTIENT($A$458,Assumptions!$B$78),2)</f>
        <v>1</v>
      </c>
      <c r="D458" s="12" t="n">
        <f aca="false">MOD(QUOTIENT($A$458,Assumptions!$B$79),2)</f>
        <v>1</v>
      </c>
      <c r="E458" s="12" t="n">
        <f aca="false">MOD(QUOTIENT($A$458,Assumptions!$B$80),2)</f>
        <v>0</v>
      </c>
      <c r="F458" s="12" t="n">
        <f aca="false">MOD(QUOTIENT($A$458,Assumptions!$B$81),2)</f>
        <v>0</v>
      </c>
      <c r="G458" s="12" t="n">
        <f aca="false">MOD(QUOTIENT($A$458,Assumptions!$B$82),2)</f>
        <v>0</v>
      </c>
      <c r="H458" s="12" t="n">
        <f aca="false">MOD(QUOTIENT($A$458,Assumptions!$B$83),2)</f>
        <v>0</v>
      </c>
      <c r="I458" s="12" t="n">
        <f aca="false">IF($B$458=1,MIN(Assumptions!$B$67,MAX(Assumptions!$B$4,Assumptions!$B$26-(Assumptions!$B$4))),Assumptions!$B$4)</f>
        <v>30000000</v>
      </c>
      <c r="J458" s="12" t="n">
        <f aca="false">IF($C$458=1,MIN(Assumptions!$B$66,MAX(Assumptions!$B$4,Assumptions!$B$26-($I$458))),Assumptions!$B$4)</f>
        <v>300000000</v>
      </c>
      <c r="K458" s="12" t="n">
        <f aca="false">IF($D$458=1,MIN(Assumptions!$B$61,MAX(Assumptions!$B$4,Assumptions!$B$26-($I$458+$J$458))),Assumptions!$B$4)</f>
        <v>100000000</v>
      </c>
      <c r="L458" s="12" t="n">
        <f aca="false">IF($E$458=1,MIN(Assumptions!$B$56,MAX(Assumptions!$B$4,Assumptions!$B$26-($I$458+$J$458+$K$458))),Assumptions!$B$4)</f>
        <v>0</v>
      </c>
      <c r="M458" s="12" t="n">
        <f aca="false">IF($F$458=1,MIN(Assumptions!$B$51,MAX(Assumptions!$B$4,Assumptions!$B$26-($I$458+$J$458+$K$458+$L$458))),Assumptions!$B$4)</f>
        <v>0</v>
      </c>
      <c r="N458" s="12" t="n">
        <f aca="false">IF($G$458=1,MIN(Assumptions!$B$46,MAX(Assumptions!$B$4,Assumptions!$B$26-($I$458+$J$458+$K$458+$L$458+$M$458))),Assumptions!$B$4)</f>
        <v>0</v>
      </c>
      <c r="O458" s="12" t="n">
        <f aca="false">IF($H$458=1,MIN(Assumptions!$B$41,MAX(Assumptions!$B$4,Assumptions!$B$26-($I$458+$J$458+$K$458+$L$458+$M$458+$N$458))),Assumptions!$B$4)</f>
        <v>0</v>
      </c>
      <c r="P458" s="12" t="n">
        <f aca="false">$I$458+$J$458+$K$458+$L$458+$M$458+$N$458+$O$458</f>
        <v>430000000</v>
      </c>
      <c r="Q458" s="12" t="n">
        <f aca="false">MAX(Assumptions!$B$4,Assumptions!$B$26-$P$458)</f>
        <v>1570000000</v>
      </c>
      <c r="R458" s="12" t="n">
        <f aca="false">$J$335+$O$335+Assumptions!$B$20+IF($B$458=0,$D$335,Assumptions!$B$4)+IF($C$458=0,$AI$335,Assumptions!$B$4)+IF($D$458=0,$AF$335,Assumptions!$B$4)+IF($E$458=0,$AC$335,Assumptions!$B$4)+IF($F$458=0,$Z$335,Assumptions!$B$4)+IF($G$458=0,$W$335,Assumptions!$B$4)+IF($H$458=0,$T$335,Assumptions!$B$4)</f>
        <v>24676070.7077164</v>
      </c>
      <c r="S458" s="12" t="n">
        <f aca="false">IF($R$458&gt;Assumptions!$B$4,$Q$458/$R$458&gt;Assumptions!$B$13,FALSE())</f>
        <v>1</v>
      </c>
      <c r="T458" s="12" t="n">
        <f aca="false">IF($S$458,($Q$458+Assumptions!$B$14*Assumptions!$B$13)/($R$458+Assumptions!$B$14),IF($R$458&gt;Assumptions!$B$4,$Q$458/$R$458,Assumptions!$B$4))</f>
        <v>57.8634055273305</v>
      </c>
      <c r="U458" s="12" t="n">
        <f aca="false">IF($B$458=1,$I$458,$D$335*$T$458)</f>
        <v>30000000</v>
      </c>
      <c r="V458" s="12" t="n">
        <f aca="false">IF($C$458=1,$J$458,$AI$335*$T$458)</f>
        <v>300000000</v>
      </c>
      <c r="W458" s="12" t="n">
        <f aca="false">IF($D$458=1,$K$458,$AF$335*$T$458)</f>
        <v>100000000</v>
      </c>
      <c r="X458" s="12" t="n">
        <f aca="false">IF($E$458=1,$L$458,$AC$335*$T$458)</f>
        <v>138872173.265593</v>
      </c>
      <c r="Y458" s="12" t="n">
        <f aca="false">IF($F$458=1,$M$458,$Z$335*$T$458)</f>
        <v>173590216.581991</v>
      </c>
      <c r="Z458" s="12" t="n">
        <f aca="false">IF($G$458=1,$N$458,$W$335*$T$458)</f>
        <v>289317027.636652</v>
      </c>
      <c r="AA458" s="12" t="n">
        <f aca="false">IF($H$458=1,$O$458,$T$335*$T$458)</f>
        <v>289317027.636652</v>
      </c>
      <c r="AB458" s="12" t="n">
        <f aca="false">($J$335+$O$335)*$T$458</f>
        <v>15974391.3148107</v>
      </c>
      <c r="AC458" s="12" t="n">
        <f aca="false">Assumptions!$B$20*$T$458</f>
        <v>520770649.745974</v>
      </c>
      <c r="AD458" s="12" t="n">
        <f aca="false">IF($S$458,Assumptions!$B$14*($T$458-Assumptions!$B$13),Assumptions!$B$4)</f>
        <v>142158513.818326</v>
      </c>
      <c r="AE458" s="12" t="n">
        <f aca="false">$U$458+$V$458+$W$458+$X$458+$Y$458+$Z$458+$AA$458+$AB$458+$AC$458+$AD$458</f>
        <v>2000000000</v>
      </c>
      <c r="AF458" s="12" t="n">
        <f aca="false">IF(AND(IF($B$458=1,$U$458&gt;=INDEX($U$346:$U$473,1+$A$458-Assumptions!$B$77),$U$458&gt;INDEX($U$346:$U$473,1+$A$458+Assumptions!$B$77)),IF($C$458=1,$V$458&gt;=INDEX($V$346:$V$473,1+$A$458-Assumptions!$B$78),$V$458&gt;INDEX($V$346:$V$473,1+$A$458+Assumptions!$B$78)),IF($D$458=1,$W$458&gt;=INDEX($W$346:$W$473,1+$A$458-Assumptions!$B$79),$W$458&gt;INDEX($W$346:$W$473,1+$A$458+Assumptions!$B$79)),IF($E$458=1,$X$458&gt;=INDEX($X$346:$X$473,1+$A$458-Assumptions!$B$80),$X$458&gt;INDEX($X$346:$X$473,1+$A$458+Assumptions!$B$80)),IF($F$458=1,$Y$458&gt;=INDEX($Y$346:$Y$473,1+$A$458-Assumptions!$B$81),$Y$458&gt;INDEX($Y$346:$Y$473,1+$A$458+Assumptions!$B$81)),IF($G$458=1,$Z$458&gt;=INDEX($Z$346:$Z$473,1+$A$458-Assumptions!$B$82),$Z$458&gt;INDEX($Z$346:$Z$473,1+$A$458+Assumptions!$B$82)),IF($H$458=1,$AA$458&gt;=INDEX($AA$346:$AA$473,1+$A$458-Assumptions!$B$83),$AA$458&gt;INDEX($AA$346:$AA$473,1+$A$458+Assumptions!$B$83))),1,0)</f>
        <v>0</v>
      </c>
    </row>
    <row r="459" customFormat="false" ht="15" hidden="true" customHeight="false" outlineLevel="0" collapsed="false">
      <c r="A459" s="6" t="n">
        <f aca="false">ROW()-ROW($A$346)+Assumptions!$B$4</f>
        <v>113</v>
      </c>
      <c r="B459" s="12" t="n">
        <f aca="false">MOD(QUOTIENT($A$459,Assumptions!$B$77),2)</f>
        <v>1</v>
      </c>
      <c r="C459" s="12" t="n">
        <f aca="false">MOD(QUOTIENT($A$459,Assumptions!$B$78),2)</f>
        <v>1</v>
      </c>
      <c r="D459" s="12" t="n">
        <f aca="false">MOD(QUOTIENT($A$459,Assumptions!$B$79),2)</f>
        <v>1</v>
      </c>
      <c r="E459" s="12" t="n">
        <f aca="false">MOD(QUOTIENT($A$459,Assumptions!$B$80),2)</f>
        <v>0</v>
      </c>
      <c r="F459" s="12" t="n">
        <f aca="false">MOD(QUOTIENT($A$459,Assumptions!$B$81),2)</f>
        <v>0</v>
      </c>
      <c r="G459" s="12" t="n">
        <f aca="false">MOD(QUOTIENT($A$459,Assumptions!$B$82),2)</f>
        <v>0</v>
      </c>
      <c r="H459" s="12" t="n">
        <f aca="false">MOD(QUOTIENT($A$459,Assumptions!$B$83),2)</f>
        <v>1</v>
      </c>
      <c r="I459" s="12" t="n">
        <f aca="false">IF($B$459=1,MIN(Assumptions!$B$67,MAX(Assumptions!$B$4,Assumptions!$B$26-(Assumptions!$B$4))),Assumptions!$B$4)</f>
        <v>30000000</v>
      </c>
      <c r="J459" s="12" t="n">
        <f aca="false">IF($C$459=1,MIN(Assumptions!$B$66,MAX(Assumptions!$B$4,Assumptions!$B$26-($I$459))),Assumptions!$B$4)</f>
        <v>300000000</v>
      </c>
      <c r="K459" s="12" t="n">
        <f aca="false">IF($D$459=1,MIN(Assumptions!$B$61,MAX(Assumptions!$B$4,Assumptions!$B$26-($I$459+$J$459))),Assumptions!$B$4)</f>
        <v>100000000</v>
      </c>
      <c r="L459" s="12" t="n">
        <f aca="false">IF($E$459=1,MIN(Assumptions!$B$56,MAX(Assumptions!$B$4,Assumptions!$B$26-($I$459+$J$459+$K$459))),Assumptions!$B$4)</f>
        <v>0</v>
      </c>
      <c r="M459" s="12" t="n">
        <f aca="false">IF($F$459=1,MIN(Assumptions!$B$51,MAX(Assumptions!$B$4,Assumptions!$B$26-($I$459+$J$459+$K$459+$L$459))),Assumptions!$B$4)</f>
        <v>0</v>
      </c>
      <c r="N459" s="12" t="n">
        <f aca="false">IF($G$459=1,MIN(Assumptions!$B$46,MAX(Assumptions!$B$4,Assumptions!$B$26-($I$459+$J$459+$K$459+$L$459+$M$459))),Assumptions!$B$4)</f>
        <v>0</v>
      </c>
      <c r="O459" s="12" t="n">
        <f aca="false">IF($H$459=1,MIN(Assumptions!$B$41,MAX(Assumptions!$B$4,Assumptions!$B$26-($I$459+$J$459+$K$459+$L$459+$M$459+$N$459))),Assumptions!$B$4)</f>
        <v>5000000</v>
      </c>
      <c r="P459" s="12" t="n">
        <f aca="false">$I$459+$J$459+$K$459+$L$459+$M$459+$N$459+$O$459</f>
        <v>435000000</v>
      </c>
      <c r="Q459" s="12" t="n">
        <f aca="false">MAX(Assumptions!$B$4,Assumptions!$B$26-$P$459)</f>
        <v>1565000000</v>
      </c>
      <c r="R459" s="12" t="n">
        <f aca="false">$J$335+$O$335+Assumptions!$B$20+IF($B$459=0,$D$335,Assumptions!$B$4)+IF($C$459=0,$AI$335,Assumptions!$B$4)+IF($D$459=0,$AF$335,Assumptions!$B$4)+IF($E$459=0,$AC$335,Assumptions!$B$4)+IF($F$459=0,$Z$335,Assumptions!$B$4)+IF($G$459=0,$W$335,Assumptions!$B$4)+IF($H$459=0,$T$335,Assumptions!$B$4)</f>
        <v>19676070.7077164</v>
      </c>
      <c r="S459" s="12" t="n">
        <f aca="false">IF($R$459&gt;Assumptions!$B$4,$Q$459/$R$459&gt;Assumptions!$B$13,FALSE())</f>
        <v>1</v>
      </c>
      <c r="T459" s="12" t="n">
        <f aca="false">IF($S$459,($Q$459+Assumptions!$B$14*Assumptions!$B$13)/($R$459+Assumptions!$B$14),IF($R$459&gt;Assumptions!$B$4,$Q$459/$R$459,Assumptions!$B$4))</f>
        <v>70.6842984341032</v>
      </c>
      <c r="U459" s="12" t="n">
        <f aca="false">IF($B$459=1,$I$459,$D$335*$T$459)</f>
        <v>30000000</v>
      </c>
      <c r="V459" s="12" t="n">
        <f aca="false">IF($C$459=1,$J$459,$AI$335*$T$459)</f>
        <v>300000000</v>
      </c>
      <c r="W459" s="12" t="n">
        <f aca="false">IF($D$459=1,$K$459,$AF$335*$T$459)</f>
        <v>100000000</v>
      </c>
      <c r="X459" s="12" t="n">
        <f aca="false">IF($E$459=1,$L$459,$AC$335*$T$459)</f>
        <v>169642316.241848</v>
      </c>
      <c r="Y459" s="12" t="n">
        <f aca="false">IF($F$459=1,$M$459,$Z$335*$T$459)</f>
        <v>212052895.30231</v>
      </c>
      <c r="Z459" s="12" t="n">
        <f aca="false">IF($G$459=1,$N$459,$W$335*$T$459)</f>
        <v>353421492.170516</v>
      </c>
      <c r="AA459" s="12" t="n">
        <f aca="false">IF($H$459=1,$O$459,$T$335*$T$459)</f>
        <v>5000000</v>
      </c>
      <c r="AB459" s="12" t="n">
        <f aca="false">($J$335+$O$335)*$T$459</f>
        <v>19513864.2931395</v>
      </c>
      <c r="AC459" s="12" t="n">
        <f aca="false">Assumptions!$B$20*$T$459</f>
        <v>636158685.906929</v>
      </c>
      <c r="AD459" s="12" t="n">
        <f aca="false">IF($S$459,Assumptions!$B$14*($T$459-Assumptions!$B$13),Assumptions!$B$4)</f>
        <v>174210746.085258</v>
      </c>
      <c r="AE459" s="12" t="n">
        <f aca="false">$U$459+$V$459+$W$459+$X$459+$Y$459+$Z$459+$AA$459+$AB$459+$AC$459+$AD$459</f>
        <v>2000000000</v>
      </c>
      <c r="AF459" s="12" t="n">
        <f aca="false">IF(AND(IF($B$459=1,$U$459&gt;=INDEX($U$346:$U$473,1+$A$459-Assumptions!$B$77),$U$459&gt;INDEX($U$346:$U$473,1+$A$459+Assumptions!$B$77)),IF($C$459=1,$V$459&gt;=INDEX($V$346:$V$473,1+$A$459-Assumptions!$B$78),$V$459&gt;INDEX($V$346:$V$473,1+$A$459+Assumptions!$B$78)),IF($D$459=1,$W$459&gt;=INDEX($W$346:$W$473,1+$A$459-Assumptions!$B$79),$W$459&gt;INDEX($W$346:$W$473,1+$A$459+Assumptions!$B$79)),IF($E$459=1,$X$459&gt;=INDEX($X$346:$X$473,1+$A$459-Assumptions!$B$80),$X$459&gt;INDEX($X$346:$X$473,1+$A$459+Assumptions!$B$80)),IF($F$459=1,$Y$459&gt;=INDEX($Y$346:$Y$473,1+$A$459-Assumptions!$B$81),$Y$459&gt;INDEX($Y$346:$Y$473,1+$A$459+Assumptions!$B$81)),IF($G$459=1,$Z$459&gt;=INDEX($Z$346:$Z$473,1+$A$459-Assumptions!$B$82),$Z$459&gt;INDEX($Z$346:$Z$473,1+$A$459+Assumptions!$B$82)),IF($H$459=1,$AA$459&gt;=INDEX($AA$346:$AA$473,1+$A$459-Assumptions!$B$83),$AA$459&gt;INDEX($AA$346:$AA$473,1+$A$459+Assumptions!$B$83))),1,0)</f>
        <v>0</v>
      </c>
    </row>
    <row r="460" customFormat="false" ht="15" hidden="true" customHeight="false" outlineLevel="0" collapsed="false">
      <c r="A460" s="6" t="n">
        <f aca="false">ROW()-ROW($A$346)+Assumptions!$B$4</f>
        <v>114</v>
      </c>
      <c r="B460" s="12" t="n">
        <f aca="false">MOD(QUOTIENT($A$460,Assumptions!$B$77),2)</f>
        <v>1</v>
      </c>
      <c r="C460" s="12" t="n">
        <f aca="false">MOD(QUOTIENT($A$460,Assumptions!$B$78),2)</f>
        <v>1</v>
      </c>
      <c r="D460" s="12" t="n">
        <f aca="false">MOD(QUOTIENT($A$460,Assumptions!$B$79),2)</f>
        <v>1</v>
      </c>
      <c r="E460" s="12" t="n">
        <f aca="false">MOD(QUOTIENT($A$460,Assumptions!$B$80),2)</f>
        <v>0</v>
      </c>
      <c r="F460" s="12" t="n">
        <f aca="false">MOD(QUOTIENT($A$460,Assumptions!$B$81),2)</f>
        <v>0</v>
      </c>
      <c r="G460" s="12" t="n">
        <f aca="false">MOD(QUOTIENT($A$460,Assumptions!$B$82),2)</f>
        <v>1</v>
      </c>
      <c r="H460" s="12" t="n">
        <f aca="false">MOD(QUOTIENT($A$460,Assumptions!$B$83),2)</f>
        <v>0</v>
      </c>
      <c r="I460" s="12" t="n">
        <f aca="false">IF($B$460=1,MIN(Assumptions!$B$67,MAX(Assumptions!$B$4,Assumptions!$B$26-(Assumptions!$B$4))),Assumptions!$B$4)</f>
        <v>30000000</v>
      </c>
      <c r="J460" s="12" t="n">
        <f aca="false">IF($C$460=1,MIN(Assumptions!$B$66,MAX(Assumptions!$B$4,Assumptions!$B$26-($I$460))),Assumptions!$B$4)</f>
        <v>300000000</v>
      </c>
      <c r="K460" s="12" t="n">
        <f aca="false">IF($D$460=1,MIN(Assumptions!$B$61,MAX(Assumptions!$B$4,Assumptions!$B$26-($I$460+$J$460))),Assumptions!$B$4)</f>
        <v>100000000</v>
      </c>
      <c r="L460" s="12" t="n">
        <f aca="false">IF($E$460=1,MIN(Assumptions!$B$56,MAX(Assumptions!$B$4,Assumptions!$B$26-($I$460+$J$460+$K$460))),Assumptions!$B$4)</f>
        <v>0</v>
      </c>
      <c r="M460" s="12" t="n">
        <f aca="false">IF($F$460=1,MIN(Assumptions!$B$51,MAX(Assumptions!$B$4,Assumptions!$B$26-($I$460+$J$460+$K$460+$L$460))),Assumptions!$B$4)</f>
        <v>0</v>
      </c>
      <c r="N460" s="12" t="n">
        <f aca="false">IF($G$460=1,MIN(Assumptions!$B$46,MAX(Assumptions!$B$4,Assumptions!$B$26-($I$460+$J$460+$K$460+$L$460+$M$460))),Assumptions!$B$4)</f>
        <v>15000000</v>
      </c>
      <c r="O460" s="12" t="n">
        <f aca="false">IF($H$460=1,MIN(Assumptions!$B$41,MAX(Assumptions!$B$4,Assumptions!$B$26-($I$460+$J$460+$K$460+$L$460+$M$460+$N$460))),Assumptions!$B$4)</f>
        <v>0</v>
      </c>
      <c r="P460" s="12" t="n">
        <f aca="false">$I$460+$J$460+$K$460+$L$460+$M$460+$N$460+$O$460</f>
        <v>445000000</v>
      </c>
      <c r="Q460" s="12" t="n">
        <f aca="false">MAX(Assumptions!$B$4,Assumptions!$B$26-$P$460)</f>
        <v>1555000000</v>
      </c>
      <c r="R460" s="12" t="n">
        <f aca="false">$J$335+$O$335+Assumptions!$B$20+IF($B$460=0,$D$335,Assumptions!$B$4)+IF($C$460=0,$AI$335,Assumptions!$B$4)+IF($D$460=0,$AF$335,Assumptions!$B$4)+IF($E$460=0,$AC$335,Assumptions!$B$4)+IF($F$460=0,$Z$335,Assumptions!$B$4)+IF($G$460=0,$W$335,Assumptions!$B$4)+IF($H$460=0,$T$335,Assumptions!$B$4)</f>
        <v>19676070.7077164</v>
      </c>
      <c r="S460" s="12" t="n">
        <f aca="false">IF($R$460&gt;Assumptions!$B$4,$Q$460/$R$460&gt;Assumptions!$B$13,FALSE())</f>
        <v>1</v>
      </c>
      <c r="T460" s="12" t="n">
        <f aca="false">IF($S$460,($Q$460+Assumptions!$B$14*Assumptions!$B$13)/($R$460+Assumptions!$B$14),IF($R$460&gt;Assumptions!$B$4,$Q$460/$R$460,Assumptions!$B$4))</f>
        <v>70.233361920967</v>
      </c>
      <c r="U460" s="12" t="n">
        <f aca="false">IF($B$460=1,$I$460,$D$335*$T$460)</f>
        <v>30000000</v>
      </c>
      <c r="V460" s="12" t="n">
        <f aca="false">IF($C$460=1,$J$460,$AI$335*$T$460)</f>
        <v>300000000</v>
      </c>
      <c r="W460" s="12" t="n">
        <f aca="false">IF($D$460=1,$K$460,$AF$335*$T$460)</f>
        <v>100000000</v>
      </c>
      <c r="X460" s="12" t="n">
        <f aca="false">IF($E$460=1,$L$460,$AC$335*$T$460)</f>
        <v>168560068.610321</v>
      </c>
      <c r="Y460" s="12" t="n">
        <f aca="false">IF($F$460=1,$M$460,$Z$335*$T$460)</f>
        <v>210700085.762901</v>
      </c>
      <c r="Z460" s="12" t="n">
        <f aca="false">IF($G$460=1,$N$460,$W$335*$T$460)</f>
        <v>15000000</v>
      </c>
      <c r="AA460" s="12" t="n">
        <f aca="false">IF($H$460=1,$O$460,$T$335*$T$460)</f>
        <v>351166809.604835</v>
      </c>
      <c r="AB460" s="12" t="n">
        <f aca="false">($J$335+$O$335)*$T$460</f>
        <v>19389373.9308228</v>
      </c>
      <c r="AC460" s="12" t="n">
        <f aca="false">Assumptions!$B$20*$T$460</f>
        <v>632100257.288703</v>
      </c>
      <c r="AD460" s="12" t="n">
        <f aca="false">IF($S$460,Assumptions!$B$14*($T$460-Assumptions!$B$13),Assumptions!$B$4)</f>
        <v>173083404.802418</v>
      </c>
      <c r="AE460" s="12" t="n">
        <f aca="false">$U$460+$V$460+$W$460+$X$460+$Y$460+$Z$460+$AA$460+$AB$460+$AC$460+$AD$460</f>
        <v>2000000000</v>
      </c>
      <c r="AF460" s="12" t="n">
        <f aca="false">IF(AND(IF($B$460=1,$U$460&gt;=INDEX($U$346:$U$473,1+$A$460-Assumptions!$B$77),$U$460&gt;INDEX($U$346:$U$473,1+$A$460+Assumptions!$B$77)),IF($C$460=1,$V$460&gt;=INDEX($V$346:$V$473,1+$A$460-Assumptions!$B$78),$V$460&gt;INDEX($V$346:$V$473,1+$A$460+Assumptions!$B$78)),IF($D$460=1,$W$460&gt;=INDEX($W$346:$W$473,1+$A$460-Assumptions!$B$79),$W$460&gt;INDEX($W$346:$W$473,1+$A$460+Assumptions!$B$79)),IF($E$460=1,$X$460&gt;=INDEX($X$346:$X$473,1+$A$460-Assumptions!$B$80),$X$460&gt;INDEX($X$346:$X$473,1+$A$460+Assumptions!$B$80)),IF($F$460=1,$Y$460&gt;=INDEX($Y$346:$Y$473,1+$A$460-Assumptions!$B$81),$Y$460&gt;INDEX($Y$346:$Y$473,1+$A$460+Assumptions!$B$81)),IF($G$460=1,$Z$460&gt;=INDEX($Z$346:$Z$473,1+$A$460-Assumptions!$B$82),$Z$460&gt;INDEX($Z$346:$Z$473,1+$A$460+Assumptions!$B$82)),IF($H$460=1,$AA$460&gt;=INDEX($AA$346:$AA$473,1+$A$460-Assumptions!$B$83),$AA$460&gt;INDEX($AA$346:$AA$473,1+$A$460+Assumptions!$B$83))),1,0)</f>
        <v>0</v>
      </c>
    </row>
    <row r="461" customFormat="false" ht="15" hidden="true" customHeight="false" outlineLevel="0" collapsed="false">
      <c r="A461" s="6" t="n">
        <f aca="false">ROW()-ROW($A$346)+Assumptions!$B$4</f>
        <v>115</v>
      </c>
      <c r="B461" s="12" t="n">
        <f aca="false">MOD(QUOTIENT($A$461,Assumptions!$B$77),2)</f>
        <v>1</v>
      </c>
      <c r="C461" s="12" t="n">
        <f aca="false">MOD(QUOTIENT($A$461,Assumptions!$B$78),2)</f>
        <v>1</v>
      </c>
      <c r="D461" s="12" t="n">
        <f aca="false">MOD(QUOTIENT($A$461,Assumptions!$B$79),2)</f>
        <v>1</v>
      </c>
      <c r="E461" s="12" t="n">
        <f aca="false">MOD(QUOTIENT($A$461,Assumptions!$B$80),2)</f>
        <v>0</v>
      </c>
      <c r="F461" s="12" t="n">
        <f aca="false">MOD(QUOTIENT($A$461,Assumptions!$B$81),2)</f>
        <v>0</v>
      </c>
      <c r="G461" s="12" t="n">
        <f aca="false">MOD(QUOTIENT($A$461,Assumptions!$B$82),2)</f>
        <v>1</v>
      </c>
      <c r="H461" s="12" t="n">
        <f aca="false">MOD(QUOTIENT($A$461,Assumptions!$B$83),2)</f>
        <v>1</v>
      </c>
      <c r="I461" s="12" t="n">
        <f aca="false">IF($B$461=1,MIN(Assumptions!$B$67,MAX(Assumptions!$B$4,Assumptions!$B$26-(Assumptions!$B$4))),Assumptions!$B$4)</f>
        <v>30000000</v>
      </c>
      <c r="J461" s="12" t="n">
        <f aca="false">IF($C$461=1,MIN(Assumptions!$B$66,MAX(Assumptions!$B$4,Assumptions!$B$26-($I$461))),Assumptions!$B$4)</f>
        <v>300000000</v>
      </c>
      <c r="K461" s="12" t="n">
        <f aca="false">IF($D$461=1,MIN(Assumptions!$B$61,MAX(Assumptions!$B$4,Assumptions!$B$26-($I$461+$J$461))),Assumptions!$B$4)</f>
        <v>100000000</v>
      </c>
      <c r="L461" s="12" t="n">
        <f aca="false">IF($E$461=1,MIN(Assumptions!$B$56,MAX(Assumptions!$B$4,Assumptions!$B$26-($I$461+$J$461+$K$461))),Assumptions!$B$4)</f>
        <v>0</v>
      </c>
      <c r="M461" s="12" t="n">
        <f aca="false">IF($F$461=1,MIN(Assumptions!$B$51,MAX(Assumptions!$B$4,Assumptions!$B$26-($I$461+$J$461+$K$461+$L$461))),Assumptions!$B$4)</f>
        <v>0</v>
      </c>
      <c r="N461" s="12" t="n">
        <f aca="false">IF($G$461=1,MIN(Assumptions!$B$46,MAX(Assumptions!$B$4,Assumptions!$B$26-($I$461+$J$461+$K$461+$L$461+$M$461))),Assumptions!$B$4)</f>
        <v>15000000</v>
      </c>
      <c r="O461" s="12" t="n">
        <f aca="false">IF($H$461=1,MIN(Assumptions!$B$41,MAX(Assumptions!$B$4,Assumptions!$B$26-($I$461+$J$461+$K$461+$L$461+$M$461+$N$461))),Assumptions!$B$4)</f>
        <v>5000000</v>
      </c>
      <c r="P461" s="12" t="n">
        <f aca="false">$I$461+$J$461+$K$461+$L$461+$M$461+$N$461+$O$461</f>
        <v>450000000</v>
      </c>
      <c r="Q461" s="12" t="n">
        <f aca="false">MAX(Assumptions!$B$4,Assumptions!$B$26-$P$461)</f>
        <v>1550000000</v>
      </c>
      <c r="R461" s="12" t="n">
        <f aca="false">$J$335+$O$335+Assumptions!$B$20+IF($B$461=0,$D$335,Assumptions!$B$4)+IF($C$461=0,$AI$335,Assumptions!$B$4)+IF($D$461=0,$AF$335,Assumptions!$B$4)+IF($E$461=0,$AC$335,Assumptions!$B$4)+IF($F$461=0,$Z$335,Assumptions!$B$4)+IF($G$461=0,$W$335,Assumptions!$B$4)+IF($H$461=0,$T$335,Assumptions!$B$4)</f>
        <v>14676070.7077164</v>
      </c>
      <c r="S461" s="12" t="n">
        <f aca="false">IF($R$461&gt;Assumptions!$B$4,$Q$461/$R$461&gt;Assumptions!$B$13,FALSE())</f>
        <v>1</v>
      </c>
      <c r="T461" s="12" t="n">
        <f aca="false">IF($S$461,($Q$461+Assumptions!$B$14*Assumptions!$B$13)/($R$461+Assumptions!$B$14),IF($R$461&gt;Assumptions!$B$4,$Q$461/$R$461,Assumptions!$B$4))</f>
        <v>90.3873782554083</v>
      </c>
      <c r="U461" s="12" t="n">
        <f aca="false">IF($B$461=1,$I$461,$D$335*$T$461)</f>
        <v>30000000</v>
      </c>
      <c r="V461" s="12" t="n">
        <f aca="false">IF($C$461=1,$J$461,$AI$335*$T$461)</f>
        <v>300000000</v>
      </c>
      <c r="W461" s="12" t="n">
        <f aca="false">IF($D$461=1,$K$461,$AF$335*$T$461)</f>
        <v>100000000</v>
      </c>
      <c r="X461" s="12" t="n">
        <f aca="false">IF($E$461=1,$L$461,$AC$335*$T$461)</f>
        <v>216929707.81298</v>
      </c>
      <c r="Y461" s="12" t="n">
        <f aca="false">IF($F$461=1,$M$461,$Z$335*$T$461)</f>
        <v>271162134.766225</v>
      </c>
      <c r="Z461" s="12" t="n">
        <f aca="false">IF($G$461=1,$N$461,$W$335*$T$461)</f>
        <v>15000000</v>
      </c>
      <c r="AA461" s="12" t="n">
        <f aca="false">IF($H$461=1,$O$461,$T$335*$T$461)</f>
        <v>5000000</v>
      </c>
      <c r="AB461" s="12" t="n">
        <f aca="false">($J$335+$O$335)*$T$461</f>
        <v>24953307.4835998</v>
      </c>
      <c r="AC461" s="12" t="n">
        <f aca="false">Assumptions!$B$20*$T$461</f>
        <v>813486404.298675</v>
      </c>
      <c r="AD461" s="12" t="n">
        <f aca="false">IF($S$461,Assumptions!$B$14*($T$461-Assumptions!$B$13),Assumptions!$B$4)</f>
        <v>223468445.638521</v>
      </c>
      <c r="AE461" s="12" t="n">
        <f aca="false">$U$461+$V$461+$W$461+$X$461+$Y$461+$Z$461+$AA$461+$AB$461+$AC$461+$AD$461</f>
        <v>2000000000</v>
      </c>
      <c r="AF461" s="12" t="n">
        <f aca="false">IF(AND(IF($B$461=1,$U$461&gt;=INDEX($U$346:$U$473,1+$A$461-Assumptions!$B$77),$U$461&gt;INDEX($U$346:$U$473,1+$A$461+Assumptions!$B$77)),IF($C$461=1,$V$461&gt;=INDEX($V$346:$V$473,1+$A$461-Assumptions!$B$78),$V$461&gt;INDEX($V$346:$V$473,1+$A$461+Assumptions!$B$78)),IF($D$461=1,$W$461&gt;=INDEX($W$346:$W$473,1+$A$461-Assumptions!$B$79),$W$461&gt;INDEX($W$346:$W$473,1+$A$461+Assumptions!$B$79)),IF($E$461=1,$X$461&gt;=INDEX($X$346:$X$473,1+$A$461-Assumptions!$B$80),$X$461&gt;INDEX($X$346:$X$473,1+$A$461+Assumptions!$B$80)),IF($F$461=1,$Y$461&gt;=INDEX($Y$346:$Y$473,1+$A$461-Assumptions!$B$81),$Y$461&gt;INDEX($Y$346:$Y$473,1+$A$461+Assumptions!$B$81)),IF($G$461=1,$Z$461&gt;=INDEX($Z$346:$Z$473,1+$A$461-Assumptions!$B$82),$Z$461&gt;INDEX($Z$346:$Z$473,1+$A$461+Assumptions!$B$82)),IF($H$461=1,$AA$461&gt;=INDEX($AA$346:$AA$473,1+$A$461-Assumptions!$B$83),$AA$461&gt;INDEX($AA$346:$AA$473,1+$A$461+Assumptions!$B$83))),1,0)</f>
        <v>0</v>
      </c>
    </row>
    <row r="462" customFormat="false" ht="15" hidden="true" customHeight="false" outlineLevel="0" collapsed="false">
      <c r="A462" s="6" t="n">
        <f aca="false">ROW()-ROW($A$346)+Assumptions!$B$4</f>
        <v>116</v>
      </c>
      <c r="B462" s="12" t="n">
        <f aca="false">MOD(QUOTIENT($A$462,Assumptions!$B$77),2)</f>
        <v>1</v>
      </c>
      <c r="C462" s="12" t="n">
        <f aca="false">MOD(QUOTIENT($A$462,Assumptions!$B$78),2)</f>
        <v>1</v>
      </c>
      <c r="D462" s="12" t="n">
        <f aca="false">MOD(QUOTIENT($A$462,Assumptions!$B$79),2)</f>
        <v>1</v>
      </c>
      <c r="E462" s="12" t="n">
        <f aca="false">MOD(QUOTIENT($A$462,Assumptions!$B$80),2)</f>
        <v>0</v>
      </c>
      <c r="F462" s="12" t="n">
        <f aca="false">MOD(QUOTIENT($A$462,Assumptions!$B$81),2)</f>
        <v>1</v>
      </c>
      <c r="G462" s="12" t="n">
        <f aca="false">MOD(QUOTIENT($A$462,Assumptions!$B$82),2)</f>
        <v>0</v>
      </c>
      <c r="H462" s="12" t="n">
        <f aca="false">MOD(QUOTIENT($A$462,Assumptions!$B$83),2)</f>
        <v>0</v>
      </c>
      <c r="I462" s="12" t="n">
        <f aca="false">IF($B$462=1,MIN(Assumptions!$B$67,MAX(Assumptions!$B$4,Assumptions!$B$26-(Assumptions!$B$4))),Assumptions!$B$4)</f>
        <v>30000000</v>
      </c>
      <c r="J462" s="12" t="n">
        <f aca="false">IF($C$462=1,MIN(Assumptions!$B$66,MAX(Assumptions!$B$4,Assumptions!$B$26-($I$462))),Assumptions!$B$4)</f>
        <v>300000000</v>
      </c>
      <c r="K462" s="12" t="n">
        <f aca="false">IF($D$462=1,MIN(Assumptions!$B$61,MAX(Assumptions!$B$4,Assumptions!$B$26-($I$462+$J$462))),Assumptions!$B$4)</f>
        <v>100000000</v>
      </c>
      <c r="L462" s="12" t="n">
        <f aca="false">IF($E$462=1,MIN(Assumptions!$B$56,MAX(Assumptions!$B$4,Assumptions!$B$26-($I$462+$J$462+$K$462))),Assumptions!$B$4)</f>
        <v>0</v>
      </c>
      <c r="M462" s="12" t="n">
        <f aca="false">IF($F$462=1,MIN(Assumptions!$B$51,MAX(Assumptions!$B$4,Assumptions!$B$26-($I$462+$J$462+$K$462+$L$462))),Assumptions!$B$4)</f>
        <v>30000000</v>
      </c>
      <c r="N462" s="12" t="n">
        <f aca="false">IF($G$462=1,MIN(Assumptions!$B$46,MAX(Assumptions!$B$4,Assumptions!$B$26-($I$462+$J$462+$K$462+$L$462+$M$462))),Assumptions!$B$4)</f>
        <v>0</v>
      </c>
      <c r="O462" s="12" t="n">
        <f aca="false">IF($H$462=1,MIN(Assumptions!$B$41,MAX(Assumptions!$B$4,Assumptions!$B$26-($I$462+$J$462+$K$462+$L$462+$M$462+$N$462))),Assumptions!$B$4)</f>
        <v>0</v>
      </c>
      <c r="P462" s="12" t="n">
        <f aca="false">$I$462+$J$462+$K$462+$L$462+$M$462+$N$462+$O$462</f>
        <v>460000000</v>
      </c>
      <c r="Q462" s="12" t="n">
        <f aca="false">MAX(Assumptions!$B$4,Assumptions!$B$26-$P$462)</f>
        <v>1540000000</v>
      </c>
      <c r="R462" s="12" t="n">
        <f aca="false">$J$335+$O$335+Assumptions!$B$20+IF($B$462=0,$D$335,Assumptions!$B$4)+IF($C$462=0,$AI$335,Assumptions!$B$4)+IF($D$462=0,$AF$335,Assumptions!$B$4)+IF($E$462=0,$AC$335,Assumptions!$B$4)+IF($F$462=0,$Z$335,Assumptions!$B$4)+IF($G$462=0,$W$335,Assumptions!$B$4)+IF($H$462=0,$T$335,Assumptions!$B$4)</f>
        <v>21676070.7077164</v>
      </c>
      <c r="S462" s="12" t="n">
        <f aca="false">IF($R$462&gt;Assumptions!$B$4,$Q$462/$R$462&gt;Assumptions!$B$13,FALSE())</f>
        <v>1</v>
      </c>
      <c r="T462" s="12" t="n">
        <f aca="false">IF($S$462,($Q$462+Assumptions!$B$14*Assumptions!$B$13)/($R$462+Assumptions!$B$14),IF($R$462&gt;Assumptions!$B$4,$Q$462/$R$462,Assumptions!$B$4))</f>
        <v>63.8027584651162</v>
      </c>
      <c r="U462" s="12" t="n">
        <f aca="false">IF($B$462=1,$I$462,$D$335*$T$462)</f>
        <v>30000000</v>
      </c>
      <c r="V462" s="12" t="n">
        <f aca="false">IF($C$462=1,$J$462,$AI$335*$T$462)</f>
        <v>300000000</v>
      </c>
      <c r="W462" s="12" t="n">
        <f aca="false">IF($D$462=1,$K$462,$AF$335*$T$462)</f>
        <v>100000000</v>
      </c>
      <c r="X462" s="12" t="n">
        <f aca="false">IF($E$462=1,$L$462,$AC$335*$T$462)</f>
        <v>153126620.316279</v>
      </c>
      <c r="Y462" s="12" t="n">
        <f aca="false">IF($F$462=1,$M$462,$Z$335*$T$462)</f>
        <v>30000000</v>
      </c>
      <c r="Z462" s="12" t="n">
        <f aca="false">IF($G$462=1,$N$462,$W$335*$T$462)</f>
        <v>319013792.325581</v>
      </c>
      <c r="AA462" s="12" t="n">
        <f aca="false">IF($H$462=1,$O$462,$T$335*$T$462)</f>
        <v>319013792.325581</v>
      </c>
      <c r="AB462" s="12" t="n">
        <f aca="false">($J$335+$O$335)*$T$462</f>
        <v>17614072.6837226</v>
      </c>
      <c r="AC462" s="12" t="n">
        <f aca="false">Assumptions!$B$20*$T$462</f>
        <v>574224826.186046</v>
      </c>
      <c r="AD462" s="12" t="n">
        <f aca="false">IF($S$462,Assumptions!$B$14*($T$462-Assumptions!$B$13),Assumptions!$B$4)</f>
        <v>157006896.162791</v>
      </c>
      <c r="AE462" s="12" t="n">
        <f aca="false">$U$462+$V$462+$W$462+$X$462+$Y$462+$Z$462+$AA$462+$AB$462+$AC$462+$AD$462</f>
        <v>2000000000</v>
      </c>
      <c r="AF462" s="12" t="n">
        <f aca="false">IF(AND(IF($B$462=1,$U$462&gt;=INDEX($U$346:$U$473,1+$A$462-Assumptions!$B$77),$U$462&gt;INDEX($U$346:$U$473,1+$A$462+Assumptions!$B$77)),IF($C$462=1,$V$462&gt;=INDEX($V$346:$V$473,1+$A$462-Assumptions!$B$78),$V$462&gt;INDEX($V$346:$V$473,1+$A$462+Assumptions!$B$78)),IF($D$462=1,$W$462&gt;=INDEX($W$346:$W$473,1+$A$462-Assumptions!$B$79),$W$462&gt;INDEX($W$346:$W$473,1+$A$462+Assumptions!$B$79)),IF($E$462=1,$X$462&gt;=INDEX($X$346:$X$473,1+$A$462-Assumptions!$B$80),$X$462&gt;INDEX($X$346:$X$473,1+$A$462+Assumptions!$B$80)),IF($F$462=1,$Y$462&gt;=INDEX($Y$346:$Y$473,1+$A$462-Assumptions!$B$81),$Y$462&gt;INDEX($Y$346:$Y$473,1+$A$462+Assumptions!$B$81)),IF($G$462=1,$Z$462&gt;=INDEX($Z$346:$Z$473,1+$A$462-Assumptions!$B$82),$Z$462&gt;INDEX($Z$346:$Z$473,1+$A$462+Assumptions!$B$82)),IF($H$462=1,$AA$462&gt;=INDEX($AA$346:$AA$473,1+$A$462-Assumptions!$B$83),$AA$462&gt;INDEX($AA$346:$AA$473,1+$A$462+Assumptions!$B$83))),1,0)</f>
        <v>0</v>
      </c>
    </row>
    <row r="463" customFormat="false" ht="15" hidden="true" customHeight="false" outlineLevel="0" collapsed="false">
      <c r="A463" s="6" t="n">
        <f aca="false">ROW()-ROW($A$346)+Assumptions!$B$4</f>
        <v>117</v>
      </c>
      <c r="B463" s="12" t="n">
        <f aca="false">MOD(QUOTIENT($A$463,Assumptions!$B$77),2)</f>
        <v>1</v>
      </c>
      <c r="C463" s="12" t="n">
        <f aca="false">MOD(QUOTIENT($A$463,Assumptions!$B$78),2)</f>
        <v>1</v>
      </c>
      <c r="D463" s="12" t="n">
        <f aca="false">MOD(QUOTIENT($A$463,Assumptions!$B$79),2)</f>
        <v>1</v>
      </c>
      <c r="E463" s="12" t="n">
        <f aca="false">MOD(QUOTIENT($A$463,Assumptions!$B$80),2)</f>
        <v>0</v>
      </c>
      <c r="F463" s="12" t="n">
        <f aca="false">MOD(QUOTIENT($A$463,Assumptions!$B$81),2)</f>
        <v>1</v>
      </c>
      <c r="G463" s="12" t="n">
        <f aca="false">MOD(QUOTIENT($A$463,Assumptions!$B$82),2)</f>
        <v>0</v>
      </c>
      <c r="H463" s="12" t="n">
        <f aca="false">MOD(QUOTIENT($A$463,Assumptions!$B$83),2)</f>
        <v>1</v>
      </c>
      <c r="I463" s="12" t="n">
        <f aca="false">IF($B$463=1,MIN(Assumptions!$B$67,MAX(Assumptions!$B$4,Assumptions!$B$26-(Assumptions!$B$4))),Assumptions!$B$4)</f>
        <v>30000000</v>
      </c>
      <c r="J463" s="12" t="n">
        <f aca="false">IF($C$463=1,MIN(Assumptions!$B$66,MAX(Assumptions!$B$4,Assumptions!$B$26-($I$463))),Assumptions!$B$4)</f>
        <v>300000000</v>
      </c>
      <c r="K463" s="12" t="n">
        <f aca="false">IF($D$463=1,MIN(Assumptions!$B$61,MAX(Assumptions!$B$4,Assumptions!$B$26-($I$463+$J$463))),Assumptions!$B$4)</f>
        <v>100000000</v>
      </c>
      <c r="L463" s="12" t="n">
        <f aca="false">IF($E$463=1,MIN(Assumptions!$B$56,MAX(Assumptions!$B$4,Assumptions!$B$26-($I$463+$J$463+$K$463))),Assumptions!$B$4)</f>
        <v>0</v>
      </c>
      <c r="M463" s="12" t="n">
        <f aca="false">IF($F$463=1,MIN(Assumptions!$B$51,MAX(Assumptions!$B$4,Assumptions!$B$26-($I$463+$J$463+$K$463+$L$463))),Assumptions!$B$4)</f>
        <v>30000000</v>
      </c>
      <c r="N463" s="12" t="n">
        <f aca="false">IF($G$463=1,MIN(Assumptions!$B$46,MAX(Assumptions!$B$4,Assumptions!$B$26-($I$463+$J$463+$K$463+$L$463+$M$463))),Assumptions!$B$4)</f>
        <v>0</v>
      </c>
      <c r="O463" s="12" t="n">
        <f aca="false">IF($H$463=1,MIN(Assumptions!$B$41,MAX(Assumptions!$B$4,Assumptions!$B$26-($I$463+$J$463+$K$463+$L$463+$M$463+$N$463))),Assumptions!$B$4)</f>
        <v>5000000</v>
      </c>
      <c r="P463" s="12" t="n">
        <f aca="false">$I$463+$J$463+$K$463+$L$463+$M$463+$N$463+$O$463</f>
        <v>465000000</v>
      </c>
      <c r="Q463" s="12" t="n">
        <f aca="false">MAX(Assumptions!$B$4,Assumptions!$B$26-$P$463)</f>
        <v>1535000000</v>
      </c>
      <c r="R463" s="12" t="n">
        <f aca="false">$J$335+$O$335+Assumptions!$B$20+IF($B$463=0,$D$335,Assumptions!$B$4)+IF($C$463=0,$AI$335,Assumptions!$B$4)+IF($D$463=0,$AF$335,Assumptions!$B$4)+IF($E$463=0,$AC$335,Assumptions!$B$4)+IF($F$463=0,$Z$335,Assumptions!$B$4)+IF($G$463=0,$W$335,Assumptions!$B$4)+IF($H$463=0,$T$335,Assumptions!$B$4)</f>
        <v>16676070.7077164</v>
      </c>
      <c r="S463" s="12" t="n">
        <f aca="false">IF($R$463&gt;Assumptions!$B$4,$Q$463/$R$463&gt;Assumptions!$B$13,FALSE())</f>
        <v>1</v>
      </c>
      <c r="T463" s="12" t="n">
        <f aca="false">IF($S$463,($Q$463+Assumptions!$B$14*Assumptions!$B$13)/($R$463+Assumptions!$B$14),IF($R$463&gt;Assumptions!$B$4,$Q$463/$R$463,Assumptions!$B$4))</f>
        <v>80.1780522941707</v>
      </c>
      <c r="U463" s="12" t="n">
        <f aca="false">IF($B$463=1,$I$463,$D$335*$T$463)</f>
        <v>30000000</v>
      </c>
      <c r="V463" s="12" t="n">
        <f aca="false">IF($C$463=1,$J$463,$AI$335*$T$463)</f>
        <v>300000000</v>
      </c>
      <c r="W463" s="12" t="n">
        <f aca="false">IF($D$463=1,$K$463,$AF$335*$T$463)</f>
        <v>100000000</v>
      </c>
      <c r="X463" s="12" t="n">
        <f aca="false">IF($E$463=1,$L$463,$AC$335*$T$463)</f>
        <v>192427325.50601</v>
      </c>
      <c r="Y463" s="12" t="n">
        <f aca="false">IF($F$463=1,$M$463,$Z$335*$T$463)</f>
        <v>30000000</v>
      </c>
      <c r="Z463" s="12" t="n">
        <f aca="false">IF($G$463=1,$N$463,$W$335*$T$463)</f>
        <v>400890261.470854</v>
      </c>
      <c r="AA463" s="12" t="n">
        <f aca="false">IF($H$463=1,$O$463,$T$335*$T$463)</f>
        <v>5000000</v>
      </c>
      <c r="AB463" s="12" t="n">
        <f aca="false">($J$335+$O$335)*$T$463</f>
        <v>22134811.6401736</v>
      </c>
      <c r="AC463" s="12" t="n">
        <f aca="false">Assumptions!$B$20*$T$463</f>
        <v>721602470.647536</v>
      </c>
      <c r="AD463" s="12" t="n">
        <f aca="false">IF($S$463,Assumptions!$B$14*($T$463-Assumptions!$B$13),Assumptions!$B$4)</f>
        <v>197945130.735427</v>
      </c>
      <c r="AE463" s="12" t="n">
        <f aca="false">$U$463+$V$463+$W$463+$X$463+$Y$463+$Z$463+$AA$463+$AB$463+$AC$463+$AD$463</f>
        <v>2000000000</v>
      </c>
      <c r="AF463" s="12" t="n">
        <f aca="false">IF(AND(IF($B$463=1,$U$463&gt;=INDEX($U$346:$U$473,1+$A$463-Assumptions!$B$77),$U$463&gt;INDEX($U$346:$U$473,1+$A$463+Assumptions!$B$77)),IF($C$463=1,$V$463&gt;=INDEX($V$346:$V$473,1+$A$463-Assumptions!$B$78),$V$463&gt;INDEX($V$346:$V$473,1+$A$463+Assumptions!$B$78)),IF($D$463=1,$W$463&gt;=INDEX($W$346:$W$473,1+$A$463-Assumptions!$B$79),$W$463&gt;INDEX($W$346:$W$473,1+$A$463+Assumptions!$B$79)),IF($E$463=1,$X$463&gt;=INDEX($X$346:$X$473,1+$A$463-Assumptions!$B$80),$X$463&gt;INDEX($X$346:$X$473,1+$A$463+Assumptions!$B$80)),IF($F$463=1,$Y$463&gt;=INDEX($Y$346:$Y$473,1+$A$463-Assumptions!$B$81),$Y$463&gt;INDEX($Y$346:$Y$473,1+$A$463+Assumptions!$B$81)),IF($G$463=1,$Z$463&gt;=INDEX($Z$346:$Z$473,1+$A$463-Assumptions!$B$82),$Z$463&gt;INDEX($Z$346:$Z$473,1+$A$463+Assumptions!$B$82)),IF($H$463=1,$AA$463&gt;=INDEX($AA$346:$AA$473,1+$A$463-Assumptions!$B$83),$AA$463&gt;INDEX($AA$346:$AA$473,1+$A$463+Assumptions!$B$83))),1,0)</f>
        <v>0</v>
      </c>
    </row>
    <row r="464" customFormat="false" ht="15" hidden="true" customHeight="false" outlineLevel="0" collapsed="false">
      <c r="A464" s="6" t="n">
        <f aca="false">ROW()-ROW($A$346)+Assumptions!$B$4</f>
        <v>118</v>
      </c>
      <c r="B464" s="12" t="n">
        <f aca="false">MOD(QUOTIENT($A$464,Assumptions!$B$77),2)</f>
        <v>1</v>
      </c>
      <c r="C464" s="12" t="n">
        <f aca="false">MOD(QUOTIENT($A$464,Assumptions!$B$78),2)</f>
        <v>1</v>
      </c>
      <c r="D464" s="12" t="n">
        <f aca="false">MOD(QUOTIENT($A$464,Assumptions!$B$79),2)</f>
        <v>1</v>
      </c>
      <c r="E464" s="12" t="n">
        <f aca="false">MOD(QUOTIENT($A$464,Assumptions!$B$80),2)</f>
        <v>0</v>
      </c>
      <c r="F464" s="12" t="n">
        <f aca="false">MOD(QUOTIENT($A$464,Assumptions!$B$81),2)</f>
        <v>1</v>
      </c>
      <c r="G464" s="12" t="n">
        <f aca="false">MOD(QUOTIENT($A$464,Assumptions!$B$82),2)</f>
        <v>1</v>
      </c>
      <c r="H464" s="12" t="n">
        <f aca="false">MOD(QUOTIENT($A$464,Assumptions!$B$83),2)</f>
        <v>0</v>
      </c>
      <c r="I464" s="12" t="n">
        <f aca="false">IF($B$464=1,MIN(Assumptions!$B$67,MAX(Assumptions!$B$4,Assumptions!$B$26-(Assumptions!$B$4))),Assumptions!$B$4)</f>
        <v>30000000</v>
      </c>
      <c r="J464" s="12" t="n">
        <f aca="false">IF($C$464=1,MIN(Assumptions!$B$66,MAX(Assumptions!$B$4,Assumptions!$B$26-($I$464))),Assumptions!$B$4)</f>
        <v>300000000</v>
      </c>
      <c r="K464" s="12" t="n">
        <f aca="false">IF($D$464=1,MIN(Assumptions!$B$61,MAX(Assumptions!$B$4,Assumptions!$B$26-($I$464+$J$464))),Assumptions!$B$4)</f>
        <v>100000000</v>
      </c>
      <c r="L464" s="12" t="n">
        <f aca="false">IF($E$464=1,MIN(Assumptions!$B$56,MAX(Assumptions!$B$4,Assumptions!$B$26-($I$464+$J$464+$K$464))),Assumptions!$B$4)</f>
        <v>0</v>
      </c>
      <c r="M464" s="12" t="n">
        <f aca="false">IF($F$464=1,MIN(Assumptions!$B$51,MAX(Assumptions!$B$4,Assumptions!$B$26-($I$464+$J$464+$K$464+$L$464))),Assumptions!$B$4)</f>
        <v>30000000</v>
      </c>
      <c r="N464" s="12" t="n">
        <f aca="false">IF($G$464=1,MIN(Assumptions!$B$46,MAX(Assumptions!$B$4,Assumptions!$B$26-($I$464+$J$464+$K$464+$L$464+$M$464))),Assumptions!$B$4)</f>
        <v>15000000</v>
      </c>
      <c r="O464" s="12" t="n">
        <f aca="false">IF($H$464=1,MIN(Assumptions!$B$41,MAX(Assumptions!$B$4,Assumptions!$B$26-($I$464+$J$464+$K$464+$L$464+$M$464+$N$464))),Assumptions!$B$4)</f>
        <v>0</v>
      </c>
      <c r="P464" s="12" t="n">
        <f aca="false">$I$464+$J$464+$K$464+$L$464+$M$464+$N$464+$O$464</f>
        <v>475000000</v>
      </c>
      <c r="Q464" s="12" t="n">
        <f aca="false">MAX(Assumptions!$B$4,Assumptions!$B$26-$P$464)</f>
        <v>1525000000</v>
      </c>
      <c r="R464" s="12" t="n">
        <f aca="false">$J$335+$O$335+Assumptions!$B$20+IF($B$464=0,$D$335,Assumptions!$B$4)+IF($C$464=0,$AI$335,Assumptions!$B$4)+IF($D$464=0,$AF$335,Assumptions!$B$4)+IF($E$464=0,$AC$335,Assumptions!$B$4)+IF($F$464=0,$Z$335,Assumptions!$B$4)+IF($G$464=0,$W$335,Assumptions!$B$4)+IF($H$464=0,$T$335,Assumptions!$B$4)</f>
        <v>16676070.7077164</v>
      </c>
      <c r="S464" s="12" t="n">
        <f aca="false">IF($R$464&gt;Assumptions!$B$4,$Q$464/$R$464&gt;Assumptions!$B$13,FALSE())</f>
        <v>1</v>
      </c>
      <c r="T464" s="12" t="n">
        <f aca="false">IF($S$464,($Q$464+Assumptions!$B$14*Assumptions!$B$13)/($R$464+Assumptions!$B$14),IF($R$464&gt;Assumptions!$B$4,$Q$464/$R$464,Assumptions!$B$4))</f>
        <v>79.6565690272168</v>
      </c>
      <c r="U464" s="12" t="n">
        <f aca="false">IF($B$464=1,$I$464,$D$335*$T$464)</f>
        <v>30000000</v>
      </c>
      <c r="V464" s="12" t="n">
        <f aca="false">IF($C$464=1,$J$464,$AI$335*$T$464)</f>
        <v>300000000</v>
      </c>
      <c r="W464" s="12" t="n">
        <f aca="false">IF($D$464=1,$K$464,$AF$335*$T$464)</f>
        <v>100000000</v>
      </c>
      <c r="X464" s="12" t="n">
        <f aca="false">IF($E$464=1,$L$464,$AC$335*$T$464)</f>
        <v>191175765.66532</v>
      </c>
      <c r="Y464" s="12" t="n">
        <f aca="false">IF($F$464=1,$M$464,$Z$335*$T$464)</f>
        <v>30000000</v>
      </c>
      <c r="Z464" s="12" t="n">
        <f aca="false">IF($G$464=1,$N$464,$W$335*$T$464)</f>
        <v>15000000</v>
      </c>
      <c r="AA464" s="12" t="n">
        <f aca="false">IF($H$464=1,$O$464,$T$335*$T$464)</f>
        <v>398282845.136084</v>
      </c>
      <c r="AB464" s="12" t="n">
        <f aca="false">($J$335+$O$335)*$T$464</f>
        <v>21990845.3856034</v>
      </c>
      <c r="AC464" s="12" t="n">
        <f aca="false">Assumptions!$B$20*$T$464</f>
        <v>716909121.244951</v>
      </c>
      <c r="AD464" s="12" t="n">
        <f aca="false">IF($S$464,Assumptions!$B$14*($T$464-Assumptions!$B$13),Assumptions!$B$4)</f>
        <v>196641422.568042</v>
      </c>
      <c r="AE464" s="12" t="n">
        <f aca="false">$U$464+$V$464+$W$464+$X$464+$Y$464+$Z$464+$AA$464+$AB$464+$AC$464+$AD$464</f>
        <v>2000000000</v>
      </c>
      <c r="AF464" s="12" t="n">
        <f aca="false">IF(AND(IF($B$464=1,$U$464&gt;=INDEX($U$346:$U$473,1+$A$464-Assumptions!$B$77),$U$464&gt;INDEX($U$346:$U$473,1+$A$464+Assumptions!$B$77)),IF($C$464=1,$V$464&gt;=INDEX($V$346:$V$473,1+$A$464-Assumptions!$B$78),$V$464&gt;INDEX($V$346:$V$473,1+$A$464+Assumptions!$B$78)),IF($D$464=1,$W$464&gt;=INDEX($W$346:$W$473,1+$A$464-Assumptions!$B$79),$W$464&gt;INDEX($W$346:$W$473,1+$A$464+Assumptions!$B$79)),IF($E$464=1,$X$464&gt;=INDEX($X$346:$X$473,1+$A$464-Assumptions!$B$80),$X$464&gt;INDEX($X$346:$X$473,1+$A$464+Assumptions!$B$80)),IF($F$464=1,$Y$464&gt;=INDEX($Y$346:$Y$473,1+$A$464-Assumptions!$B$81),$Y$464&gt;INDEX($Y$346:$Y$473,1+$A$464+Assumptions!$B$81)),IF($G$464=1,$Z$464&gt;=INDEX($Z$346:$Z$473,1+$A$464-Assumptions!$B$82),$Z$464&gt;INDEX($Z$346:$Z$473,1+$A$464+Assumptions!$B$82)),IF($H$464=1,$AA$464&gt;=INDEX($AA$346:$AA$473,1+$A$464-Assumptions!$B$83),$AA$464&gt;INDEX($AA$346:$AA$473,1+$A$464+Assumptions!$B$83))),1,0)</f>
        <v>0</v>
      </c>
    </row>
    <row r="465" customFormat="false" ht="15" hidden="true" customHeight="false" outlineLevel="0" collapsed="false">
      <c r="A465" s="6" t="n">
        <f aca="false">ROW()-ROW($A$346)+Assumptions!$B$4</f>
        <v>119</v>
      </c>
      <c r="B465" s="12" t="n">
        <f aca="false">MOD(QUOTIENT($A$465,Assumptions!$B$77),2)</f>
        <v>1</v>
      </c>
      <c r="C465" s="12" t="n">
        <f aca="false">MOD(QUOTIENT($A$465,Assumptions!$B$78),2)</f>
        <v>1</v>
      </c>
      <c r="D465" s="12" t="n">
        <f aca="false">MOD(QUOTIENT($A$465,Assumptions!$B$79),2)</f>
        <v>1</v>
      </c>
      <c r="E465" s="12" t="n">
        <f aca="false">MOD(QUOTIENT($A$465,Assumptions!$B$80),2)</f>
        <v>0</v>
      </c>
      <c r="F465" s="12" t="n">
        <f aca="false">MOD(QUOTIENT($A$465,Assumptions!$B$81),2)</f>
        <v>1</v>
      </c>
      <c r="G465" s="12" t="n">
        <f aca="false">MOD(QUOTIENT($A$465,Assumptions!$B$82),2)</f>
        <v>1</v>
      </c>
      <c r="H465" s="12" t="n">
        <f aca="false">MOD(QUOTIENT($A$465,Assumptions!$B$83),2)</f>
        <v>1</v>
      </c>
      <c r="I465" s="12" t="n">
        <f aca="false">IF($B$465=1,MIN(Assumptions!$B$67,MAX(Assumptions!$B$4,Assumptions!$B$26-(Assumptions!$B$4))),Assumptions!$B$4)</f>
        <v>30000000</v>
      </c>
      <c r="J465" s="12" t="n">
        <f aca="false">IF($C$465=1,MIN(Assumptions!$B$66,MAX(Assumptions!$B$4,Assumptions!$B$26-($I$465))),Assumptions!$B$4)</f>
        <v>300000000</v>
      </c>
      <c r="K465" s="12" t="n">
        <f aca="false">IF($D$465=1,MIN(Assumptions!$B$61,MAX(Assumptions!$B$4,Assumptions!$B$26-($I$465+$J$465))),Assumptions!$B$4)</f>
        <v>100000000</v>
      </c>
      <c r="L465" s="12" t="n">
        <f aca="false">IF($E$465=1,MIN(Assumptions!$B$56,MAX(Assumptions!$B$4,Assumptions!$B$26-($I$465+$J$465+$K$465))),Assumptions!$B$4)</f>
        <v>0</v>
      </c>
      <c r="M465" s="12" t="n">
        <f aca="false">IF($F$465=1,MIN(Assumptions!$B$51,MAX(Assumptions!$B$4,Assumptions!$B$26-($I$465+$J$465+$K$465+$L$465))),Assumptions!$B$4)</f>
        <v>30000000</v>
      </c>
      <c r="N465" s="12" t="n">
        <f aca="false">IF($G$465=1,MIN(Assumptions!$B$46,MAX(Assumptions!$B$4,Assumptions!$B$26-($I$465+$J$465+$K$465+$L$465+$M$465))),Assumptions!$B$4)</f>
        <v>15000000</v>
      </c>
      <c r="O465" s="12" t="n">
        <f aca="false">IF($H$465=1,MIN(Assumptions!$B$41,MAX(Assumptions!$B$4,Assumptions!$B$26-($I$465+$J$465+$K$465+$L$465+$M$465+$N$465))),Assumptions!$B$4)</f>
        <v>5000000</v>
      </c>
      <c r="P465" s="12" t="n">
        <f aca="false">$I$465+$J$465+$K$465+$L$465+$M$465+$N$465+$O$465</f>
        <v>480000000</v>
      </c>
      <c r="Q465" s="12" t="n">
        <f aca="false">MAX(Assumptions!$B$4,Assumptions!$B$26-$P$465)</f>
        <v>1520000000</v>
      </c>
      <c r="R465" s="12" t="n">
        <f aca="false">$J$335+$O$335+Assumptions!$B$20+IF($B$465=0,$D$335,Assumptions!$B$4)+IF($C$465=0,$AI$335,Assumptions!$B$4)+IF($D$465=0,$AF$335,Assumptions!$B$4)+IF($E$465=0,$AC$335,Assumptions!$B$4)+IF($F$465=0,$Z$335,Assumptions!$B$4)+IF($G$465=0,$W$335,Assumptions!$B$4)+IF($H$465=0,$T$335,Assumptions!$B$4)</f>
        <v>11676070.7077164</v>
      </c>
      <c r="S465" s="12" t="n">
        <f aca="false">IF($R$465&gt;Assumptions!$B$4,$Q$465/$R$465&gt;Assumptions!$B$13,FALSE())</f>
        <v>1</v>
      </c>
      <c r="T465" s="12" t="n">
        <f aca="false">IF($S$465,($Q$465+Assumptions!$B$14*Assumptions!$B$13)/($R$465+Assumptions!$B$14),IF($R$465&gt;Assumptions!$B$4,$Q$465/$R$465,Assumptions!$B$4))</f>
        <v>107.399295008543</v>
      </c>
      <c r="U465" s="12" t="n">
        <f aca="false">IF($B$465=1,$I$465,$D$335*$T$465)</f>
        <v>30000000</v>
      </c>
      <c r="V465" s="12" t="n">
        <f aca="false">IF($C$465=1,$J$465,$AI$335*$T$465)</f>
        <v>300000000</v>
      </c>
      <c r="W465" s="12" t="n">
        <f aca="false">IF($D$465=1,$K$465,$AF$335*$T$465)</f>
        <v>100000000</v>
      </c>
      <c r="X465" s="12" t="n">
        <f aca="false">IF($E$465=1,$L$465,$AC$335*$T$465)</f>
        <v>257758308.020504</v>
      </c>
      <c r="Y465" s="12" t="n">
        <f aca="false">IF($F$465=1,$M$465,$Z$335*$T$465)</f>
        <v>30000000</v>
      </c>
      <c r="Z465" s="12" t="n">
        <f aca="false">IF($G$465=1,$N$465,$W$335*$T$465)</f>
        <v>15000000</v>
      </c>
      <c r="AA465" s="12" t="n">
        <f aca="false">IF($H$465=1,$O$465,$T$335*$T$465)</f>
        <v>5000000</v>
      </c>
      <c r="AB465" s="12" t="n">
        <f aca="false">($J$335+$O$335)*$T$465</f>
        <v>29649799.3812501</v>
      </c>
      <c r="AC465" s="12" t="n">
        <f aca="false">Assumptions!$B$20*$T$465</f>
        <v>966593655.076888</v>
      </c>
      <c r="AD465" s="12" t="n">
        <f aca="false">IF($S$465,Assumptions!$B$14*($T$465-Assumptions!$B$13),Assumptions!$B$4)</f>
        <v>265998237.521358</v>
      </c>
      <c r="AE465" s="12" t="n">
        <f aca="false">$U$465+$V$465+$W$465+$X$465+$Y$465+$Z$465+$AA$465+$AB$465+$AC$465+$AD$465</f>
        <v>2000000000</v>
      </c>
      <c r="AF465" s="12" t="n">
        <f aca="false">IF(AND(IF($B$465=1,$U$465&gt;=INDEX($U$346:$U$473,1+$A$465-Assumptions!$B$77),$U$465&gt;INDEX($U$346:$U$473,1+$A$465+Assumptions!$B$77)),IF($C$465=1,$V$465&gt;=INDEX($V$346:$V$473,1+$A$465-Assumptions!$B$78),$V$465&gt;INDEX($V$346:$V$473,1+$A$465+Assumptions!$B$78)),IF($D$465=1,$W$465&gt;=INDEX($W$346:$W$473,1+$A$465-Assumptions!$B$79),$W$465&gt;INDEX($W$346:$W$473,1+$A$465+Assumptions!$B$79)),IF($E$465=1,$X$465&gt;=INDEX($X$346:$X$473,1+$A$465-Assumptions!$B$80),$X$465&gt;INDEX($X$346:$X$473,1+$A$465+Assumptions!$B$80)),IF($F$465=1,$Y$465&gt;=INDEX($Y$346:$Y$473,1+$A$465-Assumptions!$B$81),$Y$465&gt;INDEX($Y$346:$Y$473,1+$A$465+Assumptions!$B$81)),IF($G$465=1,$Z$465&gt;=INDEX($Z$346:$Z$473,1+$A$465-Assumptions!$B$82),$Z$465&gt;INDEX($Z$346:$Z$473,1+$A$465+Assumptions!$B$82)),IF($H$465=1,$AA$465&gt;=INDEX($AA$346:$AA$473,1+$A$465-Assumptions!$B$83),$AA$465&gt;INDEX($AA$346:$AA$473,1+$A$465+Assumptions!$B$83))),1,0)</f>
        <v>0</v>
      </c>
    </row>
    <row r="466" customFormat="false" ht="15" hidden="true" customHeight="false" outlineLevel="0" collapsed="false">
      <c r="A466" s="6" t="n">
        <f aca="false">ROW()-ROW($A$346)+Assumptions!$B$4</f>
        <v>120</v>
      </c>
      <c r="B466" s="12" t="n">
        <f aca="false">MOD(QUOTIENT($A$466,Assumptions!$B$77),2)</f>
        <v>1</v>
      </c>
      <c r="C466" s="12" t="n">
        <f aca="false">MOD(QUOTIENT($A$466,Assumptions!$B$78),2)</f>
        <v>1</v>
      </c>
      <c r="D466" s="12" t="n">
        <f aca="false">MOD(QUOTIENT($A$466,Assumptions!$B$79),2)</f>
        <v>1</v>
      </c>
      <c r="E466" s="12" t="n">
        <f aca="false">MOD(QUOTIENT($A$466,Assumptions!$B$80),2)</f>
        <v>1</v>
      </c>
      <c r="F466" s="12" t="n">
        <f aca="false">MOD(QUOTIENT($A$466,Assumptions!$B$81),2)</f>
        <v>0</v>
      </c>
      <c r="G466" s="12" t="n">
        <f aca="false">MOD(QUOTIENT($A$466,Assumptions!$B$82),2)</f>
        <v>0</v>
      </c>
      <c r="H466" s="12" t="n">
        <f aca="false">MOD(QUOTIENT($A$466,Assumptions!$B$83),2)</f>
        <v>0</v>
      </c>
      <c r="I466" s="12" t="n">
        <f aca="false">IF($B$466=1,MIN(Assumptions!$B$67,MAX(Assumptions!$B$4,Assumptions!$B$26-(Assumptions!$B$4))),Assumptions!$B$4)</f>
        <v>30000000</v>
      </c>
      <c r="J466" s="12" t="n">
        <f aca="false">IF($C$466=1,MIN(Assumptions!$B$66,MAX(Assumptions!$B$4,Assumptions!$B$26-($I$466))),Assumptions!$B$4)</f>
        <v>300000000</v>
      </c>
      <c r="K466" s="12" t="n">
        <f aca="false">IF($D$466=1,MIN(Assumptions!$B$61,MAX(Assumptions!$B$4,Assumptions!$B$26-($I$466+$J$466))),Assumptions!$B$4)</f>
        <v>100000000</v>
      </c>
      <c r="L466" s="12" t="n">
        <f aca="false">IF($E$466=1,MIN(Assumptions!$B$56,MAX(Assumptions!$B$4,Assumptions!$B$26-($I$466+$J$466+$K$466))),Assumptions!$B$4)</f>
        <v>60000000</v>
      </c>
      <c r="M466" s="12" t="n">
        <f aca="false">IF($F$466=1,MIN(Assumptions!$B$51,MAX(Assumptions!$B$4,Assumptions!$B$26-($I$466+$J$466+$K$466+$L$466))),Assumptions!$B$4)</f>
        <v>0</v>
      </c>
      <c r="N466" s="12" t="n">
        <f aca="false">IF($G$466=1,MIN(Assumptions!$B$46,MAX(Assumptions!$B$4,Assumptions!$B$26-($I$466+$J$466+$K$466+$L$466+$M$466))),Assumptions!$B$4)</f>
        <v>0</v>
      </c>
      <c r="O466" s="12" t="n">
        <f aca="false">IF($H$466=1,MIN(Assumptions!$B$41,MAX(Assumptions!$B$4,Assumptions!$B$26-($I$466+$J$466+$K$466+$L$466+$M$466+$N$466))),Assumptions!$B$4)</f>
        <v>0</v>
      </c>
      <c r="P466" s="12" t="n">
        <f aca="false">$I$466+$J$466+$K$466+$L$466+$M$466+$N$466+$O$466</f>
        <v>490000000</v>
      </c>
      <c r="Q466" s="12" t="n">
        <f aca="false">MAX(Assumptions!$B$4,Assumptions!$B$26-$P$466)</f>
        <v>1510000000</v>
      </c>
      <c r="R466" s="12" t="n">
        <f aca="false">$J$335+$O$335+Assumptions!$B$20+IF($B$466=0,$D$335,Assumptions!$B$4)+IF($C$466=0,$AI$335,Assumptions!$B$4)+IF($D$466=0,$AF$335,Assumptions!$B$4)+IF($E$466=0,$AC$335,Assumptions!$B$4)+IF($F$466=0,$Z$335,Assumptions!$B$4)+IF($G$466=0,$W$335,Assumptions!$B$4)+IF($H$466=0,$T$335,Assumptions!$B$4)</f>
        <v>22276070.7077164</v>
      </c>
      <c r="S466" s="12" t="n">
        <f aca="false">IF($R$466&gt;Assumptions!$B$4,$Q$466/$R$466&gt;Assumptions!$B$13,FALSE())</f>
        <v>1</v>
      </c>
      <c r="T466" s="12" t="n">
        <f aca="false">IF($S$466,($Q$466+Assumptions!$B$14*Assumptions!$B$13)/($R$466+Assumptions!$B$14),IF($R$466&gt;Assumptions!$B$4,$Q$466/$R$466,Assumptions!$B$4))</f>
        <v>61.0468067290807</v>
      </c>
      <c r="U466" s="12" t="n">
        <f aca="false">IF($B$466=1,$I$466,$D$335*$T$466)</f>
        <v>30000000</v>
      </c>
      <c r="V466" s="12" t="n">
        <f aca="false">IF($C$466=1,$J$466,$AI$335*$T$466)</f>
        <v>300000000</v>
      </c>
      <c r="W466" s="12" t="n">
        <f aca="false">IF($D$466=1,$K$466,$AF$335*$T$466)</f>
        <v>100000000</v>
      </c>
      <c r="X466" s="12" t="n">
        <f aca="false">IF($E$466=1,$L$466,$AC$335*$T$466)</f>
        <v>60000000</v>
      </c>
      <c r="Y466" s="12" t="n">
        <f aca="false">IF($F$466=1,$M$466,$Z$335*$T$466)</f>
        <v>183140420.187242</v>
      </c>
      <c r="Z466" s="12" t="n">
        <f aca="false">IF($G$466=1,$N$466,$W$335*$T$466)</f>
        <v>305234033.645403</v>
      </c>
      <c r="AA466" s="12" t="n">
        <f aca="false">IF($H$466=1,$O$466,$T$335*$T$466)</f>
        <v>305234033.645403</v>
      </c>
      <c r="AB466" s="12" t="n">
        <f aca="false">($J$335+$O$335)*$T$466</f>
        <v>16853235.1375231</v>
      </c>
      <c r="AC466" s="12" t="n">
        <f aca="false">Assumptions!$B$20*$T$466</f>
        <v>549421260.561726</v>
      </c>
      <c r="AD466" s="12" t="n">
        <f aca="false">IF($S$466,Assumptions!$B$14*($T$466-Assumptions!$B$13),Assumptions!$B$4)</f>
        <v>150117016.822702</v>
      </c>
      <c r="AE466" s="12" t="n">
        <f aca="false">$U$466+$V$466+$W$466+$X$466+$Y$466+$Z$466+$AA$466+$AB$466+$AC$466+$AD$466</f>
        <v>2000000000</v>
      </c>
      <c r="AF466" s="12" t="n">
        <f aca="false">IF(AND(IF($B$466=1,$U$466&gt;=INDEX($U$346:$U$473,1+$A$466-Assumptions!$B$77),$U$466&gt;INDEX($U$346:$U$473,1+$A$466+Assumptions!$B$77)),IF($C$466=1,$V$466&gt;=INDEX($V$346:$V$473,1+$A$466-Assumptions!$B$78),$V$466&gt;INDEX($V$346:$V$473,1+$A$466+Assumptions!$B$78)),IF($D$466=1,$W$466&gt;=INDEX($W$346:$W$473,1+$A$466-Assumptions!$B$79),$W$466&gt;INDEX($W$346:$W$473,1+$A$466+Assumptions!$B$79)),IF($E$466=1,$X$466&gt;=INDEX($X$346:$X$473,1+$A$466-Assumptions!$B$80),$X$466&gt;INDEX($X$346:$X$473,1+$A$466+Assumptions!$B$80)),IF($F$466=1,$Y$466&gt;=INDEX($Y$346:$Y$473,1+$A$466-Assumptions!$B$81),$Y$466&gt;INDEX($Y$346:$Y$473,1+$A$466+Assumptions!$B$81)),IF($G$466=1,$Z$466&gt;=INDEX($Z$346:$Z$473,1+$A$466-Assumptions!$B$82),$Z$466&gt;INDEX($Z$346:$Z$473,1+$A$466+Assumptions!$B$82)),IF($H$466=1,$AA$466&gt;=INDEX($AA$346:$AA$473,1+$A$466-Assumptions!$B$83),$AA$466&gt;INDEX($AA$346:$AA$473,1+$A$466+Assumptions!$B$83))),1,0)</f>
        <v>0</v>
      </c>
    </row>
    <row r="467" customFormat="false" ht="15" hidden="true" customHeight="false" outlineLevel="0" collapsed="false">
      <c r="A467" s="6" t="n">
        <f aca="false">ROW()-ROW($A$346)+Assumptions!$B$4</f>
        <v>121</v>
      </c>
      <c r="B467" s="12" t="n">
        <f aca="false">MOD(QUOTIENT($A$467,Assumptions!$B$77),2)</f>
        <v>1</v>
      </c>
      <c r="C467" s="12" t="n">
        <f aca="false">MOD(QUOTIENT($A$467,Assumptions!$B$78),2)</f>
        <v>1</v>
      </c>
      <c r="D467" s="12" t="n">
        <f aca="false">MOD(QUOTIENT($A$467,Assumptions!$B$79),2)</f>
        <v>1</v>
      </c>
      <c r="E467" s="12" t="n">
        <f aca="false">MOD(QUOTIENT($A$467,Assumptions!$B$80),2)</f>
        <v>1</v>
      </c>
      <c r="F467" s="12" t="n">
        <f aca="false">MOD(QUOTIENT($A$467,Assumptions!$B$81),2)</f>
        <v>0</v>
      </c>
      <c r="G467" s="12" t="n">
        <f aca="false">MOD(QUOTIENT($A$467,Assumptions!$B$82),2)</f>
        <v>0</v>
      </c>
      <c r="H467" s="12" t="n">
        <f aca="false">MOD(QUOTIENT($A$467,Assumptions!$B$83),2)</f>
        <v>1</v>
      </c>
      <c r="I467" s="12" t="n">
        <f aca="false">IF($B$467=1,MIN(Assumptions!$B$67,MAX(Assumptions!$B$4,Assumptions!$B$26-(Assumptions!$B$4))),Assumptions!$B$4)</f>
        <v>30000000</v>
      </c>
      <c r="J467" s="12" t="n">
        <f aca="false">IF($C$467=1,MIN(Assumptions!$B$66,MAX(Assumptions!$B$4,Assumptions!$B$26-($I$467))),Assumptions!$B$4)</f>
        <v>300000000</v>
      </c>
      <c r="K467" s="12" t="n">
        <f aca="false">IF($D$467=1,MIN(Assumptions!$B$61,MAX(Assumptions!$B$4,Assumptions!$B$26-($I$467+$J$467))),Assumptions!$B$4)</f>
        <v>100000000</v>
      </c>
      <c r="L467" s="12" t="n">
        <f aca="false">IF($E$467=1,MIN(Assumptions!$B$56,MAX(Assumptions!$B$4,Assumptions!$B$26-($I$467+$J$467+$K$467))),Assumptions!$B$4)</f>
        <v>60000000</v>
      </c>
      <c r="M467" s="12" t="n">
        <f aca="false">IF($F$467=1,MIN(Assumptions!$B$51,MAX(Assumptions!$B$4,Assumptions!$B$26-($I$467+$J$467+$K$467+$L$467))),Assumptions!$B$4)</f>
        <v>0</v>
      </c>
      <c r="N467" s="12" t="n">
        <f aca="false">IF($G$467=1,MIN(Assumptions!$B$46,MAX(Assumptions!$B$4,Assumptions!$B$26-($I$467+$J$467+$K$467+$L$467+$M$467))),Assumptions!$B$4)</f>
        <v>0</v>
      </c>
      <c r="O467" s="12" t="n">
        <f aca="false">IF($H$467=1,MIN(Assumptions!$B$41,MAX(Assumptions!$B$4,Assumptions!$B$26-($I$467+$J$467+$K$467+$L$467+$M$467+$N$467))),Assumptions!$B$4)</f>
        <v>5000000</v>
      </c>
      <c r="P467" s="12" t="n">
        <f aca="false">$I$467+$J$467+$K$467+$L$467+$M$467+$N$467+$O$467</f>
        <v>495000000</v>
      </c>
      <c r="Q467" s="12" t="n">
        <f aca="false">MAX(Assumptions!$B$4,Assumptions!$B$26-$P$467)</f>
        <v>1505000000</v>
      </c>
      <c r="R467" s="12" t="n">
        <f aca="false">$J$335+$O$335+Assumptions!$B$20+IF($B$467=0,$D$335,Assumptions!$B$4)+IF($C$467=0,$AI$335,Assumptions!$B$4)+IF($D$467=0,$AF$335,Assumptions!$B$4)+IF($E$467=0,$AC$335,Assumptions!$B$4)+IF($F$467=0,$Z$335,Assumptions!$B$4)+IF($G$467=0,$W$335,Assumptions!$B$4)+IF($H$467=0,$T$335,Assumptions!$B$4)</f>
        <v>17276070.7077164</v>
      </c>
      <c r="S467" s="12" t="n">
        <f aca="false">IF($R$467&gt;Assumptions!$B$4,$Q$467/$R$467&gt;Assumptions!$B$13,FALSE())</f>
        <v>1</v>
      </c>
      <c r="T467" s="12" t="n">
        <f aca="false">IF($S$467,($Q$467+Assumptions!$B$14*Assumptions!$B$13)/($R$467+Assumptions!$B$14),IF($R$467&gt;Assumptions!$B$4,$Q$467/$R$467,Assumptions!$B$4))</f>
        <v>76.2284895862448</v>
      </c>
      <c r="U467" s="12" t="n">
        <f aca="false">IF($B$467=1,$I$467,$D$335*$T$467)</f>
        <v>30000000</v>
      </c>
      <c r="V467" s="12" t="n">
        <f aca="false">IF($C$467=1,$J$467,$AI$335*$T$467)</f>
        <v>300000000</v>
      </c>
      <c r="W467" s="12" t="n">
        <f aca="false">IF($D$467=1,$K$467,$AF$335*$T$467)</f>
        <v>100000000</v>
      </c>
      <c r="X467" s="12" t="n">
        <f aca="false">IF($E$467=1,$L$467,$AC$335*$T$467)</f>
        <v>60000000</v>
      </c>
      <c r="Y467" s="12" t="n">
        <f aca="false">IF($F$467=1,$M$467,$Z$335*$T$467)</f>
        <v>228685468.758734</v>
      </c>
      <c r="Z467" s="12" t="n">
        <f aca="false">IF($G$467=1,$N$467,$W$335*$T$467)</f>
        <v>381142447.931224</v>
      </c>
      <c r="AA467" s="12" t="n">
        <f aca="false">IF($H$467=1,$O$467,$T$335*$T$467)</f>
        <v>5000000</v>
      </c>
      <c r="AB467" s="12" t="n">
        <f aca="false">($J$335+$O$335)*$T$467</f>
        <v>21044453.0682262</v>
      </c>
      <c r="AC467" s="12" t="n">
        <f aca="false">Assumptions!$B$20*$T$467</f>
        <v>686056406.276203</v>
      </c>
      <c r="AD467" s="12" t="n">
        <f aca="false">IF($S$467,Assumptions!$B$14*($T$467-Assumptions!$B$13),Assumptions!$B$4)</f>
        <v>188071223.965612</v>
      </c>
      <c r="AE467" s="12" t="n">
        <f aca="false">$U$467+$V$467+$W$467+$X$467+$Y$467+$Z$467+$AA$467+$AB$467+$AC$467+$AD$467</f>
        <v>2000000000</v>
      </c>
      <c r="AF467" s="12" t="n">
        <f aca="false">IF(AND(IF($B$467=1,$U$467&gt;=INDEX($U$346:$U$473,1+$A$467-Assumptions!$B$77),$U$467&gt;INDEX($U$346:$U$473,1+$A$467+Assumptions!$B$77)),IF($C$467=1,$V$467&gt;=INDEX($V$346:$V$473,1+$A$467-Assumptions!$B$78),$V$467&gt;INDEX($V$346:$V$473,1+$A$467+Assumptions!$B$78)),IF($D$467=1,$W$467&gt;=INDEX($W$346:$W$473,1+$A$467-Assumptions!$B$79),$W$467&gt;INDEX($W$346:$W$473,1+$A$467+Assumptions!$B$79)),IF($E$467=1,$X$467&gt;=INDEX($X$346:$X$473,1+$A$467-Assumptions!$B$80),$X$467&gt;INDEX($X$346:$X$473,1+$A$467+Assumptions!$B$80)),IF($F$467=1,$Y$467&gt;=INDEX($Y$346:$Y$473,1+$A$467-Assumptions!$B$81),$Y$467&gt;INDEX($Y$346:$Y$473,1+$A$467+Assumptions!$B$81)),IF($G$467=1,$Z$467&gt;=INDEX($Z$346:$Z$473,1+$A$467-Assumptions!$B$82),$Z$467&gt;INDEX($Z$346:$Z$473,1+$A$467+Assumptions!$B$82)),IF($H$467=1,$AA$467&gt;=INDEX($AA$346:$AA$473,1+$A$467-Assumptions!$B$83),$AA$467&gt;INDEX($AA$346:$AA$473,1+$A$467+Assumptions!$B$83))),1,0)</f>
        <v>0</v>
      </c>
    </row>
    <row r="468" customFormat="false" ht="15" hidden="true" customHeight="false" outlineLevel="0" collapsed="false">
      <c r="A468" s="6" t="n">
        <f aca="false">ROW()-ROW($A$346)+Assumptions!$B$4</f>
        <v>122</v>
      </c>
      <c r="B468" s="12" t="n">
        <f aca="false">MOD(QUOTIENT($A$468,Assumptions!$B$77),2)</f>
        <v>1</v>
      </c>
      <c r="C468" s="12" t="n">
        <f aca="false">MOD(QUOTIENT($A$468,Assumptions!$B$78),2)</f>
        <v>1</v>
      </c>
      <c r="D468" s="12" t="n">
        <f aca="false">MOD(QUOTIENT($A$468,Assumptions!$B$79),2)</f>
        <v>1</v>
      </c>
      <c r="E468" s="12" t="n">
        <f aca="false">MOD(QUOTIENT($A$468,Assumptions!$B$80),2)</f>
        <v>1</v>
      </c>
      <c r="F468" s="12" t="n">
        <f aca="false">MOD(QUOTIENT($A$468,Assumptions!$B$81),2)</f>
        <v>0</v>
      </c>
      <c r="G468" s="12" t="n">
        <f aca="false">MOD(QUOTIENT($A$468,Assumptions!$B$82),2)</f>
        <v>1</v>
      </c>
      <c r="H468" s="12" t="n">
        <f aca="false">MOD(QUOTIENT($A$468,Assumptions!$B$83),2)</f>
        <v>0</v>
      </c>
      <c r="I468" s="12" t="n">
        <f aca="false">IF($B$468=1,MIN(Assumptions!$B$67,MAX(Assumptions!$B$4,Assumptions!$B$26-(Assumptions!$B$4))),Assumptions!$B$4)</f>
        <v>30000000</v>
      </c>
      <c r="J468" s="12" t="n">
        <f aca="false">IF($C$468=1,MIN(Assumptions!$B$66,MAX(Assumptions!$B$4,Assumptions!$B$26-($I$468))),Assumptions!$B$4)</f>
        <v>300000000</v>
      </c>
      <c r="K468" s="12" t="n">
        <f aca="false">IF($D$468=1,MIN(Assumptions!$B$61,MAX(Assumptions!$B$4,Assumptions!$B$26-($I$468+$J$468))),Assumptions!$B$4)</f>
        <v>100000000</v>
      </c>
      <c r="L468" s="12" t="n">
        <f aca="false">IF($E$468=1,MIN(Assumptions!$B$56,MAX(Assumptions!$B$4,Assumptions!$B$26-($I$468+$J$468+$K$468))),Assumptions!$B$4)</f>
        <v>60000000</v>
      </c>
      <c r="M468" s="12" t="n">
        <f aca="false">IF($F$468=1,MIN(Assumptions!$B$51,MAX(Assumptions!$B$4,Assumptions!$B$26-($I$468+$J$468+$K$468+$L$468))),Assumptions!$B$4)</f>
        <v>0</v>
      </c>
      <c r="N468" s="12" t="n">
        <f aca="false">IF($G$468=1,MIN(Assumptions!$B$46,MAX(Assumptions!$B$4,Assumptions!$B$26-($I$468+$J$468+$K$468+$L$468+$M$468))),Assumptions!$B$4)</f>
        <v>15000000</v>
      </c>
      <c r="O468" s="12" t="n">
        <f aca="false">IF($H$468=1,MIN(Assumptions!$B$41,MAX(Assumptions!$B$4,Assumptions!$B$26-($I$468+$J$468+$K$468+$L$468+$M$468+$N$468))),Assumptions!$B$4)</f>
        <v>0</v>
      </c>
      <c r="P468" s="12" t="n">
        <f aca="false">$I$468+$J$468+$K$468+$L$468+$M$468+$N$468+$O$468</f>
        <v>505000000</v>
      </c>
      <c r="Q468" s="12" t="n">
        <f aca="false">MAX(Assumptions!$B$4,Assumptions!$B$26-$P$468)</f>
        <v>1495000000</v>
      </c>
      <c r="R468" s="12" t="n">
        <f aca="false">$J$335+$O$335+Assumptions!$B$20+IF($B$468=0,$D$335,Assumptions!$B$4)+IF($C$468=0,$AI$335,Assumptions!$B$4)+IF($D$468=0,$AF$335,Assumptions!$B$4)+IF($E$468=0,$AC$335,Assumptions!$B$4)+IF($F$468=0,$Z$335,Assumptions!$B$4)+IF($G$468=0,$W$335,Assumptions!$B$4)+IF($H$468=0,$T$335,Assumptions!$B$4)</f>
        <v>17276070.7077164</v>
      </c>
      <c r="S468" s="12" t="n">
        <f aca="false">IF($R$468&gt;Assumptions!$B$4,$Q$468/$R$468&gt;Assumptions!$B$13,FALSE())</f>
        <v>1</v>
      </c>
      <c r="T468" s="12" t="n">
        <f aca="false">IF($S$468,($Q$468+Assumptions!$B$14*Assumptions!$B$13)/($R$468+Assumptions!$B$14),IF($R$468&gt;Assumptions!$B$4,$Q$468/$R$468,Assumptions!$B$4))</f>
        <v>75.7228279637822</v>
      </c>
      <c r="U468" s="12" t="n">
        <f aca="false">IF($B$468=1,$I$468,$D$335*$T$468)</f>
        <v>30000000</v>
      </c>
      <c r="V468" s="12" t="n">
        <f aca="false">IF($C$468=1,$J$468,$AI$335*$T$468)</f>
        <v>300000000</v>
      </c>
      <c r="W468" s="12" t="n">
        <f aca="false">IF($D$468=1,$K$468,$AF$335*$T$468)</f>
        <v>100000000</v>
      </c>
      <c r="X468" s="12" t="n">
        <f aca="false">IF($E$468=1,$L$468,$AC$335*$T$468)</f>
        <v>60000000</v>
      </c>
      <c r="Y468" s="12" t="n">
        <f aca="false">IF($F$468=1,$M$468,$Z$335*$T$468)</f>
        <v>227168483.891346</v>
      </c>
      <c r="Z468" s="12" t="n">
        <f aca="false">IF($G$468=1,$N$468,$W$335*$T$468)</f>
        <v>15000000</v>
      </c>
      <c r="AA468" s="12" t="n">
        <f aca="false">IF($H$468=1,$O$468,$T$335*$T$468)</f>
        <v>378614139.818911</v>
      </c>
      <c r="AB468" s="12" t="n">
        <f aca="false">($J$335+$O$335)*$T$468</f>
        <v>20904854.7062479</v>
      </c>
      <c r="AC468" s="12" t="n">
        <f aca="false">Assumptions!$B$20*$T$468</f>
        <v>681505451.67404</v>
      </c>
      <c r="AD468" s="12" t="n">
        <f aca="false">IF($S$468,Assumptions!$B$14*($T$468-Assumptions!$B$13),Assumptions!$B$4)</f>
        <v>186807069.909455</v>
      </c>
      <c r="AE468" s="12" t="n">
        <f aca="false">$U$468+$V$468+$W$468+$X$468+$Y$468+$Z$468+$AA$468+$AB$468+$AC$468+$AD$468</f>
        <v>2000000000</v>
      </c>
      <c r="AF468" s="12" t="n">
        <f aca="false">IF(AND(IF($B$468=1,$U$468&gt;=INDEX($U$346:$U$473,1+$A$468-Assumptions!$B$77),$U$468&gt;INDEX($U$346:$U$473,1+$A$468+Assumptions!$B$77)),IF($C$468=1,$V$468&gt;=INDEX($V$346:$V$473,1+$A$468-Assumptions!$B$78),$V$468&gt;INDEX($V$346:$V$473,1+$A$468+Assumptions!$B$78)),IF($D$468=1,$W$468&gt;=INDEX($W$346:$W$473,1+$A$468-Assumptions!$B$79),$W$468&gt;INDEX($W$346:$W$473,1+$A$468+Assumptions!$B$79)),IF($E$468=1,$X$468&gt;=INDEX($X$346:$X$473,1+$A$468-Assumptions!$B$80),$X$468&gt;INDEX($X$346:$X$473,1+$A$468+Assumptions!$B$80)),IF($F$468=1,$Y$468&gt;=INDEX($Y$346:$Y$473,1+$A$468-Assumptions!$B$81),$Y$468&gt;INDEX($Y$346:$Y$473,1+$A$468+Assumptions!$B$81)),IF($G$468=1,$Z$468&gt;=INDEX($Z$346:$Z$473,1+$A$468-Assumptions!$B$82),$Z$468&gt;INDEX($Z$346:$Z$473,1+$A$468+Assumptions!$B$82)),IF($H$468=1,$AA$468&gt;=INDEX($AA$346:$AA$473,1+$A$468-Assumptions!$B$83),$AA$468&gt;INDEX($AA$346:$AA$473,1+$A$468+Assumptions!$B$83))),1,0)</f>
        <v>0</v>
      </c>
    </row>
    <row r="469" customFormat="false" ht="15" hidden="true" customHeight="false" outlineLevel="0" collapsed="false">
      <c r="A469" s="6" t="n">
        <f aca="false">ROW()-ROW($A$346)+Assumptions!$B$4</f>
        <v>123</v>
      </c>
      <c r="B469" s="12" t="n">
        <f aca="false">MOD(QUOTIENT($A$469,Assumptions!$B$77),2)</f>
        <v>1</v>
      </c>
      <c r="C469" s="12" t="n">
        <f aca="false">MOD(QUOTIENT($A$469,Assumptions!$B$78),2)</f>
        <v>1</v>
      </c>
      <c r="D469" s="12" t="n">
        <f aca="false">MOD(QUOTIENT($A$469,Assumptions!$B$79),2)</f>
        <v>1</v>
      </c>
      <c r="E469" s="12" t="n">
        <f aca="false">MOD(QUOTIENT($A$469,Assumptions!$B$80),2)</f>
        <v>1</v>
      </c>
      <c r="F469" s="12" t="n">
        <f aca="false">MOD(QUOTIENT($A$469,Assumptions!$B$81),2)</f>
        <v>0</v>
      </c>
      <c r="G469" s="12" t="n">
        <f aca="false">MOD(QUOTIENT($A$469,Assumptions!$B$82),2)</f>
        <v>1</v>
      </c>
      <c r="H469" s="12" t="n">
        <f aca="false">MOD(QUOTIENT($A$469,Assumptions!$B$83),2)</f>
        <v>1</v>
      </c>
      <c r="I469" s="12" t="n">
        <f aca="false">IF($B$469=1,MIN(Assumptions!$B$67,MAX(Assumptions!$B$4,Assumptions!$B$26-(Assumptions!$B$4))),Assumptions!$B$4)</f>
        <v>30000000</v>
      </c>
      <c r="J469" s="12" t="n">
        <f aca="false">IF($C$469=1,MIN(Assumptions!$B$66,MAX(Assumptions!$B$4,Assumptions!$B$26-($I$469))),Assumptions!$B$4)</f>
        <v>300000000</v>
      </c>
      <c r="K469" s="12" t="n">
        <f aca="false">IF($D$469=1,MIN(Assumptions!$B$61,MAX(Assumptions!$B$4,Assumptions!$B$26-($I$469+$J$469))),Assumptions!$B$4)</f>
        <v>100000000</v>
      </c>
      <c r="L469" s="12" t="n">
        <f aca="false">IF($E$469=1,MIN(Assumptions!$B$56,MAX(Assumptions!$B$4,Assumptions!$B$26-($I$469+$J$469+$K$469))),Assumptions!$B$4)</f>
        <v>60000000</v>
      </c>
      <c r="M469" s="12" t="n">
        <f aca="false">IF($F$469=1,MIN(Assumptions!$B$51,MAX(Assumptions!$B$4,Assumptions!$B$26-($I$469+$J$469+$K$469+$L$469))),Assumptions!$B$4)</f>
        <v>0</v>
      </c>
      <c r="N469" s="12" t="n">
        <f aca="false">IF($G$469=1,MIN(Assumptions!$B$46,MAX(Assumptions!$B$4,Assumptions!$B$26-($I$469+$J$469+$K$469+$L$469+$M$469))),Assumptions!$B$4)</f>
        <v>15000000</v>
      </c>
      <c r="O469" s="12" t="n">
        <f aca="false">IF($H$469=1,MIN(Assumptions!$B$41,MAX(Assumptions!$B$4,Assumptions!$B$26-($I$469+$J$469+$K$469+$L$469+$M$469+$N$469))),Assumptions!$B$4)</f>
        <v>5000000</v>
      </c>
      <c r="P469" s="12" t="n">
        <f aca="false">$I$469+$J$469+$K$469+$L$469+$M$469+$N$469+$O$469</f>
        <v>510000000</v>
      </c>
      <c r="Q469" s="12" t="n">
        <f aca="false">MAX(Assumptions!$B$4,Assumptions!$B$26-$P$469)</f>
        <v>1490000000</v>
      </c>
      <c r="R469" s="12" t="n">
        <f aca="false">$J$335+$O$335+Assumptions!$B$20+IF($B$469=0,$D$335,Assumptions!$B$4)+IF($C$469=0,$AI$335,Assumptions!$B$4)+IF($D$469=0,$AF$335,Assumptions!$B$4)+IF($E$469=0,$AC$335,Assumptions!$B$4)+IF($F$469=0,$Z$335,Assumptions!$B$4)+IF($G$469=0,$W$335,Assumptions!$B$4)+IF($H$469=0,$T$335,Assumptions!$B$4)</f>
        <v>12276070.7077164</v>
      </c>
      <c r="S469" s="12" t="n">
        <f aca="false">IF($R$469&gt;Assumptions!$B$4,$Q$469/$R$469&gt;Assumptions!$B$13,FALSE())</f>
        <v>1</v>
      </c>
      <c r="T469" s="12" t="n">
        <f aca="false">IF($S$469,($Q$469+Assumptions!$B$14*Assumptions!$B$13)/($R$469+Assumptions!$B$14),IF($R$469&gt;Assumptions!$B$4,$Q$469/$R$469,Assumptions!$B$4))</f>
        <v>101.007908633016</v>
      </c>
      <c r="U469" s="12" t="n">
        <f aca="false">IF($B$469=1,$I$469,$D$335*$T$469)</f>
        <v>30000000</v>
      </c>
      <c r="V469" s="12" t="n">
        <f aca="false">IF($C$469=1,$J$469,$AI$335*$T$469)</f>
        <v>300000000</v>
      </c>
      <c r="W469" s="12" t="n">
        <f aca="false">IF($D$469=1,$K$469,$AF$335*$T$469)</f>
        <v>100000000</v>
      </c>
      <c r="X469" s="12" t="n">
        <f aca="false">IF($E$469=1,$L$469,$AC$335*$T$469)</f>
        <v>60000000</v>
      </c>
      <c r="Y469" s="12" t="n">
        <f aca="false">IF($F$469=1,$M$469,$Z$335*$T$469)</f>
        <v>303023725.899048</v>
      </c>
      <c r="Z469" s="12" t="n">
        <f aca="false">IF($G$469=1,$N$469,$W$335*$T$469)</f>
        <v>15000000</v>
      </c>
      <c r="AA469" s="12" t="n">
        <f aca="false">IF($H$469=1,$O$469,$T$335*$T$469)</f>
        <v>5000000</v>
      </c>
      <c r="AB469" s="12" t="n">
        <f aca="false">($J$335+$O$335)*$T$469</f>
        <v>27885324.8212693</v>
      </c>
      <c r="AC469" s="12" t="n">
        <f aca="false">Assumptions!$B$20*$T$469</f>
        <v>909071177.697143</v>
      </c>
      <c r="AD469" s="12" t="n">
        <f aca="false">IF($S$469,Assumptions!$B$14*($T$469-Assumptions!$B$13),Assumptions!$B$4)</f>
        <v>250019771.58254</v>
      </c>
      <c r="AE469" s="12" t="n">
        <f aca="false">$U$469+$V$469+$W$469+$X$469+$Y$469+$Z$469+$AA$469+$AB$469+$AC$469+$AD$469</f>
        <v>2000000000</v>
      </c>
      <c r="AF469" s="12" t="n">
        <f aca="false">IF(AND(IF($B$469=1,$U$469&gt;=INDEX($U$346:$U$473,1+$A$469-Assumptions!$B$77),$U$469&gt;INDEX($U$346:$U$473,1+$A$469+Assumptions!$B$77)),IF($C$469=1,$V$469&gt;=INDEX($V$346:$V$473,1+$A$469-Assumptions!$B$78),$V$469&gt;INDEX($V$346:$V$473,1+$A$469+Assumptions!$B$78)),IF($D$469=1,$W$469&gt;=INDEX($W$346:$W$473,1+$A$469-Assumptions!$B$79),$W$469&gt;INDEX($W$346:$W$473,1+$A$469+Assumptions!$B$79)),IF($E$469=1,$X$469&gt;=INDEX($X$346:$X$473,1+$A$469-Assumptions!$B$80),$X$469&gt;INDEX($X$346:$X$473,1+$A$469+Assumptions!$B$80)),IF($F$469=1,$Y$469&gt;=INDEX($Y$346:$Y$473,1+$A$469-Assumptions!$B$81),$Y$469&gt;INDEX($Y$346:$Y$473,1+$A$469+Assumptions!$B$81)),IF($G$469=1,$Z$469&gt;=INDEX($Z$346:$Z$473,1+$A$469-Assumptions!$B$82),$Z$469&gt;INDEX($Z$346:$Z$473,1+$A$469+Assumptions!$B$82)),IF($H$469=1,$AA$469&gt;=INDEX($AA$346:$AA$473,1+$A$469-Assumptions!$B$83),$AA$469&gt;INDEX($AA$346:$AA$473,1+$A$469+Assumptions!$B$83))),1,0)</f>
        <v>0</v>
      </c>
    </row>
    <row r="470" customFormat="false" ht="15" hidden="true" customHeight="false" outlineLevel="0" collapsed="false">
      <c r="A470" s="6" t="n">
        <f aca="false">ROW()-ROW($A$346)+Assumptions!$B$4</f>
        <v>124</v>
      </c>
      <c r="B470" s="12" t="n">
        <f aca="false">MOD(QUOTIENT($A$470,Assumptions!$B$77),2)</f>
        <v>1</v>
      </c>
      <c r="C470" s="12" t="n">
        <f aca="false">MOD(QUOTIENT($A$470,Assumptions!$B$78),2)</f>
        <v>1</v>
      </c>
      <c r="D470" s="12" t="n">
        <f aca="false">MOD(QUOTIENT($A$470,Assumptions!$B$79),2)</f>
        <v>1</v>
      </c>
      <c r="E470" s="12" t="n">
        <f aca="false">MOD(QUOTIENT($A$470,Assumptions!$B$80),2)</f>
        <v>1</v>
      </c>
      <c r="F470" s="12" t="n">
        <f aca="false">MOD(QUOTIENT($A$470,Assumptions!$B$81),2)</f>
        <v>1</v>
      </c>
      <c r="G470" s="12" t="n">
        <f aca="false">MOD(QUOTIENT($A$470,Assumptions!$B$82),2)</f>
        <v>0</v>
      </c>
      <c r="H470" s="12" t="n">
        <f aca="false">MOD(QUOTIENT($A$470,Assumptions!$B$83),2)</f>
        <v>0</v>
      </c>
      <c r="I470" s="12" t="n">
        <f aca="false">IF($B$470=1,MIN(Assumptions!$B$67,MAX(Assumptions!$B$4,Assumptions!$B$26-(Assumptions!$B$4))),Assumptions!$B$4)</f>
        <v>30000000</v>
      </c>
      <c r="J470" s="12" t="n">
        <f aca="false">IF($C$470=1,MIN(Assumptions!$B$66,MAX(Assumptions!$B$4,Assumptions!$B$26-($I$470))),Assumptions!$B$4)</f>
        <v>300000000</v>
      </c>
      <c r="K470" s="12" t="n">
        <f aca="false">IF($D$470=1,MIN(Assumptions!$B$61,MAX(Assumptions!$B$4,Assumptions!$B$26-($I$470+$J$470))),Assumptions!$B$4)</f>
        <v>100000000</v>
      </c>
      <c r="L470" s="12" t="n">
        <f aca="false">IF($E$470=1,MIN(Assumptions!$B$56,MAX(Assumptions!$B$4,Assumptions!$B$26-($I$470+$J$470+$K$470))),Assumptions!$B$4)</f>
        <v>60000000</v>
      </c>
      <c r="M470" s="12" t="n">
        <f aca="false">IF($F$470=1,MIN(Assumptions!$B$51,MAX(Assumptions!$B$4,Assumptions!$B$26-($I$470+$J$470+$K$470+$L$470))),Assumptions!$B$4)</f>
        <v>30000000</v>
      </c>
      <c r="N470" s="12" t="n">
        <f aca="false">IF($G$470=1,MIN(Assumptions!$B$46,MAX(Assumptions!$B$4,Assumptions!$B$26-($I$470+$J$470+$K$470+$L$470+$M$470))),Assumptions!$B$4)</f>
        <v>0</v>
      </c>
      <c r="O470" s="12" t="n">
        <f aca="false">IF($H$470=1,MIN(Assumptions!$B$41,MAX(Assumptions!$B$4,Assumptions!$B$26-($I$470+$J$470+$K$470+$L$470+$M$470+$N$470))),Assumptions!$B$4)</f>
        <v>0</v>
      </c>
      <c r="P470" s="12" t="n">
        <f aca="false">$I$470+$J$470+$K$470+$L$470+$M$470+$N$470+$O$470</f>
        <v>520000000</v>
      </c>
      <c r="Q470" s="12" t="n">
        <f aca="false">MAX(Assumptions!$B$4,Assumptions!$B$26-$P$470)</f>
        <v>1480000000</v>
      </c>
      <c r="R470" s="12" t="n">
        <f aca="false">$J$335+$O$335+Assumptions!$B$20+IF($B$470=0,$D$335,Assumptions!$B$4)+IF($C$470=0,$AI$335,Assumptions!$B$4)+IF($D$470=0,$AF$335,Assumptions!$B$4)+IF($E$470=0,$AC$335,Assumptions!$B$4)+IF($F$470=0,$Z$335,Assumptions!$B$4)+IF($G$470=0,$W$335,Assumptions!$B$4)+IF($H$470=0,$T$335,Assumptions!$B$4)</f>
        <v>19276070.7077164</v>
      </c>
      <c r="S470" s="12" t="n">
        <f aca="false">IF($R$470&gt;Assumptions!$B$4,$Q$470/$R$470&gt;Assumptions!$B$13,FALSE())</f>
        <v>1</v>
      </c>
      <c r="T470" s="12" t="n">
        <f aca="false">IF($S$470,($Q$470+Assumptions!$B$14*Assumptions!$B$13)/($R$470+Assumptions!$B$14),IF($R$470&gt;Assumptions!$B$4,$Q$470/$R$470,Assumptions!$B$4))</f>
        <v>68.0793160482655</v>
      </c>
      <c r="U470" s="12" t="n">
        <f aca="false">IF($B$470=1,$I$470,$D$335*$T$470)</f>
        <v>30000000</v>
      </c>
      <c r="V470" s="12" t="n">
        <f aca="false">IF($C$470=1,$J$470,$AI$335*$T$470)</f>
        <v>300000000</v>
      </c>
      <c r="W470" s="12" t="n">
        <f aca="false">IF($D$470=1,$K$470,$AF$335*$T$470)</f>
        <v>100000000</v>
      </c>
      <c r="X470" s="12" t="n">
        <f aca="false">IF($E$470=1,$L$470,$AC$335*$T$470)</f>
        <v>60000000</v>
      </c>
      <c r="Y470" s="12" t="n">
        <f aca="false">IF($F$470=1,$M$470,$Z$335*$T$470)</f>
        <v>30000000</v>
      </c>
      <c r="Z470" s="12" t="n">
        <f aca="false">IF($G$470=1,$N$470,$W$335*$T$470)</f>
        <v>340396580.241327</v>
      </c>
      <c r="AA470" s="12" t="n">
        <f aca="false">IF($H$470=1,$O$470,$T$335*$T$470)</f>
        <v>340396580.241327</v>
      </c>
      <c r="AB470" s="12" t="n">
        <f aca="false">($J$335+$O$335)*$T$470</f>
        <v>18794704.9622926</v>
      </c>
      <c r="AC470" s="12" t="n">
        <f aca="false">Assumptions!$B$20*$T$470</f>
        <v>612713844.434389</v>
      </c>
      <c r="AD470" s="12" t="n">
        <f aca="false">IF($S$470,Assumptions!$B$14*($T$470-Assumptions!$B$13),Assumptions!$B$4)</f>
        <v>167698290.120664</v>
      </c>
      <c r="AE470" s="12" t="n">
        <f aca="false">$U$470+$V$470+$W$470+$X$470+$Y$470+$Z$470+$AA$470+$AB$470+$AC$470+$AD$470</f>
        <v>2000000000</v>
      </c>
      <c r="AF470" s="12" t="n">
        <f aca="false">IF(AND(IF($B$470=1,$U$470&gt;=INDEX($U$346:$U$473,1+$A$470-Assumptions!$B$77),$U$470&gt;INDEX($U$346:$U$473,1+$A$470+Assumptions!$B$77)),IF($C$470=1,$V$470&gt;=INDEX($V$346:$V$473,1+$A$470-Assumptions!$B$78),$V$470&gt;INDEX($V$346:$V$473,1+$A$470+Assumptions!$B$78)),IF($D$470=1,$W$470&gt;=INDEX($W$346:$W$473,1+$A$470-Assumptions!$B$79),$W$470&gt;INDEX($W$346:$W$473,1+$A$470+Assumptions!$B$79)),IF($E$470=1,$X$470&gt;=INDEX($X$346:$X$473,1+$A$470-Assumptions!$B$80),$X$470&gt;INDEX($X$346:$X$473,1+$A$470+Assumptions!$B$80)),IF($F$470=1,$Y$470&gt;=INDEX($Y$346:$Y$473,1+$A$470-Assumptions!$B$81),$Y$470&gt;INDEX($Y$346:$Y$473,1+$A$470+Assumptions!$B$81)),IF($G$470=1,$Z$470&gt;=INDEX($Z$346:$Z$473,1+$A$470-Assumptions!$B$82),$Z$470&gt;INDEX($Z$346:$Z$473,1+$A$470+Assumptions!$B$82)),IF($H$470=1,$AA$470&gt;=INDEX($AA$346:$AA$473,1+$A$470-Assumptions!$B$83),$AA$470&gt;INDEX($AA$346:$AA$473,1+$A$470+Assumptions!$B$83))),1,0)</f>
        <v>0</v>
      </c>
    </row>
    <row r="471" customFormat="false" ht="15" hidden="true" customHeight="false" outlineLevel="0" collapsed="false">
      <c r="A471" s="6" t="n">
        <f aca="false">ROW()-ROW($A$346)+Assumptions!$B$4</f>
        <v>125</v>
      </c>
      <c r="B471" s="12" t="n">
        <f aca="false">MOD(QUOTIENT($A$471,Assumptions!$B$77),2)</f>
        <v>1</v>
      </c>
      <c r="C471" s="12" t="n">
        <f aca="false">MOD(QUOTIENT($A$471,Assumptions!$B$78),2)</f>
        <v>1</v>
      </c>
      <c r="D471" s="12" t="n">
        <f aca="false">MOD(QUOTIENT($A$471,Assumptions!$B$79),2)</f>
        <v>1</v>
      </c>
      <c r="E471" s="12" t="n">
        <f aca="false">MOD(QUOTIENT($A$471,Assumptions!$B$80),2)</f>
        <v>1</v>
      </c>
      <c r="F471" s="12" t="n">
        <f aca="false">MOD(QUOTIENT($A$471,Assumptions!$B$81),2)</f>
        <v>1</v>
      </c>
      <c r="G471" s="12" t="n">
        <f aca="false">MOD(QUOTIENT($A$471,Assumptions!$B$82),2)</f>
        <v>0</v>
      </c>
      <c r="H471" s="12" t="n">
        <f aca="false">MOD(QUOTIENT($A$471,Assumptions!$B$83),2)</f>
        <v>1</v>
      </c>
      <c r="I471" s="12" t="n">
        <f aca="false">IF($B$471=1,MIN(Assumptions!$B$67,MAX(Assumptions!$B$4,Assumptions!$B$26-(Assumptions!$B$4))),Assumptions!$B$4)</f>
        <v>30000000</v>
      </c>
      <c r="J471" s="12" t="n">
        <f aca="false">IF($C$471=1,MIN(Assumptions!$B$66,MAX(Assumptions!$B$4,Assumptions!$B$26-($I$471))),Assumptions!$B$4)</f>
        <v>300000000</v>
      </c>
      <c r="K471" s="12" t="n">
        <f aca="false">IF($D$471=1,MIN(Assumptions!$B$61,MAX(Assumptions!$B$4,Assumptions!$B$26-($I$471+$J$471))),Assumptions!$B$4)</f>
        <v>100000000</v>
      </c>
      <c r="L471" s="12" t="n">
        <f aca="false">IF($E$471=1,MIN(Assumptions!$B$56,MAX(Assumptions!$B$4,Assumptions!$B$26-($I$471+$J$471+$K$471))),Assumptions!$B$4)</f>
        <v>60000000</v>
      </c>
      <c r="M471" s="12" t="n">
        <f aca="false">IF($F$471=1,MIN(Assumptions!$B$51,MAX(Assumptions!$B$4,Assumptions!$B$26-($I$471+$J$471+$K$471+$L$471))),Assumptions!$B$4)</f>
        <v>30000000</v>
      </c>
      <c r="N471" s="12" t="n">
        <f aca="false">IF($G$471=1,MIN(Assumptions!$B$46,MAX(Assumptions!$B$4,Assumptions!$B$26-($I$471+$J$471+$K$471+$L$471+$M$471))),Assumptions!$B$4)</f>
        <v>0</v>
      </c>
      <c r="O471" s="12" t="n">
        <f aca="false">IF($H$471=1,MIN(Assumptions!$B$41,MAX(Assumptions!$B$4,Assumptions!$B$26-($I$471+$J$471+$K$471+$L$471+$M$471+$N$471))),Assumptions!$B$4)</f>
        <v>5000000</v>
      </c>
      <c r="P471" s="12" t="n">
        <f aca="false">$I$471+$J$471+$K$471+$L$471+$M$471+$N$471+$O$471</f>
        <v>525000000</v>
      </c>
      <c r="Q471" s="12" t="n">
        <f aca="false">MAX(Assumptions!$B$4,Assumptions!$B$26-$P$471)</f>
        <v>1475000000</v>
      </c>
      <c r="R471" s="12" t="n">
        <f aca="false">$J$335+$O$335+Assumptions!$B$20+IF($B$471=0,$D$335,Assumptions!$B$4)+IF($C$471=0,$AI$335,Assumptions!$B$4)+IF($D$471=0,$AF$335,Assumptions!$B$4)+IF($E$471=0,$AC$335,Assumptions!$B$4)+IF($F$471=0,$Z$335,Assumptions!$B$4)+IF($G$471=0,$W$335,Assumptions!$B$4)+IF($H$471=0,$T$335,Assumptions!$B$4)</f>
        <v>14276070.7077164</v>
      </c>
      <c r="S471" s="12" t="n">
        <f aca="false">IF($R$471&gt;Assumptions!$B$4,$Q$471/$R$471&gt;Assumptions!$B$13,FALSE())</f>
        <v>1</v>
      </c>
      <c r="T471" s="12" t="n">
        <f aca="false">IF($S$471,($Q$471+Assumptions!$B$14*Assumptions!$B$13)/($R$471+Assumptions!$B$14),IF($R$471&gt;Assumptions!$B$4,$Q$471/$R$471,Assumptions!$B$4))</f>
        <v>88.0718748592543</v>
      </c>
      <c r="U471" s="12" t="n">
        <f aca="false">IF($B$471=1,$I$471,$D$335*$T$471)</f>
        <v>30000000</v>
      </c>
      <c r="V471" s="12" t="n">
        <f aca="false">IF($C$471=1,$J$471,$AI$335*$T$471)</f>
        <v>300000000</v>
      </c>
      <c r="W471" s="12" t="n">
        <f aca="false">IF($D$471=1,$K$471,$AF$335*$T$471)</f>
        <v>100000000</v>
      </c>
      <c r="X471" s="12" t="n">
        <f aca="false">IF($E$471=1,$L$471,$AC$335*$T$471)</f>
        <v>60000000</v>
      </c>
      <c r="Y471" s="12" t="n">
        <f aca="false">IF($F$471=1,$M$471,$Z$335*$T$471)</f>
        <v>30000000</v>
      </c>
      <c r="Z471" s="12" t="n">
        <f aca="false">IF($G$471=1,$N$471,$W$335*$T$471)</f>
        <v>440359374.296272</v>
      </c>
      <c r="AA471" s="12" t="n">
        <f aca="false">IF($H$471=1,$O$471,$T$335*$T$471)</f>
        <v>5000000</v>
      </c>
      <c r="AB471" s="12" t="n">
        <f aca="false">($J$335+$O$335)*$T$471</f>
        <v>24314064.8223038</v>
      </c>
      <c r="AC471" s="12" t="n">
        <f aca="false">Assumptions!$B$20*$T$471</f>
        <v>792646873.733289</v>
      </c>
      <c r="AD471" s="12" t="n">
        <f aca="false">IF($S$471,Assumptions!$B$14*($T$471-Assumptions!$B$13),Assumptions!$B$4)</f>
        <v>217679687.148136</v>
      </c>
      <c r="AE471" s="12" t="n">
        <f aca="false">$U$471+$V$471+$W$471+$X$471+$Y$471+$Z$471+$AA$471+$AB$471+$AC$471+$AD$471</f>
        <v>2000000000</v>
      </c>
      <c r="AF471" s="12" t="n">
        <f aca="false">IF(AND(IF($B$471=1,$U$471&gt;=INDEX($U$346:$U$473,1+$A$471-Assumptions!$B$77),$U$471&gt;INDEX($U$346:$U$473,1+$A$471+Assumptions!$B$77)),IF($C$471=1,$V$471&gt;=INDEX($V$346:$V$473,1+$A$471-Assumptions!$B$78),$V$471&gt;INDEX($V$346:$V$473,1+$A$471+Assumptions!$B$78)),IF($D$471=1,$W$471&gt;=INDEX($W$346:$W$473,1+$A$471-Assumptions!$B$79),$W$471&gt;INDEX($W$346:$W$473,1+$A$471+Assumptions!$B$79)),IF($E$471=1,$X$471&gt;=INDEX($X$346:$X$473,1+$A$471-Assumptions!$B$80),$X$471&gt;INDEX($X$346:$X$473,1+$A$471+Assumptions!$B$80)),IF($F$471=1,$Y$471&gt;=INDEX($Y$346:$Y$473,1+$A$471-Assumptions!$B$81),$Y$471&gt;INDEX($Y$346:$Y$473,1+$A$471+Assumptions!$B$81)),IF($G$471=1,$Z$471&gt;=INDEX($Z$346:$Z$473,1+$A$471-Assumptions!$B$82),$Z$471&gt;INDEX($Z$346:$Z$473,1+$A$471+Assumptions!$B$82)),IF($H$471=1,$AA$471&gt;=INDEX($AA$346:$AA$473,1+$A$471-Assumptions!$B$83),$AA$471&gt;INDEX($AA$346:$AA$473,1+$A$471+Assumptions!$B$83))),1,0)</f>
        <v>0</v>
      </c>
    </row>
    <row r="472" customFormat="false" ht="15" hidden="true" customHeight="false" outlineLevel="0" collapsed="false">
      <c r="A472" s="6" t="n">
        <f aca="false">ROW()-ROW($A$346)+Assumptions!$B$4</f>
        <v>126</v>
      </c>
      <c r="B472" s="12" t="n">
        <f aca="false">MOD(QUOTIENT($A$472,Assumptions!$B$77),2)</f>
        <v>1</v>
      </c>
      <c r="C472" s="12" t="n">
        <f aca="false">MOD(QUOTIENT($A$472,Assumptions!$B$78),2)</f>
        <v>1</v>
      </c>
      <c r="D472" s="12" t="n">
        <f aca="false">MOD(QUOTIENT($A$472,Assumptions!$B$79),2)</f>
        <v>1</v>
      </c>
      <c r="E472" s="12" t="n">
        <f aca="false">MOD(QUOTIENT($A$472,Assumptions!$B$80),2)</f>
        <v>1</v>
      </c>
      <c r="F472" s="12" t="n">
        <f aca="false">MOD(QUOTIENT($A$472,Assumptions!$B$81),2)</f>
        <v>1</v>
      </c>
      <c r="G472" s="12" t="n">
        <f aca="false">MOD(QUOTIENT($A$472,Assumptions!$B$82),2)</f>
        <v>1</v>
      </c>
      <c r="H472" s="12" t="n">
        <f aca="false">MOD(QUOTIENT($A$472,Assumptions!$B$83),2)</f>
        <v>0</v>
      </c>
      <c r="I472" s="12" t="n">
        <f aca="false">IF($B$472=1,MIN(Assumptions!$B$67,MAX(Assumptions!$B$4,Assumptions!$B$26-(Assumptions!$B$4))),Assumptions!$B$4)</f>
        <v>30000000</v>
      </c>
      <c r="J472" s="12" t="n">
        <f aca="false">IF($C$472=1,MIN(Assumptions!$B$66,MAX(Assumptions!$B$4,Assumptions!$B$26-($I$472))),Assumptions!$B$4)</f>
        <v>300000000</v>
      </c>
      <c r="K472" s="12" t="n">
        <f aca="false">IF($D$472=1,MIN(Assumptions!$B$61,MAX(Assumptions!$B$4,Assumptions!$B$26-($I$472+$J$472))),Assumptions!$B$4)</f>
        <v>100000000</v>
      </c>
      <c r="L472" s="12" t="n">
        <f aca="false">IF($E$472=1,MIN(Assumptions!$B$56,MAX(Assumptions!$B$4,Assumptions!$B$26-($I$472+$J$472+$K$472))),Assumptions!$B$4)</f>
        <v>60000000</v>
      </c>
      <c r="M472" s="12" t="n">
        <f aca="false">IF($F$472=1,MIN(Assumptions!$B$51,MAX(Assumptions!$B$4,Assumptions!$B$26-($I$472+$J$472+$K$472+$L$472))),Assumptions!$B$4)</f>
        <v>30000000</v>
      </c>
      <c r="N472" s="12" t="n">
        <f aca="false">IF($G$472=1,MIN(Assumptions!$B$46,MAX(Assumptions!$B$4,Assumptions!$B$26-($I$472+$J$472+$K$472+$L$472+$M$472))),Assumptions!$B$4)</f>
        <v>15000000</v>
      </c>
      <c r="O472" s="12" t="n">
        <f aca="false">IF($H$472=1,MIN(Assumptions!$B$41,MAX(Assumptions!$B$4,Assumptions!$B$26-($I$472+$J$472+$K$472+$L$472+$M$472+$N$472))),Assumptions!$B$4)</f>
        <v>0</v>
      </c>
      <c r="P472" s="12" t="n">
        <f aca="false">$I$472+$J$472+$K$472+$L$472+$M$472+$N$472+$O$472</f>
        <v>535000000</v>
      </c>
      <c r="Q472" s="12" t="n">
        <f aca="false">MAX(Assumptions!$B$4,Assumptions!$B$26-$P$472)</f>
        <v>1465000000</v>
      </c>
      <c r="R472" s="12" t="n">
        <f aca="false">$J$335+$O$335+Assumptions!$B$20+IF($B$472=0,$D$335,Assumptions!$B$4)+IF($C$472=0,$AI$335,Assumptions!$B$4)+IF($D$472=0,$AF$335,Assumptions!$B$4)+IF($E$472=0,$AC$335,Assumptions!$B$4)+IF($F$472=0,$Z$335,Assumptions!$B$4)+IF($G$472=0,$W$335,Assumptions!$B$4)+IF($H$472=0,$T$335,Assumptions!$B$4)</f>
        <v>14276070.7077164</v>
      </c>
      <c r="S472" s="12" t="n">
        <f aca="false">IF($R$472&gt;Assumptions!$B$4,$Q$472/$R$472&gt;Assumptions!$B$13,FALSE())</f>
        <v>1</v>
      </c>
      <c r="T472" s="12" t="n">
        <f aca="false">IF($S$472,($Q$472+Assumptions!$B$14*Assumptions!$B$13)/($R$472+Assumptions!$B$14),IF($R$472&gt;Assumptions!$B$4,$Q$472/$R$472,Assumptions!$B$4))</f>
        <v>87.475787719767</v>
      </c>
      <c r="U472" s="12" t="n">
        <f aca="false">IF($B$472=1,$I$472,$D$335*$T$472)</f>
        <v>30000000</v>
      </c>
      <c r="V472" s="12" t="n">
        <f aca="false">IF($C$472=1,$J$472,$AI$335*$T$472)</f>
        <v>300000000</v>
      </c>
      <c r="W472" s="12" t="n">
        <f aca="false">IF($D$472=1,$K$472,$AF$335*$T$472)</f>
        <v>100000000</v>
      </c>
      <c r="X472" s="12" t="n">
        <f aca="false">IF($E$472=1,$L$472,$AC$335*$T$472)</f>
        <v>60000000</v>
      </c>
      <c r="Y472" s="12" t="n">
        <f aca="false">IF($F$472=1,$M$472,$Z$335*$T$472)</f>
        <v>30000000</v>
      </c>
      <c r="Z472" s="12" t="n">
        <f aca="false">IF($G$472=1,$N$472,$W$335*$T$472)</f>
        <v>15000000</v>
      </c>
      <c r="AA472" s="12" t="n">
        <f aca="false">IF($H$472=1,$O$472,$T$335*$T$472)</f>
        <v>437378938.598835</v>
      </c>
      <c r="AB472" s="12" t="n">
        <f aca="false">($J$335+$O$335)*$T$472</f>
        <v>24149502.6238449</v>
      </c>
      <c r="AC472" s="12" t="n">
        <f aca="false">Assumptions!$B$20*$T$472</f>
        <v>787282089.477903</v>
      </c>
      <c r="AD472" s="12" t="n">
        <f aca="false">IF($S$472,Assumptions!$B$14*($T$472-Assumptions!$B$13),Assumptions!$B$4)</f>
        <v>216189469.299417</v>
      </c>
      <c r="AE472" s="12" t="n">
        <f aca="false">$U$472+$V$472+$W$472+$X$472+$Y$472+$Z$472+$AA$472+$AB$472+$AC$472+$AD$472</f>
        <v>2000000000</v>
      </c>
      <c r="AF472" s="12" t="n">
        <f aca="false">IF(AND(IF($B$472=1,$U$472&gt;=INDEX($U$346:$U$473,1+$A$472-Assumptions!$B$77),$U$472&gt;INDEX($U$346:$U$473,1+$A$472+Assumptions!$B$77)),IF($C$472=1,$V$472&gt;=INDEX($V$346:$V$473,1+$A$472-Assumptions!$B$78),$V$472&gt;INDEX($V$346:$V$473,1+$A$472+Assumptions!$B$78)),IF($D$472=1,$W$472&gt;=INDEX($W$346:$W$473,1+$A$472-Assumptions!$B$79),$W$472&gt;INDEX($W$346:$W$473,1+$A$472+Assumptions!$B$79)),IF($E$472=1,$X$472&gt;=INDEX($X$346:$X$473,1+$A$472-Assumptions!$B$80),$X$472&gt;INDEX($X$346:$X$473,1+$A$472+Assumptions!$B$80)),IF($F$472=1,$Y$472&gt;=INDEX($Y$346:$Y$473,1+$A$472-Assumptions!$B$81),$Y$472&gt;INDEX($Y$346:$Y$473,1+$A$472+Assumptions!$B$81)),IF($G$472=1,$Z$472&gt;=INDEX($Z$346:$Z$473,1+$A$472-Assumptions!$B$82),$Z$472&gt;INDEX($Z$346:$Z$473,1+$A$472+Assumptions!$B$82)),IF($H$472=1,$AA$472&gt;=INDEX($AA$346:$AA$473,1+$A$472-Assumptions!$B$83),$AA$472&gt;INDEX($AA$346:$AA$473,1+$A$472+Assumptions!$B$83))),1,0)</f>
        <v>0</v>
      </c>
    </row>
    <row r="473" customFormat="false" ht="15" hidden="true" customHeight="false" outlineLevel="0" collapsed="false">
      <c r="A473" s="6" t="n">
        <f aca="false">ROW()-ROW($A$346)+Assumptions!$B$4</f>
        <v>127</v>
      </c>
      <c r="B473" s="12" t="n">
        <f aca="false">MOD(QUOTIENT($A$473,Assumptions!$B$77),2)</f>
        <v>1</v>
      </c>
      <c r="C473" s="12" t="n">
        <f aca="false">MOD(QUOTIENT($A$473,Assumptions!$B$78),2)</f>
        <v>1</v>
      </c>
      <c r="D473" s="12" t="n">
        <f aca="false">MOD(QUOTIENT($A$473,Assumptions!$B$79),2)</f>
        <v>1</v>
      </c>
      <c r="E473" s="12" t="n">
        <f aca="false">MOD(QUOTIENT($A$473,Assumptions!$B$80),2)</f>
        <v>1</v>
      </c>
      <c r="F473" s="12" t="n">
        <f aca="false">MOD(QUOTIENT($A$473,Assumptions!$B$81),2)</f>
        <v>1</v>
      </c>
      <c r="G473" s="12" t="n">
        <f aca="false">MOD(QUOTIENT($A$473,Assumptions!$B$82),2)</f>
        <v>1</v>
      </c>
      <c r="H473" s="12" t="n">
        <f aca="false">MOD(QUOTIENT($A$473,Assumptions!$B$83),2)</f>
        <v>1</v>
      </c>
      <c r="I473" s="12" t="n">
        <f aca="false">IF($B$473=1,MIN(Assumptions!$B$67,MAX(Assumptions!$B$4,Assumptions!$B$26-(Assumptions!$B$4))),Assumptions!$B$4)</f>
        <v>30000000</v>
      </c>
      <c r="J473" s="12" t="n">
        <f aca="false">IF($C$473=1,MIN(Assumptions!$B$66,MAX(Assumptions!$B$4,Assumptions!$B$26-($I$473))),Assumptions!$B$4)</f>
        <v>300000000</v>
      </c>
      <c r="K473" s="12" t="n">
        <f aca="false">IF($D$473=1,MIN(Assumptions!$B$61,MAX(Assumptions!$B$4,Assumptions!$B$26-($I$473+$J$473))),Assumptions!$B$4)</f>
        <v>100000000</v>
      </c>
      <c r="L473" s="12" t="n">
        <f aca="false">IF($E$473=1,MIN(Assumptions!$B$56,MAX(Assumptions!$B$4,Assumptions!$B$26-($I$473+$J$473+$K$473))),Assumptions!$B$4)</f>
        <v>60000000</v>
      </c>
      <c r="M473" s="12" t="n">
        <f aca="false">IF($F$473=1,MIN(Assumptions!$B$51,MAX(Assumptions!$B$4,Assumptions!$B$26-($I$473+$J$473+$K$473+$L$473))),Assumptions!$B$4)</f>
        <v>30000000</v>
      </c>
      <c r="N473" s="12" t="n">
        <f aca="false">IF($G$473=1,MIN(Assumptions!$B$46,MAX(Assumptions!$B$4,Assumptions!$B$26-($I$473+$J$473+$K$473+$L$473+$M$473))),Assumptions!$B$4)</f>
        <v>15000000</v>
      </c>
      <c r="O473" s="12" t="n">
        <f aca="false">IF($H$473=1,MIN(Assumptions!$B$41,MAX(Assumptions!$B$4,Assumptions!$B$26-($I$473+$J$473+$K$473+$L$473+$M$473+$N$473))),Assumptions!$B$4)</f>
        <v>5000000</v>
      </c>
      <c r="P473" s="12" t="n">
        <f aca="false">$I$473+$J$473+$K$473+$L$473+$M$473+$N$473+$O$473</f>
        <v>540000000</v>
      </c>
      <c r="Q473" s="12" t="n">
        <f aca="false">MAX(Assumptions!$B$4,Assumptions!$B$26-$P$473)</f>
        <v>1460000000</v>
      </c>
      <c r="R473" s="12" t="n">
        <f aca="false">$J$335+$O$335+Assumptions!$B$20+IF($B$473=0,$D$335,Assumptions!$B$4)+IF($C$473=0,$AI$335,Assumptions!$B$4)+IF($D$473=0,$AF$335,Assumptions!$B$4)+IF($E$473=0,$AC$335,Assumptions!$B$4)+IF($F$473=0,$Z$335,Assumptions!$B$4)+IF($G$473=0,$W$335,Assumptions!$B$4)+IF($H$473=0,$T$335,Assumptions!$B$4)</f>
        <v>9276070.70771639</v>
      </c>
      <c r="S473" s="12" t="n">
        <f aca="false">IF($R$473&gt;Assumptions!$B$4,$Q$473/$R$473&gt;Assumptions!$B$13,FALSE())</f>
        <v>1</v>
      </c>
      <c r="T473" s="12" t="n">
        <f aca="false">IF($S$473,($Q$473+Assumptions!$B$14*Assumptions!$B$13)/($R$473+Assumptions!$B$14),IF($R$473&gt;Assumptions!$B$4,$Q$473/$R$473,Assumptions!$B$4))</f>
        <v>124.192528755936</v>
      </c>
      <c r="U473" s="12" t="n">
        <f aca="false">IF($B$473=1,$I$473,$D$335*$T$473)</f>
        <v>30000000</v>
      </c>
      <c r="V473" s="12" t="n">
        <f aca="false">IF($C$473=1,$J$473,$AI$335*$T$473)</f>
        <v>300000000</v>
      </c>
      <c r="W473" s="12" t="n">
        <f aca="false">IF($D$473=1,$K$473,$AF$335*$T$473)</f>
        <v>100000000</v>
      </c>
      <c r="X473" s="12" t="n">
        <f aca="false">IF($E$473=1,$L$473,$AC$335*$T$473)</f>
        <v>60000000</v>
      </c>
      <c r="Y473" s="12" t="n">
        <f aca="false">IF($F$473=1,$M$473,$Z$335*$T$473)</f>
        <v>30000000</v>
      </c>
      <c r="Z473" s="12" t="n">
        <f aca="false">IF($G$473=1,$N$473,$W$335*$T$473)</f>
        <v>15000000</v>
      </c>
      <c r="AA473" s="12" t="n">
        <f aca="false">IF($H$473=1,$O$473,$T$335*$T$473)</f>
        <v>5000000</v>
      </c>
      <c r="AB473" s="12" t="n">
        <f aca="false">($J$335+$O$335)*$T$473</f>
        <v>34285919.3067395</v>
      </c>
      <c r="AC473" s="12" t="n">
        <f aca="false">Assumptions!$B$20*$T$473</f>
        <v>1117732758.80342</v>
      </c>
      <c r="AD473" s="12" t="n">
        <f aca="false">IF($S$473,Assumptions!$B$14*($T$473-Assumptions!$B$13),Assumptions!$B$4)</f>
        <v>307981321.889839</v>
      </c>
      <c r="AE473" s="12" t="n">
        <f aca="false">$U$473+$V$473+$W$473+$X$473+$Y$473+$Z$473+$AA$473+$AB$473+$AC$473+$AD$473</f>
        <v>2000000000</v>
      </c>
      <c r="AF473" s="12" t="n">
        <f aca="false">IF(AND(IF($B$473=1,$U$473&gt;=INDEX($U$346:$U$473,1+$A$473-Assumptions!$B$77),$U$473&gt;INDEX($U$346:$U$473,1+$A$473+Assumptions!$B$77)),IF($C$473=1,$V$473&gt;=INDEX($V$346:$V$473,1+$A$473-Assumptions!$B$78),$V$473&gt;INDEX($V$346:$V$473,1+$A$473+Assumptions!$B$78)),IF($D$473=1,$W$473&gt;=INDEX($W$346:$W$473,1+$A$473-Assumptions!$B$79),$W$473&gt;INDEX($W$346:$W$473,1+$A$473+Assumptions!$B$79)),IF($E$473=1,$X$473&gt;=INDEX($X$346:$X$473,1+$A$473-Assumptions!$B$80),$X$473&gt;INDEX($X$346:$X$473,1+$A$473+Assumptions!$B$80)),IF($F$473=1,$Y$473&gt;=INDEX($Y$346:$Y$473,1+$A$473-Assumptions!$B$81),$Y$473&gt;INDEX($Y$346:$Y$473,1+$A$473+Assumptions!$B$81)),IF($G$473=1,$Z$473&gt;=INDEX($Z$346:$Z$473,1+$A$473-Assumptions!$B$82),$Z$473&gt;INDEX($Z$346:$Z$473,1+$A$473+Assumptions!$B$82)),IF($H$473=1,$AA$473&gt;=INDEX($AA$346:$AA$473,1+$A$473-Assumptions!$B$83),$AA$473&gt;INDEX($AA$346:$AA$473,1+$A$473+Assumptions!$B$83))),1,0)</f>
        <v>0</v>
      </c>
    </row>
    <row r="480" customFormat="false" ht="35.05" hidden="true" customHeight="false" outlineLevel="0" collapsed="false">
      <c r="A480" s="14" t="str">
        <f aca="false">Assumptions!$I$2</f>
        <v>Iteration</v>
      </c>
      <c r="B480" s="15" t="str">
        <f aca="false">Assumptions!$I$3</f>
        <v>Top-up input</v>
      </c>
      <c r="C480" s="15" t="str">
        <f aca="false">Assumptions!$I$4</f>
        <v>F PPS</v>
      </c>
      <c r="D480" s="15" t="str">
        <f aca="false">Assumptions!$I$5</f>
        <v>F primary shares</v>
      </c>
      <c r="E480" s="15" t="str">
        <f aca="false">Assumptions!$I$6</f>
        <v>Prior as-converted</v>
      </c>
      <c r="F480" s="15" t="str">
        <f aca="false">Assumptions!$I$7</f>
        <v>Note A cap PPS</v>
      </c>
      <c r="G480" s="15" t="str">
        <f aca="false">Assumptions!$I$8</f>
        <v>Note A discount PPS</v>
      </c>
      <c r="H480" s="15" t="str">
        <f aca="false">Assumptions!$I$9</f>
        <v>Note A conversion PPS</v>
      </c>
      <c r="I480" s="15" t="str">
        <f aca="false">Assumptions!$I$10</f>
        <v>Note A branch</v>
      </c>
      <c r="J480" s="15" t="str">
        <f aca="false">Assumptions!$I$11</f>
        <v>Note A shares</v>
      </c>
      <c r="K480" s="15" t="str">
        <f aca="false">Assumptions!$I$12</f>
        <v>Note B cap PPS</v>
      </c>
      <c r="L480" s="15" t="str">
        <f aca="false">Assumptions!$I$13</f>
        <v>Note B discount PPS</v>
      </c>
      <c r="M480" s="15" t="str">
        <f aca="false">Assumptions!$I$14</f>
        <v>Note B conversion PPS</v>
      </c>
      <c r="N480" s="15" t="str">
        <f aca="false">Assumptions!$I$15</f>
        <v>Note B branch</v>
      </c>
      <c r="O480" s="15" t="str">
        <f aca="false">Assumptions!$I$16</f>
        <v>Note B shares</v>
      </c>
      <c r="P480" s="15" t="str">
        <f aca="false">Assumptions!$I$17</f>
        <v>ESOP top-up output</v>
      </c>
      <c r="Q480" s="15" t="str">
        <f aca="false">Assumptions!$I$18</f>
        <v>Post-F FD</v>
      </c>
      <c r="R480" s="15" t="str">
        <f aca="false">Assumptions!$I$19</f>
        <v>Seed NCP</v>
      </c>
      <c r="S480" s="15" t="str">
        <f aca="false">Assumptions!$I$20</f>
        <v>Seed ratio</v>
      </c>
      <c r="T480" s="15" t="str">
        <f aca="false">Assumptions!$I$21</f>
        <v>Seed as-converted</v>
      </c>
      <c r="U480" s="15" t="str">
        <f aca="false">Assumptions!$I$22</f>
        <v>Series A NCP</v>
      </c>
      <c r="V480" s="15" t="str">
        <f aca="false">Assumptions!$I$23</f>
        <v>Series A ratio</v>
      </c>
      <c r="W480" s="15" t="str">
        <f aca="false">Assumptions!$I$24</f>
        <v>Series A as-converted</v>
      </c>
      <c r="X480" s="15" t="str">
        <f aca="false">Assumptions!$I$25</f>
        <v>Series B NCP</v>
      </c>
      <c r="Y480" s="15" t="str">
        <f aca="false">Assumptions!$I$26</f>
        <v>Series B ratio</v>
      </c>
      <c r="Z480" s="15" t="str">
        <f aca="false">Assumptions!$I$27</f>
        <v>Series B as-converted</v>
      </c>
      <c r="AA480" s="15" t="str">
        <f aca="false">Assumptions!$I$28</f>
        <v>Series C NCP</v>
      </c>
      <c r="AB480" s="15" t="str">
        <f aca="false">Assumptions!$I$29</f>
        <v>Series C ratio</v>
      </c>
      <c r="AC480" s="15" t="str">
        <f aca="false">Assumptions!$I$30</f>
        <v>Series C as-converted</v>
      </c>
      <c r="AD480" s="15" t="str">
        <f aca="false">Assumptions!$I$31</f>
        <v>Series D NCP</v>
      </c>
      <c r="AE480" s="15" t="str">
        <f aca="false">Assumptions!$I$32</f>
        <v>Series D ratio</v>
      </c>
      <c r="AF480" s="15" t="str">
        <f aca="false">Assumptions!$I$33</f>
        <v>Series D as-converted</v>
      </c>
      <c r="AG480" s="15" t="str">
        <f aca="false">Assumptions!$I$34</f>
        <v>Series E NCP</v>
      </c>
      <c r="AH480" s="15" t="str">
        <f aca="false">Assumptions!$I$35</f>
        <v>Series E ratio</v>
      </c>
      <c r="AI480" s="15" t="str">
        <f aca="false">Assumptions!$I$36</f>
        <v>Series E as-converted</v>
      </c>
      <c r="AJ480" s="12" t="n">
        <f aca="false">(Assumptions!$B$11/$C$560)/$Q$560</f>
        <v>0.00542663464470903</v>
      </c>
      <c r="AK480" s="12" t="n">
        <f aca="false">(INDEX($U$571:$U$698,1+$AH$570))*Assumptions!$B$68</f>
        <v>11427564.3154148</v>
      </c>
    </row>
    <row r="481" customFormat="false" ht="15" hidden="true" customHeight="false" outlineLevel="0" collapsed="false">
      <c r="A481" s="6" t="n">
        <f aca="false">ROW()-ROW($A$481)+Assumptions!$B$4</f>
        <v>0</v>
      </c>
      <c r="B481" s="12" t="n">
        <f aca="false">Assumptions!$B$4</f>
        <v>0</v>
      </c>
      <c r="C481" s="12" t="n">
        <f aca="false">$D$4/(Assumptions!$B$16+$B$481)</f>
        <v>49.1562050655961</v>
      </c>
      <c r="D481" s="12" t="n">
        <f aca="false">Assumptions!$B$7/$C$481</f>
        <v>610299.35</v>
      </c>
      <c r="E481" s="12" t="n">
        <f aca="false">$T$481+$W$481+$Z$481+$AC$481+$AF$481+$AI$481</f>
        <v>23227659.3669762</v>
      </c>
      <c r="F481" s="12" t="n">
        <f aca="false">Assumptions!$B$70/(Assumptions!$B$20+Assumptions!$B$17+$B$481+$E$481+Assumptions!$B$4)</f>
        <v>27.3057475917679</v>
      </c>
      <c r="G481" s="12" t="n">
        <f aca="false">$C$481*(1-Assumptions!$B$71)</f>
        <v>39.3249640524769</v>
      </c>
      <c r="H481" s="12" t="n">
        <f aca="false">MIN($F$481,$G$481)</f>
        <v>27.3057475917679</v>
      </c>
      <c r="I481" s="12" t="str">
        <f aca="false">IF($F$481&lt;=$G$481,"cap","discount")</f>
        <v>cap</v>
      </c>
      <c r="J481" s="12" t="n">
        <f aca="false">Assumptions!$B$69/$H$481</f>
        <v>183111.631834881</v>
      </c>
      <c r="K481" s="12" t="n">
        <f aca="false">Assumptions!$B$74/(Assumptions!$B$20+Assumptions!$B$17+$B$481+$E$481+$J$481)</f>
        <v>43.4718369620186</v>
      </c>
      <c r="L481" s="12" t="n">
        <f aca="false">$C$481*(1-Assumptions!$B$75)</f>
        <v>41.7827743057567</v>
      </c>
      <c r="M481" s="12" t="n">
        <f aca="false">MIN($K$481,$L$481)</f>
        <v>41.7827743057567</v>
      </c>
      <c r="N481" s="12" t="str">
        <f aca="false">IF($K$481&lt;=$L$481,"cap","discount")</f>
        <v>discount</v>
      </c>
      <c r="O481" s="12" t="n">
        <f aca="false">Assumptions!$B$73/$M$481</f>
        <v>71799.9235294118</v>
      </c>
      <c r="P481" s="12" t="n">
        <f aca="false">MAX(Assumptions!$B$4,($A$5*(Assumptions!$B$20+$E$481+Assumptions!$B$17+$J$481+$O$481+$D$481)-Assumptions!$B$17)/(1-$A$5))</f>
        <v>0</v>
      </c>
      <c r="Q481" s="12" t="n">
        <f aca="false">Assumptions!$B$20+$E$481+Assumptions!$B$17+$P$481+$J$481+$O$481+$D$481</f>
        <v>37487537.2723405</v>
      </c>
      <c r="R481" s="12" t="n">
        <f aca="false">IF($C$481&lt;Assumptions!$B$37,Assumptions!$B$37*(Assumptions!$B$21+Assumptions!$B$22/Assumptions!$B$37)/(Assumptions!$B$21+Assumptions!$B$22/$C$481),Assumptions!$B$37)</f>
        <v>1</v>
      </c>
      <c r="S481" s="12" t="n">
        <f aca="false">Assumptions!$B$38/$R$481</f>
        <v>1</v>
      </c>
      <c r="T481" s="12" t="n">
        <f aca="false">Assumptions!$B$39*$S$481</f>
        <v>5000000</v>
      </c>
      <c r="U481" s="12" t="n">
        <f aca="false">IF($C$481&lt;Assumptions!$B$42,Assumptions!$B$42*(Assumptions!$B$21+Assumptions!$B$22/Assumptions!$B$42)/(Assumptions!$B$21+Assumptions!$B$22/$C$481),Assumptions!$B$42)</f>
        <v>3</v>
      </c>
      <c r="V481" s="12" t="n">
        <f aca="false">Assumptions!$B$43/$U$481</f>
        <v>1</v>
      </c>
      <c r="W481" s="12" t="n">
        <f aca="false">Assumptions!$B$44*$V$481</f>
        <v>5000000</v>
      </c>
      <c r="X481" s="12" t="n">
        <f aca="false">IF($C$481&lt;Assumptions!$B$47,Assumptions!$B$47*(Assumptions!$B$21+Assumptions!$B$22/Assumptions!$B$47)/(Assumptions!$B$21+Assumptions!$B$22/$C$481),Assumptions!$B$47)</f>
        <v>10</v>
      </c>
      <c r="Y481" s="12" t="n">
        <f aca="false">Assumptions!$B$48/$X$481</f>
        <v>1</v>
      </c>
      <c r="Z481" s="12" t="n">
        <f aca="false">Assumptions!$B$49*$Y$481</f>
        <v>3000000</v>
      </c>
      <c r="AA481" s="12" t="n">
        <f aca="false">IF($C$481&lt;Assumptions!$B$52,Assumptions!$B$52*(Assumptions!$B$21+Assumptions!$B$22/Assumptions!$B$52)/(Assumptions!$B$21+Assumptions!$B$22/$C$481),Assumptions!$B$52)</f>
        <v>25</v>
      </c>
      <c r="AB481" s="12" t="n">
        <f aca="false">Assumptions!$B$53/$AA$481</f>
        <v>1</v>
      </c>
      <c r="AC481" s="12" t="n">
        <f aca="false">Assumptions!$B$54*$AB$481</f>
        <v>2400000</v>
      </c>
      <c r="AD481" s="12" t="n">
        <f aca="false">IF($C$481&lt;Assumptions!$B$57,Assumptions!$B$57*(Assumptions!$B$21+Assumptions!$B$22/Assumptions!$B$57)/(Assumptions!$B$21+Assumptions!$B$22/$C$481),Assumptions!$B$57)</f>
        <v>57.9714266404196</v>
      </c>
      <c r="AE481" s="12" t="n">
        <f aca="false">Assumptions!$B$58/$AD$481</f>
        <v>1.03499264167092</v>
      </c>
      <c r="AF481" s="12" t="n">
        <f aca="false">Assumptions!$B$59*$AE$481</f>
        <v>1724988.08111575</v>
      </c>
      <c r="AG481" s="12" t="n">
        <f aca="false">IF($C$481&lt;Assumptions!$B$62,Assumptions!$B$62*(Assumptions!$B$21+Assumptions!$B$22/Assumptions!$B$62)/(Assumptions!$B$21+Assumptions!$B$22/$C$481),Assumptions!$B$62)</f>
        <v>49.1582764764852</v>
      </c>
      <c r="AH481" s="12" t="n">
        <f aca="false">Assumptions!$B$63/$AG$481</f>
        <v>1.00000070229303</v>
      </c>
      <c r="AI481" s="12" t="n">
        <f aca="false">Assumptions!$B$64*$AH$481</f>
        <v>6102671.28586048</v>
      </c>
    </row>
    <row r="482" customFormat="false" ht="15" hidden="true" customHeight="false" outlineLevel="0" collapsed="false">
      <c r="A482" s="6" t="n">
        <f aca="false">ROW()-ROW($A$481)+Assumptions!$B$4</f>
        <v>1</v>
      </c>
      <c r="B482" s="12" t="n">
        <f aca="false">$P$481</f>
        <v>0</v>
      </c>
      <c r="C482" s="12" t="n">
        <f aca="false">$D$4/(Assumptions!$B$16+$B$482)</f>
        <v>49.1562050655961</v>
      </c>
      <c r="D482" s="12" t="n">
        <f aca="false">Assumptions!$B$7/$C$482</f>
        <v>610299.35</v>
      </c>
      <c r="E482" s="12" t="n">
        <f aca="false">$T$482+$W$482+$Z$482+$AC$482+$AF$482+$AI$482</f>
        <v>23227659.3669762</v>
      </c>
      <c r="F482" s="12" t="n">
        <f aca="false">Assumptions!$B$70/(Assumptions!$B$20+Assumptions!$B$17+$B$482+$E$482+$O$481)</f>
        <v>27.2523180435759</v>
      </c>
      <c r="G482" s="12" t="n">
        <f aca="false">$C$482*(1-Assumptions!$B$71)</f>
        <v>39.3249640524769</v>
      </c>
      <c r="H482" s="12" t="n">
        <f aca="false">MIN($F$482,$G$482)</f>
        <v>27.2523180435759</v>
      </c>
      <c r="I482" s="12" t="str">
        <f aca="false">IF($F$482&lt;=$G$482,"cap","discount")</f>
        <v>cap</v>
      </c>
      <c r="J482" s="12" t="n">
        <f aca="false">Assumptions!$B$69/$H$482</f>
        <v>183470.631452528</v>
      </c>
      <c r="K482" s="12" t="n">
        <f aca="false">Assumptions!$B$74/(Assumptions!$B$20+Assumptions!$B$17+$B$482+$E$482+$J$482)</f>
        <v>43.4714129425944</v>
      </c>
      <c r="L482" s="12" t="n">
        <f aca="false">$C$482*(1-Assumptions!$B$75)</f>
        <v>41.7827743057567</v>
      </c>
      <c r="M482" s="12" t="n">
        <f aca="false">MIN($K$482,$L$482)</f>
        <v>41.7827743057567</v>
      </c>
      <c r="N482" s="12" t="str">
        <f aca="false">IF($K$482&lt;=$L$482,"cap","discount")</f>
        <v>discount</v>
      </c>
      <c r="O482" s="12" t="n">
        <f aca="false">Assumptions!$B$73/$M$482</f>
        <v>71799.9235294118</v>
      </c>
      <c r="P482" s="12" t="n">
        <f aca="false">MAX(Assumptions!$B$4,($A$5*(Assumptions!$B$20+$E$482+Assumptions!$B$17+$J$482+$O$482+$D$482)-Assumptions!$B$17)/(1-$A$5))</f>
        <v>0</v>
      </c>
      <c r="Q482" s="12" t="n">
        <f aca="false">Assumptions!$B$20+$E$482+Assumptions!$B$17+$P$482+$J$482+$O$482+$D$482</f>
        <v>37487896.2719582</v>
      </c>
      <c r="R482" s="12" t="n">
        <f aca="false">IF($C$482&lt;Assumptions!$B$37,Assumptions!$B$37*(Assumptions!$B$21+Assumptions!$B$22/Assumptions!$B$37)/(Assumptions!$B$21+Assumptions!$B$22/$C$482),Assumptions!$B$37)</f>
        <v>1</v>
      </c>
      <c r="S482" s="12" t="n">
        <f aca="false">Assumptions!$B$38/$R$482</f>
        <v>1</v>
      </c>
      <c r="T482" s="12" t="n">
        <f aca="false">Assumptions!$B$39*$S$482</f>
        <v>5000000</v>
      </c>
      <c r="U482" s="12" t="n">
        <f aca="false">IF($C$482&lt;Assumptions!$B$42,Assumptions!$B$42*(Assumptions!$B$21+Assumptions!$B$22/Assumptions!$B$42)/(Assumptions!$B$21+Assumptions!$B$22/$C$482),Assumptions!$B$42)</f>
        <v>3</v>
      </c>
      <c r="V482" s="12" t="n">
        <f aca="false">Assumptions!$B$43/$U$482</f>
        <v>1</v>
      </c>
      <c r="W482" s="12" t="n">
        <f aca="false">Assumptions!$B$44*$V$482</f>
        <v>5000000</v>
      </c>
      <c r="X482" s="12" t="n">
        <f aca="false">IF($C$482&lt;Assumptions!$B$47,Assumptions!$B$47*(Assumptions!$B$21+Assumptions!$B$22/Assumptions!$B$47)/(Assumptions!$B$21+Assumptions!$B$22/$C$482),Assumptions!$B$47)</f>
        <v>10</v>
      </c>
      <c r="Y482" s="12" t="n">
        <f aca="false">Assumptions!$B$48/$X$482</f>
        <v>1</v>
      </c>
      <c r="Z482" s="12" t="n">
        <f aca="false">Assumptions!$B$49*$Y$482</f>
        <v>3000000</v>
      </c>
      <c r="AA482" s="12" t="n">
        <f aca="false">IF($C$482&lt;Assumptions!$B$52,Assumptions!$B$52*(Assumptions!$B$21+Assumptions!$B$22/Assumptions!$B$52)/(Assumptions!$B$21+Assumptions!$B$22/$C$482),Assumptions!$B$52)</f>
        <v>25</v>
      </c>
      <c r="AB482" s="12" t="n">
        <f aca="false">Assumptions!$B$53/$AA$482</f>
        <v>1</v>
      </c>
      <c r="AC482" s="12" t="n">
        <f aca="false">Assumptions!$B$54*$AB$482</f>
        <v>2400000</v>
      </c>
      <c r="AD482" s="12" t="n">
        <f aca="false">IF($C$482&lt;Assumptions!$B$57,Assumptions!$B$57*(Assumptions!$B$21+Assumptions!$B$22/Assumptions!$B$57)/(Assumptions!$B$21+Assumptions!$B$22/$C$482),Assumptions!$B$57)</f>
        <v>57.9714266404196</v>
      </c>
      <c r="AE482" s="12" t="n">
        <f aca="false">Assumptions!$B$58/$AD$482</f>
        <v>1.03499264167092</v>
      </c>
      <c r="AF482" s="12" t="n">
        <f aca="false">Assumptions!$B$59*$AE$482</f>
        <v>1724988.08111575</v>
      </c>
      <c r="AG482" s="12" t="n">
        <f aca="false">IF($C$482&lt;Assumptions!$B$62,Assumptions!$B$62*(Assumptions!$B$21+Assumptions!$B$22/Assumptions!$B$62)/(Assumptions!$B$21+Assumptions!$B$22/$C$482),Assumptions!$B$62)</f>
        <v>49.1582764764852</v>
      </c>
      <c r="AH482" s="12" t="n">
        <f aca="false">Assumptions!$B$63/$AG$482</f>
        <v>1.00000070229303</v>
      </c>
      <c r="AI482" s="12" t="n">
        <f aca="false">Assumptions!$B$64*$AH$482</f>
        <v>6102671.28586048</v>
      </c>
    </row>
    <row r="483" customFormat="false" ht="15" hidden="true" customHeight="false" outlineLevel="0" collapsed="false">
      <c r="A483" s="6" t="n">
        <f aca="false">ROW()-ROW($A$481)+Assumptions!$B$4</f>
        <v>2</v>
      </c>
      <c r="B483" s="12" t="n">
        <f aca="false">$P$482</f>
        <v>0</v>
      </c>
      <c r="C483" s="12" t="n">
        <f aca="false">$D$4/(Assumptions!$B$16+$B$483)</f>
        <v>49.1562050655961</v>
      </c>
      <c r="D483" s="12" t="n">
        <f aca="false">Assumptions!$B$7/$C$483</f>
        <v>610299.35</v>
      </c>
      <c r="E483" s="12" t="n">
        <f aca="false">$T$483+$W$483+$Z$483+$AC$483+$AF$483+$AI$483</f>
        <v>23227659.3669762</v>
      </c>
      <c r="F483" s="12" t="n">
        <f aca="false">Assumptions!$B$70/(Assumptions!$B$20+Assumptions!$B$17+$B$483+$E$483+$O$482)</f>
        <v>27.2523180435759</v>
      </c>
      <c r="G483" s="12" t="n">
        <f aca="false">$C$483*(1-Assumptions!$B$71)</f>
        <v>39.3249640524769</v>
      </c>
      <c r="H483" s="12" t="n">
        <f aca="false">MIN($F$483,$G$483)</f>
        <v>27.2523180435759</v>
      </c>
      <c r="I483" s="12" t="str">
        <f aca="false">IF($F$483&lt;=$G$483,"cap","discount")</f>
        <v>cap</v>
      </c>
      <c r="J483" s="12" t="n">
        <f aca="false">Assumptions!$B$69/$H$483</f>
        <v>183470.631452528</v>
      </c>
      <c r="K483" s="12" t="n">
        <f aca="false">Assumptions!$B$74/(Assumptions!$B$20+Assumptions!$B$17+$B$483+$E$483+$J$483)</f>
        <v>43.4714129425944</v>
      </c>
      <c r="L483" s="12" t="n">
        <f aca="false">$C$483*(1-Assumptions!$B$75)</f>
        <v>41.7827743057567</v>
      </c>
      <c r="M483" s="12" t="n">
        <f aca="false">MIN($K$483,$L$483)</f>
        <v>41.7827743057567</v>
      </c>
      <c r="N483" s="12" t="str">
        <f aca="false">IF($K$483&lt;=$L$483,"cap","discount")</f>
        <v>discount</v>
      </c>
      <c r="O483" s="12" t="n">
        <f aca="false">Assumptions!$B$73/$M$483</f>
        <v>71799.9235294118</v>
      </c>
      <c r="P483" s="12" t="n">
        <f aca="false">MAX(Assumptions!$B$4,($A$5*(Assumptions!$B$20+$E$483+Assumptions!$B$17+$J$483+$O$483+$D$483)-Assumptions!$B$17)/(1-$A$5))</f>
        <v>0</v>
      </c>
      <c r="Q483" s="12" t="n">
        <f aca="false">Assumptions!$B$20+$E$483+Assumptions!$B$17+$P$483+$J$483+$O$483+$D$483</f>
        <v>37487896.2719582</v>
      </c>
      <c r="R483" s="12" t="n">
        <f aca="false">IF($C$483&lt;Assumptions!$B$37,Assumptions!$B$37*(Assumptions!$B$21+Assumptions!$B$22/Assumptions!$B$37)/(Assumptions!$B$21+Assumptions!$B$22/$C$483),Assumptions!$B$37)</f>
        <v>1</v>
      </c>
      <c r="S483" s="12" t="n">
        <f aca="false">Assumptions!$B$38/$R$483</f>
        <v>1</v>
      </c>
      <c r="T483" s="12" t="n">
        <f aca="false">Assumptions!$B$39*$S$483</f>
        <v>5000000</v>
      </c>
      <c r="U483" s="12" t="n">
        <f aca="false">IF($C$483&lt;Assumptions!$B$42,Assumptions!$B$42*(Assumptions!$B$21+Assumptions!$B$22/Assumptions!$B$42)/(Assumptions!$B$21+Assumptions!$B$22/$C$483),Assumptions!$B$42)</f>
        <v>3</v>
      </c>
      <c r="V483" s="12" t="n">
        <f aca="false">Assumptions!$B$43/$U$483</f>
        <v>1</v>
      </c>
      <c r="W483" s="12" t="n">
        <f aca="false">Assumptions!$B$44*$V$483</f>
        <v>5000000</v>
      </c>
      <c r="X483" s="12" t="n">
        <f aca="false">IF($C$483&lt;Assumptions!$B$47,Assumptions!$B$47*(Assumptions!$B$21+Assumptions!$B$22/Assumptions!$B$47)/(Assumptions!$B$21+Assumptions!$B$22/$C$483),Assumptions!$B$47)</f>
        <v>10</v>
      </c>
      <c r="Y483" s="12" t="n">
        <f aca="false">Assumptions!$B$48/$X$483</f>
        <v>1</v>
      </c>
      <c r="Z483" s="12" t="n">
        <f aca="false">Assumptions!$B$49*$Y$483</f>
        <v>3000000</v>
      </c>
      <c r="AA483" s="12" t="n">
        <f aca="false">IF($C$483&lt;Assumptions!$B$52,Assumptions!$B$52*(Assumptions!$B$21+Assumptions!$B$22/Assumptions!$B$52)/(Assumptions!$B$21+Assumptions!$B$22/$C$483),Assumptions!$B$52)</f>
        <v>25</v>
      </c>
      <c r="AB483" s="12" t="n">
        <f aca="false">Assumptions!$B$53/$AA$483</f>
        <v>1</v>
      </c>
      <c r="AC483" s="12" t="n">
        <f aca="false">Assumptions!$B$54*$AB$483</f>
        <v>2400000</v>
      </c>
      <c r="AD483" s="12" t="n">
        <f aca="false">IF($C$483&lt;Assumptions!$B$57,Assumptions!$B$57*(Assumptions!$B$21+Assumptions!$B$22/Assumptions!$B$57)/(Assumptions!$B$21+Assumptions!$B$22/$C$483),Assumptions!$B$57)</f>
        <v>57.9714266404196</v>
      </c>
      <c r="AE483" s="12" t="n">
        <f aca="false">Assumptions!$B$58/$AD$483</f>
        <v>1.03499264167092</v>
      </c>
      <c r="AF483" s="12" t="n">
        <f aca="false">Assumptions!$B$59*$AE$483</f>
        <v>1724988.08111575</v>
      </c>
      <c r="AG483" s="12" t="n">
        <f aca="false">IF($C$483&lt;Assumptions!$B$62,Assumptions!$B$62*(Assumptions!$B$21+Assumptions!$B$22/Assumptions!$B$62)/(Assumptions!$B$21+Assumptions!$B$22/$C$483),Assumptions!$B$62)</f>
        <v>49.1582764764852</v>
      </c>
      <c r="AH483" s="12" t="n">
        <f aca="false">Assumptions!$B$63/$AG$483</f>
        <v>1.00000070229303</v>
      </c>
      <c r="AI483" s="12" t="n">
        <f aca="false">Assumptions!$B$64*$AH$483</f>
        <v>6102671.28586048</v>
      </c>
    </row>
    <row r="484" customFormat="false" ht="15" hidden="true" customHeight="false" outlineLevel="0" collapsed="false">
      <c r="A484" s="6" t="n">
        <f aca="false">ROW()-ROW($A$481)+Assumptions!$B$4</f>
        <v>3</v>
      </c>
      <c r="B484" s="12" t="n">
        <f aca="false">$P$483</f>
        <v>0</v>
      </c>
      <c r="C484" s="12" t="n">
        <f aca="false">$D$4/(Assumptions!$B$16+$B$484)</f>
        <v>49.1562050655961</v>
      </c>
      <c r="D484" s="12" t="n">
        <f aca="false">Assumptions!$B$7/$C$484</f>
        <v>610299.35</v>
      </c>
      <c r="E484" s="12" t="n">
        <f aca="false">$T$484+$W$484+$Z$484+$AC$484+$AF$484+$AI$484</f>
        <v>23227659.3669762</v>
      </c>
      <c r="F484" s="12" t="n">
        <f aca="false">Assumptions!$B$70/(Assumptions!$B$20+Assumptions!$B$17+$B$484+$E$484+$O$483)</f>
        <v>27.2523180435759</v>
      </c>
      <c r="G484" s="12" t="n">
        <f aca="false">$C$484*(1-Assumptions!$B$71)</f>
        <v>39.3249640524769</v>
      </c>
      <c r="H484" s="12" t="n">
        <f aca="false">MIN($F$484,$G$484)</f>
        <v>27.2523180435759</v>
      </c>
      <c r="I484" s="12" t="str">
        <f aca="false">IF($F$484&lt;=$G$484,"cap","discount")</f>
        <v>cap</v>
      </c>
      <c r="J484" s="12" t="n">
        <f aca="false">Assumptions!$B$69/$H$484</f>
        <v>183470.631452528</v>
      </c>
      <c r="K484" s="12" t="n">
        <f aca="false">Assumptions!$B$74/(Assumptions!$B$20+Assumptions!$B$17+$B$484+$E$484+$J$484)</f>
        <v>43.4714129425944</v>
      </c>
      <c r="L484" s="12" t="n">
        <f aca="false">$C$484*(1-Assumptions!$B$75)</f>
        <v>41.7827743057567</v>
      </c>
      <c r="M484" s="12" t="n">
        <f aca="false">MIN($K$484,$L$484)</f>
        <v>41.7827743057567</v>
      </c>
      <c r="N484" s="12" t="str">
        <f aca="false">IF($K$484&lt;=$L$484,"cap","discount")</f>
        <v>discount</v>
      </c>
      <c r="O484" s="12" t="n">
        <f aca="false">Assumptions!$B$73/$M$484</f>
        <v>71799.9235294118</v>
      </c>
      <c r="P484" s="12" t="n">
        <f aca="false">MAX(Assumptions!$B$4,($A$5*(Assumptions!$B$20+$E$484+Assumptions!$B$17+$J$484+$O$484+$D$484)-Assumptions!$B$17)/(1-$A$5))</f>
        <v>0</v>
      </c>
      <c r="Q484" s="12" t="n">
        <f aca="false">Assumptions!$B$20+$E$484+Assumptions!$B$17+$P$484+$J$484+$O$484+$D$484</f>
        <v>37487896.2719582</v>
      </c>
      <c r="R484" s="12" t="n">
        <f aca="false">IF($C$484&lt;Assumptions!$B$37,Assumptions!$B$37*(Assumptions!$B$21+Assumptions!$B$22/Assumptions!$B$37)/(Assumptions!$B$21+Assumptions!$B$22/$C$484),Assumptions!$B$37)</f>
        <v>1</v>
      </c>
      <c r="S484" s="12" t="n">
        <f aca="false">Assumptions!$B$38/$R$484</f>
        <v>1</v>
      </c>
      <c r="T484" s="12" t="n">
        <f aca="false">Assumptions!$B$39*$S$484</f>
        <v>5000000</v>
      </c>
      <c r="U484" s="12" t="n">
        <f aca="false">IF($C$484&lt;Assumptions!$B$42,Assumptions!$B$42*(Assumptions!$B$21+Assumptions!$B$22/Assumptions!$B$42)/(Assumptions!$B$21+Assumptions!$B$22/$C$484),Assumptions!$B$42)</f>
        <v>3</v>
      </c>
      <c r="V484" s="12" t="n">
        <f aca="false">Assumptions!$B$43/$U$484</f>
        <v>1</v>
      </c>
      <c r="W484" s="12" t="n">
        <f aca="false">Assumptions!$B$44*$V$484</f>
        <v>5000000</v>
      </c>
      <c r="X484" s="12" t="n">
        <f aca="false">IF($C$484&lt;Assumptions!$B$47,Assumptions!$B$47*(Assumptions!$B$21+Assumptions!$B$22/Assumptions!$B$47)/(Assumptions!$B$21+Assumptions!$B$22/$C$484),Assumptions!$B$47)</f>
        <v>10</v>
      </c>
      <c r="Y484" s="12" t="n">
        <f aca="false">Assumptions!$B$48/$X$484</f>
        <v>1</v>
      </c>
      <c r="Z484" s="12" t="n">
        <f aca="false">Assumptions!$B$49*$Y$484</f>
        <v>3000000</v>
      </c>
      <c r="AA484" s="12" t="n">
        <f aca="false">IF($C$484&lt;Assumptions!$B$52,Assumptions!$B$52*(Assumptions!$B$21+Assumptions!$B$22/Assumptions!$B$52)/(Assumptions!$B$21+Assumptions!$B$22/$C$484),Assumptions!$B$52)</f>
        <v>25</v>
      </c>
      <c r="AB484" s="12" t="n">
        <f aca="false">Assumptions!$B$53/$AA$484</f>
        <v>1</v>
      </c>
      <c r="AC484" s="12" t="n">
        <f aca="false">Assumptions!$B$54*$AB$484</f>
        <v>2400000</v>
      </c>
      <c r="AD484" s="12" t="n">
        <f aca="false">IF($C$484&lt;Assumptions!$B$57,Assumptions!$B$57*(Assumptions!$B$21+Assumptions!$B$22/Assumptions!$B$57)/(Assumptions!$B$21+Assumptions!$B$22/$C$484),Assumptions!$B$57)</f>
        <v>57.9714266404196</v>
      </c>
      <c r="AE484" s="12" t="n">
        <f aca="false">Assumptions!$B$58/$AD$484</f>
        <v>1.03499264167092</v>
      </c>
      <c r="AF484" s="12" t="n">
        <f aca="false">Assumptions!$B$59*$AE$484</f>
        <v>1724988.08111575</v>
      </c>
      <c r="AG484" s="12" t="n">
        <f aca="false">IF($C$484&lt;Assumptions!$B$62,Assumptions!$B$62*(Assumptions!$B$21+Assumptions!$B$22/Assumptions!$B$62)/(Assumptions!$B$21+Assumptions!$B$22/$C$484),Assumptions!$B$62)</f>
        <v>49.1582764764852</v>
      </c>
      <c r="AH484" s="12" t="n">
        <f aca="false">Assumptions!$B$63/$AG$484</f>
        <v>1.00000070229303</v>
      </c>
      <c r="AI484" s="12" t="n">
        <f aca="false">Assumptions!$B$64*$AH$484</f>
        <v>6102671.28586048</v>
      </c>
    </row>
    <row r="485" customFormat="false" ht="15" hidden="true" customHeight="false" outlineLevel="0" collapsed="false">
      <c r="A485" s="6" t="n">
        <f aca="false">ROW()-ROW($A$481)+Assumptions!$B$4</f>
        <v>4</v>
      </c>
      <c r="B485" s="12" t="n">
        <f aca="false">$P$484</f>
        <v>0</v>
      </c>
      <c r="C485" s="12" t="n">
        <f aca="false">$D$4/(Assumptions!$B$16+$B$485)</f>
        <v>49.1562050655961</v>
      </c>
      <c r="D485" s="12" t="n">
        <f aca="false">Assumptions!$B$7/$C$485</f>
        <v>610299.35</v>
      </c>
      <c r="E485" s="12" t="n">
        <f aca="false">$T$485+$W$485+$Z$485+$AC$485+$AF$485+$AI$485</f>
        <v>23227659.3669762</v>
      </c>
      <c r="F485" s="12" t="n">
        <f aca="false">Assumptions!$B$70/(Assumptions!$B$20+Assumptions!$B$17+$B$485+$E$485+$O$484)</f>
        <v>27.2523180435759</v>
      </c>
      <c r="G485" s="12" t="n">
        <f aca="false">$C$485*(1-Assumptions!$B$71)</f>
        <v>39.3249640524769</v>
      </c>
      <c r="H485" s="12" t="n">
        <f aca="false">MIN($F$485,$G$485)</f>
        <v>27.2523180435759</v>
      </c>
      <c r="I485" s="12" t="str">
        <f aca="false">IF($F$485&lt;=$G$485,"cap","discount")</f>
        <v>cap</v>
      </c>
      <c r="J485" s="12" t="n">
        <f aca="false">Assumptions!$B$69/$H$485</f>
        <v>183470.631452528</v>
      </c>
      <c r="K485" s="12" t="n">
        <f aca="false">Assumptions!$B$74/(Assumptions!$B$20+Assumptions!$B$17+$B$485+$E$485+$J$485)</f>
        <v>43.4714129425944</v>
      </c>
      <c r="L485" s="12" t="n">
        <f aca="false">$C$485*(1-Assumptions!$B$75)</f>
        <v>41.7827743057567</v>
      </c>
      <c r="M485" s="12" t="n">
        <f aca="false">MIN($K$485,$L$485)</f>
        <v>41.7827743057567</v>
      </c>
      <c r="N485" s="12" t="str">
        <f aca="false">IF($K$485&lt;=$L$485,"cap","discount")</f>
        <v>discount</v>
      </c>
      <c r="O485" s="12" t="n">
        <f aca="false">Assumptions!$B$73/$M$485</f>
        <v>71799.9235294118</v>
      </c>
      <c r="P485" s="12" t="n">
        <f aca="false">MAX(Assumptions!$B$4,($A$5*(Assumptions!$B$20+$E$485+Assumptions!$B$17+$J$485+$O$485+$D$485)-Assumptions!$B$17)/(1-$A$5))</f>
        <v>0</v>
      </c>
      <c r="Q485" s="12" t="n">
        <f aca="false">Assumptions!$B$20+$E$485+Assumptions!$B$17+$P$485+$J$485+$O$485+$D$485</f>
        <v>37487896.2719582</v>
      </c>
      <c r="R485" s="12" t="n">
        <f aca="false">IF($C$485&lt;Assumptions!$B$37,Assumptions!$B$37*(Assumptions!$B$21+Assumptions!$B$22/Assumptions!$B$37)/(Assumptions!$B$21+Assumptions!$B$22/$C$485),Assumptions!$B$37)</f>
        <v>1</v>
      </c>
      <c r="S485" s="12" t="n">
        <f aca="false">Assumptions!$B$38/$R$485</f>
        <v>1</v>
      </c>
      <c r="T485" s="12" t="n">
        <f aca="false">Assumptions!$B$39*$S$485</f>
        <v>5000000</v>
      </c>
      <c r="U485" s="12" t="n">
        <f aca="false">IF($C$485&lt;Assumptions!$B$42,Assumptions!$B$42*(Assumptions!$B$21+Assumptions!$B$22/Assumptions!$B$42)/(Assumptions!$B$21+Assumptions!$B$22/$C$485),Assumptions!$B$42)</f>
        <v>3</v>
      </c>
      <c r="V485" s="12" t="n">
        <f aca="false">Assumptions!$B$43/$U$485</f>
        <v>1</v>
      </c>
      <c r="W485" s="12" t="n">
        <f aca="false">Assumptions!$B$44*$V$485</f>
        <v>5000000</v>
      </c>
      <c r="X485" s="12" t="n">
        <f aca="false">IF($C$485&lt;Assumptions!$B$47,Assumptions!$B$47*(Assumptions!$B$21+Assumptions!$B$22/Assumptions!$B$47)/(Assumptions!$B$21+Assumptions!$B$22/$C$485),Assumptions!$B$47)</f>
        <v>10</v>
      </c>
      <c r="Y485" s="12" t="n">
        <f aca="false">Assumptions!$B$48/$X$485</f>
        <v>1</v>
      </c>
      <c r="Z485" s="12" t="n">
        <f aca="false">Assumptions!$B$49*$Y$485</f>
        <v>3000000</v>
      </c>
      <c r="AA485" s="12" t="n">
        <f aca="false">IF($C$485&lt;Assumptions!$B$52,Assumptions!$B$52*(Assumptions!$B$21+Assumptions!$B$22/Assumptions!$B$52)/(Assumptions!$B$21+Assumptions!$B$22/$C$485),Assumptions!$B$52)</f>
        <v>25</v>
      </c>
      <c r="AB485" s="12" t="n">
        <f aca="false">Assumptions!$B$53/$AA$485</f>
        <v>1</v>
      </c>
      <c r="AC485" s="12" t="n">
        <f aca="false">Assumptions!$B$54*$AB$485</f>
        <v>2400000</v>
      </c>
      <c r="AD485" s="12" t="n">
        <f aca="false">IF($C$485&lt;Assumptions!$B$57,Assumptions!$B$57*(Assumptions!$B$21+Assumptions!$B$22/Assumptions!$B$57)/(Assumptions!$B$21+Assumptions!$B$22/$C$485),Assumptions!$B$57)</f>
        <v>57.9714266404196</v>
      </c>
      <c r="AE485" s="12" t="n">
        <f aca="false">Assumptions!$B$58/$AD$485</f>
        <v>1.03499264167092</v>
      </c>
      <c r="AF485" s="12" t="n">
        <f aca="false">Assumptions!$B$59*$AE$485</f>
        <v>1724988.08111575</v>
      </c>
      <c r="AG485" s="12" t="n">
        <f aca="false">IF($C$485&lt;Assumptions!$B$62,Assumptions!$B$62*(Assumptions!$B$21+Assumptions!$B$22/Assumptions!$B$62)/(Assumptions!$B$21+Assumptions!$B$22/$C$485),Assumptions!$B$62)</f>
        <v>49.1582764764852</v>
      </c>
      <c r="AH485" s="12" t="n">
        <f aca="false">Assumptions!$B$63/$AG$485</f>
        <v>1.00000070229303</v>
      </c>
      <c r="AI485" s="12" t="n">
        <f aca="false">Assumptions!$B$64*$AH$485</f>
        <v>6102671.28586048</v>
      </c>
    </row>
    <row r="486" customFormat="false" ht="15" hidden="true" customHeight="false" outlineLevel="0" collapsed="false">
      <c r="A486" s="6" t="n">
        <f aca="false">ROW()-ROW($A$481)+Assumptions!$B$4</f>
        <v>5</v>
      </c>
      <c r="B486" s="12" t="n">
        <f aca="false">$P$485</f>
        <v>0</v>
      </c>
      <c r="C486" s="12" t="n">
        <f aca="false">$D$4/(Assumptions!$B$16+$B$486)</f>
        <v>49.1562050655961</v>
      </c>
      <c r="D486" s="12" t="n">
        <f aca="false">Assumptions!$B$7/$C$486</f>
        <v>610299.35</v>
      </c>
      <c r="E486" s="12" t="n">
        <f aca="false">$T$486+$W$486+$Z$486+$AC$486+$AF$486+$AI$486</f>
        <v>23227659.3669762</v>
      </c>
      <c r="F486" s="12" t="n">
        <f aca="false">Assumptions!$B$70/(Assumptions!$B$20+Assumptions!$B$17+$B$486+$E$486+$O$485)</f>
        <v>27.2523180435759</v>
      </c>
      <c r="G486" s="12" t="n">
        <f aca="false">$C$486*(1-Assumptions!$B$71)</f>
        <v>39.3249640524769</v>
      </c>
      <c r="H486" s="12" t="n">
        <f aca="false">MIN($F$486,$G$486)</f>
        <v>27.2523180435759</v>
      </c>
      <c r="I486" s="12" t="str">
        <f aca="false">IF($F$486&lt;=$G$486,"cap","discount")</f>
        <v>cap</v>
      </c>
      <c r="J486" s="12" t="n">
        <f aca="false">Assumptions!$B$69/$H$486</f>
        <v>183470.631452528</v>
      </c>
      <c r="K486" s="12" t="n">
        <f aca="false">Assumptions!$B$74/(Assumptions!$B$20+Assumptions!$B$17+$B$486+$E$486+$J$486)</f>
        <v>43.4714129425944</v>
      </c>
      <c r="L486" s="12" t="n">
        <f aca="false">$C$486*(1-Assumptions!$B$75)</f>
        <v>41.7827743057567</v>
      </c>
      <c r="M486" s="12" t="n">
        <f aca="false">MIN($K$486,$L$486)</f>
        <v>41.7827743057567</v>
      </c>
      <c r="N486" s="12" t="str">
        <f aca="false">IF($K$486&lt;=$L$486,"cap","discount")</f>
        <v>discount</v>
      </c>
      <c r="O486" s="12" t="n">
        <f aca="false">Assumptions!$B$73/$M$486</f>
        <v>71799.9235294118</v>
      </c>
      <c r="P486" s="12" t="n">
        <f aca="false">MAX(Assumptions!$B$4,($A$5*(Assumptions!$B$20+$E$486+Assumptions!$B$17+$J$486+$O$486+$D$486)-Assumptions!$B$17)/(1-$A$5))</f>
        <v>0</v>
      </c>
      <c r="Q486" s="12" t="n">
        <f aca="false">Assumptions!$B$20+$E$486+Assumptions!$B$17+$P$486+$J$486+$O$486+$D$486</f>
        <v>37487896.2719582</v>
      </c>
      <c r="R486" s="12" t="n">
        <f aca="false">IF($C$486&lt;Assumptions!$B$37,Assumptions!$B$37*(Assumptions!$B$21+Assumptions!$B$22/Assumptions!$B$37)/(Assumptions!$B$21+Assumptions!$B$22/$C$486),Assumptions!$B$37)</f>
        <v>1</v>
      </c>
      <c r="S486" s="12" t="n">
        <f aca="false">Assumptions!$B$38/$R$486</f>
        <v>1</v>
      </c>
      <c r="T486" s="12" t="n">
        <f aca="false">Assumptions!$B$39*$S$486</f>
        <v>5000000</v>
      </c>
      <c r="U486" s="12" t="n">
        <f aca="false">IF($C$486&lt;Assumptions!$B$42,Assumptions!$B$42*(Assumptions!$B$21+Assumptions!$B$22/Assumptions!$B$42)/(Assumptions!$B$21+Assumptions!$B$22/$C$486),Assumptions!$B$42)</f>
        <v>3</v>
      </c>
      <c r="V486" s="12" t="n">
        <f aca="false">Assumptions!$B$43/$U$486</f>
        <v>1</v>
      </c>
      <c r="W486" s="12" t="n">
        <f aca="false">Assumptions!$B$44*$V$486</f>
        <v>5000000</v>
      </c>
      <c r="X486" s="12" t="n">
        <f aca="false">IF($C$486&lt;Assumptions!$B$47,Assumptions!$B$47*(Assumptions!$B$21+Assumptions!$B$22/Assumptions!$B$47)/(Assumptions!$B$21+Assumptions!$B$22/$C$486),Assumptions!$B$47)</f>
        <v>10</v>
      </c>
      <c r="Y486" s="12" t="n">
        <f aca="false">Assumptions!$B$48/$X$486</f>
        <v>1</v>
      </c>
      <c r="Z486" s="12" t="n">
        <f aca="false">Assumptions!$B$49*$Y$486</f>
        <v>3000000</v>
      </c>
      <c r="AA486" s="12" t="n">
        <f aca="false">IF($C$486&lt;Assumptions!$B$52,Assumptions!$B$52*(Assumptions!$B$21+Assumptions!$B$22/Assumptions!$B$52)/(Assumptions!$B$21+Assumptions!$B$22/$C$486),Assumptions!$B$52)</f>
        <v>25</v>
      </c>
      <c r="AB486" s="12" t="n">
        <f aca="false">Assumptions!$B$53/$AA$486</f>
        <v>1</v>
      </c>
      <c r="AC486" s="12" t="n">
        <f aca="false">Assumptions!$B$54*$AB$486</f>
        <v>2400000</v>
      </c>
      <c r="AD486" s="12" t="n">
        <f aca="false">IF($C$486&lt;Assumptions!$B$57,Assumptions!$B$57*(Assumptions!$B$21+Assumptions!$B$22/Assumptions!$B$57)/(Assumptions!$B$21+Assumptions!$B$22/$C$486),Assumptions!$B$57)</f>
        <v>57.9714266404196</v>
      </c>
      <c r="AE486" s="12" t="n">
        <f aca="false">Assumptions!$B$58/$AD$486</f>
        <v>1.03499264167092</v>
      </c>
      <c r="AF486" s="12" t="n">
        <f aca="false">Assumptions!$B$59*$AE$486</f>
        <v>1724988.08111575</v>
      </c>
      <c r="AG486" s="12" t="n">
        <f aca="false">IF($C$486&lt;Assumptions!$B$62,Assumptions!$B$62*(Assumptions!$B$21+Assumptions!$B$22/Assumptions!$B$62)/(Assumptions!$B$21+Assumptions!$B$22/$C$486),Assumptions!$B$62)</f>
        <v>49.1582764764852</v>
      </c>
      <c r="AH486" s="12" t="n">
        <f aca="false">Assumptions!$B$63/$AG$486</f>
        <v>1.00000070229303</v>
      </c>
      <c r="AI486" s="12" t="n">
        <f aca="false">Assumptions!$B$64*$AH$486</f>
        <v>6102671.28586048</v>
      </c>
    </row>
    <row r="487" customFormat="false" ht="15" hidden="true" customHeight="false" outlineLevel="0" collapsed="false">
      <c r="A487" s="6" t="n">
        <f aca="false">ROW()-ROW($A$481)+Assumptions!$B$4</f>
        <v>6</v>
      </c>
      <c r="B487" s="12" t="n">
        <f aca="false">$P$486</f>
        <v>0</v>
      </c>
      <c r="C487" s="12" t="n">
        <f aca="false">$D$4/(Assumptions!$B$16+$B$487)</f>
        <v>49.1562050655961</v>
      </c>
      <c r="D487" s="12" t="n">
        <f aca="false">Assumptions!$B$7/$C$487</f>
        <v>610299.35</v>
      </c>
      <c r="E487" s="12" t="n">
        <f aca="false">$T$487+$W$487+$Z$487+$AC$487+$AF$487+$AI$487</f>
        <v>23227659.3669762</v>
      </c>
      <c r="F487" s="12" t="n">
        <f aca="false">Assumptions!$B$70/(Assumptions!$B$20+Assumptions!$B$17+$B$487+$E$487+$O$486)</f>
        <v>27.2523180435759</v>
      </c>
      <c r="G487" s="12" t="n">
        <f aca="false">$C$487*(1-Assumptions!$B$71)</f>
        <v>39.3249640524769</v>
      </c>
      <c r="H487" s="12" t="n">
        <f aca="false">MIN($F$487,$G$487)</f>
        <v>27.2523180435759</v>
      </c>
      <c r="I487" s="12" t="str">
        <f aca="false">IF($F$487&lt;=$G$487,"cap","discount")</f>
        <v>cap</v>
      </c>
      <c r="J487" s="12" t="n">
        <f aca="false">Assumptions!$B$69/$H$487</f>
        <v>183470.631452528</v>
      </c>
      <c r="K487" s="12" t="n">
        <f aca="false">Assumptions!$B$74/(Assumptions!$B$20+Assumptions!$B$17+$B$487+$E$487+$J$487)</f>
        <v>43.4714129425944</v>
      </c>
      <c r="L487" s="12" t="n">
        <f aca="false">$C$487*(1-Assumptions!$B$75)</f>
        <v>41.7827743057567</v>
      </c>
      <c r="M487" s="12" t="n">
        <f aca="false">MIN($K$487,$L$487)</f>
        <v>41.7827743057567</v>
      </c>
      <c r="N487" s="12" t="str">
        <f aca="false">IF($K$487&lt;=$L$487,"cap","discount")</f>
        <v>discount</v>
      </c>
      <c r="O487" s="12" t="n">
        <f aca="false">Assumptions!$B$73/$M$487</f>
        <v>71799.9235294118</v>
      </c>
      <c r="P487" s="12" t="n">
        <f aca="false">MAX(Assumptions!$B$4,($A$5*(Assumptions!$B$20+$E$487+Assumptions!$B$17+$J$487+$O$487+$D$487)-Assumptions!$B$17)/(1-$A$5))</f>
        <v>0</v>
      </c>
      <c r="Q487" s="12" t="n">
        <f aca="false">Assumptions!$B$20+$E$487+Assumptions!$B$17+$P$487+$J$487+$O$487+$D$487</f>
        <v>37487896.2719582</v>
      </c>
      <c r="R487" s="12" t="n">
        <f aca="false">IF($C$487&lt;Assumptions!$B$37,Assumptions!$B$37*(Assumptions!$B$21+Assumptions!$B$22/Assumptions!$B$37)/(Assumptions!$B$21+Assumptions!$B$22/$C$487),Assumptions!$B$37)</f>
        <v>1</v>
      </c>
      <c r="S487" s="12" t="n">
        <f aca="false">Assumptions!$B$38/$R$487</f>
        <v>1</v>
      </c>
      <c r="T487" s="12" t="n">
        <f aca="false">Assumptions!$B$39*$S$487</f>
        <v>5000000</v>
      </c>
      <c r="U487" s="12" t="n">
        <f aca="false">IF($C$487&lt;Assumptions!$B$42,Assumptions!$B$42*(Assumptions!$B$21+Assumptions!$B$22/Assumptions!$B$42)/(Assumptions!$B$21+Assumptions!$B$22/$C$487),Assumptions!$B$42)</f>
        <v>3</v>
      </c>
      <c r="V487" s="12" t="n">
        <f aca="false">Assumptions!$B$43/$U$487</f>
        <v>1</v>
      </c>
      <c r="W487" s="12" t="n">
        <f aca="false">Assumptions!$B$44*$V$487</f>
        <v>5000000</v>
      </c>
      <c r="X487" s="12" t="n">
        <f aca="false">IF($C$487&lt;Assumptions!$B$47,Assumptions!$B$47*(Assumptions!$B$21+Assumptions!$B$22/Assumptions!$B$47)/(Assumptions!$B$21+Assumptions!$B$22/$C$487),Assumptions!$B$47)</f>
        <v>10</v>
      </c>
      <c r="Y487" s="12" t="n">
        <f aca="false">Assumptions!$B$48/$X$487</f>
        <v>1</v>
      </c>
      <c r="Z487" s="12" t="n">
        <f aca="false">Assumptions!$B$49*$Y$487</f>
        <v>3000000</v>
      </c>
      <c r="AA487" s="12" t="n">
        <f aca="false">IF($C$487&lt;Assumptions!$B$52,Assumptions!$B$52*(Assumptions!$B$21+Assumptions!$B$22/Assumptions!$B$52)/(Assumptions!$B$21+Assumptions!$B$22/$C$487),Assumptions!$B$52)</f>
        <v>25</v>
      </c>
      <c r="AB487" s="12" t="n">
        <f aca="false">Assumptions!$B$53/$AA$487</f>
        <v>1</v>
      </c>
      <c r="AC487" s="12" t="n">
        <f aca="false">Assumptions!$B$54*$AB$487</f>
        <v>2400000</v>
      </c>
      <c r="AD487" s="12" t="n">
        <f aca="false">IF($C$487&lt;Assumptions!$B$57,Assumptions!$B$57*(Assumptions!$B$21+Assumptions!$B$22/Assumptions!$B$57)/(Assumptions!$B$21+Assumptions!$B$22/$C$487),Assumptions!$B$57)</f>
        <v>57.9714266404196</v>
      </c>
      <c r="AE487" s="12" t="n">
        <f aca="false">Assumptions!$B$58/$AD$487</f>
        <v>1.03499264167092</v>
      </c>
      <c r="AF487" s="12" t="n">
        <f aca="false">Assumptions!$B$59*$AE$487</f>
        <v>1724988.08111575</v>
      </c>
      <c r="AG487" s="12" t="n">
        <f aca="false">IF($C$487&lt;Assumptions!$B$62,Assumptions!$B$62*(Assumptions!$B$21+Assumptions!$B$22/Assumptions!$B$62)/(Assumptions!$B$21+Assumptions!$B$22/$C$487),Assumptions!$B$62)</f>
        <v>49.1582764764852</v>
      </c>
      <c r="AH487" s="12" t="n">
        <f aca="false">Assumptions!$B$63/$AG$487</f>
        <v>1.00000070229303</v>
      </c>
      <c r="AI487" s="12" t="n">
        <f aca="false">Assumptions!$B$64*$AH$487</f>
        <v>6102671.28586048</v>
      </c>
    </row>
    <row r="488" customFormat="false" ht="15" hidden="true" customHeight="false" outlineLevel="0" collapsed="false">
      <c r="A488" s="6" t="n">
        <f aca="false">ROW()-ROW($A$481)+Assumptions!$B$4</f>
        <v>7</v>
      </c>
      <c r="B488" s="12" t="n">
        <f aca="false">$P$487</f>
        <v>0</v>
      </c>
      <c r="C488" s="12" t="n">
        <f aca="false">$D$4/(Assumptions!$B$16+$B$488)</f>
        <v>49.1562050655961</v>
      </c>
      <c r="D488" s="12" t="n">
        <f aca="false">Assumptions!$B$7/$C$488</f>
        <v>610299.35</v>
      </c>
      <c r="E488" s="12" t="n">
        <f aca="false">$T$488+$W$488+$Z$488+$AC$488+$AF$488+$AI$488</f>
        <v>23227659.3669762</v>
      </c>
      <c r="F488" s="12" t="n">
        <f aca="false">Assumptions!$B$70/(Assumptions!$B$20+Assumptions!$B$17+$B$488+$E$488+$O$487)</f>
        <v>27.2523180435759</v>
      </c>
      <c r="G488" s="12" t="n">
        <f aca="false">$C$488*(1-Assumptions!$B$71)</f>
        <v>39.3249640524769</v>
      </c>
      <c r="H488" s="12" t="n">
        <f aca="false">MIN($F$488,$G$488)</f>
        <v>27.2523180435759</v>
      </c>
      <c r="I488" s="12" t="str">
        <f aca="false">IF($F$488&lt;=$G$488,"cap","discount")</f>
        <v>cap</v>
      </c>
      <c r="J488" s="12" t="n">
        <f aca="false">Assumptions!$B$69/$H$488</f>
        <v>183470.631452528</v>
      </c>
      <c r="K488" s="12" t="n">
        <f aca="false">Assumptions!$B$74/(Assumptions!$B$20+Assumptions!$B$17+$B$488+$E$488+$J$488)</f>
        <v>43.4714129425944</v>
      </c>
      <c r="L488" s="12" t="n">
        <f aca="false">$C$488*(1-Assumptions!$B$75)</f>
        <v>41.7827743057567</v>
      </c>
      <c r="M488" s="12" t="n">
        <f aca="false">MIN($K$488,$L$488)</f>
        <v>41.7827743057567</v>
      </c>
      <c r="N488" s="12" t="str">
        <f aca="false">IF($K$488&lt;=$L$488,"cap","discount")</f>
        <v>discount</v>
      </c>
      <c r="O488" s="12" t="n">
        <f aca="false">Assumptions!$B$73/$M$488</f>
        <v>71799.9235294118</v>
      </c>
      <c r="P488" s="12" t="n">
        <f aca="false">MAX(Assumptions!$B$4,($A$5*(Assumptions!$B$20+$E$488+Assumptions!$B$17+$J$488+$O$488+$D$488)-Assumptions!$B$17)/(1-$A$5))</f>
        <v>0</v>
      </c>
      <c r="Q488" s="12" t="n">
        <f aca="false">Assumptions!$B$20+$E$488+Assumptions!$B$17+$P$488+$J$488+$O$488+$D$488</f>
        <v>37487896.2719582</v>
      </c>
      <c r="R488" s="12" t="n">
        <f aca="false">IF($C$488&lt;Assumptions!$B$37,Assumptions!$B$37*(Assumptions!$B$21+Assumptions!$B$22/Assumptions!$B$37)/(Assumptions!$B$21+Assumptions!$B$22/$C$488),Assumptions!$B$37)</f>
        <v>1</v>
      </c>
      <c r="S488" s="12" t="n">
        <f aca="false">Assumptions!$B$38/$R$488</f>
        <v>1</v>
      </c>
      <c r="T488" s="12" t="n">
        <f aca="false">Assumptions!$B$39*$S$488</f>
        <v>5000000</v>
      </c>
      <c r="U488" s="12" t="n">
        <f aca="false">IF($C$488&lt;Assumptions!$B$42,Assumptions!$B$42*(Assumptions!$B$21+Assumptions!$B$22/Assumptions!$B$42)/(Assumptions!$B$21+Assumptions!$B$22/$C$488),Assumptions!$B$42)</f>
        <v>3</v>
      </c>
      <c r="V488" s="12" t="n">
        <f aca="false">Assumptions!$B$43/$U$488</f>
        <v>1</v>
      </c>
      <c r="W488" s="12" t="n">
        <f aca="false">Assumptions!$B$44*$V$488</f>
        <v>5000000</v>
      </c>
      <c r="X488" s="12" t="n">
        <f aca="false">IF($C$488&lt;Assumptions!$B$47,Assumptions!$B$47*(Assumptions!$B$21+Assumptions!$B$22/Assumptions!$B$47)/(Assumptions!$B$21+Assumptions!$B$22/$C$488),Assumptions!$B$47)</f>
        <v>10</v>
      </c>
      <c r="Y488" s="12" t="n">
        <f aca="false">Assumptions!$B$48/$X$488</f>
        <v>1</v>
      </c>
      <c r="Z488" s="12" t="n">
        <f aca="false">Assumptions!$B$49*$Y$488</f>
        <v>3000000</v>
      </c>
      <c r="AA488" s="12" t="n">
        <f aca="false">IF($C$488&lt;Assumptions!$B$52,Assumptions!$B$52*(Assumptions!$B$21+Assumptions!$B$22/Assumptions!$B$52)/(Assumptions!$B$21+Assumptions!$B$22/$C$488),Assumptions!$B$52)</f>
        <v>25</v>
      </c>
      <c r="AB488" s="12" t="n">
        <f aca="false">Assumptions!$B$53/$AA$488</f>
        <v>1</v>
      </c>
      <c r="AC488" s="12" t="n">
        <f aca="false">Assumptions!$B$54*$AB$488</f>
        <v>2400000</v>
      </c>
      <c r="AD488" s="12" t="n">
        <f aca="false">IF($C$488&lt;Assumptions!$B$57,Assumptions!$B$57*(Assumptions!$B$21+Assumptions!$B$22/Assumptions!$B$57)/(Assumptions!$B$21+Assumptions!$B$22/$C$488),Assumptions!$B$57)</f>
        <v>57.9714266404196</v>
      </c>
      <c r="AE488" s="12" t="n">
        <f aca="false">Assumptions!$B$58/$AD$488</f>
        <v>1.03499264167092</v>
      </c>
      <c r="AF488" s="12" t="n">
        <f aca="false">Assumptions!$B$59*$AE$488</f>
        <v>1724988.08111575</v>
      </c>
      <c r="AG488" s="12" t="n">
        <f aca="false">IF($C$488&lt;Assumptions!$B$62,Assumptions!$B$62*(Assumptions!$B$21+Assumptions!$B$22/Assumptions!$B$62)/(Assumptions!$B$21+Assumptions!$B$22/$C$488),Assumptions!$B$62)</f>
        <v>49.1582764764852</v>
      </c>
      <c r="AH488" s="12" t="n">
        <f aca="false">Assumptions!$B$63/$AG$488</f>
        <v>1.00000070229303</v>
      </c>
      <c r="AI488" s="12" t="n">
        <f aca="false">Assumptions!$B$64*$AH$488</f>
        <v>6102671.28586048</v>
      </c>
    </row>
    <row r="489" customFormat="false" ht="15" hidden="true" customHeight="false" outlineLevel="0" collapsed="false">
      <c r="A489" s="6" t="n">
        <f aca="false">ROW()-ROW($A$481)+Assumptions!$B$4</f>
        <v>8</v>
      </c>
      <c r="B489" s="12" t="n">
        <f aca="false">$P$488</f>
        <v>0</v>
      </c>
      <c r="C489" s="12" t="n">
        <f aca="false">$D$4/(Assumptions!$B$16+$B$489)</f>
        <v>49.1562050655961</v>
      </c>
      <c r="D489" s="12" t="n">
        <f aca="false">Assumptions!$B$7/$C$489</f>
        <v>610299.35</v>
      </c>
      <c r="E489" s="12" t="n">
        <f aca="false">$T$489+$W$489+$Z$489+$AC$489+$AF$489+$AI$489</f>
        <v>23227659.3669762</v>
      </c>
      <c r="F489" s="12" t="n">
        <f aca="false">Assumptions!$B$70/(Assumptions!$B$20+Assumptions!$B$17+$B$489+$E$489+$O$488)</f>
        <v>27.2523180435759</v>
      </c>
      <c r="G489" s="12" t="n">
        <f aca="false">$C$489*(1-Assumptions!$B$71)</f>
        <v>39.3249640524769</v>
      </c>
      <c r="H489" s="12" t="n">
        <f aca="false">MIN($F$489,$G$489)</f>
        <v>27.2523180435759</v>
      </c>
      <c r="I489" s="12" t="str">
        <f aca="false">IF($F$489&lt;=$G$489,"cap","discount")</f>
        <v>cap</v>
      </c>
      <c r="J489" s="12" t="n">
        <f aca="false">Assumptions!$B$69/$H$489</f>
        <v>183470.631452528</v>
      </c>
      <c r="K489" s="12" t="n">
        <f aca="false">Assumptions!$B$74/(Assumptions!$B$20+Assumptions!$B$17+$B$489+$E$489+$J$489)</f>
        <v>43.4714129425944</v>
      </c>
      <c r="L489" s="12" t="n">
        <f aca="false">$C$489*(1-Assumptions!$B$75)</f>
        <v>41.7827743057567</v>
      </c>
      <c r="M489" s="12" t="n">
        <f aca="false">MIN($K$489,$L$489)</f>
        <v>41.7827743057567</v>
      </c>
      <c r="N489" s="12" t="str">
        <f aca="false">IF($K$489&lt;=$L$489,"cap","discount")</f>
        <v>discount</v>
      </c>
      <c r="O489" s="12" t="n">
        <f aca="false">Assumptions!$B$73/$M$489</f>
        <v>71799.9235294118</v>
      </c>
      <c r="P489" s="12" t="n">
        <f aca="false">MAX(Assumptions!$B$4,($A$5*(Assumptions!$B$20+$E$489+Assumptions!$B$17+$J$489+$O$489+$D$489)-Assumptions!$B$17)/(1-$A$5))</f>
        <v>0</v>
      </c>
      <c r="Q489" s="12" t="n">
        <f aca="false">Assumptions!$B$20+$E$489+Assumptions!$B$17+$P$489+$J$489+$O$489+$D$489</f>
        <v>37487896.2719582</v>
      </c>
      <c r="R489" s="12" t="n">
        <f aca="false">IF($C$489&lt;Assumptions!$B$37,Assumptions!$B$37*(Assumptions!$B$21+Assumptions!$B$22/Assumptions!$B$37)/(Assumptions!$B$21+Assumptions!$B$22/$C$489),Assumptions!$B$37)</f>
        <v>1</v>
      </c>
      <c r="S489" s="12" t="n">
        <f aca="false">Assumptions!$B$38/$R$489</f>
        <v>1</v>
      </c>
      <c r="T489" s="12" t="n">
        <f aca="false">Assumptions!$B$39*$S$489</f>
        <v>5000000</v>
      </c>
      <c r="U489" s="12" t="n">
        <f aca="false">IF($C$489&lt;Assumptions!$B$42,Assumptions!$B$42*(Assumptions!$B$21+Assumptions!$B$22/Assumptions!$B$42)/(Assumptions!$B$21+Assumptions!$B$22/$C$489),Assumptions!$B$42)</f>
        <v>3</v>
      </c>
      <c r="V489" s="12" t="n">
        <f aca="false">Assumptions!$B$43/$U$489</f>
        <v>1</v>
      </c>
      <c r="W489" s="12" t="n">
        <f aca="false">Assumptions!$B$44*$V$489</f>
        <v>5000000</v>
      </c>
      <c r="X489" s="12" t="n">
        <f aca="false">IF($C$489&lt;Assumptions!$B$47,Assumptions!$B$47*(Assumptions!$B$21+Assumptions!$B$22/Assumptions!$B$47)/(Assumptions!$B$21+Assumptions!$B$22/$C$489),Assumptions!$B$47)</f>
        <v>10</v>
      </c>
      <c r="Y489" s="12" t="n">
        <f aca="false">Assumptions!$B$48/$X$489</f>
        <v>1</v>
      </c>
      <c r="Z489" s="12" t="n">
        <f aca="false">Assumptions!$B$49*$Y$489</f>
        <v>3000000</v>
      </c>
      <c r="AA489" s="12" t="n">
        <f aca="false">IF($C$489&lt;Assumptions!$B$52,Assumptions!$B$52*(Assumptions!$B$21+Assumptions!$B$22/Assumptions!$B$52)/(Assumptions!$B$21+Assumptions!$B$22/$C$489),Assumptions!$B$52)</f>
        <v>25</v>
      </c>
      <c r="AB489" s="12" t="n">
        <f aca="false">Assumptions!$B$53/$AA$489</f>
        <v>1</v>
      </c>
      <c r="AC489" s="12" t="n">
        <f aca="false">Assumptions!$B$54*$AB$489</f>
        <v>2400000</v>
      </c>
      <c r="AD489" s="12" t="n">
        <f aca="false">IF($C$489&lt;Assumptions!$B$57,Assumptions!$B$57*(Assumptions!$B$21+Assumptions!$B$22/Assumptions!$B$57)/(Assumptions!$B$21+Assumptions!$B$22/$C$489),Assumptions!$B$57)</f>
        <v>57.9714266404196</v>
      </c>
      <c r="AE489" s="12" t="n">
        <f aca="false">Assumptions!$B$58/$AD$489</f>
        <v>1.03499264167092</v>
      </c>
      <c r="AF489" s="12" t="n">
        <f aca="false">Assumptions!$B$59*$AE$489</f>
        <v>1724988.08111575</v>
      </c>
      <c r="AG489" s="12" t="n">
        <f aca="false">IF($C$489&lt;Assumptions!$B$62,Assumptions!$B$62*(Assumptions!$B$21+Assumptions!$B$22/Assumptions!$B$62)/(Assumptions!$B$21+Assumptions!$B$22/$C$489),Assumptions!$B$62)</f>
        <v>49.1582764764852</v>
      </c>
      <c r="AH489" s="12" t="n">
        <f aca="false">Assumptions!$B$63/$AG$489</f>
        <v>1.00000070229303</v>
      </c>
      <c r="AI489" s="12" t="n">
        <f aca="false">Assumptions!$B$64*$AH$489</f>
        <v>6102671.28586048</v>
      </c>
    </row>
    <row r="490" customFormat="false" ht="15" hidden="true" customHeight="false" outlineLevel="0" collapsed="false">
      <c r="A490" s="6" t="n">
        <f aca="false">ROW()-ROW($A$481)+Assumptions!$B$4</f>
        <v>9</v>
      </c>
      <c r="B490" s="12" t="n">
        <f aca="false">$P$489</f>
        <v>0</v>
      </c>
      <c r="C490" s="12" t="n">
        <f aca="false">$D$4/(Assumptions!$B$16+$B$490)</f>
        <v>49.1562050655961</v>
      </c>
      <c r="D490" s="12" t="n">
        <f aca="false">Assumptions!$B$7/$C$490</f>
        <v>610299.35</v>
      </c>
      <c r="E490" s="12" t="n">
        <f aca="false">$T$490+$W$490+$Z$490+$AC$490+$AF$490+$AI$490</f>
        <v>23227659.3669762</v>
      </c>
      <c r="F490" s="12" t="n">
        <f aca="false">Assumptions!$B$70/(Assumptions!$B$20+Assumptions!$B$17+$B$490+$E$490+$O$489)</f>
        <v>27.2523180435759</v>
      </c>
      <c r="G490" s="12" t="n">
        <f aca="false">$C$490*(1-Assumptions!$B$71)</f>
        <v>39.3249640524769</v>
      </c>
      <c r="H490" s="12" t="n">
        <f aca="false">MIN($F$490,$G$490)</f>
        <v>27.2523180435759</v>
      </c>
      <c r="I490" s="12" t="str">
        <f aca="false">IF($F$490&lt;=$G$490,"cap","discount")</f>
        <v>cap</v>
      </c>
      <c r="J490" s="12" t="n">
        <f aca="false">Assumptions!$B$69/$H$490</f>
        <v>183470.631452528</v>
      </c>
      <c r="K490" s="12" t="n">
        <f aca="false">Assumptions!$B$74/(Assumptions!$B$20+Assumptions!$B$17+$B$490+$E$490+$J$490)</f>
        <v>43.4714129425944</v>
      </c>
      <c r="L490" s="12" t="n">
        <f aca="false">$C$490*(1-Assumptions!$B$75)</f>
        <v>41.7827743057567</v>
      </c>
      <c r="M490" s="12" t="n">
        <f aca="false">MIN($K$490,$L$490)</f>
        <v>41.7827743057567</v>
      </c>
      <c r="N490" s="12" t="str">
        <f aca="false">IF($K$490&lt;=$L$490,"cap","discount")</f>
        <v>discount</v>
      </c>
      <c r="O490" s="12" t="n">
        <f aca="false">Assumptions!$B$73/$M$490</f>
        <v>71799.9235294118</v>
      </c>
      <c r="P490" s="12" t="n">
        <f aca="false">MAX(Assumptions!$B$4,($A$5*(Assumptions!$B$20+$E$490+Assumptions!$B$17+$J$490+$O$490+$D$490)-Assumptions!$B$17)/(1-$A$5))</f>
        <v>0</v>
      </c>
      <c r="Q490" s="12" t="n">
        <f aca="false">Assumptions!$B$20+$E$490+Assumptions!$B$17+$P$490+$J$490+$O$490+$D$490</f>
        <v>37487896.2719582</v>
      </c>
      <c r="R490" s="12" t="n">
        <f aca="false">IF($C$490&lt;Assumptions!$B$37,Assumptions!$B$37*(Assumptions!$B$21+Assumptions!$B$22/Assumptions!$B$37)/(Assumptions!$B$21+Assumptions!$B$22/$C$490),Assumptions!$B$37)</f>
        <v>1</v>
      </c>
      <c r="S490" s="12" t="n">
        <f aca="false">Assumptions!$B$38/$R$490</f>
        <v>1</v>
      </c>
      <c r="T490" s="12" t="n">
        <f aca="false">Assumptions!$B$39*$S$490</f>
        <v>5000000</v>
      </c>
      <c r="U490" s="12" t="n">
        <f aca="false">IF($C$490&lt;Assumptions!$B$42,Assumptions!$B$42*(Assumptions!$B$21+Assumptions!$B$22/Assumptions!$B$42)/(Assumptions!$B$21+Assumptions!$B$22/$C$490),Assumptions!$B$42)</f>
        <v>3</v>
      </c>
      <c r="V490" s="12" t="n">
        <f aca="false">Assumptions!$B$43/$U$490</f>
        <v>1</v>
      </c>
      <c r="W490" s="12" t="n">
        <f aca="false">Assumptions!$B$44*$V$490</f>
        <v>5000000</v>
      </c>
      <c r="X490" s="12" t="n">
        <f aca="false">IF($C$490&lt;Assumptions!$B$47,Assumptions!$B$47*(Assumptions!$B$21+Assumptions!$B$22/Assumptions!$B$47)/(Assumptions!$B$21+Assumptions!$B$22/$C$490),Assumptions!$B$47)</f>
        <v>10</v>
      </c>
      <c r="Y490" s="12" t="n">
        <f aca="false">Assumptions!$B$48/$X$490</f>
        <v>1</v>
      </c>
      <c r="Z490" s="12" t="n">
        <f aca="false">Assumptions!$B$49*$Y$490</f>
        <v>3000000</v>
      </c>
      <c r="AA490" s="12" t="n">
        <f aca="false">IF($C$490&lt;Assumptions!$B$52,Assumptions!$B$52*(Assumptions!$B$21+Assumptions!$B$22/Assumptions!$B$52)/(Assumptions!$B$21+Assumptions!$B$22/$C$490),Assumptions!$B$52)</f>
        <v>25</v>
      </c>
      <c r="AB490" s="12" t="n">
        <f aca="false">Assumptions!$B$53/$AA$490</f>
        <v>1</v>
      </c>
      <c r="AC490" s="12" t="n">
        <f aca="false">Assumptions!$B$54*$AB$490</f>
        <v>2400000</v>
      </c>
      <c r="AD490" s="12" t="n">
        <f aca="false">IF($C$490&lt;Assumptions!$B$57,Assumptions!$B$57*(Assumptions!$B$21+Assumptions!$B$22/Assumptions!$B$57)/(Assumptions!$B$21+Assumptions!$B$22/$C$490),Assumptions!$B$57)</f>
        <v>57.9714266404196</v>
      </c>
      <c r="AE490" s="12" t="n">
        <f aca="false">Assumptions!$B$58/$AD$490</f>
        <v>1.03499264167092</v>
      </c>
      <c r="AF490" s="12" t="n">
        <f aca="false">Assumptions!$B$59*$AE$490</f>
        <v>1724988.08111575</v>
      </c>
      <c r="AG490" s="12" t="n">
        <f aca="false">IF($C$490&lt;Assumptions!$B$62,Assumptions!$B$62*(Assumptions!$B$21+Assumptions!$B$22/Assumptions!$B$62)/(Assumptions!$B$21+Assumptions!$B$22/$C$490),Assumptions!$B$62)</f>
        <v>49.1582764764852</v>
      </c>
      <c r="AH490" s="12" t="n">
        <f aca="false">Assumptions!$B$63/$AG$490</f>
        <v>1.00000070229303</v>
      </c>
      <c r="AI490" s="12" t="n">
        <f aca="false">Assumptions!$B$64*$AH$490</f>
        <v>6102671.28586048</v>
      </c>
    </row>
    <row r="491" customFormat="false" ht="15" hidden="true" customHeight="false" outlineLevel="0" collapsed="false">
      <c r="A491" s="6" t="n">
        <f aca="false">ROW()-ROW($A$481)+Assumptions!$B$4</f>
        <v>10</v>
      </c>
      <c r="B491" s="12" t="n">
        <f aca="false">$P$490</f>
        <v>0</v>
      </c>
      <c r="C491" s="12" t="n">
        <f aca="false">$D$4/(Assumptions!$B$16+$B$491)</f>
        <v>49.1562050655961</v>
      </c>
      <c r="D491" s="12" t="n">
        <f aca="false">Assumptions!$B$7/$C$491</f>
        <v>610299.35</v>
      </c>
      <c r="E491" s="12" t="n">
        <f aca="false">$T$491+$W$491+$Z$491+$AC$491+$AF$491+$AI$491</f>
        <v>23227659.3669762</v>
      </c>
      <c r="F491" s="12" t="n">
        <f aca="false">Assumptions!$B$70/(Assumptions!$B$20+Assumptions!$B$17+$B$491+$E$491+$O$490)</f>
        <v>27.2523180435759</v>
      </c>
      <c r="G491" s="12" t="n">
        <f aca="false">$C$491*(1-Assumptions!$B$71)</f>
        <v>39.3249640524769</v>
      </c>
      <c r="H491" s="12" t="n">
        <f aca="false">MIN($F$491,$G$491)</f>
        <v>27.2523180435759</v>
      </c>
      <c r="I491" s="12" t="str">
        <f aca="false">IF($F$491&lt;=$G$491,"cap","discount")</f>
        <v>cap</v>
      </c>
      <c r="J491" s="12" t="n">
        <f aca="false">Assumptions!$B$69/$H$491</f>
        <v>183470.631452528</v>
      </c>
      <c r="K491" s="12" t="n">
        <f aca="false">Assumptions!$B$74/(Assumptions!$B$20+Assumptions!$B$17+$B$491+$E$491+$J$491)</f>
        <v>43.4714129425944</v>
      </c>
      <c r="L491" s="12" t="n">
        <f aca="false">$C$491*(1-Assumptions!$B$75)</f>
        <v>41.7827743057567</v>
      </c>
      <c r="M491" s="12" t="n">
        <f aca="false">MIN($K$491,$L$491)</f>
        <v>41.7827743057567</v>
      </c>
      <c r="N491" s="12" t="str">
        <f aca="false">IF($K$491&lt;=$L$491,"cap","discount")</f>
        <v>discount</v>
      </c>
      <c r="O491" s="12" t="n">
        <f aca="false">Assumptions!$B$73/$M$491</f>
        <v>71799.9235294118</v>
      </c>
      <c r="P491" s="12" t="n">
        <f aca="false">MAX(Assumptions!$B$4,($A$5*(Assumptions!$B$20+$E$491+Assumptions!$B$17+$J$491+$O$491+$D$491)-Assumptions!$B$17)/(1-$A$5))</f>
        <v>0</v>
      </c>
      <c r="Q491" s="12" t="n">
        <f aca="false">Assumptions!$B$20+$E$491+Assumptions!$B$17+$P$491+$J$491+$O$491+$D$491</f>
        <v>37487896.2719582</v>
      </c>
      <c r="R491" s="12" t="n">
        <f aca="false">IF($C$491&lt;Assumptions!$B$37,Assumptions!$B$37*(Assumptions!$B$21+Assumptions!$B$22/Assumptions!$B$37)/(Assumptions!$B$21+Assumptions!$B$22/$C$491),Assumptions!$B$37)</f>
        <v>1</v>
      </c>
      <c r="S491" s="12" t="n">
        <f aca="false">Assumptions!$B$38/$R$491</f>
        <v>1</v>
      </c>
      <c r="T491" s="12" t="n">
        <f aca="false">Assumptions!$B$39*$S$491</f>
        <v>5000000</v>
      </c>
      <c r="U491" s="12" t="n">
        <f aca="false">IF($C$491&lt;Assumptions!$B$42,Assumptions!$B$42*(Assumptions!$B$21+Assumptions!$B$22/Assumptions!$B$42)/(Assumptions!$B$21+Assumptions!$B$22/$C$491),Assumptions!$B$42)</f>
        <v>3</v>
      </c>
      <c r="V491" s="12" t="n">
        <f aca="false">Assumptions!$B$43/$U$491</f>
        <v>1</v>
      </c>
      <c r="W491" s="12" t="n">
        <f aca="false">Assumptions!$B$44*$V$491</f>
        <v>5000000</v>
      </c>
      <c r="X491" s="12" t="n">
        <f aca="false">IF($C$491&lt;Assumptions!$B$47,Assumptions!$B$47*(Assumptions!$B$21+Assumptions!$B$22/Assumptions!$B$47)/(Assumptions!$B$21+Assumptions!$B$22/$C$491),Assumptions!$B$47)</f>
        <v>10</v>
      </c>
      <c r="Y491" s="12" t="n">
        <f aca="false">Assumptions!$B$48/$X$491</f>
        <v>1</v>
      </c>
      <c r="Z491" s="12" t="n">
        <f aca="false">Assumptions!$B$49*$Y$491</f>
        <v>3000000</v>
      </c>
      <c r="AA491" s="12" t="n">
        <f aca="false">IF($C$491&lt;Assumptions!$B$52,Assumptions!$B$52*(Assumptions!$B$21+Assumptions!$B$22/Assumptions!$B$52)/(Assumptions!$B$21+Assumptions!$B$22/$C$491),Assumptions!$B$52)</f>
        <v>25</v>
      </c>
      <c r="AB491" s="12" t="n">
        <f aca="false">Assumptions!$B$53/$AA$491</f>
        <v>1</v>
      </c>
      <c r="AC491" s="12" t="n">
        <f aca="false">Assumptions!$B$54*$AB$491</f>
        <v>2400000</v>
      </c>
      <c r="AD491" s="12" t="n">
        <f aca="false">IF($C$491&lt;Assumptions!$B$57,Assumptions!$B$57*(Assumptions!$B$21+Assumptions!$B$22/Assumptions!$B$57)/(Assumptions!$B$21+Assumptions!$B$22/$C$491),Assumptions!$B$57)</f>
        <v>57.9714266404196</v>
      </c>
      <c r="AE491" s="12" t="n">
        <f aca="false">Assumptions!$B$58/$AD$491</f>
        <v>1.03499264167092</v>
      </c>
      <c r="AF491" s="12" t="n">
        <f aca="false">Assumptions!$B$59*$AE$491</f>
        <v>1724988.08111575</v>
      </c>
      <c r="AG491" s="12" t="n">
        <f aca="false">IF($C$491&lt;Assumptions!$B$62,Assumptions!$B$62*(Assumptions!$B$21+Assumptions!$B$22/Assumptions!$B$62)/(Assumptions!$B$21+Assumptions!$B$22/$C$491),Assumptions!$B$62)</f>
        <v>49.1582764764852</v>
      </c>
      <c r="AH491" s="12" t="n">
        <f aca="false">Assumptions!$B$63/$AG$491</f>
        <v>1.00000070229303</v>
      </c>
      <c r="AI491" s="12" t="n">
        <f aca="false">Assumptions!$B$64*$AH$491</f>
        <v>6102671.28586048</v>
      </c>
    </row>
    <row r="492" customFormat="false" ht="15" hidden="true" customHeight="false" outlineLevel="0" collapsed="false">
      <c r="A492" s="6" t="n">
        <f aca="false">ROW()-ROW($A$481)+Assumptions!$B$4</f>
        <v>11</v>
      </c>
      <c r="B492" s="12" t="n">
        <f aca="false">$P$491</f>
        <v>0</v>
      </c>
      <c r="C492" s="12" t="n">
        <f aca="false">$D$4/(Assumptions!$B$16+$B$492)</f>
        <v>49.1562050655961</v>
      </c>
      <c r="D492" s="12" t="n">
        <f aca="false">Assumptions!$B$7/$C$492</f>
        <v>610299.35</v>
      </c>
      <c r="E492" s="12" t="n">
        <f aca="false">$T$492+$W$492+$Z$492+$AC$492+$AF$492+$AI$492</f>
        <v>23227659.3669762</v>
      </c>
      <c r="F492" s="12" t="n">
        <f aca="false">Assumptions!$B$70/(Assumptions!$B$20+Assumptions!$B$17+$B$492+$E$492+$O$491)</f>
        <v>27.2523180435759</v>
      </c>
      <c r="G492" s="12" t="n">
        <f aca="false">$C$492*(1-Assumptions!$B$71)</f>
        <v>39.3249640524769</v>
      </c>
      <c r="H492" s="12" t="n">
        <f aca="false">MIN($F$492,$G$492)</f>
        <v>27.2523180435759</v>
      </c>
      <c r="I492" s="12" t="str">
        <f aca="false">IF($F$492&lt;=$G$492,"cap","discount")</f>
        <v>cap</v>
      </c>
      <c r="J492" s="12" t="n">
        <f aca="false">Assumptions!$B$69/$H$492</f>
        <v>183470.631452528</v>
      </c>
      <c r="K492" s="12" t="n">
        <f aca="false">Assumptions!$B$74/(Assumptions!$B$20+Assumptions!$B$17+$B$492+$E$492+$J$492)</f>
        <v>43.4714129425944</v>
      </c>
      <c r="L492" s="12" t="n">
        <f aca="false">$C$492*(1-Assumptions!$B$75)</f>
        <v>41.7827743057567</v>
      </c>
      <c r="M492" s="12" t="n">
        <f aca="false">MIN($K$492,$L$492)</f>
        <v>41.7827743057567</v>
      </c>
      <c r="N492" s="12" t="str">
        <f aca="false">IF($K$492&lt;=$L$492,"cap","discount")</f>
        <v>discount</v>
      </c>
      <c r="O492" s="12" t="n">
        <f aca="false">Assumptions!$B$73/$M$492</f>
        <v>71799.9235294118</v>
      </c>
      <c r="P492" s="12" t="n">
        <f aca="false">MAX(Assumptions!$B$4,($A$5*(Assumptions!$B$20+$E$492+Assumptions!$B$17+$J$492+$O$492+$D$492)-Assumptions!$B$17)/(1-$A$5))</f>
        <v>0</v>
      </c>
      <c r="Q492" s="12" t="n">
        <f aca="false">Assumptions!$B$20+$E$492+Assumptions!$B$17+$P$492+$J$492+$O$492+$D$492</f>
        <v>37487896.2719582</v>
      </c>
      <c r="R492" s="12" t="n">
        <f aca="false">IF($C$492&lt;Assumptions!$B$37,Assumptions!$B$37*(Assumptions!$B$21+Assumptions!$B$22/Assumptions!$B$37)/(Assumptions!$B$21+Assumptions!$B$22/$C$492),Assumptions!$B$37)</f>
        <v>1</v>
      </c>
      <c r="S492" s="12" t="n">
        <f aca="false">Assumptions!$B$38/$R$492</f>
        <v>1</v>
      </c>
      <c r="T492" s="12" t="n">
        <f aca="false">Assumptions!$B$39*$S$492</f>
        <v>5000000</v>
      </c>
      <c r="U492" s="12" t="n">
        <f aca="false">IF($C$492&lt;Assumptions!$B$42,Assumptions!$B$42*(Assumptions!$B$21+Assumptions!$B$22/Assumptions!$B$42)/(Assumptions!$B$21+Assumptions!$B$22/$C$492),Assumptions!$B$42)</f>
        <v>3</v>
      </c>
      <c r="V492" s="12" t="n">
        <f aca="false">Assumptions!$B$43/$U$492</f>
        <v>1</v>
      </c>
      <c r="W492" s="12" t="n">
        <f aca="false">Assumptions!$B$44*$V$492</f>
        <v>5000000</v>
      </c>
      <c r="X492" s="12" t="n">
        <f aca="false">IF($C$492&lt;Assumptions!$B$47,Assumptions!$B$47*(Assumptions!$B$21+Assumptions!$B$22/Assumptions!$B$47)/(Assumptions!$B$21+Assumptions!$B$22/$C$492),Assumptions!$B$47)</f>
        <v>10</v>
      </c>
      <c r="Y492" s="12" t="n">
        <f aca="false">Assumptions!$B$48/$X$492</f>
        <v>1</v>
      </c>
      <c r="Z492" s="12" t="n">
        <f aca="false">Assumptions!$B$49*$Y$492</f>
        <v>3000000</v>
      </c>
      <c r="AA492" s="12" t="n">
        <f aca="false">IF($C$492&lt;Assumptions!$B$52,Assumptions!$B$52*(Assumptions!$B$21+Assumptions!$B$22/Assumptions!$B$52)/(Assumptions!$B$21+Assumptions!$B$22/$C$492),Assumptions!$B$52)</f>
        <v>25</v>
      </c>
      <c r="AB492" s="12" t="n">
        <f aca="false">Assumptions!$B$53/$AA$492</f>
        <v>1</v>
      </c>
      <c r="AC492" s="12" t="n">
        <f aca="false">Assumptions!$B$54*$AB$492</f>
        <v>2400000</v>
      </c>
      <c r="AD492" s="12" t="n">
        <f aca="false">IF($C$492&lt;Assumptions!$B$57,Assumptions!$B$57*(Assumptions!$B$21+Assumptions!$B$22/Assumptions!$B$57)/(Assumptions!$B$21+Assumptions!$B$22/$C$492),Assumptions!$B$57)</f>
        <v>57.9714266404196</v>
      </c>
      <c r="AE492" s="12" t="n">
        <f aca="false">Assumptions!$B$58/$AD$492</f>
        <v>1.03499264167092</v>
      </c>
      <c r="AF492" s="12" t="n">
        <f aca="false">Assumptions!$B$59*$AE$492</f>
        <v>1724988.08111575</v>
      </c>
      <c r="AG492" s="12" t="n">
        <f aca="false">IF($C$492&lt;Assumptions!$B$62,Assumptions!$B$62*(Assumptions!$B$21+Assumptions!$B$22/Assumptions!$B$62)/(Assumptions!$B$21+Assumptions!$B$22/$C$492),Assumptions!$B$62)</f>
        <v>49.1582764764852</v>
      </c>
      <c r="AH492" s="12" t="n">
        <f aca="false">Assumptions!$B$63/$AG$492</f>
        <v>1.00000070229303</v>
      </c>
      <c r="AI492" s="12" t="n">
        <f aca="false">Assumptions!$B$64*$AH$492</f>
        <v>6102671.28586048</v>
      </c>
    </row>
    <row r="493" customFormat="false" ht="15" hidden="true" customHeight="false" outlineLevel="0" collapsed="false">
      <c r="A493" s="6" t="n">
        <f aca="false">ROW()-ROW($A$481)+Assumptions!$B$4</f>
        <v>12</v>
      </c>
      <c r="B493" s="12" t="n">
        <f aca="false">$P$492</f>
        <v>0</v>
      </c>
      <c r="C493" s="12" t="n">
        <f aca="false">$D$4/(Assumptions!$B$16+$B$493)</f>
        <v>49.1562050655961</v>
      </c>
      <c r="D493" s="12" t="n">
        <f aca="false">Assumptions!$B$7/$C$493</f>
        <v>610299.35</v>
      </c>
      <c r="E493" s="12" t="n">
        <f aca="false">$T$493+$W$493+$Z$493+$AC$493+$AF$493+$AI$493</f>
        <v>23227659.3669762</v>
      </c>
      <c r="F493" s="12" t="n">
        <f aca="false">Assumptions!$B$70/(Assumptions!$B$20+Assumptions!$B$17+$B$493+$E$493+$O$492)</f>
        <v>27.2523180435759</v>
      </c>
      <c r="G493" s="12" t="n">
        <f aca="false">$C$493*(1-Assumptions!$B$71)</f>
        <v>39.3249640524769</v>
      </c>
      <c r="H493" s="12" t="n">
        <f aca="false">MIN($F$493,$G$493)</f>
        <v>27.2523180435759</v>
      </c>
      <c r="I493" s="12" t="str">
        <f aca="false">IF($F$493&lt;=$G$493,"cap","discount")</f>
        <v>cap</v>
      </c>
      <c r="J493" s="12" t="n">
        <f aca="false">Assumptions!$B$69/$H$493</f>
        <v>183470.631452528</v>
      </c>
      <c r="K493" s="12" t="n">
        <f aca="false">Assumptions!$B$74/(Assumptions!$B$20+Assumptions!$B$17+$B$493+$E$493+$J$493)</f>
        <v>43.4714129425944</v>
      </c>
      <c r="L493" s="12" t="n">
        <f aca="false">$C$493*(1-Assumptions!$B$75)</f>
        <v>41.7827743057567</v>
      </c>
      <c r="M493" s="12" t="n">
        <f aca="false">MIN($K$493,$L$493)</f>
        <v>41.7827743057567</v>
      </c>
      <c r="N493" s="12" t="str">
        <f aca="false">IF($K$493&lt;=$L$493,"cap","discount")</f>
        <v>discount</v>
      </c>
      <c r="O493" s="12" t="n">
        <f aca="false">Assumptions!$B$73/$M$493</f>
        <v>71799.9235294118</v>
      </c>
      <c r="P493" s="12" t="n">
        <f aca="false">MAX(Assumptions!$B$4,($A$5*(Assumptions!$B$20+$E$493+Assumptions!$B$17+$J$493+$O$493+$D$493)-Assumptions!$B$17)/(1-$A$5))</f>
        <v>0</v>
      </c>
      <c r="Q493" s="12" t="n">
        <f aca="false">Assumptions!$B$20+$E$493+Assumptions!$B$17+$P$493+$J$493+$O$493+$D$493</f>
        <v>37487896.2719582</v>
      </c>
      <c r="R493" s="12" t="n">
        <f aca="false">IF($C$493&lt;Assumptions!$B$37,Assumptions!$B$37*(Assumptions!$B$21+Assumptions!$B$22/Assumptions!$B$37)/(Assumptions!$B$21+Assumptions!$B$22/$C$493),Assumptions!$B$37)</f>
        <v>1</v>
      </c>
      <c r="S493" s="12" t="n">
        <f aca="false">Assumptions!$B$38/$R$493</f>
        <v>1</v>
      </c>
      <c r="T493" s="12" t="n">
        <f aca="false">Assumptions!$B$39*$S$493</f>
        <v>5000000</v>
      </c>
      <c r="U493" s="12" t="n">
        <f aca="false">IF($C$493&lt;Assumptions!$B$42,Assumptions!$B$42*(Assumptions!$B$21+Assumptions!$B$22/Assumptions!$B$42)/(Assumptions!$B$21+Assumptions!$B$22/$C$493),Assumptions!$B$42)</f>
        <v>3</v>
      </c>
      <c r="V493" s="12" t="n">
        <f aca="false">Assumptions!$B$43/$U$493</f>
        <v>1</v>
      </c>
      <c r="W493" s="12" t="n">
        <f aca="false">Assumptions!$B$44*$V$493</f>
        <v>5000000</v>
      </c>
      <c r="X493" s="12" t="n">
        <f aca="false">IF($C$493&lt;Assumptions!$B$47,Assumptions!$B$47*(Assumptions!$B$21+Assumptions!$B$22/Assumptions!$B$47)/(Assumptions!$B$21+Assumptions!$B$22/$C$493),Assumptions!$B$47)</f>
        <v>10</v>
      </c>
      <c r="Y493" s="12" t="n">
        <f aca="false">Assumptions!$B$48/$X$493</f>
        <v>1</v>
      </c>
      <c r="Z493" s="12" t="n">
        <f aca="false">Assumptions!$B$49*$Y$493</f>
        <v>3000000</v>
      </c>
      <c r="AA493" s="12" t="n">
        <f aca="false">IF($C$493&lt;Assumptions!$B$52,Assumptions!$B$52*(Assumptions!$B$21+Assumptions!$B$22/Assumptions!$B$52)/(Assumptions!$B$21+Assumptions!$B$22/$C$493),Assumptions!$B$52)</f>
        <v>25</v>
      </c>
      <c r="AB493" s="12" t="n">
        <f aca="false">Assumptions!$B$53/$AA$493</f>
        <v>1</v>
      </c>
      <c r="AC493" s="12" t="n">
        <f aca="false">Assumptions!$B$54*$AB$493</f>
        <v>2400000</v>
      </c>
      <c r="AD493" s="12" t="n">
        <f aca="false">IF($C$493&lt;Assumptions!$B$57,Assumptions!$B$57*(Assumptions!$B$21+Assumptions!$B$22/Assumptions!$B$57)/(Assumptions!$B$21+Assumptions!$B$22/$C$493),Assumptions!$B$57)</f>
        <v>57.9714266404196</v>
      </c>
      <c r="AE493" s="12" t="n">
        <f aca="false">Assumptions!$B$58/$AD$493</f>
        <v>1.03499264167092</v>
      </c>
      <c r="AF493" s="12" t="n">
        <f aca="false">Assumptions!$B$59*$AE$493</f>
        <v>1724988.08111575</v>
      </c>
      <c r="AG493" s="12" t="n">
        <f aca="false">IF($C$493&lt;Assumptions!$B$62,Assumptions!$B$62*(Assumptions!$B$21+Assumptions!$B$22/Assumptions!$B$62)/(Assumptions!$B$21+Assumptions!$B$22/$C$493),Assumptions!$B$62)</f>
        <v>49.1582764764852</v>
      </c>
      <c r="AH493" s="12" t="n">
        <f aca="false">Assumptions!$B$63/$AG$493</f>
        <v>1.00000070229303</v>
      </c>
      <c r="AI493" s="12" t="n">
        <f aca="false">Assumptions!$B$64*$AH$493</f>
        <v>6102671.28586048</v>
      </c>
    </row>
    <row r="494" customFormat="false" ht="15" hidden="true" customHeight="false" outlineLevel="0" collapsed="false">
      <c r="A494" s="6" t="n">
        <f aca="false">ROW()-ROW($A$481)+Assumptions!$B$4</f>
        <v>13</v>
      </c>
      <c r="B494" s="12" t="n">
        <f aca="false">$P$493</f>
        <v>0</v>
      </c>
      <c r="C494" s="12" t="n">
        <f aca="false">$D$4/(Assumptions!$B$16+$B$494)</f>
        <v>49.1562050655961</v>
      </c>
      <c r="D494" s="12" t="n">
        <f aca="false">Assumptions!$B$7/$C$494</f>
        <v>610299.35</v>
      </c>
      <c r="E494" s="12" t="n">
        <f aca="false">$T$494+$W$494+$Z$494+$AC$494+$AF$494+$AI$494</f>
        <v>23227659.3669762</v>
      </c>
      <c r="F494" s="12" t="n">
        <f aca="false">Assumptions!$B$70/(Assumptions!$B$20+Assumptions!$B$17+$B$494+$E$494+$O$493)</f>
        <v>27.2523180435759</v>
      </c>
      <c r="G494" s="12" t="n">
        <f aca="false">$C$494*(1-Assumptions!$B$71)</f>
        <v>39.3249640524769</v>
      </c>
      <c r="H494" s="12" t="n">
        <f aca="false">MIN($F$494,$G$494)</f>
        <v>27.2523180435759</v>
      </c>
      <c r="I494" s="12" t="str">
        <f aca="false">IF($F$494&lt;=$G$494,"cap","discount")</f>
        <v>cap</v>
      </c>
      <c r="J494" s="12" t="n">
        <f aca="false">Assumptions!$B$69/$H$494</f>
        <v>183470.631452528</v>
      </c>
      <c r="K494" s="12" t="n">
        <f aca="false">Assumptions!$B$74/(Assumptions!$B$20+Assumptions!$B$17+$B$494+$E$494+$J$494)</f>
        <v>43.4714129425944</v>
      </c>
      <c r="L494" s="12" t="n">
        <f aca="false">$C$494*(1-Assumptions!$B$75)</f>
        <v>41.7827743057567</v>
      </c>
      <c r="M494" s="12" t="n">
        <f aca="false">MIN($K$494,$L$494)</f>
        <v>41.7827743057567</v>
      </c>
      <c r="N494" s="12" t="str">
        <f aca="false">IF($K$494&lt;=$L$494,"cap","discount")</f>
        <v>discount</v>
      </c>
      <c r="O494" s="12" t="n">
        <f aca="false">Assumptions!$B$73/$M$494</f>
        <v>71799.9235294118</v>
      </c>
      <c r="P494" s="12" t="n">
        <f aca="false">MAX(Assumptions!$B$4,($A$5*(Assumptions!$B$20+$E$494+Assumptions!$B$17+$J$494+$O$494+$D$494)-Assumptions!$B$17)/(1-$A$5))</f>
        <v>0</v>
      </c>
      <c r="Q494" s="12" t="n">
        <f aca="false">Assumptions!$B$20+$E$494+Assumptions!$B$17+$P$494+$J$494+$O$494+$D$494</f>
        <v>37487896.2719582</v>
      </c>
      <c r="R494" s="12" t="n">
        <f aca="false">IF($C$494&lt;Assumptions!$B$37,Assumptions!$B$37*(Assumptions!$B$21+Assumptions!$B$22/Assumptions!$B$37)/(Assumptions!$B$21+Assumptions!$B$22/$C$494),Assumptions!$B$37)</f>
        <v>1</v>
      </c>
      <c r="S494" s="12" t="n">
        <f aca="false">Assumptions!$B$38/$R$494</f>
        <v>1</v>
      </c>
      <c r="T494" s="12" t="n">
        <f aca="false">Assumptions!$B$39*$S$494</f>
        <v>5000000</v>
      </c>
      <c r="U494" s="12" t="n">
        <f aca="false">IF($C$494&lt;Assumptions!$B$42,Assumptions!$B$42*(Assumptions!$B$21+Assumptions!$B$22/Assumptions!$B$42)/(Assumptions!$B$21+Assumptions!$B$22/$C$494),Assumptions!$B$42)</f>
        <v>3</v>
      </c>
      <c r="V494" s="12" t="n">
        <f aca="false">Assumptions!$B$43/$U$494</f>
        <v>1</v>
      </c>
      <c r="W494" s="12" t="n">
        <f aca="false">Assumptions!$B$44*$V$494</f>
        <v>5000000</v>
      </c>
      <c r="X494" s="12" t="n">
        <f aca="false">IF($C$494&lt;Assumptions!$B$47,Assumptions!$B$47*(Assumptions!$B$21+Assumptions!$B$22/Assumptions!$B$47)/(Assumptions!$B$21+Assumptions!$B$22/$C$494),Assumptions!$B$47)</f>
        <v>10</v>
      </c>
      <c r="Y494" s="12" t="n">
        <f aca="false">Assumptions!$B$48/$X$494</f>
        <v>1</v>
      </c>
      <c r="Z494" s="12" t="n">
        <f aca="false">Assumptions!$B$49*$Y$494</f>
        <v>3000000</v>
      </c>
      <c r="AA494" s="12" t="n">
        <f aca="false">IF($C$494&lt;Assumptions!$B$52,Assumptions!$B$52*(Assumptions!$B$21+Assumptions!$B$22/Assumptions!$B$52)/(Assumptions!$B$21+Assumptions!$B$22/$C$494),Assumptions!$B$52)</f>
        <v>25</v>
      </c>
      <c r="AB494" s="12" t="n">
        <f aca="false">Assumptions!$B$53/$AA$494</f>
        <v>1</v>
      </c>
      <c r="AC494" s="12" t="n">
        <f aca="false">Assumptions!$B$54*$AB$494</f>
        <v>2400000</v>
      </c>
      <c r="AD494" s="12" t="n">
        <f aca="false">IF($C$494&lt;Assumptions!$B$57,Assumptions!$B$57*(Assumptions!$B$21+Assumptions!$B$22/Assumptions!$B$57)/(Assumptions!$B$21+Assumptions!$B$22/$C$494),Assumptions!$B$57)</f>
        <v>57.9714266404196</v>
      </c>
      <c r="AE494" s="12" t="n">
        <f aca="false">Assumptions!$B$58/$AD$494</f>
        <v>1.03499264167092</v>
      </c>
      <c r="AF494" s="12" t="n">
        <f aca="false">Assumptions!$B$59*$AE$494</f>
        <v>1724988.08111575</v>
      </c>
      <c r="AG494" s="12" t="n">
        <f aca="false">IF($C$494&lt;Assumptions!$B$62,Assumptions!$B$62*(Assumptions!$B$21+Assumptions!$B$22/Assumptions!$B$62)/(Assumptions!$B$21+Assumptions!$B$22/$C$494),Assumptions!$B$62)</f>
        <v>49.1582764764852</v>
      </c>
      <c r="AH494" s="12" t="n">
        <f aca="false">Assumptions!$B$63/$AG$494</f>
        <v>1.00000070229303</v>
      </c>
      <c r="AI494" s="12" t="n">
        <f aca="false">Assumptions!$B$64*$AH$494</f>
        <v>6102671.28586048</v>
      </c>
    </row>
    <row r="495" customFormat="false" ht="15" hidden="true" customHeight="false" outlineLevel="0" collapsed="false">
      <c r="A495" s="6" t="n">
        <f aca="false">ROW()-ROW($A$481)+Assumptions!$B$4</f>
        <v>14</v>
      </c>
      <c r="B495" s="12" t="n">
        <f aca="false">$P$494</f>
        <v>0</v>
      </c>
      <c r="C495" s="12" t="n">
        <f aca="false">$D$4/(Assumptions!$B$16+$B$495)</f>
        <v>49.1562050655961</v>
      </c>
      <c r="D495" s="12" t="n">
        <f aca="false">Assumptions!$B$7/$C$495</f>
        <v>610299.35</v>
      </c>
      <c r="E495" s="12" t="n">
        <f aca="false">$T$495+$W$495+$Z$495+$AC$495+$AF$495+$AI$495</f>
        <v>23227659.3669762</v>
      </c>
      <c r="F495" s="12" t="n">
        <f aca="false">Assumptions!$B$70/(Assumptions!$B$20+Assumptions!$B$17+$B$495+$E$495+$O$494)</f>
        <v>27.2523180435759</v>
      </c>
      <c r="G495" s="12" t="n">
        <f aca="false">$C$495*(1-Assumptions!$B$71)</f>
        <v>39.3249640524769</v>
      </c>
      <c r="H495" s="12" t="n">
        <f aca="false">MIN($F$495,$G$495)</f>
        <v>27.2523180435759</v>
      </c>
      <c r="I495" s="12" t="str">
        <f aca="false">IF($F$495&lt;=$G$495,"cap","discount")</f>
        <v>cap</v>
      </c>
      <c r="J495" s="12" t="n">
        <f aca="false">Assumptions!$B$69/$H$495</f>
        <v>183470.631452528</v>
      </c>
      <c r="K495" s="12" t="n">
        <f aca="false">Assumptions!$B$74/(Assumptions!$B$20+Assumptions!$B$17+$B$495+$E$495+$J$495)</f>
        <v>43.4714129425944</v>
      </c>
      <c r="L495" s="12" t="n">
        <f aca="false">$C$495*(1-Assumptions!$B$75)</f>
        <v>41.7827743057567</v>
      </c>
      <c r="M495" s="12" t="n">
        <f aca="false">MIN($K$495,$L$495)</f>
        <v>41.7827743057567</v>
      </c>
      <c r="N495" s="12" t="str">
        <f aca="false">IF($K$495&lt;=$L$495,"cap","discount")</f>
        <v>discount</v>
      </c>
      <c r="O495" s="12" t="n">
        <f aca="false">Assumptions!$B$73/$M$495</f>
        <v>71799.9235294118</v>
      </c>
      <c r="P495" s="12" t="n">
        <f aca="false">MAX(Assumptions!$B$4,($A$5*(Assumptions!$B$20+$E$495+Assumptions!$B$17+$J$495+$O$495+$D$495)-Assumptions!$B$17)/(1-$A$5))</f>
        <v>0</v>
      </c>
      <c r="Q495" s="12" t="n">
        <f aca="false">Assumptions!$B$20+$E$495+Assumptions!$B$17+$P$495+$J$495+$O$495+$D$495</f>
        <v>37487896.2719582</v>
      </c>
      <c r="R495" s="12" t="n">
        <f aca="false">IF($C$495&lt;Assumptions!$B$37,Assumptions!$B$37*(Assumptions!$B$21+Assumptions!$B$22/Assumptions!$B$37)/(Assumptions!$B$21+Assumptions!$B$22/$C$495),Assumptions!$B$37)</f>
        <v>1</v>
      </c>
      <c r="S495" s="12" t="n">
        <f aca="false">Assumptions!$B$38/$R$495</f>
        <v>1</v>
      </c>
      <c r="T495" s="12" t="n">
        <f aca="false">Assumptions!$B$39*$S$495</f>
        <v>5000000</v>
      </c>
      <c r="U495" s="12" t="n">
        <f aca="false">IF($C$495&lt;Assumptions!$B$42,Assumptions!$B$42*(Assumptions!$B$21+Assumptions!$B$22/Assumptions!$B$42)/(Assumptions!$B$21+Assumptions!$B$22/$C$495),Assumptions!$B$42)</f>
        <v>3</v>
      </c>
      <c r="V495" s="12" t="n">
        <f aca="false">Assumptions!$B$43/$U$495</f>
        <v>1</v>
      </c>
      <c r="W495" s="12" t="n">
        <f aca="false">Assumptions!$B$44*$V$495</f>
        <v>5000000</v>
      </c>
      <c r="X495" s="12" t="n">
        <f aca="false">IF($C$495&lt;Assumptions!$B$47,Assumptions!$B$47*(Assumptions!$B$21+Assumptions!$B$22/Assumptions!$B$47)/(Assumptions!$B$21+Assumptions!$B$22/$C$495),Assumptions!$B$47)</f>
        <v>10</v>
      </c>
      <c r="Y495" s="12" t="n">
        <f aca="false">Assumptions!$B$48/$X$495</f>
        <v>1</v>
      </c>
      <c r="Z495" s="12" t="n">
        <f aca="false">Assumptions!$B$49*$Y$495</f>
        <v>3000000</v>
      </c>
      <c r="AA495" s="12" t="n">
        <f aca="false">IF($C$495&lt;Assumptions!$B$52,Assumptions!$B$52*(Assumptions!$B$21+Assumptions!$B$22/Assumptions!$B$52)/(Assumptions!$B$21+Assumptions!$B$22/$C$495),Assumptions!$B$52)</f>
        <v>25</v>
      </c>
      <c r="AB495" s="12" t="n">
        <f aca="false">Assumptions!$B$53/$AA$495</f>
        <v>1</v>
      </c>
      <c r="AC495" s="12" t="n">
        <f aca="false">Assumptions!$B$54*$AB$495</f>
        <v>2400000</v>
      </c>
      <c r="AD495" s="12" t="n">
        <f aca="false">IF($C$495&lt;Assumptions!$B$57,Assumptions!$B$57*(Assumptions!$B$21+Assumptions!$B$22/Assumptions!$B$57)/(Assumptions!$B$21+Assumptions!$B$22/$C$495),Assumptions!$B$57)</f>
        <v>57.9714266404196</v>
      </c>
      <c r="AE495" s="12" t="n">
        <f aca="false">Assumptions!$B$58/$AD$495</f>
        <v>1.03499264167092</v>
      </c>
      <c r="AF495" s="12" t="n">
        <f aca="false">Assumptions!$B$59*$AE$495</f>
        <v>1724988.08111575</v>
      </c>
      <c r="AG495" s="12" t="n">
        <f aca="false">IF($C$495&lt;Assumptions!$B$62,Assumptions!$B$62*(Assumptions!$B$21+Assumptions!$B$22/Assumptions!$B$62)/(Assumptions!$B$21+Assumptions!$B$22/$C$495),Assumptions!$B$62)</f>
        <v>49.1582764764852</v>
      </c>
      <c r="AH495" s="12" t="n">
        <f aca="false">Assumptions!$B$63/$AG$495</f>
        <v>1.00000070229303</v>
      </c>
      <c r="AI495" s="12" t="n">
        <f aca="false">Assumptions!$B$64*$AH$495</f>
        <v>6102671.28586048</v>
      </c>
    </row>
    <row r="496" customFormat="false" ht="15" hidden="true" customHeight="false" outlineLevel="0" collapsed="false">
      <c r="A496" s="6" t="n">
        <f aca="false">ROW()-ROW($A$481)+Assumptions!$B$4</f>
        <v>15</v>
      </c>
      <c r="B496" s="12" t="n">
        <f aca="false">$P$495</f>
        <v>0</v>
      </c>
      <c r="C496" s="12" t="n">
        <f aca="false">$D$4/(Assumptions!$B$16+$B$496)</f>
        <v>49.1562050655961</v>
      </c>
      <c r="D496" s="12" t="n">
        <f aca="false">Assumptions!$B$7/$C$496</f>
        <v>610299.35</v>
      </c>
      <c r="E496" s="12" t="n">
        <f aca="false">$T$496+$W$496+$Z$496+$AC$496+$AF$496+$AI$496</f>
        <v>23227659.3669762</v>
      </c>
      <c r="F496" s="12" t="n">
        <f aca="false">Assumptions!$B$70/(Assumptions!$B$20+Assumptions!$B$17+$B$496+$E$496+$O$495)</f>
        <v>27.2523180435759</v>
      </c>
      <c r="G496" s="12" t="n">
        <f aca="false">$C$496*(1-Assumptions!$B$71)</f>
        <v>39.3249640524769</v>
      </c>
      <c r="H496" s="12" t="n">
        <f aca="false">MIN($F$496,$G$496)</f>
        <v>27.2523180435759</v>
      </c>
      <c r="I496" s="12" t="str">
        <f aca="false">IF($F$496&lt;=$G$496,"cap","discount")</f>
        <v>cap</v>
      </c>
      <c r="J496" s="12" t="n">
        <f aca="false">Assumptions!$B$69/$H$496</f>
        <v>183470.631452528</v>
      </c>
      <c r="K496" s="12" t="n">
        <f aca="false">Assumptions!$B$74/(Assumptions!$B$20+Assumptions!$B$17+$B$496+$E$496+$J$496)</f>
        <v>43.4714129425944</v>
      </c>
      <c r="L496" s="12" t="n">
        <f aca="false">$C$496*(1-Assumptions!$B$75)</f>
        <v>41.7827743057567</v>
      </c>
      <c r="M496" s="12" t="n">
        <f aca="false">MIN($K$496,$L$496)</f>
        <v>41.7827743057567</v>
      </c>
      <c r="N496" s="12" t="str">
        <f aca="false">IF($K$496&lt;=$L$496,"cap","discount")</f>
        <v>discount</v>
      </c>
      <c r="O496" s="12" t="n">
        <f aca="false">Assumptions!$B$73/$M$496</f>
        <v>71799.9235294118</v>
      </c>
      <c r="P496" s="12" t="n">
        <f aca="false">MAX(Assumptions!$B$4,($A$5*(Assumptions!$B$20+$E$496+Assumptions!$B$17+$J$496+$O$496+$D$496)-Assumptions!$B$17)/(1-$A$5))</f>
        <v>0</v>
      </c>
      <c r="Q496" s="12" t="n">
        <f aca="false">Assumptions!$B$20+$E$496+Assumptions!$B$17+$P$496+$J$496+$O$496+$D$496</f>
        <v>37487896.2719582</v>
      </c>
      <c r="R496" s="12" t="n">
        <f aca="false">IF($C$496&lt;Assumptions!$B$37,Assumptions!$B$37*(Assumptions!$B$21+Assumptions!$B$22/Assumptions!$B$37)/(Assumptions!$B$21+Assumptions!$B$22/$C$496),Assumptions!$B$37)</f>
        <v>1</v>
      </c>
      <c r="S496" s="12" t="n">
        <f aca="false">Assumptions!$B$38/$R$496</f>
        <v>1</v>
      </c>
      <c r="T496" s="12" t="n">
        <f aca="false">Assumptions!$B$39*$S$496</f>
        <v>5000000</v>
      </c>
      <c r="U496" s="12" t="n">
        <f aca="false">IF($C$496&lt;Assumptions!$B$42,Assumptions!$B$42*(Assumptions!$B$21+Assumptions!$B$22/Assumptions!$B$42)/(Assumptions!$B$21+Assumptions!$B$22/$C$496),Assumptions!$B$42)</f>
        <v>3</v>
      </c>
      <c r="V496" s="12" t="n">
        <f aca="false">Assumptions!$B$43/$U$496</f>
        <v>1</v>
      </c>
      <c r="W496" s="12" t="n">
        <f aca="false">Assumptions!$B$44*$V$496</f>
        <v>5000000</v>
      </c>
      <c r="X496" s="12" t="n">
        <f aca="false">IF($C$496&lt;Assumptions!$B$47,Assumptions!$B$47*(Assumptions!$B$21+Assumptions!$B$22/Assumptions!$B$47)/(Assumptions!$B$21+Assumptions!$B$22/$C$496),Assumptions!$B$47)</f>
        <v>10</v>
      </c>
      <c r="Y496" s="12" t="n">
        <f aca="false">Assumptions!$B$48/$X$496</f>
        <v>1</v>
      </c>
      <c r="Z496" s="12" t="n">
        <f aca="false">Assumptions!$B$49*$Y$496</f>
        <v>3000000</v>
      </c>
      <c r="AA496" s="12" t="n">
        <f aca="false">IF($C$496&lt;Assumptions!$B$52,Assumptions!$B$52*(Assumptions!$B$21+Assumptions!$B$22/Assumptions!$B$52)/(Assumptions!$B$21+Assumptions!$B$22/$C$496),Assumptions!$B$52)</f>
        <v>25</v>
      </c>
      <c r="AB496" s="12" t="n">
        <f aca="false">Assumptions!$B$53/$AA$496</f>
        <v>1</v>
      </c>
      <c r="AC496" s="12" t="n">
        <f aca="false">Assumptions!$B$54*$AB$496</f>
        <v>2400000</v>
      </c>
      <c r="AD496" s="12" t="n">
        <f aca="false">IF($C$496&lt;Assumptions!$B$57,Assumptions!$B$57*(Assumptions!$B$21+Assumptions!$B$22/Assumptions!$B$57)/(Assumptions!$B$21+Assumptions!$B$22/$C$496),Assumptions!$B$57)</f>
        <v>57.9714266404196</v>
      </c>
      <c r="AE496" s="12" t="n">
        <f aca="false">Assumptions!$B$58/$AD$496</f>
        <v>1.03499264167092</v>
      </c>
      <c r="AF496" s="12" t="n">
        <f aca="false">Assumptions!$B$59*$AE$496</f>
        <v>1724988.08111575</v>
      </c>
      <c r="AG496" s="12" t="n">
        <f aca="false">IF($C$496&lt;Assumptions!$B$62,Assumptions!$B$62*(Assumptions!$B$21+Assumptions!$B$22/Assumptions!$B$62)/(Assumptions!$B$21+Assumptions!$B$22/$C$496),Assumptions!$B$62)</f>
        <v>49.1582764764852</v>
      </c>
      <c r="AH496" s="12" t="n">
        <f aca="false">Assumptions!$B$63/$AG$496</f>
        <v>1.00000070229303</v>
      </c>
      <c r="AI496" s="12" t="n">
        <f aca="false">Assumptions!$B$64*$AH$496</f>
        <v>6102671.28586048</v>
      </c>
    </row>
    <row r="497" customFormat="false" ht="15" hidden="true" customHeight="false" outlineLevel="0" collapsed="false">
      <c r="A497" s="6" t="n">
        <f aca="false">ROW()-ROW($A$481)+Assumptions!$B$4</f>
        <v>16</v>
      </c>
      <c r="B497" s="12" t="n">
        <f aca="false">$P$496</f>
        <v>0</v>
      </c>
      <c r="C497" s="12" t="n">
        <f aca="false">$D$4/(Assumptions!$B$16+$B$497)</f>
        <v>49.1562050655961</v>
      </c>
      <c r="D497" s="12" t="n">
        <f aca="false">Assumptions!$B$7/$C$497</f>
        <v>610299.35</v>
      </c>
      <c r="E497" s="12" t="n">
        <f aca="false">$T$497+$W$497+$Z$497+$AC$497+$AF$497+$AI$497</f>
        <v>23227659.3669762</v>
      </c>
      <c r="F497" s="12" t="n">
        <f aca="false">Assumptions!$B$70/(Assumptions!$B$20+Assumptions!$B$17+$B$497+$E$497+$O$496)</f>
        <v>27.2523180435759</v>
      </c>
      <c r="G497" s="12" t="n">
        <f aca="false">$C$497*(1-Assumptions!$B$71)</f>
        <v>39.3249640524769</v>
      </c>
      <c r="H497" s="12" t="n">
        <f aca="false">MIN($F$497,$G$497)</f>
        <v>27.2523180435759</v>
      </c>
      <c r="I497" s="12" t="str">
        <f aca="false">IF($F$497&lt;=$G$497,"cap","discount")</f>
        <v>cap</v>
      </c>
      <c r="J497" s="12" t="n">
        <f aca="false">Assumptions!$B$69/$H$497</f>
        <v>183470.631452528</v>
      </c>
      <c r="K497" s="12" t="n">
        <f aca="false">Assumptions!$B$74/(Assumptions!$B$20+Assumptions!$B$17+$B$497+$E$497+$J$497)</f>
        <v>43.4714129425944</v>
      </c>
      <c r="L497" s="12" t="n">
        <f aca="false">$C$497*(1-Assumptions!$B$75)</f>
        <v>41.7827743057567</v>
      </c>
      <c r="M497" s="12" t="n">
        <f aca="false">MIN($K$497,$L$497)</f>
        <v>41.7827743057567</v>
      </c>
      <c r="N497" s="12" t="str">
        <f aca="false">IF($K$497&lt;=$L$497,"cap","discount")</f>
        <v>discount</v>
      </c>
      <c r="O497" s="12" t="n">
        <f aca="false">Assumptions!$B$73/$M$497</f>
        <v>71799.9235294118</v>
      </c>
      <c r="P497" s="12" t="n">
        <f aca="false">MAX(Assumptions!$B$4,($A$5*(Assumptions!$B$20+$E$497+Assumptions!$B$17+$J$497+$O$497+$D$497)-Assumptions!$B$17)/(1-$A$5))</f>
        <v>0</v>
      </c>
      <c r="Q497" s="12" t="n">
        <f aca="false">Assumptions!$B$20+$E$497+Assumptions!$B$17+$P$497+$J$497+$O$497+$D$497</f>
        <v>37487896.2719582</v>
      </c>
      <c r="R497" s="12" t="n">
        <f aca="false">IF($C$497&lt;Assumptions!$B$37,Assumptions!$B$37*(Assumptions!$B$21+Assumptions!$B$22/Assumptions!$B$37)/(Assumptions!$B$21+Assumptions!$B$22/$C$497),Assumptions!$B$37)</f>
        <v>1</v>
      </c>
      <c r="S497" s="12" t="n">
        <f aca="false">Assumptions!$B$38/$R$497</f>
        <v>1</v>
      </c>
      <c r="T497" s="12" t="n">
        <f aca="false">Assumptions!$B$39*$S$497</f>
        <v>5000000</v>
      </c>
      <c r="U497" s="12" t="n">
        <f aca="false">IF($C$497&lt;Assumptions!$B$42,Assumptions!$B$42*(Assumptions!$B$21+Assumptions!$B$22/Assumptions!$B$42)/(Assumptions!$B$21+Assumptions!$B$22/$C$497),Assumptions!$B$42)</f>
        <v>3</v>
      </c>
      <c r="V497" s="12" t="n">
        <f aca="false">Assumptions!$B$43/$U$497</f>
        <v>1</v>
      </c>
      <c r="W497" s="12" t="n">
        <f aca="false">Assumptions!$B$44*$V$497</f>
        <v>5000000</v>
      </c>
      <c r="X497" s="12" t="n">
        <f aca="false">IF($C$497&lt;Assumptions!$B$47,Assumptions!$B$47*(Assumptions!$B$21+Assumptions!$B$22/Assumptions!$B$47)/(Assumptions!$B$21+Assumptions!$B$22/$C$497),Assumptions!$B$47)</f>
        <v>10</v>
      </c>
      <c r="Y497" s="12" t="n">
        <f aca="false">Assumptions!$B$48/$X$497</f>
        <v>1</v>
      </c>
      <c r="Z497" s="12" t="n">
        <f aca="false">Assumptions!$B$49*$Y$497</f>
        <v>3000000</v>
      </c>
      <c r="AA497" s="12" t="n">
        <f aca="false">IF($C$497&lt;Assumptions!$B$52,Assumptions!$B$52*(Assumptions!$B$21+Assumptions!$B$22/Assumptions!$B$52)/(Assumptions!$B$21+Assumptions!$B$22/$C$497),Assumptions!$B$52)</f>
        <v>25</v>
      </c>
      <c r="AB497" s="12" t="n">
        <f aca="false">Assumptions!$B$53/$AA$497</f>
        <v>1</v>
      </c>
      <c r="AC497" s="12" t="n">
        <f aca="false">Assumptions!$B$54*$AB$497</f>
        <v>2400000</v>
      </c>
      <c r="AD497" s="12" t="n">
        <f aca="false">IF($C$497&lt;Assumptions!$B$57,Assumptions!$B$57*(Assumptions!$B$21+Assumptions!$B$22/Assumptions!$B$57)/(Assumptions!$B$21+Assumptions!$B$22/$C$497),Assumptions!$B$57)</f>
        <v>57.9714266404196</v>
      </c>
      <c r="AE497" s="12" t="n">
        <f aca="false">Assumptions!$B$58/$AD$497</f>
        <v>1.03499264167092</v>
      </c>
      <c r="AF497" s="12" t="n">
        <f aca="false">Assumptions!$B$59*$AE$497</f>
        <v>1724988.08111575</v>
      </c>
      <c r="AG497" s="12" t="n">
        <f aca="false">IF($C$497&lt;Assumptions!$B$62,Assumptions!$B$62*(Assumptions!$B$21+Assumptions!$B$22/Assumptions!$B$62)/(Assumptions!$B$21+Assumptions!$B$22/$C$497),Assumptions!$B$62)</f>
        <v>49.1582764764852</v>
      </c>
      <c r="AH497" s="12" t="n">
        <f aca="false">Assumptions!$B$63/$AG$497</f>
        <v>1.00000070229303</v>
      </c>
      <c r="AI497" s="12" t="n">
        <f aca="false">Assumptions!$B$64*$AH$497</f>
        <v>6102671.28586048</v>
      </c>
    </row>
    <row r="498" customFormat="false" ht="15" hidden="true" customHeight="false" outlineLevel="0" collapsed="false">
      <c r="A498" s="6" t="n">
        <f aca="false">ROW()-ROW($A$481)+Assumptions!$B$4</f>
        <v>17</v>
      </c>
      <c r="B498" s="12" t="n">
        <f aca="false">$P$497</f>
        <v>0</v>
      </c>
      <c r="C498" s="12" t="n">
        <f aca="false">$D$4/(Assumptions!$B$16+$B$498)</f>
        <v>49.1562050655961</v>
      </c>
      <c r="D498" s="12" t="n">
        <f aca="false">Assumptions!$B$7/$C$498</f>
        <v>610299.35</v>
      </c>
      <c r="E498" s="12" t="n">
        <f aca="false">$T$498+$W$498+$Z$498+$AC$498+$AF$498+$AI$498</f>
        <v>23227659.3669762</v>
      </c>
      <c r="F498" s="12" t="n">
        <f aca="false">Assumptions!$B$70/(Assumptions!$B$20+Assumptions!$B$17+$B$498+$E$498+$O$497)</f>
        <v>27.2523180435759</v>
      </c>
      <c r="G498" s="12" t="n">
        <f aca="false">$C$498*(1-Assumptions!$B$71)</f>
        <v>39.3249640524769</v>
      </c>
      <c r="H498" s="12" t="n">
        <f aca="false">MIN($F$498,$G$498)</f>
        <v>27.2523180435759</v>
      </c>
      <c r="I498" s="12" t="str">
        <f aca="false">IF($F$498&lt;=$G$498,"cap","discount")</f>
        <v>cap</v>
      </c>
      <c r="J498" s="12" t="n">
        <f aca="false">Assumptions!$B$69/$H$498</f>
        <v>183470.631452528</v>
      </c>
      <c r="K498" s="12" t="n">
        <f aca="false">Assumptions!$B$74/(Assumptions!$B$20+Assumptions!$B$17+$B$498+$E$498+$J$498)</f>
        <v>43.4714129425944</v>
      </c>
      <c r="L498" s="12" t="n">
        <f aca="false">$C$498*(1-Assumptions!$B$75)</f>
        <v>41.7827743057567</v>
      </c>
      <c r="M498" s="12" t="n">
        <f aca="false">MIN($K$498,$L$498)</f>
        <v>41.7827743057567</v>
      </c>
      <c r="N498" s="12" t="str">
        <f aca="false">IF($K$498&lt;=$L$498,"cap","discount")</f>
        <v>discount</v>
      </c>
      <c r="O498" s="12" t="n">
        <f aca="false">Assumptions!$B$73/$M$498</f>
        <v>71799.9235294118</v>
      </c>
      <c r="P498" s="12" t="n">
        <f aca="false">MAX(Assumptions!$B$4,($A$5*(Assumptions!$B$20+$E$498+Assumptions!$B$17+$J$498+$O$498+$D$498)-Assumptions!$B$17)/(1-$A$5))</f>
        <v>0</v>
      </c>
      <c r="Q498" s="12" t="n">
        <f aca="false">Assumptions!$B$20+$E$498+Assumptions!$B$17+$P$498+$J$498+$O$498+$D$498</f>
        <v>37487896.2719582</v>
      </c>
      <c r="R498" s="12" t="n">
        <f aca="false">IF($C$498&lt;Assumptions!$B$37,Assumptions!$B$37*(Assumptions!$B$21+Assumptions!$B$22/Assumptions!$B$37)/(Assumptions!$B$21+Assumptions!$B$22/$C$498),Assumptions!$B$37)</f>
        <v>1</v>
      </c>
      <c r="S498" s="12" t="n">
        <f aca="false">Assumptions!$B$38/$R$498</f>
        <v>1</v>
      </c>
      <c r="T498" s="12" t="n">
        <f aca="false">Assumptions!$B$39*$S$498</f>
        <v>5000000</v>
      </c>
      <c r="U498" s="12" t="n">
        <f aca="false">IF($C$498&lt;Assumptions!$B$42,Assumptions!$B$42*(Assumptions!$B$21+Assumptions!$B$22/Assumptions!$B$42)/(Assumptions!$B$21+Assumptions!$B$22/$C$498),Assumptions!$B$42)</f>
        <v>3</v>
      </c>
      <c r="V498" s="12" t="n">
        <f aca="false">Assumptions!$B$43/$U$498</f>
        <v>1</v>
      </c>
      <c r="W498" s="12" t="n">
        <f aca="false">Assumptions!$B$44*$V$498</f>
        <v>5000000</v>
      </c>
      <c r="X498" s="12" t="n">
        <f aca="false">IF($C$498&lt;Assumptions!$B$47,Assumptions!$B$47*(Assumptions!$B$21+Assumptions!$B$22/Assumptions!$B$47)/(Assumptions!$B$21+Assumptions!$B$22/$C$498),Assumptions!$B$47)</f>
        <v>10</v>
      </c>
      <c r="Y498" s="12" t="n">
        <f aca="false">Assumptions!$B$48/$X$498</f>
        <v>1</v>
      </c>
      <c r="Z498" s="12" t="n">
        <f aca="false">Assumptions!$B$49*$Y$498</f>
        <v>3000000</v>
      </c>
      <c r="AA498" s="12" t="n">
        <f aca="false">IF($C$498&lt;Assumptions!$B$52,Assumptions!$B$52*(Assumptions!$B$21+Assumptions!$B$22/Assumptions!$B$52)/(Assumptions!$B$21+Assumptions!$B$22/$C$498),Assumptions!$B$52)</f>
        <v>25</v>
      </c>
      <c r="AB498" s="12" t="n">
        <f aca="false">Assumptions!$B$53/$AA$498</f>
        <v>1</v>
      </c>
      <c r="AC498" s="12" t="n">
        <f aca="false">Assumptions!$B$54*$AB$498</f>
        <v>2400000</v>
      </c>
      <c r="AD498" s="12" t="n">
        <f aca="false">IF($C$498&lt;Assumptions!$B$57,Assumptions!$B$57*(Assumptions!$B$21+Assumptions!$B$22/Assumptions!$B$57)/(Assumptions!$B$21+Assumptions!$B$22/$C$498),Assumptions!$B$57)</f>
        <v>57.9714266404196</v>
      </c>
      <c r="AE498" s="12" t="n">
        <f aca="false">Assumptions!$B$58/$AD$498</f>
        <v>1.03499264167092</v>
      </c>
      <c r="AF498" s="12" t="n">
        <f aca="false">Assumptions!$B$59*$AE$498</f>
        <v>1724988.08111575</v>
      </c>
      <c r="AG498" s="12" t="n">
        <f aca="false">IF($C$498&lt;Assumptions!$B$62,Assumptions!$B$62*(Assumptions!$B$21+Assumptions!$B$22/Assumptions!$B$62)/(Assumptions!$B$21+Assumptions!$B$22/$C$498),Assumptions!$B$62)</f>
        <v>49.1582764764852</v>
      </c>
      <c r="AH498" s="12" t="n">
        <f aca="false">Assumptions!$B$63/$AG$498</f>
        <v>1.00000070229303</v>
      </c>
      <c r="AI498" s="12" t="n">
        <f aca="false">Assumptions!$B$64*$AH$498</f>
        <v>6102671.28586048</v>
      </c>
    </row>
    <row r="499" customFormat="false" ht="15" hidden="true" customHeight="false" outlineLevel="0" collapsed="false">
      <c r="A499" s="6" t="n">
        <f aca="false">ROW()-ROW($A$481)+Assumptions!$B$4</f>
        <v>18</v>
      </c>
      <c r="B499" s="12" t="n">
        <f aca="false">$P$498</f>
        <v>0</v>
      </c>
      <c r="C499" s="12" t="n">
        <f aca="false">$D$4/(Assumptions!$B$16+$B$499)</f>
        <v>49.1562050655961</v>
      </c>
      <c r="D499" s="12" t="n">
        <f aca="false">Assumptions!$B$7/$C$499</f>
        <v>610299.35</v>
      </c>
      <c r="E499" s="12" t="n">
        <f aca="false">$T$499+$W$499+$Z$499+$AC$499+$AF$499+$AI$499</f>
        <v>23227659.3669762</v>
      </c>
      <c r="F499" s="12" t="n">
        <f aca="false">Assumptions!$B$70/(Assumptions!$B$20+Assumptions!$B$17+$B$499+$E$499+$O$498)</f>
        <v>27.2523180435759</v>
      </c>
      <c r="G499" s="12" t="n">
        <f aca="false">$C$499*(1-Assumptions!$B$71)</f>
        <v>39.3249640524769</v>
      </c>
      <c r="H499" s="12" t="n">
        <f aca="false">MIN($F$499,$G$499)</f>
        <v>27.2523180435759</v>
      </c>
      <c r="I499" s="12" t="str">
        <f aca="false">IF($F$499&lt;=$G$499,"cap","discount")</f>
        <v>cap</v>
      </c>
      <c r="J499" s="12" t="n">
        <f aca="false">Assumptions!$B$69/$H$499</f>
        <v>183470.631452528</v>
      </c>
      <c r="K499" s="12" t="n">
        <f aca="false">Assumptions!$B$74/(Assumptions!$B$20+Assumptions!$B$17+$B$499+$E$499+$J$499)</f>
        <v>43.4714129425944</v>
      </c>
      <c r="L499" s="12" t="n">
        <f aca="false">$C$499*(1-Assumptions!$B$75)</f>
        <v>41.7827743057567</v>
      </c>
      <c r="M499" s="12" t="n">
        <f aca="false">MIN($K$499,$L$499)</f>
        <v>41.7827743057567</v>
      </c>
      <c r="N499" s="12" t="str">
        <f aca="false">IF($K$499&lt;=$L$499,"cap","discount")</f>
        <v>discount</v>
      </c>
      <c r="O499" s="12" t="n">
        <f aca="false">Assumptions!$B$73/$M$499</f>
        <v>71799.9235294118</v>
      </c>
      <c r="P499" s="12" t="n">
        <f aca="false">MAX(Assumptions!$B$4,($A$5*(Assumptions!$B$20+$E$499+Assumptions!$B$17+$J$499+$O$499+$D$499)-Assumptions!$B$17)/(1-$A$5))</f>
        <v>0</v>
      </c>
      <c r="Q499" s="12" t="n">
        <f aca="false">Assumptions!$B$20+$E$499+Assumptions!$B$17+$P$499+$J$499+$O$499+$D$499</f>
        <v>37487896.2719582</v>
      </c>
      <c r="R499" s="12" t="n">
        <f aca="false">IF($C$499&lt;Assumptions!$B$37,Assumptions!$B$37*(Assumptions!$B$21+Assumptions!$B$22/Assumptions!$B$37)/(Assumptions!$B$21+Assumptions!$B$22/$C$499),Assumptions!$B$37)</f>
        <v>1</v>
      </c>
      <c r="S499" s="12" t="n">
        <f aca="false">Assumptions!$B$38/$R$499</f>
        <v>1</v>
      </c>
      <c r="T499" s="12" t="n">
        <f aca="false">Assumptions!$B$39*$S$499</f>
        <v>5000000</v>
      </c>
      <c r="U499" s="12" t="n">
        <f aca="false">IF($C$499&lt;Assumptions!$B$42,Assumptions!$B$42*(Assumptions!$B$21+Assumptions!$B$22/Assumptions!$B$42)/(Assumptions!$B$21+Assumptions!$B$22/$C$499),Assumptions!$B$42)</f>
        <v>3</v>
      </c>
      <c r="V499" s="12" t="n">
        <f aca="false">Assumptions!$B$43/$U$499</f>
        <v>1</v>
      </c>
      <c r="W499" s="12" t="n">
        <f aca="false">Assumptions!$B$44*$V$499</f>
        <v>5000000</v>
      </c>
      <c r="X499" s="12" t="n">
        <f aca="false">IF($C$499&lt;Assumptions!$B$47,Assumptions!$B$47*(Assumptions!$B$21+Assumptions!$B$22/Assumptions!$B$47)/(Assumptions!$B$21+Assumptions!$B$22/$C$499),Assumptions!$B$47)</f>
        <v>10</v>
      </c>
      <c r="Y499" s="12" t="n">
        <f aca="false">Assumptions!$B$48/$X$499</f>
        <v>1</v>
      </c>
      <c r="Z499" s="12" t="n">
        <f aca="false">Assumptions!$B$49*$Y$499</f>
        <v>3000000</v>
      </c>
      <c r="AA499" s="12" t="n">
        <f aca="false">IF($C$499&lt;Assumptions!$B$52,Assumptions!$B$52*(Assumptions!$B$21+Assumptions!$B$22/Assumptions!$B$52)/(Assumptions!$B$21+Assumptions!$B$22/$C$499),Assumptions!$B$52)</f>
        <v>25</v>
      </c>
      <c r="AB499" s="12" t="n">
        <f aca="false">Assumptions!$B$53/$AA$499</f>
        <v>1</v>
      </c>
      <c r="AC499" s="12" t="n">
        <f aca="false">Assumptions!$B$54*$AB$499</f>
        <v>2400000</v>
      </c>
      <c r="AD499" s="12" t="n">
        <f aca="false">IF($C$499&lt;Assumptions!$B$57,Assumptions!$B$57*(Assumptions!$B$21+Assumptions!$B$22/Assumptions!$B$57)/(Assumptions!$B$21+Assumptions!$B$22/$C$499),Assumptions!$B$57)</f>
        <v>57.9714266404196</v>
      </c>
      <c r="AE499" s="12" t="n">
        <f aca="false">Assumptions!$B$58/$AD$499</f>
        <v>1.03499264167092</v>
      </c>
      <c r="AF499" s="12" t="n">
        <f aca="false">Assumptions!$B$59*$AE$499</f>
        <v>1724988.08111575</v>
      </c>
      <c r="AG499" s="12" t="n">
        <f aca="false">IF($C$499&lt;Assumptions!$B$62,Assumptions!$B$62*(Assumptions!$B$21+Assumptions!$B$22/Assumptions!$B$62)/(Assumptions!$B$21+Assumptions!$B$22/$C$499),Assumptions!$B$62)</f>
        <v>49.1582764764852</v>
      </c>
      <c r="AH499" s="12" t="n">
        <f aca="false">Assumptions!$B$63/$AG$499</f>
        <v>1.00000070229303</v>
      </c>
      <c r="AI499" s="12" t="n">
        <f aca="false">Assumptions!$B$64*$AH$499</f>
        <v>6102671.28586048</v>
      </c>
    </row>
    <row r="500" customFormat="false" ht="15" hidden="true" customHeight="false" outlineLevel="0" collapsed="false">
      <c r="A500" s="6" t="n">
        <f aca="false">ROW()-ROW($A$481)+Assumptions!$B$4</f>
        <v>19</v>
      </c>
      <c r="B500" s="12" t="n">
        <f aca="false">$P$499</f>
        <v>0</v>
      </c>
      <c r="C500" s="12" t="n">
        <f aca="false">$D$4/(Assumptions!$B$16+$B$500)</f>
        <v>49.1562050655961</v>
      </c>
      <c r="D500" s="12" t="n">
        <f aca="false">Assumptions!$B$7/$C$500</f>
        <v>610299.35</v>
      </c>
      <c r="E500" s="12" t="n">
        <f aca="false">$T$500+$W$500+$Z$500+$AC$500+$AF$500+$AI$500</f>
        <v>23227659.3669762</v>
      </c>
      <c r="F500" s="12" t="n">
        <f aca="false">Assumptions!$B$70/(Assumptions!$B$20+Assumptions!$B$17+$B$500+$E$500+$O$499)</f>
        <v>27.2523180435759</v>
      </c>
      <c r="G500" s="12" t="n">
        <f aca="false">$C$500*(1-Assumptions!$B$71)</f>
        <v>39.3249640524769</v>
      </c>
      <c r="H500" s="12" t="n">
        <f aca="false">MIN($F$500,$G$500)</f>
        <v>27.2523180435759</v>
      </c>
      <c r="I500" s="12" t="str">
        <f aca="false">IF($F$500&lt;=$G$500,"cap","discount")</f>
        <v>cap</v>
      </c>
      <c r="J500" s="12" t="n">
        <f aca="false">Assumptions!$B$69/$H$500</f>
        <v>183470.631452528</v>
      </c>
      <c r="K500" s="12" t="n">
        <f aca="false">Assumptions!$B$74/(Assumptions!$B$20+Assumptions!$B$17+$B$500+$E$500+$J$500)</f>
        <v>43.4714129425944</v>
      </c>
      <c r="L500" s="12" t="n">
        <f aca="false">$C$500*(1-Assumptions!$B$75)</f>
        <v>41.7827743057567</v>
      </c>
      <c r="M500" s="12" t="n">
        <f aca="false">MIN($K$500,$L$500)</f>
        <v>41.7827743057567</v>
      </c>
      <c r="N500" s="12" t="str">
        <f aca="false">IF($K$500&lt;=$L$500,"cap","discount")</f>
        <v>discount</v>
      </c>
      <c r="O500" s="12" t="n">
        <f aca="false">Assumptions!$B$73/$M$500</f>
        <v>71799.9235294118</v>
      </c>
      <c r="P500" s="12" t="n">
        <f aca="false">MAX(Assumptions!$B$4,($A$5*(Assumptions!$B$20+$E$500+Assumptions!$B$17+$J$500+$O$500+$D$500)-Assumptions!$B$17)/(1-$A$5))</f>
        <v>0</v>
      </c>
      <c r="Q500" s="12" t="n">
        <f aca="false">Assumptions!$B$20+$E$500+Assumptions!$B$17+$P$500+$J$500+$O$500+$D$500</f>
        <v>37487896.2719582</v>
      </c>
      <c r="R500" s="12" t="n">
        <f aca="false">IF($C$500&lt;Assumptions!$B$37,Assumptions!$B$37*(Assumptions!$B$21+Assumptions!$B$22/Assumptions!$B$37)/(Assumptions!$B$21+Assumptions!$B$22/$C$500),Assumptions!$B$37)</f>
        <v>1</v>
      </c>
      <c r="S500" s="12" t="n">
        <f aca="false">Assumptions!$B$38/$R$500</f>
        <v>1</v>
      </c>
      <c r="T500" s="12" t="n">
        <f aca="false">Assumptions!$B$39*$S$500</f>
        <v>5000000</v>
      </c>
      <c r="U500" s="12" t="n">
        <f aca="false">IF($C$500&lt;Assumptions!$B$42,Assumptions!$B$42*(Assumptions!$B$21+Assumptions!$B$22/Assumptions!$B$42)/(Assumptions!$B$21+Assumptions!$B$22/$C$500),Assumptions!$B$42)</f>
        <v>3</v>
      </c>
      <c r="V500" s="12" t="n">
        <f aca="false">Assumptions!$B$43/$U$500</f>
        <v>1</v>
      </c>
      <c r="W500" s="12" t="n">
        <f aca="false">Assumptions!$B$44*$V$500</f>
        <v>5000000</v>
      </c>
      <c r="X500" s="12" t="n">
        <f aca="false">IF($C$500&lt;Assumptions!$B$47,Assumptions!$B$47*(Assumptions!$B$21+Assumptions!$B$22/Assumptions!$B$47)/(Assumptions!$B$21+Assumptions!$B$22/$C$500),Assumptions!$B$47)</f>
        <v>10</v>
      </c>
      <c r="Y500" s="12" t="n">
        <f aca="false">Assumptions!$B$48/$X$500</f>
        <v>1</v>
      </c>
      <c r="Z500" s="12" t="n">
        <f aca="false">Assumptions!$B$49*$Y$500</f>
        <v>3000000</v>
      </c>
      <c r="AA500" s="12" t="n">
        <f aca="false">IF($C$500&lt;Assumptions!$B$52,Assumptions!$B$52*(Assumptions!$B$21+Assumptions!$B$22/Assumptions!$B$52)/(Assumptions!$B$21+Assumptions!$B$22/$C$500),Assumptions!$B$52)</f>
        <v>25</v>
      </c>
      <c r="AB500" s="12" t="n">
        <f aca="false">Assumptions!$B$53/$AA$500</f>
        <v>1</v>
      </c>
      <c r="AC500" s="12" t="n">
        <f aca="false">Assumptions!$B$54*$AB$500</f>
        <v>2400000</v>
      </c>
      <c r="AD500" s="12" t="n">
        <f aca="false">IF($C$500&lt;Assumptions!$B$57,Assumptions!$B$57*(Assumptions!$B$21+Assumptions!$B$22/Assumptions!$B$57)/(Assumptions!$B$21+Assumptions!$B$22/$C$500),Assumptions!$B$57)</f>
        <v>57.9714266404196</v>
      </c>
      <c r="AE500" s="12" t="n">
        <f aca="false">Assumptions!$B$58/$AD$500</f>
        <v>1.03499264167092</v>
      </c>
      <c r="AF500" s="12" t="n">
        <f aca="false">Assumptions!$B$59*$AE$500</f>
        <v>1724988.08111575</v>
      </c>
      <c r="AG500" s="12" t="n">
        <f aca="false">IF($C$500&lt;Assumptions!$B$62,Assumptions!$B$62*(Assumptions!$B$21+Assumptions!$B$22/Assumptions!$B$62)/(Assumptions!$B$21+Assumptions!$B$22/$C$500),Assumptions!$B$62)</f>
        <v>49.1582764764852</v>
      </c>
      <c r="AH500" s="12" t="n">
        <f aca="false">Assumptions!$B$63/$AG$500</f>
        <v>1.00000070229303</v>
      </c>
      <c r="AI500" s="12" t="n">
        <f aca="false">Assumptions!$B$64*$AH$500</f>
        <v>6102671.28586048</v>
      </c>
    </row>
    <row r="501" customFormat="false" ht="15" hidden="true" customHeight="false" outlineLevel="0" collapsed="false">
      <c r="A501" s="6" t="n">
        <f aca="false">ROW()-ROW($A$481)+Assumptions!$B$4</f>
        <v>20</v>
      </c>
      <c r="B501" s="12" t="n">
        <f aca="false">$P$500</f>
        <v>0</v>
      </c>
      <c r="C501" s="12" t="n">
        <f aca="false">$D$4/(Assumptions!$B$16+$B$501)</f>
        <v>49.1562050655961</v>
      </c>
      <c r="D501" s="12" t="n">
        <f aca="false">Assumptions!$B$7/$C$501</f>
        <v>610299.35</v>
      </c>
      <c r="E501" s="12" t="n">
        <f aca="false">$T$501+$W$501+$Z$501+$AC$501+$AF$501+$AI$501</f>
        <v>23227659.3669762</v>
      </c>
      <c r="F501" s="12" t="n">
        <f aca="false">Assumptions!$B$70/(Assumptions!$B$20+Assumptions!$B$17+$B$501+$E$501+$O$500)</f>
        <v>27.2523180435759</v>
      </c>
      <c r="G501" s="12" t="n">
        <f aca="false">$C$501*(1-Assumptions!$B$71)</f>
        <v>39.3249640524769</v>
      </c>
      <c r="H501" s="12" t="n">
        <f aca="false">MIN($F$501,$G$501)</f>
        <v>27.2523180435759</v>
      </c>
      <c r="I501" s="12" t="str">
        <f aca="false">IF($F$501&lt;=$G$501,"cap","discount")</f>
        <v>cap</v>
      </c>
      <c r="J501" s="12" t="n">
        <f aca="false">Assumptions!$B$69/$H$501</f>
        <v>183470.631452528</v>
      </c>
      <c r="K501" s="12" t="n">
        <f aca="false">Assumptions!$B$74/(Assumptions!$B$20+Assumptions!$B$17+$B$501+$E$501+$J$501)</f>
        <v>43.4714129425944</v>
      </c>
      <c r="L501" s="12" t="n">
        <f aca="false">$C$501*(1-Assumptions!$B$75)</f>
        <v>41.7827743057567</v>
      </c>
      <c r="M501" s="12" t="n">
        <f aca="false">MIN($K$501,$L$501)</f>
        <v>41.7827743057567</v>
      </c>
      <c r="N501" s="12" t="str">
        <f aca="false">IF($K$501&lt;=$L$501,"cap","discount")</f>
        <v>discount</v>
      </c>
      <c r="O501" s="12" t="n">
        <f aca="false">Assumptions!$B$73/$M$501</f>
        <v>71799.9235294118</v>
      </c>
      <c r="P501" s="12" t="n">
        <f aca="false">MAX(Assumptions!$B$4,($A$5*(Assumptions!$B$20+$E$501+Assumptions!$B$17+$J$501+$O$501+$D$501)-Assumptions!$B$17)/(1-$A$5))</f>
        <v>0</v>
      </c>
      <c r="Q501" s="12" t="n">
        <f aca="false">Assumptions!$B$20+$E$501+Assumptions!$B$17+$P$501+$J$501+$O$501+$D$501</f>
        <v>37487896.2719582</v>
      </c>
      <c r="R501" s="12" t="n">
        <f aca="false">IF($C$501&lt;Assumptions!$B$37,Assumptions!$B$37*(Assumptions!$B$21+Assumptions!$B$22/Assumptions!$B$37)/(Assumptions!$B$21+Assumptions!$B$22/$C$501),Assumptions!$B$37)</f>
        <v>1</v>
      </c>
      <c r="S501" s="12" t="n">
        <f aca="false">Assumptions!$B$38/$R$501</f>
        <v>1</v>
      </c>
      <c r="T501" s="12" t="n">
        <f aca="false">Assumptions!$B$39*$S$501</f>
        <v>5000000</v>
      </c>
      <c r="U501" s="12" t="n">
        <f aca="false">IF($C$501&lt;Assumptions!$B$42,Assumptions!$B$42*(Assumptions!$B$21+Assumptions!$B$22/Assumptions!$B$42)/(Assumptions!$B$21+Assumptions!$B$22/$C$501),Assumptions!$B$42)</f>
        <v>3</v>
      </c>
      <c r="V501" s="12" t="n">
        <f aca="false">Assumptions!$B$43/$U$501</f>
        <v>1</v>
      </c>
      <c r="W501" s="12" t="n">
        <f aca="false">Assumptions!$B$44*$V$501</f>
        <v>5000000</v>
      </c>
      <c r="X501" s="12" t="n">
        <f aca="false">IF($C$501&lt;Assumptions!$B$47,Assumptions!$B$47*(Assumptions!$B$21+Assumptions!$B$22/Assumptions!$B$47)/(Assumptions!$B$21+Assumptions!$B$22/$C$501),Assumptions!$B$47)</f>
        <v>10</v>
      </c>
      <c r="Y501" s="12" t="n">
        <f aca="false">Assumptions!$B$48/$X$501</f>
        <v>1</v>
      </c>
      <c r="Z501" s="12" t="n">
        <f aca="false">Assumptions!$B$49*$Y$501</f>
        <v>3000000</v>
      </c>
      <c r="AA501" s="12" t="n">
        <f aca="false">IF($C$501&lt;Assumptions!$B$52,Assumptions!$B$52*(Assumptions!$B$21+Assumptions!$B$22/Assumptions!$B$52)/(Assumptions!$B$21+Assumptions!$B$22/$C$501),Assumptions!$B$52)</f>
        <v>25</v>
      </c>
      <c r="AB501" s="12" t="n">
        <f aca="false">Assumptions!$B$53/$AA$501</f>
        <v>1</v>
      </c>
      <c r="AC501" s="12" t="n">
        <f aca="false">Assumptions!$B$54*$AB$501</f>
        <v>2400000</v>
      </c>
      <c r="AD501" s="12" t="n">
        <f aca="false">IF($C$501&lt;Assumptions!$B$57,Assumptions!$B$57*(Assumptions!$B$21+Assumptions!$B$22/Assumptions!$B$57)/(Assumptions!$B$21+Assumptions!$B$22/$C$501),Assumptions!$B$57)</f>
        <v>57.9714266404196</v>
      </c>
      <c r="AE501" s="12" t="n">
        <f aca="false">Assumptions!$B$58/$AD$501</f>
        <v>1.03499264167092</v>
      </c>
      <c r="AF501" s="12" t="n">
        <f aca="false">Assumptions!$B$59*$AE$501</f>
        <v>1724988.08111575</v>
      </c>
      <c r="AG501" s="12" t="n">
        <f aca="false">IF($C$501&lt;Assumptions!$B$62,Assumptions!$B$62*(Assumptions!$B$21+Assumptions!$B$22/Assumptions!$B$62)/(Assumptions!$B$21+Assumptions!$B$22/$C$501),Assumptions!$B$62)</f>
        <v>49.1582764764852</v>
      </c>
      <c r="AH501" s="12" t="n">
        <f aca="false">Assumptions!$B$63/$AG$501</f>
        <v>1.00000070229303</v>
      </c>
      <c r="AI501" s="12" t="n">
        <f aca="false">Assumptions!$B$64*$AH$501</f>
        <v>6102671.28586048</v>
      </c>
    </row>
    <row r="502" customFormat="false" ht="15" hidden="true" customHeight="false" outlineLevel="0" collapsed="false">
      <c r="A502" s="6" t="n">
        <f aca="false">ROW()-ROW($A$481)+Assumptions!$B$4</f>
        <v>21</v>
      </c>
      <c r="B502" s="12" t="n">
        <f aca="false">$P$501</f>
        <v>0</v>
      </c>
      <c r="C502" s="12" t="n">
        <f aca="false">$D$4/(Assumptions!$B$16+$B$502)</f>
        <v>49.1562050655961</v>
      </c>
      <c r="D502" s="12" t="n">
        <f aca="false">Assumptions!$B$7/$C$502</f>
        <v>610299.35</v>
      </c>
      <c r="E502" s="12" t="n">
        <f aca="false">$T$502+$W$502+$Z$502+$AC$502+$AF$502+$AI$502</f>
        <v>23227659.3669762</v>
      </c>
      <c r="F502" s="12" t="n">
        <f aca="false">Assumptions!$B$70/(Assumptions!$B$20+Assumptions!$B$17+$B$502+$E$502+$O$501)</f>
        <v>27.2523180435759</v>
      </c>
      <c r="G502" s="12" t="n">
        <f aca="false">$C$502*(1-Assumptions!$B$71)</f>
        <v>39.3249640524769</v>
      </c>
      <c r="H502" s="12" t="n">
        <f aca="false">MIN($F$502,$G$502)</f>
        <v>27.2523180435759</v>
      </c>
      <c r="I502" s="12" t="str">
        <f aca="false">IF($F$502&lt;=$G$502,"cap","discount")</f>
        <v>cap</v>
      </c>
      <c r="J502" s="12" t="n">
        <f aca="false">Assumptions!$B$69/$H$502</f>
        <v>183470.631452528</v>
      </c>
      <c r="K502" s="12" t="n">
        <f aca="false">Assumptions!$B$74/(Assumptions!$B$20+Assumptions!$B$17+$B$502+$E$502+$J$502)</f>
        <v>43.4714129425944</v>
      </c>
      <c r="L502" s="12" t="n">
        <f aca="false">$C$502*(1-Assumptions!$B$75)</f>
        <v>41.7827743057567</v>
      </c>
      <c r="M502" s="12" t="n">
        <f aca="false">MIN($K$502,$L$502)</f>
        <v>41.7827743057567</v>
      </c>
      <c r="N502" s="12" t="str">
        <f aca="false">IF($K$502&lt;=$L$502,"cap","discount")</f>
        <v>discount</v>
      </c>
      <c r="O502" s="12" t="n">
        <f aca="false">Assumptions!$B$73/$M$502</f>
        <v>71799.9235294118</v>
      </c>
      <c r="P502" s="12" t="n">
        <f aca="false">MAX(Assumptions!$B$4,($A$5*(Assumptions!$B$20+$E$502+Assumptions!$B$17+$J$502+$O$502+$D$502)-Assumptions!$B$17)/(1-$A$5))</f>
        <v>0</v>
      </c>
      <c r="Q502" s="12" t="n">
        <f aca="false">Assumptions!$B$20+$E$502+Assumptions!$B$17+$P$502+$J$502+$O$502+$D$502</f>
        <v>37487896.2719582</v>
      </c>
      <c r="R502" s="12" t="n">
        <f aca="false">IF($C$502&lt;Assumptions!$B$37,Assumptions!$B$37*(Assumptions!$B$21+Assumptions!$B$22/Assumptions!$B$37)/(Assumptions!$B$21+Assumptions!$B$22/$C$502),Assumptions!$B$37)</f>
        <v>1</v>
      </c>
      <c r="S502" s="12" t="n">
        <f aca="false">Assumptions!$B$38/$R$502</f>
        <v>1</v>
      </c>
      <c r="T502" s="12" t="n">
        <f aca="false">Assumptions!$B$39*$S$502</f>
        <v>5000000</v>
      </c>
      <c r="U502" s="12" t="n">
        <f aca="false">IF($C$502&lt;Assumptions!$B$42,Assumptions!$B$42*(Assumptions!$B$21+Assumptions!$B$22/Assumptions!$B$42)/(Assumptions!$B$21+Assumptions!$B$22/$C$502),Assumptions!$B$42)</f>
        <v>3</v>
      </c>
      <c r="V502" s="12" t="n">
        <f aca="false">Assumptions!$B$43/$U$502</f>
        <v>1</v>
      </c>
      <c r="W502" s="12" t="n">
        <f aca="false">Assumptions!$B$44*$V$502</f>
        <v>5000000</v>
      </c>
      <c r="X502" s="12" t="n">
        <f aca="false">IF($C$502&lt;Assumptions!$B$47,Assumptions!$B$47*(Assumptions!$B$21+Assumptions!$B$22/Assumptions!$B$47)/(Assumptions!$B$21+Assumptions!$B$22/$C$502),Assumptions!$B$47)</f>
        <v>10</v>
      </c>
      <c r="Y502" s="12" t="n">
        <f aca="false">Assumptions!$B$48/$X$502</f>
        <v>1</v>
      </c>
      <c r="Z502" s="12" t="n">
        <f aca="false">Assumptions!$B$49*$Y$502</f>
        <v>3000000</v>
      </c>
      <c r="AA502" s="12" t="n">
        <f aca="false">IF($C$502&lt;Assumptions!$B$52,Assumptions!$B$52*(Assumptions!$B$21+Assumptions!$B$22/Assumptions!$B$52)/(Assumptions!$B$21+Assumptions!$B$22/$C$502),Assumptions!$B$52)</f>
        <v>25</v>
      </c>
      <c r="AB502" s="12" t="n">
        <f aca="false">Assumptions!$B$53/$AA$502</f>
        <v>1</v>
      </c>
      <c r="AC502" s="12" t="n">
        <f aca="false">Assumptions!$B$54*$AB$502</f>
        <v>2400000</v>
      </c>
      <c r="AD502" s="12" t="n">
        <f aca="false">IF($C$502&lt;Assumptions!$B$57,Assumptions!$B$57*(Assumptions!$B$21+Assumptions!$B$22/Assumptions!$B$57)/(Assumptions!$B$21+Assumptions!$B$22/$C$502),Assumptions!$B$57)</f>
        <v>57.9714266404196</v>
      </c>
      <c r="AE502" s="12" t="n">
        <f aca="false">Assumptions!$B$58/$AD$502</f>
        <v>1.03499264167092</v>
      </c>
      <c r="AF502" s="12" t="n">
        <f aca="false">Assumptions!$B$59*$AE$502</f>
        <v>1724988.08111575</v>
      </c>
      <c r="AG502" s="12" t="n">
        <f aca="false">IF($C$502&lt;Assumptions!$B$62,Assumptions!$B$62*(Assumptions!$B$21+Assumptions!$B$22/Assumptions!$B$62)/(Assumptions!$B$21+Assumptions!$B$22/$C$502),Assumptions!$B$62)</f>
        <v>49.1582764764852</v>
      </c>
      <c r="AH502" s="12" t="n">
        <f aca="false">Assumptions!$B$63/$AG$502</f>
        <v>1.00000070229303</v>
      </c>
      <c r="AI502" s="12" t="n">
        <f aca="false">Assumptions!$B$64*$AH$502</f>
        <v>6102671.28586048</v>
      </c>
    </row>
    <row r="503" customFormat="false" ht="15" hidden="true" customHeight="false" outlineLevel="0" collapsed="false">
      <c r="A503" s="6" t="n">
        <f aca="false">ROW()-ROW($A$481)+Assumptions!$B$4</f>
        <v>22</v>
      </c>
      <c r="B503" s="12" t="n">
        <f aca="false">$P$502</f>
        <v>0</v>
      </c>
      <c r="C503" s="12" t="n">
        <f aca="false">$D$4/(Assumptions!$B$16+$B$503)</f>
        <v>49.1562050655961</v>
      </c>
      <c r="D503" s="12" t="n">
        <f aca="false">Assumptions!$B$7/$C$503</f>
        <v>610299.35</v>
      </c>
      <c r="E503" s="12" t="n">
        <f aca="false">$T$503+$W$503+$Z$503+$AC$503+$AF$503+$AI$503</f>
        <v>23227659.3669762</v>
      </c>
      <c r="F503" s="12" t="n">
        <f aca="false">Assumptions!$B$70/(Assumptions!$B$20+Assumptions!$B$17+$B$503+$E$503+$O$502)</f>
        <v>27.2523180435759</v>
      </c>
      <c r="G503" s="12" t="n">
        <f aca="false">$C$503*(1-Assumptions!$B$71)</f>
        <v>39.3249640524769</v>
      </c>
      <c r="H503" s="12" t="n">
        <f aca="false">MIN($F$503,$G$503)</f>
        <v>27.2523180435759</v>
      </c>
      <c r="I503" s="12" t="str">
        <f aca="false">IF($F$503&lt;=$G$503,"cap","discount")</f>
        <v>cap</v>
      </c>
      <c r="J503" s="12" t="n">
        <f aca="false">Assumptions!$B$69/$H$503</f>
        <v>183470.631452528</v>
      </c>
      <c r="K503" s="12" t="n">
        <f aca="false">Assumptions!$B$74/(Assumptions!$B$20+Assumptions!$B$17+$B$503+$E$503+$J$503)</f>
        <v>43.4714129425944</v>
      </c>
      <c r="L503" s="12" t="n">
        <f aca="false">$C$503*(1-Assumptions!$B$75)</f>
        <v>41.7827743057567</v>
      </c>
      <c r="M503" s="12" t="n">
        <f aca="false">MIN($K$503,$L$503)</f>
        <v>41.7827743057567</v>
      </c>
      <c r="N503" s="12" t="str">
        <f aca="false">IF($K$503&lt;=$L$503,"cap","discount")</f>
        <v>discount</v>
      </c>
      <c r="O503" s="12" t="n">
        <f aca="false">Assumptions!$B$73/$M$503</f>
        <v>71799.9235294118</v>
      </c>
      <c r="P503" s="12" t="n">
        <f aca="false">MAX(Assumptions!$B$4,($A$5*(Assumptions!$B$20+$E$503+Assumptions!$B$17+$J$503+$O$503+$D$503)-Assumptions!$B$17)/(1-$A$5))</f>
        <v>0</v>
      </c>
      <c r="Q503" s="12" t="n">
        <f aca="false">Assumptions!$B$20+$E$503+Assumptions!$B$17+$P$503+$J$503+$O$503+$D$503</f>
        <v>37487896.2719582</v>
      </c>
      <c r="R503" s="12" t="n">
        <f aca="false">IF($C$503&lt;Assumptions!$B$37,Assumptions!$B$37*(Assumptions!$B$21+Assumptions!$B$22/Assumptions!$B$37)/(Assumptions!$B$21+Assumptions!$B$22/$C$503),Assumptions!$B$37)</f>
        <v>1</v>
      </c>
      <c r="S503" s="12" t="n">
        <f aca="false">Assumptions!$B$38/$R$503</f>
        <v>1</v>
      </c>
      <c r="T503" s="12" t="n">
        <f aca="false">Assumptions!$B$39*$S$503</f>
        <v>5000000</v>
      </c>
      <c r="U503" s="12" t="n">
        <f aca="false">IF($C$503&lt;Assumptions!$B$42,Assumptions!$B$42*(Assumptions!$B$21+Assumptions!$B$22/Assumptions!$B$42)/(Assumptions!$B$21+Assumptions!$B$22/$C$503),Assumptions!$B$42)</f>
        <v>3</v>
      </c>
      <c r="V503" s="12" t="n">
        <f aca="false">Assumptions!$B$43/$U$503</f>
        <v>1</v>
      </c>
      <c r="W503" s="12" t="n">
        <f aca="false">Assumptions!$B$44*$V$503</f>
        <v>5000000</v>
      </c>
      <c r="X503" s="12" t="n">
        <f aca="false">IF($C$503&lt;Assumptions!$B$47,Assumptions!$B$47*(Assumptions!$B$21+Assumptions!$B$22/Assumptions!$B$47)/(Assumptions!$B$21+Assumptions!$B$22/$C$503),Assumptions!$B$47)</f>
        <v>10</v>
      </c>
      <c r="Y503" s="12" t="n">
        <f aca="false">Assumptions!$B$48/$X$503</f>
        <v>1</v>
      </c>
      <c r="Z503" s="12" t="n">
        <f aca="false">Assumptions!$B$49*$Y$503</f>
        <v>3000000</v>
      </c>
      <c r="AA503" s="12" t="n">
        <f aca="false">IF($C$503&lt;Assumptions!$B$52,Assumptions!$B$52*(Assumptions!$B$21+Assumptions!$B$22/Assumptions!$B$52)/(Assumptions!$B$21+Assumptions!$B$22/$C$503),Assumptions!$B$52)</f>
        <v>25</v>
      </c>
      <c r="AB503" s="12" t="n">
        <f aca="false">Assumptions!$B$53/$AA$503</f>
        <v>1</v>
      </c>
      <c r="AC503" s="12" t="n">
        <f aca="false">Assumptions!$B$54*$AB$503</f>
        <v>2400000</v>
      </c>
      <c r="AD503" s="12" t="n">
        <f aca="false">IF($C$503&lt;Assumptions!$B$57,Assumptions!$B$57*(Assumptions!$B$21+Assumptions!$B$22/Assumptions!$B$57)/(Assumptions!$B$21+Assumptions!$B$22/$C$503),Assumptions!$B$57)</f>
        <v>57.9714266404196</v>
      </c>
      <c r="AE503" s="12" t="n">
        <f aca="false">Assumptions!$B$58/$AD$503</f>
        <v>1.03499264167092</v>
      </c>
      <c r="AF503" s="12" t="n">
        <f aca="false">Assumptions!$B$59*$AE$503</f>
        <v>1724988.08111575</v>
      </c>
      <c r="AG503" s="12" t="n">
        <f aca="false">IF($C$503&lt;Assumptions!$B$62,Assumptions!$B$62*(Assumptions!$B$21+Assumptions!$B$22/Assumptions!$B$62)/(Assumptions!$B$21+Assumptions!$B$22/$C$503),Assumptions!$B$62)</f>
        <v>49.1582764764852</v>
      </c>
      <c r="AH503" s="12" t="n">
        <f aca="false">Assumptions!$B$63/$AG$503</f>
        <v>1.00000070229303</v>
      </c>
      <c r="AI503" s="12" t="n">
        <f aca="false">Assumptions!$B$64*$AH$503</f>
        <v>6102671.28586048</v>
      </c>
    </row>
    <row r="504" customFormat="false" ht="15" hidden="true" customHeight="false" outlineLevel="0" collapsed="false">
      <c r="A504" s="6" t="n">
        <f aca="false">ROW()-ROW($A$481)+Assumptions!$B$4</f>
        <v>23</v>
      </c>
      <c r="B504" s="12" t="n">
        <f aca="false">$P$503</f>
        <v>0</v>
      </c>
      <c r="C504" s="12" t="n">
        <f aca="false">$D$4/(Assumptions!$B$16+$B$504)</f>
        <v>49.1562050655961</v>
      </c>
      <c r="D504" s="12" t="n">
        <f aca="false">Assumptions!$B$7/$C$504</f>
        <v>610299.35</v>
      </c>
      <c r="E504" s="12" t="n">
        <f aca="false">$T$504+$W$504+$Z$504+$AC$504+$AF$504+$AI$504</f>
        <v>23227659.3669762</v>
      </c>
      <c r="F504" s="12" t="n">
        <f aca="false">Assumptions!$B$70/(Assumptions!$B$20+Assumptions!$B$17+$B$504+$E$504+$O$503)</f>
        <v>27.2523180435759</v>
      </c>
      <c r="G504" s="12" t="n">
        <f aca="false">$C$504*(1-Assumptions!$B$71)</f>
        <v>39.3249640524769</v>
      </c>
      <c r="H504" s="12" t="n">
        <f aca="false">MIN($F$504,$G$504)</f>
        <v>27.2523180435759</v>
      </c>
      <c r="I504" s="12" t="str">
        <f aca="false">IF($F$504&lt;=$G$504,"cap","discount")</f>
        <v>cap</v>
      </c>
      <c r="J504" s="12" t="n">
        <f aca="false">Assumptions!$B$69/$H$504</f>
        <v>183470.631452528</v>
      </c>
      <c r="K504" s="12" t="n">
        <f aca="false">Assumptions!$B$74/(Assumptions!$B$20+Assumptions!$B$17+$B$504+$E$504+$J$504)</f>
        <v>43.4714129425944</v>
      </c>
      <c r="L504" s="12" t="n">
        <f aca="false">$C$504*(1-Assumptions!$B$75)</f>
        <v>41.7827743057567</v>
      </c>
      <c r="M504" s="12" t="n">
        <f aca="false">MIN($K$504,$L$504)</f>
        <v>41.7827743057567</v>
      </c>
      <c r="N504" s="12" t="str">
        <f aca="false">IF($K$504&lt;=$L$504,"cap","discount")</f>
        <v>discount</v>
      </c>
      <c r="O504" s="12" t="n">
        <f aca="false">Assumptions!$B$73/$M$504</f>
        <v>71799.9235294118</v>
      </c>
      <c r="P504" s="12" t="n">
        <f aca="false">MAX(Assumptions!$B$4,($A$5*(Assumptions!$B$20+$E$504+Assumptions!$B$17+$J$504+$O$504+$D$504)-Assumptions!$B$17)/(1-$A$5))</f>
        <v>0</v>
      </c>
      <c r="Q504" s="12" t="n">
        <f aca="false">Assumptions!$B$20+$E$504+Assumptions!$B$17+$P$504+$J$504+$O$504+$D$504</f>
        <v>37487896.2719582</v>
      </c>
      <c r="R504" s="12" t="n">
        <f aca="false">IF($C$504&lt;Assumptions!$B$37,Assumptions!$B$37*(Assumptions!$B$21+Assumptions!$B$22/Assumptions!$B$37)/(Assumptions!$B$21+Assumptions!$B$22/$C$504),Assumptions!$B$37)</f>
        <v>1</v>
      </c>
      <c r="S504" s="12" t="n">
        <f aca="false">Assumptions!$B$38/$R$504</f>
        <v>1</v>
      </c>
      <c r="T504" s="12" t="n">
        <f aca="false">Assumptions!$B$39*$S$504</f>
        <v>5000000</v>
      </c>
      <c r="U504" s="12" t="n">
        <f aca="false">IF($C$504&lt;Assumptions!$B$42,Assumptions!$B$42*(Assumptions!$B$21+Assumptions!$B$22/Assumptions!$B$42)/(Assumptions!$B$21+Assumptions!$B$22/$C$504),Assumptions!$B$42)</f>
        <v>3</v>
      </c>
      <c r="V504" s="12" t="n">
        <f aca="false">Assumptions!$B$43/$U$504</f>
        <v>1</v>
      </c>
      <c r="W504" s="12" t="n">
        <f aca="false">Assumptions!$B$44*$V$504</f>
        <v>5000000</v>
      </c>
      <c r="X504" s="12" t="n">
        <f aca="false">IF($C$504&lt;Assumptions!$B$47,Assumptions!$B$47*(Assumptions!$B$21+Assumptions!$B$22/Assumptions!$B$47)/(Assumptions!$B$21+Assumptions!$B$22/$C$504),Assumptions!$B$47)</f>
        <v>10</v>
      </c>
      <c r="Y504" s="12" t="n">
        <f aca="false">Assumptions!$B$48/$X$504</f>
        <v>1</v>
      </c>
      <c r="Z504" s="12" t="n">
        <f aca="false">Assumptions!$B$49*$Y$504</f>
        <v>3000000</v>
      </c>
      <c r="AA504" s="12" t="n">
        <f aca="false">IF($C$504&lt;Assumptions!$B$52,Assumptions!$B$52*(Assumptions!$B$21+Assumptions!$B$22/Assumptions!$B$52)/(Assumptions!$B$21+Assumptions!$B$22/$C$504),Assumptions!$B$52)</f>
        <v>25</v>
      </c>
      <c r="AB504" s="12" t="n">
        <f aca="false">Assumptions!$B$53/$AA$504</f>
        <v>1</v>
      </c>
      <c r="AC504" s="12" t="n">
        <f aca="false">Assumptions!$B$54*$AB$504</f>
        <v>2400000</v>
      </c>
      <c r="AD504" s="12" t="n">
        <f aca="false">IF($C$504&lt;Assumptions!$B$57,Assumptions!$B$57*(Assumptions!$B$21+Assumptions!$B$22/Assumptions!$B$57)/(Assumptions!$B$21+Assumptions!$B$22/$C$504),Assumptions!$B$57)</f>
        <v>57.9714266404196</v>
      </c>
      <c r="AE504" s="12" t="n">
        <f aca="false">Assumptions!$B$58/$AD$504</f>
        <v>1.03499264167092</v>
      </c>
      <c r="AF504" s="12" t="n">
        <f aca="false">Assumptions!$B$59*$AE$504</f>
        <v>1724988.08111575</v>
      </c>
      <c r="AG504" s="12" t="n">
        <f aca="false">IF($C$504&lt;Assumptions!$B$62,Assumptions!$B$62*(Assumptions!$B$21+Assumptions!$B$22/Assumptions!$B$62)/(Assumptions!$B$21+Assumptions!$B$22/$C$504),Assumptions!$B$62)</f>
        <v>49.1582764764852</v>
      </c>
      <c r="AH504" s="12" t="n">
        <f aca="false">Assumptions!$B$63/$AG$504</f>
        <v>1.00000070229303</v>
      </c>
      <c r="AI504" s="12" t="n">
        <f aca="false">Assumptions!$B$64*$AH$504</f>
        <v>6102671.28586048</v>
      </c>
    </row>
    <row r="505" customFormat="false" ht="15" hidden="true" customHeight="false" outlineLevel="0" collapsed="false">
      <c r="A505" s="6" t="n">
        <f aca="false">ROW()-ROW($A$481)+Assumptions!$B$4</f>
        <v>24</v>
      </c>
      <c r="B505" s="12" t="n">
        <f aca="false">$P$504</f>
        <v>0</v>
      </c>
      <c r="C505" s="12" t="n">
        <f aca="false">$D$4/(Assumptions!$B$16+$B$505)</f>
        <v>49.1562050655961</v>
      </c>
      <c r="D505" s="12" t="n">
        <f aca="false">Assumptions!$B$7/$C$505</f>
        <v>610299.35</v>
      </c>
      <c r="E505" s="12" t="n">
        <f aca="false">$T$505+$W$505+$Z$505+$AC$505+$AF$505+$AI$505</f>
        <v>23227659.3669762</v>
      </c>
      <c r="F505" s="12" t="n">
        <f aca="false">Assumptions!$B$70/(Assumptions!$B$20+Assumptions!$B$17+$B$505+$E$505+$O$504)</f>
        <v>27.2523180435759</v>
      </c>
      <c r="G505" s="12" t="n">
        <f aca="false">$C$505*(1-Assumptions!$B$71)</f>
        <v>39.3249640524769</v>
      </c>
      <c r="H505" s="12" t="n">
        <f aca="false">MIN($F$505,$G$505)</f>
        <v>27.2523180435759</v>
      </c>
      <c r="I505" s="12" t="str">
        <f aca="false">IF($F$505&lt;=$G$505,"cap","discount")</f>
        <v>cap</v>
      </c>
      <c r="J505" s="12" t="n">
        <f aca="false">Assumptions!$B$69/$H$505</f>
        <v>183470.631452528</v>
      </c>
      <c r="K505" s="12" t="n">
        <f aca="false">Assumptions!$B$74/(Assumptions!$B$20+Assumptions!$B$17+$B$505+$E$505+$J$505)</f>
        <v>43.4714129425944</v>
      </c>
      <c r="L505" s="12" t="n">
        <f aca="false">$C$505*(1-Assumptions!$B$75)</f>
        <v>41.7827743057567</v>
      </c>
      <c r="M505" s="12" t="n">
        <f aca="false">MIN($K$505,$L$505)</f>
        <v>41.7827743057567</v>
      </c>
      <c r="N505" s="12" t="str">
        <f aca="false">IF($K$505&lt;=$L$505,"cap","discount")</f>
        <v>discount</v>
      </c>
      <c r="O505" s="12" t="n">
        <f aca="false">Assumptions!$B$73/$M$505</f>
        <v>71799.9235294118</v>
      </c>
      <c r="P505" s="12" t="n">
        <f aca="false">MAX(Assumptions!$B$4,($A$5*(Assumptions!$B$20+$E$505+Assumptions!$B$17+$J$505+$O$505+$D$505)-Assumptions!$B$17)/(1-$A$5))</f>
        <v>0</v>
      </c>
      <c r="Q505" s="12" t="n">
        <f aca="false">Assumptions!$B$20+$E$505+Assumptions!$B$17+$P$505+$J$505+$O$505+$D$505</f>
        <v>37487896.2719582</v>
      </c>
      <c r="R505" s="12" t="n">
        <f aca="false">IF($C$505&lt;Assumptions!$B$37,Assumptions!$B$37*(Assumptions!$B$21+Assumptions!$B$22/Assumptions!$B$37)/(Assumptions!$B$21+Assumptions!$B$22/$C$505),Assumptions!$B$37)</f>
        <v>1</v>
      </c>
      <c r="S505" s="12" t="n">
        <f aca="false">Assumptions!$B$38/$R$505</f>
        <v>1</v>
      </c>
      <c r="T505" s="12" t="n">
        <f aca="false">Assumptions!$B$39*$S$505</f>
        <v>5000000</v>
      </c>
      <c r="U505" s="12" t="n">
        <f aca="false">IF($C$505&lt;Assumptions!$B$42,Assumptions!$B$42*(Assumptions!$B$21+Assumptions!$B$22/Assumptions!$B$42)/(Assumptions!$B$21+Assumptions!$B$22/$C$505),Assumptions!$B$42)</f>
        <v>3</v>
      </c>
      <c r="V505" s="12" t="n">
        <f aca="false">Assumptions!$B$43/$U$505</f>
        <v>1</v>
      </c>
      <c r="W505" s="12" t="n">
        <f aca="false">Assumptions!$B$44*$V$505</f>
        <v>5000000</v>
      </c>
      <c r="X505" s="12" t="n">
        <f aca="false">IF($C$505&lt;Assumptions!$B$47,Assumptions!$B$47*(Assumptions!$B$21+Assumptions!$B$22/Assumptions!$B$47)/(Assumptions!$B$21+Assumptions!$B$22/$C$505),Assumptions!$B$47)</f>
        <v>10</v>
      </c>
      <c r="Y505" s="12" t="n">
        <f aca="false">Assumptions!$B$48/$X$505</f>
        <v>1</v>
      </c>
      <c r="Z505" s="12" t="n">
        <f aca="false">Assumptions!$B$49*$Y$505</f>
        <v>3000000</v>
      </c>
      <c r="AA505" s="12" t="n">
        <f aca="false">IF($C$505&lt;Assumptions!$B$52,Assumptions!$B$52*(Assumptions!$B$21+Assumptions!$B$22/Assumptions!$B$52)/(Assumptions!$B$21+Assumptions!$B$22/$C$505),Assumptions!$B$52)</f>
        <v>25</v>
      </c>
      <c r="AB505" s="12" t="n">
        <f aca="false">Assumptions!$B$53/$AA$505</f>
        <v>1</v>
      </c>
      <c r="AC505" s="12" t="n">
        <f aca="false">Assumptions!$B$54*$AB$505</f>
        <v>2400000</v>
      </c>
      <c r="AD505" s="12" t="n">
        <f aca="false">IF($C$505&lt;Assumptions!$B$57,Assumptions!$B$57*(Assumptions!$B$21+Assumptions!$B$22/Assumptions!$B$57)/(Assumptions!$B$21+Assumptions!$B$22/$C$505),Assumptions!$B$57)</f>
        <v>57.9714266404196</v>
      </c>
      <c r="AE505" s="12" t="n">
        <f aca="false">Assumptions!$B$58/$AD$505</f>
        <v>1.03499264167092</v>
      </c>
      <c r="AF505" s="12" t="n">
        <f aca="false">Assumptions!$B$59*$AE$505</f>
        <v>1724988.08111575</v>
      </c>
      <c r="AG505" s="12" t="n">
        <f aca="false">IF($C$505&lt;Assumptions!$B$62,Assumptions!$B$62*(Assumptions!$B$21+Assumptions!$B$22/Assumptions!$B$62)/(Assumptions!$B$21+Assumptions!$B$22/$C$505),Assumptions!$B$62)</f>
        <v>49.1582764764852</v>
      </c>
      <c r="AH505" s="12" t="n">
        <f aca="false">Assumptions!$B$63/$AG$505</f>
        <v>1.00000070229303</v>
      </c>
      <c r="AI505" s="12" t="n">
        <f aca="false">Assumptions!$B$64*$AH$505</f>
        <v>6102671.28586048</v>
      </c>
    </row>
    <row r="506" customFormat="false" ht="15" hidden="true" customHeight="false" outlineLevel="0" collapsed="false">
      <c r="A506" s="6" t="n">
        <f aca="false">ROW()-ROW($A$481)+Assumptions!$B$4</f>
        <v>25</v>
      </c>
      <c r="B506" s="12" t="n">
        <f aca="false">$P$505</f>
        <v>0</v>
      </c>
      <c r="C506" s="12" t="n">
        <f aca="false">$D$4/(Assumptions!$B$16+$B$506)</f>
        <v>49.1562050655961</v>
      </c>
      <c r="D506" s="12" t="n">
        <f aca="false">Assumptions!$B$7/$C$506</f>
        <v>610299.35</v>
      </c>
      <c r="E506" s="12" t="n">
        <f aca="false">$T$506+$W$506+$Z$506+$AC$506+$AF$506+$AI$506</f>
        <v>23227659.3669762</v>
      </c>
      <c r="F506" s="12" t="n">
        <f aca="false">Assumptions!$B$70/(Assumptions!$B$20+Assumptions!$B$17+$B$506+$E$506+$O$505)</f>
        <v>27.2523180435759</v>
      </c>
      <c r="G506" s="12" t="n">
        <f aca="false">$C$506*(1-Assumptions!$B$71)</f>
        <v>39.3249640524769</v>
      </c>
      <c r="H506" s="12" t="n">
        <f aca="false">MIN($F$506,$G$506)</f>
        <v>27.2523180435759</v>
      </c>
      <c r="I506" s="12" t="str">
        <f aca="false">IF($F$506&lt;=$G$506,"cap","discount")</f>
        <v>cap</v>
      </c>
      <c r="J506" s="12" t="n">
        <f aca="false">Assumptions!$B$69/$H$506</f>
        <v>183470.631452528</v>
      </c>
      <c r="K506" s="12" t="n">
        <f aca="false">Assumptions!$B$74/(Assumptions!$B$20+Assumptions!$B$17+$B$506+$E$506+$J$506)</f>
        <v>43.4714129425944</v>
      </c>
      <c r="L506" s="12" t="n">
        <f aca="false">$C$506*(1-Assumptions!$B$75)</f>
        <v>41.7827743057567</v>
      </c>
      <c r="M506" s="12" t="n">
        <f aca="false">MIN($K$506,$L$506)</f>
        <v>41.7827743057567</v>
      </c>
      <c r="N506" s="12" t="str">
        <f aca="false">IF($K$506&lt;=$L$506,"cap","discount")</f>
        <v>discount</v>
      </c>
      <c r="O506" s="12" t="n">
        <f aca="false">Assumptions!$B$73/$M$506</f>
        <v>71799.9235294118</v>
      </c>
      <c r="P506" s="12" t="n">
        <f aca="false">MAX(Assumptions!$B$4,($A$5*(Assumptions!$B$20+$E$506+Assumptions!$B$17+$J$506+$O$506+$D$506)-Assumptions!$B$17)/(1-$A$5))</f>
        <v>0</v>
      </c>
      <c r="Q506" s="12" t="n">
        <f aca="false">Assumptions!$B$20+$E$506+Assumptions!$B$17+$P$506+$J$506+$O$506+$D$506</f>
        <v>37487896.2719582</v>
      </c>
      <c r="R506" s="12" t="n">
        <f aca="false">IF($C$506&lt;Assumptions!$B$37,Assumptions!$B$37*(Assumptions!$B$21+Assumptions!$B$22/Assumptions!$B$37)/(Assumptions!$B$21+Assumptions!$B$22/$C$506),Assumptions!$B$37)</f>
        <v>1</v>
      </c>
      <c r="S506" s="12" t="n">
        <f aca="false">Assumptions!$B$38/$R$506</f>
        <v>1</v>
      </c>
      <c r="T506" s="12" t="n">
        <f aca="false">Assumptions!$B$39*$S$506</f>
        <v>5000000</v>
      </c>
      <c r="U506" s="12" t="n">
        <f aca="false">IF($C$506&lt;Assumptions!$B$42,Assumptions!$B$42*(Assumptions!$B$21+Assumptions!$B$22/Assumptions!$B$42)/(Assumptions!$B$21+Assumptions!$B$22/$C$506),Assumptions!$B$42)</f>
        <v>3</v>
      </c>
      <c r="V506" s="12" t="n">
        <f aca="false">Assumptions!$B$43/$U$506</f>
        <v>1</v>
      </c>
      <c r="W506" s="12" t="n">
        <f aca="false">Assumptions!$B$44*$V$506</f>
        <v>5000000</v>
      </c>
      <c r="X506" s="12" t="n">
        <f aca="false">IF($C$506&lt;Assumptions!$B$47,Assumptions!$B$47*(Assumptions!$B$21+Assumptions!$B$22/Assumptions!$B$47)/(Assumptions!$B$21+Assumptions!$B$22/$C$506),Assumptions!$B$47)</f>
        <v>10</v>
      </c>
      <c r="Y506" s="12" t="n">
        <f aca="false">Assumptions!$B$48/$X$506</f>
        <v>1</v>
      </c>
      <c r="Z506" s="12" t="n">
        <f aca="false">Assumptions!$B$49*$Y$506</f>
        <v>3000000</v>
      </c>
      <c r="AA506" s="12" t="n">
        <f aca="false">IF($C$506&lt;Assumptions!$B$52,Assumptions!$B$52*(Assumptions!$B$21+Assumptions!$B$22/Assumptions!$B$52)/(Assumptions!$B$21+Assumptions!$B$22/$C$506),Assumptions!$B$52)</f>
        <v>25</v>
      </c>
      <c r="AB506" s="12" t="n">
        <f aca="false">Assumptions!$B$53/$AA$506</f>
        <v>1</v>
      </c>
      <c r="AC506" s="12" t="n">
        <f aca="false">Assumptions!$B$54*$AB$506</f>
        <v>2400000</v>
      </c>
      <c r="AD506" s="12" t="n">
        <f aca="false">IF($C$506&lt;Assumptions!$B$57,Assumptions!$B$57*(Assumptions!$B$21+Assumptions!$B$22/Assumptions!$B$57)/(Assumptions!$B$21+Assumptions!$B$22/$C$506),Assumptions!$B$57)</f>
        <v>57.9714266404196</v>
      </c>
      <c r="AE506" s="12" t="n">
        <f aca="false">Assumptions!$B$58/$AD$506</f>
        <v>1.03499264167092</v>
      </c>
      <c r="AF506" s="12" t="n">
        <f aca="false">Assumptions!$B$59*$AE$506</f>
        <v>1724988.08111575</v>
      </c>
      <c r="AG506" s="12" t="n">
        <f aca="false">IF($C$506&lt;Assumptions!$B$62,Assumptions!$B$62*(Assumptions!$B$21+Assumptions!$B$22/Assumptions!$B$62)/(Assumptions!$B$21+Assumptions!$B$22/$C$506),Assumptions!$B$62)</f>
        <v>49.1582764764852</v>
      </c>
      <c r="AH506" s="12" t="n">
        <f aca="false">Assumptions!$B$63/$AG$506</f>
        <v>1.00000070229303</v>
      </c>
      <c r="AI506" s="12" t="n">
        <f aca="false">Assumptions!$B$64*$AH$506</f>
        <v>6102671.28586048</v>
      </c>
    </row>
    <row r="507" customFormat="false" ht="15" hidden="true" customHeight="false" outlineLevel="0" collapsed="false">
      <c r="A507" s="6" t="n">
        <f aca="false">ROW()-ROW($A$481)+Assumptions!$B$4</f>
        <v>26</v>
      </c>
      <c r="B507" s="12" t="n">
        <f aca="false">$P$506</f>
        <v>0</v>
      </c>
      <c r="C507" s="12" t="n">
        <f aca="false">$D$4/(Assumptions!$B$16+$B$507)</f>
        <v>49.1562050655961</v>
      </c>
      <c r="D507" s="12" t="n">
        <f aca="false">Assumptions!$B$7/$C$507</f>
        <v>610299.35</v>
      </c>
      <c r="E507" s="12" t="n">
        <f aca="false">$T$507+$W$507+$Z$507+$AC$507+$AF$507+$AI$507</f>
        <v>23227659.3669762</v>
      </c>
      <c r="F507" s="12" t="n">
        <f aca="false">Assumptions!$B$70/(Assumptions!$B$20+Assumptions!$B$17+$B$507+$E$507+$O$506)</f>
        <v>27.2523180435759</v>
      </c>
      <c r="G507" s="12" t="n">
        <f aca="false">$C$507*(1-Assumptions!$B$71)</f>
        <v>39.3249640524769</v>
      </c>
      <c r="H507" s="12" t="n">
        <f aca="false">MIN($F$507,$G$507)</f>
        <v>27.2523180435759</v>
      </c>
      <c r="I507" s="12" t="str">
        <f aca="false">IF($F$507&lt;=$G$507,"cap","discount")</f>
        <v>cap</v>
      </c>
      <c r="J507" s="12" t="n">
        <f aca="false">Assumptions!$B$69/$H$507</f>
        <v>183470.631452528</v>
      </c>
      <c r="K507" s="12" t="n">
        <f aca="false">Assumptions!$B$74/(Assumptions!$B$20+Assumptions!$B$17+$B$507+$E$507+$J$507)</f>
        <v>43.4714129425944</v>
      </c>
      <c r="L507" s="12" t="n">
        <f aca="false">$C$507*(1-Assumptions!$B$75)</f>
        <v>41.7827743057567</v>
      </c>
      <c r="M507" s="12" t="n">
        <f aca="false">MIN($K$507,$L$507)</f>
        <v>41.7827743057567</v>
      </c>
      <c r="N507" s="12" t="str">
        <f aca="false">IF($K$507&lt;=$L$507,"cap","discount")</f>
        <v>discount</v>
      </c>
      <c r="O507" s="12" t="n">
        <f aca="false">Assumptions!$B$73/$M$507</f>
        <v>71799.9235294118</v>
      </c>
      <c r="P507" s="12" t="n">
        <f aca="false">MAX(Assumptions!$B$4,($A$5*(Assumptions!$B$20+$E$507+Assumptions!$B$17+$J$507+$O$507+$D$507)-Assumptions!$B$17)/(1-$A$5))</f>
        <v>0</v>
      </c>
      <c r="Q507" s="12" t="n">
        <f aca="false">Assumptions!$B$20+$E$507+Assumptions!$B$17+$P$507+$J$507+$O$507+$D$507</f>
        <v>37487896.2719582</v>
      </c>
      <c r="R507" s="12" t="n">
        <f aca="false">IF($C$507&lt;Assumptions!$B$37,Assumptions!$B$37*(Assumptions!$B$21+Assumptions!$B$22/Assumptions!$B$37)/(Assumptions!$B$21+Assumptions!$B$22/$C$507),Assumptions!$B$37)</f>
        <v>1</v>
      </c>
      <c r="S507" s="12" t="n">
        <f aca="false">Assumptions!$B$38/$R$507</f>
        <v>1</v>
      </c>
      <c r="T507" s="12" t="n">
        <f aca="false">Assumptions!$B$39*$S$507</f>
        <v>5000000</v>
      </c>
      <c r="U507" s="12" t="n">
        <f aca="false">IF($C$507&lt;Assumptions!$B$42,Assumptions!$B$42*(Assumptions!$B$21+Assumptions!$B$22/Assumptions!$B$42)/(Assumptions!$B$21+Assumptions!$B$22/$C$507),Assumptions!$B$42)</f>
        <v>3</v>
      </c>
      <c r="V507" s="12" t="n">
        <f aca="false">Assumptions!$B$43/$U$507</f>
        <v>1</v>
      </c>
      <c r="W507" s="12" t="n">
        <f aca="false">Assumptions!$B$44*$V$507</f>
        <v>5000000</v>
      </c>
      <c r="X507" s="12" t="n">
        <f aca="false">IF($C$507&lt;Assumptions!$B$47,Assumptions!$B$47*(Assumptions!$B$21+Assumptions!$B$22/Assumptions!$B$47)/(Assumptions!$B$21+Assumptions!$B$22/$C$507),Assumptions!$B$47)</f>
        <v>10</v>
      </c>
      <c r="Y507" s="12" t="n">
        <f aca="false">Assumptions!$B$48/$X$507</f>
        <v>1</v>
      </c>
      <c r="Z507" s="12" t="n">
        <f aca="false">Assumptions!$B$49*$Y$507</f>
        <v>3000000</v>
      </c>
      <c r="AA507" s="12" t="n">
        <f aca="false">IF($C$507&lt;Assumptions!$B$52,Assumptions!$B$52*(Assumptions!$B$21+Assumptions!$B$22/Assumptions!$B$52)/(Assumptions!$B$21+Assumptions!$B$22/$C$507),Assumptions!$B$52)</f>
        <v>25</v>
      </c>
      <c r="AB507" s="12" t="n">
        <f aca="false">Assumptions!$B$53/$AA$507</f>
        <v>1</v>
      </c>
      <c r="AC507" s="12" t="n">
        <f aca="false">Assumptions!$B$54*$AB$507</f>
        <v>2400000</v>
      </c>
      <c r="AD507" s="12" t="n">
        <f aca="false">IF($C$507&lt;Assumptions!$B$57,Assumptions!$B$57*(Assumptions!$B$21+Assumptions!$B$22/Assumptions!$B$57)/(Assumptions!$B$21+Assumptions!$B$22/$C$507),Assumptions!$B$57)</f>
        <v>57.9714266404196</v>
      </c>
      <c r="AE507" s="12" t="n">
        <f aca="false">Assumptions!$B$58/$AD$507</f>
        <v>1.03499264167092</v>
      </c>
      <c r="AF507" s="12" t="n">
        <f aca="false">Assumptions!$B$59*$AE$507</f>
        <v>1724988.08111575</v>
      </c>
      <c r="AG507" s="12" t="n">
        <f aca="false">IF($C$507&lt;Assumptions!$B$62,Assumptions!$B$62*(Assumptions!$B$21+Assumptions!$B$22/Assumptions!$B$62)/(Assumptions!$B$21+Assumptions!$B$22/$C$507),Assumptions!$B$62)</f>
        <v>49.1582764764852</v>
      </c>
      <c r="AH507" s="12" t="n">
        <f aca="false">Assumptions!$B$63/$AG$507</f>
        <v>1.00000070229303</v>
      </c>
      <c r="AI507" s="12" t="n">
        <f aca="false">Assumptions!$B$64*$AH$507</f>
        <v>6102671.28586048</v>
      </c>
    </row>
    <row r="508" customFormat="false" ht="15" hidden="true" customHeight="false" outlineLevel="0" collapsed="false">
      <c r="A508" s="6" t="n">
        <f aca="false">ROW()-ROW($A$481)+Assumptions!$B$4</f>
        <v>27</v>
      </c>
      <c r="B508" s="12" t="n">
        <f aca="false">$P$507</f>
        <v>0</v>
      </c>
      <c r="C508" s="12" t="n">
        <f aca="false">$D$4/(Assumptions!$B$16+$B$508)</f>
        <v>49.1562050655961</v>
      </c>
      <c r="D508" s="12" t="n">
        <f aca="false">Assumptions!$B$7/$C$508</f>
        <v>610299.35</v>
      </c>
      <c r="E508" s="12" t="n">
        <f aca="false">$T$508+$W$508+$Z$508+$AC$508+$AF$508+$AI$508</f>
        <v>23227659.3669762</v>
      </c>
      <c r="F508" s="12" t="n">
        <f aca="false">Assumptions!$B$70/(Assumptions!$B$20+Assumptions!$B$17+$B$508+$E$508+$O$507)</f>
        <v>27.2523180435759</v>
      </c>
      <c r="G508" s="12" t="n">
        <f aca="false">$C$508*(1-Assumptions!$B$71)</f>
        <v>39.3249640524769</v>
      </c>
      <c r="H508" s="12" t="n">
        <f aca="false">MIN($F$508,$G$508)</f>
        <v>27.2523180435759</v>
      </c>
      <c r="I508" s="12" t="str">
        <f aca="false">IF($F$508&lt;=$G$508,"cap","discount")</f>
        <v>cap</v>
      </c>
      <c r="J508" s="12" t="n">
        <f aca="false">Assumptions!$B$69/$H$508</f>
        <v>183470.631452528</v>
      </c>
      <c r="K508" s="12" t="n">
        <f aca="false">Assumptions!$B$74/(Assumptions!$B$20+Assumptions!$B$17+$B$508+$E$508+$J$508)</f>
        <v>43.4714129425944</v>
      </c>
      <c r="L508" s="12" t="n">
        <f aca="false">$C$508*(1-Assumptions!$B$75)</f>
        <v>41.7827743057567</v>
      </c>
      <c r="M508" s="12" t="n">
        <f aca="false">MIN($K$508,$L$508)</f>
        <v>41.7827743057567</v>
      </c>
      <c r="N508" s="12" t="str">
        <f aca="false">IF($K$508&lt;=$L$508,"cap","discount")</f>
        <v>discount</v>
      </c>
      <c r="O508" s="12" t="n">
        <f aca="false">Assumptions!$B$73/$M$508</f>
        <v>71799.9235294118</v>
      </c>
      <c r="P508" s="12" t="n">
        <f aca="false">MAX(Assumptions!$B$4,($A$5*(Assumptions!$B$20+$E$508+Assumptions!$B$17+$J$508+$O$508+$D$508)-Assumptions!$B$17)/(1-$A$5))</f>
        <v>0</v>
      </c>
      <c r="Q508" s="12" t="n">
        <f aca="false">Assumptions!$B$20+$E$508+Assumptions!$B$17+$P$508+$J$508+$O$508+$D$508</f>
        <v>37487896.2719582</v>
      </c>
      <c r="R508" s="12" t="n">
        <f aca="false">IF($C$508&lt;Assumptions!$B$37,Assumptions!$B$37*(Assumptions!$B$21+Assumptions!$B$22/Assumptions!$B$37)/(Assumptions!$B$21+Assumptions!$B$22/$C$508),Assumptions!$B$37)</f>
        <v>1</v>
      </c>
      <c r="S508" s="12" t="n">
        <f aca="false">Assumptions!$B$38/$R$508</f>
        <v>1</v>
      </c>
      <c r="T508" s="12" t="n">
        <f aca="false">Assumptions!$B$39*$S$508</f>
        <v>5000000</v>
      </c>
      <c r="U508" s="12" t="n">
        <f aca="false">IF($C$508&lt;Assumptions!$B$42,Assumptions!$B$42*(Assumptions!$B$21+Assumptions!$B$22/Assumptions!$B$42)/(Assumptions!$B$21+Assumptions!$B$22/$C$508),Assumptions!$B$42)</f>
        <v>3</v>
      </c>
      <c r="V508" s="12" t="n">
        <f aca="false">Assumptions!$B$43/$U$508</f>
        <v>1</v>
      </c>
      <c r="W508" s="12" t="n">
        <f aca="false">Assumptions!$B$44*$V$508</f>
        <v>5000000</v>
      </c>
      <c r="X508" s="12" t="n">
        <f aca="false">IF($C$508&lt;Assumptions!$B$47,Assumptions!$B$47*(Assumptions!$B$21+Assumptions!$B$22/Assumptions!$B$47)/(Assumptions!$B$21+Assumptions!$B$22/$C$508),Assumptions!$B$47)</f>
        <v>10</v>
      </c>
      <c r="Y508" s="12" t="n">
        <f aca="false">Assumptions!$B$48/$X$508</f>
        <v>1</v>
      </c>
      <c r="Z508" s="12" t="n">
        <f aca="false">Assumptions!$B$49*$Y$508</f>
        <v>3000000</v>
      </c>
      <c r="AA508" s="12" t="n">
        <f aca="false">IF($C$508&lt;Assumptions!$B$52,Assumptions!$B$52*(Assumptions!$B$21+Assumptions!$B$22/Assumptions!$B$52)/(Assumptions!$B$21+Assumptions!$B$22/$C$508),Assumptions!$B$52)</f>
        <v>25</v>
      </c>
      <c r="AB508" s="12" t="n">
        <f aca="false">Assumptions!$B$53/$AA$508</f>
        <v>1</v>
      </c>
      <c r="AC508" s="12" t="n">
        <f aca="false">Assumptions!$B$54*$AB$508</f>
        <v>2400000</v>
      </c>
      <c r="AD508" s="12" t="n">
        <f aca="false">IF($C$508&lt;Assumptions!$B$57,Assumptions!$B$57*(Assumptions!$B$21+Assumptions!$B$22/Assumptions!$B$57)/(Assumptions!$B$21+Assumptions!$B$22/$C$508),Assumptions!$B$57)</f>
        <v>57.9714266404196</v>
      </c>
      <c r="AE508" s="12" t="n">
        <f aca="false">Assumptions!$B$58/$AD$508</f>
        <v>1.03499264167092</v>
      </c>
      <c r="AF508" s="12" t="n">
        <f aca="false">Assumptions!$B$59*$AE$508</f>
        <v>1724988.08111575</v>
      </c>
      <c r="AG508" s="12" t="n">
        <f aca="false">IF($C$508&lt;Assumptions!$B$62,Assumptions!$B$62*(Assumptions!$B$21+Assumptions!$B$22/Assumptions!$B$62)/(Assumptions!$B$21+Assumptions!$B$22/$C$508),Assumptions!$B$62)</f>
        <v>49.1582764764852</v>
      </c>
      <c r="AH508" s="12" t="n">
        <f aca="false">Assumptions!$B$63/$AG$508</f>
        <v>1.00000070229303</v>
      </c>
      <c r="AI508" s="12" t="n">
        <f aca="false">Assumptions!$B$64*$AH$508</f>
        <v>6102671.28586048</v>
      </c>
    </row>
    <row r="509" customFormat="false" ht="15" hidden="true" customHeight="false" outlineLevel="0" collapsed="false">
      <c r="A509" s="6" t="n">
        <f aca="false">ROW()-ROW($A$481)+Assumptions!$B$4</f>
        <v>28</v>
      </c>
      <c r="B509" s="12" t="n">
        <f aca="false">$P$508</f>
        <v>0</v>
      </c>
      <c r="C509" s="12" t="n">
        <f aca="false">$D$4/(Assumptions!$B$16+$B$509)</f>
        <v>49.1562050655961</v>
      </c>
      <c r="D509" s="12" t="n">
        <f aca="false">Assumptions!$B$7/$C$509</f>
        <v>610299.35</v>
      </c>
      <c r="E509" s="12" t="n">
        <f aca="false">$T$509+$W$509+$Z$509+$AC$509+$AF$509+$AI$509</f>
        <v>23227659.3669762</v>
      </c>
      <c r="F509" s="12" t="n">
        <f aca="false">Assumptions!$B$70/(Assumptions!$B$20+Assumptions!$B$17+$B$509+$E$509+$O$508)</f>
        <v>27.2523180435759</v>
      </c>
      <c r="G509" s="12" t="n">
        <f aca="false">$C$509*(1-Assumptions!$B$71)</f>
        <v>39.3249640524769</v>
      </c>
      <c r="H509" s="12" t="n">
        <f aca="false">MIN($F$509,$G$509)</f>
        <v>27.2523180435759</v>
      </c>
      <c r="I509" s="12" t="str">
        <f aca="false">IF($F$509&lt;=$G$509,"cap","discount")</f>
        <v>cap</v>
      </c>
      <c r="J509" s="12" t="n">
        <f aca="false">Assumptions!$B$69/$H$509</f>
        <v>183470.631452528</v>
      </c>
      <c r="K509" s="12" t="n">
        <f aca="false">Assumptions!$B$74/(Assumptions!$B$20+Assumptions!$B$17+$B$509+$E$509+$J$509)</f>
        <v>43.4714129425944</v>
      </c>
      <c r="L509" s="12" t="n">
        <f aca="false">$C$509*(1-Assumptions!$B$75)</f>
        <v>41.7827743057567</v>
      </c>
      <c r="M509" s="12" t="n">
        <f aca="false">MIN($K$509,$L$509)</f>
        <v>41.7827743057567</v>
      </c>
      <c r="N509" s="12" t="str">
        <f aca="false">IF($K$509&lt;=$L$509,"cap","discount")</f>
        <v>discount</v>
      </c>
      <c r="O509" s="12" t="n">
        <f aca="false">Assumptions!$B$73/$M$509</f>
        <v>71799.9235294118</v>
      </c>
      <c r="P509" s="12" t="n">
        <f aca="false">MAX(Assumptions!$B$4,($A$5*(Assumptions!$B$20+$E$509+Assumptions!$B$17+$J$509+$O$509+$D$509)-Assumptions!$B$17)/(1-$A$5))</f>
        <v>0</v>
      </c>
      <c r="Q509" s="12" t="n">
        <f aca="false">Assumptions!$B$20+$E$509+Assumptions!$B$17+$P$509+$J$509+$O$509+$D$509</f>
        <v>37487896.2719582</v>
      </c>
      <c r="R509" s="12" t="n">
        <f aca="false">IF($C$509&lt;Assumptions!$B$37,Assumptions!$B$37*(Assumptions!$B$21+Assumptions!$B$22/Assumptions!$B$37)/(Assumptions!$B$21+Assumptions!$B$22/$C$509),Assumptions!$B$37)</f>
        <v>1</v>
      </c>
      <c r="S509" s="12" t="n">
        <f aca="false">Assumptions!$B$38/$R$509</f>
        <v>1</v>
      </c>
      <c r="T509" s="12" t="n">
        <f aca="false">Assumptions!$B$39*$S$509</f>
        <v>5000000</v>
      </c>
      <c r="U509" s="12" t="n">
        <f aca="false">IF($C$509&lt;Assumptions!$B$42,Assumptions!$B$42*(Assumptions!$B$21+Assumptions!$B$22/Assumptions!$B$42)/(Assumptions!$B$21+Assumptions!$B$22/$C$509),Assumptions!$B$42)</f>
        <v>3</v>
      </c>
      <c r="V509" s="12" t="n">
        <f aca="false">Assumptions!$B$43/$U$509</f>
        <v>1</v>
      </c>
      <c r="W509" s="12" t="n">
        <f aca="false">Assumptions!$B$44*$V$509</f>
        <v>5000000</v>
      </c>
      <c r="X509" s="12" t="n">
        <f aca="false">IF($C$509&lt;Assumptions!$B$47,Assumptions!$B$47*(Assumptions!$B$21+Assumptions!$B$22/Assumptions!$B$47)/(Assumptions!$B$21+Assumptions!$B$22/$C$509),Assumptions!$B$47)</f>
        <v>10</v>
      </c>
      <c r="Y509" s="12" t="n">
        <f aca="false">Assumptions!$B$48/$X$509</f>
        <v>1</v>
      </c>
      <c r="Z509" s="12" t="n">
        <f aca="false">Assumptions!$B$49*$Y$509</f>
        <v>3000000</v>
      </c>
      <c r="AA509" s="12" t="n">
        <f aca="false">IF($C$509&lt;Assumptions!$B$52,Assumptions!$B$52*(Assumptions!$B$21+Assumptions!$B$22/Assumptions!$B$52)/(Assumptions!$B$21+Assumptions!$B$22/$C$509),Assumptions!$B$52)</f>
        <v>25</v>
      </c>
      <c r="AB509" s="12" t="n">
        <f aca="false">Assumptions!$B$53/$AA$509</f>
        <v>1</v>
      </c>
      <c r="AC509" s="12" t="n">
        <f aca="false">Assumptions!$B$54*$AB$509</f>
        <v>2400000</v>
      </c>
      <c r="AD509" s="12" t="n">
        <f aca="false">IF($C$509&lt;Assumptions!$B$57,Assumptions!$B$57*(Assumptions!$B$21+Assumptions!$B$22/Assumptions!$B$57)/(Assumptions!$B$21+Assumptions!$B$22/$C$509),Assumptions!$B$57)</f>
        <v>57.9714266404196</v>
      </c>
      <c r="AE509" s="12" t="n">
        <f aca="false">Assumptions!$B$58/$AD$509</f>
        <v>1.03499264167092</v>
      </c>
      <c r="AF509" s="12" t="n">
        <f aca="false">Assumptions!$B$59*$AE$509</f>
        <v>1724988.08111575</v>
      </c>
      <c r="AG509" s="12" t="n">
        <f aca="false">IF($C$509&lt;Assumptions!$B$62,Assumptions!$B$62*(Assumptions!$B$21+Assumptions!$B$22/Assumptions!$B$62)/(Assumptions!$B$21+Assumptions!$B$22/$C$509),Assumptions!$B$62)</f>
        <v>49.1582764764852</v>
      </c>
      <c r="AH509" s="12" t="n">
        <f aca="false">Assumptions!$B$63/$AG$509</f>
        <v>1.00000070229303</v>
      </c>
      <c r="AI509" s="12" t="n">
        <f aca="false">Assumptions!$B$64*$AH$509</f>
        <v>6102671.28586048</v>
      </c>
    </row>
    <row r="510" customFormat="false" ht="15" hidden="true" customHeight="false" outlineLevel="0" collapsed="false">
      <c r="A510" s="6" t="n">
        <f aca="false">ROW()-ROW($A$481)+Assumptions!$B$4</f>
        <v>29</v>
      </c>
      <c r="B510" s="12" t="n">
        <f aca="false">$P$509</f>
        <v>0</v>
      </c>
      <c r="C510" s="12" t="n">
        <f aca="false">$D$4/(Assumptions!$B$16+$B$510)</f>
        <v>49.1562050655961</v>
      </c>
      <c r="D510" s="12" t="n">
        <f aca="false">Assumptions!$B$7/$C$510</f>
        <v>610299.35</v>
      </c>
      <c r="E510" s="12" t="n">
        <f aca="false">$T$510+$W$510+$Z$510+$AC$510+$AF$510+$AI$510</f>
        <v>23227659.3669762</v>
      </c>
      <c r="F510" s="12" t="n">
        <f aca="false">Assumptions!$B$70/(Assumptions!$B$20+Assumptions!$B$17+$B$510+$E$510+$O$509)</f>
        <v>27.2523180435759</v>
      </c>
      <c r="G510" s="12" t="n">
        <f aca="false">$C$510*(1-Assumptions!$B$71)</f>
        <v>39.3249640524769</v>
      </c>
      <c r="H510" s="12" t="n">
        <f aca="false">MIN($F$510,$G$510)</f>
        <v>27.2523180435759</v>
      </c>
      <c r="I510" s="12" t="str">
        <f aca="false">IF($F$510&lt;=$G$510,"cap","discount")</f>
        <v>cap</v>
      </c>
      <c r="J510" s="12" t="n">
        <f aca="false">Assumptions!$B$69/$H$510</f>
        <v>183470.631452528</v>
      </c>
      <c r="K510" s="12" t="n">
        <f aca="false">Assumptions!$B$74/(Assumptions!$B$20+Assumptions!$B$17+$B$510+$E$510+$J$510)</f>
        <v>43.4714129425944</v>
      </c>
      <c r="L510" s="12" t="n">
        <f aca="false">$C$510*(1-Assumptions!$B$75)</f>
        <v>41.7827743057567</v>
      </c>
      <c r="M510" s="12" t="n">
        <f aca="false">MIN($K$510,$L$510)</f>
        <v>41.7827743057567</v>
      </c>
      <c r="N510" s="12" t="str">
        <f aca="false">IF($K$510&lt;=$L$510,"cap","discount")</f>
        <v>discount</v>
      </c>
      <c r="O510" s="12" t="n">
        <f aca="false">Assumptions!$B$73/$M$510</f>
        <v>71799.9235294118</v>
      </c>
      <c r="P510" s="12" t="n">
        <f aca="false">MAX(Assumptions!$B$4,($A$5*(Assumptions!$B$20+$E$510+Assumptions!$B$17+$J$510+$O$510+$D$510)-Assumptions!$B$17)/(1-$A$5))</f>
        <v>0</v>
      </c>
      <c r="Q510" s="12" t="n">
        <f aca="false">Assumptions!$B$20+$E$510+Assumptions!$B$17+$P$510+$J$510+$O$510+$D$510</f>
        <v>37487896.2719582</v>
      </c>
      <c r="R510" s="12" t="n">
        <f aca="false">IF($C$510&lt;Assumptions!$B$37,Assumptions!$B$37*(Assumptions!$B$21+Assumptions!$B$22/Assumptions!$B$37)/(Assumptions!$B$21+Assumptions!$B$22/$C$510),Assumptions!$B$37)</f>
        <v>1</v>
      </c>
      <c r="S510" s="12" t="n">
        <f aca="false">Assumptions!$B$38/$R$510</f>
        <v>1</v>
      </c>
      <c r="T510" s="12" t="n">
        <f aca="false">Assumptions!$B$39*$S$510</f>
        <v>5000000</v>
      </c>
      <c r="U510" s="12" t="n">
        <f aca="false">IF($C$510&lt;Assumptions!$B$42,Assumptions!$B$42*(Assumptions!$B$21+Assumptions!$B$22/Assumptions!$B$42)/(Assumptions!$B$21+Assumptions!$B$22/$C$510),Assumptions!$B$42)</f>
        <v>3</v>
      </c>
      <c r="V510" s="12" t="n">
        <f aca="false">Assumptions!$B$43/$U$510</f>
        <v>1</v>
      </c>
      <c r="W510" s="12" t="n">
        <f aca="false">Assumptions!$B$44*$V$510</f>
        <v>5000000</v>
      </c>
      <c r="X510" s="12" t="n">
        <f aca="false">IF($C$510&lt;Assumptions!$B$47,Assumptions!$B$47*(Assumptions!$B$21+Assumptions!$B$22/Assumptions!$B$47)/(Assumptions!$B$21+Assumptions!$B$22/$C$510),Assumptions!$B$47)</f>
        <v>10</v>
      </c>
      <c r="Y510" s="12" t="n">
        <f aca="false">Assumptions!$B$48/$X$510</f>
        <v>1</v>
      </c>
      <c r="Z510" s="12" t="n">
        <f aca="false">Assumptions!$B$49*$Y$510</f>
        <v>3000000</v>
      </c>
      <c r="AA510" s="12" t="n">
        <f aca="false">IF($C$510&lt;Assumptions!$B$52,Assumptions!$B$52*(Assumptions!$B$21+Assumptions!$B$22/Assumptions!$B$52)/(Assumptions!$B$21+Assumptions!$B$22/$C$510),Assumptions!$B$52)</f>
        <v>25</v>
      </c>
      <c r="AB510" s="12" t="n">
        <f aca="false">Assumptions!$B$53/$AA$510</f>
        <v>1</v>
      </c>
      <c r="AC510" s="12" t="n">
        <f aca="false">Assumptions!$B$54*$AB$510</f>
        <v>2400000</v>
      </c>
      <c r="AD510" s="12" t="n">
        <f aca="false">IF($C$510&lt;Assumptions!$B$57,Assumptions!$B$57*(Assumptions!$B$21+Assumptions!$B$22/Assumptions!$B$57)/(Assumptions!$B$21+Assumptions!$B$22/$C$510),Assumptions!$B$57)</f>
        <v>57.9714266404196</v>
      </c>
      <c r="AE510" s="12" t="n">
        <f aca="false">Assumptions!$B$58/$AD$510</f>
        <v>1.03499264167092</v>
      </c>
      <c r="AF510" s="12" t="n">
        <f aca="false">Assumptions!$B$59*$AE$510</f>
        <v>1724988.08111575</v>
      </c>
      <c r="AG510" s="12" t="n">
        <f aca="false">IF($C$510&lt;Assumptions!$B$62,Assumptions!$B$62*(Assumptions!$B$21+Assumptions!$B$22/Assumptions!$B$62)/(Assumptions!$B$21+Assumptions!$B$22/$C$510),Assumptions!$B$62)</f>
        <v>49.1582764764852</v>
      </c>
      <c r="AH510" s="12" t="n">
        <f aca="false">Assumptions!$B$63/$AG$510</f>
        <v>1.00000070229303</v>
      </c>
      <c r="AI510" s="12" t="n">
        <f aca="false">Assumptions!$B$64*$AH$510</f>
        <v>6102671.28586048</v>
      </c>
    </row>
    <row r="511" customFormat="false" ht="15" hidden="true" customHeight="false" outlineLevel="0" collapsed="false">
      <c r="A511" s="6" t="n">
        <f aca="false">ROW()-ROW($A$481)+Assumptions!$B$4</f>
        <v>30</v>
      </c>
      <c r="B511" s="12" t="n">
        <f aca="false">$P$510</f>
        <v>0</v>
      </c>
      <c r="C511" s="12" t="n">
        <f aca="false">$D$4/(Assumptions!$B$16+$B$511)</f>
        <v>49.1562050655961</v>
      </c>
      <c r="D511" s="12" t="n">
        <f aca="false">Assumptions!$B$7/$C$511</f>
        <v>610299.35</v>
      </c>
      <c r="E511" s="12" t="n">
        <f aca="false">$T$511+$W$511+$Z$511+$AC$511+$AF$511+$AI$511</f>
        <v>23227659.3669762</v>
      </c>
      <c r="F511" s="12" t="n">
        <f aca="false">Assumptions!$B$70/(Assumptions!$B$20+Assumptions!$B$17+$B$511+$E$511+$O$510)</f>
        <v>27.2523180435759</v>
      </c>
      <c r="G511" s="12" t="n">
        <f aca="false">$C$511*(1-Assumptions!$B$71)</f>
        <v>39.3249640524769</v>
      </c>
      <c r="H511" s="12" t="n">
        <f aca="false">MIN($F$511,$G$511)</f>
        <v>27.2523180435759</v>
      </c>
      <c r="I511" s="12" t="str">
        <f aca="false">IF($F$511&lt;=$G$511,"cap","discount")</f>
        <v>cap</v>
      </c>
      <c r="J511" s="12" t="n">
        <f aca="false">Assumptions!$B$69/$H$511</f>
        <v>183470.631452528</v>
      </c>
      <c r="K511" s="12" t="n">
        <f aca="false">Assumptions!$B$74/(Assumptions!$B$20+Assumptions!$B$17+$B$511+$E$511+$J$511)</f>
        <v>43.4714129425944</v>
      </c>
      <c r="L511" s="12" t="n">
        <f aca="false">$C$511*(1-Assumptions!$B$75)</f>
        <v>41.7827743057567</v>
      </c>
      <c r="M511" s="12" t="n">
        <f aca="false">MIN($K$511,$L$511)</f>
        <v>41.7827743057567</v>
      </c>
      <c r="N511" s="12" t="str">
        <f aca="false">IF($K$511&lt;=$L$511,"cap","discount")</f>
        <v>discount</v>
      </c>
      <c r="O511" s="12" t="n">
        <f aca="false">Assumptions!$B$73/$M$511</f>
        <v>71799.9235294118</v>
      </c>
      <c r="P511" s="12" t="n">
        <f aca="false">MAX(Assumptions!$B$4,($A$5*(Assumptions!$B$20+$E$511+Assumptions!$B$17+$J$511+$O$511+$D$511)-Assumptions!$B$17)/(1-$A$5))</f>
        <v>0</v>
      </c>
      <c r="Q511" s="12" t="n">
        <f aca="false">Assumptions!$B$20+$E$511+Assumptions!$B$17+$P$511+$J$511+$O$511+$D$511</f>
        <v>37487896.2719582</v>
      </c>
      <c r="R511" s="12" t="n">
        <f aca="false">IF($C$511&lt;Assumptions!$B$37,Assumptions!$B$37*(Assumptions!$B$21+Assumptions!$B$22/Assumptions!$B$37)/(Assumptions!$B$21+Assumptions!$B$22/$C$511),Assumptions!$B$37)</f>
        <v>1</v>
      </c>
      <c r="S511" s="12" t="n">
        <f aca="false">Assumptions!$B$38/$R$511</f>
        <v>1</v>
      </c>
      <c r="T511" s="12" t="n">
        <f aca="false">Assumptions!$B$39*$S$511</f>
        <v>5000000</v>
      </c>
      <c r="U511" s="12" t="n">
        <f aca="false">IF($C$511&lt;Assumptions!$B$42,Assumptions!$B$42*(Assumptions!$B$21+Assumptions!$B$22/Assumptions!$B$42)/(Assumptions!$B$21+Assumptions!$B$22/$C$511),Assumptions!$B$42)</f>
        <v>3</v>
      </c>
      <c r="V511" s="12" t="n">
        <f aca="false">Assumptions!$B$43/$U$511</f>
        <v>1</v>
      </c>
      <c r="W511" s="12" t="n">
        <f aca="false">Assumptions!$B$44*$V$511</f>
        <v>5000000</v>
      </c>
      <c r="X511" s="12" t="n">
        <f aca="false">IF($C$511&lt;Assumptions!$B$47,Assumptions!$B$47*(Assumptions!$B$21+Assumptions!$B$22/Assumptions!$B$47)/(Assumptions!$B$21+Assumptions!$B$22/$C$511),Assumptions!$B$47)</f>
        <v>10</v>
      </c>
      <c r="Y511" s="12" t="n">
        <f aca="false">Assumptions!$B$48/$X$511</f>
        <v>1</v>
      </c>
      <c r="Z511" s="12" t="n">
        <f aca="false">Assumptions!$B$49*$Y$511</f>
        <v>3000000</v>
      </c>
      <c r="AA511" s="12" t="n">
        <f aca="false">IF($C$511&lt;Assumptions!$B$52,Assumptions!$B$52*(Assumptions!$B$21+Assumptions!$B$22/Assumptions!$B$52)/(Assumptions!$B$21+Assumptions!$B$22/$C$511),Assumptions!$B$52)</f>
        <v>25</v>
      </c>
      <c r="AB511" s="12" t="n">
        <f aca="false">Assumptions!$B$53/$AA$511</f>
        <v>1</v>
      </c>
      <c r="AC511" s="12" t="n">
        <f aca="false">Assumptions!$B$54*$AB$511</f>
        <v>2400000</v>
      </c>
      <c r="AD511" s="12" t="n">
        <f aca="false">IF($C$511&lt;Assumptions!$B$57,Assumptions!$B$57*(Assumptions!$B$21+Assumptions!$B$22/Assumptions!$B$57)/(Assumptions!$B$21+Assumptions!$B$22/$C$511),Assumptions!$B$57)</f>
        <v>57.9714266404196</v>
      </c>
      <c r="AE511" s="12" t="n">
        <f aca="false">Assumptions!$B$58/$AD$511</f>
        <v>1.03499264167092</v>
      </c>
      <c r="AF511" s="12" t="n">
        <f aca="false">Assumptions!$B$59*$AE$511</f>
        <v>1724988.08111575</v>
      </c>
      <c r="AG511" s="12" t="n">
        <f aca="false">IF($C$511&lt;Assumptions!$B$62,Assumptions!$B$62*(Assumptions!$B$21+Assumptions!$B$22/Assumptions!$B$62)/(Assumptions!$B$21+Assumptions!$B$22/$C$511),Assumptions!$B$62)</f>
        <v>49.1582764764852</v>
      </c>
      <c r="AH511" s="12" t="n">
        <f aca="false">Assumptions!$B$63/$AG$511</f>
        <v>1.00000070229303</v>
      </c>
      <c r="AI511" s="12" t="n">
        <f aca="false">Assumptions!$B$64*$AH$511</f>
        <v>6102671.28586048</v>
      </c>
    </row>
    <row r="512" customFormat="false" ht="15" hidden="true" customHeight="false" outlineLevel="0" collapsed="false">
      <c r="A512" s="6" t="n">
        <f aca="false">ROW()-ROW($A$481)+Assumptions!$B$4</f>
        <v>31</v>
      </c>
      <c r="B512" s="12" t="n">
        <f aca="false">$P$511</f>
        <v>0</v>
      </c>
      <c r="C512" s="12" t="n">
        <f aca="false">$D$4/(Assumptions!$B$16+$B$512)</f>
        <v>49.1562050655961</v>
      </c>
      <c r="D512" s="12" t="n">
        <f aca="false">Assumptions!$B$7/$C$512</f>
        <v>610299.35</v>
      </c>
      <c r="E512" s="12" t="n">
        <f aca="false">$T$512+$W$512+$Z$512+$AC$512+$AF$512+$AI$512</f>
        <v>23227659.3669762</v>
      </c>
      <c r="F512" s="12" t="n">
        <f aca="false">Assumptions!$B$70/(Assumptions!$B$20+Assumptions!$B$17+$B$512+$E$512+$O$511)</f>
        <v>27.2523180435759</v>
      </c>
      <c r="G512" s="12" t="n">
        <f aca="false">$C$512*(1-Assumptions!$B$71)</f>
        <v>39.3249640524769</v>
      </c>
      <c r="H512" s="12" t="n">
        <f aca="false">MIN($F$512,$G$512)</f>
        <v>27.2523180435759</v>
      </c>
      <c r="I512" s="12" t="str">
        <f aca="false">IF($F$512&lt;=$G$512,"cap","discount")</f>
        <v>cap</v>
      </c>
      <c r="J512" s="12" t="n">
        <f aca="false">Assumptions!$B$69/$H$512</f>
        <v>183470.631452528</v>
      </c>
      <c r="K512" s="12" t="n">
        <f aca="false">Assumptions!$B$74/(Assumptions!$B$20+Assumptions!$B$17+$B$512+$E$512+$J$512)</f>
        <v>43.4714129425944</v>
      </c>
      <c r="L512" s="12" t="n">
        <f aca="false">$C$512*(1-Assumptions!$B$75)</f>
        <v>41.7827743057567</v>
      </c>
      <c r="M512" s="12" t="n">
        <f aca="false">MIN($K$512,$L$512)</f>
        <v>41.7827743057567</v>
      </c>
      <c r="N512" s="12" t="str">
        <f aca="false">IF($K$512&lt;=$L$512,"cap","discount")</f>
        <v>discount</v>
      </c>
      <c r="O512" s="12" t="n">
        <f aca="false">Assumptions!$B$73/$M$512</f>
        <v>71799.9235294118</v>
      </c>
      <c r="P512" s="12" t="n">
        <f aca="false">MAX(Assumptions!$B$4,($A$5*(Assumptions!$B$20+$E$512+Assumptions!$B$17+$J$512+$O$512+$D$512)-Assumptions!$B$17)/(1-$A$5))</f>
        <v>0</v>
      </c>
      <c r="Q512" s="12" t="n">
        <f aca="false">Assumptions!$B$20+$E$512+Assumptions!$B$17+$P$512+$J$512+$O$512+$D$512</f>
        <v>37487896.2719582</v>
      </c>
      <c r="R512" s="12" t="n">
        <f aca="false">IF($C$512&lt;Assumptions!$B$37,Assumptions!$B$37*(Assumptions!$B$21+Assumptions!$B$22/Assumptions!$B$37)/(Assumptions!$B$21+Assumptions!$B$22/$C$512),Assumptions!$B$37)</f>
        <v>1</v>
      </c>
      <c r="S512" s="12" t="n">
        <f aca="false">Assumptions!$B$38/$R$512</f>
        <v>1</v>
      </c>
      <c r="T512" s="12" t="n">
        <f aca="false">Assumptions!$B$39*$S$512</f>
        <v>5000000</v>
      </c>
      <c r="U512" s="12" t="n">
        <f aca="false">IF($C$512&lt;Assumptions!$B$42,Assumptions!$B$42*(Assumptions!$B$21+Assumptions!$B$22/Assumptions!$B$42)/(Assumptions!$B$21+Assumptions!$B$22/$C$512),Assumptions!$B$42)</f>
        <v>3</v>
      </c>
      <c r="V512" s="12" t="n">
        <f aca="false">Assumptions!$B$43/$U$512</f>
        <v>1</v>
      </c>
      <c r="W512" s="12" t="n">
        <f aca="false">Assumptions!$B$44*$V$512</f>
        <v>5000000</v>
      </c>
      <c r="X512" s="12" t="n">
        <f aca="false">IF($C$512&lt;Assumptions!$B$47,Assumptions!$B$47*(Assumptions!$B$21+Assumptions!$B$22/Assumptions!$B$47)/(Assumptions!$B$21+Assumptions!$B$22/$C$512),Assumptions!$B$47)</f>
        <v>10</v>
      </c>
      <c r="Y512" s="12" t="n">
        <f aca="false">Assumptions!$B$48/$X$512</f>
        <v>1</v>
      </c>
      <c r="Z512" s="12" t="n">
        <f aca="false">Assumptions!$B$49*$Y$512</f>
        <v>3000000</v>
      </c>
      <c r="AA512" s="12" t="n">
        <f aca="false">IF($C$512&lt;Assumptions!$B$52,Assumptions!$B$52*(Assumptions!$B$21+Assumptions!$B$22/Assumptions!$B$52)/(Assumptions!$B$21+Assumptions!$B$22/$C$512),Assumptions!$B$52)</f>
        <v>25</v>
      </c>
      <c r="AB512" s="12" t="n">
        <f aca="false">Assumptions!$B$53/$AA$512</f>
        <v>1</v>
      </c>
      <c r="AC512" s="12" t="n">
        <f aca="false">Assumptions!$B$54*$AB$512</f>
        <v>2400000</v>
      </c>
      <c r="AD512" s="12" t="n">
        <f aca="false">IF($C$512&lt;Assumptions!$B$57,Assumptions!$B$57*(Assumptions!$B$21+Assumptions!$B$22/Assumptions!$B$57)/(Assumptions!$B$21+Assumptions!$B$22/$C$512),Assumptions!$B$57)</f>
        <v>57.9714266404196</v>
      </c>
      <c r="AE512" s="12" t="n">
        <f aca="false">Assumptions!$B$58/$AD$512</f>
        <v>1.03499264167092</v>
      </c>
      <c r="AF512" s="12" t="n">
        <f aca="false">Assumptions!$B$59*$AE$512</f>
        <v>1724988.08111575</v>
      </c>
      <c r="AG512" s="12" t="n">
        <f aca="false">IF($C$512&lt;Assumptions!$B$62,Assumptions!$B$62*(Assumptions!$B$21+Assumptions!$B$22/Assumptions!$B$62)/(Assumptions!$B$21+Assumptions!$B$22/$C$512),Assumptions!$B$62)</f>
        <v>49.1582764764852</v>
      </c>
      <c r="AH512" s="12" t="n">
        <f aca="false">Assumptions!$B$63/$AG$512</f>
        <v>1.00000070229303</v>
      </c>
      <c r="AI512" s="12" t="n">
        <f aca="false">Assumptions!$B$64*$AH$512</f>
        <v>6102671.28586048</v>
      </c>
    </row>
    <row r="513" customFormat="false" ht="15" hidden="true" customHeight="false" outlineLevel="0" collapsed="false">
      <c r="A513" s="6" t="n">
        <f aca="false">ROW()-ROW($A$481)+Assumptions!$B$4</f>
        <v>32</v>
      </c>
      <c r="B513" s="12" t="n">
        <f aca="false">$P$512</f>
        <v>0</v>
      </c>
      <c r="C513" s="12" t="n">
        <f aca="false">$D$4/(Assumptions!$B$16+$B$513)</f>
        <v>49.1562050655961</v>
      </c>
      <c r="D513" s="12" t="n">
        <f aca="false">Assumptions!$B$7/$C$513</f>
        <v>610299.35</v>
      </c>
      <c r="E513" s="12" t="n">
        <f aca="false">$T$513+$W$513+$Z$513+$AC$513+$AF$513+$AI$513</f>
        <v>23227659.3669762</v>
      </c>
      <c r="F513" s="12" t="n">
        <f aca="false">Assumptions!$B$70/(Assumptions!$B$20+Assumptions!$B$17+$B$513+$E$513+$O$512)</f>
        <v>27.2523180435759</v>
      </c>
      <c r="G513" s="12" t="n">
        <f aca="false">$C$513*(1-Assumptions!$B$71)</f>
        <v>39.3249640524769</v>
      </c>
      <c r="H513" s="12" t="n">
        <f aca="false">MIN($F$513,$G$513)</f>
        <v>27.2523180435759</v>
      </c>
      <c r="I513" s="12" t="str">
        <f aca="false">IF($F$513&lt;=$G$513,"cap","discount")</f>
        <v>cap</v>
      </c>
      <c r="J513" s="12" t="n">
        <f aca="false">Assumptions!$B$69/$H$513</f>
        <v>183470.631452528</v>
      </c>
      <c r="K513" s="12" t="n">
        <f aca="false">Assumptions!$B$74/(Assumptions!$B$20+Assumptions!$B$17+$B$513+$E$513+$J$513)</f>
        <v>43.4714129425944</v>
      </c>
      <c r="L513" s="12" t="n">
        <f aca="false">$C$513*(1-Assumptions!$B$75)</f>
        <v>41.7827743057567</v>
      </c>
      <c r="M513" s="12" t="n">
        <f aca="false">MIN($K$513,$L$513)</f>
        <v>41.7827743057567</v>
      </c>
      <c r="N513" s="12" t="str">
        <f aca="false">IF($K$513&lt;=$L$513,"cap","discount")</f>
        <v>discount</v>
      </c>
      <c r="O513" s="12" t="n">
        <f aca="false">Assumptions!$B$73/$M$513</f>
        <v>71799.9235294118</v>
      </c>
      <c r="P513" s="12" t="n">
        <f aca="false">MAX(Assumptions!$B$4,($A$5*(Assumptions!$B$20+$E$513+Assumptions!$B$17+$J$513+$O$513+$D$513)-Assumptions!$B$17)/(1-$A$5))</f>
        <v>0</v>
      </c>
      <c r="Q513" s="12" t="n">
        <f aca="false">Assumptions!$B$20+$E$513+Assumptions!$B$17+$P$513+$J$513+$O$513+$D$513</f>
        <v>37487896.2719582</v>
      </c>
      <c r="R513" s="12" t="n">
        <f aca="false">IF($C$513&lt;Assumptions!$B$37,Assumptions!$B$37*(Assumptions!$B$21+Assumptions!$B$22/Assumptions!$B$37)/(Assumptions!$B$21+Assumptions!$B$22/$C$513),Assumptions!$B$37)</f>
        <v>1</v>
      </c>
      <c r="S513" s="12" t="n">
        <f aca="false">Assumptions!$B$38/$R$513</f>
        <v>1</v>
      </c>
      <c r="T513" s="12" t="n">
        <f aca="false">Assumptions!$B$39*$S$513</f>
        <v>5000000</v>
      </c>
      <c r="U513" s="12" t="n">
        <f aca="false">IF($C$513&lt;Assumptions!$B$42,Assumptions!$B$42*(Assumptions!$B$21+Assumptions!$B$22/Assumptions!$B$42)/(Assumptions!$B$21+Assumptions!$B$22/$C$513),Assumptions!$B$42)</f>
        <v>3</v>
      </c>
      <c r="V513" s="12" t="n">
        <f aca="false">Assumptions!$B$43/$U$513</f>
        <v>1</v>
      </c>
      <c r="W513" s="12" t="n">
        <f aca="false">Assumptions!$B$44*$V$513</f>
        <v>5000000</v>
      </c>
      <c r="X513" s="12" t="n">
        <f aca="false">IF($C$513&lt;Assumptions!$B$47,Assumptions!$B$47*(Assumptions!$B$21+Assumptions!$B$22/Assumptions!$B$47)/(Assumptions!$B$21+Assumptions!$B$22/$C$513),Assumptions!$B$47)</f>
        <v>10</v>
      </c>
      <c r="Y513" s="12" t="n">
        <f aca="false">Assumptions!$B$48/$X$513</f>
        <v>1</v>
      </c>
      <c r="Z513" s="12" t="n">
        <f aca="false">Assumptions!$B$49*$Y$513</f>
        <v>3000000</v>
      </c>
      <c r="AA513" s="12" t="n">
        <f aca="false">IF($C$513&lt;Assumptions!$B$52,Assumptions!$B$52*(Assumptions!$B$21+Assumptions!$B$22/Assumptions!$B$52)/(Assumptions!$B$21+Assumptions!$B$22/$C$513),Assumptions!$B$52)</f>
        <v>25</v>
      </c>
      <c r="AB513" s="12" t="n">
        <f aca="false">Assumptions!$B$53/$AA$513</f>
        <v>1</v>
      </c>
      <c r="AC513" s="12" t="n">
        <f aca="false">Assumptions!$B$54*$AB$513</f>
        <v>2400000</v>
      </c>
      <c r="AD513" s="12" t="n">
        <f aca="false">IF($C$513&lt;Assumptions!$B$57,Assumptions!$B$57*(Assumptions!$B$21+Assumptions!$B$22/Assumptions!$B$57)/(Assumptions!$B$21+Assumptions!$B$22/$C$513),Assumptions!$B$57)</f>
        <v>57.9714266404196</v>
      </c>
      <c r="AE513" s="12" t="n">
        <f aca="false">Assumptions!$B$58/$AD$513</f>
        <v>1.03499264167092</v>
      </c>
      <c r="AF513" s="12" t="n">
        <f aca="false">Assumptions!$B$59*$AE$513</f>
        <v>1724988.08111575</v>
      </c>
      <c r="AG513" s="12" t="n">
        <f aca="false">IF($C$513&lt;Assumptions!$B$62,Assumptions!$B$62*(Assumptions!$B$21+Assumptions!$B$22/Assumptions!$B$62)/(Assumptions!$B$21+Assumptions!$B$22/$C$513),Assumptions!$B$62)</f>
        <v>49.1582764764852</v>
      </c>
      <c r="AH513" s="12" t="n">
        <f aca="false">Assumptions!$B$63/$AG$513</f>
        <v>1.00000070229303</v>
      </c>
      <c r="AI513" s="12" t="n">
        <f aca="false">Assumptions!$B$64*$AH$513</f>
        <v>6102671.28586048</v>
      </c>
    </row>
    <row r="514" customFormat="false" ht="15" hidden="true" customHeight="false" outlineLevel="0" collapsed="false">
      <c r="A514" s="6" t="n">
        <f aca="false">ROW()-ROW($A$481)+Assumptions!$B$4</f>
        <v>33</v>
      </c>
      <c r="B514" s="12" t="n">
        <f aca="false">$P$513</f>
        <v>0</v>
      </c>
      <c r="C514" s="12" t="n">
        <f aca="false">$D$4/(Assumptions!$B$16+$B$514)</f>
        <v>49.1562050655961</v>
      </c>
      <c r="D514" s="12" t="n">
        <f aca="false">Assumptions!$B$7/$C$514</f>
        <v>610299.35</v>
      </c>
      <c r="E514" s="12" t="n">
        <f aca="false">$T$514+$W$514+$Z$514+$AC$514+$AF$514+$AI$514</f>
        <v>23227659.3669762</v>
      </c>
      <c r="F514" s="12" t="n">
        <f aca="false">Assumptions!$B$70/(Assumptions!$B$20+Assumptions!$B$17+$B$514+$E$514+$O$513)</f>
        <v>27.2523180435759</v>
      </c>
      <c r="G514" s="12" t="n">
        <f aca="false">$C$514*(1-Assumptions!$B$71)</f>
        <v>39.3249640524769</v>
      </c>
      <c r="H514" s="12" t="n">
        <f aca="false">MIN($F$514,$G$514)</f>
        <v>27.2523180435759</v>
      </c>
      <c r="I514" s="12" t="str">
        <f aca="false">IF($F$514&lt;=$G$514,"cap","discount")</f>
        <v>cap</v>
      </c>
      <c r="J514" s="12" t="n">
        <f aca="false">Assumptions!$B$69/$H$514</f>
        <v>183470.631452528</v>
      </c>
      <c r="K514" s="12" t="n">
        <f aca="false">Assumptions!$B$74/(Assumptions!$B$20+Assumptions!$B$17+$B$514+$E$514+$J$514)</f>
        <v>43.4714129425944</v>
      </c>
      <c r="L514" s="12" t="n">
        <f aca="false">$C$514*(1-Assumptions!$B$75)</f>
        <v>41.7827743057567</v>
      </c>
      <c r="M514" s="12" t="n">
        <f aca="false">MIN($K$514,$L$514)</f>
        <v>41.7827743057567</v>
      </c>
      <c r="N514" s="12" t="str">
        <f aca="false">IF($K$514&lt;=$L$514,"cap","discount")</f>
        <v>discount</v>
      </c>
      <c r="O514" s="12" t="n">
        <f aca="false">Assumptions!$B$73/$M$514</f>
        <v>71799.9235294118</v>
      </c>
      <c r="P514" s="12" t="n">
        <f aca="false">MAX(Assumptions!$B$4,($A$5*(Assumptions!$B$20+$E$514+Assumptions!$B$17+$J$514+$O$514+$D$514)-Assumptions!$B$17)/(1-$A$5))</f>
        <v>0</v>
      </c>
      <c r="Q514" s="12" t="n">
        <f aca="false">Assumptions!$B$20+$E$514+Assumptions!$B$17+$P$514+$J$514+$O$514+$D$514</f>
        <v>37487896.2719582</v>
      </c>
      <c r="R514" s="12" t="n">
        <f aca="false">IF($C$514&lt;Assumptions!$B$37,Assumptions!$B$37*(Assumptions!$B$21+Assumptions!$B$22/Assumptions!$B$37)/(Assumptions!$B$21+Assumptions!$B$22/$C$514),Assumptions!$B$37)</f>
        <v>1</v>
      </c>
      <c r="S514" s="12" t="n">
        <f aca="false">Assumptions!$B$38/$R$514</f>
        <v>1</v>
      </c>
      <c r="T514" s="12" t="n">
        <f aca="false">Assumptions!$B$39*$S$514</f>
        <v>5000000</v>
      </c>
      <c r="U514" s="12" t="n">
        <f aca="false">IF($C$514&lt;Assumptions!$B$42,Assumptions!$B$42*(Assumptions!$B$21+Assumptions!$B$22/Assumptions!$B$42)/(Assumptions!$B$21+Assumptions!$B$22/$C$514),Assumptions!$B$42)</f>
        <v>3</v>
      </c>
      <c r="V514" s="12" t="n">
        <f aca="false">Assumptions!$B$43/$U$514</f>
        <v>1</v>
      </c>
      <c r="W514" s="12" t="n">
        <f aca="false">Assumptions!$B$44*$V$514</f>
        <v>5000000</v>
      </c>
      <c r="X514" s="12" t="n">
        <f aca="false">IF($C$514&lt;Assumptions!$B$47,Assumptions!$B$47*(Assumptions!$B$21+Assumptions!$B$22/Assumptions!$B$47)/(Assumptions!$B$21+Assumptions!$B$22/$C$514),Assumptions!$B$47)</f>
        <v>10</v>
      </c>
      <c r="Y514" s="12" t="n">
        <f aca="false">Assumptions!$B$48/$X$514</f>
        <v>1</v>
      </c>
      <c r="Z514" s="12" t="n">
        <f aca="false">Assumptions!$B$49*$Y$514</f>
        <v>3000000</v>
      </c>
      <c r="AA514" s="12" t="n">
        <f aca="false">IF($C$514&lt;Assumptions!$B$52,Assumptions!$B$52*(Assumptions!$B$21+Assumptions!$B$22/Assumptions!$B$52)/(Assumptions!$B$21+Assumptions!$B$22/$C$514),Assumptions!$B$52)</f>
        <v>25</v>
      </c>
      <c r="AB514" s="12" t="n">
        <f aca="false">Assumptions!$B$53/$AA$514</f>
        <v>1</v>
      </c>
      <c r="AC514" s="12" t="n">
        <f aca="false">Assumptions!$B$54*$AB$514</f>
        <v>2400000</v>
      </c>
      <c r="AD514" s="12" t="n">
        <f aca="false">IF($C$514&lt;Assumptions!$B$57,Assumptions!$B$57*(Assumptions!$B$21+Assumptions!$B$22/Assumptions!$B$57)/(Assumptions!$B$21+Assumptions!$B$22/$C$514),Assumptions!$B$57)</f>
        <v>57.9714266404196</v>
      </c>
      <c r="AE514" s="12" t="n">
        <f aca="false">Assumptions!$B$58/$AD$514</f>
        <v>1.03499264167092</v>
      </c>
      <c r="AF514" s="12" t="n">
        <f aca="false">Assumptions!$B$59*$AE$514</f>
        <v>1724988.08111575</v>
      </c>
      <c r="AG514" s="12" t="n">
        <f aca="false">IF($C$514&lt;Assumptions!$B$62,Assumptions!$B$62*(Assumptions!$B$21+Assumptions!$B$22/Assumptions!$B$62)/(Assumptions!$B$21+Assumptions!$B$22/$C$514),Assumptions!$B$62)</f>
        <v>49.1582764764852</v>
      </c>
      <c r="AH514" s="12" t="n">
        <f aca="false">Assumptions!$B$63/$AG$514</f>
        <v>1.00000070229303</v>
      </c>
      <c r="AI514" s="12" t="n">
        <f aca="false">Assumptions!$B$64*$AH$514</f>
        <v>6102671.28586048</v>
      </c>
    </row>
    <row r="515" customFormat="false" ht="15" hidden="true" customHeight="false" outlineLevel="0" collapsed="false">
      <c r="A515" s="6" t="n">
        <f aca="false">ROW()-ROW($A$481)+Assumptions!$B$4</f>
        <v>34</v>
      </c>
      <c r="B515" s="12" t="n">
        <f aca="false">$P$514</f>
        <v>0</v>
      </c>
      <c r="C515" s="12" t="n">
        <f aca="false">$D$4/(Assumptions!$B$16+$B$515)</f>
        <v>49.1562050655961</v>
      </c>
      <c r="D515" s="12" t="n">
        <f aca="false">Assumptions!$B$7/$C$515</f>
        <v>610299.35</v>
      </c>
      <c r="E515" s="12" t="n">
        <f aca="false">$T$515+$W$515+$Z$515+$AC$515+$AF$515+$AI$515</f>
        <v>23227659.3669762</v>
      </c>
      <c r="F515" s="12" t="n">
        <f aca="false">Assumptions!$B$70/(Assumptions!$B$20+Assumptions!$B$17+$B$515+$E$515+$O$514)</f>
        <v>27.2523180435759</v>
      </c>
      <c r="G515" s="12" t="n">
        <f aca="false">$C$515*(1-Assumptions!$B$71)</f>
        <v>39.3249640524769</v>
      </c>
      <c r="H515" s="12" t="n">
        <f aca="false">MIN($F$515,$G$515)</f>
        <v>27.2523180435759</v>
      </c>
      <c r="I515" s="12" t="str">
        <f aca="false">IF($F$515&lt;=$G$515,"cap","discount")</f>
        <v>cap</v>
      </c>
      <c r="J515" s="12" t="n">
        <f aca="false">Assumptions!$B$69/$H$515</f>
        <v>183470.631452528</v>
      </c>
      <c r="K515" s="12" t="n">
        <f aca="false">Assumptions!$B$74/(Assumptions!$B$20+Assumptions!$B$17+$B$515+$E$515+$J$515)</f>
        <v>43.4714129425944</v>
      </c>
      <c r="L515" s="12" t="n">
        <f aca="false">$C$515*(1-Assumptions!$B$75)</f>
        <v>41.7827743057567</v>
      </c>
      <c r="M515" s="12" t="n">
        <f aca="false">MIN($K$515,$L$515)</f>
        <v>41.7827743057567</v>
      </c>
      <c r="N515" s="12" t="str">
        <f aca="false">IF($K$515&lt;=$L$515,"cap","discount")</f>
        <v>discount</v>
      </c>
      <c r="O515" s="12" t="n">
        <f aca="false">Assumptions!$B$73/$M$515</f>
        <v>71799.9235294118</v>
      </c>
      <c r="P515" s="12" t="n">
        <f aca="false">MAX(Assumptions!$B$4,($A$5*(Assumptions!$B$20+$E$515+Assumptions!$B$17+$J$515+$O$515+$D$515)-Assumptions!$B$17)/(1-$A$5))</f>
        <v>0</v>
      </c>
      <c r="Q515" s="12" t="n">
        <f aca="false">Assumptions!$B$20+$E$515+Assumptions!$B$17+$P$515+$J$515+$O$515+$D$515</f>
        <v>37487896.2719582</v>
      </c>
      <c r="R515" s="12" t="n">
        <f aca="false">IF($C$515&lt;Assumptions!$B$37,Assumptions!$B$37*(Assumptions!$B$21+Assumptions!$B$22/Assumptions!$B$37)/(Assumptions!$B$21+Assumptions!$B$22/$C$515),Assumptions!$B$37)</f>
        <v>1</v>
      </c>
      <c r="S515" s="12" t="n">
        <f aca="false">Assumptions!$B$38/$R$515</f>
        <v>1</v>
      </c>
      <c r="T515" s="12" t="n">
        <f aca="false">Assumptions!$B$39*$S$515</f>
        <v>5000000</v>
      </c>
      <c r="U515" s="12" t="n">
        <f aca="false">IF($C$515&lt;Assumptions!$B$42,Assumptions!$B$42*(Assumptions!$B$21+Assumptions!$B$22/Assumptions!$B$42)/(Assumptions!$B$21+Assumptions!$B$22/$C$515),Assumptions!$B$42)</f>
        <v>3</v>
      </c>
      <c r="V515" s="12" t="n">
        <f aca="false">Assumptions!$B$43/$U$515</f>
        <v>1</v>
      </c>
      <c r="W515" s="12" t="n">
        <f aca="false">Assumptions!$B$44*$V$515</f>
        <v>5000000</v>
      </c>
      <c r="X515" s="12" t="n">
        <f aca="false">IF($C$515&lt;Assumptions!$B$47,Assumptions!$B$47*(Assumptions!$B$21+Assumptions!$B$22/Assumptions!$B$47)/(Assumptions!$B$21+Assumptions!$B$22/$C$515),Assumptions!$B$47)</f>
        <v>10</v>
      </c>
      <c r="Y515" s="12" t="n">
        <f aca="false">Assumptions!$B$48/$X$515</f>
        <v>1</v>
      </c>
      <c r="Z515" s="12" t="n">
        <f aca="false">Assumptions!$B$49*$Y$515</f>
        <v>3000000</v>
      </c>
      <c r="AA515" s="12" t="n">
        <f aca="false">IF($C$515&lt;Assumptions!$B$52,Assumptions!$B$52*(Assumptions!$B$21+Assumptions!$B$22/Assumptions!$B$52)/(Assumptions!$B$21+Assumptions!$B$22/$C$515),Assumptions!$B$52)</f>
        <v>25</v>
      </c>
      <c r="AB515" s="12" t="n">
        <f aca="false">Assumptions!$B$53/$AA$515</f>
        <v>1</v>
      </c>
      <c r="AC515" s="12" t="n">
        <f aca="false">Assumptions!$B$54*$AB$515</f>
        <v>2400000</v>
      </c>
      <c r="AD515" s="12" t="n">
        <f aca="false">IF($C$515&lt;Assumptions!$B$57,Assumptions!$B$57*(Assumptions!$B$21+Assumptions!$B$22/Assumptions!$B$57)/(Assumptions!$B$21+Assumptions!$B$22/$C$515),Assumptions!$B$57)</f>
        <v>57.9714266404196</v>
      </c>
      <c r="AE515" s="12" t="n">
        <f aca="false">Assumptions!$B$58/$AD$515</f>
        <v>1.03499264167092</v>
      </c>
      <c r="AF515" s="12" t="n">
        <f aca="false">Assumptions!$B$59*$AE$515</f>
        <v>1724988.08111575</v>
      </c>
      <c r="AG515" s="12" t="n">
        <f aca="false">IF($C$515&lt;Assumptions!$B$62,Assumptions!$B$62*(Assumptions!$B$21+Assumptions!$B$22/Assumptions!$B$62)/(Assumptions!$B$21+Assumptions!$B$22/$C$515),Assumptions!$B$62)</f>
        <v>49.1582764764852</v>
      </c>
      <c r="AH515" s="12" t="n">
        <f aca="false">Assumptions!$B$63/$AG$515</f>
        <v>1.00000070229303</v>
      </c>
      <c r="AI515" s="12" t="n">
        <f aca="false">Assumptions!$B$64*$AH$515</f>
        <v>6102671.28586048</v>
      </c>
    </row>
    <row r="516" customFormat="false" ht="15" hidden="true" customHeight="false" outlineLevel="0" collapsed="false">
      <c r="A516" s="6" t="n">
        <f aca="false">ROW()-ROW($A$481)+Assumptions!$B$4</f>
        <v>35</v>
      </c>
      <c r="B516" s="12" t="n">
        <f aca="false">$P$515</f>
        <v>0</v>
      </c>
      <c r="C516" s="12" t="n">
        <f aca="false">$D$4/(Assumptions!$B$16+$B$516)</f>
        <v>49.1562050655961</v>
      </c>
      <c r="D516" s="12" t="n">
        <f aca="false">Assumptions!$B$7/$C$516</f>
        <v>610299.35</v>
      </c>
      <c r="E516" s="12" t="n">
        <f aca="false">$T$516+$W$516+$Z$516+$AC$516+$AF$516+$AI$516</f>
        <v>23227659.3669762</v>
      </c>
      <c r="F516" s="12" t="n">
        <f aca="false">Assumptions!$B$70/(Assumptions!$B$20+Assumptions!$B$17+$B$516+$E$516+$O$515)</f>
        <v>27.2523180435759</v>
      </c>
      <c r="G516" s="12" t="n">
        <f aca="false">$C$516*(1-Assumptions!$B$71)</f>
        <v>39.3249640524769</v>
      </c>
      <c r="H516" s="12" t="n">
        <f aca="false">MIN($F$516,$G$516)</f>
        <v>27.2523180435759</v>
      </c>
      <c r="I516" s="12" t="str">
        <f aca="false">IF($F$516&lt;=$G$516,"cap","discount")</f>
        <v>cap</v>
      </c>
      <c r="J516" s="12" t="n">
        <f aca="false">Assumptions!$B$69/$H$516</f>
        <v>183470.631452528</v>
      </c>
      <c r="K516" s="12" t="n">
        <f aca="false">Assumptions!$B$74/(Assumptions!$B$20+Assumptions!$B$17+$B$516+$E$516+$J$516)</f>
        <v>43.4714129425944</v>
      </c>
      <c r="L516" s="12" t="n">
        <f aca="false">$C$516*(1-Assumptions!$B$75)</f>
        <v>41.7827743057567</v>
      </c>
      <c r="M516" s="12" t="n">
        <f aca="false">MIN($K$516,$L$516)</f>
        <v>41.7827743057567</v>
      </c>
      <c r="N516" s="12" t="str">
        <f aca="false">IF($K$516&lt;=$L$516,"cap","discount")</f>
        <v>discount</v>
      </c>
      <c r="O516" s="12" t="n">
        <f aca="false">Assumptions!$B$73/$M$516</f>
        <v>71799.9235294118</v>
      </c>
      <c r="P516" s="12" t="n">
        <f aca="false">MAX(Assumptions!$B$4,($A$5*(Assumptions!$B$20+$E$516+Assumptions!$B$17+$J$516+$O$516+$D$516)-Assumptions!$B$17)/(1-$A$5))</f>
        <v>0</v>
      </c>
      <c r="Q516" s="12" t="n">
        <f aca="false">Assumptions!$B$20+$E$516+Assumptions!$B$17+$P$516+$J$516+$O$516+$D$516</f>
        <v>37487896.2719582</v>
      </c>
      <c r="R516" s="12" t="n">
        <f aca="false">IF($C$516&lt;Assumptions!$B$37,Assumptions!$B$37*(Assumptions!$B$21+Assumptions!$B$22/Assumptions!$B$37)/(Assumptions!$B$21+Assumptions!$B$22/$C$516),Assumptions!$B$37)</f>
        <v>1</v>
      </c>
      <c r="S516" s="12" t="n">
        <f aca="false">Assumptions!$B$38/$R$516</f>
        <v>1</v>
      </c>
      <c r="T516" s="12" t="n">
        <f aca="false">Assumptions!$B$39*$S$516</f>
        <v>5000000</v>
      </c>
      <c r="U516" s="12" t="n">
        <f aca="false">IF($C$516&lt;Assumptions!$B$42,Assumptions!$B$42*(Assumptions!$B$21+Assumptions!$B$22/Assumptions!$B$42)/(Assumptions!$B$21+Assumptions!$B$22/$C$516),Assumptions!$B$42)</f>
        <v>3</v>
      </c>
      <c r="V516" s="12" t="n">
        <f aca="false">Assumptions!$B$43/$U$516</f>
        <v>1</v>
      </c>
      <c r="W516" s="12" t="n">
        <f aca="false">Assumptions!$B$44*$V$516</f>
        <v>5000000</v>
      </c>
      <c r="X516" s="12" t="n">
        <f aca="false">IF($C$516&lt;Assumptions!$B$47,Assumptions!$B$47*(Assumptions!$B$21+Assumptions!$B$22/Assumptions!$B$47)/(Assumptions!$B$21+Assumptions!$B$22/$C$516),Assumptions!$B$47)</f>
        <v>10</v>
      </c>
      <c r="Y516" s="12" t="n">
        <f aca="false">Assumptions!$B$48/$X$516</f>
        <v>1</v>
      </c>
      <c r="Z516" s="12" t="n">
        <f aca="false">Assumptions!$B$49*$Y$516</f>
        <v>3000000</v>
      </c>
      <c r="AA516" s="12" t="n">
        <f aca="false">IF($C$516&lt;Assumptions!$B$52,Assumptions!$B$52*(Assumptions!$B$21+Assumptions!$B$22/Assumptions!$B$52)/(Assumptions!$B$21+Assumptions!$B$22/$C$516),Assumptions!$B$52)</f>
        <v>25</v>
      </c>
      <c r="AB516" s="12" t="n">
        <f aca="false">Assumptions!$B$53/$AA$516</f>
        <v>1</v>
      </c>
      <c r="AC516" s="12" t="n">
        <f aca="false">Assumptions!$B$54*$AB$516</f>
        <v>2400000</v>
      </c>
      <c r="AD516" s="12" t="n">
        <f aca="false">IF($C$516&lt;Assumptions!$B$57,Assumptions!$B$57*(Assumptions!$B$21+Assumptions!$B$22/Assumptions!$B$57)/(Assumptions!$B$21+Assumptions!$B$22/$C$516),Assumptions!$B$57)</f>
        <v>57.9714266404196</v>
      </c>
      <c r="AE516" s="12" t="n">
        <f aca="false">Assumptions!$B$58/$AD$516</f>
        <v>1.03499264167092</v>
      </c>
      <c r="AF516" s="12" t="n">
        <f aca="false">Assumptions!$B$59*$AE$516</f>
        <v>1724988.08111575</v>
      </c>
      <c r="AG516" s="12" t="n">
        <f aca="false">IF($C$516&lt;Assumptions!$B$62,Assumptions!$B$62*(Assumptions!$B$21+Assumptions!$B$22/Assumptions!$B$62)/(Assumptions!$B$21+Assumptions!$B$22/$C$516),Assumptions!$B$62)</f>
        <v>49.1582764764852</v>
      </c>
      <c r="AH516" s="12" t="n">
        <f aca="false">Assumptions!$B$63/$AG$516</f>
        <v>1.00000070229303</v>
      </c>
      <c r="AI516" s="12" t="n">
        <f aca="false">Assumptions!$B$64*$AH$516</f>
        <v>6102671.28586048</v>
      </c>
    </row>
    <row r="517" customFormat="false" ht="15" hidden="true" customHeight="false" outlineLevel="0" collapsed="false">
      <c r="A517" s="6" t="n">
        <f aca="false">ROW()-ROW($A$481)+Assumptions!$B$4</f>
        <v>36</v>
      </c>
      <c r="B517" s="12" t="n">
        <f aca="false">$P$516</f>
        <v>0</v>
      </c>
      <c r="C517" s="12" t="n">
        <f aca="false">$D$4/(Assumptions!$B$16+$B$517)</f>
        <v>49.1562050655961</v>
      </c>
      <c r="D517" s="12" t="n">
        <f aca="false">Assumptions!$B$7/$C$517</f>
        <v>610299.35</v>
      </c>
      <c r="E517" s="12" t="n">
        <f aca="false">$T$517+$W$517+$Z$517+$AC$517+$AF$517+$AI$517</f>
        <v>23227659.3669762</v>
      </c>
      <c r="F517" s="12" t="n">
        <f aca="false">Assumptions!$B$70/(Assumptions!$B$20+Assumptions!$B$17+$B$517+$E$517+$O$516)</f>
        <v>27.2523180435759</v>
      </c>
      <c r="G517" s="12" t="n">
        <f aca="false">$C$517*(1-Assumptions!$B$71)</f>
        <v>39.3249640524769</v>
      </c>
      <c r="H517" s="12" t="n">
        <f aca="false">MIN($F$517,$G$517)</f>
        <v>27.2523180435759</v>
      </c>
      <c r="I517" s="12" t="str">
        <f aca="false">IF($F$517&lt;=$G$517,"cap","discount")</f>
        <v>cap</v>
      </c>
      <c r="J517" s="12" t="n">
        <f aca="false">Assumptions!$B$69/$H$517</f>
        <v>183470.631452528</v>
      </c>
      <c r="K517" s="12" t="n">
        <f aca="false">Assumptions!$B$74/(Assumptions!$B$20+Assumptions!$B$17+$B$517+$E$517+$J$517)</f>
        <v>43.4714129425944</v>
      </c>
      <c r="L517" s="12" t="n">
        <f aca="false">$C$517*(1-Assumptions!$B$75)</f>
        <v>41.7827743057567</v>
      </c>
      <c r="M517" s="12" t="n">
        <f aca="false">MIN($K$517,$L$517)</f>
        <v>41.7827743057567</v>
      </c>
      <c r="N517" s="12" t="str">
        <f aca="false">IF($K$517&lt;=$L$517,"cap","discount")</f>
        <v>discount</v>
      </c>
      <c r="O517" s="12" t="n">
        <f aca="false">Assumptions!$B$73/$M$517</f>
        <v>71799.9235294118</v>
      </c>
      <c r="P517" s="12" t="n">
        <f aca="false">MAX(Assumptions!$B$4,($A$5*(Assumptions!$B$20+$E$517+Assumptions!$B$17+$J$517+$O$517+$D$517)-Assumptions!$B$17)/(1-$A$5))</f>
        <v>0</v>
      </c>
      <c r="Q517" s="12" t="n">
        <f aca="false">Assumptions!$B$20+$E$517+Assumptions!$B$17+$P$517+$J$517+$O$517+$D$517</f>
        <v>37487896.2719582</v>
      </c>
      <c r="R517" s="12" t="n">
        <f aca="false">IF($C$517&lt;Assumptions!$B$37,Assumptions!$B$37*(Assumptions!$B$21+Assumptions!$B$22/Assumptions!$B$37)/(Assumptions!$B$21+Assumptions!$B$22/$C$517),Assumptions!$B$37)</f>
        <v>1</v>
      </c>
      <c r="S517" s="12" t="n">
        <f aca="false">Assumptions!$B$38/$R$517</f>
        <v>1</v>
      </c>
      <c r="T517" s="12" t="n">
        <f aca="false">Assumptions!$B$39*$S$517</f>
        <v>5000000</v>
      </c>
      <c r="U517" s="12" t="n">
        <f aca="false">IF($C$517&lt;Assumptions!$B$42,Assumptions!$B$42*(Assumptions!$B$21+Assumptions!$B$22/Assumptions!$B$42)/(Assumptions!$B$21+Assumptions!$B$22/$C$517),Assumptions!$B$42)</f>
        <v>3</v>
      </c>
      <c r="V517" s="12" t="n">
        <f aca="false">Assumptions!$B$43/$U$517</f>
        <v>1</v>
      </c>
      <c r="W517" s="12" t="n">
        <f aca="false">Assumptions!$B$44*$V$517</f>
        <v>5000000</v>
      </c>
      <c r="X517" s="12" t="n">
        <f aca="false">IF($C$517&lt;Assumptions!$B$47,Assumptions!$B$47*(Assumptions!$B$21+Assumptions!$B$22/Assumptions!$B$47)/(Assumptions!$B$21+Assumptions!$B$22/$C$517),Assumptions!$B$47)</f>
        <v>10</v>
      </c>
      <c r="Y517" s="12" t="n">
        <f aca="false">Assumptions!$B$48/$X$517</f>
        <v>1</v>
      </c>
      <c r="Z517" s="12" t="n">
        <f aca="false">Assumptions!$B$49*$Y$517</f>
        <v>3000000</v>
      </c>
      <c r="AA517" s="12" t="n">
        <f aca="false">IF($C$517&lt;Assumptions!$B$52,Assumptions!$B$52*(Assumptions!$B$21+Assumptions!$B$22/Assumptions!$B$52)/(Assumptions!$B$21+Assumptions!$B$22/$C$517),Assumptions!$B$52)</f>
        <v>25</v>
      </c>
      <c r="AB517" s="12" t="n">
        <f aca="false">Assumptions!$B$53/$AA$517</f>
        <v>1</v>
      </c>
      <c r="AC517" s="12" t="n">
        <f aca="false">Assumptions!$B$54*$AB$517</f>
        <v>2400000</v>
      </c>
      <c r="AD517" s="12" t="n">
        <f aca="false">IF($C$517&lt;Assumptions!$B$57,Assumptions!$B$57*(Assumptions!$B$21+Assumptions!$B$22/Assumptions!$B$57)/(Assumptions!$B$21+Assumptions!$B$22/$C$517),Assumptions!$B$57)</f>
        <v>57.9714266404196</v>
      </c>
      <c r="AE517" s="12" t="n">
        <f aca="false">Assumptions!$B$58/$AD$517</f>
        <v>1.03499264167092</v>
      </c>
      <c r="AF517" s="12" t="n">
        <f aca="false">Assumptions!$B$59*$AE$517</f>
        <v>1724988.08111575</v>
      </c>
      <c r="AG517" s="12" t="n">
        <f aca="false">IF($C$517&lt;Assumptions!$B$62,Assumptions!$B$62*(Assumptions!$B$21+Assumptions!$B$22/Assumptions!$B$62)/(Assumptions!$B$21+Assumptions!$B$22/$C$517),Assumptions!$B$62)</f>
        <v>49.1582764764852</v>
      </c>
      <c r="AH517" s="12" t="n">
        <f aca="false">Assumptions!$B$63/$AG$517</f>
        <v>1.00000070229303</v>
      </c>
      <c r="AI517" s="12" t="n">
        <f aca="false">Assumptions!$B$64*$AH$517</f>
        <v>6102671.28586048</v>
      </c>
    </row>
    <row r="518" customFormat="false" ht="15" hidden="true" customHeight="false" outlineLevel="0" collapsed="false">
      <c r="A518" s="6" t="n">
        <f aca="false">ROW()-ROW($A$481)+Assumptions!$B$4</f>
        <v>37</v>
      </c>
      <c r="B518" s="12" t="n">
        <f aca="false">$P$517</f>
        <v>0</v>
      </c>
      <c r="C518" s="12" t="n">
        <f aca="false">$D$4/(Assumptions!$B$16+$B$518)</f>
        <v>49.1562050655961</v>
      </c>
      <c r="D518" s="12" t="n">
        <f aca="false">Assumptions!$B$7/$C$518</f>
        <v>610299.35</v>
      </c>
      <c r="E518" s="12" t="n">
        <f aca="false">$T$518+$W$518+$Z$518+$AC$518+$AF$518+$AI$518</f>
        <v>23227659.3669762</v>
      </c>
      <c r="F518" s="12" t="n">
        <f aca="false">Assumptions!$B$70/(Assumptions!$B$20+Assumptions!$B$17+$B$518+$E$518+$O$517)</f>
        <v>27.2523180435759</v>
      </c>
      <c r="G518" s="12" t="n">
        <f aca="false">$C$518*(1-Assumptions!$B$71)</f>
        <v>39.3249640524769</v>
      </c>
      <c r="H518" s="12" t="n">
        <f aca="false">MIN($F$518,$G$518)</f>
        <v>27.2523180435759</v>
      </c>
      <c r="I518" s="12" t="str">
        <f aca="false">IF($F$518&lt;=$G$518,"cap","discount")</f>
        <v>cap</v>
      </c>
      <c r="J518" s="12" t="n">
        <f aca="false">Assumptions!$B$69/$H$518</f>
        <v>183470.631452528</v>
      </c>
      <c r="K518" s="12" t="n">
        <f aca="false">Assumptions!$B$74/(Assumptions!$B$20+Assumptions!$B$17+$B$518+$E$518+$J$518)</f>
        <v>43.4714129425944</v>
      </c>
      <c r="L518" s="12" t="n">
        <f aca="false">$C$518*(1-Assumptions!$B$75)</f>
        <v>41.7827743057567</v>
      </c>
      <c r="M518" s="12" t="n">
        <f aca="false">MIN($K$518,$L$518)</f>
        <v>41.7827743057567</v>
      </c>
      <c r="N518" s="12" t="str">
        <f aca="false">IF($K$518&lt;=$L$518,"cap","discount")</f>
        <v>discount</v>
      </c>
      <c r="O518" s="12" t="n">
        <f aca="false">Assumptions!$B$73/$M$518</f>
        <v>71799.9235294118</v>
      </c>
      <c r="P518" s="12" t="n">
        <f aca="false">MAX(Assumptions!$B$4,($A$5*(Assumptions!$B$20+$E$518+Assumptions!$B$17+$J$518+$O$518+$D$518)-Assumptions!$B$17)/(1-$A$5))</f>
        <v>0</v>
      </c>
      <c r="Q518" s="12" t="n">
        <f aca="false">Assumptions!$B$20+$E$518+Assumptions!$B$17+$P$518+$J$518+$O$518+$D$518</f>
        <v>37487896.2719582</v>
      </c>
      <c r="R518" s="12" t="n">
        <f aca="false">IF($C$518&lt;Assumptions!$B$37,Assumptions!$B$37*(Assumptions!$B$21+Assumptions!$B$22/Assumptions!$B$37)/(Assumptions!$B$21+Assumptions!$B$22/$C$518),Assumptions!$B$37)</f>
        <v>1</v>
      </c>
      <c r="S518" s="12" t="n">
        <f aca="false">Assumptions!$B$38/$R$518</f>
        <v>1</v>
      </c>
      <c r="T518" s="12" t="n">
        <f aca="false">Assumptions!$B$39*$S$518</f>
        <v>5000000</v>
      </c>
      <c r="U518" s="12" t="n">
        <f aca="false">IF($C$518&lt;Assumptions!$B$42,Assumptions!$B$42*(Assumptions!$B$21+Assumptions!$B$22/Assumptions!$B$42)/(Assumptions!$B$21+Assumptions!$B$22/$C$518),Assumptions!$B$42)</f>
        <v>3</v>
      </c>
      <c r="V518" s="12" t="n">
        <f aca="false">Assumptions!$B$43/$U$518</f>
        <v>1</v>
      </c>
      <c r="W518" s="12" t="n">
        <f aca="false">Assumptions!$B$44*$V$518</f>
        <v>5000000</v>
      </c>
      <c r="X518" s="12" t="n">
        <f aca="false">IF($C$518&lt;Assumptions!$B$47,Assumptions!$B$47*(Assumptions!$B$21+Assumptions!$B$22/Assumptions!$B$47)/(Assumptions!$B$21+Assumptions!$B$22/$C$518),Assumptions!$B$47)</f>
        <v>10</v>
      </c>
      <c r="Y518" s="12" t="n">
        <f aca="false">Assumptions!$B$48/$X$518</f>
        <v>1</v>
      </c>
      <c r="Z518" s="12" t="n">
        <f aca="false">Assumptions!$B$49*$Y$518</f>
        <v>3000000</v>
      </c>
      <c r="AA518" s="12" t="n">
        <f aca="false">IF($C$518&lt;Assumptions!$B$52,Assumptions!$B$52*(Assumptions!$B$21+Assumptions!$B$22/Assumptions!$B$52)/(Assumptions!$B$21+Assumptions!$B$22/$C$518),Assumptions!$B$52)</f>
        <v>25</v>
      </c>
      <c r="AB518" s="12" t="n">
        <f aca="false">Assumptions!$B$53/$AA$518</f>
        <v>1</v>
      </c>
      <c r="AC518" s="12" t="n">
        <f aca="false">Assumptions!$B$54*$AB$518</f>
        <v>2400000</v>
      </c>
      <c r="AD518" s="12" t="n">
        <f aca="false">IF($C$518&lt;Assumptions!$B$57,Assumptions!$B$57*(Assumptions!$B$21+Assumptions!$B$22/Assumptions!$B$57)/(Assumptions!$B$21+Assumptions!$B$22/$C$518),Assumptions!$B$57)</f>
        <v>57.9714266404196</v>
      </c>
      <c r="AE518" s="12" t="n">
        <f aca="false">Assumptions!$B$58/$AD$518</f>
        <v>1.03499264167092</v>
      </c>
      <c r="AF518" s="12" t="n">
        <f aca="false">Assumptions!$B$59*$AE$518</f>
        <v>1724988.08111575</v>
      </c>
      <c r="AG518" s="12" t="n">
        <f aca="false">IF($C$518&lt;Assumptions!$B$62,Assumptions!$B$62*(Assumptions!$B$21+Assumptions!$B$22/Assumptions!$B$62)/(Assumptions!$B$21+Assumptions!$B$22/$C$518),Assumptions!$B$62)</f>
        <v>49.1582764764852</v>
      </c>
      <c r="AH518" s="12" t="n">
        <f aca="false">Assumptions!$B$63/$AG$518</f>
        <v>1.00000070229303</v>
      </c>
      <c r="AI518" s="12" t="n">
        <f aca="false">Assumptions!$B$64*$AH$518</f>
        <v>6102671.28586048</v>
      </c>
    </row>
    <row r="519" customFormat="false" ht="15" hidden="true" customHeight="false" outlineLevel="0" collapsed="false">
      <c r="A519" s="6" t="n">
        <f aca="false">ROW()-ROW($A$481)+Assumptions!$B$4</f>
        <v>38</v>
      </c>
      <c r="B519" s="12" t="n">
        <f aca="false">$P$518</f>
        <v>0</v>
      </c>
      <c r="C519" s="12" t="n">
        <f aca="false">$D$4/(Assumptions!$B$16+$B$519)</f>
        <v>49.1562050655961</v>
      </c>
      <c r="D519" s="12" t="n">
        <f aca="false">Assumptions!$B$7/$C$519</f>
        <v>610299.35</v>
      </c>
      <c r="E519" s="12" t="n">
        <f aca="false">$T$519+$W$519+$Z$519+$AC$519+$AF$519+$AI$519</f>
        <v>23227659.3669762</v>
      </c>
      <c r="F519" s="12" t="n">
        <f aca="false">Assumptions!$B$70/(Assumptions!$B$20+Assumptions!$B$17+$B$519+$E$519+$O$518)</f>
        <v>27.2523180435759</v>
      </c>
      <c r="G519" s="12" t="n">
        <f aca="false">$C$519*(1-Assumptions!$B$71)</f>
        <v>39.3249640524769</v>
      </c>
      <c r="H519" s="12" t="n">
        <f aca="false">MIN($F$519,$G$519)</f>
        <v>27.2523180435759</v>
      </c>
      <c r="I519" s="12" t="str">
        <f aca="false">IF($F$519&lt;=$G$519,"cap","discount")</f>
        <v>cap</v>
      </c>
      <c r="J519" s="12" t="n">
        <f aca="false">Assumptions!$B$69/$H$519</f>
        <v>183470.631452528</v>
      </c>
      <c r="K519" s="12" t="n">
        <f aca="false">Assumptions!$B$74/(Assumptions!$B$20+Assumptions!$B$17+$B$519+$E$519+$J$519)</f>
        <v>43.4714129425944</v>
      </c>
      <c r="L519" s="12" t="n">
        <f aca="false">$C$519*(1-Assumptions!$B$75)</f>
        <v>41.7827743057567</v>
      </c>
      <c r="M519" s="12" t="n">
        <f aca="false">MIN($K$519,$L$519)</f>
        <v>41.7827743057567</v>
      </c>
      <c r="N519" s="12" t="str">
        <f aca="false">IF($K$519&lt;=$L$519,"cap","discount")</f>
        <v>discount</v>
      </c>
      <c r="O519" s="12" t="n">
        <f aca="false">Assumptions!$B$73/$M$519</f>
        <v>71799.9235294118</v>
      </c>
      <c r="P519" s="12" t="n">
        <f aca="false">MAX(Assumptions!$B$4,($A$5*(Assumptions!$B$20+$E$519+Assumptions!$B$17+$J$519+$O$519+$D$519)-Assumptions!$B$17)/(1-$A$5))</f>
        <v>0</v>
      </c>
      <c r="Q519" s="12" t="n">
        <f aca="false">Assumptions!$B$20+$E$519+Assumptions!$B$17+$P$519+$J$519+$O$519+$D$519</f>
        <v>37487896.2719582</v>
      </c>
      <c r="R519" s="12" t="n">
        <f aca="false">IF($C$519&lt;Assumptions!$B$37,Assumptions!$B$37*(Assumptions!$B$21+Assumptions!$B$22/Assumptions!$B$37)/(Assumptions!$B$21+Assumptions!$B$22/$C$519),Assumptions!$B$37)</f>
        <v>1</v>
      </c>
      <c r="S519" s="12" t="n">
        <f aca="false">Assumptions!$B$38/$R$519</f>
        <v>1</v>
      </c>
      <c r="T519" s="12" t="n">
        <f aca="false">Assumptions!$B$39*$S$519</f>
        <v>5000000</v>
      </c>
      <c r="U519" s="12" t="n">
        <f aca="false">IF($C$519&lt;Assumptions!$B$42,Assumptions!$B$42*(Assumptions!$B$21+Assumptions!$B$22/Assumptions!$B$42)/(Assumptions!$B$21+Assumptions!$B$22/$C$519),Assumptions!$B$42)</f>
        <v>3</v>
      </c>
      <c r="V519" s="12" t="n">
        <f aca="false">Assumptions!$B$43/$U$519</f>
        <v>1</v>
      </c>
      <c r="W519" s="12" t="n">
        <f aca="false">Assumptions!$B$44*$V$519</f>
        <v>5000000</v>
      </c>
      <c r="X519" s="12" t="n">
        <f aca="false">IF($C$519&lt;Assumptions!$B$47,Assumptions!$B$47*(Assumptions!$B$21+Assumptions!$B$22/Assumptions!$B$47)/(Assumptions!$B$21+Assumptions!$B$22/$C$519),Assumptions!$B$47)</f>
        <v>10</v>
      </c>
      <c r="Y519" s="12" t="n">
        <f aca="false">Assumptions!$B$48/$X$519</f>
        <v>1</v>
      </c>
      <c r="Z519" s="12" t="n">
        <f aca="false">Assumptions!$B$49*$Y$519</f>
        <v>3000000</v>
      </c>
      <c r="AA519" s="12" t="n">
        <f aca="false">IF($C$519&lt;Assumptions!$B$52,Assumptions!$B$52*(Assumptions!$B$21+Assumptions!$B$22/Assumptions!$B$52)/(Assumptions!$B$21+Assumptions!$B$22/$C$519),Assumptions!$B$52)</f>
        <v>25</v>
      </c>
      <c r="AB519" s="12" t="n">
        <f aca="false">Assumptions!$B$53/$AA$519</f>
        <v>1</v>
      </c>
      <c r="AC519" s="12" t="n">
        <f aca="false">Assumptions!$B$54*$AB$519</f>
        <v>2400000</v>
      </c>
      <c r="AD519" s="12" t="n">
        <f aca="false">IF($C$519&lt;Assumptions!$B$57,Assumptions!$B$57*(Assumptions!$B$21+Assumptions!$B$22/Assumptions!$B$57)/(Assumptions!$B$21+Assumptions!$B$22/$C$519),Assumptions!$B$57)</f>
        <v>57.9714266404196</v>
      </c>
      <c r="AE519" s="12" t="n">
        <f aca="false">Assumptions!$B$58/$AD$519</f>
        <v>1.03499264167092</v>
      </c>
      <c r="AF519" s="12" t="n">
        <f aca="false">Assumptions!$B$59*$AE$519</f>
        <v>1724988.08111575</v>
      </c>
      <c r="AG519" s="12" t="n">
        <f aca="false">IF($C$519&lt;Assumptions!$B$62,Assumptions!$B$62*(Assumptions!$B$21+Assumptions!$B$22/Assumptions!$B$62)/(Assumptions!$B$21+Assumptions!$B$22/$C$519),Assumptions!$B$62)</f>
        <v>49.1582764764852</v>
      </c>
      <c r="AH519" s="12" t="n">
        <f aca="false">Assumptions!$B$63/$AG$519</f>
        <v>1.00000070229303</v>
      </c>
      <c r="AI519" s="12" t="n">
        <f aca="false">Assumptions!$B$64*$AH$519</f>
        <v>6102671.28586048</v>
      </c>
    </row>
    <row r="520" customFormat="false" ht="15" hidden="true" customHeight="false" outlineLevel="0" collapsed="false">
      <c r="A520" s="6" t="n">
        <f aca="false">ROW()-ROW($A$481)+Assumptions!$B$4</f>
        <v>39</v>
      </c>
      <c r="B520" s="12" t="n">
        <f aca="false">$P$519</f>
        <v>0</v>
      </c>
      <c r="C520" s="12" t="n">
        <f aca="false">$D$4/(Assumptions!$B$16+$B$520)</f>
        <v>49.1562050655961</v>
      </c>
      <c r="D520" s="12" t="n">
        <f aca="false">Assumptions!$B$7/$C$520</f>
        <v>610299.35</v>
      </c>
      <c r="E520" s="12" t="n">
        <f aca="false">$T$520+$W$520+$Z$520+$AC$520+$AF$520+$AI$520</f>
        <v>23227659.3669762</v>
      </c>
      <c r="F520" s="12" t="n">
        <f aca="false">Assumptions!$B$70/(Assumptions!$B$20+Assumptions!$B$17+$B$520+$E$520+$O$519)</f>
        <v>27.2523180435759</v>
      </c>
      <c r="G520" s="12" t="n">
        <f aca="false">$C$520*(1-Assumptions!$B$71)</f>
        <v>39.3249640524769</v>
      </c>
      <c r="H520" s="12" t="n">
        <f aca="false">MIN($F$520,$G$520)</f>
        <v>27.2523180435759</v>
      </c>
      <c r="I520" s="12" t="str">
        <f aca="false">IF($F$520&lt;=$G$520,"cap","discount")</f>
        <v>cap</v>
      </c>
      <c r="J520" s="12" t="n">
        <f aca="false">Assumptions!$B$69/$H$520</f>
        <v>183470.631452528</v>
      </c>
      <c r="K520" s="12" t="n">
        <f aca="false">Assumptions!$B$74/(Assumptions!$B$20+Assumptions!$B$17+$B$520+$E$520+$J$520)</f>
        <v>43.4714129425944</v>
      </c>
      <c r="L520" s="12" t="n">
        <f aca="false">$C$520*(1-Assumptions!$B$75)</f>
        <v>41.7827743057567</v>
      </c>
      <c r="M520" s="12" t="n">
        <f aca="false">MIN($K$520,$L$520)</f>
        <v>41.7827743057567</v>
      </c>
      <c r="N520" s="12" t="str">
        <f aca="false">IF($K$520&lt;=$L$520,"cap","discount")</f>
        <v>discount</v>
      </c>
      <c r="O520" s="12" t="n">
        <f aca="false">Assumptions!$B$73/$M$520</f>
        <v>71799.9235294118</v>
      </c>
      <c r="P520" s="12" t="n">
        <f aca="false">MAX(Assumptions!$B$4,($A$5*(Assumptions!$B$20+$E$520+Assumptions!$B$17+$J$520+$O$520+$D$520)-Assumptions!$B$17)/(1-$A$5))</f>
        <v>0</v>
      </c>
      <c r="Q520" s="12" t="n">
        <f aca="false">Assumptions!$B$20+$E$520+Assumptions!$B$17+$P$520+$J$520+$O$520+$D$520</f>
        <v>37487896.2719582</v>
      </c>
      <c r="R520" s="12" t="n">
        <f aca="false">IF($C$520&lt;Assumptions!$B$37,Assumptions!$B$37*(Assumptions!$B$21+Assumptions!$B$22/Assumptions!$B$37)/(Assumptions!$B$21+Assumptions!$B$22/$C$520),Assumptions!$B$37)</f>
        <v>1</v>
      </c>
      <c r="S520" s="12" t="n">
        <f aca="false">Assumptions!$B$38/$R$520</f>
        <v>1</v>
      </c>
      <c r="T520" s="12" t="n">
        <f aca="false">Assumptions!$B$39*$S$520</f>
        <v>5000000</v>
      </c>
      <c r="U520" s="12" t="n">
        <f aca="false">IF($C$520&lt;Assumptions!$B$42,Assumptions!$B$42*(Assumptions!$B$21+Assumptions!$B$22/Assumptions!$B$42)/(Assumptions!$B$21+Assumptions!$B$22/$C$520),Assumptions!$B$42)</f>
        <v>3</v>
      </c>
      <c r="V520" s="12" t="n">
        <f aca="false">Assumptions!$B$43/$U$520</f>
        <v>1</v>
      </c>
      <c r="W520" s="12" t="n">
        <f aca="false">Assumptions!$B$44*$V$520</f>
        <v>5000000</v>
      </c>
      <c r="X520" s="12" t="n">
        <f aca="false">IF($C$520&lt;Assumptions!$B$47,Assumptions!$B$47*(Assumptions!$B$21+Assumptions!$B$22/Assumptions!$B$47)/(Assumptions!$B$21+Assumptions!$B$22/$C$520),Assumptions!$B$47)</f>
        <v>10</v>
      </c>
      <c r="Y520" s="12" t="n">
        <f aca="false">Assumptions!$B$48/$X$520</f>
        <v>1</v>
      </c>
      <c r="Z520" s="12" t="n">
        <f aca="false">Assumptions!$B$49*$Y$520</f>
        <v>3000000</v>
      </c>
      <c r="AA520" s="12" t="n">
        <f aca="false">IF($C$520&lt;Assumptions!$B$52,Assumptions!$B$52*(Assumptions!$B$21+Assumptions!$B$22/Assumptions!$B$52)/(Assumptions!$B$21+Assumptions!$B$22/$C$520),Assumptions!$B$52)</f>
        <v>25</v>
      </c>
      <c r="AB520" s="12" t="n">
        <f aca="false">Assumptions!$B$53/$AA$520</f>
        <v>1</v>
      </c>
      <c r="AC520" s="12" t="n">
        <f aca="false">Assumptions!$B$54*$AB$520</f>
        <v>2400000</v>
      </c>
      <c r="AD520" s="12" t="n">
        <f aca="false">IF($C$520&lt;Assumptions!$B$57,Assumptions!$B$57*(Assumptions!$B$21+Assumptions!$B$22/Assumptions!$B$57)/(Assumptions!$B$21+Assumptions!$B$22/$C$520),Assumptions!$B$57)</f>
        <v>57.9714266404196</v>
      </c>
      <c r="AE520" s="12" t="n">
        <f aca="false">Assumptions!$B$58/$AD$520</f>
        <v>1.03499264167092</v>
      </c>
      <c r="AF520" s="12" t="n">
        <f aca="false">Assumptions!$B$59*$AE$520</f>
        <v>1724988.08111575</v>
      </c>
      <c r="AG520" s="12" t="n">
        <f aca="false">IF($C$520&lt;Assumptions!$B$62,Assumptions!$B$62*(Assumptions!$B$21+Assumptions!$B$22/Assumptions!$B$62)/(Assumptions!$B$21+Assumptions!$B$22/$C$520),Assumptions!$B$62)</f>
        <v>49.1582764764852</v>
      </c>
      <c r="AH520" s="12" t="n">
        <f aca="false">Assumptions!$B$63/$AG$520</f>
        <v>1.00000070229303</v>
      </c>
      <c r="AI520" s="12" t="n">
        <f aca="false">Assumptions!$B$64*$AH$520</f>
        <v>6102671.28586048</v>
      </c>
    </row>
    <row r="521" customFormat="false" ht="15" hidden="true" customHeight="false" outlineLevel="0" collapsed="false">
      <c r="A521" s="6" t="n">
        <f aca="false">ROW()-ROW($A$481)+Assumptions!$B$4</f>
        <v>40</v>
      </c>
      <c r="B521" s="12" t="n">
        <f aca="false">$P$520</f>
        <v>0</v>
      </c>
      <c r="C521" s="12" t="n">
        <f aca="false">$D$4/(Assumptions!$B$16+$B$521)</f>
        <v>49.1562050655961</v>
      </c>
      <c r="D521" s="12" t="n">
        <f aca="false">Assumptions!$B$7/$C$521</f>
        <v>610299.35</v>
      </c>
      <c r="E521" s="12" t="n">
        <f aca="false">$T$521+$W$521+$Z$521+$AC$521+$AF$521+$AI$521</f>
        <v>23227659.3669762</v>
      </c>
      <c r="F521" s="12" t="n">
        <f aca="false">Assumptions!$B$70/(Assumptions!$B$20+Assumptions!$B$17+$B$521+$E$521+$O$520)</f>
        <v>27.2523180435759</v>
      </c>
      <c r="G521" s="12" t="n">
        <f aca="false">$C$521*(1-Assumptions!$B$71)</f>
        <v>39.3249640524769</v>
      </c>
      <c r="H521" s="12" t="n">
        <f aca="false">MIN($F$521,$G$521)</f>
        <v>27.2523180435759</v>
      </c>
      <c r="I521" s="12" t="str">
        <f aca="false">IF($F$521&lt;=$G$521,"cap","discount")</f>
        <v>cap</v>
      </c>
      <c r="J521" s="12" t="n">
        <f aca="false">Assumptions!$B$69/$H$521</f>
        <v>183470.631452528</v>
      </c>
      <c r="K521" s="12" t="n">
        <f aca="false">Assumptions!$B$74/(Assumptions!$B$20+Assumptions!$B$17+$B$521+$E$521+$J$521)</f>
        <v>43.4714129425944</v>
      </c>
      <c r="L521" s="12" t="n">
        <f aca="false">$C$521*(1-Assumptions!$B$75)</f>
        <v>41.7827743057567</v>
      </c>
      <c r="M521" s="12" t="n">
        <f aca="false">MIN($K$521,$L$521)</f>
        <v>41.7827743057567</v>
      </c>
      <c r="N521" s="12" t="str">
        <f aca="false">IF($K$521&lt;=$L$521,"cap","discount")</f>
        <v>discount</v>
      </c>
      <c r="O521" s="12" t="n">
        <f aca="false">Assumptions!$B$73/$M$521</f>
        <v>71799.9235294118</v>
      </c>
      <c r="P521" s="12" t="n">
        <f aca="false">MAX(Assumptions!$B$4,($A$5*(Assumptions!$B$20+$E$521+Assumptions!$B$17+$J$521+$O$521+$D$521)-Assumptions!$B$17)/(1-$A$5))</f>
        <v>0</v>
      </c>
      <c r="Q521" s="12" t="n">
        <f aca="false">Assumptions!$B$20+$E$521+Assumptions!$B$17+$P$521+$J$521+$O$521+$D$521</f>
        <v>37487896.2719582</v>
      </c>
      <c r="R521" s="12" t="n">
        <f aca="false">IF($C$521&lt;Assumptions!$B$37,Assumptions!$B$37*(Assumptions!$B$21+Assumptions!$B$22/Assumptions!$B$37)/(Assumptions!$B$21+Assumptions!$B$22/$C$521),Assumptions!$B$37)</f>
        <v>1</v>
      </c>
      <c r="S521" s="12" t="n">
        <f aca="false">Assumptions!$B$38/$R$521</f>
        <v>1</v>
      </c>
      <c r="T521" s="12" t="n">
        <f aca="false">Assumptions!$B$39*$S$521</f>
        <v>5000000</v>
      </c>
      <c r="U521" s="12" t="n">
        <f aca="false">IF($C$521&lt;Assumptions!$B$42,Assumptions!$B$42*(Assumptions!$B$21+Assumptions!$B$22/Assumptions!$B$42)/(Assumptions!$B$21+Assumptions!$B$22/$C$521),Assumptions!$B$42)</f>
        <v>3</v>
      </c>
      <c r="V521" s="12" t="n">
        <f aca="false">Assumptions!$B$43/$U$521</f>
        <v>1</v>
      </c>
      <c r="W521" s="12" t="n">
        <f aca="false">Assumptions!$B$44*$V$521</f>
        <v>5000000</v>
      </c>
      <c r="X521" s="12" t="n">
        <f aca="false">IF($C$521&lt;Assumptions!$B$47,Assumptions!$B$47*(Assumptions!$B$21+Assumptions!$B$22/Assumptions!$B$47)/(Assumptions!$B$21+Assumptions!$B$22/$C$521),Assumptions!$B$47)</f>
        <v>10</v>
      </c>
      <c r="Y521" s="12" t="n">
        <f aca="false">Assumptions!$B$48/$X$521</f>
        <v>1</v>
      </c>
      <c r="Z521" s="12" t="n">
        <f aca="false">Assumptions!$B$49*$Y$521</f>
        <v>3000000</v>
      </c>
      <c r="AA521" s="12" t="n">
        <f aca="false">IF($C$521&lt;Assumptions!$B$52,Assumptions!$B$52*(Assumptions!$B$21+Assumptions!$B$22/Assumptions!$B$52)/(Assumptions!$B$21+Assumptions!$B$22/$C$521),Assumptions!$B$52)</f>
        <v>25</v>
      </c>
      <c r="AB521" s="12" t="n">
        <f aca="false">Assumptions!$B$53/$AA$521</f>
        <v>1</v>
      </c>
      <c r="AC521" s="12" t="n">
        <f aca="false">Assumptions!$B$54*$AB$521</f>
        <v>2400000</v>
      </c>
      <c r="AD521" s="12" t="n">
        <f aca="false">IF($C$521&lt;Assumptions!$B$57,Assumptions!$B$57*(Assumptions!$B$21+Assumptions!$B$22/Assumptions!$B$57)/(Assumptions!$B$21+Assumptions!$B$22/$C$521),Assumptions!$B$57)</f>
        <v>57.9714266404196</v>
      </c>
      <c r="AE521" s="12" t="n">
        <f aca="false">Assumptions!$B$58/$AD$521</f>
        <v>1.03499264167092</v>
      </c>
      <c r="AF521" s="12" t="n">
        <f aca="false">Assumptions!$B$59*$AE$521</f>
        <v>1724988.08111575</v>
      </c>
      <c r="AG521" s="12" t="n">
        <f aca="false">IF($C$521&lt;Assumptions!$B$62,Assumptions!$B$62*(Assumptions!$B$21+Assumptions!$B$22/Assumptions!$B$62)/(Assumptions!$B$21+Assumptions!$B$22/$C$521),Assumptions!$B$62)</f>
        <v>49.1582764764852</v>
      </c>
      <c r="AH521" s="12" t="n">
        <f aca="false">Assumptions!$B$63/$AG$521</f>
        <v>1.00000070229303</v>
      </c>
      <c r="AI521" s="12" t="n">
        <f aca="false">Assumptions!$B$64*$AH$521</f>
        <v>6102671.28586048</v>
      </c>
    </row>
    <row r="522" customFormat="false" ht="15" hidden="true" customHeight="false" outlineLevel="0" collapsed="false">
      <c r="A522" s="6" t="n">
        <f aca="false">ROW()-ROW($A$481)+Assumptions!$B$4</f>
        <v>41</v>
      </c>
      <c r="B522" s="12" t="n">
        <f aca="false">$P$521</f>
        <v>0</v>
      </c>
      <c r="C522" s="12" t="n">
        <f aca="false">$D$4/(Assumptions!$B$16+$B$522)</f>
        <v>49.1562050655961</v>
      </c>
      <c r="D522" s="12" t="n">
        <f aca="false">Assumptions!$B$7/$C$522</f>
        <v>610299.35</v>
      </c>
      <c r="E522" s="12" t="n">
        <f aca="false">$T$522+$W$522+$Z$522+$AC$522+$AF$522+$AI$522</f>
        <v>23227659.3669762</v>
      </c>
      <c r="F522" s="12" t="n">
        <f aca="false">Assumptions!$B$70/(Assumptions!$B$20+Assumptions!$B$17+$B$522+$E$522+$O$521)</f>
        <v>27.2523180435759</v>
      </c>
      <c r="G522" s="12" t="n">
        <f aca="false">$C$522*(1-Assumptions!$B$71)</f>
        <v>39.3249640524769</v>
      </c>
      <c r="H522" s="12" t="n">
        <f aca="false">MIN($F$522,$G$522)</f>
        <v>27.2523180435759</v>
      </c>
      <c r="I522" s="12" t="str">
        <f aca="false">IF($F$522&lt;=$G$522,"cap","discount")</f>
        <v>cap</v>
      </c>
      <c r="J522" s="12" t="n">
        <f aca="false">Assumptions!$B$69/$H$522</f>
        <v>183470.631452528</v>
      </c>
      <c r="K522" s="12" t="n">
        <f aca="false">Assumptions!$B$74/(Assumptions!$B$20+Assumptions!$B$17+$B$522+$E$522+$J$522)</f>
        <v>43.4714129425944</v>
      </c>
      <c r="L522" s="12" t="n">
        <f aca="false">$C$522*(1-Assumptions!$B$75)</f>
        <v>41.7827743057567</v>
      </c>
      <c r="M522" s="12" t="n">
        <f aca="false">MIN($K$522,$L$522)</f>
        <v>41.7827743057567</v>
      </c>
      <c r="N522" s="12" t="str">
        <f aca="false">IF($K$522&lt;=$L$522,"cap","discount")</f>
        <v>discount</v>
      </c>
      <c r="O522" s="12" t="n">
        <f aca="false">Assumptions!$B$73/$M$522</f>
        <v>71799.9235294118</v>
      </c>
      <c r="P522" s="12" t="n">
        <f aca="false">MAX(Assumptions!$B$4,($A$5*(Assumptions!$B$20+$E$522+Assumptions!$B$17+$J$522+$O$522+$D$522)-Assumptions!$B$17)/(1-$A$5))</f>
        <v>0</v>
      </c>
      <c r="Q522" s="12" t="n">
        <f aca="false">Assumptions!$B$20+$E$522+Assumptions!$B$17+$P$522+$J$522+$O$522+$D$522</f>
        <v>37487896.2719582</v>
      </c>
      <c r="R522" s="12" t="n">
        <f aca="false">IF($C$522&lt;Assumptions!$B$37,Assumptions!$B$37*(Assumptions!$B$21+Assumptions!$B$22/Assumptions!$B$37)/(Assumptions!$B$21+Assumptions!$B$22/$C$522),Assumptions!$B$37)</f>
        <v>1</v>
      </c>
      <c r="S522" s="12" t="n">
        <f aca="false">Assumptions!$B$38/$R$522</f>
        <v>1</v>
      </c>
      <c r="T522" s="12" t="n">
        <f aca="false">Assumptions!$B$39*$S$522</f>
        <v>5000000</v>
      </c>
      <c r="U522" s="12" t="n">
        <f aca="false">IF($C$522&lt;Assumptions!$B$42,Assumptions!$B$42*(Assumptions!$B$21+Assumptions!$B$22/Assumptions!$B$42)/(Assumptions!$B$21+Assumptions!$B$22/$C$522),Assumptions!$B$42)</f>
        <v>3</v>
      </c>
      <c r="V522" s="12" t="n">
        <f aca="false">Assumptions!$B$43/$U$522</f>
        <v>1</v>
      </c>
      <c r="W522" s="12" t="n">
        <f aca="false">Assumptions!$B$44*$V$522</f>
        <v>5000000</v>
      </c>
      <c r="X522" s="12" t="n">
        <f aca="false">IF($C$522&lt;Assumptions!$B$47,Assumptions!$B$47*(Assumptions!$B$21+Assumptions!$B$22/Assumptions!$B$47)/(Assumptions!$B$21+Assumptions!$B$22/$C$522),Assumptions!$B$47)</f>
        <v>10</v>
      </c>
      <c r="Y522" s="12" t="n">
        <f aca="false">Assumptions!$B$48/$X$522</f>
        <v>1</v>
      </c>
      <c r="Z522" s="12" t="n">
        <f aca="false">Assumptions!$B$49*$Y$522</f>
        <v>3000000</v>
      </c>
      <c r="AA522" s="12" t="n">
        <f aca="false">IF($C$522&lt;Assumptions!$B$52,Assumptions!$B$52*(Assumptions!$B$21+Assumptions!$B$22/Assumptions!$B$52)/(Assumptions!$B$21+Assumptions!$B$22/$C$522),Assumptions!$B$52)</f>
        <v>25</v>
      </c>
      <c r="AB522" s="12" t="n">
        <f aca="false">Assumptions!$B$53/$AA$522</f>
        <v>1</v>
      </c>
      <c r="AC522" s="12" t="n">
        <f aca="false">Assumptions!$B$54*$AB$522</f>
        <v>2400000</v>
      </c>
      <c r="AD522" s="12" t="n">
        <f aca="false">IF($C$522&lt;Assumptions!$B$57,Assumptions!$B$57*(Assumptions!$B$21+Assumptions!$B$22/Assumptions!$B$57)/(Assumptions!$B$21+Assumptions!$B$22/$C$522),Assumptions!$B$57)</f>
        <v>57.9714266404196</v>
      </c>
      <c r="AE522" s="12" t="n">
        <f aca="false">Assumptions!$B$58/$AD$522</f>
        <v>1.03499264167092</v>
      </c>
      <c r="AF522" s="12" t="n">
        <f aca="false">Assumptions!$B$59*$AE$522</f>
        <v>1724988.08111575</v>
      </c>
      <c r="AG522" s="12" t="n">
        <f aca="false">IF($C$522&lt;Assumptions!$B$62,Assumptions!$B$62*(Assumptions!$B$21+Assumptions!$B$22/Assumptions!$B$62)/(Assumptions!$B$21+Assumptions!$B$22/$C$522),Assumptions!$B$62)</f>
        <v>49.1582764764852</v>
      </c>
      <c r="AH522" s="12" t="n">
        <f aca="false">Assumptions!$B$63/$AG$522</f>
        <v>1.00000070229303</v>
      </c>
      <c r="AI522" s="12" t="n">
        <f aca="false">Assumptions!$B$64*$AH$522</f>
        <v>6102671.28586048</v>
      </c>
    </row>
    <row r="523" customFormat="false" ht="15" hidden="true" customHeight="false" outlineLevel="0" collapsed="false">
      <c r="A523" s="6" t="n">
        <f aca="false">ROW()-ROW($A$481)+Assumptions!$B$4</f>
        <v>42</v>
      </c>
      <c r="B523" s="12" t="n">
        <f aca="false">$P$522</f>
        <v>0</v>
      </c>
      <c r="C523" s="12" t="n">
        <f aca="false">$D$4/(Assumptions!$B$16+$B$523)</f>
        <v>49.1562050655961</v>
      </c>
      <c r="D523" s="12" t="n">
        <f aca="false">Assumptions!$B$7/$C$523</f>
        <v>610299.35</v>
      </c>
      <c r="E523" s="12" t="n">
        <f aca="false">$T$523+$W$523+$Z$523+$AC$523+$AF$523+$AI$523</f>
        <v>23227659.3669762</v>
      </c>
      <c r="F523" s="12" t="n">
        <f aca="false">Assumptions!$B$70/(Assumptions!$B$20+Assumptions!$B$17+$B$523+$E$523+$O$522)</f>
        <v>27.2523180435759</v>
      </c>
      <c r="G523" s="12" t="n">
        <f aca="false">$C$523*(1-Assumptions!$B$71)</f>
        <v>39.3249640524769</v>
      </c>
      <c r="H523" s="12" t="n">
        <f aca="false">MIN($F$523,$G$523)</f>
        <v>27.2523180435759</v>
      </c>
      <c r="I523" s="12" t="str">
        <f aca="false">IF($F$523&lt;=$G$523,"cap","discount")</f>
        <v>cap</v>
      </c>
      <c r="J523" s="12" t="n">
        <f aca="false">Assumptions!$B$69/$H$523</f>
        <v>183470.631452528</v>
      </c>
      <c r="K523" s="12" t="n">
        <f aca="false">Assumptions!$B$74/(Assumptions!$B$20+Assumptions!$B$17+$B$523+$E$523+$J$523)</f>
        <v>43.4714129425944</v>
      </c>
      <c r="L523" s="12" t="n">
        <f aca="false">$C$523*(1-Assumptions!$B$75)</f>
        <v>41.7827743057567</v>
      </c>
      <c r="M523" s="12" t="n">
        <f aca="false">MIN($K$523,$L$523)</f>
        <v>41.7827743057567</v>
      </c>
      <c r="N523" s="12" t="str">
        <f aca="false">IF($K$523&lt;=$L$523,"cap","discount")</f>
        <v>discount</v>
      </c>
      <c r="O523" s="12" t="n">
        <f aca="false">Assumptions!$B$73/$M$523</f>
        <v>71799.9235294118</v>
      </c>
      <c r="P523" s="12" t="n">
        <f aca="false">MAX(Assumptions!$B$4,($A$5*(Assumptions!$B$20+$E$523+Assumptions!$B$17+$J$523+$O$523+$D$523)-Assumptions!$B$17)/(1-$A$5))</f>
        <v>0</v>
      </c>
      <c r="Q523" s="12" t="n">
        <f aca="false">Assumptions!$B$20+$E$523+Assumptions!$B$17+$P$523+$J$523+$O$523+$D$523</f>
        <v>37487896.2719582</v>
      </c>
      <c r="R523" s="12" t="n">
        <f aca="false">IF($C$523&lt;Assumptions!$B$37,Assumptions!$B$37*(Assumptions!$B$21+Assumptions!$B$22/Assumptions!$B$37)/(Assumptions!$B$21+Assumptions!$B$22/$C$523),Assumptions!$B$37)</f>
        <v>1</v>
      </c>
      <c r="S523" s="12" t="n">
        <f aca="false">Assumptions!$B$38/$R$523</f>
        <v>1</v>
      </c>
      <c r="T523" s="12" t="n">
        <f aca="false">Assumptions!$B$39*$S$523</f>
        <v>5000000</v>
      </c>
      <c r="U523" s="12" t="n">
        <f aca="false">IF($C$523&lt;Assumptions!$B$42,Assumptions!$B$42*(Assumptions!$B$21+Assumptions!$B$22/Assumptions!$B$42)/(Assumptions!$B$21+Assumptions!$B$22/$C$523),Assumptions!$B$42)</f>
        <v>3</v>
      </c>
      <c r="V523" s="12" t="n">
        <f aca="false">Assumptions!$B$43/$U$523</f>
        <v>1</v>
      </c>
      <c r="W523" s="12" t="n">
        <f aca="false">Assumptions!$B$44*$V$523</f>
        <v>5000000</v>
      </c>
      <c r="X523" s="12" t="n">
        <f aca="false">IF($C$523&lt;Assumptions!$B$47,Assumptions!$B$47*(Assumptions!$B$21+Assumptions!$B$22/Assumptions!$B$47)/(Assumptions!$B$21+Assumptions!$B$22/$C$523),Assumptions!$B$47)</f>
        <v>10</v>
      </c>
      <c r="Y523" s="12" t="n">
        <f aca="false">Assumptions!$B$48/$X$523</f>
        <v>1</v>
      </c>
      <c r="Z523" s="12" t="n">
        <f aca="false">Assumptions!$B$49*$Y$523</f>
        <v>3000000</v>
      </c>
      <c r="AA523" s="12" t="n">
        <f aca="false">IF($C$523&lt;Assumptions!$B$52,Assumptions!$B$52*(Assumptions!$B$21+Assumptions!$B$22/Assumptions!$B$52)/(Assumptions!$B$21+Assumptions!$B$22/$C$523),Assumptions!$B$52)</f>
        <v>25</v>
      </c>
      <c r="AB523" s="12" t="n">
        <f aca="false">Assumptions!$B$53/$AA$523</f>
        <v>1</v>
      </c>
      <c r="AC523" s="12" t="n">
        <f aca="false">Assumptions!$B$54*$AB$523</f>
        <v>2400000</v>
      </c>
      <c r="AD523" s="12" t="n">
        <f aca="false">IF($C$523&lt;Assumptions!$B$57,Assumptions!$B$57*(Assumptions!$B$21+Assumptions!$B$22/Assumptions!$B$57)/(Assumptions!$B$21+Assumptions!$B$22/$C$523),Assumptions!$B$57)</f>
        <v>57.9714266404196</v>
      </c>
      <c r="AE523" s="12" t="n">
        <f aca="false">Assumptions!$B$58/$AD$523</f>
        <v>1.03499264167092</v>
      </c>
      <c r="AF523" s="12" t="n">
        <f aca="false">Assumptions!$B$59*$AE$523</f>
        <v>1724988.08111575</v>
      </c>
      <c r="AG523" s="12" t="n">
        <f aca="false">IF($C$523&lt;Assumptions!$B$62,Assumptions!$B$62*(Assumptions!$B$21+Assumptions!$B$22/Assumptions!$B$62)/(Assumptions!$B$21+Assumptions!$B$22/$C$523),Assumptions!$B$62)</f>
        <v>49.1582764764852</v>
      </c>
      <c r="AH523" s="12" t="n">
        <f aca="false">Assumptions!$B$63/$AG$523</f>
        <v>1.00000070229303</v>
      </c>
      <c r="AI523" s="12" t="n">
        <f aca="false">Assumptions!$B$64*$AH$523</f>
        <v>6102671.28586048</v>
      </c>
    </row>
    <row r="524" customFormat="false" ht="15" hidden="true" customHeight="false" outlineLevel="0" collapsed="false">
      <c r="A524" s="6" t="n">
        <f aca="false">ROW()-ROW($A$481)+Assumptions!$B$4</f>
        <v>43</v>
      </c>
      <c r="B524" s="12" t="n">
        <f aca="false">$P$523</f>
        <v>0</v>
      </c>
      <c r="C524" s="12" t="n">
        <f aca="false">$D$4/(Assumptions!$B$16+$B$524)</f>
        <v>49.1562050655961</v>
      </c>
      <c r="D524" s="12" t="n">
        <f aca="false">Assumptions!$B$7/$C$524</f>
        <v>610299.35</v>
      </c>
      <c r="E524" s="12" t="n">
        <f aca="false">$T$524+$W$524+$Z$524+$AC$524+$AF$524+$AI$524</f>
        <v>23227659.3669762</v>
      </c>
      <c r="F524" s="12" t="n">
        <f aca="false">Assumptions!$B$70/(Assumptions!$B$20+Assumptions!$B$17+$B$524+$E$524+$O$523)</f>
        <v>27.2523180435759</v>
      </c>
      <c r="G524" s="12" t="n">
        <f aca="false">$C$524*(1-Assumptions!$B$71)</f>
        <v>39.3249640524769</v>
      </c>
      <c r="H524" s="12" t="n">
        <f aca="false">MIN($F$524,$G$524)</f>
        <v>27.2523180435759</v>
      </c>
      <c r="I524" s="12" t="str">
        <f aca="false">IF($F$524&lt;=$G$524,"cap","discount")</f>
        <v>cap</v>
      </c>
      <c r="J524" s="12" t="n">
        <f aca="false">Assumptions!$B$69/$H$524</f>
        <v>183470.631452528</v>
      </c>
      <c r="K524" s="12" t="n">
        <f aca="false">Assumptions!$B$74/(Assumptions!$B$20+Assumptions!$B$17+$B$524+$E$524+$J$524)</f>
        <v>43.4714129425944</v>
      </c>
      <c r="L524" s="12" t="n">
        <f aca="false">$C$524*(1-Assumptions!$B$75)</f>
        <v>41.7827743057567</v>
      </c>
      <c r="M524" s="12" t="n">
        <f aca="false">MIN($K$524,$L$524)</f>
        <v>41.7827743057567</v>
      </c>
      <c r="N524" s="12" t="str">
        <f aca="false">IF($K$524&lt;=$L$524,"cap","discount")</f>
        <v>discount</v>
      </c>
      <c r="O524" s="12" t="n">
        <f aca="false">Assumptions!$B$73/$M$524</f>
        <v>71799.9235294118</v>
      </c>
      <c r="P524" s="12" t="n">
        <f aca="false">MAX(Assumptions!$B$4,($A$5*(Assumptions!$B$20+$E$524+Assumptions!$B$17+$J$524+$O$524+$D$524)-Assumptions!$B$17)/(1-$A$5))</f>
        <v>0</v>
      </c>
      <c r="Q524" s="12" t="n">
        <f aca="false">Assumptions!$B$20+$E$524+Assumptions!$B$17+$P$524+$J$524+$O$524+$D$524</f>
        <v>37487896.2719582</v>
      </c>
      <c r="R524" s="12" t="n">
        <f aca="false">IF($C$524&lt;Assumptions!$B$37,Assumptions!$B$37*(Assumptions!$B$21+Assumptions!$B$22/Assumptions!$B$37)/(Assumptions!$B$21+Assumptions!$B$22/$C$524),Assumptions!$B$37)</f>
        <v>1</v>
      </c>
      <c r="S524" s="12" t="n">
        <f aca="false">Assumptions!$B$38/$R$524</f>
        <v>1</v>
      </c>
      <c r="T524" s="12" t="n">
        <f aca="false">Assumptions!$B$39*$S$524</f>
        <v>5000000</v>
      </c>
      <c r="U524" s="12" t="n">
        <f aca="false">IF($C$524&lt;Assumptions!$B$42,Assumptions!$B$42*(Assumptions!$B$21+Assumptions!$B$22/Assumptions!$B$42)/(Assumptions!$B$21+Assumptions!$B$22/$C$524),Assumptions!$B$42)</f>
        <v>3</v>
      </c>
      <c r="V524" s="12" t="n">
        <f aca="false">Assumptions!$B$43/$U$524</f>
        <v>1</v>
      </c>
      <c r="W524" s="12" t="n">
        <f aca="false">Assumptions!$B$44*$V$524</f>
        <v>5000000</v>
      </c>
      <c r="X524" s="12" t="n">
        <f aca="false">IF($C$524&lt;Assumptions!$B$47,Assumptions!$B$47*(Assumptions!$B$21+Assumptions!$B$22/Assumptions!$B$47)/(Assumptions!$B$21+Assumptions!$B$22/$C$524),Assumptions!$B$47)</f>
        <v>10</v>
      </c>
      <c r="Y524" s="12" t="n">
        <f aca="false">Assumptions!$B$48/$X$524</f>
        <v>1</v>
      </c>
      <c r="Z524" s="12" t="n">
        <f aca="false">Assumptions!$B$49*$Y$524</f>
        <v>3000000</v>
      </c>
      <c r="AA524" s="12" t="n">
        <f aca="false">IF($C$524&lt;Assumptions!$B$52,Assumptions!$B$52*(Assumptions!$B$21+Assumptions!$B$22/Assumptions!$B$52)/(Assumptions!$B$21+Assumptions!$B$22/$C$524),Assumptions!$B$52)</f>
        <v>25</v>
      </c>
      <c r="AB524" s="12" t="n">
        <f aca="false">Assumptions!$B$53/$AA$524</f>
        <v>1</v>
      </c>
      <c r="AC524" s="12" t="n">
        <f aca="false">Assumptions!$B$54*$AB$524</f>
        <v>2400000</v>
      </c>
      <c r="AD524" s="12" t="n">
        <f aca="false">IF($C$524&lt;Assumptions!$B$57,Assumptions!$B$57*(Assumptions!$B$21+Assumptions!$B$22/Assumptions!$B$57)/(Assumptions!$B$21+Assumptions!$B$22/$C$524),Assumptions!$B$57)</f>
        <v>57.9714266404196</v>
      </c>
      <c r="AE524" s="12" t="n">
        <f aca="false">Assumptions!$B$58/$AD$524</f>
        <v>1.03499264167092</v>
      </c>
      <c r="AF524" s="12" t="n">
        <f aca="false">Assumptions!$B$59*$AE$524</f>
        <v>1724988.08111575</v>
      </c>
      <c r="AG524" s="12" t="n">
        <f aca="false">IF($C$524&lt;Assumptions!$B$62,Assumptions!$B$62*(Assumptions!$B$21+Assumptions!$B$22/Assumptions!$B$62)/(Assumptions!$B$21+Assumptions!$B$22/$C$524),Assumptions!$B$62)</f>
        <v>49.1582764764852</v>
      </c>
      <c r="AH524" s="12" t="n">
        <f aca="false">Assumptions!$B$63/$AG$524</f>
        <v>1.00000070229303</v>
      </c>
      <c r="AI524" s="12" t="n">
        <f aca="false">Assumptions!$B$64*$AH$524</f>
        <v>6102671.28586048</v>
      </c>
    </row>
    <row r="525" customFormat="false" ht="15" hidden="true" customHeight="false" outlineLevel="0" collapsed="false">
      <c r="A525" s="6" t="n">
        <f aca="false">ROW()-ROW($A$481)+Assumptions!$B$4</f>
        <v>44</v>
      </c>
      <c r="B525" s="12" t="n">
        <f aca="false">$P$524</f>
        <v>0</v>
      </c>
      <c r="C525" s="12" t="n">
        <f aca="false">$D$4/(Assumptions!$B$16+$B$525)</f>
        <v>49.1562050655961</v>
      </c>
      <c r="D525" s="12" t="n">
        <f aca="false">Assumptions!$B$7/$C$525</f>
        <v>610299.35</v>
      </c>
      <c r="E525" s="12" t="n">
        <f aca="false">$T$525+$W$525+$Z$525+$AC$525+$AF$525+$AI$525</f>
        <v>23227659.3669762</v>
      </c>
      <c r="F525" s="12" t="n">
        <f aca="false">Assumptions!$B$70/(Assumptions!$B$20+Assumptions!$B$17+$B$525+$E$525+$O$524)</f>
        <v>27.2523180435759</v>
      </c>
      <c r="G525" s="12" t="n">
        <f aca="false">$C$525*(1-Assumptions!$B$71)</f>
        <v>39.3249640524769</v>
      </c>
      <c r="H525" s="12" t="n">
        <f aca="false">MIN($F$525,$G$525)</f>
        <v>27.2523180435759</v>
      </c>
      <c r="I525" s="12" t="str">
        <f aca="false">IF($F$525&lt;=$G$525,"cap","discount")</f>
        <v>cap</v>
      </c>
      <c r="J525" s="12" t="n">
        <f aca="false">Assumptions!$B$69/$H$525</f>
        <v>183470.631452528</v>
      </c>
      <c r="K525" s="12" t="n">
        <f aca="false">Assumptions!$B$74/(Assumptions!$B$20+Assumptions!$B$17+$B$525+$E$525+$J$525)</f>
        <v>43.4714129425944</v>
      </c>
      <c r="L525" s="12" t="n">
        <f aca="false">$C$525*(1-Assumptions!$B$75)</f>
        <v>41.7827743057567</v>
      </c>
      <c r="M525" s="12" t="n">
        <f aca="false">MIN($K$525,$L$525)</f>
        <v>41.7827743057567</v>
      </c>
      <c r="N525" s="12" t="str">
        <f aca="false">IF($K$525&lt;=$L$525,"cap","discount")</f>
        <v>discount</v>
      </c>
      <c r="O525" s="12" t="n">
        <f aca="false">Assumptions!$B$73/$M$525</f>
        <v>71799.9235294118</v>
      </c>
      <c r="P525" s="12" t="n">
        <f aca="false">MAX(Assumptions!$B$4,($A$5*(Assumptions!$B$20+$E$525+Assumptions!$B$17+$J$525+$O$525+$D$525)-Assumptions!$B$17)/(1-$A$5))</f>
        <v>0</v>
      </c>
      <c r="Q525" s="12" t="n">
        <f aca="false">Assumptions!$B$20+$E$525+Assumptions!$B$17+$P$525+$J$525+$O$525+$D$525</f>
        <v>37487896.2719582</v>
      </c>
      <c r="R525" s="12" t="n">
        <f aca="false">IF($C$525&lt;Assumptions!$B$37,Assumptions!$B$37*(Assumptions!$B$21+Assumptions!$B$22/Assumptions!$B$37)/(Assumptions!$B$21+Assumptions!$B$22/$C$525),Assumptions!$B$37)</f>
        <v>1</v>
      </c>
      <c r="S525" s="12" t="n">
        <f aca="false">Assumptions!$B$38/$R$525</f>
        <v>1</v>
      </c>
      <c r="T525" s="12" t="n">
        <f aca="false">Assumptions!$B$39*$S$525</f>
        <v>5000000</v>
      </c>
      <c r="U525" s="12" t="n">
        <f aca="false">IF($C$525&lt;Assumptions!$B$42,Assumptions!$B$42*(Assumptions!$B$21+Assumptions!$B$22/Assumptions!$B$42)/(Assumptions!$B$21+Assumptions!$B$22/$C$525),Assumptions!$B$42)</f>
        <v>3</v>
      </c>
      <c r="V525" s="12" t="n">
        <f aca="false">Assumptions!$B$43/$U$525</f>
        <v>1</v>
      </c>
      <c r="W525" s="12" t="n">
        <f aca="false">Assumptions!$B$44*$V$525</f>
        <v>5000000</v>
      </c>
      <c r="X525" s="12" t="n">
        <f aca="false">IF($C$525&lt;Assumptions!$B$47,Assumptions!$B$47*(Assumptions!$B$21+Assumptions!$B$22/Assumptions!$B$47)/(Assumptions!$B$21+Assumptions!$B$22/$C$525),Assumptions!$B$47)</f>
        <v>10</v>
      </c>
      <c r="Y525" s="12" t="n">
        <f aca="false">Assumptions!$B$48/$X$525</f>
        <v>1</v>
      </c>
      <c r="Z525" s="12" t="n">
        <f aca="false">Assumptions!$B$49*$Y$525</f>
        <v>3000000</v>
      </c>
      <c r="AA525" s="12" t="n">
        <f aca="false">IF($C$525&lt;Assumptions!$B$52,Assumptions!$B$52*(Assumptions!$B$21+Assumptions!$B$22/Assumptions!$B$52)/(Assumptions!$B$21+Assumptions!$B$22/$C$525),Assumptions!$B$52)</f>
        <v>25</v>
      </c>
      <c r="AB525" s="12" t="n">
        <f aca="false">Assumptions!$B$53/$AA$525</f>
        <v>1</v>
      </c>
      <c r="AC525" s="12" t="n">
        <f aca="false">Assumptions!$B$54*$AB$525</f>
        <v>2400000</v>
      </c>
      <c r="AD525" s="12" t="n">
        <f aca="false">IF($C$525&lt;Assumptions!$B$57,Assumptions!$B$57*(Assumptions!$B$21+Assumptions!$B$22/Assumptions!$B$57)/(Assumptions!$B$21+Assumptions!$B$22/$C$525),Assumptions!$B$57)</f>
        <v>57.9714266404196</v>
      </c>
      <c r="AE525" s="12" t="n">
        <f aca="false">Assumptions!$B$58/$AD$525</f>
        <v>1.03499264167092</v>
      </c>
      <c r="AF525" s="12" t="n">
        <f aca="false">Assumptions!$B$59*$AE$525</f>
        <v>1724988.08111575</v>
      </c>
      <c r="AG525" s="12" t="n">
        <f aca="false">IF($C$525&lt;Assumptions!$B$62,Assumptions!$B$62*(Assumptions!$B$21+Assumptions!$B$22/Assumptions!$B$62)/(Assumptions!$B$21+Assumptions!$B$22/$C$525),Assumptions!$B$62)</f>
        <v>49.1582764764852</v>
      </c>
      <c r="AH525" s="12" t="n">
        <f aca="false">Assumptions!$B$63/$AG$525</f>
        <v>1.00000070229303</v>
      </c>
      <c r="AI525" s="12" t="n">
        <f aca="false">Assumptions!$B$64*$AH$525</f>
        <v>6102671.28586048</v>
      </c>
    </row>
    <row r="526" customFormat="false" ht="15" hidden="true" customHeight="false" outlineLevel="0" collapsed="false">
      <c r="A526" s="6" t="n">
        <f aca="false">ROW()-ROW($A$481)+Assumptions!$B$4</f>
        <v>45</v>
      </c>
      <c r="B526" s="12" t="n">
        <f aca="false">$P$525</f>
        <v>0</v>
      </c>
      <c r="C526" s="12" t="n">
        <f aca="false">$D$4/(Assumptions!$B$16+$B$526)</f>
        <v>49.1562050655961</v>
      </c>
      <c r="D526" s="12" t="n">
        <f aca="false">Assumptions!$B$7/$C$526</f>
        <v>610299.35</v>
      </c>
      <c r="E526" s="12" t="n">
        <f aca="false">$T$526+$W$526+$Z$526+$AC$526+$AF$526+$AI$526</f>
        <v>23227659.3669762</v>
      </c>
      <c r="F526" s="12" t="n">
        <f aca="false">Assumptions!$B$70/(Assumptions!$B$20+Assumptions!$B$17+$B$526+$E$526+$O$525)</f>
        <v>27.2523180435759</v>
      </c>
      <c r="G526" s="12" t="n">
        <f aca="false">$C$526*(1-Assumptions!$B$71)</f>
        <v>39.3249640524769</v>
      </c>
      <c r="H526" s="12" t="n">
        <f aca="false">MIN($F$526,$G$526)</f>
        <v>27.2523180435759</v>
      </c>
      <c r="I526" s="12" t="str">
        <f aca="false">IF($F$526&lt;=$G$526,"cap","discount")</f>
        <v>cap</v>
      </c>
      <c r="J526" s="12" t="n">
        <f aca="false">Assumptions!$B$69/$H$526</f>
        <v>183470.631452528</v>
      </c>
      <c r="K526" s="12" t="n">
        <f aca="false">Assumptions!$B$74/(Assumptions!$B$20+Assumptions!$B$17+$B$526+$E$526+$J$526)</f>
        <v>43.4714129425944</v>
      </c>
      <c r="L526" s="12" t="n">
        <f aca="false">$C$526*(1-Assumptions!$B$75)</f>
        <v>41.7827743057567</v>
      </c>
      <c r="M526" s="12" t="n">
        <f aca="false">MIN($K$526,$L$526)</f>
        <v>41.7827743057567</v>
      </c>
      <c r="N526" s="12" t="str">
        <f aca="false">IF($K$526&lt;=$L$526,"cap","discount")</f>
        <v>discount</v>
      </c>
      <c r="O526" s="12" t="n">
        <f aca="false">Assumptions!$B$73/$M$526</f>
        <v>71799.9235294118</v>
      </c>
      <c r="P526" s="12" t="n">
        <f aca="false">MAX(Assumptions!$B$4,($A$5*(Assumptions!$B$20+$E$526+Assumptions!$B$17+$J$526+$O$526+$D$526)-Assumptions!$B$17)/(1-$A$5))</f>
        <v>0</v>
      </c>
      <c r="Q526" s="12" t="n">
        <f aca="false">Assumptions!$B$20+$E$526+Assumptions!$B$17+$P$526+$J$526+$O$526+$D$526</f>
        <v>37487896.2719582</v>
      </c>
      <c r="R526" s="12" t="n">
        <f aca="false">IF($C$526&lt;Assumptions!$B$37,Assumptions!$B$37*(Assumptions!$B$21+Assumptions!$B$22/Assumptions!$B$37)/(Assumptions!$B$21+Assumptions!$B$22/$C$526),Assumptions!$B$37)</f>
        <v>1</v>
      </c>
      <c r="S526" s="12" t="n">
        <f aca="false">Assumptions!$B$38/$R$526</f>
        <v>1</v>
      </c>
      <c r="T526" s="12" t="n">
        <f aca="false">Assumptions!$B$39*$S$526</f>
        <v>5000000</v>
      </c>
      <c r="U526" s="12" t="n">
        <f aca="false">IF($C$526&lt;Assumptions!$B$42,Assumptions!$B$42*(Assumptions!$B$21+Assumptions!$B$22/Assumptions!$B$42)/(Assumptions!$B$21+Assumptions!$B$22/$C$526),Assumptions!$B$42)</f>
        <v>3</v>
      </c>
      <c r="V526" s="12" t="n">
        <f aca="false">Assumptions!$B$43/$U$526</f>
        <v>1</v>
      </c>
      <c r="W526" s="12" t="n">
        <f aca="false">Assumptions!$B$44*$V$526</f>
        <v>5000000</v>
      </c>
      <c r="X526" s="12" t="n">
        <f aca="false">IF($C$526&lt;Assumptions!$B$47,Assumptions!$B$47*(Assumptions!$B$21+Assumptions!$B$22/Assumptions!$B$47)/(Assumptions!$B$21+Assumptions!$B$22/$C$526),Assumptions!$B$47)</f>
        <v>10</v>
      </c>
      <c r="Y526" s="12" t="n">
        <f aca="false">Assumptions!$B$48/$X$526</f>
        <v>1</v>
      </c>
      <c r="Z526" s="12" t="n">
        <f aca="false">Assumptions!$B$49*$Y$526</f>
        <v>3000000</v>
      </c>
      <c r="AA526" s="12" t="n">
        <f aca="false">IF($C$526&lt;Assumptions!$B$52,Assumptions!$B$52*(Assumptions!$B$21+Assumptions!$B$22/Assumptions!$B$52)/(Assumptions!$B$21+Assumptions!$B$22/$C$526),Assumptions!$B$52)</f>
        <v>25</v>
      </c>
      <c r="AB526" s="12" t="n">
        <f aca="false">Assumptions!$B$53/$AA$526</f>
        <v>1</v>
      </c>
      <c r="AC526" s="12" t="n">
        <f aca="false">Assumptions!$B$54*$AB$526</f>
        <v>2400000</v>
      </c>
      <c r="AD526" s="12" t="n">
        <f aca="false">IF($C$526&lt;Assumptions!$B$57,Assumptions!$B$57*(Assumptions!$B$21+Assumptions!$B$22/Assumptions!$B$57)/(Assumptions!$B$21+Assumptions!$B$22/$C$526),Assumptions!$B$57)</f>
        <v>57.9714266404196</v>
      </c>
      <c r="AE526" s="12" t="n">
        <f aca="false">Assumptions!$B$58/$AD$526</f>
        <v>1.03499264167092</v>
      </c>
      <c r="AF526" s="12" t="n">
        <f aca="false">Assumptions!$B$59*$AE$526</f>
        <v>1724988.08111575</v>
      </c>
      <c r="AG526" s="12" t="n">
        <f aca="false">IF($C$526&lt;Assumptions!$B$62,Assumptions!$B$62*(Assumptions!$B$21+Assumptions!$B$22/Assumptions!$B$62)/(Assumptions!$B$21+Assumptions!$B$22/$C$526),Assumptions!$B$62)</f>
        <v>49.1582764764852</v>
      </c>
      <c r="AH526" s="12" t="n">
        <f aca="false">Assumptions!$B$63/$AG$526</f>
        <v>1.00000070229303</v>
      </c>
      <c r="AI526" s="12" t="n">
        <f aca="false">Assumptions!$B$64*$AH$526</f>
        <v>6102671.28586048</v>
      </c>
    </row>
    <row r="527" customFormat="false" ht="15" hidden="true" customHeight="false" outlineLevel="0" collapsed="false">
      <c r="A527" s="6" t="n">
        <f aca="false">ROW()-ROW($A$481)+Assumptions!$B$4</f>
        <v>46</v>
      </c>
      <c r="B527" s="12" t="n">
        <f aca="false">$P$526</f>
        <v>0</v>
      </c>
      <c r="C527" s="12" t="n">
        <f aca="false">$D$4/(Assumptions!$B$16+$B$527)</f>
        <v>49.1562050655961</v>
      </c>
      <c r="D527" s="12" t="n">
        <f aca="false">Assumptions!$B$7/$C$527</f>
        <v>610299.35</v>
      </c>
      <c r="E527" s="12" t="n">
        <f aca="false">$T$527+$W$527+$Z$527+$AC$527+$AF$527+$AI$527</f>
        <v>23227659.3669762</v>
      </c>
      <c r="F527" s="12" t="n">
        <f aca="false">Assumptions!$B$70/(Assumptions!$B$20+Assumptions!$B$17+$B$527+$E$527+$O$526)</f>
        <v>27.2523180435759</v>
      </c>
      <c r="G527" s="12" t="n">
        <f aca="false">$C$527*(1-Assumptions!$B$71)</f>
        <v>39.3249640524769</v>
      </c>
      <c r="H527" s="12" t="n">
        <f aca="false">MIN($F$527,$G$527)</f>
        <v>27.2523180435759</v>
      </c>
      <c r="I527" s="12" t="str">
        <f aca="false">IF($F$527&lt;=$G$527,"cap","discount")</f>
        <v>cap</v>
      </c>
      <c r="J527" s="12" t="n">
        <f aca="false">Assumptions!$B$69/$H$527</f>
        <v>183470.631452528</v>
      </c>
      <c r="K527" s="12" t="n">
        <f aca="false">Assumptions!$B$74/(Assumptions!$B$20+Assumptions!$B$17+$B$527+$E$527+$J$527)</f>
        <v>43.4714129425944</v>
      </c>
      <c r="L527" s="12" t="n">
        <f aca="false">$C$527*(1-Assumptions!$B$75)</f>
        <v>41.7827743057567</v>
      </c>
      <c r="M527" s="12" t="n">
        <f aca="false">MIN($K$527,$L$527)</f>
        <v>41.7827743057567</v>
      </c>
      <c r="N527" s="12" t="str">
        <f aca="false">IF($K$527&lt;=$L$527,"cap","discount")</f>
        <v>discount</v>
      </c>
      <c r="O527" s="12" t="n">
        <f aca="false">Assumptions!$B$73/$M$527</f>
        <v>71799.9235294118</v>
      </c>
      <c r="P527" s="12" t="n">
        <f aca="false">MAX(Assumptions!$B$4,($A$5*(Assumptions!$B$20+$E$527+Assumptions!$B$17+$J$527+$O$527+$D$527)-Assumptions!$B$17)/(1-$A$5))</f>
        <v>0</v>
      </c>
      <c r="Q527" s="12" t="n">
        <f aca="false">Assumptions!$B$20+$E$527+Assumptions!$B$17+$P$527+$J$527+$O$527+$D$527</f>
        <v>37487896.2719582</v>
      </c>
      <c r="R527" s="12" t="n">
        <f aca="false">IF($C$527&lt;Assumptions!$B$37,Assumptions!$B$37*(Assumptions!$B$21+Assumptions!$B$22/Assumptions!$B$37)/(Assumptions!$B$21+Assumptions!$B$22/$C$527),Assumptions!$B$37)</f>
        <v>1</v>
      </c>
      <c r="S527" s="12" t="n">
        <f aca="false">Assumptions!$B$38/$R$527</f>
        <v>1</v>
      </c>
      <c r="T527" s="12" t="n">
        <f aca="false">Assumptions!$B$39*$S$527</f>
        <v>5000000</v>
      </c>
      <c r="U527" s="12" t="n">
        <f aca="false">IF($C$527&lt;Assumptions!$B$42,Assumptions!$B$42*(Assumptions!$B$21+Assumptions!$B$22/Assumptions!$B$42)/(Assumptions!$B$21+Assumptions!$B$22/$C$527),Assumptions!$B$42)</f>
        <v>3</v>
      </c>
      <c r="V527" s="12" t="n">
        <f aca="false">Assumptions!$B$43/$U$527</f>
        <v>1</v>
      </c>
      <c r="W527" s="12" t="n">
        <f aca="false">Assumptions!$B$44*$V$527</f>
        <v>5000000</v>
      </c>
      <c r="X527" s="12" t="n">
        <f aca="false">IF($C$527&lt;Assumptions!$B$47,Assumptions!$B$47*(Assumptions!$B$21+Assumptions!$B$22/Assumptions!$B$47)/(Assumptions!$B$21+Assumptions!$B$22/$C$527),Assumptions!$B$47)</f>
        <v>10</v>
      </c>
      <c r="Y527" s="12" t="n">
        <f aca="false">Assumptions!$B$48/$X$527</f>
        <v>1</v>
      </c>
      <c r="Z527" s="12" t="n">
        <f aca="false">Assumptions!$B$49*$Y$527</f>
        <v>3000000</v>
      </c>
      <c r="AA527" s="12" t="n">
        <f aca="false">IF($C$527&lt;Assumptions!$B$52,Assumptions!$B$52*(Assumptions!$B$21+Assumptions!$B$22/Assumptions!$B$52)/(Assumptions!$B$21+Assumptions!$B$22/$C$527),Assumptions!$B$52)</f>
        <v>25</v>
      </c>
      <c r="AB527" s="12" t="n">
        <f aca="false">Assumptions!$B$53/$AA$527</f>
        <v>1</v>
      </c>
      <c r="AC527" s="12" t="n">
        <f aca="false">Assumptions!$B$54*$AB$527</f>
        <v>2400000</v>
      </c>
      <c r="AD527" s="12" t="n">
        <f aca="false">IF($C$527&lt;Assumptions!$B$57,Assumptions!$B$57*(Assumptions!$B$21+Assumptions!$B$22/Assumptions!$B$57)/(Assumptions!$B$21+Assumptions!$B$22/$C$527),Assumptions!$B$57)</f>
        <v>57.9714266404196</v>
      </c>
      <c r="AE527" s="12" t="n">
        <f aca="false">Assumptions!$B$58/$AD$527</f>
        <v>1.03499264167092</v>
      </c>
      <c r="AF527" s="12" t="n">
        <f aca="false">Assumptions!$B$59*$AE$527</f>
        <v>1724988.08111575</v>
      </c>
      <c r="AG527" s="12" t="n">
        <f aca="false">IF($C$527&lt;Assumptions!$B$62,Assumptions!$B$62*(Assumptions!$B$21+Assumptions!$B$22/Assumptions!$B$62)/(Assumptions!$B$21+Assumptions!$B$22/$C$527),Assumptions!$B$62)</f>
        <v>49.1582764764852</v>
      </c>
      <c r="AH527" s="12" t="n">
        <f aca="false">Assumptions!$B$63/$AG$527</f>
        <v>1.00000070229303</v>
      </c>
      <c r="AI527" s="12" t="n">
        <f aca="false">Assumptions!$B$64*$AH$527</f>
        <v>6102671.28586048</v>
      </c>
    </row>
    <row r="528" customFormat="false" ht="15" hidden="true" customHeight="false" outlineLevel="0" collapsed="false">
      <c r="A528" s="6" t="n">
        <f aca="false">ROW()-ROW($A$481)+Assumptions!$B$4</f>
        <v>47</v>
      </c>
      <c r="B528" s="12" t="n">
        <f aca="false">$P$527</f>
        <v>0</v>
      </c>
      <c r="C528" s="12" t="n">
        <f aca="false">$D$4/(Assumptions!$B$16+$B$528)</f>
        <v>49.1562050655961</v>
      </c>
      <c r="D528" s="12" t="n">
        <f aca="false">Assumptions!$B$7/$C$528</f>
        <v>610299.35</v>
      </c>
      <c r="E528" s="12" t="n">
        <f aca="false">$T$528+$W$528+$Z$528+$AC$528+$AF$528+$AI$528</f>
        <v>23227659.3669762</v>
      </c>
      <c r="F528" s="12" t="n">
        <f aca="false">Assumptions!$B$70/(Assumptions!$B$20+Assumptions!$B$17+$B$528+$E$528+$O$527)</f>
        <v>27.2523180435759</v>
      </c>
      <c r="G528" s="12" t="n">
        <f aca="false">$C$528*(1-Assumptions!$B$71)</f>
        <v>39.3249640524769</v>
      </c>
      <c r="H528" s="12" t="n">
        <f aca="false">MIN($F$528,$G$528)</f>
        <v>27.2523180435759</v>
      </c>
      <c r="I528" s="12" t="str">
        <f aca="false">IF($F$528&lt;=$G$528,"cap","discount")</f>
        <v>cap</v>
      </c>
      <c r="J528" s="12" t="n">
        <f aca="false">Assumptions!$B$69/$H$528</f>
        <v>183470.631452528</v>
      </c>
      <c r="K528" s="12" t="n">
        <f aca="false">Assumptions!$B$74/(Assumptions!$B$20+Assumptions!$B$17+$B$528+$E$528+$J$528)</f>
        <v>43.4714129425944</v>
      </c>
      <c r="L528" s="12" t="n">
        <f aca="false">$C$528*(1-Assumptions!$B$75)</f>
        <v>41.7827743057567</v>
      </c>
      <c r="M528" s="12" t="n">
        <f aca="false">MIN($K$528,$L$528)</f>
        <v>41.7827743057567</v>
      </c>
      <c r="N528" s="12" t="str">
        <f aca="false">IF($K$528&lt;=$L$528,"cap","discount")</f>
        <v>discount</v>
      </c>
      <c r="O528" s="12" t="n">
        <f aca="false">Assumptions!$B$73/$M$528</f>
        <v>71799.9235294118</v>
      </c>
      <c r="P528" s="12" t="n">
        <f aca="false">MAX(Assumptions!$B$4,($A$5*(Assumptions!$B$20+$E$528+Assumptions!$B$17+$J$528+$O$528+$D$528)-Assumptions!$B$17)/(1-$A$5))</f>
        <v>0</v>
      </c>
      <c r="Q528" s="12" t="n">
        <f aca="false">Assumptions!$B$20+$E$528+Assumptions!$B$17+$P$528+$J$528+$O$528+$D$528</f>
        <v>37487896.2719582</v>
      </c>
      <c r="R528" s="12" t="n">
        <f aca="false">IF($C$528&lt;Assumptions!$B$37,Assumptions!$B$37*(Assumptions!$B$21+Assumptions!$B$22/Assumptions!$B$37)/(Assumptions!$B$21+Assumptions!$B$22/$C$528),Assumptions!$B$37)</f>
        <v>1</v>
      </c>
      <c r="S528" s="12" t="n">
        <f aca="false">Assumptions!$B$38/$R$528</f>
        <v>1</v>
      </c>
      <c r="T528" s="12" t="n">
        <f aca="false">Assumptions!$B$39*$S$528</f>
        <v>5000000</v>
      </c>
      <c r="U528" s="12" t="n">
        <f aca="false">IF($C$528&lt;Assumptions!$B$42,Assumptions!$B$42*(Assumptions!$B$21+Assumptions!$B$22/Assumptions!$B$42)/(Assumptions!$B$21+Assumptions!$B$22/$C$528),Assumptions!$B$42)</f>
        <v>3</v>
      </c>
      <c r="V528" s="12" t="n">
        <f aca="false">Assumptions!$B$43/$U$528</f>
        <v>1</v>
      </c>
      <c r="W528" s="12" t="n">
        <f aca="false">Assumptions!$B$44*$V$528</f>
        <v>5000000</v>
      </c>
      <c r="X528" s="12" t="n">
        <f aca="false">IF($C$528&lt;Assumptions!$B$47,Assumptions!$B$47*(Assumptions!$B$21+Assumptions!$B$22/Assumptions!$B$47)/(Assumptions!$B$21+Assumptions!$B$22/$C$528),Assumptions!$B$47)</f>
        <v>10</v>
      </c>
      <c r="Y528" s="12" t="n">
        <f aca="false">Assumptions!$B$48/$X$528</f>
        <v>1</v>
      </c>
      <c r="Z528" s="12" t="n">
        <f aca="false">Assumptions!$B$49*$Y$528</f>
        <v>3000000</v>
      </c>
      <c r="AA528" s="12" t="n">
        <f aca="false">IF($C$528&lt;Assumptions!$B$52,Assumptions!$B$52*(Assumptions!$B$21+Assumptions!$B$22/Assumptions!$B$52)/(Assumptions!$B$21+Assumptions!$B$22/$C$528),Assumptions!$B$52)</f>
        <v>25</v>
      </c>
      <c r="AB528" s="12" t="n">
        <f aca="false">Assumptions!$B$53/$AA$528</f>
        <v>1</v>
      </c>
      <c r="AC528" s="12" t="n">
        <f aca="false">Assumptions!$B$54*$AB$528</f>
        <v>2400000</v>
      </c>
      <c r="AD528" s="12" t="n">
        <f aca="false">IF($C$528&lt;Assumptions!$B$57,Assumptions!$B$57*(Assumptions!$B$21+Assumptions!$B$22/Assumptions!$B$57)/(Assumptions!$B$21+Assumptions!$B$22/$C$528),Assumptions!$B$57)</f>
        <v>57.9714266404196</v>
      </c>
      <c r="AE528" s="12" t="n">
        <f aca="false">Assumptions!$B$58/$AD$528</f>
        <v>1.03499264167092</v>
      </c>
      <c r="AF528" s="12" t="n">
        <f aca="false">Assumptions!$B$59*$AE$528</f>
        <v>1724988.08111575</v>
      </c>
      <c r="AG528" s="12" t="n">
        <f aca="false">IF($C$528&lt;Assumptions!$B$62,Assumptions!$B$62*(Assumptions!$B$21+Assumptions!$B$22/Assumptions!$B$62)/(Assumptions!$B$21+Assumptions!$B$22/$C$528),Assumptions!$B$62)</f>
        <v>49.1582764764852</v>
      </c>
      <c r="AH528" s="12" t="n">
        <f aca="false">Assumptions!$B$63/$AG$528</f>
        <v>1.00000070229303</v>
      </c>
      <c r="AI528" s="12" t="n">
        <f aca="false">Assumptions!$B$64*$AH$528</f>
        <v>6102671.28586048</v>
      </c>
    </row>
    <row r="529" customFormat="false" ht="15" hidden="true" customHeight="false" outlineLevel="0" collapsed="false">
      <c r="A529" s="6" t="n">
        <f aca="false">ROW()-ROW($A$481)+Assumptions!$B$4</f>
        <v>48</v>
      </c>
      <c r="B529" s="12" t="n">
        <f aca="false">$P$528</f>
        <v>0</v>
      </c>
      <c r="C529" s="12" t="n">
        <f aca="false">$D$4/(Assumptions!$B$16+$B$529)</f>
        <v>49.1562050655961</v>
      </c>
      <c r="D529" s="12" t="n">
        <f aca="false">Assumptions!$B$7/$C$529</f>
        <v>610299.35</v>
      </c>
      <c r="E529" s="12" t="n">
        <f aca="false">$T$529+$W$529+$Z$529+$AC$529+$AF$529+$AI$529</f>
        <v>23227659.3669762</v>
      </c>
      <c r="F529" s="12" t="n">
        <f aca="false">Assumptions!$B$70/(Assumptions!$B$20+Assumptions!$B$17+$B$529+$E$529+$O$528)</f>
        <v>27.2523180435759</v>
      </c>
      <c r="G529" s="12" t="n">
        <f aca="false">$C$529*(1-Assumptions!$B$71)</f>
        <v>39.3249640524769</v>
      </c>
      <c r="H529" s="12" t="n">
        <f aca="false">MIN($F$529,$G$529)</f>
        <v>27.2523180435759</v>
      </c>
      <c r="I529" s="12" t="str">
        <f aca="false">IF($F$529&lt;=$G$529,"cap","discount")</f>
        <v>cap</v>
      </c>
      <c r="J529" s="12" t="n">
        <f aca="false">Assumptions!$B$69/$H$529</f>
        <v>183470.631452528</v>
      </c>
      <c r="K529" s="12" t="n">
        <f aca="false">Assumptions!$B$74/(Assumptions!$B$20+Assumptions!$B$17+$B$529+$E$529+$J$529)</f>
        <v>43.4714129425944</v>
      </c>
      <c r="L529" s="12" t="n">
        <f aca="false">$C$529*(1-Assumptions!$B$75)</f>
        <v>41.7827743057567</v>
      </c>
      <c r="M529" s="12" t="n">
        <f aca="false">MIN($K$529,$L$529)</f>
        <v>41.7827743057567</v>
      </c>
      <c r="N529" s="12" t="str">
        <f aca="false">IF($K$529&lt;=$L$529,"cap","discount")</f>
        <v>discount</v>
      </c>
      <c r="O529" s="12" t="n">
        <f aca="false">Assumptions!$B$73/$M$529</f>
        <v>71799.9235294118</v>
      </c>
      <c r="P529" s="12" t="n">
        <f aca="false">MAX(Assumptions!$B$4,($A$5*(Assumptions!$B$20+$E$529+Assumptions!$B$17+$J$529+$O$529+$D$529)-Assumptions!$B$17)/(1-$A$5))</f>
        <v>0</v>
      </c>
      <c r="Q529" s="12" t="n">
        <f aca="false">Assumptions!$B$20+$E$529+Assumptions!$B$17+$P$529+$J$529+$O$529+$D$529</f>
        <v>37487896.2719582</v>
      </c>
      <c r="R529" s="12" t="n">
        <f aca="false">IF($C$529&lt;Assumptions!$B$37,Assumptions!$B$37*(Assumptions!$B$21+Assumptions!$B$22/Assumptions!$B$37)/(Assumptions!$B$21+Assumptions!$B$22/$C$529),Assumptions!$B$37)</f>
        <v>1</v>
      </c>
      <c r="S529" s="12" t="n">
        <f aca="false">Assumptions!$B$38/$R$529</f>
        <v>1</v>
      </c>
      <c r="T529" s="12" t="n">
        <f aca="false">Assumptions!$B$39*$S$529</f>
        <v>5000000</v>
      </c>
      <c r="U529" s="12" t="n">
        <f aca="false">IF($C$529&lt;Assumptions!$B$42,Assumptions!$B$42*(Assumptions!$B$21+Assumptions!$B$22/Assumptions!$B$42)/(Assumptions!$B$21+Assumptions!$B$22/$C$529),Assumptions!$B$42)</f>
        <v>3</v>
      </c>
      <c r="V529" s="12" t="n">
        <f aca="false">Assumptions!$B$43/$U$529</f>
        <v>1</v>
      </c>
      <c r="W529" s="12" t="n">
        <f aca="false">Assumptions!$B$44*$V$529</f>
        <v>5000000</v>
      </c>
      <c r="X529" s="12" t="n">
        <f aca="false">IF($C$529&lt;Assumptions!$B$47,Assumptions!$B$47*(Assumptions!$B$21+Assumptions!$B$22/Assumptions!$B$47)/(Assumptions!$B$21+Assumptions!$B$22/$C$529),Assumptions!$B$47)</f>
        <v>10</v>
      </c>
      <c r="Y529" s="12" t="n">
        <f aca="false">Assumptions!$B$48/$X$529</f>
        <v>1</v>
      </c>
      <c r="Z529" s="12" t="n">
        <f aca="false">Assumptions!$B$49*$Y$529</f>
        <v>3000000</v>
      </c>
      <c r="AA529" s="12" t="n">
        <f aca="false">IF($C$529&lt;Assumptions!$B$52,Assumptions!$B$52*(Assumptions!$B$21+Assumptions!$B$22/Assumptions!$B$52)/(Assumptions!$B$21+Assumptions!$B$22/$C$529),Assumptions!$B$52)</f>
        <v>25</v>
      </c>
      <c r="AB529" s="12" t="n">
        <f aca="false">Assumptions!$B$53/$AA$529</f>
        <v>1</v>
      </c>
      <c r="AC529" s="12" t="n">
        <f aca="false">Assumptions!$B$54*$AB$529</f>
        <v>2400000</v>
      </c>
      <c r="AD529" s="12" t="n">
        <f aca="false">IF($C$529&lt;Assumptions!$B$57,Assumptions!$B$57*(Assumptions!$B$21+Assumptions!$B$22/Assumptions!$B$57)/(Assumptions!$B$21+Assumptions!$B$22/$C$529),Assumptions!$B$57)</f>
        <v>57.9714266404196</v>
      </c>
      <c r="AE529" s="12" t="n">
        <f aca="false">Assumptions!$B$58/$AD$529</f>
        <v>1.03499264167092</v>
      </c>
      <c r="AF529" s="12" t="n">
        <f aca="false">Assumptions!$B$59*$AE$529</f>
        <v>1724988.08111575</v>
      </c>
      <c r="AG529" s="12" t="n">
        <f aca="false">IF($C$529&lt;Assumptions!$B$62,Assumptions!$B$62*(Assumptions!$B$21+Assumptions!$B$22/Assumptions!$B$62)/(Assumptions!$B$21+Assumptions!$B$22/$C$529),Assumptions!$B$62)</f>
        <v>49.1582764764852</v>
      </c>
      <c r="AH529" s="12" t="n">
        <f aca="false">Assumptions!$B$63/$AG$529</f>
        <v>1.00000070229303</v>
      </c>
      <c r="AI529" s="12" t="n">
        <f aca="false">Assumptions!$B$64*$AH$529</f>
        <v>6102671.28586048</v>
      </c>
    </row>
    <row r="530" customFormat="false" ht="15" hidden="true" customHeight="false" outlineLevel="0" collapsed="false">
      <c r="A530" s="6" t="n">
        <f aca="false">ROW()-ROW($A$481)+Assumptions!$B$4</f>
        <v>49</v>
      </c>
      <c r="B530" s="12" t="n">
        <f aca="false">$P$529</f>
        <v>0</v>
      </c>
      <c r="C530" s="12" t="n">
        <f aca="false">$D$4/(Assumptions!$B$16+$B$530)</f>
        <v>49.1562050655961</v>
      </c>
      <c r="D530" s="12" t="n">
        <f aca="false">Assumptions!$B$7/$C$530</f>
        <v>610299.35</v>
      </c>
      <c r="E530" s="12" t="n">
        <f aca="false">$T$530+$W$530+$Z$530+$AC$530+$AF$530+$AI$530</f>
        <v>23227659.3669762</v>
      </c>
      <c r="F530" s="12" t="n">
        <f aca="false">Assumptions!$B$70/(Assumptions!$B$20+Assumptions!$B$17+$B$530+$E$530+$O$529)</f>
        <v>27.2523180435759</v>
      </c>
      <c r="G530" s="12" t="n">
        <f aca="false">$C$530*(1-Assumptions!$B$71)</f>
        <v>39.3249640524769</v>
      </c>
      <c r="H530" s="12" t="n">
        <f aca="false">MIN($F$530,$G$530)</f>
        <v>27.2523180435759</v>
      </c>
      <c r="I530" s="12" t="str">
        <f aca="false">IF($F$530&lt;=$G$530,"cap","discount")</f>
        <v>cap</v>
      </c>
      <c r="J530" s="12" t="n">
        <f aca="false">Assumptions!$B$69/$H$530</f>
        <v>183470.631452528</v>
      </c>
      <c r="K530" s="12" t="n">
        <f aca="false">Assumptions!$B$74/(Assumptions!$B$20+Assumptions!$B$17+$B$530+$E$530+$J$530)</f>
        <v>43.4714129425944</v>
      </c>
      <c r="L530" s="12" t="n">
        <f aca="false">$C$530*(1-Assumptions!$B$75)</f>
        <v>41.7827743057567</v>
      </c>
      <c r="M530" s="12" t="n">
        <f aca="false">MIN($K$530,$L$530)</f>
        <v>41.7827743057567</v>
      </c>
      <c r="N530" s="12" t="str">
        <f aca="false">IF($K$530&lt;=$L$530,"cap","discount")</f>
        <v>discount</v>
      </c>
      <c r="O530" s="12" t="n">
        <f aca="false">Assumptions!$B$73/$M$530</f>
        <v>71799.9235294118</v>
      </c>
      <c r="P530" s="12" t="n">
        <f aca="false">MAX(Assumptions!$B$4,($A$5*(Assumptions!$B$20+$E$530+Assumptions!$B$17+$J$530+$O$530+$D$530)-Assumptions!$B$17)/(1-$A$5))</f>
        <v>0</v>
      </c>
      <c r="Q530" s="12" t="n">
        <f aca="false">Assumptions!$B$20+$E$530+Assumptions!$B$17+$P$530+$J$530+$O$530+$D$530</f>
        <v>37487896.2719582</v>
      </c>
      <c r="R530" s="12" t="n">
        <f aca="false">IF($C$530&lt;Assumptions!$B$37,Assumptions!$B$37*(Assumptions!$B$21+Assumptions!$B$22/Assumptions!$B$37)/(Assumptions!$B$21+Assumptions!$B$22/$C$530),Assumptions!$B$37)</f>
        <v>1</v>
      </c>
      <c r="S530" s="12" t="n">
        <f aca="false">Assumptions!$B$38/$R$530</f>
        <v>1</v>
      </c>
      <c r="T530" s="12" t="n">
        <f aca="false">Assumptions!$B$39*$S$530</f>
        <v>5000000</v>
      </c>
      <c r="U530" s="12" t="n">
        <f aca="false">IF($C$530&lt;Assumptions!$B$42,Assumptions!$B$42*(Assumptions!$B$21+Assumptions!$B$22/Assumptions!$B$42)/(Assumptions!$B$21+Assumptions!$B$22/$C$530),Assumptions!$B$42)</f>
        <v>3</v>
      </c>
      <c r="V530" s="12" t="n">
        <f aca="false">Assumptions!$B$43/$U$530</f>
        <v>1</v>
      </c>
      <c r="W530" s="12" t="n">
        <f aca="false">Assumptions!$B$44*$V$530</f>
        <v>5000000</v>
      </c>
      <c r="X530" s="12" t="n">
        <f aca="false">IF($C$530&lt;Assumptions!$B$47,Assumptions!$B$47*(Assumptions!$B$21+Assumptions!$B$22/Assumptions!$B$47)/(Assumptions!$B$21+Assumptions!$B$22/$C$530),Assumptions!$B$47)</f>
        <v>10</v>
      </c>
      <c r="Y530" s="12" t="n">
        <f aca="false">Assumptions!$B$48/$X$530</f>
        <v>1</v>
      </c>
      <c r="Z530" s="12" t="n">
        <f aca="false">Assumptions!$B$49*$Y$530</f>
        <v>3000000</v>
      </c>
      <c r="AA530" s="12" t="n">
        <f aca="false">IF($C$530&lt;Assumptions!$B$52,Assumptions!$B$52*(Assumptions!$B$21+Assumptions!$B$22/Assumptions!$B$52)/(Assumptions!$B$21+Assumptions!$B$22/$C$530),Assumptions!$B$52)</f>
        <v>25</v>
      </c>
      <c r="AB530" s="12" t="n">
        <f aca="false">Assumptions!$B$53/$AA$530</f>
        <v>1</v>
      </c>
      <c r="AC530" s="12" t="n">
        <f aca="false">Assumptions!$B$54*$AB$530</f>
        <v>2400000</v>
      </c>
      <c r="AD530" s="12" t="n">
        <f aca="false">IF($C$530&lt;Assumptions!$B$57,Assumptions!$B$57*(Assumptions!$B$21+Assumptions!$B$22/Assumptions!$B$57)/(Assumptions!$B$21+Assumptions!$B$22/$C$530),Assumptions!$B$57)</f>
        <v>57.9714266404196</v>
      </c>
      <c r="AE530" s="12" t="n">
        <f aca="false">Assumptions!$B$58/$AD$530</f>
        <v>1.03499264167092</v>
      </c>
      <c r="AF530" s="12" t="n">
        <f aca="false">Assumptions!$B$59*$AE$530</f>
        <v>1724988.08111575</v>
      </c>
      <c r="AG530" s="12" t="n">
        <f aca="false">IF($C$530&lt;Assumptions!$B$62,Assumptions!$B$62*(Assumptions!$B$21+Assumptions!$B$22/Assumptions!$B$62)/(Assumptions!$B$21+Assumptions!$B$22/$C$530),Assumptions!$B$62)</f>
        <v>49.1582764764852</v>
      </c>
      <c r="AH530" s="12" t="n">
        <f aca="false">Assumptions!$B$63/$AG$530</f>
        <v>1.00000070229303</v>
      </c>
      <c r="AI530" s="12" t="n">
        <f aca="false">Assumptions!$B$64*$AH$530</f>
        <v>6102671.28586048</v>
      </c>
    </row>
    <row r="531" customFormat="false" ht="15" hidden="true" customHeight="false" outlineLevel="0" collapsed="false">
      <c r="A531" s="6" t="n">
        <f aca="false">ROW()-ROW($A$481)+Assumptions!$B$4</f>
        <v>50</v>
      </c>
      <c r="B531" s="12" t="n">
        <f aca="false">$P$530</f>
        <v>0</v>
      </c>
      <c r="C531" s="12" t="n">
        <f aca="false">$D$4/(Assumptions!$B$16+$B$531)</f>
        <v>49.1562050655961</v>
      </c>
      <c r="D531" s="12" t="n">
        <f aca="false">Assumptions!$B$7/$C$531</f>
        <v>610299.35</v>
      </c>
      <c r="E531" s="12" t="n">
        <f aca="false">$T$531+$W$531+$Z$531+$AC$531+$AF$531+$AI$531</f>
        <v>23227659.3669762</v>
      </c>
      <c r="F531" s="12" t="n">
        <f aca="false">Assumptions!$B$70/(Assumptions!$B$20+Assumptions!$B$17+$B$531+$E$531+$O$530)</f>
        <v>27.2523180435759</v>
      </c>
      <c r="G531" s="12" t="n">
        <f aca="false">$C$531*(1-Assumptions!$B$71)</f>
        <v>39.3249640524769</v>
      </c>
      <c r="H531" s="12" t="n">
        <f aca="false">MIN($F$531,$G$531)</f>
        <v>27.2523180435759</v>
      </c>
      <c r="I531" s="12" t="str">
        <f aca="false">IF($F$531&lt;=$G$531,"cap","discount")</f>
        <v>cap</v>
      </c>
      <c r="J531" s="12" t="n">
        <f aca="false">Assumptions!$B$69/$H$531</f>
        <v>183470.631452528</v>
      </c>
      <c r="K531" s="12" t="n">
        <f aca="false">Assumptions!$B$74/(Assumptions!$B$20+Assumptions!$B$17+$B$531+$E$531+$J$531)</f>
        <v>43.4714129425944</v>
      </c>
      <c r="L531" s="12" t="n">
        <f aca="false">$C$531*(1-Assumptions!$B$75)</f>
        <v>41.7827743057567</v>
      </c>
      <c r="M531" s="12" t="n">
        <f aca="false">MIN($K$531,$L$531)</f>
        <v>41.7827743057567</v>
      </c>
      <c r="N531" s="12" t="str">
        <f aca="false">IF($K$531&lt;=$L$531,"cap","discount")</f>
        <v>discount</v>
      </c>
      <c r="O531" s="12" t="n">
        <f aca="false">Assumptions!$B$73/$M$531</f>
        <v>71799.9235294118</v>
      </c>
      <c r="P531" s="12" t="n">
        <f aca="false">MAX(Assumptions!$B$4,($A$5*(Assumptions!$B$20+$E$531+Assumptions!$B$17+$J$531+$O$531+$D$531)-Assumptions!$B$17)/(1-$A$5))</f>
        <v>0</v>
      </c>
      <c r="Q531" s="12" t="n">
        <f aca="false">Assumptions!$B$20+$E$531+Assumptions!$B$17+$P$531+$J$531+$O$531+$D$531</f>
        <v>37487896.2719582</v>
      </c>
      <c r="R531" s="12" t="n">
        <f aca="false">IF($C$531&lt;Assumptions!$B$37,Assumptions!$B$37*(Assumptions!$B$21+Assumptions!$B$22/Assumptions!$B$37)/(Assumptions!$B$21+Assumptions!$B$22/$C$531),Assumptions!$B$37)</f>
        <v>1</v>
      </c>
      <c r="S531" s="12" t="n">
        <f aca="false">Assumptions!$B$38/$R$531</f>
        <v>1</v>
      </c>
      <c r="T531" s="12" t="n">
        <f aca="false">Assumptions!$B$39*$S$531</f>
        <v>5000000</v>
      </c>
      <c r="U531" s="12" t="n">
        <f aca="false">IF($C$531&lt;Assumptions!$B$42,Assumptions!$B$42*(Assumptions!$B$21+Assumptions!$B$22/Assumptions!$B$42)/(Assumptions!$B$21+Assumptions!$B$22/$C$531),Assumptions!$B$42)</f>
        <v>3</v>
      </c>
      <c r="V531" s="12" t="n">
        <f aca="false">Assumptions!$B$43/$U$531</f>
        <v>1</v>
      </c>
      <c r="W531" s="12" t="n">
        <f aca="false">Assumptions!$B$44*$V$531</f>
        <v>5000000</v>
      </c>
      <c r="X531" s="12" t="n">
        <f aca="false">IF($C$531&lt;Assumptions!$B$47,Assumptions!$B$47*(Assumptions!$B$21+Assumptions!$B$22/Assumptions!$B$47)/(Assumptions!$B$21+Assumptions!$B$22/$C$531),Assumptions!$B$47)</f>
        <v>10</v>
      </c>
      <c r="Y531" s="12" t="n">
        <f aca="false">Assumptions!$B$48/$X$531</f>
        <v>1</v>
      </c>
      <c r="Z531" s="12" t="n">
        <f aca="false">Assumptions!$B$49*$Y$531</f>
        <v>3000000</v>
      </c>
      <c r="AA531" s="12" t="n">
        <f aca="false">IF($C$531&lt;Assumptions!$B$52,Assumptions!$B$52*(Assumptions!$B$21+Assumptions!$B$22/Assumptions!$B$52)/(Assumptions!$B$21+Assumptions!$B$22/$C$531),Assumptions!$B$52)</f>
        <v>25</v>
      </c>
      <c r="AB531" s="12" t="n">
        <f aca="false">Assumptions!$B$53/$AA$531</f>
        <v>1</v>
      </c>
      <c r="AC531" s="12" t="n">
        <f aca="false">Assumptions!$B$54*$AB$531</f>
        <v>2400000</v>
      </c>
      <c r="AD531" s="12" t="n">
        <f aca="false">IF($C$531&lt;Assumptions!$B$57,Assumptions!$B$57*(Assumptions!$B$21+Assumptions!$B$22/Assumptions!$B$57)/(Assumptions!$B$21+Assumptions!$B$22/$C$531),Assumptions!$B$57)</f>
        <v>57.9714266404196</v>
      </c>
      <c r="AE531" s="12" t="n">
        <f aca="false">Assumptions!$B$58/$AD$531</f>
        <v>1.03499264167092</v>
      </c>
      <c r="AF531" s="12" t="n">
        <f aca="false">Assumptions!$B$59*$AE$531</f>
        <v>1724988.08111575</v>
      </c>
      <c r="AG531" s="12" t="n">
        <f aca="false">IF($C$531&lt;Assumptions!$B$62,Assumptions!$B$62*(Assumptions!$B$21+Assumptions!$B$22/Assumptions!$B$62)/(Assumptions!$B$21+Assumptions!$B$22/$C$531),Assumptions!$B$62)</f>
        <v>49.1582764764852</v>
      </c>
      <c r="AH531" s="12" t="n">
        <f aca="false">Assumptions!$B$63/$AG$531</f>
        <v>1.00000070229303</v>
      </c>
      <c r="AI531" s="12" t="n">
        <f aca="false">Assumptions!$B$64*$AH$531</f>
        <v>6102671.28586048</v>
      </c>
    </row>
    <row r="532" customFormat="false" ht="15" hidden="true" customHeight="false" outlineLevel="0" collapsed="false">
      <c r="A532" s="6" t="n">
        <f aca="false">ROW()-ROW($A$481)+Assumptions!$B$4</f>
        <v>51</v>
      </c>
      <c r="B532" s="12" t="n">
        <f aca="false">$P$531</f>
        <v>0</v>
      </c>
      <c r="C532" s="12" t="n">
        <f aca="false">$D$4/(Assumptions!$B$16+$B$532)</f>
        <v>49.1562050655961</v>
      </c>
      <c r="D532" s="12" t="n">
        <f aca="false">Assumptions!$B$7/$C$532</f>
        <v>610299.35</v>
      </c>
      <c r="E532" s="12" t="n">
        <f aca="false">$T$532+$W$532+$Z$532+$AC$532+$AF$532+$AI$532</f>
        <v>23227659.3669762</v>
      </c>
      <c r="F532" s="12" t="n">
        <f aca="false">Assumptions!$B$70/(Assumptions!$B$20+Assumptions!$B$17+$B$532+$E$532+$O$531)</f>
        <v>27.2523180435759</v>
      </c>
      <c r="G532" s="12" t="n">
        <f aca="false">$C$532*(1-Assumptions!$B$71)</f>
        <v>39.3249640524769</v>
      </c>
      <c r="H532" s="12" t="n">
        <f aca="false">MIN($F$532,$G$532)</f>
        <v>27.2523180435759</v>
      </c>
      <c r="I532" s="12" t="str">
        <f aca="false">IF($F$532&lt;=$G$532,"cap","discount")</f>
        <v>cap</v>
      </c>
      <c r="J532" s="12" t="n">
        <f aca="false">Assumptions!$B$69/$H$532</f>
        <v>183470.631452528</v>
      </c>
      <c r="K532" s="12" t="n">
        <f aca="false">Assumptions!$B$74/(Assumptions!$B$20+Assumptions!$B$17+$B$532+$E$532+$J$532)</f>
        <v>43.4714129425944</v>
      </c>
      <c r="L532" s="12" t="n">
        <f aca="false">$C$532*(1-Assumptions!$B$75)</f>
        <v>41.7827743057567</v>
      </c>
      <c r="M532" s="12" t="n">
        <f aca="false">MIN($K$532,$L$532)</f>
        <v>41.7827743057567</v>
      </c>
      <c r="N532" s="12" t="str">
        <f aca="false">IF($K$532&lt;=$L$532,"cap","discount")</f>
        <v>discount</v>
      </c>
      <c r="O532" s="12" t="n">
        <f aca="false">Assumptions!$B$73/$M$532</f>
        <v>71799.9235294118</v>
      </c>
      <c r="P532" s="12" t="n">
        <f aca="false">MAX(Assumptions!$B$4,($A$5*(Assumptions!$B$20+$E$532+Assumptions!$B$17+$J$532+$O$532+$D$532)-Assumptions!$B$17)/(1-$A$5))</f>
        <v>0</v>
      </c>
      <c r="Q532" s="12" t="n">
        <f aca="false">Assumptions!$B$20+$E$532+Assumptions!$B$17+$P$532+$J$532+$O$532+$D$532</f>
        <v>37487896.2719582</v>
      </c>
      <c r="R532" s="12" t="n">
        <f aca="false">IF($C$532&lt;Assumptions!$B$37,Assumptions!$B$37*(Assumptions!$B$21+Assumptions!$B$22/Assumptions!$B$37)/(Assumptions!$B$21+Assumptions!$B$22/$C$532),Assumptions!$B$37)</f>
        <v>1</v>
      </c>
      <c r="S532" s="12" t="n">
        <f aca="false">Assumptions!$B$38/$R$532</f>
        <v>1</v>
      </c>
      <c r="T532" s="12" t="n">
        <f aca="false">Assumptions!$B$39*$S$532</f>
        <v>5000000</v>
      </c>
      <c r="U532" s="12" t="n">
        <f aca="false">IF($C$532&lt;Assumptions!$B$42,Assumptions!$B$42*(Assumptions!$B$21+Assumptions!$B$22/Assumptions!$B$42)/(Assumptions!$B$21+Assumptions!$B$22/$C$532),Assumptions!$B$42)</f>
        <v>3</v>
      </c>
      <c r="V532" s="12" t="n">
        <f aca="false">Assumptions!$B$43/$U$532</f>
        <v>1</v>
      </c>
      <c r="W532" s="12" t="n">
        <f aca="false">Assumptions!$B$44*$V$532</f>
        <v>5000000</v>
      </c>
      <c r="X532" s="12" t="n">
        <f aca="false">IF($C$532&lt;Assumptions!$B$47,Assumptions!$B$47*(Assumptions!$B$21+Assumptions!$B$22/Assumptions!$B$47)/(Assumptions!$B$21+Assumptions!$B$22/$C$532),Assumptions!$B$47)</f>
        <v>10</v>
      </c>
      <c r="Y532" s="12" t="n">
        <f aca="false">Assumptions!$B$48/$X$532</f>
        <v>1</v>
      </c>
      <c r="Z532" s="12" t="n">
        <f aca="false">Assumptions!$B$49*$Y$532</f>
        <v>3000000</v>
      </c>
      <c r="AA532" s="12" t="n">
        <f aca="false">IF($C$532&lt;Assumptions!$B$52,Assumptions!$B$52*(Assumptions!$B$21+Assumptions!$B$22/Assumptions!$B$52)/(Assumptions!$B$21+Assumptions!$B$22/$C$532),Assumptions!$B$52)</f>
        <v>25</v>
      </c>
      <c r="AB532" s="12" t="n">
        <f aca="false">Assumptions!$B$53/$AA$532</f>
        <v>1</v>
      </c>
      <c r="AC532" s="12" t="n">
        <f aca="false">Assumptions!$B$54*$AB$532</f>
        <v>2400000</v>
      </c>
      <c r="AD532" s="12" t="n">
        <f aca="false">IF($C$532&lt;Assumptions!$B$57,Assumptions!$B$57*(Assumptions!$B$21+Assumptions!$B$22/Assumptions!$B$57)/(Assumptions!$B$21+Assumptions!$B$22/$C$532),Assumptions!$B$57)</f>
        <v>57.9714266404196</v>
      </c>
      <c r="AE532" s="12" t="n">
        <f aca="false">Assumptions!$B$58/$AD$532</f>
        <v>1.03499264167092</v>
      </c>
      <c r="AF532" s="12" t="n">
        <f aca="false">Assumptions!$B$59*$AE$532</f>
        <v>1724988.08111575</v>
      </c>
      <c r="AG532" s="12" t="n">
        <f aca="false">IF($C$532&lt;Assumptions!$B$62,Assumptions!$B$62*(Assumptions!$B$21+Assumptions!$B$22/Assumptions!$B$62)/(Assumptions!$B$21+Assumptions!$B$22/$C$532),Assumptions!$B$62)</f>
        <v>49.1582764764852</v>
      </c>
      <c r="AH532" s="12" t="n">
        <f aca="false">Assumptions!$B$63/$AG$532</f>
        <v>1.00000070229303</v>
      </c>
      <c r="AI532" s="12" t="n">
        <f aca="false">Assumptions!$B$64*$AH$532</f>
        <v>6102671.28586048</v>
      </c>
    </row>
    <row r="533" customFormat="false" ht="15" hidden="true" customHeight="false" outlineLevel="0" collapsed="false">
      <c r="A533" s="6" t="n">
        <f aca="false">ROW()-ROW($A$481)+Assumptions!$B$4</f>
        <v>52</v>
      </c>
      <c r="B533" s="12" t="n">
        <f aca="false">$P$532</f>
        <v>0</v>
      </c>
      <c r="C533" s="12" t="n">
        <f aca="false">$D$4/(Assumptions!$B$16+$B$533)</f>
        <v>49.1562050655961</v>
      </c>
      <c r="D533" s="12" t="n">
        <f aca="false">Assumptions!$B$7/$C$533</f>
        <v>610299.35</v>
      </c>
      <c r="E533" s="12" t="n">
        <f aca="false">$T$533+$W$533+$Z$533+$AC$533+$AF$533+$AI$533</f>
        <v>23227659.3669762</v>
      </c>
      <c r="F533" s="12" t="n">
        <f aca="false">Assumptions!$B$70/(Assumptions!$B$20+Assumptions!$B$17+$B$533+$E$533+$O$532)</f>
        <v>27.2523180435759</v>
      </c>
      <c r="G533" s="12" t="n">
        <f aca="false">$C$533*(1-Assumptions!$B$71)</f>
        <v>39.3249640524769</v>
      </c>
      <c r="H533" s="12" t="n">
        <f aca="false">MIN($F$533,$G$533)</f>
        <v>27.2523180435759</v>
      </c>
      <c r="I533" s="12" t="str">
        <f aca="false">IF($F$533&lt;=$G$533,"cap","discount")</f>
        <v>cap</v>
      </c>
      <c r="J533" s="12" t="n">
        <f aca="false">Assumptions!$B$69/$H$533</f>
        <v>183470.631452528</v>
      </c>
      <c r="K533" s="12" t="n">
        <f aca="false">Assumptions!$B$74/(Assumptions!$B$20+Assumptions!$B$17+$B$533+$E$533+$J$533)</f>
        <v>43.4714129425944</v>
      </c>
      <c r="L533" s="12" t="n">
        <f aca="false">$C$533*(1-Assumptions!$B$75)</f>
        <v>41.7827743057567</v>
      </c>
      <c r="M533" s="12" t="n">
        <f aca="false">MIN($K$533,$L$533)</f>
        <v>41.7827743057567</v>
      </c>
      <c r="N533" s="12" t="str">
        <f aca="false">IF($K$533&lt;=$L$533,"cap","discount")</f>
        <v>discount</v>
      </c>
      <c r="O533" s="12" t="n">
        <f aca="false">Assumptions!$B$73/$M$533</f>
        <v>71799.9235294118</v>
      </c>
      <c r="P533" s="12" t="n">
        <f aca="false">MAX(Assumptions!$B$4,($A$5*(Assumptions!$B$20+$E$533+Assumptions!$B$17+$J$533+$O$533+$D$533)-Assumptions!$B$17)/(1-$A$5))</f>
        <v>0</v>
      </c>
      <c r="Q533" s="12" t="n">
        <f aca="false">Assumptions!$B$20+$E$533+Assumptions!$B$17+$P$533+$J$533+$O$533+$D$533</f>
        <v>37487896.2719582</v>
      </c>
      <c r="R533" s="12" t="n">
        <f aca="false">IF($C$533&lt;Assumptions!$B$37,Assumptions!$B$37*(Assumptions!$B$21+Assumptions!$B$22/Assumptions!$B$37)/(Assumptions!$B$21+Assumptions!$B$22/$C$533),Assumptions!$B$37)</f>
        <v>1</v>
      </c>
      <c r="S533" s="12" t="n">
        <f aca="false">Assumptions!$B$38/$R$533</f>
        <v>1</v>
      </c>
      <c r="T533" s="12" t="n">
        <f aca="false">Assumptions!$B$39*$S$533</f>
        <v>5000000</v>
      </c>
      <c r="U533" s="12" t="n">
        <f aca="false">IF($C$533&lt;Assumptions!$B$42,Assumptions!$B$42*(Assumptions!$B$21+Assumptions!$B$22/Assumptions!$B$42)/(Assumptions!$B$21+Assumptions!$B$22/$C$533),Assumptions!$B$42)</f>
        <v>3</v>
      </c>
      <c r="V533" s="12" t="n">
        <f aca="false">Assumptions!$B$43/$U$533</f>
        <v>1</v>
      </c>
      <c r="W533" s="12" t="n">
        <f aca="false">Assumptions!$B$44*$V$533</f>
        <v>5000000</v>
      </c>
      <c r="X533" s="12" t="n">
        <f aca="false">IF($C$533&lt;Assumptions!$B$47,Assumptions!$B$47*(Assumptions!$B$21+Assumptions!$B$22/Assumptions!$B$47)/(Assumptions!$B$21+Assumptions!$B$22/$C$533),Assumptions!$B$47)</f>
        <v>10</v>
      </c>
      <c r="Y533" s="12" t="n">
        <f aca="false">Assumptions!$B$48/$X$533</f>
        <v>1</v>
      </c>
      <c r="Z533" s="12" t="n">
        <f aca="false">Assumptions!$B$49*$Y$533</f>
        <v>3000000</v>
      </c>
      <c r="AA533" s="12" t="n">
        <f aca="false">IF($C$533&lt;Assumptions!$B$52,Assumptions!$B$52*(Assumptions!$B$21+Assumptions!$B$22/Assumptions!$B$52)/(Assumptions!$B$21+Assumptions!$B$22/$C$533),Assumptions!$B$52)</f>
        <v>25</v>
      </c>
      <c r="AB533" s="12" t="n">
        <f aca="false">Assumptions!$B$53/$AA$533</f>
        <v>1</v>
      </c>
      <c r="AC533" s="12" t="n">
        <f aca="false">Assumptions!$B$54*$AB$533</f>
        <v>2400000</v>
      </c>
      <c r="AD533" s="12" t="n">
        <f aca="false">IF($C$533&lt;Assumptions!$B$57,Assumptions!$B$57*(Assumptions!$B$21+Assumptions!$B$22/Assumptions!$B$57)/(Assumptions!$B$21+Assumptions!$B$22/$C$533),Assumptions!$B$57)</f>
        <v>57.9714266404196</v>
      </c>
      <c r="AE533" s="12" t="n">
        <f aca="false">Assumptions!$B$58/$AD$533</f>
        <v>1.03499264167092</v>
      </c>
      <c r="AF533" s="12" t="n">
        <f aca="false">Assumptions!$B$59*$AE$533</f>
        <v>1724988.08111575</v>
      </c>
      <c r="AG533" s="12" t="n">
        <f aca="false">IF($C$533&lt;Assumptions!$B$62,Assumptions!$B$62*(Assumptions!$B$21+Assumptions!$B$22/Assumptions!$B$62)/(Assumptions!$B$21+Assumptions!$B$22/$C$533),Assumptions!$B$62)</f>
        <v>49.1582764764852</v>
      </c>
      <c r="AH533" s="12" t="n">
        <f aca="false">Assumptions!$B$63/$AG$533</f>
        <v>1.00000070229303</v>
      </c>
      <c r="AI533" s="12" t="n">
        <f aca="false">Assumptions!$B$64*$AH$533</f>
        <v>6102671.28586048</v>
      </c>
    </row>
    <row r="534" customFormat="false" ht="15" hidden="true" customHeight="false" outlineLevel="0" collapsed="false">
      <c r="A534" s="6" t="n">
        <f aca="false">ROW()-ROW($A$481)+Assumptions!$B$4</f>
        <v>53</v>
      </c>
      <c r="B534" s="12" t="n">
        <f aca="false">$P$533</f>
        <v>0</v>
      </c>
      <c r="C534" s="12" t="n">
        <f aca="false">$D$4/(Assumptions!$B$16+$B$534)</f>
        <v>49.1562050655961</v>
      </c>
      <c r="D534" s="12" t="n">
        <f aca="false">Assumptions!$B$7/$C$534</f>
        <v>610299.35</v>
      </c>
      <c r="E534" s="12" t="n">
        <f aca="false">$T$534+$W$534+$Z$534+$AC$534+$AF$534+$AI$534</f>
        <v>23227659.3669762</v>
      </c>
      <c r="F534" s="12" t="n">
        <f aca="false">Assumptions!$B$70/(Assumptions!$B$20+Assumptions!$B$17+$B$534+$E$534+$O$533)</f>
        <v>27.2523180435759</v>
      </c>
      <c r="G534" s="12" t="n">
        <f aca="false">$C$534*(1-Assumptions!$B$71)</f>
        <v>39.3249640524769</v>
      </c>
      <c r="H534" s="12" t="n">
        <f aca="false">MIN($F$534,$G$534)</f>
        <v>27.2523180435759</v>
      </c>
      <c r="I534" s="12" t="str">
        <f aca="false">IF($F$534&lt;=$G$534,"cap","discount")</f>
        <v>cap</v>
      </c>
      <c r="J534" s="12" t="n">
        <f aca="false">Assumptions!$B$69/$H$534</f>
        <v>183470.631452528</v>
      </c>
      <c r="K534" s="12" t="n">
        <f aca="false">Assumptions!$B$74/(Assumptions!$B$20+Assumptions!$B$17+$B$534+$E$534+$J$534)</f>
        <v>43.4714129425944</v>
      </c>
      <c r="L534" s="12" t="n">
        <f aca="false">$C$534*(1-Assumptions!$B$75)</f>
        <v>41.7827743057567</v>
      </c>
      <c r="M534" s="12" t="n">
        <f aca="false">MIN($K$534,$L$534)</f>
        <v>41.7827743057567</v>
      </c>
      <c r="N534" s="12" t="str">
        <f aca="false">IF($K$534&lt;=$L$534,"cap","discount")</f>
        <v>discount</v>
      </c>
      <c r="O534" s="12" t="n">
        <f aca="false">Assumptions!$B$73/$M$534</f>
        <v>71799.9235294118</v>
      </c>
      <c r="P534" s="12" t="n">
        <f aca="false">MAX(Assumptions!$B$4,($A$5*(Assumptions!$B$20+$E$534+Assumptions!$B$17+$J$534+$O$534+$D$534)-Assumptions!$B$17)/(1-$A$5))</f>
        <v>0</v>
      </c>
      <c r="Q534" s="12" t="n">
        <f aca="false">Assumptions!$B$20+$E$534+Assumptions!$B$17+$P$534+$J$534+$O$534+$D$534</f>
        <v>37487896.2719582</v>
      </c>
      <c r="R534" s="12" t="n">
        <f aca="false">IF($C$534&lt;Assumptions!$B$37,Assumptions!$B$37*(Assumptions!$B$21+Assumptions!$B$22/Assumptions!$B$37)/(Assumptions!$B$21+Assumptions!$B$22/$C$534),Assumptions!$B$37)</f>
        <v>1</v>
      </c>
      <c r="S534" s="12" t="n">
        <f aca="false">Assumptions!$B$38/$R$534</f>
        <v>1</v>
      </c>
      <c r="T534" s="12" t="n">
        <f aca="false">Assumptions!$B$39*$S$534</f>
        <v>5000000</v>
      </c>
      <c r="U534" s="12" t="n">
        <f aca="false">IF($C$534&lt;Assumptions!$B$42,Assumptions!$B$42*(Assumptions!$B$21+Assumptions!$B$22/Assumptions!$B$42)/(Assumptions!$B$21+Assumptions!$B$22/$C$534),Assumptions!$B$42)</f>
        <v>3</v>
      </c>
      <c r="V534" s="12" t="n">
        <f aca="false">Assumptions!$B$43/$U$534</f>
        <v>1</v>
      </c>
      <c r="W534" s="12" t="n">
        <f aca="false">Assumptions!$B$44*$V$534</f>
        <v>5000000</v>
      </c>
      <c r="X534" s="12" t="n">
        <f aca="false">IF($C$534&lt;Assumptions!$B$47,Assumptions!$B$47*(Assumptions!$B$21+Assumptions!$B$22/Assumptions!$B$47)/(Assumptions!$B$21+Assumptions!$B$22/$C$534),Assumptions!$B$47)</f>
        <v>10</v>
      </c>
      <c r="Y534" s="12" t="n">
        <f aca="false">Assumptions!$B$48/$X$534</f>
        <v>1</v>
      </c>
      <c r="Z534" s="12" t="n">
        <f aca="false">Assumptions!$B$49*$Y$534</f>
        <v>3000000</v>
      </c>
      <c r="AA534" s="12" t="n">
        <f aca="false">IF($C$534&lt;Assumptions!$B$52,Assumptions!$B$52*(Assumptions!$B$21+Assumptions!$B$22/Assumptions!$B$52)/(Assumptions!$B$21+Assumptions!$B$22/$C$534),Assumptions!$B$52)</f>
        <v>25</v>
      </c>
      <c r="AB534" s="12" t="n">
        <f aca="false">Assumptions!$B$53/$AA$534</f>
        <v>1</v>
      </c>
      <c r="AC534" s="12" t="n">
        <f aca="false">Assumptions!$B$54*$AB$534</f>
        <v>2400000</v>
      </c>
      <c r="AD534" s="12" t="n">
        <f aca="false">IF($C$534&lt;Assumptions!$B$57,Assumptions!$B$57*(Assumptions!$B$21+Assumptions!$B$22/Assumptions!$B$57)/(Assumptions!$B$21+Assumptions!$B$22/$C$534),Assumptions!$B$57)</f>
        <v>57.9714266404196</v>
      </c>
      <c r="AE534" s="12" t="n">
        <f aca="false">Assumptions!$B$58/$AD$534</f>
        <v>1.03499264167092</v>
      </c>
      <c r="AF534" s="12" t="n">
        <f aca="false">Assumptions!$B$59*$AE$534</f>
        <v>1724988.08111575</v>
      </c>
      <c r="AG534" s="12" t="n">
        <f aca="false">IF($C$534&lt;Assumptions!$B$62,Assumptions!$B$62*(Assumptions!$B$21+Assumptions!$B$22/Assumptions!$B$62)/(Assumptions!$B$21+Assumptions!$B$22/$C$534),Assumptions!$B$62)</f>
        <v>49.1582764764852</v>
      </c>
      <c r="AH534" s="12" t="n">
        <f aca="false">Assumptions!$B$63/$AG$534</f>
        <v>1.00000070229303</v>
      </c>
      <c r="AI534" s="12" t="n">
        <f aca="false">Assumptions!$B$64*$AH$534</f>
        <v>6102671.28586048</v>
      </c>
    </row>
    <row r="535" customFormat="false" ht="15" hidden="true" customHeight="false" outlineLevel="0" collapsed="false">
      <c r="A535" s="6" t="n">
        <f aca="false">ROW()-ROW($A$481)+Assumptions!$B$4</f>
        <v>54</v>
      </c>
      <c r="B535" s="12" t="n">
        <f aca="false">$P$534</f>
        <v>0</v>
      </c>
      <c r="C535" s="12" t="n">
        <f aca="false">$D$4/(Assumptions!$B$16+$B$535)</f>
        <v>49.1562050655961</v>
      </c>
      <c r="D535" s="12" t="n">
        <f aca="false">Assumptions!$B$7/$C$535</f>
        <v>610299.35</v>
      </c>
      <c r="E535" s="12" t="n">
        <f aca="false">$T$535+$W$535+$Z$535+$AC$535+$AF$535+$AI$535</f>
        <v>23227659.3669762</v>
      </c>
      <c r="F535" s="12" t="n">
        <f aca="false">Assumptions!$B$70/(Assumptions!$B$20+Assumptions!$B$17+$B$535+$E$535+$O$534)</f>
        <v>27.2523180435759</v>
      </c>
      <c r="G535" s="12" t="n">
        <f aca="false">$C$535*(1-Assumptions!$B$71)</f>
        <v>39.3249640524769</v>
      </c>
      <c r="H535" s="12" t="n">
        <f aca="false">MIN($F$535,$G$535)</f>
        <v>27.2523180435759</v>
      </c>
      <c r="I535" s="12" t="str">
        <f aca="false">IF($F$535&lt;=$G$535,"cap","discount")</f>
        <v>cap</v>
      </c>
      <c r="J535" s="12" t="n">
        <f aca="false">Assumptions!$B$69/$H$535</f>
        <v>183470.631452528</v>
      </c>
      <c r="K535" s="12" t="n">
        <f aca="false">Assumptions!$B$74/(Assumptions!$B$20+Assumptions!$B$17+$B$535+$E$535+$J$535)</f>
        <v>43.4714129425944</v>
      </c>
      <c r="L535" s="12" t="n">
        <f aca="false">$C$535*(1-Assumptions!$B$75)</f>
        <v>41.7827743057567</v>
      </c>
      <c r="M535" s="12" t="n">
        <f aca="false">MIN($K$535,$L$535)</f>
        <v>41.7827743057567</v>
      </c>
      <c r="N535" s="12" t="str">
        <f aca="false">IF($K$535&lt;=$L$535,"cap","discount")</f>
        <v>discount</v>
      </c>
      <c r="O535" s="12" t="n">
        <f aca="false">Assumptions!$B$73/$M$535</f>
        <v>71799.9235294118</v>
      </c>
      <c r="P535" s="12" t="n">
        <f aca="false">MAX(Assumptions!$B$4,($A$5*(Assumptions!$B$20+$E$535+Assumptions!$B$17+$J$535+$O$535+$D$535)-Assumptions!$B$17)/(1-$A$5))</f>
        <v>0</v>
      </c>
      <c r="Q535" s="12" t="n">
        <f aca="false">Assumptions!$B$20+$E$535+Assumptions!$B$17+$P$535+$J$535+$O$535+$D$535</f>
        <v>37487896.2719582</v>
      </c>
      <c r="R535" s="12" t="n">
        <f aca="false">IF($C$535&lt;Assumptions!$B$37,Assumptions!$B$37*(Assumptions!$B$21+Assumptions!$B$22/Assumptions!$B$37)/(Assumptions!$B$21+Assumptions!$B$22/$C$535),Assumptions!$B$37)</f>
        <v>1</v>
      </c>
      <c r="S535" s="12" t="n">
        <f aca="false">Assumptions!$B$38/$R$535</f>
        <v>1</v>
      </c>
      <c r="T535" s="12" t="n">
        <f aca="false">Assumptions!$B$39*$S$535</f>
        <v>5000000</v>
      </c>
      <c r="U535" s="12" t="n">
        <f aca="false">IF($C$535&lt;Assumptions!$B$42,Assumptions!$B$42*(Assumptions!$B$21+Assumptions!$B$22/Assumptions!$B$42)/(Assumptions!$B$21+Assumptions!$B$22/$C$535),Assumptions!$B$42)</f>
        <v>3</v>
      </c>
      <c r="V535" s="12" t="n">
        <f aca="false">Assumptions!$B$43/$U$535</f>
        <v>1</v>
      </c>
      <c r="W535" s="12" t="n">
        <f aca="false">Assumptions!$B$44*$V$535</f>
        <v>5000000</v>
      </c>
      <c r="X535" s="12" t="n">
        <f aca="false">IF($C$535&lt;Assumptions!$B$47,Assumptions!$B$47*(Assumptions!$B$21+Assumptions!$B$22/Assumptions!$B$47)/(Assumptions!$B$21+Assumptions!$B$22/$C$535),Assumptions!$B$47)</f>
        <v>10</v>
      </c>
      <c r="Y535" s="12" t="n">
        <f aca="false">Assumptions!$B$48/$X$535</f>
        <v>1</v>
      </c>
      <c r="Z535" s="12" t="n">
        <f aca="false">Assumptions!$B$49*$Y$535</f>
        <v>3000000</v>
      </c>
      <c r="AA535" s="12" t="n">
        <f aca="false">IF($C$535&lt;Assumptions!$B$52,Assumptions!$B$52*(Assumptions!$B$21+Assumptions!$B$22/Assumptions!$B$52)/(Assumptions!$B$21+Assumptions!$B$22/$C$535),Assumptions!$B$52)</f>
        <v>25</v>
      </c>
      <c r="AB535" s="12" t="n">
        <f aca="false">Assumptions!$B$53/$AA$535</f>
        <v>1</v>
      </c>
      <c r="AC535" s="12" t="n">
        <f aca="false">Assumptions!$B$54*$AB$535</f>
        <v>2400000</v>
      </c>
      <c r="AD535" s="12" t="n">
        <f aca="false">IF($C$535&lt;Assumptions!$B$57,Assumptions!$B$57*(Assumptions!$B$21+Assumptions!$B$22/Assumptions!$B$57)/(Assumptions!$B$21+Assumptions!$B$22/$C$535),Assumptions!$B$57)</f>
        <v>57.9714266404196</v>
      </c>
      <c r="AE535" s="12" t="n">
        <f aca="false">Assumptions!$B$58/$AD$535</f>
        <v>1.03499264167092</v>
      </c>
      <c r="AF535" s="12" t="n">
        <f aca="false">Assumptions!$B$59*$AE$535</f>
        <v>1724988.08111575</v>
      </c>
      <c r="AG535" s="12" t="n">
        <f aca="false">IF($C$535&lt;Assumptions!$B$62,Assumptions!$B$62*(Assumptions!$B$21+Assumptions!$B$22/Assumptions!$B$62)/(Assumptions!$B$21+Assumptions!$B$22/$C$535),Assumptions!$B$62)</f>
        <v>49.1582764764852</v>
      </c>
      <c r="AH535" s="12" t="n">
        <f aca="false">Assumptions!$B$63/$AG$535</f>
        <v>1.00000070229303</v>
      </c>
      <c r="AI535" s="12" t="n">
        <f aca="false">Assumptions!$B$64*$AH$535</f>
        <v>6102671.28586048</v>
      </c>
    </row>
    <row r="536" customFormat="false" ht="15" hidden="true" customHeight="false" outlineLevel="0" collapsed="false">
      <c r="A536" s="6" t="n">
        <f aca="false">ROW()-ROW($A$481)+Assumptions!$B$4</f>
        <v>55</v>
      </c>
      <c r="B536" s="12" t="n">
        <f aca="false">$P$535</f>
        <v>0</v>
      </c>
      <c r="C536" s="12" t="n">
        <f aca="false">$D$4/(Assumptions!$B$16+$B$536)</f>
        <v>49.1562050655961</v>
      </c>
      <c r="D536" s="12" t="n">
        <f aca="false">Assumptions!$B$7/$C$536</f>
        <v>610299.35</v>
      </c>
      <c r="E536" s="12" t="n">
        <f aca="false">$T$536+$W$536+$Z$536+$AC$536+$AF$536+$AI$536</f>
        <v>23227659.3669762</v>
      </c>
      <c r="F536" s="12" t="n">
        <f aca="false">Assumptions!$B$70/(Assumptions!$B$20+Assumptions!$B$17+$B$536+$E$536+$O$535)</f>
        <v>27.2523180435759</v>
      </c>
      <c r="G536" s="12" t="n">
        <f aca="false">$C$536*(1-Assumptions!$B$71)</f>
        <v>39.3249640524769</v>
      </c>
      <c r="H536" s="12" t="n">
        <f aca="false">MIN($F$536,$G$536)</f>
        <v>27.2523180435759</v>
      </c>
      <c r="I536" s="12" t="str">
        <f aca="false">IF($F$536&lt;=$G$536,"cap","discount")</f>
        <v>cap</v>
      </c>
      <c r="J536" s="12" t="n">
        <f aca="false">Assumptions!$B$69/$H$536</f>
        <v>183470.631452528</v>
      </c>
      <c r="K536" s="12" t="n">
        <f aca="false">Assumptions!$B$74/(Assumptions!$B$20+Assumptions!$B$17+$B$536+$E$536+$J$536)</f>
        <v>43.4714129425944</v>
      </c>
      <c r="L536" s="12" t="n">
        <f aca="false">$C$536*(1-Assumptions!$B$75)</f>
        <v>41.7827743057567</v>
      </c>
      <c r="M536" s="12" t="n">
        <f aca="false">MIN($K$536,$L$536)</f>
        <v>41.7827743057567</v>
      </c>
      <c r="N536" s="12" t="str">
        <f aca="false">IF($K$536&lt;=$L$536,"cap","discount")</f>
        <v>discount</v>
      </c>
      <c r="O536" s="12" t="n">
        <f aca="false">Assumptions!$B$73/$M$536</f>
        <v>71799.9235294118</v>
      </c>
      <c r="P536" s="12" t="n">
        <f aca="false">MAX(Assumptions!$B$4,($A$5*(Assumptions!$B$20+$E$536+Assumptions!$B$17+$J$536+$O$536+$D$536)-Assumptions!$B$17)/(1-$A$5))</f>
        <v>0</v>
      </c>
      <c r="Q536" s="12" t="n">
        <f aca="false">Assumptions!$B$20+$E$536+Assumptions!$B$17+$P$536+$J$536+$O$536+$D$536</f>
        <v>37487896.2719582</v>
      </c>
      <c r="R536" s="12" t="n">
        <f aca="false">IF($C$536&lt;Assumptions!$B$37,Assumptions!$B$37*(Assumptions!$B$21+Assumptions!$B$22/Assumptions!$B$37)/(Assumptions!$B$21+Assumptions!$B$22/$C$536),Assumptions!$B$37)</f>
        <v>1</v>
      </c>
      <c r="S536" s="12" t="n">
        <f aca="false">Assumptions!$B$38/$R$536</f>
        <v>1</v>
      </c>
      <c r="T536" s="12" t="n">
        <f aca="false">Assumptions!$B$39*$S$536</f>
        <v>5000000</v>
      </c>
      <c r="U536" s="12" t="n">
        <f aca="false">IF($C$536&lt;Assumptions!$B$42,Assumptions!$B$42*(Assumptions!$B$21+Assumptions!$B$22/Assumptions!$B$42)/(Assumptions!$B$21+Assumptions!$B$22/$C$536),Assumptions!$B$42)</f>
        <v>3</v>
      </c>
      <c r="V536" s="12" t="n">
        <f aca="false">Assumptions!$B$43/$U$536</f>
        <v>1</v>
      </c>
      <c r="W536" s="12" t="n">
        <f aca="false">Assumptions!$B$44*$V$536</f>
        <v>5000000</v>
      </c>
      <c r="X536" s="12" t="n">
        <f aca="false">IF($C$536&lt;Assumptions!$B$47,Assumptions!$B$47*(Assumptions!$B$21+Assumptions!$B$22/Assumptions!$B$47)/(Assumptions!$B$21+Assumptions!$B$22/$C$536),Assumptions!$B$47)</f>
        <v>10</v>
      </c>
      <c r="Y536" s="12" t="n">
        <f aca="false">Assumptions!$B$48/$X$536</f>
        <v>1</v>
      </c>
      <c r="Z536" s="12" t="n">
        <f aca="false">Assumptions!$B$49*$Y$536</f>
        <v>3000000</v>
      </c>
      <c r="AA536" s="12" t="n">
        <f aca="false">IF($C$536&lt;Assumptions!$B$52,Assumptions!$B$52*(Assumptions!$B$21+Assumptions!$B$22/Assumptions!$B$52)/(Assumptions!$B$21+Assumptions!$B$22/$C$536),Assumptions!$B$52)</f>
        <v>25</v>
      </c>
      <c r="AB536" s="12" t="n">
        <f aca="false">Assumptions!$B$53/$AA$536</f>
        <v>1</v>
      </c>
      <c r="AC536" s="12" t="n">
        <f aca="false">Assumptions!$B$54*$AB$536</f>
        <v>2400000</v>
      </c>
      <c r="AD536" s="12" t="n">
        <f aca="false">IF($C$536&lt;Assumptions!$B$57,Assumptions!$B$57*(Assumptions!$B$21+Assumptions!$B$22/Assumptions!$B$57)/(Assumptions!$B$21+Assumptions!$B$22/$C$536),Assumptions!$B$57)</f>
        <v>57.9714266404196</v>
      </c>
      <c r="AE536" s="12" t="n">
        <f aca="false">Assumptions!$B$58/$AD$536</f>
        <v>1.03499264167092</v>
      </c>
      <c r="AF536" s="12" t="n">
        <f aca="false">Assumptions!$B$59*$AE$536</f>
        <v>1724988.08111575</v>
      </c>
      <c r="AG536" s="12" t="n">
        <f aca="false">IF($C$536&lt;Assumptions!$B$62,Assumptions!$B$62*(Assumptions!$B$21+Assumptions!$B$22/Assumptions!$B$62)/(Assumptions!$B$21+Assumptions!$B$22/$C$536),Assumptions!$B$62)</f>
        <v>49.1582764764852</v>
      </c>
      <c r="AH536" s="12" t="n">
        <f aca="false">Assumptions!$B$63/$AG$536</f>
        <v>1.00000070229303</v>
      </c>
      <c r="AI536" s="12" t="n">
        <f aca="false">Assumptions!$B$64*$AH$536</f>
        <v>6102671.28586048</v>
      </c>
    </row>
    <row r="537" customFormat="false" ht="15" hidden="true" customHeight="false" outlineLevel="0" collapsed="false">
      <c r="A537" s="6" t="n">
        <f aca="false">ROW()-ROW($A$481)+Assumptions!$B$4</f>
        <v>56</v>
      </c>
      <c r="B537" s="12" t="n">
        <f aca="false">$P$536</f>
        <v>0</v>
      </c>
      <c r="C537" s="12" t="n">
        <f aca="false">$D$4/(Assumptions!$B$16+$B$537)</f>
        <v>49.1562050655961</v>
      </c>
      <c r="D537" s="12" t="n">
        <f aca="false">Assumptions!$B$7/$C$537</f>
        <v>610299.35</v>
      </c>
      <c r="E537" s="12" t="n">
        <f aca="false">$T$537+$W$537+$Z$537+$AC$537+$AF$537+$AI$537</f>
        <v>23227659.3669762</v>
      </c>
      <c r="F537" s="12" t="n">
        <f aca="false">Assumptions!$B$70/(Assumptions!$B$20+Assumptions!$B$17+$B$537+$E$537+$O$536)</f>
        <v>27.2523180435759</v>
      </c>
      <c r="G537" s="12" t="n">
        <f aca="false">$C$537*(1-Assumptions!$B$71)</f>
        <v>39.3249640524769</v>
      </c>
      <c r="H537" s="12" t="n">
        <f aca="false">MIN($F$537,$G$537)</f>
        <v>27.2523180435759</v>
      </c>
      <c r="I537" s="12" t="str">
        <f aca="false">IF($F$537&lt;=$G$537,"cap","discount")</f>
        <v>cap</v>
      </c>
      <c r="J537" s="12" t="n">
        <f aca="false">Assumptions!$B$69/$H$537</f>
        <v>183470.631452528</v>
      </c>
      <c r="K537" s="12" t="n">
        <f aca="false">Assumptions!$B$74/(Assumptions!$B$20+Assumptions!$B$17+$B$537+$E$537+$J$537)</f>
        <v>43.4714129425944</v>
      </c>
      <c r="L537" s="12" t="n">
        <f aca="false">$C$537*(1-Assumptions!$B$75)</f>
        <v>41.7827743057567</v>
      </c>
      <c r="M537" s="12" t="n">
        <f aca="false">MIN($K$537,$L$537)</f>
        <v>41.7827743057567</v>
      </c>
      <c r="N537" s="12" t="str">
        <f aca="false">IF($K$537&lt;=$L$537,"cap","discount")</f>
        <v>discount</v>
      </c>
      <c r="O537" s="12" t="n">
        <f aca="false">Assumptions!$B$73/$M$537</f>
        <v>71799.9235294118</v>
      </c>
      <c r="P537" s="12" t="n">
        <f aca="false">MAX(Assumptions!$B$4,($A$5*(Assumptions!$B$20+$E$537+Assumptions!$B$17+$J$537+$O$537+$D$537)-Assumptions!$B$17)/(1-$A$5))</f>
        <v>0</v>
      </c>
      <c r="Q537" s="12" t="n">
        <f aca="false">Assumptions!$B$20+$E$537+Assumptions!$B$17+$P$537+$J$537+$O$537+$D$537</f>
        <v>37487896.2719582</v>
      </c>
      <c r="R537" s="12" t="n">
        <f aca="false">IF($C$537&lt;Assumptions!$B$37,Assumptions!$B$37*(Assumptions!$B$21+Assumptions!$B$22/Assumptions!$B$37)/(Assumptions!$B$21+Assumptions!$B$22/$C$537),Assumptions!$B$37)</f>
        <v>1</v>
      </c>
      <c r="S537" s="12" t="n">
        <f aca="false">Assumptions!$B$38/$R$537</f>
        <v>1</v>
      </c>
      <c r="T537" s="12" t="n">
        <f aca="false">Assumptions!$B$39*$S$537</f>
        <v>5000000</v>
      </c>
      <c r="U537" s="12" t="n">
        <f aca="false">IF($C$537&lt;Assumptions!$B$42,Assumptions!$B$42*(Assumptions!$B$21+Assumptions!$B$22/Assumptions!$B$42)/(Assumptions!$B$21+Assumptions!$B$22/$C$537),Assumptions!$B$42)</f>
        <v>3</v>
      </c>
      <c r="V537" s="12" t="n">
        <f aca="false">Assumptions!$B$43/$U$537</f>
        <v>1</v>
      </c>
      <c r="W537" s="12" t="n">
        <f aca="false">Assumptions!$B$44*$V$537</f>
        <v>5000000</v>
      </c>
      <c r="X537" s="12" t="n">
        <f aca="false">IF($C$537&lt;Assumptions!$B$47,Assumptions!$B$47*(Assumptions!$B$21+Assumptions!$B$22/Assumptions!$B$47)/(Assumptions!$B$21+Assumptions!$B$22/$C$537),Assumptions!$B$47)</f>
        <v>10</v>
      </c>
      <c r="Y537" s="12" t="n">
        <f aca="false">Assumptions!$B$48/$X$537</f>
        <v>1</v>
      </c>
      <c r="Z537" s="12" t="n">
        <f aca="false">Assumptions!$B$49*$Y$537</f>
        <v>3000000</v>
      </c>
      <c r="AA537" s="12" t="n">
        <f aca="false">IF($C$537&lt;Assumptions!$B$52,Assumptions!$B$52*(Assumptions!$B$21+Assumptions!$B$22/Assumptions!$B$52)/(Assumptions!$B$21+Assumptions!$B$22/$C$537),Assumptions!$B$52)</f>
        <v>25</v>
      </c>
      <c r="AB537" s="12" t="n">
        <f aca="false">Assumptions!$B$53/$AA$537</f>
        <v>1</v>
      </c>
      <c r="AC537" s="12" t="n">
        <f aca="false">Assumptions!$B$54*$AB$537</f>
        <v>2400000</v>
      </c>
      <c r="AD537" s="12" t="n">
        <f aca="false">IF($C$537&lt;Assumptions!$B$57,Assumptions!$B$57*(Assumptions!$B$21+Assumptions!$B$22/Assumptions!$B$57)/(Assumptions!$B$21+Assumptions!$B$22/$C$537),Assumptions!$B$57)</f>
        <v>57.9714266404196</v>
      </c>
      <c r="AE537" s="12" t="n">
        <f aca="false">Assumptions!$B$58/$AD$537</f>
        <v>1.03499264167092</v>
      </c>
      <c r="AF537" s="12" t="n">
        <f aca="false">Assumptions!$B$59*$AE$537</f>
        <v>1724988.08111575</v>
      </c>
      <c r="AG537" s="12" t="n">
        <f aca="false">IF($C$537&lt;Assumptions!$B$62,Assumptions!$B$62*(Assumptions!$B$21+Assumptions!$B$22/Assumptions!$B$62)/(Assumptions!$B$21+Assumptions!$B$22/$C$537),Assumptions!$B$62)</f>
        <v>49.1582764764852</v>
      </c>
      <c r="AH537" s="12" t="n">
        <f aca="false">Assumptions!$B$63/$AG$537</f>
        <v>1.00000070229303</v>
      </c>
      <c r="AI537" s="12" t="n">
        <f aca="false">Assumptions!$B$64*$AH$537</f>
        <v>6102671.28586048</v>
      </c>
    </row>
    <row r="538" customFormat="false" ht="15" hidden="true" customHeight="false" outlineLevel="0" collapsed="false">
      <c r="A538" s="6" t="n">
        <f aca="false">ROW()-ROW($A$481)+Assumptions!$B$4</f>
        <v>57</v>
      </c>
      <c r="B538" s="12" t="n">
        <f aca="false">$P$537</f>
        <v>0</v>
      </c>
      <c r="C538" s="12" t="n">
        <f aca="false">$D$4/(Assumptions!$B$16+$B$538)</f>
        <v>49.1562050655961</v>
      </c>
      <c r="D538" s="12" t="n">
        <f aca="false">Assumptions!$B$7/$C$538</f>
        <v>610299.35</v>
      </c>
      <c r="E538" s="12" t="n">
        <f aca="false">$T$538+$W$538+$Z$538+$AC$538+$AF$538+$AI$538</f>
        <v>23227659.3669762</v>
      </c>
      <c r="F538" s="12" t="n">
        <f aca="false">Assumptions!$B$70/(Assumptions!$B$20+Assumptions!$B$17+$B$538+$E$538+$O$537)</f>
        <v>27.2523180435759</v>
      </c>
      <c r="G538" s="12" t="n">
        <f aca="false">$C$538*(1-Assumptions!$B$71)</f>
        <v>39.3249640524769</v>
      </c>
      <c r="H538" s="12" t="n">
        <f aca="false">MIN($F$538,$G$538)</f>
        <v>27.2523180435759</v>
      </c>
      <c r="I538" s="12" t="str">
        <f aca="false">IF($F$538&lt;=$G$538,"cap","discount")</f>
        <v>cap</v>
      </c>
      <c r="J538" s="12" t="n">
        <f aca="false">Assumptions!$B$69/$H$538</f>
        <v>183470.631452528</v>
      </c>
      <c r="K538" s="12" t="n">
        <f aca="false">Assumptions!$B$74/(Assumptions!$B$20+Assumptions!$B$17+$B$538+$E$538+$J$538)</f>
        <v>43.4714129425944</v>
      </c>
      <c r="L538" s="12" t="n">
        <f aca="false">$C$538*(1-Assumptions!$B$75)</f>
        <v>41.7827743057567</v>
      </c>
      <c r="M538" s="12" t="n">
        <f aca="false">MIN($K$538,$L$538)</f>
        <v>41.7827743057567</v>
      </c>
      <c r="N538" s="12" t="str">
        <f aca="false">IF($K$538&lt;=$L$538,"cap","discount")</f>
        <v>discount</v>
      </c>
      <c r="O538" s="12" t="n">
        <f aca="false">Assumptions!$B$73/$M$538</f>
        <v>71799.9235294118</v>
      </c>
      <c r="P538" s="12" t="n">
        <f aca="false">MAX(Assumptions!$B$4,($A$5*(Assumptions!$B$20+$E$538+Assumptions!$B$17+$J$538+$O$538+$D$538)-Assumptions!$B$17)/(1-$A$5))</f>
        <v>0</v>
      </c>
      <c r="Q538" s="12" t="n">
        <f aca="false">Assumptions!$B$20+$E$538+Assumptions!$B$17+$P$538+$J$538+$O$538+$D$538</f>
        <v>37487896.2719582</v>
      </c>
      <c r="R538" s="12" t="n">
        <f aca="false">IF($C$538&lt;Assumptions!$B$37,Assumptions!$B$37*(Assumptions!$B$21+Assumptions!$B$22/Assumptions!$B$37)/(Assumptions!$B$21+Assumptions!$B$22/$C$538),Assumptions!$B$37)</f>
        <v>1</v>
      </c>
      <c r="S538" s="12" t="n">
        <f aca="false">Assumptions!$B$38/$R$538</f>
        <v>1</v>
      </c>
      <c r="T538" s="12" t="n">
        <f aca="false">Assumptions!$B$39*$S$538</f>
        <v>5000000</v>
      </c>
      <c r="U538" s="12" t="n">
        <f aca="false">IF($C$538&lt;Assumptions!$B$42,Assumptions!$B$42*(Assumptions!$B$21+Assumptions!$B$22/Assumptions!$B$42)/(Assumptions!$B$21+Assumptions!$B$22/$C$538),Assumptions!$B$42)</f>
        <v>3</v>
      </c>
      <c r="V538" s="12" t="n">
        <f aca="false">Assumptions!$B$43/$U$538</f>
        <v>1</v>
      </c>
      <c r="W538" s="12" t="n">
        <f aca="false">Assumptions!$B$44*$V$538</f>
        <v>5000000</v>
      </c>
      <c r="X538" s="12" t="n">
        <f aca="false">IF($C$538&lt;Assumptions!$B$47,Assumptions!$B$47*(Assumptions!$B$21+Assumptions!$B$22/Assumptions!$B$47)/(Assumptions!$B$21+Assumptions!$B$22/$C$538),Assumptions!$B$47)</f>
        <v>10</v>
      </c>
      <c r="Y538" s="12" t="n">
        <f aca="false">Assumptions!$B$48/$X$538</f>
        <v>1</v>
      </c>
      <c r="Z538" s="12" t="n">
        <f aca="false">Assumptions!$B$49*$Y$538</f>
        <v>3000000</v>
      </c>
      <c r="AA538" s="12" t="n">
        <f aca="false">IF($C$538&lt;Assumptions!$B$52,Assumptions!$B$52*(Assumptions!$B$21+Assumptions!$B$22/Assumptions!$B$52)/(Assumptions!$B$21+Assumptions!$B$22/$C$538),Assumptions!$B$52)</f>
        <v>25</v>
      </c>
      <c r="AB538" s="12" t="n">
        <f aca="false">Assumptions!$B$53/$AA$538</f>
        <v>1</v>
      </c>
      <c r="AC538" s="12" t="n">
        <f aca="false">Assumptions!$B$54*$AB$538</f>
        <v>2400000</v>
      </c>
      <c r="AD538" s="12" t="n">
        <f aca="false">IF($C$538&lt;Assumptions!$B$57,Assumptions!$B$57*(Assumptions!$B$21+Assumptions!$B$22/Assumptions!$B$57)/(Assumptions!$B$21+Assumptions!$B$22/$C$538),Assumptions!$B$57)</f>
        <v>57.9714266404196</v>
      </c>
      <c r="AE538" s="12" t="n">
        <f aca="false">Assumptions!$B$58/$AD$538</f>
        <v>1.03499264167092</v>
      </c>
      <c r="AF538" s="12" t="n">
        <f aca="false">Assumptions!$B$59*$AE$538</f>
        <v>1724988.08111575</v>
      </c>
      <c r="AG538" s="12" t="n">
        <f aca="false">IF($C$538&lt;Assumptions!$B$62,Assumptions!$B$62*(Assumptions!$B$21+Assumptions!$B$22/Assumptions!$B$62)/(Assumptions!$B$21+Assumptions!$B$22/$C$538),Assumptions!$B$62)</f>
        <v>49.1582764764852</v>
      </c>
      <c r="AH538" s="12" t="n">
        <f aca="false">Assumptions!$B$63/$AG$538</f>
        <v>1.00000070229303</v>
      </c>
      <c r="AI538" s="12" t="n">
        <f aca="false">Assumptions!$B$64*$AH$538</f>
        <v>6102671.28586048</v>
      </c>
    </row>
    <row r="539" customFormat="false" ht="15" hidden="true" customHeight="false" outlineLevel="0" collapsed="false">
      <c r="A539" s="6" t="n">
        <f aca="false">ROW()-ROW($A$481)+Assumptions!$B$4</f>
        <v>58</v>
      </c>
      <c r="B539" s="12" t="n">
        <f aca="false">$P$538</f>
        <v>0</v>
      </c>
      <c r="C539" s="12" t="n">
        <f aca="false">$D$4/(Assumptions!$B$16+$B$539)</f>
        <v>49.1562050655961</v>
      </c>
      <c r="D539" s="12" t="n">
        <f aca="false">Assumptions!$B$7/$C$539</f>
        <v>610299.35</v>
      </c>
      <c r="E539" s="12" t="n">
        <f aca="false">$T$539+$W$539+$Z$539+$AC$539+$AF$539+$AI$539</f>
        <v>23227659.3669762</v>
      </c>
      <c r="F539" s="12" t="n">
        <f aca="false">Assumptions!$B$70/(Assumptions!$B$20+Assumptions!$B$17+$B$539+$E$539+$O$538)</f>
        <v>27.2523180435759</v>
      </c>
      <c r="G539" s="12" t="n">
        <f aca="false">$C$539*(1-Assumptions!$B$71)</f>
        <v>39.3249640524769</v>
      </c>
      <c r="H539" s="12" t="n">
        <f aca="false">MIN($F$539,$G$539)</f>
        <v>27.2523180435759</v>
      </c>
      <c r="I539" s="12" t="str">
        <f aca="false">IF($F$539&lt;=$G$539,"cap","discount")</f>
        <v>cap</v>
      </c>
      <c r="J539" s="12" t="n">
        <f aca="false">Assumptions!$B$69/$H$539</f>
        <v>183470.631452528</v>
      </c>
      <c r="K539" s="12" t="n">
        <f aca="false">Assumptions!$B$74/(Assumptions!$B$20+Assumptions!$B$17+$B$539+$E$539+$J$539)</f>
        <v>43.4714129425944</v>
      </c>
      <c r="L539" s="12" t="n">
        <f aca="false">$C$539*(1-Assumptions!$B$75)</f>
        <v>41.7827743057567</v>
      </c>
      <c r="M539" s="12" t="n">
        <f aca="false">MIN($K$539,$L$539)</f>
        <v>41.7827743057567</v>
      </c>
      <c r="N539" s="12" t="str">
        <f aca="false">IF($K$539&lt;=$L$539,"cap","discount")</f>
        <v>discount</v>
      </c>
      <c r="O539" s="12" t="n">
        <f aca="false">Assumptions!$B$73/$M$539</f>
        <v>71799.9235294118</v>
      </c>
      <c r="P539" s="12" t="n">
        <f aca="false">MAX(Assumptions!$B$4,($A$5*(Assumptions!$B$20+$E$539+Assumptions!$B$17+$J$539+$O$539+$D$539)-Assumptions!$B$17)/(1-$A$5))</f>
        <v>0</v>
      </c>
      <c r="Q539" s="12" t="n">
        <f aca="false">Assumptions!$B$20+$E$539+Assumptions!$B$17+$P$539+$J$539+$O$539+$D$539</f>
        <v>37487896.2719582</v>
      </c>
      <c r="R539" s="12" t="n">
        <f aca="false">IF($C$539&lt;Assumptions!$B$37,Assumptions!$B$37*(Assumptions!$B$21+Assumptions!$B$22/Assumptions!$B$37)/(Assumptions!$B$21+Assumptions!$B$22/$C$539),Assumptions!$B$37)</f>
        <v>1</v>
      </c>
      <c r="S539" s="12" t="n">
        <f aca="false">Assumptions!$B$38/$R$539</f>
        <v>1</v>
      </c>
      <c r="T539" s="12" t="n">
        <f aca="false">Assumptions!$B$39*$S$539</f>
        <v>5000000</v>
      </c>
      <c r="U539" s="12" t="n">
        <f aca="false">IF($C$539&lt;Assumptions!$B$42,Assumptions!$B$42*(Assumptions!$B$21+Assumptions!$B$22/Assumptions!$B$42)/(Assumptions!$B$21+Assumptions!$B$22/$C$539),Assumptions!$B$42)</f>
        <v>3</v>
      </c>
      <c r="V539" s="12" t="n">
        <f aca="false">Assumptions!$B$43/$U$539</f>
        <v>1</v>
      </c>
      <c r="W539" s="12" t="n">
        <f aca="false">Assumptions!$B$44*$V$539</f>
        <v>5000000</v>
      </c>
      <c r="X539" s="12" t="n">
        <f aca="false">IF($C$539&lt;Assumptions!$B$47,Assumptions!$B$47*(Assumptions!$B$21+Assumptions!$B$22/Assumptions!$B$47)/(Assumptions!$B$21+Assumptions!$B$22/$C$539),Assumptions!$B$47)</f>
        <v>10</v>
      </c>
      <c r="Y539" s="12" t="n">
        <f aca="false">Assumptions!$B$48/$X$539</f>
        <v>1</v>
      </c>
      <c r="Z539" s="12" t="n">
        <f aca="false">Assumptions!$B$49*$Y$539</f>
        <v>3000000</v>
      </c>
      <c r="AA539" s="12" t="n">
        <f aca="false">IF($C$539&lt;Assumptions!$B$52,Assumptions!$B$52*(Assumptions!$B$21+Assumptions!$B$22/Assumptions!$B$52)/(Assumptions!$B$21+Assumptions!$B$22/$C$539),Assumptions!$B$52)</f>
        <v>25</v>
      </c>
      <c r="AB539" s="12" t="n">
        <f aca="false">Assumptions!$B$53/$AA$539</f>
        <v>1</v>
      </c>
      <c r="AC539" s="12" t="n">
        <f aca="false">Assumptions!$B$54*$AB$539</f>
        <v>2400000</v>
      </c>
      <c r="AD539" s="12" t="n">
        <f aca="false">IF($C$539&lt;Assumptions!$B$57,Assumptions!$B$57*(Assumptions!$B$21+Assumptions!$B$22/Assumptions!$B$57)/(Assumptions!$B$21+Assumptions!$B$22/$C$539),Assumptions!$B$57)</f>
        <v>57.9714266404196</v>
      </c>
      <c r="AE539" s="12" t="n">
        <f aca="false">Assumptions!$B$58/$AD$539</f>
        <v>1.03499264167092</v>
      </c>
      <c r="AF539" s="12" t="n">
        <f aca="false">Assumptions!$B$59*$AE$539</f>
        <v>1724988.08111575</v>
      </c>
      <c r="AG539" s="12" t="n">
        <f aca="false">IF($C$539&lt;Assumptions!$B$62,Assumptions!$B$62*(Assumptions!$B$21+Assumptions!$B$22/Assumptions!$B$62)/(Assumptions!$B$21+Assumptions!$B$22/$C$539),Assumptions!$B$62)</f>
        <v>49.1582764764852</v>
      </c>
      <c r="AH539" s="12" t="n">
        <f aca="false">Assumptions!$B$63/$AG$539</f>
        <v>1.00000070229303</v>
      </c>
      <c r="AI539" s="12" t="n">
        <f aca="false">Assumptions!$B$64*$AH$539</f>
        <v>6102671.28586048</v>
      </c>
    </row>
    <row r="540" customFormat="false" ht="15" hidden="true" customHeight="false" outlineLevel="0" collapsed="false">
      <c r="A540" s="6" t="n">
        <f aca="false">ROW()-ROW($A$481)+Assumptions!$B$4</f>
        <v>59</v>
      </c>
      <c r="B540" s="12" t="n">
        <f aca="false">$P$539</f>
        <v>0</v>
      </c>
      <c r="C540" s="12" t="n">
        <f aca="false">$D$4/(Assumptions!$B$16+$B$540)</f>
        <v>49.1562050655961</v>
      </c>
      <c r="D540" s="12" t="n">
        <f aca="false">Assumptions!$B$7/$C$540</f>
        <v>610299.35</v>
      </c>
      <c r="E540" s="12" t="n">
        <f aca="false">$T$540+$W$540+$Z$540+$AC$540+$AF$540+$AI$540</f>
        <v>23227659.3669762</v>
      </c>
      <c r="F540" s="12" t="n">
        <f aca="false">Assumptions!$B$70/(Assumptions!$B$20+Assumptions!$B$17+$B$540+$E$540+$O$539)</f>
        <v>27.2523180435759</v>
      </c>
      <c r="G540" s="12" t="n">
        <f aca="false">$C$540*(1-Assumptions!$B$71)</f>
        <v>39.3249640524769</v>
      </c>
      <c r="H540" s="12" t="n">
        <f aca="false">MIN($F$540,$G$540)</f>
        <v>27.2523180435759</v>
      </c>
      <c r="I540" s="12" t="str">
        <f aca="false">IF($F$540&lt;=$G$540,"cap","discount")</f>
        <v>cap</v>
      </c>
      <c r="J540" s="12" t="n">
        <f aca="false">Assumptions!$B$69/$H$540</f>
        <v>183470.631452528</v>
      </c>
      <c r="K540" s="12" t="n">
        <f aca="false">Assumptions!$B$74/(Assumptions!$B$20+Assumptions!$B$17+$B$540+$E$540+$J$540)</f>
        <v>43.4714129425944</v>
      </c>
      <c r="L540" s="12" t="n">
        <f aca="false">$C$540*(1-Assumptions!$B$75)</f>
        <v>41.7827743057567</v>
      </c>
      <c r="M540" s="12" t="n">
        <f aca="false">MIN($K$540,$L$540)</f>
        <v>41.7827743057567</v>
      </c>
      <c r="N540" s="12" t="str">
        <f aca="false">IF($K$540&lt;=$L$540,"cap","discount")</f>
        <v>discount</v>
      </c>
      <c r="O540" s="12" t="n">
        <f aca="false">Assumptions!$B$73/$M$540</f>
        <v>71799.9235294118</v>
      </c>
      <c r="P540" s="12" t="n">
        <f aca="false">MAX(Assumptions!$B$4,($A$5*(Assumptions!$B$20+$E$540+Assumptions!$B$17+$J$540+$O$540+$D$540)-Assumptions!$B$17)/(1-$A$5))</f>
        <v>0</v>
      </c>
      <c r="Q540" s="12" t="n">
        <f aca="false">Assumptions!$B$20+$E$540+Assumptions!$B$17+$P$540+$J$540+$O$540+$D$540</f>
        <v>37487896.2719582</v>
      </c>
      <c r="R540" s="12" t="n">
        <f aca="false">IF($C$540&lt;Assumptions!$B$37,Assumptions!$B$37*(Assumptions!$B$21+Assumptions!$B$22/Assumptions!$B$37)/(Assumptions!$B$21+Assumptions!$B$22/$C$540),Assumptions!$B$37)</f>
        <v>1</v>
      </c>
      <c r="S540" s="12" t="n">
        <f aca="false">Assumptions!$B$38/$R$540</f>
        <v>1</v>
      </c>
      <c r="T540" s="12" t="n">
        <f aca="false">Assumptions!$B$39*$S$540</f>
        <v>5000000</v>
      </c>
      <c r="U540" s="12" t="n">
        <f aca="false">IF($C$540&lt;Assumptions!$B$42,Assumptions!$B$42*(Assumptions!$B$21+Assumptions!$B$22/Assumptions!$B$42)/(Assumptions!$B$21+Assumptions!$B$22/$C$540),Assumptions!$B$42)</f>
        <v>3</v>
      </c>
      <c r="V540" s="12" t="n">
        <f aca="false">Assumptions!$B$43/$U$540</f>
        <v>1</v>
      </c>
      <c r="W540" s="12" t="n">
        <f aca="false">Assumptions!$B$44*$V$540</f>
        <v>5000000</v>
      </c>
      <c r="X540" s="12" t="n">
        <f aca="false">IF($C$540&lt;Assumptions!$B$47,Assumptions!$B$47*(Assumptions!$B$21+Assumptions!$B$22/Assumptions!$B$47)/(Assumptions!$B$21+Assumptions!$B$22/$C$540),Assumptions!$B$47)</f>
        <v>10</v>
      </c>
      <c r="Y540" s="12" t="n">
        <f aca="false">Assumptions!$B$48/$X$540</f>
        <v>1</v>
      </c>
      <c r="Z540" s="12" t="n">
        <f aca="false">Assumptions!$B$49*$Y$540</f>
        <v>3000000</v>
      </c>
      <c r="AA540" s="12" t="n">
        <f aca="false">IF($C$540&lt;Assumptions!$B$52,Assumptions!$B$52*(Assumptions!$B$21+Assumptions!$B$22/Assumptions!$B$52)/(Assumptions!$B$21+Assumptions!$B$22/$C$540),Assumptions!$B$52)</f>
        <v>25</v>
      </c>
      <c r="AB540" s="12" t="n">
        <f aca="false">Assumptions!$B$53/$AA$540</f>
        <v>1</v>
      </c>
      <c r="AC540" s="12" t="n">
        <f aca="false">Assumptions!$B$54*$AB$540</f>
        <v>2400000</v>
      </c>
      <c r="AD540" s="12" t="n">
        <f aca="false">IF($C$540&lt;Assumptions!$B$57,Assumptions!$B$57*(Assumptions!$B$21+Assumptions!$B$22/Assumptions!$B$57)/(Assumptions!$B$21+Assumptions!$B$22/$C$540),Assumptions!$B$57)</f>
        <v>57.9714266404196</v>
      </c>
      <c r="AE540" s="12" t="n">
        <f aca="false">Assumptions!$B$58/$AD$540</f>
        <v>1.03499264167092</v>
      </c>
      <c r="AF540" s="12" t="n">
        <f aca="false">Assumptions!$B$59*$AE$540</f>
        <v>1724988.08111575</v>
      </c>
      <c r="AG540" s="12" t="n">
        <f aca="false">IF($C$540&lt;Assumptions!$B$62,Assumptions!$B$62*(Assumptions!$B$21+Assumptions!$B$22/Assumptions!$B$62)/(Assumptions!$B$21+Assumptions!$B$22/$C$540),Assumptions!$B$62)</f>
        <v>49.1582764764852</v>
      </c>
      <c r="AH540" s="12" t="n">
        <f aca="false">Assumptions!$B$63/$AG$540</f>
        <v>1.00000070229303</v>
      </c>
      <c r="AI540" s="12" t="n">
        <f aca="false">Assumptions!$B$64*$AH$540</f>
        <v>6102671.28586048</v>
      </c>
    </row>
    <row r="541" customFormat="false" ht="15" hidden="true" customHeight="false" outlineLevel="0" collapsed="false">
      <c r="A541" s="6" t="n">
        <f aca="false">ROW()-ROW($A$481)+Assumptions!$B$4</f>
        <v>60</v>
      </c>
      <c r="B541" s="12" t="n">
        <f aca="false">$P$540</f>
        <v>0</v>
      </c>
      <c r="C541" s="12" t="n">
        <f aca="false">$D$4/(Assumptions!$B$16+$B$541)</f>
        <v>49.1562050655961</v>
      </c>
      <c r="D541" s="12" t="n">
        <f aca="false">Assumptions!$B$7/$C$541</f>
        <v>610299.35</v>
      </c>
      <c r="E541" s="12" t="n">
        <f aca="false">$T$541+$W$541+$Z$541+$AC$541+$AF$541+$AI$541</f>
        <v>23227659.3669762</v>
      </c>
      <c r="F541" s="12" t="n">
        <f aca="false">Assumptions!$B$70/(Assumptions!$B$20+Assumptions!$B$17+$B$541+$E$541+$O$540)</f>
        <v>27.2523180435759</v>
      </c>
      <c r="G541" s="12" t="n">
        <f aca="false">$C$541*(1-Assumptions!$B$71)</f>
        <v>39.3249640524769</v>
      </c>
      <c r="H541" s="12" t="n">
        <f aca="false">MIN($F$541,$G$541)</f>
        <v>27.2523180435759</v>
      </c>
      <c r="I541" s="12" t="str">
        <f aca="false">IF($F$541&lt;=$G$541,"cap","discount")</f>
        <v>cap</v>
      </c>
      <c r="J541" s="12" t="n">
        <f aca="false">Assumptions!$B$69/$H$541</f>
        <v>183470.631452528</v>
      </c>
      <c r="K541" s="12" t="n">
        <f aca="false">Assumptions!$B$74/(Assumptions!$B$20+Assumptions!$B$17+$B$541+$E$541+$J$541)</f>
        <v>43.4714129425944</v>
      </c>
      <c r="L541" s="12" t="n">
        <f aca="false">$C$541*(1-Assumptions!$B$75)</f>
        <v>41.7827743057567</v>
      </c>
      <c r="M541" s="12" t="n">
        <f aca="false">MIN($K$541,$L$541)</f>
        <v>41.7827743057567</v>
      </c>
      <c r="N541" s="12" t="str">
        <f aca="false">IF($K$541&lt;=$L$541,"cap","discount")</f>
        <v>discount</v>
      </c>
      <c r="O541" s="12" t="n">
        <f aca="false">Assumptions!$B$73/$M$541</f>
        <v>71799.9235294118</v>
      </c>
      <c r="P541" s="12" t="n">
        <f aca="false">MAX(Assumptions!$B$4,($A$5*(Assumptions!$B$20+$E$541+Assumptions!$B$17+$J$541+$O$541+$D$541)-Assumptions!$B$17)/(1-$A$5))</f>
        <v>0</v>
      </c>
      <c r="Q541" s="12" t="n">
        <f aca="false">Assumptions!$B$20+$E$541+Assumptions!$B$17+$P$541+$J$541+$O$541+$D$541</f>
        <v>37487896.2719582</v>
      </c>
      <c r="R541" s="12" t="n">
        <f aca="false">IF($C$541&lt;Assumptions!$B$37,Assumptions!$B$37*(Assumptions!$B$21+Assumptions!$B$22/Assumptions!$B$37)/(Assumptions!$B$21+Assumptions!$B$22/$C$541),Assumptions!$B$37)</f>
        <v>1</v>
      </c>
      <c r="S541" s="12" t="n">
        <f aca="false">Assumptions!$B$38/$R$541</f>
        <v>1</v>
      </c>
      <c r="T541" s="12" t="n">
        <f aca="false">Assumptions!$B$39*$S$541</f>
        <v>5000000</v>
      </c>
      <c r="U541" s="12" t="n">
        <f aca="false">IF($C$541&lt;Assumptions!$B$42,Assumptions!$B$42*(Assumptions!$B$21+Assumptions!$B$22/Assumptions!$B$42)/(Assumptions!$B$21+Assumptions!$B$22/$C$541),Assumptions!$B$42)</f>
        <v>3</v>
      </c>
      <c r="V541" s="12" t="n">
        <f aca="false">Assumptions!$B$43/$U$541</f>
        <v>1</v>
      </c>
      <c r="W541" s="12" t="n">
        <f aca="false">Assumptions!$B$44*$V$541</f>
        <v>5000000</v>
      </c>
      <c r="X541" s="12" t="n">
        <f aca="false">IF($C$541&lt;Assumptions!$B$47,Assumptions!$B$47*(Assumptions!$B$21+Assumptions!$B$22/Assumptions!$B$47)/(Assumptions!$B$21+Assumptions!$B$22/$C$541),Assumptions!$B$47)</f>
        <v>10</v>
      </c>
      <c r="Y541" s="12" t="n">
        <f aca="false">Assumptions!$B$48/$X$541</f>
        <v>1</v>
      </c>
      <c r="Z541" s="12" t="n">
        <f aca="false">Assumptions!$B$49*$Y$541</f>
        <v>3000000</v>
      </c>
      <c r="AA541" s="12" t="n">
        <f aca="false">IF($C$541&lt;Assumptions!$B$52,Assumptions!$B$52*(Assumptions!$B$21+Assumptions!$B$22/Assumptions!$B$52)/(Assumptions!$B$21+Assumptions!$B$22/$C$541),Assumptions!$B$52)</f>
        <v>25</v>
      </c>
      <c r="AB541" s="12" t="n">
        <f aca="false">Assumptions!$B$53/$AA$541</f>
        <v>1</v>
      </c>
      <c r="AC541" s="12" t="n">
        <f aca="false">Assumptions!$B$54*$AB$541</f>
        <v>2400000</v>
      </c>
      <c r="AD541" s="12" t="n">
        <f aca="false">IF($C$541&lt;Assumptions!$B$57,Assumptions!$B$57*(Assumptions!$B$21+Assumptions!$B$22/Assumptions!$B$57)/(Assumptions!$B$21+Assumptions!$B$22/$C$541),Assumptions!$B$57)</f>
        <v>57.9714266404196</v>
      </c>
      <c r="AE541" s="12" t="n">
        <f aca="false">Assumptions!$B$58/$AD$541</f>
        <v>1.03499264167092</v>
      </c>
      <c r="AF541" s="12" t="n">
        <f aca="false">Assumptions!$B$59*$AE$541</f>
        <v>1724988.08111575</v>
      </c>
      <c r="AG541" s="12" t="n">
        <f aca="false">IF($C$541&lt;Assumptions!$B$62,Assumptions!$B$62*(Assumptions!$B$21+Assumptions!$B$22/Assumptions!$B$62)/(Assumptions!$B$21+Assumptions!$B$22/$C$541),Assumptions!$B$62)</f>
        <v>49.1582764764852</v>
      </c>
      <c r="AH541" s="12" t="n">
        <f aca="false">Assumptions!$B$63/$AG$541</f>
        <v>1.00000070229303</v>
      </c>
      <c r="AI541" s="12" t="n">
        <f aca="false">Assumptions!$B$64*$AH$541</f>
        <v>6102671.28586048</v>
      </c>
    </row>
    <row r="542" customFormat="false" ht="15" hidden="true" customHeight="false" outlineLevel="0" collapsed="false">
      <c r="A542" s="6" t="n">
        <f aca="false">ROW()-ROW($A$481)+Assumptions!$B$4</f>
        <v>61</v>
      </c>
      <c r="B542" s="12" t="n">
        <f aca="false">$P$541</f>
        <v>0</v>
      </c>
      <c r="C542" s="12" t="n">
        <f aca="false">$D$4/(Assumptions!$B$16+$B$542)</f>
        <v>49.1562050655961</v>
      </c>
      <c r="D542" s="12" t="n">
        <f aca="false">Assumptions!$B$7/$C$542</f>
        <v>610299.35</v>
      </c>
      <c r="E542" s="12" t="n">
        <f aca="false">$T$542+$W$542+$Z$542+$AC$542+$AF$542+$AI$542</f>
        <v>23227659.3669762</v>
      </c>
      <c r="F542" s="12" t="n">
        <f aca="false">Assumptions!$B$70/(Assumptions!$B$20+Assumptions!$B$17+$B$542+$E$542+$O$541)</f>
        <v>27.2523180435759</v>
      </c>
      <c r="G542" s="12" t="n">
        <f aca="false">$C$542*(1-Assumptions!$B$71)</f>
        <v>39.3249640524769</v>
      </c>
      <c r="H542" s="12" t="n">
        <f aca="false">MIN($F$542,$G$542)</f>
        <v>27.2523180435759</v>
      </c>
      <c r="I542" s="12" t="str">
        <f aca="false">IF($F$542&lt;=$G$542,"cap","discount")</f>
        <v>cap</v>
      </c>
      <c r="J542" s="12" t="n">
        <f aca="false">Assumptions!$B$69/$H$542</f>
        <v>183470.631452528</v>
      </c>
      <c r="K542" s="12" t="n">
        <f aca="false">Assumptions!$B$74/(Assumptions!$B$20+Assumptions!$B$17+$B$542+$E$542+$J$542)</f>
        <v>43.4714129425944</v>
      </c>
      <c r="L542" s="12" t="n">
        <f aca="false">$C$542*(1-Assumptions!$B$75)</f>
        <v>41.7827743057567</v>
      </c>
      <c r="M542" s="12" t="n">
        <f aca="false">MIN($K$542,$L$542)</f>
        <v>41.7827743057567</v>
      </c>
      <c r="N542" s="12" t="str">
        <f aca="false">IF($K$542&lt;=$L$542,"cap","discount")</f>
        <v>discount</v>
      </c>
      <c r="O542" s="12" t="n">
        <f aca="false">Assumptions!$B$73/$M$542</f>
        <v>71799.9235294118</v>
      </c>
      <c r="P542" s="12" t="n">
        <f aca="false">MAX(Assumptions!$B$4,($A$5*(Assumptions!$B$20+$E$542+Assumptions!$B$17+$J$542+$O$542+$D$542)-Assumptions!$B$17)/(1-$A$5))</f>
        <v>0</v>
      </c>
      <c r="Q542" s="12" t="n">
        <f aca="false">Assumptions!$B$20+$E$542+Assumptions!$B$17+$P$542+$J$542+$O$542+$D$542</f>
        <v>37487896.2719582</v>
      </c>
      <c r="R542" s="12" t="n">
        <f aca="false">IF($C$542&lt;Assumptions!$B$37,Assumptions!$B$37*(Assumptions!$B$21+Assumptions!$B$22/Assumptions!$B$37)/(Assumptions!$B$21+Assumptions!$B$22/$C$542),Assumptions!$B$37)</f>
        <v>1</v>
      </c>
      <c r="S542" s="12" t="n">
        <f aca="false">Assumptions!$B$38/$R$542</f>
        <v>1</v>
      </c>
      <c r="T542" s="12" t="n">
        <f aca="false">Assumptions!$B$39*$S$542</f>
        <v>5000000</v>
      </c>
      <c r="U542" s="12" t="n">
        <f aca="false">IF($C$542&lt;Assumptions!$B$42,Assumptions!$B$42*(Assumptions!$B$21+Assumptions!$B$22/Assumptions!$B$42)/(Assumptions!$B$21+Assumptions!$B$22/$C$542),Assumptions!$B$42)</f>
        <v>3</v>
      </c>
      <c r="V542" s="12" t="n">
        <f aca="false">Assumptions!$B$43/$U$542</f>
        <v>1</v>
      </c>
      <c r="W542" s="12" t="n">
        <f aca="false">Assumptions!$B$44*$V$542</f>
        <v>5000000</v>
      </c>
      <c r="X542" s="12" t="n">
        <f aca="false">IF($C$542&lt;Assumptions!$B$47,Assumptions!$B$47*(Assumptions!$B$21+Assumptions!$B$22/Assumptions!$B$47)/(Assumptions!$B$21+Assumptions!$B$22/$C$542),Assumptions!$B$47)</f>
        <v>10</v>
      </c>
      <c r="Y542" s="12" t="n">
        <f aca="false">Assumptions!$B$48/$X$542</f>
        <v>1</v>
      </c>
      <c r="Z542" s="12" t="n">
        <f aca="false">Assumptions!$B$49*$Y$542</f>
        <v>3000000</v>
      </c>
      <c r="AA542" s="12" t="n">
        <f aca="false">IF($C$542&lt;Assumptions!$B$52,Assumptions!$B$52*(Assumptions!$B$21+Assumptions!$B$22/Assumptions!$B$52)/(Assumptions!$B$21+Assumptions!$B$22/$C$542),Assumptions!$B$52)</f>
        <v>25</v>
      </c>
      <c r="AB542" s="12" t="n">
        <f aca="false">Assumptions!$B$53/$AA$542</f>
        <v>1</v>
      </c>
      <c r="AC542" s="12" t="n">
        <f aca="false">Assumptions!$B$54*$AB$542</f>
        <v>2400000</v>
      </c>
      <c r="AD542" s="12" t="n">
        <f aca="false">IF($C$542&lt;Assumptions!$B$57,Assumptions!$B$57*(Assumptions!$B$21+Assumptions!$B$22/Assumptions!$B$57)/(Assumptions!$B$21+Assumptions!$B$22/$C$542),Assumptions!$B$57)</f>
        <v>57.9714266404196</v>
      </c>
      <c r="AE542" s="12" t="n">
        <f aca="false">Assumptions!$B$58/$AD$542</f>
        <v>1.03499264167092</v>
      </c>
      <c r="AF542" s="12" t="n">
        <f aca="false">Assumptions!$B$59*$AE$542</f>
        <v>1724988.08111575</v>
      </c>
      <c r="AG542" s="12" t="n">
        <f aca="false">IF($C$542&lt;Assumptions!$B$62,Assumptions!$B$62*(Assumptions!$B$21+Assumptions!$B$22/Assumptions!$B$62)/(Assumptions!$B$21+Assumptions!$B$22/$C$542),Assumptions!$B$62)</f>
        <v>49.1582764764852</v>
      </c>
      <c r="AH542" s="12" t="n">
        <f aca="false">Assumptions!$B$63/$AG$542</f>
        <v>1.00000070229303</v>
      </c>
      <c r="AI542" s="12" t="n">
        <f aca="false">Assumptions!$B$64*$AH$542</f>
        <v>6102671.28586048</v>
      </c>
    </row>
    <row r="543" customFormat="false" ht="15" hidden="true" customHeight="false" outlineLevel="0" collapsed="false">
      <c r="A543" s="6" t="n">
        <f aca="false">ROW()-ROW($A$481)+Assumptions!$B$4</f>
        <v>62</v>
      </c>
      <c r="B543" s="12" t="n">
        <f aca="false">$P$542</f>
        <v>0</v>
      </c>
      <c r="C543" s="12" t="n">
        <f aca="false">$D$4/(Assumptions!$B$16+$B$543)</f>
        <v>49.1562050655961</v>
      </c>
      <c r="D543" s="12" t="n">
        <f aca="false">Assumptions!$B$7/$C$543</f>
        <v>610299.35</v>
      </c>
      <c r="E543" s="12" t="n">
        <f aca="false">$T$543+$W$543+$Z$543+$AC$543+$AF$543+$AI$543</f>
        <v>23227659.3669762</v>
      </c>
      <c r="F543" s="12" t="n">
        <f aca="false">Assumptions!$B$70/(Assumptions!$B$20+Assumptions!$B$17+$B$543+$E$543+$O$542)</f>
        <v>27.2523180435759</v>
      </c>
      <c r="G543" s="12" t="n">
        <f aca="false">$C$543*(1-Assumptions!$B$71)</f>
        <v>39.3249640524769</v>
      </c>
      <c r="H543" s="12" t="n">
        <f aca="false">MIN($F$543,$G$543)</f>
        <v>27.2523180435759</v>
      </c>
      <c r="I543" s="12" t="str">
        <f aca="false">IF($F$543&lt;=$G$543,"cap","discount")</f>
        <v>cap</v>
      </c>
      <c r="J543" s="12" t="n">
        <f aca="false">Assumptions!$B$69/$H$543</f>
        <v>183470.631452528</v>
      </c>
      <c r="K543" s="12" t="n">
        <f aca="false">Assumptions!$B$74/(Assumptions!$B$20+Assumptions!$B$17+$B$543+$E$543+$J$543)</f>
        <v>43.4714129425944</v>
      </c>
      <c r="L543" s="12" t="n">
        <f aca="false">$C$543*(1-Assumptions!$B$75)</f>
        <v>41.7827743057567</v>
      </c>
      <c r="M543" s="12" t="n">
        <f aca="false">MIN($K$543,$L$543)</f>
        <v>41.7827743057567</v>
      </c>
      <c r="N543" s="12" t="str">
        <f aca="false">IF($K$543&lt;=$L$543,"cap","discount")</f>
        <v>discount</v>
      </c>
      <c r="O543" s="12" t="n">
        <f aca="false">Assumptions!$B$73/$M$543</f>
        <v>71799.9235294118</v>
      </c>
      <c r="P543" s="12" t="n">
        <f aca="false">MAX(Assumptions!$B$4,($A$5*(Assumptions!$B$20+$E$543+Assumptions!$B$17+$J$543+$O$543+$D$543)-Assumptions!$B$17)/(1-$A$5))</f>
        <v>0</v>
      </c>
      <c r="Q543" s="12" t="n">
        <f aca="false">Assumptions!$B$20+$E$543+Assumptions!$B$17+$P$543+$J$543+$O$543+$D$543</f>
        <v>37487896.2719582</v>
      </c>
      <c r="R543" s="12" t="n">
        <f aca="false">IF($C$543&lt;Assumptions!$B$37,Assumptions!$B$37*(Assumptions!$B$21+Assumptions!$B$22/Assumptions!$B$37)/(Assumptions!$B$21+Assumptions!$B$22/$C$543),Assumptions!$B$37)</f>
        <v>1</v>
      </c>
      <c r="S543" s="12" t="n">
        <f aca="false">Assumptions!$B$38/$R$543</f>
        <v>1</v>
      </c>
      <c r="T543" s="12" t="n">
        <f aca="false">Assumptions!$B$39*$S$543</f>
        <v>5000000</v>
      </c>
      <c r="U543" s="12" t="n">
        <f aca="false">IF($C$543&lt;Assumptions!$B$42,Assumptions!$B$42*(Assumptions!$B$21+Assumptions!$B$22/Assumptions!$B$42)/(Assumptions!$B$21+Assumptions!$B$22/$C$543),Assumptions!$B$42)</f>
        <v>3</v>
      </c>
      <c r="V543" s="12" t="n">
        <f aca="false">Assumptions!$B$43/$U$543</f>
        <v>1</v>
      </c>
      <c r="W543" s="12" t="n">
        <f aca="false">Assumptions!$B$44*$V$543</f>
        <v>5000000</v>
      </c>
      <c r="X543" s="12" t="n">
        <f aca="false">IF($C$543&lt;Assumptions!$B$47,Assumptions!$B$47*(Assumptions!$B$21+Assumptions!$B$22/Assumptions!$B$47)/(Assumptions!$B$21+Assumptions!$B$22/$C$543),Assumptions!$B$47)</f>
        <v>10</v>
      </c>
      <c r="Y543" s="12" t="n">
        <f aca="false">Assumptions!$B$48/$X$543</f>
        <v>1</v>
      </c>
      <c r="Z543" s="12" t="n">
        <f aca="false">Assumptions!$B$49*$Y$543</f>
        <v>3000000</v>
      </c>
      <c r="AA543" s="12" t="n">
        <f aca="false">IF($C$543&lt;Assumptions!$B$52,Assumptions!$B$52*(Assumptions!$B$21+Assumptions!$B$22/Assumptions!$B$52)/(Assumptions!$B$21+Assumptions!$B$22/$C$543),Assumptions!$B$52)</f>
        <v>25</v>
      </c>
      <c r="AB543" s="12" t="n">
        <f aca="false">Assumptions!$B$53/$AA$543</f>
        <v>1</v>
      </c>
      <c r="AC543" s="12" t="n">
        <f aca="false">Assumptions!$B$54*$AB$543</f>
        <v>2400000</v>
      </c>
      <c r="AD543" s="12" t="n">
        <f aca="false">IF($C$543&lt;Assumptions!$B$57,Assumptions!$B$57*(Assumptions!$B$21+Assumptions!$B$22/Assumptions!$B$57)/(Assumptions!$B$21+Assumptions!$B$22/$C$543),Assumptions!$B$57)</f>
        <v>57.9714266404196</v>
      </c>
      <c r="AE543" s="12" t="n">
        <f aca="false">Assumptions!$B$58/$AD$543</f>
        <v>1.03499264167092</v>
      </c>
      <c r="AF543" s="12" t="n">
        <f aca="false">Assumptions!$B$59*$AE$543</f>
        <v>1724988.08111575</v>
      </c>
      <c r="AG543" s="12" t="n">
        <f aca="false">IF($C$543&lt;Assumptions!$B$62,Assumptions!$B$62*(Assumptions!$B$21+Assumptions!$B$22/Assumptions!$B$62)/(Assumptions!$B$21+Assumptions!$B$22/$C$543),Assumptions!$B$62)</f>
        <v>49.1582764764852</v>
      </c>
      <c r="AH543" s="12" t="n">
        <f aca="false">Assumptions!$B$63/$AG$543</f>
        <v>1.00000070229303</v>
      </c>
      <c r="AI543" s="12" t="n">
        <f aca="false">Assumptions!$B$64*$AH$543</f>
        <v>6102671.28586048</v>
      </c>
    </row>
    <row r="544" customFormat="false" ht="15" hidden="true" customHeight="false" outlineLevel="0" collapsed="false">
      <c r="A544" s="6" t="n">
        <f aca="false">ROW()-ROW($A$481)+Assumptions!$B$4</f>
        <v>63</v>
      </c>
      <c r="B544" s="12" t="n">
        <f aca="false">$P$543</f>
        <v>0</v>
      </c>
      <c r="C544" s="12" t="n">
        <f aca="false">$D$4/(Assumptions!$B$16+$B$544)</f>
        <v>49.1562050655961</v>
      </c>
      <c r="D544" s="12" t="n">
        <f aca="false">Assumptions!$B$7/$C$544</f>
        <v>610299.35</v>
      </c>
      <c r="E544" s="12" t="n">
        <f aca="false">$T$544+$W$544+$Z$544+$AC$544+$AF$544+$AI$544</f>
        <v>23227659.3669762</v>
      </c>
      <c r="F544" s="12" t="n">
        <f aca="false">Assumptions!$B$70/(Assumptions!$B$20+Assumptions!$B$17+$B$544+$E$544+$O$543)</f>
        <v>27.2523180435759</v>
      </c>
      <c r="G544" s="12" t="n">
        <f aca="false">$C$544*(1-Assumptions!$B$71)</f>
        <v>39.3249640524769</v>
      </c>
      <c r="H544" s="12" t="n">
        <f aca="false">MIN($F$544,$G$544)</f>
        <v>27.2523180435759</v>
      </c>
      <c r="I544" s="12" t="str">
        <f aca="false">IF($F$544&lt;=$G$544,"cap","discount")</f>
        <v>cap</v>
      </c>
      <c r="J544" s="12" t="n">
        <f aca="false">Assumptions!$B$69/$H$544</f>
        <v>183470.631452528</v>
      </c>
      <c r="K544" s="12" t="n">
        <f aca="false">Assumptions!$B$74/(Assumptions!$B$20+Assumptions!$B$17+$B$544+$E$544+$J$544)</f>
        <v>43.4714129425944</v>
      </c>
      <c r="L544" s="12" t="n">
        <f aca="false">$C$544*(1-Assumptions!$B$75)</f>
        <v>41.7827743057567</v>
      </c>
      <c r="M544" s="12" t="n">
        <f aca="false">MIN($K$544,$L$544)</f>
        <v>41.7827743057567</v>
      </c>
      <c r="N544" s="12" t="str">
        <f aca="false">IF($K$544&lt;=$L$544,"cap","discount")</f>
        <v>discount</v>
      </c>
      <c r="O544" s="12" t="n">
        <f aca="false">Assumptions!$B$73/$M$544</f>
        <v>71799.9235294118</v>
      </c>
      <c r="P544" s="12" t="n">
        <f aca="false">MAX(Assumptions!$B$4,($A$5*(Assumptions!$B$20+$E$544+Assumptions!$B$17+$J$544+$O$544+$D$544)-Assumptions!$B$17)/(1-$A$5))</f>
        <v>0</v>
      </c>
      <c r="Q544" s="12" t="n">
        <f aca="false">Assumptions!$B$20+$E$544+Assumptions!$B$17+$P$544+$J$544+$O$544+$D$544</f>
        <v>37487896.2719582</v>
      </c>
      <c r="R544" s="12" t="n">
        <f aca="false">IF($C$544&lt;Assumptions!$B$37,Assumptions!$B$37*(Assumptions!$B$21+Assumptions!$B$22/Assumptions!$B$37)/(Assumptions!$B$21+Assumptions!$B$22/$C$544),Assumptions!$B$37)</f>
        <v>1</v>
      </c>
      <c r="S544" s="12" t="n">
        <f aca="false">Assumptions!$B$38/$R$544</f>
        <v>1</v>
      </c>
      <c r="T544" s="12" t="n">
        <f aca="false">Assumptions!$B$39*$S$544</f>
        <v>5000000</v>
      </c>
      <c r="U544" s="12" t="n">
        <f aca="false">IF($C$544&lt;Assumptions!$B$42,Assumptions!$B$42*(Assumptions!$B$21+Assumptions!$B$22/Assumptions!$B$42)/(Assumptions!$B$21+Assumptions!$B$22/$C$544),Assumptions!$B$42)</f>
        <v>3</v>
      </c>
      <c r="V544" s="12" t="n">
        <f aca="false">Assumptions!$B$43/$U$544</f>
        <v>1</v>
      </c>
      <c r="W544" s="12" t="n">
        <f aca="false">Assumptions!$B$44*$V$544</f>
        <v>5000000</v>
      </c>
      <c r="X544" s="12" t="n">
        <f aca="false">IF($C$544&lt;Assumptions!$B$47,Assumptions!$B$47*(Assumptions!$B$21+Assumptions!$B$22/Assumptions!$B$47)/(Assumptions!$B$21+Assumptions!$B$22/$C$544),Assumptions!$B$47)</f>
        <v>10</v>
      </c>
      <c r="Y544" s="12" t="n">
        <f aca="false">Assumptions!$B$48/$X$544</f>
        <v>1</v>
      </c>
      <c r="Z544" s="12" t="n">
        <f aca="false">Assumptions!$B$49*$Y$544</f>
        <v>3000000</v>
      </c>
      <c r="AA544" s="12" t="n">
        <f aca="false">IF($C$544&lt;Assumptions!$B$52,Assumptions!$B$52*(Assumptions!$B$21+Assumptions!$B$22/Assumptions!$B$52)/(Assumptions!$B$21+Assumptions!$B$22/$C$544),Assumptions!$B$52)</f>
        <v>25</v>
      </c>
      <c r="AB544" s="12" t="n">
        <f aca="false">Assumptions!$B$53/$AA$544</f>
        <v>1</v>
      </c>
      <c r="AC544" s="12" t="n">
        <f aca="false">Assumptions!$B$54*$AB$544</f>
        <v>2400000</v>
      </c>
      <c r="AD544" s="12" t="n">
        <f aca="false">IF($C$544&lt;Assumptions!$B$57,Assumptions!$B$57*(Assumptions!$B$21+Assumptions!$B$22/Assumptions!$B$57)/(Assumptions!$B$21+Assumptions!$B$22/$C$544),Assumptions!$B$57)</f>
        <v>57.9714266404196</v>
      </c>
      <c r="AE544" s="12" t="n">
        <f aca="false">Assumptions!$B$58/$AD$544</f>
        <v>1.03499264167092</v>
      </c>
      <c r="AF544" s="12" t="n">
        <f aca="false">Assumptions!$B$59*$AE$544</f>
        <v>1724988.08111575</v>
      </c>
      <c r="AG544" s="12" t="n">
        <f aca="false">IF($C$544&lt;Assumptions!$B$62,Assumptions!$B$62*(Assumptions!$B$21+Assumptions!$B$22/Assumptions!$B$62)/(Assumptions!$B$21+Assumptions!$B$22/$C$544),Assumptions!$B$62)</f>
        <v>49.1582764764852</v>
      </c>
      <c r="AH544" s="12" t="n">
        <f aca="false">Assumptions!$B$63/$AG$544</f>
        <v>1.00000070229303</v>
      </c>
      <c r="AI544" s="12" t="n">
        <f aca="false">Assumptions!$B$64*$AH$544</f>
        <v>6102671.28586048</v>
      </c>
    </row>
    <row r="545" customFormat="false" ht="15" hidden="true" customHeight="false" outlineLevel="0" collapsed="false">
      <c r="A545" s="6" t="n">
        <f aca="false">ROW()-ROW($A$481)+Assumptions!$B$4</f>
        <v>64</v>
      </c>
      <c r="B545" s="12" t="n">
        <f aca="false">$P$544</f>
        <v>0</v>
      </c>
      <c r="C545" s="12" t="n">
        <f aca="false">$D$4/(Assumptions!$B$16+$B$545)</f>
        <v>49.1562050655961</v>
      </c>
      <c r="D545" s="12" t="n">
        <f aca="false">Assumptions!$B$7/$C$545</f>
        <v>610299.35</v>
      </c>
      <c r="E545" s="12" t="n">
        <f aca="false">$T$545+$W$545+$Z$545+$AC$545+$AF$545+$AI$545</f>
        <v>23227659.3669762</v>
      </c>
      <c r="F545" s="12" t="n">
        <f aca="false">Assumptions!$B$70/(Assumptions!$B$20+Assumptions!$B$17+$B$545+$E$545+$O$544)</f>
        <v>27.2523180435759</v>
      </c>
      <c r="G545" s="12" t="n">
        <f aca="false">$C$545*(1-Assumptions!$B$71)</f>
        <v>39.3249640524769</v>
      </c>
      <c r="H545" s="12" t="n">
        <f aca="false">MIN($F$545,$G$545)</f>
        <v>27.2523180435759</v>
      </c>
      <c r="I545" s="12" t="str">
        <f aca="false">IF($F$545&lt;=$G$545,"cap","discount")</f>
        <v>cap</v>
      </c>
      <c r="J545" s="12" t="n">
        <f aca="false">Assumptions!$B$69/$H$545</f>
        <v>183470.631452528</v>
      </c>
      <c r="K545" s="12" t="n">
        <f aca="false">Assumptions!$B$74/(Assumptions!$B$20+Assumptions!$B$17+$B$545+$E$545+$J$545)</f>
        <v>43.4714129425944</v>
      </c>
      <c r="L545" s="12" t="n">
        <f aca="false">$C$545*(1-Assumptions!$B$75)</f>
        <v>41.7827743057567</v>
      </c>
      <c r="M545" s="12" t="n">
        <f aca="false">MIN($K$545,$L$545)</f>
        <v>41.7827743057567</v>
      </c>
      <c r="N545" s="12" t="str">
        <f aca="false">IF($K$545&lt;=$L$545,"cap","discount")</f>
        <v>discount</v>
      </c>
      <c r="O545" s="12" t="n">
        <f aca="false">Assumptions!$B$73/$M$545</f>
        <v>71799.9235294118</v>
      </c>
      <c r="P545" s="12" t="n">
        <f aca="false">MAX(Assumptions!$B$4,($A$5*(Assumptions!$B$20+$E$545+Assumptions!$B$17+$J$545+$O$545+$D$545)-Assumptions!$B$17)/(1-$A$5))</f>
        <v>0</v>
      </c>
      <c r="Q545" s="12" t="n">
        <f aca="false">Assumptions!$B$20+$E$545+Assumptions!$B$17+$P$545+$J$545+$O$545+$D$545</f>
        <v>37487896.2719582</v>
      </c>
      <c r="R545" s="12" t="n">
        <f aca="false">IF($C$545&lt;Assumptions!$B$37,Assumptions!$B$37*(Assumptions!$B$21+Assumptions!$B$22/Assumptions!$B$37)/(Assumptions!$B$21+Assumptions!$B$22/$C$545),Assumptions!$B$37)</f>
        <v>1</v>
      </c>
      <c r="S545" s="12" t="n">
        <f aca="false">Assumptions!$B$38/$R$545</f>
        <v>1</v>
      </c>
      <c r="T545" s="12" t="n">
        <f aca="false">Assumptions!$B$39*$S$545</f>
        <v>5000000</v>
      </c>
      <c r="U545" s="12" t="n">
        <f aca="false">IF($C$545&lt;Assumptions!$B$42,Assumptions!$B$42*(Assumptions!$B$21+Assumptions!$B$22/Assumptions!$B$42)/(Assumptions!$B$21+Assumptions!$B$22/$C$545),Assumptions!$B$42)</f>
        <v>3</v>
      </c>
      <c r="V545" s="12" t="n">
        <f aca="false">Assumptions!$B$43/$U$545</f>
        <v>1</v>
      </c>
      <c r="W545" s="12" t="n">
        <f aca="false">Assumptions!$B$44*$V$545</f>
        <v>5000000</v>
      </c>
      <c r="X545" s="12" t="n">
        <f aca="false">IF($C$545&lt;Assumptions!$B$47,Assumptions!$B$47*(Assumptions!$B$21+Assumptions!$B$22/Assumptions!$B$47)/(Assumptions!$B$21+Assumptions!$B$22/$C$545),Assumptions!$B$47)</f>
        <v>10</v>
      </c>
      <c r="Y545" s="12" t="n">
        <f aca="false">Assumptions!$B$48/$X$545</f>
        <v>1</v>
      </c>
      <c r="Z545" s="12" t="n">
        <f aca="false">Assumptions!$B$49*$Y$545</f>
        <v>3000000</v>
      </c>
      <c r="AA545" s="12" t="n">
        <f aca="false">IF($C$545&lt;Assumptions!$B$52,Assumptions!$B$52*(Assumptions!$B$21+Assumptions!$B$22/Assumptions!$B$52)/(Assumptions!$B$21+Assumptions!$B$22/$C$545),Assumptions!$B$52)</f>
        <v>25</v>
      </c>
      <c r="AB545" s="12" t="n">
        <f aca="false">Assumptions!$B$53/$AA$545</f>
        <v>1</v>
      </c>
      <c r="AC545" s="12" t="n">
        <f aca="false">Assumptions!$B$54*$AB$545</f>
        <v>2400000</v>
      </c>
      <c r="AD545" s="12" t="n">
        <f aca="false">IF($C$545&lt;Assumptions!$B$57,Assumptions!$B$57*(Assumptions!$B$21+Assumptions!$B$22/Assumptions!$B$57)/(Assumptions!$B$21+Assumptions!$B$22/$C$545),Assumptions!$B$57)</f>
        <v>57.9714266404196</v>
      </c>
      <c r="AE545" s="12" t="n">
        <f aca="false">Assumptions!$B$58/$AD$545</f>
        <v>1.03499264167092</v>
      </c>
      <c r="AF545" s="12" t="n">
        <f aca="false">Assumptions!$B$59*$AE$545</f>
        <v>1724988.08111575</v>
      </c>
      <c r="AG545" s="12" t="n">
        <f aca="false">IF($C$545&lt;Assumptions!$B$62,Assumptions!$B$62*(Assumptions!$B$21+Assumptions!$B$22/Assumptions!$B$62)/(Assumptions!$B$21+Assumptions!$B$22/$C$545),Assumptions!$B$62)</f>
        <v>49.1582764764852</v>
      </c>
      <c r="AH545" s="12" t="n">
        <f aca="false">Assumptions!$B$63/$AG$545</f>
        <v>1.00000070229303</v>
      </c>
      <c r="AI545" s="12" t="n">
        <f aca="false">Assumptions!$B$64*$AH$545</f>
        <v>6102671.28586048</v>
      </c>
    </row>
    <row r="546" customFormat="false" ht="15" hidden="true" customHeight="false" outlineLevel="0" collapsed="false">
      <c r="A546" s="6" t="n">
        <f aca="false">ROW()-ROW($A$481)+Assumptions!$B$4</f>
        <v>65</v>
      </c>
      <c r="B546" s="12" t="n">
        <f aca="false">$P$545</f>
        <v>0</v>
      </c>
      <c r="C546" s="12" t="n">
        <f aca="false">$D$4/(Assumptions!$B$16+$B$546)</f>
        <v>49.1562050655961</v>
      </c>
      <c r="D546" s="12" t="n">
        <f aca="false">Assumptions!$B$7/$C$546</f>
        <v>610299.35</v>
      </c>
      <c r="E546" s="12" t="n">
        <f aca="false">$T$546+$W$546+$Z$546+$AC$546+$AF$546+$AI$546</f>
        <v>23227659.3669762</v>
      </c>
      <c r="F546" s="12" t="n">
        <f aca="false">Assumptions!$B$70/(Assumptions!$B$20+Assumptions!$B$17+$B$546+$E$546+$O$545)</f>
        <v>27.2523180435759</v>
      </c>
      <c r="G546" s="12" t="n">
        <f aca="false">$C$546*(1-Assumptions!$B$71)</f>
        <v>39.3249640524769</v>
      </c>
      <c r="H546" s="12" t="n">
        <f aca="false">MIN($F$546,$G$546)</f>
        <v>27.2523180435759</v>
      </c>
      <c r="I546" s="12" t="str">
        <f aca="false">IF($F$546&lt;=$G$546,"cap","discount")</f>
        <v>cap</v>
      </c>
      <c r="J546" s="12" t="n">
        <f aca="false">Assumptions!$B$69/$H$546</f>
        <v>183470.631452528</v>
      </c>
      <c r="K546" s="12" t="n">
        <f aca="false">Assumptions!$B$74/(Assumptions!$B$20+Assumptions!$B$17+$B$546+$E$546+$J$546)</f>
        <v>43.4714129425944</v>
      </c>
      <c r="L546" s="12" t="n">
        <f aca="false">$C$546*(1-Assumptions!$B$75)</f>
        <v>41.7827743057567</v>
      </c>
      <c r="M546" s="12" t="n">
        <f aca="false">MIN($K$546,$L$546)</f>
        <v>41.7827743057567</v>
      </c>
      <c r="N546" s="12" t="str">
        <f aca="false">IF($K$546&lt;=$L$546,"cap","discount")</f>
        <v>discount</v>
      </c>
      <c r="O546" s="12" t="n">
        <f aca="false">Assumptions!$B$73/$M$546</f>
        <v>71799.9235294118</v>
      </c>
      <c r="P546" s="12" t="n">
        <f aca="false">MAX(Assumptions!$B$4,($A$5*(Assumptions!$B$20+$E$546+Assumptions!$B$17+$J$546+$O$546+$D$546)-Assumptions!$B$17)/(1-$A$5))</f>
        <v>0</v>
      </c>
      <c r="Q546" s="12" t="n">
        <f aca="false">Assumptions!$B$20+$E$546+Assumptions!$B$17+$P$546+$J$546+$O$546+$D$546</f>
        <v>37487896.2719582</v>
      </c>
      <c r="R546" s="12" t="n">
        <f aca="false">IF($C$546&lt;Assumptions!$B$37,Assumptions!$B$37*(Assumptions!$B$21+Assumptions!$B$22/Assumptions!$B$37)/(Assumptions!$B$21+Assumptions!$B$22/$C$546),Assumptions!$B$37)</f>
        <v>1</v>
      </c>
      <c r="S546" s="12" t="n">
        <f aca="false">Assumptions!$B$38/$R$546</f>
        <v>1</v>
      </c>
      <c r="T546" s="12" t="n">
        <f aca="false">Assumptions!$B$39*$S$546</f>
        <v>5000000</v>
      </c>
      <c r="U546" s="12" t="n">
        <f aca="false">IF($C$546&lt;Assumptions!$B$42,Assumptions!$B$42*(Assumptions!$B$21+Assumptions!$B$22/Assumptions!$B$42)/(Assumptions!$B$21+Assumptions!$B$22/$C$546),Assumptions!$B$42)</f>
        <v>3</v>
      </c>
      <c r="V546" s="12" t="n">
        <f aca="false">Assumptions!$B$43/$U$546</f>
        <v>1</v>
      </c>
      <c r="W546" s="12" t="n">
        <f aca="false">Assumptions!$B$44*$V$546</f>
        <v>5000000</v>
      </c>
      <c r="X546" s="12" t="n">
        <f aca="false">IF($C$546&lt;Assumptions!$B$47,Assumptions!$B$47*(Assumptions!$B$21+Assumptions!$B$22/Assumptions!$B$47)/(Assumptions!$B$21+Assumptions!$B$22/$C$546),Assumptions!$B$47)</f>
        <v>10</v>
      </c>
      <c r="Y546" s="12" t="n">
        <f aca="false">Assumptions!$B$48/$X$546</f>
        <v>1</v>
      </c>
      <c r="Z546" s="12" t="n">
        <f aca="false">Assumptions!$B$49*$Y$546</f>
        <v>3000000</v>
      </c>
      <c r="AA546" s="12" t="n">
        <f aca="false">IF($C$546&lt;Assumptions!$B$52,Assumptions!$B$52*(Assumptions!$B$21+Assumptions!$B$22/Assumptions!$B$52)/(Assumptions!$B$21+Assumptions!$B$22/$C$546),Assumptions!$B$52)</f>
        <v>25</v>
      </c>
      <c r="AB546" s="12" t="n">
        <f aca="false">Assumptions!$B$53/$AA$546</f>
        <v>1</v>
      </c>
      <c r="AC546" s="12" t="n">
        <f aca="false">Assumptions!$B$54*$AB$546</f>
        <v>2400000</v>
      </c>
      <c r="AD546" s="12" t="n">
        <f aca="false">IF($C$546&lt;Assumptions!$B$57,Assumptions!$B$57*(Assumptions!$B$21+Assumptions!$B$22/Assumptions!$B$57)/(Assumptions!$B$21+Assumptions!$B$22/$C$546),Assumptions!$B$57)</f>
        <v>57.9714266404196</v>
      </c>
      <c r="AE546" s="12" t="n">
        <f aca="false">Assumptions!$B$58/$AD$546</f>
        <v>1.03499264167092</v>
      </c>
      <c r="AF546" s="12" t="n">
        <f aca="false">Assumptions!$B$59*$AE$546</f>
        <v>1724988.08111575</v>
      </c>
      <c r="AG546" s="12" t="n">
        <f aca="false">IF($C$546&lt;Assumptions!$B$62,Assumptions!$B$62*(Assumptions!$B$21+Assumptions!$B$22/Assumptions!$B$62)/(Assumptions!$B$21+Assumptions!$B$22/$C$546),Assumptions!$B$62)</f>
        <v>49.1582764764852</v>
      </c>
      <c r="AH546" s="12" t="n">
        <f aca="false">Assumptions!$B$63/$AG$546</f>
        <v>1.00000070229303</v>
      </c>
      <c r="AI546" s="12" t="n">
        <f aca="false">Assumptions!$B$64*$AH$546</f>
        <v>6102671.28586048</v>
      </c>
    </row>
    <row r="547" customFormat="false" ht="15" hidden="true" customHeight="false" outlineLevel="0" collapsed="false">
      <c r="A547" s="6" t="n">
        <f aca="false">ROW()-ROW($A$481)+Assumptions!$B$4</f>
        <v>66</v>
      </c>
      <c r="B547" s="12" t="n">
        <f aca="false">$P$546</f>
        <v>0</v>
      </c>
      <c r="C547" s="12" t="n">
        <f aca="false">$D$4/(Assumptions!$B$16+$B$547)</f>
        <v>49.1562050655961</v>
      </c>
      <c r="D547" s="12" t="n">
        <f aca="false">Assumptions!$B$7/$C$547</f>
        <v>610299.35</v>
      </c>
      <c r="E547" s="12" t="n">
        <f aca="false">$T$547+$W$547+$Z$547+$AC$547+$AF$547+$AI$547</f>
        <v>23227659.3669762</v>
      </c>
      <c r="F547" s="12" t="n">
        <f aca="false">Assumptions!$B$70/(Assumptions!$B$20+Assumptions!$B$17+$B$547+$E$547+$O$546)</f>
        <v>27.2523180435759</v>
      </c>
      <c r="G547" s="12" t="n">
        <f aca="false">$C$547*(1-Assumptions!$B$71)</f>
        <v>39.3249640524769</v>
      </c>
      <c r="H547" s="12" t="n">
        <f aca="false">MIN($F$547,$G$547)</f>
        <v>27.2523180435759</v>
      </c>
      <c r="I547" s="12" t="str">
        <f aca="false">IF($F$547&lt;=$G$547,"cap","discount")</f>
        <v>cap</v>
      </c>
      <c r="J547" s="12" t="n">
        <f aca="false">Assumptions!$B$69/$H$547</f>
        <v>183470.631452528</v>
      </c>
      <c r="K547" s="12" t="n">
        <f aca="false">Assumptions!$B$74/(Assumptions!$B$20+Assumptions!$B$17+$B$547+$E$547+$J$547)</f>
        <v>43.4714129425944</v>
      </c>
      <c r="L547" s="12" t="n">
        <f aca="false">$C$547*(1-Assumptions!$B$75)</f>
        <v>41.7827743057567</v>
      </c>
      <c r="M547" s="12" t="n">
        <f aca="false">MIN($K$547,$L$547)</f>
        <v>41.7827743057567</v>
      </c>
      <c r="N547" s="12" t="str">
        <f aca="false">IF($K$547&lt;=$L$547,"cap","discount")</f>
        <v>discount</v>
      </c>
      <c r="O547" s="12" t="n">
        <f aca="false">Assumptions!$B$73/$M$547</f>
        <v>71799.9235294118</v>
      </c>
      <c r="P547" s="12" t="n">
        <f aca="false">MAX(Assumptions!$B$4,($A$5*(Assumptions!$B$20+$E$547+Assumptions!$B$17+$J$547+$O$547+$D$547)-Assumptions!$B$17)/(1-$A$5))</f>
        <v>0</v>
      </c>
      <c r="Q547" s="12" t="n">
        <f aca="false">Assumptions!$B$20+$E$547+Assumptions!$B$17+$P$547+$J$547+$O$547+$D$547</f>
        <v>37487896.2719582</v>
      </c>
      <c r="R547" s="12" t="n">
        <f aca="false">IF($C$547&lt;Assumptions!$B$37,Assumptions!$B$37*(Assumptions!$B$21+Assumptions!$B$22/Assumptions!$B$37)/(Assumptions!$B$21+Assumptions!$B$22/$C$547),Assumptions!$B$37)</f>
        <v>1</v>
      </c>
      <c r="S547" s="12" t="n">
        <f aca="false">Assumptions!$B$38/$R$547</f>
        <v>1</v>
      </c>
      <c r="T547" s="12" t="n">
        <f aca="false">Assumptions!$B$39*$S$547</f>
        <v>5000000</v>
      </c>
      <c r="U547" s="12" t="n">
        <f aca="false">IF($C$547&lt;Assumptions!$B$42,Assumptions!$B$42*(Assumptions!$B$21+Assumptions!$B$22/Assumptions!$B$42)/(Assumptions!$B$21+Assumptions!$B$22/$C$547),Assumptions!$B$42)</f>
        <v>3</v>
      </c>
      <c r="V547" s="12" t="n">
        <f aca="false">Assumptions!$B$43/$U$547</f>
        <v>1</v>
      </c>
      <c r="W547" s="12" t="n">
        <f aca="false">Assumptions!$B$44*$V$547</f>
        <v>5000000</v>
      </c>
      <c r="X547" s="12" t="n">
        <f aca="false">IF($C$547&lt;Assumptions!$B$47,Assumptions!$B$47*(Assumptions!$B$21+Assumptions!$B$22/Assumptions!$B$47)/(Assumptions!$B$21+Assumptions!$B$22/$C$547),Assumptions!$B$47)</f>
        <v>10</v>
      </c>
      <c r="Y547" s="12" t="n">
        <f aca="false">Assumptions!$B$48/$X$547</f>
        <v>1</v>
      </c>
      <c r="Z547" s="12" t="n">
        <f aca="false">Assumptions!$B$49*$Y$547</f>
        <v>3000000</v>
      </c>
      <c r="AA547" s="12" t="n">
        <f aca="false">IF($C$547&lt;Assumptions!$B$52,Assumptions!$B$52*(Assumptions!$B$21+Assumptions!$B$22/Assumptions!$B$52)/(Assumptions!$B$21+Assumptions!$B$22/$C$547),Assumptions!$B$52)</f>
        <v>25</v>
      </c>
      <c r="AB547" s="12" t="n">
        <f aca="false">Assumptions!$B$53/$AA$547</f>
        <v>1</v>
      </c>
      <c r="AC547" s="12" t="n">
        <f aca="false">Assumptions!$B$54*$AB$547</f>
        <v>2400000</v>
      </c>
      <c r="AD547" s="12" t="n">
        <f aca="false">IF($C$547&lt;Assumptions!$B$57,Assumptions!$B$57*(Assumptions!$B$21+Assumptions!$B$22/Assumptions!$B$57)/(Assumptions!$B$21+Assumptions!$B$22/$C$547),Assumptions!$B$57)</f>
        <v>57.9714266404196</v>
      </c>
      <c r="AE547" s="12" t="n">
        <f aca="false">Assumptions!$B$58/$AD$547</f>
        <v>1.03499264167092</v>
      </c>
      <c r="AF547" s="12" t="n">
        <f aca="false">Assumptions!$B$59*$AE$547</f>
        <v>1724988.08111575</v>
      </c>
      <c r="AG547" s="12" t="n">
        <f aca="false">IF($C$547&lt;Assumptions!$B$62,Assumptions!$B$62*(Assumptions!$B$21+Assumptions!$B$22/Assumptions!$B$62)/(Assumptions!$B$21+Assumptions!$B$22/$C$547),Assumptions!$B$62)</f>
        <v>49.1582764764852</v>
      </c>
      <c r="AH547" s="12" t="n">
        <f aca="false">Assumptions!$B$63/$AG$547</f>
        <v>1.00000070229303</v>
      </c>
      <c r="AI547" s="12" t="n">
        <f aca="false">Assumptions!$B$64*$AH$547</f>
        <v>6102671.28586048</v>
      </c>
    </row>
    <row r="548" customFormat="false" ht="15" hidden="true" customHeight="false" outlineLevel="0" collapsed="false">
      <c r="A548" s="6" t="n">
        <f aca="false">ROW()-ROW($A$481)+Assumptions!$B$4</f>
        <v>67</v>
      </c>
      <c r="B548" s="12" t="n">
        <f aca="false">$P$547</f>
        <v>0</v>
      </c>
      <c r="C548" s="12" t="n">
        <f aca="false">$D$4/(Assumptions!$B$16+$B$548)</f>
        <v>49.1562050655961</v>
      </c>
      <c r="D548" s="12" t="n">
        <f aca="false">Assumptions!$B$7/$C$548</f>
        <v>610299.35</v>
      </c>
      <c r="E548" s="12" t="n">
        <f aca="false">$T$548+$W$548+$Z$548+$AC$548+$AF$548+$AI$548</f>
        <v>23227659.3669762</v>
      </c>
      <c r="F548" s="12" t="n">
        <f aca="false">Assumptions!$B$70/(Assumptions!$B$20+Assumptions!$B$17+$B$548+$E$548+$O$547)</f>
        <v>27.2523180435759</v>
      </c>
      <c r="G548" s="12" t="n">
        <f aca="false">$C$548*(1-Assumptions!$B$71)</f>
        <v>39.3249640524769</v>
      </c>
      <c r="H548" s="12" t="n">
        <f aca="false">MIN($F$548,$G$548)</f>
        <v>27.2523180435759</v>
      </c>
      <c r="I548" s="12" t="str">
        <f aca="false">IF($F$548&lt;=$G$548,"cap","discount")</f>
        <v>cap</v>
      </c>
      <c r="J548" s="12" t="n">
        <f aca="false">Assumptions!$B$69/$H$548</f>
        <v>183470.631452528</v>
      </c>
      <c r="K548" s="12" t="n">
        <f aca="false">Assumptions!$B$74/(Assumptions!$B$20+Assumptions!$B$17+$B$548+$E$548+$J$548)</f>
        <v>43.4714129425944</v>
      </c>
      <c r="L548" s="12" t="n">
        <f aca="false">$C$548*(1-Assumptions!$B$75)</f>
        <v>41.7827743057567</v>
      </c>
      <c r="M548" s="12" t="n">
        <f aca="false">MIN($K$548,$L$548)</f>
        <v>41.7827743057567</v>
      </c>
      <c r="N548" s="12" t="str">
        <f aca="false">IF($K$548&lt;=$L$548,"cap","discount")</f>
        <v>discount</v>
      </c>
      <c r="O548" s="12" t="n">
        <f aca="false">Assumptions!$B$73/$M$548</f>
        <v>71799.9235294118</v>
      </c>
      <c r="P548" s="12" t="n">
        <f aca="false">MAX(Assumptions!$B$4,($A$5*(Assumptions!$B$20+$E$548+Assumptions!$B$17+$J$548+$O$548+$D$548)-Assumptions!$B$17)/(1-$A$5))</f>
        <v>0</v>
      </c>
      <c r="Q548" s="12" t="n">
        <f aca="false">Assumptions!$B$20+$E$548+Assumptions!$B$17+$P$548+$J$548+$O$548+$D$548</f>
        <v>37487896.2719582</v>
      </c>
      <c r="R548" s="12" t="n">
        <f aca="false">IF($C$548&lt;Assumptions!$B$37,Assumptions!$B$37*(Assumptions!$B$21+Assumptions!$B$22/Assumptions!$B$37)/(Assumptions!$B$21+Assumptions!$B$22/$C$548),Assumptions!$B$37)</f>
        <v>1</v>
      </c>
      <c r="S548" s="12" t="n">
        <f aca="false">Assumptions!$B$38/$R$548</f>
        <v>1</v>
      </c>
      <c r="T548" s="12" t="n">
        <f aca="false">Assumptions!$B$39*$S$548</f>
        <v>5000000</v>
      </c>
      <c r="U548" s="12" t="n">
        <f aca="false">IF($C$548&lt;Assumptions!$B$42,Assumptions!$B$42*(Assumptions!$B$21+Assumptions!$B$22/Assumptions!$B$42)/(Assumptions!$B$21+Assumptions!$B$22/$C$548),Assumptions!$B$42)</f>
        <v>3</v>
      </c>
      <c r="V548" s="12" t="n">
        <f aca="false">Assumptions!$B$43/$U$548</f>
        <v>1</v>
      </c>
      <c r="W548" s="12" t="n">
        <f aca="false">Assumptions!$B$44*$V$548</f>
        <v>5000000</v>
      </c>
      <c r="X548" s="12" t="n">
        <f aca="false">IF($C$548&lt;Assumptions!$B$47,Assumptions!$B$47*(Assumptions!$B$21+Assumptions!$B$22/Assumptions!$B$47)/(Assumptions!$B$21+Assumptions!$B$22/$C$548),Assumptions!$B$47)</f>
        <v>10</v>
      </c>
      <c r="Y548" s="12" t="n">
        <f aca="false">Assumptions!$B$48/$X$548</f>
        <v>1</v>
      </c>
      <c r="Z548" s="12" t="n">
        <f aca="false">Assumptions!$B$49*$Y$548</f>
        <v>3000000</v>
      </c>
      <c r="AA548" s="12" t="n">
        <f aca="false">IF($C$548&lt;Assumptions!$B$52,Assumptions!$B$52*(Assumptions!$B$21+Assumptions!$B$22/Assumptions!$B$52)/(Assumptions!$B$21+Assumptions!$B$22/$C$548),Assumptions!$B$52)</f>
        <v>25</v>
      </c>
      <c r="AB548" s="12" t="n">
        <f aca="false">Assumptions!$B$53/$AA$548</f>
        <v>1</v>
      </c>
      <c r="AC548" s="12" t="n">
        <f aca="false">Assumptions!$B$54*$AB$548</f>
        <v>2400000</v>
      </c>
      <c r="AD548" s="12" t="n">
        <f aca="false">IF($C$548&lt;Assumptions!$B$57,Assumptions!$B$57*(Assumptions!$B$21+Assumptions!$B$22/Assumptions!$B$57)/(Assumptions!$B$21+Assumptions!$B$22/$C$548),Assumptions!$B$57)</f>
        <v>57.9714266404196</v>
      </c>
      <c r="AE548" s="12" t="n">
        <f aca="false">Assumptions!$B$58/$AD$548</f>
        <v>1.03499264167092</v>
      </c>
      <c r="AF548" s="12" t="n">
        <f aca="false">Assumptions!$B$59*$AE$548</f>
        <v>1724988.08111575</v>
      </c>
      <c r="AG548" s="12" t="n">
        <f aca="false">IF($C$548&lt;Assumptions!$B$62,Assumptions!$B$62*(Assumptions!$B$21+Assumptions!$B$22/Assumptions!$B$62)/(Assumptions!$B$21+Assumptions!$B$22/$C$548),Assumptions!$B$62)</f>
        <v>49.1582764764852</v>
      </c>
      <c r="AH548" s="12" t="n">
        <f aca="false">Assumptions!$B$63/$AG$548</f>
        <v>1.00000070229303</v>
      </c>
      <c r="AI548" s="12" t="n">
        <f aca="false">Assumptions!$B$64*$AH$548</f>
        <v>6102671.28586048</v>
      </c>
    </row>
    <row r="549" customFormat="false" ht="15" hidden="true" customHeight="false" outlineLevel="0" collapsed="false">
      <c r="A549" s="6" t="n">
        <f aca="false">ROW()-ROW($A$481)+Assumptions!$B$4</f>
        <v>68</v>
      </c>
      <c r="B549" s="12" t="n">
        <f aca="false">$P$548</f>
        <v>0</v>
      </c>
      <c r="C549" s="12" t="n">
        <f aca="false">$D$4/(Assumptions!$B$16+$B$549)</f>
        <v>49.1562050655961</v>
      </c>
      <c r="D549" s="12" t="n">
        <f aca="false">Assumptions!$B$7/$C$549</f>
        <v>610299.35</v>
      </c>
      <c r="E549" s="12" t="n">
        <f aca="false">$T$549+$W$549+$Z$549+$AC$549+$AF$549+$AI$549</f>
        <v>23227659.3669762</v>
      </c>
      <c r="F549" s="12" t="n">
        <f aca="false">Assumptions!$B$70/(Assumptions!$B$20+Assumptions!$B$17+$B$549+$E$549+$O$548)</f>
        <v>27.2523180435759</v>
      </c>
      <c r="G549" s="12" t="n">
        <f aca="false">$C$549*(1-Assumptions!$B$71)</f>
        <v>39.3249640524769</v>
      </c>
      <c r="H549" s="12" t="n">
        <f aca="false">MIN($F$549,$G$549)</f>
        <v>27.2523180435759</v>
      </c>
      <c r="I549" s="12" t="str">
        <f aca="false">IF($F$549&lt;=$G$549,"cap","discount")</f>
        <v>cap</v>
      </c>
      <c r="J549" s="12" t="n">
        <f aca="false">Assumptions!$B$69/$H$549</f>
        <v>183470.631452528</v>
      </c>
      <c r="K549" s="12" t="n">
        <f aca="false">Assumptions!$B$74/(Assumptions!$B$20+Assumptions!$B$17+$B$549+$E$549+$J$549)</f>
        <v>43.4714129425944</v>
      </c>
      <c r="L549" s="12" t="n">
        <f aca="false">$C$549*(1-Assumptions!$B$75)</f>
        <v>41.7827743057567</v>
      </c>
      <c r="M549" s="12" t="n">
        <f aca="false">MIN($K$549,$L$549)</f>
        <v>41.7827743057567</v>
      </c>
      <c r="N549" s="12" t="str">
        <f aca="false">IF($K$549&lt;=$L$549,"cap","discount")</f>
        <v>discount</v>
      </c>
      <c r="O549" s="12" t="n">
        <f aca="false">Assumptions!$B$73/$M$549</f>
        <v>71799.9235294118</v>
      </c>
      <c r="P549" s="12" t="n">
        <f aca="false">MAX(Assumptions!$B$4,($A$5*(Assumptions!$B$20+$E$549+Assumptions!$B$17+$J$549+$O$549+$D$549)-Assumptions!$B$17)/(1-$A$5))</f>
        <v>0</v>
      </c>
      <c r="Q549" s="12" t="n">
        <f aca="false">Assumptions!$B$20+$E$549+Assumptions!$B$17+$P$549+$J$549+$O$549+$D$549</f>
        <v>37487896.2719582</v>
      </c>
      <c r="R549" s="12" t="n">
        <f aca="false">IF($C$549&lt;Assumptions!$B$37,Assumptions!$B$37*(Assumptions!$B$21+Assumptions!$B$22/Assumptions!$B$37)/(Assumptions!$B$21+Assumptions!$B$22/$C$549),Assumptions!$B$37)</f>
        <v>1</v>
      </c>
      <c r="S549" s="12" t="n">
        <f aca="false">Assumptions!$B$38/$R$549</f>
        <v>1</v>
      </c>
      <c r="T549" s="12" t="n">
        <f aca="false">Assumptions!$B$39*$S$549</f>
        <v>5000000</v>
      </c>
      <c r="U549" s="12" t="n">
        <f aca="false">IF($C$549&lt;Assumptions!$B$42,Assumptions!$B$42*(Assumptions!$B$21+Assumptions!$B$22/Assumptions!$B$42)/(Assumptions!$B$21+Assumptions!$B$22/$C$549),Assumptions!$B$42)</f>
        <v>3</v>
      </c>
      <c r="V549" s="12" t="n">
        <f aca="false">Assumptions!$B$43/$U$549</f>
        <v>1</v>
      </c>
      <c r="W549" s="12" t="n">
        <f aca="false">Assumptions!$B$44*$V$549</f>
        <v>5000000</v>
      </c>
      <c r="X549" s="12" t="n">
        <f aca="false">IF($C$549&lt;Assumptions!$B$47,Assumptions!$B$47*(Assumptions!$B$21+Assumptions!$B$22/Assumptions!$B$47)/(Assumptions!$B$21+Assumptions!$B$22/$C$549),Assumptions!$B$47)</f>
        <v>10</v>
      </c>
      <c r="Y549" s="12" t="n">
        <f aca="false">Assumptions!$B$48/$X$549</f>
        <v>1</v>
      </c>
      <c r="Z549" s="12" t="n">
        <f aca="false">Assumptions!$B$49*$Y$549</f>
        <v>3000000</v>
      </c>
      <c r="AA549" s="12" t="n">
        <f aca="false">IF($C$549&lt;Assumptions!$B$52,Assumptions!$B$52*(Assumptions!$B$21+Assumptions!$B$22/Assumptions!$B$52)/(Assumptions!$B$21+Assumptions!$B$22/$C$549),Assumptions!$B$52)</f>
        <v>25</v>
      </c>
      <c r="AB549" s="12" t="n">
        <f aca="false">Assumptions!$B$53/$AA$549</f>
        <v>1</v>
      </c>
      <c r="AC549" s="12" t="n">
        <f aca="false">Assumptions!$B$54*$AB$549</f>
        <v>2400000</v>
      </c>
      <c r="AD549" s="12" t="n">
        <f aca="false">IF($C$549&lt;Assumptions!$B$57,Assumptions!$B$57*(Assumptions!$B$21+Assumptions!$B$22/Assumptions!$B$57)/(Assumptions!$B$21+Assumptions!$B$22/$C$549),Assumptions!$B$57)</f>
        <v>57.9714266404196</v>
      </c>
      <c r="AE549" s="12" t="n">
        <f aca="false">Assumptions!$B$58/$AD$549</f>
        <v>1.03499264167092</v>
      </c>
      <c r="AF549" s="12" t="n">
        <f aca="false">Assumptions!$B$59*$AE$549</f>
        <v>1724988.08111575</v>
      </c>
      <c r="AG549" s="12" t="n">
        <f aca="false">IF($C$549&lt;Assumptions!$B$62,Assumptions!$B$62*(Assumptions!$B$21+Assumptions!$B$22/Assumptions!$B$62)/(Assumptions!$B$21+Assumptions!$B$22/$C$549),Assumptions!$B$62)</f>
        <v>49.1582764764852</v>
      </c>
      <c r="AH549" s="12" t="n">
        <f aca="false">Assumptions!$B$63/$AG$549</f>
        <v>1.00000070229303</v>
      </c>
      <c r="AI549" s="12" t="n">
        <f aca="false">Assumptions!$B$64*$AH$549</f>
        <v>6102671.28586048</v>
      </c>
    </row>
    <row r="550" customFormat="false" ht="15" hidden="true" customHeight="false" outlineLevel="0" collapsed="false">
      <c r="A550" s="6" t="n">
        <f aca="false">ROW()-ROW($A$481)+Assumptions!$B$4</f>
        <v>69</v>
      </c>
      <c r="B550" s="12" t="n">
        <f aca="false">$P$549</f>
        <v>0</v>
      </c>
      <c r="C550" s="12" t="n">
        <f aca="false">$D$4/(Assumptions!$B$16+$B$550)</f>
        <v>49.1562050655961</v>
      </c>
      <c r="D550" s="12" t="n">
        <f aca="false">Assumptions!$B$7/$C$550</f>
        <v>610299.35</v>
      </c>
      <c r="E550" s="12" t="n">
        <f aca="false">$T$550+$W$550+$Z$550+$AC$550+$AF$550+$AI$550</f>
        <v>23227659.3669762</v>
      </c>
      <c r="F550" s="12" t="n">
        <f aca="false">Assumptions!$B$70/(Assumptions!$B$20+Assumptions!$B$17+$B$550+$E$550+$O$549)</f>
        <v>27.2523180435759</v>
      </c>
      <c r="G550" s="12" t="n">
        <f aca="false">$C$550*(1-Assumptions!$B$71)</f>
        <v>39.3249640524769</v>
      </c>
      <c r="H550" s="12" t="n">
        <f aca="false">MIN($F$550,$G$550)</f>
        <v>27.2523180435759</v>
      </c>
      <c r="I550" s="12" t="str">
        <f aca="false">IF($F$550&lt;=$G$550,"cap","discount")</f>
        <v>cap</v>
      </c>
      <c r="J550" s="12" t="n">
        <f aca="false">Assumptions!$B$69/$H$550</f>
        <v>183470.631452528</v>
      </c>
      <c r="K550" s="12" t="n">
        <f aca="false">Assumptions!$B$74/(Assumptions!$B$20+Assumptions!$B$17+$B$550+$E$550+$J$550)</f>
        <v>43.4714129425944</v>
      </c>
      <c r="L550" s="12" t="n">
        <f aca="false">$C$550*(1-Assumptions!$B$75)</f>
        <v>41.7827743057567</v>
      </c>
      <c r="M550" s="12" t="n">
        <f aca="false">MIN($K$550,$L$550)</f>
        <v>41.7827743057567</v>
      </c>
      <c r="N550" s="12" t="str">
        <f aca="false">IF($K$550&lt;=$L$550,"cap","discount")</f>
        <v>discount</v>
      </c>
      <c r="O550" s="12" t="n">
        <f aca="false">Assumptions!$B$73/$M$550</f>
        <v>71799.9235294118</v>
      </c>
      <c r="P550" s="12" t="n">
        <f aca="false">MAX(Assumptions!$B$4,($A$5*(Assumptions!$B$20+$E$550+Assumptions!$B$17+$J$550+$O$550+$D$550)-Assumptions!$B$17)/(1-$A$5))</f>
        <v>0</v>
      </c>
      <c r="Q550" s="12" t="n">
        <f aca="false">Assumptions!$B$20+$E$550+Assumptions!$B$17+$P$550+$J$550+$O$550+$D$550</f>
        <v>37487896.2719582</v>
      </c>
      <c r="R550" s="12" t="n">
        <f aca="false">IF($C$550&lt;Assumptions!$B$37,Assumptions!$B$37*(Assumptions!$B$21+Assumptions!$B$22/Assumptions!$B$37)/(Assumptions!$B$21+Assumptions!$B$22/$C$550),Assumptions!$B$37)</f>
        <v>1</v>
      </c>
      <c r="S550" s="12" t="n">
        <f aca="false">Assumptions!$B$38/$R$550</f>
        <v>1</v>
      </c>
      <c r="T550" s="12" t="n">
        <f aca="false">Assumptions!$B$39*$S$550</f>
        <v>5000000</v>
      </c>
      <c r="U550" s="12" t="n">
        <f aca="false">IF($C$550&lt;Assumptions!$B$42,Assumptions!$B$42*(Assumptions!$B$21+Assumptions!$B$22/Assumptions!$B$42)/(Assumptions!$B$21+Assumptions!$B$22/$C$550),Assumptions!$B$42)</f>
        <v>3</v>
      </c>
      <c r="V550" s="12" t="n">
        <f aca="false">Assumptions!$B$43/$U$550</f>
        <v>1</v>
      </c>
      <c r="W550" s="12" t="n">
        <f aca="false">Assumptions!$B$44*$V$550</f>
        <v>5000000</v>
      </c>
      <c r="X550" s="12" t="n">
        <f aca="false">IF($C$550&lt;Assumptions!$B$47,Assumptions!$B$47*(Assumptions!$B$21+Assumptions!$B$22/Assumptions!$B$47)/(Assumptions!$B$21+Assumptions!$B$22/$C$550),Assumptions!$B$47)</f>
        <v>10</v>
      </c>
      <c r="Y550" s="12" t="n">
        <f aca="false">Assumptions!$B$48/$X$550</f>
        <v>1</v>
      </c>
      <c r="Z550" s="12" t="n">
        <f aca="false">Assumptions!$B$49*$Y$550</f>
        <v>3000000</v>
      </c>
      <c r="AA550" s="12" t="n">
        <f aca="false">IF($C$550&lt;Assumptions!$B$52,Assumptions!$B$52*(Assumptions!$B$21+Assumptions!$B$22/Assumptions!$B$52)/(Assumptions!$B$21+Assumptions!$B$22/$C$550),Assumptions!$B$52)</f>
        <v>25</v>
      </c>
      <c r="AB550" s="12" t="n">
        <f aca="false">Assumptions!$B$53/$AA$550</f>
        <v>1</v>
      </c>
      <c r="AC550" s="12" t="n">
        <f aca="false">Assumptions!$B$54*$AB$550</f>
        <v>2400000</v>
      </c>
      <c r="AD550" s="12" t="n">
        <f aca="false">IF($C$550&lt;Assumptions!$B$57,Assumptions!$B$57*(Assumptions!$B$21+Assumptions!$B$22/Assumptions!$B$57)/(Assumptions!$B$21+Assumptions!$B$22/$C$550),Assumptions!$B$57)</f>
        <v>57.9714266404196</v>
      </c>
      <c r="AE550" s="12" t="n">
        <f aca="false">Assumptions!$B$58/$AD$550</f>
        <v>1.03499264167092</v>
      </c>
      <c r="AF550" s="12" t="n">
        <f aca="false">Assumptions!$B$59*$AE$550</f>
        <v>1724988.08111575</v>
      </c>
      <c r="AG550" s="12" t="n">
        <f aca="false">IF($C$550&lt;Assumptions!$B$62,Assumptions!$B$62*(Assumptions!$B$21+Assumptions!$B$22/Assumptions!$B$62)/(Assumptions!$B$21+Assumptions!$B$22/$C$550),Assumptions!$B$62)</f>
        <v>49.1582764764852</v>
      </c>
      <c r="AH550" s="12" t="n">
        <f aca="false">Assumptions!$B$63/$AG$550</f>
        <v>1.00000070229303</v>
      </c>
      <c r="AI550" s="12" t="n">
        <f aca="false">Assumptions!$B$64*$AH$550</f>
        <v>6102671.28586048</v>
      </c>
    </row>
    <row r="551" customFormat="false" ht="15" hidden="true" customHeight="false" outlineLevel="0" collapsed="false">
      <c r="A551" s="6" t="n">
        <f aca="false">ROW()-ROW($A$481)+Assumptions!$B$4</f>
        <v>70</v>
      </c>
      <c r="B551" s="12" t="n">
        <f aca="false">$P$550</f>
        <v>0</v>
      </c>
      <c r="C551" s="12" t="n">
        <f aca="false">$D$4/(Assumptions!$B$16+$B$551)</f>
        <v>49.1562050655961</v>
      </c>
      <c r="D551" s="12" t="n">
        <f aca="false">Assumptions!$B$7/$C$551</f>
        <v>610299.35</v>
      </c>
      <c r="E551" s="12" t="n">
        <f aca="false">$T$551+$W$551+$Z$551+$AC$551+$AF$551+$AI$551</f>
        <v>23227659.3669762</v>
      </c>
      <c r="F551" s="12" t="n">
        <f aca="false">Assumptions!$B$70/(Assumptions!$B$20+Assumptions!$B$17+$B$551+$E$551+$O$550)</f>
        <v>27.2523180435759</v>
      </c>
      <c r="G551" s="12" t="n">
        <f aca="false">$C$551*(1-Assumptions!$B$71)</f>
        <v>39.3249640524769</v>
      </c>
      <c r="H551" s="12" t="n">
        <f aca="false">MIN($F$551,$G$551)</f>
        <v>27.2523180435759</v>
      </c>
      <c r="I551" s="12" t="str">
        <f aca="false">IF($F$551&lt;=$G$551,"cap","discount")</f>
        <v>cap</v>
      </c>
      <c r="J551" s="12" t="n">
        <f aca="false">Assumptions!$B$69/$H$551</f>
        <v>183470.631452528</v>
      </c>
      <c r="K551" s="12" t="n">
        <f aca="false">Assumptions!$B$74/(Assumptions!$B$20+Assumptions!$B$17+$B$551+$E$551+$J$551)</f>
        <v>43.4714129425944</v>
      </c>
      <c r="L551" s="12" t="n">
        <f aca="false">$C$551*(1-Assumptions!$B$75)</f>
        <v>41.7827743057567</v>
      </c>
      <c r="M551" s="12" t="n">
        <f aca="false">MIN($K$551,$L$551)</f>
        <v>41.7827743057567</v>
      </c>
      <c r="N551" s="12" t="str">
        <f aca="false">IF($K$551&lt;=$L$551,"cap","discount")</f>
        <v>discount</v>
      </c>
      <c r="O551" s="12" t="n">
        <f aca="false">Assumptions!$B$73/$M$551</f>
        <v>71799.9235294118</v>
      </c>
      <c r="P551" s="12" t="n">
        <f aca="false">MAX(Assumptions!$B$4,($A$5*(Assumptions!$B$20+$E$551+Assumptions!$B$17+$J$551+$O$551+$D$551)-Assumptions!$B$17)/(1-$A$5))</f>
        <v>0</v>
      </c>
      <c r="Q551" s="12" t="n">
        <f aca="false">Assumptions!$B$20+$E$551+Assumptions!$B$17+$P$551+$J$551+$O$551+$D$551</f>
        <v>37487896.2719582</v>
      </c>
      <c r="R551" s="12" t="n">
        <f aca="false">IF($C$551&lt;Assumptions!$B$37,Assumptions!$B$37*(Assumptions!$B$21+Assumptions!$B$22/Assumptions!$B$37)/(Assumptions!$B$21+Assumptions!$B$22/$C$551),Assumptions!$B$37)</f>
        <v>1</v>
      </c>
      <c r="S551" s="12" t="n">
        <f aca="false">Assumptions!$B$38/$R$551</f>
        <v>1</v>
      </c>
      <c r="T551" s="12" t="n">
        <f aca="false">Assumptions!$B$39*$S$551</f>
        <v>5000000</v>
      </c>
      <c r="U551" s="12" t="n">
        <f aca="false">IF($C$551&lt;Assumptions!$B$42,Assumptions!$B$42*(Assumptions!$B$21+Assumptions!$B$22/Assumptions!$B$42)/(Assumptions!$B$21+Assumptions!$B$22/$C$551),Assumptions!$B$42)</f>
        <v>3</v>
      </c>
      <c r="V551" s="12" t="n">
        <f aca="false">Assumptions!$B$43/$U$551</f>
        <v>1</v>
      </c>
      <c r="W551" s="12" t="n">
        <f aca="false">Assumptions!$B$44*$V$551</f>
        <v>5000000</v>
      </c>
      <c r="X551" s="12" t="n">
        <f aca="false">IF($C$551&lt;Assumptions!$B$47,Assumptions!$B$47*(Assumptions!$B$21+Assumptions!$B$22/Assumptions!$B$47)/(Assumptions!$B$21+Assumptions!$B$22/$C$551),Assumptions!$B$47)</f>
        <v>10</v>
      </c>
      <c r="Y551" s="12" t="n">
        <f aca="false">Assumptions!$B$48/$X$551</f>
        <v>1</v>
      </c>
      <c r="Z551" s="12" t="n">
        <f aca="false">Assumptions!$B$49*$Y$551</f>
        <v>3000000</v>
      </c>
      <c r="AA551" s="12" t="n">
        <f aca="false">IF($C$551&lt;Assumptions!$B$52,Assumptions!$B$52*(Assumptions!$B$21+Assumptions!$B$22/Assumptions!$B$52)/(Assumptions!$B$21+Assumptions!$B$22/$C$551),Assumptions!$B$52)</f>
        <v>25</v>
      </c>
      <c r="AB551" s="12" t="n">
        <f aca="false">Assumptions!$B$53/$AA$551</f>
        <v>1</v>
      </c>
      <c r="AC551" s="12" t="n">
        <f aca="false">Assumptions!$B$54*$AB$551</f>
        <v>2400000</v>
      </c>
      <c r="AD551" s="12" t="n">
        <f aca="false">IF($C$551&lt;Assumptions!$B$57,Assumptions!$B$57*(Assumptions!$B$21+Assumptions!$B$22/Assumptions!$B$57)/(Assumptions!$B$21+Assumptions!$B$22/$C$551),Assumptions!$B$57)</f>
        <v>57.9714266404196</v>
      </c>
      <c r="AE551" s="12" t="n">
        <f aca="false">Assumptions!$B$58/$AD$551</f>
        <v>1.03499264167092</v>
      </c>
      <c r="AF551" s="12" t="n">
        <f aca="false">Assumptions!$B$59*$AE$551</f>
        <v>1724988.08111575</v>
      </c>
      <c r="AG551" s="12" t="n">
        <f aca="false">IF($C$551&lt;Assumptions!$B$62,Assumptions!$B$62*(Assumptions!$B$21+Assumptions!$B$22/Assumptions!$B$62)/(Assumptions!$B$21+Assumptions!$B$22/$C$551),Assumptions!$B$62)</f>
        <v>49.1582764764852</v>
      </c>
      <c r="AH551" s="12" t="n">
        <f aca="false">Assumptions!$B$63/$AG$551</f>
        <v>1.00000070229303</v>
      </c>
      <c r="AI551" s="12" t="n">
        <f aca="false">Assumptions!$B$64*$AH$551</f>
        <v>6102671.28586048</v>
      </c>
    </row>
    <row r="552" customFormat="false" ht="15" hidden="true" customHeight="false" outlineLevel="0" collapsed="false">
      <c r="A552" s="6" t="n">
        <f aca="false">ROW()-ROW($A$481)+Assumptions!$B$4</f>
        <v>71</v>
      </c>
      <c r="B552" s="12" t="n">
        <f aca="false">$P$551</f>
        <v>0</v>
      </c>
      <c r="C552" s="12" t="n">
        <f aca="false">$D$4/(Assumptions!$B$16+$B$552)</f>
        <v>49.1562050655961</v>
      </c>
      <c r="D552" s="12" t="n">
        <f aca="false">Assumptions!$B$7/$C$552</f>
        <v>610299.35</v>
      </c>
      <c r="E552" s="12" t="n">
        <f aca="false">$T$552+$W$552+$Z$552+$AC$552+$AF$552+$AI$552</f>
        <v>23227659.3669762</v>
      </c>
      <c r="F552" s="12" t="n">
        <f aca="false">Assumptions!$B$70/(Assumptions!$B$20+Assumptions!$B$17+$B$552+$E$552+$O$551)</f>
        <v>27.2523180435759</v>
      </c>
      <c r="G552" s="12" t="n">
        <f aca="false">$C$552*(1-Assumptions!$B$71)</f>
        <v>39.3249640524769</v>
      </c>
      <c r="H552" s="12" t="n">
        <f aca="false">MIN($F$552,$G$552)</f>
        <v>27.2523180435759</v>
      </c>
      <c r="I552" s="12" t="str">
        <f aca="false">IF($F$552&lt;=$G$552,"cap","discount")</f>
        <v>cap</v>
      </c>
      <c r="J552" s="12" t="n">
        <f aca="false">Assumptions!$B$69/$H$552</f>
        <v>183470.631452528</v>
      </c>
      <c r="K552" s="12" t="n">
        <f aca="false">Assumptions!$B$74/(Assumptions!$B$20+Assumptions!$B$17+$B$552+$E$552+$J$552)</f>
        <v>43.4714129425944</v>
      </c>
      <c r="L552" s="12" t="n">
        <f aca="false">$C$552*(1-Assumptions!$B$75)</f>
        <v>41.7827743057567</v>
      </c>
      <c r="M552" s="12" t="n">
        <f aca="false">MIN($K$552,$L$552)</f>
        <v>41.7827743057567</v>
      </c>
      <c r="N552" s="12" t="str">
        <f aca="false">IF($K$552&lt;=$L$552,"cap","discount")</f>
        <v>discount</v>
      </c>
      <c r="O552" s="12" t="n">
        <f aca="false">Assumptions!$B$73/$M$552</f>
        <v>71799.9235294118</v>
      </c>
      <c r="P552" s="12" t="n">
        <f aca="false">MAX(Assumptions!$B$4,($A$5*(Assumptions!$B$20+$E$552+Assumptions!$B$17+$J$552+$O$552+$D$552)-Assumptions!$B$17)/(1-$A$5))</f>
        <v>0</v>
      </c>
      <c r="Q552" s="12" t="n">
        <f aca="false">Assumptions!$B$20+$E$552+Assumptions!$B$17+$P$552+$J$552+$O$552+$D$552</f>
        <v>37487896.2719582</v>
      </c>
      <c r="R552" s="12" t="n">
        <f aca="false">IF($C$552&lt;Assumptions!$B$37,Assumptions!$B$37*(Assumptions!$B$21+Assumptions!$B$22/Assumptions!$B$37)/(Assumptions!$B$21+Assumptions!$B$22/$C$552),Assumptions!$B$37)</f>
        <v>1</v>
      </c>
      <c r="S552" s="12" t="n">
        <f aca="false">Assumptions!$B$38/$R$552</f>
        <v>1</v>
      </c>
      <c r="T552" s="12" t="n">
        <f aca="false">Assumptions!$B$39*$S$552</f>
        <v>5000000</v>
      </c>
      <c r="U552" s="12" t="n">
        <f aca="false">IF($C$552&lt;Assumptions!$B$42,Assumptions!$B$42*(Assumptions!$B$21+Assumptions!$B$22/Assumptions!$B$42)/(Assumptions!$B$21+Assumptions!$B$22/$C$552),Assumptions!$B$42)</f>
        <v>3</v>
      </c>
      <c r="V552" s="12" t="n">
        <f aca="false">Assumptions!$B$43/$U$552</f>
        <v>1</v>
      </c>
      <c r="W552" s="12" t="n">
        <f aca="false">Assumptions!$B$44*$V$552</f>
        <v>5000000</v>
      </c>
      <c r="X552" s="12" t="n">
        <f aca="false">IF($C$552&lt;Assumptions!$B$47,Assumptions!$B$47*(Assumptions!$B$21+Assumptions!$B$22/Assumptions!$B$47)/(Assumptions!$B$21+Assumptions!$B$22/$C$552),Assumptions!$B$47)</f>
        <v>10</v>
      </c>
      <c r="Y552" s="12" t="n">
        <f aca="false">Assumptions!$B$48/$X$552</f>
        <v>1</v>
      </c>
      <c r="Z552" s="12" t="n">
        <f aca="false">Assumptions!$B$49*$Y$552</f>
        <v>3000000</v>
      </c>
      <c r="AA552" s="12" t="n">
        <f aca="false">IF($C$552&lt;Assumptions!$B$52,Assumptions!$B$52*(Assumptions!$B$21+Assumptions!$B$22/Assumptions!$B$52)/(Assumptions!$B$21+Assumptions!$B$22/$C$552),Assumptions!$B$52)</f>
        <v>25</v>
      </c>
      <c r="AB552" s="12" t="n">
        <f aca="false">Assumptions!$B$53/$AA$552</f>
        <v>1</v>
      </c>
      <c r="AC552" s="12" t="n">
        <f aca="false">Assumptions!$B$54*$AB$552</f>
        <v>2400000</v>
      </c>
      <c r="AD552" s="12" t="n">
        <f aca="false">IF($C$552&lt;Assumptions!$B$57,Assumptions!$B$57*(Assumptions!$B$21+Assumptions!$B$22/Assumptions!$B$57)/(Assumptions!$B$21+Assumptions!$B$22/$C$552),Assumptions!$B$57)</f>
        <v>57.9714266404196</v>
      </c>
      <c r="AE552" s="12" t="n">
        <f aca="false">Assumptions!$B$58/$AD$552</f>
        <v>1.03499264167092</v>
      </c>
      <c r="AF552" s="12" t="n">
        <f aca="false">Assumptions!$B$59*$AE$552</f>
        <v>1724988.08111575</v>
      </c>
      <c r="AG552" s="12" t="n">
        <f aca="false">IF($C$552&lt;Assumptions!$B$62,Assumptions!$B$62*(Assumptions!$B$21+Assumptions!$B$22/Assumptions!$B$62)/(Assumptions!$B$21+Assumptions!$B$22/$C$552),Assumptions!$B$62)</f>
        <v>49.1582764764852</v>
      </c>
      <c r="AH552" s="12" t="n">
        <f aca="false">Assumptions!$B$63/$AG$552</f>
        <v>1.00000070229303</v>
      </c>
      <c r="AI552" s="12" t="n">
        <f aca="false">Assumptions!$B$64*$AH$552</f>
        <v>6102671.28586048</v>
      </c>
    </row>
    <row r="553" customFormat="false" ht="15" hidden="true" customHeight="false" outlineLevel="0" collapsed="false">
      <c r="A553" s="6" t="n">
        <f aca="false">ROW()-ROW($A$481)+Assumptions!$B$4</f>
        <v>72</v>
      </c>
      <c r="B553" s="12" t="n">
        <f aca="false">$P$552</f>
        <v>0</v>
      </c>
      <c r="C553" s="12" t="n">
        <f aca="false">$D$4/(Assumptions!$B$16+$B$553)</f>
        <v>49.1562050655961</v>
      </c>
      <c r="D553" s="12" t="n">
        <f aca="false">Assumptions!$B$7/$C$553</f>
        <v>610299.35</v>
      </c>
      <c r="E553" s="12" t="n">
        <f aca="false">$T$553+$W$553+$Z$553+$AC$553+$AF$553+$AI$553</f>
        <v>23227659.3669762</v>
      </c>
      <c r="F553" s="12" t="n">
        <f aca="false">Assumptions!$B$70/(Assumptions!$B$20+Assumptions!$B$17+$B$553+$E$553+$O$552)</f>
        <v>27.2523180435759</v>
      </c>
      <c r="G553" s="12" t="n">
        <f aca="false">$C$553*(1-Assumptions!$B$71)</f>
        <v>39.3249640524769</v>
      </c>
      <c r="H553" s="12" t="n">
        <f aca="false">MIN($F$553,$G$553)</f>
        <v>27.2523180435759</v>
      </c>
      <c r="I553" s="12" t="str">
        <f aca="false">IF($F$553&lt;=$G$553,"cap","discount")</f>
        <v>cap</v>
      </c>
      <c r="J553" s="12" t="n">
        <f aca="false">Assumptions!$B$69/$H$553</f>
        <v>183470.631452528</v>
      </c>
      <c r="K553" s="12" t="n">
        <f aca="false">Assumptions!$B$74/(Assumptions!$B$20+Assumptions!$B$17+$B$553+$E$553+$J$553)</f>
        <v>43.4714129425944</v>
      </c>
      <c r="L553" s="12" t="n">
        <f aca="false">$C$553*(1-Assumptions!$B$75)</f>
        <v>41.7827743057567</v>
      </c>
      <c r="M553" s="12" t="n">
        <f aca="false">MIN($K$553,$L$553)</f>
        <v>41.7827743057567</v>
      </c>
      <c r="N553" s="12" t="str">
        <f aca="false">IF($K$553&lt;=$L$553,"cap","discount")</f>
        <v>discount</v>
      </c>
      <c r="O553" s="12" t="n">
        <f aca="false">Assumptions!$B$73/$M$553</f>
        <v>71799.9235294118</v>
      </c>
      <c r="P553" s="12" t="n">
        <f aca="false">MAX(Assumptions!$B$4,($A$5*(Assumptions!$B$20+$E$553+Assumptions!$B$17+$J$553+$O$553+$D$553)-Assumptions!$B$17)/(1-$A$5))</f>
        <v>0</v>
      </c>
      <c r="Q553" s="12" t="n">
        <f aca="false">Assumptions!$B$20+$E$553+Assumptions!$B$17+$P$553+$J$553+$O$553+$D$553</f>
        <v>37487896.2719582</v>
      </c>
      <c r="R553" s="12" t="n">
        <f aca="false">IF($C$553&lt;Assumptions!$B$37,Assumptions!$B$37*(Assumptions!$B$21+Assumptions!$B$22/Assumptions!$B$37)/(Assumptions!$B$21+Assumptions!$B$22/$C$553),Assumptions!$B$37)</f>
        <v>1</v>
      </c>
      <c r="S553" s="12" t="n">
        <f aca="false">Assumptions!$B$38/$R$553</f>
        <v>1</v>
      </c>
      <c r="T553" s="12" t="n">
        <f aca="false">Assumptions!$B$39*$S$553</f>
        <v>5000000</v>
      </c>
      <c r="U553" s="12" t="n">
        <f aca="false">IF($C$553&lt;Assumptions!$B$42,Assumptions!$B$42*(Assumptions!$B$21+Assumptions!$B$22/Assumptions!$B$42)/(Assumptions!$B$21+Assumptions!$B$22/$C$553),Assumptions!$B$42)</f>
        <v>3</v>
      </c>
      <c r="V553" s="12" t="n">
        <f aca="false">Assumptions!$B$43/$U$553</f>
        <v>1</v>
      </c>
      <c r="W553" s="12" t="n">
        <f aca="false">Assumptions!$B$44*$V$553</f>
        <v>5000000</v>
      </c>
      <c r="X553" s="12" t="n">
        <f aca="false">IF($C$553&lt;Assumptions!$B$47,Assumptions!$B$47*(Assumptions!$B$21+Assumptions!$B$22/Assumptions!$B$47)/(Assumptions!$B$21+Assumptions!$B$22/$C$553),Assumptions!$B$47)</f>
        <v>10</v>
      </c>
      <c r="Y553" s="12" t="n">
        <f aca="false">Assumptions!$B$48/$X$553</f>
        <v>1</v>
      </c>
      <c r="Z553" s="12" t="n">
        <f aca="false">Assumptions!$B$49*$Y$553</f>
        <v>3000000</v>
      </c>
      <c r="AA553" s="12" t="n">
        <f aca="false">IF($C$553&lt;Assumptions!$B$52,Assumptions!$B$52*(Assumptions!$B$21+Assumptions!$B$22/Assumptions!$B$52)/(Assumptions!$B$21+Assumptions!$B$22/$C$553),Assumptions!$B$52)</f>
        <v>25</v>
      </c>
      <c r="AB553" s="12" t="n">
        <f aca="false">Assumptions!$B$53/$AA$553</f>
        <v>1</v>
      </c>
      <c r="AC553" s="12" t="n">
        <f aca="false">Assumptions!$B$54*$AB$553</f>
        <v>2400000</v>
      </c>
      <c r="AD553" s="12" t="n">
        <f aca="false">IF($C$553&lt;Assumptions!$B$57,Assumptions!$B$57*(Assumptions!$B$21+Assumptions!$B$22/Assumptions!$B$57)/(Assumptions!$B$21+Assumptions!$B$22/$C$553),Assumptions!$B$57)</f>
        <v>57.9714266404196</v>
      </c>
      <c r="AE553" s="12" t="n">
        <f aca="false">Assumptions!$B$58/$AD$553</f>
        <v>1.03499264167092</v>
      </c>
      <c r="AF553" s="12" t="n">
        <f aca="false">Assumptions!$B$59*$AE$553</f>
        <v>1724988.08111575</v>
      </c>
      <c r="AG553" s="12" t="n">
        <f aca="false">IF($C$553&lt;Assumptions!$B$62,Assumptions!$B$62*(Assumptions!$B$21+Assumptions!$B$22/Assumptions!$B$62)/(Assumptions!$B$21+Assumptions!$B$22/$C$553),Assumptions!$B$62)</f>
        <v>49.1582764764852</v>
      </c>
      <c r="AH553" s="12" t="n">
        <f aca="false">Assumptions!$B$63/$AG$553</f>
        <v>1.00000070229303</v>
      </c>
      <c r="AI553" s="12" t="n">
        <f aca="false">Assumptions!$B$64*$AH$553</f>
        <v>6102671.28586048</v>
      </c>
    </row>
    <row r="554" customFormat="false" ht="15" hidden="true" customHeight="false" outlineLevel="0" collapsed="false">
      <c r="A554" s="6" t="n">
        <f aca="false">ROW()-ROW($A$481)+Assumptions!$B$4</f>
        <v>73</v>
      </c>
      <c r="B554" s="12" t="n">
        <f aca="false">$P$553</f>
        <v>0</v>
      </c>
      <c r="C554" s="12" t="n">
        <f aca="false">$D$4/(Assumptions!$B$16+$B$554)</f>
        <v>49.1562050655961</v>
      </c>
      <c r="D554" s="12" t="n">
        <f aca="false">Assumptions!$B$7/$C$554</f>
        <v>610299.35</v>
      </c>
      <c r="E554" s="12" t="n">
        <f aca="false">$T$554+$W$554+$Z$554+$AC$554+$AF$554+$AI$554</f>
        <v>23227659.3669762</v>
      </c>
      <c r="F554" s="12" t="n">
        <f aca="false">Assumptions!$B$70/(Assumptions!$B$20+Assumptions!$B$17+$B$554+$E$554+$O$553)</f>
        <v>27.2523180435759</v>
      </c>
      <c r="G554" s="12" t="n">
        <f aca="false">$C$554*(1-Assumptions!$B$71)</f>
        <v>39.3249640524769</v>
      </c>
      <c r="H554" s="12" t="n">
        <f aca="false">MIN($F$554,$G$554)</f>
        <v>27.2523180435759</v>
      </c>
      <c r="I554" s="12" t="str">
        <f aca="false">IF($F$554&lt;=$G$554,"cap","discount")</f>
        <v>cap</v>
      </c>
      <c r="J554" s="12" t="n">
        <f aca="false">Assumptions!$B$69/$H$554</f>
        <v>183470.631452528</v>
      </c>
      <c r="K554" s="12" t="n">
        <f aca="false">Assumptions!$B$74/(Assumptions!$B$20+Assumptions!$B$17+$B$554+$E$554+$J$554)</f>
        <v>43.4714129425944</v>
      </c>
      <c r="L554" s="12" t="n">
        <f aca="false">$C$554*(1-Assumptions!$B$75)</f>
        <v>41.7827743057567</v>
      </c>
      <c r="M554" s="12" t="n">
        <f aca="false">MIN($K$554,$L$554)</f>
        <v>41.7827743057567</v>
      </c>
      <c r="N554" s="12" t="str">
        <f aca="false">IF($K$554&lt;=$L$554,"cap","discount")</f>
        <v>discount</v>
      </c>
      <c r="O554" s="12" t="n">
        <f aca="false">Assumptions!$B$73/$M$554</f>
        <v>71799.9235294118</v>
      </c>
      <c r="P554" s="12" t="n">
        <f aca="false">MAX(Assumptions!$B$4,($A$5*(Assumptions!$B$20+$E$554+Assumptions!$B$17+$J$554+$O$554+$D$554)-Assumptions!$B$17)/(1-$A$5))</f>
        <v>0</v>
      </c>
      <c r="Q554" s="12" t="n">
        <f aca="false">Assumptions!$B$20+$E$554+Assumptions!$B$17+$P$554+$J$554+$O$554+$D$554</f>
        <v>37487896.2719582</v>
      </c>
      <c r="R554" s="12" t="n">
        <f aca="false">IF($C$554&lt;Assumptions!$B$37,Assumptions!$B$37*(Assumptions!$B$21+Assumptions!$B$22/Assumptions!$B$37)/(Assumptions!$B$21+Assumptions!$B$22/$C$554),Assumptions!$B$37)</f>
        <v>1</v>
      </c>
      <c r="S554" s="12" t="n">
        <f aca="false">Assumptions!$B$38/$R$554</f>
        <v>1</v>
      </c>
      <c r="T554" s="12" t="n">
        <f aca="false">Assumptions!$B$39*$S$554</f>
        <v>5000000</v>
      </c>
      <c r="U554" s="12" t="n">
        <f aca="false">IF($C$554&lt;Assumptions!$B$42,Assumptions!$B$42*(Assumptions!$B$21+Assumptions!$B$22/Assumptions!$B$42)/(Assumptions!$B$21+Assumptions!$B$22/$C$554),Assumptions!$B$42)</f>
        <v>3</v>
      </c>
      <c r="V554" s="12" t="n">
        <f aca="false">Assumptions!$B$43/$U$554</f>
        <v>1</v>
      </c>
      <c r="W554" s="12" t="n">
        <f aca="false">Assumptions!$B$44*$V$554</f>
        <v>5000000</v>
      </c>
      <c r="X554" s="12" t="n">
        <f aca="false">IF($C$554&lt;Assumptions!$B$47,Assumptions!$B$47*(Assumptions!$B$21+Assumptions!$B$22/Assumptions!$B$47)/(Assumptions!$B$21+Assumptions!$B$22/$C$554),Assumptions!$B$47)</f>
        <v>10</v>
      </c>
      <c r="Y554" s="12" t="n">
        <f aca="false">Assumptions!$B$48/$X$554</f>
        <v>1</v>
      </c>
      <c r="Z554" s="12" t="n">
        <f aca="false">Assumptions!$B$49*$Y$554</f>
        <v>3000000</v>
      </c>
      <c r="AA554" s="12" t="n">
        <f aca="false">IF($C$554&lt;Assumptions!$B$52,Assumptions!$B$52*(Assumptions!$B$21+Assumptions!$B$22/Assumptions!$B$52)/(Assumptions!$B$21+Assumptions!$B$22/$C$554),Assumptions!$B$52)</f>
        <v>25</v>
      </c>
      <c r="AB554" s="12" t="n">
        <f aca="false">Assumptions!$B$53/$AA$554</f>
        <v>1</v>
      </c>
      <c r="AC554" s="12" t="n">
        <f aca="false">Assumptions!$B$54*$AB$554</f>
        <v>2400000</v>
      </c>
      <c r="AD554" s="12" t="n">
        <f aca="false">IF($C$554&lt;Assumptions!$B$57,Assumptions!$B$57*(Assumptions!$B$21+Assumptions!$B$22/Assumptions!$B$57)/(Assumptions!$B$21+Assumptions!$B$22/$C$554),Assumptions!$B$57)</f>
        <v>57.9714266404196</v>
      </c>
      <c r="AE554" s="12" t="n">
        <f aca="false">Assumptions!$B$58/$AD$554</f>
        <v>1.03499264167092</v>
      </c>
      <c r="AF554" s="12" t="n">
        <f aca="false">Assumptions!$B$59*$AE$554</f>
        <v>1724988.08111575</v>
      </c>
      <c r="AG554" s="12" t="n">
        <f aca="false">IF($C$554&lt;Assumptions!$B$62,Assumptions!$B$62*(Assumptions!$B$21+Assumptions!$B$22/Assumptions!$B$62)/(Assumptions!$B$21+Assumptions!$B$22/$C$554),Assumptions!$B$62)</f>
        <v>49.1582764764852</v>
      </c>
      <c r="AH554" s="12" t="n">
        <f aca="false">Assumptions!$B$63/$AG$554</f>
        <v>1.00000070229303</v>
      </c>
      <c r="AI554" s="12" t="n">
        <f aca="false">Assumptions!$B$64*$AH$554</f>
        <v>6102671.28586048</v>
      </c>
    </row>
    <row r="555" customFormat="false" ht="15" hidden="true" customHeight="false" outlineLevel="0" collapsed="false">
      <c r="A555" s="6" t="n">
        <f aca="false">ROW()-ROW($A$481)+Assumptions!$B$4</f>
        <v>74</v>
      </c>
      <c r="B555" s="12" t="n">
        <f aca="false">$P$554</f>
        <v>0</v>
      </c>
      <c r="C555" s="12" t="n">
        <f aca="false">$D$4/(Assumptions!$B$16+$B$555)</f>
        <v>49.1562050655961</v>
      </c>
      <c r="D555" s="12" t="n">
        <f aca="false">Assumptions!$B$7/$C$555</f>
        <v>610299.35</v>
      </c>
      <c r="E555" s="12" t="n">
        <f aca="false">$T$555+$W$555+$Z$555+$AC$555+$AF$555+$AI$555</f>
        <v>23227659.3669762</v>
      </c>
      <c r="F555" s="12" t="n">
        <f aca="false">Assumptions!$B$70/(Assumptions!$B$20+Assumptions!$B$17+$B$555+$E$555+$O$554)</f>
        <v>27.2523180435759</v>
      </c>
      <c r="G555" s="12" t="n">
        <f aca="false">$C$555*(1-Assumptions!$B$71)</f>
        <v>39.3249640524769</v>
      </c>
      <c r="H555" s="12" t="n">
        <f aca="false">MIN($F$555,$G$555)</f>
        <v>27.2523180435759</v>
      </c>
      <c r="I555" s="12" t="str">
        <f aca="false">IF($F$555&lt;=$G$555,"cap","discount")</f>
        <v>cap</v>
      </c>
      <c r="J555" s="12" t="n">
        <f aca="false">Assumptions!$B$69/$H$555</f>
        <v>183470.631452528</v>
      </c>
      <c r="K555" s="12" t="n">
        <f aca="false">Assumptions!$B$74/(Assumptions!$B$20+Assumptions!$B$17+$B$555+$E$555+$J$555)</f>
        <v>43.4714129425944</v>
      </c>
      <c r="L555" s="12" t="n">
        <f aca="false">$C$555*(1-Assumptions!$B$75)</f>
        <v>41.7827743057567</v>
      </c>
      <c r="M555" s="12" t="n">
        <f aca="false">MIN($K$555,$L$555)</f>
        <v>41.7827743057567</v>
      </c>
      <c r="N555" s="12" t="str">
        <f aca="false">IF($K$555&lt;=$L$555,"cap","discount")</f>
        <v>discount</v>
      </c>
      <c r="O555" s="12" t="n">
        <f aca="false">Assumptions!$B$73/$M$555</f>
        <v>71799.9235294118</v>
      </c>
      <c r="P555" s="12" t="n">
        <f aca="false">MAX(Assumptions!$B$4,($A$5*(Assumptions!$B$20+$E$555+Assumptions!$B$17+$J$555+$O$555+$D$555)-Assumptions!$B$17)/(1-$A$5))</f>
        <v>0</v>
      </c>
      <c r="Q555" s="12" t="n">
        <f aca="false">Assumptions!$B$20+$E$555+Assumptions!$B$17+$P$555+$J$555+$O$555+$D$555</f>
        <v>37487896.2719582</v>
      </c>
      <c r="R555" s="12" t="n">
        <f aca="false">IF($C$555&lt;Assumptions!$B$37,Assumptions!$B$37*(Assumptions!$B$21+Assumptions!$B$22/Assumptions!$B$37)/(Assumptions!$B$21+Assumptions!$B$22/$C$555),Assumptions!$B$37)</f>
        <v>1</v>
      </c>
      <c r="S555" s="12" t="n">
        <f aca="false">Assumptions!$B$38/$R$555</f>
        <v>1</v>
      </c>
      <c r="T555" s="12" t="n">
        <f aca="false">Assumptions!$B$39*$S$555</f>
        <v>5000000</v>
      </c>
      <c r="U555" s="12" t="n">
        <f aca="false">IF($C$555&lt;Assumptions!$B$42,Assumptions!$B$42*(Assumptions!$B$21+Assumptions!$B$22/Assumptions!$B$42)/(Assumptions!$B$21+Assumptions!$B$22/$C$555),Assumptions!$B$42)</f>
        <v>3</v>
      </c>
      <c r="V555" s="12" t="n">
        <f aca="false">Assumptions!$B$43/$U$555</f>
        <v>1</v>
      </c>
      <c r="W555" s="12" t="n">
        <f aca="false">Assumptions!$B$44*$V$555</f>
        <v>5000000</v>
      </c>
      <c r="X555" s="12" t="n">
        <f aca="false">IF($C$555&lt;Assumptions!$B$47,Assumptions!$B$47*(Assumptions!$B$21+Assumptions!$B$22/Assumptions!$B$47)/(Assumptions!$B$21+Assumptions!$B$22/$C$555),Assumptions!$B$47)</f>
        <v>10</v>
      </c>
      <c r="Y555" s="12" t="n">
        <f aca="false">Assumptions!$B$48/$X$555</f>
        <v>1</v>
      </c>
      <c r="Z555" s="12" t="n">
        <f aca="false">Assumptions!$B$49*$Y$555</f>
        <v>3000000</v>
      </c>
      <c r="AA555" s="12" t="n">
        <f aca="false">IF($C$555&lt;Assumptions!$B$52,Assumptions!$B$52*(Assumptions!$B$21+Assumptions!$B$22/Assumptions!$B$52)/(Assumptions!$B$21+Assumptions!$B$22/$C$555),Assumptions!$B$52)</f>
        <v>25</v>
      </c>
      <c r="AB555" s="12" t="n">
        <f aca="false">Assumptions!$B$53/$AA$555</f>
        <v>1</v>
      </c>
      <c r="AC555" s="12" t="n">
        <f aca="false">Assumptions!$B$54*$AB$555</f>
        <v>2400000</v>
      </c>
      <c r="AD555" s="12" t="n">
        <f aca="false">IF($C$555&lt;Assumptions!$B$57,Assumptions!$B$57*(Assumptions!$B$21+Assumptions!$B$22/Assumptions!$B$57)/(Assumptions!$B$21+Assumptions!$B$22/$C$555),Assumptions!$B$57)</f>
        <v>57.9714266404196</v>
      </c>
      <c r="AE555" s="12" t="n">
        <f aca="false">Assumptions!$B$58/$AD$555</f>
        <v>1.03499264167092</v>
      </c>
      <c r="AF555" s="12" t="n">
        <f aca="false">Assumptions!$B$59*$AE$555</f>
        <v>1724988.08111575</v>
      </c>
      <c r="AG555" s="12" t="n">
        <f aca="false">IF($C$555&lt;Assumptions!$B$62,Assumptions!$B$62*(Assumptions!$B$21+Assumptions!$B$22/Assumptions!$B$62)/(Assumptions!$B$21+Assumptions!$B$22/$C$555),Assumptions!$B$62)</f>
        <v>49.1582764764852</v>
      </c>
      <c r="AH555" s="12" t="n">
        <f aca="false">Assumptions!$B$63/$AG$555</f>
        <v>1.00000070229303</v>
      </c>
      <c r="AI555" s="12" t="n">
        <f aca="false">Assumptions!$B$64*$AH$555</f>
        <v>6102671.28586048</v>
      </c>
    </row>
    <row r="556" customFormat="false" ht="15" hidden="true" customHeight="false" outlineLevel="0" collapsed="false">
      <c r="A556" s="6" t="n">
        <f aca="false">ROW()-ROW($A$481)+Assumptions!$B$4</f>
        <v>75</v>
      </c>
      <c r="B556" s="12" t="n">
        <f aca="false">$P$555</f>
        <v>0</v>
      </c>
      <c r="C556" s="12" t="n">
        <f aca="false">$D$4/(Assumptions!$B$16+$B$556)</f>
        <v>49.1562050655961</v>
      </c>
      <c r="D556" s="12" t="n">
        <f aca="false">Assumptions!$B$7/$C$556</f>
        <v>610299.35</v>
      </c>
      <c r="E556" s="12" t="n">
        <f aca="false">$T$556+$W$556+$Z$556+$AC$556+$AF$556+$AI$556</f>
        <v>23227659.3669762</v>
      </c>
      <c r="F556" s="12" t="n">
        <f aca="false">Assumptions!$B$70/(Assumptions!$B$20+Assumptions!$B$17+$B$556+$E$556+$O$555)</f>
        <v>27.2523180435759</v>
      </c>
      <c r="G556" s="12" t="n">
        <f aca="false">$C$556*(1-Assumptions!$B$71)</f>
        <v>39.3249640524769</v>
      </c>
      <c r="H556" s="12" t="n">
        <f aca="false">MIN($F$556,$G$556)</f>
        <v>27.2523180435759</v>
      </c>
      <c r="I556" s="12" t="str">
        <f aca="false">IF($F$556&lt;=$G$556,"cap","discount")</f>
        <v>cap</v>
      </c>
      <c r="J556" s="12" t="n">
        <f aca="false">Assumptions!$B$69/$H$556</f>
        <v>183470.631452528</v>
      </c>
      <c r="K556" s="12" t="n">
        <f aca="false">Assumptions!$B$74/(Assumptions!$B$20+Assumptions!$B$17+$B$556+$E$556+$J$556)</f>
        <v>43.4714129425944</v>
      </c>
      <c r="L556" s="12" t="n">
        <f aca="false">$C$556*(1-Assumptions!$B$75)</f>
        <v>41.7827743057567</v>
      </c>
      <c r="M556" s="12" t="n">
        <f aca="false">MIN($K$556,$L$556)</f>
        <v>41.7827743057567</v>
      </c>
      <c r="N556" s="12" t="str">
        <f aca="false">IF($K$556&lt;=$L$556,"cap","discount")</f>
        <v>discount</v>
      </c>
      <c r="O556" s="12" t="n">
        <f aca="false">Assumptions!$B$73/$M$556</f>
        <v>71799.9235294118</v>
      </c>
      <c r="P556" s="12" t="n">
        <f aca="false">MAX(Assumptions!$B$4,($A$5*(Assumptions!$B$20+$E$556+Assumptions!$B$17+$J$556+$O$556+$D$556)-Assumptions!$B$17)/(1-$A$5))</f>
        <v>0</v>
      </c>
      <c r="Q556" s="12" t="n">
        <f aca="false">Assumptions!$B$20+$E$556+Assumptions!$B$17+$P$556+$J$556+$O$556+$D$556</f>
        <v>37487896.2719582</v>
      </c>
      <c r="R556" s="12" t="n">
        <f aca="false">IF($C$556&lt;Assumptions!$B$37,Assumptions!$B$37*(Assumptions!$B$21+Assumptions!$B$22/Assumptions!$B$37)/(Assumptions!$B$21+Assumptions!$B$22/$C$556),Assumptions!$B$37)</f>
        <v>1</v>
      </c>
      <c r="S556" s="12" t="n">
        <f aca="false">Assumptions!$B$38/$R$556</f>
        <v>1</v>
      </c>
      <c r="T556" s="12" t="n">
        <f aca="false">Assumptions!$B$39*$S$556</f>
        <v>5000000</v>
      </c>
      <c r="U556" s="12" t="n">
        <f aca="false">IF($C$556&lt;Assumptions!$B$42,Assumptions!$B$42*(Assumptions!$B$21+Assumptions!$B$22/Assumptions!$B$42)/(Assumptions!$B$21+Assumptions!$B$22/$C$556),Assumptions!$B$42)</f>
        <v>3</v>
      </c>
      <c r="V556" s="12" t="n">
        <f aca="false">Assumptions!$B$43/$U$556</f>
        <v>1</v>
      </c>
      <c r="W556" s="12" t="n">
        <f aca="false">Assumptions!$B$44*$V$556</f>
        <v>5000000</v>
      </c>
      <c r="X556" s="12" t="n">
        <f aca="false">IF($C$556&lt;Assumptions!$B$47,Assumptions!$B$47*(Assumptions!$B$21+Assumptions!$B$22/Assumptions!$B$47)/(Assumptions!$B$21+Assumptions!$B$22/$C$556),Assumptions!$B$47)</f>
        <v>10</v>
      </c>
      <c r="Y556" s="12" t="n">
        <f aca="false">Assumptions!$B$48/$X$556</f>
        <v>1</v>
      </c>
      <c r="Z556" s="12" t="n">
        <f aca="false">Assumptions!$B$49*$Y$556</f>
        <v>3000000</v>
      </c>
      <c r="AA556" s="12" t="n">
        <f aca="false">IF($C$556&lt;Assumptions!$B$52,Assumptions!$B$52*(Assumptions!$B$21+Assumptions!$B$22/Assumptions!$B$52)/(Assumptions!$B$21+Assumptions!$B$22/$C$556),Assumptions!$B$52)</f>
        <v>25</v>
      </c>
      <c r="AB556" s="12" t="n">
        <f aca="false">Assumptions!$B$53/$AA$556</f>
        <v>1</v>
      </c>
      <c r="AC556" s="12" t="n">
        <f aca="false">Assumptions!$B$54*$AB$556</f>
        <v>2400000</v>
      </c>
      <c r="AD556" s="12" t="n">
        <f aca="false">IF($C$556&lt;Assumptions!$B$57,Assumptions!$B$57*(Assumptions!$B$21+Assumptions!$B$22/Assumptions!$B$57)/(Assumptions!$B$21+Assumptions!$B$22/$C$556),Assumptions!$B$57)</f>
        <v>57.9714266404196</v>
      </c>
      <c r="AE556" s="12" t="n">
        <f aca="false">Assumptions!$B$58/$AD$556</f>
        <v>1.03499264167092</v>
      </c>
      <c r="AF556" s="12" t="n">
        <f aca="false">Assumptions!$B$59*$AE$556</f>
        <v>1724988.08111575</v>
      </c>
      <c r="AG556" s="12" t="n">
        <f aca="false">IF($C$556&lt;Assumptions!$B$62,Assumptions!$B$62*(Assumptions!$B$21+Assumptions!$B$22/Assumptions!$B$62)/(Assumptions!$B$21+Assumptions!$B$22/$C$556),Assumptions!$B$62)</f>
        <v>49.1582764764852</v>
      </c>
      <c r="AH556" s="12" t="n">
        <f aca="false">Assumptions!$B$63/$AG$556</f>
        <v>1.00000070229303</v>
      </c>
      <c r="AI556" s="12" t="n">
        <f aca="false">Assumptions!$B$64*$AH$556</f>
        <v>6102671.28586048</v>
      </c>
    </row>
    <row r="557" customFormat="false" ht="15" hidden="true" customHeight="false" outlineLevel="0" collapsed="false">
      <c r="A557" s="6" t="n">
        <f aca="false">ROW()-ROW($A$481)+Assumptions!$B$4</f>
        <v>76</v>
      </c>
      <c r="B557" s="12" t="n">
        <f aca="false">$P$556</f>
        <v>0</v>
      </c>
      <c r="C557" s="12" t="n">
        <f aca="false">$D$4/(Assumptions!$B$16+$B$557)</f>
        <v>49.1562050655961</v>
      </c>
      <c r="D557" s="12" t="n">
        <f aca="false">Assumptions!$B$7/$C$557</f>
        <v>610299.35</v>
      </c>
      <c r="E557" s="12" t="n">
        <f aca="false">$T$557+$W$557+$Z$557+$AC$557+$AF$557+$AI$557</f>
        <v>23227659.3669762</v>
      </c>
      <c r="F557" s="12" t="n">
        <f aca="false">Assumptions!$B$70/(Assumptions!$B$20+Assumptions!$B$17+$B$557+$E$557+$O$556)</f>
        <v>27.2523180435759</v>
      </c>
      <c r="G557" s="12" t="n">
        <f aca="false">$C$557*(1-Assumptions!$B$71)</f>
        <v>39.3249640524769</v>
      </c>
      <c r="H557" s="12" t="n">
        <f aca="false">MIN($F$557,$G$557)</f>
        <v>27.2523180435759</v>
      </c>
      <c r="I557" s="12" t="str">
        <f aca="false">IF($F$557&lt;=$G$557,"cap","discount")</f>
        <v>cap</v>
      </c>
      <c r="J557" s="12" t="n">
        <f aca="false">Assumptions!$B$69/$H$557</f>
        <v>183470.631452528</v>
      </c>
      <c r="K557" s="12" t="n">
        <f aca="false">Assumptions!$B$74/(Assumptions!$B$20+Assumptions!$B$17+$B$557+$E$557+$J$557)</f>
        <v>43.4714129425944</v>
      </c>
      <c r="L557" s="12" t="n">
        <f aca="false">$C$557*(1-Assumptions!$B$75)</f>
        <v>41.7827743057567</v>
      </c>
      <c r="M557" s="12" t="n">
        <f aca="false">MIN($K$557,$L$557)</f>
        <v>41.7827743057567</v>
      </c>
      <c r="N557" s="12" t="str">
        <f aca="false">IF($K$557&lt;=$L$557,"cap","discount")</f>
        <v>discount</v>
      </c>
      <c r="O557" s="12" t="n">
        <f aca="false">Assumptions!$B$73/$M$557</f>
        <v>71799.9235294118</v>
      </c>
      <c r="P557" s="12" t="n">
        <f aca="false">MAX(Assumptions!$B$4,($A$5*(Assumptions!$B$20+$E$557+Assumptions!$B$17+$J$557+$O$557+$D$557)-Assumptions!$B$17)/(1-$A$5))</f>
        <v>0</v>
      </c>
      <c r="Q557" s="12" t="n">
        <f aca="false">Assumptions!$B$20+$E$557+Assumptions!$B$17+$P$557+$J$557+$O$557+$D$557</f>
        <v>37487896.2719582</v>
      </c>
      <c r="R557" s="12" t="n">
        <f aca="false">IF($C$557&lt;Assumptions!$B$37,Assumptions!$B$37*(Assumptions!$B$21+Assumptions!$B$22/Assumptions!$B$37)/(Assumptions!$B$21+Assumptions!$B$22/$C$557),Assumptions!$B$37)</f>
        <v>1</v>
      </c>
      <c r="S557" s="12" t="n">
        <f aca="false">Assumptions!$B$38/$R$557</f>
        <v>1</v>
      </c>
      <c r="T557" s="12" t="n">
        <f aca="false">Assumptions!$B$39*$S$557</f>
        <v>5000000</v>
      </c>
      <c r="U557" s="12" t="n">
        <f aca="false">IF($C$557&lt;Assumptions!$B$42,Assumptions!$B$42*(Assumptions!$B$21+Assumptions!$B$22/Assumptions!$B$42)/(Assumptions!$B$21+Assumptions!$B$22/$C$557),Assumptions!$B$42)</f>
        <v>3</v>
      </c>
      <c r="V557" s="12" t="n">
        <f aca="false">Assumptions!$B$43/$U$557</f>
        <v>1</v>
      </c>
      <c r="W557" s="12" t="n">
        <f aca="false">Assumptions!$B$44*$V$557</f>
        <v>5000000</v>
      </c>
      <c r="X557" s="12" t="n">
        <f aca="false">IF($C$557&lt;Assumptions!$B$47,Assumptions!$B$47*(Assumptions!$B$21+Assumptions!$B$22/Assumptions!$B$47)/(Assumptions!$B$21+Assumptions!$B$22/$C$557),Assumptions!$B$47)</f>
        <v>10</v>
      </c>
      <c r="Y557" s="12" t="n">
        <f aca="false">Assumptions!$B$48/$X$557</f>
        <v>1</v>
      </c>
      <c r="Z557" s="12" t="n">
        <f aca="false">Assumptions!$B$49*$Y$557</f>
        <v>3000000</v>
      </c>
      <c r="AA557" s="12" t="n">
        <f aca="false">IF($C$557&lt;Assumptions!$B$52,Assumptions!$B$52*(Assumptions!$B$21+Assumptions!$B$22/Assumptions!$B$52)/(Assumptions!$B$21+Assumptions!$B$22/$C$557),Assumptions!$B$52)</f>
        <v>25</v>
      </c>
      <c r="AB557" s="12" t="n">
        <f aca="false">Assumptions!$B$53/$AA$557</f>
        <v>1</v>
      </c>
      <c r="AC557" s="12" t="n">
        <f aca="false">Assumptions!$B$54*$AB$557</f>
        <v>2400000</v>
      </c>
      <c r="AD557" s="12" t="n">
        <f aca="false">IF($C$557&lt;Assumptions!$B$57,Assumptions!$B$57*(Assumptions!$B$21+Assumptions!$B$22/Assumptions!$B$57)/(Assumptions!$B$21+Assumptions!$B$22/$C$557),Assumptions!$B$57)</f>
        <v>57.9714266404196</v>
      </c>
      <c r="AE557" s="12" t="n">
        <f aca="false">Assumptions!$B$58/$AD$557</f>
        <v>1.03499264167092</v>
      </c>
      <c r="AF557" s="12" t="n">
        <f aca="false">Assumptions!$B$59*$AE$557</f>
        <v>1724988.08111575</v>
      </c>
      <c r="AG557" s="12" t="n">
        <f aca="false">IF($C$557&lt;Assumptions!$B$62,Assumptions!$B$62*(Assumptions!$B$21+Assumptions!$B$22/Assumptions!$B$62)/(Assumptions!$B$21+Assumptions!$B$22/$C$557),Assumptions!$B$62)</f>
        <v>49.1582764764852</v>
      </c>
      <c r="AH557" s="12" t="n">
        <f aca="false">Assumptions!$B$63/$AG$557</f>
        <v>1.00000070229303</v>
      </c>
      <c r="AI557" s="12" t="n">
        <f aca="false">Assumptions!$B$64*$AH$557</f>
        <v>6102671.28586048</v>
      </c>
    </row>
    <row r="558" customFormat="false" ht="15" hidden="true" customHeight="false" outlineLevel="0" collapsed="false">
      <c r="A558" s="6" t="n">
        <f aca="false">ROW()-ROW($A$481)+Assumptions!$B$4</f>
        <v>77</v>
      </c>
      <c r="B558" s="12" t="n">
        <f aca="false">$P$557</f>
        <v>0</v>
      </c>
      <c r="C558" s="12" t="n">
        <f aca="false">$D$4/(Assumptions!$B$16+$B$558)</f>
        <v>49.1562050655961</v>
      </c>
      <c r="D558" s="12" t="n">
        <f aca="false">Assumptions!$B$7/$C$558</f>
        <v>610299.35</v>
      </c>
      <c r="E558" s="12" t="n">
        <f aca="false">$T$558+$W$558+$Z$558+$AC$558+$AF$558+$AI$558</f>
        <v>23227659.3669762</v>
      </c>
      <c r="F558" s="12" t="n">
        <f aca="false">Assumptions!$B$70/(Assumptions!$B$20+Assumptions!$B$17+$B$558+$E$558+$O$557)</f>
        <v>27.2523180435759</v>
      </c>
      <c r="G558" s="12" t="n">
        <f aca="false">$C$558*(1-Assumptions!$B$71)</f>
        <v>39.3249640524769</v>
      </c>
      <c r="H558" s="12" t="n">
        <f aca="false">MIN($F$558,$G$558)</f>
        <v>27.2523180435759</v>
      </c>
      <c r="I558" s="12" t="str">
        <f aca="false">IF($F$558&lt;=$G$558,"cap","discount")</f>
        <v>cap</v>
      </c>
      <c r="J558" s="12" t="n">
        <f aca="false">Assumptions!$B$69/$H$558</f>
        <v>183470.631452528</v>
      </c>
      <c r="K558" s="12" t="n">
        <f aca="false">Assumptions!$B$74/(Assumptions!$B$20+Assumptions!$B$17+$B$558+$E$558+$J$558)</f>
        <v>43.4714129425944</v>
      </c>
      <c r="L558" s="12" t="n">
        <f aca="false">$C$558*(1-Assumptions!$B$75)</f>
        <v>41.7827743057567</v>
      </c>
      <c r="M558" s="12" t="n">
        <f aca="false">MIN($K$558,$L$558)</f>
        <v>41.7827743057567</v>
      </c>
      <c r="N558" s="12" t="str">
        <f aca="false">IF($K$558&lt;=$L$558,"cap","discount")</f>
        <v>discount</v>
      </c>
      <c r="O558" s="12" t="n">
        <f aca="false">Assumptions!$B$73/$M$558</f>
        <v>71799.9235294118</v>
      </c>
      <c r="P558" s="12" t="n">
        <f aca="false">MAX(Assumptions!$B$4,($A$5*(Assumptions!$B$20+$E$558+Assumptions!$B$17+$J$558+$O$558+$D$558)-Assumptions!$B$17)/(1-$A$5))</f>
        <v>0</v>
      </c>
      <c r="Q558" s="12" t="n">
        <f aca="false">Assumptions!$B$20+$E$558+Assumptions!$B$17+$P$558+$J$558+$O$558+$D$558</f>
        <v>37487896.2719582</v>
      </c>
      <c r="R558" s="12" t="n">
        <f aca="false">IF($C$558&lt;Assumptions!$B$37,Assumptions!$B$37*(Assumptions!$B$21+Assumptions!$B$22/Assumptions!$B$37)/(Assumptions!$B$21+Assumptions!$B$22/$C$558),Assumptions!$B$37)</f>
        <v>1</v>
      </c>
      <c r="S558" s="12" t="n">
        <f aca="false">Assumptions!$B$38/$R$558</f>
        <v>1</v>
      </c>
      <c r="T558" s="12" t="n">
        <f aca="false">Assumptions!$B$39*$S$558</f>
        <v>5000000</v>
      </c>
      <c r="U558" s="12" t="n">
        <f aca="false">IF($C$558&lt;Assumptions!$B$42,Assumptions!$B$42*(Assumptions!$B$21+Assumptions!$B$22/Assumptions!$B$42)/(Assumptions!$B$21+Assumptions!$B$22/$C$558),Assumptions!$B$42)</f>
        <v>3</v>
      </c>
      <c r="V558" s="12" t="n">
        <f aca="false">Assumptions!$B$43/$U$558</f>
        <v>1</v>
      </c>
      <c r="W558" s="12" t="n">
        <f aca="false">Assumptions!$B$44*$V$558</f>
        <v>5000000</v>
      </c>
      <c r="X558" s="12" t="n">
        <f aca="false">IF($C$558&lt;Assumptions!$B$47,Assumptions!$B$47*(Assumptions!$B$21+Assumptions!$B$22/Assumptions!$B$47)/(Assumptions!$B$21+Assumptions!$B$22/$C$558),Assumptions!$B$47)</f>
        <v>10</v>
      </c>
      <c r="Y558" s="12" t="n">
        <f aca="false">Assumptions!$B$48/$X$558</f>
        <v>1</v>
      </c>
      <c r="Z558" s="12" t="n">
        <f aca="false">Assumptions!$B$49*$Y$558</f>
        <v>3000000</v>
      </c>
      <c r="AA558" s="12" t="n">
        <f aca="false">IF($C$558&lt;Assumptions!$B$52,Assumptions!$B$52*(Assumptions!$B$21+Assumptions!$B$22/Assumptions!$B$52)/(Assumptions!$B$21+Assumptions!$B$22/$C$558),Assumptions!$B$52)</f>
        <v>25</v>
      </c>
      <c r="AB558" s="12" t="n">
        <f aca="false">Assumptions!$B$53/$AA$558</f>
        <v>1</v>
      </c>
      <c r="AC558" s="12" t="n">
        <f aca="false">Assumptions!$B$54*$AB$558</f>
        <v>2400000</v>
      </c>
      <c r="AD558" s="12" t="n">
        <f aca="false">IF($C$558&lt;Assumptions!$B$57,Assumptions!$B$57*(Assumptions!$B$21+Assumptions!$B$22/Assumptions!$B$57)/(Assumptions!$B$21+Assumptions!$B$22/$C$558),Assumptions!$B$57)</f>
        <v>57.9714266404196</v>
      </c>
      <c r="AE558" s="12" t="n">
        <f aca="false">Assumptions!$B$58/$AD$558</f>
        <v>1.03499264167092</v>
      </c>
      <c r="AF558" s="12" t="n">
        <f aca="false">Assumptions!$B$59*$AE$558</f>
        <v>1724988.08111575</v>
      </c>
      <c r="AG558" s="12" t="n">
        <f aca="false">IF($C$558&lt;Assumptions!$B$62,Assumptions!$B$62*(Assumptions!$B$21+Assumptions!$B$22/Assumptions!$B$62)/(Assumptions!$B$21+Assumptions!$B$22/$C$558),Assumptions!$B$62)</f>
        <v>49.1582764764852</v>
      </c>
      <c r="AH558" s="12" t="n">
        <f aca="false">Assumptions!$B$63/$AG$558</f>
        <v>1.00000070229303</v>
      </c>
      <c r="AI558" s="12" t="n">
        <f aca="false">Assumptions!$B$64*$AH$558</f>
        <v>6102671.28586048</v>
      </c>
    </row>
    <row r="559" customFormat="false" ht="15" hidden="true" customHeight="false" outlineLevel="0" collapsed="false">
      <c r="A559" s="6" t="n">
        <f aca="false">ROW()-ROW($A$481)+Assumptions!$B$4</f>
        <v>78</v>
      </c>
      <c r="B559" s="12" t="n">
        <f aca="false">$P$558</f>
        <v>0</v>
      </c>
      <c r="C559" s="12" t="n">
        <f aca="false">$D$4/(Assumptions!$B$16+$B$559)</f>
        <v>49.1562050655961</v>
      </c>
      <c r="D559" s="12" t="n">
        <f aca="false">Assumptions!$B$7/$C$559</f>
        <v>610299.35</v>
      </c>
      <c r="E559" s="12" t="n">
        <f aca="false">$T$559+$W$559+$Z$559+$AC$559+$AF$559+$AI$559</f>
        <v>23227659.3669762</v>
      </c>
      <c r="F559" s="12" t="n">
        <f aca="false">Assumptions!$B$70/(Assumptions!$B$20+Assumptions!$B$17+$B$559+$E$559+$O$558)</f>
        <v>27.2523180435759</v>
      </c>
      <c r="G559" s="12" t="n">
        <f aca="false">$C$559*(1-Assumptions!$B$71)</f>
        <v>39.3249640524769</v>
      </c>
      <c r="H559" s="12" t="n">
        <f aca="false">MIN($F$559,$G$559)</f>
        <v>27.2523180435759</v>
      </c>
      <c r="I559" s="12" t="str">
        <f aca="false">IF($F$559&lt;=$G$559,"cap","discount")</f>
        <v>cap</v>
      </c>
      <c r="J559" s="12" t="n">
        <f aca="false">Assumptions!$B$69/$H$559</f>
        <v>183470.631452528</v>
      </c>
      <c r="K559" s="12" t="n">
        <f aca="false">Assumptions!$B$74/(Assumptions!$B$20+Assumptions!$B$17+$B$559+$E$559+$J$559)</f>
        <v>43.4714129425944</v>
      </c>
      <c r="L559" s="12" t="n">
        <f aca="false">$C$559*(1-Assumptions!$B$75)</f>
        <v>41.7827743057567</v>
      </c>
      <c r="M559" s="12" t="n">
        <f aca="false">MIN($K$559,$L$559)</f>
        <v>41.7827743057567</v>
      </c>
      <c r="N559" s="12" t="str">
        <f aca="false">IF($K$559&lt;=$L$559,"cap","discount")</f>
        <v>discount</v>
      </c>
      <c r="O559" s="12" t="n">
        <f aca="false">Assumptions!$B$73/$M$559</f>
        <v>71799.9235294118</v>
      </c>
      <c r="P559" s="12" t="n">
        <f aca="false">MAX(Assumptions!$B$4,($A$5*(Assumptions!$B$20+$E$559+Assumptions!$B$17+$J$559+$O$559+$D$559)-Assumptions!$B$17)/(1-$A$5))</f>
        <v>0</v>
      </c>
      <c r="Q559" s="12" t="n">
        <f aca="false">Assumptions!$B$20+$E$559+Assumptions!$B$17+$P$559+$J$559+$O$559+$D$559</f>
        <v>37487896.2719582</v>
      </c>
      <c r="R559" s="12" t="n">
        <f aca="false">IF($C$559&lt;Assumptions!$B$37,Assumptions!$B$37*(Assumptions!$B$21+Assumptions!$B$22/Assumptions!$B$37)/(Assumptions!$B$21+Assumptions!$B$22/$C$559),Assumptions!$B$37)</f>
        <v>1</v>
      </c>
      <c r="S559" s="12" t="n">
        <f aca="false">Assumptions!$B$38/$R$559</f>
        <v>1</v>
      </c>
      <c r="T559" s="12" t="n">
        <f aca="false">Assumptions!$B$39*$S$559</f>
        <v>5000000</v>
      </c>
      <c r="U559" s="12" t="n">
        <f aca="false">IF($C$559&lt;Assumptions!$B$42,Assumptions!$B$42*(Assumptions!$B$21+Assumptions!$B$22/Assumptions!$B$42)/(Assumptions!$B$21+Assumptions!$B$22/$C$559),Assumptions!$B$42)</f>
        <v>3</v>
      </c>
      <c r="V559" s="12" t="n">
        <f aca="false">Assumptions!$B$43/$U$559</f>
        <v>1</v>
      </c>
      <c r="W559" s="12" t="n">
        <f aca="false">Assumptions!$B$44*$V$559</f>
        <v>5000000</v>
      </c>
      <c r="X559" s="12" t="n">
        <f aca="false">IF($C$559&lt;Assumptions!$B$47,Assumptions!$B$47*(Assumptions!$B$21+Assumptions!$B$22/Assumptions!$B$47)/(Assumptions!$B$21+Assumptions!$B$22/$C$559),Assumptions!$B$47)</f>
        <v>10</v>
      </c>
      <c r="Y559" s="12" t="n">
        <f aca="false">Assumptions!$B$48/$X$559</f>
        <v>1</v>
      </c>
      <c r="Z559" s="12" t="n">
        <f aca="false">Assumptions!$B$49*$Y$559</f>
        <v>3000000</v>
      </c>
      <c r="AA559" s="12" t="n">
        <f aca="false">IF($C$559&lt;Assumptions!$B$52,Assumptions!$B$52*(Assumptions!$B$21+Assumptions!$B$22/Assumptions!$B$52)/(Assumptions!$B$21+Assumptions!$B$22/$C$559),Assumptions!$B$52)</f>
        <v>25</v>
      </c>
      <c r="AB559" s="12" t="n">
        <f aca="false">Assumptions!$B$53/$AA$559</f>
        <v>1</v>
      </c>
      <c r="AC559" s="12" t="n">
        <f aca="false">Assumptions!$B$54*$AB$559</f>
        <v>2400000</v>
      </c>
      <c r="AD559" s="12" t="n">
        <f aca="false">IF($C$559&lt;Assumptions!$B$57,Assumptions!$B$57*(Assumptions!$B$21+Assumptions!$B$22/Assumptions!$B$57)/(Assumptions!$B$21+Assumptions!$B$22/$C$559),Assumptions!$B$57)</f>
        <v>57.9714266404196</v>
      </c>
      <c r="AE559" s="12" t="n">
        <f aca="false">Assumptions!$B$58/$AD$559</f>
        <v>1.03499264167092</v>
      </c>
      <c r="AF559" s="12" t="n">
        <f aca="false">Assumptions!$B$59*$AE$559</f>
        <v>1724988.08111575</v>
      </c>
      <c r="AG559" s="12" t="n">
        <f aca="false">IF($C$559&lt;Assumptions!$B$62,Assumptions!$B$62*(Assumptions!$B$21+Assumptions!$B$22/Assumptions!$B$62)/(Assumptions!$B$21+Assumptions!$B$22/$C$559),Assumptions!$B$62)</f>
        <v>49.1582764764852</v>
      </c>
      <c r="AH559" s="12" t="n">
        <f aca="false">Assumptions!$B$63/$AG$559</f>
        <v>1.00000070229303</v>
      </c>
      <c r="AI559" s="12" t="n">
        <f aca="false">Assumptions!$B$64*$AH$559</f>
        <v>6102671.28586048</v>
      </c>
    </row>
    <row r="560" customFormat="false" ht="15" hidden="true" customHeight="false" outlineLevel="0" collapsed="false">
      <c r="A560" s="6" t="n">
        <f aca="false">ROW()-ROW($A$481)+Assumptions!$B$4</f>
        <v>79</v>
      </c>
      <c r="B560" s="12" t="n">
        <f aca="false">$P$559</f>
        <v>0</v>
      </c>
      <c r="C560" s="12" t="n">
        <f aca="false">$D$4/(Assumptions!$B$16+$B$560)</f>
        <v>49.1562050655961</v>
      </c>
      <c r="D560" s="12" t="n">
        <f aca="false">Assumptions!$B$7/$C$560</f>
        <v>610299.35</v>
      </c>
      <c r="E560" s="12" t="n">
        <f aca="false">$T$560+$W$560+$Z$560+$AC$560+$AF$560+$AI$560</f>
        <v>23227659.3669762</v>
      </c>
      <c r="F560" s="12" t="n">
        <f aca="false">Assumptions!$B$70/(Assumptions!$B$20+Assumptions!$B$17+$B$560+$E$560+$O$559)</f>
        <v>27.2523180435759</v>
      </c>
      <c r="G560" s="12" t="n">
        <f aca="false">$C$560*(1-Assumptions!$B$71)</f>
        <v>39.3249640524769</v>
      </c>
      <c r="H560" s="12" t="n">
        <f aca="false">MIN($F$560,$G$560)</f>
        <v>27.2523180435759</v>
      </c>
      <c r="I560" s="12" t="str">
        <f aca="false">IF($F$560&lt;=$G$560,"cap","discount")</f>
        <v>cap</v>
      </c>
      <c r="J560" s="12" t="n">
        <f aca="false">Assumptions!$B$69/$H$560</f>
        <v>183470.631452528</v>
      </c>
      <c r="K560" s="12" t="n">
        <f aca="false">Assumptions!$B$74/(Assumptions!$B$20+Assumptions!$B$17+$B$560+$E$560+$J$560)</f>
        <v>43.4714129425944</v>
      </c>
      <c r="L560" s="12" t="n">
        <f aca="false">$C$560*(1-Assumptions!$B$75)</f>
        <v>41.7827743057567</v>
      </c>
      <c r="M560" s="12" t="n">
        <f aca="false">MIN($K$560,$L$560)</f>
        <v>41.7827743057567</v>
      </c>
      <c r="N560" s="12" t="str">
        <f aca="false">IF($K$560&lt;=$L$560,"cap","discount")</f>
        <v>discount</v>
      </c>
      <c r="O560" s="12" t="n">
        <f aca="false">Assumptions!$B$73/$M$560</f>
        <v>71799.9235294118</v>
      </c>
      <c r="P560" s="12" t="n">
        <f aca="false">MAX(Assumptions!$B$4,($A$5*(Assumptions!$B$20+$E$560+Assumptions!$B$17+$J$560+$O$560+$D$560)-Assumptions!$B$17)/(1-$A$5))</f>
        <v>0</v>
      </c>
      <c r="Q560" s="12" t="n">
        <f aca="false">Assumptions!$B$20+$E$560+Assumptions!$B$17+$P$560+$J$560+$O$560+$D$560</f>
        <v>37487896.2719582</v>
      </c>
      <c r="R560" s="12" t="n">
        <f aca="false">IF($C$560&lt;Assumptions!$B$37,Assumptions!$B$37*(Assumptions!$B$21+Assumptions!$B$22/Assumptions!$B$37)/(Assumptions!$B$21+Assumptions!$B$22/$C$560),Assumptions!$B$37)</f>
        <v>1</v>
      </c>
      <c r="S560" s="12" t="n">
        <f aca="false">Assumptions!$B$38/$R$560</f>
        <v>1</v>
      </c>
      <c r="T560" s="12" t="n">
        <f aca="false">Assumptions!$B$39*$S$560</f>
        <v>5000000</v>
      </c>
      <c r="U560" s="12" t="n">
        <f aca="false">IF($C$560&lt;Assumptions!$B$42,Assumptions!$B$42*(Assumptions!$B$21+Assumptions!$B$22/Assumptions!$B$42)/(Assumptions!$B$21+Assumptions!$B$22/$C$560),Assumptions!$B$42)</f>
        <v>3</v>
      </c>
      <c r="V560" s="12" t="n">
        <f aca="false">Assumptions!$B$43/$U$560</f>
        <v>1</v>
      </c>
      <c r="W560" s="12" t="n">
        <f aca="false">Assumptions!$B$44*$V$560</f>
        <v>5000000</v>
      </c>
      <c r="X560" s="12" t="n">
        <f aca="false">IF($C$560&lt;Assumptions!$B$47,Assumptions!$B$47*(Assumptions!$B$21+Assumptions!$B$22/Assumptions!$B$47)/(Assumptions!$B$21+Assumptions!$B$22/$C$560),Assumptions!$B$47)</f>
        <v>10</v>
      </c>
      <c r="Y560" s="12" t="n">
        <f aca="false">Assumptions!$B$48/$X$560</f>
        <v>1</v>
      </c>
      <c r="Z560" s="12" t="n">
        <f aca="false">Assumptions!$B$49*$Y$560</f>
        <v>3000000</v>
      </c>
      <c r="AA560" s="12" t="n">
        <f aca="false">IF($C$560&lt;Assumptions!$B$52,Assumptions!$B$52*(Assumptions!$B$21+Assumptions!$B$22/Assumptions!$B$52)/(Assumptions!$B$21+Assumptions!$B$22/$C$560),Assumptions!$B$52)</f>
        <v>25</v>
      </c>
      <c r="AB560" s="12" t="n">
        <f aca="false">Assumptions!$B$53/$AA$560</f>
        <v>1</v>
      </c>
      <c r="AC560" s="12" t="n">
        <f aca="false">Assumptions!$B$54*$AB$560</f>
        <v>2400000</v>
      </c>
      <c r="AD560" s="12" t="n">
        <f aca="false">IF($C$560&lt;Assumptions!$B$57,Assumptions!$B$57*(Assumptions!$B$21+Assumptions!$B$22/Assumptions!$B$57)/(Assumptions!$B$21+Assumptions!$B$22/$C$560),Assumptions!$B$57)</f>
        <v>57.9714266404196</v>
      </c>
      <c r="AE560" s="12" t="n">
        <f aca="false">Assumptions!$B$58/$AD$560</f>
        <v>1.03499264167092</v>
      </c>
      <c r="AF560" s="12" t="n">
        <f aca="false">Assumptions!$B$59*$AE$560</f>
        <v>1724988.08111575</v>
      </c>
      <c r="AG560" s="12" t="n">
        <f aca="false">IF($C$560&lt;Assumptions!$B$62,Assumptions!$B$62*(Assumptions!$B$21+Assumptions!$B$22/Assumptions!$B$62)/(Assumptions!$B$21+Assumptions!$B$22/$C$560),Assumptions!$B$62)</f>
        <v>49.1582764764852</v>
      </c>
      <c r="AH560" s="12" t="n">
        <f aca="false">Assumptions!$B$63/$AG$560</f>
        <v>1.00000070229303</v>
      </c>
      <c r="AI560" s="12" t="n">
        <f aca="false">Assumptions!$B$64*$AH$560</f>
        <v>6102671.28586048</v>
      </c>
    </row>
    <row r="570" customFormat="false" ht="35.05" hidden="true" customHeight="false" outlineLevel="0" collapsed="false">
      <c r="A570" s="6" t="str">
        <f aca="false">Assumptions!$I$101</f>
        <v>Code</v>
      </c>
      <c r="B570" s="12" t="str">
        <f aca="false">Assumptions!$I$102</f>
        <v>F bit</v>
      </c>
      <c r="C570" s="12" t="str">
        <f aca="false">Assumptions!$I$103</f>
        <v>E bit</v>
      </c>
      <c r="D570" s="12" t="str">
        <f aca="false">Assumptions!$I$104</f>
        <v>D bit</v>
      </c>
      <c r="E570" s="12" t="str">
        <f aca="false">Assumptions!$I$105</f>
        <v>C bit</v>
      </c>
      <c r="F570" s="12" t="str">
        <f aca="false">Assumptions!$I$106</f>
        <v>B bit</v>
      </c>
      <c r="G570" s="12" t="str">
        <f aca="false">Assumptions!$I$107</f>
        <v>A bit</v>
      </c>
      <c r="H570" s="12" t="str">
        <f aca="false">Assumptions!$I$108</f>
        <v>Seed bit</v>
      </c>
      <c r="I570" s="12" t="str">
        <f aca="false">Assumptions!$I$109</f>
        <v>F pref paid</v>
      </c>
      <c r="J570" s="12" t="str">
        <f aca="false">Assumptions!$I$110</f>
        <v>E pref paid</v>
      </c>
      <c r="K570" s="12" t="str">
        <f aca="false">Assumptions!$I$111</f>
        <v>D pref paid</v>
      </c>
      <c r="L570" s="12" t="str">
        <f aca="false">Assumptions!$I$112</f>
        <v>C pref paid</v>
      </c>
      <c r="M570" s="12" t="str">
        <f aca="false">Assumptions!$I$113</f>
        <v>B pref paid</v>
      </c>
      <c r="N570" s="12" t="str">
        <f aca="false">Assumptions!$I$114</f>
        <v>A pref paid</v>
      </c>
      <c r="O570" s="12" t="str">
        <f aca="false">Assumptions!$I$115</f>
        <v>Seed pref paid</v>
      </c>
      <c r="P570" s="12" t="str">
        <f aca="false">Assumptions!$I$116</f>
        <v>Total pref</v>
      </c>
      <c r="Q570" s="12" t="str">
        <f aca="false">Assumptions!$I$117</f>
        <v>Residual</v>
      </c>
      <c r="R570" s="12" t="str">
        <f aca="false">Assumptions!$I$118</f>
        <v>Non-option conv shares</v>
      </c>
      <c r="S570" s="12" t="str">
        <f aca="false">Assumptions!$I$119</f>
        <v>Options ITM</v>
      </c>
      <c r="T570" s="12" t="str">
        <f aca="false">Assumptions!$I$120</f>
        <v>Common PPS</v>
      </c>
      <c r="U570" s="12" t="str">
        <f aca="false">Assumptions!$I$121</f>
        <v>F proceeds</v>
      </c>
      <c r="V570" s="12" t="str">
        <f aca="false">Assumptions!$I$122</f>
        <v>E proceeds</v>
      </c>
      <c r="W570" s="12" t="str">
        <f aca="false">Assumptions!$I$123</f>
        <v>D proceeds</v>
      </c>
      <c r="X570" s="12" t="str">
        <f aca="false">Assumptions!$I$124</f>
        <v>C proceeds</v>
      </c>
      <c r="Y570" s="12" t="str">
        <f aca="false">Assumptions!$I$125</f>
        <v>B proceeds</v>
      </c>
      <c r="Z570" s="12" t="str">
        <f aca="false">Assumptions!$I$126</f>
        <v>A proceeds</v>
      </c>
      <c r="AA570" s="12" t="str">
        <f aca="false">Assumptions!$I$127</f>
        <v>Seed proceeds</v>
      </c>
      <c r="AB570" s="12" t="str">
        <f aca="false">Assumptions!$I$128</f>
        <v>Notes proceeds</v>
      </c>
      <c r="AC570" s="12" t="str">
        <f aca="false">Assumptions!$I$129</f>
        <v>Common + RSAs proceeds</v>
      </c>
      <c r="AD570" s="12" t="str">
        <f aca="false">Assumptions!$I$130</f>
        <v>Issued options net</v>
      </c>
      <c r="AE570" s="12" t="str">
        <f aca="false">Assumptions!$I$131</f>
        <v>Total distributed</v>
      </c>
      <c r="AF570" s="12" t="str">
        <f aca="false">Assumptions!$I$132</f>
        <v>Stable flag</v>
      </c>
      <c r="AH570" s="12" t="n">
        <f aca="false">IF(SUM($AF$571:$AF$698)=Assumptions!$B$4,Assumptions!$B$4,SUMPRODUCT($AF$571:$AF$698,$A$571:$A$698)/SUM($AF$571:$AF$698))</f>
        <v>16</v>
      </c>
    </row>
    <row r="571" customFormat="false" ht="15" hidden="true" customHeight="false" outlineLevel="0" collapsed="false">
      <c r="A571" s="6" t="n">
        <f aca="false">ROW()-ROW($A$571)+Assumptions!$B$4</f>
        <v>0</v>
      </c>
      <c r="B571" s="12" t="n">
        <f aca="false">MOD(QUOTIENT($A$571,Assumptions!$B$77),2)</f>
        <v>0</v>
      </c>
      <c r="C571" s="12" t="n">
        <f aca="false">MOD(QUOTIENT($A$571,Assumptions!$B$78),2)</f>
        <v>0</v>
      </c>
      <c r="D571" s="12" t="n">
        <f aca="false">MOD(QUOTIENT($A$571,Assumptions!$B$79),2)</f>
        <v>0</v>
      </c>
      <c r="E571" s="12" t="n">
        <f aca="false">MOD(QUOTIENT($A$571,Assumptions!$B$80),2)</f>
        <v>0</v>
      </c>
      <c r="F571" s="12" t="n">
        <f aca="false">MOD(QUOTIENT($A$571,Assumptions!$B$81),2)</f>
        <v>0</v>
      </c>
      <c r="G571" s="12" t="n">
        <f aca="false">MOD(QUOTIENT($A$571,Assumptions!$B$82),2)</f>
        <v>0</v>
      </c>
      <c r="H571" s="12" t="n">
        <f aca="false">MOD(QUOTIENT($A$571,Assumptions!$B$83),2)</f>
        <v>0</v>
      </c>
      <c r="I571" s="12" t="n">
        <f aca="false">IF($B$571=1,MIN(Assumptions!$B$67,MAX(Assumptions!$B$4,Assumptions!$B$26-(Assumptions!$B$4))),Assumptions!$B$4)</f>
        <v>0</v>
      </c>
      <c r="J571" s="12" t="n">
        <f aca="false">IF($C$571=1,MIN(Assumptions!$B$66,MAX(Assumptions!$B$4,Assumptions!$B$26-($I$571))),Assumptions!$B$4)</f>
        <v>0</v>
      </c>
      <c r="K571" s="12" t="n">
        <f aca="false">IF($D$571=1,MIN(Assumptions!$B$61,MAX(Assumptions!$B$4,Assumptions!$B$26-($I$571+$J$571))),Assumptions!$B$4)</f>
        <v>0</v>
      </c>
      <c r="L571" s="12" t="n">
        <f aca="false">IF($E$571=1,MIN(Assumptions!$B$56,MAX(Assumptions!$B$4,Assumptions!$B$26-($I$571+$J$571+$K$571))),Assumptions!$B$4)</f>
        <v>0</v>
      </c>
      <c r="M571" s="12" t="n">
        <f aca="false">IF($F$571=1,MIN(Assumptions!$B$51,MAX(Assumptions!$B$4,Assumptions!$B$26-($I$571+$J$571+$K$571+$L$571))),Assumptions!$B$4)</f>
        <v>0</v>
      </c>
      <c r="N571" s="12" t="n">
        <f aca="false">IF($G$571=1,MIN(Assumptions!$B$46,MAX(Assumptions!$B$4,Assumptions!$B$26-($I$571+$J$571+$K$571+$L$571+$M$571))),Assumptions!$B$4)</f>
        <v>0</v>
      </c>
      <c r="O571" s="12" t="n">
        <f aca="false">IF($H$571=1,MIN(Assumptions!$B$41,MAX(Assumptions!$B$4,Assumptions!$B$26-($I$571+$J$571+$K$571+$L$571+$M$571+$N$571))),Assumptions!$B$4)</f>
        <v>0</v>
      </c>
      <c r="P571" s="12" t="n">
        <f aca="false">$I$571+$J$571+$K$571+$L$571+$M$571+$N$571+$O$571</f>
        <v>0</v>
      </c>
      <c r="Q571" s="12" t="n">
        <f aca="false">MAX(Assumptions!$B$4,Assumptions!$B$26-$P$571)</f>
        <v>2000000000</v>
      </c>
      <c r="R571" s="12" t="n">
        <f aca="false">$J$560+$O$560+Assumptions!$B$20+IF($B$571=0,$D$560,Assumptions!$B$4)+IF($C$571=0,$AI$560,Assumptions!$B$4)+IF($D$571=0,$AF$560,Assumptions!$B$4)+IF($E$571=0,$AC$560,Assumptions!$B$4)+IF($F$571=0,$Z$560,Assumptions!$B$4)+IF($G$571=0,$W$560,Assumptions!$B$4)+IF($H$571=0,$T$560,Assumptions!$B$4)</f>
        <v>33093229.2719582</v>
      </c>
      <c r="S571" s="12" t="n">
        <f aca="false">IF($R$571&gt;Assumptions!$B$4,$Q$571/$R$571&gt;Assumptions!$B$13,FALSE())</f>
        <v>1</v>
      </c>
      <c r="T571" s="12" t="n">
        <f aca="false">IF($S$571,($Q$571+Assumptions!$B$14*Assumptions!$B$13)/($R$571+Assumptions!$B$14),IF($R$571&gt;Assumptions!$B$4,$Q$571/$R$571,Assumptions!$B$4))</f>
        <v>56.2607001657378</v>
      </c>
      <c r="U571" s="12" t="n">
        <f aca="false">IF($B$571=1,$I$571,$D$560*$T$571)</f>
        <v>34335868.7416947</v>
      </c>
      <c r="V571" s="12" t="n">
        <f aca="false">IF($C$571=1,$J$571,$AI$560*$T$571)</f>
        <v>343340559.423854</v>
      </c>
      <c r="W571" s="12" t="n">
        <f aca="false">IF($D$571=1,$K$571,$AF$560*$T$571)</f>
        <v>97049037.2211247</v>
      </c>
      <c r="X571" s="12" t="n">
        <f aca="false">IF($E$571=1,$L$571,$AC$560*$T$571)</f>
        <v>135025680.397771</v>
      </c>
      <c r="Y571" s="12" t="n">
        <f aca="false">IF($F$571=1,$M$571,$Z$560*$T$571)</f>
        <v>168782100.497213</v>
      </c>
      <c r="Z571" s="12" t="n">
        <f aca="false">IF($G$571=1,$N$571,$W$560*$T$571)</f>
        <v>281303500.828689</v>
      </c>
      <c r="AA571" s="12" t="n">
        <f aca="false">IF($H$571=1,$O$571,$T$560*$T$571)</f>
        <v>281303500.828689</v>
      </c>
      <c r="AB571" s="12" t="n">
        <f aca="false">($J$560+$O$560)*$T$571</f>
        <v>14361700.1549804</v>
      </c>
      <c r="AC571" s="12" t="n">
        <f aca="false">Assumptions!$B$20*$T$571</f>
        <v>506346301.49164</v>
      </c>
      <c r="AD571" s="12" t="n">
        <f aca="false">IF($S$571,Assumptions!$B$14*($T$571-Assumptions!$B$13),Assumptions!$B$4)</f>
        <v>138151750.414344</v>
      </c>
      <c r="AE571" s="12" t="n">
        <f aca="false">$U$571+$V$571+$W$571+$X$571+$Y$571+$Z$571+$AA$571+$AB$571+$AC$571+$AD$571</f>
        <v>2000000000</v>
      </c>
      <c r="AF571" s="12" t="n">
        <f aca="false">IF(AND(IF($B$571=1,$U$571&gt;=INDEX($U$571:$U$698,1+$A$571-Assumptions!$B$77),$U$571&gt;INDEX($U$571:$U$698,1+$A$571+Assumptions!$B$77)),IF($C$571=1,$V$571&gt;=INDEX($V$571:$V$698,1+$A$571-Assumptions!$B$78),$V$571&gt;INDEX($V$571:$V$698,1+$A$571+Assumptions!$B$78)),IF($D$571=1,$W$571&gt;=INDEX($W$571:$W$698,1+$A$571-Assumptions!$B$79),$W$571&gt;INDEX($W$571:$W$698,1+$A$571+Assumptions!$B$79)),IF($E$571=1,$X$571&gt;=INDEX($X$571:$X$698,1+$A$571-Assumptions!$B$80),$X$571&gt;INDEX($X$571:$X$698,1+$A$571+Assumptions!$B$80)),IF($F$571=1,$Y$571&gt;=INDEX($Y$571:$Y$698,1+$A$571-Assumptions!$B$81),$Y$571&gt;INDEX($Y$571:$Y$698,1+$A$571+Assumptions!$B$81)),IF($G$571=1,$Z$571&gt;=INDEX($Z$571:$Z$698,1+$A$571-Assumptions!$B$82),$Z$571&gt;INDEX($Z$571:$Z$698,1+$A$571+Assumptions!$B$82)),IF($H$571=1,$AA$571&gt;=INDEX($AA$571:$AA$698,1+$A$571-Assumptions!$B$83),$AA$571&gt;INDEX($AA$571:$AA$698,1+$A$571+Assumptions!$B$83))),1,0)</f>
        <v>0</v>
      </c>
    </row>
    <row r="572" customFormat="false" ht="15" hidden="true" customHeight="false" outlineLevel="0" collapsed="false">
      <c r="A572" s="6" t="n">
        <f aca="false">ROW()-ROW($A$571)+Assumptions!$B$4</f>
        <v>1</v>
      </c>
      <c r="B572" s="12" t="n">
        <f aca="false">MOD(QUOTIENT($A$572,Assumptions!$B$77),2)</f>
        <v>0</v>
      </c>
      <c r="C572" s="12" t="n">
        <f aca="false">MOD(QUOTIENT($A$572,Assumptions!$B$78),2)</f>
        <v>0</v>
      </c>
      <c r="D572" s="12" t="n">
        <f aca="false">MOD(QUOTIENT($A$572,Assumptions!$B$79),2)</f>
        <v>0</v>
      </c>
      <c r="E572" s="12" t="n">
        <f aca="false">MOD(QUOTIENT($A$572,Assumptions!$B$80),2)</f>
        <v>0</v>
      </c>
      <c r="F572" s="12" t="n">
        <f aca="false">MOD(QUOTIENT($A$572,Assumptions!$B$81),2)</f>
        <v>0</v>
      </c>
      <c r="G572" s="12" t="n">
        <f aca="false">MOD(QUOTIENT($A$572,Assumptions!$B$82),2)</f>
        <v>0</v>
      </c>
      <c r="H572" s="12" t="n">
        <f aca="false">MOD(QUOTIENT($A$572,Assumptions!$B$83),2)</f>
        <v>1</v>
      </c>
      <c r="I572" s="12" t="n">
        <f aca="false">IF($B$572=1,MIN(Assumptions!$B$67,MAX(Assumptions!$B$4,Assumptions!$B$26-(Assumptions!$B$4))),Assumptions!$B$4)</f>
        <v>0</v>
      </c>
      <c r="J572" s="12" t="n">
        <f aca="false">IF($C$572=1,MIN(Assumptions!$B$66,MAX(Assumptions!$B$4,Assumptions!$B$26-($I$572))),Assumptions!$B$4)</f>
        <v>0</v>
      </c>
      <c r="K572" s="12" t="n">
        <f aca="false">IF($D$572=1,MIN(Assumptions!$B$61,MAX(Assumptions!$B$4,Assumptions!$B$26-($I$572+$J$572))),Assumptions!$B$4)</f>
        <v>0</v>
      </c>
      <c r="L572" s="12" t="n">
        <f aca="false">IF($E$572=1,MIN(Assumptions!$B$56,MAX(Assumptions!$B$4,Assumptions!$B$26-($I$572+$J$572+$K$572))),Assumptions!$B$4)</f>
        <v>0</v>
      </c>
      <c r="M572" s="12" t="n">
        <f aca="false">IF($F$572=1,MIN(Assumptions!$B$51,MAX(Assumptions!$B$4,Assumptions!$B$26-($I$572+$J$572+$K$572+$L$572))),Assumptions!$B$4)</f>
        <v>0</v>
      </c>
      <c r="N572" s="12" t="n">
        <f aca="false">IF($G$572=1,MIN(Assumptions!$B$46,MAX(Assumptions!$B$4,Assumptions!$B$26-($I$572+$J$572+$K$572+$L$572+$M$572))),Assumptions!$B$4)</f>
        <v>0</v>
      </c>
      <c r="O572" s="12" t="n">
        <f aca="false">IF($H$572=1,MIN(Assumptions!$B$41,MAX(Assumptions!$B$4,Assumptions!$B$26-($I$572+$J$572+$K$572+$L$572+$M$572+$N$572))),Assumptions!$B$4)</f>
        <v>5000000</v>
      </c>
      <c r="P572" s="12" t="n">
        <f aca="false">$I$572+$J$572+$K$572+$L$572+$M$572+$N$572+$O$572</f>
        <v>5000000</v>
      </c>
      <c r="Q572" s="12" t="n">
        <f aca="false">MAX(Assumptions!$B$4,Assumptions!$B$26-$P$572)</f>
        <v>1995000000</v>
      </c>
      <c r="R572" s="12" t="n">
        <f aca="false">$J$560+$O$560+Assumptions!$B$20+IF($B$572=0,$D$560,Assumptions!$B$4)+IF($C$572=0,$AI$560,Assumptions!$B$4)+IF($D$572=0,$AF$560,Assumptions!$B$4)+IF($E$572=0,$AC$560,Assumptions!$B$4)+IF($F$572=0,$Z$560,Assumptions!$B$4)+IF($G$572=0,$W$560,Assumptions!$B$4)+IF($H$572=0,$T$560,Assumptions!$B$4)</f>
        <v>28093229.2719582</v>
      </c>
      <c r="S572" s="12" t="n">
        <f aca="false">IF($R$572&gt;Assumptions!$B$4,$Q$572/$R$572&gt;Assumptions!$B$13,FALSE())</f>
        <v>1</v>
      </c>
      <c r="T572" s="12" t="n">
        <f aca="false">IF($S$572,($Q$572+Assumptions!$B$14*Assumptions!$B$13)/($R$572+Assumptions!$B$14),IF($R$572&gt;Assumptions!$B$4,$Q$572/$R$572,Assumptions!$B$4))</f>
        <v>65.2922247025067</v>
      </c>
      <c r="U572" s="12" t="n">
        <f aca="false">IF($B$572=1,$I$572,$D$560*$T$572)</f>
        <v>39847802.2959938</v>
      </c>
      <c r="V572" s="12" t="n">
        <f aca="false">IF($C$572=1,$J$572,$AI$560*$T$572)</f>
        <v>398456984.881939</v>
      </c>
      <c r="W572" s="12" t="n">
        <f aca="false">IF($D$572=1,$K$572,$AF$560*$T$572)</f>
        <v>112628309.401356</v>
      </c>
      <c r="X572" s="12" t="n">
        <f aca="false">IF($E$572=1,$L$572,$AC$560*$T$572)</f>
        <v>156701339.286016</v>
      </c>
      <c r="Y572" s="12" t="n">
        <f aca="false">IF($F$572=1,$M$572,$Z$560*$T$572)</f>
        <v>195876674.10752</v>
      </c>
      <c r="Z572" s="12" t="n">
        <f aca="false">IF($G$572=1,$N$572,$W$560*$T$572)</f>
        <v>326461123.512534</v>
      </c>
      <c r="AA572" s="12" t="n">
        <f aca="false">IF($H$572=1,$O$572,$T$560*$T$572)</f>
        <v>5000000</v>
      </c>
      <c r="AB572" s="12" t="n">
        <f aca="false">($J$560+$O$560)*$T$572</f>
        <v>16667182.4358144</v>
      </c>
      <c r="AC572" s="12" t="n">
        <f aca="false">Assumptions!$B$20*$T$572</f>
        <v>587630022.322561</v>
      </c>
      <c r="AD572" s="12" t="n">
        <f aca="false">IF($S$572,Assumptions!$B$14*($T$572-Assumptions!$B$13),Assumptions!$B$4)</f>
        <v>160730561.756267</v>
      </c>
      <c r="AE572" s="12" t="n">
        <f aca="false">$U$572+$V$572+$W$572+$X$572+$Y$572+$Z$572+$AA$572+$AB$572+$AC$572+$AD$572</f>
        <v>2000000000</v>
      </c>
      <c r="AF572" s="12" t="n">
        <f aca="false">IF(AND(IF($B$572=1,$U$572&gt;=INDEX($U$571:$U$698,1+$A$572-Assumptions!$B$77),$U$572&gt;INDEX($U$571:$U$698,1+$A$572+Assumptions!$B$77)),IF($C$572=1,$V$572&gt;=INDEX($V$571:$V$698,1+$A$572-Assumptions!$B$78),$V$572&gt;INDEX($V$571:$V$698,1+$A$572+Assumptions!$B$78)),IF($D$572=1,$W$572&gt;=INDEX($W$571:$W$698,1+$A$572-Assumptions!$B$79),$W$572&gt;INDEX($W$571:$W$698,1+$A$572+Assumptions!$B$79)),IF($E$572=1,$X$572&gt;=INDEX($X$571:$X$698,1+$A$572-Assumptions!$B$80),$X$572&gt;INDEX($X$571:$X$698,1+$A$572+Assumptions!$B$80)),IF($F$572=1,$Y$572&gt;=INDEX($Y$571:$Y$698,1+$A$572-Assumptions!$B$81),$Y$572&gt;INDEX($Y$571:$Y$698,1+$A$572+Assumptions!$B$81)),IF($G$572=1,$Z$572&gt;=INDEX($Z$571:$Z$698,1+$A$572-Assumptions!$B$82),$Z$572&gt;INDEX($Z$571:$Z$698,1+$A$572+Assumptions!$B$82)),IF($H$572=1,$AA$572&gt;=INDEX($AA$571:$AA$698,1+$A$572-Assumptions!$B$83),$AA$572&gt;INDEX($AA$571:$AA$698,1+$A$572+Assumptions!$B$83))),1,0)</f>
        <v>0</v>
      </c>
    </row>
    <row r="573" customFormat="false" ht="15" hidden="true" customHeight="false" outlineLevel="0" collapsed="false">
      <c r="A573" s="6" t="n">
        <f aca="false">ROW()-ROW($A$571)+Assumptions!$B$4</f>
        <v>2</v>
      </c>
      <c r="B573" s="12" t="n">
        <f aca="false">MOD(QUOTIENT($A$573,Assumptions!$B$77),2)</f>
        <v>0</v>
      </c>
      <c r="C573" s="12" t="n">
        <f aca="false">MOD(QUOTIENT($A$573,Assumptions!$B$78),2)</f>
        <v>0</v>
      </c>
      <c r="D573" s="12" t="n">
        <f aca="false">MOD(QUOTIENT($A$573,Assumptions!$B$79),2)</f>
        <v>0</v>
      </c>
      <c r="E573" s="12" t="n">
        <f aca="false">MOD(QUOTIENT($A$573,Assumptions!$B$80),2)</f>
        <v>0</v>
      </c>
      <c r="F573" s="12" t="n">
        <f aca="false">MOD(QUOTIENT($A$573,Assumptions!$B$81),2)</f>
        <v>0</v>
      </c>
      <c r="G573" s="12" t="n">
        <f aca="false">MOD(QUOTIENT($A$573,Assumptions!$B$82),2)</f>
        <v>1</v>
      </c>
      <c r="H573" s="12" t="n">
        <f aca="false">MOD(QUOTIENT($A$573,Assumptions!$B$83),2)</f>
        <v>0</v>
      </c>
      <c r="I573" s="12" t="n">
        <f aca="false">IF($B$573=1,MIN(Assumptions!$B$67,MAX(Assumptions!$B$4,Assumptions!$B$26-(Assumptions!$B$4))),Assumptions!$B$4)</f>
        <v>0</v>
      </c>
      <c r="J573" s="12" t="n">
        <f aca="false">IF($C$573=1,MIN(Assumptions!$B$66,MAX(Assumptions!$B$4,Assumptions!$B$26-($I$573))),Assumptions!$B$4)</f>
        <v>0</v>
      </c>
      <c r="K573" s="12" t="n">
        <f aca="false">IF($D$573=1,MIN(Assumptions!$B$61,MAX(Assumptions!$B$4,Assumptions!$B$26-($I$573+$J$573))),Assumptions!$B$4)</f>
        <v>0</v>
      </c>
      <c r="L573" s="12" t="n">
        <f aca="false">IF($E$573=1,MIN(Assumptions!$B$56,MAX(Assumptions!$B$4,Assumptions!$B$26-($I$573+$J$573+$K$573))),Assumptions!$B$4)</f>
        <v>0</v>
      </c>
      <c r="M573" s="12" t="n">
        <f aca="false">IF($F$573=1,MIN(Assumptions!$B$51,MAX(Assumptions!$B$4,Assumptions!$B$26-($I$573+$J$573+$K$573+$L$573))),Assumptions!$B$4)</f>
        <v>0</v>
      </c>
      <c r="N573" s="12" t="n">
        <f aca="false">IF($G$573=1,MIN(Assumptions!$B$46,MAX(Assumptions!$B$4,Assumptions!$B$26-($I$573+$J$573+$K$573+$L$573+$M$573))),Assumptions!$B$4)</f>
        <v>15000000</v>
      </c>
      <c r="O573" s="12" t="n">
        <f aca="false">IF($H$573=1,MIN(Assumptions!$B$41,MAX(Assumptions!$B$4,Assumptions!$B$26-($I$573+$J$573+$K$573+$L$573+$M$573+$N$573))),Assumptions!$B$4)</f>
        <v>0</v>
      </c>
      <c r="P573" s="12" t="n">
        <f aca="false">$I$573+$J$573+$K$573+$L$573+$M$573+$N$573+$O$573</f>
        <v>15000000</v>
      </c>
      <c r="Q573" s="12" t="n">
        <f aca="false">MAX(Assumptions!$B$4,Assumptions!$B$26-$P$573)</f>
        <v>1985000000</v>
      </c>
      <c r="R573" s="12" t="n">
        <f aca="false">$J$560+$O$560+Assumptions!$B$20+IF($B$573=0,$D$560,Assumptions!$B$4)+IF($C$573=0,$AI$560,Assumptions!$B$4)+IF($D$573=0,$AF$560,Assumptions!$B$4)+IF($E$573=0,$AC$560,Assumptions!$B$4)+IF($F$573=0,$Z$560,Assumptions!$B$4)+IF($G$573=0,$W$560,Assumptions!$B$4)+IF($H$573=0,$T$560,Assumptions!$B$4)</f>
        <v>28093229.2719582</v>
      </c>
      <c r="S573" s="12" t="n">
        <f aca="false">IF($R$573&gt;Assumptions!$B$4,$Q$573/$R$573&gt;Assumptions!$B$13,FALSE())</f>
        <v>1</v>
      </c>
      <c r="T573" s="12" t="n">
        <f aca="false">IF($S$573,($Q$573+Assumptions!$B$14*Assumptions!$B$13)/($R$573+Assumptions!$B$14),IF($R$573&gt;Assumptions!$B$4,$Q$573/$R$573,Assumptions!$B$4))</f>
        <v>64.9653549918559</v>
      </c>
      <c r="U573" s="12" t="n">
        <f aca="false">IF($B$573=1,$I$573,$D$560*$T$573)</f>
        <v>39648313.9240489</v>
      </c>
      <c r="V573" s="12" t="n">
        <f aca="false">IF($C$573=1,$J$573,$AI$560*$T$573)</f>
        <v>396462206.484532</v>
      </c>
      <c r="W573" s="12" t="n">
        <f aca="false">IF($D$573=1,$K$573,$AF$560*$T$573)</f>
        <v>112064463.046405</v>
      </c>
      <c r="X573" s="12" t="n">
        <f aca="false">IF($E$573=1,$L$573,$AC$560*$T$573)</f>
        <v>155916851.980454</v>
      </c>
      <c r="Y573" s="12" t="n">
        <f aca="false">IF($F$573=1,$M$573,$Z$560*$T$573)</f>
        <v>194896064.975568</v>
      </c>
      <c r="Z573" s="12" t="n">
        <f aca="false">IF($G$573=1,$N$573,$W$560*$T$573)</f>
        <v>15000000</v>
      </c>
      <c r="AA573" s="12" t="n">
        <f aca="false">IF($H$573=1,$O$573,$T$560*$T$573)</f>
        <v>324826774.959279</v>
      </c>
      <c r="AB573" s="12" t="n">
        <f aca="false">($J$560+$O$560)*$T$573</f>
        <v>16583742.2233698</v>
      </c>
      <c r="AC573" s="12" t="n">
        <f aca="false">Assumptions!$B$20*$T$573</f>
        <v>584688194.926703</v>
      </c>
      <c r="AD573" s="12" t="n">
        <f aca="false">IF($S$573,Assumptions!$B$14*($T$573-Assumptions!$B$13),Assumptions!$B$4)</f>
        <v>159913387.47964</v>
      </c>
      <c r="AE573" s="12" t="n">
        <f aca="false">$U$573+$V$573+$W$573+$X$573+$Y$573+$Z$573+$AA$573+$AB$573+$AC$573+$AD$573</f>
        <v>2000000000</v>
      </c>
      <c r="AF573" s="12" t="n">
        <f aca="false">IF(AND(IF($B$573=1,$U$573&gt;=INDEX($U$571:$U$698,1+$A$573-Assumptions!$B$77),$U$573&gt;INDEX($U$571:$U$698,1+$A$573+Assumptions!$B$77)),IF($C$573=1,$V$573&gt;=INDEX($V$571:$V$698,1+$A$573-Assumptions!$B$78),$V$573&gt;INDEX($V$571:$V$698,1+$A$573+Assumptions!$B$78)),IF($D$573=1,$W$573&gt;=INDEX($W$571:$W$698,1+$A$573-Assumptions!$B$79),$W$573&gt;INDEX($W$571:$W$698,1+$A$573+Assumptions!$B$79)),IF($E$573=1,$X$573&gt;=INDEX($X$571:$X$698,1+$A$573-Assumptions!$B$80),$X$573&gt;INDEX($X$571:$X$698,1+$A$573+Assumptions!$B$80)),IF($F$573=1,$Y$573&gt;=INDEX($Y$571:$Y$698,1+$A$573-Assumptions!$B$81),$Y$573&gt;INDEX($Y$571:$Y$698,1+$A$573+Assumptions!$B$81)),IF($G$573=1,$Z$573&gt;=INDEX($Z$571:$Z$698,1+$A$573-Assumptions!$B$82),$Z$573&gt;INDEX($Z$571:$Z$698,1+$A$573+Assumptions!$B$82)),IF($H$573=1,$AA$573&gt;=INDEX($AA$571:$AA$698,1+$A$573-Assumptions!$B$83),$AA$573&gt;INDEX($AA$571:$AA$698,1+$A$573+Assumptions!$B$83))),1,0)</f>
        <v>0</v>
      </c>
    </row>
    <row r="574" customFormat="false" ht="15" hidden="true" customHeight="false" outlineLevel="0" collapsed="false">
      <c r="A574" s="6" t="n">
        <f aca="false">ROW()-ROW($A$571)+Assumptions!$B$4</f>
        <v>3</v>
      </c>
      <c r="B574" s="12" t="n">
        <f aca="false">MOD(QUOTIENT($A$574,Assumptions!$B$77),2)</f>
        <v>0</v>
      </c>
      <c r="C574" s="12" t="n">
        <f aca="false">MOD(QUOTIENT($A$574,Assumptions!$B$78),2)</f>
        <v>0</v>
      </c>
      <c r="D574" s="12" t="n">
        <f aca="false">MOD(QUOTIENT($A$574,Assumptions!$B$79),2)</f>
        <v>0</v>
      </c>
      <c r="E574" s="12" t="n">
        <f aca="false">MOD(QUOTIENT($A$574,Assumptions!$B$80),2)</f>
        <v>0</v>
      </c>
      <c r="F574" s="12" t="n">
        <f aca="false">MOD(QUOTIENT($A$574,Assumptions!$B$81),2)</f>
        <v>0</v>
      </c>
      <c r="G574" s="12" t="n">
        <f aca="false">MOD(QUOTIENT($A$574,Assumptions!$B$82),2)</f>
        <v>1</v>
      </c>
      <c r="H574" s="12" t="n">
        <f aca="false">MOD(QUOTIENT($A$574,Assumptions!$B$83),2)</f>
        <v>1</v>
      </c>
      <c r="I574" s="12" t="n">
        <f aca="false">IF($B$574=1,MIN(Assumptions!$B$67,MAX(Assumptions!$B$4,Assumptions!$B$26-(Assumptions!$B$4))),Assumptions!$B$4)</f>
        <v>0</v>
      </c>
      <c r="J574" s="12" t="n">
        <f aca="false">IF($C$574=1,MIN(Assumptions!$B$66,MAX(Assumptions!$B$4,Assumptions!$B$26-($I$574))),Assumptions!$B$4)</f>
        <v>0</v>
      </c>
      <c r="K574" s="12" t="n">
        <f aca="false">IF($D$574=1,MIN(Assumptions!$B$61,MAX(Assumptions!$B$4,Assumptions!$B$26-($I$574+$J$574))),Assumptions!$B$4)</f>
        <v>0</v>
      </c>
      <c r="L574" s="12" t="n">
        <f aca="false">IF($E$574=1,MIN(Assumptions!$B$56,MAX(Assumptions!$B$4,Assumptions!$B$26-($I$574+$J$574+$K$574))),Assumptions!$B$4)</f>
        <v>0</v>
      </c>
      <c r="M574" s="12" t="n">
        <f aca="false">IF($F$574=1,MIN(Assumptions!$B$51,MAX(Assumptions!$B$4,Assumptions!$B$26-($I$574+$J$574+$K$574+$L$574))),Assumptions!$B$4)</f>
        <v>0</v>
      </c>
      <c r="N574" s="12" t="n">
        <f aca="false">IF($G$574=1,MIN(Assumptions!$B$46,MAX(Assumptions!$B$4,Assumptions!$B$26-($I$574+$J$574+$K$574+$L$574+$M$574))),Assumptions!$B$4)</f>
        <v>15000000</v>
      </c>
      <c r="O574" s="12" t="n">
        <f aca="false">IF($H$574=1,MIN(Assumptions!$B$41,MAX(Assumptions!$B$4,Assumptions!$B$26-($I$574+$J$574+$K$574+$L$574+$M$574+$N$574))),Assumptions!$B$4)</f>
        <v>5000000</v>
      </c>
      <c r="P574" s="12" t="n">
        <f aca="false">$I$574+$J$574+$K$574+$L$574+$M$574+$N$574+$O$574</f>
        <v>20000000</v>
      </c>
      <c r="Q574" s="12" t="n">
        <f aca="false">MAX(Assumptions!$B$4,Assumptions!$B$26-$P$574)</f>
        <v>1980000000</v>
      </c>
      <c r="R574" s="12" t="n">
        <f aca="false">$J$560+$O$560+Assumptions!$B$20+IF($B$574=0,$D$560,Assumptions!$B$4)+IF($C$574=0,$AI$560,Assumptions!$B$4)+IF($D$574=0,$AF$560,Assumptions!$B$4)+IF($E$574=0,$AC$560,Assumptions!$B$4)+IF($F$574=0,$Z$560,Assumptions!$B$4)+IF($G$574=0,$W$560,Assumptions!$B$4)+IF($H$574=0,$T$560,Assumptions!$B$4)</f>
        <v>23093229.2719582</v>
      </c>
      <c r="S574" s="12" t="n">
        <f aca="false">IF($R$574&gt;Assumptions!$B$4,$Q$574/$R$574&gt;Assumptions!$B$13,FALSE())</f>
        <v>1</v>
      </c>
      <c r="T574" s="12" t="n">
        <f aca="false">IF($S$574,($Q$574+Assumptions!$B$14*Assumptions!$B$13)/($R$574+Assumptions!$B$14),IF($R$574&gt;Assumptions!$B$4,$Q$574/$R$574,Assumptions!$B$4))</f>
        <v>77.4618934927517</v>
      </c>
      <c r="U574" s="12" t="n">
        <f aca="false">IF($B$574=1,$I$574,$D$560*$T$574)</f>
        <v>47274943.2483956</v>
      </c>
      <c r="V574" s="12" t="n">
        <f aca="false">IF($C$574=1,$J$574,$AI$560*$T$574)</f>
        <v>472724473.166599</v>
      </c>
      <c r="W574" s="12" t="n">
        <f aca="false">IF($D$574=1,$K$574,$AF$560*$T$574)</f>
        <v>133620843.015655</v>
      </c>
      <c r="X574" s="12" t="n">
        <f aca="false">IF($E$574=1,$L$574,$AC$560*$T$574)</f>
        <v>185908544.382604</v>
      </c>
      <c r="Y574" s="12" t="n">
        <f aca="false">IF($F$574=1,$M$574,$Z$560*$T$574)</f>
        <v>232385680.478255</v>
      </c>
      <c r="Z574" s="12" t="n">
        <f aca="false">IF($G$574=1,$N$574,$W$560*$T$574)</f>
        <v>15000000</v>
      </c>
      <c r="AA574" s="12" t="n">
        <f aca="false">IF($H$574=1,$O$574,$T$560*$T$574)</f>
        <v>5000000</v>
      </c>
      <c r="AB574" s="12" t="n">
        <f aca="false">($J$560+$O$560)*$T$574</f>
        <v>19773740.5418467</v>
      </c>
      <c r="AC574" s="12" t="n">
        <f aca="false">Assumptions!$B$20*$T$574</f>
        <v>697157041.434766</v>
      </c>
      <c r="AD574" s="12" t="n">
        <f aca="false">IF($S$574,Assumptions!$B$14*($T$574-Assumptions!$B$13),Assumptions!$B$4)</f>
        <v>191154733.731879</v>
      </c>
      <c r="AE574" s="12" t="n">
        <f aca="false">$U$574+$V$574+$W$574+$X$574+$Y$574+$Z$574+$AA$574+$AB$574+$AC$574+$AD$574</f>
        <v>2000000000</v>
      </c>
      <c r="AF574" s="12" t="n">
        <f aca="false">IF(AND(IF($B$574=1,$U$574&gt;=INDEX($U$571:$U$698,1+$A$574-Assumptions!$B$77),$U$574&gt;INDEX($U$571:$U$698,1+$A$574+Assumptions!$B$77)),IF($C$574=1,$V$574&gt;=INDEX($V$571:$V$698,1+$A$574-Assumptions!$B$78),$V$574&gt;INDEX($V$571:$V$698,1+$A$574+Assumptions!$B$78)),IF($D$574=1,$W$574&gt;=INDEX($W$571:$W$698,1+$A$574-Assumptions!$B$79),$W$574&gt;INDEX($W$571:$W$698,1+$A$574+Assumptions!$B$79)),IF($E$574=1,$X$574&gt;=INDEX($X$571:$X$698,1+$A$574-Assumptions!$B$80),$X$574&gt;INDEX($X$571:$X$698,1+$A$574+Assumptions!$B$80)),IF($F$574=1,$Y$574&gt;=INDEX($Y$571:$Y$698,1+$A$574-Assumptions!$B$81),$Y$574&gt;INDEX($Y$571:$Y$698,1+$A$574+Assumptions!$B$81)),IF($G$574=1,$Z$574&gt;=INDEX($Z$571:$Z$698,1+$A$574-Assumptions!$B$82),$Z$574&gt;INDEX($Z$571:$Z$698,1+$A$574+Assumptions!$B$82)),IF($H$574=1,$AA$574&gt;=INDEX($AA$571:$AA$698,1+$A$574-Assumptions!$B$83),$AA$574&gt;INDEX($AA$571:$AA$698,1+$A$574+Assumptions!$B$83))),1,0)</f>
        <v>0</v>
      </c>
    </row>
    <row r="575" customFormat="false" ht="15" hidden="true" customHeight="false" outlineLevel="0" collapsed="false">
      <c r="A575" s="6" t="n">
        <f aca="false">ROW()-ROW($A$571)+Assumptions!$B$4</f>
        <v>4</v>
      </c>
      <c r="B575" s="12" t="n">
        <f aca="false">MOD(QUOTIENT($A$575,Assumptions!$B$77),2)</f>
        <v>0</v>
      </c>
      <c r="C575" s="12" t="n">
        <f aca="false">MOD(QUOTIENT($A$575,Assumptions!$B$78),2)</f>
        <v>0</v>
      </c>
      <c r="D575" s="12" t="n">
        <f aca="false">MOD(QUOTIENT($A$575,Assumptions!$B$79),2)</f>
        <v>0</v>
      </c>
      <c r="E575" s="12" t="n">
        <f aca="false">MOD(QUOTIENT($A$575,Assumptions!$B$80),2)</f>
        <v>0</v>
      </c>
      <c r="F575" s="12" t="n">
        <f aca="false">MOD(QUOTIENT($A$575,Assumptions!$B$81),2)</f>
        <v>1</v>
      </c>
      <c r="G575" s="12" t="n">
        <f aca="false">MOD(QUOTIENT($A$575,Assumptions!$B$82),2)</f>
        <v>0</v>
      </c>
      <c r="H575" s="12" t="n">
        <f aca="false">MOD(QUOTIENT($A$575,Assumptions!$B$83),2)</f>
        <v>0</v>
      </c>
      <c r="I575" s="12" t="n">
        <f aca="false">IF($B$575=1,MIN(Assumptions!$B$67,MAX(Assumptions!$B$4,Assumptions!$B$26-(Assumptions!$B$4))),Assumptions!$B$4)</f>
        <v>0</v>
      </c>
      <c r="J575" s="12" t="n">
        <f aca="false">IF($C$575=1,MIN(Assumptions!$B$66,MAX(Assumptions!$B$4,Assumptions!$B$26-($I$575))),Assumptions!$B$4)</f>
        <v>0</v>
      </c>
      <c r="K575" s="12" t="n">
        <f aca="false">IF($D$575=1,MIN(Assumptions!$B$61,MAX(Assumptions!$B$4,Assumptions!$B$26-($I$575+$J$575))),Assumptions!$B$4)</f>
        <v>0</v>
      </c>
      <c r="L575" s="12" t="n">
        <f aca="false">IF($E$575=1,MIN(Assumptions!$B$56,MAX(Assumptions!$B$4,Assumptions!$B$26-($I$575+$J$575+$K$575))),Assumptions!$B$4)</f>
        <v>0</v>
      </c>
      <c r="M575" s="12" t="n">
        <f aca="false">IF($F$575=1,MIN(Assumptions!$B$51,MAX(Assumptions!$B$4,Assumptions!$B$26-($I$575+$J$575+$K$575+$L$575))),Assumptions!$B$4)</f>
        <v>30000000</v>
      </c>
      <c r="N575" s="12" t="n">
        <f aca="false">IF($G$575=1,MIN(Assumptions!$B$46,MAX(Assumptions!$B$4,Assumptions!$B$26-($I$575+$J$575+$K$575+$L$575+$M$575))),Assumptions!$B$4)</f>
        <v>0</v>
      </c>
      <c r="O575" s="12" t="n">
        <f aca="false">IF($H$575=1,MIN(Assumptions!$B$41,MAX(Assumptions!$B$4,Assumptions!$B$26-($I$575+$J$575+$K$575+$L$575+$M$575+$N$575))),Assumptions!$B$4)</f>
        <v>0</v>
      </c>
      <c r="P575" s="12" t="n">
        <f aca="false">$I$575+$J$575+$K$575+$L$575+$M$575+$N$575+$O$575</f>
        <v>30000000</v>
      </c>
      <c r="Q575" s="12" t="n">
        <f aca="false">MAX(Assumptions!$B$4,Assumptions!$B$26-$P$575)</f>
        <v>1970000000</v>
      </c>
      <c r="R575" s="12" t="n">
        <f aca="false">$J$560+$O$560+Assumptions!$B$20+IF($B$575=0,$D$560,Assumptions!$B$4)+IF($C$575=0,$AI$560,Assumptions!$B$4)+IF($D$575=0,$AF$560,Assumptions!$B$4)+IF($E$575=0,$AC$560,Assumptions!$B$4)+IF($F$575=0,$Z$560,Assumptions!$B$4)+IF($G$575=0,$W$560,Assumptions!$B$4)+IF($H$575=0,$T$560,Assumptions!$B$4)</f>
        <v>30093229.2719582</v>
      </c>
      <c r="S575" s="12" t="n">
        <f aca="false">IF($R$575&gt;Assumptions!$B$4,$Q$575/$R$575&gt;Assumptions!$B$13,FALSE())</f>
        <v>1</v>
      </c>
      <c r="T575" s="12" t="n">
        <f aca="false">IF($S$575,($Q$575+Assumptions!$B$14*Assumptions!$B$13)/($R$575+Assumptions!$B$14),IF($R$575&gt;Assumptions!$B$4,$Q$575/$R$575,Assumptions!$B$4))</f>
        <v>60.5187041621879</v>
      </c>
      <c r="U575" s="12" t="n">
        <f aca="false">IF($B$575=1,$I$575,$D$560*$T$575)</f>
        <v>36934525.8130256</v>
      </c>
      <c r="V575" s="12" t="n">
        <f aca="false">IF($C$575=1,$J$575,$AI$560*$T$575)</f>
        <v>369325758.14807</v>
      </c>
      <c r="W575" s="12" t="n">
        <f aca="false">IF($D$575=1,$K$575,$AF$560*$T$575)</f>
        <v>104394043.364344</v>
      </c>
      <c r="X575" s="12" t="n">
        <f aca="false">IF($E$575=1,$L$575,$AC$560*$T$575)</f>
        <v>145244889.989251</v>
      </c>
      <c r="Y575" s="12" t="n">
        <f aca="false">IF($F$575=1,$M$575,$Z$560*$T$575)</f>
        <v>30000000</v>
      </c>
      <c r="Z575" s="12" t="n">
        <f aca="false">IF($G$575=1,$N$575,$W$560*$T$575)</f>
        <v>302593520.81094</v>
      </c>
      <c r="AA575" s="12" t="n">
        <f aca="false">IF($H$575=1,$O$575,$T$560*$T$575)</f>
        <v>302593520.81094</v>
      </c>
      <c r="AB575" s="12" t="n">
        <f aca="false">($J$560+$O$560)*$T$575</f>
        <v>15448643.1982696</v>
      </c>
      <c r="AC575" s="12" t="n">
        <f aca="false">Assumptions!$B$20*$T$575</f>
        <v>544668337.459691</v>
      </c>
      <c r="AD575" s="12" t="n">
        <f aca="false">IF($S$575,Assumptions!$B$14*($T$575-Assumptions!$B$13),Assumptions!$B$4)</f>
        <v>148796760.40547</v>
      </c>
      <c r="AE575" s="12" t="n">
        <f aca="false">$U$575+$V$575+$W$575+$X$575+$Y$575+$Z$575+$AA$575+$AB$575+$AC$575+$AD$575</f>
        <v>2000000000</v>
      </c>
      <c r="AF575" s="12" t="n">
        <f aca="false">IF(AND(IF($B$575=1,$U$575&gt;=INDEX($U$571:$U$698,1+$A$575-Assumptions!$B$77),$U$575&gt;INDEX($U$571:$U$698,1+$A$575+Assumptions!$B$77)),IF($C$575=1,$V$575&gt;=INDEX($V$571:$V$698,1+$A$575-Assumptions!$B$78),$V$575&gt;INDEX($V$571:$V$698,1+$A$575+Assumptions!$B$78)),IF($D$575=1,$W$575&gt;=INDEX($W$571:$W$698,1+$A$575-Assumptions!$B$79),$W$575&gt;INDEX($W$571:$W$698,1+$A$575+Assumptions!$B$79)),IF($E$575=1,$X$575&gt;=INDEX($X$571:$X$698,1+$A$575-Assumptions!$B$80),$X$575&gt;INDEX($X$571:$X$698,1+$A$575+Assumptions!$B$80)),IF($F$575=1,$Y$575&gt;=INDEX($Y$571:$Y$698,1+$A$575-Assumptions!$B$81),$Y$575&gt;INDEX($Y$571:$Y$698,1+$A$575+Assumptions!$B$81)),IF($G$575=1,$Z$575&gt;=INDEX($Z$571:$Z$698,1+$A$575-Assumptions!$B$82),$Z$575&gt;INDEX($Z$571:$Z$698,1+$A$575+Assumptions!$B$82)),IF($H$575=1,$AA$575&gt;=INDEX($AA$571:$AA$698,1+$A$575-Assumptions!$B$83),$AA$575&gt;INDEX($AA$571:$AA$698,1+$A$575+Assumptions!$B$83))),1,0)</f>
        <v>0</v>
      </c>
    </row>
    <row r="576" customFormat="false" ht="15" hidden="true" customHeight="false" outlineLevel="0" collapsed="false">
      <c r="A576" s="6" t="n">
        <f aca="false">ROW()-ROW($A$571)+Assumptions!$B$4</f>
        <v>5</v>
      </c>
      <c r="B576" s="12" t="n">
        <f aca="false">MOD(QUOTIENT($A$576,Assumptions!$B$77),2)</f>
        <v>0</v>
      </c>
      <c r="C576" s="12" t="n">
        <f aca="false">MOD(QUOTIENT($A$576,Assumptions!$B$78),2)</f>
        <v>0</v>
      </c>
      <c r="D576" s="12" t="n">
        <f aca="false">MOD(QUOTIENT($A$576,Assumptions!$B$79),2)</f>
        <v>0</v>
      </c>
      <c r="E576" s="12" t="n">
        <f aca="false">MOD(QUOTIENT($A$576,Assumptions!$B$80),2)</f>
        <v>0</v>
      </c>
      <c r="F576" s="12" t="n">
        <f aca="false">MOD(QUOTIENT($A$576,Assumptions!$B$81),2)</f>
        <v>1</v>
      </c>
      <c r="G576" s="12" t="n">
        <f aca="false">MOD(QUOTIENT($A$576,Assumptions!$B$82),2)</f>
        <v>0</v>
      </c>
      <c r="H576" s="12" t="n">
        <f aca="false">MOD(QUOTIENT($A$576,Assumptions!$B$83),2)</f>
        <v>1</v>
      </c>
      <c r="I576" s="12" t="n">
        <f aca="false">IF($B$576=1,MIN(Assumptions!$B$67,MAX(Assumptions!$B$4,Assumptions!$B$26-(Assumptions!$B$4))),Assumptions!$B$4)</f>
        <v>0</v>
      </c>
      <c r="J576" s="12" t="n">
        <f aca="false">IF($C$576=1,MIN(Assumptions!$B$66,MAX(Assumptions!$B$4,Assumptions!$B$26-($I$576))),Assumptions!$B$4)</f>
        <v>0</v>
      </c>
      <c r="K576" s="12" t="n">
        <f aca="false">IF($D$576=1,MIN(Assumptions!$B$61,MAX(Assumptions!$B$4,Assumptions!$B$26-($I$576+$J$576))),Assumptions!$B$4)</f>
        <v>0</v>
      </c>
      <c r="L576" s="12" t="n">
        <f aca="false">IF($E$576=1,MIN(Assumptions!$B$56,MAX(Assumptions!$B$4,Assumptions!$B$26-($I$576+$J$576+$K$576))),Assumptions!$B$4)</f>
        <v>0</v>
      </c>
      <c r="M576" s="12" t="n">
        <f aca="false">IF($F$576=1,MIN(Assumptions!$B$51,MAX(Assumptions!$B$4,Assumptions!$B$26-($I$576+$J$576+$K$576+$L$576))),Assumptions!$B$4)</f>
        <v>30000000</v>
      </c>
      <c r="N576" s="12" t="n">
        <f aca="false">IF($G$576=1,MIN(Assumptions!$B$46,MAX(Assumptions!$B$4,Assumptions!$B$26-($I$576+$J$576+$K$576+$L$576+$M$576))),Assumptions!$B$4)</f>
        <v>0</v>
      </c>
      <c r="O576" s="12" t="n">
        <f aca="false">IF($H$576=1,MIN(Assumptions!$B$41,MAX(Assumptions!$B$4,Assumptions!$B$26-($I$576+$J$576+$K$576+$L$576+$M$576+$N$576))),Assumptions!$B$4)</f>
        <v>5000000</v>
      </c>
      <c r="P576" s="12" t="n">
        <f aca="false">$I$576+$J$576+$K$576+$L$576+$M$576+$N$576+$O$576</f>
        <v>35000000</v>
      </c>
      <c r="Q576" s="12" t="n">
        <f aca="false">MAX(Assumptions!$B$4,Assumptions!$B$26-$P$576)</f>
        <v>1965000000</v>
      </c>
      <c r="R576" s="12" t="n">
        <f aca="false">$J$560+$O$560+Assumptions!$B$20+IF($B$576=0,$D$560,Assumptions!$B$4)+IF($C$576=0,$AI$560,Assumptions!$B$4)+IF($D$576=0,$AF$560,Assumptions!$B$4)+IF($E$576=0,$AC$560,Assumptions!$B$4)+IF($F$576=0,$Z$560,Assumptions!$B$4)+IF($G$576=0,$W$560,Assumptions!$B$4)+IF($H$576=0,$T$560,Assumptions!$B$4)</f>
        <v>25093229.2719582</v>
      </c>
      <c r="S576" s="12" t="n">
        <f aca="false">IF($R$576&gt;Assumptions!$B$4,$Q$576/$R$576&gt;Assumptions!$B$13,FALSE())</f>
        <v>1</v>
      </c>
      <c r="T576" s="12" t="n">
        <f aca="false">IF($S$576,($Q$576+Assumptions!$B$14*Assumptions!$B$13)/($R$576+Assumptions!$B$14),IF($R$576&gt;Assumptions!$B$4,$Q$576/$R$576,Assumptions!$B$4))</f>
        <v>71.303723845019</v>
      </c>
      <c r="U576" s="12" t="n">
        <f aca="false">IF($B$576=1,$I$576,$D$560*$T$576)</f>
        <v>43516616.3151946</v>
      </c>
      <c r="V576" s="12" t="n">
        <f aca="false">IF($C$576=1,$J$576,$AI$560*$T$576)</f>
        <v>435143188.083923</v>
      </c>
      <c r="W576" s="12" t="n">
        <f aca="false">IF($D$576=1,$K$576,$AF$560*$T$576)</f>
        <v>122998073.771827</v>
      </c>
      <c r="X576" s="12" t="n">
        <f aca="false">IF($E$576=1,$L$576,$AC$560*$T$576)</f>
        <v>171128937.228046</v>
      </c>
      <c r="Y576" s="12" t="n">
        <f aca="false">IF($F$576=1,$M$576,$Z$560*$T$576)</f>
        <v>30000000</v>
      </c>
      <c r="Z576" s="12" t="n">
        <f aca="false">IF($G$576=1,$N$576,$W$560*$T$576)</f>
        <v>356518619.225095</v>
      </c>
      <c r="AA576" s="12" t="n">
        <f aca="false">IF($H$576=1,$O$576,$T$560*$T$576)</f>
        <v>5000000</v>
      </c>
      <c r="AB576" s="12" t="n">
        <f aca="false">($J$560+$O$560)*$T$576</f>
        <v>18201741.158197</v>
      </c>
      <c r="AC576" s="12" t="n">
        <f aca="false">Assumptions!$B$20*$T$576</f>
        <v>641733514.605171</v>
      </c>
      <c r="AD576" s="12" t="n">
        <f aca="false">IF($S$576,Assumptions!$B$14*($T$576-Assumptions!$B$13),Assumptions!$B$4)</f>
        <v>175759309.612547</v>
      </c>
      <c r="AE576" s="12" t="n">
        <f aca="false">$U$576+$V$576+$W$576+$X$576+$Y$576+$Z$576+$AA$576+$AB$576+$AC$576+$AD$576</f>
        <v>2000000000</v>
      </c>
      <c r="AF576" s="12" t="n">
        <f aca="false">IF(AND(IF($B$576=1,$U$576&gt;=INDEX($U$571:$U$698,1+$A$576-Assumptions!$B$77),$U$576&gt;INDEX($U$571:$U$698,1+$A$576+Assumptions!$B$77)),IF($C$576=1,$V$576&gt;=INDEX($V$571:$V$698,1+$A$576-Assumptions!$B$78),$V$576&gt;INDEX($V$571:$V$698,1+$A$576+Assumptions!$B$78)),IF($D$576=1,$W$576&gt;=INDEX($W$571:$W$698,1+$A$576-Assumptions!$B$79),$W$576&gt;INDEX($W$571:$W$698,1+$A$576+Assumptions!$B$79)),IF($E$576=1,$X$576&gt;=INDEX($X$571:$X$698,1+$A$576-Assumptions!$B$80),$X$576&gt;INDEX($X$571:$X$698,1+$A$576+Assumptions!$B$80)),IF($F$576=1,$Y$576&gt;=INDEX($Y$571:$Y$698,1+$A$576-Assumptions!$B$81),$Y$576&gt;INDEX($Y$571:$Y$698,1+$A$576+Assumptions!$B$81)),IF($G$576=1,$Z$576&gt;=INDEX($Z$571:$Z$698,1+$A$576-Assumptions!$B$82),$Z$576&gt;INDEX($Z$571:$Z$698,1+$A$576+Assumptions!$B$82)),IF($H$576=1,$AA$576&gt;=INDEX($AA$571:$AA$698,1+$A$576-Assumptions!$B$83),$AA$576&gt;INDEX($AA$571:$AA$698,1+$A$576+Assumptions!$B$83))),1,0)</f>
        <v>0</v>
      </c>
    </row>
    <row r="577" customFormat="false" ht="15" hidden="true" customHeight="false" outlineLevel="0" collapsed="false">
      <c r="A577" s="6" t="n">
        <f aca="false">ROW()-ROW($A$571)+Assumptions!$B$4</f>
        <v>6</v>
      </c>
      <c r="B577" s="12" t="n">
        <f aca="false">MOD(QUOTIENT($A$577,Assumptions!$B$77),2)</f>
        <v>0</v>
      </c>
      <c r="C577" s="12" t="n">
        <f aca="false">MOD(QUOTIENT($A$577,Assumptions!$B$78),2)</f>
        <v>0</v>
      </c>
      <c r="D577" s="12" t="n">
        <f aca="false">MOD(QUOTIENT($A$577,Assumptions!$B$79),2)</f>
        <v>0</v>
      </c>
      <c r="E577" s="12" t="n">
        <f aca="false">MOD(QUOTIENT($A$577,Assumptions!$B$80),2)</f>
        <v>0</v>
      </c>
      <c r="F577" s="12" t="n">
        <f aca="false">MOD(QUOTIENT($A$577,Assumptions!$B$81),2)</f>
        <v>1</v>
      </c>
      <c r="G577" s="12" t="n">
        <f aca="false">MOD(QUOTIENT($A$577,Assumptions!$B$82),2)</f>
        <v>1</v>
      </c>
      <c r="H577" s="12" t="n">
        <f aca="false">MOD(QUOTIENT($A$577,Assumptions!$B$83),2)</f>
        <v>0</v>
      </c>
      <c r="I577" s="12" t="n">
        <f aca="false">IF($B$577=1,MIN(Assumptions!$B$67,MAX(Assumptions!$B$4,Assumptions!$B$26-(Assumptions!$B$4))),Assumptions!$B$4)</f>
        <v>0</v>
      </c>
      <c r="J577" s="12" t="n">
        <f aca="false">IF($C$577=1,MIN(Assumptions!$B$66,MAX(Assumptions!$B$4,Assumptions!$B$26-($I$577))),Assumptions!$B$4)</f>
        <v>0</v>
      </c>
      <c r="K577" s="12" t="n">
        <f aca="false">IF($D$577=1,MIN(Assumptions!$B$61,MAX(Assumptions!$B$4,Assumptions!$B$26-($I$577+$J$577))),Assumptions!$B$4)</f>
        <v>0</v>
      </c>
      <c r="L577" s="12" t="n">
        <f aca="false">IF($E$577=1,MIN(Assumptions!$B$56,MAX(Assumptions!$B$4,Assumptions!$B$26-($I$577+$J$577+$K$577))),Assumptions!$B$4)</f>
        <v>0</v>
      </c>
      <c r="M577" s="12" t="n">
        <f aca="false">IF($F$577=1,MIN(Assumptions!$B$51,MAX(Assumptions!$B$4,Assumptions!$B$26-($I$577+$J$577+$K$577+$L$577))),Assumptions!$B$4)</f>
        <v>30000000</v>
      </c>
      <c r="N577" s="12" t="n">
        <f aca="false">IF($G$577=1,MIN(Assumptions!$B$46,MAX(Assumptions!$B$4,Assumptions!$B$26-($I$577+$J$577+$K$577+$L$577+$M$577))),Assumptions!$B$4)</f>
        <v>15000000</v>
      </c>
      <c r="O577" s="12" t="n">
        <f aca="false">IF($H$577=1,MIN(Assumptions!$B$41,MAX(Assumptions!$B$4,Assumptions!$B$26-($I$577+$J$577+$K$577+$L$577+$M$577+$N$577))),Assumptions!$B$4)</f>
        <v>0</v>
      </c>
      <c r="P577" s="12" t="n">
        <f aca="false">$I$577+$J$577+$K$577+$L$577+$M$577+$N$577+$O$577</f>
        <v>45000000</v>
      </c>
      <c r="Q577" s="12" t="n">
        <f aca="false">MAX(Assumptions!$B$4,Assumptions!$B$26-$P$577)</f>
        <v>1955000000</v>
      </c>
      <c r="R577" s="12" t="n">
        <f aca="false">$J$560+$O$560+Assumptions!$B$20+IF($B$577=0,$D$560,Assumptions!$B$4)+IF($C$577=0,$AI$560,Assumptions!$B$4)+IF($D$577=0,$AF$560,Assumptions!$B$4)+IF($E$577=0,$AC$560,Assumptions!$B$4)+IF($F$577=0,$Z$560,Assumptions!$B$4)+IF($G$577=0,$W$560,Assumptions!$B$4)+IF($H$577=0,$T$560,Assumptions!$B$4)</f>
        <v>25093229.2719582</v>
      </c>
      <c r="S577" s="12" t="n">
        <f aca="false">IF($R$577&gt;Assumptions!$B$4,$Q$577/$R$577&gt;Assumptions!$B$13,FALSE())</f>
        <v>1</v>
      </c>
      <c r="T577" s="12" t="n">
        <f aca="false">IF($S$577,($Q$577+Assumptions!$B$14*Assumptions!$B$13)/($R$577+Assumptions!$B$14),IF($R$577&gt;Assumptions!$B$4,$Q$577/$R$577,Assumptions!$B$4))</f>
        <v>70.9413160999363</v>
      </c>
      <c r="U577" s="12" t="n">
        <f aca="false">IF($B$577=1,$I$577,$D$560*$T$577)</f>
        <v>43295439.1039357</v>
      </c>
      <c r="V577" s="12" t="n">
        <f aca="false">IF($C$577=1,$J$577,$AI$560*$T$577)</f>
        <v>432931532.744233</v>
      </c>
      <c r="W577" s="12" t="n">
        <f aca="false">IF($D$577=1,$K$577,$AF$560*$T$577)</f>
        <v>122372924.731055</v>
      </c>
      <c r="X577" s="12" t="n">
        <f aca="false">IF($E$577=1,$L$577,$AC$560*$T$577)</f>
        <v>170259158.639847</v>
      </c>
      <c r="Y577" s="12" t="n">
        <f aca="false">IF($F$577=1,$M$577,$Z$560*$T$577)</f>
        <v>30000000</v>
      </c>
      <c r="Z577" s="12" t="n">
        <f aca="false">IF($G$577=1,$N$577,$W$560*$T$577)</f>
        <v>15000000</v>
      </c>
      <c r="AA577" s="12" t="n">
        <f aca="false">IF($H$577=1,$O$577,$T$560*$T$577)</f>
        <v>354706580.499682</v>
      </c>
      <c r="AB577" s="12" t="n">
        <f aca="false">($J$560+$O$560)*$T$577</f>
        <v>18109229.13198</v>
      </c>
      <c r="AC577" s="12" t="n">
        <f aca="false">Assumptions!$B$20*$T$577</f>
        <v>638471844.899427</v>
      </c>
      <c r="AD577" s="12" t="n">
        <f aca="false">IF($S$577,Assumptions!$B$14*($T$577-Assumptions!$B$13),Assumptions!$B$4)</f>
        <v>174853290.249841</v>
      </c>
      <c r="AE577" s="12" t="n">
        <f aca="false">$U$577+$V$577+$W$577+$X$577+$Y$577+$Z$577+$AA$577+$AB$577+$AC$577+$AD$577</f>
        <v>2000000000</v>
      </c>
      <c r="AF577" s="12" t="n">
        <f aca="false">IF(AND(IF($B$577=1,$U$577&gt;=INDEX($U$571:$U$698,1+$A$577-Assumptions!$B$77),$U$577&gt;INDEX($U$571:$U$698,1+$A$577+Assumptions!$B$77)),IF($C$577=1,$V$577&gt;=INDEX($V$571:$V$698,1+$A$577-Assumptions!$B$78),$V$577&gt;INDEX($V$571:$V$698,1+$A$577+Assumptions!$B$78)),IF($D$577=1,$W$577&gt;=INDEX($W$571:$W$698,1+$A$577-Assumptions!$B$79),$W$577&gt;INDEX($W$571:$W$698,1+$A$577+Assumptions!$B$79)),IF($E$577=1,$X$577&gt;=INDEX($X$571:$X$698,1+$A$577-Assumptions!$B$80),$X$577&gt;INDEX($X$571:$X$698,1+$A$577+Assumptions!$B$80)),IF($F$577=1,$Y$577&gt;=INDEX($Y$571:$Y$698,1+$A$577-Assumptions!$B$81),$Y$577&gt;INDEX($Y$571:$Y$698,1+$A$577+Assumptions!$B$81)),IF($G$577=1,$Z$577&gt;=INDEX($Z$571:$Z$698,1+$A$577-Assumptions!$B$82),$Z$577&gt;INDEX($Z$571:$Z$698,1+$A$577+Assumptions!$B$82)),IF($H$577=1,$AA$577&gt;=INDEX($AA$571:$AA$698,1+$A$577-Assumptions!$B$83),$AA$577&gt;INDEX($AA$571:$AA$698,1+$A$577+Assumptions!$B$83))),1,0)</f>
        <v>0</v>
      </c>
    </row>
    <row r="578" customFormat="false" ht="15" hidden="true" customHeight="false" outlineLevel="0" collapsed="false">
      <c r="A578" s="6" t="n">
        <f aca="false">ROW()-ROW($A$571)+Assumptions!$B$4</f>
        <v>7</v>
      </c>
      <c r="B578" s="12" t="n">
        <f aca="false">MOD(QUOTIENT($A$578,Assumptions!$B$77),2)</f>
        <v>0</v>
      </c>
      <c r="C578" s="12" t="n">
        <f aca="false">MOD(QUOTIENT($A$578,Assumptions!$B$78),2)</f>
        <v>0</v>
      </c>
      <c r="D578" s="12" t="n">
        <f aca="false">MOD(QUOTIENT($A$578,Assumptions!$B$79),2)</f>
        <v>0</v>
      </c>
      <c r="E578" s="12" t="n">
        <f aca="false">MOD(QUOTIENT($A$578,Assumptions!$B$80),2)</f>
        <v>0</v>
      </c>
      <c r="F578" s="12" t="n">
        <f aca="false">MOD(QUOTIENT($A$578,Assumptions!$B$81),2)</f>
        <v>1</v>
      </c>
      <c r="G578" s="12" t="n">
        <f aca="false">MOD(QUOTIENT($A$578,Assumptions!$B$82),2)</f>
        <v>1</v>
      </c>
      <c r="H578" s="12" t="n">
        <f aca="false">MOD(QUOTIENT($A$578,Assumptions!$B$83),2)</f>
        <v>1</v>
      </c>
      <c r="I578" s="12" t="n">
        <f aca="false">IF($B$578=1,MIN(Assumptions!$B$67,MAX(Assumptions!$B$4,Assumptions!$B$26-(Assumptions!$B$4))),Assumptions!$B$4)</f>
        <v>0</v>
      </c>
      <c r="J578" s="12" t="n">
        <f aca="false">IF($C$578=1,MIN(Assumptions!$B$66,MAX(Assumptions!$B$4,Assumptions!$B$26-($I$578))),Assumptions!$B$4)</f>
        <v>0</v>
      </c>
      <c r="K578" s="12" t="n">
        <f aca="false">IF($D$578=1,MIN(Assumptions!$B$61,MAX(Assumptions!$B$4,Assumptions!$B$26-($I$578+$J$578))),Assumptions!$B$4)</f>
        <v>0</v>
      </c>
      <c r="L578" s="12" t="n">
        <f aca="false">IF($E$578=1,MIN(Assumptions!$B$56,MAX(Assumptions!$B$4,Assumptions!$B$26-($I$578+$J$578+$K$578))),Assumptions!$B$4)</f>
        <v>0</v>
      </c>
      <c r="M578" s="12" t="n">
        <f aca="false">IF($F$578=1,MIN(Assumptions!$B$51,MAX(Assumptions!$B$4,Assumptions!$B$26-($I$578+$J$578+$K$578+$L$578))),Assumptions!$B$4)</f>
        <v>30000000</v>
      </c>
      <c r="N578" s="12" t="n">
        <f aca="false">IF($G$578=1,MIN(Assumptions!$B$46,MAX(Assumptions!$B$4,Assumptions!$B$26-($I$578+$J$578+$K$578+$L$578+$M$578))),Assumptions!$B$4)</f>
        <v>15000000</v>
      </c>
      <c r="O578" s="12" t="n">
        <f aca="false">IF($H$578=1,MIN(Assumptions!$B$41,MAX(Assumptions!$B$4,Assumptions!$B$26-($I$578+$J$578+$K$578+$L$578+$M$578+$N$578))),Assumptions!$B$4)</f>
        <v>5000000</v>
      </c>
      <c r="P578" s="12" t="n">
        <f aca="false">$I$578+$J$578+$K$578+$L$578+$M$578+$N$578+$O$578</f>
        <v>50000000</v>
      </c>
      <c r="Q578" s="12" t="n">
        <f aca="false">MAX(Assumptions!$B$4,Assumptions!$B$26-$P$578)</f>
        <v>1950000000</v>
      </c>
      <c r="R578" s="12" t="n">
        <f aca="false">$J$560+$O$560+Assumptions!$B$20+IF($B$578=0,$D$560,Assumptions!$B$4)+IF($C$578=0,$AI$560,Assumptions!$B$4)+IF($D$578=0,$AF$560,Assumptions!$B$4)+IF($E$578=0,$AC$560,Assumptions!$B$4)+IF($F$578=0,$Z$560,Assumptions!$B$4)+IF($G$578=0,$W$560,Assumptions!$B$4)+IF($H$578=0,$T$560,Assumptions!$B$4)</f>
        <v>20093229.2719582</v>
      </c>
      <c r="S578" s="12" t="n">
        <f aca="false">IF($R$578&gt;Assumptions!$B$4,$Q$578/$R$578&gt;Assumptions!$B$13,FALSE())</f>
        <v>1</v>
      </c>
      <c r="T578" s="12" t="n">
        <f aca="false">IF($S$578,($Q$578+Assumptions!$B$14*Assumptions!$B$13)/($R$578+Assumptions!$B$14),IF($R$578&gt;Assumptions!$B$4,$Q$578/$R$578,Assumptions!$B$4))</f>
        <v>86.419695763605</v>
      </c>
      <c r="U578" s="12" t="n">
        <f aca="false">IF($B$578=1,$I$578,$D$560*$T$578)</f>
        <v>52741884.1517259</v>
      </c>
      <c r="V578" s="12" t="n">
        <f aca="false">IF($C$578=1,$J$578,$AI$560*$T$578)</f>
        <v>527390995.869351</v>
      </c>
      <c r="W578" s="12" t="n">
        <f aca="false">IF($D$578=1,$K$578,$AF$560*$T$578)</f>
        <v>149072945.165868</v>
      </c>
      <c r="X578" s="12" t="n">
        <f aca="false">IF($E$578=1,$L$578,$AC$560*$T$578)</f>
        <v>207407269.832652</v>
      </c>
      <c r="Y578" s="12" t="n">
        <f aca="false">IF($F$578=1,$M$578,$Z$560*$T$578)</f>
        <v>30000000</v>
      </c>
      <c r="Z578" s="12" t="n">
        <f aca="false">IF($G$578=1,$N$578,$W$560*$T$578)</f>
        <v>15000000</v>
      </c>
      <c r="AA578" s="12" t="n">
        <f aca="false">IF($H$578=1,$O$578,$T$560*$T$578)</f>
        <v>5000000</v>
      </c>
      <c r="AB578" s="12" t="n">
        <f aca="false">($J$560+$O$560)*$T$578</f>
        <v>22060403.6989459</v>
      </c>
      <c r="AC578" s="12" t="n">
        <f aca="false">Assumptions!$B$20*$T$578</f>
        <v>777777261.872445</v>
      </c>
      <c r="AD578" s="12" t="n">
        <f aca="false">IF($S$578,Assumptions!$B$14*($T$578-Assumptions!$B$13),Assumptions!$B$4)</f>
        <v>213549239.409012</v>
      </c>
      <c r="AE578" s="12" t="n">
        <f aca="false">$U$578+$V$578+$W$578+$X$578+$Y$578+$Z$578+$AA$578+$AB$578+$AC$578+$AD$578</f>
        <v>2000000000</v>
      </c>
      <c r="AF578" s="12" t="n">
        <f aca="false">IF(AND(IF($B$578=1,$U$578&gt;=INDEX($U$571:$U$698,1+$A$578-Assumptions!$B$77),$U$578&gt;INDEX($U$571:$U$698,1+$A$578+Assumptions!$B$77)),IF($C$578=1,$V$578&gt;=INDEX($V$571:$V$698,1+$A$578-Assumptions!$B$78),$V$578&gt;INDEX($V$571:$V$698,1+$A$578+Assumptions!$B$78)),IF($D$578=1,$W$578&gt;=INDEX($W$571:$W$698,1+$A$578-Assumptions!$B$79),$W$578&gt;INDEX($W$571:$W$698,1+$A$578+Assumptions!$B$79)),IF($E$578=1,$X$578&gt;=INDEX($X$571:$X$698,1+$A$578-Assumptions!$B$80),$X$578&gt;INDEX($X$571:$X$698,1+$A$578+Assumptions!$B$80)),IF($F$578=1,$Y$578&gt;=INDEX($Y$571:$Y$698,1+$A$578-Assumptions!$B$81),$Y$578&gt;INDEX($Y$571:$Y$698,1+$A$578+Assumptions!$B$81)),IF($G$578=1,$Z$578&gt;=INDEX($Z$571:$Z$698,1+$A$578-Assumptions!$B$82),$Z$578&gt;INDEX($Z$571:$Z$698,1+$A$578+Assumptions!$B$82)),IF($H$578=1,$AA$578&gt;=INDEX($AA$571:$AA$698,1+$A$578-Assumptions!$B$83),$AA$578&gt;INDEX($AA$571:$AA$698,1+$A$578+Assumptions!$B$83))),1,0)</f>
        <v>0</v>
      </c>
    </row>
    <row r="579" customFormat="false" ht="15" hidden="true" customHeight="false" outlineLevel="0" collapsed="false">
      <c r="A579" s="6" t="n">
        <f aca="false">ROW()-ROW($A$571)+Assumptions!$B$4</f>
        <v>8</v>
      </c>
      <c r="B579" s="12" t="n">
        <f aca="false">MOD(QUOTIENT($A$579,Assumptions!$B$77),2)</f>
        <v>0</v>
      </c>
      <c r="C579" s="12" t="n">
        <f aca="false">MOD(QUOTIENT($A$579,Assumptions!$B$78),2)</f>
        <v>0</v>
      </c>
      <c r="D579" s="12" t="n">
        <f aca="false">MOD(QUOTIENT($A$579,Assumptions!$B$79),2)</f>
        <v>0</v>
      </c>
      <c r="E579" s="12" t="n">
        <f aca="false">MOD(QUOTIENT($A$579,Assumptions!$B$80),2)</f>
        <v>1</v>
      </c>
      <c r="F579" s="12" t="n">
        <f aca="false">MOD(QUOTIENT($A$579,Assumptions!$B$81),2)</f>
        <v>0</v>
      </c>
      <c r="G579" s="12" t="n">
        <f aca="false">MOD(QUOTIENT($A$579,Assumptions!$B$82),2)</f>
        <v>0</v>
      </c>
      <c r="H579" s="12" t="n">
        <f aca="false">MOD(QUOTIENT($A$579,Assumptions!$B$83),2)</f>
        <v>0</v>
      </c>
      <c r="I579" s="12" t="n">
        <f aca="false">IF($B$579=1,MIN(Assumptions!$B$67,MAX(Assumptions!$B$4,Assumptions!$B$26-(Assumptions!$B$4))),Assumptions!$B$4)</f>
        <v>0</v>
      </c>
      <c r="J579" s="12" t="n">
        <f aca="false">IF($C$579=1,MIN(Assumptions!$B$66,MAX(Assumptions!$B$4,Assumptions!$B$26-($I$579))),Assumptions!$B$4)</f>
        <v>0</v>
      </c>
      <c r="K579" s="12" t="n">
        <f aca="false">IF($D$579=1,MIN(Assumptions!$B$61,MAX(Assumptions!$B$4,Assumptions!$B$26-($I$579+$J$579))),Assumptions!$B$4)</f>
        <v>0</v>
      </c>
      <c r="L579" s="12" t="n">
        <f aca="false">IF($E$579=1,MIN(Assumptions!$B$56,MAX(Assumptions!$B$4,Assumptions!$B$26-($I$579+$J$579+$K$579))),Assumptions!$B$4)</f>
        <v>60000000</v>
      </c>
      <c r="M579" s="12" t="n">
        <f aca="false">IF($F$579=1,MIN(Assumptions!$B$51,MAX(Assumptions!$B$4,Assumptions!$B$26-($I$579+$J$579+$K$579+$L$579))),Assumptions!$B$4)</f>
        <v>0</v>
      </c>
      <c r="N579" s="12" t="n">
        <f aca="false">IF($G$579=1,MIN(Assumptions!$B$46,MAX(Assumptions!$B$4,Assumptions!$B$26-($I$579+$J$579+$K$579+$L$579+$M$579))),Assumptions!$B$4)</f>
        <v>0</v>
      </c>
      <c r="O579" s="12" t="n">
        <f aca="false">IF($H$579=1,MIN(Assumptions!$B$41,MAX(Assumptions!$B$4,Assumptions!$B$26-($I$579+$J$579+$K$579+$L$579+$M$579+$N$579))),Assumptions!$B$4)</f>
        <v>0</v>
      </c>
      <c r="P579" s="12" t="n">
        <f aca="false">$I$579+$J$579+$K$579+$L$579+$M$579+$N$579+$O$579</f>
        <v>60000000</v>
      </c>
      <c r="Q579" s="12" t="n">
        <f aca="false">MAX(Assumptions!$B$4,Assumptions!$B$26-$P$579)</f>
        <v>1940000000</v>
      </c>
      <c r="R579" s="12" t="n">
        <f aca="false">$J$560+$O$560+Assumptions!$B$20+IF($B$579=0,$D$560,Assumptions!$B$4)+IF($C$579=0,$AI$560,Assumptions!$B$4)+IF($D$579=0,$AF$560,Assumptions!$B$4)+IF($E$579=0,$AC$560,Assumptions!$B$4)+IF($F$579=0,$Z$560,Assumptions!$B$4)+IF($G$579=0,$W$560,Assumptions!$B$4)+IF($H$579=0,$T$560,Assumptions!$B$4)</f>
        <v>30693229.2719582</v>
      </c>
      <c r="S579" s="12" t="n">
        <f aca="false">IF($R$579&gt;Assumptions!$B$4,$Q$579/$R$579&gt;Assumptions!$B$13,FALSE())</f>
        <v>1</v>
      </c>
      <c r="T579" s="12" t="n">
        <f aca="false">IF($S$579,($Q$579+Assumptions!$B$14*Assumptions!$B$13)/($R$579+Assumptions!$B$14),IF($R$579&gt;Assumptions!$B$4,$Q$579/$R$579,Assumptions!$B$4))</f>
        <v>58.5209707704166</v>
      </c>
      <c r="U579" s="12" t="n">
        <f aca="false">IF($B$579=1,$I$579,$D$560*$T$579)</f>
        <v>35715310.4225542</v>
      </c>
      <c r="V579" s="12" t="n">
        <f aca="false">IF($C$579=1,$J$579,$AI$560*$T$579)</f>
        <v>357134247.941302</v>
      </c>
      <c r="W579" s="12" t="n">
        <f aca="false">IF($D$579=1,$K$579,$AF$560*$T$579)</f>
        <v>100947977.074292</v>
      </c>
      <c r="X579" s="12" t="n">
        <f aca="false">IF($E$579=1,$L$579,$AC$560*$T$579)</f>
        <v>60000000</v>
      </c>
      <c r="Y579" s="12" t="n">
        <f aca="false">IF($F$579=1,$M$579,$Z$560*$T$579)</f>
        <v>175562912.31125</v>
      </c>
      <c r="Z579" s="12" t="n">
        <f aca="false">IF($G$579=1,$N$579,$W$560*$T$579)</f>
        <v>292604853.852083</v>
      </c>
      <c r="AA579" s="12" t="n">
        <f aca="false">IF($H$579=1,$O$579,$T$560*$T$579)</f>
        <v>292604853.852083</v>
      </c>
      <c r="AB579" s="12" t="n">
        <f aca="false">($J$560+$O$560)*$T$579</f>
        <v>14938680.6866461</v>
      </c>
      <c r="AC579" s="12" t="n">
        <f aca="false">Assumptions!$B$20*$T$579</f>
        <v>526688736.933749</v>
      </c>
      <c r="AD579" s="12" t="n">
        <f aca="false">IF($S$579,Assumptions!$B$14*($T$579-Assumptions!$B$13),Assumptions!$B$4)</f>
        <v>143802426.926041</v>
      </c>
      <c r="AE579" s="12" t="n">
        <f aca="false">$U$579+$V$579+$W$579+$X$579+$Y$579+$Z$579+$AA$579+$AB$579+$AC$579+$AD$579</f>
        <v>2000000000</v>
      </c>
      <c r="AF579" s="12" t="n">
        <f aca="false">IF(AND(IF($B$579=1,$U$579&gt;=INDEX($U$571:$U$698,1+$A$579-Assumptions!$B$77),$U$579&gt;INDEX($U$571:$U$698,1+$A$579+Assumptions!$B$77)),IF($C$579=1,$V$579&gt;=INDEX($V$571:$V$698,1+$A$579-Assumptions!$B$78),$V$579&gt;INDEX($V$571:$V$698,1+$A$579+Assumptions!$B$78)),IF($D$579=1,$W$579&gt;=INDEX($W$571:$W$698,1+$A$579-Assumptions!$B$79),$W$579&gt;INDEX($W$571:$W$698,1+$A$579+Assumptions!$B$79)),IF($E$579=1,$X$579&gt;=INDEX($X$571:$X$698,1+$A$579-Assumptions!$B$80),$X$579&gt;INDEX($X$571:$X$698,1+$A$579+Assumptions!$B$80)),IF($F$579=1,$Y$579&gt;=INDEX($Y$571:$Y$698,1+$A$579-Assumptions!$B$81),$Y$579&gt;INDEX($Y$571:$Y$698,1+$A$579+Assumptions!$B$81)),IF($G$579=1,$Z$579&gt;=INDEX($Z$571:$Z$698,1+$A$579-Assumptions!$B$82),$Z$579&gt;INDEX($Z$571:$Z$698,1+$A$579+Assumptions!$B$82)),IF($H$579=1,$AA$579&gt;=INDEX($AA$571:$AA$698,1+$A$579-Assumptions!$B$83),$AA$579&gt;INDEX($AA$571:$AA$698,1+$A$579+Assumptions!$B$83))),1,0)</f>
        <v>0</v>
      </c>
    </row>
    <row r="580" customFormat="false" ht="15" hidden="true" customHeight="false" outlineLevel="0" collapsed="false">
      <c r="A580" s="6" t="n">
        <f aca="false">ROW()-ROW($A$571)+Assumptions!$B$4</f>
        <v>9</v>
      </c>
      <c r="B580" s="12" t="n">
        <f aca="false">MOD(QUOTIENT($A$580,Assumptions!$B$77),2)</f>
        <v>0</v>
      </c>
      <c r="C580" s="12" t="n">
        <f aca="false">MOD(QUOTIENT($A$580,Assumptions!$B$78),2)</f>
        <v>0</v>
      </c>
      <c r="D580" s="12" t="n">
        <f aca="false">MOD(QUOTIENT($A$580,Assumptions!$B$79),2)</f>
        <v>0</v>
      </c>
      <c r="E580" s="12" t="n">
        <f aca="false">MOD(QUOTIENT($A$580,Assumptions!$B$80),2)</f>
        <v>1</v>
      </c>
      <c r="F580" s="12" t="n">
        <f aca="false">MOD(QUOTIENT($A$580,Assumptions!$B$81),2)</f>
        <v>0</v>
      </c>
      <c r="G580" s="12" t="n">
        <f aca="false">MOD(QUOTIENT($A$580,Assumptions!$B$82),2)</f>
        <v>0</v>
      </c>
      <c r="H580" s="12" t="n">
        <f aca="false">MOD(QUOTIENT($A$580,Assumptions!$B$83),2)</f>
        <v>1</v>
      </c>
      <c r="I580" s="12" t="n">
        <f aca="false">IF($B$580=1,MIN(Assumptions!$B$67,MAX(Assumptions!$B$4,Assumptions!$B$26-(Assumptions!$B$4))),Assumptions!$B$4)</f>
        <v>0</v>
      </c>
      <c r="J580" s="12" t="n">
        <f aca="false">IF($C$580=1,MIN(Assumptions!$B$66,MAX(Assumptions!$B$4,Assumptions!$B$26-($I$580))),Assumptions!$B$4)</f>
        <v>0</v>
      </c>
      <c r="K580" s="12" t="n">
        <f aca="false">IF($D$580=1,MIN(Assumptions!$B$61,MAX(Assumptions!$B$4,Assumptions!$B$26-($I$580+$J$580))),Assumptions!$B$4)</f>
        <v>0</v>
      </c>
      <c r="L580" s="12" t="n">
        <f aca="false">IF($E$580=1,MIN(Assumptions!$B$56,MAX(Assumptions!$B$4,Assumptions!$B$26-($I$580+$J$580+$K$580))),Assumptions!$B$4)</f>
        <v>60000000</v>
      </c>
      <c r="M580" s="12" t="n">
        <f aca="false">IF($F$580=1,MIN(Assumptions!$B$51,MAX(Assumptions!$B$4,Assumptions!$B$26-($I$580+$J$580+$K$580+$L$580))),Assumptions!$B$4)</f>
        <v>0</v>
      </c>
      <c r="N580" s="12" t="n">
        <f aca="false">IF($G$580=1,MIN(Assumptions!$B$46,MAX(Assumptions!$B$4,Assumptions!$B$26-($I$580+$J$580+$K$580+$L$580+$M$580))),Assumptions!$B$4)</f>
        <v>0</v>
      </c>
      <c r="O580" s="12" t="n">
        <f aca="false">IF($H$580=1,MIN(Assumptions!$B$41,MAX(Assumptions!$B$4,Assumptions!$B$26-($I$580+$J$580+$K$580+$L$580+$M$580+$N$580))),Assumptions!$B$4)</f>
        <v>5000000</v>
      </c>
      <c r="P580" s="12" t="n">
        <f aca="false">$I$580+$J$580+$K$580+$L$580+$M$580+$N$580+$O$580</f>
        <v>65000000</v>
      </c>
      <c r="Q580" s="12" t="n">
        <f aca="false">MAX(Assumptions!$B$4,Assumptions!$B$26-$P$580)</f>
        <v>1935000000</v>
      </c>
      <c r="R580" s="12" t="n">
        <f aca="false">$J$560+$O$560+Assumptions!$B$20+IF($B$580=0,$D$560,Assumptions!$B$4)+IF($C$580=0,$AI$560,Assumptions!$B$4)+IF($D$580=0,$AF$560,Assumptions!$B$4)+IF($E$580=0,$AC$560,Assumptions!$B$4)+IF($F$580=0,$Z$560,Assumptions!$B$4)+IF($G$580=0,$W$560,Assumptions!$B$4)+IF($H$580=0,$T$560,Assumptions!$B$4)</f>
        <v>25693229.2719582</v>
      </c>
      <c r="S580" s="12" t="n">
        <f aca="false">IF($R$580&gt;Assumptions!$B$4,$Q$580/$R$580&gt;Assumptions!$B$13,FALSE())</f>
        <v>1</v>
      </c>
      <c r="T580" s="12" t="n">
        <f aca="false">IF($S$580,($Q$580+Assumptions!$B$14*Assumptions!$B$13)/($R$580+Assumptions!$B$14),IF($R$580&gt;Assumptions!$B$4,$Q$580/$R$580,Assumptions!$B$4))</f>
        <v>68.7221737286794</v>
      </c>
      <c r="U580" s="12" t="n">
        <f aca="false">IF($B$580=1,$I$580,$D$560*$T$580)</f>
        <v>41941097.9572001</v>
      </c>
      <c r="V580" s="12" t="n">
        <f aca="false">IF($C$580=1,$J$580,$AI$560*$T$580)</f>
        <v>419388836.315928</v>
      </c>
      <c r="W580" s="12" t="n">
        <f aca="false">IF($D$580=1,$K$580,$AF$560*$T$580)</f>
        <v>118544930.590338</v>
      </c>
      <c r="X580" s="12" t="n">
        <f aca="false">IF($E$580=1,$L$580,$AC$560*$T$580)</f>
        <v>60000000</v>
      </c>
      <c r="Y580" s="12" t="n">
        <f aca="false">IF($F$580=1,$M$580,$Z$560*$T$580)</f>
        <v>206166521.186038</v>
      </c>
      <c r="Z580" s="12" t="n">
        <f aca="false">IF($G$580=1,$N$580,$W$560*$T$580)</f>
        <v>343610868.643397</v>
      </c>
      <c r="AA580" s="12" t="n">
        <f aca="false">IF($H$580=1,$O$580,$T$560*$T$580)</f>
        <v>5000000</v>
      </c>
      <c r="AB580" s="12" t="n">
        <f aca="false">($J$560+$O$560)*$T$580</f>
        <v>17542747.4272853</v>
      </c>
      <c r="AC580" s="12" t="n">
        <f aca="false">Assumptions!$B$20*$T$580</f>
        <v>618499563.558115</v>
      </c>
      <c r="AD580" s="12" t="n">
        <f aca="false">IF($S$580,Assumptions!$B$14*($T$580-Assumptions!$B$13),Assumptions!$B$4)</f>
        <v>169305434.321699</v>
      </c>
      <c r="AE580" s="12" t="n">
        <f aca="false">$U$580+$V$580+$W$580+$X$580+$Y$580+$Z$580+$AA$580+$AB$580+$AC$580+$AD$580</f>
        <v>2000000000</v>
      </c>
      <c r="AF580" s="12" t="n">
        <f aca="false">IF(AND(IF($B$580=1,$U$580&gt;=INDEX($U$571:$U$698,1+$A$580-Assumptions!$B$77),$U$580&gt;INDEX($U$571:$U$698,1+$A$580+Assumptions!$B$77)),IF($C$580=1,$V$580&gt;=INDEX($V$571:$V$698,1+$A$580-Assumptions!$B$78),$V$580&gt;INDEX($V$571:$V$698,1+$A$580+Assumptions!$B$78)),IF($D$580=1,$W$580&gt;=INDEX($W$571:$W$698,1+$A$580-Assumptions!$B$79),$W$580&gt;INDEX($W$571:$W$698,1+$A$580+Assumptions!$B$79)),IF($E$580=1,$X$580&gt;=INDEX($X$571:$X$698,1+$A$580-Assumptions!$B$80),$X$580&gt;INDEX($X$571:$X$698,1+$A$580+Assumptions!$B$80)),IF($F$580=1,$Y$580&gt;=INDEX($Y$571:$Y$698,1+$A$580-Assumptions!$B$81),$Y$580&gt;INDEX($Y$571:$Y$698,1+$A$580+Assumptions!$B$81)),IF($G$580=1,$Z$580&gt;=INDEX($Z$571:$Z$698,1+$A$580-Assumptions!$B$82),$Z$580&gt;INDEX($Z$571:$Z$698,1+$A$580+Assumptions!$B$82)),IF($H$580=1,$AA$580&gt;=INDEX($AA$571:$AA$698,1+$A$580-Assumptions!$B$83),$AA$580&gt;INDEX($AA$571:$AA$698,1+$A$580+Assumptions!$B$83))),1,0)</f>
        <v>0</v>
      </c>
    </row>
    <row r="581" customFormat="false" ht="15" hidden="true" customHeight="false" outlineLevel="0" collapsed="false">
      <c r="A581" s="6" t="n">
        <f aca="false">ROW()-ROW($A$571)+Assumptions!$B$4</f>
        <v>10</v>
      </c>
      <c r="B581" s="12" t="n">
        <f aca="false">MOD(QUOTIENT($A$581,Assumptions!$B$77),2)</f>
        <v>0</v>
      </c>
      <c r="C581" s="12" t="n">
        <f aca="false">MOD(QUOTIENT($A$581,Assumptions!$B$78),2)</f>
        <v>0</v>
      </c>
      <c r="D581" s="12" t="n">
        <f aca="false">MOD(QUOTIENT($A$581,Assumptions!$B$79),2)</f>
        <v>0</v>
      </c>
      <c r="E581" s="12" t="n">
        <f aca="false">MOD(QUOTIENT($A$581,Assumptions!$B$80),2)</f>
        <v>1</v>
      </c>
      <c r="F581" s="12" t="n">
        <f aca="false">MOD(QUOTIENT($A$581,Assumptions!$B$81),2)</f>
        <v>0</v>
      </c>
      <c r="G581" s="12" t="n">
        <f aca="false">MOD(QUOTIENT($A$581,Assumptions!$B$82),2)</f>
        <v>1</v>
      </c>
      <c r="H581" s="12" t="n">
        <f aca="false">MOD(QUOTIENT($A$581,Assumptions!$B$83),2)</f>
        <v>0</v>
      </c>
      <c r="I581" s="12" t="n">
        <f aca="false">IF($B$581=1,MIN(Assumptions!$B$67,MAX(Assumptions!$B$4,Assumptions!$B$26-(Assumptions!$B$4))),Assumptions!$B$4)</f>
        <v>0</v>
      </c>
      <c r="J581" s="12" t="n">
        <f aca="false">IF($C$581=1,MIN(Assumptions!$B$66,MAX(Assumptions!$B$4,Assumptions!$B$26-($I$581))),Assumptions!$B$4)</f>
        <v>0</v>
      </c>
      <c r="K581" s="12" t="n">
        <f aca="false">IF($D$581=1,MIN(Assumptions!$B$61,MAX(Assumptions!$B$4,Assumptions!$B$26-($I$581+$J$581))),Assumptions!$B$4)</f>
        <v>0</v>
      </c>
      <c r="L581" s="12" t="n">
        <f aca="false">IF($E$581=1,MIN(Assumptions!$B$56,MAX(Assumptions!$B$4,Assumptions!$B$26-($I$581+$J$581+$K$581))),Assumptions!$B$4)</f>
        <v>60000000</v>
      </c>
      <c r="M581" s="12" t="n">
        <f aca="false">IF($F$581=1,MIN(Assumptions!$B$51,MAX(Assumptions!$B$4,Assumptions!$B$26-($I$581+$J$581+$K$581+$L$581))),Assumptions!$B$4)</f>
        <v>0</v>
      </c>
      <c r="N581" s="12" t="n">
        <f aca="false">IF($G$581=1,MIN(Assumptions!$B$46,MAX(Assumptions!$B$4,Assumptions!$B$26-($I$581+$J$581+$K$581+$L$581+$M$581))),Assumptions!$B$4)</f>
        <v>15000000</v>
      </c>
      <c r="O581" s="12" t="n">
        <f aca="false">IF($H$581=1,MIN(Assumptions!$B$41,MAX(Assumptions!$B$4,Assumptions!$B$26-($I$581+$J$581+$K$581+$L$581+$M$581+$N$581))),Assumptions!$B$4)</f>
        <v>0</v>
      </c>
      <c r="P581" s="12" t="n">
        <f aca="false">$I$581+$J$581+$K$581+$L$581+$M$581+$N$581+$O$581</f>
        <v>75000000</v>
      </c>
      <c r="Q581" s="12" t="n">
        <f aca="false">MAX(Assumptions!$B$4,Assumptions!$B$26-$P$581)</f>
        <v>1925000000</v>
      </c>
      <c r="R581" s="12" t="n">
        <f aca="false">$J$560+$O$560+Assumptions!$B$20+IF($B$581=0,$D$560,Assumptions!$B$4)+IF($C$581=0,$AI$560,Assumptions!$B$4)+IF($D$581=0,$AF$560,Assumptions!$B$4)+IF($E$581=0,$AC$560,Assumptions!$B$4)+IF($F$581=0,$Z$560,Assumptions!$B$4)+IF($G$581=0,$W$560,Assumptions!$B$4)+IF($H$581=0,$T$560,Assumptions!$B$4)</f>
        <v>25693229.2719582</v>
      </c>
      <c r="S581" s="12" t="n">
        <f aca="false">IF($R$581&gt;Assumptions!$B$4,$Q$581/$R$581&gt;Assumptions!$B$13,FALSE())</f>
        <v>1</v>
      </c>
      <c r="T581" s="12" t="n">
        <f aca="false">IF($S$581,($Q$581+Assumptions!$B$14*Assumptions!$B$13)/($R$581+Assumptions!$B$14),IF($R$581&gt;Assumptions!$B$4,$Q$581/$R$581,Assumptions!$B$4))</f>
        <v>68.3674786384669</v>
      </c>
      <c r="U581" s="12" t="n">
        <f aca="false">IF($B$581=1,$I$581,$D$560*$T$581)</f>
        <v>41724627.7741952</v>
      </c>
      <c r="V581" s="12" t="n">
        <f aca="false">IF($C$581=1,$J$581,$AI$560*$T$581)</f>
        <v>417224248.773652</v>
      </c>
      <c r="W581" s="12" t="n">
        <f aca="false">IF($D$581=1,$K$581,$AF$560*$T$581)</f>
        <v>117933085.787291</v>
      </c>
      <c r="X581" s="12" t="n">
        <f aca="false">IF($E$581=1,$L$581,$AC$560*$T$581)</f>
        <v>60000000</v>
      </c>
      <c r="Y581" s="12" t="n">
        <f aca="false">IF($F$581=1,$M$581,$Z$560*$T$581)</f>
        <v>205102435.915401</v>
      </c>
      <c r="Z581" s="12" t="n">
        <f aca="false">IF($G$581=1,$N$581,$W$560*$T$581)</f>
        <v>15000000</v>
      </c>
      <c r="AA581" s="12" t="n">
        <f aca="false">IF($H$581=1,$O$581,$T$560*$T$581)</f>
        <v>341837393.192335</v>
      </c>
      <c r="AB581" s="12" t="n">
        <f aca="false">($J$560+$O$560)*$T$581</f>
        <v>17452204.2147574</v>
      </c>
      <c r="AC581" s="12" t="n">
        <f aca="false">Assumptions!$B$20*$T$581</f>
        <v>615307307.746202</v>
      </c>
      <c r="AD581" s="12" t="n">
        <f aca="false">IF($S$581,Assumptions!$B$14*($T$581-Assumptions!$B$13),Assumptions!$B$4)</f>
        <v>168418696.596167</v>
      </c>
      <c r="AE581" s="12" t="n">
        <f aca="false">$U$581+$V$581+$W$581+$X$581+$Y$581+$Z$581+$AA$581+$AB$581+$AC$581+$AD$581</f>
        <v>2000000000</v>
      </c>
      <c r="AF581" s="12" t="n">
        <f aca="false">IF(AND(IF($B$581=1,$U$581&gt;=INDEX($U$571:$U$698,1+$A$581-Assumptions!$B$77),$U$581&gt;INDEX($U$571:$U$698,1+$A$581+Assumptions!$B$77)),IF($C$581=1,$V$581&gt;=INDEX($V$571:$V$698,1+$A$581-Assumptions!$B$78),$V$581&gt;INDEX($V$571:$V$698,1+$A$581+Assumptions!$B$78)),IF($D$581=1,$W$581&gt;=INDEX($W$571:$W$698,1+$A$581-Assumptions!$B$79),$W$581&gt;INDEX($W$571:$W$698,1+$A$581+Assumptions!$B$79)),IF($E$581=1,$X$581&gt;=INDEX($X$571:$X$698,1+$A$581-Assumptions!$B$80),$X$581&gt;INDEX($X$571:$X$698,1+$A$581+Assumptions!$B$80)),IF($F$581=1,$Y$581&gt;=INDEX($Y$571:$Y$698,1+$A$581-Assumptions!$B$81),$Y$581&gt;INDEX($Y$571:$Y$698,1+$A$581+Assumptions!$B$81)),IF($G$581=1,$Z$581&gt;=INDEX($Z$571:$Z$698,1+$A$581-Assumptions!$B$82),$Z$581&gt;INDEX($Z$571:$Z$698,1+$A$581+Assumptions!$B$82)),IF($H$581=1,$AA$581&gt;=INDEX($AA$571:$AA$698,1+$A$581-Assumptions!$B$83),$AA$581&gt;INDEX($AA$571:$AA$698,1+$A$581+Assumptions!$B$83))),1,0)</f>
        <v>0</v>
      </c>
    </row>
    <row r="582" customFormat="false" ht="15" hidden="true" customHeight="false" outlineLevel="0" collapsed="false">
      <c r="A582" s="6" t="n">
        <f aca="false">ROW()-ROW($A$571)+Assumptions!$B$4</f>
        <v>11</v>
      </c>
      <c r="B582" s="12" t="n">
        <f aca="false">MOD(QUOTIENT($A$582,Assumptions!$B$77),2)</f>
        <v>0</v>
      </c>
      <c r="C582" s="12" t="n">
        <f aca="false">MOD(QUOTIENT($A$582,Assumptions!$B$78),2)</f>
        <v>0</v>
      </c>
      <c r="D582" s="12" t="n">
        <f aca="false">MOD(QUOTIENT($A$582,Assumptions!$B$79),2)</f>
        <v>0</v>
      </c>
      <c r="E582" s="12" t="n">
        <f aca="false">MOD(QUOTIENT($A$582,Assumptions!$B$80),2)</f>
        <v>1</v>
      </c>
      <c r="F582" s="12" t="n">
        <f aca="false">MOD(QUOTIENT($A$582,Assumptions!$B$81),2)</f>
        <v>0</v>
      </c>
      <c r="G582" s="12" t="n">
        <f aca="false">MOD(QUOTIENT($A$582,Assumptions!$B$82),2)</f>
        <v>1</v>
      </c>
      <c r="H582" s="12" t="n">
        <f aca="false">MOD(QUOTIENT($A$582,Assumptions!$B$83),2)</f>
        <v>1</v>
      </c>
      <c r="I582" s="12" t="n">
        <f aca="false">IF($B$582=1,MIN(Assumptions!$B$67,MAX(Assumptions!$B$4,Assumptions!$B$26-(Assumptions!$B$4))),Assumptions!$B$4)</f>
        <v>0</v>
      </c>
      <c r="J582" s="12" t="n">
        <f aca="false">IF($C$582=1,MIN(Assumptions!$B$66,MAX(Assumptions!$B$4,Assumptions!$B$26-($I$582))),Assumptions!$B$4)</f>
        <v>0</v>
      </c>
      <c r="K582" s="12" t="n">
        <f aca="false">IF($D$582=1,MIN(Assumptions!$B$61,MAX(Assumptions!$B$4,Assumptions!$B$26-($I$582+$J$582))),Assumptions!$B$4)</f>
        <v>0</v>
      </c>
      <c r="L582" s="12" t="n">
        <f aca="false">IF($E$582=1,MIN(Assumptions!$B$56,MAX(Assumptions!$B$4,Assumptions!$B$26-($I$582+$J$582+$K$582))),Assumptions!$B$4)</f>
        <v>60000000</v>
      </c>
      <c r="M582" s="12" t="n">
        <f aca="false">IF($F$582=1,MIN(Assumptions!$B$51,MAX(Assumptions!$B$4,Assumptions!$B$26-($I$582+$J$582+$K$582+$L$582))),Assumptions!$B$4)</f>
        <v>0</v>
      </c>
      <c r="N582" s="12" t="n">
        <f aca="false">IF($G$582=1,MIN(Assumptions!$B$46,MAX(Assumptions!$B$4,Assumptions!$B$26-($I$582+$J$582+$K$582+$L$582+$M$582))),Assumptions!$B$4)</f>
        <v>15000000</v>
      </c>
      <c r="O582" s="12" t="n">
        <f aca="false">IF($H$582=1,MIN(Assumptions!$B$41,MAX(Assumptions!$B$4,Assumptions!$B$26-($I$582+$J$582+$K$582+$L$582+$M$582+$N$582))),Assumptions!$B$4)</f>
        <v>5000000</v>
      </c>
      <c r="P582" s="12" t="n">
        <f aca="false">$I$582+$J$582+$K$582+$L$582+$M$582+$N$582+$O$582</f>
        <v>80000000</v>
      </c>
      <c r="Q582" s="12" t="n">
        <f aca="false">MAX(Assumptions!$B$4,Assumptions!$B$26-$P$582)</f>
        <v>1920000000</v>
      </c>
      <c r="R582" s="12" t="n">
        <f aca="false">$J$560+$O$560+Assumptions!$B$20+IF($B$582=0,$D$560,Assumptions!$B$4)+IF($C$582=0,$AI$560,Assumptions!$B$4)+IF($D$582=0,$AF$560,Assumptions!$B$4)+IF($E$582=0,$AC$560,Assumptions!$B$4)+IF($F$582=0,$Z$560,Assumptions!$B$4)+IF($G$582=0,$W$560,Assumptions!$B$4)+IF($H$582=0,$T$560,Assumptions!$B$4)</f>
        <v>20693229.2719582</v>
      </c>
      <c r="S582" s="12" t="n">
        <f aca="false">IF($R$582&gt;Assumptions!$B$4,$Q$582/$R$582&gt;Assumptions!$B$13,FALSE())</f>
        <v>1</v>
      </c>
      <c r="T582" s="12" t="n">
        <f aca="false">IF($S$582,($Q$582+Assumptions!$B$14*Assumptions!$B$13)/($R$582+Assumptions!$B$14),IF($R$582&gt;Assumptions!$B$4,$Q$582/$R$582,Assumptions!$B$4))</f>
        <v>82.8905702374271</v>
      </c>
      <c r="U582" s="12" t="n">
        <f aca="false">IF($B$582=1,$I$582,$D$560*$T$582)</f>
        <v>50588061.1370311</v>
      </c>
      <c r="V582" s="12" t="n">
        <f aca="false">IF($C$582=1,$J$582,$AI$560*$T$582)</f>
        <v>505853902.856548</v>
      </c>
      <c r="W582" s="12" t="n">
        <f aca="false">IF($D$582=1,$K$582,$AF$560*$T$582)</f>
        <v>142985245.69645</v>
      </c>
      <c r="X582" s="12" t="n">
        <f aca="false">IF($E$582=1,$L$582,$AC$560*$T$582)</f>
        <v>60000000</v>
      </c>
      <c r="Y582" s="12" t="n">
        <f aca="false">IF($F$582=1,$M$582,$Z$560*$T$582)</f>
        <v>248671710.712281</v>
      </c>
      <c r="Z582" s="12" t="n">
        <f aca="false">IF($G$582=1,$N$582,$W$560*$T$582)</f>
        <v>15000000</v>
      </c>
      <c r="AA582" s="12" t="n">
        <f aca="false">IF($H$582=1,$O$582,$T$560*$T$582)</f>
        <v>5000000</v>
      </c>
      <c r="AB582" s="12" t="n">
        <f aca="false">($J$560+$O$560)*$T$582</f>
        <v>21159521.8672775</v>
      </c>
      <c r="AC582" s="12" t="n">
        <f aca="false">Assumptions!$B$20*$T$582</f>
        <v>746015132.136844</v>
      </c>
      <c r="AD582" s="12" t="n">
        <f aca="false">IF($S$582,Assumptions!$B$14*($T$582-Assumptions!$B$13),Assumptions!$B$4)</f>
        <v>204726425.593568</v>
      </c>
      <c r="AE582" s="12" t="n">
        <f aca="false">$U$582+$V$582+$W$582+$X$582+$Y$582+$Z$582+$AA$582+$AB$582+$AC$582+$AD$582</f>
        <v>2000000000</v>
      </c>
      <c r="AF582" s="12" t="n">
        <f aca="false">IF(AND(IF($B$582=1,$U$582&gt;=INDEX($U$571:$U$698,1+$A$582-Assumptions!$B$77),$U$582&gt;INDEX($U$571:$U$698,1+$A$582+Assumptions!$B$77)),IF($C$582=1,$V$582&gt;=INDEX($V$571:$V$698,1+$A$582-Assumptions!$B$78),$V$582&gt;INDEX($V$571:$V$698,1+$A$582+Assumptions!$B$78)),IF($D$582=1,$W$582&gt;=INDEX($W$571:$W$698,1+$A$582-Assumptions!$B$79),$W$582&gt;INDEX($W$571:$W$698,1+$A$582+Assumptions!$B$79)),IF($E$582=1,$X$582&gt;=INDEX($X$571:$X$698,1+$A$582-Assumptions!$B$80),$X$582&gt;INDEX($X$571:$X$698,1+$A$582+Assumptions!$B$80)),IF($F$582=1,$Y$582&gt;=INDEX($Y$571:$Y$698,1+$A$582-Assumptions!$B$81),$Y$582&gt;INDEX($Y$571:$Y$698,1+$A$582+Assumptions!$B$81)),IF($G$582=1,$Z$582&gt;=INDEX($Z$571:$Z$698,1+$A$582-Assumptions!$B$82),$Z$582&gt;INDEX($Z$571:$Z$698,1+$A$582+Assumptions!$B$82)),IF($H$582=1,$AA$582&gt;=INDEX($AA$571:$AA$698,1+$A$582-Assumptions!$B$83),$AA$582&gt;INDEX($AA$571:$AA$698,1+$A$582+Assumptions!$B$83))),1,0)</f>
        <v>0</v>
      </c>
    </row>
    <row r="583" customFormat="false" ht="15" hidden="true" customHeight="false" outlineLevel="0" collapsed="false">
      <c r="A583" s="6" t="n">
        <f aca="false">ROW()-ROW($A$571)+Assumptions!$B$4</f>
        <v>12</v>
      </c>
      <c r="B583" s="12" t="n">
        <f aca="false">MOD(QUOTIENT($A$583,Assumptions!$B$77),2)</f>
        <v>0</v>
      </c>
      <c r="C583" s="12" t="n">
        <f aca="false">MOD(QUOTIENT($A$583,Assumptions!$B$78),2)</f>
        <v>0</v>
      </c>
      <c r="D583" s="12" t="n">
        <f aca="false">MOD(QUOTIENT($A$583,Assumptions!$B$79),2)</f>
        <v>0</v>
      </c>
      <c r="E583" s="12" t="n">
        <f aca="false">MOD(QUOTIENT($A$583,Assumptions!$B$80),2)</f>
        <v>1</v>
      </c>
      <c r="F583" s="12" t="n">
        <f aca="false">MOD(QUOTIENT($A$583,Assumptions!$B$81),2)</f>
        <v>1</v>
      </c>
      <c r="G583" s="12" t="n">
        <f aca="false">MOD(QUOTIENT($A$583,Assumptions!$B$82),2)</f>
        <v>0</v>
      </c>
      <c r="H583" s="12" t="n">
        <f aca="false">MOD(QUOTIENT($A$583,Assumptions!$B$83),2)</f>
        <v>0</v>
      </c>
      <c r="I583" s="12" t="n">
        <f aca="false">IF($B$583=1,MIN(Assumptions!$B$67,MAX(Assumptions!$B$4,Assumptions!$B$26-(Assumptions!$B$4))),Assumptions!$B$4)</f>
        <v>0</v>
      </c>
      <c r="J583" s="12" t="n">
        <f aca="false">IF($C$583=1,MIN(Assumptions!$B$66,MAX(Assumptions!$B$4,Assumptions!$B$26-($I$583))),Assumptions!$B$4)</f>
        <v>0</v>
      </c>
      <c r="K583" s="12" t="n">
        <f aca="false">IF($D$583=1,MIN(Assumptions!$B$61,MAX(Assumptions!$B$4,Assumptions!$B$26-($I$583+$J$583))),Assumptions!$B$4)</f>
        <v>0</v>
      </c>
      <c r="L583" s="12" t="n">
        <f aca="false">IF($E$583=1,MIN(Assumptions!$B$56,MAX(Assumptions!$B$4,Assumptions!$B$26-($I$583+$J$583+$K$583))),Assumptions!$B$4)</f>
        <v>60000000</v>
      </c>
      <c r="M583" s="12" t="n">
        <f aca="false">IF($F$583=1,MIN(Assumptions!$B$51,MAX(Assumptions!$B$4,Assumptions!$B$26-($I$583+$J$583+$K$583+$L$583))),Assumptions!$B$4)</f>
        <v>30000000</v>
      </c>
      <c r="N583" s="12" t="n">
        <f aca="false">IF($G$583=1,MIN(Assumptions!$B$46,MAX(Assumptions!$B$4,Assumptions!$B$26-($I$583+$J$583+$K$583+$L$583+$M$583))),Assumptions!$B$4)</f>
        <v>0</v>
      </c>
      <c r="O583" s="12" t="n">
        <f aca="false">IF($H$583=1,MIN(Assumptions!$B$41,MAX(Assumptions!$B$4,Assumptions!$B$26-($I$583+$J$583+$K$583+$L$583+$M$583+$N$583))),Assumptions!$B$4)</f>
        <v>0</v>
      </c>
      <c r="P583" s="12" t="n">
        <f aca="false">$I$583+$J$583+$K$583+$L$583+$M$583+$N$583+$O$583</f>
        <v>90000000</v>
      </c>
      <c r="Q583" s="12" t="n">
        <f aca="false">MAX(Assumptions!$B$4,Assumptions!$B$26-$P$583)</f>
        <v>1910000000</v>
      </c>
      <c r="R583" s="12" t="n">
        <f aca="false">$J$560+$O$560+Assumptions!$B$20+IF($B$583=0,$D$560,Assumptions!$B$4)+IF($C$583=0,$AI$560,Assumptions!$B$4)+IF($D$583=0,$AF$560,Assumptions!$B$4)+IF($E$583=0,$AC$560,Assumptions!$B$4)+IF($F$583=0,$Z$560,Assumptions!$B$4)+IF($G$583=0,$W$560,Assumptions!$B$4)+IF($H$583=0,$T$560,Assumptions!$B$4)</f>
        <v>27693229.2719582</v>
      </c>
      <c r="S583" s="12" t="n">
        <f aca="false">IF($R$583&gt;Assumptions!$B$4,$Q$583/$R$583&gt;Assumptions!$B$13,FALSE())</f>
        <v>1</v>
      </c>
      <c r="T583" s="12" t="n">
        <f aca="false">IF($S$583,($Q$583+Assumptions!$B$14*Assumptions!$B$13)/($R$583+Assumptions!$B$14),IF($R$583&gt;Assumptions!$B$4,$Q$583/$R$583,Assumptions!$B$4))</f>
        <v>63.3420156146142</v>
      </c>
      <c r="U583" s="12" t="n">
        <f aca="false">IF($B$583=1,$I$583,$D$560*$T$583)</f>
        <v>38657590.9572889</v>
      </c>
      <c r="V583" s="12" t="n">
        <f aca="false">IF($C$583=1,$J$583,$AI$560*$T$583)</f>
        <v>386555499.879832</v>
      </c>
      <c r="W583" s="12" t="n">
        <f aca="false">IF($D$583=1,$K$583,$AF$560*$T$583)</f>
        <v>109264221.969057</v>
      </c>
      <c r="X583" s="12" t="n">
        <f aca="false">IF($E$583=1,$L$583,$AC$560*$T$583)</f>
        <v>60000000</v>
      </c>
      <c r="Y583" s="12" t="n">
        <f aca="false">IF($F$583=1,$M$583,$Z$560*$T$583)</f>
        <v>30000000</v>
      </c>
      <c r="Z583" s="12" t="n">
        <f aca="false">IF($G$583=1,$N$583,$W$560*$T$583)</f>
        <v>316710078.073071</v>
      </c>
      <c r="AA583" s="12" t="n">
        <f aca="false">IF($H$583=1,$O$583,$T$560*$T$583)</f>
        <v>316710078.073071</v>
      </c>
      <c r="AB583" s="12" t="n">
        <f aca="false">($J$560+$O$560)*$T$583</f>
        <v>16169351.4796173</v>
      </c>
      <c r="AC583" s="12" t="n">
        <f aca="false">Assumptions!$B$20*$T$583</f>
        <v>570078140.531527</v>
      </c>
      <c r="AD583" s="12" t="n">
        <f aca="false">IF($S$583,Assumptions!$B$14*($T$583-Assumptions!$B$13),Assumptions!$B$4)</f>
        <v>155855039.036535</v>
      </c>
      <c r="AE583" s="12" t="n">
        <f aca="false">$U$583+$V$583+$W$583+$X$583+$Y$583+$Z$583+$AA$583+$AB$583+$AC$583+$AD$583</f>
        <v>2000000000</v>
      </c>
      <c r="AF583" s="12" t="n">
        <f aca="false">IF(AND(IF($B$583=1,$U$583&gt;=INDEX($U$571:$U$698,1+$A$583-Assumptions!$B$77),$U$583&gt;INDEX($U$571:$U$698,1+$A$583+Assumptions!$B$77)),IF($C$583=1,$V$583&gt;=INDEX($V$571:$V$698,1+$A$583-Assumptions!$B$78),$V$583&gt;INDEX($V$571:$V$698,1+$A$583+Assumptions!$B$78)),IF($D$583=1,$W$583&gt;=INDEX($W$571:$W$698,1+$A$583-Assumptions!$B$79),$W$583&gt;INDEX($W$571:$W$698,1+$A$583+Assumptions!$B$79)),IF($E$583=1,$X$583&gt;=INDEX($X$571:$X$698,1+$A$583-Assumptions!$B$80),$X$583&gt;INDEX($X$571:$X$698,1+$A$583+Assumptions!$B$80)),IF($F$583=1,$Y$583&gt;=INDEX($Y$571:$Y$698,1+$A$583-Assumptions!$B$81),$Y$583&gt;INDEX($Y$571:$Y$698,1+$A$583+Assumptions!$B$81)),IF($G$583=1,$Z$583&gt;=INDEX($Z$571:$Z$698,1+$A$583-Assumptions!$B$82),$Z$583&gt;INDEX($Z$571:$Z$698,1+$A$583+Assumptions!$B$82)),IF($H$583=1,$AA$583&gt;=INDEX($AA$571:$AA$698,1+$A$583-Assumptions!$B$83),$AA$583&gt;INDEX($AA$571:$AA$698,1+$A$583+Assumptions!$B$83))),1,0)</f>
        <v>0</v>
      </c>
    </row>
    <row r="584" customFormat="false" ht="15" hidden="true" customHeight="false" outlineLevel="0" collapsed="false">
      <c r="A584" s="6" t="n">
        <f aca="false">ROW()-ROW($A$571)+Assumptions!$B$4</f>
        <v>13</v>
      </c>
      <c r="B584" s="12" t="n">
        <f aca="false">MOD(QUOTIENT($A$584,Assumptions!$B$77),2)</f>
        <v>0</v>
      </c>
      <c r="C584" s="12" t="n">
        <f aca="false">MOD(QUOTIENT($A$584,Assumptions!$B$78),2)</f>
        <v>0</v>
      </c>
      <c r="D584" s="12" t="n">
        <f aca="false">MOD(QUOTIENT($A$584,Assumptions!$B$79),2)</f>
        <v>0</v>
      </c>
      <c r="E584" s="12" t="n">
        <f aca="false">MOD(QUOTIENT($A$584,Assumptions!$B$80),2)</f>
        <v>1</v>
      </c>
      <c r="F584" s="12" t="n">
        <f aca="false">MOD(QUOTIENT($A$584,Assumptions!$B$81),2)</f>
        <v>1</v>
      </c>
      <c r="G584" s="12" t="n">
        <f aca="false">MOD(QUOTIENT($A$584,Assumptions!$B$82),2)</f>
        <v>0</v>
      </c>
      <c r="H584" s="12" t="n">
        <f aca="false">MOD(QUOTIENT($A$584,Assumptions!$B$83),2)</f>
        <v>1</v>
      </c>
      <c r="I584" s="12" t="n">
        <f aca="false">IF($B$584=1,MIN(Assumptions!$B$67,MAX(Assumptions!$B$4,Assumptions!$B$26-(Assumptions!$B$4))),Assumptions!$B$4)</f>
        <v>0</v>
      </c>
      <c r="J584" s="12" t="n">
        <f aca="false">IF($C$584=1,MIN(Assumptions!$B$66,MAX(Assumptions!$B$4,Assumptions!$B$26-($I$584))),Assumptions!$B$4)</f>
        <v>0</v>
      </c>
      <c r="K584" s="12" t="n">
        <f aca="false">IF($D$584=1,MIN(Assumptions!$B$61,MAX(Assumptions!$B$4,Assumptions!$B$26-($I$584+$J$584))),Assumptions!$B$4)</f>
        <v>0</v>
      </c>
      <c r="L584" s="12" t="n">
        <f aca="false">IF($E$584=1,MIN(Assumptions!$B$56,MAX(Assumptions!$B$4,Assumptions!$B$26-($I$584+$J$584+$K$584))),Assumptions!$B$4)</f>
        <v>60000000</v>
      </c>
      <c r="M584" s="12" t="n">
        <f aca="false">IF($F$584=1,MIN(Assumptions!$B$51,MAX(Assumptions!$B$4,Assumptions!$B$26-($I$584+$J$584+$K$584+$L$584))),Assumptions!$B$4)</f>
        <v>30000000</v>
      </c>
      <c r="N584" s="12" t="n">
        <f aca="false">IF($G$584=1,MIN(Assumptions!$B$46,MAX(Assumptions!$B$4,Assumptions!$B$26-($I$584+$J$584+$K$584+$L$584+$M$584))),Assumptions!$B$4)</f>
        <v>0</v>
      </c>
      <c r="O584" s="12" t="n">
        <f aca="false">IF($H$584=1,MIN(Assumptions!$B$41,MAX(Assumptions!$B$4,Assumptions!$B$26-($I$584+$J$584+$K$584+$L$584+$M$584+$N$584))),Assumptions!$B$4)</f>
        <v>5000000</v>
      </c>
      <c r="P584" s="12" t="n">
        <f aca="false">$I$584+$J$584+$K$584+$L$584+$M$584+$N$584+$O$584</f>
        <v>95000000</v>
      </c>
      <c r="Q584" s="12" t="n">
        <f aca="false">MAX(Assumptions!$B$4,Assumptions!$B$26-$P$584)</f>
        <v>1905000000</v>
      </c>
      <c r="R584" s="12" t="n">
        <f aca="false">$J$560+$O$560+Assumptions!$B$20+IF($B$584=0,$D$560,Assumptions!$B$4)+IF($C$584=0,$AI$560,Assumptions!$B$4)+IF($D$584=0,$AF$560,Assumptions!$B$4)+IF($E$584=0,$AC$560,Assumptions!$B$4)+IF($F$584=0,$Z$560,Assumptions!$B$4)+IF($G$584=0,$W$560,Assumptions!$B$4)+IF($H$584=0,$T$560,Assumptions!$B$4)</f>
        <v>22693229.2719582</v>
      </c>
      <c r="S584" s="12" t="n">
        <f aca="false">IF($R$584&gt;Assumptions!$B$4,$Q$584/$R$584&gt;Assumptions!$B$13,FALSE())</f>
        <v>1</v>
      </c>
      <c r="T584" s="12" t="n">
        <f aca="false">IF($S$584,($Q$584+Assumptions!$B$14*Assumptions!$B$13)/($R$584+Assumptions!$B$14),IF($R$584&gt;Assumptions!$B$4,$Q$584/$R$584,Assumptions!$B$4))</f>
        <v>75.714787469631</v>
      </c>
      <c r="U584" s="12" t="n">
        <f aca="false">IF($B$584=1,$I$584,$D$560*$T$584)</f>
        <v>46208685.5781039</v>
      </c>
      <c r="V584" s="12" t="n">
        <f aca="false">IF($C$584=1,$J$584,$AI$560*$T$584)</f>
        <v>462062459.405946</v>
      </c>
      <c r="W584" s="12" t="n">
        <f aca="false">IF($D$584=1,$K$584,$AF$560*$T$584)</f>
        <v>130607105.949326</v>
      </c>
      <c r="X584" s="12" t="n">
        <f aca="false">IF($E$584=1,$L$584,$AC$560*$T$584)</f>
        <v>60000000</v>
      </c>
      <c r="Y584" s="12" t="n">
        <f aca="false">IF($F$584=1,$M$584,$Z$560*$T$584)</f>
        <v>30000000</v>
      </c>
      <c r="Z584" s="12" t="n">
        <f aca="false">IF($G$584=1,$N$584,$W$560*$T$584)</f>
        <v>378573937.348155</v>
      </c>
      <c r="AA584" s="12" t="n">
        <f aca="false">IF($H$584=1,$O$584,$T$560*$T$584)</f>
        <v>5000000</v>
      </c>
      <c r="AB584" s="12" t="n">
        <f aca="false">($J$560+$O$560)*$T$584</f>
        <v>19327755.8177123</v>
      </c>
      <c r="AC584" s="12" t="n">
        <f aca="false">Assumptions!$B$20*$T$584</f>
        <v>681433087.226679</v>
      </c>
      <c r="AD584" s="12" t="n">
        <f aca="false">IF($S$584,Assumptions!$B$14*($T$584-Assumptions!$B$13),Assumptions!$B$4)</f>
        <v>186786968.674078</v>
      </c>
      <c r="AE584" s="12" t="n">
        <f aca="false">$U$584+$V$584+$W$584+$X$584+$Y$584+$Z$584+$AA$584+$AB$584+$AC$584+$AD$584</f>
        <v>2000000000</v>
      </c>
      <c r="AF584" s="12" t="n">
        <f aca="false">IF(AND(IF($B$584=1,$U$584&gt;=INDEX($U$571:$U$698,1+$A$584-Assumptions!$B$77),$U$584&gt;INDEX($U$571:$U$698,1+$A$584+Assumptions!$B$77)),IF($C$584=1,$V$584&gt;=INDEX($V$571:$V$698,1+$A$584-Assumptions!$B$78),$V$584&gt;INDEX($V$571:$V$698,1+$A$584+Assumptions!$B$78)),IF($D$584=1,$W$584&gt;=INDEX($W$571:$W$698,1+$A$584-Assumptions!$B$79),$W$584&gt;INDEX($W$571:$W$698,1+$A$584+Assumptions!$B$79)),IF($E$584=1,$X$584&gt;=INDEX($X$571:$X$698,1+$A$584-Assumptions!$B$80),$X$584&gt;INDEX($X$571:$X$698,1+$A$584+Assumptions!$B$80)),IF($F$584=1,$Y$584&gt;=INDEX($Y$571:$Y$698,1+$A$584-Assumptions!$B$81),$Y$584&gt;INDEX($Y$571:$Y$698,1+$A$584+Assumptions!$B$81)),IF($G$584=1,$Z$584&gt;=INDEX($Z$571:$Z$698,1+$A$584-Assumptions!$B$82),$Z$584&gt;INDEX($Z$571:$Z$698,1+$A$584+Assumptions!$B$82)),IF($H$584=1,$AA$584&gt;=INDEX($AA$571:$AA$698,1+$A$584-Assumptions!$B$83),$AA$584&gt;INDEX($AA$571:$AA$698,1+$A$584+Assumptions!$B$83))),1,0)</f>
        <v>0</v>
      </c>
    </row>
    <row r="585" customFormat="false" ht="15" hidden="true" customHeight="false" outlineLevel="0" collapsed="false">
      <c r="A585" s="6" t="n">
        <f aca="false">ROW()-ROW($A$571)+Assumptions!$B$4</f>
        <v>14</v>
      </c>
      <c r="B585" s="12" t="n">
        <f aca="false">MOD(QUOTIENT($A$585,Assumptions!$B$77),2)</f>
        <v>0</v>
      </c>
      <c r="C585" s="12" t="n">
        <f aca="false">MOD(QUOTIENT($A$585,Assumptions!$B$78),2)</f>
        <v>0</v>
      </c>
      <c r="D585" s="12" t="n">
        <f aca="false">MOD(QUOTIENT($A$585,Assumptions!$B$79),2)</f>
        <v>0</v>
      </c>
      <c r="E585" s="12" t="n">
        <f aca="false">MOD(QUOTIENT($A$585,Assumptions!$B$80),2)</f>
        <v>1</v>
      </c>
      <c r="F585" s="12" t="n">
        <f aca="false">MOD(QUOTIENT($A$585,Assumptions!$B$81),2)</f>
        <v>1</v>
      </c>
      <c r="G585" s="12" t="n">
        <f aca="false">MOD(QUOTIENT($A$585,Assumptions!$B$82),2)</f>
        <v>1</v>
      </c>
      <c r="H585" s="12" t="n">
        <f aca="false">MOD(QUOTIENT($A$585,Assumptions!$B$83),2)</f>
        <v>0</v>
      </c>
      <c r="I585" s="12" t="n">
        <f aca="false">IF($B$585=1,MIN(Assumptions!$B$67,MAX(Assumptions!$B$4,Assumptions!$B$26-(Assumptions!$B$4))),Assumptions!$B$4)</f>
        <v>0</v>
      </c>
      <c r="J585" s="12" t="n">
        <f aca="false">IF($C$585=1,MIN(Assumptions!$B$66,MAX(Assumptions!$B$4,Assumptions!$B$26-($I$585))),Assumptions!$B$4)</f>
        <v>0</v>
      </c>
      <c r="K585" s="12" t="n">
        <f aca="false">IF($D$585=1,MIN(Assumptions!$B$61,MAX(Assumptions!$B$4,Assumptions!$B$26-($I$585+$J$585))),Assumptions!$B$4)</f>
        <v>0</v>
      </c>
      <c r="L585" s="12" t="n">
        <f aca="false">IF($E$585=1,MIN(Assumptions!$B$56,MAX(Assumptions!$B$4,Assumptions!$B$26-($I$585+$J$585+$K$585))),Assumptions!$B$4)</f>
        <v>60000000</v>
      </c>
      <c r="M585" s="12" t="n">
        <f aca="false">IF($F$585=1,MIN(Assumptions!$B$51,MAX(Assumptions!$B$4,Assumptions!$B$26-($I$585+$J$585+$K$585+$L$585))),Assumptions!$B$4)</f>
        <v>30000000</v>
      </c>
      <c r="N585" s="12" t="n">
        <f aca="false">IF($G$585=1,MIN(Assumptions!$B$46,MAX(Assumptions!$B$4,Assumptions!$B$26-($I$585+$J$585+$K$585+$L$585+$M$585))),Assumptions!$B$4)</f>
        <v>15000000</v>
      </c>
      <c r="O585" s="12" t="n">
        <f aca="false">IF($H$585=1,MIN(Assumptions!$B$41,MAX(Assumptions!$B$4,Assumptions!$B$26-($I$585+$J$585+$K$585+$L$585+$M$585+$N$585))),Assumptions!$B$4)</f>
        <v>0</v>
      </c>
      <c r="P585" s="12" t="n">
        <f aca="false">$I$585+$J$585+$K$585+$L$585+$M$585+$N$585+$O$585</f>
        <v>105000000</v>
      </c>
      <c r="Q585" s="12" t="n">
        <f aca="false">MAX(Assumptions!$B$4,Assumptions!$B$26-$P$585)</f>
        <v>1895000000</v>
      </c>
      <c r="R585" s="12" t="n">
        <f aca="false">$J$560+$O$560+Assumptions!$B$20+IF($B$585=0,$D$560,Assumptions!$B$4)+IF($C$585=0,$AI$560,Assumptions!$B$4)+IF($D$585=0,$AF$560,Assumptions!$B$4)+IF($E$585=0,$AC$560,Assumptions!$B$4)+IF($F$585=0,$Z$560,Assumptions!$B$4)+IF($G$585=0,$W$560,Assumptions!$B$4)+IF($H$585=0,$T$560,Assumptions!$B$4)</f>
        <v>22693229.2719582</v>
      </c>
      <c r="S585" s="12" t="n">
        <f aca="false">IF($R$585&gt;Assumptions!$B$4,$Q$585/$R$585&gt;Assumptions!$B$13,FALSE())</f>
        <v>1</v>
      </c>
      <c r="T585" s="12" t="n">
        <f aca="false">IF($S$585,($Q$585+Assumptions!$B$14*Assumptions!$B$13)/($R$585+Assumptions!$B$14),IF($R$585&gt;Assumptions!$B$4,$Q$585/$R$585,Assumptions!$B$4))</f>
        <v>75.3178554252293</v>
      </c>
      <c r="U585" s="12" t="n">
        <f aca="false">IF($B$585=1,$I$585,$D$560*$T$585)</f>
        <v>45966438.2094114</v>
      </c>
      <c r="V585" s="12" t="n">
        <f aca="false">IF($C$585=1,$J$585,$AI$560*$T$585)</f>
        <v>459640113.616138</v>
      </c>
      <c r="W585" s="12" t="n">
        <f aca="false">IF($D$585=1,$K$585,$AF$560*$T$585)</f>
        <v>129922402.90372</v>
      </c>
      <c r="X585" s="12" t="n">
        <f aca="false">IF($E$585=1,$L$585,$AC$560*$T$585)</f>
        <v>60000000</v>
      </c>
      <c r="Y585" s="12" t="n">
        <f aca="false">IF($F$585=1,$M$585,$Z$560*$T$585)</f>
        <v>30000000</v>
      </c>
      <c r="Z585" s="12" t="n">
        <f aca="false">IF($G$585=1,$N$585,$W$560*$T$585)</f>
        <v>15000000</v>
      </c>
      <c r="AA585" s="12" t="n">
        <f aca="false">IF($H$585=1,$O$585,$T$560*$T$585)</f>
        <v>376589277.126146</v>
      </c>
      <c r="AB585" s="12" t="n">
        <f aca="false">($J$560+$O$560)*$T$585</f>
        <v>19226430.7544478</v>
      </c>
      <c r="AC585" s="12" t="n">
        <f aca="false">Assumptions!$B$20*$T$585</f>
        <v>677860698.827063</v>
      </c>
      <c r="AD585" s="12" t="n">
        <f aca="false">IF($S$585,Assumptions!$B$14*($T$585-Assumptions!$B$13),Assumptions!$B$4)</f>
        <v>185794638.563073</v>
      </c>
      <c r="AE585" s="12" t="n">
        <f aca="false">$U$585+$V$585+$W$585+$X$585+$Y$585+$Z$585+$AA$585+$AB$585+$AC$585+$AD$585</f>
        <v>2000000000</v>
      </c>
      <c r="AF585" s="12" t="n">
        <f aca="false">IF(AND(IF($B$585=1,$U$585&gt;=INDEX($U$571:$U$698,1+$A$585-Assumptions!$B$77),$U$585&gt;INDEX($U$571:$U$698,1+$A$585+Assumptions!$B$77)),IF($C$585=1,$V$585&gt;=INDEX($V$571:$V$698,1+$A$585-Assumptions!$B$78),$V$585&gt;INDEX($V$571:$V$698,1+$A$585+Assumptions!$B$78)),IF($D$585=1,$W$585&gt;=INDEX($W$571:$W$698,1+$A$585-Assumptions!$B$79),$W$585&gt;INDEX($W$571:$W$698,1+$A$585+Assumptions!$B$79)),IF($E$585=1,$X$585&gt;=INDEX($X$571:$X$698,1+$A$585-Assumptions!$B$80),$X$585&gt;INDEX($X$571:$X$698,1+$A$585+Assumptions!$B$80)),IF($F$585=1,$Y$585&gt;=INDEX($Y$571:$Y$698,1+$A$585-Assumptions!$B$81),$Y$585&gt;INDEX($Y$571:$Y$698,1+$A$585+Assumptions!$B$81)),IF($G$585=1,$Z$585&gt;=INDEX($Z$571:$Z$698,1+$A$585-Assumptions!$B$82),$Z$585&gt;INDEX($Z$571:$Z$698,1+$A$585+Assumptions!$B$82)),IF($H$585=1,$AA$585&gt;=INDEX($AA$571:$AA$698,1+$A$585-Assumptions!$B$83),$AA$585&gt;INDEX($AA$571:$AA$698,1+$A$585+Assumptions!$B$83))),1,0)</f>
        <v>0</v>
      </c>
    </row>
    <row r="586" customFormat="false" ht="15" hidden="true" customHeight="false" outlineLevel="0" collapsed="false">
      <c r="A586" s="6" t="n">
        <f aca="false">ROW()-ROW($A$571)+Assumptions!$B$4</f>
        <v>15</v>
      </c>
      <c r="B586" s="12" t="n">
        <f aca="false">MOD(QUOTIENT($A$586,Assumptions!$B$77),2)</f>
        <v>0</v>
      </c>
      <c r="C586" s="12" t="n">
        <f aca="false">MOD(QUOTIENT($A$586,Assumptions!$B$78),2)</f>
        <v>0</v>
      </c>
      <c r="D586" s="12" t="n">
        <f aca="false">MOD(QUOTIENT($A$586,Assumptions!$B$79),2)</f>
        <v>0</v>
      </c>
      <c r="E586" s="12" t="n">
        <f aca="false">MOD(QUOTIENT($A$586,Assumptions!$B$80),2)</f>
        <v>1</v>
      </c>
      <c r="F586" s="12" t="n">
        <f aca="false">MOD(QUOTIENT($A$586,Assumptions!$B$81),2)</f>
        <v>1</v>
      </c>
      <c r="G586" s="12" t="n">
        <f aca="false">MOD(QUOTIENT($A$586,Assumptions!$B$82),2)</f>
        <v>1</v>
      </c>
      <c r="H586" s="12" t="n">
        <f aca="false">MOD(QUOTIENT($A$586,Assumptions!$B$83),2)</f>
        <v>1</v>
      </c>
      <c r="I586" s="12" t="n">
        <f aca="false">IF($B$586=1,MIN(Assumptions!$B$67,MAX(Assumptions!$B$4,Assumptions!$B$26-(Assumptions!$B$4))),Assumptions!$B$4)</f>
        <v>0</v>
      </c>
      <c r="J586" s="12" t="n">
        <f aca="false">IF($C$586=1,MIN(Assumptions!$B$66,MAX(Assumptions!$B$4,Assumptions!$B$26-($I$586))),Assumptions!$B$4)</f>
        <v>0</v>
      </c>
      <c r="K586" s="12" t="n">
        <f aca="false">IF($D$586=1,MIN(Assumptions!$B$61,MAX(Assumptions!$B$4,Assumptions!$B$26-($I$586+$J$586))),Assumptions!$B$4)</f>
        <v>0</v>
      </c>
      <c r="L586" s="12" t="n">
        <f aca="false">IF($E$586=1,MIN(Assumptions!$B$56,MAX(Assumptions!$B$4,Assumptions!$B$26-($I$586+$J$586+$K$586))),Assumptions!$B$4)</f>
        <v>60000000</v>
      </c>
      <c r="M586" s="12" t="n">
        <f aca="false">IF($F$586=1,MIN(Assumptions!$B$51,MAX(Assumptions!$B$4,Assumptions!$B$26-($I$586+$J$586+$K$586+$L$586))),Assumptions!$B$4)</f>
        <v>30000000</v>
      </c>
      <c r="N586" s="12" t="n">
        <f aca="false">IF($G$586=1,MIN(Assumptions!$B$46,MAX(Assumptions!$B$4,Assumptions!$B$26-($I$586+$J$586+$K$586+$L$586+$M$586))),Assumptions!$B$4)</f>
        <v>15000000</v>
      </c>
      <c r="O586" s="12" t="n">
        <f aca="false">IF($H$586=1,MIN(Assumptions!$B$41,MAX(Assumptions!$B$4,Assumptions!$B$26-($I$586+$J$586+$K$586+$L$586+$M$586+$N$586))),Assumptions!$B$4)</f>
        <v>5000000</v>
      </c>
      <c r="P586" s="12" t="n">
        <f aca="false">$I$586+$J$586+$K$586+$L$586+$M$586+$N$586+$O$586</f>
        <v>110000000</v>
      </c>
      <c r="Q586" s="12" t="n">
        <f aca="false">MAX(Assumptions!$B$4,Assumptions!$B$26-$P$586)</f>
        <v>1890000000</v>
      </c>
      <c r="R586" s="12" t="n">
        <f aca="false">$J$560+$O$560+Assumptions!$B$20+IF($B$586=0,$D$560,Assumptions!$B$4)+IF($C$586=0,$AI$560,Assumptions!$B$4)+IF($D$586=0,$AF$560,Assumptions!$B$4)+IF($E$586=0,$AC$560,Assumptions!$B$4)+IF($F$586=0,$Z$560,Assumptions!$B$4)+IF($G$586=0,$W$560,Assumptions!$B$4)+IF($H$586=0,$T$560,Assumptions!$B$4)</f>
        <v>17693229.2719582</v>
      </c>
      <c r="S586" s="12" t="n">
        <f aca="false">IF($R$586&gt;Assumptions!$B$4,$Q$586/$R$586&gt;Assumptions!$B$13,FALSE())</f>
        <v>1</v>
      </c>
      <c r="T586" s="12" t="n">
        <f aca="false">IF($S$586,($Q$586+Assumptions!$B$14*Assumptions!$B$13)/($R$586+Assumptions!$B$14),IF($R$586&gt;Assumptions!$B$4,$Q$586/$R$586,Assumptions!$B$4))</f>
        <v>93.7195321517033</v>
      </c>
      <c r="U586" s="12" t="n">
        <f aca="false">IF($B$586=1,$I$586,$D$560*$T$586)</f>
        <v>57196969.5544886</v>
      </c>
      <c r="V586" s="12" t="n">
        <f aca="false">IF($C$586=1,$J$586,$AI$560*$T$586)</f>
        <v>571939497.786478</v>
      </c>
      <c r="W586" s="12" t="n">
        <f aca="false">IF($D$586=1,$K$586,$AF$560*$T$586)</f>
        <v>161665075.929433</v>
      </c>
      <c r="X586" s="12" t="n">
        <f aca="false">IF($E$586=1,$L$586,$AC$560*$T$586)</f>
        <v>60000000</v>
      </c>
      <c r="Y586" s="12" t="n">
        <f aca="false">IF($F$586=1,$M$586,$Z$560*$T$586)</f>
        <v>30000000</v>
      </c>
      <c r="Z586" s="12" t="n">
        <f aca="false">IF($G$586=1,$N$586,$W$560*$T$586)</f>
        <v>15000000</v>
      </c>
      <c r="AA586" s="12" t="n">
        <f aca="false">IF($H$586=1,$O$586,$T$560*$T$586)</f>
        <v>5000000</v>
      </c>
      <c r="AB586" s="12" t="n">
        <f aca="false">($J$560+$O$560)*$T$586</f>
        <v>23923836.9850131</v>
      </c>
      <c r="AC586" s="12" t="n">
        <f aca="false">Assumptions!$B$20*$T$586</f>
        <v>843475789.36533</v>
      </c>
      <c r="AD586" s="12" t="n">
        <f aca="false">IF($S$586,Assumptions!$B$14*($T$586-Assumptions!$B$13),Assumptions!$B$4)</f>
        <v>231798830.379258</v>
      </c>
      <c r="AE586" s="12" t="n">
        <f aca="false">$U$586+$V$586+$W$586+$X$586+$Y$586+$Z$586+$AA$586+$AB$586+$AC$586+$AD$586</f>
        <v>2000000000</v>
      </c>
      <c r="AF586" s="12" t="n">
        <f aca="false">IF(AND(IF($B$586=1,$U$586&gt;=INDEX($U$571:$U$698,1+$A$586-Assumptions!$B$77),$U$586&gt;INDEX($U$571:$U$698,1+$A$586+Assumptions!$B$77)),IF($C$586=1,$V$586&gt;=INDEX($V$571:$V$698,1+$A$586-Assumptions!$B$78),$V$586&gt;INDEX($V$571:$V$698,1+$A$586+Assumptions!$B$78)),IF($D$586=1,$W$586&gt;=INDEX($W$571:$W$698,1+$A$586-Assumptions!$B$79),$W$586&gt;INDEX($W$571:$W$698,1+$A$586+Assumptions!$B$79)),IF($E$586=1,$X$586&gt;=INDEX($X$571:$X$698,1+$A$586-Assumptions!$B$80),$X$586&gt;INDEX($X$571:$X$698,1+$A$586+Assumptions!$B$80)),IF($F$586=1,$Y$586&gt;=INDEX($Y$571:$Y$698,1+$A$586-Assumptions!$B$81),$Y$586&gt;INDEX($Y$571:$Y$698,1+$A$586+Assumptions!$B$81)),IF($G$586=1,$Z$586&gt;=INDEX($Z$571:$Z$698,1+$A$586-Assumptions!$B$82),$Z$586&gt;INDEX($Z$571:$Z$698,1+$A$586+Assumptions!$B$82)),IF($H$586=1,$AA$586&gt;=INDEX($AA$571:$AA$698,1+$A$586-Assumptions!$B$83),$AA$586&gt;INDEX($AA$571:$AA$698,1+$A$586+Assumptions!$B$83))),1,0)</f>
        <v>0</v>
      </c>
    </row>
    <row r="587" customFormat="false" ht="15" hidden="true" customHeight="false" outlineLevel="0" collapsed="false">
      <c r="A587" s="6" t="n">
        <f aca="false">ROW()-ROW($A$571)+Assumptions!$B$4</f>
        <v>16</v>
      </c>
      <c r="B587" s="12" t="n">
        <f aca="false">MOD(QUOTIENT($A$587,Assumptions!$B$77),2)</f>
        <v>0</v>
      </c>
      <c r="C587" s="12" t="n">
        <f aca="false">MOD(QUOTIENT($A$587,Assumptions!$B$78),2)</f>
        <v>0</v>
      </c>
      <c r="D587" s="12" t="n">
        <f aca="false">MOD(QUOTIENT($A$587,Assumptions!$B$79),2)</f>
        <v>1</v>
      </c>
      <c r="E587" s="12" t="n">
        <f aca="false">MOD(QUOTIENT($A$587,Assumptions!$B$80),2)</f>
        <v>0</v>
      </c>
      <c r="F587" s="12" t="n">
        <f aca="false">MOD(QUOTIENT($A$587,Assumptions!$B$81),2)</f>
        <v>0</v>
      </c>
      <c r="G587" s="12" t="n">
        <f aca="false">MOD(QUOTIENT($A$587,Assumptions!$B$82),2)</f>
        <v>0</v>
      </c>
      <c r="H587" s="12" t="n">
        <f aca="false">MOD(QUOTIENT($A$587,Assumptions!$B$83),2)</f>
        <v>0</v>
      </c>
      <c r="I587" s="12" t="n">
        <f aca="false">IF($B$587=1,MIN(Assumptions!$B$67,MAX(Assumptions!$B$4,Assumptions!$B$26-(Assumptions!$B$4))),Assumptions!$B$4)</f>
        <v>0</v>
      </c>
      <c r="J587" s="12" t="n">
        <f aca="false">IF($C$587=1,MIN(Assumptions!$B$66,MAX(Assumptions!$B$4,Assumptions!$B$26-($I$587))),Assumptions!$B$4)</f>
        <v>0</v>
      </c>
      <c r="K587" s="12" t="n">
        <f aca="false">IF($D$587=1,MIN(Assumptions!$B$61,MAX(Assumptions!$B$4,Assumptions!$B$26-($I$587+$J$587))),Assumptions!$B$4)</f>
        <v>100000000</v>
      </c>
      <c r="L587" s="12" t="n">
        <f aca="false">IF($E$587=1,MIN(Assumptions!$B$56,MAX(Assumptions!$B$4,Assumptions!$B$26-($I$587+$J$587+$K$587))),Assumptions!$B$4)</f>
        <v>0</v>
      </c>
      <c r="M587" s="12" t="n">
        <f aca="false">IF($F$587=1,MIN(Assumptions!$B$51,MAX(Assumptions!$B$4,Assumptions!$B$26-($I$587+$J$587+$K$587+$L$587))),Assumptions!$B$4)</f>
        <v>0</v>
      </c>
      <c r="N587" s="12" t="n">
        <f aca="false">IF($G$587=1,MIN(Assumptions!$B$46,MAX(Assumptions!$B$4,Assumptions!$B$26-($I$587+$J$587+$K$587+$L$587+$M$587))),Assumptions!$B$4)</f>
        <v>0</v>
      </c>
      <c r="O587" s="12" t="n">
        <f aca="false">IF($H$587=1,MIN(Assumptions!$B$41,MAX(Assumptions!$B$4,Assumptions!$B$26-($I$587+$J$587+$K$587+$L$587+$M$587+$N$587))),Assumptions!$B$4)</f>
        <v>0</v>
      </c>
      <c r="P587" s="12" t="n">
        <f aca="false">$I$587+$J$587+$K$587+$L$587+$M$587+$N$587+$O$587</f>
        <v>100000000</v>
      </c>
      <c r="Q587" s="12" t="n">
        <f aca="false">MAX(Assumptions!$B$4,Assumptions!$B$26-$P$587)</f>
        <v>1900000000</v>
      </c>
      <c r="R587" s="12" t="n">
        <f aca="false">$J$560+$O$560+Assumptions!$B$20+IF($B$587=0,$D$560,Assumptions!$B$4)+IF($C$587=0,$AI$560,Assumptions!$B$4)+IF($D$587=0,$AF$560,Assumptions!$B$4)+IF($E$587=0,$AC$560,Assumptions!$B$4)+IF($F$587=0,$Z$560,Assumptions!$B$4)+IF($G$587=0,$W$560,Assumptions!$B$4)+IF($H$587=0,$T$560,Assumptions!$B$4)</f>
        <v>31368241.1908424</v>
      </c>
      <c r="S587" s="12" t="n">
        <f aca="false">IF($R$587&gt;Assumptions!$B$4,$Q$587/$R$587&gt;Assumptions!$B$13,FALSE())</f>
        <v>1</v>
      </c>
      <c r="T587" s="12" t="n">
        <f aca="false">IF($S$587,($Q$587+Assumptions!$B$14*Assumptions!$B$13)/($R$587+Assumptions!$B$14),IF($R$587&gt;Assumptions!$B$4,$Q$587/$R$587,Assumptions!$B$4))</f>
        <v>56.1735694888819</v>
      </c>
      <c r="U587" s="12" t="n">
        <f aca="false">IF($B$587=1,$I$587,$D$560*$T$587)</f>
        <v>34282692.9462445</v>
      </c>
      <c r="V587" s="12" t="n">
        <f aca="false">IF($C$587=1,$J$587,$AI$560*$T$587)</f>
        <v>342808829.544088</v>
      </c>
      <c r="W587" s="12" t="n">
        <f aca="false">IF($D$587=1,$K$587,$AF$560*$T$587)</f>
        <v>100000000</v>
      </c>
      <c r="X587" s="12" t="n">
        <f aca="false">IF($E$587=1,$L$587,$AC$560*$T$587)</f>
        <v>134816566.773317</v>
      </c>
      <c r="Y587" s="12" t="n">
        <f aca="false">IF($F$587=1,$M$587,$Z$560*$T$587)</f>
        <v>168520708.466646</v>
      </c>
      <c r="Z587" s="12" t="n">
        <f aca="false">IF($G$587=1,$N$587,$W$560*$T$587)</f>
        <v>280867847.44441</v>
      </c>
      <c r="AA587" s="12" t="n">
        <f aca="false">IF($H$587=1,$O$587,$T$560*$T$587)</f>
        <v>280867847.44441</v>
      </c>
      <c r="AB587" s="12" t="n">
        <f aca="false">($J$560+$O$560)*$T$587</f>
        <v>14339458.2587435</v>
      </c>
      <c r="AC587" s="12" t="n">
        <f aca="false">Assumptions!$B$20*$T$587</f>
        <v>505562125.399937</v>
      </c>
      <c r="AD587" s="12" t="n">
        <f aca="false">IF($S$587,Assumptions!$B$14*($T$587-Assumptions!$B$13),Assumptions!$B$4)</f>
        <v>137933923.722205</v>
      </c>
      <c r="AE587" s="12" t="n">
        <f aca="false">$U$587+$V$587+$W$587+$X$587+$Y$587+$Z$587+$AA$587+$AB$587+$AC$587+$AD$587</f>
        <v>2000000000</v>
      </c>
      <c r="AF587" s="12" t="n">
        <f aca="false">IF(AND(IF($B$587=1,$U$587&gt;=INDEX($U$571:$U$698,1+$A$587-Assumptions!$B$77),$U$587&gt;INDEX($U$571:$U$698,1+$A$587+Assumptions!$B$77)),IF($C$587=1,$V$587&gt;=INDEX($V$571:$V$698,1+$A$587-Assumptions!$B$78),$V$587&gt;INDEX($V$571:$V$698,1+$A$587+Assumptions!$B$78)),IF($D$587=1,$W$587&gt;=INDEX($W$571:$W$698,1+$A$587-Assumptions!$B$79),$W$587&gt;INDEX($W$571:$W$698,1+$A$587+Assumptions!$B$79)),IF($E$587=1,$X$587&gt;=INDEX($X$571:$X$698,1+$A$587-Assumptions!$B$80),$X$587&gt;INDEX($X$571:$X$698,1+$A$587+Assumptions!$B$80)),IF($F$587=1,$Y$587&gt;=INDEX($Y$571:$Y$698,1+$A$587-Assumptions!$B$81),$Y$587&gt;INDEX($Y$571:$Y$698,1+$A$587+Assumptions!$B$81)),IF($G$587=1,$Z$587&gt;=INDEX($Z$571:$Z$698,1+$A$587-Assumptions!$B$82),$Z$587&gt;INDEX($Z$571:$Z$698,1+$A$587+Assumptions!$B$82)),IF($H$587=1,$AA$587&gt;=INDEX($AA$571:$AA$698,1+$A$587-Assumptions!$B$83),$AA$587&gt;INDEX($AA$571:$AA$698,1+$A$587+Assumptions!$B$83))),1,0)</f>
        <v>1</v>
      </c>
    </row>
    <row r="588" customFormat="false" ht="15" hidden="true" customHeight="false" outlineLevel="0" collapsed="false">
      <c r="A588" s="6" t="n">
        <f aca="false">ROW()-ROW($A$571)+Assumptions!$B$4</f>
        <v>17</v>
      </c>
      <c r="B588" s="12" t="n">
        <f aca="false">MOD(QUOTIENT($A$588,Assumptions!$B$77),2)</f>
        <v>0</v>
      </c>
      <c r="C588" s="12" t="n">
        <f aca="false">MOD(QUOTIENT($A$588,Assumptions!$B$78),2)</f>
        <v>0</v>
      </c>
      <c r="D588" s="12" t="n">
        <f aca="false">MOD(QUOTIENT($A$588,Assumptions!$B$79),2)</f>
        <v>1</v>
      </c>
      <c r="E588" s="12" t="n">
        <f aca="false">MOD(QUOTIENT($A$588,Assumptions!$B$80),2)</f>
        <v>0</v>
      </c>
      <c r="F588" s="12" t="n">
        <f aca="false">MOD(QUOTIENT($A$588,Assumptions!$B$81),2)</f>
        <v>0</v>
      </c>
      <c r="G588" s="12" t="n">
        <f aca="false">MOD(QUOTIENT($A$588,Assumptions!$B$82),2)</f>
        <v>0</v>
      </c>
      <c r="H588" s="12" t="n">
        <f aca="false">MOD(QUOTIENT($A$588,Assumptions!$B$83),2)</f>
        <v>1</v>
      </c>
      <c r="I588" s="12" t="n">
        <f aca="false">IF($B$588=1,MIN(Assumptions!$B$67,MAX(Assumptions!$B$4,Assumptions!$B$26-(Assumptions!$B$4))),Assumptions!$B$4)</f>
        <v>0</v>
      </c>
      <c r="J588" s="12" t="n">
        <f aca="false">IF($C$588=1,MIN(Assumptions!$B$66,MAX(Assumptions!$B$4,Assumptions!$B$26-($I$588))),Assumptions!$B$4)</f>
        <v>0</v>
      </c>
      <c r="K588" s="12" t="n">
        <f aca="false">IF($D$588=1,MIN(Assumptions!$B$61,MAX(Assumptions!$B$4,Assumptions!$B$26-($I$588+$J$588))),Assumptions!$B$4)</f>
        <v>100000000</v>
      </c>
      <c r="L588" s="12" t="n">
        <f aca="false">IF($E$588=1,MIN(Assumptions!$B$56,MAX(Assumptions!$B$4,Assumptions!$B$26-($I$588+$J$588+$K$588))),Assumptions!$B$4)</f>
        <v>0</v>
      </c>
      <c r="M588" s="12" t="n">
        <f aca="false">IF($F$588=1,MIN(Assumptions!$B$51,MAX(Assumptions!$B$4,Assumptions!$B$26-($I$588+$J$588+$K$588+$L$588))),Assumptions!$B$4)</f>
        <v>0</v>
      </c>
      <c r="N588" s="12" t="n">
        <f aca="false">IF($G$588=1,MIN(Assumptions!$B$46,MAX(Assumptions!$B$4,Assumptions!$B$26-($I$588+$J$588+$K$588+$L$588+$M$588))),Assumptions!$B$4)</f>
        <v>0</v>
      </c>
      <c r="O588" s="12" t="n">
        <f aca="false">IF($H$588=1,MIN(Assumptions!$B$41,MAX(Assumptions!$B$4,Assumptions!$B$26-($I$588+$J$588+$K$588+$L$588+$M$588+$N$588))),Assumptions!$B$4)</f>
        <v>5000000</v>
      </c>
      <c r="P588" s="12" t="n">
        <f aca="false">$I$588+$J$588+$K$588+$L$588+$M$588+$N$588+$O$588</f>
        <v>105000000</v>
      </c>
      <c r="Q588" s="12" t="n">
        <f aca="false">MAX(Assumptions!$B$4,Assumptions!$B$26-$P$588)</f>
        <v>1895000000</v>
      </c>
      <c r="R588" s="12" t="n">
        <f aca="false">$J$560+$O$560+Assumptions!$B$20+IF($B$588=0,$D$560,Assumptions!$B$4)+IF($C$588=0,$AI$560,Assumptions!$B$4)+IF($D$588=0,$AF$560,Assumptions!$B$4)+IF($E$588=0,$AC$560,Assumptions!$B$4)+IF($F$588=0,$Z$560,Assumptions!$B$4)+IF($G$588=0,$W$560,Assumptions!$B$4)+IF($H$588=0,$T$560,Assumptions!$B$4)</f>
        <v>26368241.1908424</v>
      </c>
      <c r="S588" s="12" t="n">
        <f aca="false">IF($R$588&gt;Assumptions!$B$4,$Q$588/$R$588&gt;Assumptions!$B$13,FALSE())</f>
        <v>1</v>
      </c>
      <c r="T588" s="12" t="n">
        <f aca="false">IF($S$588,($Q$588+Assumptions!$B$14*Assumptions!$B$13)/($R$588+Assumptions!$B$14),IF($R$588&gt;Assumptions!$B$4,$Q$588/$R$588,Assumptions!$B$4))</f>
        <v>65.7296711447016</v>
      </c>
      <c r="U588" s="12" t="n">
        <f aca="false">IF($B$588=1,$I$588,$D$560*$T$588)</f>
        <v>40114775.5753251</v>
      </c>
      <c r="V588" s="12" t="n">
        <f aca="false">IF($C$588=1,$J$588,$AI$560*$T$588)</f>
        <v>401126576.723823</v>
      </c>
      <c r="W588" s="12" t="n">
        <f aca="false">IF($D$588=1,$K$588,$AF$560*$T$588)</f>
        <v>100000000</v>
      </c>
      <c r="X588" s="12" t="n">
        <f aca="false">IF($E$588=1,$L$588,$AC$560*$T$588)</f>
        <v>157751210.747284</v>
      </c>
      <c r="Y588" s="12" t="n">
        <f aca="false">IF($F$588=1,$M$588,$Z$560*$T$588)</f>
        <v>197189013.434105</v>
      </c>
      <c r="Z588" s="12" t="n">
        <f aca="false">IF($G$588=1,$N$588,$W$560*$T$588)</f>
        <v>328648355.723508</v>
      </c>
      <c r="AA588" s="12" t="n">
        <f aca="false">IF($H$588=1,$O$588,$T$560*$T$588)</f>
        <v>5000000</v>
      </c>
      <c r="AB588" s="12" t="n">
        <f aca="false">($J$560+$O$560)*$T$588</f>
        <v>16778849.6318884</v>
      </c>
      <c r="AC588" s="12" t="n">
        <f aca="false">Assumptions!$B$20*$T$588</f>
        <v>591567040.302314</v>
      </c>
      <c r="AD588" s="12" t="n">
        <f aca="false">IF($S$588,Assumptions!$B$14*($T$588-Assumptions!$B$13),Assumptions!$B$4)</f>
        <v>161824177.861754</v>
      </c>
      <c r="AE588" s="12" t="n">
        <f aca="false">$U$588+$V$588+$W$588+$X$588+$Y$588+$Z$588+$AA$588+$AB$588+$AC$588+$AD$588</f>
        <v>2000000000</v>
      </c>
      <c r="AF588" s="12" t="n">
        <f aca="false">IF(AND(IF($B$588=1,$U$588&gt;=INDEX($U$571:$U$698,1+$A$588-Assumptions!$B$77),$U$588&gt;INDEX($U$571:$U$698,1+$A$588+Assumptions!$B$77)),IF($C$588=1,$V$588&gt;=INDEX($V$571:$V$698,1+$A$588-Assumptions!$B$78),$V$588&gt;INDEX($V$571:$V$698,1+$A$588+Assumptions!$B$78)),IF($D$588=1,$W$588&gt;=INDEX($W$571:$W$698,1+$A$588-Assumptions!$B$79),$W$588&gt;INDEX($W$571:$W$698,1+$A$588+Assumptions!$B$79)),IF($E$588=1,$X$588&gt;=INDEX($X$571:$X$698,1+$A$588-Assumptions!$B$80),$X$588&gt;INDEX($X$571:$X$698,1+$A$588+Assumptions!$B$80)),IF($F$588=1,$Y$588&gt;=INDEX($Y$571:$Y$698,1+$A$588-Assumptions!$B$81),$Y$588&gt;INDEX($Y$571:$Y$698,1+$A$588+Assumptions!$B$81)),IF($G$588=1,$Z$588&gt;=INDEX($Z$571:$Z$698,1+$A$588-Assumptions!$B$82),$Z$588&gt;INDEX($Z$571:$Z$698,1+$A$588+Assumptions!$B$82)),IF($H$588=1,$AA$588&gt;=INDEX($AA$571:$AA$698,1+$A$588-Assumptions!$B$83),$AA$588&gt;INDEX($AA$571:$AA$698,1+$A$588+Assumptions!$B$83))),1,0)</f>
        <v>0</v>
      </c>
    </row>
    <row r="589" customFormat="false" ht="15" hidden="true" customHeight="false" outlineLevel="0" collapsed="false">
      <c r="A589" s="6" t="n">
        <f aca="false">ROW()-ROW($A$571)+Assumptions!$B$4</f>
        <v>18</v>
      </c>
      <c r="B589" s="12" t="n">
        <f aca="false">MOD(QUOTIENT($A$589,Assumptions!$B$77),2)</f>
        <v>0</v>
      </c>
      <c r="C589" s="12" t="n">
        <f aca="false">MOD(QUOTIENT($A$589,Assumptions!$B$78),2)</f>
        <v>0</v>
      </c>
      <c r="D589" s="12" t="n">
        <f aca="false">MOD(QUOTIENT($A$589,Assumptions!$B$79),2)</f>
        <v>1</v>
      </c>
      <c r="E589" s="12" t="n">
        <f aca="false">MOD(QUOTIENT($A$589,Assumptions!$B$80),2)</f>
        <v>0</v>
      </c>
      <c r="F589" s="12" t="n">
        <f aca="false">MOD(QUOTIENT($A$589,Assumptions!$B$81),2)</f>
        <v>0</v>
      </c>
      <c r="G589" s="12" t="n">
        <f aca="false">MOD(QUOTIENT($A$589,Assumptions!$B$82),2)</f>
        <v>1</v>
      </c>
      <c r="H589" s="12" t="n">
        <f aca="false">MOD(QUOTIENT($A$589,Assumptions!$B$83),2)</f>
        <v>0</v>
      </c>
      <c r="I589" s="12" t="n">
        <f aca="false">IF($B$589=1,MIN(Assumptions!$B$67,MAX(Assumptions!$B$4,Assumptions!$B$26-(Assumptions!$B$4))),Assumptions!$B$4)</f>
        <v>0</v>
      </c>
      <c r="J589" s="12" t="n">
        <f aca="false">IF($C$589=1,MIN(Assumptions!$B$66,MAX(Assumptions!$B$4,Assumptions!$B$26-($I$589))),Assumptions!$B$4)</f>
        <v>0</v>
      </c>
      <c r="K589" s="12" t="n">
        <f aca="false">IF($D$589=1,MIN(Assumptions!$B$61,MAX(Assumptions!$B$4,Assumptions!$B$26-($I$589+$J$589))),Assumptions!$B$4)</f>
        <v>100000000</v>
      </c>
      <c r="L589" s="12" t="n">
        <f aca="false">IF($E$589=1,MIN(Assumptions!$B$56,MAX(Assumptions!$B$4,Assumptions!$B$26-($I$589+$J$589+$K$589))),Assumptions!$B$4)</f>
        <v>0</v>
      </c>
      <c r="M589" s="12" t="n">
        <f aca="false">IF($F$589=1,MIN(Assumptions!$B$51,MAX(Assumptions!$B$4,Assumptions!$B$26-($I$589+$J$589+$K$589+$L$589))),Assumptions!$B$4)</f>
        <v>0</v>
      </c>
      <c r="N589" s="12" t="n">
        <f aca="false">IF($G$589=1,MIN(Assumptions!$B$46,MAX(Assumptions!$B$4,Assumptions!$B$26-($I$589+$J$589+$K$589+$L$589+$M$589))),Assumptions!$B$4)</f>
        <v>15000000</v>
      </c>
      <c r="O589" s="12" t="n">
        <f aca="false">IF($H$589=1,MIN(Assumptions!$B$41,MAX(Assumptions!$B$4,Assumptions!$B$26-($I$589+$J$589+$K$589+$L$589+$M$589+$N$589))),Assumptions!$B$4)</f>
        <v>0</v>
      </c>
      <c r="P589" s="12" t="n">
        <f aca="false">$I$589+$J$589+$K$589+$L$589+$M$589+$N$589+$O$589</f>
        <v>115000000</v>
      </c>
      <c r="Q589" s="12" t="n">
        <f aca="false">MAX(Assumptions!$B$4,Assumptions!$B$26-$P$589)</f>
        <v>1885000000</v>
      </c>
      <c r="R589" s="12" t="n">
        <f aca="false">$J$560+$O$560+Assumptions!$B$20+IF($B$589=0,$D$560,Assumptions!$B$4)+IF($C$589=0,$AI$560,Assumptions!$B$4)+IF($D$589=0,$AF$560,Assumptions!$B$4)+IF($E$589=0,$AC$560,Assumptions!$B$4)+IF($F$589=0,$Z$560,Assumptions!$B$4)+IF($G$589=0,$W$560,Assumptions!$B$4)+IF($H$589=0,$T$560,Assumptions!$B$4)</f>
        <v>26368241.1908424</v>
      </c>
      <c r="S589" s="12" t="n">
        <f aca="false">IF($R$589&gt;Assumptions!$B$4,$Q$589/$R$589&gt;Assumptions!$B$13,FALSE())</f>
        <v>1</v>
      </c>
      <c r="T589" s="12" t="n">
        <f aca="false">IF($S$589,($Q$589+Assumptions!$B$14*Assumptions!$B$13)/($R$589+Assumptions!$B$14),IF($R$589&gt;Assumptions!$B$4,$Q$589/$R$589,Assumptions!$B$4))</f>
        <v>65.383269715744</v>
      </c>
      <c r="U589" s="12" t="n">
        <f aca="false">IF($B$589=1,$I$589,$D$560*$T$589)</f>
        <v>39903367.0083932</v>
      </c>
      <c r="V589" s="12" t="n">
        <f aca="false">IF($C$589=1,$J$589,$AI$560*$T$589)</f>
        <v>399012602.669942</v>
      </c>
      <c r="W589" s="12" t="n">
        <f aca="false">IF($D$589=1,$K$589,$AF$560*$T$589)</f>
        <v>100000000</v>
      </c>
      <c r="X589" s="12" t="n">
        <f aca="false">IF($E$589=1,$L$589,$AC$560*$T$589)</f>
        <v>156919847.317786</v>
      </c>
      <c r="Y589" s="12" t="n">
        <f aca="false">IF($F$589=1,$M$589,$Z$560*$T$589)</f>
        <v>196149809.147232</v>
      </c>
      <c r="Z589" s="12" t="n">
        <f aca="false">IF($G$589=1,$N$589,$W$560*$T$589)</f>
        <v>15000000</v>
      </c>
      <c r="AA589" s="12" t="n">
        <f aca="false">IF($H$589=1,$O$589,$T$560*$T$589)</f>
        <v>326916348.57872</v>
      </c>
      <c r="AB589" s="12" t="n">
        <f aca="false">($J$560+$O$560)*$T$589</f>
        <v>16690423.5468718</v>
      </c>
      <c r="AC589" s="12" t="n">
        <f aca="false">Assumptions!$B$20*$T$589</f>
        <v>588449427.441696</v>
      </c>
      <c r="AD589" s="12" t="n">
        <f aca="false">IF($S$589,Assumptions!$B$14*($T$589-Assumptions!$B$13),Assumptions!$B$4)</f>
        <v>160958174.28936</v>
      </c>
      <c r="AE589" s="12" t="n">
        <f aca="false">$U$589+$V$589+$W$589+$X$589+$Y$589+$Z$589+$AA$589+$AB$589+$AC$589+$AD$589</f>
        <v>2000000000</v>
      </c>
      <c r="AF589" s="12" t="n">
        <f aca="false">IF(AND(IF($B$589=1,$U$589&gt;=INDEX($U$571:$U$698,1+$A$589-Assumptions!$B$77),$U$589&gt;INDEX($U$571:$U$698,1+$A$589+Assumptions!$B$77)),IF($C$589=1,$V$589&gt;=INDEX($V$571:$V$698,1+$A$589-Assumptions!$B$78),$V$589&gt;INDEX($V$571:$V$698,1+$A$589+Assumptions!$B$78)),IF($D$589=1,$W$589&gt;=INDEX($W$571:$W$698,1+$A$589-Assumptions!$B$79),$W$589&gt;INDEX($W$571:$W$698,1+$A$589+Assumptions!$B$79)),IF($E$589=1,$X$589&gt;=INDEX($X$571:$X$698,1+$A$589-Assumptions!$B$80),$X$589&gt;INDEX($X$571:$X$698,1+$A$589+Assumptions!$B$80)),IF($F$589=1,$Y$589&gt;=INDEX($Y$571:$Y$698,1+$A$589-Assumptions!$B$81),$Y$589&gt;INDEX($Y$571:$Y$698,1+$A$589+Assumptions!$B$81)),IF($G$589=1,$Z$589&gt;=INDEX($Z$571:$Z$698,1+$A$589-Assumptions!$B$82),$Z$589&gt;INDEX($Z$571:$Z$698,1+$A$589+Assumptions!$B$82)),IF($H$589=1,$AA$589&gt;=INDEX($AA$571:$AA$698,1+$A$589-Assumptions!$B$83),$AA$589&gt;INDEX($AA$571:$AA$698,1+$A$589+Assumptions!$B$83))),1,0)</f>
        <v>0</v>
      </c>
    </row>
    <row r="590" customFormat="false" ht="15" hidden="true" customHeight="false" outlineLevel="0" collapsed="false">
      <c r="A590" s="6" t="n">
        <f aca="false">ROW()-ROW($A$571)+Assumptions!$B$4</f>
        <v>19</v>
      </c>
      <c r="B590" s="12" t="n">
        <f aca="false">MOD(QUOTIENT($A$590,Assumptions!$B$77),2)</f>
        <v>0</v>
      </c>
      <c r="C590" s="12" t="n">
        <f aca="false">MOD(QUOTIENT($A$590,Assumptions!$B$78),2)</f>
        <v>0</v>
      </c>
      <c r="D590" s="12" t="n">
        <f aca="false">MOD(QUOTIENT($A$590,Assumptions!$B$79),2)</f>
        <v>1</v>
      </c>
      <c r="E590" s="12" t="n">
        <f aca="false">MOD(QUOTIENT($A$590,Assumptions!$B$80),2)</f>
        <v>0</v>
      </c>
      <c r="F590" s="12" t="n">
        <f aca="false">MOD(QUOTIENT($A$590,Assumptions!$B$81),2)</f>
        <v>0</v>
      </c>
      <c r="G590" s="12" t="n">
        <f aca="false">MOD(QUOTIENT($A$590,Assumptions!$B$82),2)</f>
        <v>1</v>
      </c>
      <c r="H590" s="12" t="n">
        <f aca="false">MOD(QUOTIENT($A$590,Assumptions!$B$83),2)</f>
        <v>1</v>
      </c>
      <c r="I590" s="12" t="n">
        <f aca="false">IF($B$590=1,MIN(Assumptions!$B$67,MAX(Assumptions!$B$4,Assumptions!$B$26-(Assumptions!$B$4))),Assumptions!$B$4)</f>
        <v>0</v>
      </c>
      <c r="J590" s="12" t="n">
        <f aca="false">IF($C$590=1,MIN(Assumptions!$B$66,MAX(Assumptions!$B$4,Assumptions!$B$26-($I$590))),Assumptions!$B$4)</f>
        <v>0</v>
      </c>
      <c r="K590" s="12" t="n">
        <f aca="false">IF($D$590=1,MIN(Assumptions!$B$61,MAX(Assumptions!$B$4,Assumptions!$B$26-($I$590+$J$590))),Assumptions!$B$4)</f>
        <v>100000000</v>
      </c>
      <c r="L590" s="12" t="n">
        <f aca="false">IF($E$590=1,MIN(Assumptions!$B$56,MAX(Assumptions!$B$4,Assumptions!$B$26-($I$590+$J$590+$K$590))),Assumptions!$B$4)</f>
        <v>0</v>
      </c>
      <c r="M590" s="12" t="n">
        <f aca="false">IF($F$590=1,MIN(Assumptions!$B$51,MAX(Assumptions!$B$4,Assumptions!$B$26-($I$590+$J$590+$K$590+$L$590))),Assumptions!$B$4)</f>
        <v>0</v>
      </c>
      <c r="N590" s="12" t="n">
        <f aca="false">IF($G$590=1,MIN(Assumptions!$B$46,MAX(Assumptions!$B$4,Assumptions!$B$26-($I$590+$J$590+$K$590+$L$590+$M$590))),Assumptions!$B$4)</f>
        <v>15000000</v>
      </c>
      <c r="O590" s="12" t="n">
        <f aca="false">IF($H$590=1,MIN(Assumptions!$B$41,MAX(Assumptions!$B$4,Assumptions!$B$26-($I$590+$J$590+$K$590+$L$590+$M$590+$N$590))),Assumptions!$B$4)</f>
        <v>5000000</v>
      </c>
      <c r="P590" s="12" t="n">
        <f aca="false">$I$590+$J$590+$K$590+$L$590+$M$590+$N$590+$O$590</f>
        <v>120000000</v>
      </c>
      <c r="Q590" s="12" t="n">
        <f aca="false">MAX(Assumptions!$B$4,Assumptions!$B$26-$P$590)</f>
        <v>1880000000</v>
      </c>
      <c r="R590" s="12" t="n">
        <f aca="false">$J$560+$O$560+Assumptions!$B$20+IF($B$590=0,$D$560,Assumptions!$B$4)+IF($C$590=0,$AI$560,Assumptions!$B$4)+IF($D$590=0,$AF$560,Assumptions!$B$4)+IF($E$590=0,$AC$560,Assumptions!$B$4)+IF($F$590=0,$Z$560,Assumptions!$B$4)+IF($G$590=0,$W$560,Assumptions!$B$4)+IF($H$590=0,$T$560,Assumptions!$B$4)</f>
        <v>21368241.1908424</v>
      </c>
      <c r="S590" s="12" t="n">
        <f aca="false">IF($R$590&gt;Assumptions!$B$4,$Q$590/$R$590&gt;Assumptions!$B$13,FALSE())</f>
        <v>1</v>
      </c>
      <c r="T590" s="12" t="n">
        <f aca="false">IF($S$590,($Q$590+Assumptions!$B$14*Assumptions!$B$13)/($R$590+Assumptions!$B$14),IF($R$590&gt;Assumptions!$B$4,$Q$590/$R$590,Assumptions!$B$4))</f>
        <v>78.8704951046943</v>
      </c>
      <c r="U590" s="12" t="n">
        <f aca="false">IF($B$590=1,$I$590,$D$560*$T$590)</f>
        <v>48134611.8965731</v>
      </c>
      <c r="V590" s="12" t="n">
        <f aca="false">IF($C$590=1,$J$590,$AI$560*$T$590)</f>
        <v>481320705.777018</v>
      </c>
      <c r="W590" s="12" t="n">
        <f aca="false">IF($D$590=1,$K$590,$AF$560*$T$590)</f>
        <v>100000000</v>
      </c>
      <c r="X590" s="12" t="n">
        <f aca="false">IF($E$590=1,$L$590,$AC$560*$T$590)</f>
        <v>189289188.251266</v>
      </c>
      <c r="Y590" s="12" t="n">
        <f aca="false">IF($F$590=1,$M$590,$Z$560*$T$590)</f>
        <v>236611485.314083</v>
      </c>
      <c r="Z590" s="12" t="n">
        <f aca="false">IF($G$590=1,$N$590,$W$560*$T$590)</f>
        <v>15000000</v>
      </c>
      <c r="AA590" s="12" t="n">
        <f aca="false">IF($H$590=1,$O$590,$T$560*$T$590)</f>
        <v>5000000</v>
      </c>
      <c r="AB590" s="12" t="n">
        <f aca="false">($J$560+$O$560)*$T$590</f>
        <v>20133315.0570757</v>
      </c>
      <c r="AC590" s="12" t="n">
        <f aca="false">Assumptions!$B$20*$T$590</f>
        <v>709834455.942249</v>
      </c>
      <c r="AD590" s="12" t="n">
        <f aca="false">IF($S$590,Assumptions!$B$14*($T$590-Assumptions!$B$13),Assumptions!$B$4)</f>
        <v>194676237.761736</v>
      </c>
      <c r="AE590" s="12" t="n">
        <f aca="false">$U$590+$V$590+$W$590+$X$590+$Y$590+$Z$590+$AA$590+$AB$590+$AC$590+$AD$590</f>
        <v>2000000000</v>
      </c>
      <c r="AF590" s="12" t="n">
        <f aca="false">IF(AND(IF($B$590=1,$U$590&gt;=INDEX($U$571:$U$698,1+$A$590-Assumptions!$B$77),$U$590&gt;INDEX($U$571:$U$698,1+$A$590+Assumptions!$B$77)),IF($C$590=1,$V$590&gt;=INDEX($V$571:$V$698,1+$A$590-Assumptions!$B$78),$V$590&gt;INDEX($V$571:$V$698,1+$A$590+Assumptions!$B$78)),IF($D$590=1,$W$590&gt;=INDEX($W$571:$W$698,1+$A$590-Assumptions!$B$79),$W$590&gt;INDEX($W$571:$W$698,1+$A$590+Assumptions!$B$79)),IF($E$590=1,$X$590&gt;=INDEX($X$571:$X$698,1+$A$590-Assumptions!$B$80),$X$590&gt;INDEX($X$571:$X$698,1+$A$590+Assumptions!$B$80)),IF($F$590=1,$Y$590&gt;=INDEX($Y$571:$Y$698,1+$A$590-Assumptions!$B$81),$Y$590&gt;INDEX($Y$571:$Y$698,1+$A$590+Assumptions!$B$81)),IF($G$590=1,$Z$590&gt;=INDEX($Z$571:$Z$698,1+$A$590-Assumptions!$B$82),$Z$590&gt;INDEX($Z$571:$Z$698,1+$A$590+Assumptions!$B$82)),IF($H$590=1,$AA$590&gt;=INDEX($AA$571:$AA$698,1+$A$590-Assumptions!$B$83),$AA$590&gt;INDEX($AA$571:$AA$698,1+$A$590+Assumptions!$B$83))),1,0)</f>
        <v>0</v>
      </c>
    </row>
    <row r="591" customFormat="false" ht="15" hidden="true" customHeight="false" outlineLevel="0" collapsed="false">
      <c r="A591" s="6" t="n">
        <f aca="false">ROW()-ROW($A$571)+Assumptions!$B$4</f>
        <v>20</v>
      </c>
      <c r="B591" s="12" t="n">
        <f aca="false">MOD(QUOTIENT($A$591,Assumptions!$B$77),2)</f>
        <v>0</v>
      </c>
      <c r="C591" s="12" t="n">
        <f aca="false">MOD(QUOTIENT($A$591,Assumptions!$B$78),2)</f>
        <v>0</v>
      </c>
      <c r="D591" s="12" t="n">
        <f aca="false">MOD(QUOTIENT($A$591,Assumptions!$B$79),2)</f>
        <v>1</v>
      </c>
      <c r="E591" s="12" t="n">
        <f aca="false">MOD(QUOTIENT($A$591,Assumptions!$B$80),2)</f>
        <v>0</v>
      </c>
      <c r="F591" s="12" t="n">
        <f aca="false">MOD(QUOTIENT($A$591,Assumptions!$B$81),2)</f>
        <v>1</v>
      </c>
      <c r="G591" s="12" t="n">
        <f aca="false">MOD(QUOTIENT($A$591,Assumptions!$B$82),2)</f>
        <v>0</v>
      </c>
      <c r="H591" s="12" t="n">
        <f aca="false">MOD(QUOTIENT($A$591,Assumptions!$B$83),2)</f>
        <v>0</v>
      </c>
      <c r="I591" s="12" t="n">
        <f aca="false">IF($B$591=1,MIN(Assumptions!$B$67,MAX(Assumptions!$B$4,Assumptions!$B$26-(Assumptions!$B$4))),Assumptions!$B$4)</f>
        <v>0</v>
      </c>
      <c r="J591" s="12" t="n">
        <f aca="false">IF($C$591=1,MIN(Assumptions!$B$66,MAX(Assumptions!$B$4,Assumptions!$B$26-($I$591))),Assumptions!$B$4)</f>
        <v>0</v>
      </c>
      <c r="K591" s="12" t="n">
        <f aca="false">IF($D$591=1,MIN(Assumptions!$B$61,MAX(Assumptions!$B$4,Assumptions!$B$26-($I$591+$J$591))),Assumptions!$B$4)</f>
        <v>100000000</v>
      </c>
      <c r="L591" s="12" t="n">
        <f aca="false">IF($E$591=1,MIN(Assumptions!$B$56,MAX(Assumptions!$B$4,Assumptions!$B$26-($I$591+$J$591+$K$591))),Assumptions!$B$4)</f>
        <v>0</v>
      </c>
      <c r="M591" s="12" t="n">
        <f aca="false">IF($F$591=1,MIN(Assumptions!$B$51,MAX(Assumptions!$B$4,Assumptions!$B$26-($I$591+$J$591+$K$591+$L$591))),Assumptions!$B$4)</f>
        <v>30000000</v>
      </c>
      <c r="N591" s="12" t="n">
        <f aca="false">IF($G$591=1,MIN(Assumptions!$B$46,MAX(Assumptions!$B$4,Assumptions!$B$26-($I$591+$J$591+$K$591+$L$591+$M$591))),Assumptions!$B$4)</f>
        <v>0</v>
      </c>
      <c r="O591" s="12" t="n">
        <f aca="false">IF($H$591=1,MIN(Assumptions!$B$41,MAX(Assumptions!$B$4,Assumptions!$B$26-($I$591+$J$591+$K$591+$L$591+$M$591+$N$591))),Assumptions!$B$4)</f>
        <v>0</v>
      </c>
      <c r="P591" s="12" t="n">
        <f aca="false">$I$591+$J$591+$K$591+$L$591+$M$591+$N$591+$O$591</f>
        <v>130000000</v>
      </c>
      <c r="Q591" s="12" t="n">
        <f aca="false">MAX(Assumptions!$B$4,Assumptions!$B$26-$P$591)</f>
        <v>1870000000</v>
      </c>
      <c r="R591" s="12" t="n">
        <f aca="false">$J$560+$O$560+Assumptions!$B$20+IF($B$591=0,$D$560,Assumptions!$B$4)+IF($C$591=0,$AI$560,Assumptions!$B$4)+IF($D$591=0,$AF$560,Assumptions!$B$4)+IF($E$591=0,$AC$560,Assumptions!$B$4)+IF($F$591=0,$Z$560,Assumptions!$B$4)+IF($G$591=0,$W$560,Assumptions!$B$4)+IF($H$591=0,$T$560,Assumptions!$B$4)</f>
        <v>28368241.1908424</v>
      </c>
      <c r="S591" s="12" t="n">
        <f aca="false">IF($R$591&gt;Assumptions!$B$4,$Q$591/$R$591&gt;Assumptions!$B$13,FALSE())</f>
        <v>1</v>
      </c>
      <c r="T591" s="12" t="n">
        <f aca="false">IF($S$591,($Q$591+Assumptions!$B$14*Assumptions!$B$13)/($R$591+Assumptions!$B$14),IF($R$591&gt;Assumptions!$B$4,$Q$591/$R$591,Assumptions!$B$4))</f>
        <v>60.6610525174822</v>
      </c>
      <c r="U591" s="12" t="n">
        <f aca="false">IF($B$591=1,$I$591,$D$560*$T$591)</f>
        <v>37021400.9217353</v>
      </c>
      <c r="V591" s="12" t="n">
        <f aca="false">IF($C$591=1,$J$591,$AI$560*$T$591)</f>
        <v>370194463.368514</v>
      </c>
      <c r="W591" s="12" t="n">
        <f aca="false">IF($D$591=1,$K$591,$AF$560*$T$591)</f>
        <v>100000000</v>
      </c>
      <c r="X591" s="12" t="n">
        <f aca="false">IF($E$591=1,$L$591,$AC$560*$T$591)</f>
        <v>145586526.041957</v>
      </c>
      <c r="Y591" s="12" t="n">
        <f aca="false">IF($F$591=1,$M$591,$Z$560*$T$591)</f>
        <v>30000000</v>
      </c>
      <c r="Z591" s="12" t="n">
        <f aca="false">IF($G$591=1,$N$591,$W$560*$T$591)</f>
        <v>303305262.587411</v>
      </c>
      <c r="AA591" s="12" t="n">
        <f aca="false">IF($H$591=1,$O$591,$T$560*$T$591)</f>
        <v>303305262.587411</v>
      </c>
      <c r="AB591" s="12" t="n">
        <f aca="false">($J$560+$O$560)*$T$591</f>
        <v>15484980.5419263</v>
      </c>
      <c r="AC591" s="12" t="n">
        <f aca="false">Assumptions!$B$20*$T$591</f>
        <v>545949472.65734</v>
      </c>
      <c r="AD591" s="12" t="n">
        <f aca="false">IF($S$591,Assumptions!$B$14*($T$591-Assumptions!$B$13),Assumptions!$B$4)</f>
        <v>149152631.293706</v>
      </c>
      <c r="AE591" s="12" t="n">
        <f aca="false">$U$591+$V$591+$W$591+$X$591+$Y$591+$Z$591+$AA$591+$AB$591+$AC$591+$AD$591</f>
        <v>2000000000</v>
      </c>
      <c r="AF591" s="12" t="n">
        <f aca="false">IF(AND(IF($B$591=1,$U$591&gt;=INDEX($U$571:$U$698,1+$A$591-Assumptions!$B$77),$U$591&gt;INDEX($U$571:$U$698,1+$A$591+Assumptions!$B$77)),IF($C$591=1,$V$591&gt;=INDEX($V$571:$V$698,1+$A$591-Assumptions!$B$78),$V$591&gt;INDEX($V$571:$V$698,1+$A$591+Assumptions!$B$78)),IF($D$591=1,$W$591&gt;=INDEX($W$571:$W$698,1+$A$591-Assumptions!$B$79),$W$591&gt;INDEX($W$571:$W$698,1+$A$591+Assumptions!$B$79)),IF($E$591=1,$X$591&gt;=INDEX($X$571:$X$698,1+$A$591-Assumptions!$B$80),$X$591&gt;INDEX($X$571:$X$698,1+$A$591+Assumptions!$B$80)),IF($F$591=1,$Y$591&gt;=INDEX($Y$571:$Y$698,1+$A$591-Assumptions!$B$81),$Y$591&gt;INDEX($Y$571:$Y$698,1+$A$591+Assumptions!$B$81)),IF($G$591=1,$Z$591&gt;=INDEX($Z$571:$Z$698,1+$A$591-Assumptions!$B$82),$Z$591&gt;INDEX($Z$571:$Z$698,1+$A$591+Assumptions!$B$82)),IF($H$591=1,$AA$591&gt;=INDEX($AA$571:$AA$698,1+$A$591-Assumptions!$B$83),$AA$591&gt;INDEX($AA$571:$AA$698,1+$A$591+Assumptions!$B$83))),1,0)</f>
        <v>0</v>
      </c>
    </row>
    <row r="592" customFormat="false" ht="15" hidden="true" customHeight="false" outlineLevel="0" collapsed="false">
      <c r="A592" s="6" t="n">
        <f aca="false">ROW()-ROW($A$571)+Assumptions!$B$4</f>
        <v>21</v>
      </c>
      <c r="B592" s="12" t="n">
        <f aca="false">MOD(QUOTIENT($A$592,Assumptions!$B$77),2)</f>
        <v>0</v>
      </c>
      <c r="C592" s="12" t="n">
        <f aca="false">MOD(QUOTIENT($A$592,Assumptions!$B$78),2)</f>
        <v>0</v>
      </c>
      <c r="D592" s="12" t="n">
        <f aca="false">MOD(QUOTIENT($A$592,Assumptions!$B$79),2)</f>
        <v>1</v>
      </c>
      <c r="E592" s="12" t="n">
        <f aca="false">MOD(QUOTIENT($A$592,Assumptions!$B$80),2)</f>
        <v>0</v>
      </c>
      <c r="F592" s="12" t="n">
        <f aca="false">MOD(QUOTIENT($A$592,Assumptions!$B$81),2)</f>
        <v>1</v>
      </c>
      <c r="G592" s="12" t="n">
        <f aca="false">MOD(QUOTIENT($A$592,Assumptions!$B$82),2)</f>
        <v>0</v>
      </c>
      <c r="H592" s="12" t="n">
        <f aca="false">MOD(QUOTIENT($A$592,Assumptions!$B$83),2)</f>
        <v>1</v>
      </c>
      <c r="I592" s="12" t="n">
        <f aca="false">IF($B$592=1,MIN(Assumptions!$B$67,MAX(Assumptions!$B$4,Assumptions!$B$26-(Assumptions!$B$4))),Assumptions!$B$4)</f>
        <v>0</v>
      </c>
      <c r="J592" s="12" t="n">
        <f aca="false">IF($C$592=1,MIN(Assumptions!$B$66,MAX(Assumptions!$B$4,Assumptions!$B$26-($I$592))),Assumptions!$B$4)</f>
        <v>0</v>
      </c>
      <c r="K592" s="12" t="n">
        <f aca="false">IF($D$592=1,MIN(Assumptions!$B$61,MAX(Assumptions!$B$4,Assumptions!$B$26-($I$592+$J$592))),Assumptions!$B$4)</f>
        <v>100000000</v>
      </c>
      <c r="L592" s="12" t="n">
        <f aca="false">IF($E$592=1,MIN(Assumptions!$B$56,MAX(Assumptions!$B$4,Assumptions!$B$26-($I$592+$J$592+$K$592))),Assumptions!$B$4)</f>
        <v>0</v>
      </c>
      <c r="M592" s="12" t="n">
        <f aca="false">IF($F$592=1,MIN(Assumptions!$B$51,MAX(Assumptions!$B$4,Assumptions!$B$26-($I$592+$J$592+$K$592+$L$592))),Assumptions!$B$4)</f>
        <v>30000000</v>
      </c>
      <c r="N592" s="12" t="n">
        <f aca="false">IF($G$592=1,MIN(Assumptions!$B$46,MAX(Assumptions!$B$4,Assumptions!$B$26-($I$592+$J$592+$K$592+$L$592+$M$592))),Assumptions!$B$4)</f>
        <v>0</v>
      </c>
      <c r="O592" s="12" t="n">
        <f aca="false">IF($H$592=1,MIN(Assumptions!$B$41,MAX(Assumptions!$B$4,Assumptions!$B$26-($I$592+$J$592+$K$592+$L$592+$M$592+$N$592))),Assumptions!$B$4)</f>
        <v>5000000</v>
      </c>
      <c r="P592" s="12" t="n">
        <f aca="false">$I$592+$J$592+$K$592+$L$592+$M$592+$N$592+$O$592</f>
        <v>135000000</v>
      </c>
      <c r="Q592" s="12" t="n">
        <f aca="false">MAX(Assumptions!$B$4,Assumptions!$B$26-$P$592)</f>
        <v>1865000000</v>
      </c>
      <c r="R592" s="12" t="n">
        <f aca="false">$J$560+$O$560+Assumptions!$B$20+IF($B$592=0,$D$560,Assumptions!$B$4)+IF($C$592=0,$AI$560,Assumptions!$B$4)+IF($D$592=0,$AF$560,Assumptions!$B$4)+IF($E$592=0,$AC$560,Assumptions!$B$4)+IF($F$592=0,$Z$560,Assumptions!$B$4)+IF($G$592=0,$W$560,Assumptions!$B$4)+IF($H$592=0,$T$560,Assumptions!$B$4)</f>
        <v>23368241.1908424</v>
      </c>
      <c r="S592" s="12" t="n">
        <f aca="false">IF($R$592&gt;Assumptions!$B$4,$Q$592/$R$592&gt;Assumptions!$B$13,FALSE())</f>
        <v>1</v>
      </c>
      <c r="T592" s="12" t="n">
        <f aca="false">IF($S$592,($Q$592+Assumptions!$B$14*Assumptions!$B$13)/($R$592+Assumptions!$B$14),IF($R$592&gt;Assumptions!$B$4,$Q$592/$R$592,Assumptions!$B$4))</f>
        <v>72.1927705182025</v>
      </c>
      <c r="U592" s="12" t="n">
        <f aca="false">IF($B$592=1,$I$592,$D$560*$T$592)</f>
        <v>44059200.9219581</v>
      </c>
      <c r="V592" s="12" t="n">
        <f aca="false">IF($C$592=1,$J$592,$AI$560*$T$592)</f>
        <v>440568747.68815</v>
      </c>
      <c r="W592" s="12" t="n">
        <f aca="false">IF($D$592=1,$K$592,$AF$560*$T$592)</f>
        <v>100000000</v>
      </c>
      <c r="X592" s="12" t="n">
        <f aca="false">IF($E$592=1,$L$592,$AC$560*$T$592)</f>
        <v>173262649.243686</v>
      </c>
      <c r="Y592" s="12" t="n">
        <f aca="false">IF($F$592=1,$M$592,$Z$560*$T$592)</f>
        <v>30000000</v>
      </c>
      <c r="Z592" s="12" t="n">
        <f aca="false">IF($G$592=1,$N$592,$W$560*$T$592)</f>
        <v>360963852.591012</v>
      </c>
      <c r="AA592" s="12" t="n">
        <f aca="false">IF($H$592=1,$O$592,$T$560*$T$592)</f>
        <v>5000000</v>
      </c>
      <c r="AB592" s="12" t="n">
        <f aca="false">($J$560+$O$560)*$T$592</f>
        <v>18428688.5958654</v>
      </c>
      <c r="AC592" s="12" t="n">
        <f aca="false">Assumptions!$B$20*$T$592</f>
        <v>649734934.663822</v>
      </c>
      <c r="AD592" s="12" t="n">
        <f aca="false">IF($S$592,Assumptions!$B$14*($T$592-Assumptions!$B$13),Assumptions!$B$4)</f>
        <v>177981926.295506</v>
      </c>
      <c r="AE592" s="12" t="n">
        <f aca="false">$U$592+$V$592+$W$592+$X$592+$Y$592+$Z$592+$AA$592+$AB$592+$AC$592+$AD$592</f>
        <v>2000000000</v>
      </c>
      <c r="AF592" s="12" t="n">
        <f aca="false">IF(AND(IF($B$592=1,$U$592&gt;=INDEX($U$571:$U$698,1+$A$592-Assumptions!$B$77),$U$592&gt;INDEX($U$571:$U$698,1+$A$592+Assumptions!$B$77)),IF($C$592=1,$V$592&gt;=INDEX($V$571:$V$698,1+$A$592-Assumptions!$B$78),$V$592&gt;INDEX($V$571:$V$698,1+$A$592+Assumptions!$B$78)),IF($D$592=1,$W$592&gt;=INDEX($W$571:$W$698,1+$A$592-Assumptions!$B$79),$W$592&gt;INDEX($W$571:$W$698,1+$A$592+Assumptions!$B$79)),IF($E$592=1,$X$592&gt;=INDEX($X$571:$X$698,1+$A$592-Assumptions!$B$80),$X$592&gt;INDEX($X$571:$X$698,1+$A$592+Assumptions!$B$80)),IF($F$592=1,$Y$592&gt;=INDEX($Y$571:$Y$698,1+$A$592-Assumptions!$B$81),$Y$592&gt;INDEX($Y$571:$Y$698,1+$A$592+Assumptions!$B$81)),IF($G$592=1,$Z$592&gt;=INDEX($Z$571:$Z$698,1+$A$592-Assumptions!$B$82),$Z$592&gt;INDEX($Z$571:$Z$698,1+$A$592+Assumptions!$B$82)),IF($H$592=1,$AA$592&gt;=INDEX($AA$571:$AA$698,1+$A$592-Assumptions!$B$83),$AA$592&gt;INDEX($AA$571:$AA$698,1+$A$592+Assumptions!$B$83))),1,0)</f>
        <v>0</v>
      </c>
    </row>
    <row r="593" customFormat="false" ht="15" hidden="true" customHeight="false" outlineLevel="0" collapsed="false">
      <c r="A593" s="6" t="n">
        <f aca="false">ROW()-ROW($A$571)+Assumptions!$B$4</f>
        <v>22</v>
      </c>
      <c r="B593" s="12" t="n">
        <f aca="false">MOD(QUOTIENT($A$593,Assumptions!$B$77),2)</f>
        <v>0</v>
      </c>
      <c r="C593" s="12" t="n">
        <f aca="false">MOD(QUOTIENT($A$593,Assumptions!$B$78),2)</f>
        <v>0</v>
      </c>
      <c r="D593" s="12" t="n">
        <f aca="false">MOD(QUOTIENT($A$593,Assumptions!$B$79),2)</f>
        <v>1</v>
      </c>
      <c r="E593" s="12" t="n">
        <f aca="false">MOD(QUOTIENT($A$593,Assumptions!$B$80),2)</f>
        <v>0</v>
      </c>
      <c r="F593" s="12" t="n">
        <f aca="false">MOD(QUOTIENT($A$593,Assumptions!$B$81),2)</f>
        <v>1</v>
      </c>
      <c r="G593" s="12" t="n">
        <f aca="false">MOD(QUOTIENT($A$593,Assumptions!$B$82),2)</f>
        <v>1</v>
      </c>
      <c r="H593" s="12" t="n">
        <f aca="false">MOD(QUOTIENT($A$593,Assumptions!$B$83),2)</f>
        <v>0</v>
      </c>
      <c r="I593" s="12" t="n">
        <f aca="false">IF($B$593=1,MIN(Assumptions!$B$67,MAX(Assumptions!$B$4,Assumptions!$B$26-(Assumptions!$B$4))),Assumptions!$B$4)</f>
        <v>0</v>
      </c>
      <c r="J593" s="12" t="n">
        <f aca="false">IF($C$593=1,MIN(Assumptions!$B$66,MAX(Assumptions!$B$4,Assumptions!$B$26-($I$593))),Assumptions!$B$4)</f>
        <v>0</v>
      </c>
      <c r="K593" s="12" t="n">
        <f aca="false">IF($D$593=1,MIN(Assumptions!$B$61,MAX(Assumptions!$B$4,Assumptions!$B$26-($I$593+$J$593))),Assumptions!$B$4)</f>
        <v>100000000</v>
      </c>
      <c r="L593" s="12" t="n">
        <f aca="false">IF($E$593=1,MIN(Assumptions!$B$56,MAX(Assumptions!$B$4,Assumptions!$B$26-($I$593+$J$593+$K$593))),Assumptions!$B$4)</f>
        <v>0</v>
      </c>
      <c r="M593" s="12" t="n">
        <f aca="false">IF($F$593=1,MIN(Assumptions!$B$51,MAX(Assumptions!$B$4,Assumptions!$B$26-($I$593+$J$593+$K$593+$L$593))),Assumptions!$B$4)</f>
        <v>30000000</v>
      </c>
      <c r="N593" s="12" t="n">
        <f aca="false">IF($G$593=1,MIN(Assumptions!$B$46,MAX(Assumptions!$B$4,Assumptions!$B$26-($I$593+$J$593+$K$593+$L$593+$M$593))),Assumptions!$B$4)</f>
        <v>15000000</v>
      </c>
      <c r="O593" s="12" t="n">
        <f aca="false">IF($H$593=1,MIN(Assumptions!$B$41,MAX(Assumptions!$B$4,Assumptions!$B$26-($I$593+$J$593+$K$593+$L$593+$M$593+$N$593))),Assumptions!$B$4)</f>
        <v>0</v>
      </c>
      <c r="P593" s="12" t="n">
        <f aca="false">$I$593+$J$593+$K$593+$L$593+$M$593+$N$593+$O$593</f>
        <v>145000000</v>
      </c>
      <c r="Q593" s="12" t="n">
        <f aca="false">MAX(Assumptions!$B$4,Assumptions!$B$26-$P$593)</f>
        <v>1855000000</v>
      </c>
      <c r="R593" s="12" t="n">
        <f aca="false">$J$560+$O$560+Assumptions!$B$20+IF($B$593=0,$D$560,Assumptions!$B$4)+IF($C$593=0,$AI$560,Assumptions!$B$4)+IF($D$593=0,$AF$560,Assumptions!$B$4)+IF($E$593=0,$AC$560,Assumptions!$B$4)+IF($F$593=0,$Z$560,Assumptions!$B$4)+IF($G$593=0,$W$560,Assumptions!$B$4)+IF($H$593=0,$T$560,Assumptions!$B$4)</f>
        <v>23368241.1908424</v>
      </c>
      <c r="S593" s="12" t="n">
        <f aca="false">IF($R$593&gt;Assumptions!$B$4,$Q$593/$R$593&gt;Assumptions!$B$13,FALSE())</f>
        <v>1</v>
      </c>
      <c r="T593" s="12" t="n">
        <f aca="false">IF($S$593,($Q$593+Assumptions!$B$14*Assumptions!$B$13)/($R$593+Assumptions!$B$14),IF($R$593&gt;Assumptions!$B$4,$Q$593/$R$593,Assumptions!$B$4))</f>
        <v>71.8061961111438</v>
      </c>
      <c r="U593" s="12" t="n">
        <f aca="false">IF($B$593=1,$I$593,$D$560*$T$593)</f>
        <v>43823274.8126036</v>
      </c>
      <c r="V593" s="12" t="n">
        <f aca="false">IF($C$593=1,$J$593,$AI$560*$T$593)</f>
        <v>438209611.154344</v>
      </c>
      <c r="W593" s="12" t="n">
        <f aca="false">IF($D$593=1,$K$593,$AF$560*$T$593)</f>
        <v>100000000</v>
      </c>
      <c r="X593" s="12" t="n">
        <f aca="false">IF($E$593=1,$L$593,$AC$560*$T$593)</f>
        <v>172334870.666745</v>
      </c>
      <c r="Y593" s="12" t="n">
        <f aca="false">IF($F$593=1,$M$593,$Z$560*$T$593)</f>
        <v>30000000</v>
      </c>
      <c r="Z593" s="12" t="n">
        <f aca="false">IF($G$593=1,$N$593,$W$560*$T$593)</f>
        <v>15000000</v>
      </c>
      <c r="AA593" s="12" t="n">
        <f aca="false">IF($H$593=1,$O$593,$T$560*$T$593)</f>
        <v>359030980.555719</v>
      </c>
      <c r="AB593" s="12" t="n">
        <f aca="false">($J$560+$O$560)*$T$593</f>
        <v>18330007.5324337</v>
      </c>
      <c r="AC593" s="12" t="n">
        <f aca="false">Assumptions!$B$20*$T$593</f>
        <v>646255765.000294</v>
      </c>
      <c r="AD593" s="12" t="n">
        <f aca="false">IF($S$593,Assumptions!$B$14*($T$593-Assumptions!$B$13),Assumptions!$B$4)</f>
        <v>177015490.27786</v>
      </c>
      <c r="AE593" s="12" t="n">
        <f aca="false">$U$593+$V$593+$W$593+$X$593+$Y$593+$Z$593+$AA$593+$AB$593+$AC$593+$AD$593</f>
        <v>2000000000</v>
      </c>
      <c r="AF593" s="12" t="n">
        <f aca="false">IF(AND(IF($B$593=1,$U$593&gt;=INDEX($U$571:$U$698,1+$A$593-Assumptions!$B$77),$U$593&gt;INDEX($U$571:$U$698,1+$A$593+Assumptions!$B$77)),IF($C$593=1,$V$593&gt;=INDEX($V$571:$V$698,1+$A$593-Assumptions!$B$78),$V$593&gt;INDEX($V$571:$V$698,1+$A$593+Assumptions!$B$78)),IF($D$593=1,$W$593&gt;=INDEX($W$571:$W$698,1+$A$593-Assumptions!$B$79),$W$593&gt;INDEX($W$571:$W$698,1+$A$593+Assumptions!$B$79)),IF($E$593=1,$X$593&gt;=INDEX($X$571:$X$698,1+$A$593-Assumptions!$B$80),$X$593&gt;INDEX($X$571:$X$698,1+$A$593+Assumptions!$B$80)),IF($F$593=1,$Y$593&gt;=INDEX($Y$571:$Y$698,1+$A$593-Assumptions!$B$81),$Y$593&gt;INDEX($Y$571:$Y$698,1+$A$593+Assumptions!$B$81)),IF($G$593=1,$Z$593&gt;=INDEX($Z$571:$Z$698,1+$A$593-Assumptions!$B$82),$Z$593&gt;INDEX($Z$571:$Z$698,1+$A$593+Assumptions!$B$82)),IF($H$593=1,$AA$593&gt;=INDEX($AA$571:$AA$698,1+$A$593-Assumptions!$B$83),$AA$593&gt;INDEX($AA$571:$AA$698,1+$A$593+Assumptions!$B$83))),1,0)</f>
        <v>0</v>
      </c>
    </row>
    <row r="594" customFormat="false" ht="15" hidden="true" customHeight="false" outlineLevel="0" collapsed="false">
      <c r="A594" s="6" t="n">
        <f aca="false">ROW()-ROW($A$571)+Assumptions!$B$4</f>
        <v>23</v>
      </c>
      <c r="B594" s="12" t="n">
        <f aca="false">MOD(QUOTIENT($A$594,Assumptions!$B$77),2)</f>
        <v>0</v>
      </c>
      <c r="C594" s="12" t="n">
        <f aca="false">MOD(QUOTIENT($A$594,Assumptions!$B$78),2)</f>
        <v>0</v>
      </c>
      <c r="D594" s="12" t="n">
        <f aca="false">MOD(QUOTIENT($A$594,Assumptions!$B$79),2)</f>
        <v>1</v>
      </c>
      <c r="E594" s="12" t="n">
        <f aca="false">MOD(QUOTIENT($A$594,Assumptions!$B$80),2)</f>
        <v>0</v>
      </c>
      <c r="F594" s="12" t="n">
        <f aca="false">MOD(QUOTIENT($A$594,Assumptions!$B$81),2)</f>
        <v>1</v>
      </c>
      <c r="G594" s="12" t="n">
        <f aca="false">MOD(QUOTIENT($A$594,Assumptions!$B$82),2)</f>
        <v>1</v>
      </c>
      <c r="H594" s="12" t="n">
        <f aca="false">MOD(QUOTIENT($A$594,Assumptions!$B$83),2)</f>
        <v>1</v>
      </c>
      <c r="I594" s="12" t="n">
        <f aca="false">IF($B$594=1,MIN(Assumptions!$B$67,MAX(Assumptions!$B$4,Assumptions!$B$26-(Assumptions!$B$4))),Assumptions!$B$4)</f>
        <v>0</v>
      </c>
      <c r="J594" s="12" t="n">
        <f aca="false">IF($C$594=1,MIN(Assumptions!$B$66,MAX(Assumptions!$B$4,Assumptions!$B$26-($I$594))),Assumptions!$B$4)</f>
        <v>0</v>
      </c>
      <c r="K594" s="12" t="n">
        <f aca="false">IF($D$594=1,MIN(Assumptions!$B$61,MAX(Assumptions!$B$4,Assumptions!$B$26-($I$594+$J$594))),Assumptions!$B$4)</f>
        <v>100000000</v>
      </c>
      <c r="L594" s="12" t="n">
        <f aca="false">IF($E$594=1,MIN(Assumptions!$B$56,MAX(Assumptions!$B$4,Assumptions!$B$26-($I$594+$J$594+$K$594))),Assumptions!$B$4)</f>
        <v>0</v>
      </c>
      <c r="M594" s="12" t="n">
        <f aca="false">IF($F$594=1,MIN(Assumptions!$B$51,MAX(Assumptions!$B$4,Assumptions!$B$26-($I$594+$J$594+$K$594+$L$594))),Assumptions!$B$4)</f>
        <v>30000000</v>
      </c>
      <c r="N594" s="12" t="n">
        <f aca="false">IF($G$594=1,MIN(Assumptions!$B$46,MAX(Assumptions!$B$4,Assumptions!$B$26-($I$594+$J$594+$K$594+$L$594+$M$594))),Assumptions!$B$4)</f>
        <v>15000000</v>
      </c>
      <c r="O594" s="12" t="n">
        <f aca="false">IF($H$594=1,MIN(Assumptions!$B$41,MAX(Assumptions!$B$4,Assumptions!$B$26-($I$594+$J$594+$K$594+$L$594+$M$594+$N$594))),Assumptions!$B$4)</f>
        <v>5000000</v>
      </c>
      <c r="P594" s="12" t="n">
        <f aca="false">$I$594+$J$594+$K$594+$L$594+$M$594+$N$594+$O$594</f>
        <v>150000000</v>
      </c>
      <c r="Q594" s="12" t="n">
        <f aca="false">MAX(Assumptions!$B$4,Assumptions!$B$26-$P$594)</f>
        <v>1850000000</v>
      </c>
      <c r="R594" s="12" t="n">
        <f aca="false">$J$560+$O$560+Assumptions!$B$20+IF($B$594=0,$D$560,Assumptions!$B$4)+IF($C$594=0,$AI$560,Assumptions!$B$4)+IF($D$594=0,$AF$560,Assumptions!$B$4)+IF($E$594=0,$AC$560,Assumptions!$B$4)+IF($F$594=0,$Z$560,Assumptions!$B$4)+IF($G$594=0,$W$560,Assumptions!$B$4)+IF($H$594=0,$T$560,Assumptions!$B$4)</f>
        <v>18368241.1908424</v>
      </c>
      <c r="S594" s="12" t="n">
        <f aca="false">IF($R$594&gt;Assumptions!$B$4,$Q$594/$R$594&gt;Assumptions!$B$13,FALSE())</f>
        <v>1</v>
      </c>
      <c r="T594" s="12" t="n">
        <f aca="false">IF($S$594,($Q$594+Assumptions!$B$14*Assumptions!$B$13)/($R$594+Assumptions!$B$14),IF($R$594&gt;Assumptions!$B$4,$Q$594/$R$594,Assumptions!$B$4))</f>
        <v>88.7712569094194</v>
      </c>
      <c r="U594" s="12" t="n">
        <f aca="false">IF($B$594=1,$I$594,$D$560*$T$594)</f>
        <v>54177040.3905016</v>
      </c>
      <c r="V594" s="12" t="n">
        <f aca="false">IF($C$594=1,$J$594,$AI$560*$T$594)</f>
        <v>541741800.550858</v>
      </c>
      <c r="W594" s="12" t="n">
        <f aca="false">IF($D$594=1,$K$594,$AF$560*$T$594)</f>
        <v>100000000</v>
      </c>
      <c r="X594" s="12" t="n">
        <f aca="false">IF($E$594=1,$L$594,$AC$560*$T$594)</f>
        <v>213051016.582606</v>
      </c>
      <c r="Y594" s="12" t="n">
        <f aca="false">IF($F$594=1,$M$594,$Z$560*$T$594)</f>
        <v>30000000</v>
      </c>
      <c r="Z594" s="12" t="n">
        <f aca="false">IF($G$594=1,$N$594,$W$560*$T$594)</f>
        <v>15000000</v>
      </c>
      <c r="AA594" s="12" t="n">
        <f aca="false">IF($H$594=1,$O$594,$T$560*$T$594)</f>
        <v>5000000</v>
      </c>
      <c r="AB594" s="12" t="n">
        <f aca="false">($J$560+$O$560)*$T$594</f>
        <v>22660688.0177119</v>
      </c>
      <c r="AC594" s="12" t="n">
        <f aca="false">Assumptions!$B$20*$T$594</f>
        <v>798941312.184774</v>
      </c>
      <c r="AD594" s="12" t="n">
        <f aca="false">IF($S$594,Assumptions!$B$14*($T$594-Assumptions!$B$13),Assumptions!$B$4)</f>
        <v>219428142.273548</v>
      </c>
      <c r="AE594" s="12" t="n">
        <f aca="false">$U$594+$V$594+$W$594+$X$594+$Y$594+$Z$594+$AA$594+$AB$594+$AC$594+$AD$594</f>
        <v>2000000000</v>
      </c>
      <c r="AF594" s="12" t="n">
        <f aca="false">IF(AND(IF($B$594=1,$U$594&gt;=INDEX($U$571:$U$698,1+$A$594-Assumptions!$B$77),$U$594&gt;INDEX($U$571:$U$698,1+$A$594+Assumptions!$B$77)),IF($C$594=1,$V$594&gt;=INDEX($V$571:$V$698,1+$A$594-Assumptions!$B$78),$V$594&gt;INDEX($V$571:$V$698,1+$A$594+Assumptions!$B$78)),IF($D$594=1,$W$594&gt;=INDEX($W$571:$W$698,1+$A$594-Assumptions!$B$79),$W$594&gt;INDEX($W$571:$W$698,1+$A$594+Assumptions!$B$79)),IF($E$594=1,$X$594&gt;=INDEX($X$571:$X$698,1+$A$594-Assumptions!$B$80),$X$594&gt;INDEX($X$571:$X$698,1+$A$594+Assumptions!$B$80)),IF($F$594=1,$Y$594&gt;=INDEX($Y$571:$Y$698,1+$A$594-Assumptions!$B$81),$Y$594&gt;INDEX($Y$571:$Y$698,1+$A$594+Assumptions!$B$81)),IF($G$594=1,$Z$594&gt;=INDEX($Z$571:$Z$698,1+$A$594-Assumptions!$B$82),$Z$594&gt;INDEX($Z$571:$Z$698,1+$A$594+Assumptions!$B$82)),IF($H$594=1,$AA$594&gt;=INDEX($AA$571:$AA$698,1+$A$594-Assumptions!$B$83),$AA$594&gt;INDEX($AA$571:$AA$698,1+$A$594+Assumptions!$B$83))),1,0)</f>
        <v>0</v>
      </c>
    </row>
    <row r="595" customFormat="false" ht="15" hidden="true" customHeight="false" outlineLevel="0" collapsed="false">
      <c r="A595" s="6" t="n">
        <f aca="false">ROW()-ROW($A$571)+Assumptions!$B$4</f>
        <v>24</v>
      </c>
      <c r="B595" s="12" t="n">
        <f aca="false">MOD(QUOTIENT($A$595,Assumptions!$B$77),2)</f>
        <v>0</v>
      </c>
      <c r="C595" s="12" t="n">
        <f aca="false">MOD(QUOTIENT($A$595,Assumptions!$B$78),2)</f>
        <v>0</v>
      </c>
      <c r="D595" s="12" t="n">
        <f aca="false">MOD(QUOTIENT($A$595,Assumptions!$B$79),2)</f>
        <v>1</v>
      </c>
      <c r="E595" s="12" t="n">
        <f aca="false">MOD(QUOTIENT($A$595,Assumptions!$B$80),2)</f>
        <v>1</v>
      </c>
      <c r="F595" s="12" t="n">
        <f aca="false">MOD(QUOTIENT($A$595,Assumptions!$B$81),2)</f>
        <v>0</v>
      </c>
      <c r="G595" s="12" t="n">
        <f aca="false">MOD(QUOTIENT($A$595,Assumptions!$B$82),2)</f>
        <v>0</v>
      </c>
      <c r="H595" s="12" t="n">
        <f aca="false">MOD(QUOTIENT($A$595,Assumptions!$B$83),2)</f>
        <v>0</v>
      </c>
      <c r="I595" s="12" t="n">
        <f aca="false">IF($B$595=1,MIN(Assumptions!$B$67,MAX(Assumptions!$B$4,Assumptions!$B$26-(Assumptions!$B$4))),Assumptions!$B$4)</f>
        <v>0</v>
      </c>
      <c r="J595" s="12" t="n">
        <f aca="false">IF($C$595=1,MIN(Assumptions!$B$66,MAX(Assumptions!$B$4,Assumptions!$B$26-($I$595))),Assumptions!$B$4)</f>
        <v>0</v>
      </c>
      <c r="K595" s="12" t="n">
        <f aca="false">IF($D$595=1,MIN(Assumptions!$B$61,MAX(Assumptions!$B$4,Assumptions!$B$26-($I$595+$J$595))),Assumptions!$B$4)</f>
        <v>100000000</v>
      </c>
      <c r="L595" s="12" t="n">
        <f aca="false">IF($E$595=1,MIN(Assumptions!$B$56,MAX(Assumptions!$B$4,Assumptions!$B$26-($I$595+$J$595+$K$595))),Assumptions!$B$4)</f>
        <v>60000000</v>
      </c>
      <c r="M595" s="12" t="n">
        <f aca="false">IF($F$595=1,MIN(Assumptions!$B$51,MAX(Assumptions!$B$4,Assumptions!$B$26-($I$595+$J$595+$K$595+$L$595))),Assumptions!$B$4)</f>
        <v>0</v>
      </c>
      <c r="N595" s="12" t="n">
        <f aca="false">IF($G$595=1,MIN(Assumptions!$B$46,MAX(Assumptions!$B$4,Assumptions!$B$26-($I$595+$J$595+$K$595+$L$595+$M$595))),Assumptions!$B$4)</f>
        <v>0</v>
      </c>
      <c r="O595" s="12" t="n">
        <f aca="false">IF($H$595=1,MIN(Assumptions!$B$41,MAX(Assumptions!$B$4,Assumptions!$B$26-($I$595+$J$595+$K$595+$L$595+$M$595+$N$595))),Assumptions!$B$4)</f>
        <v>0</v>
      </c>
      <c r="P595" s="12" t="n">
        <f aca="false">$I$595+$J$595+$K$595+$L$595+$M$595+$N$595+$O$595</f>
        <v>160000000</v>
      </c>
      <c r="Q595" s="12" t="n">
        <f aca="false">MAX(Assumptions!$B$4,Assumptions!$B$26-$P$595)</f>
        <v>1840000000</v>
      </c>
      <c r="R595" s="12" t="n">
        <f aca="false">$J$560+$O$560+Assumptions!$B$20+IF($B$595=0,$D$560,Assumptions!$B$4)+IF($C$595=0,$AI$560,Assumptions!$B$4)+IF($D$595=0,$AF$560,Assumptions!$B$4)+IF($E$595=0,$AC$560,Assumptions!$B$4)+IF($F$595=0,$Z$560,Assumptions!$B$4)+IF($G$595=0,$W$560,Assumptions!$B$4)+IF($H$595=0,$T$560,Assumptions!$B$4)</f>
        <v>28968241.1908424</v>
      </c>
      <c r="S595" s="12" t="n">
        <f aca="false">IF($R$595&gt;Assumptions!$B$4,$Q$595/$R$595&gt;Assumptions!$B$13,FALSE())</f>
        <v>1</v>
      </c>
      <c r="T595" s="12" t="n">
        <f aca="false">IF($S$595,($Q$595+Assumptions!$B$14*Assumptions!$B$13)/($R$595+Assumptions!$B$14),IF($R$595&gt;Assumptions!$B$4,$Q$595/$R$595,Assumptions!$B$4))</f>
        <v>58.5510956531052</v>
      </c>
      <c r="U595" s="12" t="n">
        <f aca="false">IF($B$595=1,$I$595,$D$560*$T$595)</f>
        <v>35733695.6188779</v>
      </c>
      <c r="V595" s="12" t="n">
        <f aca="false">IF($C$595=1,$J$595,$AI$560*$T$595)</f>
        <v>357318090.197876</v>
      </c>
      <c r="W595" s="12" t="n">
        <f aca="false">IF($D$595=1,$K$595,$AF$560*$T$595)</f>
        <v>100000000</v>
      </c>
      <c r="X595" s="12" t="n">
        <f aca="false">IF($E$595=1,$L$595,$AC$560*$T$595)</f>
        <v>60000000</v>
      </c>
      <c r="Y595" s="12" t="n">
        <f aca="false">IF($F$595=1,$M$595,$Z$560*$T$595)</f>
        <v>175653286.959316</v>
      </c>
      <c r="Z595" s="12" t="n">
        <f aca="false">IF($G$595=1,$N$595,$W$560*$T$595)</f>
        <v>292755478.265526</v>
      </c>
      <c r="AA595" s="12" t="n">
        <f aca="false">IF($H$595=1,$O$595,$T$560*$T$595)</f>
        <v>292755478.265526</v>
      </c>
      <c r="AB595" s="12" t="n">
        <f aca="false">($J$560+$O$560)*$T$595</f>
        <v>14946370.6821688</v>
      </c>
      <c r="AC595" s="12" t="n">
        <f aca="false">Assumptions!$B$20*$T$595</f>
        <v>526959860.877947</v>
      </c>
      <c r="AD595" s="12" t="n">
        <f aca="false">IF($S$595,Assumptions!$B$14*($T$595-Assumptions!$B$13),Assumptions!$B$4)</f>
        <v>143877739.132763</v>
      </c>
      <c r="AE595" s="12" t="n">
        <f aca="false">$U$595+$V$595+$W$595+$X$595+$Y$595+$Z$595+$AA$595+$AB$595+$AC$595+$AD$595</f>
        <v>2000000000</v>
      </c>
      <c r="AF595" s="12" t="n">
        <f aca="false">IF(AND(IF($B$595=1,$U$595&gt;=INDEX($U$571:$U$698,1+$A$595-Assumptions!$B$77),$U$595&gt;INDEX($U$571:$U$698,1+$A$595+Assumptions!$B$77)),IF($C$595=1,$V$595&gt;=INDEX($V$571:$V$698,1+$A$595-Assumptions!$B$78),$V$595&gt;INDEX($V$571:$V$698,1+$A$595+Assumptions!$B$78)),IF($D$595=1,$W$595&gt;=INDEX($W$571:$W$698,1+$A$595-Assumptions!$B$79),$W$595&gt;INDEX($W$571:$W$698,1+$A$595+Assumptions!$B$79)),IF($E$595=1,$X$595&gt;=INDEX($X$571:$X$698,1+$A$595-Assumptions!$B$80),$X$595&gt;INDEX($X$571:$X$698,1+$A$595+Assumptions!$B$80)),IF($F$595=1,$Y$595&gt;=INDEX($Y$571:$Y$698,1+$A$595-Assumptions!$B$81),$Y$595&gt;INDEX($Y$571:$Y$698,1+$A$595+Assumptions!$B$81)),IF($G$595=1,$Z$595&gt;=INDEX($Z$571:$Z$698,1+$A$595-Assumptions!$B$82),$Z$595&gt;INDEX($Z$571:$Z$698,1+$A$595+Assumptions!$B$82)),IF($H$595=1,$AA$595&gt;=INDEX($AA$571:$AA$698,1+$A$595-Assumptions!$B$83),$AA$595&gt;INDEX($AA$571:$AA$698,1+$A$595+Assumptions!$B$83))),1,0)</f>
        <v>0</v>
      </c>
    </row>
    <row r="596" customFormat="false" ht="15" hidden="true" customHeight="false" outlineLevel="0" collapsed="false">
      <c r="A596" s="6" t="n">
        <f aca="false">ROW()-ROW($A$571)+Assumptions!$B$4</f>
        <v>25</v>
      </c>
      <c r="B596" s="12" t="n">
        <f aca="false">MOD(QUOTIENT($A$596,Assumptions!$B$77),2)</f>
        <v>0</v>
      </c>
      <c r="C596" s="12" t="n">
        <f aca="false">MOD(QUOTIENT($A$596,Assumptions!$B$78),2)</f>
        <v>0</v>
      </c>
      <c r="D596" s="12" t="n">
        <f aca="false">MOD(QUOTIENT($A$596,Assumptions!$B$79),2)</f>
        <v>1</v>
      </c>
      <c r="E596" s="12" t="n">
        <f aca="false">MOD(QUOTIENT($A$596,Assumptions!$B$80),2)</f>
        <v>1</v>
      </c>
      <c r="F596" s="12" t="n">
        <f aca="false">MOD(QUOTIENT($A$596,Assumptions!$B$81),2)</f>
        <v>0</v>
      </c>
      <c r="G596" s="12" t="n">
        <f aca="false">MOD(QUOTIENT($A$596,Assumptions!$B$82),2)</f>
        <v>0</v>
      </c>
      <c r="H596" s="12" t="n">
        <f aca="false">MOD(QUOTIENT($A$596,Assumptions!$B$83),2)</f>
        <v>1</v>
      </c>
      <c r="I596" s="12" t="n">
        <f aca="false">IF($B$596=1,MIN(Assumptions!$B$67,MAX(Assumptions!$B$4,Assumptions!$B$26-(Assumptions!$B$4))),Assumptions!$B$4)</f>
        <v>0</v>
      </c>
      <c r="J596" s="12" t="n">
        <f aca="false">IF($C$596=1,MIN(Assumptions!$B$66,MAX(Assumptions!$B$4,Assumptions!$B$26-($I$596))),Assumptions!$B$4)</f>
        <v>0</v>
      </c>
      <c r="K596" s="12" t="n">
        <f aca="false">IF($D$596=1,MIN(Assumptions!$B$61,MAX(Assumptions!$B$4,Assumptions!$B$26-($I$596+$J$596))),Assumptions!$B$4)</f>
        <v>100000000</v>
      </c>
      <c r="L596" s="12" t="n">
        <f aca="false">IF($E$596=1,MIN(Assumptions!$B$56,MAX(Assumptions!$B$4,Assumptions!$B$26-($I$596+$J$596+$K$596))),Assumptions!$B$4)</f>
        <v>60000000</v>
      </c>
      <c r="M596" s="12" t="n">
        <f aca="false">IF($F$596=1,MIN(Assumptions!$B$51,MAX(Assumptions!$B$4,Assumptions!$B$26-($I$596+$J$596+$K$596+$L$596))),Assumptions!$B$4)</f>
        <v>0</v>
      </c>
      <c r="N596" s="12" t="n">
        <f aca="false">IF($G$596=1,MIN(Assumptions!$B$46,MAX(Assumptions!$B$4,Assumptions!$B$26-($I$596+$J$596+$K$596+$L$596+$M$596))),Assumptions!$B$4)</f>
        <v>0</v>
      </c>
      <c r="O596" s="12" t="n">
        <f aca="false">IF($H$596=1,MIN(Assumptions!$B$41,MAX(Assumptions!$B$4,Assumptions!$B$26-($I$596+$J$596+$K$596+$L$596+$M$596+$N$596))),Assumptions!$B$4)</f>
        <v>5000000</v>
      </c>
      <c r="P596" s="12" t="n">
        <f aca="false">$I$596+$J$596+$K$596+$L$596+$M$596+$N$596+$O$596</f>
        <v>165000000</v>
      </c>
      <c r="Q596" s="12" t="n">
        <f aca="false">MAX(Assumptions!$B$4,Assumptions!$B$26-$P$596)</f>
        <v>1835000000</v>
      </c>
      <c r="R596" s="12" t="n">
        <f aca="false">$J$560+$O$560+Assumptions!$B$20+IF($B$596=0,$D$560,Assumptions!$B$4)+IF($C$596=0,$AI$560,Assumptions!$B$4)+IF($D$596=0,$AF$560,Assumptions!$B$4)+IF($E$596=0,$AC$560,Assumptions!$B$4)+IF($F$596=0,$Z$560,Assumptions!$B$4)+IF($G$596=0,$W$560,Assumptions!$B$4)+IF($H$596=0,$T$560,Assumptions!$B$4)</f>
        <v>23968241.1908424</v>
      </c>
      <c r="S596" s="12" t="n">
        <f aca="false">IF($R$596&gt;Assumptions!$B$4,$Q$596/$R$596&gt;Assumptions!$B$13,FALSE())</f>
        <v>1</v>
      </c>
      <c r="T596" s="12" t="n">
        <f aca="false">IF($S$596,($Q$596+Assumptions!$B$14*Assumptions!$B$13)/($R$596+Assumptions!$B$14),IF($R$596&gt;Assumptions!$B$4,$Q$596/$R$596,Assumptions!$B$4))</f>
        <v>69.4228221192024</v>
      </c>
      <c r="U596" s="12" t="n">
        <f aca="false">IF($B$596=1,$I$596,$D$560*$T$596)</f>
        <v>42368703.2145149</v>
      </c>
      <c r="V596" s="12" t="n">
        <f aca="false">IF($C$596=1,$J$596,$AI$560*$T$596)</f>
        <v>423664663.130257</v>
      </c>
      <c r="W596" s="12" t="n">
        <f aca="false">IF($D$596=1,$K$596,$AF$560*$T$596)</f>
        <v>100000000</v>
      </c>
      <c r="X596" s="12" t="n">
        <f aca="false">IF($E$596=1,$L$596,$AC$560*$T$596)</f>
        <v>60000000</v>
      </c>
      <c r="Y596" s="12" t="n">
        <f aca="false">IF($F$596=1,$M$596,$Z$560*$T$596)</f>
        <v>208268466.357607</v>
      </c>
      <c r="Z596" s="12" t="n">
        <f aca="false">IF($G$596=1,$N$596,$W$560*$T$596)</f>
        <v>347114110.596012</v>
      </c>
      <c r="AA596" s="12" t="n">
        <f aca="false">IF($H$596=1,$O$596,$T$560*$T$596)</f>
        <v>5000000</v>
      </c>
      <c r="AB596" s="12" t="n">
        <f aca="false">($J$560+$O$560)*$T$596</f>
        <v>17721602.3307813</v>
      </c>
      <c r="AC596" s="12" t="n">
        <f aca="false">Assumptions!$B$20*$T$596</f>
        <v>624805399.072822</v>
      </c>
      <c r="AD596" s="12" t="n">
        <f aca="false">IF($S$596,Assumptions!$B$14*($T$596-Assumptions!$B$13),Assumptions!$B$4)</f>
        <v>171057055.298006</v>
      </c>
      <c r="AE596" s="12" t="n">
        <f aca="false">$U$596+$V$596+$W$596+$X$596+$Y$596+$Z$596+$AA$596+$AB$596+$AC$596+$AD$596</f>
        <v>2000000000</v>
      </c>
      <c r="AF596" s="12" t="n">
        <f aca="false">IF(AND(IF($B$596=1,$U$596&gt;=INDEX($U$571:$U$698,1+$A$596-Assumptions!$B$77),$U$596&gt;INDEX($U$571:$U$698,1+$A$596+Assumptions!$B$77)),IF($C$596=1,$V$596&gt;=INDEX($V$571:$V$698,1+$A$596-Assumptions!$B$78),$V$596&gt;INDEX($V$571:$V$698,1+$A$596+Assumptions!$B$78)),IF($D$596=1,$W$596&gt;=INDEX($W$571:$W$698,1+$A$596-Assumptions!$B$79),$W$596&gt;INDEX($W$571:$W$698,1+$A$596+Assumptions!$B$79)),IF($E$596=1,$X$596&gt;=INDEX($X$571:$X$698,1+$A$596-Assumptions!$B$80),$X$596&gt;INDEX($X$571:$X$698,1+$A$596+Assumptions!$B$80)),IF($F$596=1,$Y$596&gt;=INDEX($Y$571:$Y$698,1+$A$596-Assumptions!$B$81),$Y$596&gt;INDEX($Y$571:$Y$698,1+$A$596+Assumptions!$B$81)),IF($G$596=1,$Z$596&gt;=INDEX($Z$571:$Z$698,1+$A$596-Assumptions!$B$82),$Z$596&gt;INDEX($Z$571:$Z$698,1+$A$596+Assumptions!$B$82)),IF($H$596=1,$AA$596&gt;=INDEX($AA$571:$AA$698,1+$A$596-Assumptions!$B$83),$AA$596&gt;INDEX($AA$571:$AA$698,1+$A$596+Assumptions!$B$83))),1,0)</f>
        <v>0</v>
      </c>
    </row>
    <row r="597" customFormat="false" ht="15" hidden="true" customHeight="false" outlineLevel="0" collapsed="false">
      <c r="A597" s="6" t="n">
        <f aca="false">ROW()-ROW($A$571)+Assumptions!$B$4</f>
        <v>26</v>
      </c>
      <c r="B597" s="12" t="n">
        <f aca="false">MOD(QUOTIENT($A$597,Assumptions!$B$77),2)</f>
        <v>0</v>
      </c>
      <c r="C597" s="12" t="n">
        <f aca="false">MOD(QUOTIENT($A$597,Assumptions!$B$78),2)</f>
        <v>0</v>
      </c>
      <c r="D597" s="12" t="n">
        <f aca="false">MOD(QUOTIENT($A$597,Assumptions!$B$79),2)</f>
        <v>1</v>
      </c>
      <c r="E597" s="12" t="n">
        <f aca="false">MOD(QUOTIENT($A$597,Assumptions!$B$80),2)</f>
        <v>1</v>
      </c>
      <c r="F597" s="12" t="n">
        <f aca="false">MOD(QUOTIENT($A$597,Assumptions!$B$81),2)</f>
        <v>0</v>
      </c>
      <c r="G597" s="12" t="n">
        <f aca="false">MOD(QUOTIENT($A$597,Assumptions!$B$82),2)</f>
        <v>1</v>
      </c>
      <c r="H597" s="12" t="n">
        <f aca="false">MOD(QUOTIENT($A$597,Assumptions!$B$83),2)</f>
        <v>0</v>
      </c>
      <c r="I597" s="12" t="n">
        <f aca="false">IF($B$597=1,MIN(Assumptions!$B$67,MAX(Assumptions!$B$4,Assumptions!$B$26-(Assumptions!$B$4))),Assumptions!$B$4)</f>
        <v>0</v>
      </c>
      <c r="J597" s="12" t="n">
        <f aca="false">IF($C$597=1,MIN(Assumptions!$B$66,MAX(Assumptions!$B$4,Assumptions!$B$26-($I$597))),Assumptions!$B$4)</f>
        <v>0</v>
      </c>
      <c r="K597" s="12" t="n">
        <f aca="false">IF($D$597=1,MIN(Assumptions!$B$61,MAX(Assumptions!$B$4,Assumptions!$B$26-($I$597+$J$597))),Assumptions!$B$4)</f>
        <v>100000000</v>
      </c>
      <c r="L597" s="12" t="n">
        <f aca="false">IF($E$597=1,MIN(Assumptions!$B$56,MAX(Assumptions!$B$4,Assumptions!$B$26-($I$597+$J$597+$K$597))),Assumptions!$B$4)</f>
        <v>60000000</v>
      </c>
      <c r="M597" s="12" t="n">
        <f aca="false">IF($F$597=1,MIN(Assumptions!$B$51,MAX(Assumptions!$B$4,Assumptions!$B$26-($I$597+$J$597+$K$597+$L$597))),Assumptions!$B$4)</f>
        <v>0</v>
      </c>
      <c r="N597" s="12" t="n">
        <f aca="false">IF($G$597=1,MIN(Assumptions!$B$46,MAX(Assumptions!$B$4,Assumptions!$B$26-($I$597+$J$597+$K$597+$L$597+$M$597))),Assumptions!$B$4)</f>
        <v>15000000</v>
      </c>
      <c r="O597" s="12" t="n">
        <f aca="false">IF($H$597=1,MIN(Assumptions!$B$41,MAX(Assumptions!$B$4,Assumptions!$B$26-($I$597+$J$597+$K$597+$L$597+$M$597+$N$597))),Assumptions!$B$4)</f>
        <v>0</v>
      </c>
      <c r="P597" s="12" t="n">
        <f aca="false">$I$597+$J$597+$K$597+$L$597+$M$597+$N$597+$O$597</f>
        <v>175000000</v>
      </c>
      <c r="Q597" s="12" t="n">
        <f aca="false">MAX(Assumptions!$B$4,Assumptions!$B$26-$P$597)</f>
        <v>1825000000</v>
      </c>
      <c r="R597" s="12" t="n">
        <f aca="false">$J$560+$O$560+Assumptions!$B$20+IF($B$597=0,$D$560,Assumptions!$B$4)+IF($C$597=0,$AI$560,Assumptions!$B$4)+IF($D$597=0,$AF$560,Assumptions!$B$4)+IF($E$597=0,$AC$560,Assumptions!$B$4)+IF($F$597=0,$Z$560,Assumptions!$B$4)+IF($G$597=0,$W$560,Assumptions!$B$4)+IF($H$597=0,$T$560,Assumptions!$B$4)</f>
        <v>23968241.1908424</v>
      </c>
      <c r="S597" s="12" t="n">
        <f aca="false">IF($R$597&gt;Assumptions!$B$4,$Q$597/$R$597&gt;Assumptions!$B$13,FALSE())</f>
        <v>1</v>
      </c>
      <c r="T597" s="12" t="n">
        <f aca="false">IF($S$597,($Q$597+Assumptions!$B$14*Assumptions!$B$13)/($R$597+Assumptions!$B$14),IF($R$597&gt;Assumptions!$B$4,$Q$597/$R$597,Assumptions!$B$4))</f>
        <v>69.0450108423632</v>
      </c>
      <c r="U597" s="12" t="n">
        <f aca="false">IF($B$597=1,$I$597,$D$560*$T$597)</f>
        <v>42138125.2378372</v>
      </c>
      <c r="V597" s="12" t="n">
        <f aca="false">IF($C$597=1,$J$597,$AI$560*$T$597)</f>
        <v>421359005.099616</v>
      </c>
      <c r="W597" s="12" t="n">
        <f aca="false">IF($D$597=1,$K$597,$AF$560*$T$597)</f>
        <v>100000000</v>
      </c>
      <c r="X597" s="12" t="n">
        <f aca="false">IF($E$597=1,$L$597,$AC$560*$T$597)</f>
        <v>60000000</v>
      </c>
      <c r="Y597" s="12" t="n">
        <f aca="false">IF($F$597=1,$M$597,$Z$560*$T$597)</f>
        <v>207135032.52709</v>
      </c>
      <c r="Z597" s="12" t="n">
        <f aca="false">IF($G$597=1,$N$597,$W$560*$T$597)</f>
        <v>15000000</v>
      </c>
      <c r="AA597" s="12" t="n">
        <f aca="false">IF($H$597=1,$O$597,$T$560*$T$597)</f>
        <v>345225054.211816</v>
      </c>
      <c r="AB597" s="12" t="n">
        <f aca="false">($J$560+$O$560)*$T$597</f>
        <v>17625158.2364641</v>
      </c>
      <c r="AC597" s="12" t="n">
        <f aca="false">Assumptions!$B$20*$T$597</f>
        <v>621405097.581269</v>
      </c>
      <c r="AD597" s="12" t="n">
        <f aca="false">IF($S$597,Assumptions!$B$14*($T$597-Assumptions!$B$13),Assumptions!$B$4)</f>
        <v>170112527.105908</v>
      </c>
      <c r="AE597" s="12" t="n">
        <f aca="false">$U$597+$V$597+$W$597+$X$597+$Y$597+$Z$597+$AA$597+$AB$597+$AC$597+$AD$597</f>
        <v>2000000000</v>
      </c>
      <c r="AF597" s="12" t="n">
        <f aca="false">IF(AND(IF($B$597=1,$U$597&gt;=INDEX($U$571:$U$698,1+$A$597-Assumptions!$B$77),$U$597&gt;INDEX($U$571:$U$698,1+$A$597+Assumptions!$B$77)),IF($C$597=1,$V$597&gt;=INDEX($V$571:$V$698,1+$A$597-Assumptions!$B$78),$V$597&gt;INDEX($V$571:$V$698,1+$A$597+Assumptions!$B$78)),IF($D$597=1,$W$597&gt;=INDEX($W$571:$W$698,1+$A$597-Assumptions!$B$79),$W$597&gt;INDEX($W$571:$W$698,1+$A$597+Assumptions!$B$79)),IF($E$597=1,$X$597&gt;=INDEX($X$571:$X$698,1+$A$597-Assumptions!$B$80),$X$597&gt;INDEX($X$571:$X$698,1+$A$597+Assumptions!$B$80)),IF($F$597=1,$Y$597&gt;=INDEX($Y$571:$Y$698,1+$A$597-Assumptions!$B$81),$Y$597&gt;INDEX($Y$571:$Y$698,1+$A$597+Assumptions!$B$81)),IF($G$597=1,$Z$597&gt;=INDEX($Z$571:$Z$698,1+$A$597-Assumptions!$B$82),$Z$597&gt;INDEX($Z$571:$Z$698,1+$A$597+Assumptions!$B$82)),IF($H$597=1,$AA$597&gt;=INDEX($AA$571:$AA$698,1+$A$597-Assumptions!$B$83),$AA$597&gt;INDEX($AA$571:$AA$698,1+$A$597+Assumptions!$B$83))),1,0)</f>
        <v>0</v>
      </c>
    </row>
    <row r="598" customFormat="false" ht="15" hidden="true" customHeight="false" outlineLevel="0" collapsed="false">
      <c r="A598" s="6" t="n">
        <f aca="false">ROW()-ROW($A$571)+Assumptions!$B$4</f>
        <v>27</v>
      </c>
      <c r="B598" s="12" t="n">
        <f aca="false">MOD(QUOTIENT($A$598,Assumptions!$B$77),2)</f>
        <v>0</v>
      </c>
      <c r="C598" s="12" t="n">
        <f aca="false">MOD(QUOTIENT($A$598,Assumptions!$B$78),2)</f>
        <v>0</v>
      </c>
      <c r="D598" s="12" t="n">
        <f aca="false">MOD(QUOTIENT($A$598,Assumptions!$B$79),2)</f>
        <v>1</v>
      </c>
      <c r="E598" s="12" t="n">
        <f aca="false">MOD(QUOTIENT($A$598,Assumptions!$B$80),2)</f>
        <v>1</v>
      </c>
      <c r="F598" s="12" t="n">
        <f aca="false">MOD(QUOTIENT($A$598,Assumptions!$B$81),2)</f>
        <v>0</v>
      </c>
      <c r="G598" s="12" t="n">
        <f aca="false">MOD(QUOTIENT($A$598,Assumptions!$B$82),2)</f>
        <v>1</v>
      </c>
      <c r="H598" s="12" t="n">
        <f aca="false">MOD(QUOTIENT($A$598,Assumptions!$B$83),2)</f>
        <v>1</v>
      </c>
      <c r="I598" s="12" t="n">
        <f aca="false">IF($B$598=1,MIN(Assumptions!$B$67,MAX(Assumptions!$B$4,Assumptions!$B$26-(Assumptions!$B$4))),Assumptions!$B$4)</f>
        <v>0</v>
      </c>
      <c r="J598" s="12" t="n">
        <f aca="false">IF($C$598=1,MIN(Assumptions!$B$66,MAX(Assumptions!$B$4,Assumptions!$B$26-($I$598))),Assumptions!$B$4)</f>
        <v>0</v>
      </c>
      <c r="K598" s="12" t="n">
        <f aca="false">IF($D$598=1,MIN(Assumptions!$B$61,MAX(Assumptions!$B$4,Assumptions!$B$26-($I$598+$J$598))),Assumptions!$B$4)</f>
        <v>100000000</v>
      </c>
      <c r="L598" s="12" t="n">
        <f aca="false">IF($E$598=1,MIN(Assumptions!$B$56,MAX(Assumptions!$B$4,Assumptions!$B$26-($I$598+$J$598+$K$598))),Assumptions!$B$4)</f>
        <v>60000000</v>
      </c>
      <c r="M598" s="12" t="n">
        <f aca="false">IF($F$598=1,MIN(Assumptions!$B$51,MAX(Assumptions!$B$4,Assumptions!$B$26-($I$598+$J$598+$K$598+$L$598))),Assumptions!$B$4)</f>
        <v>0</v>
      </c>
      <c r="N598" s="12" t="n">
        <f aca="false">IF($G$598=1,MIN(Assumptions!$B$46,MAX(Assumptions!$B$4,Assumptions!$B$26-($I$598+$J$598+$K$598+$L$598+$M$598))),Assumptions!$B$4)</f>
        <v>15000000</v>
      </c>
      <c r="O598" s="12" t="n">
        <f aca="false">IF($H$598=1,MIN(Assumptions!$B$41,MAX(Assumptions!$B$4,Assumptions!$B$26-($I$598+$J$598+$K$598+$L$598+$M$598+$N$598))),Assumptions!$B$4)</f>
        <v>5000000</v>
      </c>
      <c r="P598" s="12" t="n">
        <f aca="false">$I$598+$J$598+$K$598+$L$598+$M$598+$N$598+$O$598</f>
        <v>180000000</v>
      </c>
      <c r="Q598" s="12" t="n">
        <f aca="false">MAX(Assumptions!$B$4,Assumptions!$B$26-$P$598)</f>
        <v>1820000000</v>
      </c>
      <c r="R598" s="12" t="n">
        <f aca="false">$J$560+$O$560+Assumptions!$B$20+IF($B$598=0,$D$560,Assumptions!$B$4)+IF($C$598=0,$AI$560,Assumptions!$B$4)+IF($D$598=0,$AF$560,Assumptions!$B$4)+IF($E$598=0,$AC$560,Assumptions!$B$4)+IF($F$598=0,$Z$560,Assumptions!$B$4)+IF($G$598=0,$W$560,Assumptions!$B$4)+IF($H$598=0,$T$560,Assumptions!$B$4)</f>
        <v>18968241.1908424</v>
      </c>
      <c r="S598" s="12" t="n">
        <f aca="false">IF($R$598&gt;Assumptions!$B$4,$Q$598/$R$598&gt;Assumptions!$B$13,FALSE())</f>
        <v>1</v>
      </c>
      <c r="T598" s="12" t="n">
        <f aca="false">IF($S$598,($Q$598+Assumptions!$B$14*Assumptions!$B$13)/($R$598+Assumptions!$B$14),IF($R$598&gt;Assumptions!$B$4,$Q$598/$R$598,Assumptions!$B$4))</f>
        <v>84.8928416538106</v>
      </c>
      <c r="U598" s="12" t="n">
        <f aca="false">IF($B$598=1,$I$598,$D$560*$T$598)</f>
        <v>51810046.0809735</v>
      </c>
      <c r="V598" s="12" t="n">
        <f aca="false">IF($C$598=1,$J$598,$AI$560*$T$598)</f>
        <v>518073107.135811</v>
      </c>
      <c r="W598" s="12" t="n">
        <f aca="false">IF($D$598=1,$K$598,$AF$560*$T$598)</f>
        <v>100000000</v>
      </c>
      <c r="X598" s="12" t="n">
        <f aca="false">IF($E$598=1,$L$598,$AC$560*$T$598)</f>
        <v>60000000</v>
      </c>
      <c r="Y598" s="12" t="n">
        <f aca="false">IF($F$598=1,$M$598,$Z$560*$T$598)</f>
        <v>254678524.961432</v>
      </c>
      <c r="Z598" s="12" t="n">
        <f aca="false">IF($G$598=1,$N$598,$W$560*$T$598)</f>
        <v>15000000</v>
      </c>
      <c r="AA598" s="12" t="n">
        <f aca="false">IF($H$598=1,$O$598,$T$560*$T$598)</f>
        <v>5000000</v>
      </c>
      <c r="AB598" s="12" t="n">
        <f aca="false">($J$560+$O$560)*$T$598</f>
        <v>21670642.8029622</v>
      </c>
      <c r="AC598" s="12" t="n">
        <f aca="false">Assumptions!$B$20*$T$598</f>
        <v>764035574.884295</v>
      </c>
      <c r="AD598" s="12" t="n">
        <f aca="false">IF($S$598,Assumptions!$B$14*($T$598-Assumptions!$B$13),Assumptions!$B$4)</f>
        <v>209732104.134527</v>
      </c>
      <c r="AE598" s="12" t="n">
        <f aca="false">$U$598+$V$598+$W$598+$X$598+$Y$598+$Z$598+$AA$598+$AB$598+$AC$598+$AD$598</f>
        <v>2000000000</v>
      </c>
      <c r="AF598" s="12" t="n">
        <f aca="false">IF(AND(IF($B$598=1,$U$598&gt;=INDEX($U$571:$U$698,1+$A$598-Assumptions!$B$77),$U$598&gt;INDEX($U$571:$U$698,1+$A$598+Assumptions!$B$77)),IF($C$598=1,$V$598&gt;=INDEX($V$571:$V$698,1+$A$598-Assumptions!$B$78),$V$598&gt;INDEX($V$571:$V$698,1+$A$598+Assumptions!$B$78)),IF($D$598=1,$W$598&gt;=INDEX($W$571:$W$698,1+$A$598-Assumptions!$B$79),$W$598&gt;INDEX($W$571:$W$698,1+$A$598+Assumptions!$B$79)),IF($E$598=1,$X$598&gt;=INDEX($X$571:$X$698,1+$A$598-Assumptions!$B$80),$X$598&gt;INDEX($X$571:$X$698,1+$A$598+Assumptions!$B$80)),IF($F$598=1,$Y$598&gt;=INDEX($Y$571:$Y$698,1+$A$598-Assumptions!$B$81),$Y$598&gt;INDEX($Y$571:$Y$698,1+$A$598+Assumptions!$B$81)),IF($G$598=1,$Z$598&gt;=INDEX($Z$571:$Z$698,1+$A$598-Assumptions!$B$82),$Z$598&gt;INDEX($Z$571:$Z$698,1+$A$598+Assumptions!$B$82)),IF($H$598=1,$AA$598&gt;=INDEX($AA$571:$AA$698,1+$A$598-Assumptions!$B$83),$AA$598&gt;INDEX($AA$571:$AA$698,1+$A$598+Assumptions!$B$83))),1,0)</f>
        <v>0</v>
      </c>
    </row>
    <row r="599" customFormat="false" ht="15" hidden="true" customHeight="false" outlineLevel="0" collapsed="false">
      <c r="A599" s="6" t="n">
        <f aca="false">ROW()-ROW($A$571)+Assumptions!$B$4</f>
        <v>28</v>
      </c>
      <c r="B599" s="12" t="n">
        <f aca="false">MOD(QUOTIENT($A$599,Assumptions!$B$77),2)</f>
        <v>0</v>
      </c>
      <c r="C599" s="12" t="n">
        <f aca="false">MOD(QUOTIENT($A$599,Assumptions!$B$78),2)</f>
        <v>0</v>
      </c>
      <c r="D599" s="12" t="n">
        <f aca="false">MOD(QUOTIENT($A$599,Assumptions!$B$79),2)</f>
        <v>1</v>
      </c>
      <c r="E599" s="12" t="n">
        <f aca="false">MOD(QUOTIENT($A$599,Assumptions!$B$80),2)</f>
        <v>1</v>
      </c>
      <c r="F599" s="12" t="n">
        <f aca="false">MOD(QUOTIENT($A$599,Assumptions!$B$81),2)</f>
        <v>1</v>
      </c>
      <c r="G599" s="12" t="n">
        <f aca="false">MOD(QUOTIENT($A$599,Assumptions!$B$82),2)</f>
        <v>0</v>
      </c>
      <c r="H599" s="12" t="n">
        <f aca="false">MOD(QUOTIENT($A$599,Assumptions!$B$83),2)</f>
        <v>0</v>
      </c>
      <c r="I599" s="12" t="n">
        <f aca="false">IF($B$599=1,MIN(Assumptions!$B$67,MAX(Assumptions!$B$4,Assumptions!$B$26-(Assumptions!$B$4))),Assumptions!$B$4)</f>
        <v>0</v>
      </c>
      <c r="J599" s="12" t="n">
        <f aca="false">IF($C$599=1,MIN(Assumptions!$B$66,MAX(Assumptions!$B$4,Assumptions!$B$26-($I$599))),Assumptions!$B$4)</f>
        <v>0</v>
      </c>
      <c r="K599" s="12" t="n">
        <f aca="false">IF($D$599=1,MIN(Assumptions!$B$61,MAX(Assumptions!$B$4,Assumptions!$B$26-($I$599+$J$599))),Assumptions!$B$4)</f>
        <v>100000000</v>
      </c>
      <c r="L599" s="12" t="n">
        <f aca="false">IF($E$599=1,MIN(Assumptions!$B$56,MAX(Assumptions!$B$4,Assumptions!$B$26-($I$599+$J$599+$K$599))),Assumptions!$B$4)</f>
        <v>60000000</v>
      </c>
      <c r="M599" s="12" t="n">
        <f aca="false">IF($F$599=1,MIN(Assumptions!$B$51,MAX(Assumptions!$B$4,Assumptions!$B$26-($I$599+$J$599+$K$599+$L$599))),Assumptions!$B$4)</f>
        <v>30000000</v>
      </c>
      <c r="N599" s="12" t="n">
        <f aca="false">IF($G$599=1,MIN(Assumptions!$B$46,MAX(Assumptions!$B$4,Assumptions!$B$26-($I$599+$J$599+$K$599+$L$599+$M$599))),Assumptions!$B$4)</f>
        <v>0</v>
      </c>
      <c r="O599" s="12" t="n">
        <f aca="false">IF($H$599=1,MIN(Assumptions!$B$41,MAX(Assumptions!$B$4,Assumptions!$B$26-($I$599+$J$599+$K$599+$L$599+$M$599+$N$599))),Assumptions!$B$4)</f>
        <v>0</v>
      </c>
      <c r="P599" s="12" t="n">
        <f aca="false">$I$599+$J$599+$K$599+$L$599+$M$599+$N$599+$O$599</f>
        <v>190000000</v>
      </c>
      <c r="Q599" s="12" t="n">
        <f aca="false">MAX(Assumptions!$B$4,Assumptions!$B$26-$P$599)</f>
        <v>1810000000</v>
      </c>
      <c r="R599" s="12" t="n">
        <f aca="false">$J$560+$O$560+Assumptions!$B$20+IF($B$599=0,$D$560,Assumptions!$B$4)+IF($C$599=0,$AI$560,Assumptions!$B$4)+IF($D$599=0,$AF$560,Assumptions!$B$4)+IF($E$599=0,$AC$560,Assumptions!$B$4)+IF($F$599=0,$Z$560,Assumptions!$B$4)+IF($G$599=0,$W$560,Assumptions!$B$4)+IF($H$599=0,$T$560,Assumptions!$B$4)</f>
        <v>25968241.1908424</v>
      </c>
      <c r="S599" s="12" t="n">
        <f aca="false">IF($R$599&gt;Assumptions!$B$4,$Q$599/$R$599&gt;Assumptions!$B$13,FALSE())</f>
        <v>1</v>
      </c>
      <c r="T599" s="12" t="n">
        <f aca="false">IF($S$599,($Q$599+Assumptions!$B$14*Assumptions!$B$13)/($R$599+Assumptions!$B$14),IF($R$599&gt;Assumptions!$B$4,$Q$599/$R$599,Assumptions!$B$4))</f>
        <v>63.6674386678668</v>
      </c>
      <c r="U599" s="12" t="n">
        <f aca="false">IF($B$599=1,$I$599,$D$560*$T$599)</f>
        <v>38856196.435164</v>
      </c>
      <c r="V599" s="12" t="n">
        <f aca="false">IF($C$599=1,$J$599,$AI$560*$T$599)</f>
        <v>388541449.802674</v>
      </c>
      <c r="W599" s="12" t="n">
        <f aca="false">IF($D$599=1,$K$599,$AF$560*$T$599)</f>
        <v>100000000</v>
      </c>
      <c r="X599" s="12" t="n">
        <f aca="false">IF($E$599=1,$L$599,$AC$560*$T$599)</f>
        <v>60000000</v>
      </c>
      <c r="Y599" s="12" t="n">
        <f aca="false">IF($F$599=1,$M$599,$Z$560*$T$599)</f>
        <v>30000000</v>
      </c>
      <c r="Z599" s="12" t="n">
        <f aca="false">IF($G$599=1,$N$599,$W$560*$T$599)</f>
        <v>318337193.339334</v>
      </c>
      <c r="AA599" s="12" t="n">
        <f aca="false">IF($H$599=1,$O$599,$T$560*$T$599)</f>
        <v>318337193.339334</v>
      </c>
      <c r="AB599" s="12" t="n">
        <f aca="false">($J$560+$O$560)*$T$599</f>
        <v>16252422.403025</v>
      </c>
      <c r="AC599" s="12" t="n">
        <f aca="false">Assumptions!$B$20*$T$599</f>
        <v>573006948.010801</v>
      </c>
      <c r="AD599" s="12" t="n">
        <f aca="false">IF($S$599,Assumptions!$B$14*($T$599-Assumptions!$B$13),Assumptions!$B$4)</f>
        <v>156668596.669667</v>
      </c>
      <c r="AE599" s="12" t="n">
        <f aca="false">$U$599+$V$599+$W$599+$X$599+$Y$599+$Z$599+$AA$599+$AB$599+$AC$599+$AD$599</f>
        <v>2000000000</v>
      </c>
      <c r="AF599" s="12" t="n">
        <f aca="false">IF(AND(IF($B$599=1,$U$599&gt;=INDEX($U$571:$U$698,1+$A$599-Assumptions!$B$77),$U$599&gt;INDEX($U$571:$U$698,1+$A$599+Assumptions!$B$77)),IF($C$599=1,$V$599&gt;=INDEX($V$571:$V$698,1+$A$599-Assumptions!$B$78),$V$599&gt;INDEX($V$571:$V$698,1+$A$599+Assumptions!$B$78)),IF($D$599=1,$W$599&gt;=INDEX($W$571:$W$698,1+$A$599-Assumptions!$B$79),$W$599&gt;INDEX($W$571:$W$698,1+$A$599+Assumptions!$B$79)),IF($E$599=1,$X$599&gt;=INDEX($X$571:$X$698,1+$A$599-Assumptions!$B$80),$X$599&gt;INDEX($X$571:$X$698,1+$A$599+Assumptions!$B$80)),IF($F$599=1,$Y$599&gt;=INDEX($Y$571:$Y$698,1+$A$599-Assumptions!$B$81),$Y$599&gt;INDEX($Y$571:$Y$698,1+$A$599+Assumptions!$B$81)),IF($G$599=1,$Z$599&gt;=INDEX($Z$571:$Z$698,1+$A$599-Assumptions!$B$82),$Z$599&gt;INDEX($Z$571:$Z$698,1+$A$599+Assumptions!$B$82)),IF($H$599=1,$AA$599&gt;=INDEX($AA$571:$AA$698,1+$A$599-Assumptions!$B$83),$AA$599&gt;INDEX($AA$571:$AA$698,1+$A$599+Assumptions!$B$83))),1,0)</f>
        <v>0</v>
      </c>
    </row>
    <row r="600" customFormat="false" ht="15" hidden="true" customHeight="false" outlineLevel="0" collapsed="false">
      <c r="A600" s="6" t="n">
        <f aca="false">ROW()-ROW($A$571)+Assumptions!$B$4</f>
        <v>29</v>
      </c>
      <c r="B600" s="12" t="n">
        <f aca="false">MOD(QUOTIENT($A$600,Assumptions!$B$77),2)</f>
        <v>0</v>
      </c>
      <c r="C600" s="12" t="n">
        <f aca="false">MOD(QUOTIENT($A$600,Assumptions!$B$78),2)</f>
        <v>0</v>
      </c>
      <c r="D600" s="12" t="n">
        <f aca="false">MOD(QUOTIENT($A$600,Assumptions!$B$79),2)</f>
        <v>1</v>
      </c>
      <c r="E600" s="12" t="n">
        <f aca="false">MOD(QUOTIENT($A$600,Assumptions!$B$80),2)</f>
        <v>1</v>
      </c>
      <c r="F600" s="12" t="n">
        <f aca="false">MOD(QUOTIENT($A$600,Assumptions!$B$81),2)</f>
        <v>1</v>
      </c>
      <c r="G600" s="12" t="n">
        <f aca="false">MOD(QUOTIENT($A$600,Assumptions!$B$82),2)</f>
        <v>0</v>
      </c>
      <c r="H600" s="12" t="n">
        <f aca="false">MOD(QUOTIENT($A$600,Assumptions!$B$83),2)</f>
        <v>1</v>
      </c>
      <c r="I600" s="12" t="n">
        <f aca="false">IF($B$600=1,MIN(Assumptions!$B$67,MAX(Assumptions!$B$4,Assumptions!$B$26-(Assumptions!$B$4))),Assumptions!$B$4)</f>
        <v>0</v>
      </c>
      <c r="J600" s="12" t="n">
        <f aca="false">IF($C$600=1,MIN(Assumptions!$B$66,MAX(Assumptions!$B$4,Assumptions!$B$26-($I$600))),Assumptions!$B$4)</f>
        <v>0</v>
      </c>
      <c r="K600" s="12" t="n">
        <f aca="false">IF($D$600=1,MIN(Assumptions!$B$61,MAX(Assumptions!$B$4,Assumptions!$B$26-($I$600+$J$600))),Assumptions!$B$4)</f>
        <v>100000000</v>
      </c>
      <c r="L600" s="12" t="n">
        <f aca="false">IF($E$600=1,MIN(Assumptions!$B$56,MAX(Assumptions!$B$4,Assumptions!$B$26-($I$600+$J$600+$K$600))),Assumptions!$B$4)</f>
        <v>60000000</v>
      </c>
      <c r="M600" s="12" t="n">
        <f aca="false">IF($F$600=1,MIN(Assumptions!$B$51,MAX(Assumptions!$B$4,Assumptions!$B$26-($I$600+$J$600+$K$600+$L$600))),Assumptions!$B$4)</f>
        <v>30000000</v>
      </c>
      <c r="N600" s="12" t="n">
        <f aca="false">IF($G$600=1,MIN(Assumptions!$B$46,MAX(Assumptions!$B$4,Assumptions!$B$26-($I$600+$J$600+$K$600+$L$600+$M$600))),Assumptions!$B$4)</f>
        <v>0</v>
      </c>
      <c r="O600" s="12" t="n">
        <f aca="false">IF($H$600=1,MIN(Assumptions!$B$41,MAX(Assumptions!$B$4,Assumptions!$B$26-($I$600+$J$600+$K$600+$L$600+$M$600+$N$600))),Assumptions!$B$4)</f>
        <v>5000000</v>
      </c>
      <c r="P600" s="12" t="n">
        <f aca="false">$I$600+$J$600+$K$600+$L$600+$M$600+$N$600+$O$600</f>
        <v>195000000</v>
      </c>
      <c r="Q600" s="12" t="n">
        <f aca="false">MAX(Assumptions!$B$4,Assumptions!$B$26-$P$600)</f>
        <v>1805000000</v>
      </c>
      <c r="R600" s="12" t="n">
        <f aca="false">$J$560+$O$560+Assumptions!$B$20+IF($B$600=0,$D$560,Assumptions!$B$4)+IF($C$600=0,$AI$560,Assumptions!$B$4)+IF($D$600=0,$AF$560,Assumptions!$B$4)+IF($E$600=0,$AC$560,Assumptions!$B$4)+IF($F$600=0,$Z$560,Assumptions!$B$4)+IF($G$600=0,$W$560,Assumptions!$B$4)+IF($H$600=0,$T$560,Assumptions!$B$4)</f>
        <v>20968241.1908424</v>
      </c>
      <c r="S600" s="12" t="n">
        <f aca="false">IF($R$600&gt;Assumptions!$B$4,$Q$600/$R$600&gt;Assumptions!$B$13,FALSE())</f>
        <v>1</v>
      </c>
      <c r="T600" s="12" t="n">
        <f aca="false">IF($S$600,($Q$600+Assumptions!$B$14*Assumptions!$B$13)/($R$600+Assumptions!$B$14),IF($R$600&gt;Assumptions!$B$4,$Q$600/$R$600,Assumptions!$B$4))</f>
        <v>77.018980046332</v>
      </c>
      <c r="U600" s="12" t="n">
        <f aca="false">IF($B$600=1,$I$600,$D$560*$T$600)</f>
        <v>47004633.4599394</v>
      </c>
      <c r="V600" s="12" t="n">
        <f aca="false">IF($C$600=1,$J$600,$AI$560*$T$600)</f>
        <v>470021517.995012</v>
      </c>
      <c r="W600" s="12" t="n">
        <f aca="false">IF($D$600=1,$K$600,$AF$560*$T$600)</f>
        <v>100000000</v>
      </c>
      <c r="X600" s="12" t="n">
        <f aca="false">IF($E$600=1,$L$600,$AC$560*$T$600)</f>
        <v>60000000</v>
      </c>
      <c r="Y600" s="12" t="n">
        <f aca="false">IF($F$600=1,$M$600,$Z$560*$T$600)</f>
        <v>30000000</v>
      </c>
      <c r="Z600" s="12" t="n">
        <f aca="false">IF($G$600=1,$N$600,$W$560*$T$600)</f>
        <v>385094900.23166</v>
      </c>
      <c r="AA600" s="12" t="n">
        <f aca="false">IF($H$600=1,$O$600,$T$560*$T$600)</f>
        <v>5000000</v>
      </c>
      <c r="AB600" s="12" t="n">
        <f aca="false">($J$560+$O$560)*$T$600</f>
        <v>19660677.7805701</v>
      </c>
      <c r="AC600" s="12" t="n">
        <f aca="false">Assumptions!$B$20*$T$600</f>
        <v>693170820.416988</v>
      </c>
      <c r="AD600" s="12" t="n">
        <f aca="false">IF($S$600,Assumptions!$B$14*($T$600-Assumptions!$B$13),Assumptions!$B$4)</f>
        <v>190047450.11583</v>
      </c>
      <c r="AE600" s="12" t="n">
        <f aca="false">$U$600+$V$600+$W$600+$X$600+$Y$600+$Z$600+$AA$600+$AB$600+$AC$600+$AD$600</f>
        <v>2000000000</v>
      </c>
      <c r="AF600" s="12" t="n">
        <f aca="false">IF(AND(IF($B$600=1,$U$600&gt;=INDEX($U$571:$U$698,1+$A$600-Assumptions!$B$77),$U$600&gt;INDEX($U$571:$U$698,1+$A$600+Assumptions!$B$77)),IF($C$600=1,$V$600&gt;=INDEX($V$571:$V$698,1+$A$600-Assumptions!$B$78),$V$600&gt;INDEX($V$571:$V$698,1+$A$600+Assumptions!$B$78)),IF($D$600=1,$W$600&gt;=INDEX($W$571:$W$698,1+$A$600-Assumptions!$B$79),$W$600&gt;INDEX($W$571:$W$698,1+$A$600+Assumptions!$B$79)),IF($E$600=1,$X$600&gt;=INDEX($X$571:$X$698,1+$A$600-Assumptions!$B$80),$X$600&gt;INDEX($X$571:$X$698,1+$A$600+Assumptions!$B$80)),IF($F$600=1,$Y$600&gt;=INDEX($Y$571:$Y$698,1+$A$600-Assumptions!$B$81),$Y$600&gt;INDEX($Y$571:$Y$698,1+$A$600+Assumptions!$B$81)),IF($G$600=1,$Z$600&gt;=INDEX($Z$571:$Z$698,1+$A$600-Assumptions!$B$82),$Z$600&gt;INDEX($Z$571:$Z$698,1+$A$600+Assumptions!$B$82)),IF($H$600=1,$AA$600&gt;=INDEX($AA$571:$AA$698,1+$A$600-Assumptions!$B$83),$AA$600&gt;INDEX($AA$571:$AA$698,1+$A$600+Assumptions!$B$83))),1,0)</f>
        <v>0</v>
      </c>
    </row>
    <row r="601" customFormat="false" ht="15" hidden="true" customHeight="false" outlineLevel="0" collapsed="false">
      <c r="A601" s="6" t="n">
        <f aca="false">ROW()-ROW($A$571)+Assumptions!$B$4</f>
        <v>30</v>
      </c>
      <c r="B601" s="12" t="n">
        <f aca="false">MOD(QUOTIENT($A$601,Assumptions!$B$77),2)</f>
        <v>0</v>
      </c>
      <c r="C601" s="12" t="n">
        <f aca="false">MOD(QUOTIENT($A$601,Assumptions!$B$78),2)</f>
        <v>0</v>
      </c>
      <c r="D601" s="12" t="n">
        <f aca="false">MOD(QUOTIENT($A$601,Assumptions!$B$79),2)</f>
        <v>1</v>
      </c>
      <c r="E601" s="12" t="n">
        <f aca="false">MOD(QUOTIENT($A$601,Assumptions!$B$80),2)</f>
        <v>1</v>
      </c>
      <c r="F601" s="12" t="n">
        <f aca="false">MOD(QUOTIENT($A$601,Assumptions!$B$81),2)</f>
        <v>1</v>
      </c>
      <c r="G601" s="12" t="n">
        <f aca="false">MOD(QUOTIENT($A$601,Assumptions!$B$82),2)</f>
        <v>1</v>
      </c>
      <c r="H601" s="12" t="n">
        <f aca="false">MOD(QUOTIENT($A$601,Assumptions!$B$83),2)</f>
        <v>0</v>
      </c>
      <c r="I601" s="12" t="n">
        <f aca="false">IF($B$601=1,MIN(Assumptions!$B$67,MAX(Assumptions!$B$4,Assumptions!$B$26-(Assumptions!$B$4))),Assumptions!$B$4)</f>
        <v>0</v>
      </c>
      <c r="J601" s="12" t="n">
        <f aca="false">IF($C$601=1,MIN(Assumptions!$B$66,MAX(Assumptions!$B$4,Assumptions!$B$26-($I$601))),Assumptions!$B$4)</f>
        <v>0</v>
      </c>
      <c r="K601" s="12" t="n">
        <f aca="false">IF($D$601=1,MIN(Assumptions!$B$61,MAX(Assumptions!$B$4,Assumptions!$B$26-($I$601+$J$601))),Assumptions!$B$4)</f>
        <v>100000000</v>
      </c>
      <c r="L601" s="12" t="n">
        <f aca="false">IF($E$601=1,MIN(Assumptions!$B$56,MAX(Assumptions!$B$4,Assumptions!$B$26-($I$601+$J$601+$K$601))),Assumptions!$B$4)</f>
        <v>60000000</v>
      </c>
      <c r="M601" s="12" t="n">
        <f aca="false">IF($F$601=1,MIN(Assumptions!$B$51,MAX(Assumptions!$B$4,Assumptions!$B$26-($I$601+$J$601+$K$601+$L$601))),Assumptions!$B$4)</f>
        <v>30000000</v>
      </c>
      <c r="N601" s="12" t="n">
        <f aca="false">IF($G$601=1,MIN(Assumptions!$B$46,MAX(Assumptions!$B$4,Assumptions!$B$26-($I$601+$J$601+$K$601+$L$601+$M$601))),Assumptions!$B$4)</f>
        <v>15000000</v>
      </c>
      <c r="O601" s="12" t="n">
        <f aca="false">IF($H$601=1,MIN(Assumptions!$B$41,MAX(Assumptions!$B$4,Assumptions!$B$26-($I$601+$J$601+$K$601+$L$601+$M$601+$N$601))),Assumptions!$B$4)</f>
        <v>0</v>
      </c>
      <c r="P601" s="12" t="n">
        <f aca="false">$I$601+$J$601+$K$601+$L$601+$M$601+$N$601+$O$601</f>
        <v>205000000</v>
      </c>
      <c r="Q601" s="12" t="n">
        <f aca="false">MAX(Assumptions!$B$4,Assumptions!$B$26-$P$601)</f>
        <v>1795000000</v>
      </c>
      <c r="R601" s="12" t="n">
        <f aca="false">$J$560+$O$560+Assumptions!$B$20+IF($B$601=0,$D$560,Assumptions!$B$4)+IF($C$601=0,$AI$560,Assumptions!$B$4)+IF($D$601=0,$AF$560,Assumptions!$B$4)+IF($E$601=0,$AC$560,Assumptions!$B$4)+IF($F$601=0,$Z$560,Assumptions!$B$4)+IF($G$601=0,$W$560,Assumptions!$B$4)+IF($H$601=0,$T$560,Assumptions!$B$4)</f>
        <v>20968241.1908424</v>
      </c>
      <c r="S601" s="12" t="n">
        <f aca="false">IF($R$601&gt;Assumptions!$B$4,$Q$601/$R$601&gt;Assumptions!$B$13,FALSE())</f>
        <v>1</v>
      </c>
      <c r="T601" s="12" t="n">
        <f aca="false">IF($S$601,($Q$601+Assumptions!$B$14*Assumptions!$B$13)/($R$601+Assumptions!$B$14),IF($R$601&gt;Assumptions!$B$4,$Q$601/$R$601,Assumptions!$B$4))</f>
        <v>76.5928722729083</v>
      </c>
      <c r="U601" s="12" t="n">
        <f aca="false">IF($B$601=1,$I$601,$D$560*$T$601)</f>
        <v>46744580.162789</v>
      </c>
      <c r="V601" s="12" t="n">
        <f aca="false">IF($C$601=1,$J$601,$AI$560*$T$601)</f>
        <v>467421122.321457</v>
      </c>
      <c r="W601" s="12" t="n">
        <f aca="false">IF($D$601=1,$K$601,$AF$560*$T$601)</f>
        <v>100000000</v>
      </c>
      <c r="X601" s="12" t="n">
        <f aca="false">IF($E$601=1,$L$601,$AC$560*$T$601)</f>
        <v>60000000</v>
      </c>
      <c r="Y601" s="12" t="n">
        <f aca="false">IF($F$601=1,$M$601,$Z$560*$T$601)</f>
        <v>30000000</v>
      </c>
      <c r="Z601" s="12" t="n">
        <f aca="false">IF($G$601=1,$N$601,$W$560*$T$601)</f>
        <v>15000000</v>
      </c>
      <c r="AA601" s="12" t="n">
        <f aca="false">IF($H$601=1,$O$601,$T$560*$T$601)</f>
        <v>382964361.364542</v>
      </c>
      <c r="AB601" s="12" t="n">
        <f aca="false">($J$560+$O$560)*$T$601</f>
        <v>19551905.0127662</v>
      </c>
      <c r="AC601" s="12" t="n">
        <f aca="false">Assumptions!$B$20*$T$601</f>
        <v>689335850.456175</v>
      </c>
      <c r="AD601" s="12" t="n">
        <f aca="false">IF($S$601,Assumptions!$B$14*($T$601-Assumptions!$B$13),Assumptions!$B$4)</f>
        <v>188982180.682271</v>
      </c>
      <c r="AE601" s="12" t="n">
        <f aca="false">$U$601+$V$601+$W$601+$X$601+$Y$601+$Z$601+$AA$601+$AB$601+$AC$601+$AD$601</f>
        <v>2000000000</v>
      </c>
      <c r="AF601" s="12" t="n">
        <f aca="false">IF(AND(IF($B$601=1,$U$601&gt;=INDEX($U$571:$U$698,1+$A$601-Assumptions!$B$77),$U$601&gt;INDEX($U$571:$U$698,1+$A$601+Assumptions!$B$77)),IF($C$601=1,$V$601&gt;=INDEX($V$571:$V$698,1+$A$601-Assumptions!$B$78),$V$601&gt;INDEX($V$571:$V$698,1+$A$601+Assumptions!$B$78)),IF($D$601=1,$W$601&gt;=INDEX($W$571:$W$698,1+$A$601-Assumptions!$B$79),$W$601&gt;INDEX($W$571:$W$698,1+$A$601+Assumptions!$B$79)),IF($E$601=1,$X$601&gt;=INDEX($X$571:$X$698,1+$A$601-Assumptions!$B$80),$X$601&gt;INDEX($X$571:$X$698,1+$A$601+Assumptions!$B$80)),IF($F$601=1,$Y$601&gt;=INDEX($Y$571:$Y$698,1+$A$601-Assumptions!$B$81),$Y$601&gt;INDEX($Y$571:$Y$698,1+$A$601+Assumptions!$B$81)),IF($G$601=1,$Z$601&gt;=INDEX($Z$571:$Z$698,1+$A$601-Assumptions!$B$82),$Z$601&gt;INDEX($Z$571:$Z$698,1+$A$601+Assumptions!$B$82)),IF($H$601=1,$AA$601&gt;=INDEX($AA$571:$AA$698,1+$A$601-Assumptions!$B$83),$AA$601&gt;INDEX($AA$571:$AA$698,1+$A$601+Assumptions!$B$83))),1,0)</f>
        <v>0</v>
      </c>
    </row>
    <row r="602" customFormat="false" ht="15" hidden="true" customHeight="false" outlineLevel="0" collapsed="false">
      <c r="A602" s="6" t="n">
        <f aca="false">ROW()-ROW($A$571)+Assumptions!$B$4</f>
        <v>31</v>
      </c>
      <c r="B602" s="12" t="n">
        <f aca="false">MOD(QUOTIENT($A$602,Assumptions!$B$77),2)</f>
        <v>0</v>
      </c>
      <c r="C602" s="12" t="n">
        <f aca="false">MOD(QUOTIENT($A$602,Assumptions!$B$78),2)</f>
        <v>0</v>
      </c>
      <c r="D602" s="12" t="n">
        <f aca="false">MOD(QUOTIENT($A$602,Assumptions!$B$79),2)</f>
        <v>1</v>
      </c>
      <c r="E602" s="12" t="n">
        <f aca="false">MOD(QUOTIENT($A$602,Assumptions!$B$80),2)</f>
        <v>1</v>
      </c>
      <c r="F602" s="12" t="n">
        <f aca="false">MOD(QUOTIENT($A$602,Assumptions!$B$81),2)</f>
        <v>1</v>
      </c>
      <c r="G602" s="12" t="n">
        <f aca="false">MOD(QUOTIENT($A$602,Assumptions!$B$82),2)</f>
        <v>1</v>
      </c>
      <c r="H602" s="12" t="n">
        <f aca="false">MOD(QUOTIENT($A$602,Assumptions!$B$83),2)</f>
        <v>1</v>
      </c>
      <c r="I602" s="12" t="n">
        <f aca="false">IF($B$602=1,MIN(Assumptions!$B$67,MAX(Assumptions!$B$4,Assumptions!$B$26-(Assumptions!$B$4))),Assumptions!$B$4)</f>
        <v>0</v>
      </c>
      <c r="J602" s="12" t="n">
        <f aca="false">IF($C$602=1,MIN(Assumptions!$B$66,MAX(Assumptions!$B$4,Assumptions!$B$26-($I$602))),Assumptions!$B$4)</f>
        <v>0</v>
      </c>
      <c r="K602" s="12" t="n">
        <f aca="false">IF($D$602=1,MIN(Assumptions!$B$61,MAX(Assumptions!$B$4,Assumptions!$B$26-($I$602+$J$602))),Assumptions!$B$4)</f>
        <v>100000000</v>
      </c>
      <c r="L602" s="12" t="n">
        <f aca="false">IF($E$602=1,MIN(Assumptions!$B$56,MAX(Assumptions!$B$4,Assumptions!$B$26-($I$602+$J$602+$K$602))),Assumptions!$B$4)</f>
        <v>60000000</v>
      </c>
      <c r="M602" s="12" t="n">
        <f aca="false">IF($F$602=1,MIN(Assumptions!$B$51,MAX(Assumptions!$B$4,Assumptions!$B$26-($I$602+$J$602+$K$602+$L$602))),Assumptions!$B$4)</f>
        <v>30000000</v>
      </c>
      <c r="N602" s="12" t="n">
        <f aca="false">IF($G$602=1,MIN(Assumptions!$B$46,MAX(Assumptions!$B$4,Assumptions!$B$26-($I$602+$J$602+$K$602+$L$602+$M$602))),Assumptions!$B$4)</f>
        <v>15000000</v>
      </c>
      <c r="O602" s="12" t="n">
        <f aca="false">IF($H$602=1,MIN(Assumptions!$B$41,MAX(Assumptions!$B$4,Assumptions!$B$26-($I$602+$J$602+$K$602+$L$602+$M$602+$N$602))),Assumptions!$B$4)</f>
        <v>5000000</v>
      </c>
      <c r="P602" s="12" t="n">
        <f aca="false">$I$602+$J$602+$K$602+$L$602+$M$602+$N$602+$O$602</f>
        <v>210000000</v>
      </c>
      <c r="Q602" s="12" t="n">
        <f aca="false">MAX(Assumptions!$B$4,Assumptions!$B$26-$P$602)</f>
        <v>1790000000</v>
      </c>
      <c r="R602" s="12" t="n">
        <f aca="false">$J$560+$O$560+Assumptions!$B$20+IF($B$602=0,$D$560,Assumptions!$B$4)+IF($C$602=0,$AI$560,Assumptions!$B$4)+IF($D$602=0,$AF$560,Assumptions!$B$4)+IF($E$602=0,$AC$560,Assumptions!$B$4)+IF($F$602=0,$Z$560,Assumptions!$B$4)+IF($G$602=0,$W$560,Assumptions!$B$4)+IF($H$602=0,$T$560,Assumptions!$B$4)</f>
        <v>15968241.1908424</v>
      </c>
      <c r="S602" s="12" t="n">
        <f aca="false">IF($R$602&gt;Assumptions!$B$4,$Q$602/$R$602&gt;Assumptions!$B$13,FALSE())</f>
        <v>1</v>
      </c>
      <c r="T602" s="12" t="n">
        <f aca="false">IF($S$602,($Q$602+Assumptions!$B$14*Assumptions!$B$13)/($R$602+Assumptions!$B$14),IF($R$602&gt;Assumptions!$B$4,$Q$602/$R$602,Assumptions!$B$4))</f>
        <v>97.0585114996668</v>
      </c>
      <c r="U602" s="12" t="n">
        <f aca="false">IF($B$602=1,$I$602,$D$560*$T$602)</f>
        <v>59234746.4802142</v>
      </c>
      <c r="V602" s="12" t="n">
        <f aca="false">IF($C$602=1,$J$602,$AI$560*$T$602)</f>
        <v>592316191.177376</v>
      </c>
      <c r="W602" s="12" t="n">
        <f aca="false">IF($D$602=1,$K$602,$AF$560*$T$602)</f>
        <v>100000000</v>
      </c>
      <c r="X602" s="12" t="n">
        <f aca="false">IF($E$602=1,$L$602,$AC$560*$T$602)</f>
        <v>60000000</v>
      </c>
      <c r="Y602" s="12" t="n">
        <f aca="false">IF($F$602=1,$M$602,$Z$560*$T$602)</f>
        <v>30000000</v>
      </c>
      <c r="Z602" s="12" t="n">
        <f aca="false">IF($G$602=1,$N$602,$W$560*$T$602)</f>
        <v>15000000</v>
      </c>
      <c r="AA602" s="12" t="n">
        <f aca="false">IF($H$602=1,$O$602,$T$560*$T$602)</f>
        <v>5000000</v>
      </c>
      <c r="AB602" s="12" t="n">
        <f aca="false">($J$560+$O$560)*$T$602</f>
        <v>24776180.096241</v>
      </c>
      <c r="AC602" s="12" t="n">
        <f aca="false">Assumptions!$B$20*$T$602</f>
        <v>873526603.497002</v>
      </c>
      <c r="AD602" s="12" t="n">
        <f aca="false">IF($S$602,Assumptions!$B$14*($T$602-Assumptions!$B$13),Assumptions!$B$4)</f>
        <v>240146278.749167</v>
      </c>
      <c r="AE602" s="12" t="n">
        <f aca="false">$U$602+$V$602+$W$602+$X$602+$Y$602+$Z$602+$AA$602+$AB$602+$AC$602+$AD$602</f>
        <v>2000000000</v>
      </c>
      <c r="AF602" s="12" t="n">
        <f aca="false">IF(AND(IF($B$602=1,$U$602&gt;=INDEX($U$571:$U$698,1+$A$602-Assumptions!$B$77),$U$602&gt;INDEX($U$571:$U$698,1+$A$602+Assumptions!$B$77)),IF($C$602=1,$V$602&gt;=INDEX($V$571:$V$698,1+$A$602-Assumptions!$B$78),$V$602&gt;INDEX($V$571:$V$698,1+$A$602+Assumptions!$B$78)),IF($D$602=1,$W$602&gt;=INDEX($W$571:$W$698,1+$A$602-Assumptions!$B$79),$W$602&gt;INDEX($W$571:$W$698,1+$A$602+Assumptions!$B$79)),IF($E$602=1,$X$602&gt;=INDEX($X$571:$X$698,1+$A$602-Assumptions!$B$80),$X$602&gt;INDEX($X$571:$X$698,1+$A$602+Assumptions!$B$80)),IF($F$602=1,$Y$602&gt;=INDEX($Y$571:$Y$698,1+$A$602-Assumptions!$B$81),$Y$602&gt;INDEX($Y$571:$Y$698,1+$A$602+Assumptions!$B$81)),IF($G$602=1,$Z$602&gt;=INDEX($Z$571:$Z$698,1+$A$602-Assumptions!$B$82),$Z$602&gt;INDEX($Z$571:$Z$698,1+$A$602+Assumptions!$B$82)),IF($H$602=1,$AA$602&gt;=INDEX($AA$571:$AA$698,1+$A$602-Assumptions!$B$83),$AA$602&gt;INDEX($AA$571:$AA$698,1+$A$602+Assumptions!$B$83))),1,0)</f>
        <v>0</v>
      </c>
    </row>
    <row r="603" customFormat="false" ht="15" hidden="true" customHeight="false" outlineLevel="0" collapsed="false">
      <c r="A603" s="6" t="n">
        <f aca="false">ROW()-ROW($A$571)+Assumptions!$B$4</f>
        <v>32</v>
      </c>
      <c r="B603" s="12" t="n">
        <f aca="false">MOD(QUOTIENT($A$603,Assumptions!$B$77),2)</f>
        <v>0</v>
      </c>
      <c r="C603" s="12" t="n">
        <f aca="false">MOD(QUOTIENT($A$603,Assumptions!$B$78),2)</f>
        <v>1</v>
      </c>
      <c r="D603" s="12" t="n">
        <f aca="false">MOD(QUOTIENT($A$603,Assumptions!$B$79),2)</f>
        <v>0</v>
      </c>
      <c r="E603" s="12" t="n">
        <f aca="false">MOD(QUOTIENT($A$603,Assumptions!$B$80),2)</f>
        <v>0</v>
      </c>
      <c r="F603" s="12" t="n">
        <f aca="false">MOD(QUOTIENT($A$603,Assumptions!$B$81),2)</f>
        <v>0</v>
      </c>
      <c r="G603" s="12" t="n">
        <f aca="false">MOD(QUOTIENT($A$603,Assumptions!$B$82),2)</f>
        <v>0</v>
      </c>
      <c r="H603" s="12" t="n">
        <f aca="false">MOD(QUOTIENT($A$603,Assumptions!$B$83),2)</f>
        <v>0</v>
      </c>
      <c r="I603" s="12" t="n">
        <f aca="false">IF($B$603=1,MIN(Assumptions!$B$67,MAX(Assumptions!$B$4,Assumptions!$B$26-(Assumptions!$B$4))),Assumptions!$B$4)</f>
        <v>0</v>
      </c>
      <c r="J603" s="12" t="n">
        <f aca="false">IF($C$603=1,MIN(Assumptions!$B$66,MAX(Assumptions!$B$4,Assumptions!$B$26-($I$603))),Assumptions!$B$4)</f>
        <v>300000000</v>
      </c>
      <c r="K603" s="12" t="n">
        <f aca="false">IF($D$603=1,MIN(Assumptions!$B$61,MAX(Assumptions!$B$4,Assumptions!$B$26-($I$603+$J$603))),Assumptions!$B$4)</f>
        <v>0</v>
      </c>
      <c r="L603" s="12" t="n">
        <f aca="false">IF($E$603=1,MIN(Assumptions!$B$56,MAX(Assumptions!$B$4,Assumptions!$B$26-($I$603+$J$603+$K$603))),Assumptions!$B$4)</f>
        <v>0</v>
      </c>
      <c r="M603" s="12" t="n">
        <f aca="false">IF($F$603=1,MIN(Assumptions!$B$51,MAX(Assumptions!$B$4,Assumptions!$B$26-($I$603+$J$603+$K$603+$L$603))),Assumptions!$B$4)</f>
        <v>0</v>
      </c>
      <c r="N603" s="12" t="n">
        <f aca="false">IF($G$603=1,MIN(Assumptions!$B$46,MAX(Assumptions!$B$4,Assumptions!$B$26-($I$603+$J$603+$K$603+$L$603+$M$603))),Assumptions!$B$4)</f>
        <v>0</v>
      </c>
      <c r="O603" s="12" t="n">
        <f aca="false">IF($H$603=1,MIN(Assumptions!$B$41,MAX(Assumptions!$B$4,Assumptions!$B$26-($I$603+$J$603+$K$603+$L$603+$M$603+$N$603))),Assumptions!$B$4)</f>
        <v>0</v>
      </c>
      <c r="P603" s="12" t="n">
        <f aca="false">$I$603+$J$603+$K$603+$L$603+$M$603+$N$603+$O$603</f>
        <v>300000000</v>
      </c>
      <c r="Q603" s="12" t="n">
        <f aca="false">MAX(Assumptions!$B$4,Assumptions!$B$26-$P$603)</f>
        <v>1700000000</v>
      </c>
      <c r="R603" s="12" t="n">
        <f aca="false">$J$560+$O$560+Assumptions!$B$20+IF($B$603=0,$D$560,Assumptions!$B$4)+IF($C$603=0,$AI$560,Assumptions!$B$4)+IF($D$603=0,$AF$560,Assumptions!$B$4)+IF($E$603=0,$AC$560,Assumptions!$B$4)+IF($F$603=0,$Z$560,Assumptions!$B$4)+IF($G$603=0,$W$560,Assumptions!$B$4)+IF($H$603=0,$T$560,Assumptions!$B$4)</f>
        <v>26990557.9860977</v>
      </c>
      <c r="S603" s="12" t="n">
        <f aca="false">IF($R$603&gt;Assumptions!$B$4,$Q$603/$R$603&gt;Assumptions!$B$13,FALSE())</f>
        <v>1</v>
      </c>
      <c r="T603" s="12" t="n">
        <f aca="false">IF($S$603,($Q$603+Assumptions!$B$14*Assumptions!$B$13)/($R$603+Assumptions!$B$14),IF($R$603&gt;Assumptions!$B$4,$Q$603/$R$603,Assumptions!$B$4))</f>
        <v>57.7303420573658</v>
      </c>
      <c r="U603" s="12" t="n">
        <f aca="false">IF($B$603=1,$I$603,$D$560*$T$603)</f>
        <v>35232790.232888</v>
      </c>
      <c r="V603" s="12" t="n">
        <f aca="false">IF($C$603=1,$J$603,$AI$560*$T$603)</f>
        <v>300000000</v>
      </c>
      <c r="W603" s="12" t="n">
        <f aca="false">IF($D$603=1,$K$603,$AF$560*$T$603)</f>
        <v>99584151.9676914</v>
      </c>
      <c r="X603" s="12" t="n">
        <f aca="false">IF($E$603=1,$L$603,$AC$560*$T$603)</f>
        <v>138552820.937678</v>
      </c>
      <c r="Y603" s="12" t="n">
        <f aca="false">IF($F$603=1,$M$603,$Z$560*$T$603)</f>
        <v>173191026.172097</v>
      </c>
      <c r="Z603" s="12" t="n">
        <f aca="false">IF($G$603=1,$N$603,$W$560*$T$603)</f>
        <v>288651710.286829</v>
      </c>
      <c r="AA603" s="12" t="n">
        <f aca="false">IF($H$603=1,$O$603,$T$560*$T$603)</f>
        <v>288651710.286829</v>
      </c>
      <c r="AB603" s="12" t="n">
        <f aca="false">($J$560+$O$560)*$T$603</f>
        <v>14736856.456281</v>
      </c>
      <c r="AC603" s="12" t="n">
        <f aca="false">Assumptions!$B$20*$T$603</f>
        <v>519573078.516292</v>
      </c>
      <c r="AD603" s="12" t="n">
        <f aca="false">IF($S$603,Assumptions!$B$14*($T$603-Assumptions!$B$13),Assumptions!$B$4)</f>
        <v>141825855.143414</v>
      </c>
      <c r="AE603" s="12" t="n">
        <f aca="false">$U$603+$V$603+$W$603+$X$603+$Y$603+$Z$603+$AA$603+$AB$603+$AC$603+$AD$603</f>
        <v>2000000000</v>
      </c>
      <c r="AF603" s="12" t="n">
        <f aca="false">IF(AND(IF($B$603=1,$U$603&gt;=INDEX($U$571:$U$698,1+$A$603-Assumptions!$B$77),$U$603&gt;INDEX($U$571:$U$698,1+$A$603+Assumptions!$B$77)),IF($C$603=1,$V$603&gt;=INDEX($V$571:$V$698,1+$A$603-Assumptions!$B$78),$V$603&gt;INDEX($V$571:$V$698,1+$A$603+Assumptions!$B$78)),IF($D$603=1,$W$603&gt;=INDEX($W$571:$W$698,1+$A$603-Assumptions!$B$79),$W$603&gt;INDEX($W$571:$W$698,1+$A$603+Assumptions!$B$79)),IF($E$603=1,$X$603&gt;=INDEX($X$571:$X$698,1+$A$603-Assumptions!$B$80),$X$603&gt;INDEX($X$571:$X$698,1+$A$603+Assumptions!$B$80)),IF($F$603=1,$Y$603&gt;=INDEX($Y$571:$Y$698,1+$A$603-Assumptions!$B$81),$Y$603&gt;INDEX($Y$571:$Y$698,1+$A$603+Assumptions!$B$81)),IF($G$603=1,$Z$603&gt;=INDEX($Z$571:$Z$698,1+$A$603-Assumptions!$B$82),$Z$603&gt;INDEX($Z$571:$Z$698,1+$A$603+Assumptions!$B$82)),IF($H$603=1,$AA$603&gt;=INDEX($AA$571:$AA$698,1+$A$603-Assumptions!$B$83),$AA$603&gt;INDEX($AA$571:$AA$698,1+$A$603+Assumptions!$B$83))),1,0)</f>
        <v>0</v>
      </c>
    </row>
    <row r="604" customFormat="false" ht="15" hidden="true" customHeight="false" outlineLevel="0" collapsed="false">
      <c r="A604" s="6" t="n">
        <f aca="false">ROW()-ROW($A$571)+Assumptions!$B$4</f>
        <v>33</v>
      </c>
      <c r="B604" s="12" t="n">
        <f aca="false">MOD(QUOTIENT($A$604,Assumptions!$B$77),2)</f>
        <v>0</v>
      </c>
      <c r="C604" s="12" t="n">
        <f aca="false">MOD(QUOTIENT($A$604,Assumptions!$B$78),2)</f>
        <v>1</v>
      </c>
      <c r="D604" s="12" t="n">
        <f aca="false">MOD(QUOTIENT($A$604,Assumptions!$B$79),2)</f>
        <v>0</v>
      </c>
      <c r="E604" s="12" t="n">
        <f aca="false">MOD(QUOTIENT($A$604,Assumptions!$B$80),2)</f>
        <v>0</v>
      </c>
      <c r="F604" s="12" t="n">
        <f aca="false">MOD(QUOTIENT($A$604,Assumptions!$B$81),2)</f>
        <v>0</v>
      </c>
      <c r="G604" s="12" t="n">
        <f aca="false">MOD(QUOTIENT($A$604,Assumptions!$B$82),2)</f>
        <v>0</v>
      </c>
      <c r="H604" s="12" t="n">
        <f aca="false">MOD(QUOTIENT($A$604,Assumptions!$B$83),2)</f>
        <v>1</v>
      </c>
      <c r="I604" s="12" t="n">
        <f aca="false">IF($B$604=1,MIN(Assumptions!$B$67,MAX(Assumptions!$B$4,Assumptions!$B$26-(Assumptions!$B$4))),Assumptions!$B$4)</f>
        <v>0</v>
      </c>
      <c r="J604" s="12" t="n">
        <f aca="false">IF($C$604=1,MIN(Assumptions!$B$66,MAX(Assumptions!$B$4,Assumptions!$B$26-($I$604))),Assumptions!$B$4)</f>
        <v>300000000</v>
      </c>
      <c r="K604" s="12" t="n">
        <f aca="false">IF($D$604=1,MIN(Assumptions!$B$61,MAX(Assumptions!$B$4,Assumptions!$B$26-($I$604+$J$604))),Assumptions!$B$4)</f>
        <v>0</v>
      </c>
      <c r="L604" s="12" t="n">
        <f aca="false">IF($E$604=1,MIN(Assumptions!$B$56,MAX(Assumptions!$B$4,Assumptions!$B$26-($I$604+$J$604+$K$604))),Assumptions!$B$4)</f>
        <v>0</v>
      </c>
      <c r="M604" s="12" t="n">
        <f aca="false">IF($F$604=1,MIN(Assumptions!$B$51,MAX(Assumptions!$B$4,Assumptions!$B$26-($I$604+$J$604+$K$604+$L$604))),Assumptions!$B$4)</f>
        <v>0</v>
      </c>
      <c r="N604" s="12" t="n">
        <f aca="false">IF($G$604=1,MIN(Assumptions!$B$46,MAX(Assumptions!$B$4,Assumptions!$B$26-($I$604+$J$604+$K$604+$L$604+$M$604))),Assumptions!$B$4)</f>
        <v>0</v>
      </c>
      <c r="O604" s="12" t="n">
        <f aca="false">IF($H$604=1,MIN(Assumptions!$B$41,MAX(Assumptions!$B$4,Assumptions!$B$26-($I$604+$J$604+$K$604+$L$604+$M$604+$N$604))),Assumptions!$B$4)</f>
        <v>5000000</v>
      </c>
      <c r="P604" s="12" t="n">
        <f aca="false">$I$604+$J$604+$K$604+$L$604+$M$604+$N$604+$O$604</f>
        <v>305000000</v>
      </c>
      <c r="Q604" s="12" t="n">
        <f aca="false">MAX(Assumptions!$B$4,Assumptions!$B$26-$P$604)</f>
        <v>1695000000</v>
      </c>
      <c r="R604" s="12" t="n">
        <f aca="false">$J$560+$O$560+Assumptions!$B$20+IF($B$604=0,$D$560,Assumptions!$B$4)+IF($C$604=0,$AI$560,Assumptions!$B$4)+IF($D$604=0,$AF$560,Assumptions!$B$4)+IF($E$604=0,$AC$560,Assumptions!$B$4)+IF($F$604=0,$Z$560,Assumptions!$B$4)+IF($G$604=0,$W$560,Assumptions!$B$4)+IF($H$604=0,$T$560,Assumptions!$B$4)</f>
        <v>21990557.9860977</v>
      </c>
      <c r="S604" s="12" t="n">
        <f aca="false">IF($R$604&gt;Assumptions!$B$4,$Q$604/$R$604&gt;Assumptions!$B$13,FALSE())</f>
        <v>1</v>
      </c>
      <c r="T604" s="12" t="n">
        <f aca="false">IF($S$604,($Q$604+Assumptions!$B$14*Assumptions!$B$13)/($R$604+Assumptions!$B$14),IF($R$604&gt;Assumptions!$B$4,$Q$604/$R$604,Assumptions!$B$4))</f>
        <v>69.3124264854889</v>
      </c>
      <c r="U604" s="12" t="n">
        <f aca="false">IF($B$604=1,$I$604,$D$560*$T$604)</f>
        <v>42301328.8310167</v>
      </c>
      <c r="V604" s="12" t="n">
        <f aca="false">IF($C$604=1,$J$604,$AI$560*$T$604)</f>
        <v>300000000</v>
      </c>
      <c r="W604" s="12" t="n">
        <f aca="false">IF($D$604=1,$K$604,$AF$560*$T$604)</f>
        <v>119563109.56068</v>
      </c>
      <c r="X604" s="12" t="n">
        <f aca="false">IF($E$604=1,$L$604,$AC$560*$T$604)</f>
        <v>166349823.565173</v>
      </c>
      <c r="Y604" s="12" t="n">
        <f aca="false">IF($F$604=1,$M$604,$Z$560*$T$604)</f>
        <v>207937279.456467</v>
      </c>
      <c r="Z604" s="12" t="n">
        <f aca="false">IF($G$604=1,$N$604,$W$560*$T$604)</f>
        <v>346562132.427445</v>
      </c>
      <c r="AA604" s="12" t="n">
        <f aca="false">IF($H$604=1,$O$604,$T$560*$T$604)</f>
        <v>5000000</v>
      </c>
      <c r="AB604" s="12" t="n">
        <f aca="false">($J$560+$O$560)*$T$604</f>
        <v>17693421.5760957</v>
      </c>
      <c r="AC604" s="12" t="n">
        <f aca="false">Assumptions!$B$20*$T$604</f>
        <v>623811838.3694</v>
      </c>
      <c r="AD604" s="12" t="n">
        <f aca="false">IF($S$604,Assumptions!$B$14*($T$604-Assumptions!$B$13),Assumptions!$B$4)</f>
        <v>170781066.213722</v>
      </c>
      <c r="AE604" s="12" t="n">
        <f aca="false">$U$604+$V$604+$W$604+$X$604+$Y$604+$Z$604+$AA$604+$AB$604+$AC$604+$AD$604</f>
        <v>2000000000</v>
      </c>
      <c r="AF604" s="12" t="n">
        <f aca="false">IF(AND(IF($B$604=1,$U$604&gt;=INDEX($U$571:$U$698,1+$A$604-Assumptions!$B$77),$U$604&gt;INDEX($U$571:$U$698,1+$A$604+Assumptions!$B$77)),IF($C$604=1,$V$604&gt;=INDEX($V$571:$V$698,1+$A$604-Assumptions!$B$78),$V$604&gt;INDEX($V$571:$V$698,1+$A$604+Assumptions!$B$78)),IF($D$604=1,$W$604&gt;=INDEX($W$571:$W$698,1+$A$604-Assumptions!$B$79),$W$604&gt;INDEX($W$571:$W$698,1+$A$604+Assumptions!$B$79)),IF($E$604=1,$X$604&gt;=INDEX($X$571:$X$698,1+$A$604-Assumptions!$B$80),$X$604&gt;INDEX($X$571:$X$698,1+$A$604+Assumptions!$B$80)),IF($F$604=1,$Y$604&gt;=INDEX($Y$571:$Y$698,1+$A$604-Assumptions!$B$81),$Y$604&gt;INDEX($Y$571:$Y$698,1+$A$604+Assumptions!$B$81)),IF($G$604=1,$Z$604&gt;=INDEX($Z$571:$Z$698,1+$A$604-Assumptions!$B$82),$Z$604&gt;INDEX($Z$571:$Z$698,1+$A$604+Assumptions!$B$82)),IF($H$604=1,$AA$604&gt;=INDEX($AA$571:$AA$698,1+$A$604-Assumptions!$B$83),$AA$604&gt;INDEX($AA$571:$AA$698,1+$A$604+Assumptions!$B$83))),1,0)</f>
        <v>0</v>
      </c>
    </row>
    <row r="605" customFormat="false" ht="15" hidden="true" customHeight="false" outlineLevel="0" collapsed="false">
      <c r="A605" s="6" t="n">
        <f aca="false">ROW()-ROW($A$571)+Assumptions!$B$4</f>
        <v>34</v>
      </c>
      <c r="B605" s="12" t="n">
        <f aca="false">MOD(QUOTIENT($A$605,Assumptions!$B$77),2)</f>
        <v>0</v>
      </c>
      <c r="C605" s="12" t="n">
        <f aca="false">MOD(QUOTIENT($A$605,Assumptions!$B$78),2)</f>
        <v>1</v>
      </c>
      <c r="D605" s="12" t="n">
        <f aca="false">MOD(QUOTIENT($A$605,Assumptions!$B$79),2)</f>
        <v>0</v>
      </c>
      <c r="E605" s="12" t="n">
        <f aca="false">MOD(QUOTIENT($A$605,Assumptions!$B$80),2)</f>
        <v>0</v>
      </c>
      <c r="F605" s="12" t="n">
        <f aca="false">MOD(QUOTIENT($A$605,Assumptions!$B$81),2)</f>
        <v>0</v>
      </c>
      <c r="G605" s="12" t="n">
        <f aca="false">MOD(QUOTIENT($A$605,Assumptions!$B$82),2)</f>
        <v>1</v>
      </c>
      <c r="H605" s="12" t="n">
        <f aca="false">MOD(QUOTIENT($A$605,Assumptions!$B$83),2)</f>
        <v>0</v>
      </c>
      <c r="I605" s="12" t="n">
        <f aca="false">IF($B$605=1,MIN(Assumptions!$B$67,MAX(Assumptions!$B$4,Assumptions!$B$26-(Assumptions!$B$4))),Assumptions!$B$4)</f>
        <v>0</v>
      </c>
      <c r="J605" s="12" t="n">
        <f aca="false">IF($C$605=1,MIN(Assumptions!$B$66,MAX(Assumptions!$B$4,Assumptions!$B$26-($I$605))),Assumptions!$B$4)</f>
        <v>300000000</v>
      </c>
      <c r="K605" s="12" t="n">
        <f aca="false">IF($D$605=1,MIN(Assumptions!$B$61,MAX(Assumptions!$B$4,Assumptions!$B$26-($I$605+$J$605))),Assumptions!$B$4)</f>
        <v>0</v>
      </c>
      <c r="L605" s="12" t="n">
        <f aca="false">IF($E$605=1,MIN(Assumptions!$B$56,MAX(Assumptions!$B$4,Assumptions!$B$26-($I$605+$J$605+$K$605))),Assumptions!$B$4)</f>
        <v>0</v>
      </c>
      <c r="M605" s="12" t="n">
        <f aca="false">IF($F$605=1,MIN(Assumptions!$B$51,MAX(Assumptions!$B$4,Assumptions!$B$26-($I$605+$J$605+$K$605+$L$605))),Assumptions!$B$4)</f>
        <v>0</v>
      </c>
      <c r="N605" s="12" t="n">
        <f aca="false">IF($G$605=1,MIN(Assumptions!$B$46,MAX(Assumptions!$B$4,Assumptions!$B$26-($I$605+$J$605+$K$605+$L$605+$M$605))),Assumptions!$B$4)</f>
        <v>15000000</v>
      </c>
      <c r="O605" s="12" t="n">
        <f aca="false">IF($H$605=1,MIN(Assumptions!$B$41,MAX(Assumptions!$B$4,Assumptions!$B$26-($I$605+$J$605+$K$605+$L$605+$M$605+$N$605))),Assumptions!$B$4)</f>
        <v>0</v>
      </c>
      <c r="P605" s="12" t="n">
        <f aca="false">$I$605+$J$605+$K$605+$L$605+$M$605+$N$605+$O$605</f>
        <v>315000000</v>
      </c>
      <c r="Q605" s="12" t="n">
        <f aca="false">MAX(Assumptions!$B$4,Assumptions!$B$26-$P$605)</f>
        <v>1685000000</v>
      </c>
      <c r="R605" s="12" t="n">
        <f aca="false">$J$560+$O$560+Assumptions!$B$20+IF($B$605=0,$D$560,Assumptions!$B$4)+IF($C$605=0,$AI$560,Assumptions!$B$4)+IF($D$605=0,$AF$560,Assumptions!$B$4)+IF($E$605=0,$AC$560,Assumptions!$B$4)+IF($F$605=0,$Z$560,Assumptions!$B$4)+IF($G$605=0,$W$560,Assumptions!$B$4)+IF($H$605=0,$T$560,Assumptions!$B$4)</f>
        <v>21990557.9860977</v>
      </c>
      <c r="S605" s="12" t="n">
        <f aca="false">IF($R$605&gt;Assumptions!$B$4,$Q$605/$R$605&gt;Assumptions!$B$13,FALSE())</f>
        <v>1</v>
      </c>
      <c r="T605" s="12" t="n">
        <f aca="false">IF($S$605,($Q$605+Assumptions!$B$14*Assumptions!$B$13)/($R$605+Assumptions!$B$14),IF($R$605&gt;Assumptions!$B$4,$Q$605/$R$605,Assumptions!$B$4))</f>
        <v>68.9041058581812</v>
      </c>
      <c r="U605" s="12" t="n">
        <f aca="false">IF($B$605=1,$I$605,$D$560*$T$605)</f>
        <v>42052131.0175792</v>
      </c>
      <c r="V605" s="12" t="n">
        <f aca="false">IF($C$605=1,$J$605,$AI$560*$T$605)</f>
        <v>300000000</v>
      </c>
      <c r="W605" s="12" t="n">
        <f aca="false">IF($D$605=1,$K$605,$AF$560*$T$605)</f>
        <v>118858761.345301</v>
      </c>
      <c r="X605" s="12" t="n">
        <f aca="false">IF($E$605=1,$L$605,$AC$560*$T$605)</f>
        <v>165369854.059635</v>
      </c>
      <c r="Y605" s="12" t="n">
        <f aca="false">IF($F$605=1,$M$605,$Z$560*$T$605)</f>
        <v>206712317.574544</v>
      </c>
      <c r="Z605" s="12" t="n">
        <f aca="false">IF($G$605=1,$N$605,$W$560*$T$605)</f>
        <v>15000000</v>
      </c>
      <c r="AA605" s="12" t="n">
        <f aca="false">IF($H$605=1,$O$605,$T$560*$T$605)</f>
        <v>344520529.290906</v>
      </c>
      <c r="AB605" s="12" t="n">
        <f aca="false">($J$560+$O$560)*$T$605</f>
        <v>17589189.3429523</v>
      </c>
      <c r="AC605" s="12" t="n">
        <f aca="false">Assumptions!$B$20*$T$605</f>
        <v>620136952.723631</v>
      </c>
      <c r="AD605" s="12" t="n">
        <f aca="false">IF($S$605,Assumptions!$B$14*($T$605-Assumptions!$B$13),Assumptions!$B$4)</f>
        <v>169760264.645453</v>
      </c>
      <c r="AE605" s="12" t="n">
        <f aca="false">$U$605+$V$605+$W$605+$X$605+$Y$605+$Z$605+$AA$605+$AB$605+$AC$605+$AD$605</f>
        <v>2000000000</v>
      </c>
      <c r="AF605" s="12" t="n">
        <f aca="false">IF(AND(IF($B$605=1,$U$605&gt;=INDEX($U$571:$U$698,1+$A$605-Assumptions!$B$77),$U$605&gt;INDEX($U$571:$U$698,1+$A$605+Assumptions!$B$77)),IF($C$605=1,$V$605&gt;=INDEX($V$571:$V$698,1+$A$605-Assumptions!$B$78),$V$605&gt;INDEX($V$571:$V$698,1+$A$605+Assumptions!$B$78)),IF($D$605=1,$W$605&gt;=INDEX($W$571:$W$698,1+$A$605-Assumptions!$B$79),$W$605&gt;INDEX($W$571:$W$698,1+$A$605+Assumptions!$B$79)),IF($E$605=1,$X$605&gt;=INDEX($X$571:$X$698,1+$A$605-Assumptions!$B$80),$X$605&gt;INDEX($X$571:$X$698,1+$A$605+Assumptions!$B$80)),IF($F$605=1,$Y$605&gt;=INDEX($Y$571:$Y$698,1+$A$605-Assumptions!$B$81),$Y$605&gt;INDEX($Y$571:$Y$698,1+$A$605+Assumptions!$B$81)),IF($G$605=1,$Z$605&gt;=INDEX($Z$571:$Z$698,1+$A$605-Assumptions!$B$82),$Z$605&gt;INDEX($Z$571:$Z$698,1+$A$605+Assumptions!$B$82)),IF($H$605=1,$AA$605&gt;=INDEX($AA$571:$AA$698,1+$A$605-Assumptions!$B$83),$AA$605&gt;INDEX($AA$571:$AA$698,1+$A$605+Assumptions!$B$83))),1,0)</f>
        <v>0</v>
      </c>
    </row>
    <row r="606" customFormat="false" ht="15" hidden="true" customHeight="false" outlineLevel="0" collapsed="false">
      <c r="A606" s="6" t="n">
        <f aca="false">ROW()-ROW($A$571)+Assumptions!$B$4</f>
        <v>35</v>
      </c>
      <c r="B606" s="12" t="n">
        <f aca="false">MOD(QUOTIENT($A$606,Assumptions!$B$77),2)</f>
        <v>0</v>
      </c>
      <c r="C606" s="12" t="n">
        <f aca="false">MOD(QUOTIENT($A$606,Assumptions!$B$78),2)</f>
        <v>1</v>
      </c>
      <c r="D606" s="12" t="n">
        <f aca="false">MOD(QUOTIENT($A$606,Assumptions!$B$79),2)</f>
        <v>0</v>
      </c>
      <c r="E606" s="12" t="n">
        <f aca="false">MOD(QUOTIENT($A$606,Assumptions!$B$80),2)</f>
        <v>0</v>
      </c>
      <c r="F606" s="12" t="n">
        <f aca="false">MOD(QUOTIENT($A$606,Assumptions!$B$81),2)</f>
        <v>0</v>
      </c>
      <c r="G606" s="12" t="n">
        <f aca="false">MOD(QUOTIENT($A$606,Assumptions!$B$82),2)</f>
        <v>1</v>
      </c>
      <c r="H606" s="12" t="n">
        <f aca="false">MOD(QUOTIENT($A$606,Assumptions!$B$83),2)</f>
        <v>1</v>
      </c>
      <c r="I606" s="12" t="n">
        <f aca="false">IF($B$606=1,MIN(Assumptions!$B$67,MAX(Assumptions!$B$4,Assumptions!$B$26-(Assumptions!$B$4))),Assumptions!$B$4)</f>
        <v>0</v>
      </c>
      <c r="J606" s="12" t="n">
        <f aca="false">IF($C$606=1,MIN(Assumptions!$B$66,MAX(Assumptions!$B$4,Assumptions!$B$26-($I$606))),Assumptions!$B$4)</f>
        <v>300000000</v>
      </c>
      <c r="K606" s="12" t="n">
        <f aca="false">IF($D$606=1,MIN(Assumptions!$B$61,MAX(Assumptions!$B$4,Assumptions!$B$26-($I$606+$J$606))),Assumptions!$B$4)</f>
        <v>0</v>
      </c>
      <c r="L606" s="12" t="n">
        <f aca="false">IF($E$606=1,MIN(Assumptions!$B$56,MAX(Assumptions!$B$4,Assumptions!$B$26-($I$606+$J$606+$K$606))),Assumptions!$B$4)</f>
        <v>0</v>
      </c>
      <c r="M606" s="12" t="n">
        <f aca="false">IF($F$606=1,MIN(Assumptions!$B$51,MAX(Assumptions!$B$4,Assumptions!$B$26-($I$606+$J$606+$K$606+$L$606))),Assumptions!$B$4)</f>
        <v>0</v>
      </c>
      <c r="N606" s="12" t="n">
        <f aca="false">IF($G$606=1,MIN(Assumptions!$B$46,MAX(Assumptions!$B$4,Assumptions!$B$26-($I$606+$J$606+$K$606+$L$606+$M$606))),Assumptions!$B$4)</f>
        <v>15000000</v>
      </c>
      <c r="O606" s="12" t="n">
        <f aca="false">IF($H$606=1,MIN(Assumptions!$B$41,MAX(Assumptions!$B$4,Assumptions!$B$26-($I$606+$J$606+$K$606+$L$606+$M$606+$N$606))),Assumptions!$B$4)</f>
        <v>5000000</v>
      </c>
      <c r="P606" s="12" t="n">
        <f aca="false">$I$606+$J$606+$K$606+$L$606+$M$606+$N$606+$O$606</f>
        <v>320000000</v>
      </c>
      <c r="Q606" s="12" t="n">
        <f aca="false">MAX(Assumptions!$B$4,Assumptions!$B$26-$P$606)</f>
        <v>1680000000</v>
      </c>
      <c r="R606" s="12" t="n">
        <f aca="false">$J$560+$O$560+Assumptions!$B$20+IF($B$606=0,$D$560,Assumptions!$B$4)+IF($C$606=0,$AI$560,Assumptions!$B$4)+IF($D$606=0,$AF$560,Assumptions!$B$4)+IF($E$606=0,$AC$560,Assumptions!$B$4)+IF($F$606=0,$Z$560,Assumptions!$B$4)+IF($G$606=0,$W$560,Assumptions!$B$4)+IF($H$606=0,$T$560,Assumptions!$B$4)</f>
        <v>16990557.9860977</v>
      </c>
      <c r="S606" s="12" t="n">
        <f aca="false">IF($R$606&gt;Assumptions!$B$4,$Q$606/$R$606&gt;Assumptions!$B$13,FALSE())</f>
        <v>1</v>
      </c>
      <c r="T606" s="12" t="n">
        <f aca="false">IF($S$606,($Q$606+Assumptions!$B$14*Assumptions!$B$13)/($R$606+Assumptions!$B$14),IF($R$606&gt;Assumptions!$B$4,$Q$606/$R$606,Assumptions!$B$4))</f>
        <v>86.3238497943517</v>
      </c>
      <c r="U606" s="12" t="n">
        <f aca="false">IF($B$606=1,$I$606,$D$560*$T$606)</f>
        <v>52683389.4189905</v>
      </c>
      <c r="V606" s="12" t="n">
        <f aca="false">IF($C$606=1,$J$606,$AI$560*$T$606)</f>
        <v>300000000</v>
      </c>
      <c r="W606" s="12" t="n">
        <f aca="false">IF($D$606=1,$K$606,$AF$560*$T$606)</f>
        <v>148907612.011283</v>
      </c>
      <c r="X606" s="12" t="n">
        <f aca="false">IF($E$606=1,$L$606,$AC$560*$T$606)</f>
        <v>207177239.506444</v>
      </c>
      <c r="Y606" s="12" t="n">
        <f aca="false">IF($F$606=1,$M$606,$Z$560*$T$606)</f>
        <v>258971549.383055</v>
      </c>
      <c r="Z606" s="12" t="n">
        <f aca="false">IF($G$606=1,$N$606,$W$560*$T$606)</f>
        <v>15000000</v>
      </c>
      <c r="AA606" s="12" t="n">
        <f aca="false">IF($H$606=1,$O$606,$T$560*$T$606)</f>
        <v>5000000</v>
      </c>
      <c r="AB606" s="12" t="n">
        <f aca="false">($J$560+$O$560)*$T$606</f>
        <v>22035937.0451818</v>
      </c>
      <c r="AC606" s="12" t="n">
        <f aca="false">Assumptions!$B$20*$T$606</f>
        <v>776914648.149166</v>
      </c>
      <c r="AD606" s="12" t="n">
        <f aca="false">IF($S$606,Assumptions!$B$14*($T$606-Assumptions!$B$13),Assumptions!$B$4)</f>
        <v>213309624.485879</v>
      </c>
      <c r="AE606" s="12" t="n">
        <f aca="false">$U$606+$V$606+$W$606+$X$606+$Y$606+$Z$606+$AA$606+$AB$606+$AC$606+$AD$606</f>
        <v>2000000000</v>
      </c>
      <c r="AF606" s="12" t="n">
        <f aca="false">IF(AND(IF($B$606=1,$U$606&gt;=INDEX($U$571:$U$698,1+$A$606-Assumptions!$B$77),$U$606&gt;INDEX($U$571:$U$698,1+$A$606+Assumptions!$B$77)),IF($C$606=1,$V$606&gt;=INDEX($V$571:$V$698,1+$A$606-Assumptions!$B$78),$V$606&gt;INDEX($V$571:$V$698,1+$A$606+Assumptions!$B$78)),IF($D$606=1,$W$606&gt;=INDEX($W$571:$W$698,1+$A$606-Assumptions!$B$79),$W$606&gt;INDEX($W$571:$W$698,1+$A$606+Assumptions!$B$79)),IF($E$606=1,$X$606&gt;=INDEX($X$571:$X$698,1+$A$606-Assumptions!$B$80),$X$606&gt;INDEX($X$571:$X$698,1+$A$606+Assumptions!$B$80)),IF($F$606=1,$Y$606&gt;=INDEX($Y$571:$Y$698,1+$A$606-Assumptions!$B$81),$Y$606&gt;INDEX($Y$571:$Y$698,1+$A$606+Assumptions!$B$81)),IF($G$606=1,$Z$606&gt;=INDEX($Z$571:$Z$698,1+$A$606-Assumptions!$B$82),$Z$606&gt;INDEX($Z$571:$Z$698,1+$A$606+Assumptions!$B$82)),IF($H$606=1,$AA$606&gt;=INDEX($AA$571:$AA$698,1+$A$606-Assumptions!$B$83),$AA$606&gt;INDEX($AA$571:$AA$698,1+$A$606+Assumptions!$B$83))),1,0)</f>
        <v>0</v>
      </c>
    </row>
    <row r="607" customFormat="false" ht="15" hidden="true" customHeight="false" outlineLevel="0" collapsed="false">
      <c r="A607" s="6" t="n">
        <f aca="false">ROW()-ROW($A$571)+Assumptions!$B$4</f>
        <v>36</v>
      </c>
      <c r="B607" s="12" t="n">
        <f aca="false">MOD(QUOTIENT($A$607,Assumptions!$B$77),2)</f>
        <v>0</v>
      </c>
      <c r="C607" s="12" t="n">
        <f aca="false">MOD(QUOTIENT($A$607,Assumptions!$B$78),2)</f>
        <v>1</v>
      </c>
      <c r="D607" s="12" t="n">
        <f aca="false">MOD(QUOTIENT($A$607,Assumptions!$B$79),2)</f>
        <v>0</v>
      </c>
      <c r="E607" s="12" t="n">
        <f aca="false">MOD(QUOTIENT($A$607,Assumptions!$B$80),2)</f>
        <v>0</v>
      </c>
      <c r="F607" s="12" t="n">
        <f aca="false">MOD(QUOTIENT($A$607,Assumptions!$B$81),2)</f>
        <v>1</v>
      </c>
      <c r="G607" s="12" t="n">
        <f aca="false">MOD(QUOTIENT($A$607,Assumptions!$B$82),2)</f>
        <v>0</v>
      </c>
      <c r="H607" s="12" t="n">
        <f aca="false">MOD(QUOTIENT($A$607,Assumptions!$B$83),2)</f>
        <v>0</v>
      </c>
      <c r="I607" s="12" t="n">
        <f aca="false">IF($B$607=1,MIN(Assumptions!$B$67,MAX(Assumptions!$B$4,Assumptions!$B$26-(Assumptions!$B$4))),Assumptions!$B$4)</f>
        <v>0</v>
      </c>
      <c r="J607" s="12" t="n">
        <f aca="false">IF($C$607=1,MIN(Assumptions!$B$66,MAX(Assumptions!$B$4,Assumptions!$B$26-($I$607))),Assumptions!$B$4)</f>
        <v>300000000</v>
      </c>
      <c r="K607" s="12" t="n">
        <f aca="false">IF($D$607=1,MIN(Assumptions!$B$61,MAX(Assumptions!$B$4,Assumptions!$B$26-($I$607+$J$607))),Assumptions!$B$4)</f>
        <v>0</v>
      </c>
      <c r="L607" s="12" t="n">
        <f aca="false">IF($E$607=1,MIN(Assumptions!$B$56,MAX(Assumptions!$B$4,Assumptions!$B$26-($I$607+$J$607+$K$607))),Assumptions!$B$4)</f>
        <v>0</v>
      </c>
      <c r="M607" s="12" t="n">
        <f aca="false">IF($F$607=1,MIN(Assumptions!$B$51,MAX(Assumptions!$B$4,Assumptions!$B$26-($I$607+$J$607+$K$607+$L$607))),Assumptions!$B$4)</f>
        <v>30000000</v>
      </c>
      <c r="N607" s="12" t="n">
        <f aca="false">IF($G$607=1,MIN(Assumptions!$B$46,MAX(Assumptions!$B$4,Assumptions!$B$26-($I$607+$J$607+$K$607+$L$607+$M$607))),Assumptions!$B$4)</f>
        <v>0</v>
      </c>
      <c r="O607" s="12" t="n">
        <f aca="false">IF($H$607=1,MIN(Assumptions!$B$41,MAX(Assumptions!$B$4,Assumptions!$B$26-($I$607+$J$607+$K$607+$L$607+$M$607+$N$607))),Assumptions!$B$4)</f>
        <v>0</v>
      </c>
      <c r="P607" s="12" t="n">
        <f aca="false">$I$607+$J$607+$K$607+$L$607+$M$607+$N$607+$O$607</f>
        <v>330000000</v>
      </c>
      <c r="Q607" s="12" t="n">
        <f aca="false">MAX(Assumptions!$B$4,Assumptions!$B$26-$P$607)</f>
        <v>1670000000</v>
      </c>
      <c r="R607" s="12" t="n">
        <f aca="false">$J$560+$O$560+Assumptions!$B$20+IF($B$607=0,$D$560,Assumptions!$B$4)+IF($C$607=0,$AI$560,Assumptions!$B$4)+IF($D$607=0,$AF$560,Assumptions!$B$4)+IF($E$607=0,$AC$560,Assumptions!$B$4)+IF($F$607=0,$Z$560,Assumptions!$B$4)+IF($G$607=0,$W$560,Assumptions!$B$4)+IF($H$607=0,$T$560,Assumptions!$B$4)</f>
        <v>23990557.9860977</v>
      </c>
      <c r="S607" s="12" t="n">
        <f aca="false">IF($R$607&gt;Assumptions!$B$4,$Q$607/$R$607&gt;Assumptions!$B$13,FALSE())</f>
        <v>1</v>
      </c>
      <c r="T607" s="12" t="n">
        <f aca="false">IF($S$607,($Q$607+Assumptions!$B$14*Assumptions!$B$13)/($R$607+Assumptions!$B$14),IF($R$607&gt;Assumptions!$B$4,$Q$607/$R$607,Assumptions!$B$4))</f>
        <v>63.135702950377</v>
      </c>
      <c r="U607" s="12" t="n">
        <f aca="false">IF($B$607=1,$I$607,$D$560*$T$607)</f>
        <v>38531678.4724081</v>
      </c>
      <c r="V607" s="12" t="n">
        <f aca="false">IF($C$607=1,$J$607,$AI$560*$T$607)</f>
        <v>300000000</v>
      </c>
      <c r="W607" s="12" t="n">
        <f aca="false">IF($D$607=1,$K$607,$AF$560*$T$607)</f>
        <v>108908335.082265</v>
      </c>
      <c r="X607" s="12" t="n">
        <f aca="false">IF($E$607=1,$L$607,$AC$560*$T$607)</f>
        <v>151525687.080905</v>
      </c>
      <c r="Y607" s="12" t="n">
        <f aca="false">IF($F$607=1,$M$607,$Z$560*$T$607)</f>
        <v>30000000</v>
      </c>
      <c r="Z607" s="12" t="n">
        <f aca="false">IF($G$607=1,$N$607,$W$560*$T$607)</f>
        <v>315678514.751885</v>
      </c>
      <c r="AA607" s="12" t="n">
        <f aca="false">IF($H$607=1,$O$607,$T$560*$T$607)</f>
        <v>315678514.751885</v>
      </c>
      <c r="AB607" s="12" t="n">
        <f aca="false">($J$560+$O$560)*$T$607</f>
        <v>16116685.9313176</v>
      </c>
      <c r="AC607" s="12" t="n">
        <f aca="false">Assumptions!$B$20*$T$607</f>
        <v>568221326.553393</v>
      </c>
      <c r="AD607" s="12" t="n">
        <f aca="false">IF($S$607,Assumptions!$B$14*($T$607-Assumptions!$B$13),Assumptions!$B$4)</f>
        <v>155339257.375942</v>
      </c>
      <c r="AE607" s="12" t="n">
        <f aca="false">$U$607+$V$607+$W$607+$X$607+$Y$607+$Z$607+$AA$607+$AB$607+$AC$607+$AD$607</f>
        <v>2000000000</v>
      </c>
      <c r="AF607" s="12" t="n">
        <f aca="false">IF(AND(IF($B$607=1,$U$607&gt;=INDEX($U$571:$U$698,1+$A$607-Assumptions!$B$77),$U$607&gt;INDEX($U$571:$U$698,1+$A$607+Assumptions!$B$77)),IF($C$607=1,$V$607&gt;=INDEX($V$571:$V$698,1+$A$607-Assumptions!$B$78),$V$607&gt;INDEX($V$571:$V$698,1+$A$607+Assumptions!$B$78)),IF($D$607=1,$W$607&gt;=INDEX($W$571:$W$698,1+$A$607-Assumptions!$B$79),$W$607&gt;INDEX($W$571:$W$698,1+$A$607+Assumptions!$B$79)),IF($E$607=1,$X$607&gt;=INDEX($X$571:$X$698,1+$A$607-Assumptions!$B$80),$X$607&gt;INDEX($X$571:$X$698,1+$A$607+Assumptions!$B$80)),IF($F$607=1,$Y$607&gt;=INDEX($Y$571:$Y$698,1+$A$607-Assumptions!$B$81),$Y$607&gt;INDEX($Y$571:$Y$698,1+$A$607+Assumptions!$B$81)),IF($G$607=1,$Z$607&gt;=INDEX($Z$571:$Z$698,1+$A$607-Assumptions!$B$82),$Z$607&gt;INDEX($Z$571:$Z$698,1+$A$607+Assumptions!$B$82)),IF($H$607=1,$AA$607&gt;=INDEX($AA$571:$AA$698,1+$A$607-Assumptions!$B$83),$AA$607&gt;INDEX($AA$571:$AA$698,1+$A$607+Assumptions!$B$83))),1,0)</f>
        <v>0</v>
      </c>
    </row>
    <row r="608" customFormat="false" ht="15" hidden="true" customHeight="false" outlineLevel="0" collapsed="false">
      <c r="A608" s="6" t="n">
        <f aca="false">ROW()-ROW($A$571)+Assumptions!$B$4</f>
        <v>37</v>
      </c>
      <c r="B608" s="12" t="n">
        <f aca="false">MOD(QUOTIENT($A$608,Assumptions!$B$77),2)</f>
        <v>0</v>
      </c>
      <c r="C608" s="12" t="n">
        <f aca="false">MOD(QUOTIENT($A$608,Assumptions!$B$78),2)</f>
        <v>1</v>
      </c>
      <c r="D608" s="12" t="n">
        <f aca="false">MOD(QUOTIENT($A$608,Assumptions!$B$79),2)</f>
        <v>0</v>
      </c>
      <c r="E608" s="12" t="n">
        <f aca="false">MOD(QUOTIENT($A$608,Assumptions!$B$80),2)</f>
        <v>0</v>
      </c>
      <c r="F608" s="12" t="n">
        <f aca="false">MOD(QUOTIENT($A$608,Assumptions!$B$81),2)</f>
        <v>1</v>
      </c>
      <c r="G608" s="12" t="n">
        <f aca="false">MOD(QUOTIENT($A$608,Assumptions!$B$82),2)</f>
        <v>0</v>
      </c>
      <c r="H608" s="12" t="n">
        <f aca="false">MOD(QUOTIENT($A$608,Assumptions!$B$83),2)</f>
        <v>1</v>
      </c>
      <c r="I608" s="12" t="n">
        <f aca="false">IF($B$608=1,MIN(Assumptions!$B$67,MAX(Assumptions!$B$4,Assumptions!$B$26-(Assumptions!$B$4))),Assumptions!$B$4)</f>
        <v>0</v>
      </c>
      <c r="J608" s="12" t="n">
        <f aca="false">IF($C$608=1,MIN(Assumptions!$B$66,MAX(Assumptions!$B$4,Assumptions!$B$26-($I$608))),Assumptions!$B$4)</f>
        <v>300000000</v>
      </c>
      <c r="K608" s="12" t="n">
        <f aca="false">IF($D$608=1,MIN(Assumptions!$B$61,MAX(Assumptions!$B$4,Assumptions!$B$26-($I$608+$J$608))),Assumptions!$B$4)</f>
        <v>0</v>
      </c>
      <c r="L608" s="12" t="n">
        <f aca="false">IF($E$608=1,MIN(Assumptions!$B$56,MAX(Assumptions!$B$4,Assumptions!$B$26-($I$608+$J$608+$K$608))),Assumptions!$B$4)</f>
        <v>0</v>
      </c>
      <c r="M608" s="12" t="n">
        <f aca="false">IF($F$608=1,MIN(Assumptions!$B$51,MAX(Assumptions!$B$4,Assumptions!$B$26-($I$608+$J$608+$K$608+$L$608))),Assumptions!$B$4)</f>
        <v>30000000</v>
      </c>
      <c r="N608" s="12" t="n">
        <f aca="false">IF($G$608=1,MIN(Assumptions!$B$46,MAX(Assumptions!$B$4,Assumptions!$B$26-($I$608+$J$608+$K$608+$L$608+$M$608))),Assumptions!$B$4)</f>
        <v>0</v>
      </c>
      <c r="O608" s="12" t="n">
        <f aca="false">IF($H$608=1,MIN(Assumptions!$B$41,MAX(Assumptions!$B$4,Assumptions!$B$26-($I$608+$J$608+$K$608+$L$608+$M$608+$N$608))),Assumptions!$B$4)</f>
        <v>5000000</v>
      </c>
      <c r="P608" s="12" t="n">
        <f aca="false">$I$608+$J$608+$K$608+$L$608+$M$608+$N$608+$O$608</f>
        <v>335000000</v>
      </c>
      <c r="Q608" s="12" t="n">
        <f aca="false">MAX(Assumptions!$B$4,Assumptions!$B$26-$P$608)</f>
        <v>1665000000</v>
      </c>
      <c r="R608" s="12" t="n">
        <f aca="false">$J$560+$O$560+Assumptions!$B$20+IF($B$608=0,$D$560,Assumptions!$B$4)+IF($C$608=0,$AI$560,Assumptions!$B$4)+IF($D$608=0,$AF$560,Assumptions!$B$4)+IF($E$608=0,$AC$560,Assumptions!$B$4)+IF($F$608=0,$Z$560,Assumptions!$B$4)+IF($G$608=0,$W$560,Assumptions!$B$4)+IF($H$608=0,$T$560,Assumptions!$B$4)</f>
        <v>18990557.9860977</v>
      </c>
      <c r="S608" s="12" t="n">
        <f aca="false">IF($R$608&gt;Assumptions!$B$4,$Q$608/$R$608&gt;Assumptions!$B$13,FALSE())</f>
        <v>1</v>
      </c>
      <c r="T608" s="12" t="n">
        <f aca="false">IF($S$608,($Q$608+Assumptions!$B$14*Assumptions!$B$13)/($R$608+Assumptions!$B$14),IF($R$608&gt;Assumptions!$B$4,$Q$608/$R$608,Assumptions!$B$4))</f>
        <v>77.5922151988195</v>
      </c>
      <c r="U608" s="12" t="n">
        <f aca="false">IF($B$608=1,$I$608,$D$560*$T$608)</f>
        <v>47354478.5008996</v>
      </c>
      <c r="V608" s="12" t="n">
        <f aca="false">IF($C$608=1,$J$608,$AI$560*$T$608)</f>
        <v>300000000</v>
      </c>
      <c r="W608" s="12" t="n">
        <f aca="false">IF($D$608=1,$K$608,$AF$560*$T$608)</f>
        <v>133845646.405332</v>
      </c>
      <c r="X608" s="12" t="n">
        <f aca="false">IF($E$608=1,$L$608,$AC$560*$T$608)</f>
        <v>186221316.477167</v>
      </c>
      <c r="Y608" s="12" t="n">
        <f aca="false">IF($F$608=1,$M$608,$Z$560*$T$608)</f>
        <v>30000000</v>
      </c>
      <c r="Z608" s="12" t="n">
        <f aca="false">IF($G$608=1,$N$608,$W$560*$T$608)</f>
        <v>387961075.994097</v>
      </c>
      <c r="AA608" s="12" t="n">
        <f aca="false">IF($H$608=1,$O$608,$T$560*$T$608)</f>
        <v>5000000</v>
      </c>
      <c r="AB608" s="12" t="n">
        <f aca="false">($J$560+$O$560)*$T$608</f>
        <v>19807007.8360808</v>
      </c>
      <c r="AC608" s="12" t="n">
        <f aca="false">Assumptions!$B$20*$T$608</f>
        <v>698329936.789375</v>
      </c>
      <c r="AD608" s="12" t="n">
        <f aca="false">IF($S$608,Assumptions!$B$14*($T$608-Assumptions!$B$13),Assumptions!$B$4)</f>
        <v>191480537.997049</v>
      </c>
      <c r="AE608" s="12" t="n">
        <f aca="false">$U$608+$V$608+$W$608+$X$608+$Y$608+$Z$608+$AA$608+$AB$608+$AC$608+$AD$608</f>
        <v>2000000000</v>
      </c>
      <c r="AF608" s="12" t="n">
        <f aca="false">IF(AND(IF($B$608=1,$U$608&gt;=INDEX($U$571:$U$698,1+$A$608-Assumptions!$B$77),$U$608&gt;INDEX($U$571:$U$698,1+$A$608+Assumptions!$B$77)),IF($C$608=1,$V$608&gt;=INDEX($V$571:$V$698,1+$A$608-Assumptions!$B$78),$V$608&gt;INDEX($V$571:$V$698,1+$A$608+Assumptions!$B$78)),IF($D$608=1,$W$608&gt;=INDEX($W$571:$W$698,1+$A$608-Assumptions!$B$79),$W$608&gt;INDEX($W$571:$W$698,1+$A$608+Assumptions!$B$79)),IF($E$608=1,$X$608&gt;=INDEX($X$571:$X$698,1+$A$608-Assumptions!$B$80),$X$608&gt;INDEX($X$571:$X$698,1+$A$608+Assumptions!$B$80)),IF($F$608=1,$Y$608&gt;=INDEX($Y$571:$Y$698,1+$A$608-Assumptions!$B$81),$Y$608&gt;INDEX($Y$571:$Y$698,1+$A$608+Assumptions!$B$81)),IF($G$608=1,$Z$608&gt;=INDEX($Z$571:$Z$698,1+$A$608-Assumptions!$B$82),$Z$608&gt;INDEX($Z$571:$Z$698,1+$A$608+Assumptions!$B$82)),IF($H$608=1,$AA$608&gt;=INDEX($AA$571:$AA$698,1+$A$608-Assumptions!$B$83),$AA$608&gt;INDEX($AA$571:$AA$698,1+$A$608+Assumptions!$B$83))),1,0)</f>
        <v>0</v>
      </c>
    </row>
    <row r="609" customFormat="false" ht="15" hidden="true" customHeight="false" outlineLevel="0" collapsed="false">
      <c r="A609" s="6" t="n">
        <f aca="false">ROW()-ROW($A$571)+Assumptions!$B$4</f>
        <v>38</v>
      </c>
      <c r="B609" s="12" t="n">
        <f aca="false">MOD(QUOTIENT($A$609,Assumptions!$B$77),2)</f>
        <v>0</v>
      </c>
      <c r="C609" s="12" t="n">
        <f aca="false">MOD(QUOTIENT($A$609,Assumptions!$B$78),2)</f>
        <v>1</v>
      </c>
      <c r="D609" s="12" t="n">
        <f aca="false">MOD(QUOTIENT($A$609,Assumptions!$B$79),2)</f>
        <v>0</v>
      </c>
      <c r="E609" s="12" t="n">
        <f aca="false">MOD(QUOTIENT($A$609,Assumptions!$B$80),2)</f>
        <v>0</v>
      </c>
      <c r="F609" s="12" t="n">
        <f aca="false">MOD(QUOTIENT($A$609,Assumptions!$B$81),2)</f>
        <v>1</v>
      </c>
      <c r="G609" s="12" t="n">
        <f aca="false">MOD(QUOTIENT($A$609,Assumptions!$B$82),2)</f>
        <v>1</v>
      </c>
      <c r="H609" s="12" t="n">
        <f aca="false">MOD(QUOTIENT($A$609,Assumptions!$B$83),2)</f>
        <v>0</v>
      </c>
      <c r="I609" s="12" t="n">
        <f aca="false">IF($B$609=1,MIN(Assumptions!$B$67,MAX(Assumptions!$B$4,Assumptions!$B$26-(Assumptions!$B$4))),Assumptions!$B$4)</f>
        <v>0</v>
      </c>
      <c r="J609" s="12" t="n">
        <f aca="false">IF($C$609=1,MIN(Assumptions!$B$66,MAX(Assumptions!$B$4,Assumptions!$B$26-($I$609))),Assumptions!$B$4)</f>
        <v>300000000</v>
      </c>
      <c r="K609" s="12" t="n">
        <f aca="false">IF($D$609=1,MIN(Assumptions!$B$61,MAX(Assumptions!$B$4,Assumptions!$B$26-($I$609+$J$609))),Assumptions!$B$4)</f>
        <v>0</v>
      </c>
      <c r="L609" s="12" t="n">
        <f aca="false">IF($E$609=1,MIN(Assumptions!$B$56,MAX(Assumptions!$B$4,Assumptions!$B$26-($I$609+$J$609+$K$609))),Assumptions!$B$4)</f>
        <v>0</v>
      </c>
      <c r="M609" s="12" t="n">
        <f aca="false">IF($F$609=1,MIN(Assumptions!$B$51,MAX(Assumptions!$B$4,Assumptions!$B$26-($I$609+$J$609+$K$609+$L$609))),Assumptions!$B$4)</f>
        <v>30000000</v>
      </c>
      <c r="N609" s="12" t="n">
        <f aca="false">IF($G$609=1,MIN(Assumptions!$B$46,MAX(Assumptions!$B$4,Assumptions!$B$26-($I$609+$J$609+$K$609+$L$609+$M$609))),Assumptions!$B$4)</f>
        <v>15000000</v>
      </c>
      <c r="O609" s="12" t="n">
        <f aca="false">IF($H$609=1,MIN(Assumptions!$B$41,MAX(Assumptions!$B$4,Assumptions!$B$26-($I$609+$J$609+$K$609+$L$609+$M$609+$N$609))),Assumptions!$B$4)</f>
        <v>0</v>
      </c>
      <c r="P609" s="12" t="n">
        <f aca="false">$I$609+$J$609+$K$609+$L$609+$M$609+$N$609+$O$609</f>
        <v>345000000</v>
      </c>
      <c r="Q609" s="12" t="n">
        <f aca="false">MAX(Assumptions!$B$4,Assumptions!$B$26-$P$609)</f>
        <v>1655000000</v>
      </c>
      <c r="R609" s="12" t="n">
        <f aca="false">$J$560+$O$560+Assumptions!$B$20+IF($B$609=0,$D$560,Assumptions!$B$4)+IF($C$609=0,$AI$560,Assumptions!$B$4)+IF($D$609=0,$AF$560,Assumptions!$B$4)+IF($E$609=0,$AC$560,Assumptions!$B$4)+IF($F$609=0,$Z$560,Assumptions!$B$4)+IF($G$609=0,$W$560,Assumptions!$B$4)+IF($H$609=0,$T$560,Assumptions!$B$4)</f>
        <v>18990557.9860977</v>
      </c>
      <c r="S609" s="12" t="n">
        <f aca="false">IF($R$609&gt;Assumptions!$B$4,$Q$609/$R$609&gt;Assumptions!$B$13,FALSE())</f>
        <v>1</v>
      </c>
      <c r="T609" s="12" t="n">
        <f aca="false">IF($S$609,($Q$609+Assumptions!$B$14*Assumptions!$B$13)/($R$609+Assumptions!$B$14),IF($R$609&gt;Assumptions!$B$4,$Q$609/$R$609,Assumptions!$B$4))</f>
        <v>77.126894567942</v>
      </c>
      <c r="U609" s="12" t="n">
        <f aca="false">IF($B$609=1,$I$609,$D$560*$T$609)</f>
        <v>47070493.6223335</v>
      </c>
      <c r="V609" s="12" t="n">
        <f aca="false">IF($C$609=1,$J$609,$AI$560*$T$609)</f>
        <v>300000000</v>
      </c>
      <c r="W609" s="12" t="n">
        <f aca="false">IF($D$609=1,$K$609,$AF$560*$T$609)</f>
        <v>133042973.863171</v>
      </c>
      <c r="X609" s="12" t="n">
        <f aca="false">IF($E$609=1,$L$609,$AC$560*$T$609)</f>
        <v>185104546.963061</v>
      </c>
      <c r="Y609" s="12" t="n">
        <f aca="false">IF($F$609=1,$M$609,$Z$560*$T$609)</f>
        <v>30000000</v>
      </c>
      <c r="Z609" s="12" t="n">
        <f aca="false">IF($G$609=1,$N$609,$W$560*$T$609)</f>
        <v>15000000</v>
      </c>
      <c r="AA609" s="12" t="n">
        <f aca="false">IF($H$609=1,$O$609,$T$560*$T$609)</f>
        <v>385634472.83971</v>
      </c>
      <c r="AB609" s="12" t="n">
        <f aca="false">($J$560+$O$560)*$T$609</f>
        <v>19688225.1803921</v>
      </c>
      <c r="AC609" s="12" t="n">
        <f aca="false">Assumptions!$B$20*$T$609</f>
        <v>694142051.111478</v>
      </c>
      <c r="AD609" s="12" t="n">
        <f aca="false">IF($S$609,Assumptions!$B$14*($T$609-Assumptions!$B$13),Assumptions!$B$4)</f>
        <v>190317236.419855</v>
      </c>
      <c r="AE609" s="12" t="n">
        <f aca="false">$U$609+$V$609+$W$609+$X$609+$Y$609+$Z$609+$AA$609+$AB$609+$AC$609+$AD$609</f>
        <v>2000000000</v>
      </c>
      <c r="AF609" s="12" t="n">
        <f aca="false">IF(AND(IF($B$609=1,$U$609&gt;=INDEX($U$571:$U$698,1+$A$609-Assumptions!$B$77),$U$609&gt;INDEX($U$571:$U$698,1+$A$609+Assumptions!$B$77)),IF($C$609=1,$V$609&gt;=INDEX($V$571:$V$698,1+$A$609-Assumptions!$B$78),$V$609&gt;INDEX($V$571:$V$698,1+$A$609+Assumptions!$B$78)),IF($D$609=1,$W$609&gt;=INDEX($W$571:$W$698,1+$A$609-Assumptions!$B$79),$W$609&gt;INDEX($W$571:$W$698,1+$A$609+Assumptions!$B$79)),IF($E$609=1,$X$609&gt;=INDEX($X$571:$X$698,1+$A$609-Assumptions!$B$80),$X$609&gt;INDEX($X$571:$X$698,1+$A$609+Assumptions!$B$80)),IF($F$609=1,$Y$609&gt;=INDEX($Y$571:$Y$698,1+$A$609-Assumptions!$B$81),$Y$609&gt;INDEX($Y$571:$Y$698,1+$A$609+Assumptions!$B$81)),IF($G$609=1,$Z$609&gt;=INDEX($Z$571:$Z$698,1+$A$609-Assumptions!$B$82),$Z$609&gt;INDEX($Z$571:$Z$698,1+$A$609+Assumptions!$B$82)),IF($H$609=1,$AA$609&gt;=INDEX($AA$571:$AA$698,1+$A$609-Assumptions!$B$83),$AA$609&gt;INDEX($AA$571:$AA$698,1+$A$609+Assumptions!$B$83))),1,0)</f>
        <v>0</v>
      </c>
    </row>
    <row r="610" customFormat="false" ht="15" hidden="true" customHeight="false" outlineLevel="0" collapsed="false">
      <c r="A610" s="6" t="n">
        <f aca="false">ROW()-ROW($A$571)+Assumptions!$B$4</f>
        <v>39</v>
      </c>
      <c r="B610" s="12" t="n">
        <f aca="false">MOD(QUOTIENT($A$610,Assumptions!$B$77),2)</f>
        <v>0</v>
      </c>
      <c r="C610" s="12" t="n">
        <f aca="false">MOD(QUOTIENT($A$610,Assumptions!$B$78),2)</f>
        <v>1</v>
      </c>
      <c r="D610" s="12" t="n">
        <f aca="false">MOD(QUOTIENT($A$610,Assumptions!$B$79),2)</f>
        <v>0</v>
      </c>
      <c r="E610" s="12" t="n">
        <f aca="false">MOD(QUOTIENT($A$610,Assumptions!$B$80),2)</f>
        <v>0</v>
      </c>
      <c r="F610" s="12" t="n">
        <f aca="false">MOD(QUOTIENT($A$610,Assumptions!$B$81),2)</f>
        <v>1</v>
      </c>
      <c r="G610" s="12" t="n">
        <f aca="false">MOD(QUOTIENT($A$610,Assumptions!$B$82),2)</f>
        <v>1</v>
      </c>
      <c r="H610" s="12" t="n">
        <f aca="false">MOD(QUOTIENT($A$610,Assumptions!$B$83),2)</f>
        <v>1</v>
      </c>
      <c r="I610" s="12" t="n">
        <f aca="false">IF($B$610=1,MIN(Assumptions!$B$67,MAX(Assumptions!$B$4,Assumptions!$B$26-(Assumptions!$B$4))),Assumptions!$B$4)</f>
        <v>0</v>
      </c>
      <c r="J610" s="12" t="n">
        <f aca="false">IF($C$610=1,MIN(Assumptions!$B$66,MAX(Assumptions!$B$4,Assumptions!$B$26-($I$610))),Assumptions!$B$4)</f>
        <v>300000000</v>
      </c>
      <c r="K610" s="12" t="n">
        <f aca="false">IF($D$610=1,MIN(Assumptions!$B$61,MAX(Assumptions!$B$4,Assumptions!$B$26-($I$610+$J$610))),Assumptions!$B$4)</f>
        <v>0</v>
      </c>
      <c r="L610" s="12" t="n">
        <f aca="false">IF($E$610=1,MIN(Assumptions!$B$56,MAX(Assumptions!$B$4,Assumptions!$B$26-($I$610+$J$610+$K$610))),Assumptions!$B$4)</f>
        <v>0</v>
      </c>
      <c r="M610" s="12" t="n">
        <f aca="false">IF($F$610=1,MIN(Assumptions!$B$51,MAX(Assumptions!$B$4,Assumptions!$B$26-($I$610+$J$610+$K$610+$L$610))),Assumptions!$B$4)</f>
        <v>30000000</v>
      </c>
      <c r="N610" s="12" t="n">
        <f aca="false">IF($G$610=1,MIN(Assumptions!$B$46,MAX(Assumptions!$B$4,Assumptions!$B$26-($I$610+$J$610+$K$610+$L$610+$M$610))),Assumptions!$B$4)</f>
        <v>15000000</v>
      </c>
      <c r="O610" s="12" t="n">
        <f aca="false">IF($H$610=1,MIN(Assumptions!$B$41,MAX(Assumptions!$B$4,Assumptions!$B$26-($I$610+$J$610+$K$610+$L$610+$M$610+$N$610))),Assumptions!$B$4)</f>
        <v>5000000</v>
      </c>
      <c r="P610" s="12" t="n">
        <f aca="false">$I$610+$J$610+$K$610+$L$610+$M$610+$N$610+$O$610</f>
        <v>350000000</v>
      </c>
      <c r="Q610" s="12" t="n">
        <f aca="false">MAX(Assumptions!$B$4,Assumptions!$B$26-$P$610)</f>
        <v>1650000000</v>
      </c>
      <c r="R610" s="12" t="n">
        <f aca="false">$J$560+$O$560+Assumptions!$B$20+IF($B$610=0,$D$560,Assumptions!$B$4)+IF($C$610=0,$AI$560,Assumptions!$B$4)+IF($D$610=0,$AF$560,Assumptions!$B$4)+IF($E$610=0,$AC$560,Assumptions!$B$4)+IF($F$610=0,$Z$560,Assumptions!$B$4)+IF($G$610=0,$W$560,Assumptions!$B$4)+IF($H$610=0,$T$560,Assumptions!$B$4)</f>
        <v>13990557.9860977</v>
      </c>
      <c r="S610" s="12" t="n">
        <f aca="false">IF($R$610&gt;Assumptions!$B$4,$Q$610/$R$610&gt;Assumptions!$B$13,FALSE())</f>
        <v>1</v>
      </c>
      <c r="T610" s="12" t="n">
        <f aca="false">IF($S$610,($Q$610+Assumptions!$B$14*Assumptions!$B$13)/($R$610+Assumptions!$B$14),IF($R$610&gt;Assumptions!$B$4,$Q$610/$R$610,Assumptions!$B$4))</f>
        <v>100.20885899635</v>
      </c>
      <c r="U610" s="12" t="n">
        <f aca="false">IF($B$610=1,$I$610,$D$560*$T$610)</f>
        <v>61157401.5097142</v>
      </c>
      <c r="V610" s="12" t="n">
        <f aca="false">IF($C$610=1,$J$610,$AI$560*$T$610)</f>
        <v>300000000</v>
      </c>
      <c r="W610" s="12" t="n">
        <f aca="false">IF($D$610=1,$K$610,$AF$560*$T$610)</f>
        <v>172859087.390913</v>
      </c>
      <c r="X610" s="12" t="n">
        <f aca="false">IF($E$610=1,$L$610,$AC$560*$T$610)</f>
        <v>240501261.59124</v>
      </c>
      <c r="Y610" s="12" t="n">
        <f aca="false">IF($F$610=1,$M$610,$Z$560*$T$610)</f>
        <v>30000000</v>
      </c>
      <c r="Z610" s="12" t="n">
        <f aca="false">IF($G$610=1,$N$610,$W$560*$T$610)</f>
        <v>15000000</v>
      </c>
      <c r="AA610" s="12" t="n">
        <f aca="false">IF($H$610=1,$O$610,$T$560*$T$610)</f>
        <v>5000000</v>
      </c>
      <c r="AB610" s="12" t="n">
        <f aca="false">($J$560+$O$560)*$T$610</f>
        <v>25580371.0501053</v>
      </c>
      <c r="AC610" s="12" t="n">
        <f aca="false">Assumptions!$B$20*$T$610</f>
        <v>901879730.967152</v>
      </c>
      <c r="AD610" s="12" t="n">
        <f aca="false">IF($S$610,Assumptions!$B$14*($T$610-Assumptions!$B$13),Assumptions!$B$4)</f>
        <v>248022147.490875</v>
      </c>
      <c r="AE610" s="12" t="n">
        <f aca="false">$U$610+$V$610+$W$610+$X$610+$Y$610+$Z$610+$AA$610+$AB$610+$AC$610+$AD$610</f>
        <v>2000000000</v>
      </c>
      <c r="AF610" s="12" t="n">
        <f aca="false">IF(AND(IF($B$610=1,$U$610&gt;=INDEX($U$571:$U$698,1+$A$610-Assumptions!$B$77),$U$610&gt;INDEX($U$571:$U$698,1+$A$610+Assumptions!$B$77)),IF($C$610=1,$V$610&gt;=INDEX($V$571:$V$698,1+$A$610-Assumptions!$B$78),$V$610&gt;INDEX($V$571:$V$698,1+$A$610+Assumptions!$B$78)),IF($D$610=1,$W$610&gt;=INDEX($W$571:$W$698,1+$A$610-Assumptions!$B$79),$W$610&gt;INDEX($W$571:$W$698,1+$A$610+Assumptions!$B$79)),IF($E$610=1,$X$610&gt;=INDEX($X$571:$X$698,1+$A$610-Assumptions!$B$80),$X$610&gt;INDEX($X$571:$X$698,1+$A$610+Assumptions!$B$80)),IF($F$610=1,$Y$610&gt;=INDEX($Y$571:$Y$698,1+$A$610-Assumptions!$B$81),$Y$610&gt;INDEX($Y$571:$Y$698,1+$A$610+Assumptions!$B$81)),IF($G$610=1,$Z$610&gt;=INDEX($Z$571:$Z$698,1+$A$610-Assumptions!$B$82),$Z$610&gt;INDEX($Z$571:$Z$698,1+$A$610+Assumptions!$B$82)),IF($H$610=1,$AA$610&gt;=INDEX($AA$571:$AA$698,1+$A$610-Assumptions!$B$83),$AA$610&gt;INDEX($AA$571:$AA$698,1+$A$610+Assumptions!$B$83))),1,0)</f>
        <v>0</v>
      </c>
    </row>
    <row r="611" customFormat="false" ht="15" hidden="true" customHeight="false" outlineLevel="0" collapsed="false">
      <c r="A611" s="6" t="n">
        <f aca="false">ROW()-ROW($A$571)+Assumptions!$B$4</f>
        <v>40</v>
      </c>
      <c r="B611" s="12" t="n">
        <f aca="false">MOD(QUOTIENT($A$611,Assumptions!$B$77),2)</f>
        <v>0</v>
      </c>
      <c r="C611" s="12" t="n">
        <f aca="false">MOD(QUOTIENT($A$611,Assumptions!$B$78),2)</f>
        <v>1</v>
      </c>
      <c r="D611" s="12" t="n">
        <f aca="false">MOD(QUOTIENT($A$611,Assumptions!$B$79),2)</f>
        <v>0</v>
      </c>
      <c r="E611" s="12" t="n">
        <f aca="false">MOD(QUOTIENT($A$611,Assumptions!$B$80),2)</f>
        <v>1</v>
      </c>
      <c r="F611" s="12" t="n">
        <f aca="false">MOD(QUOTIENT($A$611,Assumptions!$B$81),2)</f>
        <v>0</v>
      </c>
      <c r="G611" s="12" t="n">
        <f aca="false">MOD(QUOTIENT($A$611,Assumptions!$B$82),2)</f>
        <v>0</v>
      </c>
      <c r="H611" s="12" t="n">
        <f aca="false">MOD(QUOTIENT($A$611,Assumptions!$B$83),2)</f>
        <v>0</v>
      </c>
      <c r="I611" s="12" t="n">
        <f aca="false">IF($B$611=1,MIN(Assumptions!$B$67,MAX(Assumptions!$B$4,Assumptions!$B$26-(Assumptions!$B$4))),Assumptions!$B$4)</f>
        <v>0</v>
      </c>
      <c r="J611" s="12" t="n">
        <f aca="false">IF($C$611=1,MIN(Assumptions!$B$66,MAX(Assumptions!$B$4,Assumptions!$B$26-($I$611))),Assumptions!$B$4)</f>
        <v>300000000</v>
      </c>
      <c r="K611" s="12" t="n">
        <f aca="false">IF($D$611=1,MIN(Assumptions!$B$61,MAX(Assumptions!$B$4,Assumptions!$B$26-($I$611+$J$611))),Assumptions!$B$4)</f>
        <v>0</v>
      </c>
      <c r="L611" s="12" t="n">
        <f aca="false">IF($E$611=1,MIN(Assumptions!$B$56,MAX(Assumptions!$B$4,Assumptions!$B$26-($I$611+$J$611+$K$611))),Assumptions!$B$4)</f>
        <v>60000000</v>
      </c>
      <c r="M611" s="12" t="n">
        <f aca="false">IF($F$611=1,MIN(Assumptions!$B$51,MAX(Assumptions!$B$4,Assumptions!$B$26-($I$611+$J$611+$K$611+$L$611))),Assumptions!$B$4)</f>
        <v>0</v>
      </c>
      <c r="N611" s="12" t="n">
        <f aca="false">IF($G$611=1,MIN(Assumptions!$B$46,MAX(Assumptions!$B$4,Assumptions!$B$26-($I$611+$J$611+$K$611+$L$611+$M$611))),Assumptions!$B$4)</f>
        <v>0</v>
      </c>
      <c r="O611" s="12" t="n">
        <f aca="false">IF($H$611=1,MIN(Assumptions!$B$41,MAX(Assumptions!$B$4,Assumptions!$B$26-($I$611+$J$611+$K$611+$L$611+$M$611+$N$611))),Assumptions!$B$4)</f>
        <v>0</v>
      </c>
      <c r="P611" s="12" t="n">
        <f aca="false">$I$611+$J$611+$K$611+$L$611+$M$611+$N$611+$O$611</f>
        <v>360000000</v>
      </c>
      <c r="Q611" s="12" t="n">
        <f aca="false">MAX(Assumptions!$B$4,Assumptions!$B$26-$P$611)</f>
        <v>1640000000</v>
      </c>
      <c r="R611" s="12" t="n">
        <f aca="false">$J$560+$O$560+Assumptions!$B$20+IF($B$611=0,$D$560,Assumptions!$B$4)+IF($C$611=0,$AI$560,Assumptions!$B$4)+IF($D$611=0,$AF$560,Assumptions!$B$4)+IF($E$611=0,$AC$560,Assumptions!$B$4)+IF($F$611=0,$Z$560,Assumptions!$B$4)+IF($G$611=0,$W$560,Assumptions!$B$4)+IF($H$611=0,$T$560,Assumptions!$B$4)</f>
        <v>24590557.9860977</v>
      </c>
      <c r="S611" s="12" t="n">
        <f aca="false">IF($R$611&gt;Assumptions!$B$4,$Q$611/$R$611&gt;Assumptions!$B$13,FALSE())</f>
        <v>1</v>
      </c>
      <c r="T611" s="12" t="n">
        <f aca="false">IF($S$611,($Q$611+Assumptions!$B$14*Assumptions!$B$13)/($R$611+Assumptions!$B$14),IF($R$611&gt;Assumptions!$B$4,$Q$611/$R$611,Assumptions!$B$4))</f>
        <v>60.6299804102557</v>
      </c>
      <c r="U611" s="12" t="n">
        <f aca="false">IF($B$611=1,$I$611,$D$560*$T$611)</f>
        <v>37002437.6348918</v>
      </c>
      <c r="V611" s="12" t="n">
        <f aca="false">IF($C$611=1,$J$611,$AI$560*$T$611)</f>
        <v>300000000</v>
      </c>
      <c r="W611" s="12" t="n">
        <f aca="false">IF($D$611=1,$K$611,$AF$560*$T$611)</f>
        <v>104585993.565973</v>
      </c>
      <c r="X611" s="12" t="n">
        <f aca="false">IF($E$611=1,$L$611,$AC$560*$T$611)</f>
        <v>60000000</v>
      </c>
      <c r="Y611" s="12" t="n">
        <f aca="false">IF($F$611=1,$M$611,$Z$560*$T$611)</f>
        <v>181889941.230767</v>
      </c>
      <c r="Z611" s="12" t="n">
        <f aca="false">IF($G$611=1,$N$611,$W$560*$T$611)</f>
        <v>303149902.051279</v>
      </c>
      <c r="AA611" s="12" t="n">
        <f aca="false">IF($H$611=1,$O$611,$T$560*$T$611)</f>
        <v>303149902.051279</v>
      </c>
      <c r="AB611" s="12" t="n">
        <f aca="false">($J$560+$O$560)*$T$611</f>
        <v>15477048.7478701</v>
      </c>
      <c r="AC611" s="12" t="n">
        <f aca="false">Assumptions!$B$20*$T$611</f>
        <v>545669823.692302</v>
      </c>
      <c r="AD611" s="12" t="n">
        <f aca="false">IF($S$611,Assumptions!$B$14*($T$611-Assumptions!$B$13),Assumptions!$B$4)</f>
        <v>149074951.025639</v>
      </c>
      <c r="AE611" s="12" t="n">
        <f aca="false">$U$611+$V$611+$W$611+$X$611+$Y$611+$Z$611+$AA$611+$AB$611+$AC$611+$AD$611</f>
        <v>2000000000</v>
      </c>
      <c r="AF611" s="12" t="n">
        <f aca="false">IF(AND(IF($B$611=1,$U$611&gt;=INDEX($U$571:$U$698,1+$A$611-Assumptions!$B$77),$U$611&gt;INDEX($U$571:$U$698,1+$A$611+Assumptions!$B$77)),IF($C$611=1,$V$611&gt;=INDEX($V$571:$V$698,1+$A$611-Assumptions!$B$78),$V$611&gt;INDEX($V$571:$V$698,1+$A$611+Assumptions!$B$78)),IF($D$611=1,$W$611&gt;=INDEX($W$571:$W$698,1+$A$611-Assumptions!$B$79),$W$611&gt;INDEX($W$571:$W$698,1+$A$611+Assumptions!$B$79)),IF($E$611=1,$X$611&gt;=INDEX($X$571:$X$698,1+$A$611-Assumptions!$B$80),$X$611&gt;INDEX($X$571:$X$698,1+$A$611+Assumptions!$B$80)),IF($F$611=1,$Y$611&gt;=INDEX($Y$571:$Y$698,1+$A$611-Assumptions!$B$81),$Y$611&gt;INDEX($Y$571:$Y$698,1+$A$611+Assumptions!$B$81)),IF($G$611=1,$Z$611&gt;=INDEX($Z$571:$Z$698,1+$A$611-Assumptions!$B$82),$Z$611&gt;INDEX($Z$571:$Z$698,1+$A$611+Assumptions!$B$82)),IF($H$611=1,$AA$611&gt;=INDEX($AA$571:$AA$698,1+$A$611-Assumptions!$B$83),$AA$611&gt;INDEX($AA$571:$AA$698,1+$A$611+Assumptions!$B$83))),1,0)</f>
        <v>0</v>
      </c>
    </row>
    <row r="612" customFormat="false" ht="15" hidden="true" customHeight="false" outlineLevel="0" collapsed="false">
      <c r="A612" s="6" t="n">
        <f aca="false">ROW()-ROW($A$571)+Assumptions!$B$4</f>
        <v>41</v>
      </c>
      <c r="B612" s="12" t="n">
        <f aca="false">MOD(QUOTIENT($A$612,Assumptions!$B$77),2)</f>
        <v>0</v>
      </c>
      <c r="C612" s="12" t="n">
        <f aca="false">MOD(QUOTIENT($A$612,Assumptions!$B$78),2)</f>
        <v>1</v>
      </c>
      <c r="D612" s="12" t="n">
        <f aca="false">MOD(QUOTIENT($A$612,Assumptions!$B$79),2)</f>
        <v>0</v>
      </c>
      <c r="E612" s="12" t="n">
        <f aca="false">MOD(QUOTIENT($A$612,Assumptions!$B$80),2)</f>
        <v>1</v>
      </c>
      <c r="F612" s="12" t="n">
        <f aca="false">MOD(QUOTIENT($A$612,Assumptions!$B$81),2)</f>
        <v>0</v>
      </c>
      <c r="G612" s="12" t="n">
        <f aca="false">MOD(QUOTIENT($A$612,Assumptions!$B$82),2)</f>
        <v>0</v>
      </c>
      <c r="H612" s="12" t="n">
        <f aca="false">MOD(QUOTIENT($A$612,Assumptions!$B$83),2)</f>
        <v>1</v>
      </c>
      <c r="I612" s="12" t="n">
        <f aca="false">IF($B$612=1,MIN(Assumptions!$B$67,MAX(Assumptions!$B$4,Assumptions!$B$26-(Assumptions!$B$4))),Assumptions!$B$4)</f>
        <v>0</v>
      </c>
      <c r="J612" s="12" t="n">
        <f aca="false">IF($C$612=1,MIN(Assumptions!$B$66,MAX(Assumptions!$B$4,Assumptions!$B$26-($I$612))),Assumptions!$B$4)</f>
        <v>300000000</v>
      </c>
      <c r="K612" s="12" t="n">
        <f aca="false">IF($D$612=1,MIN(Assumptions!$B$61,MAX(Assumptions!$B$4,Assumptions!$B$26-($I$612+$J$612))),Assumptions!$B$4)</f>
        <v>0</v>
      </c>
      <c r="L612" s="12" t="n">
        <f aca="false">IF($E$612=1,MIN(Assumptions!$B$56,MAX(Assumptions!$B$4,Assumptions!$B$26-($I$612+$J$612+$K$612))),Assumptions!$B$4)</f>
        <v>60000000</v>
      </c>
      <c r="M612" s="12" t="n">
        <f aca="false">IF($F$612=1,MIN(Assumptions!$B$51,MAX(Assumptions!$B$4,Assumptions!$B$26-($I$612+$J$612+$K$612+$L$612))),Assumptions!$B$4)</f>
        <v>0</v>
      </c>
      <c r="N612" s="12" t="n">
        <f aca="false">IF($G$612=1,MIN(Assumptions!$B$46,MAX(Assumptions!$B$4,Assumptions!$B$26-($I$612+$J$612+$K$612+$L$612+$M$612))),Assumptions!$B$4)</f>
        <v>0</v>
      </c>
      <c r="O612" s="12" t="n">
        <f aca="false">IF($H$612=1,MIN(Assumptions!$B$41,MAX(Assumptions!$B$4,Assumptions!$B$26-($I$612+$J$612+$K$612+$L$612+$M$612+$N$612))),Assumptions!$B$4)</f>
        <v>5000000</v>
      </c>
      <c r="P612" s="12" t="n">
        <f aca="false">$I$612+$J$612+$K$612+$L$612+$M$612+$N$612+$O$612</f>
        <v>365000000</v>
      </c>
      <c r="Q612" s="12" t="n">
        <f aca="false">MAX(Assumptions!$B$4,Assumptions!$B$26-$P$612)</f>
        <v>1635000000</v>
      </c>
      <c r="R612" s="12" t="n">
        <f aca="false">$J$560+$O$560+Assumptions!$B$20+IF($B$612=0,$D$560,Assumptions!$B$4)+IF($C$612=0,$AI$560,Assumptions!$B$4)+IF($D$612=0,$AF$560,Assumptions!$B$4)+IF($E$612=0,$AC$560,Assumptions!$B$4)+IF($F$612=0,$Z$560,Assumptions!$B$4)+IF($G$612=0,$W$560,Assumptions!$B$4)+IF($H$612=0,$T$560,Assumptions!$B$4)</f>
        <v>19590557.9860977</v>
      </c>
      <c r="S612" s="12" t="n">
        <f aca="false">IF($R$612&gt;Assumptions!$B$4,$Q$612/$R$612&gt;Assumptions!$B$13,FALSE())</f>
        <v>1</v>
      </c>
      <c r="T612" s="12" t="n">
        <f aca="false">IF($S$612,($Q$612+Assumptions!$B$14*Assumptions!$B$13)/($R$612+Assumptions!$B$14),IF($R$612&gt;Assumptions!$B$4,$Q$612/$R$612,Assumptions!$B$4))</f>
        <v>74.1266925457715</v>
      </c>
      <c r="U612" s="12" t="n">
        <f aca="false">IF($B$612=1,$I$612,$D$560*$T$612)</f>
        <v>45239472.2783342</v>
      </c>
      <c r="V612" s="12" t="n">
        <f aca="false">IF($C$612=1,$J$612,$AI$560*$T$612)</f>
        <v>300000000</v>
      </c>
      <c r="W612" s="12" t="n">
        <f aca="false">IF($D$612=1,$K$612,$AF$560*$T$612)</f>
        <v>127867661.133988</v>
      </c>
      <c r="X612" s="12" t="n">
        <f aca="false">IF($E$612=1,$L$612,$AC$560*$T$612)</f>
        <v>60000000</v>
      </c>
      <c r="Y612" s="12" t="n">
        <f aca="false">IF($F$612=1,$M$612,$Z$560*$T$612)</f>
        <v>222380077.637314</v>
      </c>
      <c r="Z612" s="12" t="n">
        <f aca="false">IF($G$612=1,$N$612,$W$560*$T$612)</f>
        <v>370633462.728857</v>
      </c>
      <c r="AA612" s="12" t="n">
        <f aca="false">IF($H$612=1,$O$612,$T$560*$T$612)</f>
        <v>5000000</v>
      </c>
      <c r="AB612" s="12" t="n">
        <f aca="false">($J$560+$O$560)*$T$612</f>
        <v>18922361.9451347</v>
      </c>
      <c r="AC612" s="12" t="n">
        <f aca="false">Assumptions!$B$20*$T$612</f>
        <v>667140232.911943</v>
      </c>
      <c r="AD612" s="12" t="n">
        <f aca="false">IF($S$612,Assumptions!$B$14*($T$612-Assumptions!$B$13),Assumptions!$B$4)</f>
        <v>182816731.364429</v>
      </c>
      <c r="AE612" s="12" t="n">
        <f aca="false">$U$612+$V$612+$W$612+$X$612+$Y$612+$Z$612+$AA$612+$AB$612+$AC$612+$AD$612</f>
        <v>2000000000</v>
      </c>
      <c r="AF612" s="12" t="n">
        <f aca="false">IF(AND(IF($B$612=1,$U$612&gt;=INDEX($U$571:$U$698,1+$A$612-Assumptions!$B$77),$U$612&gt;INDEX($U$571:$U$698,1+$A$612+Assumptions!$B$77)),IF($C$612=1,$V$612&gt;=INDEX($V$571:$V$698,1+$A$612-Assumptions!$B$78),$V$612&gt;INDEX($V$571:$V$698,1+$A$612+Assumptions!$B$78)),IF($D$612=1,$W$612&gt;=INDEX($W$571:$W$698,1+$A$612-Assumptions!$B$79),$W$612&gt;INDEX($W$571:$W$698,1+$A$612+Assumptions!$B$79)),IF($E$612=1,$X$612&gt;=INDEX($X$571:$X$698,1+$A$612-Assumptions!$B$80),$X$612&gt;INDEX($X$571:$X$698,1+$A$612+Assumptions!$B$80)),IF($F$612=1,$Y$612&gt;=INDEX($Y$571:$Y$698,1+$A$612-Assumptions!$B$81),$Y$612&gt;INDEX($Y$571:$Y$698,1+$A$612+Assumptions!$B$81)),IF($G$612=1,$Z$612&gt;=INDEX($Z$571:$Z$698,1+$A$612-Assumptions!$B$82),$Z$612&gt;INDEX($Z$571:$Z$698,1+$A$612+Assumptions!$B$82)),IF($H$612=1,$AA$612&gt;=INDEX($AA$571:$AA$698,1+$A$612-Assumptions!$B$83),$AA$612&gt;INDEX($AA$571:$AA$698,1+$A$612+Assumptions!$B$83))),1,0)</f>
        <v>0</v>
      </c>
    </row>
    <row r="613" customFormat="false" ht="15" hidden="true" customHeight="false" outlineLevel="0" collapsed="false">
      <c r="A613" s="6" t="n">
        <f aca="false">ROW()-ROW($A$571)+Assumptions!$B$4</f>
        <v>42</v>
      </c>
      <c r="B613" s="12" t="n">
        <f aca="false">MOD(QUOTIENT($A$613,Assumptions!$B$77),2)</f>
        <v>0</v>
      </c>
      <c r="C613" s="12" t="n">
        <f aca="false">MOD(QUOTIENT($A$613,Assumptions!$B$78),2)</f>
        <v>1</v>
      </c>
      <c r="D613" s="12" t="n">
        <f aca="false">MOD(QUOTIENT($A$613,Assumptions!$B$79),2)</f>
        <v>0</v>
      </c>
      <c r="E613" s="12" t="n">
        <f aca="false">MOD(QUOTIENT($A$613,Assumptions!$B$80),2)</f>
        <v>1</v>
      </c>
      <c r="F613" s="12" t="n">
        <f aca="false">MOD(QUOTIENT($A$613,Assumptions!$B$81),2)</f>
        <v>0</v>
      </c>
      <c r="G613" s="12" t="n">
        <f aca="false">MOD(QUOTIENT($A$613,Assumptions!$B$82),2)</f>
        <v>1</v>
      </c>
      <c r="H613" s="12" t="n">
        <f aca="false">MOD(QUOTIENT($A$613,Assumptions!$B$83),2)</f>
        <v>0</v>
      </c>
      <c r="I613" s="12" t="n">
        <f aca="false">IF($B$613=1,MIN(Assumptions!$B$67,MAX(Assumptions!$B$4,Assumptions!$B$26-(Assumptions!$B$4))),Assumptions!$B$4)</f>
        <v>0</v>
      </c>
      <c r="J613" s="12" t="n">
        <f aca="false">IF($C$613=1,MIN(Assumptions!$B$66,MAX(Assumptions!$B$4,Assumptions!$B$26-($I$613))),Assumptions!$B$4)</f>
        <v>300000000</v>
      </c>
      <c r="K613" s="12" t="n">
        <f aca="false">IF($D$613=1,MIN(Assumptions!$B$61,MAX(Assumptions!$B$4,Assumptions!$B$26-($I$613+$J$613))),Assumptions!$B$4)</f>
        <v>0</v>
      </c>
      <c r="L613" s="12" t="n">
        <f aca="false">IF($E$613=1,MIN(Assumptions!$B$56,MAX(Assumptions!$B$4,Assumptions!$B$26-($I$613+$J$613+$K$613))),Assumptions!$B$4)</f>
        <v>60000000</v>
      </c>
      <c r="M613" s="12" t="n">
        <f aca="false">IF($F$613=1,MIN(Assumptions!$B$51,MAX(Assumptions!$B$4,Assumptions!$B$26-($I$613+$J$613+$K$613+$L$613))),Assumptions!$B$4)</f>
        <v>0</v>
      </c>
      <c r="N613" s="12" t="n">
        <f aca="false">IF($G$613=1,MIN(Assumptions!$B$46,MAX(Assumptions!$B$4,Assumptions!$B$26-($I$613+$J$613+$K$613+$L$613+$M$613))),Assumptions!$B$4)</f>
        <v>15000000</v>
      </c>
      <c r="O613" s="12" t="n">
        <f aca="false">IF($H$613=1,MIN(Assumptions!$B$41,MAX(Assumptions!$B$4,Assumptions!$B$26-($I$613+$J$613+$K$613+$L$613+$M$613+$N$613))),Assumptions!$B$4)</f>
        <v>0</v>
      </c>
      <c r="P613" s="12" t="n">
        <f aca="false">$I$613+$J$613+$K$613+$L$613+$M$613+$N$613+$O$613</f>
        <v>375000000</v>
      </c>
      <c r="Q613" s="12" t="n">
        <f aca="false">MAX(Assumptions!$B$4,Assumptions!$B$26-$P$613)</f>
        <v>1625000000</v>
      </c>
      <c r="R613" s="12" t="n">
        <f aca="false">$J$560+$O$560+Assumptions!$B$20+IF($B$613=0,$D$560,Assumptions!$B$4)+IF($C$613=0,$AI$560,Assumptions!$B$4)+IF($D$613=0,$AF$560,Assumptions!$B$4)+IF($E$613=0,$AC$560,Assumptions!$B$4)+IF($F$613=0,$Z$560,Assumptions!$B$4)+IF($G$613=0,$W$560,Assumptions!$B$4)+IF($H$613=0,$T$560,Assumptions!$B$4)</f>
        <v>19590557.9860977</v>
      </c>
      <c r="S613" s="12" t="n">
        <f aca="false">IF($R$613&gt;Assumptions!$B$4,$Q$613/$R$613&gt;Assumptions!$B$13,FALSE())</f>
        <v>1</v>
      </c>
      <c r="T613" s="12" t="n">
        <f aca="false">IF($S$613,($Q$613+Assumptions!$B$14*Assumptions!$B$13)/($R$613+Assumptions!$B$14),IF($R$613&gt;Assumptions!$B$4,$Q$613/$R$613,Assumptions!$B$4))</f>
        <v>73.6740104538889</v>
      </c>
      <c r="U613" s="12" t="n">
        <f aca="false">IF($B$613=1,$I$613,$D$560*$T$613)</f>
        <v>44963200.6919016</v>
      </c>
      <c r="V613" s="12" t="n">
        <f aca="false">IF($C$613=1,$J$613,$AI$560*$T$613)</f>
        <v>300000000</v>
      </c>
      <c r="W613" s="12" t="n">
        <f aca="false">IF($D$613=1,$K$613,$AF$560*$T$613)</f>
        <v>127086789.920956</v>
      </c>
      <c r="X613" s="12" t="n">
        <f aca="false">IF($E$613=1,$L$613,$AC$560*$T$613)</f>
        <v>60000000</v>
      </c>
      <c r="Y613" s="12" t="n">
        <f aca="false">IF($F$613=1,$M$613,$Z$560*$T$613)</f>
        <v>221022031.361667</v>
      </c>
      <c r="Z613" s="12" t="n">
        <f aca="false">IF($G$613=1,$N$613,$W$560*$T$613)</f>
        <v>15000000</v>
      </c>
      <c r="AA613" s="12" t="n">
        <f aca="false">IF($H$613=1,$O$613,$T$560*$T$613)</f>
        <v>368370052.269444</v>
      </c>
      <c r="AB613" s="12" t="n">
        <f aca="false">($J$560+$O$560)*$T$613</f>
        <v>18806805.5363095</v>
      </c>
      <c r="AC613" s="12" t="n">
        <f aca="false">Assumptions!$B$20*$T$613</f>
        <v>663066094.085</v>
      </c>
      <c r="AD613" s="12" t="n">
        <f aca="false">IF($S$613,Assumptions!$B$14*($T$613-Assumptions!$B$13),Assumptions!$B$4)</f>
        <v>181685026.134722</v>
      </c>
      <c r="AE613" s="12" t="n">
        <f aca="false">$U$613+$V$613+$W$613+$X$613+$Y$613+$Z$613+$AA$613+$AB$613+$AC$613+$AD$613</f>
        <v>2000000000</v>
      </c>
      <c r="AF613" s="12" t="n">
        <f aca="false">IF(AND(IF($B$613=1,$U$613&gt;=INDEX($U$571:$U$698,1+$A$613-Assumptions!$B$77),$U$613&gt;INDEX($U$571:$U$698,1+$A$613+Assumptions!$B$77)),IF($C$613=1,$V$613&gt;=INDEX($V$571:$V$698,1+$A$613-Assumptions!$B$78),$V$613&gt;INDEX($V$571:$V$698,1+$A$613+Assumptions!$B$78)),IF($D$613=1,$W$613&gt;=INDEX($W$571:$W$698,1+$A$613-Assumptions!$B$79),$W$613&gt;INDEX($W$571:$W$698,1+$A$613+Assumptions!$B$79)),IF($E$613=1,$X$613&gt;=INDEX($X$571:$X$698,1+$A$613-Assumptions!$B$80),$X$613&gt;INDEX($X$571:$X$698,1+$A$613+Assumptions!$B$80)),IF($F$613=1,$Y$613&gt;=INDEX($Y$571:$Y$698,1+$A$613-Assumptions!$B$81),$Y$613&gt;INDEX($Y$571:$Y$698,1+$A$613+Assumptions!$B$81)),IF($G$613=1,$Z$613&gt;=INDEX($Z$571:$Z$698,1+$A$613-Assumptions!$B$82),$Z$613&gt;INDEX($Z$571:$Z$698,1+$A$613+Assumptions!$B$82)),IF($H$613=1,$AA$613&gt;=INDEX($AA$571:$AA$698,1+$A$613-Assumptions!$B$83),$AA$613&gt;INDEX($AA$571:$AA$698,1+$A$613+Assumptions!$B$83))),1,0)</f>
        <v>0</v>
      </c>
    </row>
    <row r="614" customFormat="false" ht="15" hidden="true" customHeight="false" outlineLevel="0" collapsed="false">
      <c r="A614" s="6" t="n">
        <f aca="false">ROW()-ROW($A$571)+Assumptions!$B$4</f>
        <v>43</v>
      </c>
      <c r="B614" s="12" t="n">
        <f aca="false">MOD(QUOTIENT($A$614,Assumptions!$B$77),2)</f>
        <v>0</v>
      </c>
      <c r="C614" s="12" t="n">
        <f aca="false">MOD(QUOTIENT($A$614,Assumptions!$B$78),2)</f>
        <v>1</v>
      </c>
      <c r="D614" s="12" t="n">
        <f aca="false">MOD(QUOTIENT($A$614,Assumptions!$B$79),2)</f>
        <v>0</v>
      </c>
      <c r="E614" s="12" t="n">
        <f aca="false">MOD(QUOTIENT($A$614,Assumptions!$B$80),2)</f>
        <v>1</v>
      </c>
      <c r="F614" s="12" t="n">
        <f aca="false">MOD(QUOTIENT($A$614,Assumptions!$B$81),2)</f>
        <v>0</v>
      </c>
      <c r="G614" s="12" t="n">
        <f aca="false">MOD(QUOTIENT($A$614,Assumptions!$B$82),2)</f>
        <v>1</v>
      </c>
      <c r="H614" s="12" t="n">
        <f aca="false">MOD(QUOTIENT($A$614,Assumptions!$B$83),2)</f>
        <v>1</v>
      </c>
      <c r="I614" s="12" t="n">
        <f aca="false">IF($B$614=1,MIN(Assumptions!$B$67,MAX(Assumptions!$B$4,Assumptions!$B$26-(Assumptions!$B$4))),Assumptions!$B$4)</f>
        <v>0</v>
      </c>
      <c r="J614" s="12" t="n">
        <f aca="false">IF($C$614=1,MIN(Assumptions!$B$66,MAX(Assumptions!$B$4,Assumptions!$B$26-($I$614))),Assumptions!$B$4)</f>
        <v>300000000</v>
      </c>
      <c r="K614" s="12" t="n">
        <f aca="false">IF($D$614=1,MIN(Assumptions!$B$61,MAX(Assumptions!$B$4,Assumptions!$B$26-($I$614+$J$614))),Assumptions!$B$4)</f>
        <v>0</v>
      </c>
      <c r="L614" s="12" t="n">
        <f aca="false">IF($E$614=1,MIN(Assumptions!$B$56,MAX(Assumptions!$B$4,Assumptions!$B$26-($I$614+$J$614+$K$614))),Assumptions!$B$4)</f>
        <v>60000000</v>
      </c>
      <c r="M614" s="12" t="n">
        <f aca="false">IF($F$614=1,MIN(Assumptions!$B$51,MAX(Assumptions!$B$4,Assumptions!$B$26-($I$614+$J$614+$K$614+$L$614))),Assumptions!$B$4)</f>
        <v>0</v>
      </c>
      <c r="N614" s="12" t="n">
        <f aca="false">IF($G$614=1,MIN(Assumptions!$B$46,MAX(Assumptions!$B$4,Assumptions!$B$26-($I$614+$J$614+$K$614+$L$614+$M$614))),Assumptions!$B$4)</f>
        <v>15000000</v>
      </c>
      <c r="O614" s="12" t="n">
        <f aca="false">IF($H$614=1,MIN(Assumptions!$B$41,MAX(Assumptions!$B$4,Assumptions!$B$26-($I$614+$J$614+$K$614+$L$614+$M$614+$N$614))),Assumptions!$B$4)</f>
        <v>5000000</v>
      </c>
      <c r="P614" s="12" t="n">
        <f aca="false">$I$614+$J$614+$K$614+$L$614+$M$614+$N$614+$O$614</f>
        <v>380000000</v>
      </c>
      <c r="Q614" s="12" t="n">
        <f aca="false">MAX(Assumptions!$B$4,Assumptions!$B$26-$P$614)</f>
        <v>1620000000</v>
      </c>
      <c r="R614" s="12" t="n">
        <f aca="false">$J$560+$O$560+Assumptions!$B$20+IF($B$614=0,$D$560,Assumptions!$B$4)+IF($C$614=0,$AI$560,Assumptions!$B$4)+IF($D$614=0,$AF$560,Assumptions!$B$4)+IF($E$614=0,$AC$560,Assumptions!$B$4)+IF($F$614=0,$Z$560,Assumptions!$B$4)+IF($G$614=0,$W$560,Assumptions!$B$4)+IF($H$614=0,$T$560,Assumptions!$B$4)</f>
        <v>14590557.9860977</v>
      </c>
      <c r="S614" s="12" t="n">
        <f aca="false">IF($R$614&gt;Assumptions!$B$4,$Q$614/$R$614&gt;Assumptions!$B$13,FALSE())</f>
        <v>1</v>
      </c>
      <c r="T614" s="12" t="n">
        <f aca="false">IF($S$614,($Q$614+Assumptions!$B$14*Assumptions!$B$13)/($R$614+Assumptions!$B$14),IF($R$614&gt;Assumptions!$B$4,$Q$614/$R$614,Assumptions!$B$4))</f>
        <v>94.9354609322775</v>
      </c>
      <c r="U614" s="12" t="n">
        <f aca="false">IF($B$614=1,$I$614,$D$560*$T$614)</f>
        <v>57939050.0989193</v>
      </c>
      <c r="V614" s="12" t="n">
        <f aca="false">IF($C$614=1,$J$614,$AI$560*$T$614)</f>
        <v>300000000</v>
      </c>
      <c r="W614" s="12" t="n">
        <f aca="false">IF($D$614=1,$K$614,$AF$560*$T$614)</f>
        <v>163762538.583409</v>
      </c>
      <c r="X614" s="12" t="n">
        <f aca="false">IF($E$614=1,$L$614,$AC$560*$T$614)</f>
        <v>60000000</v>
      </c>
      <c r="Y614" s="12" t="n">
        <f aca="false">IF($F$614=1,$M$614,$Z$560*$T$614)</f>
        <v>284806382.796832</v>
      </c>
      <c r="Z614" s="12" t="n">
        <f aca="false">IF($G$614=1,$N$614,$W$560*$T$614)</f>
        <v>15000000</v>
      </c>
      <c r="AA614" s="12" t="n">
        <f aca="false">IF($H$614=1,$O$614,$T$560*$T$614)</f>
        <v>5000000</v>
      </c>
      <c r="AB614" s="12" t="n">
        <f aca="false">($J$560+$O$560)*$T$614</f>
        <v>24234227.7996488</v>
      </c>
      <c r="AC614" s="12" t="n">
        <f aca="false">Assumptions!$B$20*$T$614</f>
        <v>854419148.390497</v>
      </c>
      <c r="AD614" s="12" t="n">
        <f aca="false">IF($S$614,Assumptions!$B$14*($T$614-Assumptions!$B$13),Assumptions!$B$4)</f>
        <v>234838652.330694</v>
      </c>
      <c r="AE614" s="12" t="n">
        <f aca="false">$U$614+$V$614+$W$614+$X$614+$Y$614+$Z$614+$AA$614+$AB$614+$AC$614+$AD$614</f>
        <v>2000000000</v>
      </c>
      <c r="AF614" s="12" t="n">
        <f aca="false">IF(AND(IF($B$614=1,$U$614&gt;=INDEX($U$571:$U$698,1+$A$614-Assumptions!$B$77),$U$614&gt;INDEX($U$571:$U$698,1+$A$614+Assumptions!$B$77)),IF($C$614=1,$V$614&gt;=INDEX($V$571:$V$698,1+$A$614-Assumptions!$B$78),$V$614&gt;INDEX($V$571:$V$698,1+$A$614+Assumptions!$B$78)),IF($D$614=1,$W$614&gt;=INDEX($W$571:$W$698,1+$A$614-Assumptions!$B$79),$W$614&gt;INDEX($W$571:$W$698,1+$A$614+Assumptions!$B$79)),IF($E$614=1,$X$614&gt;=INDEX($X$571:$X$698,1+$A$614-Assumptions!$B$80),$X$614&gt;INDEX($X$571:$X$698,1+$A$614+Assumptions!$B$80)),IF($F$614=1,$Y$614&gt;=INDEX($Y$571:$Y$698,1+$A$614-Assumptions!$B$81),$Y$614&gt;INDEX($Y$571:$Y$698,1+$A$614+Assumptions!$B$81)),IF($G$614=1,$Z$614&gt;=INDEX($Z$571:$Z$698,1+$A$614-Assumptions!$B$82),$Z$614&gt;INDEX($Z$571:$Z$698,1+$A$614+Assumptions!$B$82)),IF($H$614=1,$AA$614&gt;=INDEX($AA$571:$AA$698,1+$A$614-Assumptions!$B$83),$AA$614&gt;INDEX($AA$571:$AA$698,1+$A$614+Assumptions!$B$83))),1,0)</f>
        <v>0</v>
      </c>
    </row>
    <row r="615" customFormat="false" ht="15" hidden="true" customHeight="false" outlineLevel="0" collapsed="false">
      <c r="A615" s="6" t="n">
        <f aca="false">ROW()-ROW($A$571)+Assumptions!$B$4</f>
        <v>44</v>
      </c>
      <c r="B615" s="12" t="n">
        <f aca="false">MOD(QUOTIENT($A$615,Assumptions!$B$77),2)</f>
        <v>0</v>
      </c>
      <c r="C615" s="12" t="n">
        <f aca="false">MOD(QUOTIENT($A$615,Assumptions!$B$78),2)</f>
        <v>1</v>
      </c>
      <c r="D615" s="12" t="n">
        <f aca="false">MOD(QUOTIENT($A$615,Assumptions!$B$79),2)</f>
        <v>0</v>
      </c>
      <c r="E615" s="12" t="n">
        <f aca="false">MOD(QUOTIENT($A$615,Assumptions!$B$80),2)</f>
        <v>1</v>
      </c>
      <c r="F615" s="12" t="n">
        <f aca="false">MOD(QUOTIENT($A$615,Assumptions!$B$81),2)</f>
        <v>1</v>
      </c>
      <c r="G615" s="12" t="n">
        <f aca="false">MOD(QUOTIENT($A$615,Assumptions!$B$82),2)</f>
        <v>0</v>
      </c>
      <c r="H615" s="12" t="n">
        <f aca="false">MOD(QUOTIENT($A$615,Assumptions!$B$83),2)</f>
        <v>0</v>
      </c>
      <c r="I615" s="12" t="n">
        <f aca="false">IF($B$615=1,MIN(Assumptions!$B$67,MAX(Assumptions!$B$4,Assumptions!$B$26-(Assumptions!$B$4))),Assumptions!$B$4)</f>
        <v>0</v>
      </c>
      <c r="J615" s="12" t="n">
        <f aca="false">IF($C$615=1,MIN(Assumptions!$B$66,MAX(Assumptions!$B$4,Assumptions!$B$26-($I$615))),Assumptions!$B$4)</f>
        <v>300000000</v>
      </c>
      <c r="K615" s="12" t="n">
        <f aca="false">IF($D$615=1,MIN(Assumptions!$B$61,MAX(Assumptions!$B$4,Assumptions!$B$26-($I$615+$J$615))),Assumptions!$B$4)</f>
        <v>0</v>
      </c>
      <c r="L615" s="12" t="n">
        <f aca="false">IF($E$615=1,MIN(Assumptions!$B$56,MAX(Assumptions!$B$4,Assumptions!$B$26-($I$615+$J$615+$K$615))),Assumptions!$B$4)</f>
        <v>60000000</v>
      </c>
      <c r="M615" s="12" t="n">
        <f aca="false">IF($F$615=1,MIN(Assumptions!$B$51,MAX(Assumptions!$B$4,Assumptions!$B$26-($I$615+$J$615+$K$615+$L$615))),Assumptions!$B$4)</f>
        <v>30000000</v>
      </c>
      <c r="N615" s="12" t="n">
        <f aca="false">IF($G$615=1,MIN(Assumptions!$B$46,MAX(Assumptions!$B$4,Assumptions!$B$26-($I$615+$J$615+$K$615+$L$615+$M$615))),Assumptions!$B$4)</f>
        <v>0</v>
      </c>
      <c r="O615" s="12" t="n">
        <f aca="false">IF($H$615=1,MIN(Assumptions!$B$41,MAX(Assumptions!$B$4,Assumptions!$B$26-($I$615+$J$615+$K$615+$L$615+$M$615+$N$615))),Assumptions!$B$4)</f>
        <v>0</v>
      </c>
      <c r="P615" s="12" t="n">
        <f aca="false">$I$615+$J$615+$K$615+$L$615+$M$615+$N$615+$O$615</f>
        <v>390000000</v>
      </c>
      <c r="Q615" s="12" t="n">
        <f aca="false">MAX(Assumptions!$B$4,Assumptions!$B$26-$P$615)</f>
        <v>1610000000</v>
      </c>
      <c r="R615" s="12" t="n">
        <f aca="false">$J$560+$O$560+Assumptions!$B$20+IF($B$615=0,$D$560,Assumptions!$B$4)+IF($C$615=0,$AI$560,Assumptions!$B$4)+IF($D$615=0,$AF$560,Assumptions!$B$4)+IF($E$615=0,$AC$560,Assumptions!$B$4)+IF($F$615=0,$Z$560,Assumptions!$B$4)+IF($G$615=0,$W$560,Assumptions!$B$4)+IF($H$615=0,$T$560,Assumptions!$B$4)</f>
        <v>21590557.9860977</v>
      </c>
      <c r="S615" s="12" t="n">
        <f aca="false">IF($R$615&gt;Assumptions!$B$4,$Q$615/$R$615&gt;Assumptions!$B$13,FALSE())</f>
        <v>1</v>
      </c>
      <c r="T615" s="12" t="n">
        <f aca="false">IF($S$615,($Q$615+Assumptions!$B$14*Assumptions!$B$13)/($R$615+Assumptions!$B$14),IF($R$615&gt;Assumptions!$B$4,$Q$615/$R$615,Assumptions!$B$4))</f>
        <v>66.9349377847765</v>
      </c>
      <c r="U615" s="12" t="n">
        <f aca="false">IF($B$615=1,$I$615,$D$560*$T$615)</f>
        <v>40850349.0223395</v>
      </c>
      <c r="V615" s="12" t="n">
        <f aca="false">IF($C$615=1,$J$615,$AI$560*$T$615)</f>
        <v>300000000</v>
      </c>
      <c r="W615" s="12" t="n">
        <f aca="false">IF($D$615=1,$K$615,$AF$560*$T$615)</f>
        <v>115461969.888964</v>
      </c>
      <c r="X615" s="12" t="n">
        <f aca="false">IF($E$615=1,$L$615,$AC$560*$T$615)</f>
        <v>60000000</v>
      </c>
      <c r="Y615" s="12" t="n">
        <f aca="false">IF($F$615=1,$M$615,$Z$560*$T$615)</f>
        <v>30000000</v>
      </c>
      <c r="Z615" s="12" t="n">
        <f aca="false">IF($G$615=1,$N$615,$W$560*$T$615)</f>
        <v>334674688.923883</v>
      </c>
      <c r="AA615" s="12" t="n">
        <f aca="false">IF($H$615=1,$O$615,$T$560*$T$615)</f>
        <v>334674688.923883</v>
      </c>
      <c r="AB615" s="12" t="n">
        <f aca="false">($J$560+$O$560)*$T$615</f>
        <v>17086518.7160015</v>
      </c>
      <c r="AC615" s="12" t="n">
        <f aca="false">Assumptions!$B$20*$T$615</f>
        <v>602414440.062989</v>
      </c>
      <c r="AD615" s="12" t="n">
        <f aca="false">IF($S$615,Assumptions!$B$14*($T$615-Assumptions!$B$13),Assumptions!$B$4)</f>
        <v>164837344.461941</v>
      </c>
      <c r="AE615" s="12" t="n">
        <f aca="false">$U$615+$V$615+$W$615+$X$615+$Y$615+$Z$615+$AA$615+$AB$615+$AC$615+$AD$615</f>
        <v>2000000000</v>
      </c>
      <c r="AF615" s="12" t="n">
        <f aca="false">IF(AND(IF($B$615=1,$U$615&gt;=INDEX($U$571:$U$698,1+$A$615-Assumptions!$B$77),$U$615&gt;INDEX($U$571:$U$698,1+$A$615+Assumptions!$B$77)),IF($C$615=1,$V$615&gt;=INDEX($V$571:$V$698,1+$A$615-Assumptions!$B$78),$V$615&gt;INDEX($V$571:$V$698,1+$A$615+Assumptions!$B$78)),IF($D$615=1,$W$615&gt;=INDEX($W$571:$W$698,1+$A$615-Assumptions!$B$79),$W$615&gt;INDEX($W$571:$W$698,1+$A$615+Assumptions!$B$79)),IF($E$615=1,$X$615&gt;=INDEX($X$571:$X$698,1+$A$615-Assumptions!$B$80),$X$615&gt;INDEX($X$571:$X$698,1+$A$615+Assumptions!$B$80)),IF($F$615=1,$Y$615&gt;=INDEX($Y$571:$Y$698,1+$A$615-Assumptions!$B$81),$Y$615&gt;INDEX($Y$571:$Y$698,1+$A$615+Assumptions!$B$81)),IF($G$615=1,$Z$615&gt;=INDEX($Z$571:$Z$698,1+$A$615-Assumptions!$B$82),$Z$615&gt;INDEX($Z$571:$Z$698,1+$A$615+Assumptions!$B$82)),IF($H$615=1,$AA$615&gt;=INDEX($AA$571:$AA$698,1+$A$615-Assumptions!$B$83),$AA$615&gt;INDEX($AA$571:$AA$698,1+$A$615+Assumptions!$B$83))),1,0)</f>
        <v>0</v>
      </c>
    </row>
    <row r="616" customFormat="false" ht="15" hidden="true" customHeight="false" outlineLevel="0" collapsed="false">
      <c r="A616" s="6" t="n">
        <f aca="false">ROW()-ROW($A$571)+Assumptions!$B$4</f>
        <v>45</v>
      </c>
      <c r="B616" s="12" t="n">
        <f aca="false">MOD(QUOTIENT($A$616,Assumptions!$B$77),2)</f>
        <v>0</v>
      </c>
      <c r="C616" s="12" t="n">
        <f aca="false">MOD(QUOTIENT($A$616,Assumptions!$B$78),2)</f>
        <v>1</v>
      </c>
      <c r="D616" s="12" t="n">
        <f aca="false">MOD(QUOTIENT($A$616,Assumptions!$B$79),2)</f>
        <v>0</v>
      </c>
      <c r="E616" s="12" t="n">
        <f aca="false">MOD(QUOTIENT($A$616,Assumptions!$B$80),2)</f>
        <v>1</v>
      </c>
      <c r="F616" s="12" t="n">
        <f aca="false">MOD(QUOTIENT($A$616,Assumptions!$B$81),2)</f>
        <v>1</v>
      </c>
      <c r="G616" s="12" t="n">
        <f aca="false">MOD(QUOTIENT($A$616,Assumptions!$B$82),2)</f>
        <v>0</v>
      </c>
      <c r="H616" s="12" t="n">
        <f aca="false">MOD(QUOTIENT($A$616,Assumptions!$B$83),2)</f>
        <v>1</v>
      </c>
      <c r="I616" s="12" t="n">
        <f aca="false">IF($B$616=1,MIN(Assumptions!$B$67,MAX(Assumptions!$B$4,Assumptions!$B$26-(Assumptions!$B$4))),Assumptions!$B$4)</f>
        <v>0</v>
      </c>
      <c r="J616" s="12" t="n">
        <f aca="false">IF($C$616=1,MIN(Assumptions!$B$66,MAX(Assumptions!$B$4,Assumptions!$B$26-($I$616))),Assumptions!$B$4)</f>
        <v>300000000</v>
      </c>
      <c r="K616" s="12" t="n">
        <f aca="false">IF($D$616=1,MIN(Assumptions!$B$61,MAX(Assumptions!$B$4,Assumptions!$B$26-($I$616+$J$616))),Assumptions!$B$4)</f>
        <v>0</v>
      </c>
      <c r="L616" s="12" t="n">
        <f aca="false">IF($E$616=1,MIN(Assumptions!$B$56,MAX(Assumptions!$B$4,Assumptions!$B$26-($I$616+$J$616+$K$616))),Assumptions!$B$4)</f>
        <v>60000000</v>
      </c>
      <c r="M616" s="12" t="n">
        <f aca="false">IF($F$616=1,MIN(Assumptions!$B$51,MAX(Assumptions!$B$4,Assumptions!$B$26-($I$616+$J$616+$K$616+$L$616))),Assumptions!$B$4)</f>
        <v>30000000</v>
      </c>
      <c r="N616" s="12" t="n">
        <f aca="false">IF($G$616=1,MIN(Assumptions!$B$46,MAX(Assumptions!$B$4,Assumptions!$B$26-($I$616+$J$616+$K$616+$L$616+$M$616))),Assumptions!$B$4)</f>
        <v>0</v>
      </c>
      <c r="O616" s="12" t="n">
        <f aca="false">IF($H$616=1,MIN(Assumptions!$B$41,MAX(Assumptions!$B$4,Assumptions!$B$26-($I$616+$J$616+$K$616+$L$616+$M$616+$N$616))),Assumptions!$B$4)</f>
        <v>5000000</v>
      </c>
      <c r="P616" s="12" t="n">
        <f aca="false">$I$616+$J$616+$K$616+$L$616+$M$616+$N$616+$O$616</f>
        <v>395000000</v>
      </c>
      <c r="Q616" s="12" t="n">
        <f aca="false">MAX(Assumptions!$B$4,Assumptions!$B$26-$P$616)</f>
        <v>1605000000</v>
      </c>
      <c r="R616" s="12" t="n">
        <f aca="false">$J$560+$O$560+Assumptions!$B$20+IF($B$616=0,$D$560,Assumptions!$B$4)+IF($C$616=0,$AI$560,Assumptions!$B$4)+IF($D$616=0,$AF$560,Assumptions!$B$4)+IF($E$616=0,$AC$560,Assumptions!$B$4)+IF($F$616=0,$Z$560,Assumptions!$B$4)+IF($G$616=0,$W$560,Assumptions!$B$4)+IF($H$616=0,$T$560,Assumptions!$B$4)</f>
        <v>16590557.9860977</v>
      </c>
      <c r="S616" s="12" t="n">
        <f aca="false">IF($R$616&gt;Assumptions!$B$4,$Q$616/$R$616&gt;Assumptions!$B$13,FALSE())</f>
        <v>1</v>
      </c>
      <c r="T616" s="12" t="n">
        <f aca="false">IF($S$616,($Q$616+Assumptions!$B$14*Assumptions!$B$13)/($R$616+Assumptions!$B$14),IF($R$616&gt;Assumptions!$B$4,$Q$616/$R$616,Assumptions!$B$4))</f>
        <v>84.2039295640614</v>
      </c>
      <c r="U616" s="12" t="n">
        <f aca="false">IF($B$616=1,$I$616,$D$560*$T$616)</f>
        <v>51389603.4803925</v>
      </c>
      <c r="V616" s="12" t="n">
        <f aca="false">IF($C$616=1,$J$616,$AI$560*$T$616)</f>
        <v>300000000</v>
      </c>
      <c r="W616" s="12" t="n">
        <f aca="false">IF($D$616=1,$K$616,$AF$560*$T$616)</f>
        <v>145250774.881116</v>
      </c>
      <c r="X616" s="12" t="n">
        <f aca="false">IF($E$616=1,$L$616,$AC$560*$T$616)</f>
        <v>60000000</v>
      </c>
      <c r="Y616" s="12" t="n">
        <f aca="false">IF($F$616=1,$M$616,$Z$560*$T$616)</f>
        <v>30000000</v>
      </c>
      <c r="Z616" s="12" t="n">
        <f aca="false">IF($G$616=1,$N$616,$W$560*$T$616)</f>
        <v>421019647.820307</v>
      </c>
      <c r="AA616" s="12" t="n">
        <f aca="false">IF($H$616=1,$O$616,$T$560*$T$616)</f>
        <v>5000000</v>
      </c>
      <c r="AB616" s="12" t="n">
        <f aca="false">($J$560+$O$560)*$T$616</f>
        <v>21494783.8314781</v>
      </c>
      <c r="AC616" s="12" t="n">
        <f aca="false">Assumptions!$B$20*$T$616</f>
        <v>757835366.076553</v>
      </c>
      <c r="AD616" s="12" t="n">
        <f aca="false">IF($S$616,Assumptions!$B$14*($T$616-Assumptions!$B$13),Assumptions!$B$4)</f>
        <v>208009823.910153</v>
      </c>
      <c r="AE616" s="12" t="n">
        <f aca="false">$U$616+$V$616+$W$616+$X$616+$Y$616+$Z$616+$AA$616+$AB$616+$AC$616+$AD$616</f>
        <v>2000000000</v>
      </c>
      <c r="AF616" s="12" t="n">
        <f aca="false">IF(AND(IF($B$616=1,$U$616&gt;=INDEX($U$571:$U$698,1+$A$616-Assumptions!$B$77),$U$616&gt;INDEX($U$571:$U$698,1+$A$616+Assumptions!$B$77)),IF($C$616=1,$V$616&gt;=INDEX($V$571:$V$698,1+$A$616-Assumptions!$B$78),$V$616&gt;INDEX($V$571:$V$698,1+$A$616+Assumptions!$B$78)),IF($D$616=1,$W$616&gt;=INDEX($W$571:$W$698,1+$A$616-Assumptions!$B$79),$W$616&gt;INDEX($W$571:$W$698,1+$A$616+Assumptions!$B$79)),IF($E$616=1,$X$616&gt;=INDEX($X$571:$X$698,1+$A$616-Assumptions!$B$80),$X$616&gt;INDEX($X$571:$X$698,1+$A$616+Assumptions!$B$80)),IF($F$616=1,$Y$616&gt;=INDEX($Y$571:$Y$698,1+$A$616-Assumptions!$B$81),$Y$616&gt;INDEX($Y$571:$Y$698,1+$A$616+Assumptions!$B$81)),IF($G$616=1,$Z$616&gt;=INDEX($Z$571:$Z$698,1+$A$616-Assumptions!$B$82),$Z$616&gt;INDEX($Z$571:$Z$698,1+$A$616+Assumptions!$B$82)),IF($H$616=1,$AA$616&gt;=INDEX($AA$571:$AA$698,1+$A$616-Assumptions!$B$83),$AA$616&gt;INDEX($AA$571:$AA$698,1+$A$616+Assumptions!$B$83))),1,0)</f>
        <v>0</v>
      </c>
    </row>
    <row r="617" customFormat="false" ht="15" hidden="true" customHeight="false" outlineLevel="0" collapsed="false">
      <c r="A617" s="6" t="n">
        <f aca="false">ROW()-ROW($A$571)+Assumptions!$B$4</f>
        <v>46</v>
      </c>
      <c r="B617" s="12" t="n">
        <f aca="false">MOD(QUOTIENT($A$617,Assumptions!$B$77),2)</f>
        <v>0</v>
      </c>
      <c r="C617" s="12" t="n">
        <f aca="false">MOD(QUOTIENT($A$617,Assumptions!$B$78),2)</f>
        <v>1</v>
      </c>
      <c r="D617" s="12" t="n">
        <f aca="false">MOD(QUOTIENT($A$617,Assumptions!$B$79),2)</f>
        <v>0</v>
      </c>
      <c r="E617" s="12" t="n">
        <f aca="false">MOD(QUOTIENT($A$617,Assumptions!$B$80),2)</f>
        <v>1</v>
      </c>
      <c r="F617" s="12" t="n">
        <f aca="false">MOD(QUOTIENT($A$617,Assumptions!$B$81),2)</f>
        <v>1</v>
      </c>
      <c r="G617" s="12" t="n">
        <f aca="false">MOD(QUOTIENT($A$617,Assumptions!$B$82),2)</f>
        <v>1</v>
      </c>
      <c r="H617" s="12" t="n">
        <f aca="false">MOD(QUOTIENT($A$617,Assumptions!$B$83),2)</f>
        <v>0</v>
      </c>
      <c r="I617" s="12" t="n">
        <f aca="false">IF($B$617=1,MIN(Assumptions!$B$67,MAX(Assumptions!$B$4,Assumptions!$B$26-(Assumptions!$B$4))),Assumptions!$B$4)</f>
        <v>0</v>
      </c>
      <c r="J617" s="12" t="n">
        <f aca="false">IF($C$617=1,MIN(Assumptions!$B$66,MAX(Assumptions!$B$4,Assumptions!$B$26-($I$617))),Assumptions!$B$4)</f>
        <v>300000000</v>
      </c>
      <c r="K617" s="12" t="n">
        <f aca="false">IF($D$617=1,MIN(Assumptions!$B$61,MAX(Assumptions!$B$4,Assumptions!$B$26-($I$617+$J$617))),Assumptions!$B$4)</f>
        <v>0</v>
      </c>
      <c r="L617" s="12" t="n">
        <f aca="false">IF($E$617=1,MIN(Assumptions!$B$56,MAX(Assumptions!$B$4,Assumptions!$B$26-($I$617+$J$617+$K$617))),Assumptions!$B$4)</f>
        <v>60000000</v>
      </c>
      <c r="M617" s="12" t="n">
        <f aca="false">IF($F$617=1,MIN(Assumptions!$B$51,MAX(Assumptions!$B$4,Assumptions!$B$26-($I$617+$J$617+$K$617+$L$617))),Assumptions!$B$4)</f>
        <v>30000000</v>
      </c>
      <c r="N617" s="12" t="n">
        <f aca="false">IF($G$617=1,MIN(Assumptions!$B$46,MAX(Assumptions!$B$4,Assumptions!$B$26-($I$617+$J$617+$K$617+$L$617+$M$617))),Assumptions!$B$4)</f>
        <v>15000000</v>
      </c>
      <c r="O617" s="12" t="n">
        <f aca="false">IF($H$617=1,MIN(Assumptions!$B$41,MAX(Assumptions!$B$4,Assumptions!$B$26-($I$617+$J$617+$K$617+$L$617+$M$617+$N$617))),Assumptions!$B$4)</f>
        <v>0</v>
      </c>
      <c r="P617" s="12" t="n">
        <f aca="false">$I$617+$J$617+$K$617+$L$617+$M$617+$N$617+$O$617</f>
        <v>405000000</v>
      </c>
      <c r="Q617" s="12" t="n">
        <f aca="false">MAX(Assumptions!$B$4,Assumptions!$B$26-$P$617)</f>
        <v>1595000000</v>
      </c>
      <c r="R617" s="12" t="n">
        <f aca="false">$J$560+$O$560+Assumptions!$B$20+IF($B$617=0,$D$560,Assumptions!$B$4)+IF($C$617=0,$AI$560,Assumptions!$B$4)+IF($D$617=0,$AF$560,Assumptions!$B$4)+IF($E$617=0,$AC$560,Assumptions!$B$4)+IF($F$617=0,$Z$560,Assumptions!$B$4)+IF($G$617=0,$W$560,Assumptions!$B$4)+IF($H$617=0,$T$560,Assumptions!$B$4)</f>
        <v>16590557.9860977</v>
      </c>
      <c r="S617" s="12" t="n">
        <f aca="false">IF($R$617&gt;Assumptions!$B$4,$Q$617/$R$617&gt;Assumptions!$B$13,FALSE())</f>
        <v>1</v>
      </c>
      <c r="T617" s="12" t="n">
        <f aca="false">IF($S$617,($Q$617+Assumptions!$B$14*Assumptions!$B$13)/($R$617+Assumptions!$B$14),IF($R$617&gt;Assumptions!$B$4,$Q$617/$R$617,Assumptions!$B$4))</f>
        <v>83.6801104065867</v>
      </c>
      <c r="U617" s="12" t="n">
        <f aca="false">IF($B$617=1,$I$617,$D$560*$T$617)</f>
        <v>51069916.9890681</v>
      </c>
      <c r="V617" s="12" t="n">
        <f aca="false">IF($C$617=1,$J$617,$AI$560*$T$617)</f>
        <v>300000000</v>
      </c>
      <c r="W617" s="12" t="n">
        <f aca="false">IF($D$617=1,$K$617,$AF$560*$T$617)</f>
        <v>144347193.077812</v>
      </c>
      <c r="X617" s="12" t="n">
        <f aca="false">IF($E$617=1,$L$617,$AC$560*$T$617)</f>
        <v>60000000</v>
      </c>
      <c r="Y617" s="12" t="n">
        <f aca="false">IF($F$617=1,$M$617,$Z$560*$T$617)</f>
        <v>30000000</v>
      </c>
      <c r="Z617" s="12" t="n">
        <f aca="false">IF($G$617=1,$N$617,$W$560*$T$617)</f>
        <v>15000000</v>
      </c>
      <c r="AA617" s="12" t="n">
        <f aca="false">IF($H$617=1,$O$617,$T$560*$T$617)</f>
        <v>418400552.032933</v>
      </c>
      <c r="AB617" s="12" t="n">
        <f aca="false">($J$560+$O$560)*$T$617</f>
        <v>21361068.2244394</v>
      </c>
      <c r="AC617" s="12" t="n">
        <f aca="false">Assumptions!$B$20*$T$617</f>
        <v>753120993.65928</v>
      </c>
      <c r="AD617" s="12" t="n">
        <f aca="false">IF($S$617,Assumptions!$B$14*($T$617-Assumptions!$B$13),Assumptions!$B$4)</f>
        <v>206700276.016467</v>
      </c>
      <c r="AE617" s="12" t="n">
        <f aca="false">$U$617+$V$617+$W$617+$X$617+$Y$617+$Z$617+$AA$617+$AB$617+$AC$617+$AD$617</f>
        <v>2000000000</v>
      </c>
      <c r="AF617" s="12" t="n">
        <f aca="false">IF(AND(IF($B$617=1,$U$617&gt;=INDEX($U$571:$U$698,1+$A$617-Assumptions!$B$77),$U$617&gt;INDEX($U$571:$U$698,1+$A$617+Assumptions!$B$77)),IF($C$617=1,$V$617&gt;=INDEX($V$571:$V$698,1+$A$617-Assumptions!$B$78),$V$617&gt;INDEX($V$571:$V$698,1+$A$617+Assumptions!$B$78)),IF($D$617=1,$W$617&gt;=INDEX($W$571:$W$698,1+$A$617-Assumptions!$B$79),$W$617&gt;INDEX($W$571:$W$698,1+$A$617+Assumptions!$B$79)),IF($E$617=1,$X$617&gt;=INDEX($X$571:$X$698,1+$A$617-Assumptions!$B$80),$X$617&gt;INDEX($X$571:$X$698,1+$A$617+Assumptions!$B$80)),IF($F$617=1,$Y$617&gt;=INDEX($Y$571:$Y$698,1+$A$617-Assumptions!$B$81),$Y$617&gt;INDEX($Y$571:$Y$698,1+$A$617+Assumptions!$B$81)),IF($G$617=1,$Z$617&gt;=INDEX($Z$571:$Z$698,1+$A$617-Assumptions!$B$82),$Z$617&gt;INDEX($Z$571:$Z$698,1+$A$617+Assumptions!$B$82)),IF($H$617=1,$AA$617&gt;=INDEX($AA$571:$AA$698,1+$A$617-Assumptions!$B$83),$AA$617&gt;INDEX($AA$571:$AA$698,1+$A$617+Assumptions!$B$83))),1,0)</f>
        <v>0</v>
      </c>
    </row>
    <row r="618" customFormat="false" ht="15" hidden="true" customHeight="false" outlineLevel="0" collapsed="false">
      <c r="A618" s="6" t="n">
        <f aca="false">ROW()-ROW($A$571)+Assumptions!$B$4</f>
        <v>47</v>
      </c>
      <c r="B618" s="12" t="n">
        <f aca="false">MOD(QUOTIENT($A$618,Assumptions!$B$77),2)</f>
        <v>0</v>
      </c>
      <c r="C618" s="12" t="n">
        <f aca="false">MOD(QUOTIENT($A$618,Assumptions!$B$78),2)</f>
        <v>1</v>
      </c>
      <c r="D618" s="12" t="n">
        <f aca="false">MOD(QUOTIENT($A$618,Assumptions!$B$79),2)</f>
        <v>0</v>
      </c>
      <c r="E618" s="12" t="n">
        <f aca="false">MOD(QUOTIENT($A$618,Assumptions!$B$80),2)</f>
        <v>1</v>
      </c>
      <c r="F618" s="12" t="n">
        <f aca="false">MOD(QUOTIENT($A$618,Assumptions!$B$81),2)</f>
        <v>1</v>
      </c>
      <c r="G618" s="12" t="n">
        <f aca="false">MOD(QUOTIENT($A$618,Assumptions!$B$82),2)</f>
        <v>1</v>
      </c>
      <c r="H618" s="12" t="n">
        <f aca="false">MOD(QUOTIENT($A$618,Assumptions!$B$83),2)</f>
        <v>1</v>
      </c>
      <c r="I618" s="12" t="n">
        <f aca="false">IF($B$618=1,MIN(Assumptions!$B$67,MAX(Assumptions!$B$4,Assumptions!$B$26-(Assumptions!$B$4))),Assumptions!$B$4)</f>
        <v>0</v>
      </c>
      <c r="J618" s="12" t="n">
        <f aca="false">IF($C$618=1,MIN(Assumptions!$B$66,MAX(Assumptions!$B$4,Assumptions!$B$26-($I$618))),Assumptions!$B$4)</f>
        <v>300000000</v>
      </c>
      <c r="K618" s="12" t="n">
        <f aca="false">IF($D$618=1,MIN(Assumptions!$B$61,MAX(Assumptions!$B$4,Assumptions!$B$26-($I$618+$J$618))),Assumptions!$B$4)</f>
        <v>0</v>
      </c>
      <c r="L618" s="12" t="n">
        <f aca="false">IF($E$618=1,MIN(Assumptions!$B$56,MAX(Assumptions!$B$4,Assumptions!$B$26-($I$618+$J$618+$K$618))),Assumptions!$B$4)</f>
        <v>60000000</v>
      </c>
      <c r="M618" s="12" t="n">
        <f aca="false">IF($F$618=1,MIN(Assumptions!$B$51,MAX(Assumptions!$B$4,Assumptions!$B$26-($I$618+$J$618+$K$618+$L$618))),Assumptions!$B$4)</f>
        <v>30000000</v>
      </c>
      <c r="N618" s="12" t="n">
        <f aca="false">IF($G$618=1,MIN(Assumptions!$B$46,MAX(Assumptions!$B$4,Assumptions!$B$26-($I$618+$J$618+$K$618+$L$618+$M$618))),Assumptions!$B$4)</f>
        <v>15000000</v>
      </c>
      <c r="O618" s="12" t="n">
        <f aca="false">IF($H$618=1,MIN(Assumptions!$B$41,MAX(Assumptions!$B$4,Assumptions!$B$26-($I$618+$J$618+$K$618+$L$618+$M$618+$N$618))),Assumptions!$B$4)</f>
        <v>5000000</v>
      </c>
      <c r="P618" s="12" t="n">
        <f aca="false">$I$618+$J$618+$K$618+$L$618+$M$618+$N$618+$O$618</f>
        <v>410000000</v>
      </c>
      <c r="Q618" s="12" t="n">
        <f aca="false">MAX(Assumptions!$B$4,Assumptions!$B$26-$P$618)</f>
        <v>1590000000</v>
      </c>
      <c r="R618" s="12" t="n">
        <f aca="false">$J$560+$O$560+Assumptions!$B$20+IF($B$618=0,$D$560,Assumptions!$B$4)+IF($C$618=0,$AI$560,Assumptions!$B$4)+IF($D$618=0,$AF$560,Assumptions!$B$4)+IF($E$618=0,$AC$560,Assumptions!$B$4)+IF($F$618=0,$Z$560,Assumptions!$B$4)+IF($G$618=0,$W$560,Assumptions!$B$4)+IF($H$618=0,$T$560,Assumptions!$B$4)</f>
        <v>11590557.9860977</v>
      </c>
      <c r="S618" s="12" t="n">
        <f aca="false">IF($R$618&gt;Assumptions!$B$4,$Q$618/$R$618&gt;Assumptions!$B$13,FALSE())</f>
        <v>1</v>
      </c>
      <c r="T618" s="12" t="n">
        <f aca="false">IF($S$618,($Q$618+Assumptions!$B$14*Assumptions!$B$13)/($R$618+Assumptions!$B$14),IF($R$618&gt;Assumptions!$B$4,$Q$618/$R$618,Assumptions!$B$4))</f>
        <v>113.018945138384</v>
      </c>
      <c r="U618" s="12" t="n">
        <f aca="false">IF($B$618=1,$I$618,$D$560*$T$618)</f>
        <v>68975388.7556417</v>
      </c>
      <c r="V618" s="12" t="n">
        <f aca="false">IF($C$618=1,$J$618,$AI$560*$T$618)</f>
        <v>300000000</v>
      </c>
      <c r="W618" s="12" t="n">
        <f aca="false">IF($D$618=1,$K$618,$AF$560*$T$618)</f>
        <v>194956333.303988</v>
      </c>
      <c r="X618" s="12" t="n">
        <f aca="false">IF($E$618=1,$L$618,$AC$560*$T$618)</f>
        <v>60000000</v>
      </c>
      <c r="Y618" s="12" t="n">
        <f aca="false">IF($F$618=1,$M$618,$Z$560*$T$618)</f>
        <v>30000000</v>
      </c>
      <c r="Z618" s="12" t="n">
        <f aca="false">IF($G$618=1,$N$618,$W$560*$T$618)</f>
        <v>15000000</v>
      </c>
      <c r="AA618" s="12" t="n">
        <f aca="false">IF($H$618=1,$O$618,$T$560*$T$618)</f>
        <v>5000000</v>
      </c>
      <c r="AB618" s="12" t="n">
        <f aca="false">($J$560+$O$560)*$T$618</f>
        <v>28850408.8489488</v>
      </c>
      <c r="AC618" s="12" t="n">
        <f aca="false">Assumptions!$B$20*$T$618</f>
        <v>1017170506.24546</v>
      </c>
      <c r="AD618" s="12" t="n">
        <f aca="false">IF($S$618,Assumptions!$B$14*($T$618-Assumptions!$B$13),Assumptions!$B$4)</f>
        <v>280047362.845961</v>
      </c>
      <c r="AE618" s="12" t="n">
        <f aca="false">$U$618+$V$618+$W$618+$X$618+$Y$618+$Z$618+$AA$618+$AB$618+$AC$618+$AD$618</f>
        <v>2000000000</v>
      </c>
      <c r="AF618" s="12" t="n">
        <f aca="false">IF(AND(IF($B$618=1,$U$618&gt;=INDEX($U$571:$U$698,1+$A$618-Assumptions!$B$77),$U$618&gt;INDEX($U$571:$U$698,1+$A$618+Assumptions!$B$77)),IF($C$618=1,$V$618&gt;=INDEX($V$571:$V$698,1+$A$618-Assumptions!$B$78),$V$618&gt;INDEX($V$571:$V$698,1+$A$618+Assumptions!$B$78)),IF($D$618=1,$W$618&gt;=INDEX($W$571:$W$698,1+$A$618-Assumptions!$B$79),$W$618&gt;INDEX($W$571:$W$698,1+$A$618+Assumptions!$B$79)),IF($E$618=1,$X$618&gt;=INDEX($X$571:$X$698,1+$A$618-Assumptions!$B$80),$X$618&gt;INDEX($X$571:$X$698,1+$A$618+Assumptions!$B$80)),IF($F$618=1,$Y$618&gt;=INDEX($Y$571:$Y$698,1+$A$618-Assumptions!$B$81),$Y$618&gt;INDEX($Y$571:$Y$698,1+$A$618+Assumptions!$B$81)),IF($G$618=1,$Z$618&gt;=INDEX($Z$571:$Z$698,1+$A$618-Assumptions!$B$82),$Z$618&gt;INDEX($Z$571:$Z$698,1+$A$618+Assumptions!$B$82)),IF($H$618=1,$AA$618&gt;=INDEX($AA$571:$AA$698,1+$A$618-Assumptions!$B$83),$AA$618&gt;INDEX($AA$571:$AA$698,1+$A$618+Assumptions!$B$83))),1,0)</f>
        <v>0</v>
      </c>
    </row>
    <row r="619" customFormat="false" ht="15" hidden="true" customHeight="false" outlineLevel="0" collapsed="false">
      <c r="A619" s="6" t="n">
        <f aca="false">ROW()-ROW($A$571)+Assumptions!$B$4</f>
        <v>48</v>
      </c>
      <c r="B619" s="12" t="n">
        <f aca="false">MOD(QUOTIENT($A$619,Assumptions!$B$77),2)</f>
        <v>0</v>
      </c>
      <c r="C619" s="12" t="n">
        <f aca="false">MOD(QUOTIENT($A$619,Assumptions!$B$78),2)</f>
        <v>1</v>
      </c>
      <c r="D619" s="12" t="n">
        <f aca="false">MOD(QUOTIENT($A$619,Assumptions!$B$79),2)</f>
        <v>1</v>
      </c>
      <c r="E619" s="12" t="n">
        <f aca="false">MOD(QUOTIENT($A$619,Assumptions!$B$80),2)</f>
        <v>0</v>
      </c>
      <c r="F619" s="12" t="n">
        <f aca="false">MOD(QUOTIENT($A$619,Assumptions!$B$81),2)</f>
        <v>0</v>
      </c>
      <c r="G619" s="12" t="n">
        <f aca="false">MOD(QUOTIENT($A$619,Assumptions!$B$82),2)</f>
        <v>0</v>
      </c>
      <c r="H619" s="12" t="n">
        <f aca="false">MOD(QUOTIENT($A$619,Assumptions!$B$83),2)</f>
        <v>0</v>
      </c>
      <c r="I619" s="12" t="n">
        <f aca="false">IF($B$619=1,MIN(Assumptions!$B$67,MAX(Assumptions!$B$4,Assumptions!$B$26-(Assumptions!$B$4))),Assumptions!$B$4)</f>
        <v>0</v>
      </c>
      <c r="J619" s="12" t="n">
        <f aca="false">IF($C$619=1,MIN(Assumptions!$B$66,MAX(Assumptions!$B$4,Assumptions!$B$26-($I$619))),Assumptions!$B$4)</f>
        <v>300000000</v>
      </c>
      <c r="K619" s="12" t="n">
        <f aca="false">IF($D$619=1,MIN(Assumptions!$B$61,MAX(Assumptions!$B$4,Assumptions!$B$26-($I$619+$J$619))),Assumptions!$B$4)</f>
        <v>100000000</v>
      </c>
      <c r="L619" s="12" t="n">
        <f aca="false">IF($E$619=1,MIN(Assumptions!$B$56,MAX(Assumptions!$B$4,Assumptions!$B$26-($I$619+$J$619+$K$619))),Assumptions!$B$4)</f>
        <v>0</v>
      </c>
      <c r="M619" s="12" t="n">
        <f aca="false">IF($F$619=1,MIN(Assumptions!$B$51,MAX(Assumptions!$B$4,Assumptions!$B$26-($I$619+$J$619+$K$619+$L$619))),Assumptions!$B$4)</f>
        <v>0</v>
      </c>
      <c r="N619" s="12" t="n">
        <f aca="false">IF($G$619=1,MIN(Assumptions!$B$46,MAX(Assumptions!$B$4,Assumptions!$B$26-($I$619+$J$619+$K$619+$L$619+$M$619))),Assumptions!$B$4)</f>
        <v>0</v>
      </c>
      <c r="O619" s="12" t="n">
        <f aca="false">IF($H$619=1,MIN(Assumptions!$B$41,MAX(Assumptions!$B$4,Assumptions!$B$26-($I$619+$J$619+$K$619+$L$619+$M$619+$N$619))),Assumptions!$B$4)</f>
        <v>0</v>
      </c>
      <c r="P619" s="12" t="n">
        <f aca="false">$I$619+$J$619+$K$619+$L$619+$M$619+$N$619+$O$619</f>
        <v>400000000</v>
      </c>
      <c r="Q619" s="12" t="n">
        <f aca="false">MAX(Assumptions!$B$4,Assumptions!$B$26-$P$619)</f>
        <v>1600000000</v>
      </c>
      <c r="R619" s="12" t="n">
        <f aca="false">$J$560+$O$560+Assumptions!$B$20+IF($B$619=0,$D$560,Assumptions!$B$4)+IF($C$619=0,$AI$560,Assumptions!$B$4)+IF($D$619=0,$AF$560,Assumptions!$B$4)+IF($E$619=0,$AC$560,Assumptions!$B$4)+IF($F$619=0,$Z$560,Assumptions!$B$4)+IF($G$619=0,$W$560,Assumptions!$B$4)+IF($H$619=0,$T$560,Assumptions!$B$4)</f>
        <v>25265569.9049819</v>
      </c>
      <c r="S619" s="12" t="n">
        <f aca="false">IF($R$619&gt;Assumptions!$B$4,$Q$619/$R$619&gt;Assumptions!$B$13,FALSE())</f>
        <v>1</v>
      </c>
      <c r="T619" s="12" t="n">
        <f aca="false">IF($S$619,($Q$619+Assumptions!$B$14*Assumptions!$B$13)/($R$619+Assumptions!$B$14),IF($R$619&gt;Assumptions!$B$4,$Q$619/$R$619,Assumptions!$B$4))</f>
        <v>57.7153649460105</v>
      </c>
      <c r="U619" s="12" t="n">
        <f aca="false">IF($B$619=1,$I$619,$D$560*$T$619)</f>
        <v>35223649.711563</v>
      </c>
      <c r="V619" s="12" t="n">
        <f aca="false">IF($C$619=1,$J$619,$AI$560*$T$619)</f>
        <v>300000000</v>
      </c>
      <c r="W619" s="12" t="n">
        <f aca="false">IF($D$619=1,$K$619,$AF$560*$T$619)</f>
        <v>100000000</v>
      </c>
      <c r="X619" s="12" t="n">
        <f aca="false">IF($E$619=1,$L$619,$AC$560*$T$619)</f>
        <v>138516875.870425</v>
      </c>
      <c r="Y619" s="12" t="n">
        <f aca="false">IF($F$619=1,$M$619,$Z$560*$T$619)</f>
        <v>173146094.838032</v>
      </c>
      <c r="Z619" s="12" t="n">
        <f aca="false">IF($G$619=1,$N$619,$W$560*$T$619)</f>
        <v>288576824.730053</v>
      </c>
      <c r="AA619" s="12" t="n">
        <f aca="false">IF($H$619=1,$O$619,$T$560*$T$619)</f>
        <v>288576824.730053</v>
      </c>
      <c r="AB619" s="12" t="n">
        <f aca="false">($J$560+$O$560)*$T$619</f>
        <v>14733033.2407533</v>
      </c>
      <c r="AC619" s="12" t="n">
        <f aca="false">Assumptions!$B$20*$T$619</f>
        <v>519438284.514095</v>
      </c>
      <c r="AD619" s="12" t="n">
        <f aca="false">IF($S$619,Assumptions!$B$14*($T$619-Assumptions!$B$13),Assumptions!$B$4)</f>
        <v>141788412.365026</v>
      </c>
      <c r="AE619" s="12" t="n">
        <f aca="false">$U$619+$V$619+$W$619+$X$619+$Y$619+$Z$619+$AA$619+$AB$619+$AC$619+$AD$619</f>
        <v>2000000000</v>
      </c>
      <c r="AF619" s="12" t="n">
        <f aca="false">IF(AND(IF($B$619=1,$U$619&gt;=INDEX($U$571:$U$698,1+$A$619-Assumptions!$B$77),$U$619&gt;INDEX($U$571:$U$698,1+$A$619+Assumptions!$B$77)),IF($C$619=1,$V$619&gt;=INDEX($V$571:$V$698,1+$A$619-Assumptions!$B$78),$V$619&gt;INDEX($V$571:$V$698,1+$A$619+Assumptions!$B$78)),IF($D$619=1,$W$619&gt;=INDEX($W$571:$W$698,1+$A$619-Assumptions!$B$79),$W$619&gt;INDEX($W$571:$W$698,1+$A$619+Assumptions!$B$79)),IF($E$619=1,$X$619&gt;=INDEX($X$571:$X$698,1+$A$619-Assumptions!$B$80),$X$619&gt;INDEX($X$571:$X$698,1+$A$619+Assumptions!$B$80)),IF($F$619=1,$Y$619&gt;=INDEX($Y$571:$Y$698,1+$A$619-Assumptions!$B$81),$Y$619&gt;INDEX($Y$571:$Y$698,1+$A$619+Assumptions!$B$81)),IF($G$619=1,$Z$619&gt;=INDEX($Z$571:$Z$698,1+$A$619-Assumptions!$B$82),$Z$619&gt;INDEX($Z$571:$Z$698,1+$A$619+Assumptions!$B$82)),IF($H$619=1,$AA$619&gt;=INDEX($AA$571:$AA$698,1+$A$619-Assumptions!$B$83),$AA$619&gt;INDEX($AA$571:$AA$698,1+$A$619+Assumptions!$B$83))),1,0)</f>
        <v>0</v>
      </c>
    </row>
    <row r="620" customFormat="false" ht="15" hidden="true" customHeight="false" outlineLevel="0" collapsed="false">
      <c r="A620" s="6" t="n">
        <f aca="false">ROW()-ROW($A$571)+Assumptions!$B$4</f>
        <v>49</v>
      </c>
      <c r="B620" s="12" t="n">
        <f aca="false">MOD(QUOTIENT($A$620,Assumptions!$B$77),2)</f>
        <v>0</v>
      </c>
      <c r="C620" s="12" t="n">
        <f aca="false">MOD(QUOTIENT($A$620,Assumptions!$B$78),2)</f>
        <v>1</v>
      </c>
      <c r="D620" s="12" t="n">
        <f aca="false">MOD(QUOTIENT($A$620,Assumptions!$B$79),2)</f>
        <v>1</v>
      </c>
      <c r="E620" s="12" t="n">
        <f aca="false">MOD(QUOTIENT($A$620,Assumptions!$B$80),2)</f>
        <v>0</v>
      </c>
      <c r="F620" s="12" t="n">
        <f aca="false">MOD(QUOTIENT($A$620,Assumptions!$B$81),2)</f>
        <v>0</v>
      </c>
      <c r="G620" s="12" t="n">
        <f aca="false">MOD(QUOTIENT($A$620,Assumptions!$B$82),2)</f>
        <v>0</v>
      </c>
      <c r="H620" s="12" t="n">
        <f aca="false">MOD(QUOTIENT($A$620,Assumptions!$B$83),2)</f>
        <v>1</v>
      </c>
      <c r="I620" s="12" t="n">
        <f aca="false">IF($B$620=1,MIN(Assumptions!$B$67,MAX(Assumptions!$B$4,Assumptions!$B$26-(Assumptions!$B$4))),Assumptions!$B$4)</f>
        <v>0</v>
      </c>
      <c r="J620" s="12" t="n">
        <f aca="false">IF($C$620=1,MIN(Assumptions!$B$66,MAX(Assumptions!$B$4,Assumptions!$B$26-($I$620))),Assumptions!$B$4)</f>
        <v>300000000</v>
      </c>
      <c r="K620" s="12" t="n">
        <f aca="false">IF($D$620=1,MIN(Assumptions!$B$61,MAX(Assumptions!$B$4,Assumptions!$B$26-($I$620+$J$620))),Assumptions!$B$4)</f>
        <v>100000000</v>
      </c>
      <c r="L620" s="12" t="n">
        <f aca="false">IF($E$620=1,MIN(Assumptions!$B$56,MAX(Assumptions!$B$4,Assumptions!$B$26-($I$620+$J$620+$K$620))),Assumptions!$B$4)</f>
        <v>0</v>
      </c>
      <c r="M620" s="12" t="n">
        <f aca="false">IF($F$620=1,MIN(Assumptions!$B$51,MAX(Assumptions!$B$4,Assumptions!$B$26-($I$620+$J$620+$K$620+$L$620))),Assumptions!$B$4)</f>
        <v>0</v>
      </c>
      <c r="N620" s="12" t="n">
        <f aca="false">IF($G$620=1,MIN(Assumptions!$B$46,MAX(Assumptions!$B$4,Assumptions!$B$26-($I$620+$J$620+$K$620+$L$620+$M$620))),Assumptions!$B$4)</f>
        <v>0</v>
      </c>
      <c r="O620" s="12" t="n">
        <f aca="false">IF($H$620=1,MIN(Assumptions!$B$41,MAX(Assumptions!$B$4,Assumptions!$B$26-($I$620+$J$620+$K$620+$L$620+$M$620+$N$620))),Assumptions!$B$4)</f>
        <v>5000000</v>
      </c>
      <c r="P620" s="12" t="n">
        <f aca="false">$I$620+$J$620+$K$620+$L$620+$M$620+$N$620+$O$620</f>
        <v>405000000</v>
      </c>
      <c r="Q620" s="12" t="n">
        <f aca="false">MAX(Assumptions!$B$4,Assumptions!$B$26-$P$620)</f>
        <v>1595000000</v>
      </c>
      <c r="R620" s="12" t="n">
        <f aca="false">$J$560+$O$560+Assumptions!$B$20+IF($B$620=0,$D$560,Assumptions!$B$4)+IF($C$620=0,$AI$560,Assumptions!$B$4)+IF($D$620=0,$AF$560,Assumptions!$B$4)+IF($E$620=0,$AC$560,Assumptions!$B$4)+IF($F$620=0,$Z$560,Assumptions!$B$4)+IF($G$620=0,$W$560,Assumptions!$B$4)+IF($H$620=0,$T$560,Assumptions!$B$4)</f>
        <v>20265569.9049819</v>
      </c>
      <c r="S620" s="12" t="n">
        <f aca="false">IF($R$620&gt;Assumptions!$B$4,$Q$620/$R$620&gt;Assumptions!$B$13,FALSE())</f>
        <v>1</v>
      </c>
      <c r="T620" s="12" t="n">
        <f aca="false">IF($S$620,($Q$620+Assumptions!$B$14*Assumptions!$B$13)/($R$620+Assumptions!$B$14),IF($R$620&gt;Assumptions!$B$4,$Q$620/$R$620,Assumptions!$B$4))</f>
        <v>70.171755272</v>
      </c>
      <c r="U620" s="12" t="n">
        <f aca="false">IF($B$620=1,$I$620,$D$560*$T$620)</f>
        <v>42825776.6308606</v>
      </c>
      <c r="V620" s="12" t="n">
        <f aca="false">IF($C$620=1,$J$620,$AI$560*$T$620)</f>
        <v>300000000</v>
      </c>
      <c r="W620" s="12" t="n">
        <f aca="false">IF($D$620=1,$K$620,$AF$560*$T$620)</f>
        <v>100000000</v>
      </c>
      <c r="X620" s="12" t="n">
        <f aca="false">IF($E$620=1,$L$620,$AC$560*$T$620)</f>
        <v>168412212.6528</v>
      </c>
      <c r="Y620" s="12" t="n">
        <f aca="false">IF($F$620=1,$M$620,$Z$560*$T$620)</f>
        <v>210515265.816</v>
      </c>
      <c r="Z620" s="12" t="n">
        <f aca="false">IF($G$620=1,$N$620,$W$560*$T$620)</f>
        <v>350858776.36</v>
      </c>
      <c r="AA620" s="12" t="n">
        <f aca="false">IF($H$620=1,$O$620,$T$560*$T$620)</f>
        <v>5000000</v>
      </c>
      <c r="AB620" s="12" t="n">
        <f aca="false">($J$560+$O$560)*$T$620</f>
        <v>17912782.9123403</v>
      </c>
      <c r="AC620" s="12" t="n">
        <f aca="false">Assumptions!$B$20*$T$620</f>
        <v>631545797.448</v>
      </c>
      <c r="AD620" s="12" t="n">
        <f aca="false">IF($S$620,Assumptions!$B$14*($T$620-Assumptions!$B$13),Assumptions!$B$4)</f>
        <v>172929388.18</v>
      </c>
      <c r="AE620" s="12" t="n">
        <f aca="false">$U$620+$V$620+$W$620+$X$620+$Y$620+$Z$620+$AA$620+$AB$620+$AC$620+$AD$620</f>
        <v>2000000000</v>
      </c>
      <c r="AF620" s="12" t="n">
        <f aca="false">IF(AND(IF($B$620=1,$U$620&gt;=INDEX($U$571:$U$698,1+$A$620-Assumptions!$B$77),$U$620&gt;INDEX($U$571:$U$698,1+$A$620+Assumptions!$B$77)),IF($C$620=1,$V$620&gt;=INDEX($V$571:$V$698,1+$A$620-Assumptions!$B$78),$V$620&gt;INDEX($V$571:$V$698,1+$A$620+Assumptions!$B$78)),IF($D$620=1,$W$620&gt;=INDEX($W$571:$W$698,1+$A$620-Assumptions!$B$79),$W$620&gt;INDEX($W$571:$W$698,1+$A$620+Assumptions!$B$79)),IF($E$620=1,$X$620&gt;=INDEX($X$571:$X$698,1+$A$620-Assumptions!$B$80),$X$620&gt;INDEX($X$571:$X$698,1+$A$620+Assumptions!$B$80)),IF($F$620=1,$Y$620&gt;=INDEX($Y$571:$Y$698,1+$A$620-Assumptions!$B$81),$Y$620&gt;INDEX($Y$571:$Y$698,1+$A$620+Assumptions!$B$81)),IF($G$620=1,$Z$620&gt;=INDEX($Z$571:$Z$698,1+$A$620-Assumptions!$B$82),$Z$620&gt;INDEX($Z$571:$Z$698,1+$A$620+Assumptions!$B$82)),IF($H$620=1,$AA$620&gt;=INDEX($AA$571:$AA$698,1+$A$620-Assumptions!$B$83),$AA$620&gt;INDEX($AA$571:$AA$698,1+$A$620+Assumptions!$B$83))),1,0)</f>
        <v>0</v>
      </c>
    </row>
    <row r="621" customFormat="false" ht="15" hidden="true" customHeight="false" outlineLevel="0" collapsed="false">
      <c r="A621" s="6" t="n">
        <f aca="false">ROW()-ROW($A$571)+Assumptions!$B$4</f>
        <v>50</v>
      </c>
      <c r="B621" s="12" t="n">
        <f aca="false">MOD(QUOTIENT($A$621,Assumptions!$B$77),2)</f>
        <v>0</v>
      </c>
      <c r="C621" s="12" t="n">
        <f aca="false">MOD(QUOTIENT($A$621,Assumptions!$B$78),2)</f>
        <v>1</v>
      </c>
      <c r="D621" s="12" t="n">
        <f aca="false">MOD(QUOTIENT($A$621,Assumptions!$B$79),2)</f>
        <v>1</v>
      </c>
      <c r="E621" s="12" t="n">
        <f aca="false">MOD(QUOTIENT($A$621,Assumptions!$B$80),2)</f>
        <v>0</v>
      </c>
      <c r="F621" s="12" t="n">
        <f aca="false">MOD(QUOTIENT($A$621,Assumptions!$B$81),2)</f>
        <v>0</v>
      </c>
      <c r="G621" s="12" t="n">
        <f aca="false">MOD(QUOTIENT($A$621,Assumptions!$B$82),2)</f>
        <v>1</v>
      </c>
      <c r="H621" s="12" t="n">
        <f aca="false">MOD(QUOTIENT($A$621,Assumptions!$B$83),2)</f>
        <v>0</v>
      </c>
      <c r="I621" s="12" t="n">
        <f aca="false">IF($B$621=1,MIN(Assumptions!$B$67,MAX(Assumptions!$B$4,Assumptions!$B$26-(Assumptions!$B$4))),Assumptions!$B$4)</f>
        <v>0</v>
      </c>
      <c r="J621" s="12" t="n">
        <f aca="false">IF($C$621=1,MIN(Assumptions!$B$66,MAX(Assumptions!$B$4,Assumptions!$B$26-($I$621))),Assumptions!$B$4)</f>
        <v>300000000</v>
      </c>
      <c r="K621" s="12" t="n">
        <f aca="false">IF($D$621=1,MIN(Assumptions!$B$61,MAX(Assumptions!$B$4,Assumptions!$B$26-($I$621+$J$621))),Assumptions!$B$4)</f>
        <v>100000000</v>
      </c>
      <c r="L621" s="12" t="n">
        <f aca="false">IF($E$621=1,MIN(Assumptions!$B$56,MAX(Assumptions!$B$4,Assumptions!$B$26-($I$621+$J$621+$K$621))),Assumptions!$B$4)</f>
        <v>0</v>
      </c>
      <c r="M621" s="12" t="n">
        <f aca="false">IF($F$621=1,MIN(Assumptions!$B$51,MAX(Assumptions!$B$4,Assumptions!$B$26-($I$621+$J$621+$K$621+$L$621))),Assumptions!$B$4)</f>
        <v>0</v>
      </c>
      <c r="N621" s="12" t="n">
        <f aca="false">IF($G$621=1,MIN(Assumptions!$B$46,MAX(Assumptions!$B$4,Assumptions!$B$26-($I$621+$J$621+$K$621+$L$621+$M$621))),Assumptions!$B$4)</f>
        <v>15000000</v>
      </c>
      <c r="O621" s="12" t="n">
        <f aca="false">IF($H$621=1,MIN(Assumptions!$B$41,MAX(Assumptions!$B$4,Assumptions!$B$26-($I$621+$J$621+$K$621+$L$621+$M$621+$N$621))),Assumptions!$B$4)</f>
        <v>0</v>
      </c>
      <c r="P621" s="12" t="n">
        <f aca="false">$I$621+$J$621+$K$621+$L$621+$M$621+$N$621+$O$621</f>
        <v>415000000</v>
      </c>
      <c r="Q621" s="12" t="n">
        <f aca="false">MAX(Assumptions!$B$4,Assumptions!$B$26-$P$621)</f>
        <v>1585000000</v>
      </c>
      <c r="R621" s="12" t="n">
        <f aca="false">$J$560+$O$560+Assumptions!$B$20+IF($B$621=0,$D$560,Assumptions!$B$4)+IF($C$621=0,$AI$560,Assumptions!$B$4)+IF($D$621=0,$AF$560,Assumptions!$B$4)+IF($E$621=0,$AC$560,Assumptions!$B$4)+IF($F$621=0,$Z$560,Assumptions!$B$4)+IF($G$621=0,$W$560,Assumptions!$B$4)+IF($H$621=0,$T$560,Assumptions!$B$4)</f>
        <v>20265569.9049819</v>
      </c>
      <c r="S621" s="12" t="n">
        <f aca="false">IF($R$621&gt;Assumptions!$B$4,$Q$621/$R$621&gt;Assumptions!$B$13,FALSE())</f>
        <v>1</v>
      </c>
      <c r="T621" s="12" t="n">
        <f aca="false">IF($S$621,($Q$621+Assumptions!$B$14*Assumptions!$B$13)/($R$621+Assumptions!$B$14),IF($R$621&gt;Assumptions!$B$4,$Q$621/$R$621,Assumptions!$B$4))</f>
        <v>69.7324954580907</v>
      </c>
      <c r="U621" s="12" t="n">
        <f aca="false">IF($B$621=1,$I$621,$D$560*$T$621)</f>
        <v>42557696.6519507</v>
      </c>
      <c r="V621" s="12" t="n">
        <f aca="false">IF($C$621=1,$J$621,$AI$560*$T$621)</f>
        <v>300000000</v>
      </c>
      <c r="W621" s="12" t="n">
        <f aca="false">IF($D$621=1,$K$621,$AF$560*$T$621)</f>
        <v>100000000</v>
      </c>
      <c r="X621" s="12" t="n">
        <f aca="false">IF($E$621=1,$L$621,$AC$560*$T$621)</f>
        <v>167357989.099418</v>
      </c>
      <c r="Y621" s="12" t="n">
        <f aca="false">IF($F$621=1,$M$621,$Z$560*$T$621)</f>
        <v>209197486.374272</v>
      </c>
      <c r="Z621" s="12" t="n">
        <f aca="false">IF($G$621=1,$N$621,$W$560*$T$621)</f>
        <v>15000000</v>
      </c>
      <c r="AA621" s="12" t="n">
        <f aca="false">IF($H$621=1,$O$621,$T$560*$T$621)</f>
        <v>348662477.290454</v>
      </c>
      <c r="AB621" s="12" t="n">
        <f aca="false">($J$560+$O$560)*$T$621</f>
        <v>17800652.8158624</v>
      </c>
      <c r="AC621" s="12" t="n">
        <f aca="false">Assumptions!$B$20*$T$621</f>
        <v>627592459.122817</v>
      </c>
      <c r="AD621" s="12" t="n">
        <f aca="false">IF($S$621,Assumptions!$B$14*($T$621-Assumptions!$B$13),Assumptions!$B$4)</f>
        <v>171831238.645227</v>
      </c>
      <c r="AE621" s="12" t="n">
        <f aca="false">$U$621+$V$621+$W$621+$X$621+$Y$621+$Z$621+$AA$621+$AB$621+$AC$621+$AD$621</f>
        <v>2000000000</v>
      </c>
      <c r="AF621" s="12" t="n">
        <f aca="false">IF(AND(IF($B$621=1,$U$621&gt;=INDEX($U$571:$U$698,1+$A$621-Assumptions!$B$77),$U$621&gt;INDEX($U$571:$U$698,1+$A$621+Assumptions!$B$77)),IF($C$621=1,$V$621&gt;=INDEX($V$571:$V$698,1+$A$621-Assumptions!$B$78),$V$621&gt;INDEX($V$571:$V$698,1+$A$621+Assumptions!$B$78)),IF($D$621=1,$W$621&gt;=INDEX($W$571:$W$698,1+$A$621-Assumptions!$B$79),$W$621&gt;INDEX($W$571:$W$698,1+$A$621+Assumptions!$B$79)),IF($E$621=1,$X$621&gt;=INDEX($X$571:$X$698,1+$A$621-Assumptions!$B$80),$X$621&gt;INDEX($X$571:$X$698,1+$A$621+Assumptions!$B$80)),IF($F$621=1,$Y$621&gt;=INDEX($Y$571:$Y$698,1+$A$621-Assumptions!$B$81),$Y$621&gt;INDEX($Y$571:$Y$698,1+$A$621+Assumptions!$B$81)),IF($G$621=1,$Z$621&gt;=INDEX($Z$571:$Z$698,1+$A$621-Assumptions!$B$82),$Z$621&gt;INDEX($Z$571:$Z$698,1+$A$621+Assumptions!$B$82)),IF($H$621=1,$AA$621&gt;=INDEX($AA$571:$AA$698,1+$A$621-Assumptions!$B$83),$AA$621&gt;INDEX($AA$571:$AA$698,1+$A$621+Assumptions!$B$83))),1,0)</f>
        <v>0</v>
      </c>
    </row>
    <row r="622" customFormat="false" ht="15" hidden="true" customHeight="false" outlineLevel="0" collapsed="false">
      <c r="A622" s="6" t="n">
        <f aca="false">ROW()-ROW($A$571)+Assumptions!$B$4</f>
        <v>51</v>
      </c>
      <c r="B622" s="12" t="n">
        <f aca="false">MOD(QUOTIENT($A$622,Assumptions!$B$77),2)</f>
        <v>0</v>
      </c>
      <c r="C622" s="12" t="n">
        <f aca="false">MOD(QUOTIENT($A$622,Assumptions!$B$78),2)</f>
        <v>1</v>
      </c>
      <c r="D622" s="12" t="n">
        <f aca="false">MOD(QUOTIENT($A$622,Assumptions!$B$79),2)</f>
        <v>1</v>
      </c>
      <c r="E622" s="12" t="n">
        <f aca="false">MOD(QUOTIENT($A$622,Assumptions!$B$80),2)</f>
        <v>0</v>
      </c>
      <c r="F622" s="12" t="n">
        <f aca="false">MOD(QUOTIENT($A$622,Assumptions!$B$81),2)</f>
        <v>0</v>
      </c>
      <c r="G622" s="12" t="n">
        <f aca="false">MOD(QUOTIENT($A$622,Assumptions!$B$82),2)</f>
        <v>1</v>
      </c>
      <c r="H622" s="12" t="n">
        <f aca="false">MOD(QUOTIENT($A$622,Assumptions!$B$83),2)</f>
        <v>1</v>
      </c>
      <c r="I622" s="12" t="n">
        <f aca="false">IF($B$622=1,MIN(Assumptions!$B$67,MAX(Assumptions!$B$4,Assumptions!$B$26-(Assumptions!$B$4))),Assumptions!$B$4)</f>
        <v>0</v>
      </c>
      <c r="J622" s="12" t="n">
        <f aca="false">IF($C$622=1,MIN(Assumptions!$B$66,MAX(Assumptions!$B$4,Assumptions!$B$26-($I$622))),Assumptions!$B$4)</f>
        <v>300000000</v>
      </c>
      <c r="K622" s="12" t="n">
        <f aca="false">IF($D$622=1,MIN(Assumptions!$B$61,MAX(Assumptions!$B$4,Assumptions!$B$26-($I$622+$J$622))),Assumptions!$B$4)</f>
        <v>100000000</v>
      </c>
      <c r="L622" s="12" t="n">
        <f aca="false">IF($E$622=1,MIN(Assumptions!$B$56,MAX(Assumptions!$B$4,Assumptions!$B$26-($I$622+$J$622+$K$622))),Assumptions!$B$4)</f>
        <v>0</v>
      </c>
      <c r="M622" s="12" t="n">
        <f aca="false">IF($F$622=1,MIN(Assumptions!$B$51,MAX(Assumptions!$B$4,Assumptions!$B$26-($I$622+$J$622+$K$622+$L$622))),Assumptions!$B$4)</f>
        <v>0</v>
      </c>
      <c r="N622" s="12" t="n">
        <f aca="false">IF($G$622=1,MIN(Assumptions!$B$46,MAX(Assumptions!$B$4,Assumptions!$B$26-($I$622+$J$622+$K$622+$L$622+$M$622))),Assumptions!$B$4)</f>
        <v>15000000</v>
      </c>
      <c r="O622" s="12" t="n">
        <f aca="false">IF($H$622=1,MIN(Assumptions!$B$41,MAX(Assumptions!$B$4,Assumptions!$B$26-($I$622+$J$622+$K$622+$L$622+$M$622+$N$622))),Assumptions!$B$4)</f>
        <v>5000000</v>
      </c>
      <c r="P622" s="12" t="n">
        <f aca="false">$I$622+$J$622+$K$622+$L$622+$M$622+$N$622+$O$622</f>
        <v>420000000</v>
      </c>
      <c r="Q622" s="12" t="n">
        <f aca="false">MAX(Assumptions!$B$4,Assumptions!$B$26-$P$622)</f>
        <v>1580000000</v>
      </c>
      <c r="R622" s="12" t="n">
        <f aca="false">$J$560+$O$560+Assumptions!$B$20+IF($B$622=0,$D$560,Assumptions!$B$4)+IF($C$622=0,$AI$560,Assumptions!$B$4)+IF($D$622=0,$AF$560,Assumptions!$B$4)+IF($E$622=0,$AC$560,Assumptions!$B$4)+IF($F$622=0,$Z$560,Assumptions!$B$4)+IF($G$622=0,$W$560,Assumptions!$B$4)+IF($H$622=0,$T$560,Assumptions!$B$4)</f>
        <v>15265569.9049819</v>
      </c>
      <c r="S622" s="12" t="n">
        <f aca="false">IF($R$622&gt;Assumptions!$B$4,$Q$622/$R$622&gt;Assumptions!$B$13,FALSE())</f>
        <v>1</v>
      </c>
      <c r="T622" s="12" t="n">
        <f aca="false">IF($S$622,($Q$622+Assumptions!$B$14*Assumptions!$B$13)/($R$622+Assumptions!$B$14),IF($R$622&gt;Assumptions!$B$4,$Q$622/$R$622,Assumptions!$B$4))</f>
        <v>89.0767933966602</v>
      </c>
      <c r="U622" s="12" t="n">
        <f aca="false">IF($B$622=1,$I$622,$D$560*$T$622)</f>
        <v>54363509.110066</v>
      </c>
      <c r="V622" s="12" t="n">
        <f aca="false">IF($C$622=1,$J$622,$AI$560*$T$622)</f>
        <v>300000000</v>
      </c>
      <c r="W622" s="12" t="n">
        <f aca="false">IF($D$622=1,$K$622,$AF$560*$T$622)</f>
        <v>100000000</v>
      </c>
      <c r="X622" s="12" t="n">
        <f aca="false">IF($E$622=1,$L$622,$AC$560*$T$622)</f>
        <v>213784304.151984</v>
      </c>
      <c r="Y622" s="12" t="n">
        <f aca="false">IF($F$622=1,$M$622,$Z$560*$T$622)</f>
        <v>267230380.189981</v>
      </c>
      <c r="Z622" s="12" t="n">
        <f aca="false">IF($G$622=1,$N$622,$W$560*$T$622)</f>
        <v>15000000</v>
      </c>
      <c r="AA622" s="12" t="n">
        <f aca="false">IF($H$622=1,$O$622,$T$560*$T$622)</f>
        <v>5000000</v>
      </c>
      <c r="AB622" s="12" t="n">
        <f aca="false">($J$560+$O$560)*$T$622</f>
        <v>22738682.4863771</v>
      </c>
      <c r="AC622" s="12" t="n">
        <f aca="false">Assumptions!$B$20*$T$622</f>
        <v>801691140.569942</v>
      </c>
      <c r="AD622" s="12" t="n">
        <f aca="false">IF($S$622,Assumptions!$B$14*($T$622-Assumptions!$B$13),Assumptions!$B$4)</f>
        <v>220191983.49165</v>
      </c>
      <c r="AE622" s="12" t="n">
        <f aca="false">$U$622+$V$622+$W$622+$X$622+$Y$622+$Z$622+$AA$622+$AB$622+$AC$622+$AD$622</f>
        <v>2000000000</v>
      </c>
      <c r="AF622" s="12" t="n">
        <f aca="false">IF(AND(IF($B$622=1,$U$622&gt;=INDEX($U$571:$U$698,1+$A$622-Assumptions!$B$77),$U$622&gt;INDEX($U$571:$U$698,1+$A$622+Assumptions!$B$77)),IF($C$622=1,$V$622&gt;=INDEX($V$571:$V$698,1+$A$622-Assumptions!$B$78),$V$622&gt;INDEX($V$571:$V$698,1+$A$622+Assumptions!$B$78)),IF($D$622=1,$W$622&gt;=INDEX($W$571:$W$698,1+$A$622-Assumptions!$B$79),$W$622&gt;INDEX($W$571:$W$698,1+$A$622+Assumptions!$B$79)),IF($E$622=1,$X$622&gt;=INDEX($X$571:$X$698,1+$A$622-Assumptions!$B$80),$X$622&gt;INDEX($X$571:$X$698,1+$A$622+Assumptions!$B$80)),IF($F$622=1,$Y$622&gt;=INDEX($Y$571:$Y$698,1+$A$622-Assumptions!$B$81),$Y$622&gt;INDEX($Y$571:$Y$698,1+$A$622+Assumptions!$B$81)),IF($G$622=1,$Z$622&gt;=INDEX($Z$571:$Z$698,1+$A$622-Assumptions!$B$82),$Z$622&gt;INDEX($Z$571:$Z$698,1+$A$622+Assumptions!$B$82)),IF($H$622=1,$AA$622&gt;=INDEX($AA$571:$AA$698,1+$A$622-Assumptions!$B$83),$AA$622&gt;INDEX($AA$571:$AA$698,1+$A$622+Assumptions!$B$83))),1,0)</f>
        <v>0</v>
      </c>
    </row>
    <row r="623" customFormat="false" ht="15" hidden="true" customHeight="false" outlineLevel="0" collapsed="false">
      <c r="A623" s="6" t="n">
        <f aca="false">ROW()-ROW($A$571)+Assumptions!$B$4</f>
        <v>52</v>
      </c>
      <c r="B623" s="12" t="n">
        <f aca="false">MOD(QUOTIENT($A$623,Assumptions!$B$77),2)</f>
        <v>0</v>
      </c>
      <c r="C623" s="12" t="n">
        <f aca="false">MOD(QUOTIENT($A$623,Assumptions!$B$78),2)</f>
        <v>1</v>
      </c>
      <c r="D623" s="12" t="n">
        <f aca="false">MOD(QUOTIENT($A$623,Assumptions!$B$79),2)</f>
        <v>1</v>
      </c>
      <c r="E623" s="12" t="n">
        <f aca="false">MOD(QUOTIENT($A$623,Assumptions!$B$80),2)</f>
        <v>0</v>
      </c>
      <c r="F623" s="12" t="n">
        <f aca="false">MOD(QUOTIENT($A$623,Assumptions!$B$81),2)</f>
        <v>1</v>
      </c>
      <c r="G623" s="12" t="n">
        <f aca="false">MOD(QUOTIENT($A$623,Assumptions!$B$82),2)</f>
        <v>0</v>
      </c>
      <c r="H623" s="12" t="n">
        <f aca="false">MOD(QUOTIENT($A$623,Assumptions!$B$83),2)</f>
        <v>0</v>
      </c>
      <c r="I623" s="12" t="n">
        <f aca="false">IF($B$623=1,MIN(Assumptions!$B$67,MAX(Assumptions!$B$4,Assumptions!$B$26-(Assumptions!$B$4))),Assumptions!$B$4)</f>
        <v>0</v>
      </c>
      <c r="J623" s="12" t="n">
        <f aca="false">IF($C$623=1,MIN(Assumptions!$B$66,MAX(Assumptions!$B$4,Assumptions!$B$26-($I$623))),Assumptions!$B$4)</f>
        <v>300000000</v>
      </c>
      <c r="K623" s="12" t="n">
        <f aca="false">IF($D$623=1,MIN(Assumptions!$B$61,MAX(Assumptions!$B$4,Assumptions!$B$26-($I$623+$J$623))),Assumptions!$B$4)</f>
        <v>100000000</v>
      </c>
      <c r="L623" s="12" t="n">
        <f aca="false">IF($E$623=1,MIN(Assumptions!$B$56,MAX(Assumptions!$B$4,Assumptions!$B$26-($I$623+$J$623+$K$623))),Assumptions!$B$4)</f>
        <v>0</v>
      </c>
      <c r="M623" s="12" t="n">
        <f aca="false">IF($F$623=1,MIN(Assumptions!$B$51,MAX(Assumptions!$B$4,Assumptions!$B$26-($I$623+$J$623+$K$623+$L$623))),Assumptions!$B$4)</f>
        <v>30000000</v>
      </c>
      <c r="N623" s="12" t="n">
        <f aca="false">IF($G$623=1,MIN(Assumptions!$B$46,MAX(Assumptions!$B$4,Assumptions!$B$26-($I$623+$J$623+$K$623+$L$623+$M$623))),Assumptions!$B$4)</f>
        <v>0</v>
      </c>
      <c r="O623" s="12" t="n">
        <f aca="false">IF($H$623=1,MIN(Assumptions!$B$41,MAX(Assumptions!$B$4,Assumptions!$B$26-($I$623+$J$623+$K$623+$L$623+$M$623+$N$623))),Assumptions!$B$4)</f>
        <v>0</v>
      </c>
      <c r="P623" s="12" t="n">
        <f aca="false">$I$623+$J$623+$K$623+$L$623+$M$623+$N$623+$O$623</f>
        <v>430000000</v>
      </c>
      <c r="Q623" s="12" t="n">
        <f aca="false">MAX(Assumptions!$B$4,Assumptions!$B$26-$P$623)</f>
        <v>1570000000</v>
      </c>
      <c r="R623" s="12" t="n">
        <f aca="false">$J$560+$O$560+Assumptions!$B$20+IF($B$623=0,$D$560,Assumptions!$B$4)+IF($C$623=0,$AI$560,Assumptions!$B$4)+IF($D$623=0,$AF$560,Assumptions!$B$4)+IF($E$623=0,$AC$560,Assumptions!$B$4)+IF($F$623=0,$Z$560,Assumptions!$B$4)+IF($G$623=0,$W$560,Assumptions!$B$4)+IF($H$623=0,$T$560,Assumptions!$B$4)</f>
        <v>22265569.9049819</v>
      </c>
      <c r="S623" s="12" t="n">
        <f aca="false">IF($R$623&gt;Assumptions!$B$4,$Q$623/$R$623&gt;Assumptions!$B$13,FALSE())</f>
        <v>1</v>
      </c>
      <c r="T623" s="12" t="n">
        <f aca="false">IF($S$623,($Q$623+Assumptions!$B$14*Assumptions!$B$13)/($R$623+Assumptions!$B$14),IF($R$623&gt;Assumptions!$B$4,$Q$623/$R$623,Assumptions!$B$4))</f>
        <v>63.4954093943007</v>
      </c>
      <c r="U623" s="12" t="n">
        <f aca="false">IF($B$623=1,$I$623,$D$560*$T$623)</f>
        <v>38751207.0813256</v>
      </c>
      <c r="V623" s="12" t="n">
        <f aca="false">IF($C$623=1,$J$623,$AI$560*$T$623)</f>
        <v>300000000</v>
      </c>
      <c r="W623" s="12" t="n">
        <f aca="false">IF($D$623=1,$K$623,$AF$560*$T$623)</f>
        <v>100000000</v>
      </c>
      <c r="X623" s="12" t="n">
        <f aca="false">IF($E$623=1,$L$623,$AC$560*$T$623)</f>
        <v>152388982.546322</v>
      </c>
      <c r="Y623" s="12" t="n">
        <f aca="false">IF($F$623=1,$M$623,$Z$560*$T$623)</f>
        <v>30000000</v>
      </c>
      <c r="Z623" s="12" t="n">
        <f aca="false">IF($G$623=1,$N$623,$W$560*$T$623)</f>
        <v>317477046.971503</v>
      </c>
      <c r="AA623" s="12" t="n">
        <f aca="false">IF($H$623=1,$O$623,$T$560*$T$623)</f>
        <v>317477046.971503</v>
      </c>
      <c r="AB623" s="12" t="n">
        <f aca="false">($J$560+$O$560)*$T$623</f>
        <v>16208508.3948886</v>
      </c>
      <c r="AC623" s="12" t="n">
        <f aca="false">Assumptions!$B$20*$T$623</f>
        <v>571458684.548706</v>
      </c>
      <c r="AD623" s="12" t="n">
        <f aca="false">IF($S$623,Assumptions!$B$14*($T$623-Assumptions!$B$13),Assumptions!$B$4)</f>
        <v>156238523.485752</v>
      </c>
      <c r="AE623" s="12" t="n">
        <f aca="false">$U$623+$V$623+$W$623+$X$623+$Y$623+$Z$623+$AA$623+$AB$623+$AC$623+$AD$623</f>
        <v>2000000000</v>
      </c>
      <c r="AF623" s="12" t="n">
        <f aca="false">IF(AND(IF($B$623=1,$U$623&gt;=INDEX($U$571:$U$698,1+$A$623-Assumptions!$B$77),$U$623&gt;INDEX($U$571:$U$698,1+$A$623+Assumptions!$B$77)),IF($C$623=1,$V$623&gt;=INDEX($V$571:$V$698,1+$A$623-Assumptions!$B$78),$V$623&gt;INDEX($V$571:$V$698,1+$A$623+Assumptions!$B$78)),IF($D$623=1,$W$623&gt;=INDEX($W$571:$W$698,1+$A$623-Assumptions!$B$79),$W$623&gt;INDEX($W$571:$W$698,1+$A$623+Assumptions!$B$79)),IF($E$623=1,$X$623&gt;=INDEX($X$571:$X$698,1+$A$623-Assumptions!$B$80),$X$623&gt;INDEX($X$571:$X$698,1+$A$623+Assumptions!$B$80)),IF($F$623=1,$Y$623&gt;=INDEX($Y$571:$Y$698,1+$A$623-Assumptions!$B$81),$Y$623&gt;INDEX($Y$571:$Y$698,1+$A$623+Assumptions!$B$81)),IF($G$623=1,$Z$623&gt;=INDEX($Z$571:$Z$698,1+$A$623-Assumptions!$B$82),$Z$623&gt;INDEX($Z$571:$Z$698,1+$A$623+Assumptions!$B$82)),IF($H$623=1,$AA$623&gt;=INDEX($AA$571:$AA$698,1+$A$623-Assumptions!$B$83),$AA$623&gt;INDEX($AA$571:$AA$698,1+$A$623+Assumptions!$B$83))),1,0)</f>
        <v>0</v>
      </c>
    </row>
    <row r="624" customFormat="false" ht="15" hidden="true" customHeight="false" outlineLevel="0" collapsed="false">
      <c r="A624" s="6" t="n">
        <f aca="false">ROW()-ROW($A$571)+Assumptions!$B$4</f>
        <v>53</v>
      </c>
      <c r="B624" s="12" t="n">
        <f aca="false">MOD(QUOTIENT($A$624,Assumptions!$B$77),2)</f>
        <v>0</v>
      </c>
      <c r="C624" s="12" t="n">
        <f aca="false">MOD(QUOTIENT($A$624,Assumptions!$B$78),2)</f>
        <v>1</v>
      </c>
      <c r="D624" s="12" t="n">
        <f aca="false">MOD(QUOTIENT($A$624,Assumptions!$B$79),2)</f>
        <v>1</v>
      </c>
      <c r="E624" s="12" t="n">
        <f aca="false">MOD(QUOTIENT($A$624,Assumptions!$B$80),2)</f>
        <v>0</v>
      </c>
      <c r="F624" s="12" t="n">
        <f aca="false">MOD(QUOTIENT($A$624,Assumptions!$B$81),2)</f>
        <v>1</v>
      </c>
      <c r="G624" s="12" t="n">
        <f aca="false">MOD(QUOTIENT($A$624,Assumptions!$B$82),2)</f>
        <v>0</v>
      </c>
      <c r="H624" s="12" t="n">
        <f aca="false">MOD(QUOTIENT($A$624,Assumptions!$B$83),2)</f>
        <v>1</v>
      </c>
      <c r="I624" s="12" t="n">
        <f aca="false">IF($B$624=1,MIN(Assumptions!$B$67,MAX(Assumptions!$B$4,Assumptions!$B$26-(Assumptions!$B$4))),Assumptions!$B$4)</f>
        <v>0</v>
      </c>
      <c r="J624" s="12" t="n">
        <f aca="false">IF($C$624=1,MIN(Assumptions!$B$66,MAX(Assumptions!$B$4,Assumptions!$B$26-($I$624))),Assumptions!$B$4)</f>
        <v>300000000</v>
      </c>
      <c r="K624" s="12" t="n">
        <f aca="false">IF($D$624=1,MIN(Assumptions!$B$61,MAX(Assumptions!$B$4,Assumptions!$B$26-($I$624+$J$624))),Assumptions!$B$4)</f>
        <v>100000000</v>
      </c>
      <c r="L624" s="12" t="n">
        <f aca="false">IF($E$624=1,MIN(Assumptions!$B$56,MAX(Assumptions!$B$4,Assumptions!$B$26-($I$624+$J$624+$K$624))),Assumptions!$B$4)</f>
        <v>0</v>
      </c>
      <c r="M624" s="12" t="n">
        <f aca="false">IF($F$624=1,MIN(Assumptions!$B$51,MAX(Assumptions!$B$4,Assumptions!$B$26-($I$624+$J$624+$K$624+$L$624))),Assumptions!$B$4)</f>
        <v>30000000</v>
      </c>
      <c r="N624" s="12" t="n">
        <f aca="false">IF($G$624=1,MIN(Assumptions!$B$46,MAX(Assumptions!$B$4,Assumptions!$B$26-($I$624+$J$624+$K$624+$L$624+$M$624))),Assumptions!$B$4)</f>
        <v>0</v>
      </c>
      <c r="O624" s="12" t="n">
        <f aca="false">IF($H$624=1,MIN(Assumptions!$B$41,MAX(Assumptions!$B$4,Assumptions!$B$26-($I$624+$J$624+$K$624+$L$624+$M$624+$N$624))),Assumptions!$B$4)</f>
        <v>5000000</v>
      </c>
      <c r="P624" s="12" t="n">
        <f aca="false">$I$624+$J$624+$K$624+$L$624+$M$624+$N$624+$O$624</f>
        <v>435000000</v>
      </c>
      <c r="Q624" s="12" t="n">
        <f aca="false">MAX(Assumptions!$B$4,Assumptions!$B$26-$P$624)</f>
        <v>1565000000</v>
      </c>
      <c r="R624" s="12" t="n">
        <f aca="false">$J$560+$O$560+Assumptions!$B$20+IF($B$624=0,$D$560,Assumptions!$B$4)+IF($C$624=0,$AI$560,Assumptions!$B$4)+IF($D$624=0,$AF$560,Assumptions!$B$4)+IF($E$624=0,$AC$560,Assumptions!$B$4)+IF($F$624=0,$Z$560,Assumptions!$B$4)+IF($G$624=0,$W$560,Assumptions!$B$4)+IF($H$624=0,$T$560,Assumptions!$B$4)</f>
        <v>17265569.9049819</v>
      </c>
      <c r="S624" s="12" t="n">
        <f aca="false">IF($R$624&gt;Assumptions!$B$4,$Q$624/$R$624&gt;Assumptions!$B$13,FALSE())</f>
        <v>1</v>
      </c>
      <c r="T624" s="12" t="n">
        <f aca="false">IF($S$624,($Q$624+Assumptions!$B$14*Assumptions!$B$13)/($R$624+Assumptions!$B$14),IF($R$624&gt;Assumptions!$B$4,$Q$624/$R$624,Assumptions!$B$4))</f>
        <v>79.3045688809059</v>
      </c>
      <c r="U624" s="12" t="n">
        <f aca="false">IF($B$624=1,$I$624,$D$560*$T$624)</f>
        <v>48399526.8400471</v>
      </c>
      <c r="V624" s="12" t="n">
        <f aca="false">IF($C$624=1,$J$624,$AI$560*$T$624)</f>
        <v>300000000</v>
      </c>
      <c r="W624" s="12" t="n">
        <f aca="false">IF($D$624=1,$K$624,$AF$560*$T$624)</f>
        <v>100000000</v>
      </c>
      <c r="X624" s="12" t="n">
        <f aca="false">IF($E$624=1,$L$624,$AC$560*$T$624)</f>
        <v>190330965.314174</v>
      </c>
      <c r="Y624" s="12" t="n">
        <f aca="false">IF($F$624=1,$M$624,$Z$560*$T$624)</f>
        <v>30000000</v>
      </c>
      <c r="Z624" s="12" t="n">
        <f aca="false">IF($G$624=1,$N$624,$W$560*$T$624)</f>
        <v>396522844.404529</v>
      </c>
      <c r="AA624" s="12" t="n">
        <f aca="false">IF($H$624=1,$O$624,$T$560*$T$624)</f>
        <v>5000000</v>
      </c>
      <c r="AB624" s="12" t="n">
        <f aca="false">($J$560+$O$560)*$T$624</f>
        <v>20244121.3108323</v>
      </c>
      <c r="AC624" s="12" t="n">
        <f aca="false">Assumptions!$B$20*$T$624</f>
        <v>713741119.928153</v>
      </c>
      <c r="AD624" s="12" t="n">
        <f aca="false">IF($S$624,Assumptions!$B$14*($T$624-Assumptions!$B$13),Assumptions!$B$4)</f>
        <v>195761422.202265</v>
      </c>
      <c r="AE624" s="12" t="n">
        <f aca="false">$U$624+$V$624+$W$624+$X$624+$Y$624+$Z$624+$AA$624+$AB$624+$AC$624+$AD$624</f>
        <v>2000000000</v>
      </c>
      <c r="AF624" s="12" t="n">
        <f aca="false">IF(AND(IF($B$624=1,$U$624&gt;=INDEX($U$571:$U$698,1+$A$624-Assumptions!$B$77),$U$624&gt;INDEX($U$571:$U$698,1+$A$624+Assumptions!$B$77)),IF($C$624=1,$V$624&gt;=INDEX($V$571:$V$698,1+$A$624-Assumptions!$B$78),$V$624&gt;INDEX($V$571:$V$698,1+$A$624+Assumptions!$B$78)),IF($D$624=1,$W$624&gt;=INDEX($W$571:$W$698,1+$A$624-Assumptions!$B$79),$W$624&gt;INDEX($W$571:$W$698,1+$A$624+Assumptions!$B$79)),IF($E$624=1,$X$624&gt;=INDEX($X$571:$X$698,1+$A$624-Assumptions!$B$80),$X$624&gt;INDEX($X$571:$X$698,1+$A$624+Assumptions!$B$80)),IF($F$624=1,$Y$624&gt;=INDEX($Y$571:$Y$698,1+$A$624-Assumptions!$B$81),$Y$624&gt;INDEX($Y$571:$Y$698,1+$A$624+Assumptions!$B$81)),IF($G$624=1,$Z$624&gt;=INDEX($Z$571:$Z$698,1+$A$624-Assumptions!$B$82),$Z$624&gt;INDEX($Z$571:$Z$698,1+$A$624+Assumptions!$B$82)),IF($H$624=1,$AA$624&gt;=INDEX($AA$571:$AA$698,1+$A$624-Assumptions!$B$83),$AA$624&gt;INDEX($AA$571:$AA$698,1+$A$624+Assumptions!$B$83))),1,0)</f>
        <v>0</v>
      </c>
    </row>
    <row r="625" customFormat="false" ht="15" hidden="true" customHeight="false" outlineLevel="0" collapsed="false">
      <c r="A625" s="6" t="n">
        <f aca="false">ROW()-ROW($A$571)+Assumptions!$B$4</f>
        <v>54</v>
      </c>
      <c r="B625" s="12" t="n">
        <f aca="false">MOD(QUOTIENT($A$625,Assumptions!$B$77),2)</f>
        <v>0</v>
      </c>
      <c r="C625" s="12" t="n">
        <f aca="false">MOD(QUOTIENT($A$625,Assumptions!$B$78),2)</f>
        <v>1</v>
      </c>
      <c r="D625" s="12" t="n">
        <f aca="false">MOD(QUOTIENT($A$625,Assumptions!$B$79),2)</f>
        <v>1</v>
      </c>
      <c r="E625" s="12" t="n">
        <f aca="false">MOD(QUOTIENT($A$625,Assumptions!$B$80),2)</f>
        <v>0</v>
      </c>
      <c r="F625" s="12" t="n">
        <f aca="false">MOD(QUOTIENT($A$625,Assumptions!$B$81),2)</f>
        <v>1</v>
      </c>
      <c r="G625" s="12" t="n">
        <f aca="false">MOD(QUOTIENT($A$625,Assumptions!$B$82),2)</f>
        <v>1</v>
      </c>
      <c r="H625" s="12" t="n">
        <f aca="false">MOD(QUOTIENT($A$625,Assumptions!$B$83),2)</f>
        <v>0</v>
      </c>
      <c r="I625" s="12" t="n">
        <f aca="false">IF($B$625=1,MIN(Assumptions!$B$67,MAX(Assumptions!$B$4,Assumptions!$B$26-(Assumptions!$B$4))),Assumptions!$B$4)</f>
        <v>0</v>
      </c>
      <c r="J625" s="12" t="n">
        <f aca="false">IF($C$625=1,MIN(Assumptions!$B$66,MAX(Assumptions!$B$4,Assumptions!$B$26-($I$625))),Assumptions!$B$4)</f>
        <v>300000000</v>
      </c>
      <c r="K625" s="12" t="n">
        <f aca="false">IF($D$625=1,MIN(Assumptions!$B$61,MAX(Assumptions!$B$4,Assumptions!$B$26-($I$625+$J$625))),Assumptions!$B$4)</f>
        <v>100000000</v>
      </c>
      <c r="L625" s="12" t="n">
        <f aca="false">IF($E$625=1,MIN(Assumptions!$B$56,MAX(Assumptions!$B$4,Assumptions!$B$26-($I$625+$J$625+$K$625))),Assumptions!$B$4)</f>
        <v>0</v>
      </c>
      <c r="M625" s="12" t="n">
        <f aca="false">IF($F$625=1,MIN(Assumptions!$B$51,MAX(Assumptions!$B$4,Assumptions!$B$26-($I$625+$J$625+$K$625+$L$625))),Assumptions!$B$4)</f>
        <v>30000000</v>
      </c>
      <c r="N625" s="12" t="n">
        <f aca="false">IF($G$625=1,MIN(Assumptions!$B$46,MAX(Assumptions!$B$4,Assumptions!$B$26-($I$625+$J$625+$K$625+$L$625+$M$625))),Assumptions!$B$4)</f>
        <v>15000000</v>
      </c>
      <c r="O625" s="12" t="n">
        <f aca="false">IF($H$625=1,MIN(Assumptions!$B$41,MAX(Assumptions!$B$4,Assumptions!$B$26-($I$625+$J$625+$K$625+$L$625+$M$625+$N$625))),Assumptions!$B$4)</f>
        <v>0</v>
      </c>
      <c r="P625" s="12" t="n">
        <f aca="false">$I$625+$J$625+$K$625+$L$625+$M$625+$N$625+$O$625</f>
        <v>445000000</v>
      </c>
      <c r="Q625" s="12" t="n">
        <f aca="false">MAX(Assumptions!$B$4,Assumptions!$B$26-$P$625)</f>
        <v>1555000000</v>
      </c>
      <c r="R625" s="12" t="n">
        <f aca="false">$J$560+$O$560+Assumptions!$B$20+IF($B$625=0,$D$560,Assumptions!$B$4)+IF($C$625=0,$AI$560,Assumptions!$B$4)+IF($D$625=0,$AF$560,Assumptions!$B$4)+IF($E$625=0,$AC$560,Assumptions!$B$4)+IF($F$625=0,$Z$560,Assumptions!$B$4)+IF($G$625=0,$W$560,Assumptions!$B$4)+IF($H$625=0,$T$560,Assumptions!$B$4)</f>
        <v>17265569.9049819</v>
      </c>
      <c r="S625" s="12" t="n">
        <f aca="false">IF($R$625&gt;Assumptions!$B$4,$Q$625/$R$625&gt;Assumptions!$B$13,FALSE())</f>
        <v>1</v>
      </c>
      <c r="T625" s="12" t="n">
        <f aca="false">IF($S$625,($Q$625+Assumptions!$B$14*Assumptions!$B$13)/($R$625+Assumptions!$B$14),IF($R$625&gt;Assumptions!$B$4,$Q$625/$R$625,Assumptions!$B$4))</f>
        <v>78.7986386169128</v>
      </c>
      <c r="U625" s="12" t="n">
        <f aca="false">IF($B$625=1,$I$625,$D$560*$T$625)</f>
        <v>48090757.9287868</v>
      </c>
      <c r="V625" s="12" t="n">
        <f aca="false">IF($C$625=1,$J$625,$AI$560*$T$625)</f>
        <v>300000000</v>
      </c>
      <c r="W625" s="12" t="n">
        <f aca="false">IF($D$625=1,$K$625,$AF$560*$T$625)</f>
        <v>100000000</v>
      </c>
      <c r="X625" s="12" t="n">
        <f aca="false">IF($E$625=1,$L$625,$AC$560*$T$625)</f>
        <v>189116732.680591</v>
      </c>
      <c r="Y625" s="12" t="n">
        <f aca="false">IF($F$625=1,$M$625,$Z$560*$T$625)</f>
        <v>30000000</v>
      </c>
      <c r="Z625" s="12" t="n">
        <f aca="false">IF($G$625=1,$N$625,$W$560*$T$625)</f>
        <v>15000000</v>
      </c>
      <c r="AA625" s="12" t="n">
        <f aca="false">IF($H$625=1,$O$625,$T$560*$T$625)</f>
        <v>393993193.084564</v>
      </c>
      <c r="AB625" s="12" t="n">
        <f aca="false">($J$560+$O$560)*$T$625</f>
        <v>20114972.2115607</v>
      </c>
      <c r="AC625" s="12" t="n">
        <f aca="false">Assumptions!$B$20*$T$625</f>
        <v>709187747.552216</v>
      </c>
      <c r="AD625" s="12" t="n">
        <f aca="false">IF($S$625,Assumptions!$B$14*($T$625-Assumptions!$B$13),Assumptions!$B$4)</f>
        <v>194496596.542282</v>
      </c>
      <c r="AE625" s="12" t="n">
        <f aca="false">$U$625+$V$625+$W$625+$X$625+$Y$625+$Z$625+$AA$625+$AB$625+$AC$625+$AD$625</f>
        <v>2000000000</v>
      </c>
      <c r="AF625" s="12" t="n">
        <f aca="false">IF(AND(IF($B$625=1,$U$625&gt;=INDEX($U$571:$U$698,1+$A$625-Assumptions!$B$77),$U$625&gt;INDEX($U$571:$U$698,1+$A$625+Assumptions!$B$77)),IF($C$625=1,$V$625&gt;=INDEX($V$571:$V$698,1+$A$625-Assumptions!$B$78),$V$625&gt;INDEX($V$571:$V$698,1+$A$625+Assumptions!$B$78)),IF($D$625=1,$W$625&gt;=INDEX($W$571:$W$698,1+$A$625-Assumptions!$B$79),$W$625&gt;INDEX($W$571:$W$698,1+$A$625+Assumptions!$B$79)),IF($E$625=1,$X$625&gt;=INDEX($X$571:$X$698,1+$A$625-Assumptions!$B$80),$X$625&gt;INDEX($X$571:$X$698,1+$A$625+Assumptions!$B$80)),IF($F$625=1,$Y$625&gt;=INDEX($Y$571:$Y$698,1+$A$625-Assumptions!$B$81),$Y$625&gt;INDEX($Y$571:$Y$698,1+$A$625+Assumptions!$B$81)),IF($G$625=1,$Z$625&gt;=INDEX($Z$571:$Z$698,1+$A$625-Assumptions!$B$82),$Z$625&gt;INDEX($Z$571:$Z$698,1+$A$625+Assumptions!$B$82)),IF($H$625=1,$AA$625&gt;=INDEX($AA$571:$AA$698,1+$A$625-Assumptions!$B$83),$AA$625&gt;INDEX($AA$571:$AA$698,1+$A$625+Assumptions!$B$83))),1,0)</f>
        <v>0</v>
      </c>
    </row>
    <row r="626" customFormat="false" ht="15" hidden="true" customHeight="false" outlineLevel="0" collapsed="false">
      <c r="A626" s="6" t="n">
        <f aca="false">ROW()-ROW($A$571)+Assumptions!$B$4</f>
        <v>55</v>
      </c>
      <c r="B626" s="12" t="n">
        <f aca="false">MOD(QUOTIENT($A$626,Assumptions!$B$77),2)</f>
        <v>0</v>
      </c>
      <c r="C626" s="12" t="n">
        <f aca="false">MOD(QUOTIENT($A$626,Assumptions!$B$78),2)</f>
        <v>1</v>
      </c>
      <c r="D626" s="12" t="n">
        <f aca="false">MOD(QUOTIENT($A$626,Assumptions!$B$79),2)</f>
        <v>1</v>
      </c>
      <c r="E626" s="12" t="n">
        <f aca="false">MOD(QUOTIENT($A$626,Assumptions!$B$80),2)</f>
        <v>0</v>
      </c>
      <c r="F626" s="12" t="n">
        <f aca="false">MOD(QUOTIENT($A$626,Assumptions!$B$81),2)</f>
        <v>1</v>
      </c>
      <c r="G626" s="12" t="n">
        <f aca="false">MOD(QUOTIENT($A$626,Assumptions!$B$82),2)</f>
        <v>1</v>
      </c>
      <c r="H626" s="12" t="n">
        <f aca="false">MOD(QUOTIENT($A$626,Assumptions!$B$83),2)</f>
        <v>1</v>
      </c>
      <c r="I626" s="12" t="n">
        <f aca="false">IF($B$626=1,MIN(Assumptions!$B$67,MAX(Assumptions!$B$4,Assumptions!$B$26-(Assumptions!$B$4))),Assumptions!$B$4)</f>
        <v>0</v>
      </c>
      <c r="J626" s="12" t="n">
        <f aca="false">IF($C$626=1,MIN(Assumptions!$B$66,MAX(Assumptions!$B$4,Assumptions!$B$26-($I$626))),Assumptions!$B$4)</f>
        <v>300000000</v>
      </c>
      <c r="K626" s="12" t="n">
        <f aca="false">IF($D$626=1,MIN(Assumptions!$B$61,MAX(Assumptions!$B$4,Assumptions!$B$26-($I$626+$J$626))),Assumptions!$B$4)</f>
        <v>100000000</v>
      </c>
      <c r="L626" s="12" t="n">
        <f aca="false">IF($E$626=1,MIN(Assumptions!$B$56,MAX(Assumptions!$B$4,Assumptions!$B$26-($I$626+$J$626+$K$626))),Assumptions!$B$4)</f>
        <v>0</v>
      </c>
      <c r="M626" s="12" t="n">
        <f aca="false">IF($F$626=1,MIN(Assumptions!$B$51,MAX(Assumptions!$B$4,Assumptions!$B$26-($I$626+$J$626+$K$626+$L$626))),Assumptions!$B$4)</f>
        <v>30000000</v>
      </c>
      <c r="N626" s="12" t="n">
        <f aca="false">IF($G$626=1,MIN(Assumptions!$B$46,MAX(Assumptions!$B$4,Assumptions!$B$26-($I$626+$J$626+$K$626+$L$626+$M$626))),Assumptions!$B$4)</f>
        <v>15000000</v>
      </c>
      <c r="O626" s="12" t="n">
        <f aca="false">IF($H$626=1,MIN(Assumptions!$B$41,MAX(Assumptions!$B$4,Assumptions!$B$26-($I$626+$J$626+$K$626+$L$626+$M$626+$N$626))),Assumptions!$B$4)</f>
        <v>5000000</v>
      </c>
      <c r="P626" s="12" t="n">
        <f aca="false">$I$626+$J$626+$K$626+$L$626+$M$626+$N$626+$O$626</f>
        <v>450000000</v>
      </c>
      <c r="Q626" s="12" t="n">
        <f aca="false">MAX(Assumptions!$B$4,Assumptions!$B$26-$P$626)</f>
        <v>1550000000</v>
      </c>
      <c r="R626" s="12" t="n">
        <f aca="false">$J$560+$O$560+Assumptions!$B$20+IF($B$626=0,$D$560,Assumptions!$B$4)+IF($C$626=0,$AI$560,Assumptions!$B$4)+IF($D$626=0,$AF$560,Assumptions!$B$4)+IF($E$626=0,$AC$560,Assumptions!$B$4)+IF($F$626=0,$Z$560,Assumptions!$B$4)+IF($G$626=0,$W$560,Assumptions!$B$4)+IF($H$626=0,$T$560,Assumptions!$B$4)</f>
        <v>12265569.9049819</v>
      </c>
      <c r="S626" s="12" t="n">
        <f aca="false">IF($R$626&gt;Assumptions!$B$4,$Q$626/$R$626&gt;Assumptions!$B$13,FALSE())</f>
        <v>1</v>
      </c>
      <c r="T626" s="12" t="n">
        <f aca="false">IF($S$626,($Q$626+Assumptions!$B$14*Assumptions!$B$13)/($R$626+Assumptions!$B$14),IF($R$626&gt;Assumptions!$B$4,$Q$626/$R$626,Assumptions!$B$4))</f>
        <v>105.143249464159</v>
      </c>
      <c r="U626" s="12" t="n">
        <f aca="false">IF($B$626=1,$I$626,$D$560*$T$626)</f>
        <v>64168856.8048643</v>
      </c>
      <c r="V626" s="12" t="n">
        <f aca="false">IF($C$626=1,$J$626,$AI$560*$T$626)</f>
        <v>300000000</v>
      </c>
      <c r="W626" s="12" t="n">
        <f aca="false">IF($D$626=1,$K$626,$AF$560*$T$626)</f>
        <v>100000000</v>
      </c>
      <c r="X626" s="12" t="n">
        <f aca="false">IF($E$626=1,$L$626,$AC$560*$T$626)</f>
        <v>252343798.713983</v>
      </c>
      <c r="Y626" s="12" t="n">
        <f aca="false">IF($F$626=1,$M$626,$Z$560*$T$626)</f>
        <v>30000000</v>
      </c>
      <c r="Z626" s="12" t="n">
        <f aca="false">IF($G$626=1,$N$626,$W$560*$T$626)</f>
        <v>15000000</v>
      </c>
      <c r="AA626" s="12" t="n">
        <f aca="false">IF($H$626=1,$O$626,$T$560*$T$626)</f>
        <v>5000000</v>
      </c>
      <c r="AB626" s="12" t="n">
        <f aca="false">($J$560+$O$560)*$T$626</f>
        <v>26839975.6433205</v>
      </c>
      <c r="AC626" s="12" t="n">
        <f aca="false">Assumptions!$B$20*$T$626</f>
        <v>946289245.177434</v>
      </c>
      <c r="AD626" s="12" t="n">
        <f aca="false">IF($S$626,Assumptions!$B$14*($T$626-Assumptions!$B$13),Assumptions!$B$4)</f>
        <v>260358123.660398</v>
      </c>
      <c r="AE626" s="12" t="n">
        <f aca="false">$U$626+$V$626+$W$626+$X$626+$Y$626+$Z$626+$AA$626+$AB$626+$AC$626+$AD$626</f>
        <v>2000000000</v>
      </c>
      <c r="AF626" s="12" t="n">
        <f aca="false">IF(AND(IF($B$626=1,$U$626&gt;=INDEX($U$571:$U$698,1+$A$626-Assumptions!$B$77),$U$626&gt;INDEX($U$571:$U$698,1+$A$626+Assumptions!$B$77)),IF($C$626=1,$V$626&gt;=INDEX($V$571:$V$698,1+$A$626-Assumptions!$B$78),$V$626&gt;INDEX($V$571:$V$698,1+$A$626+Assumptions!$B$78)),IF($D$626=1,$W$626&gt;=INDEX($W$571:$W$698,1+$A$626-Assumptions!$B$79),$W$626&gt;INDEX($W$571:$W$698,1+$A$626+Assumptions!$B$79)),IF($E$626=1,$X$626&gt;=INDEX($X$571:$X$698,1+$A$626-Assumptions!$B$80),$X$626&gt;INDEX($X$571:$X$698,1+$A$626+Assumptions!$B$80)),IF($F$626=1,$Y$626&gt;=INDEX($Y$571:$Y$698,1+$A$626-Assumptions!$B$81),$Y$626&gt;INDEX($Y$571:$Y$698,1+$A$626+Assumptions!$B$81)),IF($G$626=1,$Z$626&gt;=INDEX($Z$571:$Z$698,1+$A$626-Assumptions!$B$82),$Z$626&gt;INDEX($Z$571:$Z$698,1+$A$626+Assumptions!$B$82)),IF($H$626=1,$AA$626&gt;=INDEX($AA$571:$AA$698,1+$A$626-Assumptions!$B$83),$AA$626&gt;INDEX($AA$571:$AA$698,1+$A$626+Assumptions!$B$83))),1,0)</f>
        <v>0</v>
      </c>
    </row>
    <row r="627" customFormat="false" ht="15" hidden="true" customHeight="false" outlineLevel="0" collapsed="false">
      <c r="A627" s="6" t="n">
        <f aca="false">ROW()-ROW($A$571)+Assumptions!$B$4</f>
        <v>56</v>
      </c>
      <c r="B627" s="12" t="n">
        <f aca="false">MOD(QUOTIENT($A$627,Assumptions!$B$77),2)</f>
        <v>0</v>
      </c>
      <c r="C627" s="12" t="n">
        <f aca="false">MOD(QUOTIENT($A$627,Assumptions!$B$78),2)</f>
        <v>1</v>
      </c>
      <c r="D627" s="12" t="n">
        <f aca="false">MOD(QUOTIENT($A$627,Assumptions!$B$79),2)</f>
        <v>1</v>
      </c>
      <c r="E627" s="12" t="n">
        <f aca="false">MOD(QUOTIENT($A$627,Assumptions!$B$80),2)</f>
        <v>1</v>
      </c>
      <c r="F627" s="12" t="n">
        <f aca="false">MOD(QUOTIENT($A$627,Assumptions!$B$81),2)</f>
        <v>0</v>
      </c>
      <c r="G627" s="12" t="n">
        <f aca="false">MOD(QUOTIENT($A$627,Assumptions!$B$82),2)</f>
        <v>0</v>
      </c>
      <c r="H627" s="12" t="n">
        <f aca="false">MOD(QUOTIENT($A$627,Assumptions!$B$83),2)</f>
        <v>0</v>
      </c>
      <c r="I627" s="12" t="n">
        <f aca="false">IF($B$627=1,MIN(Assumptions!$B$67,MAX(Assumptions!$B$4,Assumptions!$B$26-(Assumptions!$B$4))),Assumptions!$B$4)</f>
        <v>0</v>
      </c>
      <c r="J627" s="12" t="n">
        <f aca="false">IF($C$627=1,MIN(Assumptions!$B$66,MAX(Assumptions!$B$4,Assumptions!$B$26-($I$627))),Assumptions!$B$4)</f>
        <v>300000000</v>
      </c>
      <c r="K627" s="12" t="n">
        <f aca="false">IF($D$627=1,MIN(Assumptions!$B$61,MAX(Assumptions!$B$4,Assumptions!$B$26-($I$627+$J$627))),Assumptions!$B$4)</f>
        <v>100000000</v>
      </c>
      <c r="L627" s="12" t="n">
        <f aca="false">IF($E$627=1,MIN(Assumptions!$B$56,MAX(Assumptions!$B$4,Assumptions!$B$26-($I$627+$J$627+$K$627))),Assumptions!$B$4)</f>
        <v>60000000</v>
      </c>
      <c r="M627" s="12" t="n">
        <f aca="false">IF($F$627=1,MIN(Assumptions!$B$51,MAX(Assumptions!$B$4,Assumptions!$B$26-($I$627+$J$627+$K$627+$L$627))),Assumptions!$B$4)</f>
        <v>0</v>
      </c>
      <c r="N627" s="12" t="n">
        <f aca="false">IF($G$627=1,MIN(Assumptions!$B$46,MAX(Assumptions!$B$4,Assumptions!$B$26-($I$627+$J$627+$K$627+$L$627+$M$627))),Assumptions!$B$4)</f>
        <v>0</v>
      </c>
      <c r="O627" s="12" t="n">
        <f aca="false">IF($H$627=1,MIN(Assumptions!$B$41,MAX(Assumptions!$B$4,Assumptions!$B$26-($I$627+$J$627+$K$627+$L$627+$M$627+$N$627))),Assumptions!$B$4)</f>
        <v>0</v>
      </c>
      <c r="P627" s="12" t="n">
        <f aca="false">$I$627+$J$627+$K$627+$L$627+$M$627+$N$627+$O$627</f>
        <v>460000000</v>
      </c>
      <c r="Q627" s="12" t="n">
        <f aca="false">MAX(Assumptions!$B$4,Assumptions!$B$26-$P$627)</f>
        <v>1540000000</v>
      </c>
      <c r="R627" s="12" t="n">
        <f aca="false">$J$560+$O$560+Assumptions!$B$20+IF($B$627=0,$D$560,Assumptions!$B$4)+IF($C$627=0,$AI$560,Assumptions!$B$4)+IF($D$627=0,$AF$560,Assumptions!$B$4)+IF($E$627=0,$AC$560,Assumptions!$B$4)+IF($F$627=0,$Z$560,Assumptions!$B$4)+IF($G$627=0,$W$560,Assumptions!$B$4)+IF($H$627=0,$T$560,Assumptions!$B$4)</f>
        <v>22865569.9049819</v>
      </c>
      <c r="S627" s="12" t="n">
        <f aca="false">IF($R$627&gt;Assumptions!$B$4,$Q$627/$R$627&gt;Assumptions!$B$13,FALSE())</f>
        <v>1</v>
      </c>
      <c r="T627" s="12" t="n">
        <f aca="false">IF($S$627,($Q$627+Assumptions!$B$14*Assumptions!$B$13)/($R$627+Assumptions!$B$14),IF($R$627&gt;Assumptions!$B$4,$Q$627/$R$627,Assumptions!$B$4))</f>
        <v>60.8107764098391</v>
      </c>
      <c r="U627" s="12" t="n">
        <f aca="false">IF($B$627=1,$I$627,$D$560*$T$627)</f>
        <v>37112777.3159201</v>
      </c>
      <c r="V627" s="12" t="n">
        <f aca="false">IF($C$627=1,$J$627,$AI$560*$T$627)</f>
        <v>300000000</v>
      </c>
      <c r="W627" s="12" t="n">
        <f aca="false">IF($D$627=1,$K$627,$AF$560*$T$627)</f>
        <v>100000000</v>
      </c>
      <c r="X627" s="12" t="n">
        <f aca="false">IF($E$627=1,$L$627,$AC$560*$T$627)</f>
        <v>60000000</v>
      </c>
      <c r="Y627" s="12" t="n">
        <f aca="false">IF($F$627=1,$M$627,$Z$560*$T$627)</f>
        <v>182432329.229517</v>
      </c>
      <c r="Z627" s="12" t="n">
        <f aca="false">IF($G$627=1,$N$627,$W$560*$T$627)</f>
        <v>304053882.049195</v>
      </c>
      <c r="AA627" s="12" t="n">
        <f aca="false">IF($H$627=1,$O$627,$T$560*$T$627)</f>
        <v>304053882.049195</v>
      </c>
      <c r="AB627" s="12" t="n">
        <f aca="false">($J$560+$O$560)*$T$627</f>
        <v>15523200.6430223</v>
      </c>
      <c r="AC627" s="12" t="n">
        <f aca="false">Assumptions!$B$20*$T$627</f>
        <v>547296987.688552</v>
      </c>
      <c r="AD627" s="12" t="n">
        <f aca="false">IF($S$627,Assumptions!$B$14*($T$627-Assumptions!$B$13),Assumptions!$B$4)</f>
        <v>149526941.024598</v>
      </c>
      <c r="AE627" s="12" t="n">
        <f aca="false">$U$627+$V$627+$W$627+$X$627+$Y$627+$Z$627+$AA$627+$AB$627+$AC$627+$AD$627</f>
        <v>2000000000</v>
      </c>
      <c r="AF627" s="12" t="n">
        <f aca="false">IF(AND(IF($B$627=1,$U$627&gt;=INDEX($U$571:$U$698,1+$A$627-Assumptions!$B$77),$U$627&gt;INDEX($U$571:$U$698,1+$A$627+Assumptions!$B$77)),IF($C$627=1,$V$627&gt;=INDEX($V$571:$V$698,1+$A$627-Assumptions!$B$78),$V$627&gt;INDEX($V$571:$V$698,1+$A$627+Assumptions!$B$78)),IF($D$627=1,$W$627&gt;=INDEX($W$571:$W$698,1+$A$627-Assumptions!$B$79),$W$627&gt;INDEX($W$571:$W$698,1+$A$627+Assumptions!$B$79)),IF($E$627=1,$X$627&gt;=INDEX($X$571:$X$698,1+$A$627-Assumptions!$B$80),$X$627&gt;INDEX($X$571:$X$698,1+$A$627+Assumptions!$B$80)),IF($F$627=1,$Y$627&gt;=INDEX($Y$571:$Y$698,1+$A$627-Assumptions!$B$81),$Y$627&gt;INDEX($Y$571:$Y$698,1+$A$627+Assumptions!$B$81)),IF($G$627=1,$Z$627&gt;=INDEX($Z$571:$Z$698,1+$A$627-Assumptions!$B$82),$Z$627&gt;INDEX($Z$571:$Z$698,1+$A$627+Assumptions!$B$82)),IF($H$627=1,$AA$627&gt;=INDEX($AA$571:$AA$698,1+$A$627-Assumptions!$B$83),$AA$627&gt;INDEX($AA$571:$AA$698,1+$A$627+Assumptions!$B$83))),1,0)</f>
        <v>0</v>
      </c>
    </row>
    <row r="628" customFormat="false" ht="15" hidden="true" customHeight="false" outlineLevel="0" collapsed="false">
      <c r="A628" s="6" t="n">
        <f aca="false">ROW()-ROW($A$571)+Assumptions!$B$4</f>
        <v>57</v>
      </c>
      <c r="B628" s="12" t="n">
        <f aca="false">MOD(QUOTIENT($A$628,Assumptions!$B$77),2)</f>
        <v>0</v>
      </c>
      <c r="C628" s="12" t="n">
        <f aca="false">MOD(QUOTIENT($A$628,Assumptions!$B$78),2)</f>
        <v>1</v>
      </c>
      <c r="D628" s="12" t="n">
        <f aca="false">MOD(QUOTIENT($A$628,Assumptions!$B$79),2)</f>
        <v>1</v>
      </c>
      <c r="E628" s="12" t="n">
        <f aca="false">MOD(QUOTIENT($A$628,Assumptions!$B$80),2)</f>
        <v>1</v>
      </c>
      <c r="F628" s="12" t="n">
        <f aca="false">MOD(QUOTIENT($A$628,Assumptions!$B$81),2)</f>
        <v>0</v>
      </c>
      <c r="G628" s="12" t="n">
        <f aca="false">MOD(QUOTIENT($A$628,Assumptions!$B$82),2)</f>
        <v>0</v>
      </c>
      <c r="H628" s="12" t="n">
        <f aca="false">MOD(QUOTIENT($A$628,Assumptions!$B$83),2)</f>
        <v>1</v>
      </c>
      <c r="I628" s="12" t="n">
        <f aca="false">IF($B$628=1,MIN(Assumptions!$B$67,MAX(Assumptions!$B$4,Assumptions!$B$26-(Assumptions!$B$4))),Assumptions!$B$4)</f>
        <v>0</v>
      </c>
      <c r="J628" s="12" t="n">
        <f aca="false">IF($C$628=1,MIN(Assumptions!$B$66,MAX(Assumptions!$B$4,Assumptions!$B$26-($I$628))),Assumptions!$B$4)</f>
        <v>300000000</v>
      </c>
      <c r="K628" s="12" t="n">
        <f aca="false">IF($D$628=1,MIN(Assumptions!$B$61,MAX(Assumptions!$B$4,Assumptions!$B$26-($I$628+$J$628))),Assumptions!$B$4)</f>
        <v>100000000</v>
      </c>
      <c r="L628" s="12" t="n">
        <f aca="false">IF($E$628=1,MIN(Assumptions!$B$56,MAX(Assumptions!$B$4,Assumptions!$B$26-($I$628+$J$628+$K$628))),Assumptions!$B$4)</f>
        <v>60000000</v>
      </c>
      <c r="M628" s="12" t="n">
        <f aca="false">IF($F$628=1,MIN(Assumptions!$B$51,MAX(Assumptions!$B$4,Assumptions!$B$26-($I$628+$J$628+$K$628+$L$628))),Assumptions!$B$4)</f>
        <v>0</v>
      </c>
      <c r="N628" s="12" t="n">
        <f aca="false">IF($G$628=1,MIN(Assumptions!$B$46,MAX(Assumptions!$B$4,Assumptions!$B$26-($I$628+$J$628+$K$628+$L$628+$M$628))),Assumptions!$B$4)</f>
        <v>0</v>
      </c>
      <c r="O628" s="12" t="n">
        <f aca="false">IF($H$628=1,MIN(Assumptions!$B$41,MAX(Assumptions!$B$4,Assumptions!$B$26-($I$628+$J$628+$K$628+$L$628+$M$628+$N$628))),Assumptions!$B$4)</f>
        <v>5000000</v>
      </c>
      <c r="P628" s="12" t="n">
        <f aca="false">$I$628+$J$628+$K$628+$L$628+$M$628+$N$628+$O$628</f>
        <v>465000000</v>
      </c>
      <c r="Q628" s="12" t="n">
        <f aca="false">MAX(Assumptions!$B$4,Assumptions!$B$26-$P$628)</f>
        <v>1535000000</v>
      </c>
      <c r="R628" s="12" t="n">
        <f aca="false">$J$560+$O$560+Assumptions!$B$20+IF($B$628=0,$D$560,Assumptions!$B$4)+IF($C$628=0,$AI$560,Assumptions!$B$4)+IF($D$628=0,$AF$560,Assumptions!$B$4)+IF($E$628=0,$AC$560,Assumptions!$B$4)+IF($F$628=0,$Z$560,Assumptions!$B$4)+IF($G$628=0,$W$560,Assumptions!$B$4)+IF($H$628=0,$T$560,Assumptions!$B$4)</f>
        <v>17865569.9049819</v>
      </c>
      <c r="S628" s="12" t="n">
        <f aca="false">IF($R$628&gt;Assumptions!$B$4,$Q$628/$R$628&gt;Assumptions!$B$13,FALSE())</f>
        <v>1</v>
      </c>
      <c r="T628" s="12" t="n">
        <f aca="false">IF($S$628,($Q$628+Assumptions!$B$14*Assumptions!$B$13)/($R$628+Assumptions!$B$14),IF($R$628&gt;Assumptions!$B$4,$Q$628/$R$628,Assumptions!$B$4))</f>
        <v>75.4950638343731</v>
      </c>
      <c r="U628" s="12" t="n">
        <f aca="false">IF($B$628=1,$I$628,$D$560*$T$628)</f>
        <v>46074588.3863264</v>
      </c>
      <c r="V628" s="12" t="n">
        <f aca="false">IF($C$628=1,$J$628,$AI$560*$T$628)</f>
        <v>300000000</v>
      </c>
      <c r="W628" s="12" t="n">
        <f aca="false">IF($D$628=1,$K$628,$AF$560*$T$628)</f>
        <v>100000000</v>
      </c>
      <c r="X628" s="12" t="n">
        <f aca="false">IF($E$628=1,$L$628,$AC$560*$T$628)</f>
        <v>60000000</v>
      </c>
      <c r="Y628" s="12" t="n">
        <f aca="false">IF($F$628=1,$M$628,$Z$560*$T$628)</f>
        <v>226485191.503119</v>
      </c>
      <c r="Z628" s="12" t="n">
        <f aca="false">IF($G$628=1,$N$628,$W$560*$T$628)</f>
        <v>377475319.171866</v>
      </c>
      <c r="AA628" s="12" t="n">
        <f aca="false">IF($H$628=1,$O$628,$T$560*$T$628)</f>
        <v>5000000</v>
      </c>
      <c r="AB628" s="12" t="n">
        <f aca="false">($J$560+$O$560)*$T$628</f>
        <v>19271666.8433974</v>
      </c>
      <c r="AC628" s="12" t="n">
        <f aca="false">Assumptions!$B$20*$T$628</f>
        <v>679455574.509358</v>
      </c>
      <c r="AD628" s="12" t="n">
        <f aca="false">IF($S$628,Assumptions!$B$14*($T$628-Assumptions!$B$13),Assumptions!$B$4)</f>
        <v>186237659.585933</v>
      </c>
      <c r="AE628" s="12" t="n">
        <f aca="false">$U$628+$V$628+$W$628+$X$628+$Y$628+$Z$628+$AA$628+$AB$628+$AC$628+$AD$628</f>
        <v>2000000000</v>
      </c>
      <c r="AF628" s="12" t="n">
        <f aca="false">IF(AND(IF($B$628=1,$U$628&gt;=INDEX($U$571:$U$698,1+$A$628-Assumptions!$B$77),$U$628&gt;INDEX($U$571:$U$698,1+$A$628+Assumptions!$B$77)),IF($C$628=1,$V$628&gt;=INDEX($V$571:$V$698,1+$A$628-Assumptions!$B$78),$V$628&gt;INDEX($V$571:$V$698,1+$A$628+Assumptions!$B$78)),IF($D$628=1,$W$628&gt;=INDEX($W$571:$W$698,1+$A$628-Assumptions!$B$79),$W$628&gt;INDEX($W$571:$W$698,1+$A$628+Assumptions!$B$79)),IF($E$628=1,$X$628&gt;=INDEX($X$571:$X$698,1+$A$628-Assumptions!$B$80),$X$628&gt;INDEX($X$571:$X$698,1+$A$628+Assumptions!$B$80)),IF($F$628=1,$Y$628&gt;=INDEX($Y$571:$Y$698,1+$A$628-Assumptions!$B$81),$Y$628&gt;INDEX($Y$571:$Y$698,1+$A$628+Assumptions!$B$81)),IF($G$628=1,$Z$628&gt;=INDEX($Z$571:$Z$698,1+$A$628-Assumptions!$B$82),$Z$628&gt;INDEX($Z$571:$Z$698,1+$A$628+Assumptions!$B$82)),IF($H$628=1,$AA$628&gt;=INDEX($AA$571:$AA$698,1+$A$628-Assumptions!$B$83),$AA$628&gt;INDEX($AA$571:$AA$698,1+$A$628+Assumptions!$B$83))),1,0)</f>
        <v>0</v>
      </c>
    </row>
    <row r="629" customFormat="false" ht="15" hidden="true" customHeight="false" outlineLevel="0" collapsed="false">
      <c r="A629" s="6" t="n">
        <f aca="false">ROW()-ROW($A$571)+Assumptions!$B$4</f>
        <v>58</v>
      </c>
      <c r="B629" s="12" t="n">
        <f aca="false">MOD(QUOTIENT($A$629,Assumptions!$B$77),2)</f>
        <v>0</v>
      </c>
      <c r="C629" s="12" t="n">
        <f aca="false">MOD(QUOTIENT($A$629,Assumptions!$B$78),2)</f>
        <v>1</v>
      </c>
      <c r="D629" s="12" t="n">
        <f aca="false">MOD(QUOTIENT($A$629,Assumptions!$B$79),2)</f>
        <v>1</v>
      </c>
      <c r="E629" s="12" t="n">
        <f aca="false">MOD(QUOTIENT($A$629,Assumptions!$B$80),2)</f>
        <v>1</v>
      </c>
      <c r="F629" s="12" t="n">
        <f aca="false">MOD(QUOTIENT($A$629,Assumptions!$B$81),2)</f>
        <v>0</v>
      </c>
      <c r="G629" s="12" t="n">
        <f aca="false">MOD(QUOTIENT($A$629,Assumptions!$B$82),2)</f>
        <v>1</v>
      </c>
      <c r="H629" s="12" t="n">
        <f aca="false">MOD(QUOTIENT($A$629,Assumptions!$B$83),2)</f>
        <v>0</v>
      </c>
      <c r="I629" s="12" t="n">
        <f aca="false">IF($B$629=1,MIN(Assumptions!$B$67,MAX(Assumptions!$B$4,Assumptions!$B$26-(Assumptions!$B$4))),Assumptions!$B$4)</f>
        <v>0</v>
      </c>
      <c r="J629" s="12" t="n">
        <f aca="false">IF($C$629=1,MIN(Assumptions!$B$66,MAX(Assumptions!$B$4,Assumptions!$B$26-($I$629))),Assumptions!$B$4)</f>
        <v>300000000</v>
      </c>
      <c r="K629" s="12" t="n">
        <f aca="false">IF($D$629=1,MIN(Assumptions!$B$61,MAX(Assumptions!$B$4,Assumptions!$B$26-($I$629+$J$629))),Assumptions!$B$4)</f>
        <v>100000000</v>
      </c>
      <c r="L629" s="12" t="n">
        <f aca="false">IF($E$629=1,MIN(Assumptions!$B$56,MAX(Assumptions!$B$4,Assumptions!$B$26-($I$629+$J$629+$K$629))),Assumptions!$B$4)</f>
        <v>60000000</v>
      </c>
      <c r="M629" s="12" t="n">
        <f aca="false">IF($F$629=1,MIN(Assumptions!$B$51,MAX(Assumptions!$B$4,Assumptions!$B$26-($I$629+$J$629+$K$629+$L$629))),Assumptions!$B$4)</f>
        <v>0</v>
      </c>
      <c r="N629" s="12" t="n">
        <f aca="false">IF($G$629=1,MIN(Assumptions!$B$46,MAX(Assumptions!$B$4,Assumptions!$B$26-($I$629+$J$629+$K$629+$L$629+$M$629))),Assumptions!$B$4)</f>
        <v>15000000</v>
      </c>
      <c r="O629" s="12" t="n">
        <f aca="false">IF($H$629=1,MIN(Assumptions!$B$41,MAX(Assumptions!$B$4,Assumptions!$B$26-($I$629+$J$629+$K$629+$L$629+$M$629+$N$629))),Assumptions!$B$4)</f>
        <v>0</v>
      </c>
      <c r="P629" s="12" t="n">
        <f aca="false">$I$629+$J$629+$K$629+$L$629+$M$629+$N$629+$O$629</f>
        <v>475000000</v>
      </c>
      <c r="Q629" s="12" t="n">
        <f aca="false">MAX(Assumptions!$B$4,Assumptions!$B$26-$P$629)</f>
        <v>1525000000</v>
      </c>
      <c r="R629" s="12" t="n">
        <f aca="false">$J$560+$O$560+Assumptions!$B$20+IF($B$629=0,$D$560,Assumptions!$B$4)+IF($C$629=0,$AI$560,Assumptions!$B$4)+IF($D$629=0,$AF$560,Assumptions!$B$4)+IF($E$629=0,$AC$560,Assumptions!$B$4)+IF($F$629=0,$Z$560,Assumptions!$B$4)+IF($G$629=0,$W$560,Assumptions!$B$4)+IF($H$629=0,$T$560,Assumptions!$B$4)</f>
        <v>17865569.9049819</v>
      </c>
      <c r="S629" s="12" t="n">
        <f aca="false">IF($R$629&gt;Assumptions!$B$4,$Q$629/$R$629&gt;Assumptions!$B$13,FALSE())</f>
        <v>1</v>
      </c>
      <c r="T629" s="12" t="n">
        <f aca="false">IF($S$629,($Q$629+Assumptions!$B$14*Assumptions!$B$13)/($R$629+Assumptions!$B$14),IF($R$629&gt;Assumptions!$B$4,$Q$629/$R$629,Assumptions!$B$4))</f>
        <v>75.0040390289463</v>
      </c>
      <c r="U629" s="12" t="n">
        <f aca="false">IF($B$629=1,$I$629,$D$560*$T$629)</f>
        <v>45774916.2667406</v>
      </c>
      <c r="V629" s="12" t="n">
        <f aca="false">IF($C$629=1,$J$629,$AI$560*$T$629)</f>
        <v>300000000</v>
      </c>
      <c r="W629" s="12" t="n">
        <f aca="false">IF($D$629=1,$K$629,$AF$560*$T$629)</f>
        <v>100000000</v>
      </c>
      <c r="X629" s="12" t="n">
        <f aca="false">IF($E$629=1,$L$629,$AC$560*$T$629)</f>
        <v>60000000</v>
      </c>
      <c r="Y629" s="12" t="n">
        <f aca="false">IF($F$629=1,$M$629,$Z$560*$T$629)</f>
        <v>225012117.086839</v>
      </c>
      <c r="Z629" s="12" t="n">
        <f aca="false">IF($G$629=1,$N$629,$W$560*$T$629)</f>
        <v>15000000</v>
      </c>
      <c r="AA629" s="12" t="n">
        <f aca="false">IF($H$629=1,$O$629,$T$560*$T$629)</f>
        <v>375020195.144732</v>
      </c>
      <c r="AB629" s="12" t="n">
        <f aca="false">($J$560+$O$560)*$T$629</f>
        <v>19146322.6688062</v>
      </c>
      <c r="AC629" s="12" t="n">
        <f aca="false">Assumptions!$B$20*$T$629</f>
        <v>675036351.260517</v>
      </c>
      <c r="AD629" s="12" t="n">
        <f aca="false">IF($S$629,Assumptions!$B$14*($T$629-Assumptions!$B$13),Assumptions!$B$4)</f>
        <v>185010097.572366</v>
      </c>
      <c r="AE629" s="12" t="n">
        <f aca="false">$U$629+$V$629+$W$629+$X$629+$Y$629+$Z$629+$AA$629+$AB$629+$AC$629+$AD$629</f>
        <v>2000000000</v>
      </c>
      <c r="AF629" s="12" t="n">
        <f aca="false">IF(AND(IF($B$629=1,$U$629&gt;=INDEX($U$571:$U$698,1+$A$629-Assumptions!$B$77),$U$629&gt;INDEX($U$571:$U$698,1+$A$629+Assumptions!$B$77)),IF($C$629=1,$V$629&gt;=INDEX($V$571:$V$698,1+$A$629-Assumptions!$B$78),$V$629&gt;INDEX($V$571:$V$698,1+$A$629+Assumptions!$B$78)),IF($D$629=1,$W$629&gt;=INDEX($W$571:$W$698,1+$A$629-Assumptions!$B$79),$W$629&gt;INDEX($W$571:$W$698,1+$A$629+Assumptions!$B$79)),IF($E$629=1,$X$629&gt;=INDEX($X$571:$X$698,1+$A$629-Assumptions!$B$80),$X$629&gt;INDEX($X$571:$X$698,1+$A$629+Assumptions!$B$80)),IF($F$629=1,$Y$629&gt;=INDEX($Y$571:$Y$698,1+$A$629-Assumptions!$B$81),$Y$629&gt;INDEX($Y$571:$Y$698,1+$A$629+Assumptions!$B$81)),IF($G$629=1,$Z$629&gt;=INDEX($Z$571:$Z$698,1+$A$629-Assumptions!$B$82),$Z$629&gt;INDEX($Z$571:$Z$698,1+$A$629+Assumptions!$B$82)),IF($H$629=1,$AA$629&gt;=INDEX($AA$571:$AA$698,1+$A$629-Assumptions!$B$83),$AA$629&gt;INDEX($AA$571:$AA$698,1+$A$629+Assumptions!$B$83))),1,0)</f>
        <v>0</v>
      </c>
    </row>
    <row r="630" customFormat="false" ht="15" hidden="true" customHeight="false" outlineLevel="0" collapsed="false">
      <c r="A630" s="6" t="n">
        <f aca="false">ROW()-ROW($A$571)+Assumptions!$B$4</f>
        <v>59</v>
      </c>
      <c r="B630" s="12" t="n">
        <f aca="false">MOD(QUOTIENT($A$630,Assumptions!$B$77),2)</f>
        <v>0</v>
      </c>
      <c r="C630" s="12" t="n">
        <f aca="false">MOD(QUOTIENT($A$630,Assumptions!$B$78),2)</f>
        <v>1</v>
      </c>
      <c r="D630" s="12" t="n">
        <f aca="false">MOD(QUOTIENT($A$630,Assumptions!$B$79),2)</f>
        <v>1</v>
      </c>
      <c r="E630" s="12" t="n">
        <f aca="false">MOD(QUOTIENT($A$630,Assumptions!$B$80),2)</f>
        <v>1</v>
      </c>
      <c r="F630" s="12" t="n">
        <f aca="false">MOD(QUOTIENT($A$630,Assumptions!$B$81),2)</f>
        <v>0</v>
      </c>
      <c r="G630" s="12" t="n">
        <f aca="false">MOD(QUOTIENT($A$630,Assumptions!$B$82),2)</f>
        <v>1</v>
      </c>
      <c r="H630" s="12" t="n">
        <f aca="false">MOD(QUOTIENT($A$630,Assumptions!$B$83),2)</f>
        <v>1</v>
      </c>
      <c r="I630" s="12" t="n">
        <f aca="false">IF($B$630=1,MIN(Assumptions!$B$67,MAX(Assumptions!$B$4,Assumptions!$B$26-(Assumptions!$B$4))),Assumptions!$B$4)</f>
        <v>0</v>
      </c>
      <c r="J630" s="12" t="n">
        <f aca="false">IF($C$630=1,MIN(Assumptions!$B$66,MAX(Assumptions!$B$4,Assumptions!$B$26-($I$630))),Assumptions!$B$4)</f>
        <v>300000000</v>
      </c>
      <c r="K630" s="12" t="n">
        <f aca="false">IF($D$630=1,MIN(Assumptions!$B$61,MAX(Assumptions!$B$4,Assumptions!$B$26-($I$630+$J$630))),Assumptions!$B$4)</f>
        <v>100000000</v>
      </c>
      <c r="L630" s="12" t="n">
        <f aca="false">IF($E$630=1,MIN(Assumptions!$B$56,MAX(Assumptions!$B$4,Assumptions!$B$26-($I$630+$J$630+$K$630))),Assumptions!$B$4)</f>
        <v>60000000</v>
      </c>
      <c r="M630" s="12" t="n">
        <f aca="false">IF($F$630=1,MIN(Assumptions!$B$51,MAX(Assumptions!$B$4,Assumptions!$B$26-($I$630+$J$630+$K$630+$L$630))),Assumptions!$B$4)</f>
        <v>0</v>
      </c>
      <c r="N630" s="12" t="n">
        <f aca="false">IF($G$630=1,MIN(Assumptions!$B$46,MAX(Assumptions!$B$4,Assumptions!$B$26-($I$630+$J$630+$K$630+$L$630+$M$630))),Assumptions!$B$4)</f>
        <v>15000000</v>
      </c>
      <c r="O630" s="12" t="n">
        <f aca="false">IF($H$630=1,MIN(Assumptions!$B$41,MAX(Assumptions!$B$4,Assumptions!$B$26-($I$630+$J$630+$K$630+$L$630+$M$630+$N$630))),Assumptions!$B$4)</f>
        <v>5000000</v>
      </c>
      <c r="P630" s="12" t="n">
        <f aca="false">$I$630+$J$630+$K$630+$L$630+$M$630+$N$630+$O$630</f>
        <v>480000000</v>
      </c>
      <c r="Q630" s="12" t="n">
        <f aca="false">MAX(Assumptions!$B$4,Assumptions!$B$26-$P$630)</f>
        <v>1520000000</v>
      </c>
      <c r="R630" s="12" t="n">
        <f aca="false">$J$560+$O$560+Assumptions!$B$20+IF($B$630=0,$D$560,Assumptions!$B$4)+IF($C$630=0,$AI$560,Assumptions!$B$4)+IF($D$630=0,$AF$560,Assumptions!$B$4)+IF($E$630=0,$AC$560,Assumptions!$B$4)+IF($F$630=0,$Z$560,Assumptions!$B$4)+IF($G$630=0,$W$560,Assumptions!$B$4)+IF($H$630=0,$T$560,Assumptions!$B$4)</f>
        <v>12865569.9049819</v>
      </c>
      <c r="S630" s="12" t="n">
        <f aca="false">IF($R$630&gt;Assumptions!$B$4,$Q$630/$R$630&gt;Assumptions!$B$13,FALSE())</f>
        <v>1</v>
      </c>
      <c r="T630" s="12" t="n">
        <f aca="false">IF($S$630,($Q$630+Assumptions!$B$14*Assumptions!$B$13)/($R$630+Assumptions!$B$14),IF($R$630&gt;Assumptions!$B$4,$Q$630/$R$630,Assumptions!$B$4))</f>
        <v>99.085163089614</v>
      </c>
      <c r="U630" s="12" t="n">
        <f aca="false">IF($B$630=1,$I$630,$D$560*$T$630)</f>
        <v>60471610.6282354</v>
      </c>
      <c r="V630" s="12" t="n">
        <f aca="false">IF($C$630=1,$J$630,$AI$560*$T$630)</f>
        <v>300000000</v>
      </c>
      <c r="W630" s="12" t="n">
        <f aca="false">IF($D$630=1,$K$630,$AF$560*$T$630)</f>
        <v>100000000</v>
      </c>
      <c r="X630" s="12" t="n">
        <f aca="false">IF($E$630=1,$L$630,$AC$560*$T$630)</f>
        <v>60000000</v>
      </c>
      <c r="Y630" s="12" t="n">
        <f aca="false">IF($F$630=1,$M$630,$Z$560*$T$630)</f>
        <v>297255489.268842</v>
      </c>
      <c r="Z630" s="12" t="n">
        <f aca="false">IF($G$630=1,$N$630,$W$560*$T$630)</f>
        <v>15000000</v>
      </c>
      <c r="AA630" s="12" t="n">
        <f aca="false">IF($H$630=1,$O$630,$T$560*$T$630)</f>
        <v>5000000</v>
      </c>
      <c r="AB630" s="12" t="n">
        <f aca="false">($J$560+$O$560)*$T$630</f>
        <v>25293524.5723618</v>
      </c>
      <c r="AC630" s="12" t="n">
        <f aca="false">Assumptions!$B$20*$T$630</f>
        <v>891766467.806526</v>
      </c>
      <c r="AD630" s="12" t="n">
        <f aca="false">IF($S$630,Assumptions!$B$14*($T$630-Assumptions!$B$13),Assumptions!$B$4)</f>
        <v>245212907.724035</v>
      </c>
      <c r="AE630" s="12" t="n">
        <f aca="false">$U$630+$V$630+$W$630+$X$630+$Y$630+$Z$630+$AA$630+$AB$630+$AC$630+$AD$630</f>
        <v>2000000000</v>
      </c>
      <c r="AF630" s="12" t="n">
        <f aca="false">IF(AND(IF($B$630=1,$U$630&gt;=INDEX($U$571:$U$698,1+$A$630-Assumptions!$B$77),$U$630&gt;INDEX($U$571:$U$698,1+$A$630+Assumptions!$B$77)),IF($C$630=1,$V$630&gt;=INDEX($V$571:$V$698,1+$A$630-Assumptions!$B$78),$V$630&gt;INDEX($V$571:$V$698,1+$A$630+Assumptions!$B$78)),IF($D$630=1,$W$630&gt;=INDEX($W$571:$W$698,1+$A$630-Assumptions!$B$79),$W$630&gt;INDEX($W$571:$W$698,1+$A$630+Assumptions!$B$79)),IF($E$630=1,$X$630&gt;=INDEX($X$571:$X$698,1+$A$630-Assumptions!$B$80),$X$630&gt;INDEX($X$571:$X$698,1+$A$630+Assumptions!$B$80)),IF($F$630=1,$Y$630&gt;=INDEX($Y$571:$Y$698,1+$A$630-Assumptions!$B$81),$Y$630&gt;INDEX($Y$571:$Y$698,1+$A$630+Assumptions!$B$81)),IF($G$630=1,$Z$630&gt;=INDEX($Z$571:$Z$698,1+$A$630-Assumptions!$B$82),$Z$630&gt;INDEX($Z$571:$Z$698,1+$A$630+Assumptions!$B$82)),IF($H$630=1,$AA$630&gt;=INDEX($AA$571:$AA$698,1+$A$630-Assumptions!$B$83),$AA$630&gt;INDEX($AA$571:$AA$698,1+$A$630+Assumptions!$B$83))),1,0)</f>
        <v>0</v>
      </c>
    </row>
    <row r="631" customFormat="false" ht="15" hidden="true" customHeight="false" outlineLevel="0" collapsed="false">
      <c r="A631" s="6" t="n">
        <f aca="false">ROW()-ROW($A$571)+Assumptions!$B$4</f>
        <v>60</v>
      </c>
      <c r="B631" s="12" t="n">
        <f aca="false">MOD(QUOTIENT($A$631,Assumptions!$B$77),2)</f>
        <v>0</v>
      </c>
      <c r="C631" s="12" t="n">
        <f aca="false">MOD(QUOTIENT($A$631,Assumptions!$B$78),2)</f>
        <v>1</v>
      </c>
      <c r="D631" s="12" t="n">
        <f aca="false">MOD(QUOTIENT($A$631,Assumptions!$B$79),2)</f>
        <v>1</v>
      </c>
      <c r="E631" s="12" t="n">
        <f aca="false">MOD(QUOTIENT($A$631,Assumptions!$B$80),2)</f>
        <v>1</v>
      </c>
      <c r="F631" s="12" t="n">
        <f aca="false">MOD(QUOTIENT($A$631,Assumptions!$B$81),2)</f>
        <v>1</v>
      </c>
      <c r="G631" s="12" t="n">
        <f aca="false">MOD(QUOTIENT($A$631,Assumptions!$B$82),2)</f>
        <v>0</v>
      </c>
      <c r="H631" s="12" t="n">
        <f aca="false">MOD(QUOTIENT($A$631,Assumptions!$B$83),2)</f>
        <v>0</v>
      </c>
      <c r="I631" s="12" t="n">
        <f aca="false">IF($B$631=1,MIN(Assumptions!$B$67,MAX(Assumptions!$B$4,Assumptions!$B$26-(Assumptions!$B$4))),Assumptions!$B$4)</f>
        <v>0</v>
      </c>
      <c r="J631" s="12" t="n">
        <f aca="false">IF($C$631=1,MIN(Assumptions!$B$66,MAX(Assumptions!$B$4,Assumptions!$B$26-($I$631))),Assumptions!$B$4)</f>
        <v>300000000</v>
      </c>
      <c r="K631" s="12" t="n">
        <f aca="false">IF($D$631=1,MIN(Assumptions!$B$61,MAX(Assumptions!$B$4,Assumptions!$B$26-($I$631+$J$631))),Assumptions!$B$4)</f>
        <v>100000000</v>
      </c>
      <c r="L631" s="12" t="n">
        <f aca="false">IF($E$631=1,MIN(Assumptions!$B$56,MAX(Assumptions!$B$4,Assumptions!$B$26-($I$631+$J$631+$K$631))),Assumptions!$B$4)</f>
        <v>60000000</v>
      </c>
      <c r="M631" s="12" t="n">
        <f aca="false">IF($F$631=1,MIN(Assumptions!$B$51,MAX(Assumptions!$B$4,Assumptions!$B$26-($I$631+$J$631+$K$631+$L$631))),Assumptions!$B$4)</f>
        <v>30000000</v>
      </c>
      <c r="N631" s="12" t="n">
        <f aca="false">IF($G$631=1,MIN(Assumptions!$B$46,MAX(Assumptions!$B$4,Assumptions!$B$26-($I$631+$J$631+$K$631+$L$631+$M$631))),Assumptions!$B$4)</f>
        <v>0</v>
      </c>
      <c r="O631" s="12" t="n">
        <f aca="false">IF($H$631=1,MIN(Assumptions!$B$41,MAX(Assumptions!$B$4,Assumptions!$B$26-($I$631+$J$631+$K$631+$L$631+$M$631+$N$631))),Assumptions!$B$4)</f>
        <v>0</v>
      </c>
      <c r="P631" s="12" t="n">
        <f aca="false">$I$631+$J$631+$K$631+$L$631+$M$631+$N$631+$O$631</f>
        <v>490000000</v>
      </c>
      <c r="Q631" s="12" t="n">
        <f aca="false">MAX(Assumptions!$B$4,Assumptions!$B$26-$P$631)</f>
        <v>1510000000</v>
      </c>
      <c r="R631" s="12" t="n">
        <f aca="false">$J$560+$O$560+Assumptions!$B$20+IF($B$631=0,$D$560,Assumptions!$B$4)+IF($C$631=0,$AI$560,Assumptions!$B$4)+IF($D$631=0,$AF$560,Assumptions!$B$4)+IF($E$631=0,$AC$560,Assumptions!$B$4)+IF($F$631=0,$Z$560,Assumptions!$B$4)+IF($G$631=0,$W$560,Assumptions!$B$4)+IF($H$631=0,$T$560,Assumptions!$B$4)</f>
        <v>19865569.9049819</v>
      </c>
      <c r="S631" s="12" t="n">
        <f aca="false">IF($R$631&gt;Assumptions!$B$4,$Q$631/$R$631&gt;Assumptions!$B$13,FALSE())</f>
        <v>1</v>
      </c>
      <c r="T631" s="12" t="n">
        <f aca="false">IF($S$631,($Q$631+Assumptions!$B$14*Assumptions!$B$13)/($R$631+Assumptions!$B$14),IF($R$631&gt;Assumptions!$B$4,$Q$631/$R$631,Assumptions!$B$4))</f>
        <v>67.626266910511</v>
      </c>
      <c r="U631" s="12" t="n">
        <f aca="false">IF($B$631=1,$I$631,$D$560*$T$631)</f>
        <v>41272266.7384113</v>
      </c>
      <c r="V631" s="12" t="n">
        <f aca="false">IF($C$631=1,$J$631,$AI$560*$T$631)</f>
        <v>300000000</v>
      </c>
      <c r="W631" s="12" t="n">
        <f aca="false">IF($D$631=1,$K$631,$AF$560*$T$631)</f>
        <v>100000000</v>
      </c>
      <c r="X631" s="12" t="n">
        <f aca="false">IF($E$631=1,$L$631,$AC$560*$T$631)</f>
        <v>60000000</v>
      </c>
      <c r="Y631" s="12" t="n">
        <f aca="false">IF($F$631=1,$M$631,$Z$560*$T$631)</f>
        <v>30000000</v>
      </c>
      <c r="Z631" s="12" t="n">
        <f aca="false">IF($G$631=1,$N$631,$W$560*$T$631)</f>
        <v>338131334.552555</v>
      </c>
      <c r="AA631" s="12" t="n">
        <f aca="false">IF($H$631=1,$O$631,$T$560*$T$631)</f>
        <v>338131334.552555</v>
      </c>
      <c r="AB631" s="12" t="n">
        <f aca="false">($J$560+$O$560)*$T$631</f>
        <v>17262994.6856029</v>
      </c>
      <c r="AC631" s="12" t="n">
        <f aca="false">Assumptions!$B$20*$T$631</f>
        <v>608636402.194599</v>
      </c>
      <c r="AD631" s="12" t="n">
        <f aca="false">IF($S$631,Assumptions!$B$14*($T$631-Assumptions!$B$13),Assumptions!$B$4)</f>
        <v>166565667.276277</v>
      </c>
      <c r="AE631" s="12" t="n">
        <f aca="false">$U$631+$V$631+$W$631+$X$631+$Y$631+$Z$631+$AA$631+$AB$631+$AC$631+$AD$631</f>
        <v>2000000000</v>
      </c>
      <c r="AF631" s="12" t="n">
        <f aca="false">IF(AND(IF($B$631=1,$U$631&gt;=INDEX($U$571:$U$698,1+$A$631-Assumptions!$B$77),$U$631&gt;INDEX($U$571:$U$698,1+$A$631+Assumptions!$B$77)),IF($C$631=1,$V$631&gt;=INDEX($V$571:$V$698,1+$A$631-Assumptions!$B$78),$V$631&gt;INDEX($V$571:$V$698,1+$A$631+Assumptions!$B$78)),IF($D$631=1,$W$631&gt;=INDEX($W$571:$W$698,1+$A$631-Assumptions!$B$79),$W$631&gt;INDEX($W$571:$W$698,1+$A$631+Assumptions!$B$79)),IF($E$631=1,$X$631&gt;=INDEX($X$571:$X$698,1+$A$631-Assumptions!$B$80),$X$631&gt;INDEX($X$571:$X$698,1+$A$631+Assumptions!$B$80)),IF($F$631=1,$Y$631&gt;=INDEX($Y$571:$Y$698,1+$A$631-Assumptions!$B$81),$Y$631&gt;INDEX($Y$571:$Y$698,1+$A$631+Assumptions!$B$81)),IF($G$631=1,$Z$631&gt;=INDEX($Z$571:$Z$698,1+$A$631-Assumptions!$B$82),$Z$631&gt;INDEX($Z$571:$Z$698,1+$A$631+Assumptions!$B$82)),IF($H$631=1,$AA$631&gt;=INDEX($AA$571:$AA$698,1+$A$631-Assumptions!$B$83),$AA$631&gt;INDEX($AA$571:$AA$698,1+$A$631+Assumptions!$B$83))),1,0)</f>
        <v>0</v>
      </c>
    </row>
    <row r="632" customFormat="false" ht="15" hidden="true" customHeight="false" outlineLevel="0" collapsed="false">
      <c r="A632" s="6" t="n">
        <f aca="false">ROW()-ROW($A$571)+Assumptions!$B$4</f>
        <v>61</v>
      </c>
      <c r="B632" s="12" t="n">
        <f aca="false">MOD(QUOTIENT($A$632,Assumptions!$B$77),2)</f>
        <v>0</v>
      </c>
      <c r="C632" s="12" t="n">
        <f aca="false">MOD(QUOTIENT($A$632,Assumptions!$B$78),2)</f>
        <v>1</v>
      </c>
      <c r="D632" s="12" t="n">
        <f aca="false">MOD(QUOTIENT($A$632,Assumptions!$B$79),2)</f>
        <v>1</v>
      </c>
      <c r="E632" s="12" t="n">
        <f aca="false">MOD(QUOTIENT($A$632,Assumptions!$B$80),2)</f>
        <v>1</v>
      </c>
      <c r="F632" s="12" t="n">
        <f aca="false">MOD(QUOTIENT($A$632,Assumptions!$B$81),2)</f>
        <v>1</v>
      </c>
      <c r="G632" s="12" t="n">
        <f aca="false">MOD(QUOTIENT($A$632,Assumptions!$B$82),2)</f>
        <v>0</v>
      </c>
      <c r="H632" s="12" t="n">
        <f aca="false">MOD(QUOTIENT($A$632,Assumptions!$B$83),2)</f>
        <v>1</v>
      </c>
      <c r="I632" s="12" t="n">
        <f aca="false">IF($B$632=1,MIN(Assumptions!$B$67,MAX(Assumptions!$B$4,Assumptions!$B$26-(Assumptions!$B$4))),Assumptions!$B$4)</f>
        <v>0</v>
      </c>
      <c r="J632" s="12" t="n">
        <f aca="false">IF($C$632=1,MIN(Assumptions!$B$66,MAX(Assumptions!$B$4,Assumptions!$B$26-($I$632))),Assumptions!$B$4)</f>
        <v>300000000</v>
      </c>
      <c r="K632" s="12" t="n">
        <f aca="false">IF($D$632=1,MIN(Assumptions!$B$61,MAX(Assumptions!$B$4,Assumptions!$B$26-($I$632+$J$632))),Assumptions!$B$4)</f>
        <v>100000000</v>
      </c>
      <c r="L632" s="12" t="n">
        <f aca="false">IF($E$632=1,MIN(Assumptions!$B$56,MAX(Assumptions!$B$4,Assumptions!$B$26-($I$632+$J$632+$K$632))),Assumptions!$B$4)</f>
        <v>60000000</v>
      </c>
      <c r="M632" s="12" t="n">
        <f aca="false">IF($F$632=1,MIN(Assumptions!$B$51,MAX(Assumptions!$B$4,Assumptions!$B$26-($I$632+$J$632+$K$632+$L$632))),Assumptions!$B$4)</f>
        <v>30000000</v>
      </c>
      <c r="N632" s="12" t="n">
        <f aca="false">IF($G$632=1,MIN(Assumptions!$B$46,MAX(Assumptions!$B$4,Assumptions!$B$26-($I$632+$J$632+$K$632+$L$632+$M$632))),Assumptions!$B$4)</f>
        <v>0</v>
      </c>
      <c r="O632" s="12" t="n">
        <f aca="false">IF($H$632=1,MIN(Assumptions!$B$41,MAX(Assumptions!$B$4,Assumptions!$B$26-($I$632+$J$632+$K$632+$L$632+$M$632+$N$632))),Assumptions!$B$4)</f>
        <v>5000000</v>
      </c>
      <c r="P632" s="12" t="n">
        <f aca="false">$I$632+$J$632+$K$632+$L$632+$M$632+$N$632+$O$632</f>
        <v>495000000</v>
      </c>
      <c r="Q632" s="12" t="n">
        <f aca="false">MAX(Assumptions!$B$4,Assumptions!$B$26-$P$632)</f>
        <v>1505000000</v>
      </c>
      <c r="R632" s="12" t="n">
        <f aca="false">$J$560+$O$560+Assumptions!$B$20+IF($B$632=0,$D$560,Assumptions!$B$4)+IF($C$632=0,$AI$560,Assumptions!$B$4)+IF($D$632=0,$AF$560,Assumptions!$B$4)+IF($E$632=0,$AC$560,Assumptions!$B$4)+IF($F$632=0,$Z$560,Assumptions!$B$4)+IF($G$632=0,$W$560,Assumptions!$B$4)+IF($H$632=0,$T$560,Assumptions!$B$4)</f>
        <v>14865569.9049819</v>
      </c>
      <c r="S632" s="12" t="n">
        <f aca="false">IF($R$632&gt;Assumptions!$B$4,$Q$632/$R$632&gt;Assumptions!$B$13,FALSE())</f>
        <v>1</v>
      </c>
      <c r="T632" s="12" t="n">
        <f aca="false">IF($S$632,($Q$632+Assumptions!$B$14*Assumptions!$B$13)/($R$632+Assumptions!$B$14),IF($R$632&gt;Assumptions!$B$4,$Q$632/$R$632,Assumptions!$B$4))</f>
        <v>86.8097049649674</v>
      </c>
      <c r="U632" s="12" t="n">
        <f aca="false">IF($B$632=1,$I$632,$D$560*$T$632)</f>
        <v>52979906.5138114</v>
      </c>
      <c r="V632" s="12" t="n">
        <f aca="false">IF($C$632=1,$J$632,$AI$560*$T$632)</f>
        <v>300000000</v>
      </c>
      <c r="W632" s="12" t="n">
        <f aca="false">IF($D$632=1,$K$632,$AF$560*$T$632)</f>
        <v>100000000</v>
      </c>
      <c r="X632" s="12" t="n">
        <f aca="false">IF($E$632=1,$L$632,$AC$560*$T$632)</f>
        <v>60000000</v>
      </c>
      <c r="Y632" s="12" t="n">
        <f aca="false">IF($F$632=1,$M$632,$Z$560*$T$632)</f>
        <v>30000000</v>
      </c>
      <c r="Z632" s="12" t="n">
        <f aca="false">IF($G$632=1,$N$632,$W$560*$T$632)</f>
        <v>434048524.824837</v>
      </c>
      <c r="AA632" s="12" t="n">
        <f aca="false">IF($H$632=1,$O$632,$T$560*$T$632)</f>
        <v>5000000</v>
      </c>
      <c r="AB632" s="12" t="n">
        <f aca="false">($J$560+$O$560)*$T$632</f>
        <v>22159961.5642257</v>
      </c>
      <c r="AC632" s="12" t="n">
        <f aca="false">Assumptions!$B$20*$T$632</f>
        <v>781287344.684707</v>
      </c>
      <c r="AD632" s="12" t="n">
        <f aca="false">IF($S$632,Assumptions!$B$14*($T$632-Assumptions!$B$13),Assumptions!$B$4)</f>
        <v>214524262.412419</v>
      </c>
      <c r="AE632" s="12" t="n">
        <f aca="false">$U$632+$V$632+$W$632+$X$632+$Y$632+$Z$632+$AA$632+$AB$632+$AC$632+$AD$632</f>
        <v>2000000000</v>
      </c>
      <c r="AF632" s="12" t="n">
        <f aca="false">IF(AND(IF($B$632=1,$U$632&gt;=INDEX($U$571:$U$698,1+$A$632-Assumptions!$B$77),$U$632&gt;INDEX($U$571:$U$698,1+$A$632+Assumptions!$B$77)),IF($C$632=1,$V$632&gt;=INDEX($V$571:$V$698,1+$A$632-Assumptions!$B$78),$V$632&gt;INDEX($V$571:$V$698,1+$A$632+Assumptions!$B$78)),IF($D$632=1,$W$632&gt;=INDEX($W$571:$W$698,1+$A$632-Assumptions!$B$79),$W$632&gt;INDEX($W$571:$W$698,1+$A$632+Assumptions!$B$79)),IF($E$632=1,$X$632&gt;=INDEX($X$571:$X$698,1+$A$632-Assumptions!$B$80),$X$632&gt;INDEX($X$571:$X$698,1+$A$632+Assumptions!$B$80)),IF($F$632=1,$Y$632&gt;=INDEX($Y$571:$Y$698,1+$A$632-Assumptions!$B$81),$Y$632&gt;INDEX($Y$571:$Y$698,1+$A$632+Assumptions!$B$81)),IF($G$632=1,$Z$632&gt;=INDEX($Z$571:$Z$698,1+$A$632-Assumptions!$B$82),$Z$632&gt;INDEX($Z$571:$Z$698,1+$A$632+Assumptions!$B$82)),IF($H$632=1,$AA$632&gt;=INDEX($AA$571:$AA$698,1+$A$632-Assumptions!$B$83),$AA$632&gt;INDEX($AA$571:$AA$698,1+$A$632+Assumptions!$B$83))),1,0)</f>
        <v>0</v>
      </c>
    </row>
    <row r="633" customFormat="false" ht="15" hidden="true" customHeight="false" outlineLevel="0" collapsed="false">
      <c r="A633" s="6" t="n">
        <f aca="false">ROW()-ROW($A$571)+Assumptions!$B$4</f>
        <v>62</v>
      </c>
      <c r="B633" s="12" t="n">
        <f aca="false">MOD(QUOTIENT($A$633,Assumptions!$B$77),2)</f>
        <v>0</v>
      </c>
      <c r="C633" s="12" t="n">
        <f aca="false">MOD(QUOTIENT($A$633,Assumptions!$B$78),2)</f>
        <v>1</v>
      </c>
      <c r="D633" s="12" t="n">
        <f aca="false">MOD(QUOTIENT($A$633,Assumptions!$B$79),2)</f>
        <v>1</v>
      </c>
      <c r="E633" s="12" t="n">
        <f aca="false">MOD(QUOTIENT($A$633,Assumptions!$B$80),2)</f>
        <v>1</v>
      </c>
      <c r="F633" s="12" t="n">
        <f aca="false">MOD(QUOTIENT($A$633,Assumptions!$B$81),2)</f>
        <v>1</v>
      </c>
      <c r="G633" s="12" t="n">
        <f aca="false">MOD(QUOTIENT($A$633,Assumptions!$B$82),2)</f>
        <v>1</v>
      </c>
      <c r="H633" s="12" t="n">
        <f aca="false">MOD(QUOTIENT($A$633,Assumptions!$B$83),2)</f>
        <v>0</v>
      </c>
      <c r="I633" s="12" t="n">
        <f aca="false">IF($B$633=1,MIN(Assumptions!$B$67,MAX(Assumptions!$B$4,Assumptions!$B$26-(Assumptions!$B$4))),Assumptions!$B$4)</f>
        <v>0</v>
      </c>
      <c r="J633" s="12" t="n">
        <f aca="false">IF($C$633=1,MIN(Assumptions!$B$66,MAX(Assumptions!$B$4,Assumptions!$B$26-($I$633))),Assumptions!$B$4)</f>
        <v>300000000</v>
      </c>
      <c r="K633" s="12" t="n">
        <f aca="false">IF($D$633=1,MIN(Assumptions!$B$61,MAX(Assumptions!$B$4,Assumptions!$B$26-($I$633+$J$633))),Assumptions!$B$4)</f>
        <v>100000000</v>
      </c>
      <c r="L633" s="12" t="n">
        <f aca="false">IF($E$633=1,MIN(Assumptions!$B$56,MAX(Assumptions!$B$4,Assumptions!$B$26-($I$633+$J$633+$K$633))),Assumptions!$B$4)</f>
        <v>60000000</v>
      </c>
      <c r="M633" s="12" t="n">
        <f aca="false">IF($F$633=1,MIN(Assumptions!$B$51,MAX(Assumptions!$B$4,Assumptions!$B$26-($I$633+$J$633+$K$633+$L$633))),Assumptions!$B$4)</f>
        <v>30000000</v>
      </c>
      <c r="N633" s="12" t="n">
        <f aca="false">IF($G$633=1,MIN(Assumptions!$B$46,MAX(Assumptions!$B$4,Assumptions!$B$26-($I$633+$J$633+$K$633+$L$633+$M$633))),Assumptions!$B$4)</f>
        <v>15000000</v>
      </c>
      <c r="O633" s="12" t="n">
        <f aca="false">IF($H$633=1,MIN(Assumptions!$B$41,MAX(Assumptions!$B$4,Assumptions!$B$26-($I$633+$J$633+$K$633+$L$633+$M$633+$N$633))),Assumptions!$B$4)</f>
        <v>0</v>
      </c>
      <c r="P633" s="12" t="n">
        <f aca="false">$I$633+$J$633+$K$633+$L$633+$M$633+$N$633+$O$633</f>
        <v>505000000</v>
      </c>
      <c r="Q633" s="12" t="n">
        <f aca="false">MAX(Assumptions!$B$4,Assumptions!$B$26-$P$633)</f>
        <v>1495000000</v>
      </c>
      <c r="R633" s="12" t="n">
        <f aca="false">$J$560+$O$560+Assumptions!$B$20+IF($B$633=0,$D$560,Assumptions!$B$4)+IF($C$633=0,$AI$560,Assumptions!$B$4)+IF($D$633=0,$AF$560,Assumptions!$B$4)+IF($E$633=0,$AC$560,Assumptions!$B$4)+IF($F$633=0,$Z$560,Assumptions!$B$4)+IF($G$633=0,$W$560,Assumptions!$B$4)+IF($H$633=0,$T$560,Assumptions!$B$4)</f>
        <v>14865569.9049819</v>
      </c>
      <c r="S633" s="12" t="n">
        <f aca="false">IF($R$633&gt;Assumptions!$B$4,$Q$633/$R$633&gt;Assumptions!$B$13,FALSE())</f>
        <v>1</v>
      </c>
      <c r="T633" s="12" t="n">
        <f aca="false">IF($S$633,($Q$633+Assumptions!$B$14*Assumptions!$B$13)/($R$633+Assumptions!$B$14),IF($R$633&gt;Assumptions!$B$4,$Q$633/$R$633,Assumptions!$B$4))</f>
        <v>86.2338528590638</v>
      </c>
      <c r="U633" s="12" t="n">
        <f aca="false">IF($B$633=1,$I$633,$D$560*$T$633)</f>
        <v>52628464.3478823</v>
      </c>
      <c r="V633" s="12" t="n">
        <f aca="false">IF($C$633=1,$J$633,$AI$560*$T$633)</f>
        <v>300000000</v>
      </c>
      <c r="W633" s="12" t="n">
        <f aca="false">IF($D$633=1,$K$633,$AF$560*$T$633)</f>
        <v>100000000</v>
      </c>
      <c r="X633" s="12" t="n">
        <f aca="false">IF($E$633=1,$L$633,$AC$560*$T$633)</f>
        <v>60000000</v>
      </c>
      <c r="Y633" s="12" t="n">
        <f aca="false">IF($F$633=1,$M$633,$Z$560*$T$633)</f>
        <v>30000000</v>
      </c>
      <c r="Z633" s="12" t="n">
        <f aca="false">IF($G$633=1,$N$633,$W$560*$T$633)</f>
        <v>15000000</v>
      </c>
      <c r="AA633" s="12" t="n">
        <f aca="false">IF($H$633=1,$O$633,$T$560*$T$633)</f>
        <v>431169264.295319</v>
      </c>
      <c r="AB633" s="12" t="n">
        <f aca="false">($J$560+$O$560)*$T$633</f>
        <v>22012963.4775642</v>
      </c>
      <c r="AC633" s="12" t="n">
        <f aca="false">Assumptions!$B$20*$T$633</f>
        <v>776104675.731575</v>
      </c>
      <c r="AD633" s="12" t="n">
        <f aca="false">IF($S$633,Assumptions!$B$14*($T$633-Assumptions!$B$13),Assumptions!$B$4)</f>
        <v>213084632.14766</v>
      </c>
      <c r="AE633" s="12" t="n">
        <f aca="false">$U$633+$V$633+$W$633+$X$633+$Y$633+$Z$633+$AA$633+$AB$633+$AC$633+$AD$633</f>
        <v>2000000000</v>
      </c>
      <c r="AF633" s="12" t="n">
        <f aca="false">IF(AND(IF($B$633=1,$U$633&gt;=INDEX($U$571:$U$698,1+$A$633-Assumptions!$B$77),$U$633&gt;INDEX($U$571:$U$698,1+$A$633+Assumptions!$B$77)),IF($C$633=1,$V$633&gt;=INDEX($V$571:$V$698,1+$A$633-Assumptions!$B$78),$V$633&gt;INDEX($V$571:$V$698,1+$A$633+Assumptions!$B$78)),IF($D$633=1,$W$633&gt;=INDEX($W$571:$W$698,1+$A$633-Assumptions!$B$79),$W$633&gt;INDEX($W$571:$W$698,1+$A$633+Assumptions!$B$79)),IF($E$633=1,$X$633&gt;=INDEX($X$571:$X$698,1+$A$633-Assumptions!$B$80),$X$633&gt;INDEX($X$571:$X$698,1+$A$633+Assumptions!$B$80)),IF($F$633=1,$Y$633&gt;=INDEX($Y$571:$Y$698,1+$A$633-Assumptions!$B$81),$Y$633&gt;INDEX($Y$571:$Y$698,1+$A$633+Assumptions!$B$81)),IF($G$633=1,$Z$633&gt;=INDEX($Z$571:$Z$698,1+$A$633-Assumptions!$B$82),$Z$633&gt;INDEX($Z$571:$Z$698,1+$A$633+Assumptions!$B$82)),IF($H$633=1,$AA$633&gt;=INDEX($AA$571:$AA$698,1+$A$633-Assumptions!$B$83),$AA$633&gt;INDEX($AA$571:$AA$698,1+$A$633+Assumptions!$B$83))),1,0)</f>
        <v>0</v>
      </c>
    </row>
    <row r="634" customFormat="false" ht="15" hidden="true" customHeight="false" outlineLevel="0" collapsed="false">
      <c r="A634" s="6" t="n">
        <f aca="false">ROW()-ROW($A$571)+Assumptions!$B$4</f>
        <v>63</v>
      </c>
      <c r="B634" s="12" t="n">
        <f aca="false">MOD(QUOTIENT($A$634,Assumptions!$B$77),2)</f>
        <v>0</v>
      </c>
      <c r="C634" s="12" t="n">
        <f aca="false">MOD(QUOTIENT($A$634,Assumptions!$B$78),2)</f>
        <v>1</v>
      </c>
      <c r="D634" s="12" t="n">
        <f aca="false">MOD(QUOTIENT($A$634,Assumptions!$B$79),2)</f>
        <v>1</v>
      </c>
      <c r="E634" s="12" t="n">
        <f aca="false">MOD(QUOTIENT($A$634,Assumptions!$B$80),2)</f>
        <v>1</v>
      </c>
      <c r="F634" s="12" t="n">
        <f aca="false">MOD(QUOTIENT($A$634,Assumptions!$B$81),2)</f>
        <v>1</v>
      </c>
      <c r="G634" s="12" t="n">
        <f aca="false">MOD(QUOTIENT($A$634,Assumptions!$B$82),2)</f>
        <v>1</v>
      </c>
      <c r="H634" s="12" t="n">
        <f aca="false">MOD(QUOTIENT($A$634,Assumptions!$B$83),2)</f>
        <v>1</v>
      </c>
      <c r="I634" s="12" t="n">
        <f aca="false">IF($B$634=1,MIN(Assumptions!$B$67,MAX(Assumptions!$B$4,Assumptions!$B$26-(Assumptions!$B$4))),Assumptions!$B$4)</f>
        <v>0</v>
      </c>
      <c r="J634" s="12" t="n">
        <f aca="false">IF($C$634=1,MIN(Assumptions!$B$66,MAX(Assumptions!$B$4,Assumptions!$B$26-($I$634))),Assumptions!$B$4)</f>
        <v>300000000</v>
      </c>
      <c r="K634" s="12" t="n">
        <f aca="false">IF($D$634=1,MIN(Assumptions!$B$61,MAX(Assumptions!$B$4,Assumptions!$B$26-($I$634+$J$634))),Assumptions!$B$4)</f>
        <v>100000000</v>
      </c>
      <c r="L634" s="12" t="n">
        <f aca="false">IF($E$634=1,MIN(Assumptions!$B$56,MAX(Assumptions!$B$4,Assumptions!$B$26-($I$634+$J$634+$K$634))),Assumptions!$B$4)</f>
        <v>60000000</v>
      </c>
      <c r="M634" s="12" t="n">
        <f aca="false">IF($F$634=1,MIN(Assumptions!$B$51,MAX(Assumptions!$B$4,Assumptions!$B$26-($I$634+$J$634+$K$634+$L$634))),Assumptions!$B$4)</f>
        <v>30000000</v>
      </c>
      <c r="N634" s="12" t="n">
        <f aca="false">IF($G$634=1,MIN(Assumptions!$B$46,MAX(Assumptions!$B$4,Assumptions!$B$26-($I$634+$J$634+$K$634+$L$634+$M$634))),Assumptions!$B$4)</f>
        <v>15000000</v>
      </c>
      <c r="O634" s="12" t="n">
        <f aca="false">IF($H$634=1,MIN(Assumptions!$B$41,MAX(Assumptions!$B$4,Assumptions!$B$26-($I$634+$J$634+$K$634+$L$634+$M$634+$N$634))),Assumptions!$B$4)</f>
        <v>5000000</v>
      </c>
      <c r="P634" s="12" t="n">
        <f aca="false">$I$634+$J$634+$K$634+$L$634+$M$634+$N$634+$O$634</f>
        <v>510000000</v>
      </c>
      <c r="Q634" s="12" t="n">
        <f aca="false">MAX(Assumptions!$B$4,Assumptions!$B$26-$P$634)</f>
        <v>1490000000</v>
      </c>
      <c r="R634" s="12" t="n">
        <f aca="false">$J$560+$O$560+Assumptions!$B$20+IF($B$634=0,$D$560,Assumptions!$B$4)+IF($C$634=0,$AI$560,Assumptions!$B$4)+IF($D$634=0,$AF$560,Assumptions!$B$4)+IF($E$634=0,$AC$560,Assumptions!$B$4)+IF($F$634=0,$Z$560,Assumptions!$B$4)+IF($G$634=0,$W$560,Assumptions!$B$4)+IF($H$634=0,$T$560,Assumptions!$B$4)</f>
        <v>9865569.90498194</v>
      </c>
      <c r="S634" s="12" t="n">
        <f aca="false">IF($R$634&gt;Assumptions!$B$4,$Q$634/$R$634&gt;Assumptions!$B$13,FALSE())</f>
        <v>1</v>
      </c>
      <c r="T634" s="12" t="n">
        <f aca="false">IF($S$634,($Q$634+Assumptions!$B$14*Assumptions!$B$13)/($R$634+Assumptions!$B$14),IF($R$634&gt;Assumptions!$B$4,$Q$634/$R$634,Assumptions!$B$4))</f>
        <v>120.698035874488</v>
      </c>
      <c r="U634" s="12" t="n">
        <f aca="false">IF($B$634=1,$I$634,$D$560*$T$634)</f>
        <v>73661932.8404767</v>
      </c>
      <c r="V634" s="12" t="n">
        <f aca="false">IF($C$634=1,$J$634,$AI$560*$T$634)</f>
        <v>300000000</v>
      </c>
      <c r="W634" s="12" t="n">
        <f aca="false">IF($D$634=1,$K$634,$AF$560*$T$634)</f>
        <v>100000000</v>
      </c>
      <c r="X634" s="12" t="n">
        <f aca="false">IF($E$634=1,$L$634,$AC$560*$T$634)</f>
        <v>60000000</v>
      </c>
      <c r="Y634" s="12" t="n">
        <f aca="false">IF($F$634=1,$M$634,$Z$560*$T$634)</f>
        <v>30000000</v>
      </c>
      <c r="Z634" s="12" t="n">
        <f aca="false">IF($G$634=1,$N$634,$W$560*$T$634)</f>
        <v>15000000</v>
      </c>
      <c r="AA634" s="12" t="n">
        <f aca="false">IF($H$634=1,$O$634,$T$560*$T$634)</f>
        <v>5000000</v>
      </c>
      <c r="AB634" s="12" t="n">
        <f aca="false">($J$560+$O$560)*$T$634</f>
        <v>30810654.6029107</v>
      </c>
      <c r="AC634" s="12" t="n">
        <f aca="false">Assumptions!$B$20*$T$634</f>
        <v>1086282322.87039</v>
      </c>
      <c r="AD634" s="12" t="n">
        <f aca="false">IF($S$634,Assumptions!$B$14*($T$634-Assumptions!$B$13),Assumptions!$B$4)</f>
        <v>299245089.68622</v>
      </c>
      <c r="AE634" s="12" t="n">
        <f aca="false">$U$634+$V$634+$W$634+$X$634+$Y$634+$Z$634+$AA$634+$AB$634+$AC$634+$AD$634</f>
        <v>2000000000</v>
      </c>
      <c r="AF634" s="12" t="n">
        <f aca="false">IF(AND(IF($B$634=1,$U$634&gt;=INDEX($U$571:$U$698,1+$A$634-Assumptions!$B$77),$U$634&gt;INDEX($U$571:$U$698,1+$A$634+Assumptions!$B$77)),IF($C$634=1,$V$634&gt;=INDEX($V$571:$V$698,1+$A$634-Assumptions!$B$78),$V$634&gt;INDEX($V$571:$V$698,1+$A$634+Assumptions!$B$78)),IF($D$634=1,$W$634&gt;=INDEX($W$571:$W$698,1+$A$634-Assumptions!$B$79),$W$634&gt;INDEX($W$571:$W$698,1+$A$634+Assumptions!$B$79)),IF($E$634=1,$X$634&gt;=INDEX($X$571:$X$698,1+$A$634-Assumptions!$B$80),$X$634&gt;INDEX($X$571:$X$698,1+$A$634+Assumptions!$B$80)),IF($F$634=1,$Y$634&gt;=INDEX($Y$571:$Y$698,1+$A$634-Assumptions!$B$81),$Y$634&gt;INDEX($Y$571:$Y$698,1+$A$634+Assumptions!$B$81)),IF($G$634=1,$Z$634&gt;=INDEX($Z$571:$Z$698,1+$A$634-Assumptions!$B$82),$Z$634&gt;INDEX($Z$571:$Z$698,1+$A$634+Assumptions!$B$82)),IF($H$634=1,$AA$634&gt;=INDEX($AA$571:$AA$698,1+$A$634-Assumptions!$B$83),$AA$634&gt;INDEX($AA$571:$AA$698,1+$A$634+Assumptions!$B$83))),1,0)</f>
        <v>0</v>
      </c>
    </row>
    <row r="635" customFormat="false" ht="15" hidden="true" customHeight="false" outlineLevel="0" collapsed="false">
      <c r="A635" s="6" t="n">
        <f aca="false">ROW()-ROW($A$571)+Assumptions!$B$4</f>
        <v>64</v>
      </c>
      <c r="B635" s="12" t="n">
        <f aca="false">MOD(QUOTIENT($A$635,Assumptions!$B$77),2)</f>
        <v>1</v>
      </c>
      <c r="C635" s="12" t="n">
        <f aca="false">MOD(QUOTIENT($A$635,Assumptions!$B$78),2)</f>
        <v>0</v>
      </c>
      <c r="D635" s="12" t="n">
        <f aca="false">MOD(QUOTIENT($A$635,Assumptions!$B$79),2)</f>
        <v>0</v>
      </c>
      <c r="E635" s="12" t="n">
        <f aca="false">MOD(QUOTIENT($A$635,Assumptions!$B$80),2)</f>
        <v>0</v>
      </c>
      <c r="F635" s="12" t="n">
        <f aca="false">MOD(QUOTIENT($A$635,Assumptions!$B$81),2)</f>
        <v>0</v>
      </c>
      <c r="G635" s="12" t="n">
        <f aca="false">MOD(QUOTIENT($A$635,Assumptions!$B$82),2)</f>
        <v>0</v>
      </c>
      <c r="H635" s="12" t="n">
        <f aca="false">MOD(QUOTIENT($A$635,Assumptions!$B$83),2)</f>
        <v>0</v>
      </c>
      <c r="I635" s="12" t="n">
        <f aca="false">IF($B$635=1,MIN(Assumptions!$B$67,MAX(Assumptions!$B$4,Assumptions!$B$26-(Assumptions!$B$4))),Assumptions!$B$4)</f>
        <v>30000000</v>
      </c>
      <c r="J635" s="12" t="n">
        <f aca="false">IF($C$635=1,MIN(Assumptions!$B$66,MAX(Assumptions!$B$4,Assumptions!$B$26-($I$635))),Assumptions!$B$4)</f>
        <v>0</v>
      </c>
      <c r="K635" s="12" t="n">
        <f aca="false">IF($D$635=1,MIN(Assumptions!$B$61,MAX(Assumptions!$B$4,Assumptions!$B$26-($I$635+$J$635))),Assumptions!$B$4)</f>
        <v>0</v>
      </c>
      <c r="L635" s="12" t="n">
        <f aca="false">IF($E$635=1,MIN(Assumptions!$B$56,MAX(Assumptions!$B$4,Assumptions!$B$26-($I$635+$J$635+$K$635))),Assumptions!$B$4)</f>
        <v>0</v>
      </c>
      <c r="M635" s="12" t="n">
        <f aca="false">IF($F$635=1,MIN(Assumptions!$B$51,MAX(Assumptions!$B$4,Assumptions!$B$26-($I$635+$J$635+$K$635+$L$635))),Assumptions!$B$4)</f>
        <v>0</v>
      </c>
      <c r="N635" s="12" t="n">
        <f aca="false">IF($G$635=1,MIN(Assumptions!$B$46,MAX(Assumptions!$B$4,Assumptions!$B$26-($I$635+$J$635+$K$635+$L$635+$M$635))),Assumptions!$B$4)</f>
        <v>0</v>
      </c>
      <c r="O635" s="12" t="n">
        <f aca="false">IF($H$635=1,MIN(Assumptions!$B$41,MAX(Assumptions!$B$4,Assumptions!$B$26-($I$635+$J$635+$K$635+$L$635+$M$635+$N$635))),Assumptions!$B$4)</f>
        <v>0</v>
      </c>
      <c r="P635" s="12" t="n">
        <f aca="false">$I$635+$J$635+$K$635+$L$635+$M$635+$N$635+$O$635</f>
        <v>30000000</v>
      </c>
      <c r="Q635" s="12" t="n">
        <f aca="false">MAX(Assumptions!$B$4,Assumptions!$B$26-$P$635)</f>
        <v>1970000000</v>
      </c>
      <c r="R635" s="12" t="n">
        <f aca="false">$J$560+$O$560+Assumptions!$B$20+IF($B$635=0,$D$560,Assumptions!$B$4)+IF($C$635=0,$AI$560,Assumptions!$B$4)+IF($D$635=0,$AF$560,Assumptions!$B$4)+IF($E$635=0,$AC$560,Assumptions!$B$4)+IF($F$635=0,$Z$560,Assumptions!$B$4)+IF($G$635=0,$W$560,Assumptions!$B$4)+IF($H$635=0,$T$560,Assumptions!$B$4)</f>
        <v>32482929.9219582</v>
      </c>
      <c r="S635" s="12" t="n">
        <f aca="false">IF($R$635&gt;Assumptions!$B$4,$Q$635/$R$635&gt;Assumptions!$B$13,FALSE())</f>
        <v>1</v>
      </c>
      <c r="T635" s="12" t="n">
        <f aca="false">IF($S$635,($Q$635+Assumptions!$B$14*Assumptions!$B$13)/($R$635+Assumptions!$B$14),IF($R$635&gt;Assumptions!$B$4,$Q$635/$R$635,Assumptions!$B$4))</f>
        <v>56.3846425785479</v>
      </c>
      <c r="U635" s="12" t="n">
        <f aca="false">IF($B$635=1,$I$635,$D$560*$T$635)</f>
        <v>30000000</v>
      </c>
      <c r="V635" s="12" t="n">
        <f aca="false">IF($C$635=1,$J$635,$AI$560*$T$635)</f>
        <v>344096939.227611</v>
      </c>
      <c r="W635" s="12" t="n">
        <f aca="false">IF($D$635=1,$K$635,$AF$560*$T$635)</f>
        <v>97262836.4059669</v>
      </c>
      <c r="X635" s="12" t="n">
        <f aca="false">IF($E$635=1,$L$635,$AC$560*$T$635)</f>
        <v>135323142.188515</v>
      </c>
      <c r="Y635" s="12" t="n">
        <f aca="false">IF($F$635=1,$M$635,$Z$560*$T$635)</f>
        <v>169153927.735644</v>
      </c>
      <c r="Z635" s="12" t="n">
        <f aca="false">IF($G$635=1,$N$635,$W$560*$T$635)</f>
        <v>281923212.89274</v>
      </c>
      <c r="AA635" s="12" t="n">
        <f aca="false">IF($H$635=1,$O$635,$T$560*$T$635)</f>
        <v>281923212.89274</v>
      </c>
      <c r="AB635" s="12" t="n">
        <f aca="false">($J$560+$O$560)*$T$635</f>
        <v>14393339.0034842</v>
      </c>
      <c r="AC635" s="12" t="n">
        <f aca="false">Assumptions!$B$20*$T$635</f>
        <v>507461783.206931</v>
      </c>
      <c r="AD635" s="12" t="n">
        <f aca="false">IF($S$635,Assumptions!$B$14*($T$635-Assumptions!$B$13),Assumptions!$B$4)</f>
        <v>138461606.44637</v>
      </c>
      <c r="AE635" s="12" t="n">
        <f aca="false">$U$635+$V$635+$W$635+$X$635+$Y$635+$Z$635+$AA$635+$AB$635+$AC$635+$AD$635</f>
        <v>2000000000</v>
      </c>
      <c r="AF635" s="12" t="n">
        <f aca="false">IF(AND(IF($B$635=1,$U$635&gt;=INDEX($U$571:$U$698,1+$A$635-Assumptions!$B$77),$U$635&gt;INDEX($U$571:$U$698,1+$A$635+Assumptions!$B$77)),IF($C$635=1,$V$635&gt;=INDEX($V$571:$V$698,1+$A$635-Assumptions!$B$78),$V$635&gt;INDEX($V$571:$V$698,1+$A$635+Assumptions!$B$78)),IF($D$635=1,$W$635&gt;=INDEX($W$571:$W$698,1+$A$635-Assumptions!$B$79),$W$635&gt;INDEX($W$571:$W$698,1+$A$635+Assumptions!$B$79)),IF($E$635=1,$X$635&gt;=INDEX($X$571:$X$698,1+$A$635-Assumptions!$B$80),$X$635&gt;INDEX($X$571:$X$698,1+$A$635+Assumptions!$B$80)),IF($F$635=1,$Y$635&gt;=INDEX($Y$571:$Y$698,1+$A$635-Assumptions!$B$81),$Y$635&gt;INDEX($Y$571:$Y$698,1+$A$635+Assumptions!$B$81)),IF($G$635=1,$Z$635&gt;=INDEX($Z$571:$Z$698,1+$A$635-Assumptions!$B$82),$Z$635&gt;INDEX($Z$571:$Z$698,1+$A$635+Assumptions!$B$82)),IF($H$635=1,$AA$635&gt;=INDEX($AA$571:$AA$698,1+$A$635-Assumptions!$B$83),$AA$635&gt;INDEX($AA$571:$AA$698,1+$A$635+Assumptions!$B$83))),1,0)</f>
        <v>0</v>
      </c>
    </row>
    <row r="636" customFormat="false" ht="15" hidden="true" customHeight="false" outlineLevel="0" collapsed="false">
      <c r="A636" s="6" t="n">
        <f aca="false">ROW()-ROW($A$571)+Assumptions!$B$4</f>
        <v>65</v>
      </c>
      <c r="B636" s="12" t="n">
        <f aca="false">MOD(QUOTIENT($A$636,Assumptions!$B$77),2)</f>
        <v>1</v>
      </c>
      <c r="C636" s="12" t="n">
        <f aca="false">MOD(QUOTIENT($A$636,Assumptions!$B$78),2)</f>
        <v>0</v>
      </c>
      <c r="D636" s="12" t="n">
        <f aca="false">MOD(QUOTIENT($A$636,Assumptions!$B$79),2)</f>
        <v>0</v>
      </c>
      <c r="E636" s="12" t="n">
        <f aca="false">MOD(QUOTIENT($A$636,Assumptions!$B$80),2)</f>
        <v>0</v>
      </c>
      <c r="F636" s="12" t="n">
        <f aca="false">MOD(QUOTIENT($A$636,Assumptions!$B$81),2)</f>
        <v>0</v>
      </c>
      <c r="G636" s="12" t="n">
        <f aca="false">MOD(QUOTIENT($A$636,Assumptions!$B$82),2)</f>
        <v>0</v>
      </c>
      <c r="H636" s="12" t="n">
        <f aca="false">MOD(QUOTIENT($A$636,Assumptions!$B$83),2)</f>
        <v>1</v>
      </c>
      <c r="I636" s="12" t="n">
        <f aca="false">IF($B$636=1,MIN(Assumptions!$B$67,MAX(Assumptions!$B$4,Assumptions!$B$26-(Assumptions!$B$4))),Assumptions!$B$4)</f>
        <v>30000000</v>
      </c>
      <c r="J636" s="12" t="n">
        <f aca="false">IF($C$636=1,MIN(Assumptions!$B$66,MAX(Assumptions!$B$4,Assumptions!$B$26-($I$636))),Assumptions!$B$4)</f>
        <v>0</v>
      </c>
      <c r="K636" s="12" t="n">
        <f aca="false">IF($D$636=1,MIN(Assumptions!$B$61,MAX(Assumptions!$B$4,Assumptions!$B$26-($I$636+$J$636))),Assumptions!$B$4)</f>
        <v>0</v>
      </c>
      <c r="L636" s="12" t="n">
        <f aca="false">IF($E$636=1,MIN(Assumptions!$B$56,MAX(Assumptions!$B$4,Assumptions!$B$26-($I$636+$J$636+$K$636))),Assumptions!$B$4)</f>
        <v>0</v>
      </c>
      <c r="M636" s="12" t="n">
        <f aca="false">IF($F$636=1,MIN(Assumptions!$B$51,MAX(Assumptions!$B$4,Assumptions!$B$26-($I$636+$J$636+$K$636+$L$636))),Assumptions!$B$4)</f>
        <v>0</v>
      </c>
      <c r="N636" s="12" t="n">
        <f aca="false">IF($G$636=1,MIN(Assumptions!$B$46,MAX(Assumptions!$B$4,Assumptions!$B$26-($I$636+$J$636+$K$636+$L$636+$M$636))),Assumptions!$B$4)</f>
        <v>0</v>
      </c>
      <c r="O636" s="12" t="n">
        <f aca="false">IF($H$636=1,MIN(Assumptions!$B$41,MAX(Assumptions!$B$4,Assumptions!$B$26-($I$636+$J$636+$K$636+$L$636+$M$636+$N$636))),Assumptions!$B$4)</f>
        <v>5000000</v>
      </c>
      <c r="P636" s="12" t="n">
        <f aca="false">$I$636+$J$636+$K$636+$L$636+$M$636+$N$636+$O$636</f>
        <v>35000000</v>
      </c>
      <c r="Q636" s="12" t="n">
        <f aca="false">MAX(Assumptions!$B$4,Assumptions!$B$26-$P$636)</f>
        <v>1965000000</v>
      </c>
      <c r="R636" s="12" t="n">
        <f aca="false">$J$560+$O$560+Assumptions!$B$20+IF($B$636=0,$D$560,Assumptions!$B$4)+IF($C$636=0,$AI$560,Assumptions!$B$4)+IF($D$636=0,$AF$560,Assumptions!$B$4)+IF($E$636=0,$AC$560,Assumptions!$B$4)+IF($F$636=0,$Z$560,Assumptions!$B$4)+IF($G$636=0,$W$560,Assumptions!$B$4)+IF($H$636=0,$T$560,Assumptions!$B$4)</f>
        <v>27482929.9219582</v>
      </c>
      <c r="S636" s="12" t="n">
        <f aca="false">IF($R$636&gt;Assumptions!$B$4,$Q$636/$R$636&gt;Assumptions!$B$13,FALSE())</f>
        <v>1</v>
      </c>
      <c r="T636" s="12" t="n">
        <f aca="false">IF($S$636,($Q$636+Assumptions!$B$14*Assumptions!$B$13)/($R$636+Assumptions!$B$14),IF($R$636&gt;Assumptions!$B$4,$Q$636/$R$636,Assumptions!$B$4))</f>
        <v>65.6206716662166</v>
      </c>
      <c r="U636" s="12" t="n">
        <f aca="false">IF($B$636=1,$I$636,$D$560*$T$636)</f>
        <v>30000000</v>
      </c>
      <c r="V636" s="12" t="n">
        <f aca="false">IF($C$636=1,$J$636,$AI$560*$T$636)</f>
        <v>400461388.736299</v>
      </c>
      <c r="W636" s="12" t="n">
        <f aca="false">IF($D$636=1,$K$636,$AF$560*$T$636)</f>
        <v>113194876.499034</v>
      </c>
      <c r="X636" s="12" t="n">
        <f aca="false">IF($E$636=1,$L$636,$AC$560*$T$636)</f>
        <v>157489611.99892</v>
      </c>
      <c r="Y636" s="12" t="n">
        <f aca="false">IF($F$636=1,$M$636,$Z$560*$T$636)</f>
        <v>196862014.99865</v>
      </c>
      <c r="Z636" s="12" t="n">
        <f aca="false">IF($G$636=1,$N$636,$W$560*$T$636)</f>
        <v>328103358.331083</v>
      </c>
      <c r="AA636" s="12" t="n">
        <f aca="false">IF($H$636=1,$O$636,$T$560*$T$636)</f>
        <v>5000000</v>
      </c>
      <c r="AB636" s="12" t="n">
        <f aca="false">($J$560+$O$560)*$T$636</f>
        <v>16751025.2745228</v>
      </c>
      <c r="AC636" s="12" t="n">
        <f aca="false">Assumptions!$B$20*$T$636</f>
        <v>590586044.99595</v>
      </c>
      <c r="AD636" s="12" t="n">
        <f aca="false">IF($S$636,Assumptions!$B$14*($T$636-Assumptions!$B$13),Assumptions!$B$4)</f>
        <v>161551679.165542</v>
      </c>
      <c r="AE636" s="12" t="n">
        <f aca="false">$U$636+$V$636+$W$636+$X$636+$Y$636+$Z$636+$AA$636+$AB$636+$AC$636+$AD$636</f>
        <v>2000000000</v>
      </c>
      <c r="AF636" s="12" t="n">
        <f aca="false">IF(AND(IF($B$636=1,$U$636&gt;=INDEX($U$571:$U$698,1+$A$636-Assumptions!$B$77),$U$636&gt;INDEX($U$571:$U$698,1+$A$636+Assumptions!$B$77)),IF($C$636=1,$V$636&gt;=INDEX($V$571:$V$698,1+$A$636-Assumptions!$B$78),$V$636&gt;INDEX($V$571:$V$698,1+$A$636+Assumptions!$B$78)),IF($D$636=1,$W$636&gt;=INDEX($W$571:$W$698,1+$A$636-Assumptions!$B$79),$W$636&gt;INDEX($W$571:$W$698,1+$A$636+Assumptions!$B$79)),IF($E$636=1,$X$636&gt;=INDEX($X$571:$X$698,1+$A$636-Assumptions!$B$80),$X$636&gt;INDEX($X$571:$X$698,1+$A$636+Assumptions!$B$80)),IF($F$636=1,$Y$636&gt;=INDEX($Y$571:$Y$698,1+$A$636-Assumptions!$B$81),$Y$636&gt;INDEX($Y$571:$Y$698,1+$A$636+Assumptions!$B$81)),IF($G$636=1,$Z$636&gt;=INDEX($Z$571:$Z$698,1+$A$636-Assumptions!$B$82),$Z$636&gt;INDEX($Z$571:$Z$698,1+$A$636+Assumptions!$B$82)),IF($H$636=1,$AA$636&gt;=INDEX($AA$571:$AA$698,1+$A$636-Assumptions!$B$83),$AA$636&gt;INDEX($AA$571:$AA$698,1+$A$636+Assumptions!$B$83))),1,0)</f>
        <v>0</v>
      </c>
    </row>
    <row r="637" customFormat="false" ht="15" hidden="true" customHeight="false" outlineLevel="0" collapsed="false">
      <c r="A637" s="6" t="n">
        <f aca="false">ROW()-ROW($A$571)+Assumptions!$B$4</f>
        <v>66</v>
      </c>
      <c r="B637" s="12" t="n">
        <f aca="false">MOD(QUOTIENT($A$637,Assumptions!$B$77),2)</f>
        <v>1</v>
      </c>
      <c r="C637" s="12" t="n">
        <f aca="false">MOD(QUOTIENT($A$637,Assumptions!$B$78),2)</f>
        <v>0</v>
      </c>
      <c r="D637" s="12" t="n">
        <f aca="false">MOD(QUOTIENT($A$637,Assumptions!$B$79),2)</f>
        <v>0</v>
      </c>
      <c r="E637" s="12" t="n">
        <f aca="false">MOD(QUOTIENT($A$637,Assumptions!$B$80),2)</f>
        <v>0</v>
      </c>
      <c r="F637" s="12" t="n">
        <f aca="false">MOD(QUOTIENT($A$637,Assumptions!$B$81),2)</f>
        <v>0</v>
      </c>
      <c r="G637" s="12" t="n">
        <f aca="false">MOD(QUOTIENT($A$637,Assumptions!$B$82),2)</f>
        <v>1</v>
      </c>
      <c r="H637" s="12" t="n">
        <f aca="false">MOD(QUOTIENT($A$637,Assumptions!$B$83),2)</f>
        <v>0</v>
      </c>
      <c r="I637" s="12" t="n">
        <f aca="false">IF($B$637=1,MIN(Assumptions!$B$67,MAX(Assumptions!$B$4,Assumptions!$B$26-(Assumptions!$B$4))),Assumptions!$B$4)</f>
        <v>30000000</v>
      </c>
      <c r="J637" s="12" t="n">
        <f aca="false">IF($C$637=1,MIN(Assumptions!$B$66,MAX(Assumptions!$B$4,Assumptions!$B$26-($I$637))),Assumptions!$B$4)</f>
        <v>0</v>
      </c>
      <c r="K637" s="12" t="n">
        <f aca="false">IF($D$637=1,MIN(Assumptions!$B$61,MAX(Assumptions!$B$4,Assumptions!$B$26-($I$637+$J$637))),Assumptions!$B$4)</f>
        <v>0</v>
      </c>
      <c r="L637" s="12" t="n">
        <f aca="false">IF($E$637=1,MIN(Assumptions!$B$56,MAX(Assumptions!$B$4,Assumptions!$B$26-($I$637+$J$637+$K$637))),Assumptions!$B$4)</f>
        <v>0</v>
      </c>
      <c r="M637" s="12" t="n">
        <f aca="false">IF($F$637=1,MIN(Assumptions!$B$51,MAX(Assumptions!$B$4,Assumptions!$B$26-($I$637+$J$637+$K$637+$L$637))),Assumptions!$B$4)</f>
        <v>0</v>
      </c>
      <c r="N637" s="12" t="n">
        <f aca="false">IF($G$637=1,MIN(Assumptions!$B$46,MAX(Assumptions!$B$4,Assumptions!$B$26-($I$637+$J$637+$K$637+$L$637+$M$637))),Assumptions!$B$4)</f>
        <v>15000000</v>
      </c>
      <c r="O637" s="12" t="n">
        <f aca="false">IF($H$637=1,MIN(Assumptions!$B$41,MAX(Assumptions!$B$4,Assumptions!$B$26-($I$637+$J$637+$K$637+$L$637+$M$637+$N$637))),Assumptions!$B$4)</f>
        <v>0</v>
      </c>
      <c r="P637" s="12" t="n">
        <f aca="false">$I$637+$J$637+$K$637+$L$637+$M$637+$N$637+$O$637</f>
        <v>45000000</v>
      </c>
      <c r="Q637" s="12" t="n">
        <f aca="false">MAX(Assumptions!$B$4,Assumptions!$B$26-$P$637)</f>
        <v>1955000000</v>
      </c>
      <c r="R637" s="12" t="n">
        <f aca="false">$J$560+$O$560+Assumptions!$B$20+IF($B$637=0,$D$560,Assumptions!$B$4)+IF($C$637=0,$AI$560,Assumptions!$B$4)+IF($D$637=0,$AF$560,Assumptions!$B$4)+IF($E$637=0,$AC$560,Assumptions!$B$4)+IF($F$637=0,$Z$560,Assumptions!$B$4)+IF($G$637=0,$W$560,Assumptions!$B$4)+IF($H$637=0,$T$560,Assumptions!$B$4)</f>
        <v>27482929.9219582</v>
      </c>
      <c r="S637" s="12" t="n">
        <f aca="false">IF($R$637&gt;Assumptions!$B$4,$Q$637/$R$637&gt;Assumptions!$B$13,FALSE())</f>
        <v>1</v>
      </c>
      <c r="T637" s="12" t="n">
        <f aca="false">IF($S$637,($Q$637+Assumptions!$B$14*Assumptions!$B$13)/($R$637+Assumptions!$B$14),IF($R$637&gt;Assumptions!$B$4,$Q$637/$R$637,Assumptions!$B$4))</f>
        <v>65.2871485573668</v>
      </c>
      <c r="U637" s="12" t="n">
        <f aca="false">IF($B$637=1,$I$637,$D$560*$T$637)</f>
        <v>30000000</v>
      </c>
      <c r="V637" s="12" t="n">
        <f aca="false">IF($C$637=1,$J$637,$AI$560*$T$637)</f>
        <v>398426006.83675</v>
      </c>
      <c r="W637" s="12" t="n">
        <f aca="false">IF($D$637=1,$K$637,$AF$560*$T$637)</f>
        <v>112619553.111491</v>
      </c>
      <c r="X637" s="12" t="n">
        <f aca="false">IF($E$637=1,$L$637,$AC$560*$T$637)</f>
        <v>156689156.53768</v>
      </c>
      <c r="Y637" s="12" t="n">
        <f aca="false">IF($F$637=1,$M$637,$Z$560*$T$637)</f>
        <v>195861445.6721</v>
      </c>
      <c r="Z637" s="12" t="n">
        <f aca="false">IF($G$637=1,$N$637,$W$560*$T$637)</f>
        <v>15000000</v>
      </c>
      <c r="AA637" s="12" t="n">
        <f aca="false">IF($H$637=1,$O$637,$T$560*$T$637)</f>
        <v>326435742.786834</v>
      </c>
      <c r="AB637" s="12" t="n">
        <f aca="false">($J$560+$O$560)*$T$637</f>
        <v>16665886.6454274</v>
      </c>
      <c r="AC637" s="12" t="n">
        <f aca="false">Assumptions!$B$20*$T$637</f>
        <v>587584337.016301</v>
      </c>
      <c r="AD637" s="12" t="n">
        <f aca="false">IF($S$637,Assumptions!$B$14*($T$637-Assumptions!$B$13),Assumptions!$B$4)</f>
        <v>160717871.393417</v>
      </c>
      <c r="AE637" s="12" t="n">
        <f aca="false">$U$637+$V$637+$W$637+$X$637+$Y$637+$Z$637+$AA$637+$AB$637+$AC$637+$AD$637</f>
        <v>2000000000</v>
      </c>
      <c r="AF637" s="12" t="n">
        <f aca="false">IF(AND(IF($B$637=1,$U$637&gt;=INDEX($U$571:$U$698,1+$A$637-Assumptions!$B$77),$U$637&gt;INDEX($U$571:$U$698,1+$A$637+Assumptions!$B$77)),IF($C$637=1,$V$637&gt;=INDEX($V$571:$V$698,1+$A$637-Assumptions!$B$78),$V$637&gt;INDEX($V$571:$V$698,1+$A$637+Assumptions!$B$78)),IF($D$637=1,$W$637&gt;=INDEX($W$571:$W$698,1+$A$637-Assumptions!$B$79),$W$637&gt;INDEX($W$571:$W$698,1+$A$637+Assumptions!$B$79)),IF($E$637=1,$X$637&gt;=INDEX($X$571:$X$698,1+$A$637-Assumptions!$B$80),$X$637&gt;INDEX($X$571:$X$698,1+$A$637+Assumptions!$B$80)),IF($F$637=1,$Y$637&gt;=INDEX($Y$571:$Y$698,1+$A$637-Assumptions!$B$81),$Y$637&gt;INDEX($Y$571:$Y$698,1+$A$637+Assumptions!$B$81)),IF($G$637=1,$Z$637&gt;=INDEX($Z$571:$Z$698,1+$A$637-Assumptions!$B$82),$Z$637&gt;INDEX($Z$571:$Z$698,1+$A$637+Assumptions!$B$82)),IF($H$637=1,$AA$637&gt;=INDEX($AA$571:$AA$698,1+$A$637-Assumptions!$B$83),$AA$637&gt;INDEX($AA$571:$AA$698,1+$A$637+Assumptions!$B$83))),1,0)</f>
        <v>0</v>
      </c>
    </row>
    <row r="638" customFormat="false" ht="15" hidden="true" customHeight="false" outlineLevel="0" collapsed="false">
      <c r="A638" s="6" t="n">
        <f aca="false">ROW()-ROW($A$571)+Assumptions!$B$4</f>
        <v>67</v>
      </c>
      <c r="B638" s="12" t="n">
        <f aca="false">MOD(QUOTIENT($A$638,Assumptions!$B$77),2)</f>
        <v>1</v>
      </c>
      <c r="C638" s="12" t="n">
        <f aca="false">MOD(QUOTIENT($A$638,Assumptions!$B$78),2)</f>
        <v>0</v>
      </c>
      <c r="D638" s="12" t="n">
        <f aca="false">MOD(QUOTIENT($A$638,Assumptions!$B$79),2)</f>
        <v>0</v>
      </c>
      <c r="E638" s="12" t="n">
        <f aca="false">MOD(QUOTIENT($A$638,Assumptions!$B$80),2)</f>
        <v>0</v>
      </c>
      <c r="F638" s="12" t="n">
        <f aca="false">MOD(QUOTIENT($A$638,Assumptions!$B$81),2)</f>
        <v>0</v>
      </c>
      <c r="G638" s="12" t="n">
        <f aca="false">MOD(QUOTIENT($A$638,Assumptions!$B$82),2)</f>
        <v>1</v>
      </c>
      <c r="H638" s="12" t="n">
        <f aca="false">MOD(QUOTIENT($A$638,Assumptions!$B$83),2)</f>
        <v>1</v>
      </c>
      <c r="I638" s="12" t="n">
        <f aca="false">IF($B$638=1,MIN(Assumptions!$B$67,MAX(Assumptions!$B$4,Assumptions!$B$26-(Assumptions!$B$4))),Assumptions!$B$4)</f>
        <v>30000000</v>
      </c>
      <c r="J638" s="12" t="n">
        <f aca="false">IF($C$638=1,MIN(Assumptions!$B$66,MAX(Assumptions!$B$4,Assumptions!$B$26-($I$638))),Assumptions!$B$4)</f>
        <v>0</v>
      </c>
      <c r="K638" s="12" t="n">
        <f aca="false">IF($D$638=1,MIN(Assumptions!$B$61,MAX(Assumptions!$B$4,Assumptions!$B$26-($I$638+$J$638))),Assumptions!$B$4)</f>
        <v>0</v>
      </c>
      <c r="L638" s="12" t="n">
        <f aca="false">IF($E$638=1,MIN(Assumptions!$B$56,MAX(Assumptions!$B$4,Assumptions!$B$26-($I$638+$J$638+$K$638))),Assumptions!$B$4)</f>
        <v>0</v>
      </c>
      <c r="M638" s="12" t="n">
        <f aca="false">IF($F$638=1,MIN(Assumptions!$B$51,MAX(Assumptions!$B$4,Assumptions!$B$26-($I$638+$J$638+$K$638+$L$638))),Assumptions!$B$4)</f>
        <v>0</v>
      </c>
      <c r="N638" s="12" t="n">
        <f aca="false">IF($G$638=1,MIN(Assumptions!$B$46,MAX(Assumptions!$B$4,Assumptions!$B$26-($I$638+$J$638+$K$638+$L$638+$M$638))),Assumptions!$B$4)</f>
        <v>15000000</v>
      </c>
      <c r="O638" s="12" t="n">
        <f aca="false">IF($H$638=1,MIN(Assumptions!$B$41,MAX(Assumptions!$B$4,Assumptions!$B$26-($I$638+$J$638+$K$638+$L$638+$M$638+$N$638))),Assumptions!$B$4)</f>
        <v>5000000</v>
      </c>
      <c r="P638" s="12" t="n">
        <f aca="false">$I$638+$J$638+$K$638+$L$638+$M$638+$N$638+$O$638</f>
        <v>50000000</v>
      </c>
      <c r="Q638" s="12" t="n">
        <f aca="false">MAX(Assumptions!$B$4,Assumptions!$B$26-$P$638)</f>
        <v>1950000000</v>
      </c>
      <c r="R638" s="12" t="n">
        <f aca="false">$J$560+$O$560+Assumptions!$B$20+IF($B$638=0,$D$560,Assumptions!$B$4)+IF($C$638=0,$AI$560,Assumptions!$B$4)+IF($D$638=0,$AF$560,Assumptions!$B$4)+IF($E$638=0,$AC$560,Assumptions!$B$4)+IF($F$638=0,$Z$560,Assumptions!$B$4)+IF($G$638=0,$W$560,Assumptions!$B$4)+IF($H$638=0,$T$560,Assumptions!$B$4)</f>
        <v>22482929.9219582</v>
      </c>
      <c r="S638" s="12" t="n">
        <f aca="false">IF($R$638&gt;Assumptions!$B$4,$Q$638/$R$638&gt;Assumptions!$B$13,FALSE())</f>
        <v>1</v>
      </c>
      <c r="T638" s="12" t="n">
        <f aca="false">IF($S$638,($Q$638+Assumptions!$B$14*Assumptions!$B$13)/($R$638+Assumptions!$B$14),IF($R$638&gt;Assumptions!$B$4,$Q$638/$R$638,Assumptions!$B$4))</f>
        <v>78.1533633604718</v>
      </c>
      <c r="U638" s="12" t="n">
        <f aca="false">IF($B$638=1,$I$638,$D$560*$T$638)</f>
        <v>30000000</v>
      </c>
      <c r="V638" s="12" t="n">
        <f aca="false">IF($C$638=1,$J$638,$AI$560*$T$638)</f>
        <v>476944286.473372</v>
      </c>
      <c r="W638" s="12" t="n">
        <f aca="false">IF($D$638=1,$K$638,$AF$560*$T$638)</f>
        <v>134813620.295922</v>
      </c>
      <c r="X638" s="12" t="n">
        <f aca="false">IF($E$638=1,$L$638,$AC$560*$T$638)</f>
        <v>187568072.065132</v>
      </c>
      <c r="Y638" s="12" t="n">
        <f aca="false">IF($F$638=1,$M$638,$Z$560*$T$638)</f>
        <v>234460090.081415</v>
      </c>
      <c r="Z638" s="12" t="n">
        <f aca="false">IF($G$638=1,$N$638,$W$560*$T$638)</f>
        <v>15000000</v>
      </c>
      <c r="AA638" s="12" t="n">
        <f aca="false">IF($H$638=1,$O$638,$T$560*$T$638)</f>
        <v>5000000</v>
      </c>
      <c r="AB638" s="12" t="n">
        <f aca="false">($J$560+$O$560)*$T$638</f>
        <v>19950252.4387328</v>
      </c>
      <c r="AC638" s="12" t="n">
        <f aca="false">Assumptions!$B$20*$T$638</f>
        <v>703380270.244246</v>
      </c>
      <c r="AD638" s="12" t="n">
        <f aca="false">IF($S$638,Assumptions!$B$14*($T$638-Assumptions!$B$13),Assumptions!$B$4)</f>
        <v>192883408.401179</v>
      </c>
      <c r="AE638" s="12" t="n">
        <f aca="false">$U$638+$V$638+$W$638+$X$638+$Y$638+$Z$638+$AA$638+$AB$638+$AC$638+$AD$638</f>
        <v>2000000000</v>
      </c>
      <c r="AF638" s="12" t="n">
        <f aca="false">IF(AND(IF($B$638=1,$U$638&gt;=INDEX($U$571:$U$698,1+$A$638-Assumptions!$B$77),$U$638&gt;INDEX($U$571:$U$698,1+$A$638+Assumptions!$B$77)),IF($C$638=1,$V$638&gt;=INDEX($V$571:$V$698,1+$A$638-Assumptions!$B$78),$V$638&gt;INDEX($V$571:$V$698,1+$A$638+Assumptions!$B$78)),IF($D$638=1,$W$638&gt;=INDEX($W$571:$W$698,1+$A$638-Assumptions!$B$79),$W$638&gt;INDEX($W$571:$W$698,1+$A$638+Assumptions!$B$79)),IF($E$638=1,$X$638&gt;=INDEX($X$571:$X$698,1+$A$638-Assumptions!$B$80),$X$638&gt;INDEX($X$571:$X$698,1+$A$638+Assumptions!$B$80)),IF($F$638=1,$Y$638&gt;=INDEX($Y$571:$Y$698,1+$A$638-Assumptions!$B$81),$Y$638&gt;INDEX($Y$571:$Y$698,1+$A$638+Assumptions!$B$81)),IF($G$638=1,$Z$638&gt;=INDEX($Z$571:$Z$698,1+$A$638-Assumptions!$B$82),$Z$638&gt;INDEX($Z$571:$Z$698,1+$A$638+Assumptions!$B$82)),IF($H$638=1,$AA$638&gt;=INDEX($AA$571:$AA$698,1+$A$638-Assumptions!$B$83),$AA$638&gt;INDEX($AA$571:$AA$698,1+$A$638+Assumptions!$B$83))),1,0)</f>
        <v>0</v>
      </c>
    </row>
    <row r="639" customFormat="false" ht="15" hidden="true" customHeight="false" outlineLevel="0" collapsed="false">
      <c r="A639" s="6" t="n">
        <f aca="false">ROW()-ROW($A$571)+Assumptions!$B$4</f>
        <v>68</v>
      </c>
      <c r="B639" s="12" t="n">
        <f aca="false">MOD(QUOTIENT($A$639,Assumptions!$B$77),2)</f>
        <v>1</v>
      </c>
      <c r="C639" s="12" t="n">
        <f aca="false">MOD(QUOTIENT($A$639,Assumptions!$B$78),2)</f>
        <v>0</v>
      </c>
      <c r="D639" s="12" t="n">
        <f aca="false">MOD(QUOTIENT($A$639,Assumptions!$B$79),2)</f>
        <v>0</v>
      </c>
      <c r="E639" s="12" t="n">
        <f aca="false">MOD(QUOTIENT($A$639,Assumptions!$B$80),2)</f>
        <v>0</v>
      </c>
      <c r="F639" s="12" t="n">
        <f aca="false">MOD(QUOTIENT($A$639,Assumptions!$B$81),2)</f>
        <v>1</v>
      </c>
      <c r="G639" s="12" t="n">
        <f aca="false">MOD(QUOTIENT($A$639,Assumptions!$B$82),2)</f>
        <v>0</v>
      </c>
      <c r="H639" s="12" t="n">
        <f aca="false">MOD(QUOTIENT($A$639,Assumptions!$B$83),2)</f>
        <v>0</v>
      </c>
      <c r="I639" s="12" t="n">
        <f aca="false">IF($B$639=1,MIN(Assumptions!$B$67,MAX(Assumptions!$B$4,Assumptions!$B$26-(Assumptions!$B$4))),Assumptions!$B$4)</f>
        <v>30000000</v>
      </c>
      <c r="J639" s="12" t="n">
        <f aca="false">IF($C$639=1,MIN(Assumptions!$B$66,MAX(Assumptions!$B$4,Assumptions!$B$26-($I$639))),Assumptions!$B$4)</f>
        <v>0</v>
      </c>
      <c r="K639" s="12" t="n">
        <f aca="false">IF($D$639=1,MIN(Assumptions!$B$61,MAX(Assumptions!$B$4,Assumptions!$B$26-($I$639+$J$639))),Assumptions!$B$4)</f>
        <v>0</v>
      </c>
      <c r="L639" s="12" t="n">
        <f aca="false">IF($E$639=1,MIN(Assumptions!$B$56,MAX(Assumptions!$B$4,Assumptions!$B$26-($I$639+$J$639+$K$639))),Assumptions!$B$4)</f>
        <v>0</v>
      </c>
      <c r="M639" s="12" t="n">
        <f aca="false">IF($F$639=1,MIN(Assumptions!$B$51,MAX(Assumptions!$B$4,Assumptions!$B$26-($I$639+$J$639+$K$639+$L$639))),Assumptions!$B$4)</f>
        <v>30000000</v>
      </c>
      <c r="N639" s="12" t="n">
        <f aca="false">IF($G$639=1,MIN(Assumptions!$B$46,MAX(Assumptions!$B$4,Assumptions!$B$26-($I$639+$J$639+$K$639+$L$639+$M$639))),Assumptions!$B$4)</f>
        <v>0</v>
      </c>
      <c r="O639" s="12" t="n">
        <f aca="false">IF($H$639=1,MIN(Assumptions!$B$41,MAX(Assumptions!$B$4,Assumptions!$B$26-($I$639+$J$639+$K$639+$L$639+$M$639+$N$639))),Assumptions!$B$4)</f>
        <v>0</v>
      </c>
      <c r="P639" s="12" t="n">
        <f aca="false">$I$639+$J$639+$K$639+$L$639+$M$639+$N$639+$O$639</f>
        <v>60000000</v>
      </c>
      <c r="Q639" s="12" t="n">
        <f aca="false">MAX(Assumptions!$B$4,Assumptions!$B$26-$P$639)</f>
        <v>1940000000</v>
      </c>
      <c r="R639" s="12" t="n">
        <f aca="false">$J$560+$O$560+Assumptions!$B$20+IF($B$639=0,$D$560,Assumptions!$B$4)+IF($C$639=0,$AI$560,Assumptions!$B$4)+IF($D$639=0,$AF$560,Assumptions!$B$4)+IF($E$639=0,$AC$560,Assumptions!$B$4)+IF($F$639=0,$Z$560,Assumptions!$B$4)+IF($G$639=0,$W$560,Assumptions!$B$4)+IF($H$639=0,$T$560,Assumptions!$B$4)</f>
        <v>29482929.9219582</v>
      </c>
      <c r="S639" s="12" t="n">
        <f aca="false">IF($R$639&gt;Assumptions!$B$4,$Q$639/$R$639&gt;Assumptions!$B$13,FALSE())</f>
        <v>1</v>
      </c>
      <c r="T639" s="12" t="n">
        <f aca="false">IF($S$639,($Q$639+Assumptions!$B$14*Assumptions!$B$13)/($R$639+Assumptions!$B$14),IF($R$639&gt;Assumptions!$B$4,$Q$639/$R$639,Assumptions!$B$4))</f>
        <v>60.7355237540748</v>
      </c>
      <c r="U639" s="12" t="n">
        <f aca="false">IF($B$639=1,$I$639,$D$560*$T$639)</f>
        <v>30000000</v>
      </c>
      <c r="V639" s="12" t="n">
        <f aca="false">IF($C$639=1,$J$639,$AI$560*$T$639)</f>
        <v>370648936.84569</v>
      </c>
      <c r="W639" s="12" t="n">
        <f aca="false">IF($D$639=1,$K$639,$AF$560*$T$639)</f>
        <v>104768054.576102</v>
      </c>
      <c r="X639" s="12" t="n">
        <f aca="false">IF($E$639=1,$L$639,$AC$560*$T$639)</f>
        <v>145765257.009779</v>
      </c>
      <c r="Y639" s="12" t="n">
        <f aca="false">IF($F$639=1,$M$639,$Z$560*$T$639)</f>
        <v>30000000</v>
      </c>
      <c r="Z639" s="12" t="n">
        <f aca="false">IF($G$639=1,$N$639,$W$560*$T$639)</f>
        <v>303677618.770374</v>
      </c>
      <c r="AA639" s="12" t="n">
        <f aca="false">IF($H$639=1,$O$639,$T$560*$T$639)</f>
        <v>303677618.770374</v>
      </c>
      <c r="AB639" s="12" t="n">
        <f aca="false">($J$560+$O$560)*$T$639</f>
        <v>15503990.8558215</v>
      </c>
      <c r="AC639" s="12" t="n">
        <f aca="false">Assumptions!$B$20*$T$639</f>
        <v>546619713.786673</v>
      </c>
      <c r="AD639" s="12" t="n">
        <f aca="false">IF($S$639,Assumptions!$B$14*($T$639-Assumptions!$B$13),Assumptions!$B$4)</f>
        <v>149338809.385187</v>
      </c>
      <c r="AE639" s="12" t="n">
        <f aca="false">$U$639+$V$639+$W$639+$X$639+$Y$639+$Z$639+$AA$639+$AB$639+$AC$639+$AD$639</f>
        <v>2000000000</v>
      </c>
      <c r="AF639" s="12" t="n">
        <f aca="false">IF(AND(IF($B$639=1,$U$639&gt;=INDEX($U$571:$U$698,1+$A$639-Assumptions!$B$77),$U$639&gt;INDEX($U$571:$U$698,1+$A$639+Assumptions!$B$77)),IF($C$639=1,$V$639&gt;=INDEX($V$571:$V$698,1+$A$639-Assumptions!$B$78),$V$639&gt;INDEX($V$571:$V$698,1+$A$639+Assumptions!$B$78)),IF($D$639=1,$W$639&gt;=INDEX($W$571:$W$698,1+$A$639-Assumptions!$B$79),$W$639&gt;INDEX($W$571:$W$698,1+$A$639+Assumptions!$B$79)),IF($E$639=1,$X$639&gt;=INDEX($X$571:$X$698,1+$A$639-Assumptions!$B$80),$X$639&gt;INDEX($X$571:$X$698,1+$A$639+Assumptions!$B$80)),IF($F$639=1,$Y$639&gt;=INDEX($Y$571:$Y$698,1+$A$639-Assumptions!$B$81),$Y$639&gt;INDEX($Y$571:$Y$698,1+$A$639+Assumptions!$B$81)),IF($G$639=1,$Z$639&gt;=INDEX($Z$571:$Z$698,1+$A$639-Assumptions!$B$82),$Z$639&gt;INDEX($Z$571:$Z$698,1+$A$639+Assumptions!$B$82)),IF($H$639=1,$AA$639&gt;=INDEX($AA$571:$AA$698,1+$A$639-Assumptions!$B$83),$AA$639&gt;INDEX($AA$571:$AA$698,1+$A$639+Assumptions!$B$83))),1,0)</f>
        <v>0</v>
      </c>
    </row>
    <row r="640" customFormat="false" ht="15" hidden="true" customHeight="false" outlineLevel="0" collapsed="false">
      <c r="A640" s="6" t="n">
        <f aca="false">ROW()-ROW($A$571)+Assumptions!$B$4</f>
        <v>69</v>
      </c>
      <c r="B640" s="12" t="n">
        <f aca="false">MOD(QUOTIENT($A$640,Assumptions!$B$77),2)</f>
        <v>1</v>
      </c>
      <c r="C640" s="12" t="n">
        <f aca="false">MOD(QUOTIENT($A$640,Assumptions!$B$78),2)</f>
        <v>0</v>
      </c>
      <c r="D640" s="12" t="n">
        <f aca="false">MOD(QUOTIENT($A$640,Assumptions!$B$79),2)</f>
        <v>0</v>
      </c>
      <c r="E640" s="12" t="n">
        <f aca="false">MOD(QUOTIENT($A$640,Assumptions!$B$80),2)</f>
        <v>0</v>
      </c>
      <c r="F640" s="12" t="n">
        <f aca="false">MOD(QUOTIENT($A$640,Assumptions!$B$81),2)</f>
        <v>1</v>
      </c>
      <c r="G640" s="12" t="n">
        <f aca="false">MOD(QUOTIENT($A$640,Assumptions!$B$82),2)</f>
        <v>0</v>
      </c>
      <c r="H640" s="12" t="n">
        <f aca="false">MOD(QUOTIENT($A$640,Assumptions!$B$83),2)</f>
        <v>1</v>
      </c>
      <c r="I640" s="12" t="n">
        <f aca="false">IF($B$640=1,MIN(Assumptions!$B$67,MAX(Assumptions!$B$4,Assumptions!$B$26-(Assumptions!$B$4))),Assumptions!$B$4)</f>
        <v>30000000</v>
      </c>
      <c r="J640" s="12" t="n">
        <f aca="false">IF($C$640=1,MIN(Assumptions!$B$66,MAX(Assumptions!$B$4,Assumptions!$B$26-($I$640))),Assumptions!$B$4)</f>
        <v>0</v>
      </c>
      <c r="K640" s="12" t="n">
        <f aca="false">IF($D$640=1,MIN(Assumptions!$B$61,MAX(Assumptions!$B$4,Assumptions!$B$26-($I$640+$J$640))),Assumptions!$B$4)</f>
        <v>0</v>
      </c>
      <c r="L640" s="12" t="n">
        <f aca="false">IF($E$640=1,MIN(Assumptions!$B$56,MAX(Assumptions!$B$4,Assumptions!$B$26-($I$640+$J$640+$K$640))),Assumptions!$B$4)</f>
        <v>0</v>
      </c>
      <c r="M640" s="12" t="n">
        <f aca="false">IF($F$640=1,MIN(Assumptions!$B$51,MAX(Assumptions!$B$4,Assumptions!$B$26-($I$640+$J$640+$K$640+$L$640))),Assumptions!$B$4)</f>
        <v>30000000</v>
      </c>
      <c r="N640" s="12" t="n">
        <f aca="false">IF($G$640=1,MIN(Assumptions!$B$46,MAX(Assumptions!$B$4,Assumptions!$B$26-($I$640+$J$640+$K$640+$L$640+$M$640))),Assumptions!$B$4)</f>
        <v>0</v>
      </c>
      <c r="O640" s="12" t="n">
        <f aca="false">IF($H$640=1,MIN(Assumptions!$B$41,MAX(Assumptions!$B$4,Assumptions!$B$26-($I$640+$J$640+$K$640+$L$640+$M$640+$N$640))),Assumptions!$B$4)</f>
        <v>5000000</v>
      </c>
      <c r="P640" s="12" t="n">
        <f aca="false">$I$640+$J$640+$K$640+$L$640+$M$640+$N$640+$O$640</f>
        <v>65000000</v>
      </c>
      <c r="Q640" s="12" t="n">
        <f aca="false">MAX(Assumptions!$B$4,Assumptions!$B$26-$P$640)</f>
        <v>1935000000</v>
      </c>
      <c r="R640" s="12" t="n">
        <f aca="false">$J$560+$O$560+Assumptions!$B$20+IF($B$640=0,$D$560,Assumptions!$B$4)+IF($C$640=0,$AI$560,Assumptions!$B$4)+IF($D$640=0,$AF$560,Assumptions!$B$4)+IF($E$640=0,$AC$560,Assumptions!$B$4)+IF($F$640=0,$Z$560,Assumptions!$B$4)+IF($G$640=0,$W$560,Assumptions!$B$4)+IF($H$640=0,$T$560,Assumptions!$B$4)</f>
        <v>24482929.9219582</v>
      </c>
      <c r="S640" s="12" t="n">
        <f aca="false">IF($R$640&gt;Assumptions!$B$4,$Q$640/$R$640&gt;Assumptions!$B$13,FALSE())</f>
        <v>1</v>
      </c>
      <c r="T640" s="12" t="n">
        <f aca="false">IF($S$640,($Q$640+Assumptions!$B$14*Assumptions!$B$13)/($R$640+Assumptions!$B$14),IF($R$640&gt;Assumptions!$B$4,$Q$640/$R$640,Assumptions!$B$4))</f>
        <v>71.8046559659669</v>
      </c>
      <c r="U640" s="12" t="n">
        <f aca="false">IF($B$640=1,$I$640,$D$560*$T$640)</f>
        <v>30000000</v>
      </c>
      <c r="V640" s="12" t="n">
        <f aca="false">IF($C$640=1,$J$640,$AI$560*$T$640)</f>
        <v>438200212.154597</v>
      </c>
      <c r="W640" s="12" t="n">
        <f aca="false">IF($D$640=1,$K$640,$AF$560*$T$640)</f>
        <v>123862175.70991</v>
      </c>
      <c r="X640" s="12" t="n">
        <f aca="false">IF($E$640=1,$L$640,$AC$560*$T$640)</f>
        <v>172331174.31832</v>
      </c>
      <c r="Y640" s="12" t="n">
        <f aca="false">IF($F$640=1,$M$640,$Z$560*$T$640)</f>
        <v>30000000</v>
      </c>
      <c r="Z640" s="12" t="n">
        <f aca="false">IF($G$640=1,$N$640,$W$560*$T$640)</f>
        <v>359023279.829834</v>
      </c>
      <c r="AA640" s="12" t="n">
        <f aca="false">IF($H$640=1,$O$640,$T$560*$T$640)</f>
        <v>5000000</v>
      </c>
      <c r="AB640" s="12" t="n">
        <f aca="false">($J$560+$O$560)*$T$640</f>
        <v>18329614.3787196</v>
      </c>
      <c r="AC640" s="12" t="n">
        <f aca="false">Assumptions!$B$20*$T$640</f>
        <v>646241903.693702</v>
      </c>
      <c r="AD640" s="12" t="n">
        <f aca="false">IF($S$640,Assumptions!$B$14*($T$640-Assumptions!$B$13),Assumptions!$B$4)</f>
        <v>177011639.914917</v>
      </c>
      <c r="AE640" s="12" t="n">
        <f aca="false">$U$640+$V$640+$W$640+$X$640+$Y$640+$Z$640+$AA$640+$AB$640+$AC$640+$AD$640</f>
        <v>2000000000</v>
      </c>
      <c r="AF640" s="12" t="n">
        <f aca="false">IF(AND(IF($B$640=1,$U$640&gt;=INDEX($U$571:$U$698,1+$A$640-Assumptions!$B$77),$U$640&gt;INDEX($U$571:$U$698,1+$A$640+Assumptions!$B$77)),IF($C$640=1,$V$640&gt;=INDEX($V$571:$V$698,1+$A$640-Assumptions!$B$78),$V$640&gt;INDEX($V$571:$V$698,1+$A$640+Assumptions!$B$78)),IF($D$640=1,$W$640&gt;=INDEX($W$571:$W$698,1+$A$640-Assumptions!$B$79),$W$640&gt;INDEX($W$571:$W$698,1+$A$640+Assumptions!$B$79)),IF($E$640=1,$X$640&gt;=INDEX($X$571:$X$698,1+$A$640-Assumptions!$B$80),$X$640&gt;INDEX($X$571:$X$698,1+$A$640+Assumptions!$B$80)),IF($F$640=1,$Y$640&gt;=INDEX($Y$571:$Y$698,1+$A$640-Assumptions!$B$81),$Y$640&gt;INDEX($Y$571:$Y$698,1+$A$640+Assumptions!$B$81)),IF($G$640=1,$Z$640&gt;=INDEX($Z$571:$Z$698,1+$A$640-Assumptions!$B$82),$Z$640&gt;INDEX($Z$571:$Z$698,1+$A$640+Assumptions!$B$82)),IF($H$640=1,$AA$640&gt;=INDEX($AA$571:$AA$698,1+$A$640-Assumptions!$B$83),$AA$640&gt;INDEX($AA$571:$AA$698,1+$A$640+Assumptions!$B$83))),1,0)</f>
        <v>0</v>
      </c>
    </row>
    <row r="641" customFormat="false" ht="15" hidden="true" customHeight="false" outlineLevel="0" collapsed="false">
      <c r="A641" s="6" t="n">
        <f aca="false">ROW()-ROW($A$571)+Assumptions!$B$4</f>
        <v>70</v>
      </c>
      <c r="B641" s="12" t="n">
        <f aca="false">MOD(QUOTIENT($A$641,Assumptions!$B$77),2)</f>
        <v>1</v>
      </c>
      <c r="C641" s="12" t="n">
        <f aca="false">MOD(QUOTIENT($A$641,Assumptions!$B$78),2)</f>
        <v>0</v>
      </c>
      <c r="D641" s="12" t="n">
        <f aca="false">MOD(QUOTIENT($A$641,Assumptions!$B$79),2)</f>
        <v>0</v>
      </c>
      <c r="E641" s="12" t="n">
        <f aca="false">MOD(QUOTIENT($A$641,Assumptions!$B$80),2)</f>
        <v>0</v>
      </c>
      <c r="F641" s="12" t="n">
        <f aca="false">MOD(QUOTIENT($A$641,Assumptions!$B$81),2)</f>
        <v>1</v>
      </c>
      <c r="G641" s="12" t="n">
        <f aca="false">MOD(QUOTIENT($A$641,Assumptions!$B$82),2)</f>
        <v>1</v>
      </c>
      <c r="H641" s="12" t="n">
        <f aca="false">MOD(QUOTIENT($A$641,Assumptions!$B$83),2)</f>
        <v>0</v>
      </c>
      <c r="I641" s="12" t="n">
        <f aca="false">IF($B$641=1,MIN(Assumptions!$B$67,MAX(Assumptions!$B$4,Assumptions!$B$26-(Assumptions!$B$4))),Assumptions!$B$4)</f>
        <v>30000000</v>
      </c>
      <c r="J641" s="12" t="n">
        <f aca="false">IF($C$641=1,MIN(Assumptions!$B$66,MAX(Assumptions!$B$4,Assumptions!$B$26-($I$641))),Assumptions!$B$4)</f>
        <v>0</v>
      </c>
      <c r="K641" s="12" t="n">
        <f aca="false">IF($D$641=1,MIN(Assumptions!$B$61,MAX(Assumptions!$B$4,Assumptions!$B$26-($I$641+$J$641))),Assumptions!$B$4)</f>
        <v>0</v>
      </c>
      <c r="L641" s="12" t="n">
        <f aca="false">IF($E$641=1,MIN(Assumptions!$B$56,MAX(Assumptions!$B$4,Assumptions!$B$26-($I$641+$J$641+$K$641))),Assumptions!$B$4)</f>
        <v>0</v>
      </c>
      <c r="M641" s="12" t="n">
        <f aca="false">IF($F$641=1,MIN(Assumptions!$B$51,MAX(Assumptions!$B$4,Assumptions!$B$26-($I$641+$J$641+$K$641+$L$641))),Assumptions!$B$4)</f>
        <v>30000000</v>
      </c>
      <c r="N641" s="12" t="n">
        <f aca="false">IF($G$641=1,MIN(Assumptions!$B$46,MAX(Assumptions!$B$4,Assumptions!$B$26-($I$641+$J$641+$K$641+$L$641+$M$641))),Assumptions!$B$4)</f>
        <v>15000000</v>
      </c>
      <c r="O641" s="12" t="n">
        <f aca="false">IF($H$641=1,MIN(Assumptions!$B$41,MAX(Assumptions!$B$4,Assumptions!$B$26-($I$641+$J$641+$K$641+$L$641+$M$641+$N$641))),Assumptions!$B$4)</f>
        <v>0</v>
      </c>
      <c r="P641" s="12" t="n">
        <f aca="false">$I$641+$J$641+$K$641+$L$641+$M$641+$N$641+$O$641</f>
        <v>75000000</v>
      </c>
      <c r="Q641" s="12" t="n">
        <f aca="false">MAX(Assumptions!$B$4,Assumptions!$B$26-$P$641)</f>
        <v>1925000000</v>
      </c>
      <c r="R641" s="12" t="n">
        <f aca="false">$J$560+$O$560+Assumptions!$B$20+IF($B$641=0,$D$560,Assumptions!$B$4)+IF($C$641=0,$AI$560,Assumptions!$B$4)+IF($D$641=0,$AF$560,Assumptions!$B$4)+IF($E$641=0,$AC$560,Assumptions!$B$4)+IF($F$641=0,$Z$560,Assumptions!$B$4)+IF($G$641=0,$W$560,Assumptions!$B$4)+IF($H$641=0,$T$560,Assumptions!$B$4)</f>
        <v>24482929.9219582</v>
      </c>
      <c r="S641" s="12" t="n">
        <f aca="false">IF($R$641&gt;Assumptions!$B$4,$Q$641/$R$641&gt;Assumptions!$B$13,FALSE())</f>
        <v>1</v>
      </c>
      <c r="T641" s="12" t="n">
        <f aca="false">IF($S$641,($Q$641+Assumptions!$B$14*Assumptions!$B$13)/($R$641+Assumptions!$B$14),IF($R$641&gt;Assumptions!$B$4,$Q$641/$R$641,Assumptions!$B$4))</f>
        <v>71.4340512900135</v>
      </c>
      <c r="U641" s="12" t="n">
        <f aca="false">IF($B$641=1,$I$641,$D$560*$T$641)</f>
        <v>30000000</v>
      </c>
      <c r="V641" s="12" t="n">
        <f aca="false">IF($C$641=1,$J$641,$AI$560*$T$641)</f>
        <v>435938533.64025</v>
      </c>
      <c r="W641" s="12" t="n">
        <f aca="false">IF($D$641=1,$K$641,$AF$560*$T$641)</f>
        <v>123222887.061085</v>
      </c>
      <c r="X641" s="12" t="n">
        <f aca="false">IF($E$641=1,$L$641,$AC$560*$T$641)</f>
        <v>171441723.096032</v>
      </c>
      <c r="Y641" s="12" t="n">
        <f aca="false">IF($F$641=1,$M$641,$Z$560*$T$641)</f>
        <v>30000000</v>
      </c>
      <c r="Z641" s="12" t="n">
        <f aca="false">IF($G$641=1,$N$641,$W$560*$T$641)</f>
        <v>15000000</v>
      </c>
      <c r="AA641" s="12" t="n">
        <f aca="false">IF($H$641=1,$O$641,$T$560*$T$641)</f>
        <v>357170256.450067</v>
      </c>
      <c r="AB641" s="12" t="n">
        <f aca="false">($J$560+$O$560)*$T$641</f>
        <v>18235009.9174101</v>
      </c>
      <c r="AC641" s="12" t="n">
        <f aca="false">Assumptions!$B$20*$T$641</f>
        <v>642906461.610121</v>
      </c>
      <c r="AD641" s="12" t="n">
        <f aca="false">IF($S$641,Assumptions!$B$14*($T$641-Assumptions!$B$13),Assumptions!$B$4)</f>
        <v>176085128.225034</v>
      </c>
      <c r="AE641" s="12" t="n">
        <f aca="false">$U$641+$V$641+$W$641+$X$641+$Y$641+$Z$641+$AA$641+$AB$641+$AC$641+$AD$641</f>
        <v>2000000000</v>
      </c>
      <c r="AF641" s="12" t="n">
        <f aca="false">IF(AND(IF($B$641=1,$U$641&gt;=INDEX($U$571:$U$698,1+$A$641-Assumptions!$B$77),$U$641&gt;INDEX($U$571:$U$698,1+$A$641+Assumptions!$B$77)),IF($C$641=1,$V$641&gt;=INDEX($V$571:$V$698,1+$A$641-Assumptions!$B$78),$V$641&gt;INDEX($V$571:$V$698,1+$A$641+Assumptions!$B$78)),IF($D$641=1,$W$641&gt;=INDEX($W$571:$W$698,1+$A$641-Assumptions!$B$79),$W$641&gt;INDEX($W$571:$W$698,1+$A$641+Assumptions!$B$79)),IF($E$641=1,$X$641&gt;=INDEX($X$571:$X$698,1+$A$641-Assumptions!$B$80),$X$641&gt;INDEX($X$571:$X$698,1+$A$641+Assumptions!$B$80)),IF($F$641=1,$Y$641&gt;=INDEX($Y$571:$Y$698,1+$A$641-Assumptions!$B$81),$Y$641&gt;INDEX($Y$571:$Y$698,1+$A$641+Assumptions!$B$81)),IF($G$641=1,$Z$641&gt;=INDEX($Z$571:$Z$698,1+$A$641-Assumptions!$B$82),$Z$641&gt;INDEX($Z$571:$Z$698,1+$A$641+Assumptions!$B$82)),IF($H$641=1,$AA$641&gt;=INDEX($AA$571:$AA$698,1+$A$641-Assumptions!$B$83),$AA$641&gt;INDEX($AA$571:$AA$698,1+$A$641+Assumptions!$B$83))),1,0)</f>
        <v>0</v>
      </c>
    </row>
    <row r="642" customFormat="false" ht="15" hidden="true" customHeight="false" outlineLevel="0" collapsed="false">
      <c r="A642" s="6" t="n">
        <f aca="false">ROW()-ROW($A$571)+Assumptions!$B$4</f>
        <v>71</v>
      </c>
      <c r="B642" s="12" t="n">
        <f aca="false">MOD(QUOTIENT($A$642,Assumptions!$B$77),2)</f>
        <v>1</v>
      </c>
      <c r="C642" s="12" t="n">
        <f aca="false">MOD(QUOTIENT($A$642,Assumptions!$B$78),2)</f>
        <v>0</v>
      </c>
      <c r="D642" s="12" t="n">
        <f aca="false">MOD(QUOTIENT($A$642,Assumptions!$B$79),2)</f>
        <v>0</v>
      </c>
      <c r="E642" s="12" t="n">
        <f aca="false">MOD(QUOTIENT($A$642,Assumptions!$B$80),2)</f>
        <v>0</v>
      </c>
      <c r="F642" s="12" t="n">
        <f aca="false">MOD(QUOTIENT($A$642,Assumptions!$B$81),2)</f>
        <v>1</v>
      </c>
      <c r="G642" s="12" t="n">
        <f aca="false">MOD(QUOTIENT($A$642,Assumptions!$B$82),2)</f>
        <v>1</v>
      </c>
      <c r="H642" s="12" t="n">
        <f aca="false">MOD(QUOTIENT($A$642,Assumptions!$B$83),2)</f>
        <v>1</v>
      </c>
      <c r="I642" s="12" t="n">
        <f aca="false">IF($B$642=1,MIN(Assumptions!$B$67,MAX(Assumptions!$B$4,Assumptions!$B$26-(Assumptions!$B$4))),Assumptions!$B$4)</f>
        <v>30000000</v>
      </c>
      <c r="J642" s="12" t="n">
        <f aca="false">IF($C$642=1,MIN(Assumptions!$B$66,MAX(Assumptions!$B$4,Assumptions!$B$26-($I$642))),Assumptions!$B$4)</f>
        <v>0</v>
      </c>
      <c r="K642" s="12" t="n">
        <f aca="false">IF($D$642=1,MIN(Assumptions!$B$61,MAX(Assumptions!$B$4,Assumptions!$B$26-($I$642+$J$642))),Assumptions!$B$4)</f>
        <v>0</v>
      </c>
      <c r="L642" s="12" t="n">
        <f aca="false">IF($E$642=1,MIN(Assumptions!$B$56,MAX(Assumptions!$B$4,Assumptions!$B$26-($I$642+$J$642+$K$642))),Assumptions!$B$4)</f>
        <v>0</v>
      </c>
      <c r="M642" s="12" t="n">
        <f aca="false">IF($F$642=1,MIN(Assumptions!$B$51,MAX(Assumptions!$B$4,Assumptions!$B$26-($I$642+$J$642+$K$642+$L$642))),Assumptions!$B$4)</f>
        <v>30000000</v>
      </c>
      <c r="N642" s="12" t="n">
        <f aca="false">IF($G$642=1,MIN(Assumptions!$B$46,MAX(Assumptions!$B$4,Assumptions!$B$26-($I$642+$J$642+$K$642+$L$642+$M$642))),Assumptions!$B$4)</f>
        <v>15000000</v>
      </c>
      <c r="O642" s="12" t="n">
        <f aca="false">IF($H$642=1,MIN(Assumptions!$B$41,MAX(Assumptions!$B$4,Assumptions!$B$26-($I$642+$J$642+$K$642+$L$642+$M$642+$N$642))),Assumptions!$B$4)</f>
        <v>5000000</v>
      </c>
      <c r="P642" s="12" t="n">
        <f aca="false">$I$642+$J$642+$K$642+$L$642+$M$642+$N$642+$O$642</f>
        <v>80000000</v>
      </c>
      <c r="Q642" s="12" t="n">
        <f aca="false">MAX(Assumptions!$B$4,Assumptions!$B$26-$P$642)</f>
        <v>1920000000</v>
      </c>
      <c r="R642" s="12" t="n">
        <f aca="false">$J$560+$O$560+Assumptions!$B$20+IF($B$642=0,$D$560,Assumptions!$B$4)+IF($C$642=0,$AI$560,Assumptions!$B$4)+IF($D$642=0,$AF$560,Assumptions!$B$4)+IF($E$642=0,$AC$560,Assumptions!$B$4)+IF($F$642=0,$Z$560,Assumptions!$B$4)+IF($G$642=0,$W$560,Assumptions!$B$4)+IF($H$642=0,$T$560,Assumptions!$B$4)</f>
        <v>19482929.9219582</v>
      </c>
      <c r="S642" s="12" t="n">
        <f aca="false">IF($R$642&gt;Assumptions!$B$4,$Q$642/$R$642&gt;Assumptions!$B$13,FALSE())</f>
        <v>1</v>
      </c>
      <c r="T642" s="12" t="n">
        <f aca="false">IF($S$642,($Q$642+Assumptions!$B$14*Assumptions!$B$13)/($R$642+Assumptions!$B$14),IF($R$642&gt;Assumptions!$B$4,$Q$642/$R$642,Assumptions!$B$4))</f>
        <v>87.4542204712969</v>
      </c>
      <c r="U642" s="12" t="n">
        <f aca="false">IF($B$642=1,$I$642,$D$560*$T$642)</f>
        <v>30000000</v>
      </c>
      <c r="V642" s="12" t="n">
        <f aca="false">IF($C$642=1,$J$642,$AI$560*$T$642)</f>
        <v>533704360.097496</v>
      </c>
      <c r="W642" s="12" t="n">
        <f aca="false">IF($D$642=1,$K$642,$AF$560*$T$642)</f>
        <v>150857487.956256</v>
      </c>
      <c r="X642" s="12" t="n">
        <f aca="false">IF($E$642=1,$L$642,$AC$560*$T$642)</f>
        <v>209890129.131113</v>
      </c>
      <c r="Y642" s="12" t="n">
        <f aca="false">IF($F$642=1,$M$642,$Z$560*$T$642)</f>
        <v>30000000</v>
      </c>
      <c r="Z642" s="12" t="n">
        <f aca="false">IF($G$642=1,$N$642,$W$560*$T$642)</f>
        <v>15000000</v>
      </c>
      <c r="AA642" s="12" t="n">
        <f aca="false">IF($H$642=1,$O$642,$T$560*$T$642)</f>
        <v>5000000</v>
      </c>
      <c r="AB642" s="12" t="n">
        <f aca="false">($J$560+$O$560)*$T$642</f>
        <v>22324487.3952209</v>
      </c>
      <c r="AC642" s="12" t="n">
        <f aca="false">Assumptions!$B$20*$T$642</f>
        <v>787087984.241672</v>
      </c>
      <c r="AD642" s="12" t="n">
        <f aca="false">IF($S$642,Assumptions!$B$14*($T$642-Assumptions!$B$13),Assumptions!$B$4)</f>
        <v>216135551.178242</v>
      </c>
      <c r="AE642" s="12" t="n">
        <f aca="false">$U$642+$V$642+$W$642+$X$642+$Y$642+$Z$642+$AA$642+$AB$642+$AC$642+$AD$642</f>
        <v>2000000000</v>
      </c>
      <c r="AF642" s="12" t="n">
        <f aca="false">IF(AND(IF($B$642=1,$U$642&gt;=INDEX($U$571:$U$698,1+$A$642-Assumptions!$B$77),$U$642&gt;INDEX($U$571:$U$698,1+$A$642+Assumptions!$B$77)),IF($C$642=1,$V$642&gt;=INDEX($V$571:$V$698,1+$A$642-Assumptions!$B$78),$V$642&gt;INDEX($V$571:$V$698,1+$A$642+Assumptions!$B$78)),IF($D$642=1,$W$642&gt;=INDEX($W$571:$W$698,1+$A$642-Assumptions!$B$79),$W$642&gt;INDEX($W$571:$W$698,1+$A$642+Assumptions!$B$79)),IF($E$642=1,$X$642&gt;=INDEX($X$571:$X$698,1+$A$642-Assumptions!$B$80),$X$642&gt;INDEX($X$571:$X$698,1+$A$642+Assumptions!$B$80)),IF($F$642=1,$Y$642&gt;=INDEX($Y$571:$Y$698,1+$A$642-Assumptions!$B$81),$Y$642&gt;INDEX($Y$571:$Y$698,1+$A$642+Assumptions!$B$81)),IF($G$642=1,$Z$642&gt;=INDEX($Z$571:$Z$698,1+$A$642-Assumptions!$B$82),$Z$642&gt;INDEX($Z$571:$Z$698,1+$A$642+Assumptions!$B$82)),IF($H$642=1,$AA$642&gt;=INDEX($AA$571:$AA$698,1+$A$642-Assumptions!$B$83),$AA$642&gt;INDEX($AA$571:$AA$698,1+$A$642+Assumptions!$B$83))),1,0)</f>
        <v>0</v>
      </c>
    </row>
    <row r="643" customFormat="false" ht="15" hidden="true" customHeight="false" outlineLevel="0" collapsed="false">
      <c r="A643" s="6" t="n">
        <f aca="false">ROW()-ROW($A$571)+Assumptions!$B$4</f>
        <v>72</v>
      </c>
      <c r="B643" s="12" t="n">
        <f aca="false">MOD(QUOTIENT($A$643,Assumptions!$B$77),2)</f>
        <v>1</v>
      </c>
      <c r="C643" s="12" t="n">
        <f aca="false">MOD(QUOTIENT($A$643,Assumptions!$B$78),2)</f>
        <v>0</v>
      </c>
      <c r="D643" s="12" t="n">
        <f aca="false">MOD(QUOTIENT($A$643,Assumptions!$B$79),2)</f>
        <v>0</v>
      </c>
      <c r="E643" s="12" t="n">
        <f aca="false">MOD(QUOTIENT($A$643,Assumptions!$B$80),2)</f>
        <v>1</v>
      </c>
      <c r="F643" s="12" t="n">
        <f aca="false">MOD(QUOTIENT($A$643,Assumptions!$B$81),2)</f>
        <v>0</v>
      </c>
      <c r="G643" s="12" t="n">
        <f aca="false">MOD(QUOTIENT($A$643,Assumptions!$B$82),2)</f>
        <v>0</v>
      </c>
      <c r="H643" s="12" t="n">
        <f aca="false">MOD(QUOTIENT($A$643,Assumptions!$B$83),2)</f>
        <v>0</v>
      </c>
      <c r="I643" s="12" t="n">
        <f aca="false">IF($B$643=1,MIN(Assumptions!$B$67,MAX(Assumptions!$B$4,Assumptions!$B$26-(Assumptions!$B$4))),Assumptions!$B$4)</f>
        <v>30000000</v>
      </c>
      <c r="J643" s="12" t="n">
        <f aca="false">IF($C$643=1,MIN(Assumptions!$B$66,MAX(Assumptions!$B$4,Assumptions!$B$26-($I$643))),Assumptions!$B$4)</f>
        <v>0</v>
      </c>
      <c r="K643" s="12" t="n">
        <f aca="false">IF($D$643=1,MIN(Assumptions!$B$61,MAX(Assumptions!$B$4,Assumptions!$B$26-($I$643+$J$643))),Assumptions!$B$4)</f>
        <v>0</v>
      </c>
      <c r="L643" s="12" t="n">
        <f aca="false">IF($E$643=1,MIN(Assumptions!$B$56,MAX(Assumptions!$B$4,Assumptions!$B$26-($I$643+$J$643+$K$643))),Assumptions!$B$4)</f>
        <v>60000000</v>
      </c>
      <c r="M643" s="12" t="n">
        <f aca="false">IF($F$643=1,MIN(Assumptions!$B$51,MAX(Assumptions!$B$4,Assumptions!$B$26-($I$643+$J$643+$K$643+$L$643))),Assumptions!$B$4)</f>
        <v>0</v>
      </c>
      <c r="N643" s="12" t="n">
        <f aca="false">IF($G$643=1,MIN(Assumptions!$B$46,MAX(Assumptions!$B$4,Assumptions!$B$26-($I$643+$J$643+$K$643+$L$643+$M$643))),Assumptions!$B$4)</f>
        <v>0</v>
      </c>
      <c r="O643" s="12" t="n">
        <f aca="false">IF($H$643=1,MIN(Assumptions!$B$41,MAX(Assumptions!$B$4,Assumptions!$B$26-($I$643+$J$643+$K$643+$L$643+$M$643+$N$643))),Assumptions!$B$4)</f>
        <v>0</v>
      </c>
      <c r="P643" s="12" t="n">
        <f aca="false">$I$643+$J$643+$K$643+$L$643+$M$643+$N$643+$O$643</f>
        <v>90000000</v>
      </c>
      <c r="Q643" s="12" t="n">
        <f aca="false">MAX(Assumptions!$B$4,Assumptions!$B$26-$P$643)</f>
        <v>1910000000</v>
      </c>
      <c r="R643" s="12" t="n">
        <f aca="false">$J$560+$O$560+Assumptions!$B$20+IF($B$643=0,$D$560,Assumptions!$B$4)+IF($C$643=0,$AI$560,Assumptions!$B$4)+IF($D$643=0,$AF$560,Assumptions!$B$4)+IF($E$643=0,$AC$560,Assumptions!$B$4)+IF($F$643=0,$Z$560,Assumptions!$B$4)+IF($G$643=0,$W$560,Assumptions!$B$4)+IF($H$643=0,$T$560,Assumptions!$B$4)</f>
        <v>30082929.9219582</v>
      </c>
      <c r="S643" s="12" t="n">
        <f aca="false">IF($R$643&gt;Assumptions!$B$4,$Q$643/$R$643&gt;Assumptions!$B$13,FALSE())</f>
        <v>1</v>
      </c>
      <c r="T643" s="12" t="n">
        <f aca="false">IF($S$643,($Q$643+Assumptions!$B$14*Assumptions!$B$13)/($R$643+Assumptions!$B$14),IF($R$643&gt;Assumptions!$B$4,$Q$643/$R$643,Assumptions!$B$4))</f>
        <v>58.6963788886013</v>
      </c>
      <c r="U643" s="12" t="n">
        <f aca="false">IF($B$643=1,$I$643,$D$560*$T$643)</f>
        <v>30000000</v>
      </c>
      <c r="V643" s="12" t="n">
        <f aca="false">IF($C$643=1,$J$643,$AI$560*$T$643)</f>
        <v>358204706.027454</v>
      </c>
      <c r="W643" s="12" t="n">
        <f aca="false">IF($D$643=1,$K$643,$AF$560*$T$643)</f>
        <v>101250553.987491</v>
      </c>
      <c r="X643" s="12" t="n">
        <f aca="false">IF($E$643=1,$L$643,$AC$560*$T$643)</f>
        <v>60000000</v>
      </c>
      <c r="Y643" s="12" t="n">
        <f aca="false">IF($F$643=1,$M$643,$Z$560*$T$643)</f>
        <v>176089136.665804</v>
      </c>
      <c r="Z643" s="12" t="n">
        <f aca="false">IF($G$643=1,$N$643,$W$560*$T$643)</f>
        <v>293481894.443006</v>
      </c>
      <c r="AA643" s="12" t="n">
        <f aca="false">IF($H$643=1,$O$643,$T$560*$T$643)</f>
        <v>293481894.443006</v>
      </c>
      <c r="AB643" s="12" t="n">
        <f aca="false">($J$560+$O$560)*$T$643</f>
        <v>14983457.2143235</v>
      </c>
      <c r="AC643" s="12" t="n">
        <f aca="false">Assumptions!$B$20*$T$643</f>
        <v>528267409.997411</v>
      </c>
      <c r="AD643" s="12" t="n">
        <f aca="false">IF($S$643,Assumptions!$B$14*($T$643-Assumptions!$B$13),Assumptions!$B$4)</f>
        <v>144240947.221503</v>
      </c>
      <c r="AE643" s="12" t="n">
        <f aca="false">$U$643+$V$643+$W$643+$X$643+$Y$643+$Z$643+$AA$643+$AB$643+$AC$643+$AD$643</f>
        <v>2000000000</v>
      </c>
      <c r="AF643" s="12" t="n">
        <f aca="false">IF(AND(IF($B$643=1,$U$643&gt;=INDEX($U$571:$U$698,1+$A$643-Assumptions!$B$77),$U$643&gt;INDEX($U$571:$U$698,1+$A$643+Assumptions!$B$77)),IF($C$643=1,$V$643&gt;=INDEX($V$571:$V$698,1+$A$643-Assumptions!$B$78),$V$643&gt;INDEX($V$571:$V$698,1+$A$643+Assumptions!$B$78)),IF($D$643=1,$W$643&gt;=INDEX($W$571:$W$698,1+$A$643-Assumptions!$B$79),$W$643&gt;INDEX($W$571:$W$698,1+$A$643+Assumptions!$B$79)),IF($E$643=1,$X$643&gt;=INDEX($X$571:$X$698,1+$A$643-Assumptions!$B$80),$X$643&gt;INDEX($X$571:$X$698,1+$A$643+Assumptions!$B$80)),IF($F$643=1,$Y$643&gt;=INDEX($Y$571:$Y$698,1+$A$643-Assumptions!$B$81),$Y$643&gt;INDEX($Y$571:$Y$698,1+$A$643+Assumptions!$B$81)),IF($G$643=1,$Z$643&gt;=INDEX($Z$571:$Z$698,1+$A$643-Assumptions!$B$82),$Z$643&gt;INDEX($Z$571:$Z$698,1+$A$643+Assumptions!$B$82)),IF($H$643=1,$AA$643&gt;=INDEX($AA$571:$AA$698,1+$A$643-Assumptions!$B$83),$AA$643&gt;INDEX($AA$571:$AA$698,1+$A$643+Assumptions!$B$83))),1,0)</f>
        <v>0</v>
      </c>
    </row>
    <row r="644" customFormat="false" ht="15" hidden="true" customHeight="false" outlineLevel="0" collapsed="false">
      <c r="A644" s="6" t="n">
        <f aca="false">ROW()-ROW($A$571)+Assumptions!$B$4</f>
        <v>73</v>
      </c>
      <c r="B644" s="12" t="n">
        <f aca="false">MOD(QUOTIENT($A$644,Assumptions!$B$77),2)</f>
        <v>1</v>
      </c>
      <c r="C644" s="12" t="n">
        <f aca="false">MOD(QUOTIENT($A$644,Assumptions!$B$78),2)</f>
        <v>0</v>
      </c>
      <c r="D644" s="12" t="n">
        <f aca="false">MOD(QUOTIENT($A$644,Assumptions!$B$79),2)</f>
        <v>0</v>
      </c>
      <c r="E644" s="12" t="n">
        <f aca="false">MOD(QUOTIENT($A$644,Assumptions!$B$80),2)</f>
        <v>1</v>
      </c>
      <c r="F644" s="12" t="n">
        <f aca="false">MOD(QUOTIENT($A$644,Assumptions!$B$81),2)</f>
        <v>0</v>
      </c>
      <c r="G644" s="12" t="n">
        <f aca="false">MOD(QUOTIENT($A$644,Assumptions!$B$82),2)</f>
        <v>0</v>
      </c>
      <c r="H644" s="12" t="n">
        <f aca="false">MOD(QUOTIENT($A$644,Assumptions!$B$83),2)</f>
        <v>1</v>
      </c>
      <c r="I644" s="12" t="n">
        <f aca="false">IF($B$644=1,MIN(Assumptions!$B$67,MAX(Assumptions!$B$4,Assumptions!$B$26-(Assumptions!$B$4))),Assumptions!$B$4)</f>
        <v>30000000</v>
      </c>
      <c r="J644" s="12" t="n">
        <f aca="false">IF($C$644=1,MIN(Assumptions!$B$66,MAX(Assumptions!$B$4,Assumptions!$B$26-($I$644))),Assumptions!$B$4)</f>
        <v>0</v>
      </c>
      <c r="K644" s="12" t="n">
        <f aca="false">IF($D$644=1,MIN(Assumptions!$B$61,MAX(Assumptions!$B$4,Assumptions!$B$26-($I$644+$J$644))),Assumptions!$B$4)</f>
        <v>0</v>
      </c>
      <c r="L644" s="12" t="n">
        <f aca="false">IF($E$644=1,MIN(Assumptions!$B$56,MAX(Assumptions!$B$4,Assumptions!$B$26-($I$644+$J$644+$K$644))),Assumptions!$B$4)</f>
        <v>60000000</v>
      </c>
      <c r="M644" s="12" t="n">
        <f aca="false">IF($F$644=1,MIN(Assumptions!$B$51,MAX(Assumptions!$B$4,Assumptions!$B$26-($I$644+$J$644+$K$644+$L$644))),Assumptions!$B$4)</f>
        <v>0</v>
      </c>
      <c r="N644" s="12" t="n">
        <f aca="false">IF($G$644=1,MIN(Assumptions!$B$46,MAX(Assumptions!$B$4,Assumptions!$B$26-($I$644+$J$644+$K$644+$L$644+$M$644))),Assumptions!$B$4)</f>
        <v>0</v>
      </c>
      <c r="O644" s="12" t="n">
        <f aca="false">IF($H$644=1,MIN(Assumptions!$B$41,MAX(Assumptions!$B$4,Assumptions!$B$26-($I$644+$J$644+$K$644+$L$644+$M$644+$N$644))),Assumptions!$B$4)</f>
        <v>5000000</v>
      </c>
      <c r="P644" s="12" t="n">
        <f aca="false">$I$644+$J$644+$K$644+$L$644+$M$644+$N$644+$O$644</f>
        <v>95000000</v>
      </c>
      <c r="Q644" s="12" t="n">
        <f aca="false">MAX(Assumptions!$B$4,Assumptions!$B$26-$P$644)</f>
        <v>1905000000</v>
      </c>
      <c r="R644" s="12" t="n">
        <f aca="false">$J$560+$O$560+Assumptions!$B$20+IF($B$644=0,$D$560,Assumptions!$B$4)+IF($C$644=0,$AI$560,Assumptions!$B$4)+IF($D$644=0,$AF$560,Assumptions!$B$4)+IF($E$644=0,$AC$560,Assumptions!$B$4)+IF($F$644=0,$Z$560,Assumptions!$B$4)+IF($G$644=0,$W$560,Assumptions!$B$4)+IF($H$644=0,$T$560,Assumptions!$B$4)</f>
        <v>25082929.9219582</v>
      </c>
      <c r="S644" s="12" t="n">
        <f aca="false">IF($R$644&gt;Assumptions!$B$4,$Q$644/$R$644&gt;Assumptions!$B$13,FALSE())</f>
        <v>1</v>
      </c>
      <c r="T644" s="12" t="n">
        <f aca="false">IF($S$644,($Q$644+Assumptions!$B$14*Assumptions!$B$13)/($R$644+Assumptions!$B$14),IF($R$644&gt;Assumptions!$B$4,$Q$644/$R$644,Assumptions!$B$4))</f>
        <v>69.155089955889</v>
      </c>
      <c r="U644" s="12" t="n">
        <f aca="false">IF($B$644=1,$I$644,$D$560*$T$644)</f>
        <v>30000000</v>
      </c>
      <c r="V644" s="12" t="n">
        <f aca="false">IF($C$644=1,$J$644,$AI$560*$T$644)</f>
        <v>422030781.744903</v>
      </c>
      <c r="W644" s="12" t="n">
        <f aca="false">IF($D$644=1,$K$644,$AF$560*$T$644)</f>
        <v>119291705.922396</v>
      </c>
      <c r="X644" s="12" t="n">
        <f aca="false">IF($E$644=1,$L$644,$AC$560*$T$644)</f>
        <v>60000000</v>
      </c>
      <c r="Y644" s="12" t="n">
        <f aca="false">IF($F$644=1,$M$644,$Z$560*$T$644)</f>
        <v>207465269.867667</v>
      </c>
      <c r="Z644" s="12" t="n">
        <f aca="false">IF($G$644=1,$N$644,$W$560*$T$644)</f>
        <v>345775449.779445</v>
      </c>
      <c r="AA644" s="12" t="n">
        <f aca="false">IF($H$644=1,$O$644,$T$560*$T$644)</f>
        <v>5000000</v>
      </c>
      <c r="AB644" s="12" t="n">
        <f aca="false">($J$560+$O$560)*$T$644</f>
        <v>17653258.1928658</v>
      </c>
      <c r="AC644" s="12" t="n">
        <f aca="false">Assumptions!$B$20*$T$644</f>
        <v>622395809.603001</v>
      </c>
      <c r="AD644" s="12" t="n">
        <f aca="false">IF($S$644,Assumptions!$B$14*($T$644-Assumptions!$B$13),Assumptions!$B$4)</f>
        <v>170387724.889723</v>
      </c>
      <c r="AE644" s="12" t="n">
        <f aca="false">$U$644+$V$644+$W$644+$X$644+$Y$644+$Z$644+$AA$644+$AB$644+$AC$644+$AD$644</f>
        <v>2000000000</v>
      </c>
      <c r="AF644" s="12" t="n">
        <f aca="false">IF(AND(IF($B$644=1,$U$644&gt;=INDEX($U$571:$U$698,1+$A$644-Assumptions!$B$77),$U$644&gt;INDEX($U$571:$U$698,1+$A$644+Assumptions!$B$77)),IF($C$644=1,$V$644&gt;=INDEX($V$571:$V$698,1+$A$644-Assumptions!$B$78),$V$644&gt;INDEX($V$571:$V$698,1+$A$644+Assumptions!$B$78)),IF($D$644=1,$W$644&gt;=INDEX($W$571:$W$698,1+$A$644-Assumptions!$B$79),$W$644&gt;INDEX($W$571:$W$698,1+$A$644+Assumptions!$B$79)),IF($E$644=1,$X$644&gt;=INDEX($X$571:$X$698,1+$A$644-Assumptions!$B$80),$X$644&gt;INDEX($X$571:$X$698,1+$A$644+Assumptions!$B$80)),IF($F$644=1,$Y$644&gt;=INDEX($Y$571:$Y$698,1+$A$644-Assumptions!$B$81),$Y$644&gt;INDEX($Y$571:$Y$698,1+$A$644+Assumptions!$B$81)),IF($G$644=1,$Z$644&gt;=INDEX($Z$571:$Z$698,1+$A$644-Assumptions!$B$82),$Z$644&gt;INDEX($Z$571:$Z$698,1+$A$644+Assumptions!$B$82)),IF($H$644=1,$AA$644&gt;=INDEX($AA$571:$AA$698,1+$A$644-Assumptions!$B$83),$AA$644&gt;INDEX($AA$571:$AA$698,1+$A$644+Assumptions!$B$83))),1,0)</f>
        <v>0</v>
      </c>
    </row>
    <row r="645" customFormat="false" ht="15" hidden="true" customHeight="false" outlineLevel="0" collapsed="false">
      <c r="A645" s="6" t="n">
        <f aca="false">ROW()-ROW($A$571)+Assumptions!$B$4</f>
        <v>74</v>
      </c>
      <c r="B645" s="12" t="n">
        <f aca="false">MOD(QUOTIENT($A$645,Assumptions!$B$77),2)</f>
        <v>1</v>
      </c>
      <c r="C645" s="12" t="n">
        <f aca="false">MOD(QUOTIENT($A$645,Assumptions!$B$78),2)</f>
        <v>0</v>
      </c>
      <c r="D645" s="12" t="n">
        <f aca="false">MOD(QUOTIENT($A$645,Assumptions!$B$79),2)</f>
        <v>0</v>
      </c>
      <c r="E645" s="12" t="n">
        <f aca="false">MOD(QUOTIENT($A$645,Assumptions!$B$80),2)</f>
        <v>1</v>
      </c>
      <c r="F645" s="12" t="n">
        <f aca="false">MOD(QUOTIENT($A$645,Assumptions!$B$81),2)</f>
        <v>0</v>
      </c>
      <c r="G645" s="12" t="n">
        <f aca="false">MOD(QUOTIENT($A$645,Assumptions!$B$82),2)</f>
        <v>1</v>
      </c>
      <c r="H645" s="12" t="n">
        <f aca="false">MOD(QUOTIENT($A$645,Assumptions!$B$83),2)</f>
        <v>0</v>
      </c>
      <c r="I645" s="12" t="n">
        <f aca="false">IF($B$645=1,MIN(Assumptions!$B$67,MAX(Assumptions!$B$4,Assumptions!$B$26-(Assumptions!$B$4))),Assumptions!$B$4)</f>
        <v>30000000</v>
      </c>
      <c r="J645" s="12" t="n">
        <f aca="false">IF($C$645=1,MIN(Assumptions!$B$66,MAX(Assumptions!$B$4,Assumptions!$B$26-($I$645))),Assumptions!$B$4)</f>
        <v>0</v>
      </c>
      <c r="K645" s="12" t="n">
        <f aca="false">IF($D$645=1,MIN(Assumptions!$B$61,MAX(Assumptions!$B$4,Assumptions!$B$26-($I$645+$J$645))),Assumptions!$B$4)</f>
        <v>0</v>
      </c>
      <c r="L645" s="12" t="n">
        <f aca="false">IF($E$645=1,MIN(Assumptions!$B$56,MAX(Assumptions!$B$4,Assumptions!$B$26-($I$645+$J$645+$K$645))),Assumptions!$B$4)</f>
        <v>60000000</v>
      </c>
      <c r="M645" s="12" t="n">
        <f aca="false">IF($F$645=1,MIN(Assumptions!$B$51,MAX(Assumptions!$B$4,Assumptions!$B$26-($I$645+$J$645+$K$645+$L$645))),Assumptions!$B$4)</f>
        <v>0</v>
      </c>
      <c r="N645" s="12" t="n">
        <f aca="false">IF($G$645=1,MIN(Assumptions!$B$46,MAX(Assumptions!$B$4,Assumptions!$B$26-($I$645+$J$645+$K$645+$L$645+$M$645))),Assumptions!$B$4)</f>
        <v>15000000</v>
      </c>
      <c r="O645" s="12" t="n">
        <f aca="false">IF($H$645=1,MIN(Assumptions!$B$41,MAX(Assumptions!$B$4,Assumptions!$B$26-($I$645+$J$645+$K$645+$L$645+$M$645+$N$645))),Assumptions!$B$4)</f>
        <v>0</v>
      </c>
      <c r="P645" s="12" t="n">
        <f aca="false">$I$645+$J$645+$K$645+$L$645+$M$645+$N$645+$O$645</f>
        <v>105000000</v>
      </c>
      <c r="Q645" s="12" t="n">
        <f aca="false">MAX(Assumptions!$B$4,Assumptions!$B$26-$P$645)</f>
        <v>1895000000</v>
      </c>
      <c r="R645" s="12" t="n">
        <f aca="false">$J$560+$O$560+Assumptions!$B$20+IF($B$645=0,$D$560,Assumptions!$B$4)+IF($C$645=0,$AI$560,Assumptions!$B$4)+IF($D$645=0,$AF$560,Assumptions!$B$4)+IF($E$645=0,$AC$560,Assumptions!$B$4)+IF($F$645=0,$Z$560,Assumptions!$B$4)+IF($G$645=0,$W$560,Assumptions!$B$4)+IF($H$645=0,$T$560,Assumptions!$B$4)</f>
        <v>25082929.9219582</v>
      </c>
      <c r="S645" s="12" t="n">
        <f aca="false">IF($R$645&gt;Assumptions!$B$4,$Q$645/$R$645&gt;Assumptions!$B$13,FALSE())</f>
        <v>1</v>
      </c>
      <c r="T645" s="12" t="n">
        <f aca="false">IF($S$645,($Q$645+Assumptions!$B$14*Assumptions!$B$13)/($R$645+Assumptions!$B$14),IF($R$645&gt;Assumptions!$B$4,$Q$645/$R$645,Assumptions!$B$4))</f>
        <v>68.7925468892788</v>
      </c>
      <c r="U645" s="12" t="n">
        <f aca="false">IF($B$645=1,$I$645,$D$560*$T$645)</f>
        <v>30000000</v>
      </c>
      <c r="V645" s="12" t="n">
        <f aca="false">IF($C$645=1,$J$645,$AI$560*$T$645)</f>
        <v>419818300.582413</v>
      </c>
      <c r="W645" s="12" t="n">
        <f aca="false">IF($D$645=1,$K$645,$AF$560*$T$645)</f>
        <v>118666323.453603</v>
      </c>
      <c r="X645" s="12" t="n">
        <f aca="false">IF($E$645=1,$L$645,$AC$560*$T$645)</f>
        <v>60000000</v>
      </c>
      <c r="Y645" s="12" t="n">
        <f aca="false">IF($F$645=1,$M$645,$Z$560*$T$645)</f>
        <v>206377640.667837</v>
      </c>
      <c r="Z645" s="12" t="n">
        <f aca="false">IF($G$645=1,$N$645,$W$560*$T$645)</f>
        <v>15000000</v>
      </c>
      <c r="AA645" s="12" t="n">
        <f aca="false">IF($H$645=1,$O$645,$T$560*$T$645)</f>
        <v>343962734.446394</v>
      </c>
      <c r="AB645" s="12" t="n">
        <f aca="false">($J$560+$O$560)*$T$645</f>
        <v>17560711.6230473</v>
      </c>
      <c r="AC645" s="12" t="n">
        <f aca="false">Assumptions!$B$20*$T$645</f>
        <v>619132922.00351</v>
      </c>
      <c r="AD645" s="12" t="n">
        <f aca="false">IF($S$645,Assumptions!$B$14*($T$645-Assumptions!$B$13),Assumptions!$B$4)</f>
        <v>169481367.223197</v>
      </c>
      <c r="AE645" s="12" t="n">
        <f aca="false">$U$645+$V$645+$W$645+$X$645+$Y$645+$Z$645+$AA$645+$AB$645+$AC$645+$AD$645</f>
        <v>2000000000</v>
      </c>
      <c r="AF645" s="12" t="n">
        <f aca="false">IF(AND(IF($B$645=1,$U$645&gt;=INDEX($U$571:$U$698,1+$A$645-Assumptions!$B$77),$U$645&gt;INDEX($U$571:$U$698,1+$A$645+Assumptions!$B$77)),IF($C$645=1,$V$645&gt;=INDEX($V$571:$V$698,1+$A$645-Assumptions!$B$78),$V$645&gt;INDEX($V$571:$V$698,1+$A$645+Assumptions!$B$78)),IF($D$645=1,$W$645&gt;=INDEX($W$571:$W$698,1+$A$645-Assumptions!$B$79),$W$645&gt;INDEX($W$571:$W$698,1+$A$645+Assumptions!$B$79)),IF($E$645=1,$X$645&gt;=INDEX($X$571:$X$698,1+$A$645-Assumptions!$B$80),$X$645&gt;INDEX($X$571:$X$698,1+$A$645+Assumptions!$B$80)),IF($F$645=1,$Y$645&gt;=INDEX($Y$571:$Y$698,1+$A$645-Assumptions!$B$81),$Y$645&gt;INDEX($Y$571:$Y$698,1+$A$645+Assumptions!$B$81)),IF($G$645=1,$Z$645&gt;=INDEX($Z$571:$Z$698,1+$A$645-Assumptions!$B$82),$Z$645&gt;INDEX($Z$571:$Z$698,1+$A$645+Assumptions!$B$82)),IF($H$645=1,$AA$645&gt;=INDEX($AA$571:$AA$698,1+$A$645-Assumptions!$B$83),$AA$645&gt;INDEX($AA$571:$AA$698,1+$A$645+Assumptions!$B$83))),1,0)</f>
        <v>0</v>
      </c>
    </row>
    <row r="646" customFormat="false" ht="15" hidden="true" customHeight="false" outlineLevel="0" collapsed="false">
      <c r="A646" s="6" t="n">
        <f aca="false">ROW()-ROW($A$571)+Assumptions!$B$4</f>
        <v>75</v>
      </c>
      <c r="B646" s="12" t="n">
        <f aca="false">MOD(QUOTIENT($A$646,Assumptions!$B$77),2)</f>
        <v>1</v>
      </c>
      <c r="C646" s="12" t="n">
        <f aca="false">MOD(QUOTIENT($A$646,Assumptions!$B$78),2)</f>
        <v>0</v>
      </c>
      <c r="D646" s="12" t="n">
        <f aca="false">MOD(QUOTIENT($A$646,Assumptions!$B$79),2)</f>
        <v>0</v>
      </c>
      <c r="E646" s="12" t="n">
        <f aca="false">MOD(QUOTIENT($A$646,Assumptions!$B$80),2)</f>
        <v>1</v>
      </c>
      <c r="F646" s="12" t="n">
        <f aca="false">MOD(QUOTIENT($A$646,Assumptions!$B$81),2)</f>
        <v>0</v>
      </c>
      <c r="G646" s="12" t="n">
        <f aca="false">MOD(QUOTIENT($A$646,Assumptions!$B$82),2)</f>
        <v>1</v>
      </c>
      <c r="H646" s="12" t="n">
        <f aca="false">MOD(QUOTIENT($A$646,Assumptions!$B$83),2)</f>
        <v>1</v>
      </c>
      <c r="I646" s="12" t="n">
        <f aca="false">IF($B$646=1,MIN(Assumptions!$B$67,MAX(Assumptions!$B$4,Assumptions!$B$26-(Assumptions!$B$4))),Assumptions!$B$4)</f>
        <v>30000000</v>
      </c>
      <c r="J646" s="12" t="n">
        <f aca="false">IF($C$646=1,MIN(Assumptions!$B$66,MAX(Assumptions!$B$4,Assumptions!$B$26-($I$646))),Assumptions!$B$4)</f>
        <v>0</v>
      </c>
      <c r="K646" s="12" t="n">
        <f aca="false">IF($D$646=1,MIN(Assumptions!$B$61,MAX(Assumptions!$B$4,Assumptions!$B$26-($I$646+$J$646))),Assumptions!$B$4)</f>
        <v>0</v>
      </c>
      <c r="L646" s="12" t="n">
        <f aca="false">IF($E$646=1,MIN(Assumptions!$B$56,MAX(Assumptions!$B$4,Assumptions!$B$26-($I$646+$J$646+$K$646))),Assumptions!$B$4)</f>
        <v>60000000</v>
      </c>
      <c r="M646" s="12" t="n">
        <f aca="false">IF($F$646=1,MIN(Assumptions!$B$51,MAX(Assumptions!$B$4,Assumptions!$B$26-($I$646+$J$646+$K$646+$L$646))),Assumptions!$B$4)</f>
        <v>0</v>
      </c>
      <c r="N646" s="12" t="n">
        <f aca="false">IF($G$646=1,MIN(Assumptions!$B$46,MAX(Assumptions!$B$4,Assumptions!$B$26-($I$646+$J$646+$K$646+$L$646+$M$646))),Assumptions!$B$4)</f>
        <v>15000000</v>
      </c>
      <c r="O646" s="12" t="n">
        <f aca="false">IF($H$646=1,MIN(Assumptions!$B$41,MAX(Assumptions!$B$4,Assumptions!$B$26-($I$646+$J$646+$K$646+$L$646+$M$646+$N$646))),Assumptions!$B$4)</f>
        <v>5000000</v>
      </c>
      <c r="P646" s="12" t="n">
        <f aca="false">$I$646+$J$646+$K$646+$L$646+$M$646+$N$646+$O$646</f>
        <v>110000000</v>
      </c>
      <c r="Q646" s="12" t="n">
        <f aca="false">MAX(Assumptions!$B$4,Assumptions!$B$26-$P$646)</f>
        <v>1890000000</v>
      </c>
      <c r="R646" s="12" t="n">
        <f aca="false">$J$560+$O$560+Assumptions!$B$20+IF($B$646=0,$D$560,Assumptions!$B$4)+IF($C$646=0,$AI$560,Assumptions!$B$4)+IF($D$646=0,$AF$560,Assumptions!$B$4)+IF($E$646=0,$AC$560,Assumptions!$B$4)+IF($F$646=0,$Z$560,Assumptions!$B$4)+IF($G$646=0,$W$560,Assumptions!$B$4)+IF($H$646=0,$T$560,Assumptions!$B$4)</f>
        <v>20082929.9219582</v>
      </c>
      <c r="S646" s="12" t="n">
        <f aca="false">IF($R$646&gt;Assumptions!$B$4,$Q$646/$R$646&gt;Assumptions!$B$13,FALSE())</f>
        <v>1</v>
      </c>
      <c r="T646" s="12" t="n">
        <f aca="false">IF($S$646,($Q$646+Assumptions!$B$14*Assumptions!$B$13)/($R$646+Assumptions!$B$14),IF($R$646&gt;Assumptions!$B$4,$Q$646/$R$646,Assumptions!$B$4))</f>
        <v>83.8022349863405</v>
      </c>
      <c r="U646" s="12" t="n">
        <f aca="false">IF($B$646=1,$I$646,$D$560*$T$646)</f>
        <v>30000000</v>
      </c>
      <c r="V646" s="12" t="n">
        <f aca="false">IF($C$646=1,$J$646,$AI$560*$T$646)</f>
        <v>511417493.142073</v>
      </c>
      <c r="W646" s="12" t="n">
        <f aca="false">IF($D$646=1,$K$646,$AF$560*$T$646)</f>
        <v>144557856.522299</v>
      </c>
      <c r="X646" s="12" t="n">
        <f aca="false">IF($E$646=1,$L$646,$AC$560*$T$646)</f>
        <v>60000000</v>
      </c>
      <c r="Y646" s="12" t="n">
        <f aca="false">IF($F$646=1,$M$646,$Z$560*$T$646)</f>
        <v>251406704.959022</v>
      </c>
      <c r="Z646" s="12" t="n">
        <f aca="false">IF($G$646=1,$N$646,$W$560*$T$646)</f>
        <v>15000000</v>
      </c>
      <c r="AA646" s="12" t="n">
        <f aca="false">IF($H$646=1,$O$646,$T$560*$T$646)</f>
        <v>5000000</v>
      </c>
      <c r="AB646" s="12" t="n">
        <f aca="false">($J$560+$O$560)*$T$646</f>
        <v>21392243.0336901</v>
      </c>
      <c r="AC646" s="12" t="n">
        <f aca="false">Assumptions!$B$20*$T$646</f>
        <v>754220114.877065</v>
      </c>
      <c r="AD646" s="12" t="n">
        <f aca="false">IF($S$646,Assumptions!$B$14*($T$646-Assumptions!$B$13),Assumptions!$B$4)</f>
        <v>207005587.465851</v>
      </c>
      <c r="AE646" s="12" t="n">
        <f aca="false">$U$646+$V$646+$W$646+$X$646+$Y$646+$Z$646+$AA$646+$AB$646+$AC$646+$AD$646</f>
        <v>2000000000</v>
      </c>
      <c r="AF646" s="12" t="n">
        <f aca="false">IF(AND(IF($B$646=1,$U$646&gt;=INDEX($U$571:$U$698,1+$A$646-Assumptions!$B$77),$U$646&gt;INDEX($U$571:$U$698,1+$A$646+Assumptions!$B$77)),IF($C$646=1,$V$646&gt;=INDEX($V$571:$V$698,1+$A$646-Assumptions!$B$78),$V$646&gt;INDEX($V$571:$V$698,1+$A$646+Assumptions!$B$78)),IF($D$646=1,$W$646&gt;=INDEX($W$571:$W$698,1+$A$646-Assumptions!$B$79),$W$646&gt;INDEX($W$571:$W$698,1+$A$646+Assumptions!$B$79)),IF($E$646=1,$X$646&gt;=INDEX($X$571:$X$698,1+$A$646-Assumptions!$B$80),$X$646&gt;INDEX($X$571:$X$698,1+$A$646+Assumptions!$B$80)),IF($F$646=1,$Y$646&gt;=INDEX($Y$571:$Y$698,1+$A$646-Assumptions!$B$81),$Y$646&gt;INDEX($Y$571:$Y$698,1+$A$646+Assumptions!$B$81)),IF($G$646=1,$Z$646&gt;=INDEX($Z$571:$Z$698,1+$A$646-Assumptions!$B$82),$Z$646&gt;INDEX($Z$571:$Z$698,1+$A$646+Assumptions!$B$82)),IF($H$646=1,$AA$646&gt;=INDEX($AA$571:$AA$698,1+$A$646-Assumptions!$B$83),$AA$646&gt;INDEX($AA$571:$AA$698,1+$A$646+Assumptions!$B$83))),1,0)</f>
        <v>0</v>
      </c>
    </row>
    <row r="647" customFormat="false" ht="15" hidden="true" customHeight="false" outlineLevel="0" collapsed="false">
      <c r="A647" s="6" t="n">
        <f aca="false">ROW()-ROW($A$571)+Assumptions!$B$4</f>
        <v>76</v>
      </c>
      <c r="B647" s="12" t="n">
        <f aca="false">MOD(QUOTIENT($A$647,Assumptions!$B$77),2)</f>
        <v>1</v>
      </c>
      <c r="C647" s="12" t="n">
        <f aca="false">MOD(QUOTIENT($A$647,Assumptions!$B$78),2)</f>
        <v>0</v>
      </c>
      <c r="D647" s="12" t="n">
        <f aca="false">MOD(QUOTIENT($A$647,Assumptions!$B$79),2)</f>
        <v>0</v>
      </c>
      <c r="E647" s="12" t="n">
        <f aca="false">MOD(QUOTIENT($A$647,Assumptions!$B$80),2)</f>
        <v>1</v>
      </c>
      <c r="F647" s="12" t="n">
        <f aca="false">MOD(QUOTIENT($A$647,Assumptions!$B$81),2)</f>
        <v>1</v>
      </c>
      <c r="G647" s="12" t="n">
        <f aca="false">MOD(QUOTIENT($A$647,Assumptions!$B$82),2)</f>
        <v>0</v>
      </c>
      <c r="H647" s="12" t="n">
        <f aca="false">MOD(QUOTIENT($A$647,Assumptions!$B$83),2)</f>
        <v>0</v>
      </c>
      <c r="I647" s="12" t="n">
        <f aca="false">IF($B$647=1,MIN(Assumptions!$B$67,MAX(Assumptions!$B$4,Assumptions!$B$26-(Assumptions!$B$4))),Assumptions!$B$4)</f>
        <v>30000000</v>
      </c>
      <c r="J647" s="12" t="n">
        <f aca="false">IF($C$647=1,MIN(Assumptions!$B$66,MAX(Assumptions!$B$4,Assumptions!$B$26-($I$647))),Assumptions!$B$4)</f>
        <v>0</v>
      </c>
      <c r="K647" s="12" t="n">
        <f aca="false">IF($D$647=1,MIN(Assumptions!$B$61,MAX(Assumptions!$B$4,Assumptions!$B$26-($I$647+$J$647))),Assumptions!$B$4)</f>
        <v>0</v>
      </c>
      <c r="L647" s="12" t="n">
        <f aca="false">IF($E$647=1,MIN(Assumptions!$B$56,MAX(Assumptions!$B$4,Assumptions!$B$26-($I$647+$J$647+$K$647))),Assumptions!$B$4)</f>
        <v>60000000</v>
      </c>
      <c r="M647" s="12" t="n">
        <f aca="false">IF($F$647=1,MIN(Assumptions!$B$51,MAX(Assumptions!$B$4,Assumptions!$B$26-($I$647+$J$647+$K$647+$L$647))),Assumptions!$B$4)</f>
        <v>30000000</v>
      </c>
      <c r="N647" s="12" t="n">
        <f aca="false">IF($G$647=1,MIN(Assumptions!$B$46,MAX(Assumptions!$B$4,Assumptions!$B$26-($I$647+$J$647+$K$647+$L$647+$M$647))),Assumptions!$B$4)</f>
        <v>0</v>
      </c>
      <c r="O647" s="12" t="n">
        <f aca="false">IF($H$647=1,MIN(Assumptions!$B$41,MAX(Assumptions!$B$4,Assumptions!$B$26-($I$647+$J$647+$K$647+$L$647+$M$647+$N$647))),Assumptions!$B$4)</f>
        <v>0</v>
      </c>
      <c r="P647" s="12" t="n">
        <f aca="false">$I$647+$J$647+$K$647+$L$647+$M$647+$N$647+$O$647</f>
        <v>120000000</v>
      </c>
      <c r="Q647" s="12" t="n">
        <f aca="false">MAX(Assumptions!$B$4,Assumptions!$B$26-$P$647)</f>
        <v>1880000000</v>
      </c>
      <c r="R647" s="12" t="n">
        <f aca="false">$J$560+$O$560+Assumptions!$B$20+IF($B$647=0,$D$560,Assumptions!$B$4)+IF($C$647=0,$AI$560,Assumptions!$B$4)+IF($D$647=0,$AF$560,Assumptions!$B$4)+IF($E$647=0,$AC$560,Assumptions!$B$4)+IF($F$647=0,$Z$560,Assumptions!$B$4)+IF($G$647=0,$W$560,Assumptions!$B$4)+IF($H$647=0,$T$560,Assumptions!$B$4)</f>
        <v>27082929.9219582</v>
      </c>
      <c r="S647" s="12" t="n">
        <f aca="false">IF($R$647&gt;Assumptions!$B$4,$Q$647/$R$647&gt;Assumptions!$B$13,FALSE())</f>
        <v>1</v>
      </c>
      <c r="T647" s="12" t="n">
        <f aca="false">IF($S$647,($Q$647+Assumptions!$B$14*Assumptions!$B$13)/($R$647+Assumptions!$B$14),IF($R$647&gt;Assumptions!$B$4,$Q$647/$R$647,Assumptions!$B$4))</f>
        <v>63.6346705673226</v>
      </c>
      <c r="U647" s="12" t="n">
        <f aca="false">IF($B$647=1,$I$647,$D$560*$T$647)</f>
        <v>30000000</v>
      </c>
      <c r="V647" s="12" t="n">
        <f aca="false">IF($C$647=1,$J$647,$AI$560*$T$647)</f>
        <v>388341476.856391</v>
      </c>
      <c r="W647" s="12" t="n">
        <f aca="false">IF($D$647=1,$K$647,$AF$560*$T$647)</f>
        <v>109769048.274359</v>
      </c>
      <c r="X647" s="12" t="n">
        <f aca="false">IF($E$647=1,$L$647,$AC$560*$T$647)</f>
        <v>60000000</v>
      </c>
      <c r="Y647" s="12" t="n">
        <f aca="false">IF($F$647=1,$M$647,$Z$560*$T$647)</f>
        <v>30000000</v>
      </c>
      <c r="Z647" s="12" t="n">
        <f aca="false">IF($G$647=1,$N$647,$W$560*$T$647)</f>
        <v>318173352.836613</v>
      </c>
      <c r="AA647" s="12" t="n">
        <f aca="false">IF($H$647=1,$O$647,$T$560*$T$647)</f>
        <v>318173352.836613</v>
      </c>
      <c r="AB647" s="12" t="n">
        <f aca="false">($J$560+$O$560)*$T$647</f>
        <v>16244057.6718134</v>
      </c>
      <c r="AC647" s="12" t="n">
        <f aca="false">Assumptions!$B$20*$T$647</f>
        <v>572712035.105904</v>
      </c>
      <c r="AD647" s="12" t="n">
        <f aca="false">IF($S$647,Assumptions!$B$14*($T$647-Assumptions!$B$13),Assumptions!$B$4)</f>
        <v>156586676.418307</v>
      </c>
      <c r="AE647" s="12" t="n">
        <f aca="false">$U$647+$V$647+$W$647+$X$647+$Y$647+$Z$647+$AA$647+$AB$647+$AC$647+$AD$647</f>
        <v>2000000000</v>
      </c>
      <c r="AF647" s="12" t="n">
        <f aca="false">IF(AND(IF($B$647=1,$U$647&gt;=INDEX($U$571:$U$698,1+$A$647-Assumptions!$B$77),$U$647&gt;INDEX($U$571:$U$698,1+$A$647+Assumptions!$B$77)),IF($C$647=1,$V$647&gt;=INDEX($V$571:$V$698,1+$A$647-Assumptions!$B$78),$V$647&gt;INDEX($V$571:$V$698,1+$A$647+Assumptions!$B$78)),IF($D$647=1,$W$647&gt;=INDEX($W$571:$W$698,1+$A$647-Assumptions!$B$79),$W$647&gt;INDEX($W$571:$W$698,1+$A$647+Assumptions!$B$79)),IF($E$647=1,$X$647&gt;=INDEX($X$571:$X$698,1+$A$647-Assumptions!$B$80),$X$647&gt;INDEX($X$571:$X$698,1+$A$647+Assumptions!$B$80)),IF($F$647=1,$Y$647&gt;=INDEX($Y$571:$Y$698,1+$A$647-Assumptions!$B$81),$Y$647&gt;INDEX($Y$571:$Y$698,1+$A$647+Assumptions!$B$81)),IF($G$647=1,$Z$647&gt;=INDEX($Z$571:$Z$698,1+$A$647-Assumptions!$B$82),$Z$647&gt;INDEX($Z$571:$Z$698,1+$A$647+Assumptions!$B$82)),IF($H$647=1,$AA$647&gt;=INDEX($AA$571:$AA$698,1+$A$647-Assumptions!$B$83),$AA$647&gt;INDEX($AA$571:$AA$698,1+$A$647+Assumptions!$B$83))),1,0)</f>
        <v>0</v>
      </c>
    </row>
    <row r="648" customFormat="false" ht="15" hidden="true" customHeight="false" outlineLevel="0" collapsed="false">
      <c r="A648" s="6" t="n">
        <f aca="false">ROW()-ROW($A$571)+Assumptions!$B$4</f>
        <v>77</v>
      </c>
      <c r="B648" s="12" t="n">
        <f aca="false">MOD(QUOTIENT($A$648,Assumptions!$B$77),2)</f>
        <v>1</v>
      </c>
      <c r="C648" s="12" t="n">
        <f aca="false">MOD(QUOTIENT($A$648,Assumptions!$B$78),2)</f>
        <v>0</v>
      </c>
      <c r="D648" s="12" t="n">
        <f aca="false">MOD(QUOTIENT($A$648,Assumptions!$B$79),2)</f>
        <v>0</v>
      </c>
      <c r="E648" s="12" t="n">
        <f aca="false">MOD(QUOTIENT($A$648,Assumptions!$B$80),2)</f>
        <v>1</v>
      </c>
      <c r="F648" s="12" t="n">
        <f aca="false">MOD(QUOTIENT($A$648,Assumptions!$B$81),2)</f>
        <v>1</v>
      </c>
      <c r="G648" s="12" t="n">
        <f aca="false">MOD(QUOTIENT($A$648,Assumptions!$B$82),2)</f>
        <v>0</v>
      </c>
      <c r="H648" s="12" t="n">
        <f aca="false">MOD(QUOTIENT($A$648,Assumptions!$B$83),2)</f>
        <v>1</v>
      </c>
      <c r="I648" s="12" t="n">
        <f aca="false">IF($B$648=1,MIN(Assumptions!$B$67,MAX(Assumptions!$B$4,Assumptions!$B$26-(Assumptions!$B$4))),Assumptions!$B$4)</f>
        <v>30000000</v>
      </c>
      <c r="J648" s="12" t="n">
        <f aca="false">IF($C$648=1,MIN(Assumptions!$B$66,MAX(Assumptions!$B$4,Assumptions!$B$26-($I$648))),Assumptions!$B$4)</f>
        <v>0</v>
      </c>
      <c r="K648" s="12" t="n">
        <f aca="false">IF($D$648=1,MIN(Assumptions!$B$61,MAX(Assumptions!$B$4,Assumptions!$B$26-($I$648+$J$648))),Assumptions!$B$4)</f>
        <v>0</v>
      </c>
      <c r="L648" s="12" t="n">
        <f aca="false">IF($E$648=1,MIN(Assumptions!$B$56,MAX(Assumptions!$B$4,Assumptions!$B$26-($I$648+$J$648+$K$648))),Assumptions!$B$4)</f>
        <v>60000000</v>
      </c>
      <c r="M648" s="12" t="n">
        <f aca="false">IF($F$648=1,MIN(Assumptions!$B$51,MAX(Assumptions!$B$4,Assumptions!$B$26-($I$648+$J$648+$K$648+$L$648))),Assumptions!$B$4)</f>
        <v>30000000</v>
      </c>
      <c r="N648" s="12" t="n">
        <f aca="false">IF($G$648=1,MIN(Assumptions!$B$46,MAX(Assumptions!$B$4,Assumptions!$B$26-($I$648+$J$648+$K$648+$L$648+$M$648))),Assumptions!$B$4)</f>
        <v>0</v>
      </c>
      <c r="O648" s="12" t="n">
        <f aca="false">IF($H$648=1,MIN(Assumptions!$B$41,MAX(Assumptions!$B$4,Assumptions!$B$26-($I$648+$J$648+$K$648+$L$648+$M$648+$N$648))),Assumptions!$B$4)</f>
        <v>5000000</v>
      </c>
      <c r="P648" s="12" t="n">
        <f aca="false">$I$648+$J$648+$K$648+$L$648+$M$648+$N$648+$O$648</f>
        <v>125000000</v>
      </c>
      <c r="Q648" s="12" t="n">
        <f aca="false">MAX(Assumptions!$B$4,Assumptions!$B$26-$P$648)</f>
        <v>1875000000</v>
      </c>
      <c r="R648" s="12" t="n">
        <f aca="false">$J$560+$O$560+Assumptions!$B$20+IF($B$648=0,$D$560,Assumptions!$B$4)+IF($C$648=0,$AI$560,Assumptions!$B$4)+IF($D$648=0,$AF$560,Assumptions!$B$4)+IF($E$648=0,$AC$560,Assumptions!$B$4)+IF($F$648=0,$Z$560,Assumptions!$B$4)+IF($G$648=0,$W$560,Assumptions!$B$4)+IF($H$648=0,$T$560,Assumptions!$B$4)</f>
        <v>22082929.9219582</v>
      </c>
      <c r="S648" s="12" t="n">
        <f aca="false">IF($R$648&gt;Assumptions!$B$4,$Q$648/$R$648&gt;Assumptions!$B$13,FALSE())</f>
        <v>1</v>
      </c>
      <c r="T648" s="12" t="n">
        <f aca="false">IF($S$648,($Q$648+Assumptions!$B$14*Assumptions!$B$13)/($R$648+Assumptions!$B$14),IF($R$648&gt;Assumptions!$B$4,$Q$648/$R$648,Assumptions!$B$4))</f>
        <v>76.3741346519873</v>
      </c>
      <c r="U648" s="12" t="n">
        <f aca="false">IF($B$648=1,$I$648,$D$560*$T$648)</f>
        <v>30000000</v>
      </c>
      <c r="V648" s="12" t="n">
        <f aca="false">IF($C$648=1,$J$648,$AI$560*$T$648)</f>
        <v>466086238.523125</v>
      </c>
      <c r="W648" s="12" t="n">
        <f aca="false">IF($D$648=1,$K$648,$AF$560*$T$648)</f>
        <v>131744471.980208</v>
      </c>
      <c r="X648" s="12" t="n">
        <f aca="false">IF($E$648=1,$L$648,$AC$560*$T$648)</f>
        <v>60000000</v>
      </c>
      <c r="Y648" s="12" t="n">
        <f aca="false">IF($F$648=1,$M$648,$Z$560*$T$648)</f>
        <v>30000000</v>
      </c>
      <c r="Z648" s="12" t="n">
        <f aca="false">IF($G$648=1,$N$648,$W$560*$T$648)</f>
        <v>381870673.259936</v>
      </c>
      <c r="AA648" s="12" t="n">
        <f aca="false">IF($H$648=1,$O$648,$T$560*$T$648)</f>
        <v>5000000</v>
      </c>
      <c r="AB648" s="12" t="n">
        <f aca="false">($J$560+$O$560)*$T$648</f>
        <v>19496067.7388782</v>
      </c>
      <c r="AC648" s="12" t="n">
        <f aca="false">Assumptions!$B$20*$T$648</f>
        <v>687367211.867885</v>
      </c>
      <c r="AD648" s="12" t="n">
        <f aca="false">IF($S$648,Assumptions!$B$14*($T$648-Assumptions!$B$13),Assumptions!$B$4)</f>
        <v>188435336.629968</v>
      </c>
      <c r="AE648" s="12" t="n">
        <f aca="false">$U$648+$V$648+$W$648+$X$648+$Y$648+$Z$648+$AA$648+$AB$648+$AC$648+$AD$648</f>
        <v>2000000000</v>
      </c>
      <c r="AF648" s="12" t="n">
        <f aca="false">IF(AND(IF($B$648=1,$U$648&gt;=INDEX($U$571:$U$698,1+$A$648-Assumptions!$B$77),$U$648&gt;INDEX($U$571:$U$698,1+$A$648+Assumptions!$B$77)),IF($C$648=1,$V$648&gt;=INDEX($V$571:$V$698,1+$A$648-Assumptions!$B$78),$V$648&gt;INDEX($V$571:$V$698,1+$A$648+Assumptions!$B$78)),IF($D$648=1,$W$648&gt;=INDEX($W$571:$W$698,1+$A$648-Assumptions!$B$79),$W$648&gt;INDEX($W$571:$W$698,1+$A$648+Assumptions!$B$79)),IF($E$648=1,$X$648&gt;=INDEX($X$571:$X$698,1+$A$648-Assumptions!$B$80),$X$648&gt;INDEX($X$571:$X$698,1+$A$648+Assumptions!$B$80)),IF($F$648=1,$Y$648&gt;=INDEX($Y$571:$Y$698,1+$A$648-Assumptions!$B$81),$Y$648&gt;INDEX($Y$571:$Y$698,1+$A$648+Assumptions!$B$81)),IF($G$648=1,$Z$648&gt;=INDEX($Z$571:$Z$698,1+$A$648-Assumptions!$B$82),$Z$648&gt;INDEX($Z$571:$Z$698,1+$A$648+Assumptions!$B$82)),IF($H$648=1,$AA$648&gt;=INDEX($AA$571:$AA$698,1+$A$648-Assumptions!$B$83),$AA$648&gt;INDEX($AA$571:$AA$698,1+$A$648+Assumptions!$B$83))),1,0)</f>
        <v>0</v>
      </c>
    </row>
    <row r="649" customFormat="false" ht="15" hidden="true" customHeight="false" outlineLevel="0" collapsed="false">
      <c r="A649" s="6" t="n">
        <f aca="false">ROW()-ROW($A$571)+Assumptions!$B$4</f>
        <v>78</v>
      </c>
      <c r="B649" s="12" t="n">
        <f aca="false">MOD(QUOTIENT($A$649,Assumptions!$B$77),2)</f>
        <v>1</v>
      </c>
      <c r="C649" s="12" t="n">
        <f aca="false">MOD(QUOTIENT($A$649,Assumptions!$B$78),2)</f>
        <v>0</v>
      </c>
      <c r="D649" s="12" t="n">
        <f aca="false">MOD(QUOTIENT($A$649,Assumptions!$B$79),2)</f>
        <v>0</v>
      </c>
      <c r="E649" s="12" t="n">
        <f aca="false">MOD(QUOTIENT($A$649,Assumptions!$B$80),2)</f>
        <v>1</v>
      </c>
      <c r="F649" s="12" t="n">
        <f aca="false">MOD(QUOTIENT($A$649,Assumptions!$B$81),2)</f>
        <v>1</v>
      </c>
      <c r="G649" s="12" t="n">
        <f aca="false">MOD(QUOTIENT($A$649,Assumptions!$B$82),2)</f>
        <v>1</v>
      </c>
      <c r="H649" s="12" t="n">
        <f aca="false">MOD(QUOTIENT($A$649,Assumptions!$B$83),2)</f>
        <v>0</v>
      </c>
      <c r="I649" s="12" t="n">
        <f aca="false">IF($B$649=1,MIN(Assumptions!$B$67,MAX(Assumptions!$B$4,Assumptions!$B$26-(Assumptions!$B$4))),Assumptions!$B$4)</f>
        <v>30000000</v>
      </c>
      <c r="J649" s="12" t="n">
        <f aca="false">IF($C$649=1,MIN(Assumptions!$B$66,MAX(Assumptions!$B$4,Assumptions!$B$26-($I$649))),Assumptions!$B$4)</f>
        <v>0</v>
      </c>
      <c r="K649" s="12" t="n">
        <f aca="false">IF($D$649=1,MIN(Assumptions!$B$61,MAX(Assumptions!$B$4,Assumptions!$B$26-($I$649+$J$649))),Assumptions!$B$4)</f>
        <v>0</v>
      </c>
      <c r="L649" s="12" t="n">
        <f aca="false">IF($E$649=1,MIN(Assumptions!$B$56,MAX(Assumptions!$B$4,Assumptions!$B$26-($I$649+$J$649+$K$649))),Assumptions!$B$4)</f>
        <v>60000000</v>
      </c>
      <c r="M649" s="12" t="n">
        <f aca="false">IF($F$649=1,MIN(Assumptions!$B$51,MAX(Assumptions!$B$4,Assumptions!$B$26-($I$649+$J$649+$K$649+$L$649))),Assumptions!$B$4)</f>
        <v>30000000</v>
      </c>
      <c r="N649" s="12" t="n">
        <f aca="false">IF($G$649=1,MIN(Assumptions!$B$46,MAX(Assumptions!$B$4,Assumptions!$B$26-($I$649+$J$649+$K$649+$L$649+$M$649))),Assumptions!$B$4)</f>
        <v>15000000</v>
      </c>
      <c r="O649" s="12" t="n">
        <f aca="false">IF($H$649=1,MIN(Assumptions!$B$41,MAX(Assumptions!$B$4,Assumptions!$B$26-($I$649+$J$649+$K$649+$L$649+$M$649+$N$649))),Assumptions!$B$4)</f>
        <v>0</v>
      </c>
      <c r="P649" s="12" t="n">
        <f aca="false">$I$649+$J$649+$K$649+$L$649+$M$649+$N$649+$O$649</f>
        <v>135000000</v>
      </c>
      <c r="Q649" s="12" t="n">
        <f aca="false">MAX(Assumptions!$B$4,Assumptions!$B$26-$P$649)</f>
        <v>1865000000</v>
      </c>
      <c r="R649" s="12" t="n">
        <f aca="false">$J$560+$O$560+Assumptions!$B$20+IF($B$649=0,$D$560,Assumptions!$B$4)+IF($C$649=0,$AI$560,Assumptions!$B$4)+IF($D$649=0,$AF$560,Assumptions!$B$4)+IF($E$649=0,$AC$560,Assumptions!$B$4)+IF($F$649=0,$Z$560,Assumptions!$B$4)+IF($G$649=0,$W$560,Assumptions!$B$4)+IF($H$649=0,$T$560,Assumptions!$B$4)</f>
        <v>22082929.9219582</v>
      </c>
      <c r="S649" s="12" t="n">
        <f aca="false">IF($R$649&gt;Assumptions!$B$4,$Q$649/$R$649&gt;Assumptions!$B$13,FALSE())</f>
        <v>1</v>
      </c>
      <c r="T649" s="12" t="n">
        <f aca="false">IF($S$649,($Q$649+Assumptions!$B$14*Assumptions!$B$13)/($R$649+Assumptions!$B$14),IF($R$649&gt;Assumptions!$B$4,$Q$649/$R$649,Assumptions!$B$4))</f>
        <v>75.9673483156251</v>
      </c>
      <c r="U649" s="12" t="n">
        <f aca="false">IF($B$649=1,$I$649,$D$560*$T$649)</f>
        <v>30000000</v>
      </c>
      <c r="V649" s="12" t="n">
        <f aca="false">IF($C$649=1,$J$649,$AI$560*$T$649)</f>
        <v>463603755.228727</v>
      </c>
      <c r="W649" s="12" t="n">
        <f aca="false">IF($D$649=1,$K$649,$AF$560*$T$649)</f>
        <v>131042770.398422</v>
      </c>
      <c r="X649" s="12" t="n">
        <f aca="false">IF($E$649=1,$L$649,$AC$560*$T$649)</f>
        <v>60000000</v>
      </c>
      <c r="Y649" s="12" t="n">
        <f aca="false">IF($F$649=1,$M$649,$Z$560*$T$649)</f>
        <v>30000000</v>
      </c>
      <c r="Z649" s="12" t="n">
        <f aca="false">IF($G$649=1,$N$649,$W$560*$T$649)</f>
        <v>15000000</v>
      </c>
      <c r="AA649" s="12" t="n">
        <f aca="false">IF($H$649=1,$O$649,$T$560*$T$649)</f>
        <v>379836741.578126</v>
      </c>
      <c r="AB649" s="12" t="n">
        <f aca="false">($J$560+$O$560)*$T$649</f>
        <v>19392227.165036</v>
      </c>
      <c r="AC649" s="12" t="n">
        <f aca="false">Assumptions!$B$20*$T$649</f>
        <v>683706134.840626</v>
      </c>
      <c r="AD649" s="12" t="n">
        <f aca="false">IF($S$649,Assumptions!$B$14*($T$649-Assumptions!$B$13),Assumptions!$B$4)</f>
        <v>187418370.789063</v>
      </c>
      <c r="AE649" s="12" t="n">
        <f aca="false">$U$649+$V$649+$W$649+$X$649+$Y$649+$Z$649+$AA$649+$AB$649+$AC$649+$AD$649</f>
        <v>2000000000</v>
      </c>
      <c r="AF649" s="12" t="n">
        <f aca="false">IF(AND(IF($B$649=1,$U$649&gt;=INDEX($U$571:$U$698,1+$A$649-Assumptions!$B$77),$U$649&gt;INDEX($U$571:$U$698,1+$A$649+Assumptions!$B$77)),IF($C$649=1,$V$649&gt;=INDEX($V$571:$V$698,1+$A$649-Assumptions!$B$78),$V$649&gt;INDEX($V$571:$V$698,1+$A$649+Assumptions!$B$78)),IF($D$649=1,$W$649&gt;=INDEX($W$571:$W$698,1+$A$649-Assumptions!$B$79),$W$649&gt;INDEX($W$571:$W$698,1+$A$649+Assumptions!$B$79)),IF($E$649=1,$X$649&gt;=INDEX($X$571:$X$698,1+$A$649-Assumptions!$B$80),$X$649&gt;INDEX($X$571:$X$698,1+$A$649+Assumptions!$B$80)),IF($F$649=1,$Y$649&gt;=INDEX($Y$571:$Y$698,1+$A$649-Assumptions!$B$81),$Y$649&gt;INDEX($Y$571:$Y$698,1+$A$649+Assumptions!$B$81)),IF($G$649=1,$Z$649&gt;=INDEX($Z$571:$Z$698,1+$A$649-Assumptions!$B$82),$Z$649&gt;INDEX($Z$571:$Z$698,1+$A$649+Assumptions!$B$82)),IF($H$649=1,$AA$649&gt;=INDEX($AA$571:$AA$698,1+$A$649-Assumptions!$B$83),$AA$649&gt;INDEX($AA$571:$AA$698,1+$A$649+Assumptions!$B$83))),1,0)</f>
        <v>0</v>
      </c>
    </row>
    <row r="650" customFormat="false" ht="15" hidden="true" customHeight="false" outlineLevel="0" collapsed="false">
      <c r="A650" s="6" t="n">
        <f aca="false">ROW()-ROW($A$571)+Assumptions!$B$4</f>
        <v>79</v>
      </c>
      <c r="B650" s="12" t="n">
        <f aca="false">MOD(QUOTIENT($A$650,Assumptions!$B$77),2)</f>
        <v>1</v>
      </c>
      <c r="C650" s="12" t="n">
        <f aca="false">MOD(QUOTIENT($A$650,Assumptions!$B$78),2)</f>
        <v>0</v>
      </c>
      <c r="D650" s="12" t="n">
        <f aca="false">MOD(QUOTIENT($A$650,Assumptions!$B$79),2)</f>
        <v>0</v>
      </c>
      <c r="E650" s="12" t="n">
        <f aca="false">MOD(QUOTIENT($A$650,Assumptions!$B$80),2)</f>
        <v>1</v>
      </c>
      <c r="F650" s="12" t="n">
        <f aca="false">MOD(QUOTIENT($A$650,Assumptions!$B$81),2)</f>
        <v>1</v>
      </c>
      <c r="G650" s="12" t="n">
        <f aca="false">MOD(QUOTIENT($A$650,Assumptions!$B$82),2)</f>
        <v>1</v>
      </c>
      <c r="H650" s="12" t="n">
        <f aca="false">MOD(QUOTIENT($A$650,Assumptions!$B$83),2)</f>
        <v>1</v>
      </c>
      <c r="I650" s="12" t="n">
        <f aca="false">IF($B$650=1,MIN(Assumptions!$B$67,MAX(Assumptions!$B$4,Assumptions!$B$26-(Assumptions!$B$4))),Assumptions!$B$4)</f>
        <v>30000000</v>
      </c>
      <c r="J650" s="12" t="n">
        <f aca="false">IF($C$650=1,MIN(Assumptions!$B$66,MAX(Assumptions!$B$4,Assumptions!$B$26-($I$650))),Assumptions!$B$4)</f>
        <v>0</v>
      </c>
      <c r="K650" s="12" t="n">
        <f aca="false">IF($D$650=1,MIN(Assumptions!$B$61,MAX(Assumptions!$B$4,Assumptions!$B$26-($I$650+$J$650))),Assumptions!$B$4)</f>
        <v>0</v>
      </c>
      <c r="L650" s="12" t="n">
        <f aca="false">IF($E$650=1,MIN(Assumptions!$B$56,MAX(Assumptions!$B$4,Assumptions!$B$26-($I$650+$J$650+$K$650))),Assumptions!$B$4)</f>
        <v>60000000</v>
      </c>
      <c r="M650" s="12" t="n">
        <f aca="false">IF($F$650=1,MIN(Assumptions!$B$51,MAX(Assumptions!$B$4,Assumptions!$B$26-($I$650+$J$650+$K$650+$L$650))),Assumptions!$B$4)</f>
        <v>30000000</v>
      </c>
      <c r="N650" s="12" t="n">
        <f aca="false">IF($G$650=1,MIN(Assumptions!$B$46,MAX(Assumptions!$B$4,Assumptions!$B$26-($I$650+$J$650+$K$650+$L$650+$M$650))),Assumptions!$B$4)</f>
        <v>15000000</v>
      </c>
      <c r="O650" s="12" t="n">
        <f aca="false">IF($H$650=1,MIN(Assumptions!$B$41,MAX(Assumptions!$B$4,Assumptions!$B$26-($I$650+$J$650+$K$650+$L$650+$M$650+$N$650))),Assumptions!$B$4)</f>
        <v>5000000</v>
      </c>
      <c r="P650" s="12" t="n">
        <f aca="false">$I$650+$J$650+$K$650+$L$650+$M$650+$N$650+$O$650</f>
        <v>140000000</v>
      </c>
      <c r="Q650" s="12" t="n">
        <f aca="false">MAX(Assumptions!$B$4,Assumptions!$B$26-$P$650)</f>
        <v>1860000000</v>
      </c>
      <c r="R650" s="12" t="n">
        <f aca="false">$J$560+$O$560+Assumptions!$B$20+IF($B$650=0,$D$560,Assumptions!$B$4)+IF($C$650=0,$AI$560,Assumptions!$B$4)+IF($D$650=0,$AF$560,Assumptions!$B$4)+IF($E$650=0,$AC$560,Assumptions!$B$4)+IF($F$650=0,$Z$560,Assumptions!$B$4)+IF($G$650=0,$W$560,Assumptions!$B$4)+IF($H$650=0,$T$560,Assumptions!$B$4)</f>
        <v>17082929.9219582</v>
      </c>
      <c r="S650" s="12" t="n">
        <f aca="false">IF($R$650&gt;Assumptions!$B$4,$Q$650/$R$650&gt;Assumptions!$B$13,FALSE())</f>
        <v>1</v>
      </c>
      <c r="T650" s="12" t="n">
        <f aca="false">IF($S$650,($Q$650+Assumptions!$B$14*Assumptions!$B$13)/($R$650+Assumptions!$B$14),IF($R$650&gt;Assumptions!$B$4,$Q$650/$R$650,Assumptions!$B$4))</f>
        <v>95.1083421848737</v>
      </c>
      <c r="U650" s="12" t="n">
        <f aca="false">IF($B$650=1,$I$650,$D$560*$T$650)</f>
        <v>30000000</v>
      </c>
      <c r="V650" s="12" t="n">
        <f aca="false">IF($C$650=1,$J$650,$AI$560*$T$650)</f>
        <v>580414948.897422</v>
      </c>
      <c r="W650" s="12" t="n">
        <f aca="false">IF($D$650=1,$K$650,$AF$560*$T$650)</f>
        <v>164060756.683586</v>
      </c>
      <c r="X650" s="12" t="n">
        <f aca="false">IF($E$650=1,$L$650,$AC$560*$T$650)</f>
        <v>60000000</v>
      </c>
      <c r="Y650" s="12" t="n">
        <f aca="false">IF($F$650=1,$M$650,$Z$560*$T$650)</f>
        <v>30000000</v>
      </c>
      <c r="Z650" s="12" t="n">
        <f aca="false">IF($G$650=1,$N$650,$W$560*$T$650)</f>
        <v>15000000</v>
      </c>
      <c r="AA650" s="12" t="n">
        <f aca="false">IF($H$650=1,$O$650,$T$560*$T$650)</f>
        <v>5000000</v>
      </c>
      <c r="AB650" s="12" t="n">
        <f aca="false">($J$560+$O$560)*$T$650</f>
        <v>24278359.292945</v>
      </c>
      <c r="AC650" s="12" t="n">
        <f aca="false">Assumptions!$B$20*$T$650</f>
        <v>855975079.663863</v>
      </c>
      <c r="AD650" s="12" t="n">
        <f aca="false">IF($S$650,Assumptions!$B$14*($T$650-Assumptions!$B$13),Assumptions!$B$4)</f>
        <v>235270855.462184</v>
      </c>
      <c r="AE650" s="12" t="n">
        <f aca="false">$U$650+$V$650+$W$650+$X$650+$Y$650+$Z$650+$AA$650+$AB$650+$AC$650+$AD$650</f>
        <v>2000000000</v>
      </c>
      <c r="AF650" s="12" t="n">
        <f aca="false">IF(AND(IF($B$650=1,$U$650&gt;=INDEX($U$571:$U$698,1+$A$650-Assumptions!$B$77),$U$650&gt;INDEX($U$571:$U$698,1+$A$650+Assumptions!$B$77)),IF($C$650=1,$V$650&gt;=INDEX($V$571:$V$698,1+$A$650-Assumptions!$B$78),$V$650&gt;INDEX($V$571:$V$698,1+$A$650+Assumptions!$B$78)),IF($D$650=1,$W$650&gt;=INDEX($W$571:$W$698,1+$A$650-Assumptions!$B$79),$W$650&gt;INDEX($W$571:$W$698,1+$A$650+Assumptions!$B$79)),IF($E$650=1,$X$650&gt;=INDEX($X$571:$X$698,1+$A$650-Assumptions!$B$80),$X$650&gt;INDEX($X$571:$X$698,1+$A$650+Assumptions!$B$80)),IF($F$650=1,$Y$650&gt;=INDEX($Y$571:$Y$698,1+$A$650-Assumptions!$B$81),$Y$650&gt;INDEX($Y$571:$Y$698,1+$A$650+Assumptions!$B$81)),IF($G$650=1,$Z$650&gt;=INDEX($Z$571:$Z$698,1+$A$650-Assumptions!$B$82),$Z$650&gt;INDEX($Z$571:$Z$698,1+$A$650+Assumptions!$B$82)),IF($H$650=1,$AA$650&gt;=INDEX($AA$571:$AA$698,1+$A$650-Assumptions!$B$83),$AA$650&gt;INDEX($AA$571:$AA$698,1+$A$650+Assumptions!$B$83))),1,0)</f>
        <v>0</v>
      </c>
    </row>
    <row r="651" customFormat="false" ht="15" hidden="true" customHeight="false" outlineLevel="0" collapsed="false">
      <c r="A651" s="6" t="n">
        <f aca="false">ROW()-ROW($A$571)+Assumptions!$B$4</f>
        <v>80</v>
      </c>
      <c r="B651" s="12" t="n">
        <f aca="false">MOD(QUOTIENT($A$651,Assumptions!$B$77),2)</f>
        <v>1</v>
      </c>
      <c r="C651" s="12" t="n">
        <f aca="false">MOD(QUOTIENT($A$651,Assumptions!$B$78),2)</f>
        <v>0</v>
      </c>
      <c r="D651" s="12" t="n">
        <f aca="false">MOD(QUOTIENT($A$651,Assumptions!$B$79),2)</f>
        <v>1</v>
      </c>
      <c r="E651" s="12" t="n">
        <f aca="false">MOD(QUOTIENT($A$651,Assumptions!$B$80),2)</f>
        <v>0</v>
      </c>
      <c r="F651" s="12" t="n">
        <f aca="false">MOD(QUOTIENT($A$651,Assumptions!$B$81),2)</f>
        <v>0</v>
      </c>
      <c r="G651" s="12" t="n">
        <f aca="false">MOD(QUOTIENT($A$651,Assumptions!$B$82),2)</f>
        <v>0</v>
      </c>
      <c r="H651" s="12" t="n">
        <f aca="false">MOD(QUOTIENT($A$651,Assumptions!$B$83),2)</f>
        <v>0</v>
      </c>
      <c r="I651" s="12" t="n">
        <f aca="false">IF($B$651=1,MIN(Assumptions!$B$67,MAX(Assumptions!$B$4,Assumptions!$B$26-(Assumptions!$B$4))),Assumptions!$B$4)</f>
        <v>30000000</v>
      </c>
      <c r="J651" s="12" t="n">
        <f aca="false">IF($C$651=1,MIN(Assumptions!$B$66,MAX(Assumptions!$B$4,Assumptions!$B$26-($I$651))),Assumptions!$B$4)</f>
        <v>0</v>
      </c>
      <c r="K651" s="12" t="n">
        <f aca="false">IF($D$651=1,MIN(Assumptions!$B$61,MAX(Assumptions!$B$4,Assumptions!$B$26-($I$651+$J$651))),Assumptions!$B$4)</f>
        <v>100000000</v>
      </c>
      <c r="L651" s="12" t="n">
        <f aca="false">IF($E$651=1,MIN(Assumptions!$B$56,MAX(Assumptions!$B$4,Assumptions!$B$26-($I$651+$J$651+$K$651))),Assumptions!$B$4)</f>
        <v>0</v>
      </c>
      <c r="M651" s="12" t="n">
        <f aca="false">IF($F$651=1,MIN(Assumptions!$B$51,MAX(Assumptions!$B$4,Assumptions!$B$26-($I$651+$J$651+$K$651+$L$651))),Assumptions!$B$4)</f>
        <v>0</v>
      </c>
      <c r="N651" s="12" t="n">
        <f aca="false">IF($G$651=1,MIN(Assumptions!$B$46,MAX(Assumptions!$B$4,Assumptions!$B$26-($I$651+$J$651+$K$651+$L$651+$M$651))),Assumptions!$B$4)</f>
        <v>0</v>
      </c>
      <c r="O651" s="12" t="n">
        <f aca="false">IF($H$651=1,MIN(Assumptions!$B$41,MAX(Assumptions!$B$4,Assumptions!$B$26-($I$651+$J$651+$K$651+$L$651+$M$651+$N$651))),Assumptions!$B$4)</f>
        <v>0</v>
      </c>
      <c r="P651" s="12" t="n">
        <f aca="false">$I$651+$J$651+$K$651+$L$651+$M$651+$N$651+$O$651</f>
        <v>130000000</v>
      </c>
      <c r="Q651" s="12" t="n">
        <f aca="false">MAX(Assumptions!$B$4,Assumptions!$B$26-$P$651)</f>
        <v>1870000000</v>
      </c>
      <c r="R651" s="12" t="n">
        <f aca="false">$J$560+$O$560+Assumptions!$B$20+IF($B$651=0,$D$560,Assumptions!$B$4)+IF($C$651=0,$AI$560,Assumptions!$B$4)+IF($D$651=0,$AF$560,Assumptions!$B$4)+IF($E$651=0,$AC$560,Assumptions!$B$4)+IF($F$651=0,$Z$560,Assumptions!$B$4)+IF($G$651=0,$W$560,Assumptions!$B$4)+IF($H$651=0,$T$560,Assumptions!$B$4)</f>
        <v>30757941.8408424</v>
      </c>
      <c r="S651" s="12" t="n">
        <f aca="false">IF($R$651&gt;Assumptions!$B$4,$Q$651/$R$651&gt;Assumptions!$B$13,FALSE())</f>
        <v>1</v>
      </c>
      <c r="T651" s="12" t="n">
        <f aca="false">IF($S$651,($Q$651+Assumptions!$B$14*Assumptions!$B$13)/($R$651+Assumptions!$B$14),IF($R$651&gt;Assumptions!$B$4,$Q$651/$R$651,Assumptions!$B$4))</f>
        <v>56.302341526753</v>
      </c>
      <c r="U651" s="12" t="n">
        <f aca="false">IF($B$651=1,$I$651,$D$560*$T$651)</f>
        <v>30000000</v>
      </c>
      <c r="V651" s="12" t="n">
        <f aca="false">IF($C$651=1,$J$651,$AI$560*$T$651)</f>
        <v>343594682.962026</v>
      </c>
      <c r="W651" s="12" t="n">
        <f aca="false">IF($D$651=1,$K$651,$AF$560*$T$651)</f>
        <v>100000000</v>
      </c>
      <c r="X651" s="12" t="n">
        <f aca="false">IF($E$651=1,$L$651,$AC$560*$T$651)</f>
        <v>135125619.664207</v>
      </c>
      <c r="Y651" s="12" t="n">
        <f aca="false">IF($F$651=1,$M$651,$Z$560*$T$651)</f>
        <v>168907024.580259</v>
      </c>
      <c r="Z651" s="12" t="n">
        <f aca="false">IF($G$651=1,$N$651,$W$560*$T$651)</f>
        <v>281511707.633765</v>
      </c>
      <c r="AA651" s="12" t="n">
        <f aca="false">IF($H$651=1,$O$651,$T$560*$T$651)</f>
        <v>281511707.633765</v>
      </c>
      <c r="AB651" s="12" t="n">
        <f aca="false">($J$560+$O$560)*$T$651</f>
        <v>14372329.968317</v>
      </c>
      <c r="AC651" s="12" t="n">
        <f aca="false">Assumptions!$B$20*$T$651</f>
        <v>506721073.740777</v>
      </c>
      <c r="AD651" s="12" t="n">
        <f aca="false">IF($S$651,Assumptions!$B$14*($T$651-Assumptions!$B$13),Assumptions!$B$4)</f>
        <v>138255853.816883</v>
      </c>
      <c r="AE651" s="12" t="n">
        <f aca="false">$U$651+$V$651+$W$651+$X$651+$Y$651+$Z$651+$AA$651+$AB$651+$AC$651+$AD$651</f>
        <v>2000000000</v>
      </c>
      <c r="AF651" s="12" t="n">
        <f aca="false">IF(AND(IF($B$651=1,$U$651&gt;=INDEX($U$571:$U$698,1+$A$651-Assumptions!$B$77),$U$651&gt;INDEX($U$571:$U$698,1+$A$651+Assumptions!$B$77)),IF($C$651=1,$V$651&gt;=INDEX($V$571:$V$698,1+$A$651-Assumptions!$B$78),$V$651&gt;INDEX($V$571:$V$698,1+$A$651+Assumptions!$B$78)),IF($D$651=1,$W$651&gt;=INDEX($W$571:$W$698,1+$A$651-Assumptions!$B$79),$W$651&gt;INDEX($W$571:$W$698,1+$A$651+Assumptions!$B$79)),IF($E$651=1,$X$651&gt;=INDEX($X$571:$X$698,1+$A$651-Assumptions!$B$80),$X$651&gt;INDEX($X$571:$X$698,1+$A$651+Assumptions!$B$80)),IF($F$651=1,$Y$651&gt;=INDEX($Y$571:$Y$698,1+$A$651-Assumptions!$B$81),$Y$651&gt;INDEX($Y$571:$Y$698,1+$A$651+Assumptions!$B$81)),IF($G$651=1,$Z$651&gt;=INDEX($Z$571:$Z$698,1+$A$651-Assumptions!$B$82),$Z$651&gt;INDEX($Z$571:$Z$698,1+$A$651+Assumptions!$B$82)),IF($H$651=1,$AA$651&gt;=INDEX($AA$571:$AA$698,1+$A$651-Assumptions!$B$83),$AA$651&gt;INDEX($AA$571:$AA$698,1+$A$651+Assumptions!$B$83))),1,0)</f>
        <v>0</v>
      </c>
    </row>
    <row r="652" customFormat="false" ht="15" hidden="true" customHeight="false" outlineLevel="0" collapsed="false">
      <c r="A652" s="6" t="n">
        <f aca="false">ROW()-ROW($A$571)+Assumptions!$B$4</f>
        <v>81</v>
      </c>
      <c r="B652" s="12" t="n">
        <f aca="false">MOD(QUOTIENT($A$652,Assumptions!$B$77),2)</f>
        <v>1</v>
      </c>
      <c r="C652" s="12" t="n">
        <f aca="false">MOD(QUOTIENT($A$652,Assumptions!$B$78),2)</f>
        <v>0</v>
      </c>
      <c r="D652" s="12" t="n">
        <f aca="false">MOD(QUOTIENT($A$652,Assumptions!$B$79),2)</f>
        <v>1</v>
      </c>
      <c r="E652" s="12" t="n">
        <f aca="false">MOD(QUOTIENT($A$652,Assumptions!$B$80),2)</f>
        <v>0</v>
      </c>
      <c r="F652" s="12" t="n">
        <f aca="false">MOD(QUOTIENT($A$652,Assumptions!$B$81),2)</f>
        <v>0</v>
      </c>
      <c r="G652" s="12" t="n">
        <f aca="false">MOD(QUOTIENT($A$652,Assumptions!$B$82),2)</f>
        <v>0</v>
      </c>
      <c r="H652" s="12" t="n">
        <f aca="false">MOD(QUOTIENT($A$652,Assumptions!$B$83),2)</f>
        <v>1</v>
      </c>
      <c r="I652" s="12" t="n">
        <f aca="false">IF($B$652=1,MIN(Assumptions!$B$67,MAX(Assumptions!$B$4,Assumptions!$B$26-(Assumptions!$B$4))),Assumptions!$B$4)</f>
        <v>30000000</v>
      </c>
      <c r="J652" s="12" t="n">
        <f aca="false">IF($C$652=1,MIN(Assumptions!$B$66,MAX(Assumptions!$B$4,Assumptions!$B$26-($I$652))),Assumptions!$B$4)</f>
        <v>0</v>
      </c>
      <c r="K652" s="12" t="n">
        <f aca="false">IF($D$652=1,MIN(Assumptions!$B$61,MAX(Assumptions!$B$4,Assumptions!$B$26-($I$652+$J$652))),Assumptions!$B$4)</f>
        <v>100000000</v>
      </c>
      <c r="L652" s="12" t="n">
        <f aca="false">IF($E$652=1,MIN(Assumptions!$B$56,MAX(Assumptions!$B$4,Assumptions!$B$26-($I$652+$J$652+$K$652))),Assumptions!$B$4)</f>
        <v>0</v>
      </c>
      <c r="M652" s="12" t="n">
        <f aca="false">IF($F$652=1,MIN(Assumptions!$B$51,MAX(Assumptions!$B$4,Assumptions!$B$26-($I$652+$J$652+$K$652+$L$652))),Assumptions!$B$4)</f>
        <v>0</v>
      </c>
      <c r="N652" s="12" t="n">
        <f aca="false">IF($G$652=1,MIN(Assumptions!$B$46,MAX(Assumptions!$B$4,Assumptions!$B$26-($I$652+$J$652+$K$652+$L$652+$M$652))),Assumptions!$B$4)</f>
        <v>0</v>
      </c>
      <c r="O652" s="12" t="n">
        <f aca="false">IF($H$652=1,MIN(Assumptions!$B$41,MAX(Assumptions!$B$4,Assumptions!$B$26-($I$652+$J$652+$K$652+$L$652+$M$652+$N$652))),Assumptions!$B$4)</f>
        <v>5000000</v>
      </c>
      <c r="P652" s="12" t="n">
        <f aca="false">$I$652+$J$652+$K$652+$L$652+$M$652+$N$652+$O$652</f>
        <v>135000000</v>
      </c>
      <c r="Q652" s="12" t="n">
        <f aca="false">MAX(Assumptions!$B$4,Assumptions!$B$26-$P$652)</f>
        <v>1865000000</v>
      </c>
      <c r="R652" s="12" t="n">
        <f aca="false">$J$560+$O$560+Assumptions!$B$20+IF($B$652=0,$D$560,Assumptions!$B$4)+IF($C$652=0,$AI$560,Assumptions!$B$4)+IF($D$652=0,$AF$560,Assumptions!$B$4)+IF($E$652=0,$AC$560,Assumptions!$B$4)+IF($F$652=0,$Z$560,Assumptions!$B$4)+IF($G$652=0,$W$560,Assumptions!$B$4)+IF($H$652=0,$T$560,Assumptions!$B$4)</f>
        <v>25757941.8408424</v>
      </c>
      <c r="S652" s="12" t="n">
        <f aca="false">IF($R$652&gt;Assumptions!$B$4,$Q$652/$R$652&gt;Assumptions!$B$13,FALSE())</f>
        <v>1</v>
      </c>
      <c r="T652" s="12" t="n">
        <f aca="false">IF($S$652,($Q$652+Assumptions!$B$14*Assumptions!$B$13)/($R$652+Assumptions!$B$14),IF($R$652&gt;Assumptions!$B$4,$Q$652/$R$652,Assumptions!$B$4))</f>
        <v>66.0876156699007</v>
      </c>
      <c r="U652" s="12" t="n">
        <f aca="false">IF($B$652=1,$I$652,$D$560*$T$652)</f>
        <v>30000000</v>
      </c>
      <c r="V652" s="12" t="n">
        <f aca="false">IF($C$652=1,$J$652,$AI$560*$T$652)</f>
        <v>403310994.499686</v>
      </c>
      <c r="W652" s="12" t="n">
        <f aca="false">IF($D$652=1,$K$652,$AF$560*$T$652)</f>
        <v>100000000</v>
      </c>
      <c r="X652" s="12" t="n">
        <f aca="false">IF($E$652=1,$L$652,$AC$560*$T$652)</f>
        <v>158610277.607762</v>
      </c>
      <c r="Y652" s="12" t="n">
        <f aca="false">IF($F$652=1,$M$652,$Z$560*$T$652)</f>
        <v>198262847.009702</v>
      </c>
      <c r="Z652" s="12" t="n">
        <f aca="false">IF($G$652=1,$N$652,$W$560*$T$652)</f>
        <v>330438078.349503</v>
      </c>
      <c r="AA652" s="12" t="n">
        <f aca="false">IF($H$652=1,$O$652,$T$560*$T$652)</f>
        <v>5000000</v>
      </c>
      <c r="AB652" s="12" t="n">
        <f aca="false">($J$560+$O$560)*$T$652</f>
        <v>16870222.3294887</v>
      </c>
      <c r="AC652" s="12" t="n">
        <f aca="false">Assumptions!$B$20*$T$652</f>
        <v>594788541.029106</v>
      </c>
      <c r="AD652" s="12" t="n">
        <f aca="false">IF($S$652,Assumptions!$B$14*($T$652-Assumptions!$B$13),Assumptions!$B$4)</f>
        <v>162719039.174752</v>
      </c>
      <c r="AE652" s="12" t="n">
        <f aca="false">$U$652+$V$652+$W$652+$X$652+$Y$652+$Z$652+$AA$652+$AB$652+$AC$652+$AD$652</f>
        <v>2000000000</v>
      </c>
      <c r="AF652" s="12" t="n">
        <f aca="false">IF(AND(IF($B$652=1,$U$652&gt;=INDEX($U$571:$U$698,1+$A$652-Assumptions!$B$77),$U$652&gt;INDEX($U$571:$U$698,1+$A$652+Assumptions!$B$77)),IF($C$652=1,$V$652&gt;=INDEX($V$571:$V$698,1+$A$652-Assumptions!$B$78),$V$652&gt;INDEX($V$571:$V$698,1+$A$652+Assumptions!$B$78)),IF($D$652=1,$W$652&gt;=INDEX($W$571:$W$698,1+$A$652-Assumptions!$B$79),$W$652&gt;INDEX($W$571:$W$698,1+$A$652+Assumptions!$B$79)),IF($E$652=1,$X$652&gt;=INDEX($X$571:$X$698,1+$A$652-Assumptions!$B$80),$X$652&gt;INDEX($X$571:$X$698,1+$A$652+Assumptions!$B$80)),IF($F$652=1,$Y$652&gt;=INDEX($Y$571:$Y$698,1+$A$652-Assumptions!$B$81),$Y$652&gt;INDEX($Y$571:$Y$698,1+$A$652+Assumptions!$B$81)),IF($G$652=1,$Z$652&gt;=INDEX($Z$571:$Z$698,1+$A$652-Assumptions!$B$82),$Z$652&gt;INDEX($Z$571:$Z$698,1+$A$652+Assumptions!$B$82)),IF($H$652=1,$AA$652&gt;=INDEX($AA$571:$AA$698,1+$A$652-Assumptions!$B$83),$AA$652&gt;INDEX($AA$571:$AA$698,1+$A$652+Assumptions!$B$83))),1,0)</f>
        <v>0</v>
      </c>
    </row>
    <row r="653" customFormat="false" ht="15" hidden="true" customHeight="false" outlineLevel="0" collapsed="false">
      <c r="A653" s="6" t="n">
        <f aca="false">ROW()-ROW($A$571)+Assumptions!$B$4</f>
        <v>82</v>
      </c>
      <c r="B653" s="12" t="n">
        <f aca="false">MOD(QUOTIENT($A$653,Assumptions!$B$77),2)</f>
        <v>1</v>
      </c>
      <c r="C653" s="12" t="n">
        <f aca="false">MOD(QUOTIENT($A$653,Assumptions!$B$78),2)</f>
        <v>0</v>
      </c>
      <c r="D653" s="12" t="n">
        <f aca="false">MOD(QUOTIENT($A$653,Assumptions!$B$79),2)</f>
        <v>1</v>
      </c>
      <c r="E653" s="12" t="n">
        <f aca="false">MOD(QUOTIENT($A$653,Assumptions!$B$80),2)</f>
        <v>0</v>
      </c>
      <c r="F653" s="12" t="n">
        <f aca="false">MOD(QUOTIENT($A$653,Assumptions!$B$81),2)</f>
        <v>0</v>
      </c>
      <c r="G653" s="12" t="n">
        <f aca="false">MOD(QUOTIENT($A$653,Assumptions!$B$82),2)</f>
        <v>1</v>
      </c>
      <c r="H653" s="12" t="n">
        <f aca="false">MOD(QUOTIENT($A$653,Assumptions!$B$83),2)</f>
        <v>0</v>
      </c>
      <c r="I653" s="12" t="n">
        <f aca="false">IF($B$653=1,MIN(Assumptions!$B$67,MAX(Assumptions!$B$4,Assumptions!$B$26-(Assumptions!$B$4))),Assumptions!$B$4)</f>
        <v>30000000</v>
      </c>
      <c r="J653" s="12" t="n">
        <f aca="false">IF($C$653=1,MIN(Assumptions!$B$66,MAX(Assumptions!$B$4,Assumptions!$B$26-($I$653))),Assumptions!$B$4)</f>
        <v>0</v>
      </c>
      <c r="K653" s="12" t="n">
        <f aca="false">IF($D$653=1,MIN(Assumptions!$B$61,MAX(Assumptions!$B$4,Assumptions!$B$26-($I$653+$J$653))),Assumptions!$B$4)</f>
        <v>100000000</v>
      </c>
      <c r="L653" s="12" t="n">
        <f aca="false">IF($E$653=1,MIN(Assumptions!$B$56,MAX(Assumptions!$B$4,Assumptions!$B$26-($I$653+$J$653+$K$653))),Assumptions!$B$4)</f>
        <v>0</v>
      </c>
      <c r="M653" s="12" t="n">
        <f aca="false">IF($F$653=1,MIN(Assumptions!$B$51,MAX(Assumptions!$B$4,Assumptions!$B$26-($I$653+$J$653+$K$653+$L$653))),Assumptions!$B$4)</f>
        <v>0</v>
      </c>
      <c r="N653" s="12" t="n">
        <f aca="false">IF($G$653=1,MIN(Assumptions!$B$46,MAX(Assumptions!$B$4,Assumptions!$B$26-($I$653+$J$653+$K$653+$L$653+$M$653))),Assumptions!$B$4)</f>
        <v>15000000</v>
      </c>
      <c r="O653" s="12" t="n">
        <f aca="false">IF($H$653=1,MIN(Assumptions!$B$41,MAX(Assumptions!$B$4,Assumptions!$B$26-($I$653+$J$653+$K$653+$L$653+$M$653+$N$653))),Assumptions!$B$4)</f>
        <v>0</v>
      </c>
      <c r="P653" s="12" t="n">
        <f aca="false">$I$653+$J$653+$K$653+$L$653+$M$653+$N$653+$O$653</f>
        <v>145000000</v>
      </c>
      <c r="Q653" s="12" t="n">
        <f aca="false">MAX(Assumptions!$B$4,Assumptions!$B$26-$P$653)</f>
        <v>1855000000</v>
      </c>
      <c r="R653" s="12" t="n">
        <f aca="false">$J$560+$O$560+Assumptions!$B$20+IF($B$653=0,$D$560,Assumptions!$B$4)+IF($C$653=0,$AI$560,Assumptions!$B$4)+IF($D$653=0,$AF$560,Assumptions!$B$4)+IF($E$653=0,$AC$560,Assumptions!$B$4)+IF($F$653=0,$Z$560,Assumptions!$B$4)+IF($G$653=0,$W$560,Assumptions!$B$4)+IF($H$653=0,$T$560,Assumptions!$B$4)</f>
        <v>25757941.8408424</v>
      </c>
      <c r="S653" s="12" t="n">
        <f aca="false">IF($R$653&gt;Assumptions!$B$4,$Q$653/$R$653&gt;Assumptions!$B$13,FALSE())</f>
        <v>1</v>
      </c>
      <c r="T653" s="12" t="n">
        <f aca="false">IF($S$653,($Q$653+Assumptions!$B$14*Assumptions!$B$13)/($R$653+Assumptions!$B$14),IF($R$653&gt;Assumptions!$B$4,$Q$653/$R$653,Assumptions!$B$4))</f>
        <v>65.7337328550686</v>
      </c>
      <c r="U653" s="12" t="n">
        <f aca="false">IF($B$653=1,$I$653,$D$560*$T$653)</f>
        <v>30000000</v>
      </c>
      <c r="V653" s="12" t="n">
        <f aca="false">IF($C$653=1,$J$653,$AI$560*$T$653)</f>
        <v>401151364.007051</v>
      </c>
      <c r="W653" s="12" t="n">
        <f aca="false">IF($D$653=1,$K$653,$AF$560*$T$653)</f>
        <v>100000000</v>
      </c>
      <c r="X653" s="12" t="n">
        <f aca="false">IF($E$653=1,$L$653,$AC$560*$T$653)</f>
        <v>157760958.852165</v>
      </c>
      <c r="Y653" s="12" t="n">
        <f aca="false">IF($F$653=1,$M$653,$Z$560*$T$653)</f>
        <v>197201198.565206</v>
      </c>
      <c r="Z653" s="12" t="n">
        <f aca="false">IF($G$653=1,$N$653,$W$560*$T$653)</f>
        <v>15000000</v>
      </c>
      <c r="AA653" s="12" t="n">
        <f aca="false">IF($H$653=1,$O$653,$T$560*$T$653)</f>
        <v>328668664.275343</v>
      </c>
      <c r="AB653" s="12" t="n">
        <f aca="false">($J$560+$O$560)*$T$653</f>
        <v>16779886.4669479</v>
      </c>
      <c r="AC653" s="12" t="n">
        <f aca="false">Assumptions!$B$20*$T$653</f>
        <v>591603595.695617</v>
      </c>
      <c r="AD653" s="12" t="n">
        <f aca="false">IF($S$653,Assumptions!$B$14*($T$653-Assumptions!$B$13),Assumptions!$B$4)</f>
        <v>161834332.137671</v>
      </c>
      <c r="AE653" s="12" t="n">
        <f aca="false">$U$653+$V$653+$W$653+$X$653+$Y$653+$Z$653+$AA$653+$AB$653+$AC$653+$AD$653</f>
        <v>2000000000</v>
      </c>
      <c r="AF653" s="12" t="n">
        <f aca="false">IF(AND(IF($B$653=1,$U$653&gt;=INDEX($U$571:$U$698,1+$A$653-Assumptions!$B$77),$U$653&gt;INDEX($U$571:$U$698,1+$A$653+Assumptions!$B$77)),IF($C$653=1,$V$653&gt;=INDEX($V$571:$V$698,1+$A$653-Assumptions!$B$78),$V$653&gt;INDEX($V$571:$V$698,1+$A$653+Assumptions!$B$78)),IF($D$653=1,$W$653&gt;=INDEX($W$571:$W$698,1+$A$653-Assumptions!$B$79),$W$653&gt;INDEX($W$571:$W$698,1+$A$653+Assumptions!$B$79)),IF($E$653=1,$X$653&gt;=INDEX($X$571:$X$698,1+$A$653-Assumptions!$B$80),$X$653&gt;INDEX($X$571:$X$698,1+$A$653+Assumptions!$B$80)),IF($F$653=1,$Y$653&gt;=INDEX($Y$571:$Y$698,1+$A$653-Assumptions!$B$81),$Y$653&gt;INDEX($Y$571:$Y$698,1+$A$653+Assumptions!$B$81)),IF($G$653=1,$Z$653&gt;=INDEX($Z$571:$Z$698,1+$A$653-Assumptions!$B$82),$Z$653&gt;INDEX($Z$571:$Z$698,1+$A$653+Assumptions!$B$82)),IF($H$653=1,$AA$653&gt;=INDEX($AA$571:$AA$698,1+$A$653-Assumptions!$B$83),$AA$653&gt;INDEX($AA$571:$AA$698,1+$A$653+Assumptions!$B$83))),1,0)</f>
        <v>0</v>
      </c>
    </row>
    <row r="654" customFormat="false" ht="15" hidden="true" customHeight="false" outlineLevel="0" collapsed="false">
      <c r="A654" s="6" t="n">
        <f aca="false">ROW()-ROW($A$571)+Assumptions!$B$4</f>
        <v>83</v>
      </c>
      <c r="B654" s="12" t="n">
        <f aca="false">MOD(QUOTIENT($A$654,Assumptions!$B$77),2)</f>
        <v>1</v>
      </c>
      <c r="C654" s="12" t="n">
        <f aca="false">MOD(QUOTIENT($A$654,Assumptions!$B$78),2)</f>
        <v>0</v>
      </c>
      <c r="D654" s="12" t="n">
        <f aca="false">MOD(QUOTIENT($A$654,Assumptions!$B$79),2)</f>
        <v>1</v>
      </c>
      <c r="E654" s="12" t="n">
        <f aca="false">MOD(QUOTIENT($A$654,Assumptions!$B$80),2)</f>
        <v>0</v>
      </c>
      <c r="F654" s="12" t="n">
        <f aca="false">MOD(QUOTIENT($A$654,Assumptions!$B$81),2)</f>
        <v>0</v>
      </c>
      <c r="G654" s="12" t="n">
        <f aca="false">MOD(QUOTIENT($A$654,Assumptions!$B$82),2)</f>
        <v>1</v>
      </c>
      <c r="H654" s="12" t="n">
        <f aca="false">MOD(QUOTIENT($A$654,Assumptions!$B$83),2)</f>
        <v>1</v>
      </c>
      <c r="I654" s="12" t="n">
        <f aca="false">IF($B$654=1,MIN(Assumptions!$B$67,MAX(Assumptions!$B$4,Assumptions!$B$26-(Assumptions!$B$4))),Assumptions!$B$4)</f>
        <v>30000000</v>
      </c>
      <c r="J654" s="12" t="n">
        <f aca="false">IF($C$654=1,MIN(Assumptions!$B$66,MAX(Assumptions!$B$4,Assumptions!$B$26-($I$654))),Assumptions!$B$4)</f>
        <v>0</v>
      </c>
      <c r="K654" s="12" t="n">
        <f aca="false">IF($D$654=1,MIN(Assumptions!$B$61,MAX(Assumptions!$B$4,Assumptions!$B$26-($I$654+$J$654))),Assumptions!$B$4)</f>
        <v>100000000</v>
      </c>
      <c r="L654" s="12" t="n">
        <f aca="false">IF($E$654=1,MIN(Assumptions!$B$56,MAX(Assumptions!$B$4,Assumptions!$B$26-($I$654+$J$654+$K$654))),Assumptions!$B$4)</f>
        <v>0</v>
      </c>
      <c r="M654" s="12" t="n">
        <f aca="false">IF($F$654=1,MIN(Assumptions!$B$51,MAX(Assumptions!$B$4,Assumptions!$B$26-($I$654+$J$654+$K$654+$L$654))),Assumptions!$B$4)</f>
        <v>0</v>
      </c>
      <c r="N654" s="12" t="n">
        <f aca="false">IF($G$654=1,MIN(Assumptions!$B$46,MAX(Assumptions!$B$4,Assumptions!$B$26-($I$654+$J$654+$K$654+$L$654+$M$654))),Assumptions!$B$4)</f>
        <v>15000000</v>
      </c>
      <c r="O654" s="12" t="n">
        <f aca="false">IF($H$654=1,MIN(Assumptions!$B$41,MAX(Assumptions!$B$4,Assumptions!$B$26-($I$654+$J$654+$K$654+$L$654+$M$654+$N$654))),Assumptions!$B$4)</f>
        <v>5000000</v>
      </c>
      <c r="P654" s="12" t="n">
        <f aca="false">$I$654+$J$654+$K$654+$L$654+$M$654+$N$654+$O$654</f>
        <v>150000000</v>
      </c>
      <c r="Q654" s="12" t="n">
        <f aca="false">MAX(Assumptions!$B$4,Assumptions!$B$26-$P$654)</f>
        <v>1850000000</v>
      </c>
      <c r="R654" s="12" t="n">
        <f aca="false">$J$560+$O$560+Assumptions!$B$20+IF($B$654=0,$D$560,Assumptions!$B$4)+IF($C$654=0,$AI$560,Assumptions!$B$4)+IF($D$654=0,$AF$560,Assumptions!$B$4)+IF($E$654=0,$AC$560,Assumptions!$B$4)+IF($F$654=0,$Z$560,Assumptions!$B$4)+IF($G$654=0,$W$560,Assumptions!$B$4)+IF($H$654=0,$T$560,Assumptions!$B$4)</f>
        <v>20757941.8408424</v>
      </c>
      <c r="S654" s="12" t="n">
        <f aca="false">IF($R$654&gt;Assumptions!$B$4,$Q$654/$R$654&gt;Assumptions!$B$13,FALSE())</f>
        <v>1</v>
      </c>
      <c r="T654" s="12" t="n">
        <f aca="false">IF($S$654,($Q$654+Assumptions!$B$14*Assumptions!$B$13)/($R$654+Assumptions!$B$14),IF($R$654&gt;Assumptions!$B$4,$Q$654/$R$654,Assumptions!$B$4))</f>
        <v>79.6502120728023</v>
      </c>
      <c r="U654" s="12" t="n">
        <f aca="false">IF($B$654=1,$I$654,$D$560*$T$654)</f>
        <v>30000000</v>
      </c>
      <c r="V654" s="12" t="n">
        <f aca="false">IF($C$654=1,$J$654,$AI$560*$T$654)</f>
        <v>486079062.129388</v>
      </c>
      <c r="W654" s="12" t="n">
        <f aca="false">IF($D$654=1,$K$654,$AF$560*$T$654)</f>
        <v>100000000</v>
      </c>
      <c r="X654" s="12" t="n">
        <f aca="false">IF($E$654=1,$L$654,$AC$560*$T$654)</f>
        <v>191160508.974725</v>
      </c>
      <c r="Y654" s="12" t="n">
        <f aca="false">IF($F$654=1,$M$654,$Z$560*$T$654)</f>
        <v>238950636.218407</v>
      </c>
      <c r="Z654" s="12" t="n">
        <f aca="false">IF($G$654=1,$N$654,$W$560*$T$654)</f>
        <v>15000000</v>
      </c>
      <c r="AA654" s="12" t="n">
        <f aca="false">IF($H$654=1,$O$654,$T$560*$T$654)</f>
        <v>5000000</v>
      </c>
      <c r="AB654" s="12" t="n">
        <f aca="false">($J$560+$O$560)*$T$654</f>
        <v>20332353.8402535</v>
      </c>
      <c r="AC654" s="12" t="n">
        <f aca="false">Assumptions!$B$20*$T$654</f>
        <v>716851908.65522</v>
      </c>
      <c r="AD654" s="12" t="n">
        <f aca="false">IF($S$654,Assumptions!$B$14*($T$654-Assumptions!$B$13),Assumptions!$B$4)</f>
        <v>196625530.182006</v>
      </c>
      <c r="AE654" s="12" t="n">
        <f aca="false">$U$654+$V$654+$W$654+$X$654+$Y$654+$Z$654+$AA$654+$AB$654+$AC$654+$AD$654</f>
        <v>2000000000</v>
      </c>
      <c r="AF654" s="12" t="n">
        <f aca="false">IF(AND(IF($B$654=1,$U$654&gt;=INDEX($U$571:$U$698,1+$A$654-Assumptions!$B$77),$U$654&gt;INDEX($U$571:$U$698,1+$A$654+Assumptions!$B$77)),IF($C$654=1,$V$654&gt;=INDEX($V$571:$V$698,1+$A$654-Assumptions!$B$78),$V$654&gt;INDEX($V$571:$V$698,1+$A$654+Assumptions!$B$78)),IF($D$654=1,$W$654&gt;=INDEX($W$571:$W$698,1+$A$654-Assumptions!$B$79),$W$654&gt;INDEX($W$571:$W$698,1+$A$654+Assumptions!$B$79)),IF($E$654=1,$X$654&gt;=INDEX($X$571:$X$698,1+$A$654-Assumptions!$B$80),$X$654&gt;INDEX($X$571:$X$698,1+$A$654+Assumptions!$B$80)),IF($F$654=1,$Y$654&gt;=INDEX($Y$571:$Y$698,1+$A$654-Assumptions!$B$81),$Y$654&gt;INDEX($Y$571:$Y$698,1+$A$654+Assumptions!$B$81)),IF($G$654=1,$Z$654&gt;=INDEX($Z$571:$Z$698,1+$A$654-Assumptions!$B$82),$Z$654&gt;INDEX($Z$571:$Z$698,1+$A$654+Assumptions!$B$82)),IF($H$654=1,$AA$654&gt;=INDEX($AA$571:$AA$698,1+$A$654-Assumptions!$B$83),$AA$654&gt;INDEX($AA$571:$AA$698,1+$A$654+Assumptions!$B$83))),1,0)</f>
        <v>0</v>
      </c>
    </row>
    <row r="655" customFormat="false" ht="15" hidden="true" customHeight="false" outlineLevel="0" collapsed="false">
      <c r="A655" s="6" t="n">
        <f aca="false">ROW()-ROW($A$571)+Assumptions!$B$4</f>
        <v>84</v>
      </c>
      <c r="B655" s="12" t="n">
        <f aca="false">MOD(QUOTIENT($A$655,Assumptions!$B$77),2)</f>
        <v>1</v>
      </c>
      <c r="C655" s="12" t="n">
        <f aca="false">MOD(QUOTIENT($A$655,Assumptions!$B$78),2)</f>
        <v>0</v>
      </c>
      <c r="D655" s="12" t="n">
        <f aca="false">MOD(QUOTIENT($A$655,Assumptions!$B$79),2)</f>
        <v>1</v>
      </c>
      <c r="E655" s="12" t="n">
        <f aca="false">MOD(QUOTIENT($A$655,Assumptions!$B$80),2)</f>
        <v>0</v>
      </c>
      <c r="F655" s="12" t="n">
        <f aca="false">MOD(QUOTIENT($A$655,Assumptions!$B$81),2)</f>
        <v>1</v>
      </c>
      <c r="G655" s="12" t="n">
        <f aca="false">MOD(QUOTIENT($A$655,Assumptions!$B$82),2)</f>
        <v>0</v>
      </c>
      <c r="H655" s="12" t="n">
        <f aca="false">MOD(QUOTIENT($A$655,Assumptions!$B$83),2)</f>
        <v>0</v>
      </c>
      <c r="I655" s="12" t="n">
        <f aca="false">IF($B$655=1,MIN(Assumptions!$B$67,MAX(Assumptions!$B$4,Assumptions!$B$26-(Assumptions!$B$4))),Assumptions!$B$4)</f>
        <v>30000000</v>
      </c>
      <c r="J655" s="12" t="n">
        <f aca="false">IF($C$655=1,MIN(Assumptions!$B$66,MAX(Assumptions!$B$4,Assumptions!$B$26-($I$655))),Assumptions!$B$4)</f>
        <v>0</v>
      </c>
      <c r="K655" s="12" t="n">
        <f aca="false">IF($D$655=1,MIN(Assumptions!$B$61,MAX(Assumptions!$B$4,Assumptions!$B$26-($I$655+$J$655))),Assumptions!$B$4)</f>
        <v>100000000</v>
      </c>
      <c r="L655" s="12" t="n">
        <f aca="false">IF($E$655=1,MIN(Assumptions!$B$56,MAX(Assumptions!$B$4,Assumptions!$B$26-($I$655+$J$655+$K$655))),Assumptions!$B$4)</f>
        <v>0</v>
      </c>
      <c r="M655" s="12" t="n">
        <f aca="false">IF($F$655=1,MIN(Assumptions!$B$51,MAX(Assumptions!$B$4,Assumptions!$B$26-($I$655+$J$655+$K$655+$L$655))),Assumptions!$B$4)</f>
        <v>30000000</v>
      </c>
      <c r="N655" s="12" t="n">
        <f aca="false">IF($G$655=1,MIN(Assumptions!$B$46,MAX(Assumptions!$B$4,Assumptions!$B$26-($I$655+$J$655+$K$655+$L$655+$M$655))),Assumptions!$B$4)</f>
        <v>0</v>
      </c>
      <c r="O655" s="12" t="n">
        <f aca="false">IF($H$655=1,MIN(Assumptions!$B$41,MAX(Assumptions!$B$4,Assumptions!$B$26-($I$655+$J$655+$K$655+$L$655+$M$655+$N$655))),Assumptions!$B$4)</f>
        <v>0</v>
      </c>
      <c r="P655" s="12" t="n">
        <f aca="false">$I$655+$J$655+$K$655+$L$655+$M$655+$N$655+$O$655</f>
        <v>160000000</v>
      </c>
      <c r="Q655" s="12" t="n">
        <f aca="false">MAX(Assumptions!$B$4,Assumptions!$B$26-$P$655)</f>
        <v>1840000000</v>
      </c>
      <c r="R655" s="12" t="n">
        <f aca="false">$J$560+$O$560+Assumptions!$B$20+IF($B$655=0,$D$560,Assumptions!$B$4)+IF($C$655=0,$AI$560,Assumptions!$B$4)+IF($D$655=0,$AF$560,Assumptions!$B$4)+IF($E$655=0,$AC$560,Assumptions!$B$4)+IF($F$655=0,$Z$560,Assumptions!$B$4)+IF($G$655=0,$W$560,Assumptions!$B$4)+IF($H$655=0,$T$560,Assumptions!$B$4)</f>
        <v>27757941.8408424</v>
      </c>
      <c r="S655" s="12" t="n">
        <f aca="false">IF($R$655&gt;Assumptions!$B$4,$Q$655/$R$655&gt;Assumptions!$B$13,FALSE())</f>
        <v>1</v>
      </c>
      <c r="T655" s="12" t="n">
        <f aca="false">IF($S$655,($Q$655+Assumptions!$B$14*Assumptions!$B$13)/($R$655+Assumptions!$B$14),IF($R$655&gt;Assumptions!$B$4,$Q$655/$R$655,Assumptions!$B$4))</f>
        <v>60.8931040218003</v>
      </c>
      <c r="U655" s="12" t="n">
        <f aca="false">IF($B$655=1,$I$655,$D$560*$T$655)</f>
        <v>30000000</v>
      </c>
      <c r="V655" s="12" t="n">
        <f aca="false">IF($C$655=1,$J$655,$AI$560*$T$655)</f>
        <v>371610597.420756</v>
      </c>
      <c r="W655" s="12" t="n">
        <f aca="false">IF($D$655=1,$K$655,$AF$560*$T$655)</f>
        <v>100000000</v>
      </c>
      <c r="X655" s="12" t="n">
        <f aca="false">IF($E$655=1,$L$655,$AC$560*$T$655)</f>
        <v>146143449.652321</v>
      </c>
      <c r="Y655" s="12" t="n">
        <f aca="false">IF($F$655=1,$M$655,$Z$560*$T$655)</f>
        <v>30000000</v>
      </c>
      <c r="Z655" s="12" t="n">
        <f aca="false">IF($G$655=1,$N$655,$W$560*$T$655)</f>
        <v>304465520.109001</v>
      </c>
      <c r="AA655" s="12" t="n">
        <f aca="false">IF($H$655=1,$O$655,$T$560*$T$655)</f>
        <v>304465520.109001</v>
      </c>
      <c r="AB655" s="12" t="n">
        <f aca="false">($J$560+$O$560)*$T$655</f>
        <v>15544216.458218</v>
      </c>
      <c r="AC655" s="12" t="n">
        <f aca="false">Assumptions!$B$20*$T$655</f>
        <v>548037936.196202</v>
      </c>
      <c r="AD655" s="12" t="n">
        <f aca="false">IF($S$655,Assumptions!$B$14*($T$655-Assumptions!$B$13),Assumptions!$B$4)</f>
        <v>149732760.054501</v>
      </c>
      <c r="AE655" s="12" t="n">
        <f aca="false">$U$655+$V$655+$W$655+$X$655+$Y$655+$Z$655+$AA$655+$AB$655+$AC$655+$AD$655</f>
        <v>2000000000</v>
      </c>
      <c r="AF655" s="12" t="n">
        <f aca="false">IF(AND(IF($B$655=1,$U$655&gt;=INDEX($U$571:$U$698,1+$A$655-Assumptions!$B$77),$U$655&gt;INDEX($U$571:$U$698,1+$A$655+Assumptions!$B$77)),IF($C$655=1,$V$655&gt;=INDEX($V$571:$V$698,1+$A$655-Assumptions!$B$78),$V$655&gt;INDEX($V$571:$V$698,1+$A$655+Assumptions!$B$78)),IF($D$655=1,$W$655&gt;=INDEX($W$571:$W$698,1+$A$655-Assumptions!$B$79),$W$655&gt;INDEX($W$571:$W$698,1+$A$655+Assumptions!$B$79)),IF($E$655=1,$X$655&gt;=INDEX($X$571:$X$698,1+$A$655-Assumptions!$B$80),$X$655&gt;INDEX($X$571:$X$698,1+$A$655+Assumptions!$B$80)),IF($F$655=1,$Y$655&gt;=INDEX($Y$571:$Y$698,1+$A$655-Assumptions!$B$81),$Y$655&gt;INDEX($Y$571:$Y$698,1+$A$655+Assumptions!$B$81)),IF($G$655=1,$Z$655&gt;=INDEX($Z$571:$Z$698,1+$A$655-Assumptions!$B$82),$Z$655&gt;INDEX($Z$571:$Z$698,1+$A$655+Assumptions!$B$82)),IF($H$655=1,$AA$655&gt;=INDEX($AA$571:$AA$698,1+$A$655-Assumptions!$B$83),$AA$655&gt;INDEX($AA$571:$AA$698,1+$A$655+Assumptions!$B$83))),1,0)</f>
        <v>0</v>
      </c>
    </row>
    <row r="656" customFormat="false" ht="15" hidden="true" customHeight="false" outlineLevel="0" collapsed="false">
      <c r="A656" s="6" t="n">
        <f aca="false">ROW()-ROW($A$571)+Assumptions!$B$4</f>
        <v>85</v>
      </c>
      <c r="B656" s="12" t="n">
        <f aca="false">MOD(QUOTIENT($A$656,Assumptions!$B$77),2)</f>
        <v>1</v>
      </c>
      <c r="C656" s="12" t="n">
        <f aca="false">MOD(QUOTIENT($A$656,Assumptions!$B$78),2)</f>
        <v>0</v>
      </c>
      <c r="D656" s="12" t="n">
        <f aca="false">MOD(QUOTIENT($A$656,Assumptions!$B$79),2)</f>
        <v>1</v>
      </c>
      <c r="E656" s="12" t="n">
        <f aca="false">MOD(QUOTIENT($A$656,Assumptions!$B$80),2)</f>
        <v>0</v>
      </c>
      <c r="F656" s="12" t="n">
        <f aca="false">MOD(QUOTIENT($A$656,Assumptions!$B$81),2)</f>
        <v>1</v>
      </c>
      <c r="G656" s="12" t="n">
        <f aca="false">MOD(QUOTIENT($A$656,Assumptions!$B$82),2)</f>
        <v>0</v>
      </c>
      <c r="H656" s="12" t="n">
        <f aca="false">MOD(QUOTIENT($A$656,Assumptions!$B$83),2)</f>
        <v>1</v>
      </c>
      <c r="I656" s="12" t="n">
        <f aca="false">IF($B$656=1,MIN(Assumptions!$B$67,MAX(Assumptions!$B$4,Assumptions!$B$26-(Assumptions!$B$4))),Assumptions!$B$4)</f>
        <v>30000000</v>
      </c>
      <c r="J656" s="12" t="n">
        <f aca="false">IF($C$656=1,MIN(Assumptions!$B$66,MAX(Assumptions!$B$4,Assumptions!$B$26-($I$656))),Assumptions!$B$4)</f>
        <v>0</v>
      </c>
      <c r="K656" s="12" t="n">
        <f aca="false">IF($D$656=1,MIN(Assumptions!$B$61,MAX(Assumptions!$B$4,Assumptions!$B$26-($I$656+$J$656))),Assumptions!$B$4)</f>
        <v>100000000</v>
      </c>
      <c r="L656" s="12" t="n">
        <f aca="false">IF($E$656=1,MIN(Assumptions!$B$56,MAX(Assumptions!$B$4,Assumptions!$B$26-($I$656+$J$656+$K$656))),Assumptions!$B$4)</f>
        <v>0</v>
      </c>
      <c r="M656" s="12" t="n">
        <f aca="false">IF($F$656=1,MIN(Assumptions!$B$51,MAX(Assumptions!$B$4,Assumptions!$B$26-($I$656+$J$656+$K$656+$L$656))),Assumptions!$B$4)</f>
        <v>30000000</v>
      </c>
      <c r="N656" s="12" t="n">
        <f aca="false">IF($G$656=1,MIN(Assumptions!$B$46,MAX(Assumptions!$B$4,Assumptions!$B$26-($I$656+$J$656+$K$656+$L$656+$M$656))),Assumptions!$B$4)</f>
        <v>0</v>
      </c>
      <c r="O656" s="12" t="n">
        <f aca="false">IF($H$656=1,MIN(Assumptions!$B$41,MAX(Assumptions!$B$4,Assumptions!$B$26-($I$656+$J$656+$K$656+$L$656+$M$656+$N$656))),Assumptions!$B$4)</f>
        <v>5000000</v>
      </c>
      <c r="P656" s="12" t="n">
        <f aca="false">$I$656+$J$656+$K$656+$L$656+$M$656+$N$656+$O$656</f>
        <v>165000000</v>
      </c>
      <c r="Q656" s="12" t="n">
        <f aca="false">MAX(Assumptions!$B$4,Assumptions!$B$26-$P$656)</f>
        <v>1835000000</v>
      </c>
      <c r="R656" s="12" t="n">
        <f aca="false">$J$560+$O$560+Assumptions!$B$20+IF($B$656=0,$D$560,Assumptions!$B$4)+IF($C$656=0,$AI$560,Assumptions!$B$4)+IF($D$656=0,$AF$560,Assumptions!$B$4)+IF($E$656=0,$AC$560,Assumptions!$B$4)+IF($F$656=0,$Z$560,Assumptions!$B$4)+IF($G$656=0,$W$560,Assumptions!$B$4)+IF($H$656=0,$T$560,Assumptions!$B$4)</f>
        <v>22757941.8408424</v>
      </c>
      <c r="S656" s="12" t="n">
        <f aca="false">IF($R$656&gt;Assumptions!$B$4,$Q$656/$R$656&gt;Assumptions!$B$13,FALSE())</f>
        <v>1</v>
      </c>
      <c r="T656" s="12" t="n">
        <f aca="false">IF($S$656,($Q$656+Assumptions!$B$14*Assumptions!$B$13)/($R$656+Assumptions!$B$14),IF($R$656&gt;Assumptions!$B$4,$Q$656/$R$656,Assumptions!$B$4))</f>
        <v>72.7493954803846</v>
      </c>
      <c r="U656" s="12" t="n">
        <f aca="false">IF($B$656=1,$I$656,$D$560*$T$656)</f>
        <v>30000000</v>
      </c>
      <c r="V656" s="12" t="n">
        <f aca="false">IF($C$656=1,$J$656,$AI$560*$T$656)</f>
        <v>443965646.861852</v>
      </c>
      <c r="W656" s="12" t="n">
        <f aca="false">IF($D$656=1,$K$656,$AF$560*$T$656)</f>
        <v>100000000</v>
      </c>
      <c r="X656" s="12" t="n">
        <f aca="false">IF($E$656=1,$L$656,$AC$560*$T$656)</f>
        <v>174598549.152923</v>
      </c>
      <c r="Y656" s="12" t="n">
        <f aca="false">IF($F$656=1,$M$656,$Z$560*$T$656)</f>
        <v>30000000</v>
      </c>
      <c r="Z656" s="12" t="n">
        <f aca="false">IF($G$656=1,$N$656,$W$560*$T$656)</f>
        <v>363746977.401923</v>
      </c>
      <c r="AA656" s="12" t="n">
        <f aca="false">IF($H$656=1,$O$656,$T$560*$T$656)</f>
        <v>5000000</v>
      </c>
      <c r="AB656" s="12" t="n">
        <f aca="false">($J$560+$O$560)*$T$656</f>
        <v>18570778.5588784</v>
      </c>
      <c r="AC656" s="12" t="n">
        <f aca="false">Assumptions!$B$20*$T$656</f>
        <v>654744559.323462</v>
      </c>
      <c r="AD656" s="12" t="n">
        <f aca="false">IF($S$656,Assumptions!$B$14*($T$656-Assumptions!$B$13),Assumptions!$B$4)</f>
        <v>179373488.700962</v>
      </c>
      <c r="AE656" s="12" t="n">
        <f aca="false">$U$656+$V$656+$W$656+$X$656+$Y$656+$Z$656+$AA$656+$AB$656+$AC$656+$AD$656</f>
        <v>2000000000</v>
      </c>
      <c r="AF656" s="12" t="n">
        <f aca="false">IF(AND(IF($B$656=1,$U$656&gt;=INDEX($U$571:$U$698,1+$A$656-Assumptions!$B$77),$U$656&gt;INDEX($U$571:$U$698,1+$A$656+Assumptions!$B$77)),IF($C$656=1,$V$656&gt;=INDEX($V$571:$V$698,1+$A$656-Assumptions!$B$78),$V$656&gt;INDEX($V$571:$V$698,1+$A$656+Assumptions!$B$78)),IF($D$656=1,$W$656&gt;=INDEX($W$571:$W$698,1+$A$656-Assumptions!$B$79),$W$656&gt;INDEX($W$571:$W$698,1+$A$656+Assumptions!$B$79)),IF($E$656=1,$X$656&gt;=INDEX($X$571:$X$698,1+$A$656-Assumptions!$B$80),$X$656&gt;INDEX($X$571:$X$698,1+$A$656+Assumptions!$B$80)),IF($F$656=1,$Y$656&gt;=INDEX($Y$571:$Y$698,1+$A$656-Assumptions!$B$81),$Y$656&gt;INDEX($Y$571:$Y$698,1+$A$656+Assumptions!$B$81)),IF($G$656=1,$Z$656&gt;=INDEX($Z$571:$Z$698,1+$A$656-Assumptions!$B$82),$Z$656&gt;INDEX($Z$571:$Z$698,1+$A$656+Assumptions!$B$82)),IF($H$656=1,$AA$656&gt;=INDEX($AA$571:$AA$698,1+$A$656-Assumptions!$B$83),$AA$656&gt;INDEX($AA$571:$AA$698,1+$A$656+Assumptions!$B$83))),1,0)</f>
        <v>0</v>
      </c>
    </row>
    <row r="657" customFormat="false" ht="15" hidden="true" customHeight="false" outlineLevel="0" collapsed="false">
      <c r="A657" s="6" t="n">
        <f aca="false">ROW()-ROW($A$571)+Assumptions!$B$4</f>
        <v>86</v>
      </c>
      <c r="B657" s="12" t="n">
        <f aca="false">MOD(QUOTIENT($A$657,Assumptions!$B$77),2)</f>
        <v>1</v>
      </c>
      <c r="C657" s="12" t="n">
        <f aca="false">MOD(QUOTIENT($A$657,Assumptions!$B$78),2)</f>
        <v>0</v>
      </c>
      <c r="D657" s="12" t="n">
        <f aca="false">MOD(QUOTIENT($A$657,Assumptions!$B$79),2)</f>
        <v>1</v>
      </c>
      <c r="E657" s="12" t="n">
        <f aca="false">MOD(QUOTIENT($A$657,Assumptions!$B$80),2)</f>
        <v>0</v>
      </c>
      <c r="F657" s="12" t="n">
        <f aca="false">MOD(QUOTIENT($A$657,Assumptions!$B$81),2)</f>
        <v>1</v>
      </c>
      <c r="G657" s="12" t="n">
        <f aca="false">MOD(QUOTIENT($A$657,Assumptions!$B$82),2)</f>
        <v>1</v>
      </c>
      <c r="H657" s="12" t="n">
        <f aca="false">MOD(QUOTIENT($A$657,Assumptions!$B$83),2)</f>
        <v>0</v>
      </c>
      <c r="I657" s="12" t="n">
        <f aca="false">IF($B$657=1,MIN(Assumptions!$B$67,MAX(Assumptions!$B$4,Assumptions!$B$26-(Assumptions!$B$4))),Assumptions!$B$4)</f>
        <v>30000000</v>
      </c>
      <c r="J657" s="12" t="n">
        <f aca="false">IF($C$657=1,MIN(Assumptions!$B$66,MAX(Assumptions!$B$4,Assumptions!$B$26-($I$657))),Assumptions!$B$4)</f>
        <v>0</v>
      </c>
      <c r="K657" s="12" t="n">
        <f aca="false">IF($D$657=1,MIN(Assumptions!$B$61,MAX(Assumptions!$B$4,Assumptions!$B$26-($I$657+$J$657))),Assumptions!$B$4)</f>
        <v>100000000</v>
      </c>
      <c r="L657" s="12" t="n">
        <f aca="false">IF($E$657=1,MIN(Assumptions!$B$56,MAX(Assumptions!$B$4,Assumptions!$B$26-($I$657+$J$657+$K$657))),Assumptions!$B$4)</f>
        <v>0</v>
      </c>
      <c r="M657" s="12" t="n">
        <f aca="false">IF($F$657=1,MIN(Assumptions!$B$51,MAX(Assumptions!$B$4,Assumptions!$B$26-($I$657+$J$657+$K$657+$L$657))),Assumptions!$B$4)</f>
        <v>30000000</v>
      </c>
      <c r="N657" s="12" t="n">
        <f aca="false">IF($G$657=1,MIN(Assumptions!$B$46,MAX(Assumptions!$B$4,Assumptions!$B$26-($I$657+$J$657+$K$657+$L$657+$M$657))),Assumptions!$B$4)</f>
        <v>15000000</v>
      </c>
      <c r="O657" s="12" t="n">
        <f aca="false">IF($H$657=1,MIN(Assumptions!$B$41,MAX(Assumptions!$B$4,Assumptions!$B$26-($I$657+$J$657+$K$657+$L$657+$M$657+$N$657))),Assumptions!$B$4)</f>
        <v>0</v>
      </c>
      <c r="P657" s="12" t="n">
        <f aca="false">$I$657+$J$657+$K$657+$L$657+$M$657+$N$657+$O$657</f>
        <v>175000000</v>
      </c>
      <c r="Q657" s="12" t="n">
        <f aca="false">MAX(Assumptions!$B$4,Assumptions!$B$26-$P$657)</f>
        <v>1825000000</v>
      </c>
      <c r="R657" s="12" t="n">
        <f aca="false">$J$560+$O$560+Assumptions!$B$20+IF($B$657=0,$D$560,Assumptions!$B$4)+IF($C$657=0,$AI$560,Assumptions!$B$4)+IF($D$657=0,$AF$560,Assumptions!$B$4)+IF($E$657=0,$AC$560,Assumptions!$B$4)+IF($F$657=0,$Z$560,Assumptions!$B$4)+IF($G$657=0,$W$560,Assumptions!$B$4)+IF($H$657=0,$T$560,Assumptions!$B$4)</f>
        <v>22757941.8408424</v>
      </c>
      <c r="S657" s="12" t="n">
        <f aca="false">IF($R$657&gt;Assumptions!$B$4,$Q$657/$R$657&gt;Assumptions!$B$13,FALSE())</f>
        <v>1</v>
      </c>
      <c r="T657" s="12" t="n">
        <f aca="false">IF($S$657,($Q$657+Assumptions!$B$14*Assumptions!$B$13)/($R$657+Assumptions!$B$14),IF($R$657&gt;Assumptions!$B$4,$Q$657/$R$657,Assumptions!$B$4))</f>
        <v>72.3534804029404</v>
      </c>
      <c r="U657" s="12" t="n">
        <f aca="false">IF($B$657=1,$I$657,$D$560*$T$657)</f>
        <v>30000000</v>
      </c>
      <c r="V657" s="12" t="n">
        <f aca="false">IF($C$657=1,$J$657,$AI$560*$T$657)</f>
        <v>441549507.287093</v>
      </c>
      <c r="W657" s="12" t="n">
        <f aca="false">IF($D$657=1,$K$657,$AF$560*$T$657)</f>
        <v>100000000</v>
      </c>
      <c r="X657" s="12" t="n">
        <f aca="false">IF($E$657=1,$L$657,$AC$560*$T$657)</f>
        <v>173648352.967057</v>
      </c>
      <c r="Y657" s="12" t="n">
        <f aca="false">IF($F$657=1,$M$657,$Z$560*$T$657)</f>
        <v>30000000</v>
      </c>
      <c r="Z657" s="12" t="n">
        <f aca="false">IF($G$657=1,$N$657,$W$560*$T$657)</f>
        <v>15000000</v>
      </c>
      <c r="AA657" s="12" t="n">
        <f aca="false">IF($H$657=1,$O$657,$T$560*$T$657)</f>
        <v>361767402.014702</v>
      </c>
      <c r="AB657" s="12" t="n">
        <f aca="false">($J$560+$O$560)*$T$657</f>
        <v>18469713.0973335</v>
      </c>
      <c r="AC657" s="12" t="n">
        <f aca="false">Assumptions!$B$20*$T$657</f>
        <v>651181323.626463</v>
      </c>
      <c r="AD657" s="12" t="n">
        <f aca="false">IF($S$657,Assumptions!$B$14*($T$657-Assumptions!$B$13),Assumptions!$B$4)</f>
        <v>178383701.007351</v>
      </c>
      <c r="AE657" s="12" t="n">
        <f aca="false">$U$657+$V$657+$W$657+$X$657+$Y$657+$Z$657+$AA$657+$AB$657+$AC$657+$AD$657</f>
        <v>2000000000</v>
      </c>
      <c r="AF657" s="12" t="n">
        <f aca="false">IF(AND(IF($B$657=1,$U$657&gt;=INDEX($U$571:$U$698,1+$A$657-Assumptions!$B$77),$U$657&gt;INDEX($U$571:$U$698,1+$A$657+Assumptions!$B$77)),IF($C$657=1,$V$657&gt;=INDEX($V$571:$V$698,1+$A$657-Assumptions!$B$78),$V$657&gt;INDEX($V$571:$V$698,1+$A$657+Assumptions!$B$78)),IF($D$657=1,$W$657&gt;=INDEX($W$571:$W$698,1+$A$657-Assumptions!$B$79),$W$657&gt;INDEX($W$571:$W$698,1+$A$657+Assumptions!$B$79)),IF($E$657=1,$X$657&gt;=INDEX($X$571:$X$698,1+$A$657-Assumptions!$B$80),$X$657&gt;INDEX($X$571:$X$698,1+$A$657+Assumptions!$B$80)),IF($F$657=1,$Y$657&gt;=INDEX($Y$571:$Y$698,1+$A$657-Assumptions!$B$81),$Y$657&gt;INDEX($Y$571:$Y$698,1+$A$657+Assumptions!$B$81)),IF($G$657=1,$Z$657&gt;=INDEX($Z$571:$Z$698,1+$A$657-Assumptions!$B$82),$Z$657&gt;INDEX($Z$571:$Z$698,1+$A$657+Assumptions!$B$82)),IF($H$657=1,$AA$657&gt;=INDEX($AA$571:$AA$698,1+$A$657-Assumptions!$B$83),$AA$657&gt;INDEX($AA$571:$AA$698,1+$A$657+Assumptions!$B$83))),1,0)</f>
        <v>0</v>
      </c>
    </row>
    <row r="658" customFormat="false" ht="15" hidden="true" customHeight="false" outlineLevel="0" collapsed="false">
      <c r="A658" s="6" t="n">
        <f aca="false">ROW()-ROW($A$571)+Assumptions!$B$4</f>
        <v>87</v>
      </c>
      <c r="B658" s="12" t="n">
        <f aca="false">MOD(QUOTIENT($A$658,Assumptions!$B$77),2)</f>
        <v>1</v>
      </c>
      <c r="C658" s="12" t="n">
        <f aca="false">MOD(QUOTIENT($A$658,Assumptions!$B$78),2)</f>
        <v>0</v>
      </c>
      <c r="D658" s="12" t="n">
        <f aca="false">MOD(QUOTIENT($A$658,Assumptions!$B$79),2)</f>
        <v>1</v>
      </c>
      <c r="E658" s="12" t="n">
        <f aca="false">MOD(QUOTIENT($A$658,Assumptions!$B$80),2)</f>
        <v>0</v>
      </c>
      <c r="F658" s="12" t="n">
        <f aca="false">MOD(QUOTIENT($A$658,Assumptions!$B$81),2)</f>
        <v>1</v>
      </c>
      <c r="G658" s="12" t="n">
        <f aca="false">MOD(QUOTIENT($A$658,Assumptions!$B$82),2)</f>
        <v>1</v>
      </c>
      <c r="H658" s="12" t="n">
        <f aca="false">MOD(QUOTIENT($A$658,Assumptions!$B$83),2)</f>
        <v>1</v>
      </c>
      <c r="I658" s="12" t="n">
        <f aca="false">IF($B$658=1,MIN(Assumptions!$B$67,MAX(Assumptions!$B$4,Assumptions!$B$26-(Assumptions!$B$4))),Assumptions!$B$4)</f>
        <v>30000000</v>
      </c>
      <c r="J658" s="12" t="n">
        <f aca="false">IF($C$658=1,MIN(Assumptions!$B$66,MAX(Assumptions!$B$4,Assumptions!$B$26-($I$658))),Assumptions!$B$4)</f>
        <v>0</v>
      </c>
      <c r="K658" s="12" t="n">
        <f aca="false">IF($D$658=1,MIN(Assumptions!$B$61,MAX(Assumptions!$B$4,Assumptions!$B$26-($I$658+$J$658))),Assumptions!$B$4)</f>
        <v>100000000</v>
      </c>
      <c r="L658" s="12" t="n">
        <f aca="false">IF($E$658=1,MIN(Assumptions!$B$56,MAX(Assumptions!$B$4,Assumptions!$B$26-($I$658+$J$658+$K$658))),Assumptions!$B$4)</f>
        <v>0</v>
      </c>
      <c r="M658" s="12" t="n">
        <f aca="false">IF($F$658=1,MIN(Assumptions!$B$51,MAX(Assumptions!$B$4,Assumptions!$B$26-($I$658+$J$658+$K$658+$L$658))),Assumptions!$B$4)</f>
        <v>30000000</v>
      </c>
      <c r="N658" s="12" t="n">
        <f aca="false">IF($G$658=1,MIN(Assumptions!$B$46,MAX(Assumptions!$B$4,Assumptions!$B$26-($I$658+$J$658+$K$658+$L$658+$M$658))),Assumptions!$B$4)</f>
        <v>15000000</v>
      </c>
      <c r="O658" s="12" t="n">
        <f aca="false">IF($H$658=1,MIN(Assumptions!$B$41,MAX(Assumptions!$B$4,Assumptions!$B$26-($I$658+$J$658+$K$658+$L$658+$M$658+$N$658))),Assumptions!$B$4)</f>
        <v>5000000</v>
      </c>
      <c r="P658" s="12" t="n">
        <f aca="false">$I$658+$J$658+$K$658+$L$658+$M$658+$N$658+$O$658</f>
        <v>180000000</v>
      </c>
      <c r="Q658" s="12" t="n">
        <f aca="false">MAX(Assumptions!$B$4,Assumptions!$B$26-$P$658)</f>
        <v>1820000000</v>
      </c>
      <c r="R658" s="12" t="n">
        <f aca="false">$J$560+$O$560+Assumptions!$B$20+IF($B$658=0,$D$560,Assumptions!$B$4)+IF($C$658=0,$AI$560,Assumptions!$B$4)+IF($D$658=0,$AF$560,Assumptions!$B$4)+IF($E$658=0,$AC$560,Assumptions!$B$4)+IF($F$658=0,$Z$560,Assumptions!$B$4)+IF($G$658=0,$W$560,Assumptions!$B$4)+IF($H$658=0,$T$560,Assumptions!$B$4)</f>
        <v>17757941.8408424</v>
      </c>
      <c r="S658" s="12" t="n">
        <f aca="false">IF($R$658&gt;Assumptions!$B$4,$Q$658/$R$658&gt;Assumptions!$B$13,FALSE())</f>
        <v>1</v>
      </c>
      <c r="T658" s="12" t="n">
        <f aca="false">IF($S$658,($Q$658+Assumptions!$B$14*Assumptions!$B$13)/($R$658+Assumptions!$B$14),IF($R$658&gt;Assumptions!$B$4,$Q$658/$R$658,Assumptions!$B$4))</f>
        <v>89.9647167673086</v>
      </c>
      <c r="U658" s="12" t="n">
        <f aca="false">IF($B$658=1,$I$658,$D$560*$T$658)</f>
        <v>30000000</v>
      </c>
      <c r="V658" s="12" t="n">
        <f aca="false">IF($C$658=1,$J$658,$AI$560*$T$658)</f>
        <v>549025093.756426</v>
      </c>
      <c r="W658" s="12" t="n">
        <f aca="false">IF($D$658=1,$K$658,$AF$560*$T$658)</f>
        <v>100000000</v>
      </c>
      <c r="X658" s="12" t="n">
        <f aca="false">IF($E$658=1,$L$658,$AC$560*$T$658)</f>
        <v>215915320.241541</v>
      </c>
      <c r="Y658" s="12" t="n">
        <f aca="false">IF($F$658=1,$M$658,$Z$560*$T$658)</f>
        <v>30000000</v>
      </c>
      <c r="Z658" s="12" t="n">
        <f aca="false">IF($G$658=1,$N$658,$W$560*$T$658)</f>
        <v>15000000</v>
      </c>
      <c r="AA658" s="12" t="n">
        <f aca="false">IF($H$658=1,$O$658,$T$560*$T$658)</f>
        <v>5000000</v>
      </c>
      <c r="AB658" s="12" t="n">
        <f aca="false">($J$560+$O$560)*$T$658</f>
        <v>22965343.1779839</v>
      </c>
      <c r="AC658" s="12" t="n">
        <f aca="false">Assumptions!$B$20*$T$658</f>
        <v>809682450.905778</v>
      </c>
      <c r="AD658" s="12" t="n">
        <f aca="false">IF($S$658,Assumptions!$B$14*($T$658-Assumptions!$B$13),Assumptions!$B$4)</f>
        <v>222411791.918272</v>
      </c>
      <c r="AE658" s="12" t="n">
        <f aca="false">$U$658+$V$658+$W$658+$X$658+$Y$658+$Z$658+$AA$658+$AB$658+$AC$658+$AD$658</f>
        <v>2000000000</v>
      </c>
      <c r="AF658" s="12" t="n">
        <f aca="false">IF(AND(IF($B$658=1,$U$658&gt;=INDEX($U$571:$U$698,1+$A$658-Assumptions!$B$77),$U$658&gt;INDEX($U$571:$U$698,1+$A$658+Assumptions!$B$77)),IF($C$658=1,$V$658&gt;=INDEX($V$571:$V$698,1+$A$658-Assumptions!$B$78),$V$658&gt;INDEX($V$571:$V$698,1+$A$658+Assumptions!$B$78)),IF($D$658=1,$W$658&gt;=INDEX($W$571:$W$698,1+$A$658-Assumptions!$B$79),$W$658&gt;INDEX($W$571:$W$698,1+$A$658+Assumptions!$B$79)),IF($E$658=1,$X$658&gt;=INDEX($X$571:$X$698,1+$A$658-Assumptions!$B$80),$X$658&gt;INDEX($X$571:$X$698,1+$A$658+Assumptions!$B$80)),IF($F$658=1,$Y$658&gt;=INDEX($Y$571:$Y$698,1+$A$658-Assumptions!$B$81),$Y$658&gt;INDEX($Y$571:$Y$698,1+$A$658+Assumptions!$B$81)),IF($G$658=1,$Z$658&gt;=INDEX($Z$571:$Z$698,1+$A$658-Assumptions!$B$82),$Z$658&gt;INDEX($Z$571:$Z$698,1+$A$658+Assumptions!$B$82)),IF($H$658=1,$AA$658&gt;=INDEX($AA$571:$AA$698,1+$A$658-Assumptions!$B$83),$AA$658&gt;INDEX($AA$571:$AA$698,1+$A$658+Assumptions!$B$83))),1,0)</f>
        <v>0</v>
      </c>
    </row>
    <row r="659" customFormat="false" ht="15" hidden="true" customHeight="false" outlineLevel="0" collapsed="false">
      <c r="A659" s="6" t="n">
        <f aca="false">ROW()-ROW($A$571)+Assumptions!$B$4</f>
        <v>88</v>
      </c>
      <c r="B659" s="12" t="n">
        <f aca="false">MOD(QUOTIENT($A$659,Assumptions!$B$77),2)</f>
        <v>1</v>
      </c>
      <c r="C659" s="12" t="n">
        <f aca="false">MOD(QUOTIENT($A$659,Assumptions!$B$78),2)</f>
        <v>0</v>
      </c>
      <c r="D659" s="12" t="n">
        <f aca="false">MOD(QUOTIENT($A$659,Assumptions!$B$79),2)</f>
        <v>1</v>
      </c>
      <c r="E659" s="12" t="n">
        <f aca="false">MOD(QUOTIENT($A$659,Assumptions!$B$80),2)</f>
        <v>1</v>
      </c>
      <c r="F659" s="12" t="n">
        <f aca="false">MOD(QUOTIENT($A$659,Assumptions!$B$81),2)</f>
        <v>0</v>
      </c>
      <c r="G659" s="12" t="n">
        <f aca="false">MOD(QUOTIENT($A$659,Assumptions!$B$82),2)</f>
        <v>0</v>
      </c>
      <c r="H659" s="12" t="n">
        <f aca="false">MOD(QUOTIENT($A$659,Assumptions!$B$83),2)</f>
        <v>0</v>
      </c>
      <c r="I659" s="12" t="n">
        <f aca="false">IF($B$659=1,MIN(Assumptions!$B$67,MAX(Assumptions!$B$4,Assumptions!$B$26-(Assumptions!$B$4))),Assumptions!$B$4)</f>
        <v>30000000</v>
      </c>
      <c r="J659" s="12" t="n">
        <f aca="false">IF($C$659=1,MIN(Assumptions!$B$66,MAX(Assumptions!$B$4,Assumptions!$B$26-($I$659))),Assumptions!$B$4)</f>
        <v>0</v>
      </c>
      <c r="K659" s="12" t="n">
        <f aca="false">IF($D$659=1,MIN(Assumptions!$B$61,MAX(Assumptions!$B$4,Assumptions!$B$26-($I$659+$J$659))),Assumptions!$B$4)</f>
        <v>100000000</v>
      </c>
      <c r="L659" s="12" t="n">
        <f aca="false">IF($E$659=1,MIN(Assumptions!$B$56,MAX(Assumptions!$B$4,Assumptions!$B$26-($I$659+$J$659+$K$659))),Assumptions!$B$4)</f>
        <v>60000000</v>
      </c>
      <c r="M659" s="12" t="n">
        <f aca="false">IF($F$659=1,MIN(Assumptions!$B$51,MAX(Assumptions!$B$4,Assumptions!$B$26-($I$659+$J$659+$K$659+$L$659))),Assumptions!$B$4)</f>
        <v>0</v>
      </c>
      <c r="N659" s="12" t="n">
        <f aca="false">IF($G$659=1,MIN(Assumptions!$B$46,MAX(Assumptions!$B$4,Assumptions!$B$26-($I$659+$J$659+$K$659+$L$659+$M$659))),Assumptions!$B$4)</f>
        <v>0</v>
      </c>
      <c r="O659" s="12" t="n">
        <f aca="false">IF($H$659=1,MIN(Assumptions!$B$41,MAX(Assumptions!$B$4,Assumptions!$B$26-($I$659+$J$659+$K$659+$L$659+$M$659+$N$659))),Assumptions!$B$4)</f>
        <v>0</v>
      </c>
      <c r="P659" s="12" t="n">
        <f aca="false">$I$659+$J$659+$K$659+$L$659+$M$659+$N$659+$O$659</f>
        <v>190000000</v>
      </c>
      <c r="Q659" s="12" t="n">
        <f aca="false">MAX(Assumptions!$B$4,Assumptions!$B$26-$P$659)</f>
        <v>1810000000</v>
      </c>
      <c r="R659" s="12" t="n">
        <f aca="false">$J$560+$O$560+Assumptions!$B$20+IF($B$659=0,$D$560,Assumptions!$B$4)+IF($C$659=0,$AI$560,Assumptions!$B$4)+IF($D$659=0,$AF$560,Assumptions!$B$4)+IF($E$659=0,$AC$560,Assumptions!$B$4)+IF($F$659=0,$Z$560,Assumptions!$B$4)+IF($G$659=0,$W$560,Assumptions!$B$4)+IF($H$659=0,$T$560,Assumptions!$B$4)</f>
        <v>28357941.8408424</v>
      </c>
      <c r="S659" s="12" t="n">
        <f aca="false">IF($R$659&gt;Assumptions!$B$4,$Q$659/$R$659&gt;Assumptions!$B$13,FALSE())</f>
        <v>1</v>
      </c>
      <c r="T659" s="12" t="n">
        <f aca="false">IF($S$659,($Q$659+Assumptions!$B$14*Assumptions!$B$13)/($R$659+Assumptions!$B$14),IF($R$659&gt;Assumptions!$B$4,$Q$659/$R$659,Assumptions!$B$4))</f>
        <v>58.7369050518153</v>
      </c>
      <c r="U659" s="12" t="n">
        <f aca="false">IF($B$659=1,$I$659,$D$560*$T$659)</f>
        <v>30000000</v>
      </c>
      <c r="V659" s="12" t="n">
        <f aca="false">IF($C$659=1,$J$659,$AI$560*$T$659)</f>
        <v>358452023.880027</v>
      </c>
      <c r="W659" s="12" t="n">
        <f aca="false">IF($D$659=1,$K$659,$AF$560*$T$659)</f>
        <v>100000000</v>
      </c>
      <c r="X659" s="12" t="n">
        <f aca="false">IF($E$659=1,$L$659,$AC$560*$T$659)</f>
        <v>60000000</v>
      </c>
      <c r="Y659" s="12" t="n">
        <f aca="false">IF($F$659=1,$M$659,$Z$560*$T$659)</f>
        <v>176210715.155446</v>
      </c>
      <c r="Z659" s="12" t="n">
        <f aca="false">IF($G$659=1,$N$659,$W$560*$T$659)</f>
        <v>293684525.259077</v>
      </c>
      <c r="AA659" s="12" t="n">
        <f aca="false">IF($H$659=1,$O$659,$T$560*$T$659)</f>
        <v>293684525.259077</v>
      </c>
      <c r="AB659" s="12" t="n">
        <f aca="false">($J$560+$O$560)*$T$659</f>
        <v>14993802.3504984</v>
      </c>
      <c r="AC659" s="12" t="n">
        <f aca="false">Assumptions!$B$20*$T$659</f>
        <v>528632145.466338</v>
      </c>
      <c r="AD659" s="12" t="n">
        <f aca="false">IF($S$659,Assumptions!$B$14*($T$659-Assumptions!$B$13),Assumptions!$B$4)</f>
        <v>144342262.629538</v>
      </c>
      <c r="AE659" s="12" t="n">
        <f aca="false">$U$659+$V$659+$W$659+$X$659+$Y$659+$Z$659+$AA$659+$AB$659+$AC$659+$AD$659</f>
        <v>2000000000</v>
      </c>
      <c r="AF659" s="12" t="n">
        <f aca="false">IF(AND(IF($B$659=1,$U$659&gt;=INDEX($U$571:$U$698,1+$A$659-Assumptions!$B$77),$U$659&gt;INDEX($U$571:$U$698,1+$A$659+Assumptions!$B$77)),IF($C$659=1,$V$659&gt;=INDEX($V$571:$V$698,1+$A$659-Assumptions!$B$78),$V$659&gt;INDEX($V$571:$V$698,1+$A$659+Assumptions!$B$78)),IF($D$659=1,$W$659&gt;=INDEX($W$571:$W$698,1+$A$659-Assumptions!$B$79),$W$659&gt;INDEX($W$571:$W$698,1+$A$659+Assumptions!$B$79)),IF($E$659=1,$X$659&gt;=INDEX($X$571:$X$698,1+$A$659-Assumptions!$B$80),$X$659&gt;INDEX($X$571:$X$698,1+$A$659+Assumptions!$B$80)),IF($F$659=1,$Y$659&gt;=INDEX($Y$571:$Y$698,1+$A$659-Assumptions!$B$81),$Y$659&gt;INDEX($Y$571:$Y$698,1+$A$659+Assumptions!$B$81)),IF($G$659=1,$Z$659&gt;=INDEX($Z$571:$Z$698,1+$A$659-Assumptions!$B$82),$Z$659&gt;INDEX($Z$571:$Z$698,1+$A$659+Assumptions!$B$82)),IF($H$659=1,$AA$659&gt;=INDEX($AA$571:$AA$698,1+$A$659-Assumptions!$B$83),$AA$659&gt;INDEX($AA$571:$AA$698,1+$A$659+Assumptions!$B$83))),1,0)</f>
        <v>0</v>
      </c>
    </row>
    <row r="660" customFormat="false" ht="15" hidden="true" customHeight="false" outlineLevel="0" collapsed="false">
      <c r="A660" s="6" t="n">
        <f aca="false">ROW()-ROW($A$571)+Assumptions!$B$4</f>
        <v>89</v>
      </c>
      <c r="B660" s="12" t="n">
        <f aca="false">MOD(QUOTIENT($A$660,Assumptions!$B$77),2)</f>
        <v>1</v>
      </c>
      <c r="C660" s="12" t="n">
        <f aca="false">MOD(QUOTIENT($A$660,Assumptions!$B$78),2)</f>
        <v>0</v>
      </c>
      <c r="D660" s="12" t="n">
        <f aca="false">MOD(QUOTIENT($A$660,Assumptions!$B$79),2)</f>
        <v>1</v>
      </c>
      <c r="E660" s="12" t="n">
        <f aca="false">MOD(QUOTIENT($A$660,Assumptions!$B$80),2)</f>
        <v>1</v>
      </c>
      <c r="F660" s="12" t="n">
        <f aca="false">MOD(QUOTIENT($A$660,Assumptions!$B$81),2)</f>
        <v>0</v>
      </c>
      <c r="G660" s="12" t="n">
        <f aca="false">MOD(QUOTIENT($A$660,Assumptions!$B$82),2)</f>
        <v>0</v>
      </c>
      <c r="H660" s="12" t="n">
        <f aca="false">MOD(QUOTIENT($A$660,Assumptions!$B$83),2)</f>
        <v>1</v>
      </c>
      <c r="I660" s="12" t="n">
        <f aca="false">IF($B$660=1,MIN(Assumptions!$B$67,MAX(Assumptions!$B$4,Assumptions!$B$26-(Assumptions!$B$4))),Assumptions!$B$4)</f>
        <v>30000000</v>
      </c>
      <c r="J660" s="12" t="n">
        <f aca="false">IF($C$660=1,MIN(Assumptions!$B$66,MAX(Assumptions!$B$4,Assumptions!$B$26-($I$660))),Assumptions!$B$4)</f>
        <v>0</v>
      </c>
      <c r="K660" s="12" t="n">
        <f aca="false">IF($D$660=1,MIN(Assumptions!$B$61,MAX(Assumptions!$B$4,Assumptions!$B$26-($I$660+$J$660))),Assumptions!$B$4)</f>
        <v>100000000</v>
      </c>
      <c r="L660" s="12" t="n">
        <f aca="false">IF($E$660=1,MIN(Assumptions!$B$56,MAX(Assumptions!$B$4,Assumptions!$B$26-($I$660+$J$660+$K$660))),Assumptions!$B$4)</f>
        <v>60000000</v>
      </c>
      <c r="M660" s="12" t="n">
        <f aca="false">IF($F$660=1,MIN(Assumptions!$B$51,MAX(Assumptions!$B$4,Assumptions!$B$26-($I$660+$J$660+$K$660+$L$660))),Assumptions!$B$4)</f>
        <v>0</v>
      </c>
      <c r="N660" s="12" t="n">
        <f aca="false">IF($G$660=1,MIN(Assumptions!$B$46,MAX(Assumptions!$B$4,Assumptions!$B$26-($I$660+$J$660+$K$660+$L$660+$M$660))),Assumptions!$B$4)</f>
        <v>0</v>
      </c>
      <c r="O660" s="12" t="n">
        <f aca="false">IF($H$660=1,MIN(Assumptions!$B$41,MAX(Assumptions!$B$4,Assumptions!$B$26-($I$660+$J$660+$K$660+$L$660+$M$660+$N$660))),Assumptions!$B$4)</f>
        <v>5000000</v>
      </c>
      <c r="P660" s="12" t="n">
        <f aca="false">$I$660+$J$660+$K$660+$L$660+$M$660+$N$660+$O$660</f>
        <v>195000000</v>
      </c>
      <c r="Q660" s="12" t="n">
        <f aca="false">MAX(Assumptions!$B$4,Assumptions!$B$26-$P$660)</f>
        <v>1805000000</v>
      </c>
      <c r="R660" s="12" t="n">
        <f aca="false">$J$560+$O$560+Assumptions!$B$20+IF($B$660=0,$D$560,Assumptions!$B$4)+IF($C$660=0,$AI$560,Assumptions!$B$4)+IF($D$660=0,$AF$560,Assumptions!$B$4)+IF($E$660=0,$AC$560,Assumptions!$B$4)+IF($F$660=0,$Z$560,Assumptions!$B$4)+IF($G$660=0,$W$560,Assumptions!$B$4)+IF($H$660=0,$T$560,Assumptions!$B$4)</f>
        <v>23357941.8408424</v>
      </c>
      <c r="S660" s="12" t="n">
        <f aca="false">IF($R$660&gt;Assumptions!$B$4,$Q$660/$R$660&gt;Assumptions!$B$13,FALSE())</f>
        <v>1</v>
      </c>
      <c r="T660" s="12" t="n">
        <f aca="false">IF($S$660,($Q$660+Assumptions!$B$14*Assumptions!$B$13)/($R$660+Assumptions!$B$14),IF($R$660&gt;Assumptions!$B$4,$Q$660/$R$660,Assumptions!$B$4))</f>
        <v>69.9011549768848</v>
      </c>
      <c r="U660" s="12" t="n">
        <f aca="false">IF($B$660=1,$I$660,$D$560*$T$660)</f>
        <v>30000000</v>
      </c>
      <c r="V660" s="12" t="n">
        <f aca="false">IF($C$660=1,$J$660,$AI$560*$T$660)</f>
        <v>426583771.325919</v>
      </c>
      <c r="W660" s="12" t="n">
        <f aca="false">IF($D$660=1,$K$660,$AF$560*$T$660)</f>
        <v>100000000</v>
      </c>
      <c r="X660" s="12" t="n">
        <f aca="false">IF($E$660=1,$L$660,$AC$560*$T$660)</f>
        <v>60000000</v>
      </c>
      <c r="Y660" s="12" t="n">
        <f aca="false">IF($F$660=1,$M$660,$Z$560*$T$660)</f>
        <v>209703464.930654</v>
      </c>
      <c r="Z660" s="12" t="n">
        <f aca="false">IF($G$660=1,$N$660,$W$560*$T$660)</f>
        <v>349505774.884424</v>
      </c>
      <c r="AA660" s="12" t="n">
        <f aca="false">IF($H$660=1,$O$660,$T$560*$T$660)</f>
        <v>5000000</v>
      </c>
      <c r="AB660" s="12" t="n">
        <f aca="false">($J$560+$O$560)*$T$660</f>
        <v>17843706.624828</v>
      </c>
      <c r="AC660" s="12" t="n">
        <f aca="false">Assumptions!$B$20*$T$660</f>
        <v>629110394.791963</v>
      </c>
      <c r="AD660" s="12" t="n">
        <f aca="false">IF($S$660,Assumptions!$B$14*($T$660-Assumptions!$B$13),Assumptions!$B$4)</f>
        <v>172252887.442212</v>
      </c>
      <c r="AE660" s="12" t="n">
        <f aca="false">$U$660+$V$660+$W$660+$X$660+$Y$660+$Z$660+$AA$660+$AB$660+$AC$660+$AD$660</f>
        <v>2000000000</v>
      </c>
      <c r="AF660" s="12" t="n">
        <f aca="false">IF(AND(IF($B$660=1,$U$660&gt;=INDEX($U$571:$U$698,1+$A$660-Assumptions!$B$77),$U$660&gt;INDEX($U$571:$U$698,1+$A$660+Assumptions!$B$77)),IF($C$660=1,$V$660&gt;=INDEX($V$571:$V$698,1+$A$660-Assumptions!$B$78),$V$660&gt;INDEX($V$571:$V$698,1+$A$660+Assumptions!$B$78)),IF($D$660=1,$W$660&gt;=INDEX($W$571:$W$698,1+$A$660-Assumptions!$B$79),$W$660&gt;INDEX($W$571:$W$698,1+$A$660+Assumptions!$B$79)),IF($E$660=1,$X$660&gt;=INDEX($X$571:$X$698,1+$A$660-Assumptions!$B$80),$X$660&gt;INDEX($X$571:$X$698,1+$A$660+Assumptions!$B$80)),IF($F$660=1,$Y$660&gt;=INDEX($Y$571:$Y$698,1+$A$660-Assumptions!$B$81),$Y$660&gt;INDEX($Y$571:$Y$698,1+$A$660+Assumptions!$B$81)),IF($G$660=1,$Z$660&gt;=INDEX($Z$571:$Z$698,1+$A$660-Assumptions!$B$82),$Z$660&gt;INDEX($Z$571:$Z$698,1+$A$660+Assumptions!$B$82)),IF($H$660=1,$AA$660&gt;=INDEX($AA$571:$AA$698,1+$A$660-Assumptions!$B$83),$AA$660&gt;INDEX($AA$571:$AA$698,1+$A$660+Assumptions!$B$83))),1,0)</f>
        <v>0</v>
      </c>
    </row>
    <row r="661" customFormat="false" ht="15" hidden="true" customHeight="false" outlineLevel="0" collapsed="false">
      <c r="A661" s="6" t="n">
        <f aca="false">ROW()-ROW($A$571)+Assumptions!$B$4</f>
        <v>90</v>
      </c>
      <c r="B661" s="12" t="n">
        <f aca="false">MOD(QUOTIENT($A$661,Assumptions!$B$77),2)</f>
        <v>1</v>
      </c>
      <c r="C661" s="12" t="n">
        <f aca="false">MOD(QUOTIENT($A$661,Assumptions!$B$78),2)</f>
        <v>0</v>
      </c>
      <c r="D661" s="12" t="n">
        <f aca="false">MOD(QUOTIENT($A$661,Assumptions!$B$79),2)</f>
        <v>1</v>
      </c>
      <c r="E661" s="12" t="n">
        <f aca="false">MOD(QUOTIENT($A$661,Assumptions!$B$80),2)</f>
        <v>1</v>
      </c>
      <c r="F661" s="12" t="n">
        <f aca="false">MOD(QUOTIENT($A$661,Assumptions!$B$81),2)</f>
        <v>0</v>
      </c>
      <c r="G661" s="12" t="n">
        <f aca="false">MOD(QUOTIENT($A$661,Assumptions!$B$82),2)</f>
        <v>1</v>
      </c>
      <c r="H661" s="12" t="n">
        <f aca="false">MOD(QUOTIENT($A$661,Assumptions!$B$83),2)</f>
        <v>0</v>
      </c>
      <c r="I661" s="12" t="n">
        <f aca="false">IF($B$661=1,MIN(Assumptions!$B$67,MAX(Assumptions!$B$4,Assumptions!$B$26-(Assumptions!$B$4))),Assumptions!$B$4)</f>
        <v>30000000</v>
      </c>
      <c r="J661" s="12" t="n">
        <f aca="false">IF($C$661=1,MIN(Assumptions!$B$66,MAX(Assumptions!$B$4,Assumptions!$B$26-($I$661))),Assumptions!$B$4)</f>
        <v>0</v>
      </c>
      <c r="K661" s="12" t="n">
        <f aca="false">IF($D$661=1,MIN(Assumptions!$B$61,MAX(Assumptions!$B$4,Assumptions!$B$26-($I$661+$J$661))),Assumptions!$B$4)</f>
        <v>100000000</v>
      </c>
      <c r="L661" s="12" t="n">
        <f aca="false">IF($E$661=1,MIN(Assumptions!$B$56,MAX(Assumptions!$B$4,Assumptions!$B$26-($I$661+$J$661+$K$661))),Assumptions!$B$4)</f>
        <v>60000000</v>
      </c>
      <c r="M661" s="12" t="n">
        <f aca="false">IF($F$661=1,MIN(Assumptions!$B$51,MAX(Assumptions!$B$4,Assumptions!$B$26-($I$661+$J$661+$K$661+$L$661))),Assumptions!$B$4)</f>
        <v>0</v>
      </c>
      <c r="N661" s="12" t="n">
        <f aca="false">IF($G$661=1,MIN(Assumptions!$B$46,MAX(Assumptions!$B$4,Assumptions!$B$26-($I$661+$J$661+$K$661+$L$661+$M$661))),Assumptions!$B$4)</f>
        <v>15000000</v>
      </c>
      <c r="O661" s="12" t="n">
        <f aca="false">IF($H$661=1,MIN(Assumptions!$B$41,MAX(Assumptions!$B$4,Assumptions!$B$26-($I$661+$J$661+$K$661+$L$661+$M$661+$N$661))),Assumptions!$B$4)</f>
        <v>0</v>
      </c>
      <c r="P661" s="12" t="n">
        <f aca="false">$I$661+$J$661+$K$661+$L$661+$M$661+$N$661+$O$661</f>
        <v>205000000</v>
      </c>
      <c r="Q661" s="12" t="n">
        <f aca="false">MAX(Assumptions!$B$4,Assumptions!$B$26-$P$661)</f>
        <v>1795000000</v>
      </c>
      <c r="R661" s="12" t="n">
        <f aca="false">$J$560+$O$560+Assumptions!$B$20+IF($B$661=0,$D$560,Assumptions!$B$4)+IF($C$661=0,$AI$560,Assumptions!$B$4)+IF($D$661=0,$AF$560,Assumptions!$B$4)+IF($E$661=0,$AC$560,Assumptions!$B$4)+IF($F$661=0,$Z$560,Assumptions!$B$4)+IF($G$661=0,$W$560,Assumptions!$B$4)+IF($H$661=0,$T$560,Assumptions!$B$4)</f>
        <v>23357941.8408424</v>
      </c>
      <c r="S661" s="12" t="n">
        <f aca="false">IF($R$661&gt;Assumptions!$B$4,$Q$661/$R$661&gt;Assumptions!$B$13,FALSE())</f>
        <v>1</v>
      </c>
      <c r="T661" s="12" t="n">
        <f aca="false">IF($S$661,($Q$661+Assumptions!$B$14*Assumptions!$B$13)/($R$661+Assumptions!$B$14),IF($R$661&gt;Assumptions!$B$4,$Q$661/$R$661,Assumptions!$B$4))</f>
        <v>69.5144265952699</v>
      </c>
      <c r="U661" s="12" t="n">
        <f aca="false">IF($B$661=1,$I$661,$D$560*$T$661)</f>
        <v>30000000</v>
      </c>
      <c r="V661" s="12" t="n">
        <f aca="false">IF($C$661=1,$J$661,$AI$560*$T$661)</f>
        <v>424223695.13601</v>
      </c>
      <c r="W661" s="12" t="n">
        <f aca="false">IF($D$661=1,$K$661,$AF$560*$T$661)</f>
        <v>100000000</v>
      </c>
      <c r="X661" s="12" t="n">
        <f aca="false">IF($E$661=1,$L$661,$AC$560*$T$661)</f>
        <v>60000000</v>
      </c>
      <c r="Y661" s="12" t="n">
        <f aca="false">IF($F$661=1,$M$661,$Z$560*$T$661)</f>
        <v>208543279.78581</v>
      </c>
      <c r="Z661" s="12" t="n">
        <f aca="false">IF($G$661=1,$N$661,$W$560*$T$661)</f>
        <v>15000000</v>
      </c>
      <c r="AA661" s="12" t="n">
        <f aca="false">IF($H$661=1,$O$661,$T$560*$T$661)</f>
        <v>347572132.97635</v>
      </c>
      <c r="AB661" s="12" t="n">
        <f aca="false">($J$560+$O$560)*$T$661</f>
        <v>17744986.2562259</v>
      </c>
      <c r="AC661" s="12" t="n">
        <f aca="false">Assumptions!$B$20*$T$661</f>
        <v>625629839.35743</v>
      </c>
      <c r="AD661" s="12" t="n">
        <f aca="false">IF($S$661,Assumptions!$B$14*($T$661-Assumptions!$B$13),Assumptions!$B$4)</f>
        <v>171286066.488175</v>
      </c>
      <c r="AE661" s="12" t="n">
        <f aca="false">$U$661+$V$661+$W$661+$X$661+$Y$661+$Z$661+$AA$661+$AB$661+$AC$661+$AD$661</f>
        <v>2000000000</v>
      </c>
      <c r="AF661" s="12" t="n">
        <f aca="false">IF(AND(IF($B$661=1,$U$661&gt;=INDEX($U$571:$U$698,1+$A$661-Assumptions!$B$77),$U$661&gt;INDEX($U$571:$U$698,1+$A$661+Assumptions!$B$77)),IF($C$661=1,$V$661&gt;=INDEX($V$571:$V$698,1+$A$661-Assumptions!$B$78),$V$661&gt;INDEX($V$571:$V$698,1+$A$661+Assumptions!$B$78)),IF($D$661=1,$W$661&gt;=INDEX($W$571:$W$698,1+$A$661-Assumptions!$B$79),$W$661&gt;INDEX($W$571:$W$698,1+$A$661+Assumptions!$B$79)),IF($E$661=1,$X$661&gt;=INDEX($X$571:$X$698,1+$A$661-Assumptions!$B$80),$X$661&gt;INDEX($X$571:$X$698,1+$A$661+Assumptions!$B$80)),IF($F$661=1,$Y$661&gt;=INDEX($Y$571:$Y$698,1+$A$661-Assumptions!$B$81),$Y$661&gt;INDEX($Y$571:$Y$698,1+$A$661+Assumptions!$B$81)),IF($G$661=1,$Z$661&gt;=INDEX($Z$571:$Z$698,1+$A$661-Assumptions!$B$82),$Z$661&gt;INDEX($Z$571:$Z$698,1+$A$661+Assumptions!$B$82)),IF($H$661=1,$AA$661&gt;=INDEX($AA$571:$AA$698,1+$A$661-Assumptions!$B$83),$AA$661&gt;INDEX($AA$571:$AA$698,1+$A$661+Assumptions!$B$83))),1,0)</f>
        <v>0</v>
      </c>
    </row>
    <row r="662" customFormat="false" ht="15" hidden="true" customHeight="false" outlineLevel="0" collapsed="false">
      <c r="A662" s="6" t="n">
        <f aca="false">ROW()-ROW($A$571)+Assumptions!$B$4</f>
        <v>91</v>
      </c>
      <c r="B662" s="12" t="n">
        <f aca="false">MOD(QUOTIENT($A$662,Assumptions!$B$77),2)</f>
        <v>1</v>
      </c>
      <c r="C662" s="12" t="n">
        <f aca="false">MOD(QUOTIENT($A$662,Assumptions!$B$78),2)</f>
        <v>0</v>
      </c>
      <c r="D662" s="12" t="n">
        <f aca="false">MOD(QUOTIENT($A$662,Assumptions!$B$79),2)</f>
        <v>1</v>
      </c>
      <c r="E662" s="12" t="n">
        <f aca="false">MOD(QUOTIENT($A$662,Assumptions!$B$80),2)</f>
        <v>1</v>
      </c>
      <c r="F662" s="12" t="n">
        <f aca="false">MOD(QUOTIENT($A$662,Assumptions!$B$81),2)</f>
        <v>0</v>
      </c>
      <c r="G662" s="12" t="n">
        <f aca="false">MOD(QUOTIENT($A$662,Assumptions!$B$82),2)</f>
        <v>1</v>
      </c>
      <c r="H662" s="12" t="n">
        <f aca="false">MOD(QUOTIENT($A$662,Assumptions!$B$83),2)</f>
        <v>1</v>
      </c>
      <c r="I662" s="12" t="n">
        <f aca="false">IF($B$662=1,MIN(Assumptions!$B$67,MAX(Assumptions!$B$4,Assumptions!$B$26-(Assumptions!$B$4))),Assumptions!$B$4)</f>
        <v>30000000</v>
      </c>
      <c r="J662" s="12" t="n">
        <f aca="false">IF($C$662=1,MIN(Assumptions!$B$66,MAX(Assumptions!$B$4,Assumptions!$B$26-($I$662))),Assumptions!$B$4)</f>
        <v>0</v>
      </c>
      <c r="K662" s="12" t="n">
        <f aca="false">IF($D$662=1,MIN(Assumptions!$B$61,MAX(Assumptions!$B$4,Assumptions!$B$26-($I$662+$J$662))),Assumptions!$B$4)</f>
        <v>100000000</v>
      </c>
      <c r="L662" s="12" t="n">
        <f aca="false">IF($E$662=1,MIN(Assumptions!$B$56,MAX(Assumptions!$B$4,Assumptions!$B$26-($I$662+$J$662+$K$662))),Assumptions!$B$4)</f>
        <v>60000000</v>
      </c>
      <c r="M662" s="12" t="n">
        <f aca="false">IF($F$662=1,MIN(Assumptions!$B$51,MAX(Assumptions!$B$4,Assumptions!$B$26-($I$662+$J$662+$K$662+$L$662))),Assumptions!$B$4)</f>
        <v>0</v>
      </c>
      <c r="N662" s="12" t="n">
        <f aca="false">IF($G$662=1,MIN(Assumptions!$B$46,MAX(Assumptions!$B$4,Assumptions!$B$26-($I$662+$J$662+$K$662+$L$662+$M$662))),Assumptions!$B$4)</f>
        <v>15000000</v>
      </c>
      <c r="O662" s="12" t="n">
        <f aca="false">IF($H$662=1,MIN(Assumptions!$B$41,MAX(Assumptions!$B$4,Assumptions!$B$26-($I$662+$J$662+$K$662+$L$662+$M$662+$N$662))),Assumptions!$B$4)</f>
        <v>5000000</v>
      </c>
      <c r="P662" s="12" t="n">
        <f aca="false">$I$662+$J$662+$K$662+$L$662+$M$662+$N$662+$O$662</f>
        <v>210000000</v>
      </c>
      <c r="Q662" s="12" t="n">
        <f aca="false">MAX(Assumptions!$B$4,Assumptions!$B$26-$P$662)</f>
        <v>1790000000</v>
      </c>
      <c r="R662" s="12" t="n">
        <f aca="false">$J$560+$O$560+Assumptions!$B$20+IF($B$662=0,$D$560,Assumptions!$B$4)+IF($C$662=0,$AI$560,Assumptions!$B$4)+IF($D$662=0,$AF$560,Assumptions!$B$4)+IF($E$662=0,$AC$560,Assumptions!$B$4)+IF($F$662=0,$Z$560,Assumptions!$B$4)+IF($G$662=0,$W$560,Assumptions!$B$4)+IF($H$662=0,$T$560,Assumptions!$B$4)</f>
        <v>18357941.8408424</v>
      </c>
      <c r="S662" s="12" t="n">
        <f aca="false">IF($R$662&gt;Assumptions!$B$4,$Q$662/$R$662&gt;Assumptions!$B$13,FALSE())</f>
        <v>1</v>
      </c>
      <c r="T662" s="12" t="n">
        <f aca="false">IF($S$662,($Q$662+Assumptions!$B$14*Assumptions!$B$13)/($R$662+Assumptions!$B$14),IF($R$662&gt;Assumptions!$B$4,$Q$662/$R$662,Assumptions!$B$4))</f>
        <v>85.9384887386187</v>
      </c>
      <c r="U662" s="12" t="n">
        <f aca="false">IF($B$662=1,$I$662,$D$560*$T$662)</f>
        <v>30000000</v>
      </c>
      <c r="V662" s="12" t="n">
        <f aca="false">IF($C$662=1,$J$662,$AI$560*$T$662)</f>
        <v>524454347.575413</v>
      </c>
      <c r="W662" s="12" t="n">
        <f aca="false">IF($D$662=1,$K$662,$AF$560*$T$662)</f>
        <v>100000000</v>
      </c>
      <c r="X662" s="12" t="n">
        <f aca="false">IF($E$662=1,$L$662,$AC$560*$T$662)</f>
        <v>60000000</v>
      </c>
      <c r="Y662" s="12" t="n">
        <f aca="false">IF($F$662=1,$M$662,$Z$560*$T$662)</f>
        <v>257815466.215856</v>
      </c>
      <c r="Z662" s="12" t="n">
        <f aca="false">IF($G$662=1,$N$662,$W$560*$T$662)</f>
        <v>15000000</v>
      </c>
      <c r="AA662" s="12" t="n">
        <f aca="false">IF($H$662=1,$O$662,$T$560*$T$662)</f>
        <v>5000000</v>
      </c>
      <c r="AB662" s="12" t="n">
        <f aca="false">($J$560+$O$560)*$T$662</f>
        <v>21937565.7146164</v>
      </c>
      <c r="AC662" s="12" t="n">
        <f aca="false">Assumptions!$B$20*$T$662</f>
        <v>773446398.647568</v>
      </c>
      <c r="AD662" s="12" t="n">
        <f aca="false">IF($S$662,Assumptions!$B$14*($T$662-Assumptions!$B$13),Assumptions!$B$4)</f>
        <v>212346221.846547</v>
      </c>
      <c r="AE662" s="12" t="n">
        <f aca="false">$U$662+$V$662+$W$662+$X$662+$Y$662+$Z$662+$AA$662+$AB$662+$AC$662+$AD$662</f>
        <v>2000000000</v>
      </c>
      <c r="AF662" s="12" t="n">
        <f aca="false">IF(AND(IF($B$662=1,$U$662&gt;=INDEX($U$571:$U$698,1+$A$662-Assumptions!$B$77),$U$662&gt;INDEX($U$571:$U$698,1+$A$662+Assumptions!$B$77)),IF($C$662=1,$V$662&gt;=INDEX($V$571:$V$698,1+$A$662-Assumptions!$B$78),$V$662&gt;INDEX($V$571:$V$698,1+$A$662+Assumptions!$B$78)),IF($D$662=1,$W$662&gt;=INDEX($W$571:$W$698,1+$A$662-Assumptions!$B$79),$W$662&gt;INDEX($W$571:$W$698,1+$A$662+Assumptions!$B$79)),IF($E$662=1,$X$662&gt;=INDEX($X$571:$X$698,1+$A$662-Assumptions!$B$80),$X$662&gt;INDEX($X$571:$X$698,1+$A$662+Assumptions!$B$80)),IF($F$662=1,$Y$662&gt;=INDEX($Y$571:$Y$698,1+$A$662-Assumptions!$B$81),$Y$662&gt;INDEX($Y$571:$Y$698,1+$A$662+Assumptions!$B$81)),IF($G$662=1,$Z$662&gt;=INDEX($Z$571:$Z$698,1+$A$662-Assumptions!$B$82),$Z$662&gt;INDEX($Z$571:$Z$698,1+$A$662+Assumptions!$B$82)),IF($H$662=1,$AA$662&gt;=INDEX($AA$571:$AA$698,1+$A$662-Assumptions!$B$83),$AA$662&gt;INDEX($AA$571:$AA$698,1+$A$662+Assumptions!$B$83))),1,0)</f>
        <v>0</v>
      </c>
    </row>
    <row r="663" customFormat="false" ht="15" hidden="true" customHeight="false" outlineLevel="0" collapsed="false">
      <c r="A663" s="6" t="n">
        <f aca="false">ROW()-ROW($A$571)+Assumptions!$B$4</f>
        <v>92</v>
      </c>
      <c r="B663" s="12" t="n">
        <f aca="false">MOD(QUOTIENT($A$663,Assumptions!$B$77),2)</f>
        <v>1</v>
      </c>
      <c r="C663" s="12" t="n">
        <f aca="false">MOD(QUOTIENT($A$663,Assumptions!$B$78),2)</f>
        <v>0</v>
      </c>
      <c r="D663" s="12" t="n">
        <f aca="false">MOD(QUOTIENT($A$663,Assumptions!$B$79),2)</f>
        <v>1</v>
      </c>
      <c r="E663" s="12" t="n">
        <f aca="false">MOD(QUOTIENT($A$663,Assumptions!$B$80),2)</f>
        <v>1</v>
      </c>
      <c r="F663" s="12" t="n">
        <f aca="false">MOD(QUOTIENT($A$663,Assumptions!$B$81),2)</f>
        <v>1</v>
      </c>
      <c r="G663" s="12" t="n">
        <f aca="false">MOD(QUOTIENT($A$663,Assumptions!$B$82),2)</f>
        <v>0</v>
      </c>
      <c r="H663" s="12" t="n">
        <f aca="false">MOD(QUOTIENT($A$663,Assumptions!$B$83),2)</f>
        <v>0</v>
      </c>
      <c r="I663" s="12" t="n">
        <f aca="false">IF($B$663=1,MIN(Assumptions!$B$67,MAX(Assumptions!$B$4,Assumptions!$B$26-(Assumptions!$B$4))),Assumptions!$B$4)</f>
        <v>30000000</v>
      </c>
      <c r="J663" s="12" t="n">
        <f aca="false">IF($C$663=1,MIN(Assumptions!$B$66,MAX(Assumptions!$B$4,Assumptions!$B$26-($I$663))),Assumptions!$B$4)</f>
        <v>0</v>
      </c>
      <c r="K663" s="12" t="n">
        <f aca="false">IF($D$663=1,MIN(Assumptions!$B$61,MAX(Assumptions!$B$4,Assumptions!$B$26-($I$663+$J$663))),Assumptions!$B$4)</f>
        <v>100000000</v>
      </c>
      <c r="L663" s="12" t="n">
        <f aca="false">IF($E$663=1,MIN(Assumptions!$B$56,MAX(Assumptions!$B$4,Assumptions!$B$26-($I$663+$J$663+$K$663))),Assumptions!$B$4)</f>
        <v>60000000</v>
      </c>
      <c r="M663" s="12" t="n">
        <f aca="false">IF($F$663=1,MIN(Assumptions!$B$51,MAX(Assumptions!$B$4,Assumptions!$B$26-($I$663+$J$663+$K$663+$L$663))),Assumptions!$B$4)</f>
        <v>30000000</v>
      </c>
      <c r="N663" s="12" t="n">
        <f aca="false">IF($G$663=1,MIN(Assumptions!$B$46,MAX(Assumptions!$B$4,Assumptions!$B$26-($I$663+$J$663+$K$663+$L$663+$M$663))),Assumptions!$B$4)</f>
        <v>0</v>
      </c>
      <c r="O663" s="12" t="n">
        <f aca="false">IF($H$663=1,MIN(Assumptions!$B$41,MAX(Assumptions!$B$4,Assumptions!$B$26-($I$663+$J$663+$K$663+$L$663+$M$663+$N$663))),Assumptions!$B$4)</f>
        <v>0</v>
      </c>
      <c r="P663" s="12" t="n">
        <f aca="false">$I$663+$J$663+$K$663+$L$663+$M$663+$N$663+$O$663</f>
        <v>220000000</v>
      </c>
      <c r="Q663" s="12" t="n">
        <f aca="false">MAX(Assumptions!$B$4,Assumptions!$B$26-$P$663)</f>
        <v>1780000000</v>
      </c>
      <c r="R663" s="12" t="n">
        <f aca="false">$J$560+$O$560+Assumptions!$B$20+IF($B$663=0,$D$560,Assumptions!$B$4)+IF($C$663=0,$AI$560,Assumptions!$B$4)+IF($D$663=0,$AF$560,Assumptions!$B$4)+IF($E$663=0,$AC$560,Assumptions!$B$4)+IF($F$663=0,$Z$560,Assumptions!$B$4)+IF($G$663=0,$W$560,Assumptions!$B$4)+IF($H$663=0,$T$560,Assumptions!$B$4)</f>
        <v>25357941.8408424</v>
      </c>
      <c r="S663" s="12" t="n">
        <f aca="false">IF($R$663&gt;Assumptions!$B$4,$Q$663/$R$663&gt;Assumptions!$B$13,FALSE())</f>
        <v>1</v>
      </c>
      <c r="T663" s="12" t="n">
        <f aca="false">IF($S$663,($Q$663+Assumptions!$B$14*Assumptions!$B$13)/($R$663+Assumptions!$B$14),IF($R$663&gt;Assumptions!$B$4,$Q$663/$R$663,Assumptions!$B$4))</f>
        <v>63.9853442936938</v>
      </c>
      <c r="U663" s="12" t="n">
        <f aca="false">IF($B$663=1,$I$663,$D$560*$T$663)</f>
        <v>30000000</v>
      </c>
      <c r="V663" s="12" t="n">
        <f aca="false">IF($C$663=1,$J$663,$AI$560*$T$663)</f>
        <v>390481523.337022</v>
      </c>
      <c r="W663" s="12" t="n">
        <f aca="false">IF($D$663=1,$K$663,$AF$560*$T$663)</f>
        <v>100000000</v>
      </c>
      <c r="X663" s="12" t="n">
        <f aca="false">IF($E$663=1,$L$663,$AC$560*$T$663)</f>
        <v>60000000</v>
      </c>
      <c r="Y663" s="12" t="n">
        <f aca="false">IF($F$663=1,$M$663,$Z$560*$T$663)</f>
        <v>30000000</v>
      </c>
      <c r="Z663" s="12" t="n">
        <f aca="false">IF($G$663=1,$N$663,$W$560*$T$663)</f>
        <v>319926721.468469</v>
      </c>
      <c r="AA663" s="12" t="n">
        <f aca="false">IF($H$663=1,$O$663,$T$560*$T$663)</f>
        <v>319926721.468469</v>
      </c>
      <c r="AB663" s="12" t="n">
        <f aca="false">($J$560+$O$560)*$T$663</f>
        <v>16333574.3485617</v>
      </c>
      <c r="AC663" s="12" t="n">
        <f aca="false">Assumptions!$B$20*$T$663</f>
        <v>575868098.643244</v>
      </c>
      <c r="AD663" s="12" t="n">
        <f aca="false">IF($S$663,Assumptions!$B$14*($T$663-Assumptions!$B$13),Assumptions!$B$4)</f>
        <v>157463360.734234</v>
      </c>
      <c r="AE663" s="12" t="n">
        <f aca="false">$U$663+$V$663+$W$663+$X$663+$Y$663+$Z$663+$AA$663+$AB$663+$AC$663+$AD$663</f>
        <v>2000000000</v>
      </c>
      <c r="AF663" s="12" t="n">
        <f aca="false">IF(AND(IF($B$663=1,$U$663&gt;=INDEX($U$571:$U$698,1+$A$663-Assumptions!$B$77),$U$663&gt;INDEX($U$571:$U$698,1+$A$663+Assumptions!$B$77)),IF($C$663=1,$V$663&gt;=INDEX($V$571:$V$698,1+$A$663-Assumptions!$B$78),$V$663&gt;INDEX($V$571:$V$698,1+$A$663+Assumptions!$B$78)),IF($D$663=1,$W$663&gt;=INDEX($W$571:$W$698,1+$A$663-Assumptions!$B$79),$W$663&gt;INDEX($W$571:$W$698,1+$A$663+Assumptions!$B$79)),IF($E$663=1,$X$663&gt;=INDEX($X$571:$X$698,1+$A$663-Assumptions!$B$80),$X$663&gt;INDEX($X$571:$X$698,1+$A$663+Assumptions!$B$80)),IF($F$663=1,$Y$663&gt;=INDEX($Y$571:$Y$698,1+$A$663-Assumptions!$B$81),$Y$663&gt;INDEX($Y$571:$Y$698,1+$A$663+Assumptions!$B$81)),IF($G$663=1,$Z$663&gt;=INDEX($Z$571:$Z$698,1+$A$663-Assumptions!$B$82),$Z$663&gt;INDEX($Z$571:$Z$698,1+$A$663+Assumptions!$B$82)),IF($H$663=1,$AA$663&gt;=INDEX($AA$571:$AA$698,1+$A$663-Assumptions!$B$83),$AA$663&gt;INDEX($AA$571:$AA$698,1+$A$663+Assumptions!$B$83))),1,0)</f>
        <v>0</v>
      </c>
    </row>
    <row r="664" customFormat="false" ht="15" hidden="true" customHeight="false" outlineLevel="0" collapsed="false">
      <c r="A664" s="6" t="n">
        <f aca="false">ROW()-ROW($A$571)+Assumptions!$B$4</f>
        <v>93</v>
      </c>
      <c r="B664" s="12" t="n">
        <f aca="false">MOD(QUOTIENT($A$664,Assumptions!$B$77),2)</f>
        <v>1</v>
      </c>
      <c r="C664" s="12" t="n">
        <f aca="false">MOD(QUOTIENT($A$664,Assumptions!$B$78),2)</f>
        <v>0</v>
      </c>
      <c r="D664" s="12" t="n">
        <f aca="false">MOD(QUOTIENT($A$664,Assumptions!$B$79),2)</f>
        <v>1</v>
      </c>
      <c r="E664" s="12" t="n">
        <f aca="false">MOD(QUOTIENT($A$664,Assumptions!$B$80),2)</f>
        <v>1</v>
      </c>
      <c r="F664" s="12" t="n">
        <f aca="false">MOD(QUOTIENT($A$664,Assumptions!$B$81),2)</f>
        <v>1</v>
      </c>
      <c r="G664" s="12" t="n">
        <f aca="false">MOD(QUOTIENT($A$664,Assumptions!$B$82),2)</f>
        <v>0</v>
      </c>
      <c r="H664" s="12" t="n">
        <f aca="false">MOD(QUOTIENT($A$664,Assumptions!$B$83),2)</f>
        <v>1</v>
      </c>
      <c r="I664" s="12" t="n">
        <f aca="false">IF($B$664=1,MIN(Assumptions!$B$67,MAX(Assumptions!$B$4,Assumptions!$B$26-(Assumptions!$B$4))),Assumptions!$B$4)</f>
        <v>30000000</v>
      </c>
      <c r="J664" s="12" t="n">
        <f aca="false">IF($C$664=1,MIN(Assumptions!$B$66,MAX(Assumptions!$B$4,Assumptions!$B$26-($I$664))),Assumptions!$B$4)</f>
        <v>0</v>
      </c>
      <c r="K664" s="12" t="n">
        <f aca="false">IF($D$664=1,MIN(Assumptions!$B$61,MAX(Assumptions!$B$4,Assumptions!$B$26-($I$664+$J$664))),Assumptions!$B$4)</f>
        <v>100000000</v>
      </c>
      <c r="L664" s="12" t="n">
        <f aca="false">IF($E$664=1,MIN(Assumptions!$B$56,MAX(Assumptions!$B$4,Assumptions!$B$26-($I$664+$J$664+$K$664))),Assumptions!$B$4)</f>
        <v>60000000</v>
      </c>
      <c r="M664" s="12" t="n">
        <f aca="false">IF($F$664=1,MIN(Assumptions!$B$51,MAX(Assumptions!$B$4,Assumptions!$B$26-($I$664+$J$664+$K$664+$L$664))),Assumptions!$B$4)</f>
        <v>30000000</v>
      </c>
      <c r="N664" s="12" t="n">
        <f aca="false">IF($G$664=1,MIN(Assumptions!$B$46,MAX(Assumptions!$B$4,Assumptions!$B$26-($I$664+$J$664+$K$664+$L$664+$M$664))),Assumptions!$B$4)</f>
        <v>0</v>
      </c>
      <c r="O664" s="12" t="n">
        <f aca="false">IF($H$664=1,MIN(Assumptions!$B$41,MAX(Assumptions!$B$4,Assumptions!$B$26-($I$664+$J$664+$K$664+$L$664+$M$664+$N$664))),Assumptions!$B$4)</f>
        <v>5000000</v>
      </c>
      <c r="P664" s="12" t="n">
        <f aca="false">$I$664+$J$664+$K$664+$L$664+$M$664+$N$664+$O$664</f>
        <v>225000000</v>
      </c>
      <c r="Q664" s="12" t="n">
        <f aca="false">MAX(Assumptions!$B$4,Assumptions!$B$26-$P$664)</f>
        <v>1775000000</v>
      </c>
      <c r="R664" s="12" t="n">
        <f aca="false">$J$560+$O$560+Assumptions!$B$20+IF($B$664=0,$D$560,Assumptions!$B$4)+IF($C$664=0,$AI$560,Assumptions!$B$4)+IF($D$664=0,$AF$560,Assumptions!$B$4)+IF($E$664=0,$AC$560,Assumptions!$B$4)+IF($F$664=0,$Z$560,Assumptions!$B$4)+IF($G$664=0,$W$560,Assumptions!$B$4)+IF($H$664=0,$T$560,Assumptions!$B$4)</f>
        <v>20357941.8408424</v>
      </c>
      <c r="S664" s="12" t="n">
        <f aca="false">IF($R$664&gt;Assumptions!$B$4,$Q$664/$R$664&gt;Assumptions!$B$13,FALSE())</f>
        <v>1</v>
      </c>
      <c r="T664" s="12" t="n">
        <f aca="false">IF($S$664,($Q$664+Assumptions!$B$14*Assumptions!$B$13)/($R$664+Assumptions!$B$14),IF($R$664&gt;Assumptions!$B$4,$Q$664/$R$664,Assumptions!$B$4))</f>
        <v>77.7629067558469</v>
      </c>
      <c r="U664" s="12" t="n">
        <f aca="false">IF($B$664=1,$I$664,$D$560*$T$664)</f>
        <v>30000000</v>
      </c>
      <c r="V664" s="12" t="n">
        <f aca="false">IF($C$664=1,$J$664,$AI$560*$T$664)</f>
        <v>474561458.163953</v>
      </c>
      <c r="W664" s="12" t="n">
        <f aca="false">IF($D$664=1,$K$664,$AF$560*$T$664)</f>
        <v>100000000</v>
      </c>
      <c r="X664" s="12" t="n">
        <f aca="false">IF($E$664=1,$L$664,$AC$560*$T$664)</f>
        <v>60000000</v>
      </c>
      <c r="Y664" s="12" t="n">
        <f aca="false">IF($F$664=1,$M$664,$Z$560*$T$664)</f>
        <v>30000000</v>
      </c>
      <c r="Z664" s="12" t="n">
        <f aca="false">IF($G$664=1,$N$664,$W$560*$T$664)</f>
        <v>388814533.779234</v>
      </c>
      <c r="AA664" s="12" t="n">
        <f aca="false">IF($H$664=1,$O$664,$T$560*$T$664)</f>
        <v>5000000</v>
      </c>
      <c r="AB664" s="12" t="n">
        <f aca="false">($J$560+$O$560)*$T$664</f>
        <v>19850580.3645739</v>
      </c>
      <c r="AC664" s="12" t="n">
        <f aca="false">Assumptions!$B$20*$T$664</f>
        <v>699866160.802622</v>
      </c>
      <c r="AD664" s="12" t="n">
        <f aca="false">IF($S$664,Assumptions!$B$14*($T$664-Assumptions!$B$13),Assumptions!$B$4)</f>
        <v>191907266.889617</v>
      </c>
      <c r="AE664" s="12" t="n">
        <f aca="false">$U$664+$V$664+$W$664+$X$664+$Y$664+$Z$664+$AA$664+$AB$664+$AC$664+$AD$664</f>
        <v>2000000000</v>
      </c>
      <c r="AF664" s="12" t="n">
        <f aca="false">IF(AND(IF($B$664=1,$U$664&gt;=INDEX($U$571:$U$698,1+$A$664-Assumptions!$B$77),$U$664&gt;INDEX($U$571:$U$698,1+$A$664+Assumptions!$B$77)),IF($C$664=1,$V$664&gt;=INDEX($V$571:$V$698,1+$A$664-Assumptions!$B$78),$V$664&gt;INDEX($V$571:$V$698,1+$A$664+Assumptions!$B$78)),IF($D$664=1,$W$664&gt;=INDEX($W$571:$W$698,1+$A$664-Assumptions!$B$79),$W$664&gt;INDEX($W$571:$W$698,1+$A$664+Assumptions!$B$79)),IF($E$664=1,$X$664&gt;=INDEX($X$571:$X$698,1+$A$664-Assumptions!$B$80),$X$664&gt;INDEX($X$571:$X$698,1+$A$664+Assumptions!$B$80)),IF($F$664=1,$Y$664&gt;=INDEX($Y$571:$Y$698,1+$A$664-Assumptions!$B$81),$Y$664&gt;INDEX($Y$571:$Y$698,1+$A$664+Assumptions!$B$81)),IF($G$664=1,$Z$664&gt;=INDEX($Z$571:$Z$698,1+$A$664-Assumptions!$B$82),$Z$664&gt;INDEX($Z$571:$Z$698,1+$A$664+Assumptions!$B$82)),IF($H$664=1,$AA$664&gt;=INDEX($AA$571:$AA$698,1+$A$664-Assumptions!$B$83),$AA$664&gt;INDEX($AA$571:$AA$698,1+$A$664+Assumptions!$B$83))),1,0)</f>
        <v>0</v>
      </c>
    </row>
    <row r="665" customFormat="false" ht="15" hidden="true" customHeight="false" outlineLevel="0" collapsed="false">
      <c r="A665" s="6" t="n">
        <f aca="false">ROW()-ROW($A$571)+Assumptions!$B$4</f>
        <v>94</v>
      </c>
      <c r="B665" s="12" t="n">
        <f aca="false">MOD(QUOTIENT($A$665,Assumptions!$B$77),2)</f>
        <v>1</v>
      </c>
      <c r="C665" s="12" t="n">
        <f aca="false">MOD(QUOTIENT($A$665,Assumptions!$B$78),2)</f>
        <v>0</v>
      </c>
      <c r="D665" s="12" t="n">
        <f aca="false">MOD(QUOTIENT($A$665,Assumptions!$B$79),2)</f>
        <v>1</v>
      </c>
      <c r="E665" s="12" t="n">
        <f aca="false">MOD(QUOTIENT($A$665,Assumptions!$B$80),2)</f>
        <v>1</v>
      </c>
      <c r="F665" s="12" t="n">
        <f aca="false">MOD(QUOTIENT($A$665,Assumptions!$B$81),2)</f>
        <v>1</v>
      </c>
      <c r="G665" s="12" t="n">
        <f aca="false">MOD(QUOTIENT($A$665,Assumptions!$B$82),2)</f>
        <v>1</v>
      </c>
      <c r="H665" s="12" t="n">
        <f aca="false">MOD(QUOTIENT($A$665,Assumptions!$B$83),2)</f>
        <v>0</v>
      </c>
      <c r="I665" s="12" t="n">
        <f aca="false">IF($B$665=1,MIN(Assumptions!$B$67,MAX(Assumptions!$B$4,Assumptions!$B$26-(Assumptions!$B$4))),Assumptions!$B$4)</f>
        <v>30000000</v>
      </c>
      <c r="J665" s="12" t="n">
        <f aca="false">IF($C$665=1,MIN(Assumptions!$B$66,MAX(Assumptions!$B$4,Assumptions!$B$26-($I$665))),Assumptions!$B$4)</f>
        <v>0</v>
      </c>
      <c r="K665" s="12" t="n">
        <f aca="false">IF($D$665=1,MIN(Assumptions!$B$61,MAX(Assumptions!$B$4,Assumptions!$B$26-($I$665+$J$665))),Assumptions!$B$4)</f>
        <v>100000000</v>
      </c>
      <c r="L665" s="12" t="n">
        <f aca="false">IF($E$665=1,MIN(Assumptions!$B$56,MAX(Assumptions!$B$4,Assumptions!$B$26-($I$665+$J$665+$K$665))),Assumptions!$B$4)</f>
        <v>60000000</v>
      </c>
      <c r="M665" s="12" t="n">
        <f aca="false">IF($F$665=1,MIN(Assumptions!$B$51,MAX(Assumptions!$B$4,Assumptions!$B$26-($I$665+$J$665+$K$665+$L$665))),Assumptions!$B$4)</f>
        <v>30000000</v>
      </c>
      <c r="N665" s="12" t="n">
        <f aca="false">IF($G$665=1,MIN(Assumptions!$B$46,MAX(Assumptions!$B$4,Assumptions!$B$26-($I$665+$J$665+$K$665+$L$665+$M$665))),Assumptions!$B$4)</f>
        <v>15000000</v>
      </c>
      <c r="O665" s="12" t="n">
        <f aca="false">IF($H$665=1,MIN(Assumptions!$B$41,MAX(Assumptions!$B$4,Assumptions!$B$26-($I$665+$J$665+$K$665+$L$665+$M$665+$N$665))),Assumptions!$B$4)</f>
        <v>0</v>
      </c>
      <c r="P665" s="12" t="n">
        <f aca="false">$I$665+$J$665+$K$665+$L$665+$M$665+$N$665+$O$665</f>
        <v>235000000</v>
      </c>
      <c r="Q665" s="12" t="n">
        <f aca="false">MAX(Assumptions!$B$4,Assumptions!$B$26-$P$665)</f>
        <v>1765000000</v>
      </c>
      <c r="R665" s="12" t="n">
        <f aca="false">$J$560+$O$560+Assumptions!$B$20+IF($B$665=0,$D$560,Assumptions!$B$4)+IF($C$665=0,$AI$560,Assumptions!$B$4)+IF($D$665=0,$AF$560,Assumptions!$B$4)+IF($E$665=0,$AC$560,Assumptions!$B$4)+IF($F$665=0,$Z$560,Assumptions!$B$4)+IF($G$665=0,$W$560,Assumptions!$B$4)+IF($H$665=0,$T$560,Assumptions!$B$4)</f>
        <v>20357941.8408424</v>
      </c>
      <c r="S665" s="12" t="n">
        <f aca="false">IF($R$665&gt;Assumptions!$B$4,$Q$665/$R$665&gt;Assumptions!$B$13,FALSE())</f>
        <v>1</v>
      </c>
      <c r="T665" s="12" t="n">
        <f aca="false">IF($S$665,($Q$665+Assumptions!$B$14*Assumptions!$B$13)/($R$665+Assumptions!$B$14),IF($R$665&gt;Assumptions!$B$4,$Q$665/$R$665,Assumptions!$B$4))</f>
        <v>77.3254220483597</v>
      </c>
      <c r="U665" s="12" t="n">
        <f aca="false">IF($B$665=1,$I$665,$D$560*$T$665)</f>
        <v>30000000</v>
      </c>
      <c r="V665" s="12" t="n">
        <f aca="false">IF($C$665=1,$J$665,$AI$560*$T$665)</f>
        <v>471891632.801568</v>
      </c>
      <c r="W665" s="12" t="n">
        <f aca="false">IF($D$665=1,$K$665,$AF$560*$T$665)</f>
        <v>100000000</v>
      </c>
      <c r="X665" s="12" t="n">
        <f aca="false">IF($E$665=1,$L$665,$AC$560*$T$665)</f>
        <v>60000000</v>
      </c>
      <c r="Y665" s="12" t="n">
        <f aca="false">IF($F$665=1,$M$665,$Z$560*$T$665)</f>
        <v>30000000</v>
      </c>
      <c r="Z665" s="12" t="n">
        <f aca="false">IF($G$665=1,$N$665,$W$560*$T$665)</f>
        <v>15000000</v>
      </c>
      <c r="AA665" s="12" t="n">
        <f aca="false">IF($H$665=1,$O$665,$T$560*$T$665)</f>
        <v>386627110.241798</v>
      </c>
      <c r="AB665" s="12" t="n">
        <f aca="false">($J$560+$O$560)*$T$665</f>
        <v>19738903.4004975</v>
      </c>
      <c r="AC665" s="12" t="n">
        <f aca="false">Assumptions!$B$20*$T$665</f>
        <v>695928798.435237</v>
      </c>
      <c r="AD665" s="12" t="n">
        <f aca="false">IF($S$665,Assumptions!$B$14*($T$665-Assumptions!$B$13),Assumptions!$B$4)</f>
        <v>190813555.120899</v>
      </c>
      <c r="AE665" s="12" t="n">
        <f aca="false">$U$665+$V$665+$W$665+$X$665+$Y$665+$Z$665+$AA$665+$AB$665+$AC$665+$AD$665</f>
        <v>2000000000</v>
      </c>
      <c r="AF665" s="12" t="n">
        <f aca="false">IF(AND(IF($B$665=1,$U$665&gt;=INDEX($U$571:$U$698,1+$A$665-Assumptions!$B$77),$U$665&gt;INDEX($U$571:$U$698,1+$A$665+Assumptions!$B$77)),IF($C$665=1,$V$665&gt;=INDEX($V$571:$V$698,1+$A$665-Assumptions!$B$78),$V$665&gt;INDEX($V$571:$V$698,1+$A$665+Assumptions!$B$78)),IF($D$665=1,$W$665&gt;=INDEX($W$571:$W$698,1+$A$665-Assumptions!$B$79),$W$665&gt;INDEX($W$571:$W$698,1+$A$665+Assumptions!$B$79)),IF($E$665=1,$X$665&gt;=INDEX($X$571:$X$698,1+$A$665-Assumptions!$B$80),$X$665&gt;INDEX($X$571:$X$698,1+$A$665+Assumptions!$B$80)),IF($F$665=1,$Y$665&gt;=INDEX($Y$571:$Y$698,1+$A$665-Assumptions!$B$81),$Y$665&gt;INDEX($Y$571:$Y$698,1+$A$665+Assumptions!$B$81)),IF($G$665=1,$Z$665&gt;=INDEX($Z$571:$Z$698,1+$A$665-Assumptions!$B$82),$Z$665&gt;INDEX($Z$571:$Z$698,1+$A$665+Assumptions!$B$82)),IF($H$665=1,$AA$665&gt;=INDEX($AA$571:$AA$698,1+$A$665-Assumptions!$B$83),$AA$665&gt;INDEX($AA$571:$AA$698,1+$A$665+Assumptions!$B$83))),1,0)</f>
        <v>0</v>
      </c>
    </row>
    <row r="666" customFormat="false" ht="15" hidden="true" customHeight="false" outlineLevel="0" collapsed="false">
      <c r="A666" s="6" t="n">
        <f aca="false">ROW()-ROW($A$571)+Assumptions!$B$4</f>
        <v>95</v>
      </c>
      <c r="B666" s="12" t="n">
        <f aca="false">MOD(QUOTIENT($A$666,Assumptions!$B$77),2)</f>
        <v>1</v>
      </c>
      <c r="C666" s="12" t="n">
        <f aca="false">MOD(QUOTIENT($A$666,Assumptions!$B$78),2)</f>
        <v>0</v>
      </c>
      <c r="D666" s="12" t="n">
        <f aca="false">MOD(QUOTIENT($A$666,Assumptions!$B$79),2)</f>
        <v>1</v>
      </c>
      <c r="E666" s="12" t="n">
        <f aca="false">MOD(QUOTIENT($A$666,Assumptions!$B$80),2)</f>
        <v>1</v>
      </c>
      <c r="F666" s="12" t="n">
        <f aca="false">MOD(QUOTIENT($A$666,Assumptions!$B$81),2)</f>
        <v>1</v>
      </c>
      <c r="G666" s="12" t="n">
        <f aca="false">MOD(QUOTIENT($A$666,Assumptions!$B$82),2)</f>
        <v>1</v>
      </c>
      <c r="H666" s="12" t="n">
        <f aca="false">MOD(QUOTIENT($A$666,Assumptions!$B$83),2)</f>
        <v>1</v>
      </c>
      <c r="I666" s="12" t="n">
        <f aca="false">IF($B$666=1,MIN(Assumptions!$B$67,MAX(Assumptions!$B$4,Assumptions!$B$26-(Assumptions!$B$4))),Assumptions!$B$4)</f>
        <v>30000000</v>
      </c>
      <c r="J666" s="12" t="n">
        <f aca="false">IF($C$666=1,MIN(Assumptions!$B$66,MAX(Assumptions!$B$4,Assumptions!$B$26-($I$666))),Assumptions!$B$4)</f>
        <v>0</v>
      </c>
      <c r="K666" s="12" t="n">
        <f aca="false">IF($D$666=1,MIN(Assumptions!$B$61,MAX(Assumptions!$B$4,Assumptions!$B$26-($I$666+$J$666))),Assumptions!$B$4)</f>
        <v>100000000</v>
      </c>
      <c r="L666" s="12" t="n">
        <f aca="false">IF($E$666=1,MIN(Assumptions!$B$56,MAX(Assumptions!$B$4,Assumptions!$B$26-($I$666+$J$666+$K$666))),Assumptions!$B$4)</f>
        <v>60000000</v>
      </c>
      <c r="M666" s="12" t="n">
        <f aca="false">IF($F$666=1,MIN(Assumptions!$B$51,MAX(Assumptions!$B$4,Assumptions!$B$26-($I$666+$J$666+$K$666+$L$666))),Assumptions!$B$4)</f>
        <v>30000000</v>
      </c>
      <c r="N666" s="12" t="n">
        <f aca="false">IF($G$666=1,MIN(Assumptions!$B$46,MAX(Assumptions!$B$4,Assumptions!$B$26-($I$666+$J$666+$K$666+$L$666+$M$666))),Assumptions!$B$4)</f>
        <v>15000000</v>
      </c>
      <c r="O666" s="12" t="n">
        <f aca="false">IF($H$666=1,MIN(Assumptions!$B$41,MAX(Assumptions!$B$4,Assumptions!$B$26-($I$666+$J$666+$K$666+$L$666+$M$666+$N$666))),Assumptions!$B$4)</f>
        <v>5000000</v>
      </c>
      <c r="P666" s="12" t="n">
        <f aca="false">$I$666+$J$666+$K$666+$L$666+$M$666+$N$666+$O$666</f>
        <v>240000000</v>
      </c>
      <c r="Q666" s="12" t="n">
        <f aca="false">MAX(Assumptions!$B$4,Assumptions!$B$26-$P$666)</f>
        <v>1760000000</v>
      </c>
      <c r="R666" s="12" t="n">
        <f aca="false">$J$560+$O$560+Assumptions!$B$20+IF($B$666=0,$D$560,Assumptions!$B$4)+IF($C$666=0,$AI$560,Assumptions!$B$4)+IF($D$666=0,$AF$560,Assumptions!$B$4)+IF($E$666=0,$AC$560,Assumptions!$B$4)+IF($F$666=0,$Z$560,Assumptions!$B$4)+IF($G$666=0,$W$560,Assumptions!$B$4)+IF($H$666=0,$T$560,Assumptions!$B$4)</f>
        <v>15357941.8408424</v>
      </c>
      <c r="S666" s="12" t="n">
        <f aca="false">IF($R$666&gt;Assumptions!$B$4,$Q$666/$R$666&gt;Assumptions!$B$13,FALSE())</f>
        <v>1</v>
      </c>
      <c r="T666" s="12" t="n">
        <f aca="false">IF($S$666,($Q$666+Assumptions!$B$14*Assumptions!$B$13)/($R$666+Assumptions!$B$14),IF($R$666&gt;Assumptions!$B$4,$Q$666/$R$666,Assumptions!$B$4))</f>
        <v>98.6955840548788</v>
      </c>
      <c r="U666" s="12" t="n">
        <f aca="false">IF($B$666=1,$I$666,$D$560*$T$666)</f>
        <v>30000000</v>
      </c>
      <c r="V666" s="12" t="n">
        <f aca="false">IF($C$666=1,$J$666,$AI$560*$T$666)</f>
        <v>602306706.852939</v>
      </c>
      <c r="W666" s="12" t="n">
        <f aca="false">IF($D$666=1,$K$666,$AF$560*$T$666)</f>
        <v>100000000</v>
      </c>
      <c r="X666" s="12" t="n">
        <f aca="false">IF($E$666=1,$L$666,$AC$560*$T$666)</f>
        <v>60000000</v>
      </c>
      <c r="Y666" s="12" t="n">
        <f aca="false">IF($F$666=1,$M$666,$Z$560*$T$666)</f>
        <v>30000000</v>
      </c>
      <c r="Z666" s="12" t="n">
        <f aca="false">IF($G$666=1,$N$666,$W$560*$T$666)</f>
        <v>15000000</v>
      </c>
      <c r="AA666" s="12" t="n">
        <f aca="false">IF($H$666=1,$O$666,$T$560*$T$666)</f>
        <v>5000000</v>
      </c>
      <c r="AB666" s="12" t="n">
        <f aca="false">($J$560+$O$560)*$T$666</f>
        <v>25194076.5159556</v>
      </c>
      <c r="AC666" s="12" t="n">
        <f aca="false">Assumptions!$B$20*$T$666</f>
        <v>888260256.493909</v>
      </c>
      <c r="AD666" s="12" t="n">
        <f aca="false">IF($S$666,Assumptions!$B$14*($T$666-Assumptions!$B$13),Assumptions!$B$4)</f>
        <v>244238960.137197</v>
      </c>
      <c r="AE666" s="12" t="n">
        <f aca="false">$U$666+$V$666+$W$666+$X$666+$Y$666+$Z$666+$AA$666+$AB$666+$AC$666+$AD$666</f>
        <v>2000000000</v>
      </c>
      <c r="AF666" s="12" t="n">
        <f aca="false">IF(AND(IF($B$666=1,$U$666&gt;=INDEX($U$571:$U$698,1+$A$666-Assumptions!$B$77),$U$666&gt;INDEX($U$571:$U$698,1+$A$666+Assumptions!$B$77)),IF($C$666=1,$V$666&gt;=INDEX($V$571:$V$698,1+$A$666-Assumptions!$B$78),$V$666&gt;INDEX($V$571:$V$698,1+$A$666+Assumptions!$B$78)),IF($D$666=1,$W$666&gt;=INDEX($W$571:$W$698,1+$A$666-Assumptions!$B$79),$W$666&gt;INDEX($W$571:$W$698,1+$A$666+Assumptions!$B$79)),IF($E$666=1,$X$666&gt;=INDEX($X$571:$X$698,1+$A$666-Assumptions!$B$80),$X$666&gt;INDEX($X$571:$X$698,1+$A$666+Assumptions!$B$80)),IF($F$666=1,$Y$666&gt;=INDEX($Y$571:$Y$698,1+$A$666-Assumptions!$B$81),$Y$666&gt;INDEX($Y$571:$Y$698,1+$A$666+Assumptions!$B$81)),IF($G$666=1,$Z$666&gt;=INDEX($Z$571:$Z$698,1+$A$666-Assumptions!$B$82),$Z$666&gt;INDEX($Z$571:$Z$698,1+$A$666+Assumptions!$B$82)),IF($H$666=1,$AA$666&gt;=INDEX($AA$571:$AA$698,1+$A$666-Assumptions!$B$83),$AA$666&gt;INDEX($AA$571:$AA$698,1+$A$666+Assumptions!$B$83))),1,0)</f>
        <v>0</v>
      </c>
    </row>
    <row r="667" customFormat="false" ht="15" hidden="true" customHeight="false" outlineLevel="0" collapsed="false">
      <c r="A667" s="6" t="n">
        <f aca="false">ROW()-ROW($A$571)+Assumptions!$B$4</f>
        <v>96</v>
      </c>
      <c r="B667" s="12" t="n">
        <f aca="false">MOD(QUOTIENT($A$667,Assumptions!$B$77),2)</f>
        <v>1</v>
      </c>
      <c r="C667" s="12" t="n">
        <f aca="false">MOD(QUOTIENT($A$667,Assumptions!$B$78),2)</f>
        <v>1</v>
      </c>
      <c r="D667" s="12" t="n">
        <f aca="false">MOD(QUOTIENT($A$667,Assumptions!$B$79),2)</f>
        <v>0</v>
      </c>
      <c r="E667" s="12" t="n">
        <f aca="false">MOD(QUOTIENT($A$667,Assumptions!$B$80),2)</f>
        <v>0</v>
      </c>
      <c r="F667" s="12" t="n">
        <f aca="false">MOD(QUOTIENT($A$667,Assumptions!$B$81),2)</f>
        <v>0</v>
      </c>
      <c r="G667" s="12" t="n">
        <f aca="false">MOD(QUOTIENT($A$667,Assumptions!$B$82),2)</f>
        <v>0</v>
      </c>
      <c r="H667" s="12" t="n">
        <f aca="false">MOD(QUOTIENT($A$667,Assumptions!$B$83),2)</f>
        <v>0</v>
      </c>
      <c r="I667" s="12" t="n">
        <f aca="false">IF($B$667=1,MIN(Assumptions!$B$67,MAX(Assumptions!$B$4,Assumptions!$B$26-(Assumptions!$B$4))),Assumptions!$B$4)</f>
        <v>30000000</v>
      </c>
      <c r="J667" s="12" t="n">
        <f aca="false">IF($C$667=1,MIN(Assumptions!$B$66,MAX(Assumptions!$B$4,Assumptions!$B$26-($I$667))),Assumptions!$B$4)</f>
        <v>300000000</v>
      </c>
      <c r="K667" s="12" t="n">
        <f aca="false">IF($D$667=1,MIN(Assumptions!$B$61,MAX(Assumptions!$B$4,Assumptions!$B$26-($I$667+$J$667))),Assumptions!$B$4)</f>
        <v>0</v>
      </c>
      <c r="L667" s="12" t="n">
        <f aca="false">IF($E$667=1,MIN(Assumptions!$B$56,MAX(Assumptions!$B$4,Assumptions!$B$26-($I$667+$J$667+$K$667))),Assumptions!$B$4)</f>
        <v>0</v>
      </c>
      <c r="M667" s="12" t="n">
        <f aca="false">IF($F$667=1,MIN(Assumptions!$B$51,MAX(Assumptions!$B$4,Assumptions!$B$26-($I$667+$J$667+$K$667+$L$667))),Assumptions!$B$4)</f>
        <v>0</v>
      </c>
      <c r="N667" s="12" t="n">
        <f aca="false">IF($G$667=1,MIN(Assumptions!$B$46,MAX(Assumptions!$B$4,Assumptions!$B$26-($I$667+$J$667+$K$667+$L$667+$M$667))),Assumptions!$B$4)</f>
        <v>0</v>
      </c>
      <c r="O667" s="12" t="n">
        <f aca="false">IF($H$667=1,MIN(Assumptions!$B$41,MAX(Assumptions!$B$4,Assumptions!$B$26-($I$667+$J$667+$K$667+$L$667+$M$667+$N$667))),Assumptions!$B$4)</f>
        <v>0</v>
      </c>
      <c r="P667" s="12" t="n">
        <f aca="false">$I$667+$J$667+$K$667+$L$667+$M$667+$N$667+$O$667</f>
        <v>330000000</v>
      </c>
      <c r="Q667" s="12" t="n">
        <f aca="false">MAX(Assumptions!$B$4,Assumptions!$B$26-$P$667)</f>
        <v>1670000000</v>
      </c>
      <c r="R667" s="12" t="n">
        <f aca="false">$J$560+$O$560+Assumptions!$B$20+IF($B$667=0,$D$560,Assumptions!$B$4)+IF($C$667=0,$AI$560,Assumptions!$B$4)+IF($D$667=0,$AF$560,Assumptions!$B$4)+IF($E$667=0,$AC$560,Assumptions!$B$4)+IF($F$667=0,$Z$560,Assumptions!$B$4)+IF($G$667=0,$W$560,Assumptions!$B$4)+IF($H$667=0,$T$560,Assumptions!$B$4)</f>
        <v>26380258.6360977</v>
      </c>
      <c r="S667" s="12" t="n">
        <f aca="false">IF($R$667&gt;Assumptions!$B$4,$Q$667/$R$667&gt;Assumptions!$B$13,FALSE())</f>
        <v>1</v>
      </c>
      <c r="T667" s="12" t="n">
        <f aca="false">IF($S$667,($Q$667+Assumptions!$B$14*Assumptions!$B$13)/($R$667+Assumptions!$B$14),IF($R$667&gt;Assumptions!$B$4,$Q$667/$R$667,Assumptions!$B$4))</f>
        <v>57.9115312322559</v>
      </c>
      <c r="U667" s="12" t="n">
        <f aca="false">IF($B$667=1,$I$667,$D$560*$T$667)</f>
        <v>30000000</v>
      </c>
      <c r="V667" s="12" t="n">
        <f aca="false">IF($C$667=1,$J$667,$AI$560*$T$667)</f>
        <v>300000000</v>
      </c>
      <c r="W667" s="12" t="n">
        <f aca="false">IF($D$667=1,$K$667,$AF$560*$T$667)</f>
        <v>99896701.1348041</v>
      </c>
      <c r="X667" s="12" t="n">
        <f aca="false">IF($E$667=1,$L$667,$AC$560*$T$667)</f>
        <v>138987674.957414</v>
      </c>
      <c r="Y667" s="12" t="n">
        <f aca="false">IF($F$667=1,$M$667,$Z$560*$T$667)</f>
        <v>173734593.696768</v>
      </c>
      <c r="Z667" s="12" t="n">
        <f aca="false">IF($G$667=1,$N$667,$W$560*$T$667)</f>
        <v>289557656.16128</v>
      </c>
      <c r="AA667" s="12" t="n">
        <f aca="false">IF($H$667=1,$O$667,$T$560*$T$667)</f>
        <v>289557656.16128</v>
      </c>
      <c r="AB667" s="12" t="n">
        <f aca="false">($J$560+$O$560)*$T$667</f>
        <v>14783108.7175119</v>
      </c>
      <c r="AC667" s="12" t="n">
        <f aca="false">Assumptions!$B$20*$T$667</f>
        <v>521203781.090303</v>
      </c>
      <c r="AD667" s="12" t="n">
        <f aca="false">IF($S$667,Assumptions!$B$14*($T$667-Assumptions!$B$13),Assumptions!$B$4)</f>
        <v>142278828.08064</v>
      </c>
      <c r="AE667" s="12" t="n">
        <f aca="false">$U$667+$V$667+$W$667+$X$667+$Y$667+$Z$667+$AA$667+$AB$667+$AC$667+$AD$667</f>
        <v>2000000000</v>
      </c>
      <c r="AF667" s="12" t="n">
        <f aca="false">IF(AND(IF($B$667=1,$U$667&gt;=INDEX($U$571:$U$698,1+$A$667-Assumptions!$B$77),$U$667&gt;INDEX($U$571:$U$698,1+$A$667+Assumptions!$B$77)),IF($C$667=1,$V$667&gt;=INDEX($V$571:$V$698,1+$A$667-Assumptions!$B$78),$V$667&gt;INDEX($V$571:$V$698,1+$A$667+Assumptions!$B$78)),IF($D$667=1,$W$667&gt;=INDEX($W$571:$W$698,1+$A$667-Assumptions!$B$79),$W$667&gt;INDEX($W$571:$W$698,1+$A$667+Assumptions!$B$79)),IF($E$667=1,$X$667&gt;=INDEX($X$571:$X$698,1+$A$667-Assumptions!$B$80),$X$667&gt;INDEX($X$571:$X$698,1+$A$667+Assumptions!$B$80)),IF($F$667=1,$Y$667&gt;=INDEX($Y$571:$Y$698,1+$A$667-Assumptions!$B$81),$Y$667&gt;INDEX($Y$571:$Y$698,1+$A$667+Assumptions!$B$81)),IF($G$667=1,$Z$667&gt;=INDEX($Z$571:$Z$698,1+$A$667-Assumptions!$B$82),$Z$667&gt;INDEX($Z$571:$Z$698,1+$A$667+Assumptions!$B$82)),IF($H$667=1,$AA$667&gt;=INDEX($AA$571:$AA$698,1+$A$667-Assumptions!$B$83),$AA$667&gt;INDEX($AA$571:$AA$698,1+$A$667+Assumptions!$B$83))),1,0)</f>
        <v>0</v>
      </c>
    </row>
    <row r="668" customFormat="false" ht="15" hidden="true" customHeight="false" outlineLevel="0" collapsed="false">
      <c r="A668" s="6" t="n">
        <f aca="false">ROW()-ROW($A$571)+Assumptions!$B$4</f>
        <v>97</v>
      </c>
      <c r="B668" s="12" t="n">
        <f aca="false">MOD(QUOTIENT($A$668,Assumptions!$B$77),2)</f>
        <v>1</v>
      </c>
      <c r="C668" s="12" t="n">
        <f aca="false">MOD(QUOTIENT($A$668,Assumptions!$B$78),2)</f>
        <v>1</v>
      </c>
      <c r="D668" s="12" t="n">
        <f aca="false">MOD(QUOTIENT($A$668,Assumptions!$B$79),2)</f>
        <v>0</v>
      </c>
      <c r="E668" s="12" t="n">
        <f aca="false">MOD(QUOTIENT($A$668,Assumptions!$B$80),2)</f>
        <v>0</v>
      </c>
      <c r="F668" s="12" t="n">
        <f aca="false">MOD(QUOTIENT($A$668,Assumptions!$B$81),2)</f>
        <v>0</v>
      </c>
      <c r="G668" s="12" t="n">
        <f aca="false">MOD(QUOTIENT($A$668,Assumptions!$B$82),2)</f>
        <v>0</v>
      </c>
      <c r="H668" s="12" t="n">
        <f aca="false">MOD(QUOTIENT($A$668,Assumptions!$B$83),2)</f>
        <v>1</v>
      </c>
      <c r="I668" s="12" t="n">
        <f aca="false">IF($B$668=1,MIN(Assumptions!$B$67,MAX(Assumptions!$B$4,Assumptions!$B$26-(Assumptions!$B$4))),Assumptions!$B$4)</f>
        <v>30000000</v>
      </c>
      <c r="J668" s="12" t="n">
        <f aca="false">IF($C$668=1,MIN(Assumptions!$B$66,MAX(Assumptions!$B$4,Assumptions!$B$26-($I$668))),Assumptions!$B$4)</f>
        <v>300000000</v>
      </c>
      <c r="K668" s="12" t="n">
        <f aca="false">IF($D$668=1,MIN(Assumptions!$B$61,MAX(Assumptions!$B$4,Assumptions!$B$26-($I$668+$J$668))),Assumptions!$B$4)</f>
        <v>0</v>
      </c>
      <c r="L668" s="12" t="n">
        <f aca="false">IF($E$668=1,MIN(Assumptions!$B$56,MAX(Assumptions!$B$4,Assumptions!$B$26-($I$668+$J$668+$K$668))),Assumptions!$B$4)</f>
        <v>0</v>
      </c>
      <c r="M668" s="12" t="n">
        <f aca="false">IF($F$668=1,MIN(Assumptions!$B$51,MAX(Assumptions!$B$4,Assumptions!$B$26-($I$668+$J$668+$K$668+$L$668))),Assumptions!$B$4)</f>
        <v>0</v>
      </c>
      <c r="N668" s="12" t="n">
        <f aca="false">IF($G$668=1,MIN(Assumptions!$B$46,MAX(Assumptions!$B$4,Assumptions!$B$26-($I$668+$J$668+$K$668+$L$668+$M$668))),Assumptions!$B$4)</f>
        <v>0</v>
      </c>
      <c r="O668" s="12" t="n">
        <f aca="false">IF($H$668=1,MIN(Assumptions!$B$41,MAX(Assumptions!$B$4,Assumptions!$B$26-($I$668+$J$668+$K$668+$L$668+$M$668+$N$668))),Assumptions!$B$4)</f>
        <v>5000000</v>
      </c>
      <c r="P668" s="12" t="n">
        <f aca="false">$I$668+$J$668+$K$668+$L$668+$M$668+$N$668+$O$668</f>
        <v>335000000</v>
      </c>
      <c r="Q668" s="12" t="n">
        <f aca="false">MAX(Assumptions!$B$4,Assumptions!$B$26-$P$668)</f>
        <v>1665000000</v>
      </c>
      <c r="R668" s="12" t="n">
        <f aca="false">$J$560+$O$560+Assumptions!$B$20+IF($B$668=0,$D$560,Assumptions!$B$4)+IF($C$668=0,$AI$560,Assumptions!$B$4)+IF($D$668=0,$AF$560,Assumptions!$B$4)+IF($E$668=0,$AC$560,Assumptions!$B$4)+IF($F$668=0,$Z$560,Assumptions!$B$4)+IF($G$668=0,$W$560,Assumptions!$B$4)+IF($H$668=0,$T$560,Assumptions!$B$4)</f>
        <v>21380258.6360977</v>
      </c>
      <c r="S668" s="12" t="n">
        <f aca="false">IF($R$668&gt;Assumptions!$B$4,$Q$668/$R$668&gt;Assumptions!$B$13,FALSE())</f>
        <v>1</v>
      </c>
      <c r="T668" s="12" t="n">
        <f aca="false">IF($S$668,($Q$668+Assumptions!$B$14*Assumptions!$B$13)/($R$668+Assumptions!$B$14),IF($R$668&gt;Assumptions!$B$4,$Q$668/$R$668,Assumptions!$B$4))</f>
        <v>69.8275519294162</v>
      </c>
      <c r="U668" s="12" t="n">
        <f aca="false">IF($B$668=1,$I$668,$D$560*$T$668)</f>
        <v>30000000</v>
      </c>
      <c r="V668" s="12" t="n">
        <f aca="false">IF($C$668=1,$J$668,$AI$560*$T$668)</f>
        <v>300000000</v>
      </c>
      <c r="W668" s="12" t="n">
        <f aca="false">IF($D$668=1,$K$668,$AF$560*$T$668)</f>
        <v>120451694.811734</v>
      </c>
      <c r="X668" s="12" t="n">
        <f aca="false">IF($E$668=1,$L$668,$AC$560*$T$668)</f>
        <v>167586124.630599</v>
      </c>
      <c r="Y668" s="12" t="n">
        <f aca="false">IF($F$668=1,$M$668,$Z$560*$T$668)</f>
        <v>209482655.788248</v>
      </c>
      <c r="Z668" s="12" t="n">
        <f aca="false">IF($G$668=1,$N$668,$W$560*$T$668)</f>
        <v>349137759.647081</v>
      </c>
      <c r="AA668" s="12" t="n">
        <f aca="false">IF($H$668=1,$O$668,$T$560*$T$668)</f>
        <v>5000000</v>
      </c>
      <c r="AB668" s="12" t="n">
        <f aca="false">($J$560+$O$560)*$T$668</f>
        <v>17824917.9340523</v>
      </c>
      <c r="AC668" s="12" t="n">
        <f aca="false">Assumptions!$B$20*$T$668</f>
        <v>628447967.364745</v>
      </c>
      <c r="AD668" s="12" t="n">
        <f aca="false">IF($S$668,Assumptions!$B$14*($T$668-Assumptions!$B$13),Assumptions!$B$4)</f>
        <v>172068879.82354</v>
      </c>
      <c r="AE668" s="12" t="n">
        <f aca="false">$U$668+$V$668+$W$668+$X$668+$Y$668+$Z$668+$AA$668+$AB$668+$AC$668+$AD$668</f>
        <v>2000000000</v>
      </c>
      <c r="AF668" s="12" t="n">
        <f aca="false">IF(AND(IF($B$668=1,$U$668&gt;=INDEX($U$571:$U$698,1+$A$668-Assumptions!$B$77),$U$668&gt;INDEX($U$571:$U$698,1+$A$668+Assumptions!$B$77)),IF($C$668=1,$V$668&gt;=INDEX($V$571:$V$698,1+$A$668-Assumptions!$B$78),$V$668&gt;INDEX($V$571:$V$698,1+$A$668+Assumptions!$B$78)),IF($D$668=1,$W$668&gt;=INDEX($W$571:$W$698,1+$A$668-Assumptions!$B$79),$W$668&gt;INDEX($W$571:$W$698,1+$A$668+Assumptions!$B$79)),IF($E$668=1,$X$668&gt;=INDEX($X$571:$X$698,1+$A$668-Assumptions!$B$80),$X$668&gt;INDEX($X$571:$X$698,1+$A$668+Assumptions!$B$80)),IF($F$668=1,$Y$668&gt;=INDEX($Y$571:$Y$698,1+$A$668-Assumptions!$B$81),$Y$668&gt;INDEX($Y$571:$Y$698,1+$A$668+Assumptions!$B$81)),IF($G$668=1,$Z$668&gt;=INDEX($Z$571:$Z$698,1+$A$668-Assumptions!$B$82),$Z$668&gt;INDEX($Z$571:$Z$698,1+$A$668+Assumptions!$B$82)),IF($H$668=1,$AA$668&gt;=INDEX($AA$571:$AA$698,1+$A$668-Assumptions!$B$83),$AA$668&gt;INDEX($AA$571:$AA$698,1+$A$668+Assumptions!$B$83))),1,0)</f>
        <v>0</v>
      </c>
    </row>
    <row r="669" customFormat="false" ht="15" hidden="true" customHeight="false" outlineLevel="0" collapsed="false">
      <c r="A669" s="6" t="n">
        <f aca="false">ROW()-ROW($A$571)+Assumptions!$B$4</f>
        <v>98</v>
      </c>
      <c r="B669" s="12" t="n">
        <f aca="false">MOD(QUOTIENT($A$669,Assumptions!$B$77),2)</f>
        <v>1</v>
      </c>
      <c r="C669" s="12" t="n">
        <f aca="false">MOD(QUOTIENT($A$669,Assumptions!$B$78),2)</f>
        <v>1</v>
      </c>
      <c r="D669" s="12" t="n">
        <f aca="false">MOD(QUOTIENT($A$669,Assumptions!$B$79),2)</f>
        <v>0</v>
      </c>
      <c r="E669" s="12" t="n">
        <f aca="false">MOD(QUOTIENT($A$669,Assumptions!$B$80),2)</f>
        <v>0</v>
      </c>
      <c r="F669" s="12" t="n">
        <f aca="false">MOD(QUOTIENT($A$669,Assumptions!$B$81),2)</f>
        <v>0</v>
      </c>
      <c r="G669" s="12" t="n">
        <f aca="false">MOD(QUOTIENT($A$669,Assumptions!$B$82),2)</f>
        <v>1</v>
      </c>
      <c r="H669" s="12" t="n">
        <f aca="false">MOD(QUOTIENT($A$669,Assumptions!$B$83),2)</f>
        <v>0</v>
      </c>
      <c r="I669" s="12" t="n">
        <f aca="false">IF($B$669=1,MIN(Assumptions!$B$67,MAX(Assumptions!$B$4,Assumptions!$B$26-(Assumptions!$B$4))),Assumptions!$B$4)</f>
        <v>30000000</v>
      </c>
      <c r="J669" s="12" t="n">
        <f aca="false">IF($C$669=1,MIN(Assumptions!$B$66,MAX(Assumptions!$B$4,Assumptions!$B$26-($I$669))),Assumptions!$B$4)</f>
        <v>300000000</v>
      </c>
      <c r="K669" s="12" t="n">
        <f aca="false">IF($D$669=1,MIN(Assumptions!$B$61,MAX(Assumptions!$B$4,Assumptions!$B$26-($I$669+$J$669))),Assumptions!$B$4)</f>
        <v>0</v>
      </c>
      <c r="L669" s="12" t="n">
        <f aca="false">IF($E$669=1,MIN(Assumptions!$B$56,MAX(Assumptions!$B$4,Assumptions!$B$26-($I$669+$J$669+$K$669))),Assumptions!$B$4)</f>
        <v>0</v>
      </c>
      <c r="M669" s="12" t="n">
        <f aca="false">IF($F$669=1,MIN(Assumptions!$B$51,MAX(Assumptions!$B$4,Assumptions!$B$26-($I$669+$J$669+$K$669+$L$669))),Assumptions!$B$4)</f>
        <v>0</v>
      </c>
      <c r="N669" s="12" t="n">
        <f aca="false">IF($G$669=1,MIN(Assumptions!$B$46,MAX(Assumptions!$B$4,Assumptions!$B$26-($I$669+$J$669+$K$669+$L$669+$M$669))),Assumptions!$B$4)</f>
        <v>15000000</v>
      </c>
      <c r="O669" s="12" t="n">
        <f aca="false">IF($H$669=1,MIN(Assumptions!$B$41,MAX(Assumptions!$B$4,Assumptions!$B$26-($I$669+$J$669+$K$669+$L$669+$M$669+$N$669))),Assumptions!$B$4)</f>
        <v>0</v>
      </c>
      <c r="P669" s="12" t="n">
        <f aca="false">$I$669+$J$669+$K$669+$L$669+$M$669+$N$669+$O$669</f>
        <v>345000000</v>
      </c>
      <c r="Q669" s="12" t="n">
        <f aca="false">MAX(Assumptions!$B$4,Assumptions!$B$26-$P$669)</f>
        <v>1655000000</v>
      </c>
      <c r="R669" s="12" t="n">
        <f aca="false">$J$560+$O$560+Assumptions!$B$20+IF($B$669=0,$D$560,Assumptions!$B$4)+IF($C$669=0,$AI$560,Assumptions!$B$4)+IF($D$669=0,$AF$560,Assumptions!$B$4)+IF($E$669=0,$AC$560,Assumptions!$B$4)+IF($F$669=0,$Z$560,Assumptions!$B$4)+IF($G$669=0,$W$560,Assumptions!$B$4)+IF($H$669=0,$T$560,Assumptions!$B$4)</f>
        <v>21380258.6360977</v>
      </c>
      <c r="S669" s="12" t="n">
        <f aca="false">IF($R$669&gt;Assumptions!$B$4,$Q$669/$R$669&gt;Assumptions!$B$13,FALSE())</f>
        <v>1</v>
      </c>
      <c r="T669" s="12" t="n">
        <f aca="false">IF($S$669,($Q$669+Assumptions!$B$14*Assumptions!$B$13)/($R$669+Assumptions!$B$14),IF($R$669&gt;Assumptions!$B$4,$Q$669/$R$669,Assumptions!$B$4))</f>
        <v>69.4087959958065</v>
      </c>
      <c r="U669" s="12" t="n">
        <f aca="false">IF($B$669=1,$I$669,$D$560*$T$669)</f>
        <v>30000000</v>
      </c>
      <c r="V669" s="12" t="n">
        <f aca="false">IF($C$669=1,$J$669,$AI$560*$T$669)</f>
        <v>300000000</v>
      </c>
      <c r="W669" s="12" t="n">
        <f aca="false">IF($D$669=1,$K$669,$AF$560*$T$669)</f>
        <v>119729345.817361</v>
      </c>
      <c r="X669" s="12" t="n">
        <f aca="false">IF($E$669=1,$L$669,$AC$560*$T$669)</f>
        <v>166581110.389936</v>
      </c>
      <c r="Y669" s="12" t="n">
        <f aca="false">IF($F$669=1,$M$669,$Z$560*$T$669)</f>
        <v>208226387.987419</v>
      </c>
      <c r="Z669" s="12" t="n">
        <f aca="false">IF($G$669=1,$N$669,$W$560*$T$669)</f>
        <v>15000000</v>
      </c>
      <c r="AA669" s="12" t="n">
        <f aca="false">IF($H$669=1,$O$669,$T$560*$T$669)</f>
        <v>347043979.979032</v>
      </c>
      <c r="AB669" s="12" t="n">
        <f aca="false">($J$560+$O$560)*$T$669</f>
        <v>17718021.8744778</v>
      </c>
      <c r="AC669" s="12" t="n">
        <f aca="false">Assumptions!$B$20*$T$669</f>
        <v>624679163.962258</v>
      </c>
      <c r="AD669" s="12" t="n">
        <f aca="false">IF($S$669,Assumptions!$B$14*($T$669-Assumptions!$B$13),Assumptions!$B$4)</f>
        <v>171021989.989516</v>
      </c>
      <c r="AE669" s="12" t="n">
        <f aca="false">$U$669+$V$669+$W$669+$X$669+$Y$669+$Z$669+$AA$669+$AB$669+$AC$669+$AD$669</f>
        <v>2000000000</v>
      </c>
      <c r="AF669" s="12" t="n">
        <f aca="false">IF(AND(IF($B$669=1,$U$669&gt;=INDEX($U$571:$U$698,1+$A$669-Assumptions!$B$77),$U$669&gt;INDEX($U$571:$U$698,1+$A$669+Assumptions!$B$77)),IF($C$669=1,$V$669&gt;=INDEX($V$571:$V$698,1+$A$669-Assumptions!$B$78),$V$669&gt;INDEX($V$571:$V$698,1+$A$669+Assumptions!$B$78)),IF($D$669=1,$W$669&gt;=INDEX($W$571:$W$698,1+$A$669-Assumptions!$B$79),$W$669&gt;INDEX($W$571:$W$698,1+$A$669+Assumptions!$B$79)),IF($E$669=1,$X$669&gt;=INDEX($X$571:$X$698,1+$A$669-Assumptions!$B$80),$X$669&gt;INDEX($X$571:$X$698,1+$A$669+Assumptions!$B$80)),IF($F$669=1,$Y$669&gt;=INDEX($Y$571:$Y$698,1+$A$669-Assumptions!$B$81),$Y$669&gt;INDEX($Y$571:$Y$698,1+$A$669+Assumptions!$B$81)),IF($G$669=1,$Z$669&gt;=INDEX($Z$571:$Z$698,1+$A$669-Assumptions!$B$82),$Z$669&gt;INDEX($Z$571:$Z$698,1+$A$669+Assumptions!$B$82)),IF($H$669=1,$AA$669&gt;=INDEX($AA$571:$AA$698,1+$A$669-Assumptions!$B$83),$AA$669&gt;INDEX($AA$571:$AA$698,1+$A$669+Assumptions!$B$83))),1,0)</f>
        <v>0</v>
      </c>
    </row>
    <row r="670" customFormat="false" ht="15" hidden="true" customHeight="false" outlineLevel="0" collapsed="false">
      <c r="A670" s="6" t="n">
        <f aca="false">ROW()-ROW($A$571)+Assumptions!$B$4</f>
        <v>99</v>
      </c>
      <c r="B670" s="12" t="n">
        <f aca="false">MOD(QUOTIENT($A$670,Assumptions!$B$77),2)</f>
        <v>1</v>
      </c>
      <c r="C670" s="12" t="n">
        <f aca="false">MOD(QUOTIENT($A$670,Assumptions!$B$78),2)</f>
        <v>1</v>
      </c>
      <c r="D670" s="12" t="n">
        <f aca="false">MOD(QUOTIENT($A$670,Assumptions!$B$79),2)</f>
        <v>0</v>
      </c>
      <c r="E670" s="12" t="n">
        <f aca="false">MOD(QUOTIENT($A$670,Assumptions!$B$80),2)</f>
        <v>0</v>
      </c>
      <c r="F670" s="12" t="n">
        <f aca="false">MOD(QUOTIENT($A$670,Assumptions!$B$81),2)</f>
        <v>0</v>
      </c>
      <c r="G670" s="12" t="n">
        <f aca="false">MOD(QUOTIENT($A$670,Assumptions!$B$82),2)</f>
        <v>1</v>
      </c>
      <c r="H670" s="12" t="n">
        <f aca="false">MOD(QUOTIENT($A$670,Assumptions!$B$83),2)</f>
        <v>1</v>
      </c>
      <c r="I670" s="12" t="n">
        <f aca="false">IF($B$670=1,MIN(Assumptions!$B$67,MAX(Assumptions!$B$4,Assumptions!$B$26-(Assumptions!$B$4))),Assumptions!$B$4)</f>
        <v>30000000</v>
      </c>
      <c r="J670" s="12" t="n">
        <f aca="false">IF($C$670=1,MIN(Assumptions!$B$66,MAX(Assumptions!$B$4,Assumptions!$B$26-($I$670))),Assumptions!$B$4)</f>
        <v>300000000</v>
      </c>
      <c r="K670" s="12" t="n">
        <f aca="false">IF($D$670=1,MIN(Assumptions!$B$61,MAX(Assumptions!$B$4,Assumptions!$B$26-($I$670+$J$670))),Assumptions!$B$4)</f>
        <v>0</v>
      </c>
      <c r="L670" s="12" t="n">
        <f aca="false">IF($E$670=1,MIN(Assumptions!$B$56,MAX(Assumptions!$B$4,Assumptions!$B$26-($I$670+$J$670+$K$670))),Assumptions!$B$4)</f>
        <v>0</v>
      </c>
      <c r="M670" s="12" t="n">
        <f aca="false">IF($F$670=1,MIN(Assumptions!$B$51,MAX(Assumptions!$B$4,Assumptions!$B$26-($I$670+$J$670+$K$670+$L$670))),Assumptions!$B$4)</f>
        <v>0</v>
      </c>
      <c r="N670" s="12" t="n">
        <f aca="false">IF($G$670=1,MIN(Assumptions!$B$46,MAX(Assumptions!$B$4,Assumptions!$B$26-($I$670+$J$670+$K$670+$L$670+$M$670))),Assumptions!$B$4)</f>
        <v>15000000</v>
      </c>
      <c r="O670" s="12" t="n">
        <f aca="false">IF($H$670=1,MIN(Assumptions!$B$41,MAX(Assumptions!$B$4,Assumptions!$B$26-($I$670+$J$670+$K$670+$L$670+$M$670+$N$670))),Assumptions!$B$4)</f>
        <v>5000000</v>
      </c>
      <c r="P670" s="12" t="n">
        <f aca="false">$I$670+$J$670+$K$670+$L$670+$M$670+$N$670+$O$670</f>
        <v>350000000</v>
      </c>
      <c r="Q670" s="12" t="n">
        <f aca="false">MAX(Assumptions!$B$4,Assumptions!$B$26-$P$670)</f>
        <v>1650000000</v>
      </c>
      <c r="R670" s="12" t="n">
        <f aca="false">$J$560+$O$560+Assumptions!$B$20+IF($B$670=0,$D$560,Assumptions!$B$4)+IF($C$670=0,$AI$560,Assumptions!$B$4)+IF($D$670=0,$AF$560,Assumptions!$B$4)+IF($E$670=0,$AC$560,Assumptions!$B$4)+IF($F$670=0,$Z$560,Assumptions!$B$4)+IF($G$670=0,$W$560,Assumptions!$B$4)+IF($H$670=0,$T$560,Assumptions!$B$4)</f>
        <v>16380258.6360977</v>
      </c>
      <c r="S670" s="12" t="n">
        <f aca="false">IF($R$670&gt;Assumptions!$B$4,$Q$670/$R$670&gt;Assumptions!$B$13,FALSE())</f>
        <v>1</v>
      </c>
      <c r="T670" s="12" t="n">
        <f aca="false">IF($S$670,($Q$670+Assumptions!$B$14*Assumptions!$B$13)/($R$670+Assumptions!$B$14),IF($R$670&gt;Assumptions!$B$4,$Q$670/$R$670,Assumptions!$B$4))</f>
        <v>87.5252840467206</v>
      </c>
      <c r="U670" s="12" t="n">
        <f aca="false">IF($B$670=1,$I$670,$D$560*$T$670)</f>
        <v>30000000</v>
      </c>
      <c r="V670" s="12" t="n">
        <f aca="false">IF($C$670=1,$J$670,$AI$560*$T$670)</f>
        <v>300000000</v>
      </c>
      <c r="W670" s="12" t="n">
        <f aca="false">IF($D$670=1,$K$670,$AF$560*$T$670)</f>
        <v>150980071.776864</v>
      </c>
      <c r="X670" s="12" t="n">
        <f aca="false">IF($E$670=1,$L$670,$AC$560*$T$670)</f>
        <v>210060681.712129</v>
      </c>
      <c r="Y670" s="12" t="n">
        <f aca="false">IF($F$670=1,$M$670,$Z$560*$T$670)</f>
        <v>262575852.140162</v>
      </c>
      <c r="Z670" s="12" t="n">
        <f aca="false">IF($G$670=1,$N$670,$W$560*$T$670)</f>
        <v>15000000</v>
      </c>
      <c r="AA670" s="12" t="n">
        <f aca="false">IF($H$670=1,$O$670,$T$560*$T$670)</f>
        <v>5000000</v>
      </c>
      <c r="AB670" s="12" t="n">
        <f aca="false">($J$560+$O$560)*$T$670</f>
        <v>22342627.8335583</v>
      </c>
      <c r="AC670" s="12" t="n">
        <f aca="false">Assumptions!$B$20*$T$670</f>
        <v>787727556.420485</v>
      </c>
      <c r="AD670" s="12" t="n">
        <f aca="false">IF($S$670,Assumptions!$B$14*($T$670-Assumptions!$B$13),Assumptions!$B$4)</f>
        <v>216313210.116801</v>
      </c>
      <c r="AE670" s="12" t="n">
        <f aca="false">$U$670+$V$670+$W$670+$X$670+$Y$670+$Z$670+$AA$670+$AB$670+$AC$670+$AD$670</f>
        <v>2000000000</v>
      </c>
      <c r="AF670" s="12" t="n">
        <f aca="false">IF(AND(IF($B$670=1,$U$670&gt;=INDEX($U$571:$U$698,1+$A$670-Assumptions!$B$77),$U$670&gt;INDEX($U$571:$U$698,1+$A$670+Assumptions!$B$77)),IF($C$670=1,$V$670&gt;=INDEX($V$571:$V$698,1+$A$670-Assumptions!$B$78),$V$670&gt;INDEX($V$571:$V$698,1+$A$670+Assumptions!$B$78)),IF($D$670=1,$W$670&gt;=INDEX($W$571:$W$698,1+$A$670-Assumptions!$B$79),$W$670&gt;INDEX($W$571:$W$698,1+$A$670+Assumptions!$B$79)),IF($E$670=1,$X$670&gt;=INDEX($X$571:$X$698,1+$A$670-Assumptions!$B$80),$X$670&gt;INDEX($X$571:$X$698,1+$A$670+Assumptions!$B$80)),IF($F$670=1,$Y$670&gt;=INDEX($Y$571:$Y$698,1+$A$670-Assumptions!$B$81),$Y$670&gt;INDEX($Y$571:$Y$698,1+$A$670+Assumptions!$B$81)),IF($G$670=1,$Z$670&gt;=INDEX($Z$571:$Z$698,1+$A$670-Assumptions!$B$82),$Z$670&gt;INDEX($Z$571:$Z$698,1+$A$670+Assumptions!$B$82)),IF($H$670=1,$AA$670&gt;=INDEX($AA$571:$AA$698,1+$A$670-Assumptions!$B$83),$AA$670&gt;INDEX($AA$571:$AA$698,1+$A$670+Assumptions!$B$83))),1,0)</f>
        <v>0</v>
      </c>
    </row>
    <row r="671" customFormat="false" ht="15" hidden="true" customHeight="false" outlineLevel="0" collapsed="false">
      <c r="A671" s="6" t="n">
        <f aca="false">ROW()-ROW($A$571)+Assumptions!$B$4</f>
        <v>100</v>
      </c>
      <c r="B671" s="12" t="n">
        <f aca="false">MOD(QUOTIENT($A$671,Assumptions!$B$77),2)</f>
        <v>1</v>
      </c>
      <c r="C671" s="12" t="n">
        <f aca="false">MOD(QUOTIENT($A$671,Assumptions!$B$78),2)</f>
        <v>1</v>
      </c>
      <c r="D671" s="12" t="n">
        <f aca="false">MOD(QUOTIENT($A$671,Assumptions!$B$79),2)</f>
        <v>0</v>
      </c>
      <c r="E671" s="12" t="n">
        <f aca="false">MOD(QUOTIENT($A$671,Assumptions!$B$80),2)</f>
        <v>0</v>
      </c>
      <c r="F671" s="12" t="n">
        <f aca="false">MOD(QUOTIENT($A$671,Assumptions!$B$81),2)</f>
        <v>1</v>
      </c>
      <c r="G671" s="12" t="n">
        <f aca="false">MOD(QUOTIENT($A$671,Assumptions!$B$82),2)</f>
        <v>0</v>
      </c>
      <c r="H671" s="12" t="n">
        <f aca="false">MOD(QUOTIENT($A$671,Assumptions!$B$83),2)</f>
        <v>0</v>
      </c>
      <c r="I671" s="12" t="n">
        <f aca="false">IF($B$671=1,MIN(Assumptions!$B$67,MAX(Assumptions!$B$4,Assumptions!$B$26-(Assumptions!$B$4))),Assumptions!$B$4)</f>
        <v>30000000</v>
      </c>
      <c r="J671" s="12" t="n">
        <f aca="false">IF($C$671=1,MIN(Assumptions!$B$66,MAX(Assumptions!$B$4,Assumptions!$B$26-($I$671))),Assumptions!$B$4)</f>
        <v>300000000</v>
      </c>
      <c r="K671" s="12" t="n">
        <f aca="false">IF($D$671=1,MIN(Assumptions!$B$61,MAX(Assumptions!$B$4,Assumptions!$B$26-($I$671+$J$671))),Assumptions!$B$4)</f>
        <v>0</v>
      </c>
      <c r="L671" s="12" t="n">
        <f aca="false">IF($E$671=1,MIN(Assumptions!$B$56,MAX(Assumptions!$B$4,Assumptions!$B$26-($I$671+$J$671+$K$671))),Assumptions!$B$4)</f>
        <v>0</v>
      </c>
      <c r="M671" s="12" t="n">
        <f aca="false">IF($F$671=1,MIN(Assumptions!$B$51,MAX(Assumptions!$B$4,Assumptions!$B$26-($I$671+$J$671+$K$671+$L$671))),Assumptions!$B$4)</f>
        <v>30000000</v>
      </c>
      <c r="N671" s="12" t="n">
        <f aca="false">IF($G$671=1,MIN(Assumptions!$B$46,MAX(Assumptions!$B$4,Assumptions!$B$26-($I$671+$J$671+$K$671+$L$671+$M$671))),Assumptions!$B$4)</f>
        <v>0</v>
      </c>
      <c r="O671" s="12" t="n">
        <f aca="false">IF($H$671=1,MIN(Assumptions!$B$41,MAX(Assumptions!$B$4,Assumptions!$B$26-($I$671+$J$671+$K$671+$L$671+$M$671+$N$671))),Assumptions!$B$4)</f>
        <v>0</v>
      </c>
      <c r="P671" s="12" t="n">
        <f aca="false">$I$671+$J$671+$K$671+$L$671+$M$671+$N$671+$O$671</f>
        <v>360000000</v>
      </c>
      <c r="Q671" s="12" t="n">
        <f aca="false">MAX(Assumptions!$B$4,Assumptions!$B$26-$P$671)</f>
        <v>1640000000</v>
      </c>
      <c r="R671" s="12" t="n">
        <f aca="false">$J$560+$O$560+Assumptions!$B$20+IF($B$671=0,$D$560,Assumptions!$B$4)+IF($C$671=0,$AI$560,Assumptions!$B$4)+IF($D$671=0,$AF$560,Assumptions!$B$4)+IF($E$671=0,$AC$560,Assumptions!$B$4)+IF($F$671=0,$Z$560,Assumptions!$B$4)+IF($G$671=0,$W$560,Assumptions!$B$4)+IF($H$671=0,$T$560,Assumptions!$B$4)</f>
        <v>23380258.6360977</v>
      </c>
      <c r="S671" s="12" t="n">
        <f aca="false">IF($R$671&gt;Assumptions!$B$4,$Q$671/$R$671&gt;Assumptions!$B$13,FALSE())</f>
        <v>1</v>
      </c>
      <c r="T671" s="12" t="n">
        <f aca="false">IF($S$671,($Q$671+Assumptions!$B$14*Assumptions!$B$13)/($R$671+Assumptions!$B$14),IF($R$671&gt;Assumptions!$B$4,$Q$671/$R$671,Assumptions!$B$4))</f>
        <v>63.4653626571199</v>
      </c>
      <c r="U671" s="12" t="n">
        <f aca="false">IF($B$671=1,$I$671,$D$560*$T$671)</f>
        <v>30000000</v>
      </c>
      <c r="V671" s="12" t="n">
        <f aca="false">IF($C$671=1,$J$671,$AI$560*$T$671)</f>
        <v>300000000</v>
      </c>
      <c r="W671" s="12" t="n">
        <f aca="false">IF($D$671=1,$K$671,$AF$560*$T$671)</f>
        <v>109476994.147221</v>
      </c>
      <c r="X671" s="12" t="n">
        <f aca="false">IF($E$671=1,$L$671,$AC$560*$T$671)</f>
        <v>152316870.377088</v>
      </c>
      <c r="Y671" s="12" t="n">
        <f aca="false">IF($F$671=1,$M$671,$Z$560*$T$671)</f>
        <v>30000000</v>
      </c>
      <c r="Z671" s="12" t="n">
        <f aca="false">IF($G$671=1,$N$671,$W$560*$T$671)</f>
        <v>317326813.2856</v>
      </c>
      <c r="AA671" s="12" t="n">
        <f aca="false">IF($H$671=1,$O$671,$T$560*$T$671)</f>
        <v>317326813.2856</v>
      </c>
      <c r="AB671" s="12" t="n">
        <f aca="false">($J$560+$O$560)*$T$671</f>
        <v>16200838.3476131</v>
      </c>
      <c r="AC671" s="12" t="n">
        <f aca="false">Assumptions!$B$20*$T$671</f>
        <v>571188263.914079</v>
      </c>
      <c r="AD671" s="12" t="n">
        <f aca="false">IF($S$671,Assumptions!$B$14*($T$671-Assumptions!$B$13),Assumptions!$B$4)</f>
        <v>156163406.6428</v>
      </c>
      <c r="AE671" s="12" t="n">
        <f aca="false">$U$671+$V$671+$W$671+$X$671+$Y$671+$Z$671+$AA$671+$AB$671+$AC$671+$AD$671</f>
        <v>2000000000</v>
      </c>
      <c r="AF671" s="12" t="n">
        <f aca="false">IF(AND(IF($B$671=1,$U$671&gt;=INDEX($U$571:$U$698,1+$A$671-Assumptions!$B$77),$U$671&gt;INDEX($U$571:$U$698,1+$A$671+Assumptions!$B$77)),IF($C$671=1,$V$671&gt;=INDEX($V$571:$V$698,1+$A$671-Assumptions!$B$78),$V$671&gt;INDEX($V$571:$V$698,1+$A$671+Assumptions!$B$78)),IF($D$671=1,$W$671&gt;=INDEX($W$571:$W$698,1+$A$671-Assumptions!$B$79),$W$671&gt;INDEX($W$571:$W$698,1+$A$671+Assumptions!$B$79)),IF($E$671=1,$X$671&gt;=INDEX($X$571:$X$698,1+$A$671-Assumptions!$B$80),$X$671&gt;INDEX($X$571:$X$698,1+$A$671+Assumptions!$B$80)),IF($F$671=1,$Y$671&gt;=INDEX($Y$571:$Y$698,1+$A$671-Assumptions!$B$81),$Y$671&gt;INDEX($Y$571:$Y$698,1+$A$671+Assumptions!$B$81)),IF($G$671=1,$Z$671&gt;=INDEX($Z$571:$Z$698,1+$A$671-Assumptions!$B$82),$Z$671&gt;INDEX($Z$571:$Z$698,1+$A$671+Assumptions!$B$82)),IF($H$671=1,$AA$671&gt;=INDEX($AA$571:$AA$698,1+$A$671-Assumptions!$B$83),$AA$671&gt;INDEX($AA$571:$AA$698,1+$A$671+Assumptions!$B$83))),1,0)</f>
        <v>0</v>
      </c>
    </row>
    <row r="672" customFormat="false" ht="15" hidden="true" customHeight="false" outlineLevel="0" collapsed="false">
      <c r="A672" s="6" t="n">
        <f aca="false">ROW()-ROW($A$571)+Assumptions!$B$4</f>
        <v>101</v>
      </c>
      <c r="B672" s="12" t="n">
        <f aca="false">MOD(QUOTIENT($A$672,Assumptions!$B$77),2)</f>
        <v>1</v>
      </c>
      <c r="C672" s="12" t="n">
        <f aca="false">MOD(QUOTIENT($A$672,Assumptions!$B$78),2)</f>
        <v>1</v>
      </c>
      <c r="D672" s="12" t="n">
        <f aca="false">MOD(QUOTIENT($A$672,Assumptions!$B$79),2)</f>
        <v>0</v>
      </c>
      <c r="E672" s="12" t="n">
        <f aca="false">MOD(QUOTIENT($A$672,Assumptions!$B$80),2)</f>
        <v>0</v>
      </c>
      <c r="F672" s="12" t="n">
        <f aca="false">MOD(QUOTIENT($A$672,Assumptions!$B$81),2)</f>
        <v>1</v>
      </c>
      <c r="G672" s="12" t="n">
        <f aca="false">MOD(QUOTIENT($A$672,Assumptions!$B$82),2)</f>
        <v>0</v>
      </c>
      <c r="H672" s="12" t="n">
        <f aca="false">MOD(QUOTIENT($A$672,Assumptions!$B$83),2)</f>
        <v>1</v>
      </c>
      <c r="I672" s="12" t="n">
        <f aca="false">IF($B$672=1,MIN(Assumptions!$B$67,MAX(Assumptions!$B$4,Assumptions!$B$26-(Assumptions!$B$4))),Assumptions!$B$4)</f>
        <v>30000000</v>
      </c>
      <c r="J672" s="12" t="n">
        <f aca="false">IF($C$672=1,MIN(Assumptions!$B$66,MAX(Assumptions!$B$4,Assumptions!$B$26-($I$672))),Assumptions!$B$4)</f>
        <v>300000000</v>
      </c>
      <c r="K672" s="12" t="n">
        <f aca="false">IF($D$672=1,MIN(Assumptions!$B$61,MAX(Assumptions!$B$4,Assumptions!$B$26-($I$672+$J$672))),Assumptions!$B$4)</f>
        <v>0</v>
      </c>
      <c r="L672" s="12" t="n">
        <f aca="false">IF($E$672=1,MIN(Assumptions!$B$56,MAX(Assumptions!$B$4,Assumptions!$B$26-($I$672+$J$672+$K$672))),Assumptions!$B$4)</f>
        <v>0</v>
      </c>
      <c r="M672" s="12" t="n">
        <f aca="false">IF($F$672=1,MIN(Assumptions!$B$51,MAX(Assumptions!$B$4,Assumptions!$B$26-($I$672+$J$672+$K$672+$L$672))),Assumptions!$B$4)</f>
        <v>30000000</v>
      </c>
      <c r="N672" s="12" t="n">
        <f aca="false">IF($G$672=1,MIN(Assumptions!$B$46,MAX(Assumptions!$B$4,Assumptions!$B$26-($I$672+$J$672+$K$672+$L$672+$M$672))),Assumptions!$B$4)</f>
        <v>0</v>
      </c>
      <c r="O672" s="12" t="n">
        <f aca="false">IF($H$672=1,MIN(Assumptions!$B$41,MAX(Assumptions!$B$4,Assumptions!$B$26-($I$672+$J$672+$K$672+$L$672+$M$672+$N$672))),Assumptions!$B$4)</f>
        <v>5000000</v>
      </c>
      <c r="P672" s="12" t="n">
        <f aca="false">$I$672+$J$672+$K$672+$L$672+$M$672+$N$672+$O$672</f>
        <v>365000000</v>
      </c>
      <c r="Q672" s="12" t="n">
        <f aca="false">MAX(Assumptions!$B$4,Assumptions!$B$26-$P$672)</f>
        <v>1635000000</v>
      </c>
      <c r="R672" s="12" t="n">
        <f aca="false">$J$560+$O$560+Assumptions!$B$20+IF($B$672=0,$D$560,Assumptions!$B$4)+IF($C$672=0,$AI$560,Assumptions!$B$4)+IF($D$672=0,$AF$560,Assumptions!$B$4)+IF($E$672=0,$AC$560,Assumptions!$B$4)+IF($F$672=0,$Z$560,Assumptions!$B$4)+IF($G$672=0,$W$560,Assumptions!$B$4)+IF($H$672=0,$T$560,Assumptions!$B$4)</f>
        <v>18380258.6360977</v>
      </c>
      <c r="S672" s="12" t="n">
        <f aca="false">IF($R$672&gt;Assumptions!$B$4,$Q$672/$R$672&gt;Assumptions!$B$13,FALSE())</f>
        <v>1</v>
      </c>
      <c r="T672" s="12" t="n">
        <f aca="false">IF($S$672,($Q$672+Assumptions!$B$14*Assumptions!$B$13)/($R$672+Assumptions!$B$14),IF($R$672&gt;Assumptions!$B$4,$Q$672/$R$672,Assumptions!$B$4))</f>
        <v>78.4233580885391</v>
      </c>
      <c r="U672" s="12" t="n">
        <f aca="false">IF($B$672=1,$I$672,$D$560*$T$672)</f>
        <v>30000000</v>
      </c>
      <c r="V672" s="12" t="n">
        <f aca="false">IF($C$672=1,$J$672,$AI$560*$T$672)</f>
        <v>300000000</v>
      </c>
      <c r="W672" s="12" t="n">
        <f aca="false">IF($D$672=1,$K$672,$AF$560*$T$672)</f>
        <v>135279357.983803</v>
      </c>
      <c r="X672" s="12" t="n">
        <f aca="false">IF($E$672=1,$L$672,$AC$560*$T$672)</f>
        <v>188216059.412494</v>
      </c>
      <c r="Y672" s="12" t="n">
        <f aca="false">IF($F$672=1,$M$672,$Z$560*$T$672)</f>
        <v>30000000</v>
      </c>
      <c r="Z672" s="12" t="n">
        <f aca="false">IF($G$672=1,$N$672,$W$560*$T$672)</f>
        <v>392116790.442695</v>
      </c>
      <c r="AA672" s="12" t="n">
        <f aca="false">IF($H$672=1,$O$672,$T$560*$T$672)</f>
        <v>5000000</v>
      </c>
      <c r="AB672" s="12" t="n">
        <f aca="false">($J$560+$O$560)*$T$672</f>
        <v>20019174.1428088</v>
      </c>
      <c r="AC672" s="12" t="n">
        <f aca="false">Assumptions!$B$20*$T$672</f>
        <v>705810222.796852</v>
      </c>
      <c r="AD672" s="12" t="n">
        <f aca="false">IF($S$672,Assumptions!$B$14*($T$672-Assumptions!$B$13),Assumptions!$B$4)</f>
        <v>193558395.221348</v>
      </c>
      <c r="AE672" s="12" t="n">
        <f aca="false">$U$672+$V$672+$W$672+$X$672+$Y$672+$Z$672+$AA$672+$AB$672+$AC$672+$AD$672</f>
        <v>2000000000</v>
      </c>
      <c r="AF672" s="12" t="n">
        <f aca="false">IF(AND(IF($B$672=1,$U$672&gt;=INDEX($U$571:$U$698,1+$A$672-Assumptions!$B$77),$U$672&gt;INDEX($U$571:$U$698,1+$A$672+Assumptions!$B$77)),IF($C$672=1,$V$672&gt;=INDEX($V$571:$V$698,1+$A$672-Assumptions!$B$78),$V$672&gt;INDEX($V$571:$V$698,1+$A$672+Assumptions!$B$78)),IF($D$672=1,$W$672&gt;=INDEX($W$571:$W$698,1+$A$672-Assumptions!$B$79),$W$672&gt;INDEX($W$571:$W$698,1+$A$672+Assumptions!$B$79)),IF($E$672=1,$X$672&gt;=INDEX($X$571:$X$698,1+$A$672-Assumptions!$B$80),$X$672&gt;INDEX($X$571:$X$698,1+$A$672+Assumptions!$B$80)),IF($F$672=1,$Y$672&gt;=INDEX($Y$571:$Y$698,1+$A$672-Assumptions!$B$81),$Y$672&gt;INDEX($Y$571:$Y$698,1+$A$672+Assumptions!$B$81)),IF($G$672=1,$Z$672&gt;=INDEX($Z$571:$Z$698,1+$A$672-Assumptions!$B$82),$Z$672&gt;INDEX($Z$571:$Z$698,1+$A$672+Assumptions!$B$82)),IF($H$672=1,$AA$672&gt;=INDEX($AA$571:$AA$698,1+$A$672-Assumptions!$B$83),$AA$672&gt;INDEX($AA$571:$AA$698,1+$A$672+Assumptions!$B$83))),1,0)</f>
        <v>0</v>
      </c>
    </row>
    <row r="673" customFormat="false" ht="15" hidden="true" customHeight="false" outlineLevel="0" collapsed="false">
      <c r="A673" s="6" t="n">
        <f aca="false">ROW()-ROW($A$571)+Assumptions!$B$4</f>
        <v>102</v>
      </c>
      <c r="B673" s="12" t="n">
        <f aca="false">MOD(QUOTIENT($A$673,Assumptions!$B$77),2)</f>
        <v>1</v>
      </c>
      <c r="C673" s="12" t="n">
        <f aca="false">MOD(QUOTIENT($A$673,Assumptions!$B$78),2)</f>
        <v>1</v>
      </c>
      <c r="D673" s="12" t="n">
        <f aca="false">MOD(QUOTIENT($A$673,Assumptions!$B$79),2)</f>
        <v>0</v>
      </c>
      <c r="E673" s="12" t="n">
        <f aca="false">MOD(QUOTIENT($A$673,Assumptions!$B$80),2)</f>
        <v>0</v>
      </c>
      <c r="F673" s="12" t="n">
        <f aca="false">MOD(QUOTIENT($A$673,Assumptions!$B$81),2)</f>
        <v>1</v>
      </c>
      <c r="G673" s="12" t="n">
        <f aca="false">MOD(QUOTIENT($A$673,Assumptions!$B$82),2)</f>
        <v>1</v>
      </c>
      <c r="H673" s="12" t="n">
        <f aca="false">MOD(QUOTIENT($A$673,Assumptions!$B$83),2)</f>
        <v>0</v>
      </c>
      <c r="I673" s="12" t="n">
        <f aca="false">IF($B$673=1,MIN(Assumptions!$B$67,MAX(Assumptions!$B$4,Assumptions!$B$26-(Assumptions!$B$4))),Assumptions!$B$4)</f>
        <v>30000000</v>
      </c>
      <c r="J673" s="12" t="n">
        <f aca="false">IF($C$673=1,MIN(Assumptions!$B$66,MAX(Assumptions!$B$4,Assumptions!$B$26-($I$673))),Assumptions!$B$4)</f>
        <v>300000000</v>
      </c>
      <c r="K673" s="12" t="n">
        <f aca="false">IF($D$673=1,MIN(Assumptions!$B$61,MAX(Assumptions!$B$4,Assumptions!$B$26-($I$673+$J$673))),Assumptions!$B$4)</f>
        <v>0</v>
      </c>
      <c r="L673" s="12" t="n">
        <f aca="false">IF($E$673=1,MIN(Assumptions!$B$56,MAX(Assumptions!$B$4,Assumptions!$B$26-($I$673+$J$673+$K$673))),Assumptions!$B$4)</f>
        <v>0</v>
      </c>
      <c r="M673" s="12" t="n">
        <f aca="false">IF($F$673=1,MIN(Assumptions!$B$51,MAX(Assumptions!$B$4,Assumptions!$B$26-($I$673+$J$673+$K$673+$L$673))),Assumptions!$B$4)</f>
        <v>30000000</v>
      </c>
      <c r="N673" s="12" t="n">
        <f aca="false">IF($G$673=1,MIN(Assumptions!$B$46,MAX(Assumptions!$B$4,Assumptions!$B$26-($I$673+$J$673+$K$673+$L$673+$M$673))),Assumptions!$B$4)</f>
        <v>15000000</v>
      </c>
      <c r="O673" s="12" t="n">
        <f aca="false">IF($H$673=1,MIN(Assumptions!$B$41,MAX(Assumptions!$B$4,Assumptions!$B$26-($I$673+$J$673+$K$673+$L$673+$M$673+$N$673))),Assumptions!$B$4)</f>
        <v>0</v>
      </c>
      <c r="P673" s="12" t="n">
        <f aca="false">$I$673+$J$673+$K$673+$L$673+$M$673+$N$673+$O$673</f>
        <v>375000000</v>
      </c>
      <c r="Q673" s="12" t="n">
        <f aca="false">MAX(Assumptions!$B$4,Assumptions!$B$26-$P$673)</f>
        <v>1625000000</v>
      </c>
      <c r="R673" s="12" t="n">
        <f aca="false">$J$560+$O$560+Assumptions!$B$20+IF($B$673=0,$D$560,Assumptions!$B$4)+IF($C$673=0,$AI$560,Assumptions!$B$4)+IF($D$673=0,$AF$560,Assumptions!$B$4)+IF($E$673=0,$AC$560,Assumptions!$B$4)+IF($F$673=0,$Z$560,Assumptions!$B$4)+IF($G$673=0,$W$560,Assumptions!$B$4)+IF($H$673=0,$T$560,Assumptions!$B$4)</f>
        <v>18380258.6360977</v>
      </c>
      <c r="S673" s="12" t="n">
        <f aca="false">IF($R$673&gt;Assumptions!$B$4,$Q$673/$R$673&gt;Assumptions!$B$13,FALSE())</f>
        <v>1</v>
      </c>
      <c r="T673" s="12" t="n">
        <f aca="false">IF($S$673,($Q$673+Assumptions!$B$14*Assumptions!$B$13)/($R$673+Assumptions!$B$14),IF($R$673&gt;Assumptions!$B$4,$Q$673/$R$673,Assumptions!$B$4))</f>
        <v>77.9444368177694</v>
      </c>
      <c r="U673" s="12" t="n">
        <f aca="false">IF($B$673=1,$I$673,$D$560*$T$673)</f>
        <v>30000000</v>
      </c>
      <c r="V673" s="12" t="n">
        <f aca="false">IF($C$673=1,$J$673,$AI$560*$T$673)</f>
        <v>300000000</v>
      </c>
      <c r="W673" s="12" t="n">
        <f aca="false">IF($D$673=1,$K$673,$AF$560*$T$673)</f>
        <v>134453224.499932</v>
      </c>
      <c r="X673" s="12" t="n">
        <f aca="false">IF($E$673=1,$L$673,$AC$560*$T$673)</f>
        <v>187066648.362647</v>
      </c>
      <c r="Y673" s="12" t="n">
        <f aca="false">IF($F$673=1,$M$673,$Z$560*$T$673)</f>
        <v>30000000</v>
      </c>
      <c r="Z673" s="12" t="n">
        <f aca="false">IF($G$673=1,$N$673,$W$560*$T$673)</f>
        <v>15000000</v>
      </c>
      <c r="AA673" s="12" t="n">
        <f aca="false">IF($H$673=1,$O$673,$T$560*$T$673)</f>
        <v>389722184.088847</v>
      </c>
      <c r="AB673" s="12" t="n">
        <f aca="false">($J$560+$O$560)*$T$673</f>
        <v>19896919.6442268</v>
      </c>
      <c r="AC673" s="12" t="n">
        <f aca="false">Assumptions!$B$20*$T$673</f>
        <v>701499931.359924</v>
      </c>
      <c r="AD673" s="12" t="n">
        <f aca="false">IF($S$673,Assumptions!$B$14*($T$673-Assumptions!$B$13),Assumptions!$B$4)</f>
        <v>192361092.044423</v>
      </c>
      <c r="AE673" s="12" t="n">
        <f aca="false">$U$673+$V$673+$W$673+$X$673+$Y$673+$Z$673+$AA$673+$AB$673+$AC$673+$AD$673</f>
        <v>2000000000</v>
      </c>
      <c r="AF673" s="12" t="n">
        <f aca="false">IF(AND(IF($B$673=1,$U$673&gt;=INDEX($U$571:$U$698,1+$A$673-Assumptions!$B$77),$U$673&gt;INDEX($U$571:$U$698,1+$A$673+Assumptions!$B$77)),IF($C$673=1,$V$673&gt;=INDEX($V$571:$V$698,1+$A$673-Assumptions!$B$78),$V$673&gt;INDEX($V$571:$V$698,1+$A$673+Assumptions!$B$78)),IF($D$673=1,$W$673&gt;=INDEX($W$571:$W$698,1+$A$673-Assumptions!$B$79),$W$673&gt;INDEX($W$571:$W$698,1+$A$673+Assumptions!$B$79)),IF($E$673=1,$X$673&gt;=INDEX($X$571:$X$698,1+$A$673-Assumptions!$B$80),$X$673&gt;INDEX($X$571:$X$698,1+$A$673+Assumptions!$B$80)),IF($F$673=1,$Y$673&gt;=INDEX($Y$571:$Y$698,1+$A$673-Assumptions!$B$81),$Y$673&gt;INDEX($Y$571:$Y$698,1+$A$673+Assumptions!$B$81)),IF($G$673=1,$Z$673&gt;=INDEX($Z$571:$Z$698,1+$A$673-Assumptions!$B$82),$Z$673&gt;INDEX($Z$571:$Z$698,1+$A$673+Assumptions!$B$82)),IF($H$673=1,$AA$673&gt;=INDEX($AA$571:$AA$698,1+$A$673-Assumptions!$B$83),$AA$673&gt;INDEX($AA$571:$AA$698,1+$A$673+Assumptions!$B$83))),1,0)</f>
        <v>0</v>
      </c>
    </row>
    <row r="674" customFormat="false" ht="15" hidden="true" customHeight="false" outlineLevel="0" collapsed="false">
      <c r="A674" s="6" t="n">
        <f aca="false">ROW()-ROW($A$571)+Assumptions!$B$4</f>
        <v>103</v>
      </c>
      <c r="B674" s="12" t="n">
        <f aca="false">MOD(QUOTIENT($A$674,Assumptions!$B$77),2)</f>
        <v>1</v>
      </c>
      <c r="C674" s="12" t="n">
        <f aca="false">MOD(QUOTIENT($A$674,Assumptions!$B$78),2)</f>
        <v>1</v>
      </c>
      <c r="D674" s="12" t="n">
        <f aca="false">MOD(QUOTIENT($A$674,Assumptions!$B$79),2)</f>
        <v>0</v>
      </c>
      <c r="E674" s="12" t="n">
        <f aca="false">MOD(QUOTIENT($A$674,Assumptions!$B$80),2)</f>
        <v>0</v>
      </c>
      <c r="F674" s="12" t="n">
        <f aca="false">MOD(QUOTIENT($A$674,Assumptions!$B$81),2)</f>
        <v>1</v>
      </c>
      <c r="G674" s="12" t="n">
        <f aca="false">MOD(QUOTIENT($A$674,Assumptions!$B$82),2)</f>
        <v>1</v>
      </c>
      <c r="H674" s="12" t="n">
        <f aca="false">MOD(QUOTIENT($A$674,Assumptions!$B$83),2)</f>
        <v>1</v>
      </c>
      <c r="I674" s="12" t="n">
        <f aca="false">IF($B$674=1,MIN(Assumptions!$B$67,MAX(Assumptions!$B$4,Assumptions!$B$26-(Assumptions!$B$4))),Assumptions!$B$4)</f>
        <v>30000000</v>
      </c>
      <c r="J674" s="12" t="n">
        <f aca="false">IF($C$674=1,MIN(Assumptions!$B$66,MAX(Assumptions!$B$4,Assumptions!$B$26-($I$674))),Assumptions!$B$4)</f>
        <v>300000000</v>
      </c>
      <c r="K674" s="12" t="n">
        <f aca="false">IF($D$674=1,MIN(Assumptions!$B$61,MAX(Assumptions!$B$4,Assumptions!$B$26-($I$674+$J$674))),Assumptions!$B$4)</f>
        <v>0</v>
      </c>
      <c r="L674" s="12" t="n">
        <f aca="false">IF($E$674=1,MIN(Assumptions!$B$56,MAX(Assumptions!$B$4,Assumptions!$B$26-($I$674+$J$674+$K$674))),Assumptions!$B$4)</f>
        <v>0</v>
      </c>
      <c r="M674" s="12" t="n">
        <f aca="false">IF($F$674=1,MIN(Assumptions!$B$51,MAX(Assumptions!$B$4,Assumptions!$B$26-($I$674+$J$674+$K$674+$L$674))),Assumptions!$B$4)</f>
        <v>30000000</v>
      </c>
      <c r="N674" s="12" t="n">
        <f aca="false">IF($G$674=1,MIN(Assumptions!$B$46,MAX(Assumptions!$B$4,Assumptions!$B$26-($I$674+$J$674+$K$674+$L$674+$M$674))),Assumptions!$B$4)</f>
        <v>15000000</v>
      </c>
      <c r="O674" s="12" t="n">
        <f aca="false">IF($H$674=1,MIN(Assumptions!$B$41,MAX(Assumptions!$B$4,Assumptions!$B$26-($I$674+$J$674+$K$674+$L$674+$M$674+$N$674))),Assumptions!$B$4)</f>
        <v>5000000</v>
      </c>
      <c r="P674" s="12" t="n">
        <f aca="false">$I$674+$J$674+$K$674+$L$674+$M$674+$N$674+$O$674</f>
        <v>380000000</v>
      </c>
      <c r="Q674" s="12" t="n">
        <f aca="false">MAX(Assumptions!$B$4,Assumptions!$B$26-$P$674)</f>
        <v>1620000000</v>
      </c>
      <c r="R674" s="12" t="n">
        <f aca="false">$J$560+$O$560+Assumptions!$B$20+IF($B$674=0,$D$560,Assumptions!$B$4)+IF($C$674=0,$AI$560,Assumptions!$B$4)+IF($D$674=0,$AF$560,Assumptions!$B$4)+IF($E$674=0,$AC$560,Assumptions!$B$4)+IF($F$674=0,$Z$560,Assumptions!$B$4)+IF($G$674=0,$W$560,Assumptions!$B$4)+IF($H$674=0,$T$560,Assumptions!$B$4)</f>
        <v>13380258.6360977</v>
      </c>
      <c r="S674" s="12" t="n">
        <f aca="false">IF($R$674&gt;Assumptions!$B$4,$Q$674/$R$674&gt;Assumptions!$B$13,FALSE())</f>
        <v>1</v>
      </c>
      <c r="T674" s="12" t="n">
        <f aca="false">IF($S$674,($Q$674+Assumptions!$B$14*Assumptions!$B$13)/($R$674+Assumptions!$B$14),IF($R$674&gt;Assumptions!$B$4,$Q$674/$R$674,Assumptions!$B$4))</f>
        <v>102.17088003289</v>
      </c>
      <c r="U674" s="12" t="n">
        <f aca="false">IF($B$674=1,$I$674,$D$560*$T$674)</f>
        <v>30000000</v>
      </c>
      <c r="V674" s="12" t="n">
        <f aca="false">IF($C$674=1,$J$674,$AI$560*$T$674)</f>
        <v>300000000</v>
      </c>
      <c r="W674" s="12" t="n">
        <f aca="false">IF($D$674=1,$K$674,$AF$560*$T$674)</f>
        <v>176243550.293842</v>
      </c>
      <c r="X674" s="12" t="n">
        <f aca="false">IF($E$674=1,$L$674,$AC$560*$T$674)</f>
        <v>245210112.078936</v>
      </c>
      <c r="Y674" s="12" t="n">
        <f aca="false">IF($F$674=1,$M$674,$Z$560*$T$674)</f>
        <v>30000000</v>
      </c>
      <c r="Z674" s="12" t="n">
        <f aca="false">IF($G$674=1,$N$674,$W$560*$T$674)</f>
        <v>15000000</v>
      </c>
      <c r="AA674" s="12" t="n">
        <f aca="false">IF($H$674=1,$O$674,$T$560*$T$674)</f>
        <v>5000000</v>
      </c>
      <c r="AB674" s="12" t="n">
        <f aca="false">($J$560+$O$560)*$T$674</f>
        <v>26081217.248989</v>
      </c>
      <c r="AC674" s="12" t="n">
        <f aca="false">Assumptions!$B$20*$T$674</f>
        <v>919537920.296009</v>
      </c>
      <c r="AD674" s="12" t="n">
        <f aca="false">IF($S$674,Assumptions!$B$14*($T$674-Assumptions!$B$13),Assumptions!$B$4)</f>
        <v>252927200.082225</v>
      </c>
      <c r="AE674" s="12" t="n">
        <f aca="false">$U$674+$V$674+$W$674+$X$674+$Y$674+$Z$674+$AA$674+$AB$674+$AC$674+$AD$674</f>
        <v>2000000000</v>
      </c>
      <c r="AF674" s="12" t="n">
        <f aca="false">IF(AND(IF($B$674=1,$U$674&gt;=INDEX($U$571:$U$698,1+$A$674-Assumptions!$B$77),$U$674&gt;INDEX($U$571:$U$698,1+$A$674+Assumptions!$B$77)),IF($C$674=1,$V$674&gt;=INDEX($V$571:$V$698,1+$A$674-Assumptions!$B$78),$V$674&gt;INDEX($V$571:$V$698,1+$A$674+Assumptions!$B$78)),IF($D$674=1,$W$674&gt;=INDEX($W$571:$W$698,1+$A$674-Assumptions!$B$79),$W$674&gt;INDEX($W$571:$W$698,1+$A$674+Assumptions!$B$79)),IF($E$674=1,$X$674&gt;=INDEX($X$571:$X$698,1+$A$674-Assumptions!$B$80),$X$674&gt;INDEX($X$571:$X$698,1+$A$674+Assumptions!$B$80)),IF($F$674=1,$Y$674&gt;=INDEX($Y$571:$Y$698,1+$A$674-Assumptions!$B$81),$Y$674&gt;INDEX($Y$571:$Y$698,1+$A$674+Assumptions!$B$81)),IF($G$674=1,$Z$674&gt;=INDEX($Z$571:$Z$698,1+$A$674-Assumptions!$B$82),$Z$674&gt;INDEX($Z$571:$Z$698,1+$A$674+Assumptions!$B$82)),IF($H$674=1,$AA$674&gt;=INDEX($AA$571:$AA$698,1+$A$674-Assumptions!$B$83),$AA$674&gt;INDEX($AA$571:$AA$698,1+$A$674+Assumptions!$B$83))),1,0)</f>
        <v>0</v>
      </c>
    </row>
    <row r="675" customFormat="false" ht="15" hidden="true" customHeight="false" outlineLevel="0" collapsed="false">
      <c r="A675" s="6" t="n">
        <f aca="false">ROW()-ROW($A$571)+Assumptions!$B$4</f>
        <v>104</v>
      </c>
      <c r="B675" s="12" t="n">
        <f aca="false">MOD(QUOTIENT($A$675,Assumptions!$B$77),2)</f>
        <v>1</v>
      </c>
      <c r="C675" s="12" t="n">
        <f aca="false">MOD(QUOTIENT($A$675,Assumptions!$B$78),2)</f>
        <v>1</v>
      </c>
      <c r="D675" s="12" t="n">
        <f aca="false">MOD(QUOTIENT($A$675,Assumptions!$B$79),2)</f>
        <v>0</v>
      </c>
      <c r="E675" s="12" t="n">
        <f aca="false">MOD(QUOTIENT($A$675,Assumptions!$B$80),2)</f>
        <v>1</v>
      </c>
      <c r="F675" s="12" t="n">
        <f aca="false">MOD(QUOTIENT($A$675,Assumptions!$B$81),2)</f>
        <v>0</v>
      </c>
      <c r="G675" s="12" t="n">
        <f aca="false">MOD(QUOTIENT($A$675,Assumptions!$B$82),2)</f>
        <v>0</v>
      </c>
      <c r="H675" s="12" t="n">
        <f aca="false">MOD(QUOTIENT($A$675,Assumptions!$B$83),2)</f>
        <v>0</v>
      </c>
      <c r="I675" s="12" t="n">
        <f aca="false">IF($B$675=1,MIN(Assumptions!$B$67,MAX(Assumptions!$B$4,Assumptions!$B$26-(Assumptions!$B$4))),Assumptions!$B$4)</f>
        <v>30000000</v>
      </c>
      <c r="J675" s="12" t="n">
        <f aca="false">IF($C$675=1,MIN(Assumptions!$B$66,MAX(Assumptions!$B$4,Assumptions!$B$26-($I$675))),Assumptions!$B$4)</f>
        <v>300000000</v>
      </c>
      <c r="K675" s="12" t="n">
        <f aca="false">IF($D$675=1,MIN(Assumptions!$B$61,MAX(Assumptions!$B$4,Assumptions!$B$26-($I$675+$J$675))),Assumptions!$B$4)</f>
        <v>0</v>
      </c>
      <c r="L675" s="12" t="n">
        <f aca="false">IF($E$675=1,MIN(Assumptions!$B$56,MAX(Assumptions!$B$4,Assumptions!$B$26-($I$675+$J$675+$K$675))),Assumptions!$B$4)</f>
        <v>60000000</v>
      </c>
      <c r="M675" s="12" t="n">
        <f aca="false">IF($F$675=1,MIN(Assumptions!$B$51,MAX(Assumptions!$B$4,Assumptions!$B$26-($I$675+$J$675+$K$675+$L$675))),Assumptions!$B$4)</f>
        <v>0</v>
      </c>
      <c r="N675" s="12" t="n">
        <f aca="false">IF($G$675=1,MIN(Assumptions!$B$46,MAX(Assumptions!$B$4,Assumptions!$B$26-($I$675+$J$675+$K$675+$L$675+$M$675))),Assumptions!$B$4)</f>
        <v>0</v>
      </c>
      <c r="O675" s="12" t="n">
        <f aca="false">IF($H$675=1,MIN(Assumptions!$B$41,MAX(Assumptions!$B$4,Assumptions!$B$26-($I$675+$J$675+$K$675+$L$675+$M$675+$N$675))),Assumptions!$B$4)</f>
        <v>0</v>
      </c>
      <c r="P675" s="12" t="n">
        <f aca="false">$I$675+$J$675+$K$675+$L$675+$M$675+$N$675+$O$675</f>
        <v>390000000</v>
      </c>
      <c r="Q675" s="12" t="n">
        <f aca="false">MAX(Assumptions!$B$4,Assumptions!$B$26-$P$675)</f>
        <v>1610000000</v>
      </c>
      <c r="R675" s="12" t="n">
        <f aca="false">$J$560+$O$560+Assumptions!$B$20+IF($B$675=0,$D$560,Assumptions!$B$4)+IF($C$675=0,$AI$560,Assumptions!$B$4)+IF($D$675=0,$AF$560,Assumptions!$B$4)+IF($E$675=0,$AC$560,Assumptions!$B$4)+IF($F$675=0,$Z$560,Assumptions!$B$4)+IF($G$675=0,$W$560,Assumptions!$B$4)+IF($H$675=0,$T$560,Assumptions!$B$4)</f>
        <v>23980258.6360977</v>
      </c>
      <c r="S675" s="12" t="n">
        <f aca="false">IF($R$675&gt;Assumptions!$B$4,$Q$675/$R$675&gt;Assumptions!$B$13,FALSE())</f>
        <v>1</v>
      </c>
      <c r="T675" s="12" t="n">
        <f aca="false">IF($S$675,($Q$675+Assumptions!$B$14*Assumptions!$B$13)/($R$675+Assumptions!$B$14),IF($R$675&gt;Assumptions!$B$4,$Q$675/$R$675,Assumptions!$B$4))</f>
        <v>60.8944203362822</v>
      </c>
      <c r="U675" s="12" t="n">
        <f aca="false">IF($B$675=1,$I$675,$D$560*$T$675)</f>
        <v>30000000</v>
      </c>
      <c r="V675" s="12" t="n">
        <f aca="false">IF($C$675=1,$J$675,$AI$560*$T$675)</f>
        <v>300000000</v>
      </c>
      <c r="W675" s="12" t="n">
        <f aca="false">IF($D$675=1,$K$675,$AF$560*$T$675)</f>
        <v>105042149.28654</v>
      </c>
      <c r="X675" s="12" t="n">
        <f aca="false">IF($E$675=1,$L$675,$AC$560*$T$675)</f>
        <v>60000000</v>
      </c>
      <c r="Y675" s="12" t="n">
        <f aca="false">IF($F$675=1,$M$675,$Z$560*$T$675)</f>
        <v>182683261.008847</v>
      </c>
      <c r="Z675" s="12" t="n">
        <f aca="false">IF($G$675=1,$N$675,$W$560*$T$675)</f>
        <v>304472101.681411</v>
      </c>
      <c r="AA675" s="12" t="n">
        <f aca="false">IF($H$675=1,$O$675,$T$560*$T$675)</f>
        <v>304472101.681411</v>
      </c>
      <c r="AB675" s="12" t="n">
        <f aca="false">($J$560+$O$560)*$T$675</f>
        <v>15544552.4745463</v>
      </c>
      <c r="AC675" s="12" t="n">
        <f aca="false">Assumptions!$B$20*$T$675</f>
        <v>548049783.02654</v>
      </c>
      <c r="AD675" s="12" t="n">
        <f aca="false">IF($S$675,Assumptions!$B$14*($T$675-Assumptions!$B$13),Assumptions!$B$4)</f>
        <v>149736050.840706</v>
      </c>
      <c r="AE675" s="12" t="n">
        <f aca="false">$U$675+$V$675+$W$675+$X$675+$Y$675+$Z$675+$AA$675+$AB$675+$AC$675+$AD$675</f>
        <v>2000000000</v>
      </c>
      <c r="AF675" s="12" t="n">
        <f aca="false">IF(AND(IF($B$675=1,$U$675&gt;=INDEX($U$571:$U$698,1+$A$675-Assumptions!$B$77),$U$675&gt;INDEX($U$571:$U$698,1+$A$675+Assumptions!$B$77)),IF($C$675=1,$V$675&gt;=INDEX($V$571:$V$698,1+$A$675-Assumptions!$B$78),$V$675&gt;INDEX($V$571:$V$698,1+$A$675+Assumptions!$B$78)),IF($D$675=1,$W$675&gt;=INDEX($W$571:$W$698,1+$A$675-Assumptions!$B$79),$W$675&gt;INDEX($W$571:$W$698,1+$A$675+Assumptions!$B$79)),IF($E$675=1,$X$675&gt;=INDEX($X$571:$X$698,1+$A$675-Assumptions!$B$80),$X$675&gt;INDEX($X$571:$X$698,1+$A$675+Assumptions!$B$80)),IF($F$675=1,$Y$675&gt;=INDEX($Y$571:$Y$698,1+$A$675-Assumptions!$B$81),$Y$675&gt;INDEX($Y$571:$Y$698,1+$A$675+Assumptions!$B$81)),IF($G$675=1,$Z$675&gt;=INDEX($Z$571:$Z$698,1+$A$675-Assumptions!$B$82),$Z$675&gt;INDEX($Z$571:$Z$698,1+$A$675+Assumptions!$B$82)),IF($H$675=1,$AA$675&gt;=INDEX($AA$571:$AA$698,1+$A$675-Assumptions!$B$83),$AA$675&gt;INDEX($AA$571:$AA$698,1+$A$675+Assumptions!$B$83))),1,0)</f>
        <v>0</v>
      </c>
    </row>
    <row r="676" customFormat="false" ht="15" hidden="true" customHeight="false" outlineLevel="0" collapsed="false">
      <c r="A676" s="6" t="n">
        <f aca="false">ROW()-ROW($A$571)+Assumptions!$B$4</f>
        <v>105</v>
      </c>
      <c r="B676" s="12" t="n">
        <f aca="false">MOD(QUOTIENT($A$676,Assumptions!$B$77),2)</f>
        <v>1</v>
      </c>
      <c r="C676" s="12" t="n">
        <f aca="false">MOD(QUOTIENT($A$676,Assumptions!$B$78),2)</f>
        <v>1</v>
      </c>
      <c r="D676" s="12" t="n">
        <f aca="false">MOD(QUOTIENT($A$676,Assumptions!$B$79),2)</f>
        <v>0</v>
      </c>
      <c r="E676" s="12" t="n">
        <f aca="false">MOD(QUOTIENT($A$676,Assumptions!$B$80),2)</f>
        <v>1</v>
      </c>
      <c r="F676" s="12" t="n">
        <f aca="false">MOD(QUOTIENT($A$676,Assumptions!$B$81),2)</f>
        <v>0</v>
      </c>
      <c r="G676" s="12" t="n">
        <f aca="false">MOD(QUOTIENT($A$676,Assumptions!$B$82),2)</f>
        <v>0</v>
      </c>
      <c r="H676" s="12" t="n">
        <f aca="false">MOD(QUOTIENT($A$676,Assumptions!$B$83),2)</f>
        <v>1</v>
      </c>
      <c r="I676" s="12" t="n">
        <f aca="false">IF($B$676=1,MIN(Assumptions!$B$67,MAX(Assumptions!$B$4,Assumptions!$B$26-(Assumptions!$B$4))),Assumptions!$B$4)</f>
        <v>30000000</v>
      </c>
      <c r="J676" s="12" t="n">
        <f aca="false">IF($C$676=1,MIN(Assumptions!$B$66,MAX(Assumptions!$B$4,Assumptions!$B$26-($I$676))),Assumptions!$B$4)</f>
        <v>300000000</v>
      </c>
      <c r="K676" s="12" t="n">
        <f aca="false">IF($D$676=1,MIN(Assumptions!$B$61,MAX(Assumptions!$B$4,Assumptions!$B$26-($I$676+$J$676))),Assumptions!$B$4)</f>
        <v>0</v>
      </c>
      <c r="L676" s="12" t="n">
        <f aca="false">IF($E$676=1,MIN(Assumptions!$B$56,MAX(Assumptions!$B$4,Assumptions!$B$26-($I$676+$J$676+$K$676))),Assumptions!$B$4)</f>
        <v>60000000</v>
      </c>
      <c r="M676" s="12" t="n">
        <f aca="false">IF($F$676=1,MIN(Assumptions!$B$51,MAX(Assumptions!$B$4,Assumptions!$B$26-($I$676+$J$676+$K$676+$L$676))),Assumptions!$B$4)</f>
        <v>0</v>
      </c>
      <c r="N676" s="12" t="n">
        <f aca="false">IF($G$676=1,MIN(Assumptions!$B$46,MAX(Assumptions!$B$4,Assumptions!$B$26-($I$676+$J$676+$K$676+$L$676+$M$676))),Assumptions!$B$4)</f>
        <v>0</v>
      </c>
      <c r="O676" s="12" t="n">
        <f aca="false">IF($H$676=1,MIN(Assumptions!$B$41,MAX(Assumptions!$B$4,Assumptions!$B$26-($I$676+$J$676+$K$676+$L$676+$M$676+$N$676))),Assumptions!$B$4)</f>
        <v>5000000</v>
      </c>
      <c r="P676" s="12" t="n">
        <f aca="false">$I$676+$J$676+$K$676+$L$676+$M$676+$N$676+$O$676</f>
        <v>395000000</v>
      </c>
      <c r="Q676" s="12" t="n">
        <f aca="false">MAX(Assumptions!$B$4,Assumptions!$B$26-$P$676)</f>
        <v>1605000000</v>
      </c>
      <c r="R676" s="12" t="n">
        <f aca="false">$J$560+$O$560+Assumptions!$B$20+IF($B$676=0,$D$560,Assumptions!$B$4)+IF($C$676=0,$AI$560,Assumptions!$B$4)+IF($D$676=0,$AF$560,Assumptions!$B$4)+IF($E$676=0,$AC$560,Assumptions!$B$4)+IF($F$676=0,$Z$560,Assumptions!$B$4)+IF($G$676=0,$W$560,Assumptions!$B$4)+IF($H$676=0,$T$560,Assumptions!$B$4)</f>
        <v>18980258.6360977</v>
      </c>
      <c r="S676" s="12" t="n">
        <f aca="false">IF($R$676&gt;Assumptions!$B$4,$Q$676/$R$676&gt;Assumptions!$B$13,FALSE())</f>
        <v>1</v>
      </c>
      <c r="T676" s="12" t="n">
        <f aca="false">IF($S$676,($Q$676+Assumptions!$B$14*Assumptions!$B$13)/($R$676+Assumptions!$B$14),IF($R$676&gt;Assumptions!$B$4,$Q$676/$R$676,Assumptions!$B$4))</f>
        <v>74.8361566419218</v>
      </c>
      <c r="U676" s="12" t="n">
        <f aca="false">IF($B$676=1,$I$676,$D$560*$T$676)</f>
        <v>30000000</v>
      </c>
      <c r="V676" s="12" t="n">
        <f aca="false">IF($C$676=1,$J$676,$AI$560*$T$676)</f>
        <v>300000000</v>
      </c>
      <c r="W676" s="12" t="n">
        <f aca="false">IF($D$676=1,$K$676,$AF$560*$T$676)</f>
        <v>129091478.243827</v>
      </c>
      <c r="X676" s="12" t="n">
        <f aca="false">IF($E$676=1,$L$676,$AC$560*$T$676)</f>
        <v>60000000</v>
      </c>
      <c r="Y676" s="12" t="n">
        <f aca="false">IF($F$676=1,$M$676,$Z$560*$T$676)</f>
        <v>224508469.925765</v>
      </c>
      <c r="Z676" s="12" t="n">
        <f aca="false">IF($G$676=1,$N$676,$W$560*$T$676)</f>
        <v>374180783.209609</v>
      </c>
      <c r="AA676" s="12" t="n">
        <f aca="false">IF($H$676=1,$O$676,$T$560*$T$676)</f>
        <v>5000000</v>
      </c>
      <c r="AB676" s="12" t="n">
        <f aca="false">($J$560+$O$560)*$T$676</f>
        <v>19103467.2386988</v>
      </c>
      <c r="AC676" s="12" t="n">
        <f aca="false">Assumptions!$B$20*$T$676</f>
        <v>673525409.777296</v>
      </c>
      <c r="AD676" s="12" t="n">
        <f aca="false">IF($S$676,Assumptions!$B$14*($T$676-Assumptions!$B$13),Assumptions!$B$4)</f>
        <v>184590391.604804</v>
      </c>
      <c r="AE676" s="12" t="n">
        <f aca="false">$U$676+$V$676+$W$676+$X$676+$Y$676+$Z$676+$AA$676+$AB$676+$AC$676+$AD$676</f>
        <v>2000000000</v>
      </c>
      <c r="AF676" s="12" t="n">
        <f aca="false">IF(AND(IF($B$676=1,$U$676&gt;=INDEX($U$571:$U$698,1+$A$676-Assumptions!$B$77),$U$676&gt;INDEX($U$571:$U$698,1+$A$676+Assumptions!$B$77)),IF($C$676=1,$V$676&gt;=INDEX($V$571:$V$698,1+$A$676-Assumptions!$B$78),$V$676&gt;INDEX($V$571:$V$698,1+$A$676+Assumptions!$B$78)),IF($D$676=1,$W$676&gt;=INDEX($W$571:$W$698,1+$A$676-Assumptions!$B$79),$W$676&gt;INDEX($W$571:$W$698,1+$A$676+Assumptions!$B$79)),IF($E$676=1,$X$676&gt;=INDEX($X$571:$X$698,1+$A$676-Assumptions!$B$80),$X$676&gt;INDEX($X$571:$X$698,1+$A$676+Assumptions!$B$80)),IF($F$676=1,$Y$676&gt;=INDEX($Y$571:$Y$698,1+$A$676-Assumptions!$B$81),$Y$676&gt;INDEX($Y$571:$Y$698,1+$A$676+Assumptions!$B$81)),IF($G$676=1,$Z$676&gt;=INDEX($Z$571:$Z$698,1+$A$676-Assumptions!$B$82),$Z$676&gt;INDEX($Z$571:$Z$698,1+$A$676+Assumptions!$B$82)),IF($H$676=1,$AA$676&gt;=INDEX($AA$571:$AA$698,1+$A$676-Assumptions!$B$83),$AA$676&gt;INDEX($AA$571:$AA$698,1+$A$676+Assumptions!$B$83))),1,0)</f>
        <v>0</v>
      </c>
    </row>
    <row r="677" customFormat="false" ht="15" hidden="true" customHeight="false" outlineLevel="0" collapsed="false">
      <c r="A677" s="6" t="n">
        <f aca="false">ROW()-ROW($A$571)+Assumptions!$B$4</f>
        <v>106</v>
      </c>
      <c r="B677" s="12" t="n">
        <f aca="false">MOD(QUOTIENT($A$677,Assumptions!$B$77),2)</f>
        <v>1</v>
      </c>
      <c r="C677" s="12" t="n">
        <f aca="false">MOD(QUOTIENT($A$677,Assumptions!$B$78),2)</f>
        <v>1</v>
      </c>
      <c r="D677" s="12" t="n">
        <f aca="false">MOD(QUOTIENT($A$677,Assumptions!$B$79),2)</f>
        <v>0</v>
      </c>
      <c r="E677" s="12" t="n">
        <f aca="false">MOD(QUOTIENT($A$677,Assumptions!$B$80),2)</f>
        <v>1</v>
      </c>
      <c r="F677" s="12" t="n">
        <f aca="false">MOD(QUOTIENT($A$677,Assumptions!$B$81),2)</f>
        <v>0</v>
      </c>
      <c r="G677" s="12" t="n">
        <f aca="false">MOD(QUOTIENT($A$677,Assumptions!$B$82),2)</f>
        <v>1</v>
      </c>
      <c r="H677" s="12" t="n">
        <f aca="false">MOD(QUOTIENT($A$677,Assumptions!$B$83),2)</f>
        <v>0</v>
      </c>
      <c r="I677" s="12" t="n">
        <f aca="false">IF($B$677=1,MIN(Assumptions!$B$67,MAX(Assumptions!$B$4,Assumptions!$B$26-(Assumptions!$B$4))),Assumptions!$B$4)</f>
        <v>30000000</v>
      </c>
      <c r="J677" s="12" t="n">
        <f aca="false">IF($C$677=1,MIN(Assumptions!$B$66,MAX(Assumptions!$B$4,Assumptions!$B$26-($I$677))),Assumptions!$B$4)</f>
        <v>300000000</v>
      </c>
      <c r="K677" s="12" t="n">
        <f aca="false">IF($D$677=1,MIN(Assumptions!$B$61,MAX(Assumptions!$B$4,Assumptions!$B$26-($I$677+$J$677))),Assumptions!$B$4)</f>
        <v>0</v>
      </c>
      <c r="L677" s="12" t="n">
        <f aca="false">IF($E$677=1,MIN(Assumptions!$B$56,MAX(Assumptions!$B$4,Assumptions!$B$26-($I$677+$J$677+$K$677))),Assumptions!$B$4)</f>
        <v>60000000</v>
      </c>
      <c r="M677" s="12" t="n">
        <f aca="false">IF($F$677=1,MIN(Assumptions!$B$51,MAX(Assumptions!$B$4,Assumptions!$B$26-($I$677+$J$677+$K$677+$L$677))),Assumptions!$B$4)</f>
        <v>0</v>
      </c>
      <c r="N677" s="12" t="n">
        <f aca="false">IF($G$677=1,MIN(Assumptions!$B$46,MAX(Assumptions!$B$4,Assumptions!$B$26-($I$677+$J$677+$K$677+$L$677+$M$677))),Assumptions!$B$4)</f>
        <v>15000000</v>
      </c>
      <c r="O677" s="12" t="n">
        <f aca="false">IF($H$677=1,MIN(Assumptions!$B$41,MAX(Assumptions!$B$4,Assumptions!$B$26-($I$677+$J$677+$K$677+$L$677+$M$677+$N$677))),Assumptions!$B$4)</f>
        <v>0</v>
      </c>
      <c r="P677" s="12" t="n">
        <f aca="false">$I$677+$J$677+$K$677+$L$677+$M$677+$N$677+$O$677</f>
        <v>405000000</v>
      </c>
      <c r="Q677" s="12" t="n">
        <f aca="false">MAX(Assumptions!$B$4,Assumptions!$B$26-$P$677)</f>
        <v>1595000000</v>
      </c>
      <c r="R677" s="12" t="n">
        <f aca="false">$J$560+$O$560+Assumptions!$B$20+IF($B$677=0,$D$560,Assumptions!$B$4)+IF($C$677=0,$AI$560,Assumptions!$B$4)+IF($D$677=0,$AF$560,Assumptions!$B$4)+IF($E$677=0,$AC$560,Assumptions!$B$4)+IF($F$677=0,$Z$560,Assumptions!$B$4)+IF($G$677=0,$W$560,Assumptions!$B$4)+IF($H$677=0,$T$560,Assumptions!$B$4)</f>
        <v>18980258.6360977</v>
      </c>
      <c r="S677" s="12" t="n">
        <f aca="false">IF($R$677&gt;Assumptions!$B$4,$Q$677/$R$677&gt;Assumptions!$B$13,FALSE())</f>
        <v>1</v>
      </c>
      <c r="T677" s="12" t="n">
        <f aca="false">IF($S$677,($Q$677+Assumptions!$B$14*Assumptions!$B$13)/($R$677+Assumptions!$B$14),IF($R$677&gt;Assumptions!$B$4,$Q$677/$R$677,Assumptions!$B$4))</f>
        <v>74.3706128992038</v>
      </c>
      <c r="U677" s="12" t="n">
        <f aca="false">IF($B$677=1,$I$677,$D$560*$T$677)</f>
        <v>30000000</v>
      </c>
      <c r="V677" s="12" t="n">
        <f aca="false">IF($C$677=1,$J$677,$AI$560*$T$677)</f>
        <v>300000000</v>
      </c>
      <c r="W677" s="12" t="n">
        <f aca="false">IF($D$677=1,$K$677,$AF$560*$T$677)</f>
        <v>128288420.8364</v>
      </c>
      <c r="X677" s="12" t="n">
        <f aca="false">IF($E$677=1,$L$677,$AC$560*$T$677)</f>
        <v>60000000</v>
      </c>
      <c r="Y677" s="12" t="n">
        <f aca="false">IF($F$677=1,$M$677,$Z$560*$T$677)</f>
        <v>223111838.697611</v>
      </c>
      <c r="Z677" s="12" t="n">
        <f aca="false">IF($G$677=1,$N$677,$W$560*$T$677)</f>
        <v>15000000</v>
      </c>
      <c r="AA677" s="12" t="n">
        <f aca="false">IF($H$677=1,$O$677,$T$560*$T$677)</f>
        <v>371853064.496019</v>
      </c>
      <c r="AB677" s="12" t="n">
        <f aca="false">($J$560+$O$560)*$T$677</f>
        <v>18984627.6291268</v>
      </c>
      <c r="AC677" s="12" t="n">
        <f aca="false">Assumptions!$B$20*$T$677</f>
        <v>669335516.092834</v>
      </c>
      <c r="AD677" s="12" t="n">
        <f aca="false">IF($S$677,Assumptions!$B$14*($T$677-Assumptions!$B$13),Assumptions!$B$4)</f>
        <v>183426532.248009</v>
      </c>
      <c r="AE677" s="12" t="n">
        <f aca="false">$U$677+$V$677+$W$677+$X$677+$Y$677+$Z$677+$AA$677+$AB$677+$AC$677+$AD$677</f>
        <v>2000000000</v>
      </c>
      <c r="AF677" s="12" t="n">
        <f aca="false">IF(AND(IF($B$677=1,$U$677&gt;=INDEX($U$571:$U$698,1+$A$677-Assumptions!$B$77),$U$677&gt;INDEX($U$571:$U$698,1+$A$677+Assumptions!$B$77)),IF($C$677=1,$V$677&gt;=INDEX($V$571:$V$698,1+$A$677-Assumptions!$B$78),$V$677&gt;INDEX($V$571:$V$698,1+$A$677+Assumptions!$B$78)),IF($D$677=1,$W$677&gt;=INDEX($W$571:$W$698,1+$A$677-Assumptions!$B$79),$W$677&gt;INDEX($W$571:$W$698,1+$A$677+Assumptions!$B$79)),IF($E$677=1,$X$677&gt;=INDEX($X$571:$X$698,1+$A$677-Assumptions!$B$80),$X$677&gt;INDEX($X$571:$X$698,1+$A$677+Assumptions!$B$80)),IF($F$677=1,$Y$677&gt;=INDEX($Y$571:$Y$698,1+$A$677-Assumptions!$B$81),$Y$677&gt;INDEX($Y$571:$Y$698,1+$A$677+Assumptions!$B$81)),IF($G$677=1,$Z$677&gt;=INDEX($Z$571:$Z$698,1+$A$677-Assumptions!$B$82),$Z$677&gt;INDEX($Z$571:$Z$698,1+$A$677+Assumptions!$B$82)),IF($H$677=1,$AA$677&gt;=INDEX($AA$571:$AA$698,1+$A$677-Assumptions!$B$83),$AA$677&gt;INDEX($AA$571:$AA$698,1+$A$677+Assumptions!$B$83))),1,0)</f>
        <v>0</v>
      </c>
    </row>
    <row r="678" customFormat="false" ht="15" hidden="true" customHeight="false" outlineLevel="0" collapsed="false">
      <c r="A678" s="6" t="n">
        <f aca="false">ROW()-ROW($A$571)+Assumptions!$B$4</f>
        <v>107</v>
      </c>
      <c r="B678" s="12" t="n">
        <f aca="false">MOD(QUOTIENT($A$678,Assumptions!$B$77),2)</f>
        <v>1</v>
      </c>
      <c r="C678" s="12" t="n">
        <f aca="false">MOD(QUOTIENT($A$678,Assumptions!$B$78),2)</f>
        <v>1</v>
      </c>
      <c r="D678" s="12" t="n">
        <f aca="false">MOD(QUOTIENT($A$678,Assumptions!$B$79),2)</f>
        <v>0</v>
      </c>
      <c r="E678" s="12" t="n">
        <f aca="false">MOD(QUOTIENT($A$678,Assumptions!$B$80),2)</f>
        <v>1</v>
      </c>
      <c r="F678" s="12" t="n">
        <f aca="false">MOD(QUOTIENT($A$678,Assumptions!$B$81),2)</f>
        <v>0</v>
      </c>
      <c r="G678" s="12" t="n">
        <f aca="false">MOD(QUOTIENT($A$678,Assumptions!$B$82),2)</f>
        <v>1</v>
      </c>
      <c r="H678" s="12" t="n">
        <f aca="false">MOD(QUOTIENT($A$678,Assumptions!$B$83),2)</f>
        <v>1</v>
      </c>
      <c r="I678" s="12" t="n">
        <f aca="false">IF($B$678=1,MIN(Assumptions!$B$67,MAX(Assumptions!$B$4,Assumptions!$B$26-(Assumptions!$B$4))),Assumptions!$B$4)</f>
        <v>30000000</v>
      </c>
      <c r="J678" s="12" t="n">
        <f aca="false">IF($C$678=1,MIN(Assumptions!$B$66,MAX(Assumptions!$B$4,Assumptions!$B$26-($I$678))),Assumptions!$B$4)</f>
        <v>300000000</v>
      </c>
      <c r="K678" s="12" t="n">
        <f aca="false">IF($D$678=1,MIN(Assumptions!$B$61,MAX(Assumptions!$B$4,Assumptions!$B$26-($I$678+$J$678))),Assumptions!$B$4)</f>
        <v>0</v>
      </c>
      <c r="L678" s="12" t="n">
        <f aca="false">IF($E$678=1,MIN(Assumptions!$B$56,MAX(Assumptions!$B$4,Assumptions!$B$26-($I$678+$J$678+$K$678))),Assumptions!$B$4)</f>
        <v>60000000</v>
      </c>
      <c r="M678" s="12" t="n">
        <f aca="false">IF($F$678=1,MIN(Assumptions!$B$51,MAX(Assumptions!$B$4,Assumptions!$B$26-($I$678+$J$678+$K$678+$L$678))),Assumptions!$B$4)</f>
        <v>0</v>
      </c>
      <c r="N678" s="12" t="n">
        <f aca="false">IF($G$678=1,MIN(Assumptions!$B$46,MAX(Assumptions!$B$4,Assumptions!$B$26-($I$678+$J$678+$K$678+$L$678+$M$678))),Assumptions!$B$4)</f>
        <v>15000000</v>
      </c>
      <c r="O678" s="12" t="n">
        <f aca="false">IF($H$678=1,MIN(Assumptions!$B$41,MAX(Assumptions!$B$4,Assumptions!$B$26-($I$678+$J$678+$K$678+$L$678+$M$678+$N$678))),Assumptions!$B$4)</f>
        <v>5000000</v>
      </c>
      <c r="P678" s="12" t="n">
        <f aca="false">$I$678+$J$678+$K$678+$L$678+$M$678+$N$678+$O$678</f>
        <v>410000000</v>
      </c>
      <c r="Q678" s="12" t="n">
        <f aca="false">MAX(Assumptions!$B$4,Assumptions!$B$26-$P$678)</f>
        <v>1590000000</v>
      </c>
      <c r="R678" s="12" t="n">
        <f aca="false">$J$560+$O$560+Assumptions!$B$20+IF($B$678=0,$D$560,Assumptions!$B$4)+IF($C$678=0,$AI$560,Assumptions!$B$4)+IF($D$678=0,$AF$560,Assumptions!$B$4)+IF($E$678=0,$AC$560,Assumptions!$B$4)+IF($F$678=0,$Z$560,Assumptions!$B$4)+IF($G$678=0,$W$560,Assumptions!$B$4)+IF($H$678=0,$T$560,Assumptions!$B$4)</f>
        <v>13980258.6360977</v>
      </c>
      <c r="S678" s="12" t="n">
        <f aca="false">IF($R$678&gt;Assumptions!$B$4,$Q$678/$R$678&gt;Assumptions!$B$13,FALSE())</f>
        <v>1</v>
      </c>
      <c r="T678" s="12" t="n">
        <f aca="false">IF($S$678,($Q$678+Assumptions!$B$14*Assumptions!$B$13)/($R$678+Assumptions!$B$14),IF($R$678&gt;Assumptions!$B$4,$Q$678/$R$678,Assumptions!$B$4))</f>
        <v>96.6307650361659</v>
      </c>
      <c r="U678" s="12" t="n">
        <f aca="false">IF($B$678=1,$I$678,$D$560*$T$678)</f>
        <v>30000000</v>
      </c>
      <c r="V678" s="12" t="n">
        <f aca="false">IF($C$678=1,$J$678,$AI$560*$T$678)</f>
        <v>300000000</v>
      </c>
      <c r="W678" s="12" t="n">
        <f aca="false">IF($D$678=1,$K$678,$AF$560*$T$678)</f>
        <v>166686917.956483</v>
      </c>
      <c r="X678" s="12" t="n">
        <f aca="false">IF($E$678=1,$L$678,$AC$560*$T$678)</f>
        <v>60000000</v>
      </c>
      <c r="Y678" s="12" t="n">
        <f aca="false">IF($F$678=1,$M$678,$Z$560*$T$678)</f>
        <v>289892295.108498</v>
      </c>
      <c r="Z678" s="12" t="n">
        <f aca="false">IF($G$678=1,$N$678,$W$560*$T$678)</f>
        <v>15000000</v>
      </c>
      <c r="AA678" s="12" t="n">
        <f aca="false">IF($H$678=1,$O$678,$T$560*$T$678)</f>
        <v>5000000</v>
      </c>
      <c r="AB678" s="12" t="n">
        <f aca="false">($J$560+$O$560)*$T$678</f>
        <v>24666989.0191115</v>
      </c>
      <c r="AC678" s="12" t="n">
        <f aca="false">Assumptions!$B$20*$T$678</f>
        <v>869676885.325493</v>
      </c>
      <c r="AD678" s="12" t="n">
        <f aca="false">IF($S$678,Assumptions!$B$14*($T$678-Assumptions!$B$13),Assumptions!$B$4)</f>
        <v>239076912.590415</v>
      </c>
      <c r="AE678" s="12" t="n">
        <f aca="false">$U$678+$V$678+$W$678+$X$678+$Y$678+$Z$678+$AA$678+$AB$678+$AC$678+$AD$678</f>
        <v>2000000000</v>
      </c>
      <c r="AF678" s="12" t="n">
        <f aca="false">IF(AND(IF($B$678=1,$U$678&gt;=INDEX($U$571:$U$698,1+$A$678-Assumptions!$B$77),$U$678&gt;INDEX($U$571:$U$698,1+$A$678+Assumptions!$B$77)),IF($C$678=1,$V$678&gt;=INDEX($V$571:$V$698,1+$A$678-Assumptions!$B$78),$V$678&gt;INDEX($V$571:$V$698,1+$A$678+Assumptions!$B$78)),IF($D$678=1,$W$678&gt;=INDEX($W$571:$W$698,1+$A$678-Assumptions!$B$79),$W$678&gt;INDEX($W$571:$W$698,1+$A$678+Assumptions!$B$79)),IF($E$678=1,$X$678&gt;=INDEX($X$571:$X$698,1+$A$678-Assumptions!$B$80),$X$678&gt;INDEX($X$571:$X$698,1+$A$678+Assumptions!$B$80)),IF($F$678=1,$Y$678&gt;=INDEX($Y$571:$Y$698,1+$A$678-Assumptions!$B$81),$Y$678&gt;INDEX($Y$571:$Y$698,1+$A$678+Assumptions!$B$81)),IF($G$678=1,$Z$678&gt;=INDEX($Z$571:$Z$698,1+$A$678-Assumptions!$B$82),$Z$678&gt;INDEX($Z$571:$Z$698,1+$A$678+Assumptions!$B$82)),IF($H$678=1,$AA$678&gt;=INDEX($AA$571:$AA$698,1+$A$678-Assumptions!$B$83),$AA$678&gt;INDEX($AA$571:$AA$698,1+$A$678+Assumptions!$B$83))),1,0)</f>
        <v>0</v>
      </c>
    </row>
    <row r="679" customFormat="false" ht="15" hidden="true" customHeight="false" outlineLevel="0" collapsed="false">
      <c r="A679" s="6" t="n">
        <f aca="false">ROW()-ROW($A$571)+Assumptions!$B$4</f>
        <v>108</v>
      </c>
      <c r="B679" s="12" t="n">
        <f aca="false">MOD(QUOTIENT($A$679,Assumptions!$B$77),2)</f>
        <v>1</v>
      </c>
      <c r="C679" s="12" t="n">
        <f aca="false">MOD(QUOTIENT($A$679,Assumptions!$B$78),2)</f>
        <v>1</v>
      </c>
      <c r="D679" s="12" t="n">
        <f aca="false">MOD(QUOTIENT($A$679,Assumptions!$B$79),2)</f>
        <v>0</v>
      </c>
      <c r="E679" s="12" t="n">
        <f aca="false">MOD(QUOTIENT($A$679,Assumptions!$B$80),2)</f>
        <v>1</v>
      </c>
      <c r="F679" s="12" t="n">
        <f aca="false">MOD(QUOTIENT($A$679,Assumptions!$B$81),2)</f>
        <v>1</v>
      </c>
      <c r="G679" s="12" t="n">
        <f aca="false">MOD(QUOTIENT($A$679,Assumptions!$B$82),2)</f>
        <v>0</v>
      </c>
      <c r="H679" s="12" t="n">
        <f aca="false">MOD(QUOTIENT($A$679,Assumptions!$B$83),2)</f>
        <v>0</v>
      </c>
      <c r="I679" s="12" t="n">
        <f aca="false">IF($B$679=1,MIN(Assumptions!$B$67,MAX(Assumptions!$B$4,Assumptions!$B$26-(Assumptions!$B$4))),Assumptions!$B$4)</f>
        <v>30000000</v>
      </c>
      <c r="J679" s="12" t="n">
        <f aca="false">IF($C$679=1,MIN(Assumptions!$B$66,MAX(Assumptions!$B$4,Assumptions!$B$26-($I$679))),Assumptions!$B$4)</f>
        <v>300000000</v>
      </c>
      <c r="K679" s="12" t="n">
        <f aca="false">IF($D$679=1,MIN(Assumptions!$B$61,MAX(Assumptions!$B$4,Assumptions!$B$26-($I$679+$J$679))),Assumptions!$B$4)</f>
        <v>0</v>
      </c>
      <c r="L679" s="12" t="n">
        <f aca="false">IF($E$679=1,MIN(Assumptions!$B$56,MAX(Assumptions!$B$4,Assumptions!$B$26-($I$679+$J$679+$K$679))),Assumptions!$B$4)</f>
        <v>60000000</v>
      </c>
      <c r="M679" s="12" t="n">
        <f aca="false">IF($F$679=1,MIN(Assumptions!$B$51,MAX(Assumptions!$B$4,Assumptions!$B$26-($I$679+$J$679+$K$679+$L$679))),Assumptions!$B$4)</f>
        <v>30000000</v>
      </c>
      <c r="N679" s="12" t="n">
        <f aca="false">IF($G$679=1,MIN(Assumptions!$B$46,MAX(Assumptions!$B$4,Assumptions!$B$26-($I$679+$J$679+$K$679+$L$679+$M$679))),Assumptions!$B$4)</f>
        <v>0</v>
      </c>
      <c r="O679" s="12" t="n">
        <f aca="false">IF($H$679=1,MIN(Assumptions!$B$41,MAX(Assumptions!$B$4,Assumptions!$B$26-($I$679+$J$679+$K$679+$L$679+$M$679+$N$679))),Assumptions!$B$4)</f>
        <v>0</v>
      </c>
      <c r="P679" s="12" t="n">
        <f aca="false">$I$679+$J$679+$K$679+$L$679+$M$679+$N$679+$O$679</f>
        <v>420000000</v>
      </c>
      <c r="Q679" s="12" t="n">
        <f aca="false">MAX(Assumptions!$B$4,Assumptions!$B$26-$P$679)</f>
        <v>1580000000</v>
      </c>
      <c r="R679" s="12" t="n">
        <f aca="false">$J$560+$O$560+Assumptions!$B$20+IF($B$679=0,$D$560,Assumptions!$B$4)+IF($C$679=0,$AI$560,Assumptions!$B$4)+IF($D$679=0,$AF$560,Assumptions!$B$4)+IF($E$679=0,$AC$560,Assumptions!$B$4)+IF($F$679=0,$Z$560,Assumptions!$B$4)+IF($G$679=0,$W$560,Assumptions!$B$4)+IF($H$679=0,$T$560,Assumptions!$B$4)</f>
        <v>20980258.6360977</v>
      </c>
      <c r="S679" s="12" t="n">
        <f aca="false">IF($R$679&gt;Assumptions!$B$4,$Q$679/$R$679&gt;Assumptions!$B$13,FALSE())</f>
        <v>1</v>
      </c>
      <c r="T679" s="12" t="n">
        <f aca="false">IF($S$679,($Q$679+Assumptions!$B$14*Assumptions!$B$13)/($R$679+Assumptions!$B$14),IF($R$679&gt;Assumptions!$B$4,$Q$679/$R$679,Assumptions!$B$4))</f>
        <v>67.3970429596173</v>
      </c>
      <c r="U679" s="12" t="n">
        <f aca="false">IF($B$679=1,$I$679,$D$560*$T$679)</f>
        <v>30000000</v>
      </c>
      <c r="V679" s="12" t="n">
        <f aca="false">IF($C$679=1,$J$679,$AI$560*$T$679)</f>
        <v>300000000</v>
      </c>
      <c r="W679" s="12" t="n">
        <f aca="false">IF($D$679=1,$K$679,$AF$560*$T$679)</f>
        <v>116259095.807786</v>
      </c>
      <c r="X679" s="12" t="n">
        <f aca="false">IF($E$679=1,$L$679,$AC$560*$T$679)</f>
        <v>60000000</v>
      </c>
      <c r="Y679" s="12" t="n">
        <f aca="false">IF($F$679=1,$M$679,$Z$560*$T$679)</f>
        <v>30000000</v>
      </c>
      <c r="Z679" s="12" t="n">
        <f aca="false">IF($G$679=1,$N$679,$W$560*$T$679)</f>
        <v>336985214.798086</v>
      </c>
      <c r="AA679" s="12" t="n">
        <f aca="false">IF($H$679=1,$O$679,$T$560*$T$679)</f>
        <v>336985214.798086</v>
      </c>
      <c r="AB679" s="12" t="n">
        <f aca="false">($J$560+$O$560)*$T$679</f>
        <v>17204480.5604431</v>
      </c>
      <c r="AC679" s="12" t="n">
        <f aca="false">Assumptions!$B$20*$T$679</f>
        <v>606573386.636555</v>
      </c>
      <c r="AD679" s="12" t="n">
        <f aca="false">IF($S$679,Assumptions!$B$14*($T$679-Assumptions!$B$13),Assumptions!$B$4)</f>
        <v>165992607.399043</v>
      </c>
      <c r="AE679" s="12" t="n">
        <f aca="false">$U$679+$V$679+$W$679+$X$679+$Y$679+$Z$679+$AA$679+$AB$679+$AC$679+$AD$679</f>
        <v>2000000000</v>
      </c>
      <c r="AF679" s="12" t="n">
        <f aca="false">IF(AND(IF($B$679=1,$U$679&gt;=INDEX($U$571:$U$698,1+$A$679-Assumptions!$B$77),$U$679&gt;INDEX($U$571:$U$698,1+$A$679+Assumptions!$B$77)),IF($C$679=1,$V$679&gt;=INDEX($V$571:$V$698,1+$A$679-Assumptions!$B$78),$V$679&gt;INDEX($V$571:$V$698,1+$A$679+Assumptions!$B$78)),IF($D$679=1,$W$679&gt;=INDEX($W$571:$W$698,1+$A$679-Assumptions!$B$79),$W$679&gt;INDEX($W$571:$W$698,1+$A$679+Assumptions!$B$79)),IF($E$679=1,$X$679&gt;=INDEX($X$571:$X$698,1+$A$679-Assumptions!$B$80),$X$679&gt;INDEX($X$571:$X$698,1+$A$679+Assumptions!$B$80)),IF($F$679=1,$Y$679&gt;=INDEX($Y$571:$Y$698,1+$A$679-Assumptions!$B$81),$Y$679&gt;INDEX($Y$571:$Y$698,1+$A$679+Assumptions!$B$81)),IF($G$679=1,$Z$679&gt;=INDEX($Z$571:$Z$698,1+$A$679-Assumptions!$B$82),$Z$679&gt;INDEX($Z$571:$Z$698,1+$A$679+Assumptions!$B$82)),IF($H$679=1,$AA$679&gt;=INDEX($AA$571:$AA$698,1+$A$679-Assumptions!$B$83),$AA$679&gt;INDEX($AA$571:$AA$698,1+$A$679+Assumptions!$B$83))),1,0)</f>
        <v>0</v>
      </c>
    </row>
    <row r="680" customFormat="false" ht="15" hidden="true" customHeight="false" outlineLevel="0" collapsed="false">
      <c r="A680" s="6" t="n">
        <f aca="false">ROW()-ROW($A$571)+Assumptions!$B$4</f>
        <v>109</v>
      </c>
      <c r="B680" s="12" t="n">
        <f aca="false">MOD(QUOTIENT($A$680,Assumptions!$B$77),2)</f>
        <v>1</v>
      </c>
      <c r="C680" s="12" t="n">
        <f aca="false">MOD(QUOTIENT($A$680,Assumptions!$B$78),2)</f>
        <v>1</v>
      </c>
      <c r="D680" s="12" t="n">
        <f aca="false">MOD(QUOTIENT($A$680,Assumptions!$B$79),2)</f>
        <v>0</v>
      </c>
      <c r="E680" s="12" t="n">
        <f aca="false">MOD(QUOTIENT($A$680,Assumptions!$B$80),2)</f>
        <v>1</v>
      </c>
      <c r="F680" s="12" t="n">
        <f aca="false">MOD(QUOTIENT($A$680,Assumptions!$B$81),2)</f>
        <v>1</v>
      </c>
      <c r="G680" s="12" t="n">
        <f aca="false">MOD(QUOTIENT($A$680,Assumptions!$B$82),2)</f>
        <v>0</v>
      </c>
      <c r="H680" s="12" t="n">
        <f aca="false">MOD(QUOTIENT($A$680,Assumptions!$B$83),2)</f>
        <v>1</v>
      </c>
      <c r="I680" s="12" t="n">
        <f aca="false">IF($B$680=1,MIN(Assumptions!$B$67,MAX(Assumptions!$B$4,Assumptions!$B$26-(Assumptions!$B$4))),Assumptions!$B$4)</f>
        <v>30000000</v>
      </c>
      <c r="J680" s="12" t="n">
        <f aca="false">IF($C$680=1,MIN(Assumptions!$B$66,MAX(Assumptions!$B$4,Assumptions!$B$26-($I$680))),Assumptions!$B$4)</f>
        <v>300000000</v>
      </c>
      <c r="K680" s="12" t="n">
        <f aca="false">IF($D$680=1,MIN(Assumptions!$B$61,MAX(Assumptions!$B$4,Assumptions!$B$26-($I$680+$J$680))),Assumptions!$B$4)</f>
        <v>0</v>
      </c>
      <c r="L680" s="12" t="n">
        <f aca="false">IF($E$680=1,MIN(Assumptions!$B$56,MAX(Assumptions!$B$4,Assumptions!$B$26-($I$680+$J$680+$K$680))),Assumptions!$B$4)</f>
        <v>60000000</v>
      </c>
      <c r="M680" s="12" t="n">
        <f aca="false">IF($F$680=1,MIN(Assumptions!$B$51,MAX(Assumptions!$B$4,Assumptions!$B$26-($I$680+$J$680+$K$680+$L$680))),Assumptions!$B$4)</f>
        <v>30000000</v>
      </c>
      <c r="N680" s="12" t="n">
        <f aca="false">IF($G$680=1,MIN(Assumptions!$B$46,MAX(Assumptions!$B$4,Assumptions!$B$26-($I$680+$J$680+$K$680+$L$680+$M$680))),Assumptions!$B$4)</f>
        <v>0</v>
      </c>
      <c r="O680" s="12" t="n">
        <f aca="false">IF($H$680=1,MIN(Assumptions!$B$41,MAX(Assumptions!$B$4,Assumptions!$B$26-($I$680+$J$680+$K$680+$L$680+$M$680+$N$680))),Assumptions!$B$4)</f>
        <v>5000000</v>
      </c>
      <c r="P680" s="12" t="n">
        <f aca="false">$I$680+$J$680+$K$680+$L$680+$M$680+$N$680+$O$680</f>
        <v>425000000</v>
      </c>
      <c r="Q680" s="12" t="n">
        <f aca="false">MAX(Assumptions!$B$4,Assumptions!$B$26-$P$680)</f>
        <v>1575000000</v>
      </c>
      <c r="R680" s="12" t="n">
        <f aca="false">$J$560+$O$560+Assumptions!$B$20+IF($B$680=0,$D$560,Assumptions!$B$4)+IF($C$680=0,$AI$560,Assumptions!$B$4)+IF($D$680=0,$AF$560,Assumptions!$B$4)+IF($E$680=0,$AC$560,Assumptions!$B$4)+IF($F$680=0,$Z$560,Assumptions!$B$4)+IF($G$680=0,$W$560,Assumptions!$B$4)+IF($H$680=0,$T$560,Assumptions!$B$4)</f>
        <v>15980258.6360977</v>
      </c>
      <c r="S680" s="12" t="n">
        <f aca="false">IF($R$680&gt;Assumptions!$B$4,$Q$680/$R$680&gt;Assumptions!$B$13,FALSE())</f>
        <v>1</v>
      </c>
      <c r="T680" s="12" t="n">
        <f aca="false">IF($S$680,($Q$680+Assumptions!$B$14*Assumptions!$B$13)/($R$680+Assumptions!$B$14),IF($R$680&gt;Assumptions!$B$4,$Q$680/$R$680,Assumptions!$B$4))</f>
        <v>85.3613594410769</v>
      </c>
      <c r="U680" s="12" t="n">
        <f aca="false">IF($B$680=1,$I$680,$D$560*$T$680)</f>
        <v>30000000</v>
      </c>
      <c r="V680" s="12" t="n">
        <f aca="false">IF($C$680=1,$J$680,$AI$560*$T$680)</f>
        <v>300000000</v>
      </c>
      <c r="W680" s="12" t="n">
        <f aca="false">IF($D$680=1,$K$680,$AF$560*$T$680)</f>
        <v>147247327.623695</v>
      </c>
      <c r="X680" s="12" t="n">
        <f aca="false">IF($E$680=1,$L$680,$AC$560*$T$680)</f>
        <v>60000000</v>
      </c>
      <c r="Y680" s="12" t="n">
        <f aca="false">IF($F$680=1,$M$680,$Z$560*$T$680)</f>
        <v>30000000</v>
      </c>
      <c r="Z680" s="12" t="n">
        <f aca="false">IF($G$680=1,$N$680,$W$560*$T$680)</f>
        <v>426806797.205384</v>
      </c>
      <c r="AA680" s="12" t="n">
        <f aca="false">IF($H$680=1,$O$680,$T$560*$T$680)</f>
        <v>5000000</v>
      </c>
      <c r="AB680" s="12" t="n">
        <f aca="false">($J$560+$O$560)*$T$680</f>
        <v>21790241.5985366</v>
      </c>
      <c r="AC680" s="12" t="n">
        <f aca="false">Assumptions!$B$20*$T$680</f>
        <v>768252234.969692</v>
      </c>
      <c r="AD680" s="12" t="n">
        <f aca="false">IF($S$680,Assumptions!$B$14*($T$680-Assumptions!$B$13),Assumptions!$B$4)</f>
        <v>210903398.602692</v>
      </c>
      <c r="AE680" s="12" t="n">
        <f aca="false">$U$680+$V$680+$W$680+$X$680+$Y$680+$Z$680+$AA$680+$AB$680+$AC$680+$AD$680</f>
        <v>2000000000</v>
      </c>
      <c r="AF680" s="12" t="n">
        <f aca="false">IF(AND(IF($B$680=1,$U$680&gt;=INDEX($U$571:$U$698,1+$A$680-Assumptions!$B$77),$U$680&gt;INDEX($U$571:$U$698,1+$A$680+Assumptions!$B$77)),IF($C$680=1,$V$680&gt;=INDEX($V$571:$V$698,1+$A$680-Assumptions!$B$78),$V$680&gt;INDEX($V$571:$V$698,1+$A$680+Assumptions!$B$78)),IF($D$680=1,$W$680&gt;=INDEX($W$571:$W$698,1+$A$680-Assumptions!$B$79),$W$680&gt;INDEX($W$571:$W$698,1+$A$680+Assumptions!$B$79)),IF($E$680=1,$X$680&gt;=INDEX($X$571:$X$698,1+$A$680-Assumptions!$B$80),$X$680&gt;INDEX($X$571:$X$698,1+$A$680+Assumptions!$B$80)),IF($F$680=1,$Y$680&gt;=INDEX($Y$571:$Y$698,1+$A$680-Assumptions!$B$81),$Y$680&gt;INDEX($Y$571:$Y$698,1+$A$680+Assumptions!$B$81)),IF($G$680=1,$Z$680&gt;=INDEX($Z$571:$Z$698,1+$A$680-Assumptions!$B$82),$Z$680&gt;INDEX($Z$571:$Z$698,1+$A$680+Assumptions!$B$82)),IF($H$680=1,$AA$680&gt;=INDEX($AA$571:$AA$698,1+$A$680-Assumptions!$B$83),$AA$680&gt;INDEX($AA$571:$AA$698,1+$A$680+Assumptions!$B$83))),1,0)</f>
        <v>0</v>
      </c>
    </row>
    <row r="681" customFormat="false" ht="15" hidden="true" customHeight="false" outlineLevel="0" collapsed="false">
      <c r="A681" s="6" t="n">
        <f aca="false">ROW()-ROW($A$571)+Assumptions!$B$4</f>
        <v>110</v>
      </c>
      <c r="B681" s="12" t="n">
        <f aca="false">MOD(QUOTIENT($A$681,Assumptions!$B$77),2)</f>
        <v>1</v>
      </c>
      <c r="C681" s="12" t="n">
        <f aca="false">MOD(QUOTIENT($A$681,Assumptions!$B$78),2)</f>
        <v>1</v>
      </c>
      <c r="D681" s="12" t="n">
        <f aca="false">MOD(QUOTIENT($A$681,Assumptions!$B$79),2)</f>
        <v>0</v>
      </c>
      <c r="E681" s="12" t="n">
        <f aca="false">MOD(QUOTIENT($A$681,Assumptions!$B$80),2)</f>
        <v>1</v>
      </c>
      <c r="F681" s="12" t="n">
        <f aca="false">MOD(QUOTIENT($A$681,Assumptions!$B$81),2)</f>
        <v>1</v>
      </c>
      <c r="G681" s="12" t="n">
        <f aca="false">MOD(QUOTIENT($A$681,Assumptions!$B$82),2)</f>
        <v>1</v>
      </c>
      <c r="H681" s="12" t="n">
        <f aca="false">MOD(QUOTIENT($A$681,Assumptions!$B$83),2)</f>
        <v>0</v>
      </c>
      <c r="I681" s="12" t="n">
        <f aca="false">IF($B$681=1,MIN(Assumptions!$B$67,MAX(Assumptions!$B$4,Assumptions!$B$26-(Assumptions!$B$4))),Assumptions!$B$4)</f>
        <v>30000000</v>
      </c>
      <c r="J681" s="12" t="n">
        <f aca="false">IF($C$681=1,MIN(Assumptions!$B$66,MAX(Assumptions!$B$4,Assumptions!$B$26-($I$681))),Assumptions!$B$4)</f>
        <v>300000000</v>
      </c>
      <c r="K681" s="12" t="n">
        <f aca="false">IF($D$681=1,MIN(Assumptions!$B$61,MAX(Assumptions!$B$4,Assumptions!$B$26-($I$681+$J$681))),Assumptions!$B$4)</f>
        <v>0</v>
      </c>
      <c r="L681" s="12" t="n">
        <f aca="false">IF($E$681=1,MIN(Assumptions!$B$56,MAX(Assumptions!$B$4,Assumptions!$B$26-($I$681+$J$681+$K$681))),Assumptions!$B$4)</f>
        <v>60000000</v>
      </c>
      <c r="M681" s="12" t="n">
        <f aca="false">IF($F$681=1,MIN(Assumptions!$B$51,MAX(Assumptions!$B$4,Assumptions!$B$26-($I$681+$J$681+$K$681+$L$681))),Assumptions!$B$4)</f>
        <v>30000000</v>
      </c>
      <c r="N681" s="12" t="n">
        <f aca="false">IF($G$681=1,MIN(Assumptions!$B$46,MAX(Assumptions!$B$4,Assumptions!$B$26-($I$681+$J$681+$K$681+$L$681+$M$681))),Assumptions!$B$4)</f>
        <v>15000000</v>
      </c>
      <c r="O681" s="12" t="n">
        <f aca="false">IF($H$681=1,MIN(Assumptions!$B$41,MAX(Assumptions!$B$4,Assumptions!$B$26-($I$681+$J$681+$K$681+$L$681+$M$681+$N$681))),Assumptions!$B$4)</f>
        <v>0</v>
      </c>
      <c r="P681" s="12" t="n">
        <f aca="false">$I$681+$J$681+$K$681+$L$681+$M$681+$N$681+$O$681</f>
        <v>435000000</v>
      </c>
      <c r="Q681" s="12" t="n">
        <f aca="false">MAX(Assumptions!$B$4,Assumptions!$B$26-$P$681)</f>
        <v>1565000000</v>
      </c>
      <c r="R681" s="12" t="n">
        <f aca="false">$J$560+$O$560+Assumptions!$B$20+IF($B$681=0,$D$560,Assumptions!$B$4)+IF($C$681=0,$AI$560,Assumptions!$B$4)+IF($D$681=0,$AF$560,Assumptions!$B$4)+IF($E$681=0,$AC$560,Assumptions!$B$4)+IF($F$681=0,$Z$560,Assumptions!$B$4)+IF($G$681=0,$W$560,Assumptions!$B$4)+IF($H$681=0,$T$560,Assumptions!$B$4)</f>
        <v>15980258.6360977</v>
      </c>
      <c r="S681" s="12" t="n">
        <f aca="false">IF($R$681&gt;Assumptions!$B$4,$Q$681/$R$681&gt;Assumptions!$B$13,FALSE())</f>
        <v>1</v>
      </c>
      <c r="T681" s="12" t="n">
        <f aca="false">IF($S$681,($Q$681+Assumptions!$B$14*Assumptions!$B$13)/($R$681+Assumptions!$B$14),IF($R$681&gt;Assumptions!$B$4,$Q$681/$R$681,Assumptions!$B$4))</f>
        <v>84.8202414731461</v>
      </c>
      <c r="U681" s="12" t="n">
        <f aca="false">IF($B$681=1,$I$681,$D$560*$T$681)</f>
        <v>30000000</v>
      </c>
      <c r="V681" s="12" t="n">
        <f aca="false">IF($C$681=1,$J$681,$AI$560*$T$681)</f>
        <v>300000000</v>
      </c>
      <c r="W681" s="12" t="n">
        <f aca="false">IF($D$681=1,$K$681,$AF$560*$T$681)</f>
        <v>146313905.578537</v>
      </c>
      <c r="X681" s="12" t="n">
        <f aca="false">IF($E$681=1,$L$681,$AC$560*$T$681)</f>
        <v>60000000</v>
      </c>
      <c r="Y681" s="12" t="n">
        <f aca="false">IF($F$681=1,$M$681,$Z$560*$T$681)</f>
        <v>30000000</v>
      </c>
      <c r="Z681" s="12" t="n">
        <f aca="false">IF($G$681=1,$N$681,$W$560*$T$681)</f>
        <v>15000000</v>
      </c>
      <c r="AA681" s="12" t="n">
        <f aca="false">IF($H$681=1,$O$681,$T$560*$T$681)</f>
        <v>424101207.365731</v>
      </c>
      <c r="AB681" s="12" t="n">
        <f aca="false">($J$560+$O$560)*$T$681</f>
        <v>21652110.1145522</v>
      </c>
      <c r="AC681" s="12" t="n">
        <f aca="false">Assumptions!$B$20*$T$681</f>
        <v>763382173.258315</v>
      </c>
      <c r="AD681" s="12" t="n">
        <f aca="false">IF($S$681,Assumptions!$B$14*($T$681-Assumptions!$B$13),Assumptions!$B$4)</f>
        <v>209550603.682865</v>
      </c>
      <c r="AE681" s="12" t="n">
        <f aca="false">$U$681+$V$681+$W$681+$X$681+$Y$681+$Z$681+$AA$681+$AB$681+$AC$681+$AD$681</f>
        <v>2000000000</v>
      </c>
      <c r="AF681" s="12" t="n">
        <f aca="false">IF(AND(IF($B$681=1,$U$681&gt;=INDEX($U$571:$U$698,1+$A$681-Assumptions!$B$77),$U$681&gt;INDEX($U$571:$U$698,1+$A$681+Assumptions!$B$77)),IF($C$681=1,$V$681&gt;=INDEX($V$571:$V$698,1+$A$681-Assumptions!$B$78),$V$681&gt;INDEX($V$571:$V$698,1+$A$681+Assumptions!$B$78)),IF($D$681=1,$W$681&gt;=INDEX($W$571:$W$698,1+$A$681-Assumptions!$B$79),$W$681&gt;INDEX($W$571:$W$698,1+$A$681+Assumptions!$B$79)),IF($E$681=1,$X$681&gt;=INDEX($X$571:$X$698,1+$A$681-Assumptions!$B$80),$X$681&gt;INDEX($X$571:$X$698,1+$A$681+Assumptions!$B$80)),IF($F$681=1,$Y$681&gt;=INDEX($Y$571:$Y$698,1+$A$681-Assumptions!$B$81),$Y$681&gt;INDEX($Y$571:$Y$698,1+$A$681+Assumptions!$B$81)),IF($G$681=1,$Z$681&gt;=INDEX($Z$571:$Z$698,1+$A$681-Assumptions!$B$82),$Z$681&gt;INDEX($Z$571:$Z$698,1+$A$681+Assumptions!$B$82)),IF($H$681=1,$AA$681&gt;=INDEX($AA$571:$AA$698,1+$A$681-Assumptions!$B$83),$AA$681&gt;INDEX($AA$571:$AA$698,1+$A$681+Assumptions!$B$83))),1,0)</f>
        <v>0</v>
      </c>
    </row>
    <row r="682" customFormat="false" ht="15" hidden="true" customHeight="false" outlineLevel="0" collapsed="false">
      <c r="A682" s="6" t="n">
        <f aca="false">ROW()-ROW($A$571)+Assumptions!$B$4</f>
        <v>111</v>
      </c>
      <c r="B682" s="12" t="n">
        <f aca="false">MOD(QUOTIENT($A$682,Assumptions!$B$77),2)</f>
        <v>1</v>
      </c>
      <c r="C682" s="12" t="n">
        <f aca="false">MOD(QUOTIENT($A$682,Assumptions!$B$78),2)</f>
        <v>1</v>
      </c>
      <c r="D682" s="12" t="n">
        <f aca="false">MOD(QUOTIENT($A$682,Assumptions!$B$79),2)</f>
        <v>0</v>
      </c>
      <c r="E682" s="12" t="n">
        <f aca="false">MOD(QUOTIENT($A$682,Assumptions!$B$80),2)</f>
        <v>1</v>
      </c>
      <c r="F682" s="12" t="n">
        <f aca="false">MOD(QUOTIENT($A$682,Assumptions!$B$81),2)</f>
        <v>1</v>
      </c>
      <c r="G682" s="12" t="n">
        <f aca="false">MOD(QUOTIENT($A$682,Assumptions!$B$82),2)</f>
        <v>1</v>
      </c>
      <c r="H682" s="12" t="n">
        <f aca="false">MOD(QUOTIENT($A$682,Assumptions!$B$83),2)</f>
        <v>1</v>
      </c>
      <c r="I682" s="12" t="n">
        <f aca="false">IF($B$682=1,MIN(Assumptions!$B$67,MAX(Assumptions!$B$4,Assumptions!$B$26-(Assumptions!$B$4))),Assumptions!$B$4)</f>
        <v>30000000</v>
      </c>
      <c r="J682" s="12" t="n">
        <f aca="false">IF($C$682=1,MIN(Assumptions!$B$66,MAX(Assumptions!$B$4,Assumptions!$B$26-($I$682))),Assumptions!$B$4)</f>
        <v>300000000</v>
      </c>
      <c r="K682" s="12" t="n">
        <f aca="false">IF($D$682=1,MIN(Assumptions!$B$61,MAX(Assumptions!$B$4,Assumptions!$B$26-($I$682+$J$682))),Assumptions!$B$4)</f>
        <v>0</v>
      </c>
      <c r="L682" s="12" t="n">
        <f aca="false">IF($E$682=1,MIN(Assumptions!$B$56,MAX(Assumptions!$B$4,Assumptions!$B$26-($I$682+$J$682+$K$682))),Assumptions!$B$4)</f>
        <v>60000000</v>
      </c>
      <c r="M682" s="12" t="n">
        <f aca="false">IF($F$682=1,MIN(Assumptions!$B$51,MAX(Assumptions!$B$4,Assumptions!$B$26-($I$682+$J$682+$K$682+$L$682))),Assumptions!$B$4)</f>
        <v>30000000</v>
      </c>
      <c r="N682" s="12" t="n">
        <f aca="false">IF($G$682=1,MIN(Assumptions!$B$46,MAX(Assumptions!$B$4,Assumptions!$B$26-($I$682+$J$682+$K$682+$L$682+$M$682))),Assumptions!$B$4)</f>
        <v>15000000</v>
      </c>
      <c r="O682" s="12" t="n">
        <f aca="false">IF($H$682=1,MIN(Assumptions!$B$41,MAX(Assumptions!$B$4,Assumptions!$B$26-($I$682+$J$682+$K$682+$L$682+$M$682+$N$682))),Assumptions!$B$4)</f>
        <v>5000000</v>
      </c>
      <c r="P682" s="12" t="n">
        <f aca="false">$I$682+$J$682+$K$682+$L$682+$M$682+$N$682+$O$682</f>
        <v>440000000</v>
      </c>
      <c r="Q682" s="12" t="n">
        <f aca="false">MAX(Assumptions!$B$4,Assumptions!$B$26-$P$682)</f>
        <v>1560000000</v>
      </c>
      <c r="R682" s="12" t="n">
        <f aca="false">$J$560+$O$560+Assumptions!$B$20+IF($B$682=0,$D$560,Assumptions!$B$4)+IF($C$682=0,$AI$560,Assumptions!$B$4)+IF($D$682=0,$AF$560,Assumptions!$B$4)+IF($E$682=0,$AC$560,Assumptions!$B$4)+IF($F$682=0,$Z$560,Assumptions!$B$4)+IF($G$682=0,$W$560,Assumptions!$B$4)+IF($H$682=0,$T$560,Assumptions!$B$4)</f>
        <v>10980258.6360977</v>
      </c>
      <c r="S682" s="12" t="n">
        <f aca="false">IF($R$682&gt;Assumptions!$B$4,$Q$682/$R$682&gt;Assumptions!$B$13,FALSE())</f>
        <v>1</v>
      </c>
      <c r="T682" s="12" t="n">
        <f aca="false">IF($S$682,($Q$682+Assumptions!$B$14*Assumptions!$B$13)/($R$682+Assumptions!$B$14),IF($R$682&gt;Assumptions!$B$4,$Q$682/$R$682,Assumptions!$B$4))</f>
        <v>115.910238978346</v>
      </c>
      <c r="U682" s="12" t="n">
        <f aca="false">IF($B$682=1,$I$682,$D$560*$T$682)</f>
        <v>30000000</v>
      </c>
      <c r="V682" s="12" t="n">
        <f aca="false">IF($C$682=1,$J$682,$AI$560*$T$682)</f>
        <v>300000000</v>
      </c>
      <c r="W682" s="12" t="n">
        <f aca="false">IF($D$682=1,$K$682,$AF$560*$T$682)</f>
        <v>199943780.716926</v>
      </c>
      <c r="X682" s="12" t="n">
        <f aca="false">IF($E$682=1,$L$682,$AC$560*$T$682)</f>
        <v>60000000</v>
      </c>
      <c r="Y682" s="12" t="n">
        <f aca="false">IF($F$682=1,$M$682,$Z$560*$T$682)</f>
        <v>30000000</v>
      </c>
      <c r="Z682" s="12" t="n">
        <f aca="false">IF($G$682=1,$N$682,$W$560*$T$682)</f>
        <v>15000000</v>
      </c>
      <c r="AA682" s="12" t="n">
        <f aca="false">IF($H$682=1,$O$682,$T$560*$T$682)</f>
        <v>5000000</v>
      </c>
      <c r="AB682" s="12" t="n">
        <f aca="false">($J$560+$O$560)*$T$682</f>
        <v>29588471.0320918</v>
      </c>
      <c r="AC682" s="12" t="n">
        <f aca="false">Assumptions!$B$20*$T$682</f>
        <v>1043192150.80512</v>
      </c>
      <c r="AD682" s="12" t="n">
        <f aca="false">IF($S$682,Assumptions!$B$14*($T$682-Assumptions!$B$13),Assumptions!$B$4)</f>
        <v>287275597.445866</v>
      </c>
      <c r="AE682" s="12" t="n">
        <f aca="false">$U$682+$V$682+$W$682+$X$682+$Y$682+$Z$682+$AA$682+$AB$682+$AC$682+$AD$682</f>
        <v>2000000000</v>
      </c>
      <c r="AF682" s="12" t="n">
        <f aca="false">IF(AND(IF($B$682=1,$U$682&gt;=INDEX($U$571:$U$698,1+$A$682-Assumptions!$B$77),$U$682&gt;INDEX($U$571:$U$698,1+$A$682+Assumptions!$B$77)),IF($C$682=1,$V$682&gt;=INDEX($V$571:$V$698,1+$A$682-Assumptions!$B$78),$V$682&gt;INDEX($V$571:$V$698,1+$A$682+Assumptions!$B$78)),IF($D$682=1,$W$682&gt;=INDEX($W$571:$W$698,1+$A$682-Assumptions!$B$79),$W$682&gt;INDEX($W$571:$W$698,1+$A$682+Assumptions!$B$79)),IF($E$682=1,$X$682&gt;=INDEX($X$571:$X$698,1+$A$682-Assumptions!$B$80),$X$682&gt;INDEX($X$571:$X$698,1+$A$682+Assumptions!$B$80)),IF($F$682=1,$Y$682&gt;=INDEX($Y$571:$Y$698,1+$A$682-Assumptions!$B$81),$Y$682&gt;INDEX($Y$571:$Y$698,1+$A$682+Assumptions!$B$81)),IF($G$682=1,$Z$682&gt;=INDEX($Z$571:$Z$698,1+$A$682-Assumptions!$B$82),$Z$682&gt;INDEX($Z$571:$Z$698,1+$A$682+Assumptions!$B$82)),IF($H$682=1,$AA$682&gt;=INDEX($AA$571:$AA$698,1+$A$682-Assumptions!$B$83),$AA$682&gt;INDEX($AA$571:$AA$698,1+$A$682+Assumptions!$B$83))),1,0)</f>
        <v>0</v>
      </c>
    </row>
    <row r="683" customFormat="false" ht="15" hidden="true" customHeight="false" outlineLevel="0" collapsed="false">
      <c r="A683" s="6" t="n">
        <f aca="false">ROW()-ROW($A$571)+Assumptions!$B$4</f>
        <v>112</v>
      </c>
      <c r="B683" s="12" t="n">
        <f aca="false">MOD(QUOTIENT($A$683,Assumptions!$B$77),2)</f>
        <v>1</v>
      </c>
      <c r="C683" s="12" t="n">
        <f aca="false">MOD(QUOTIENT($A$683,Assumptions!$B$78),2)</f>
        <v>1</v>
      </c>
      <c r="D683" s="12" t="n">
        <f aca="false">MOD(QUOTIENT($A$683,Assumptions!$B$79),2)</f>
        <v>1</v>
      </c>
      <c r="E683" s="12" t="n">
        <f aca="false">MOD(QUOTIENT($A$683,Assumptions!$B$80),2)</f>
        <v>0</v>
      </c>
      <c r="F683" s="12" t="n">
        <f aca="false">MOD(QUOTIENT($A$683,Assumptions!$B$81),2)</f>
        <v>0</v>
      </c>
      <c r="G683" s="12" t="n">
        <f aca="false">MOD(QUOTIENT($A$683,Assumptions!$B$82),2)</f>
        <v>0</v>
      </c>
      <c r="H683" s="12" t="n">
        <f aca="false">MOD(QUOTIENT($A$683,Assumptions!$B$83),2)</f>
        <v>0</v>
      </c>
      <c r="I683" s="12" t="n">
        <f aca="false">IF($B$683=1,MIN(Assumptions!$B$67,MAX(Assumptions!$B$4,Assumptions!$B$26-(Assumptions!$B$4))),Assumptions!$B$4)</f>
        <v>30000000</v>
      </c>
      <c r="J683" s="12" t="n">
        <f aca="false">IF($C$683=1,MIN(Assumptions!$B$66,MAX(Assumptions!$B$4,Assumptions!$B$26-($I$683))),Assumptions!$B$4)</f>
        <v>300000000</v>
      </c>
      <c r="K683" s="12" t="n">
        <f aca="false">IF($D$683=1,MIN(Assumptions!$B$61,MAX(Assumptions!$B$4,Assumptions!$B$26-($I$683+$J$683))),Assumptions!$B$4)</f>
        <v>100000000</v>
      </c>
      <c r="L683" s="12" t="n">
        <f aca="false">IF($E$683=1,MIN(Assumptions!$B$56,MAX(Assumptions!$B$4,Assumptions!$B$26-($I$683+$J$683+$K$683))),Assumptions!$B$4)</f>
        <v>0</v>
      </c>
      <c r="M683" s="12" t="n">
        <f aca="false">IF($F$683=1,MIN(Assumptions!$B$51,MAX(Assumptions!$B$4,Assumptions!$B$26-($I$683+$J$683+$K$683+$L$683))),Assumptions!$B$4)</f>
        <v>0</v>
      </c>
      <c r="N683" s="12" t="n">
        <f aca="false">IF($G$683=1,MIN(Assumptions!$B$46,MAX(Assumptions!$B$4,Assumptions!$B$26-($I$683+$J$683+$K$683+$L$683+$M$683))),Assumptions!$B$4)</f>
        <v>0</v>
      </c>
      <c r="O683" s="12" t="n">
        <f aca="false">IF($H$683=1,MIN(Assumptions!$B$41,MAX(Assumptions!$B$4,Assumptions!$B$26-($I$683+$J$683+$K$683+$L$683+$M$683+$N$683))),Assumptions!$B$4)</f>
        <v>0</v>
      </c>
      <c r="P683" s="12" t="n">
        <f aca="false">$I$683+$J$683+$K$683+$L$683+$M$683+$N$683+$O$683</f>
        <v>430000000</v>
      </c>
      <c r="Q683" s="12" t="n">
        <f aca="false">MAX(Assumptions!$B$4,Assumptions!$B$26-$P$683)</f>
        <v>1570000000</v>
      </c>
      <c r="R683" s="12" t="n">
        <f aca="false">$J$560+$O$560+Assumptions!$B$20+IF($B$683=0,$D$560,Assumptions!$B$4)+IF($C$683=0,$AI$560,Assumptions!$B$4)+IF($D$683=0,$AF$560,Assumptions!$B$4)+IF($E$683=0,$AC$560,Assumptions!$B$4)+IF($F$683=0,$Z$560,Assumptions!$B$4)+IF($G$683=0,$W$560,Assumptions!$B$4)+IF($H$683=0,$T$560,Assumptions!$B$4)</f>
        <v>24655270.5549819</v>
      </c>
      <c r="S683" s="12" t="n">
        <f aca="false">IF($R$683&gt;Assumptions!$B$4,$Q$683/$R$683&gt;Assumptions!$B$13,FALSE())</f>
        <v>1</v>
      </c>
      <c r="T683" s="12" t="n">
        <f aca="false">IF($S$683,($Q$683+Assumptions!$B$14*Assumptions!$B$13)/($R$683+Assumptions!$B$14),IF($R$683&gt;Assumptions!$B$4,$Q$683/$R$683,Assumptions!$B$4))</f>
        <v>57.9077272243015</v>
      </c>
      <c r="U683" s="12" t="n">
        <f aca="false">IF($B$683=1,$I$683,$D$560*$T$683)</f>
        <v>30000000</v>
      </c>
      <c r="V683" s="12" t="n">
        <f aca="false">IF($C$683=1,$J$683,$AI$560*$T$683)</f>
        <v>300000000</v>
      </c>
      <c r="W683" s="12" t="n">
        <f aca="false">IF($D$683=1,$K$683,$AF$560*$T$683)</f>
        <v>100000000</v>
      </c>
      <c r="X683" s="12" t="n">
        <f aca="false">IF($E$683=1,$L$683,$AC$560*$T$683)</f>
        <v>138978545.338324</v>
      </c>
      <c r="Y683" s="12" t="n">
        <f aca="false">IF($F$683=1,$M$683,$Z$560*$T$683)</f>
        <v>173723181.672904</v>
      </c>
      <c r="Z683" s="12" t="n">
        <f aca="false">IF($G$683=1,$N$683,$W$560*$T$683)</f>
        <v>289538636.121507</v>
      </c>
      <c r="AA683" s="12" t="n">
        <f aca="false">IF($H$683=1,$O$683,$T$560*$T$683)</f>
        <v>289538636.121507</v>
      </c>
      <c r="AB683" s="12" t="n">
        <f aca="false">($J$560+$O$560)*$T$683</f>
        <v>14782137.6662902</v>
      </c>
      <c r="AC683" s="12" t="n">
        <f aca="false">Assumptions!$B$20*$T$683</f>
        <v>521169545.018713</v>
      </c>
      <c r="AD683" s="12" t="n">
        <f aca="false">IF($S$683,Assumptions!$B$14*($T$683-Assumptions!$B$13),Assumptions!$B$4)</f>
        <v>142269318.060754</v>
      </c>
      <c r="AE683" s="12" t="n">
        <f aca="false">$U$683+$V$683+$W$683+$X$683+$Y$683+$Z$683+$AA$683+$AB$683+$AC$683+$AD$683</f>
        <v>2000000000</v>
      </c>
      <c r="AF683" s="12" t="n">
        <f aca="false">IF(AND(IF($B$683=1,$U$683&gt;=INDEX($U$571:$U$698,1+$A$683-Assumptions!$B$77),$U$683&gt;INDEX($U$571:$U$698,1+$A$683+Assumptions!$B$77)),IF($C$683=1,$V$683&gt;=INDEX($V$571:$V$698,1+$A$683-Assumptions!$B$78),$V$683&gt;INDEX($V$571:$V$698,1+$A$683+Assumptions!$B$78)),IF($D$683=1,$W$683&gt;=INDEX($W$571:$W$698,1+$A$683-Assumptions!$B$79),$W$683&gt;INDEX($W$571:$W$698,1+$A$683+Assumptions!$B$79)),IF($E$683=1,$X$683&gt;=INDEX($X$571:$X$698,1+$A$683-Assumptions!$B$80),$X$683&gt;INDEX($X$571:$X$698,1+$A$683+Assumptions!$B$80)),IF($F$683=1,$Y$683&gt;=INDEX($Y$571:$Y$698,1+$A$683-Assumptions!$B$81),$Y$683&gt;INDEX($Y$571:$Y$698,1+$A$683+Assumptions!$B$81)),IF($G$683=1,$Z$683&gt;=INDEX($Z$571:$Z$698,1+$A$683-Assumptions!$B$82),$Z$683&gt;INDEX($Z$571:$Z$698,1+$A$683+Assumptions!$B$82)),IF($H$683=1,$AA$683&gt;=INDEX($AA$571:$AA$698,1+$A$683-Assumptions!$B$83),$AA$683&gt;INDEX($AA$571:$AA$698,1+$A$683+Assumptions!$B$83))),1,0)</f>
        <v>0</v>
      </c>
    </row>
    <row r="684" customFormat="false" ht="15" hidden="true" customHeight="false" outlineLevel="0" collapsed="false">
      <c r="A684" s="6" t="n">
        <f aca="false">ROW()-ROW($A$571)+Assumptions!$B$4</f>
        <v>113</v>
      </c>
      <c r="B684" s="12" t="n">
        <f aca="false">MOD(QUOTIENT($A$684,Assumptions!$B$77),2)</f>
        <v>1</v>
      </c>
      <c r="C684" s="12" t="n">
        <f aca="false">MOD(QUOTIENT($A$684,Assumptions!$B$78),2)</f>
        <v>1</v>
      </c>
      <c r="D684" s="12" t="n">
        <f aca="false">MOD(QUOTIENT($A$684,Assumptions!$B$79),2)</f>
        <v>1</v>
      </c>
      <c r="E684" s="12" t="n">
        <f aca="false">MOD(QUOTIENT($A$684,Assumptions!$B$80),2)</f>
        <v>0</v>
      </c>
      <c r="F684" s="12" t="n">
        <f aca="false">MOD(QUOTIENT($A$684,Assumptions!$B$81),2)</f>
        <v>0</v>
      </c>
      <c r="G684" s="12" t="n">
        <f aca="false">MOD(QUOTIENT($A$684,Assumptions!$B$82),2)</f>
        <v>0</v>
      </c>
      <c r="H684" s="12" t="n">
        <f aca="false">MOD(QUOTIENT($A$684,Assumptions!$B$83),2)</f>
        <v>1</v>
      </c>
      <c r="I684" s="12" t="n">
        <f aca="false">IF($B$684=1,MIN(Assumptions!$B$67,MAX(Assumptions!$B$4,Assumptions!$B$26-(Assumptions!$B$4))),Assumptions!$B$4)</f>
        <v>30000000</v>
      </c>
      <c r="J684" s="12" t="n">
        <f aca="false">IF($C$684=1,MIN(Assumptions!$B$66,MAX(Assumptions!$B$4,Assumptions!$B$26-($I$684))),Assumptions!$B$4)</f>
        <v>300000000</v>
      </c>
      <c r="K684" s="12" t="n">
        <f aca="false">IF($D$684=1,MIN(Assumptions!$B$61,MAX(Assumptions!$B$4,Assumptions!$B$26-($I$684+$J$684))),Assumptions!$B$4)</f>
        <v>100000000</v>
      </c>
      <c r="L684" s="12" t="n">
        <f aca="false">IF($E$684=1,MIN(Assumptions!$B$56,MAX(Assumptions!$B$4,Assumptions!$B$26-($I$684+$J$684+$K$684))),Assumptions!$B$4)</f>
        <v>0</v>
      </c>
      <c r="M684" s="12" t="n">
        <f aca="false">IF($F$684=1,MIN(Assumptions!$B$51,MAX(Assumptions!$B$4,Assumptions!$B$26-($I$684+$J$684+$K$684+$L$684))),Assumptions!$B$4)</f>
        <v>0</v>
      </c>
      <c r="N684" s="12" t="n">
        <f aca="false">IF($G$684=1,MIN(Assumptions!$B$46,MAX(Assumptions!$B$4,Assumptions!$B$26-($I$684+$J$684+$K$684+$L$684+$M$684))),Assumptions!$B$4)</f>
        <v>0</v>
      </c>
      <c r="O684" s="12" t="n">
        <f aca="false">IF($H$684=1,MIN(Assumptions!$B$41,MAX(Assumptions!$B$4,Assumptions!$B$26-($I$684+$J$684+$K$684+$L$684+$M$684+$N$684))),Assumptions!$B$4)</f>
        <v>5000000</v>
      </c>
      <c r="P684" s="12" t="n">
        <f aca="false">$I$684+$J$684+$K$684+$L$684+$M$684+$N$684+$O$684</f>
        <v>435000000</v>
      </c>
      <c r="Q684" s="12" t="n">
        <f aca="false">MAX(Assumptions!$B$4,Assumptions!$B$26-$P$684)</f>
        <v>1565000000</v>
      </c>
      <c r="R684" s="12" t="n">
        <f aca="false">$J$560+$O$560+Assumptions!$B$20+IF($B$684=0,$D$560,Assumptions!$B$4)+IF($C$684=0,$AI$560,Assumptions!$B$4)+IF($D$684=0,$AF$560,Assumptions!$B$4)+IF($E$684=0,$AC$560,Assumptions!$B$4)+IF($F$684=0,$Z$560,Assumptions!$B$4)+IF($G$684=0,$W$560,Assumptions!$B$4)+IF($H$684=0,$T$560,Assumptions!$B$4)</f>
        <v>19655270.5549819</v>
      </c>
      <c r="S684" s="12" t="n">
        <f aca="false">IF($R$684&gt;Assumptions!$B$4,$Q$684/$R$684&gt;Assumptions!$B$13,FALSE())</f>
        <v>1</v>
      </c>
      <c r="T684" s="12" t="n">
        <f aca="false">IF($S$684,($Q$684+Assumptions!$B$14*Assumptions!$B$13)/($R$684+Assumptions!$B$14),IF($R$684&gt;Assumptions!$B$4,$Q$684/$R$684,Assumptions!$B$4))</f>
        <v>70.7506593571038</v>
      </c>
      <c r="U684" s="12" t="n">
        <f aca="false">IF($B$684=1,$I$684,$D$560*$T$684)</f>
        <v>30000000</v>
      </c>
      <c r="V684" s="12" t="n">
        <f aca="false">IF($C$684=1,$J$684,$AI$560*$T$684)</f>
        <v>300000000</v>
      </c>
      <c r="W684" s="12" t="n">
        <f aca="false">IF($D$684=1,$K$684,$AF$560*$T$684)</f>
        <v>100000000</v>
      </c>
      <c r="X684" s="12" t="n">
        <f aca="false">IF($E$684=1,$L$684,$AC$560*$T$684)</f>
        <v>169801582.457049</v>
      </c>
      <c r="Y684" s="12" t="n">
        <f aca="false">IF($F$684=1,$M$684,$Z$560*$T$684)</f>
        <v>212251978.071311</v>
      </c>
      <c r="Z684" s="12" t="n">
        <f aca="false">IF($G$684=1,$N$684,$W$560*$T$684)</f>
        <v>353753296.785519</v>
      </c>
      <c r="AA684" s="12" t="n">
        <f aca="false">IF($H$684=1,$O$684,$T$560*$T$684)</f>
        <v>5000000</v>
      </c>
      <c r="AB684" s="12" t="n">
        <f aca="false">($J$560+$O$560)*$T$684</f>
        <v>18060560.0794261</v>
      </c>
      <c r="AC684" s="12" t="n">
        <f aca="false">Assumptions!$B$20*$T$684</f>
        <v>636755934.213934</v>
      </c>
      <c r="AD684" s="12" t="n">
        <f aca="false">IF($S$684,Assumptions!$B$14*($T$684-Assumptions!$B$13),Assumptions!$B$4)</f>
        <v>174376648.39276</v>
      </c>
      <c r="AE684" s="12" t="n">
        <f aca="false">$U$684+$V$684+$W$684+$X$684+$Y$684+$Z$684+$AA$684+$AB$684+$AC$684+$AD$684</f>
        <v>2000000000</v>
      </c>
      <c r="AF684" s="12" t="n">
        <f aca="false">IF(AND(IF($B$684=1,$U$684&gt;=INDEX($U$571:$U$698,1+$A$684-Assumptions!$B$77),$U$684&gt;INDEX($U$571:$U$698,1+$A$684+Assumptions!$B$77)),IF($C$684=1,$V$684&gt;=INDEX($V$571:$V$698,1+$A$684-Assumptions!$B$78),$V$684&gt;INDEX($V$571:$V$698,1+$A$684+Assumptions!$B$78)),IF($D$684=1,$W$684&gt;=INDEX($W$571:$W$698,1+$A$684-Assumptions!$B$79),$W$684&gt;INDEX($W$571:$W$698,1+$A$684+Assumptions!$B$79)),IF($E$684=1,$X$684&gt;=INDEX($X$571:$X$698,1+$A$684-Assumptions!$B$80),$X$684&gt;INDEX($X$571:$X$698,1+$A$684+Assumptions!$B$80)),IF($F$684=1,$Y$684&gt;=INDEX($Y$571:$Y$698,1+$A$684-Assumptions!$B$81),$Y$684&gt;INDEX($Y$571:$Y$698,1+$A$684+Assumptions!$B$81)),IF($G$684=1,$Z$684&gt;=INDEX($Z$571:$Z$698,1+$A$684-Assumptions!$B$82),$Z$684&gt;INDEX($Z$571:$Z$698,1+$A$684+Assumptions!$B$82)),IF($H$684=1,$AA$684&gt;=INDEX($AA$571:$AA$698,1+$A$684-Assumptions!$B$83),$AA$684&gt;INDEX($AA$571:$AA$698,1+$A$684+Assumptions!$B$83))),1,0)</f>
        <v>0</v>
      </c>
    </row>
    <row r="685" customFormat="false" ht="15" hidden="true" customHeight="false" outlineLevel="0" collapsed="false">
      <c r="A685" s="6" t="n">
        <f aca="false">ROW()-ROW($A$571)+Assumptions!$B$4</f>
        <v>114</v>
      </c>
      <c r="B685" s="12" t="n">
        <f aca="false">MOD(QUOTIENT($A$685,Assumptions!$B$77),2)</f>
        <v>1</v>
      </c>
      <c r="C685" s="12" t="n">
        <f aca="false">MOD(QUOTIENT($A$685,Assumptions!$B$78),2)</f>
        <v>1</v>
      </c>
      <c r="D685" s="12" t="n">
        <f aca="false">MOD(QUOTIENT($A$685,Assumptions!$B$79),2)</f>
        <v>1</v>
      </c>
      <c r="E685" s="12" t="n">
        <f aca="false">MOD(QUOTIENT($A$685,Assumptions!$B$80),2)</f>
        <v>0</v>
      </c>
      <c r="F685" s="12" t="n">
        <f aca="false">MOD(QUOTIENT($A$685,Assumptions!$B$81),2)</f>
        <v>0</v>
      </c>
      <c r="G685" s="12" t="n">
        <f aca="false">MOD(QUOTIENT($A$685,Assumptions!$B$82),2)</f>
        <v>1</v>
      </c>
      <c r="H685" s="12" t="n">
        <f aca="false">MOD(QUOTIENT($A$685,Assumptions!$B$83),2)</f>
        <v>0</v>
      </c>
      <c r="I685" s="12" t="n">
        <f aca="false">IF($B$685=1,MIN(Assumptions!$B$67,MAX(Assumptions!$B$4,Assumptions!$B$26-(Assumptions!$B$4))),Assumptions!$B$4)</f>
        <v>30000000</v>
      </c>
      <c r="J685" s="12" t="n">
        <f aca="false">IF($C$685=1,MIN(Assumptions!$B$66,MAX(Assumptions!$B$4,Assumptions!$B$26-($I$685))),Assumptions!$B$4)</f>
        <v>300000000</v>
      </c>
      <c r="K685" s="12" t="n">
        <f aca="false">IF($D$685=1,MIN(Assumptions!$B$61,MAX(Assumptions!$B$4,Assumptions!$B$26-($I$685+$J$685))),Assumptions!$B$4)</f>
        <v>100000000</v>
      </c>
      <c r="L685" s="12" t="n">
        <f aca="false">IF($E$685=1,MIN(Assumptions!$B$56,MAX(Assumptions!$B$4,Assumptions!$B$26-($I$685+$J$685+$K$685))),Assumptions!$B$4)</f>
        <v>0</v>
      </c>
      <c r="M685" s="12" t="n">
        <f aca="false">IF($F$685=1,MIN(Assumptions!$B$51,MAX(Assumptions!$B$4,Assumptions!$B$26-($I$685+$J$685+$K$685+$L$685))),Assumptions!$B$4)</f>
        <v>0</v>
      </c>
      <c r="N685" s="12" t="n">
        <f aca="false">IF($G$685=1,MIN(Assumptions!$B$46,MAX(Assumptions!$B$4,Assumptions!$B$26-($I$685+$J$685+$K$685+$L$685+$M$685))),Assumptions!$B$4)</f>
        <v>15000000</v>
      </c>
      <c r="O685" s="12" t="n">
        <f aca="false">IF($H$685=1,MIN(Assumptions!$B$41,MAX(Assumptions!$B$4,Assumptions!$B$26-($I$685+$J$685+$K$685+$L$685+$M$685+$N$685))),Assumptions!$B$4)</f>
        <v>0</v>
      </c>
      <c r="P685" s="12" t="n">
        <f aca="false">$I$685+$J$685+$K$685+$L$685+$M$685+$N$685+$O$685</f>
        <v>445000000</v>
      </c>
      <c r="Q685" s="12" t="n">
        <f aca="false">MAX(Assumptions!$B$4,Assumptions!$B$26-$P$685)</f>
        <v>1555000000</v>
      </c>
      <c r="R685" s="12" t="n">
        <f aca="false">$J$560+$O$560+Assumptions!$B$20+IF($B$685=0,$D$560,Assumptions!$B$4)+IF($C$685=0,$AI$560,Assumptions!$B$4)+IF($D$685=0,$AF$560,Assumptions!$B$4)+IF($E$685=0,$AC$560,Assumptions!$B$4)+IF($F$685=0,$Z$560,Assumptions!$B$4)+IF($G$685=0,$W$560,Assumptions!$B$4)+IF($H$685=0,$T$560,Assumptions!$B$4)</f>
        <v>19655270.5549819</v>
      </c>
      <c r="S685" s="12" t="n">
        <f aca="false">IF($R$685&gt;Assumptions!$B$4,$Q$685/$R$685&gt;Assumptions!$B$13,FALSE())</f>
        <v>1</v>
      </c>
      <c r="T685" s="12" t="n">
        <f aca="false">IF($S$685,($Q$685+Assumptions!$B$14*Assumptions!$B$13)/($R$685+Assumptions!$B$14),IF($R$685&gt;Assumptions!$B$4,$Q$685/$R$685,Assumptions!$B$4))</f>
        <v>70.299299488797</v>
      </c>
      <c r="U685" s="12" t="n">
        <f aca="false">IF($B$685=1,$I$685,$D$560*$T$685)</f>
        <v>30000000</v>
      </c>
      <c r="V685" s="12" t="n">
        <f aca="false">IF($C$685=1,$J$685,$AI$560*$T$685)</f>
        <v>300000000</v>
      </c>
      <c r="W685" s="12" t="n">
        <f aca="false">IF($D$685=1,$K$685,$AF$560*$T$685)</f>
        <v>100000000</v>
      </c>
      <c r="X685" s="12" t="n">
        <f aca="false">IF($E$685=1,$L$685,$AC$560*$T$685)</f>
        <v>168718318.773113</v>
      </c>
      <c r="Y685" s="12" t="n">
        <f aca="false">IF($F$685=1,$M$685,$Z$560*$T$685)</f>
        <v>210897898.466391</v>
      </c>
      <c r="Z685" s="12" t="n">
        <f aca="false">IF($G$685=1,$N$685,$W$560*$T$685)</f>
        <v>15000000</v>
      </c>
      <c r="AA685" s="12" t="n">
        <f aca="false">IF($H$685=1,$O$685,$T$560*$T$685)</f>
        <v>351496497.443985</v>
      </c>
      <c r="AB685" s="12" t="n">
        <f aca="false">($J$560+$O$560)*$T$685</f>
        <v>17945341.1953468</v>
      </c>
      <c r="AC685" s="12" t="n">
        <f aca="false">Assumptions!$B$20*$T$685</f>
        <v>632693695.399173</v>
      </c>
      <c r="AD685" s="12" t="n">
        <f aca="false">IF($S$685,Assumptions!$B$14*($T$685-Assumptions!$B$13),Assumptions!$B$4)</f>
        <v>173248248.721992</v>
      </c>
      <c r="AE685" s="12" t="n">
        <f aca="false">$U$685+$V$685+$W$685+$X$685+$Y$685+$Z$685+$AA$685+$AB$685+$AC$685+$AD$685</f>
        <v>2000000000</v>
      </c>
      <c r="AF685" s="12" t="n">
        <f aca="false">IF(AND(IF($B$685=1,$U$685&gt;=INDEX($U$571:$U$698,1+$A$685-Assumptions!$B$77),$U$685&gt;INDEX($U$571:$U$698,1+$A$685+Assumptions!$B$77)),IF($C$685=1,$V$685&gt;=INDEX($V$571:$V$698,1+$A$685-Assumptions!$B$78),$V$685&gt;INDEX($V$571:$V$698,1+$A$685+Assumptions!$B$78)),IF($D$685=1,$W$685&gt;=INDEX($W$571:$W$698,1+$A$685-Assumptions!$B$79),$W$685&gt;INDEX($W$571:$W$698,1+$A$685+Assumptions!$B$79)),IF($E$685=1,$X$685&gt;=INDEX($X$571:$X$698,1+$A$685-Assumptions!$B$80),$X$685&gt;INDEX($X$571:$X$698,1+$A$685+Assumptions!$B$80)),IF($F$685=1,$Y$685&gt;=INDEX($Y$571:$Y$698,1+$A$685-Assumptions!$B$81),$Y$685&gt;INDEX($Y$571:$Y$698,1+$A$685+Assumptions!$B$81)),IF($G$685=1,$Z$685&gt;=INDEX($Z$571:$Z$698,1+$A$685-Assumptions!$B$82),$Z$685&gt;INDEX($Z$571:$Z$698,1+$A$685+Assumptions!$B$82)),IF($H$685=1,$AA$685&gt;=INDEX($AA$571:$AA$698,1+$A$685-Assumptions!$B$83),$AA$685&gt;INDEX($AA$571:$AA$698,1+$A$685+Assumptions!$B$83))),1,0)</f>
        <v>0</v>
      </c>
    </row>
    <row r="686" customFormat="false" ht="15" hidden="true" customHeight="false" outlineLevel="0" collapsed="false">
      <c r="A686" s="6" t="n">
        <f aca="false">ROW()-ROW($A$571)+Assumptions!$B$4</f>
        <v>115</v>
      </c>
      <c r="B686" s="12" t="n">
        <f aca="false">MOD(QUOTIENT($A$686,Assumptions!$B$77),2)</f>
        <v>1</v>
      </c>
      <c r="C686" s="12" t="n">
        <f aca="false">MOD(QUOTIENT($A$686,Assumptions!$B$78),2)</f>
        <v>1</v>
      </c>
      <c r="D686" s="12" t="n">
        <f aca="false">MOD(QUOTIENT($A$686,Assumptions!$B$79),2)</f>
        <v>1</v>
      </c>
      <c r="E686" s="12" t="n">
        <f aca="false">MOD(QUOTIENT($A$686,Assumptions!$B$80),2)</f>
        <v>0</v>
      </c>
      <c r="F686" s="12" t="n">
        <f aca="false">MOD(QUOTIENT($A$686,Assumptions!$B$81),2)</f>
        <v>0</v>
      </c>
      <c r="G686" s="12" t="n">
        <f aca="false">MOD(QUOTIENT($A$686,Assumptions!$B$82),2)</f>
        <v>1</v>
      </c>
      <c r="H686" s="12" t="n">
        <f aca="false">MOD(QUOTIENT($A$686,Assumptions!$B$83),2)</f>
        <v>1</v>
      </c>
      <c r="I686" s="12" t="n">
        <f aca="false">IF($B$686=1,MIN(Assumptions!$B$67,MAX(Assumptions!$B$4,Assumptions!$B$26-(Assumptions!$B$4))),Assumptions!$B$4)</f>
        <v>30000000</v>
      </c>
      <c r="J686" s="12" t="n">
        <f aca="false">IF($C$686=1,MIN(Assumptions!$B$66,MAX(Assumptions!$B$4,Assumptions!$B$26-($I$686))),Assumptions!$B$4)</f>
        <v>300000000</v>
      </c>
      <c r="K686" s="12" t="n">
        <f aca="false">IF($D$686=1,MIN(Assumptions!$B$61,MAX(Assumptions!$B$4,Assumptions!$B$26-($I$686+$J$686))),Assumptions!$B$4)</f>
        <v>100000000</v>
      </c>
      <c r="L686" s="12" t="n">
        <f aca="false">IF($E$686=1,MIN(Assumptions!$B$56,MAX(Assumptions!$B$4,Assumptions!$B$26-($I$686+$J$686+$K$686))),Assumptions!$B$4)</f>
        <v>0</v>
      </c>
      <c r="M686" s="12" t="n">
        <f aca="false">IF($F$686=1,MIN(Assumptions!$B$51,MAX(Assumptions!$B$4,Assumptions!$B$26-($I$686+$J$686+$K$686+$L$686))),Assumptions!$B$4)</f>
        <v>0</v>
      </c>
      <c r="N686" s="12" t="n">
        <f aca="false">IF($G$686=1,MIN(Assumptions!$B$46,MAX(Assumptions!$B$4,Assumptions!$B$26-($I$686+$J$686+$K$686+$L$686+$M$686))),Assumptions!$B$4)</f>
        <v>15000000</v>
      </c>
      <c r="O686" s="12" t="n">
        <f aca="false">IF($H$686=1,MIN(Assumptions!$B$41,MAX(Assumptions!$B$4,Assumptions!$B$26-($I$686+$J$686+$K$686+$L$686+$M$686+$N$686))),Assumptions!$B$4)</f>
        <v>5000000</v>
      </c>
      <c r="P686" s="12" t="n">
        <f aca="false">$I$686+$J$686+$K$686+$L$686+$M$686+$N$686+$O$686</f>
        <v>450000000</v>
      </c>
      <c r="Q686" s="12" t="n">
        <f aca="false">MAX(Assumptions!$B$4,Assumptions!$B$26-$P$686)</f>
        <v>1550000000</v>
      </c>
      <c r="R686" s="12" t="n">
        <f aca="false">$J$560+$O$560+Assumptions!$B$20+IF($B$686=0,$D$560,Assumptions!$B$4)+IF($C$686=0,$AI$560,Assumptions!$B$4)+IF($D$686=0,$AF$560,Assumptions!$B$4)+IF($E$686=0,$AC$560,Assumptions!$B$4)+IF($F$686=0,$Z$560,Assumptions!$B$4)+IF($G$686=0,$W$560,Assumptions!$B$4)+IF($H$686=0,$T$560,Assumptions!$B$4)</f>
        <v>14655270.5549819</v>
      </c>
      <c r="S686" s="12" t="n">
        <f aca="false">IF($R$686&gt;Assumptions!$B$4,$Q$686/$R$686&gt;Assumptions!$B$13,FALSE())</f>
        <v>1</v>
      </c>
      <c r="T686" s="12" t="n">
        <f aca="false">IF($S$686,($Q$686+Assumptions!$B$14*Assumptions!$B$13)/($R$686+Assumptions!$B$14),IF($R$686&gt;Assumptions!$B$4,$Q$686/$R$686,Assumptions!$B$4))</f>
        <v>90.4969697227625</v>
      </c>
      <c r="U686" s="12" t="n">
        <f aca="false">IF($B$686=1,$I$686,$D$560*$T$686)</f>
        <v>30000000</v>
      </c>
      <c r="V686" s="12" t="n">
        <f aca="false">IF($C$686=1,$J$686,$AI$560*$T$686)</f>
        <v>300000000</v>
      </c>
      <c r="W686" s="12" t="n">
        <f aca="false">IF($D$686=1,$K$686,$AF$560*$T$686)</f>
        <v>100000000</v>
      </c>
      <c r="X686" s="12" t="n">
        <f aca="false">IF($E$686=1,$L$686,$AC$560*$T$686)</f>
        <v>217192727.33463</v>
      </c>
      <c r="Y686" s="12" t="n">
        <f aca="false">IF($F$686=1,$M$686,$Z$560*$T$686)</f>
        <v>271490909.168288</v>
      </c>
      <c r="Z686" s="12" t="n">
        <f aca="false">IF($G$686=1,$N$686,$W$560*$T$686)</f>
        <v>15000000</v>
      </c>
      <c r="AA686" s="12" t="n">
        <f aca="false">IF($H$686=1,$O$686,$T$560*$T$686)</f>
        <v>5000000</v>
      </c>
      <c r="AB686" s="12" t="n">
        <f aca="false">($J$560+$O$560)*$T$686</f>
        <v>23101211.6853134</v>
      </c>
      <c r="AC686" s="12" t="n">
        <f aca="false">Assumptions!$B$20*$T$686</f>
        <v>814472727.504863</v>
      </c>
      <c r="AD686" s="12" t="n">
        <f aca="false">IF($S$686,Assumptions!$B$14*($T$686-Assumptions!$B$13),Assumptions!$B$4)</f>
        <v>223742424.306906</v>
      </c>
      <c r="AE686" s="12" t="n">
        <f aca="false">$U$686+$V$686+$W$686+$X$686+$Y$686+$Z$686+$AA$686+$AB$686+$AC$686+$AD$686</f>
        <v>2000000000</v>
      </c>
      <c r="AF686" s="12" t="n">
        <f aca="false">IF(AND(IF($B$686=1,$U$686&gt;=INDEX($U$571:$U$698,1+$A$686-Assumptions!$B$77),$U$686&gt;INDEX($U$571:$U$698,1+$A$686+Assumptions!$B$77)),IF($C$686=1,$V$686&gt;=INDEX($V$571:$V$698,1+$A$686-Assumptions!$B$78),$V$686&gt;INDEX($V$571:$V$698,1+$A$686+Assumptions!$B$78)),IF($D$686=1,$W$686&gt;=INDEX($W$571:$W$698,1+$A$686-Assumptions!$B$79),$W$686&gt;INDEX($W$571:$W$698,1+$A$686+Assumptions!$B$79)),IF($E$686=1,$X$686&gt;=INDEX($X$571:$X$698,1+$A$686-Assumptions!$B$80),$X$686&gt;INDEX($X$571:$X$698,1+$A$686+Assumptions!$B$80)),IF($F$686=1,$Y$686&gt;=INDEX($Y$571:$Y$698,1+$A$686-Assumptions!$B$81),$Y$686&gt;INDEX($Y$571:$Y$698,1+$A$686+Assumptions!$B$81)),IF($G$686=1,$Z$686&gt;=INDEX($Z$571:$Z$698,1+$A$686-Assumptions!$B$82),$Z$686&gt;INDEX($Z$571:$Z$698,1+$A$686+Assumptions!$B$82)),IF($H$686=1,$AA$686&gt;=INDEX($AA$571:$AA$698,1+$A$686-Assumptions!$B$83),$AA$686&gt;INDEX($AA$571:$AA$698,1+$A$686+Assumptions!$B$83))),1,0)</f>
        <v>0</v>
      </c>
    </row>
    <row r="687" customFormat="false" ht="15" hidden="true" customHeight="false" outlineLevel="0" collapsed="false">
      <c r="A687" s="6" t="n">
        <f aca="false">ROW()-ROW($A$571)+Assumptions!$B$4</f>
        <v>116</v>
      </c>
      <c r="B687" s="12" t="n">
        <f aca="false">MOD(QUOTIENT($A$687,Assumptions!$B$77),2)</f>
        <v>1</v>
      </c>
      <c r="C687" s="12" t="n">
        <f aca="false">MOD(QUOTIENT($A$687,Assumptions!$B$78),2)</f>
        <v>1</v>
      </c>
      <c r="D687" s="12" t="n">
        <f aca="false">MOD(QUOTIENT($A$687,Assumptions!$B$79),2)</f>
        <v>1</v>
      </c>
      <c r="E687" s="12" t="n">
        <f aca="false">MOD(QUOTIENT($A$687,Assumptions!$B$80),2)</f>
        <v>0</v>
      </c>
      <c r="F687" s="12" t="n">
        <f aca="false">MOD(QUOTIENT($A$687,Assumptions!$B$81),2)</f>
        <v>1</v>
      </c>
      <c r="G687" s="12" t="n">
        <f aca="false">MOD(QUOTIENT($A$687,Assumptions!$B$82),2)</f>
        <v>0</v>
      </c>
      <c r="H687" s="12" t="n">
        <f aca="false">MOD(QUOTIENT($A$687,Assumptions!$B$83),2)</f>
        <v>0</v>
      </c>
      <c r="I687" s="12" t="n">
        <f aca="false">IF($B$687=1,MIN(Assumptions!$B$67,MAX(Assumptions!$B$4,Assumptions!$B$26-(Assumptions!$B$4))),Assumptions!$B$4)</f>
        <v>30000000</v>
      </c>
      <c r="J687" s="12" t="n">
        <f aca="false">IF($C$687=1,MIN(Assumptions!$B$66,MAX(Assumptions!$B$4,Assumptions!$B$26-($I$687))),Assumptions!$B$4)</f>
        <v>300000000</v>
      </c>
      <c r="K687" s="12" t="n">
        <f aca="false">IF($D$687=1,MIN(Assumptions!$B$61,MAX(Assumptions!$B$4,Assumptions!$B$26-($I$687+$J$687))),Assumptions!$B$4)</f>
        <v>100000000</v>
      </c>
      <c r="L687" s="12" t="n">
        <f aca="false">IF($E$687=1,MIN(Assumptions!$B$56,MAX(Assumptions!$B$4,Assumptions!$B$26-($I$687+$J$687+$K$687))),Assumptions!$B$4)</f>
        <v>0</v>
      </c>
      <c r="M687" s="12" t="n">
        <f aca="false">IF($F$687=1,MIN(Assumptions!$B$51,MAX(Assumptions!$B$4,Assumptions!$B$26-($I$687+$J$687+$K$687+$L$687))),Assumptions!$B$4)</f>
        <v>30000000</v>
      </c>
      <c r="N687" s="12" t="n">
        <f aca="false">IF($G$687=1,MIN(Assumptions!$B$46,MAX(Assumptions!$B$4,Assumptions!$B$26-($I$687+$J$687+$K$687+$L$687+$M$687))),Assumptions!$B$4)</f>
        <v>0</v>
      </c>
      <c r="O687" s="12" t="n">
        <f aca="false">IF($H$687=1,MIN(Assumptions!$B$41,MAX(Assumptions!$B$4,Assumptions!$B$26-($I$687+$J$687+$K$687+$L$687+$M$687+$N$687))),Assumptions!$B$4)</f>
        <v>0</v>
      </c>
      <c r="P687" s="12" t="n">
        <f aca="false">$I$687+$J$687+$K$687+$L$687+$M$687+$N$687+$O$687</f>
        <v>460000000</v>
      </c>
      <c r="Q687" s="12" t="n">
        <f aca="false">MAX(Assumptions!$B$4,Assumptions!$B$26-$P$687)</f>
        <v>1540000000</v>
      </c>
      <c r="R687" s="12" t="n">
        <f aca="false">$J$560+$O$560+Assumptions!$B$20+IF($B$687=0,$D$560,Assumptions!$B$4)+IF($C$687=0,$AI$560,Assumptions!$B$4)+IF($D$687=0,$AF$560,Assumptions!$B$4)+IF($E$687=0,$AC$560,Assumptions!$B$4)+IF($F$687=0,$Z$560,Assumptions!$B$4)+IF($G$687=0,$W$560,Assumptions!$B$4)+IF($H$687=0,$T$560,Assumptions!$B$4)</f>
        <v>21655270.5549819</v>
      </c>
      <c r="S687" s="12" t="n">
        <f aca="false">IF($R$687&gt;Assumptions!$B$4,$Q$687/$R$687&gt;Assumptions!$B$13,FALSE())</f>
        <v>1</v>
      </c>
      <c r="T687" s="12" t="n">
        <f aca="false">IF($S$687,($Q$687+Assumptions!$B$14*Assumptions!$B$13)/($R$687+Assumptions!$B$14),IF($R$687&gt;Assumptions!$B$4,$Q$687/$R$687,Assumptions!$B$4))</f>
        <v>63.8576991505427</v>
      </c>
      <c r="U687" s="12" t="n">
        <f aca="false">IF($B$687=1,$I$687,$D$560*$T$687)</f>
        <v>30000000</v>
      </c>
      <c r="V687" s="12" t="n">
        <f aca="false">IF($C$687=1,$J$687,$AI$560*$T$687)</f>
        <v>300000000</v>
      </c>
      <c r="W687" s="12" t="n">
        <f aca="false">IF($D$687=1,$K$687,$AF$560*$T$687)</f>
        <v>100000000</v>
      </c>
      <c r="X687" s="12" t="n">
        <f aca="false">IF($E$687=1,$L$687,$AC$560*$T$687)</f>
        <v>153258477.961303</v>
      </c>
      <c r="Y687" s="12" t="n">
        <f aca="false">IF($F$687=1,$M$687,$Z$560*$T$687)</f>
        <v>30000000</v>
      </c>
      <c r="Z687" s="12" t="n">
        <f aca="false">IF($G$687=1,$N$687,$W$560*$T$687)</f>
        <v>319288495.752714</v>
      </c>
      <c r="AA687" s="12" t="n">
        <f aca="false">IF($H$687=1,$O$687,$T$560*$T$687)</f>
        <v>319288495.752714</v>
      </c>
      <c r="AB687" s="12" t="n">
        <f aca="false">($J$560+$O$560)*$T$687</f>
        <v>16300990.3020288</v>
      </c>
      <c r="AC687" s="12" t="n">
        <f aca="false">Assumptions!$B$20*$T$687</f>
        <v>574719292.354885</v>
      </c>
      <c r="AD687" s="12" t="n">
        <f aca="false">IF($S$687,Assumptions!$B$14*($T$687-Assumptions!$B$13),Assumptions!$B$4)</f>
        <v>157144247.876357</v>
      </c>
      <c r="AE687" s="12" t="n">
        <f aca="false">$U$687+$V$687+$W$687+$X$687+$Y$687+$Z$687+$AA$687+$AB$687+$AC$687+$AD$687</f>
        <v>2000000000</v>
      </c>
      <c r="AF687" s="12" t="n">
        <f aca="false">IF(AND(IF($B$687=1,$U$687&gt;=INDEX($U$571:$U$698,1+$A$687-Assumptions!$B$77),$U$687&gt;INDEX($U$571:$U$698,1+$A$687+Assumptions!$B$77)),IF($C$687=1,$V$687&gt;=INDEX($V$571:$V$698,1+$A$687-Assumptions!$B$78),$V$687&gt;INDEX($V$571:$V$698,1+$A$687+Assumptions!$B$78)),IF($D$687=1,$W$687&gt;=INDEX($W$571:$W$698,1+$A$687-Assumptions!$B$79),$W$687&gt;INDEX($W$571:$W$698,1+$A$687+Assumptions!$B$79)),IF($E$687=1,$X$687&gt;=INDEX($X$571:$X$698,1+$A$687-Assumptions!$B$80),$X$687&gt;INDEX($X$571:$X$698,1+$A$687+Assumptions!$B$80)),IF($F$687=1,$Y$687&gt;=INDEX($Y$571:$Y$698,1+$A$687-Assumptions!$B$81),$Y$687&gt;INDEX($Y$571:$Y$698,1+$A$687+Assumptions!$B$81)),IF($G$687=1,$Z$687&gt;=INDEX($Z$571:$Z$698,1+$A$687-Assumptions!$B$82),$Z$687&gt;INDEX($Z$571:$Z$698,1+$A$687+Assumptions!$B$82)),IF($H$687=1,$AA$687&gt;=INDEX($AA$571:$AA$698,1+$A$687-Assumptions!$B$83),$AA$687&gt;INDEX($AA$571:$AA$698,1+$A$687+Assumptions!$B$83))),1,0)</f>
        <v>0</v>
      </c>
    </row>
    <row r="688" customFormat="false" ht="15" hidden="true" customHeight="false" outlineLevel="0" collapsed="false">
      <c r="A688" s="6" t="n">
        <f aca="false">ROW()-ROW($A$571)+Assumptions!$B$4</f>
        <v>117</v>
      </c>
      <c r="B688" s="12" t="n">
        <f aca="false">MOD(QUOTIENT($A$688,Assumptions!$B$77),2)</f>
        <v>1</v>
      </c>
      <c r="C688" s="12" t="n">
        <f aca="false">MOD(QUOTIENT($A$688,Assumptions!$B$78),2)</f>
        <v>1</v>
      </c>
      <c r="D688" s="12" t="n">
        <f aca="false">MOD(QUOTIENT($A$688,Assumptions!$B$79),2)</f>
        <v>1</v>
      </c>
      <c r="E688" s="12" t="n">
        <f aca="false">MOD(QUOTIENT($A$688,Assumptions!$B$80),2)</f>
        <v>0</v>
      </c>
      <c r="F688" s="12" t="n">
        <f aca="false">MOD(QUOTIENT($A$688,Assumptions!$B$81),2)</f>
        <v>1</v>
      </c>
      <c r="G688" s="12" t="n">
        <f aca="false">MOD(QUOTIENT($A$688,Assumptions!$B$82),2)</f>
        <v>0</v>
      </c>
      <c r="H688" s="12" t="n">
        <f aca="false">MOD(QUOTIENT($A$688,Assumptions!$B$83),2)</f>
        <v>1</v>
      </c>
      <c r="I688" s="12" t="n">
        <f aca="false">IF($B$688=1,MIN(Assumptions!$B$67,MAX(Assumptions!$B$4,Assumptions!$B$26-(Assumptions!$B$4))),Assumptions!$B$4)</f>
        <v>30000000</v>
      </c>
      <c r="J688" s="12" t="n">
        <f aca="false">IF($C$688=1,MIN(Assumptions!$B$66,MAX(Assumptions!$B$4,Assumptions!$B$26-($I$688))),Assumptions!$B$4)</f>
        <v>300000000</v>
      </c>
      <c r="K688" s="12" t="n">
        <f aca="false">IF($D$688=1,MIN(Assumptions!$B$61,MAX(Assumptions!$B$4,Assumptions!$B$26-($I$688+$J$688))),Assumptions!$B$4)</f>
        <v>100000000</v>
      </c>
      <c r="L688" s="12" t="n">
        <f aca="false">IF($E$688=1,MIN(Assumptions!$B$56,MAX(Assumptions!$B$4,Assumptions!$B$26-($I$688+$J$688+$K$688))),Assumptions!$B$4)</f>
        <v>0</v>
      </c>
      <c r="M688" s="12" t="n">
        <f aca="false">IF($F$688=1,MIN(Assumptions!$B$51,MAX(Assumptions!$B$4,Assumptions!$B$26-($I$688+$J$688+$K$688+$L$688))),Assumptions!$B$4)</f>
        <v>30000000</v>
      </c>
      <c r="N688" s="12" t="n">
        <f aca="false">IF($G$688=1,MIN(Assumptions!$B$46,MAX(Assumptions!$B$4,Assumptions!$B$26-($I$688+$J$688+$K$688+$L$688+$M$688))),Assumptions!$B$4)</f>
        <v>0</v>
      </c>
      <c r="O688" s="12" t="n">
        <f aca="false">IF($H$688=1,MIN(Assumptions!$B$41,MAX(Assumptions!$B$4,Assumptions!$B$26-($I$688+$J$688+$K$688+$L$688+$M$688+$N$688))),Assumptions!$B$4)</f>
        <v>5000000</v>
      </c>
      <c r="P688" s="12" t="n">
        <f aca="false">$I$688+$J$688+$K$688+$L$688+$M$688+$N$688+$O$688</f>
        <v>465000000</v>
      </c>
      <c r="Q688" s="12" t="n">
        <f aca="false">MAX(Assumptions!$B$4,Assumptions!$B$26-$P$688)</f>
        <v>1535000000</v>
      </c>
      <c r="R688" s="12" t="n">
        <f aca="false">$J$560+$O$560+Assumptions!$B$20+IF($B$688=0,$D$560,Assumptions!$B$4)+IF($C$688=0,$AI$560,Assumptions!$B$4)+IF($D$688=0,$AF$560,Assumptions!$B$4)+IF($E$688=0,$AC$560,Assumptions!$B$4)+IF($F$688=0,$Z$560,Assumptions!$B$4)+IF($G$688=0,$W$560,Assumptions!$B$4)+IF($H$688=0,$T$560,Assumptions!$B$4)</f>
        <v>16655270.5549819</v>
      </c>
      <c r="S688" s="12" t="n">
        <f aca="false">IF($R$688&gt;Assumptions!$B$4,$Q$688/$R$688&gt;Assumptions!$B$13,FALSE())</f>
        <v>1</v>
      </c>
      <c r="T688" s="12" t="n">
        <f aca="false">IF($S$688,($Q$688+Assumptions!$B$14*Assumptions!$B$13)/($R$688+Assumptions!$B$14),IF($R$688&gt;Assumptions!$B$4,$Q$688/$R$688,Assumptions!$B$4))</f>
        <v>80.2651153157492</v>
      </c>
      <c r="U688" s="12" t="n">
        <f aca="false">IF($B$688=1,$I$688,$D$560*$T$688)</f>
        <v>30000000</v>
      </c>
      <c r="V688" s="12" t="n">
        <f aca="false">IF($C$688=1,$J$688,$AI$560*$T$688)</f>
        <v>300000000</v>
      </c>
      <c r="W688" s="12" t="n">
        <f aca="false">IF($D$688=1,$K$688,$AF$560*$T$688)</f>
        <v>100000000</v>
      </c>
      <c r="X688" s="12" t="n">
        <f aca="false">IF($E$688=1,$L$688,$AC$560*$T$688)</f>
        <v>192636276.757798</v>
      </c>
      <c r="Y688" s="12" t="n">
        <f aca="false">IF($F$688=1,$M$688,$Z$560*$T$688)</f>
        <v>30000000</v>
      </c>
      <c r="Z688" s="12" t="n">
        <f aca="false">IF($G$688=1,$N$688,$W$560*$T$688)</f>
        <v>401325576.578746</v>
      </c>
      <c r="AA688" s="12" t="n">
        <f aca="false">IF($H$688=1,$O$688,$T$560*$T$688)</f>
        <v>5000000</v>
      </c>
      <c r="AB688" s="12" t="n">
        <f aca="false">($J$560+$O$560)*$T$688</f>
        <v>20489320.5323407</v>
      </c>
      <c r="AC688" s="12" t="n">
        <f aca="false">Assumptions!$B$20*$T$688</f>
        <v>722386037.841743</v>
      </c>
      <c r="AD688" s="12" t="n">
        <f aca="false">IF($S$688,Assumptions!$B$14*($T$688-Assumptions!$B$13),Assumptions!$B$4)</f>
        <v>198162788.289373</v>
      </c>
      <c r="AE688" s="12" t="n">
        <f aca="false">$U$688+$V$688+$W$688+$X$688+$Y$688+$Z$688+$AA$688+$AB$688+$AC$688+$AD$688</f>
        <v>2000000000</v>
      </c>
      <c r="AF688" s="12" t="n">
        <f aca="false">IF(AND(IF($B$688=1,$U$688&gt;=INDEX($U$571:$U$698,1+$A$688-Assumptions!$B$77),$U$688&gt;INDEX($U$571:$U$698,1+$A$688+Assumptions!$B$77)),IF($C$688=1,$V$688&gt;=INDEX($V$571:$V$698,1+$A$688-Assumptions!$B$78),$V$688&gt;INDEX($V$571:$V$698,1+$A$688+Assumptions!$B$78)),IF($D$688=1,$W$688&gt;=INDEX($W$571:$W$698,1+$A$688-Assumptions!$B$79),$W$688&gt;INDEX($W$571:$W$698,1+$A$688+Assumptions!$B$79)),IF($E$688=1,$X$688&gt;=INDEX($X$571:$X$698,1+$A$688-Assumptions!$B$80),$X$688&gt;INDEX($X$571:$X$698,1+$A$688+Assumptions!$B$80)),IF($F$688=1,$Y$688&gt;=INDEX($Y$571:$Y$698,1+$A$688-Assumptions!$B$81),$Y$688&gt;INDEX($Y$571:$Y$698,1+$A$688+Assumptions!$B$81)),IF($G$688=1,$Z$688&gt;=INDEX($Z$571:$Z$698,1+$A$688-Assumptions!$B$82),$Z$688&gt;INDEX($Z$571:$Z$698,1+$A$688+Assumptions!$B$82)),IF($H$688=1,$AA$688&gt;=INDEX($AA$571:$AA$698,1+$A$688-Assumptions!$B$83),$AA$688&gt;INDEX($AA$571:$AA$698,1+$A$688+Assumptions!$B$83))),1,0)</f>
        <v>0</v>
      </c>
    </row>
    <row r="689" customFormat="false" ht="15" hidden="true" customHeight="false" outlineLevel="0" collapsed="false">
      <c r="A689" s="6" t="n">
        <f aca="false">ROW()-ROW($A$571)+Assumptions!$B$4</f>
        <v>118</v>
      </c>
      <c r="B689" s="12" t="n">
        <f aca="false">MOD(QUOTIENT($A$689,Assumptions!$B$77),2)</f>
        <v>1</v>
      </c>
      <c r="C689" s="12" t="n">
        <f aca="false">MOD(QUOTIENT($A$689,Assumptions!$B$78),2)</f>
        <v>1</v>
      </c>
      <c r="D689" s="12" t="n">
        <f aca="false">MOD(QUOTIENT($A$689,Assumptions!$B$79),2)</f>
        <v>1</v>
      </c>
      <c r="E689" s="12" t="n">
        <f aca="false">MOD(QUOTIENT($A$689,Assumptions!$B$80),2)</f>
        <v>0</v>
      </c>
      <c r="F689" s="12" t="n">
        <f aca="false">MOD(QUOTIENT($A$689,Assumptions!$B$81),2)</f>
        <v>1</v>
      </c>
      <c r="G689" s="12" t="n">
        <f aca="false">MOD(QUOTIENT($A$689,Assumptions!$B$82),2)</f>
        <v>1</v>
      </c>
      <c r="H689" s="12" t="n">
        <f aca="false">MOD(QUOTIENT($A$689,Assumptions!$B$83),2)</f>
        <v>0</v>
      </c>
      <c r="I689" s="12" t="n">
        <f aca="false">IF($B$689=1,MIN(Assumptions!$B$67,MAX(Assumptions!$B$4,Assumptions!$B$26-(Assumptions!$B$4))),Assumptions!$B$4)</f>
        <v>30000000</v>
      </c>
      <c r="J689" s="12" t="n">
        <f aca="false">IF($C$689=1,MIN(Assumptions!$B$66,MAX(Assumptions!$B$4,Assumptions!$B$26-($I$689))),Assumptions!$B$4)</f>
        <v>300000000</v>
      </c>
      <c r="K689" s="12" t="n">
        <f aca="false">IF($D$689=1,MIN(Assumptions!$B$61,MAX(Assumptions!$B$4,Assumptions!$B$26-($I$689+$J$689))),Assumptions!$B$4)</f>
        <v>100000000</v>
      </c>
      <c r="L689" s="12" t="n">
        <f aca="false">IF($E$689=1,MIN(Assumptions!$B$56,MAX(Assumptions!$B$4,Assumptions!$B$26-($I$689+$J$689+$K$689))),Assumptions!$B$4)</f>
        <v>0</v>
      </c>
      <c r="M689" s="12" t="n">
        <f aca="false">IF($F$689=1,MIN(Assumptions!$B$51,MAX(Assumptions!$B$4,Assumptions!$B$26-($I$689+$J$689+$K$689+$L$689))),Assumptions!$B$4)</f>
        <v>30000000</v>
      </c>
      <c r="N689" s="12" t="n">
        <f aca="false">IF($G$689=1,MIN(Assumptions!$B$46,MAX(Assumptions!$B$4,Assumptions!$B$26-($I$689+$J$689+$K$689+$L$689+$M$689))),Assumptions!$B$4)</f>
        <v>15000000</v>
      </c>
      <c r="O689" s="12" t="n">
        <f aca="false">IF($H$689=1,MIN(Assumptions!$B$41,MAX(Assumptions!$B$4,Assumptions!$B$26-($I$689+$J$689+$K$689+$L$689+$M$689+$N$689))),Assumptions!$B$4)</f>
        <v>0</v>
      </c>
      <c r="P689" s="12" t="n">
        <f aca="false">$I$689+$J$689+$K$689+$L$689+$M$689+$N$689+$O$689</f>
        <v>475000000</v>
      </c>
      <c r="Q689" s="12" t="n">
        <f aca="false">MAX(Assumptions!$B$4,Assumptions!$B$26-$P$689)</f>
        <v>1525000000</v>
      </c>
      <c r="R689" s="12" t="n">
        <f aca="false">$J$560+$O$560+Assumptions!$B$20+IF($B$689=0,$D$560,Assumptions!$B$4)+IF($C$689=0,$AI$560,Assumptions!$B$4)+IF($D$689=0,$AF$560,Assumptions!$B$4)+IF($E$689=0,$AC$560,Assumptions!$B$4)+IF($F$689=0,$Z$560,Assumptions!$B$4)+IF($G$689=0,$W$560,Assumptions!$B$4)+IF($H$689=0,$T$560,Assumptions!$B$4)</f>
        <v>16655270.5549819</v>
      </c>
      <c r="S689" s="12" t="n">
        <f aca="false">IF($R$689&gt;Assumptions!$B$4,$Q$689/$R$689&gt;Assumptions!$B$13,FALSE())</f>
        <v>1</v>
      </c>
      <c r="T689" s="12" t="n">
        <f aca="false">IF($S$689,($Q$689+Assumptions!$B$14*Assumptions!$B$13)/($R$689+Assumptions!$B$14),IF($R$689&gt;Assumptions!$B$4,$Q$689/$R$689,Assumptions!$B$4))</f>
        <v>79.7430657852402</v>
      </c>
      <c r="U689" s="12" t="n">
        <f aca="false">IF($B$689=1,$I$689,$D$560*$T$689)</f>
        <v>30000000</v>
      </c>
      <c r="V689" s="12" t="n">
        <f aca="false">IF($C$689=1,$J$689,$AI$560*$T$689)</f>
        <v>300000000</v>
      </c>
      <c r="W689" s="12" t="n">
        <f aca="false">IF($D$689=1,$K$689,$AF$560*$T$689)</f>
        <v>100000000</v>
      </c>
      <c r="X689" s="12" t="n">
        <f aca="false">IF($E$689=1,$L$689,$AC$560*$T$689)</f>
        <v>191383357.884577</v>
      </c>
      <c r="Y689" s="12" t="n">
        <f aca="false">IF($F$689=1,$M$689,$Z$560*$T$689)</f>
        <v>30000000</v>
      </c>
      <c r="Z689" s="12" t="n">
        <f aca="false">IF($G$689=1,$N$689,$W$560*$T$689)</f>
        <v>15000000</v>
      </c>
      <c r="AA689" s="12" t="n">
        <f aca="false">IF($H$689=1,$O$689,$T$560*$T$689)</f>
        <v>398715328.926201</v>
      </c>
      <c r="AB689" s="12" t="n">
        <f aca="false">($J$560+$O$560)*$T$689</f>
        <v>20356056.6589596</v>
      </c>
      <c r="AC689" s="12" t="n">
        <f aca="false">Assumptions!$B$20*$T$689</f>
        <v>717687592.067162</v>
      </c>
      <c r="AD689" s="12" t="n">
        <f aca="false">IF($S$689,Assumptions!$B$14*($T$689-Assumptions!$B$13),Assumptions!$B$4)</f>
        <v>196857664.463101</v>
      </c>
      <c r="AE689" s="12" t="n">
        <f aca="false">$U$689+$V$689+$W$689+$X$689+$Y$689+$Z$689+$AA$689+$AB$689+$AC$689+$AD$689</f>
        <v>2000000000</v>
      </c>
      <c r="AF689" s="12" t="n">
        <f aca="false">IF(AND(IF($B$689=1,$U$689&gt;=INDEX($U$571:$U$698,1+$A$689-Assumptions!$B$77),$U$689&gt;INDEX($U$571:$U$698,1+$A$689+Assumptions!$B$77)),IF($C$689=1,$V$689&gt;=INDEX($V$571:$V$698,1+$A$689-Assumptions!$B$78),$V$689&gt;INDEX($V$571:$V$698,1+$A$689+Assumptions!$B$78)),IF($D$689=1,$W$689&gt;=INDEX($W$571:$W$698,1+$A$689-Assumptions!$B$79),$W$689&gt;INDEX($W$571:$W$698,1+$A$689+Assumptions!$B$79)),IF($E$689=1,$X$689&gt;=INDEX($X$571:$X$698,1+$A$689-Assumptions!$B$80),$X$689&gt;INDEX($X$571:$X$698,1+$A$689+Assumptions!$B$80)),IF($F$689=1,$Y$689&gt;=INDEX($Y$571:$Y$698,1+$A$689-Assumptions!$B$81),$Y$689&gt;INDEX($Y$571:$Y$698,1+$A$689+Assumptions!$B$81)),IF($G$689=1,$Z$689&gt;=INDEX($Z$571:$Z$698,1+$A$689-Assumptions!$B$82),$Z$689&gt;INDEX($Z$571:$Z$698,1+$A$689+Assumptions!$B$82)),IF($H$689=1,$AA$689&gt;=INDEX($AA$571:$AA$698,1+$A$689-Assumptions!$B$83),$AA$689&gt;INDEX($AA$571:$AA$698,1+$A$689+Assumptions!$B$83))),1,0)</f>
        <v>0</v>
      </c>
    </row>
    <row r="690" customFormat="false" ht="15" hidden="true" customHeight="false" outlineLevel="0" collapsed="false">
      <c r="A690" s="6" t="n">
        <f aca="false">ROW()-ROW($A$571)+Assumptions!$B$4</f>
        <v>119</v>
      </c>
      <c r="B690" s="12" t="n">
        <f aca="false">MOD(QUOTIENT($A$690,Assumptions!$B$77),2)</f>
        <v>1</v>
      </c>
      <c r="C690" s="12" t="n">
        <f aca="false">MOD(QUOTIENT($A$690,Assumptions!$B$78),2)</f>
        <v>1</v>
      </c>
      <c r="D690" s="12" t="n">
        <f aca="false">MOD(QUOTIENT($A$690,Assumptions!$B$79),2)</f>
        <v>1</v>
      </c>
      <c r="E690" s="12" t="n">
        <f aca="false">MOD(QUOTIENT($A$690,Assumptions!$B$80),2)</f>
        <v>0</v>
      </c>
      <c r="F690" s="12" t="n">
        <f aca="false">MOD(QUOTIENT($A$690,Assumptions!$B$81),2)</f>
        <v>1</v>
      </c>
      <c r="G690" s="12" t="n">
        <f aca="false">MOD(QUOTIENT($A$690,Assumptions!$B$82),2)</f>
        <v>1</v>
      </c>
      <c r="H690" s="12" t="n">
        <f aca="false">MOD(QUOTIENT($A$690,Assumptions!$B$83),2)</f>
        <v>1</v>
      </c>
      <c r="I690" s="12" t="n">
        <f aca="false">IF($B$690=1,MIN(Assumptions!$B$67,MAX(Assumptions!$B$4,Assumptions!$B$26-(Assumptions!$B$4))),Assumptions!$B$4)</f>
        <v>30000000</v>
      </c>
      <c r="J690" s="12" t="n">
        <f aca="false">IF($C$690=1,MIN(Assumptions!$B$66,MAX(Assumptions!$B$4,Assumptions!$B$26-($I$690))),Assumptions!$B$4)</f>
        <v>300000000</v>
      </c>
      <c r="K690" s="12" t="n">
        <f aca="false">IF($D$690=1,MIN(Assumptions!$B$61,MAX(Assumptions!$B$4,Assumptions!$B$26-($I$690+$J$690))),Assumptions!$B$4)</f>
        <v>100000000</v>
      </c>
      <c r="L690" s="12" t="n">
        <f aca="false">IF($E$690=1,MIN(Assumptions!$B$56,MAX(Assumptions!$B$4,Assumptions!$B$26-($I$690+$J$690+$K$690))),Assumptions!$B$4)</f>
        <v>0</v>
      </c>
      <c r="M690" s="12" t="n">
        <f aca="false">IF($F$690=1,MIN(Assumptions!$B$51,MAX(Assumptions!$B$4,Assumptions!$B$26-($I$690+$J$690+$K$690+$L$690))),Assumptions!$B$4)</f>
        <v>30000000</v>
      </c>
      <c r="N690" s="12" t="n">
        <f aca="false">IF($G$690=1,MIN(Assumptions!$B$46,MAX(Assumptions!$B$4,Assumptions!$B$26-($I$690+$J$690+$K$690+$L$690+$M$690))),Assumptions!$B$4)</f>
        <v>15000000</v>
      </c>
      <c r="O690" s="12" t="n">
        <f aca="false">IF($H$690=1,MIN(Assumptions!$B$41,MAX(Assumptions!$B$4,Assumptions!$B$26-($I$690+$J$690+$K$690+$L$690+$M$690+$N$690))),Assumptions!$B$4)</f>
        <v>5000000</v>
      </c>
      <c r="P690" s="12" t="n">
        <f aca="false">$I$690+$J$690+$K$690+$L$690+$M$690+$N$690+$O$690</f>
        <v>480000000</v>
      </c>
      <c r="Q690" s="12" t="n">
        <f aca="false">MAX(Assumptions!$B$4,Assumptions!$B$26-$P$690)</f>
        <v>1520000000</v>
      </c>
      <c r="R690" s="12" t="n">
        <f aca="false">$J$560+$O$560+Assumptions!$B$20+IF($B$690=0,$D$560,Assumptions!$B$4)+IF($C$690=0,$AI$560,Assumptions!$B$4)+IF($D$690=0,$AF$560,Assumptions!$B$4)+IF($E$690=0,$AC$560,Assumptions!$B$4)+IF($F$690=0,$Z$560,Assumptions!$B$4)+IF($G$690=0,$W$560,Assumptions!$B$4)+IF($H$690=0,$T$560,Assumptions!$B$4)</f>
        <v>11655270.5549819</v>
      </c>
      <c r="S690" s="12" t="n">
        <f aca="false">IF($R$690&gt;Assumptions!$B$4,$Q$690/$R$690&gt;Assumptions!$B$13,FALSE())</f>
        <v>1</v>
      </c>
      <c r="T690" s="12" t="n">
        <f aca="false">IF($S$690,($Q$690+Assumptions!$B$14*Assumptions!$B$13)/($R$690+Assumptions!$B$14),IF($R$690&gt;Assumptions!$B$4,$Q$690/$R$690,Assumptions!$B$4))</f>
        <v>107.557110553719</v>
      </c>
      <c r="U690" s="12" t="n">
        <f aca="false">IF($B$690=1,$I$690,$D$560*$T$690)</f>
        <v>30000000</v>
      </c>
      <c r="V690" s="12" t="n">
        <f aca="false">IF($C$690=1,$J$690,$AI$560*$T$690)</f>
        <v>300000000</v>
      </c>
      <c r="W690" s="12" t="n">
        <f aca="false">IF($D$690=1,$K$690,$AF$560*$T$690)</f>
        <v>100000000</v>
      </c>
      <c r="X690" s="12" t="n">
        <f aca="false">IF($E$690=1,$L$690,$AC$560*$T$690)</f>
        <v>258137065.328926</v>
      </c>
      <c r="Y690" s="12" t="n">
        <f aca="false">IF($F$690=1,$M$690,$Z$560*$T$690)</f>
        <v>30000000</v>
      </c>
      <c r="Z690" s="12" t="n">
        <f aca="false">IF($G$690=1,$N$690,$W$560*$T$690)</f>
        <v>15000000</v>
      </c>
      <c r="AA690" s="12" t="n">
        <f aca="false">IF($H$690=1,$O$690,$T$560*$T$690)</f>
        <v>5000000</v>
      </c>
      <c r="AB690" s="12" t="n">
        <f aca="false">($J$560+$O$560)*$T$690</f>
        <v>27456163.3033018</v>
      </c>
      <c r="AC690" s="12" t="n">
        <f aca="false">Assumptions!$B$20*$T$690</f>
        <v>968013994.983474</v>
      </c>
      <c r="AD690" s="12" t="n">
        <f aca="false">IF($S$690,Assumptions!$B$14*($T$690-Assumptions!$B$13),Assumptions!$B$4)</f>
        <v>266392776.384298</v>
      </c>
      <c r="AE690" s="12" t="n">
        <f aca="false">$U$690+$V$690+$W$690+$X$690+$Y$690+$Z$690+$AA$690+$AB$690+$AC$690+$AD$690</f>
        <v>2000000000</v>
      </c>
      <c r="AF690" s="12" t="n">
        <f aca="false">IF(AND(IF($B$690=1,$U$690&gt;=INDEX($U$571:$U$698,1+$A$690-Assumptions!$B$77),$U$690&gt;INDEX($U$571:$U$698,1+$A$690+Assumptions!$B$77)),IF($C$690=1,$V$690&gt;=INDEX($V$571:$V$698,1+$A$690-Assumptions!$B$78),$V$690&gt;INDEX($V$571:$V$698,1+$A$690+Assumptions!$B$78)),IF($D$690=1,$W$690&gt;=INDEX($W$571:$W$698,1+$A$690-Assumptions!$B$79),$W$690&gt;INDEX($W$571:$W$698,1+$A$690+Assumptions!$B$79)),IF($E$690=1,$X$690&gt;=INDEX($X$571:$X$698,1+$A$690-Assumptions!$B$80),$X$690&gt;INDEX($X$571:$X$698,1+$A$690+Assumptions!$B$80)),IF($F$690=1,$Y$690&gt;=INDEX($Y$571:$Y$698,1+$A$690-Assumptions!$B$81),$Y$690&gt;INDEX($Y$571:$Y$698,1+$A$690+Assumptions!$B$81)),IF($G$690=1,$Z$690&gt;=INDEX($Z$571:$Z$698,1+$A$690-Assumptions!$B$82),$Z$690&gt;INDEX($Z$571:$Z$698,1+$A$690+Assumptions!$B$82)),IF($H$690=1,$AA$690&gt;=INDEX($AA$571:$AA$698,1+$A$690-Assumptions!$B$83),$AA$690&gt;INDEX($AA$571:$AA$698,1+$A$690+Assumptions!$B$83))),1,0)</f>
        <v>0</v>
      </c>
    </row>
    <row r="691" customFormat="false" ht="15" hidden="true" customHeight="false" outlineLevel="0" collapsed="false">
      <c r="A691" s="6" t="n">
        <f aca="false">ROW()-ROW($A$571)+Assumptions!$B$4</f>
        <v>120</v>
      </c>
      <c r="B691" s="12" t="n">
        <f aca="false">MOD(QUOTIENT($A$691,Assumptions!$B$77),2)</f>
        <v>1</v>
      </c>
      <c r="C691" s="12" t="n">
        <f aca="false">MOD(QUOTIENT($A$691,Assumptions!$B$78),2)</f>
        <v>1</v>
      </c>
      <c r="D691" s="12" t="n">
        <f aca="false">MOD(QUOTIENT($A$691,Assumptions!$B$79),2)</f>
        <v>1</v>
      </c>
      <c r="E691" s="12" t="n">
        <f aca="false">MOD(QUOTIENT($A$691,Assumptions!$B$80),2)</f>
        <v>1</v>
      </c>
      <c r="F691" s="12" t="n">
        <f aca="false">MOD(QUOTIENT($A$691,Assumptions!$B$81),2)</f>
        <v>0</v>
      </c>
      <c r="G691" s="12" t="n">
        <f aca="false">MOD(QUOTIENT($A$691,Assumptions!$B$82),2)</f>
        <v>0</v>
      </c>
      <c r="H691" s="12" t="n">
        <f aca="false">MOD(QUOTIENT($A$691,Assumptions!$B$83),2)</f>
        <v>0</v>
      </c>
      <c r="I691" s="12" t="n">
        <f aca="false">IF($B$691=1,MIN(Assumptions!$B$67,MAX(Assumptions!$B$4,Assumptions!$B$26-(Assumptions!$B$4))),Assumptions!$B$4)</f>
        <v>30000000</v>
      </c>
      <c r="J691" s="12" t="n">
        <f aca="false">IF($C$691=1,MIN(Assumptions!$B$66,MAX(Assumptions!$B$4,Assumptions!$B$26-($I$691))),Assumptions!$B$4)</f>
        <v>300000000</v>
      </c>
      <c r="K691" s="12" t="n">
        <f aca="false">IF($D$691=1,MIN(Assumptions!$B$61,MAX(Assumptions!$B$4,Assumptions!$B$26-($I$691+$J$691))),Assumptions!$B$4)</f>
        <v>100000000</v>
      </c>
      <c r="L691" s="12" t="n">
        <f aca="false">IF($E$691=1,MIN(Assumptions!$B$56,MAX(Assumptions!$B$4,Assumptions!$B$26-($I$691+$J$691+$K$691))),Assumptions!$B$4)</f>
        <v>60000000</v>
      </c>
      <c r="M691" s="12" t="n">
        <f aca="false">IF($F$691=1,MIN(Assumptions!$B$51,MAX(Assumptions!$B$4,Assumptions!$B$26-($I$691+$J$691+$K$691+$L$691))),Assumptions!$B$4)</f>
        <v>0</v>
      </c>
      <c r="N691" s="12" t="n">
        <f aca="false">IF($G$691=1,MIN(Assumptions!$B$46,MAX(Assumptions!$B$4,Assumptions!$B$26-($I$691+$J$691+$K$691+$L$691+$M$691))),Assumptions!$B$4)</f>
        <v>0</v>
      </c>
      <c r="O691" s="12" t="n">
        <f aca="false">IF($H$691=1,MIN(Assumptions!$B$41,MAX(Assumptions!$B$4,Assumptions!$B$26-($I$691+$J$691+$K$691+$L$691+$M$691+$N$691))),Assumptions!$B$4)</f>
        <v>0</v>
      </c>
      <c r="P691" s="12" t="n">
        <f aca="false">$I$691+$J$691+$K$691+$L$691+$M$691+$N$691+$O$691</f>
        <v>490000000</v>
      </c>
      <c r="Q691" s="12" t="n">
        <f aca="false">MAX(Assumptions!$B$4,Assumptions!$B$26-$P$691)</f>
        <v>1510000000</v>
      </c>
      <c r="R691" s="12" t="n">
        <f aca="false">$J$560+$O$560+Assumptions!$B$20+IF($B$691=0,$D$560,Assumptions!$B$4)+IF($C$691=0,$AI$560,Assumptions!$B$4)+IF($D$691=0,$AF$560,Assumptions!$B$4)+IF($E$691=0,$AC$560,Assumptions!$B$4)+IF($F$691=0,$Z$560,Assumptions!$B$4)+IF($G$691=0,$W$560,Assumptions!$B$4)+IF($H$691=0,$T$560,Assumptions!$B$4)</f>
        <v>22255270.5549819</v>
      </c>
      <c r="S691" s="12" t="n">
        <f aca="false">IF($R$691&gt;Assumptions!$B$4,$Q$691/$R$691&gt;Assumptions!$B$13,FALSE())</f>
        <v>1</v>
      </c>
      <c r="T691" s="12" t="n">
        <f aca="false">IF($S$691,($Q$691+Assumptions!$B$14*Assumptions!$B$13)/($R$691+Assumptions!$B$14),IF($R$691&gt;Assumptions!$B$4,$Q$691/$R$691,Assumptions!$B$4))</f>
        <v>61.0981001658095</v>
      </c>
      <c r="U691" s="12" t="n">
        <f aca="false">IF($B$691=1,$I$691,$D$560*$T$691)</f>
        <v>30000000</v>
      </c>
      <c r="V691" s="12" t="n">
        <f aca="false">IF($C$691=1,$J$691,$AI$560*$T$691)</f>
        <v>300000000</v>
      </c>
      <c r="W691" s="12" t="n">
        <f aca="false">IF($D$691=1,$K$691,$AF$560*$T$691)</f>
        <v>100000000</v>
      </c>
      <c r="X691" s="12" t="n">
        <f aca="false">IF($E$691=1,$L$691,$AC$560*$T$691)</f>
        <v>60000000</v>
      </c>
      <c r="Y691" s="12" t="n">
        <f aca="false">IF($F$691=1,$M$691,$Z$560*$T$691)</f>
        <v>183294300.497428</v>
      </c>
      <c r="Z691" s="12" t="n">
        <f aca="false">IF($G$691=1,$N$691,$W$560*$T$691)</f>
        <v>305490500.829047</v>
      </c>
      <c r="AA691" s="12" t="n">
        <f aca="false">IF($H$691=1,$O$691,$T$560*$T$691)</f>
        <v>305490500.829047</v>
      </c>
      <c r="AB691" s="12" t="n">
        <f aca="false">($J$560+$O$560)*$T$691</f>
        <v>15596545.9376683</v>
      </c>
      <c r="AC691" s="12" t="n">
        <f aca="false">Assumptions!$B$20*$T$691</f>
        <v>549882901.492285</v>
      </c>
      <c r="AD691" s="12" t="n">
        <f aca="false">IF($S$691,Assumptions!$B$14*($T$691-Assumptions!$B$13),Assumptions!$B$4)</f>
        <v>150245250.414524</v>
      </c>
      <c r="AE691" s="12" t="n">
        <f aca="false">$U$691+$V$691+$W$691+$X$691+$Y$691+$Z$691+$AA$691+$AB$691+$AC$691+$AD$691</f>
        <v>2000000000</v>
      </c>
      <c r="AF691" s="12" t="n">
        <f aca="false">IF(AND(IF($B$691=1,$U$691&gt;=INDEX($U$571:$U$698,1+$A$691-Assumptions!$B$77),$U$691&gt;INDEX($U$571:$U$698,1+$A$691+Assumptions!$B$77)),IF($C$691=1,$V$691&gt;=INDEX($V$571:$V$698,1+$A$691-Assumptions!$B$78),$V$691&gt;INDEX($V$571:$V$698,1+$A$691+Assumptions!$B$78)),IF($D$691=1,$W$691&gt;=INDEX($W$571:$W$698,1+$A$691-Assumptions!$B$79),$W$691&gt;INDEX($W$571:$W$698,1+$A$691+Assumptions!$B$79)),IF($E$691=1,$X$691&gt;=INDEX($X$571:$X$698,1+$A$691-Assumptions!$B$80),$X$691&gt;INDEX($X$571:$X$698,1+$A$691+Assumptions!$B$80)),IF($F$691=1,$Y$691&gt;=INDEX($Y$571:$Y$698,1+$A$691-Assumptions!$B$81),$Y$691&gt;INDEX($Y$571:$Y$698,1+$A$691+Assumptions!$B$81)),IF($G$691=1,$Z$691&gt;=INDEX($Z$571:$Z$698,1+$A$691-Assumptions!$B$82),$Z$691&gt;INDEX($Z$571:$Z$698,1+$A$691+Assumptions!$B$82)),IF($H$691=1,$AA$691&gt;=INDEX($AA$571:$AA$698,1+$A$691-Assumptions!$B$83),$AA$691&gt;INDEX($AA$571:$AA$698,1+$A$691+Assumptions!$B$83))),1,0)</f>
        <v>0</v>
      </c>
    </row>
    <row r="692" customFormat="false" ht="15" hidden="true" customHeight="false" outlineLevel="0" collapsed="false">
      <c r="A692" s="6" t="n">
        <f aca="false">ROW()-ROW($A$571)+Assumptions!$B$4</f>
        <v>121</v>
      </c>
      <c r="B692" s="12" t="n">
        <f aca="false">MOD(QUOTIENT($A$692,Assumptions!$B$77),2)</f>
        <v>1</v>
      </c>
      <c r="C692" s="12" t="n">
        <f aca="false">MOD(QUOTIENT($A$692,Assumptions!$B$78),2)</f>
        <v>1</v>
      </c>
      <c r="D692" s="12" t="n">
        <f aca="false">MOD(QUOTIENT($A$692,Assumptions!$B$79),2)</f>
        <v>1</v>
      </c>
      <c r="E692" s="12" t="n">
        <f aca="false">MOD(QUOTIENT($A$692,Assumptions!$B$80),2)</f>
        <v>1</v>
      </c>
      <c r="F692" s="12" t="n">
        <f aca="false">MOD(QUOTIENT($A$692,Assumptions!$B$81),2)</f>
        <v>0</v>
      </c>
      <c r="G692" s="12" t="n">
        <f aca="false">MOD(QUOTIENT($A$692,Assumptions!$B$82),2)</f>
        <v>0</v>
      </c>
      <c r="H692" s="12" t="n">
        <f aca="false">MOD(QUOTIENT($A$692,Assumptions!$B$83),2)</f>
        <v>1</v>
      </c>
      <c r="I692" s="12" t="n">
        <f aca="false">IF($B$692=1,MIN(Assumptions!$B$67,MAX(Assumptions!$B$4,Assumptions!$B$26-(Assumptions!$B$4))),Assumptions!$B$4)</f>
        <v>30000000</v>
      </c>
      <c r="J692" s="12" t="n">
        <f aca="false">IF($C$692=1,MIN(Assumptions!$B$66,MAX(Assumptions!$B$4,Assumptions!$B$26-($I$692))),Assumptions!$B$4)</f>
        <v>300000000</v>
      </c>
      <c r="K692" s="12" t="n">
        <f aca="false">IF($D$692=1,MIN(Assumptions!$B$61,MAX(Assumptions!$B$4,Assumptions!$B$26-($I$692+$J$692))),Assumptions!$B$4)</f>
        <v>100000000</v>
      </c>
      <c r="L692" s="12" t="n">
        <f aca="false">IF($E$692=1,MIN(Assumptions!$B$56,MAX(Assumptions!$B$4,Assumptions!$B$26-($I$692+$J$692+$K$692))),Assumptions!$B$4)</f>
        <v>60000000</v>
      </c>
      <c r="M692" s="12" t="n">
        <f aca="false">IF($F$692=1,MIN(Assumptions!$B$51,MAX(Assumptions!$B$4,Assumptions!$B$26-($I$692+$J$692+$K$692+$L$692))),Assumptions!$B$4)</f>
        <v>0</v>
      </c>
      <c r="N692" s="12" t="n">
        <f aca="false">IF($G$692=1,MIN(Assumptions!$B$46,MAX(Assumptions!$B$4,Assumptions!$B$26-($I$692+$J$692+$K$692+$L$692+$M$692))),Assumptions!$B$4)</f>
        <v>0</v>
      </c>
      <c r="O692" s="12" t="n">
        <f aca="false">IF($H$692=1,MIN(Assumptions!$B$41,MAX(Assumptions!$B$4,Assumptions!$B$26-($I$692+$J$692+$K$692+$L$692+$M$692+$N$692))),Assumptions!$B$4)</f>
        <v>5000000</v>
      </c>
      <c r="P692" s="12" t="n">
        <f aca="false">$I$692+$J$692+$K$692+$L$692+$M$692+$N$692+$O$692</f>
        <v>495000000</v>
      </c>
      <c r="Q692" s="12" t="n">
        <f aca="false">MAX(Assumptions!$B$4,Assumptions!$B$26-$P$692)</f>
        <v>1505000000</v>
      </c>
      <c r="R692" s="12" t="n">
        <f aca="false">$J$560+$O$560+Assumptions!$B$20+IF($B$692=0,$D$560,Assumptions!$B$4)+IF($C$692=0,$AI$560,Assumptions!$B$4)+IF($D$692=0,$AF$560,Assumptions!$B$4)+IF($E$692=0,$AC$560,Assumptions!$B$4)+IF($F$692=0,$Z$560,Assumptions!$B$4)+IF($G$692=0,$W$560,Assumptions!$B$4)+IF($H$692=0,$T$560,Assumptions!$B$4)</f>
        <v>17255270.5549819</v>
      </c>
      <c r="S692" s="12" t="n">
        <f aca="false">IF($R$692&gt;Assumptions!$B$4,$Q$692/$R$692&gt;Assumptions!$B$13,FALSE())</f>
        <v>1</v>
      </c>
      <c r="T692" s="12" t="n">
        <f aca="false">IF($S$692,($Q$692+Assumptions!$B$14*Assumptions!$B$13)/($R$692+Assumptions!$B$14),IF($R$692&gt;Assumptions!$B$4,$Q$692/$R$692,Assumptions!$B$4))</f>
        <v>76.3087499006605</v>
      </c>
      <c r="U692" s="12" t="n">
        <f aca="false">IF($B$692=1,$I$692,$D$560*$T$692)</f>
        <v>30000000</v>
      </c>
      <c r="V692" s="12" t="n">
        <f aca="false">IF($C$692=1,$J$692,$AI$560*$T$692)</f>
        <v>300000000</v>
      </c>
      <c r="W692" s="12" t="n">
        <f aca="false">IF($D$692=1,$K$692,$AF$560*$T$692)</f>
        <v>100000000</v>
      </c>
      <c r="X692" s="12" t="n">
        <f aca="false">IF($E$692=1,$L$692,$AC$560*$T$692)</f>
        <v>60000000</v>
      </c>
      <c r="Y692" s="12" t="n">
        <f aca="false">IF($F$692=1,$M$692,$Z$560*$T$692)</f>
        <v>228926249.701982</v>
      </c>
      <c r="Z692" s="12" t="n">
        <f aca="false">IF($G$692=1,$N$692,$W$560*$T$692)</f>
        <v>381543749.503303</v>
      </c>
      <c r="AA692" s="12" t="n">
        <f aca="false">IF($H$692=1,$O$692,$T$560*$T$692)</f>
        <v>5000000</v>
      </c>
      <c r="AB692" s="12" t="n">
        <f aca="false">($J$560+$O$560)*$T$692</f>
        <v>19479376.9371197</v>
      </c>
      <c r="AC692" s="12" t="n">
        <f aca="false">Assumptions!$B$20*$T$692</f>
        <v>686778749.105945</v>
      </c>
      <c r="AD692" s="12" t="n">
        <f aca="false">IF($S$692,Assumptions!$B$14*($T$692-Assumptions!$B$13),Assumptions!$B$4)</f>
        <v>188271874.751651</v>
      </c>
      <c r="AE692" s="12" t="n">
        <f aca="false">$U$692+$V$692+$W$692+$X$692+$Y$692+$Z$692+$AA$692+$AB$692+$AC$692+$AD$692</f>
        <v>2000000000</v>
      </c>
      <c r="AF692" s="12" t="n">
        <f aca="false">IF(AND(IF($B$692=1,$U$692&gt;=INDEX($U$571:$U$698,1+$A$692-Assumptions!$B$77),$U$692&gt;INDEX($U$571:$U$698,1+$A$692+Assumptions!$B$77)),IF($C$692=1,$V$692&gt;=INDEX($V$571:$V$698,1+$A$692-Assumptions!$B$78),$V$692&gt;INDEX($V$571:$V$698,1+$A$692+Assumptions!$B$78)),IF($D$692=1,$W$692&gt;=INDEX($W$571:$W$698,1+$A$692-Assumptions!$B$79),$W$692&gt;INDEX($W$571:$W$698,1+$A$692+Assumptions!$B$79)),IF($E$692=1,$X$692&gt;=INDEX($X$571:$X$698,1+$A$692-Assumptions!$B$80),$X$692&gt;INDEX($X$571:$X$698,1+$A$692+Assumptions!$B$80)),IF($F$692=1,$Y$692&gt;=INDEX($Y$571:$Y$698,1+$A$692-Assumptions!$B$81),$Y$692&gt;INDEX($Y$571:$Y$698,1+$A$692+Assumptions!$B$81)),IF($G$692=1,$Z$692&gt;=INDEX($Z$571:$Z$698,1+$A$692-Assumptions!$B$82),$Z$692&gt;INDEX($Z$571:$Z$698,1+$A$692+Assumptions!$B$82)),IF($H$692=1,$AA$692&gt;=INDEX($AA$571:$AA$698,1+$A$692-Assumptions!$B$83),$AA$692&gt;INDEX($AA$571:$AA$698,1+$A$692+Assumptions!$B$83))),1,0)</f>
        <v>0</v>
      </c>
    </row>
    <row r="693" customFormat="false" ht="15" hidden="true" customHeight="false" outlineLevel="0" collapsed="false">
      <c r="A693" s="6" t="n">
        <f aca="false">ROW()-ROW($A$571)+Assumptions!$B$4</f>
        <v>122</v>
      </c>
      <c r="B693" s="12" t="n">
        <f aca="false">MOD(QUOTIENT($A$693,Assumptions!$B$77),2)</f>
        <v>1</v>
      </c>
      <c r="C693" s="12" t="n">
        <f aca="false">MOD(QUOTIENT($A$693,Assumptions!$B$78),2)</f>
        <v>1</v>
      </c>
      <c r="D693" s="12" t="n">
        <f aca="false">MOD(QUOTIENT($A$693,Assumptions!$B$79),2)</f>
        <v>1</v>
      </c>
      <c r="E693" s="12" t="n">
        <f aca="false">MOD(QUOTIENT($A$693,Assumptions!$B$80),2)</f>
        <v>1</v>
      </c>
      <c r="F693" s="12" t="n">
        <f aca="false">MOD(QUOTIENT($A$693,Assumptions!$B$81),2)</f>
        <v>0</v>
      </c>
      <c r="G693" s="12" t="n">
        <f aca="false">MOD(QUOTIENT($A$693,Assumptions!$B$82),2)</f>
        <v>1</v>
      </c>
      <c r="H693" s="12" t="n">
        <f aca="false">MOD(QUOTIENT($A$693,Assumptions!$B$83),2)</f>
        <v>0</v>
      </c>
      <c r="I693" s="12" t="n">
        <f aca="false">IF($B$693=1,MIN(Assumptions!$B$67,MAX(Assumptions!$B$4,Assumptions!$B$26-(Assumptions!$B$4))),Assumptions!$B$4)</f>
        <v>30000000</v>
      </c>
      <c r="J693" s="12" t="n">
        <f aca="false">IF($C$693=1,MIN(Assumptions!$B$66,MAX(Assumptions!$B$4,Assumptions!$B$26-($I$693))),Assumptions!$B$4)</f>
        <v>300000000</v>
      </c>
      <c r="K693" s="12" t="n">
        <f aca="false">IF($D$693=1,MIN(Assumptions!$B$61,MAX(Assumptions!$B$4,Assumptions!$B$26-($I$693+$J$693))),Assumptions!$B$4)</f>
        <v>100000000</v>
      </c>
      <c r="L693" s="12" t="n">
        <f aca="false">IF($E$693=1,MIN(Assumptions!$B$56,MAX(Assumptions!$B$4,Assumptions!$B$26-($I$693+$J$693+$K$693))),Assumptions!$B$4)</f>
        <v>60000000</v>
      </c>
      <c r="M693" s="12" t="n">
        <f aca="false">IF($F$693=1,MIN(Assumptions!$B$51,MAX(Assumptions!$B$4,Assumptions!$B$26-($I$693+$J$693+$K$693+$L$693))),Assumptions!$B$4)</f>
        <v>0</v>
      </c>
      <c r="N693" s="12" t="n">
        <f aca="false">IF($G$693=1,MIN(Assumptions!$B$46,MAX(Assumptions!$B$4,Assumptions!$B$26-($I$693+$J$693+$K$693+$L$693+$M$693))),Assumptions!$B$4)</f>
        <v>15000000</v>
      </c>
      <c r="O693" s="12" t="n">
        <f aca="false">IF($H$693=1,MIN(Assumptions!$B$41,MAX(Assumptions!$B$4,Assumptions!$B$26-($I$693+$J$693+$K$693+$L$693+$M$693+$N$693))),Assumptions!$B$4)</f>
        <v>0</v>
      </c>
      <c r="P693" s="12" t="n">
        <f aca="false">$I$693+$J$693+$K$693+$L$693+$M$693+$N$693+$O$693</f>
        <v>505000000</v>
      </c>
      <c r="Q693" s="12" t="n">
        <f aca="false">MAX(Assumptions!$B$4,Assumptions!$B$26-$P$693)</f>
        <v>1495000000</v>
      </c>
      <c r="R693" s="12" t="n">
        <f aca="false">$J$560+$O$560+Assumptions!$B$20+IF($B$693=0,$D$560,Assumptions!$B$4)+IF($C$693=0,$AI$560,Assumptions!$B$4)+IF($D$693=0,$AF$560,Assumptions!$B$4)+IF($E$693=0,$AC$560,Assumptions!$B$4)+IF($F$693=0,$Z$560,Assumptions!$B$4)+IF($G$693=0,$W$560,Assumptions!$B$4)+IF($H$693=0,$T$560,Assumptions!$B$4)</f>
        <v>17255270.5549819</v>
      </c>
      <c r="S693" s="12" t="n">
        <f aca="false">IF($R$693&gt;Assumptions!$B$4,$Q$693/$R$693&gt;Assumptions!$B$13,FALSE())</f>
        <v>1</v>
      </c>
      <c r="T693" s="12" t="n">
        <f aca="false">IF($S$693,($Q$693+Assumptions!$B$14*Assumptions!$B$13)/($R$693+Assumptions!$B$14),IF($R$693&gt;Assumptions!$B$4,$Q$693/$R$693,Assumptions!$B$4))</f>
        <v>75.8025558714688</v>
      </c>
      <c r="U693" s="12" t="n">
        <f aca="false">IF($B$693=1,$I$693,$D$560*$T$693)</f>
        <v>30000000</v>
      </c>
      <c r="V693" s="12" t="n">
        <f aca="false">IF($C$693=1,$J$693,$AI$560*$T$693)</f>
        <v>300000000</v>
      </c>
      <c r="W693" s="12" t="n">
        <f aca="false">IF($D$693=1,$K$693,$AF$560*$T$693)</f>
        <v>100000000</v>
      </c>
      <c r="X693" s="12" t="n">
        <f aca="false">IF($E$693=1,$L$693,$AC$560*$T$693)</f>
        <v>60000000</v>
      </c>
      <c r="Y693" s="12" t="n">
        <f aca="false">IF($F$693=1,$M$693,$Z$560*$T$693)</f>
        <v>227407667.614406</v>
      </c>
      <c r="Z693" s="12" t="n">
        <f aca="false">IF($G$693=1,$N$693,$W$560*$T$693)</f>
        <v>15000000</v>
      </c>
      <c r="AA693" s="12" t="n">
        <f aca="false">IF($H$693=1,$O$693,$T$560*$T$693)</f>
        <v>379012779.357344</v>
      </c>
      <c r="AB693" s="12" t="n">
        <f aca="false">($J$560+$O$560)*$T$693</f>
        <v>19350160.5063593</v>
      </c>
      <c r="AC693" s="12" t="n">
        <f aca="false">Assumptions!$B$20*$T$693</f>
        <v>682223002.843219</v>
      </c>
      <c r="AD693" s="12" t="n">
        <f aca="false">IF($S$693,Assumptions!$B$14*($T$693-Assumptions!$B$13),Assumptions!$B$4)</f>
        <v>187006389.678672</v>
      </c>
      <c r="AE693" s="12" t="n">
        <f aca="false">$U$693+$V$693+$W$693+$X$693+$Y$693+$Z$693+$AA$693+$AB$693+$AC$693+$AD$693</f>
        <v>2000000000</v>
      </c>
      <c r="AF693" s="12" t="n">
        <f aca="false">IF(AND(IF($B$693=1,$U$693&gt;=INDEX($U$571:$U$698,1+$A$693-Assumptions!$B$77),$U$693&gt;INDEX($U$571:$U$698,1+$A$693+Assumptions!$B$77)),IF($C$693=1,$V$693&gt;=INDEX($V$571:$V$698,1+$A$693-Assumptions!$B$78),$V$693&gt;INDEX($V$571:$V$698,1+$A$693+Assumptions!$B$78)),IF($D$693=1,$W$693&gt;=INDEX($W$571:$W$698,1+$A$693-Assumptions!$B$79),$W$693&gt;INDEX($W$571:$W$698,1+$A$693+Assumptions!$B$79)),IF($E$693=1,$X$693&gt;=INDEX($X$571:$X$698,1+$A$693-Assumptions!$B$80),$X$693&gt;INDEX($X$571:$X$698,1+$A$693+Assumptions!$B$80)),IF($F$693=1,$Y$693&gt;=INDEX($Y$571:$Y$698,1+$A$693-Assumptions!$B$81),$Y$693&gt;INDEX($Y$571:$Y$698,1+$A$693+Assumptions!$B$81)),IF($G$693=1,$Z$693&gt;=INDEX($Z$571:$Z$698,1+$A$693-Assumptions!$B$82),$Z$693&gt;INDEX($Z$571:$Z$698,1+$A$693+Assumptions!$B$82)),IF($H$693=1,$AA$693&gt;=INDEX($AA$571:$AA$698,1+$A$693-Assumptions!$B$83),$AA$693&gt;INDEX($AA$571:$AA$698,1+$A$693+Assumptions!$B$83))),1,0)</f>
        <v>0</v>
      </c>
    </row>
    <row r="694" customFormat="false" ht="15" hidden="true" customHeight="false" outlineLevel="0" collapsed="false">
      <c r="A694" s="6" t="n">
        <f aca="false">ROW()-ROW($A$571)+Assumptions!$B$4</f>
        <v>123</v>
      </c>
      <c r="B694" s="12" t="n">
        <f aca="false">MOD(QUOTIENT($A$694,Assumptions!$B$77),2)</f>
        <v>1</v>
      </c>
      <c r="C694" s="12" t="n">
        <f aca="false">MOD(QUOTIENT($A$694,Assumptions!$B$78),2)</f>
        <v>1</v>
      </c>
      <c r="D694" s="12" t="n">
        <f aca="false">MOD(QUOTIENT($A$694,Assumptions!$B$79),2)</f>
        <v>1</v>
      </c>
      <c r="E694" s="12" t="n">
        <f aca="false">MOD(QUOTIENT($A$694,Assumptions!$B$80),2)</f>
        <v>1</v>
      </c>
      <c r="F694" s="12" t="n">
        <f aca="false">MOD(QUOTIENT($A$694,Assumptions!$B$81),2)</f>
        <v>0</v>
      </c>
      <c r="G694" s="12" t="n">
        <f aca="false">MOD(QUOTIENT($A$694,Assumptions!$B$82),2)</f>
        <v>1</v>
      </c>
      <c r="H694" s="12" t="n">
        <f aca="false">MOD(QUOTIENT($A$694,Assumptions!$B$83),2)</f>
        <v>1</v>
      </c>
      <c r="I694" s="12" t="n">
        <f aca="false">IF($B$694=1,MIN(Assumptions!$B$67,MAX(Assumptions!$B$4,Assumptions!$B$26-(Assumptions!$B$4))),Assumptions!$B$4)</f>
        <v>30000000</v>
      </c>
      <c r="J694" s="12" t="n">
        <f aca="false">IF($C$694=1,MIN(Assumptions!$B$66,MAX(Assumptions!$B$4,Assumptions!$B$26-($I$694))),Assumptions!$B$4)</f>
        <v>300000000</v>
      </c>
      <c r="K694" s="12" t="n">
        <f aca="false">IF($D$694=1,MIN(Assumptions!$B$61,MAX(Assumptions!$B$4,Assumptions!$B$26-($I$694+$J$694))),Assumptions!$B$4)</f>
        <v>100000000</v>
      </c>
      <c r="L694" s="12" t="n">
        <f aca="false">IF($E$694=1,MIN(Assumptions!$B$56,MAX(Assumptions!$B$4,Assumptions!$B$26-($I$694+$J$694+$K$694))),Assumptions!$B$4)</f>
        <v>60000000</v>
      </c>
      <c r="M694" s="12" t="n">
        <f aca="false">IF($F$694=1,MIN(Assumptions!$B$51,MAX(Assumptions!$B$4,Assumptions!$B$26-($I$694+$J$694+$K$694+$L$694))),Assumptions!$B$4)</f>
        <v>0</v>
      </c>
      <c r="N694" s="12" t="n">
        <f aca="false">IF($G$694=1,MIN(Assumptions!$B$46,MAX(Assumptions!$B$4,Assumptions!$B$26-($I$694+$J$694+$K$694+$L$694+$M$694))),Assumptions!$B$4)</f>
        <v>15000000</v>
      </c>
      <c r="O694" s="12" t="n">
        <f aca="false">IF($H$694=1,MIN(Assumptions!$B$41,MAX(Assumptions!$B$4,Assumptions!$B$26-($I$694+$J$694+$K$694+$L$694+$M$694+$N$694))),Assumptions!$B$4)</f>
        <v>5000000</v>
      </c>
      <c r="P694" s="12" t="n">
        <f aca="false">$I$694+$J$694+$K$694+$L$694+$M$694+$N$694+$O$694</f>
        <v>510000000</v>
      </c>
      <c r="Q694" s="12" t="n">
        <f aca="false">MAX(Assumptions!$B$4,Assumptions!$B$26-$P$694)</f>
        <v>1490000000</v>
      </c>
      <c r="R694" s="12" t="n">
        <f aca="false">$J$560+$O$560+Assumptions!$B$20+IF($B$694=0,$D$560,Assumptions!$B$4)+IF($C$694=0,$AI$560,Assumptions!$B$4)+IF($D$694=0,$AF$560,Assumptions!$B$4)+IF($E$694=0,$AC$560,Assumptions!$B$4)+IF($F$694=0,$Z$560,Assumptions!$B$4)+IF($G$694=0,$W$560,Assumptions!$B$4)+IF($H$694=0,$T$560,Assumptions!$B$4)</f>
        <v>12255270.5549819</v>
      </c>
      <c r="S694" s="12" t="n">
        <f aca="false">IF($R$694&gt;Assumptions!$B$4,$Q$694/$R$694&gt;Assumptions!$B$13,FALSE())</f>
        <v>1</v>
      </c>
      <c r="T694" s="12" t="n">
        <f aca="false">IF($S$694,($Q$694+Assumptions!$B$14*Assumptions!$B$13)/($R$694+Assumptions!$B$14),IF($R$694&gt;Assumptions!$B$4,$Q$694/$R$694,Assumptions!$B$4))</f>
        <v>101.150297071041</v>
      </c>
      <c r="U694" s="12" t="n">
        <f aca="false">IF($B$694=1,$I$694,$D$560*$T$694)</f>
        <v>30000000</v>
      </c>
      <c r="V694" s="12" t="n">
        <f aca="false">IF($C$694=1,$J$694,$AI$560*$T$694)</f>
        <v>300000000</v>
      </c>
      <c r="W694" s="12" t="n">
        <f aca="false">IF($D$694=1,$K$694,$AF$560*$T$694)</f>
        <v>100000000</v>
      </c>
      <c r="X694" s="12" t="n">
        <f aca="false">IF($E$694=1,$L$694,$AC$560*$T$694)</f>
        <v>60000000</v>
      </c>
      <c r="Y694" s="12" t="n">
        <f aca="false">IF($F$694=1,$M$694,$Z$560*$T$694)</f>
        <v>303450891.213122</v>
      </c>
      <c r="Z694" s="12" t="n">
        <f aca="false">IF($G$694=1,$N$694,$W$560*$T$694)</f>
        <v>15000000</v>
      </c>
      <c r="AA694" s="12" t="n">
        <f aca="false">IF($H$694=1,$O$694,$T$560*$T$694)</f>
        <v>5000000</v>
      </c>
      <c r="AB694" s="12" t="n">
        <f aca="false">($J$560+$O$560)*$T$694</f>
        <v>25820692.4699126</v>
      </c>
      <c r="AC694" s="12" t="n">
        <f aca="false">Assumptions!$B$20*$T$694</f>
        <v>910352673.639365</v>
      </c>
      <c r="AD694" s="12" t="n">
        <f aca="false">IF($S$694,Assumptions!$B$14*($T$694-Assumptions!$B$13),Assumptions!$B$4)</f>
        <v>250375742.677601</v>
      </c>
      <c r="AE694" s="12" t="n">
        <f aca="false">$U$694+$V$694+$W$694+$X$694+$Y$694+$Z$694+$AA$694+$AB$694+$AC$694+$AD$694</f>
        <v>2000000000</v>
      </c>
      <c r="AF694" s="12" t="n">
        <f aca="false">IF(AND(IF($B$694=1,$U$694&gt;=INDEX($U$571:$U$698,1+$A$694-Assumptions!$B$77),$U$694&gt;INDEX($U$571:$U$698,1+$A$694+Assumptions!$B$77)),IF($C$694=1,$V$694&gt;=INDEX($V$571:$V$698,1+$A$694-Assumptions!$B$78),$V$694&gt;INDEX($V$571:$V$698,1+$A$694+Assumptions!$B$78)),IF($D$694=1,$W$694&gt;=INDEX($W$571:$W$698,1+$A$694-Assumptions!$B$79),$W$694&gt;INDEX($W$571:$W$698,1+$A$694+Assumptions!$B$79)),IF($E$694=1,$X$694&gt;=INDEX($X$571:$X$698,1+$A$694-Assumptions!$B$80),$X$694&gt;INDEX($X$571:$X$698,1+$A$694+Assumptions!$B$80)),IF($F$694=1,$Y$694&gt;=INDEX($Y$571:$Y$698,1+$A$694-Assumptions!$B$81),$Y$694&gt;INDEX($Y$571:$Y$698,1+$A$694+Assumptions!$B$81)),IF($G$694=1,$Z$694&gt;=INDEX($Z$571:$Z$698,1+$A$694-Assumptions!$B$82),$Z$694&gt;INDEX($Z$571:$Z$698,1+$A$694+Assumptions!$B$82)),IF($H$694=1,$AA$694&gt;=INDEX($AA$571:$AA$698,1+$A$694-Assumptions!$B$83),$AA$694&gt;INDEX($AA$571:$AA$698,1+$A$694+Assumptions!$B$83))),1,0)</f>
        <v>0</v>
      </c>
    </row>
    <row r="695" customFormat="false" ht="15" hidden="true" customHeight="false" outlineLevel="0" collapsed="false">
      <c r="A695" s="6" t="n">
        <f aca="false">ROW()-ROW($A$571)+Assumptions!$B$4</f>
        <v>124</v>
      </c>
      <c r="B695" s="12" t="n">
        <f aca="false">MOD(QUOTIENT($A$695,Assumptions!$B$77),2)</f>
        <v>1</v>
      </c>
      <c r="C695" s="12" t="n">
        <f aca="false">MOD(QUOTIENT($A$695,Assumptions!$B$78),2)</f>
        <v>1</v>
      </c>
      <c r="D695" s="12" t="n">
        <f aca="false">MOD(QUOTIENT($A$695,Assumptions!$B$79),2)</f>
        <v>1</v>
      </c>
      <c r="E695" s="12" t="n">
        <f aca="false">MOD(QUOTIENT($A$695,Assumptions!$B$80),2)</f>
        <v>1</v>
      </c>
      <c r="F695" s="12" t="n">
        <f aca="false">MOD(QUOTIENT($A$695,Assumptions!$B$81),2)</f>
        <v>1</v>
      </c>
      <c r="G695" s="12" t="n">
        <f aca="false">MOD(QUOTIENT($A$695,Assumptions!$B$82),2)</f>
        <v>0</v>
      </c>
      <c r="H695" s="12" t="n">
        <f aca="false">MOD(QUOTIENT($A$695,Assumptions!$B$83),2)</f>
        <v>0</v>
      </c>
      <c r="I695" s="12" t="n">
        <f aca="false">IF($B$695=1,MIN(Assumptions!$B$67,MAX(Assumptions!$B$4,Assumptions!$B$26-(Assumptions!$B$4))),Assumptions!$B$4)</f>
        <v>30000000</v>
      </c>
      <c r="J695" s="12" t="n">
        <f aca="false">IF($C$695=1,MIN(Assumptions!$B$66,MAX(Assumptions!$B$4,Assumptions!$B$26-($I$695))),Assumptions!$B$4)</f>
        <v>300000000</v>
      </c>
      <c r="K695" s="12" t="n">
        <f aca="false">IF($D$695=1,MIN(Assumptions!$B$61,MAX(Assumptions!$B$4,Assumptions!$B$26-($I$695+$J$695))),Assumptions!$B$4)</f>
        <v>100000000</v>
      </c>
      <c r="L695" s="12" t="n">
        <f aca="false">IF($E$695=1,MIN(Assumptions!$B$56,MAX(Assumptions!$B$4,Assumptions!$B$26-($I$695+$J$695+$K$695))),Assumptions!$B$4)</f>
        <v>60000000</v>
      </c>
      <c r="M695" s="12" t="n">
        <f aca="false">IF($F$695=1,MIN(Assumptions!$B$51,MAX(Assumptions!$B$4,Assumptions!$B$26-($I$695+$J$695+$K$695+$L$695))),Assumptions!$B$4)</f>
        <v>30000000</v>
      </c>
      <c r="N695" s="12" t="n">
        <f aca="false">IF($G$695=1,MIN(Assumptions!$B$46,MAX(Assumptions!$B$4,Assumptions!$B$26-($I$695+$J$695+$K$695+$L$695+$M$695))),Assumptions!$B$4)</f>
        <v>0</v>
      </c>
      <c r="O695" s="12" t="n">
        <f aca="false">IF($H$695=1,MIN(Assumptions!$B$41,MAX(Assumptions!$B$4,Assumptions!$B$26-($I$695+$J$695+$K$695+$L$695+$M$695+$N$695))),Assumptions!$B$4)</f>
        <v>0</v>
      </c>
      <c r="P695" s="12" t="n">
        <f aca="false">$I$695+$J$695+$K$695+$L$695+$M$695+$N$695+$O$695</f>
        <v>520000000</v>
      </c>
      <c r="Q695" s="12" t="n">
        <f aca="false">MAX(Assumptions!$B$4,Assumptions!$B$26-$P$695)</f>
        <v>1480000000</v>
      </c>
      <c r="R695" s="12" t="n">
        <f aca="false">$J$560+$O$560+Assumptions!$B$20+IF($B$695=0,$D$560,Assumptions!$B$4)+IF($C$695=0,$AI$560,Assumptions!$B$4)+IF($D$695=0,$AF$560,Assumptions!$B$4)+IF($E$695=0,$AC$560,Assumptions!$B$4)+IF($F$695=0,$Z$560,Assumptions!$B$4)+IF($G$695=0,$W$560,Assumptions!$B$4)+IF($H$695=0,$T$560,Assumptions!$B$4)</f>
        <v>19255270.5549819</v>
      </c>
      <c r="S695" s="12" t="n">
        <f aca="false">IF($R$695&gt;Assumptions!$B$4,$Q$695/$R$695&gt;Assumptions!$B$13,FALSE())</f>
        <v>1</v>
      </c>
      <c r="T695" s="12" t="n">
        <f aca="false">IF($S$695,($Q$695+Assumptions!$B$14*Assumptions!$B$13)/($R$695+Assumptions!$B$14),IF($R$695&gt;Assumptions!$B$4,$Q$695/$R$695,Assumptions!$B$4))</f>
        <v>68.1444064900636</v>
      </c>
      <c r="U695" s="12" t="n">
        <f aca="false">IF($B$695=1,$I$695,$D$560*$T$695)</f>
        <v>30000000</v>
      </c>
      <c r="V695" s="12" t="n">
        <f aca="false">IF($C$695=1,$J$695,$AI$560*$T$695)</f>
        <v>300000000</v>
      </c>
      <c r="W695" s="12" t="n">
        <f aca="false">IF($D$695=1,$K$695,$AF$560*$T$695)</f>
        <v>100000000</v>
      </c>
      <c r="X695" s="12" t="n">
        <f aca="false">IF($E$695=1,$L$695,$AC$560*$T$695)</f>
        <v>60000000</v>
      </c>
      <c r="Y695" s="12" t="n">
        <f aca="false">IF($F$695=1,$M$695,$Z$560*$T$695)</f>
        <v>30000000</v>
      </c>
      <c r="Z695" s="12" t="n">
        <f aca="false">IF($G$695=1,$N$695,$W$560*$T$695)</f>
        <v>340722032.450318</v>
      </c>
      <c r="AA695" s="12" t="n">
        <f aca="false">IF($H$695=1,$O$695,$T$560*$T$695)</f>
        <v>340722032.450318</v>
      </c>
      <c r="AB695" s="12" t="n">
        <f aca="false">($J$560+$O$560)*$T$695</f>
        <v>17395260.4636334</v>
      </c>
      <c r="AC695" s="12" t="n">
        <f aca="false">Assumptions!$B$20*$T$695</f>
        <v>613299658.410572</v>
      </c>
      <c r="AD695" s="12" t="n">
        <f aca="false">IF($S$695,Assumptions!$B$14*($T$695-Assumptions!$B$13),Assumptions!$B$4)</f>
        <v>167861016.225159</v>
      </c>
      <c r="AE695" s="12" t="n">
        <f aca="false">$U$695+$V$695+$W$695+$X$695+$Y$695+$Z$695+$AA$695+$AB$695+$AC$695+$AD$695</f>
        <v>2000000000</v>
      </c>
      <c r="AF695" s="12" t="n">
        <f aca="false">IF(AND(IF($B$695=1,$U$695&gt;=INDEX($U$571:$U$698,1+$A$695-Assumptions!$B$77),$U$695&gt;INDEX($U$571:$U$698,1+$A$695+Assumptions!$B$77)),IF($C$695=1,$V$695&gt;=INDEX($V$571:$V$698,1+$A$695-Assumptions!$B$78),$V$695&gt;INDEX($V$571:$V$698,1+$A$695+Assumptions!$B$78)),IF($D$695=1,$W$695&gt;=INDEX($W$571:$W$698,1+$A$695-Assumptions!$B$79),$W$695&gt;INDEX($W$571:$W$698,1+$A$695+Assumptions!$B$79)),IF($E$695=1,$X$695&gt;=INDEX($X$571:$X$698,1+$A$695-Assumptions!$B$80),$X$695&gt;INDEX($X$571:$X$698,1+$A$695+Assumptions!$B$80)),IF($F$695=1,$Y$695&gt;=INDEX($Y$571:$Y$698,1+$A$695-Assumptions!$B$81),$Y$695&gt;INDEX($Y$571:$Y$698,1+$A$695+Assumptions!$B$81)),IF($G$695=1,$Z$695&gt;=INDEX($Z$571:$Z$698,1+$A$695-Assumptions!$B$82),$Z$695&gt;INDEX($Z$571:$Z$698,1+$A$695+Assumptions!$B$82)),IF($H$695=1,$AA$695&gt;=INDEX($AA$571:$AA$698,1+$A$695-Assumptions!$B$83),$AA$695&gt;INDEX($AA$571:$AA$698,1+$A$695+Assumptions!$B$83))),1,0)</f>
        <v>0</v>
      </c>
    </row>
    <row r="696" customFormat="false" ht="15" hidden="true" customHeight="false" outlineLevel="0" collapsed="false">
      <c r="A696" s="6" t="n">
        <f aca="false">ROW()-ROW($A$571)+Assumptions!$B$4</f>
        <v>125</v>
      </c>
      <c r="B696" s="12" t="n">
        <f aca="false">MOD(QUOTIENT($A$696,Assumptions!$B$77),2)</f>
        <v>1</v>
      </c>
      <c r="C696" s="12" t="n">
        <f aca="false">MOD(QUOTIENT($A$696,Assumptions!$B$78),2)</f>
        <v>1</v>
      </c>
      <c r="D696" s="12" t="n">
        <f aca="false">MOD(QUOTIENT($A$696,Assumptions!$B$79),2)</f>
        <v>1</v>
      </c>
      <c r="E696" s="12" t="n">
        <f aca="false">MOD(QUOTIENT($A$696,Assumptions!$B$80),2)</f>
        <v>1</v>
      </c>
      <c r="F696" s="12" t="n">
        <f aca="false">MOD(QUOTIENT($A$696,Assumptions!$B$81),2)</f>
        <v>1</v>
      </c>
      <c r="G696" s="12" t="n">
        <f aca="false">MOD(QUOTIENT($A$696,Assumptions!$B$82),2)</f>
        <v>0</v>
      </c>
      <c r="H696" s="12" t="n">
        <f aca="false">MOD(QUOTIENT($A$696,Assumptions!$B$83),2)</f>
        <v>1</v>
      </c>
      <c r="I696" s="12" t="n">
        <f aca="false">IF($B$696=1,MIN(Assumptions!$B$67,MAX(Assumptions!$B$4,Assumptions!$B$26-(Assumptions!$B$4))),Assumptions!$B$4)</f>
        <v>30000000</v>
      </c>
      <c r="J696" s="12" t="n">
        <f aca="false">IF($C$696=1,MIN(Assumptions!$B$66,MAX(Assumptions!$B$4,Assumptions!$B$26-($I$696))),Assumptions!$B$4)</f>
        <v>300000000</v>
      </c>
      <c r="K696" s="12" t="n">
        <f aca="false">IF($D$696=1,MIN(Assumptions!$B$61,MAX(Assumptions!$B$4,Assumptions!$B$26-($I$696+$J$696))),Assumptions!$B$4)</f>
        <v>100000000</v>
      </c>
      <c r="L696" s="12" t="n">
        <f aca="false">IF($E$696=1,MIN(Assumptions!$B$56,MAX(Assumptions!$B$4,Assumptions!$B$26-($I$696+$J$696+$K$696))),Assumptions!$B$4)</f>
        <v>60000000</v>
      </c>
      <c r="M696" s="12" t="n">
        <f aca="false">IF($F$696=1,MIN(Assumptions!$B$51,MAX(Assumptions!$B$4,Assumptions!$B$26-($I$696+$J$696+$K$696+$L$696))),Assumptions!$B$4)</f>
        <v>30000000</v>
      </c>
      <c r="N696" s="12" t="n">
        <f aca="false">IF($G$696=1,MIN(Assumptions!$B$46,MAX(Assumptions!$B$4,Assumptions!$B$26-($I$696+$J$696+$K$696+$L$696+$M$696))),Assumptions!$B$4)</f>
        <v>0</v>
      </c>
      <c r="O696" s="12" t="n">
        <f aca="false">IF($H$696=1,MIN(Assumptions!$B$41,MAX(Assumptions!$B$4,Assumptions!$B$26-($I$696+$J$696+$K$696+$L$696+$M$696+$N$696))),Assumptions!$B$4)</f>
        <v>5000000</v>
      </c>
      <c r="P696" s="12" t="n">
        <f aca="false">$I$696+$J$696+$K$696+$L$696+$M$696+$N$696+$O$696</f>
        <v>525000000</v>
      </c>
      <c r="Q696" s="12" t="n">
        <f aca="false">MAX(Assumptions!$B$4,Assumptions!$B$26-$P$696)</f>
        <v>1475000000</v>
      </c>
      <c r="R696" s="12" t="n">
        <f aca="false">$J$560+$O$560+Assumptions!$B$20+IF($B$696=0,$D$560,Assumptions!$B$4)+IF($C$696=0,$AI$560,Assumptions!$B$4)+IF($D$696=0,$AF$560,Assumptions!$B$4)+IF($E$696=0,$AC$560,Assumptions!$B$4)+IF($F$696=0,$Z$560,Assumptions!$B$4)+IF($G$696=0,$W$560,Assumptions!$B$4)+IF($H$696=0,$T$560,Assumptions!$B$4)</f>
        <v>14255270.5549819</v>
      </c>
      <c r="S696" s="12" t="n">
        <f aca="false">IF($R$696&gt;Assumptions!$B$4,$Q$696/$R$696&gt;Assumptions!$B$13,FALSE())</f>
        <v>1</v>
      </c>
      <c r="T696" s="12" t="n">
        <f aca="false">IF($S$696,($Q$696+Assumptions!$B$14*Assumptions!$B$13)/($R$696+Assumptions!$B$14),IF($R$696&gt;Assumptions!$B$4,$Q$696/$R$696,Assumptions!$B$4))</f>
        <v>88.1812081250271</v>
      </c>
      <c r="U696" s="12" t="n">
        <f aca="false">IF($B$696=1,$I$696,$D$560*$T$696)</f>
        <v>30000000</v>
      </c>
      <c r="V696" s="12" t="n">
        <f aca="false">IF($C$696=1,$J$696,$AI$560*$T$696)</f>
        <v>300000000</v>
      </c>
      <c r="W696" s="12" t="n">
        <f aca="false">IF($D$696=1,$K$696,$AF$560*$T$696)</f>
        <v>100000000</v>
      </c>
      <c r="X696" s="12" t="n">
        <f aca="false">IF($E$696=1,$L$696,$AC$560*$T$696)</f>
        <v>60000000</v>
      </c>
      <c r="Y696" s="12" t="n">
        <f aca="false">IF($F$696=1,$M$696,$Z$560*$T$696)</f>
        <v>30000000</v>
      </c>
      <c r="Z696" s="12" t="n">
        <f aca="false">IF($G$696=1,$N$696,$W$560*$T$696)</f>
        <v>440906040.625135</v>
      </c>
      <c r="AA696" s="12" t="n">
        <f aca="false">IF($H$696=1,$O$696,$T$560*$T$696)</f>
        <v>5000000</v>
      </c>
      <c r="AB696" s="12" t="n">
        <f aca="false">($J$560+$O$560)*$T$696</f>
        <v>22510065.9370536</v>
      </c>
      <c r="AC696" s="12" t="n">
        <f aca="false">Assumptions!$B$20*$T$696</f>
        <v>793630873.125244</v>
      </c>
      <c r="AD696" s="12" t="n">
        <f aca="false">IF($S$696,Assumptions!$B$14*($T$696-Assumptions!$B$13),Assumptions!$B$4)</f>
        <v>217953020.312568</v>
      </c>
      <c r="AE696" s="12" t="n">
        <f aca="false">$U$696+$V$696+$W$696+$X$696+$Y$696+$Z$696+$AA$696+$AB$696+$AC$696+$AD$696</f>
        <v>2000000000</v>
      </c>
      <c r="AF696" s="12" t="n">
        <f aca="false">IF(AND(IF($B$696=1,$U$696&gt;=INDEX($U$571:$U$698,1+$A$696-Assumptions!$B$77),$U$696&gt;INDEX($U$571:$U$698,1+$A$696+Assumptions!$B$77)),IF($C$696=1,$V$696&gt;=INDEX($V$571:$V$698,1+$A$696-Assumptions!$B$78),$V$696&gt;INDEX($V$571:$V$698,1+$A$696+Assumptions!$B$78)),IF($D$696=1,$W$696&gt;=INDEX($W$571:$W$698,1+$A$696-Assumptions!$B$79),$W$696&gt;INDEX($W$571:$W$698,1+$A$696+Assumptions!$B$79)),IF($E$696=1,$X$696&gt;=INDEX($X$571:$X$698,1+$A$696-Assumptions!$B$80),$X$696&gt;INDEX($X$571:$X$698,1+$A$696+Assumptions!$B$80)),IF($F$696=1,$Y$696&gt;=INDEX($Y$571:$Y$698,1+$A$696-Assumptions!$B$81),$Y$696&gt;INDEX($Y$571:$Y$698,1+$A$696+Assumptions!$B$81)),IF($G$696=1,$Z$696&gt;=INDEX($Z$571:$Z$698,1+$A$696-Assumptions!$B$82),$Z$696&gt;INDEX($Z$571:$Z$698,1+$A$696+Assumptions!$B$82)),IF($H$696=1,$AA$696&gt;=INDEX($AA$571:$AA$698,1+$A$696-Assumptions!$B$83),$AA$696&gt;INDEX($AA$571:$AA$698,1+$A$696+Assumptions!$B$83))),1,0)</f>
        <v>0</v>
      </c>
    </row>
    <row r="697" customFormat="false" ht="15" hidden="true" customHeight="false" outlineLevel="0" collapsed="false">
      <c r="A697" s="6" t="n">
        <f aca="false">ROW()-ROW($A$571)+Assumptions!$B$4</f>
        <v>126</v>
      </c>
      <c r="B697" s="12" t="n">
        <f aca="false">MOD(QUOTIENT($A$697,Assumptions!$B$77),2)</f>
        <v>1</v>
      </c>
      <c r="C697" s="12" t="n">
        <f aca="false">MOD(QUOTIENT($A$697,Assumptions!$B$78),2)</f>
        <v>1</v>
      </c>
      <c r="D697" s="12" t="n">
        <f aca="false">MOD(QUOTIENT($A$697,Assumptions!$B$79),2)</f>
        <v>1</v>
      </c>
      <c r="E697" s="12" t="n">
        <f aca="false">MOD(QUOTIENT($A$697,Assumptions!$B$80),2)</f>
        <v>1</v>
      </c>
      <c r="F697" s="12" t="n">
        <f aca="false">MOD(QUOTIENT($A$697,Assumptions!$B$81),2)</f>
        <v>1</v>
      </c>
      <c r="G697" s="12" t="n">
        <f aca="false">MOD(QUOTIENT($A$697,Assumptions!$B$82),2)</f>
        <v>1</v>
      </c>
      <c r="H697" s="12" t="n">
        <f aca="false">MOD(QUOTIENT($A$697,Assumptions!$B$83),2)</f>
        <v>0</v>
      </c>
      <c r="I697" s="12" t="n">
        <f aca="false">IF($B$697=1,MIN(Assumptions!$B$67,MAX(Assumptions!$B$4,Assumptions!$B$26-(Assumptions!$B$4))),Assumptions!$B$4)</f>
        <v>30000000</v>
      </c>
      <c r="J697" s="12" t="n">
        <f aca="false">IF($C$697=1,MIN(Assumptions!$B$66,MAX(Assumptions!$B$4,Assumptions!$B$26-($I$697))),Assumptions!$B$4)</f>
        <v>300000000</v>
      </c>
      <c r="K697" s="12" t="n">
        <f aca="false">IF($D$697=1,MIN(Assumptions!$B$61,MAX(Assumptions!$B$4,Assumptions!$B$26-($I$697+$J$697))),Assumptions!$B$4)</f>
        <v>100000000</v>
      </c>
      <c r="L697" s="12" t="n">
        <f aca="false">IF($E$697=1,MIN(Assumptions!$B$56,MAX(Assumptions!$B$4,Assumptions!$B$26-($I$697+$J$697+$K$697))),Assumptions!$B$4)</f>
        <v>60000000</v>
      </c>
      <c r="M697" s="12" t="n">
        <f aca="false">IF($F$697=1,MIN(Assumptions!$B$51,MAX(Assumptions!$B$4,Assumptions!$B$26-($I$697+$J$697+$K$697+$L$697))),Assumptions!$B$4)</f>
        <v>30000000</v>
      </c>
      <c r="N697" s="12" t="n">
        <f aca="false">IF($G$697=1,MIN(Assumptions!$B$46,MAX(Assumptions!$B$4,Assumptions!$B$26-($I$697+$J$697+$K$697+$L$697+$M$697))),Assumptions!$B$4)</f>
        <v>15000000</v>
      </c>
      <c r="O697" s="12" t="n">
        <f aca="false">IF($H$697=1,MIN(Assumptions!$B$41,MAX(Assumptions!$B$4,Assumptions!$B$26-($I$697+$J$697+$K$697+$L$697+$M$697+$N$697))),Assumptions!$B$4)</f>
        <v>0</v>
      </c>
      <c r="P697" s="12" t="n">
        <f aca="false">$I$697+$J$697+$K$697+$L$697+$M$697+$N$697+$O$697</f>
        <v>535000000</v>
      </c>
      <c r="Q697" s="12" t="n">
        <f aca="false">MAX(Assumptions!$B$4,Assumptions!$B$26-$P$697)</f>
        <v>1465000000</v>
      </c>
      <c r="R697" s="12" t="n">
        <f aca="false">$J$560+$O$560+Assumptions!$B$20+IF($B$697=0,$D$560,Assumptions!$B$4)+IF($C$697=0,$AI$560,Assumptions!$B$4)+IF($D$697=0,$AF$560,Assumptions!$B$4)+IF($E$697=0,$AC$560,Assumptions!$B$4)+IF($F$697=0,$Z$560,Assumptions!$B$4)+IF($G$697=0,$W$560,Assumptions!$B$4)+IF($H$697=0,$T$560,Assumptions!$B$4)</f>
        <v>14255270.5549819</v>
      </c>
      <c r="S697" s="12" t="n">
        <f aca="false">IF($R$697&gt;Assumptions!$B$4,$Q$697/$R$697&gt;Assumptions!$B$13,FALSE())</f>
        <v>1</v>
      </c>
      <c r="T697" s="12" t="n">
        <f aca="false">IF($S$697,($Q$697+Assumptions!$B$14*Assumptions!$B$13)/($R$697+Assumptions!$B$14),IF($R$697&gt;Assumptions!$B$4,$Q$697/$R$697,Assumptions!$B$4))</f>
        <v>87.5843809972773</v>
      </c>
      <c r="U697" s="12" t="n">
        <f aca="false">IF($B$697=1,$I$697,$D$560*$T$697)</f>
        <v>30000000</v>
      </c>
      <c r="V697" s="12" t="n">
        <f aca="false">IF($C$697=1,$J$697,$AI$560*$T$697)</f>
        <v>300000000</v>
      </c>
      <c r="W697" s="12" t="n">
        <f aca="false">IF($D$697=1,$K$697,$AF$560*$T$697)</f>
        <v>100000000</v>
      </c>
      <c r="X697" s="12" t="n">
        <f aca="false">IF($E$697=1,$L$697,$AC$560*$T$697)</f>
        <v>60000000</v>
      </c>
      <c r="Y697" s="12" t="n">
        <f aca="false">IF($F$697=1,$M$697,$Z$560*$T$697)</f>
        <v>30000000</v>
      </c>
      <c r="Z697" s="12" t="n">
        <f aca="false">IF($G$697=1,$N$697,$W$560*$T$697)</f>
        <v>15000000</v>
      </c>
      <c r="AA697" s="12" t="n">
        <f aca="false">IF($H$697=1,$O$697,$T$560*$T$697)</f>
        <v>437921904.986387</v>
      </c>
      <c r="AB697" s="12" t="n">
        <f aca="false">($J$560+$O$560)*$T$697</f>
        <v>22357713.5449247</v>
      </c>
      <c r="AC697" s="12" t="n">
        <f aca="false">Assumptions!$B$20*$T$697</f>
        <v>788259428.975496</v>
      </c>
      <c r="AD697" s="12" t="n">
        <f aca="false">IF($S$697,Assumptions!$B$14*($T$697-Assumptions!$B$13),Assumptions!$B$4)</f>
        <v>216460952.493193</v>
      </c>
      <c r="AE697" s="12" t="n">
        <f aca="false">$U$697+$V$697+$W$697+$X$697+$Y$697+$Z$697+$AA$697+$AB$697+$AC$697+$AD$697</f>
        <v>2000000000</v>
      </c>
      <c r="AF697" s="12" t="n">
        <f aca="false">IF(AND(IF($B$697=1,$U$697&gt;=INDEX($U$571:$U$698,1+$A$697-Assumptions!$B$77),$U$697&gt;INDEX($U$571:$U$698,1+$A$697+Assumptions!$B$77)),IF($C$697=1,$V$697&gt;=INDEX($V$571:$V$698,1+$A$697-Assumptions!$B$78),$V$697&gt;INDEX($V$571:$V$698,1+$A$697+Assumptions!$B$78)),IF($D$697=1,$W$697&gt;=INDEX($W$571:$W$698,1+$A$697-Assumptions!$B$79),$W$697&gt;INDEX($W$571:$W$698,1+$A$697+Assumptions!$B$79)),IF($E$697=1,$X$697&gt;=INDEX($X$571:$X$698,1+$A$697-Assumptions!$B$80),$X$697&gt;INDEX($X$571:$X$698,1+$A$697+Assumptions!$B$80)),IF($F$697=1,$Y$697&gt;=INDEX($Y$571:$Y$698,1+$A$697-Assumptions!$B$81),$Y$697&gt;INDEX($Y$571:$Y$698,1+$A$697+Assumptions!$B$81)),IF($G$697=1,$Z$697&gt;=INDEX($Z$571:$Z$698,1+$A$697-Assumptions!$B$82),$Z$697&gt;INDEX($Z$571:$Z$698,1+$A$697+Assumptions!$B$82)),IF($H$697=1,$AA$697&gt;=INDEX($AA$571:$AA$698,1+$A$697-Assumptions!$B$83),$AA$697&gt;INDEX($AA$571:$AA$698,1+$A$697+Assumptions!$B$83))),1,0)</f>
        <v>0</v>
      </c>
    </row>
    <row r="698" customFormat="false" ht="15" hidden="true" customHeight="false" outlineLevel="0" collapsed="false">
      <c r="A698" s="6" t="n">
        <f aca="false">ROW()-ROW($A$571)+Assumptions!$B$4</f>
        <v>127</v>
      </c>
      <c r="B698" s="12" t="n">
        <f aca="false">MOD(QUOTIENT($A$698,Assumptions!$B$77),2)</f>
        <v>1</v>
      </c>
      <c r="C698" s="12" t="n">
        <f aca="false">MOD(QUOTIENT($A$698,Assumptions!$B$78),2)</f>
        <v>1</v>
      </c>
      <c r="D698" s="12" t="n">
        <f aca="false">MOD(QUOTIENT($A$698,Assumptions!$B$79),2)</f>
        <v>1</v>
      </c>
      <c r="E698" s="12" t="n">
        <f aca="false">MOD(QUOTIENT($A$698,Assumptions!$B$80),2)</f>
        <v>1</v>
      </c>
      <c r="F698" s="12" t="n">
        <f aca="false">MOD(QUOTIENT($A$698,Assumptions!$B$81),2)</f>
        <v>1</v>
      </c>
      <c r="G698" s="12" t="n">
        <f aca="false">MOD(QUOTIENT($A$698,Assumptions!$B$82),2)</f>
        <v>1</v>
      </c>
      <c r="H698" s="12" t="n">
        <f aca="false">MOD(QUOTIENT($A$698,Assumptions!$B$83),2)</f>
        <v>1</v>
      </c>
      <c r="I698" s="12" t="n">
        <f aca="false">IF($B$698=1,MIN(Assumptions!$B$67,MAX(Assumptions!$B$4,Assumptions!$B$26-(Assumptions!$B$4))),Assumptions!$B$4)</f>
        <v>30000000</v>
      </c>
      <c r="J698" s="12" t="n">
        <f aca="false">IF($C$698=1,MIN(Assumptions!$B$66,MAX(Assumptions!$B$4,Assumptions!$B$26-($I$698))),Assumptions!$B$4)</f>
        <v>300000000</v>
      </c>
      <c r="K698" s="12" t="n">
        <f aca="false">IF($D$698=1,MIN(Assumptions!$B$61,MAX(Assumptions!$B$4,Assumptions!$B$26-($I$698+$J$698))),Assumptions!$B$4)</f>
        <v>100000000</v>
      </c>
      <c r="L698" s="12" t="n">
        <f aca="false">IF($E$698=1,MIN(Assumptions!$B$56,MAX(Assumptions!$B$4,Assumptions!$B$26-($I$698+$J$698+$K$698))),Assumptions!$B$4)</f>
        <v>60000000</v>
      </c>
      <c r="M698" s="12" t="n">
        <f aca="false">IF($F$698=1,MIN(Assumptions!$B$51,MAX(Assumptions!$B$4,Assumptions!$B$26-($I$698+$J$698+$K$698+$L$698))),Assumptions!$B$4)</f>
        <v>30000000</v>
      </c>
      <c r="N698" s="12" t="n">
        <f aca="false">IF($G$698=1,MIN(Assumptions!$B$46,MAX(Assumptions!$B$4,Assumptions!$B$26-($I$698+$J$698+$K$698+$L$698+$M$698))),Assumptions!$B$4)</f>
        <v>15000000</v>
      </c>
      <c r="O698" s="12" t="n">
        <f aca="false">IF($H$698=1,MIN(Assumptions!$B$41,MAX(Assumptions!$B$4,Assumptions!$B$26-($I$698+$J$698+$K$698+$L$698+$M$698+$N$698))),Assumptions!$B$4)</f>
        <v>5000000</v>
      </c>
      <c r="P698" s="12" t="n">
        <f aca="false">$I$698+$J$698+$K$698+$L$698+$M$698+$N$698+$O$698</f>
        <v>540000000</v>
      </c>
      <c r="Q698" s="12" t="n">
        <f aca="false">MAX(Assumptions!$B$4,Assumptions!$B$26-$P$698)</f>
        <v>1460000000</v>
      </c>
      <c r="R698" s="12" t="n">
        <f aca="false">$J$560+$O$560+Assumptions!$B$20+IF($B$698=0,$D$560,Assumptions!$B$4)+IF($C$698=0,$AI$560,Assumptions!$B$4)+IF($D$698=0,$AF$560,Assumptions!$B$4)+IF($E$698=0,$AC$560,Assumptions!$B$4)+IF($F$698=0,$Z$560,Assumptions!$B$4)+IF($G$698=0,$W$560,Assumptions!$B$4)+IF($H$698=0,$T$560,Assumptions!$B$4)</f>
        <v>9255270.55498194</v>
      </c>
      <c r="S698" s="12" t="n">
        <f aca="false">IF($R$698&gt;Assumptions!$B$4,$Q$698/$R$698&gt;Assumptions!$B$13,FALSE())</f>
        <v>1</v>
      </c>
      <c r="T698" s="12" t="n">
        <f aca="false">IF($S$698,($Q$698+Assumptions!$B$14*Assumptions!$B$13)/($R$698+Assumptions!$B$14),IF($R$698&gt;Assumptions!$B$4,$Q$698/$R$698,Assumptions!$B$4))</f>
        <v>124.412278999413</v>
      </c>
      <c r="U698" s="12" t="n">
        <f aca="false">IF($B$698=1,$I$698,$D$560*$T$698)</f>
        <v>30000000</v>
      </c>
      <c r="V698" s="12" t="n">
        <f aca="false">IF($C$698=1,$J$698,$AI$560*$T$698)</f>
        <v>300000000</v>
      </c>
      <c r="W698" s="12" t="n">
        <f aca="false">IF($D$698=1,$K$698,$AF$560*$T$698)</f>
        <v>100000000</v>
      </c>
      <c r="X698" s="12" t="n">
        <f aca="false">IF($E$698=1,$L$698,$AC$560*$T$698)</f>
        <v>60000000</v>
      </c>
      <c r="Y698" s="12" t="n">
        <f aca="false">IF($F$698=1,$M$698,$Z$560*$T$698)</f>
        <v>30000000</v>
      </c>
      <c r="Z698" s="12" t="n">
        <f aca="false">IF($G$698=1,$N$698,$W$560*$T$698)</f>
        <v>15000000</v>
      </c>
      <c r="AA698" s="12" t="n">
        <f aca="false">IF($H$698=1,$O$698,$T$560*$T$698)</f>
        <v>5000000</v>
      </c>
      <c r="AB698" s="12" t="n">
        <f aca="false">($J$560+$O$560)*$T$698</f>
        <v>31758791.5067482</v>
      </c>
      <c r="AC698" s="12" t="n">
        <f aca="false">Assumptions!$B$20*$T$698</f>
        <v>1119710510.99472</v>
      </c>
      <c r="AD698" s="12" t="n">
        <f aca="false">IF($S$698,Assumptions!$B$14*($T$698-Assumptions!$B$13),Assumptions!$B$4)</f>
        <v>308530697.498533</v>
      </c>
      <c r="AE698" s="12" t="n">
        <f aca="false">$U$698+$V$698+$W$698+$X$698+$Y$698+$Z$698+$AA$698+$AB$698+$AC$698+$AD$698</f>
        <v>2000000000</v>
      </c>
      <c r="AF698" s="12" t="n">
        <f aca="false">IF(AND(IF($B$698=1,$U$698&gt;=INDEX($U$571:$U$698,1+$A$698-Assumptions!$B$77),$U$698&gt;INDEX($U$571:$U$698,1+$A$698+Assumptions!$B$77)),IF($C$698=1,$V$698&gt;=INDEX($V$571:$V$698,1+$A$698-Assumptions!$B$78),$V$698&gt;INDEX($V$571:$V$698,1+$A$698+Assumptions!$B$78)),IF($D$698=1,$W$698&gt;=INDEX($W$571:$W$698,1+$A$698-Assumptions!$B$79),$W$698&gt;INDEX($W$571:$W$698,1+$A$698+Assumptions!$B$79)),IF($E$698=1,$X$698&gt;=INDEX($X$571:$X$698,1+$A$698-Assumptions!$B$80),$X$698&gt;INDEX($X$571:$X$698,1+$A$698+Assumptions!$B$80)),IF($F$698=1,$Y$698&gt;=INDEX($Y$571:$Y$698,1+$A$698-Assumptions!$B$81),$Y$698&gt;INDEX($Y$571:$Y$698,1+$A$698+Assumptions!$B$81)),IF($G$698=1,$Z$698&gt;=INDEX($Z$571:$Z$698,1+$A$698-Assumptions!$B$82),$Z$698&gt;INDEX($Z$571:$Z$698,1+$A$698+Assumptions!$B$82)),IF($H$698=1,$AA$698&gt;=INDEX($AA$571:$AA$698,1+$A$698-Assumptions!$B$83),$AA$698&gt;INDEX($AA$571:$AA$698,1+$A$698+Assumptions!$B$83))),1,0)</f>
        <v>0</v>
      </c>
    </row>
    <row r="705" customFormat="false" ht="35.05" hidden="true" customHeight="false" outlineLevel="0" collapsed="false">
      <c r="A705" s="14" t="str">
        <f aca="false">Assumptions!$I$2</f>
        <v>Iteration</v>
      </c>
      <c r="B705" s="15" t="str">
        <f aca="false">Assumptions!$I$3</f>
        <v>Top-up input</v>
      </c>
      <c r="C705" s="15" t="str">
        <f aca="false">Assumptions!$I$4</f>
        <v>F PPS</v>
      </c>
      <c r="D705" s="15" t="str">
        <f aca="false">Assumptions!$I$5</f>
        <v>F primary shares</v>
      </c>
      <c r="E705" s="15" t="str">
        <f aca="false">Assumptions!$I$6</f>
        <v>Prior as-converted</v>
      </c>
      <c r="F705" s="15" t="str">
        <f aca="false">Assumptions!$I$7</f>
        <v>Note A cap PPS</v>
      </c>
      <c r="G705" s="15" t="str">
        <f aca="false">Assumptions!$I$8</f>
        <v>Note A discount PPS</v>
      </c>
      <c r="H705" s="15" t="str">
        <f aca="false">Assumptions!$I$9</f>
        <v>Note A conversion PPS</v>
      </c>
      <c r="I705" s="15" t="str">
        <f aca="false">Assumptions!$I$10</f>
        <v>Note A branch</v>
      </c>
      <c r="J705" s="15" t="str">
        <f aca="false">Assumptions!$I$11</f>
        <v>Note A shares</v>
      </c>
      <c r="K705" s="15" t="str">
        <f aca="false">Assumptions!$I$12</f>
        <v>Note B cap PPS</v>
      </c>
      <c r="L705" s="15" t="str">
        <f aca="false">Assumptions!$I$13</f>
        <v>Note B discount PPS</v>
      </c>
      <c r="M705" s="15" t="str">
        <f aca="false">Assumptions!$I$14</f>
        <v>Note B conversion PPS</v>
      </c>
      <c r="N705" s="15" t="str">
        <f aca="false">Assumptions!$I$15</f>
        <v>Note B branch</v>
      </c>
      <c r="O705" s="15" t="str">
        <f aca="false">Assumptions!$I$16</f>
        <v>Note B shares</v>
      </c>
      <c r="P705" s="15" t="str">
        <f aca="false">Assumptions!$I$17</f>
        <v>ESOP top-up output</v>
      </c>
      <c r="Q705" s="15" t="str">
        <f aca="false">Assumptions!$I$18</f>
        <v>Post-F FD</v>
      </c>
      <c r="R705" s="15" t="str">
        <f aca="false">Assumptions!$I$19</f>
        <v>Seed NCP</v>
      </c>
      <c r="S705" s="15" t="str">
        <f aca="false">Assumptions!$I$20</f>
        <v>Seed ratio</v>
      </c>
      <c r="T705" s="15" t="str">
        <f aca="false">Assumptions!$I$21</f>
        <v>Seed as-converted</v>
      </c>
      <c r="U705" s="15" t="str">
        <f aca="false">Assumptions!$I$22</f>
        <v>Series A NCP</v>
      </c>
      <c r="V705" s="15" t="str">
        <f aca="false">Assumptions!$I$23</f>
        <v>Series A ratio</v>
      </c>
      <c r="W705" s="15" t="str">
        <f aca="false">Assumptions!$I$24</f>
        <v>Series A as-converted</v>
      </c>
      <c r="X705" s="15" t="str">
        <f aca="false">Assumptions!$I$25</f>
        <v>Series B NCP</v>
      </c>
      <c r="Y705" s="15" t="str">
        <f aca="false">Assumptions!$I$26</f>
        <v>Series B ratio</v>
      </c>
      <c r="Z705" s="15" t="str">
        <f aca="false">Assumptions!$I$27</f>
        <v>Series B as-converted</v>
      </c>
      <c r="AA705" s="15" t="str">
        <f aca="false">Assumptions!$I$28</f>
        <v>Series C NCP</v>
      </c>
      <c r="AB705" s="15" t="str">
        <f aca="false">Assumptions!$I$29</f>
        <v>Series C ratio</v>
      </c>
      <c r="AC705" s="15" t="str">
        <f aca="false">Assumptions!$I$30</f>
        <v>Series C as-converted</v>
      </c>
      <c r="AD705" s="15" t="str">
        <f aca="false">Assumptions!$I$31</f>
        <v>Series D NCP</v>
      </c>
      <c r="AE705" s="15" t="str">
        <f aca="false">Assumptions!$I$32</f>
        <v>Series D ratio</v>
      </c>
      <c r="AF705" s="15" t="str">
        <f aca="false">Assumptions!$I$33</f>
        <v>Series D as-converted</v>
      </c>
      <c r="AG705" s="15" t="str">
        <f aca="false">Assumptions!$I$34</f>
        <v>Series E NCP</v>
      </c>
      <c r="AH705" s="15" t="str">
        <f aca="false">Assumptions!$I$35</f>
        <v>Series E ratio</v>
      </c>
      <c r="AI705" s="15" t="str">
        <f aca="false">Assumptions!$I$36</f>
        <v>Series E as-converted</v>
      </c>
      <c r="AJ705" s="12" t="n">
        <f aca="false">(Assumptions!$B$11/$C$785)/$Q$785</f>
        <v>0.00805093195085924</v>
      </c>
      <c r="AK705" s="12" t="n">
        <f aca="false">(INDEX($U$796:$U$923,1+$AH$795))*Assumptions!$B$68</f>
        <v>17215332.7026037</v>
      </c>
    </row>
    <row r="706" customFormat="false" ht="15" hidden="true" customHeight="false" outlineLevel="0" collapsed="false">
      <c r="A706" s="6" t="n">
        <f aca="false">ROW()-ROW($A$706)+Assumptions!$B$4</f>
        <v>0</v>
      </c>
      <c r="B706" s="12" t="n">
        <f aca="false">Assumptions!$B$4</f>
        <v>0</v>
      </c>
      <c r="C706" s="12" t="n">
        <f aca="false">$B$4/(Assumptions!$B$16+$B$706)</f>
        <v>32.7708033770641</v>
      </c>
      <c r="D706" s="12" t="n">
        <f aca="false">Assumptions!$B$7/$C$706</f>
        <v>915449.025</v>
      </c>
      <c r="E706" s="12" t="n">
        <f aca="false">$T$706+$W$706+$Z$706+$AC$706+$AF$706+$AI$706</f>
        <v>23291820.5093285</v>
      </c>
      <c r="F706" s="12" t="n">
        <f aca="false">Assumptions!$B$70/(Assumptions!$B$20+Assumptions!$B$17+$B$706+$E$706+Assumptions!$B$4)</f>
        <v>27.2579924623671</v>
      </c>
      <c r="G706" s="12" t="n">
        <f aca="false">$C$706*(1-Assumptions!$B$71)</f>
        <v>26.2166427016512</v>
      </c>
      <c r="H706" s="12" t="n">
        <f aca="false">MIN($F$706,$G$706)</f>
        <v>26.2166427016512</v>
      </c>
      <c r="I706" s="12" t="str">
        <f aca="false">IF($F$706&lt;=$G$706,"cap","discount")</f>
        <v>discount</v>
      </c>
      <c r="J706" s="12" t="n">
        <f aca="false">Assumptions!$B$69/$H$706</f>
        <v>190718.546875</v>
      </c>
      <c r="K706" s="12" t="n">
        <f aca="false">Assumptions!$B$74/(Assumptions!$B$20+Assumptions!$B$17+$B$706+$E$706+$J$706)</f>
        <v>43.3872348561734</v>
      </c>
      <c r="L706" s="12" t="n">
        <f aca="false">$C$706*(1-Assumptions!$B$75)</f>
        <v>27.8551828705044</v>
      </c>
      <c r="M706" s="12" t="n">
        <f aca="false">MIN($K$706,$L$706)</f>
        <v>27.8551828705044</v>
      </c>
      <c r="N706" s="12" t="str">
        <f aca="false">IF($K$706&lt;=$L$706,"cap","discount")</f>
        <v>discount</v>
      </c>
      <c r="O706" s="12" t="n">
        <f aca="false">Assumptions!$B$73/$M$706</f>
        <v>107699.885294118</v>
      </c>
      <c r="P706" s="12" t="n">
        <f aca="false">MAX(Assumptions!$B$4,($A$6*(Assumptions!$B$20+$E$706+Assumptions!$B$17+$J$706+$O$706+$D$706)-Assumptions!$B$17)/(1-$A$6))</f>
        <v>611930.052465161</v>
      </c>
      <c r="Q706" s="12" t="n">
        <f aca="false">Assumptions!$B$20+$E$706+Assumptions!$B$17+$P$706+$J$706+$O$706+$D$706</f>
        <v>38512285.0189628</v>
      </c>
      <c r="R706" s="12" t="n">
        <f aca="false">IF($C$706&lt;Assumptions!$B$37,Assumptions!$B$37*(Assumptions!$B$21+Assumptions!$B$22/Assumptions!$B$37)/(Assumptions!$B$21+Assumptions!$B$22/$C$706),Assumptions!$B$37)</f>
        <v>1</v>
      </c>
      <c r="S706" s="12" t="n">
        <f aca="false">Assumptions!$B$38/$R$706</f>
        <v>1</v>
      </c>
      <c r="T706" s="12" t="n">
        <f aca="false">Assumptions!$B$39*$S$706</f>
        <v>5000000</v>
      </c>
      <c r="U706" s="12" t="n">
        <f aca="false">IF($C$706&lt;Assumptions!$B$42,Assumptions!$B$42*(Assumptions!$B$21+Assumptions!$B$22/Assumptions!$B$42)/(Assumptions!$B$21+Assumptions!$B$22/$C$706),Assumptions!$B$42)</f>
        <v>3</v>
      </c>
      <c r="V706" s="12" t="n">
        <f aca="false">Assumptions!$B$43/$U$706</f>
        <v>1</v>
      </c>
      <c r="W706" s="12" t="n">
        <f aca="false">Assumptions!$B$44*$V$706</f>
        <v>5000000</v>
      </c>
      <c r="X706" s="12" t="n">
        <f aca="false">IF($C$706&lt;Assumptions!$B$47,Assumptions!$B$47*(Assumptions!$B$21+Assumptions!$B$22/Assumptions!$B$47)/(Assumptions!$B$21+Assumptions!$B$22/$C$706),Assumptions!$B$47)</f>
        <v>10</v>
      </c>
      <c r="Y706" s="12" t="n">
        <f aca="false">Assumptions!$B$48/$X$706</f>
        <v>1</v>
      </c>
      <c r="Z706" s="12" t="n">
        <f aca="false">Assumptions!$B$49*$Y$706</f>
        <v>3000000</v>
      </c>
      <c r="AA706" s="12" t="n">
        <f aca="false">IF($C$706&lt;Assumptions!$B$52,Assumptions!$B$52*(Assumptions!$B$21+Assumptions!$B$22/Assumptions!$B$52)/(Assumptions!$B$21+Assumptions!$B$22/$C$706),Assumptions!$B$52)</f>
        <v>25</v>
      </c>
      <c r="AB706" s="12" t="n">
        <f aca="false">Assumptions!$B$53/$AA$706</f>
        <v>1</v>
      </c>
      <c r="AC706" s="12" t="n">
        <f aca="false">Assumptions!$B$54*$AB$706</f>
        <v>2400000</v>
      </c>
      <c r="AD706" s="12" t="n">
        <f aca="false">IF($C$706&lt;Assumptions!$B$57,Assumptions!$B$57*(Assumptions!$B$21+Assumptions!$B$22/Assumptions!$B$57)/(Assumptions!$B$21+Assumptions!$B$22/$C$706),Assumptions!$B$57)</f>
        <v>57.5001142287089</v>
      </c>
      <c r="AE706" s="12" t="n">
        <f aca="false">Assumptions!$B$58/$AD$706</f>
        <v>1.04347618791413</v>
      </c>
      <c r="AF706" s="12" t="n">
        <f aca="false">Assumptions!$B$59*$AE$706</f>
        <v>1739127.32768227</v>
      </c>
      <c r="AG706" s="12" t="n">
        <f aca="false">IF($C$706&lt;Assumptions!$B$62,Assumptions!$B$62*(Assumptions!$B$21+Assumptions!$B$22/Assumptions!$B$62)/(Assumptions!$B$21+Assumptions!$B$22/$C$706),Assumptions!$B$62)</f>
        <v>48.7586156921235</v>
      </c>
      <c r="AH706" s="12" t="n">
        <f aca="false">Assumptions!$B$63/$AG$706</f>
        <v>1.008197429361</v>
      </c>
      <c r="AI706" s="12" t="n">
        <f aca="false">Assumptions!$B$64*$AH$706</f>
        <v>6152693.18164623</v>
      </c>
    </row>
    <row r="707" customFormat="false" ht="15" hidden="true" customHeight="false" outlineLevel="0" collapsed="false">
      <c r="A707" s="6" t="n">
        <f aca="false">ROW()-ROW($A$706)+Assumptions!$B$4</f>
        <v>1</v>
      </c>
      <c r="B707" s="12" t="n">
        <f aca="false">$P$706</f>
        <v>611930.052465161</v>
      </c>
      <c r="C707" s="12" t="n">
        <f aca="false">$B$4/(Assumptions!$B$16+$B$707)</f>
        <v>32.2321652327409</v>
      </c>
      <c r="D707" s="12" t="n">
        <f aca="false">Assumptions!$B$7/$C$707</f>
        <v>930747.276311629</v>
      </c>
      <c r="E707" s="12" t="n">
        <f aca="false">$T$707+$W$707+$Z$707+$AC$707+$AF$707+$AI$707</f>
        <v>23295037.1382833</v>
      </c>
      <c r="F707" s="12" t="n">
        <f aca="false">Assumptions!$B$70/(Assumptions!$B$20+Assumptions!$B$17+$B$707+$E$707+$O$706)</f>
        <v>26.7312964718186</v>
      </c>
      <c r="G707" s="12" t="n">
        <f aca="false">$C$707*(1-Assumptions!$B$71)</f>
        <v>25.7857321861927</v>
      </c>
      <c r="H707" s="12" t="n">
        <f aca="false">MIN($F$707,$G$707)</f>
        <v>25.7857321861927</v>
      </c>
      <c r="I707" s="12" t="str">
        <f aca="false">IF($F$707&lt;=$G$707,"cap","discount")</f>
        <v>discount</v>
      </c>
      <c r="J707" s="12" t="n">
        <f aca="false">Assumptions!$B$69/$H$707</f>
        <v>193905.682564923</v>
      </c>
      <c r="K707" s="12" t="n">
        <f aca="false">Assumptions!$B$74/(Assumptions!$B$20+Assumptions!$B$17+$B$707+$E$707+$J$707)</f>
        <v>42.6717419033288</v>
      </c>
      <c r="L707" s="12" t="n">
        <f aca="false">$C$707*(1-Assumptions!$B$75)</f>
        <v>27.3973404478298</v>
      </c>
      <c r="M707" s="12" t="n">
        <f aca="false">MIN($K$707,$L$707)</f>
        <v>27.3973404478298</v>
      </c>
      <c r="N707" s="12" t="str">
        <f aca="false">IF($K$707&lt;=$L$707,"cap","discount")</f>
        <v>discount</v>
      </c>
      <c r="O707" s="12" t="n">
        <f aca="false">Assumptions!$B$73/$M$707</f>
        <v>109499.679566074</v>
      </c>
      <c r="P707" s="12" t="n">
        <f aca="false">MAX(Assumptions!$B$4,($A$6*(Assumptions!$B$20+$E$707+Assumptions!$B$17+$J$707+$O$707+$D$707)-Assumptions!$B$17)/(1-$A$6))</f>
        <v>615441.817211916</v>
      </c>
      <c r="Q707" s="12" t="n">
        <f aca="false">Assumptions!$B$20+$E$707+Assumptions!$B$17+$P$707+$J$707+$O$707+$D$707</f>
        <v>38539298.5939378</v>
      </c>
      <c r="R707" s="12" t="n">
        <f aca="false">IF($C$707&lt;Assumptions!$B$37,Assumptions!$B$37*(Assumptions!$B$21+Assumptions!$B$22/Assumptions!$B$37)/(Assumptions!$B$21+Assumptions!$B$22/$C$707),Assumptions!$B$37)</f>
        <v>1</v>
      </c>
      <c r="S707" s="12" t="n">
        <f aca="false">Assumptions!$B$38/$R$707</f>
        <v>1</v>
      </c>
      <c r="T707" s="12" t="n">
        <f aca="false">Assumptions!$B$39*$S$707</f>
        <v>5000000</v>
      </c>
      <c r="U707" s="12" t="n">
        <f aca="false">IF($C$707&lt;Assumptions!$B$42,Assumptions!$B$42*(Assumptions!$B$21+Assumptions!$B$22/Assumptions!$B$42)/(Assumptions!$B$21+Assumptions!$B$22/$C$707),Assumptions!$B$42)</f>
        <v>3</v>
      </c>
      <c r="V707" s="12" t="n">
        <f aca="false">Assumptions!$B$43/$U$707</f>
        <v>1</v>
      </c>
      <c r="W707" s="12" t="n">
        <f aca="false">Assumptions!$B$44*$V$707</f>
        <v>5000000</v>
      </c>
      <c r="X707" s="12" t="n">
        <f aca="false">IF($C$707&lt;Assumptions!$B$47,Assumptions!$B$47*(Assumptions!$B$21+Assumptions!$B$22/Assumptions!$B$47)/(Assumptions!$B$21+Assumptions!$B$22/$C$707),Assumptions!$B$47)</f>
        <v>10</v>
      </c>
      <c r="Y707" s="12" t="n">
        <f aca="false">Assumptions!$B$48/$X$707</f>
        <v>1</v>
      </c>
      <c r="Z707" s="12" t="n">
        <f aca="false">Assumptions!$B$49*$Y$707</f>
        <v>3000000</v>
      </c>
      <c r="AA707" s="12" t="n">
        <f aca="false">IF($C$707&lt;Assumptions!$B$52,Assumptions!$B$52*(Assumptions!$B$21+Assumptions!$B$22/Assumptions!$B$52)/(Assumptions!$B$21+Assumptions!$B$22/$C$707),Assumptions!$B$52)</f>
        <v>25</v>
      </c>
      <c r="AB707" s="12" t="n">
        <f aca="false">Assumptions!$B$53/$AA$707</f>
        <v>1</v>
      </c>
      <c r="AC707" s="12" t="n">
        <f aca="false">Assumptions!$B$54*$AB$707</f>
        <v>2400000</v>
      </c>
      <c r="AD707" s="12" t="n">
        <f aca="false">IF($C$707&lt;Assumptions!$B$57,Assumptions!$B$57*(Assumptions!$B$21+Assumptions!$B$22/Assumptions!$B$57)/(Assumptions!$B$21+Assumptions!$B$22/$C$707),Assumptions!$B$57)</f>
        <v>57.4766872923827</v>
      </c>
      <c r="AE707" s="12" t="n">
        <f aca="false">Assumptions!$B$58/$AD$707</f>
        <v>1.04390149861597</v>
      </c>
      <c r="AF707" s="12" t="n">
        <f aca="false">Assumptions!$B$59*$AE$707</f>
        <v>1739836.17899379</v>
      </c>
      <c r="AG707" s="12" t="n">
        <f aca="false">IF($C$707&lt;Assumptions!$B$62,Assumptions!$B$62*(Assumptions!$B$21+Assumptions!$B$22/Assumptions!$B$62)/(Assumptions!$B$21+Assumptions!$B$22/$C$707),Assumptions!$B$62)</f>
        <v>48.738750253585</v>
      </c>
      <c r="AH707" s="12" t="n">
        <f aca="false">Assumptions!$B$63/$AG$707</f>
        <v>1.00860836078546</v>
      </c>
      <c r="AI707" s="12" t="n">
        <f aca="false">Assumptions!$B$64*$AH$707</f>
        <v>6155200.95928949</v>
      </c>
    </row>
    <row r="708" customFormat="false" ht="15" hidden="true" customHeight="false" outlineLevel="0" collapsed="false">
      <c r="A708" s="6" t="n">
        <f aca="false">ROW()-ROW($A$706)+Assumptions!$B$4</f>
        <v>2</v>
      </c>
      <c r="B708" s="12" t="n">
        <f aca="false">$P$707</f>
        <v>615441.817211916</v>
      </c>
      <c r="C708" s="12" t="n">
        <f aca="false">$B$4/(Assumptions!$B$16+$B$708)</f>
        <v>32.2291251726602</v>
      </c>
      <c r="D708" s="12" t="n">
        <f aca="false">Assumptions!$B$7/$C$708</f>
        <v>930835.070430298</v>
      </c>
      <c r="E708" s="12" t="n">
        <f aca="false">$T$708+$W$708+$Z$708+$AC$708+$AF$708+$AI$708</f>
        <v>23295055.5979816</v>
      </c>
      <c r="F708" s="12" t="n">
        <f aca="false">Assumptions!$B$70/(Assumptions!$B$20+Assumptions!$B$17+$B$708+$E$708+$O$707)</f>
        <v>26.727488384429</v>
      </c>
      <c r="G708" s="12" t="n">
        <f aca="false">$C$708*(1-Assumptions!$B$71)</f>
        <v>25.7833001381281</v>
      </c>
      <c r="H708" s="12" t="n">
        <f aca="false">MIN($F$708,$G$708)</f>
        <v>25.7833001381281</v>
      </c>
      <c r="I708" s="12" t="str">
        <f aca="false">IF($F$708&lt;=$G$708,"cap","discount")</f>
        <v>discount</v>
      </c>
      <c r="J708" s="12" t="n">
        <f aca="false">Assumptions!$B$69/$H$708</f>
        <v>193923.973006312</v>
      </c>
      <c r="K708" s="12" t="n">
        <f aca="false">Assumptions!$B$74/(Assumptions!$B$20+Assumptions!$B$17+$B$708+$E$708+$J$708)</f>
        <v>42.6677039035297</v>
      </c>
      <c r="L708" s="12" t="n">
        <f aca="false">$C$708*(1-Assumptions!$B$75)</f>
        <v>27.3947563967611</v>
      </c>
      <c r="M708" s="12" t="n">
        <f aca="false">MIN($K$708,$L$708)</f>
        <v>27.3947563967611</v>
      </c>
      <c r="N708" s="12" t="str">
        <f aca="false">IF($K$708&lt;=$L$708,"cap","discount")</f>
        <v>discount</v>
      </c>
      <c r="O708" s="12" t="n">
        <f aca="false">Assumptions!$B$73/$M$708</f>
        <v>109510.008285917</v>
      </c>
      <c r="P708" s="12" t="n">
        <f aca="false">MAX(Assumptions!$B$4,($A$6*(Assumptions!$B$20+$E$708+Assumptions!$B$17+$J$708+$O$708+$D$708)-Assumptions!$B$17)/(1-$A$6))</f>
        <v>615461.970645447</v>
      </c>
      <c r="Q708" s="12" t="n">
        <f aca="false">Assumptions!$B$20+$E$708+Assumptions!$B$17+$P$708+$J$708+$O$708+$D$708</f>
        <v>38539453.6203496</v>
      </c>
      <c r="R708" s="12" t="n">
        <f aca="false">IF($C$708&lt;Assumptions!$B$37,Assumptions!$B$37*(Assumptions!$B$21+Assumptions!$B$22/Assumptions!$B$37)/(Assumptions!$B$21+Assumptions!$B$22/$C$708),Assumptions!$B$37)</f>
        <v>1</v>
      </c>
      <c r="S708" s="12" t="n">
        <f aca="false">Assumptions!$B$38/$R$708</f>
        <v>1</v>
      </c>
      <c r="T708" s="12" t="n">
        <f aca="false">Assumptions!$B$39*$S$708</f>
        <v>5000000</v>
      </c>
      <c r="U708" s="12" t="n">
        <f aca="false">IF($C$708&lt;Assumptions!$B$42,Assumptions!$B$42*(Assumptions!$B$21+Assumptions!$B$22/Assumptions!$B$42)/(Assumptions!$B$21+Assumptions!$B$22/$C$708),Assumptions!$B$42)</f>
        <v>3</v>
      </c>
      <c r="V708" s="12" t="n">
        <f aca="false">Assumptions!$B$43/$U$708</f>
        <v>1</v>
      </c>
      <c r="W708" s="12" t="n">
        <f aca="false">Assumptions!$B$44*$V$708</f>
        <v>5000000</v>
      </c>
      <c r="X708" s="12" t="n">
        <f aca="false">IF($C$708&lt;Assumptions!$B$47,Assumptions!$B$47*(Assumptions!$B$21+Assumptions!$B$22/Assumptions!$B$47)/(Assumptions!$B$21+Assumptions!$B$22/$C$708),Assumptions!$B$47)</f>
        <v>10</v>
      </c>
      <c r="Y708" s="12" t="n">
        <f aca="false">Assumptions!$B$48/$X$708</f>
        <v>1</v>
      </c>
      <c r="Z708" s="12" t="n">
        <f aca="false">Assumptions!$B$49*$Y$708</f>
        <v>3000000</v>
      </c>
      <c r="AA708" s="12" t="n">
        <f aca="false">IF($C$708&lt;Assumptions!$B$52,Assumptions!$B$52*(Assumptions!$B$21+Assumptions!$B$22/Assumptions!$B$52)/(Assumptions!$B$21+Assumptions!$B$22/$C$708),Assumptions!$B$52)</f>
        <v>25</v>
      </c>
      <c r="AB708" s="12" t="n">
        <f aca="false">Assumptions!$B$53/$AA$708</f>
        <v>1</v>
      </c>
      <c r="AC708" s="12" t="n">
        <f aca="false">Assumptions!$B$54*$AB$708</f>
        <v>2400000</v>
      </c>
      <c r="AD708" s="12" t="n">
        <f aca="false">IF($C$708&lt;Assumptions!$B$57,Assumptions!$B$57*(Assumptions!$B$21+Assumptions!$B$22/Assumptions!$B$57)/(Assumptions!$B$21+Assumptions!$B$22/$C$708),Assumptions!$B$57)</f>
        <v>57.476552904183</v>
      </c>
      <c r="AE708" s="12" t="n">
        <f aca="false">Assumptions!$B$58/$AD$708</f>
        <v>1.04390393940332</v>
      </c>
      <c r="AF708" s="12" t="n">
        <f aca="false">Assumptions!$B$59*$AE$708</f>
        <v>1739840.24697351</v>
      </c>
      <c r="AG708" s="12" t="n">
        <f aca="false">IF($C$708&lt;Assumptions!$B$62,Assumptions!$B$62*(Assumptions!$B$21+Assumptions!$B$22/Assumptions!$B$62)/(Assumptions!$B$21+Assumptions!$B$22/$C$708),Assumptions!$B$62)</f>
        <v>48.7386362958534</v>
      </c>
      <c r="AH708" s="12" t="n">
        <f aca="false">Assumptions!$B$63/$AG$708</f>
        <v>1.00861071905252</v>
      </c>
      <c r="AI708" s="12" t="n">
        <f aca="false">Assumptions!$B$64*$AH$708</f>
        <v>6155215.3510081</v>
      </c>
    </row>
    <row r="709" customFormat="false" ht="15" hidden="true" customHeight="false" outlineLevel="0" collapsed="false">
      <c r="A709" s="6" t="n">
        <f aca="false">ROW()-ROW($A$706)+Assumptions!$B$4</f>
        <v>3</v>
      </c>
      <c r="B709" s="12" t="n">
        <f aca="false">$P$708</f>
        <v>615461.970645447</v>
      </c>
      <c r="C709" s="12" t="n">
        <f aca="false">$B$4/(Assumptions!$B$16+$B$709)</f>
        <v>32.2291077279162</v>
      </c>
      <c r="D709" s="12" t="n">
        <f aca="false">Assumptions!$B$7/$C$709</f>
        <v>930835.574266136</v>
      </c>
      <c r="E709" s="12" t="n">
        <f aca="false">$T$709+$W$709+$Z$709+$AC$709+$AF$709+$AI$709</f>
        <v>23295055.7039187</v>
      </c>
      <c r="F709" s="12" t="n">
        <f aca="false">Assumptions!$B$70/(Assumptions!$B$20+Assumptions!$B$17+$B$709+$E$709+$O$708)</f>
        <v>26.7274665335803</v>
      </c>
      <c r="G709" s="12" t="n">
        <f aca="false">$C$709*(1-Assumptions!$B$71)</f>
        <v>25.7832861823329</v>
      </c>
      <c r="H709" s="12" t="n">
        <f aca="false">MIN($F$709,$G$709)</f>
        <v>25.7832861823329</v>
      </c>
      <c r="I709" s="12" t="str">
        <f aca="false">IF($F$709&lt;=$G$709,"cap","discount")</f>
        <v>discount</v>
      </c>
      <c r="J709" s="12" t="n">
        <f aca="false">Assumptions!$B$69/$H$709</f>
        <v>193924.077972112</v>
      </c>
      <c r="K709" s="12" t="n">
        <f aca="false">Assumptions!$B$74/(Assumptions!$B$20+Assumptions!$B$17+$B$709+$E$709+$J$709)</f>
        <v>42.6676807323263</v>
      </c>
      <c r="L709" s="12" t="n">
        <f aca="false">$C$709*(1-Assumptions!$B$75)</f>
        <v>27.3947415687287</v>
      </c>
      <c r="M709" s="12" t="n">
        <f aca="false">MIN($K$709,$L$709)</f>
        <v>27.3947415687287</v>
      </c>
      <c r="N709" s="12" t="str">
        <f aca="false">IF($K$709&lt;=$L$709,"cap","discount")</f>
        <v>discount</v>
      </c>
      <c r="O709" s="12" t="n">
        <f aca="false">Assumptions!$B$73/$M$709</f>
        <v>109510.067560722</v>
      </c>
      <c r="P709" s="12" t="n">
        <f aca="false">MAX(Assumptions!$B$4,($A$6*(Assumptions!$B$20+$E$709+Assumptions!$B$17+$J$709+$O$709+$D$709)-Assumptions!$B$17)/(1-$A$6))</f>
        <v>615462.086302647</v>
      </c>
      <c r="Q709" s="12" t="n">
        <f aca="false">Assumptions!$B$20+$E$709+Assumptions!$B$17+$P$709+$J$709+$O$709+$D$709</f>
        <v>38539454.5100204</v>
      </c>
      <c r="R709" s="12" t="n">
        <f aca="false">IF($C$709&lt;Assumptions!$B$37,Assumptions!$B$37*(Assumptions!$B$21+Assumptions!$B$22/Assumptions!$B$37)/(Assumptions!$B$21+Assumptions!$B$22/$C$709),Assumptions!$B$37)</f>
        <v>1</v>
      </c>
      <c r="S709" s="12" t="n">
        <f aca="false">Assumptions!$B$38/$R$709</f>
        <v>1</v>
      </c>
      <c r="T709" s="12" t="n">
        <f aca="false">Assumptions!$B$39*$S$709</f>
        <v>5000000</v>
      </c>
      <c r="U709" s="12" t="n">
        <f aca="false">IF($C$709&lt;Assumptions!$B$42,Assumptions!$B$42*(Assumptions!$B$21+Assumptions!$B$22/Assumptions!$B$42)/(Assumptions!$B$21+Assumptions!$B$22/$C$709),Assumptions!$B$42)</f>
        <v>3</v>
      </c>
      <c r="V709" s="12" t="n">
        <f aca="false">Assumptions!$B$43/$U$709</f>
        <v>1</v>
      </c>
      <c r="W709" s="12" t="n">
        <f aca="false">Assumptions!$B$44*$V$709</f>
        <v>5000000</v>
      </c>
      <c r="X709" s="12" t="n">
        <f aca="false">IF($C$709&lt;Assumptions!$B$47,Assumptions!$B$47*(Assumptions!$B$21+Assumptions!$B$22/Assumptions!$B$47)/(Assumptions!$B$21+Assumptions!$B$22/$C$709),Assumptions!$B$47)</f>
        <v>10</v>
      </c>
      <c r="Y709" s="12" t="n">
        <f aca="false">Assumptions!$B$48/$X$709</f>
        <v>1</v>
      </c>
      <c r="Z709" s="12" t="n">
        <f aca="false">Assumptions!$B$49*$Y$709</f>
        <v>3000000</v>
      </c>
      <c r="AA709" s="12" t="n">
        <f aca="false">IF($C$709&lt;Assumptions!$B$52,Assumptions!$B$52*(Assumptions!$B$21+Assumptions!$B$22/Assumptions!$B$52)/(Assumptions!$B$21+Assumptions!$B$22/$C$709),Assumptions!$B$52)</f>
        <v>25</v>
      </c>
      <c r="AB709" s="12" t="n">
        <f aca="false">Assumptions!$B$53/$AA$709</f>
        <v>1</v>
      </c>
      <c r="AC709" s="12" t="n">
        <f aca="false">Assumptions!$B$54*$AB$709</f>
        <v>2400000</v>
      </c>
      <c r="AD709" s="12" t="n">
        <f aca="false">IF($C$709&lt;Assumptions!$B$57,Assumptions!$B$57*(Assumptions!$B$21+Assumptions!$B$22/Assumptions!$B$57)/(Assumptions!$B$21+Assumptions!$B$22/$C$709),Assumptions!$B$57)</f>
        <v>57.4765521329533</v>
      </c>
      <c r="AE709" s="12" t="n">
        <f aca="false">Assumptions!$B$58/$AD$709</f>
        <v>1.04390395341059</v>
      </c>
      <c r="AF709" s="12" t="n">
        <f aca="false">Assumptions!$B$59*$AE$709</f>
        <v>1739840.27031897</v>
      </c>
      <c r="AG709" s="12" t="n">
        <f aca="false">IF($C$709&lt;Assumptions!$B$62,Assumptions!$B$62*(Assumptions!$B$21+Assumptions!$B$22/Assumptions!$B$62)/(Assumptions!$B$21+Assumptions!$B$22/$C$709),Assumptions!$B$62)</f>
        <v>48.7386356418705</v>
      </c>
      <c r="AH709" s="12" t="n">
        <f aca="false">Assumptions!$B$63/$AG$709</f>
        <v>1.00861073258622</v>
      </c>
      <c r="AI709" s="12" t="n">
        <f aca="false">Assumptions!$B$64*$AH$709</f>
        <v>6155215.43359977</v>
      </c>
    </row>
    <row r="710" customFormat="false" ht="15" hidden="true" customHeight="false" outlineLevel="0" collapsed="false">
      <c r="A710" s="6" t="n">
        <f aca="false">ROW()-ROW($A$706)+Assumptions!$B$4</f>
        <v>4</v>
      </c>
      <c r="B710" s="12" t="n">
        <f aca="false">$P$709</f>
        <v>615462.086302647</v>
      </c>
      <c r="C710" s="12" t="n">
        <f aca="false">$B$4/(Assumptions!$B$16+$B$710)</f>
        <v>32.2291076278037</v>
      </c>
      <c r="D710" s="12" t="n">
        <f aca="false">Assumptions!$B$7/$C$710</f>
        <v>930835.577157566</v>
      </c>
      <c r="E710" s="12" t="n">
        <f aca="false">$T$710+$W$710+$Z$710+$AC$710+$AF$710+$AI$710</f>
        <v>23295055.7045267</v>
      </c>
      <c r="F710" s="12" t="n">
        <f aca="false">Assumptions!$B$70/(Assumptions!$B$20+Assumptions!$B$17+$B$710+$E$710+$O$709)</f>
        <v>26.727466408182</v>
      </c>
      <c r="G710" s="12" t="n">
        <f aca="false">$C$710*(1-Assumptions!$B$71)</f>
        <v>25.783286102243</v>
      </c>
      <c r="H710" s="12" t="n">
        <f aca="false">MIN($F$710,$G$710)</f>
        <v>25.783286102243</v>
      </c>
      <c r="I710" s="12" t="str">
        <f aca="false">IF($F$710&lt;=$G$710,"cap","discount")</f>
        <v>discount</v>
      </c>
      <c r="J710" s="12" t="n">
        <f aca="false">Assumptions!$B$69/$H$710</f>
        <v>193924.078574493</v>
      </c>
      <c r="K710" s="12" t="n">
        <f aca="false">Assumptions!$B$74/(Assumptions!$B$20+Assumptions!$B$17+$B$710+$E$710+$J$710)</f>
        <v>42.6676805993506</v>
      </c>
      <c r="L710" s="12" t="n">
        <f aca="false">$C$710*(1-Assumptions!$B$75)</f>
        <v>27.3947414836332</v>
      </c>
      <c r="M710" s="12" t="n">
        <f aca="false">MIN($K$710,$L$710)</f>
        <v>27.3947414836332</v>
      </c>
      <c r="N710" s="12" t="str">
        <f aca="false">IF($K$710&lt;=$L$710,"cap","discount")</f>
        <v>discount</v>
      </c>
      <c r="O710" s="12" t="n">
        <f aca="false">Assumptions!$B$73/$M$710</f>
        <v>109510.06790089</v>
      </c>
      <c r="P710" s="12" t="n">
        <f aca="false">MAX(Assumptions!$B$4,($A$6*(Assumptions!$B$20+$E$710+Assumptions!$B$17+$J$710+$O$710+$D$710)-Assumptions!$B$17)/(1-$A$6))</f>
        <v>615462.086966384</v>
      </c>
      <c r="Q710" s="12" t="n">
        <f aca="false">Assumptions!$B$20+$E$710+Assumptions!$B$17+$P$710+$J$710+$O$710+$D$710</f>
        <v>38539454.515126</v>
      </c>
      <c r="R710" s="12" t="n">
        <f aca="false">IF($C$710&lt;Assumptions!$B$37,Assumptions!$B$37*(Assumptions!$B$21+Assumptions!$B$22/Assumptions!$B$37)/(Assumptions!$B$21+Assumptions!$B$22/$C$710),Assumptions!$B$37)</f>
        <v>1</v>
      </c>
      <c r="S710" s="12" t="n">
        <f aca="false">Assumptions!$B$38/$R$710</f>
        <v>1</v>
      </c>
      <c r="T710" s="12" t="n">
        <f aca="false">Assumptions!$B$39*$S$710</f>
        <v>5000000</v>
      </c>
      <c r="U710" s="12" t="n">
        <f aca="false">IF($C$710&lt;Assumptions!$B$42,Assumptions!$B$42*(Assumptions!$B$21+Assumptions!$B$22/Assumptions!$B$42)/(Assumptions!$B$21+Assumptions!$B$22/$C$710),Assumptions!$B$42)</f>
        <v>3</v>
      </c>
      <c r="V710" s="12" t="n">
        <f aca="false">Assumptions!$B$43/$U$710</f>
        <v>1</v>
      </c>
      <c r="W710" s="12" t="n">
        <f aca="false">Assumptions!$B$44*$V$710</f>
        <v>5000000</v>
      </c>
      <c r="X710" s="12" t="n">
        <f aca="false">IF($C$710&lt;Assumptions!$B$47,Assumptions!$B$47*(Assumptions!$B$21+Assumptions!$B$22/Assumptions!$B$47)/(Assumptions!$B$21+Assumptions!$B$22/$C$710),Assumptions!$B$47)</f>
        <v>10</v>
      </c>
      <c r="Y710" s="12" t="n">
        <f aca="false">Assumptions!$B$48/$X$710</f>
        <v>1</v>
      </c>
      <c r="Z710" s="12" t="n">
        <f aca="false">Assumptions!$B$49*$Y$710</f>
        <v>3000000</v>
      </c>
      <c r="AA710" s="12" t="n">
        <f aca="false">IF($C$710&lt;Assumptions!$B$52,Assumptions!$B$52*(Assumptions!$B$21+Assumptions!$B$22/Assumptions!$B$52)/(Assumptions!$B$21+Assumptions!$B$22/$C$710),Assumptions!$B$52)</f>
        <v>25</v>
      </c>
      <c r="AB710" s="12" t="n">
        <f aca="false">Assumptions!$B$53/$AA$710</f>
        <v>1</v>
      </c>
      <c r="AC710" s="12" t="n">
        <f aca="false">Assumptions!$B$54*$AB$710</f>
        <v>2400000</v>
      </c>
      <c r="AD710" s="12" t="n">
        <f aca="false">IF($C$710&lt;Assumptions!$B$57,Assumptions!$B$57*(Assumptions!$B$21+Assumptions!$B$22/Assumptions!$B$57)/(Assumptions!$B$21+Assumptions!$B$22/$C$710),Assumptions!$B$57)</f>
        <v>57.4765521285274</v>
      </c>
      <c r="AE710" s="12" t="n">
        <f aca="false">Assumptions!$B$58/$AD$710</f>
        <v>1.04390395349098</v>
      </c>
      <c r="AF710" s="12" t="n">
        <f aca="false">Assumptions!$B$59*$AE$710</f>
        <v>1739840.27045295</v>
      </c>
      <c r="AG710" s="12" t="n">
        <f aca="false">IF($C$710&lt;Assumptions!$B$62,Assumptions!$B$62*(Assumptions!$B$21+Assumptions!$B$22/Assumptions!$B$62)/(Assumptions!$B$21+Assumptions!$B$22/$C$710),Assumptions!$B$62)</f>
        <v>48.7386356381174</v>
      </c>
      <c r="AH710" s="12" t="n">
        <f aca="false">Assumptions!$B$63/$AG$710</f>
        <v>1.00861073266389</v>
      </c>
      <c r="AI710" s="12" t="n">
        <f aca="false">Assumptions!$B$64*$AH$710</f>
        <v>6155215.43407375</v>
      </c>
    </row>
    <row r="711" customFormat="false" ht="15" hidden="true" customHeight="false" outlineLevel="0" collapsed="false">
      <c r="A711" s="6" t="n">
        <f aca="false">ROW()-ROW($A$706)+Assumptions!$B$4</f>
        <v>5</v>
      </c>
      <c r="B711" s="12" t="n">
        <f aca="false">$P$710</f>
        <v>615462.086966384</v>
      </c>
      <c r="C711" s="12" t="n">
        <f aca="false">$B$4/(Assumptions!$B$16+$B$711)</f>
        <v>32.2291076272292</v>
      </c>
      <c r="D711" s="12" t="n">
        <f aca="false">Assumptions!$B$7/$C$711</f>
        <v>930835.57717416</v>
      </c>
      <c r="E711" s="12" t="n">
        <f aca="false">$T$711+$W$711+$Z$711+$AC$711+$AF$711+$AI$711</f>
        <v>23295055.7045302</v>
      </c>
      <c r="F711" s="12" t="n">
        <f aca="false">Assumptions!$B$70/(Assumptions!$B$20+Assumptions!$B$17+$B$711+$E$711+$O$710)</f>
        <v>26.7274664074624</v>
      </c>
      <c r="G711" s="12" t="n">
        <f aca="false">$C$711*(1-Assumptions!$B$71)</f>
        <v>25.7832861017834</v>
      </c>
      <c r="H711" s="12" t="n">
        <f aca="false">MIN($F$711,$G$711)</f>
        <v>25.7832861017834</v>
      </c>
      <c r="I711" s="12" t="str">
        <f aca="false">IF($F$711&lt;=$G$711,"cap","discount")</f>
        <v>discount</v>
      </c>
      <c r="J711" s="12" t="n">
        <f aca="false">Assumptions!$B$69/$H$711</f>
        <v>193924.07857795</v>
      </c>
      <c r="K711" s="12" t="n">
        <f aca="false">Assumptions!$B$74/(Assumptions!$B$20+Assumptions!$B$17+$B$711+$E$711+$J$711)</f>
        <v>42.6676805985875</v>
      </c>
      <c r="L711" s="12" t="n">
        <f aca="false">$C$711*(1-Assumptions!$B$75)</f>
        <v>27.3947414831448</v>
      </c>
      <c r="M711" s="12" t="n">
        <f aca="false">MIN($K$711,$L$711)</f>
        <v>27.3947414831448</v>
      </c>
      <c r="N711" s="12" t="str">
        <f aca="false">IF($K$711&lt;=$L$711,"cap","discount")</f>
        <v>discount</v>
      </c>
      <c r="O711" s="12" t="n">
        <f aca="false">Assumptions!$B$73/$M$711</f>
        <v>109510.067902842</v>
      </c>
      <c r="P711" s="12" t="n">
        <f aca="false">MAX(Assumptions!$B$4,($A$6*(Assumptions!$B$20+$E$711+Assumptions!$B$17+$J$711+$O$711+$D$711)-Assumptions!$B$17)/(1-$A$6))</f>
        <v>615462.086970194</v>
      </c>
      <c r="Q711" s="12" t="n">
        <f aca="false">Assumptions!$B$20+$E$711+Assumptions!$B$17+$P$711+$J$711+$O$711+$D$711</f>
        <v>38539454.5151553</v>
      </c>
      <c r="R711" s="12" t="n">
        <f aca="false">IF($C$711&lt;Assumptions!$B$37,Assumptions!$B$37*(Assumptions!$B$21+Assumptions!$B$22/Assumptions!$B$37)/(Assumptions!$B$21+Assumptions!$B$22/$C$711),Assumptions!$B$37)</f>
        <v>1</v>
      </c>
      <c r="S711" s="12" t="n">
        <f aca="false">Assumptions!$B$38/$R$711</f>
        <v>1</v>
      </c>
      <c r="T711" s="12" t="n">
        <f aca="false">Assumptions!$B$39*$S$711</f>
        <v>5000000</v>
      </c>
      <c r="U711" s="12" t="n">
        <f aca="false">IF($C$711&lt;Assumptions!$B$42,Assumptions!$B$42*(Assumptions!$B$21+Assumptions!$B$22/Assumptions!$B$42)/(Assumptions!$B$21+Assumptions!$B$22/$C$711),Assumptions!$B$42)</f>
        <v>3</v>
      </c>
      <c r="V711" s="12" t="n">
        <f aca="false">Assumptions!$B$43/$U$711</f>
        <v>1</v>
      </c>
      <c r="W711" s="12" t="n">
        <f aca="false">Assumptions!$B$44*$V$711</f>
        <v>5000000</v>
      </c>
      <c r="X711" s="12" t="n">
        <f aca="false">IF($C$711&lt;Assumptions!$B$47,Assumptions!$B$47*(Assumptions!$B$21+Assumptions!$B$22/Assumptions!$B$47)/(Assumptions!$B$21+Assumptions!$B$22/$C$711),Assumptions!$B$47)</f>
        <v>10</v>
      </c>
      <c r="Y711" s="12" t="n">
        <f aca="false">Assumptions!$B$48/$X$711</f>
        <v>1</v>
      </c>
      <c r="Z711" s="12" t="n">
        <f aca="false">Assumptions!$B$49*$Y$711</f>
        <v>3000000</v>
      </c>
      <c r="AA711" s="12" t="n">
        <f aca="false">IF($C$711&lt;Assumptions!$B$52,Assumptions!$B$52*(Assumptions!$B$21+Assumptions!$B$22/Assumptions!$B$52)/(Assumptions!$B$21+Assumptions!$B$22/$C$711),Assumptions!$B$52)</f>
        <v>25</v>
      </c>
      <c r="AB711" s="12" t="n">
        <f aca="false">Assumptions!$B$53/$AA$711</f>
        <v>1</v>
      </c>
      <c r="AC711" s="12" t="n">
        <f aca="false">Assumptions!$B$54*$AB$711</f>
        <v>2400000</v>
      </c>
      <c r="AD711" s="12" t="n">
        <f aca="false">IF($C$711&lt;Assumptions!$B$57,Assumptions!$B$57*(Assumptions!$B$21+Assumptions!$B$22/Assumptions!$B$57)/(Assumptions!$B$21+Assumptions!$B$22/$C$711),Assumptions!$B$57)</f>
        <v>57.476552128502</v>
      </c>
      <c r="AE711" s="12" t="n">
        <f aca="false">Assumptions!$B$58/$AD$711</f>
        <v>1.04390395349144</v>
      </c>
      <c r="AF711" s="12" t="n">
        <f aca="false">Assumptions!$B$59*$AE$711</f>
        <v>1739840.27045372</v>
      </c>
      <c r="AG711" s="12" t="n">
        <f aca="false">IF($C$711&lt;Assumptions!$B$62,Assumptions!$B$62*(Assumptions!$B$21+Assumptions!$B$22/Assumptions!$B$62)/(Assumptions!$B$21+Assumptions!$B$22/$C$711),Assumptions!$B$62)</f>
        <v>48.7386356380958</v>
      </c>
      <c r="AH711" s="12" t="n">
        <f aca="false">Assumptions!$B$63/$AG$711</f>
        <v>1.00861073266434</v>
      </c>
      <c r="AI711" s="12" t="n">
        <f aca="false">Assumptions!$B$64*$AH$711</f>
        <v>6155215.43407647</v>
      </c>
    </row>
    <row r="712" customFormat="false" ht="15" hidden="true" customHeight="false" outlineLevel="0" collapsed="false">
      <c r="A712" s="6" t="n">
        <f aca="false">ROW()-ROW($A$706)+Assumptions!$B$4</f>
        <v>6</v>
      </c>
      <c r="B712" s="12" t="n">
        <f aca="false">$P$711</f>
        <v>615462.086970194</v>
      </c>
      <c r="C712" s="12" t="n">
        <f aca="false">$B$4/(Assumptions!$B$16+$B$712)</f>
        <v>32.2291076272259</v>
      </c>
      <c r="D712" s="12" t="n">
        <f aca="false">Assumptions!$B$7/$C$712</f>
        <v>930835.577174255</v>
      </c>
      <c r="E712" s="12" t="n">
        <f aca="false">$T$712+$W$712+$Z$712+$AC$712+$AF$712+$AI$712</f>
        <v>23295055.7045302</v>
      </c>
      <c r="F712" s="12" t="n">
        <f aca="false">Assumptions!$B$70/(Assumptions!$B$20+Assumptions!$B$17+$B$712+$E$712+$O$711)</f>
        <v>26.7274664074582</v>
      </c>
      <c r="G712" s="12" t="n">
        <f aca="false">$C$712*(1-Assumptions!$B$71)</f>
        <v>25.7832861017807</v>
      </c>
      <c r="H712" s="12" t="n">
        <f aca="false">MIN($F$712,$G$712)</f>
        <v>25.7832861017807</v>
      </c>
      <c r="I712" s="12" t="str">
        <f aca="false">IF($F$712&lt;=$G$712,"cap","discount")</f>
        <v>discount</v>
      </c>
      <c r="J712" s="12" t="n">
        <f aca="false">Assumptions!$B$69/$H$712</f>
        <v>193924.07857797</v>
      </c>
      <c r="K712" s="12" t="n">
        <f aca="false">Assumptions!$B$74/(Assumptions!$B$20+Assumptions!$B$17+$B$712+$E$712+$J$712)</f>
        <v>42.6676805985831</v>
      </c>
      <c r="L712" s="12" t="n">
        <f aca="false">$C$712*(1-Assumptions!$B$75)</f>
        <v>27.394741483142</v>
      </c>
      <c r="M712" s="12" t="n">
        <f aca="false">MIN($K$712,$L$712)</f>
        <v>27.394741483142</v>
      </c>
      <c r="N712" s="12" t="str">
        <f aca="false">IF($K$712&lt;=$L$712,"cap","discount")</f>
        <v>discount</v>
      </c>
      <c r="O712" s="12" t="n">
        <f aca="false">Assumptions!$B$73/$M$712</f>
        <v>109510.067902854</v>
      </c>
      <c r="P712" s="12" t="n">
        <f aca="false">MAX(Assumptions!$B$4,($A$6*(Assumptions!$B$20+$E$712+Assumptions!$B$17+$J$712+$O$712+$D$712)-Assumptions!$B$17)/(1-$A$6))</f>
        <v>615462.086970217</v>
      </c>
      <c r="Q712" s="12" t="n">
        <f aca="false">Assumptions!$B$20+$E$712+Assumptions!$B$17+$P$712+$J$712+$O$712+$D$712</f>
        <v>38539454.5151555</v>
      </c>
      <c r="R712" s="12" t="n">
        <f aca="false">IF($C$712&lt;Assumptions!$B$37,Assumptions!$B$37*(Assumptions!$B$21+Assumptions!$B$22/Assumptions!$B$37)/(Assumptions!$B$21+Assumptions!$B$22/$C$712),Assumptions!$B$37)</f>
        <v>1</v>
      </c>
      <c r="S712" s="12" t="n">
        <f aca="false">Assumptions!$B$38/$R$712</f>
        <v>1</v>
      </c>
      <c r="T712" s="12" t="n">
        <f aca="false">Assumptions!$B$39*$S$712</f>
        <v>5000000</v>
      </c>
      <c r="U712" s="12" t="n">
        <f aca="false">IF($C$712&lt;Assumptions!$B$42,Assumptions!$B$42*(Assumptions!$B$21+Assumptions!$B$22/Assumptions!$B$42)/(Assumptions!$B$21+Assumptions!$B$22/$C$712),Assumptions!$B$42)</f>
        <v>3</v>
      </c>
      <c r="V712" s="12" t="n">
        <f aca="false">Assumptions!$B$43/$U$712</f>
        <v>1</v>
      </c>
      <c r="W712" s="12" t="n">
        <f aca="false">Assumptions!$B$44*$V$712</f>
        <v>5000000</v>
      </c>
      <c r="X712" s="12" t="n">
        <f aca="false">IF($C$712&lt;Assumptions!$B$47,Assumptions!$B$47*(Assumptions!$B$21+Assumptions!$B$22/Assumptions!$B$47)/(Assumptions!$B$21+Assumptions!$B$22/$C$712),Assumptions!$B$47)</f>
        <v>10</v>
      </c>
      <c r="Y712" s="12" t="n">
        <f aca="false">Assumptions!$B$48/$X$712</f>
        <v>1</v>
      </c>
      <c r="Z712" s="12" t="n">
        <f aca="false">Assumptions!$B$49*$Y$712</f>
        <v>3000000</v>
      </c>
      <c r="AA712" s="12" t="n">
        <f aca="false">IF($C$712&lt;Assumptions!$B$52,Assumptions!$B$52*(Assumptions!$B$21+Assumptions!$B$22/Assumptions!$B$52)/(Assumptions!$B$21+Assumptions!$B$22/$C$712),Assumptions!$B$52)</f>
        <v>25</v>
      </c>
      <c r="AB712" s="12" t="n">
        <f aca="false">Assumptions!$B$53/$AA$712</f>
        <v>1</v>
      </c>
      <c r="AC712" s="12" t="n">
        <f aca="false">Assumptions!$B$54*$AB$712</f>
        <v>2400000</v>
      </c>
      <c r="AD712" s="12" t="n">
        <f aca="false">IF($C$712&lt;Assumptions!$B$57,Assumptions!$B$57*(Assumptions!$B$21+Assumptions!$B$22/Assumptions!$B$57)/(Assumptions!$B$21+Assumptions!$B$22/$C$712),Assumptions!$B$57)</f>
        <v>57.4765521285018</v>
      </c>
      <c r="AE712" s="12" t="n">
        <f aca="false">Assumptions!$B$58/$AD$712</f>
        <v>1.04390395349144</v>
      </c>
      <c r="AF712" s="12" t="n">
        <f aca="false">Assumptions!$B$59*$AE$712</f>
        <v>1739840.27045372</v>
      </c>
      <c r="AG712" s="12" t="n">
        <f aca="false">IF($C$712&lt;Assumptions!$B$62,Assumptions!$B$62*(Assumptions!$B$21+Assumptions!$B$22/Assumptions!$B$62)/(Assumptions!$B$21+Assumptions!$B$22/$C$712),Assumptions!$B$62)</f>
        <v>48.7386356380957</v>
      </c>
      <c r="AH712" s="12" t="n">
        <f aca="false">Assumptions!$B$63/$AG$712</f>
        <v>1.00861073266434</v>
      </c>
      <c r="AI712" s="12" t="n">
        <f aca="false">Assumptions!$B$64*$AH$712</f>
        <v>6155215.43407649</v>
      </c>
    </row>
    <row r="713" customFormat="false" ht="15" hidden="true" customHeight="false" outlineLevel="0" collapsed="false">
      <c r="A713" s="6" t="n">
        <f aca="false">ROW()-ROW($A$706)+Assumptions!$B$4</f>
        <v>7</v>
      </c>
      <c r="B713" s="12" t="n">
        <f aca="false">$P$712</f>
        <v>615462.086970217</v>
      </c>
      <c r="C713" s="12" t="n">
        <f aca="false">$B$4/(Assumptions!$B$16+$B$713)</f>
        <v>32.2291076272259</v>
      </c>
      <c r="D713" s="12" t="n">
        <f aca="false">Assumptions!$B$7/$C$713</f>
        <v>930835.577174256</v>
      </c>
      <c r="E713" s="12" t="n">
        <f aca="false">$T$713+$W$713+$Z$713+$AC$713+$AF$713+$AI$713</f>
        <v>23295055.7045302</v>
      </c>
      <c r="F713" s="12" t="n">
        <f aca="false">Assumptions!$B$70/(Assumptions!$B$20+Assumptions!$B$17+$B$713+$E$713+$O$712)</f>
        <v>26.7274664074582</v>
      </c>
      <c r="G713" s="12" t="n">
        <f aca="false">$C$713*(1-Assumptions!$B$71)</f>
        <v>25.7832861017807</v>
      </c>
      <c r="H713" s="12" t="n">
        <f aca="false">MIN($F$713,$G$713)</f>
        <v>25.7832861017807</v>
      </c>
      <c r="I713" s="12" t="str">
        <f aca="false">IF($F$713&lt;=$G$713,"cap","discount")</f>
        <v>discount</v>
      </c>
      <c r="J713" s="12" t="n">
        <f aca="false">Assumptions!$B$69/$H$713</f>
        <v>193924.07857797</v>
      </c>
      <c r="K713" s="12" t="n">
        <f aca="false">Assumptions!$B$74/(Assumptions!$B$20+Assumptions!$B$17+$B$713+$E$713+$J$713)</f>
        <v>42.6676805985831</v>
      </c>
      <c r="L713" s="12" t="n">
        <f aca="false">$C$713*(1-Assumptions!$B$75)</f>
        <v>27.394741483142</v>
      </c>
      <c r="M713" s="12" t="n">
        <f aca="false">MIN($K$713,$L$713)</f>
        <v>27.394741483142</v>
      </c>
      <c r="N713" s="12" t="str">
        <f aca="false">IF($K$713&lt;=$L$713,"cap","discount")</f>
        <v>discount</v>
      </c>
      <c r="O713" s="12" t="n">
        <f aca="false">Assumptions!$B$73/$M$713</f>
        <v>109510.067902854</v>
      </c>
      <c r="P713" s="12" t="n">
        <f aca="false">MAX(Assumptions!$B$4,($A$6*(Assumptions!$B$20+$E$713+Assumptions!$B$17+$J$713+$O$713+$D$713)-Assumptions!$B$17)/(1-$A$6))</f>
        <v>615462.086970217</v>
      </c>
      <c r="Q713" s="12" t="n">
        <f aca="false">Assumptions!$B$20+$E$713+Assumptions!$B$17+$P$713+$J$713+$O$713+$D$713</f>
        <v>38539454.5151555</v>
      </c>
      <c r="R713" s="12" t="n">
        <f aca="false">IF($C$713&lt;Assumptions!$B$37,Assumptions!$B$37*(Assumptions!$B$21+Assumptions!$B$22/Assumptions!$B$37)/(Assumptions!$B$21+Assumptions!$B$22/$C$713),Assumptions!$B$37)</f>
        <v>1</v>
      </c>
      <c r="S713" s="12" t="n">
        <f aca="false">Assumptions!$B$38/$R$713</f>
        <v>1</v>
      </c>
      <c r="T713" s="12" t="n">
        <f aca="false">Assumptions!$B$39*$S$713</f>
        <v>5000000</v>
      </c>
      <c r="U713" s="12" t="n">
        <f aca="false">IF($C$713&lt;Assumptions!$B$42,Assumptions!$B$42*(Assumptions!$B$21+Assumptions!$B$22/Assumptions!$B$42)/(Assumptions!$B$21+Assumptions!$B$22/$C$713),Assumptions!$B$42)</f>
        <v>3</v>
      </c>
      <c r="V713" s="12" t="n">
        <f aca="false">Assumptions!$B$43/$U$713</f>
        <v>1</v>
      </c>
      <c r="W713" s="12" t="n">
        <f aca="false">Assumptions!$B$44*$V$713</f>
        <v>5000000</v>
      </c>
      <c r="X713" s="12" t="n">
        <f aca="false">IF($C$713&lt;Assumptions!$B$47,Assumptions!$B$47*(Assumptions!$B$21+Assumptions!$B$22/Assumptions!$B$47)/(Assumptions!$B$21+Assumptions!$B$22/$C$713),Assumptions!$B$47)</f>
        <v>10</v>
      </c>
      <c r="Y713" s="12" t="n">
        <f aca="false">Assumptions!$B$48/$X$713</f>
        <v>1</v>
      </c>
      <c r="Z713" s="12" t="n">
        <f aca="false">Assumptions!$B$49*$Y$713</f>
        <v>3000000</v>
      </c>
      <c r="AA713" s="12" t="n">
        <f aca="false">IF($C$713&lt;Assumptions!$B$52,Assumptions!$B$52*(Assumptions!$B$21+Assumptions!$B$22/Assumptions!$B$52)/(Assumptions!$B$21+Assumptions!$B$22/$C$713),Assumptions!$B$52)</f>
        <v>25</v>
      </c>
      <c r="AB713" s="12" t="n">
        <f aca="false">Assumptions!$B$53/$AA$713</f>
        <v>1</v>
      </c>
      <c r="AC713" s="12" t="n">
        <f aca="false">Assumptions!$B$54*$AB$713</f>
        <v>2400000</v>
      </c>
      <c r="AD713" s="12" t="n">
        <f aca="false">IF($C$713&lt;Assumptions!$B$57,Assumptions!$B$57*(Assumptions!$B$21+Assumptions!$B$22/Assumptions!$B$57)/(Assumptions!$B$21+Assumptions!$B$22/$C$713),Assumptions!$B$57)</f>
        <v>57.4765521285018</v>
      </c>
      <c r="AE713" s="12" t="n">
        <f aca="false">Assumptions!$B$58/$AD$713</f>
        <v>1.04390395349144</v>
      </c>
      <c r="AF713" s="12" t="n">
        <f aca="false">Assumptions!$B$59*$AE$713</f>
        <v>1739840.27045372</v>
      </c>
      <c r="AG713" s="12" t="n">
        <f aca="false">IF($C$713&lt;Assumptions!$B$62,Assumptions!$B$62*(Assumptions!$B$21+Assumptions!$B$22/Assumptions!$B$62)/(Assumptions!$B$21+Assumptions!$B$22/$C$713),Assumptions!$B$62)</f>
        <v>48.7386356380957</v>
      </c>
      <c r="AH713" s="12" t="n">
        <f aca="false">Assumptions!$B$63/$AG$713</f>
        <v>1.00861073266434</v>
      </c>
      <c r="AI713" s="12" t="n">
        <f aca="false">Assumptions!$B$64*$AH$713</f>
        <v>6155215.43407649</v>
      </c>
    </row>
    <row r="714" customFormat="false" ht="15" hidden="true" customHeight="false" outlineLevel="0" collapsed="false">
      <c r="A714" s="6" t="n">
        <f aca="false">ROW()-ROW($A$706)+Assumptions!$B$4</f>
        <v>8</v>
      </c>
      <c r="B714" s="12" t="n">
        <f aca="false">$P$713</f>
        <v>615462.086970217</v>
      </c>
      <c r="C714" s="12" t="n">
        <f aca="false">$B$4/(Assumptions!$B$16+$B$714)</f>
        <v>32.2291076272259</v>
      </c>
      <c r="D714" s="12" t="n">
        <f aca="false">Assumptions!$B$7/$C$714</f>
        <v>930835.577174256</v>
      </c>
      <c r="E714" s="12" t="n">
        <f aca="false">$T$714+$W$714+$Z$714+$AC$714+$AF$714+$AI$714</f>
        <v>23295055.7045302</v>
      </c>
      <c r="F714" s="12" t="n">
        <f aca="false">Assumptions!$B$70/(Assumptions!$B$20+Assumptions!$B$17+$B$714+$E$714+$O$713)</f>
        <v>26.7274664074582</v>
      </c>
      <c r="G714" s="12" t="n">
        <f aca="false">$C$714*(1-Assumptions!$B$71)</f>
        <v>25.7832861017807</v>
      </c>
      <c r="H714" s="12" t="n">
        <f aca="false">MIN($F$714,$G$714)</f>
        <v>25.7832861017807</v>
      </c>
      <c r="I714" s="12" t="str">
        <f aca="false">IF($F$714&lt;=$G$714,"cap","discount")</f>
        <v>discount</v>
      </c>
      <c r="J714" s="12" t="n">
        <f aca="false">Assumptions!$B$69/$H$714</f>
        <v>193924.07857797</v>
      </c>
      <c r="K714" s="12" t="n">
        <f aca="false">Assumptions!$B$74/(Assumptions!$B$20+Assumptions!$B$17+$B$714+$E$714+$J$714)</f>
        <v>42.6676805985831</v>
      </c>
      <c r="L714" s="12" t="n">
        <f aca="false">$C$714*(1-Assumptions!$B$75)</f>
        <v>27.394741483142</v>
      </c>
      <c r="M714" s="12" t="n">
        <f aca="false">MIN($K$714,$L$714)</f>
        <v>27.394741483142</v>
      </c>
      <c r="N714" s="12" t="str">
        <f aca="false">IF($K$714&lt;=$L$714,"cap","discount")</f>
        <v>discount</v>
      </c>
      <c r="O714" s="12" t="n">
        <f aca="false">Assumptions!$B$73/$M$714</f>
        <v>109510.067902854</v>
      </c>
      <c r="P714" s="12" t="n">
        <f aca="false">MAX(Assumptions!$B$4,($A$6*(Assumptions!$B$20+$E$714+Assumptions!$B$17+$J$714+$O$714+$D$714)-Assumptions!$B$17)/(1-$A$6))</f>
        <v>615462.086970217</v>
      </c>
      <c r="Q714" s="12" t="n">
        <f aca="false">Assumptions!$B$20+$E$714+Assumptions!$B$17+$P$714+$J$714+$O$714+$D$714</f>
        <v>38539454.5151555</v>
      </c>
      <c r="R714" s="12" t="n">
        <f aca="false">IF($C$714&lt;Assumptions!$B$37,Assumptions!$B$37*(Assumptions!$B$21+Assumptions!$B$22/Assumptions!$B$37)/(Assumptions!$B$21+Assumptions!$B$22/$C$714),Assumptions!$B$37)</f>
        <v>1</v>
      </c>
      <c r="S714" s="12" t="n">
        <f aca="false">Assumptions!$B$38/$R$714</f>
        <v>1</v>
      </c>
      <c r="T714" s="12" t="n">
        <f aca="false">Assumptions!$B$39*$S$714</f>
        <v>5000000</v>
      </c>
      <c r="U714" s="12" t="n">
        <f aca="false">IF($C$714&lt;Assumptions!$B$42,Assumptions!$B$42*(Assumptions!$B$21+Assumptions!$B$22/Assumptions!$B$42)/(Assumptions!$B$21+Assumptions!$B$22/$C$714),Assumptions!$B$42)</f>
        <v>3</v>
      </c>
      <c r="V714" s="12" t="n">
        <f aca="false">Assumptions!$B$43/$U$714</f>
        <v>1</v>
      </c>
      <c r="W714" s="12" t="n">
        <f aca="false">Assumptions!$B$44*$V$714</f>
        <v>5000000</v>
      </c>
      <c r="X714" s="12" t="n">
        <f aca="false">IF($C$714&lt;Assumptions!$B$47,Assumptions!$B$47*(Assumptions!$B$21+Assumptions!$B$22/Assumptions!$B$47)/(Assumptions!$B$21+Assumptions!$B$22/$C$714),Assumptions!$B$47)</f>
        <v>10</v>
      </c>
      <c r="Y714" s="12" t="n">
        <f aca="false">Assumptions!$B$48/$X$714</f>
        <v>1</v>
      </c>
      <c r="Z714" s="12" t="n">
        <f aca="false">Assumptions!$B$49*$Y$714</f>
        <v>3000000</v>
      </c>
      <c r="AA714" s="12" t="n">
        <f aca="false">IF($C$714&lt;Assumptions!$B$52,Assumptions!$B$52*(Assumptions!$B$21+Assumptions!$B$22/Assumptions!$B$52)/(Assumptions!$B$21+Assumptions!$B$22/$C$714),Assumptions!$B$52)</f>
        <v>25</v>
      </c>
      <c r="AB714" s="12" t="n">
        <f aca="false">Assumptions!$B$53/$AA$714</f>
        <v>1</v>
      </c>
      <c r="AC714" s="12" t="n">
        <f aca="false">Assumptions!$B$54*$AB$714</f>
        <v>2400000</v>
      </c>
      <c r="AD714" s="12" t="n">
        <f aca="false">IF($C$714&lt;Assumptions!$B$57,Assumptions!$B$57*(Assumptions!$B$21+Assumptions!$B$22/Assumptions!$B$57)/(Assumptions!$B$21+Assumptions!$B$22/$C$714),Assumptions!$B$57)</f>
        <v>57.4765521285018</v>
      </c>
      <c r="AE714" s="12" t="n">
        <f aca="false">Assumptions!$B$58/$AD$714</f>
        <v>1.04390395349144</v>
      </c>
      <c r="AF714" s="12" t="n">
        <f aca="false">Assumptions!$B$59*$AE$714</f>
        <v>1739840.27045372</v>
      </c>
      <c r="AG714" s="12" t="n">
        <f aca="false">IF($C$714&lt;Assumptions!$B$62,Assumptions!$B$62*(Assumptions!$B$21+Assumptions!$B$22/Assumptions!$B$62)/(Assumptions!$B$21+Assumptions!$B$22/$C$714),Assumptions!$B$62)</f>
        <v>48.7386356380957</v>
      </c>
      <c r="AH714" s="12" t="n">
        <f aca="false">Assumptions!$B$63/$AG$714</f>
        <v>1.00861073266434</v>
      </c>
      <c r="AI714" s="12" t="n">
        <f aca="false">Assumptions!$B$64*$AH$714</f>
        <v>6155215.43407649</v>
      </c>
    </row>
    <row r="715" customFormat="false" ht="15" hidden="true" customHeight="false" outlineLevel="0" collapsed="false">
      <c r="A715" s="6" t="n">
        <f aca="false">ROW()-ROW($A$706)+Assumptions!$B$4</f>
        <v>9</v>
      </c>
      <c r="B715" s="12" t="n">
        <f aca="false">$P$714</f>
        <v>615462.086970217</v>
      </c>
      <c r="C715" s="12" t="n">
        <f aca="false">$B$4/(Assumptions!$B$16+$B$715)</f>
        <v>32.2291076272259</v>
      </c>
      <c r="D715" s="12" t="n">
        <f aca="false">Assumptions!$B$7/$C$715</f>
        <v>930835.577174256</v>
      </c>
      <c r="E715" s="12" t="n">
        <f aca="false">$T$715+$W$715+$Z$715+$AC$715+$AF$715+$AI$715</f>
        <v>23295055.7045302</v>
      </c>
      <c r="F715" s="12" t="n">
        <f aca="false">Assumptions!$B$70/(Assumptions!$B$20+Assumptions!$B$17+$B$715+$E$715+$O$714)</f>
        <v>26.7274664074582</v>
      </c>
      <c r="G715" s="12" t="n">
        <f aca="false">$C$715*(1-Assumptions!$B$71)</f>
        <v>25.7832861017807</v>
      </c>
      <c r="H715" s="12" t="n">
        <f aca="false">MIN($F$715,$G$715)</f>
        <v>25.7832861017807</v>
      </c>
      <c r="I715" s="12" t="str">
        <f aca="false">IF($F$715&lt;=$G$715,"cap","discount")</f>
        <v>discount</v>
      </c>
      <c r="J715" s="12" t="n">
        <f aca="false">Assumptions!$B$69/$H$715</f>
        <v>193924.07857797</v>
      </c>
      <c r="K715" s="12" t="n">
        <f aca="false">Assumptions!$B$74/(Assumptions!$B$20+Assumptions!$B$17+$B$715+$E$715+$J$715)</f>
        <v>42.6676805985831</v>
      </c>
      <c r="L715" s="12" t="n">
        <f aca="false">$C$715*(1-Assumptions!$B$75)</f>
        <v>27.394741483142</v>
      </c>
      <c r="M715" s="12" t="n">
        <f aca="false">MIN($K$715,$L$715)</f>
        <v>27.394741483142</v>
      </c>
      <c r="N715" s="12" t="str">
        <f aca="false">IF($K$715&lt;=$L$715,"cap","discount")</f>
        <v>discount</v>
      </c>
      <c r="O715" s="12" t="n">
        <f aca="false">Assumptions!$B$73/$M$715</f>
        <v>109510.067902854</v>
      </c>
      <c r="P715" s="12" t="n">
        <f aca="false">MAX(Assumptions!$B$4,($A$6*(Assumptions!$B$20+$E$715+Assumptions!$B$17+$J$715+$O$715+$D$715)-Assumptions!$B$17)/(1-$A$6))</f>
        <v>615462.086970217</v>
      </c>
      <c r="Q715" s="12" t="n">
        <f aca="false">Assumptions!$B$20+$E$715+Assumptions!$B$17+$P$715+$J$715+$O$715+$D$715</f>
        <v>38539454.5151555</v>
      </c>
      <c r="R715" s="12" t="n">
        <f aca="false">IF($C$715&lt;Assumptions!$B$37,Assumptions!$B$37*(Assumptions!$B$21+Assumptions!$B$22/Assumptions!$B$37)/(Assumptions!$B$21+Assumptions!$B$22/$C$715),Assumptions!$B$37)</f>
        <v>1</v>
      </c>
      <c r="S715" s="12" t="n">
        <f aca="false">Assumptions!$B$38/$R$715</f>
        <v>1</v>
      </c>
      <c r="T715" s="12" t="n">
        <f aca="false">Assumptions!$B$39*$S$715</f>
        <v>5000000</v>
      </c>
      <c r="U715" s="12" t="n">
        <f aca="false">IF($C$715&lt;Assumptions!$B$42,Assumptions!$B$42*(Assumptions!$B$21+Assumptions!$B$22/Assumptions!$B$42)/(Assumptions!$B$21+Assumptions!$B$22/$C$715),Assumptions!$B$42)</f>
        <v>3</v>
      </c>
      <c r="V715" s="12" t="n">
        <f aca="false">Assumptions!$B$43/$U$715</f>
        <v>1</v>
      </c>
      <c r="W715" s="12" t="n">
        <f aca="false">Assumptions!$B$44*$V$715</f>
        <v>5000000</v>
      </c>
      <c r="X715" s="12" t="n">
        <f aca="false">IF($C$715&lt;Assumptions!$B$47,Assumptions!$B$47*(Assumptions!$B$21+Assumptions!$B$22/Assumptions!$B$47)/(Assumptions!$B$21+Assumptions!$B$22/$C$715),Assumptions!$B$47)</f>
        <v>10</v>
      </c>
      <c r="Y715" s="12" t="n">
        <f aca="false">Assumptions!$B$48/$X$715</f>
        <v>1</v>
      </c>
      <c r="Z715" s="12" t="n">
        <f aca="false">Assumptions!$B$49*$Y$715</f>
        <v>3000000</v>
      </c>
      <c r="AA715" s="12" t="n">
        <f aca="false">IF($C$715&lt;Assumptions!$B$52,Assumptions!$B$52*(Assumptions!$B$21+Assumptions!$B$22/Assumptions!$B$52)/(Assumptions!$B$21+Assumptions!$B$22/$C$715),Assumptions!$B$52)</f>
        <v>25</v>
      </c>
      <c r="AB715" s="12" t="n">
        <f aca="false">Assumptions!$B$53/$AA$715</f>
        <v>1</v>
      </c>
      <c r="AC715" s="12" t="n">
        <f aca="false">Assumptions!$B$54*$AB$715</f>
        <v>2400000</v>
      </c>
      <c r="AD715" s="12" t="n">
        <f aca="false">IF($C$715&lt;Assumptions!$B$57,Assumptions!$B$57*(Assumptions!$B$21+Assumptions!$B$22/Assumptions!$B$57)/(Assumptions!$B$21+Assumptions!$B$22/$C$715),Assumptions!$B$57)</f>
        <v>57.4765521285018</v>
      </c>
      <c r="AE715" s="12" t="n">
        <f aca="false">Assumptions!$B$58/$AD$715</f>
        <v>1.04390395349144</v>
      </c>
      <c r="AF715" s="12" t="n">
        <f aca="false">Assumptions!$B$59*$AE$715</f>
        <v>1739840.27045372</v>
      </c>
      <c r="AG715" s="12" t="n">
        <f aca="false">IF($C$715&lt;Assumptions!$B$62,Assumptions!$B$62*(Assumptions!$B$21+Assumptions!$B$22/Assumptions!$B$62)/(Assumptions!$B$21+Assumptions!$B$22/$C$715),Assumptions!$B$62)</f>
        <v>48.7386356380957</v>
      </c>
      <c r="AH715" s="12" t="n">
        <f aca="false">Assumptions!$B$63/$AG$715</f>
        <v>1.00861073266434</v>
      </c>
      <c r="AI715" s="12" t="n">
        <f aca="false">Assumptions!$B$64*$AH$715</f>
        <v>6155215.43407649</v>
      </c>
    </row>
    <row r="716" customFormat="false" ht="15" hidden="true" customHeight="false" outlineLevel="0" collapsed="false">
      <c r="A716" s="6" t="n">
        <f aca="false">ROW()-ROW($A$706)+Assumptions!$B$4</f>
        <v>10</v>
      </c>
      <c r="B716" s="12" t="n">
        <f aca="false">$P$715</f>
        <v>615462.086970217</v>
      </c>
      <c r="C716" s="12" t="n">
        <f aca="false">$B$4/(Assumptions!$B$16+$B$716)</f>
        <v>32.2291076272259</v>
      </c>
      <c r="D716" s="12" t="n">
        <f aca="false">Assumptions!$B$7/$C$716</f>
        <v>930835.577174256</v>
      </c>
      <c r="E716" s="12" t="n">
        <f aca="false">$T$716+$W$716+$Z$716+$AC$716+$AF$716+$AI$716</f>
        <v>23295055.7045302</v>
      </c>
      <c r="F716" s="12" t="n">
        <f aca="false">Assumptions!$B$70/(Assumptions!$B$20+Assumptions!$B$17+$B$716+$E$716+$O$715)</f>
        <v>26.7274664074582</v>
      </c>
      <c r="G716" s="12" t="n">
        <f aca="false">$C$716*(1-Assumptions!$B$71)</f>
        <v>25.7832861017807</v>
      </c>
      <c r="H716" s="12" t="n">
        <f aca="false">MIN($F$716,$G$716)</f>
        <v>25.7832861017807</v>
      </c>
      <c r="I716" s="12" t="str">
        <f aca="false">IF($F$716&lt;=$G$716,"cap","discount")</f>
        <v>discount</v>
      </c>
      <c r="J716" s="12" t="n">
        <f aca="false">Assumptions!$B$69/$H$716</f>
        <v>193924.07857797</v>
      </c>
      <c r="K716" s="12" t="n">
        <f aca="false">Assumptions!$B$74/(Assumptions!$B$20+Assumptions!$B$17+$B$716+$E$716+$J$716)</f>
        <v>42.6676805985831</v>
      </c>
      <c r="L716" s="12" t="n">
        <f aca="false">$C$716*(1-Assumptions!$B$75)</f>
        <v>27.394741483142</v>
      </c>
      <c r="M716" s="12" t="n">
        <f aca="false">MIN($K$716,$L$716)</f>
        <v>27.394741483142</v>
      </c>
      <c r="N716" s="12" t="str">
        <f aca="false">IF($K$716&lt;=$L$716,"cap","discount")</f>
        <v>discount</v>
      </c>
      <c r="O716" s="12" t="n">
        <f aca="false">Assumptions!$B$73/$M$716</f>
        <v>109510.067902854</v>
      </c>
      <c r="P716" s="12" t="n">
        <f aca="false">MAX(Assumptions!$B$4,($A$6*(Assumptions!$B$20+$E$716+Assumptions!$B$17+$J$716+$O$716+$D$716)-Assumptions!$B$17)/(1-$A$6))</f>
        <v>615462.086970217</v>
      </c>
      <c r="Q716" s="12" t="n">
        <f aca="false">Assumptions!$B$20+$E$716+Assumptions!$B$17+$P$716+$J$716+$O$716+$D$716</f>
        <v>38539454.5151555</v>
      </c>
      <c r="R716" s="12" t="n">
        <f aca="false">IF($C$716&lt;Assumptions!$B$37,Assumptions!$B$37*(Assumptions!$B$21+Assumptions!$B$22/Assumptions!$B$37)/(Assumptions!$B$21+Assumptions!$B$22/$C$716),Assumptions!$B$37)</f>
        <v>1</v>
      </c>
      <c r="S716" s="12" t="n">
        <f aca="false">Assumptions!$B$38/$R$716</f>
        <v>1</v>
      </c>
      <c r="T716" s="12" t="n">
        <f aca="false">Assumptions!$B$39*$S$716</f>
        <v>5000000</v>
      </c>
      <c r="U716" s="12" t="n">
        <f aca="false">IF($C$716&lt;Assumptions!$B$42,Assumptions!$B$42*(Assumptions!$B$21+Assumptions!$B$22/Assumptions!$B$42)/(Assumptions!$B$21+Assumptions!$B$22/$C$716),Assumptions!$B$42)</f>
        <v>3</v>
      </c>
      <c r="V716" s="12" t="n">
        <f aca="false">Assumptions!$B$43/$U$716</f>
        <v>1</v>
      </c>
      <c r="W716" s="12" t="n">
        <f aca="false">Assumptions!$B$44*$V$716</f>
        <v>5000000</v>
      </c>
      <c r="X716" s="12" t="n">
        <f aca="false">IF($C$716&lt;Assumptions!$B$47,Assumptions!$B$47*(Assumptions!$B$21+Assumptions!$B$22/Assumptions!$B$47)/(Assumptions!$B$21+Assumptions!$B$22/$C$716),Assumptions!$B$47)</f>
        <v>10</v>
      </c>
      <c r="Y716" s="12" t="n">
        <f aca="false">Assumptions!$B$48/$X$716</f>
        <v>1</v>
      </c>
      <c r="Z716" s="12" t="n">
        <f aca="false">Assumptions!$B$49*$Y$716</f>
        <v>3000000</v>
      </c>
      <c r="AA716" s="12" t="n">
        <f aca="false">IF($C$716&lt;Assumptions!$B$52,Assumptions!$B$52*(Assumptions!$B$21+Assumptions!$B$22/Assumptions!$B$52)/(Assumptions!$B$21+Assumptions!$B$22/$C$716),Assumptions!$B$52)</f>
        <v>25</v>
      </c>
      <c r="AB716" s="12" t="n">
        <f aca="false">Assumptions!$B$53/$AA$716</f>
        <v>1</v>
      </c>
      <c r="AC716" s="12" t="n">
        <f aca="false">Assumptions!$B$54*$AB$716</f>
        <v>2400000</v>
      </c>
      <c r="AD716" s="12" t="n">
        <f aca="false">IF($C$716&lt;Assumptions!$B$57,Assumptions!$B$57*(Assumptions!$B$21+Assumptions!$B$22/Assumptions!$B$57)/(Assumptions!$B$21+Assumptions!$B$22/$C$716),Assumptions!$B$57)</f>
        <v>57.4765521285018</v>
      </c>
      <c r="AE716" s="12" t="n">
        <f aca="false">Assumptions!$B$58/$AD$716</f>
        <v>1.04390395349144</v>
      </c>
      <c r="AF716" s="12" t="n">
        <f aca="false">Assumptions!$B$59*$AE$716</f>
        <v>1739840.27045372</v>
      </c>
      <c r="AG716" s="12" t="n">
        <f aca="false">IF($C$716&lt;Assumptions!$B$62,Assumptions!$B$62*(Assumptions!$B$21+Assumptions!$B$22/Assumptions!$B$62)/(Assumptions!$B$21+Assumptions!$B$22/$C$716),Assumptions!$B$62)</f>
        <v>48.7386356380957</v>
      </c>
      <c r="AH716" s="12" t="n">
        <f aca="false">Assumptions!$B$63/$AG$716</f>
        <v>1.00861073266434</v>
      </c>
      <c r="AI716" s="12" t="n">
        <f aca="false">Assumptions!$B$64*$AH$716</f>
        <v>6155215.43407649</v>
      </c>
    </row>
    <row r="717" customFormat="false" ht="15" hidden="true" customHeight="false" outlineLevel="0" collapsed="false">
      <c r="A717" s="6" t="n">
        <f aca="false">ROW()-ROW($A$706)+Assumptions!$B$4</f>
        <v>11</v>
      </c>
      <c r="B717" s="12" t="n">
        <f aca="false">$P$716</f>
        <v>615462.086970217</v>
      </c>
      <c r="C717" s="12" t="n">
        <f aca="false">$B$4/(Assumptions!$B$16+$B$717)</f>
        <v>32.2291076272259</v>
      </c>
      <c r="D717" s="12" t="n">
        <f aca="false">Assumptions!$B$7/$C$717</f>
        <v>930835.577174256</v>
      </c>
      <c r="E717" s="12" t="n">
        <f aca="false">$T$717+$W$717+$Z$717+$AC$717+$AF$717+$AI$717</f>
        <v>23295055.7045302</v>
      </c>
      <c r="F717" s="12" t="n">
        <f aca="false">Assumptions!$B$70/(Assumptions!$B$20+Assumptions!$B$17+$B$717+$E$717+$O$716)</f>
        <v>26.7274664074582</v>
      </c>
      <c r="G717" s="12" t="n">
        <f aca="false">$C$717*(1-Assumptions!$B$71)</f>
        <v>25.7832861017807</v>
      </c>
      <c r="H717" s="12" t="n">
        <f aca="false">MIN($F$717,$G$717)</f>
        <v>25.7832861017807</v>
      </c>
      <c r="I717" s="12" t="str">
        <f aca="false">IF($F$717&lt;=$G$717,"cap","discount")</f>
        <v>discount</v>
      </c>
      <c r="J717" s="12" t="n">
        <f aca="false">Assumptions!$B$69/$H$717</f>
        <v>193924.07857797</v>
      </c>
      <c r="K717" s="12" t="n">
        <f aca="false">Assumptions!$B$74/(Assumptions!$B$20+Assumptions!$B$17+$B$717+$E$717+$J$717)</f>
        <v>42.6676805985831</v>
      </c>
      <c r="L717" s="12" t="n">
        <f aca="false">$C$717*(1-Assumptions!$B$75)</f>
        <v>27.394741483142</v>
      </c>
      <c r="M717" s="12" t="n">
        <f aca="false">MIN($K$717,$L$717)</f>
        <v>27.394741483142</v>
      </c>
      <c r="N717" s="12" t="str">
        <f aca="false">IF($K$717&lt;=$L$717,"cap","discount")</f>
        <v>discount</v>
      </c>
      <c r="O717" s="12" t="n">
        <f aca="false">Assumptions!$B$73/$M$717</f>
        <v>109510.067902854</v>
      </c>
      <c r="P717" s="12" t="n">
        <f aca="false">MAX(Assumptions!$B$4,($A$6*(Assumptions!$B$20+$E$717+Assumptions!$B$17+$J$717+$O$717+$D$717)-Assumptions!$B$17)/(1-$A$6))</f>
        <v>615462.086970217</v>
      </c>
      <c r="Q717" s="12" t="n">
        <f aca="false">Assumptions!$B$20+$E$717+Assumptions!$B$17+$P$717+$J$717+$O$717+$D$717</f>
        <v>38539454.5151555</v>
      </c>
      <c r="R717" s="12" t="n">
        <f aca="false">IF($C$717&lt;Assumptions!$B$37,Assumptions!$B$37*(Assumptions!$B$21+Assumptions!$B$22/Assumptions!$B$37)/(Assumptions!$B$21+Assumptions!$B$22/$C$717),Assumptions!$B$37)</f>
        <v>1</v>
      </c>
      <c r="S717" s="12" t="n">
        <f aca="false">Assumptions!$B$38/$R$717</f>
        <v>1</v>
      </c>
      <c r="T717" s="12" t="n">
        <f aca="false">Assumptions!$B$39*$S$717</f>
        <v>5000000</v>
      </c>
      <c r="U717" s="12" t="n">
        <f aca="false">IF($C$717&lt;Assumptions!$B$42,Assumptions!$B$42*(Assumptions!$B$21+Assumptions!$B$22/Assumptions!$B$42)/(Assumptions!$B$21+Assumptions!$B$22/$C$717),Assumptions!$B$42)</f>
        <v>3</v>
      </c>
      <c r="V717" s="12" t="n">
        <f aca="false">Assumptions!$B$43/$U$717</f>
        <v>1</v>
      </c>
      <c r="W717" s="12" t="n">
        <f aca="false">Assumptions!$B$44*$V$717</f>
        <v>5000000</v>
      </c>
      <c r="X717" s="12" t="n">
        <f aca="false">IF($C$717&lt;Assumptions!$B$47,Assumptions!$B$47*(Assumptions!$B$21+Assumptions!$B$22/Assumptions!$B$47)/(Assumptions!$B$21+Assumptions!$B$22/$C$717),Assumptions!$B$47)</f>
        <v>10</v>
      </c>
      <c r="Y717" s="12" t="n">
        <f aca="false">Assumptions!$B$48/$X$717</f>
        <v>1</v>
      </c>
      <c r="Z717" s="12" t="n">
        <f aca="false">Assumptions!$B$49*$Y$717</f>
        <v>3000000</v>
      </c>
      <c r="AA717" s="12" t="n">
        <f aca="false">IF($C$717&lt;Assumptions!$B$52,Assumptions!$B$52*(Assumptions!$B$21+Assumptions!$B$22/Assumptions!$B$52)/(Assumptions!$B$21+Assumptions!$B$22/$C$717),Assumptions!$B$52)</f>
        <v>25</v>
      </c>
      <c r="AB717" s="12" t="n">
        <f aca="false">Assumptions!$B$53/$AA$717</f>
        <v>1</v>
      </c>
      <c r="AC717" s="12" t="n">
        <f aca="false">Assumptions!$B$54*$AB$717</f>
        <v>2400000</v>
      </c>
      <c r="AD717" s="12" t="n">
        <f aca="false">IF($C$717&lt;Assumptions!$B$57,Assumptions!$B$57*(Assumptions!$B$21+Assumptions!$B$22/Assumptions!$B$57)/(Assumptions!$B$21+Assumptions!$B$22/$C$717),Assumptions!$B$57)</f>
        <v>57.4765521285018</v>
      </c>
      <c r="AE717" s="12" t="n">
        <f aca="false">Assumptions!$B$58/$AD$717</f>
        <v>1.04390395349144</v>
      </c>
      <c r="AF717" s="12" t="n">
        <f aca="false">Assumptions!$B$59*$AE$717</f>
        <v>1739840.27045372</v>
      </c>
      <c r="AG717" s="12" t="n">
        <f aca="false">IF($C$717&lt;Assumptions!$B$62,Assumptions!$B$62*(Assumptions!$B$21+Assumptions!$B$22/Assumptions!$B$62)/(Assumptions!$B$21+Assumptions!$B$22/$C$717),Assumptions!$B$62)</f>
        <v>48.7386356380957</v>
      </c>
      <c r="AH717" s="12" t="n">
        <f aca="false">Assumptions!$B$63/$AG$717</f>
        <v>1.00861073266434</v>
      </c>
      <c r="AI717" s="12" t="n">
        <f aca="false">Assumptions!$B$64*$AH$717</f>
        <v>6155215.43407649</v>
      </c>
    </row>
    <row r="718" customFormat="false" ht="15" hidden="true" customHeight="false" outlineLevel="0" collapsed="false">
      <c r="A718" s="6" t="n">
        <f aca="false">ROW()-ROW($A$706)+Assumptions!$B$4</f>
        <v>12</v>
      </c>
      <c r="B718" s="12" t="n">
        <f aca="false">$P$717</f>
        <v>615462.086970217</v>
      </c>
      <c r="C718" s="12" t="n">
        <f aca="false">$B$4/(Assumptions!$B$16+$B$718)</f>
        <v>32.2291076272259</v>
      </c>
      <c r="D718" s="12" t="n">
        <f aca="false">Assumptions!$B$7/$C$718</f>
        <v>930835.577174256</v>
      </c>
      <c r="E718" s="12" t="n">
        <f aca="false">$T$718+$W$718+$Z$718+$AC$718+$AF$718+$AI$718</f>
        <v>23295055.7045302</v>
      </c>
      <c r="F718" s="12" t="n">
        <f aca="false">Assumptions!$B$70/(Assumptions!$B$20+Assumptions!$B$17+$B$718+$E$718+$O$717)</f>
        <v>26.7274664074582</v>
      </c>
      <c r="G718" s="12" t="n">
        <f aca="false">$C$718*(1-Assumptions!$B$71)</f>
        <v>25.7832861017807</v>
      </c>
      <c r="H718" s="12" t="n">
        <f aca="false">MIN($F$718,$G$718)</f>
        <v>25.7832861017807</v>
      </c>
      <c r="I718" s="12" t="str">
        <f aca="false">IF($F$718&lt;=$G$718,"cap","discount")</f>
        <v>discount</v>
      </c>
      <c r="J718" s="12" t="n">
        <f aca="false">Assumptions!$B$69/$H$718</f>
        <v>193924.07857797</v>
      </c>
      <c r="K718" s="12" t="n">
        <f aca="false">Assumptions!$B$74/(Assumptions!$B$20+Assumptions!$B$17+$B$718+$E$718+$J$718)</f>
        <v>42.6676805985831</v>
      </c>
      <c r="L718" s="12" t="n">
        <f aca="false">$C$718*(1-Assumptions!$B$75)</f>
        <v>27.394741483142</v>
      </c>
      <c r="M718" s="12" t="n">
        <f aca="false">MIN($K$718,$L$718)</f>
        <v>27.394741483142</v>
      </c>
      <c r="N718" s="12" t="str">
        <f aca="false">IF($K$718&lt;=$L$718,"cap","discount")</f>
        <v>discount</v>
      </c>
      <c r="O718" s="12" t="n">
        <f aca="false">Assumptions!$B$73/$M$718</f>
        <v>109510.067902854</v>
      </c>
      <c r="P718" s="12" t="n">
        <f aca="false">MAX(Assumptions!$B$4,($A$6*(Assumptions!$B$20+$E$718+Assumptions!$B$17+$J$718+$O$718+$D$718)-Assumptions!$B$17)/(1-$A$6))</f>
        <v>615462.086970217</v>
      </c>
      <c r="Q718" s="12" t="n">
        <f aca="false">Assumptions!$B$20+$E$718+Assumptions!$B$17+$P$718+$J$718+$O$718+$D$718</f>
        <v>38539454.5151555</v>
      </c>
      <c r="R718" s="12" t="n">
        <f aca="false">IF($C$718&lt;Assumptions!$B$37,Assumptions!$B$37*(Assumptions!$B$21+Assumptions!$B$22/Assumptions!$B$37)/(Assumptions!$B$21+Assumptions!$B$22/$C$718),Assumptions!$B$37)</f>
        <v>1</v>
      </c>
      <c r="S718" s="12" t="n">
        <f aca="false">Assumptions!$B$38/$R$718</f>
        <v>1</v>
      </c>
      <c r="T718" s="12" t="n">
        <f aca="false">Assumptions!$B$39*$S$718</f>
        <v>5000000</v>
      </c>
      <c r="U718" s="12" t="n">
        <f aca="false">IF($C$718&lt;Assumptions!$B$42,Assumptions!$B$42*(Assumptions!$B$21+Assumptions!$B$22/Assumptions!$B$42)/(Assumptions!$B$21+Assumptions!$B$22/$C$718),Assumptions!$B$42)</f>
        <v>3</v>
      </c>
      <c r="V718" s="12" t="n">
        <f aca="false">Assumptions!$B$43/$U$718</f>
        <v>1</v>
      </c>
      <c r="W718" s="12" t="n">
        <f aca="false">Assumptions!$B$44*$V$718</f>
        <v>5000000</v>
      </c>
      <c r="X718" s="12" t="n">
        <f aca="false">IF($C$718&lt;Assumptions!$B$47,Assumptions!$B$47*(Assumptions!$B$21+Assumptions!$B$22/Assumptions!$B$47)/(Assumptions!$B$21+Assumptions!$B$22/$C$718),Assumptions!$B$47)</f>
        <v>10</v>
      </c>
      <c r="Y718" s="12" t="n">
        <f aca="false">Assumptions!$B$48/$X$718</f>
        <v>1</v>
      </c>
      <c r="Z718" s="12" t="n">
        <f aca="false">Assumptions!$B$49*$Y$718</f>
        <v>3000000</v>
      </c>
      <c r="AA718" s="12" t="n">
        <f aca="false">IF($C$718&lt;Assumptions!$B$52,Assumptions!$B$52*(Assumptions!$B$21+Assumptions!$B$22/Assumptions!$B$52)/(Assumptions!$B$21+Assumptions!$B$22/$C$718),Assumptions!$B$52)</f>
        <v>25</v>
      </c>
      <c r="AB718" s="12" t="n">
        <f aca="false">Assumptions!$B$53/$AA$718</f>
        <v>1</v>
      </c>
      <c r="AC718" s="12" t="n">
        <f aca="false">Assumptions!$B$54*$AB$718</f>
        <v>2400000</v>
      </c>
      <c r="AD718" s="12" t="n">
        <f aca="false">IF($C$718&lt;Assumptions!$B$57,Assumptions!$B$57*(Assumptions!$B$21+Assumptions!$B$22/Assumptions!$B$57)/(Assumptions!$B$21+Assumptions!$B$22/$C$718),Assumptions!$B$57)</f>
        <v>57.4765521285018</v>
      </c>
      <c r="AE718" s="12" t="n">
        <f aca="false">Assumptions!$B$58/$AD$718</f>
        <v>1.04390395349144</v>
      </c>
      <c r="AF718" s="12" t="n">
        <f aca="false">Assumptions!$B$59*$AE$718</f>
        <v>1739840.27045372</v>
      </c>
      <c r="AG718" s="12" t="n">
        <f aca="false">IF($C$718&lt;Assumptions!$B$62,Assumptions!$B$62*(Assumptions!$B$21+Assumptions!$B$22/Assumptions!$B$62)/(Assumptions!$B$21+Assumptions!$B$22/$C$718),Assumptions!$B$62)</f>
        <v>48.7386356380957</v>
      </c>
      <c r="AH718" s="12" t="n">
        <f aca="false">Assumptions!$B$63/$AG$718</f>
        <v>1.00861073266434</v>
      </c>
      <c r="AI718" s="12" t="n">
        <f aca="false">Assumptions!$B$64*$AH$718</f>
        <v>6155215.43407649</v>
      </c>
    </row>
    <row r="719" customFormat="false" ht="15" hidden="true" customHeight="false" outlineLevel="0" collapsed="false">
      <c r="A719" s="6" t="n">
        <f aca="false">ROW()-ROW($A$706)+Assumptions!$B$4</f>
        <v>13</v>
      </c>
      <c r="B719" s="12" t="n">
        <f aca="false">$P$718</f>
        <v>615462.086970217</v>
      </c>
      <c r="C719" s="12" t="n">
        <f aca="false">$B$4/(Assumptions!$B$16+$B$719)</f>
        <v>32.2291076272259</v>
      </c>
      <c r="D719" s="12" t="n">
        <f aca="false">Assumptions!$B$7/$C$719</f>
        <v>930835.577174256</v>
      </c>
      <c r="E719" s="12" t="n">
        <f aca="false">$T$719+$W$719+$Z$719+$AC$719+$AF$719+$AI$719</f>
        <v>23295055.7045302</v>
      </c>
      <c r="F719" s="12" t="n">
        <f aca="false">Assumptions!$B$70/(Assumptions!$B$20+Assumptions!$B$17+$B$719+$E$719+$O$718)</f>
        <v>26.7274664074582</v>
      </c>
      <c r="G719" s="12" t="n">
        <f aca="false">$C$719*(1-Assumptions!$B$71)</f>
        <v>25.7832861017807</v>
      </c>
      <c r="H719" s="12" t="n">
        <f aca="false">MIN($F$719,$G$719)</f>
        <v>25.7832861017807</v>
      </c>
      <c r="I719" s="12" t="str">
        <f aca="false">IF($F$719&lt;=$G$719,"cap","discount")</f>
        <v>discount</v>
      </c>
      <c r="J719" s="12" t="n">
        <f aca="false">Assumptions!$B$69/$H$719</f>
        <v>193924.07857797</v>
      </c>
      <c r="K719" s="12" t="n">
        <f aca="false">Assumptions!$B$74/(Assumptions!$B$20+Assumptions!$B$17+$B$719+$E$719+$J$719)</f>
        <v>42.6676805985831</v>
      </c>
      <c r="L719" s="12" t="n">
        <f aca="false">$C$719*(1-Assumptions!$B$75)</f>
        <v>27.394741483142</v>
      </c>
      <c r="M719" s="12" t="n">
        <f aca="false">MIN($K$719,$L$719)</f>
        <v>27.394741483142</v>
      </c>
      <c r="N719" s="12" t="str">
        <f aca="false">IF($K$719&lt;=$L$719,"cap","discount")</f>
        <v>discount</v>
      </c>
      <c r="O719" s="12" t="n">
        <f aca="false">Assumptions!$B$73/$M$719</f>
        <v>109510.067902854</v>
      </c>
      <c r="P719" s="12" t="n">
        <f aca="false">MAX(Assumptions!$B$4,($A$6*(Assumptions!$B$20+$E$719+Assumptions!$B$17+$J$719+$O$719+$D$719)-Assumptions!$B$17)/(1-$A$6))</f>
        <v>615462.086970217</v>
      </c>
      <c r="Q719" s="12" t="n">
        <f aca="false">Assumptions!$B$20+$E$719+Assumptions!$B$17+$P$719+$J$719+$O$719+$D$719</f>
        <v>38539454.5151555</v>
      </c>
      <c r="R719" s="12" t="n">
        <f aca="false">IF($C$719&lt;Assumptions!$B$37,Assumptions!$B$37*(Assumptions!$B$21+Assumptions!$B$22/Assumptions!$B$37)/(Assumptions!$B$21+Assumptions!$B$22/$C$719),Assumptions!$B$37)</f>
        <v>1</v>
      </c>
      <c r="S719" s="12" t="n">
        <f aca="false">Assumptions!$B$38/$R$719</f>
        <v>1</v>
      </c>
      <c r="T719" s="12" t="n">
        <f aca="false">Assumptions!$B$39*$S$719</f>
        <v>5000000</v>
      </c>
      <c r="U719" s="12" t="n">
        <f aca="false">IF($C$719&lt;Assumptions!$B$42,Assumptions!$B$42*(Assumptions!$B$21+Assumptions!$B$22/Assumptions!$B$42)/(Assumptions!$B$21+Assumptions!$B$22/$C$719),Assumptions!$B$42)</f>
        <v>3</v>
      </c>
      <c r="V719" s="12" t="n">
        <f aca="false">Assumptions!$B$43/$U$719</f>
        <v>1</v>
      </c>
      <c r="W719" s="12" t="n">
        <f aca="false">Assumptions!$B$44*$V$719</f>
        <v>5000000</v>
      </c>
      <c r="X719" s="12" t="n">
        <f aca="false">IF($C$719&lt;Assumptions!$B$47,Assumptions!$B$47*(Assumptions!$B$21+Assumptions!$B$22/Assumptions!$B$47)/(Assumptions!$B$21+Assumptions!$B$22/$C$719),Assumptions!$B$47)</f>
        <v>10</v>
      </c>
      <c r="Y719" s="12" t="n">
        <f aca="false">Assumptions!$B$48/$X$719</f>
        <v>1</v>
      </c>
      <c r="Z719" s="12" t="n">
        <f aca="false">Assumptions!$B$49*$Y$719</f>
        <v>3000000</v>
      </c>
      <c r="AA719" s="12" t="n">
        <f aca="false">IF($C$719&lt;Assumptions!$B$52,Assumptions!$B$52*(Assumptions!$B$21+Assumptions!$B$22/Assumptions!$B$52)/(Assumptions!$B$21+Assumptions!$B$22/$C$719),Assumptions!$B$52)</f>
        <v>25</v>
      </c>
      <c r="AB719" s="12" t="n">
        <f aca="false">Assumptions!$B$53/$AA$719</f>
        <v>1</v>
      </c>
      <c r="AC719" s="12" t="n">
        <f aca="false">Assumptions!$B$54*$AB$719</f>
        <v>2400000</v>
      </c>
      <c r="AD719" s="12" t="n">
        <f aca="false">IF($C$719&lt;Assumptions!$B$57,Assumptions!$B$57*(Assumptions!$B$21+Assumptions!$B$22/Assumptions!$B$57)/(Assumptions!$B$21+Assumptions!$B$22/$C$719),Assumptions!$B$57)</f>
        <v>57.4765521285018</v>
      </c>
      <c r="AE719" s="12" t="n">
        <f aca="false">Assumptions!$B$58/$AD$719</f>
        <v>1.04390395349144</v>
      </c>
      <c r="AF719" s="12" t="n">
        <f aca="false">Assumptions!$B$59*$AE$719</f>
        <v>1739840.27045372</v>
      </c>
      <c r="AG719" s="12" t="n">
        <f aca="false">IF($C$719&lt;Assumptions!$B$62,Assumptions!$B$62*(Assumptions!$B$21+Assumptions!$B$22/Assumptions!$B$62)/(Assumptions!$B$21+Assumptions!$B$22/$C$719),Assumptions!$B$62)</f>
        <v>48.7386356380957</v>
      </c>
      <c r="AH719" s="12" t="n">
        <f aca="false">Assumptions!$B$63/$AG$719</f>
        <v>1.00861073266434</v>
      </c>
      <c r="AI719" s="12" t="n">
        <f aca="false">Assumptions!$B$64*$AH$719</f>
        <v>6155215.43407649</v>
      </c>
    </row>
    <row r="720" customFormat="false" ht="15" hidden="true" customHeight="false" outlineLevel="0" collapsed="false">
      <c r="A720" s="6" t="n">
        <f aca="false">ROW()-ROW($A$706)+Assumptions!$B$4</f>
        <v>14</v>
      </c>
      <c r="B720" s="12" t="n">
        <f aca="false">$P$719</f>
        <v>615462.086970217</v>
      </c>
      <c r="C720" s="12" t="n">
        <f aca="false">$B$4/(Assumptions!$B$16+$B$720)</f>
        <v>32.2291076272259</v>
      </c>
      <c r="D720" s="12" t="n">
        <f aca="false">Assumptions!$B$7/$C$720</f>
        <v>930835.577174256</v>
      </c>
      <c r="E720" s="12" t="n">
        <f aca="false">$T$720+$W$720+$Z$720+$AC$720+$AF$720+$AI$720</f>
        <v>23295055.7045302</v>
      </c>
      <c r="F720" s="12" t="n">
        <f aca="false">Assumptions!$B$70/(Assumptions!$B$20+Assumptions!$B$17+$B$720+$E$720+$O$719)</f>
        <v>26.7274664074582</v>
      </c>
      <c r="G720" s="12" t="n">
        <f aca="false">$C$720*(1-Assumptions!$B$71)</f>
        <v>25.7832861017807</v>
      </c>
      <c r="H720" s="12" t="n">
        <f aca="false">MIN($F$720,$G$720)</f>
        <v>25.7832861017807</v>
      </c>
      <c r="I720" s="12" t="str">
        <f aca="false">IF($F$720&lt;=$G$720,"cap","discount")</f>
        <v>discount</v>
      </c>
      <c r="J720" s="12" t="n">
        <f aca="false">Assumptions!$B$69/$H$720</f>
        <v>193924.07857797</v>
      </c>
      <c r="K720" s="12" t="n">
        <f aca="false">Assumptions!$B$74/(Assumptions!$B$20+Assumptions!$B$17+$B$720+$E$720+$J$720)</f>
        <v>42.6676805985831</v>
      </c>
      <c r="L720" s="12" t="n">
        <f aca="false">$C$720*(1-Assumptions!$B$75)</f>
        <v>27.394741483142</v>
      </c>
      <c r="M720" s="12" t="n">
        <f aca="false">MIN($K$720,$L$720)</f>
        <v>27.394741483142</v>
      </c>
      <c r="N720" s="12" t="str">
        <f aca="false">IF($K$720&lt;=$L$720,"cap","discount")</f>
        <v>discount</v>
      </c>
      <c r="O720" s="12" t="n">
        <f aca="false">Assumptions!$B$73/$M$720</f>
        <v>109510.067902854</v>
      </c>
      <c r="P720" s="12" t="n">
        <f aca="false">MAX(Assumptions!$B$4,($A$6*(Assumptions!$B$20+$E$720+Assumptions!$B$17+$J$720+$O$720+$D$720)-Assumptions!$B$17)/(1-$A$6))</f>
        <v>615462.086970217</v>
      </c>
      <c r="Q720" s="12" t="n">
        <f aca="false">Assumptions!$B$20+$E$720+Assumptions!$B$17+$P$720+$J$720+$O$720+$D$720</f>
        <v>38539454.5151555</v>
      </c>
      <c r="R720" s="12" t="n">
        <f aca="false">IF($C$720&lt;Assumptions!$B$37,Assumptions!$B$37*(Assumptions!$B$21+Assumptions!$B$22/Assumptions!$B$37)/(Assumptions!$B$21+Assumptions!$B$22/$C$720),Assumptions!$B$37)</f>
        <v>1</v>
      </c>
      <c r="S720" s="12" t="n">
        <f aca="false">Assumptions!$B$38/$R$720</f>
        <v>1</v>
      </c>
      <c r="T720" s="12" t="n">
        <f aca="false">Assumptions!$B$39*$S$720</f>
        <v>5000000</v>
      </c>
      <c r="U720" s="12" t="n">
        <f aca="false">IF($C$720&lt;Assumptions!$B$42,Assumptions!$B$42*(Assumptions!$B$21+Assumptions!$B$22/Assumptions!$B$42)/(Assumptions!$B$21+Assumptions!$B$22/$C$720),Assumptions!$B$42)</f>
        <v>3</v>
      </c>
      <c r="V720" s="12" t="n">
        <f aca="false">Assumptions!$B$43/$U$720</f>
        <v>1</v>
      </c>
      <c r="W720" s="12" t="n">
        <f aca="false">Assumptions!$B$44*$V$720</f>
        <v>5000000</v>
      </c>
      <c r="X720" s="12" t="n">
        <f aca="false">IF($C$720&lt;Assumptions!$B$47,Assumptions!$B$47*(Assumptions!$B$21+Assumptions!$B$22/Assumptions!$B$47)/(Assumptions!$B$21+Assumptions!$B$22/$C$720),Assumptions!$B$47)</f>
        <v>10</v>
      </c>
      <c r="Y720" s="12" t="n">
        <f aca="false">Assumptions!$B$48/$X$720</f>
        <v>1</v>
      </c>
      <c r="Z720" s="12" t="n">
        <f aca="false">Assumptions!$B$49*$Y$720</f>
        <v>3000000</v>
      </c>
      <c r="AA720" s="12" t="n">
        <f aca="false">IF($C$720&lt;Assumptions!$B$52,Assumptions!$B$52*(Assumptions!$B$21+Assumptions!$B$22/Assumptions!$B$52)/(Assumptions!$B$21+Assumptions!$B$22/$C$720),Assumptions!$B$52)</f>
        <v>25</v>
      </c>
      <c r="AB720" s="12" t="n">
        <f aca="false">Assumptions!$B$53/$AA$720</f>
        <v>1</v>
      </c>
      <c r="AC720" s="12" t="n">
        <f aca="false">Assumptions!$B$54*$AB$720</f>
        <v>2400000</v>
      </c>
      <c r="AD720" s="12" t="n">
        <f aca="false">IF($C$720&lt;Assumptions!$B$57,Assumptions!$B$57*(Assumptions!$B$21+Assumptions!$B$22/Assumptions!$B$57)/(Assumptions!$B$21+Assumptions!$B$22/$C$720),Assumptions!$B$57)</f>
        <v>57.4765521285018</v>
      </c>
      <c r="AE720" s="12" t="n">
        <f aca="false">Assumptions!$B$58/$AD$720</f>
        <v>1.04390395349144</v>
      </c>
      <c r="AF720" s="12" t="n">
        <f aca="false">Assumptions!$B$59*$AE$720</f>
        <v>1739840.27045372</v>
      </c>
      <c r="AG720" s="12" t="n">
        <f aca="false">IF($C$720&lt;Assumptions!$B$62,Assumptions!$B$62*(Assumptions!$B$21+Assumptions!$B$22/Assumptions!$B$62)/(Assumptions!$B$21+Assumptions!$B$22/$C$720),Assumptions!$B$62)</f>
        <v>48.7386356380957</v>
      </c>
      <c r="AH720" s="12" t="n">
        <f aca="false">Assumptions!$B$63/$AG$720</f>
        <v>1.00861073266434</v>
      </c>
      <c r="AI720" s="12" t="n">
        <f aca="false">Assumptions!$B$64*$AH$720</f>
        <v>6155215.43407649</v>
      </c>
    </row>
    <row r="721" customFormat="false" ht="15" hidden="true" customHeight="false" outlineLevel="0" collapsed="false">
      <c r="A721" s="6" t="n">
        <f aca="false">ROW()-ROW($A$706)+Assumptions!$B$4</f>
        <v>15</v>
      </c>
      <c r="B721" s="12" t="n">
        <f aca="false">$P$720</f>
        <v>615462.086970217</v>
      </c>
      <c r="C721" s="12" t="n">
        <f aca="false">$B$4/(Assumptions!$B$16+$B$721)</f>
        <v>32.2291076272259</v>
      </c>
      <c r="D721" s="12" t="n">
        <f aca="false">Assumptions!$B$7/$C$721</f>
        <v>930835.577174256</v>
      </c>
      <c r="E721" s="12" t="n">
        <f aca="false">$T$721+$W$721+$Z$721+$AC$721+$AF$721+$AI$721</f>
        <v>23295055.7045302</v>
      </c>
      <c r="F721" s="12" t="n">
        <f aca="false">Assumptions!$B$70/(Assumptions!$B$20+Assumptions!$B$17+$B$721+$E$721+$O$720)</f>
        <v>26.7274664074582</v>
      </c>
      <c r="G721" s="12" t="n">
        <f aca="false">$C$721*(1-Assumptions!$B$71)</f>
        <v>25.7832861017807</v>
      </c>
      <c r="H721" s="12" t="n">
        <f aca="false">MIN($F$721,$G$721)</f>
        <v>25.7832861017807</v>
      </c>
      <c r="I721" s="12" t="str">
        <f aca="false">IF($F$721&lt;=$G$721,"cap","discount")</f>
        <v>discount</v>
      </c>
      <c r="J721" s="12" t="n">
        <f aca="false">Assumptions!$B$69/$H$721</f>
        <v>193924.07857797</v>
      </c>
      <c r="K721" s="12" t="n">
        <f aca="false">Assumptions!$B$74/(Assumptions!$B$20+Assumptions!$B$17+$B$721+$E$721+$J$721)</f>
        <v>42.6676805985831</v>
      </c>
      <c r="L721" s="12" t="n">
        <f aca="false">$C$721*(1-Assumptions!$B$75)</f>
        <v>27.394741483142</v>
      </c>
      <c r="M721" s="12" t="n">
        <f aca="false">MIN($K$721,$L$721)</f>
        <v>27.394741483142</v>
      </c>
      <c r="N721" s="12" t="str">
        <f aca="false">IF($K$721&lt;=$L$721,"cap","discount")</f>
        <v>discount</v>
      </c>
      <c r="O721" s="12" t="n">
        <f aca="false">Assumptions!$B$73/$M$721</f>
        <v>109510.067902854</v>
      </c>
      <c r="P721" s="12" t="n">
        <f aca="false">MAX(Assumptions!$B$4,($A$6*(Assumptions!$B$20+$E$721+Assumptions!$B$17+$J$721+$O$721+$D$721)-Assumptions!$B$17)/(1-$A$6))</f>
        <v>615462.086970217</v>
      </c>
      <c r="Q721" s="12" t="n">
        <f aca="false">Assumptions!$B$20+$E$721+Assumptions!$B$17+$P$721+$J$721+$O$721+$D$721</f>
        <v>38539454.5151555</v>
      </c>
      <c r="R721" s="12" t="n">
        <f aca="false">IF($C$721&lt;Assumptions!$B$37,Assumptions!$B$37*(Assumptions!$B$21+Assumptions!$B$22/Assumptions!$B$37)/(Assumptions!$B$21+Assumptions!$B$22/$C$721),Assumptions!$B$37)</f>
        <v>1</v>
      </c>
      <c r="S721" s="12" t="n">
        <f aca="false">Assumptions!$B$38/$R$721</f>
        <v>1</v>
      </c>
      <c r="T721" s="12" t="n">
        <f aca="false">Assumptions!$B$39*$S$721</f>
        <v>5000000</v>
      </c>
      <c r="U721" s="12" t="n">
        <f aca="false">IF($C$721&lt;Assumptions!$B$42,Assumptions!$B$42*(Assumptions!$B$21+Assumptions!$B$22/Assumptions!$B$42)/(Assumptions!$B$21+Assumptions!$B$22/$C$721),Assumptions!$B$42)</f>
        <v>3</v>
      </c>
      <c r="V721" s="12" t="n">
        <f aca="false">Assumptions!$B$43/$U$721</f>
        <v>1</v>
      </c>
      <c r="W721" s="12" t="n">
        <f aca="false">Assumptions!$B$44*$V$721</f>
        <v>5000000</v>
      </c>
      <c r="X721" s="12" t="n">
        <f aca="false">IF($C$721&lt;Assumptions!$B$47,Assumptions!$B$47*(Assumptions!$B$21+Assumptions!$B$22/Assumptions!$B$47)/(Assumptions!$B$21+Assumptions!$B$22/$C$721),Assumptions!$B$47)</f>
        <v>10</v>
      </c>
      <c r="Y721" s="12" t="n">
        <f aca="false">Assumptions!$B$48/$X$721</f>
        <v>1</v>
      </c>
      <c r="Z721" s="12" t="n">
        <f aca="false">Assumptions!$B$49*$Y$721</f>
        <v>3000000</v>
      </c>
      <c r="AA721" s="12" t="n">
        <f aca="false">IF($C$721&lt;Assumptions!$B$52,Assumptions!$B$52*(Assumptions!$B$21+Assumptions!$B$22/Assumptions!$B$52)/(Assumptions!$B$21+Assumptions!$B$22/$C$721),Assumptions!$B$52)</f>
        <v>25</v>
      </c>
      <c r="AB721" s="12" t="n">
        <f aca="false">Assumptions!$B$53/$AA$721</f>
        <v>1</v>
      </c>
      <c r="AC721" s="12" t="n">
        <f aca="false">Assumptions!$B$54*$AB$721</f>
        <v>2400000</v>
      </c>
      <c r="AD721" s="12" t="n">
        <f aca="false">IF($C$721&lt;Assumptions!$B$57,Assumptions!$B$57*(Assumptions!$B$21+Assumptions!$B$22/Assumptions!$B$57)/(Assumptions!$B$21+Assumptions!$B$22/$C$721),Assumptions!$B$57)</f>
        <v>57.4765521285018</v>
      </c>
      <c r="AE721" s="12" t="n">
        <f aca="false">Assumptions!$B$58/$AD$721</f>
        <v>1.04390395349144</v>
      </c>
      <c r="AF721" s="12" t="n">
        <f aca="false">Assumptions!$B$59*$AE$721</f>
        <v>1739840.27045372</v>
      </c>
      <c r="AG721" s="12" t="n">
        <f aca="false">IF($C$721&lt;Assumptions!$B$62,Assumptions!$B$62*(Assumptions!$B$21+Assumptions!$B$22/Assumptions!$B$62)/(Assumptions!$B$21+Assumptions!$B$22/$C$721),Assumptions!$B$62)</f>
        <v>48.7386356380957</v>
      </c>
      <c r="AH721" s="12" t="n">
        <f aca="false">Assumptions!$B$63/$AG$721</f>
        <v>1.00861073266434</v>
      </c>
      <c r="AI721" s="12" t="n">
        <f aca="false">Assumptions!$B$64*$AH$721</f>
        <v>6155215.43407649</v>
      </c>
    </row>
    <row r="722" customFormat="false" ht="15" hidden="true" customHeight="false" outlineLevel="0" collapsed="false">
      <c r="A722" s="6" t="n">
        <f aca="false">ROW()-ROW($A$706)+Assumptions!$B$4</f>
        <v>16</v>
      </c>
      <c r="B722" s="12" t="n">
        <f aca="false">$P$721</f>
        <v>615462.086970217</v>
      </c>
      <c r="C722" s="12" t="n">
        <f aca="false">$B$4/(Assumptions!$B$16+$B$722)</f>
        <v>32.2291076272259</v>
      </c>
      <c r="D722" s="12" t="n">
        <f aca="false">Assumptions!$B$7/$C$722</f>
        <v>930835.577174256</v>
      </c>
      <c r="E722" s="12" t="n">
        <f aca="false">$T$722+$W$722+$Z$722+$AC$722+$AF$722+$AI$722</f>
        <v>23295055.7045302</v>
      </c>
      <c r="F722" s="12" t="n">
        <f aca="false">Assumptions!$B$70/(Assumptions!$B$20+Assumptions!$B$17+$B$722+$E$722+$O$721)</f>
        <v>26.7274664074582</v>
      </c>
      <c r="G722" s="12" t="n">
        <f aca="false">$C$722*(1-Assumptions!$B$71)</f>
        <v>25.7832861017807</v>
      </c>
      <c r="H722" s="12" t="n">
        <f aca="false">MIN($F$722,$G$722)</f>
        <v>25.7832861017807</v>
      </c>
      <c r="I722" s="12" t="str">
        <f aca="false">IF($F$722&lt;=$G$722,"cap","discount")</f>
        <v>discount</v>
      </c>
      <c r="J722" s="12" t="n">
        <f aca="false">Assumptions!$B$69/$H$722</f>
        <v>193924.07857797</v>
      </c>
      <c r="K722" s="12" t="n">
        <f aca="false">Assumptions!$B$74/(Assumptions!$B$20+Assumptions!$B$17+$B$722+$E$722+$J$722)</f>
        <v>42.6676805985831</v>
      </c>
      <c r="L722" s="12" t="n">
        <f aca="false">$C$722*(1-Assumptions!$B$75)</f>
        <v>27.394741483142</v>
      </c>
      <c r="M722" s="12" t="n">
        <f aca="false">MIN($K$722,$L$722)</f>
        <v>27.394741483142</v>
      </c>
      <c r="N722" s="12" t="str">
        <f aca="false">IF($K$722&lt;=$L$722,"cap","discount")</f>
        <v>discount</v>
      </c>
      <c r="O722" s="12" t="n">
        <f aca="false">Assumptions!$B$73/$M$722</f>
        <v>109510.067902854</v>
      </c>
      <c r="P722" s="12" t="n">
        <f aca="false">MAX(Assumptions!$B$4,($A$6*(Assumptions!$B$20+$E$722+Assumptions!$B$17+$J$722+$O$722+$D$722)-Assumptions!$B$17)/(1-$A$6))</f>
        <v>615462.086970217</v>
      </c>
      <c r="Q722" s="12" t="n">
        <f aca="false">Assumptions!$B$20+$E$722+Assumptions!$B$17+$P$722+$J$722+$O$722+$D$722</f>
        <v>38539454.5151555</v>
      </c>
      <c r="R722" s="12" t="n">
        <f aca="false">IF($C$722&lt;Assumptions!$B$37,Assumptions!$B$37*(Assumptions!$B$21+Assumptions!$B$22/Assumptions!$B$37)/(Assumptions!$B$21+Assumptions!$B$22/$C$722),Assumptions!$B$37)</f>
        <v>1</v>
      </c>
      <c r="S722" s="12" t="n">
        <f aca="false">Assumptions!$B$38/$R$722</f>
        <v>1</v>
      </c>
      <c r="T722" s="12" t="n">
        <f aca="false">Assumptions!$B$39*$S$722</f>
        <v>5000000</v>
      </c>
      <c r="U722" s="12" t="n">
        <f aca="false">IF($C$722&lt;Assumptions!$B$42,Assumptions!$B$42*(Assumptions!$B$21+Assumptions!$B$22/Assumptions!$B$42)/(Assumptions!$B$21+Assumptions!$B$22/$C$722),Assumptions!$B$42)</f>
        <v>3</v>
      </c>
      <c r="V722" s="12" t="n">
        <f aca="false">Assumptions!$B$43/$U$722</f>
        <v>1</v>
      </c>
      <c r="W722" s="12" t="n">
        <f aca="false">Assumptions!$B$44*$V$722</f>
        <v>5000000</v>
      </c>
      <c r="X722" s="12" t="n">
        <f aca="false">IF($C$722&lt;Assumptions!$B$47,Assumptions!$B$47*(Assumptions!$B$21+Assumptions!$B$22/Assumptions!$B$47)/(Assumptions!$B$21+Assumptions!$B$22/$C$722),Assumptions!$B$47)</f>
        <v>10</v>
      </c>
      <c r="Y722" s="12" t="n">
        <f aca="false">Assumptions!$B$48/$X$722</f>
        <v>1</v>
      </c>
      <c r="Z722" s="12" t="n">
        <f aca="false">Assumptions!$B$49*$Y$722</f>
        <v>3000000</v>
      </c>
      <c r="AA722" s="12" t="n">
        <f aca="false">IF($C$722&lt;Assumptions!$B$52,Assumptions!$B$52*(Assumptions!$B$21+Assumptions!$B$22/Assumptions!$B$52)/(Assumptions!$B$21+Assumptions!$B$22/$C$722),Assumptions!$B$52)</f>
        <v>25</v>
      </c>
      <c r="AB722" s="12" t="n">
        <f aca="false">Assumptions!$B$53/$AA$722</f>
        <v>1</v>
      </c>
      <c r="AC722" s="12" t="n">
        <f aca="false">Assumptions!$B$54*$AB$722</f>
        <v>2400000</v>
      </c>
      <c r="AD722" s="12" t="n">
        <f aca="false">IF($C$722&lt;Assumptions!$B$57,Assumptions!$B$57*(Assumptions!$B$21+Assumptions!$B$22/Assumptions!$B$57)/(Assumptions!$B$21+Assumptions!$B$22/$C$722),Assumptions!$B$57)</f>
        <v>57.4765521285018</v>
      </c>
      <c r="AE722" s="12" t="n">
        <f aca="false">Assumptions!$B$58/$AD$722</f>
        <v>1.04390395349144</v>
      </c>
      <c r="AF722" s="12" t="n">
        <f aca="false">Assumptions!$B$59*$AE$722</f>
        <v>1739840.27045372</v>
      </c>
      <c r="AG722" s="12" t="n">
        <f aca="false">IF($C$722&lt;Assumptions!$B$62,Assumptions!$B$62*(Assumptions!$B$21+Assumptions!$B$22/Assumptions!$B$62)/(Assumptions!$B$21+Assumptions!$B$22/$C$722),Assumptions!$B$62)</f>
        <v>48.7386356380957</v>
      </c>
      <c r="AH722" s="12" t="n">
        <f aca="false">Assumptions!$B$63/$AG$722</f>
        <v>1.00861073266434</v>
      </c>
      <c r="AI722" s="12" t="n">
        <f aca="false">Assumptions!$B$64*$AH$722</f>
        <v>6155215.43407649</v>
      </c>
    </row>
    <row r="723" customFormat="false" ht="15" hidden="true" customHeight="false" outlineLevel="0" collapsed="false">
      <c r="A723" s="6" t="n">
        <f aca="false">ROW()-ROW($A$706)+Assumptions!$B$4</f>
        <v>17</v>
      </c>
      <c r="B723" s="12" t="n">
        <f aca="false">$P$722</f>
        <v>615462.086970217</v>
      </c>
      <c r="C723" s="12" t="n">
        <f aca="false">$B$4/(Assumptions!$B$16+$B$723)</f>
        <v>32.2291076272259</v>
      </c>
      <c r="D723" s="12" t="n">
        <f aca="false">Assumptions!$B$7/$C$723</f>
        <v>930835.577174256</v>
      </c>
      <c r="E723" s="12" t="n">
        <f aca="false">$T$723+$W$723+$Z$723+$AC$723+$AF$723+$AI$723</f>
        <v>23295055.7045302</v>
      </c>
      <c r="F723" s="12" t="n">
        <f aca="false">Assumptions!$B$70/(Assumptions!$B$20+Assumptions!$B$17+$B$723+$E$723+$O$722)</f>
        <v>26.7274664074582</v>
      </c>
      <c r="G723" s="12" t="n">
        <f aca="false">$C$723*(1-Assumptions!$B$71)</f>
        <v>25.7832861017807</v>
      </c>
      <c r="H723" s="12" t="n">
        <f aca="false">MIN($F$723,$G$723)</f>
        <v>25.7832861017807</v>
      </c>
      <c r="I723" s="12" t="str">
        <f aca="false">IF($F$723&lt;=$G$723,"cap","discount")</f>
        <v>discount</v>
      </c>
      <c r="J723" s="12" t="n">
        <f aca="false">Assumptions!$B$69/$H$723</f>
        <v>193924.07857797</v>
      </c>
      <c r="K723" s="12" t="n">
        <f aca="false">Assumptions!$B$74/(Assumptions!$B$20+Assumptions!$B$17+$B$723+$E$723+$J$723)</f>
        <v>42.6676805985831</v>
      </c>
      <c r="L723" s="12" t="n">
        <f aca="false">$C$723*(1-Assumptions!$B$75)</f>
        <v>27.394741483142</v>
      </c>
      <c r="M723" s="12" t="n">
        <f aca="false">MIN($K$723,$L$723)</f>
        <v>27.394741483142</v>
      </c>
      <c r="N723" s="12" t="str">
        <f aca="false">IF($K$723&lt;=$L$723,"cap","discount")</f>
        <v>discount</v>
      </c>
      <c r="O723" s="12" t="n">
        <f aca="false">Assumptions!$B$73/$M$723</f>
        <v>109510.067902854</v>
      </c>
      <c r="P723" s="12" t="n">
        <f aca="false">MAX(Assumptions!$B$4,($A$6*(Assumptions!$B$20+$E$723+Assumptions!$B$17+$J$723+$O$723+$D$723)-Assumptions!$B$17)/(1-$A$6))</f>
        <v>615462.086970217</v>
      </c>
      <c r="Q723" s="12" t="n">
        <f aca="false">Assumptions!$B$20+$E$723+Assumptions!$B$17+$P$723+$J$723+$O$723+$D$723</f>
        <v>38539454.5151555</v>
      </c>
      <c r="R723" s="12" t="n">
        <f aca="false">IF($C$723&lt;Assumptions!$B$37,Assumptions!$B$37*(Assumptions!$B$21+Assumptions!$B$22/Assumptions!$B$37)/(Assumptions!$B$21+Assumptions!$B$22/$C$723),Assumptions!$B$37)</f>
        <v>1</v>
      </c>
      <c r="S723" s="12" t="n">
        <f aca="false">Assumptions!$B$38/$R$723</f>
        <v>1</v>
      </c>
      <c r="T723" s="12" t="n">
        <f aca="false">Assumptions!$B$39*$S$723</f>
        <v>5000000</v>
      </c>
      <c r="U723" s="12" t="n">
        <f aca="false">IF($C$723&lt;Assumptions!$B$42,Assumptions!$B$42*(Assumptions!$B$21+Assumptions!$B$22/Assumptions!$B$42)/(Assumptions!$B$21+Assumptions!$B$22/$C$723),Assumptions!$B$42)</f>
        <v>3</v>
      </c>
      <c r="V723" s="12" t="n">
        <f aca="false">Assumptions!$B$43/$U$723</f>
        <v>1</v>
      </c>
      <c r="W723" s="12" t="n">
        <f aca="false">Assumptions!$B$44*$V$723</f>
        <v>5000000</v>
      </c>
      <c r="X723" s="12" t="n">
        <f aca="false">IF($C$723&lt;Assumptions!$B$47,Assumptions!$B$47*(Assumptions!$B$21+Assumptions!$B$22/Assumptions!$B$47)/(Assumptions!$B$21+Assumptions!$B$22/$C$723),Assumptions!$B$47)</f>
        <v>10</v>
      </c>
      <c r="Y723" s="12" t="n">
        <f aca="false">Assumptions!$B$48/$X$723</f>
        <v>1</v>
      </c>
      <c r="Z723" s="12" t="n">
        <f aca="false">Assumptions!$B$49*$Y$723</f>
        <v>3000000</v>
      </c>
      <c r="AA723" s="12" t="n">
        <f aca="false">IF($C$723&lt;Assumptions!$B$52,Assumptions!$B$52*(Assumptions!$B$21+Assumptions!$B$22/Assumptions!$B$52)/(Assumptions!$B$21+Assumptions!$B$22/$C$723),Assumptions!$B$52)</f>
        <v>25</v>
      </c>
      <c r="AB723" s="12" t="n">
        <f aca="false">Assumptions!$B$53/$AA$723</f>
        <v>1</v>
      </c>
      <c r="AC723" s="12" t="n">
        <f aca="false">Assumptions!$B$54*$AB$723</f>
        <v>2400000</v>
      </c>
      <c r="AD723" s="12" t="n">
        <f aca="false">IF($C$723&lt;Assumptions!$B$57,Assumptions!$B$57*(Assumptions!$B$21+Assumptions!$B$22/Assumptions!$B$57)/(Assumptions!$B$21+Assumptions!$B$22/$C$723),Assumptions!$B$57)</f>
        <v>57.4765521285018</v>
      </c>
      <c r="AE723" s="12" t="n">
        <f aca="false">Assumptions!$B$58/$AD$723</f>
        <v>1.04390395349144</v>
      </c>
      <c r="AF723" s="12" t="n">
        <f aca="false">Assumptions!$B$59*$AE$723</f>
        <v>1739840.27045372</v>
      </c>
      <c r="AG723" s="12" t="n">
        <f aca="false">IF($C$723&lt;Assumptions!$B$62,Assumptions!$B$62*(Assumptions!$B$21+Assumptions!$B$22/Assumptions!$B$62)/(Assumptions!$B$21+Assumptions!$B$22/$C$723),Assumptions!$B$62)</f>
        <v>48.7386356380957</v>
      </c>
      <c r="AH723" s="12" t="n">
        <f aca="false">Assumptions!$B$63/$AG$723</f>
        <v>1.00861073266434</v>
      </c>
      <c r="AI723" s="12" t="n">
        <f aca="false">Assumptions!$B$64*$AH$723</f>
        <v>6155215.43407649</v>
      </c>
    </row>
    <row r="724" customFormat="false" ht="15" hidden="true" customHeight="false" outlineLevel="0" collapsed="false">
      <c r="A724" s="6" t="n">
        <f aca="false">ROW()-ROW($A$706)+Assumptions!$B$4</f>
        <v>18</v>
      </c>
      <c r="B724" s="12" t="n">
        <f aca="false">$P$723</f>
        <v>615462.086970217</v>
      </c>
      <c r="C724" s="12" t="n">
        <f aca="false">$B$4/(Assumptions!$B$16+$B$724)</f>
        <v>32.2291076272259</v>
      </c>
      <c r="D724" s="12" t="n">
        <f aca="false">Assumptions!$B$7/$C$724</f>
        <v>930835.577174256</v>
      </c>
      <c r="E724" s="12" t="n">
        <f aca="false">$T$724+$W$724+$Z$724+$AC$724+$AF$724+$AI$724</f>
        <v>23295055.7045302</v>
      </c>
      <c r="F724" s="12" t="n">
        <f aca="false">Assumptions!$B$70/(Assumptions!$B$20+Assumptions!$B$17+$B$724+$E$724+$O$723)</f>
        <v>26.7274664074582</v>
      </c>
      <c r="G724" s="12" t="n">
        <f aca="false">$C$724*(1-Assumptions!$B$71)</f>
        <v>25.7832861017807</v>
      </c>
      <c r="H724" s="12" t="n">
        <f aca="false">MIN($F$724,$G$724)</f>
        <v>25.7832861017807</v>
      </c>
      <c r="I724" s="12" t="str">
        <f aca="false">IF($F$724&lt;=$G$724,"cap","discount")</f>
        <v>discount</v>
      </c>
      <c r="J724" s="12" t="n">
        <f aca="false">Assumptions!$B$69/$H$724</f>
        <v>193924.07857797</v>
      </c>
      <c r="K724" s="12" t="n">
        <f aca="false">Assumptions!$B$74/(Assumptions!$B$20+Assumptions!$B$17+$B$724+$E$724+$J$724)</f>
        <v>42.6676805985831</v>
      </c>
      <c r="L724" s="12" t="n">
        <f aca="false">$C$724*(1-Assumptions!$B$75)</f>
        <v>27.394741483142</v>
      </c>
      <c r="M724" s="12" t="n">
        <f aca="false">MIN($K$724,$L$724)</f>
        <v>27.394741483142</v>
      </c>
      <c r="N724" s="12" t="str">
        <f aca="false">IF($K$724&lt;=$L$724,"cap","discount")</f>
        <v>discount</v>
      </c>
      <c r="O724" s="12" t="n">
        <f aca="false">Assumptions!$B$73/$M$724</f>
        <v>109510.067902854</v>
      </c>
      <c r="P724" s="12" t="n">
        <f aca="false">MAX(Assumptions!$B$4,($A$6*(Assumptions!$B$20+$E$724+Assumptions!$B$17+$J$724+$O$724+$D$724)-Assumptions!$B$17)/(1-$A$6))</f>
        <v>615462.086970217</v>
      </c>
      <c r="Q724" s="12" t="n">
        <f aca="false">Assumptions!$B$20+$E$724+Assumptions!$B$17+$P$724+$J$724+$O$724+$D$724</f>
        <v>38539454.5151555</v>
      </c>
      <c r="R724" s="12" t="n">
        <f aca="false">IF($C$724&lt;Assumptions!$B$37,Assumptions!$B$37*(Assumptions!$B$21+Assumptions!$B$22/Assumptions!$B$37)/(Assumptions!$B$21+Assumptions!$B$22/$C$724),Assumptions!$B$37)</f>
        <v>1</v>
      </c>
      <c r="S724" s="12" t="n">
        <f aca="false">Assumptions!$B$38/$R$724</f>
        <v>1</v>
      </c>
      <c r="T724" s="12" t="n">
        <f aca="false">Assumptions!$B$39*$S$724</f>
        <v>5000000</v>
      </c>
      <c r="U724" s="12" t="n">
        <f aca="false">IF($C$724&lt;Assumptions!$B$42,Assumptions!$B$42*(Assumptions!$B$21+Assumptions!$B$22/Assumptions!$B$42)/(Assumptions!$B$21+Assumptions!$B$22/$C$724),Assumptions!$B$42)</f>
        <v>3</v>
      </c>
      <c r="V724" s="12" t="n">
        <f aca="false">Assumptions!$B$43/$U$724</f>
        <v>1</v>
      </c>
      <c r="W724" s="12" t="n">
        <f aca="false">Assumptions!$B$44*$V$724</f>
        <v>5000000</v>
      </c>
      <c r="X724" s="12" t="n">
        <f aca="false">IF($C$724&lt;Assumptions!$B$47,Assumptions!$B$47*(Assumptions!$B$21+Assumptions!$B$22/Assumptions!$B$47)/(Assumptions!$B$21+Assumptions!$B$22/$C$724),Assumptions!$B$47)</f>
        <v>10</v>
      </c>
      <c r="Y724" s="12" t="n">
        <f aca="false">Assumptions!$B$48/$X$724</f>
        <v>1</v>
      </c>
      <c r="Z724" s="12" t="n">
        <f aca="false">Assumptions!$B$49*$Y$724</f>
        <v>3000000</v>
      </c>
      <c r="AA724" s="12" t="n">
        <f aca="false">IF($C$724&lt;Assumptions!$B$52,Assumptions!$B$52*(Assumptions!$B$21+Assumptions!$B$22/Assumptions!$B$52)/(Assumptions!$B$21+Assumptions!$B$22/$C$724),Assumptions!$B$52)</f>
        <v>25</v>
      </c>
      <c r="AB724" s="12" t="n">
        <f aca="false">Assumptions!$B$53/$AA$724</f>
        <v>1</v>
      </c>
      <c r="AC724" s="12" t="n">
        <f aca="false">Assumptions!$B$54*$AB$724</f>
        <v>2400000</v>
      </c>
      <c r="AD724" s="12" t="n">
        <f aca="false">IF($C$724&lt;Assumptions!$B$57,Assumptions!$B$57*(Assumptions!$B$21+Assumptions!$B$22/Assumptions!$B$57)/(Assumptions!$B$21+Assumptions!$B$22/$C$724),Assumptions!$B$57)</f>
        <v>57.4765521285018</v>
      </c>
      <c r="AE724" s="12" t="n">
        <f aca="false">Assumptions!$B$58/$AD$724</f>
        <v>1.04390395349144</v>
      </c>
      <c r="AF724" s="12" t="n">
        <f aca="false">Assumptions!$B$59*$AE$724</f>
        <v>1739840.27045372</v>
      </c>
      <c r="AG724" s="12" t="n">
        <f aca="false">IF($C$724&lt;Assumptions!$B$62,Assumptions!$B$62*(Assumptions!$B$21+Assumptions!$B$22/Assumptions!$B$62)/(Assumptions!$B$21+Assumptions!$B$22/$C$724),Assumptions!$B$62)</f>
        <v>48.7386356380957</v>
      </c>
      <c r="AH724" s="12" t="n">
        <f aca="false">Assumptions!$B$63/$AG$724</f>
        <v>1.00861073266434</v>
      </c>
      <c r="AI724" s="12" t="n">
        <f aca="false">Assumptions!$B$64*$AH$724</f>
        <v>6155215.43407649</v>
      </c>
    </row>
    <row r="725" customFormat="false" ht="15" hidden="true" customHeight="false" outlineLevel="0" collapsed="false">
      <c r="A725" s="6" t="n">
        <f aca="false">ROW()-ROW($A$706)+Assumptions!$B$4</f>
        <v>19</v>
      </c>
      <c r="B725" s="12" t="n">
        <f aca="false">$P$724</f>
        <v>615462.086970217</v>
      </c>
      <c r="C725" s="12" t="n">
        <f aca="false">$B$4/(Assumptions!$B$16+$B$725)</f>
        <v>32.2291076272259</v>
      </c>
      <c r="D725" s="12" t="n">
        <f aca="false">Assumptions!$B$7/$C$725</f>
        <v>930835.577174256</v>
      </c>
      <c r="E725" s="12" t="n">
        <f aca="false">$T$725+$W$725+$Z$725+$AC$725+$AF$725+$AI$725</f>
        <v>23295055.7045302</v>
      </c>
      <c r="F725" s="12" t="n">
        <f aca="false">Assumptions!$B$70/(Assumptions!$B$20+Assumptions!$B$17+$B$725+$E$725+$O$724)</f>
        <v>26.7274664074582</v>
      </c>
      <c r="G725" s="12" t="n">
        <f aca="false">$C$725*(1-Assumptions!$B$71)</f>
        <v>25.7832861017807</v>
      </c>
      <c r="H725" s="12" t="n">
        <f aca="false">MIN($F$725,$G$725)</f>
        <v>25.7832861017807</v>
      </c>
      <c r="I725" s="12" t="str">
        <f aca="false">IF($F$725&lt;=$G$725,"cap","discount")</f>
        <v>discount</v>
      </c>
      <c r="J725" s="12" t="n">
        <f aca="false">Assumptions!$B$69/$H$725</f>
        <v>193924.07857797</v>
      </c>
      <c r="K725" s="12" t="n">
        <f aca="false">Assumptions!$B$74/(Assumptions!$B$20+Assumptions!$B$17+$B$725+$E$725+$J$725)</f>
        <v>42.6676805985831</v>
      </c>
      <c r="L725" s="12" t="n">
        <f aca="false">$C$725*(1-Assumptions!$B$75)</f>
        <v>27.394741483142</v>
      </c>
      <c r="M725" s="12" t="n">
        <f aca="false">MIN($K$725,$L$725)</f>
        <v>27.394741483142</v>
      </c>
      <c r="N725" s="12" t="str">
        <f aca="false">IF($K$725&lt;=$L$725,"cap","discount")</f>
        <v>discount</v>
      </c>
      <c r="O725" s="12" t="n">
        <f aca="false">Assumptions!$B$73/$M$725</f>
        <v>109510.067902854</v>
      </c>
      <c r="P725" s="12" t="n">
        <f aca="false">MAX(Assumptions!$B$4,($A$6*(Assumptions!$B$20+$E$725+Assumptions!$B$17+$J$725+$O$725+$D$725)-Assumptions!$B$17)/(1-$A$6))</f>
        <v>615462.086970217</v>
      </c>
      <c r="Q725" s="12" t="n">
        <f aca="false">Assumptions!$B$20+$E$725+Assumptions!$B$17+$P$725+$J$725+$O$725+$D$725</f>
        <v>38539454.5151555</v>
      </c>
      <c r="R725" s="12" t="n">
        <f aca="false">IF($C$725&lt;Assumptions!$B$37,Assumptions!$B$37*(Assumptions!$B$21+Assumptions!$B$22/Assumptions!$B$37)/(Assumptions!$B$21+Assumptions!$B$22/$C$725),Assumptions!$B$37)</f>
        <v>1</v>
      </c>
      <c r="S725" s="12" t="n">
        <f aca="false">Assumptions!$B$38/$R$725</f>
        <v>1</v>
      </c>
      <c r="T725" s="12" t="n">
        <f aca="false">Assumptions!$B$39*$S$725</f>
        <v>5000000</v>
      </c>
      <c r="U725" s="12" t="n">
        <f aca="false">IF($C$725&lt;Assumptions!$B$42,Assumptions!$B$42*(Assumptions!$B$21+Assumptions!$B$22/Assumptions!$B$42)/(Assumptions!$B$21+Assumptions!$B$22/$C$725),Assumptions!$B$42)</f>
        <v>3</v>
      </c>
      <c r="V725" s="12" t="n">
        <f aca="false">Assumptions!$B$43/$U$725</f>
        <v>1</v>
      </c>
      <c r="W725" s="12" t="n">
        <f aca="false">Assumptions!$B$44*$V$725</f>
        <v>5000000</v>
      </c>
      <c r="X725" s="12" t="n">
        <f aca="false">IF($C$725&lt;Assumptions!$B$47,Assumptions!$B$47*(Assumptions!$B$21+Assumptions!$B$22/Assumptions!$B$47)/(Assumptions!$B$21+Assumptions!$B$22/$C$725),Assumptions!$B$47)</f>
        <v>10</v>
      </c>
      <c r="Y725" s="12" t="n">
        <f aca="false">Assumptions!$B$48/$X$725</f>
        <v>1</v>
      </c>
      <c r="Z725" s="12" t="n">
        <f aca="false">Assumptions!$B$49*$Y$725</f>
        <v>3000000</v>
      </c>
      <c r="AA725" s="12" t="n">
        <f aca="false">IF($C$725&lt;Assumptions!$B$52,Assumptions!$B$52*(Assumptions!$B$21+Assumptions!$B$22/Assumptions!$B$52)/(Assumptions!$B$21+Assumptions!$B$22/$C$725),Assumptions!$B$52)</f>
        <v>25</v>
      </c>
      <c r="AB725" s="12" t="n">
        <f aca="false">Assumptions!$B$53/$AA$725</f>
        <v>1</v>
      </c>
      <c r="AC725" s="12" t="n">
        <f aca="false">Assumptions!$B$54*$AB$725</f>
        <v>2400000</v>
      </c>
      <c r="AD725" s="12" t="n">
        <f aca="false">IF($C$725&lt;Assumptions!$B$57,Assumptions!$B$57*(Assumptions!$B$21+Assumptions!$B$22/Assumptions!$B$57)/(Assumptions!$B$21+Assumptions!$B$22/$C$725),Assumptions!$B$57)</f>
        <v>57.4765521285018</v>
      </c>
      <c r="AE725" s="12" t="n">
        <f aca="false">Assumptions!$B$58/$AD$725</f>
        <v>1.04390395349144</v>
      </c>
      <c r="AF725" s="12" t="n">
        <f aca="false">Assumptions!$B$59*$AE$725</f>
        <v>1739840.27045372</v>
      </c>
      <c r="AG725" s="12" t="n">
        <f aca="false">IF($C$725&lt;Assumptions!$B$62,Assumptions!$B$62*(Assumptions!$B$21+Assumptions!$B$22/Assumptions!$B$62)/(Assumptions!$B$21+Assumptions!$B$22/$C$725),Assumptions!$B$62)</f>
        <v>48.7386356380957</v>
      </c>
      <c r="AH725" s="12" t="n">
        <f aca="false">Assumptions!$B$63/$AG$725</f>
        <v>1.00861073266434</v>
      </c>
      <c r="AI725" s="12" t="n">
        <f aca="false">Assumptions!$B$64*$AH$725</f>
        <v>6155215.43407649</v>
      </c>
    </row>
    <row r="726" customFormat="false" ht="15" hidden="true" customHeight="false" outlineLevel="0" collapsed="false">
      <c r="A726" s="6" t="n">
        <f aca="false">ROW()-ROW($A$706)+Assumptions!$B$4</f>
        <v>20</v>
      </c>
      <c r="B726" s="12" t="n">
        <f aca="false">$P$725</f>
        <v>615462.086970217</v>
      </c>
      <c r="C726" s="12" t="n">
        <f aca="false">$B$4/(Assumptions!$B$16+$B$726)</f>
        <v>32.2291076272259</v>
      </c>
      <c r="D726" s="12" t="n">
        <f aca="false">Assumptions!$B$7/$C$726</f>
        <v>930835.577174256</v>
      </c>
      <c r="E726" s="12" t="n">
        <f aca="false">$T$726+$W$726+$Z$726+$AC$726+$AF$726+$AI$726</f>
        <v>23295055.7045302</v>
      </c>
      <c r="F726" s="12" t="n">
        <f aca="false">Assumptions!$B$70/(Assumptions!$B$20+Assumptions!$B$17+$B$726+$E$726+$O$725)</f>
        <v>26.7274664074582</v>
      </c>
      <c r="G726" s="12" t="n">
        <f aca="false">$C$726*(1-Assumptions!$B$71)</f>
        <v>25.7832861017807</v>
      </c>
      <c r="H726" s="12" t="n">
        <f aca="false">MIN($F$726,$G$726)</f>
        <v>25.7832861017807</v>
      </c>
      <c r="I726" s="12" t="str">
        <f aca="false">IF($F$726&lt;=$G$726,"cap","discount")</f>
        <v>discount</v>
      </c>
      <c r="J726" s="12" t="n">
        <f aca="false">Assumptions!$B$69/$H$726</f>
        <v>193924.07857797</v>
      </c>
      <c r="K726" s="12" t="n">
        <f aca="false">Assumptions!$B$74/(Assumptions!$B$20+Assumptions!$B$17+$B$726+$E$726+$J$726)</f>
        <v>42.6676805985831</v>
      </c>
      <c r="L726" s="12" t="n">
        <f aca="false">$C$726*(1-Assumptions!$B$75)</f>
        <v>27.394741483142</v>
      </c>
      <c r="M726" s="12" t="n">
        <f aca="false">MIN($K$726,$L$726)</f>
        <v>27.394741483142</v>
      </c>
      <c r="N726" s="12" t="str">
        <f aca="false">IF($K$726&lt;=$L$726,"cap","discount")</f>
        <v>discount</v>
      </c>
      <c r="O726" s="12" t="n">
        <f aca="false">Assumptions!$B$73/$M$726</f>
        <v>109510.067902854</v>
      </c>
      <c r="P726" s="12" t="n">
        <f aca="false">MAX(Assumptions!$B$4,($A$6*(Assumptions!$B$20+$E$726+Assumptions!$B$17+$J$726+$O$726+$D$726)-Assumptions!$B$17)/(1-$A$6))</f>
        <v>615462.086970217</v>
      </c>
      <c r="Q726" s="12" t="n">
        <f aca="false">Assumptions!$B$20+$E$726+Assumptions!$B$17+$P$726+$J$726+$O$726+$D$726</f>
        <v>38539454.5151555</v>
      </c>
      <c r="R726" s="12" t="n">
        <f aca="false">IF($C$726&lt;Assumptions!$B$37,Assumptions!$B$37*(Assumptions!$B$21+Assumptions!$B$22/Assumptions!$B$37)/(Assumptions!$B$21+Assumptions!$B$22/$C$726),Assumptions!$B$37)</f>
        <v>1</v>
      </c>
      <c r="S726" s="12" t="n">
        <f aca="false">Assumptions!$B$38/$R$726</f>
        <v>1</v>
      </c>
      <c r="T726" s="12" t="n">
        <f aca="false">Assumptions!$B$39*$S$726</f>
        <v>5000000</v>
      </c>
      <c r="U726" s="12" t="n">
        <f aca="false">IF($C$726&lt;Assumptions!$B$42,Assumptions!$B$42*(Assumptions!$B$21+Assumptions!$B$22/Assumptions!$B$42)/(Assumptions!$B$21+Assumptions!$B$22/$C$726),Assumptions!$B$42)</f>
        <v>3</v>
      </c>
      <c r="V726" s="12" t="n">
        <f aca="false">Assumptions!$B$43/$U$726</f>
        <v>1</v>
      </c>
      <c r="W726" s="12" t="n">
        <f aca="false">Assumptions!$B$44*$V$726</f>
        <v>5000000</v>
      </c>
      <c r="X726" s="12" t="n">
        <f aca="false">IF($C$726&lt;Assumptions!$B$47,Assumptions!$B$47*(Assumptions!$B$21+Assumptions!$B$22/Assumptions!$B$47)/(Assumptions!$B$21+Assumptions!$B$22/$C$726),Assumptions!$B$47)</f>
        <v>10</v>
      </c>
      <c r="Y726" s="12" t="n">
        <f aca="false">Assumptions!$B$48/$X$726</f>
        <v>1</v>
      </c>
      <c r="Z726" s="12" t="n">
        <f aca="false">Assumptions!$B$49*$Y$726</f>
        <v>3000000</v>
      </c>
      <c r="AA726" s="12" t="n">
        <f aca="false">IF($C$726&lt;Assumptions!$B$52,Assumptions!$B$52*(Assumptions!$B$21+Assumptions!$B$22/Assumptions!$B$52)/(Assumptions!$B$21+Assumptions!$B$22/$C$726),Assumptions!$B$52)</f>
        <v>25</v>
      </c>
      <c r="AB726" s="12" t="n">
        <f aca="false">Assumptions!$B$53/$AA$726</f>
        <v>1</v>
      </c>
      <c r="AC726" s="12" t="n">
        <f aca="false">Assumptions!$B$54*$AB$726</f>
        <v>2400000</v>
      </c>
      <c r="AD726" s="12" t="n">
        <f aca="false">IF($C$726&lt;Assumptions!$B$57,Assumptions!$B$57*(Assumptions!$B$21+Assumptions!$B$22/Assumptions!$B$57)/(Assumptions!$B$21+Assumptions!$B$22/$C$726),Assumptions!$B$57)</f>
        <v>57.4765521285018</v>
      </c>
      <c r="AE726" s="12" t="n">
        <f aca="false">Assumptions!$B$58/$AD$726</f>
        <v>1.04390395349144</v>
      </c>
      <c r="AF726" s="12" t="n">
        <f aca="false">Assumptions!$B$59*$AE$726</f>
        <v>1739840.27045372</v>
      </c>
      <c r="AG726" s="12" t="n">
        <f aca="false">IF($C$726&lt;Assumptions!$B$62,Assumptions!$B$62*(Assumptions!$B$21+Assumptions!$B$22/Assumptions!$B$62)/(Assumptions!$B$21+Assumptions!$B$22/$C$726),Assumptions!$B$62)</f>
        <v>48.7386356380957</v>
      </c>
      <c r="AH726" s="12" t="n">
        <f aca="false">Assumptions!$B$63/$AG$726</f>
        <v>1.00861073266434</v>
      </c>
      <c r="AI726" s="12" t="n">
        <f aca="false">Assumptions!$B$64*$AH$726</f>
        <v>6155215.43407649</v>
      </c>
    </row>
    <row r="727" customFormat="false" ht="15" hidden="true" customHeight="false" outlineLevel="0" collapsed="false">
      <c r="A727" s="6" t="n">
        <f aca="false">ROW()-ROW($A$706)+Assumptions!$B$4</f>
        <v>21</v>
      </c>
      <c r="B727" s="12" t="n">
        <f aca="false">$P$726</f>
        <v>615462.086970217</v>
      </c>
      <c r="C727" s="12" t="n">
        <f aca="false">$B$4/(Assumptions!$B$16+$B$727)</f>
        <v>32.2291076272259</v>
      </c>
      <c r="D727" s="12" t="n">
        <f aca="false">Assumptions!$B$7/$C$727</f>
        <v>930835.577174256</v>
      </c>
      <c r="E727" s="12" t="n">
        <f aca="false">$T$727+$W$727+$Z$727+$AC$727+$AF$727+$AI$727</f>
        <v>23295055.7045302</v>
      </c>
      <c r="F727" s="12" t="n">
        <f aca="false">Assumptions!$B$70/(Assumptions!$B$20+Assumptions!$B$17+$B$727+$E$727+$O$726)</f>
        <v>26.7274664074582</v>
      </c>
      <c r="G727" s="12" t="n">
        <f aca="false">$C$727*(1-Assumptions!$B$71)</f>
        <v>25.7832861017807</v>
      </c>
      <c r="H727" s="12" t="n">
        <f aca="false">MIN($F$727,$G$727)</f>
        <v>25.7832861017807</v>
      </c>
      <c r="I727" s="12" t="str">
        <f aca="false">IF($F$727&lt;=$G$727,"cap","discount")</f>
        <v>discount</v>
      </c>
      <c r="J727" s="12" t="n">
        <f aca="false">Assumptions!$B$69/$H$727</f>
        <v>193924.07857797</v>
      </c>
      <c r="K727" s="12" t="n">
        <f aca="false">Assumptions!$B$74/(Assumptions!$B$20+Assumptions!$B$17+$B$727+$E$727+$J$727)</f>
        <v>42.6676805985831</v>
      </c>
      <c r="L727" s="12" t="n">
        <f aca="false">$C$727*(1-Assumptions!$B$75)</f>
        <v>27.394741483142</v>
      </c>
      <c r="M727" s="12" t="n">
        <f aca="false">MIN($K$727,$L$727)</f>
        <v>27.394741483142</v>
      </c>
      <c r="N727" s="12" t="str">
        <f aca="false">IF($K$727&lt;=$L$727,"cap","discount")</f>
        <v>discount</v>
      </c>
      <c r="O727" s="12" t="n">
        <f aca="false">Assumptions!$B$73/$M$727</f>
        <v>109510.067902854</v>
      </c>
      <c r="P727" s="12" t="n">
        <f aca="false">MAX(Assumptions!$B$4,($A$6*(Assumptions!$B$20+$E$727+Assumptions!$B$17+$J$727+$O$727+$D$727)-Assumptions!$B$17)/(1-$A$6))</f>
        <v>615462.086970217</v>
      </c>
      <c r="Q727" s="12" t="n">
        <f aca="false">Assumptions!$B$20+$E$727+Assumptions!$B$17+$P$727+$J$727+$O$727+$D$727</f>
        <v>38539454.5151555</v>
      </c>
      <c r="R727" s="12" t="n">
        <f aca="false">IF($C$727&lt;Assumptions!$B$37,Assumptions!$B$37*(Assumptions!$B$21+Assumptions!$B$22/Assumptions!$B$37)/(Assumptions!$B$21+Assumptions!$B$22/$C$727),Assumptions!$B$37)</f>
        <v>1</v>
      </c>
      <c r="S727" s="12" t="n">
        <f aca="false">Assumptions!$B$38/$R$727</f>
        <v>1</v>
      </c>
      <c r="T727" s="12" t="n">
        <f aca="false">Assumptions!$B$39*$S$727</f>
        <v>5000000</v>
      </c>
      <c r="U727" s="12" t="n">
        <f aca="false">IF($C$727&lt;Assumptions!$B$42,Assumptions!$B$42*(Assumptions!$B$21+Assumptions!$B$22/Assumptions!$B$42)/(Assumptions!$B$21+Assumptions!$B$22/$C$727),Assumptions!$B$42)</f>
        <v>3</v>
      </c>
      <c r="V727" s="12" t="n">
        <f aca="false">Assumptions!$B$43/$U$727</f>
        <v>1</v>
      </c>
      <c r="W727" s="12" t="n">
        <f aca="false">Assumptions!$B$44*$V$727</f>
        <v>5000000</v>
      </c>
      <c r="X727" s="12" t="n">
        <f aca="false">IF($C$727&lt;Assumptions!$B$47,Assumptions!$B$47*(Assumptions!$B$21+Assumptions!$B$22/Assumptions!$B$47)/(Assumptions!$B$21+Assumptions!$B$22/$C$727),Assumptions!$B$47)</f>
        <v>10</v>
      </c>
      <c r="Y727" s="12" t="n">
        <f aca="false">Assumptions!$B$48/$X$727</f>
        <v>1</v>
      </c>
      <c r="Z727" s="12" t="n">
        <f aca="false">Assumptions!$B$49*$Y$727</f>
        <v>3000000</v>
      </c>
      <c r="AA727" s="12" t="n">
        <f aca="false">IF($C$727&lt;Assumptions!$B$52,Assumptions!$B$52*(Assumptions!$B$21+Assumptions!$B$22/Assumptions!$B$52)/(Assumptions!$B$21+Assumptions!$B$22/$C$727),Assumptions!$B$52)</f>
        <v>25</v>
      </c>
      <c r="AB727" s="12" t="n">
        <f aca="false">Assumptions!$B$53/$AA$727</f>
        <v>1</v>
      </c>
      <c r="AC727" s="12" t="n">
        <f aca="false">Assumptions!$B$54*$AB$727</f>
        <v>2400000</v>
      </c>
      <c r="AD727" s="12" t="n">
        <f aca="false">IF($C$727&lt;Assumptions!$B$57,Assumptions!$B$57*(Assumptions!$B$21+Assumptions!$B$22/Assumptions!$B$57)/(Assumptions!$B$21+Assumptions!$B$22/$C$727),Assumptions!$B$57)</f>
        <v>57.4765521285018</v>
      </c>
      <c r="AE727" s="12" t="n">
        <f aca="false">Assumptions!$B$58/$AD$727</f>
        <v>1.04390395349144</v>
      </c>
      <c r="AF727" s="12" t="n">
        <f aca="false">Assumptions!$B$59*$AE$727</f>
        <v>1739840.27045372</v>
      </c>
      <c r="AG727" s="12" t="n">
        <f aca="false">IF($C$727&lt;Assumptions!$B$62,Assumptions!$B$62*(Assumptions!$B$21+Assumptions!$B$22/Assumptions!$B$62)/(Assumptions!$B$21+Assumptions!$B$22/$C$727),Assumptions!$B$62)</f>
        <v>48.7386356380957</v>
      </c>
      <c r="AH727" s="12" t="n">
        <f aca="false">Assumptions!$B$63/$AG$727</f>
        <v>1.00861073266434</v>
      </c>
      <c r="AI727" s="12" t="n">
        <f aca="false">Assumptions!$B$64*$AH$727</f>
        <v>6155215.43407649</v>
      </c>
    </row>
    <row r="728" customFormat="false" ht="15" hidden="true" customHeight="false" outlineLevel="0" collapsed="false">
      <c r="A728" s="6" t="n">
        <f aca="false">ROW()-ROW($A$706)+Assumptions!$B$4</f>
        <v>22</v>
      </c>
      <c r="B728" s="12" t="n">
        <f aca="false">$P$727</f>
        <v>615462.086970217</v>
      </c>
      <c r="C728" s="12" t="n">
        <f aca="false">$B$4/(Assumptions!$B$16+$B$728)</f>
        <v>32.2291076272259</v>
      </c>
      <c r="D728" s="12" t="n">
        <f aca="false">Assumptions!$B$7/$C$728</f>
        <v>930835.577174256</v>
      </c>
      <c r="E728" s="12" t="n">
        <f aca="false">$T$728+$W$728+$Z$728+$AC$728+$AF$728+$AI$728</f>
        <v>23295055.7045302</v>
      </c>
      <c r="F728" s="12" t="n">
        <f aca="false">Assumptions!$B$70/(Assumptions!$B$20+Assumptions!$B$17+$B$728+$E$728+$O$727)</f>
        <v>26.7274664074582</v>
      </c>
      <c r="G728" s="12" t="n">
        <f aca="false">$C$728*(1-Assumptions!$B$71)</f>
        <v>25.7832861017807</v>
      </c>
      <c r="H728" s="12" t="n">
        <f aca="false">MIN($F$728,$G$728)</f>
        <v>25.7832861017807</v>
      </c>
      <c r="I728" s="12" t="str">
        <f aca="false">IF($F$728&lt;=$G$728,"cap","discount")</f>
        <v>discount</v>
      </c>
      <c r="J728" s="12" t="n">
        <f aca="false">Assumptions!$B$69/$H$728</f>
        <v>193924.07857797</v>
      </c>
      <c r="K728" s="12" t="n">
        <f aca="false">Assumptions!$B$74/(Assumptions!$B$20+Assumptions!$B$17+$B$728+$E$728+$J$728)</f>
        <v>42.6676805985831</v>
      </c>
      <c r="L728" s="12" t="n">
        <f aca="false">$C$728*(1-Assumptions!$B$75)</f>
        <v>27.394741483142</v>
      </c>
      <c r="M728" s="12" t="n">
        <f aca="false">MIN($K$728,$L$728)</f>
        <v>27.394741483142</v>
      </c>
      <c r="N728" s="12" t="str">
        <f aca="false">IF($K$728&lt;=$L$728,"cap","discount")</f>
        <v>discount</v>
      </c>
      <c r="O728" s="12" t="n">
        <f aca="false">Assumptions!$B$73/$M$728</f>
        <v>109510.067902854</v>
      </c>
      <c r="P728" s="12" t="n">
        <f aca="false">MAX(Assumptions!$B$4,($A$6*(Assumptions!$B$20+$E$728+Assumptions!$B$17+$J$728+$O$728+$D$728)-Assumptions!$B$17)/(1-$A$6))</f>
        <v>615462.086970217</v>
      </c>
      <c r="Q728" s="12" t="n">
        <f aca="false">Assumptions!$B$20+$E$728+Assumptions!$B$17+$P$728+$J$728+$O$728+$D$728</f>
        <v>38539454.5151555</v>
      </c>
      <c r="R728" s="12" t="n">
        <f aca="false">IF($C$728&lt;Assumptions!$B$37,Assumptions!$B$37*(Assumptions!$B$21+Assumptions!$B$22/Assumptions!$B$37)/(Assumptions!$B$21+Assumptions!$B$22/$C$728),Assumptions!$B$37)</f>
        <v>1</v>
      </c>
      <c r="S728" s="12" t="n">
        <f aca="false">Assumptions!$B$38/$R$728</f>
        <v>1</v>
      </c>
      <c r="T728" s="12" t="n">
        <f aca="false">Assumptions!$B$39*$S$728</f>
        <v>5000000</v>
      </c>
      <c r="U728" s="12" t="n">
        <f aca="false">IF($C$728&lt;Assumptions!$B$42,Assumptions!$B$42*(Assumptions!$B$21+Assumptions!$B$22/Assumptions!$B$42)/(Assumptions!$B$21+Assumptions!$B$22/$C$728),Assumptions!$B$42)</f>
        <v>3</v>
      </c>
      <c r="V728" s="12" t="n">
        <f aca="false">Assumptions!$B$43/$U$728</f>
        <v>1</v>
      </c>
      <c r="W728" s="12" t="n">
        <f aca="false">Assumptions!$B$44*$V$728</f>
        <v>5000000</v>
      </c>
      <c r="X728" s="12" t="n">
        <f aca="false">IF($C$728&lt;Assumptions!$B$47,Assumptions!$B$47*(Assumptions!$B$21+Assumptions!$B$22/Assumptions!$B$47)/(Assumptions!$B$21+Assumptions!$B$22/$C$728),Assumptions!$B$47)</f>
        <v>10</v>
      </c>
      <c r="Y728" s="12" t="n">
        <f aca="false">Assumptions!$B$48/$X$728</f>
        <v>1</v>
      </c>
      <c r="Z728" s="12" t="n">
        <f aca="false">Assumptions!$B$49*$Y$728</f>
        <v>3000000</v>
      </c>
      <c r="AA728" s="12" t="n">
        <f aca="false">IF($C$728&lt;Assumptions!$B$52,Assumptions!$B$52*(Assumptions!$B$21+Assumptions!$B$22/Assumptions!$B$52)/(Assumptions!$B$21+Assumptions!$B$22/$C$728),Assumptions!$B$52)</f>
        <v>25</v>
      </c>
      <c r="AB728" s="12" t="n">
        <f aca="false">Assumptions!$B$53/$AA$728</f>
        <v>1</v>
      </c>
      <c r="AC728" s="12" t="n">
        <f aca="false">Assumptions!$B$54*$AB$728</f>
        <v>2400000</v>
      </c>
      <c r="AD728" s="12" t="n">
        <f aca="false">IF($C$728&lt;Assumptions!$B$57,Assumptions!$B$57*(Assumptions!$B$21+Assumptions!$B$22/Assumptions!$B$57)/(Assumptions!$B$21+Assumptions!$B$22/$C$728),Assumptions!$B$57)</f>
        <v>57.4765521285018</v>
      </c>
      <c r="AE728" s="12" t="n">
        <f aca="false">Assumptions!$B$58/$AD$728</f>
        <v>1.04390395349144</v>
      </c>
      <c r="AF728" s="12" t="n">
        <f aca="false">Assumptions!$B$59*$AE$728</f>
        <v>1739840.27045372</v>
      </c>
      <c r="AG728" s="12" t="n">
        <f aca="false">IF($C$728&lt;Assumptions!$B$62,Assumptions!$B$62*(Assumptions!$B$21+Assumptions!$B$22/Assumptions!$B$62)/(Assumptions!$B$21+Assumptions!$B$22/$C$728),Assumptions!$B$62)</f>
        <v>48.7386356380957</v>
      </c>
      <c r="AH728" s="12" t="n">
        <f aca="false">Assumptions!$B$63/$AG$728</f>
        <v>1.00861073266434</v>
      </c>
      <c r="AI728" s="12" t="n">
        <f aca="false">Assumptions!$B$64*$AH$728</f>
        <v>6155215.43407649</v>
      </c>
    </row>
    <row r="729" customFormat="false" ht="15" hidden="true" customHeight="false" outlineLevel="0" collapsed="false">
      <c r="A729" s="6" t="n">
        <f aca="false">ROW()-ROW($A$706)+Assumptions!$B$4</f>
        <v>23</v>
      </c>
      <c r="B729" s="12" t="n">
        <f aca="false">$P$728</f>
        <v>615462.086970217</v>
      </c>
      <c r="C729" s="12" t="n">
        <f aca="false">$B$4/(Assumptions!$B$16+$B$729)</f>
        <v>32.2291076272259</v>
      </c>
      <c r="D729" s="12" t="n">
        <f aca="false">Assumptions!$B$7/$C$729</f>
        <v>930835.577174256</v>
      </c>
      <c r="E729" s="12" t="n">
        <f aca="false">$T$729+$W$729+$Z$729+$AC$729+$AF$729+$AI$729</f>
        <v>23295055.7045302</v>
      </c>
      <c r="F729" s="12" t="n">
        <f aca="false">Assumptions!$B$70/(Assumptions!$B$20+Assumptions!$B$17+$B$729+$E$729+$O$728)</f>
        <v>26.7274664074582</v>
      </c>
      <c r="G729" s="12" t="n">
        <f aca="false">$C$729*(1-Assumptions!$B$71)</f>
        <v>25.7832861017807</v>
      </c>
      <c r="H729" s="12" t="n">
        <f aca="false">MIN($F$729,$G$729)</f>
        <v>25.7832861017807</v>
      </c>
      <c r="I729" s="12" t="str">
        <f aca="false">IF($F$729&lt;=$G$729,"cap","discount")</f>
        <v>discount</v>
      </c>
      <c r="J729" s="12" t="n">
        <f aca="false">Assumptions!$B$69/$H$729</f>
        <v>193924.07857797</v>
      </c>
      <c r="K729" s="12" t="n">
        <f aca="false">Assumptions!$B$74/(Assumptions!$B$20+Assumptions!$B$17+$B$729+$E$729+$J$729)</f>
        <v>42.6676805985831</v>
      </c>
      <c r="L729" s="12" t="n">
        <f aca="false">$C$729*(1-Assumptions!$B$75)</f>
        <v>27.394741483142</v>
      </c>
      <c r="M729" s="12" t="n">
        <f aca="false">MIN($K$729,$L$729)</f>
        <v>27.394741483142</v>
      </c>
      <c r="N729" s="12" t="str">
        <f aca="false">IF($K$729&lt;=$L$729,"cap","discount")</f>
        <v>discount</v>
      </c>
      <c r="O729" s="12" t="n">
        <f aca="false">Assumptions!$B$73/$M$729</f>
        <v>109510.067902854</v>
      </c>
      <c r="P729" s="12" t="n">
        <f aca="false">MAX(Assumptions!$B$4,($A$6*(Assumptions!$B$20+$E$729+Assumptions!$B$17+$J$729+$O$729+$D$729)-Assumptions!$B$17)/(1-$A$6))</f>
        <v>615462.086970217</v>
      </c>
      <c r="Q729" s="12" t="n">
        <f aca="false">Assumptions!$B$20+$E$729+Assumptions!$B$17+$P$729+$J$729+$O$729+$D$729</f>
        <v>38539454.5151555</v>
      </c>
      <c r="R729" s="12" t="n">
        <f aca="false">IF($C$729&lt;Assumptions!$B$37,Assumptions!$B$37*(Assumptions!$B$21+Assumptions!$B$22/Assumptions!$B$37)/(Assumptions!$B$21+Assumptions!$B$22/$C$729),Assumptions!$B$37)</f>
        <v>1</v>
      </c>
      <c r="S729" s="12" t="n">
        <f aca="false">Assumptions!$B$38/$R$729</f>
        <v>1</v>
      </c>
      <c r="T729" s="12" t="n">
        <f aca="false">Assumptions!$B$39*$S$729</f>
        <v>5000000</v>
      </c>
      <c r="U729" s="12" t="n">
        <f aca="false">IF($C$729&lt;Assumptions!$B$42,Assumptions!$B$42*(Assumptions!$B$21+Assumptions!$B$22/Assumptions!$B$42)/(Assumptions!$B$21+Assumptions!$B$22/$C$729),Assumptions!$B$42)</f>
        <v>3</v>
      </c>
      <c r="V729" s="12" t="n">
        <f aca="false">Assumptions!$B$43/$U$729</f>
        <v>1</v>
      </c>
      <c r="W729" s="12" t="n">
        <f aca="false">Assumptions!$B$44*$V$729</f>
        <v>5000000</v>
      </c>
      <c r="X729" s="12" t="n">
        <f aca="false">IF($C$729&lt;Assumptions!$B$47,Assumptions!$B$47*(Assumptions!$B$21+Assumptions!$B$22/Assumptions!$B$47)/(Assumptions!$B$21+Assumptions!$B$22/$C$729),Assumptions!$B$47)</f>
        <v>10</v>
      </c>
      <c r="Y729" s="12" t="n">
        <f aca="false">Assumptions!$B$48/$X$729</f>
        <v>1</v>
      </c>
      <c r="Z729" s="12" t="n">
        <f aca="false">Assumptions!$B$49*$Y$729</f>
        <v>3000000</v>
      </c>
      <c r="AA729" s="12" t="n">
        <f aca="false">IF($C$729&lt;Assumptions!$B$52,Assumptions!$B$52*(Assumptions!$B$21+Assumptions!$B$22/Assumptions!$B$52)/(Assumptions!$B$21+Assumptions!$B$22/$C$729),Assumptions!$B$52)</f>
        <v>25</v>
      </c>
      <c r="AB729" s="12" t="n">
        <f aca="false">Assumptions!$B$53/$AA$729</f>
        <v>1</v>
      </c>
      <c r="AC729" s="12" t="n">
        <f aca="false">Assumptions!$B$54*$AB$729</f>
        <v>2400000</v>
      </c>
      <c r="AD729" s="12" t="n">
        <f aca="false">IF($C$729&lt;Assumptions!$B$57,Assumptions!$B$57*(Assumptions!$B$21+Assumptions!$B$22/Assumptions!$B$57)/(Assumptions!$B$21+Assumptions!$B$22/$C$729),Assumptions!$B$57)</f>
        <v>57.4765521285018</v>
      </c>
      <c r="AE729" s="12" t="n">
        <f aca="false">Assumptions!$B$58/$AD$729</f>
        <v>1.04390395349144</v>
      </c>
      <c r="AF729" s="12" t="n">
        <f aca="false">Assumptions!$B$59*$AE$729</f>
        <v>1739840.27045372</v>
      </c>
      <c r="AG729" s="12" t="n">
        <f aca="false">IF($C$729&lt;Assumptions!$B$62,Assumptions!$B$62*(Assumptions!$B$21+Assumptions!$B$22/Assumptions!$B$62)/(Assumptions!$B$21+Assumptions!$B$22/$C$729),Assumptions!$B$62)</f>
        <v>48.7386356380957</v>
      </c>
      <c r="AH729" s="12" t="n">
        <f aca="false">Assumptions!$B$63/$AG$729</f>
        <v>1.00861073266434</v>
      </c>
      <c r="AI729" s="12" t="n">
        <f aca="false">Assumptions!$B$64*$AH$729</f>
        <v>6155215.43407649</v>
      </c>
    </row>
    <row r="730" customFormat="false" ht="15" hidden="true" customHeight="false" outlineLevel="0" collapsed="false">
      <c r="A730" s="6" t="n">
        <f aca="false">ROW()-ROW($A$706)+Assumptions!$B$4</f>
        <v>24</v>
      </c>
      <c r="B730" s="12" t="n">
        <f aca="false">$P$729</f>
        <v>615462.086970217</v>
      </c>
      <c r="C730" s="12" t="n">
        <f aca="false">$B$4/(Assumptions!$B$16+$B$730)</f>
        <v>32.2291076272259</v>
      </c>
      <c r="D730" s="12" t="n">
        <f aca="false">Assumptions!$B$7/$C$730</f>
        <v>930835.577174256</v>
      </c>
      <c r="E730" s="12" t="n">
        <f aca="false">$T$730+$W$730+$Z$730+$AC$730+$AF$730+$AI$730</f>
        <v>23295055.7045302</v>
      </c>
      <c r="F730" s="12" t="n">
        <f aca="false">Assumptions!$B$70/(Assumptions!$B$20+Assumptions!$B$17+$B$730+$E$730+$O$729)</f>
        <v>26.7274664074582</v>
      </c>
      <c r="G730" s="12" t="n">
        <f aca="false">$C$730*(1-Assumptions!$B$71)</f>
        <v>25.7832861017807</v>
      </c>
      <c r="H730" s="12" t="n">
        <f aca="false">MIN($F$730,$G$730)</f>
        <v>25.7832861017807</v>
      </c>
      <c r="I730" s="12" t="str">
        <f aca="false">IF($F$730&lt;=$G$730,"cap","discount")</f>
        <v>discount</v>
      </c>
      <c r="J730" s="12" t="n">
        <f aca="false">Assumptions!$B$69/$H$730</f>
        <v>193924.07857797</v>
      </c>
      <c r="K730" s="12" t="n">
        <f aca="false">Assumptions!$B$74/(Assumptions!$B$20+Assumptions!$B$17+$B$730+$E$730+$J$730)</f>
        <v>42.6676805985831</v>
      </c>
      <c r="L730" s="12" t="n">
        <f aca="false">$C$730*(1-Assumptions!$B$75)</f>
        <v>27.394741483142</v>
      </c>
      <c r="M730" s="12" t="n">
        <f aca="false">MIN($K$730,$L$730)</f>
        <v>27.394741483142</v>
      </c>
      <c r="N730" s="12" t="str">
        <f aca="false">IF($K$730&lt;=$L$730,"cap","discount")</f>
        <v>discount</v>
      </c>
      <c r="O730" s="12" t="n">
        <f aca="false">Assumptions!$B$73/$M$730</f>
        <v>109510.067902854</v>
      </c>
      <c r="P730" s="12" t="n">
        <f aca="false">MAX(Assumptions!$B$4,($A$6*(Assumptions!$B$20+$E$730+Assumptions!$B$17+$J$730+$O$730+$D$730)-Assumptions!$B$17)/(1-$A$6))</f>
        <v>615462.086970217</v>
      </c>
      <c r="Q730" s="12" t="n">
        <f aca="false">Assumptions!$B$20+$E$730+Assumptions!$B$17+$P$730+$J$730+$O$730+$D$730</f>
        <v>38539454.5151555</v>
      </c>
      <c r="R730" s="12" t="n">
        <f aca="false">IF($C$730&lt;Assumptions!$B$37,Assumptions!$B$37*(Assumptions!$B$21+Assumptions!$B$22/Assumptions!$B$37)/(Assumptions!$B$21+Assumptions!$B$22/$C$730),Assumptions!$B$37)</f>
        <v>1</v>
      </c>
      <c r="S730" s="12" t="n">
        <f aca="false">Assumptions!$B$38/$R$730</f>
        <v>1</v>
      </c>
      <c r="T730" s="12" t="n">
        <f aca="false">Assumptions!$B$39*$S$730</f>
        <v>5000000</v>
      </c>
      <c r="U730" s="12" t="n">
        <f aca="false">IF($C$730&lt;Assumptions!$B$42,Assumptions!$B$42*(Assumptions!$B$21+Assumptions!$B$22/Assumptions!$B$42)/(Assumptions!$B$21+Assumptions!$B$22/$C$730),Assumptions!$B$42)</f>
        <v>3</v>
      </c>
      <c r="V730" s="12" t="n">
        <f aca="false">Assumptions!$B$43/$U$730</f>
        <v>1</v>
      </c>
      <c r="W730" s="12" t="n">
        <f aca="false">Assumptions!$B$44*$V$730</f>
        <v>5000000</v>
      </c>
      <c r="X730" s="12" t="n">
        <f aca="false">IF($C$730&lt;Assumptions!$B$47,Assumptions!$B$47*(Assumptions!$B$21+Assumptions!$B$22/Assumptions!$B$47)/(Assumptions!$B$21+Assumptions!$B$22/$C$730),Assumptions!$B$47)</f>
        <v>10</v>
      </c>
      <c r="Y730" s="12" t="n">
        <f aca="false">Assumptions!$B$48/$X$730</f>
        <v>1</v>
      </c>
      <c r="Z730" s="12" t="n">
        <f aca="false">Assumptions!$B$49*$Y$730</f>
        <v>3000000</v>
      </c>
      <c r="AA730" s="12" t="n">
        <f aca="false">IF($C$730&lt;Assumptions!$B$52,Assumptions!$B$52*(Assumptions!$B$21+Assumptions!$B$22/Assumptions!$B$52)/(Assumptions!$B$21+Assumptions!$B$22/$C$730),Assumptions!$B$52)</f>
        <v>25</v>
      </c>
      <c r="AB730" s="12" t="n">
        <f aca="false">Assumptions!$B$53/$AA$730</f>
        <v>1</v>
      </c>
      <c r="AC730" s="12" t="n">
        <f aca="false">Assumptions!$B$54*$AB$730</f>
        <v>2400000</v>
      </c>
      <c r="AD730" s="12" t="n">
        <f aca="false">IF($C$730&lt;Assumptions!$B$57,Assumptions!$B$57*(Assumptions!$B$21+Assumptions!$B$22/Assumptions!$B$57)/(Assumptions!$B$21+Assumptions!$B$22/$C$730),Assumptions!$B$57)</f>
        <v>57.4765521285018</v>
      </c>
      <c r="AE730" s="12" t="n">
        <f aca="false">Assumptions!$B$58/$AD$730</f>
        <v>1.04390395349144</v>
      </c>
      <c r="AF730" s="12" t="n">
        <f aca="false">Assumptions!$B$59*$AE$730</f>
        <v>1739840.27045372</v>
      </c>
      <c r="AG730" s="12" t="n">
        <f aca="false">IF($C$730&lt;Assumptions!$B$62,Assumptions!$B$62*(Assumptions!$B$21+Assumptions!$B$22/Assumptions!$B$62)/(Assumptions!$B$21+Assumptions!$B$22/$C$730),Assumptions!$B$62)</f>
        <v>48.7386356380957</v>
      </c>
      <c r="AH730" s="12" t="n">
        <f aca="false">Assumptions!$B$63/$AG$730</f>
        <v>1.00861073266434</v>
      </c>
      <c r="AI730" s="12" t="n">
        <f aca="false">Assumptions!$B$64*$AH$730</f>
        <v>6155215.43407649</v>
      </c>
    </row>
    <row r="731" customFormat="false" ht="15" hidden="true" customHeight="false" outlineLevel="0" collapsed="false">
      <c r="A731" s="6" t="n">
        <f aca="false">ROW()-ROW($A$706)+Assumptions!$B$4</f>
        <v>25</v>
      </c>
      <c r="B731" s="12" t="n">
        <f aca="false">$P$730</f>
        <v>615462.086970217</v>
      </c>
      <c r="C731" s="12" t="n">
        <f aca="false">$B$4/(Assumptions!$B$16+$B$731)</f>
        <v>32.2291076272259</v>
      </c>
      <c r="D731" s="12" t="n">
        <f aca="false">Assumptions!$B$7/$C$731</f>
        <v>930835.577174256</v>
      </c>
      <c r="E731" s="12" t="n">
        <f aca="false">$T$731+$W$731+$Z$731+$AC$731+$AF$731+$AI$731</f>
        <v>23295055.7045302</v>
      </c>
      <c r="F731" s="12" t="n">
        <f aca="false">Assumptions!$B$70/(Assumptions!$B$20+Assumptions!$B$17+$B$731+$E$731+$O$730)</f>
        <v>26.7274664074582</v>
      </c>
      <c r="G731" s="12" t="n">
        <f aca="false">$C$731*(1-Assumptions!$B$71)</f>
        <v>25.7832861017807</v>
      </c>
      <c r="H731" s="12" t="n">
        <f aca="false">MIN($F$731,$G$731)</f>
        <v>25.7832861017807</v>
      </c>
      <c r="I731" s="12" t="str">
        <f aca="false">IF($F$731&lt;=$G$731,"cap","discount")</f>
        <v>discount</v>
      </c>
      <c r="J731" s="12" t="n">
        <f aca="false">Assumptions!$B$69/$H$731</f>
        <v>193924.07857797</v>
      </c>
      <c r="K731" s="12" t="n">
        <f aca="false">Assumptions!$B$74/(Assumptions!$B$20+Assumptions!$B$17+$B$731+$E$731+$J$731)</f>
        <v>42.6676805985831</v>
      </c>
      <c r="L731" s="12" t="n">
        <f aca="false">$C$731*(1-Assumptions!$B$75)</f>
        <v>27.394741483142</v>
      </c>
      <c r="M731" s="12" t="n">
        <f aca="false">MIN($K$731,$L$731)</f>
        <v>27.394741483142</v>
      </c>
      <c r="N731" s="12" t="str">
        <f aca="false">IF($K$731&lt;=$L$731,"cap","discount")</f>
        <v>discount</v>
      </c>
      <c r="O731" s="12" t="n">
        <f aca="false">Assumptions!$B$73/$M$731</f>
        <v>109510.067902854</v>
      </c>
      <c r="P731" s="12" t="n">
        <f aca="false">MAX(Assumptions!$B$4,($A$6*(Assumptions!$B$20+$E$731+Assumptions!$B$17+$J$731+$O$731+$D$731)-Assumptions!$B$17)/(1-$A$6))</f>
        <v>615462.086970217</v>
      </c>
      <c r="Q731" s="12" t="n">
        <f aca="false">Assumptions!$B$20+$E$731+Assumptions!$B$17+$P$731+$J$731+$O$731+$D$731</f>
        <v>38539454.5151555</v>
      </c>
      <c r="R731" s="12" t="n">
        <f aca="false">IF($C$731&lt;Assumptions!$B$37,Assumptions!$B$37*(Assumptions!$B$21+Assumptions!$B$22/Assumptions!$B$37)/(Assumptions!$B$21+Assumptions!$B$22/$C$731),Assumptions!$B$37)</f>
        <v>1</v>
      </c>
      <c r="S731" s="12" t="n">
        <f aca="false">Assumptions!$B$38/$R$731</f>
        <v>1</v>
      </c>
      <c r="T731" s="12" t="n">
        <f aca="false">Assumptions!$B$39*$S$731</f>
        <v>5000000</v>
      </c>
      <c r="U731" s="12" t="n">
        <f aca="false">IF($C$731&lt;Assumptions!$B$42,Assumptions!$B$42*(Assumptions!$B$21+Assumptions!$B$22/Assumptions!$B$42)/(Assumptions!$B$21+Assumptions!$B$22/$C$731),Assumptions!$B$42)</f>
        <v>3</v>
      </c>
      <c r="V731" s="12" t="n">
        <f aca="false">Assumptions!$B$43/$U$731</f>
        <v>1</v>
      </c>
      <c r="W731" s="12" t="n">
        <f aca="false">Assumptions!$B$44*$V$731</f>
        <v>5000000</v>
      </c>
      <c r="X731" s="12" t="n">
        <f aca="false">IF($C$731&lt;Assumptions!$B$47,Assumptions!$B$47*(Assumptions!$B$21+Assumptions!$B$22/Assumptions!$B$47)/(Assumptions!$B$21+Assumptions!$B$22/$C$731),Assumptions!$B$47)</f>
        <v>10</v>
      </c>
      <c r="Y731" s="12" t="n">
        <f aca="false">Assumptions!$B$48/$X$731</f>
        <v>1</v>
      </c>
      <c r="Z731" s="12" t="n">
        <f aca="false">Assumptions!$B$49*$Y$731</f>
        <v>3000000</v>
      </c>
      <c r="AA731" s="12" t="n">
        <f aca="false">IF($C$731&lt;Assumptions!$B$52,Assumptions!$B$52*(Assumptions!$B$21+Assumptions!$B$22/Assumptions!$B$52)/(Assumptions!$B$21+Assumptions!$B$22/$C$731),Assumptions!$B$52)</f>
        <v>25</v>
      </c>
      <c r="AB731" s="12" t="n">
        <f aca="false">Assumptions!$B$53/$AA$731</f>
        <v>1</v>
      </c>
      <c r="AC731" s="12" t="n">
        <f aca="false">Assumptions!$B$54*$AB$731</f>
        <v>2400000</v>
      </c>
      <c r="AD731" s="12" t="n">
        <f aca="false">IF($C$731&lt;Assumptions!$B$57,Assumptions!$B$57*(Assumptions!$B$21+Assumptions!$B$22/Assumptions!$B$57)/(Assumptions!$B$21+Assumptions!$B$22/$C$731),Assumptions!$B$57)</f>
        <v>57.4765521285018</v>
      </c>
      <c r="AE731" s="12" t="n">
        <f aca="false">Assumptions!$B$58/$AD$731</f>
        <v>1.04390395349144</v>
      </c>
      <c r="AF731" s="12" t="n">
        <f aca="false">Assumptions!$B$59*$AE$731</f>
        <v>1739840.27045372</v>
      </c>
      <c r="AG731" s="12" t="n">
        <f aca="false">IF($C$731&lt;Assumptions!$B$62,Assumptions!$B$62*(Assumptions!$B$21+Assumptions!$B$22/Assumptions!$B$62)/(Assumptions!$B$21+Assumptions!$B$22/$C$731),Assumptions!$B$62)</f>
        <v>48.7386356380957</v>
      </c>
      <c r="AH731" s="12" t="n">
        <f aca="false">Assumptions!$B$63/$AG$731</f>
        <v>1.00861073266434</v>
      </c>
      <c r="AI731" s="12" t="n">
        <f aca="false">Assumptions!$B$64*$AH$731</f>
        <v>6155215.43407649</v>
      </c>
    </row>
    <row r="732" customFormat="false" ht="15" hidden="true" customHeight="false" outlineLevel="0" collapsed="false">
      <c r="A732" s="6" t="n">
        <f aca="false">ROW()-ROW($A$706)+Assumptions!$B$4</f>
        <v>26</v>
      </c>
      <c r="B732" s="12" t="n">
        <f aca="false">$P$731</f>
        <v>615462.086970217</v>
      </c>
      <c r="C732" s="12" t="n">
        <f aca="false">$B$4/(Assumptions!$B$16+$B$732)</f>
        <v>32.2291076272259</v>
      </c>
      <c r="D732" s="12" t="n">
        <f aca="false">Assumptions!$B$7/$C$732</f>
        <v>930835.577174256</v>
      </c>
      <c r="E732" s="12" t="n">
        <f aca="false">$T$732+$W$732+$Z$732+$AC$732+$AF$732+$AI$732</f>
        <v>23295055.7045302</v>
      </c>
      <c r="F732" s="12" t="n">
        <f aca="false">Assumptions!$B$70/(Assumptions!$B$20+Assumptions!$B$17+$B$732+$E$732+$O$731)</f>
        <v>26.7274664074582</v>
      </c>
      <c r="G732" s="12" t="n">
        <f aca="false">$C$732*(1-Assumptions!$B$71)</f>
        <v>25.7832861017807</v>
      </c>
      <c r="H732" s="12" t="n">
        <f aca="false">MIN($F$732,$G$732)</f>
        <v>25.7832861017807</v>
      </c>
      <c r="I732" s="12" t="str">
        <f aca="false">IF($F$732&lt;=$G$732,"cap","discount")</f>
        <v>discount</v>
      </c>
      <c r="J732" s="12" t="n">
        <f aca="false">Assumptions!$B$69/$H$732</f>
        <v>193924.07857797</v>
      </c>
      <c r="K732" s="12" t="n">
        <f aca="false">Assumptions!$B$74/(Assumptions!$B$20+Assumptions!$B$17+$B$732+$E$732+$J$732)</f>
        <v>42.6676805985831</v>
      </c>
      <c r="L732" s="12" t="n">
        <f aca="false">$C$732*(1-Assumptions!$B$75)</f>
        <v>27.394741483142</v>
      </c>
      <c r="M732" s="12" t="n">
        <f aca="false">MIN($K$732,$L$732)</f>
        <v>27.394741483142</v>
      </c>
      <c r="N732" s="12" t="str">
        <f aca="false">IF($K$732&lt;=$L$732,"cap","discount")</f>
        <v>discount</v>
      </c>
      <c r="O732" s="12" t="n">
        <f aca="false">Assumptions!$B$73/$M$732</f>
        <v>109510.067902854</v>
      </c>
      <c r="P732" s="12" t="n">
        <f aca="false">MAX(Assumptions!$B$4,($A$6*(Assumptions!$B$20+$E$732+Assumptions!$B$17+$J$732+$O$732+$D$732)-Assumptions!$B$17)/(1-$A$6))</f>
        <v>615462.086970217</v>
      </c>
      <c r="Q732" s="12" t="n">
        <f aca="false">Assumptions!$B$20+$E$732+Assumptions!$B$17+$P$732+$J$732+$O$732+$D$732</f>
        <v>38539454.5151555</v>
      </c>
      <c r="R732" s="12" t="n">
        <f aca="false">IF($C$732&lt;Assumptions!$B$37,Assumptions!$B$37*(Assumptions!$B$21+Assumptions!$B$22/Assumptions!$B$37)/(Assumptions!$B$21+Assumptions!$B$22/$C$732),Assumptions!$B$37)</f>
        <v>1</v>
      </c>
      <c r="S732" s="12" t="n">
        <f aca="false">Assumptions!$B$38/$R$732</f>
        <v>1</v>
      </c>
      <c r="T732" s="12" t="n">
        <f aca="false">Assumptions!$B$39*$S$732</f>
        <v>5000000</v>
      </c>
      <c r="U732" s="12" t="n">
        <f aca="false">IF($C$732&lt;Assumptions!$B$42,Assumptions!$B$42*(Assumptions!$B$21+Assumptions!$B$22/Assumptions!$B$42)/(Assumptions!$B$21+Assumptions!$B$22/$C$732),Assumptions!$B$42)</f>
        <v>3</v>
      </c>
      <c r="V732" s="12" t="n">
        <f aca="false">Assumptions!$B$43/$U$732</f>
        <v>1</v>
      </c>
      <c r="W732" s="12" t="n">
        <f aca="false">Assumptions!$B$44*$V$732</f>
        <v>5000000</v>
      </c>
      <c r="X732" s="12" t="n">
        <f aca="false">IF($C$732&lt;Assumptions!$B$47,Assumptions!$B$47*(Assumptions!$B$21+Assumptions!$B$22/Assumptions!$B$47)/(Assumptions!$B$21+Assumptions!$B$22/$C$732),Assumptions!$B$47)</f>
        <v>10</v>
      </c>
      <c r="Y732" s="12" t="n">
        <f aca="false">Assumptions!$B$48/$X$732</f>
        <v>1</v>
      </c>
      <c r="Z732" s="12" t="n">
        <f aca="false">Assumptions!$B$49*$Y$732</f>
        <v>3000000</v>
      </c>
      <c r="AA732" s="12" t="n">
        <f aca="false">IF($C$732&lt;Assumptions!$B$52,Assumptions!$B$52*(Assumptions!$B$21+Assumptions!$B$22/Assumptions!$B$52)/(Assumptions!$B$21+Assumptions!$B$22/$C$732),Assumptions!$B$52)</f>
        <v>25</v>
      </c>
      <c r="AB732" s="12" t="n">
        <f aca="false">Assumptions!$B$53/$AA$732</f>
        <v>1</v>
      </c>
      <c r="AC732" s="12" t="n">
        <f aca="false">Assumptions!$B$54*$AB$732</f>
        <v>2400000</v>
      </c>
      <c r="AD732" s="12" t="n">
        <f aca="false">IF($C$732&lt;Assumptions!$B$57,Assumptions!$B$57*(Assumptions!$B$21+Assumptions!$B$22/Assumptions!$B$57)/(Assumptions!$B$21+Assumptions!$B$22/$C$732),Assumptions!$B$57)</f>
        <v>57.4765521285018</v>
      </c>
      <c r="AE732" s="12" t="n">
        <f aca="false">Assumptions!$B$58/$AD$732</f>
        <v>1.04390395349144</v>
      </c>
      <c r="AF732" s="12" t="n">
        <f aca="false">Assumptions!$B$59*$AE$732</f>
        <v>1739840.27045372</v>
      </c>
      <c r="AG732" s="12" t="n">
        <f aca="false">IF($C$732&lt;Assumptions!$B$62,Assumptions!$B$62*(Assumptions!$B$21+Assumptions!$B$22/Assumptions!$B$62)/(Assumptions!$B$21+Assumptions!$B$22/$C$732),Assumptions!$B$62)</f>
        <v>48.7386356380957</v>
      </c>
      <c r="AH732" s="12" t="n">
        <f aca="false">Assumptions!$B$63/$AG$732</f>
        <v>1.00861073266434</v>
      </c>
      <c r="AI732" s="12" t="n">
        <f aca="false">Assumptions!$B$64*$AH$732</f>
        <v>6155215.43407649</v>
      </c>
    </row>
    <row r="733" customFormat="false" ht="15" hidden="true" customHeight="false" outlineLevel="0" collapsed="false">
      <c r="A733" s="6" t="n">
        <f aca="false">ROW()-ROW($A$706)+Assumptions!$B$4</f>
        <v>27</v>
      </c>
      <c r="B733" s="12" t="n">
        <f aca="false">$P$732</f>
        <v>615462.086970217</v>
      </c>
      <c r="C733" s="12" t="n">
        <f aca="false">$B$4/(Assumptions!$B$16+$B$733)</f>
        <v>32.2291076272259</v>
      </c>
      <c r="D733" s="12" t="n">
        <f aca="false">Assumptions!$B$7/$C$733</f>
        <v>930835.577174256</v>
      </c>
      <c r="E733" s="12" t="n">
        <f aca="false">$T$733+$W$733+$Z$733+$AC$733+$AF$733+$AI$733</f>
        <v>23295055.7045302</v>
      </c>
      <c r="F733" s="12" t="n">
        <f aca="false">Assumptions!$B$70/(Assumptions!$B$20+Assumptions!$B$17+$B$733+$E$733+$O$732)</f>
        <v>26.7274664074582</v>
      </c>
      <c r="G733" s="12" t="n">
        <f aca="false">$C$733*(1-Assumptions!$B$71)</f>
        <v>25.7832861017807</v>
      </c>
      <c r="H733" s="12" t="n">
        <f aca="false">MIN($F$733,$G$733)</f>
        <v>25.7832861017807</v>
      </c>
      <c r="I733" s="12" t="str">
        <f aca="false">IF($F$733&lt;=$G$733,"cap","discount")</f>
        <v>discount</v>
      </c>
      <c r="J733" s="12" t="n">
        <f aca="false">Assumptions!$B$69/$H$733</f>
        <v>193924.07857797</v>
      </c>
      <c r="K733" s="12" t="n">
        <f aca="false">Assumptions!$B$74/(Assumptions!$B$20+Assumptions!$B$17+$B$733+$E$733+$J$733)</f>
        <v>42.6676805985831</v>
      </c>
      <c r="L733" s="12" t="n">
        <f aca="false">$C$733*(1-Assumptions!$B$75)</f>
        <v>27.394741483142</v>
      </c>
      <c r="M733" s="12" t="n">
        <f aca="false">MIN($K$733,$L$733)</f>
        <v>27.394741483142</v>
      </c>
      <c r="N733" s="12" t="str">
        <f aca="false">IF($K$733&lt;=$L$733,"cap","discount")</f>
        <v>discount</v>
      </c>
      <c r="O733" s="12" t="n">
        <f aca="false">Assumptions!$B$73/$M$733</f>
        <v>109510.067902854</v>
      </c>
      <c r="P733" s="12" t="n">
        <f aca="false">MAX(Assumptions!$B$4,($A$6*(Assumptions!$B$20+$E$733+Assumptions!$B$17+$J$733+$O$733+$D$733)-Assumptions!$B$17)/(1-$A$6))</f>
        <v>615462.086970217</v>
      </c>
      <c r="Q733" s="12" t="n">
        <f aca="false">Assumptions!$B$20+$E$733+Assumptions!$B$17+$P$733+$J$733+$O$733+$D$733</f>
        <v>38539454.5151555</v>
      </c>
      <c r="R733" s="12" t="n">
        <f aca="false">IF($C$733&lt;Assumptions!$B$37,Assumptions!$B$37*(Assumptions!$B$21+Assumptions!$B$22/Assumptions!$B$37)/(Assumptions!$B$21+Assumptions!$B$22/$C$733),Assumptions!$B$37)</f>
        <v>1</v>
      </c>
      <c r="S733" s="12" t="n">
        <f aca="false">Assumptions!$B$38/$R$733</f>
        <v>1</v>
      </c>
      <c r="T733" s="12" t="n">
        <f aca="false">Assumptions!$B$39*$S$733</f>
        <v>5000000</v>
      </c>
      <c r="U733" s="12" t="n">
        <f aca="false">IF($C$733&lt;Assumptions!$B$42,Assumptions!$B$42*(Assumptions!$B$21+Assumptions!$B$22/Assumptions!$B$42)/(Assumptions!$B$21+Assumptions!$B$22/$C$733),Assumptions!$B$42)</f>
        <v>3</v>
      </c>
      <c r="V733" s="12" t="n">
        <f aca="false">Assumptions!$B$43/$U$733</f>
        <v>1</v>
      </c>
      <c r="W733" s="12" t="n">
        <f aca="false">Assumptions!$B$44*$V$733</f>
        <v>5000000</v>
      </c>
      <c r="X733" s="12" t="n">
        <f aca="false">IF($C$733&lt;Assumptions!$B$47,Assumptions!$B$47*(Assumptions!$B$21+Assumptions!$B$22/Assumptions!$B$47)/(Assumptions!$B$21+Assumptions!$B$22/$C$733),Assumptions!$B$47)</f>
        <v>10</v>
      </c>
      <c r="Y733" s="12" t="n">
        <f aca="false">Assumptions!$B$48/$X$733</f>
        <v>1</v>
      </c>
      <c r="Z733" s="12" t="n">
        <f aca="false">Assumptions!$B$49*$Y$733</f>
        <v>3000000</v>
      </c>
      <c r="AA733" s="12" t="n">
        <f aca="false">IF($C$733&lt;Assumptions!$B$52,Assumptions!$B$52*(Assumptions!$B$21+Assumptions!$B$22/Assumptions!$B$52)/(Assumptions!$B$21+Assumptions!$B$22/$C$733),Assumptions!$B$52)</f>
        <v>25</v>
      </c>
      <c r="AB733" s="12" t="n">
        <f aca="false">Assumptions!$B$53/$AA$733</f>
        <v>1</v>
      </c>
      <c r="AC733" s="12" t="n">
        <f aca="false">Assumptions!$B$54*$AB$733</f>
        <v>2400000</v>
      </c>
      <c r="AD733" s="12" t="n">
        <f aca="false">IF($C$733&lt;Assumptions!$B$57,Assumptions!$B$57*(Assumptions!$B$21+Assumptions!$B$22/Assumptions!$B$57)/(Assumptions!$B$21+Assumptions!$B$22/$C$733),Assumptions!$B$57)</f>
        <v>57.4765521285018</v>
      </c>
      <c r="AE733" s="12" t="n">
        <f aca="false">Assumptions!$B$58/$AD$733</f>
        <v>1.04390395349144</v>
      </c>
      <c r="AF733" s="12" t="n">
        <f aca="false">Assumptions!$B$59*$AE$733</f>
        <v>1739840.27045372</v>
      </c>
      <c r="AG733" s="12" t="n">
        <f aca="false">IF($C$733&lt;Assumptions!$B$62,Assumptions!$B$62*(Assumptions!$B$21+Assumptions!$B$22/Assumptions!$B$62)/(Assumptions!$B$21+Assumptions!$B$22/$C$733),Assumptions!$B$62)</f>
        <v>48.7386356380957</v>
      </c>
      <c r="AH733" s="12" t="n">
        <f aca="false">Assumptions!$B$63/$AG$733</f>
        <v>1.00861073266434</v>
      </c>
      <c r="AI733" s="12" t="n">
        <f aca="false">Assumptions!$B$64*$AH$733</f>
        <v>6155215.43407649</v>
      </c>
    </row>
    <row r="734" customFormat="false" ht="15" hidden="true" customHeight="false" outlineLevel="0" collapsed="false">
      <c r="A734" s="6" t="n">
        <f aca="false">ROW()-ROW($A$706)+Assumptions!$B$4</f>
        <v>28</v>
      </c>
      <c r="B734" s="12" t="n">
        <f aca="false">$P$733</f>
        <v>615462.086970217</v>
      </c>
      <c r="C734" s="12" t="n">
        <f aca="false">$B$4/(Assumptions!$B$16+$B$734)</f>
        <v>32.2291076272259</v>
      </c>
      <c r="D734" s="12" t="n">
        <f aca="false">Assumptions!$B$7/$C$734</f>
        <v>930835.577174256</v>
      </c>
      <c r="E734" s="12" t="n">
        <f aca="false">$T$734+$W$734+$Z$734+$AC$734+$AF$734+$AI$734</f>
        <v>23295055.7045302</v>
      </c>
      <c r="F734" s="12" t="n">
        <f aca="false">Assumptions!$B$70/(Assumptions!$B$20+Assumptions!$B$17+$B$734+$E$734+$O$733)</f>
        <v>26.7274664074582</v>
      </c>
      <c r="G734" s="12" t="n">
        <f aca="false">$C$734*(1-Assumptions!$B$71)</f>
        <v>25.7832861017807</v>
      </c>
      <c r="H734" s="12" t="n">
        <f aca="false">MIN($F$734,$G$734)</f>
        <v>25.7832861017807</v>
      </c>
      <c r="I734" s="12" t="str">
        <f aca="false">IF($F$734&lt;=$G$734,"cap","discount")</f>
        <v>discount</v>
      </c>
      <c r="J734" s="12" t="n">
        <f aca="false">Assumptions!$B$69/$H$734</f>
        <v>193924.07857797</v>
      </c>
      <c r="K734" s="12" t="n">
        <f aca="false">Assumptions!$B$74/(Assumptions!$B$20+Assumptions!$B$17+$B$734+$E$734+$J$734)</f>
        <v>42.6676805985831</v>
      </c>
      <c r="L734" s="12" t="n">
        <f aca="false">$C$734*(1-Assumptions!$B$75)</f>
        <v>27.394741483142</v>
      </c>
      <c r="M734" s="12" t="n">
        <f aca="false">MIN($K$734,$L$734)</f>
        <v>27.394741483142</v>
      </c>
      <c r="N734" s="12" t="str">
        <f aca="false">IF($K$734&lt;=$L$734,"cap","discount")</f>
        <v>discount</v>
      </c>
      <c r="O734" s="12" t="n">
        <f aca="false">Assumptions!$B$73/$M$734</f>
        <v>109510.067902854</v>
      </c>
      <c r="P734" s="12" t="n">
        <f aca="false">MAX(Assumptions!$B$4,($A$6*(Assumptions!$B$20+$E$734+Assumptions!$B$17+$J$734+$O$734+$D$734)-Assumptions!$B$17)/(1-$A$6))</f>
        <v>615462.086970217</v>
      </c>
      <c r="Q734" s="12" t="n">
        <f aca="false">Assumptions!$B$20+$E$734+Assumptions!$B$17+$P$734+$J$734+$O$734+$D$734</f>
        <v>38539454.5151555</v>
      </c>
      <c r="R734" s="12" t="n">
        <f aca="false">IF($C$734&lt;Assumptions!$B$37,Assumptions!$B$37*(Assumptions!$B$21+Assumptions!$B$22/Assumptions!$B$37)/(Assumptions!$B$21+Assumptions!$B$22/$C$734),Assumptions!$B$37)</f>
        <v>1</v>
      </c>
      <c r="S734" s="12" t="n">
        <f aca="false">Assumptions!$B$38/$R$734</f>
        <v>1</v>
      </c>
      <c r="T734" s="12" t="n">
        <f aca="false">Assumptions!$B$39*$S$734</f>
        <v>5000000</v>
      </c>
      <c r="U734" s="12" t="n">
        <f aca="false">IF($C$734&lt;Assumptions!$B$42,Assumptions!$B$42*(Assumptions!$B$21+Assumptions!$B$22/Assumptions!$B$42)/(Assumptions!$B$21+Assumptions!$B$22/$C$734),Assumptions!$B$42)</f>
        <v>3</v>
      </c>
      <c r="V734" s="12" t="n">
        <f aca="false">Assumptions!$B$43/$U$734</f>
        <v>1</v>
      </c>
      <c r="W734" s="12" t="n">
        <f aca="false">Assumptions!$B$44*$V$734</f>
        <v>5000000</v>
      </c>
      <c r="X734" s="12" t="n">
        <f aca="false">IF($C$734&lt;Assumptions!$B$47,Assumptions!$B$47*(Assumptions!$B$21+Assumptions!$B$22/Assumptions!$B$47)/(Assumptions!$B$21+Assumptions!$B$22/$C$734),Assumptions!$B$47)</f>
        <v>10</v>
      </c>
      <c r="Y734" s="12" t="n">
        <f aca="false">Assumptions!$B$48/$X$734</f>
        <v>1</v>
      </c>
      <c r="Z734" s="12" t="n">
        <f aca="false">Assumptions!$B$49*$Y$734</f>
        <v>3000000</v>
      </c>
      <c r="AA734" s="12" t="n">
        <f aca="false">IF($C$734&lt;Assumptions!$B$52,Assumptions!$B$52*(Assumptions!$B$21+Assumptions!$B$22/Assumptions!$B$52)/(Assumptions!$B$21+Assumptions!$B$22/$C$734),Assumptions!$B$52)</f>
        <v>25</v>
      </c>
      <c r="AB734" s="12" t="n">
        <f aca="false">Assumptions!$B$53/$AA$734</f>
        <v>1</v>
      </c>
      <c r="AC734" s="12" t="n">
        <f aca="false">Assumptions!$B$54*$AB$734</f>
        <v>2400000</v>
      </c>
      <c r="AD734" s="12" t="n">
        <f aca="false">IF($C$734&lt;Assumptions!$B$57,Assumptions!$B$57*(Assumptions!$B$21+Assumptions!$B$22/Assumptions!$B$57)/(Assumptions!$B$21+Assumptions!$B$22/$C$734),Assumptions!$B$57)</f>
        <v>57.4765521285018</v>
      </c>
      <c r="AE734" s="12" t="n">
        <f aca="false">Assumptions!$B$58/$AD$734</f>
        <v>1.04390395349144</v>
      </c>
      <c r="AF734" s="12" t="n">
        <f aca="false">Assumptions!$B$59*$AE$734</f>
        <v>1739840.27045372</v>
      </c>
      <c r="AG734" s="12" t="n">
        <f aca="false">IF($C$734&lt;Assumptions!$B$62,Assumptions!$B$62*(Assumptions!$B$21+Assumptions!$B$22/Assumptions!$B$62)/(Assumptions!$B$21+Assumptions!$B$22/$C$734),Assumptions!$B$62)</f>
        <v>48.7386356380957</v>
      </c>
      <c r="AH734" s="12" t="n">
        <f aca="false">Assumptions!$B$63/$AG$734</f>
        <v>1.00861073266434</v>
      </c>
      <c r="AI734" s="12" t="n">
        <f aca="false">Assumptions!$B$64*$AH$734</f>
        <v>6155215.43407649</v>
      </c>
    </row>
    <row r="735" customFormat="false" ht="15" hidden="true" customHeight="false" outlineLevel="0" collapsed="false">
      <c r="A735" s="6" t="n">
        <f aca="false">ROW()-ROW($A$706)+Assumptions!$B$4</f>
        <v>29</v>
      </c>
      <c r="B735" s="12" t="n">
        <f aca="false">$P$734</f>
        <v>615462.086970217</v>
      </c>
      <c r="C735" s="12" t="n">
        <f aca="false">$B$4/(Assumptions!$B$16+$B$735)</f>
        <v>32.2291076272259</v>
      </c>
      <c r="D735" s="12" t="n">
        <f aca="false">Assumptions!$B$7/$C$735</f>
        <v>930835.577174256</v>
      </c>
      <c r="E735" s="12" t="n">
        <f aca="false">$T$735+$W$735+$Z$735+$AC$735+$AF$735+$AI$735</f>
        <v>23295055.7045302</v>
      </c>
      <c r="F735" s="12" t="n">
        <f aca="false">Assumptions!$B$70/(Assumptions!$B$20+Assumptions!$B$17+$B$735+$E$735+$O$734)</f>
        <v>26.7274664074582</v>
      </c>
      <c r="G735" s="12" t="n">
        <f aca="false">$C$735*(1-Assumptions!$B$71)</f>
        <v>25.7832861017807</v>
      </c>
      <c r="H735" s="12" t="n">
        <f aca="false">MIN($F$735,$G$735)</f>
        <v>25.7832861017807</v>
      </c>
      <c r="I735" s="12" t="str">
        <f aca="false">IF($F$735&lt;=$G$735,"cap","discount")</f>
        <v>discount</v>
      </c>
      <c r="J735" s="12" t="n">
        <f aca="false">Assumptions!$B$69/$H$735</f>
        <v>193924.07857797</v>
      </c>
      <c r="K735" s="12" t="n">
        <f aca="false">Assumptions!$B$74/(Assumptions!$B$20+Assumptions!$B$17+$B$735+$E$735+$J$735)</f>
        <v>42.6676805985831</v>
      </c>
      <c r="L735" s="12" t="n">
        <f aca="false">$C$735*(1-Assumptions!$B$75)</f>
        <v>27.394741483142</v>
      </c>
      <c r="M735" s="12" t="n">
        <f aca="false">MIN($K$735,$L$735)</f>
        <v>27.394741483142</v>
      </c>
      <c r="N735" s="12" t="str">
        <f aca="false">IF($K$735&lt;=$L$735,"cap","discount")</f>
        <v>discount</v>
      </c>
      <c r="O735" s="12" t="n">
        <f aca="false">Assumptions!$B$73/$M$735</f>
        <v>109510.067902854</v>
      </c>
      <c r="P735" s="12" t="n">
        <f aca="false">MAX(Assumptions!$B$4,($A$6*(Assumptions!$B$20+$E$735+Assumptions!$B$17+$J$735+$O$735+$D$735)-Assumptions!$B$17)/(1-$A$6))</f>
        <v>615462.086970217</v>
      </c>
      <c r="Q735" s="12" t="n">
        <f aca="false">Assumptions!$B$20+$E$735+Assumptions!$B$17+$P$735+$J$735+$O$735+$D$735</f>
        <v>38539454.5151555</v>
      </c>
      <c r="R735" s="12" t="n">
        <f aca="false">IF($C$735&lt;Assumptions!$B$37,Assumptions!$B$37*(Assumptions!$B$21+Assumptions!$B$22/Assumptions!$B$37)/(Assumptions!$B$21+Assumptions!$B$22/$C$735),Assumptions!$B$37)</f>
        <v>1</v>
      </c>
      <c r="S735" s="12" t="n">
        <f aca="false">Assumptions!$B$38/$R$735</f>
        <v>1</v>
      </c>
      <c r="T735" s="12" t="n">
        <f aca="false">Assumptions!$B$39*$S$735</f>
        <v>5000000</v>
      </c>
      <c r="U735" s="12" t="n">
        <f aca="false">IF($C$735&lt;Assumptions!$B$42,Assumptions!$B$42*(Assumptions!$B$21+Assumptions!$B$22/Assumptions!$B$42)/(Assumptions!$B$21+Assumptions!$B$22/$C$735),Assumptions!$B$42)</f>
        <v>3</v>
      </c>
      <c r="V735" s="12" t="n">
        <f aca="false">Assumptions!$B$43/$U$735</f>
        <v>1</v>
      </c>
      <c r="W735" s="12" t="n">
        <f aca="false">Assumptions!$B$44*$V$735</f>
        <v>5000000</v>
      </c>
      <c r="X735" s="12" t="n">
        <f aca="false">IF($C$735&lt;Assumptions!$B$47,Assumptions!$B$47*(Assumptions!$B$21+Assumptions!$B$22/Assumptions!$B$47)/(Assumptions!$B$21+Assumptions!$B$22/$C$735),Assumptions!$B$47)</f>
        <v>10</v>
      </c>
      <c r="Y735" s="12" t="n">
        <f aca="false">Assumptions!$B$48/$X$735</f>
        <v>1</v>
      </c>
      <c r="Z735" s="12" t="n">
        <f aca="false">Assumptions!$B$49*$Y$735</f>
        <v>3000000</v>
      </c>
      <c r="AA735" s="12" t="n">
        <f aca="false">IF($C$735&lt;Assumptions!$B$52,Assumptions!$B$52*(Assumptions!$B$21+Assumptions!$B$22/Assumptions!$B$52)/(Assumptions!$B$21+Assumptions!$B$22/$C$735),Assumptions!$B$52)</f>
        <v>25</v>
      </c>
      <c r="AB735" s="12" t="n">
        <f aca="false">Assumptions!$B$53/$AA$735</f>
        <v>1</v>
      </c>
      <c r="AC735" s="12" t="n">
        <f aca="false">Assumptions!$B$54*$AB$735</f>
        <v>2400000</v>
      </c>
      <c r="AD735" s="12" t="n">
        <f aca="false">IF($C$735&lt;Assumptions!$B$57,Assumptions!$B$57*(Assumptions!$B$21+Assumptions!$B$22/Assumptions!$B$57)/(Assumptions!$B$21+Assumptions!$B$22/$C$735),Assumptions!$B$57)</f>
        <v>57.4765521285018</v>
      </c>
      <c r="AE735" s="12" t="n">
        <f aca="false">Assumptions!$B$58/$AD$735</f>
        <v>1.04390395349144</v>
      </c>
      <c r="AF735" s="12" t="n">
        <f aca="false">Assumptions!$B$59*$AE$735</f>
        <v>1739840.27045372</v>
      </c>
      <c r="AG735" s="12" t="n">
        <f aca="false">IF($C$735&lt;Assumptions!$B$62,Assumptions!$B$62*(Assumptions!$B$21+Assumptions!$B$22/Assumptions!$B$62)/(Assumptions!$B$21+Assumptions!$B$22/$C$735),Assumptions!$B$62)</f>
        <v>48.7386356380957</v>
      </c>
      <c r="AH735" s="12" t="n">
        <f aca="false">Assumptions!$B$63/$AG$735</f>
        <v>1.00861073266434</v>
      </c>
      <c r="AI735" s="12" t="n">
        <f aca="false">Assumptions!$B$64*$AH$735</f>
        <v>6155215.43407649</v>
      </c>
    </row>
    <row r="736" customFormat="false" ht="15" hidden="true" customHeight="false" outlineLevel="0" collapsed="false">
      <c r="A736" s="6" t="n">
        <f aca="false">ROW()-ROW($A$706)+Assumptions!$B$4</f>
        <v>30</v>
      </c>
      <c r="B736" s="12" t="n">
        <f aca="false">$P$735</f>
        <v>615462.086970217</v>
      </c>
      <c r="C736" s="12" t="n">
        <f aca="false">$B$4/(Assumptions!$B$16+$B$736)</f>
        <v>32.2291076272259</v>
      </c>
      <c r="D736" s="12" t="n">
        <f aca="false">Assumptions!$B$7/$C$736</f>
        <v>930835.577174256</v>
      </c>
      <c r="E736" s="12" t="n">
        <f aca="false">$T$736+$W$736+$Z$736+$AC$736+$AF$736+$AI$736</f>
        <v>23295055.7045302</v>
      </c>
      <c r="F736" s="12" t="n">
        <f aca="false">Assumptions!$B$70/(Assumptions!$B$20+Assumptions!$B$17+$B$736+$E$736+$O$735)</f>
        <v>26.7274664074582</v>
      </c>
      <c r="G736" s="12" t="n">
        <f aca="false">$C$736*(1-Assumptions!$B$71)</f>
        <v>25.7832861017807</v>
      </c>
      <c r="H736" s="12" t="n">
        <f aca="false">MIN($F$736,$G$736)</f>
        <v>25.7832861017807</v>
      </c>
      <c r="I736" s="12" t="str">
        <f aca="false">IF($F$736&lt;=$G$736,"cap","discount")</f>
        <v>discount</v>
      </c>
      <c r="J736" s="12" t="n">
        <f aca="false">Assumptions!$B$69/$H$736</f>
        <v>193924.07857797</v>
      </c>
      <c r="K736" s="12" t="n">
        <f aca="false">Assumptions!$B$74/(Assumptions!$B$20+Assumptions!$B$17+$B$736+$E$736+$J$736)</f>
        <v>42.6676805985831</v>
      </c>
      <c r="L736" s="12" t="n">
        <f aca="false">$C$736*(1-Assumptions!$B$75)</f>
        <v>27.394741483142</v>
      </c>
      <c r="M736" s="12" t="n">
        <f aca="false">MIN($K$736,$L$736)</f>
        <v>27.394741483142</v>
      </c>
      <c r="N736" s="12" t="str">
        <f aca="false">IF($K$736&lt;=$L$736,"cap","discount")</f>
        <v>discount</v>
      </c>
      <c r="O736" s="12" t="n">
        <f aca="false">Assumptions!$B$73/$M$736</f>
        <v>109510.067902854</v>
      </c>
      <c r="P736" s="12" t="n">
        <f aca="false">MAX(Assumptions!$B$4,($A$6*(Assumptions!$B$20+$E$736+Assumptions!$B$17+$J$736+$O$736+$D$736)-Assumptions!$B$17)/(1-$A$6))</f>
        <v>615462.086970217</v>
      </c>
      <c r="Q736" s="12" t="n">
        <f aca="false">Assumptions!$B$20+$E$736+Assumptions!$B$17+$P$736+$J$736+$O$736+$D$736</f>
        <v>38539454.5151555</v>
      </c>
      <c r="R736" s="12" t="n">
        <f aca="false">IF($C$736&lt;Assumptions!$B$37,Assumptions!$B$37*(Assumptions!$B$21+Assumptions!$B$22/Assumptions!$B$37)/(Assumptions!$B$21+Assumptions!$B$22/$C$736),Assumptions!$B$37)</f>
        <v>1</v>
      </c>
      <c r="S736" s="12" t="n">
        <f aca="false">Assumptions!$B$38/$R$736</f>
        <v>1</v>
      </c>
      <c r="T736" s="12" t="n">
        <f aca="false">Assumptions!$B$39*$S$736</f>
        <v>5000000</v>
      </c>
      <c r="U736" s="12" t="n">
        <f aca="false">IF($C$736&lt;Assumptions!$B$42,Assumptions!$B$42*(Assumptions!$B$21+Assumptions!$B$22/Assumptions!$B$42)/(Assumptions!$B$21+Assumptions!$B$22/$C$736),Assumptions!$B$42)</f>
        <v>3</v>
      </c>
      <c r="V736" s="12" t="n">
        <f aca="false">Assumptions!$B$43/$U$736</f>
        <v>1</v>
      </c>
      <c r="W736" s="12" t="n">
        <f aca="false">Assumptions!$B$44*$V$736</f>
        <v>5000000</v>
      </c>
      <c r="X736" s="12" t="n">
        <f aca="false">IF($C$736&lt;Assumptions!$B$47,Assumptions!$B$47*(Assumptions!$B$21+Assumptions!$B$22/Assumptions!$B$47)/(Assumptions!$B$21+Assumptions!$B$22/$C$736),Assumptions!$B$47)</f>
        <v>10</v>
      </c>
      <c r="Y736" s="12" t="n">
        <f aca="false">Assumptions!$B$48/$X$736</f>
        <v>1</v>
      </c>
      <c r="Z736" s="12" t="n">
        <f aca="false">Assumptions!$B$49*$Y$736</f>
        <v>3000000</v>
      </c>
      <c r="AA736" s="12" t="n">
        <f aca="false">IF($C$736&lt;Assumptions!$B$52,Assumptions!$B$52*(Assumptions!$B$21+Assumptions!$B$22/Assumptions!$B$52)/(Assumptions!$B$21+Assumptions!$B$22/$C$736),Assumptions!$B$52)</f>
        <v>25</v>
      </c>
      <c r="AB736" s="12" t="n">
        <f aca="false">Assumptions!$B$53/$AA$736</f>
        <v>1</v>
      </c>
      <c r="AC736" s="12" t="n">
        <f aca="false">Assumptions!$B$54*$AB$736</f>
        <v>2400000</v>
      </c>
      <c r="AD736" s="12" t="n">
        <f aca="false">IF($C$736&lt;Assumptions!$B$57,Assumptions!$B$57*(Assumptions!$B$21+Assumptions!$B$22/Assumptions!$B$57)/(Assumptions!$B$21+Assumptions!$B$22/$C$736),Assumptions!$B$57)</f>
        <v>57.4765521285018</v>
      </c>
      <c r="AE736" s="12" t="n">
        <f aca="false">Assumptions!$B$58/$AD$736</f>
        <v>1.04390395349144</v>
      </c>
      <c r="AF736" s="12" t="n">
        <f aca="false">Assumptions!$B$59*$AE$736</f>
        <v>1739840.27045372</v>
      </c>
      <c r="AG736" s="12" t="n">
        <f aca="false">IF($C$736&lt;Assumptions!$B$62,Assumptions!$B$62*(Assumptions!$B$21+Assumptions!$B$22/Assumptions!$B$62)/(Assumptions!$B$21+Assumptions!$B$22/$C$736),Assumptions!$B$62)</f>
        <v>48.7386356380957</v>
      </c>
      <c r="AH736" s="12" t="n">
        <f aca="false">Assumptions!$B$63/$AG$736</f>
        <v>1.00861073266434</v>
      </c>
      <c r="AI736" s="12" t="n">
        <f aca="false">Assumptions!$B$64*$AH$736</f>
        <v>6155215.43407649</v>
      </c>
    </row>
    <row r="737" customFormat="false" ht="15" hidden="true" customHeight="false" outlineLevel="0" collapsed="false">
      <c r="A737" s="6" t="n">
        <f aca="false">ROW()-ROW($A$706)+Assumptions!$B$4</f>
        <v>31</v>
      </c>
      <c r="B737" s="12" t="n">
        <f aca="false">$P$736</f>
        <v>615462.086970217</v>
      </c>
      <c r="C737" s="12" t="n">
        <f aca="false">$B$4/(Assumptions!$B$16+$B$737)</f>
        <v>32.2291076272259</v>
      </c>
      <c r="D737" s="12" t="n">
        <f aca="false">Assumptions!$B$7/$C$737</f>
        <v>930835.577174256</v>
      </c>
      <c r="E737" s="12" t="n">
        <f aca="false">$T$737+$W$737+$Z$737+$AC$737+$AF$737+$AI$737</f>
        <v>23295055.7045302</v>
      </c>
      <c r="F737" s="12" t="n">
        <f aca="false">Assumptions!$B$70/(Assumptions!$B$20+Assumptions!$B$17+$B$737+$E$737+$O$736)</f>
        <v>26.7274664074582</v>
      </c>
      <c r="G737" s="12" t="n">
        <f aca="false">$C$737*(1-Assumptions!$B$71)</f>
        <v>25.7832861017807</v>
      </c>
      <c r="H737" s="12" t="n">
        <f aca="false">MIN($F$737,$G$737)</f>
        <v>25.7832861017807</v>
      </c>
      <c r="I737" s="12" t="str">
        <f aca="false">IF($F$737&lt;=$G$737,"cap","discount")</f>
        <v>discount</v>
      </c>
      <c r="J737" s="12" t="n">
        <f aca="false">Assumptions!$B$69/$H$737</f>
        <v>193924.07857797</v>
      </c>
      <c r="K737" s="12" t="n">
        <f aca="false">Assumptions!$B$74/(Assumptions!$B$20+Assumptions!$B$17+$B$737+$E$737+$J$737)</f>
        <v>42.6676805985831</v>
      </c>
      <c r="L737" s="12" t="n">
        <f aca="false">$C$737*(1-Assumptions!$B$75)</f>
        <v>27.394741483142</v>
      </c>
      <c r="M737" s="12" t="n">
        <f aca="false">MIN($K$737,$L$737)</f>
        <v>27.394741483142</v>
      </c>
      <c r="N737" s="12" t="str">
        <f aca="false">IF($K$737&lt;=$L$737,"cap","discount")</f>
        <v>discount</v>
      </c>
      <c r="O737" s="12" t="n">
        <f aca="false">Assumptions!$B$73/$M$737</f>
        <v>109510.067902854</v>
      </c>
      <c r="P737" s="12" t="n">
        <f aca="false">MAX(Assumptions!$B$4,($A$6*(Assumptions!$B$20+$E$737+Assumptions!$B$17+$J$737+$O$737+$D$737)-Assumptions!$B$17)/(1-$A$6))</f>
        <v>615462.086970217</v>
      </c>
      <c r="Q737" s="12" t="n">
        <f aca="false">Assumptions!$B$20+$E$737+Assumptions!$B$17+$P$737+$J$737+$O$737+$D$737</f>
        <v>38539454.5151555</v>
      </c>
      <c r="R737" s="12" t="n">
        <f aca="false">IF($C$737&lt;Assumptions!$B$37,Assumptions!$B$37*(Assumptions!$B$21+Assumptions!$B$22/Assumptions!$B$37)/(Assumptions!$B$21+Assumptions!$B$22/$C$737),Assumptions!$B$37)</f>
        <v>1</v>
      </c>
      <c r="S737" s="12" t="n">
        <f aca="false">Assumptions!$B$38/$R$737</f>
        <v>1</v>
      </c>
      <c r="T737" s="12" t="n">
        <f aca="false">Assumptions!$B$39*$S$737</f>
        <v>5000000</v>
      </c>
      <c r="U737" s="12" t="n">
        <f aca="false">IF($C$737&lt;Assumptions!$B$42,Assumptions!$B$42*(Assumptions!$B$21+Assumptions!$B$22/Assumptions!$B$42)/(Assumptions!$B$21+Assumptions!$B$22/$C$737),Assumptions!$B$42)</f>
        <v>3</v>
      </c>
      <c r="V737" s="12" t="n">
        <f aca="false">Assumptions!$B$43/$U$737</f>
        <v>1</v>
      </c>
      <c r="W737" s="12" t="n">
        <f aca="false">Assumptions!$B$44*$V$737</f>
        <v>5000000</v>
      </c>
      <c r="X737" s="12" t="n">
        <f aca="false">IF($C$737&lt;Assumptions!$B$47,Assumptions!$B$47*(Assumptions!$B$21+Assumptions!$B$22/Assumptions!$B$47)/(Assumptions!$B$21+Assumptions!$B$22/$C$737),Assumptions!$B$47)</f>
        <v>10</v>
      </c>
      <c r="Y737" s="12" t="n">
        <f aca="false">Assumptions!$B$48/$X$737</f>
        <v>1</v>
      </c>
      <c r="Z737" s="12" t="n">
        <f aca="false">Assumptions!$B$49*$Y$737</f>
        <v>3000000</v>
      </c>
      <c r="AA737" s="12" t="n">
        <f aca="false">IF($C$737&lt;Assumptions!$B$52,Assumptions!$B$52*(Assumptions!$B$21+Assumptions!$B$22/Assumptions!$B$52)/(Assumptions!$B$21+Assumptions!$B$22/$C$737),Assumptions!$B$52)</f>
        <v>25</v>
      </c>
      <c r="AB737" s="12" t="n">
        <f aca="false">Assumptions!$B$53/$AA$737</f>
        <v>1</v>
      </c>
      <c r="AC737" s="12" t="n">
        <f aca="false">Assumptions!$B$54*$AB$737</f>
        <v>2400000</v>
      </c>
      <c r="AD737" s="12" t="n">
        <f aca="false">IF($C$737&lt;Assumptions!$B$57,Assumptions!$B$57*(Assumptions!$B$21+Assumptions!$B$22/Assumptions!$B$57)/(Assumptions!$B$21+Assumptions!$B$22/$C$737),Assumptions!$B$57)</f>
        <v>57.4765521285018</v>
      </c>
      <c r="AE737" s="12" t="n">
        <f aca="false">Assumptions!$B$58/$AD$737</f>
        <v>1.04390395349144</v>
      </c>
      <c r="AF737" s="12" t="n">
        <f aca="false">Assumptions!$B$59*$AE$737</f>
        <v>1739840.27045372</v>
      </c>
      <c r="AG737" s="12" t="n">
        <f aca="false">IF($C$737&lt;Assumptions!$B$62,Assumptions!$B$62*(Assumptions!$B$21+Assumptions!$B$22/Assumptions!$B$62)/(Assumptions!$B$21+Assumptions!$B$22/$C$737),Assumptions!$B$62)</f>
        <v>48.7386356380957</v>
      </c>
      <c r="AH737" s="12" t="n">
        <f aca="false">Assumptions!$B$63/$AG$737</f>
        <v>1.00861073266434</v>
      </c>
      <c r="AI737" s="12" t="n">
        <f aca="false">Assumptions!$B$64*$AH$737</f>
        <v>6155215.43407649</v>
      </c>
    </row>
    <row r="738" customFormat="false" ht="15" hidden="true" customHeight="false" outlineLevel="0" collapsed="false">
      <c r="A738" s="6" t="n">
        <f aca="false">ROW()-ROW($A$706)+Assumptions!$B$4</f>
        <v>32</v>
      </c>
      <c r="B738" s="12" t="n">
        <f aca="false">$P$737</f>
        <v>615462.086970217</v>
      </c>
      <c r="C738" s="12" t="n">
        <f aca="false">$B$4/(Assumptions!$B$16+$B$738)</f>
        <v>32.2291076272259</v>
      </c>
      <c r="D738" s="12" t="n">
        <f aca="false">Assumptions!$B$7/$C$738</f>
        <v>930835.577174256</v>
      </c>
      <c r="E738" s="12" t="n">
        <f aca="false">$T$738+$W$738+$Z$738+$AC$738+$AF$738+$AI$738</f>
        <v>23295055.7045302</v>
      </c>
      <c r="F738" s="12" t="n">
        <f aca="false">Assumptions!$B$70/(Assumptions!$B$20+Assumptions!$B$17+$B$738+$E$738+$O$737)</f>
        <v>26.7274664074582</v>
      </c>
      <c r="G738" s="12" t="n">
        <f aca="false">$C$738*(1-Assumptions!$B$71)</f>
        <v>25.7832861017807</v>
      </c>
      <c r="H738" s="12" t="n">
        <f aca="false">MIN($F$738,$G$738)</f>
        <v>25.7832861017807</v>
      </c>
      <c r="I738" s="12" t="str">
        <f aca="false">IF($F$738&lt;=$G$738,"cap","discount")</f>
        <v>discount</v>
      </c>
      <c r="J738" s="12" t="n">
        <f aca="false">Assumptions!$B$69/$H$738</f>
        <v>193924.07857797</v>
      </c>
      <c r="K738" s="12" t="n">
        <f aca="false">Assumptions!$B$74/(Assumptions!$B$20+Assumptions!$B$17+$B$738+$E$738+$J$738)</f>
        <v>42.6676805985831</v>
      </c>
      <c r="L738" s="12" t="n">
        <f aca="false">$C$738*(1-Assumptions!$B$75)</f>
        <v>27.394741483142</v>
      </c>
      <c r="M738" s="12" t="n">
        <f aca="false">MIN($K$738,$L$738)</f>
        <v>27.394741483142</v>
      </c>
      <c r="N738" s="12" t="str">
        <f aca="false">IF($K$738&lt;=$L$738,"cap","discount")</f>
        <v>discount</v>
      </c>
      <c r="O738" s="12" t="n">
        <f aca="false">Assumptions!$B$73/$M$738</f>
        <v>109510.067902854</v>
      </c>
      <c r="P738" s="12" t="n">
        <f aca="false">MAX(Assumptions!$B$4,($A$6*(Assumptions!$B$20+$E$738+Assumptions!$B$17+$J$738+$O$738+$D$738)-Assumptions!$B$17)/(1-$A$6))</f>
        <v>615462.086970217</v>
      </c>
      <c r="Q738" s="12" t="n">
        <f aca="false">Assumptions!$B$20+$E$738+Assumptions!$B$17+$P$738+$J$738+$O$738+$D$738</f>
        <v>38539454.5151555</v>
      </c>
      <c r="R738" s="12" t="n">
        <f aca="false">IF($C$738&lt;Assumptions!$B$37,Assumptions!$B$37*(Assumptions!$B$21+Assumptions!$B$22/Assumptions!$B$37)/(Assumptions!$B$21+Assumptions!$B$22/$C$738),Assumptions!$B$37)</f>
        <v>1</v>
      </c>
      <c r="S738" s="12" t="n">
        <f aca="false">Assumptions!$B$38/$R$738</f>
        <v>1</v>
      </c>
      <c r="T738" s="12" t="n">
        <f aca="false">Assumptions!$B$39*$S$738</f>
        <v>5000000</v>
      </c>
      <c r="U738" s="12" t="n">
        <f aca="false">IF($C$738&lt;Assumptions!$B$42,Assumptions!$B$42*(Assumptions!$B$21+Assumptions!$B$22/Assumptions!$B$42)/(Assumptions!$B$21+Assumptions!$B$22/$C$738),Assumptions!$B$42)</f>
        <v>3</v>
      </c>
      <c r="V738" s="12" t="n">
        <f aca="false">Assumptions!$B$43/$U$738</f>
        <v>1</v>
      </c>
      <c r="W738" s="12" t="n">
        <f aca="false">Assumptions!$B$44*$V$738</f>
        <v>5000000</v>
      </c>
      <c r="X738" s="12" t="n">
        <f aca="false">IF($C$738&lt;Assumptions!$B$47,Assumptions!$B$47*(Assumptions!$B$21+Assumptions!$B$22/Assumptions!$B$47)/(Assumptions!$B$21+Assumptions!$B$22/$C$738),Assumptions!$B$47)</f>
        <v>10</v>
      </c>
      <c r="Y738" s="12" t="n">
        <f aca="false">Assumptions!$B$48/$X$738</f>
        <v>1</v>
      </c>
      <c r="Z738" s="12" t="n">
        <f aca="false">Assumptions!$B$49*$Y$738</f>
        <v>3000000</v>
      </c>
      <c r="AA738" s="12" t="n">
        <f aca="false">IF($C$738&lt;Assumptions!$B$52,Assumptions!$B$52*(Assumptions!$B$21+Assumptions!$B$22/Assumptions!$B$52)/(Assumptions!$B$21+Assumptions!$B$22/$C$738),Assumptions!$B$52)</f>
        <v>25</v>
      </c>
      <c r="AB738" s="12" t="n">
        <f aca="false">Assumptions!$B$53/$AA$738</f>
        <v>1</v>
      </c>
      <c r="AC738" s="12" t="n">
        <f aca="false">Assumptions!$B$54*$AB$738</f>
        <v>2400000</v>
      </c>
      <c r="AD738" s="12" t="n">
        <f aca="false">IF($C$738&lt;Assumptions!$B$57,Assumptions!$B$57*(Assumptions!$B$21+Assumptions!$B$22/Assumptions!$B$57)/(Assumptions!$B$21+Assumptions!$B$22/$C$738),Assumptions!$B$57)</f>
        <v>57.4765521285018</v>
      </c>
      <c r="AE738" s="12" t="n">
        <f aca="false">Assumptions!$B$58/$AD$738</f>
        <v>1.04390395349144</v>
      </c>
      <c r="AF738" s="12" t="n">
        <f aca="false">Assumptions!$B$59*$AE$738</f>
        <v>1739840.27045372</v>
      </c>
      <c r="AG738" s="12" t="n">
        <f aca="false">IF($C$738&lt;Assumptions!$B$62,Assumptions!$B$62*(Assumptions!$B$21+Assumptions!$B$22/Assumptions!$B$62)/(Assumptions!$B$21+Assumptions!$B$22/$C$738),Assumptions!$B$62)</f>
        <v>48.7386356380957</v>
      </c>
      <c r="AH738" s="12" t="n">
        <f aca="false">Assumptions!$B$63/$AG$738</f>
        <v>1.00861073266434</v>
      </c>
      <c r="AI738" s="12" t="n">
        <f aca="false">Assumptions!$B$64*$AH$738</f>
        <v>6155215.43407649</v>
      </c>
    </row>
    <row r="739" customFormat="false" ht="15" hidden="true" customHeight="false" outlineLevel="0" collapsed="false">
      <c r="A739" s="6" t="n">
        <f aca="false">ROW()-ROW($A$706)+Assumptions!$B$4</f>
        <v>33</v>
      </c>
      <c r="B739" s="12" t="n">
        <f aca="false">$P$738</f>
        <v>615462.086970217</v>
      </c>
      <c r="C739" s="12" t="n">
        <f aca="false">$B$4/(Assumptions!$B$16+$B$739)</f>
        <v>32.2291076272259</v>
      </c>
      <c r="D739" s="12" t="n">
        <f aca="false">Assumptions!$B$7/$C$739</f>
        <v>930835.577174256</v>
      </c>
      <c r="E739" s="12" t="n">
        <f aca="false">$T$739+$W$739+$Z$739+$AC$739+$AF$739+$AI$739</f>
        <v>23295055.7045302</v>
      </c>
      <c r="F739" s="12" t="n">
        <f aca="false">Assumptions!$B$70/(Assumptions!$B$20+Assumptions!$B$17+$B$739+$E$739+$O$738)</f>
        <v>26.7274664074582</v>
      </c>
      <c r="G739" s="12" t="n">
        <f aca="false">$C$739*(1-Assumptions!$B$71)</f>
        <v>25.7832861017807</v>
      </c>
      <c r="H739" s="12" t="n">
        <f aca="false">MIN($F$739,$G$739)</f>
        <v>25.7832861017807</v>
      </c>
      <c r="I739" s="12" t="str">
        <f aca="false">IF($F$739&lt;=$G$739,"cap","discount")</f>
        <v>discount</v>
      </c>
      <c r="J739" s="12" t="n">
        <f aca="false">Assumptions!$B$69/$H$739</f>
        <v>193924.07857797</v>
      </c>
      <c r="K739" s="12" t="n">
        <f aca="false">Assumptions!$B$74/(Assumptions!$B$20+Assumptions!$B$17+$B$739+$E$739+$J$739)</f>
        <v>42.6676805985831</v>
      </c>
      <c r="L739" s="12" t="n">
        <f aca="false">$C$739*(1-Assumptions!$B$75)</f>
        <v>27.394741483142</v>
      </c>
      <c r="M739" s="12" t="n">
        <f aca="false">MIN($K$739,$L$739)</f>
        <v>27.394741483142</v>
      </c>
      <c r="N739" s="12" t="str">
        <f aca="false">IF($K$739&lt;=$L$739,"cap","discount")</f>
        <v>discount</v>
      </c>
      <c r="O739" s="12" t="n">
        <f aca="false">Assumptions!$B$73/$M$739</f>
        <v>109510.067902854</v>
      </c>
      <c r="P739" s="12" t="n">
        <f aca="false">MAX(Assumptions!$B$4,($A$6*(Assumptions!$B$20+$E$739+Assumptions!$B$17+$J$739+$O$739+$D$739)-Assumptions!$B$17)/(1-$A$6))</f>
        <v>615462.086970217</v>
      </c>
      <c r="Q739" s="12" t="n">
        <f aca="false">Assumptions!$B$20+$E$739+Assumptions!$B$17+$P$739+$J$739+$O$739+$D$739</f>
        <v>38539454.5151555</v>
      </c>
      <c r="R739" s="12" t="n">
        <f aca="false">IF($C$739&lt;Assumptions!$B$37,Assumptions!$B$37*(Assumptions!$B$21+Assumptions!$B$22/Assumptions!$B$37)/(Assumptions!$B$21+Assumptions!$B$22/$C$739),Assumptions!$B$37)</f>
        <v>1</v>
      </c>
      <c r="S739" s="12" t="n">
        <f aca="false">Assumptions!$B$38/$R$739</f>
        <v>1</v>
      </c>
      <c r="T739" s="12" t="n">
        <f aca="false">Assumptions!$B$39*$S$739</f>
        <v>5000000</v>
      </c>
      <c r="U739" s="12" t="n">
        <f aca="false">IF($C$739&lt;Assumptions!$B$42,Assumptions!$B$42*(Assumptions!$B$21+Assumptions!$B$22/Assumptions!$B$42)/(Assumptions!$B$21+Assumptions!$B$22/$C$739),Assumptions!$B$42)</f>
        <v>3</v>
      </c>
      <c r="V739" s="12" t="n">
        <f aca="false">Assumptions!$B$43/$U$739</f>
        <v>1</v>
      </c>
      <c r="W739" s="12" t="n">
        <f aca="false">Assumptions!$B$44*$V$739</f>
        <v>5000000</v>
      </c>
      <c r="X739" s="12" t="n">
        <f aca="false">IF($C$739&lt;Assumptions!$B$47,Assumptions!$B$47*(Assumptions!$B$21+Assumptions!$B$22/Assumptions!$B$47)/(Assumptions!$B$21+Assumptions!$B$22/$C$739),Assumptions!$B$47)</f>
        <v>10</v>
      </c>
      <c r="Y739" s="12" t="n">
        <f aca="false">Assumptions!$B$48/$X$739</f>
        <v>1</v>
      </c>
      <c r="Z739" s="12" t="n">
        <f aca="false">Assumptions!$B$49*$Y$739</f>
        <v>3000000</v>
      </c>
      <c r="AA739" s="12" t="n">
        <f aca="false">IF($C$739&lt;Assumptions!$B$52,Assumptions!$B$52*(Assumptions!$B$21+Assumptions!$B$22/Assumptions!$B$52)/(Assumptions!$B$21+Assumptions!$B$22/$C$739),Assumptions!$B$52)</f>
        <v>25</v>
      </c>
      <c r="AB739" s="12" t="n">
        <f aca="false">Assumptions!$B$53/$AA$739</f>
        <v>1</v>
      </c>
      <c r="AC739" s="12" t="n">
        <f aca="false">Assumptions!$B$54*$AB$739</f>
        <v>2400000</v>
      </c>
      <c r="AD739" s="12" t="n">
        <f aca="false">IF($C$739&lt;Assumptions!$B$57,Assumptions!$B$57*(Assumptions!$B$21+Assumptions!$B$22/Assumptions!$B$57)/(Assumptions!$B$21+Assumptions!$B$22/$C$739),Assumptions!$B$57)</f>
        <v>57.4765521285018</v>
      </c>
      <c r="AE739" s="12" t="n">
        <f aca="false">Assumptions!$B$58/$AD$739</f>
        <v>1.04390395349144</v>
      </c>
      <c r="AF739" s="12" t="n">
        <f aca="false">Assumptions!$B$59*$AE$739</f>
        <v>1739840.27045372</v>
      </c>
      <c r="AG739" s="12" t="n">
        <f aca="false">IF($C$739&lt;Assumptions!$B$62,Assumptions!$B$62*(Assumptions!$B$21+Assumptions!$B$22/Assumptions!$B$62)/(Assumptions!$B$21+Assumptions!$B$22/$C$739),Assumptions!$B$62)</f>
        <v>48.7386356380957</v>
      </c>
      <c r="AH739" s="12" t="n">
        <f aca="false">Assumptions!$B$63/$AG$739</f>
        <v>1.00861073266434</v>
      </c>
      <c r="AI739" s="12" t="n">
        <f aca="false">Assumptions!$B$64*$AH$739</f>
        <v>6155215.43407649</v>
      </c>
    </row>
    <row r="740" customFormat="false" ht="15" hidden="true" customHeight="false" outlineLevel="0" collapsed="false">
      <c r="A740" s="6" t="n">
        <f aca="false">ROW()-ROW($A$706)+Assumptions!$B$4</f>
        <v>34</v>
      </c>
      <c r="B740" s="12" t="n">
        <f aca="false">$P$739</f>
        <v>615462.086970217</v>
      </c>
      <c r="C740" s="12" t="n">
        <f aca="false">$B$4/(Assumptions!$B$16+$B$740)</f>
        <v>32.2291076272259</v>
      </c>
      <c r="D740" s="12" t="n">
        <f aca="false">Assumptions!$B$7/$C$740</f>
        <v>930835.577174256</v>
      </c>
      <c r="E740" s="12" t="n">
        <f aca="false">$T$740+$W$740+$Z$740+$AC$740+$AF$740+$AI$740</f>
        <v>23295055.7045302</v>
      </c>
      <c r="F740" s="12" t="n">
        <f aca="false">Assumptions!$B$70/(Assumptions!$B$20+Assumptions!$B$17+$B$740+$E$740+$O$739)</f>
        <v>26.7274664074582</v>
      </c>
      <c r="G740" s="12" t="n">
        <f aca="false">$C$740*(1-Assumptions!$B$71)</f>
        <v>25.7832861017807</v>
      </c>
      <c r="H740" s="12" t="n">
        <f aca="false">MIN($F$740,$G$740)</f>
        <v>25.7832861017807</v>
      </c>
      <c r="I740" s="12" t="str">
        <f aca="false">IF($F$740&lt;=$G$740,"cap","discount")</f>
        <v>discount</v>
      </c>
      <c r="J740" s="12" t="n">
        <f aca="false">Assumptions!$B$69/$H$740</f>
        <v>193924.07857797</v>
      </c>
      <c r="K740" s="12" t="n">
        <f aca="false">Assumptions!$B$74/(Assumptions!$B$20+Assumptions!$B$17+$B$740+$E$740+$J$740)</f>
        <v>42.6676805985831</v>
      </c>
      <c r="L740" s="12" t="n">
        <f aca="false">$C$740*(1-Assumptions!$B$75)</f>
        <v>27.394741483142</v>
      </c>
      <c r="M740" s="12" t="n">
        <f aca="false">MIN($K$740,$L$740)</f>
        <v>27.394741483142</v>
      </c>
      <c r="N740" s="12" t="str">
        <f aca="false">IF($K$740&lt;=$L$740,"cap","discount")</f>
        <v>discount</v>
      </c>
      <c r="O740" s="12" t="n">
        <f aca="false">Assumptions!$B$73/$M$740</f>
        <v>109510.067902854</v>
      </c>
      <c r="P740" s="12" t="n">
        <f aca="false">MAX(Assumptions!$B$4,($A$6*(Assumptions!$B$20+$E$740+Assumptions!$B$17+$J$740+$O$740+$D$740)-Assumptions!$B$17)/(1-$A$6))</f>
        <v>615462.086970217</v>
      </c>
      <c r="Q740" s="12" t="n">
        <f aca="false">Assumptions!$B$20+$E$740+Assumptions!$B$17+$P$740+$J$740+$O$740+$D$740</f>
        <v>38539454.5151555</v>
      </c>
      <c r="R740" s="12" t="n">
        <f aca="false">IF($C$740&lt;Assumptions!$B$37,Assumptions!$B$37*(Assumptions!$B$21+Assumptions!$B$22/Assumptions!$B$37)/(Assumptions!$B$21+Assumptions!$B$22/$C$740),Assumptions!$B$37)</f>
        <v>1</v>
      </c>
      <c r="S740" s="12" t="n">
        <f aca="false">Assumptions!$B$38/$R$740</f>
        <v>1</v>
      </c>
      <c r="T740" s="12" t="n">
        <f aca="false">Assumptions!$B$39*$S$740</f>
        <v>5000000</v>
      </c>
      <c r="U740" s="12" t="n">
        <f aca="false">IF($C$740&lt;Assumptions!$B$42,Assumptions!$B$42*(Assumptions!$B$21+Assumptions!$B$22/Assumptions!$B$42)/(Assumptions!$B$21+Assumptions!$B$22/$C$740),Assumptions!$B$42)</f>
        <v>3</v>
      </c>
      <c r="V740" s="12" t="n">
        <f aca="false">Assumptions!$B$43/$U$740</f>
        <v>1</v>
      </c>
      <c r="W740" s="12" t="n">
        <f aca="false">Assumptions!$B$44*$V$740</f>
        <v>5000000</v>
      </c>
      <c r="X740" s="12" t="n">
        <f aca="false">IF($C$740&lt;Assumptions!$B$47,Assumptions!$B$47*(Assumptions!$B$21+Assumptions!$B$22/Assumptions!$B$47)/(Assumptions!$B$21+Assumptions!$B$22/$C$740),Assumptions!$B$47)</f>
        <v>10</v>
      </c>
      <c r="Y740" s="12" t="n">
        <f aca="false">Assumptions!$B$48/$X$740</f>
        <v>1</v>
      </c>
      <c r="Z740" s="12" t="n">
        <f aca="false">Assumptions!$B$49*$Y$740</f>
        <v>3000000</v>
      </c>
      <c r="AA740" s="12" t="n">
        <f aca="false">IF($C$740&lt;Assumptions!$B$52,Assumptions!$B$52*(Assumptions!$B$21+Assumptions!$B$22/Assumptions!$B$52)/(Assumptions!$B$21+Assumptions!$B$22/$C$740),Assumptions!$B$52)</f>
        <v>25</v>
      </c>
      <c r="AB740" s="12" t="n">
        <f aca="false">Assumptions!$B$53/$AA$740</f>
        <v>1</v>
      </c>
      <c r="AC740" s="12" t="n">
        <f aca="false">Assumptions!$B$54*$AB$740</f>
        <v>2400000</v>
      </c>
      <c r="AD740" s="12" t="n">
        <f aca="false">IF($C$740&lt;Assumptions!$B$57,Assumptions!$B$57*(Assumptions!$B$21+Assumptions!$B$22/Assumptions!$B$57)/(Assumptions!$B$21+Assumptions!$B$22/$C$740),Assumptions!$B$57)</f>
        <v>57.4765521285018</v>
      </c>
      <c r="AE740" s="12" t="n">
        <f aca="false">Assumptions!$B$58/$AD$740</f>
        <v>1.04390395349144</v>
      </c>
      <c r="AF740" s="12" t="n">
        <f aca="false">Assumptions!$B$59*$AE$740</f>
        <v>1739840.27045372</v>
      </c>
      <c r="AG740" s="12" t="n">
        <f aca="false">IF($C$740&lt;Assumptions!$B$62,Assumptions!$B$62*(Assumptions!$B$21+Assumptions!$B$22/Assumptions!$B$62)/(Assumptions!$B$21+Assumptions!$B$22/$C$740),Assumptions!$B$62)</f>
        <v>48.7386356380957</v>
      </c>
      <c r="AH740" s="12" t="n">
        <f aca="false">Assumptions!$B$63/$AG$740</f>
        <v>1.00861073266434</v>
      </c>
      <c r="AI740" s="12" t="n">
        <f aca="false">Assumptions!$B$64*$AH$740</f>
        <v>6155215.43407649</v>
      </c>
    </row>
    <row r="741" customFormat="false" ht="15" hidden="true" customHeight="false" outlineLevel="0" collapsed="false">
      <c r="A741" s="6" t="n">
        <f aca="false">ROW()-ROW($A$706)+Assumptions!$B$4</f>
        <v>35</v>
      </c>
      <c r="B741" s="12" t="n">
        <f aca="false">$P$740</f>
        <v>615462.086970217</v>
      </c>
      <c r="C741" s="12" t="n">
        <f aca="false">$B$4/(Assumptions!$B$16+$B$741)</f>
        <v>32.2291076272259</v>
      </c>
      <c r="D741" s="12" t="n">
        <f aca="false">Assumptions!$B$7/$C$741</f>
        <v>930835.577174256</v>
      </c>
      <c r="E741" s="12" t="n">
        <f aca="false">$T$741+$W$741+$Z$741+$AC$741+$AF$741+$AI$741</f>
        <v>23295055.7045302</v>
      </c>
      <c r="F741" s="12" t="n">
        <f aca="false">Assumptions!$B$70/(Assumptions!$B$20+Assumptions!$B$17+$B$741+$E$741+$O$740)</f>
        <v>26.7274664074582</v>
      </c>
      <c r="G741" s="12" t="n">
        <f aca="false">$C$741*(1-Assumptions!$B$71)</f>
        <v>25.7832861017807</v>
      </c>
      <c r="H741" s="12" t="n">
        <f aca="false">MIN($F$741,$G$741)</f>
        <v>25.7832861017807</v>
      </c>
      <c r="I741" s="12" t="str">
        <f aca="false">IF($F$741&lt;=$G$741,"cap","discount")</f>
        <v>discount</v>
      </c>
      <c r="J741" s="12" t="n">
        <f aca="false">Assumptions!$B$69/$H$741</f>
        <v>193924.07857797</v>
      </c>
      <c r="K741" s="12" t="n">
        <f aca="false">Assumptions!$B$74/(Assumptions!$B$20+Assumptions!$B$17+$B$741+$E$741+$J$741)</f>
        <v>42.6676805985831</v>
      </c>
      <c r="L741" s="12" t="n">
        <f aca="false">$C$741*(1-Assumptions!$B$75)</f>
        <v>27.394741483142</v>
      </c>
      <c r="M741" s="12" t="n">
        <f aca="false">MIN($K$741,$L$741)</f>
        <v>27.394741483142</v>
      </c>
      <c r="N741" s="12" t="str">
        <f aca="false">IF($K$741&lt;=$L$741,"cap","discount")</f>
        <v>discount</v>
      </c>
      <c r="O741" s="12" t="n">
        <f aca="false">Assumptions!$B$73/$M$741</f>
        <v>109510.067902854</v>
      </c>
      <c r="P741" s="12" t="n">
        <f aca="false">MAX(Assumptions!$B$4,($A$6*(Assumptions!$B$20+$E$741+Assumptions!$B$17+$J$741+$O$741+$D$741)-Assumptions!$B$17)/(1-$A$6))</f>
        <v>615462.086970217</v>
      </c>
      <c r="Q741" s="12" t="n">
        <f aca="false">Assumptions!$B$20+$E$741+Assumptions!$B$17+$P$741+$J$741+$O$741+$D$741</f>
        <v>38539454.5151555</v>
      </c>
      <c r="R741" s="12" t="n">
        <f aca="false">IF($C$741&lt;Assumptions!$B$37,Assumptions!$B$37*(Assumptions!$B$21+Assumptions!$B$22/Assumptions!$B$37)/(Assumptions!$B$21+Assumptions!$B$22/$C$741),Assumptions!$B$37)</f>
        <v>1</v>
      </c>
      <c r="S741" s="12" t="n">
        <f aca="false">Assumptions!$B$38/$R$741</f>
        <v>1</v>
      </c>
      <c r="T741" s="12" t="n">
        <f aca="false">Assumptions!$B$39*$S$741</f>
        <v>5000000</v>
      </c>
      <c r="U741" s="12" t="n">
        <f aca="false">IF($C$741&lt;Assumptions!$B$42,Assumptions!$B$42*(Assumptions!$B$21+Assumptions!$B$22/Assumptions!$B$42)/(Assumptions!$B$21+Assumptions!$B$22/$C$741),Assumptions!$B$42)</f>
        <v>3</v>
      </c>
      <c r="V741" s="12" t="n">
        <f aca="false">Assumptions!$B$43/$U$741</f>
        <v>1</v>
      </c>
      <c r="W741" s="12" t="n">
        <f aca="false">Assumptions!$B$44*$V$741</f>
        <v>5000000</v>
      </c>
      <c r="X741" s="12" t="n">
        <f aca="false">IF($C$741&lt;Assumptions!$B$47,Assumptions!$B$47*(Assumptions!$B$21+Assumptions!$B$22/Assumptions!$B$47)/(Assumptions!$B$21+Assumptions!$B$22/$C$741),Assumptions!$B$47)</f>
        <v>10</v>
      </c>
      <c r="Y741" s="12" t="n">
        <f aca="false">Assumptions!$B$48/$X$741</f>
        <v>1</v>
      </c>
      <c r="Z741" s="12" t="n">
        <f aca="false">Assumptions!$B$49*$Y$741</f>
        <v>3000000</v>
      </c>
      <c r="AA741" s="12" t="n">
        <f aca="false">IF($C$741&lt;Assumptions!$B$52,Assumptions!$B$52*(Assumptions!$B$21+Assumptions!$B$22/Assumptions!$B$52)/(Assumptions!$B$21+Assumptions!$B$22/$C$741),Assumptions!$B$52)</f>
        <v>25</v>
      </c>
      <c r="AB741" s="12" t="n">
        <f aca="false">Assumptions!$B$53/$AA$741</f>
        <v>1</v>
      </c>
      <c r="AC741" s="12" t="n">
        <f aca="false">Assumptions!$B$54*$AB$741</f>
        <v>2400000</v>
      </c>
      <c r="AD741" s="12" t="n">
        <f aca="false">IF($C$741&lt;Assumptions!$B$57,Assumptions!$B$57*(Assumptions!$B$21+Assumptions!$B$22/Assumptions!$B$57)/(Assumptions!$B$21+Assumptions!$B$22/$C$741),Assumptions!$B$57)</f>
        <v>57.4765521285018</v>
      </c>
      <c r="AE741" s="12" t="n">
        <f aca="false">Assumptions!$B$58/$AD$741</f>
        <v>1.04390395349144</v>
      </c>
      <c r="AF741" s="12" t="n">
        <f aca="false">Assumptions!$B$59*$AE$741</f>
        <v>1739840.27045372</v>
      </c>
      <c r="AG741" s="12" t="n">
        <f aca="false">IF($C$741&lt;Assumptions!$B$62,Assumptions!$B$62*(Assumptions!$B$21+Assumptions!$B$22/Assumptions!$B$62)/(Assumptions!$B$21+Assumptions!$B$22/$C$741),Assumptions!$B$62)</f>
        <v>48.7386356380957</v>
      </c>
      <c r="AH741" s="12" t="n">
        <f aca="false">Assumptions!$B$63/$AG$741</f>
        <v>1.00861073266434</v>
      </c>
      <c r="AI741" s="12" t="n">
        <f aca="false">Assumptions!$B$64*$AH$741</f>
        <v>6155215.43407649</v>
      </c>
    </row>
    <row r="742" customFormat="false" ht="15" hidden="true" customHeight="false" outlineLevel="0" collapsed="false">
      <c r="A742" s="6" t="n">
        <f aca="false">ROW()-ROW($A$706)+Assumptions!$B$4</f>
        <v>36</v>
      </c>
      <c r="B742" s="12" t="n">
        <f aca="false">$P$741</f>
        <v>615462.086970217</v>
      </c>
      <c r="C742" s="12" t="n">
        <f aca="false">$B$4/(Assumptions!$B$16+$B$742)</f>
        <v>32.2291076272259</v>
      </c>
      <c r="D742" s="12" t="n">
        <f aca="false">Assumptions!$B$7/$C$742</f>
        <v>930835.577174256</v>
      </c>
      <c r="E742" s="12" t="n">
        <f aca="false">$T$742+$W$742+$Z$742+$AC$742+$AF$742+$AI$742</f>
        <v>23295055.7045302</v>
      </c>
      <c r="F742" s="12" t="n">
        <f aca="false">Assumptions!$B$70/(Assumptions!$B$20+Assumptions!$B$17+$B$742+$E$742+$O$741)</f>
        <v>26.7274664074582</v>
      </c>
      <c r="G742" s="12" t="n">
        <f aca="false">$C$742*(1-Assumptions!$B$71)</f>
        <v>25.7832861017807</v>
      </c>
      <c r="H742" s="12" t="n">
        <f aca="false">MIN($F$742,$G$742)</f>
        <v>25.7832861017807</v>
      </c>
      <c r="I742" s="12" t="str">
        <f aca="false">IF($F$742&lt;=$G$742,"cap","discount")</f>
        <v>discount</v>
      </c>
      <c r="J742" s="12" t="n">
        <f aca="false">Assumptions!$B$69/$H$742</f>
        <v>193924.07857797</v>
      </c>
      <c r="K742" s="12" t="n">
        <f aca="false">Assumptions!$B$74/(Assumptions!$B$20+Assumptions!$B$17+$B$742+$E$742+$J$742)</f>
        <v>42.6676805985831</v>
      </c>
      <c r="L742" s="12" t="n">
        <f aca="false">$C$742*(1-Assumptions!$B$75)</f>
        <v>27.394741483142</v>
      </c>
      <c r="M742" s="12" t="n">
        <f aca="false">MIN($K$742,$L$742)</f>
        <v>27.394741483142</v>
      </c>
      <c r="N742" s="12" t="str">
        <f aca="false">IF($K$742&lt;=$L$742,"cap","discount")</f>
        <v>discount</v>
      </c>
      <c r="O742" s="12" t="n">
        <f aca="false">Assumptions!$B$73/$M$742</f>
        <v>109510.067902854</v>
      </c>
      <c r="P742" s="12" t="n">
        <f aca="false">MAX(Assumptions!$B$4,($A$6*(Assumptions!$B$20+$E$742+Assumptions!$B$17+$J$742+$O$742+$D$742)-Assumptions!$B$17)/(1-$A$6))</f>
        <v>615462.086970217</v>
      </c>
      <c r="Q742" s="12" t="n">
        <f aca="false">Assumptions!$B$20+$E$742+Assumptions!$B$17+$P$742+$J$742+$O$742+$D$742</f>
        <v>38539454.5151555</v>
      </c>
      <c r="R742" s="12" t="n">
        <f aca="false">IF($C$742&lt;Assumptions!$B$37,Assumptions!$B$37*(Assumptions!$B$21+Assumptions!$B$22/Assumptions!$B$37)/(Assumptions!$B$21+Assumptions!$B$22/$C$742),Assumptions!$B$37)</f>
        <v>1</v>
      </c>
      <c r="S742" s="12" t="n">
        <f aca="false">Assumptions!$B$38/$R$742</f>
        <v>1</v>
      </c>
      <c r="T742" s="12" t="n">
        <f aca="false">Assumptions!$B$39*$S$742</f>
        <v>5000000</v>
      </c>
      <c r="U742" s="12" t="n">
        <f aca="false">IF($C$742&lt;Assumptions!$B$42,Assumptions!$B$42*(Assumptions!$B$21+Assumptions!$B$22/Assumptions!$B$42)/(Assumptions!$B$21+Assumptions!$B$22/$C$742),Assumptions!$B$42)</f>
        <v>3</v>
      </c>
      <c r="V742" s="12" t="n">
        <f aca="false">Assumptions!$B$43/$U$742</f>
        <v>1</v>
      </c>
      <c r="W742" s="12" t="n">
        <f aca="false">Assumptions!$B$44*$V$742</f>
        <v>5000000</v>
      </c>
      <c r="X742" s="12" t="n">
        <f aca="false">IF($C$742&lt;Assumptions!$B$47,Assumptions!$B$47*(Assumptions!$B$21+Assumptions!$B$22/Assumptions!$B$47)/(Assumptions!$B$21+Assumptions!$B$22/$C$742),Assumptions!$B$47)</f>
        <v>10</v>
      </c>
      <c r="Y742" s="12" t="n">
        <f aca="false">Assumptions!$B$48/$X$742</f>
        <v>1</v>
      </c>
      <c r="Z742" s="12" t="n">
        <f aca="false">Assumptions!$B$49*$Y$742</f>
        <v>3000000</v>
      </c>
      <c r="AA742" s="12" t="n">
        <f aca="false">IF($C$742&lt;Assumptions!$B$52,Assumptions!$B$52*(Assumptions!$B$21+Assumptions!$B$22/Assumptions!$B$52)/(Assumptions!$B$21+Assumptions!$B$22/$C$742),Assumptions!$B$52)</f>
        <v>25</v>
      </c>
      <c r="AB742" s="12" t="n">
        <f aca="false">Assumptions!$B$53/$AA$742</f>
        <v>1</v>
      </c>
      <c r="AC742" s="12" t="n">
        <f aca="false">Assumptions!$B$54*$AB$742</f>
        <v>2400000</v>
      </c>
      <c r="AD742" s="12" t="n">
        <f aca="false">IF($C$742&lt;Assumptions!$B$57,Assumptions!$B$57*(Assumptions!$B$21+Assumptions!$B$22/Assumptions!$B$57)/(Assumptions!$B$21+Assumptions!$B$22/$C$742),Assumptions!$B$57)</f>
        <v>57.4765521285018</v>
      </c>
      <c r="AE742" s="12" t="n">
        <f aca="false">Assumptions!$B$58/$AD$742</f>
        <v>1.04390395349144</v>
      </c>
      <c r="AF742" s="12" t="n">
        <f aca="false">Assumptions!$B$59*$AE$742</f>
        <v>1739840.27045372</v>
      </c>
      <c r="AG742" s="12" t="n">
        <f aca="false">IF($C$742&lt;Assumptions!$B$62,Assumptions!$B$62*(Assumptions!$B$21+Assumptions!$B$22/Assumptions!$B$62)/(Assumptions!$B$21+Assumptions!$B$22/$C$742),Assumptions!$B$62)</f>
        <v>48.7386356380957</v>
      </c>
      <c r="AH742" s="12" t="n">
        <f aca="false">Assumptions!$B$63/$AG$742</f>
        <v>1.00861073266434</v>
      </c>
      <c r="AI742" s="12" t="n">
        <f aca="false">Assumptions!$B$64*$AH$742</f>
        <v>6155215.43407649</v>
      </c>
    </row>
    <row r="743" customFormat="false" ht="15" hidden="true" customHeight="false" outlineLevel="0" collapsed="false">
      <c r="A743" s="6" t="n">
        <f aca="false">ROW()-ROW($A$706)+Assumptions!$B$4</f>
        <v>37</v>
      </c>
      <c r="B743" s="12" t="n">
        <f aca="false">$P$742</f>
        <v>615462.086970217</v>
      </c>
      <c r="C743" s="12" t="n">
        <f aca="false">$B$4/(Assumptions!$B$16+$B$743)</f>
        <v>32.2291076272259</v>
      </c>
      <c r="D743" s="12" t="n">
        <f aca="false">Assumptions!$B$7/$C$743</f>
        <v>930835.577174256</v>
      </c>
      <c r="E743" s="12" t="n">
        <f aca="false">$T$743+$W$743+$Z$743+$AC$743+$AF$743+$AI$743</f>
        <v>23295055.7045302</v>
      </c>
      <c r="F743" s="12" t="n">
        <f aca="false">Assumptions!$B$70/(Assumptions!$B$20+Assumptions!$B$17+$B$743+$E$743+$O$742)</f>
        <v>26.7274664074582</v>
      </c>
      <c r="G743" s="12" t="n">
        <f aca="false">$C$743*(1-Assumptions!$B$71)</f>
        <v>25.7832861017807</v>
      </c>
      <c r="H743" s="12" t="n">
        <f aca="false">MIN($F$743,$G$743)</f>
        <v>25.7832861017807</v>
      </c>
      <c r="I743" s="12" t="str">
        <f aca="false">IF($F$743&lt;=$G$743,"cap","discount")</f>
        <v>discount</v>
      </c>
      <c r="J743" s="12" t="n">
        <f aca="false">Assumptions!$B$69/$H$743</f>
        <v>193924.07857797</v>
      </c>
      <c r="K743" s="12" t="n">
        <f aca="false">Assumptions!$B$74/(Assumptions!$B$20+Assumptions!$B$17+$B$743+$E$743+$J$743)</f>
        <v>42.6676805985831</v>
      </c>
      <c r="L743" s="12" t="n">
        <f aca="false">$C$743*(1-Assumptions!$B$75)</f>
        <v>27.394741483142</v>
      </c>
      <c r="M743" s="12" t="n">
        <f aca="false">MIN($K$743,$L$743)</f>
        <v>27.394741483142</v>
      </c>
      <c r="N743" s="12" t="str">
        <f aca="false">IF($K$743&lt;=$L$743,"cap","discount")</f>
        <v>discount</v>
      </c>
      <c r="O743" s="12" t="n">
        <f aca="false">Assumptions!$B$73/$M$743</f>
        <v>109510.067902854</v>
      </c>
      <c r="P743" s="12" t="n">
        <f aca="false">MAX(Assumptions!$B$4,($A$6*(Assumptions!$B$20+$E$743+Assumptions!$B$17+$J$743+$O$743+$D$743)-Assumptions!$B$17)/(1-$A$6))</f>
        <v>615462.086970217</v>
      </c>
      <c r="Q743" s="12" t="n">
        <f aca="false">Assumptions!$B$20+$E$743+Assumptions!$B$17+$P$743+$J$743+$O$743+$D$743</f>
        <v>38539454.5151555</v>
      </c>
      <c r="R743" s="12" t="n">
        <f aca="false">IF($C$743&lt;Assumptions!$B$37,Assumptions!$B$37*(Assumptions!$B$21+Assumptions!$B$22/Assumptions!$B$37)/(Assumptions!$B$21+Assumptions!$B$22/$C$743),Assumptions!$B$37)</f>
        <v>1</v>
      </c>
      <c r="S743" s="12" t="n">
        <f aca="false">Assumptions!$B$38/$R$743</f>
        <v>1</v>
      </c>
      <c r="T743" s="12" t="n">
        <f aca="false">Assumptions!$B$39*$S$743</f>
        <v>5000000</v>
      </c>
      <c r="U743" s="12" t="n">
        <f aca="false">IF($C$743&lt;Assumptions!$B$42,Assumptions!$B$42*(Assumptions!$B$21+Assumptions!$B$22/Assumptions!$B$42)/(Assumptions!$B$21+Assumptions!$B$22/$C$743),Assumptions!$B$42)</f>
        <v>3</v>
      </c>
      <c r="V743" s="12" t="n">
        <f aca="false">Assumptions!$B$43/$U$743</f>
        <v>1</v>
      </c>
      <c r="W743" s="12" t="n">
        <f aca="false">Assumptions!$B$44*$V$743</f>
        <v>5000000</v>
      </c>
      <c r="X743" s="12" t="n">
        <f aca="false">IF($C$743&lt;Assumptions!$B$47,Assumptions!$B$47*(Assumptions!$B$21+Assumptions!$B$22/Assumptions!$B$47)/(Assumptions!$B$21+Assumptions!$B$22/$C$743),Assumptions!$B$47)</f>
        <v>10</v>
      </c>
      <c r="Y743" s="12" t="n">
        <f aca="false">Assumptions!$B$48/$X$743</f>
        <v>1</v>
      </c>
      <c r="Z743" s="12" t="n">
        <f aca="false">Assumptions!$B$49*$Y$743</f>
        <v>3000000</v>
      </c>
      <c r="AA743" s="12" t="n">
        <f aca="false">IF($C$743&lt;Assumptions!$B$52,Assumptions!$B$52*(Assumptions!$B$21+Assumptions!$B$22/Assumptions!$B$52)/(Assumptions!$B$21+Assumptions!$B$22/$C$743),Assumptions!$B$52)</f>
        <v>25</v>
      </c>
      <c r="AB743" s="12" t="n">
        <f aca="false">Assumptions!$B$53/$AA$743</f>
        <v>1</v>
      </c>
      <c r="AC743" s="12" t="n">
        <f aca="false">Assumptions!$B$54*$AB$743</f>
        <v>2400000</v>
      </c>
      <c r="AD743" s="12" t="n">
        <f aca="false">IF($C$743&lt;Assumptions!$B$57,Assumptions!$B$57*(Assumptions!$B$21+Assumptions!$B$22/Assumptions!$B$57)/(Assumptions!$B$21+Assumptions!$B$22/$C$743),Assumptions!$B$57)</f>
        <v>57.4765521285018</v>
      </c>
      <c r="AE743" s="12" t="n">
        <f aca="false">Assumptions!$B$58/$AD$743</f>
        <v>1.04390395349144</v>
      </c>
      <c r="AF743" s="12" t="n">
        <f aca="false">Assumptions!$B$59*$AE$743</f>
        <v>1739840.27045372</v>
      </c>
      <c r="AG743" s="12" t="n">
        <f aca="false">IF($C$743&lt;Assumptions!$B$62,Assumptions!$B$62*(Assumptions!$B$21+Assumptions!$B$22/Assumptions!$B$62)/(Assumptions!$B$21+Assumptions!$B$22/$C$743),Assumptions!$B$62)</f>
        <v>48.7386356380957</v>
      </c>
      <c r="AH743" s="12" t="n">
        <f aca="false">Assumptions!$B$63/$AG$743</f>
        <v>1.00861073266434</v>
      </c>
      <c r="AI743" s="12" t="n">
        <f aca="false">Assumptions!$B$64*$AH$743</f>
        <v>6155215.43407649</v>
      </c>
    </row>
    <row r="744" customFormat="false" ht="15" hidden="true" customHeight="false" outlineLevel="0" collapsed="false">
      <c r="A744" s="6" t="n">
        <f aca="false">ROW()-ROW($A$706)+Assumptions!$B$4</f>
        <v>38</v>
      </c>
      <c r="B744" s="12" t="n">
        <f aca="false">$P$743</f>
        <v>615462.086970217</v>
      </c>
      <c r="C744" s="12" t="n">
        <f aca="false">$B$4/(Assumptions!$B$16+$B$744)</f>
        <v>32.2291076272259</v>
      </c>
      <c r="D744" s="12" t="n">
        <f aca="false">Assumptions!$B$7/$C$744</f>
        <v>930835.577174256</v>
      </c>
      <c r="E744" s="12" t="n">
        <f aca="false">$T$744+$W$744+$Z$744+$AC$744+$AF$744+$AI$744</f>
        <v>23295055.7045302</v>
      </c>
      <c r="F744" s="12" t="n">
        <f aca="false">Assumptions!$B$70/(Assumptions!$B$20+Assumptions!$B$17+$B$744+$E$744+$O$743)</f>
        <v>26.7274664074582</v>
      </c>
      <c r="G744" s="12" t="n">
        <f aca="false">$C$744*(1-Assumptions!$B$71)</f>
        <v>25.7832861017807</v>
      </c>
      <c r="H744" s="12" t="n">
        <f aca="false">MIN($F$744,$G$744)</f>
        <v>25.7832861017807</v>
      </c>
      <c r="I744" s="12" t="str">
        <f aca="false">IF($F$744&lt;=$G$744,"cap","discount")</f>
        <v>discount</v>
      </c>
      <c r="J744" s="12" t="n">
        <f aca="false">Assumptions!$B$69/$H$744</f>
        <v>193924.07857797</v>
      </c>
      <c r="K744" s="12" t="n">
        <f aca="false">Assumptions!$B$74/(Assumptions!$B$20+Assumptions!$B$17+$B$744+$E$744+$J$744)</f>
        <v>42.6676805985831</v>
      </c>
      <c r="L744" s="12" t="n">
        <f aca="false">$C$744*(1-Assumptions!$B$75)</f>
        <v>27.394741483142</v>
      </c>
      <c r="M744" s="12" t="n">
        <f aca="false">MIN($K$744,$L$744)</f>
        <v>27.394741483142</v>
      </c>
      <c r="N744" s="12" t="str">
        <f aca="false">IF($K$744&lt;=$L$744,"cap","discount")</f>
        <v>discount</v>
      </c>
      <c r="O744" s="12" t="n">
        <f aca="false">Assumptions!$B$73/$M$744</f>
        <v>109510.067902854</v>
      </c>
      <c r="P744" s="12" t="n">
        <f aca="false">MAX(Assumptions!$B$4,($A$6*(Assumptions!$B$20+$E$744+Assumptions!$B$17+$J$744+$O$744+$D$744)-Assumptions!$B$17)/(1-$A$6))</f>
        <v>615462.086970217</v>
      </c>
      <c r="Q744" s="12" t="n">
        <f aca="false">Assumptions!$B$20+$E$744+Assumptions!$B$17+$P$744+$J$744+$O$744+$D$744</f>
        <v>38539454.5151555</v>
      </c>
      <c r="R744" s="12" t="n">
        <f aca="false">IF($C$744&lt;Assumptions!$B$37,Assumptions!$B$37*(Assumptions!$B$21+Assumptions!$B$22/Assumptions!$B$37)/(Assumptions!$B$21+Assumptions!$B$22/$C$744),Assumptions!$B$37)</f>
        <v>1</v>
      </c>
      <c r="S744" s="12" t="n">
        <f aca="false">Assumptions!$B$38/$R$744</f>
        <v>1</v>
      </c>
      <c r="T744" s="12" t="n">
        <f aca="false">Assumptions!$B$39*$S$744</f>
        <v>5000000</v>
      </c>
      <c r="U744" s="12" t="n">
        <f aca="false">IF($C$744&lt;Assumptions!$B$42,Assumptions!$B$42*(Assumptions!$B$21+Assumptions!$B$22/Assumptions!$B$42)/(Assumptions!$B$21+Assumptions!$B$22/$C$744),Assumptions!$B$42)</f>
        <v>3</v>
      </c>
      <c r="V744" s="12" t="n">
        <f aca="false">Assumptions!$B$43/$U$744</f>
        <v>1</v>
      </c>
      <c r="W744" s="12" t="n">
        <f aca="false">Assumptions!$B$44*$V$744</f>
        <v>5000000</v>
      </c>
      <c r="X744" s="12" t="n">
        <f aca="false">IF($C$744&lt;Assumptions!$B$47,Assumptions!$B$47*(Assumptions!$B$21+Assumptions!$B$22/Assumptions!$B$47)/(Assumptions!$B$21+Assumptions!$B$22/$C$744),Assumptions!$B$47)</f>
        <v>10</v>
      </c>
      <c r="Y744" s="12" t="n">
        <f aca="false">Assumptions!$B$48/$X$744</f>
        <v>1</v>
      </c>
      <c r="Z744" s="12" t="n">
        <f aca="false">Assumptions!$B$49*$Y$744</f>
        <v>3000000</v>
      </c>
      <c r="AA744" s="12" t="n">
        <f aca="false">IF($C$744&lt;Assumptions!$B$52,Assumptions!$B$52*(Assumptions!$B$21+Assumptions!$B$22/Assumptions!$B$52)/(Assumptions!$B$21+Assumptions!$B$22/$C$744),Assumptions!$B$52)</f>
        <v>25</v>
      </c>
      <c r="AB744" s="12" t="n">
        <f aca="false">Assumptions!$B$53/$AA$744</f>
        <v>1</v>
      </c>
      <c r="AC744" s="12" t="n">
        <f aca="false">Assumptions!$B$54*$AB$744</f>
        <v>2400000</v>
      </c>
      <c r="AD744" s="12" t="n">
        <f aca="false">IF($C$744&lt;Assumptions!$B$57,Assumptions!$B$57*(Assumptions!$B$21+Assumptions!$B$22/Assumptions!$B$57)/(Assumptions!$B$21+Assumptions!$B$22/$C$744),Assumptions!$B$57)</f>
        <v>57.4765521285018</v>
      </c>
      <c r="AE744" s="12" t="n">
        <f aca="false">Assumptions!$B$58/$AD$744</f>
        <v>1.04390395349144</v>
      </c>
      <c r="AF744" s="12" t="n">
        <f aca="false">Assumptions!$B$59*$AE$744</f>
        <v>1739840.27045372</v>
      </c>
      <c r="AG744" s="12" t="n">
        <f aca="false">IF($C$744&lt;Assumptions!$B$62,Assumptions!$B$62*(Assumptions!$B$21+Assumptions!$B$22/Assumptions!$B$62)/(Assumptions!$B$21+Assumptions!$B$22/$C$744),Assumptions!$B$62)</f>
        <v>48.7386356380957</v>
      </c>
      <c r="AH744" s="12" t="n">
        <f aca="false">Assumptions!$B$63/$AG$744</f>
        <v>1.00861073266434</v>
      </c>
      <c r="AI744" s="12" t="n">
        <f aca="false">Assumptions!$B$64*$AH$744</f>
        <v>6155215.43407649</v>
      </c>
    </row>
    <row r="745" customFormat="false" ht="15" hidden="true" customHeight="false" outlineLevel="0" collapsed="false">
      <c r="A745" s="6" t="n">
        <f aca="false">ROW()-ROW($A$706)+Assumptions!$B$4</f>
        <v>39</v>
      </c>
      <c r="B745" s="12" t="n">
        <f aca="false">$P$744</f>
        <v>615462.086970217</v>
      </c>
      <c r="C745" s="12" t="n">
        <f aca="false">$B$4/(Assumptions!$B$16+$B$745)</f>
        <v>32.2291076272259</v>
      </c>
      <c r="D745" s="12" t="n">
        <f aca="false">Assumptions!$B$7/$C$745</f>
        <v>930835.577174256</v>
      </c>
      <c r="E745" s="12" t="n">
        <f aca="false">$T$745+$W$745+$Z$745+$AC$745+$AF$745+$AI$745</f>
        <v>23295055.7045302</v>
      </c>
      <c r="F745" s="12" t="n">
        <f aca="false">Assumptions!$B$70/(Assumptions!$B$20+Assumptions!$B$17+$B$745+$E$745+$O$744)</f>
        <v>26.7274664074582</v>
      </c>
      <c r="G745" s="12" t="n">
        <f aca="false">$C$745*(1-Assumptions!$B$71)</f>
        <v>25.7832861017807</v>
      </c>
      <c r="H745" s="12" t="n">
        <f aca="false">MIN($F$745,$G$745)</f>
        <v>25.7832861017807</v>
      </c>
      <c r="I745" s="12" t="str">
        <f aca="false">IF($F$745&lt;=$G$745,"cap","discount")</f>
        <v>discount</v>
      </c>
      <c r="J745" s="12" t="n">
        <f aca="false">Assumptions!$B$69/$H$745</f>
        <v>193924.07857797</v>
      </c>
      <c r="K745" s="12" t="n">
        <f aca="false">Assumptions!$B$74/(Assumptions!$B$20+Assumptions!$B$17+$B$745+$E$745+$J$745)</f>
        <v>42.6676805985831</v>
      </c>
      <c r="L745" s="12" t="n">
        <f aca="false">$C$745*(1-Assumptions!$B$75)</f>
        <v>27.394741483142</v>
      </c>
      <c r="M745" s="12" t="n">
        <f aca="false">MIN($K$745,$L$745)</f>
        <v>27.394741483142</v>
      </c>
      <c r="N745" s="12" t="str">
        <f aca="false">IF($K$745&lt;=$L$745,"cap","discount")</f>
        <v>discount</v>
      </c>
      <c r="O745" s="12" t="n">
        <f aca="false">Assumptions!$B$73/$M$745</f>
        <v>109510.067902854</v>
      </c>
      <c r="P745" s="12" t="n">
        <f aca="false">MAX(Assumptions!$B$4,($A$6*(Assumptions!$B$20+$E$745+Assumptions!$B$17+$J$745+$O$745+$D$745)-Assumptions!$B$17)/(1-$A$6))</f>
        <v>615462.086970217</v>
      </c>
      <c r="Q745" s="12" t="n">
        <f aca="false">Assumptions!$B$20+$E$745+Assumptions!$B$17+$P$745+$J$745+$O$745+$D$745</f>
        <v>38539454.5151555</v>
      </c>
      <c r="R745" s="12" t="n">
        <f aca="false">IF($C$745&lt;Assumptions!$B$37,Assumptions!$B$37*(Assumptions!$B$21+Assumptions!$B$22/Assumptions!$B$37)/(Assumptions!$B$21+Assumptions!$B$22/$C$745),Assumptions!$B$37)</f>
        <v>1</v>
      </c>
      <c r="S745" s="12" t="n">
        <f aca="false">Assumptions!$B$38/$R$745</f>
        <v>1</v>
      </c>
      <c r="T745" s="12" t="n">
        <f aca="false">Assumptions!$B$39*$S$745</f>
        <v>5000000</v>
      </c>
      <c r="U745" s="12" t="n">
        <f aca="false">IF($C$745&lt;Assumptions!$B$42,Assumptions!$B$42*(Assumptions!$B$21+Assumptions!$B$22/Assumptions!$B$42)/(Assumptions!$B$21+Assumptions!$B$22/$C$745),Assumptions!$B$42)</f>
        <v>3</v>
      </c>
      <c r="V745" s="12" t="n">
        <f aca="false">Assumptions!$B$43/$U$745</f>
        <v>1</v>
      </c>
      <c r="W745" s="12" t="n">
        <f aca="false">Assumptions!$B$44*$V$745</f>
        <v>5000000</v>
      </c>
      <c r="X745" s="12" t="n">
        <f aca="false">IF($C$745&lt;Assumptions!$B$47,Assumptions!$B$47*(Assumptions!$B$21+Assumptions!$B$22/Assumptions!$B$47)/(Assumptions!$B$21+Assumptions!$B$22/$C$745),Assumptions!$B$47)</f>
        <v>10</v>
      </c>
      <c r="Y745" s="12" t="n">
        <f aca="false">Assumptions!$B$48/$X$745</f>
        <v>1</v>
      </c>
      <c r="Z745" s="12" t="n">
        <f aca="false">Assumptions!$B$49*$Y$745</f>
        <v>3000000</v>
      </c>
      <c r="AA745" s="12" t="n">
        <f aca="false">IF($C$745&lt;Assumptions!$B$52,Assumptions!$B$52*(Assumptions!$B$21+Assumptions!$B$22/Assumptions!$B$52)/(Assumptions!$B$21+Assumptions!$B$22/$C$745),Assumptions!$B$52)</f>
        <v>25</v>
      </c>
      <c r="AB745" s="12" t="n">
        <f aca="false">Assumptions!$B$53/$AA$745</f>
        <v>1</v>
      </c>
      <c r="AC745" s="12" t="n">
        <f aca="false">Assumptions!$B$54*$AB$745</f>
        <v>2400000</v>
      </c>
      <c r="AD745" s="12" t="n">
        <f aca="false">IF($C$745&lt;Assumptions!$B$57,Assumptions!$B$57*(Assumptions!$B$21+Assumptions!$B$22/Assumptions!$B$57)/(Assumptions!$B$21+Assumptions!$B$22/$C$745),Assumptions!$B$57)</f>
        <v>57.4765521285018</v>
      </c>
      <c r="AE745" s="12" t="n">
        <f aca="false">Assumptions!$B$58/$AD$745</f>
        <v>1.04390395349144</v>
      </c>
      <c r="AF745" s="12" t="n">
        <f aca="false">Assumptions!$B$59*$AE$745</f>
        <v>1739840.27045372</v>
      </c>
      <c r="AG745" s="12" t="n">
        <f aca="false">IF($C$745&lt;Assumptions!$B$62,Assumptions!$B$62*(Assumptions!$B$21+Assumptions!$B$22/Assumptions!$B$62)/(Assumptions!$B$21+Assumptions!$B$22/$C$745),Assumptions!$B$62)</f>
        <v>48.7386356380957</v>
      </c>
      <c r="AH745" s="12" t="n">
        <f aca="false">Assumptions!$B$63/$AG$745</f>
        <v>1.00861073266434</v>
      </c>
      <c r="AI745" s="12" t="n">
        <f aca="false">Assumptions!$B$64*$AH$745</f>
        <v>6155215.43407649</v>
      </c>
    </row>
    <row r="746" customFormat="false" ht="15" hidden="true" customHeight="false" outlineLevel="0" collapsed="false">
      <c r="A746" s="6" t="n">
        <f aca="false">ROW()-ROW($A$706)+Assumptions!$B$4</f>
        <v>40</v>
      </c>
      <c r="B746" s="12" t="n">
        <f aca="false">$P$745</f>
        <v>615462.086970217</v>
      </c>
      <c r="C746" s="12" t="n">
        <f aca="false">$B$4/(Assumptions!$B$16+$B$746)</f>
        <v>32.2291076272259</v>
      </c>
      <c r="D746" s="12" t="n">
        <f aca="false">Assumptions!$B$7/$C$746</f>
        <v>930835.577174256</v>
      </c>
      <c r="E746" s="12" t="n">
        <f aca="false">$T$746+$W$746+$Z$746+$AC$746+$AF$746+$AI$746</f>
        <v>23295055.7045302</v>
      </c>
      <c r="F746" s="12" t="n">
        <f aca="false">Assumptions!$B$70/(Assumptions!$B$20+Assumptions!$B$17+$B$746+$E$746+$O$745)</f>
        <v>26.7274664074582</v>
      </c>
      <c r="G746" s="12" t="n">
        <f aca="false">$C$746*(1-Assumptions!$B$71)</f>
        <v>25.7832861017807</v>
      </c>
      <c r="H746" s="12" t="n">
        <f aca="false">MIN($F$746,$G$746)</f>
        <v>25.7832861017807</v>
      </c>
      <c r="I746" s="12" t="str">
        <f aca="false">IF($F$746&lt;=$G$746,"cap","discount")</f>
        <v>discount</v>
      </c>
      <c r="J746" s="12" t="n">
        <f aca="false">Assumptions!$B$69/$H$746</f>
        <v>193924.07857797</v>
      </c>
      <c r="K746" s="12" t="n">
        <f aca="false">Assumptions!$B$74/(Assumptions!$B$20+Assumptions!$B$17+$B$746+$E$746+$J$746)</f>
        <v>42.6676805985831</v>
      </c>
      <c r="L746" s="12" t="n">
        <f aca="false">$C$746*(1-Assumptions!$B$75)</f>
        <v>27.394741483142</v>
      </c>
      <c r="M746" s="12" t="n">
        <f aca="false">MIN($K$746,$L$746)</f>
        <v>27.394741483142</v>
      </c>
      <c r="N746" s="12" t="str">
        <f aca="false">IF($K$746&lt;=$L$746,"cap","discount")</f>
        <v>discount</v>
      </c>
      <c r="O746" s="12" t="n">
        <f aca="false">Assumptions!$B$73/$M$746</f>
        <v>109510.067902854</v>
      </c>
      <c r="P746" s="12" t="n">
        <f aca="false">MAX(Assumptions!$B$4,($A$6*(Assumptions!$B$20+$E$746+Assumptions!$B$17+$J$746+$O$746+$D$746)-Assumptions!$B$17)/(1-$A$6))</f>
        <v>615462.086970217</v>
      </c>
      <c r="Q746" s="12" t="n">
        <f aca="false">Assumptions!$B$20+$E$746+Assumptions!$B$17+$P$746+$J$746+$O$746+$D$746</f>
        <v>38539454.5151555</v>
      </c>
      <c r="R746" s="12" t="n">
        <f aca="false">IF($C$746&lt;Assumptions!$B$37,Assumptions!$B$37*(Assumptions!$B$21+Assumptions!$B$22/Assumptions!$B$37)/(Assumptions!$B$21+Assumptions!$B$22/$C$746),Assumptions!$B$37)</f>
        <v>1</v>
      </c>
      <c r="S746" s="12" t="n">
        <f aca="false">Assumptions!$B$38/$R$746</f>
        <v>1</v>
      </c>
      <c r="T746" s="12" t="n">
        <f aca="false">Assumptions!$B$39*$S$746</f>
        <v>5000000</v>
      </c>
      <c r="U746" s="12" t="n">
        <f aca="false">IF($C$746&lt;Assumptions!$B$42,Assumptions!$B$42*(Assumptions!$B$21+Assumptions!$B$22/Assumptions!$B$42)/(Assumptions!$B$21+Assumptions!$B$22/$C$746),Assumptions!$B$42)</f>
        <v>3</v>
      </c>
      <c r="V746" s="12" t="n">
        <f aca="false">Assumptions!$B$43/$U$746</f>
        <v>1</v>
      </c>
      <c r="W746" s="12" t="n">
        <f aca="false">Assumptions!$B$44*$V$746</f>
        <v>5000000</v>
      </c>
      <c r="X746" s="12" t="n">
        <f aca="false">IF($C$746&lt;Assumptions!$B$47,Assumptions!$B$47*(Assumptions!$B$21+Assumptions!$B$22/Assumptions!$B$47)/(Assumptions!$B$21+Assumptions!$B$22/$C$746),Assumptions!$B$47)</f>
        <v>10</v>
      </c>
      <c r="Y746" s="12" t="n">
        <f aca="false">Assumptions!$B$48/$X$746</f>
        <v>1</v>
      </c>
      <c r="Z746" s="12" t="n">
        <f aca="false">Assumptions!$B$49*$Y$746</f>
        <v>3000000</v>
      </c>
      <c r="AA746" s="12" t="n">
        <f aca="false">IF($C$746&lt;Assumptions!$B$52,Assumptions!$B$52*(Assumptions!$B$21+Assumptions!$B$22/Assumptions!$B$52)/(Assumptions!$B$21+Assumptions!$B$22/$C$746),Assumptions!$B$52)</f>
        <v>25</v>
      </c>
      <c r="AB746" s="12" t="n">
        <f aca="false">Assumptions!$B$53/$AA$746</f>
        <v>1</v>
      </c>
      <c r="AC746" s="12" t="n">
        <f aca="false">Assumptions!$B$54*$AB$746</f>
        <v>2400000</v>
      </c>
      <c r="AD746" s="12" t="n">
        <f aca="false">IF($C$746&lt;Assumptions!$B$57,Assumptions!$B$57*(Assumptions!$B$21+Assumptions!$B$22/Assumptions!$B$57)/(Assumptions!$B$21+Assumptions!$B$22/$C$746),Assumptions!$B$57)</f>
        <v>57.4765521285018</v>
      </c>
      <c r="AE746" s="12" t="n">
        <f aca="false">Assumptions!$B$58/$AD$746</f>
        <v>1.04390395349144</v>
      </c>
      <c r="AF746" s="12" t="n">
        <f aca="false">Assumptions!$B$59*$AE$746</f>
        <v>1739840.27045372</v>
      </c>
      <c r="AG746" s="12" t="n">
        <f aca="false">IF($C$746&lt;Assumptions!$B$62,Assumptions!$B$62*(Assumptions!$B$21+Assumptions!$B$22/Assumptions!$B$62)/(Assumptions!$B$21+Assumptions!$B$22/$C$746),Assumptions!$B$62)</f>
        <v>48.7386356380957</v>
      </c>
      <c r="AH746" s="12" t="n">
        <f aca="false">Assumptions!$B$63/$AG$746</f>
        <v>1.00861073266434</v>
      </c>
      <c r="AI746" s="12" t="n">
        <f aca="false">Assumptions!$B$64*$AH$746</f>
        <v>6155215.43407649</v>
      </c>
    </row>
    <row r="747" customFormat="false" ht="15" hidden="true" customHeight="false" outlineLevel="0" collapsed="false">
      <c r="A747" s="6" t="n">
        <f aca="false">ROW()-ROW($A$706)+Assumptions!$B$4</f>
        <v>41</v>
      </c>
      <c r="B747" s="12" t="n">
        <f aca="false">$P$746</f>
        <v>615462.086970217</v>
      </c>
      <c r="C747" s="12" t="n">
        <f aca="false">$B$4/(Assumptions!$B$16+$B$747)</f>
        <v>32.2291076272259</v>
      </c>
      <c r="D747" s="12" t="n">
        <f aca="false">Assumptions!$B$7/$C$747</f>
        <v>930835.577174256</v>
      </c>
      <c r="E747" s="12" t="n">
        <f aca="false">$T$747+$W$747+$Z$747+$AC$747+$AF$747+$AI$747</f>
        <v>23295055.7045302</v>
      </c>
      <c r="F747" s="12" t="n">
        <f aca="false">Assumptions!$B$70/(Assumptions!$B$20+Assumptions!$B$17+$B$747+$E$747+$O$746)</f>
        <v>26.7274664074582</v>
      </c>
      <c r="G747" s="12" t="n">
        <f aca="false">$C$747*(1-Assumptions!$B$71)</f>
        <v>25.7832861017807</v>
      </c>
      <c r="H747" s="12" t="n">
        <f aca="false">MIN($F$747,$G$747)</f>
        <v>25.7832861017807</v>
      </c>
      <c r="I747" s="12" t="str">
        <f aca="false">IF($F$747&lt;=$G$747,"cap","discount")</f>
        <v>discount</v>
      </c>
      <c r="J747" s="12" t="n">
        <f aca="false">Assumptions!$B$69/$H$747</f>
        <v>193924.07857797</v>
      </c>
      <c r="K747" s="12" t="n">
        <f aca="false">Assumptions!$B$74/(Assumptions!$B$20+Assumptions!$B$17+$B$747+$E$747+$J$747)</f>
        <v>42.6676805985831</v>
      </c>
      <c r="L747" s="12" t="n">
        <f aca="false">$C$747*(1-Assumptions!$B$75)</f>
        <v>27.394741483142</v>
      </c>
      <c r="M747" s="12" t="n">
        <f aca="false">MIN($K$747,$L$747)</f>
        <v>27.394741483142</v>
      </c>
      <c r="N747" s="12" t="str">
        <f aca="false">IF($K$747&lt;=$L$747,"cap","discount")</f>
        <v>discount</v>
      </c>
      <c r="O747" s="12" t="n">
        <f aca="false">Assumptions!$B$73/$M$747</f>
        <v>109510.067902854</v>
      </c>
      <c r="P747" s="12" t="n">
        <f aca="false">MAX(Assumptions!$B$4,($A$6*(Assumptions!$B$20+$E$747+Assumptions!$B$17+$J$747+$O$747+$D$747)-Assumptions!$B$17)/(1-$A$6))</f>
        <v>615462.086970217</v>
      </c>
      <c r="Q747" s="12" t="n">
        <f aca="false">Assumptions!$B$20+$E$747+Assumptions!$B$17+$P$747+$J$747+$O$747+$D$747</f>
        <v>38539454.5151555</v>
      </c>
      <c r="R747" s="12" t="n">
        <f aca="false">IF($C$747&lt;Assumptions!$B$37,Assumptions!$B$37*(Assumptions!$B$21+Assumptions!$B$22/Assumptions!$B$37)/(Assumptions!$B$21+Assumptions!$B$22/$C$747),Assumptions!$B$37)</f>
        <v>1</v>
      </c>
      <c r="S747" s="12" t="n">
        <f aca="false">Assumptions!$B$38/$R$747</f>
        <v>1</v>
      </c>
      <c r="T747" s="12" t="n">
        <f aca="false">Assumptions!$B$39*$S$747</f>
        <v>5000000</v>
      </c>
      <c r="U747" s="12" t="n">
        <f aca="false">IF($C$747&lt;Assumptions!$B$42,Assumptions!$B$42*(Assumptions!$B$21+Assumptions!$B$22/Assumptions!$B$42)/(Assumptions!$B$21+Assumptions!$B$22/$C$747),Assumptions!$B$42)</f>
        <v>3</v>
      </c>
      <c r="V747" s="12" t="n">
        <f aca="false">Assumptions!$B$43/$U$747</f>
        <v>1</v>
      </c>
      <c r="W747" s="12" t="n">
        <f aca="false">Assumptions!$B$44*$V$747</f>
        <v>5000000</v>
      </c>
      <c r="X747" s="12" t="n">
        <f aca="false">IF($C$747&lt;Assumptions!$B$47,Assumptions!$B$47*(Assumptions!$B$21+Assumptions!$B$22/Assumptions!$B$47)/(Assumptions!$B$21+Assumptions!$B$22/$C$747),Assumptions!$B$47)</f>
        <v>10</v>
      </c>
      <c r="Y747" s="12" t="n">
        <f aca="false">Assumptions!$B$48/$X$747</f>
        <v>1</v>
      </c>
      <c r="Z747" s="12" t="n">
        <f aca="false">Assumptions!$B$49*$Y$747</f>
        <v>3000000</v>
      </c>
      <c r="AA747" s="12" t="n">
        <f aca="false">IF($C$747&lt;Assumptions!$B$52,Assumptions!$B$52*(Assumptions!$B$21+Assumptions!$B$22/Assumptions!$B$52)/(Assumptions!$B$21+Assumptions!$B$22/$C$747),Assumptions!$B$52)</f>
        <v>25</v>
      </c>
      <c r="AB747" s="12" t="n">
        <f aca="false">Assumptions!$B$53/$AA$747</f>
        <v>1</v>
      </c>
      <c r="AC747" s="12" t="n">
        <f aca="false">Assumptions!$B$54*$AB$747</f>
        <v>2400000</v>
      </c>
      <c r="AD747" s="12" t="n">
        <f aca="false">IF($C$747&lt;Assumptions!$B$57,Assumptions!$B$57*(Assumptions!$B$21+Assumptions!$B$22/Assumptions!$B$57)/(Assumptions!$B$21+Assumptions!$B$22/$C$747),Assumptions!$B$57)</f>
        <v>57.4765521285018</v>
      </c>
      <c r="AE747" s="12" t="n">
        <f aca="false">Assumptions!$B$58/$AD$747</f>
        <v>1.04390395349144</v>
      </c>
      <c r="AF747" s="12" t="n">
        <f aca="false">Assumptions!$B$59*$AE$747</f>
        <v>1739840.27045372</v>
      </c>
      <c r="AG747" s="12" t="n">
        <f aca="false">IF($C$747&lt;Assumptions!$B$62,Assumptions!$B$62*(Assumptions!$B$21+Assumptions!$B$22/Assumptions!$B$62)/(Assumptions!$B$21+Assumptions!$B$22/$C$747),Assumptions!$B$62)</f>
        <v>48.7386356380957</v>
      </c>
      <c r="AH747" s="12" t="n">
        <f aca="false">Assumptions!$B$63/$AG$747</f>
        <v>1.00861073266434</v>
      </c>
      <c r="AI747" s="12" t="n">
        <f aca="false">Assumptions!$B$64*$AH$747</f>
        <v>6155215.43407649</v>
      </c>
    </row>
    <row r="748" customFormat="false" ht="15" hidden="true" customHeight="false" outlineLevel="0" collapsed="false">
      <c r="A748" s="6" t="n">
        <f aca="false">ROW()-ROW($A$706)+Assumptions!$B$4</f>
        <v>42</v>
      </c>
      <c r="B748" s="12" t="n">
        <f aca="false">$P$747</f>
        <v>615462.086970217</v>
      </c>
      <c r="C748" s="12" t="n">
        <f aca="false">$B$4/(Assumptions!$B$16+$B$748)</f>
        <v>32.2291076272259</v>
      </c>
      <c r="D748" s="12" t="n">
        <f aca="false">Assumptions!$B$7/$C$748</f>
        <v>930835.577174256</v>
      </c>
      <c r="E748" s="12" t="n">
        <f aca="false">$T$748+$W$748+$Z$748+$AC$748+$AF$748+$AI$748</f>
        <v>23295055.7045302</v>
      </c>
      <c r="F748" s="12" t="n">
        <f aca="false">Assumptions!$B$70/(Assumptions!$B$20+Assumptions!$B$17+$B$748+$E$748+$O$747)</f>
        <v>26.7274664074582</v>
      </c>
      <c r="G748" s="12" t="n">
        <f aca="false">$C$748*(1-Assumptions!$B$71)</f>
        <v>25.7832861017807</v>
      </c>
      <c r="H748" s="12" t="n">
        <f aca="false">MIN($F$748,$G$748)</f>
        <v>25.7832861017807</v>
      </c>
      <c r="I748" s="12" t="str">
        <f aca="false">IF($F$748&lt;=$G$748,"cap","discount")</f>
        <v>discount</v>
      </c>
      <c r="J748" s="12" t="n">
        <f aca="false">Assumptions!$B$69/$H$748</f>
        <v>193924.07857797</v>
      </c>
      <c r="K748" s="12" t="n">
        <f aca="false">Assumptions!$B$74/(Assumptions!$B$20+Assumptions!$B$17+$B$748+$E$748+$J$748)</f>
        <v>42.6676805985831</v>
      </c>
      <c r="L748" s="12" t="n">
        <f aca="false">$C$748*(1-Assumptions!$B$75)</f>
        <v>27.394741483142</v>
      </c>
      <c r="M748" s="12" t="n">
        <f aca="false">MIN($K$748,$L$748)</f>
        <v>27.394741483142</v>
      </c>
      <c r="N748" s="12" t="str">
        <f aca="false">IF($K$748&lt;=$L$748,"cap","discount")</f>
        <v>discount</v>
      </c>
      <c r="O748" s="12" t="n">
        <f aca="false">Assumptions!$B$73/$M$748</f>
        <v>109510.067902854</v>
      </c>
      <c r="P748" s="12" t="n">
        <f aca="false">MAX(Assumptions!$B$4,($A$6*(Assumptions!$B$20+$E$748+Assumptions!$B$17+$J$748+$O$748+$D$748)-Assumptions!$B$17)/(1-$A$6))</f>
        <v>615462.086970217</v>
      </c>
      <c r="Q748" s="12" t="n">
        <f aca="false">Assumptions!$B$20+$E$748+Assumptions!$B$17+$P$748+$J$748+$O$748+$D$748</f>
        <v>38539454.5151555</v>
      </c>
      <c r="R748" s="12" t="n">
        <f aca="false">IF($C$748&lt;Assumptions!$B$37,Assumptions!$B$37*(Assumptions!$B$21+Assumptions!$B$22/Assumptions!$B$37)/(Assumptions!$B$21+Assumptions!$B$22/$C$748),Assumptions!$B$37)</f>
        <v>1</v>
      </c>
      <c r="S748" s="12" t="n">
        <f aca="false">Assumptions!$B$38/$R$748</f>
        <v>1</v>
      </c>
      <c r="T748" s="12" t="n">
        <f aca="false">Assumptions!$B$39*$S$748</f>
        <v>5000000</v>
      </c>
      <c r="U748" s="12" t="n">
        <f aca="false">IF($C$748&lt;Assumptions!$B$42,Assumptions!$B$42*(Assumptions!$B$21+Assumptions!$B$22/Assumptions!$B$42)/(Assumptions!$B$21+Assumptions!$B$22/$C$748),Assumptions!$B$42)</f>
        <v>3</v>
      </c>
      <c r="V748" s="12" t="n">
        <f aca="false">Assumptions!$B$43/$U$748</f>
        <v>1</v>
      </c>
      <c r="W748" s="12" t="n">
        <f aca="false">Assumptions!$B$44*$V$748</f>
        <v>5000000</v>
      </c>
      <c r="X748" s="12" t="n">
        <f aca="false">IF($C$748&lt;Assumptions!$B$47,Assumptions!$B$47*(Assumptions!$B$21+Assumptions!$B$22/Assumptions!$B$47)/(Assumptions!$B$21+Assumptions!$B$22/$C$748),Assumptions!$B$47)</f>
        <v>10</v>
      </c>
      <c r="Y748" s="12" t="n">
        <f aca="false">Assumptions!$B$48/$X$748</f>
        <v>1</v>
      </c>
      <c r="Z748" s="12" t="n">
        <f aca="false">Assumptions!$B$49*$Y$748</f>
        <v>3000000</v>
      </c>
      <c r="AA748" s="12" t="n">
        <f aca="false">IF($C$748&lt;Assumptions!$B$52,Assumptions!$B$52*(Assumptions!$B$21+Assumptions!$B$22/Assumptions!$B$52)/(Assumptions!$B$21+Assumptions!$B$22/$C$748),Assumptions!$B$52)</f>
        <v>25</v>
      </c>
      <c r="AB748" s="12" t="n">
        <f aca="false">Assumptions!$B$53/$AA$748</f>
        <v>1</v>
      </c>
      <c r="AC748" s="12" t="n">
        <f aca="false">Assumptions!$B$54*$AB$748</f>
        <v>2400000</v>
      </c>
      <c r="AD748" s="12" t="n">
        <f aca="false">IF($C$748&lt;Assumptions!$B$57,Assumptions!$B$57*(Assumptions!$B$21+Assumptions!$B$22/Assumptions!$B$57)/(Assumptions!$B$21+Assumptions!$B$22/$C$748),Assumptions!$B$57)</f>
        <v>57.4765521285018</v>
      </c>
      <c r="AE748" s="12" t="n">
        <f aca="false">Assumptions!$B$58/$AD$748</f>
        <v>1.04390395349144</v>
      </c>
      <c r="AF748" s="12" t="n">
        <f aca="false">Assumptions!$B$59*$AE$748</f>
        <v>1739840.27045372</v>
      </c>
      <c r="AG748" s="12" t="n">
        <f aca="false">IF($C$748&lt;Assumptions!$B$62,Assumptions!$B$62*(Assumptions!$B$21+Assumptions!$B$22/Assumptions!$B$62)/(Assumptions!$B$21+Assumptions!$B$22/$C$748),Assumptions!$B$62)</f>
        <v>48.7386356380957</v>
      </c>
      <c r="AH748" s="12" t="n">
        <f aca="false">Assumptions!$B$63/$AG$748</f>
        <v>1.00861073266434</v>
      </c>
      <c r="AI748" s="12" t="n">
        <f aca="false">Assumptions!$B$64*$AH$748</f>
        <v>6155215.43407649</v>
      </c>
    </row>
    <row r="749" customFormat="false" ht="15" hidden="true" customHeight="false" outlineLevel="0" collapsed="false">
      <c r="A749" s="6" t="n">
        <f aca="false">ROW()-ROW($A$706)+Assumptions!$B$4</f>
        <v>43</v>
      </c>
      <c r="B749" s="12" t="n">
        <f aca="false">$P$748</f>
        <v>615462.086970217</v>
      </c>
      <c r="C749" s="12" t="n">
        <f aca="false">$B$4/(Assumptions!$B$16+$B$749)</f>
        <v>32.2291076272259</v>
      </c>
      <c r="D749" s="12" t="n">
        <f aca="false">Assumptions!$B$7/$C$749</f>
        <v>930835.577174256</v>
      </c>
      <c r="E749" s="12" t="n">
        <f aca="false">$T$749+$W$749+$Z$749+$AC$749+$AF$749+$AI$749</f>
        <v>23295055.7045302</v>
      </c>
      <c r="F749" s="12" t="n">
        <f aca="false">Assumptions!$B$70/(Assumptions!$B$20+Assumptions!$B$17+$B$749+$E$749+$O$748)</f>
        <v>26.7274664074582</v>
      </c>
      <c r="G749" s="12" t="n">
        <f aca="false">$C$749*(1-Assumptions!$B$71)</f>
        <v>25.7832861017807</v>
      </c>
      <c r="H749" s="12" t="n">
        <f aca="false">MIN($F$749,$G$749)</f>
        <v>25.7832861017807</v>
      </c>
      <c r="I749" s="12" t="str">
        <f aca="false">IF($F$749&lt;=$G$749,"cap","discount")</f>
        <v>discount</v>
      </c>
      <c r="J749" s="12" t="n">
        <f aca="false">Assumptions!$B$69/$H$749</f>
        <v>193924.07857797</v>
      </c>
      <c r="K749" s="12" t="n">
        <f aca="false">Assumptions!$B$74/(Assumptions!$B$20+Assumptions!$B$17+$B$749+$E$749+$J$749)</f>
        <v>42.6676805985831</v>
      </c>
      <c r="L749" s="12" t="n">
        <f aca="false">$C$749*(1-Assumptions!$B$75)</f>
        <v>27.394741483142</v>
      </c>
      <c r="M749" s="12" t="n">
        <f aca="false">MIN($K$749,$L$749)</f>
        <v>27.394741483142</v>
      </c>
      <c r="N749" s="12" t="str">
        <f aca="false">IF($K$749&lt;=$L$749,"cap","discount")</f>
        <v>discount</v>
      </c>
      <c r="O749" s="12" t="n">
        <f aca="false">Assumptions!$B$73/$M$749</f>
        <v>109510.067902854</v>
      </c>
      <c r="P749" s="12" t="n">
        <f aca="false">MAX(Assumptions!$B$4,($A$6*(Assumptions!$B$20+$E$749+Assumptions!$B$17+$J$749+$O$749+$D$749)-Assumptions!$B$17)/(1-$A$6))</f>
        <v>615462.086970217</v>
      </c>
      <c r="Q749" s="12" t="n">
        <f aca="false">Assumptions!$B$20+$E$749+Assumptions!$B$17+$P$749+$J$749+$O$749+$D$749</f>
        <v>38539454.5151555</v>
      </c>
      <c r="R749" s="12" t="n">
        <f aca="false">IF($C$749&lt;Assumptions!$B$37,Assumptions!$B$37*(Assumptions!$B$21+Assumptions!$B$22/Assumptions!$B$37)/(Assumptions!$B$21+Assumptions!$B$22/$C$749),Assumptions!$B$37)</f>
        <v>1</v>
      </c>
      <c r="S749" s="12" t="n">
        <f aca="false">Assumptions!$B$38/$R$749</f>
        <v>1</v>
      </c>
      <c r="T749" s="12" t="n">
        <f aca="false">Assumptions!$B$39*$S$749</f>
        <v>5000000</v>
      </c>
      <c r="U749" s="12" t="n">
        <f aca="false">IF($C$749&lt;Assumptions!$B$42,Assumptions!$B$42*(Assumptions!$B$21+Assumptions!$B$22/Assumptions!$B$42)/(Assumptions!$B$21+Assumptions!$B$22/$C$749),Assumptions!$B$42)</f>
        <v>3</v>
      </c>
      <c r="V749" s="12" t="n">
        <f aca="false">Assumptions!$B$43/$U$749</f>
        <v>1</v>
      </c>
      <c r="W749" s="12" t="n">
        <f aca="false">Assumptions!$B$44*$V$749</f>
        <v>5000000</v>
      </c>
      <c r="X749" s="12" t="n">
        <f aca="false">IF($C$749&lt;Assumptions!$B$47,Assumptions!$B$47*(Assumptions!$B$21+Assumptions!$B$22/Assumptions!$B$47)/(Assumptions!$B$21+Assumptions!$B$22/$C$749),Assumptions!$B$47)</f>
        <v>10</v>
      </c>
      <c r="Y749" s="12" t="n">
        <f aca="false">Assumptions!$B$48/$X$749</f>
        <v>1</v>
      </c>
      <c r="Z749" s="12" t="n">
        <f aca="false">Assumptions!$B$49*$Y$749</f>
        <v>3000000</v>
      </c>
      <c r="AA749" s="12" t="n">
        <f aca="false">IF($C$749&lt;Assumptions!$B$52,Assumptions!$B$52*(Assumptions!$B$21+Assumptions!$B$22/Assumptions!$B$52)/(Assumptions!$B$21+Assumptions!$B$22/$C$749),Assumptions!$B$52)</f>
        <v>25</v>
      </c>
      <c r="AB749" s="12" t="n">
        <f aca="false">Assumptions!$B$53/$AA$749</f>
        <v>1</v>
      </c>
      <c r="AC749" s="12" t="n">
        <f aca="false">Assumptions!$B$54*$AB$749</f>
        <v>2400000</v>
      </c>
      <c r="AD749" s="12" t="n">
        <f aca="false">IF($C$749&lt;Assumptions!$B$57,Assumptions!$B$57*(Assumptions!$B$21+Assumptions!$B$22/Assumptions!$B$57)/(Assumptions!$B$21+Assumptions!$B$22/$C$749),Assumptions!$B$57)</f>
        <v>57.4765521285018</v>
      </c>
      <c r="AE749" s="12" t="n">
        <f aca="false">Assumptions!$B$58/$AD$749</f>
        <v>1.04390395349144</v>
      </c>
      <c r="AF749" s="12" t="n">
        <f aca="false">Assumptions!$B$59*$AE$749</f>
        <v>1739840.27045372</v>
      </c>
      <c r="AG749" s="12" t="n">
        <f aca="false">IF($C$749&lt;Assumptions!$B$62,Assumptions!$B$62*(Assumptions!$B$21+Assumptions!$B$22/Assumptions!$B$62)/(Assumptions!$B$21+Assumptions!$B$22/$C$749),Assumptions!$B$62)</f>
        <v>48.7386356380957</v>
      </c>
      <c r="AH749" s="12" t="n">
        <f aca="false">Assumptions!$B$63/$AG$749</f>
        <v>1.00861073266434</v>
      </c>
      <c r="AI749" s="12" t="n">
        <f aca="false">Assumptions!$B$64*$AH$749</f>
        <v>6155215.43407649</v>
      </c>
    </row>
    <row r="750" customFormat="false" ht="15" hidden="true" customHeight="false" outlineLevel="0" collapsed="false">
      <c r="A750" s="6" t="n">
        <f aca="false">ROW()-ROW($A$706)+Assumptions!$B$4</f>
        <v>44</v>
      </c>
      <c r="B750" s="12" t="n">
        <f aca="false">$P$749</f>
        <v>615462.086970217</v>
      </c>
      <c r="C750" s="12" t="n">
        <f aca="false">$B$4/(Assumptions!$B$16+$B$750)</f>
        <v>32.2291076272259</v>
      </c>
      <c r="D750" s="12" t="n">
        <f aca="false">Assumptions!$B$7/$C$750</f>
        <v>930835.577174256</v>
      </c>
      <c r="E750" s="12" t="n">
        <f aca="false">$T$750+$W$750+$Z$750+$AC$750+$AF$750+$AI$750</f>
        <v>23295055.7045302</v>
      </c>
      <c r="F750" s="12" t="n">
        <f aca="false">Assumptions!$B$70/(Assumptions!$B$20+Assumptions!$B$17+$B$750+$E$750+$O$749)</f>
        <v>26.7274664074582</v>
      </c>
      <c r="G750" s="12" t="n">
        <f aca="false">$C$750*(1-Assumptions!$B$71)</f>
        <v>25.7832861017807</v>
      </c>
      <c r="H750" s="12" t="n">
        <f aca="false">MIN($F$750,$G$750)</f>
        <v>25.7832861017807</v>
      </c>
      <c r="I750" s="12" t="str">
        <f aca="false">IF($F$750&lt;=$G$750,"cap","discount")</f>
        <v>discount</v>
      </c>
      <c r="J750" s="12" t="n">
        <f aca="false">Assumptions!$B$69/$H$750</f>
        <v>193924.07857797</v>
      </c>
      <c r="K750" s="12" t="n">
        <f aca="false">Assumptions!$B$74/(Assumptions!$B$20+Assumptions!$B$17+$B$750+$E$750+$J$750)</f>
        <v>42.6676805985831</v>
      </c>
      <c r="L750" s="12" t="n">
        <f aca="false">$C$750*(1-Assumptions!$B$75)</f>
        <v>27.394741483142</v>
      </c>
      <c r="M750" s="12" t="n">
        <f aca="false">MIN($K$750,$L$750)</f>
        <v>27.394741483142</v>
      </c>
      <c r="N750" s="12" t="str">
        <f aca="false">IF($K$750&lt;=$L$750,"cap","discount")</f>
        <v>discount</v>
      </c>
      <c r="O750" s="12" t="n">
        <f aca="false">Assumptions!$B$73/$M$750</f>
        <v>109510.067902854</v>
      </c>
      <c r="P750" s="12" t="n">
        <f aca="false">MAX(Assumptions!$B$4,($A$6*(Assumptions!$B$20+$E$750+Assumptions!$B$17+$J$750+$O$750+$D$750)-Assumptions!$B$17)/(1-$A$6))</f>
        <v>615462.086970217</v>
      </c>
      <c r="Q750" s="12" t="n">
        <f aca="false">Assumptions!$B$20+$E$750+Assumptions!$B$17+$P$750+$J$750+$O$750+$D$750</f>
        <v>38539454.5151555</v>
      </c>
      <c r="R750" s="12" t="n">
        <f aca="false">IF($C$750&lt;Assumptions!$B$37,Assumptions!$B$37*(Assumptions!$B$21+Assumptions!$B$22/Assumptions!$B$37)/(Assumptions!$B$21+Assumptions!$B$22/$C$750),Assumptions!$B$37)</f>
        <v>1</v>
      </c>
      <c r="S750" s="12" t="n">
        <f aca="false">Assumptions!$B$38/$R$750</f>
        <v>1</v>
      </c>
      <c r="T750" s="12" t="n">
        <f aca="false">Assumptions!$B$39*$S$750</f>
        <v>5000000</v>
      </c>
      <c r="U750" s="12" t="n">
        <f aca="false">IF($C$750&lt;Assumptions!$B$42,Assumptions!$B$42*(Assumptions!$B$21+Assumptions!$B$22/Assumptions!$B$42)/(Assumptions!$B$21+Assumptions!$B$22/$C$750),Assumptions!$B$42)</f>
        <v>3</v>
      </c>
      <c r="V750" s="12" t="n">
        <f aca="false">Assumptions!$B$43/$U$750</f>
        <v>1</v>
      </c>
      <c r="W750" s="12" t="n">
        <f aca="false">Assumptions!$B$44*$V$750</f>
        <v>5000000</v>
      </c>
      <c r="X750" s="12" t="n">
        <f aca="false">IF($C$750&lt;Assumptions!$B$47,Assumptions!$B$47*(Assumptions!$B$21+Assumptions!$B$22/Assumptions!$B$47)/(Assumptions!$B$21+Assumptions!$B$22/$C$750),Assumptions!$B$47)</f>
        <v>10</v>
      </c>
      <c r="Y750" s="12" t="n">
        <f aca="false">Assumptions!$B$48/$X$750</f>
        <v>1</v>
      </c>
      <c r="Z750" s="12" t="n">
        <f aca="false">Assumptions!$B$49*$Y$750</f>
        <v>3000000</v>
      </c>
      <c r="AA750" s="12" t="n">
        <f aca="false">IF($C$750&lt;Assumptions!$B$52,Assumptions!$B$52*(Assumptions!$B$21+Assumptions!$B$22/Assumptions!$B$52)/(Assumptions!$B$21+Assumptions!$B$22/$C$750),Assumptions!$B$52)</f>
        <v>25</v>
      </c>
      <c r="AB750" s="12" t="n">
        <f aca="false">Assumptions!$B$53/$AA$750</f>
        <v>1</v>
      </c>
      <c r="AC750" s="12" t="n">
        <f aca="false">Assumptions!$B$54*$AB$750</f>
        <v>2400000</v>
      </c>
      <c r="AD750" s="12" t="n">
        <f aca="false">IF($C$750&lt;Assumptions!$B$57,Assumptions!$B$57*(Assumptions!$B$21+Assumptions!$B$22/Assumptions!$B$57)/(Assumptions!$B$21+Assumptions!$B$22/$C$750),Assumptions!$B$57)</f>
        <v>57.4765521285018</v>
      </c>
      <c r="AE750" s="12" t="n">
        <f aca="false">Assumptions!$B$58/$AD$750</f>
        <v>1.04390395349144</v>
      </c>
      <c r="AF750" s="12" t="n">
        <f aca="false">Assumptions!$B$59*$AE$750</f>
        <v>1739840.27045372</v>
      </c>
      <c r="AG750" s="12" t="n">
        <f aca="false">IF($C$750&lt;Assumptions!$B$62,Assumptions!$B$62*(Assumptions!$B$21+Assumptions!$B$22/Assumptions!$B$62)/(Assumptions!$B$21+Assumptions!$B$22/$C$750),Assumptions!$B$62)</f>
        <v>48.7386356380957</v>
      </c>
      <c r="AH750" s="12" t="n">
        <f aca="false">Assumptions!$B$63/$AG$750</f>
        <v>1.00861073266434</v>
      </c>
      <c r="AI750" s="12" t="n">
        <f aca="false">Assumptions!$B$64*$AH$750</f>
        <v>6155215.43407649</v>
      </c>
    </row>
    <row r="751" customFormat="false" ht="15" hidden="true" customHeight="false" outlineLevel="0" collapsed="false">
      <c r="A751" s="6" t="n">
        <f aca="false">ROW()-ROW($A$706)+Assumptions!$B$4</f>
        <v>45</v>
      </c>
      <c r="B751" s="12" t="n">
        <f aca="false">$P$750</f>
        <v>615462.086970217</v>
      </c>
      <c r="C751" s="12" t="n">
        <f aca="false">$B$4/(Assumptions!$B$16+$B$751)</f>
        <v>32.2291076272259</v>
      </c>
      <c r="D751" s="12" t="n">
        <f aca="false">Assumptions!$B$7/$C$751</f>
        <v>930835.577174256</v>
      </c>
      <c r="E751" s="12" t="n">
        <f aca="false">$T$751+$W$751+$Z$751+$AC$751+$AF$751+$AI$751</f>
        <v>23295055.7045302</v>
      </c>
      <c r="F751" s="12" t="n">
        <f aca="false">Assumptions!$B$70/(Assumptions!$B$20+Assumptions!$B$17+$B$751+$E$751+$O$750)</f>
        <v>26.7274664074582</v>
      </c>
      <c r="G751" s="12" t="n">
        <f aca="false">$C$751*(1-Assumptions!$B$71)</f>
        <v>25.7832861017807</v>
      </c>
      <c r="H751" s="12" t="n">
        <f aca="false">MIN($F$751,$G$751)</f>
        <v>25.7832861017807</v>
      </c>
      <c r="I751" s="12" t="str">
        <f aca="false">IF($F$751&lt;=$G$751,"cap","discount")</f>
        <v>discount</v>
      </c>
      <c r="J751" s="12" t="n">
        <f aca="false">Assumptions!$B$69/$H$751</f>
        <v>193924.07857797</v>
      </c>
      <c r="K751" s="12" t="n">
        <f aca="false">Assumptions!$B$74/(Assumptions!$B$20+Assumptions!$B$17+$B$751+$E$751+$J$751)</f>
        <v>42.6676805985831</v>
      </c>
      <c r="L751" s="12" t="n">
        <f aca="false">$C$751*(1-Assumptions!$B$75)</f>
        <v>27.394741483142</v>
      </c>
      <c r="M751" s="12" t="n">
        <f aca="false">MIN($K$751,$L$751)</f>
        <v>27.394741483142</v>
      </c>
      <c r="N751" s="12" t="str">
        <f aca="false">IF($K$751&lt;=$L$751,"cap","discount")</f>
        <v>discount</v>
      </c>
      <c r="O751" s="12" t="n">
        <f aca="false">Assumptions!$B$73/$M$751</f>
        <v>109510.067902854</v>
      </c>
      <c r="P751" s="12" t="n">
        <f aca="false">MAX(Assumptions!$B$4,($A$6*(Assumptions!$B$20+$E$751+Assumptions!$B$17+$J$751+$O$751+$D$751)-Assumptions!$B$17)/(1-$A$6))</f>
        <v>615462.086970217</v>
      </c>
      <c r="Q751" s="12" t="n">
        <f aca="false">Assumptions!$B$20+$E$751+Assumptions!$B$17+$P$751+$J$751+$O$751+$D$751</f>
        <v>38539454.5151555</v>
      </c>
      <c r="R751" s="12" t="n">
        <f aca="false">IF($C$751&lt;Assumptions!$B$37,Assumptions!$B$37*(Assumptions!$B$21+Assumptions!$B$22/Assumptions!$B$37)/(Assumptions!$B$21+Assumptions!$B$22/$C$751),Assumptions!$B$37)</f>
        <v>1</v>
      </c>
      <c r="S751" s="12" t="n">
        <f aca="false">Assumptions!$B$38/$R$751</f>
        <v>1</v>
      </c>
      <c r="T751" s="12" t="n">
        <f aca="false">Assumptions!$B$39*$S$751</f>
        <v>5000000</v>
      </c>
      <c r="U751" s="12" t="n">
        <f aca="false">IF($C$751&lt;Assumptions!$B$42,Assumptions!$B$42*(Assumptions!$B$21+Assumptions!$B$22/Assumptions!$B$42)/(Assumptions!$B$21+Assumptions!$B$22/$C$751),Assumptions!$B$42)</f>
        <v>3</v>
      </c>
      <c r="V751" s="12" t="n">
        <f aca="false">Assumptions!$B$43/$U$751</f>
        <v>1</v>
      </c>
      <c r="W751" s="12" t="n">
        <f aca="false">Assumptions!$B$44*$V$751</f>
        <v>5000000</v>
      </c>
      <c r="X751" s="12" t="n">
        <f aca="false">IF($C$751&lt;Assumptions!$B$47,Assumptions!$B$47*(Assumptions!$B$21+Assumptions!$B$22/Assumptions!$B$47)/(Assumptions!$B$21+Assumptions!$B$22/$C$751),Assumptions!$B$47)</f>
        <v>10</v>
      </c>
      <c r="Y751" s="12" t="n">
        <f aca="false">Assumptions!$B$48/$X$751</f>
        <v>1</v>
      </c>
      <c r="Z751" s="12" t="n">
        <f aca="false">Assumptions!$B$49*$Y$751</f>
        <v>3000000</v>
      </c>
      <c r="AA751" s="12" t="n">
        <f aca="false">IF($C$751&lt;Assumptions!$B$52,Assumptions!$B$52*(Assumptions!$B$21+Assumptions!$B$22/Assumptions!$B$52)/(Assumptions!$B$21+Assumptions!$B$22/$C$751),Assumptions!$B$52)</f>
        <v>25</v>
      </c>
      <c r="AB751" s="12" t="n">
        <f aca="false">Assumptions!$B$53/$AA$751</f>
        <v>1</v>
      </c>
      <c r="AC751" s="12" t="n">
        <f aca="false">Assumptions!$B$54*$AB$751</f>
        <v>2400000</v>
      </c>
      <c r="AD751" s="12" t="n">
        <f aca="false">IF($C$751&lt;Assumptions!$B$57,Assumptions!$B$57*(Assumptions!$B$21+Assumptions!$B$22/Assumptions!$B$57)/(Assumptions!$B$21+Assumptions!$B$22/$C$751),Assumptions!$B$57)</f>
        <v>57.4765521285018</v>
      </c>
      <c r="AE751" s="12" t="n">
        <f aca="false">Assumptions!$B$58/$AD$751</f>
        <v>1.04390395349144</v>
      </c>
      <c r="AF751" s="12" t="n">
        <f aca="false">Assumptions!$B$59*$AE$751</f>
        <v>1739840.27045372</v>
      </c>
      <c r="AG751" s="12" t="n">
        <f aca="false">IF($C$751&lt;Assumptions!$B$62,Assumptions!$B$62*(Assumptions!$B$21+Assumptions!$B$22/Assumptions!$B$62)/(Assumptions!$B$21+Assumptions!$B$22/$C$751),Assumptions!$B$62)</f>
        <v>48.7386356380957</v>
      </c>
      <c r="AH751" s="12" t="n">
        <f aca="false">Assumptions!$B$63/$AG$751</f>
        <v>1.00861073266434</v>
      </c>
      <c r="AI751" s="12" t="n">
        <f aca="false">Assumptions!$B$64*$AH$751</f>
        <v>6155215.43407649</v>
      </c>
    </row>
    <row r="752" customFormat="false" ht="15" hidden="true" customHeight="false" outlineLevel="0" collapsed="false">
      <c r="A752" s="6" t="n">
        <f aca="false">ROW()-ROW($A$706)+Assumptions!$B$4</f>
        <v>46</v>
      </c>
      <c r="B752" s="12" t="n">
        <f aca="false">$P$751</f>
        <v>615462.086970217</v>
      </c>
      <c r="C752" s="12" t="n">
        <f aca="false">$B$4/(Assumptions!$B$16+$B$752)</f>
        <v>32.2291076272259</v>
      </c>
      <c r="D752" s="12" t="n">
        <f aca="false">Assumptions!$B$7/$C$752</f>
        <v>930835.577174256</v>
      </c>
      <c r="E752" s="12" t="n">
        <f aca="false">$T$752+$W$752+$Z$752+$AC$752+$AF$752+$AI$752</f>
        <v>23295055.7045302</v>
      </c>
      <c r="F752" s="12" t="n">
        <f aca="false">Assumptions!$B$70/(Assumptions!$B$20+Assumptions!$B$17+$B$752+$E$752+$O$751)</f>
        <v>26.7274664074582</v>
      </c>
      <c r="G752" s="12" t="n">
        <f aca="false">$C$752*(1-Assumptions!$B$71)</f>
        <v>25.7832861017807</v>
      </c>
      <c r="H752" s="12" t="n">
        <f aca="false">MIN($F$752,$G$752)</f>
        <v>25.7832861017807</v>
      </c>
      <c r="I752" s="12" t="str">
        <f aca="false">IF($F$752&lt;=$G$752,"cap","discount")</f>
        <v>discount</v>
      </c>
      <c r="J752" s="12" t="n">
        <f aca="false">Assumptions!$B$69/$H$752</f>
        <v>193924.07857797</v>
      </c>
      <c r="K752" s="12" t="n">
        <f aca="false">Assumptions!$B$74/(Assumptions!$B$20+Assumptions!$B$17+$B$752+$E$752+$J$752)</f>
        <v>42.6676805985831</v>
      </c>
      <c r="L752" s="12" t="n">
        <f aca="false">$C$752*(1-Assumptions!$B$75)</f>
        <v>27.394741483142</v>
      </c>
      <c r="M752" s="12" t="n">
        <f aca="false">MIN($K$752,$L$752)</f>
        <v>27.394741483142</v>
      </c>
      <c r="N752" s="12" t="str">
        <f aca="false">IF($K$752&lt;=$L$752,"cap","discount")</f>
        <v>discount</v>
      </c>
      <c r="O752" s="12" t="n">
        <f aca="false">Assumptions!$B$73/$M$752</f>
        <v>109510.067902854</v>
      </c>
      <c r="P752" s="12" t="n">
        <f aca="false">MAX(Assumptions!$B$4,($A$6*(Assumptions!$B$20+$E$752+Assumptions!$B$17+$J$752+$O$752+$D$752)-Assumptions!$B$17)/(1-$A$6))</f>
        <v>615462.086970217</v>
      </c>
      <c r="Q752" s="12" t="n">
        <f aca="false">Assumptions!$B$20+$E$752+Assumptions!$B$17+$P$752+$J$752+$O$752+$D$752</f>
        <v>38539454.5151555</v>
      </c>
      <c r="R752" s="12" t="n">
        <f aca="false">IF($C$752&lt;Assumptions!$B$37,Assumptions!$B$37*(Assumptions!$B$21+Assumptions!$B$22/Assumptions!$B$37)/(Assumptions!$B$21+Assumptions!$B$22/$C$752),Assumptions!$B$37)</f>
        <v>1</v>
      </c>
      <c r="S752" s="12" t="n">
        <f aca="false">Assumptions!$B$38/$R$752</f>
        <v>1</v>
      </c>
      <c r="T752" s="12" t="n">
        <f aca="false">Assumptions!$B$39*$S$752</f>
        <v>5000000</v>
      </c>
      <c r="U752" s="12" t="n">
        <f aca="false">IF($C$752&lt;Assumptions!$B$42,Assumptions!$B$42*(Assumptions!$B$21+Assumptions!$B$22/Assumptions!$B$42)/(Assumptions!$B$21+Assumptions!$B$22/$C$752),Assumptions!$B$42)</f>
        <v>3</v>
      </c>
      <c r="V752" s="12" t="n">
        <f aca="false">Assumptions!$B$43/$U$752</f>
        <v>1</v>
      </c>
      <c r="W752" s="12" t="n">
        <f aca="false">Assumptions!$B$44*$V$752</f>
        <v>5000000</v>
      </c>
      <c r="X752" s="12" t="n">
        <f aca="false">IF($C$752&lt;Assumptions!$B$47,Assumptions!$B$47*(Assumptions!$B$21+Assumptions!$B$22/Assumptions!$B$47)/(Assumptions!$B$21+Assumptions!$B$22/$C$752),Assumptions!$B$47)</f>
        <v>10</v>
      </c>
      <c r="Y752" s="12" t="n">
        <f aca="false">Assumptions!$B$48/$X$752</f>
        <v>1</v>
      </c>
      <c r="Z752" s="12" t="n">
        <f aca="false">Assumptions!$B$49*$Y$752</f>
        <v>3000000</v>
      </c>
      <c r="AA752" s="12" t="n">
        <f aca="false">IF($C$752&lt;Assumptions!$B$52,Assumptions!$B$52*(Assumptions!$B$21+Assumptions!$B$22/Assumptions!$B$52)/(Assumptions!$B$21+Assumptions!$B$22/$C$752),Assumptions!$B$52)</f>
        <v>25</v>
      </c>
      <c r="AB752" s="12" t="n">
        <f aca="false">Assumptions!$B$53/$AA$752</f>
        <v>1</v>
      </c>
      <c r="AC752" s="12" t="n">
        <f aca="false">Assumptions!$B$54*$AB$752</f>
        <v>2400000</v>
      </c>
      <c r="AD752" s="12" t="n">
        <f aca="false">IF($C$752&lt;Assumptions!$B$57,Assumptions!$B$57*(Assumptions!$B$21+Assumptions!$B$22/Assumptions!$B$57)/(Assumptions!$B$21+Assumptions!$B$22/$C$752),Assumptions!$B$57)</f>
        <v>57.4765521285018</v>
      </c>
      <c r="AE752" s="12" t="n">
        <f aca="false">Assumptions!$B$58/$AD$752</f>
        <v>1.04390395349144</v>
      </c>
      <c r="AF752" s="12" t="n">
        <f aca="false">Assumptions!$B$59*$AE$752</f>
        <v>1739840.27045372</v>
      </c>
      <c r="AG752" s="12" t="n">
        <f aca="false">IF($C$752&lt;Assumptions!$B$62,Assumptions!$B$62*(Assumptions!$B$21+Assumptions!$B$22/Assumptions!$B$62)/(Assumptions!$B$21+Assumptions!$B$22/$C$752),Assumptions!$B$62)</f>
        <v>48.7386356380957</v>
      </c>
      <c r="AH752" s="12" t="n">
        <f aca="false">Assumptions!$B$63/$AG$752</f>
        <v>1.00861073266434</v>
      </c>
      <c r="AI752" s="12" t="n">
        <f aca="false">Assumptions!$B$64*$AH$752</f>
        <v>6155215.43407649</v>
      </c>
    </row>
    <row r="753" customFormat="false" ht="15" hidden="true" customHeight="false" outlineLevel="0" collapsed="false">
      <c r="A753" s="6" t="n">
        <f aca="false">ROW()-ROW($A$706)+Assumptions!$B$4</f>
        <v>47</v>
      </c>
      <c r="B753" s="12" t="n">
        <f aca="false">$P$752</f>
        <v>615462.086970217</v>
      </c>
      <c r="C753" s="12" t="n">
        <f aca="false">$B$4/(Assumptions!$B$16+$B$753)</f>
        <v>32.2291076272259</v>
      </c>
      <c r="D753" s="12" t="n">
        <f aca="false">Assumptions!$B$7/$C$753</f>
        <v>930835.577174256</v>
      </c>
      <c r="E753" s="12" t="n">
        <f aca="false">$T$753+$W$753+$Z$753+$AC$753+$AF$753+$AI$753</f>
        <v>23295055.7045302</v>
      </c>
      <c r="F753" s="12" t="n">
        <f aca="false">Assumptions!$B$70/(Assumptions!$B$20+Assumptions!$B$17+$B$753+$E$753+$O$752)</f>
        <v>26.7274664074582</v>
      </c>
      <c r="G753" s="12" t="n">
        <f aca="false">$C$753*(1-Assumptions!$B$71)</f>
        <v>25.7832861017807</v>
      </c>
      <c r="H753" s="12" t="n">
        <f aca="false">MIN($F$753,$G$753)</f>
        <v>25.7832861017807</v>
      </c>
      <c r="I753" s="12" t="str">
        <f aca="false">IF($F$753&lt;=$G$753,"cap","discount")</f>
        <v>discount</v>
      </c>
      <c r="J753" s="12" t="n">
        <f aca="false">Assumptions!$B$69/$H$753</f>
        <v>193924.07857797</v>
      </c>
      <c r="K753" s="12" t="n">
        <f aca="false">Assumptions!$B$74/(Assumptions!$B$20+Assumptions!$B$17+$B$753+$E$753+$J$753)</f>
        <v>42.6676805985831</v>
      </c>
      <c r="L753" s="12" t="n">
        <f aca="false">$C$753*(1-Assumptions!$B$75)</f>
        <v>27.394741483142</v>
      </c>
      <c r="M753" s="12" t="n">
        <f aca="false">MIN($K$753,$L$753)</f>
        <v>27.394741483142</v>
      </c>
      <c r="N753" s="12" t="str">
        <f aca="false">IF($K$753&lt;=$L$753,"cap","discount")</f>
        <v>discount</v>
      </c>
      <c r="O753" s="12" t="n">
        <f aca="false">Assumptions!$B$73/$M$753</f>
        <v>109510.067902854</v>
      </c>
      <c r="P753" s="12" t="n">
        <f aca="false">MAX(Assumptions!$B$4,($A$6*(Assumptions!$B$20+$E$753+Assumptions!$B$17+$J$753+$O$753+$D$753)-Assumptions!$B$17)/(1-$A$6))</f>
        <v>615462.086970217</v>
      </c>
      <c r="Q753" s="12" t="n">
        <f aca="false">Assumptions!$B$20+$E$753+Assumptions!$B$17+$P$753+$J$753+$O$753+$D$753</f>
        <v>38539454.5151555</v>
      </c>
      <c r="R753" s="12" t="n">
        <f aca="false">IF($C$753&lt;Assumptions!$B$37,Assumptions!$B$37*(Assumptions!$B$21+Assumptions!$B$22/Assumptions!$B$37)/(Assumptions!$B$21+Assumptions!$B$22/$C$753),Assumptions!$B$37)</f>
        <v>1</v>
      </c>
      <c r="S753" s="12" t="n">
        <f aca="false">Assumptions!$B$38/$R$753</f>
        <v>1</v>
      </c>
      <c r="T753" s="12" t="n">
        <f aca="false">Assumptions!$B$39*$S$753</f>
        <v>5000000</v>
      </c>
      <c r="U753" s="12" t="n">
        <f aca="false">IF($C$753&lt;Assumptions!$B$42,Assumptions!$B$42*(Assumptions!$B$21+Assumptions!$B$22/Assumptions!$B$42)/(Assumptions!$B$21+Assumptions!$B$22/$C$753),Assumptions!$B$42)</f>
        <v>3</v>
      </c>
      <c r="V753" s="12" t="n">
        <f aca="false">Assumptions!$B$43/$U$753</f>
        <v>1</v>
      </c>
      <c r="W753" s="12" t="n">
        <f aca="false">Assumptions!$B$44*$V$753</f>
        <v>5000000</v>
      </c>
      <c r="X753" s="12" t="n">
        <f aca="false">IF($C$753&lt;Assumptions!$B$47,Assumptions!$B$47*(Assumptions!$B$21+Assumptions!$B$22/Assumptions!$B$47)/(Assumptions!$B$21+Assumptions!$B$22/$C$753),Assumptions!$B$47)</f>
        <v>10</v>
      </c>
      <c r="Y753" s="12" t="n">
        <f aca="false">Assumptions!$B$48/$X$753</f>
        <v>1</v>
      </c>
      <c r="Z753" s="12" t="n">
        <f aca="false">Assumptions!$B$49*$Y$753</f>
        <v>3000000</v>
      </c>
      <c r="AA753" s="12" t="n">
        <f aca="false">IF($C$753&lt;Assumptions!$B$52,Assumptions!$B$52*(Assumptions!$B$21+Assumptions!$B$22/Assumptions!$B$52)/(Assumptions!$B$21+Assumptions!$B$22/$C$753),Assumptions!$B$52)</f>
        <v>25</v>
      </c>
      <c r="AB753" s="12" t="n">
        <f aca="false">Assumptions!$B$53/$AA$753</f>
        <v>1</v>
      </c>
      <c r="AC753" s="12" t="n">
        <f aca="false">Assumptions!$B$54*$AB$753</f>
        <v>2400000</v>
      </c>
      <c r="AD753" s="12" t="n">
        <f aca="false">IF($C$753&lt;Assumptions!$B$57,Assumptions!$B$57*(Assumptions!$B$21+Assumptions!$B$22/Assumptions!$B$57)/(Assumptions!$B$21+Assumptions!$B$22/$C$753),Assumptions!$B$57)</f>
        <v>57.4765521285018</v>
      </c>
      <c r="AE753" s="12" t="n">
        <f aca="false">Assumptions!$B$58/$AD$753</f>
        <v>1.04390395349144</v>
      </c>
      <c r="AF753" s="12" t="n">
        <f aca="false">Assumptions!$B$59*$AE$753</f>
        <v>1739840.27045372</v>
      </c>
      <c r="AG753" s="12" t="n">
        <f aca="false">IF($C$753&lt;Assumptions!$B$62,Assumptions!$B$62*(Assumptions!$B$21+Assumptions!$B$22/Assumptions!$B$62)/(Assumptions!$B$21+Assumptions!$B$22/$C$753),Assumptions!$B$62)</f>
        <v>48.7386356380957</v>
      </c>
      <c r="AH753" s="12" t="n">
        <f aca="false">Assumptions!$B$63/$AG$753</f>
        <v>1.00861073266434</v>
      </c>
      <c r="AI753" s="12" t="n">
        <f aca="false">Assumptions!$B$64*$AH$753</f>
        <v>6155215.43407649</v>
      </c>
    </row>
    <row r="754" customFormat="false" ht="15" hidden="true" customHeight="false" outlineLevel="0" collapsed="false">
      <c r="A754" s="6" t="n">
        <f aca="false">ROW()-ROW($A$706)+Assumptions!$B$4</f>
        <v>48</v>
      </c>
      <c r="B754" s="12" t="n">
        <f aca="false">$P$753</f>
        <v>615462.086970217</v>
      </c>
      <c r="C754" s="12" t="n">
        <f aca="false">$B$4/(Assumptions!$B$16+$B$754)</f>
        <v>32.2291076272259</v>
      </c>
      <c r="D754" s="12" t="n">
        <f aca="false">Assumptions!$B$7/$C$754</f>
        <v>930835.577174256</v>
      </c>
      <c r="E754" s="12" t="n">
        <f aca="false">$T$754+$W$754+$Z$754+$AC$754+$AF$754+$AI$754</f>
        <v>23295055.7045302</v>
      </c>
      <c r="F754" s="12" t="n">
        <f aca="false">Assumptions!$B$70/(Assumptions!$B$20+Assumptions!$B$17+$B$754+$E$754+$O$753)</f>
        <v>26.7274664074582</v>
      </c>
      <c r="G754" s="12" t="n">
        <f aca="false">$C$754*(1-Assumptions!$B$71)</f>
        <v>25.7832861017807</v>
      </c>
      <c r="H754" s="12" t="n">
        <f aca="false">MIN($F$754,$G$754)</f>
        <v>25.7832861017807</v>
      </c>
      <c r="I754" s="12" t="str">
        <f aca="false">IF($F$754&lt;=$G$754,"cap","discount")</f>
        <v>discount</v>
      </c>
      <c r="J754" s="12" t="n">
        <f aca="false">Assumptions!$B$69/$H$754</f>
        <v>193924.07857797</v>
      </c>
      <c r="K754" s="12" t="n">
        <f aca="false">Assumptions!$B$74/(Assumptions!$B$20+Assumptions!$B$17+$B$754+$E$754+$J$754)</f>
        <v>42.6676805985831</v>
      </c>
      <c r="L754" s="12" t="n">
        <f aca="false">$C$754*(1-Assumptions!$B$75)</f>
        <v>27.394741483142</v>
      </c>
      <c r="M754" s="12" t="n">
        <f aca="false">MIN($K$754,$L$754)</f>
        <v>27.394741483142</v>
      </c>
      <c r="N754" s="12" t="str">
        <f aca="false">IF($K$754&lt;=$L$754,"cap","discount")</f>
        <v>discount</v>
      </c>
      <c r="O754" s="12" t="n">
        <f aca="false">Assumptions!$B$73/$M$754</f>
        <v>109510.067902854</v>
      </c>
      <c r="P754" s="12" t="n">
        <f aca="false">MAX(Assumptions!$B$4,($A$6*(Assumptions!$B$20+$E$754+Assumptions!$B$17+$J$754+$O$754+$D$754)-Assumptions!$B$17)/(1-$A$6))</f>
        <v>615462.086970217</v>
      </c>
      <c r="Q754" s="12" t="n">
        <f aca="false">Assumptions!$B$20+$E$754+Assumptions!$B$17+$P$754+$J$754+$O$754+$D$754</f>
        <v>38539454.5151555</v>
      </c>
      <c r="R754" s="12" t="n">
        <f aca="false">IF($C$754&lt;Assumptions!$B$37,Assumptions!$B$37*(Assumptions!$B$21+Assumptions!$B$22/Assumptions!$B$37)/(Assumptions!$B$21+Assumptions!$B$22/$C$754),Assumptions!$B$37)</f>
        <v>1</v>
      </c>
      <c r="S754" s="12" t="n">
        <f aca="false">Assumptions!$B$38/$R$754</f>
        <v>1</v>
      </c>
      <c r="T754" s="12" t="n">
        <f aca="false">Assumptions!$B$39*$S$754</f>
        <v>5000000</v>
      </c>
      <c r="U754" s="12" t="n">
        <f aca="false">IF($C$754&lt;Assumptions!$B$42,Assumptions!$B$42*(Assumptions!$B$21+Assumptions!$B$22/Assumptions!$B$42)/(Assumptions!$B$21+Assumptions!$B$22/$C$754),Assumptions!$B$42)</f>
        <v>3</v>
      </c>
      <c r="V754" s="12" t="n">
        <f aca="false">Assumptions!$B$43/$U$754</f>
        <v>1</v>
      </c>
      <c r="W754" s="12" t="n">
        <f aca="false">Assumptions!$B$44*$V$754</f>
        <v>5000000</v>
      </c>
      <c r="X754" s="12" t="n">
        <f aca="false">IF($C$754&lt;Assumptions!$B$47,Assumptions!$B$47*(Assumptions!$B$21+Assumptions!$B$22/Assumptions!$B$47)/(Assumptions!$B$21+Assumptions!$B$22/$C$754),Assumptions!$B$47)</f>
        <v>10</v>
      </c>
      <c r="Y754" s="12" t="n">
        <f aca="false">Assumptions!$B$48/$X$754</f>
        <v>1</v>
      </c>
      <c r="Z754" s="12" t="n">
        <f aca="false">Assumptions!$B$49*$Y$754</f>
        <v>3000000</v>
      </c>
      <c r="AA754" s="12" t="n">
        <f aca="false">IF($C$754&lt;Assumptions!$B$52,Assumptions!$B$52*(Assumptions!$B$21+Assumptions!$B$22/Assumptions!$B$52)/(Assumptions!$B$21+Assumptions!$B$22/$C$754),Assumptions!$B$52)</f>
        <v>25</v>
      </c>
      <c r="AB754" s="12" t="n">
        <f aca="false">Assumptions!$B$53/$AA$754</f>
        <v>1</v>
      </c>
      <c r="AC754" s="12" t="n">
        <f aca="false">Assumptions!$B$54*$AB$754</f>
        <v>2400000</v>
      </c>
      <c r="AD754" s="12" t="n">
        <f aca="false">IF($C$754&lt;Assumptions!$B$57,Assumptions!$B$57*(Assumptions!$B$21+Assumptions!$B$22/Assumptions!$B$57)/(Assumptions!$B$21+Assumptions!$B$22/$C$754),Assumptions!$B$57)</f>
        <v>57.4765521285018</v>
      </c>
      <c r="AE754" s="12" t="n">
        <f aca="false">Assumptions!$B$58/$AD$754</f>
        <v>1.04390395349144</v>
      </c>
      <c r="AF754" s="12" t="n">
        <f aca="false">Assumptions!$B$59*$AE$754</f>
        <v>1739840.27045372</v>
      </c>
      <c r="AG754" s="12" t="n">
        <f aca="false">IF($C$754&lt;Assumptions!$B$62,Assumptions!$B$62*(Assumptions!$B$21+Assumptions!$B$22/Assumptions!$B$62)/(Assumptions!$B$21+Assumptions!$B$22/$C$754),Assumptions!$B$62)</f>
        <v>48.7386356380957</v>
      </c>
      <c r="AH754" s="12" t="n">
        <f aca="false">Assumptions!$B$63/$AG$754</f>
        <v>1.00861073266434</v>
      </c>
      <c r="AI754" s="12" t="n">
        <f aca="false">Assumptions!$B$64*$AH$754</f>
        <v>6155215.43407649</v>
      </c>
    </row>
    <row r="755" customFormat="false" ht="15" hidden="true" customHeight="false" outlineLevel="0" collapsed="false">
      <c r="A755" s="6" t="n">
        <f aca="false">ROW()-ROW($A$706)+Assumptions!$B$4</f>
        <v>49</v>
      </c>
      <c r="B755" s="12" t="n">
        <f aca="false">$P$754</f>
        <v>615462.086970217</v>
      </c>
      <c r="C755" s="12" t="n">
        <f aca="false">$B$4/(Assumptions!$B$16+$B$755)</f>
        <v>32.2291076272259</v>
      </c>
      <c r="D755" s="12" t="n">
        <f aca="false">Assumptions!$B$7/$C$755</f>
        <v>930835.577174256</v>
      </c>
      <c r="E755" s="12" t="n">
        <f aca="false">$T$755+$W$755+$Z$755+$AC$755+$AF$755+$AI$755</f>
        <v>23295055.7045302</v>
      </c>
      <c r="F755" s="12" t="n">
        <f aca="false">Assumptions!$B$70/(Assumptions!$B$20+Assumptions!$B$17+$B$755+$E$755+$O$754)</f>
        <v>26.7274664074582</v>
      </c>
      <c r="G755" s="12" t="n">
        <f aca="false">$C$755*(1-Assumptions!$B$71)</f>
        <v>25.7832861017807</v>
      </c>
      <c r="H755" s="12" t="n">
        <f aca="false">MIN($F$755,$G$755)</f>
        <v>25.7832861017807</v>
      </c>
      <c r="I755" s="12" t="str">
        <f aca="false">IF($F$755&lt;=$G$755,"cap","discount")</f>
        <v>discount</v>
      </c>
      <c r="J755" s="12" t="n">
        <f aca="false">Assumptions!$B$69/$H$755</f>
        <v>193924.07857797</v>
      </c>
      <c r="K755" s="12" t="n">
        <f aca="false">Assumptions!$B$74/(Assumptions!$B$20+Assumptions!$B$17+$B$755+$E$755+$J$755)</f>
        <v>42.6676805985831</v>
      </c>
      <c r="L755" s="12" t="n">
        <f aca="false">$C$755*(1-Assumptions!$B$75)</f>
        <v>27.394741483142</v>
      </c>
      <c r="M755" s="12" t="n">
        <f aca="false">MIN($K$755,$L$755)</f>
        <v>27.394741483142</v>
      </c>
      <c r="N755" s="12" t="str">
        <f aca="false">IF($K$755&lt;=$L$755,"cap","discount")</f>
        <v>discount</v>
      </c>
      <c r="O755" s="12" t="n">
        <f aca="false">Assumptions!$B$73/$M$755</f>
        <v>109510.067902854</v>
      </c>
      <c r="P755" s="12" t="n">
        <f aca="false">MAX(Assumptions!$B$4,($A$6*(Assumptions!$B$20+$E$755+Assumptions!$B$17+$J$755+$O$755+$D$755)-Assumptions!$B$17)/(1-$A$6))</f>
        <v>615462.086970217</v>
      </c>
      <c r="Q755" s="12" t="n">
        <f aca="false">Assumptions!$B$20+$E$755+Assumptions!$B$17+$P$755+$J$755+$O$755+$D$755</f>
        <v>38539454.5151555</v>
      </c>
      <c r="R755" s="12" t="n">
        <f aca="false">IF($C$755&lt;Assumptions!$B$37,Assumptions!$B$37*(Assumptions!$B$21+Assumptions!$B$22/Assumptions!$B$37)/(Assumptions!$B$21+Assumptions!$B$22/$C$755),Assumptions!$B$37)</f>
        <v>1</v>
      </c>
      <c r="S755" s="12" t="n">
        <f aca="false">Assumptions!$B$38/$R$755</f>
        <v>1</v>
      </c>
      <c r="T755" s="12" t="n">
        <f aca="false">Assumptions!$B$39*$S$755</f>
        <v>5000000</v>
      </c>
      <c r="U755" s="12" t="n">
        <f aca="false">IF($C$755&lt;Assumptions!$B$42,Assumptions!$B$42*(Assumptions!$B$21+Assumptions!$B$22/Assumptions!$B$42)/(Assumptions!$B$21+Assumptions!$B$22/$C$755),Assumptions!$B$42)</f>
        <v>3</v>
      </c>
      <c r="V755" s="12" t="n">
        <f aca="false">Assumptions!$B$43/$U$755</f>
        <v>1</v>
      </c>
      <c r="W755" s="12" t="n">
        <f aca="false">Assumptions!$B$44*$V$755</f>
        <v>5000000</v>
      </c>
      <c r="X755" s="12" t="n">
        <f aca="false">IF($C$755&lt;Assumptions!$B$47,Assumptions!$B$47*(Assumptions!$B$21+Assumptions!$B$22/Assumptions!$B$47)/(Assumptions!$B$21+Assumptions!$B$22/$C$755),Assumptions!$B$47)</f>
        <v>10</v>
      </c>
      <c r="Y755" s="12" t="n">
        <f aca="false">Assumptions!$B$48/$X$755</f>
        <v>1</v>
      </c>
      <c r="Z755" s="12" t="n">
        <f aca="false">Assumptions!$B$49*$Y$755</f>
        <v>3000000</v>
      </c>
      <c r="AA755" s="12" t="n">
        <f aca="false">IF($C$755&lt;Assumptions!$B$52,Assumptions!$B$52*(Assumptions!$B$21+Assumptions!$B$22/Assumptions!$B$52)/(Assumptions!$B$21+Assumptions!$B$22/$C$755),Assumptions!$B$52)</f>
        <v>25</v>
      </c>
      <c r="AB755" s="12" t="n">
        <f aca="false">Assumptions!$B$53/$AA$755</f>
        <v>1</v>
      </c>
      <c r="AC755" s="12" t="n">
        <f aca="false">Assumptions!$B$54*$AB$755</f>
        <v>2400000</v>
      </c>
      <c r="AD755" s="12" t="n">
        <f aca="false">IF($C$755&lt;Assumptions!$B$57,Assumptions!$B$57*(Assumptions!$B$21+Assumptions!$B$22/Assumptions!$B$57)/(Assumptions!$B$21+Assumptions!$B$22/$C$755),Assumptions!$B$57)</f>
        <v>57.4765521285018</v>
      </c>
      <c r="AE755" s="12" t="n">
        <f aca="false">Assumptions!$B$58/$AD$755</f>
        <v>1.04390395349144</v>
      </c>
      <c r="AF755" s="12" t="n">
        <f aca="false">Assumptions!$B$59*$AE$755</f>
        <v>1739840.27045372</v>
      </c>
      <c r="AG755" s="12" t="n">
        <f aca="false">IF($C$755&lt;Assumptions!$B$62,Assumptions!$B$62*(Assumptions!$B$21+Assumptions!$B$22/Assumptions!$B$62)/(Assumptions!$B$21+Assumptions!$B$22/$C$755),Assumptions!$B$62)</f>
        <v>48.7386356380957</v>
      </c>
      <c r="AH755" s="12" t="n">
        <f aca="false">Assumptions!$B$63/$AG$755</f>
        <v>1.00861073266434</v>
      </c>
      <c r="AI755" s="12" t="n">
        <f aca="false">Assumptions!$B$64*$AH$755</f>
        <v>6155215.43407649</v>
      </c>
    </row>
    <row r="756" customFormat="false" ht="15" hidden="true" customHeight="false" outlineLevel="0" collapsed="false">
      <c r="A756" s="6" t="n">
        <f aca="false">ROW()-ROW($A$706)+Assumptions!$B$4</f>
        <v>50</v>
      </c>
      <c r="B756" s="12" t="n">
        <f aca="false">$P$755</f>
        <v>615462.086970217</v>
      </c>
      <c r="C756" s="12" t="n">
        <f aca="false">$B$4/(Assumptions!$B$16+$B$756)</f>
        <v>32.2291076272259</v>
      </c>
      <c r="D756" s="12" t="n">
        <f aca="false">Assumptions!$B$7/$C$756</f>
        <v>930835.577174256</v>
      </c>
      <c r="E756" s="12" t="n">
        <f aca="false">$T$756+$W$756+$Z$756+$AC$756+$AF$756+$AI$756</f>
        <v>23295055.7045302</v>
      </c>
      <c r="F756" s="12" t="n">
        <f aca="false">Assumptions!$B$70/(Assumptions!$B$20+Assumptions!$B$17+$B$756+$E$756+$O$755)</f>
        <v>26.7274664074582</v>
      </c>
      <c r="G756" s="12" t="n">
        <f aca="false">$C$756*(1-Assumptions!$B$71)</f>
        <v>25.7832861017807</v>
      </c>
      <c r="H756" s="12" t="n">
        <f aca="false">MIN($F$756,$G$756)</f>
        <v>25.7832861017807</v>
      </c>
      <c r="I756" s="12" t="str">
        <f aca="false">IF($F$756&lt;=$G$756,"cap","discount")</f>
        <v>discount</v>
      </c>
      <c r="J756" s="12" t="n">
        <f aca="false">Assumptions!$B$69/$H$756</f>
        <v>193924.07857797</v>
      </c>
      <c r="K756" s="12" t="n">
        <f aca="false">Assumptions!$B$74/(Assumptions!$B$20+Assumptions!$B$17+$B$756+$E$756+$J$756)</f>
        <v>42.6676805985831</v>
      </c>
      <c r="L756" s="12" t="n">
        <f aca="false">$C$756*(1-Assumptions!$B$75)</f>
        <v>27.394741483142</v>
      </c>
      <c r="M756" s="12" t="n">
        <f aca="false">MIN($K$756,$L$756)</f>
        <v>27.394741483142</v>
      </c>
      <c r="N756" s="12" t="str">
        <f aca="false">IF($K$756&lt;=$L$756,"cap","discount")</f>
        <v>discount</v>
      </c>
      <c r="O756" s="12" t="n">
        <f aca="false">Assumptions!$B$73/$M$756</f>
        <v>109510.067902854</v>
      </c>
      <c r="P756" s="12" t="n">
        <f aca="false">MAX(Assumptions!$B$4,($A$6*(Assumptions!$B$20+$E$756+Assumptions!$B$17+$J$756+$O$756+$D$756)-Assumptions!$B$17)/(1-$A$6))</f>
        <v>615462.086970217</v>
      </c>
      <c r="Q756" s="12" t="n">
        <f aca="false">Assumptions!$B$20+$E$756+Assumptions!$B$17+$P$756+$J$756+$O$756+$D$756</f>
        <v>38539454.5151555</v>
      </c>
      <c r="R756" s="12" t="n">
        <f aca="false">IF($C$756&lt;Assumptions!$B$37,Assumptions!$B$37*(Assumptions!$B$21+Assumptions!$B$22/Assumptions!$B$37)/(Assumptions!$B$21+Assumptions!$B$22/$C$756),Assumptions!$B$37)</f>
        <v>1</v>
      </c>
      <c r="S756" s="12" t="n">
        <f aca="false">Assumptions!$B$38/$R$756</f>
        <v>1</v>
      </c>
      <c r="T756" s="12" t="n">
        <f aca="false">Assumptions!$B$39*$S$756</f>
        <v>5000000</v>
      </c>
      <c r="U756" s="12" t="n">
        <f aca="false">IF($C$756&lt;Assumptions!$B$42,Assumptions!$B$42*(Assumptions!$B$21+Assumptions!$B$22/Assumptions!$B$42)/(Assumptions!$B$21+Assumptions!$B$22/$C$756),Assumptions!$B$42)</f>
        <v>3</v>
      </c>
      <c r="V756" s="12" t="n">
        <f aca="false">Assumptions!$B$43/$U$756</f>
        <v>1</v>
      </c>
      <c r="W756" s="12" t="n">
        <f aca="false">Assumptions!$B$44*$V$756</f>
        <v>5000000</v>
      </c>
      <c r="X756" s="12" t="n">
        <f aca="false">IF($C$756&lt;Assumptions!$B$47,Assumptions!$B$47*(Assumptions!$B$21+Assumptions!$B$22/Assumptions!$B$47)/(Assumptions!$B$21+Assumptions!$B$22/$C$756),Assumptions!$B$47)</f>
        <v>10</v>
      </c>
      <c r="Y756" s="12" t="n">
        <f aca="false">Assumptions!$B$48/$X$756</f>
        <v>1</v>
      </c>
      <c r="Z756" s="12" t="n">
        <f aca="false">Assumptions!$B$49*$Y$756</f>
        <v>3000000</v>
      </c>
      <c r="AA756" s="12" t="n">
        <f aca="false">IF($C$756&lt;Assumptions!$B$52,Assumptions!$B$52*(Assumptions!$B$21+Assumptions!$B$22/Assumptions!$B$52)/(Assumptions!$B$21+Assumptions!$B$22/$C$756),Assumptions!$B$52)</f>
        <v>25</v>
      </c>
      <c r="AB756" s="12" t="n">
        <f aca="false">Assumptions!$B$53/$AA$756</f>
        <v>1</v>
      </c>
      <c r="AC756" s="12" t="n">
        <f aca="false">Assumptions!$B$54*$AB$756</f>
        <v>2400000</v>
      </c>
      <c r="AD756" s="12" t="n">
        <f aca="false">IF($C$756&lt;Assumptions!$B$57,Assumptions!$B$57*(Assumptions!$B$21+Assumptions!$B$22/Assumptions!$B$57)/(Assumptions!$B$21+Assumptions!$B$22/$C$756),Assumptions!$B$57)</f>
        <v>57.4765521285018</v>
      </c>
      <c r="AE756" s="12" t="n">
        <f aca="false">Assumptions!$B$58/$AD$756</f>
        <v>1.04390395349144</v>
      </c>
      <c r="AF756" s="12" t="n">
        <f aca="false">Assumptions!$B$59*$AE$756</f>
        <v>1739840.27045372</v>
      </c>
      <c r="AG756" s="12" t="n">
        <f aca="false">IF($C$756&lt;Assumptions!$B$62,Assumptions!$B$62*(Assumptions!$B$21+Assumptions!$B$22/Assumptions!$B$62)/(Assumptions!$B$21+Assumptions!$B$22/$C$756),Assumptions!$B$62)</f>
        <v>48.7386356380957</v>
      </c>
      <c r="AH756" s="12" t="n">
        <f aca="false">Assumptions!$B$63/$AG$756</f>
        <v>1.00861073266434</v>
      </c>
      <c r="AI756" s="12" t="n">
        <f aca="false">Assumptions!$B$64*$AH$756</f>
        <v>6155215.43407649</v>
      </c>
    </row>
    <row r="757" customFormat="false" ht="15" hidden="true" customHeight="false" outlineLevel="0" collapsed="false">
      <c r="A757" s="6" t="n">
        <f aca="false">ROW()-ROW($A$706)+Assumptions!$B$4</f>
        <v>51</v>
      </c>
      <c r="B757" s="12" t="n">
        <f aca="false">$P$756</f>
        <v>615462.086970217</v>
      </c>
      <c r="C757" s="12" t="n">
        <f aca="false">$B$4/(Assumptions!$B$16+$B$757)</f>
        <v>32.2291076272259</v>
      </c>
      <c r="D757" s="12" t="n">
        <f aca="false">Assumptions!$B$7/$C$757</f>
        <v>930835.577174256</v>
      </c>
      <c r="E757" s="12" t="n">
        <f aca="false">$T$757+$W$757+$Z$757+$AC$757+$AF$757+$AI$757</f>
        <v>23295055.7045302</v>
      </c>
      <c r="F757" s="12" t="n">
        <f aca="false">Assumptions!$B$70/(Assumptions!$B$20+Assumptions!$B$17+$B$757+$E$757+$O$756)</f>
        <v>26.7274664074582</v>
      </c>
      <c r="G757" s="12" t="n">
        <f aca="false">$C$757*(1-Assumptions!$B$71)</f>
        <v>25.7832861017807</v>
      </c>
      <c r="H757" s="12" t="n">
        <f aca="false">MIN($F$757,$G$757)</f>
        <v>25.7832861017807</v>
      </c>
      <c r="I757" s="12" t="str">
        <f aca="false">IF($F$757&lt;=$G$757,"cap","discount")</f>
        <v>discount</v>
      </c>
      <c r="J757" s="12" t="n">
        <f aca="false">Assumptions!$B$69/$H$757</f>
        <v>193924.07857797</v>
      </c>
      <c r="K757" s="12" t="n">
        <f aca="false">Assumptions!$B$74/(Assumptions!$B$20+Assumptions!$B$17+$B$757+$E$757+$J$757)</f>
        <v>42.6676805985831</v>
      </c>
      <c r="L757" s="12" t="n">
        <f aca="false">$C$757*(1-Assumptions!$B$75)</f>
        <v>27.394741483142</v>
      </c>
      <c r="M757" s="12" t="n">
        <f aca="false">MIN($K$757,$L$757)</f>
        <v>27.394741483142</v>
      </c>
      <c r="N757" s="12" t="str">
        <f aca="false">IF($K$757&lt;=$L$757,"cap","discount")</f>
        <v>discount</v>
      </c>
      <c r="O757" s="12" t="n">
        <f aca="false">Assumptions!$B$73/$M$757</f>
        <v>109510.067902854</v>
      </c>
      <c r="P757" s="12" t="n">
        <f aca="false">MAX(Assumptions!$B$4,($A$6*(Assumptions!$B$20+$E$757+Assumptions!$B$17+$J$757+$O$757+$D$757)-Assumptions!$B$17)/(1-$A$6))</f>
        <v>615462.086970217</v>
      </c>
      <c r="Q757" s="12" t="n">
        <f aca="false">Assumptions!$B$20+$E$757+Assumptions!$B$17+$P$757+$J$757+$O$757+$D$757</f>
        <v>38539454.5151555</v>
      </c>
      <c r="R757" s="12" t="n">
        <f aca="false">IF($C$757&lt;Assumptions!$B$37,Assumptions!$B$37*(Assumptions!$B$21+Assumptions!$B$22/Assumptions!$B$37)/(Assumptions!$B$21+Assumptions!$B$22/$C$757),Assumptions!$B$37)</f>
        <v>1</v>
      </c>
      <c r="S757" s="12" t="n">
        <f aca="false">Assumptions!$B$38/$R$757</f>
        <v>1</v>
      </c>
      <c r="T757" s="12" t="n">
        <f aca="false">Assumptions!$B$39*$S$757</f>
        <v>5000000</v>
      </c>
      <c r="U757" s="12" t="n">
        <f aca="false">IF($C$757&lt;Assumptions!$B$42,Assumptions!$B$42*(Assumptions!$B$21+Assumptions!$B$22/Assumptions!$B$42)/(Assumptions!$B$21+Assumptions!$B$22/$C$757),Assumptions!$B$42)</f>
        <v>3</v>
      </c>
      <c r="V757" s="12" t="n">
        <f aca="false">Assumptions!$B$43/$U$757</f>
        <v>1</v>
      </c>
      <c r="W757" s="12" t="n">
        <f aca="false">Assumptions!$B$44*$V$757</f>
        <v>5000000</v>
      </c>
      <c r="X757" s="12" t="n">
        <f aca="false">IF($C$757&lt;Assumptions!$B$47,Assumptions!$B$47*(Assumptions!$B$21+Assumptions!$B$22/Assumptions!$B$47)/(Assumptions!$B$21+Assumptions!$B$22/$C$757),Assumptions!$B$47)</f>
        <v>10</v>
      </c>
      <c r="Y757" s="12" t="n">
        <f aca="false">Assumptions!$B$48/$X$757</f>
        <v>1</v>
      </c>
      <c r="Z757" s="12" t="n">
        <f aca="false">Assumptions!$B$49*$Y$757</f>
        <v>3000000</v>
      </c>
      <c r="AA757" s="12" t="n">
        <f aca="false">IF($C$757&lt;Assumptions!$B$52,Assumptions!$B$52*(Assumptions!$B$21+Assumptions!$B$22/Assumptions!$B$52)/(Assumptions!$B$21+Assumptions!$B$22/$C$757),Assumptions!$B$52)</f>
        <v>25</v>
      </c>
      <c r="AB757" s="12" t="n">
        <f aca="false">Assumptions!$B$53/$AA$757</f>
        <v>1</v>
      </c>
      <c r="AC757" s="12" t="n">
        <f aca="false">Assumptions!$B$54*$AB$757</f>
        <v>2400000</v>
      </c>
      <c r="AD757" s="12" t="n">
        <f aca="false">IF($C$757&lt;Assumptions!$B$57,Assumptions!$B$57*(Assumptions!$B$21+Assumptions!$B$22/Assumptions!$B$57)/(Assumptions!$B$21+Assumptions!$B$22/$C$757),Assumptions!$B$57)</f>
        <v>57.4765521285018</v>
      </c>
      <c r="AE757" s="12" t="n">
        <f aca="false">Assumptions!$B$58/$AD$757</f>
        <v>1.04390395349144</v>
      </c>
      <c r="AF757" s="12" t="n">
        <f aca="false">Assumptions!$B$59*$AE$757</f>
        <v>1739840.27045372</v>
      </c>
      <c r="AG757" s="12" t="n">
        <f aca="false">IF($C$757&lt;Assumptions!$B$62,Assumptions!$B$62*(Assumptions!$B$21+Assumptions!$B$22/Assumptions!$B$62)/(Assumptions!$B$21+Assumptions!$B$22/$C$757),Assumptions!$B$62)</f>
        <v>48.7386356380957</v>
      </c>
      <c r="AH757" s="12" t="n">
        <f aca="false">Assumptions!$B$63/$AG$757</f>
        <v>1.00861073266434</v>
      </c>
      <c r="AI757" s="12" t="n">
        <f aca="false">Assumptions!$B$64*$AH$757</f>
        <v>6155215.43407649</v>
      </c>
    </row>
    <row r="758" customFormat="false" ht="15" hidden="true" customHeight="false" outlineLevel="0" collapsed="false">
      <c r="A758" s="6" t="n">
        <f aca="false">ROW()-ROW($A$706)+Assumptions!$B$4</f>
        <v>52</v>
      </c>
      <c r="B758" s="12" t="n">
        <f aca="false">$P$757</f>
        <v>615462.086970217</v>
      </c>
      <c r="C758" s="12" t="n">
        <f aca="false">$B$4/(Assumptions!$B$16+$B$758)</f>
        <v>32.2291076272259</v>
      </c>
      <c r="D758" s="12" t="n">
        <f aca="false">Assumptions!$B$7/$C$758</f>
        <v>930835.577174256</v>
      </c>
      <c r="E758" s="12" t="n">
        <f aca="false">$T$758+$W$758+$Z$758+$AC$758+$AF$758+$AI$758</f>
        <v>23295055.7045302</v>
      </c>
      <c r="F758" s="12" t="n">
        <f aca="false">Assumptions!$B$70/(Assumptions!$B$20+Assumptions!$B$17+$B$758+$E$758+$O$757)</f>
        <v>26.7274664074582</v>
      </c>
      <c r="G758" s="12" t="n">
        <f aca="false">$C$758*(1-Assumptions!$B$71)</f>
        <v>25.7832861017807</v>
      </c>
      <c r="H758" s="12" t="n">
        <f aca="false">MIN($F$758,$G$758)</f>
        <v>25.7832861017807</v>
      </c>
      <c r="I758" s="12" t="str">
        <f aca="false">IF($F$758&lt;=$G$758,"cap","discount")</f>
        <v>discount</v>
      </c>
      <c r="J758" s="12" t="n">
        <f aca="false">Assumptions!$B$69/$H$758</f>
        <v>193924.07857797</v>
      </c>
      <c r="K758" s="12" t="n">
        <f aca="false">Assumptions!$B$74/(Assumptions!$B$20+Assumptions!$B$17+$B$758+$E$758+$J$758)</f>
        <v>42.6676805985831</v>
      </c>
      <c r="L758" s="12" t="n">
        <f aca="false">$C$758*(1-Assumptions!$B$75)</f>
        <v>27.394741483142</v>
      </c>
      <c r="M758" s="12" t="n">
        <f aca="false">MIN($K$758,$L$758)</f>
        <v>27.394741483142</v>
      </c>
      <c r="N758" s="12" t="str">
        <f aca="false">IF($K$758&lt;=$L$758,"cap","discount")</f>
        <v>discount</v>
      </c>
      <c r="O758" s="12" t="n">
        <f aca="false">Assumptions!$B$73/$M$758</f>
        <v>109510.067902854</v>
      </c>
      <c r="P758" s="12" t="n">
        <f aca="false">MAX(Assumptions!$B$4,($A$6*(Assumptions!$B$20+$E$758+Assumptions!$B$17+$J$758+$O$758+$D$758)-Assumptions!$B$17)/(1-$A$6))</f>
        <v>615462.086970217</v>
      </c>
      <c r="Q758" s="12" t="n">
        <f aca="false">Assumptions!$B$20+$E$758+Assumptions!$B$17+$P$758+$J$758+$O$758+$D$758</f>
        <v>38539454.5151555</v>
      </c>
      <c r="R758" s="12" t="n">
        <f aca="false">IF($C$758&lt;Assumptions!$B$37,Assumptions!$B$37*(Assumptions!$B$21+Assumptions!$B$22/Assumptions!$B$37)/(Assumptions!$B$21+Assumptions!$B$22/$C$758),Assumptions!$B$37)</f>
        <v>1</v>
      </c>
      <c r="S758" s="12" t="n">
        <f aca="false">Assumptions!$B$38/$R$758</f>
        <v>1</v>
      </c>
      <c r="T758" s="12" t="n">
        <f aca="false">Assumptions!$B$39*$S$758</f>
        <v>5000000</v>
      </c>
      <c r="U758" s="12" t="n">
        <f aca="false">IF($C$758&lt;Assumptions!$B$42,Assumptions!$B$42*(Assumptions!$B$21+Assumptions!$B$22/Assumptions!$B$42)/(Assumptions!$B$21+Assumptions!$B$22/$C$758),Assumptions!$B$42)</f>
        <v>3</v>
      </c>
      <c r="V758" s="12" t="n">
        <f aca="false">Assumptions!$B$43/$U$758</f>
        <v>1</v>
      </c>
      <c r="W758" s="12" t="n">
        <f aca="false">Assumptions!$B$44*$V$758</f>
        <v>5000000</v>
      </c>
      <c r="X758" s="12" t="n">
        <f aca="false">IF($C$758&lt;Assumptions!$B$47,Assumptions!$B$47*(Assumptions!$B$21+Assumptions!$B$22/Assumptions!$B$47)/(Assumptions!$B$21+Assumptions!$B$22/$C$758),Assumptions!$B$47)</f>
        <v>10</v>
      </c>
      <c r="Y758" s="12" t="n">
        <f aca="false">Assumptions!$B$48/$X$758</f>
        <v>1</v>
      </c>
      <c r="Z758" s="12" t="n">
        <f aca="false">Assumptions!$B$49*$Y$758</f>
        <v>3000000</v>
      </c>
      <c r="AA758" s="12" t="n">
        <f aca="false">IF($C$758&lt;Assumptions!$B$52,Assumptions!$B$52*(Assumptions!$B$21+Assumptions!$B$22/Assumptions!$B$52)/(Assumptions!$B$21+Assumptions!$B$22/$C$758),Assumptions!$B$52)</f>
        <v>25</v>
      </c>
      <c r="AB758" s="12" t="n">
        <f aca="false">Assumptions!$B$53/$AA$758</f>
        <v>1</v>
      </c>
      <c r="AC758" s="12" t="n">
        <f aca="false">Assumptions!$B$54*$AB$758</f>
        <v>2400000</v>
      </c>
      <c r="AD758" s="12" t="n">
        <f aca="false">IF($C$758&lt;Assumptions!$B$57,Assumptions!$B$57*(Assumptions!$B$21+Assumptions!$B$22/Assumptions!$B$57)/(Assumptions!$B$21+Assumptions!$B$22/$C$758),Assumptions!$B$57)</f>
        <v>57.4765521285018</v>
      </c>
      <c r="AE758" s="12" t="n">
        <f aca="false">Assumptions!$B$58/$AD$758</f>
        <v>1.04390395349144</v>
      </c>
      <c r="AF758" s="12" t="n">
        <f aca="false">Assumptions!$B$59*$AE$758</f>
        <v>1739840.27045372</v>
      </c>
      <c r="AG758" s="12" t="n">
        <f aca="false">IF($C$758&lt;Assumptions!$B$62,Assumptions!$B$62*(Assumptions!$B$21+Assumptions!$B$22/Assumptions!$B$62)/(Assumptions!$B$21+Assumptions!$B$22/$C$758),Assumptions!$B$62)</f>
        <v>48.7386356380957</v>
      </c>
      <c r="AH758" s="12" t="n">
        <f aca="false">Assumptions!$B$63/$AG$758</f>
        <v>1.00861073266434</v>
      </c>
      <c r="AI758" s="12" t="n">
        <f aca="false">Assumptions!$B$64*$AH$758</f>
        <v>6155215.43407649</v>
      </c>
    </row>
    <row r="759" customFormat="false" ht="15" hidden="true" customHeight="false" outlineLevel="0" collapsed="false">
      <c r="A759" s="6" t="n">
        <f aca="false">ROW()-ROW($A$706)+Assumptions!$B$4</f>
        <v>53</v>
      </c>
      <c r="B759" s="12" t="n">
        <f aca="false">$P$758</f>
        <v>615462.086970217</v>
      </c>
      <c r="C759" s="12" t="n">
        <f aca="false">$B$4/(Assumptions!$B$16+$B$759)</f>
        <v>32.2291076272259</v>
      </c>
      <c r="D759" s="12" t="n">
        <f aca="false">Assumptions!$B$7/$C$759</f>
        <v>930835.577174256</v>
      </c>
      <c r="E759" s="12" t="n">
        <f aca="false">$T$759+$W$759+$Z$759+$AC$759+$AF$759+$AI$759</f>
        <v>23295055.7045302</v>
      </c>
      <c r="F759" s="12" t="n">
        <f aca="false">Assumptions!$B$70/(Assumptions!$B$20+Assumptions!$B$17+$B$759+$E$759+$O$758)</f>
        <v>26.7274664074582</v>
      </c>
      <c r="G759" s="12" t="n">
        <f aca="false">$C$759*(1-Assumptions!$B$71)</f>
        <v>25.7832861017807</v>
      </c>
      <c r="H759" s="12" t="n">
        <f aca="false">MIN($F$759,$G$759)</f>
        <v>25.7832861017807</v>
      </c>
      <c r="I759" s="12" t="str">
        <f aca="false">IF($F$759&lt;=$G$759,"cap","discount")</f>
        <v>discount</v>
      </c>
      <c r="J759" s="12" t="n">
        <f aca="false">Assumptions!$B$69/$H$759</f>
        <v>193924.07857797</v>
      </c>
      <c r="K759" s="12" t="n">
        <f aca="false">Assumptions!$B$74/(Assumptions!$B$20+Assumptions!$B$17+$B$759+$E$759+$J$759)</f>
        <v>42.6676805985831</v>
      </c>
      <c r="L759" s="12" t="n">
        <f aca="false">$C$759*(1-Assumptions!$B$75)</f>
        <v>27.394741483142</v>
      </c>
      <c r="M759" s="12" t="n">
        <f aca="false">MIN($K$759,$L$759)</f>
        <v>27.394741483142</v>
      </c>
      <c r="N759" s="12" t="str">
        <f aca="false">IF($K$759&lt;=$L$759,"cap","discount")</f>
        <v>discount</v>
      </c>
      <c r="O759" s="12" t="n">
        <f aca="false">Assumptions!$B$73/$M$759</f>
        <v>109510.067902854</v>
      </c>
      <c r="P759" s="12" t="n">
        <f aca="false">MAX(Assumptions!$B$4,($A$6*(Assumptions!$B$20+$E$759+Assumptions!$B$17+$J$759+$O$759+$D$759)-Assumptions!$B$17)/(1-$A$6))</f>
        <v>615462.086970217</v>
      </c>
      <c r="Q759" s="12" t="n">
        <f aca="false">Assumptions!$B$20+$E$759+Assumptions!$B$17+$P$759+$J$759+$O$759+$D$759</f>
        <v>38539454.5151555</v>
      </c>
      <c r="R759" s="12" t="n">
        <f aca="false">IF($C$759&lt;Assumptions!$B$37,Assumptions!$B$37*(Assumptions!$B$21+Assumptions!$B$22/Assumptions!$B$37)/(Assumptions!$B$21+Assumptions!$B$22/$C$759),Assumptions!$B$37)</f>
        <v>1</v>
      </c>
      <c r="S759" s="12" t="n">
        <f aca="false">Assumptions!$B$38/$R$759</f>
        <v>1</v>
      </c>
      <c r="T759" s="12" t="n">
        <f aca="false">Assumptions!$B$39*$S$759</f>
        <v>5000000</v>
      </c>
      <c r="U759" s="12" t="n">
        <f aca="false">IF($C$759&lt;Assumptions!$B$42,Assumptions!$B$42*(Assumptions!$B$21+Assumptions!$B$22/Assumptions!$B$42)/(Assumptions!$B$21+Assumptions!$B$22/$C$759),Assumptions!$B$42)</f>
        <v>3</v>
      </c>
      <c r="V759" s="12" t="n">
        <f aca="false">Assumptions!$B$43/$U$759</f>
        <v>1</v>
      </c>
      <c r="W759" s="12" t="n">
        <f aca="false">Assumptions!$B$44*$V$759</f>
        <v>5000000</v>
      </c>
      <c r="X759" s="12" t="n">
        <f aca="false">IF($C$759&lt;Assumptions!$B$47,Assumptions!$B$47*(Assumptions!$B$21+Assumptions!$B$22/Assumptions!$B$47)/(Assumptions!$B$21+Assumptions!$B$22/$C$759),Assumptions!$B$47)</f>
        <v>10</v>
      </c>
      <c r="Y759" s="12" t="n">
        <f aca="false">Assumptions!$B$48/$X$759</f>
        <v>1</v>
      </c>
      <c r="Z759" s="12" t="n">
        <f aca="false">Assumptions!$B$49*$Y$759</f>
        <v>3000000</v>
      </c>
      <c r="AA759" s="12" t="n">
        <f aca="false">IF($C$759&lt;Assumptions!$B$52,Assumptions!$B$52*(Assumptions!$B$21+Assumptions!$B$22/Assumptions!$B$52)/(Assumptions!$B$21+Assumptions!$B$22/$C$759),Assumptions!$B$52)</f>
        <v>25</v>
      </c>
      <c r="AB759" s="12" t="n">
        <f aca="false">Assumptions!$B$53/$AA$759</f>
        <v>1</v>
      </c>
      <c r="AC759" s="12" t="n">
        <f aca="false">Assumptions!$B$54*$AB$759</f>
        <v>2400000</v>
      </c>
      <c r="AD759" s="12" t="n">
        <f aca="false">IF($C$759&lt;Assumptions!$B$57,Assumptions!$B$57*(Assumptions!$B$21+Assumptions!$B$22/Assumptions!$B$57)/(Assumptions!$B$21+Assumptions!$B$22/$C$759),Assumptions!$B$57)</f>
        <v>57.4765521285018</v>
      </c>
      <c r="AE759" s="12" t="n">
        <f aca="false">Assumptions!$B$58/$AD$759</f>
        <v>1.04390395349144</v>
      </c>
      <c r="AF759" s="12" t="n">
        <f aca="false">Assumptions!$B$59*$AE$759</f>
        <v>1739840.27045372</v>
      </c>
      <c r="AG759" s="12" t="n">
        <f aca="false">IF($C$759&lt;Assumptions!$B$62,Assumptions!$B$62*(Assumptions!$B$21+Assumptions!$B$22/Assumptions!$B$62)/(Assumptions!$B$21+Assumptions!$B$22/$C$759),Assumptions!$B$62)</f>
        <v>48.7386356380957</v>
      </c>
      <c r="AH759" s="12" t="n">
        <f aca="false">Assumptions!$B$63/$AG$759</f>
        <v>1.00861073266434</v>
      </c>
      <c r="AI759" s="12" t="n">
        <f aca="false">Assumptions!$B$64*$AH$759</f>
        <v>6155215.43407649</v>
      </c>
    </row>
    <row r="760" customFormat="false" ht="15" hidden="true" customHeight="false" outlineLevel="0" collapsed="false">
      <c r="A760" s="6" t="n">
        <f aca="false">ROW()-ROW($A$706)+Assumptions!$B$4</f>
        <v>54</v>
      </c>
      <c r="B760" s="12" t="n">
        <f aca="false">$P$759</f>
        <v>615462.086970217</v>
      </c>
      <c r="C760" s="12" t="n">
        <f aca="false">$B$4/(Assumptions!$B$16+$B$760)</f>
        <v>32.2291076272259</v>
      </c>
      <c r="D760" s="12" t="n">
        <f aca="false">Assumptions!$B$7/$C$760</f>
        <v>930835.577174256</v>
      </c>
      <c r="E760" s="12" t="n">
        <f aca="false">$T$760+$W$760+$Z$760+$AC$760+$AF$760+$AI$760</f>
        <v>23295055.7045302</v>
      </c>
      <c r="F760" s="12" t="n">
        <f aca="false">Assumptions!$B$70/(Assumptions!$B$20+Assumptions!$B$17+$B$760+$E$760+$O$759)</f>
        <v>26.7274664074582</v>
      </c>
      <c r="G760" s="12" t="n">
        <f aca="false">$C$760*(1-Assumptions!$B$71)</f>
        <v>25.7832861017807</v>
      </c>
      <c r="H760" s="12" t="n">
        <f aca="false">MIN($F$760,$G$760)</f>
        <v>25.7832861017807</v>
      </c>
      <c r="I760" s="12" t="str">
        <f aca="false">IF($F$760&lt;=$G$760,"cap","discount")</f>
        <v>discount</v>
      </c>
      <c r="J760" s="12" t="n">
        <f aca="false">Assumptions!$B$69/$H$760</f>
        <v>193924.07857797</v>
      </c>
      <c r="K760" s="12" t="n">
        <f aca="false">Assumptions!$B$74/(Assumptions!$B$20+Assumptions!$B$17+$B$760+$E$760+$J$760)</f>
        <v>42.6676805985831</v>
      </c>
      <c r="L760" s="12" t="n">
        <f aca="false">$C$760*(1-Assumptions!$B$75)</f>
        <v>27.394741483142</v>
      </c>
      <c r="M760" s="12" t="n">
        <f aca="false">MIN($K$760,$L$760)</f>
        <v>27.394741483142</v>
      </c>
      <c r="N760" s="12" t="str">
        <f aca="false">IF($K$760&lt;=$L$760,"cap","discount")</f>
        <v>discount</v>
      </c>
      <c r="O760" s="12" t="n">
        <f aca="false">Assumptions!$B$73/$M$760</f>
        <v>109510.067902854</v>
      </c>
      <c r="P760" s="12" t="n">
        <f aca="false">MAX(Assumptions!$B$4,($A$6*(Assumptions!$B$20+$E$760+Assumptions!$B$17+$J$760+$O$760+$D$760)-Assumptions!$B$17)/(1-$A$6))</f>
        <v>615462.086970217</v>
      </c>
      <c r="Q760" s="12" t="n">
        <f aca="false">Assumptions!$B$20+$E$760+Assumptions!$B$17+$P$760+$J$760+$O$760+$D$760</f>
        <v>38539454.5151555</v>
      </c>
      <c r="R760" s="12" t="n">
        <f aca="false">IF($C$760&lt;Assumptions!$B$37,Assumptions!$B$37*(Assumptions!$B$21+Assumptions!$B$22/Assumptions!$B$37)/(Assumptions!$B$21+Assumptions!$B$22/$C$760),Assumptions!$B$37)</f>
        <v>1</v>
      </c>
      <c r="S760" s="12" t="n">
        <f aca="false">Assumptions!$B$38/$R$760</f>
        <v>1</v>
      </c>
      <c r="T760" s="12" t="n">
        <f aca="false">Assumptions!$B$39*$S$760</f>
        <v>5000000</v>
      </c>
      <c r="U760" s="12" t="n">
        <f aca="false">IF($C$760&lt;Assumptions!$B$42,Assumptions!$B$42*(Assumptions!$B$21+Assumptions!$B$22/Assumptions!$B$42)/(Assumptions!$B$21+Assumptions!$B$22/$C$760),Assumptions!$B$42)</f>
        <v>3</v>
      </c>
      <c r="V760" s="12" t="n">
        <f aca="false">Assumptions!$B$43/$U$760</f>
        <v>1</v>
      </c>
      <c r="W760" s="12" t="n">
        <f aca="false">Assumptions!$B$44*$V$760</f>
        <v>5000000</v>
      </c>
      <c r="X760" s="12" t="n">
        <f aca="false">IF($C$760&lt;Assumptions!$B$47,Assumptions!$B$47*(Assumptions!$B$21+Assumptions!$B$22/Assumptions!$B$47)/(Assumptions!$B$21+Assumptions!$B$22/$C$760),Assumptions!$B$47)</f>
        <v>10</v>
      </c>
      <c r="Y760" s="12" t="n">
        <f aca="false">Assumptions!$B$48/$X$760</f>
        <v>1</v>
      </c>
      <c r="Z760" s="12" t="n">
        <f aca="false">Assumptions!$B$49*$Y$760</f>
        <v>3000000</v>
      </c>
      <c r="AA760" s="12" t="n">
        <f aca="false">IF($C$760&lt;Assumptions!$B$52,Assumptions!$B$52*(Assumptions!$B$21+Assumptions!$B$22/Assumptions!$B$52)/(Assumptions!$B$21+Assumptions!$B$22/$C$760),Assumptions!$B$52)</f>
        <v>25</v>
      </c>
      <c r="AB760" s="12" t="n">
        <f aca="false">Assumptions!$B$53/$AA$760</f>
        <v>1</v>
      </c>
      <c r="AC760" s="12" t="n">
        <f aca="false">Assumptions!$B$54*$AB$760</f>
        <v>2400000</v>
      </c>
      <c r="AD760" s="12" t="n">
        <f aca="false">IF($C$760&lt;Assumptions!$B$57,Assumptions!$B$57*(Assumptions!$B$21+Assumptions!$B$22/Assumptions!$B$57)/(Assumptions!$B$21+Assumptions!$B$22/$C$760),Assumptions!$B$57)</f>
        <v>57.4765521285018</v>
      </c>
      <c r="AE760" s="12" t="n">
        <f aca="false">Assumptions!$B$58/$AD$760</f>
        <v>1.04390395349144</v>
      </c>
      <c r="AF760" s="12" t="n">
        <f aca="false">Assumptions!$B$59*$AE$760</f>
        <v>1739840.27045372</v>
      </c>
      <c r="AG760" s="12" t="n">
        <f aca="false">IF($C$760&lt;Assumptions!$B$62,Assumptions!$B$62*(Assumptions!$B$21+Assumptions!$B$22/Assumptions!$B$62)/(Assumptions!$B$21+Assumptions!$B$22/$C$760),Assumptions!$B$62)</f>
        <v>48.7386356380957</v>
      </c>
      <c r="AH760" s="12" t="n">
        <f aca="false">Assumptions!$B$63/$AG$760</f>
        <v>1.00861073266434</v>
      </c>
      <c r="AI760" s="12" t="n">
        <f aca="false">Assumptions!$B$64*$AH$760</f>
        <v>6155215.43407649</v>
      </c>
    </row>
    <row r="761" customFormat="false" ht="15" hidden="true" customHeight="false" outlineLevel="0" collapsed="false">
      <c r="A761" s="6" t="n">
        <f aca="false">ROW()-ROW($A$706)+Assumptions!$B$4</f>
        <v>55</v>
      </c>
      <c r="B761" s="12" t="n">
        <f aca="false">$P$760</f>
        <v>615462.086970217</v>
      </c>
      <c r="C761" s="12" t="n">
        <f aca="false">$B$4/(Assumptions!$B$16+$B$761)</f>
        <v>32.2291076272259</v>
      </c>
      <c r="D761" s="12" t="n">
        <f aca="false">Assumptions!$B$7/$C$761</f>
        <v>930835.577174256</v>
      </c>
      <c r="E761" s="12" t="n">
        <f aca="false">$T$761+$W$761+$Z$761+$AC$761+$AF$761+$AI$761</f>
        <v>23295055.7045302</v>
      </c>
      <c r="F761" s="12" t="n">
        <f aca="false">Assumptions!$B$70/(Assumptions!$B$20+Assumptions!$B$17+$B$761+$E$761+$O$760)</f>
        <v>26.7274664074582</v>
      </c>
      <c r="G761" s="12" t="n">
        <f aca="false">$C$761*(1-Assumptions!$B$71)</f>
        <v>25.7832861017807</v>
      </c>
      <c r="H761" s="12" t="n">
        <f aca="false">MIN($F$761,$G$761)</f>
        <v>25.7832861017807</v>
      </c>
      <c r="I761" s="12" t="str">
        <f aca="false">IF($F$761&lt;=$G$761,"cap","discount")</f>
        <v>discount</v>
      </c>
      <c r="J761" s="12" t="n">
        <f aca="false">Assumptions!$B$69/$H$761</f>
        <v>193924.07857797</v>
      </c>
      <c r="K761" s="12" t="n">
        <f aca="false">Assumptions!$B$74/(Assumptions!$B$20+Assumptions!$B$17+$B$761+$E$761+$J$761)</f>
        <v>42.6676805985831</v>
      </c>
      <c r="L761" s="12" t="n">
        <f aca="false">$C$761*(1-Assumptions!$B$75)</f>
        <v>27.394741483142</v>
      </c>
      <c r="M761" s="12" t="n">
        <f aca="false">MIN($K$761,$L$761)</f>
        <v>27.394741483142</v>
      </c>
      <c r="N761" s="12" t="str">
        <f aca="false">IF($K$761&lt;=$L$761,"cap","discount")</f>
        <v>discount</v>
      </c>
      <c r="O761" s="12" t="n">
        <f aca="false">Assumptions!$B$73/$M$761</f>
        <v>109510.067902854</v>
      </c>
      <c r="P761" s="12" t="n">
        <f aca="false">MAX(Assumptions!$B$4,($A$6*(Assumptions!$B$20+$E$761+Assumptions!$B$17+$J$761+$O$761+$D$761)-Assumptions!$B$17)/(1-$A$6))</f>
        <v>615462.086970217</v>
      </c>
      <c r="Q761" s="12" t="n">
        <f aca="false">Assumptions!$B$20+$E$761+Assumptions!$B$17+$P$761+$J$761+$O$761+$D$761</f>
        <v>38539454.5151555</v>
      </c>
      <c r="R761" s="12" t="n">
        <f aca="false">IF($C$761&lt;Assumptions!$B$37,Assumptions!$B$37*(Assumptions!$B$21+Assumptions!$B$22/Assumptions!$B$37)/(Assumptions!$B$21+Assumptions!$B$22/$C$761),Assumptions!$B$37)</f>
        <v>1</v>
      </c>
      <c r="S761" s="12" t="n">
        <f aca="false">Assumptions!$B$38/$R$761</f>
        <v>1</v>
      </c>
      <c r="T761" s="12" t="n">
        <f aca="false">Assumptions!$B$39*$S$761</f>
        <v>5000000</v>
      </c>
      <c r="U761" s="12" t="n">
        <f aca="false">IF($C$761&lt;Assumptions!$B$42,Assumptions!$B$42*(Assumptions!$B$21+Assumptions!$B$22/Assumptions!$B$42)/(Assumptions!$B$21+Assumptions!$B$22/$C$761),Assumptions!$B$42)</f>
        <v>3</v>
      </c>
      <c r="V761" s="12" t="n">
        <f aca="false">Assumptions!$B$43/$U$761</f>
        <v>1</v>
      </c>
      <c r="W761" s="12" t="n">
        <f aca="false">Assumptions!$B$44*$V$761</f>
        <v>5000000</v>
      </c>
      <c r="X761" s="12" t="n">
        <f aca="false">IF($C$761&lt;Assumptions!$B$47,Assumptions!$B$47*(Assumptions!$B$21+Assumptions!$B$22/Assumptions!$B$47)/(Assumptions!$B$21+Assumptions!$B$22/$C$761),Assumptions!$B$47)</f>
        <v>10</v>
      </c>
      <c r="Y761" s="12" t="n">
        <f aca="false">Assumptions!$B$48/$X$761</f>
        <v>1</v>
      </c>
      <c r="Z761" s="12" t="n">
        <f aca="false">Assumptions!$B$49*$Y$761</f>
        <v>3000000</v>
      </c>
      <c r="AA761" s="12" t="n">
        <f aca="false">IF($C$761&lt;Assumptions!$B$52,Assumptions!$B$52*(Assumptions!$B$21+Assumptions!$B$22/Assumptions!$B$52)/(Assumptions!$B$21+Assumptions!$B$22/$C$761),Assumptions!$B$52)</f>
        <v>25</v>
      </c>
      <c r="AB761" s="12" t="n">
        <f aca="false">Assumptions!$B$53/$AA$761</f>
        <v>1</v>
      </c>
      <c r="AC761" s="12" t="n">
        <f aca="false">Assumptions!$B$54*$AB$761</f>
        <v>2400000</v>
      </c>
      <c r="AD761" s="12" t="n">
        <f aca="false">IF($C$761&lt;Assumptions!$B$57,Assumptions!$B$57*(Assumptions!$B$21+Assumptions!$B$22/Assumptions!$B$57)/(Assumptions!$B$21+Assumptions!$B$22/$C$761),Assumptions!$B$57)</f>
        <v>57.4765521285018</v>
      </c>
      <c r="AE761" s="12" t="n">
        <f aca="false">Assumptions!$B$58/$AD$761</f>
        <v>1.04390395349144</v>
      </c>
      <c r="AF761" s="12" t="n">
        <f aca="false">Assumptions!$B$59*$AE$761</f>
        <v>1739840.27045372</v>
      </c>
      <c r="AG761" s="12" t="n">
        <f aca="false">IF($C$761&lt;Assumptions!$B$62,Assumptions!$B$62*(Assumptions!$B$21+Assumptions!$B$22/Assumptions!$B$62)/(Assumptions!$B$21+Assumptions!$B$22/$C$761),Assumptions!$B$62)</f>
        <v>48.7386356380957</v>
      </c>
      <c r="AH761" s="12" t="n">
        <f aca="false">Assumptions!$B$63/$AG$761</f>
        <v>1.00861073266434</v>
      </c>
      <c r="AI761" s="12" t="n">
        <f aca="false">Assumptions!$B$64*$AH$761</f>
        <v>6155215.43407649</v>
      </c>
    </row>
    <row r="762" customFormat="false" ht="15" hidden="true" customHeight="false" outlineLevel="0" collapsed="false">
      <c r="A762" s="6" t="n">
        <f aca="false">ROW()-ROW($A$706)+Assumptions!$B$4</f>
        <v>56</v>
      </c>
      <c r="B762" s="12" t="n">
        <f aca="false">$P$761</f>
        <v>615462.086970217</v>
      </c>
      <c r="C762" s="12" t="n">
        <f aca="false">$B$4/(Assumptions!$B$16+$B$762)</f>
        <v>32.2291076272259</v>
      </c>
      <c r="D762" s="12" t="n">
        <f aca="false">Assumptions!$B$7/$C$762</f>
        <v>930835.577174256</v>
      </c>
      <c r="E762" s="12" t="n">
        <f aca="false">$T$762+$W$762+$Z$762+$AC$762+$AF$762+$AI$762</f>
        <v>23295055.7045302</v>
      </c>
      <c r="F762" s="12" t="n">
        <f aca="false">Assumptions!$B$70/(Assumptions!$B$20+Assumptions!$B$17+$B$762+$E$762+$O$761)</f>
        <v>26.7274664074582</v>
      </c>
      <c r="G762" s="12" t="n">
        <f aca="false">$C$762*(1-Assumptions!$B$71)</f>
        <v>25.7832861017807</v>
      </c>
      <c r="H762" s="12" t="n">
        <f aca="false">MIN($F$762,$G$762)</f>
        <v>25.7832861017807</v>
      </c>
      <c r="I762" s="12" t="str">
        <f aca="false">IF($F$762&lt;=$G$762,"cap","discount")</f>
        <v>discount</v>
      </c>
      <c r="J762" s="12" t="n">
        <f aca="false">Assumptions!$B$69/$H$762</f>
        <v>193924.07857797</v>
      </c>
      <c r="K762" s="12" t="n">
        <f aca="false">Assumptions!$B$74/(Assumptions!$B$20+Assumptions!$B$17+$B$762+$E$762+$J$762)</f>
        <v>42.6676805985831</v>
      </c>
      <c r="L762" s="12" t="n">
        <f aca="false">$C$762*(1-Assumptions!$B$75)</f>
        <v>27.394741483142</v>
      </c>
      <c r="M762" s="12" t="n">
        <f aca="false">MIN($K$762,$L$762)</f>
        <v>27.394741483142</v>
      </c>
      <c r="N762" s="12" t="str">
        <f aca="false">IF($K$762&lt;=$L$762,"cap","discount")</f>
        <v>discount</v>
      </c>
      <c r="O762" s="12" t="n">
        <f aca="false">Assumptions!$B$73/$M$762</f>
        <v>109510.067902854</v>
      </c>
      <c r="P762" s="12" t="n">
        <f aca="false">MAX(Assumptions!$B$4,($A$6*(Assumptions!$B$20+$E$762+Assumptions!$B$17+$J$762+$O$762+$D$762)-Assumptions!$B$17)/(1-$A$6))</f>
        <v>615462.086970217</v>
      </c>
      <c r="Q762" s="12" t="n">
        <f aca="false">Assumptions!$B$20+$E$762+Assumptions!$B$17+$P$762+$J$762+$O$762+$D$762</f>
        <v>38539454.5151555</v>
      </c>
      <c r="R762" s="12" t="n">
        <f aca="false">IF($C$762&lt;Assumptions!$B$37,Assumptions!$B$37*(Assumptions!$B$21+Assumptions!$B$22/Assumptions!$B$37)/(Assumptions!$B$21+Assumptions!$B$22/$C$762),Assumptions!$B$37)</f>
        <v>1</v>
      </c>
      <c r="S762" s="12" t="n">
        <f aca="false">Assumptions!$B$38/$R$762</f>
        <v>1</v>
      </c>
      <c r="T762" s="12" t="n">
        <f aca="false">Assumptions!$B$39*$S$762</f>
        <v>5000000</v>
      </c>
      <c r="U762" s="12" t="n">
        <f aca="false">IF($C$762&lt;Assumptions!$B$42,Assumptions!$B$42*(Assumptions!$B$21+Assumptions!$B$22/Assumptions!$B$42)/(Assumptions!$B$21+Assumptions!$B$22/$C$762),Assumptions!$B$42)</f>
        <v>3</v>
      </c>
      <c r="V762" s="12" t="n">
        <f aca="false">Assumptions!$B$43/$U$762</f>
        <v>1</v>
      </c>
      <c r="W762" s="12" t="n">
        <f aca="false">Assumptions!$B$44*$V$762</f>
        <v>5000000</v>
      </c>
      <c r="X762" s="12" t="n">
        <f aca="false">IF($C$762&lt;Assumptions!$B$47,Assumptions!$B$47*(Assumptions!$B$21+Assumptions!$B$22/Assumptions!$B$47)/(Assumptions!$B$21+Assumptions!$B$22/$C$762),Assumptions!$B$47)</f>
        <v>10</v>
      </c>
      <c r="Y762" s="12" t="n">
        <f aca="false">Assumptions!$B$48/$X$762</f>
        <v>1</v>
      </c>
      <c r="Z762" s="12" t="n">
        <f aca="false">Assumptions!$B$49*$Y$762</f>
        <v>3000000</v>
      </c>
      <c r="AA762" s="12" t="n">
        <f aca="false">IF($C$762&lt;Assumptions!$B$52,Assumptions!$B$52*(Assumptions!$B$21+Assumptions!$B$22/Assumptions!$B$52)/(Assumptions!$B$21+Assumptions!$B$22/$C$762),Assumptions!$B$52)</f>
        <v>25</v>
      </c>
      <c r="AB762" s="12" t="n">
        <f aca="false">Assumptions!$B$53/$AA$762</f>
        <v>1</v>
      </c>
      <c r="AC762" s="12" t="n">
        <f aca="false">Assumptions!$B$54*$AB$762</f>
        <v>2400000</v>
      </c>
      <c r="AD762" s="12" t="n">
        <f aca="false">IF($C$762&lt;Assumptions!$B$57,Assumptions!$B$57*(Assumptions!$B$21+Assumptions!$B$22/Assumptions!$B$57)/(Assumptions!$B$21+Assumptions!$B$22/$C$762),Assumptions!$B$57)</f>
        <v>57.4765521285018</v>
      </c>
      <c r="AE762" s="12" t="n">
        <f aca="false">Assumptions!$B$58/$AD$762</f>
        <v>1.04390395349144</v>
      </c>
      <c r="AF762" s="12" t="n">
        <f aca="false">Assumptions!$B$59*$AE$762</f>
        <v>1739840.27045372</v>
      </c>
      <c r="AG762" s="12" t="n">
        <f aca="false">IF($C$762&lt;Assumptions!$B$62,Assumptions!$B$62*(Assumptions!$B$21+Assumptions!$B$22/Assumptions!$B$62)/(Assumptions!$B$21+Assumptions!$B$22/$C$762),Assumptions!$B$62)</f>
        <v>48.7386356380957</v>
      </c>
      <c r="AH762" s="12" t="n">
        <f aca="false">Assumptions!$B$63/$AG$762</f>
        <v>1.00861073266434</v>
      </c>
      <c r="AI762" s="12" t="n">
        <f aca="false">Assumptions!$B$64*$AH$762</f>
        <v>6155215.43407649</v>
      </c>
    </row>
    <row r="763" customFormat="false" ht="15" hidden="true" customHeight="false" outlineLevel="0" collapsed="false">
      <c r="A763" s="6" t="n">
        <f aca="false">ROW()-ROW($A$706)+Assumptions!$B$4</f>
        <v>57</v>
      </c>
      <c r="B763" s="12" t="n">
        <f aca="false">$P$762</f>
        <v>615462.086970217</v>
      </c>
      <c r="C763" s="12" t="n">
        <f aca="false">$B$4/(Assumptions!$B$16+$B$763)</f>
        <v>32.2291076272259</v>
      </c>
      <c r="D763" s="12" t="n">
        <f aca="false">Assumptions!$B$7/$C$763</f>
        <v>930835.577174256</v>
      </c>
      <c r="E763" s="12" t="n">
        <f aca="false">$T$763+$W$763+$Z$763+$AC$763+$AF$763+$AI$763</f>
        <v>23295055.7045302</v>
      </c>
      <c r="F763" s="12" t="n">
        <f aca="false">Assumptions!$B$70/(Assumptions!$B$20+Assumptions!$B$17+$B$763+$E$763+$O$762)</f>
        <v>26.7274664074582</v>
      </c>
      <c r="G763" s="12" t="n">
        <f aca="false">$C$763*(1-Assumptions!$B$71)</f>
        <v>25.7832861017807</v>
      </c>
      <c r="H763" s="12" t="n">
        <f aca="false">MIN($F$763,$G$763)</f>
        <v>25.7832861017807</v>
      </c>
      <c r="I763" s="12" t="str">
        <f aca="false">IF($F$763&lt;=$G$763,"cap","discount")</f>
        <v>discount</v>
      </c>
      <c r="J763" s="12" t="n">
        <f aca="false">Assumptions!$B$69/$H$763</f>
        <v>193924.07857797</v>
      </c>
      <c r="K763" s="12" t="n">
        <f aca="false">Assumptions!$B$74/(Assumptions!$B$20+Assumptions!$B$17+$B$763+$E$763+$J$763)</f>
        <v>42.6676805985831</v>
      </c>
      <c r="L763" s="12" t="n">
        <f aca="false">$C$763*(1-Assumptions!$B$75)</f>
        <v>27.394741483142</v>
      </c>
      <c r="M763" s="12" t="n">
        <f aca="false">MIN($K$763,$L$763)</f>
        <v>27.394741483142</v>
      </c>
      <c r="N763" s="12" t="str">
        <f aca="false">IF($K$763&lt;=$L$763,"cap","discount")</f>
        <v>discount</v>
      </c>
      <c r="O763" s="12" t="n">
        <f aca="false">Assumptions!$B$73/$M$763</f>
        <v>109510.067902854</v>
      </c>
      <c r="P763" s="12" t="n">
        <f aca="false">MAX(Assumptions!$B$4,($A$6*(Assumptions!$B$20+$E$763+Assumptions!$B$17+$J$763+$O$763+$D$763)-Assumptions!$B$17)/(1-$A$6))</f>
        <v>615462.086970217</v>
      </c>
      <c r="Q763" s="12" t="n">
        <f aca="false">Assumptions!$B$20+$E$763+Assumptions!$B$17+$P$763+$J$763+$O$763+$D$763</f>
        <v>38539454.5151555</v>
      </c>
      <c r="R763" s="12" t="n">
        <f aca="false">IF($C$763&lt;Assumptions!$B$37,Assumptions!$B$37*(Assumptions!$B$21+Assumptions!$B$22/Assumptions!$B$37)/(Assumptions!$B$21+Assumptions!$B$22/$C$763),Assumptions!$B$37)</f>
        <v>1</v>
      </c>
      <c r="S763" s="12" t="n">
        <f aca="false">Assumptions!$B$38/$R$763</f>
        <v>1</v>
      </c>
      <c r="T763" s="12" t="n">
        <f aca="false">Assumptions!$B$39*$S$763</f>
        <v>5000000</v>
      </c>
      <c r="U763" s="12" t="n">
        <f aca="false">IF($C$763&lt;Assumptions!$B$42,Assumptions!$B$42*(Assumptions!$B$21+Assumptions!$B$22/Assumptions!$B$42)/(Assumptions!$B$21+Assumptions!$B$22/$C$763),Assumptions!$B$42)</f>
        <v>3</v>
      </c>
      <c r="V763" s="12" t="n">
        <f aca="false">Assumptions!$B$43/$U$763</f>
        <v>1</v>
      </c>
      <c r="W763" s="12" t="n">
        <f aca="false">Assumptions!$B$44*$V$763</f>
        <v>5000000</v>
      </c>
      <c r="X763" s="12" t="n">
        <f aca="false">IF($C$763&lt;Assumptions!$B$47,Assumptions!$B$47*(Assumptions!$B$21+Assumptions!$B$22/Assumptions!$B$47)/(Assumptions!$B$21+Assumptions!$B$22/$C$763),Assumptions!$B$47)</f>
        <v>10</v>
      </c>
      <c r="Y763" s="12" t="n">
        <f aca="false">Assumptions!$B$48/$X$763</f>
        <v>1</v>
      </c>
      <c r="Z763" s="12" t="n">
        <f aca="false">Assumptions!$B$49*$Y$763</f>
        <v>3000000</v>
      </c>
      <c r="AA763" s="12" t="n">
        <f aca="false">IF($C$763&lt;Assumptions!$B$52,Assumptions!$B$52*(Assumptions!$B$21+Assumptions!$B$22/Assumptions!$B$52)/(Assumptions!$B$21+Assumptions!$B$22/$C$763),Assumptions!$B$52)</f>
        <v>25</v>
      </c>
      <c r="AB763" s="12" t="n">
        <f aca="false">Assumptions!$B$53/$AA$763</f>
        <v>1</v>
      </c>
      <c r="AC763" s="12" t="n">
        <f aca="false">Assumptions!$B$54*$AB$763</f>
        <v>2400000</v>
      </c>
      <c r="AD763" s="12" t="n">
        <f aca="false">IF($C$763&lt;Assumptions!$B$57,Assumptions!$B$57*(Assumptions!$B$21+Assumptions!$B$22/Assumptions!$B$57)/(Assumptions!$B$21+Assumptions!$B$22/$C$763),Assumptions!$B$57)</f>
        <v>57.4765521285018</v>
      </c>
      <c r="AE763" s="12" t="n">
        <f aca="false">Assumptions!$B$58/$AD$763</f>
        <v>1.04390395349144</v>
      </c>
      <c r="AF763" s="12" t="n">
        <f aca="false">Assumptions!$B$59*$AE$763</f>
        <v>1739840.27045372</v>
      </c>
      <c r="AG763" s="12" t="n">
        <f aca="false">IF($C$763&lt;Assumptions!$B$62,Assumptions!$B$62*(Assumptions!$B$21+Assumptions!$B$22/Assumptions!$B$62)/(Assumptions!$B$21+Assumptions!$B$22/$C$763),Assumptions!$B$62)</f>
        <v>48.7386356380957</v>
      </c>
      <c r="AH763" s="12" t="n">
        <f aca="false">Assumptions!$B$63/$AG$763</f>
        <v>1.00861073266434</v>
      </c>
      <c r="AI763" s="12" t="n">
        <f aca="false">Assumptions!$B$64*$AH$763</f>
        <v>6155215.43407649</v>
      </c>
    </row>
    <row r="764" customFormat="false" ht="15" hidden="true" customHeight="false" outlineLevel="0" collapsed="false">
      <c r="A764" s="6" t="n">
        <f aca="false">ROW()-ROW($A$706)+Assumptions!$B$4</f>
        <v>58</v>
      </c>
      <c r="B764" s="12" t="n">
        <f aca="false">$P$763</f>
        <v>615462.086970217</v>
      </c>
      <c r="C764" s="12" t="n">
        <f aca="false">$B$4/(Assumptions!$B$16+$B$764)</f>
        <v>32.2291076272259</v>
      </c>
      <c r="D764" s="12" t="n">
        <f aca="false">Assumptions!$B$7/$C$764</f>
        <v>930835.577174256</v>
      </c>
      <c r="E764" s="12" t="n">
        <f aca="false">$T$764+$W$764+$Z$764+$AC$764+$AF$764+$AI$764</f>
        <v>23295055.7045302</v>
      </c>
      <c r="F764" s="12" t="n">
        <f aca="false">Assumptions!$B$70/(Assumptions!$B$20+Assumptions!$B$17+$B$764+$E$764+$O$763)</f>
        <v>26.7274664074582</v>
      </c>
      <c r="G764" s="12" t="n">
        <f aca="false">$C$764*(1-Assumptions!$B$71)</f>
        <v>25.7832861017807</v>
      </c>
      <c r="H764" s="12" t="n">
        <f aca="false">MIN($F$764,$G$764)</f>
        <v>25.7832861017807</v>
      </c>
      <c r="I764" s="12" t="str">
        <f aca="false">IF($F$764&lt;=$G$764,"cap","discount")</f>
        <v>discount</v>
      </c>
      <c r="J764" s="12" t="n">
        <f aca="false">Assumptions!$B$69/$H$764</f>
        <v>193924.07857797</v>
      </c>
      <c r="K764" s="12" t="n">
        <f aca="false">Assumptions!$B$74/(Assumptions!$B$20+Assumptions!$B$17+$B$764+$E$764+$J$764)</f>
        <v>42.6676805985831</v>
      </c>
      <c r="L764" s="12" t="n">
        <f aca="false">$C$764*(1-Assumptions!$B$75)</f>
        <v>27.394741483142</v>
      </c>
      <c r="M764" s="12" t="n">
        <f aca="false">MIN($K$764,$L$764)</f>
        <v>27.394741483142</v>
      </c>
      <c r="N764" s="12" t="str">
        <f aca="false">IF($K$764&lt;=$L$764,"cap","discount")</f>
        <v>discount</v>
      </c>
      <c r="O764" s="12" t="n">
        <f aca="false">Assumptions!$B$73/$M$764</f>
        <v>109510.067902854</v>
      </c>
      <c r="P764" s="12" t="n">
        <f aca="false">MAX(Assumptions!$B$4,($A$6*(Assumptions!$B$20+$E$764+Assumptions!$B$17+$J$764+$O$764+$D$764)-Assumptions!$B$17)/(1-$A$6))</f>
        <v>615462.086970217</v>
      </c>
      <c r="Q764" s="12" t="n">
        <f aca="false">Assumptions!$B$20+$E$764+Assumptions!$B$17+$P$764+$J$764+$O$764+$D$764</f>
        <v>38539454.5151555</v>
      </c>
      <c r="R764" s="12" t="n">
        <f aca="false">IF($C$764&lt;Assumptions!$B$37,Assumptions!$B$37*(Assumptions!$B$21+Assumptions!$B$22/Assumptions!$B$37)/(Assumptions!$B$21+Assumptions!$B$22/$C$764),Assumptions!$B$37)</f>
        <v>1</v>
      </c>
      <c r="S764" s="12" t="n">
        <f aca="false">Assumptions!$B$38/$R$764</f>
        <v>1</v>
      </c>
      <c r="T764" s="12" t="n">
        <f aca="false">Assumptions!$B$39*$S$764</f>
        <v>5000000</v>
      </c>
      <c r="U764" s="12" t="n">
        <f aca="false">IF($C$764&lt;Assumptions!$B$42,Assumptions!$B$42*(Assumptions!$B$21+Assumptions!$B$22/Assumptions!$B$42)/(Assumptions!$B$21+Assumptions!$B$22/$C$764),Assumptions!$B$42)</f>
        <v>3</v>
      </c>
      <c r="V764" s="12" t="n">
        <f aca="false">Assumptions!$B$43/$U$764</f>
        <v>1</v>
      </c>
      <c r="W764" s="12" t="n">
        <f aca="false">Assumptions!$B$44*$V$764</f>
        <v>5000000</v>
      </c>
      <c r="X764" s="12" t="n">
        <f aca="false">IF($C$764&lt;Assumptions!$B$47,Assumptions!$B$47*(Assumptions!$B$21+Assumptions!$B$22/Assumptions!$B$47)/(Assumptions!$B$21+Assumptions!$B$22/$C$764),Assumptions!$B$47)</f>
        <v>10</v>
      </c>
      <c r="Y764" s="12" t="n">
        <f aca="false">Assumptions!$B$48/$X$764</f>
        <v>1</v>
      </c>
      <c r="Z764" s="12" t="n">
        <f aca="false">Assumptions!$B$49*$Y$764</f>
        <v>3000000</v>
      </c>
      <c r="AA764" s="12" t="n">
        <f aca="false">IF($C$764&lt;Assumptions!$B$52,Assumptions!$B$52*(Assumptions!$B$21+Assumptions!$B$22/Assumptions!$B$52)/(Assumptions!$B$21+Assumptions!$B$22/$C$764),Assumptions!$B$52)</f>
        <v>25</v>
      </c>
      <c r="AB764" s="12" t="n">
        <f aca="false">Assumptions!$B$53/$AA$764</f>
        <v>1</v>
      </c>
      <c r="AC764" s="12" t="n">
        <f aca="false">Assumptions!$B$54*$AB$764</f>
        <v>2400000</v>
      </c>
      <c r="AD764" s="12" t="n">
        <f aca="false">IF($C$764&lt;Assumptions!$B$57,Assumptions!$B$57*(Assumptions!$B$21+Assumptions!$B$22/Assumptions!$B$57)/(Assumptions!$B$21+Assumptions!$B$22/$C$764),Assumptions!$B$57)</f>
        <v>57.4765521285018</v>
      </c>
      <c r="AE764" s="12" t="n">
        <f aca="false">Assumptions!$B$58/$AD$764</f>
        <v>1.04390395349144</v>
      </c>
      <c r="AF764" s="12" t="n">
        <f aca="false">Assumptions!$B$59*$AE$764</f>
        <v>1739840.27045372</v>
      </c>
      <c r="AG764" s="12" t="n">
        <f aca="false">IF($C$764&lt;Assumptions!$B$62,Assumptions!$B$62*(Assumptions!$B$21+Assumptions!$B$22/Assumptions!$B$62)/(Assumptions!$B$21+Assumptions!$B$22/$C$764),Assumptions!$B$62)</f>
        <v>48.7386356380957</v>
      </c>
      <c r="AH764" s="12" t="n">
        <f aca="false">Assumptions!$B$63/$AG$764</f>
        <v>1.00861073266434</v>
      </c>
      <c r="AI764" s="12" t="n">
        <f aca="false">Assumptions!$B$64*$AH$764</f>
        <v>6155215.43407649</v>
      </c>
    </row>
    <row r="765" customFormat="false" ht="15" hidden="true" customHeight="false" outlineLevel="0" collapsed="false">
      <c r="A765" s="6" t="n">
        <f aca="false">ROW()-ROW($A$706)+Assumptions!$B$4</f>
        <v>59</v>
      </c>
      <c r="B765" s="12" t="n">
        <f aca="false">$P$764</f>
        <v>615462.086970217</v>
      </c>
      <c r="C765" s="12" t="n">
        <f aca="false">$B$4/(Assumptions!$B$16+$B$765)</f>
        <v>32.2291076272259</v>
      </c>
      <c r="D765" s="12" t="n">
        <f aca="false">Assumptions!$B$7/$C$765</f>
        <v>930835.577174256</v>
      </c>
      <c r="E765" s="12" t="n">
        <f aca="false">$T$765+$W$765+$Z$765+$AC$765+$AF$765+$AI$765</f>
        <v>23295055.7045302</v>
      </c>
      <c r="F765" s="12" t="n">
        <f aca="false">Assumptions!$B$70/(Assumptions!$B$20+Assumptions!$B$17+$B$765+$E$765+$O$764)</f>
        <v>26.7274664074582</v>
      </c>
      <c r="G765" s="12" t="n">
        <f aca="false">$C$765*(1-Assumptions!$B$71)</f>
        <v>25.7832861017807</v>
      </c>
      <c r="H765" s="12" t="n">
        <f aca="false">MIN($F$765,$G$765)</f>
        <v>25.7832861017807</v>
      </c>
      <c r="I765" s="12" t="str">
        <f aca="false">IF($F$765&lt;=$G$765,"cap","discount")</f>
        <v>discount</v>
      </c>
      <c r="J765" s="12" t="n">
        <f aca="false">Assumptions!$B$69/$H$765</f>
        <v>193924.07857797</v>
      </c>
      <c r="K765" s="12" t="n">
        <f aca="false">Assumptions!$B$74/(Assumptions!$B$20+Assumptions!$B$17+$B$765+$E$765+$J$765)</f>
        <v>42.6676805985831</v>
      </c>
      <c r="L765" s="12" t="n">
        <f aca="false">$C$765*(1-Assumptions!$B$75)</f>
        <v>27.394741483142</v>
      </c>
      <c r="M765" s="12" t="n">
        <f aca="false">MIN($K$765,$L$765)</f>
        <v>27.394741483142</v>
      </c>
      <c r="N765" s="12" t="str">
        <f aca="false">IF($K$765&lt;=$L$765,"cap","discount")</f>
        <v>discount</v>
      </c>
      <c r="O765" s="12" t="n">
        <f aca="false">Assumptions!$B$73/$M$765</f>
        <v>109510.067902854</v>
      </c>
      <c r="P765" s="12" t="n">
        <f aca="false">MAX(Assumptions!$B$4,($A$6*(Assumptions!$B$20+$E$765+Assumptions!$B$17+$J$765+$O$765+$D$765)-Assumptions!$B$17)/(1-$A$6))</f>
        <v>615462.086970217</v>
      </c>
      <c r="Q765" s="12" t="n">
        <f aca="false">Assumptions!$B$20+$E$765+Assumptions!$B$17+$P$765+$J$765+$O$765+$D$765</f>
        <v>38539454.5151555</v>
      </c>
      <c r="R765" s="12" t="n">
        <f aca="false">IF($C$765&lt;Assumptions!$B$37,Assumptions!$B$37*(Assumptions!$B$21+Assumptions!$B$22/Assumptions!$B$37)/(Assumptions!$B$21+Assumptions!$B$22/$C$765),Assumptions!$B$37)</f>
        <v>1</v>
      </c>
      <c r="S765" s="12" t="n">
        <f aca="false">Assumptions!$B$38/$R$765</f>
        <v>1</v>
      </c>
      <c r="T765" s="12" t="n">
        <f aca="false">Assumptions!$B$39*$S$765</f>
        <v>5000000</v>
      </c>
      <c r="U765" s="12" t="n">
        <f aca="false">IF($C$765&lt;Assumptions!$B$42,Assumptions!$B$42*(Assumptions!$B$21+Assumptions!$B$22/Assumptions!$B$42)/(Assumptions!$B$21+Assumptions!$B$22/$C$765),Assumptions!$B$42)</f>
        <v>3</v>
      </c>
      <c r="V765" s="12" t="n">
        <f aca="false">Assumptions!$B$43/$U$765</f>
        <v>1</v>
      </c>
      <c r="W765" s="12" t="n">
        <f aca="false">Assumptions!$B$44*$V$765</f>
        <v>5000000</v>
      </c>
      <c r="X765" s="12" t="n">
        <f aca="false">IF($C$765&lt;Assumptions!$B$47,Assumptions!$B$47*(Assumptions!$B$21+Assumptions!$B$22/Assumptions!$B$47)/(Assumptions!$B$21+Assumptions!$B$22/$C$765),Assumptions!$B$47)</f>
        <v>10</v>
      </c>
      <c r="Y765" s="12" t="n">
        <f aca="false">Assumptions!$B$48/$X$765</f>
        <v>1</v>
      </c>
      <c r="Z765" s="12" t="n">
        <f aca="false">Assumptions!$B$49*$Y$765</f>
        <v>3000000</v>
      </c>
      <c r="AA765" s="12" t="n">
        <f aca="false">IF($C$765&lt;Assumptions!$B$52,Assumptions!$B$52*(Assumptions!$B$21+Assumptions!$B$22/Assumptions!$B$52)/(Assumptions!$B$21+Assumptions!$B$22/$C$765),Assumptions!$B$52)</f>
        <v>25</v>
      </c>
      <c r="AB765" s="12" t="n">
        <f aca="false">Assumptions!$B$53/$AA$765</f>
        <v>1</v>
      </c>
      <c r="AC765" s="12" t="n">
        <f aca="false">Assumptions!$B$54*$AB$765</f>
        <v>2400000</v>
      </c>
      <c r="AD765" s="12" t="n">
        <f aca="false">IF($C$765&lt;Assumptions!$B$57,Assumptions!$B$57*(Assumptions!$B$21+Assumptions!$B$22/Assumptions!$B$57)/(Assumptions!$B$21+Assumptions!$B$22/$C$765),Assumptions!$B$57)</f>
        <v>57.4765521285018</v>
      </c>
      <c r="AE765" s="12" t="n">
        <f aca="false">Assumptions!$B$58/$AD$765</f>
        <v>1.04390395349144</v>
      </c>
      <c r="AF765" s="12" t="n">
        <f aca="false">Assumptions!$B$59*$AE$765</f>
        <v>1739840.27045372</v>
      </c>
      <c r="AG765" s="12" t="n">
        <f aca="false">IF($C$765&lt;Assumptions!$B$62,Assumptions!$B$62*(Assumptions!$B$21+Assumptions!$B$22/Assumptions!$B$62)/(Assumptions!$B$21+Assumptions!$B$22/$C$765),Assumptions!$B$62)</f>
        <v>48.7386356380957</v>
      </c>
      <c r="AH765" s="12" t="n">
        <f aca="false">Assumptions!$B$63/$AG$765</f>
        <v>1.00861073266434</v>
      </c>
      <c r="AI765" s="12" t="n">
        <f aca="false">Assumptions!$B$64*$AH$765</f>
        <v>6155215.43407649</v>
      </c>
    </row>
    <row r="766" customFormat="false" ht="15" hidden="true" customHeight="false" outlineLevel="0" collapsed="false">
      <c r="A766" s="6" t="n">
        <f aca="false">ROW()-ROW($A$706)+Assumptions!$B$4</f>
        <v>60</v>
      </c>
      <c r="B766" s="12" t="n">
        <f aca="false">$P$765</f>
        <v>615462.086970217</v>
      </c>
      <c r="C766" s="12" t="n">
        <f aca="false">$B$4/(Assumptions!$B$16+$B$766)</f>
        <v>32.2291076272259</v>
      </c>
      <c r="D766" s="12" t="n">
        <f aca="false">Assumptions!$B$7/$C$766</f>
        <v>930835.577174256</v>
      </c>
      <c r="E766" s="12" t="n">
        <f aca="false">$T$766+$W$766+$Z$766+$AC$766+$AF$766+$AI$766</f>
        <v>23295055.7045302</v>
      </c>
      <c r="F766" s="12" t="n">
        <f aca="false">Assumptions!$B$70/(Assumptions!$B$20+Assumptions!$B$17+$B$766+$E$766+$O$765)</f>
        <v>26.7274664074582</v>
      </c>
      <c r="G766" s="12" t="n">
        <f aca="false">$C$766*(1-Assumptions!$B$71)</f>
        <v>25.7832861017807</v>
      </c>
      <c r="H766" s="12" t="n">
        <f aca="false">MIN($F$766,$G$766)</f>
        <v>25.7832861017807</v>
      </c>
      <c r="I766" s="12" t="str">
        <f aca="false">IF($F$766&lt;=$G$766,"cap","discount")</f>
        <v>discount</v>
      </c>
      <c r="J766" s="12" t="n">
        <f aca="false">Assumptions!$B$69/$H$766</f>
        <v>193924.07857797</v>
      </c>
      <c r="K766" s="12" t="n">
        <f aca="false">Assumptions!$B$74/(Assumptions!$B$20+Assumptions!$B$17+$B$766+$E$766+$J$766)</f>
        <v>42.6676805985831</v>
      </c>
      <c r="L766" s="12" t="n">
        <f aca="false">$C$766*(1-Assumptions!$B$75)</f>
        <v>27.394741483142</v>
      </c>
      <c r="M766" s="12" t="n">
        <f aca="false">MIN($K$766,$L$766)</f>
        <v>27.394741483142</v>
      </c>
      <c r="N766" s="12" t="str">
        <f aca="false">IF($K$766&lt;=$L$766,"cap","discount")</f>
        <v>discount</v>
      </c>
      <c r="O766" s="12" t="n">
        <f aca="false">Assumptions!$B$73/$M$766</f>
        <v>109510.067902854</v>
      </c>
      <c r="P766" s="12" t="n">
        <f aca="false">MAX(Assumptions!$B$4,($A$6*(Assumptions!$B$20+$E$766+Assumptions!$B$17+$J$766+$O$766+$D$766)-Assumptions!$B$17)/(1-$A$6))</f>
        <v>615462.086970217</v>
      </c>
      <c r="Q766" s="12" t="n">
        <f aca="false">Assumptions!$B$20+$E$766+Assumptions!$B$17+$P$766+$J$766+$O$766+$D$766</f>
        <v>38539454.5151555</v>
      </c>
      <c r="R766" s="12" t="n">
        <f aca="false">IF($C$766&lt;Assumptions!$B$37,Assumptions!$B$37*(Assumptions!$B$21+Assumptions!$B$22/Assumptions!$B$37)/(Assumptions!$B$21+Assumptions!$B$22/$C$766),Assumptions!$B$37)</f>
        <v>1</v>
      </c>
      <c r="S766" s="12" t="n">
        <f aca="false">Assumptions!$B$38/$R$766</f>
        <v>1</v>
      </c>
      <c r="T766" s="12" t="n">
        <f aca="false">Assumptions!$B$39*$S$766</f>
        <v>5000000</v>
      </c>
      <c r="U766" s="12" t="n">
        <f aca="false">IF($C$766&lt;Assumptions!$B$42,Assumptions!$B$42*(Assumptions!$B$21+Assumptions!$B$22/Assumptions!$B$42)/(Assumptions!$B$21+Assumptions!$B$22/$C$766),Assumptions!$B$42)</f>
        <v>3</v>
      </c>
      <c r="V766" s="12" t="n">
        <f aca="false">Assumptions!$B$43/$U$766</f>
        <v>1</v>
      </c>
      <c r="W766" s="12" t="n">
        <f aca="false">Assumptions!$B$44*$V$766</f>
        <v>5000000</v>
      </c>
      <c r="X766" s="12" t="n">
        <f aca="false">IF($C$766&lt;Assumptions!$B$47,Assumptions!$B$47*(Assumptions!$B$21+Assumptions!$B$22/Assumptions!$B$47)/(Assumptions!$B$21+Assumptions!$B$22/$C$766),Assumptions!$B$47)</f>
        <v>10</v>
      </c>
      <c r="Y766" s="12" t="n">
        <f aca="false">Assumptions!$B$48/$X$766</f>
        <v>1</v>
      </c>
      <c r="Z766" s="12" t="n">
        <f aca="false">Assumptions!$B$49*$Y$766</f>
        <v>3000000</v>
      </c>
      <c r="AA766" s="12" t="n">
        <f aca="false">IF($C$766&lt;Assumptions!$B$52,Assumptions!$B$52*(Assumptions!$B$21+Assumptions!$B$22/Assumptions!$B$52)/(Assumptions!$B$21+Assumptions!$B$22/$C$766),Assumptions!$B$52)</f>
        <v>25</v>
      </c>
      <c r="AB766" s="12" t="n">
        <f aca="false">Assumptions!$B$53/$AA$766</f>
        <v>1</v>
      </c>
      <c r="AC766" s="12" t="n">
        <f aca="false">Assumptions!$B$54*$AB$766</f>
        <v>2400000</v>
      </c>
      <c r="AD766" s="12" t="n">
        <f aca="false">IF($C$766&lt;Assumptions!$B$57,Assumptions!$B$57*(Assumptions!$B$21+Assumptions!$B$22/Assumptions!$B$57)/(Assumptions!$B$21+Assumptions!$B$22/$C$766),Assumptions!$B$57)</f>
        <v>57.4765521285018</v>
      </c>
      <c r="AE766" s="12" t="n">
        <f aca="false">Assumptions!$B$58/$AD$766</f>
        <v>1.04390395349144</v>
      </c>
      <c r="AF766" s="12" t="n">
        <f aca="false">Assumptions!$B$59*$AE$766</f>
        <v>1739840.27045372</v>
      </c>
      <c r="AG766" s="12" t="n">
        <f aca="false">IF($C$766&lt;Assumptions!$B$62,Assumptions!$B$62*(Assumptions!$B$21+Assumptions!$B$22/Assumptions!$B$62)/(Assumptions!$B$21+Assumptions!$B$22/$C$766),Assumptions!$B$62)</f>
        <v>48.7386356380957</v>
      </c>
      <c r="AH766" s="12" t="n">
        <f aca="false">Assumptions!$B$63/$AG$766</f>
        <v>1.00861073266434</v>
      </c>
      <c r="AI766" s="12" t="n">
        <f aca="false">Assumptions!$B$64*$AH$766</f>
        <v>6155215.43407649</v>
      </c>
    </row>
    <row r="767" customFormat="false" ht="15" hidden="true" customHeight="false" outlineLevel="0" collapsed="false">
      <c r="A767" s="6" t="n">
        <f aca="false">ROW()-ROW($A$706)+Assumptions!$B$4</f>
        <v>61</v>
      </c>
      <c r="B767" s="12" t="n">
        <f aca="false">$P$766</f>
        <v>615462.086970217</v>
      </c>
      <c r="C767" s="12" t="n">
        <f aca="false">$B$4/(Assumptions!$B$16+$B$767)</f>
        <v>32.2291076272259</v>
      </c>
      <c r="D767" s="12" t="n">
        <f aca="false">Assumptions!$B$7/$C$767</f>
        <v>930835.577174256</v>
      </c>
      <c r="E767" s="12" t="n">
        <f aca="false">$T$767+$W$767+$Z$767+$AC$767+$AF$767+$AI$767</f>
        <v>23295055.7045302</v>
      </c>
      <c r="F767" s="12" t="n">
        <f aca="false">Assumptions!$B$70/(Assumptions!$B$20+Assumptions!$B$17+$B$767+$E$767+$O$766)</f>
        <v>26.7274664074582</v>
      </c>
      <c r="G767" s="12" t="n">
        <f aca="false">$C$767*(1-Assumptions!$B$71)</f>
        <v>25.7832861017807</v>
      </c>
      <c r="H767" s="12" t="n">
        <f aca="false">MIN($F$767,$G$767)</f>
        <v>25.7832861017807</v>
      </c>
      <c r="I767" s="12" t="str">
        <f aca="false">IF($F$767&lt;=$G$767,"cap","discount")</f>
        <v>discount</v>
      </c>
      <c r="J767" s="12" t="n">
        <f aca="false">Assumptions!$B$69/$H$767</f>
        <v>193924.07857797</v>
      </c>
      <c r="K767" s="12" t="n">
        <f aca="false">Assumptions!$B$74/(Assumptions!$B$20+Assumptions!$B$17+$B$767+$E$767+$J$767)</f>
        <v>42.6676805985831</v>
      </c>
      <c r="L767" s="12" t="n">
        <f aca="false">$C$767*(1-Assumptions!$B$75)</f>
        <v>27.394741483142</v>
      </c>
      <c r="M767" s="12" t="n">
        <f aca="false">MIN($K$767,$L$767)</f>
        <v>27.394741483142</v>
      </c>
      <c r="N767" s="12" t="str">
        <f aca="false">IF($K$767&lt;=$L$767,"cap","discount")</f>
        <v>discount</v>
      </c>
      <c r="O767" s="12" t="n">
        <f aca="false">Assumptions!$B$73/$M$767</f>
        <v>109510.067902854</v>
      </c>
      <c r="P767" s="12" t="n">
        <f aca="false">MAX(Assumptions!$B$4,($A$6*(Assumptions!$B$20+$E$767+Assumptions!$B$17+$J$767+$O$767+$D$767)-Assumptions!$B$17)/(1-$A$6))</f>
        <v>615462.086970217</v>
      </c>
      <c r="Q767" s="12" t="n">
        <f aca="false">Assumptions!$B$20+$E$767+Assumptions!$B$17+$P$767+$J$767+$O$767+$D$767</f>
        <v>38539454.5151555</v>
      </c>
      <c r="R767" s="12" t="n">
        <f aca="false">IF($C$767&lt;Assumptions!$B$37,Assumptions!$B$37*(Assumptions!$B$21+Assumptions!$B$22/Assumptions!$B$37)/(Assumptions!$B$21+Assumptions!$B$22/$C$767),Assumptions!$B$37)</f>
        <v>1</v>
      </c>
      <c r="S767" s="12" t="n">
        <f aca="false">Assumptions!$B$38/$R$767</f>
        <v>1</v>
      </c>
      <c r="T767" s="12" t="n">
        <f aca="false">Assumptions!$B$39*$S$767</f>
        <v>5000000</v>
      </c>
      <c r="U767" s="12" t="n">
        <f aca="false">IF($C$767&lt;Assumptions!$B$42,Assumptions!$B$42*(Assumptions!$B$21+Assumptions!$B$22/Assumptions!$B$42)/(Assumptions!$B$21+Assumptions!$B$22/$C$767),Assumptions!$B$42)</f>
        <v>3</v>
      </c>
      <c r="V767" s="12" t="n">
        <f aca="false">Assumptions!$B$43/$U$767</f>
        <v>1</v>
      </c>
      <c r="W767" s="12" t="n">
        <f aca="false">Assumptions!$B$44*$V$767</f>
        <v>5000000</v>
      </c>
      <c r="X767" s="12" t="n">
        <f aca="false">IF($C$767&lt;Assumptions!$B$47,Assumptions!$B$47*(Assumptions!$B$21+Assumptions!$B$22/Assumptions!$B$47)/(Assumptions!$B$21+Assumptions!$B$22/$C$767),Assumptions!$B$47)</f>
        <v>10</v>
      </c>
      <c r="Y767" s="12" t="n">
        <f aca="false">Assumptions!$B$48/$X$767</f>
        <v>1</v>
      </c>
      <c r="Z767" s="12" t="n">
        <f aca="false">Assumptions!$B$49*$Y$767</f>
        <v>3000000</v>
      </c>
      <c r="AA767" s="12" t="n">
        <f aca="false">IF($C$767&lt;Assumptions!$B$52,Assumptions!$B$52*(Assumptions!$B$21+Assumptions!$B$22/Assumptions!$B$52)/(Assumptions!$B$21+Assumptions!$B$22/$C$767),Assumptions!$B$52)</f>
        <v>25</v>
      </c>
      <c r="AB767" s="12" t="n">
        <f aca="false">Assumptions!$B$53/$AA$767</f>
        <v>1</v>
      </c>
      <c r="AC767" s="12" t="n">
        <f aca="false">Assumptions!$B$54*$AB$767</f>
        <v>2400000</v>
      </c>
      <c r="AD767" s="12" t="n">
        <f aca="false">IF($C$767&lt;Assumptions!$B$57,Assumptions!$B$57*(Assumptions!$B$21+Assumptions!$B$22/Assumptions!$B$57)/(Assumptions!$B$21+Assumptions!$B$22/$C$767),Assumptions!$B$57)</f>
        <v>57.4765521285018</v>
      </c>
      <c r="AE767" s="12" t="n">
        <f aca="false">Assumptions!$B$58/$AD$767</f>
        <v>1.04390395349144</v>
      </c>
      <c r="AF767" s="12" t="n">
        <f aca="false">Assumptions!$B$59*$AE$767</f>
        <v>1739840.27045372</v>
      </c>
      <c r="AG767" s="12" t="n">
        <f aca="false">IF($C$767&lt;Assumptions!$B$62,Assumptions!$B$62*(Assumptions!$B$21+Assumptions!$B$22/Assumptions!$B$62)/(Assumptions!$B$21+Assumptions!$B$22/$C$767),Assumptions!$B$62)</f>
        <v>48.7386356380957</v>
      </c>
      <c r="AH767" s="12" t="n">
        <f aca="false">Assumptions!$B$63/$AG$767</f>
        <v>1.00861073266434</v>
      </c>
      <c r="AI767" s="12" t="n">
        <f aca="false">Assumptions!$B$64*$AH$767</f>
        <v>6155215.43407649</v>
      </c>
    </row>
    <row r="768" customFormat="false" ht="15" hidden="true" customHeight="false" outlineLevel="0" collapsed="false">
      <c r="A768" s="6" t="n">
        <f aca="false">ROW()-ROW($A$706)+Assumptions!$B$4</f>
        <v>62</v>
      </c>
      <c r="B768" s="12" t="n">
        <f aca="false">$P$767</f>
        <v>615462.086970217</v>
      </c>
      <c r="C768" s="12" t="n">
        <f aca="false">$B$4/(Assumptions!$B$16+$B$768)</f>
        <v>32.2291076272259</v>
      </c>
      <c r="D768" s="12" t="n">
        <f aca="false">Assumptions!$B$7/$C$768</f>
        <v>930835.577174256</v>
      </c>
      <c r="E768" s="12" t="n">
        <f aca="false">$T$768+$W$768+$Z$768+$AC$768+$AF$768+$AI$768</f>
        <v>23295055.7045302</v>
      </c>
      <c r="F768" s="12" t="n">
        <f aca="false">Assumptions!$B$70/(Assumptions!$B$20+Assumptions!$B$17+$B$768+$E$768+$O$767)</f>
        <v>26.7274664074582</v>
      </c>
      <c r="G768" s="12" t="n">
        <f aca="false">$C$768*(1-Assumptions!$B$71)</f>
        <v>25.7832861017807</v>
      </c>
      <c r="H768" s="12" t="n">
        <f aca="false">MIN($F$768,$G$768)</f>
        <v>25.7832861017807</v>
      </c>
      <c r="I768" s="12" t="str">
        <f aca="false">IF($F$768&lt;=$G$768,"cap","discount")</f>
        <v>discount</v>
      </c>
      <c r="J768" s="12" t="n">
        <f aca="false">Assumptions!$B$69/$H$768</f>
        <v>193924.07857797</v>
      </c>
      <c r="K768" s="12" t="n">
        <f aca="false">Assumptions!$B$74/(Assumptions!$B$20+Assumptions!$B$17+$B$768+$E$768+$J$768)</f>
        <v>42.6676805985831</v>
      </c>
      <c r="L768" s="12" t="n">
        <f aca="false">$C$768*(1-Assumptions!$B$75)</f>
        <v>27.394741483142</v>
      </c>
      <c r="M768" s="12" t="n">
        <f aca="false">MIN($K$768,$L$768)</f>
        <v>27.394741483142</v>
      </c>
      <c r="N768" s="12" t="str">
        <f aca="false">IF($K$768&lt;=$L$768,"cap","discount")</f>
        <v>discount</v>
      </c>
      <c r="O768" s="12" t="n">
        <f aca="false">Assumptions!$B$73/$M$768</f>
        <v>109510.067902854</v>
      </c>
      <c r="P768" s="12" t="n">
        <f aca="false">MAX(Assumptions!$B$4,($A$6*(Assumptions!$B$20+$E$768+Assumptions!$B$17+$J$768+$O$768+$D$768)-Assumptions!$B$17)/(1-$A$6))</f>
        <v>615462.086970217</v>
      </c>
      <c r="Q768" s="12" t="n">
        <f aca="false">Assumptions!$B$20+$E$768+Assumptions!$B$17+$P$768+$J$768+$O$768+$D$768</f>
        <v>38539454.5151555</v>
      </c>
      <c r="R768" s="12" t="n">
        <f aca="false">IF($C$768&lt;Assumptions!$B$37,Assumptions!$B$37*(Assumptions!$B$21+Assumptions!$B$22/Assumptions!$B$37)/(Assumptions!$B$21+Assumptions!$B$22/$C$768),Assumptions!$B$37)</f>
        <v>1</v>
      </c>
      <c r="S768" s="12" t="n">
        <f aca="false">Assumptions!$B$38/$R$768</f>
        <v>1</v>
      </c>
      <c r="T768" s="12" t="n">
        <f aca="false">Assumptions!$B$39*$S$768</f>
        <v>5000000</v>
      </c>
      <c r="U768" s="12" t="n">
        <f aca="false">IF($C$768&lt;Assumptions!$B$42,Assumptions!$B$42*(Assumptions!$B$21+Assumptions!$B$22/Assumptions!$B$42)/(Assumptions!$B$21+Assumptions!$B$22/$C$768),Assumptions!$B$42)</f>
        <v>3</v>
      </c>
      <c r="V768" s="12" t="n">
        <f aca="false">Assumptions!$B$43/$U$768</f>
        <v>1</v>
      </c>
      <c r="W768" s="12" t="n">
        <f aca="false">Assumptions!$B$44*$V$768</f>
        <v>5000000</v>
      </c>
      <c r="X768" s="12" t="n">
        <f aca="false">IF($C$768&lt;Assumptions!$B$47,Assumptions!$B$47*(Assumptions!$B$21+Assumptions!$B$22/Assumptions!$B$47)/(Assumptions!$B$21+Assumptions!$B$22/$C$768),Assumptions!$B$47)</f>
        <v>10</v>
      </c>
      <c r="Y768" s="12" t="n">
        <f aca="false">Assumptions!$B$48/$X$768</f>
        <v>1</v>
      </c>
      <c r="Z768" s="12" t="n">
        <f aca="false">Assumptions!$B$49*$Y$768</f>
        <v>3000000</v>
      </c>
      <c r="AA768" s="12" t="n">
        <f aca="false">IF($C$768&lt;Assumptions!$B$52,Assumptions!$B$52*(Assumptions!$B$21+Assumptions!$B$22/Assumptions!$B$52)/(Assumptions!$B$21+Assumptions!$B$22/$C$768),Assumptions!$B$52)</f>
        <v>25</v>
      </c>
      <c r="AB768" s="12" t="n">
        <f aca="false">Assumptions!$B$53/$AA$768</f>
        <v>1</v>
      </c>
      <c r="AC768" s="12" t="n">
        <f aca="false">Assumptions!$B$54*$AB$768</f>
        <v>2400000</v>
      </c>
      <c r="AD768" s="12" t="n">
        <f aca="false">IF($C$768&lt;Assumptions!$B$57,Assumptions!$B$57*(Assumptions!$B$21+Assumptions!$B$22/Assumptions!$B$57)/(Assumptions!$B$21+Assumptions!$B$22/$C$768),Assumptions!$B$57)</f>
        <v>57.4765521285018</v>
      </c>
      <c r="AE768" s="12" t="n">
        <f aca="false">Assumptions!$B$58/$AD$768</f>
        <v>1.04390395349144</v>
      </c>
      <c r="AF768" s="12" t="n">
        <f aca="false">Assumptions!$B$59*$AE$768</f>
        <v>1739840.27045372</v>
      </c>
      <c r="AG768" s="12" t="n">
        <f aca="false">IF($C$768&lt;Assumptions!$B$62,Assumptions!$B$62*(Assumptions!$B$21+Assumptions!$B$22/Assumptions!$B$62)/(Assumptions!$B$21+Assumptions!$B$22/$C$768),Assumptions!$B$62)</f>
        <v>48.7386356380957</v>
      </c>
      <c r="AH768" s="12" t="n">
        <f aca="false">Assumptions!$B$63/$AG$768</f>
        <v>1.00861073266434</v>
      </c>
      <c r="AI768" s="12" t="n">
        <f aca="false">Assumptions!$B$64*$AH$768</f>
        <v>6155215.43407649</v>
      </c>
    </row>
    <row r="769" customFormat="false" ht="15" hidden="true" customHeight="false" outlineLevel="0" collapsed="false">
      <c r="A769" s="6" t="n">
        <f aca="false">ROW()-ROW($A$706)+Assumptions!$B$4</f>
        <v>63</v>
      </c>
      <c r="B769" s="12" t="n">
        <f aca="false">$P$768</f>
        <v>615462.086970217</v>
      </c>
      <c r="C769" s="12" t="n">
        <f aca="false">$B$4/(Assumptions!$B$16+$B$769)</f>
        <v>32.2291076272259</v>
      </c>
      <c r="D769" s="12" t="n">
        <f aca="false">Assumptions!$B$7/$C$769</f>
        <v>930835.577174256</v>
      </c>
      <c r="E769" s="12" t="n">
        <f aca="false">$T$769+$W$769+$Z$769+$AC$769+$AF$769+$AI$769</f>
        <v>23295055.7045302</v>
      </c>
      <c r="F769" s="12" t="n">
        <f aca="false">Assumptions!$B$70/(Assumptions!$B$20+Assumptions!$B$17+$B$769+$E$769+$O$768)</f>
        <v>26.7274664074582</v>
      </c>
      <c r="G769" s="12" t="n">
        <f aca="false">$C$769*(1-Assumptions!$B$71)</f>
        <v>25.7832861017807</v>
      </c>
      <c r="H769" s="12" t="n">
        <f aca="false">MIN($F$769,$G$769)</f>
        <v>25.7832861017807</v>
      </c>
      <c r="I769" s="12" t="str">
        <f aca="false">IF($F$769&lt;=$G$769,"cap","discount")</f>
        <v>discount</v>
      </c>
      <c r="J769" s="12" t="n">
        <f aca="false">Assumptions!$B$69/$H$769</f>
        <v>193924.07857797</v>
      </c>
      <c r="K769" s="12" t="n">
        <f aca="false">Assumptions!$B$74/(Assumptions!$B$20+Assumptions!$B$17+$B$769+$E$769+$J$769)</f>
        <v>42.6676805985831</v>
      </c>
      <c r="L769" s="12" t="n">
        <f aca="false">$C$769*(1-Assumptions!$B$75)</f>
        <v>27.394741483142</v>
      </c>
      <c r="M769" s="12" t="n">
        <f aca="false">MIN($K$769,$L$769)</f>
        <v>27.394741483142</v>
      </c>
      <c r="N769" s="12" t="str">
        <f aca="false">IF($K$769&lt;=$L$769,"cap","discount")</f>
        <v>discount</v>
      </c>
      <c r="O769" s="12" t="n">
        <f aca="false">Assumptions!$B$73/$M$769</f>
        <v>109510.067902854</v>
      </c>
      <c r="P769" s="12" t="n">
        <f aca="false">MAX(Assumptions!$B$4,($A$6*(Assumptions!$B$20+$E$769+Assumptions!$B$17+$J$769+$O$769+$D$769)-Assumptions!$B$17)/(1-$A$6))</f>
        <v>615462.086970217</v>
      </c>
      <c r="Q769" s="12" t="n">
        <f aca="false">Assumptions!$B$20+$E$769+Assumptions!$B$17+$P$769+$J$769+$O$769+$D$769</f>
        <v>38539454.5151555</v>
      </c>
      <c r="R769" s="12" t="n">
        <f aca="false">IF($C$769&lt;Assumptions!$B$37,Assumptions!$B$37*(Assumptions!$B$21+Assumptions!$B$22/Assumptions!$B$37)/(Assumptions!$B$21+Assumptions!$B$22/$C$769),Assumptions!$B$37)</f>
        <v>1</v>
      </c>
      <c r="S769" s="12" t="n">
        <f aca="false">Assumptions!$B$38/$R$769</f>
        <v>1</v>
      </c>
      <c r="T769" s="12" t="n">
        <f aca="false">Assumptions!$B$39*$S$769</f>
        <v>5000000</v>
      </c>
      <c r="U769" s="12" t="n">
        <f aca="false">IF($C$769&lt;Assumptions!$B$42,Assumptions!$B$42*(Assumptions!$B$21+Assumptions!$B$22/Assumptions!$B$42)/(Assumptions!$B$21+Assumptions!$B$22/$C$769),Assumptions!$B$42)</f>
        <v>3</v>
      </c>
      <c r="V769" s="12" t="n">
        <f aca="false">Assumptions!$B$43/$U$769</f>
        <v>1</v>
      </c>
      <c r="W769" s="12" t="n">
        <f aca="false">Assumptions!$B$44*$V$769</f>
        <v>5000000</v>
      </c>
      <c r="X769" s="12" t="n">
        <f aca="false">IF($C$769&lt;Assumptions!$B$47,Assumptions!$B$47*(Assumptions!$B$21+Assumptions!$B$22/Assumptions!$B$47)/(Assumptions!$B$21+Assumptions!$B$22/$C$769),Assumptions!$B$47)</f>
        <v>10</v>
      </c>
      <c r="Y769" s="12" t="n">
        <f aca="false">Assumptions!$B$48/$X$769</f>
        <v>1</v>
      </c>
      <c r="Z769" s="12" t="n">
        <f aca="false">Assumptions!$B$49*$Y$769</f>
        <v>3000000</v>
      </c>
      <c r="AA769" s="12" t="n">
        <f aca="false">IF($C$769&lt;Assumptions!$B$52,Assumptions!$B$52*(Assumptions!$B$21+Assumptions!$B$22/Assumptions!$B$52)/(Assumptions!$B$21+Assumptions!$B$22/$C$769),Assumptions!$B$52)</f>
        <v>25</v>
      </c>
      <c r="AB769" s="12" t="n">
        <f aca="false">Assumptions!$B$53/$AA$769</f>
        <v>1</v>
      </c>
      <c r="AC769" s="12" t="n">
        <f aca="false">Assumptions!$B$54*$AB$769</f>
        <v>2400000</v>
      </c>
      <c r="AD769" s="12" t="n">
        <f aca="false">IF($C$769&lt;Assumptions!$B$57,Assumptions!$B$57*(Assumptions!$B$21+Assumptions!$B$22/Assumptions!$B$57)/(Assumptions!$B$21+Assumptions!$B$22/$C$769),Assumptions!$B$57)</f>
        <v>57.4765521285018</v>
      </c>
      <c r="AE769" s="12" t="n">
        <f aca="false">Assumptions!$B$58/$AD$769</f>
        <v>1.04390395349144</v>
      </c>
      <c r="AF769" s="12" t="n">
        <f aca="false">Assumptions!$B$59*$AE$769</f>
        <v>1739840.27045372</v>
      </c>
      <c r="AG769" s="12" t="n">
        <f aca="false">IF($C$769&lt;Assumptions!$B$62,Assumptions!$B$62*(Assumptions!$B$21+Assumptions!$B$22/Assumptions!$B$62)/(Assumptions!$B$21+Assumptions!$B$22/$C$769),Assumptions!$B$62)</f>
        <v>48.7386356380957</v>
      </c>
      <c r="AH769" s="12" t="n">
        <f aca="false">Assumptions!$B$63/$AG$769</f>
        <v>1.00861073266434</v>
      </c>
      <c r="AI769" s="12" t="n">
        <f aca="false">Assumptions!$B$64*$AH$769</f>
        <v>6155215.43407649</v>
      </c>
    </row>
    <row r="770" customFormat="false" ht="15" hidden="true" customHeight="false" outlineLevel="0" collapsed="false">
      <c r="A770" s="6" t="n">
        <f aca="false">ROW()-ROW($A$706)+Assumptions!$B$4</f>
        <v>64</v>
      </c>
      <c r="B770" s="12" t="n">
        <f aca="false">$P$769</f>
        <v>615462.086970217</v>
      </c>
      <c r="C770" s="12" t="n">
        <f aca="false">$B$4/(Assumptions!$B$16+$B$770)</f>
        <v>32.2291076272259</v>
      </c>
      <c r="D770" s="12" t="n">
        <f aca="false">Assumptions!$B$7/$C$770</f>
        <v>930835.577174256</v>
      </c>
      <c r="E770" s="12" t="n">
        <f aca="false">$T$770+$W$770+$Z$770+$AC$770+$AF$770+$AI$770</f>
        <v>23295055.7045302</v>
      </c>
      <c r="F770" s="12" t="n">
        <f aca="false">Assumptions!$B$70/(Assumptions!$B$20+Assumptions!$B$17+$B$770+$E$770+$O$769)</f>
        <v>26.7274664074582</v>
      </c>
      <c r="G770" s="12" t="n">
        <f aca="false">$C$770*(1-Assumptions!$B$71)</f>
        <v>25.7832861017807</v>
      </c>
      <c r="H770" s="12" t="n">
        <f aca="false">MIN($F$770,$G$770)</f>
        <v>25.7832861017807</v>
      </c>
      <c r="I770" s="12" t="str">
        <f aca="false">IF($F$770&lt;=$G$770,"cap","discount")</f>
        <v>discount</v>
      </c>
      <c r="J770" s="12" t="n">
        <f aca="false">Assumptions!$B$69/$H$770</f>
        <v>193924.07857797</v>
      </c>
      <c r="K770" s="12" t="n">
        <f aca="false">Assumptions!$B$74/(Assumptions!$B$20+Assumptions!$B$17+$B$770+$E$770+$J$770)</f>
        <v>42.6676805985831</v>
      </c>
      <c r="L770" s="12" t="n">
        <f aca="false">$C$770*(1-Assumptions!$B$75)</f>
        <v>27.394741483142</v>
      </c>
      <c r="M770" s="12" t="n">
        <f aca="false">MIN($K$770,$L$770)</f>
        <v>27.394741483142</v>
      </c>
      <c r="N770" s="12" t="str">
        <f aca="false">IF($K$770&lt;=$L$770,"cap","discount")</f>
        <v>discount</v>
      </c>
      <c r="O770" s="12" t="n">
        <f aca="false">Assumptions!$B$73/$M$770</f>
        <v>109510.067902854</v>
      </c>
      <c r="P770" s="12" t="n">
        <f aca="false">MAX(Assumptions!$B$4,($A$6*(Assumptions!$B$20+$E$770+Assumptions!$B$17+$J$770+$O$770+$D$770)-Assumptions!$B$17)/(1-$A$6))</f>
        <v>615462.086970217</v>
      </c>
      <c r="Q770" s="12" t="n">
        <f aca="false">Assumptions!$B$20+$E$770+Assumptions!$B$17+$P$770+$J$770+$O$770+$D$770</f>
        <v>38539454.5151555</v>
      </c>
      <c r="R770" s="12" t="n">
        <f aca="false">IF($C$770&lt;Assumptions!$B$37,Assumptions!$B$37*(Assumptions!$B$21+Assumptions!$B$22/Assumptions!$B$37)/(Assumptions!$B$21+Assumptions!$B$22/$C$770),Assumptions!$B$37)</f>
        <v>1</v>
      </c>
      <c r="S770" s="12" t="n">
        <f aca="false">Assumptions!$B$38/$R$770</f>
        <v>1</v>
      </c>
      <c r="T770" s="12" t="n">
        <f aca="false">Assumptions!$B$39*$S$770</f>
        <v>5000000</v>
      </c>
      <c r="U770" s="12" t="n">
        <f aca="false">IF($C$770&lt;Assumptions!$B$42,Assumptions!$B$42*(Assumptions!$B$21+Assumptions!$B$22/Assumptions!$B$42)/(Assumptions!$B$21+Assumptions!$B$22/$C$770),Assumptions!$B$42)</f>
        <v>3</v>
      </c>
      <c r="V770" s="12" t="n">
        <f aca="false">Assumptions!$B$43/$U$770</f>
        <v>1</v>
      </c>
      <c r="W770" s="12" t="n">
        <f aca="false">Assumptions!$B$44*$V$770</f>
        <v>5000000</v>
      </c>
      <c r="X770" s="12" t="n">
        <f aca="false">IF($C$770&lt;Assumptions!$B$47,Assumptions!$B$47*(Assumptions!$B$21+Assumptions!$B$22/Assumptions!$B$47)/(Assumptions!$B$21+Assumptions!$B$22/$C$770),Assumptions!$B$47)</f>
        <v>10</v>
      </c>
      <c r="Y770" s="12" t="n">
        <f aca="false">Assumptions!$B$48/$X$770</f>
        <v>1</v>
      </c>
      <c r="Z770" s="12" t="n">
        <f aca="false">Assumptions!$B$49*$Y$770</f>
        <v>3000000</v>
      </c>
      <c r="AA770" s="12" t="n">
        <f aca="false">IF($C$770&lt;Assumptions!$B$52,Assumptions!$B$52*(Assumptions!$B$21+Assumptions!$B$22/Assumptions!$B$52)/(Assumptions!$B$21+Assumptions!$B$22/$C$770),Assumptions!$B$52)</f>
        <v>25</v>
      </c>
      <c r="AB770" s="12" t="n">
        <f aca="false">Assumptions!$B$53/$AA$770</f>
        <v>1</v>
      </c>
      <c r="AC770" s="12" t="n">
        <f aca="false">Assumptions!$B$54*$AB$770</f>
        <v>2400000</v>
      </c>
      <c r="AD770" s="12" t="n">
        <f aca="false">IF($C$770&lt;Assumptions!$B$57,Assumptions!$B$57*(Assumptions!$B$21+Assumptions!$B$22/Assumptions!$B$57)/(Assumptions!$B$21+Assumptions!$B$22/$C$770),Assumptions!$B$57)</f>
        <v>57.4765521285018</v>
      </c>
      <c r="AE770" s="12" t="n">
        <f aca="false">Assumptions!$B$58/$AD$770</f>
        <v>1.04390395349144</v>
      </c>
      <c r="AF770" s="12" t="n">
        <f aca="false">Assumptions!$B$59*$AE$770</f>
        <v>1739840.27045372</v>
      </c>
      <c r="AG770" s="12" t="n">
        <f aca="false">IF($C$770&lt;Assumptions!$B$62,Assumptions!$B$62*(Assumptions!$B$21+Assumptions!$B$22/Assumptions!$B$62)/(Assumptions!$B$21+Assumptions!$B$22/$C$770),Assumptions!$B$62)</f>
        <v>48.7386356380957</v>
      </c>
      <c r="AH770" s="12" t="n">
        <f aca="false">Assumptions!$B$63/$AG$770</f>
        <v>1.00861073266434</v>
      </c>
      <c r="AI770" s="12" t="n">
        <f aca="false">Assumptions!$B$64*$AH$770</f>
        <v>6155215.43407649</v>
      </c>
    </row>
    <row r="771" customFormat="false" ht="15" hidden="true" customHeight="false" outlineLevel="0" collapsed="false">
      <c r="A771" s="6" t="n">
        <f aca="false">ROW()-ROW($A$706)+Assumptions!$B$4</f>
        <v>65</v>
      </c>
      <c r="B771" s="12" t="n">
        <f aca="false">$P$770</f>
        <v>615462.086970217</v>
      </c>
      <c r="C771" s="12" t="n">
        <f aca="false">$B$4/(Assumptions!$B$16+$B$771)</f>
        <v>32.2291076272259</v>
      </c>
      <c r="D771" s="12" t="n">
        <f aca="false">Assumptions!$B$7/$C$771</f>
        <v>930835.577174256</v>
      </c>
      <c r="E771" s="12" t="n">
        <f aca="false">$T$771+$W$771+$Z$771+$AC$771+$AF$771+$AI$771</f>
        <v>23295055.7045302</v>
      </c>
      <c r="F771" s="12" t="n">
        <f aca="false">Assumptions!$B$70/(Assumptions!$B$20+Assumptions!$B$17+$B$771+$E$771+$O$770)</f>
        <v>26.7274664074582</v>
      </c>
      <c r="G771" s="12" t="n">
        <f aca="false">$C$771*(1-Assumptions!$B$71)</f>
        <v>25.7832861017807</v>
      </c>
      <c r="H771" s="12" t="n">
        <f aca="false">MIN($F$771,$G$771)</f>
        <v>25.7832861017807</v>
      </c>
      <c r="I771" s="12" t="str">
        <f aca="false">IF($F$771&lt;=$G$771,"cap","discount")</f>
        <v>discount</v>
      </c>
      <c r="J771" s="12" t="n">
        <f aca="false">Assumptions!$B$69/$H$771</f>
        <v>193924.07857797</v>
      </c>
      <c r="K771" s="12" t="n">
        <f aca="false">Assumptions!$B$74/(Assumptions!$B$20+Assumptions!$B$17+$B$771+$E$771+$J$771)</f>
        <v>42.6676805985831</v>
      </c>
      <c r="L771" s="12" t="n">
        <f aca="false">$C$771*(1-Assumptions!$B$75)</f>
        <v>27.394741483142</v>
      </c>
      <c r="M771" s="12" t="n">
        <f aca="false">MIN($K$771,$L$771)</f>
        <v>27.394741483142</v>
      </c>
      <c r="N771" s="12" t="str">
        <f aca="false">IF($K$771&lt;=$L$771,"cap","discount")</f>
        <v>discount</v>
      </c>
      <c r="O771" s="12" t="n">
        <f aca="false">Assumptions!$B$73/$M$771</f>
        <v>109510.067902854</v>
      </c>
      <c r="P771" s="12" t="n">
        <f aca="false">MAX(Assumptions!$B$4,($A$6*(Assumptions!$B$20+$E$771+Assumptions!$B$17+$J$771+$O$771+$D$771)-Assumptions!$B$17)/(1-$A$6))</f>
        <v>615462.086970217</v>
      </c>
      <c r="Q771" s="12" t="n">
        <f aca="false">Assumptions!$B$20+$E$771+Assumptions!$B$17+$P$771+$J$771+$O$771+$D$771</f>
        <v>38539454.5151555</v>
      </c>
      <c r="R771" s="12" t="n">
        <f aca="false">IF($C$771&lt;Assumptions!$B$37,Assumptions!$B$37*(Assumptions!$B$21+Assumptions!$B$22/Assumptions!$B$37)/(Assumptions!$B$21+Assumptions!$B$22/$C$771),Assumptions!$B$37)</f>
        <v>1</v>
      </c>
      <c r="S771" s="12" t="n">
        <f aca="false">Assumptions!$B$38/$R$771</f>
        <v>1</v>
      </c>
      <c r="T771" s="12" t="n">
        <f aca="false">Assumptions!$B$39*$S$771</f>
        <v>5000000</v>
      </c>
      <c r="U771" s="12" t="n">
        <f aca="false">IF($C$771&lt;Assumptions!$B$42,Assumptions!$B$42*(Assumptions!$B$21+Assumptions!$B$22/Assumptions!$B$42)/(Assumptions!$B$21+Assumptions!$B$22/$C$771),Assumptions!$B$42)</f>
        <v>3</v>
      </c>
      <c r="V771" s="12" t="n">
        <f aca="false">Assumptions!$B$43/$U$771</f>
        <v>1</v>
      </c>
      <c r="W771" s="12" t="n">
        <f aca="false">Assumptions!$B$44*$V$771</f>
        <v>5000000</v>
      </c>
      <c r="X771" s="12" t="n">
        <f aca="false">IF($C$771&lt;Assumptions!$B$47,Assumptions!$B$47*(Assumptions!$B$21+Assumptions!$B$22/Assumptions!$B$47)/(Assumptions!$B$21+Assumptions!$B$22/$C$771),Assumptions!$B$47)</f>
        <v>10</v>
      </c>
      <c r="Y771" s="12" t="n">
        <f aca="false">Assumptions!$B$48/$X$771</f>
        <v>1</v>
      </c>
      <c r="Z771" s="12" t="n">
        <f aca="false">Assumptions!$B$49*$Y$771</f>
        <v>3000000</v>
      </c>
      <c r="AA771" s="12" t="n">
        <f aca="false">IF($C$771&lt;Assumptions!$B$52,Assumptions!$B$52*(Assumptions!$B$21+Assumptions!$B$22/Assumptions!$B$52)/(Assumptions!$B$21+Assumptions!$B$22/$C$771),Assumptions!$B$52)</f>
        <v>25</v>
      </c>
      <c r="AB771" s="12" t="n">
        <f aca="false">Assumptions!$B$53/$AA$771</f>
        <v>1</v>
      </c>
      <c r="AC771" s="12" t="n">
        <f aca="false">Assumptions!$B$54*$AB$771</f>
        <v>2400000</v>
      </c>
      <c r="AD771" s="12" t="n">
        <f aca="false">IF($C$771&lt;Assumptions!$B$57,Assumptions!$B$57*(Assumptions!$B$21+Assumptions!$B$22/Assumptions!$B$57)/(Assumptions!$B$21+Assumptions!$B$22/$C$771),Assumptions!$B$57)</f>
        <v>57.4765521285018</v>
      </c>
      <c r="AE771" s="12" t="n">
        <f aca="false">Assumptions!$B$58/$AD$771</f>
        <v>1.04390395349144</v>
      </c>
      <c r="AF771" s="12" t="n">
        <f aca="false">Assumptions!$B$59*$AE$771</f>
        <v>1739840.27045372</v>
      </c>
      <c r="AG771" s="12" t="n">
        <f aca="false">IF($C$771&lt;Assumptions!$B$62,Assumptions!$B$62*(Assumptions!$B$21+Assumptions!$B$22/Assumptions!$B$62)/(Assumptions!$B$21+Assumptions!$B$22/$C$771),Assumptions!$B$62)</f>
        <v>48.7386356380957</v>
      </c>
      <c r="AH771" s="12" t="n">
        <f aca="false">Assumptions!$B$63/$AG$771</f>
        <v>1.00861073266434</v>
      </c>
      <c r="AI771" s="12" t="n">
        <f aca="false">Assumptions!$B$64*$AH$771</f>
        <v>6155215.43407649</v>
      </c>
    </row>
    <row r="772" customFormat="false" ht="15" hidden="true" customHeight="false" outlineLevel="0" collapsed="false">
      <c r="A772" s="6" t="n">
        <f aca="false">ROW()-ROW($A$706)+Assumptions!$B$4</f>
        <v>66</v>
      </c>
      <c r="B772" s="12" t="n">
        <f aca="false">$P$771</f>
        <v>615462.086970217</v>
      </c>
      <c r="C772" s="12" t="n">
        <f aca="false">$B$4/(Assumptions!$B$16+$B$772)</f>
        <v>32.2291076272259</v>
      </c>
      <c r="D772" s="12" t="n">
        <f aca="false">Assumptions!$B$7/$C$772</f>
        <v>930835.577174256</v>
      </c>
      <c r="E772" s="12" t="n">
        <f aca="false">$T$772+$W$772+$Z$772+$AC$772+$AF$772+$AI$772</f>
        <v>23295055.7045302</v>
      </c>
      <c r="F772" s="12" t="n">
        <f aca="false">Assumptions!$B$70/(Assumptions!$B$20+Assumptions!$B$17+$B$772+$E$772+$O$771)</f>
        <v>26.7274664074582</v>
      </c>
      <c r="G772" s="12" t="n">
        <f aca="false">$C$772*(1-Assumptions!$B$71)</f>
        <v>25.7832861017807</v>
      </c>
      <c r="H772" s="12" t="n">
        <f aca="false">MIN($F$772,$G$772)</f>
        <v>25.7832861017807</v>
      </c>
      <c r="I772" s="12" t="str">
        <f aca="false">IF($F$772&lt;=$G$772,"cap","discount")</f>
        <v>discount</v>
      </c>
      <c r="J772" s="12" t="n">
        <f aca="false">Assumptions!$B$69/$H$772</f>
        <v>193924.07857797</v>
      </c>
      <c r="K772" s="12" t="n">
        <f aca="false">Assumptions!$B$74/(Assumptions!$B$20+Assumptions!$B$17+$B$772+$E$772+$J$772)</f>
        <v>42.6676805985831</v>
      </c>
      <c r="L772" s="12" t="n">
        <f aca="false">$C$772*(1-Assumptions!$B$75)</f>
        <v>27.394741483142</v>
      </c>
      <c r="M772" s="12" t="n">
        <f aca="false">MIN($K$772,$L$772)</f>
        <v>27.394741483142</v>
      </c>
      <c r="N772" s="12" t="str">
        <f aca="false">IF($K$772&lt;=$L$772,"cap","discount")</f>
        <v>discount</v>
      </c>
      <c r="O772" s="12" t="n">
        <f aca="false">Assumptions!$B$73/$M$772</f>
        <v>109510.067902854</v>
      </c>
      <c r="P772" s="12" t="n">
        <f aca="false">MAX(Assumptions!$B$4,($A$6*(Assumptions!$B$20+$E$772+Assumptions!$B$17+$J$772+$O$772+$D$772)-Assumptions!$B$17)/(1-$A$6))</f>
        <v>615462.086970217</v>
      </c>
      <c r="Q772" s="12" t="n">
        <f aca="false">Assumptions!$B$20+$E$772+Assumptions!$B$17+$P$772+$J$772+$O$772+$D$772</f>
        <v>38539454.5151555</v>
      </c>
      <c r="R772" s="12" t="n">
        <f aca="false">IF($C$772&lt;Assumptions!$B$37,Assumptions!$B$37*(Assumptions!$B$21+Assumptions!$B$22/Assumptions!$B$37)/(Assumptions!$B$21+Assumptions!$B$22/$C$772),Assumptions!$B$37)</f>
        <v>1</v>
      </c>
      <c r="S772" s="12" t="n">
        <f aca="false">Assumptions!$B$38/$R$772</f>
        <v>1</v>
      </c>
      <c r="T772" s="12" t="n">
        <f aca="false">Assumptions!$B$39*$S$772</f>
        <v>5000000</v>
      </c>
      <c r="U772" s="12" t="n">
        <f aca="false">IF($C$772&lt;Assumptions!$B$42,Assumptions!$B$42*(Assumptions!$B$21+Assumptions!$B$22/Assumptions!$B$42)/(Assumptions!$B$21+Assumptions!$B$22/$C$772),Assumptions!$B$42)</f>
        <v>3</v>
      </c>
      <c r="V772" s="12" t="n">
        <f aca="false">Assumptions!$B$43/$U$772</f>
        <v>1</v>
      </c>
      <c r="W772" s="12" t="n">
        <f aca="false">Assumptions!$B$44*$V$772</f>
        <v>5000000</v>
      </c>
      <c r="X772" s="12" t="n">
        <f aca="false">IF($C$772&lt;Assumptions!$B$47,Assumptions!$B$47*(Assumptions!$B$21+Assumptions!$B$22/Assumptions!$B$47)/(Assumptions!$B$21+Assumptions!$B$22/$C$772),Assumptions!$B$47)</f>
        <v>10</v>
      </c>
      <c r="Y772" s="12" t="n">
        <f aca="false">Assumptions!$B$48/$X$772</f>
        <v>1</v>
      </c>
      <c r="Z772" s="12" t="n">
        <f aca="false">Assumptions!$B$49*$Y$772</f>
        <v>3000000</v>
      </c>
      <c r="AA772" s="12" t="n">
        <f aca="false">IF($C$772&lt;Assumptions!$B$52,Assumptions!$B$52*(Assumptions!$B$21+Assumptions!$B$22/Assumptions!$B$52)/(Assumptions!$B$21+Assumptions!$B$22/$C$772),Assumptions!$B$52)</f>
        <v>25</v>
      </c>
      <c r="AB772" s="12" t="n">
        <f aca="false">Assumptions!$B$53/$AA$772</f>
        <v>1</v>
      </c>
      <c r="AC772" s="12" t="n">
        <f aca="false">Assumptions!$B$54*$AB$772</f>
        <v>2400000</v>
      </c>
      <c r="AD772" s="12" t="n">
        <f aca="false">IF($C$772&lt;Assumptions!$B$57,Assumptions!$B$57*(Assumptions!$B$21+Assumptions!$B$22/Assumptions!$B$57)/(Assumptions!$B$21+Assumptions!$B$22/$C$772),Assumptions!$B$57)</f>
        <v>57.4765521285018</v>
      </c>
      <c r="AE772" s="12" t="n">
        <f aca="false">Assumptions!$B$58/$AD$772</f>
        <v>1.04390395349144</v>
      </c>
      <c r="AF772" s="12" t="n">
        <f aca="false">Assumptions!$B$59*$AE$772</f>
        <v>1739840.27045372</v>
      </c>
      <c r="AG772" s="12" t="n">
        <f aca="false">IF($C$772&lt;Assumptions!$B$62,Assumptions!$B$62*(Assumptions!$B$21+Assumptions!$B$22/Assumptions!$B$62)/(Assumptions!$B$21+Assumptions!$B$22/$C$772),Assumptions!$B$62)</f>
        <v>48.7386356380957</v>
      </c>
      <c r="AH772" s="12" t="n">
        <f aca="false">Assumptions!$B$63/$AG$772</f>
        <v>1.00861073266434</v>
      </c>
      <c r="AI772" s="12" t="n">
        <f aca="false">Assumptions!$B$64*$AH$772</f>
        <v>6155215.43407649</v>
      </c>
    </row>
    <row r="773" customFormat="false" ht="15" hidden="true" customHeight="false" outlineLevel="0" collapsed="false">
      <c r="A773" s="6" t="n">
        <f aca="false">ROW()-ROW($A$706)+Assumptions!$B$4</f>
        <v>67</v>
      </c>
      <c r="B773" s="12" t="n">
        <f aca="false">$P$772</f>
        <v>615462.086970217</v>
      </c>
      <c r="C773" s="12" t="n">
        <f aca="false">$B$4/(Assumptions!$B$16+$B$773)</f>
        <v>32.2291076272259</v>
      </c>
      <c r="D773" s="12" t="n">
        <f aca="false">Assumptions!$B$7/$C$773</f>
        <v>930835.577174256</v>
      </c>
      <c r="E773" s="12" t="n">
        <f aca="false">$T$773+$W$773+$Z$773+$AC$773+$AF$773+$AI$773</f>
        <v>23295055.7045302</v>
      </c>
      <c r="F773" s="12" t="n">
        <f aca="false">Assumptions!$B$70/(Assumptions!$B$20+Assumptions!$B$17+$B$773+$E$773+$O$772)</f>
        <v>26.7274664074582</v>
      </c>
      <c r="G773" s="12" t="n">
        <f aca="false">$C$773*(1-Assumptions!$B$71)</f>
        <v>25.7832861017807</v>
      </c>
      <c r="H773" s="12" t="n">
        <f aca="false">MIN($F$773,$G$773)</f>
        <v>25.7832861017807</v>
      </c>
      <c r="I773" s="12" t="str">
        <f aca="false">IF($F$773&lt;=$G$773,"cap","discount")</f>
        <v>discount</v>
      </c>
      <c r="J773" s="12" t="n">
        <f aca="false">Assumptions!$B$69/$H$773</f>
        <v>193924.07857797</v>
      </c>
      <c r="K773" s="12" t="n">
        <f aca="false">Assumptions!$B$74/(Assumptions!$B$20+Assumptions!$B$17+$B$773+$E$773+$J$773)</f>
        <v>42.6676805985831</v>
      </c>
      <c r="L773" s="12" t="n">
        <f aca="false">$C$773*(1-Assumptions!$B$75)</f>
        <v>27.394741483142</v>
      </c>
      <c r="M773" s="12" t="n">
        <f aca="false">MIN($K$773,$L$773)</f>
        <v>27.394741483142</v>
      </c>
      <c r="N773" s="12" t="str">
        <f aca="false">IF($K$773&lt;=$L$773,"cap","discount")</f>
        <v>discount</v>
      </c>
      <c r="O773" s="12" t="n">
        <f aca="false">Assumptions!$B$73/$M$773</f>
        <v>109510.067902854</v>
      </c>
      <c r="P773" s="12" t="n">
        <f aca="false">MAX(Assumptions!$B$4,($A$6*(Assumptions!$B$20+$E$773+Assumptions!$B$17+$J$773+$O$773+$D$773)-Assumptions!$B$17)/(1-$A$6))</f>
        <v>615462.086970217</v>
      </c>
      <c r="Q773" s="12" t="n">
        <f aca="false">Assumptions!$B$20+$E$773+Assumptions!$B$17+$P$773+$J$773+$O$773+$D$773</f>
        <v>38539454.5151555</v>
      </c>
      <c r="R773" s="12" t="n">
        <f aca="false">IF($C$773&lt;Assumptions!$B$37,Assumptions!$B$37*(Assumptions!$B$21+Assumptions!$B$22/Assumptions!$B$37)/(Assumptions!$B$21+Assumptions!$B$22/$C$773),Assumptions!$B$37)</f>
        <v>1</v>
      </c>
      <c r="S773" s="12" t="n">
        <f aca="false">Assumptions!$B$38/$R$773</f>
        <v>1</v>
      </c>
      <c r="T773" s="12" t="n">
        <f aca="false">Assumptions!$B$39*$S$773</f>
        <v>5000000</v>
      </c>
      <c r="U773" s="12" t="n">
        <f aca="false">IF($C$773&lt;Assumptions!$B$42,Assumptions!$B$42*(Assumptions!$B$21+Assumptions!$B$22/Assumptions!$B$42)/(Assumptions!$B$21+Assumptions!$B$22/$C$773),Assumptions!$B$42)</f>
        <v>3</v>
      </c>
      <c r="V773" s="12" t="n">
        <f aca="false">Assumptions!$B$43/$U$773</f>
        <v>1</v>
      </c>
      <c r="W773" s="12" t="n">
        <f aca="false">Assumptions!$B$44*$V$773</f>
        <v>5000000</v>
      </c>
      <c r="X773" s="12" t="n">
        <f aca="false">IF($C$773&lt;Assumptions!$B$47,Assumptions!$B$47*(Assumptions!$B$21+Assumptions!$B$22/Assumptions!$B$47)/(Assumptions!$B$21+Assumptions!$B$22/$C$773),Assumptions!$B$47)</f>
        <v>10</v>
      </c>
      <c r="Y773" s="12" t="n">
        <f aca="false">Assumptions!$B$48/$X$773</f>
        <v>1</v>
      </c>
      <c r="Z773" s="12" t="n">
        <f aca="false">Assumptions!$B$49*$Y$773</f>
        <v>3000000</v>
      </c>
      <c r="AA773" s="12" t="n">
        <f aca="false">IF($C$773&lt;Assumptions!$B$52,Assumptions!$B$52*(Assumptions!$B$21+Assumptions!$B$22/Assumptions!$B$52)/(Assumptions!$B$21+Assumptions!$B$22/$C$773),Assumptions!$B$52)</f>
        <v>25</v>
      </c>
      <c r="AB773" s="12" t="n">
        <f aca="false">Assumptions!$B$53/$AA$773</f>
        <v>1</v>
      </c>
      <c r="AC773" s="12" t="n">
        <f aca="false">Assumptions!$B$54*$AB$773</f>
        <v>2400000</v>
      </c>
      <c r="AD773" s="12" t="n">
        <f aca="false">IF($C$773&lt;Assumptions!$B$57,Assumptions!$B$57*(Assumptions!$B$21+Assumptions!$B$22/Assumptions!$B$57)/(Assumptions!$B$21+Assumptions!$B$22/$C$773),Assumptions!$B$57)</f>
        <v>57.4765521285018</v>
      </c>
      <c r="AE773" s="12" t="n">
        <f aca="false">Assumptions!$B$58/$AD$773</f>
        <v>1.04390395349144</v>
      </c>
      <c r="AF773" s="12" t="n">
        <f aca="false">Assumptions!$B$59*$AE$773</f>
        <v>1739840.27045372</v>
      </c>
      <c r="AG773" s="12" t="n">
        <f aca="false">IF($C$773&lt;Assumptions!$B$62,Assumptions!$B$62*(Assumptions!$B$21+Assumptions!$B$22/Assumptions!$B$62)/(Assumptions!$B$21+Assumptions!$B$22/$C$773),Assumptions!$B$62)</f>
        <v>48.7386356380957</v>
      </c>
      <c r="AH773" s="12" t="n">
        <f aca="false">Assumptions!$B$63/$AG$773</f>
        <v>1.00861073266434</v>
      </c>
      <c r="AI773" s="12" t="n">
        <f aca="false">Assumptions!$B$64*$AH$773</f>
        <v>6155215.43407649</v>
      </c>
    </row>
    <row r="774" customFormat="false" ht="15" hidden="true" customHeight="false" outlineLevel="0" collapsed="false">
      <c r="A774" s="6" t="n">
        <f aca="false">ROW()-ROW($A$706)+Assumptions!$B$4</f>
        <v>68</v>
      </c>
      <c r="B774" s="12" t="n">
        <f aca="false">$P$773</f>
        <v>615462.086970217</v>
      </c>
      <c r="C774" s="12" t="n">
        <f aca="false">$B$4/(Assumptions!$B$16+$B$774)</f>
        <v>32.2291076272259</v>
      </c>
      <c r="D774" s="12" t="n">
        <f aca="false">Assumptions!$B$7/$C$774</f>
        <v>930835.577174256</v>
      </c>
      <c r="E774" s="12" t="n">
        <f aca="false">$T$774+$W$774+$Z$774+$AC$774+$AF$774+$AI$774</f>
        <v>23295055.7045302</v>
      </c>
      <c r="F774" s="12" t="n">
        <f aca="false">Assumptions!$B$70/(Assumptions!$B$20+Assumptions!$B$17+$B$774+$E$774+$O$773)</f>
        <v>26.7274664074582</v>
      </c>
      <c r="G774" s="12" t="n">
        <f aca="false">$C$774*(1-Assumptions!$B$71)</f>
        <v>25.7832861017807</v>
      </c>
      <c r="H774" s="12" t="n">
        <f aca="false">MIN($F$774,$G$774)</f>
        <v>25.7832861017807</v>
      </c>
      <c r="I774" s="12" t="str">
        <f aca="false">IF($F$774&lt;=$G$774,"cap","discount")</f>
        <v>discount</v>
      </c>
      <c r="J774" s="12" t="n">
        <f aca="false">Assumptions!$B$69/$H$774</f>
        <v>193924.07857797</v>
      </c>
      <c r="K774" s="12" t="n">
        <f aca="false">Assumptions!$B$74/(Assumptions!$B$20+Assumptions!$B$17+$B$774+$E$774+$J$774)</f>
        <v>42.6676805985831</v>
      </c>
      <c r="L774" s="12" t="n">
        <f aca="false">$C$774*(1-Assumptions!$B$75)</f>
        <v>27.394741483142</v>
      </c>
      <c r="M774" s="12" t="n">
        <f aca="false">MIN($K$774,$L$774)</f>
        <v>27.394741483142</v>
      </c>
      <c r="N774" s="12" t="str">
        <f aca="false">IF($K$774&lt;=$L$774,"cap","discount")</f>
        <v>discount</v>
      </c>
      <c r="O774" s="12" t="n">
        <f aca="false">Assumptions!$B$73/$M$774</f>
        <v>109510.067902854</v>
      </c>
      <c r="P774" s="12" t="n">
        <f aca="false">MAX(Assumptions!$B$4,($A$6*(Assumptions!$B$20+$E$774+Assumptions!$B$17+$J$774+$O$774+$D$774)-Assumptions!$B$17)/(1-$A$6))</f>
        <v>615462.086970217</v>
      </c>
      <c r="Q774" s="12" t="n">
        <f aca="false">Assumptions!$B$20+$E$774+Assumptions!$B$17+$P$774+$J$774+$O$774+$D$774</f>
        <v>38539454.5151555</v>
      </c>
      <c r="R774" s="12" t="n">
        <f aca="false">IF($C$774&lt;Assumptions!$B$37,Assumptions!$B$37*(Assumptions!$B$21+Assumptions!$B$22/Assumptions!$B$37)/(Assumptions!$B$21+Assumptions!$B$22/$C$774),Assumptions!$B$37)</f>
        <v>1</v>
      </c>
      <c r="S774" s="12" t="n">
        <f aca="false">Assumptions!$B$38/$R$774</f>
        <v>1</v>
      </c>
      <c r="T774" s="12" t="n">
        <f aca="false">Assumptions!$B$39*$S$774</f>
        <v>5000000</v>
      </c>
      <c r="U774" s="12" t="n">
        <f aca="false">IF($C$774&lt;Assumptions!$B$42,Assumptions!$B$42*(Assumptions!$B$21+Assumptions!$B$22/Assumptions!$B$42)/(Assumptions!$B$21+Assumptions!$B$22/$C$774),Assumptions!$B$42)</f>
        <v>3</v>
      </c>
      <c r="V774" s="12" t="n">
        <f aca="false">Assumptions!$B$43/$U$774</f>
        <v>1</v>
      </c>
      <c r="W774" s="12" t="n">
        <f aca="false">Assumptions!$B$44*$V$774</f>
        <v>5000000</v>
      </c>
      <c r="X774" s="12" t="n">
        <f aca="false">IF($C$774&lt;Assumptions!$B$47,Assumptions!$B$47*(Assumptions!$B$21+Assumptions!$B$22/Assumptions!$B$47)/(Assumptions!$B$21+Assumptions!$B$22/$C$774),Assumptions!$B$47)</f>
        <v>10</v>
      </c>
      <c r="Y774" s="12" t="n">
        <f aca="false">Assumptions!$B$48/$X$774</f>
        <v>1</v>
      </c>
      <c r="Z774" s="12" t="n">
        <f aca="false">Assumptions!$B$49*$Y$774</f>
        <v>3000000</v>
      </c>
      <c r="AA774" s="12" t="n">
        <f aca="false">IF($C$774&lt;Assumptions!$B$52,Assumptions!$B$52*(Assumptions!$B$21+Assumptions!$B$22/Assumptions!$B$52)/(Assumptions!$B$21+Assumptions!$B$22/$C$774),Assumptions!$B$52)</f>
        <v>25</v>
      </c>
      <c r="AB774" s="12" t="n">
        <f aca="false">Assumptions!$B$53/$AA$774</f>
        <v>1</v>
      </c>
      <c r="AC774" s="12" t="n">
        <f aca="false">Assumptions!$B$54*$AB$774</f>
        <v>2400000</v>
      </c>
      <c r="AD774" s="12" t="n">
        <f aca="false">IF($C$774&lt;Assumptions!$B$57,Assumptions!$B$57*(Assumptions!$B$21+Assumptions!$B$22/Assumptions!$B$57)/(Assumptions!$B$21+Assumptions!$B$22/$C$774),Assumptions!$B$57)</f>
        <v>57.4765521285018</v>
      </c>
      <c r="AE774" s="12" t="n">
        <f aca="false">Assumptions!$B$58/$AD$774</f>
        <v>1.04390395349144</v>
      </c>
      <c r="AF774" s="12" t="n">
        <f aca="false">Assumptions!$B$59*$AE$774</f>
        <v>1739840.27045372</v>
      </c>
      <c r="AG774" s="12" t="n">
        <f aca="false">IF($C$774&lt;Assumptions!$B$62,Assumptions!$B$62*(Assumptions!$B$21+Assumptions!$B$22/Assumptions!$B$62)/(Assumptions!$B$21+Assumptions!$B$22/$C$774),Assumptions!$B$62)</f>
        <v>48.7386356380957</v>
      </c>
      <c r="AH774" s="12" t="n">
        <f aca="false">Assumptions!$B$63/$AG$774</f>
        <v>1.00861073266434</v>
      </c>
      <c r="AI774" s="12" t="n">
        <f aca="false">Assumptions!$B$64*$AH$774</f>
        <v>6155215.43407649</v>
      </c>
    </row>
    <row r="775" customFormat="false" ht="15" hidden="true" customHeight="false" outlineLevel="0" collapsed="false">
      <c r="A775" s="6" t="n">
        <f aca="false">ROW()-ROW($A$706)+Assumptions!$B$4</f>
        <v>69</v>
      </c>
      <c r="B775" s="12" t="n">
        <f aca="false">$P$774</f>
        <v>615462.086970217</v>
      </c>
      <c r="C775" s="12" t="n">
        <f aca="false">$B$4/(Assumptions!$B$16+$B$775)</f>
        <v>32.2291076272259</v>
      </c>
      <c r="D775" s="12" t="n">
        <f aca="false">Assumptions!$B$7/$C$775</f>
        <v>930835.577174256</v>
      </c>
      <c r="E775" s="12" t="n">
        <f aca="false">$T$775+$W$775+$Z$775+$AC$775+$AF$775+$AI$775</f>
        <v>23295055.7045302</v>
      </c>
      <c r="F775" s="12" t="n">
        <f aca="false">Assumptions!$B$70/(Assumptions!$B$20+Assumptions!$B$17+$B$775+$E$775+$O$774)</f>
        <v>26.7274664074582</v>
      </c>
      <c r="G775" s="12" t="n">
        <f aca="false">$C$775*(1-Assumptions!$B$71)</f>
        <v>25.7832861017807</v>
      </c>
      <c r="H775" s="12" t="n">
        <f aca="false">MIN($F$775,$G$775)</f>
        <v>25.7832861017807</v>
      </c>
      <c r="I775" s="12" t="str">
        <f aca="false">IF($F$775&lt;=$G$775,"cap","discount")</f>
        <v>discount</v>
      </c>
      <c r="J775" s="12" t="n">
        <f aca="false">Assumptions!$B$69/$H$775</f>
        <v>193924.07857797</v>
      </c>
      <c r="K775" s="12" t="n">
        <f aca="false">Assumptions!$B$74/(Assumptions!$B$20+Assumptions!$B$17+$B$775+$E$775+$J$775)</f>
        <v>42.6676805985831</v>
      </c>
      <c r="L775" s="12" t="n">
        <f aca="false">$C$775*(1-Assumptions!$B$75)</f>
        <v>27.394741483142</v>
      </c>
      <c r="M775" s="12" t="n">
        <f aca="false">MIN($K$775,$L$775)</f>
        <v>27.394741483142</v>
      </c>
      <c r="N775" s="12" t="str">
        <f aca="false">IF($K$775&lt;=$L$775,"cap","discount")</f>
        <v>discount</v>
      </c>
      <c r="O775" s="12" t="n">
        <f aca="false">Assumptions!$B$73/$M$775</f>
        <v>109510.067902854</v>
      </c>
      <c r="P775" s="12" t="n">
        <f aca="false">MAX(Assumptions!$B$4,($A$6*(Assumptions!$B$20+$E$775+Assumptions!$B$17+$J$775+$O$775+$D$775)-Assumptions!$B$17)/(1-$A$6))</f>
        <v>615462.086970217</v>
      </c>
      <c r="Q775" s="12" t="n">
        <f aca="false">Assumptions!$B$20+$E$775+Assumptions!$B$17+$P$775+$J$775+$O$775+$D$775</f>
        <v>38539454.5151555</v>
      </c>
      <c r="R775" s="12" t="n">
        <f aca="false">IF($C$775&lt;Assumptions!$B$37,Assumptions!$B$37*(Assumptions!$B$21+Assumptions!$B$22/Assumptions!$B$37)/(Assumptions!$B$21+Assumptions!$B$22/$C$775),Assumptions!$B$37)</f>
        <v>1</v>
      </c>
      <c r="S775" s="12" t="n">
        <f aca="false">Assumptions!$B$38/$R$775</f>
        <v>1</v>
      </c>
      <c r="T775" s="12" t="n">
        <f aca="false">Assumptions!$B$39*$S$775</f>
        <v>5000000</v>
      </c>
      <c r="U775" s="12" t="n">
        <f aca="false">IF($C$775&lt;Assumptions!$B$42,Assumptions!$B$42*(Assumptions!$B$21+Assumptions!$B$22/Assumptions!$B$42)/(Assumptions!$B$21+Assumptions!$B$22/$C$775),Assumptions!$B$42)</f>
        <v>3</v>
      </c>
      <c r="V775" s="12" t="n">
        <f aca="false">Assumptions!$B$43/$U$775</f>
        <v>1</v>
      </c>
      <c r="W775" s="12" t="n">
        <f aca="false">Assumptions!$B$44*$V$775</f>
        <v>5000000</v>
      </c>
      <c r="X775" s="12" t="n">
        <f aca="false">IF($C$775&lt;Assumptions!$B$47,Assumptions!$B$47*(Assumptions!$B$21+Assumptions!$B$22/Assumptions!$B$47)/(Assumptions!$B$21+Assumptions!$B$22/$C$775),Assumptions!$B$47)</f>
        <v>10</v>
      </c>
      <c r="Y775" s="12" t="n">
        <f aca="false">Assumptions!$B$48/$X$775</f>
        <v>1</v>
      </c>
      <c r="Z775" s="12" t="n">
        <f aca="false">Assumptions!$B$49*$Y$775</f>
        <v>3000000</v>
      </c>
      <c r="AA775" s="12" t="n">
        <f aca="false">IF($C$775&lt;Assumptions!$B$52,Assumptions!$B$52*(Assumptions!$B$21+Assumptions!$B$22/Assumptions!$B$52)/(Assumptions!$B$21+Assumptions!$B$22/$C$775),Assumptions!$B$52)</f>
        <v>25</v>
      </c>
      <c r="AB775" s="12" t="n">
        <f aca="false">Assumptions!$B$53/$AA$775</f>
        <v>1</v>
      </c>
      <c r="AC775" s="12" t="n">
        <f aca="false">Assumptions!$B$54*$AB$775</f>
        <v>2400000</v>
      </c>
      <c r="AD775" s="12" t="n">
        <f aca="false">IF($C$775&lt;Assumptions!$B$57,Assumptions!$B$57*(Assumptions!$B$21+Assumptions!$B$22/Assumptions!$B$57)/(Assumptions!$B$21+Assumptions!$B$22/$C$775),Assumptions!$B$57)</f>
        <v>57.4765521285018</v>
      </c>
      <c r="AE775" s="12" t="n">
        <f aca="false">Assumptions!$B$58/$AD$775</f>
        <v>1.04390395349144</v>
      </c>
      <c r="AF775" s="12" t="n">
        <f aca="false">Assumptions!$B$59*$AE$775</f>
        <v>1739840.27045372</v>
      </c>
      <c r="AG775" s="12" t="n">
        <f aca="false">IF($C$775&lt;Assumptions!$B$62,Assumptions!$B$62*(Assumptions!$B$21+Assumptions!$B$22/Assumptions!$B$62)/(Assumptions!$B$21+Assumptions!$B$22/$C$775),Assumptions!$B$62)</f>
        <v>48.7386356380957</v>
      </c>
      <c r="AH775" s="12" t="n">
        <f aca="false">Assumptions!$B$63/$AG$775</f>
        <v>1.00861073266434</v>
      </c>
      <c r="AI775" s="12" t="n">
        <f aca="false">Assumptions!$B$64*$AH$775</f>
        <v>6155215.43407649</v>
      </c>
    </row>
    <row r="776" customFormat="false" ht="15" hidden="true" customHeight="false" outlineLevel="0" collapsed="false">
      <c r="A776" s="6" t="n">
        <f aca="false">ROW()-ROW($A$706)+Assumptions!$B$4</f>
        <v>70</v>
      </c>
      <c r="B776" s="12" t="n">
        <f aca="false">$P$775</f>
        <v>615462.086970217</v>
      </c>
      <c r="C776" s="12" t="n">
        <f aca="false">$B$4/(Assumptions!$B$16+$B$776)</f>
        <v>32.2291076272259</v>
      </c>
      <c r="D776" s="12" t="n">
        <f aca="false">Assumptions!$B$7/$C$776</f>
        <v>930835.577174256</v>
      </c>
      <c r="E776" s="12" t="n">
        <f aca="false">$T$776+$W$776+$Z$776+$AC$776+$AF$776+$AI$776</f>
        <v>23295055.7045302</v>
      </c>
      <c r="F776" s="12" t="n">
        <f aca="false">Assumptions!$B$70/(Assumptions!$B$20+Assumptions!$B$17+$B$776+$E$776+$O$775)</f>
        <v>26.7274664074582</v>
      </c>
      <c r="G776" s="12" t="n">
        <f aca="false">$C$776*(1-Assumptions!$B$71)</f>
        <v>25.7832861017807</v>
      </c>
      <c r="H776" s="12" t="n">
        <f aca="false">MIN($F$776,$G$776)</f>
        <v>25.7832861017807</v>
      </c>
      <c r="I776" s="12" t="str">
        <f aca="false">IF($F$776&lt;=$G$776,"cap","discount")</f>
        <v>discount</v>
      </c>
      <c r="J776" s="12" t="n">
        <f aca="false">Assumptions!$B$69/$H$776</f>
        <v>193924.07857797</v>
      </c>
      <c r="K776" s="12" t="n">
        <f aca="false">Assumptions!$B$74/(Assumptions!$B$20+Assumptions!$B$17+$B$776+$E$776+$J$776)</f>
        <v>42.6676805985831</v>
      </c>
      <c r="L776" s="12" t="n">
        <f aca="false">$C$776*(1-Assumptions!$B$75)</f>
        <v>27.394741483142</v>
      </c>
      <c r="M776" s="12" t="n">
        <f aca="false">MIN($K$776,$L$776)</f>
        <v>27.394741483142</v>
      </c>
      <c r="N776" s="12" t="str">
        <f aca="false">IF($K$776&lt;=$L$776,"cap","discount")</f>
        <v>discount</v>
      </c>
      <c r="O776" s="12" t="n">
        <f aca="false">Assumptions!$B$73/$M$776</f>
        <v>109510.067902854</v>
      </c>
      <c r="P776" s="12" t="n">
        <f aca="false">MAX(Assumptions!$B$4,($A$6*(Assumptions!$B$20+$E$776+Assumptions!$B$17+$J$776+$O$776+$D$776)-Assumptions!$B$17)/(1-$A$6))</f>
        <v>615462.086970217</v>
      </c>
      <c r="Q776" s="12" t="n">
        <f aca="false">Assumptions!$B$20+$E$776+Assumptions!$B$17+$P$776+$J$776+$O$776+$D$776</f>
        <v>38539454.5151555</v>
      </c>
      <c r="R776" s="12" t="n">
        <f aca="false">IF($C$776&lt;Assumptions!$B$37,Assumptions!$B$37*(Assumptions!$B$21+Assumptions!$B$22/Assumptions!$B$37)/(Assumptions!$B$21+Assumptions!$B$22/$C$776),Assumptions!$B$37)</f>
        <v>1</v>
      </c>
      <c r="S776" s="12" t="n">
        <f aca="false">Assumptions!$B$38/$R$776</f>
        <v>1</v>
      </c>
      <c r="T776" s="12" t="n">
        <f aca="false">Assumptions!$B$39*$S$776</f>
        <v>5000000</v>
      </c>
      <c r="U776" s="12" t="n">
        <f aca="false">IF($C$776&lt;Assumptions!$B$42,Assumptions!$B$42*(Assumptions!$B$21+Assumptions!$B$22/Assumptions!$B$42)/(Assumptions!$B$21+Assumptions!$B$22/$C$776),Assumptions!$B$42)</f>
        <v>3</v>
      </c>
      <c r="V776" s="12" t="n">
        <f aca="false">Assumptions!$B$43/$U$776</f>
        <v>1</v>
      </c>
      <c r="W776" s="12" t="n">
        <f aca="false">Assumptions!$B$44*$V$776</f>
        <v>5000000</v>
      </c>
      <c r="X776" s="12" t="n">
        <f aca="false">IF($C$776&lt;Assumptions!$B$47,Assumptions!$B$47*(Assumptions!$B$21+Assumptions!$B$22/Assumptions!$B$47)/(Assumptions!$B$21+Assumptions!$B$22/$C$776),Assumptions!$B$47)</f>
        <v>10</v>
      </c>
      <c r="Y776" s="12" t="n">
        <f aca="false">Assumptions!$B$48/$X$776</f>
        <v>1</v>
      </c>
      <c r="Z776" s="12" t="n">
        <f aca="false">Assumptions!$B$49*$Y$776</f>
        <v>3000000</v>
      </c>
      <c r="AA776" s="12" t="n">
        <f aca="false">IF($C$776&lt;Assumptions!$B$52,Assumptions!$B$52*(Assumptions!$B$21+Assumptions!$B$22/Assumptions!$B$52)/(Assumptions!$B$21+Assumptions!$B$22/$C$776),Assumptions!$B$52)</f>
        <v>25</v>
      </c>
      <c r="AB776" s="12" t="n">
        <f aca="false">Assumptions!$B$53/$AA$776</f>
        <v>1</v>
      </c>
      <c r="AC776" s="12" t="n">
        <f aca="false">Assumptions!$B$54*$AB$776</f>
        <v>2400000</v>
      </c>
      <c r="AD776" s="12" t="n">
        <f aca="false">IF($C$776&lt;Assumptions!$B$57,Assumptions!$B$57*(Assumptions!$B$21+Assumptions!$B$22/Assumptions!$B$57)/(Assumptions!$B$21+Assumptions!$B$22/$C$776),Assumptions!$B$57)</f>
        <v>57.4765521285018</v>
      </c>
      <c r="AE776" s="12" t="n">
        <f aca="false">Assumptions!$B$58/$AD$776</f>
        <v>1.04390395349144</v>
      </c>
      <c r="AF776" s="12" t="n">
        <f aca="false">Assumptions!$B$59*$AE$776</f>
        <v>1739840.27045372</v>
      </c>
      <c r="AG776" s="12" t="n">
        <f aca="false">IF($C$776&lt;Assumptions!$B$62,Assumptions!$B$62*(Assumptions!$B$21+Assumptions!$B$22/Assumptions!$B$62)/(Assumptions!$B$21+Assumptions!$B$22/$C$776),Assumptions!$B$62)</f>
        <v>48.7386356380957</v>
      </c>
      <c r="AH776" s="12" t="n">
        <f aca="false">Assumptions!$B$63/$AG$776</f>
        <v>1.00861073266434</v>
      </c>
      <c r="AI776" s="12" t="n">
        <f aca="false">Assumptions!$B$64*$AH$776</f>
        <v>6155215.43407649</v>
      </c>
    </row>
    <row r="777" customFormat="false" ht="15" hidden="true" customHeight="false" outlineLevel="0" collapsed="false">
      <c r="A777" s="6" t="n">
        <f aca="false">ROW()-ROW($A$706)+Assumptions!$B$4</f>
        <v>71</v>
      </c>
      <c r="B777" s="12" t="n">
        <f aca="false">$P$776</f>
        <v>615462.086970217</v>
      </c>
      <c r="C777" s="12" t="n">
        <f aca="false">$B$4/(Assumptions!$B$16+$B$777)</f>
        <v>32.2291076272259</v>
      </c>
      <c r="D777" s="12" t="n">
        <f aca="false">Assumptions!$B$7/$C$777</f>
        <v>930835.577174256</v>
      </c>
      <c r="E777" s="12" t="n">
        <f aca="false">$T$777+$W$777+$Z$777+$AC$777+$AF$777+$AI$777</f>
        <v>23295055.7045302</v>
      </c>
      <c r="F777" s="12" t="n">
        <f aca="false">Assumptions!$B$70/(Assumptions!$B$20+Assumptions!$B$17+$B$777+$E$777+$O$776)</f>
        <v>26.7274664074582</v>
      </c>
      <c r="G777" s="12" t="n">
        <f aca="false">$C$777*(1-Assumptions!$B$71)</f>
        <v>25.7832861017807</v>
      </c>
      <c r="H777" s="12" t="n">
        <f aca="false">MIN($F$777,$G$777)</f>
        <v>25.7832861017807</v>
      </c>
      <c r="I777" s="12" t="str">
        <f aca="false">IF($F$777&lt;=$G$777,"cap","discount")</f>
        <v>discount</v>
      </c>
      <c r="J777" s="12" t="n">
        <f aca="false">Assumptions!$B$69/$H$777</f>
        <v>193924.07857797</v>
      </c>
      <c r="K777" s="12" t="n">
        <f aca="false">Assumptions!$B$74/(Assumptions!$B$20+Assumptions!$B$17+$B$777+$E$777+$J$777)</f>
        <v>42.6676805985831</v>
      </c>
      <c r="L777" s="12" t="n">
        <f aca="false">$C$777*(1-Assumptions!$B$75)</f>
        <v>27.394741483142</v>
      </c>
      <c r="M777" s="12" t="n">
        <f aca="false">MIN($K$777,$L$777)</f>
        <v>27.394741483142</v>
      </c>
      <c r="N777" s="12" t="str">
        <f aca="false">IF($K$777&lt;=$L$777,"cap","discount")</f>
        <v>discount</v>
      </c>
      <c r="O777" s="12" t="n">
        <f aca="false">Assumptions!$B$73/$M$777</f>
        <v>109510.067902854</v>
      </c>
      <c r="P777" s="12" t="n">
        <f aca="false">MAX(Assumptions!$B$4,($A$6*(Assumptions!$B$20+$E$777+Assumptions!$B$17+$J$777+$O$777+$D$777)-Assumptions!$B$17)/(1-$A$6))</f>
        <v>615462.086970217</v>
      </c>
      <c r="Q777" s="12" t="n">
        <f aca="false">Assumptions!$B$20+$E$777+Assumptions!$B$17+$P$777+$J$777+$O$777+$D$777</f>
        <v>38539454.5151555</v>
      </c>
      <c r="R777" s="12" t="n">
        <f aca="false">IF($C$777&lt;Assumptions!$B$37,Assumptions!$B$37*(Assumptions!$B$21+Assumptions!$B$22/Assumptions!$B$37)/(Assumptions!$B$21+Assumptions!$B$22/$C$777),Assumptions!$B$37)</f>
        <v>1</v>
      </c>
      <c r="S777" s="12" t="n">
        <f aca="false">Assumptions!$B$38/$R$777</f>
        <v>1</v>
      </c>
      <c r="T777" s="12" t="n">
        <f aca="false">Assumptions!$B$39*$S$777</f>
        <v>5000000</v>
      </c>
      <c r="U777" s="12" t="n">
        <f aca="false">IF($C$777&lt;Assumptions!$B$42,Assumptions!$B$42*(Assumptions!$B$21+Assumptions!$B$22/Assumptions!$B$42)/(Assumptions!$B$21+Assumptions!$B$22/$C$777),Assumptions!$B$42)</f>
        <v>3</v>
      </c>
      <c r="V777" s="12" t="n">
        <f aca="false">Assumptions!$B$43/$U$777</f>
        <v>1</v>
      </c>
      <c r="W777" s="12" t="n">
        <f aca="false">Assumptions!$B$44*$V$777</f>
        <v>5000000</v>
      </c>
      <c r="X777" s="12" t="n">
        <f aca="false">IF($C$777&lt;Assumptions!$B$47,Assumptions!$B$47*(Assumptions!$B$21+Assumptions!$B$22/Assumptions!$B$47)/(Assumptions!$B$21+Assumptions!$B$22/$C$777),Assumptions!$B$47)</f>
        <v>10</v>
      </c>
      <c r="Y777" s="12" t="n">
        <f aca="false">Assumptions!$B$48/$X$777</f>
        <v>1</v>
      </c>
      <c r="Z777" s="12" t="n">
        <f aca="false">Assumptions!$B$49*$Y$777</f>
        <v>3000000</v>
      </c>
      <c r="AA777" s="12" t="n">
        <f aca="false">IF($C$777&lt;Assumptions!$B$52,Assumptions!$B$52*(Assumptions!$B$21+Assumptions!$B$22/Assumptions!$B$52)/(Assumptions!$B$21+Assumptions!$B$22/$C$777),Assumptions!$B$52)</f>
        <v>25</v>
      </c>
      <c r="AB777" s="12" t="n">
        <f aca="false">Assumptions!$B$53/$AA$777</f>
        <v>1</v>
      </c>
      <c r="AC777" s="12" t="n">
        <f aca="false">Assumptions!$B$54*$AB$777</f>
        <v>2400000</v>
      </c>
      <c r="AD777" s="12" t="n">
        <f aca="false">IF($C$777&lt;Assumptions!$B$57,Assumptions!$B$57*(Assumptions!$B$21+Assumptions!$B$22/Assumptions!$B$57)/(Assumptions!$B$21+Assumptions!$B$22/$C$777),Assumptions!$B$57)</f>
        <v>57.4765521285018</v>
      </c>
      <c r="AE777" s="12" t="n">
        <f aca="false">Assumptions!$B$58/$AD$777</f>
        <v>1.04390395349144</v>
      </c>
      <c r="AF777" s="12" t="n">
        <f aca="false">Assumptions!$B$59*$AE$777</f>
        <v>1739840.27045372</v>
      </c>
      <c r="AG777" s="12" t="n">
        <f aca="false">IF($C$777&lt;Assumptions!$B$62,Assumptions!$B$62*(Assumptions!$B$21+Assumptions!$B$22/Assumptions!$B$62)/(Assumptions!$B$21+Assumptions!$B$22/$C$777),Assumptions!$B$62)</f>
        <v>48.7386356380957</v>
      </c>
      <c r="AH777" s="12" t="n">
        <f aca="false">Assumptions!$B$63/$AG$777</f>
        <v>1.00861073266434</v>
      </c>
      <c r="AI777" s="12" t="n">
        <f aca="false">Assumptions!$B$64*$AH$777</f>
        <v>6155215.43407649</v>
      </c>
    </row>
    <row r="778" customFormat="false" ht="15" hidden="true" customHeight="false" outlineLevel="0" collapsed="false">
      <c r="A778" s="6" t="n">
        <f aca="false">ROW()-ROW($A$706)+Assumptions!$B$4</f>
        <v>72</v>
      </c>
      <c r="B778" s="12" t="n">
        <f aca="false">$P$777</f>
        <v>615462.086970217</v>
      </c>
      <c r="C778" s="12" t="n">
        <f aca="false">$B$4/(Assumptions!$B$16+$B$778)</f>
        <v>32.2291076272259</v>
      </c>
      <c r="D778" s="12" t="n">
        <f aca="false">Assumptions!$B$7/$C$778</f>
        <v>930835.577174256</v>
      </c>
      <c r="E778" s="12" t="n">
        <f aca="false">$T$778+$W$778+$Z$778+$AC$778+$AF$778+$AI$778</f>
        <v>23295055.7045302</v>
      </c>
      <c r="F778" s="12" t="n">
        <f aca="false">Assumptions!$B$70/(Assumptions!$B$20+Assumptions!$B$17+$B$778+$E$778+$O$777)</f>
        <v>26.7274664074582</v>
      </c>
      <c r="G778" s="12" t="n">
        <f aca="false">$C$778*(1-Assumptions!$B$71)</f>
        <v>25.7832861017807</v>
      </c>
      <c r="H778" s="12" t="n">
        <f aca="false">MIN($F$778,$G$778)</f>
        <v>25.7832861017807</v>
      </c>
      <c r="I778" s="12" t="str">
        <f aca="false">IF($F$778&lt;=$G$778,"cap","discount")</f>
        <v>discount</v>
      </c>
      <c r="J778" s="12" t="n">
        <f aca="false">Assumptions!$B$69/$H$778</f>
        <v>193924.07857797</v>
      </c>
      <c r="K778" s="12" t="n">
        <f aca="false">Assumptions!$B$74/(Assumptions!$B$20+Assumptions!$B$17+$B$778+$E$778+$J$778)</f>
        <v>42.6676805985831</v>
      </c>
      <c r="L778" s="12" t="n">
        <f aca="false">$C$778*(1-Assumptions!$B$75)</f>
        <v>27.394741483142</v>
      </c>
      <c r="M778" s="12" t="n">
        <f aca="false">MIN($K$778,$L$778)</f>
        <v>27.394741483142</v>
      </c>
      <c r="N778" s="12" t="str">
        <f aca="false">IF($K$778&lt;=$L$778,"cap","discount")</f>
        <v>discount</v>
      </c>
      <c r="O778" s="12" t="n">
        <f aca="false">Assumptions!$B$73/$M$778</f>
        <v>109510.067902854</v>
      </c>
      <c r="P778" s="12" t="n">
        <f aca="false">MAX(Assumptions!$B$4,($A$6*(Assumptions!$B$20+$E$778+Assumptions!$B$17+$J$778+$O$778+$D$778)-Assumptions!$B$17)/(1-$A$6))</f>
        <v>615462.086970217</v>
      </c>
      <c r="Q778" s="12" t="n">
        <f aca="false">Assumptions!$B$20+$E$778+Assumptions!$B$17+$P$778+$J$778+$O$778+$D$778</f>
        <v>38539454.5151555</v>
      </c>
      <c r="R778" s="12" t="n">
        <f aca="false">IF($C$778&lt;Assumptions!$B$37,Assumptions!$B$37*(Assumptions!$B$21+Assumptions!$B$22/Assumptions!$B$37)/(Assumptions!$B$21+Assumptions!$B$22/$C$778),Assumptions!$B$37)</f>
        <v>1</v>
      </c>
      <c r="S778" s="12" t="n">
        <f aca="false">Assumptions!$B$38/$R$778</f>
        <v>1</v>
      </c>
      <c r="T778" s="12" t="n">
        <f aca="false">Assumptions!$B$39*$S$778</f>
        <v>5000000</v>
      </c>
      <c r="U778" s="12" t="n">
        <f aca="false">IF($C$778&lt;Assumptions!$B$42,Assumptions!$B$42*(Assumptions!$B$21+Assumptions!$B$22/Assumptions!$B$42)/(Assumptions!$B$21+Assumptions!$B$22/$C$778),Assumptions!$B$42)</f>
        <v>3</v>
      </c>
      <c r="V778" s="12" t="n">
        <f aca="false">Assumptions!$B$43/$U$778</f>
        <v>1</v>
      </c>
      <c r="W778" s="12" t="n">
        <f aca="false">Assumptions!$B$44*$V$778</f>
        <v>5000000</v>
      </c>
      <c r="X778" s="12" t="n">
        <f aca="false">IF($C$778&lt;Assumptions!$B$47,Assumptions!$B$47*(Assumptions!$B$21+Assumptions!$B$22/Assumptions!$B$47)/(Assumptions!$B$21+Assumptions!$B$22/$C$778),Assumptions!$B$47)</f>
        <v>10</v>
      </c>
      <c r="Y778" s="12" t="n">
        <f aca="false">Assumptions!$B$48/$X$778</f>
        <v>1</v>
      </c>
      <c r="Z778" s="12" t="n">
        <f aca="false">Assumptions!$B$49*$Y$778</f>
        <v>3000000</v>
      </c>
      <c r="AA778" s="12" t="n">
        <f aca="false">IF($C$778&lt;Assumptions!$B$52,Assumptions!$B$52*(Assumptions!$B$21+Assumptions!$B$22/Assumptions!$B$52)/(Assumptions!$B$21+Assumptions!$B$22/$C$778),Assumptions!$B$52)</f>
        <v>25</v>
      </c>
      <c r="AB778" s="12" t="n">
        <f aca="false">Assumptions!$B$53/$AA$778</f>
        <v>1</v>
      </c>
      <c r="AC778" s="12" t="n">
        <f aca="false">Assumptions!$B$54*$AB$778</f>
        <v>2400000</v>
      </c>
      <c r="AD778" s="12" t="n">
        <f aca="false">IF($C$778&lt;Assumptions!$B$57,Assumptions!$B$57*(Assumptions!$B$21+Assumptions!$B$22/Assumptions!$B$57)/(Assumptions!$B$21+Assumptions!$B$22/$C$778),Assumptions!$B$57)</f>
        <v>57.4765521285018</v>
      </c>
      <c r="AE778" s="12" t="n">
        <f aca="false">Assumptions!$B$58/$AD$778</f>
        <v>1.04390395349144</v>
      </c>
      <c r="AF778" s="12" t="n">
        <f aca="false">Assumptions!$B$59*$AE$778</f>
        <v>1739840.27045372</v>
      </c>
      <c r="AG778" s="12" t="n">
        <f aca="false">IF($C$778&lt;Assumptions!$B$62,Assumptions!$B$62*(Assumptions!$B$21+Assumptions!$B$22/Assumptions!$B$62)/(Assumptions!$B$21+Assumptions!$B$22/$C$778),Assumptions!$B$62)</f>
        <v>48.7386356380957</v>
      </c>
      <c r="AH778" s="12" t="n">
        <f aca="false">Assumptions!$B$63/$AG$778</f>
        <v>1.00861073266434</v>
      </c>
      <c r="AI778" s="12" t="n">
        <f aca="false">Assumptions!$B$64*$AH$778</f>
        <v>6155215.43407649</v>
      </c>
    </row>
    <row r="779" customFormat="false" ht="15" hidden="true" customHeight="false" outlineLevel="0" collapsed="false">
      <c r="A779" s="6" t="n">
        <f aca="false">ROW()-ROW($A$706)+Assumptions!$B$4</f>
        <v>73</v>
      </c>
      <c r="B779" s="12" t="n">
        <f aca="false">$P$778</f>
        <v>615462.086970217</v>
      </c>
      <c r="C779" s="12" t="n">
        <f aca="false">$B$4/(Assumptions!$B$16+$B$779)</f>
        <v>32.2291076272259</v>
      </c>
      <c r="D779" s="12" t="n">
        <f aca="false">Assumptions!$B$7/$C$779</f>
        <v>930835.577174256</v>
      </c>
      <c r="E779" s="12" t="n">
        <f aca="false">$T$779+$W$779+$Z$779+$AC$779+$AF$779+$AI$779</f>
        <v>23295055.7045302</v>
      </c>
      <c r="F779" s="12" t="n">
        <f aca="false">Assumptions!$B$70/(Assumptions!$B$20+Assumptions!$B$17+$B$779+$E$779+$O$778)</f>
        <v>26.7274664074582</v>
      </c>
      <c r="G779" s="12" t="n">
        <f aca="false">$C$779*(1-Assumptions!$B$71)</f>
        <v>25.7832861017807</v>
      </c>
      <c r="H779" s="12" t="n">
        <f aca="false">MIN($F$779,$G$779)</f>
        <v>25.7832861017807</v>
      </c>
      <c r="I779" s="12" t="str">
        <f aca="false">IF($F$779&lt;=$G$779,"cap","discount")</f>
        <v>discount</v>
      </c>
      <c r="J779" s="12" t="n">
        <f aca="false">Assumptions!$B$69/$H$779</f>
        <v>193924.07857797</v>
      </c>
      <c r="K779" s="12" t="n">
        <f aca="false">Assumptions!$B$74/(Assumptions!$B$20+Assumptions!$B$17+$B$779+$E$779+$J$779)</f>
        <v>42.6676805985831</v>
      </c>
      <c r="L779" s="12" t="n">
        <f aca="false">$C$779*(1-Assumptions!$B$75)</f>
        <v>27.394741483142</v>
      </c>
      <c r="M779" s="12" t="n">
        <f aca="false">MIN($K$779,$L$779)</f>
        <v>27.394741483142</v>
      </c>
      <c r="N779" s="12" t="str">
        <f aca="false">IF($K$779&lt;=$L$779,"cap","discount")</f>
        <v>discount</v>
      </c>
      <c r="O779" s="12" t="n">
        <f aca="false">Assumptions!$B$73/$M$779</f>
        <v>109510.067902854</v>
      </c>
      <c r="P779" s="12" t="n">
        <f aca="false">MAX(Assumptions!$B$4,($A$6*(Assumptions!$B$20+$E$779+Assumptions!$B$17+$J$779+$O$779+$D$779)-Assumptions!$B$17)/(1-$A$6))</f>
        <v>615462.086970217</v>
      </c>
      <c r="Q779" s="12" t="n">
        <f aca="false">Assumptions!$B$20+$E$779+Assumptions!$B$17+$P$779+$J$779+$O$779+$D$779</f>
        <v>38539454.5151555</v>
      </c>
      <c r="R779" s="12" t="n">
        <f aca="false">IF($C$779&lt;Assumptions!$B$37,Assumptions!$B$37*(Assumptions!$B$21+Assumptions!$B$22/Assumptions!$B$37)/(Assumptions!$B$21+Assumptions!$B$22/$C$779),Assumptions!$B$37)</f>
        <v>1</v>
      </c>
      <c r="S779" s="12" t="n">
        <f aca="false">Assumptions!$B$38/$R$779</f>
        <v>1</v>
      </c>
      <c r="T779" s="12" t="n">
        <f aca="false">Assumptions!$B$39*$S$779</f>
        <v>5000000</v>
      </c>
      <c r="U779" s="12" t="n">
        <f aca="false">IF($C$779&lt;Assumptions!$B$42,Assumptions!$B$42*(Assumptions!$B$21+Assumptions!$B$22/Assumptions!$B$42)/(Assumptions!$B$21+Assumptions!$B$22/$C$779),Assumptions!$B$42)</f>
        <v>3</v>
      </c>
      <c r="V779" s="12" t="n">
        <f aca="false">Assumptions!$B$43/$U$779</f>
        <v>1</v>
      </c>
      <c r="W779" s="12" t="n">
        <f aca="false">Assumptions!$B$44*$V$779</f>
        <v>5000000</v>
      </c>
      <c r="X779" s="12" t="n">
        <f aca="false">IF($C$779&lt;Assumptions!$B$47,Assumptions!$B$47*(Assumptions!$B$21+Assumptions!$B$22/Assumptions!$B$47)/(Assumptions!$B$21+Assumptions!$B$22/$C$779),Assumptions!$B$47)</f>
        <v>10</v>
      </c>
      <c r="Y779" s="12" t="n">
        <f aca="false">Assumptions!$B$48/$X$779</f>
        <v>1</v>
      </c>
      <c r="Z779" s="12" t="n">
        <f aca="false">Assumptions!$B$49*$Y$779</f>
        <v>3000000</v>
      </c>
      <c r="AA779" s="12" t="n">
        <f aca="false">IF($C$779&lt;Assumptions!$B$52,Assumptions!$B$52*(Assumptions!$B$21+Assumptions!$B$22/Assumptions!$B$52)/(Assumptions!$B$21+Assumptions!$B$22/$C$779),Assumptions!$B$52)</f>
        <v>25</v>
      </c>
      <c r="AB779" s="12" t="n">
        <f aca="false">Assumptions!$B$53/$AA$779</f>
        <v>1</v>
      </c>
      <c r="AC779" s="12" t="n">
        <f aca="false">Assumptions!$B$54*$AB$779</f>
        <v>2400000</v>
      </c>
      <c r="AD779" s="12" t="n">
        <f aca="false">IF($C$779&lt;Assumptions!$B$57,Assumptions!$B$57*(Assumptions!$B$21+Assumptions!$B$22/Assumptions!$B$57)/(Assumptions!$B$21+Assumptions!$B$22/$C$779),Assumptions!$B$57)</f>
        <v>57.4765521285018</v>
      </c>
      <c r="AE779" s="12" t="n">
        <f aca="false">Assumptions!$B$58/$AD$779</f>
        <v>1.04390395349144</v>
      </c>
      <c r="AF779" s="12" t="n">
        <f aca="false">Assumptions!$B$59*$AE$779</f>
        <v>1739840.27045372</v>
      </c>
      <c r="AG779" s="12" t="n">
        <f aca="false">IF($C$779&lt;Assumptions!$B$62,Assumptions!$B$62*(Assumptions!$B$21+Assumptions!$B$22/Assumptions!$B$62)/(Assumptions!$B$21+Assumptions!$B$22/$C$779),Assumptions!$B$62)</f>
        <v>48.7386356380957</v>
      </c>
      <c r="AH779" s="12" t="n">
        <f aca="false">Assumptions!$B$63/$AG$779</f>
        <v>1.00861073266434</v>
      </c>
      <c r="AI779" s="12" t="n">
        <f aca="false">Assumptions!$B$64*$AH$779</f>
        <v>6155215.43407649</v>
      </c>
    </row>
    <row r="780" customFormat="false" ht="15" hidden="true" customHeight="false" outlineLevel="0" collapsed="false">
      <c r="A780" s="6" t="n">
        <f aca="false">ROW()-ROW($A$706)+Assumptions!$B$4</f>
        <v>74</v>
      </c>
      <c r="B780" s="12" t="n">
        <f aca="false">$P$779</f>
        <v>615462.086970217</v>
      </c>
      <c r="C780" s="12" t="n">
        <f aca="false">$B$4/(Assumptions!$B$16+$B$780)</f>
        <v>32.2291076272259</v>
      </c>
      <c r="D780" s="12" t="n">
        <f aca="false">Assumptions!$B$7/$C$780</f>
        <v>930835.577174256</v>
      </c>
      <c r="E780" s="12" t="n">
        <f aca="false">$T$780+$W$780+$Z$780+$AC$780+$AF$780+$AI$780</f>
        <v>23295055.7045302</v>
      </c>
      <c r="F780" s="12" t="n">
        <f aca="false">Assumptions!$B$70/(Assumptions!$B$20+Assumptions!$B$17+$B$780+$E$780+$O$779)</f>
        <v>26.7274664074582</v>
      </c>
      <c r="G780" s="12" t="n">
        <f aca="false">$C$780*(1-Assumptions!$B$71)</f>
        <v>25.7832861017807</v>
      </c>
      <c r="H780" s="12" t="n">
        <f aca="false">MIN($F$780,$G$780)</f>
        <v>25.7832861017807</v>
      </c>
      <c r="I780" s="12" t="str">
        <f aca="false">IF($F$780&lt;=$G$780,"cap","discount")</f>
        <v>discount</v>
      </c>
      <c r="J780" s="12" t="n">
        <f aca="false">Assumptions!$B$69/$H$780</f>
        <v>193924.07857797</v>
      </c>
      <c r="K780" s="12" t="n">
        <f aca="false">Assumptions!$B$74/(Assumptions!$B$20+Assumptions!$B$17+$B$780+$E$780+$J$780)</f>
        <v>42.6676805985831</v>
      </c>
      <c r="L780" s="12" t="n">
        <f aca="false">$C$780*(1-Assumptions!$B$75)</f>
        <v>27.394741483142</v>
      </c>
      <c r="M780" s="12" t="n">
        <f aca="false">MIN($K$780,$L$780)</f>
        <v>27.394741483142</v>
      </c>
      <c r="N780" s="12" t="str">
        <f aca="false">IF($K$780&lt;=$L$780,"cap","discount")</f>
        <v>discount</v>
      </c>
      <c r="O780" s="12" t="n">
        <f aca="false">Assumptions!$B$73/$M$780</f>
        <v>109510.067902854</v>
      </c>
      <c r="P780" s="12" t="n">
        <f aca="false">MAX(Assumptions!$B$4,($A$6*(Assumptions!$B$20+$E$780+Assumptions!$B$17+$J$780+$O$780+$D$780)-Assumptions!$B$17)/(1-$A$6))</f>
        <v>615462.086970217</v>
      </c>
      <c r="Q780" s="12" t="n">
        <f aca="false">Assumptions!$B$20+$E$780+Assumptions!$B$17+$P$780+$J$780+$O$780+$D$780</f>
        <v>38539454.5151555</v>
      </c>
      <c r="R780" s="12" t="n">
        <f aca="false">IF($C$780&lt;Assumptions!$B$37,Assumptions!$B$37*(Assumptions!$B$21+Assumptions!$B$22/Assumptions!$B$37)/(Assumptions!$B$21+Assumptions!$B$22/$C$780),Assumptions!$B$37)</f>
        <v>1</v>
      </c>
      <c r="S780" s="12" t="n">
        <f aca="false">Assumptions!$B$38/$R$780</f>
        <v>1</v>
      </c>
      <c r="T780" s="12" t="n">
        <f aca="false">Assumptions!$B$39*$S$780</f>
        <v>5000000</v>
      </c>
      <c r="U780" s="12" t="n">
        <f aca="false">IF($C$780&lt;Assumptions!$B$42,Assumptions!$B$42*(Assumptions!$B$21+Assumptions!$B$22/Assumptions!$B$42)/(Assumptions!$B$21+Assumptions!$B$22/$C$780),Assumptions!$B$42)</f>
        <v>3</v>
      </c>
      <c r="V780" s="12" t="n">
        <f aca="false">Assumptions!$B$43/$U$780</f>
        <v>1</v>
      </c>
      <c r="W780" s="12" t="n">
        <f aca="false">Assumptions!$B$44*$V$780</f>
        <v>5000000</v>
      </c>
      <c r="X780" s="12" t="n">
        <f aca="false">IF($C$780&lt;Assumptions!$B$47,Assumptions!$B$47*(Assumptions!$B$21+Assumptions!$B$22/Assumptions!$B$47)/(Assumptions!$B$21+Assumptions!$B$22/$C$780),Assumptions!$B$47)</f>
        <v>10</v>
      </c>
      <c r="Y780" s="12" t="n">
        <f aca="false">Assumptions!$B$48/$X$780</f>
        <v>1</v>
      </c>
      <c r="Z780" s="12" t="n">
        <f aca="false">Assumptions!$B$49*$Y$780</f>
        <v>3000000</v>
      </c>
      <c r="AA780" s="12" t="n">
        <f aca="false">IF($C$780&lt;Assumptions!$B$52,Assumptions!$B$52*(Assumptions!$B$21+Assumptions!$B$22/Assumptions!$B$52)/(Assumptions!$B$21+Assumptions!$B$22/$C$780),Assumptions!$B$52)</f>
        <v>25</v>
      </c>
      <c r="AB780" s="12" t="n">
        <f aca="false">Assumptions!$B$53/$AA$780</f>
        <v>1</v>
      </c>
      <c r="AC780" s="12" t="n">
        <f aca="false">Assumptions!$B$54*$AB$780</f>
        <v>2400000</v>
      </c>
      <c r="AD780" s="12" t="n">
        <f aca="false">IF($C$780&lt;Assumptions!$B$57,Assumptions!$B$57*(Assumptions!$B$21+Assumptions!$B$22/Assumptions!$B$57)/(Assumptions!$B$21+Assumptions!$B$22/$C$780),Assumptions!$B$57)</f>
        <v>57.4765521285018</v>
      </c>
      <c r="AE780" s="12" t="n">
        <f aca="false">Assumptions!$B$58/$AD$780</f>
        <v>1.04390395349144</v>
      </c>
      <c r="AF780" s="12" t="n">
        <f aca="false">Assumptions!$B$59*$AE$780</f>
        <v>1739840.27045372</v>
      </c>
      <c r="AG780" s="12" t="n">
        <f aca="false">IF($C$780&lt;Assumptions!$B$62,Assumptions!$B$62*(Assumptions!$B$21+Assumptions!$B$22/Assumptions!$B$62)/(Assumptions!$B$21+Assumptions!$B$22/$C$780),Assumptions!$B$62)</f>
        <v>48.7386356380957</v>
      </c>
      <c r="AH780" s="12" t="n">
        <f aca="false">Assumptions!$B$63/$AG$780</f>
        <v>1.00861073266434</v>
      </c>
      <c r="AI780" s="12" t="n">
        <f aca="false">Assumptions!$B$64*$AH$780</f>
        <v>6155215.43407649</v>
      </c>
    </row>
    <row r="781" customFormat="false" ht="15" hidden="true" customHeight="false" outlineLevel="0" collapsed="false">
      <c r="A781" s="6" t="n">
        <f aca="false">ROW()-ROW($A$706)+Assumptions!$B$4</f>
        <v>75</v>
      </c>
      <c r="B781" s="12" t="n">
        <f aca="false">$P$780</f>
        <v>615462.086970217</v>
      </c>
      <c r="C781" s="12" t="n">
        <f aca="false">$B$4/(Assumptions!$B$16+$B$781)</f>
        <v>32.2291076272259</v>
      </c>
      <c r="D781" s="12" t="n">
        <f aca="false">Assumptions!$B$7/$C$781</f>
        <v>930835.577174256</v>
      </c>
      <c r="E781" s="12" t="n">
        <f aca="false">$T$781+$W$781+$Z$781+$AC$781+$AF$781+$AI$781</f>
        <v>23295055.7045302</v>
      </c>
      <c r="F781" s="12" t="n">
        <f aca="false">Assumptions!$B$70/(Assumptions!$B$20+Assumptions!$B$17+$B$781+$E$781+$O$780)</f>
        <v>26.7274664074582</v>
      </c>
      <c r="G781" s="12" t="n">
        <f aca="false">$C$781*(1-Assumptions!$B$71)</f>
        <v>25.7832861017807</v>
      </c>
      <c r="H781" s="12" t="n">
        <f aca="false">MIN($F$781,$G$781)</f>
        <v>25.7832861017807</v>
      </c>
      <c r="I781" s="12" t="str">
        <f aca="false">IF($F$781&lt;=$G$781,"cap","discount")</f>
        <v>discount</v>
      </c>
      <c r="J781" s="12" t="n">
        <f aca="false">Assumptions!$B$69/$H$781</f>
        <v>193924.07857797</v>
      </c>
      <c r="K781" s="12" t="n">
        <f aca="false">Assumptions!$B$74/(Assumptions!$B$20+Assumptions!$B$17+$B$781+$E$781+$J$781)</f>
        <v>42.6676805985831</v>
      </c>
      <c r="L781" s="12" t="n">
        <f aca="false">$C$781*(1-Assumptions!$B$75)</f>
        <v>27.394741483142</v>
      </c>
      <c r="M781" s="12" t="n">
        <f aca="false">MIN($K$781,$L$781)</f>
        <v>27.394741483142</v>
      </c>
      <c r="N781" s="12" t="str">
        <f aca="false">IF($K$781&lt;=$L$781,"cap","discount")</f>
        <v>discount</v>
      </c>
      <c r="O781" s="12" t="n">
        <f aca="false">Assumptions!$B$73/$M$781</f>
        <v>109510.067902854</v>
      </c>
      <c r="P781" s="12" t="n">
        <f aca="false">MAX(Assumptions!$B$4,($A$6*(Assumptions!$B$20+$E$781+Assumptions!$B$17+$J$781+$O$781+$D$781)-Assumptions!$B$17)/(1-$A$6))</f>
        <v>615462.086970217</v>
      </c>
      <c r="Q781" s="12" t="n">
        <f aca="false">Assumptions!$B$20+$E$781+Assumptions!$B$17+$P$781+$J$781+$O$781+$D$781</f>
        <v>38539454.5151555</v>
      </c>
      <c r="R781" s="12" t="n">
        <f aca="false">IF($C$781&lt;Assumptions!$B$37,Assumptions!$B$37*(Assumptions!$B$21+Assumptions!$B$22/Assumptions!$B$37)/(Assumptions!$B$21+Assumptions!$B$22/$C$781),Assumptions!$B$37)</f>
        <v>1</v>
      </c>
      <c r="S781" s="12" t="n">
        <f aca="false">Assumptions!$B$38/$R$781</f>
        <v>1</v>
      </c>
      <c r="T781" s="12" t="n">
        <f aca="false">Assumptions!$B$39*$S$781</f>
        <v>5000000</v>
      </c>
      <c r="U781" s="12" t="n">
        <f aca="false">IF($C$781&lt;Assumptions!$B$42,Assumptions!$B$42*(Assumptions!$B$21+Assumptions!$B$22/Assumptions!$B$42)/(Assumptions!$B$21+Assumptions!$B$22/$C$781),Assumptions!$B$42)</f>
        <v>3</v>
      </c>
      <c r="V781" s="12" t="n">
        <f aca="false">Assumptions!$B$43/$U$781</f>
        <v>1</v>
      </c>
      <c r="W781" s="12" t="n">
        <f aca="false">Assumptions!$B$44*$V$781</f>
        <v>5000000</v>
      </c>
      <c r="X781" s="12" t="n">
        <f aca="false">IF($C$781&lt;Assumptions!$B$47,Assumptions!$B$47*(Assumptions!$B$21+Assumptions!$B$22/Assumptions!$B$47)/(Assumptions!$B$21+Assumptions!$B$22/$C$781),Assumptions!$B$47)</f>
        <v>10</v>
      </c>
      <c r="Y781" s="12" t="n">
        <f aca="false">Assumptions!$B$48/$X$781</f>
        <v>1</v>
      </c>
      <c r="Z781" s="12" t="n">
        <f aca="false">Assumptions!$B$49*$Y$781</f>
        <v>3000000</v>
      </c>
      <c r="AA781" s="12" t="n">
        <f aca="false">IF($C$781&lt;Assumptions!$B$52,Assumptions!$B$52*(Assumptions!$B$21+Assumptions!$B$22/Assumptions!$B$52)/(Assumptions!$B$21+Assumptions!$B$22/$C$781),Assumptions!$B$52)</f>
        <v>25</v>
      </c>
      <c r="AB781" s="12" t="n">
        <f aca="false">Assumptions!$B$53/$AA$781</f>
        <v>1</v>
      </c>
      <c r="AC781" s="12" t="n">
        <f aca="false">Assumptions!$B$54*$AB$781</f>
        <v>2400000</v>
      </c>
      <c r="AD781" s="12" t="n">
        <f aca="false">IF($C$781&lt;Assumptions!$B$57,Assumptions!$B$57*(Assumptions!$B$21+Assumptions!$B$22/Assumptions!$B$57)/(Assumptions!$B$21+Assumptions!$B$22/$C$781),Assumptions!$B$57)</f>
        <v>57.4765521285018</v>
      </c>
      <c r="AE781" s="12" t="n">
        <f aca="false">Assumptions!$B$58/$AD$781</f>
        <v>1.04390395349144</v>
      </c>
      <c r="AF781" s="12" t="n">
        <f aca="false">Assumptions!$B$59*$AE$781</f>
        <v>1739840.27045372</v>
      </c>
      <c r="AG781" s="12" t="n">
        <f aca="false">IF($C$781&lt;Assumptions!$B$62,Assumptions!$B$62*(Assumptions!$B$21+Assumptions!$B$22/Assumptions!$B$62)/(Assumptions!$B$21+Assumptions!$B$22/$C$781),Assumptions!$B$62)</f>
        <v>48.7386356380957</v>
      </c>
      <c r="AH781" s="12" t="n">
        <f aca="false">Assumptions!$B$63/$AG$781</f>
        <v>1.00861073266434</v>
      </c>
      <c r="AI781" s="12" t="n">
        <f aca="false">Assumptions!$B$64*$AH$781</f>
        <v>6155215.43407649</v>
      </c>
    </row>
    <row r="782" customFormat="false" ht="15" hidden="true" customHeight="false" outlineLevel="0" collapsed="false">
      <c r="A782" s="6" t="n">
        <f aca="false">ROW()-ROW($A$706)+Assumptions!$B$4</f>
        <v>76</v>
      </c>
      <c r="B782" s="12" t="n">
        <f aca="false">$P$781</f>
        <v>615462.086970217</v>
      </c>
      <c r="C782" s="12" t="n">
        <f aca="false">$B$4/(Assumptions!$B$16+$B$782)</f>
        <v>32.2291076272259</v>
      </c>
      <c r="D782" s="12" t="n">
        <f aca="false">Assumptions!$B$7/$C$782</f>
        <v>930835.577174256</v>
      </c>
      <c r="E782" s="12" t="n">
        <f aca="false">$T$782+$W$782+$Z$782+$AC$782+$AF$782+$AI$782</f>
        <v>23295055.7045302</v>
      </c>
      <c r="F782" s="12" t="n">
        <f aca="false">Assumptions!$B$70/(Assumptions!$B$20+Assumptions!$B$17+$B$782+$E$782+$O$781)</f>
        <v>26.7274664074582</v>
      </c>
      <c r="G782" s="12" t="n">
        <f aca="false">$C$782*(1-Assumptions!$B$71)</f>
        <v>25.7832861017807</v>
      </c>
      <c r="H782" s="12" t="n">
        <f aca="false">MIN($F$782,$G$782)</f>
        <v>25.7832861017807</v>
      </c>
      <c r="I782" s="12" t="str">
        <f aca="false">IF($F$782&lt;=$G$782,"cap","discount")</f>
        <v>discount</v>
      </c>
      <c r="J782" s="12" t="n">
        <f aca="false">Assumptions!$B$69/$H$782</f>
        <v>193924.07857797</v>
      </c>
      <c r="K782" s="12" t="n">
        <f aca="false">Assumptions!$B$74/(Assumptions!$B$20+Assumptions!$B$17+$B$782+$E$782+$J$782)</f>
        <v>42.6676805985831</v>
      </c>
      <c r="L782" s="12" t="n">
        <f aca="false">$C$782*(1-Assumptions!$B$75)</f>
        <v>27.394741483142</v>
      </c>
      <c r="M782" s="12" t="n">
        <f aca="false">MIN($K$782,$L$782)</f>
        <v>27.394741483142</v>
      </c>
      <c r="N782" s="12" t="str">
        <f aca="false">IF($K$782&lt;=$L$782,"cap","discount")</f>
        <v>discount</v>
      </c>
      <c r="O782" s="12" t="n">
        <f aca="false">Assumptions!$B$73/$M$782</f>
        <v>109510.067902854</v>
      </c>
      <c r="P782" s="12" t="n">
        <f aca="false">MAX(Assumptions!$B$4,($A$6*(Assumptions!$B$20+$E$782+Assumptions!$B$17+$J$782+$O$782+$D$782)-Assumptions!$B$17)/(1-$A$6))</f>
        <v>615462.086970217</v>
      </c>
      <c r="Q782" s="12" t="n">
        <f aca="false">Assumptions!$B$20+$E$782+Assumptions!$B$17+$P$782+$J$782+$O$782+$D$782</f>
        <v>38539454.5151555</v>
      </c>
      <c r="R782" s="12" t="n">
        <f aca="false">IF($C$782&lt;Assumptions!$B$37,Assumptions!$B$37*(Assumptions!$B$21+Assumptions!$B$22/Assumptions!$B$37)/(Assumptions!$B$21+Assumptions!$B$22/$C$782),Assumptions!$B$37)</f>
        <v>1</v>
      </c>
      <c r="S782" s="12" t="n">
        <f aca="false">Assumptions!$B$38/$R$782</f>
        <v>1</v>
      </c>
      <c r="T782" s="12" t="n">
        <f aca="false">Assumptions!$B$39*$S$782</f>
        <v>5000000</v>
      </c>
      <c r="U782" s="12" t="n">
        <f aca="false">IF($C$782&lt;Assumptions!$B$42,Assumptions!$B$42*(Assumptions!$B$21+Assumptions!$B$22/Assumptions!$B$42)/(Assumptions!$B$21+Assumptions!$B$22/$C$782),Assumptions!$B$42)</f>
        <v>3</v>
      </c>
      <c r="V782" s="12" t="n">
        <f aca="false">Assumptions!$B$43/$U$782</f>
        <v>1</v>
      </c>
      <c r="W782" s="12" t="n">
        <f aca="false">Assumptions!$B$44*$V$782</f>
        <v>5000000</v>
      </c>
      <c r="X782" s="12" t="n">
        <f aca="false">IF($C$782&lt;Assumptions!$B$47,Assumptions!$B$47*(Assumptions!$B$21+Assumptions!$B$22/Assumptions!$B$47)/(Assumptions!$B$21+Assumptions!$B$22/$C$782),Assumptions!$B$47)</f>
        <v>10</v>
      </c>
      <c r="Y782" s="12" t="n">
        <f aca="false">Assumptions!$B$48/$X$782</f>
        <v>1</v>
      </c>
      <c r="Z782" s="12" t="n">
        <f aca="false">Assumptions!$B$49*$Y$782</f>
        <v>3000000</v>
      </c>
      <c r="AA782" s="12" t="n">
        <f aca="false">IF($C$782&lt;Assumptions!$B$52,Assumptions!$B$52*(Assumptions!$B$21+Assumptions!$B$22/Assumptions!$B$52)/(Assumptions!$B$21+Assumptions!$B$22/$C$782),Assumptions!$B$52)</f>
        <v>25</v>
      </c>
      <c r="AB782" s="12" t="n">
        <f aca="false">Assumptions!$B$53/$AA$782</f>
        <v>1</v>
      </c>
      <c r="AC782" s="12" t="n">
        <f aca="false">Assumptions!$B$54*$AB$782</f>
        <v>2400000</v>
      </c>
      <c r="AD782" s="12" t="n">
        <f aca="false">IF($C$782&lt;Assumptions!$B$57,Assumptions!$B$57*(Assumptions!$B$21+Assumptions!$B$22/Assumptions!$B$57)/(Assumptions!$B$21+Assumptions!$B$22/$C$782),Assumptions!$B$57)</f>
        <v>57.4765521285018</v>
      </c>
      <c r="AE782" s="12" t="n">
        <f aca="false">Assumptions!$B$58/$AD$782</f>
        <v>1.04390395349144</v>
      </c>
      <c r="AF782" s="12" t="n">
        <f aca="false">Assumptions!$B$59*$AE$782</f>
        <v>1739840.27045372</v>
      </c>
      <c r="AG782" s="12" t="n">
        <f aca="false">IF($C$782&lt;Assumptions!$B$62,Assumptions!$B$62*(Assumptions!$B$21+Assumptions!$B$22/Assumptions!$B$62)/(Assumptions!$B$21+Assumptions!$B$22/$C$782),Assumptions!$B$62)</f>
        <v>48.7386356380957</v>
      </c>
      <c r="AH782" s="12" t="n">
        <f aca="false">Assumptions!$B$63/$AG$782</f>
        <v>1.00861073266434</v>
      </c>
      <c r="AI782" s="12" t="n">
        <f aca="false">Assumptions!$B$64*$AH$782</f>
        <v>6155215.43407649</v>
      </c>
    </row>
    <row r="783" customFormat="false" ht="15" hidden="true" customHeight="false" outlineLevel="0" collapsed="false">
      <c r="A783" s="6" t="n">
        <f aca="false">ROW()-ROW($A$706)+Assumptions!$B$4</f>
        <v>77</v>
      </c>
      <c r="B783" s="12" t="n">
        <f aca="false">$P$782</f>
        <v>615462.086970217</v>
      </c>
      <c r="C783" s="12" t="n">
        <f aca="false">$B$4/(Assumptions!$B$16+$B$783)</f>
        <v>32.2291076272259</v>
      </c>
      <c r="D783" s="12" t="n">
        <f aca="false">Assumptions!$B$7/$C$783</f>
        <v>930835.577174256</v>
      </c>
      <c r="E783" s="12" t="n">
        <f aca="false">$T$783+$W$783+$Z$783+$AC$783+$AF$783+$AI$783</f>
        <v>23295055.7045302</v>
      </c>
      <c r="F783" s="12" t="n">
        <f aca="false">Assumptions!$B$70/(Assumptions!$B$20+Assumptions!$B$17+$B$783+$E$783+$O$782)</f>
        <v>26.7274664074582</v>
      </c>
      <c r="G783" s="12" t="n">
        <f aca="false">$C$783*(1-Assumptions!$B$71)</f>
        <v>25.7832861017807</v>
      </c>
      <c r="H783" s="12" t="n">
        <f aca="false">MIN($F$783,$G$783)</f>
        <v>25.7832861017807</v>
      </c>
      <c r="I783" s="12" t="str">
        <f aca="false">IF($F$783&lt;=$G$783,"cap","discount")</f>
        <v>discount</v>
      </c>
      <c r="J783" s="12" t="n">
        <f aca="false">Assumptions!$B$69/$H$783</f>
        <v>193924.07857797</v>
      </c>
      <c r="K783" s="12" t="n">
        <f aca="false">Assumptions!$B$74/(Assumptions!$B$20+Assumptions!$B$17+$B$783+$E$783+$J$783)</f>
        <v>42.6676805985831</v>
      </c>
      <c r="L783" s="12" t="n">
        <f aca="false">$C$783*(1-Assumptions!$B$75)</f>
        <v>27.394741483142</v>
      </c>
      <c r="M783" s="12" t="n">
        <f aca="false">MIN($K$783,$L$783)</f>
        <v>27.394741483142</v>
      </c>
      <c r="N783" s="12" t="str">
        <f aca="false">IF($K$783&lt;=$L$783,"cap","discount")</f>
        <v>discount</v>
      </c>
      <c r="O783" s="12" t="n">
        <f aca="false">Assumptions!$B$73/$M$783</f>
        <v>109510.067902854</v>
      </c>
      <c r="P783" s="12" t="n">
        <f aca="false">MAX(Assumptions!$B$4,($A$6*(Assumptions!$B$20+$E$783+Assumptions!$B$17+$J$783+$O$783+$D$783)-Assumptions!$B$17)/(1-$A$6))</f>
        <v>615462.086970217</v>
      </c>
      <c r="Q783" s="12" t="n">
        <f aca="false">Assumptions!$B$20+$E$783+Assumptions!$B$17+$P$783+$J$783+$O$783+$D$783</f>
        <v>38539454.5151555</v>
      </c>
      <c r="R783" s="12" t="n">
        <f aca="false">IF($C$783&lt;Assumptions!$B$37,Assumptions!$B$37*(Assumptions!$B$21+Assumptions!$B$22/Assumptions!$B$37)/(Assumptions!$B$21+Assumptions!$B$22/$C$783),Assumptions!$B$37)</f>
        <v>1</v>
      </c>
      <c r="S783" s="12" t="n">
        <f aca="false">Assumptions!$B$38/$R$783</f>
        <v>1</v>
      </c>
      <c r="T783" s="12" t="n">
        <f aca="false">Assumptions!$B$39*$S$783</f>
        <v>5000000</v>
      </c>
      <c r="U783" s="12" t="n">
        <f aca="false">IF($C$783&lt;Assumptions!$B$42,Assumptions!$B$42*(Assumptions!$B$21+Assumptions!$B$22/Assumptions!$B$42)/(Assumptions!$B$21+Assumptions!$B$22/$C$783),Assumptions!$B$42)</f>
        <v>3</v>
      </c>
      <c r="V783" s="12" t="n">
        <f aca="false">Assumptions!$B$43/$U$783</f>
        <v>1</v>
      </c>
      <c r="W783" s="12" t="n">
        <f aca="false">Assumptions!$B$44*$V$783</f>
        <v>5000000</v>
      </c>
      <c r="X783" s="12" t="n">
        <f aca="false">IF($C$783&lt;Assumptions!$B$47,Assumptions!$B$47*(Assumptions!$B$21+Assumptions!$B$22/Assumptions!$B$47)/(Assumptions!$B$21+Assumptions!$B$22/$C$783),Assumptions!$B$47)</f>
        <v>10</v>
      </c>
      <c r="Y783" s="12" t="n">
        <f aca="false">Assumptions!$B$48/$X$783</f>
        <v>1</v>
      </c>
      <c r="Z783" s="12" t="n">
        <f aca="false">Assumptions!$B$49*$Y$783</f>
        <v>3000000</v>
      </c>
      <c r="AA783" s="12" t="n">
        <f aca="false">IF($C$783&lt;Assumptions!$B$52,Assumptions!$B$52*(Assumptions!$B$21+Assumptions!$B$22/Assumptions!$B$52)/(Assumptions!$B$21+Assumptions!$B$22/$C$783),Assumptions!$B$52)</f>
        <v>25</v>
      </c>
      <c r="AB783" s="12" t="n">
        <f aca="false">Assumptions!$B$53/$AA$783</f>
        <v>1</v>
      </c>
      <c r="AC783" s="12" t="n">
        <f aca="false">Assumptions!$B$54*$AB$783</f>
        <v>2400000</v>
      </c>
      <c r="AD783" s="12" t="n">
        <f aca="false">IF($C$783&lt;Assumptions!$B$57,Assumptions!$B$57*(Assumptions!$B$21+Assumptions!$B$22/Assumptions!$B$57)/(Assumptions!$B$21+Assumptions!$B$22/$C$783),Assumptions!$B$57)</f>
        <v>57.4765521285018</v>
      </c>
      <c r="AE783" s="12" t="n">
        <f aca="false">Assumptions!$B$58/$AD$783</f>
        <v>1.04390395349144</v>
      </c>
      <c r="AF783" s="12" t="n">
        <f aca="false">Assumptions!$B$59*$AE$783</f>
        <v>1739840.27045372</v>
      </c>
      <c r="AG783" s="12" t="n">
        <f aca="false">IF($C$783&lt;Assumptions!$B$62,Assumptions!$B$62*(Assumptions!$B$21+Assumptions!$B$22/Assumptions!$B$62)/(Assumptions!$B$21+Assumptions!$B$22/$C$783),Assumptions!$B$62)</f>
        <v>48.7386356380957</v>
      </c>
      <c r="AH783" s="12" t="n">
        <f aca="false">Assumptions!$B$63/$AG$783</f>
        <v>1.00861073266434</v>
      </c>
      <c r="AI783" s="12" t="n">
        <f aca="false">Assumptions!$B$64*$AH$783</f>
        <v>6155215.43407649</v>
      </c>
    </row>
    <row r="784" customFormat="false" ht="15" hidden="true" customHeight="false" outlineLevel="0" collapsed="false">
      <c r="A784" s="6" t="n">
        <f aca="false">ROW()-ROW($A$706)+Assumptions!$B$4</f>
        <v>78</v>
      </c>
      <c r="B784" s="12" t="n">
        <f aca="false">$P$783</f>
        <v>615462.086970217</v>
      </c>
      <c r="C784" s="12" t="n">
        <f aca="false">$B$4/(Assumptions!$B$16+$B$784)</f>
        <v>32.2291076272259</v>
      </c>
      <c r="D784" s="12" t="n">
        <f aca="false">Assumptions!$B$7/$C$784</f>
        <v>930835.577174256</v>
      </c>
      <c r="E784" s="12" t="n">
        <f aca="false">$T$784+$W$784+$Z$784+$AC$784+$AF$784+$AI$784</f>
        <v>23295055.7045302</v>
      </c>
      <c r="F784" s="12" t="n">
        <f aca="false">Assumptions!$B$70/(Assumptions!$B$20+Assumptions!$B$17+$B$784+$E$784+$O$783)</f>
        <v>26.7274664074582</v>
      </c>
      <c r="G784" s="12" t="n">
        <f aca="false">$C$784*(1-Assumptions!$B$71)</f>
        <v>25.7832861017807</v>
      </c>
      <c r="H784" s="12" t="n">
        <f aca="false">MIN($F$784,$G$784)</f>
        <v>25.7832861017807</v>
      </c>
      <c r="I784" s="12" t="str">
        <f aca="false">IF($F$784&lt;=$G$784,"cap","discount")</f>
        <v>discount</v>
      </c>
      <c r="J784" s="12" t="n">
        <f aca="false">Assumptions!$B$69/$H$784</f>
        <v>193924.07857797</v>
      </c>
      <c r="K784" s="12" t="n">
        <f aca="false">Assumptions!$B$74/(Assumptions!$B$20+Assumptions!$B$17+$B$784+$E$784+$J$784)</f>
        <v>42.6676805985831</v>
      </c>
      <c r="L784" s="12" t="n">
        <f aca="false">$C$784*(1-Assumptions!$B$75)</f>
        <v>27.394741483142</v>
      </c>
      <c r="M784" s="12" t="n">
        <f aca="false">MIN($K$784,$L$784)</f>
        <v>27.394741483142</v>
      </c>
      <c r="N784" s="12" t="str">
        <f aca="false">IF($K$784&lt;=$L$784,"cap","discount")</f>
        <v>discount</v>
      </c>
      <c r="O784" s="12" t="n">
        <f aca="false">Assumptions!$B$73/$M$784</f>
        <v>109510.067902854</v>
      </c>
      <c r="P784" s="12" t="n">
        <f aca="false">MAX(Assumptions!$B$4,($A$6*(Assumptions!$B$20+$E$784+Assumptions!$B$17+$J$784+$O$784+$D$784)-Assumptions!$B$17)/(1-$A$6))</f>
        <v>615462.086970217</v>
      </c>
      <c r="Q784" s="12" t="n">
        <f aca="false">Assumptions!$B$20+$E$784+Assumptions!$B$17+$P$784+$J$784+$O$784+$D$784</f>
        <v>38539454.5151555</v>
      </c>
      <c r="R784" s="12" t="n">
        <f aca="false">IF($C$784&lt;Assumptions!$B$37,Assumptions!$B$37*(Assumptions!$B$21+Assumptions!$B$22/Assumptions!$B$37)/(Assumptions!$B$21+Assumptions!$B$22/$C$784),Assumptions!$B$37)</f>
        <v>1</v>
      </c>
      <c r="S784" s="12" t="n">
        <f aca="false">Assumptions!$B$38/$R$784</f>
        <v>1</v>
      </c>
      <c r="T784" s="12" t="n">
        <f aca="false">Assumptions!$B$39*$S$784</f>
        <v>5000000</v>
      </c>
      <c r="U784" s="12" t="n">
        <f aca="false">IF($C$784&lt;Assumptions!$B$42,Assumptions!$B$42*(Assumptions!$B$21+Assumptions!$B$22/Assumptions!$B$42)/(Assumptions!$B$21+Assumptions!$B$22/$C$784),Assumptions!$B$42)</f>
        <v>3</v>
      </c>
      <c r="V784" s="12" t="n">
        <f aca="false">Assumptions!$B$43/$U$784</f>
        <v>1</v>
      </c>
      <c r="W784" s="12" t="n">
        <f aca="false">Assumptions!$B$44*$V$784</f>
        <v>5000000</v>
      </c>
      <c r="X784" s="12" t="n">
        <f aca="false">IF($C$784&lt;Assumptions!$B$47,Assumptions!$B$47*(Assumptions!$B$21+Assumptions!$B$22/Assumptions!$B$47)/(Assumptions!$B$21+Assumptions!$B$22/$C$784),Assumptions!$B$47)</f>
        <v>10</v>
      </c>
      <c r="Y784" s="12" t="n">
        <f aca="false">Assumptions!$B$48/$X$784</f>
        <v>1</v>
      </c>
      <c r="Z784" s="12" t="n">
        <f aca="false">Assumptions!$B$49*$Y$784</f>
        <v>3000000</v>
      </c>
      <c r="AA784" s="12" t="n">
        <f aca="false">IF($C$784&lt;Assumptions!$B$52,Assumptions!$B$52*(Assumptions!$B$21+Assumptions!$B$22/Assumptions!$B$52)/(Assumptions!$B$21+Assumptions!$B$22/$C$784),Assumptions!$B$52)</f>
        <v>25</v>
      </c>
      <c r="AB784" s="12" t="n">
        <f aca="false">Assumptions!$B$53/$AA$784</f>
        <v>1</v>
      </c>
      <c r="AC784" s="12" t="n">
        <f aca="false">Assumptions!$B$54*$AB$784</f>
        <v>2400000</v>
      </c>
      <c r="AD784" s="12" t="n">
        <f aca="false">IF($C$784&lt;Assumptions!$B$57,Assumptions!$B$57*(Assumptions!$B$21+Assumptions!$B$22/Assumptions!$B$57)/(Assumptions!$B$21+Assumptions!$B$22/$C$784),Assumptions!$B$57)</f>
        <v>57.4765521285018</v>
      </c>
      <c r="AE784" s="12" t="n">
        <f aca="false">Assumptions!$B$58/$AD$784</f>
        <v>1.04390395349144</v>
      </c>
      <c r="AF784" s="12" t="n">
        <f aca="false">Assumptions!$B$59*$AE$784</f>
        <v>1739840.27045372</v>
      </c>
      <c r="AG784" s="12" t="n">
        <f aca="false">IF($C$784&lt;Assumptions!$B$62,Assumptions!$B$62*(Assumptions!$B$21+Assumptions!$B$22/Assumptions!$B$62)/(Assumptions!$B$21+Assumptions!$B$22/$C$784),Assumptions!$B$62)</f>
        <v>48.7386356380957</v>
      </c>
      <c r="AH784" s="12" t="n">
        <f aca="false">Assumptions!$B$63/$AG$784</f>
        <v>1.00861073266434</v>
      </c>
      <c r="AI784" s="12" t="n">
        <f aca="false">Assumptions!$B$64*$AH$784</f>
        <v>6155215.43407649</v>
      </c>
    </row>
    <row r="785" customFormat="false" ht="15" hidden="true" customHeight="false" outlineLevel="0" collapsed="false">
      <c r="A785" s="6" t="n">
        <f aca="false">ROW()-ROW($A$706)+Assumptions!$B$4</f>
        <v>79</v>
      </c>
      <c r="B785" s="12" t="n">
        <f aca="false">$P$784</f>
        <v>615462.086970217</v>
      </c>
      <c r="C785" s="12" t="n">
        <f aca="false">$B$4/(Assumptions!$B$16+$B$785)</f>
        <v>32.2291076272259</v>
      </c>
      <c r="D785" s="12" t="n">
        <f aca="false">Assumptions!$B$7/$C$785</f>
        <v>930835.577174256</v>
      </c>
      <c r="E785" s="12" t="n">
        <f aca="false">$T$785+$W$785+$Z$785+$AC$785+$AF$785+$AI$785</f>
        <v>23295055.7045302</v>
      </c>
      <c r="F785" s="12" t="n">
        <f aca="false">Assumptions!$B$70/(Assumptions!$B$20+Assumptions!$B$17+$B$785+$E$785+$O$784)</f>
        <v>26.7274664074582</v>
      </c>
      <c r="G785" s="12" t="n">
        <f aca="false">$C$785*(1-Assumptions!$B$71)</f>
        <v>25.7832861017807</v>
      </c>
      <c r="H785" s="12" t="n">
        <f aca="false">MIN($F$785,$G$785)</f>
        <v>25.7832861017807</v>
      </c>
      <c r="I785" s="12" t="str">
        <f aca="false">IF($F$785&lt;=$G$785,"cap","discount")</f>
        <v>discount</v>
      </c>
      <c r="J785" s="12" t="n">
        <f aca="false">Assumptions!$B$69/$H$785</f>
        <v>193924.07857797</v>
      </c>
      <c r="K785" s="12" t="n">
        <f aca="false">Assumptions!$B$74/(Assumptions!$B$20+Assumptions!$B$17+$B$785+$E$785+$J$785)</f>
        <v>42.6676805985831</v>
      </c>
      <c r="L785" s="12" t="n">
        <f aca="false">$C$785*(1-Assumptions!$B$75)</f>
        <v>27.394741483142</v>
      </c>
      <c r="M785" s="12" t="n">
        <f aca="false">MIN($K$785,$L$785)</f>
        <v>27.394741483142</v>
      </c>
      <c r="N785" s="12" t="str">
        <f aca="false">IF($K$785&lt;=$L$785,"cap","discount")</f>
        <v>discount</v>
      </c>
      <c r="O785" s="12" t="n">
        <f aca="false">Assumptions!$B$73/$M$785</f>
        <v>109510.067902854</v>
      </c>
      <c r="P785" s="12" t="n">
        <f aca="false">MAX(Assumptions!$B$4,($A$6*(Assumptions!$B$20+$E$785+Assumptions!$B$17+$J$785+$O$785+$D$785)-Assumptions!$B$17)/(1-$A$6))</f>
        <v>615462.086970217</v>
      </c>
      <c r="Q785" s="12" t="n">
        <f aca="false">Assumptions!$B$20+$E$785+Assumptions!$B$17+$P$785+$J$785+$O$785+$D$785</f>
        <v>38539454.5151555</v>
      </c>
      <c r="R785" s="12" t="n">
        <f aca="false">IF($C$785&lt;Assumptions!$B$37,Assumptions!$B$37*(Assumptions!$B$21+Assumptions!$B$22/Assumptions!$B$37)/(Assumptions!$B$21+Assumptions!$B$22/$C$785),Assumptions!$B$37)</f>
        <v>1</v>
      </c>
      <c r="S785" s="12" t="n">
        <f aca="false">Assumptions!$B$38/$R$785</f>
        <v>1</v>
      </c>
      <c r="T785" s="12" t="n">
        <f aca="false">Assumptions!$B$39*$S$785</f>
        <v>5000000</v>
      </c>
      <c r="U785" s="12" t="n">
        <f aca="false">IF($C$785&lt;Assumptions!$B$42,Assumptions!$B$42*(Assumptions!$B$21+Assumptions!$B$22/Assumptions!$B$42)/(Assumptions!$B$21+Assumptions!$B$22/$C$785),Assumptions!$B$42)</f>
        <v>3</v>
      </c>
      <c r="V785" s="12" t="n">
        <f aca="false">Assumptions!$B$43/$U$785</f>
        <v>1</v>
      </c>
      <c r="W785" s="12" t="n">
        <f aca="false">Assumptions!$B$44*$V$785</f>
        <v>5000000</v>
      </c>
      <c r="X785" s="12" t="n">
        <f aca="false">IF($C$785&lt;Assumptions!$B$47,Assumptions!$B$47*(Assumptions!$B$21+Assumptions!$B$22/Assumptions!$B$47)/(Assumptions!$B$21+Assumptions!$B$22/$C$785),Assumptions!$B$47)</f>
        <v>10</v>
      </c>
      <c r="Y785" s="12" t="n">
        <f aca="false">Assumptions!$B$48/$X$785</f>
        <v>1</v>
      </c>
      <c r="Z785" s="12" t="n">
        <f aca="false">Assumptions!$B$49*$Y$785</f>
        <v>3000000</v>
      </c>
      <c r="AA785" s="12" t="n">
        <f aca="false">IF($C$785&lt;Assumptions!$B$52,Assumptions!$B$52*(Assumptions!$B$21+Assumptions!$B$22/Assumptions!$B$52)/(Assumptions!$B$21+Assumptions!$B$22/$C$785),Assumptions!$B$52)</f>
        <v>25</v>
      </c>
      <c r="AB785" s="12" t="n">
        <f aca="false">Assumptions!$B$53/$AA$785</f>
        <v>1</v>
      </c>
      <c r="AC785" s="12" t="n">
        <f aca="false">Assumptions!$B$54*$AB$785</f>
        <v>2400000</v>
      </c>
      <c r="AD785" s="12" t="n">
        <f aca="false">IF($C$785&lt;Assumptions!$B$57,Assumptions!$B$57*(Assumptions!$B$21+Assumptions!$B$22/Assumptions!$B$57)/(Assumptions!$B$21+Assumptions!$B$22/$C$785),Assumptions!$B$57)</f>
        <v>57.4765521285018</v>
      </c>
      <c r="AE785" s="12" t="n">
        <f aca="false">Assumptions!$B$58/$AD$785</f>
        <v>1.04390395349144</v>
      </c>
      <c r="AF785" s="12" t="n">
        <f aca="false">Assumptions!$B$59*$AE$785</f>
        <v>1739840.27045372</v>
      </c>
      <c r="AG785" s="12" t="n">
        <f aca="false">IF($C$785&lt;Assumptions!$B$62,Assumptions!$B$62*(Assumptions!$B$21+Assumptions!$B$22/Assumptions!$B$62)/(Assumptions!$B$21+Assumptions!$B$22/$C$785),Assumptions!$B$62)</f>
        <v>48.7386356380957</v>
      </c>
      <c r="AH785" s="12" t="n">
        <f aca="false">Assumptions!$B$63/$AG$785</f>
        <v>1.00861073266434</v>
      </c>
      <c r="AI785" s="12" t="n">
        <f aca="false">Assumptions!$B$64*$AH$785</f>
        <v>6155215.43407649</v>
      </c>
    </row>
    <row r="795" customFormat="false" ht="35.05" hidden="true" customHeight="false" outlineLevel="0" collapsed="false">
      <c r="A795" s="6" t="str">
        <f aca="false">Assumptions!$I$101</f>
        <v>Code</v>
      </c>
      <c r="B795" s="12" t="str">
        <f aca="false">Assumptions!$I$102</f>
        <v>F bit</v>
      </c>
      <c r="C795" s="12" t="str">
        <f aca="false">Assumptions!$I$103</f>
        <v>E bit</v>
      </c>
      <c r="D795" s="12" t="str">
        <f aca="false">Assumptions!$I$104</f>
        <v>D bit</v>
      </c>
      <c r="E795" s="12" t="str">
        <f aca="false">Assumptions!$I$105</f>
        <v>C bit</v>
      </c>
      <c r="F795" s="12" t="str">
        <f aca="false">Assumptions!$I$106</f>
        <v>B bit</v>
      </c>
      <c r="G795" s="12" t="str">
        <f aca="false">Assumptions!$I$107</f>
        <v>A bit</v>
      </c>
      <c r="H795" s="12" t="str">
        <f aca="false">Assumptions!$I$108</f>
        <v>Seed bit</v>
      </c>
      <c r="I795" s="12" t="str">
        <f aca="false">Assumptions!$I$109</f>
        <v>F pref paid</v>
      </c>
      <c r="J795" s="12" t="str">
        <f aca="false">Assumptions!$I$110</f>
        <v>E pref paid</v>
      </c>
      <c r="K795" s="12" t="str">
        <f aca="false">Assumptions!$I$111</f>
        <v>D pref paid</v>
      </c>
      <c r="L795" s="12" t="str">
        <f aca="false">Assumptions!$I$112</f>
        <v>C pref paid</v>
      </c>
      <c r="M795" s="12" t="str">
        <f aca="false">Assumptions!$I$113</f>
        <v>B pref paid</v>
      </c>
      <c r="N795" s="12" t="str">
        <f aca="false">Assumptions!$I$114</f>
        <v>A pref paid</v>
      </c>
      <c r="O795" s="12" t="str">
        <f aca="false">Assumptions!$I$115</f>
        <v>Seed pref paid</v>
      </c>
      <c r="P795" s="12" t="str">
        <f aca="false">Assumptions!$I$116</f>
        <v>Total pref</v>
      </c>
      <c r="Q795" s="12" t="str">
        <f aca="false">Assumptions!$I$117</f>
        <v>Residual</v>
      </c>
      <c r="R795" s="12" t="str">
        <f aca="false">Assumptions!$I$118</f>
        <v>Non-option conv shares</v>
      </c>
      <c r="S795" s="12" t="str">
        <f aca="false">Assumptions!$I$119</f>
        <v>Options ITM</v>
      </c>
      <c r="T795" s="12" t="str">
        <f aca="false">Assumptions!$I$120</f>
        <v>Common PPS</v>
      </c>
      <c r="U795" s="12" t="str">
        <f aca="false">Assumptions!$I$121</f>
        <v>F proceeds</v>
      </c>
      <c r="V795" s="12" t="str">
        <f aca="false">Assumptions!$I$122</f>
        <v>E proceeds</v>
      </c>
      <c r="W795" s="12" t="str">
        <f aca="false">Assumptions!$I$123</f>
        <v>D proceeds</v>
      </c>
      <c r="X795" s="12" t="str">
        <f aca="false">Assumptions!$I$124</f>
        <v>C proceeds</v>
      </c>
      <c r="Y795" s="12" t="str">
        <f aca="false">Assumptions!$I$125</f>
        <v>B proceeds</v>
      </c>
      <c r="Z795" s="12" t="str">
        <f aca="false">Assumptions!$I$126</f>
        <v>A proceeds</v>
      </c>
      <c r="AA795" s="12" t="str">
        <f aca="false">Assumptions!$I$127</f>
        <v>Seed proceeds</v>
      </c>
      <c r="AB795" s="12" t="str">
        <f aca="false">Assumptions!$I$128</f>
        <v>Notes proceeds</v>
      </c>
      <c r="AC795" s="12" t="str">
        <f aca="false">Assumptions!$I$129</f>
        <v>Common + RSAs proceeds</v>
      </c>
      <c r="AD795" s="12" t="str">
        <f aca="false">Assumptions!$I$130</f>
        <v>Issued options net</v>
      </c>
      <c r="AE795" s="12" t="str">
        <f aca="false">Assumptions!$I$131</f>
        <v>Total distributed</v>
      </c>
      <c r="AF795" s="12" t="str">
        <f aca="false">Assumptions!$I$132</f>
        <v>Stable flag</v>
      </c>
      <c r="AH795" s="12" t="n">
        <f aca="false">IF(SUM($AF$796:$AF$923)=Assumptions!$B$4,Assumptions!$B$4,SUMPRODUCT($AF$796:$AF$923,$A$796:$A$923)/SUM($AF$796:$AF$923))</f>
        <v>16</v>
      </c>
    </row>
    <row r="796" customFormat="false" ht="15" hidden="true" customHeight="false" outlineLevel="0" collapsed="false">
      <c r="A796" s="6" t="n">
        <f aca="false">ROW()-ROW($A$796)+Assumptions!$B$4</f>
        <v>0</v>
      </c>
      <c r="B796" s="12" t="n">
        <f aca="false">MOD(QUOTIENT($A$796,Assumptions!$B$77),2)</f>
        <v>0</v>
      </c>
      <c r="C796" s="12" t="n">
        <f aca="false">MOD(QUOTIENT($A$796,Assumptions!$B$78),2)</f>
        <v>0</v>
      </c>
      <c r="D796" s="12" t="n">
        <f aca="false">MOD(QUOTIENT($A$796,Assumptions!$B$79),2)</f>
        <v>0</v>
      </c>
      <c r="E796" s="12" t="n">
        <f aca="false">MOD(QUOTIENT($A$796,Assumptions!$B$80),2)</f>
        <v>0</v>
      </c>
      <c r="F796" s="12" t="n">
        <f aca="false">MOD(QUOTIENT($A$796,Assumptions!$B$81),2)</f>
        <v>0</v>
      </c>
      <c r="G796" s="12" t="n">
        <f aca="false">MOD(QUOTIENT($A$796,Assumptions!$B$82),2)</f>
        <v>0</v>
      </c>
      <c r="H796" s="12" t="n">
        <f aca="false">MOD(QUOTIENT($A$796,Assumptions!$B$83),2)</f>
        <v>0</v>
      </c>
      <c r="I796" s="12" t="n">
        <f aca="false">IF($B$796=1,MIN(Assumptions!$B$67,MAX(Assumptions!$B$4,Assumptions!$B$26-(Assumptions!$B$4))),Assumptions!$B$4)</f>
        <v>0</v>
      </c>
      <c r="J796" s="12" t="n">
        <f aca="false">IF($C$796=1,MIN(Assumptions!$B$66,MAX(Assumptions!$B$4,Assumptions!$B$26-($I$796))),Assumptions!$B$4)</f>
        <v>0</v>
      </c>
      <c r="K796" s="12" t="n">
        <f aca="false">IF($D$796=1,MIN(Assumptions!$B$61,MAX(Assumptions!$B$4,Assumptions!$B$26-($I$796+$J$796))),Assumptions!$B$4)</f>
        <v>0</v>
      </c>
      <c r="L796" s="12" t="n">
        <f aca="false">IF($E$796=1,MIN(Assumptions!$B$56,MAX(Assumptions!$B$4,Assumptions!$B$26-($I$796+$J$796+$K$796))),Assumptions!$B$4)</f>
        <v>0</v>
      </c>
      <c r="M796" s="12" t="n">
        <f aca="false">IF($F$796=1,MIN(Assumptions!$B$51,MAX(Assumptions!$B$4,Assumptions!$B$26-($I$796+$J$796+$K$796+$L$796))),Assumptions!$B$4)</f>
        <v>0</v>
      </c>
      <c r="N796" s="12" t="n">
        <f aca="false">IF($G$796=1,MIN(Assumptions!$B$46,MAX(Assumptions!$B$4,Assumptions!$B$26-($I$796+$J$796+$K$796+$L$796+$M$796))),Assumptions!$B$4)</f>
        <v>0</v>
      </c>
      <c r="O796" s="12" t="n">
        <f aca="false">IF($H$796=1,MIN(Assumptions!$B$41,MAX(Assumptions!$B$4,Assumptions!$B$26-($I$796+$J$796+$K$796+$L$796+$M$796+$N$796))),Assumptions!$B$4)</f>
        <v>0</v>
      </c>
      <c r="P796" s="12" t="n">
        <f aca="false">$I$796+$J$796+$K$796+$L$796+$M$796+$N$796+$O$796</f>
        <v>0</v>
      </c>
      <c r="Q796" s="12" t="n">
        <f aca="false">MAX(Assumptions!$B$4,Assumptions!$B$26-$P$796)</f>
        <v>2000000000</v>
      </c>
      <c r="R796" s="12" t="n">
        <f aca="false">$J$785+$O$785+Assumptions!$B$20+IF($B$796=0,$D$785,Assumptions!$B$4)+IF($C$796=0,$AI$785,Assumptions!$B$4)+IF($D$796=0,$AF$785,Assumptions!$B$4)+IF($E$796=0,$AC$785,Assumptions!$B$4)+IF($F$796=0,$Z$785,Assumptions!$B$4)+IF($G$796=0,$W$785,Assumptions!$B$4)+IF($H$796=0,$T$785,Assumptions!$B$4)</f>
        <v>33529325.4281853</v>
      </c>
      <c r="S796" s="12" t="n">
        <f aca="false">IF($R$796&gt;Assumptions!$B$4,$Q$796/$R$796&gt;Assumptions!$B$13,FALSE())</f>
        <v>1</v>
      </c>
      <c r="T796" s="12" t="n">
        <f aca="false">IF($S$796,($Q$796+Assumptions!$B$14*Assumptions!$B$13)/($R$796+Assumptions!$B$14),IF($R$796&gt;Assumptions!$B$4,$Q$796/$R$796,Assumptions!$B$4))</f>
        <v>55.5797250212592</v>
      </c>
      <c r="U796" s="12" t="n">
        <f aca="false">IF($B$796=1,$I$796,$D$785*$T$796)</f>
        <v>51735585.4193502</v>
      </c>
      <c r="V796" s="12" t="n">
        <f aca="false">IF($C$796=1,$J$796,$AI$785*$T$796)</f>
        <v>342105181.272582</v>
      </c>
      <c r="W796" s="12" t="n">
        <f aca="false">IF($D$796=1,$K$796,$AF$785*$T$796)</f>
        <v>96699843.812731</v>
      </c>
      <c r="X796" s="12" t="n">
        <f aca="false">IF($E$796=1,$L$796,$AC$785*$T$796)</f>
        <v>133391340.051022</v>
      </c>
      <c r="Y796" s="12" t="n">
        <f aca="false">IF($F$796=1,$M$796,$Z$785*$T$796)</f>
        <v>166739175.063778</v>
      </c>
      <c r="Z796" s="12" t="n">
        <f aca="false">IF($G$796=1,$N$796,$W$785*$T$796)</f>
        <v>277898625.106296</v>
      </c>
      <c r="AA796" s="12" t="n">
        <f aca="false">IF($H$796=1,$O$796,$T$785*$T$796)</f>
        <v>277898625.106296</v>
      </c>
      <c r="AB796" s="12" t="n">
        <f aca="false">($J$785+$O$785)*$T$796</f>
        <v>16864786.4234647</v>
      </c>
      <c r="AC796" s="12" t="n">
        <f aca="false">Assumptions!$B$20*$T$796</f>
        <v>500217525.191333</v>
      </c>
      <c r="AD796" s="12" t="n">
        <f aca="false">IF($S$796,Assumptions!$B$14*($T$796-Assumptions!$B$13),Assumptions!$B$4)</f>
        <v>136449312.553148</v>
      </c>
      <c r="AE796" s="12" t="n">
        <f aca="false">$U$796+$V$796+$W$796+$X$796+$Y$796+$Z$796+$AA$796+$AB$796+$AC$796+$AD$796</f>
        <v>2000000000</v>
      </c>
      <c r="AF796" s="12" t="n">
        <f aca="false">IF(AND(IF($B$796=1,$U$796&gt;=INDEX($U$796:$U$923,1+$A$796-Assumptions!$B$77),$U$796&gt;INDEX($U$796:$U$923,1+$A$796+Assumptions!$B$77)),IF($C$796=1,$V$796&gt;=INDEX($V$796:$V$923,1+$A$796-Assumptions!$B$78),$V$796&gt;INDEX($V$796:$V$923,1+$A$796+Assumptions!$B$78)),IF($D$796=1,$W$796&gt;=INDEX($W$796:$W$923,1+$A$796-Assumptions!$B$79),$W$796&gt;INDEX($W$796:$W$923,1+$A$796+Assumptions!$B$79)),IF($E$796=1,$X$796&gt;=INDEX($X$796:$X$923,1+$A$796-Assumptions!$B$80),$X$796&gt;INDEX($X$796:$X$923,1+$A$796+Assumptions!$B$80)),IF($F$796=1,$Y$796&gt;=INDEX($Y$796:$Y$923,1+$A$796-Assumptions!$B$81),$Y$796&gt;INDEX($Y$796:$Y$923,1+$A$796+Assumptions!$B$81)),IF($G$796=1,$Z$796&gt;=INDEX($Z$796:$Z$923,1+$A$796-Assumptions!$B$82),$Z$796&gt;INDEX($Z$796:$Z$923,1+$A$796+Assumptions!$B$82)),IF($H$796=1,$AA$796&gt;=INDEX($AA$796:$AA$923,1+$A$796-Assumptions!$B$83),$AA$796&gt;INDEX($AA$796:$AA$923,1+$A$796+Assumptions!$B$83))),1,0)</f>
        <v>0</v>
      </c>
    </row>
    <row r="797" customFormat="false" ht="15" hidden="true" customHeight="false" outlineLevel="0" collapsed="false">
      <c r="A797" s="6" t="n">
        <f aca="false">ROW()-ROW($A$796)+Assumptions!$B$4</f>
        <v>1</v>
      </c>
      <c r="B797" s="12" t="n">
        <f aca="false">MOD(QUOTIENT($A$797,Assumptions!$B$77),2)</f>
        <v>0</v>
      </c>
      <c r="C797" s="12" t="n">
        <f aca="false">MOD(QUOTIENT($A$797,Assumptions!$B$78),2)</f>
        <v>0</v>
      </c>
      <c r="D797" s="12" t="n">
        <f aca="false">MOD(QUOTIENT($A$797,Assumptions!$B$79),2)</f>
        <v>0</v>
      </c>
      <c r="E797" s="12" t="n">
        <f aca="false">MOD(QUOTIENT($A$797,Assumptions!$B$80),2)</f>
        <v>0</v>
      </c>
      <c r="F797" s="12" t="n">
        <f aca="false">MOD(QUOTIENT($A$797,Assumptions!$B$81),2)</f>
        <v>0</v>
      </c>
      <c r="G797" s="12" t="n">
        <f aca="false">MOD(QUOTIENT($A$797,Assumptions!$B$82),2)</f>
        <v>0</v>
      </c>
      <c r="H797" s="12" t="n">
        <f aca="false">MOD(QUOTIENT($A$797,Assumptions!$B$83),2)</f>
        <v>1</v>
      </c>
      <c r="I797" s="12" t="n">
        <f aca="false">IF($B$797=1,MIN(Assumptions!$B$67,MAX(Assumptions!$B$4,Assumptions!$B$26-(Assumptions!$B$4))),Assumptions!$B$4)</f>
        <v>0</v>
      </c>
      <c r="J797" s="12" t="n">
        <f aca="false">IF($C$797=1,MIN(Assumptions!$B$66,MAX(Assumptions!$B$4,Assumptions!$B$26-($I$797))),Assumptions!$B$4)</f>
        <v>0</v>
      </c>
      <c r="K797" s="12" t="n">
        <f aca="false">IF($D$797=1,MIN(Assumptions!$B$61,MAX(Assumptions!$B$4,Assumptions!$B$26-($I$797+$J$797))),Assumptions!$B$4)</f>
        <v>0</v>
      </c>
      <c r="L797" s="12" t="n">
        <f aca="false">IF($E$797=1,MIN(Assumptions!$B$56,MAX(Assumptions!$B$4,Assumptions!$B$26-($I$797+$J$797+$K$797))),Assumptions!$B$4)</f>
        <v>0</v>
      </c>
      <c r="M797" s="12" t="n">
        <f aca="false">IF($F$797=1,MIN(Assumptions!$B$51,MAX(Assumptions!$B$4,Assumptions!$B$26-($I$797+$J$797+$K$797+$L$797))),Assumptions!$B$4)</f>
        <v>0</v>
      </c>
      <c r="N797" s="12" t="n">
        <f aca="false">IF($G$797=1,MIN(Assumptions!$B$46,MAX(Assumptions!$B$4,Assumptions!$B$26-($I$797+$J$797+$K$797+$L$797+$M$797))),Assumptions!$B$4)</f>
        <v>0</v>
      </c>
      <c r="O797" s="12" t="n">
        <f aca="false">IF($H$797=1,MIN(Assumptions!$B$41,MAX(Assumptions!$B$4,Assumptions!$B$26-($I$797+$J$797+$K$797+$L$797+$M$797+$N$797))),Assumptions!$B$4)</f>
        <v>5000000</v>
      </c>
      <c r="P797" s="12" t="n">
        <f aca="false">$I$797+$J$797+$K$797+$L$797+$M$797+$N$797+$O$797</f>
        <v>5000000</v>
      </c>
      <c r="Q797" s="12" t="n">
        <f aca="false">MAX(Assumptions!$B$4,Assumptions!$B$26-$P$797)</f>
        <v>1995000000</v>
      </c>
      <c r="R797" s="12" t="n">
        <f aca="false">$J$785+$O$785+Assumptions!$B$20+IF($B$797=0,$D$785,Assumptions!$B$4)+IF($C$797=0,$AI$785,Assumptions!$B$4)+IF($D$797=0,$AF$785,Assumptions!$B$4)+IF($E$797=0,$AC$785,Assumptions!$B$4)+IF($F$797=0,$Z$785,Assumptions!$B$4)+IF($G$797=0,$W$785,Assumptions!$B$4)+IF($H$797=0,$T$785,Assumptions!$B$4)</f>
        <v>28529325.4281853</v>
      </c>
      <c r="S797" s="12" t="n">
        <f aca="false">IF($R$797&gt;Assumptions!$B$4,$Q$797/$R$797&gt;Assumptions!$B$13,FALSE())</f>
        <v>1</v>
      </c>
      <c r="T797" s="12" t="n">
        <f aca="false">IF($S$797,($Q$797+Assumptions!$B$14*Assumptions!$B$13)/($R$797+Assumptions!$B$14),IF($R$797&gt;Assumptions!$B$4,$Q$797/$R$797,Assumptions!$B$4))</f>
        <v>64.3745866993803</v>
      </c>
      <c r="U797" s="12" t="n">
        <f aca="false">IF($B$797=1,$I$797,$D$785*$T$797)</f>
        <v>59922155.5656718</v>
      </c>
      <c r="V797" s="12" t="n">
        <f aca="false">IF($C$797=1,$J$797,$AI$785*$T$797)</f>
        <v>396239449.614321</v>
      </c>
      <c r="W797" s="12" t="n">
        <f aca="false">IF($D$797=1,$K$797,$AF$785*$T$797)</f>
        <v>112001498.333396</v>
      </c>
      <c r="X797" s="12" t="n">
        <f aca="false">IF($E$797=1,$L$797,$AC$785*$T$797)</f>
        <v>154499008.078513</v>
      </c>
      <c r="Y797" s="12" t="n">
        <f aca="false">IF($F$797=1,$M$797,$Z$785*$T$797)</f>
        <v>193123760.098141</v>
      </c>
      <c r="Z797" s="12" t="n">
        <f aca="false">IF($G$797=1,$N$797,$W$785*$T$797)</f>
        <v>321872933.496902</v>
      </c>
      <c r="AA797" s="12" t="n">
        <f aca="false">IF($H$797=1,$O$797,$T$785*$T$797)</f>
        <v>5000000</v>
      </c>
      <c r="AB797" s="12" t="n">
        <f aca="false">($J$785+$O$785)*$T$797</f>
        <v>19533447.7701822</v>
      </c>
      <c r="AC797" s="12" t="n">
        <f aca="false">Assumptions!$B$20*$T$797</f>
        <v>579371280.294423</v>
      </c>
      <c r="AD797" s="12" t="n">
        <f aca="false">IF($S$797,Assumptions!$B$14*($T$797-Assumptions!$B$13),Assumptions!$B$4)</f>
        <v>158436466.748451</v>
      </c>
      <c r="AE797" s="12" t="n">
        <f aca="false">$U$797+$V$797+$W$797+$X$797+$Y$797+$Z$797+$AA$797+$AB$797+$AC$797+$AD$797</f>
        <v>2000000000</v>
      </c>
      <c r="AF797" s="12" t="n">
        <f aca="false">IF(AND(IF($B$797=1,$U$797&gt;=INDEX($U$796:$U$923,1+$A$797-Assumptions!$B$77),$U$797&gt;INDEX($U$796:$U$923,1+$A$797+Assumptions!$B$77)),IF($C$797=1,$V$797&gt;=INDEX($V$796:$V$923,1+$A$797-Assumptions!$B$78),$V$797&gt;INDEX($V$796:$V$923,1+$A$797+Assumptions!$B$78)),IF($D$797=1,$W$797&gt;=INDEX($W$796:$W$923,1+$A$797-Assumptions!$B$79),$W$797&gt;INDEX($W$796:$W$923,1+$A$797+Assumptions!$B$79)),IF($E$797=1,$X$797&gt;=INDEX($X$796:$X$923,1+$A$797-Assumptions!$B$80),$X$797&gt;INDEX($X$796:$X$923,1+$A$797+Assumptions!$B$80)),IF($F$797=1,$Y$797&gt;=INDEX($Y$796:$Y$923,1+$A$797-Assumptions!$B$81),$Y$797&gt;INDEX($Y$796:$Y$923,1+$A$797+Assumptions!$B$81)),IF($G$797=1,$Z$797&gt;=INDEX($Z$796:$Z$923,1+$A$797-Assumptions!$B$82),$Z$797&gt;INDEX($Z$796:$Z$923,1+$A$797+Assumptions!$B$82)),IF($H$797=1,$AA$797&gt;=INDEX($AA$796:$AA$923,1+$A$797-Assumptions!$B$83),$AA$797&gt;INDEX($AA$796:$AA$923,1+$A$797+Assumptions!$B$83))),1,0)</f>
        <v>0</v>
      </c>
    </row>
    <row r="798" customFormat="false" ht="15" hidden="true" customHeight="false" outlineLevel="0" collapsed="false">
      <c r="A798" s="6" t="n">
        <f aca="false">ROW()-ROW($A$796)+Assumptions!$B$4</f>
        <v>2</v>
      </c>
      <c r="B798" s="12" t="n">
        <f aca="false">MOD(QUOTIENT($A$798,Assumptions!$B$77),2)</f>
        <v>0</v>
      </c>
      <c r="C798" s="12" t="n">
        <f aca="false">MOD(QUOTIENT($A$798,Assumptions!$B$78),2)</f>
        <v>0</v>
      </c>
      <c r="D798" s="12" t="n">
        <f aca="false">MOD(QUOTIENT($A$798,Assumptions!$B$79),2)</f>
        <v>0</v>
      </c>
      <c r="E798" s="12" t="n">
        <f aca="false">MOD(QUOTIENT($A$798,Assumptions!$B$80),2)</f>
        <v>0</v>
      </c>
      <c r="F798" s="12" t="n">
        <f aca="false">MOD(QUOTIENT($A$798,Assumptions!$B$81),2)</f>
        <v>0</v>
      </c>
      <c r="G798" s="12" t="n">
        <f aca="false">MOD(QUOTIENT($A$798,Assumptions!$B$82),2)</f>
        <v>1</v>
      </c>
      <c r="H798" s="12" t="n">
        <f aca="false">MOD(QUOTIENT($A$798,Assumptions!$B$83),2)</f>
        <v>0</v>
      </c>
      <c r="I798" s="12" t="n">
        <f aca="false">IF($B$798=1,MIN(Assumptions!$B$67,MAX(Assumptions!$B$4,Assumptions!$B$26-(Assumptions!$B$4))),Assumptions!$B$4)</f>
        <v>0</v>
      </c>
      <c r="J798" s="12" t="n">
        <f aca="false">IF($C$798=1,MIN(Assumptions!$B$66,MAX(Assumptions!$B$4,Assumptions!$B$26-($I$798))),Assumptions!$B$4)</f>
        <v>0</v>
      </c>
      <c r="K798" s="12" t="n">
        <f aca="false">IF($D$798=1,MIN(Assumptions!$B$61,MAX(Assumptions!$B$4,Assumptions!$B$26-($I$798+$J$798))),Assumptions!$B$4)</f>
        <v>0</v>
      </c>
      <c r="L798" s="12" t="n">
        <f aca="false">IF($E$798=1,MIN(Assumptions!$B$56,MAX(Assumptions!$B$4,Assumptions!$B$26-($I$798+$J$798+$K$798))),Assumptions!$B$4)</f>
        <v>0</v>
      </c>
      <c r="M798" s="12" t="n">
        <f aca="false">IF($F$798=1,MIN(Assumptions!$B$51,MAX(Assumptions!$B$4,Assumptions!$B$26-($I$798+$J$798+$K$798+$L$798))),Assumptions!$B$4)</f>
        <v>0</v>
      </c>
      <c r="N798" s="12" t="n">
        <f aca="false">IF($G$798=1,MIN(Assumptions!$B$46,MAX(Assumptions!$B$4,Assumptions!$B$26-($I$798+$J$798+$K$798+$L$798+$M$798))),Assumptions!$B$4)</f>
        <v>15000000</v>
      </c>
      <c r="O798" s="12" t="n">
        <f aca="false">IF($H$798=1,MIN(Assumptions!$B$41,MAX(Assumptions!$B$4,Assumptions!$B$26-($I$798+$J$798+$K$798+$L$798+$M$798+$N$798))),Assumptions!$B$4)</f>
        <v>0</v>
      </c>
      <c r="P798" s="12" t="n">
        <f aca="false">$I$798+$J$798+$K$798+$L$798+$M$798+$N$798+$O$798</f>
        <v>15000000</v>
      </c>
      <c r="Q798" s="12" t="n">
        <f aca="false">MAX(Assumptions!$B$4,Assumptions!$B$26-$P$798)</f>
        <v>1985000000</v>
      </c>
      <c r="R798" s="12" t="n">
        <f aca="false">$J$785+$O$785+Assumptions!$B$20+IF($B$798=0,$D$785,Assumptions!$B$4)+IF($C$798=0,$AI$785,Assumptions!$B$4)+IF($D$798=0,$AF$785,Assumptions!$B$4)+IF($E$798=0,$AC$785,Assumptions!$B$4)+IF($F$798=0,$Z$785,Assumptions!$B$4)+IF($G$798=0,$W$785,Assumptions!$B$4)+IF($H$798=0,$T$785,Assumptions!$B$4)</f>
        <v>28529325.4281853</v>
      </c>
      <c r="S798" s="12" t="n">
        <f aca="false">IF($R$798&gt;Assumptions!$B$4,$Q$798/$R$798&gt;Assumptions!$B$13,FALSE())</f>
        <v>1</v>
      </c>
      <c r="T798" s="12" t="n">
        <f aca="false">IF($S$798,($Q$798+Assumptions!$B$14*Assumptions!$B$13)/($R$798+Assumptions!$B$14),IF($R$798&gt;Assumptions!$B$4,$Q$798/$R$798,Assumptions!$B$4))</f>
        <v>64.0523109211606</v>
      </c>
      <c r="U798" s="12" t="n">
        <f aca="false">IF($B$798=1,$I$798,$D$785*$T$798)</f>
        <v>59622169.8056434</v>
      </c>
      <c r="V798" s="12" t="n">
        <f aca="false">IF($C$798=1,$J$798,$AI$785*$T$798)</f>
        <v>394255772.770194</v>
      </c>
      <c r="W798" s="12" t="n">
        <f aca="false">IF($D$798=1,$K$798,$AF$785*$T$798)</f>
        <v>111440789.956258</v>
      </c>
      <c r="X798" s="12" t="n">
        <f aca="false">IF($E$798=1,$L$798,$AC$785*$T$798)</f>
        <v>153725546.210786</v>
      </c>
      <c r="Y798" s="12" t="n">
        <f aca="false">IF($F$798=1,$M$798,$Z$785*$T$798)</f>
        <v>192156932.763482</v>
      </c>
      <c r="Z798" s="12" t="n">
        <f aca="false">IF($G$798=1,$N$798,$W$785*$T$798)</f>
        <v>15000000</v>
      </c>
      <c r="AA798" s="12" t="n">
        <f aca="false">IF($H$798=1,$O$798,$T$785*$T$798)</f>
        <v>320261554.605803</v>
      </c>
      <c r="AB798" s="12" t="n">
        <f aca="false">($J$785+$O$785)*$T$798</f>
        <v>19435658.2944867</v>
      </c>
      <c r="AC798" s="12" t="n">
        <f aca="false">Assumptions!$B$20*$T$798</f>
        <v>576470798.290446</v>
      </c>
      <c r="AD798" s="12" t="n">
        <f aca="false">IF($S$798,Assumptions!$B$14*($T$798-Assumptions!$B$13),Assumptions!$B$4)</f>
        <v>157630777.302902</v>
      </c>
      <c r="AE798" s="12" t="n">
        <f aca="false">$U$798+$V$798+$W$798+$X$798+$Y$798+$Z$798+$AA$798+$AB$798+$AC$798+$AD$798</f>
        <v>2000000000</v>
      </c>
      <c r="AF798" s="12" t="n">
        <f aca="false">IF(AND(IF($B$798=1,$U$798&gt;=INDEX($U$796:$U$923,1+$A$798-Assumptions!$B$77),$U$798&gt;INDEX($U$796:$U$923,1+$A$798+Assumptions!$B$77)),IF($C$798=1,$V$798&gt;=INDEX($V$796:$V$923,1+$A$798-Assumptions!$B$78),$V$798&gt;INDEX($V$796:$V$923,1+$A$798+Assumptions!$B$78)),IF($D$798=1,$W$798&gt;=INDEX($W$796:$W$923,1+$A$798-Assumptions!$B$79),$W$798&gt;INDEX($W$796:$W$923,1+$A$798+Assumptions!$B$79)),IF($E$798=1,$X$798&gt;=INDEX($X$796:$X$923,1+$A$798-Assumptions!$B$80),$X$798&gt;INDEX($X$796:$X$923,1+$A$798+Assumptions!$B$80)),IF($F$798=1,$Y$798&gt;=INDEX($Y$796:$Y$923,1+$A$798-Assumptions!$B$81),$Y$798&gt;INDEX($Y$796:$Y$923,1+$A$798+Assumptions!$B$81)),IF($G$798=1,$Z$798&gt;=INDEX($Z$796:$Z$923,1+$A$798-Assumptions!$B$82),$Z$798&gt;INDEX($Z$796:$Z$923,1+$A$798+Assumptions!$B$82)),IF($H$798=1,$AA$798&gt;=INDEX($AA$796:$AA$923,1+$A$798-Assumptions!$B$83),$AA$798&gt;INDEX($AA$796:$AA$923,1+$A$798+Assumptions!$B$83))),1,0)</f>
        <v>0</v>
      </c>
    </row>
    <row r="799" customFormat="false" ht="15" hidden="true" customHeight="false" outlineLevel="0" collapsed="false">
      <c r="A799" s="6" t="n">
        <f aca="false">ROW()-ROW($A$796)+Assumptions!$B$4</f>
        <v>3</v>
      </c>
      <c r="B799" s="12" t="n">
        <f aca="false">MOD(QUOTIENT($A$799,Assumptions!$B$77),2)</f>
        <v>0</v>
      </c>
      <c r="C799" s="12" t="n">
        <f aca="false">MOD(QUOTIENT($A$799,Assumptions!$B$78),2)</f>
        <v>0</v>
      </c>
      <c r="D799" s="12" t="n">
        <f aca="false">MOD(QUOTIENT($A$799,Assumptions!$B$79),2)</f>
        <v>0</v>
      </c>
      <c r="E799" s="12" t="n">
        <f aca="false">MOD(QUOTIENT($A$799,Assumptions!$B$80),2)</f>
        <v>0</v>
      </c>
      <c r="F799" s="12" t="n">
        <f aca="false">MOD(QUOTIENT($A$799,Assumptions!$B$81),2)</f>
        <v>0</v>
      </c>
      <c r="G799" s="12" t="n">
        <f aca="false">MOD(QUOTIENT($A$799,Assumptions!$B$82),2)</f>
        <v>1</v>
      </c>
      <c r="H799" s="12" t="n">
        <f aca="false">MOD(QUOTIENT($A$799,Assumptions!$B$83),2)</f>
        <v>1</v>
      </c>
      <c r="I799" s="12" t="n">
        <f aca="false">IF($B$799=1,MIN(Assumptions!$B$67,MAX(Assumptions!$B$4,Assumptions!$B$26-(Assumptions!$B$4))),Assumptions!$B$4)</f>
        <v>0</v>
      </c>
      <c r="J799" s="12" t="n">
        <f aca="false">IF($C$799=1,MIN(Assumptions!$B$66,MAX(Assumptions!$B$4,Assumptions!$B$26-($I$799))),Assumptions!$B$4)</f>
        <v>0</v>
      </c>
      <c r="K799" s="12" t="n">
        <f aca="false">IF($D$799=1,MIN(Assumptions!$B$61,MAX(Assumptions!$B$4,Assumptions!$B$26-($I$799+$J$799))),Assumptions!$B$4)</f>
        <v>0</v>
      </c>
      <c r="L799" s="12" t="n">
        <f aca="false">IF($E$799=1,MIN(Assumptions!$B$56,MAX(Assumptions!$B$4,Assumptions!$B$26-($I$799+$J$799+$K$799))),Assumptions!$B$4)</f>
        <v>0</v>
      </c>
      <c r="M799" s="12" t="n">
        <f aca="false">IF($F$799=1,MIN(Assumptions!$B$51,MAX(Assumptions!$B$4,Assumptions!$B$26-($I$799+$J$799+$K$799+$L$799))),Assumptions!$B$4)</f>
        <v>0</v>
      </c>
      <c r="N799" s="12" t="n">
        <f aca="false">IF($G$799=1,MIN(Assumptions!$B$46,MAX(Assumptions!$B$4,Assumptions!$B$26-($I$799+$J$799+$K$799+$L$799+$M$799))),Assumptions!$B$4)</f>
        <v>15000000</v>
      </c>
      <c r="O799" s="12" t="n">
        <f aca="false">IF($H$799=1,MIN(Assumptions!$B$41,MAX(Assumptions!$B$4,Assumptions!$B$26-($I$799+$J$799+$K$799+$L$799+$M$799+$N$799))),Assumptions!$B$4)</f>
        <v>5000000</v>
      </c>
      <c r="P799" s="12" t="n">
        <f aca="false">$I$799+$J$799+$K$799+$L$799+$M$799+$N$799+$O$799</f>
        <v>20000000</v>
      </c>
      <c r="Q799" s="12" t="n">
        <f aca="false">MAX(Assumptions!$B$4,Assumptions!$B$26-$P$799)</f>
        <v>1980000000</v>
      </c>
      <c r="R799" s="12" t="n">
        <f aca="false">$J$785+$O$785+Assumptions!$B$20+IF($B$799=0,$D$785,Assumptions!$B$4)+IF($C$799=0,$AI$785,Assumptions!$B$4)+IF($D$799=0,$AF$785,Assumptions!$B$4)+IF($E$799=0,$AC$785,Assumptions!$B$4)+IF($F$799=0,$Z$785,Assumptions!$B$4)+IF($G$799=0,$W$785,Assumptions!$B$4)+IF($H$799=0,$T$785,Assumptions!$B$4)</f>
        <v>23529325.4281853</v>
      </c>
      <c r="S799" s="12" t="n">
        <f aca="false">IF($R$799&gt;Assumptions!$B$4,$Q$799/$R$799&gt;Assumptions!$B$13,FALSE())</f>
        <v>1</v>
      </c>
      <c r="T799" s="12" t="n">
        <f aca="false">IF($S$799,($Q$799+Assumptions!$B$14*Assumptions!$B$13)/($R$799+Assumptions!$B$14),IF($R$799&gt;Assumptions!$B$4,$Q$799/$R$799,Assumptions!$B$4))</f>
        <v>76.1640944353208</v>
      </c>
      <c r="U799" s="12" t="n">
        <f aca="false">IF($B$799=1,$I$799,$D$785*$T$799)</f>
        <v>70896248.8036563</v>
      </c>
      <c r="V799" s="12" t="n">
        <f aca="false">IF($C$799=1,$J$799,$AI$785*$T$799)</f>
        <v>468806409.590745</v>
      </c>
      <c r="W799" s="12" t="n">
        <f aca="false">IF($D$799=1,$K$799,$AF$785*$T$799)</f>
        <v>132513358.661211</v>
      </c>
      <c r="X799" s="12" t="n">
        <f aca="false">IF($E$799=1,$L$799,$AC$785*$T$799)</f>
        <v>182793826.64477</v>
      </c>
      <c r="Y799" s="12" t="n">
        <f aca="false">IF($F$799=1,$M$799,$Z$785*$T$799)</f>
        <v>228492283.305962</v>
      </c>
      <c r="Z799" s="12" t="n">
        <f aca="false">IF($G$799=1,$N$799,$W$785*$T$799)</f>
        <v>15000000</v>
      </c>
      <c r="AA799" s="12" t="n">
        <f aca="false">IF($H$799=1,$O$799,$T$785*$T$799)</f>
        <v>5000000</v>
      </c>
      <c r="AB799" s="12" t="n">
        <f aca="false">($J$785+$O$785)*$T$799</f>
        <v>23110786.9874664</v>
      </c>
      <c r="AC799" s="12" t="n">
        <f aca="false">Assumptions!$B$20*$T$799</f>
        <v>685476849.917887</v>
      </c>
      <c r="AD799" s="12" t="n">
        <f aca="false">IF($S$799,Assumptions!$B$14*($T$799-Assumptions!$B$13),Assumptions!$B$4)</f>
        <v>187910236.088302</v>
      </c>
      <c r="AE799" s="12" t="n">
        <f aca="false">$U$799+$V$799+$W$799+$X$799+$Y$799+$Z$799+$AA$799+$AB$799+$AC$799+$AD$799</f>
        <v>2000000000</v>
      </c>
      <c r="AF799" s="12" t="n">
        <f aca="false">IF(AND(IF($B$799=1,$U$799&gt;=INDEX($U$796:$U$923,1+$A$799-Assumptions!$B$77),$U$799&gt;INDEX($U$796:$U$923,1+$A$799+Assumptions!$B$77)),IF($C$799=1,$V$799&gt;=INDEX($V$796:$V$923,1+$A$799-Assumptions!$B$78),$V$799&gt;INDEX($V$796:$V$923,1+$A$799+Assumptions!$B$78)),IF($D$799=1,$W$799&gt;=INDEX($W$796:$W$923,1+$A$799-Assumptions!$B$79),$W$799&gt;INDEX($W$796:$W$923,1+$A$799+Assumptions!$B$79)),IF($E$799=1,$X$799&gt;=INDEX($X$796:$X$923,1+$A$799-Assumptions!$B$80),$X$799&gt;INDEX($X$796:$X$923,1+$A$799+Assumptions!$B$80)),IF($F$799=1,$Y$799&gt;=INDEX($Y$796:$Y$923,1+$A$799-Assumptions!$B$81),$Y$799&gt;INDEX($Y$796:$Y$923,1+$A$799+Assumptions!$B$81)),IF($G$799=1,$Z$799&gt;=INDEX($Z$796:$Z$923,1+$A$799-Assumptions!$B$82),$Z$799&gt;INDEX($Z$796:$Z$923,1+$A$799+Assumptions!$B$82)),IF($H$799=1,$AA$799&gt;=INDEX($AA$796:$AA$923,1+$A$799-Assumptions!$B$83),$AA$799&gt;INDEX($AA$796:$AA$923,1+$A$799+Assumptions!$B$83))),1,0)</f>
        <v>0</v>
      </c>
    </row>
    <row r="800" customFormat="false" ht="15" hidden="true" customHeight="false" outlineLevel="0" collapsed="false">
      <c r="A800" s="6" t="n">
        <f aca="false">ROW()-ROW($A$796)+Assumptions!$B$4</f>
        <v>4</v>
      </c>
      <c r="B800" s="12" t="n">
        <f aca="false">MOD(QUOTIENT($A$800,Assumptions!$B$77),2)</f>
        <v>0</v>
      </c>
      <c r="C800" s="12" t="n">
        <f aca="false">MOD(QUOTIENT($A$800,Assumptions!$B$78),2)</f>
        <v>0</v>
      </c>
      <c r="D800" s="12" t="n">
        <f aca="false">MOD(QUOTIENT($A$800,Assumptions!$B$79),2)</f>
        <v>0</v>
      </c>
      <c r="E800" s="12" t="n">
        <f aca="false">MOD(QUOTIENT($A$800,Assumptions!$B$80),2)</f>
        <v>0</v>
      </c>
      <c r="F800" s="12" t="n">
        <f aca="false">MOD(QUOTIENT($A$800,Assumptions!$B$81),2)</f>
        <v>1</v>
      </c>
      <c r="G800" s="12" t="n">
        <f aca="false">MOD(QUOTIENT($A$800,Assumptions!$B$82),2)</f>
        <v>0</v>
      </c>
      <c r="H800" s="12" t="n">
        <f aca="false">MOD(QUOTIENT($A$800,Assumptions!$B$83),2)</f>
        <v>0</v>
      </c>
      <c r="I800" s="12" t="n">
        <f aca="false">IF($B$800=1,MIN(Assumptions!$B$67,MAX(Assumptions!$B$4,Assumptions!$B$26-(Assumptions!$B$4))),Assumptions!$B$4)</f>
        <v>0</v>
      </c>
      <c r="J800" s="12" t="n">
        <f aca="false">IF($C$800=1,MIN(Assumptions!$B$66,MAX(Assumptions!$B$4,Assumptions!$B$26-($I$800))),Assumptions!$B$4)</f>
        <v>0</v>
      </c>
      <c r="K800" s="12" t="n">
        <f aca="false">IF($D$800=1,MIN(Assumptions!$B$61,MAX(Assumptions!$B$4,Assumptions!$B$26-($I$800+$J$800))),Assumptions!$B$4)</f>
        <v>0</v>
      </c>
      <c r="L800" s="12" t="n">
        <f aca="false">IF($E$800=1,MIN(Assumptions!$B$56,MAX(Assumptions!$B$4,Assumptions!$B$26-($I$800+$J$800+$K$800))),Assumptions!$B$4)</f>
        <v>0</v>
      </c>
      <c r="M800" s="12" t="n">
        <f aca="false">IF($F$800=1,MIN(Assumptions!$B$51,MAX(Assumptions!$B$4,Assumptions!$B$26-($I$800+$J$800+$K$800+$L$800))),Assumptions!$B$4)</f>
        <v>30000000</v>
      </c>
      <c r="N800" s="12" t="n">
        <f aca="false">IF($G$800=1,MIN(Assumptions!$B$46,MAX(Assumptions!$B$4,Assumptions!$B$26-($I$800+$J$800+$K$800+$L$800+$M$800))),Assumptions!$B$4)</f>
        <v>0</v>
      </c>
      <c r="O800" s="12" t="n">
        <f aca="false">IF($H$800=1,MIN(Assumptions!$B$41,MAX(Assumptions!$B$4,Assumptions!$B$26-($I$800+$J$800+$K$800+$L$800+$M$800+$N$800))),Assumptions!$B$4)</f>
        <v>0</v>
      </c>
      <c r="P800" s="12" t="n">
        <f aca="false">$I$800+$J$800+$K$800+$L$800+$M$800+$N$800+$O$800</f>
        <v>30000000</v>
      </c>
      <c r="Q800" s="12" t="n">
        <f aca="false">MAX(Assumptions!$B$4,Assumptions!$B$26-$P$800)</f>
        <v>1970000000</v>
      </c>
      <c r="R800" s="12" t="n">
        <f aca="false">$J$785+$O$785+Assumptions!$B$20+IF($B$800=0,$D$785,Assumptions!$B$4)+IF($C$800=0,$AI$785,Assumptions!$B$4)+IF($D$800=0,$AF$785,Assumptions!$B$4)+IF($E$800=0,$AC$785,Assumptions!$B$4)+IF($F$800=0,$Z$785,Assumptions!$B$4)+IF($G$800=0,$W$785,Assumptions!$B$4)+IF($H$800=0,$T$785,Assumptions!$B$4)</f>
        <v>30529325.4281853</v>
      </c>
      <c r="S800" s="12" t="n">
        <f aca="false">IF($R$800&gt;Assumptions!$B$4,$Q$800/$R$800&gt;Assumptions!$B$13,FALSE())</f>
        <v>1</v>
      </c>
      <c r="T800" s="12" t="n">
        <f aca="false">IF($S$800,($Q$800+Assumptions!$B$14*Assumptions!$B$13)/($R$800+Assumptions!$B$14),IF($R$800&gt;Assumptions!$B$4,$Q$800/$R$800,Assumptions!$B$4))</f>
        <v>59.7196574386222</v>
      </c>
      <c r="U800" s="12" t="n">
        <f aca="false">IF($B$800=1,$I$800,$D$785*$T$800)</f>
        <v>55589181.8005288</v>
      </c>
      <c r="V800" s="12" t="n">
        <f aca="false">IF($C$800=1,$J$800,$AI$785*$T$800)</f>
        <v>367587357.183968</v>
      </c>
      <c r="W800" s="12" t="n">
        <f aca="false">IF($D$800=1,$K$800,$AF$785*$T$800)</f>
        <v>103902664.949416</v>
      </c>
      <c r="X800" s="12" t="n">
        <f aca="false">IF($E$800=1,$L$800,$AC$785*$T$800)</f>
        <v>143327177.852693</v>
      </c>
      <c r="Y800" s="12" t="n">
        <f aca="false">IF($F$800=1,$M$800,$Z$785*$T$800)</f>
        <v>30000000</v>
      </c>
      <c r="Z800" s="12" t="n">
        <f aca="false">IF($G$800=1,$N$800,$W$785*$T$800)</f>
        <v>298598287.193111</v>
      </c>
      <c r="AA800" s="12" t="n">
        <f aca="false">IF($H$800=1,$O$800,$T$785*$T$800)</f>
        <v>298598287.193111</v>
      </c>
      <c r="AB800" s="12" t="n">
        <f aca="false">($J$785+$O$785)*$T$800</f>
        <v>18120983.2830155</v>
      </c>
      <c r="AC800" s="12" t="n">
        <f aca="false">Assumptions!$B$20*$T$800</f>
        <v>537476916.9476</v>
      </c>
      <c r="AD800" s="12" t="n">
        <f aca="false">IF($S$800,Assumptions!$B$14*($T$800-Assumptions!$B$13),Assumptions!$B$4)</f>
        <v>146799143.596556</v>
      </c>
      <c r="AE800" s="12" t="n">
        <f aca="false">$U$800+$V$800+$W$800+$X$800+$Y$800+$Z$800+$AA$800+$AB$800+$AC$800+$AD$800</f>
        <v>2000000000</v>
      </c>
      <c r="AF800" s="12" t="n">
        <f aca="false">IF(AND(IF($B$800=1,$U$800&gt;=INDEX($U$796:$U$923,1+$A$800-Assumptions!$B$77),$U$800&gt;INDEX($U$796:$U$923,1+$A$800+Assumptions!$B$77)),IF($C$800=1,$V$800&gt;=INDEX($V$796:$V$923,1+$A$800-Assumptions!$B$78),$V$800&gt;INDEX($V$796:$V$923,1+$A$800+Assumptions!$B$78)),IF($D$800=1,$W$800&gt;=INDEX($W$796:$W$923,1+$A$800-Assumptions!$B$79),$W$800&gt;INDEX($W$796:$W$923,1+$A$800+Assumptions!$B$79)),IF($E$800=1,$X$800&gt;=INDEX($X$796:$X$923,1+$A$800-Assumptions!$B$80),$X$800&gt;INDEX($X$796:$X$923,1+$A$800+Assumptions!$B$80)),IF($F$800=1,$Y$800&gt;=INDEX($Y$796:$Y$923,1+$A$800-Assumptions!$B$81),$Y$800&gt;INDEX($Y$796:$Y$923,1+$A$800+Assumptions!$B$81)),IF($G$800=1,$Z$800&gt;=INDEX($Z$796:$Z$923,1+$A$800-Assumptions!$B$82),$Z$800&gt;INDEX($Z$796:$Z$923,1+$A$800+Assumptions!$B$82)),IF($H$800=1,$AA$800&gt;=INDEX($AA$796:$AA$923,1+$A$800-Assumptions!$B$83),$AA$800&gt;INDEX($AA$796:$AA$923,1+$A$800+Assumptions!$B$83))),1,0)</f>
        <v>0</v>
      </c>
    </row>
    <row r="801" customFormat="false" ht="15" hidden="true" customHeight="false" outlineLevel="0" collapsed="false">
      <c r="A801" s="6" t="n">
        <f aca="false">ROW()-ROW($A$796)+Assumptions!$B$4</f>
        <v>5</v>
      </c>
      <c r="B801" s="12" t="n">
        <f aca="false">MOD(QUOTIENT($A$801,Assumptions!$B$77),2)</f>
        <v>0</v>
      </c>
      <c r="C801" s="12" t="n">
        <f aca="false">MOD(QUOTIENT($A$801,Assumptions!$B$78),2)</f>
        <v>0</v>
      </c>
      <c r="D801" s="12" t="n">
        <f aca="false">MOD(QUOTIENT($A$801,Assumptions!$B$79),2)</f>
        <v>0</v>
      </c>
      <c r="E801" s="12" t="n">
        <f aca="false">MOD(QUOTIENT($A$801,Assumptions!$B$80),2)</f>
        <v>0</v>
      </c>
      <c r="F801" s="12" t="n">
        <f aca="false">MOD(QUOTIENT($A$801,Assumptions!$B$81),2)</f>
        <v>1</v>
      </c>
      <c r="G801" s="12" t="n">
        <f aca="false">MOD(QUOTIENT($A$801,Assumptions!$B$82),2)</f>
        <v>0</v>
      </c>
      <c r="H801" s="12" t="n">
        <f aca="false">MOD(QUOTIENT($A$801,Assumptions!$B$83),2)</f>
        <v>1</v>
      </c>
      <c r="I801" s="12" t="n">
        <f aca="false">IF($B$801=1,MIN(Assumptions!$B$67,MAX(Assumptions!$B$4,Assumptions!$B$26-(Assumptions!$B$4))),Assumptions!$B$4)</f>
        <v>0</v>
      </c>
      <c r="J801" s="12" t="n">
        <f aca="false">IF($C$801=1,MIN(Assumptions!$B$66,MAX(Assumptions!$B$4,Assumptions!$B$26-($I$801))),Assumptions!$B$4)</f>
        <v>0</v>
      </c>
      <c r="K801" s="12" t="n">
        <f aca="false">IF($D$801=1,MIN(Assumptions!$B$61,MAX(Assumptions!$B$4,Assumptions!$B$26-($I$801+$J$801))),Assumptions!$B$4)</f>
        <v>0</v>
      </c>
      <c r="L801" s="12" t="n">
        <f aca="false">IF($E$801=1,MIN(Assumptions!$B$56,MAX(Assumptions!$B$4,Assumptions!$B$26-($I$801+$J$801+$K$801))),Assumptions!$B$4)</f>
        <v>0</v>
      </c>
      <c r="M801" s="12" t="n">
        <f aca="false">IF($F$801=1,MIN(Assumptions!$B$51,MAX(Assumptions!$B$4,Assumptions!$B$26-($I$801+$J$801+$K$801+$L$801))),Assumptions!$B$4)</f>
        <v>30000000</v>
      </c>
      <c r="N801" s="12" t="n">
        <f aca="false">IF($G$801=1,MIN(Assumptions!$B$46,MAX(Assumptions!$B$4,Assumptions!$B$26-($I$801+$J$801+$K$801+$L$801+$M$801))),Assumptions!$B$4)</f>
        <v>0</v>
      </c>
      <c r="O801" s="12" t="n">
        <f aca="false">IF($H$801=1,MIN(Assumptions!$B$41,MAX(Assumptions!$B$4,Assumptions!$B$26-($I$801+$J$801+$K$801+$L$801+$M$801+$N$801))),Assumptions!$B$4)</f>
        <v>5000000</v>
      </c>
      <c r="P801" s="12" t="n">
        <f aca="false">$I$801+$J$801+$K$801+$L$801+$M$801+$N$801+$O$801</f>
        <v>35000000</v>
      </c>
      <c r="Q801" s="12" t="n">
        <f aca="false">MAX(Assumptions!$B$4,Assumptions!$B$26-$P$801)</f>
        <v>1965000000</v>
      </c>
      <c r="R801" s="12" t="n">
        <f aca="false">$J$785+$O$785+Assumptions!$B$20+IF($B$801=0,$D$785,Assumptions!$B$4)+IF($C$801=0,$AI$785,Assumptions!$B$4)+IF($D$801=0,$AF$785,Assumptions!$B$4)+IF($E$801=0,$AC$785,Assumptions!$B$4)+IF($F$801=0,$Z$785,Assumptions!$B$4)+IF($G$801=0,$W$785,Assumptions!$B$4)+IF($H$801=0,$T$785,Assumptions!$B$4)</f>
        <v>25529325.4281853</v>
      </c>
      <c r="S801" s="12" t="n">
        <f aca="false">IF($R$801&gt;Assumptions!$B$4,$Q$801/$R$801&gt;Assumptions!$B$13,FALSE())</f>
        <v>1</v>
      </c>
      <c r="T801" s="12" t="n">
        <f aca="false">IF($S$801,($Q$801+Assumptions!$B$14*Assumptions!$B$13)/($R$801+Assumptions!$B$14),IF($R$801&gt;Assumptions!$B$4,$Q$801/$R$801,Assumptions!$B$4))</f>
        <v>70.1943400329411</v>
      </c>
      <c r="U801" s="12" t="n">
        <f aca="false">IF($B$801=1,$I$801,$D$785*$T$801)</f>
        <v>65339389.0189287</v>
      </c>
      <c r="V801" s="12" t="n">
        <f aca="false">IF($C$801=1,$J$801,$AI$785*$T$801)</f>
        <v>432061285.155572</v>
      </c>
      <c r="W801" s="12" t="n">
        <f aca="false">IF($D$801=1,$K$801,$AF$785*$T$801)</f>
        <v>122126939.547233</v>
      </c>
      <c r="X801" s="12" t="n">
        <f aca="false">IF($E$801=1,$L$801,$AC$785*$T$801)</f>
        <v>168466416.079059</v>
      </c>
      <c r="Y801" s="12" t="n">
        <f aca="false">IF($F$801=1,$M$801,$Z$785*$T$801)</f>
        <v>30000000</v>
      </c>
      <c r="Z801" s="12" t="n">
        <f aca="false">IF($G$801=1,$N$801,$W$785*$T$801)</f>
        <v>350971700.164705</v>
      </c>
      <c r="AA801" s="12" t="n">
        <f aca="false">IF($H$801=1,$O$801,$T$785*$T$801)</f>
        <v>5000000</v>
      </c>
      <c r="AB801" s="12" t="n">
        <f aca="false">($J$785+$O$785)*$T$801</f>
        <v>21299359.6556802</v>
      </c>
      <c r="AC801" s="12" t="n">
        <f aca="false">Assumptions!$B$20*$T$801</f>
        <v>631749060.29647</v>
      </c>
      <c r="AD801" s="12" t="n">
        <f aca="false">IF($S$801,Assumptions!$B$14*($T$801-Assumptions!$B$13),Assumptions!$B$4)</f>
        <v>172985850.082353</v>
      </c>
      <c r="AE801" s="12" t="n">
        <f aca="false">$U$801+$V$801+$W$801+$X$801+$Y$801+$Z$801+$AA$801+$AB$801+$AC$801+$AD$801</f>
        <v>2000000000</v>
      </c>
      <c r="AF801" s="12" t="n">
        <f aca="false">IF(AND(IF($B$801=1,$U$801&gt;=INDEX($U$796:$U$923,1+$A$801-Assumptions!$B$77),$U$801&gt;INDEX($U$796:$U$923,1+$A$801+Assumptions!$B$77)),IF($C$801=1,$V$801&gt;=INDEX($V$796:$V$923,1+$A$801-Assumptions!$B$78),$V$801&gt;INDEX($V$796:$V$923,1+$A$801+Assumptions!$B$78)),IF($D$801=1,$W$801&gt;=INDEX($W$796:$W$923,1+$A$801-Assumptions!$B$79),$W$801&gt;INDEX($W$796:$W$923,1+$A$801+Assumptions!$B$79)),IF($E$801=1,$X$801&gt;=INDEX($X$796:$X$923,1+$A$801-Assumptions!$B$80),$X$801&gt;INDEX($X$796:$X$923,1+$A$801+Assumptions!$B$80)),IF($F$801=1,$Y$801&gt;=INDEX($Y$796:$Y$923,1+$A$801-Assumptions!$B$81),$Y$801&gt;INDEX($Y$796:$Y$923,1+$A$801+Assumptions!$B$81)),IF($G$801=1,$Z$801&gt;=INDEX($Z$796:$Z$923,1+$A$801-Assumptions!$B$82),$Z$801&gt;INDEX($Z$796:$Z$923,1+$A$801+Assumptions!$B$82)),IF($H$801=1,$AA$801&gt;=INDEX($AA$796:$AA$923,1+$A$801-Assumptions!$B$83),$AA$801&gt;INDEX($AA$796:$AA$923,1+$A$801+Assumptions!$B$83))),1,0)</f>
        <v>0</v>
      </c>
    </row>
    <row r="802" customFormat="false" ht="15" hidden="true" customHeight="false" outlineLevel="0" collapsed="false">
      <c r="A802" s="6" t="n">
        <f aca="false">ROW()-ROW($A$796)+Assumptions!$B$4</f>
        <v>6</v>
      </c>
      <c r="B802" s="12" t="n">
        <f aca="false">MOD(QUOTIENT($A$802,Assumptions!$B$77),2)</f>
        <v>0</v>
      </c>
      <c r="C802" s="12" t="n">
        <f aca="false">MOD(QUOTIENT($A$802,Assumptions!$B$78),2)</f>
        <v>0</v>
      </c>
      <c r="D802" s="12" t="n">
        <f aca="false">MOD(QUOTIENT($A$802,Assumptions!$B$79),2)</f>
        <v>0</v>
      </c>
      <c r="E802" s="12" t="n">
        <f aca="false">MOD(QUOTIENT($A$802,Assumptions!$B$80),2)</f>
        <v>0</v>
      </c>
      <c r="F802" s="12" t="n">
        <f aca="false">MOD(QUOTIENT($A$802,Assumptions!$B$81),2)</f>
        <v>1</v>
      </c>
      <c r="G802" s="12" t="n">
        <f aca="false">MOD(QUOTIENT($A$802,Assumptions!$B$82),2)</f>
        <v>1</v>
      </c>
      <c r="H802" s="12" t="n">
        <f aca="false">MOD(QUOTIENT($A$802,Assumptions!$B$83),2)</f>
        <v>0</v>
      </c>
      <c r="I802" s="12" t="n">
        <f aca="false">IF($B$802=1,MIN(Assumptions!$B$67,MAX(Assumptions!$B$4,Assumptions!$B$26-(Assumptions!$B$4))),Assumptions!$B$4)</f>
        <v>0</v>
      </c>
      <c r="J802" s="12" t="n">
        <f aca="false">IF($C$802=1,MIN(Assumptions!$B$66,MAX(Assumptions!$B$4,Assumptions!$B$26-($I$802))),Assumptions!$B$4)</f>
        <v>0</v>
      </c>
      <c r="K802" s="12" t="n">
        <f aca="false">IF($D$802=1,MIN(Assumptions!$B$61,MAX(Assumptions!$B$4,Assumptions!$B$26-($I$802+$J$802))),Assumptions!$B$4)</f>
        <v>0</v>
      </c>
      <c r="L802" s="12" t="n">
        <f aca="false">IF($E$802=1,MIN(Assumptions!$B$56,MAX(Assumptions!$B$4,Assumptions!$B$26-($I$802+$J$802+$K$802))),Assumptions!$B$4)</f>
        <v>0</v>
      </c>
      <c r="M802" s="12" t="n">
        <f aca="false">IF($F$802=1,MIN(Assumptions!$B$51,MAX(Assumptions!$B$4,Assumptions!$B$26-($I$802+$J$802+$K$802+$L$802))),Assumptions!$B$4)</f>
        <v>30000000</v>
      </c>
      <c r="N802" s="12" t="n">
        <f aca="false">IF($G$802=1,MIN(Assumptions!$B$46,MAX(Assumptions!$B$4,Assumptions!$B$26-($I$802+$J$802+$K$802+$L$802+$M$802))),Assumptions!$B$4)</f>
        <v>15000000</v>
      </c>
      <c r="O802" s="12" t="n">
        <f aca="false">IF($H$802=1,MIN(Assumptions!$B$41,MAX(Assumptions!$B$4,Assumptions!$B$26-($I$802+$J$802+$K$802+$L$802+$M$802+$N$802))),Assumptions!$B$4)</f>
        <v>0</v>
      </c>
      <c r="P802" s="12" t="n">
        <f aca="false">$I$802+$J$802+$K$802+$L$802+$M$802+$N$802+$O$802</f>
        <v>45000000</v>
      </c>
      <c r="Q802" s="12" t="n">
        <f aca="false">MAX(Assumptions!$B$4,Assumptions!$B$26-$P$802)</f>
        <v>1955000000</v>
      </c>
      <c r="R802" s="12" t="n">
        <f aca="false">$J$785+$O$785+Assumptions!$B$20+IF($B$802=0,$D$785,Assumptions!$B$4)+IF($C$802=0,$AI$785,Assumptions!$B$4)+IF($D$802=0,$AF$785,Assumptions!$B$4)+IF($E$802=0,$AC$785,Assumptions!$B$4)+IF($F$802=0,$Z$785,Assumptions!$B$4)+IF($G$802=0,$W$785,Assumptions!$B$4)+IF($H$802=0,$T$785,Assumptions!$B$4)</f>
        <v>25529325.4281853</v>
      </c>
      <c r="S802" s="12" t="n">
        <f aca="false">IF($R$802&gt;Assumptions!$B$4,$Q$802/$R$802&gt;Assumptions!$B$13,FALSE())</f>
        <v>1</v>
      </c>
      <c r="T802" s="12" t="n">
        <f aca="false">IF($S$802,($Q$802+Assumptions!$B$14*Assumptions!$B$13)/($R$802+Assumptions!$B$14),IF($R$802&gt;Assumptions!$B$4,$Q$802/$R$802,Assumptions!$B$4))</f>
        <v>69.8375708332819</v>
      </c>
      <c r="U802" s="12" t="n">
        <f aca="false">IF($B$802=1,$I$802,$D$785*$T$802)</f>
        <v>65007295.5550459</v>
      </c>
      <c r="V802" s="12" t="n">
        <f aca="false">IF($C$802=1,$J$802,$AI$785*$T$802)</f>
        <v>429865293.871427</v>
      </c>
      <c r="W802" s="12" t="n">
        <f aca="false">IF($D$802=1,$K$802,$AF$785*$T$802)</f>
        <v>121506218.126408</v>
      </c>
      <c r="X802" s="12" t="n">
        <f aca="false">IF($E$802=1,$L$802,$AC$785*$T$802)</f>
        <v>167610169.999877</v>
      </c>
      <c r="Y802" s="12" t="n">
        <f aca="false">IF($F$802=1,$M$802,$Z$785*$T$802)</f>
        <v>30000000</v>
      </c>
      <c r="Z802" s="12" t="n">
        <f aca="false">IF($G$802=1,$N$802,$W$785*$T$802)</f>
        <v>15000000</v>
      </c>
      <c r="AA802" s="12" t="n">
        <f aca="false">IF($H$802=1,$O$802,$T$785*$T$802)</f>
        <v>349187854.16641</v>
      </c>
      <c r="AB802" s="12" t="n">
        <f aca="false">($J$785+$O$785)*$T$802</f>
        <v>21191103.698091</v>
      </c>
      <c r="AC802" s="12" t="n">
        <f aca="false">Assumptions!$B$20*$T$802</f>
        <v>628538137.499537</v>
      </c>
      <c r="AD802" s="12" t="n">
        <f aca="false">IF($S$802,Assumptions!$B$14*($T$802-Assumptions!$B$13),Assumptions!$B$4)</f>
        <v>172093927.083205</v>
      </c>
      <c r="AE802" s="12" t="n">
        <f aca="false">$U$802+$V$802+$W$802+$X$802+$Y$802+$Z$802+$AA$802+$AB$802+$AC$802+$AD$802</f>
        <v>2000000000</v>
      </c>
      <c r="AF802" s="12" t="n">
        <f aca="false">IF(AND(IF($B$802=1,$U$802&gt;=INDEX($U$796:$U$923,1+$A$802-Assumptions!$B$77),$U$802&gt;INDEX($U$796:$U$923,1+$A$802+Assumptions!$B$77)),IF($C$802=1,$V$802&gt;=INDEX($V$796:$V$923,1+$A$802-Assumptions!$B$78),$V$802&gt;INDEX($V$796:$V$923,1+$A$802+Assumptions!$B$78)),IF($D$802=1,$W$802&gt;=INDEX($W$796:$W$923,1+$A$802-Assumptions!$B$79),$W$802&gt;INDEX($W$796:$W$923,1+$A$802+Assumptions!$B$79)),IF($E$802=1,$X$802&gt;=INDEX($X$796:$X$923,1+$A$802-Assumptions!$B$80),$X$802&gt;INDEX($X$796:$X$923,1+$A$802+Assumptions!$B$80)),IF($F$802=1,$Y$802&gt;=INDEX($Y$796:$Y$923,1+$A$802-Assumptions!$B$81),$Y$802&gt;INDEX($Y$796:$Y$923,1+$A$802+Assumptions!$B$81)),IF($G$802=1,$Z$802&gt;=INDEX($Z$796:$Z$923,1+$A$802-Assumptions!$B$82),$Z$802&gt;INDEX($Z$796:$Z$923,1+$A$802+Assumptions!$B$82)),IF($H$802=1,$AA$802&gt;=INDEX($AA$796:$AA$923,1+$A$802-Assumptions!$B$83),$AA$802&gt;INDEX($AA$796:$AA$923,1+$A$802+Assumptions!$B$83))),1,0)</f>
        <v>0</v>
      </c>
    </row>
    <row r="803" customFormat="false" ht="15" hidden="true" customHeight="false" outlineLevel="0" collapsed="false">
      <c r="A803" s="6" t="n">
        <f aca="false">ROW()-ROW($A$796)+Assumptions!$B$4</f>
        <v>7</v>
      </c>
      <c r="B803" s="12" t="n">
        <f aca="false">MOD(QUOTIENT($A$803,Assumptions!$B$77),2)</f>
        <v>0</v>
      </c>
      <c r="C803" s="12" t="n">
        <f aca="false">MOD(QUOTIENT($A$803,Assumptions!$B$78),2)</f>
        <v>0</v>
      </c>
      <c r="D803" s="12" t="n">
        <f aca="false">MOD(QUOTIENT($A$803,Assumptions!$B$79),2)</f>
        <v>0</v>
      </c>
      <c r="E803" s="12" t="n">
        <f aca="false">MOD(QUOTIENT($A$803,Assumptions!$B$80),2)</f>
        <v>0</v>
      </c>
      <c r="F803" s="12" t="n">
        <f aca="false">MOD(QUOTIENT($A$803,Assumptions!$B$81),2)</f>
        <v>1</v>
      </c>
      <c r="G803" s="12" t="n">
        <f aca="false">MOD(QUOTIENT($A$803,Assumptions!$B$82),2)</f>
        <v>1</v>
      </c>
      <c r="H803" s="12" t="n">
        <f aca="false">MOD(QUOTIENT($A$803,Assumptions!$B$83),2)</f>
        <v>1</v>
      </c>
      <c r="I803" s="12" t="n">
        <f aca="false">IF($B$803=1,MIN(Assumptions!$B$67,MAX(Assumptions!$B$4,Assumptions!$B$26-(Assumptions!$B$4))),Assumptions!$B$4)</f>
        <v>0</v>
      </c>
      <c r="J803" s="12" t="n">
        <f aca="false">IF($C$803=1,MIN(Assumptions!$B$66,MAX(Assumptions!$B$4,Assumptions!$B$26-($I$803))),Assumptions!$B$4)</f>
        <v>0</v>
      </c>
      <c r="K803" s="12" t="n">
        <f aca="false">IF($D$803=1,MIN(Assumptions!$B$61,MAX(Assumptions!$B$4,Assumptions!$B$26-($I$803+$J$803))),Assumptions!$B$4)</f>
        <v>0</v>
      </c>
      <c r="L803" s="12" t="n">
        <f aca="false">IF($E$803=1,MIN(Assumptions!$B$56,MAX(Assumptions!$B$4,Assumptions!$B$26-($I$803+$J$803+$K$803))),Assumptions!$B$4)</f>
        <v>0</v>
      </c>
      <c r="M803" s="12" t="n">
        <f aca="false">IF($F$803=1,MIN(Assumptions!$B$51,MAX(Assumptions!$B$4,Assumptions!$B$26-($I$803+$J$803+$K$803+$L$803))),Assumptions!$B$4)</f>
        <v>30000000</v>
      </c>
      <c r="N803" s="12" t="n">
        <f aca="false">IF($G$803=1,MIN(Assumptions!$B$46,MAX(Assumptions!$B$4,Assumptions!$B$26-($I$803+$J$803+$K$803+$L$803+$M$803))),Assumptions!$B$4)</f>
        <v>15000000</v>
      </c>
      <c r="O803" s="12" t="n">
        <f aca="false">IF($H$803=1,MIN(Assumptions!$B$41,MAX(Assumptions!$B$4,Assumptions!$B$26-($I$803+$J$803+$K$803+$L$803+$M$803+$N$803))),Assumptions!$B$4)</f>
        <v>5000000</v>
      </c>
      <c r="P803" s="12" t="n">
        <f aca="false">$I$803+$J$803+$K$803+$L$803+$M$803+$N$803+$O$803</f>
        <v>50000000</v>
      </c>
      <c r="Q803" s="12" t="n">
        <f aca="false">MAX(Assumptions!$B$4,Assumptions!$B$26-$P$803)</f>
        <v>1950000000</v>
      </c>
      <c r="R803" s="12" t="n">
        <f aca="false">$J$785+$O$785+Assumptions!$B$20+IF($B$803=0,$D$785,Assumptions!$B$4)+IF($C$803=0,$AI$785,Assumptions!$B$4)+IF($D$803=0,$AF$785,Assumptions!$B$4)+IF($E$803=0,$AC$785,Assumptions!$B$4)+IF($F$803=0,$Z$785,Assumptions!$B$4)+IF($G$803=0,$W$785,Assumptions!$B$4)+IF($H$803=0,$T$785,Assumptions!$B$4)</f>
        <v>20529325.4281853</v>
      </c>
      <c r="S803" s="12" t="n">
        <f aca="false">IF($R$803&gt;Assumptions!$B$4,$Q$803/$R$803&gt;Assumptions!$B$13,FALSE())</f>
        <v>1</v>
      </c>
      <c r="T803" s="12" t="n">
        <f aca="false">IF($S$803,($Q$803+Assumptions!$B$14*Assumptions!$B$13)/($R$803+Assumptions!$B$14),IF($R$803&gt;Assumptions!$B$4,$Q$803/$R$803,Assumptions!$B$4))</f>
        <v>84.7832041841035</v>
      </c>
      <c r="U803" s="12" t="n">
        <f aca="false">IF($B$803=1,$I$803,$D$785*$T$803)</f>
        <v>78919222.8013927</v>
      </c>
      <c r="V803" s="12" t="n">
        <f aca="false">IF($C$803=1,$J$803,$AI$785*$T$803)</f>
        <v>521858886.944452</v>
      </c>
      <c r="W803" s="12" t="n">
        <f aca="false">IF($D$803=1,$K$803,$AF$785*$T$803)</f>
        <v>147509232.897604</v>
      </c>
      <c r="X803" s="12" t="n">
        <f aca="false">IF($E$803=1,$L$803,$AC$785*$T$803)</f>
        <v>203479690.041848</v>
      </c>
      <c r="Y803" s="12" t="n">
        <f aca="false">IF($F$803=1,$M$803,$Z$785*$T$803)</f>
        <v>30000000</v>
      </c>
      <c r="Z803" s="12" t="n">
        <f aca="false">IF($G$803=1,$N$803,$W$785*$T$803)</f>
        <v>15000000</v>
      </c>
      <c r="AA803" s="12" t="n">
        <f aca="false">IF($H$803=1,$O$803,$T$785*$T$803)</f>
        <v>5000000</v>
      </c>
      <c r="AB803" s="12" t="n">
        <f aca="false">($J$785+$O$785)*$T$803</f>
        <v>25726119.1975128</v>
      </c>
      <c r="AC803" s="12" t="n">
        <f aca="false">Assumptions!$B$20*$T$803</f>
        <v>763048837.656932</v>
      </c>
      <c r="AD803" s="12" t="n">
        <f aca="false">IF($S$803,Assumptions!$B$14*($T$803-Assumptions!$B$13),Assumptions!$B$4)</f>
        <v>209458010.460259</v>
      </c>
      <c r="AE803" s="12" t="n">
        <f aca="false">$U$803+$V$803+$W$803+$X$803+$Y$803+$Z$803+$AA$803+$AB$803+$AC$803+$AD$803</f>
        <v>2000000000</v>
      </c>
      <c r="AF803" s="12" t="n">
        <f aca="false">IF(AND(IF($B$803=1,$U$803&gt;=INDEX($U$796:$U$923,1+$A$803-Assumptions!$B$77),$U$803&gt;INDEX($U$796:$U$923,1+$A$803+Assumptions!$B$77)),IF($C$803=1,$V$803&gt;=INDEX($V$796:$V$923,1+$A$803-Assumptions!$B$78),$V$803&gt;INDEX($V$796:$V$923,1+$A$803+Assumptions!$B$78)),IF($D$803=1,$W$803&gt;=INDEX($W$796:$W$923,1+$A$803-Assumptions!$B$79),$W$803&gt;INDEX($W$796:$W$923,1+$A$803+Assumptions!$B$79)),IF($E$803=1,$X$803&gt;=INDEX($X$796:$X$923,1+$A$803-Assumptions!$B$80),$X$803&gt;INDEX($X$796:$X$923,1+$A$803+Assumptions!$B$80)),IF($F$803=1,$Y$803&gt;=INDEX($Y$796:$Y$923,1+$A$803-Assumptions!$B$81),$Y$803&gt;INDEX($Y$796:$Y$923,1+$A$803+Assumptions!$B$81)),IF($G$803=1,$Z$803&gt;=INDEX($Z$796:$Z$923,1+$A$803-Assumptions!$B$82),$Z$803&gt;INDEX($Z$796:$Z$923,1+$A$803+Assumptions!$B$82)),IF($H$803=1,$AA$803&gt;=INDEX($AA$796:$AA$923,1+$A$803-Assumptions!$B$83),$AA$803&gt;INDEX($AA$796:$AA$923,1+$A$803+Assumptions!$B$83))),1,0)</f>
        <v>0</v>
      </c>
    </row>
    <row r="804" customFormat="false" ht="15" hidden="true" customHeight="false" outlineLevel="0" collapsed="false">
      <c r="A804" s="6" t="n">
        <f aca="false">ROW()-ROW($A$796)+Assumptions!$B$4</f>
        <v>8</v>
      </c>
      <c r="B804" s="12" t="n">
        <f aca="false">MOD(QUOTIENT($A$804,Assumptions!$B$77),2)</f>
        <v>0</v>
      </c>
      <c r="C804" s="12" t="n">
        <f aca="false">MOD(QUOTIENT($A$804,Assumptions!$B$78),2)</f>
        <v>0</v>
      </c>
      <c r="D804" s="12" t="n">
        <f aca="false">MOD(QUOTIENT($A$804,Assumptions!$B$79),2)</f>
        <v>0</v>
      </c>
      <c r="E804" s="12" t="n">
        <f aca="false">MOD(QUOTIENT($A$804,Assumptions!$B$80),2)</f>
        <v>1</v>
      </c>
      <c r="F804" s="12" t="n">
        <f aca="false">MOD(QUOTIENT($A$804,Assumptions!$B$81),2)</f>
        <v>0</v>
      </c>
      <c r="G804" s="12" t="n">
        <f aca="false">MOD(QUOTIENT($A$804,Assumptions!$B$82),2)</f>
        <v>0</v>
      </c>
      <c r="H804" s="12" t="n">
        <f aca="false">MOD(QUOTIENT($A$804,Assumptions!$B$83),2)</f>
        <v>0</v>
      </c>
      <c r="I804" s="12" t="n">
        <f aca="false">IF($B$804=1,MIN(Assumptions!$B$67,MAX(Assumptions!$B$4,Assumptions!$B$26-(Assumptions!$B$4))),Assumptions!$B$4)</f>
        <v>0</v>
      </c>
      <c r="J804" s="12" t="n">
        <f aca="false">IF($C$804=1,MIN(Assumptions!$B$66,MAX(Assumptions!$B$4,Assumptions!$B$26-($I$804))),Assumptions!$B$4)</f>
        <v>0</v>
      </c>
      <c r="K804" s="12" t="n">
        <f aca="false">IF($D$804=1,MIN(Assumptions!$B$61,MAX(Assumptions!$B$4,Assumptions!$B$26-($I$804+$J$804))),Assumptions!$B$4)</f>
        <v>0</v>
      </c>
      <c r="L804" s="12" t="n">
        <f aca="false">IF($E$804=1,MIN(Assumptions!$B$56,MAX(Assumptions!$B$4,Assumptions!$B$26-($I$804+$J$804+$K$804))),Assumptions!$B$4)</f>
        <v>60000000</v>
      </c>
      <c r="M804" s="12" t="n">
        <f aca="false">IF($F$804=1,MIN(Assumptions!$B$51,MAX(Assumptions!$B$4,Assumptions!$B$26-($I$804+$J$804+$K$804+$L$804))),Assumptions!$B$4)</f>
        <v>0</v>
      </c>
      <c r="N804" s="12" t="n">
        <f aca="false">IF($G$804=1,MIN(Assumptions!$B$46,MAX(Assumptions!$B$4,Assumptions!$B$26-($I$804+$J$804+$K$804+$L$804+$M$804))),Assumptions!$B$4)</f>
        <v>0</v>
      </c>
      <c r="O804" s="12" t="n">
        <f aca="false">IF($H$804=1,MIN(Assumptions!$B$41,MAX(Assumptions!$B$4,Assumptions!$B$26-($I$804+$J$804+$K$804+$L$804+$M$804+$N$804))),Assumptions!$B$4)</f>
        <v>0</v>
      </c>
      <c r="P804" s="12" t="n">
        <f aca="false">$I$804+$J$804+$K$804+$L$804+$M$804+$N$804+$O$804</f>
        <v>60000000</v>
      </c>
      <c r="Q804" s="12" t="n">
        <f aca="false">MAX(Assumptions!$B$4,Assumptions!$B$26-$P$804)</f>
        <v>1940000000</v>
      </c>
      <c r="R804" s="12" t="n">
        <f aca="false">$J$785+$O$785+Assumptions!$B$20+IF($B$804=0,$D$785,Assumptions!$B$4)+IF($C$804=0,$AI$785,Assumptions!$B$4)+IF($D$804=0,$AF$785,Assumptions!$B$4)+IF($E$804=0,$AC$785,Assumptions!$B$4)+IF($F$804=0,$Z$785,Assumptions!$B$4)+IF($G$804=0,$W$785,Assumptions!$B$4)+IF($H$804=0,$T$785,Assumptions!$B$4)</f>
        <v>31129325.4281853</v>
      </c>
      <c r="S804" s="12" t="n">
        <f aca="false">IF($R$804&gt;Assumptions!$B$4,$Q$804/$R$804&gt;Assumptions!$B$13,FALSE())</f>
        <v>1</v>
      </c>
      <c r="T804" s="12" t="n">
        <f aca="false">IF($S$804,($Q$804+Assumptions!$B$14*Assumptions!$B$13)/($R$804+Assumptions!$B$14),IF($R$804&gt;Assumptions!$B$4,$Q$804/$R$804,Assumptions!$B$4))</f>
        <v>57.7620863715559</v>
      </c>
      <c r="U804" s="12" t="n">
        <f aca="false">IF($B$804=1,$I$804,$D$785*$T$804)</f>
        <v>53767005.0064565</v>
      </c>
      <c r="V804" s="12" t="n">
        <f aca="false">IF($C$804=1,$J$804,$AI$785*$T$804)</f>
        <v>355538085.53866</v>
      </c>
      <c r="W804" s="12" t="n">
        <f aca="false">IF($D$804=1,$K$804,$AF$785*$T$804)</f>
        <v>100496803.974659</v>
      </c>
      <c r="X804" s="12" t="n">
        <f aca="false">IF($E$804=1,$L$804,$AC$785*$T$804)</f>
        <v>60000000</v>
      </c>
      <c r="Y804" s="12" t="n">
        <f aca="false">IF($F$804=1,$M$804,$Z$785*$T$804)</f>
        <v>173286259.114668</v>
      </c>
      <c r="Z804" s="12" t="n">
        <f aca="false">IF($G$804=1,$N$804,$W$785*$T$804)</f>
        <v>288810431.85778</v>
      </c>
      <c r="AA804" s="12" t="n">
        <f aca="false">IF($H$804=1,$O$804,$T$785*$T$804)</f>
        <v>288810431.85778</v>
      </c>
      <c r="AB804" s="12" t="n">
        <f aca="false">($J$785+$O$785)*$T$804</f>
        <v>17526989.3771047</v>
      </c>
      <c r="AC804" s="12" t="n">
        <f aca="false">Assumptions!$B$20*$T$804</f>
        <v>519858777.344003</v>
      </c>
      <c r="AD804" s="12" t="n">
        <f aca="false">IF($S$804,Assumptions!$B$14*($T$804-Assumptions!$B$13),Assumptions!$B$4)</f>
        <v>141905215.92889</v>
      </c>
      <c r="AE804" s="12" t="n">
        <f aca="false">$U$804+$V$804+$W$804+$X$804+$Y$804+$Z$804+$AA$804+$AB$804+$AC$804+$AD$804</f>
        <v>2000000000</v>
      </c>
      <c r="AF804" s="12" t="n">
        <f aca="false">IF(AND(IF($B$804=1,$U$804&gt;=INDEX($U$796:$U$923,1+$A$804-Assumptions!$B$77),$U$804&gt;INDEX($U$796:$U$923,1+$A$804+Assumptions!$B$77)),IF($C$804=1,$V$804&gt;=INDEX($V$796:$V$923,1+$A$804-Assumptions!$B$78),$V$804&gt;INDEX($V$796:$V$923,1+$A$804+Assumptions!$B$78)),IF($D$804=1,$W$804&gt;=INDEX($W$796:$W$923,1+$A$804-Assumptions!$B$79),$W$804&gt;INDEX($W$796:$W$923,1+$A$804+Assumptions!$B$79)),IF($E$804=1,$X$804&gt;=INDEX($X$796:$X$923,1+$A$804-Assumptions!$B$80),$X$804&gt;INDEX($X$796:$X$923,1+$A$804+Assumptions!$B$80)),IF($F$804=1,$Y$804&gt;=INDEX($Y$796:$Y$923,1+$A$804-Assumptions!$B$81),$Y$804&gt;INDEX($Y$796:$Y$923,1+$A$804+Assumptions!$B$81)),IF($G$804=1,$Z$804&gt;=INDEX($Z$796:$Z$923,1+$A$804-Assumptions!$B$82),$Z$804&gt;INDEX($Z$796:$Z$923,1+$A$804+Assumptions!$B$82)),IF($H$804=1,$AA$804&gt;=INDEX($AA$796:$AA$923,1+$A$804-Assumptions!$B$83),$AA$804&gt;INDEX($AA$796:$AA$923,1+$A$804+Assumptions!$B$83))),1,0)</f>
        <v>0</v>
      </c>
    </row>
    <row r="805" customFormat="false" ht="15" hidden="true" customHeight="false" outlineLevel="0" collapsed="false">
      <c r="A805" s="6" t="n">
        <f aca="false">ROW()-ROW($A$796)+Assumptions!$B$4</f>
        <v>9</v>
      </c>
      <c r="B805" s="12" t="n">
        <f aca="false">MOD(QUOTIENT($A$805,Assumptions!$B$77),2)</f>
        <v>0</v>
      </c>
      <c r="C805" s="12" t="n">
        <f aca="false">MOD(QUOTIENT($A$805,Assumptions!$B$78),2)</f>
        <v>0</v>
      </c>
      <c r="D805" s="12" t="n">
        <f aca="false">MOD(QUOTIENT($A$805,Assumptions!$B$79),2)</f>
        <v>0</v>
      </c>
      <c r="E805" s="12" t="n">
        <f aca="false">MOD(QUOTIENT($A$805,Assumptions!$B$80),2)</f>
        <v>1</v>
      </c>
      <c r="F805" s="12" t="n">
        <f aca="false">MOD(QUOTIENT($A$805,Assumptions!$B$81),2)</f>
        <v>0</v>
      </c>
      <c r="G805" s="12" t="n">
        <f aca="false">MOD(QUOTIENT($A$805,Assumptions!$B$82),2)</f>
        <v>0</v>
      </c>
      <c r="H805" s="12" t="n">
        <f aca="false">MOD(QUOTIENT($A$805,Assumptions!$B$83),2)</f>
        <v>1</v>
      </c>
      <c r="I805" s="12" t="n">
        <f aca="false">IF($B$805=1,MIN(Assumptions!$B$67,MAX(Assumptions!$B$4,Assumptions!$B$26-(Assumptions!$B$4))),Assumptions!$B$4)</f>
        <v>0</v>
      </c>
      <c r="J805" s="12" t="n">
        <f aca="false">IF($C$805=1,MIN(Assumptions!$B$66,MAX(Assumptions!$B$4,Assumptions!$B$26-($I$805))),Assumptions!$B$4)</f>
        <v>0</v>
      </c>
      <c r="K805" s="12" t="n">
        <f aca="false">IF($D$805=1,MIN(Assumptions!$B$61,MAX(Assumptions!$B$4,Assumptions!$B$26-($I$805+$J$805))),Assumptions!$B$4)</f>
        <v>0</v>
      </c>
      <c r="L805" s="12" t="n">
        <f aca="false">IF($E$805=1,MIN(Assumptions!$B$56,MAX(Assumptions!$B$4,Assumptions!$B$26-($I$805+$J$805+$K$805))),Assumptions!$B$4)</f>
        <v>60000000</v>
      </c>
      <c r="M805" s="12" t="n">
        <f aca="false">IF($F$805=1,MIN(Assumptions!$B$51,MAX(Assumptions!$B$4,Assumptions!$B$26-($I$805+$J$805+$K$805+$L$805))),Assumptions!$B$4)</f>
        <v>0</v>
      </c>
      <c r="N805" s="12" t="n">
        <f aca="false">IF($G$805=1,MIN(Assumptions!$B$46,MAX(Assumptions!$B$4,Assumptions!$B$26-($I$805+$J$805+$K$805+$L$805+$M$805))),Assumptions!$B$4)</f>
        <v>0</v>
      </c>
      <c r="O805" s="12" t="n">
        <f aca="false">IF($H$805=1,MIN(Assumptions!$B$41,MAX(Assumptions!$B$4,Assumptions!$B$26-($I$805+$J$805+$K$805+$L$805+$M$805+$N$805))),Assumptions!$B$4)</f>
        <v>5000000</v>
      </c>
      <c r="P805" s="12" t="n">
        <f aca="false">$I$805+$J$805+$K$805+$L$805+$M$805+$N$805+$O$805</f>
        <v>65000000</v>
      </c>
      <c r="Q805" s="12" t="n">
        <f aca="false">MAX(Assumptions!$B$4,Assumptions!$B$26-$P$805)</f>
        <v>1935000000</v>
      </c>
      <c r="R805" s="12" t="n">
        <f aca="false">$J$785+$O$785+Assumptions!$B$20+IF($B$805=0,$D$785,Assumptions!$B$4)+IF($C$805=0,$AI$785,Assumptions!$B$4)+IF($D$805=0,$AF$785,Assumptions!$B$4)+IF($E$805=0,$AC$785,Assumptions!$B$4)+IF($F$805=0,$Z$785,Assumptions!$B$4)+IF($G$805=0,$W$785,Assumptions!$B$4)+IF($H$805=0,$T$785,Assumptions!$B$4)</f>
        <v>26129325.4281853</v>
      </c>
      <c r="S805" s="12" t="n">
        <f aca="false">IF($R$805&gt;Assumptions!$B$4,$Q$805/$R$805&gt;Assumptions!$B$13,FALSE())</f>
        <v>1</v>
      </c>
      <c r="T805" s="12" t="n">
        <f aca="false">IF($S$805,($Q$805+Assumptions!$B$14*Assumptions!$B$13)/($R$805+Assumptions!$B$14),IF($R$805&gt;Assumptions!$B$4,$Q$805/$R$805,Assumptions!$B$4))</f>
        <v>67.6753633214337</v>
      </c>
      <c r="U805" s="12" t="n">
        <f aca="false">IF($B$805=1,$I$805,$D$785*$T$805)</f>
        <v>62994635.8777842</v>
      </c>
      <c r="V805" s="12" t="n">
        <f aca="false">IF($C$805=1,$J$805,$AI$785*$T$805)</f>
        <v>416556440.822823</v>
      </c>
      <c r="W805" s="12" t="n">
        <f aca="false">IF($D$805=1,$K$805,$AF$785*$T$805)</f>
        <v>117744322.424217</v>
      </c>
      <c r="X805" s="12" t="n">
        <f aca="false">IF($E$805=1,$L$805,$AC$785*$T$805)</f>
        <v>60000000</v>
      </c>
      <c r="Y805" s="12" t="n">
        <f aca="false">IF($F$805=1,$M$805,$Z$785*$T$805)</f>
        <v>203026089.964301</v>
      </c>
      <c r="Z805" s="12" t="n">
        <f aca="false">IF($G$805=1,$N$805,$W$785*$T$805)</f>
        <v>338376816.607169</v>
      </c>
      <c r="AA805" s="12" t="n">
        <f aca="false">IF($H$805=1,$O$805,$T$785*$T$805)</f>
        <v>5000000</v>
      </c>
      <c r="AB805" s="12" t="n">
        <f aca="false">($J$785+$O$785)*$T$805</f>
        <v>20535016.1072189</v>
      </c>
      <c r="AC805" s="12" t="n">
        <f aca="false">Assumptions!$B$20*$T$805</f>
        <v>609078269.892903</v>
      </c>
      <c r="AD805" s="12" t="n">
        <f aca="false">IF($S$805,Assumptions!$B$14*($T$805-Assumptions!$B$13),Assumptions!$B$4)</f>
        <v>166688408.303584</v>
      </c>
      <c r="AE805" s="12" t="n">
        <f aca="false">$U$805+$V$805+$W$805+$X$805+$Y$805+$Z$805+$AA$805+$AB$805+$AC$805+$AD$805</f>
        <v>2000000000</v>
      </c>
      <c r="AF805" s="12" t="n">
        <f aca="false">IF(AND(IF($B$805=1,$U$805&gt;=INDEX($U$796:$U$923,1+$A$805-Assumptions!$B$77),$U$805&gt;INDEX($U$796:$U$923,1+$A$805+Assumptions!$B$77)),IF($C$805=1,$V$805&gt;=INDEX($V$796:$V$923,1+$A$805-Assumptions!$B$78),$V$805&gt;INDEX($V$796:$V$923,1+$A$805+Assumptions!$B$78)),IF($D$805=1,$W$805&gt;=INDEX($W$796:$W$923,1+$A$805-Assumptions!$B$79),$W$805&gt;INDEX($W$796:$W$923,1+$A$805+Assumptions!$B$79)),IF($E$805=1,$X$805&gt;=INDEX($X$796:$X$923,1+$A$805-Assumptions!$B$80),$X$805&gt;INDEX($X$796:$X$923,1+$A$805+Assumptions!$B$80)),IF($F$805=1,$Y$805&gt;=INDEX($Y$796:$Y$923,1+$A$805-Assumptions!$B$81),$Y$805&gt;INDEX($Y$796:$Y$923,1+$A$805+Assumptions!$B$81)),IF($G$805=1,$Z$805&gt;=INDEX($Z$796:$Z$923,1+$A$805-Assumptions!$B$82),$Z$805&gt;INDEX($Z$796:$Z$923,1+$A$805+Assumptions!$B$82)),IF($H$805=1,$AA$805&gt;=INDEX($AA$796:$AA$923,1+$A$805-Assumptions!$B$83),$AA$805&gt;INDEX($AA$796:$AA$923,1+$A$805+Assumptions!$B$83))),1,0)</f>
        <v>0</v>
      </c>
    </row>
    <row r="806" customFormat="false" ht="15" hidden="true" customHeight="false" outlineLevel="0" collapsed="false">
      <c r="A806" s="6" t="n">
        <f aca="false">ROW()-ROW($A$796)+Assumptions!$B$4</f>
        <v>10</v>
      </c>
      <c r="B806" s="12" t="n">
        <f aca="false">MOD(QUOTIENT($A$806,Assumptions!$B$77),2)</f>
        <v>0</v>
      </c>
      <c r="C806" s="12" t="n">
        <f aca="false">MOD(QUOTIENT($A$806,Assumptions!$B$78),2)</f>
        <v>0</v>
      </c>
      <c r="D806" s="12" t="n">
        <f aca="false">MOD(QUOTIENT($A$806,Assumptions!$B$79),2)</f>
        <v>0</v>
      </c>
      <c r="E806" s="12" t="n">
        <f aca="false">MOD(QUOTIENT($A$806,Assumptions!$B$80),2)</f>
        <v>1</v>
      </c>
      <c r="F806" s="12" t="n">
        <f aca="false">MOD(QUOTIENT($A$806,Assumptions!$B$81),2)</f>
        <v>0</v>
      </c>
      <c r="G806" s="12" t="n">
        <f aca="false">MOD(QUOTIENT($A$806,Assumptions!$B$82),2)</f>
        <v>1</v>
      </c>
      <c r="H806" s="12" t="n">
        <f aca="false">MOD(QUOTIENT($A$806,Assumptions!$B$83),2)</f>
        <v>0</v>
      </c>
      <c r="I806" s="12" t="n">
        <f aca="false">IF($B$806=1,MIN(Assumptions!$B$67,MAX(Assumptions!$B$4,Assumptions!$B$26-(Assumptions!$B$4))),Assumptions!$B$4)</f>
        <v>0</v>
      </c>
      <c r="J806" s="12" t="n">
        <f aca="false">IF($C$806=1,MIN(Assumptions!$B$66,MAX(Assumptions!$B$4,Assumptions!$B$26-($I$806))),Assumptions!$B$4)</f>
        <v>0</v>
      </c>
      <c r="K806" s="12" t="n">
        <f aca="false">IF($D$806=1,MIN(Assumptions!$B$61,MAX(Assumptions!$B$4,Assumptions!$B$26-($I$806+$J$806))),Assumptions!$B$4)</f>
        <v>0</v>
      </c>
      <c r="L806" s="12" t="n">
        <f aca="false">IF($E$806=1,MIN(Assumptions!$B$56,MAX(Assumptions!$B$4,Assumptions!$B$26-($I$806+$J$806+$K$806))),Assumptions!$B$4)</f>
        <v>60000000</v>
      </c>
      <c r="M806" s="12" t="n">
        <f aca="false">IF($F$806=1,MIN(Assumptions!$B$51,MAX(Assumptions!$B$4,Assumptions!$B$26-($I$806+$J$806+$K$806+$L$806))),Assumptions!$B$4)</f>
        <v>0</v>
      </c>
      <c r="N806" s="12" t="n">
        <f aca="false">IF($G$806=1,MIN(Assumptions!$B$46,MAX(Assumptions!$B$4,Assumptions!$B$26-($I$806+$J$806+$K$806+$L$806+$M$806))),Assumptions!$B$4)</f>
        <v>15000000</v>
      </c>
      <c r="O806" s="12" t="n">
        <f aca="false">IF($H$806=1,MIN(Assumptions!$B$41,MAX(Assumptions!$B$4,Assumptions!$B$26-($I$806+$J$806+$K$806+$L$806+$M$806+$N$806))),Assumptions!$B$4)</f>
        <v>0</v>
      </c>
      <c r="P806" s="12" t="n">
        <f aca="false">$I$806+$J$806+$K$806+$L$806+$M$806+$N$806+$O$806</f>
        <v>75000000</v>
      </c>
      <c r="Q806" s="12" t="n">
        <f aca="false">MAX(Assumptions!$B$4,Assumptions!$B$26-$P$806)</f>
        <v>1925000000</v>
      </c>
      <c r="R806" s="12" t="n">
        <f aca="false">$J$785+$O$785+Assumptions!$B$20+IF($B$806=0,$D$785,Assumptions!$B$4)+IF($C$806=0,$AI$785,Assumptions!$B$4)+IF($D$806=0,$AF$785,Assumptions!$B$4)+IF($E$806=0,$AC$785,Assumptions!$B$4)+IF($F$806=0,$Z$785,Assumptions!$B$4)+IF($G$806=0,$W$785,Assumptions!$B$4)+IF($H$806=0,$T$785,Assumptions!$B$4)</f>
        <v>26129325.4281853</v>
      </c>
      <c r="S806" s="12" t="n">
        <f aca="false">IF($R$806&gt;Assumptions!$B$4,$Q$806/$R$806&gt;Assumptions!$B$13,FALSE())</f>
        <v>1</v>
      </c>
      <c r="T806" s="12" t="n">
        <f aca="false">IF($S$806,($Q$806+Assumptions!$B$14*Assumptions!$B$13)/($R$806+Assumptions!$B$14),IF($R$806&gt;Assumptions!$B$4,$Q$806/$R$806,Assumptions!$B$4))</f>
        <v>67.3260711236457</v>
      </c>
      <c r="U806" s="12" t="n">
        <f aca="false">IF($B$806=1,$I$806,$D$785*$T$806)</f>
        <v>62669502.2732537</v>
      </c>
      <c r="V806" s="12" t="n">
        <f aca="false">IF($C$806=1,$J$806,$AI$785*$T$806)</f>
        <v>414406472.095995</v>
      </c>
      <c r="W806" s="12" t="n">
        <f aca="false">IF($D$806=1,$K$806,$AF$785*$T$806)</f>
        <v>117136609.79235</v>
      </c>
      <c r="X806" s="12" t="n">
        <f aca="false">IF($E$806=1,$L$806,$AC$785*$T$806)</f>
        <v>60000000</v>
      </c>
      <c r="Y806" s="12" t="n">
        <f aca="false">IF($F$806=1,$M$806,$Z$785*$T$806)</f>
        <v>201978213.370937</v>
      </c>
      <c r="Z806" s="12" t="n">
        <f aca="false">IF($G$806=1,$N$806,$W$785*$T$806)</f>
        <v>15000000</v>
      </c>
      <c r="AA806" s="12" t="n">
        <f aca="false">IF($H$806=1,$O$806,$T$785*$T$806)</f>
        <v>336630355.618228</v>
      </c>
      <c r="AB806" s="12" t="n">
        <f aca="false">($J$785+$O$785)*$T$806</f>
        <v>20429028.9273106</v>
      </c>
      <c r="AC806" s="12" t="n">
        <f aca="false">Assumptions!$B$20*$T$806</f>
        <v>605934640.112811</v>
      </c>
      <c r="AD806" s="12" t="n">
        <f aca="false">IF($S$806,Assumptions!$B$14*($T$806-Assumptions!$B$13),Assumptions!$B$4)</f>
        <v>165815177.809114</v>
      </c>
      <c r="AE806" s="12" t="n">
        <f aca="false">$U$806+$V$806+$W$806+$X$806+$Y$806+$Z$806+$AA$806+$AB$806+$AC$806+$AD$806</f>
        <v>2000000000</v>
      </c>
      <c r="AF806" s="12" t="n">
        <f aca="false">IF(AND(IF($B$806=1,$U$806&gt;=INDEX($U$796:$U$923,1+$A$806-Assumptions!$B$77),$U$806&gt;INDEX($U$796:$U$923,1+$A$806+Assumptions!$B$77)),IF($C$806=1,$V$806&gt;=INDEX($V$796:$V$923,1+$A$806-Assumptions!$B$78),$V$806&gt;INDEX($V$796:$V$923,1+$A$806+Assumptions!$B$78)),IF($D$806=1,$W$806&gt;=INDEX($W$796:$W$923,1+$A$806-Assumptions!$B$79),$W$806&gt;INDEX($W$796:$W$923,1+$A$806+Assumptions!$B$79)),IF($E$806=1,$X$806&gt;=INDEX($X$796:$X$923,1+$A$806-Assumptions!$B$80),$X$806&gt;INDEX($X$796:$X$923,1+$A$806+Assumptions!$B$80)),IF($F$806=1,$Y$806&gt;=INDEX($Y$796:$Y$923,1+$A$806-Assumptions!$B$81),$Y$806&gt;INDEX($Y$796:$Y$923,1+$A$806+Assumptions!$B$81)),IF($G$806=1,$Z$806&gt;=INDEX($Z$796:$Z$923,1+$A$806-Assumptions!$B$82),$Z$806&gt;INDEX($Z$796:$Z$923,1+$A$806+Assumptions!$B$82)),IF($H$806=1,$AA$806&gt;=INDEX($AA$796:$AA$923,1+$A$806-Assumptions!$B$83),$AA$806&gt;INDEX($AA$796:$AA$923,1+$A$806+Assumptions!$B$83))),1,0)</f>
        <v>0</v>
      </c>
    </row>
    <row r="807" customFormat="false" ht="15" hidden="true" customHeight="false" outlineLevel="0" collapsed="false">
      <c r="A807" s="6" t="n">
        <f aca="false">ROW()-ROW($A$796)+Assumptions!$B$4</f>
        <v>11</v>
      </c>
      <c r="B807" s="12" t="n">
        <f aca="false">MOD(QUOTIENT($A$807,Assumptions!$B$77),2)</f>
        <v>0</v>
      </c>
      <c r="C807" s="12" t="n">
        <f aca="false">MOD(QUOTIENT($A$807,Assumptions!$B$78),2)</f>
        <v>0</v>
      </c>
      <c r="D807" s="12" t="n">
        <f aca="false">MOD(QUOTIENT($A$807,Assumptions!$B$79),2)</f>
        <v>0</v>
      </c>
      <c r="E807" s="12" t="n">
        <f aca="false">MOD(QUOTIENT($A$807,Assumptions!$B$80),2)</f>
        <v>1</v>
      </c>
      <c r="F807" s="12" t="n">
        <f aca="false">MOD(QUOTIENT($A$807,Assumptions!$B$81),2)</f>
        <v>0</v>
      </c>
      <c r="G807" s="12" t="n">
        <f aca="false">MOD(QUOTIENT($A$807,Assumptions!$B$82),2)</f>
        <v>1</v>
      </c>
      <c r="H807" s="12" t="n">
        <f aca="false">MOD(QUOTIENT($A$807,Assumptions!$B$83),2)</f>
        <v>1</v>
      </c>
      <c r="I807" s="12" t="n">
        <f aca="false">IF($B$807=1,MIN(Assumptions!$B$67,MAX(Assumptions!$B$4,Assumptions!$B$26-(Assumptions!$B$4))),Assumptions!$B$4)</f>
        <v>0</v>
      </c>
      <c r="J807" s="12" t="n">
        <f aca="false">IF($C$807=1,MIN(Assumptions!$B$66,MAX(Assumptions!$B$4,Assumptions!$B$26-($I$807))),Assumptions!$B$4)</f>
        <v>0</v>
      </c>
      <c r="K807" s="12" t="n">
        <f aca="false">IF($D$807=1,MIN(Assumptions!$B$61,MAX(Assumptions!$B$4,Assumptions!$B$26-($I$807+$J$807))),Assumptions!$B$4)</f>
        <v>0</v>
      </c>
      <c r="L807" s="12" t="n">
        <f aca="false">IF($E$807=1,MIN(Assumptions!$B$56,MAX(Assumptions!$B$4,Assumptions!$B$26-($I$807+$J$807+$K$807))),Assumptions!$B$4)</f>
        <v>60000000</v>
      </c>
      <c r="M807" s="12" t="n">
        <f aca="false">IF($F$807=1,MIN(Assumptions!$B$51,MAX(Assumptions!$B$4,Assumptions!$B$26-($I$807+$J$807+$K$807+$L$807))),Assumptions!$B$4)</f>
        <v>0</v>
      </c>
      <c r="N807" s="12" t="n">
        <f aca="false">IF($G$807=1,MIN(Assumptions!$B$46,MAX(Assumptions!$B$4,Assumptions!$B$26-($I$807+$J$807+$K$807+$L$807+$M$807))),Assumptions!$B$4)</f>
        <v>15000000</v>
      </c>
      <c r="O807" s="12" t="n">
        <f aca="false">IF($H$807=1,MIN(Assumptions!$B$41,MAX(Assumptions!$B$4,Assumptions!$B$26-($I$807+$J$807+$K$807+$L$807+$M$807+$N$807))),Assumptions!$B$4)</f>
        <v>5000000</v>
      </c>
      <c r="P807" s="12" t="n">
        <f aca="false">$I$807+$J$807+$K$807+$L$807+$M$807+$N$807+$O$807</f>
        <v>80000000</v>
      </c>
      <c r="Q807" s="12" t="n">
        <f aca="false">MAX(Assumptions!$B$4,Assumptions!$B$26-$P$807)</f>
        <v>1920000000</v>
      </c>
      <c r="R807" s="12" t="n">
        <f aca="false">$J$785+$O$785+Assumptions!$B$20+IF($B$807=0,$D$785,Assumptions!$B$4)+IF($C$807=0,$AI$785,Assumptions!$B$4)+IF($D$807=0,$AF$785,Assumptions!$B$4)+IF($E$807=0,$AC$785,Assumptions!$B$4)+IF($F$807=0,$Z$785,Assumptions!$B$4)+IF($G$807=0,$W$785,Assumptions!$B$4)+IF($H$807=0,$T$785,Assumptions!$B$4)</f>
        <v>21129325.4281853</v>
      </c>
      <c r="S807" s="12" t="n">
        <f aca="false">IF($R$807&gt;Assumptions!$B$4,$Q$807/$R$807&gt;Assumptions!$B$13,FALSE())</f>
        <v>1</v>
      </c>
      <c r="T807" s="12" t="n">
        <f aca="false">IF($S$807,($Q$807+Assumptions!$B$14*Assumptions!$B$13)/($R$807+Assumptions!$B$14),IF($R$807&gt;Assumptions!$B$4,$Q$807/$R$807,Assumptions!$B$4))</f>
        <v>81.3607652847687</v>
      </c>
      <c r="U807" s="12" t="n">
        <f aca="false">IF($B$807=1,$I$807,$D$785*$T$807)</f>
        <v>75733494.9131868</v>
      </c>
      <c r="V807" s="12" t="n">
        <f aca="false">IF($C$807=1,$J$807,$AI$785*$T$807)</f>
        <v>500793038.209083</v>
      </c>
      <c r="W807" s="12" t="n">
        <f aca="false">IF($D$807=1,$K$807,$AF$785*$T$807)</f>
        <v>141554735.877374</v>
      </c>
      <c r="X807" s="12" t="n">
        <f aca="false">IF($E$807=1,$L$807,$AC$785*$T$807)</f>
        <v>60000000</v>
      </c>
      <c r="Y807" s="12" t="n">
        <f aca="false">IF($F$807=1,$M$807,$Z$785*$T$807)</f>
        <v>244082295.854306</v>
      </c>
      <c r="Z807" s="12" t="n">
        <f aca="false">IF($G$807=1,$N$807,$W$785*$T$807)</f>
        <v>15000000</v>
      </c>
      <c r="AA807" s="12" t="n">
        <f aca="false">IF($H$807=1,$O$807,$T$785*$T$807)</f>
        <v>5000000</v>
      </c>
      <c r="AB807" s="12" t="n">
        <f aca="false">($J$785+$O$785)*$T$807</f>
        <v>24687634.3712104</v>
      </c>
      <c r="AC807" s="12" t="n">
        <f aca="false">Assumptions!$B$20*$T$807</f>
        <v>732246887.562918</v>
      </c>
      <c r="AD807" s="12" t="n">
        <f aca="false">IF($S$807,Assumptions!$B$14*($T$807-Assumptions!$B$13),Assumptions!$B$4)</f>
        <v>200901913.211922</v>
      </c>
      <c r="AE807" s="12" t="n">
        <f aca="false">$U$807+$V$807+$W$807+$X$807+$Y$807+$Z$807+$AA$807+$AB$807+$AC$807+$AD$807</f>
        <v>2000000000</v>
      </c>
      <c r="AF807" s="12" t="n">
        <f aca="false">IF(AND(IF($B$807=1,$U$807&gt;=INDEX($U$796:$U$923,1+$A$807-Assumptions!$B$77),$U$807&gt;INDEX($U$796:$U$923,1+$A$807+Assumptions!$B$77)),IF($C$807=1,$V$807&gt;=INDEX($V$796:$V$923,1+$A$807-Assumptions!$B$78),$V$807&gt;INDEX($V$796:$V$923,1+$A$807+Assumptions!$B$78)),IF($D$807=1,$W$807&gt;=INDEX($W$796:$W$923,1+$A$807-Assumptions!$B$79),$W$807&gt;INDEX($W$796:$W$923,1+$A$807+Assumptions!$B$79)),IF($E$807=1,$X$807&gt;=INDEX($X$796:$X$923,1+$A$807-Assumptions!$B$80),$X$807&gt;INDEX($X$796:$X$923,1+$A$807+Assumptions!$B$80)),IF($F$807=1,$Y$807&gt;=INDEX($Y$796:$Y$923,1+$A$807-Assumptions!$B$81),$Y$807&gt;INDEX($Y$796:$Y$923,1+$A$807+Assumptions!$B$81)),IF($G$807=1,$Z$807&gt;=INDEX($Z$796:$Z$923,1+$A$807-Assumptions!$B$82),$Z$807&gt;INDEX($Z$796:$Z$923,1+$A$807+Assumptions!$B$82)),IF($H$807=1,$AA$807&gt;=INDEX($AA$796:$AA$923,1+$A$807-Assumptions!$B$83),$AA$807&gt;INDEX($AA$796:$AA$923,1+$A$807+Assumptions!$B$83))),1,0)</f>
        <v>0</v>
      </c>
    </row>
    <row r="808" customFormat="false" ht="15" hidden="true" customHeight="false" outlineLevel="0" collapsed="false">
      <c r="A808" s="6" t="n">
        <f aca="false">ROW()-ROW($A$796)+Assumptions!$B$4</f>
        <v>12</v>
      </c>
      <c r="B808" s="12" t="n">
        <f aca="false">MOD(QUOTIENT($A$808,Assumptions!$B$77),2)</f>
        <v>0</v>
      </c>
      <c r="C808" s="12" t="n">
        <f aca="false">MOD(QUOTIENT($A$808,Assumptions!$B$78),2)</f>
        <v>0</v>
      </c>
      <c r="D808" s="12" t="n">
        <f aca="false">MOD(QUOTIENT($A$808,Assumptions!$B$79),2)</f>
        <v>0</v>
      </c>
      <c r="E808" s="12" t="n">
        <f aca="false">MOD(QUOTIENT($A$808,Assumptions!$B$80),2)</f>
        <v>1</v>
      </c>
      <c r="F808" s="12" t="n">
        <f aca="false">MOD(QUOTIENT($A$808,Assumptions!$B$81),2)</f>
        <v>1</v>
      </c>
      <c r="G808" s="12" t="n">
        <f aca="false">MOD(QUOTIENT($A$808,Assumptions!$B$82),2)</f>
        <v>0</v>
      </c>
      <c r="H808" s="12" t="n">
        <f aca="false">MOD(QUOTIENT($A$808,Assumptions!$B$83),2)</f>
        <v>0</v>
      </c>
      <c r="I808" s="12" t="n">
        <f aca="false">IF($B$808=1,MIN(Assumptions!$B$67,MAX(Assumptions!$B$4,Assumptions!$B$26-(Assumptions!$B$4))),Assumptions!$B$4)</f>
        <v>0</v>
      </c>
      <c r="J808" s="12" t="n">
        <f aca="false">IF($C$808=1,MIN(Assumptions!$B$66,MAX(Assumptions!$B$4,Assumptions!$B$26-($I$808))),Assumptions!$B$4)</f>
        <v>0</v>
      </c>
      <c r="K808" s="12" t="n">
        <f aca="false">IF($D$808=1,MIN(Assumptions!$B$61,MAX(Assumptions!$B$4,Assumptions!$B$26-($I$808+$J$808))),Assumptions!$B$4)</f>
        <v>0</v>
      </c>
      <c r="L808" s="12" t="n">
        <f aca="false">IF($E$808=1,MIN(Assumptions!$B$56,MAX(Assumptions!$B$4,Assumptions!$B$26-($I$808+$J$808+$K$808))),Assumptions!$B$4)</f>
        <v>60000000</v>
      </c>
      <c r="M808" s="12" t="n">
        <f aca="false">IF($F$808=1,MIN(Assumptions!$B$51,MAX(Assumptions!$B$4,Assumptions!$B$26-($I$808+$J$808+$K$808+$L$808))),Assumptions!$B$4)</f>
        <v>30000000</v>
      </c>
      <c r="N808" s="12" t="n">
        <f aca="false">IF($G$808=1,MIN(Assumptions!$B$46,MAX(Assumptions!$B$4,Assumptions!$B$26-($I$808+$J$808+$K$808+$L$808+$M$808))),Assumptions!$B$4)</f>
        <v>0</v>
      </c>
      <c r="O808" s="12" t="n">
        <f aca="false">IF($H$808=1,MIN(Assumptions!$B$41,MAX(Assumptions!$B$4,Assumptions!$B$26-($I$808+$J$808+$K$808+$L$808+$M$808+$N$808))),Assumptions!$B$4)</f>
        <v>0</v>
      </c>
      <c r="P808" s="12" t="n">
        <f aca="false">$I$808+$J$808+$K$808+$L$808+$M$808+$N$808+$O$808</f>
        <v>90000000</v>
      </c>
      <c r="Q808" s="12" t="n">
        <f aca="false">MAX(Assumptions!$B$4,Assumptions!$B$26-$P$808)</f>
        <v>1910000000</v>
      </c>
      <c r="R808" s="12" t="n">
        <f aca="false">$J$785+$O$785+Assumptions!$B$20+IF($B$808=0,$D$785,Assumptions!$B$4)+IF($C$808=0,$AI$785,Assumptions!$B$4)+IF($D$808=0,$AF$785,Assumptions!$B$4)+IF($E$808=0,$AC$785,Assumptions!$B$4)+IF($F$808=0,$Z$785,Assumptions!$B$4)+IF($G$808=0,$W$785,Assumptions!$B$4)+IF($H$808=0,$T$785,Assumptions!$B$4)</f>
        <v>28129325.4281853</v>
      </c>
      <c r="S808" s="12" t="n">
        <f aca="false">IF($R$808&gt;Assumptions!$B$4,$Q$808/$R$808&gt;Assumptions!$B$13,FALSE())</f>
        <v>1</v>
      </c>
      <c r="T808" s="12" t="n">
        <f aca="false">IF($S$808,($Q$808+Assumptions!$B$14*Assumptions!$B$13)/($R$808+Assumptions!$B$14),IF($R$808&gt;Assumptions!$B$4,$Q$808/$R$808,Assumptions!$B$4))</f>
        <v>62.4401606389968</v>
      </c>
      <c r="U808" s="12" t="n">
        <f aca="false">IF($B$808=1,$I$808,$D$785*$T$808)</f>
        <v>58121522.9672539</v>
      </c>
      <c r="V808" s="12" t="n">
        <f aca="false">IF($C$808=1,$J$808,$AI$785*$T$808)</f>
        <v>384332640.471369</v>
      </c>
      <c r="W808" s="12" t="n">
        <f aca="false">IF($D$808=1,$K$808,$AF$785*$T$808)</f>
        <v>108635905.973326</v>
      </c>
      <c r="X808" s="12" t="n">
        <f aca="false">IF($E$808=1,$L$808,$AC$785*$T$808)</f>
        <v>60000000</v>
      </c>
      <c r="Y808" s="12" t="n">
        <f aca="false">IF($F$808=1,$M$808,$Z$785*$T$808)</f>
        <v>30000000</v>
      </c>
      <c r="Z808" s="12" t="n">
        <f aca="false">IF($G$808=1,$N$808,$W$785*$T$808)</f>
        <v>312200803.194984</v>
      </c>
      <c r="AA808" s="12" t="n">
        <f aca="false">IF($H$808=1,$O$808,$T$785*$T$808)</f>
        <v>312200803.194984</v>
      </c>
      <c r="AB808" s="12" t="n">
        <f aca="false">($J$785+$O$785)*$T$808</f>
        <v>18946476.8496195</v>
      </c>
      <c r="AC808" s="12" t="n">
        <f aca="false">Assumptions!$B$20*$T$808</f>
        <v>561961445.750972</v>
      </c>
      <c r="AD808" s="12" t="n">
        <f aca="false">IF($S$808,Assumptions!$B$14*($T$808-Assumptions!$B$13),Assumptions!$B$4)</f>
        <v>153600401.597492</v>
      </c>
      <c r="AE808" s="12" t="n">
        <f aca="false">$U$808+$V$808+$W$808+$X$808+$Y$808+$Z$808+$AA$808+$AB$808+$AC$808+$AD$808</f>
        <v>2000000000</v>
      </c>
      <c r="AF808" s="12" t="n">
        <f aca="false">IF(AND(IF($B$808=1,$U$808&gt;=INDEX($U$796:$U$923,1+$A$808-Assumptions!$B$77),$U$808&gt;INDEX($U$796:$U$923,1+$A$808+Assumptions!$B$77)),IF($C$808=1,$V$808&gt;=INDEX($V$796:$V$923,1+$A$808-Assumptions!$B$78),$V$808&gt;INDEX($V$796:$V$923,1+$A$808+Assumptions!$B$78)),IF($D$808=1,$W$808&gt;=INDEX($W$796:$W$923,1+$A$808-Assumptions!$B$79),$W$808&gt;INDEX($W$796:$W$923,1+$A$808+Assumptions!$B$79)),IF($E$808=1,$X$808&gt;=INDEX($X$796:$X$923,1+$A$808-Assumptions!$B$80),$X$808&gt;INDEX($X$796:$X$923,1+$A$808+Assumptions!$B$80)),IF($F$808=1,$Y$808&gt;=INDEX($Y$796:$Y$923,1+$A$808-Assumptions!$B$81),$Y$808&gt;INDEX($Y$796:$Y$923,1+$A$808+Assumptions!$B$81)),IF($G$808=1,$Z$808&gt;=INDEX($Z$796:$Z$923,1+$A$808-Assumptions!$B$82),$Z$808&gt;INDEX($Z$796:$Z$923,1+$A$808+Assumptions!$B$82)),IF($H$808=1,$AA$808&gt;=INDEX($AA$796:$AA$923,1+$A$808-Assumptions!$B$83),$AA$808&gt;INDEX($AA$796:$AA$923,1+$A$808+Assumptions!$B$83))),1,0)</f>
        <v>0</v>
      </c>
    </row>
    <row r="809" customFormat="false" ht="15" hidden="true" customHeight="false" outlineLevel="0" collapsed="false">
      <c r="A809" s="6" t="n">
        <f aca="false">ROW()-ROW($A$796)+Assumptions!$B$4</f>
        <v>13</v>
      </c>
      <c r="B809" s="12" t="n">
        <f aca="false">MOD(QUOTIENT($A$809,Assumptions!$B$77),2)</f>
        <v>0</v>
      </c>
      <c r="C809" s="12" t="n">
        <f aca="false">MOD(QUOTIENT($A$809,Assumptions!$B$78),2)</f>
        <v>0</v>
      </c>
      <c r="D809" s="12" t="n">
        <f aca="false">MOD(QUOTIENT($A$809,Assumptions!$B$79),2)</f>
        <v>0</v>
      </c>
      <c r="E809" s="12" t="n">
        <f aca="false">MOD(QUOTIENT($A$809,Assumptions!$B$80),2)</f>
        <v>1</v>
      </c>
      <c r="F809" s="12" t="n">
        <f aca="false">MOD(QUOTIENT($A$809,Assumptions!$B$81),2)</f>
        <v>1</v>
      </c>
      <c r="G809" s="12" t="n">
        <f aca="false">MOD(QUOTIENT($A$809,Assumptions!$B$82),2)</f>
        <v>0</v>
      </c>
      <c r="H809" s="12" t="n">
        <f aca="false">MOD(QUOTIENT($A$809,Assumptions!$B$83),2)</f>
        <v>1</v>
      </c>
      <c r="I809" s="12" t="n">
        <f aca="false">IF($B$809=1,MIN(Assumptions!$B$67,MAX(Assumptions!$B$4,Assumptions!$B$26-(Assumptions!$B$4))),Assumptions!$B$4)</f>
        <v>0</v>
      </c>
      <c r="J809" s="12" t="n">
        <f aca="false">IF($C$809=1,MIN(Assumptions!$B$66,MAX(Assumptions!$B$4,Assumptions!$B$26-($I$809))),Assumptions!$B$4)</f>
        <v>0</v>
      </c>
      <c r="K809" s="12" t="n">
        <f aca="false">IF($D$809=1,MIN(Assumptions!$B$61,MAX(Assumptions!$B$4,Assumptions!$B$26-($I$809+$J$809))),Assumptions!$B$4)</f>
        <v>0</v>
      </c>
      <c r="L809" s="12" t="n">
        <f aca="false">IF($E$809=1,MIN(Assumptions!$B$56,MAX(Assumptions!$B$4,Assumptions!$B$26-($I$809+$J$809+$K$809))),Assumptions!$B$4)</f>
        <v>60000000</v>
      </c>
      <c r="M809" s="12" t="n">
        <f aca="false">IF($F$809=1,MIN(Assumptions!$B$51,MAX(Assumptions!$B$4,Assumptions!$B$26-($I$809+$J$809+$K$809+$L$809))),Assumptions!$B$4)</f>
        <v>30000000</v>
      </c>
      <c r="N809" s="12" t="n">
        <f aca="false">IF($G$809=1,MIN(Assumptions!$B$46,MAX(Assumptions!$B$4,Assumptions!$B$26-($I$809+$J$809+$K$809+$L$809+$M$809))),Assumptions!$B$4)</f>
        <v>0</v>
      </c>
      <c r="O809" s="12" t="n">
        <f aca="false">IF($H$809=1,MIN(Assumptions!$B$41,MAX(Assumptions!$B$4,Assumptions!$B$26-($I$809+$J$809+$K$809+$L$809+$M$809+$N$809))),Assumptions!$B$4)</f>
        <v>5000000</v>
      </c>
      <c r="P809" s="12" t="n">
        <f aca="false">$I$809+$J$809+$K$809+$L$809+$M$809+$N$809+$O$809</f>
        <v>95000000</v>
      </c>
      <c r="Q809" s="12" t="n">
        <f aca="false">MAX(Assumptions!$B$4,Assumptions!$B$26-$P$809)</f>
        <v>1905000000</v>
      </c>
      <c r="R809" s="12" t="n">
        <f aca="false">$J$785+$O$785+Assumptions!$B$20+IF($B$809=0,$D$785,Assumptions!$B$4)+IF($C$809=0,$AI$785,Assumptions!$B$4)+IF($D$809=0,$AF$785,Assumptions!$B$4)+IF($E$809=0,$AC$785,Assumptions!$B$4)+IF($F$809=0,$Z$785,Assumptions!$B$4)+IF($G$809=0,$W$785,Assumptions!$B$4)+IF($H$809=0,$T$785,Assumptions!$B$4)</f>
        <v>23129325.4281853</v>
      </c>
      <c r="S809" s="12" t="n">
        <f aca="false">IF($R$809&gt;Assumptions!$B$4,$Q$809/$R$809&gt;Assumptions!$B$13,FALSE())</f>
        <v>1</v>
      </c>
      <c r="T809" s="12" t="n">
        <f aca="false">IF($S$809,($Q$809+Assumptions!$B$14*Assumptions!$B$13)/($R$809+Assumptions!$B$14),IF($R$809&gt;Assumptions!$B$4,$Q$809/$R$809,Assumptions!$B$4))</f>
        <v>74.4264614121396</v>
      </c>
      <c r="U809" s="12" t="n">
        <f aca="false">IF($B$809=1,$I$809,$D$785*$T$809)</f>
        <v>69278798.1656064</v>
      </c>
      <c r="V809" s="12" t="n">
        <f aca="false">IF($C$809=1,$J$809,$AI$785*$T$809)</f>
        <v>458110903.9877</v>
      </c>
      <c r="W809" s="12" t="n">
        <f aca="false">IF($D$809=1,$K$809,$AF$785*$T$809)</f>
        <v>129490154.75221</v>
      </c>
      <c r="X809" s="12" t="n">
        <f aca="false">IF($E$809=1,$L$809,$AC$785*$T$809)</f>
        <v>60000000</v>
      </c>
      <c r="Y809" s="12" t="n">
        <f aca="false">IF($F$809=1,$M$809,$Z$785*$T$809)</f>
        <v>30000000</v>
      </c>
      <c r="Z809" s="12" t="n">
        <f aca="false">IF($G$809=1,$N$809,$W$785*$T$809)</f>
        <v>372132307.060698</v>
      </c>
      <c r="AA809" s="12" t="n">
        <f aca="false">IF($H$809=1,$O$809,$T$785*$T$809)</f>
        <v>5000000</v>
      </c>
      <c r="AB809" s="12" t="n">
        <f aca="false">($J$785+$O$785)*$T$809</f>
        <v>22583529.7941805</v>
      </c>
      <c r="AC809" s="12" t="n">
        <f aca="false">Assumptions!$B$20*$T$809</f>
        <v>669838152.709256</v>
      </c>
      <c r="AD809" s="12" t="n">
        <f aca="false">IF($S$809,Assumptions!$B$14*($T$809-Assumptions!$B$13),Assumptions!$B$4)</f>
        <v>183566153.530349</v>
      </c>
      <c r="AE809" s="12" t="n">
        <f aca="false">$U$809+$V$809+$W$809+$X$809+$Y$809+$Z$809+$AA$809+$AB$809+$AC$809+$AD$809</f>
        <v>2000000000</v>
      </c>
      <c r="AF809" s="12" t="n">
        <f aca="false">IF(AND(IF($B$809=1,$U$809&gt;=INDEX($U$796:$U$923,1+$A$809-Assumptions!$B$77),$U$809&gt;INDEX($U$796:$U$923,1+$A$809+Assumptions!$B$77)),IF($C$809=1,$V$809&gt;=INDEX($V$796:$V$923,1+$A$809-Assumptions!$B$78),$V$809&gt;INDEX($V$796:$V$923,1+$A$809+Assumptions!$B$78)),IF($D$809=1,$W$809&gt;=INDEX($W$796:$W$923,1+$A$809-Assumptions!$B$79),$W$809&gt;INDEX($W$796:$W$923,1+$A$809+Assumptions!$B$79)),IF($E$809=1,$X$809&gt;=INDEX($X$796:$X$923,1+$A$809-Assumptions!$B$80),$X$809&gt;INDEX($X$796:$X$923,1+$A$809+Assumptions!$B$80)),IF($F$809=1,$Y$809&gt;=INDEX($Y$796:$Y$923,1+$A$809-Assumptions!$B$81),$Y$809&gt;INDEX($Y$796:$Y$923,1+$A$809+Assumptions!$B$81)),IF($G$809=1,$Z$809&gt;=INDEX($Z$796:$Z$923,1+$A$809-Assumptions!$B$82),$Z$809&gt;INDEX($Z$796:$Z$923,1+$A$809+Assumptions!$B$82)),IF($H$809=1,$AA$809&gt;=INDEX($AA$796:$AA$923,1+$A$809-Assumptions!$B$83),$AA$809&gt;INDEX($AA$796:$AA$923,1+$A$809+Assumptions!$B$83))),1,0)</f>
        <v>0</v>
      </c>
    </row>
    <row r="810" customFormat="false" ht="15" hidden="true" customHeight="false" outlineLevel="0" collapsed="false">
      <c r="A810" s="6" t="n">
        <f aca="false">ROW()-ROW($A$796)+Assumptions!$B$4</f>
        <v>14</v>
      </c>
      <c r="B810" s="12" t="n">
        <f aca="false">MOD(QUOTIENT($A$810,Assumptions!$B$77),2)</f>
        <v>0</v>
      </c>
      <c r="C810" s="12" t="n">
        <f aca="false">MOD(QUOTIENT($A$810,Assumptions!$B$78),2)</f>
        <v>0</v>
      </c>
      <c r="D810" s="12" t="n">
        <f aca="false">MOD(QUOTIENT($A$810,Assumptions!$B$79),2)</f>
        <v>0</v>
      </c>
      <c r="E810" s="12" t="n">
        <f aca="false">MOD(QUOTIENT($A$810,Assumptions!$B$80),2)</f>
        <v>1</v>
      </c>
      <c r="F810" s="12" t="n">
        <f aca="false">MOD(QUOTIENT($A$810,Assumptions!$B$81),2)</f>
        <v>1</v>
      </c>
      <c r="G810" s="12" t="n">
        <f aca="false">MOD(QUOTIENT($A$810,Assumptions!$B$82),2)</f>
        <v>1</v>
      </c>
      <c r="H810" s="12" t="n">
        <f aca="false">MOD(QUOTIENT($A$810,Assumptions!$B$83),2)</f>
        <v>0</v>
      </c>
      <c r="I810" s="12" t="n">
        <f aca="false">IF($B$810=1,MIN(Assumptions!$B$67,MAX(Assumptions!$B$4,Assumptions!$B$26-(Assumptions!$B$4))),Assumptions!$B$4)</f>
        <v>0</v>
      </c>
      <c r="J810" s="12" t="n">
        <f aca="false">IF($C$810=1,MIN(Assumptions!$B$66,MAX(Assumptions!$B$4,Assumptions!$B$26-($I$810))),Assumptions!$B$4)</f>
        <v>0</v>
      </c>
      <c r="K810" s="12" t="n">
        <f aca="false">IF($D$810=1,MIN(Assumptions!$B$61,MAX(Assumptions!$B$4,Assumptions!$B$26-($I$810+$J$810))),Assumptions!$B$4)</f>
        <v>0</v>
      </c>
      <c r="L810" s="12" t="n">
        <f aca="false">IF($E$810=1,MIN(Assumptions!$B$56,MAX(Assumptions!$B$4,Assumptions!$B$26-($I$810+$J$810+$K$810))),Assumptions!$B$4)</f>
        <v>60000000</v>
      </c>
      <c r="M810" s="12" t="n">
        <f aca="false">IF($F$810=1,MIN(Assumptions!$B$51,MAX(Assumptions!$B$4,Assumptions!$B$26-($I$810+$J$810+$K$810+$L$810))),Assumptions!$B$4)</f>
        <v>30000000</v>
      </c>
      <c r="N810" s="12" t="n">
        <f aca="false">IF($G$810=1,MIN(Assumptions!$B$46,MAX(Assumptions!$B$4,Assumptions!$B$26-($I$810+$J$810+$K$810+$L$810+$M$810))),Assumptions!$B$4)</f>
        <v>15000000</v>
      </c>
      <c r="O810" s="12" t="n">
        <f aca="false">IF($H$810=1,MIN(Assumptions!$B$41,MAX(Assumptions!$B$4,Assumptions!$B$26-($I$810+$J$810+$K$810+$L$810+$M$810+$N$810))),Assumptions!$B$4)</f>
        <v>0</v>
      </c>
      <c r="P810" s="12" t="n">
        <f aca="false">$I$810+$J$810+$K$810+$L$810+$M$810+$N$810+$O$810</f>
        <v>105000000</v>
      </c>
      <c r="Q810" s="12" t="n">
        <f aca="false">MAX(Assumptions!$B$4,Assumptions!$B$26-$P$810)</f>
        <v>1895000000</v>
      </c>
      <c r="R810" s="12" t="n">
        <f aca="false">$J$785+$O$785+Assumptions!$B$20+IF($B$810=0,$D$785,Assumptions!$B$4)+IF($C$810=0,$AI$785,Assumptions!$B$4)+IF($D$810=0,$AF$785,Assumptions!$B$4)+IF($E$810=0,$AC$785,Assumptions!$B$4)+IF($F$810=0,$Z$785,Assumptions!$B$4)+IF($G$810=0,$W$785,Assumptions!$B$4)+IF($H$810=0,$T$785,Assumptions!$B$4)</f>
        <v>23129325.4281853</v>
      </c>
      <c r="S810" s="12" t="n">
        <f aca="false">IF($R$810&gt;Assumptions!$B$4,$Q$810/$R$810&gt;Assumptions!$B$13,FALSE())</f>
        <v>1</v>
      </c>
      <c r="T810" s="12" t="n">
        <f aca="false">IF($S$810,($Q$810+Assumptions!$B$14*Assumptions!$B$13)/($R$810+Assumptions!$B$14),IF($R$810&gt;Assumptions!$B$4,$Q$810/$R$810,Assumptions!$B$4))</f>
        <v>74.0362833706605</v>
      </c>
      <c r="U810" s="12" t="n">
        <f aca="false">IF($B$810=1,$I$810,$D$785*$T$810)</f>
        <v>68915606.5631655</v>
      </c>
      <c r="V810" s="12" t="n">
        <f aca="false">IF($C$810=1,$J$810,$AI$785*$T$810)</f>
        <v>455709274.08475</v>
      </c>
      <c r="W810" s="12" t="n">
        <f aca="false">IF($D$810=1,$K$810,$AF$785*$T$810)</f>
        <v>128811307.282998</v>
      </c>
      <c r="X810" s="12" t="n">
        <f aca="false">IF($E$810=1,$L$810,$AC$785*$T$810)</f>
        <v>60000000</v>
      </c>
      <c r="Y810" s="12" t="n">
        <f aca="false">IF($F$810=1,$M$810,$Z$785*$T$810)</f>
        <v>30000000</v>
      </c>
      <c r="Z810" s="12" t="n">
        <f aca="false">IF($G$810=1,$N$810,$W$785*$T$810)</f>
        <v>15000000</v>
      </c>
      <c r="AA810" s="12" t="n">
        <f aca="false">IF($H$810=1,$O$810,$T$785*$T$810)</f>
        <v>370181416.853302</v>
      </c>
      <c r="AB810" s="12" t="n">
        <f aca="false">($J$785+$O$785)*$T$810</f>
        <v>22465136.4531887</v>
      </c>
      <c r="AC810" s="12" t="n">
        <f aca="false">Assumptions!$B$20*$T$810</f>
        <v>666326550.335944</v>
      </c>
      <c r="AD810" s="12" t="n">
        <f aca="false">IF($S$810,Assumptions!$B$14*($T$810-Assumptions!$B$13),Assumptions!$B$4)</f>
        <v>182590708.426651</v>
      </c>
      <c r="AE810" s="12" t="n">
        <f aca="false">$U$810+$V$810+$W$810+$X$810+$Y$810+$Z$810+$AA$810+$AB$810+$AC$810+$AD$810</f>
        <v>2000000000</v>
      </c>
      <c r="AF810" s="12" t="n">
        <f aca="false">IF(AND(IF($B$810=1,$U$810&gt;=INDEX($U$796:$U$923,1+$A$810-Assumptions!$B$77),$U$810&gt;INDEX($U$796:$U$923,1+$A$810+Assumptions!$B$77)),IF($C$810=1,$V$810&gt;=INDEX($V$796:$V$923,1+$A$810-Assumptions!$B$78),$V$810&gt;INDEX($V$796:$V$923,1+$A$810+Assumptions!$B$78)),IF($D$810=1,$W$810&gt;=INDEX($W$796:$W$923,1+$A$810-Assumptions!$B$79),$W$810&gt;INDEX($W$796:$W$923,1+$A$810+Assumptions!$B$79)),IF($E$810=1,$X$810&gt;=INDEX($X$796:$X$923,1+$A$810-Assumptions!$B$80),$X$810&gt;INDEX($X$796:$X$923,1+$A$810+Assumptions!$B$80)),IF($F$810=1,$Y$810&gt;=INDEX($Y$796:$Y$923,1+$A$810-Assumptions!$B$81),$Y$810&gt;INDEX($Y$796:$Y$923,1+$A$810+Assumptions!$B$81)),IF($G$810=1,$Z$810&gt;=INDEX($Z$796:$Z$923,1+$A$810-Assumptions!$B$82),$Z$810&gt;INDEX($Z$796:$Z$923,1+$A$810+Assumptions!$B$82)),IF($H$810=1,$AA$810&gt;=INDEX($AA$796:$AA$923,1+$A$810-Assumptions!$B$83),$AA$810&gt;INDEX($AA$796:$AA$923,1+$A$810+Assumptions!$B$83))),1,0)</f>
        <v>0</v>
      </c>
    </row>
    <row r="811" customFormat="false" ht="15" hidden="true" customHeight="false" outlineLevel="0" collapsed="false">
      <c r="A811" s="6" t="n">
        <f aca="false">ROW()-ROW($A$796)+Assumptions!$B$4</f>
        <v>15</v>
      </c>
      <c r="B811" s="12" t="n">
        <f aca="false">MOD(QUOTIENT($A$811,Assumptions!$B$77),2)</f>
        <v>0</v>
      </c>
      <c r="C811" s="12" t="n">
        <f aca="false">MOD(QUOTIENT($A$811,Assumptions!$B$78),2)</f>
        <v>0</v>
      </c>
      <c r="D811" s="12" t="n">
        <f aca="false">MOD(QUOTIENT($A$811,Assumptions!$B$79),2)</f>
        <v>0</v>
      </c>
      <c r="E811" s="12" t="n">
        <f aca="false">MOD(QUOTIENT($A$811,Assumptions!$B$80),2)</f>
        <v>1</v>
      </c>
      <c r="F811" s="12" t="n">
        <f aca="false">MOD(QUOTIENT($A$811,Assumptions!$B$81),2)</f>
        <v>1</v>
      </c>
      <c r="G811" s="12" t="n">
        <f aca="false">MOD(QUOTIENT($A$811,Assumptions!$B$82),2)</f>
        <v>1</v>
      </c>
      <c r="H811" s="12" t="n">
        <f aca="false">MOD(QUOTIENT($A$811,Assumptions!$B$83),2)</f>
        <v>1</v>
      </c>
      <c r="I811" s="12" t="n">
        <f aca="false">IF($B$811=1,MIN(Assumptions!$B$67,MAX(Assumptions!$B$4,Assumptions!$B$26-(Assumptions!$B$4))),Assumptions!$B$4)</f>
        <v>0</v>
      </c>
      <c r="J811" s="12" t="n">
        <f aca="false">IF($C$811=1,MIN(Assumptions!$B$66,MAX(Assumptions!$B$4,Assumptions!$B$26-($I$811))),Assumptions!$B$4)</f>
        <v>0</v>
      </c>
      <c r="K811" s="12" t="n">
        <f aca="false">IF($D$811=1,MIN(Assumptions!$B$61,MAX(Assumptions!$B$4,Assumptions!$B$26-($I$811+$J$811))),Assumptions!$B$4)</f>
        <v>0</v>
      </c>
      <c r="L811" s="12" t="n">
        <f aca="false">IF($E$811=1,MIN(Assumptions!$B$56,MAX(Assumptions!$B$4,Assumptions!$B$26-($I$811+$J$811+$K$811))),Assumptions!$B$4)</f>
        <v>60000000</v>
      </c>
      <c r="M811" s="12" t="n">
        <f aca="false">IF($F$811=1,MIN(Assumptions!$B$51,MAX(Assumptions!$B$4,Assumptions!$B$26-($I$811+$J$811+$K$811+$L$811))),Assumptions!$B$4)</f>
        <v>30000000</v>
      </c>
      <c r="N811" s="12" t="n">
        <f aca="false">IF($G$811=1,MIN(Assumptions!$B$46,MAX(Assumptions!$B$4,Assumptions!$B$26-($I$811+$J$811+$K$811+$L$811+$M$811))),Assumptions!$B$4)</f>
        <v>15000000</v>
      </c>
      <c r="O811" s="12" t="n">
        <f aca="false">IF($H$811=1,MIN(Assumptions!$B$41,MAX(Assumptions!$B$4,Assumptions!$B$26-($I$811+$J$811+$K$811+$L$811+$M$811+$N$811))),Assumptions!$B$4)</f>
        <v>5000000</v>
      </c>
      <c r="P811" s="12" t="n">
        <f aca="false">$I$811+$J$811+$K$811+$L$811+$M$811+$N$811+$O$811</f>
        <v>110000000</v>
      </c>
      <c r="Q811" s="12" t="n">
        <f aca="false">MAX(Assumptions!$B$4,Assumptions!$B$26-$P$811)</f>
        <v>1890000000</v>
      </c>
      <c r="R811" s="12" t="n">
        <f aca="false">$J$785+$O$785+Assumptions!$B$20+IF($B$811=0,$D$785,Assumptions!$B$4)+IF($C$811=0,$AI$785,Assumptions!$B$4)+IF($D$811=0,$AF$785,Assumptions!$B$4)+IF($E$811=0,$AC$785,Assumptions!$B$4)+IF($F$811=0,$Z$785,Assumptions!$B$4)+IF($G$811=0,$W$785,Assumptions!$B$4)+IF($H$811=0,$T$785,Assumptions!$B$4)</f>
        <v>18129325.4281853</v>
      </c>
      <c r="S811" s="12" t="n">
        <f aca="false">IF($R$811&gt;Assumptions!$B$4,$Q$811/$R$811&gt;Assumptions!$B$13,FALSE())</f>
        <v>1</v>
      </c>
      <c r="T811" s="12" t="n">
        <f aca="false">IF($S$811,($Q$811+Assumptions!$B$14*Assumptions!$B$13)/($R$811+Assumptions!$B$14),IF($R$811&gt;Assumptions!$B$4,$Q$811/$R$811,Assumptions!$B$4))</f>
        <v>91.7383366018517</v>
      </c>
      <c r="U811" s="12" t="n">
        <f aca="false">IF($B$811=1,$I$811,$D$785*$T$811)</f>
        <v>85393307.4997907</v>
      </c>
      <c r="V811" s="12" t="n">
        <f aca="false">IF($C$811=1,$J$811,$AI$785*$T$811)</f>
        <v>564669225.348222</v>
      </c>
      <c r="W811" s="12" t="n">
        <f aca="false">IF($D$811=1,$K$811,$AF$785*$T$811)</f>
        <v>159610052.36434</v>
      </c>
      <c r="X811" s="12" t="n">
        <f aca="false">IF($E$811=1,$L$811,$AC$785*$T$811)</f>
        <v>60000000</v>
      </c>
      <c r="Y811" s="12" t="n">
        <f aca="false">IF($F$811=1,$M$811,$Z$785*$T$811)</f>
        <v>30000000</v>
      </c>
      <c r="Z811" s="12" t="n">
        <f aca="false">IF($G$811=1,$N$811,$W$785*$T$811)</f>
        <v>15000000</v>
      </c>
      <c r="AA811" s="12" t="n">
        <f aca="false">IF($H$811=1,$O$811,$T$785*$T$811)</f>
        <v>5000000</v>
      </c>
      <c r="AB811" s="12" t="n">
        <f aca="false">($J$785+$O$785)*$T$811</f>
        <v>27836543.8663534</v>
      </c>
      <c r="AC811" s="12" t="n">
        <f aca="false">Assumptions!$B$20*$T$811</f>
        <v>825645029.416665</v>
      </c>
      <c r="AD811" s="12" t="n">
        <f aca="false">IF($S$811,Assumptions!$B$14*($T$811-Assumptions!$B$13),Assumptions!$B$4)</f>
        <v>226845841.504629</v>
      </c>
      <c r="AE811" s="12" t="n">
        <f aca="false">$U$811+$V$811+$W$811+$X$811+$Y$811+$Z$811+$AA$811+$AB$811+$AC$811+$AD$811</f>
        <v>2000000000</v>
      </c>
      <c r="AF811" s="12" t="n">
        <f aca="false">IF(AND(IF($B$811=1,$U$811&gt;=INDEX($U$796:$U$923,1+$A$811-Assumptions!$B$77),$U$811&gt;INDEX($U$796:$U$923,1+$A$811+Assumptions!$B$77)),IF($C$811=1,$V$811&gt;=INDEX($V$796:$V$923,1+$A$811-Assumptions!$B$78),$V$811&gt;INDEX($V$796:$V$923,1+$A$811+Assumptions!$B$78)),IF($D$811=1,$W$811&gt;=INDEX($W$796:$W$923,1+$A$811-Assumptions!$B$79),$W$811&gt;INDEX($W$796:$W$923,1+$A$811+Assumptions!$B$79)),IF($E$811=1,$X$811&gt;=INDEX($X$796:$X$923,1+$A$811-Assumptions!$B$80),$X$811&gt;INDEX($X$796:$X$923,1+$A$811+Assumptions!$B$80)),IF($F$811=1,$Y$811&gt;=INDEX($Y$796:$Y$923,1+$A$811-Assumptions!$B$81),$Y$811&gt;INDEX($Y$796:$Y$923,1+$A$811+Assumptions!$B$81)),IF($G$811=1,$Z$811&gt;=INDEX($Z$796:$Z$923,1+$A$811-Assumptions!$B$82),$Z$811&gt;INDEX($Z$796:$Z$923,1+$A$811+Assumptions!$B$82)),IF($H$811=1,$AA$811&gt;=INDEX($AA$796:$AA$923,1+$A$811-Assumptions!$B$83),$AA$811&gt;INDEX($AA$796:$AA$923,1+$A$811+Assumptions!$B$83))),1,0)</f>
        <v>0</v>
      </c>
    </row>
    <row r="812" customFormat="false" ht="15" hidden="true" customHeight="false" outlineLevel="0" collapsed="false">
      <c r="A812" s="6" t="n">
        <f aca="false">ROW()-ROW($A$796)+Assumptions!$B$4</f>
        <v>16</v>
      </c>
      <c r="B812" s="12" t="n">
        <f aca="false">MOD(QUOTIENT($A$812,Assumptions!$B$77),2)</f>
        <v>0</v>
      </c>
      <c r="C812" s="12" t="n">
        <f aca="false">MOD(QUOTIENT($A$812,Assumptions!$B$78),2)</f>
        <v>0</v>
      </c>
      <c r="D812" s="12" t="n">
        <f aca="false">MOD(QUOTIENT($A$812,Assumptions!$B$79),2)</f>
        <v>1</v>
      </c>
      <c r="E812" s="12" t="n">
        <f aca="false">MOD(QUOTIENT($A$812,Assumptions!$B$80),2)</f>
        <v>0</v>
      </c>
      <c r="F812" s="12" t="n">
        <f aca="false">MOD(QUOTIENT($A$812,Assumptions!$B$81),2)</f>
        <v>0</v>
      </c>
      <c r="G812" s="12" t="n">
        <f aca="false">MOD(QUOTIENT($A$812,Assumptions!$B$82),2)</f>
        <v>0</v>
      </c>
      <c r="H812" s="12" t="n">
        <f aca="false">MOD(QUOTIENT($A$812,Assumptions!$B$83),2)</f>
        <v>0</v>
      </c>
      <c r="I812" s="12" t="n">
        <f aca="false">IF($B$812=1,MIN(Assumptions!$B$67,MAX(Assumptions!$B$4,Assumptions!$B$26-(Assumptions!$B$4))),Assumptions!$B$4)</f>
        <v>0</v>
      </c>
      <c r="J812" s="12" t="n">
        <f aca="false">IF($C$812=1,MIN(Assumptions!$B$66,MAX(Assumptions!$B$4,Assumptions!$B$26-($I$812))),Assumptions!$B$4)</f>
        <v>0</v>
      </c>
      <c r="K812" s="12" t="n">
        <f aca="false">IF($D$812=1,MIN(Assumptions!$B$61,MAX(Assumptions!$B$4,Assumptions!$B$26-($I$812+$J$812))),Assumptions!$B$4)</f>
        <v>100000000</v>
      </c>
      <c r="L812" s="12" t="n">
        <f aca="false">IF($E$812=1,MIN(Assumptions!$B$56,MAX(Assumptions!$B$4,Assumptions!$B$26-($I$812+$J$812+$K$812))),Assumptions!$B$4)</f>
        <v>0</v>
      </c>
      <c r="M812" s="12" t="n">
        <f aca="false">IF($F$812=1,MIN(Assumptions!$B$51,MAX(Assumptions!$B$4,Assumptions!$B$26-($I$812+$J$812+$K$812+$L$812))),Assumptions!$B$4)</f>
        <v>0</v>
      </c>
      <c r="N812" s="12" t="n">
        <f aca="false">IF($G$812=1,MIN(Assumptions!$B$46,MAX(Assumptions!$B$4,Assumptions!$B$26-($I$812+$J$812+$K$812+$L$812+$M$812))),Assumptions!$B$4)</f>
        <v>0</v>
      </c>
      <c r="O812" s="12" t="n">
        <f aca="false">IF($H$812=1,MIN(Assumptions!$B$41,MAX(Assumptions!$B$4,Assumptions!$B$26-($I$812+$J$812+$K$812+$L$812+$M$812+$N$812))),Assumptions!$B$4)</f>
        <v>0</v>
      </c>
      <c r="P812" s="12" t="n">
        <f aca="false">$I$812+$J$812+$K$812+$L$812+$M$812+$N$812+$O$812</f>
        <v>100000000</v>
      </c>
      <c r="Q812" s="12" t="n">
        <f aca="false">MAX(Assumptions!$B$4,Assumptions!$B$26-$P$812)</f>
        <v>1900000000</v>
      </c>
      <c r="R812" s="12" t="n">
        <f aca="false">$J$785+$O$785+Assumptions!$B$20+IF($B$812=0,$D$785,Assumptions!$B$4)+IF($C$812=0,$AI$785,Assumptions!$B$4)+IF($D$812=0,$AF$785,Assumptions!$B$4)+IF($E$812=0,$AC$785,Assumptions!$B$4)+IF($F$812=0,$Z$785,Assumptions!$B$4)+IF($G$812=0,$W$785,Assumptions!$B$4)+IF($H$812=0,$T$785,Assumptions!$B$4)</f>
        <v>31789485.1577316</v>
      </c>
      <c r="S812" s="12" t="n">
        <f aca="false">IF($R$812&gt;Assumptions!$B$4,$Q$812/$R$812&gt;Assumptions!$B$13,FALSE())</f>
        <v>1</v>
      </c>
      <c r="T812" s="12" t="n">
        <f aca="false">IF($S$812,($Q$812+Assumptions!$B$14*Assumptions!$B$13)/($R$812+Assumptions!$B$14),IF($R$812&gt;Assumptions!$B$4,$Q$812/$R$812,Assumptions!$B$4))</f>
        <v>55.4834810510716</v>
      </c>
      <c r="U812" s="12" t="n">
        <f aca="false">IF($B$812=1,$I$812,$D$785*$T$812)</f>
        <v>51645998.1078111</v>
      </c>
      <c r="V812" s="12" t="n">
        <f aca="false">IF($C$812=1,$J$812,$AI$785*$T$812)</f>
        <v>341512778.901846</v>
      </c>
      <c r="W812" s="12" t="n">
        <f aca="false">IF($D$812=1,$K$812,$AF$785*$T$812)</f>
        <v>100000000</v>
      </c>
      <c r="X812" s="12" t="n">
        <f aca="false">IF($E$812=1,$L$812,$AC$785*$T$812)</f>
        <v>133160354.522572</v>
      </c>
      <c r="Y812" s="12" t="n">
        <f aca="false">IF($F$812=1,$M$812,$Z$785*$T$812)</f>
        <v>166450443.153215</v>
      </c>
      <c r="Z812" s="12" t="n">
        <f aca="false">IF($G$812=1,$N$812,$W$785*$T$812)</f>
        <v>277417405.255358</v>
      </c>
      <c r="AA812" s="12" t="n">
        <f aca="false">IF($H$812=1,$O$812,$T$785*$T$812)</f>
        <v>277417405.255358</v>
      </c>
      <c r="AB812" s="12" t="n">
        <f aca="false">($J$785+$O$785)*$T$812</f>
        <v>16835582.7165169</v>
      </c>
      <c r="AC812" s="12" t="n">
        <f aca="false">Assumptions!$B$20*$T$812</f>
        <v>499351329.459644</v>
      </c>
      <c r="AD812" s="12" t="n">
        <f aca="false">IF($S$812,Assumptions!$B$14*($T$812-Assumptions!$B$13),Assumptions!$B$4)</f>
        <v>136208702.627679</v>
      </c>
      <c r="AE812" s="12" t="n">
        <f aca="false">$U$812+$V$812+$W$812+$X$812+$Y$812+$Z$812+$AA$812+$AB$812+$AC$812+$AD$812</f>
        <v>2000000000</v>
      </c>
      <c r="AF812" s="12" t="n">
        <f aca="false">IF(AND(IF($B$812=1,$U$812&gt;=INDEX($U$796:$U$923,1+$A$812-Assumptions!$B$77),$U$812&gt;INDEX($U$796:$U$923,1+$A$812+Assumptions!$B$77)),IF($C$812=1,$V$812&gt;=INDEX($V$796:$V$923,1+$A$812-Assumptions!$B$78),$V$812&gt;INDEX($V$796:$V$923,1+$A$812+Assumptions!$B$78)),IF($D$812=1,$W$812&gt;=INDEX($W$796:$W$923,1+$A$812-Assumptions!$B$79),$W$812&gt;INDEX($W$796:$W$923,1+$A$812+Assumptions!$B$79)),IF($E$812=1,$X$812&gt;=INDEX($X$796:$X$923,1+$A$812-Assumptions!$B$80),$X$812&gt;INDEX($X$796:$X$923,1+$A$812+Assumptions!$B$80)),IF($F$812=1,$Y$812&gt;=INDEX($Y$796:$Y$923,1+$A$812-Assumptions!$B$81),$Y$812&gt;INDEX($Y$796:$Y$923,1+$A$812+Assumptions!$B$81)),IF($G$812=1,$Z$812&gt;=INDEX($Z$796:$Z$923,1+$A$812-Assumptions!$B$82),$Z$812&gt;INDEX($Z$796:$Z$923,1+$A$812+Assumptions!$B$82)),IF($H$812=1,$AA$812&gt;=INDEX($AA$796:$AA$923,1+$A$812-Assumptions!$B$83),$AA$812&gt;INDEX($AA$796:$AA$923,1+$A$812+Assumptions!$B$83))),1,0)</f>
        <v>1</v>
      </c>
    </row>
    <row r="813" customFormat="false" ht="15" hidden="true" customHeight="false" outlineLevel="0" collapsed="false">
      <c r="A813" s="6" t="n">
        <f aca="false">ROW()-ROW($A$796)+Assumptions!$B$4</f>
        <v>17</v>
      </c>
      <c r="B813" s="12" t="n">
        <f aca="false">MOD(QUOTIENT($A$813,Assumptions!$B$77),2)</f>
        <v>0</v>
      </c>
      <c r="C813" s="12" t="n">
        <f aca="false">MOD(QUOTIENT($A$813,Assumptions!$B$78),2)</f>
        <v>0</v>
      </c>
      <c r="D813" s="12" t="n">
        <f aca="false">MOD(QUOTIENT($A$813,Assumptions!$B$79),2)</f>
        <v>1</v>
      </c>
      <c r="E813" s="12" t="n">
        <f aca="false">MOD(QUOTIENT($A$813,Assumptions!$B$80),2)</f>
        <v>0</v>
      </c>
      <c r="F813" s="12" t="n">
        <f aca="false">MOD(QUOTIENT($A$813,Assumptions!$B$81),2)</f>
        <v>0</v>
      </c>
      <c r="G813" s="12" t="n">
        <f aca="false">MOD(QUOTIENT($A$813,Assumptions!$B$82),2)</f>
        <v>0</v>
      </c>
      <c r="H813" s="12" t="n">
        <f aca="false">MOD(QUOTIENT($A$813,Assumptions!$B$83),2)</f>
        <v>1</v>
      </c>
      <c r="I813" s="12" t="n">
        <f aca="false">IF($B$813=1,MIN(Assumptions!$B$67,MAX(Assumptions!$B$4,Assumptions!$B$26-(Assumptions!$B$4))),Assumptions!$B$4)</f>
        <v>0</v>
      </c>
      <c r="J813" s="12" t="n">
        <f aca="false">IF($C$813=1,MIN(Assumptions!$B$66,MAX(Assumptions!$B$4,Assumptions!$B$26-($I$813))),Assumptions!$B$4)</f>
        <v>0</v>
      </c>
      <c r="K813" s="12" t="n">
        <f aca="false">IF($D$813=1,MIN(Assumptions!$B$61,MAX(Assumptions!$B$4,Assumptions!$B$26-($I$813+$J$813))),Assumptions!$B$4)</f>
        <v>100000000</v>
      </c>
      <c r="L813" s="12" t="n">
        <f aca="false">IF($E$813=1,MIN(Assumptions!$B$56,MAX(Assumptions!$B$4,Assumptions!$B$26-($I$813+$J$813+$K$813))),Assumptions!$B$4)</f>
        <v>0</v>
      </c>
      <c r="M813" s="12" t="n">
        <f aca="false">IF($F$813=1,MIN(Assumptions!$B$51,MAX(Assumptions!$B$4,Assumptions!$B$26-($I$813+$J$813+$K$813+$L$813))),Assumptions!$B$4)</f>
        <v>0</v>
      </c>
      <c r="N813" s="12" t="n">
        <f aca="false">IF($G$813=1,MIN(Assumptions!$B$46,MAX(Assumptions!$B$4,Assumptions!$B$26-($I$813+$J$813+$K$813+$L$813+$M$813))),Assumptions!$B$4)</f>
        <v>0</v>
      </c>
      <c r="O813" s="12" t="n">
        <f aca="false">IF($H$813=1,MIN(Assumptions!$B$41,MAX(Assumptions!$B$4,Assumptions!$B$26-($I$813+$J$813+$K$813+$L$813+$M$813+$N$813))),Assumptions!$B$4)</f>
        <v>5000000</v>
      </c>
      <c r="P813" s="12" t="n">
        <f aca="false">$I$813+$J$813+$K$813+$L$813+$M$813+$N$813+$O$813</f>
        <v>105000000</v>
      </c>
      <c r="Q813" s="12" t="n">
        <f aca="false">MAX(Assumptions!$B$4,Assumptions!$B$26-$P$813)</f>
        <v>1895000000</v>
      </c>
      <c r="R813" s="12" t="n">
        <f aca="false">$J$785+$O$785+Assumptions!$B$20+IF($B$813=0,$D$785,Assumptions!$B$4)+IF($C$813=0,$AI$785,Assumptions!$B$4)+IF($D$813=0,$AF$785,Assumptions!$B$4)+IF($E$813=0,$AC$785,Assumptions!$B$4)+IF($F$813=0,$Z$785,Assumptions!$B$4)+IF($G$813=0,$W$785,Assumptions!$B$4)+IF($H$813=0,$T$785,Assumptions!$B$4)</f>
        <v>26789485.1577316</v>
      </c>
      <c r="S813" s="12" t="n">
        <f aca="false">IF($R$813&gt;Assumptions!$B$4,$Q$813/$R$813&gt;Assumptions!$B$13,FALSE())</f>
        <v>1</v>
      </c>
      <c r="T813" s="12" t="n">
        <f aca="false">IF($S$813,($Q$813+Assumptions!$B$14*Assumptions!$B$13)/($R$813+Assumptions!$B$14),IF($R$813&gt;Assumptions!$B$4,$Q$813/$R$813,Assumptions!$B$4))</f>
        <v>64.7843411989478</v>
      </c>
      <c r="U813" s="12" t="n">
        <f aca="false">IF($B$813=1,$I$813,$D$785*$T$813)</f>
        <v>60303569.6317765</v>
      </c>
      <c r="V813" s="12" t="n">
        <f aca="false">IF($C$813=1,$J$813,$AI$785*$T$813)</f>
        <v>398761576.834241</v>
      </c>
      <c r="W813" s="12" t="n">
        <f aca="false">IF($D$813=1,$K$813,$AF$785*$T$813)</f>
        <v>100000000</v>
      </c>
      <c r="X813" s="12" t="n">
        <f aca="false">IF($E$813=1,$L$813,$AC$785*$T$813)</f>
        <v>155482418.877475</v>
      </c>
      <c r="Y813" s="12" t="n">
        <f aca="false">IF($F$813=1,$M$813,$Z$785*$T$813)</f>
        <v>194353023.596843</v>
      </c>
      <c r="Z813" s="12" t="n">
        <f aca="false">IF($G$813=1,$N$813,$W$785*$T$813)</f>
        <v>323921705.994739</v>
      </c>
      <c r="AA813" s="12" t="n">
        <f aca="false">IF($H$813=1,$O$813,$T$785*$T$813)</f>
        <v>5000000</v>
      </c>
      <c r="AB813" s="12" t="n">
        <f aca="false">($J$785+$O$785)*$T$813</f>
        <v>19657781.2770252</v>
      </c>
      <c r="AC813" s="12" t="n">
        <f aca="false">Assumptions!$B$20*$T$813</f>
        <v>583059070.79053</v>
      </c>
      <c r="AD813" s="12" t="n">
        <f aca="false">IF($S$813,Assumptions!$B$14*($T$813-Assumptions!$B$13),Assumptions!$B$4)</f>
        <v>159460852.99737</v>
      </c>
      <c r="AE813" s="12" t="n">
        <f aca="false">$U$813+$V$813+$W$813+$X$813+$Y$813+$Z$813+$AA$813+$AB$813+$AC$813+$AD$813</f>
        <v>2000000000</v>
      </c>
      <c r="AF813" s="12" t="n">
        <f aca="false">IF(AND(IF($B$813=1,$U$813&gt;=INDEX($U$796:$U$923,1+$A$813-Assumptions!$B$77),$U$813&gt;INDEX($U$796:$U$923,1+$A$813+Assumptions!$B$77)),IF($C$813=1,$V$813&gt;=INDEX($V$796:$V$923,1+$A$813-Assumptions!$B$78),$V$813&gt;INDEX($V$796:$V$923,1+$A$813+Assumptions!$B$78)),IF($D$813=1,$W$813&gt;=INDEX($W$796:$W$923,1+$A$813-Assumptions!$B$79),$W$813&gt;INDEX($W$796:$W$923,1+$A$813+Assumptions!$B$79)),IF($E$813=1,$X$813&gt;=INDEX($X$796:$X$923,1+$A$813-Assumptions!$B$80),$X$813&gt;INDEX($X$796:$X$923,1+$A$813+Assumptions!$B$80)),IF($F$813=1,$Y$813&gt;=INDEX($Y$796:$Y$923,1+$A$813-Assumptions!$B$81),$Y$813&gt;INDEX($Y$796:$Y$923,1+$A$813+Assumptions!$B$81)),IF($G$813=1,$Z$813&gt;=INDEX($Z$796:$Z$923,1+$A$813-Assumptions!$B$82),$Z$813&gt;INDEX($Z$796:$Z$923,1+$A$813+Assumptions!$B$82)),IF($H$813=1,$AA$813&gt;=INDEX($AA$796:$AA$923,1+$A$813-Assumptions!$B$83),$AA$813&gt;INDEX($AA$796:$AA$923,1+$A$813+Assumptions!$B$83))),1,0)</f>
        <v>0</v>
      </c>
    </row>
    <row r="814" customFormat="false" ht="15" hidden="true" customHeight="false" outlineLevel="0" collapsed="false">
      <c r="A814" s="6" t="n">
        <f aca="false">ROW()-ROW($A$796)+Assumptions!$B$4</f>
        <v>18</v>
      </c>
      <c r="B814" s="12" t="n">
        <f aca="false">MOD(QUOTIENT($A$814,Assumptions!$B$77),2)</f>
        <v>0</v>
      </c>
      <c r="C814" s="12" t="n">
        <f aca="false">MOD(QUOTIENT($A$814,Assumptions!$B$78),2)</f>
        <v>0</v>
      </c>
      <c r="D814" s="12" t="n">
        <f aca="false">MOD(QUOTIENT($A$814,Assumptions!$B$79),2)</f>
        <v>1</v>
      </c>
      <c r="E814" s="12" t="n">
        <f aca="false">MOD(QUOTIENT($A$814,Assumptions!$B$80),2)</f>
        <v>0</v>
      </c>
      <c r="F814" s="12" t="n">
        <f aca="false">MOD(QUOTIENT($A$814,Assumptions!$B$81),2)</f>
        <v>0</v>
      </c>
      <c r="G814" s="12" t="n">
        <f aca="false">MOD(QUOTIENT($A$814,Assumptions!$B$82),2)</f>
        <v>1</v>
      </c>
      <c r="H814" s="12" t="n">
        <f aca="false">MOD(QUOTIENT($A$814,Assumptions!$B$83),2)</f>
        <v>0</v>
      </c>
      <c r="I814" s="12" t="n">
        <f aca="false">IF($B$814=1,MIN(Assumptions!$B$67,MAX(Assumptions!$B$4,Assumptions!$B$26-(Assumptions!$B$4))),Assumptions!$B$4)</f>
        <v>0</v>
      </c>
      <c r="J814" s="12" t="n">
        <f aca="false">IF($C$814=1,MIN(Assumptions!$B$66,MAX(Assumptions!$B$4,Assumptions!$B$26-($I$814))),Assumptions!$B$4)</f>
        <v>0</v>
      </c>
      <c r="K814" s="12" t="n">
        <f aca="false">IF($D$814=1,MIN(Assumptions!$B$61,MAX(Assumptions!$B$4,Assumptions!$B$26-($I$814+$J$814))),Assumptions!$B$4)</f>
        <v>100000000</v>
      </c>
      <c r="L814" s="12" t="n">
        <f aca="false">IF($E$814=1,MIN(Assumptions!$B$56,MAX(Assumptions!$B$4,Assumptions!$B$26-($I$814+$J$814+$K$814))),Assumptions!$B$4)</f>
        <v>0</v>
      </c>
      <c r="M814" s="12" t="n">
        <f aca="false">IF($F$814=1,MIN(Assumptions!$B$51,MAX(Assumptions!$B$4,Assumptions!$B$26-($I$814+$J$814+$K$814+$L$814))),Assumptions!$B$4)</f>
        <v>0</v>
      </c>
      <c r="N814" s="12" t="n">
        <f aca="false">IF($G$814=1,MIN(Assumptions!$B$46,MAX(Assumptions!$B$4,Assumptions!$B$26-($I$814+$J$814+$K$814+$L$814+$M$814))),Assumptions!$B$4)</f>
        <v>15000000</v>
      </c>
      <c r="O814" s="12" t="n">
        <f aca="false">IF($H$814=1,MIN(Assumptions!$B$41,MAX(Assumptions!$B$4,Assumptions!$B$26-($I$814+$J$814+$K$814+$L$814+$M$814+$N$814))),Assumptions!$B$4)</f>
        <v>0</v>
      </c>
      <c r="P814" s="12" t="n">
        <f aca="false">$I$814+$J$814+$K$814+$L$814+$M$814+$N$814+$O$814</f>
        <v>115000000</v>
      </c>
      <c r="Q814" s="12" t="n">
        <f aca="false">MAX(Assumptions!$B$4,Assumptions!$B$26-$P$814)</f>
        <v>1885000000</v>
      </c>
      <c r="R814" s="12" t="n">
        <f aca="false">$J$785+$O$785+Assumptions!$B$20+IF($B$814=0,$D$785,Assumptions!$B$4)+IF($C$814=0,$AI$785,Assumptions!$B$4)+IF($D$814=0,$AF$785,Assumptions!$B$4)+IF($E$814=0,$AC$785,Assumptions!$B$4)+IF($F$814=0,$Z$785,Assumptions!$B$4)+IF($G$814=0,$W$785,Assumptions!$B$4)+IF($H$814=0,$T$785,Assumptions!$B$4)</f>
        <v>26789485.1577316</v>
      </c>
      <c r="S814" s="12" t="n">
        <f aca="false">IF($R$814&gt;Assumptions!$B$4,$Q$814/$R$814&gt;Assumptions!$B$13,FALSE())</f>
        <v>1</v>
      </c>
      <c r="T814" s="12" t="n">
        <f aca="false">IF($S$814,($Q$814+Assumptions!$B$14*Assumptions!$B$13)/($R$814+Assumptions!$B$14),IF($R$814&gt;Assumptions!$B$4,$Q$814/$R$814,Assumptions!$B$4))</f>
        <v>64.4429217459889</v>
      </c>
      <c r="U814" s="12" t="n">
        <f aca="false">IF($B$814=1,$I$814,$D$785*$T$814)</f>
        <v>59985764.258223</v>
      </c>
      <c r="V814" s="12" t="n">
        <f aca="false">IF($C$814=1,$J$814,$AI$785*$T$814)</f>
        <v>396660066.547895</v>
      </c>
      <c r="W814" s="12" t="n">
        <f aca="false">IF($D$814=1,$K$814,$AF$785*$T$814)</f>
        <v>100000000</v>
      </c>
      <c r="X814" s="12" t="n">
        <f aca="false">IF($E$814=1,$L$814,$AC$785*$T$814)</f>
        <v>154663012.190373</v>
      </c>
      <c r="Y814" s="12" t="n">
        <f aca="false">IF($F$814=1,$M$814,$Z$785*$T$814)</f>
        <v>193328765.237967</v>
      </c>
      <c r="Z814" s="12" t="n">
        <f aca="false">IF($G$814=1,$N$814,$W$785*$T$814)</f>
        <v>15000000</v>
      </c>
      <c r="AA814" s="12" t="n">
        <f aca="false">IF($H$814=1,$O$814,$T$785*$T$814)</f>
        <v>322214608.729945</v>
      </c>
      <c r="AB814" s="12" t="n">
        <f aca="false">($J$785+$O$785)*$T$814</f>
        <v>19554182.9567247</v>
      </c>
      <c r="AC814" s="12" t="n">
        <f aca="false">Assumptions!$B$20*$T$814</f>
        <v>579986295.7139</v>
      </c>
      <c r="AD814" s="12" t="n">
        <f aca="false">IF($S$814,Assumptions!$B$14*($T$814-Assumptions!$B$13),Assumptions!$B$4)</f>
        <v>158607304.364972</v>
      </c>
      <c r="AE814" s="12" t="n">
        <f aca="false">$U$814+$V$814+$W$814+$X$814+$Y$814+$Z$814+$AA$814+$AB$814+$AC$814+$AD$814</f>
        <v>2000000000</v>
      </c>
      <c r="AF814" s="12" t="n">
        <f aca="false">IF(AND(IF($B$814=1,$U$814&gt;=INDEX($U$796:$U$923,1+$A$814-Assumptions!$B$77),$U$814&gt;INDEX($U$796:$U$923,1+$A$814+Assumptions!$B$77)),IF($C$814=1,$V$814&gt;=INDEX($V$796:$V$923,1+$A$814-Assumptions!$B$78),$V$814&gt;INDEX($V$796:$V$923,1+$A$814+Assumptions!$B$78)),IF($D$814=1,$W$814&gt;=INDEX($W$796:$W$923,1+$A$814-Assumptions!$B$79),$W$814&gt;INDEX($W$796:$W$923,1+$A$814+Assumptions!$B$79)),IF($E$814=1,$X$814&gt;=INDEX($X$796:$X$923,1+$A$814-Assumptions!$B$80),$X$814&gt;INDEX($X$796:$X$923,1+$A$814+Assumptions!$B$80)),IF($F$814=1,$Y$814&gt;=INDEX($Y$796:$Y$923,1+$A$814-Assumptions!$B$81),$Y$814&gt;INDEX($Y$796:$Y$923,1+$A$814+Assumptions!$B$81)),IF($G$814=1,$Z$814&gt;=INDEX($Z$796:$Z$923,1+$A$814-Assumptions!$B$82),$Z$814&gt;INDEX($Z$796:$Z$923,1+$A$814+Assumptions!$B$82)),IF($H$814=1,$AA$814&gt;=INDEX($AA$796:$AA$923,1+$A$814-Assumptions!$B$83),$AA$814&gt;INDEX($AA$796:$AA$923,1+$A$814+Assumptions!$B$83))),1,0)</f>
        <v>0</v>
      </c>
    </row>
    <row r="815" customFormat="false" ht="15" hidden="true" customHeight="false" outlineLevel="0" collapsed="false">
      <c r="A815" s="6" t="n">
        <f aca="false">ROW()-ROW($A$796)+Assumptions!$B$4</f>
        <v>19</v>
      </c>
      <c r="B815" s="12" t="n">
        <f aca="false">MOD(QUOTIENT($A$815,Assumptions!$B$77),2)</f>
        <v>0</v>
      </c>
      <c r="C815" s="12" t="n">
        <f aca="false">MOD(QUOTIENT($A$815,Assumptions!$B$78),2)</f>
        <v>0</v>
      </c>
      <c r="D815" s="12" t="n">
        <f aca="false">MOD(QUOTIENT($A$815,Assumptions!$B$79),2)</f>
        <v>1</v>
      </c>
      <c r="E815" s="12" t="n">
        <f aca="false">MOD(QUOTIENT($A$815,Assumptions!$B$80),2)</f>
        <v>0</v>
      </c>
      <c r="F815" s="12" t="n">
        <f aca="false">MOD(QUOTIENT($A$815,Assumptions!$B$81),2)</f>
        <v>0</v>
      </c>
      <c r="G815" s="12" t="n">
        <f aca="false">MOD(QUOTIENT($A$815,Assumptions!$B$82),2)</f>
        <v>1</v>
      </c>
      <c r="H815" s="12" t="n">
        <f aca="false">MOD(QUOTIENT($A$815,Assumptions!$B$83),2)</f>
        <v>1</v>
      </c>
      <c r="I815" s="12" t="n">
        <f aca="false">IF($B$815=1,MIN(Assumptions!$B$67,MAX(Assumptions!$B$4,Assumptions!$B$26-(Assumptions!$B$4))),Assumptions!$B$4)</f>
        <v>0</v>
      </c>
      <c r="J815" s="12" t="n">
        <f aca="false">IF($C$815=1,MIN(Assumptions!$B$66,MAX(Assumptions!$B$4,Assumptions!$B$26-($I$815))),Assumptions!$B$4)</f>
        <v>0</v>
      </c>
      <c r="K815" s="12" t="n">
        <f aca="false">IF($D$815=1,MIN(Assumptions!$B$61,MAX(Assumptions!$B$4,Assumptions!$B$26-($I$815+$J$815))),Assumptions!$B$4)</f>
        <v>100000000</v>
      </c>
      <c r="L815" s="12" t="n">
        <f aca="false">IF($E$815=1,MIN(Assumptions!$B$56,MAX(Assumptions!$B$4,Assumptions!$B$26-($I$815+$J$815+$K$815))),Assumptions!$B$4)</f>
        <v>0</v>
      </c>
      <c r="M815" s="12" t="n">
        <f aca="false">IF($F$815=1,MIN(Assumptions!$B$51,MAX(Assumptions!$B$4,Assumptions!$B$26-($I$815+$J$815+$K$815+$L$815))),Assumptions!$B$4)</f>
        <v>0</v>
      </c>
      <c r="N815" s="12" t="n">
        <f aca="false">IF($G$815=1,MIN(Assumptions!$B$46,MAX(Assumptions!$B$4,Assumptions!$B$26-($I$815+$J$815+$K$815+$L$815+$M$815))),Assumptions!$B$4)</f>
        <v>15000000</v>
      </c>
      <c r="O815" s="12" t="n">
        <f aca="false">IF($H$815=1,MIN(Assumptions!$B$41,MAX(Assumptions!$B$4,Assumptions!$B$26-($I$815+$J$815+$K$815+$L$815+$M$815+$N$815))),Assumptions!$B$4)</f>
        <v>5000000</v>
      </c>
      <c r="P815" s="12" t="n">
        <f aca="false">$I$815+$J$815+$K$815+$L$815+$M$815+$N$815+$O$815</f>
        <v>120000000</v>
      </c>
      <c r="Q815" s="12" t="n">
        <f aca="false">MAX(Assumptions!$B$4,Assumptions!$B$26-$P$815)</f>
        <v>1880000000</v>
      </c>
      <c r="R815" s="12" t="n">
        <f aca="false">$J$785+$O$785+Assumptions!$B$20+IF($B$815=0,$D$785,Assumptions!$B$4)+IF($C$815=0,$AI$785,Assumptions!$B$4)+IF($D$815=0,$AF$785,Assumptions!$B$4)+IF($E$815=0,$AC$785,Assumptions!$B$4)+IF($F$815=0,$Z$785,Assumptions!$B$4)+IF($G$815=0,$W$785,Assumptions!$B$4)+IF($H$815=0,$T$785,Assumptions!$B$4)</f>
        <v>21789485.1577316</v>
      </c>
      <c r="S815" s="12" t="n">
        <f aca="false">IF($R$815&gt;Assumptions!$B$4,$Q$815/$R$815&gt;Assumptions!$B$13,FALSE())</f>
        <v>1</v>
      </c>
      <c r="T815" s="12" t="n">
        <f aca="false">IF($S$815,($Q$815+Assumptions!$B$14*Assumptions!$B$13)/($R$815+Assumptions!$B$14),IF($R$815&gt;Assumptions!$B$4,$Q$815/$R$815,Assumptions!$B$4))</f>
        <v>77.502671949421</v>
      </c>
      <c r="U815" s="12" t="n">
        <f aca="false">IF($B$815=1,$I$815,$D$785*$T$815)</f>
        <v>72142244.3765863</v>
      </c>
      <c r="V815" s="12" t="n">
        <f aca="false">IF($C$815=1,$J$815,$AI$785*$T$815)</f>
        <v>477045642.565243</v>
      </c>
      <c r="W815" s="12" t="n">
        <f aca="false">IF($D$815=1,$K$815,$AF$785*$T$815)</f>
        <v>100000000</v>
      </c>
      <c r="X815" s="12" t="n">
        <f aca="false">IF($E$815=1,$L$815,$AC$785*$T$815)</f>
        <v>186006412.67861</v>
      </c>
      <c r="Y815" s="12" t="n">
        <f aca="false">IF($F$815=1,$M$815,$Z$785*$T$815)</f>
        <v>232508015.848263</v>
      </c>
      <c r="Z815" s="12" t="n">
        <f aca="false">IF($G$815=1,$N$815,$W$785*$T$815)</f>
        <v>15000000</v>
      </c>
      <c r="AA815" s="12" t="n">
        <f aca="false">IF($H$815=1,$O$815,$T$785*$T$815)</f>
        <v>5000000</v>
      </c>
      <c r="AB815" s="12" t="n">
        <f aca="false">($J$785+$O$785)*$T$815</f>
        <v>23516957.1129558</v>
      </c>
      <c r="AC815" s="12" t="n">
        <f aca="false">Assumptions!$B$20*$T$815</f>
        <v>697524047.544789</v>
      </c>
      <c r="AD815" s="12" t="n">
        <f aca="false">IF($S$815,Assumptions!$B$14*($T$815-Assumptions!$B$13),Assumptions!$B$4)</f>
        <v>191256679.873553</v>
      </c>
      <c r="AE815" s="12" t="n">
        <f aca="false">$U$815+$V$815+$W$815+$X$815+$Y$815+$Z$815+$AA$815+$AB$815+$AC$815+$AD$815</f>
        <v>2000000000</v>
      </c>
      <c r="AF815" s="12" t="n">
        <f aca="false">IF(AND(IF($B$815=1,$U$815&gt;=INDEX($U$796:$U$923,1+$A$815-Assumptions!$B$77),$U$815&gt;INDEX($U$796:$U$923,1+$A$815+Assumptions!$B$77)),IF($C$815=1,$V$815&gt;=INDEX($V$796:$V$923,1+$A$815-Assumptions!$B$78),$V$815&gt;INDEX($V$796:$V$923,1+$A$815+Assumptions!$B$78)),IF($D$815=1,$W$815&gt;=INDEX($W$796:$W$923,1+$A$815-Assumptions!$B$79),$W$815&gt;INDEX($W$796:$W$923,1+$A$815+Assumptions!$B$79)),IF($E$815=1,$X$815&gt;=INDEX($X$796:$X$923,1+$A$815-Assumptions!$B$80),$X$815&gt;INDEX($X$796:$X$923,1+$A$815+Assumptions!$B$80)),IF($F$815=1,$Y$815&gt;=INDEX($Y$796:$Y$923,1+$A$815-Assumptions!$B$81),$Y$815&gt;INDEX($Y$796:$Y$923,1+$A$815+Assumptions!$B$81)),IF($G$815=1,$Z$815&gt;=INDEX($Z$796:$Z$923,1+$A$815-Assumptions!$B$82),$Z$815&gt;INDEX($Z$796:$Z$923,1+$A$815+Assumptions!$B$82)),IF($H$815=1,$AA$815&gt;=INDEX($AA$796:$AA$923,1+$A$815-Assumptions!$B$83),$AA$815&gt;INDEX($AA$796:$AA$923,1+$A$815+Assumptions!$B$83))),1,0)</f>
        <v>0</v>
      </c>
    </row>
    <row r="816" customFormat="false" ht="15" hidden="true" customHeight="false" outlineLevel="0" collapsed="false">
      <c r="A816" s="6" t="n">
        <f aca="false">ROW()-ROW($A$796)+Assumptions!$B$4</f>
        <v>20</v>
      </c>
      <c r="B816" s="12" t="n">
        <f aca="false">MOD(QUOTIENT($A$816,Assumptions!$B$77),2)</f>
        <v>0</v>
      </c>
      <c r="C816" s="12" t="n">
        <f aca="false">MOD(QUOTIENT($A$816,Assumptions!$B$78),2)</f>
        <v>0</v>
      </c>
      <c r="D816" s="12" t="n">
        <f aca="false">MOD(QUOTIENT($A$816,Assumptions!$B$79),2)</f>
        <v>1</v>
      </c>
      <c r="E816" s="12" t="n">
        <f aca="false">MOD(QUOTIENT($A$816,Assumptions!$B$80),2)</f>
        <v>0</v>
      </c>
      <c r="F816" s="12" t="n">
        <f aca="false">MOD(QUOTIENT($A$816,Assumptions!$B$81),2)</f>
        <v>1</v>
      </c>
      <c r="G816" s="12" t="n">
        <f aca="false">MOD(QUOTIENT($A$816,Assumptions!$B$82),2)</f>
        <v>0</v>
      </c>
      <c r="H816" s="12" t="n">
        <f aca="false">MOD(QUOTIENT($A$816,Assumptions!$B$83),2)</f>
        <v>0</v>
      </c>
      <c r="I816" s="12" t="n">
        <f aca="false">IF($B$816=1,MIN(Assumptions!$B$67,MAX(Assumptions!$B$4,Assumptions!$B$26-(Assumptions!$B$4))),Assumptions!$B$4)</f>
        <v>0</v>
      </c>
      <c r="J816" s="12" t="n">
        <f aca="false">IF($C$816=1,MIN(Assumptions!$B$66,MAX(Assumptions!$B$4,Assumptions!$B$26-($I$816))),Assumptions!$B$4)</f>
        <v>0</v>
      </c>
      <c r="K816" s="12" t="n">
        <f aca="false">IF($D$816=1,MIN(Assumptions!$B$61,MAX(Assumptions!$B$4,Assumptions!$B$26-($I$816+$J$816))),Assumptions!$B$4)</f>
        <v>100000000</v>
      </c>
      <c r="L816" s="12" t="n">
        <f aca="false">IF($E$816=1,MIN(Assumptions!$B$56,MAX(Assumptions!$B$4,Assumptions!$B$26-($I$816+$J$816+$K$816))),Assumptions!$B$4)</f>
        <v>0</v>
      </c>
      <c r="M816" s="12" t="n">
        <f aca="false">IF($F$816=1,MIN(Assumptions!$B$51,MAX(Assumptions!$B$4,Assumptions!$B$26-($I$816+$J$816+$K$816+$L$816))),Assumptions!$B$4)</f>
        <v>30000000</v>
      </c>
      <c r="N816" s="12" t="n">
        <f aca="false">IF($G$816=1,MIN(Assumptions!$B$46,MAX(Assumptions!$B$4,Assumptions!$B$26-($I$816+$J$816+$K$816+$L$816+$M$816))),Assumptions!$B$4)</f>
        <v>0</v>
      </c>
      <c r="O816" s="12" t="n">
        <f aca="false">IF($H$816=1,MIN(Assumptions!$B$41,MAX(Assumptions!$B$4,Assumptions!$B$26-($I$816+$J$816+$K$816+$L$816+$M$816+$N$816))),Assumptions!$B$4)</f>
        <v>0</v>
      </c>
      <c r="P816" s="12" t="n">
        <f aca="false">$I$816+$J$816+$K$816+$L$816+$M$816+$N$816+$O$816</f>
        <v>130000000</v>
      </c>
      <c r="Q816" s="12" t="n">
        <f aca="false">MAX(Assumptions!$B$4,Assumptions!$B$26-$P$816)</f>
        <v>1870000000</v>
      </c>
      <c r="R816" s="12" t="n">
        <f aca="false">$J$785+$O$785+Assumptions!$B$20+IF($B$816=0,$D$785,Assumptions!$B$4)+IF($C$816=0,$AI$785,Assumptions!$B$4)+IF($D$816=0,$AF$785,Assumptions!$B$4)+IF($E$816=0,$AC$785,Assumptions!$B$4)+IF($F$816=0,$Z$785,Assumptions!$B$4)+IF($G$816=0,$W$785,Assumptions!$B$4)+IF($H$816=0,$T$785,Assumptions!$B$4)</f>
        <v>28789485.1577316</v>
      </c>
      <c r="S816" s="12" t="n">
        <f aca="false">IF($R$816&gt;Assumptions!$B$4,$Q$816/$R$816&gt;Assumptions!$B$13,FALSE())</f>
        <v>1</v>
      </c>
      <c r="T816" s="12" t="n">
        <f aca="false">IF($S$816,($Q$816+Assumptions!$B$14*Assumptions!$B$13)/($R$816+Assumptions!$B$14),IF($R$816&gt;Assumptions!$B$4,$Q$816/$R$816,Assumptions!$B$4))</f>
        <v>59.8443851204535</v>
      </c>
      <c r="U816" s="12" t="n">
        <f aca="false">IF($B$816=1,$I$816,$D$785*$T$816)</f>
        <v>55705282.7642357</v>
      </c>
      <c r="V816" s="12" t="n">
        <f aca="false">IF($C$816=1,$J$816,$AI$785*$T$816)</f>
        <v>368355082.936232</v>
      </c>
      <c r="W816" s="12" t="n">
        <f aca="false">IF($D$816=1,$K$816,$AF$785*$T$816)</f>
        <v>100000000</v>
      </c>
      <c r="X816" s="12" t="n">
        <f aca="false">IF($E$816=1,$L$816,$AC$785*$T$816)</f>
        <v>143626524.289088</v>
      </c>
      <c r="Y816" s="12" t="n">
        <f aca="false">IF($F$816=1,$M$816,$Z$785*$T$816)</f>
        <v>30000000</v>
      </c>
      <c r="Z816" s="12" t="n">
        <f aca="false">IF($G$816=1,$N$816,$W$785*$T$816)</f>
        <v>299221925.602267</v>
      </c>
      <c r="AA816" s="12" t="n">
        <f aca="false">IF($H$816=1,$O$816,$T$785*$T$816)</f>
        <v>299221925.602267</v>
      </c>
      <c r="AB816" s="12" t="n">
        <f aca="false">($J$785+$O$785)*$T$816</f>
        <v>18158829.9206945</v>
      </c>
      <c r="AC816" s="12" t="n">
        <f aca="false">Assumptions!$B$20*$T$816</f>
        <v>538599466.084081</v>
      </c>
      <c r="AD816" s="12" t="n">
        <f aca="false">IF($S$816,Assumptions!$B$14*($T$816-Assumptions!$B$13),Assumptions!$B$4)</f>
        <v>147110962.801134</v>
      </c>
      <c r="AE816" s="12" t="n">
        <f aca="false">$U$816+$V$816+$W$816+$X$816+$Y$816+$Z$816+$AA$816+$AB$816+$AC$816+$AD$816</f>
        <v>2000000000</v>
      </c>
      <c r="AF816" s="12" t="n">
        <f aca="false">IF(AND(IF($B$816=1,$U$816&gt;=INDEX($U$796:$U$923,1+$A$816-Assumptions!$B$77),$U$816&gt;INDEX($U$796:$U$923,1+$A$816+Assumptions!$B$77)),IF($C$816=1,$V$816&gt;=INDEX($V$796:$V$923,1+$A$816-Assumptions!$B$78),$V$816&gt;INDEX($V$796:$V$923,1+$A$816+Assumptions!$B$78)),IF($D$816=1,$W$816&gt;=INDEX($W$796:$W$923,1+$A$816-Assumptions!$B$79),$W$816&gt;INDEX($W$796:$W$923,1+$A$816+Assumptions!$B$79)),IF($E$816=1,$X$816&gt;=INDEX($X$796:$X$923,1+$A$816-Assumptions!$B$80),$X$816&gt;INDEX($X$796:$X$923,1+$A$816+Assumptions!$B$80)),IF($F$816=1,$Y$816&gt;=INDEX($Y$796:$Y$923,1+$A$816-Assumptions!$B$81),$Y$816&gt;INDEX($Y$796:$Y$923,1+$A$816+Assumptions!$B$81)),IF($G$816=1,$Z$816&gt;=INDEX($Z$796:$Z$923,1+$A$816-Assumptions!$B$82),$Z$816&gt;INDEX($Z$796:$Z$923,1+$A$816+Assumptions!$B$82)),IF($H$816=1,$AA$816&gt;=INDEX($AA$796:$AA$923,1+$A$816-Assumptions!$B$83),$AA$816&gt;INDEX($AA$796:$AA$923,1+$A$816+Assumptions!$B$83))),1,0)</f>
        <v>0</v>
      </c>
    </row>
    <row r="817" customFormat="false" ht="15" hidden="true" customHeight="false" outlineLevel="0" collapsed="false">
      <c r="A817" s="6" t="n">
        <f aca="false">ROW()-ROW($A$796)+Assumptions!$B$4</f>
        <v>21</v>
      </c>
      <c r="B817" s="12" t="n">
        <f aca="false">MOD(QUOTIENT($A$817,Assumptions!$B$77),2)</f>
        <v>0</v>
      </c>
      <c r="C817" s="12" t="n">
        <f aca="false">MOD(QUOTIENT($A$817,Assumptions!$B$78),2)</f>
        <v>0</v>
      </c>
      <c r="D817" s="12" t="n">
        <f aca="false">MOD(QUOTIENT($A$817,Assumptions!$B$79),2)</f>
        <v>1</v>
      </c>
      <c r="E817" s="12" t="n">
        <f aca="false">MOD(QUOTIENT($A$817,Assumptions!$B$80),2)</f>
        <v>0</v>
      </c>
      <c r="F817" s="12" t="n">
        <f aca="false">MOD(QUOTIENT($A$817,Assumptions!$B$81),2)</f>
        <v>1</v>
      </c>
      <c r="G817" s="12" t="n">
        <f aca="false">MOD(QUOTIENT($A$817,Assumptions!$B$82),2)</f>
        <v>0</v>
      </c>
      <c r="H817" s="12" t="n">
        <f aca="false">MOD(QUOTIENT($A$817,Assumptions!$B$83),2)</f>
        <v>1</v>
      </c>
      <c r="I817" s="12" t="n">
        <f aca="false">IF($B$817=1,MIN(Assumptions!$B$67,MAX(Assumptions!$B$4,Assumptions!$B$26-(Assumptions!$B$4))),Assumptions!$B$4)</f>
        <v>0</v>
      </c>
      <c r="J817" s="12" t="n">
        <f aca="false">IF($C$817=1,MIN(Assumptions!$B$66,MAX(Assumptions!$B$4,Assumptions!$B$26-($I$817))),Assumptions!$B$4)</f>
        <v>0</v>
      </c>
      <c r="K817" s="12" t="n">
        <f aca="false">IF($D$817=1,MIN(Assumptions!$B$61,MAX(Assumptions!$B$4,Assumptions!$B$26-($I$817+$J$817))),Assumptions!$B$4)</f>
        <v>100000000</v>
      </c>
      <c r="L817" s="12" t="n">
        <f aca="false">IF($E$817=1,MIN(Assumptions!$B$56,MAX(Assumptions!$B$4,Assumptions!$B$26-($I$817+$J$817+$K$817))),Assumptions!$B$4)</f>
        <v>0</v>
      </c>
      <c r="M817" s="12" t="n">
        <f aca="false">IF($F$817=1,MIN(Assumptions!$B$51,MAX(Assumptions!$B$4,Assumptions!$B$26-($I$817+$J$817+$K$817+$L$817))),Assumptions!$B$4)</f>
        <v>30000000</v>
      </c>
      <c r="N817" s="12" t="n">
        <f aca="false">IF($G$817=1,MIN(Assumptions!$B$46,MAX(Assumptions!$B$4,Assumptions!$B$26-($I$817+$J$817+$K$817+$L$817+$M$817))),Assumptions!$B$4)</f>
        <v>0</v>
      </c>
      <c r="O817" s="12" t="n">
        <f aca="false">IF($H$817=1,MIN(Assumptions!$B$41,MAX(Assumptions!$B$4,Assumptions!$B$26-($I$817+$J$817+$K$817+$L$817+$M$817+$N$817))),Assumptions!$B$4)</f>
        <v>5000000</v>
      </c>
      <c r="P817" s="12" t="n">
        <f aca="false">$I$817+$J$817+$K$817+$L$817+$M$817+$N$817+$O$817</f>
        <v>135000000</v>
      </c>
      <c r="Q817" s="12" t="n">
        <f aca="false">MAX(Assumptions!$B$4,Assumptions!$B$26-$P$817)</f>
        <v>1865000000</v>
      </c>
      <c r="R817" s="12" t="n">
        <f aca="false">$J$785+$O$785+Assumptions!$B$20+IF($B$817=0,$D$785,Assumptions!$B$4)+IF($C$817=0,$AI$785,Assumptions!$B$4)+IF($D$817=0,$AF$785,Assumptions!$B$4)+IF($E$817=0,$AC$785,Assumptions!$B$4)+IF($F$817=0,$Z$785,Assumptions!$B$4)+IF($G$817=0,$W$785,Assumptions!$B$4)+IF($H$817=0,$T$785,Assumptions!$B$4)</f>
        <v>23789485.1577316</v>
      </c>
      <c r="S817" s="12" t="n">
        <f aca="false">IF($R$817&gt;Assumptions!$B$4,$Q$817/$R$817&gt;Assumptions!$B$13,FALSE())</f>
        <v>1</v>
      </c>
      <c r="T817" s="12" t="n">
        <f aca="false">IF($S$817,($Q$817+Assumptions!$B$14*Assumptions!$B$13)/($R$817+Assumptions!$B$14),IF($R$817&gt;Assumptions!$B$4,$Q$817/$R$817,Assumptions!$B$4))</f>
        <v>71.036005033776</v>
      </c>
      <c r="U817" s="12" t="n">
        <f aca="false">IF($B$817=1,$I$817,$D$785*$T$817)</f>
        <v>66122840.7457682</v>
      </c>
      <c r="V817" s="12" t="n">
        <f aca="false">IF($C$817=1,$J$817,$AI$785*$T$817)</f>
        <v>437241914.559033</v>
      </c>
      <c r="W817" s="12" t="n">
        <f aca="false">IF($D$817=1,$K$817,$AF$785*$T$817)</f>
        <v>100000000</v>
      </c>
      <c r="X817" s="12" t="n">
        <f aca="false">IF($E$817=1,$L$817,$AC$785*$T$817)</f>
        <v>170486412.081063</v>
      </c>
      <c r="Y817" s="12" t="n">
        <f aca="false">IF($F$817=1,$M$817,$Z$785*$T$817)</f>
        <v>30000000</v>
      </c>
      <c r="Z817" s="12" t="n">
        <f aca="false">IF($G$817=1,$N$817,$W$785*$T$817)</f>
        <v>355180025.16888</v>
      </c>
      <c r="AA817" s="12" t="n">
        <f aca="false">IF($H$817=1,$O$817,$T$785*$T$817)</f>
        <v>5000000</v>
      </c>
      <c r="AB817" s="12" t="n">
        <f aca="false">($J$785+$O$785)*$T$817</f>
        <v>21554749.5568313</v>
      </c>
      <c r="AC817" s="12" t="n">
        <f aca="false">Assumptions!$B$20*$T$817</f>
        <v>639324045.303984</v>
      </c>
      <c r="AD817" s="12" t="n">
        <f aca="false">IF($S$817,Assumptions!$B$14*($T$817-Assumptions!$B$13),Assumptions!$B$4)</f>
        <v>175090012.58444</v>
      </c>
      <c r="AE817" s="12" t="n">
        <f aca="false">$U$817+$V$817+$W$817+$X$817+$Y$817+$Z$817+$AA$817+$AB$817+$AC$817+$AD$817</f>
        <v>2000000000</v>
      </c>
      <c r="AF817" s="12" t="n">
        <f aca="false">IF(AND(IF($B$817=1,$U$817&gt;=INDEX($U$796:$U$923,1+$A$817-Assumptions!$B$77),$U$817&gt;INDEX($U$796:$U$923,1+$A$817+Assumptions!$B$77)),IF($C$817=1,$V$817&gt;=INDEX($V$796:$V$923,1+$A$817-Assumptions!$B$78),$V$817&gt;INDEX($V$796:$V$923,1+$A$817+Assumptions!$B$78)),IF($D$817=1,$W$817&gt;=INDEX($W$796:$W$923,1+$A$817-Assumptions!$B$79),$W$817&gt;INDEX($W$796:$W$923,1+$A$817+Assumptions!$B$79)),IF($E$817=1,$X$817&gt;=INDEX($X$796:$X$923,1+$A$817-Assumptions!$B$80),$X$817&gt;INDEX($X$796:$X$923,1+$A$817+Assumptions!$B$80)),IF($F$817=1,$Y$817&gt;=INDEX($Y$796:$Y$923,1+$A$817-Assumptions!$B$81),$Y$817&gt;INDEX($Y$796:$Y$923,1+$A$817+Assumptions!$B$81)),IF($G$817=1,$Z$817&gt;=INDEX($Z$796:$Z$923,1+$A$817-Assumptions!$B$82),$Z$817&gt;INDEX($Z$796:$Z$923,1+$A$817+Assumptions!$B$82)),IF($H$817=1,$AA$817&gt;=INDEX($AA$796:$AA$923,1+$A$817-Assumptions!$B$83),$AA$817&gt;INDEX($AA$796:$AA$923,1+$A$817+Assumptions!$B$83))),1,0)</f>
        <v>0</v>
      </c>
    </row>
    <row r="818" customFormat="false" ht="15" hidden="true" customHeight="false" outlineLevel="0" collapsed="false">
      <c r="A818" s="6" t="n">
        <f aca="false">ROW()-ROW($A$796)+Assumptions!$B$4</f>
        <v>22</v>
      </c>
      <c r="B818" s="12" t="n">
        <f aca="false">MOD(QUOTIENT($A$818,Assumptions!$B$77),2)</f>
        <v>0</v>
      </c>
      <c r="C818" s="12" t="n">
        <f aca="false">MOD(QUOTIENT($A$818,Assumptions!$B$78),2)</f>
        <v>0</v>
      </c>
      <c r="D818" s="12" t="n">
        <f aca="false">MOD(QUOTIENT($A$818,Assumptions!$B$79),2)</f>
        <v>1</v>
      </c>
      <c r="E818" s="12" t="n">
        <f aca="false">MOD(QUOTIENT($A$818,Assumptions!$B$80),2)</f>
        <v>0</v>
      </c>
      <c r="F818" s="12" t="n">
        <f aca="false">MOD(QUOTIENT($A$818,Assumptions!$B$81),2)</f>
        <v>1</v>
      </c>
      <c r="G818" s="12" t="n">
        <f aca="false">MOD(QUOTIENT($A$818,Assumptions!$B$82),2)</f>
        <v>1</v>
      </c>
      <c r="H818" s="12" t="n">
        <f aca="false">MOD(QUOTIENT($A$818,Assumptions!$B$83),2)</f>
        <v>0</v>
      </c>
      <c r="I818" s="12" t="n">
        <f aca="false">IF($B$818=1,MIN(Assumptions!$B$67,MAX(Assumptions!$B$4,Assumptions!$B$26-(Assumptions!$B$4))),Assumptions!$B$4)</f>
        <v>0</v>
      </c>
      <c r="J818" s="12" t="n">
        <f aca="false">IF($C$818=1,MIN(Assumptions!$B$66,MAX(Assumptions!$B$4,Assumptions!$B$26-($I$818))),Assumptions!$B$4)</f>
        <v>0</v>
      </c>
      <c r="K818" s="12" t="n">
        <f aca="false">IF($D$818=1,MIN(Assumptions!$B$61,MAX(Assumptions!$B$4,Assumptions!$B$26-($I$818+$J$818))),Assumptions!$B$4)</f>
        <v>100000000</v>
      </c>
      <c r="L818" s="12" t="n">
        <f aca="false">IF($E$818=1,MIN(Assumptions!$B$56,MAX(Assumptions!$B$4,Assumptions!$B$26-($I$818+$J$818+$K$818))),Assumptions!$B$4)</f>
        <v>0</v>
      </c>
      <c r="M818" s="12" t="n">
        <f aca="false">IF($F$818=1,MIN(Assumptions!$B$51,MAX(Assumptions!$B$4,Assumptions!$B$26-($I$818+$J$818+$K$818+$L$818))),Assumptions!$B$4)</f>
        <v>30000000</v>
      </c>
      <c r="N818" s="12" t="n">
        <f aca="false">IF($G$818=1,MIN(Assumptions!$B$46,MAX(Assumptions!$B$4,Assumptions!$B$26-($I$818+$J$818+$K$818+$L$818+$M$818))),Assumptions!$B$4)</f>
        <v>15000000</v>
      </c>
      <c r="O818" s="12" t="n">
        <f aca="false">IF($H$818=1,MIN(Assumptions!$B$41,MAX(Assumptions!$B$4,Assumptions!$B$26-($I$818+$J$818+$K$818+$L$818+$M$818+$N$818))),Assumptions!$B$4)</f>
        <v>0</v>
      </c>
      <c r="P818" s="12" t="n">
        <f aca="false">$I$818+$J$818+$K$818+$L$818+$M$818+$N$818+$O$818</f>
        <v>145000000</v>
      </c>
      <c r="Q818" s="12" t="n">
        <f aca="false">MAX(Assumptions!$B$4,Assumptions!$B$26-$P$818)</f>
        <v>1855000000</v>
      </c>
      <c r="R818" s="12" t="n">
        <f aca="false">$J$785+$O$785+Assumptions!$B$20+IF($B$818=0,$D$785,Assumptions!$B$4)+IF($C$818=0,$AI$785,Assumptions!$B$4)+IF($D$818=0,$AF$785,Assumptions!$B$4)+IF($E$818=0,$AC$785,Assumptions!$B$4)+IF($F$818=0,$Z$785,Assumptions!$B$4)+IF($G$818=0,$W$785,Assumptions!$B$4)+IF($H$818=0,$T$785,Assumptions!$B$4)</f>
        <v>23789485.1577316</v>
      </c>
      <c r="S818" s="12" t="n">
        <f aca="false">IF($R$818&gt;Assumptions!$B$4,$Q$818/$R$818&gt;Assumptions!$B$13,FALSE())</f>
        <v>1</v>
      </c>
      <c r="T818" s="12" t="n">
        <f aca="false">IF($S$818,($Q$818+Assumptions!$B$14*Assumptions!$B$13)/($R$818+Assumptions!$B$14),IF($R$818&gt;Assumptions!$B$4,$Q$818/$R$818,Assumptions!$B$4))</f>
        <v>70.6556248194051</v>
      </c>
      <c r="U818" s="12" t="n">
        <f aca="false">IF($B$818=1,$I$818,$D$785*$T$818)</f>
        <v>65768769.3093786</v>
      </c>
      <c r="V818" s="12" t="n">
        <f aca="false">IF($C$818=1,$J$818,$AI$785*$T$818)</f>
        <v>434900592.39272</v>
      </c>
      <c r="W818" s="12" t="n">
        <f aca="false">IF($D$818=1,$K$818,$AF$785*$T$818)</f>
        <v>100000000</v>
      </c>
      <c r="X818" s="12" t="n">
        <f aca="false">IF($E$818=1,$L$818,$AC$785*$T$818)</f>
        <v>169573499.566572</v>
      </c>
      <c r="Y818" s="12" t="n">
        <f aca="false">IF($F$818=1,$M$818,$Z$785*$T$818)</f>
        <v>30000000</v>
      </c>
      <c r="Z818" s="12" t="n">
        <f aca="false">IF($G$818=1,$N$818,$W$785*$T$818)</f>
        <v>15000000</v>
      </c>
      <c r="AA818" s="12" t="n">
        <f aca="false">IF($H$818=1,$O$818,$T$785*$T$818)</f>
        <v>353278124.097025</v>
      </c>
      <c r="AB818" s="12" t="n">
        <f aca="false">($J$785+$O$785)*$T$818</f>
        <v>21439329.2111455</v>
      </c>
      <c r="AC818" s="12" t="n">
        <f aca="false">Assumptions!$B$20*$T$818</f>
        <v>635900623.374646</v>
      </c>
      <c r="AD818" s="12" t="n">
        <f aca="false">IF($S$818,Assumptions!$B$14*($T$818-Assumptions!$B$13),Assumptions!$B$4)</f>
        <v>174139062.048513</v>
      </c>
      <c r="AE818" s="12" t="n">
        <f aca="false">$U$818+$V$818+$W$818+$X$818+$Y$818+$Z$818+$AA$818+$AB$818+$AC$818+$AD$818</f>
        <v>2000000000</v>
      </c>
      <c r="AF818" s="12" t="n">
        <f aca="false">IF(AND(IF($B$818=1,$U$818&gt;=INDEX($U$796:$U$923,1+$A$818-Assumptions!$B$77),$U$818&gt;INDEX($U$796:$U$923,1+$A$818+Assumptions!$B$77)),IF($C$818=1,$V$818&gt;=INDEX($V$796:$V$923,1+$A$818-Assumptions!$B$78),$V$818&gt;INDEX($V$796:$V$923,1+$A$818+Assumptions!$B$78)),IF($D$818=1,$W$818&gt;=INDEX($W$796:$W$923,1+$A$818-Assumptions!$B$79),$W$818&gt;INDEX($W$796:$W$923,1+$A$818+Assumptions!$B$79)),IF($E$818=1,$X$818&gt;=INDEX($X$796:$X$923,1+$A$818-Assumptions!$B$80),$X$818&gt;INDEX($X$796:$X$923,1+$A$818+Assumptions!$B$80)),IF($F$818=1,$Y$818&gt;=INDEX($Y$796:$Y$923,1+$A$818-Assumptions!$B$81),$Y$818&gt;INDEX($Y$796:$Y$923,1+$A$818+Assumptions!$B$81)),IF($G$818=1,$Z$818&gt;=INDEX($Z$796:$Z$923,1+$A$818-Assumptions!$B$82),$Z$818&gt;INDEX($Z$796:$Z$923,1+$A$818+Assumptions!$B$82)),IF($H$818=1,$AA$818&gt;=INDEX($AA$796:$AA$923,1+$A$818-Assumptions!$B$83),$AA$818&gt;INDEX($AA$796:$AA$923,1+$A$818+Assumptions!$B$83))),1,0)</f>
        <v>0</v>
      </c>
    </row>
    <row r="819" customFormat="false" ht="15" hidden="true" customHeight="false" outlineLevel="0" collapsed="false">
      <c r="A819" s="6" t="n">
        <f aca="false">ROW()-ROW($A$796)+Assumptions!$B$4</f>
        <v>23</v>
      </c>
      <c r="B819" s="12" t="n">
        <f aca="false">MOD(QUOTIENT($A$819,Assumptions!$B$77),2)</f>
        <v>0</v>
      </c>
      <c r="C819" s="12" t="n">
        <f aca="false">MOD(QUOTIENT($A$819,Assumptions!$B$78),2)</f>
        <v>0</v>
      </c>
      <c r="D819" s="12" t="n">
        <f aca="false">MOD(QUOTIENT($A$819,Assumptions!$B$79),2)</f>
        <v>1</v>
      </c>
      <c r="E819" s="12" t="n">
        <f aca="false">MOD(QUOTIENT($A$819,Assumptions!$B$80),2)</f>
        <v>0</v>
      </c>
      <c r="F819" s="12" t="n">
        <f aca="false">MOD(QUOTIENT($A$819,Assumptions!$B$81),2)</f>
        <v>1</v>
      </c>
      <c r="G819" s="12" t="n">
        <f aca="false">MOD(QUOTIENT($A$819,Assumptions!$B$82),2)</f>
        <v>1</v>
      </c>
      <c r="H819" s="12" t="n">
        <f aca="false">MOD(QUOTIENT($A$819,Assumptions!$B$83),2)</f>
        <v>1</v>
      </c>
      <c r="I819" s="12" t="n">
        <f aca="false">IF($B$819=1,MIN(Assumptions!$B$67,MAX(Assumptions!$B$4,Assumptions!$B$26-(Assumptions!$B$4))),Assumptions!$B$4)</f>
        <v>0</v>
      </c>
      <c r="J819" s="12" t="n">
        <f aca="false">IF($C$819=1,MIN(Assumptions!$B$66,MAX(Assumptions!$B$4,Assumptions!$B$26-($I$819))),Assumptions!$B$4)</f>
        <v>0</v>
      </c>
      <c r="K819" s="12" t="n">
        <f aca="false">IF($D$819=1,MIN(Assumptions!$B$61,MAX(Assumptions!$B$4,Assumptions!$B$26-($I$819+$J$819))),Assumptions!$B$4)</f>
        <v>100000000</v>
      </c>
      <c r="L819" s="12" t="n">
        <f aca="false">IF($E$819=1,MIN(Assumptions!$B$56,MAX(Assumptions!$B$4,Assumptions!$B$26-($I$819+$J$819+$K$819))),Assumptions!$B$4)</f>
        <v>0</v>
      </c>
      <c r="M819" s="12" t="n">
        <f aca="false">IF($F$819=1,MIN(Assumptions!$B$51,MAX(Assumptions!$B$4,Assumptions!$B$26-($I$819+$J$819+$K$819+$L$819))),Assumptions!$B$4)</f>
        <v>30000000</v>
      </c>
      <c r="N819" s="12" t="n">
        <f aca="false">IF($G$819=1,MIN(Assumptions!$B$46,MAX(Assumptions!$B$4,Assumptions!$B$26-($I$819+$J$819+$K$819+$L$819+$M$819))),Assumptions!$B$4)</f>
        <v>15000000</v>
      </c>
      <c r="O819" s="12" t="n">
        <f aca="false">IF($H$819=1,MIN(Assumptions!$B$41,MAX(Assumptions!$B$4,Assumptions!$B$26-($I$819+$J$819+$K$819+$L$819+$M$819+$N$819))),Assumptions!$B$4)</f>
        <v>5000000</v>
      </c>
      <c r="P819" s="12" t="n">
        <f aca="false">$I$819+$J$819+$K$819+$L$819+$M$819+$N$819+$O$819</f>
        <v>150000000</v>
      </c>
      <c r="Q819" s="12" t="n">
        <f aca="false">MAX(Assumptions!$B$4,Assumptions!$B$26-$P$819)</f>
        <v>1850000000</v>
      </c>
      <c r="R819" s="12" t="n">
        <f aca="false">$J$785+$O$785+Assumptions!$B$20+IF($B$819=0,$D$785,Assumptions!$B$4)+IF($C$819=0,$AI$785,Assumptions!$B$4)+IF($D$819=0,$AF$785,Assumptions!$B$4)+IF($E$819=0,$AC$785,Assumptions!$B$4)+IF($F$819=0,$Z$785,Assumptions!$B$4)+IF($G$819=0,$W$785,Assumptions!$B$4)+IF($H$819=0,$T$785,Assumptions!$B$4)</f>
        <v>18789485.1577316</v>
      </c>
      <c r="S819" s="12" t="n">
        <f aca="false">IF($R$819&gt;Assumptions!$B$4,$Q$819/$R$819&gt;Assumptions!$B$13,FALSE())</f>
        <v>1</v>
      </c>
      <c r="T819" s="12" t="n">
        <f aca="false">IF($S$819,($Q$819+Assumptions!$B$14*Assumptions!$B$13)/($R$819+Assumptions!$B$14),IF($R$819&gt;Assumptions!$B$4,$Q$819/$R$819,Assumptions!$B$4))</f>
        <v>87.0147862325003</v>
      </c>
      <c r="U819" s="12" t="n">
        <f aca="false">IF($B$819=1,$I$819,$D$785*$T$819)</f>
        <v>80996458.7654239</v>
      </c>
      <c r="V819" s="12" t="n">
        <f aca="false">IF($C$819=1,$J$819,$AI$785*$T$819)</f>
        <v>535594755.211152</v>
      </c>
      <c r="W819" s="12" t="n">
        <f aca="false">IF($D$819=1,$K$819,$AF$785*$T$819)</f>
        <v>100000000</v>
      </c>
      <c r="X819" s="12" t="n">
        <f aca="false">IF($E$819=1,$L$819,$AC$785*$T$819)</f>
        <v>208835486.958001</v>
      </c>
      <c r="Y819" s="12" t="n">
        <f aca="false">IF($F$819=1,$M$819,$Z$785*$T$819)</f>
        <v>30000000</v>
      </c>
      <c r="Z819" s="12" t="n">
        <f aca="false">IF($G$819=1,$N$819,$W$785*$T$819)</f>
        <v>15000000</v>
      </c>
      <c r="AA819" s="12" t="n">
        <f aca="false">IF($H$819=1,$O$819,$T$785*$T$819)</f>
        <v>5000000</v>
      </c>
      <c r="AB819" s="12" t="n">
        <f aca="false">($J$785+$O$785)*$T$819</f>
        <v>26403257.39167</v>
      </c>
      <c r="AC819" s="12" t="n">
        <f aca="false">Assumptions!$B$20*$T$819</f>
        <v>783133076.092503</v>
      </c>
      <c r="AD819" s="12" t="n">
        <f aca="false">IF($S$819,Assumptions!$B$14*($T$819-Assumptions!$B$13),Assumptions!$B$4)</f>
        <v>215036965.581251</v>
      </c>
      <c r="AE819" s="12" t="n">
        <f aca="false">$U$819+$V$819+$W$819+$X$819+$Y$819+$Z$819+$AA$819+$AB$819+$AC$819+$AD$819</f>
        <v>2000000000</v>
      </c>
      <c r="AF819" s="12" t="n">
        <f aca="false">IF(AND(IF($B$819=1,$U$819&gt;=INDEX($U$796:$U$923,1+$A$819-Assumptions!$B$77),$U$819&gt;INDEX($U$796:$U$923,1+$A$819+Assumptions!$B$77)),IF($C$819=1,$V$819&gt;=INDEX($V$796:$V$923,1+$A$819-Assumptions!$B$78),$V$819&gt;INDEX($V$796:$V$923,1+$A$819+Assumptions!$B$78)),IF($D$819=1,$W$819&gt;=INDEX($W$796:$W$923,1+$A$819-Assumptions!$B$79),$W$819&gt;INDEX($W$796:$W$923,1+$A$819+Assumptions!$B$79)),IF($E$819=1,$X$819&gt;=INDEX($X$796:$X$923,1+$A$819-Assumptions!$B$80),$X$819&gt;INDEX($X$796:$X$923,1+$A$819+Assumptions!$B$80)),IF($F$819=1,$Y$819&gt;=INDEX($Y$796:$Y$923,1+$A$819-Assumptions!$B$81),$Y$819&gt;INDEX($Y$796:$Y$923,1+$A$819+Assumptions!$B$81)),IF($G$819=1,$Z$819&gt;=INDEX($Z$796:$Z$923,1+$A$819-Assumptions!$B$82),$Z$819&gt;INDEX($Z$796:$Z$923,1+$A$819+Assumptions!$B$82)),IF($H$819=1,$AA$819&gt;=INDEX($AA$796:$AA$923,1+$A$819-Assumptions!$B$83),$AA$819&gt;INDEX($AA$796:$AA$923,1+$A$819+Assumptions!$B$83))),1,0)</f>
        <v>0</v>
      </c>
    </row>
    <row r="820" customFormat="false" ht="15" hidden="true" customHeight="false" outlineLevel="0" collapsed="false">
      <c r="A820" s="6" t="n">
        <f aca="false">ROW()-ROW($A$796)+Assumptions!$B$4</f>
        <v>24</v>
      </c>
      <c r="B820" s="12" t="n">
        <f aca="false">MOD(QUOTIENT($A$820,Assumptions!$B$77),2)</f>
        <v>0</v>
      </c>
      <c r="C820" s="12" t="n">
        <f aca="false">MOD(QUOTIENT($A$820,Assumptions!$B$78),2)</f>
        <v>0</v>
      </c>
      <c r="D820" s="12" t="n">
        <f aca="false">MOD(QUOTIENT($A$820,Assumptions!$B$79),2)</f>
        <v>1</v>
      </c>
      <c r="E820" s="12" t="n">
        <f aca="false">MOD(QUOTIENT($A$820,Assumptions!$B$80),2)</f>
        <v>1</v>
      </c>
      <c r="F820" s="12" t="n">
        <f aca="false">MOD(QUOTIENT($A$820,Assumptions!$B$81),2)</f>
        <v>0</v>
      </c>
      <c r="G820" s="12" t="n">
        <f aca="false">MOD(QUOTIENT($A$820,Assumptions!$B$82),2)</f>
        <v>0</v>
      </c>
      <c r="H820" s="12" t="n">
        <f aca="false">MOD(QUOTIENT($A$820,Assumptions!$B$83),2)</f>
        <v>0</v>
      </c>
      <c r="I820" s="12" t="n">
        <f aca="false">IF($B$820=1,MIN(Assumptions!$B$67,MAX(Assumptions!$B$4,Assumptions!$B$26-(Assumptions!$B$4))),Assumptions!$B$4)</f>
        <v>0</v>
      </c>
      <c r="J820" s="12" t="n">
        <f aca="false">IF($C$820=1,MIN(Assumptions!$B$66,MAX(Assumptions!$B$4,Assumptions!$B$26-($I$820))),Assumptions!$B$4)</f>
        <v>0</v>
      </c>
      <c r="K820" s="12" t="n">
        <f aca="false">IF($D$820=1,MIN(Assumptions!$B$61,MAX(Assumptions!$B$4,Assumptions!$B$26-($I$820+$J$820))),Assumptions!$B$4)</f>
        <v>100000000</v>
      </c>
      <c r="L820" s="12" t="n">
        <f aca="false">IF($E$820=1,MIN(Assumptions!$B$56,MAX(Assumptions!$B$4,Assumptions!$B$26-($I$820+$J$820+$K$820))),Assumptions!$B$4)</f>
        <v>60000000</v>
      </c>
      <c r="M820" s="12" t="n">
        <f aca="false">IF($F$820=1,MIN(Assumptions!$B$51,MAX(Assumptions!$B$4,Assumptions!$B$26-($I$820+$J$820+$K$820+$L$820))),Assumptions!$B$4)</f>
        <v>0</v>
      </c>
      <c r="N820" s="12" t="n">
        <f aca="false">IF($G$820=1,MIN(Assumptions!$B$46,MAX(Assumptions!$B$4,Assumptions!$B$26-($I$820+$J$820+$K$820+$L$820+$M$820))),Assumptions!$B$4)</f>
        <v>0</v>
      </c>
      <c r="O820" s="12" t="n">
        <f aca="false">IF($H$820=1,MIN(Assumptions!$B$41,MAX(Assumptions!$B$4,Assumptions!$B$26-($I$820+$J$820+$K$820+$L$820+$M$820+$N$820))),Assumptions!$B$4)</f>
        <v>0</v>
      </c>
      <c r="P820" s="12" t="n">
        <f aca="false">$I$820+$J$820+$K$820+$L$820+$M$820+$N$820+$O$820</f>
        <v>160000000</v>
      </c>
      <c r="Q820" s="12" t="n">
        <f aca="false">MAX(Assumptions!$B$4,Assumptions!$B$26-$P$820)</f>
        <v>1840000000</v>
      </c>
      <c r="R820" s="12" t="n">
        <f aca="false">$J$785+$O$785+Assumptions!$B$20+IF($B$820=0,$D$785,Assumptions!$B$4)+IF($C$820=0,$AI$785,Assumptions!$B$4)+IF($D$820=0,$AF$785,Assumptions!$B$4)+IF($E$820=0,$AC$785,Assumptions!$B$4)+IF($F$820=0,$Z$785,Assumptions!$B$4)+IF($G$820=0,$W$785,Assumptions!$B$4)+IF($H$820=0,$T$785,Assumptions!$B$4)</f>
        <v>29389485.1577316</v>
      </c>
      <c r="S820" s="12" t="n">
        <f aca="false">IF($R$820&gt;Assumptions!$B$4,$Q$820/$R$820&gt;Assumptions!$B$13,FALSE())</f>
        <v>1</v>
      </c>
      <c r="T820" s="12" t="n">
        <f aca="false">IF($S$820,($Q$820+Assumptions!$B$14*Assumptions!$B$13)/($R$820+Assumptions!$B$14),IF($R$820&gt;Assumptions!$B$4,$Q$820/$R$820,Assumptions!$B$4))</f>
        <v>57.7776652989736</v>
      </c>
      <c r="U820" s="12" t="n">
        <f aca="false">IF($B$820=1,$I$820,$D$785*$T$820)</f>
        <v>53781506.426351</v>
      </c>
      <c r="V820" s="12" t="n">
        <f aca="false">IF($C$820=1,$J$820,$AI$785*$T$820)</f>
        <v>355633977.193148</v>
      </c>
      <c r="W820" s="12" t="n">
        <f aca="false">IF($D$820=1,$K$820,$AF$785*$T$820)</f>
        <v>100000000</v>
      </c>
      <c r="X820" s="12" t="n">
        <f aca="false">IF($E$820=1,$L$820,$AC$785*$T$820)</f>
        <v>60000000</v>
      </c>
      <c r="Y820" s="12" t="n">
        <f aca="false">IF($F$820=1,$M$820,$Z$785*$T$820)</f>
        <v>173332995.896921</v>
      </c>
      <c r="Z820" s="12" t="n">
        <f aca="false">IF($G$820=1,$N$820,$W$785*$T$820)</f>
        <v>288888326.494868</v>
      </c>
      <c r="AA820" s="12" t="n">
        <f aca="false">IF($H$820=1,$O$820,$T$785*$T$820)</f>
        <v>288888326.494868</v>
      </c>
      <c r="AB820" s="12" t="n">
        <f aca="false">($J$785+$O$785)*$T$820</f>
        <v>17531716.5556487</v>
      </c>
      <c r="AC820" s="12" t="n">
        <f aca="false">Assumptions!$B$20*$T$820</f>
        <v>519998987.690762</v>
      </c>
      <c r="AD820" s="12" t="n">
        <f aca="false">IF($S$820,Assumptions!$B$14*($T$820-Assumptions!$B$13),Assumptions!$B$4)</f>
        <v>141944163.247434</v>
      </c>
      <c r="AE820" s="12" t="n">
        <f aca="false">$U$820+$V$820+$W$820+$X$820+$Y$820+$Z$820+$AA$820+$AB$820+$AC$820+$AD$820</f>
        <v>2000000000</v>
      </c>
      <c r="AF820" s="12" t="n">
        <f aca="false">IF(AND(IF($B$820=1,$U$820&gt;=INDEX($U$796:$U$923,1+$A$820-Assumptions!$B$77),$U$820&gt;INDEX($U$796:$U$923,1+$A$820+Assumptions!$B$77)),IF($C$820=1,$V$820&gt;=INDEX($V$796:$V$923,1+$A$820-Assumptions!$B$78),$V$820&gt;INDEX($V$796:$V$923,1+$A$820+Assumptions!$B$78)),IF($D$820=1,$W$820&gt;=INDEX($W$796:$W$923,1+$A$820-Assumptions!$B$79),$W$820&gt;INDEX($W$796:$W$923,1+$A$820+Assumptions!$B$79)),IF($E$820=1,$X$820&gt;=INDEX($X$796:$X$923,1+$A$820-Assumptions!$B$80),$X$820&gt;INDEX($X$796:$X$923,1+$A$820+Assumptions!$B$80)),IF($F$820=1,$Y$820&gt;=INDEX($Y$796:$Y$923,1+$A$820-Assumptions!$B$81),$Y$820&gt;INDEX($Y$796:$Y$923,1+$A$820+Assumptions!$B$81)),IF($G$820=1,$Z$820&gt;=INDEX($Z$796:$Z$923,1+$A$820-Assumptions!$B$82),$Z$820&gt;INDEX($Z$796:$Z$923,1+$A$820+Assumptions!$B$82)),IF($H$820=1,$AA$820&gt;=INDEX($AA$796:$AA$923,1+$A$820-Assumptions!$B$83),$AA$820&gt;INDEX($AA$796:$AA$923,1+$A$820+Assumptions!$B$83))),1,0)</f>
        <v>0</v>
      </c>
    </row>
    <row r="821" customFormat="false" ht="15" hidden="true" customHeight="false" outlineLevel="0" collapsed="false">
      <c r="A821" s="6" t="n">
        <f aca="false">ROW()-ROW($A$796)+Assumptions!$B$4</f>
        <v>25</v>
      </c>
      <c r="B821" s="12" t="n">
        <f aca="false">MOD(QUOTIENT($A$821,Assumptions!$B$77),2)</f>
        <v>0</v>
      </c>
      <c r="C821" s="12" t="n">
        <f aca="false">MOD(QUOTIENT($A$821,Assumptions!$B$78),2)</f>
        <v>0</v>
      </c>
      <c r="D821" s="12" t="n">
        <f aca="false">MOD(QUOTIENT($A$821,Assumptions!$B$79),2)</f>
        <v>1</v>
      </c>
      <c r="E821" s="12" t="n">
        <f aca="false">MOD(QUOTIENT($A$821,Assumptions!$B$80),2)</f>
        <v>1</v>
      </c>
      <c r="F821" s="12" t="n">
        <f aca="false">MOD(QUOTIENT($A$821,Assumptions!$B$81),2)</f>
        <v>0</v>
      </c>
      <c r="G821" s="12" t="n">
        <f aca="false">MOD(QUOTIENT($A$821,Assumptions!$B$82),2)</f>
        <v>0</v>
      </c>
      <c r="H821" s="12" t="n">
        <f aca="false">MOD(QUOTIENT($A$821,Assumptions!$B$83),2)</f>
        <v>1</v>
      </c>
      <c r="I821" s="12" t="n">
        <f aca="false">IF($B$821=1,MIN(Assumptions!$B$67,MAX(Assumptions!$B$4,Assumptions!$B$26-(Assumptions!$B$4))),Assumptions!$B$4)</f>
        <v>0</v>
      </c>
      <c r="J821" s="12" t="n">
        <f aca="false">IF($C$821=1,MIN(Assumptions!$B$66,MAX(Assumptions!$B$4,Assumptions!$B$26-($I$821))),Assumptions!$B$4)</f>
        <v>0</v>
      </c>
      <c r="K821" s="12" t="n">
        <f aca="false">IF($D$821=1,MIN(Assumptions!$B$61,MAX(Assumptions!$B$4,Assumptions!$B$26-($I$821+$J$821))),Assumptions!$B$4)</f>
        <v>100000000</v>
      </c>
      <c r="L821" s="12" t="n">
        <f aca="false">IF($E$821=1,MIN(Assumptions!$B$56,MAX(Assumptions!$B$4,Assumptions!$B$26-($I$821+$J$821+$K$821))),Assumptions!$B$4)</f>
        <v>60000000</v>
      </c>
      <c r="M821" s="12" t="n">
        <f aca="false">IF($F$821=1,MIN(Assumptions!$B$51,MAX(Assumptions!$B$4,Assumptions!$B$26-($I$821+$J$821+$K$821+$L$821))),Assumptions!$B$4)</f>
        <v>0</v>
      </c>
      <c r="N821" s="12" t="n">
        <f aca="false">IF($G$821=1,MIN(Assumptions!$B$46,MAX(Assumptions!$B$4,Assumptions!$B$26-($I$821+$J$821+$K$821+$L$821+$M$821))),Assumptions!$B$4)</f>
        <v>0</v>
      </c>
      <c r="O821" s="12" t="n">
        <f aca="false">IF($H$821=1,MIN(Assumptions!$B$41,MAX(Assumptions!$B$4,Assumptions!$B$26-($I$821+$J$821+$K$821+$L$821+$M$821+$N$821))),Assumptions!$B$4)</f>
        <v>5000000</v>
      </c>
      <c r="P821" s="12" t="n">
        <f aca="false">$I$821+$J$821+$K$821+$L$821+$M$821+$N$821+$O$821</f>
        <v>165000000</v>
      </c>
      <c r="Q821" s="12" t="n">
        <f aca="false">MAX(Assumptions!$B$4,Assumptions!$B$26-$P$821)</f>
        <v>1835000000</v>
      </c>
      <c r="R821" s="12" t="n">
        <f aca="false">$J$785+$O$785+Assumptions!$B$20+IF($B$821=0,$D$785,Assumptions!$B$4)+IF($C$821=0,$AI$785,Assumptions!$B$4)+IF($D$821=0,$AF$785,Assumptions!$B$4)+IF($E$821=0,$AC$785,Assumptions!$B$4)+IF($F$821=0,$Z$785,Assumptions!$B$4)+IF($G$821=0,$W$785,Assumptions!$B$4)+IF($H$821=0,$T$785,Assumptions!$B$4)</f>
        <v>24389485.1577316</v>
      </c>
      <c r="S821" s="12" t="n">
        <f aca="false">IF($R$821&gt;Assumptions!$B$4,$Q$821/$R$821&gt;Assumptions!$B$13,FALSE())</f>
        <v>1</v>
      </c>
      <c r="T821" s="12" t="n">
        <f aca="false">IF($S$821,($Q$821+Assumptions!$B$14*Assumptions!$B$13)/($R$821+Assumptions!$B$14),IF($R$821&gt;Assumptions!$B$4,$Q$821/$R$821,Assumptions!$B$4))</f>
        <v>68.3352615054313</v>
      </c>
      <c r="U821" s="12" t="n">
        <f aca="false">IF($B$821=1,$I$821,$D$785*$T$821)</f>
        <v>63608892.5847618</v>
      </c>
      <c r="V821" s="12" t="n">
        <f aca="false">IF($C$821=1,$J$821,$AI$785*$T$821)</f>
        <v>420618256.309884</v>
      </c>
      <c r="W821" s="12" t="n">
        <f aca="false">IF($D$821=1,$K$821,$AF$785*$T$821)</f>
        <v>100000000</v>
      </c>
      <c r="X821" s="12" t="n">
        <f aca="false">IF($E$821=1,$L$821,$AC$785*$T$821)</f>
        <v>60000000</v>
      </c>
      <c r="Y821" s="12" t="n">
        <f aca="false">IF($F$821=1,$M$821,$Z$785*$T$821)</f>
        <v>205005784.516294</v>
      </c>
      <c r="Z821" s="12" t="n">
        <f aca="false">IF($G$821=1,$N$821,$W$785*$T$821)</f>
        <v>341676307.527157</v>
      </c>
      <c r="AA821" s="12" t="n">
        <f aca="false">IF($H$821=1,$O$821,$T$785*$T$821)</f>
        <v>5000000</v>
      </c>
      <c r="AB821" s="12" t="n">
        <f aca="false">($J$785+$O$785)*$T$821</f>
        <v>20735251.7494444</v>
      </c>
      <c r="AC821" s="12" t="n">
        <f aca="false">Assumptions!$B$20*$T$821</f>
        <v>615017353.548882</v>
      </c>
      <c r="AD821" s="12" t="n">
        <f aca="false">IF($S$821,Assumptions!$B$14*($T$821-Assumptions!$B$13),Assumptions!$B$4)</f>
        <v>168338153.763578</v>
      </c>
      <c r="AE821" s="12" t="n">
        <f aca="false">$U$821+$V$821+$W$821+$X$821+$Y$821+$Z$821+$AA$821+$AB$821+$AC$821+$AD$821</f>
        <v>2000000000</v>
      </c>
      <c r="AF821" s="12" t="n">
        <f aca="false">IF(AND(IF($B$821=1,$U$821&gt;=INDEX($U$796:$U$923,1+$A$821-Assumptions!$B$77),$U$821&gt;INDEX($U$796:$U$923,1+$A$821+Assumptions!$B$77)),IF($C$821=1,$V$821&gt;=INDEX($V$796:$V$923,1+$A$821-Assumptions!$B$78),$V$821&gt;INDEX($V$796:$V$923,1+$A$821+Assumptions!$B$78)),IF($D$821=1,$W$821&gt;=INDEX($W$796:$W$923,1+$A$821-Assumptions!$B$79),$W$821&gt;INDEX($W$796:$W$923,1+$A$821+Assumptions!$B$79)),IF($E$821=1,$X$821&gt;=INDEX($X$796:$X$923,1+$A$821-Assumptions!$B$80),$X$821&gt;INDEX($X$796:$X$923,1+$A$821+Assumptions!$B$80)),IF($F$821=1,$Y$821&gt;=INDEX($Y$796:$Y$923,1+$A$821-Assumptions!$B$81),$Y$821&gt;INDEX($Y$796:$Y$923,1+$A$821+Assumptions!$B$81)),IF($G$821=1,$Z$821&gt;=INDEX($Z$796:$Z$923,1+$A$821-Assumptions!$B$82),$Z$821&gt;INDEX($Z$796:$Z$923,1+$A$821+Assumptions!$B$82)),IF($H$821=1,$AA$821&gt;=INDEX($AA$796:$AA$923,1+$A$821-Assumptions!$B$83),$AA$821&gt;INDEX($AA$796:$AA$923,1+$A$821+Assumptions!$B$83))),1,0)</f>
        <v>0</v>
      </c>
    </row>
    <row r="822" customFormat="false" ht="15" hidden="true" customHeight="false" outlineLevel="0" collapsed="false">
      <c r="A822" s="6" t="n">
        <f aca="false">ROW()-ROW($A$796)+Assumptions!$B$4</f>
        <v>26</v>
      </c>
      <c r="B822" s="12" t="n">
        <f aca="false">MOD(QUOTIENT($A$822,Assumptions!$B$77),2)</f>
        <v>0</v>
      </c>
      <c r="C822" s="12" t="n">
        <f aca="false">MOD(QUOTIENT($A$822,Assumptions!$B$78),2)</f>
        <v>0</v>
      </c>
      <c r="D822" s="12" t="n">
        <f aca="false">MOD(QUOTIENT($A$822,Assumptions!$B$79),2)</f>
        <v>1</v>
      </c>
      <c r="E822" s="12" t="n">
        <f aca="false">MOD(QUOTIENT($A$822,Assumptions!$B$80),2)</f>
        <v>1</v>
      </c>
      <c r="F822" s="12" t="n">
        <f aca="false">MOD(QUOTIENT($A$822,Assumptions!$B$81),2)</f>
        <v>0</v>
      </c>
      <c r="G822" s="12" t="n">
        <f aca="false">MOD(QUOTIENT($A$822,Assumptions!$B$82),2)</f>
        <v>1</v>
      </c>
      <c r="H822" s="12" t="n">
        <f aca="false">MOD(QUOTIENT($A$822,Assumptions!$B$83),2)</f>
        <v>0</v>
      </c>
      <c r="I822" s="12" t="n">
        <f aca="false">IF($B$822=1,MIN(Assumptions!$B$67,MAX(Assumptions!$B$4,Assumptions!$B$26-(Assumptions!$B$4))),Assumptions!$B$4)</f>
        <v>0</v>
      </c>
      <c r="J822" s="12" t="n">
        <f aca="false">IF($C$822=1,MIN(Assumptions!$B$66,MAX(Assumptions!$B$4,Assumptions!$B$26-($I$822))),Assumptions!$B$4)</f>
        <v>0</v>
      </c>
      <c r="K822" s="12" t="n">
        <f aca="false">IF($D$822=1,MIN(Assumptions!$B$61,MAX(Assumptions!$B$4,Assumptions!$B$26-($I$822+$J$822))),Assumptions!$B$4)</f>
        <v>100000000</v>
      </c>
      <c r="L822" s="12" t="n">
        <f aca="false">IF($E$822=1,MIN(Assumptions!$B$56,MAX(Assumptions!$B$4,Assumptions!$B$26-($I$822+$J$822+$K$822))),Assumptions!$B$4)</f>
        <v>60000000</v>
      </c>
      <c r="M822" s="12" t="n">
        <f aca="false">IF($F$822=1,MIN(Assumptions!$B$51,MAX(Assumptions!$B$4,Assumptions!$B$26-($I$822+$J$822+$K$822+$L$822))),Assumptions!$B$4)</f>
        <v>0</v>
      </c>
      <c r="N822" s="12" t="n">
        <f aca="false">IF($G$822=1,MIN(Assumptions!$B$46,MAX(Assumptions!$B$4,Assumptions!$B$26-($I$822+$J$822+$K$822+$L$822+$M$822))),Assumptions!$B$4)</f>
        <v>15000000</v>
      </c>
      <c r="O822" s="12" t="n">
        <f aca="false">IF($H$822=1,MIN(Assumptions!$B$41,MAX(Assumptions!$B$4,Assumptions!$B$26-($I$822+$J$822+$K$822+$L$822+$M$822+$N$822))),Assumptions!$B$4)</f>
        <v>0</v>
      </c>
      <c r="P822" s="12" t="n">
        <f aca="false">$I$822+$J$822+$K$822+$L$822+$M$822+$N$822+$O$822</f>
        <v>175000000</v>
      </c>
      <c r="Q822" s="12" t="n">
        <f aca="false">MAX(Assumptions!$B$4,Assumptions!$B$26-$P$822)</f>
        <v>1825000000</v>
      </c>
      <c r="R822" s="12" t="n">
        <f aca="false">$J$785+$O$785+Assumptions!$B$20+IF($B$822=0,$D$785,Assumptions!$B$4)+IF($C$822=0,$AI$785,Assumptions!$B$4)+IF($D$822=0,$AF$785,Assumptions!$B$4)+IF($E$822=0,$AC$785,Assumptions!$B$4)+IF($F$822=0,$Z$785,Assumptions!$B$4)+IF($G$822=0,$W$785,Assumptions!$B$4)+IF($H$822=0,$T$785,Assumptions!$B$4)</f>
        <v>24389485.1577316</v>
      </c>
      <c r="S822" s="12" t="n">
        <f aca="false">IF($R$822&gt;Assumptions!$B$4,$Q$822/$R$822&gt;Assumptions!$B$13,FALSE())</f>
        <v>1</v>
      </c>
      <c r="T822" s="12" t="n">
        <f aca="false">IF($S$822,($Q$822+Assumptions!$B$14*Assumptions!$B$13)/($R$822+Assumptions!$B$14),IF($R$822&gt;Assumptions!$B$4,$Q$822/$R$822,Assumptions!$B$4))</f>
        <v>67.9633689258099</v>
      </c>
      <c r="U822" s="12" t="n">
        <f aca="false">IF($B$822=1,$I$822,$D$785*$T$822)</f>
        <v>63262721.7407631</v>
      </c>
      <c r="V822" s="12" t="n">
        <f aca="false">IF($C$822=1,$J$822,$AI$785*$T$822)</f>
        <v>418329177.36398</v>
      </c>
      <c r="W822" s="12" t="n">
        <f aca="false">IF($D$822=1,$K$822,$AF$785*$T$822)</f>
        <v>100000000</v>
      </c>
      <c r="X822" s="12" t="n">
        <f aca="false">IF($E$822=1,$L$822,$AC$785*$T$822)</f>
        <v>60000000</v>
      </c>
      <c r="Y822" s="12" t="n">
        <f aca="false">IF($F$822=1,$M$822,$Z$785*$T$822)</f>
        <v>203890106.77743</v>
      </c>
      <c r="Z822" s="12" t="n">
        <f aca="false">IF($G$822=1,$N$822,$W$785*$T$822)</f>
        <v>15000000</v>
      </c>
      <c r="AA822" s="12" t="n">
        <f aca="false">IF($H$822=1,$O$822,$T$785*$T$822)</f>
        <v>339816844.62905</v>
      </c>
      <c r="AB822" s="12" t="n">
        <f aca="false">($J$785+$O$785)*$T$822</f>
        <v>20622406.8419645</v>
      </c>
      <c r="AC822" s="12" t="n">
        <f aca="false">Assumptions!$B$20*$T$822</f>
        <v>611670320.332289</v>
      </c>
      <c r="AD822" s="12" t="n">
        <f aca="false">IF($S$822,Assumptions!$B$14*($T$822-Assumptions!$B$13),Assumptions!$B$4)</f>
        <v>167408422.314525</v>
      </c>
      <c r="AE822" s="12" t="n">
        <f aca="false">$U$822+$V$822+$W$822+$X$822+$Y$822+$Z$822+$AA$822+$AB$822+$AC$822+$AD$822</f>
        <v>2000000000</v>
      </c>
      <c r="AF822" s="12" t="n">
        <f aca="false">IF(AND(IF($B$822=1,$U$822&gt;=INDEX($U$796:$U$923,1+$A$822-Assumptions!$B$77),$U$822&gt;INDEX($U$796:$U$923,1+$A$822+Assumptions!$B$77)),IF($C$822=1,$V$822&gt;=INDEX($V$796:$V$923,1+$A$822-Assumptions!$B$78),$V$822&gt;INDEX($V$796:$V$923,1+$A$822+Assumptions!$B$78)),IF($D$822=1,$W$822&gt;=INDEX($W$796:$W$923,1+$A$822-Assumptions!$B$79),$W$822&gt;INDEX($W$796:$W$923,1+$A$822+Assumptions!$B$79)),IF($E$822=1,$X$822&gt;=INDEX($X$796:$X$923,1+$A$822-Assumptions!$B$80),$X$822&gt;INDEX($X$796:$X$923,1+$A$822+Assumptions!$B$80)),IF($F$822=1,$Y$822&gt;=INDEX($Y$796:$Y$923,1+$A$822-Assumptions!$B$81),$Y$822&gt;INDEX($Y$796:$Y$923,1+$A$822+Assumptions!$B$81)),IF($G$822=1,$Z$822&gt;=INDEX($Z$796:$Z$923,1+$A$822-Assumptions!$B$82),$Z$822&gt;INDEX($Z$796:$Z$923,1+$A$822+Assumptions!$B$82)),IF($H$822=1,$AA$822&gt;=INDEX($AA$796:$AA$923,1+$A$822-Assumptions!$B$83),$AA$822&gt;INDEX($AA$796:$AA$923,1+$A$822+Assumptions!$B$83))),1,0)</f>
        <v>0</v>
      </c>
    </row>
    <row r="823" customFormat="false" ht="15" hidden="true" customHeight="false" outlineLevel="0" collapsed="false">
      <c r="A823" s="6" t="n">
        <f aca="false">ROW()-ROW($A$796)+Assumptions!$B$4</f>
        <v>27</v>
      </c>
      <c r="B823" s="12" t="n">
        <f aca="false">MOD(QUOTIENT($A$823,Assumptions!$B$77),2)</f>
        <v>0</v>
      </c>
      <c r="C823" s="12" t="n">
        <f aca="false">MOD(QUOTIENT($A$823,Assumptions!$B$78),2)</f>
        <v>0</v>
      </c>
      <c r="D823" s="12" t="n">
        <f aca="false">MOD(QUOTIENT($A$823,Assumptions!$B$79),2)</f>
        <v>1</v>
      </c>
      <c r="E823" s="12" t="n">
        <f aca="false">MOD(QUOTIENT($A$823,Assumptions!$B$80),2)</f>
        <v>1</v>
      </c>
      <c r="F823" s="12" t="n">
        <f aca="false">MOD(QUOTIENT($A$823,Assumptions!$B$81),2)</f>
        <v>0</v>
      </c>
      <c r="G823" s="12" t="n">
        <f aca="false">MOD(QUOTIENT($A$823,Assumptions!$B$82),2)</f>
        <v>1</v>
      </c>
      <c r="H823" s="12" t="n">
        <f aca="false">MOD(QUOTIENT($A$823,Assumptions!$B$83),2)</f>
        <v>1</v>
      </c>
      <c r="I823" s="12" t="n">
        <f aca="false">IF($B$823=1,MIN(Assumptions!$B$67,MAX(Assumptions!$B$4,Assumptions!$B$26-(Assumptions!$B$4))),Assumptions!$B$4)</f>
        <v>0</v>
      </c>
      <c r="J823" s="12" t="n">
        <f aca="false">IF($C$823=1,MIN(Assumptions!$B$66,MAX(Assumptions!$B$4,Assumptions!$B$26-($I$823))),Assumptions!$B$4)</f>
        <v>0</v>
      </c>
      <c r="K823" s="12" t="n">
        <f aca="false">IF($D$823=1,MIN(Assumptions!$B$61,MAX(Assumptions!$B$4,Assumptions!$B$26-($I$823+$J$823))),Assumptions!$B$4)</f>
        <v>100000000</v>
      </c>
      <c r="L823" s="12" t="n">
        <f aca="false">IF($E$823=1,MIN(Assumptions!$B$56,MAX(Assumptions!$B$4,Assumptions!$B$26-($I$823+$J$823+$K$823))),Assumptions!$B$4)</f>
        <v>60000000</v>
      </c>
      <c r="M823" s="12" t="n">
        <f aca="false">IF($F$823=1,MIN(Assumptions!$B$51,MAX(Assumptions!$B$4,Assumptions!$B$26-($I$823+$J$823+$K$823+$L$823))),Assumptions!$B$4)</f>
        <v>0</v>
      </c>
      <c r="N823" s="12" t="n">
        <f aca="false">IF($G$823=1,MIN(Assumptions!$B$46,MAX(Assumptions!$B$4,Assumptions!$B$26-($I$823+$J$823+$K$823+$L$823+$M$823))),Assumptions!$B$4)</f>
        <v>15000000</v>
      </c>
      <c r="O823" s="12" t="n">
        <f aca="false">IF($H$823=1,MIN(Assumptions!$B$41,MAX(Assumptions!$B$4,Assumptions!$B$26-($I$823+$J$823+$K$823+$L$823+$M$823+$N$823))),Assumptions!$B$4)</f>
        <v>5000000</v>
      </c>
      <c r="P823" s="12" t="n">
        <f aca="false">$I$823+$J$823+$K$823+$L$823+$M$823+$N$823+$O$823</f>
        <v>180000000</v>
      </c>
      <c r="Q823" s="12" t="n">
        <f aca="false">MAX(Assumptions!$B$4,Assumptions!$B$26-$P$823)</f>
        <v>1820000000</v>
      </c>
      <c r="R823" s="12" t="n">
        <f aca="false">$J$785+$O$785+Assumptions!$B$20+IF($B$823=0,$D$785,Assumptions!$B$4)+IF($C$823=0,$AI$785,Assumptions!$B$4)+IF($D$823=0,$AF$785,Assumptions!$B$4)+IF($E$823=0,$AC$785,Assumptions!$B$4)+IF($F$823=0,$Z$785,Assumptions!$B$4)+IF($G$823=0,$W$785,Assumptions!$B$4)+IF($H$823=0,$T$785,Assumptions!$B$4)</f>
        <v>19389485.1577316</v>
      </c>
      <c r="S823" s="12" t="n">
        <f aca="false">IF($R$823&gt;Assumptions!$B$4,$Q$823/$R$823&gt;Assumptions!$B$13,FALSE())</f>
        <v>1</v>
      </c>
      <c r="T823" s="12" t="n">
        <f aca="false">IF($S$823,($Q$823+Assumptions!$B$14*Assumptions!$B$13)/($R$823+Assumptions!$B$14),IF($R$823&gt;Assumptions!$B$4,$Q$823/$R$823,Assumptions!$B$4))</f>
        <v>83.2591532814684</v>
      </c>
      <c r="U823" s="12" t="n">
        <f aca="false">IF($B$823=1,$I$823,$D$785*$T$823)</f>
        <v>77500581.9997955</v>
      </c>
      <c r="V823" s="12" t="n">
        <f aca="false">IF($C$823=1,$J$823,$AI$785*$T$823)</f>
        <v>512478025.306234</v>
      </c>
      <c r="W823" s="12" t="n">
        <f aca="false">IF($D$823=1,$K$823,$AF$785*$T$823)</f>
        <v>100000000</v>
      </c>
      <c r="X823" s="12" t="n">
        <f aca="false">IF($E$823=1,$L$823,$AC$785*$T$823)</f>
        <v>60000000</v>
      </c>
      <c r="Y823" s="12" t="n">
        <f aca="false">IF($F$823=1,$M$823,$Z$785*$T$823)</f>
        <v>249777459.844405</v>
      </c>
      <c r="Z823" s="12" t="n">
        <f aca="false">IF($G$823=1,$N$823,$W$785*$T$823)</f>
        <v>15000000</v>
      </c>
      <c r="AA823" s="12" t="n">
        <f aca="false">IF($H$823=1,$O$823,$T$785*$T$823)</f>
        <v>5000000</v>
      </c>
      <c r="AB823" s="12" t="n">
        <f aca="false">($J$785+$O$785)*$T$823</f>
        <v>25263670.1126784</v>
      </c>
      <c r="AC823" s="12" t="n">
        <f aca="false">Assumptions!$B$20*$T$823</f>
        <v>749332379.533216</v>
      </c>
      <c r="AD823" s="12" t="n">
        <f aca="false">IF($S$823,Assumptions!$B$14*($T$823-Assumptions!$B$13),Assumptions!$B$4)</f>
        <v>205647883.203671</v>
      </c>
      <c r="AE823" s="12" t="n">
        <f aca="false">$U$823+$V$823+$W$823+$X$823+$Y$823+$Z$823+$AA$823+$AB$823+$AC$823+$AD$823</f>
        <v>2000000000</v>
      </c>
      <c r="AF823" s="12" t="n">
        <f aca="false">IF(AND(IF($B$823=1,$U$823&gt;=INDEX($U$796:$U$923,1+$A$823-Assumptions!$B$77),$U$823&gt;INDEX($U$796:$U$923,1+$A$823+Assumptions!$B$77)),IF($C$823=1,$V$823&gt;=INDEX($V$796:$V$923,1+$A$823-Assumptions!$B$78),$V$823&gt;INDEX($V$796:$V$923,1+$A$823+Assumptions!$B$78)),IF($D$823=1,$W$823&gt;=INDEX($W$796:$W$923,1+$A$823-Assumptions!$B$79),$W$823&gt;INDEX($W$796:$W$923,1+$A$823+Assumptions!$B$79)),IF($E$823=1,$X$823&gt;=INDEX($X$796:$X$923,1+$A$823-Assumptions!$B$80),$X$823&gt;INDEX($X$796:$X$923,1+$A$823+Assumptions!$B$80)),IF($F$823=1,$Y$823&gt;=INDEX($Y$796:$Y$923,1+$A$823-Assumptions!$B$81),$Y$823&gt;INDEX($Y$796:$Y$923,1+$A$823+Assumptions!$B$81)),IF($G$823=1,$Z$823&gt;=INDEX($Z$796:$Z$923,1+$A$823-Assumptions!$B$82),$Z$823&gt;INDEX($Z$796:$Z$923,1+$A$823+Assumptions!$B$82)),IF($H$823=1,$AA$823&gt;=INDEX($AA$796:$AA$923,1+$A$823-Assumptions!$B$83),$AA$823&gt;INDEX($AA$796:$AA$923,1+$A$823+Assumptions!$B$83))),1,0)</f>
        <v>0</v>
      </c>
    </row>
    <row r="824" customFormat="false" ht="15" hidden="true" customHeight="false" outlineLevel="0" collapsed="false">
      <c r="A824" s="6" t="n">
        <f aca="false">ROW()-ROW($A$796)+Assumptions!$B$4</f>
        <v>28</v>
      </c>
      <c r="B824" s="12" t="n">
        <f aca="false">MOD(QUOTIENT($A$824,Assumptions!$B$77),2)</f>
        <v>0</v>
      </c>
      <c r="C824" s="12" t="n">
        <f aca="false">MOD(QUOTIENT($A$824,Assumptions!$B$78),2)</f>
        <v>0</v>
      </c>
      <c r="D824" s="12" t="n">
        <f aca="false">MOD(QUOTIENT($A$824,Assumptions!$B$79),2)</f>
        <v>1</v>
      </c>
      <c r="E824" s="12" t="n">
        <f aca="false">MOD(QUOTIENT($A$824,Assumptions!$B$80),2)</f>
        <v>1</v>
      </c>
      <c r="F824" s="12" t="n">
        <f aca="false">MOD(QUOTIENT($A$824,Assumptions!$B$81),2)</f>
        <v>1</v>
      </c>
      <c r="G824" s="12" t="n">
        <f aca="false">MOD(QUOTIENT($A$824,Assumptions!$B$82),2)</f>
        <v>0</v>
      </c>
      <c r="H824" s="12" t="n">
        <f aca="false">MOD(QUOTIENT($A$824,Assumptions!$B$83),2)</f>
        <v>0</v>
      </c>
      <c r="I824" s="12" t="n">
        <f aca="false">IF($B$824=1,MIN(Assumptions!$B$67,MAX(Assumptions!$B$4,Assumptions!$B$26-(Assumptions!$B$4))),Assumptions!$B$4)</f>
        <v>0</v>
      </c>
      <c r="J824" s="12" t="n">
        <f aca="false">IF($C$824=1,MIN(Assumptions!$B$66,MAX(Assumptions!$B$4,Assumptions!$B$26-($I$824))),Assumptions!$B$4)</f>
        <v>0</v>
      </c>
      <c r="K824" s="12" t="n">
        <f aca="false">IF($D$824=1,MIN(Assumptions!$B$61,MAX(Assumptions!$B$4,Assumptions!$B$26-($I$824+$J$824))),Assumptions!$B$4)</f>
        <v>100000000</v>
      </c>
      <c r="L824" s="12" t="n">
        <f aca="false">IF($E$824=1,MIN(Assumptions!$B$56,MAX(Assumptions!$B$4,Assumptions!$B$26-($I$824+$J$824+$K$824))),Assumptions!$B$4)</f>
        <v>60000000</v>
      </c>
      <c r="M824" s="12" t="n">
        <f aca="false">IF($F$824=1,MIN(Assumptions!$B$51,MAX(Assumptions!$B$4,Assumptions!$B$26-($I$824+$J$824+$K$824+$L$824))),Assumptions!$B$4)</f>
        <v>30000000</v>
      </c>
      <c r="N824" s="12" t="n">
        <f aca="false">IF($G$824=1,MIN(Assumptions!$B$46,MAX(Assumptions!$B$4,Assumptions!$B$26-($I$824+$J$824+$K$824+$L$824+$M$824))),Assumptions!$B$4)</f>
        <v>0</v>
      </c>
      <c r="O824" s="12" t="n">
        <f aca="false">IF($H$824=1,MIN(Assumptions!$B$41,MAX(Assumptions!$B$4,Assumptions!$B$26-($I$824+$J$824+$K$824+$L$824+$M$824+$N$824))),Assumptions!$B$4)</f>
        <v>0</v>
      </c>
      <c r="P824" s="12" t="n">
        <f aca="false">$I$824+$J$824+$K$824+$L$824+$M$824+$N$824+$O$824</f>
        <v>190000000</v>
      </c>
      <c r="Q824" s="12" t="n">
        <f aca="false">MAX(Assumptions!$B$4,Assumptions!$B$26-$P$824)</f>
        <v>1810000000</v>
      </c>
      <c r="R824" s="12" t="n">
        <f aca="false">$J$785+$O$785+Assumptions!$B$20+IF($B$824=0,$D$785,Assumptions!$B$4)+IF($C$824=0,$AI$785,Assumptions!$B$4)+IF($D$824=0,$AF$785,Assumptions!$B$4)+IF($E$824=0,$AC$785,Assumptions!$B$4)+IF($F$824=0,$Z$785,Assumptions!$B$4)+IF($G$824=0,$W$785,Assumptions!$B$4)+IF($H$824=0,$T$785,Assumptions!$B$4)</f>
        <v>26389485.1577316</v>
      </c>
      <c r="S824" s="12" t="n">
        <f aca="false">IF($R$824&gt;Assumptions!$B$4,$Q$824/$R$824&gt;Assumptions!$B$13,FALSE())</f>
        <v>1</v>
      </c>
      <c r="T824" s="12" t="n">
        <f aca="false">IF($S$824,($Q$824+Assumptions!$B$14*Assumptions!$B$13)/($R$824+Assumptions!$B$14),IF($R$824&gt;Assumptions!$B$4,$Q$824/$R$824,Assumptions!$B$4))</f>
        <v>62.739089675848</v>
      </c>
      <c r="U824" s="12" t="n">
        <f aca="false">IF($B$824=1,$I$824,$D$785*$T$824)</f>
        <v>58399776.7498053</v>
      </c>
      <c r="V824" s="12" t="n">
        <f aca="false">IF($C$824=1,$J$824,$AI$785*$T$824)</f>
        <v>386172613.092688</v>
      </c>
      <c r="W824" s="12" t="n">
        <f aca="false">IF($D$824=1,$K$824,$AF$785*$T$824)</f>
        <v>100000000</v>
      </c>
      <c r="X824" s="12" t="n">
        <f aca="false">IF($E$824=1,$L$824,$AC$785*$T$824)</f>
        <v>60000000</v>
      </c>
      <c r="Y824" s="12" t="n">
        <f aca="false">IF($F$824=1,$M$824,$Z$785*$T$824)</f>
        <v>30000000</v>
      </c>
      <c r="Z824" s="12" t="n">
        <f aca="false">IF($G$824=1,$N$824,$W$785*$T$824)</f>
        <v>313695448.37924</v>
      </c>
      <c r="AA824" s="12" t="n">
        <f aca="false">IF($H$824=1,$O$824,$T$785*$T$824)</f>
        <v>313695448.37924</v>
      </c>
      <c r="AB824" s="12" t="n">
        <f aca="false">($J$785+$O$785)*$T$824</f>
        <v>19037182.1267748</v>
      </c>
      <c r="AC824" s="12" t="n">
        <f aca="false">Assumptions!$B$20*$T$824</f>
        <v>564651807.082632</v>
      </c>
      <c r="AD824" s="12" t="n">
        <f aca="false">IF($S$824,Assumptions!$B$14*($T$824-Assumptions!$B$13),Assumptions!$B$4)</f>
        <v>154347724.18962</v>
      </c>
      <c r="AE824" s="12" t="n">
        <f aca="false">$U$824+$V$824+$W$824+$X$824+$Y$824+$Z$824+$AA$824+$AB$824+$AC$824+$AD$824</f>
        <v>2000000000</v>
      </c>
      <c r="AF824" s="12" t="n">
        <f aca="false">IF(AND(IF($B$824=1,$U$824&gt;=INDEX($U$796:$U$923,1+$A$824-Assumptions!$B$77),$U$824&gt;INDEX($U$796:$U$923,1+$A$824+Assumptions!$B$77)),IF($C$824=1,$V$824&gt;=INDEX($V$796:$V$923,1+$A$824-Assumptions!$B$78),$V$824&gt;INDEX($V$796:$V$923,1+$A$824+Assumptions!$B$78)),IF($D$824=1,$W$824&gt;=INDEX($W$796:$W$923,1+$A$824-Assumptions!$B$79),$W$824&gt;INDEX($W$796:$W$923,1+$A$824+Assumptions!$B$79)),IF($E$824=1,$X$824&gt;=INDEX($X$796:$X$923,1+$A$824-Assumptions!$B$80),$X$824&gt;INDEX($X$796:$X$923,1+$A$824+Assumptions!$B$80)),IF($F$824=1,$Y$824&gt;=INDEX($Y$796:$Y$923,1+$A$824-Assumptions!$B$81),$Y$824&gt;INDEX($Y$796:$Y$923,1+$A$824+Assumptions!$B$81)),IF($G$824=1,$Z$824&gt;=INDEX($Z$796:$Z$923,1+$A$824-Assumptions!$B$82),$Z$824&gt;INDEX($Z$796:$Z$923,1+$A$824+Assumptions!$B$82)),IF($H$824=1,$AA$824&gt;=INDEX($AA$796:$AA$923,1+$A$824-Assumptions!$B$83),$AA$824&gt;INDEX($AA$796:$AA$923,1+$A$824+Assumptions!$B$83))),1,0)</f>
        <v>0</v>
      </c>
    </row>
    <row r="825" customFormat="false" ht="15" hidden="true" customHeight="false" outlineLevel="0" collapsed="false">
      <c r="A825" s="6" t="n">
        <f aca="false">ROW()-ROW($A$796)+Assumptions!$B$4</f>
        <v>29</v>
      </c>
      <c r="B825" s="12" t="n">
        <f aca="false">MOD(QUOTIENT($A$825,Assumptions!$B$77),2)</f>
        <v>0</v>
      </c>
      <c r="C825" s="12" t="n">
        <f aca="false">MOD(QUOTIENT($A$825,Assumptions!$B$78),2)</f>
        <v>0</v>
      </c>
      <c r="D825" s="12" t="n">
        <f aca="false">MOD(QUOTIENT($A$825,Assumptions!$B$79),2)</f>
        <v>1</v>
      </c>
      <c r="E825" s="12" t="n">
        <f aca="false">MOD(QUOTIENT($A$825,Assumptions!$B$80),2)</f>
        <v>1</v>
      </c>
      <c r="F825" s="12" t="n">
        <f aca="false">MOD(QUOTIENT($A$825,Assumptions!$B$81),2)</f>
        <v>1</v>
      </c>
      <c r="G825" s="12" t="n">
        <f aca="false">MOD(QUOTIENT($A$825,Assumptions!$B$82),2)</f>
        <v>0</v>
      </c>
      <c r="H825" s="12" t="n">
        <f aca="false">MOD(QUOTIENT($A$825,Assumptions!$B$83),2)</f>
        <v>1</v>
      </c>
      <c r="I825" s="12" t="n">
        <f aca="false">IF($B$825=1,MIN(Assumptions!$B$67,MAX(Assumptions!$B$4,Assumptions!$B$26-(Assumptions!$B$4))),Assumptions!$B$4)</f>
        <v>0</v>
      </c>
      <c r="J825" s="12" t="n">
        <f aca="false">IF($C$825=1,MIN(Assumptions!$B$66,MAX(Assumptions!$B$4,Assumptions!$B$26-($I$825))),Assumptions!$B$4)</f>
        <v>0</v>
      </c>
      <c r="K825" s="12" t="n">
        <f aca="false">IF($D$825=1,MIN(Assumptions!$B$61,MAX(Assumptions!$B$4,Assumptions!$B$26-($I$825+$J$825))),Assumptions!$B$4)</f>
        <v>100000000</v>
      </c>
      <c r="L825" s="12" t="n">
        <f aca="false">IF($E$825=1,MIN(Assumptions!$B$56,MAX(Assumptions!$B$4,Assumptions!$B$26-($I$825+$J$825+$K$825))),Assumptions!$B$4)</f>
        <v>60000000</v>
      </c>
      <c r="M825" s="12" t="n">
        <f aca="false">IF($F$825=1,MIN(Assumptions!$B$51,MAX(Assumptions!$B$4,Assumptions!$B$26-($I$825+$J$825+$K$825+$L$825))),Assumptions!$B$4)</f>
        <v>30000000</v>
      </c>
      <c r="N825" s="12" t="n">
        <f aca="false">IF($G$825=1,MIN(Assumptions!$B$46,MAX(Assumptions!$B$4,Assumptions!$B$26-($I$825+$J$825+$K$825+$L$825+$M$825))),Assumptions!$B$4)</f>
        <v>0</v>
      </c>
      <c r="O825" s="12" t="n">
        <f aca="false">IF($H$825=1,MIN(Assumptions!$B$41,MAX(Assumptions!$B$4,Assumptions!$B$26-($I$825+$J$825+$K$825+$L$825+$M$825+$N$825))),Assumptions!$B$4)</f>
        <v>5000000</v>
      </c>
      <c r="P825" s="12" t="n">
        <f aca="false">$I$825+$J$825+$K$825+$L$825+$M$825+$N$825+$O$825</f>
        <v>195000000</v>
      </c>
      <c r="Q825" s="12" t="n">
        <f aca="false">MAX(Assumptions!$B$4,Assumptions!$B$26-$P$825)</f>
        <v>1805000000</v>
      </c>
      <c r="R825" s="12" t="n">
        <f aca="false">$J$785+$O$785+Assumptions!$B$20+IF($B$825=0,$D$785,Assumptions!$B$4)+IF($C$825=0,$AI$785,Assumptions!$B$4)+IF($D$825=0,$AF$785,Assumptions!$B$4)+IF($E$825=0,$AC$785,Assumptions!$B$4)+IF($F$825=0,$Z$785,Assumptions!$B$4)+IF($G$825=0,$W$785,Assumptions!$B$4)+IF($H$825=0,$T$785,Assumptions!$B$4)</f>
        <v>21389485.1577316</v>
      </c>
      <c r="S825" s="12" t="n">
        <f aca="false">IF($R$825&gt;Assumptions!$B$4,$Q$825/$R$825&gt;Assumptions!$B$13,FALSE())</f>
        <v>1</v>
      </c>
      <c r="T825" s="12" t="n">
        <f aca="false">IF($S$825,($Q$825+Assumptions!$B$14*Assumptions!$B$13)/($R$825+Assumptions!$B$14),IF($R$825&gt;Assumptions!$B$4,$Q$825/$R$825,Assumptions!$B$4))</f>
        <v>75.6609021946638</v>
      </c>
      <c r="U825" s="12" t="n">
        <f aca="false">IF($B$825=1,$I$825,$D$785*$T$825)</f>
        <v>70427859.5638948</v>
      </c>
      <c r="V825" s="12" t="n">
        <f aca="false">IF($C$825=1,$J$825,$AI$785*$T$825)</f>
        <v>465709152.944746</v>
      </c>
      <c r="W825" s="12" t="n">
        <f aca="false">IF($D$825=1,$K$825,$AF$785*$T$825)</f>
        <v>100000000</v>
      </c>
      <c r="X825" s="12" t="n">
        <f aca="false">IF($E$825=1,$L$825,$AC$785*$T$825)</f>
        <v>60000000</v>
      </c>
      <c r="Y825" s="12" t="n">
        <f aca="false">IF($F$825=1,$M$825,$Z$785*$T$825)</f>
        <v>30000000</v>
      </c>
      <c r="Z825" s="12" t="n">
        <f aca="false">IF($G$825=1,$N$825,$W$785*$T$825)</f>
        <v>378304510.973319</v>
      </c>
      <c r="AA825" s="12" t="n">
        <f aca="false">IF($H$825=1,$O$825,$T$785*$T$825)</f>
        <v>5000000</v>
      </c>
      <c r="AB825" s="12" t="n">
        <f aca="false">($J$785+$O$785)*$T$825</f>
        <v>22958101.2794069</v>
      </c>
      <c r="AC825" s="12" t="n">
        <f aca="false">Assumptions!$B$20*$T$825</f>
        <v>680948119.751974</v>
      </c>
      <c r="AD825" s="12" t="n">
        <f aca="false">IF($S$825,Assumptions!$B$14*($T$825-Assumptions!$B$13),Assumptions!$B$4)</f>
        <v>186652255.486659</v>
      </c>
      <c r="AE825" s="12" t="n">
        <f aca="false">$U$825+$V$825+$W$825+$X$825+$Y$825+$Z$825+$AA$825+$AB$825+$AC$825+$AD$825</f>
        <v>2000000000</v>
      </c>
      <c r="AF825" s="12" t="n">
        <f aca="false">IF(AND(IF($B$825=1,$U$825&gt;=INDEX($U$796:$U$923,1+$A$825-Assumptions!$B$77),$U$825&gt;INDEX($U$796:$U$923,1+$A$825+Assumptions!$B$77)),IF($C$825=1,$V$825&gt;=INDEX($V$796:$V$923,1+$A$825-Assumptions!$B$78),$V$825&gt;INDEX($V$796:$V$923,1+$A$825+Assumptions!$B$78)),IF($D$825=1,$W$825&gt;=INDEX($W$796:$W$923,1+$A$825-Assumptions!$B$79),$W$825&gt;INDEX($W$796:$W$923,1+$A$825+Assumptions!$B$79)),IF($E$825=1,$X$825&gt;=INDEX($X$796:$X$923,1+$A$825-Assumptions!$B$80),$X$825&gt;INDEX($X$796:$X$923,1+$A$825+Assumptions!$B$80)),IF($F$825=1,$Y$825&gt;=INDEX($Y$796:$Y$923,1+$A$825-Assumptions!$B$81),$Y$825&gt;INDEX($Y$796:$Y$923,1+$A$825+Assumptions!$B$81)),IF($G$825=1,$Z$825&gt;=INDEX($Z$796:$Z$923,1+$A$825-Assumptions!$B$82),$Z$825&gt;INDEX($Z$796:$Z$923,1+$A$825+Assumptions!$B$82)),IF($H$825=1,$AA$825&gt;=INDEX($AA$796:$AA$923,1+$A$825-Assumptions!$B$83),$AA$825&gt;INDEX($AA$796:$AA$923,1+$A$825+Assumptions!$B$83))),1,0)</f>
        <v>0</v>
      </c>
    </row>
    <row r="826" customFormat="false" ht="15" hidden="true" customHeight="false" outlineLevel="0" collapsed="false">
      <c r="A826" s="6" t="n">
        <f aca="false">ROW()-ROW($A$796)+Assumptions!$B$4</f>
        <v>30</v>
      </c>
      <c r="B826" s="12" t="n">
        <f aca="false">MOD(QUOTIENT($A$826,Assumptions!$B$77),2)</f>
        <v>0</v>
      </c>
      <c r="C826" s="12" t="n">
        <f aca="false">MOD(QUOTIENT($A$826,Assumptions!$B$78),2)</f>
        <v>0</v>
      </c>
      <c r="D826" s="12" t="n">
        <f aca="false">MOD(QUOTIENT($A$826,Assumptions!$B$79),2)</f>
        <v>1</v>
      </c>
      <c r="E826" s="12" t="n">
        <f aca="false">MOD(QUOTIENT($A$826,Assumptions!$B$80),2)</f>
        <v>1</v>
      </c>
      <c r="F826" s="12" t="n">
        <f aca="false">MOD(QUOTIENT($A$826,Assumptions!$B$81),2)</f>
        <v>1</v>
      </c>
      <c r="G826" s="12" t="n">
        <f aca="false">MOD(QUOTIENT($A$826,Assumptions!$B$82),2)</f>
        <v>1</v>
      </c>
      <c r="H826" s="12" t="n">
        <f aca="false">MOD(QUOTIENT($A$826,Assumptions!$B$83),2)</f>
        <v>0</v>
      </c>
      <c r="I826" s="12" t="n">
        <f aca="false">IF($B$826=1,MIN(Assumptions!$B$67,MAX(Assumptions!$B$4,Assumptions!$B$26-(Assumptions!$B$4))),Assumptions!$B$4)</f>
        <v>0</v>
      </c>
      <c r="J826" s="12" t="n">
        <f aca="false">IF($C$826=1,MIN(Assumptions!$B$66,MAX(Assumptions!$B$4,Assumptions!$B$26-($I$826))),Assumptions!$B$4)</f>
        <v>0</v>
      </c>
      <c r="K826" s="12" t="n">
        <f aca="false">IF($D$826=1,MIN(Assumptions!$B$61,MAX(Assumptions!$B$4,Assumptions!$B$26-($I$826+$J$826))),Assumptions!$B$4)</f>
        <v>100000000</v>
      </c>
      <c r="L826" s="12" t="n">
        <f aca="false">IF($E$826=1,MIN(Assumptions!$B$56,MAX(Assumptions!$B$4,Assumptions!$B$26-($I$826+$J$826+$K$826))),Assumptions!$B$4)</f>
        <v>60000000</v>
      </c>
      <c r="M826" s="12" t="n">
        <f aca="false">IF($F$826=1,MIN(Assumptions!$B$51,MAX(Assumptions!$B$4,Assumptions!$B$26-($I$826+$J$826+$K$826+$L$826))),Assumptions!$B$4)</f>
        <v>30000000</v>
      </c>
      <c r="N826" s="12" t="n">
        <f aca="false">IF($G$826=1,MIN(Assumptions!$B$46,MAX(Assumptions!$B$4,Assumptions!$B$26-($I$826+$J$826+$K$826+$L$826+$M$826))),Assumptions!$B$4)</f>
        <v>15000000</v>
      </c>
      <c r="O826" s="12" t="n">
        <f aca="false">IF($H$826=1,MIN(Assumptions!$B$41,MAX(Assumptions!$B$4,Assumptions!$B$26-($I$826+$J$826+$K$826+$L$826+$M$826+$N$826))),Assumptions!$B$4)</f>
        <v>0</v>
      </c>
      <c r="P826" s="12" t="n">
        <f aca="false">$I$826+$J$826+$K$826+$L$826+$M$826+$N$826+$O$826</f>
        <v>205000000</v>
      </c>
      <c r="Q826" s="12" t="n">
        <f aca="false">MAX(Assumptions!$B$4,Assumptions!$B$26-$P$826)</f>
        <v>1795000000</v>
      </c>
      <c r="R826" s="12" t="n">
        <f aca="false">$J$785+$O$785+Assumptions!$B$20+IF($B$826=0,$D$785,Assumptions!$B$4)+IF($C$826=0,$AI$785,Assumptions!$B$4)+IF($D$826=0,$AF$785,Assumptions!$B$4)+IF($E$826=0,$AC$785,Assumptions!$B$4)+IF($F$826=0,$Z$785,Assumptions!$B$4)+IF($G$826=0,$W$785,Assumptions!$B$4)+IF($H$826=0,$T$785,Assumptions!$B$4)</f>
        <v>21389485.1577316</v>
      </c>
      <c r="S826" s="12" t="n">
        <f aca="false">IF($R$826&gt;Assumptions!$B$4,$Q$826/$R$826&gt;Assumptions!$B$13,FALSE())</f>
        <v>1</v>
      </c>
      <c r="T826" s="12" t="n">
        <f aca="false">IF($S$826,($Q$826+Assumptions!$B$14*Assumptions!$B$13)/($R$826+Assumptions!$B$14),IF($R$826&gt;Assumptions!$B$4,$Q$826/$R$826,Assumptions!$B$4))</f>
        <v>75.2423079916504</v>
      </c>
      <c r="U826" s="12" t="n">
        <f aca="false">IF($B$826=1,$I$826,$D$785*$T$826)</f>
        <v>70038217.187331</v>
      </c>
      <c r="V826" s="12" t="n">
        <f aca="false">IF($C$826=1,$J$826,$AI$785*$T$826)</f>
        <v>463132615.445743</v>
      </c>
      <c r="W826" s="12" t="n">
        <f aca="false">IF($D$826=1,$K$826,$AF$785*$T$826)</f>
        <v>100000000</v>
      </c>
      <c r="X826" s="12" t="n">
        <f aca="false">IF($E$826=1,$L$826,$AC$785*$T$826)</f>
        <v>60000000</v>
      </c>
      <c r="Y826" s="12" t="n">
        <f aca="false">IF($F$826=1,$M$826,$Z$785*$T$826)</f>
        <v>30000000</v>
      </c>
      <c r="Z826" s="12" t="n">
        <f aca="false">IF($G$826=1,$N$826,$W$785*$T$826)</f>
        <v>15000000</v>
      </c>
      <c r="AA826" s="12" t="n">
        <f aca="false">IF($H$826=1,$O$826,$T$785*$T$826)</f>
        <v>376211539.958252</v>
      </c>
      <c r="AB826" s="12" t="n">
        <f aca="false">($J$785+$O$785)*$T$826</f>
        <v>22831085.5046937</v>
      </c>
      <c r="AC826" s="12" t="n">
        <f aca="false">Assumptions!$B$20*$T$826</f>
        <v>677180771.924854</v>
      </c>
      <c r="AD826" s="12" t="n">
        <f aca="false">IF($S$826,Assumptions!$B$14*($T$826-Assumptions!$B$13),Assumptions!$B$4)</f>
        <v>185605769.979126</v>
      </c>
      <c r="AE826" s="12" t="n">
        <f aca="false">$U$826+$V$826+$W$826+$X$826+$Y$826+$Z$826+$AA$826+$AB$826+$AC$826+$AD$826</f>
        <v>2000000000</v>
      </c>
      <c r="AF826" s="12" t="n">
        <f aca="false">IF(AND(IF($B$826=1,$U$826&gt;=INDEX($U$796:$U$923,1+$A$826-Assumptions!$B$77),$U$826&gt;INDEX($U$796:$U$923,1+$A$826+Assumptions!$B$77)),IF($C$826=1,$V$826&gt;=INDEX($V$796:$V$923,1+$A$826-Assumptions!$B$78),$V$826&gt;INDEX($V$796:$V$923,1+$A$826+Assumptions!$B$78)),IF($D$826=1,$W$826&gt;=INDEX($W$796:$W$923,1+$A$826-Assumptions!$B$79),$W$826&gt;INDEX($W$796:$W$923,1+$A$826+Assumptions!$B$79)),IF($E$826=1,$X$826&gt;=INDEX($X$796:$X$923,1+$A$826-Assumptions!$B$80),$X$826&gt;INDEX($X$796:$X$923,1+$A$826+Assumptions!$B$80)),IF($F$826=1,$Y$826&gt;=INDEX($Y$796:$Y$923,1+$A$826-Assumptions!$B$81),$Y$826&gt;INDEX($Y$796:$Y$923,1+$A$826+Assumptions!$B$81)),IF($G$826=1,$Z$826&gt;=INDEX($Z$796:$Z$923,1+$A$826-Assumptions!$B$82),$Z$826&gt;INDEX($Z$796:$Z$923,1+$A$826+Assumptions!$B$82)),IF($H$826=1,$AA$826&gt;=INDEX($AA$796:$AA$923,1+$A$826-Assumptions!$B$83),$AA$826&gt;INDEX($AA$796:$AA$923,1+$A$826+Assumptions!$B$83))),1,0)</f>
        <v>0</v>
      </c>
    </row>
    <row r="827" customFormat="false" ht="15" hidden="true" customHeight="false" outlineLevel="0" collapsed="false">
      <c r="A827" s="6" t="n">
        <f aca="false">ROW()-ROW($A$796)+Assumptions!$B$4</f>
        <v>31</v>
      </c>
      <c r="B827" s="12" t="n">
        <f aca="false">MOD(QUOTIENT($A$827,Assumptions!$B$77),2)</f>
        <v>0</v>
      </c>
      <c r="C827" s="12" t="n">
        <f aca="false">MOD(QUOTIENT($A$827,Assumptions!$B$78),2)</f>
        <v>0</v>
      </c>
      <c r="D827" s="12" t="n">
        <f aca="false">MOD(QUOTIENT($A$827,Assumptions!$B$79),2)</f>
        <v>1</v>
      </c>
      <c r="E827" s="12" t="n">
        <f aca="false">MOD(QUOTIENT($A$827,Assumptions!$B$80),2)</f>
        <v>1</v>
      </c>
      <c r="F827" s="12" t="n">
        <f aca="false">MOD(QUOTIENT($A$827,Assumptions!$B$81),2)</f>
        <v>1</v>
      </c>
      <c r="G827" s="12" t="n">
        <f aca="false">MOD(QUOTIENT($A$827,Assumptions!$B$82),2)</f>
        <v>1</v>
      </c>
      <c r="H827" s="12" t="n">
        <f aca="false">MOD(QUOTIENT($A$827,Assumptions!$B$83),2)</f>
        <v>1</v>
      </c>
      <c r="I827" s="12" t="n">
        <f aca="false">IF($B$827=1,MIN(Assumptions!$B$67,MAX(Assumptions!$B$4,Assumptions!$B$26-(Assumptions!$B$4))),Assumptions!$B$4)</f>
        <v>0</v>
      </c>
      <c r="J827" s="12" t="n">
        <f aca="false">IF($C$827=1,MIN(Assumptions!$B$66,MAX(Assumptions!$B$4,Assumptions!$B$26-($I$827))),Assumptions!$B$4)</f>
        <v>0</v>
      </c>
      <c r="K827" s="12" t="n">
        <f aca="false">IF($D$827=1,MIN(Assumptions!$B$61,MAX(Assumptions!$B$4,Assumptions!$B$26-($I$827+$J$827))),Assumptions!$B$4)</f>
        <v>100000000</v>
      </c>
      <c r="L827" s="12" t="n">
        <f aca="false">IF($E$827=1,MIN(Assumptions!$B$56,MAX(Assumptions!$B$4,Assumptions!$B$26-($I$827+$J$827+$K$827))),Assumptions!$B$4)</f>
        <v>60000000</v>
      </c>
      <c r="M827" s="12" t="n">
        <f aca="false">IF($F$827=1,MIN(Assumptions!$B$51,MAX(Assumptions!$B$4,Assumptions!$B$26-($I$827+$J$827+$K$827+$L$827))),Assumptions!$B$4)</f>
        <v>30000000</v>
      </c>
      <c r="N827" s="12" t="n">
        <f aca="false">IF($G$827=1,MIN(Assumptions!$B$46,MAX(Assumptions!$B$4,Assumptions!$B$26-($I$827+$J$827+$K$827+$L$827+$M$827))),Assumptions!$B$4)</f>
        <v>15000000</v>
      </c>
      <c r="O827" s="12" t="n">
        <f aca="false">IF($H$827=1,MIN(Assumptions!$B$41,MAX(Assumptions!$B$4,Assumptions!$B$26-($I$827+$J$827+$K$827+$L$827+$M$827+$N$827))),Assumptions!$B$4)</f>
        <v>5000000</v>
      </c>
      <c r="P827" s="12" t="n">
        <f aca="false">$I$827+$J$827+$K$827+$L$827+$M$827+$N$827+$O$827</f>
        <v>210000000</v>
      </c>
      <c r="Q827" s="12" t="n">
        <f aca="false">MAX(Assumptions!$B$4,Assumptions!$B$26-$P$827)</f>
        <v>1790000000</v>
      </c>
      <c r="R827" s="12" t="n">
        <f aca="false">$J$785+$O$785+Assumptions!$B$20+IF($B$827=0,$D$785,Assumptions!$B$4)+IF($C$827=0,$AI$785,Assumptions!$B$4)+IF($D$827=0,$AF$785,Assumptions!$B$4)+IF($E$827=0,$AC$785,Assumptions!$B$4)+IF($F$827=0,$Z$785,Assumptions!$B$4)+IF($G$827=0,$W$785,Assumptions!$B$4)+IF($H$827=0,$T$785,Assumptions!$B$4)</f>
        <v>16389485.1577316</v>
      </c>
      <c r="S827" s="12" t="n">
        <f aca="false">IF($R$827&gt;Assumptions!$B$4,$Q$827/$R$827&gt;Assumptions!$B$13,FALSE())</f>
        <v>1</v>
      </c>
      <c r="T827" s="12" t="n">
        <f aca="false">IF($S$827,($Q$827+Assumptions!$B$14*Assumptions!$B$13)/($R$827+Assumptions!$B$14),IF($R$827&gt;Assumptions!$B$4,$Q$827/$R$827,Assumptions!$B$4))</f>
        <v>94.8940632861198</v>
      </c>
      <c r="U827" s="12" t="n">
        <f aca="false">IF($B$827=1,$I$827,$D$785*$T$827)</f>
        <v>88330770.1693457</v>
      </c>
      <c r="V827" s="12" t="n">
        <f aca="false">IF($C$827=1,$J$827,$AI$785*$T$827)</f>
        <v>584093402.940956</v>
      </c>
      <c r="W827" s="12" t="n">
        <f aca="false">IF($D$827=1,$K$827,$AF$785*$T$827)</f>
        <v>100000000</v>
      </c>
      <c r="X827" s="12" t="n">
        <f aca="false">IF($E$827=1,$L$827,$AC$785*$T$827)</f>
        <v>60000000</v>
      </c>
      <c r="Y827" s="12" t="n">
        <f aca="false">IF($F$827=1,$M$827,$Z$785*$T$827)</f>
        <v>30000000</v>
      </c>
      <c r="Z827" s="12" t="n">
        <f aca="false">IF($G$827=1,$N$827,$W$785*$T$827)</f>
        <v>15000000</v>
      </c>
      <c r="AA827" s="12" t="n">
        <f aca="false">IF($H$827=1,$O$827,$T$785*$T$827)</f>
        <v>5000000</v>
      </c>
      <c r="AB827" s="12" t="n">
        <f aca="false">($J$785+$O$785)*$T$827</f>
        <v>28794099.099321</v>
      </c>
      <c r="AC827" s="12" t="n">
        <f aca="false">Assumptions!$B$20*$T$827</f>
        <v>854046569.575078</v>
      </c>
      <c r="AD827" s="12" t="n">
        <f aca="false">IF($S$827,Assumptions!$B$14*($T$827-Assumptions!$B$13),Assumptions!$B$4)</f>
        <v>234735158.2153</v>
      </c>
      <c r="AE827" s="12" t="n">
        <f aca="false">$U$827+$V$827+$W$827+$X$827+$Y$827+$Z$827+$AA$827+$AB$827+$AC$827+$AD$827</f>
        <v>2000000000</v>
      </c>
      <c r="AF827" s="12" t="n">
        <f aca="false">IF(AND(IF($B$827=1,$U$827&gt;=INDEX($U$796:$U$923,1+$A$827-Assumptions!$B$77),$U$827&gt;INDEX($U$796:$U$923,1+$A$827+Assumptions!$B$77)),IF($C$827=1,$V$827&gt;=INDEX($V$796:$V$923,1+$A$827-Assumptions!$B$78),$V$827&gt;INDEX($V$796:$V$923,1+$A$827+Assumptions!$B$78)),IF($D$827=1,$W$827&gt;=INDEX($W$796:$W$923,1+$A$827-Assumptions!$B$79),$W$827&gt;INDEX($W$796:$W$923,1+$A$827+Assumptions!$B$79)),IF($E$827=1,$X$827&gt;=INDEX($X$796:$X$923,1+$A$827-Assumptions!$B$80),$X$827&gt;INDEX($X$796:$X$923,1+$A$827+Assumptions!$B$80)),IF($F$827=1,$Y$827&gt;=INDEX($Y$796:$Y$923,1+$A$827-Assumptions!$B$81),$Y$827&gt;INDEX($Y$796:$Y$923,1+$A$827+Assumptions!$B$81)),IF($G$827=1,$Z$827&gt;=INDEX($Z$796:$Z$923,1+$A$827-Assumptions!$B$82),$Z$827&gt;INDEX($Z$796:$Z$923,1+$A$827+Assumptions!$B$82)),IF($H$827=1,$AA$827&gt;=INDEX($AA$796:$AA$923,1+$A$827-Assumptions!$B$83),$AA$827&gt;INDEX($AA$796:$AA$923,1+$A$827+Assumptions!$B$83))),1,0)</f>
        <v>0</v>
      </c>
    </row>
    <row r="828" customFormat="false" ht="15" hidden="true" customHeight="false" outlineLevel="0" collapsed="false">
      <c r="A828" s="6" t="n">
        <f aca="false">ROW()-ROW($A$796)+Assumptions!$B$4</f>
        <v>32</v>
      </c>
      <c r="B828" s="12" t="n">
        <f aca="false">MOD(QUOTIENT($A$828,Assumptions!$B$77),2)</f>
        <v>0</v>
      </c>
      <c r="C828" s="12" t="n">
        <f aca="false">MOD(QUOTIENT($A$828,Assumptions!$B$78),2)</f>
        <v>1</v>
      </c>
      <c r="D828" s="12" t="n">
        <f aca="false">MOD(QUOTIENT($A$828,Assumptions!$B$79),2)</f>
        <v>0</v>
      </c>
      <c r="E828" s="12" t="n">
        <f aca="false">MOD(QUOTIENT($A$828,Assumptions!$B$80),2)</f>
        <v>0</v>
      </c>
      <c r="F828" s="12" t="n">
        <f aca="false">MOD(QUOTIENT($A$828,Assumptions!$B$81),2)</f>
        <v>0</v>
      </c>
      <c r="G828" s="12" t="n">
        <f aca="false">MOD(QUOTIENT($A$828,Assumptions!$B$82),2)</f>
        <v>0</v>
      </c>
      <c r="H828" s="12" t="n">
        <f aca="false">MOD(QUOTIENT($A$828,Assumptions!$B$83),2)</f>
        <v>0</v>
      </c>
      <c r="I828" s="12" t="n">
        <f aca="false">IF($B$828=1,MIN(Assumptions!$B$67,MAX(Assumptions!$B$4,Assumptions!$B$26-(Assumptions!$B$4))),Assumptions!$B$4)</f>
        <v>0</v>
      </c>
      <c r="J828" s="12" t="n">
        <f aca="false">IF($C$828=1,MIN(Assumptions!$B$66,MAX(Assumptions!$B$4,Assumptions!$B$26-($I$828))),Assumptions!$B$4)</f>
        <v>300000000</v>
      </c>
      <c r="K828" s="12" t="n">
        <f aca="false">IF($D$828=1,MIN(Assumptions!$B$61,MAX(Assumptions!$B$4,Assumptions!$B$26-($I$828+$J$828))),Assumptions!$B$4)</f>
        <v>0</v>
      </c>
      <c r="L828" s="12" t="n">
        <f aca="false">IF($E$828=1,MIN(Assumptions!$B$56,MAX(Assumptions!$B$4,Assumptions!$B$26-($I$828+$J$828+$K$828))),Assumptions!$B$4)</f>
        <v>0</v>
      </c>
      <c r="M828" s="12" t="n">
        <f aca="false">IF($F$828=1,MIN(Assumptions!$B$51,MAX(Assumptions!$B$4,Assumptions!$B$26-($I$828+$J$828+$K$828+$L$828))),Assumptions!$B$4)</f>
        <v>0</v>
      </c>
      <c r="N828" s="12" t="n">
        <f aca="false">IF($G$828=1,MIN(Assumptions!$B$46,MAX(Assumptions!$B$4,Assumptions!$B$26-($I$828+$J$828+$K$828+$L$828+$M$828))),Assumptions!$B$4)</f>
        <v>0</v>
      </c>
      <c r="O828" s="12" t="n">
        <f aca="false">IF($H$828=1,MIN(Assumptions!$B$41,MAX(Assumptions!$B$4,Assumptions!$B$26-($I$828+$J$828+$K$828+$L$828+$M$828+$N$828))),Assumptions!$B$4)</f>
        <v>0</v>
      </c>
      <c r="P828" s="12" t="n">
        <f aca="false">$I$828+$J$828+$K$828+$L$828+$M$828+$N$828+$O$828</f>
        <v>300000000</v>
      </c>
      <c r="Q828" s="12" t="n">
        <f aca="false">MAX(Assumptions!$B$4,Assumptions!$B$26-$P$828)</f>
        <v>1700000000</v>
      </c>
      <c r="R828" s="12" t="n">
        <f aca="false">$J$785+$O$785+Assumptions!$B$20+IF($B$828=0,$D$785,Assumptions!$B$4)+IF($C$828=0,$AI$785,Assumptions!$B$4)+IF($D$828=0,$AF$785,Assumptions!$B$4)+IF($E$828=0,$AC$785,Assumptions!$B$4)+IF($F$828=0,$Z$785,Assumptions!$B$4)+IF($G$828=0,$W$785,Assumptions!$B$4)+IF($H$828=0,$T$785,Assumptions!$B$4)</f>
        <v>27374109.9941088</v>
      </c>
      <c r="S828" s="12" t="n">
        <f aca="false">IF($R$828&gt;Assumptions!$B$4,$Q$828/$R$828&gt;Assumptions!$B$13,FALSE())</f>
        <v>1</v>
      </c>
      <c r="T828" s="12" t="n">
        <f aca="false">IF($S$828,($Q$828+Assumptions!$B$14*Assumptions!$B$13)/($R$828+Assumptions!$B$14),IF($R$828&gt;Assumptions!$B$4,$Q$828/$R$828,Assumptions!$B$4))</f>
        <v>56.9891454619312</v>
      </c>
      <c r="U828" s="12" t="n">
        <f aca="false">IF($B$828=1,$I$828,$D$785*$T$828)</f>
        <v>53047524.1087244</v>
      </c>
      <c r="V828" s="12" t="n">
        <f aca="false">IF($C$828=1,$J$828,$AI$785*$T$828)</f>
        <v>300000000</v>
      </c>
      <c r="W828" s="12" t="n">
        <f aca="false">IF($D$828=1,$K$828,$AF$785*$T$828)</f>
        <v>99152010.2534129</v>
      </c>
      <c r="X828" s="12" t="n">
        <f aca="false">IF($E$828=1,$L$828,$AC$785*$T$828)</f>
        <v>136773949.108635</v>
      </c>
      <c r="Y828" s="12" t="n">
        <f aca="false">IF($F$828=1,$M$828,$Z$785*$T$828)</f>
        <v>170967436.385794</v>
      </c>
      <c r="Z828" s="12" t="n">
        <f aca="false">IF($G$828=1,$N$828,$W$785*$T$828)</f>
        <v>284945727.309656</v>
      </c>
      <c r="AA828" s="12" t="n">
        <f aca="false">IF($H$828=1,$O$828,$T$785*$T$828)</f>
        <v>284945727.309656</v>
      </c>
      <c r="AB828" s="12" t="n">
        <f aca="false">($J$785+$O$785)*$T$828</f>
        <v>17292452.7119126</v>
      </c>
      <c r="AC828" s="12" t="n">
        <f aca="false">Assumptions!$B$20*$T$828</f>
        <v>512902309.157381</v>
      </c>
      <c r="AD828" s="12" t="n">
        <f aca="false">IF($S$828,Assumptions!$B$14*($T$828-Assumptions!$B$13),Assumptions!$B$4)</f>
        <v>139972863.654828</v>
      </c>
      <c r="AE828" s="12" t="n">
        <f aca="false">$U$828+$V$828+$W$828+$X$828+$Y$828+$Z$828+$AA$828+$AB$828+$AC$828+$AD$828</f>
        <v>2000000000</v>
      </c>
      <c r="AF828" s="12" t="n">
        <f aca="false">IF(AND(IF($B$828=1,$U$828&gt;=INDEX($U$796:$U$923,1+$A$828-Assumptions!$B$77),$U$828&gt;INDEX($U$796:$U$923,1+$A$828+Assumptions!$B$77)),IF($C$828=1,$V$828&gt;=INDEX($V$796:$V$923,1+$A$828-Assumptions!$B$78),$V$828&gt;INDEX($V$796:$V$923,1+$A$828+Assumptions!$B$78)),IF($D$828=1,$W$828&gt;=INDEX($W$796:$W$923,1+$A$828-Assumptions!$B$79),$W$828&gt;INDEX($W$796:$W$923,1+$A$828+Assumptions!$B$79)),IF($E$828=1,$X$828&gt;=INDEX($X$796:$X$923,1+$A$828-Assumptions!$B$80),$X$828&gt;INDEX($X$796:$X$923,1+$A$828+Assumptions!$B$80)),IF($F$828=1,$Y$828&gt;=INDEX($Y$796:$Y$923,1+$A$828-Assumptions!$B$81),$Y$828&gt;INDEX($Y$796:$Y$923,1+$A$828+Assumptions!$B$81)),IF($G$828=1,$Z$828&gt;=INDEX($Z$796:$Z$923,1+$A$828-Assumptions!$B$82),$Z$828&gt;INDEX($Z$796:$Z$923,1+$A$828+Assumptions!$B$82)),IF($H$828=1,$AA$828&gt;=INDEX($AA$796:$AA$923,1+$A$828-Assumptions!$B$83),$AA$828&gt;INDEX($AA$796:$AA$923,1+$A$828+Assumptions!$B$83))),1,0)</f>
        <v>0</v>
      </c>
    </row>
    <row r="829" customFormat="false" ht="15" hidden="true" customHeight="false" outlineLevel="0" collapsed="false">
      <c r="A829" s="6" t="n">
        <f aca="false">ROW()-ROW($A$796)+Assumptions!$B$4</f>
        <v>33</v>
      </c>
      <c r="B829" s="12" t="n">
        <f aca="false">MOD(QUOTIENT($A$829,Assumptions!$B$77),2)</f>
        <v>0</v>
      </c>
      <c r="C829" s="12" t="n">
        <f aca="false">MOD(QUOTIENT($A$829,Assumptions!$B$78),2)</f>
        <v>1</v>
      </c>
      <c r="D829" s="12" t="n">
        <f aca="false">MOD(QUOTIENT($A$829,Assumptions!$B$79),2)</f>
        <v>0</v>
      </c>
      <c r="E829" s="12" t="n">
        <f aca="false">MOD(QUOTIENT($A$829,Assumptions!$B$80),2)</f>
        <v>0</v>
      </c>
      <c r="F829" s="12" t="n">
        <f aca="false">MOD(QUOTIENT($A$829,Assumptions!$B$81),2)</f>
        <v>0</v>
      </c>
      <c r="G829" s="12" t="n">
        <f aca="false">MOD(QUOTIENT($A$829,Assumptions!$B$82),2)</f>
        <v>0</v>
      </c>
      <c r="H829" s="12" t="n">
        <f aca="false">MOD(QUOTIENT($A$829,Assumptions!$B$83),2)</f>
        <v>1</v>
      </c>
      <c r="I829" s="12" t="n">
        <f aca="false">IF($B$829=1,MIN(Assumptions!$B$67,MAX(Assumptions!$B$4,Assumptions!$B$26-(Assumptions!$B$4))),Assumptions!$B$4)</f>
        <v>0</v>
      </c>
      <c r="J829" s="12" t="n">
        <f aca="false">IF($C$829=1,MIN(Assumptions!$B$66,MAX(Assumptions!$B$4,Assumptions!$B$26-($I$829))),Assumptions!$B$4)</f>
        <v>300000000</v>
      </c>
      <c r="K829" s="12" t="n">
        <f aca="false">IF($D$829=1,MIN(Assumptions!$B$61,MAX(Assumptions!$B$4,Assumptions!$B$26-($I$829+$J$829))),Assumptions!$B$4)</f>
        <v>0</v>
      </c>
      <c r="L829" s="12" t="n">
        <f aca="false">IF($E$829=1,MIN(Assumptions!$B$56,MAX(Assumptions!$B$4,Assumptions!$B$26-($I$829+$J$829+$K$829))),Assumptions!$B$4)</f>
        <v>0</v>
      </c>
      <c r="M829" s="12" t="n">
        <f aca="false">IF($F$829=1,MIN(Assumptions!$B$51,MAX(Assumptions!$B$4,Assumptions!$B$26-($I$829+$J$829+$K$829+$L$829))),Assumptions!$B$4)</f>
        <v>0</v>
      </c>
      <c r="N829" s="12" t="n">
        <f aca="false">IF($G$829=1,MIN(Assumptions!$B$46,MAX(Assumptions!$B$4,Assumptions!$B$26-($I$829+$J$829+$K$829+$L$829+$M$829))),Assumptions!$B$4)</f>
        <v>0</v>
      </c>
      <c r="O829" s="12" t="n">
        <f aca="false">IF($H$829=1,MIN(Assumptions!$B$41,MAX(Assumptions!$B$4,Assumptions!$B$26-($I$829+$J$829+$K$829+$L$829+$M$829+$N$829))),Assumptions!$B$4)</f>
        <v>5000000</v>
      </c>
      <c r="P829" s="12" t="n">
        <f aca="false">$I$829+$J$829+$K$829+$L$829+$M$829+$N$829+$O$829</f>
        <v>305000000</v>
      </c>
      <c r="Q829" s="12" t="n">
        <f aca="false">MAX(Assumptions!$B$4,Assumptions!$B$26-$P$829)</f>
        <v>1695000000</v>
      </c>
      <c r="R829" s="12" t="n">
        <f aca="false">$J$785+$O$785+Assumptions!$B$20+IF($B$829=0,$D$785,Assumptions!$B$4)+IF($C$829=0,$AI$785,Assumptions!$B$4)+IF($D$829=0,$AF$785,Assumptions!$B$4)+IF($E$829=0,$AC$785,Assumptions!$B$4)+IF($F$829=0,$Z$785,Assumptions!$B$4)+IF($G$829=0,$W$785,Assumptions!$B$4)+IF($H$829=0,$T$785,Assumptions!$B$4)</f>
        <v>22374109.9941088</v>
      </c>
      <c r="S829" s="12" t="n">
        <f aca="false">IF($R$829&gt;Assumptions!$B$4,$Q$829/$R$829&gt;Assumptions!$B$13,FALSE())</f>
        <v>1</v>
      </c>
      <c r="T829" s="12" t="n">
        <f aca="false">IF($S$829,($Q$829+Assumptions!$B$14*Assumptions!$B$13)/($R$829+Assumptions!$B$14),IF($R$829&gt;Assumptions!$B$4,$Q$829/$R$829,Assumptions!$B$4))</f>
        <v>68.2436477285835</v>
      </c>
      <c r="U829" s="12" t="n">
        <f aca="false">IF($B$829=1,$I$829,$D$785*$T$829)</f>
        <v>63523615.2219126</v>
      </c>
      <c r="V829" s="12" t="n">
        <f aca="false">IF($C$829=1,$J$829,$AI$785*$T$829)</f>
        <v>300000000</v>
      </c>
      <c r="W829" s="12" t="n">
        <f aca="false">IF($D$829=1,$K$829,$AF$785*$T$829)</f>
        <v>118733046.520847</v>
      </c>
      <c r="X829" s="12" t="n">
        <f aca="false">IF($E$829=1,$L$829,$AC$785*$T$829)</f>
        <v>163784754.548601</v>
      </c>
      <c r="Y829" s="12" t="n">
        <f aca="false">IF($F$829=1,$M$829,$Z$785*$T$829)</f>
        <v>204730943.185751</v>
      </c>
      <c r="Z829" s="12" t="n">
        <f aca="false">IF($G$829=1,$N$829,$W$785*$T$829)</f>
        <v>341218238.642918</v>
      </c>
      <c r="AA829" s="12" t="n">
        <f aca="false">IF($H$829=1,$O$829,$T$785*$T$829)</f>
        <v>5000000</v>
      </c>
      <c r="AB829" s="12" t="n">
        <f aca="false">($J$785+$O$785)*$T$829</f>
        <v>20707453.0012607</v>
      </c>
      <c r="AC829" s="12" t="n">
        <f aca="false">Assumptions!$B$20*$T$829</f>
        <v>614192829.557252</v>
      </c>
      <c r="AD829" s="12" t="n">
        <f aca="false">IF($S$829,Assumptions!$B$14*($T$829-Assumptions!$B$13),Assumptions!$B$4)</f>
        <v>168109119.321459</v>
      </c>
      <c r="AE829" s="12" t="n">
        <f aca="false">$U$829+$V$829+$W$829+$X$829+$Y$829+$Z$829+$AA$829+$AB$829+$AC$829+$AD$829</f>
        <v>2000000000</v>
      </c>
      <c r="AF829" s="12" t="n">
        <f aca="false">IF(AND(IF($B$829=1,$U$829&gt;=INDEX($U$796:$U$923,1+$A$829-Assumptions!$B$77),$U$829&gt;INDEX($U$796:$U$923,1+$A$829+Assumptions!$B$77)),IF($C$829=1,$V$829&gt;=INDEX($V$796:$V$923,1+$A$829-Assumptions!$B$78),$V$829&gt;INDEX($V$796:$V$923,1+$A$829+Assumptions!$B$78)),IF($D$829=1,$W$829&gt;=INDEX($W$796:$W$923,1+$A$829-Assumptions!$B$79),$W$829&gt;INDEX($W$796:$W$923,1+$A$829+Assumptions!$B$79)),IF($E$829=1,$X$829&gt;=INDEX($X$796:$X$923,1+$A$829-Assumptions!$B$80),$X$829&gt;INDEX($X$796:$X$923,1+$A$829+Assumptions!$B$80)),IF($F$829=1,$Y$829&gt;=INDEX($Y$796:$Y$923,1+$A$829-Assumptions!$B$81),$Y$829&gt;INDEX($Y$796:$Y$923,1+$A$829+Assumptions!$B$81)),IF($G$829=1,$Z$829&gt;=INDEX($Z$796:$Z$923,1+$A$829-Assumptions!$B$82),$Z$829&gt;INDEX($Z$796:$Z$923,1+$A$829+Assumptions!$B$82)),IF($H$829=1,$AA$829&gt;=INDEX($AA$796:$AA$923,1+$A$829-Assumptions!$B$83),$AA$829&gt;INDEX($AA$796:$AA$923,1+$A$829+Assumptions!$B$83))),1,0)</f>
        <v>0</v>
      </c>
    </row>
    <row r="830" customFormat="false" ht="15" hidden="true" customHeight="false" outlineLevel="0" collapsed="false">
      <c r="A830" s="6" t="n">
        <f aca="false">ROW()-ROW($A$796)+Assumptions!$B$4</f>
        <v>34</v>
      </c>
      <c r="B830" s="12" t="n">
        <f aca="false">MOD(QUOTIENT($A$830,Assumptions!$B$77),2)</f>
        <v>0</v>
      </c>
      <c r="C830" s="12" t="n">
        <f aca="false">MOD(QUOTIENT($A$830,Assumptions!$B$78),2)</f>
        <v>1</v>
      </c>
      <c r="D830" s="12" t="n">
        <f aca="false">MOD(QUOTIENT($A$830,Assumptions!$B$79),2)</f>
        <v>0</v>
      </c>
      <c r="E830" s="12" t="n">
        <f aca="false">MOD(QUOTIENT($A$830,Assumptions!$B$80),2)</f>
        <v>0</v>
      </c>
      <c r="F830" s="12" t="n">
        <f aca="false">MOD(QUOTIENT($A$830,Assumptions!$B$81),2)</f>
        <v>0</v>
      </c>
      <c r="G830" s="12" t="n">
        <f aca="false">MOD(QUOTIENT($A$830,Assumptions!$B$82),2)</f>
        <v>1</v>
      </c>
      <c r="H830" s="12" t="n">
        <f aca="false">MOD(QUOTIENT($A$830,Assumptions!$B$83),2)</f>
        <v>0</v>
      </c>
      <c r="I830" s="12" t="n">
        <f aca="false">IF($B$830=1,MIN(Assumptions!$B$67,MAX(Assumptions!$B$4,Assumptions!$B$26-(Assumptions!$B$4))),Assumptions!$B$4)</f>
        <v>0</v>
      </c>
      <c r="J830" s="12" t="n">
        <f aca="false">IF($C$830=1,MIN(Assumptions!$B$66,MAX(Assumptions!$B$4,Assumptions!$B$26-($I$830))),Assumptions!$B$4)</f>
        <v>300000000</v>
      </c>
      <c r="K830" s="12" t="n">
        <f aca="false">IF($D$830=1,MIN(Assumptions!$B$61,MAX(Assumptions!$B$4,Assumptions!$B$26-($I$830+$J$830))),Assumptions!$B$4)</f>
        <v>0</v>
      </c>
      <c r="L830" s="12" t="n">
        <f aca="false">IF($E$830=1,MIN(Assumptions!$B$56,MAX(Assumptions!$B$4,Assumptions!$B$26-($I$830+$J$830+$K$830))),Assumptions!$B$4)</f>
        <v>0</v>
      </c>
      <c r="M830" s="12" t="n">
        <f aca="false">IF($F$830=1,MIN(Assumptions!$B$51,MAX(Assumptions!$B$4,Assumptions!$B$26-($I$830+$J$830+$K$830+$L$830))),Assumptions!$B$4)</f>
        <v>0</v>
      </c>
      <c r="N830" s="12" t="n">
        <f aca="false">IF($G$830=1,MIN(Assumptions!$B$46,MAX(Assumptions!$B$4,Assumptions!$B$26-($I$830+$J$830+$K$830+$L$830+$M$830))),Assumptions!$B$4)</f>
        <v>15000000</v>
      </c>
      <c r="O830" s="12" t="n">
        <f aca="false">IF($H$830=1,MIN(Assumptions!$B$41,MAX(Assumptions!$B$4,Assumptions!$B$26-($I$830+$J$830+$K$830+$L$830+$M$830+$N$830))),Assumptions!$B$4)</f>
        <v>0</v>
      </c>
      <c r="P830" s="12" t="n">
        <f aca="false">$I$830+$J$830+$K$830+$L$830+$M$830+$N$830+$O$830</f>
        <v>315000000</v>
      </c>
      <c r="Q830" s="12" t="n">
        <f aca="false">MAX(Assumptions!$B$4,Assumptions!$B$26-$P$830)</f>
        <v>1685000000</v>
      </c>
      <c r="R830" s="12" t="n">
        <f aca="false">$J$785+$O$785+Assumptions!$B$20+IF($B$830=0,$D$785,Assumptions!$B$4)+IF($C$830=0,$AI$785,Assumptions!$B$4)+IF($D$830=0,$AF$785,Assumptions!$B$4)+IF($E$830=0,$AC$785,Assumptions!$B$4)+IF($F$830=0,$Z$785,Assumptions!$B$4)+IF($G$830=0,$W$785,Assumptions!$B$4)+IF($H$830=0,$T$785,Assumptions!$B$4)</f>
        <v>22374109.9941088</v>
      </c>
      <c r="S830" s="12" t="n">
        <f aca="false">IF($R$830&gt;Assumptions!$B$4,$Q$830/$R$830&gt;Assumptions!$B$13,FALSE())</f>
        <v>1</v>
      </c>
      <c r="T830" s="12" t="n">
        <f aca="false">IF($S$830,($Q$830+Assumptions!$B$14*Assumptions!$B$13)/($R$830+Assumptions!$B$14),IF($R$830&gt;Assumptions!$B$4,$Q$830/$R$830,Assumptions!$B$4))</f>
        <v>67.8416232942473</v>
      </c>
      <c r="U830" s="12" t="n">
        <f aca="false">IF($B$830=1,$I$830,$D$785*$T$830)</f>
        <v>63149396.5755391</v>
      </c>
      <c r="V830" s="12" t="n">
        <f aca="false">IF($C$830=1,$J$830,$AI$785*$T$830)</f>
        <v>300000000</v>
      </c>
      <c r="W830" s="12" t="n">
        <f aca="false">IF($D$830=1,$K$830,$AF$785*$T$830)</f>
        <v>118033588.220283</v>
      </c>
      <c r="X830" s="12" t="n">
        <f aca="false">IF($E$830=1,$L$830,$AC$785*$T$830)</f>
        <v>162819895.906193</v>
      </c>
      <c r="Y830" s="12" t="n">
        <f aca="false">IF($F$830=1,$M$830,$Z$785*$T$830)</f>
        <v>203524869.882742</v>
      </c>
      <c r="Z830" s="12" t="n">
        <f aca="false">IF($G$830=1,$N$830,$W$785*$T$830)</f>
        <v>15000000</v>
      </c>
      <c r="AA830" s="12" t="n">
        <f aca="false">IF($H$830=1,$O$830,$T$785*$T$830)</f>
        <v>339208116.471236</v>
      </c>
      <c r="AB830" s="12" t="n">
        <f aca="false">($J$785+$O$785)*$T$830</f>
        <v>20585465.0601635</v>
      </c>
      <c r="AC830" s="12" t="n">
        <f aca="false">Assumptions!$B$20*$T$830</f>
        <v>610574609.648225</v>
      </c>
      <c r="AD830" s="12" t="n">
        <f aca="false">IF($S$830,Assumptions!$B$14*($T$830-Assumptions!$B$13),Assumptions!$B$4)</f>
        <v>167104058.235618</v>
      </c>
      <c r="AE830" s="12" t="n">
        <f aca="false">$U$830+$V$830+$W$830+$X$830+$Y$830+$Z$830+$AA$830+$AB$830+$AC$830+$AD$830</f>
        <v>2000000000</v>
      </c>
      <c r="AF830" s="12" t="n">
        <f aca="false">IF(AND(IF($B$830=1,$U$830&gt;=INDEX($U$796:$U$923,1+$A$830-Assumptions!$B$77),$U$830&gt;INDEX($U$796:$U$923,1+$A$830+Assumptions!$B$77)),IF($C$830=1,$V$830&gt;=INDEX($V$796:$V$923,1+$A$830-Assumptions!$B$78),$V$830&gt;INDEX($V$796:$V$923,1+$A$830+Assumptions!$B$78)),IF($D$830=1,$W$830&gt;=INDEX($W$796:$W$923,1+$A$830-Assumptions!$B$79),$W$830&gt;INDEX($W$796:$W$923,1+$A$830+Assumptions!$B$79)),IF($E$830=1,$X$830&gt;=INDEX($X$796:$X$923,1+$A$830-Assumptions!$B$80),$X$830&gt;INDEX($X$796:$X$923,1+$A$830+Assumptions!$B$80)),IF($F$830=1,$Y$830&gt;=INDEX($Y$796:$Y$923,1+$A$830-Assumptions!$B$81),$Y$830&gt;INDEX($Y$796:$Y$923,1+$A$830+Assumptions!$B$81)),IF($G$830=1,$Z$830&gt;=INDEX($Z$796:$Z$923,1+$A$830-Assumptions!$B$82),$Z$830&gt;INDEX($Z$796:$Z$923,1+$A$830+Assumptions!$B$82)),IF($H$830=1,$AA$830&gt;=INDEX($AA$796:$AA$923,1+$A$830-Assumptions!$B$83),$AA$830&gt;INDEX($AA$796:$AA$923,1+$A$830+Assumptions!$B$83))),1,0)</f>
        <v>0</v>
      </c>
    </row>
    <row r="831" customFormat="false" ht="15" hidden="true" customHeight="false" outlineLevel="0" collapsed="false">
      <c r="A831" s="6" t="n">
        <f aca="false">ROW()-ROW($A$796)+Assumptions!$B$4</f>
        <v>35</v>
      </c>
      <c r="B831" s="12" t="n">
        <f aca="false">MOD(QUOTIENT($A$831,Assumptions!$B$77),2)</f>
        <v>0</v>
      </c>
      <c r="C831" s="12" t="n">
        <f aca="false">MOD(QUOTIENT($A$831,Assumptions!$B$78),2)</f>
        <v>1</v>
      </c>
      <c r="D831" s="12" t="n">
        <f aca="false">MOD(QUOTIENT($A$831,Assumptions!$B$79),2)</f>
        <v>0</v>
      </c>
      <c r="E831" s="12" t="n">
        <f aca="false">MOD(QUOTIENT($A$831,Assumptions!$B$80),2)</f>
        <v>0</v>
      </c>
      <c r="F831" s="12" t="n">
        <f aca="false">MOD(QUOTIENT($A$831,Assumptions!$B$81),2)</f>
        <v>0</v>
      </c>
      <c r="G831" s="12" t="n">
        <f aca="false">MOD(QUOTIENT($A$831,Assumptions!$B$82),2)</f>
        <v>1</v>
      </c>
      <c r="H831" s="12" t="n">
        <f aca="false">MOD(QUOTIENT($A$831,Assumptions!$B$83),2)</f>
        <v>1</v>
      </c>
      <c r="I831" s="12" t="n">
        <f aca="false">IF($B$831=1,MIN(Assumptions!$B$67,MAX(Assumptions!$B$4,Assumptions!$B$26-(Assumptions!$B$4))),Assumptions!$B$4)</f>
        <v>0</v>
      </c>
      <c r="J831" s="12" t="n">
        <f aca="false">IF($C$831=1,MIN(Assumptions!$B$66,MAX(Assumptions!$B$4,Assumptions!$B$26-($I$831))),Assumptions!$B$4)</f>
        <v>300000000</v>
      </c>
      <c r="K831" s="12" t="n">
        <f aca="false">IF($D$831=1,MIN(Assumptions!$B$61,MAX(Assumptions!$B$4,Assumptions!$B$26-($I$831+$J$831))),Assumptions!$B$4)</f>
        <v>0</v>
      </c>
      <c r="L831" s="12" t="n">
        <f aca="false">IF($E$831=1,MIN(Assumptions!$B$56,MAX(Assumptions!$B$4,Assumptions!$B$26-($I$831+$J$831+$K$831))),Assumptions!$B$4)</f>
        <v>0</v>
      </c>
      <c r="M831" s="12" t="n">
        <f aca="false">IF($F$831=1,MIN(Assumptions!$B$51,MAX(Assumptions!$B$4,Assumptions!$B$26-($I$831+$J$831+$K$831+$L$831))),Assumptions!$B$4)</f>
        <v>0</v>
      </c>
      <c r="N831" s="12" t="n">
        <f aca="false">IF($G$831=1,MIN(Assumptions!$B$46,MAX(Assumptions!$B$4,Assumptions!$B$26-($I$831+$J$831+$K$831+$L$831+$M$831))),Assumptions!$B$4)</f>
        <v>15000000</v>
      </c>
      <c r="O831" s="12" t="n">
        <f aca="false">IF($H$831=1,MIN(Assumptions!$B$41,MAX(Assumptions!$B$4,Assumptions!$B$26-($I$831+$J$831+$K$831+$L$831+$M$831+$N$831))),Assumptions!$B$4)</f>
        <v>5000000</v>
      </c>
      <c r="P831" s="12" t="n">
        <f aca="false">$I$831+$J$831+$K$831+$L$831+$M$831+$N$831+$O$831</f>
        <v>320000000</v>
      </c>
      <c r="Q831" s="12" t="n">
        <f aca="false">MAX(Assumptions!$B$4,Assumptions!$B$26-$P$831)</f>
        <v>1680000000</v>
      </c>
      <c r="R831" s="12" t="n">
        <f aca="false">$J$785+$O$785+Assumptions!$B$20+IF($B$831=0,$D$785,Assumptions!$B$4)+IF($C$831=0,$AI$785,Assumptions!$B$4)+IF($D$831=0,$AF$785,Assumptions!$B$4)+IF($E$831=0,$AC$785,Assumptions!$B$4)+IF($F$831=0,$Z$785,Assumptions!$B$4)+IF($G$831=0,$W$785,Assumptions!$B$4)+IF($H$831=0,$T$785,Assumptions!$B$4)</f>
        <v>17374109.9941088</v>
      </c>
      <c r="S831" s="12" t="n">
        <f aca="false">IF($R$831&gt;Assumptions!$B$4,$Q$831/$R$831&gt;Assumptions!$B$13,FALSE())</f>
        <v>1</v>
      </c>
      <c r="T831" s="12" t="n">
        <f aca="false">IF($S$831,($Q$831+Assumptions!$B$14*Assumptions!$B$13)/($R$831+Assumptions!$B$14),IF($R$831&gt;Assumptions!$B$4,$Q$831/$R$831,Assumptions!$B$4))</f>
        <v>84.657879044583</v>
      </c>
      <c r="U831" s="12" t="n">
        <f aca="false">IF($B$831=1,$I$831,$D$785*$T$831)</f>
        <v>78802565.7028127</v>
      </c>
      <c r="V831" s="12" t="n">
        <f aca="false">IF($C$831=1,$J$831,$AI$785*$T$831)</f>
        <v>300000000</v>
      </c>
      <c r="W831" s="12" t="n">
        <f aca="false">IF($D$831=1,$K$831,$AF$785*$T$831)</f>
        <v>147291187.172966</v>
      </c>
      <c r="X831" s="12" t="n">
        <f aca="false">IF($E$831=1,$L$831,$AC$785*$T$831)</f>
        <v>203178909.706999</v>
      </c>
      <c r="Y831" s="12" t="n">
        <f aca="false">IF($F$831=1,$M$831,$Z$785*$T$831)</f>
        <v>253973637.133749</v>
      </c>
      <c r="Z831" s="12" t="n">
        <f aca="false">IF($G$831=1,$N$831,$W$785*$T$831)</f>
        <v>15000000</v>
      </c>
      <c r="AA831" s="12" t="n">
        <f aca="false">IF($H$831=1,$O$831,$T$785*$T$831)</f>
        <v>5000000</v>
      </c>
      <c r="AB831" s="12" t="n">
        <f aca="false">($J$785+$O$785)*$T$831</f>
        <v>25688091.2707698</v>
      </c>
      <c r="AC831" s="12" t="n">
        <f aca="false">Assumptions!$B$20*$T$831</f>
        <v>761920911.401247</v>
      </c>
      <c r="AD831" s="12" t="n">
        <f aca="false">IF($S$831,Assumptions!$B$14*($T$831-Assumptions!$B$13),Assumptions!$B$4)</f>
        <v>209144697.611457</v>
      </c>
      <c r="AE831" s="12" t="n">
        <f aca="false">$U$831+$V$831+$W$831+$X$831+$Y$831+$Z$831+$AA$831+$AB$831+$AC$831+$AD$831</f>
        <v>2000000000</v>
      </c>
      <c r="AF831" s="12" t="n">
        <f aca="false">IF(AND(IF($B$831=1,$U$831&gt;=INDEX($U$796:$U$923,1+$A$831-Assumptions!$B$77),$U$831&gt;INDEX($U$796:$U$923,1+$A$831+Assumptions!$B$77)),IF($C$831=1,$V$831&gt;=INDEX($V$796:$V$923,1+$A$831-Assumptions!$B$78),$V$831&gt;INDEX($V$796:$V$923,1+$A$831+Assumptions!$B$78)),IF($D$831=1,$W$831&gt;=INDEX($W$796:$W$923,1+$A$831-Assumptions!$B$79),$W$831&gt;INDEX($W$796:$W$923,1+$A$831+Assumptions!$B$79)),IF($E$831=1,$X$831&gt;=INDEX($X$796:$X$923,1+$A$831-Assumptions!$B$80),$X$831&gt;INDEX($X$796:$X$923,1+$A$831+Assumptions!$B$80)),IF($F$831=1,$Y$831&gt;=INDEX($Y$796:$Y$923,1+$A$831-Assumptions!$B$81),$Y$831&gt;INDEX($Y$796:$Y$923,1+$A$831+Assumptions!$B$81)),IF($G$831=1,$Z$831&gt;=INDEX($Z$796:$Z$923,1+$A$831-Assumptions!$B$82),$Z$831&gt;INDEX($Z$796:$Z$923,1+$A$831+Assumptions!$B$82)),IF($H$831=1,$AA$831&gt;=INDEX($AA$796:$AA$923,1+$A$831-Assumptions!$B$83),$AA$831&gt;INDEX($AA$796:$AA$923,1+$A$831+Assumptions!$B$83))),1,0)</f>
        <v>0</v>
      </c>
    </row>
    <row r="832" customFormat="false" ht="15" hidden="true" customHeight="false" outlineLevel="0" collapsed="false">
      <c r="A832" s="6" t="n">
        <f aca="false">ROW()-ROW($A$796)+Assumptions!$B$4</f>
        <v>36</v>
      </c>
      <c r="B832" s="12" t="n">
        <f aca="false">MOD(QUOTIENT($A$832,Assumptions!$B$77),2)</f>
        <v>0</v>
      </c>
      <c r="C832" s="12" t="n">
        <f aca="false">MOD(QUOTIENT($A$832,Assumptions!$B$78),2)</f>
        <v>1</v>
      </c>
      <c r="D832" s="12" t="n">
        <f aca="false">MOD(QUOTIENT($A$832,Assumptions!$B$79),2)</f>
        <v>0</v>
      </c>
      <c r="E832" s="12" t="n">
        <f aca="false">MOD(QUOTIENT($A$832,Assumptions!$B$80),2)</f>
        <v>0</v>
      </c>
      <c r="F832" s="12" t="n">
        <f aca="false">MOD(QUOTIENT($A$832,Assumptions!$B$81),2)</f>
        <v>1</v>
      </c>
      <c r="G832" s="12" t="n">
        <f aca="false">MOD(QUOTIENT($A$832,Assumptions!$B$82),2)</f>
        <v>0</v>
      </c>
      <c r="H832" s="12" t="n">
        <f aca="false">MOD(QUOTIENT($A$832,Assumptions!$B$83),2)</f>
        <v>0</v>
      </c>
      <c r="I832" s="12" t="n">
        <f aca="false">IF($B$832=1,MIN(Assumptions!$B$67,MAX(Assumptions!$B$4,Assumptions!$B$26-(Assumptions!$B$4))),Assumptions!$B$4)</f>
        <v>0</v>
      </c>
      <c r="J832" s="12" t="n">
        <f aca="false">IF($C$832=1,MIN(Assumptions!$B$66,MAX(Assumptions!$B$4,Assumptions!$B$26-($I$832))),Assumptions!$B$4)</f>
        <v>300000000</v>
      </c>
      <c r="K832" s="12" t="n">
        <f aca="false">IF($D$832=1,MIN(Assumptions!$B$61,MAX(Assumptions!$B$4,Assumptions!$B$26-($I$832+$J$832))),Assumptions!$B$4)</f>
        <v>0</v>
      </c>
      <c r="L832" s="12" t="n">
        <f aca="false">IF($E$832=1,MIN(Assumptions!$B$56,MAX(Assumptions!$B$4,Assumptions!$B$26-($I$832+$J$832+$K$832))),Assumptions!$B$4)</f>
        <v>0</v>
      </c>
      <c r="M832" s="12" t="n">
        <f aca="false">IF($F$832=1,MIN(Assumptions!$B$51,MAX(Assumptions!$B$4,Assumptions!$B$26-($I$832+$J$832+$K$832+$L$832))),Assumptions!$B$4)</f>
        <v>30000000</v>
      </c>
      <c r="N832" s="12" t="n">
        <f aca="false">IF($G$832=1,MIN(Assumptions!$B$46,MAX(Assumptions!$B$4,Assumptions!$B$26-($I$832+$J$832+$K$832+$L$832+$M$832))),Assumptions!$B$4)</f>
        <v>0</v>
      </c>
      <c r="O832" s="12" t="n">
        <f aca="false">IF($H$832=1,MIN(Assumptions!$B$41,MAX(Assumptions!$B$4,Assumptions!$B$26-($I$832+$J$832+$K$832+$L$832+$M$832+$N$832))),Assumptions!$B$4)</f>
        <v>0</v>
      </c>
      <c r="P832" s="12" t="n">
        <f aca="false">$I$832+$J$832+$K$832+$L$832+$M$832+$N$832+$O$832</f>
        <v>330000000</v>
      </c>
      <c r="Q832" s="12" t="n">
        <f aca="false">MAX(Assumptions!$B$4,Assumptions!$B$26-$P$832)</f>
        <v>1670000000</v>
      </c>
      <c r="R832" s="12" t="n">
        <f aca="false">$J$785+$O$785+Assumptions!$B$20+IF($B$832=0,$D$785,Assumptions!$B$4)+IF($C$832=0,$AI$785,Assumptions!$B$4)+IF($D$832=0,$AF$785,Assumptions!$B$4)+IF($E$832=0,$AC$785,Assumptions!$B$4)+IF($F$832=0,$Z$785,Assumptions!$B$4)+IF($G$832=0,$W$785,Assumptions!$B$4)+IF($H$832=0,$T$785,Assumptions!$B$4)</f>
        <v>24374109.9941088</v>
      </c>
      <c r="S832" s="12" t="n">
        <f aca="false">IF($R$832&gt;Assumptions!$B$4,$Q$832/$R$832&gt;Assumptions!$B$13,FALSE())</f>
        <v>1</v>
      </c>
      <c r="T832" s="12" t="n">
        <f aca="false">IF($S$832,($Q$832+Assumptions!$B$14*Assumptions!$B$13)/($R$832+Assumptions!$B$14),IF($R$832&gt;Assumptions!$B$4,$Q$832/$R$832,Assumptions!$B$4))</f>
        <v>62.2346191321922</v>
      </c>
      <c r="U832" s="12" t="n">
        <f aca="false">IF($B$832=1,$I$832,$D$785*$T$832)</f>
        <v>57930197.6201341</v>
      </c>
      <c r="V832" s="12" t="n">
        <f aca="false">IF($C$832=1,$J$832,$AI$785*$T$832)</f>
        <v>300000000</v>
      </c>
      <c r="W832" s="12" t="n">
        <f aca="false">IF($D$832=1,$K$832,$AF$785*$T$832)</f>
        <v>108278296.582538</v>
      </c>
      <c r="X832" s="12" t="n">
        <f aca="false">IF($E$832=1,$L$832,$AC$785*$T$832)</f>
        <v>149363085.917261</v>
      </c>
      <c r="Y832" s="12" t="n">
        <f aca="false">IF($F$832=1,$M$832,$Z$785*$T$832)</f>
        <v>30000000</v>
      </c>
      <c r="Z832" s="12" t="n">
        <f aca="false">IF($G$832=1,$N$832,$W$785*$T$832)</f>
        <v>311173095.660961</v>
      </c>
      <c r="AA832" s="12" t="n">
        <f aca="false">IF($H$832=1,$O$832,$T$785*$T$832)</f>
        <v>311173095.660961</v>
      </c>
      <c r="AB832" s="12" t="n">
        <f aca="false">($J$785+$O$785)*$T$832</f>
        <v>18884108.5379359</v>
      </c>
      <c r="AC832" s="12" t="n">
        <f aca="false">Assumptions!$B$20*$T$832</f>
        <v>560111572.18973</v>
      </c>
      <c r="AD832" s="12" t="n">
        <f aca="false">IF($S$832,Assumptions!$B$14*($T$832-Assumptions!$B$13),Assumptions!$B$4)</f>
        <v>153086547.83048</v>
      </c>
      <c r="AE832" s="12" t="n">
        <f aca="false">$U$832+$V$832+$W$832+$X$832+$Y$832+$Z$832+$AA$832+$AB$832+$AC$832+$AD$832</f>
        <v>2000000000</v>
      </c>
      <c r="AF832" s="12" t="n">
        <f aca="false">IF(AND(IF($B$832=1,$U$832&gt;=INDEX($U$796:$U$923,1+$A$832-Assumptions!$B$77),$U$832&gt;INDEX($U$796:$U$923,1+$A$832+Assumptions!$B$77)),IF($C$832=1,$V$832&gt;=INDEX($V$796:$V$923,1+$A$832-Assumptions!$B$78),$V$832&gt;INDEX($V$796:$V$923,1+$A$832+Assumptions!$B$78)),IF($D$832=1,$W$832&gt;=INDEX($W$796:$W$923,1+$A$832-Assumptions!$B$79),$W$832&gt;INDEX($W$796:$W$923,1+$A$832+Assumptions!$B$79)),IF($E$832=1,$X$832&gt;=INDEX($X$796:$X$923,1+$A$832-Assumptions!$B$80),$X$832&gt;INDEX($X$796:$X$923,1+$A$832+Assumptions!$B$80)),IF($F$832=1,$Y$832&gt;=INDEX($Y$796:$Y$923,1+$A$832-Assumptions!$B$81),$Y$832&gt;INDEX($Y$796:$Y$923,1+$A$832+Assumptions!$B$81)),IF($G$832=1,$Z$832&gt;=INDEX($Z$796:$Z$923,1+$A$832-Assumptions!$B$82),$Z$832&gt;INDEX($Z$796:$Z$923,1+$A$832+Assumptions!$B$82)),IF($H$832=1,$AA$832&gt;=INDEX($AA$796:$AA$923,1+$A$832-Assumptions!$B$83),$AA$832&gt;INDEX($AA$796:$AA$923,1+$A$832+Assumptions!$B$83))),1,0)</f>
        <v>0</v>
      </c>
    </row>
    <row r="833" customFormat="false" ht="15" hidden="true" customHeight="false" outlineLevel="0" collapsed="false">
      <c r="A833" s="6" t="n">
        <f aca="false">ROW()-ROW($A$796)+Assumptions!$B$4</f>
        <v>37</v>
      </c>
      <c r="B833" s="12" t="n">
        <f aca="false">MOD(QUOTIENT($A$833,Assumptions!$B$77),2)</f>
        <v>0</v>
      </c>
      <c r="C833" s="12" t="n">
        <f aca="false">MOD(QUOTIENT($A$833,Assumptions!$B$78),2)</f>
        <v>1</v>
      </c>
      <c r="D833" s="12" t="n">
        <f aca="false">MOD(QUOTIENT($A$833,Assumptions!$B$79),2)</f>
        <v>0</v>
      </c>
      <c r="E833" s="12" t="n">
        <f aca="false">MOD(QUOTIENT($A$833,Assumptions!$B$80),2)</f>
        <v>0</v>
      </c>
      <c r="F833" s="12" t="n">
        <f aca="false">MOD(QUOTIENT($A$833,Assumptions!$B$81),2)</f>
        <v>1</v>
      </c>
      <c r="G833" s="12" t="n">
        <f aca="false">MOD(QUOTIENT($A$833,Assumptions!$B$82),2)</f>
        <v>0</v>
      </c>
      <c r="H833" s="12" t="n">
        <f aca="false">MOD(QUOTIENT($A$833,Assumptions!$B$83),2)</f>
        <v>1</v>
      </c>
      <c r="I833" s="12" t="n">
        <f aca="false">IF($B$833=1,MIN(Assumptions!$B$67,MAX(Assumptions!$B$4,Assumptions!$B$26-(Assumptions!$B$4))),Assumptions!$B$4)</f>
        <v>0</v>
      </c>
      <c r="J833" s="12" t="n">
        <f aca="false">IF($C$833=1,MIN(Assumptions!$B$66,MAX(Assumptions!$B$4,Assumptions!$B$26-($I$833))),Assumptions!$B$4)</f>
        <v>300000000</v>
      </c>
      <c r="K833" s="12" t="n">
        <f aca="false">IF($D$833=1,MIN(Assumptions!$B$61,MAX(Assumptions!$B$4,Assumptions!$B$26-($I$833+$J$833))),Assumptions!$B$4)</f>
        <v>0</v>
      </c>
      <c r="L833" s="12" t="n">
        <f aca="false">IF($E$833=1,MIN(Assumptions!$B$56,MAX(Assumptions!$B$4,Assumptions!$B$26-($I$833+$J$833+$K$833))),Assumptions!$B$4)</f>
        <v>0</v>
      </c>
      <c r="M833" s="12" t="n">
        <f aca="false">IF($F$833=1,MIN(Assumptions!$B$51,MAX(Assumptions!$B$4,Assumptions!$B$26-($I$833+$J$833+$K$833+$L$833))),Assumptions!$B$4)</f>
        <v>30000000</v>
      </c>
      <c r="N833" s="12" t="n">
        <f aca="false">IF($G$833=1,MIN(Assumptions!$B$46,MAX(Assumptions!$B$4,Assumptions!$B$26-($I$833+$J$833+$K$833+$L$833+$M$833))),Assumptions!$B$4)</f>
        <v>0</v>
      </c>
      <c r="O833" s="12" t="n">
        <f aca="false">IF($H$833=1,MIN(Assumptions!$B$41,MAX(Assumptions!$B$4,Assumptions!$B$26-($I$833+$J$833+$K$833+$L$833+$M$833+$N$833))),Assumptions!$B$4)</f>
        <v>5000000</v>
      </c>
      <c r="P833" s="12" t="n">
        <f aca="false">$I$833+$J$833+$K$833+$L$833+$M$833+$N$833+$O$833</f>
        <v>335000000</v>
      </c>
      <c r="Q833" s="12" t="n">
        <f aca="false">MAX(Assumptions!$B$4,Assumptions!$B$26-$P$833)</f>
        <v>1665000000</v>
      </c>
      <c r="R833" s="12" t="n">
        <f aca="false">$J$785+$O$785+Assumptions!$B$20+IF($B$833=0,$D$785,Assumptions!$B$4)+IF($C$833=0,$AI$785,Assumptions!$B$4)+IF($D$833=0,$AF$785,Assumptions!$B$4)+IF($E$833=0,$AC$785,Assumptions!$B$4)+IF($F$833=0,$Z$785,Assumptions!$B$4)+IF($G$833=0,$W$785,Assumptions!$B$4)+IF($H$833=0,$T$785,Assumptions!$B$4)</f>
        <v>19374109.9941088</v>
      </c>
      <c r="S833" s="12" t="n">
        <f aca="false">IF($R$833&gt;Assumptions!$B$4,$Q$833/$R$833&gt;Assumptions!$B$13,FALSE())</f>
        <v>1</v>
      </c>
      <c r="T833" s="12" t="n">
        <f aca="false">IF($S$833,($Q$833+Assumptions!$B$14*Assumptions!$B$13)/($R$833+Assumptions!$B$14),IF($R$833&gt;Assumptions!$B$4,$Q$833/$R$833,Assumptions!$B$4))</f>
        <v>76.2316729891683</v>
      </c>
      <c r="U833" s="12" t="n">
        <f aca="false">IF($B$833=1,$I$833,$D$785*$T$833)</f>
        <v>70959153.3258316</v>
      </c>
      <c r="V833" s="12" t="n">
        <f aca="false">IF($C$833=1,$J$833,$AI$785*$T$833)</f>
        <v>300000000</v>
      </c>
      <c r="W833" s="12" t="n">
        <f aca="false">IF($D$833=1,$K$833,$AF$785*$T$833)</f>
        <v>132630934.550614</v>
      </c>
      <c r="X833" s="12" t="n">
        <f aca="false">IF($E$833=1,$L$833,$AC$785*$T$833)</f>
        <v>182956015.174004</v>
      </c>
      <c r="Y833" s="12" t="n">
        <f aca="false">IF($F$833=1,$M$833,$Z$785*$T$833)</f>
        <v>30000000</v>
      </c>
      <c r="Z833" s="12" t="n">
        <f aca="false">IF($G$833=1,$N$833,$W$785*$T$833)</f>
        <v>381158364.945841</v>
      </c>
      <c r="AA833" s="12" t="n">
        <f aca="false">IF($H$833=1,$O$833,$T$785*$T$833)</f>
        <v>5000000</v>
      </c>
      <c r="AB833" s="12" t="n">
        <f aca="false">($J$785+$O$785)*$T$833</f>
        <v>23131292.6282735</v>
      </c>
      <c r="AC833" s="12" t="n">
        <f aca="false">Assumptions!$B$20*$T$833</f>
        <v>686085056.902515</v>
      </c>
      <c r="AD833" s="12" t="n">
        <f aca="false">IF($S$833,Assumptions!$B$14*($T$833-Assumptions!$B$13),Assumptions!$B$4)</f>
        <v>188079182.472921</v>
      </c>
      <c r="AE833" s="12" t="n">
        <f aca="false">$U$833+$V$833+$W$833+$X$833+$Y$833+$Z$833+$AA$833+$AB$833+$AC$833+$AD$833</f>
        <v>2000000000</v>
      </c>
      <c r="AF833" s="12" t="n">
        <f aca="false">IF(AND(IF($B$833=1,$U$833&gt;=INDEX($U$796:$U$923,1+$A$833-Assumptions!$B$77),$U$833&gt;INDEX($U$796:$U$923,1+$A$833+Assumptions!$B$77)),IF($C$833=1,$V$833&gt;=INDEX($V$796:$V$923,1+$A$833-Assumptions!$B$78),$V$833&gt;INDEX($V$796:$V$923,1+$A$833+Assumptions!$B$78)),IF($D$833=1,$W$833&gt;=INDEX($W$796:$W$923,1+$A$833-Assumptions!$B$79),$W$833&gt;INDEX($W$796:$W$923,1+$A$833+Assumptions!$B$79)),IF($E$833=1,$X$833&gt;=INDEX($X$796:$X$923,1+$A$833-Assumptions!$B$80),$X$833&gt;INDEX($X$796:$X$923,1+$A$833+Assumptions!$B$80)),IF($F$833=1,$Y$833&gt;=INDEX($Y$796:$Y$923,1+$A$833-Assumptions!$B$81),$Y$833&gt;INDEX($Y$796:$Y$923,1+$A$833+Assumptions!$B$81)),IF($G$833=1,$Z$833&gt;=INDEX($Z$796:$Z$923,1+$A$833-Assumptions!$B$82),$Z$833&gt;INDEX($Z$796:$Z$923,1+$A$833+Assumptions!$B$82)),IF($H$833=1,$AA$833&gt;=INDEX($AA$796:$AA$923,1+$A$833-Assumptions!$B$83),$AA$833&gt;INDEX($AA$796:$AA$923,1+$A$833+Assumptions!$B$83))),1,0)</f>
        <v>0</v>
      </c>
    </row>
    <row r="834" customFormat="false" ht="15" hidden="true" customHeight="false" outlineLevel="0" collapsed="false">
      <c r="A834" s="6" t="n">
        <f aca="false">ROW()-ROW($A$796)+Assumptions!$B$4</f>
        <v>38</v>
      </c>
      <c r="B834" s="12" t="n">
        <f aca="false">MOD(QUOTIENT($A$834,Assumptions!$B$77),2)</f>
        <v>0</v>
      </c>
      <c r="C834" s="12" t="n">
        <f aca="false">MOD(QUOTIENT($A$834,Assumptions!$B$78),2)</f>
        <v>1</v>
      </c>
      <c r="D834" s="12" t="n">
        <f aca="false">MOD(QUOTIENT($A$834,Assumptions!$B$79),2)</f>
        <v>0</v>
      </c>
      <c r="E834" s="12" t="n">
        <f aca="false">MOD(QUOTIENT($A$834,Assumptions!$B$80),2)</f>
        <v>0</v>
      </c>
      <c r="F834" s="12" t="n">
        <f aca="false">MOD(QUOTIENT($A$834,Assumptions!$B$81),2)</f>
        <v>1</v>
      </c>
      <c r="G834" s="12" t="n">
        <f aca="false">MOD(QUOTIENT($A$834,Assumptions!$B$82),2)</f>
        <v>1</v>
      </c>
      <c r="H834" s="12" t="n">
        <f aca="false">MOD(QUOTIENT($A$834,Assumptions!$B$83),2)</f>
        <v>0</v>
      </c>
      <c r="I834" s="12" t="n">
        <f aca="false">IF($B$834=1,MIN(Assumptions!$B$67,MAX(Assumptions!$B$4,Assumptions!$B$26-(Assumptions!$B$4))),Assumptions!$B$4)</f>
        <v>0</v>
      </c>
      <c r="J834" s="12" t="n">
        <f aca="false">IF($C$834=1,MIN(Assumptions!$B$66,MAX(Assumptions!$B$4,Assumptions!$B$26-($I$834))),Assumptions!$B$4)</f>
        <v>300000000</v>
      </c>
      <c r="K834" s="12" t="n">
        <f aca="false">IF($D$834=1,MIN(Assumptions!$B$61,MAX(Assumptions!$B$4,Assumptions!$B$26-($I$834+$J$834))),Assumptions!$B$4)</f>
        <v>0</v>
      </c>
      <c r="L834" s="12" t="n">
        <f aca="false">IF($E$834=1,MIN(Assumptions!$B$56,MAX(Assumptions!$B$4,Assumptions!$B$26-($I$834+$J$834+$K$834))),Assumptions!$B$4)</f>
        <v>0</v>
      </c>
      <c r="M834" s="12" t="n">
        <f aca="false">IF($F$834=1,MIN(Assumptions!$B$51,MAX(Assumptions!$B$4,Assumptions!$B$26-($I$834+$J$834+$K$834+$L$834))),Assumptions!$B$4)</f>
        <v>30000000</v>
      </c>
      <c r="N834" s="12" t="n">
        <f aca="false">IF($G$834=1,MIN(Assumptions!$B$46,MAX(Assumptions!$B$4,Assumptions!$B$26-($I$834+$J$834+$K$834+$L$834+$M$834))),Assumptions!$B$4)</f>
        <v>15000000</v>
      </c>
      <c r="O834" s="12" t="n">
        <f aca="false">IF($H$834=1,MIN(Assumptions!$B$41,MAX(Assumptions!$B$4,Assumptions!$B$26-($I$834+$J$834+$K$834+$L$834+$M$834+$N$834))),Assumptions!$B$4)</f>
        <v>0</v>
      </c>
      <c r="P834" s="12" t="n">
        <f aca="false">$I$834+$J$834+$K$834+$L$834+$M$834+$N$834+$O$834</f>
        <v>345000000</v>
      </c>
      <c r="Q834" s="12" t="n">
        <f aca="false">MAX(Assumptions!$B$4,Assumptions!$B$26-$P$834)</f>
        <v>1655000000</v>
      </c>
      <c r="R834" s="12" t="n">
        <f aca="false">$J$785+$O$785+Assumptions!$B$20+IF($B$834=0,$D$785,Assumptions!$B$4)+IF($C$834=0,$AI$785,Assumptions!$B$4)+IF($D$834=0,$AF$785,Assumptions!$B$4)+IF($E$834=0,$AC$785,Assumptions!$B$4)+IF($F$834=0,$Z$785,Assumptions!$B$4)+IF($G$834=0,$W$785,Assumptions!$B$4)+IF($H$834=0,$T$785,Assumptions!$B$4)</f>
        <v>19374109.9941088</v>
      </c>
      <c r="S834" s="12" t="n">
        <f aca="false">IF($R$834&gt;Assumptions!$B$4,$Q$834/$R$834&gt;Assumptions!$B$13,FALSE())</f>
        <v>1</v>
      </c>
      <c r="T834" s="12" t="n">
        <f aca="false">IF($S$834,($Q$834+Assumptions!$B$14*Assumptions!$B$13)/($R$834+Assumptions!$B$14),IF($R$834&gt;Assumptions!$B$4,$Q$834/$R$834,Assumptions!$B$4))</f>
        <v>75.7745115319619</v>
      </c>
      <c r="U834" s="12" t="n">
        <f aca="false">IF($B$834=1,$I$834,$D$785*$T$834)</f>
        <v>70533611.176951</v>
      </c>
      <c r="V834" s="12" t="n">
        <f aca="false">IF($C$834=1,$J$834,$AI$785*$T$834)</f>
        <v>300000000</v>
      </c>
      <c r="W834" s="12" t="n">
        <f aca="false">IF($D$834=1,$K$834,$AF$785*$T$834)</f>
        <v>131835546.637267</v>
      </c>
      <c r="X834" s="12" t="n">
        <f aca="false">IF($E$834=1,$L$834,$AC$785*$T$834)</f>
        <v>181858827.676709</v>
      </c>
      <c r="Y834" s="12" t="n">
        <f aca="false">IF($F$834=1,$M$834,$Z$785*$T$834)</f>
        <v>30000000</v>
      </c>
      <c r="Z834" s="12" t="n">
        <f aca="false">IF($G$834=1,$N$834,$W$785*$T$834)</f>
        <v>15000000</v>
      </c>
      <c r="AA834" s="12" t="n">
        <f aca="false">IF($H$834=1,$O$834,$T$785*$T$834)</f>
        <v>378872557.659809</v>
      </c>
      <c r="AB834" s="12" t="n">
        <f aca="false">($J$785+$O$785)*$T$834</f>
        <v>22992574.2317022</v>
      </c>
      <c r="AC834" s="12" t="n">
        <f aca="false">Assumptions!$B$20*$T$834</f>
        <v>681970603.787657</v>
      </c>
      <c r="AD834" s="12" t="n">
        <f aca="false">IF($S$834,Assumptions!$B$14*($T$834-Assumptions!$B$13),Assumptions!$B$4)</f>
        <v>186936278.829905</v>
      </c>
      <c r="AE834" s="12" t="n">
        <f aca="false">$U$834+$V$834+$W$834+$X$834+$Y$834+$Z$834+$AA$834+$AB$834+$AC$834+$AD$834</f>
        <v>2000000000</v>
      </c>
      <c r="AF834" s="12" t="n">
        <f aca="false">IF(AND(IF($B$834=1,$U$834&gt;=INDEX($U$796:$U$923,1+$A$834-Assumptions!$B$77),$U$834&gt;INDEX($U$796:$U$923,1+$A$834+Assumptions!$B$77)),IF($C$834=1,$V$834&gt;=INDEX($V$796:$V$923,1+$A$834-Assumptions!$B$78),$V$834&gt;INDEX($V$796:$V$923,1+$A$834+Assumptions!$B$78)),IF($D$834=1,$W$834&gt;=INDEX($W$796:$W$923,1+$A$834-Assumptions!$B$79),$W$834&gt;INDEX($W$796:$W$923,1+$A$834+Assumptions!$B$79)),IF($E$834=1,$X$834&gt;=INDEX($X$796:$X$923,1+$A$834-Assumptions!$B$80),$X$834&gt;INDEX($X$796:$X$923,1+$A$834+Assumptions!$B$80)),IF($F$834=1,$Y$834&gt;=INDEX($Y$796:$Y$923,1+$A$834-Assumptions!$B$81),$Y$834&gt;INDEX($Y$796:$Y$923,1+$A$834+Assumptions!$B$81)),IF($G$834=1,$Z$834&gt;=INDEX($Z$796:$Z$923,1+$A$834-Assumptions!$B$82),$Z$834&gt;INDEX($Z$796:$Z$923,1+$A$834+Assumptions!$B$82)),IF($H$834=1,$AA$834&gt;=INDEX($AA$796:$AA$923,1+$A$834-Assumptions!$B$83),$AA$834&gt;INDEX($AA$796:$AA$923,1+$A$834+Assumptions!$B$83))),1,0)</f>
        <v>0</v>
      </c>
    </row>
    <row r="835" customFormat="false" ht="15" hidden="true" customHeight="false" outlineLevel="0" collapsed="false">
      <c r="A835" s="6" t="n">
        <f aca="false">ROW()-ROW($A$796)+Assumptions!$B$4</f>
        <v>39</v>
      </c>
      <c r="B835" s="12" t="n">
        <f aca="false">MOD(QUOTIENT($A$835,Assumptions!$B$77),2)</f>
        <v>0</v>
      </c>
      <c r="C835" s="12" t="n">
        <f aca="false">MOD(QUOTIENT($A$835,Assumptions!$B$78),2)</f>
        <v>1</v>
      </c>
      <c r="D835" s="12" t="n">
        <f aca="false">MOD(QUOTIENT($A$835,Assumptions!$B$79),2)</f>
        <v>0</v>
      </c>
      <c r="E835" s="12" t="n">
        <f aca="false">MOD(QUOTIENT($A$835,Assumptions!$B$80),2)</f>
        <v>0</v>
      </c>
      <c r="F835" s="12" t="n">
        <f aca="false">MOD(QUOTIENT($A$835,Assumptions!$B$81),2)</f>
        <v>1</v>
      </c>
      <c r="G835" s="12" t="n">
        <f aca="false">MOD(QUOTIENT($A$835,Assumptions!$B$82),2)</f>
        <v>1</v>
      </c>
      <c r="H835" s="12" t="n">
        <f aca="false">MOD(QUOTIENT($A$835,Assumptions!$B$83),2)</f>
        <v>1</v>
      </c>
      <c r="I835" s="12" t="n">
        <f aca="false">IF($B$835=1,MIN(Assumptions!$B$67,MAX(Assumptions!$B$4,Assumptions!$B$26-(Assumptions!$B$4))),Assumptions!$B$4)</f>
        <v>0</v>
      </c>
      <c r="J835" s="12" t="n">
        <f aca="false">IF($C$835=1,MIN(Assumptions!$B$66,MAX(Assumptions!$B$4,Assumptions!$B$26-($I$835))),Assumptions!$B$4)</f>
        <v>300000000</v>
      </c>
      <c r="K835" s="12" t="n">
        <f aca="false">IF($D$835=1,MIN(Assumptions!$B$61,MAX(Assumptions!$B$4,Assumptions!$B$26-($I$835+$J$835))),Assumptions!$B$4)</f>
        <v>0</v>
      </c>
      <c r="L835" s="12" t="n">
        <f aca="false">IF($E$835=1,MIN(Assumptions!$B$56,MAX(Assumptions!$B$4,Assumptions!$B$26-($I$835+$J$835+$K$835))),Assumptions!$B$4)</f>
        <v>0</v>
      </c>
      <c r="M835" s="12" t="n">
        <f aca="false">IF($F$835=1,MIN(Assumptions!$B$51,MAX(Assumptions!$B$4,Assumptions!$B$26-($I$835+$J$835+$K$835+$L$835))),Assumptions!$B$4)</f>
        <v>30000000</v>
      </c>
      <c r="N835" s="12" t="n">
        <f aca="false">IF($G$835=1,MIN(Assumptions!$B$46,MAX(Assumptions!$B$4,Assumptions!$B$26-($I$835+$J$835+$K$835+$L$835+$M$835))),Assumptions!$B$4)</f>
        <v>15000000</v>
      </c>
      <c r="O835" s="12" t="n">
        <f aca="false">IF($H$835=1,MIN(Assumptions!$B$41,MAX(Assumptions!$B$4,Assumptions!$B$26-($I$835+$J$835+$K$835+$L$835+$M$835+$N$835))),Assumptions!$B$4)</f>
        <v>5000000</v>
      </c>
      <c r="P835" s="12" t="n">
        <f aca="false">$I$835+$J$835+$K$835+$L$835+$M$835+$N$835+$O$835</f>
        <v>350000000</v>
      </c>
      <c r="Q835" s="12" t="n">
        <f aca="false">MAX(Assumptions!$B$4,Assumptions!$B$26-$P$835)</f>
        <v>1650000000</v>
      </c>
      <c r="R835" s="12" t="n">
        <f aca="false">$J$785+$O$785+Assumptions!$B$20+IF($B$835=0,$D$785,Assumptions!$B$4)+IF($C$835=0,$AI$785,Assumptions!$B$4)+IF($D$835=0,$AF$785,Assumptions!$B$4)+IF($E$835=0,$AC$785,Assumptions!$B$4)+IF($F$835=0,$Z$785,Assumptions!$B$4)+IF($G$835=0,$W$785,Assumptions!$B$4)+IF($H$835=0,$T$785,Assumptions!$B$4)</f>
        <v>14374109.9941088</v>
      </c>
      <c r="S835" s="12" t="n">
        <f aca="false">IF($R$835&gt;Assumptions!$B$4,$Q$835/$R$835&gt;Assumptions!$B$13,FALSE())</f>
        <v>1</v>
      </c>
      <c r="T835" s="12" t="n">
        <f aca="false">IF($S$835,($Q$835+Assumptions!$B$14*Assumptions!$B$13)/($R$835+Assumptions!$B$14),IF($R$835&gt;Assumptions!$B$4,$Q$835/$R$835,Assumptions!$B$4))</f>
        <v>97.9310909183911</v>
      </c>
      <c r="U835" s="12" t="n">
        <f aca="false">IF($B$835=1,$I$835,$D$785*$T$835)</f>
        <v>91157743.538325</v>
      </c>
      <c r="V835" s="12" t="n">
        <f aca="false">IF($C$835=1,$J$835,$AI$785*$T$835)</f>
        <v>300000000</v>
      </c>
      <c r="W835" s="12" t="n">
        <f aca="false">IF($D$835=1,$K$835,$AF$785*$T$835)</f>
        <v>170384455.709281</v>
      </c>
      <c r="X835" s="12" t="n">
        <f aca="false">IF($E$835=1,$L$835,$AC$785*$T$835)</f>
        <v>235034618.204139</v>
      </c>
      <c r="Y835" s="12" t="n">
        <f aca="false">IF($F$835=1,$M$835,$Z$785*$T$835)</f>
        <v>30000000</v>
      </c>
      <c r="Z835" s="12" t="n">
        <f aca="false">IF($G$835=1,$N$835,$W$785*$T$835)</f>
        <v>15000000</v>
      </c>
      <c r="AA835" s="12" t="n">
        <f aca="false">IF($H$835=1,$O$835,$T$785*$T$835)</f>
        <v>5000000</v>
      </c>
      <c r="AB835" s="12" t="n">
        <f aca="false">($J$785+$O$785)*$T$835</f>
        <v>29715636.9867579</v>
      </c>
      <c r="AC835" s="12" t="n">
        <f aca="false">Assumptions!$B$20*$T$835</f>
        <v>881379818.26552</v>
      </c>
      <c r="AD835" s="12" t="n">
        <f aca="false">IF($S$835,Assumptions!$B$14*($T$835-Assumptions!$B$13),Assumptions!$B$4)</f>
        <v>242327727.295978</v>
      </c>
      <c r="AE835" s="12" t="n">
        <f aca="false">$U$835+$V$835+$W$835+$X$835+$Y$835+$Z$835+$AA$835+$AB$835+$AC$835+$AD$835</f>
        <v>2000000000</v>
      </c>
      <c r="AF835" s="12" t="n">
        <f aca="false">IF(AND(IF($B$835=1,$U$835&gt;=INDEX($U$796:$U$923,1+$A$835-Assumptions!$B$77),$U$835&gt;INDEX($U$796:$U$923,1+$A$835+Assumptions!$B$77)),IF($C$835=1,$V$835&gt;=INDEX($V$796:$V$923,1+$A$835-Assumptions!$B$78),$V$835&gt;INDEX($V$796:$V$923,1+$A$835+Assumptions!$B$78)),IF($D$835=1,$W$835&gt;=INDEX($W$796:$W$923,1+$A$835-Assumptions!$B$79),$W$835&gt;INDEX($W$796:$W$923,1+$A$835+Assumptions!$B$79)),IF($E$835=1,$X$835&gt;=INDEX($X$796:$X$923,1+$A$835-Assumptions!$B$80),$X$835&gt;INDEX($X$796:$X$923,1+$A$835+Assumptions!$B$80)),IF($F$835=1,$Y$835&gt;=INDEX($Y$796:$Y$923,1+$A$835-Assumptions!$B$81),$Y$835&gt;INDEX($Y$796:$Y$923,1+$A$835+Assumptions!$B$81)),IF($G$835=1,$Z$835&gt;=INDEX($Z$796:$Z$923,1+$A$835-Assumptions!$B$82),$Z$835&gt;INDEX($Z$796:$Z$923,1+$A$835+Assumptions!$B$82)),IF($H$835=1,$AA$835&gt;=INDEX($AA$796:$AA$923,1+$A$835-Assumptions!$B$83),$AA$835&gt;INDEX($AA$796:$AA$923,1+$A$835+Assumptions!$B$83))),1,0)</f>
        <v>0</v>
      </c>
    </row>
    <row r="836" customFormat="false" ht="15" hidden="true" customHeight="false" outlineLevel="0" collapsed="false">
      <c r="A836" s="6" t="n">
        <f aca="false">ROW()-ROW($A$796)+Assumptions!$B$4</f>
        <v>40</v>
      </c>
      <c r="B836" s="12" t="n">
        <f aca="false">MOD(QUOTIENT($A$836,Assumptions!$B$77),2)</f>
        <v>0</v>
      </c>
      <c r="C836" s="12" t="n">
        <f aca="false">MOD(QUOTIENT($A$836,Assumptions!$B$78),2)</f>
        <v>1</v>
      </c>
      <c r="D836" s="12" t="n">
        <f aca="false">MOD(QUOTIENT($A$836,Assumptions!$B$79),2)</f>
        <v>0</v>
      </c>
      <c r="E836" s="12" t="n">
        <f aca="false">MOD(QUOTIENT($A$836,Assumptions!$B$80),2)</f>
        <v>1</v>
      </c>
      <c r="F836" s="12" t="n">
        <f aca="false">MOD(QUOTIENT($A$836,Assumptions!$B$81),2)</f>
        <v>0</v>
      </c>
      <c r="G836" s="12" t="n">
        <f aca="false">MOD(QUOTIENT($A$836,Assumptions!$B$82),2)</f>
        <v>0</v>
      </c>
      <c r="H836" s="12" t="n">
        <f aca="false">MOD(QUOTIENT($A$836,Assumptions!$B$83),2)</f>
        <v>0</v>
      </c>
      <c r="I836" s="12" t="n">
        <f aca="false">IF($B$836=1,MIN(Assumptions!$B$67,MAX(Assumptions!$B$4,Assumptions!$B$26-(Assumptions!$B$4))),Assumptions!$B$4)</f>
        <v>0</v>
      </c>
      <c r="J836" s="12" t="n">
        <f aca="false">IF($C$836=1,MIN(Assumptions!$B$66,MAX(Assumptions!$B$4,Assumptions!$B$26-($I$836))),Assumptions!$B$4)</f>
        <v>300000000</v>
      </c>
      <c r="K836" s="12" t="n">
        <f aca="false">IF($D$836=1,MIN(Assumptions!$B$61,MAX(Assumptions!$B$4,Assumptions!$B$26-($I$836+$J$836))),Assumptions!$B$4)</f>
        <v>0</v>
      </c>
      <c r="L836" s="12" t="n">
        <f aca="false">IF($E$836=1,MIN(Assumptions!$B$56,MAX(Assumptions!$B$4,Assumptions!$B$26-($I$836+$J$836+$K$836))),Assumptions!$B$4)</f>
        <v>60000000</v>
      </c>
      <c r="M836" s="12" t="n">
        <f aca="false">IF($F$836=1,MIN(Assumptions!$B$51,MAX(Assumptions!$B$4,Assumptions!$B$26-($I$836+$J$836+$K$836+$L$836))),Assumptions!$B$4)</f>
        <v>0</v>
      </c>
      <c r="N836" s="12" t="n">
        <f aca="false">IF($G$836=1,MIN(Assumptions!$B$46,MAX(Assumptions!$B$4,Assumptions!$B$26-($I$836+$J$836+$K$836+$L$836+$M$836))),Assumptions!$B$4)</f>
        <v>0</v>
      </c>
      <c r="O836" s="12" t="n">
        <f aca="false">IF($H$836=1,MIN(Assumptions!$B$41,MAX(Assumptions!$B$4,Assumptions!$B$26-($I$836+$J$836+$K$836+$L$836+$M$836+$N$836))),Assumptions!$B$4)</f>
        <v>0</v>
      </c>
      <c r="P836" s="12" t="n">
        <f aca="false">$I$836+$J$836+$K$836+$L$836+$M$836+$N$836+$O$836</f>
        <v>360000000</v>
      </c>
      <c r="Q836" s="12" t="n">
        <f aca="false">MAX(Assumptions!$B$4,Assumptions!$B$26-$P$836)</f>
        <v>1640000000</v>
      </c>
      <c r="R836" s="12" t="n">
        <f aca="false">$J$785+$O$785+Assumptions!$B$20+IF($B$836=0,$D$785,Assumptions!$B$4)+IF($C$836=0,$AI$785,Assumptions!$B$4)+IF($D$836=0,$AF$785,Assumptions!$B$4)+IF($E$836=0,$AC$785,Assumptions!$B$4)+IF($F$836=0,$Z$785,Assumptions!$B$4)+IF($G$836=0,$W$785,Assumptions!$B$4)+IF($H$836=0,$T$785,Assumptions!$B$4)</f>
        <v>24974109.9941088</v>
      </c>
      <c r="S836" s="12" t="n">
        <f aca="false">IF($R$836&gt;Assumptions!$B$4,$Q$836/$R$836&gt;Assumptions!$B$13,FALSE())</f>
        <v>1</v>
      </c>
      <c r="T836" s="12" t="n">
        <f aca="false">IF($S$836,($Q$836+Assumptions!$B$14*Assumptions!$B$13)/($R$836+Assumptions!$B$14),IF($R$836&gt;Assumptions!$B$4,$Q$836/$R$836,Assumptions!$B$4))</f>
        <v>59.7835562408463</v>
      </c>
      <c r="U836" s="12" t="n">
        <f aca="false">IF($B$836=1,$I$836,$D$785*$T$836)</f>
        <v>55648661.0789777</v>
      </c>
      <c r="V836" s="12" t="n">
        <f aca="false">IF($C$836=1,$J$836,$AI$785*$T$836)</f>
        <v>300000000</v>
      </c>
      <c r="W836" s="12" t="n">
        <f aca="false">IF($D$836=1,$K$836,$AF$785*$T$836)</f>
        <v>104013838.658759</v>
      </c>
      <c r="X836" s="12" t="n">
        <f aca="false">IF($E$836=1,$L$836,$AC$785*$T$836)</f>
        <v>60000000</v>
      </c>
      <c r="Y836" s="12" t="n">
        <f aca="false">IF($F$836=1,$M$836,$Z$785*$T$836)</f>
        <v>179350668.722539</v>
      </c>
      <c r="Z836" s="12" t="n">
        <f aca="false">IF($G$836=1,$N$836,$W$785*$T$836)</f>
        <v>298917781.204231</v>
      </c>
      <c r="AA836" s="12" t="n">
        <f aca="false">IF($H$836=1,$O$836,$T$785*$T$836)</f>
        <v>298917781.204231</v>
      </c>
      <c r="AB836" s="12" t="n">
        <f aca="false">($J$785+$O$785)*$T$836</f>
        <v>18140372.3615295</v>
      </c>
      <c r="AC836" s="12" t="n">
        <f aca="false">Assumptions!$B$20*$T$836</f>
        <v>538052006.167616</v>
      </c>
      <c r="AD836" s="12" t="n">
        <f aca="false">IF($S$836,Assumptions!$B$14*($T$836-Assumptions!$B$13),Assumptions!$B$4)</f>
        <v>146958890.602116</v>
      </c>
      <c r="AE836" s="12" t="n">
        <f aca="false">$U$836+$V$836+$W$836+$X$836+$Y$836+$Z$836+$AA$836+$AB$836+$AC$836+$AD$836</f>
        <v>2000000000</v>
      </c>
      <c r="AF836" s="12" t="n">
        <f aca="false">IF(AND(IF($B$836=1,$U$836&gt;=INDEX($U$796:$U$923,1+$A$836-Assumptions!$B$77),$U$836&gt;INDEX($U$796:$U$923,1+$A$836+Assumptions!$B$77)),IF($C$836=1,$V$836&gt;=INDEX($V$796:$V$923,1+$A$836-Assumptions!$B$78),$V$836&gt;INDEX($V$796:$V$923,1+$A$836+Assumptions!$B$78)),IF($D$836=1,$W$836&gt;=INDEX($W$796:$W$923,1+$A$836-Assumptions!$B$79),$W$836&gt;INDEX($W$796:$W$923,1+$A$836+Assumptions!$B$79)),IF($E$836=1,$X$836&gt;=INDEX($X$796:$X$923,1+$A$836-Assumptions!$B$80),$X$836&gt;INDEX($X$796:$X$923,1+$A$836+Assumptions!$B$80)),IF($F$836=1,$Y$836&gt;=INDEX($Y$796:$Y$923,1+$A$836-Assumptions!$B$81),$Y$836&gt;INDEX($Y$796:$Y$923,1+$A$836+Assumptions!$B$81)),IF($G$836=1,$Z$836&gt;=INDEX($Z$796:$Z$923,1+$A$836-Assumptions!$B$82),$Z$836&gt;INDEX($Z$796:$Z$923,1+$A$836+Assumptions!$B$82)),IF($H$836=1,$AA$836&gt;=INDEX($AA$796:$AA$923,1+$A$836-Assumptions!$B$83),$AA$836&gt;INDEX($AA$796:$AA$923,1+$A$836+Assumptions!$B$83))),1,0)</f>
        <v>0</v>
      </c>
    </row>
    <row r="837" customFormat="false" ht="15" hidden="true" customHeight="false" outlineLevel="0" collapsed="false">
      <c r="A837" s="6" t="n">
        <f aca="false">ROW()-ROW($A$796)+Assumptions!$B$4</f>
        <v>41</v>
      </c>
      <c r="B837" s="12" t="n">
        <f aca="false">MOD(QUOTIENT($A$837,Assumptions!$B$77),2)</f>
        <v>0</v>
      </c>
      <c r="C837" s="12" t="n">
        <f aca="false">MOD(QUOTIENT($A$837,Assumptions!$B$78),2)</f>
        <v>1</v>
      </c>
      <c r="D837" s="12" t="n">
        <f aca="false">MOD(QUOTIENT($A$837,Assumptions!$B$79),2)</f>
        <v>0</v>
      </c>
      <c r="E837" s="12" t="n">
        <f aca="false">MOD(QUOTIENT($A$837,Assumptions!$B$80),2)</f>
        <v>1</v>
      </c>
      <c r="F837" s="12" t="n">
        <f aca="false">MOD(QUOTIENT($A$837,Assumptions!$B$81),2)</f>
        <v>0</v>
      </c>
      <c r="G837" s="12" t="n">
        <f aca="false">MOD(QUOTIENT($A$837,Assumptions!$B$82),2)</f>
        <v>0</v>
      </c>
      <c r="H837" s="12" t="n">
        <f aca="false">MOD(QUOTIENT($A$837,Assumptions!$B$83),2)</f>
        <v>1</v>
      </c>
      <c r="I837" s="12" t="n">
        <f aca="false">IF($B$837=1,MIN(Assumptions!$B$67,MAX(Assumptions!$B$4,Assumptions!$B$26-(Assumptions!$B$4))),Assumptions!$B$4)</f>
        <v>0</v>
      </c>
      <c r="J837" s="12" t="n">
        <f aca="false">IF($C$837=1,MIN(Assumptions!$B$66,MAX(Assumptions!$B$4,Assumptions!$B$26-($I$837))),Assumptions!$B$4)</f>
        <v>300000000</v>
      </c>
      <c r="K837" s="12" t="n">
        <f aca="false">IF($D$837=1,MIN(Assumptions!$B$61,MAX(Assumptions!$B$4,Assumptions!$B$26-($I$837+$J$837))),Assumptions!$B$4)</f>
        <v>0</v>
      </c>
      <c r="L837" s="12" t="n">
        <f aca="false">IF($E$837=1,MIN(Assumptions!$B$56,MAX(Assumptions!$B$4,Assumptions!$B$26-($I$837+$J$837+$K$837))),Assumptions!$B$4)</f>
        <v>60000000</v>
      </c>
      <c r="M837" s="12" t="n">
        <f aca="false">IF($F$837=1,MIN(Assumptions!$B$51,MAX(Assumptions!$B$4,Assumptions!$B$26-($I$837+$J$837+$K$837+$L$837))),Assumptions!$B$4)</f>
        <v>0</v>
      </c>
      <c r="N837" s="12" t="n">
        <f aca="false">IF($G$837=1,MIN(Assumptions!$B$46,MAX(Assumptions!$B$4,Assumptions!$B$26-($I$837+$J$837+$K$837+$L$837+$M$837))),Assumptions!$B$4)</f>
        <v>0</v>
      </c>
      <c r="O837" s="12" t="n">
        <f aca="false">IF($H$837=1,MIN(Assumptions!$B$41,MAX(Assumptions!$B$4,Assumptions!$B$26-($I$837+$J$837+$K$837+$L$837+$M$837+$N$837))),Assumptions!$B$4)</f>
        <v>5000000</v>
      </c>
      <c r="P837" s="12" t="n">
        <f aca="false">$I$837+$J$837+$K$837+$L$837+$M$837+$N$837+$O$837</f>
        <v>365000000</v>
      </c>
      <c r="Q837" s="12" t="n">
        <f aca="false">MAX(Assumptions!$B$4,Assumptions!$B$26-$P$837)</f>
        <v>1635000000</v>
      </c>
      <c r="R837" s="12" t="n">
        <f aca="false">$J$785+$O$785+Assumptions!$B$20+IF($B$837=0,$D$785,Assumptions!$B$4)+IF($C$837=0,$AI$785,Assumptions!$B$4)+IF($D$837=0,$AF$785,Assumptions!$B$4)+IF($E$837=0,$AC$785,Assumptions!$B$4)+IF($F$837=0,$Z$785,Assumptions!$B$4)+IF($G$837=0,$W$785,Assumptions!$B$4)+IF($H$837=0,$T$785,Assumptions!$B$4)</f>
        <v>19974109.9941088</v>
      </c>
      <c r="S837" s="12" t="n">
        <f aca="false">IF($R$837&gt;Assumptions!$B$4,$Q$837/$R$837&gt;Assumptions!$B$13,FALSE())</f>
        <v>1</v>
      </c>
      <c r="T837" s="12" t="n">
        <f aca="false">IF($S$837,($Q$837+Assumptions!$B$14*Assumptions!$B$13)/($R$837+Assumptions!$B$14),IF($R$837&gt;Assumptions!$B$4,$Q$837/$R$837,Assumptions!$B$4))</f>
        <v>72.8616172310825</v>
      </c>
      <c r="U837" s="12" t="n">
        <f aca="false">IF($B$837=1,$I$837,$D$785*$T$837)</f>
        <v>67822185.5291443</v>
      </c>
      <c r="V837" s="12" t="n">
        <f aca="false">IF($C$837=1,$J$837,$AI$785*$T$837)</f>
        <v>300000000</v>
      </c>
      <c r="W837" s="12" t="n">
        <f aca="false">IF($D$837=1,$K$837,$AF$785*$T$837)</f>
        <v>126767575.829022</v>
      </c>
      <c r="X837" s="12" t="n">
        <f aca="false">IF($E$837=1,$L$837,$AC$785*$T$837)</f>
        <v>60000000</v>
      </c>
      <c r="Y837" s="12" t="n">
        <f aca="false">IF($F$837=1,$M$837,$Z$785*$T$837)</f>
        <v>218584851.693247</v>
      </c>
      <c r="Z837" s="12" t="n">
        <f aca="false">IF($G$837=1,$N$837,$W$785*$T$837)</f>
        <v>364308086.155412</v>
      </c>
      <c r="AA837" s="12" t="n">
        <f aca="false">IF($H$837=1,$O$837,$T$785*$T$837)</f>
        <v>5000000</v>
      </c>
      <c r="AB837" s="12" t="n">
        <f aca="false">($J$785+$O$785)*$T$837</f>
        <v>22108702.635726</v>
      </c>
      <c r="AC837" s="12" t="n">
        <f aca="false">Assumptions!$B$20*$T$837</f>
        <v>655754555.079742</v>
      </c>
      <c r="AD837" s="12" t="n">
        <f aca="false">IF($S$837,Assumptions!$B$14*($T$837-Assumptions!$B$13),Assumptions!$B$4)</f>
        <v>179654043.077706</v>
      </c>
      <c r="AE837" s="12" t="n">
        <f aca="false">$U$837+$V$837+$W$837+$X$837+$Y$837+$Z$837+$AA$837+$AB$837+$AC$837+$AD$837</f>
        <v>2000000000</v>
      </c>
      <c r="AF837" s="12" t="n">
        <f aca="false">IF(AND(IF($B$837=1,$U$837&gt;=INDEX($U$796:$U$923,1+$A$837-Assumptions!$B$77),$U$837&gt;INDEX($U$796:$U$923,1+$A$837+Assumptions!$B$77)),IF($C$837=1,$V$837&gt;=INDEX($V$796:$V$923,1+$A$837-Assumptions!$B$78),$V$837&gt;INDEX($V$796:$V$923,1+$A$837+Assumptions!$B$78)),IF($D$837=1,$W$837&gt;=INDEX($W$796:$W$923,1+$A$837-Assumptions!$B$79),$W$837&gt;INDEX($W$796:$W$923,1+$A$837+Assumptions!$B$79)),IF($E$837=1,$X$837&gt;=INDEX($X$796:$X$923,1+$A$837-Assumptions!$B$80),$X$837&gt;INDEX($X$796:$X$923,1+$A$837+Assumptions!$B$80)),IF($F$837=1,$Y$837&gt;=INDEX($Y$796:$Y$923,1+$A$837-Assumptions!$B$81),$Y$837&gt;INDEX($Y$796:$Y$923,1+$A$837+Assumptions!$B$81)),IF($G$837=1,$Z$837&gt;=INDEX($Z$796:$Z$923,1+$A$837-Assumptions!$B$82),$Z$837&gt;INDEX($Z$796:$Z$923,1+$A$837+Assumptions!$B$82)),IF($H$837=1,$AA$837&gt;=INDEX($AA$796:$AA$923,1+$A$837-Assumptions!$B$83),$AA$837&gt;INDEX($AA$796:$AA$923,1+$A$837+Assumptions!$B$83))),1,0)</f>
        <v>0</v>
      </c>
    </row>
    <row r="838" customFormat="false" ht="15" hidden="true" customHeight="false" outlineLevel="0" collapsed="false">
      <c r="A838" s="6" t="n">
        <f aca="false">ROW()-ROW($A$796)+Assumptions!$B$4</f>
        <v>42</v>
      </c>
      <c r="B838" s="12" t="n">
        <f aca="false">MOD(QUOTIENT($A$838,Assumptions!$B$77),2)</f>
        <v>0</v>
      </c>
      <c r="C838" s="12" t="n">
        <f aca="false">MOD(QUOTIENT($A$838,Assumptions!$B$78),2)</f>
        <v>1</v>
      </c>
      <c r="D838" s="12" t="n">
        <f aca="false">MOD(QUOTIENT($A$838,Assumptions!$B$79),2)</f>
        <v>0</v>
      </c>
      <c r="E838" s="12" t="n">
        <f aca="false">MOD(QUOTIENT($A$838,Assumptions!$B$80),2)</f>
        <v>1</v>
      </c>
      <c r="F838" s="12" t="n">
        <f aca="false">MOD(QUOTIENT($A$838,Assumptions!$B$81),2)</f>
        <v>0</v>
      </c>
      <c r="G838" s="12" t="n">
        <f aca="false">MOD(QUOTIENT($A$838,Assumptions!$B$82),2)</f>
        <v>1</v>
      </c>
      <c r="H838" s="12" t="n">
        <f aca="false">MOD(QUOTIENT($A$838,Assumptions!$B$83),2)</f>
        <v>0</v>
      </c>
      <c r="I838" s="12" t="n">
        <f aca="false">IF($B$838=1,MIN(Assumptions!$B$67,MAX(Assumptions!$B$4,Assumptions!$B$26-(Assumptions!$B$4))),Assumptions!$B$4)</f>
        <v>0</v>
      </c>
      <c r="J838" s="12" t="n">
        <f aca="false">IF($C$838=1,MIN(Assumptions!$B$66,MAX(Assumptions!$B$4,Assumptions!$B$26-($I$838))),Assumptions!$B$4)</f>
        <v>300000000</v>
      </c>
      <c r="K838" s="12" t="n">
        <f aca="false">IF($D$838=1,MIN(Assumptions!$B$61,MAX(Assumptions!$B$4,Assumptions!$B$26-($I$838+$J$838))),Assumptions!$B$4)</f>
        <v>0</v>
      </c>
      <c r="L838" s="12" t="n">
        <f aca="false">IF($E$838=1,MIN(Assumptions!$B$56,MAX(Assumptions!$B$4,Assumptions!$B$26-($I$838+$J$838+$K$838))),Assumptions!$B$4)</f>
        <v>60000000</v>
      </c>
      <c r="M838" s="12" t="n">
        <f aca="false">IF($F$838=1,MIN(Assumptions!$B$51,MAX(Assumptions!$B$4,Assumptions!$B$26-($I$838+$J$838+$K$838+$L$838))),Assumptions!$B$4)</f>
        <v>0</v>
      </c>
      <c r="N838" s="12" t="n">
        <f aca="false">IF($G$838=1,MIN(Assumptions!$B$46,MAX(Assumptions!$B$4,Assumptions!$B$26-($I$838+$J$838+$K$838+$L$838+$M$838))),Assumptions!$B$4)</f>
        <v>15000000</v>
      </c>
      <c r="O838" s="12" t="n">
        <f aca="false">IF($H$838=1,MIN(Assumptions!$B$41,MAX(Assumptions!$B$4,Assumptions!$B$26-($I$838+$J$838+$K$838+$L$838+$M$838+$N$838))),Assumptions!$B$4)</f>
        <v>0</v>
      </c>
      <c r="P838" s="12" t="n">
        <f aca="false">$I$838+$J$838+$K$838+$L$838+$M$838+$N$838+$O$838</f>
        <v>375000000</v>
      </c>
      <c r="Q838" s="12" t="n">
        <f aca="false">MAX(Assumptions!$B$4,Assumptions!$B$26-$P$838)</f>
        <v>1625000000</v>
      </c>
      <c r="R838" s="12" t="n">
        <f aca="false">$J$785+$O$785+Assumptions!$B$20+IF($B$838=0,$D$785,Assumptions!$B$4)+IF($C$838=0,$AI$785,Assumptions!$B$4)+IF($D$838=0,$AF$785,Assumptions!$B$4)+IF($E$838=0,$AC$785,Assumptions!$B$4)+IF($F$838=0,$Z$785,Assumptions!$B$4)+IF($G$838=0,$W$785,Assumptions!$B$4)+IF($H$838=0,$T$785,Assumptions!$B$4)</f>
        <v>19974109.9941088</v>
      </c>
      <c r="S838" s="12" t="n">
        <f aca="false">IF($R$838&gt;Assumptions!$B$4,$Q$838/$R$838&gt;Assumptions!$B$13,FALSE())</f>
        <v>1</v>
      </c>
      <c r="T838" s="12" t="n">
        <f aca="false">IF($S$838,($Q$838+Assumptions!$B$14*Assumptions!$B$13)/($R$838+Assumptions!$B$14),IF($R$838&gt;Assumptions!$B$4,$Q$838/$R$838,Assumptions!$B$4))</f>
        <v>72.4166607899766</v>
      </c>
      <c r="U838" s="12" t="n">
        <f aca="false">IF($B$838=1,$I$838,$D$785*$T$838)</f>
        <v>67408004.2434702</v>
      </c>
      <c r="V838" s="12" t="n">
        <f aca="false">IF($C$838=1,$J$838,$AI$785*$T$838)</f>
        <v>300000000</v>
      </c>
      <c r="W838" s="12" t="n">
        <f aca="false">IF($D$838=1,$K$838,$AF$785*$T$838)</f>
        <v>125993422.694188</v>
      </c>
      <c r="X838" s="12" t="n">
        <f aca="false">IF($E$838=1,$L$838,$AC$785*$T$838)</f>
        <v>60000000</v>
      </c>
      <c r="Y838" s="12" t="n">
        <f aca="false">IF($F$838=1,$M$838,$Z$785*$T$838)</f>
        <v>217249982.36993</v>
      </c>
      <c r="Z838" s="12" t="n">
        <f aca="false">IF($G$838=1,$N$838,$W$785*$T$838)</f>
        <v>15000000</v>
      </c>
      <c r="AA838" s="12" t="n">
        <f aca="false">IF($H$838=1,$O$838,$T$785*$T$838)</f>
        <v>362083303.949883</v>
      </c>
      <c r="AB838" s="12" t="n">
        <f aca="false">($J$785+$O$785)*$T$838</f>
        <v>21973687.6577979</v>
      </c>
      <c r="AC838" s="12" t="n">
        <f aca="false">Assumptions!$B$20*$T$838</f>
        <v>651749947.10979</v>
      </c>
      <c r="AD838" s="12" t="n">
        <f aca="false">IF($S$838,Assumptions!$B$14*($T$838-Assumptions!$B$13),Assumptions!$B$4)</f>
        <v>178541651.974942</v>
      </c>
      <c r="AE838" s="12" t="n">
        <f aca="false">$U$838+$V$838+$W$838+$X$838+$Y$838+$Z$838+$AA$838+$AB$838+$AC$838+$AD$838</f>
        <v>2000000000</v>
      </c>
      <c r="AF838" s="12" t="n">
        <f aca="false">IF(AND(IF($B$838=1,$U$838&gt;=INDEX($U$796:$U$923,1+$A$838-Assumptions!$B$77),$U$838&gt;INDEX($U$796:$U$923,1+$A$838+Assumptions!$B$77)),IF($C$838=1,$V$838&gt;=INDEX($V$796:$V$923,1+$A$838-Assumptions!$B$78),$V$838&gt;INDEX($V$796:$V$923,1+$A$838+Assumptions!$B$78)),IF($D$838=1,$W$838&gt;=INDEX($W$796:$W$923,1+$A$838-Assumptions!$B$79),$W$838&gt;INDEX($W$796:$W$923,1+$A$838+Assumptions!$B$79)),IF($E$838=1,$X$838&gt;=INDEX($X$796:$X$923,1+$A$838-Assumptions!$B$80),$X$838&gt;INDEX($X$796:$X$923,1+$A$838+Assumptions!$B$80)),IF($F$838=1,$Y$838&gt;=INDEX($Y$796:$Y$923,1+$A$838-Assumptions!$B$81),$Y$838&gt;INDEX($Y$796:$Y$923,1+$A$838+Assumptions!$B$81)),IF($G$838=1,$Z$838&gt;=INDEX($Z$796:$Z$923,1+$A$838-Assumptions!$B$82),$Z$838&gt;INDEX($Z$796:$Z$923,1+$A$838+Assumptions!$B$82)),IF($H$838=1,$AA$838&gt;=INDEX($AA$796:$AA$923,1+$A$838-Assumptions!$B$83),$AA$838&gt;INDEX($AA$796:$AA$923,1+$A$838+Assumptions!$B$83))),1,0)</f>
        <v>0</v>
      </c>
    </row>
    <row r="839" customFormat="false" ht="15" hidden="true" customHeight="false" outlineLevel="0" collapsed="false">
      <c r="A839" s="6" t="n">
        <f aca="false">ROW()-ROW($A$796)+Assumptions!$B$4</f>
        <v>43</v>
      </c>
      <c r="B839" s="12" t="n">
        <f aca="false">MOD(QUOTIENT($A$839,Assumptions!$B$77),2)</f>
        <v>0</v>
      </c>
      <c r="C839" s="12" t="n">
        <f aca="false">MOD(QUOTIENT($A$839,Assumptions!$B$78),2)</f>
        <v>1</v>
      </c>
      <c r="D839" s="12" t="n">
        <f aca="false">MOD(QUOTIENT($A$839,Assumptions!$B$79),2)</f>
        <v>0</v>
      </c>
      <c r="E839" s="12" t="n">
        <f aca="false">MOD(QUOTIENT($A$839,Assumptions!$B$80),2)</f>
        <v>1</v>
      </c>
      <c r="F839" s="12" t="n">
        <f aca="false">MOD(QUOTIENT($A$839,Assumptions!$B$81),2)</f>
        <v>0</v>
      </c>
      <c r="G839" s="12" t="n">
        <f aca="false">MOD(QUOTIENT($A$839,Assumptions!$B$82),2)</f>
        <v>1</v>
      </c>
      <c r="H839" s="12" t="n">
        <f aca="false">MOD(QUOTIENT($A$839,Assumptions!$B$83),2)</f>
        <v>1</v>
      </c>
      <c r="I839" s="12" t="n">
        <f aca="false">IF($B$839=1,MIN(Assumptions!$B$67,MAX(Assumptions!$B$4,Assumptions!$B$26-(Assumptions!$B$4))),Assumptions!$B$4)</f>
        <v>0</v>
      </c>
      <c r="J839" s="12" t="n">
        <f aca="false">IF($C$839=1,MIN(Assumptions!$B$66,MAX(Assumptions!$B$4,Assumptions!$B$26-($I$839))),Assumptions!$B$4)</f>
        <v>300000000</v>
      </c>
      <c r="K839" s="12" t="n">
        <f aca="false">IF($D$839=1,MIN(Assumptions!$B$61,MAX(Assumptions!$B$4,Assumptions!$B$26-($I$839+$J$839))),Assumptions!$B$4)</f>
        <v>0</v>
      </c>
      <c r="L839" s="12" t="n">
        <f aca="false">IF($E$839=1,MIN(Assumptions!$B$56,MAX(Assumptions!$B$4,Assumptions!$B$26-($I$839+$J$839+$K$839))),Assumptions!$B$4)</f>
        <v>60000000</v>
      </c>
      <c r="M839" s="12" t="n">
        <f aca="false">IF($F$839=1,MIN(Assumptions!$B$51,MAX(Assumptions!$B$4,Assumptions!$B$26-($I$839+$J$839+$K$839+$L$839))),Assumptions!$B$4)</f>
        <v>0</v>
      </c>
      <c r="N839" s="12" t="n">
        <f aca="false">IF($G$839=1,MIN(Assumptions!$B$46,MAX(Assumptions!$B$4,Assumptions!$B$26-($I$839+$J$839+$K$839+$L$839+$M$839))),Assumptions!$B$4)</f>
        <v>15000000</v>
      </c>
      <c r="O839" s="12" t="n">
        <f aca="false">IF($H$839=1,MIN(Assumptions!$B$41,MAX(Assumptions!$B$4,Assumptions!$B$26-($I$839+$J$839+$K$839+$L$839+$M$839+$N$839))),Assumptions!$B$4)</f>
        <v>5000000</v>
      </c>
      <c r="P839" s="12" t="n">
        <f aca="false">$I$839+$J$839+$K$839+$L$839+$M$839+$N$839+$O$839</f>
        <v>380000000</v>
      </c>
      <c r="Q839" s="12" t="n">
        <f aca="false">MAX(Assumptions!$B$4,Assumptions!$B$26-$P$839)</f>
        <v>1620000000</v>
      </c>
      <c r="R839" s="12" t="n">
        <f aca="false">$J$785+$O$785+Assumptions!$B$20+IF($B$839=0,$D$785,Assumptions!$B$4)+IF($C$839=0,$AI$785,Assumptions!$B$4)+IF($D$839=0,$AF$785,Assumptions!$B$4)+IF($E$839=0,$AC$785,Assumptions!$B$4)+IF($F$839=0,$Z$785,Assumptions!$B$4)+IF($G$839=0,$W$785,Assumptions!$B$4)+IF($H$839=0,$T$785,Assumptions!$B$4)</f>
        <v>14974109.9941088</v>
      </c>
      <c r="S839" s="12" t="n">
        <f aca="false">IF($R$839&gt;Assumptions!$B$4,$Q$839/$R$839&gt;Assumptions!$B$13,FALSE())</f>
        <v>1</v>
      </c>
      <c r="T839" s="12" t="n">
        <f aca="false">IF($S$839,($Q$839+Assumptions!$B$14*Assumptions!$B$13)/($R$839+Assumptions!$B$14),IF($R$839&gt;Assumptions!$B$4,$Q$839/$R$839,Assumptions!$B$4))</f>
        <v>92.8516531340943</v>
      </c>
      <c r="U839" s="12" t="n">
        <f aca="false">IF($B$839=1,$I$839,$D$785*$T$839)</f>
        <v>86429622.1366584</v>
      </c>
      <c r="V839" s="12" t="n">
        <f aca="false">IF($C$839=1,$J$839,$AI$785*$T$839)</f>
        <v>300000000</v>
      </c>
      <c r="W839" s="12" t="n">
        <f aca="false">IF($D$839=1,$K$839,$AF$785*$T$839)</f>
        <v>161547045.300898</v>
      </c>
      <c r="X839" s="12" t="n">
        <f aca="false">IF($E$839=1,$L$839,$AC$785*$T$839)</f>
        <v>60000000</v>
      </c>
      <c r="Y839" s="12" t="n">
        <f aca="false">IF($F$839=1,$M$839,$Z$785*$T$839)</f>
        <v>278554959.402283</v>
      </c>
      <c r="Z839" s="12" t="n">
        <f aca="false">IF($G$839=1,$N$839,$W$785*$T$839)</f>
        <v>15000000</v>
      </c>
      <c r="AA839" s="12" t="n">
        <f aca="false">IF($H$839=1,$O$839,$T$785*$T$839)</f>
        <v>5000000</v>
      </c>
      <c r="AB839" s="12" t="n">
        <f aca="false">($J$785+$O$785)*$T$839</f>
        <v>28174362.1180774</v>
      </c>
      <c r="AC839" s="12" t="n">
        <f aca="false">Assumptions!$B$20*$T$839</f>
        <v>835664878.206848</v>
      </c>
      <c r="AD839" s="12" t="n">
        <f aca="false">IF($S$839,Assumptions!$B$14*($T$839-Assumptions!$B$13),Assumptions!$B$4)</f>
        <v>229629132.835236</v>
      </c>
      <c r="AE839" s="12" t="n">
        <f aca="false">$U$839+$V$839+$W$839+$X$839+$Y$839+$Z$839+$AA$839+$AB$839+$AC$839+$AD$839</f>
        <v>2000000000</v>
      </c>
      <c r="AF839" s="12" t="n">
        <f aca="false">IF(AND(IF($B$839=1,$U$839&gt;=INDEX($U$796:$U$923,1+$A$839-Assumptions!$B$77),$U$839&gt;INDEX($U$796:$U$923,1+$A$839+Assumptions!$B$77)),IF($C$839=1,$V$839&gt;=INDEX($V$796:$V$923,1+$A$839-Assumptions!$B$78),$V$839&gt;INDEX($V$796:$V$923,1+$A$839+Assumptions!$B$78)),IF($D$839=1,$W$839&gt;=INDEX($W$796:$W$923,1+$A$839-Assumptions!$B$79),$W$839&gt;INDEX($W$796:$W$923,1+$A$839+Assumptions!$B$79)),IF($E$839=1,$X$839&gt;=INDEX($X$796:$X$923,1+$A$839-Assumptions!$B$80),$X$839&gt;INDEX($X$796:$X$923,1+$A$839+Assumptions!$B$80)),IF($F$839=1,$Y$839&gt;=INDEX($Y$796:$Y$923,1+$A$839-Assumptions!$B$81),$Y$839&gt;INDEX($Y$796:$Y$923,1+$A$839+Assumptions!$B$81)),IF($G$839=1,$Z$839&gt;=INDEX($Z$796:$Z$923,1+$A$839-Assumptions!$B$82),$Z$839&gt;INDEX($Z$796:$Z$923,1+$A$839+Assumptions!$B$82)),IF($H$839=1,$AA$839&gt;=INDEX($AA$796:$AA$923,1+$A$839-Assumptions!$B$83),$AA$839&gt;INDEX($AA$796:$AA$923,1+$A$839+Assumptions!$B$83))),1,0)</f>
        <v>0</v>
      </c>
    </row>
    <row r="840" customFormat="false" ht="15" hidden="true" customHeight="false" outlineLevel="0" collapsed="false">
      <c r="A840" s="6" t="n">
        <f aca="false">ROW()-ROW($A$796)+Assumptions!$B$4</f>
        <v>44</v>
      </c>
      <c r="B840" s="12" t="n">
        <f aca="false">MOD(QUOTIENT($A$840,Assumptions!$B$77),2)</f>
        <v>0</v>
      </c>
      <c r="C840" s="12" t="n">
        <f aca="false">MOD(QUOTIENT($A$840,Assumptions!$B$78),2)</f>
        <v>1</v>
      </c>
      <c r="D840" s="12" t="n">
        <f aca="false">MOD(QUOTIENT($A$840,Assumptions!$B$79),2)</f>
        <v>0</v>
      </c>
      <c r="E840" s="12" t="n">
        <f aca="false">MOD(QUOTIENT($A$840,Assumptions!$B$80),2)</f>
        <v>1</v>
      </c>
      <c r="F840" s="12" t="n">
        <f aca="false">MOD(QUOTIENT($A$840,Assumptions!$B$81),2)</f>
        <v>1</v>
      </c>
      <c r="G840" s="12" t="n">
        <f aca="false">MOD(QUOTIENT($A$840,Assumptions!$B$82),2)</f>
        <v>0</v>
      </c>
      <c r="H840" s="12" t="n">
        <f aca="false">MOD(QUOTIENT($A$840,Assumptions!$B$83),2)</f>
        <v>0</v>
      </c>
      <c r="I840" s="12" t="n">
        <f aca="false">IF($B$840=1,MIN(Assumptions!$B$67,MAX(Assumptions!$B$4,Assumptions!$B$26-(Assumptions!$B$4))),Assumptions!$B$4)</f>
        <v>0</v>
      </c>
      <c r="J840" s="12" t="n">
        <f aca="false">IF($C$840=1,MIN(Assumptions!$B$66,MAX(Assumptions!$B$4,Assumptions!$B$26-($I$840))),Assumptions!$B$4)</f>
        <v>300000000</v>
      </c>
      <c r="K840" s="12" t="n">
        <f aca="false">IF($D$840=1,MIN(Assumptions!$B$61,MAX(Assumptions!$B$4,Assumptions!$B$26-($I$840+$J$840))),Assumptions!$B$4)</f>
        <v>0</v>
      </c>
      <c r="L840" s="12" t="n">
        <f aca="false">IF($E$840=1,MIN(Assumptions!$B$56,MAX(Assumptions!$B$4,Assumptions!$B$26-($I$840+$J$840+$K$840))),Assumptions!$B$4)</f>
        <v>60000000</v>
      </c>
      <c r="M840" s="12" t="n">
        <f aca="false">IF($F$840=1,MIN(Assumptions!$B$51,MAX(Assumptions!$B$4,Assumptions!$B$26-($I$840+$J$840+$K$840+$L$840))),Assumptions!$B$4)</f>
        <v>30000000</v>
      </c>
      <c r="N840" s="12" t="n">
        <f aca="false">IF($G$840=1,MIN(Assumptions!$B$46,MAX(Assumptions!$B$4,Assumptions!$B$26-($I$840+$J$840+$K$840+$L$840+$M$840))),Assumptions!$B$4)</f>
        <v>0</v>
      </c>
      <c r="O840" s="12" t="n">
        <f aca="false">IF($H$840=1,MIN(Assumptions!$B$41,MAX(Assumptions!$B$4,Assumptions!$B$26-($I$840+$J$840+$K$840+$L$840+$M$840+$N$840))),Assumptions!$B$4)</f>
        <v>0</v>
      </c>
      <c r="P840" s="12" t="n">
        <f aca="false">$I$840+$J$840+$K$840+$L$840+$M$840+$N$840+$O$840</f>
        <v>390000000</v>
      </c>
      <c r="Q840" s="12" t="n">
        <f aca="false">MAX(Assumptions!$B$4,Assumptions!$B$26-$P$840)</f>
        <v>1610000000</v>
      </c>
      <c r="R840" s="12" t="n">
        <f aca="false">$J$785+$O$785+Assumptions!$B$20+IF($B$840=0,$D$785,Assumptions!$B$4)+IF($C$840=0,$AI$785,Assumptions!$B$4)+IF($D$840=0,$AF$785,Assumptions!$B$4)+IF($E$840=0,$AC$785,Assumptions!$B$4)+IF($F$840=0,$Z$785,Assumptions!$B$4)+IF($G$840=0,$W$785,Assumptions!$B$4)+IF($H$840=0,$T$785,Assumptions!$B$4)</f>
        <v>21974109.9941088</v>
      </c>
      <c r="S840" s="12" t="n">
        <f aca="false">IF($R$840&gt;Assumptions!$B$4,$Q$840/$R$840&gt;Assumptions!$B$13,FALSE())</f>
        <v>1</v>
      </c>
      <c r="T840" s="12" t="n">
        <f aca="false">IF($S$840,($Q$840+Assumptions!$B$14*Assumptions!$B$13)/($R$840+Assumptions!$B$14),IF($R$840&gt;Assumptions!$B$4,$Q$840/$R$840,Assumptions!$B$4))</f>
        <v>65.8859505162046</v>
      </c>
      <c r="U840" s="12" t="n">
        <f aca="false">IF($B$840=1,$I$840,$D$785*$T$840)</f>
        <v>61328986.7764257</v>
      </c>
      <c r="V840" s="12" t="n">
        <f aca="false">IF($C$840=1,$J$840,$AI$785*$T$840)</f>
        <v>300000000</v>
      </c>
      <c r="W840" s="12" t="n">
        <f aca="false">IF($D$840=1,$K$840,$AF$785*$T$840)</f>
        <v>114631029.965214</v>
      </c>
      <c r="X840" s="12" t="n">
        <f aca="false">IF($E$840=1,$L$840,$AC$785*$T$840)</f>
        <v>60000000</v>
      </c>
      <c r="Y840" s="12" t="n">
        <f aca="false">IF($F$840=1,$M$840,$Z$785*$T$840)</f>
        <v>30000000</v>
      </c>
      <c r="Z840" s="12" t="n">
        <f aca="false">IF($G$840=1,$N$840,$W$785*$T$840)</f>
        <v>329429752.581023</v>
      </c>
      <c r="AA840" s="12" t="n">
        <f aca="false">IF($H$840=1,$O$840,$T$785*$T$840)</f>
        <v>329429752.581023</v>
      </c>
      <c r="AB840" s="12" t="n">
        <f aca="false">($J$785+$O$785)*$T$840</f>
        <v>19992047.1599623</v>
      </c>
      <c r="AC840" s="12" t="n">
        <f aca="false">Assumptions!$B$20*$T$840</f>
        <v>592973554.645841</v>
      </c>
      <c r="AD840" s="12" t="n">
        <f aca="false">IF($S$840,Assumptions!$B$14*($T$840-Assumptions!$B$13),Assumptions!$B$4)</f>
        <v>162214876.290511</v>
      </c>
      <c r="AE840" s="12" t="n">
        <f aca="false">$U$840+$V$840+$W$840+$X$840+$Y$840+$Z$840+$AA$840+$AB$840+$AC$840+$AD$840</f>
        <v>2000000000</v>
      </c>
      <c r="AF840" s="12" t="n">
        <f aca="false">IF(AND(IF($B$840=1,$U$840&gt;=INDEX($U$796:$U$923,1+$A$840-Assumptions!$B$77),$U$840&gt;INDEX($U$796:$U$923,1+$A$840+Assumptions!$B$77)),IF($C$840=1,$V$840&gt;=INDEX($V$796:$V$923,1+$A$840-Assumptions!$B$78),$V$840&gt;INDEX($V$796:$V$923,1+$A$840+Assumptions!$B$78)),IF($D$840=1,$W$840&gt;=INDEX($W$796:$W$923,1+$A$840-Assumptions!$B$79),$W$840&gt;INDEX($W$796:$W$923,1+$A$840+Assumptions!$B$79)),IF($E$840=1,$X$840&gt;=INDEX($X$796:$X$923,1+$A$840-Assumptions!$B$80),$X$840&gt;INDEX($X$796:$X$923,1+$A$840+Assumptions!$B$80)),IF($F$840=1,$Y$840&gt;=INDEX($Y$796:$Y$923,1+$A$840-Assumptions!$B$81),$Y$840&gt;INDEX($Y$796:$Y$923,1+$A$840+Assumptions!$B$81)),IF($G$840=1,$Z$840&gt;=INDEX($Z$796:$Z$923,1+$A$840-Assumptions!$B$82),$Z$840&gt;INDEX($Z$796:$Z$923,1+$A$840+Assumptions!$B$82)),IF($H$840=1,$AA$840&gt;=INDEX($AA$796:$AA$923,1+$A$840-Assumptions!$B$83),$AA$840&gt;INDEX($AA$796:$AA$923,1+$A$840+Assumptions!$B$83))),1,0)</f>
        <v>0</v>
      </c>
    </row>
    <row r="841" customFormat="false" ht="15" hidden="true" customHeight="false" outlineLevel="0" collapsed="false">
      <c r="A841" s="6" t="n">
        <f aca="false">ROW()-ROW($A$796)+Assumptions!$B$4</f>
        <v>45</v>
      </c>
      <c r="B841" s="12" t="n">
        <f aca="false">MOD(QUOTIENT($A$841,Assumptions!$B$77),2)</f>
        <v>0</v>
      </c>
      <c r="C841" s="12" t="n">
        <f aca="false">MOD(QUOTIENT($A$841,Assumptions!$B$78),2)</f>
        <v>1</v>
      </c>
      <c r="D841" s="12" t="n">
        <f aca="false">MOD(QUOTIENT($A$841,Assumptions!$B$79),2)</f>
        <v>0</v>
      </c>
      <c r="E841" s="12" t="n">
        <f aca="false">MOD(QUOTIENT($A$841,Assumptions!$B$80),2)</f>
        <v>1</v>
      </c>
      <c r="F841" s="12" t="n">
        <f aca="false">MOD(QUOTIENT($A$841,Assumptions!$B$81),2)</f>
        <v>1</v>
      </c>
      <c r="G841" s="12" t="n">
        <f aca="false">MOD(QUOTIENT($A$841,Assumptions!$B$82),2)</f>
        <v>0</v>
      </c>
      <c r="H841" s="12" t="n">
        <f aca="false">MOD(QUOTIENT($A$841,Assumptions!$B$83),2)</f>
        <v>1</v>
      </c>
      <c r="I841" s="12" t="n">
        <f aca="false">IF($B$841=1,MIN(Assumptions!$B$67,MAX(Assumptions!$B$4,Assumptions!$B$26-(Assumptions!$B$4))),Assumptions!$B$4)</f>
        <v>0</v>
      </c>
      <c r="J841" s="12" t="n">
        <f aca="false">IF($C$841=1,MIN(Assumptions!$B$66,MAX(Assumptions!$B$4,Assumptions!$B$26-($I$841))),Assumptions!$B$4)</f>
        <v>300000000</v>
      </c>
      <c r="K841" s="12" t="n">
        <f aca="false">IF($D$841=1,MIN(Assumptions!$B$61,MAX(Assumptions!$B$4,Assumptions!$B$26-($I$841+$J$841))),Assumptions!$B$4)</f>
        <v>0</v>
      </c>
      <c r="L841" s="12" t="n">
        <f aca="false">IF($E$841=1,MIN(Assumptions!$B$56,MAX(Assumptions!$B$4,Assumptions!$B$26-($I$841+$J$841+$K$841))),Assumptions!$B$4)</f>
        <v>60000000</v>
      </c>
      <c r="M841" s="12" t="n">
        <f aca="false">IF($F$841=1,MIN(Assumptions!$B$51,MAX(Assumptions!$B$4,Assumptions!$B$26-($I$841+$J$841+$K$841+$L$841))),Assumptions!$B$4)</f>
        <v>30000000</v>
      </c>
      <c r="N841" s="12" t="n">
        <f aca="false">IF($G$841=1,MIN(Assumptions!$B$46,MAX(Assumptions!$B$4,Assumptions!$B$26-($I$841+$J$841+$K$841+$L$841+$M$841))),Assumptions!$B$4)</f>
        <v>0</v>
      </c>
      <c r="O841" s="12" t="n">
        <f aca="false">IF($H$841=1,MIN(Assumptions!$B$41,MAX(Assumptions!$B$4,Assumptions!$B$26-($I$841+$J$841+$K$841+$L$841+$M$841+$N$841))),Assumptions!$B$4)</f>
        <v>5000000</v>
      </c>
      <c r="P841" s="12" t="n">
        <f aca="false">$I$841+$J$841+$K$841+$L$841+$M$841+$N$841+$O$841</f>
        <v>395000000</v>
      </c>
      <c r="Q841" s="12" t="n">
        <f aca="false">MAX(Assumptions!$B$4,Assumptions!$B$26-$P$841)</f>
        <v>1605000000</v>
      </c>
      <c r="R841" s="12" t="n">
        <f aca="false">$J$785+$O$785+Assumptions!$B$20+IF($B$841=0,$D$785,Assumptions!$B$4)+IF($C$841=0,$AI$785,Assumptions!$B$4)+IF($D$841=0,$AF$785,Assumptions!$B$4)+IF($E$841=0,$AC$785,Assumptions!$B$4)+IF($F$841=0,$Z$785,Assumptions!$B$4)+IF($G$841=0,$W$785,Assumptions!$B$4)+IF($H$841=0,$T$785,Assumptions!$B$4)</f>
        <v>16974109.9941088</v>
      </c>
      <c r="S841" s="12" t="n">
        <f aca="false">IF($R$841&gt;Assumptions!$B$4,$Q$841/$R$841&gt;Assumptions!$B$13,FALSE())</f>
        <v>1</v>
      </c>
      <c r="T841" s="12" t="n">
        <f aca="false">IF($S$841,($Q$841+Assumptions!$B$14*Assumptions!$B$13)/($R$841+Assumptions!$B$14),IF($R$841&gt;Assumptions!$B$4,$Q$841/$R$841,Assumptions!$B$4))</f>
        <v>82.5454924762309</v>
      </c>
      <c r="U841" s="12" t="n">
        <f aca="false">IF($B$841=1,$I$841,$D$785*$T$841)</f>
        <v>76836281.1322455</v>
      </c>
      <c r="V841" s="12" t="n">
        <f aca="false">IF($C$841=1,$J$841,$AI$785*$T$841)</f>
        <v>300000000</v>
      </c>
      <c r="W841" s="12" t="n">
        <f aca="false">IF($D$841=1,$K$841,$AF$785*$T$841)</f>
        <v>143615971.954581</v>
      </c>
      <c r="X841" s="12" t="n">
        <f aca="false">IF($E$841=1,$L$841,$AC$785*$T$841)</f>
        <v>60000000</v>
      </c>
      <c r="Y841" s="12" t="n">
        <f aca="false">IF($F$841=1,$M$841,$Z$785*$T$841)</f>
        <v>30000000</v>
      </c>
      <c r="Z841" s="12" t="n">
        <f aca="false">IF($G$841=1,$N$841,$W$785*$T$841)</f>
        <v>412727462.381154</v>
      </c>
      <c r="AA841" s="12" t="n">
        <f aca="false">IF($H$841=1,$O$841,$T$785*$T$841)</f>
        <v>5000000</v>
      </c>
      <c r="AB841" s="12" t="n">
        <f aca="false">($J$785+$O$785)*$T$841</f>
        <v>25047121.0553643</v>
      </c>
      <c r="AC841" s="12" t="n">
        <f aca="false">Assumptions!$B$20*$T$841</f>
        <v>742909432.286078</v>
      </c>
      <c r="AD841" s="12" t="n">
        <f aca="false">IF($S$841,Assumptions!$B$14*($T$841-Assumptions!$B$13),Assumptions!$B$4)</f>
        <v>203863731.190577</v>
      </c>
      <c r="AE841" s="12" t="n">
        <f aca="false">$U$841+$V$841+$W$841+$X$841+$Y$841+$Z$841+$AA$841+$AB$841+$AC$841+$AD$841</f>
        <v>2000000000</v>
      </c>
      <c r="AF841" s="12" t="n">
        <f aca="false">IF(AND(IF($B$841=1,$U$841&gt;=INDEX($U$796:$U$923,1+$A$841-Assumptions!$B$77),$U$841&gt;INDEX($U$796:$U$923,1+$A$841+Assumptions!$B$77)),IF($C$841=1,$V$841&gt;=INDEX($V$796:$V$923,1+$A$841-Assumptions!$B$78),$V$841&gt;INDEX($V$796:$V$923,1+$A$841+Assumptions!$B$78)),IF($D$841=1,$W$841&gt;=INDEX($W$796:$W$923,1+$A$841-Assumptions!$B$79),$W$841&gt;INDEX($W$796:$W$923,1+$A$841+Assumptions!$B$79)),IF($E$841=1,$X$841&gt;=INDEX($X$796:$X$923,1+$A$841-Assumptions!$B$80),$X$841&gt;INDEX($X$796:$X$923,1+$A$841+Assumptions!$B$80)),IF($F$841=1,$Y$841&gt;=INDEX($Y$796:$Y$923,1+$A$841-Assumptions!$B$81),$Y$841&gt;INDEX($Y$796:$Y$923,1+$A$841+Assumptions!$B$81)),IF($G$841=1,$Z$841&gt;=INDEX($Z$796:$Z$923,1+$A$841-Assumptions!$B$82),$Z$841&gt;INDEX($Z$796:$Z$923,1+$A$841+Assumptions!$B$82)),IF($H$841=1,$AA$841&gt;=INDEX($AA$796:$AA$923,1+$A$841-Assumptions!$B$83),$AA$841&gt;INDEX($AA$796:$AA$923,1+$A$841+Assumptions!$B$83))),1,0)</f>
        <v>0</v>
      </c>
    </row>
    <row r="842" customFormat="false" ht="15" hidden="true" customHeight="false" outlineLevel="0" collapsed="false">
      <c r="A842" s="6" t="n">
        <f aca="false">ROW()-ROW($A$796)+Assumptions!$B$4</f>
        <v>46</v>
      </c>
      <c r="B842" s="12" t="n">
        <f aca="false">MOD(QUOTIENT($A$842,Assumptions!$B$77),2)</f>
        <v>0</v>
      </c>
      <c r="C842" s="12" t="n">
        <f aca="false">MOD(QUOTIENT($A$842,Assumptions!$B$78),2)</f>
        <v>1</v>
      </c>
      <c r="D842" s="12" t="n">
        <f aca="false">MOD(QUOTIENT($A$842,Assumptions!$B$79),2)</f>
        <v>0</v>
      </c>
      <c r="E842" s="12" t="n">
        <f aca="false">MOD(QUOTIENT($A$842,Assumptions!$B$80),2)</f>
        <v>1</v>
      </c>
      <c r="F842" s="12" t="n">
        <f aca="false">MOD(QUOTIENT($A$842,Assumptions!$B$81),2)</f>
        <v>1</v>
      </c>
      <c r="G842" s="12" t="n">
        <f aca="false">MOD(QUOTIENT($A$842,Assumptions!$B$82),2)</f>
        <v>1</v>
      </c>
      <c r="H842" s="12" t="n">
        <f aca="false">MOD(QUOTIENT($A$842,Assumptions!$B$83),2)</f>
        <v>0</v>
      </c>
      <c r="I842" s="12" t="n">
        <f aca="false">IF($B$842=1,MIN(Assumptions!$B$67,MAX(Assumptions!$B$4,Assumptions!$B$26-(Assumptions!$B$4))),Assumptions!$B$4)</f>
        <v>0</v>
      </c>
      <c r="J842" s="12" t="n">
        <f aca="false">IF($C$842=1,MIN(Assumptions!$B$66,MAX(Assumptions!$B$4,Assumptions!$B$26-($I$842))),Assumptions!$B$4)</f>
        <v>300000000</v>
      </c>
      <c r="K842" s="12" t="n">
        <f aca="false">IF($D$842=1,MIN(Assumptions!$B$61,MAX(Assumptions!$B$4,Assumptions!$B$26-($I$842+$J$842))),Assumptions!$B$4)</f>
        <v>0</v>
      </c>
      <c r="L842" s="12" t="n">
        <f aca="false">IF($E$842=1,MIN(Assumptions!$B$56,MAX(Assumptions!$B$4,Assumptions!$B$26-($I$842+$J$842+$K$842))),Assumptions!$B$4)</f>
        <v>60000000</v>
      </c>
      <c r="M842" s="12" t="n">
        <f aca="false">IF($F$842=1,MIN(Assumptions!$B$51,MAX(Assumptions!$B$4,Assumptions!$B$26-($I$842+$J$842+$K$842+$L$842))),Assumptions!$B$4)</f>
        <v>30000000</v>
      </c>
      <c r="N842" s="12" t="n">
        <f aca="false">IF($G$842=1,MIN(Assumptions!$B$46,MAX(Assumptions!$B$4,Assumptions!$B$26-($I$842+$J$842+$K$842+$L$842+$M$842))),Assumptions!$B$4)</f>
        <v>15000000</v>
      </c>
      <c r="O842" s="12" t="n">
        <f aca="false">IF($H$842=1,MIN(Assumptions!$B$41,MAX(Assumptions!$B$4,Assumptions!$B$26-($I$842+$J$842+$K$842+$L$842+$M$842+$N$842))),Assumptions!$B$4)</f>
        <v>0</v>
      </c>
      <c r="P842" s="12" t="n">
        <f aca="false">$I$842+$J$842+$K$842+$L$842+$M$842+$N$842+$O$842</f>
        <v>405000000</v>
      </c>
      <c r="Q842" s="12" t="n">
        <f aca="false">MAX(Assumptions!$B$4,Assumptions!$B$26-$P$842)</f>
        <v>1595000000</v>
      </c>
      <c r="R842" s="12" t="n">
        <f aca="false">$J$785+$O$785+Assumptions!$B$20+IF($B$842=0,$D$785,Assumptions!$B$4)+IF($C$842=0,$AI$785,Assumptions!$B$4)+IF($D$842=0,$AF$785,Assumptions!$B$4)+IF($E$842=0,$AC$785,Assumptions!$B$4)+IF($F$842=0,$Z$785,Assumptions!$B$4)+IF($G$842=0,$W$785,Assumptions!$B$4)+IF($H$842=0,$T$785,Assumptions!$B$4)</f>
        <v>16974109.9941088</v>
      </c>
      <c r="S842" s="12" t="n">
        <f aca="false">IF($R$842&gt;Assumptions!$B$4,$Q$842/$R$842&gt;Assumptions!$B$13,FALSE())</f>
        <v>1</v>
      </c>
      <c r="T842" s="12" t="n">
        <f aca="false">IF($S$842,($Q$842+Assumptions!$B$14*Assumptions!$B$13)/($R$842+Assumptions!$B$14),IF($R$842&gt;Assumptions!$B$4,$Q$842/$R$842,Assumptions!$B$4))</f>
        <v>82.0319901902201</v>
      </c>
      <c r="U842" s="12" t="n">
        <f aca="false">IF($B$842=1,$I$842,$D$785*$T$842)</f>
        <v>76358294.9354664</v>
      </c>
      <c r="V842" s="12" t="n">
        <f aca="false">IF($C$842=1,$J$842,$AI$785*$T$842)</f>
        <v>300000000</v>
      </c>
      <c r="W842" s="12" t="n">
        <f aca="false">IF($D$842=1,$K$842,$AF$785*$T$842)</f>
        <v>142722559.998409</v>
      </c>
      <c r="X842" s="12" t="n">
        <f aca="false">IF($E$842=1,$L$842,$AC$785*$T$842)</f>
        <v>60000000</v>
      </c>
      <c r="Y842" s="12" t="n">
        <f aca="false">IF($F$842=1,$M$842,$Z$785*$T$842)</f>
        <v>30000000</v>
      </c>
      <c r="Z842" s="12" t="n">
        <f aca="false">IF($G$842=1,$N$842,$W$785*$T$842)</f>
        <v>15000000</v>
      </c>
      <c r="AA842" s="12" t="n">
        <f aca="false">IF($H$842=1,$O$842,$T$785*$T$842)</f>
        <v>410159950.9511</v>
      </c>
      <c r="AB842" s="12" t="n">
        <f aca="false">($J$785+$O$785)*$T$842</f>
        <v>24891306.9274927</v>
      </c>
      <c r="AC842" s="12" t="n">
        <f aca="false">Assumptions!$B$20*$T$842</f>
        <v>738287911.711981</v>
      </c>
      <c r="AD842" s="12" t="n">
        <f aca="false">IF($S$842,Assumptions!$B$14*($T$842-Assumptions!$B$13),Assumptions!$B$4)</f>
        <v>202579975.47555</v>
      </c>
      <c r="AE842" s="12" t="n">
        <f aca="false">$U$842+$V$842+$W$842+$X$842+$Y$842+$Z$842+$AA$842+$AB$842+$AC$842+$AD$842</f>
        <v>2000000000</v>
      </c>
      <c r="AF842" s="12" t="n">
        <f aca="false">IF(AND(IF($B$842=1,$U$842&gt;=INDEX($U$796:$U$923,1+$A$842-Assumptions!$B$77),$U$842&gt;INDEX($U$796:$U$923,1+$A$842+Assumptions!$B$77)),IF($C$842=1,$V$842&gt;=INDEX($V$796:$V$923,1+$A$842-Assumptions!$B$78),$V$842&gt;INDEX($V$796:$V$923,1+$A$842+Assumptions!$B$78)),IF($D$842=1,$W$842&gt;=INDEX($W$796:$W$923,1+$A$842-Assumptions!$B$79),$W$842&gt;INDEX($W$796:$W$923,1+$A$842+Assumptions!$B$79)),IF($E$842=1,$X$842&gt;=INDEX($X$796:$X$923,1+$A$842-Assumptions!$B$80),$X$842&gt;INDEX($X$796:$X$923,1+$A$842+Assumptions!$B$80)),IF($F$842=1,$Y$842&gt;=INDEX($Y$796:$Y$923,1+$A$842-Assumptions!$B$81),$Y$842&gt;INDEX($Y$796:$Y$923,1+$A$842+Assumptions!$B$81)),IF($G$842=1,$Z$842&gt;=INDEX($Z$796:$Z$923,1+$A$842-Assumptions!$B$82),$Z$842&gt;INDEX($Z$796:$Z$923,1+$A$842+Assumptions!$B$82)),IF($H$842=1,$AA$842&gt;=INDEX($AA$796:$AA$923,1+$A$842-Assumptions!$B$83),$AA$842&gt;INDEX($AA$796:$AA$923,1+$A$842+Assumptions!$B$83))),1,0)</f>
        <v>0</v>
      </c>
    </row>
    <row r="843" customFormat="false" ht="15" hidden="true" customHeight="false" outlineLevel="0" collapsed="false">
      <c r="A843" s="6" t="n">
        <f aca="false">ROW()-ROW($A$796)+Assumptions!$B$4</f>
        <v>47</v>
      </c>
      <c r="B843" s="12" t="n">
        <f aca="false">MOD(QUOTIENT($A$843,Assumptions!$B$77),2)</f>
        <v>0</v>
      </c>
      <c r="C843" s="12" t="n">
        <f aca="false">MOD(QUOTIENT($A$843,Assumptions!$B$78),2)</f>
        <v>1</v>
      </c>
      <c r="D843" s="12" t="n">
        <f aca="false">MOD(QUOTIENT($A$843,Assumptions!$B$79),2)</f>
        <v>0</v>
      </c>
      <c r="E843" s="12" t="n">
        <f aca="false">MOD(QUOTIENT($A$843,Assumptions!$B$80),2)</f>
        <v>1</v>
      </c>
      <c r="F843" s="12" t="n">
        <f aca="false">MOD(QUOTIENT($A$843,Assumptions!$B$81),2)</f>
        <v>1</v>
      </c>
      <c r="G843" s="12" t="n">
        <f aca="false">MOD(QUOTIENT($A$843,Assumptions!$B$82),2)</f>
        <v>1</v>
      </c>
      <c r="H843" s="12" t="n">
        <f aca="false">MOD(QUOTIENT($A$843,Assumptions!$B$83),2)</f>
        <v>1</v>
      </c>
      <c r="I843" s="12" t="n">
        <f aca="false">IF($B$843=1,MIN(Assumptions!$B$67,MAX(Assumptions!$B$4,Assumptions!$B$26-(Assumptions!$B$4))),Assumptions!$B$4)</f>
        <v>0</v>
      </c>
      <c r="J843" s="12" t="n">
        <f aca="false">IF($C$843=1,MIN(Assumptions!$B$66,MAX(Assumptions!$B$4,Assumptions!$B$26-($I$843))),Assumptions!$B$4)</f>
        <v>300000000</v>
      </c>
      <c r="K843" s="12" t="n">
        <f aca="false">IF($D$843=1,MIN(Assumptions!$B$61,MAX(Assumptions!$B$4,Assumptions!$B$26-($I$843+$J$843))),Assumptions!$B$4)</f>
        <v>0</v>
      </c>
      <c r="L843" s="12" t="n">
        <f aca="false">IF($E$843=1,MIN(Assumptions!$B$56,MAX(Assumptions!$B$4,Assumptions!$B$26-($I$843+$J$843+$K$843))),Assumptions!$B$4)</f>
        <v>60000000</v>
      </c>
      <c r="M843" s="12" t="n">
        <f aca="false">IF($F$843=1,MIN(Assumptions!$B$51,MAX(Assumptions!$B$4,Assumptions!$B$26-($I$843+$J$843+$K$843+$L$843))),Assumptions!$B$4)</f>
        <v>30000000</v>
      </c>
      <c r="N843" s="12" t="n">
        <f aca="false">IF($G$843=1,MIN(Assumptions!$B$46,MAX(Assumptions!$B$4,Assumptions!$B$26-($I$843+$J$843+$K$843+$L$843+$M$843))),Assumptions!$B$4)</f>
        <v>15000000</v>
      </c>
      <c r="O843" s="12" t="n">
        <f aca="false">IF($H$843=1,MIN(Assumptions!$B$41,MAX(Assumptions!$B$4,Assumptions!$B$26-($I$843+$J$843+$K$843+$L$843+$M$843+$N$843))),Assumptions!$B$4)</f>
        <v>5000000</v>
      </c>
      <c r="P843" s="12" t="n">
        <f aca="false">$I$843+$J$843+$K$843+$L$843+$M$843+$N$843+$O$843</f>
        <v>410000000</v>
      </c>
      <c r="Q843" s="12" t="n">
        <f aca="false">MAX(Assumptions!$B$4,Assumptions!$B$26-$P$843)</f>
        <v>1590000000</v>
      </c>
      <c r="R843" s="12" t="n">
        <f aca="false">$J$785+$O$785+Assumptions!$B$20+IF($B$843=0,$D$785,Assumptions!$B$4)+IF($C$843=0,$AI$785,Assumptions!$B$4)+IF($D$843=0,$AF$785,Assumptions!$B$4)+IF($E$843=0,$AC$785,Assumptions!$B$4)+IF($F$843=0,$Z$785,Assumptions!$B$4)+IF($G$843=0,$W$785,Assumptions!$B$4)+IF($H$843=0,$T$785,Assumptions!$B$4)</f>
        <v>11974109.9941088</v>
      </c>
      <c r="S843" s="12" t="n">
        <f aca="false">IF($R$843&gt;Assumptions!$B$4,$Q$843/$R$843&gt;Assumptions!$B$13,FALSE())</f>
        <v>1</v>
      </c>
      <c r="T843" s="12" t="n">
        <f aca="false">IF($S$843,($Q$843+Assumptions!$B$14*Assumptions!$B$13)/($R$843+Assumptions!$B$14),IF($R$843&gt;Assumptions!$B$4,$Q$843/$R$843,Assumptions!$B$4))</f>
        <v>110.024036064958</v>
      </c>
      <c r="U843" s="12" t="n">
        <f aca="false">IF($B$843=1,$I$843,$D$785*$T$843)</f>
        <v>102414287.113567</v>
      </c>
      <c r="V843" s="12" t="n">
        <f aca="false">IF($C$843=1,$J$843,$AI$785*$T$843)</f>
        <v>300000000</v>
      </c>
      <c r="W843" s="12" t="n">
        <f aca="false">IF($D$843=1,$K$843,$AF$785*$T$843)</f>
        <v>191424248.663667</v>
      </c>
      <c r="X843" s="12" t="n">
        <f aca="false">IF($E$843=1,$L$843,$AC$785*$T$843)</f>
        <v>60000000</v>
      </c>
      <c r="Y843" s="12" t="n">
        <f aca="false">IF($F$843=1,$M$843,$Z$785*$T$843)</f>
        <v>30000000</v>
      </c>
      <c r="Z843" s="12" t="n">
        <f aca="false">IF($G$843=1,$N$843,$W$785*$T$843)</f>
        <v>15000000</v>
      </c>
      <c r="AA843" s="12" t="n">
        <f aca="false">IF($H$843=1,$O$843,$T$785*$T$843)</f>
        <v>5000000</v>
      </c>
      <c r="AB843" s="12" t="n">
        <f aca="false">($J$785+$O$785)*$T$843</f>
        <v>33385049.475746</v>
      </c>
      <c r="AC843" s="12" t="n">
        <f aca="false">Assumptions!$B$20*$T$843</f>
        <v>990216324.584625</v>
      </c>
      <c r="AD843" s="12" t="n">
        <f aca="false">IF($S$843,Assumptions!$B$14*($T$843-Assumptions!$B$13),Assumptions!$B$4)</f>
        <v>272560090.162396</v>
      </c>
      <c r="AE843" s="12" t="n">
        <f aca="false">$U$843+$V$843+$W$843+$X$843+$Y$843+$Z$843+$AA$843+$AB$843+$AC$843+$AD$843</f>
        <v>2000000000</v>
      </c>
      <c r="AF843" s="12" t="n">
        <f aca="false">IF(AND(IF($B$843=1,$U$843&gt;=INDEX($U$796:$U$923,1+$A$843-Assumptions!$B$77),$U$843&gt;INDEX($U$796:$U$923,1+$A$843+Assumptions!$B$77)),IF($C$843=1,$V$843&gt;=INDEX($V$796:$V$923,1+$A$843-Assumptions!$B$78),$V$843&gt;INDEX($V$796:$V$923,1+$A$843+Assumptions!$B$78)),IF($D$843=1,$W$843&gt;=INDEX($W$796:$W$923,1+$A$843-Assumptions!$B$79),$W$843&gt;INDEX($W$796:$W$923,1+$A$843+Assumptions!$B$79)),IF($E$843=1,$X$843&gt;=INDEX($X$796:$X$923,1+$A$843-Assumptions!$B$80),$X$843&gt;INDEX($X$796:$X$923,1+$A$843+Assumptions!$B$80)),IF($F$843=1,$Y$843&gt;=INDEX($Y$796:$Y$923,1+$A$843-Assumptions!$B$81),$Y$843&gt;INDEX($Y$796:$Y$923,1+$A$843+Assumptions!$B$81)),IF($G$843=1,$Z$843&gt;=INDEX($Z$796:$Z$923,1+$A$843-Assumptions!$B$82),$Z$843&gt;INDEX($Z$796:$Z$923,1+$A$843+Assumptions!$B$82)),IF($H$843=1,$AA$843&gt;=INDEX($AA$796:$AA$923,1+$A$843-Assumptions!$B$83),$AA$843&gt;INDEX($AA$796:$AA$923,1+$A$843+Assumptions!$B$83))),1,0)</f>
        <v>0</v>
      </c>
    </row>
    <row r="844" customFormat="false" ht="15" hidden="true" customHeight="false" outlineLevel="0" collapsed="false">
      <c r="A844" s="6" t="n">
        <f aca="false">ROW()-ROW($A$796)+Assumptions!$B$4</f>
        <v>48</v>
      </c>
      <c r="B844" s="12" t="n">
        <f aca="false">MOD(QUOTIENT($A$844,Assumptions!$B$77),2)</f>
        <v>0</v>
      </c>
      <c r="C844" s="12" t="n">
        <f aca="false">MOD(QUOTIENT($A$844,Assumptions!$B$78),2)</f>
        <v>1</v>
      </c>
      <c r="D844" s="12" t="n">
        <f aca="false">MOD(QUOTIENT($A$844,Assumptions!$B$79),2)</f>
        <v>1</v>
      </c>
      <c r="E844" s="12" t="n">
        <f aca="false">MOD(QUOTIENT($A$844,Assumptions!$B$80),2)</f>
        <v>0</v>
      </c>
      <c r="F844" s="12" t="n">
        <f aca="false">MOD(QUOTIENT($A$844,Assumptions!$B$81),2)</f>
        <v>0</v>
      </c>
      <c r="G844" s="12" t="n">
        <f aca="false">MOD(QUOTIENT($A$844,Assumptions!$B$82),2)</f>
        <v>0</v>
      </c>
      <c r="H844" s="12" t="n">
        <f aca="false">MOD(QUOTIENT($A$844,Assumptions!$B$83),2)</f>
        <v>0</v>
      </c>
      <c r="I844" s="12" t="n">
        <f aca="false">IF($B$844=1,MIN(Assumptions!$B$67,MAX(Assumptions!$B$4,Assumptions!$B$26-(Assumptions!$B$4))),Assumptions!$B$4)</f>
        <v>0</v>
      </c>
      <c r="J844" s="12" t="n">
        <f aca="false">IF($C$844=1,MIN(Assumptions!$B$66,MAX(Assumptions!$B$4,Assumptions!$B$26-($I$844))),Assumptions!$B$4)</f>
        <v>300000000</v>
      </c>
      <c r="K844" s="12" t="n">
        <f aca="false">IF($D$844=1,MIN(Assumptions!$B$61,MAX(Assumptions!$B$4,Assumptions!$B$26-($I$844+$J$844))),Assumptions!$B$4)</f>
        <v>100000000</v>
      </c>
      <c r="L844" s="12" t="n">
        <f aca="false">IF($E$844=1,MIN(Assumptions!$B$56,MAX(Assumptions!$B$4,Assumptions!$B$26-($I$844+$J$844+$K$844))),Assumptions!$B$4)</f>
        <v>0</v>
      </c>
      <c r="M844" s="12" t="n">
        <f aca="false">IF($F$844=1,MIN(Assumptions!$B$51,MAX(Assumptions!$B$4,Assumptions!$B$26-($I$844+$J$844+$K$844+$L$844))),Assumptions!$B$4)</f>
        <v>0</v>
      </c>
      <c r="N844" s="12" t="n">
        <f aca="false">IF($G$844=1,MIN(Assumptions!$B$46,MAX(Assumptions!$B$4,Assumptions!$B$26-($I$844+$J$844+$K$844+$L$844+$M$844))),Assumptions!$B$4)</f>
        <v>0</v>
      </c>
      <c r="O844" s="12" t="n">
        <f aca="false">IF($H$844=1,MIN(Assumptions!$B$41,MAX(Assumptions!$B$4,Assumptions!$B$26-($I$844+$J$844+$K$844+$L$844+$M$844+$N$844))),Assumptions!$B$4)</f>
        <v>0</v>
      </c>
      <c r="P844" s="12" t="n">
        <f aca="false">$I$844+$J$844+$K$844+$L$844+$M$844+$N$844+$O$844</f>
        <v>400000000</v>
      </c>
      <c r="Q844" s="12" t="n">
        <f aca="false">MAX(Assumptions!$B$4,Assumptions!$B$26-$P$844)</f>
        <v>1600000000</v>
      </c>
      <c r="R844" s="12" t="n">
        <f aca="false">$J$785+$O$785+Assumptions!$B$20+IF($B$844=0,$D$785,Assumptions!$B$4)+IF($C$844=0,$AI$785,Assumptions!$B$4)+IF($D$844=0,$AF$785,Assumptions!$B$4)+IF($E$844=0,$AC$785,Assumptions!$B$4)+IF($F$844=0,$Z$785,Assumptions!$B$4)+IF($G$844=0,$W$785,Assumptions!$B$4)+IF($H$844=0,$T$785,Assumptions!$B$4)</f>
        <v>25634269.7236551</v>
      </c>
      <c r="S844" s="12" t="n">
        <f aca="false">IF($R$844&gt;Assumptions!$B$4,$Q$844/$R$844&gt;Assumptions!$B$13,FALSE())</f>
        <v>1</v>
      </c>
      <c r="T844" s="12" t="n">
        <f aca="false">IF($S$844,($Q$844+Assumptions!$B$14*Assumptions!$B$13)/($R$844+Assumptions!$B$14),IF($R$844&gt;Assumptions!$B$4,$Q$844/$R$844,Assumptions!$B$4))</f>
        <v>56.9590046495015</v>
      </c>
      <c r="U844" s="12" t="n">
        <f aca="false">IF($B$844=1,$I$844,$D$785*$T$844)</f>
        <v>53019467.9681899</v>
      </c>
      <c r="V844" s="12" t="n">
        <f aca="false">IF($C$844=1,$J$844,$AI$785*$T$844)</f>
        <v>300000000</v>
      </c>
      <c r="W844" s="12" t="n">
        <f aca="false">IF($D$844=1,$K$844,$AF$785*$T$844)</f>
        <v>100000000</v>
      </c>
      <c r="X844" s="12" t="n">
        <f aca="false">IF($E$844=1,$L$844,$AC$785*$T$844)</f>
        <v>136701611.158804</v>
      </c>
      <c r="Y844" s="12" t="n">
        <f aca="false">IF($F$844=1,$M$844,$Z$785*$T$844)</f>
        <v>170877013.948505</v>
      </c>
      <c r="Z844" s="12" t="n">
        <f aca="false">IF($G$844=1,$N$844,$W$785*$T$844)</f>
        <v>284795023.247508</v>
      </c>
      <c r="AA844" s="12" t="n">
        <f aca="false">IF($H$844=1,$O$844,$T$785*$T$844)</f>
        <v>284795023.247508</v>
      </c>
      <c r="AB844" s="12" t="n">
        <f aca="false">($J$785+$O$785)*$T$844</f>
        <v>17283306.9602188</v>
      </c>
      <c r="AC844" s="12" t="n">
        <f aca="false">Assumptions!$B$20*$T$844</f>
        <v>512631041.845514</v>
      </c>
      <c r="AD844" s="12" t="n">
        <f aca="false">IF($S$844,Assumptions!$B$14*($T$844-Assumptions!$B$13),Assumptions!$B$4)</f>
        <v>139897511.623754</v>
      </c>
      <c r="AE844" s="12" t="n">
        <f aca="false">$U$844+$V$844+$W$844+$X$844+$Y$844+$Z$844+$AA$844+$AB$844+$AC$844+$AD$844</f>
        <v>2000000000</v>
      </c>
      <c r="AF844" s="12" t="n">
        <f aca="false">IF(AND(IF($B$844=1,$U$844&gt;=INDEX($U$796:$U$923,1+$A$844-Assumptions!$B$77),$U$844&gt;INDEX($U$796:$U$923,1+$A$844+Assumptions!$B$77)),IF($C$844=1,$V$844&gt;=INDEX($V$796:$V$923,1+$A$844-Assumptions!$B$78),$V$844&gt;INDEX($V$796:$V$923,1+$A$844+Assumptions!$B$78)),IF($D$844=1,$W$844&gt;=INDEX($W$796:$W$923,1+$A$844-Assumptions!$B$79),$W$844&gt;INDEX($W$796:$W$923,1+$A$844+Assumptions!$B$79)),IF($E$844=1,$X$844&gt;=INDEX($X$796:$X$923,1+$A$844-Assumptions!$B$80),$X$844&gt;INDEX($X$796:$X$923,1+$A$844+Assumptions!$B$80)),IF($F$844=1,$Y$844&gt;=INDEX($Y$796:$Y$923,1+$A$844-Assumptions!$B$81),$Y$844&gt;INDEX($Y$796:$Y$923,1+$A$844+Assumptions!$B$81)),IF($G$844=1,$Z$844&gt;=INDEX($Z$796:$Z$923,1+$A$844-Assumptions!$B$82),$Z$844&gt;INDEX($Z$796:$Z$923,1+$A$844+Assumptions!$B$82)),IF($H$844=1,$AA$844&gt;=INDEX($AA$796:$AA$923,1+$A$844-Assumptions!$B$83),$AA$844&gt;INDEX($AA$796:$AA$923,1+$A$844+Assumptions!$B$83))),1,0)</f>
        <v>0</v>
      </c>
    </row>
    <row r="845" customFormat="false" ht="15" hidden="true" customHeight="false" outlineLevel="0" collapsed="false">
      <c r="A845" s="6" t="n">
        <f aca="false">ROW()-ROW($A$796)+Assumptions!$B$4</f>
        <v>49</v>
      </c>
      <c r="B845" s="12" t="n">
        <f aca="false">MOD(QUOTIENT($A$845,Assumptions!$B$77),2)</f>
        <v>0</v>
      </c>
      <c r="C845" s="12" t="n">
        <f aca="false">MOD(QUOTIENT($A$845,Assumptions!$B$78),2)</f>
        <v>1</v>
      </c>
      <c r="D845" s="12" t="n">
        <f aca="false">MOD(QUOTIENT($A$845,Assumptions!$B$79),2)</f>
        <v>1</v>
      </c>
      <c r="E845" s="12" t="n">
        <f aca="false">MOD(QUOTIENT($A$845,Assumptions!$B$80),2)</f>
        <v>0</v>
      </c>
      <c r="F845" s="12" t="n">
        <f aca="false">MOD(QUOTIENT($A$845,Assumptions!$B$81),2)</f>
        <v>0</v>
      </c>
      <c r="G845" s="12" t="n">
        <f aca="false">MOD(QUOTIENT($A$845,Assumptions!$B$82),2)</f>
        <v>0</v>
      </c>
      <c r="H845" s="12" t="n">
        <f aca="false">MOD(QUOTIENT($A$845,Assumptions!$B$83),2)</f>
        <v>1</v>
      </c>
      <c r="I845" s="12" t="n">
        <f aca="false">IF($B$845=1,MIN(Assumptions!$B$67,MAX(Assumptions!$B$4,Assumptions!$B$26-(Assumptions!$B$4))),Assumptions!$B$4)</f>
        <v>0</v>
      </c>
      <c r="J845" s="12" t="n">
        <f aca="false">IF($C$845=1,MIN(Assumptions!$B$66,MAX(Assumptions!$B$4,Assumptions!$B$26-($I$845))),Assumptions!$B$4)</f>
        <v>300000000</v>
      </c>
      <c r="K845" s="12" t="n">
        <f aca="false">IF($D$845=1,MIN(Assumptions!$B$61,MAX(Assumptions!$B$4,Assumptions!$B$26-($I$845+$J$845))),Assumptions!$B$4)</f>
        <v>100000000</v>
      </c>
      <c r="L845" s="12" t="n">
        <f aca="false">IF($E$845=1,MIN(Assumptions!$B$56,MAX(Assumptions!$B$4,Assumptions!$B$26-($I$845+$J$845+$K$845))),Assumptions!$B$4)</f>
        <v>0</v>
      </c>
      <c r="M845" s="12" t="n">
        <f aca="false">IF($F$845=1,MIN(Assumptions!$B$51,MAX(Assumptions!$B$4,Assumptions!$B$26-($I$845+$J$845+$K$845+$L$845))),Assumptions!$B$4)</f>
        <v>0</v>
      </c>
      <c r="N845" s="12" t="n">
        <f aca="false">IF($G$845=1,MIN(Assumptions!$B$46,MAX(Assumptions!$B$4,Assumptions!$B$26-($I$845+$J$845+$K$845+$L$845+$M$845))),Assumptions!$B$4)</f>
        <v>0</v>
      </c>
      <c r="O845" s="12" t="n">
        <f aca="false">IF($H$845=1,MIN(Assumptions!$B$41,MAX(Assumptions!$B$4,Assumptions!$B$26-($I$845+$J$845+$K$845+$L$845+$M$845+$N$845))),Assumptions!$B$4)</f>
        <v>5000000</v>
      </c>
      <c r="P845" s="12" t="n">
        <f aca="false">$I$845+$J$845+$K$845+$L$845+$M$845+$N$845+$O$845</f>
        <v>405000000</v>
      </c>
      <c r="Q845" s="12" t="n">
        <f aca="false">MAX(Assumptions!$B$4,Assumptions!$B$26-$P$845)</f>
        <v>1595000000</v>
      </c>
      <c r="R845" s="12" t="n">
        <f aca="false">$J$785+$O$785+Assumptions!$B$20+IF($B$845=0,$D$785,Assumptions!$B$4)+IF($C$845=0,$AI$785,Assumptions!$B$4)+IF($D$845=0,$AF$785,Assumptions!$B$4)+IF($E$845=0,$AC$785,Assumptions!$B$4)+IF($F$845=0,$Z$785,Assumptions!$B$4)+IF($G$845=0,$W$785,Assumptions!$B$4)+IF($H$845=0,$T$785,Assumptions!$B$4)</f>
        <v>20634269.7236551</v>
      </c>
      <c r="S845" s="12" t="n">
        <f aca="false">IF($R$845&gt;Assumptions!$B$4,$Q$845/$R$845&gt;Assumptions!$B$13,FALSE())</f>
        <v>1</v>
      </c>
      <c r="T845" s="12" t="n">
        <f aca="false">IF($S$845,($Q$845+Assumptions!$B$14*Assumptions!$B$13)/($R$845+Assumptions!$B$14),IF($R$845&gt;Assumptions!$B$4,$Q$845/$R$845,Assumptions!$B$4))</f>
        <v>69.0534008240829</v>
      </c>
      <c r="U845" s="12" t="n">
        <f aca="false">IF($B$845=1,$I$845,$D$785*$T$845)</f>
        <v>64277362.2119304</v>
      </c>
      <c r="V845" s="12" t="n">
        <f aca="false">IF($C$845=1,$J$845,$AI$785*$T$845)</f>
        <v>300000000</v>
      </c>
      <c r="W845" s="12" t="n">
        <f aca="false">IF($D$845=1,$K$845,$AF$785*$T$845)</f>
        <v>100000000</v>
      </c>
      <c r="X845" s="12" t="n">
        <f aca="false">IF($E$845=1,$L$845,$AC$785*$T$845)</f>
        <v>165728161.977799</v>
      </c>
      <c r="Y845" s="12" t="n">
        <f aca="false">IF($F$845=1,$M$845,$Z$785*$T$845)</f>
        <v>207160202.472249</v>
      </c>
      <c r="Z845" s="12" t="n">
        <f aca="false">IF($G$845=1,$N$845,$W$785*$T$845)</f>
        <v>345267004.120415</v>
      </c>
      <c r="AA845" s="12" t="n">
        <f aca="false">IF($H$845=1,$O$845,$T$785*$T$845)</f>
        <v>5000000</v>
      </c>
      <c r="AB845" s="12" t="n">
        <f aca="false">($J$785+$O$785)*$T$845</f>
        <v>20953159.7406538</v>
      </c>
      <c r="AC845" s="12" t="n">
        <f aca="false">Assumptions!$B$20*$T$845</f>
        <v>621480607.416746</v>
      </c>
      <c r="AD845" s="12" t="n">
        <f aca="false">IF($S$845,Assumptions!$B$14*($T$845-Assumptions!$B$13),Assumptions!$B$4)</f>
        <v>170133502.060207</v>
      </c>
      <c r="AE845" s="12" t="n">
        <f aca="false">$U$845+$V$845+$W$845+$X$845+$Y$845+$Z$845+$AA$845+$AB$845+$AC$845+$AD$845</f>
        <v>2000000000</v>
      </c>
      <c r="AF845" s="12" t="n">
        <f aca="false">IF(AND(IF($B$845=1,$U$845&gt;=INDEX($U$796:$U$923,1+$A$845-Assumptions!$B$77),$U$845&gt;INDEX($U$796:$U$923,1+$A$845+Assumptions!$B$77)),IF($C$845=1,$V$845&gt;=INDEX($V$796:$V$923,1+$A$845-Assumptions!$B$78),$V$845&gt;INDEX($V$796:$V$923,1+$A$845+Assumptions!$B$78)),IF($D$845=1,$W$845&gt;=INDEX($W$796:$W$923,1+$A$845-Assumptions!$B$79),$W$845&gt;INDEX($W$796:$W$923,1+$A$845+Assumptions!$B$79)),IF($E$845=1,$X$845&gt;=INDEX($X$796:$X$923,1+$A$845-Assumptions!$B$80),$X$845&gt;INDEX($X$796:$X$923,1+$A$845+Assumptions!$B$80)),IF($F$845=1,$Y$845&gt;=INDEX($Y$796:$Y$923,1+$A$845-Assumptions!$B$81),$Y$845&gt;INDEX($Y$796:$Y$923,1+$A$845+Assumptions!$B$81)),IF($G$845=1,$Z$845&gt;=INDEX($Z$796:$Z$923,1+$A$845-Assumptions!$B$82),$Z$845&gt;INDEX($Z$796:$Z$923,1+$A$845+Assumptions!$B$82)),IF($H$845=1,$AA$845&gt;=INDEX($AA$796:$AA$923,1+$A$845-Assumptions!$B$83),$AA$845&gt;INDEX($AA$796:$AA$923,1+$A$845+Assumptions!$B$83))),1,0)</f>
        <v>0</v>
      </c>
    </row>
    <row r="846" customFormat="false" ht="15" hidden="true" customHeight="false" outlineLevel="0" collapsed="false">
      <c r="A846" s="6" t="n">
        <f aca="false">ROW()-ROW($A$796)+Assumptions!$B$4</f>
        <v>50</v>
      </c>
      <c r="B846" s="12" t="n">
        <f aca="false">MOD(QUOTIENT($A$846,Assumptions!$B$77),2)</f>
        <v>0</v>
      </c>
      <c r="C846" s="12" t="n">
        <f aca="false">MOD(QUOTIENT($A$846,Assumptions!$B$78),2)</f>
        <v>1</v>
      </c>
      <c r="D846" s="12" t="n">
        <f aca="false">MOD(QUOTIENT($A$846,Assumptions!$B$79),2)</f>
        <v>1</v>
      </c>
      <c r="E846" s="12" t="n">
        <f aca="false">MOD(QUOTIENT($A$846,Assumptions!$B$80),2)</f>
        <v>0</v>
      </c>
      <c r="F846" s="12" t="n">
        <f aca="false">MOD(QUOTIENT($A$846,Assumptions!$B$81),2)</f>
        <v>0</v>
      </c>
      <c r="G846" s="12" t="n">
        <f aca="false">MOD(QUOTIENT($A$846,Assumptions!$B$82),2)</f>
        <v>1</v>
      </c>
      <c r="H846" s="12" t="n">
        <f aca="false">MOD(QUOTIENT($A$846,Assumptions!$B$83),2)</f>
        <v>0</v>
      </c>
      <c r="I846" s="12" t="n">
        <f aca="false">IF($B$846=1,MIN(Assumptions!$B$67,MAX(Assumptions!$B$4,Assumptions!$B$26-(Assumptions!$B$4))),Assumptions!$B$4)</f>
        <v>0</v>
      </c>
      <c r="J846" s="12" t="n">
        <f aca="false">IF($C$846=1,MIN(Assumptions!$B$66,MAX(Assumptions!$B$4,Assumptions!$B$26-($I$846))),Assumptions!$B$4)</f>
        <v>300000000</v>
      </c>
      <c r="K846" s="12" t="n">
        <f aca="false">IF($D$846=1,MIN(Assumptions!$B$61,MAX(Assumptions!$B$4,Assumptions!$B$26-($I$846+$J$846))),Assumptions!$B$4)</f>
        <v>100000000</v>
      </c>
      <c r="L846" s="12" t="n">
        <f aca="false">IF($E$846=1,MIN(Assumptions!$B$56,MAX(Assumptions!$B$4,Assumptions!$B$26-($I$846+$J$846+$K$846))),Assumptions!$B$4)</f>
        <v>0</v>
      </c>
      <c r="M846" s="12" t="n">
        <f aca="false">IF($F$846=1,MIN(Assumptions!$B$51,MAX(Assumptions!$B$4,Assumptions!$B$26-($I$846+$J$846+$K$846+$L$846))),Assumptions!$B$4)</f>
        <v>0</v>
      </c>
      <c r="N846" s="12" t="n">
        <f aca="false">IF($G$846=1,MIN(Assumptions!$B$46,MAX(Assumptions!$B$4,Assumptions!$B$26-($I$846+$J$846+$K$846+$L$846+$M$846))),Assumptions!$B$4)</f>
        <v>15000000</v>
      </c>
      <c r="O846" s="12" t="n">
        <f aca="false">IF($H$846=1,MIN(Assumptions!$B$41,MAX(Assumptions!$B$4,Assumptions!$B$26-($I$846+$J$846+$K$846+$L$846+$M$846+$N$846))),Assumptions!$B$4)</f>
        <v>0</v>
      </c>
      <c r="P846" s="12" t="n">
        <f aca="false">$I$846+$J$846+$K$846+$L$846+$M$846+$N$846+$O$846</f>
        <v>415000000</v>
      </c>
      <c r="Q846" s="12" t="n">
        <f aca="false">MAX(Assumptions!$B$4,Assumptions!$B$26-$P$846)</f>
        <v>1585000000</v>
      </c>
      <c r="R846" s="12" t="n">
        <f aca="false">$J$785+$O$785+Assumptions!$B$20+IF($B$846=0,$D$785,Assumptions!$B$4)+IF($C$846=0,$AI$785,Assumptions!$B$4)+IF($D$846=0,$AF$785,Assumptions!$B$4)+IF($E$846=0,$AC$785,Assumptions!$B$4)+IF($F$846=0,$Z$785,Assumptions!$B$4)+IF($G$846=0,$W$785,Assumptions!$B$4)+IF($H$846=0,$T$785,Assumptions!$B$4)</f>
        <v>20634269.7236551</v>
      </c>
      <c r="S846" s="12" t="n">
        <f aca="false">IF($R$846&gt;Assumptions!$B$4,$Q$846/$R$846&gt;Assumptions!$B$13,FALSE())</f>
        <v>1</v>
      </c>
      <c r="T846" s="12" t="n">
        <f aca="false">IF($S$846,($Q$846+Assumptions!$B$14*Assumptions!$B$13)/($R$846+Assumptions!$B$14),IF($R$846&gt;Assumptions!$B$4,$Q$846/$R$846,Assumptions!$B$4))</f>
        <v>68.6211416639948</v>
      </c>
      <c r="U846" s="12" t="n">
        <f aca="false">IF($B$846=1,$I$846,$D$785*$T$846)</f>
        <v>63875000.0071609</v>
      </c>
      <c r="V846" s="12" t="n">
        <f aca="false">IF($C$846=1,$J$846,$AI$785*$T$846)</f>
        <v>300000000</v>
      </c>
      <c r="W846" s="12" t="n">
        <f aca="false">IF($D$846=1,$K$846,$AF$785*$T$846)</f>
        <v>100000000</v>
      </c>
      <c r="X846" s="12" t="n">
        <f aca="false">IF($E$846=1,$L$846,$AC$785*$T$846)</f>
        <v>164690739.993587</v>
      </c>
      <c r="Y846" s="12" t="n">
        <f aca="false">IF($F$846=1,$M$846,$Z$785*$T$846)</f>
        <v>205863424.991984</v>
      </c>
      <c r="Z846" s="12" t="n">
        <f aca="false">IF($G$846=1,$N$846,$W$785*$T$846)</f>
        <v>15000000</v>
      </c>
      <c r="AA846" s="12" t="n">
        <f aca="false">IF($H$846=1,$O$846,$T$785*$T$846)</f>
        <v>343105708.319974</v>
      </c>
      <c r="AB846" s="12" t="n">
        <f aca="false">($J$785+$O$785)*$T$846</f>
        <v>20821997.5513539</v>
      </c>
      <c r="AC846" s="12" t="n">
        <f aca="false">Assumptions!$B$20*$T$846</f>
        <v>617590274.975953</v>
      </c>
      <c r="AD846" s="12" t="n">
        <f aca="false">IF($S$846,Assumptions!$B$14*($T$846-Assumptions!$B$13),Assumptions!$B$4)</f>
        <v>169052854.159987</v>
      </c>
      <c r="AE846" s="12" t="n">
        <f aca="false">$U$846+$V$846+$W$846+$X$846+$Y$846+$Z$846+$AA$846+$AB$846+$AC$846+$AD$846</f>
        <v>2000000000</v>
      </c>
      <c r="AF846" s="12" t="n">
        <f aca="false">IF(AND(IF($B$846=1,$U$846&gt;=INDEX($U$796:$U$923,1+$A$846-Assumptions!$B$77),$U$846&gt;INDEX($U$796:$U$923,1+$A$846+Assumptions!$B$77)),IF($C$846=1,$V$846&gt;=INDEX($V$796:$V$923,1+$A$846-Assumptions!$B$78),$V$846&gt;INDEX($V$796:$V$923,1+$A$846+Assumptions!$B$78)),IF($D$846=1,$W$846&gt;=INDEX($W$796:$W$923,1+$A$846-Assumptions!$B$79),$W$846&gt;INDEX($W$796:$W$923,1+$A$846+Assumptions!$B$79)),IF($E$846=1,$X$846&gt;=INDEX($X$796:$X$923,1+$A$846-Assumptions!$B$80),$X$846&gt;INDEX($X$796:$X$923,1+$A$846+Assumptions!$B$80)),IF($F$846=1,$Y$846&gt;=INDEX($Y$796:$Y$923,1+$A$846-Assumptions!$B$81),$Y$846&gt;INDEX($Y$796:$Y$923,1+$A$846+Assumptions!$B$81)),IF($G$846=1,$Z$846&gt;=INDEX($Z$796:$Z$923,1+$A$846-Assumptions!$B$82),$Z$846&gt;INDEX($Z$796:$Z$923,1+$A$846+Assumptions!$B$82)),IF($H$846=1,$AA$846&gt;=INDEX($AA$796:$AA$923,1+$A$846-Assumptions!$B$83),$AA$846&gt;INDEX($AA$796:$AA$923,1+$A$846+Assumptions!$B$83))),1,0)</f>
        <v>0</v>
      </c>
    </row>
    <row r="847" customFormat="false" ht="15" hidden="true" customHeight="false" outlineLevel="0" collapsed="false">
      <c r="A847" s="6" t="n">
        <f aca="false">ROW()-ROW($A$796)+Assumptions!$B$4</f>
        <v>51</v>
      </c>
      <c r="B847" s="12" t="n">
        <f aca="false">MOD(QUOTIENT($A$847,Assumptions!$B$77),2)</f>
        <v>0</v>
      </c>
      <c r="C847" s="12" t="n">
        <f aca="false">MOD(QUOTIENT($A$847,Assumptions!$B$78),2)</f>
        <v>1</v>
      </c>
      <c r="D847" s="12" t="n">
        <f aca="false">MOD(QUOTIENT($A$847,Assumptions!$B$79),2)</f>
        <v>1</v>
      </c>
      <c r="E847" s="12" t="n">
        <f aca="false">MOD(QUOTIENT($A$847,Assumptions!$B$80),2)</f>
        <v>0</v>
      </c>
      <c r="F847" s="12" t="n">
        <f aca="false">MOD(QUOTIENT($A$847,Assumptions!$B$81),2)</f>
        <v>0</v>
      </c>
      <c r="G847" s="12" t="n">
        <f aca="false">MOD(QUOTIENT($A$847,Assumptions!$B$82),2)</f>
        <v>1</v>
      </c>
      <c r="H847" s="12" t="n">
        <f aca="false">MOD(QUOTIENT($A$847,Assumptions!$B$83),2)</f>
        <v>1</v>
      </c>
      <c r="I847" s="12" t="n">
        <f aca="false">IF($B$847=1,MIN(Assumptions!$B$67,MAX(Assumptions!$B$4,Assumptions!$B$26-(Assumptions!$B$4))),Assumptions!$B$4)</f>
        <v>0</v>
      </c>
      <c r="J847" s="12" t="n">
        <f aca="false">IF($C$847=1,MIN(Assumptions!$B$66,MAX(Assumptions!$B$4,Assumptions!$B$26-($I$847))),Assumptions!$B$4)</f>
        <v>300000000</v>
      </c>
      <c r="K847" s="12" t="n">
        <f aca="false">IF($D$847=1,MIN(Assumptions!$B$61,MAX(Assumptions!$B$4,Assumptions!$B$26-($I$847+$J$847))),Assumptions!$B$4)</f>
        <v>100000000</v>
      </c>
      <c r="L847" s="12" t="n">
        <f aca="false">IF($E$847=1,MIN(Assumptions!$B$56,MAX(Assumptions!$B$4,Assumptions!$B$26-($I$847+$J$847+$K$847))),Assumptions!$B$4)</f>
        <v>0</v>
      </c>
      <c r="M847" s="12" t="n">
        <f aca="false">IF($F$847=1,MIN(Assumptions!$B$51,MAX(Assumptions!$B$4,Assumptions!$B$26-($I$847+$J$847+$K$847+$L$847))),Assumptions!$B$4)</f>
        <v>0</v>
      </c>
      <c r="N847" s="12" t="n">
        <f aca="false">IF($G$847=1,MIN(Assumptions!$B$46,MAX(Assumptions!$B$4,Assumptions!$B$26-($I$847+$J$847+$K$847+$L$847+$M$847))),Assumptions!$B$4)</f>
        <v>15000000</v>
      </c>
      <c r="O847" s="12" t="n">
        <f aca="false">IF($H$847=1,MIN(Assumptions!$B$41,MAX(Assumptions!$B$4,Assumptions!$B$26-($I$847+$J$847+$K$847+$L$847+$M$847+$N$847))),Assumptions!$B$4)</f>
        <v>5000000</v>
      </c>
      <c r="P847" s="12" t="n">
        <f aca="false">$I$847+$J$847+$K$847+$L$847+$M$847+$N$847+$O$847</f>
        <v>420000000</v>
      </c>
      <c r="Q847" s="12" t="n">
        <f aca="false">MAX(Assumptions!$B$4,Assumptions!$B$26-$P$847)</f>
        <v>1580000000</v>
      </c>
      <c r="R847" s="12" t="n">
        <f aca="false">$J$785+$O$785+Assumptions!$B$20+IF($B$847=0,$D$785,Assumptions!$B$4)+IF($C$847=0,$AI$785,Assumptions!$B$4)+IF($D$847=0,$AF$785,Assumptions!$B$4)+IF($E$847=0,$AC$785,Assumptions!$B$4)+IF($F$847=0,$Z$785,Assumptions!$B$4)+IF($G$847=0,$W$785,Assumptions!$B$4)+IF($H$847=0,$T$785,Assumptions!$B$4)</f>
        <v>15634269.7236551</v>
      </c>
      <c r="S847" s="12" t="n">
        <f aca="false">IF($R$847&gt;Assumptions!$B$4,$Q$847/$R$847&gt;Assumptions!$B$13,FALSE())</f>
        <v>1</v>
      </c>
      <c r="T847" s="12" t="n">
        <f aca="false">IF($S$847,($Q$847+Assumptions!$B$14*Assumptions!$B$13)/($R$847+Assumptions!$B$14),IF($R$847&gt;Assumptions!$B$4,$Q$847/$R$847,Assumptions!$B$4))</f>
        <v>87.2657142589934</v>
      </c>
      <c r="U847" s="12" t="n">
        <f aca="false">IF($B$847=1,$I$847,$D$785*$T$847)</f>
        <v>81230031.4997938</v>
      </c>
      <c r="V847" s="12" t="n">
        <f aca="false">IF($C$847=1,$J$847,$AI$785*$T$847)</f>
        <v>300000000</v>
      </c>
      <c r="W847" s="12" t="n">
        <f aca="false">IF($D$847=1,$K$847,$AF$785*$T$847)</f>
        <v>100000000</v>
      </c>
      <c r="X847" s="12" t="n">
        <f aca="false">IF($E$847=1,$L$847,$AC$785*$T$847)</f>
        <v>209437714.221584</v>
      </c>
      <c r="Y847" s="12" t="n">
        <f aca="false">IF($F$847=1,$M$847,$Z$785*$T$847)</f>
        <v>261797142.77698</v>
      </c>
      <c r="Z847" s="12" t="n">
        <f aca="false">IF($G$847=1,$N$847,$W$785*$T$847)</f>
        <v>15000000</v>
      </c>
      <c r="AA847" s="12" t="n">
        <f aca="false">IF($H$847=1,$O$847,$T$785*$T$847)</f>
        <v>5000000</v>
      </c>
      <c r="AB847" s="12" t="n">
        <f aca="false">($J$785+$O$785)*$T$847</f>
        <v>26479397.5232171</v>
      </c>
      <c r="AC847" s="12" t="n">
        <f aca="false">Assumptions!$B$20*$T$847</f>
        <v>785391428.330941</v>
      </c>
      <c r="AD847" s="12" t="n">
        <f aca="false">IF($S$847,Assumptions!$B$14*($T$847-Assumptions!$B$13),Assumptions!$B$4)</f>
        <v>215664285.647484</v>
      </c>
      <c r="AE847" s="12" t="n">
        <f aca="false">$U$847+$V$847+$W$847+$X$847+$Y$847+$Z$847+$AA$847+$AB$847+$AC$847+$AD$847</f>
        <v>2000000000</v>
      </c>
      <c r="AF847" s="12" t="n">
        <f aca="false">IF(AND(IF($B$847=1,$U$847&gt;=INDEX($U$796:$U$923,1+$A$847-Assumptions!$B$77),$U$847&gt;INDEX($U$796:$U$923,1+$A$847+Assumptions!$B$77)),IF($C$847=1,$V$847&gt;=INDEX($V$796:$V$923,1+$A$847-Assumptions!$B$78),$V$847&gt;INDEX($V$796:$V$923,1+$A$847+Assumptions!$B$78)),IF($D$847=1,$W$847&gt;=INDEX($W$796:$W$923,1+$A$847-Assumptions!$B$79),$W$847&gt;INDEX($W$796:$W$923,1+$A$847+Assumptions!$B$79)),IF($E$847=1,$X$847&gt;=INDEX($X$796:$X$923,1+$A$847-Assumptions!$B$80),$X$847&gt;INDEX($X$796:$X$923,1+$A$847+Assumptions!$B$80)),IF($F$847=1,$Y$847&gt;=INDEX($Y$796:$Y$923,1+$A$847-Assumptions!$B$81),$Y$847&gt;INDEX($Y$796:$Y$923,1+$A$847+Assumptions!$B$81)),IF($G$847=1,$Z$847&gt;=INDEX($Z$796:$Z$923,1+$A$847-Assumptions!$B$82),$Z$847&gt;INDEX($Z$796:$Z$923,1+$A$847+Assumptions!$B$82)),IF($H$847=1,$AA$847&gt;=INDEX($AA$796:$AA$923,1+$A$847-Assumptions!$B$83),$AA$847&gt;INDEX($AA$796:$AA$923,1+$A$847+Assumptions!$B$83))),1,0)</f>
        <v>0</v>
      </c>
    </row>
    <row r="848" customFormat="false" ht="15" hidden="true" customHeight="false" outlineLevel="0" collapsed="false">
      <c r="A848" s="6" t="n">
        <f aca="false">ROW()-ROW($A$796)+Assumptions!$B$4</f>
        <v>52</v>
      </c>
      <c r="B848" s="12" t="n">
        <f aca="false">MOD(QUOTIENT($A$848,Assumptions!$B$77),2)</f>
        <v>0</v>
      </c>
      <c r="C848" s="12" t="n">
        <f aca="false">MOD(QUOTIENT($A$848,Assumptions!$B$78),2)</f>
        <v>1</v>
      </c>
      <c r="D848" s="12" t="n">
        <f aca="false">MOD(QUOTIENT($A$848,Assumptions!$B$79),2)</f>
        <v>1</v>
      </c>
      <c r="E848" s="12" t="n">
        <f aca="false">MOD(QUOTIENT($A$848,Assumptions!$B$80),2)</f>
        <v>0</v>
      </c>
      <c r="F848" s="12" t="n">
        <f aca="false">MOD(QUOTIENT($A$848,Assumptions!$B$81),2)</f>
        <v>1</v>
      </c>
      <c r="G848" s="12" t="n">
        <f aca="false">MOD(QUOTIENT($A$848,Assumptions!$B$82),2)</f>
        <v>0</v>
      </c>
      <c r="H848" s="12" t="n">
        <f aca="false">MOD(QUOTIENT($A$848,Assumptions!$B$83),2)</f>
        <v>0</v>
      </c>
      <c r="I848" s="12" t="n">
        <f aca="false">IF($B$848=1,MIN(Assumptions!$B$67,MAX(Assumptions!$B$4,Assumptions!$B$26-(Assumptions!$B$4))),Assumptions!$B$4)</f>
        <v>0</v>
      </c>
      <c r="J848" s="12" t="n">
        <f aca="false">IF($C$848=1,MIN(Assumptions!$B$66,MAX(Assumptions!$B$4,Assumptions!$B$26-($I$848))),Assumptions!$B$4)</f>
        <v>300000000</v>
      </c>
      <c r="K848" s="12" t="n">
        <f aca="false">IF($D$848=1,MIN(Assumptions!$B$61,MAX(Assumptions!$B$4,Assumptions!$B$26-($I$848+$J$848))),Assumptions!$B$4)</f>
        <v>100000000</v>
      </c>
      <c r="L848" s="12" t="n">
        <f aca="false">IF($E$848=1,MIN(Assumptions!$B$56,MAX(Assumptions!$B$4,Assumptions!$B$26-($I$848+$J$848+$K$848))),Assumptions!$B$4)</f>
        <v>0</v>
      </c>
      <c r="M848" s="12" t="n">
        <f aca="false">IF($F$848=1,MIN(Assumptions!$B$51,MAX(Assumptions!$B$4,Assumptions!$B$26-($I$848+$J$848+$K$848+$L$848))),Assumptions!$B$4)</f>
        <v>30000000</v>
      </c>
      <c r="N848" s="12" t="n">
        <f aca="false">IF($G$848=1,MIN(Assumptions!$B$46,MAX(Assumptions!$B$4,Assumptions!$B$26-($I$848+$J$848+$K$848+$L$848+$M$848))),Assumptions!$B$4)</f>
        <v>0</v>
      </c>
      <c r="O848" s="12" t="n">
        <f aca="false">IF($H$848=1,MIN(Assumptions!$B$41,MAX(Assumptions!$B$4,Assumptions!$B$26-($I$848+$J$848+$K$848+$L$848+$M$848+$N$848))),Assumptions!$B$4)</f>
        <v>0</v>
      </c>
      <c r="P848" s="12" t="n">
        <f aca="false">$I$848+$J$848+$K$848+$L$848+$M$848+$N$848+$O$848</f>
        <v>430000000</v>
      </c>
      <c r="Q848" s="12" t="n">
        <f aca="false">MAX(Assumptions!$B$4,Assumptions!$B$26-$P$848)</f>
        <v>1570000000</v>
      </c>
      <c r="R848" s="12" t="n">
        <f aca="false">$J$785+$O$785+Assumptions!$B$20+IF($B$848=0,$D$785,Assumptions!$B$4)+IF($C$848=0,$AI$785,Assumptions!$B$4)+IF($D$848=0,$AF$785,Assumptions!$B$4)+IF($E$848=0,$AC$785,Assumptions!$B$4)+IF($F$848=0,$Z$785,Assumptions!$B$4)+IF($G$848=0,$W$785,Assumptions!$B$4)+IF($H$848=0,$T$785,Assumptions!$B$4)</f>
        <v>22634269.7236551</v>
      </c>
      <c r="S848" s="12" t="n">
        <f aca="false">IF($R$848&gt;Assumptions!$B$4,$Q$848/$R$848&gt;Assumptions!$B$13,FALSE())</f>
        <v>1</v>
      </c>
      <c r="T848" s="12" t="n">
        <f aca="false">IF($S$848,($Q$848+Assumptions!$B$14*Assumptions!$B$13)/($R$848+Assumptions!$B$14),IF($R$848&gt;Assumptions!$B$4,$Q$848/$R$848,Assumptions!$B$4))</f>
        <v>62.5639820567392</v>
      </c>
      <c r="U848" s="12" t="n">
        <f aca="false">IF($B$848=1,$I$848,$D$785*$T$848)</f>
        <v>58236780.3481046</v>
      </c>
      <c r="V848" s="12" t="n">
        <f aca="false">IF($C$848=1,$J$848,$AI$785*$T$848)</f>
        <v>300000000</v>
      </c>
      <c r="W848" s="12" t="n">
        <f aca="false">IF($D$848=1,$K$848,$AF$785*$T$848)</f>
        <v>100000000</v>
      </c>
      <c r="X848" s="12" t="n">
        <f aca="false">IF($E$848=1,$L$848,$AC$785*$T$848)</f>
        <v>150153556.936174</v>
      </c>
      <c r="Y848" s="12" t="n">
        <f aca="false">IF($F$848=1,$M$848,$Z$785*$T$848)</f>
        <v>30000000</v>
      </c>
      <c r="Z848" s="12" t="n">
        <f aca="false">IF($G$848=1,$N$848,$W$785*$T$848)</f>
        <v>312819910.283696</v>
      </c>
      <c r="AA848" s="12" t="n">
        <f aca="false">IF($H$848=1,$O$848,$T$785*$T$848)</f>
        <v>312819910.283696</v>
      </c>
      <c r="AB848" s="12" t="n">
        <f aca="false">($J$785+$O$785)*$T$848</f>
        <v>18984048.4958282</v>
      </c>
      <c r="AC848" s="12" t="n">
        <f aca="false">Assumptions!$B$20*$T$848</f>
        <v>563075838.510653</v>
      </c>
      <c r="AD848" s="12" t="n">
        <f aca="false">IF($S$848,Assumptions!$B$14*($T$848-Assumptions!$B$13),Assumptions!$B$4)</f>
        <v>153909955.141848</v>
      </c>
      <c r="AE848" s="12" t="n">
        <f aca="false">$U$848+$V$848+$W$848+$X$848+$Y$848+$Z$848+$AA$848+$AB$848+$AC$848+$AD$848</f>
        <v>2000000000</v>
      </c>
      <c r="AF848" s="12" t="n">
        <f aca="false">IF(AND(IF($B$848=1,$U$848&gt;=INDEX($U$796:$U$923,1+$A$848-Assumptions!$B$77),$U$848&gt;INDEX($U$796:$U$923,1+$A$848+Assumptions!$B$77)),IF($C$848=1,$V$848&gt;=INDEX($V$796:$V$923,1+$A$848-Assumptions!$B$78),$V$848&gt;INDEX($V$796:$V$923,1+$A$848+Assumptions!$B$78)),IF($D$848=1,$W$848&gt;=INDEX($W$796:$W$923,1+$A$848-Assumptions!$B$79),$W$848&gt;INDEX($W$796:$W$923,1+$A$848+Assumptions!$B$79)),IF($E$848=1,$X$848&gt;=INDEX($X$796:$X$923,1+$A$848-Assumptions!$B$80),$X$848&gt;INDEX($X$796:$X$923,1+$A$848+Assumptions!$B$80)),IF($F$848=1,$Y$848&gt;=INDEX($Y$796:$Y$923,1+$A$848-Assumptions!$B$81),$Y$848&gt;INDEX($Y$796:$Y$923,1+$A$848+Assumptions!$B$81)),IF($G$848=1,$Z$848&gt;=INDEX($Z$796:$Z$923,1+$A$848-Assumptions!$B$82),$Z$848&gt;INDEX($Z$796:$Z$923,1+$A$848+Assumptions!$B$82)),IF($H$848=1,$AA$848&gt;=INDEX($AA$796:$AA$923,1+$A$848-Assumptions!$B$83),$AA$848&gt;INDEX($AA$796:$AA$923,1+$A$848+Assumptions!$B$83))),1,0)</f>
        <v>0</v>
      </c>
    </row>
    <row r="849" customFormat="false" ht="15" hidden="true" customHeight="false" outlineLevel="0" collapsed="false">
      <c r="A849" s="6" t="n">
        <f aca="false">ROW()-ROW($A$796)+Assumptions!$B$4</f>
        <v>53</v>
      </c>
      <c r="B849" s="12" t="n">
        <f aca="false">MOD(QUOTIENT($A$849,Assumptions!$B$77),2)</f>
        <v>0</v>
      </c>
      <c r="C849" s="12" t="n">
        <f aca="false">MOD(QUOTIENT($A$849,Assumptions!$B$78),2)</f>
        <v>1</v>
      </c>
      <c r="D849" s="12" t="n">
        <f aca="false">MOD(QUOTIENT($A$849,Assumptions!$B$79),2)</f>
        <v>1</v>
      </c>
      <c r="E849" s="12" t="n">
        <f aca="false">MOD(QUOTIENT($A$849,Assumptions!$B$80),2)</f>
        <v>0</v>
      </c>
      <c r="F849" s="12" t="n">
        <f aca="false">MOD(QUOTIENT($A$849,Assumptions!$B$81),2)</f>
        <v>1</v>
      </c>
      <c r="G849" s="12" t="n">
        <f aca="false">MOD(QUOTIENT($A$849,Assumptions!$B$82),2)</f>
        <v>0</v>
      </c>
      <c r="H849" s="12" t="n">
        <f aca="false">MOD(QUOTIENT($A$849,Assumptions!$B$83),2)</f>
        <v>1</v>
      </c>
      <c r="I849" s="12" t="n">
        <f aca="false">IF($B$849=1,MIN(Assumptions!$B$67,MAX(Assumptions!$B$4,Assumptions!$B$26-(Assumptions!$B$4))),Assumptions!$B$4)</f>
        <v>0</v>
      </c>
      <c r="J849" s="12" t="n">
        <f aca="false">IF($C$849=1,MIN(Assumptions!$B$66,MAX(Assumptions!$B$4,Assumptions!$B$26-($I$849))),Assumptions!$B$4)</f>
        <v>300000000</v>
      </c>
      <c r="K849" s="12" t="n">
        <f aca="false">IF($D$849=1,MIN(Assumptions!$B$61,MAX(Assumptions!$B$4,Assumptions!$B$26-($I$849+$J$849))),Assumptions!$B$4)</f>
        <v>100000000</v>
      </c>
      <c r="L849" s="12" t="n">
        <f aca="false">IF($E$849=1,MIN(Assumptions!$B$56,MAX(Assumptions!$B$4,Assumptions!$B$26-($I$849+$J$849+$K$849))),Assumptions!$B$4)</f>
        <v>0</v>
      </c>
      <c r="M849" s="12" t="n">
        <f aca="false">IF($F$849=1,MIN(Assumptions!$B$51,MAX(Assumptions!$B$4,Assumptions!$B$26-($I$849+$J$849+$K$849+$L$849))),Assumptions!$B$4)</f>
        <v>30000000</v>
      </c>
      <c r="N849" s="12" t="n">
        <f aca="false">IF($G$849=1,MIN(Assumptions!$B$46,MAX(Assumptions!$B$4,Assumptions!$B$26-($I$849+$J$849+$K$849+$L$849+$M$849))),Assumptions!$B$4)</f>
        <v>0</v>
      </c>
      <c r="O849" s="12" t="n">
        <f aca="false">IF($H$849=1,MIN(Assumptions!$B$41,MAX(Assumptions!$B$4,Assumptions!$B$26-($I$849+$J$849+$K$849+$L$849+$M$849+$N$849))),Assumptions!$B$4)</f>
        <v>5000000</v>
      </c>
      <c r="P849" s="12" t="n">
        <f aca="false">$I$849+$J$849+$K$849+$L$849+$M$849+$N$849+$O$849</f>
        <v>435000000</v>
      </c>
      <c r="Q849" s="12" t="n">
        <f aca="false">MAX(Assumptions!$B$4,Assumptions!$B$26-$P$849)</f>
        <v>1565000000</v>
      </c>
      <c r="R849" s="12" t="n">
        <f aca="false">$J$785+$O$785+Assumptions!$B$20+IF($B$849=0,$D$785,Assumptions!$B$4)+IF($C$849=0,$AI$785,Assumptions!$B$4)+IF($D$849=0,$AF$785,Assumptions!$B$4)+IF($E$849=0,$AC$785,Assumptions!$B$4)+IF($F$849=0,$Z$785,Assumptions!$B$4)+IF($G$849=0,$W$785,Assumptions!$B$4)+IF($H$849=0,$T$785,Assumptions!$B$4)</f>
        <v>17634269.7236551</v>
      </c>
      <c r="S849" s="12" t="n">
        <f aca="false">IF($R$849&gt;Assumptions!$B$4,$Q$849/$R$849&gt;Assumptions!$B$13,FALSE())</f>
        <v>1</v>
      </c>
      <c r="T849" s="12" t="n">
        <f aca="false">IF($S$849,($Q$849+Assumptions!$B$14*Assumptions!$B$13)/($R$849+Assumptions!$B$14),IF($R$849&gt;Assumptions!$B$4,$Q$849/$R$849,Assumptions!$B$4))</f>
        <v>77.8523393951754</v>
      </c>
      <c r="U849" s="12" t="n">
        <f aca="false">IF($B$849=1,$I$849,$D$785*$T$849)</f>
        <v>72467727.2752741</v>
      </c>
      <c r="V849" s="12" t="n">
        <f aca="false">IF($C$849=1,$J$849,$AI$785*$T$849)</f>
        <v>300000000</v>
      </c>
      <c r="W849" s="12" t="n">
        <f aca="false">IF($D$849=1,$K$849,$AF$785*$T$849)</f>
        <v>100000000</v>
      </c>
      <c r="X849" s="12" t="n">
        <f aca="false">IF($E$849=1,$L$849,$AC$785*$T$849)</f>
        <v>186845614.548421</v>
      </c>
      <c r="Y849" s="12" t="n">
        <f aca="false">IF($F$849=1,$M$849,$Z$785*$T$849)</f>
        <v>30000000</v>
      </c>
      <c r="Z849" s="12" t="n">
        <f aca="false">IF($G$849=1,$N$849,$W$785*$T$849)</f>
        <v>389261696.975877</v>
      </c>
      <c r="AA849" s="12" t="n">
        <f aca="false">IF($H$849=1,$O$849,$T$785*$T$849)</f>
        <v>5000000</v>
      </c>
      <c r="AB849" s="12" t="n">
        <f aca="false">($J$785+$O$785)*$T$849</f>
        <v>23623058.1559104</v>
      </c>
      <c r="AC849" s="12" t="n">
        <f aca="false">Assumptions!$B$20*$T$849</f>
        <v>700671054.556579</v>
      </c>
      <c r="AD849" s="12" t="n">
        <f aca="false">IF($S$849,Assumptions!$B$14*($T$849-Assumptions!$B$13),Assumptions!$B$4)</f>
        <v>192130848.487939</v>
      </c>
      <c r="AE849" s="12" t="n">
        <f aca="false">$U$849+$V$849+$W$849+$X$849+$Y$849+$Z$849+$AA$849+$AB$849+$AC$849+$AD$849</f>
        <v>2000000000</v>
      </c>
      <c r="AF849" s="12" t="n">
        <f aca="false">IF(AND(IF($B$849=1,$U$849&gt;=INDEX($U$796:$U$923,1+$A$849-Assumptions!$B$77),$U$849&gt;INDEX($U$796:$U$923,1+$A$849+Assumptions!$B$77)),IF($C$849=1,$V$849&gt;=INDEX($V$796:$V$923,1+$A$849-Assumptions!$B$78),$V$849&gt;INDEX($V$796:$V$923,1+$A$849+Assumptions!$B$78)),IF($D$849=1,$W$849&gt;=INDEX($W$796:$W$923,1+$A$849-Assumptions!$B$79),$W$849&gt;INDEX($W$796:$W$923,1+$A$849+Assumptions!$B$79)),IF($E$849=1,$X$849&gt;=INDEX($X$796:$X$923,1+$A$849-Assumptions!$B$80),$X$849&gt;INDEX($X$796:$X$923,1+$A$849+Assumptions!$B$80)),IF($F$849=1,$Y$849&gt;=INDEX($Y$796:$Y$923,1+$A$849-Assumptions!$B$81),$Y$849&gt;INDEX($Y$796:$Y$923,1+$A$849+Assumptions!$B$81)),IF($G$849=1,$Z$849&gt;=INDEX($Z$796:$Z$923,1+$A$849-Assumptions!$B$82),$Z$849&gt;INDEX($Z$796:$Z$923,1+$A$849+Assumptions!$B$82)),IF($H$849=1,$AA$849&gt;=INDEX($AA$796:$AA$923,1+$A$849-Assumptions!$B$83),$AA$849&gt;INDEX($AA$796:$AA$923,1+$A$849+Assumptions!$B$83))),1,0)</f>
        <v>0</v>
      </c>
    </row>
    <row r="850" customFormat="false" ht="15" hidden="true" customHeight="false" outlineLevel="0" collapsed="false">
      <c r="A850" s="6" t="n">
        <f aca="false">ROW()-ROW($A$796)+Assumptions!$B$4</f>
        <v>54</v>
      </c>
      <c r="B850" s="12" t="n">
        <f aca="false">MOD(QUOTIENT($A$850,Assumptions!$B$77),2)</f>
        <v>0</v>
      </c>
      <c r="C850" s="12" t="n">
        <f aca="false">MOD(QUOTIENT($A$850,Assumptions!$B$78),2)</f>
        <v>1</v>
      </c>
      <c r="D850" s="12" t="n">
        <f aca="false">MOD(QUOTIENT($A$850,Assumptions!$B$79),2)</f>
        <v>1</v>
      </c>
      <c r="E850" s="12" t="n">
        <f aca="false">MOD(QUOTIENT($A$850,Assumptions!$B$80),2)</f>
        <v>0</v>
      </c>
      <c r="F850" s="12" t="n">
        <f aca="false">MOD(QUOTIENT($A$850,Assumptions!$B$81),2)</f>
        <v>1</v>
      </c>
      <c r="G850" s="12" t="n">
        <f aca="false">MOD(QUOTIENT($A$850,Assumptions!$B$82),2)</f>
        <v>1</v>
      </c>
      <c r="H850" s="12" t="n">
        <f aca="false">MOD(QUOTIENT($A$850,Assumptions!$B$83),2)</f>
        <v>0</v>
      </c>
      <c r="I850" s="12" t="n">
        <f aca="false">IF($B$850=1,MIN(Assumptions!$B$67,MAX(Assumptions!$B$4,Assumptions!$B$26-(Assumptions!$B$4))),Assumptions!$B$4)</f>
        <v>0</v>
      </c>
      <c r="J850" s="12" t="n">
        <f aca="false">IF($C$850=1,MIN(Assumptions!$B$66,MAX(Assumptions!$B$4,Assumptions!$B$26-($I$850))),Assumptions!$B$4)</f>
        <v>300000000</v>
      </c>
      <c r="K850" s="12" t="n">
        <f aca="false">IF($D$850=1,MIN(Assumptions!$B$61,MAX(Assumptions!$B$4,Assumptions!$B$26-($I$850+$J$850))),Assumptions!$B$4)</f>
        <v>100000000</v>
      </c>
      <c r="L850" s="12" t="n">
        <f aca="false">IF($E$850=1,MIN(Assumptions!$B$56,MAX(Assumptions!$B$4,Assumptions!$B$26-($I$850+$J$850+$K$850))),Assumptions!$B$4)</f>
        <v>0</v>
      </c>
      <c r="M850" s="12" t="n">
        <f aca="false">IF($F$850=1,MIN(Assumptions!$B$51,MAX(Assumptions!$B$4,Assumptions!$B$26-($I$850+$J$850+$K$850+$L$850))),Assumptions!$B$4)</f>
        <v>30000000</v>
      </c>
      <c r="N850" s="12" t="n">
        <f aca="false">IF($G$850=1,MIN(Assumptions!$B$46,MAX(Assumptions!$B$4,Assumptions!$B$26-($I$850+$J$850+$K$850+$L$850+$M$850))),Assumptions!$B$4)</f>
        <v>15000000</v>
      </c>
      <c r="O850" s="12" t="n">
        <f aca="false">IF($H$850=1,MIN(Assumptions!$B$41,MAX(Assumptions!$B$4,Assumptions!$B$26-($I$850+$J$850+$K$850+$L$850+$M$850+$N$850))),Assumptions!$B$4)</f>
        <v>0</v>
      </c>
      <c r="P850" s="12" t="n">
        <f aca="false">$I$850+$J$850+$K$850+$L$850+$M$850+$N$850+$O$850</f>
        <v>445000000</v>
      </c>
      <c r="Q850" s="12" t="n">
        <f aca="false">MAX(Assumptions!$B$4,Assumptions!$B$26-$P$850)</f>
        <v>1555000000</v>
      </c>
      <c r="R850" s="12" t="n">
        <f aca="false">$J$785+$O$785+Assumptions!$B$20+IF($B$850=0,$D$785,Assumptions!$B$4)+IF($C$850=0,$AI$785,Assumptions!$B$4)+IF($D$850=0,$AF$785,Assumptions!$B$4)+IF($E$850=0,$AC$785,Assumptions!$B$4)+IF($F$850=0,$Z$785,Assumptions!$B$4)+IF($G$850=0,$W$785,Assumptions!$B$4)+IF($H$850=0,$T$785,Assumptions!$B$4)</f>
        <v>17634269.7236551</v>
      </c>
      <c r="S850" s="12" t="n">
        <f aca="false">IF($R$850&gt;Assumptions!$B$4,$Q$850/$R$850&gt;Assumptions!$B$13,FALSE())</f>
        <v>1</v>
      </c>
      <c r="T850" s="12" t="n">
        <f aca="false">IF($S$850,($Q$850+Assumptions!$B$14*Assumptions!$B$13)/($R$850+Assumptions!$B$14),IF($R$850&gt;Assumptions!$B$4,$Q$850/$R$850,Assumptions!$B$4))</f>
        <v>77.3556737531009</v>
      </c>
      <c r="U850" s="12" t="n">
        <f aca="false">IF($B$850=1,$I$850,$D$785*$T$850)</f>
        <v>72005413.2256711</v>
      </c>
      <c r="V850" s="12" t="n">
        <f aca="false">IF($C$850=1,$J$850,$AI$785*$T$850)</f>
        <v>300000000</v>
      </c>
      <c r="W850" s="12" t="n">
        <f aca="false">IF($D$850=1,$K$850,$AF$785*$T$850)</f>
        <v>100000000</v>
      </c>
      <c r="X850" s="12" t="n">
        <f aca="false">IF($E$850=1,$L$850,$AC$785*$T$850)</f>
        <v>185653617.007442</v>
      </c>
      <c r="Y850" s="12" t="n">
        <f aca="false">IF($F$850=1,$M$850,$Z$785*$T$850)</f>
        <v>30000000</v>
      </c>
      <c r="Z850" s="12" t="n">
        <f aca="false">IF($G$850=1,$N$850,$W$785*$T$850)</f>
        <v>15000000</v>
      </c>
      <c r="AA850" s="12" t="n">
        <f aca="false">IF($H$850=1,$O$850,$T$785*$T$850)</f>
        <v>386778368.765505</v>
      </c>
      <c r="AB850" s="12" t="n">
        <f aca="false">($J$785+$O$785)*$T$850</f>
        <v>23472352.8407212</v>
      </c>
      <c r="AC850" s="12" t="n">
        <f aca="false">Assumptions!$B$20*$T$850</f>
        <v>696201063.777908</v>
      </c>
      <c r="AD850" s="12" t="n">
        <f aca="false">IF($S$850,Assumptions!$B$14*($T$850-Assumptions!$B$13),Assumptions!$B$4)</f>
        <v>190889184.382752</v>
      </c>
      <c r="AE850" s="12" t="n">
        <f aca="false">$U$850+$V$850+$W$850+$X$850+$Y$850+$Z$850+$AA$850+$AB$850+$AC$850+$AD$850</f>
        <v>2000000000</v>
      </c>
      <c r="AF850" s="12" t="n">
        <f aca="false">IF(AND(IF($B$850=1,$U$850&gt;=INDEX($U$796:$U$923,1+$A$850-Assumptions!$B$77),$U$850&gt;INDEX($U$796:$U$923,1+$A$850+Assumptions!$B$77)),IF($C$850=1,$V$850&gt;=INDEX($V$796:$V$923,1+$A$850-Assumptions!$B$78),$V$850&gt;INDEX($V$796:$V$923,1+$A$850+Assumptions!$B$78)),IF($D$850=1,$W$850&gt;=INDEX($W$796:$W$923,1+$A$850-Assumptions!$B$79),$W$850&gt;INDEX($W$796:$W$923,1+$A$850+Assumptions!$B$79)),IF($E$850=1,$X$850&gt;=INDEX($X$796:$X$923,1+$A$850-Assumptions!$B$80),$X$850&gt;INDEX($X$796:$X$923,1+$A$850+Assumptions!$B$80)),IF($F$850=1,$Y$850&gt;=INDEX($Y$796:$Y$923,1+$A$850-Assumptions!$B$81),$Y$850&gt;INDEX($Y$796:$Y$923,1+$A$850+Assumptions!$B$81)),IF($G$850=1,$Z$850&gt;=INDEX($Z$796:$Z$923,1+$A$850-Assumptions!$B$82),$Z$850&gt;INDEX($Z$796:$Z$923,1+$A$850+Assumptions!$B$82)),IF($H$850=1,$AA$850&gt;=INDEX($AA$796:$AA$923,1+$A$850-Assumptions!$B$83),$AA$850&gt;INDEX($AA$796:$AA$923,1+$A$850+Assumptions!$B$83))),1,0)</f>
        <v>0</v>
      </c>
    </row>
    <row r="851" customFormat="false" ht="15" hidden="true" customHeight="false" outlineLevel="0" collapsed="false">
      <c r="A851" s="6" t="n">
        <f aca="false">ROW()-ROW($A$796)+Assumptions!$B$4</f>
        <v>55</v>
      </c>
      <c r="B851" s="12" t="n">
        <f aca="false">MOD(QUOTIENT($A$851,Assumptions!$B$77),2)</f>
        <v>0</v>
      </c>
      <c r="C851" s="12" t="n">
        <f aca="false">MOD(QUOTIENT($A$851,Assumptions!$B$78),2)</f>
        <v>1</v>
      </c>
      <c r="D851" s="12" t="n">
        <f aca="false">MOD(QUOTIENT($A$851,Assumptions!$B$79),2)</f>
        <v>1</v>
      </c>
      <c r="E851" s="12" t="n">
        <f aca="false">MOD(QUOTIENT($A$851,Assumptions!$B$80),2)</f>
        <v>0</v>
      </c>
      <c r="F851" s="12" t="n">
        <f aca="false">MOD(QUOTIENT($A$851,Assumptions!$B$81),2)</f>
        <v>1</v>
      </c>
      <c r="G851" s="12" t="n">
        <f aca="false">MOD(QUOTIENT($A$851,Assumptions!$B$82),2)</f>
        <v>1</v>
      </c>
      <c r="H851" s="12" t="n">
        <f aca="false">MOD(QUOTIENT($A$851,Assumptions!$B$83),2)</f>
        <v>1</v>
      </c>
      <c r="I851" s="12" t="n">
        <f aca="false">IF($B$851=1,MIN(Assumptions!$B$67,MAX(Assumptions!$B$4,Assumptions!$B$26-(Assumptions!$B$4))),Assumptions!$B$4)</f>
        <v>0</v>
      </c>
      <c r="J851" s="12" t="n">
        <f aca="false">IF($C$851=1,MIN(Assumptions!$B$66,MAX(Assumptions!$B$4,Assumptions!$B$26-($I$851))),Assumptions!$B$4)</f>
        <v>300000000</v>
      </c>
      <c r="K851" s="12" t="n">
        <f aca="false">IF($D$851=1,MIN(Assumptions!$B$61,MAX(Assumptions!$B$4,Assumptions!$B$26-($I$851+$J$851))),Assumptions!$B$4)</f>
        <v>100000000</v>
      </c>
      <c r="L851" s="12" t="n">
        <f aca="false">IF($E$851=1,MIN(Assumptions!$B$56,MAX(Assumptions!$B$4,Assumptions!$B$26-($I$851+$J$851+$K$851))),Assumptions!$B$4)</f>
        <v>0</v>
      </c>
      <c r="M851" s="12" t="n">
        <f aca="false">IF($F$851=1,MIN(Assumptions!$B$51,MAX(Assumptions!$B$4,Assumptions!$B$26-($I$851+$J$851+$K$851+$L$851))),Assumptions!$B$4)</f>
        <v>30000000</v>
      </c>
      <c r="N851" s="12" t="n">
        <f aca="false">IF($G$851=1,MIN(Assumptions!$B$46,MAX(Assumptions!$B$4,Assumptions!$B$26-($I$851+$J$851+$K$851+$L$851+$M$851))),Assumptions!$B$4)</f>
        <v>15000000</v>
      </c>
      <c r="O851" s="12" t="n">
        <f aca="false">IF($H$851=1,MIN(Assumptions!$B$41,MAX(Assumptions!$B$4,Assumptions!$B$26-($I$851+$J$851+$K$851+$L$851+$M$851+$N$851))),Assumptions!$B$4)</f>
        <v>5000000</v>
      </c>
      <c r="P851" s="12" t="n">
        <f aca="false">$I$851+$J$851+$K$851+$L$851+$M$851+$N$851+$O$851</f>
        <v>450000000</v>
      </c>
      <c r="Q851" s="12" t="n">
        <f aca="false">MAX(Assumptions!$B$4,Assumptions!$B$26-$P$851)</f>
        <v>1550000000</v>
      </c>
      <c r="R851" s="12" t="n">
        <f aca="false">$J$785+$O$785+Assumptions!$B$20+IF($B$851=0,$D$785,Assumptions!$B$4)+IF($C$851=0,$AI$785,Assumptions!$B$4)+IF($D$851=0,$AF$785,Assumptions!$B$4)+IF($E$851=0,$AC$785,Assumptions!$B$4)+IF($F$851=0,$Z$785,Assumptions!$B$4)+IF($G$851=0,$W$785,Assumptions!$B$4)+IF($H$851=0,$T$785,Assumptions!$B$4)</f>
        <v>12634269.7236551</v>
      </c>
      <c r="S851" s="12" t="n">
        <f aca="false">IF($R$851&gt;Assumptions!$B$4,$Q$851/$R$851&gt;Assumptions!$B$13,FALSE())</f>
        <v>1</v>
      </c>
      <c r="T851" s="12" t="n">
        <f aca="false">IF($S$851,($Q$851+Assumptions!$B$14*Assumptions!$B$13)/($R$851+Assumptions!$B$14),IF($R$851&gt;Assumptions!$B$4,$Q$851/$R$851,Assumptions!$B$4))</f>
        <v>102.581758376714</v>
      </c>
      <c r="U851" s="12" t="n">
        <f aca="false">IF($B$851=1,$I$851,$D$785*$T$851)</f>
        <v>95486750.2661384</v>
      </c>
      <c r="V851" s="12" t="n">
        <f aca="false">IF($C$851=1,$J$851,$AI$785*$T$851)</f>
        <v>300000000</v>
      </c>
      <c r="W851" s="12" t="n">
        <f aca="false">IF($D$851=1,$K$851,$AF$785*$T$851)</f>
        <v>100000000</v>
      </c>
      <c r="X851" s="12" t="n">
        <f aca="false">IF($E$851=1,$L$851,$AC$785*$T$851)</f>
        <v>246196220.104113</v>
      </c>
      <c r="Y851" s="12" t="n">
        <f aca="false">IF($F$851=1,$M$851,$Z$785*$T$851)</f>
        <v>30000000</v>
      </c>
      <c r="Z851" s="12" t="n">
        <f aca="false">IF($G$851=1,$N$851,$W$785*$T$851)</f>
        <v>15000000</v>
      </c>
      <c r="AA851" s="12" t="n">
        <f aca="false">IF($H$851=1,$O$851,$T$785*$T$851)</f>
        <v>5000000</v>
      </c>
      <c r="AB851" s="12" t="n">
        <f aca="false">($J$785+$O$785)*$T$851</f>
        <v>31126808.2975402</v>
      </c>
      <c r="AC851" s="12" t="n">
        <f aca="false">Assumptions!$B$20*$T$851</f>
        <v>923235825.390424</v>
      </c>
      <c r="AD851" s="12" t="n">
        <f aca="false">IF($S$851,Assumptions!$B$14*($T$851-Assumptions!$B$13),Assumptions!$B$4)</f>
        <v>253954395.941784</v>
      </c>
      <c r="AE851" s="12" t="n">
        <f aca="false">$U$851+$V$851+$W$851+$X$851+$Y$851+$Z$851+$AA$851+$AB$851+$AC$851+$AD$851</f>
        <v>2000000000</v>
      </c>
      <c r="AF851" s="12" t="n">
        <f aca="false">IF(AND(IF($B$851=1,$U$851&gt;=INDEX($U$796:$U$923,1+$A$851-Assumptions!$B$77),$U$851&gt;INDEX($U$796:$U$923,1+$A$851+Assumptions!$B$77)),IF($C$851=1,$V$851&gt;=INDEX($V$796:$V$923,1+$A$851-Assumptions!$B$78),$V$851&gt;INDEX($V$796:$V$923,1+$A$851+Assumptions!$B$78)),IF($D$851=1,$W$851&gt;=INDEX($W$796:$W$923,1+$A$851-Assumptions!$B$79),$W$851&gt;INDEX($W$796:$W$923,1+$A$851+Assumptions!$B$79)),IF($E$851=1,$X$851&gt;=INDEX($X$796:$X$923,1+$A$851-Assumptions!$B$80),$X$851&gt;INDEX($X$796:$X$923,1+$A$851+Assumptions!$B$80)),IF($F$851=1,$Y$851&gt;=INDEX($Y$796:$Y$923,1+$A$851-Assumptions!$B$81),$Y$851&gt;INDEX($Y$796:$Y$923,1+$A$851+Assumptions!$B$81)),IF($G$851=1,$Z$851&gt;=INDEX($Z$796:$Z$923,1+$A$851-Assumptions!$B$82),$Z$851&gt;INDEX($Z$796:$Z$923,1+$A$851+Assumptions!$B$82)),IF($H$851=1,$AA$851&gt;=INDEX($AA$796:$AA$923,1+$A$851-Assumptions!$B$83),$AA$851&gt;INDEX($AA$796:$AA$923,1+$A$851+Assumptions!$B$83))),1,0)</f>
        <v>0</v>
      </c>
    </row>
    <row r="852" customFormat="false" ht="15" hidden="true" customHeight="false" outlineLevel="0" collapsed="false">
      <c r="A852" s="6" t="n">
        <f aca="false">ROW()-ROW($A$796)+Assumptions!$B$4</f>
        <v>56</v>
      </c>
      <c r="B852" s="12" t="n">
        <f aca="false">MOD(QUOTIENT($A$852,Assumptions!$B$77),2)</f>
        <v>0</v>
      </c>
      <c r="C852" s="12" t="n">
        <f aca="false">MOD(QUOTIENT($A$852,Assumptions!$B$78),2)</f>
        <v>1</v>
      </c>
      <c r="D852" s="12" t="n">
        <f aca="false">MOD(QUOTIENT($A$852,Assumptions!$B$79),2)</f>
        <v>1</v>
      </c>
      <c r="E852" s="12" t="n">
        <f aca="false">MOD(QUOTIENT($A$852,Assumptions!$B$80),2)</f>
        <v>1</v>
      </c>
      <c r="F852" s="12" t="n">
        <f aca="false">MOD(QUOTIENT($A$852,Assumptions!$B$81),2)</f>
        <v>0</v>
      </c>
      <c r="G852" s="12" t="n">
        <f aca="false">MOD(QUOTIENT($A$852,Assumptions!$B$82),2)</f>
        <v>0</v>
      </c>
      <c r="H852" s="12" t="n">
        <f aca="false">MOD(QUOTIENT($A$852,Assumptions!$B$83),2)</f>
        <v>0</v>
      </c>
      <c r="I852" s="12" t="n">
        <f aca="false">IF($B$852=1,MIN(Assumptions!$B$67,MAX(Assumptions!$B$4,Assumptions!$B$26-(Assumptions!$B$4))),Assumptions!$B$4)</f>
        <v>0</v>
      </c>
      <c r="J852" s="12" t="n">
        <f aca="false">IF($C$852=1,MIN(Assumptions!$B$66,MAX(Assumptions!$B$4,Assumptions!$B$26-($I$852))),Assumptions!$B$4)</f>
        <v>300000000</v>
      </c>
      <c r="K852" s="12" t="n">
        <f aca="false">IF($D$852=1,MIN(Assumptions!$B$61,MAX(Assumptions!$B$4,Assumptions!$B$26-($I$852+$J$852))),Assumptions!$B$4)</f>
        <v>100000000</v>
      </c>
      <c r="L852" s="12" t="n">
        <f aca="false">IF($E$852=1,MIN(Assumptions!$B$56,MAX(Assumptions!$B$4,Assumptions!$B$26-($I$852+$J$852+$K$852))),Assumptions!$B$4)</f>
        <v>60000000</v>
      </c>
      <c r="M852" s="12" t="n">
        <f aca="false">IF($F$852=1,MIN(Assumptions!$B$51,MAX(Assumptions!$B$4,Assumptions!$B$26-($I$852+$J$852+$K$852+$L$852))),Assumptions!$B$4)</f>
        <v>0</v>
      </c>
      <c r="N852" s="12" t="n">
        <f aca="false">IF($G$852=1,MIN(Assumptions!$B$46,MAX(Assumptions!$B$4,Assumptions!$B$26-($I$852+$J$852+$K$852+$L$852+$M$852))),Assumptions!$B$4)</f>
        <v>0</v>
      </c>
      <c r="O852" s="12" t="n">
        <f aca="false">IF($H$852=1,MIN(Assumptions!$B$41,MAX(Assumptions!$B$4,Assumptions!$B$26-($I$852+$J$852+$K$852+$L$852+$M$852+$N$852))),Assumptions!$B$4)</f>
        <v>0</v>
      </c>
      <c r="P852" s="12" t="n">
        <f aca="false">$I$852+$J$852+$K$852+$L$852+$M$852+$N$852+$O$852</f>
        <v>460000000</v>
      </c>
      <c r="Q852" s="12" t="n">
        <f aca="false">MAX(Assumptions!$B$4,Assumptions!$B$26-$P$852)</f>
        <v>1540000000</v>
      </c>
      <c r="R852" s="12" t="n">
        <f aca="false">$J$785+$O$785+Assumptions!$B$20+IF($B$852=0,$D$785,Assumptions!$B$4)+IF($C$852=0,$AI$785,Assumptions!$B$4)+IF($D$852=0,$AF$785,Assumptions!$B$4)+IF($E$852=0,$AC$785,Assumptions!$B$4)+IF($F$852=0,$Z$785,Assumptions!$B$4)+IF($G$852=0,$W$785,Assumptions!$B$4)+IF($H$852=0,$T$785,Assumptions!$B$4)</f>
        <v>23234269.7236551</v>
      </c>
      <c r="S852" s="12" t="n">
        <f aca="false">IF($R$852&gt;Assumptions!$B$4,$Q$852/$R$852&gt;Assumptions!$B$13,FALSE())</f>
        <v>1</v>
      </c>
      <c r="T852" s="12" t="n">
        <f aca="false">IF($S$852,($Q$852+Assumptions!$B$14*Assumptions!$B$13)/($R$852+Assumptions!$B$14),IF($R$852&gt;Assumptions!$B$4,$Q$852/$R$852,Assumptions!$B$4))</f>
        <v>59.9395287515047</v>
      </c>
      <c r="U852" s="12" t="n">
        <f aca="false">IF($B$852=1,$I$852,$D$785*$T$852)</f>
        <v>55793845.8409597</v>
      </c>
      <c r="V852" s="12" t="n">
        <f aca="false">IF($C$852=1,$J$852,$AI$785*$T$852)</f>
        <v>300000000</v>
      </c>
      <c r="W852" s="12" t="n">
        <f aca="false">IF($D$852=1,$K$852,$AF$785*$T$852)</f>
        <v>100000000</v>
      </c>
      <c r="X852" s="12" t="n">
        <f aca="false">IF($E$852=1,$L$852,$AC$785*$T$852)</f>
        <v>60000000</v>
      </c>
      <c r="Y852" s="12" t="n">
        <f aca="false">IF($F$852=1,$M$852,$Z$785*$T$852)</f>
        <v>179818586.254514</v>
      </c>
      <c r="Z852" s="12" t="n">
        <f aca="false">IF($G$852=1,$N$852,$W$785*$T$852)</f>
        <v>299697643.757523</v>
      </c>
      <c r="AA852" s="12" t="n">
        <f aca="false">IF($H$852=1,$O$852,$T$785*$T$852)</f>
        <v>299697643.757523</v>
      </c>
      <c r="AB852" s="12" t="n">
        <f aca="false">($J$785+$O$785)*$T$852</f>
        <v>18187699.7471756</v>
      </c>
      <c r="AC852" s="12" t="n">
        <f aca="false">Assumptions!$B$20*$T$852</f>
        <v>539455758.763542</v>
      </c>
      <c r="AD852" s="12" t="n">
        <f aca="false">IF($S$852,Assumptions!$B$14*($T$852-Assumptions!$B$13),Assumptions!$B$4)</f>
        <v>147348821.878762</v>
      </c>
      <c r="AE852" s="12" t="n">
        <f aca="false">$U$852+$V$852+$W$852+$X$852+$Y$852+$Z$852+$AA$852+$AB$852+$AC$852+$AD$852</f>
        <v>2000000000</v>
      </c>
      <c r="AF852" s="12" t="n">
        <f aca="false">IF(AND(IF($B$852=1,$U$852&gt;=INDEX($U$796:$U$923,1+$A$852-Assumptions!$B$77),$U$852&gt;INDEX($U$796:$U$923,1+$A$852+Assumptions!$B$77)),IF($C$852=1,$V$852&gt;=INDEX($V$796:$V$923,1+$A$852-Assumptions!$B$78),$V$852&gt;INDEX($V$796:$V$923,1+$A$852+Assumptions!$B$78)),IF($D$852=1,$W$852&gt;=INDEX($W$796:$W$923,1+$A$852-Assumptions!$B$79),$W$852&gt;INDEX($W$796:$W$923,1+$A$852+Assumptions!$B$79)),IF($E$852=1,$X$852&gt;=INDEX($X$796:$X$923,1+$A$852-Assumptions!$B$80),$X$852&gt;INDEX($X$796:$X$923,1+$A$852+Assumptions!$B$80)),IF($F$852=1,$Y$852&gt;=INDEX($Y$796:$Y$923,1+$A$852-Assumptions!$B$81),$Y$852&gt;INDEX($Y$796:$Y$923,1+$A$852+Assumptions!$B$81)),IF($G$852=1,$Z$852&gt;=INDEX($Z$796:$Z$923,1+$A$852-Assumptions!$B$82),$Z$852&gt;INDEX($Z$796:$Z$923,1+$A$852+Assumptions!$B$82)),IF($H$852=1,$AA$852&gt;=INDEX($AA$796:$AA$923,1+$A$852-Assumptions!$B$83),$AA$852&gt;INDEX($AA$796:$AA$923,1+$A$852+Assumptions!$B$83))),1,0)</f>
        <v>0</v>
      </c>
    </row>
    <row r="853" customFormat="false" ht="15" hidden="true" customHeight="false" outlineLevel="0" collapsed="false">
      <c r="A853" s="6" t="n">
        <f aca="false">ROW()-ROW($A$796)+Assumptions!$B$4</f>
        <v>57</v>
      </c>
      <c r="B853" s="12" t="n">
        <f aca="false">MOD(QUOTIENT($A$853,Assumptions!$B$77),2)</f>
        <v>0</v>
      </c>
      <c r="C853" s="12" t="n">
        <f aca="false">MOD(QUOTIENT($A$853,Assumptions!$B$78),2)</f>
        <v>1</v>
      </c>
      <c r="D853" s="12" t="n">
        <f aca="false">MOD(QUOTIENT($A$853,Assumptions!$B$79),2)</f>
        <v>1</v>
      </c>
      <c r="E853" s="12" t="n">
        <f aca="false">MOD(QUOTIENT($A$853,Assumptions!$B$80),2)</f>
        <v>1</v>
      </c>
      <c r="F853" s="12" t="n">
        <f aca="false">MOD(QUOTIENT($A$853,Assumptions!$B$81),2)</f>
        <v>0</v>
      </c>
      <c r="G853" s="12" t="n">
        <f aca="false">MOD(QUOTIENT($A$853,Assumptions!$B$82),2)</f>
        <v>0</v>
      </c>
      <c r="H853" s="12" t="n">
        <f aca="false">MOD(QUOTIENT($A$853,Assumptions!$B$83),2)</f>
        <v>1</v>
      </c>
      <c r="I853" s="12" t="n">
        <f aca="false">IF($B$853=1,MIN(Assumptions!$B$67,MAX(Assumptions!$B$4,Assumptions!$B$26-(Assumptions!$B$4))),Assumptions!$B$4)</f>
        <v>0</v>
      </c>
      <c r="J853" s="12" t="n">
        <f aca="false">IF($C$853=1,MIN(Assumptions!$B$66,MAX(Assumptions!$B$4,Assumptions!$B$26-($I$853))),Assumptions!$B$4)</f>
        <v>300000000</v>
      </c>
      <c r="K853" s="12" t="n">
        <f aca="false">IF($D$853=1,MIN(Assumptions!$B$61,MAX(Assumptions!$B$4,Assumptions!$B$26-($I$853+$J$853))),Assumptions!$B$4)</f>
        <v>100000000</v>
      </c>
      <c r="L853" s="12" t="n">
        <f aca="false">IF($E$853=1,MIN(Assumptions!$B$56,MAX(Assumptions!$B$4,Assumptions!$B$26-($I$853+$J$853+$K$853))),Assumptions!$B$4)</f>
        <v>60000000</v>
      </c>
      <c r="M853" s="12" t="n">
        <f aca="false">IF($F$853=1,MIN(Assumptions!$B$51,MAX(Assumptions!$B$4,Assumptions!$B$26-($I$853+$J$853+$K$853+$L$853))),Assumptions!$B$4)</f>
        <v>0</v>
      </c>
      <c r="N853" s="12" t="n">
        <f aca="false">IF($G$853=1,MIN(Assumptions!$B$46,MAX(Assumptions!$B$4,Assumptions!$B$26-($I$853+$J$853+$K$853+$L$853+$M$853))),Assumptions!$B$4)</f>
        <v>0</v>
      </c>
      <c r="O853" s="12" t="n">
        <f aca="false">IF($H$853=1,MIN(Assumptions!$B$41,MAX(Assumptions!$B$4,Assumptions!$B$26-($I$853+$J$853+$K$853+$L$853+$M$853+$N$853))),Assumptions!$B$4)</f>
        <v>5000000</v>
      </c>
      <c r="P853" s="12" t="n">
        <f aca="false">$I$853+$J$853+$K$853+$L$853+$M$853+$N$853+$O$853</f>
        <v>465000000</v>
      </c>
      <c r="Q853" s="12" t="n">
        <f aca="false">MAX(Assumptions!$B$4,Assumptions!$B$26-$P$853)</f>
        <v>1535000000</v>
      </c>
      <c r="R853" s="12" t="n">
        <f aca="false">$J$785+$O$785+Assumptions!$B$20+IF($B$853=0,$D$785,Assumptions!$B$4)+IF($C$853=0,$AI$785,Assumptions!$B$4)+IF($D$853=0,$AF$785,Assumptions!$B$4)+IF($E$853=0,$AC$785,Assumptions!$B$4)+IF($F$853=0,$Z$785,Assumptions!$B$4)+IF($G$853=0,$W$785,Assumptions!$B$4)+IF($H$853=0,$T$785,Assumptions!$B$4)</f>
        <v>18234269.7236551</v>
      </c>
      <c r="S853" s="12" t="n">
        <f aca="false">IF($R$853&gt;Assumptions!$B$4,$Q$853/$R$853&gt;Assumptions!$B$13,FALSE())</f>
        <v>1</v>
      </c>
      <c r="T853" s="12" t="n">
        <f aca="false">IF($S$853,($Q$853+Assumptions!$B$14*Assumptions!$B$13)/($R$853+Assumptions!$B$14),IF($R$853&gt;Assumptions!$B$4,$Q$853/$R$853,Assumptions!$B$4))</f>
        <v>74.152599560616</v>
      </c>
      <c r="U853" s="12" t="n">
        <f aca="false">IF($B$853=1,$I$853,$D$785*$T$853)</f>
        <v>69023877.8109775</v>
      </c>
      <c r="V853" s="12" t="n">
        <f aca="false">IF($C$853=1,$J$853,$AI$785*$T$853)</f>
        <v>300000000</v>
      </c>
      <c r="W853" s="12" t="n">
        <f aca="false">IF($D$853=1,$K$853,$AF$785*$T$853)</f>
        <v>100000000</v>
      </c>
      <c r="X853" s="12" t="n">
        <f aca="false">IF($E$853=1,$L$853,$AC$785*$T$853)</f>
        <v>60000000</v>
      </c>
      <c r="Y853" s="12" t="n">
        <f aca="false">IF($F$853=1,$M$853,$Z$785*$T$853)</f>
        <v>222457798.681848</v>
      </c>
      <c r="Z853" s="12" t="n">
        <f aca="false">IF($G$853=1,$N$853,$W$785*$T$853)</f>
        <v>370762997.80308</v>
      </c>
      <c r="AA853" s="12" t="n">
        <f aca="false">IF($H$853=1,$O$853,$T$785*$T$853)</f>
        <v>5000000</v>
      </c>
      <c r="AB853" s="12" t="n">
        <f aca="false">($J$785+$O$785)*$T$853</f>
        <v>22500430.7570098</v>
      </c>
      <c r="AC853" s="12" t="n">
        <f aca="false">Assumptions!$B$20*$T$853</f>
        <v>667373396.045544</v>
      </c>
      <c r="AD853" s="12" t="n">
        <f aca="false">IF($S$853,Assumptions!$B$14*($T$853-Assumptions!$B$13),Assumptions!$B$4)</f>
        <v>182881498.90154</v>
      </c>
      <c r="AE853" s="12" t="n">
        <f aca="false">$U$853+$V$853+$W$853+$X$853+$Y$853+$Z$853+$AA$853+$AB$853+$AC$853+$AD$853</f>
        <v>2000000000</v>
      </c>
      <c r="AF853" s="12" t="n">
        <f aca="false">IF(AND(IF($B$853=1,$U$853&gt;=INDEX($U$796:$U$923,1+$A$853-Assumptions!$B$77),$U$853&gt;INDEX($U$796:$U$923,1+$A$853+Assumptions!$B$77)),IF($C$853=1,$V$853&gt;=INDEX($V$796:$V$923,1+$A$853-Assumptions!$B$78),$V$853&gt;INDEX($V$796:$V$923,1+$A$853+Assumptions!$B$78)),IF($D$853=1,$W$853&gt;=INDEX($W$796:$W$923,1+$A$853-Assumptions!$B$79),$W$853&gt;INDEX($W$796:$W$923,1+$A$853+Assumptions!$B$79)),IF($E$853=1,$X$853&gt;=INDEX($X$796:$X$923,1+$A$853-Assumptions!$B$80),$X$853&gt;INDEX($X$796:$X$923,1+$A$853+Assumptions!$B$80)),IF($F$853=1,$Y$853&gt;=INDEX($Y$796:$Y$923,1+$A$853-Assumptions!$B$81),$Y$853&gt;INDEX($Y$796:$Y$923,1+$A$853+Assumptions!$B$81)),IF($G$853=1,$Z$853&gt;=INDEX($Z$796:$Z$923,1+$A$853-Assumptions!$B$82),$Z$853&gt;INDEX($Z$796:$Z$923,1+$A$853+Assumptions!$B$82)),IF($H$853=1,$AA$853&gt;=INDEX($AA$796:$AA$923,1+$A$853-Assumptions!$B$83),$AA$853&gt;INDEX($AA$796:$AA$923,1+$A$853+Assumptions!$B$83))),1,0)</f>
        <v>0</v>
      </c>
    </row>
    <row r="854" customFormat="false" ht="15" hidden="true" customHeight="false" outlineLevel="0" collapsed="false">
      <c r="A854" s="6" t="n">
        <f aca="false">ROW()-ROW($A$796)+Assumptions!$B$4</f>
        <v>58</v>
      </c>
      <c r="B854" s="12" t="n">
        <f aca="false">MOD(QUOTIENT($A$854,Assumptions!$B$77),2)</f>
        <v>0</v>
      </c>
      <c r="C854" s="12" t="n">
        <f aca="false">MOD(QUOTIENT($A$854,Assumptions!$B$78),2)</f>
        <v>1</v>
      </c>
      <c r="D854" s="12" t="n">
        <f aca="false">MOD(QUOTIENT($A$854,Assumptions!$B$79),2)</f>
        <v>1</v>
      </c>
      <c r="E854" s="12" t="n">
        <f aca="false">MOD(QUOTIENT($A$854,Assumptions!$B$80),2)</f>
        <v>1</v>
      </c>
      <c r="F854" s="12" t="n">
        <f aca="false">MOD(QUOTIENT($A$854,Assumptions!$B$81),2)</f>
        <v>0</v>
      </c>
      <c r="G854" s="12" t="n">
        <f aca="false">MOD(QUOTIENT($A$854,Assumptions!$B$82),2)</f>
        <v>1</v>
      </c>
      <c r="H854" s="12" t="n">
        <f aca="false">MOD(QUOTIENT($A$854,Assumptions!$B$83),2)</f>
        <v>0</v>
      </c>
      <c r="I854" s="12" t="n">
        <f aca="false">IF($B$854=1,MIN(Assumptions!$B$67,MAX(Assumptions!$B$4,Assumptions!$B$26-(Assumptions!$B$4))),Assumptions!$B$4)</f>
        <v>0</v>
      </c>
      <c r="J854" s="12" t="n">
        <f aca="false">IF($C$854=1,MIN(Assumptions!$B$66,MAX(Assumptions!$B$4,Assumptions!$B$26-($I$854))),Assumptions!$B$4)</f>
        <v>300000000</v>
      </c>
      <c r="K854" s="12" t="n">
        <f aca="false">IF($D$854=1,MIN(Assumptions!$B$61,MAX(Assumptions!$B$4,Assumptions!$B$26-($I$854+$J$854))),Assumptions!$B$4)</f>
        <v>100000000</v>
      </c>
      <c r="L854" s="12" t="n">
        <f aca="false">IF($E$854=1,MIN(Assumptions!$B$56,MAX(Assumptions!$B$4,Assumptions!$B$26-($I$854+$J$854+$K$854))),Assumptions!$B$4)</f>
        <v>60000000</v>
      </c>
      <c r="M854" s="12" t="n">
        <f aca="false">IF($F$854=1,MIN(Assumptions!$B$51,MAX(Assumptions!$B$4,Assumptions!$B$26-($I$854+$J$854+$K$854+$L$854))),Assumptions!$B$4)</f>
        <v>0</v>
      </c>
      <c r="N854" s="12" t="n">
        <f aca="false">IF($G$854=1,MIN(Assumptions!$B$46,MAX(Assumptions!$B$4,Assumptions!$B$26-($I$854+$J$854+$K$854+$L$854+$M$854))),Assumptions!$B$4)</f>
        <v>15000000</v>
      </c>
      <c r="O854" s="12" t="n">
        <f aca="false">IF($H$854=1,MIN(Assumptions!$B$41,MAX(Assumptions!$B$4,Assumptions!$B$26-($I$854+$J$854+$K$854+$L$854+$M$854+$N$854))),Assumptions!$B$4)</f>
        <v>0</v>
      </c>
      <c r="P854" s="12" t="n">
        <f aca="false">$I$854+$J$854+$K$854+$L$854+$M$854+$N$854+$O$854</f>
        <v>475000000</v>
      </c>
      <c r="Q854" s="12" t="n">
        <f aca="false">MAX(Assumptions!$B$4,Assumptions!$B$26-$P$854)</f>
        <v>1525000000</v>
      </c>
      <c r="R854" s="12" t="n">
        <f aca="false">$J$785+$O$785+Assumptions!$B$20+IF($B$854=0,$D$785,Assumptions!$B$4)+IF($C$854=0,$AI$785,Assumptions!$B$4)+IF($D$854=0,$AF$785,Assumptions!$B$4)+IF($E$854=0,$AC$785,Assumptions!$B$4)+IF($F$854=0,$Z$785,Assumptions!$B$4)+IF($G$854=0,$W$785,Assumptions!$B$4)+IF($H$854=0,$T$785,Assumptions!$B$4)</f>
        <v>18234269.7236551</v>
      </c>
      <c r="S854" s="12" t="n">
        <f aca="false">IF($R$854&gt;Assumptions!$B$4,$Q$854/$R$854&gt;Assumptions!$B$13,FALSE())</f>
        <v>1</v>
      </c>
      <c r="T854" s="12" t="n">
        <f aca="false">IF($S$854,($Q$854+Assumptions!$B$14*Assumptions!$B$13)/($R$854+Assumptions!$B$14),IF($R$854&gt;Assumptions!$B$4,$Q$854/$R$854,Assumptions!$B$4))</f>
        <v>73.6703062301405</v>
      </c>
      <c r="U854" s="12" t="n">
        <f aca="false">IF($B$854=1,$I$854,$D$785*$T$854)</f>
        <v>68574942.020337</v>
      </c>
      <c r="V854" s="12" t="n">
        <f aca="false">IF($C$854=1,$J$854,$AI$785*$T$854)</f>
        <v>300000000</v>
      </c>
      <c r="W854" s="12" t="n">
        <f aca="false">IF($D$854=1,$K$854,$AF$785*$T$854)</f>
        <v>100000000</v>
      </c>
      <c r="X854" s="12" t="n">
        <f aca="false">IF($E$854=1,$L$854,$AC$785*$T$854)</f>
        <v>60000000</v>
      </c>
      <c r="Y854" s="12" t="n">
        <f aca="false">IF($F$854=1,$M$854,$Z$785*$T$854)</f>
        <v>221010918.690421</v>
      </c>
      <c r="Z854" s="12" t="n">
        <f aca="false">IF($G$854=1,$N$854,$W$785*$T$854)</f>
        <v>15000000</v>
      </c>
      <c r="AA854" s="12" t="n">
        <f aca="false">IF($H$854=1,$O$854,$T$785*$T$854)</f>
        <v>368351531.150702</v>
      </c>
      <c r="AB854" s="12" t="n">
        <f aca="false">($J$785+$O$785)*$T$854</f>
        <v>22354086.4919236</v>
      </c>
      <c r="AC854" s="12" t="n">
        <f aca="false">Assumptions!$B$20*$T$854</f>
        <v>663032756.071264</v>
      </c>
      <c r="AD854" s="12" t="n">
        <f aca="false">IF($S$854,Assumptions!$B$14*($T$854-Assumptions!$B$13),Assumptions!$B$4)</f>
        <v>181675765.575351</v>
      </c>
      <c r="AE854" s="12" t="n">
        <f aca="false">$U$854+$V$854+$W$854+$X$854+$Y$854+$Z$854+$AA$854+$AB$854+$AC$854+$AD$854</f>
        <v>2000000000</v>
      </c>
      <c r="AF854" s="12" t="n">
        <f aca="false">IF(AND(IF($B$854=1,$U$854&gt;=INDEX($U$796:$U$923,1+$A$854-Assumptions!$B$77),$U$854&gt;INDEX($U$796:$U$923,1+$A$854+Assumptions!$B$77)),IF($C$854=1,$V$854&gt;=INDEX($V$796:$V$923,1+$A$854-Assumptions!$B$78),$V$854&gt;INDEX($V$796:$V$923,1+$A$854+Assumptions!$B$78)),IF($D$854=1,$W$854&gt;=INDEX($W$796:$W$923,1+$A$854-Assumptions!$B$79),$W$854&gt;INDEX($W$796:$W$923,1+$A$854+Assumptions!$B$79)),IF($E$854=1,$X$854&gt;=INDEX($X$796:$X$923,1+$A$854-Assumptions!$B$80),$X$854&gt;INDEX($X$796:$X$923,1+$A$854+Assumptions!$B$80)),IF($F$854=1,$Y$854&gt;=INDEX($Y$796:$Y$923,1+$A$854-Assumptions!$B$81),$Y$854&gt;INDEX($Y$796:$Y$923,1+$A$854+Assumptions!$B$81)),IF($G$854=1,$Z$854&gt;=INDEX($Z$796:$Z$923,1+$A$854-Assumptions!$B$82),$Z$854&gt;INDEX($Z$796:$Z$923,1+$A$854+Assumptions!$B$82)),IF($H$854=1,$AA$854&gt;=INDEX($AA$796:$AA$923,1+$A$854-Assumptions!$B$83),$AA$854&gt;INDEX($AA$796:$AA$923,1+$A$854+Assumptions!$B$83))),1,0)</f>
        <v>0</v>
      </c>
    </row>
    <row r="855" customFormat="false" ht="15" hidden="true" customHeight="false" outlineLevel="0" collapsed="false">
      <c r="A855" s="6" t="n">
        <f aca="false">ROW()-ROW($A$796)+Assumptions!$B$4</f>
        <v>59</v>
      </c>
      <c r="B855" s="12" t="n">
        <f aca="false">MOD(QUOTIENT($A$855,Assumptions!$B$77),2)</f>
        <v>0</v>
      </c>
      <c r="C855" s="12" t="n">
        <f aca="false">MOD(QUOTIENT($A$855,Assumptions!$B$78),2)</f>
        <v>1</v>
      </c>
      <c r="D855" s="12" t="n">
        <f aca="false">MOD(QUOTIENT($A$855,Assumptions!$B$79),2)</f>
        <v>1</v>
      </c>
      <c r="E855" s="12" t="n">
        <f aca="false">MOD(QUOTIENT($A$855,Assumptions!$B$80),2)</f>
        <v>1</v>
      </c>
      <c r="F855" s="12" t="n">
        <f aca="false">MOD(QUOTIENT($A$855,Assumptions!$B$81),2)</f>
        <v>0</v>
      </c>
      <c r="G855" s="12" t="n">
        <f aca="false">MOD(QUOTIENT($A$855,Assumptions!$B$82),2)</f>
        <v>1</v>
      </c>
      <c r="H855" s="12" t="n">
        <f aca="false">MOD(QUOTIENT($A$855,Assumptions!$B$83),2)</f>
        <v>1</v>
      </c>
      <c r="I855" s="12" t="n">
        <f aca="false">IF($B$855=1,MIN(Assumptions!$B$67,MAX(Assumptions!$B$4,Assumptions!$B$26-(Assumptions!$B$4))),Assumptions!$B$4)</f>
        <v>0</v>
      </c>
      <c r="J855" s="12" t="n">
        <f aca="false">IF($C$855=1,MIN(Assumptions!$B$66,MAX(Assumptions!$B$4,Assumptions!$B$26-($I$855))),Assumptions!$B$4)</f>
        <v>300000000</v>
      </c>
      <c r="K855" s="12" t="n">
        <f aca="false">IF($D$855=1,MIN(Assumptions!$B$61,MAX(Assumptions!$B$4,Assumptions!$B$26-($I$855+$J$855))),Assumptions!$B$4)</f>
        <v>100000000</v>
      </c>
      <c r="L855" s="12" t="n">
        <f aca="false">IF($E$855=1,MIN(Assumptions!$B$56,MAX(Assumptions!$B$4,Assumptions!$B$26-($I$855+$J$855+$K$855))),Assumptions!$B$4)</f>
        <v>60000000</v>
      </c>
      <c r="M855" s="12" t="n">
        <f aca="false">IF($F$855=1,MIN(Assumptions!$B$51,MAX(Assumptions!$B$4,Assumptions!$B$26-($I$855+$J$855+$K$855+$L$855))),Assumptions!$B$4)</f>
        <v>0</v>
      </c>
      <c r="N855" s="12" t="n">
        <f aca="false">IF($G$855=1,MIN(Assumptions!$B$46,MAX(Assumptions!$B$4,Assumptions!$B$26-($I$855+$J$855+$K$855+$L$855+$M$855))),Assumptions!$B$4)</f>
        <v>15000000</v>
      </c>
      <c r="O855" s="12" t="n">
        <f aca="false">IF($H$855=1,MIN(Assumptions!$B$41,MAX(Assumptions!$B$4,Assumptions!$B$26-($I$855+$J$855+$K$855+$L$855+$M$855+$N$855))),Assumptions!$B$4)</f>
        <v>5000000</v>
      </c>
      <c r="P855" s="12" t="n">
        <f aca="false">$I$855+$J$855+$K$855+$L$855+$M$855+$N$855+$O$855</f>
        <v>480000000</v>
      </c>
      <c r="Q855" s="12" t="n">
        <f aca="false">MAX(Assumptions!$B$4,Assumptions!$B$26-$P$855)</f>
        <v>1520000000</v>
      </c>
      <c r="R855" s="12" t="n">
        <f aca="false">$J$785+$O$785+Assumptions!$B$20+IF($B$855=0,$D$785,Assumptions!$B$4)+IF($C$855=0,$AI$785,Assumptions!$B$4)+IF($D$855=0,$AF$785,Assumptions!$B$4)+IF($E$855=0,$AC$785,Assumptions!$B$4)+IF($F$855=0,$Z$785,Assumptions!$B$4)+IF($G$855=0,$W$785,Assumptions!$B$4)+IF($H$855=0,$T$785,Assumptions!$B$4)</f>
        <v>13234269.7236551</v>
      </c>
      <c r="S855" s="12" t="n">
        <f aca="false">IF($R$855&gt;Assumptions!$B$4,$Q$855/$R$855&gt;Assumptions!$B$13,FALSE())</f>
        <v>1</v>
      </c>
      <c r="T855" s="12" t="n">
        <f aca="false">IF($S$855,($Q$855+Assumptions!$B$14*Assumptions!$B$13)/($R$855+Assumptions!$B$14),IF($R$855&gt;Assumptions!$B$4,$Q$855/$R$855,Assumptions!$B$4))</f>
        <v>96.7633087992038</v>
      </c>
      <c r="U855" s="12" t="n">
        <f aca="false">IF($B$855=1,$I$855,$D$785*$T$855)</f>
        <v>90070730.3953976</v>
      </c>
      <c r="V855" s="12" t="n">
        <f aca="false">IF($C$855=1,$J$855,$AI$785*$T$855)</f>
        <v>300000000</v>
      </c>
      <c r="W855" s="12" t="n">
        <f aca="false">IF($D$855=1,$K$855,$AF$785*$T$855)</f>
        <v>100000000</v>
      </c>
      <c r="X855" s="12" t="n">
        <f aca="false">IF($E$855=1,$L$855,$AC$785*$T$855)</f>
        <v>60000000</v>
      </c>
      <c r="Y855" s="12" t="n">
        <f aca="false">IF($F$855=1,$M$855,$Z$785*$T$855)</f>
        <v>290289926.397612</v>
      </c>
      <c r="Z855" s="12" t="n">
        <f aca="false">IF($G$855=1,$N$855,$W$785*$T$855)</f>
        <v>15000000</v>
      </c>
      <c r="AA855" s="12" t="n">
        <f aca="false">IF($H$855=1,$O$855,$T$785*$T$855)</f>
        <v>5000000</v>
      </c>
      <c r="AB855" s="12" t="n">
        <f aca="false">($J$785+$O$785)*$T$855</f>
        <v>29361292.0161468</v>
      </c>
      <c r="AC855" s="12" t="n">
        <f aca="false">Assumptions!$B$20*$T$855</f>
        <v>870869779.192835</v>
      </c>
      <c r="AD855" s="12" t="n">
        <f aca="false">IF($S$855,Assumptions!$B$14*($T$855-Assumptions!$B$13),Assumptions!$B$4)</f>
        <v>239408271.99801</v>
      </c>
      <c r="AE855" s="12" t="n">
        <f aca="false">$U$855+$V$855+$W$855+$X$855+$Y$855+$Z$855+$AA$855+$AB$855+$AC$855+$AD$855</f>
        <v>2000000000</v>
      </c>
      <c r="AF855" s="12" t="n">
        <f aca="false">IF(AND(IF($B$855=1,$U$855&gt;=INDEX($U$796:$U$923,1+$A$855-Assumptions!$B$77),$U$855&gt;INDEX($U$796:$U$923,1+$A$855+Assumptions!$B$77)),IF($C$855=1,$V$855&gt;=INDEX($V$796:$V$923,1+$A$855-Assumptions!$B$78),$V$855&gt;INDEX($V$796:$V$923,1+$A$855+Assumptions!$B$78)),IF($D$855=1,$W$855&gt;=INDEX($W$796:$W$923,1+$A$855-Assumptions!$B$79),$W$855&gt;INDEX($W$796:$W$923,1+$A$855+Assumptions!$B$79)),IF($E$855=1,$X$855&gt;=INDEX($X$796:$X$923,1+$A$855-Assumptions!$B$80),$X$855&gt;INDEX($X$796:$X$923,1+$A$855+Assumptions!$B$80)),IF($F$855=1,$Y$855&gt;=INDEX($Y$796:$Y$923,1+$A$855-Assumptions!$B$81),$Y$855&gt;INDEX($Y$796:$Y$923,1+$A$855+Assumptions!$B$81)),IF($G$855=1,$Z$855&gt;=INDEX($Z$796:$Z$923,1+$A$855-Assumptions!$B$82),$Z$855&gt;INDEX($Z$796:$Z$923,1+$A$855+Assumptions!$B$82)),IF($H$855=1,$AA$855&gt;=INDEX($AA$796:$AA$923,1+$A$855-Assumptions!$B$83),$AA$855&gt;INDEX($AA$796:$AA$923,1+$A$855+Assumptions!$B$83))),1,0)</f>
        <v>0</v>
      </c>
    </row>
    <row r="856" customFormat="false" ht="15" hidden="true" customHeight="false" outlineLevel="0" collapsed="false">
      <c r="A856" s="6" t="n">
        <f aca="false">ROW()-ROW($A$796)+Assumptions!$B$4</f>
        <v>60</v>
      </c>
      <c r="B856" s="12" t="n">
        <f aca="false">MOD(QUOTIENT($A$856,Assumptions!$B$77),2)</f>
        <v>0</v>
      </c>
      <c r="C856" s="12" t="n">
        <f aca="false">MOD(QUOTIENT($A$856,Assumptions!$B$78),2)</f>
        <v>1</v>
      </c>
      <c r="D856" s="12" t="n">
        <f aca="false">MOD(QUOTIENT($A$856,Assumptions!$B$79),2)</f>
        <v>1</v>
      </c>
      <c r="E856" s="12" t="n">
        <f aca="false">MOD(QUOTIENT($A$856,Assumptions!$B$80),2)</f>
        <v>1</v>
      </c>
      <c r="F856" s="12" t="n">
        <f aca="false">MOD(QUOTIENT($A$856,Assumptions!$B$81),2)</f>
        <v>1</v>
      </c>
      <c r="G856" s="12" t="n">
        <f aca="false">MOD(QUOTIENT($A$856,Assumptions!$B$82),2)</f>
        <v>0</v>
      </c>
      <c r="H856" s="12" t="n">
        <f aca="false">MOD(QUOTIENT($A$856,Assumptions!$B$83),2)</f>
        <v>0</v>
      </c>
      <c r="I856" s="12" t="n">
        <f aca="false">IF($B$856=1,MIN(Assumptions!$B$67,MAX(Assumptions!$B$4,Assumptions!$B$26-(Assumptions!$B$4))),Assumptions!$B$4)</f>
        <v>0</v>
      </c>
      <c r="J856" s="12" t="n">
        <f aca="false">IF($C$856=1,MIN(Assumptions!$B$66,MAX(Assumptions!$B$4,Assumptions!$B$26-($I$856))),Assumptions!$B$4)</f>
        <v>300000000</v>
      </c>
      <c r="K856" s="12" t="n">
        <f aca="false">IF($D$856=1,MIN(Assumptions!$B$61,MAX(Assumptions!$B$4,Assumptions!$B$26-($I$856+$J$856))),Assumptions!$B$4)</f>
        <v>100000000</v>
      </c>
      <c r="L856" s="12" t="n">
        <f aca="false">IF($E$856=1,MIN(Assumptions!$B$56,MAX(Assumptions!$B$4,Assumptions!$B$26-($I$856+$J$856+$K$856))),Assumptions!$B$4)</f>
        <v>60000000</v>
      </c>
      <c r="M856" s="12" t="n">
        <f aca="false">IF($F$856=1,MIN(Assumptions!$B$51,MAX(Assumptions!$B$4,Assumptions!$B$26-($I$856+$J$856+$K$856+$L$856))),Assumptions!$B$4)</f>
        <v>30000000</v>
      </c>
      <c r="N856" s="12" t="n">
        <f aca="false">IF($G$856=1,MIN(Assumptions!$B$46,MAX(Assumptions!$B$4,Assumptions!$B$26-($I$856+$J$856+$K$856+$L$856+$M$856))),Assumptions!$B$4)</f>
        <v>0</v>
      </c>
      <c r="O856" s="12" t="n">
        <f aca="false">IF($H$856=1,MIN(Assumptions!$B$41,MAX(Assumptions!$B$4,Assumptions!$B$26-($I$856+$J$856+$K$856+$L$856+$M$856+$N$856))),Assumptions!$B$4)</f>
        <v>0</v>
      </c>
      <c r="P856" s="12" t="n">
        <f aca="false">$I$856+$J$856+$K$856+$L$856+$M$856+$N$856+$O$856</f>
        <v>490000000</v>
      </c>
      <c r="Q856" s="12" t="n">
        <f aca="false">MAX(Assumptions!$B$4,Assumptions!$B$26-$P$856)</f>
        <v>1510000000</v>
      </c>
      <c r="R856" s="12" t="n">
        <f aca="false">$J$785+$O$785+Assumptions!$B$20+IF($B$856=0,$D$785,Assumptions!$B$4)+IF($C$856=0,$AI$785,Assumptions!$B$4)+IF($D$856=0,$AF$785,Assumptions!$B$4)+IF($E$856=0,$AC$785,Assumptions!$B$4)+IF($F$856=0,$Z$785,Assumptions!$B$4)+IF($G$856=0,$W$785,Assumptions!$B$4)+IF($H$856=0,$T$785,Assumptions!$B$4)</f>
        <v>20234269.7236551</v>
      </c>
      <c r="S856" s="12" t="n">
        <f aca="false">IF($R$856&gt;Assumptions!$B$4,$Q$856/$R$856&gt;Assumptions!$B$13,FALSE())</f>
        <v>1</v>
      </c>
      <c r="T856" s="12" t="n">
        <f aca="false">IF($S$856,($Q$856+Assumptions!$B$14*Assumptions!$B$13)/($R$856+Assumptions!$B$14),IF($R$856&gt;Assumptions!$B$4,$Q$856/$R$856,Assumptions!$B$4))</f>
        <v>66.5295177010344</v>
      </c>
      <c r="U856" s="12" t="n">
        <f aca="false">IF($B$856=1,$I$856,$D$785*$T$856)</f>
        <v>61928042.0083672</v>
      </c>
      <c r="V856" s="12" t="n">
        <f aca="false">IF($C$856=1,$J$856,$AI$785*$T$856)</f>
        <v>300000000</v>
      </c>
      <c r="W856" s="12" t="n">
        <f aca="false">IF($D$856=1,$K$856,$AF$785*$T$856)</f>
        <v>100000000</v>
      </c>
      <c r="X856" s="12" t="n">
        <f aca="false">IF($E$856=1,$L$856,$AC$785*$T$856)</f>
        <v>60000000</v>
      </c>
      <c r="Y856" s="12" t="n">
        <f aca="false">IF($F$856=1,$M$856,$Z$785*$T$856)</f>
        <v>30000000</v>
      </c>
      <c r="Z856" s="12" t="n">
        <f aca="false">IF($G$856=1,$N$856,$W$785*$T$856)</f>
        <v>332647588.505172</v>
      </c>
      <c r="AA856" s="12" t="n">
        <f aca="false">IF($H$856=1,$O$856,$T$785*$T$856)</f>
        <v>332647588.505172</v>
      </c>
      <c r="AB856" s="12" t="n">
        <f aca="false">($J$785+$O$785)*$T$856</f>
        <v>20187327.4193942</v>
      </c>
      <c r="AC856" s="12" t="n">
        <f aca="false">Assumptions!$B$20*$T$856</f>
        <v>598765659.309309</v>
      </c>
      <c r="AD856" s="12" t="n">
        <f aca="false">IF($S$856,Assumptions!$B$14*($T$856-Assumptions!$B$13),Assumptions!$B$4)</f>
        <v>163823794.252586</v>
      </c>
      <c r="AE856" s="12" t="n">
        <f aca="false">$U$856+$V$856+$W$856+$X$856+$Y$856+$Z$856+$AA$856+$AB$856+$AC$856+$AD$856</f>
        <v>2000000000</v>
      </c>
      <c r="AF856" s="12" t="n">
        <f aca="false">IF(AND(IF($B$856=1,$U$856&gt;=INDEX($U$796:$U$923,1+$A$856-Assumptions!$B$77),$U$856&gt;INDEX($U$796:$U$923,1+$A$856+Assumptions!$B$77)),IF($C$856=1,$V$856&gt;=INDEX($V$796:$V$923,1+$A$856-Assumptions!$B$78),$V$856&gt;INDEX($V$796:$V$923,1+$A$856+Assumptions!$B$78)),IF($D$856=1,$W$856&gt;=INDEX($W$796:$W$923,1+$A$856-Assumptions!$B$79),$W$856&gt;INDEX($W$796:$W$923,1+$A$856+Assumptions!$B$79)),IF($E$856=1,$X$856&gt;=INDEX($X$796:$X$923,1+$A$856-Assumptions!$B$80),$X$856&gt;INDEX($X$796:$X$923,1+$A$856+Assumptions!$B$80)),IF($F$856=1,$Y$856&gt;=INDEX($Y$796:$Y$923,1+$A$856-Assumptions!$B$81),$Y$856&gt;INDEX($Y$796:$Y$923,1+$A$856+Assumptions!$B$81)),IF($G$856=1,$Z$856&gt;=INDEX($Z$796:$Z$923,1+$A$856-Assumptions!$B$82),$Z$856&gt;INDEX($Z$796:$Z$923,1+$A$856+Assumptions!$B$82)),IF($H$856=1,$AA$856&gt;=INDEX($AA$796:$AA$923,1+$A$856-Assumptions!$B$83),$AA$856&gt;INDEX($AA$796:$AA$923,1+$A$856+Assumptions!$B$83))),1,0)</f>
        <v>0</v>
      </c>
    </row>
    <row r="857" customFormat="false" ht="15" hidden="true" customHeight="false" outlineLevel="0" collapsed="false">
      <c r="A857" s="6" t="n">
        <f aca="false">ROW()-ROW($A$796)+Assumptions!$B$4</f>
        <v>61</v>
      </c>
      <c r="B857" s="12" t="n">
        <f aca="false">MOD(QUOTIENT($A$857,Assumptions!$B$77),2)</f>
        <v>0</v>
      </c>
      <c r="C857" s="12" t="n">
        <f aca="false">MOD(QUOTIENT($A$857,Assumptions!$B$78),2)</f>
        <v>1</v>
      </c>
      <c r="D857" s="12" t="n">
        <f aca="false">MOD(QUOTIENT($A$857,Assumptions!$B$79),2)</f>
        <v>1</v>
      </c>
      <c r="E857" s="12" t="n">
        <f aca="false">MOD(QUOTIENT($A$857,Assumptions!$B$80),2)</f>
        <v>1</v>
      </c>
      <c r="F857" s="12" t="n">
        <f aca="false">MOD(QUOTIENT($A$857,Assumptions!$B$81),2)</f>
        <v>1</v>
      </c>
      <c r="G857" s="12" t="n">
        <f aca="false">MOD(QUOTIENT($A$857,Assumptions!$B$82),2)</f>
        <v>0</v>
      </c>
      <c r="H857" s="12" t="n">
        <f aca="false">MOD(QUOTIENT($A$857,Assumptions!$B$83),2)</f>
        <v>1</v>
      </c>
      <c r="I857" s="12" t="n">
        <f aca="false">IF($B$857=1,MIN(Assumptions!$B$67,MAX(Assumptions!$B$4,Assumptions!$B$26-(Assumptions!$B$4))),Assumptions!$B$4)</f>
        <v>0</v>
      </c>
      <c r="J857" s="12" t="n">
        <f aca="false">IF($C$857=1,MIN(Assumptions!$B$66,MAX(Assumptions!$B$4,Assumptions!$B$26-($I$857))),Assumptions!$B$4)</f>
        <v>300000000</v>
      </c>
      <c r="K857" s="12" t="n">
        <f aca="false">IF($D$857=1,MIN(Assumptions!$B$61,MAX(Assumptions!$B$4,Assumptions!$B$26-($I$857+$J$857))),Assumptions!$B$4)</f>
        <v>100000000</v>
      </c>
      <c r="L857" s="12" t="n">
        <f aca="false">IF($E$857=1,MIN(Assumptions!$B$56,MAX(Assumptions!$B$4,Assumptions!$B$26-($I$857+$J$857+$K$857))),Assumptions!$B$4)</f>
        <v>60000000</v>
      </c>
      <c r="M857" s="12" t="n">
        <f aca="false">IF($F$857=1,MIN(Assumptions!$B$51,MAX(Assumptions!$B$4,Assumptions!$B$26-($I$857+$J$857+$K$857+$L$857))),Assumptions!$B$4)</f>
        <v>30000000</v>
      </c>
      <c r="N857" s="12" t="n">
        <f aca="false">IF($G$857=1,MIN(Assumptions!$B$46,MAX(Assumptions!$B$4,Assumptions!$B$26-($I$857+$J$857+$K$857+$L$857+$M$857))),Assumptions!$B$4)</f>
        <v>0</v>
      </c>
      <c r="O857" s="12" t="n">
        <f aca="false">IF($H$857=1,MIN(Assumptions!$B$41,MAX(Assumptions!$B$4,Assumptions!$B$26-($I$857+$J$857+$K$857+$L$857+$M$857+$N$857))),Assumptions!$B$4)</f>
        <v>5000000</v>
      </c>
      <c r="P857" s="12" t="n">
        <f aca="false">$I$857+$J$857+$K$857+$L$857+$M$857+$N$857+$O$857</f>
        <v>495000000</v>
      </c>
      <c r="Q857" s="12" t="n">
        <f aca="false">MAX(Assumptions!$B$4,Assumptions!$B$26-$P$857)</f>
        <v>1505000000</v>
      </c>
      <c r="R857" s="12" t="n">
        <f aca="false">$J$785+$O$785+Assumptions!$B$20+IF($B$857=0,$D$785,Assumptions!$B$4)+IF($C$857=0,$AI$785,Assumptions!$B$4)+IF($D$857=0,$AF$785,Assumptions!$B$4)+IF($E$857=0,$AC$785,Assumptions!$B$4)+IF($F$857=0,$Z$785,Assumptions!$B$4)+IF($G$857=0,$W$785,Assumptions!$B$4)+IF($H$857=0,$T$785,Assumptions!$B$4)</f>
        <v>15234269.7236551</v>
      </c>
      <c r="S857" s="12" t="n">
        <f aca="false">IF($R$857&gt;Assumptions!$B$4,$Q$857/$R$857&gt;Assumptions!$B$13,FALSE())</f>
        <v>1</v>
      </c>
      <c r="T857" s="12" t="n">
        <f aca="false">IF($S$857,($Q$857+Assumptions!$B$14*Assumptions!$B$13)/($R$857+Assumptions!$B$14),IF($R$857&gt;Assumptions!$B$4,$Q$857/$R$857,Assumptions!$B$4))</f>
        <v>85.0049098999099</v>
      </c>
      <c r="U857" s="12" t="n">
        <f aca="false">IF($B$857=1,$I$857,$D$785*$T$857)</f>
        <v>79125594.3693282</v>
      </c>
      <c r="V857" s="12" t="n">
        <f aca="false">IF($C$857=1,$J$857,$AI$785*$T$857)</f>
        <v>300000000</v>
      </c>
      <c r="W857" s="12" t="n">
        <f aca="false">IF($D$857=1,$K$857,$AF$785*$T$857)</f>
        <v>100000000</v>
      </c>
      <c r="X857" s="12" t="n">
        <f aca="false">IF($E$857=1,$L$857,$AC$785*$T$857)</f>
        <v>60000000</v>
      </c>
      <c r="Y857" s="12" t="n">
        <f aca="false">IF($F$857=1,$M$857,$Z$785*$T$857)</f>
        <v>30000000</v>
      </c>
      <c r="Z857" s="12" t="n">
        <f aca="false">IF($G$857=1,$N$857,$W$785*$T$857)</f>
        <v>425024549.49955</v>
      </c>
      <c r="AA857" s="12" t="n">
        <f aca="false">IF($H$857=1,$O$857,$T$785*$T$857)</f>
        <v>5000000</v>
      </c>
      <c r="AB857" s="12" t="n">
        <f aca="false">($J$785+$O$785)*$T$857</f>
        <v>25793392.2821585</v>
      </c>
      <c r="AC857" s="12" t="n">
        <f aca="false">Assumptions!$B$20*$T$857</f>
        <v>765044189.099189</v>
      </c>
      <c r="AD857" s="12" t="n">
        <f aca="false">IF($S$857,Assumptions!$B$14*($T$857-Assumptions!$B$13),Assumptions!$B$4)</f>
        <v>210012274.749775</v>
      </c>
      <c r="AE857" s="12" t="n">
        <f aca="false">$U$857+$V$857+$W$857+$X$857+$Y$857+$Z$857+$AA$857+$AB$857+$AC$857+$AD$857</f>
        <v>2000000000</v>
      </c>
      <c r="AF857" s="12" t="n">
        <f aca="false">IF(AND(IF($B$857=1,$U$857&gt;=INDEX($U$796:$U$923,1+$A$857-Assumptions!$B$77),$U$857&gt;INDEX($U$796:$U$923,1+$A$857+Assumptions!$B$77)),IF($C$857=1,$V$857&gt;=INDEX($V$796:$V$923,1+$A$857-Assumptions!$B$78),$V$857&gt;INDEX($V$796:$V$923,1+$A$857+Assumptions!$B$78)),IF($D$857=1,$W$857&gt;=INDEX($W$796:$W$923,1+$A$857-Assumptions!$B$79),$W$857&gt;INDEX($W$796:$W$923,1+$A$857+Assumptions!$B$79)),IF($E$857=1,$X$857&gt;=INDEX($X$796:$X$923,1+$A$857-Assumptions!$B$80),$X$857&gt;INDEX($X$796:$X$923,1+$A$857+Assumptions!$B$80)),IF($F$857=1,$Y$857&gt;=INDEX($Y$796:$Y$923,1+$A$857-Assumptions!$B$81),$Y$857&gt;INDEX($Y$796:$Y$923,1+$A$857+Assumptions!$B$81)),IF($G$857=1,$Z$857&gt;=INDEX($Z$796:$Z$923,1+$A$857-Assumptions!$B$82),$Z$857&gt;INDEX($Z$796:$Z$923,1+$A$857+Assumptions!$B$82)),IF($H$857=1,$AA$857&gt;=INDEX($AA$796:$AA$923,1+$A$857-Assumptions!$B$83),$AA$857&gt;INDEX($AA$796:$AA$923,1+$A$857+Assumptions!$B$83))),1,0)</f>
        <v>0</v>
      </c>
    </row>
    <row r="858" customFormat="false" ht="15" hidden="true" customHeight="false" outlineLevel="0" collapsed="false">
      <c r="A858" s="6" t="n">
        <f aca="false">ROW()-ROW($A$796)+Assumptions!$B$4</f>
        <v>62</v>
      </c>
      <c r="B858" s="12" t="n">
        <f aca="false">MOD(QUOTIENT($A$858,Assumptions!$B$77),2)</f>
        <v>0</v>
      </c>
      <c r="C858" s="12" t="n">
        <f aca="false">MOD(QUOTIENT($A$858,Assumptions!$B$78),2)</f>
        <v>1</v>
      </c>
      <c r="D858" s="12" t="n">
        <f aca="false">MOD(QUOTIENT($A$858,Assumptions!$B$79),2)</f>
        <v>1</v>
      </c>
      <c r="E858" s="12" t="n">
        <f aca="false">MOD(QUOTIENT($A$858,Assumptions!$B$80),2)</f>
        <v>1</v>
      </c>
      <c r="F858" s="12" t="n">
        <f aca="false">MOD(QUOTIENT($A$858,Assumptions!$B$81),2)</f>
        <v>1</v>
      </c>
      <c r="G858" s="12" t="n">
        <f aca="false">MOD(QUOTIENT($A$858,Assumptions!$B$82),2)</f>
        <v>1</v>
      </c>
      <c r="H858" s="12" t="n">
        <f aca="false">MOD(QUOTIENT($A$858,Assumptions!$B$83),2)</f>
        <v>0</v>
      </c>
      <c r="I858" s="12" t="n">
        <f aca="false">IF($B$858=1,MIN(Assumptions!$B$67,MAX(Assumptions!$B$4,Assumptions!$B$26-(Assumptions!$B$4))),Assumptions!$B$4)</f>
        <v>0</v>
      </c>
      <c r="J858" s="12" t="n">
        <f aca="false">IF($C$858=1,MIN(Assumptions!$B$66,MAX(Assumptions!$B$4,Assumptions!$B$26-($I$858))),Assumptions!$B$4)</f>
        <v>300000000</v>
      </c>
      <c r="K858" s="12" t="n">
        <f aca="false">IF($D$858=1,MIN(Assumptions!$B$61,MAX(Assumptions!$B$4,Assumptions!$B$26-($I$858+$J$858))),Assumptions!$B$4)</f>
        <v>100000000</v>
      </c>
      <c r="L858" s="12" t="n">
        <f aca="false">IF($E$858=1,MIN(Assumptions!$B$56,MAX(Assumptions!$B$4,Assumptions!$B$26-($I$858+$J$858+$K$858))),Assumptions!$B$4)</f>
        <v>60000000</v>
      </c>
      <c r="M858" s="12" t="n">
        <f aca="false">IF($F$858=1,MIN(Assumptions!$B$51,MAX(Assumptions!$B$4,Assumptions!$B$26-($I$858+$J$858+$K$858+$L$858))),Assumptions!$B$4)</f>
        <v>30000000</v>
      </c>
      <c r="N858" s="12" t="n">
        <f aca="false">IF($G$858=1,MIN(Assumptions!$B$46,MAX(Assumptions!$B$4,Assumptions!$B$26-($I$858+$J$858+$K$858+$L$858+$M$858))),Assumptions!$B$4)</f>
        <v>15000000</v>
      </c>
      <c r="O858" s="12" t="n">
        <f aca="false">IF($H$858=1,MIN(Assumptions!$B$41,MAX(Assumptions!$B$4,Assumptions!$B$26-($I$858+$J$858+$K$858+$L$858+$M$858+$N$858))),Assumptions!$B$4)</f>
        <v>0</v>
      </c>
      <c r="P858" s="12" t="n">
        <f aca="false">$I$858+$J$858+$K$858+$L$858+$M$858+$N$858+$O$858</f>
        <v>505000000</v>
      </c>
      <c r="Q858" s="12" t="n">
        <f aca="false">MAX(Assumptions!$B$4,Assumptions!$B$26-$P$858)</f>
        <v>1495000000</v>
      </c>
      <c r="R858" s="12" t="n">
        <f aca="false">$J$785+$O$785+Assumptions!$B$20+IF($B$858=0,$D$785,Assumptions!$B$4)+IF($C$858=0,$AI$785,Assumptions!$B$4)+IF($D$858=0,$AF$785,Assumptions!$B$4)+IF($E$858=0,$AC$785,Assumptions!$B$4)+IF($F$858=0,$Z$785,Assumptions!$B$4)+IF($G$858=0,$W$785,Assumptions!$B$4)+IF($H$858=0,$T$785,Assumptions!$B$4)</f>
        <v>15234269.7236551</v>
      </c>
      <c r="S858" s="12" t="n">
        <f aca="false">IF($R$858&gt;Assumptions!$B$4,$Q$858/$R$858&gt;Assumptions!$B$13,FALSE())</f>
        <v>1</v>
      </c>
      <c r="T858" s="12" t="n">
        <f aca="false">IF($S$858,($Q$858+Assumptions!$B$14*Assumptions!$B$13)/($R$858+Assumptions!$B$14),IF($R$858&gt;Assumptions!$B$4,$Q$858/$R$858,Assumptions!$B$4))</f>
        <v>84.4410299005739</v>
      </c>
      <c r="U858" s="12" t="n">
        <f aca="false">IF($B$858=1,$I$858,$D$785*$T$858)</f>
        <v>78600714.8046892</v>
      </c>
      <c r="V858" s="12" t="n">
        <f aca="false">IF($C$858=1,$J$858,$AI$785*$T$858)</f>
        <v>300000000</v>
      </c>
      <c r="W858" s="12" t="n">
        <f aca="false">IF($D$858=1,$K$858,$AF$785*$T$858)</f>
        <v>100000000</v>
      </c>
      <c r="X858" s="12" t="n">
        <f aca="false">IF($E$858=1,$L$858,$AC$785*$T$858)</f>
        <v>60000000</v>
      </c>
      <c r="Y858" s="12" t="n">
        <f aca="false">IF($F$858=1,$M$858,$Z$785*$T$858)</f>
        <v>30000000</v>
      </c>
      <c r="Z858" s="12" t="n">
        <f aca="false">IF($G$858=1,$N$858,$W$785*$T$858)</f>
        <v>15000000</v>
      </c>
      <c r="AA858" s="12" t="n">
        <f aca="false">IF($H$858=1,$O$858,$T$785*$T$858)</f>
        <v>422205149.502869</v>
      </c>
      <c r="AB858" s="12" t="n">
        <f aca="false">($J$785+$O$785)*$T$858</f>
        <v>25622291.8358423</v>
      </c>
      <c r="AC858" s="12" t="n">
        <f aca="false">Assumptions!$B$20*$T$858</f>
        <v>759969269.105165</v>
      </c>
      <c r="AD858" s="12" t="n">
        <f aca="false">IF($S$858,Assumptions!$B$14*($T$858-Assumptions!$B$13),Assumptions!$B$4)</f>
        <v>208602574.751435</v>
      </c>
      <c r="AE858" s="12" t="n">
        <f aca="false">$U$858+$V$858+$W$858+$X$858+$Y$858+$Z$858+$AA$858+$AB$858+$AC$858+$AD$858</f>
        <v>2000000000</v>
      </c>
      <c r="AF858" s="12" t="n">
        <f aca="false">IF(AND(IF($B$858=1,$U$858&gt;=INDEX($U$796:$U$923,1+$A$858-Assumptions!$B$77),$U$858&gt;INDEX($U$796:$U$923,1+$A$858+Assumptions!$B$77)),IF($C$858=1,$V$858&gt;=INDEX($V$796:$V$923,1+$A$858-Assumptions!$B$78),$V$858&gt;INDEX($V$796:$V$923,1+$A$858+Assumptions!$B$78)),IF($D$858=1,$W$858&gt;=INDEX($W$796:$W$923,1+$A$858-Assumptions!$B$79),$W$858&gt;INDEX($W$796:$W$923,1+$A$858+Assumptions!$B$79)),IF($E$858=1,$X$858&gt;=INDEX($X$796:$X$923,1+$A$858-Assumptions!$B$80),$X$858&gt;INDEX($X$796:$X$923,1+$A$858+Assumptions!$B$80)),IF($F$858=1,$Y$858&gt;=INDEX($Y$796:$Y$923,1+$A$858-Assumptions!$B$81),$Y$858&gt;INDEX($Y$796:$Y$923,1+$A$858+Assumptions!$B$81)),IF($G$858=1,$Z$858&gt;=INDEX($Z$796:$Z$923,1+$A$858-Assumptions!$B$82),$Z$858&gt;INDEX($Z$796:$Z$923,1+$A$858+Assumptions!$B$82)),IF($H$858=1,$AA$858&gt;=INDEX($AA$796:$AA$923,1+$A$858-Assumptions!$B$83),$AA$858&gt;INDEX($AA$796:$AA$923,1+$A$858+Assumptions!$B$83))),1,0)</f>
        <v>0</v>
      </c>
    </row>
    <row r="859" customFormat="false" ht="15" hidden="true" customHeight="false" outlineLevel="0" collapsed="false">
      <c r="A859" s="6" t="n">
        <f aca="false">ROW()-ROW($A$796)+Assumptions!$B$4</f>
        <v>63</v>
      </c>
      <c r="B859" s="12" t="n">
        <f aca="false">MOD(QUOTIENT($A$859,Assumptions!$B$77),2)</f>
        <v>0</v>
      </c>
      <c r="C859" s="12" t="n">
        <f aca="false">MOD(QUOTIENT($A$859,Assumptions!$B$78),2)</f>
        <v>1</v>
      </c>
      <c r="D859" s="12" t="n">
        <f aca="false">MOD(QUOTIENT($A$859,Assumptions!$B$79),2)</f>
        <v>1</v>
      </c>
      <c r="E859" s="12" t="n">
        <f aca="false">MOD(QUOTIENT($A$859,Assumptions!$B$80),2)</f>
        <v>1</v>
      </c>
      <c r="F859" s="12" t="n">
        <f aca="false">MOD(QUOTIENT($A$859,Assumptions!$B$81),2)</f>
        <v>1</v>
      </c>
      <c r="G859" s="12" t="n">
        <f aca="false">MOD(QUOTIENT($A$859,Assumptions!$B$82),2)</f>
        <v>1</v>
      </c>
      <c r="H859" s="12" t="n">
        <f aca="false">MOD(QUOTIENT($A$859,Assumptions!$B$83),2)</f>
        <v>1</v>
      </c>
      <c r="I859" s="12" t="n">
        <f aca="false">IF($B$859=1,MIN(Assumptions!$B$67,MAX(Assumptions!$B$4,Assumptions!$B$26-(Assumptions!$B$4))),Assumptions!$B$4)</f>
        <v>0</v>
      </c>
      <c r="J859" s="12" t="n">
        <f aca="false">IF($C$859=1,MIN(Assumptions!$B$66,MAX(Assumptions!$B$4,Assumptions!$B$26-($I$859))),Assumptions!$B$4)</f>
        <v>300000000</v>
      </c>
      <c r="K859" s="12" t="n">
        <f aca="false">IF($D$859=1,MIN(Assumptions!$B$61,MAX(Assumptions!$B$4,Assumptions!$B$26-($I$859+$J$859))),Assumptions!$B$4)</f>
        <v>100000000</v>
      </c>
      <c r="L859" s="12" t="n">
        <f aca="false">IF($E$859=1,MIN(Assumptions!$B$56,MAX(Assumptions!$B$4,Assumptions!$B$26-($I$859+$J$859+$K$859))),Assumptions!$B$4)</f>
        <v>60000000</v>
      </c>
      <c r="M859" s="12" t="n">
        <f aca="false">IF($F$859=1,MIN(Assumptions!$B$51,MAX(Assumptions!$B$4,Assumptions!$B$26-($I$859+$J$859+$K$859+$L$859))),Assumptions!$B$4)</f>
        <v>30000000</v>
      </c>
      <c r="N859" s="12" t="n">
        <f aca="false">IF($G$859=1,MIN(Assumptions!$B$46,MAX(Assumptions!$B$4,Assumptions!$B$26-($I$859+$J$859+$K$859+$L$859+$M$859))),Assumptions!$B$4)</f>
        <v>15000000</v>
      </c>
      <c r="O859" s="12" t="n">
        <f aca="false">IF($H$859=1,MIN(Assumptions!$B$41,MAX(Assumptions!$B$4,Assumptions!$B$26-($I$859+$J$859+$K$859+$L$859+$M$859+$N$859))),Assumptions!$B$4)</f>
        <v>5000000</v>
      </c>
      <c r="P859" s="12" t="n">
        <f aca="false">$I$859+$J$859+$K$859+$L$859+$M$859+$N$859+$O$859</f>
        <v>510000000</v>
      </c>
      <c r="Q859" s="12" t="n">
        <f aca="false">MAX(Assumptions!$B$4,Assumptions!$B$26-$P$859)</f>
        <v>1490000000</v>
      </c>
      <c r="R859" s="12" t="n">
        <f aca="false">$J$785+$O$785+Assumptions!$B$20+IF($B$859=0,$D$785,Assumptions!$B$4)+IF($C$859=0,$AI$785,Assumptions!$B$4)+IF($D$859=0,$AF$785,Assumptions!$B$4)+IF($E$859=0,$AC$785,Assumptions!$B$4)+IF($F$859=0,$Z$785,Assumptions!$B$4)+IF($G$859=0,$W$785,Assumptions!$B$4)+IF($H$859=0,$T$785,Assumptions!$B$4)</f>
        <v>10234269.7236551</v>
      </c>
      <c r="S859" s="12" t="n">
        <f aca="false">IF($R$859&gt;Assumptions!$B$4,$Q$859/$R$859&gt;Assumptions!$B$13,FALSE())</f>
        <v>1</v>
      </c>
      <c r="T859" s="12" t="n">
        <f aca="false">IF($S$859,($Q$859+Assumptions!$B$14*Assumptions!$B$13)/($R$859+Assumptions!$B$14),IF($R$859&gt;Assumptions!$B$4,$Q$859/$R$859,Assumptions!$B$4))</f>
        <v>117.203422920087</v>
      </c>
      <c r="U859" s="12" t="n">
        <f aca="false">IF($B$859=1,$I$859,$D$785*$T$859)</f>
        <v>109097115.820617</v>
      </c>
      <c r="V859" s="12" t="n">
        <f aca="false">IF($C$859=1,$J$859,$AI$785*$T$859)</f>
        <v>300000000</v>
      </c>
      <c r="W859" s="12" t="n">
        <f aca="false">IF($D$859=1,$K$859,$AF$785*$T$859)</f>
        <v>100000000</v>
      </c>
      <c r="X859" s="12" t="n">
        <f aca="false">IF($E$859=1,$L$859,$AC$785*$T$859)</f>
        <v>60000000</v>
      </c>
      <c r="Y859" s="12" t="n">
        <f aca="false">IF($F$859=1,$M$859,$Z$785*$T$859)</f>
        <v>30000000</v>
      </c>
      <c r="Z859" s="12" t="n">
        <f aca="false">IF($G$859=1,$N$859,$W$785*$T$859)</f>
        <v>15000000</v>
      </c>
      <c r="AA859" s="12" t="n">
        <f aca="false">IF($H$859=1,$O$859,$T$785*$T$859)</f>
        <v>5000000</v>
      </c>
      <c r="AB859" s="12" t="n">
        <f aca="false">($J$785+$O$785)*$T$859</f>
        <v>35563520.5983875</v>
      </c>
      <c r="AC859" s="12" t="n">
        <f aca="false">Assumptions!$B$20*$T$859</f>
        <v>1054830806.28078</v>
      </c>
      <c r="AD859" s="12" t="n">
        <f aca="false">IF($S$859,Assumptions!$B$14*($T$859-Assumptions!$B$13),Assumptions!$B$4)</f>
        <v>290508557.300216</v>
      </c>
      <c r="AE859" s="12" t="n">
        <f aca="false">$U$859+$V$859+$W$859+$X$859+$Y$859+$Z$859+$AA$859+$AB$859+$AC$859+$AD$859</f>
        <v>2000000000</v>
      </c>
      <c r="AF859" s="12" t="n">
        <f aca="false">IF(AND(IF($B$859=1,$U$859&gt;=INDEX($U$796:$U$923,1+$A$859-Assumptions!$B$77),$U$859&gt;INDEX($U$796:$U$923,1+$A$859+Assumptions!$B$77)),IF($C$859=1,$V$859&gt;=INDEX($V$796:$V$923,1+$A$859-Assumptions!$B$78),$V$859&gt;INDEX($V$796:$V$923,1+$A$859+Assumptions!$B$78)),IF($D$859=1,$W$859&gt;=INDEX($W$796:$W$923,1+$A$859-Assumptions!$B$79),$W$859&gt;INDEX($W$796:$W$923,1+$A$859+Assumptions!$B$79)),IF($E$859=1,$X$859&gt;=INDEX($X$796:$X$923,1+$A$859-Assumptions!$B$80),$X$859&gt;INDEX($X$796:$X$923,1+$A$859+Assumptions!$B$80)),IF($F$859=1,$Y$859&gt;=INDEX($Y$796:$Y$923,1+$A$859-Assumptions!$B$81),$Y$859&gt;INDEX($Y$796:$Y$923,1+$A$859+Assumptions!$B$81)),IF($G$859=1,$Z$859&gt;=INDEX($Z$796:$Z$923,1+$A$859-Assumptions!$B$82),$Z$859&gt;INDEX($Z$796:$Z$923,1+$A$859+Assumptions!$B$82)),IF($H$859=1,$AA$859&gt;=INDEX($AA$796:$AA$923,1+$A$859-Assumptions!$B$83),$AA$859&gt;INDEX($AA$796:$AA$923,1+$A$859+Assumptions!$B$83))),1,0)</f>
        <v>0</v>
      </c>
    </row>
    <row r="860" customFormat="false" ht="15" hidden="true" customHeight="false" outlineLevel="0" collapsed="false">
      <c r="A860" s="6" t="n">
        <f aca="false">ROW()-ROW($A$796)+Assumptions!$B$4</f>
        <v>64</v>
      </c>
      <c r="B860" s="12" t="n">
        <f aca="false">MOD(QUOTIENT($A$860,Assumptions!$B$77),2)</f>
        <v>1</v>
      </c>
      <c r="C860" s="12" t="n">
        <f aca="false">MOD(QUOTIENT($A$860,Assumptions!$B$78),2)</f>
        <v>0</v>
      </c>
      <c r="D860" s="12" t="n">
        <f aca="false">MOD(QUOTIENT($A$860,Assumptions!$B$79),2)</f>
        <v>0</v>
      </c>
      <c r="E860" s="12" t="n">
        <f aca="false">MOD(QUOTIENT($A$860,Assumptions!$B$80),2)</f>
        <v>0</v>
      </c>
      <c r="F860" s="12" t="n">
        <f aca="false">MOD(QUOTIENT($A$860,Assumptions!$B$81),2)</f>
        <v>0</v>
      </c>
      <c r="G860" s="12" t="n">
        <f aca="false">MOD(QUOTIENT($A$860,Assumptions!$B$82),2)</f>
        <v>0</v>
      </c>
      <c r="H860" s="12" t="n">
        <f aca="false">MOD(QUOTIENT($A$860,Assumptions!$B$83),2)</f>
        <v>0</v>
      </c>
      <c r="I860" s="12" t="n">
        <f aca="false">IF($B$860=1,MIN(Assumptions!$B$67,MAX(Assumptions!$B$4,Assumptions!$B$26-(Assumptions!$B$4))),Assumptions!$B$4)</f>
        <v>30000000</v>
      </c>
      <c r="J860" s="12" t="n">
        <f aca="false">IF($C$860=1,MIN(Assumptions!$B$66,MAX(Assumptions!$B$4,Assumptions!$B$26-($I$860))),Assumptions!$B$4)</f>
        <v>0</v>
      </c>
      <c r="K860" s="12" t="n">
        <f aca="false">IF($D$860=1,MIN(Assumptions!$B$61,MAX(Assumptions!$B$4,Assumptions!$B$26-($I$860+$J$860))),Assumptions!$B$4)</f>
        <v>0</v>
      </c>
      <c r="L860" s="12" t="n">
        <f aca="false">IF($E$860=1,MIN(Assumptions!$B$56,MAX(Assumptions!$B$4,Assumptions!$B$26-($I$860+$J$860+$K$860))),Assumptions!$B$4)</f>
        <v>0</v>
      </c>
      <c r="M860" s="12" t="n">
        <f aca="false">IF($F$860=1,MIN(Assumptions!$B$51,MAX(Assumptions!$B$4,Assumptions!$B$26-($I$860+$J$860+$K$860+$L$860))),Assumptions!$B$4)</f>
        <v>0</v>
      </c>
      <c r="N860" s="12" t="n">
        <f aca="false">IF($G$860=1,MIN(Assumptions!$B$46,MAX(Assumptions!$B$4,Assumptions!$B$26-($I$860+$J$860+$K$860+$L$860+$M$860))),Assumptions!$B$4)</f>
        <v>0</v>
      </c>
      <c r="O860" s="12" t="n">
        <f aca="false">IF($H$860=1,MIN(Assumptions!$B$41,MAX(Assumptions!$B$4,Assumptions!$B$26-($I$860+$J$860+$K$860+$L$860+$M$860+$N$860))),Assumptions!$B$4)</f>
        <v>0</v>
      </c>
      <c r="P860" s="12" t="n">
        <f aca="false">$I$860+$J$860+$K$860+$L$860+$M$860+$N$860+$O$860</f>
        <v>30000000</v>
      </c>
      <c r="Q860" s="12" t="n">
        <f aca="false">MAX(Assumptions!$B$4,Assumptions!$B$26-$P$860)</f>
        <v>1970000000</v>
      </c>
      <c r="R860" s="12" t="n">
        <f aca="false">$J$785+$O$785+Assumptions!$B$20+IF($B$860=0,$D$785,Assumptions!$B$4)+IF($C$860=0,$AI$785,Assumptions!$B$4)+IF($D$860=0,$AF$785,Assumptions!$B$4)+IF($E$860=0,$AC$785,Assumptions!$B$4)+IF($F$860=0,$Z$785,Assumptions!$B$4)+IF($G$860=0,$W$785,Assumptions!$B$4)+IF($H$860=0,$T$785,Assumptions!$B$4)</f>
        <v>32598489.851011</v>
      </c>
      <c r="S860" s="12" t="n">
        <f aca="false">IF($R$860&gt;Assumptions!$B$4,$Q$860/$R$860&gt;Assumptions!$B$13,FALSE())</f>
        <v>1</v>
      </c>
      <c r="T860" s="12" t="n">
        <f aca="false">IF($S$860,($Q$860+Assumptions!$B$14*Assumptions!$B$13)/($R$860+Assumptions!$B$14),IF($R$860&gt;Assumptions!$B$4,$Q$860/$R$860,Assumptions!$B$4))</f>
        <v>56.1989991128687</v>
      </c>
      <c r="U860" s="12" t="n">
        <f aca="false">IF($B$860=1,$I$860,$D$785*$T$860)</f>
        <v>30000000</v>
      </c>
      <c r="V860" s="12" t="n">
        <f aca="false">IF($C$860=1,$J$860,$AI$785*$T$860)</f>
        <v>345916946.71918</v>
      </c>
      <c r="W860" s="12" t="n">
        <f aca="false">IF($D$860=1,$K$860,$AF$785*$T$860)</f>
        <v>97777281.8157619</v>
      </c>
      <c r="X860" s="12" t="n">
        <f aca="false">IF($E$860=1,$L$860,$AC$785*$T$860)</f>
        <v>134877597.870885</v>
      </c>
      <c r="Y860" s="12" t="n">
        <f aca="false">IF($F$860=1,$M$860,$Z$785*$T$860)</f>
        <v>168596997.338606</v>
      </c>
      <c r="Z860" s="12" t="n">
        <f aca="false">IF($G$860=1,$N$860,$W$785*$T$860)</f>
        <v>280994995.564344</v>
      </c>
      <c r="AA860" s="12" t="n">
        <f aca="false">IF($H$860=1,$O$860,$T$785*$T$860)</f>
        <v>280994995.564344</v>
      </c>
      <c r="AB860" s="12" t="n">
        <f aca="false">($J$785+$O$785)*$T$860</f>
        <v>17052695.3288899</v>
      </c>
      <c r="AC860" s="12" t="n">
        <f aca="false">Assumptions!$B$20*$T$860</f>
        <v>505790992.015818</v>
      </c>
      <c r="AD860" s="12" t="n">
        <f aca="false">IF($S$860,Assumptions!$B$14*($T$860-Assumptions!$B$13),Assumptions!$B$4)</f>
        <v>137997497.782172</v>
      </c>
      <c r="AE860" s="12" t="n">
        <f aca="false">$U$860+$V$860+$W$860+$X$860+$Y$860+$Z$860+$AA$860+$AB$860+$AC$860+$AD$860</f>
        <v>2000000000</v>
      </c>
      <c r="AF860" s="12" t="n">
        <f aca="false">IF(AND(IF($B$860=1,$U$860&gt;=INDEX($U$796:$U$923,1+$A$860-Assumptions!$B$77),$U$860&gt;INDEX($U$796:$U$923,1+$A$860+Assumptions!$B$77)),IF($C$860=1,$V$860&gt;=INDEX($V$796:$V$923,1+$A$860-Assumptions!$B$78),$V$860&gt;INDEX($V$796:$V$923,1+$A$860+Assumptions!$B$78)),IF($D$860=1,$W$860&gt;=INDEX($W$796:$W$923,1+$A$860-Assumptions!$B$79),$W$860&gt;INDEX($W$796:$W$923,1+$A$860+Assumptions!$B$79)),IF($E$860=1,$X$860&gt;=INDEX($X$796:$X$923,1+$A$860-Assumptions!$B$80),$X$860&gt;INDEX($X$796:$X$923,1+$A$860+Assumptions!$B$80)),IF($F$860=1,$Y$860&gt;=INDEX($Y$796:$Y$923,1+$A$860-Assumptions!$B$81),$Y$860&gt;INDEX($Y$796:$Y$923,1+$A$860+Assumptions!$B$81)),IF($G$860=1,$Z$860&gt;=INDEX($Z$796:$Z$923,1+$A$860-Assumptions!$B$82),$Z$860&gt;INDEX($Z$796:$Z$923,1+$A$860+Assumptions!$B$82)),IF($H$860=1,$AA$860&gt;=INDEX($AA$796:$AA$923,1+$A$860-Assumptions!$B$83),$AA$860&gt;INDEX($AA$796:$AA$923,1+$A$860+Assumptions!$B$83))),1,0)</f>
        <v>0</v>
      </c>
    </row>
    <row r="861" customFormat="false" ht="15" hidden="true" customHeight="false" outlineLevel="0" collapsed="false">
      <c r="A861" s="6" t="n">
        <f aca="false">ROW()-ROW($A$796)+Assumptions!$B$4</f>
        <v>65</v>
      </c>
      <c r="B861" s="12" t="n">
        <f aca="false">MOD(QUOTIENT($A$861,Assumptions!$B$77),2)</f>
        <v>1</v>
      </c>
      <c r="C861" s="12" t="n">
        <f aca="false">MOD(QUOTIENT($A$861,Assumptions!$B$78),2)</f>
        <v>0</v>
      </c>
      <c r="D861" s="12" t="n">
        <f aca="false">MOD(QUOTIENT($A$861,Assumptions!$B$79),2)</f>
        <v>0</v>
      </c>
      <c r="E861" s="12" t="n">
        <f aca="false">MOD(QUOTIENT($A$861,Assumptions!$B$80),2)</f>
        <v>0</v>
      </c>
      <c r="F861" s="12" t="n">
        <f aca="false">MOD(QUOTIENT($A$861,Assumptions!$B$81),2)</f>
        <v>0</v>
      </c>
      <c r="G861" s="12" t="n">
        <f aca="false">MOD(QUOTIENT($A$861,Assumptions!$B$82),2)</f>
        <v>0</v>
      </c>
      <c r="H861" s="12" t="n">
        <f aca="false">MOD(QUOTIENT($A$861,Assumptions!$B$83),2)</f>
        <v>1</v>
      </c>
      <c r="I861" s="12" t="n">
        <f aca="false">IF($B$861=1,MIN(Assumptions!$B$67,MAX(Assumptions!$B$4,Assumptions!$B$26-(Assumptions!$B$4))),Assumptions!$B$4)</f>
        <v>30000000</v>
      </c>
      <c r="J861" s="12" t="n">
        <f aca="false">IF($C$861=1,MIN(Assumptions!$B$66,MAX(Assumptions!$B$4,Assumptions!$B$26-($I$861))),Assumptions!$B$4)</f>
        <v>0</v>
      </c>
      <c r="K861" s="12" t="n">
        <f aca="false">IF($D$861=1,MIN(Assumptions!$B$61,MAX(Assumptions!$B$4,Assumptions!$B$26-($I$861+$J$861))),Assumptions!$B$4)</f>
        <v>0</v>
      </c>
      <c r="L861" s="12" t="n">
        <f aca="false">IF($E$861=1,MIN(Assumptions!$B$56,MAX(Assumptions!$B$4,Assumptions!$B$26-($I$861+$J$861+$K$861))),Assumptions!$B$4)</f>
        <v>0</v>
      </c>
      <c r="M861" s="12" t="n">
        <f aca="false">IF($F$861=1,MIN(Assumptions!$B$51,MAX(Assumptions!$B$4,Assumptions!$B$26-($I$861+$J$861+$K$861+$L$861))),Assumptions!$B$4)</f>
        <v>0</v>
      </c>
      <c r="N861" s="12" t="n">
        <f aca="false">IF($G$861=1,MIN(Assumptions!$B$46,MAX(Assumptions!$B$4,Assumptions!$B$26-($I$861+$J$861+$K$861+$L$861+$M$861))),Assumptions!$B$4)</f>
        <v>0</v>
      </c>
      <c r="O861" s="12" t="n">
        <f aca="false">IF($H$861=1,MIN(Assumptions!$B$41,MAX(Assumptions!$B$4,Assumptions!$B$26-($I$861+$J$861+$K$861+$L$861+$M$861+$N$861))),Assumptions!$B$4)</f>
        <v>5000000</v>
      </c>
      <c r="P861" s="12" t="n">
        <f aca="false">$I$861+$J$861+$K$861+$L$861+$M$861+$N$861+$O$861</f>
        <v>35000000</v>
      </c>
      <c r="Q861" s="12" t="n">
        <f aca="false">MAX(Assumptions!$B$4,Assumptions!$B$26-$P$861)</f>
        <v>1965000000</v>
      </c>
      <c r="R861" s="12" t="n">
        <f aca="false">$J$785+$O$785+Assumptions!$B$20+IF($B$861=0,$D$785,Assumptions!$B$4)+IF($C$861=0,$AI$785,Assumptions!$B$4)+IF($D$861=0,$AF$785,Assumptions!$B$4)+IF($E$861=0,$AC$785,Assumptions!$B$4)+IF($F$861=0,$Z$785,Assumptions!$B$4)+IF($G$861=0,$W$785,Assumptions!$B$4)+IF($H$861=0,$T$785,Assumptions!$B$4)</f>
        <v>27598489.851011</v>
      </c>
      <c r="S861" s="12" t="n">
        <f aca="false">IF($R$861&gt;Assumptions!$B$4,$Q$861/$R$861&gt;Assumptions!$B$13,FALSE())</f>
        <v>1</v>
      </c>
      <c r="T861" s="12" t="n">
        <f aca="false">IF($S$861,($Q$861+Assumptions!$B$14*Assumptions!$B$13)/($R$861+Assumptions!$B$14),IF($R$861&gt;Assumptions!$B$4,$Q$861/$R$861,Assumptions!$B$4))</f>
        <v>65.3687281235444</v>
      </c>
      <c r="U861" s="12" t="n">
        <f aca="false">IF($B$861=1,$I$861,$D$785*$T$861)</f>
        <v>30000000</v>
      </c>
      <c r="V861" s="12" t="n">
        <f aca="false">IF($C$861=1,$J$861,$AI$785*$T$861)</f>
        <v>402358604.25199</v>
      </c>
      <c r="W861" s="12" t="n">
        <f aca="false">IF($D$861=1,$K$861,$AF$785*$T$861)</f>
        <v>113731145.617683</v>
      </c>
      <c r="X861" s="12" t="n">
        <f aca="false">IF($E$861=1,$L$861,$AC$785*$T$861)</f>
        <v>156884947.496507</v>
      </c>
      <c r="Y861" s="12" t="n">
        <f aca="false">IF($F$861=1,$M$861,$Z$785*$T$861)</f>
        <v>196106184.370633</v>
      </c>
      <c r="Z861" s="12" t="n">
        <f aca="false">IF($G$861=1,$N$861,$W$785*$T$861)</f>
        <v>326843640.617722</v>
      </c>
      <c r="AA861" s="12" t="n">
        <f aca="false">IF($H$861=1,$O$861,$T$785*$T$861)</f>
        <v>5000000</v>
      </c>
      <c r="AB861" s="12" t="n">
        <f aca="false">($J$785+$O$785)*$T$861</f>
        <v>19835104.2247047</v>
      </c>
      <c r="AC861" s="12" t="n">
        <f aca="false">Assumptions!$B$20*$T$861</f>
        <v>588318553.1119</v>
      </c>
      <c r="AD861" s="12" t="n">
        <f aca="false">IF($S$861,Assumptions!$B$14*($T$861-Assumptions!$B$13),Assumptions!$B$4)</f>
        <v>160921820.308861</v>
      </c>
      <c r="AE861" s="12" t="n">
        <f aca="false">$U$861+$V$861+$W$861+$X$861+$Y$861+$Z$861+$AA$861+$AB$861+$AC$861+$AD$861</f>
        <v>2000000000</v>
      </c>
      <c r="AF861" s="12" t="n">
        <f aca="false">IF(AND(IF($B$861=1,$U$861&gt;=INDEX($U$796:$U$923,1+$A$861-Assumptions!$B$77),$U$861&gt;INDEX($U$796:$U$923,1+$A$861+Assumptions!$B$77)),IF($C$861=1,$V$861&gt;=INDEX($V$796:$V$923,1+$A$861-Assumptions!$B$78),$V$861&gt;INDEX($V$796:$V$923,1+$A$861+Assumptions!$B$78)),IF($D$861=1,$W$861&gt;=INDEX($W$796:$W$923,1+$A$861-Assumptions!$B$79),$W$861&gt;INDEX($W$796:$W$923,1+$A$861+Assumptions!$B$79)),IF($E$861=1,$X$861&gt;=INDEX($X$796:$X$923,1+$A$861-Assumptions!$B$80),$X$861&gt;INDEX($X$796:$X$923,1+$A$861+Assumptions!$B$80)),IF($F$861=1,$Y$861&gt;=INDEX($Y$796:$Y$923,1+$A$861-Assumptions!$B$81),$Y$861&gt;INDEX($Y$796:$Y$923,1+$A$861+Assumptions!$B$81)),IF($G$861=1,$Z$861&gt;=INDEX($Z$796:$Z$923,1+$A$861-Assumptions!$B$82),$Z$861&gt;INDEX($Z$796:$Z$923,1+$A$861+Assumptions!$B$82)),IF($H$861=1,$AA$861&gt;=INDEX($AA$796:$AA$923,1+$A$861-Assumptions!$B$83),$AA$861&gt;INDEX($AA$796:$AA$923,1+$A$861+Assumptions!$B$83))),1,0)</f>
        <v>0</v>
      </c>
    </row>
    <row r="862" customFormat="false" ht="15" hidden="true" customHeight="false" outlineLevel="0" collapsed="false">
      <c r="A862" s="6" t="n">
        <f aca="false">ROW()-ROW($A$796)+Assumptions!$B$4</f>
        <v>66</v>
      </c>
      <c r="B862" s="12" t="n">
        <f aca="false">MOD(QUOTIENT($A$862,Assumptions!$B$77),2)</f>
        <v>1</v>
      </c>
      <c r="C862" s="12" t="n">
        <f aca="false">MOD(QUOTIENT($A$862,Assumptions!$B$78),2)</f>
        <v>0</v>
      </c>
      <c r="D862" s="12" t="n">
        <f aca="false">MOD(QUOTIENT($A$862,Assumptions!$B$79),2)</f>
        <v>0</v>
      </c>
      <c r="E862" s="12" t="n">
        <f aca="false">MOD(QUOTIENT($A$862,Assumptions!$B$80),2)</f>
        <v>0</v>
      </c>
      <c r="F862" s="12" t="n">
        <f aca="false">MOD(QUOTIENT($A$862,Assumptions!$B$81),2)</f>
        <v>0</v>
      </c>
      <c r="G862" s="12" t="n">
        <f aca="false">MOD(QUOTIENT($A$862,Assumptions!$B$82),2)</f>
        <v>1</v>
      </c>
      <c r="H862" s="12" t="n">
        <f aca="false">MOD(QUOTIENT($A$862,Assumptions!$B$83),2)</f>
        <v>0</v>
      </c>
      <c r="I862" s="12" t="n">
        <f aca="false">IF($B$862=1,MIN(Assumptions!$B$67,MAX(Assumptions!$B$4,Assumptions!$B$26-(Assumptions!$B$4))),Assumptions!$B$4)</f>
        <v>30000000</v>
      </c>
      <c r="J862" s="12" t="n">
        <f aca="false">IF($C$862=1,MIN(Assumptions!$B$66,MAX(Assumptions!$B$4,Assumptions!$B$26-($I$862))),Assumptions!$B$4)</f>
        <v>0</v>
      </c>
      <c r="K862" s="12" t="n">
        <f aca="false">IF($D$862=1,MIN(Assumptions!$B$61,MAX(Assumptions!$B$4,Assumptions!$B$26-($I$862+$J$862))),Assumptions!$B$4)</f>
        <v>0</v>
      </c>
      <c r="L862" s="12" t="n">
        <f aca="false">IF($E$862=1,MIN(Assumptions!$B$56,MAX(Assumptions!$B$4,Assumptions!$B$26-($I$862+$J$862+$K$862))),Assumptions!$B$4)</f>
        <v>0</v>
      </c>
      <c r="M862" s="12" t="n">
        <f aca="false">IF($F$862=1,MIN(Assumptions!$B$51,MAX(Assumptions!$B$4,Assumptions!$B$26-($I$862+$J$862+$K$862+$L$862))),Assumptions!$B$4)</f>
        <v>0</v>
      </c>
      <c r="N862" s="12" t="n">
        <f aca="false">IF($G$862=1,MIN(Assumptions!$B$46,MAX(Assumptions!$B$4,Assumptions!$B$26-($I$862+$J$862+$K$862+$L$862+$M$862))),Assumptions!$B$4)</f>
        <v>15000000</v>
      </c>
      <c r="O862" s="12" t="n">
        <f aca="false">IF($H$862=1,MIN(Assumptions!$B$41,MAX(Assumptions!$B$4,Assumptions!$B$26-($I$862+$J$862+$K$862+$L$862+$M$862+$N$862))),Assumptions!$B$4)</f>
        <v>0</v>
      </c>
      <c r="P862" s="12" t="n">
        <f aca="false">$I$862+$J$862+$K$862+$L$862+$M$862+$N$862+$O$862</f>
        <v>45000000</v>
      </c>
      <c r="Q862" s="12" t="n">
        <f aca="false">MAX(Assumptions!$B$4,Assumptions!$B$26-$P$862)</f>
        <v>1955000000</v>
      </c>
      <c r="R862" s="12" t="n">
        <f aca="false">$J$785+$O$785+Assumptions!$B$20+IF($B$862=0,$D$785,Assumptions!$B$4)+IF($C$862=0,$AI$785,Assumptions!$B$4)+IF($D$862=0,$AF$785,Assumptions!$B$4)+IF($E$862=0,$AC$785,Assumptions!$B$4)+IF($F$862=0,$Z$785,Assumptions!$B$4)+IF($G$862=0,$W$785,Assumptions!$B$4)+IF($H$862=0,$T$785,Assumptions!$B$4)</f>
        <v>27598489.851011</v>
      </c>
      <c r="S862" s="12" t="n">
        <f aca="false">IF($R$862&gt;Assumptions!$B$4,$Q$862/$R$862&gt;Assumptions!$B$13,FALSE())</f>
        <v>1</v>
      </c>
      <c r="T862" s="12" t="n">
        <f aca="false">IF($S$862,($Q$862+Assumptions!$B$14*Assumptions!$B$13)/($R$862+Assumptions!$B$14),IF($R$862&gt;Assumptions!$B$4,$Q$862/$R$862,Assumptions!$B$4))</f>
        <v>65.0364855409597</v>
      </c>
      <c r="U862" s="12" t="n">
        <f aca="false">IF($B$862=1,$I$862,$D$785*$T$862)</f>
        <v>30000000</v>
      </c>
      <c r="V862" s="12" t="n">
        <f aca="false">IF($C$862=1,$J$862,$AI$785*$T$862)</f>
        <v>400313579.579807</v>
      </c>
      <c r="W862" s="12" t="n">
        <f aca="false">IF($D$862=1,$K$862,$AF$785*$T$862)</f>
        <v>113153096.592943</v>
      </c>
      <c r="X862" s="12" t="n">
        <f aca="false">IF($E$862=1,$L$862,$AC$785*$T$862)</f>
        <v>156087565.298303</v>
      </c>
      <c r="Y862" s="12" t="n">
        <f aca="false">IF($F$862=1,$M$862,$Z$785*$T$862)</f>
        <v>195109456.622879</v>
      </c>
      <c r="Z862" s="12" t="n">
        <f aca="false">IF($G$862=1,$N$862,$W$785*$T$862)</f>
        <v>15000000</v>
      </c>
      <c r="AA862" s="12" t="n">
        <f aca="false">IF($H$862=1,$O$862,$T$785*$T$862)</f>
        <v>325182427.704798</v>
      </c>
      <c r="AB862" s="12" t="n">
        <f aca="false">($J$785+$O$785)*$T$862</f>
        <v>19734290.4802335</v>
      </c>
      <c r="AC862" s="12" t="n">
        <f aca="false">Assumptions!$B$20*$T$862</f>
        <v>585328369.868637</v>
      </c>
      <c r="AD862" s="12" t="n">
        <f aca="false">IF($S$862,Assumptions!$B$14*($T$862-Assumptions!$B$13),Assumptions!$B$4)</f>
        <v>160091213.852399</v>
      </c>
      <c r="AE862" s="12" t="n">
        <f aca="false">$U$862+$V$862+$W$862+$X$862+$Y$862+$Z$862+$AA$862+$AB$862+$AC$862+$AD$862</f>
        <v>2000000000</v>
      </c>
      <c r="AF862" s="12" t="n">
        <f aca="false">IF(AND(IF($B$862=1,$U$862&gt;=INDEX($U$796:$U$923,1+$A$862-Assumptions!$B$77),$U$862&gt;INDEX($U$796:$U$923,1+$A$862+Assumptions!$B$77)),IF($C$862=1,$V$862&gt;=INDEX($V$796:$V$923,1+$A$862-Assumptions!$B$78),$V$862&gt;INDEX($V$796:$V$923,1+$A$862+Assumptions!$B$78)),IF($D$862=1,$W$862&gt;=INDEX($W$796:$W$923,1+$A$862-Assumptions!$B$79),$W$862&gt;INDEX($W$796:$W$923,1+$A$862+Assumptions!$B$79)),IF($E$862=1,$X$862&gt;=INDEX($X$796:$X$923,1+$A$862-Assumptions!$B$80),$X$862&gt;INDEX($X$796:$X$923,1+$A$862+Assumptions!$B$80)),IF($F$862=1,$Y$862&gt;=INDEX($Y$796:$Y$923,1+$A$862-Assumptions!$B$81),$Y$862&gt;INDEX($Y$796:$Y$923,1+$A$862+Assumptions!$B$81)),IF($G$862=1,$Z$862&gt;=INDEX($Z$796:$Z$923,1+$A$862-Assumptions!$B$82),$Z$862&gt;INDEX($Z$796:$Z$923,1+$A$862+Assumptions!$B$82)),IF($H$862=1,$AA$862&gt;=INDEX($AA$796:$AA$923,1+$A$862-Assumptions!$B$83),$AA$862&gt;INDEX($AA$796:$AA$923,1+$A$862+Assumptions!$B$83))),1,0)</f>
        <v>0</v>
      </c>
    </row>
    <row r="863" customFormat="false" ht="15" hidden="true" customHeight="false" outlineLevel="0" collapsed="false">
      <c r="A863" s="6" t="n">
        <f aca="false">ROW()-ROW($A$796)+Assumptions!$B$4</f>
        <v>67</v>
      </c>
      <c r="B863" s="12" t="n">
        <f aca="false">MOD(QUOTIENT($A$863,Assumptions!$B$77),2)</f>
        <v>1</v>
      </c>
      <c r="C863" s="12" t="n">
        <f aca="false">MOD(QUOTIENT($A$863,Assumptions!$B$78),2)</f>
        <v>0</v>
      </c>
      <c r="D863" s="12" t="n">
        <f aca="false">MOD(QUOTIENT($A$863,Assumptions!$B$79),2)</f>
        <v>0</v>
      </c>
      <c r="E863" s="12" t="n">
        <f aca="false">MOD(QUOTIENT($A$863,Assumptions!$B$80),2)</f>
        <v>0</v>
      </c>
      <c r="F863" s="12" t="n">
        <f aca="false">MOD(QUOTIENT($A$863,Assumptions!$B$81),2)</f>
        <v>0</v>
      </c>
      <c r="G863" s="12" t="n">
        <f aca="false">MOD(QUOTIENT($A$863,Assumptions!$B$82),2)</f>
        <v>1</v>
      </c>
      <c r="H863" s="12" t="n">
        <f aca="false">MOD(QUOTIENT($A$863,Assumptions!$B$83),2)</f>
        <v>1</v>
      </c>
      <c r="I863" s="12" t="n">
        <f aca="false">IF($B$863=1,MIN(Assumptions!$B$67,MAX(Assumptions!$B$4,Assumptions!$B$26-(Assumptions!$B$4))),Assumptions!$B$4)</f>
        <v>30000000</v>
      </c>
      <c r="J863" s="12" t="n">
        <f aca="false">IF($C$863=1,MIN(Assumptions!$B$66,MAX(Assumptions!$B$4,Assumptions!$B$26-($I$863))),Assumptions!$B$4)</f>
        <v>0</v>
      </c>
      <c r="K863" s="12" t="n">
        <f aca="false">IF($D$863=1,MIN(Assumptions!$B$61,MAX(Assumptions!$B$4,Assumptions!$B$26-($I$863+$J$863))),Assumptions!$B$4)</f>
        <v>0</v>
      </c>
      <c r="L863" s="12" t="n">
        <f aca="false">IF($E$863=1,MIN(Assumptions!$B$56,MAX(Assumptions!$B$4,Assumptions!$B$26-($I$863+$J$863+$K$863))),Assumptions!$B$4)</f>
        <v>0</v>
      </c>
      <c r="M863" s="12" t="n">
        <f aca="false">IF($F$863=1,MIN(Assumptions!$B$51,MAX(Assumptions!$B$4,Assumptions!$B$26-($I$863+$J$863+$K$863+$L$863))),Assumptions!$B$4)</f>
        <v>0</v>
      </c>
      <c r="N863" s="12" t="n">
        <f aca="false">IF($G$863=1,MIN(Assumptions!$B$46,MAX(Assumptions!$B$4,Assumptions!$B$26-($I$863+$J$863+$K$863+$L$863+$M$863))),Assumptions!$B$4)</f>
        <v>15000000</v>
      </c>
      <c r="O863" s="12" t="n">
        <f aca="false">IF($H$863=1,MIN(Assumptions!$B$41,MAX(Assumptions!$B$4,Assumptions!$B$26-($I$863+$J$863+$K$863+$L$863+$M$863+$N$863))),Assumptions!$B$4)</f>
        <v>5000000</v>
      </c>
      <c r="P863" s="12" t="n">
        <f aca="false">$I$863+$J$863+$K$863+$L$863+$M$863+$N$863+$O$863</f>
        <v>50000000</v>
      </c>
      <c r="Q863" s="12" t="n">
        <f aca="false">MAX(Assumptions!$B$4,Assumptions!$B$26-$P$863)</f>
        <v>1950000000</v>
      </c>
      <c r="R863" s="12" t="n">
        <f aca="false">$J$785+$O$785+Assumptions!$B$20+IF($B$863=0,$D$785,Assumptions!$B$4)+IF($C$863=0,$AI$785,Assumptions!$B$4)+IF($D$863=0,$AF$785,Assumptions!$B$4)+IF($E$863=0,$AC$785,Assumptions!$B$4)+IF($F$863=0,$Z$785,Assumptions!$B$4)+IF($G$863=0,$W$785,Assumptions!$B$4)+IF($H$863=0,$T$785,Assumptions!$B$4)</f>
        <v>22598489.851011</v>
      </c>
      <c r="S863" s="12" t="n">
        <f aca="false">IF($R$863&gt;Assumptions!$B$4,$Q$863/$R$863&gt;Assumptions!$B$13,FALSE())</f>
        <v>1</v>
      </c>
      <c r="T863" s="12" t="n">
        <f aca="false">IF($S$863,($Q$863+Assumptions!$B$14*Assumptions!$B$13)/($R$863+Assumptions!$B$14),IF($R$863&gt;Assumptions!$B$4,$Q$863/$R$863,Assumptions!$B$4))</f>
        <v>77.793525092162</v>
      </c>
      <c r="U863" s="12" t="n">
        <f aca="false">IF($B$863=1,$I$863,$D$785*$T$863)</f>
        <v>30000000</v>
      </c>
      <c r="V863" s="12" t="n">
        <f aca="false">IF($C$863=1,$J$863,$AI$785*$T$863)</f>
        <v>478835906.318492</v>
      </c>
      <c r="W863" s="12" t="n">
        <f aca="false">IF($D$863=1,$K$863,$AF$785*$T$863)</f>
        <v>135348307.735895</v>
      </c>
      <c r="X863" s="12" t="n">
        <f aca="false">IF($E$863=1,$L$863,$AC$785*$T$863)</f>
        <v>186704460.221189</v>
      </c>
      <c r="Y863" s="12" t="n">
        <f aca="false">IF($F$863=1,$M$863,$Z$785*$T$863)</f>
        <v>233380575.276486</v>
      </c>
      <c r="Z863" s="12" t="n">
        <f aca="false">IF($G$863=1,$N$863,$W$785*$T$863)</f>
        <v>15000000</v>
      </c>
      <c r="AA863" s="12" t="n">
        <f aca="false">IF($H$863=1,$O$863,$T$785*$T$863)</f>
        <v>5000000</v>
      </c>
      <c r="AB863" s="12" t="n">
        <f aca="false">($J$785+$O$785)*$T$863</f>
        <v>23605211.8880747</v>
      </c>
      <c r="AC863" s="12" t="n">
        <f aca="false">Assumptions!$B$20*$T$863</f>
        <v>700141725.829458</v>
      </c>
      <c r="AD863" s="12" t="n">
        <f aca="false">IF($S$863,Assumptions!$B$14*($T$863-Assumptions!$B$13),Assumptions!$B$4)</f>
        <v>191983812.730405</v>
      </c>
      <c r="AE863" s="12" t="n">
        <f aca="false">$U$863+$V$863+$W$863+$X$863+$Y$863+$Z$863+$AA$863+$AB$863+$AC$863+$AD$863</f>
        <v>2000000000</v>
      </c>
      <c r="AF863" s="12" t="n">
        <f aca="false">IF(AND(IF($B$863=1,$U$863&gt;=INDEX($U$796:$U$923,1+$A$863-Assumptions!$B$77),$U$863&gt;INDEX($U$796:$U$923,1+$A$863+Assumptions!$B$77)),IF($C$863=1,$V$863&gt;=INDEX($V$796:$V$923,1+$A$863-Assumptions!$B$78),$V$863&gt;INDEX($V$796:$V$923,1+$A$863+Assumptions!$B$78)),IF($D$863=1,$W$863&gt;=INDEX($W$796:$W$923,1+$A$863-Assumptions!$B$79),$W$863&gt;INDEX($W$796:$W$923,1+$A$863+Assumptions!$B$79)),IF($E$863=1,$X$863&gt;=INDEX($X$796:$X$923,1+$A$863-Assumptions!$B$80),$X$863&gt;INDEX($X$796:$X$923,1+$A$863+Assumptions!$B$80)),IF($F$863=1,$Y$863&gt;=INDEX($Y$796:$Y$923,1+$A$863-Assumptions!$B$81),$Y$863&gt;INDEX($Y$796:$Y$923,1+$A$863+Assumptions!$B$81)),IF($G$863=1,$Z$863&gt;=INDEX($Z$796:$Z$923,1+$A$863-Assumptions!$B$82),$Z$863&gt;INDEX($Z$796:$Z$923,1+$A$863+Assumptions!$B$82)),IF($H$863=1,$AA$863&gt;=INDEX($AA$796:$AA$923,1+$A$863-Assumptions!$B$83),$AA$863&gt;INDEX($AA$796:$AA$923,1+$A$863+Assumptions!$B$83))),1,0)</f>
        <v>0</v>
      </c>
    </row>
    <row r="864" customFormat="false" ht="15" hidden="true" customHeight="false" outlineLevel="0" collapsed="false">
      <c r="A864" s="6" t="n">
        <f aca="false">ROW()-ROW($A$796)+Assumptions!$B$4</f>
        <v>68</v>
      </c>
      <c r="B864" s="12" t="n">
        <f aca="false">MOD(QUOTIENT($A$864,Assumptions!$B$77),2)</f>
        <v>1</v>
      </c>
      <c r="C864" s="12" t="n">
        <f aca="false">MOD(QUOTIENT($A$864,Assumptions!$B$78),2)</f>
        <v>0</v>
      </c>
      <c r="D864" s="12" t="n">
        <f aca="false">MOD(QUOTIENT($A$864,Assumptions!$B$79),2)</f>
        <v>0</v>
      </c>
      <c r="E864" s="12" t="n">
        <f aca="false">MOD(QUOTIENT($A$864,Assumptions!$B$80),2)</f>
        <v>0</v>
      </c>
      <c r="F864" s="12" t="n">
        <f aca="false">MOD(QUOTIENT($A$864,Assumptions!$B$81),2)</f>
        <v>1</v>
      </c>
      <c r="G864" s="12" t="n">
        <f aca="false">MOD(QUOTIENT($A$864,Assumptions!$B$82),2)</f>
        <v>0</v>
      </c>
      <c r="H864" s="12" t="n">
        <f aca="false">MOD(QUOTIENT($A$864,Assumptions!$B$83),2)</f>
        <v>0</v>
      </c>
      <c r="I864" s="12" t="n">
        <f aca="false">IF($B$864=1,MIN(Assumptions!$B$67,MAX(Assumptions!$B$4,Assumptions!$B$26-(Assumptions!$B$4))),Assumptions!$B$4)</f>
        <v>30000000</v>
      </c>
      <c r="J864" s="12" t="n">
        <f aca="false">IF($C$864=1,MIN(Assumptions!$B$66,MAX(Assumptions!$B$4,Assumptions!$B$26-($I$864))),Assumptions!$B$4)</f>
        <v>0</v>
      </c>
      <c r="K864" s="12" t="n">
        <f aca="false">IF($D$864=1,MIN(Assumptions!$B$61,MAX(Assumptions!$B$4,Assumptions!$B$26-($I$864+$J$864))),Assumptions!$B$4)</f>
        <v>0</v>
      </c>
      <c r="L864" s="12" t="n">
        <f aca="false">IF($E$864=1,MIN(Assumptions!$B$56,MAX(Assumptions!$B$4,Assumptions!$B$26-($I$864+$J$864+$K$864))),Assumptions!$B$4)</f>
        <v>0</v>
      </c>
      <c r="M864" s="12" t="n">
        <f aca="false">IF($F$864=1,MIN(Assumptions!$B$51,MAX(Assumptions!$B$4,Assumptions!$B$26-($I$864+$J$864+$K$864+$L$864))),Assumptions!$B$4)</f>
        <v>30000000</v>
      </c>
      <c r="N864" s="12" t="n">
        <f aca="false">IF($G$864=1,MIN(Assumptions!$B$46,MAX(Assumptions!$B$4,Assumptions!$B$26-($I$864+$J$864+$K$864+$L$864+$M$864))),Assumptions!$B$4)</f>
        <v>0</v>
      </c>
      <c r="O864" s="12" t="n">
        <f aca="false">IF($H$864=1,MIN(Assumptions!$B$41,MAX(Assumptions!$B$4,Assumptions!$B$26-($I$864+$J$864+$K$864+$L$864+$M$864+$N$864))),Assumptions!$B$4)</f>
        <v>0</v>
      </c>
      <c r="P864" s="12" t="n">
        <f aca="false">$I$864+$J$864+$K$864+$L$864+$M$864+$N$864+$O$864</f>
        <v>60000000</v>
      </c>
      <c r="Q864" s="12" t="n">
        <f aca="false">MAX(Assumptions!$B$4,Assumptions!$B$26-$P$864)</f>
        <v>1940000000</v>
      </c>
      <c r="R864" s="12" t="n">
        <f aca="false">$J$785+$O$785+Assumptions!$B$20+IF($B$864=0,$D$785,Assumptions!$B$4)+IF($C$864=0,$AI$785,Assumptions!$B$4)+IF($D$864=0,$AF$785,Assumptions!$B$4)+IF($E$864=0,$AC$785,Assumptions!$B$4)+IF($F$864=0,$Z$785,Assumptions!$B$4)+IF($G$864=0,$W$785,Assumptions!$B$4)+IF($H$864=0,$T$785,Assumptions!$B$4)</f>
        <v>29598489.851011</v>
      </c>
      <c r="S864" s="12" t="n">
        <f aca="false">IF($R$864&gt;Assumptions!$B$4,$Q$864/$R$864&gt;Assumptions!$B$13,FALSE())</f>
        <v>1</v>
      </c>
      <c r="T864" s="12" t="n">
        <f aca="false">IF($S$864,($Q$864+Assumptions!$B$14*Assumptions!$B$13)/($R$864+Assumptions!$B$14),IF($R$864&gt;Assumptions!$B$4,$Q$864/$R$864,Assumptions!$B$4))</f>
        <v>60.5168657159993</v>
      </c>
      <c r="U864" s="12" t="n">
        <f aca="false">IF($B$864=1,$I$864,$D$785*$T$864)</f>
        <v>30000000</v>
      </c>
      <c r="V864" s="12" t="n">
        <f aca="false">IF($C$864=1,$J$864,$AI$785*$T$864)</f>
        <v>372494345.877053</v>
      </c>
      <c r="W864" s="12" t="n">
        <f aca="false">IF($D$864=1,$K$864,$AF$785*$T$864)</f>
        <v>105289680.014336</v>
      </c>
      <c r="X864" s="12" t="n">
        <f aca="false">IF($E$864=1,$L$864,$AC$785*$T$864)</f>
        <v>145240477.718398</v>
      </c>
      <c r="Y864" s="12" t="n">
        <f aca="false">IF($F$864=1,$M$864,$Z$785*$T$864)</f>
        <v>30000000</v>
      </c>
      <c r="Z864" s="12" t="n">
        <f aca="false">IF($G$864=1,$N$864,$W$785*$T$864)</f>
        <v>302584328.579996</v>
      </c>
      <c r="AA864" s="12" t="n">
        <f aca="false">IF($H$864=1,$O$864,$T$785*$T$864)</f>
        <v>302584328.579996</v>
      </c>
      <c r="AB864" s="12" t="n">
        <f aca="false">($J$785+$O$785)*$T$864</f>
        <v>18362883.4962289</v>
      </c>
      <c r="AC864" s="12" t="n">
        <f aca="false">Assumptions!$B$20*$T$864</f>
        <v>544651791.443993</v>
      </c>
      <c r="AD864" s="12" t="n">
        <f aca="false">IF($S$864,Assumptions!$B$14*($T$864-Assumptions!$B$13),Assumptions!$B$4)</f>
        <v>148792164.289998</v>
      </c>
      <c r="AE864" s="12" t="n">
        <f aca="false">$U$864+$V$864+$W$864+$X$864+$Y$864+$Z$864+$AA$864+$AB$864+$AC$864+$AD$864</f>
        <v>2000000000</v>
      </c>
      <c r="AF864" s="12" t="n">
        <f aca="false">IF(AND(IF($B$864=1,$U$864&gt;=INDEX($U$796:$U$923,1+$A$864-Assumptions!$B$77),$U$864&gt;INDEX($U$796:$U$923,1+$A$864+Assumptions!$B$77)),IF($C$864=1,$V$864&gt;=INDEX($V$796:$V$923,1+$A$864-Assumptions!$B$78),$V$864&gt;INDEX($V$796:$V$923,1+$A$864+Assumptions!$B$78)),IF($D$864=1,$W$864&gt;=INDEX($W$796:$W$923,1+$A$864-Assumptions!$B$79),$W$864&gt;INDEX($W$796:$W$923,1+$A$864+Assumptions!$B$79)),IF($E$864=1,$X$864&gt;=INDEX($X$796:$X$923,1+$A$864-Assumptions!$B$80),$X$864&gt;INDEX($X$796:$X$923,1+$A$864+Assumptions!$B$80)),IF($F$864=1,$Y$864&gt;=INDEX($Y$796:$Y$923,1+$A$864-Assumptions!$B$81),$Y$864&gt;INDEX($Y$796:$Y$923,1+$A$864+Assumptions!$B$81)),IF($G$864=1,$Z$864&gt;=INDEX($Z$796:$Z$923,1+$A$864-Assumptions!$B$82),$Z$864&gt;INDEX($Z$796:$Z$923,1+$A$864+Assumptions!$B$82)),IF($H$864=1,$AA$864&gt;=INDEX($AA$796:$AA$923,1+$A$864-Assumptions!$B$83),$AA$864&gt;INDEX($AA$796:$AA$923,1+$A$864+Assumptions!$B$83))),1,0)</f>
        <v>0</v>
      </c>
    </row>
    <row r="865" customFormat="false" ht="15" hidden="true" customHeight="false" outlineLevel="0" collapsed="false">
      <c r="A865" s="6" t="n">
        <f aca="false">ROW()-ROW($A$796)+Assumptions!$B$4</f>
        <v>69</v>
      </c>
      <c r="B865" s="12" t="n">
        <f aca="false">MOD(QUOTIENT($A$865,Assumptions!$B$77),2)</f>
        <v>1</v>
      </c>
      <c r="C865" s="12" t="n">
        <f aca="false">MOD(QUOTIENT($A$865,Assumptions!$B$78),2)</f>
        <v>0</v>
      </c>
      <c r="D865" s="12" t="n">
        <f aca="false">MOD(QUOTIENT($A$865,Assumptions!$B$79),2)</f>
        <v>0</v>
      </c>
      <c r="E865" s="12" t="n">
        <f aca="false">MOD(QUOTIENT($A$865,Assumptions!$B$80),2)</f>
        <v>0</v>
      </c>
      <c r="F865" s="12" t="n">
        <f aca="false">MOD(QUOTIENT($A$865,Assumptions!$B$81),2)</f>
        <v>1</v>
      </c>
      <c r="G865" s="12" t="n">
        <f aca="false">MOD(QUOTIENT($A$865,Assumptions!$B$82),2)</f>
        <v>0</v>
      </c>
      <c r="H865" s="12" t="n">
        <f aca="false">MOD(QUOTIENT($A$865,Assumptions!$B$83),2)</f>
        <v>1</v>
      </c>
      <c r="I865" s="12" t="n">
        <f aca="false">IF($B$865=1,MIN(Assumptions!$B$67,MAX(Assumptions!$B$4,Assumptions!$B$26-(Assumptions!$B$4))),Assumptions!$B$4)</f>
        <v>30000000</v>
      </c>
      <c r="J865" s="12" t="n">
        <f aca="false">IF($C$865=1,MIN(Assumptions!$B$66,MAX(Assumptions!$B$4,Assumptions!$B$26-($I$865))),Assumptions!$B$4)</f>
        <v>0</v>
      </c>
      <c r="K865" s="12" t="n">
        <f aca="false">IF($D$865=1,MIN(Assumptions!$B$61,MAX(Assumptions!$B$4,Assumptions!$B$26-($I$865+$J$865))),Assumptions!$B$4)</f>
        <v>0</v>
      </c>
      <c r="L865" s="12" t="n">
        <f aca="false">IF($E$865=1,MIN(Assumptions!$B$56,MAX(Assumptions!$B$4,Assumptions!$B$26-($I$865+$J$865+$K$865))),Assumptions!$B$4)</f>
        <v>0</v>
      </c>
      <c r="M865" s="12" t="n">
        <f aca="false">IF($F$865=1,MIN(Assumptions!$B$51,MAX(Assumptions!$B$4,Assumptions!$B$26-($I$865+$J$865+$K$865+$L$865))),Assumptions!$B$4)</f>
        <v>30000000</v>
      </c>
      <c r="N865" s="12" t="n">
        <f aca="false">IF($G$865=1,MIN(Assumptions!$B$46,MAX(Assumptions!$B$4,Assumptions!$B$26-($I$865+$J$865+$K$865+$L$865+$M$865))),Assumptions!$B$4)</f>
        <v>0</v>
      </c>
      <c r="O865" s="12" t="n">
        <f aca="false">IF($H$865=1,MIN(Assumptions!$B$41,MAX(Assumptions!$B$4,Assumptions!$B$26-($I$865+$J$865+$K$865+$L$865+$M$865+$N$865))),Assumptions!$B$4)</f>
        <v>5000000</v>
      </c>
      <c r="P865" s="12" t="n">
        <f aca="false">$I$865+$J$865+$K$865+$L$865+$M$865+$N$865+$O$865</f>
        <v>65000000</v>
      </c>
      <c r="Q865" s="12" t="n">
        <f aca="false">MAX(Assumptions!$B$4,Assumptions!$B$26-$P$865)</f>
        <v>1935000000</v>
      </c>
      <c r="R865" s="12" t="n">
        <f aca="false">$J$785+$O$785+Assumptions!$B$20+IF($B$865=0,$D$785,Assumptions!$B$4)+IF($C$865=0,$AI$785,Assumptions!$B$4)+IF($D$865=0,$AF$785,Assumptions!$B$4)+IF($E$865=0,$AC$785,Assumptions!$B$4)+IF($F$865=0,$Z$785,Assumptions!$B$4)+IF($G$865=0,$W$785,Assumptions!$B$4)+IF($H$865=0,$T$785,Assumptions!$B$4)</f>
        <v>24598489.851011</v>
      </c>
      <c r="S865" s="12" t="n">
        <f aca="false">IF($R$865&gt;Assumptions!$B$4,$Q$865/$R$865&gt;Assumptions!$B$13,FALSE())</f>
        <v>1</v>
      </c>
      <c r="T865" s="12" t="n">
        <f aca="false">IF($S$865,($Q$865+Assumptions!$B$14*Assumptions!$B$13)/($R$865+Assumptions!$B$14),IF($R$865&gt;Assumptions!$B$4,$Q$865/$R$865,Assumptions!$B$4))</f>
        <v>71.4984491996595</v>
      </c>
      <c r="U865" s="12" t="n">
        <f aca="false">IF($B$865=1,$I$865,$D$785*$T$865)</f>
        <v>30000000</v>
      </c>
      <c r="V865" s="12" t="n">
        <f aca="false">IF($C$865=1,$J$865,$AI$785*$T$865)</f>
        <v>440088358.026278</v>
      </c>
      <c r="W865" s="12" t="n">
        <f aca="false">IF($D$865=1,$K$865,$AF$785*$T$865)</f>
        <v>124395881.192557</v>
      </c>
      <c r="X865" s="12" t="n">
        <f aca="false">IF($E$865=1,$L$865,$AC$785*$T$865)</f>
        <v>171596278.079183</v>
      </c>
      <c r="Y865" s="12" t="n">
        <f aca="false">IF($F$865=1,$M$865,$Z$785*$T$865)</f>
        <v>30000000</v>
      </c>
      <c r="Z865" s="12" t="n">
        <f aca="false">IF($G$865=1,$N$865,$W$785*$T$865)</f>
        <v>357492245.998297</v>
      </c>
      <c r="AA865" s="12" t="n">
        <f aca="false">IF($H$865=1,$O$865,$T$785*$T$865)</f>
        <v>5000000</v>
      </c>
      <c r="AB865" s="12" t="n">
        <f aca="false">($J$785+$O$785)*$T$865</f>
        <v>21695070.9076012</v>
      </c>
      <c r="AC865" s="12" t="n">
        <f aca="false">Assumptions!$B$20*$T$865</f>
        <v>643486042.796935</v>
      </c>
      <c r="AD865" s="12" t="n">
        <f aca="false">IF($S$865,Assumptions!$B$14*($T$865-Assumptions!$B$13),Assumptions!$B$4)</f>
        <v>176246122.999149</v>
      </c>
      <c r="AE865" s="12" t="n">
        <f aca="false">$U$865+$V$865+$W$865+$X$865+$Y$865+$Z$865+$AA$865+$AB$865+$AC$865+$AD$865</f>
        <v>2000000000</v>
      </c>
      <c r="AF865" s="12" t="n">
        <f aca="false">IF(AND(IF($B$865=1,$U$865&gt;=INDEX($U$796:$U$923,1+$A$865-Assumptions!$B$77),$U$865&gt;INDEX($U$796:$U$923,1+$A$865+Assumptions!$B$77)),IF($C$865=1,$V$865&gt;=INDEX($V$796:$V$923,1+$A$865-Assumptions!$B$78),$V$865&gt;INDEX($V$796:$V$923,1+$A$865+Assumptions!$B$78)),IF($D$865=1,$W$865&gt;=INDEX($W$796:$W$923,1+$A$865-Assumptions!$B$79),$W$865&gt;INDEX($W$796:$W$923,1+$A$865+Assumptions!$B$79)),IF($E$865=1,$X$865&gt;=INDEX($X$796:$X$923,1+$A$865-Assumptions!$B$80),$X$865&gt;INDEX($X$796:$X$923,1+$A$865+Assumptions!$B$80)),IF($F$865=1,$Y$865&gt;=INDEX($Y$796:$Y$923,1+$A$865-Assumptions!$B$81),$Y$865&gt;INDEX($Y$796:$Y$923,1+$A$865+Assumptions!$B$81)),IF($G$865=1,$Z$865&gt;=INDEX($Z$796:$Z$923,1+$A$865-Assumptions!$B$82),$Z$865&gt;INDEX($Z$796:$Z$923,1+$A$865+Assumptions!$B$82)),IF($H$865=1,$AA$865&gt;=INDEX($AA$796:$AA$923,1+$A$865-Assumptions!$B$83),$AA$865&gt;INDEX($AA$796:$AA$923,1+$A$865+Assumptions!$B$83))),1,0)</f>
        <v>0</v>
      </c>
    </row>
    <row r="866" customFormat="false" ht="15" hidden="true" customHeight="false" outlineLevel="0" collapsed="false">
      <c r="A866" s="6" t="n">
        <f aca="false">ROW()-ROW($A$796)+Assumptions!$B$4</f>
        <v>70</v>
      </c>
      <c r="B866" s="12" t="n">
        <f aca="false">MOD(QUOTIENT($A$866,Assumptions!$B$77),2)</f>
        <v>1</v>
      </c>
      <c r="C866" s="12" t="n">
        <f aca="false">MOD(QUOTIENT($A$866,Assumptions!$B$78),2)</f>
        <v>0</v>
      </c>
      <c r="D866" s="12" t="n">
        <f aca="false">MOD(QUOTIENT($A$866,Assumptions!$B$79),2)</f>
        <v>0</v>
      </c>
      <c r="E866" s="12" t="n">
        <f aca="false">MOD(QUOTIENT($A$866,Assumptions!$B$80),2)</f>
        <v>0</v>
      </c>
      <c r="F866" s="12" t="n">
        <f aca="false">MOD(QUOTIENT($A$866,Assumptions!$B$81),2)</f>
        <v>1</v>
      </c>
      <c r="G866" s="12" t="n">
        <f aca="false">MOD(QUOTIENT($A$866,Assumptions!$B$82),2)</f>
        <v>1</v>
      </c>
      <c r="H866" s="12" t="n">
        <f aca="false">MOD(QUOTIENT($A$866,Assumptions!$B$83),2)</f>
        <v>0</v>
      </c>
      <c r="I866" s="12" t="n">
        <f aca="false">IF($B$866=1,MIN(Assumptions!$B$67,MAX(Assumptions!$B$4,Assumptions!$B$26-(Assumptions!$B$4))),Assumptions!$B$4)</f>
        <v>30000000</v>
      </c>
      <c r="J866" s="12" t="n">
        <f aca="false">IF($C$866=1,MIN(Assumptions!$B$66,MAX(Assumptions!$B$4,Assumptions!$B$26-($I$866))),Assumptions!$B$4)</f>
        <v>0</v>
      </c>
      <c r="K866" s="12" t="n">
        <f aca="false">IF($D$866=1,MIN(Assumptions!$B$61,MAX(Assumptions!$B$4,Assumptions!$B$26-($I$866+$J$866))),Assumptions!$B$4)</f>
        <v>0</v>
      </c>
      <c r="L866" s="12" t="n">
        <f aca="false">IF($E$866=1,MIN(Assumptions!$B$56,MAX(Assumptions!$B$4,Assumptions!$B$26-($I$866+$J$866+$K$866))),Assumptions!$B$4)</f>
        <v>0</v>
      </c>
      <c r="M866" s="12" t="n">
        <f aca="false">IF($F$866=1,MIN(Assumptions!$B$51,MAX(Assumptions!$B$4,Assumptions!$B$26-($I$866+$J$866+$K$866+$L$866))),Assumptions!$B$4)</f>
        <v>30000000</v>
      </c>
      <c r="N866" s="12" t="n">
        <f aca="false">IF($G$866=1,MIN(Assumptions!$B$46,MAX(Assumptions!$B$4,Assumptions!$B$26-($I$866+$J$866+$K$866+$L$866+$M$866))),Assumptions!$B$4)</f>
        <v>15000000</v>
      </c>
      <c r="O866" s="12" t="n">
        <f aca="false">IF($H$866=1,MIN(Assumptions!$B$41,MAX(Assumptions!$B$4,Assumptions!$B$26-($I$866+$J$866+$K$866+$L$866+$M$866+$N$866))),Assumptions!$B$4)</f>
        <v>0</v>
      </c>
      <c r="P866" s="12" t="n">
        <f aca="false">$I$866+$J$866+$K$866+$L$866+$M$866+$N$866+$O$866</f>
        <v>75000000</v>
      </c>
      <c r="Q866" s="12" t="n">
        <f aca="false">MAX(Assumptions!$B$4,Assumptions!$B$26-$P$866)</f>
        <v>1925000000</v>
      </c>
      <c r="R866" s="12" t="n">
        <f aca="false">$J$785+$O$785+Assumptions!$B$20+IF($B$866=0,$D$785,Assumptions!$B$4)+IF($C$866=0,$AI$785,Assumptions!$B$4)+IF($D$866=0,$AF$785,Assumptions!$B$4)+IF($E$866=0,$AC$785,Assumptions!$B$4)+IF($F$866=0,$Z$785,Assumptions!$B$4)+IF($G$866=0,$W$785,Assumptions!$B$4)+IF($H$866=0,$T$785,Assumptions!$B$4)</f>
        <v>24598489.851011</v>
      </c>
      <c r="S866" s="12" t="n">
        <f aca="false">IF($R$866&gt;Assumptions!$B$4,$Q$866/$R$866&gt;Assumptions!$B$13,FALSE())</f>
        <v>1</v>
      </c>
      <c r="T866" s="12" t="n">
        <f aca="false">IF($S$866,($Q$866+Assumptions!$B$14*Assumptions!$B$13)/($R$866+Assumptions!$B$14),IF($R$866&gt;Assumptions!$B$4,$Q$866/$R$866,Assumptions!$B$4))</f>
        <v>71.1294249457258</v>
      </c>
      <c r="U866" s="12" t="n">
        <f aca="false">IF($B$866=1,$I$866,$D$785*$T$866)</f>
        <v>30000000</v>
      </c>
      <c r="V866" s="12" t="n">
        <f aca="false">IF($C$866=1,$J$866,$AI$785*$T$866)</f>
        <v>437816934.242916</v>
      </c>
      <c r="W866" s="12" t="n">
        <f aca="false">IF($D$866=1,$K$866,$AF$785*$T$866)</f>
        <v>123753837.934789</v>
      </c>
      <c r="X866" s="12" t="n">
        <f aca="false">IF($E$866=1,$L$866,$AC$785*$T$866)</f>
        <v>170710619.869742</v>
      </c>
      <c r="Y866" s="12" t="n">
        <f aca="false">IF($F$866=1,$M$866,$Z$785*$T$866)</f>
        <v>30000000</v>
      </c>
      <c r="Z866" s="12" t="n">
        <f aca="false">IF($G$866=1,$N$866,$W$785*$T$866)</f>
        <v>15000000</v>
      </c>
      <c r="AA866" s="12" t="n">
        <f aca="false">IF($H$866=1,$O$866,$T$785*$T$866)</f>
        <v>355647124.728629</v>
      </c>
      <c r="AB866" s="12" t="n">
        <f aca="false">($J$785+$O$785)*$T$866</f>
        <v>21583096.3480781</v>
      </c>
      <c r="AC866" s="12" t="n">
        <f aca="false">Assumptions!$B$20*$T$866</f>
        <v>640164824.511532</v>
      </c>
      <c r="AD866" s="12" t="n">
        <f aca="false">IF($S$866,Assumptions!$B$14*($T$866-Assumptions!$B$13),Assumptions!$B$4)</f>
        <v>175323562.364314</v>
      </c>
      <c r="AE866" s="12" t="n">
        <f aca="false">$U$866+$V$866+$W$866+$X$866+$Y$866+$Z$866+$AA$866+$AB$866+$AC$866+$AD$866</f>
        <v>2000000000</v>
      </c>
      <c r="AF866" s="12" t="n">
        <f aca="false">IF(AND(IF($B$866=1,$U$866&gt;=INDEX($U$796:$U$923,1+$A$866-Assumptions!$B$77),$U$866&gt;INDEX($U$796:$U$923,1+$A$866+Assumptions!$B$77)),IF($C$866=1,$V$866&gt;=INDEX($V$796:$V$923,1+$A$866-Assumptions!$B$78),$V$866&gt;INDEX($V$796:$V$923,1+$A$866+Assumptions!$B$78)),IF($D$866=1,$W$866&gt;=INDEX($W$796:$W$923,1+$A$866-Assumptions!$B$79),$W$866&gt;INDEX($W$796:$W$923,1+$A$866+Assumptions!$B$79)),IF($E$866=1,$X$866&gt;=INDEX($X$796:$X$923,1+$A$866-Assumptions!$B$80),$X$866&gt;INDEX($X$796:$X$923,1+$A$866+Assumptions!$B$80)),IF($F$866=1,$Y$866&gt;=INDEX($Y$796:$Y$923,1+$A$866-Assumptions!$B$81),$Y$866&gt;INDEX($Y$796:$Y$923,1+$A$866+Assumptions!$B$81)),IF($G$866=1,$Z$866&gt;=INDEX($Z$796:$Z$923,1+$A$866-Assumptions!$B$82),$Z$866&gt;INDEX($Z$796:$Z$923,1+$A$866+Assumptions!$B$82)),IF($H$866=1,$AA$866&gt;=INDEX($AA$796:$AA$923,1+$A$866-Assumptions!$B$83),$AA$866&gt;INDEX($AA$796:$AA$923,1+$A$866+Assumptions!$B$83))),1,0)</f>
        <v>0</v>
      </c>
    </row>
    <row r="867" customFormat="false" ht="15" hidden="true" customHeight="false" outlineLevel="0" collapsed="false">
      <c r="A867" s="6" t="n">
        <f aca="false">ROW()-ROW($A$796)+Assumptions!$B$4</f>
        <v>71</v>
      </c>
      <c r="B867" s="12" t="n">
        <f aca="false">MOD(QUOTIENT($A$867,Assumptions!$B$77),2)</f>
        <v>1</v>
      </c>
      <c r="C867" s="12" t="n">
        <f aca="false">MOD(QUOTIENT($A$867,Assumptions!$B$78),2)</f>
        <v>0</v>
      </c>
      <c r="D867" s="12" t="n">
        <f aca="false">MOD(QUOTIENT($A$867,Assumptions!$B$79),2)</f>
        <v>0</v>
      </c>
      <c r="E867" s="12" t="n">
        <f aca="false">MOD(QUOTIENT($A$867,Assumptions!$B$80),2)</f>
        <v>0</v>
      </c>
      <c r="F867" s="12" t="n">
        <f aca="false">MOD(QUOTIENT($A$867,Assumptions!$B$81),2)</f>
        <v>1</v>
      </c>
      <c r="G867" s="12" t="n">
        <f aca="false">MOD(QUOTIENT($A$867,Assumptions!$B$82),2)</f>
        <v>1</v>
      </c>
      <c r="H867" s="12" t="n">
        <f aca="false">MOD(QUOTIENT($A$867,Assumptions!$B$83),2)</f>
        <v>1</v>
      </c>
      <c r="I867" s="12" t="n">
        <f aca="false">IF($B$867=1,MIN(Assumptions!$B$67,MAX(Assumptions!$B$4,Assumptions!$B$26-(Assumptions!$B$4))),Assumptions!$B$4)</f>
        <v>30000000</v>
      </c>
      <c r="J867" s="12" t="n">
        <f aca="false">IF($C$867=1,MIN(Assumptions!$B$66,MAX(Assumptions!$B$4,Assumptions!$B$26-($I$867))),Assumptions!$B$4)</f>
        <v>0</v>
      </c>
      <c r="K867" s="12" t="n">
        <f aca="false">IF($D$867=1,MIN(Assumptions!$B$61,MAX(Assumptions!$B$4,Assumptions!$B$26-($I$867+$J$867))),Assumptions!$B$4)</f>
        <v>0</v>
      </c>
      <c r="L867" s="12" t="n">
        <f aca="false">IF($E$867=1,MIN(Assumptions!$B$56,MAX(Assumptions!$B$4,Assumptions!$B$26-($I$867+$J$867+$K$867))),Assumptions!$B$4)</f>
        <v>0</v>
      </c>
      <c r="M867" s="12" t="n">
        <f aca="false">IF($F$867=1,MIN(Assumptions!$B$51,MAX(Assumptions!$B$4,Assumptions!$B$26-($I$867+$J$867+$K$867+$L$867))),Assumptions!$B$4)</f>
        <v>30000000</v>
      </c>
      <c r="N867" s="12" t="n">
        <f aca="false">IF($G$867=1,MIN(Assumptions!$B$46,MAX(Assumptions!$B$4,Assumptions!$B$26-($I$867+$J$867+$K$867+$L$867+$M$867))),Assumptions!$B$4)</f>
        <v>15000000</v>
      </c>
      <c r="O867" s="12" t="n">
        <f aca="false">IF($H$867=1,MIN(Assumptions!$B$41,MAX(Assumptions!$B$4,Assumptions!$B$26-($I$867+$J$867+$K$867+$L$867+$M$867+$N$867))),Assumptions!$B$4)</f>
        <v>5000000</v>
      </c>
      <c r="P867" s="12" t="n">
        <f aca="false">$I$867+$J$867+$K$867+$L$867+$M$867+$N$867+$O$867</f>
        <v>80000000</v>
      </c>
      <c r="Q867" s="12" t="n">
        <f aca="false">MAX(Assumptions!$B$4,Assumptions!$B$26-$P$867)</f>
        <v>1920000000</v>
      </c>
      <c r="R867" s="12" t="n">
        <f aca="false">$J$785+$O$785+Assumptions!$B$20+IF($B$867=0,$D$785,Assumptions!$B$4)+IF($C$867=0,$AI$785,Assumptions!$B$4)+IF($D$867=0,$AF$785,Assumptions!$B$4)+IF($E$867=0,$AC$785,Assumptions!$B$4)+IF($F$867=0,$Z$785,Assumptions!$B$4)+IF($G$867=0,$W$785,Assumptions!$B$4)+IF($H$867=0,$T$785,Assumptions!$B$4)</f>
        <v>19598489.851011</v>
      </c>
      <c r="S867" s="12" t="n">
        <f aca="false">IF($R$867&gt;Assumptions!$B$4,$Q$867/$R$867&gt;Assumptions!$B$13,FALSE())</f>
        <v>1</v>
      </c>
      <c r="T867" s="12" t="n">
        <f aca="false">IF($S$867,($Q$867+Assumptions!$B$14*Assumptions!$B$13)/($R$867+Assumptions!$B$14),IF($R$867&gt;Assumptions!$B$4,$Q$867/$R$867,Assumptions!$B$4))</f>
        <v>86.9968949444771</v>
      </c>
      <c r="U867" s="12" t="n">
        <f aca="false">IF($B$867=1,$I$867,$D$785*$T$867)</f>
        <v>30000000</v>
      </c>
      <c r="V867" s="12" t="n">
        <f aca="false">IF($C$867=1,$J$867,$AI$785*$T$867)</f>
        <v>535484630.478976</v>
      </c>
      <c r="W867" s="12" t="n">
        <f aca="false">IF($D$867=1,$K$867,$AF$785*$T$867)</f>
        <v>151360701.228833</v>
      </c>
      <c r="X867" s="12" t="n">
        <f aca="false">IF($E$867=1,$L$867,$AC$785*$T$867)</f>
        <v>208792547.866745</v>
      </c>
      <c r="Y867" s="12" t="n">
        <f aca="false">IF($F$867=1,$M$867,$Z$785*$T$867)</f>
        <v>30000000</v>
      </c>
      <c r="Z867" s="12" t="n">
        <f aca="false">IF($G$867=1,$N$867,$W$785*$T$867)</f>
        <v>15000000</v>
      </c>
      <c r="AA867" s="12" t="n">
        <f aca="false">IF($H$867=1,$O$867,$T$785*$T$867)</f>
        <v>5000000</v>
      </c>
      <c r="AB867" s="12" t="n">
        <f aca="false">($J$785+$O$785)*$T$867</f>
        <v>26397828.5639593</v>
      </c>
      <c r="AC867" s="12" t="n">
        <f aca="false">Assumptions!$B$20*$T$867</f>
        <v>782972054.500294</v>
      </c>
      <c r="AD867" s="12" t="n">
        <f aca="false">IF($S$867,Assumptions!$B$14*($T$867-Assumptions!$B$13),Assumptions!$B$4)</f>
        <v>214992237.361193</v>
      </c>
      <c r="AE867" s="12" t="n">
        <f aca="false">$U$867+$V$867+$W$867+$X$867+$Y$867+$Z$867+$AA$867+$AB$867+$AC$867+$AD$867</f>
        <v>2000000000</v>
      </c>
      <c r="AF867" s="12" t="n">
        <f aca="false">IF(AND(IF($B$867=1,$U$867&gt;=INDEX($U$796:$U$923,1+$A$867-Assumptions!$B$77),$U$867&gt;INDEX($U$796:$U$923,1+$A$867+Assumptions!$B$77)),IF($C$867=1,$V$867&gt;=INDEX($V$796:$V$923,1+$A$867-Assumptions!$B$78),$V$867&gt;INDEX($V$796:$V$923,1+$A$867+Assumptions!$B$78)),IF($D$867=1,$W$867&gt;=INDEX($W$796:$W$923,1+$A$867-Assumptions!$B$79),$W$867&gt;INDEX($W$796:$W$923,1+$A$867+Assumptions!$B$79)),IF($E$867=1,$X$867&gt;=INDEX($X$796:$X$923,1+$A$867-Assumptions!$B$80),$X$867&gt;INDEX($X$796:$X$923,1+$A$867+Assumptions!$B$80)),IF($F$867=1,$Y$867&gt;=INDEX($Y$796:$Y$923,1+$A$867-Assumptions!$B$81),$Y$867&gt;INDEX($Y$796:$Y$923,1+$A$867+Assumptions!$B$81)),IF($G$867=1,$Z$867&gt;=INDEX($Z$796:$Z$923,1+$A$867-Assumptions!$B$82),$Z$867&gt;INDEX($Z$796:$Z$923,1+$A$867+Assumptions!$B$82)),IF($H$867=1,$AA$867&gt;=INDEX($AA$796:$AA$923,1+$A$867-Assumptions!$B$83),$AA$867&gt;INDEX($AA$796:$AA$923,1+$A$867+Assumptions!$B$83))),1,0)</f>
        <v>0</v>
      </c>
    </row>
    <row r="868" customFormat="false" ht="15" hidden="true" customHeight="false" outlineLevel="0" collapsed="false">
      <c r="A868" s="6" t="n">
        <f aca="false">ROW()-ROW($A$796)+Assumptions!$B$4</f>
        <v>72</v>
      </c>
      <c r="B868" s="12" t="n">
        <f aca="false">MOD(QUOTIENT($A$868,Assumptions!$B$77),2)</f>
        <v>1</v>
      </c>
      <c r="C868" s="12" t="n">
        <f aca="false">MOD(QUOTIENT($A$868,Assumptions!$B$78),2)</f>
        <v>0</v>
      </c>
      <c r="D868" s="12" t="n">
        <f aca="false">MOD(QUOTIENT($A$868,Assumptions!$B$79),2)</f>
        <v>0</v>
      </c>
      <c r="E868" s="12" t="n">
        <f aca="false">MOD(QUOTIENT($A$868,Assumptions!$B$80),2)</f>
        <v>1</v>
      </c>
      <c r="F868" s="12" t="n">
        <f aca="false">MOD(QUOTIENT($A$868,Assumptions!$B$81),2)</f>
        <v>0</v>
      </c>
      <c r="G868" s="12" t="n">
        <f aca="false">MOD(QUOTIENT($A$868,Assumptions!$B$82),2)</f>
        <v>0</v>
      </c>
      <c r="H868" s="12" t="n">
        <f aca="false">MOD(QUOTIENT($A$868,Assumptions!$B$83),2)</f>
        <v>0</v>
      </c>
      <c r="I868" s="12" t="n">
        <f aca="false">IF($B$868=1,MIN(Assumptions!$B$67,MAX(Assumptions!$B$4,Assumptions!$B$26-(Assumptions!$B$4))),Assumptions!$B$4)</f>
        <v>30000000</v>
      </c>
      <c r="J868" s="12" t="n">
        <f aca="false">IF($C$868=1,MIN(Assumptions!$B$66,MAX(Assumptions!$B$4,Assumptions!$B$26-($I$868))),Assumptions!$B$4)</f>
        <v>0</v>
      </c>
      <c r="K868" s="12" t="n">
        <f aca="false">IF($D$868=1,MIN(Assumptions!$B$61,MAX(Assumptions!$B$4,Assumptions!$B$26-($I$868+$J$868))),Assumptions!$B$4)</f>
        <v>0</v>
      </c>
      <c r="L868" s="12" t="n">
        <f aca="false">IF($E$868=1,MIN(Assumptions!$B$56,MAX(Assumptions!$B$4,Assumptions!$B$26-($I$868+$J$868+$K$868))),Assumptions!$B$4)</f>
        <v>60000000</v>
      </c>
      <c r="M868" s="12" t="n">
        <f aca="false">IF($F$868=1,MIN(Assumptions!$B$51,MAX(Assumptions!$B$4,Assumptions!$B$26-($I$868+$J$868+$K$868+$L$868))),Assumptions!$B$4)</f>
        <v>0</v>
      </c>
      <c r="N868" s="12" t="n">
        <f aca="false">IF($G$868=1,MIN(Assumptions!$B$46,MAX(Assumptions!$B$4,Assumptions!$B$26-($I$868+$J$868+$K$868+$L$868+$M$868))),Assumptions!$B$4)</f>
        <v>0</v>
      </c>
      <c r="O868" s="12" t="n">
        <f aca="false">IF($H$868=1,MIN(Assumptions!$B$41,MAX(Assumptions!$B$4,Assumptions!$B$26-($I$868+$J$868+$K$868+$L$868+$M$868+$N$868))),Assumptions!$B$4)</f>
        <v>0</v>
      </c>
      <c r="P868" s="12" t="n">
        <f aca="false">$I$868+$J$868+$K$868+$L$868+$M$868+$N$868+$O$868</f>
        <v>90000000</v>
      </c>
      <c r="Q868" s="12" t="n">
        <f aca="false">MAX(Assumptions!$B$4,Assumptions!$B$26-$P$868)</f>
        <v>1910000000</v>
      </c>
      <c r="R868" s="12" t="n">
        <f aca="false">$J$785+$O$785+Assumptions!$B$20+IF($B$868=0,$D$785,Assumptions!$B$4)+IF($C$868=0,$AI$785,Assumptions!$B$4)+IF($D$868=0,$AF$785,Assumptions!$B$4)+IF($E$868=0,$AC$785,Assumptions!$B$4)+IF($F$868=0,$Z$785,Assumptions!$B$4)+IF($G$868=0,$W$785,Assumptions!$B$4)+IF($H$868=0,$T$785,Assumptions!$B$4)</f>
        <v>30198489.851011</v>
      </c>
      <c r="S868" s="12" t="n">
        <f aca="false">IF($R$868&gt;Assumptions!$B$4,$Q$868/$R$868&gt;Assumptions!$B$13,FALSE())</f>
        <v>1</v>
      </c>
      <c r="T868" s="12" t="n">
        <f aca="false">IF($S$868,($Q$868+Assumptions!$B$14*Assumptions!$B$13)/($R$868+Assumptions!$B$14),IF($R$868&gt;Assumptions!$B$4,$Q$868/$R$868,Assumptions!$B$4))</f>
        <v>58.4889396640092</v>
      </c>
      <c r="U868" s="12" t="n">
        <f aca="false">IF($B$868=1,$I$868,$D$785*$T$868)</f>
        <v>30000000</v>
      </c>
      <c r="V868" s="12" t="n">
        <f aca="false">IF($C$868=1,$J$868,$AI$785*$T$868)</f>
        <v>360012024.142678</v>
      </c>
      <c r="W868" s="12" t="n">
        <f aca="false">IF($D$868=1,$K$868,$AF$785*$T$868)</f>
        <v>101761412.603581</v>
      </c>
      <c r="X868" s="12" t="n">
        <f aca="false">IF($E$868=1,$L$868,$AC$785*$T$868)</f>
        <v>60000000</v>
      </c>
      <c r="Y868" s="12" t="n">
        <f aca="false">IF($F$868=1,$M$868,$Z$785*$T$868)</f>
        <v>175466818.992028</v>
      </c>
      <c r="Z868" s="12" t="n">
        <f aca="false">IF($G$868=1,$N$868,$W$785*$T$868)</f>
        <v>292444698.320046</v>
      </c>
      <c r="AA868" s="12" t="n">
        <f aca="false">IF($H$868=1,$O$868,$T$785*$T$868)</f>
        <v>292444698.320046</v>
      </c>
      <c r="AB868" s="12" t="n">
        <f aca="false">($J$785+$O$785)*$T$868</f>
        <v>17747541.485517</v>
      </c>
      <c r="AC868" s="12" t="n">
        <f aca="false">Assumptions!$B$20*$T$868</f>
        <v>526400456.976082</v>
      </c>
      <c r="AD868" s="12" t="n">
        <f aca="false">IF($S$868,Assumptions!$B$14*($T$868-Assumptions!$B$13),Assumptions!$B$4)</f>
        <v>143722349.160023</v>
      </c>
      <c r="AE868" s="12" t="n">
        <f aca="false">$U$868+$V$868+$W$868+$X$868+$Y$868+$Z$868+$AA$868+$AB$868+$AC$868+$AD$868</f>
        <v>2000000000</v>
      </c>
      <c r="AF868" s="12" t="n">
        <f aca="false">IF(AND(IF($B$868=1,$U$868&gt;=INDEX($U$796:$U$923,1+$A$868-Assumptions!$B$77),$U$868&gt;INDEX($U$796:$U$923,1+$A$868+Assumptions!$B$77)),IF($C$868=1,$V$868&gt;=INDEX($V$796:$V$923,1+$A$868-Assumptions!$B$78),$V$868&gt;INDEX($V$796:$V$923,1+$A$868+Assumptions!$B$78)),IF($D$868=1,$W$868&gt;=INDEX($W$796:$W$923,1+$A$868-Assumptions!$B$79),$W$868&gt;INDEX($W$796:$W$923,1+$A$868+Assumptions!$B$79)),IF($E$868=1,$X$868&gt;=INDEX($X$796:$X$923,1+$A$868-Assumptions!$B$80),$X$868&gt;INDEX($X$796:$X$923,1+$A$868+Assumptions!$B$80)),IF($F$868=1,$Y$868&gt;=INDEX($Y$796:$Y$923,1+$A$868-Assumptions!$B$81),$Y$868&gt;INDEX($Y$796:$Y$923,1+$A$868+Assumptions!$B$81)),IF($G$868=1,$Z$868&gt;=INDEX($Z$796:$Z$923,1+$A$868-Assumptions!$B$82),$Z$868&gt;INDEX($Z$796:$Z$923,1+$A$868+Assumptions!$B$82)),IF($H$868=1,$AA$868&gt;=INDEX($AA$796:$AA$923,1+$A$868-Assumptions!$B$83),$AA$868&gt;INDEX($AA$796:$AA$923,1+$A$868+Assumptions!$B$83))),1,0)</f>
        <v>0</v>
      </c>
    </row>
    <row r="869" customFormat="false" ht="15" hidden="true" customHeight="false" outlineLevel="0" collapsed="false">
      <c r="A869" s="6" t="n">
        <f aca="false">ROW()-ROW($A$796)+Assumptions!$B$4</f>
        <v>73</v>
      </c>
      <c r="B869" s="12" t="n">
        <f aca="false">MOD(QUOTIENT($A$869,Assumptions!$B$77),2)</f>
        <v>1</v>
      </c>
      <c r="C869" s="12" t="n">
        <f aca="false">MOD(QUOTIENT($A$869,Assumptions!$B$78),2)</f>
        <v>0</v>
      </c>
      <c r="D869" s="12" t="n">
        <f aca="false">MOD(QUOTIENT($A$869,Assumptions!$B$79),2)</f>
        <v>0</v>
      </c>
      <c r="E869" s="12" t="n">
        <f aca="false">MOD(QUOTIENT($A$869,Assumptions!$B$80),2)</f>
        <v>1</v>
      </c>
      <c r="F869" s="12" t="n">
        <f aca="false">MOD(QUOTIENT($A$869,Assumptions!$B$81),2)</f>
        <v>0</v>
      </c>
      <c r="G869" s="12" t="n">
        <f aca="false">MOD(QUOTIENT($A$869,Assumptions!$B$82),2)</f>
        <v>0</v>
      </c>
      <c r="H869" s="12" t="n">
        <f aca="false">MOD(QUOTIENT($A$869,Assumptions!$B$83),2)</f>
        <v>1</v>
      </c>
      <c r="I869" s="12" t="n">
        <f aca="false">IF($B$869=1,MIN(Assumptions!$B$67,MAX(Assumptions!$B$4,Assumptions!$B$26-(Assumptions!$B$4))),Assumptions!$B$4)</f>
        <v>30000000</v>
      </c>
      <c r="J869" s="12" t="n">
        <f aca="false">IF($C$869=1,MIN(Assumptions!$B$66,MAX(Assumptions!$B$4,Assumptions!$B$26-($I$869))),Assumptions!$B$4)</f>
        <v>0</v>
      </c>
      <c r="K869" s="12" t="n">
        <f aca="false">IF($D$869=1,MIN(Assumptions!$B$61,MAX(Assumptions!$B$4,Assumptions!$B$26-($I$869+$J$869))),Assumptions!$B$4)</f>
        <v>0</v>
      </c>
      <c r="L869" s="12" t="n">
        <f aca="false">IF($E$869=1,MIN(Assumptions!$B$56,MAX(Assumptions!$B$4,Assumptions!$B$26-($I$869+$J$869+$K$869))),Assumptions!$B$4)</f>
        <v>60000000</v>
      </c>
      <c r="M869" s="12" t="n">
        <f aca="false">IF($F$869=1,MIN(Assumptions!$B$51,MAX(Assumptions!$B$4,Assumptions!$B$26-($I$869+$J$869+$K$869+$L$869))),Assumptions!$B$4)</f>
        <v>0</v>
      </c>
      <c r="N869" s="12" t="n">
        <f aca="false">IF($G$869=1,MIN(Assumptions!$B$46,MAX(Assumptions!$B$4,Assumptions!$B$26-($I$869+$J$869+$K$869+$L$869+$M$869))),Assumptions!$B$4)</f>
        <v>0</v>
      </c>
      <c r="O869" s="12" t="n">
        <f aca="false">IF($H$869=1,MIN(Assumptions!$B$41,MAX(Assumptions!$B$4,Assumptions!$B$26-($I$869+$J$869+$K$869+$L$869+$M$869+$N$869))),Assumptions!$B$4)</f>
        <v>5000000</v>
      </c>
      <c r="P869" s="12" t="n">
        <f aca="false">$I$869+$J$869+$K$869+$L$869+$M$869+$N$869+$O$869</f>
        <v>95000000</v>
      </c>
      <c r="Q869" s="12" t="n">
        <f aca="false">MAX(Assumptions!$B$4,Assumptions!$B$26-$P$869)</f>
        <v>1905000000</v>
      </c>
      <c r="R869" s="12" t="n">
        <f aca="false">$J$785+$O$785+Assumptions!$B$20+IF($B$869=0,$D$785,Assumptions!$B$4)+IF($C$869=0,$AI$785,Assumptions!$B$4)+IF($D$869=0,$AF$785,Assumptions!$B$4)+IF($E$869=0,$AC$785,Assumptions!$B$4)+IF($F$869=0,$Z$785,Assumptions!$B$4)+IF($G$869=0,$W$785,Assumptions!$B$4)+IF($H$869=0,$T$785,Assumptions!$B$4)</f>
        <v>25198489.851011</v>
      </c>
      <c r="S869" s="12" t="n">
        <f aca="false">IF($R$869&gt;Assumptions!$B$4,$Q$869/$R$869&gt;Assumptions!$B$13,FALSE())</f>
        <v>1</v>
      </c>
      <c r="T869" s="12" t="n">
        <f aca="false">IF($S$869,($Q$869+Assumptions!$B$14*Assumptions!$B$13)/($R$869+Assumptions!$B$14),IF($R$869&gt;Assumptions!$B$4,$Q$869/$R$869,Assumptions!$B$4))</f>
        <v>68.8665703531261</v>
      </c>
      <c r="U869" s="12" t="n">
        <f aca="false">IF($B$869=1,$I$869,$D$785*$T$869)</f>
        <v>30000000</v>
      </c>
      <c r="V869" s="12" t="n">
        <f aca="false">IF($C$869=1,$J$869,$AI$785*$T$869)</f>
        <v>423888576.729476</v>
      </c>
      <c r="W869" s="12" t="n">
        <f aca="false">IF($D$869=1,$K$869,$AF$785*$T$869)</f>
        <v>119816832.388403</v>
      </c>
      <c r="X869" s="12" t="n">
        <f aca="false">IF($E$869=1,$L$869,$AC$785*$T$869)</f>
        <v>60000000</v>
      </c>
      <c r="Y869" s="12" t="n">
        <f aca="false">IF($F$869=1,$M$869,$Z$785*$T$869)</f>
        <v>206599711.059378</v>
      </c>
      <c r="Z869" s="12" t="n">
        <f aca="false">IF($G$869=1,$N$869,$W$785*$T$869)</f>
        <v>344332851.76563</v>
      </c>
      <c r="AA869" s="12" t="n">
        <f aca="false">IF($H$869=1,$O$869,$T$785*$T$869)</f>
        <v>5000000</v>
      </c>
      <c r="AB869" s="12" t="n">
        <f aca="false">($J$785+$O$785)*$T$869</f>
        <v>20896468.9961624</v>
      </c>
      <c r="AC869" s="12" t="n">
        <f aca="false">Assumptions!$B$20*$T$869</f>
        <v>619799133.178135</v>
      </c>
      <c r="AD869" s="12" t="n">
        <f aca="false">IF($S$869,Assumptions!$B$14*($T$869-Assumptions!$B$13),Assumptions!$B$4)</f>
        <v>169666425.882815</v>
      </c>
      <c r="AE869" s="12" t="n">
        <f aca="false">$U$869+$V$869+$W$869+$X$869+$Y$869+$Z$869+$AA$869+$AB$869+$AC$869+$AD$869</f>
        <v>2000000000</v>
      </c>
      <c r="AF869" s="12" t="n">
        <f aca="false">IF(AND(IF($B$869=1,$U$869&gt;=INDEX($U$796:$U$923,1+$A$869-Assumptions!$B$77),$U$869&gt;INDEX($U$796:$U$923,1+$A$869+Assumptions!$B$77)),IF($C$869=1,$V$869&gt;=INDEX($V$796:$V$923,1+$A$869-Assumptions!$B$78),$V$869&gt;INDEX($V$796:$V$923,1+$A$869+Assumptions!$B$78)),IF($D$869=1,$W$869&gt;=INDEX($W$796:$W$923,1+$A$869-Assumptions!$B$79),$W$869&gt;INDEX($W$796:$W$923,1+$A$869+Assumptions!$B$79)),IF($E$869=1,$X$869&gt;=INDEX($X$796:$X$923,1+$A$869-Assumptions!$B$80),$X$869&gt;INDEX($X$796:$X$923,1+$A$869+Assumptions!$B$80)),IF($F$869=1,$Y$869&gt;=INDEX($Y$796:$Y$923,1+$A$869-Assumptions!$B$81),$Y$869&gt;INDEX($Y$796:$Y$923,1+$A$869+Assumptions!$B$81)),IF($G$869=1,$Z$869&gt;=INDEX($Z$796:$Z$923,1+$A$869-Assumptions!$B$82),$Z$869&gt;INDEX($Z$796:$Z$923,1+$A$869+Assumptions!$B$82)),IF($H$869=1,$AA$869&gt;=INDEX($AA$796:$AA$923,1+$A$869-Assumptions!$B$83),$AA$869&gt;INDEX($AA$796:$AA$923,1+$A$869+Assumptions!$B$83))),1,0)</f>
        <v>0</v>
      </c>
    </row>
    <row r="870" customFormat="false" ht="15" hidden="true" customHeight="false" outlineLevel="0" collapsed="false">
      <c r="A870" s="6" t="n">
        <f aca="false">ROW()-ROW($A$796)+Assumptions!$B$4</f>
        <v>74</v>
      </c>
      <c r="B870" s="12" t="n">
        <f aca="false">MOD(QUOTIENT($A$870,Assumptions!$B$77),2)</f>
        <v>1</v>
      </c>
      <c r="C870" s="12" t="n">
        <f aca="false">MOD(QUOTIENT($A$870,Assumptions!$B$78),2)</f>
        <v>0</v>
      </c>
      <c r="D870" s="12" t="n">
        <f aca="false">MOD(QUOTIENT($A$870,Assumptions!$B$79),2)</f>
        <v>0</v>
      </c>
      <c r="E870" s="12" t="n">
        <f aca="false">MOD(QUOTIENT($A$870,Assumptions!$B$80),2)</f>
        <v>1</v>
      </c>
      <c r="F870" s="12" t="n">
        <f aca="false">MOD(QUOTIENT($A$870,Assumptions!$B$81),2)</f>
        <v>0</v>
      </c>
      <c r="G870" s="12" t="n">
        <f aca="false">MOD(QUOTIENT($A$870,Assumptions!$B$82),2)</f>
        <v>1</v>
      </c>
      <c r="H870" s="12" t="n">
        <f aca="false">MOD(QUOTIENT($A$870,Assumptions!$B$83),2)</f>
        <v>0</v>
      </c>
      <c r="I870" s="12" t="n">
        <f aca="false">IF($B$870=1,MIN(Assumptions!$B$67,MAX(Assumptions!$B$4,Assumptions!$B$26-(Assumptions!$B$4))),Assumptions!$B$4)</f>
        <v>30000000</v>
      </c>
      <c r="J870" s="12" t="n">
        <f aca="false">IF($C$870=1,MIN(Assumptions!$B$66,MAX(Assumptions!$B$4,Assumptions!$B$26-($I$870))),Assumptions!$B$4)</f>
        <v>0</v>
      </c>
      <c r="K870" s="12" t="n">
        <f aca="false">IF($D$870=1,MIN(Assumptions!$B$61,MAX(Assumptions!$B$4,Assumptions!$B$26-($I$870+$J$870))),Assumptions!$B$4)</f>
        <v>0</v>
      </c>
      <c r="L870" s="12" t="n">
        <f aca="false">IF($E$870=1,MIN(Assumptions!$B$56,MAX(Assumptions!$B$4,Assumptions!$B$26-($I$870+$J$870+$K$870))),Assumptions!$B$4)</f>
        <v>60000000</v>
      </c>
      <c r="M870" s="12" t="n">
        <f aca="false">IF($F$870=1,MIN(Assumptions!$B$51,MAX(Assumptions!$B$4,Assumptions!$B$26-($I$870+$J$870+$K$870+$L$870))),Assumptions!$B$4)</f>
        <v>0</v>
      </c>
      <c r="N870" s="12" t="n">
        <f aca="false">IF($G$870=1,MIN(Assumptions!$B$46,MAX(Assumptions!$B$4,Assumptions!$B$26-($I$870+$J$870+$K$870+$L$870+$M$870))),Assumptions!$B$4)</f>
        <v>15000000</v>
      </c>
      <c r="O870" s="12" t="n">
        <f aca="false">IF($H$870=1,MIN(Assumptions!$B$41,MAX(Assumptions!$B$4,Assumptions!$B$26-($I$870+$J$870+$K$870+$L$870+$M$870+$N$870))),Assumptions!$B$4)</f>
        <v>0</v>
      </c>
      <c r="P870" s="12" t="n">
        <f aca="false">$I$870+$J$870+$K$870+$L$870+$M$870+$N$870+$O$870</f>
        <v>105000000</v>
      </c>
      <c r="Q870" s="12" t="n">
        <f aca="false">MAX(Assumptions!$B$4,Assumptions!$B$26-$P$870)</f>
        <v>1895000000</v>
      </c>
      <c r="R870" s="12" t="n">
        <f aca="false">$J$785+$O$785+Assumptions!$B$20+IF($B$870=0,$D$785,Assumptions!$B$4)+IF($C$870=0,$AI$785,Assumptions!$B$4)+IF($D$870=0,$AF$785,Assumptions!$B$4)+IF($E$870=0,$AC$785,Assumptions!$B$4)+IF($F$870=0,$Z$785,Assumptions!$B$4)+IF($G$870=0,$W$785,Assumptions!$B$4)+IF($H$870=0,$T$785,Assumptions!$B$4)</f>
        <v>25198489.851011</v>
      </c>
      <c r="S870" s="12" t="n">
        <f aca="false">IF($R$870&gt;Assumptions!$B$4,$Q$870/$R$870&gt;Assumptions!$B$13,FALSE())</f>
        <v>1</v>
      </c>
      <c r="T870" s="12" t="n">
        <f aca="false">IF($S$870,($Q$870+Assumptions!$B$14*Assumptions!$B$13)/($R$870+Assumptions!$B$14),IF($R$870&gt;Assumptions!$B$4,$Q$870/$R$870,Assumptions!$B$4))</f>
        <v>68.5055398401346</v>
      </c>
      <c r="U870" s="12" t="n">
        <f aca="false">IF($B$870=1,$I$870,$D$785*$T$870)</f>
        <v>30000000</v>
      </c>
      <c r="V870" s="12" t="n">
        <f aca="false">IF($C$870=1,$J$870,$AI$785*$T$870)</f>
        <v>421666356.143738</v>
      </c>
      <c r="W870" s="12" t="n">
        <f aca="false">IF($D$870=1,$K$870,$AF$785*$T$870)</f>
        <v>119188696.963038</v>
      </c>
      <c r="X870" s="12" t="n">
        <f aca="false">IF($E$870=1,$L$870,$AC$785*$T$870)</f>
        <v>60000000</v>
      </c>
      <c r="Y870" s="12" t="n">
        <f aca="false">IF($F$870=1,$M$870,$Z$785*$T$870)</f>
        <v>205516619.520404</v>
      </c>
      <c r="Z870" s="12" t="n">
        <f aca="false">IF($G$870=1,$N$870,$W$785*$T$870)</f>
        <v>15000000</v>
      </c>
      <c r="AA870" s="12" t="n">
        <f aca="false">IF($H$870=1,$O$870,$T$785*$T$870)</f>
        <v>342527699.200673</v>
      </c>
      <c r="AB870" s="12" t="n">
        <f aca="false">($J$785+$O$785)*$T$870</f>
        <v>20786920.0105993</v>
      </c>
      <c r="AC870" s="12" t="n">
        <f aca="false">Assumptions!$B$20*$T$870</f>
        <v>616549858.561212</v>
      </c>
      <c r="AD870" s="12" t="n">
        <f aca="false">IF($S$870,Assumptions!$B$14*($T$870-Assumptions!$B$13),Assumptions!$B$4)</f>
        <v>168763849.600337</v>
      </c>
      <c r="AE870" s="12" t="n">
        <f aca="false">$U$870+$V$870+$W$870+$X$870+$Y$870+$Z$870+$AA$870+$AB$870+$AC$870+$AD$870</f>
        <v>2000000000</v>
      </c>
      <c r="AF870" s="12" t="n">
        <f aca="false">IF(AND(IF($B$870=1,$U$870&gt;=INDEX($U$796:$U$923,1+$A$870-Assumptions!$B$77),$U$870&gt;INDEX($U$796:$U$923,1+$A$870+Assumptions!$B$77)),IF($C$870=1,$V$870&gt;=INDEX($V$796:$V$923,1+$A$870-Assumptions!$B$78),$V$870&gt;INDEX($V$796:$V$923,1+$A$870+Assumptions!$B$78)),IF($D$870=1,$W$870&gt;=INDEX($W$796:$W$923,1+$A$870-Assumptions!$B$79),$W$870&gt;INDEX($W$796:$W$923,1+$A$870+Assumptions!$B$79)),IF($E$870=1,$X$870&gt;=INDEX($X$796:$X$923,1+$A$870-Assumptions!$B$80),$X$870&gt;INDEX($X$796:$X$923,1+$A$870+Assumptions!$B$80)),IF($F$870=1,$Y$870&gt;=INDEX($Y$796:$Y$923,1+$A$870-Assumptions!$B$81),$Y$870&gt;INDEX($Y$796:$Y$923,1+$A$870+Assumptions!$B$81)),IF($G$870=1,$Z$870&gt;=INDEX($Z$796:$Z$923,1+$A$870-Assumptions!$B$82),$Z$870&gt;INDEX($Z$796:$Z$923,1+$A$870+Assumptions!$B$82)),IF($H$870=1,$AA$870&gt;=INDEX($AA$796:$AA$923,1+$A$870-Assumptions!$B$83),$AA$870&gt;INDEX($AA$796:$AA$923,1+$A$870+Assumptions!$B$83))),1,0)</f>
        <v>0</v>
      </c>
    </row>
    <row r="871" customFormat="false" ht="15" hidden="true" customHeight="false" outlineLevel="0" collapsed="false">
      <c r="A871" s="6" t="n">
        <f aca="false">ROW()-ROW($A$796)+Assumptions!$B$4</f>
        <v>75</v>
      </c>
      <c r="B871" s="12" t="n">
        <f aca="false">MOD(QUOTIENT($A$871,Assumptions!$B$77),2)</f>
        <v>1</v>
      </c>
      <c r="C871" s="12" t="n">
        <f aca="false">MOD(QUOTIENT($A$871,Assumptions!$B$78),2)</f>
        <v>0</v>
      </c>
      <c r="D871" s="12" t="n">
        <f aca="false">MOD(QUOTIENT($A$871,Assumptions!$B$79),2)</f>
        <v>0</v>
      </c>
      <c r="E871" s="12" t="n">
        <f aca="false">MOD(QUOTIENT($A$871,Assumptions!$B$80),2)</f>
        <v>1</v>
      </c>
      <c r="F871" s="12" t="n">
        <f aca="false">MOD(QUOTIENT($A$871,Assumptions!$B$81),2)</f>
        <v>0</v>
      </c>
      <c r="G871" s="12" t="n">
        <f aca="false">MOD(QUOTIENT($A$871,Assumptions!$B$82),2)</f>
        <v>1</v>
      </c>
      <c r="H871" s="12" t="n">
        <f aca="false">MOD(QUOTIENT($A$871,Assumptions!$B$83),2)</f>
        <v>1</v>
      </c>
      <c r="I871" s="12" t="n">
        <f aca="false">IF($B$871=1,MIN(Assumptions!$B$67,MAX(Assumptions!$B$4,Assumptions!$B$26-(Assumptions!$B$4))),Assumptions!$B$4)</f>
        <v>30000000</v>
      </c>
      <c r="J871" s="12" t="n">
        <f aca="false">IF($C$871=1,MIN(Assumptions!$B$66,MAX(Assumptions!$B$4,Assumptions!$B$26-($I$871))),Assumptions!$B$4)</f>
        <v>0</v>
      </c>
      <c r="K871" s="12" t="n">
        <f aca="false">IF($D$871=1,MIN(Assumptions!$B$61,MAX(Assumptions!$B$4,Assumptions!$B$26-($I$871+$J$871))),Assumptions!$B$4)</f>
        <v>0</v>
      </c>
      <c r="L871" s="12" t="n">
        <f aca="false">IF($E$871=1,MIN(Assumptions!$B$56,MAX(Assumptions!$B$4,Assumptions!$B$26-($I$871+$J$871+$K$871))),Assumptions!$B$4)</f>
        <v>60000000</v>
      </c>
      <c r="M871" s="12" t="n">
        <f aca="false">IF($F$871=1,MIN(Assumptions!$B$51,MAX(Assumptions!$B$4,Assumptions!$B$26-($I$871+$J$871+$K$871+$L$871))),Assumptions!$B$4)</f>
        <v>0</v>
      </c>
      <c r="N871" s="12" t="n">
        <f aca="false">IF($G$871=1,MIN(Assumptions!$B$46,MAX(Assumptions!$B$4,Assumptions!$B$26-($I$871+$J$871+$K$871+$L$871+$M$871))),Assumptions!$B$4)</f>
        <v>15000000</v>
      </c>
      <c r="O871" s="12" t="n">
        <f aca="false">IF($H$871=1,MIN(Assumptions!$B$41,MAX(Assumptions!$B$4,Assumptions!$B$26-($I$871+$J$871+$K$871+$L$871+$M$871+$N$871))),Assumptions!$B$4)</f>
        <v>5000000</v>
      </c>
      <c r="P871" s="12" t="n">
        <f aca="false">$I$871+$J$871+$K$871+$L$871+$M$871+$N$871+$O$871</f>
        <v>110000000</v>
      </c>
      <c r="Q871" s="12" t="n">
        <f aca="false">MAX(Assumptions!$B$4,Assumptions!$B$26-$P$871)</f>
        <v>1890000000</v>
      </c>
      <c r="R871" s="12" t="n">
        <f aca="false">$J$785+$O$785+Assumptions!$B$20+IF($B$871=0,$D$785,Assumptions!$B$4)+IF($C$871=0,$AI$785,Assumptions!$B$4)+IF($D$871=0,$AF$785,Assumptions!$B$4)+IF($E$871=0,$AC$785,Assumptions!$B$4)+IF($F$871=0,$Z$785,Assumptions!$B$4)+IF($G$871=0,$W$785,Assumptions!$B$4)+IF($H$871=0,$T$785,Assumptions!$B$4)</f>
        <v>20198489.851011</v>
      </c>
      <c r="S871" s="12" t="n">
        <f aca="false">IF($R$871&gt;Assumptions!$B$4,$Q$871/$R$871&gt;Assumptions!$B$13,FALSE())</f>
        <v>1</v>
      </c>
      <c r="T871" s="12" t="n">
        <f aca="false">IF($S$871,($Q$871+Assumptions!$B$14*Assumptions!$B$13)/($R$871+Assumptions!$B$14),IF($R$871&gt;Assumptions!$B$4,$Q$871/$R$871,Assumptions!$B$4))</f>
        <v>83.3755907296936</v>
      </c>
      <c r="U871" s="12" t="n">
        <f aca="false">IF($B$871=1,$I$871,$D$785*$T$871)</f>
        <v>30000000</v>
      </c>
      <c r="V871" s="12" t="n">
        <f aca="false">IF($C$871=1,$J$871,$AI$785*$T$871)</f>
        <v>513194722.884655</v>
      </c>
      <c r="W871" s="12" t="n">
        <f aca="false">IF($D$871=1,$K$871,$AF$785*$T$871)</f>
        <v>145060210.324389</v>
      </c>
      <c r="X871" s="12" t="n">
        <f aca="false">IF($E$871=1,$L$871,$AC$785*$T$871)</f>
        <v>60000000</v>
      </c>
      <c r="Y871" s="12" t="n">
        <f aca="false">IF($F$871=1,$M$871,$Z$785*$T$871)</f>
        <v>250126772.189081</v>
      </c>
      <c r="Z871" s="12" t="n">
        <f aca="false">IF($G$871=1,$N$871,$W$785*$T$871)</f>
        <v>15000000</v>
      </c>
      <c r="AA871" s="12" t="n">
        <f aca="false">IF($H$871=1,$O$871,$T$785*$T$871)</f>
        <v>5000000</v>
      </c>
      <c r="AB871" s="12" t="n">
        <f aca="false">($J$785+$O$785)*$T$871</f>
        <v>25299001.210399</v>
      </c>
      <c r="AC871" s="12" t="n">
        <f aca="false">Assumptions!$B$20*$T$871</f>
        <v>750380316.567243</v>
      </c>
      <c r="AD871" s="12" t="n">
        <f aca="false">IF($S$871,Assumptions!$B$14*($T$871-Assumptions!$B$13),Assumptions!$B$4)</f>
        <v>205938976.824234</v>
      </c>
      <c r="AE871" s="12" t="n">
        <f aca="false">$U$871+$V$871+$W$871+$X$871+$Y$871+$Z$871+$AA$871+$AB$871+$AC$871+$AD$871</f>
        <v>2000000000</v>
      </c>
      <c r="AF871" s="12" t="n">
        <f aca="false">IF(AND(IF($B$871=1,$U$871&gt;=INDEX($U$796:$U$923,1+$A$871-Assumptions!$B$77),$U$871&gt;INDEX($U$796:$U$923,1+$A$871+Assumptions!$B$77)),IF($C$871=1,$V$871&gt;=INDEX($V$796:$V$923,1+$A$871-Assumptions!$B$78),$V$871&gt;INDEX($V$796:$V$923,1+$A$871+Assumptions!$B$78)),IF($D$871=1,$W$871&gt;=INDEX($W$796:$W$923,1+$A$871-Assumptions!$B$79),$W$871&gt;INDEX($W$796:$W$923,1+$A$871+Assumptions!$B$79)),IF($E$871=1,$X$871&gt;=INDEX($X$796:$X$923,1+$A$871-Assumptions!$B$80),$X$871&gt;INDEX($X$796:$X$923,1+$A$871+Assumptions!$B$80)),IF($F$871=1,$Y$871&gt;=INDEX($Y$796:$Y$923,1+$A$871-Assumptions!$B$81),$Y$871&gt;INDEX($Y$796:$Y$923,1+$A$871+Assumptions!$B$81)),IF($G$871=1,$Z$871&gt;=INDEX($Z$796:$Z$923,1+$A$871-Assumptions!$B$82),$Z$871&gt;INDEX($Z$796:$Z$923,1+$A$871+Assumptions!$B$82)),IF($H$871=1,$AA$871&gt;=INDEX($AA$796:$AA$923,1+$A$871-Assumptions!$B$83),$AA$871&gt;INDEX($AA$796:$AA$923,1+$A$871+Assumptions!$B$83))),1,0)</f>
        <v>0</v>
      </c>
    </row>
    <row r="872" customFormat="false" ht="15" hidden="true" customHeight="false" outlineLevel="0" collapsed="false">
      <c r="A872" s="6" t="n">
        <f aca="false">ROW()-ROW($A$796)+Assumptions!$B$4</f>
        <v>76</v>
      </c>
      <c r="B872" s="12" t="n">
        <f aca="false">MOD(QUOTIENT($A$872,Assumptions!$B$77),2)</f>
        <v>1</v>
      </c>
      <c r="C872" s="12" t="n">
        <f aca="false">MOD(QUOTIENT($A$872,Assumptions!$B$78),2)</f>
        <v>0</v>
      </c>
      <c r="D872" s="12" t="n">
        <f aca="false">MOD(QUOTIENT($A$872,Assumptions!$B$79),2)</f>
        <v>0</v>
      </c>
      <c r="E872" s="12" t="n">
        <f aca="false">MOD(QUOTIENT($A$872,Assumptions!$B$80),2)</f>
        <v>1</v>
      </c>
      <c r="F872" s="12" t="n">
        <f aca="false">MOD(QUOTIENT($A$872,Assumptions!$B$81),2)</f>
        <v>1</v>
      </c>
      <c r="G872" s="12" t="n">
        <f aca="false">MOD(QUOTIENT($A$872,Assumptions!$B$82),2)</f>
        <v>0</v>
      </c>
      <c r="H872" s="12" t="n">
        <f aca="false">MOD(QUOTIENT($A$872,Assumptions!$B$83),2)</f>
        <v>0</v>
      </c>
      <c r="I872" s="12" t="n">
        <f aca="false">IF($B$872=1,MIN(Assumptions!$B$67,MAX(Assumptions!$B$4,Assumptions!$B$26-(Assumptions!$B$4))),Assumptions!$B$4)</f>
        <v>30000000</v>
      </c>
      <c r="J872" s="12" t="n">
        <f aca="false">IF($C$872=1,MIN(Assumptions!$B$66,MAX(Assumptions!$B$4,Assumptions!$B$26-($I$872))),Assumptions!$B$4)</f>
        <v>0</v>
      </c>
      <c r="K872" s="12" t="n">
        <f aca="false">IF($D$872=1,MIN(Assumptions!$B$61,MAX(Assumptions!$B$4,Assumptions!$B$26-($I$872+$J$872))),Assumptions!$B$4)</f>
        <v>0</v>
      </c>
      <c r="L872" s="12" t="n">
        <f aca="false">IF($E$872=1,MIN(Assumptions!$B$56,MAX(Assumptions!$B$4,Assumptions!$B$26-($I$872+$J$872+$K$872))),Assumptions!$B$4)</f>
        <v>60000000</v>
      </c>
      <c r="M872" s="12" t="n">
        <f aca="false">IF($F$872=1,MIN(Assumptions!$B$51,MAX(Assumptions!$B$4,Assumptions!$B$26-($I$872+$J$872+$K$872+$L$872))),Assumptions!$B$4)</f>
        <v>30000000</v>
      </c>
      <c r="N872" s="12" t="n">
        <f aca="false">IF($G$872=1,MIN(Assumptions!$B$46,MAX(Assumptions!$B$4,Assumptions!$B$26-($I$872+$J$872+$K$872+$L$872+$M$872))),Assumptions!$B$4)</f>
        <v>0</v>
      </c>
      <c r="O872" s="12" t="n">
        <f aca="false">IF($H$872=1,MIN(Assumptions!$B$41,MAX(Assumptions!$B$4,Assumptions!$B$26-($I$872+$J$872+$K$872+$L$872+$M$872+$N$872))),Assumptions!$B$4)</f>
        <v>0</v>
      </c>
      <c r="P872" s="12" t="n">
        <f aca="false">$I$872+$J$872+$K$872+$L$872+$M$872+$N$872+$O$872</f>
        <v>120000000</v>
      </c>
      <c r="Q872" s="12" t="n">
        <f aca="false">MAX(Assumptions!$B$4,Assumptions!$B$26-$P$872)</f>
        <v>1880000000</v>
      </c>
      <c r="R872" s="12" t="n">
        <f aca="false">$J$785+$O$785+Assumptions!$B$20+IF($B$872=0,$D$785,Assumptions!$B$4)+IF($C$872=0,$AI$785,Assumptions!$B$4)+IF($D$872=0,$AF$785,Assumptions!$B$4)+IF($E$872=0,$AC$785,Assumptions!$B$4)+IF($F$872=0,$Z$785,Assumptions!$B$4)+IF($G$872=0,$W$785,Assumptions!$B$4)+IF($H$872=0,$T$785,Assumptions!$B$4)</f>
        <v>27198489.851011</v>
      </c>
      <c r="S872" s="12" t="n">
        <f aca="false">IF($R$872&gt;Assumptions!$B$4,$Q$872/$R$872&gt;Assumptions!$B$13,FALSE())</f>
        <v>1</v>
      </c>
      <c r="T872" s="12" t="n">
        <f aca="false">IF($S$872,($Q$872+Assumptions!$B$14*Assumptions!$B$13)/($R$872+Assumptions!$B$14),IF($R$872&gt;Assumptions!$B$4,$Q$872/$R$872,Assumptions!$B$4))</f>
        <v>63.3870614110001</v>
      </c>
      <c r="U872" s="12" t="n">
        <f aca="false">IF($B$872=1,$I$872,$D$785*$T$872)</f>
        <v>30000000</v>
      </c>
      <c r="V872" s="12" t="n">
        <f aca="false">IF($C$872=1,$J$872,$AI$785*$T$872)</f>
        <v>390161018.717742</v>
      </c>
      <c r="W872" s="12" t="n">
        <f aca="false">IF($D$872=1,$K$872,$AF$785*$T$872)</f>
        <v>110283362.068581</v>
      </c>
      <c r="X872" s="12" t="n">
        <f aca="false">IF($E$872=1,$L$872,$AC$785*$T$872)</f>
        <v>60000000</v>
      </c>
      <c r="Y872" s="12" t="n">
        <f aca="false">IF($F$872=1,$M$872,$Z$785*$T$872)</f>
        <v>30000000</v>
      </c>
      <c r="Z872" s="12" t="n">
        <f aca="false">IF($G$872=1,$N$872,$W$785*$T$872)</f>
        <v>316935307.055001</v>
      </c>
      <c r="AA872" s="12" t="n">
        <f aca="false">IF($H$872=1,$O$872,$T$785*$T$872)</f>
        <v>316935307.055001</v>
      </c>
      <c r="AB872" s="12" t="n">
        <f aca="false">($J$785+$O$785)*$T$872</f>
        <v>19233798.8771744</v>
      </c>
      <c r="AC872" s="12" t="n">
        <f aca="false">Assumptions!$B$20*$T$872</f>
        <v>570483552.699001</v>
      </c>
      <c r="AD872" s="12" t="n">
        <f aca="false">IF($S$872,Assumptions!$B$14*($T$872-Assumptions!$B$13),Assumptions!$B$4)</f>
        <v>155967653.5275</v>
      </c>
      <c r="AE872" s="12" t="n">
        <f aca="false">$U$872+$V$872+$W$872+$X$872+$Y$872+$Z$872+$AA$872+$AB$872+$AC$872+$AD$872</f>
        <v>2000000000</v>
      </c>
      <c r="AF872" s="12" t="n">
        <f aca="false">IF(AND(IF($B$872=1,$U$872&gt;=INDEX($U$796:$U$923,1+$A$872-Assumptions!$B$77),$U$872&gt;INDEX($U$796:$U$923,1+$A$872+Assumptions!$B$77)),IF($C$872=1,$V$872&gt;=INDEX($V$796:$V$923,1+$A$872-Assumptions!$B$78),$V$872&gt;INDEX($V$796:$V$923,1+$A$872+Assumptions!$B$78)),IF($D$872=1,$W$872&gt;=INDEX($W$796:$W$923,1+$A$872-Assumptions!$B$79),$W$872&gt;INDEX($W$796:$W$923,1+$A$872+Assumptions!$B$79)),IF($E$872=1,$X$872&gt;=INDEX($X$796:$X$923,1+$A$872-Assumptions!$B$80),$X$872&gt;INDEX($X$796:$X$923,1+$A$872+Assumptions!$B$80)),IF($F$872=1,$Y$872&gt;=INDEX($Y$796:$Y$923,1+$A$872-Assumptions!$B$81),$Y$872&gt;INDEX($Y$796:$Y$923,1+$A$872+Assumptions!$B$81)),IF($G$872=1,$Z$872&gt;=INDEX($Z$796:$Z$923,1+$A$872-Assumptions!$B$82),$Z$872&gt;INDEX($Z$796:$Z$923,1+$A$872+Assumptions!$B$82)),IF($H$872=1,$AA$872&gt;=INDEX($AA$796:$AA$923,1+$A$872-Assumptions!$B$83),$AA$872&gt;INDEX($AA$796:$AA$923,1+$A$872+Assumptions!$B$83))),1,0)</f>
        <v>0</v>
      </c>
    </row>
    <row r="873" customFormat="false" ht="15" hidden="true" customHeight="false" outlineLevel="0" collapsed="false">
      <c r="A873" s="6" t="n">
        <f aca="false">ROW()-ROW($A$796)+Assumptions!$B$4</f>
        <v>77</v>
      </c>
      <c r="B873" s="12" t="n">
        <f aca="false">MOD(QUOTIENT($A$873,Assumptions!$B$77),2)</f>
        <v>1</v>
      </c>
      <c r="C873" s="12" t="n">
        <f aca="false">MOD(QUOTIENT($A$873,Assumptions!$B$78),2)</f>
        <v>0</v>
      </c>
      <c r="D873" s="12" t="n">
        <f aca="false">MOD(QUOTIENT($A$873,Assumptions!$B$79),2)</f>
        <v>0</v>
      </c>
      <c r="E873" s="12" t="n">
        <f aca="false">MOD(QUOTIENT($A$873,Assumptions!$B$80),2)</f>
        <v>1</v>
      </c>
      <c r="F873" s="12" t="n">
        <f aca="false">MOD(QUOTIENT($A$873,Assumptions!$B$81),2)</f>
        <v>1</v>
      </c>
      <c r="G873" s="12" t="n">
        <f aca="false">MOD(QUOTIENT($A$873,Assumptions!$B$82),2)</f>
        <v>0</v>
      </c>
      <c r="H873" s="12" t="n">
        <f aca="false">MOD(QUOTIENT($A$873,Assumptions!$B$83),2)</f>
        <v>1</v>
      </c>
      <c r="I873" s="12" t="n">
        <f aca="false">IF($B$873=1,MIN(Assumptions!$B$67,MAX(Assumptions!$B$4,Assumptions!$B$26-(Assumptions!$B$4))),Assumptions!$B$4)</f>
        <v>30000000</v>
      </c>
      <c r="J873" s="12" t="n">
        <f aca="false">IF($C$873=1,MIN(Assumptions!$B$66,MAX(Assumptions!$B$4,Assumptions!$B$26-($I$873))),Assumptions!$B$4)</f>
        <v>0</v>
      </c>
      <c r="K873" s="12" t="n">
        <f aca="false">IF($D$873=1,MIN(Assumptions!$B$61,MAX(Assumptions!$B$4,Assumptions!$B$26-($I$873+$J$873))),Assumptions!$B$4)</f>
        <v>0</v>
      </c>
      <c r="L873" s="12" t="n">
        <f aca="false">IF($E$873=1,MIN(Assumptions!$B$56,MAX(Assumptions!$B$4,Assumptions!$B$26-($I$873+$J$873+$K$873))),Assumptions!$B$4)</f>
        <v>60000000</v>
      </c>
      <c r="M873" s="12" t="n">
        <f aca="false">IF($F$873=1,MIN(Assumptions!$B$51,MAX(Assumptions!$B$4,Assumptions!$B$26-($I$873+$J$873+$K$873+$L$873))),Assumptions!$B$4)</f>
        <v>30000000</v>
      </c>
      <c r="N873" s="12" t="n">
        <f aca="false">IF($G$873=1,MIN(Assumptions!$B$46,MAX(Assumptions!$B$4,Assumptions!$B$26-($I$873+$J$873+$K$873+$L$873+$M$873))),Assumptions!$B$4)</f>
        <v>0</v>
      </c>
      <c r="O873" s="12" t="n">
        <f aca="false">IF($H$873=1,MIN(Assumptions!$B$41,MAX(Assumptions!$B$4,Assumptions!$B$26-($I$873+$J$873+$K$873+$L$873+$M$873+$N$873))),Assumptions!$B$4)</f>
        <v>5000000</v>
      </c>
      <c r="P873" s="12" t="n">
        <f aca="false">$I$873+$J$873+$K$873+$L$873+$M$873+$N$873+$O$873</f>
        <v>125000000</v>
      </c>
      <c r="Q873" s="12" t="n">
        <f aca="false">MAX(Assumptions!$B$4,Assumptions!$B$26-$P$873)</f>
        <v>1875000000</v>
      </c>
      <c r="R873" s="12" t="n">
        <f aca="false">$J$785+$O$785+Assumptions!$B$20+IF($B$873=0,$D$785,Assumptions!$B$4)+IF($C$873=0,$AI$785,Assumptions!$B$4)+IF($D$873=0,$AF$785,Assumptions!$B$4)+IF($E$873=0,$AC$785,Assumptions!$B$4)+IF($F$873=0,$Z$785,Assumptions!$B$4)+IF($G$873=0,$W$785,Assumptions!$B$4)+IF($H$873=0,$T$785,Assumptions!$B$4)</f>
        <v>22198489.851011</v>
      </c>
      <c r="S873" s="12" t="n">
        <f aca="false">IF($R$873&gt;Assumptions!$B$4,$Q$873/$R$873&gt;Assumptions!$B$13,FALSE())</f>
        <v>1</v>
      </c>
      <c r="T873" s="12" t="n">
        <f aca="false">IF($S$873,($Q$873+Assumptions!$B$14*Assumptions!$B$13)/($R$873+Assumptions!$B$14),IF($R$873&gt;Assumptions!$B$4,$Q$873/$R$873,Assumptions!$B$4))</f>
        <v>76.0167933880032</v>
      </c>
      <c r="U873" s="12" t="n">
        <f aca="false">IF($B$873=1,$I$873,$D$785*$T$873)</f>
        <v>30000000</v>
      </c>
      <c r="V873" s="12" t="n">
        <f aca="false">IF($C$873=1,$J$873,$AI$785*$T$873)</f>
        <v>467899739.910841</v>
      </c>
      <c r="W873" s="12" t="n">
        <f aca="false">IF($D$873=1,$K$873,$AF$785*$T$873)</f>
        <v>132257078.367208</v>
      </c>
      <c r="X873" s="12" t="n">
        <f aca="false">IF($E$873=1,$L$873,$AC$785*$T$873)</f>
        <v>60000000</v>
      </c>
      <c r="Y873" s="12" t="n">
        <f aca="false">IF($F$873=1,$M$873,$Z$785*$T$873)</f>
        <v>30000000</v>
      </c>
      <c r="Z873" s="12" t="n">
        <f aca="false">IF($G$873=1,$N$873,$W$785*$T$873)</f>
        <v>380083966.940016</v>
      </c>
      <c r="AA873" s="12" t="n">
        <f aca="false">IF($H$873=1,$O$873,$T$785*$T$873)</f>
        <v>5000000</v>
      </c>
      <c r="AB873" s="12" t="n">
        <f aca="false">($J$785+$O$785)*$T$873</f>
        <v>23066090.8198979</v>
      </c>
      <c r="AC873" s="12" t="n">
        <f aca="false">Assumptions!$B$20*$T$873</f>
        <v>684151140.492029</v>
      </c>
      <c r="AD873" s="12" t="n">
        <f aca="false">IF($S$873,Assumptions!$B$14*($T$873-Assumptions!$B$13),Assumptions!$B$4)</f>
        <v>187541983.470008</v>
      </c>
      <c r="AE873" s="12" t="n">
        <f aca="false">$U$873+$V$873+$W$873+$X$873+$Y$873+$Z$873+$AA$873+$AB$873+$AC$873+$AD$873</f>
        <v>2000000000</v>
      </c>
      <c r="AF873" s="12" t="n">
        <f aca="false">IF(AND(IF($B$873=1,$U$873&gt;=INDEX($U$796:$U$923,1+$A$873-Assumptions!$B$77),$U$873&gt;INDEX($U$796:$U$923,1+$A$873+Assumptions!$B$77)),IF($C$873=1,$V$873&gt;=INDEX($V$796:$V$923,1+$A$873-Assumptions!$B$78),$V$873&gt;INDEX($V$796:$V$923,1+$A$873+Assumptions!$B$78)),IF($D$873=1,$W$873&gt;=INDEX($W$796:$W$923,1+$A$873-Assumptions!$B$79),$W$873&gt;INDEX($W$796:$W$923,1+$A$873+Assumptions!$B$79)),IF($E$873=1,$X$873&gt;=INDEX($X$796:$X$923,1+$A$873-Assumptions!$B$80),$X$873&gt;INDEX($X$796:$X$923,1+$A$873+Assumptions!$B$80)),IF($F$873=1,$Y$873&gt;=INDEX($Y$796:$Y$923,1+$A$873-Assumptions!$B$81),$Y$873&gt;INDEX($Y$796:$Y$923,1+$A$873+Assumptions!$B$81)),IF($G$873=1,$Z$873&gt;=INDEX($Z$796:$Z$923,1+$A$873-Assumptions!$B$82),$Z$873&gt;INDEX($Z$796:$Z$923,1+$A$873+Assumptions!$B$82)),IF($H$873=1,$AA$873&gt;=INDEX($AA$796:$AA$923,1+$A$873-Assumptions!$B$83),$AA$873&gt;INDEX($AA$796:$AA$923,1+$A$873+Assumptions!$B$83))),1,0)</f>
        <v>0</v>
      </c>
    </row>
    <row r="874" customFormat="false" ht="15" hidden="true" customHeight="false" outlineLevel="0" collapsed="false">
      <c r="A874" s="6" t="n">
        <f aca="false">ROW()-ROW($A$796)+Assumptions!$B$4</f>
        <v>78</v>
      </c>
      <c r="B874" s="12" t="n">
        <f aca="false">MOD(QUOTIENT($A$874,Assumptions!$B$77),2)</f>
        <v>1</v>
      </c>
      <c r="C874" s="12" t="n">
        <f aca="false">MOD(QUOTIENT($A$874,Assumptions!$B$78),2)</f>
        <v>0</v>
      </c>
      <c r="D874" s="12" t="n">
        <f aca="false">MOD(QUOTIENT($A$874,Assumptions!$B$79),2)</f>
        <v>0</v>
      </c>
      <c r="E874" s="12" t="n">
        <f aca="false">MOD(QUOTIENT($A$874,Assumptions!$B$80),2)</f>
        <v>1</v>
      </c>
      <c r="F874" s="12" t="n">
        <f aca="false">MOD(QUOTIENT($A$874,Assumptions!$B$81),2)</f>
        <v>1</v>
      </c>
      <c r="G874" s="12" t="n">
        <f aca="false">MOD(QUOTIENT($A$874,Assumptions!$B$82),2)</f>
        <v>1</v>
      </c>
      <c r="H874" s="12" t="n">
        <f aca="false">MOD(QUOTIENT($A$874,Assumptions!$B$83),2)</f>
        <v>0</v>
      </c>
      <c r="I874" s="12" t="n">
        <f aca="false">IF($B$874=1,MIN(Assumptions!$B$67,MAX(Assumptions!$B$4,Assumptions!$B$26-(Assumptions!$B$4))),Assumptions!$B$4)</f>
        <v>30000000</v>
      </c>
      <c r="J874" s="12" t="n">
        <f aca="false">IF($C$874=1,MIN(Assumptions!$B$66,MAX(Assumptions!$B$4,Assumptions!$B$26-($I$874))),Assumptions!$B$4)</f>
        <v>0</v>
      </c>
      <c r="K874" s="12" t="n">
        <f aca="false">IF($D$874=1,MIN(Assumptions!$B$61,MAX(Assumptions!$B$4,Assumptions!$B$26-($I$874+$J$874))),Assumptions!$B$4)</f>
        <v>0</v>
      </c>
      <c r="L874" s="12" t="n">
        <f aca="false">IF($E$874=1,MIN(Assumptions!$B$56,MAX(Assumptions!$B$4,Assumptions!$B$26-($I$874+$J$874+$K$874))),Assumptions!$B$4)</f>
        <v>60000000</v>
      </c>
      <c r="M874" s="12" t="n">
        <f aca="false">IF($F$874=1,MIN(Assumptions!$B$51,MAX(Assumptions!$B$4,Assumptions!$B$26-($I$874+$J$874+$K$874+$L$874))),Assumptions!$B$4)</f>
        <v>30000000</v>
      </c>
      <c r="N874" s="12" t="n">
        <f aca="false">IF($G$874=1,MIN(Assumptions!$B$46,MAX(Assumptions!$B$4,Assumptions!$B$26-($I$874+$J$874+$K$874+$L$874+$M$874))),Assumptions!$B$4)</f>
        <v>15000000</v>
      </c>
      <c r="O874" s="12" t="n">
        <f aca="false">IF($H$874=1,MIN(Assumptions!$B$41,MAX(Assumptions!$B$4,Assumptions!$B$26-($I$874+$J$874+$K$874+$L$874+$M$874+$N$874))),Assumptions!$B$4)</f>
        <v>0</v>
      </c>
      <c r="P874" s="12" t="n">
        <f aca="false">$I$874+$J$874+$K$874+$L$874+$M$874+$N$874+$O$874</f>
        <v>135000000</v>
      </c>
      <c r="Q874" s="12" t="n">
        <f aca="false">MAX(Assumptions!$B$4,Assumptions!$B$26-$P$874)</f>
        <v>1865000000</v>
      </c>
      <c r="R874" s="12" t="n">
        <f aca="false">$J$785+$O$785+Assumptions!$B$20+IF($B$874=0,$D$785,Assumptions!$B$4)+IF($C$874=0,$AI$785,Assumptions!$B$4)+IF($D$874=0,$AF$785,Assumptions!$B$4)+IF($E$874=0,$AC$785,Assumptions!$B$4)+IF($F$874=0,$Z$785,Assumptions!$B$4)+IF($G$874=0,$W$785,Assumptions!$B$4)+IF($H$874=0,$T$785,Assumptions!$B$4)</f>
        <v>22198489.851011</v>
      </c>
      <c r="S874" s="12" t="n">
        <f aca="false">IF($R$874&gt;Assumptions!$B$4,$Q$874/$R$874&gt;Assumptions!$B$13,FALSE())</f>
        <v>1</v>
      </c>
      <c r="T874" s="12" t="n">
        <f aca="false">IF($S$874,($Q$874+Assumptions!$B$14*Assumptions!$B$13)/($R$874+Assumptions!$B$14),IF($R$874&gt;Assumptions!$B$4,$Q$874/$R$874,Assumptions!$B$4))</f>
        <v>75.6119103340059</v>
      </c>
      <c r="U874" s="12" t="n">
        <f aca="false">IF($B$874=1,$I$874,$D$785*$T$874)</f>
        <v>30000000</v>
      </c>
      <c r="V874" s="12" t="n">
        <f aca="false">IF($C$874=1,$J$874,$AI$785*$T$874)</f>
        <v>465407597.48788</v>
      </c>
      <c r="W874" s="12" t="n">
        <f aca="false">IF($D$874=1,$K$874,$AF$785*$T$874)</f>
        <v>131552646.525039</v>
      </c>
      <c r="X874" s="12" t="n">
        <f aca="false">IF($E$874=1,$L$874,$AC$785*$T$874)</f>
        <v>60000000</v>
      </c>
      <c r="Y874" s="12" t="n">
        <f aca="false">IF($F$874=1,$M$874,$Z$785*$T$874)</f>
        <v>30000000</v>
      </c>
      <c r="Z874" s="12" t="n">
        <f aca="false">IF($G$874=1,$N$874,$W$785*$T$874)</f>
        <v>15000000</v>
      </c>
      <c r="AA874" s="12" t="n">
        <f aca="false">IF($H$874=1,$O$874,$T$785*$T$874)</f>
        <v>378059551.670029</v>
      </c>
      <c r="AB874" s="12" t="n">
        <f aca="false">($J$785+$O$785)*$T$874</f>
        <v>22943235.4759836</v>
      </c>
      <c r="AC874" s="12" t="n">
        <f aca="false">Assumptions!$B$20*$T$874</f>
        <v>680507193.006053</v>
      </c>
      <c r="AD874" s="12" t="n">
        <f aca="false">IF($S$874,Assumptions!$B$14*($T$874-Assumptions!$B$13),Assumptions!$B$4)</f>
        <v>186529775.835015</v>
      </c>
      <c r="AE874" s="12" t="n">
        <f aca="false">$U$874+$V$874+$W$874+$X$874+$Y$874+$Z$874+$AA$874+$AB$874+$AC$874+$AD$874</f>
        <v>2000000000</v>
      </c>
      <c r="AF874" s="12" t="n">
        <f aca="false">IF(AND(IF($B$874=1,$U$874&gt;=INDEX($U$796:$U$923,1+$A$874-Assumptions!$B$77),$U$874&gt;INDEX($U$796:$U$923,1+$A$874+Assumptions!$B$77)),IF($C$874=1,$V$874&gt;=INDEX($V$796:$V$923,1+$A$874-Assumptions!$B$78),$V$874&gt;INDEX($V$796:$V$923,1+$A$874+Assumptions!$B$78)),IF($D$874=1,$W$874&gt;=INDEX($W$796:$W$923,1+$A$874-Assumptions!$B$79),$W$874&gt;INDEX($W$796:$W$923,1+$A$874+Assumptions!$B$79)),IF($E$874=1,$X$874&gt;=INDEX($X$796:$X$923,1+$A$874-Assumptions!$B$80),$X$874&gt;INDEX($X$796:$X$923,1+$A$874+Assumptions!$B$80)),IF($F$874=1,$Y$874&gt;=INDEX($Y$796:$Y$923,1+$A$874-Assumptions!$B$81),$Y$874&gt;INDEX($Y$796:$Y$923,1+$A$874+Assumptions!$B$81)),IF($G$874=1,$Z$874&gt;=INDEX($Z$796:$Z$923,1+$A$874-Assumptions!$B$82),$Z$874&gt;INDEX($Z$796:$Z$923,1+$A$874+Assumptions!$B$82)),IF($H$874=1,$AA$874&gt;=INDEX($AA$796:$AA$923,1+$A$874-Assumptions!$B$83),$AA$874&gt;INDEX($AA$796:$AA$923,1+$A$874+Assumptions!$B$83))),1,0)</f>
        <v>0</v>
      </c>
    </row>
    <row r="875" customFormat="false" ht="15" hidden="true" customHeight="false" outlineLevel="0" collapsed="false">
      <c r="A875" s="6" t="n">
        <f aca="false">ROW()-ROW($A$796)+Assumptions!$B$4</f>
        <v>79</v>
      </c>
      <c r="B875" s="12" t="n">
        <f aca="false">MOD(QUOTIENT($A$875,Assumptions!$B$77),2)</f>
        <v>1</v>
      </c>
      <c r="C875" s="12" t="n">
        <f aca="false">MOD(QUOTIENT($A$875,Assumptions!$B$78),2)</f>
        <v>0</v>
      </c>
      <c r="D875" s="12" t="n">
        <f aca="false">MOD(QUOTIENT($A$875,Assumptions!$B$79),2)</f>
        <v>0</v>
      </c>
      <c r="E875" s="12" t="n">
        <f aca="false">MOD(QUOTIENT($A$875,Assumptions!$B$80),2)</f>
        <v>1</v>
      </c>
      <c r="F875" s="12" t="n">
        <f aca="false">MOD(QUOTIENT($A$875,Assumptions!$B$81),2)</f>
        <v>1</v>
      </c>
      <c r="G875" s="12" t="n">
        <f aca="false">MOD(QUOTIENT($A$875,Assumptions!$B$82),2)</f>
        <v>1</v>
      </c>
      <c r="H875" s="12" t="n">
        <f aca="false">MOD(QUOTIENT($A$875,Assumptions!$B$83),2)</f>
        <v>1</v>
      </c>
      <c r="I875" s="12" t="n">
        <f aca="false">IF($B$875=1,MIN(Assumptions!$B$67,MAX(Assumptions!$B$4,Assumptions!$B$26-(Assumptions!$B$4))),Assumptions!$B$4)</f>
        <v>30000000</v>
      </c>
      <c r="J875" s="12" t="n">
        <f aca="false">IF($C$875=1,MIN(Assumptions!$B$66,MAX(Assumptions!$B$4,Assumptions!$B$26-($I$875))),Assumptions!$B$4)</f>
        <v>0</v>
      </c>
      <c r="K875" s="12" t="n">
        <f aca="false">IF($D$875=1,MIN(Assumptions!$B$61,MAX(Assumptions!$B$4,Assumptions!$B$26-($I$875+$J$875))),Assumptions!$B$4)</f>
        <v>0</v>
      </c>
      <c r="L875" s="12" t="n">
        <f aca="false">IF($E$875=1,MIN(Assumptions!$B$56,MAX(Assumptions!$B$4,Assumptions!$B$26-($I$875+$J$875+$K$875))),Assumptions!$B$4)</f>
        <v>60000000</v>
      </c>
      <c r="M875" s="12" t="n">
        <f aca="false">IF($F$875=1,MIN(Assumptions!$B$51,MAX(Assumptions!$B$4,Assumptions!$B$26-($I$875+$J$875+$K$875+$L$875))),Assumptions!$B$4)</f>
        <v>30000000</v>
      </c>
      <c r="N875" s="12" t="n">
        <f aca="false">IF($G$875=1,MIN(Assumptions!$B$46,MAX(Assumptions!$B$4,Assumptions!$B$26-($I$875+$J$875+$K$875+$L$875+$M$875))),Assumptions!$B$4)</f>
        <v>15000000</v>
      </c>
      <c r="O875" s="12" t="n">
        <f aca="false">IF($H$875=1,MIN(Assumptions!$B$41,MAX(Assumptions!$B$4,Assumptions!$B$26-($I$875+$J$875+$K$875+$L$875+$M$875+$N$875))),Assumptions!$B$4)</f>
        <v>5000000</v>
      </c>
      <c r="P875" s="12" t="n">
        <f aca="false">$I$875+$J$875+$K$875+$L$875+$M$875+$N$875+$O$875</f>
        <v>140000000</v>
      </c>
      <c r="Q875" s="12" t="n">
        <f aca="false">MAX(Assumptions!$B$4,Assumptions!$B$26-$P$875)</f>
        <v>1860000000</v>
      </c>
      <c r="R875" s="12" t="n">
        <f aca="false">$J$785+$O$785+Assumptions!$B$20+IF($B$875=0,$D$785,Assumptions!$B$4)+IF($C$875=0,$AI$785,Assumptions!$B$4)+IF($D$875=0,$AF$785,Assumptions!$B$4)+IF($E$875=0,$AC$785,Assumptions!$B$4)+IF($F$875=0,$Z$785,Assumptions!$B$4)+IF($G$875=0,$W$785,Assumptions!$B$4)+IF($H$875=0,$T$785,Assumptions!$B$4)</f>
        <v>17198489.851011</v>
      </c>
      <c r="S875" s="12" t="n">
        <f aca="false">IF($R$875&gt;Assumptions!$B$4,$Q$875/$R$875&gt;Assumptions!$B$13,FALSE())</f>
        <v>1</v>
      </c>
      <c r="T875" s="12" t="n">
        <f aca="false">IF($S$875,($Q$875+Assumptions!$B$14*Assumptions!$B$13)/($R$875+Assumptions!$B$14),IF($R$875&gt;Assumptions!$B$4,$Q$875/$R$875,Assumptions!$B$4))</f>
        <v>94.5503951869898</v>
      </c>
      <c r="U875" s="12" t="n">
        <f aca="false">IF($B$875=1,$I$875,$D$785*$T$875)</f>
        <v>30000000</v>
      </c>
      <c r="V875" s="12" t="n">
        <f aca="false">IF($C$875=1,$J$875,$AI$785*$T$875)</f>
        <v>581978051.752991</v>
      </c>
      <c r="W875" s="12" t="n">
        <f aca="false">IF($D$875=1,$K$875,$AF$785*$T$875)</f>
        <v>164502585.133638</v>
      </c>
      <c r="X875" s="12" t="n">
        <f aca="false">IF($E$875=1,$L$875,$AC$785*$T$875)</f>
        <v>60000000</v>
      </c>
      <c r="Y875" s="12" t="n">
        <f aca="false">IF($F$875=1,$M$875,$Z$785*$T$875)</f>
        <v>30000000</v>
      </c>
      <c r="Z875" s="12" t="n">
        <f aca="false">IF($G$875=1,$N$875,$W$785*$T$875)</f>
        <v>15000000</v>
      </c>
      <c r="AA875" s="12" t="n">
        <f aca="false">IF($H$875=1,$O$875,$T$785*$T$875)</f>
        <v>5000000</v>
      </c>
      <c r="AB875" s="12" t="n">
        <f aca="false">($J$785+$O$785)*$T$875</f>
        <v>28689818.4629888</v>
      </c>
      <c r="AC875" s="12" t="n">
        <f aca="false">Assumptions!$B$20*$T$875</f>
        <v>850953556.682908</v>
      </c>
      <c r="AD875" s="12" t="n">
        <f aca="false">IF($S$875,Assumptions!$B$14*($T$875-Assumptions!$B$13),Assumptions!$B$4)</f>
        <v>233875987.967474</v>
      </c>
      <c r="AE875" s="12" t="n">
        <f aca="false">$U$875+$V$875+$W$875+$X$875+$Y$875+$Z$875+$AA$875+$AB$875+$AC$875+$AD$875</f>
        <v>2000000000</v>
      </c>
      <c r="AF875" s="12" t="n">
        <f aca="false">IF(AND(IF($B$875=1,$U$875&gt;=INDEX($U$796:$U$923,1+$A$875-Assumptions!$B$77),$U$875&gt;INDEX($U$796:$U$923,1+$A$875+Assumptions!$B$77)),IF($C$875=1,$V$875&gt;=INDEX($V$796:$V$923,1+$A$875-Assumptions!$B$78),$V$875&gt;INDEX($V$796:$V$923,1+$A$875+Assumptions!$B$78)),IF($D$875=1,$W$875&gt;=INDEX($W$796:$W$923,1+$A$875-Assumptions!$B$79),$W$875&gt;INDEX($W$796:$W$923,1+$A$875+Assumptions!$B$79)),IF($E$875=1,$X$875&gt;=INDEX($X$796:$X$923,1+$A$875-Assumptions!$B$80),$X$875&gt;INDEX($X$796:$X$923,1+$A$875+Assumptions!$B$80)),IF($F$875=1,$Y$875&gt;=INDEX($Y$796:$Y$923,1+$A$875-Assumptions!$B$81),$Y$875&gt;INDEX($Y$796:$Y$923,1+$A$875+Assumptions!$B$81)),IF($G$875=1,$Z$875&gt;=INDEX($Z$796:$Z$923,1+$A$875-Assumptions!$B$82),$Z$875&gt;INDEX($Z$796:$Z$923,1+$A$875+Assumptions!$B$82)),IF($H$875=1,$AA$875&gt;=INDEX($AA$796:$AA$923,1+$A$875-Assumptions!$B$83),$AA$875&gt;INDEX($AA$796:$AA$923,1+$A$875+Assumptions!$B$83))),1,0)</f>
        <v>0</v>
      </c>
    </row>
    <row r="876" customFormat="false" ht="15" hidden="true" customHeight="false" outlineLevel="0" collapsed="false">
      <c r="A876" s="6" t="n">
        <f aca="false">ROW()-ROW($A$796)+Assumptions!$B$4</f>
        <v>80</v>
      </c>
      <c r="B876" s="12" t="n">
        <f aca="false">MOD(QUOTIENT($A$876,Assumptions!$B$77),2)</f>
        <v>1</v>
      </c>
      <c r="C876" s="12" t="n">
        <f aca="false">MOD(QUOTIENT($A$876,Assumptions!$B$78),2)</f>
        <v>0</v>
      </c>
      <c r="D876" s="12" t="n">
        <f aca="false">MOD(QUOTIENT($A$876,Assumptions!$B$79),2)</f>
        <v>1</v>
      </c>
      <c r="E876" s="12" t="n">
        <f aca="false">MOD(QUOTIENT($A$876,Assumptions!$B$80),2)</f>
        <v>0</v>
      </c>
      <c r="F876" s="12" t="n">
        <f aca="false">MOD(QUOTIENT($A$876,Assumptions!$B$81),2)</f>
        <v>0</v>
      </c>
      <c r="G876" s="12" t="n">
        <f aca="false">MOD(QUOTIENT($A$876,Assumptions!$B$82),2)</f>
        <v>0</v>
      </c>
      <c r="H876" s="12" t="n">
        <f aca="false">MOD(QUOTIENT($A$876,Assumptions!$B$83),2)</f>
        <v>0</v>
      </c>
      <c r="I876" s="12" t="n">
        <f aca="false">IF($B$876=1,MIN(Assumptions!$B$67,MAX(Assumptions!$B$4,Assumptions!$B$26-(Assumptions!$B$4))),Assumptions!$B$4)</f>
        <v>30000000</v>
      </c>
      <c r="J876" s="12" t="n">
        <f aca="false">IF($C$876=1,MIN(Assumptions!$B$66,MAX(Assumptions!$B$4,Assumptions!$B$26-($I$876))),Assumptions!$B$4)</f>
        <v>0</v>
      </c>
      <c r="K876" s="12" t="n">
        <f aca="false">IF($D$876=1,MIN(Assumptions!$B$61,MAX(Assumptions!$B$4,Assumptions!$B$26-($I$876+$J$876))),Assumptions!$B$4)</f>
        <v>100000000</v>
      </c>
      <c r="L876" s="12" t="n">
        <f aca="false">IF($E$876=1,MIN(Assumptions!$B$56,MAX(Assumptions!$B$4,Assumptions!$B$26-($I$876+$J$876+$K$876))),Assumptions!$B$4)</f>
        <v>0</v>
      </c>
      <c r="M876" s="12" t="n">
        <f aca="false">IF($F$876=1,MIN(Assumptions!$B$51,MAX(Assumptions!$B$4,Assumptions!$B$26-($I$876+$J$876+$K$876+$L$876))),Assumptions!$B$4)</f>
        <v>0</v>
      </c>
      <c r="N876" s="12" t="n">
        <f aca="false">IF($G$876=1,MIN(Assumptions!$B$46,MAX(Assumptions!$B$4,Assumptions!$B$26-($I$876+$J$876+$K$876+$L$876+$M$876))),Assumptions!$B$4)</f>
        <v>0</v>
      </c>
      <c r="O876" s="12" t="n">
        <f aca="false">IF($H$876=1,MIN(Assumptions!$B$41,MAX(Assumptions!$B$4,Assumptions!$B$26-($I$876+$J$876+$K$876+$L$876+$M$876+$N$876))),Assumptions!$B$4)</f>
        <v>0</v>
      </c>
      <c r="P876" s="12" t="n">
        <f aca="false">$I$876+$J$876+$K$876+$L$876+$M$876+$N$876+$O$876</f>
        <v>130000000</v>
      </c>
      <c r="Q876" s="12" t="n">
        <f aca="false">MAX(Assumptions!$B$4,Assumptions!$B$26-$P$876)</f>
        <v>1870000000</v>
      </c>
      <c r="R876" s="12" t="n">
        <f aca="false">$J$785+$O$785+Assumptions!$B$20+IF($B$876=0,$D$785,Assumptions!$B$4)+IF($C$876=0,$AI$785,Assumptions!$B$4)+IF($D$876=0,$AF$785,Assumptions!$B$4)+IF($E$876=0,$AC$785,Assumptions!$B$4)+IF($F$876=0,$Z$785,Assumptions!$B$4)+IF($G$876=0,$W$785,Assumptions!$B$4)+IF($H$876=0,$T$785,Assumptions!$B$4)</f>
        <v>30858649.5805573</v>
      </c>
      <c r="S876" s="12" t="n">
        <f aca="false">IF($R$876&gt;Assumptions!$B$4,$Q$876/$R$876&gt;Assumptions!$B$13,FALSE())</f>
        <v>1</v>
      </c>
      <c r="T876" s="12" t="n">
        <f aca="false">IF($S$876,($Q$876+Assumptions!$B$14*Assumptions!$B$13)/($R$876+Assumptions!$B$14),IF($R$876&gt;Assumptions!$B$4,$Q$876/$R$876,Assumptions!$B$4))</f>
        <v>56.1323681727022</v>
      </c>
      <c r="U876" s="12" t="n">
        <f aca="false">IF($B$876=1,$I$876,$D$785*$T$876)</f>
        <v>30000000</v>
      </c>
      <c r="V876" s="12" t="n">
        <f aca="false">IF($C$876=1,$J$876,$AI$785*$T$876)</f>
        <v>345506818.92788</v>
      </c>
      <c r="W876" s="12" t="n">
        <f aca="false">IF($D$876=1,$K$876,$AF$785*$T$876)</f>
        <v>100000000</v>
      </c>
      <c r="X876" s="12" t="n">
        <f aca="false">IF($E$876=1,$L$876,$AC$785*$T$876)</f>
        <v>134717683.614485</v>
      </c>
      <c r="Y876" s="12" t="n">
        <f aca="false">IF($F$876=1,$M$876,$Z$785*$T$876)</f>
        <v>168397104.518107</v>
      </c>
      <c r="Z876" s="12" t="n">
        <f aca="false">IF($G$876=1,$N$876,$W$785*$T$876)</f>
        <v>280661840.863511</v>
      </c>
      <c r="AA876" s="12" t="n">
        <f aca="false">IF($H$876=1,$O$876,$T$785*$T$876)</f>
        <v>280661840.863511</v>
      </c>
      <c r="AB876" s="12" t="n">
        <f aca="false">($J$785+$O$785)*$T$876</f>
        <v>17032477.2264312</v>
      </c>
      <c r="AC876" s="12" t="n">
        <f aca="false">Assumptions!$B$20*$T$876</f>
        <v>505191313.55432</v>
      </c>
      <c r="AD876" s="12" t="n">
        <f aca="false">IF($S$876,Assumptions!$B$14*($T$876-Assumptions!$B$13),Assumptions!$B$4)</f>
        <v>137830920.431755</v>
      </c>
      <c r="AE876" s="12" t="n">
        <f aca="false">$U$876+$V$876+$W$876+$X$876+$Y$876+$Z$876+$AA$876+$AB$876+$AC$876+$AD$876</f>
        <v>2000000000</v>
      </c>
      <c r="AF876" s="12" t="n">
        <f aca="false">IF(AND(IF($B$876=1,$U$876&gt;=INDEX($U$796:$U$923,1+$A$876-Assumptions!$B$77),$U$876&gt;INDEX($U$796:$U$923,1+$A$876+Assumptions!$B$77)),IF($C$876=1,$V$876&gt;=INDEX($V$796:$V$923,1+$A$876-Assumptions!$B$78),$V$876&gt;INDEX($V$796:$V$923,1+$A$876+Assumptions!$B$78)),IF($D$876=1,$W$876&gt;=INDEX($W$796:$W$923,1+$A$876-Assumptions!$B$79),$W$876&gt;INDEX($W$796:$W$923,1+$A$876+Assumptions!$B$79)),IF($E$876=1,$X$876&gt;=INDEX($X$796:$X$923,1+$A$876-Assumptions!$B$80),$X$876&gt;INDEX($X$796:$X$923,1+$A$876+Assumptions!$B$80)),IF($F$876=1,$Y$876&gt;=INDEX($Y$796:$Y$923,1+$A$876-Assumptions!$B$81),$Y$876&gt;INDEX($Y$796:$Y$923,1+$A$876+Assumptions!$B$81)),IF($G$876=1,$Z$876&gt;=INDEX($Z$796:$Z$923,1+$A$876-Assumptions!$B$82),$Z$876&gt;INDEX($Z$796:$Z$923,1+$A$876+Assumptions!$B$82)),IF($H$876=1,$AA$876&gt;=INDEX($AA$796:$AA$923,1+$A$876-Assumptions!$B$83),$AA$876&gt;INDEX($AA$796:$AA$923,1+$A$876+Assumptions!$B$83))),1,0)</f>
        <v>0</v>
      </c>
    </row>
    <row r="877" customFormat="false" ht="15" hidden="true" customHeight="false" outlineLevel="0" collapsed="false">
      <c r="A877" s="6" t="n">
        <f aca="false">ROW()-ROW($A$796)+Assumptions!$B$4</f>
        <v>81</v>
      </c>
      <c r="B877" s="12" t="n">
        <f aca="false">MOD(QUOTIENT($A$877,Assumptions!$B$77),2)</f>
        <v>1</v>
      </c>
      <c r="C877" s="12" t="n">
        <f aca="false">MOD(QUOTIENT($A$877,Assumptions!$B$78),2)</f>
        <v>0</v>
      </c>
      <c r="D877" s="12" t="n">
        <f aca="false">MOD(QUOTIENT($A$877,Assumptions!$B$79),2)</f>
        <v>1</v>
      </c>
      <c r="E877" s="12" t="n">
        <f aca="false">MOD(QUOTIENT($A$877,Assumptions!$B$80),2)</f>
        <v>0</v>
      </c>
      <c r="F877" s="12" t="n">
        <f aca="false">MOD(QUOTIENT($A$877,Assumptions!$B$81),2)</f>
        <v>0</v>
      </c>
      <c r="G877" s="12" t="n">
        <f aca="false">MOD(QUOTIENT($A$877,Assumptions!$B$82),2)</f>
        <v>0</v>
      </c>
      <c r="H877" s="12" t="n">
        <f aca="false">MOD(QUOTIENT($A$877,Assumptions!$B$83),2)</f>
        <v>1</v>
      </c>
      <c r="I877" s="12" t="n">
        <f aca="false">IF($B$877=1,MIN(Assumptions!$B$67,MAX(Assumptions!$B$4,Assumptions!$B$26-(Assumptions!$B$4))),Assumptions!$B$4)</f>
        <v>30000000</v>
      </c>
      <c r="J877" s="12" t="n">
        <f aca="false">IF($C$877=1,MIN(Assumptions!$B$66,MAX(Assumptions!$B$4,Assumptions!$B$26-($I$877))),Assumptions!$B$4)</f>
        <v>0</v>
      </c>
      <c r="K877" s="12" t="n">
        <f aca="false">IF($D$877=1,MIN(Assumptions!$B$61,MAX(Assumptions!$B$4,Assumptions!$B$26-($I$877+$J$877))),Assumptions!$B$4)</f>
        <v>100000000</v>
      </c>
      <c r="L877" s="12" t="n">
        <f aca="false">IF($E$877=1,MIN(Assumptions!$B$56,MAX(Assumptions!$B$4,Assumptions!$B$26-($I$877+$J$877+$K$877))),Assumptions!$B$4)</f>
        <v>0</v>
      </c>
      <c r="M877" s="12" t="n">
        <f aca="false">IF($F$877=1,MIN(Assumptions!$B$51,MAX(Assumptions!$B$4,Assumptions!$B$26-($I$877+$J$877+$K$877+$L$877))),Assumptions!$B$4)</f>
        <v>0</v>
      </c>
      <c r="N877" s="12" t="n">
        <f aca="false">IF($G$877=1,MIN(Assumptions!$B$46,MAX(Assumptions!$B$4,Assumptions!$B$26-($I$877+$J$877+$K$877+$L$877+$M$877))),Assumptions!$B$4)</f>
        <v>0</v>
      </c>
      <c r="O877" s="12" t="n">
        <f aca="false">IF($H$877=1,MIN(Assumptions!$B$41,MAX(Assumptions!$B$4,Assumptions!$B$26-($I$877+$J$877+$K$877+$L$877+$M$877+$N$877))),Assumptions!$B$4)</f>
        <v>5000000</v>
      </c>
      <c r="P877" s="12" t="n">
        <f aca="false">$I$877+$J$877+$K$877+$L$877+$M$877+$N$877+$O$877</f>
        <v>135000000</v>
      </c>
      <c r="Q877" s="12" t="n">
        <f aca="false">MAX(Assumptions!$B$4,Assumptions!$B$26-$P$877)</f>
        <v>1865000000</v>
      </c>
      <c r="R877" s="12" t="n">
        <f aca="false">$J$785+$O$785+Assumptions!$B$20+IF($B$877=0,$D$785,Assumptions!$B$4)+IF($C$877=0,$AI$785,Assumptions!$B$4)+IF($D$877=0,$AF$785,Assumptions!$B$4)+IF($E$877=0,$AC$785,Assumptions!$B$4)+IF($F$877=0,$Z$785,Assumptions!$B$4)+IF($G$877=0,$W$785,Assumptions!$B$4)+IF($H$877=0,$T$785,Assumptions!$B$4)</f>
        <v>25858649.5805573</v>
      </c>
      <c r="S877" s="12" t="n">
        <f aca="false">IF($R$877&gt;Assumptions!$B$4,$Q$877/$R$877&gt;Assumptions!$B$13,FALSE())</f>
        <v>1</v>
      </c>
      <c r="T877" s="12" t="n">
        <f aca="false">IF($S$877,($Q$877+Assumptions!$B$14*Assumptions!$B$13)/($R$877+Assumptions!$B$14),IF($R$877&gt;Assumptions!$B$4,$Q$877/$R$877,Assumptions!$B$4))</f>
        <v>65.8529241561756</v>
      </c>
      <c r="U877" s="12" t="n">
        <f aca="false">IF($B$877=1,$I$877,$D$785*$T$877)</f>
        <v>30000000</v>
      </c>
      <c r="V877" s="12" t="n">
        <f aca="false">IF($C$877=1,$J$877,$AI$785*$T$877)</f>
        <v>405338935.14516</v>
      </c>
      <c r="W877" s="12" t="n">
        <f aca="false">IF($D$877=1,$K$877,$AF$785*$T$877)</f>
        <v>100000000</v>
      </c>
      <c r="X877" s="12" t="n">
        <f aca="false">IF($E$877=1,$L$877,$AC$785*$T$877)</f>
        <v>158047017.974821</v>
      </c>
      <c r="Y877" s="12" t="n">
        <f aca="false">IF($F$877=1,$M$877,$Z$785*$T$877)</f>
        <v>197558772.468527</v>
      </c>
      <c r="Z877" s="12" t="n">
        <f aca="false">IF($G$877=1,$N$877,$W$785*$T$877)</f>
        <v>329264620.780878</v>
      </c>
      <c r="AA877" s="12" t="n">
        <f aca="false">IF($H$877=1,$O$877,$T$785*$T$877)</f>
        <v>5000000</v>
      </c>
      <c r="AB877" s="12" t="n">
        <f aca="false">($J$785+$O$785)*$T$877</f>
        <v>19982025.8345955</v>
      </c>
      <c r="AC877" s="12" t="n">
        <f aca="false">Assumptions!$B$20*$T$877</f>
        <v>592676317.40558</v>
      </c>
      <c r="AD877" s="12" t="n">
        <f aca="false">IF($S$877,Assumptions!$B$14*($T$877-Assumptions!$B$13),Assumptions!$B$4)</f>
        <v>162132310.390439</v>
      </c>
      <c r="AE877" s="12" t="n">
        <f aca="false">$U$877+$V$877+$W$877+$X$877+$Y$877+$Z$877+$AA$877+$AB$877+$AC$877+$AD$877</f>
        <v>2000000000</v>
      </c>
      <c r="AF877" s="12" t="n">
        <f aca="false">IF(AND(IF($B$877=1,$U$877&gt;=INDEX($U$796:$U$923,1+$A$877-Assumptions!$B$77),$U$877&gt;INDEX($U$796:$U$923,1+$A$877+Assumptions!$B$77)),IF($C$877=1,$V$877&gt;=INDEX($V$796:$V$923,1+$A$877-Assumptions!$B$78),$V$877&gt;INDEX($V$796:$V$923,1+$A$877+Assumptions!$B$78)),IF($D$877=1,$W$877&gt;=INDEX($W$796:$W$923,1+$A$877-Assumptions!$B$79),$W$877&gt;INDEX($W$796:$W$923,1+$A$877+Assumptions!$B$79)),IF($E$877=1,$X$877&gt;=INDEX($X$796:$X$923,1+$A$877-Assumptions!$B$80),$X$877&gt;INDEX($X$796:$X$923,1+$A$877+Assumptions!$B$80)),IF($F$877=1,$Y$877&gt;=INDEX($Y$796:$Y$923,1+$A$877-Assumptions!$B$81),$Y$877&gt;INDEX($Y$796:$Y$923,1+$A$877+Assumptions!$B$81)),IF($G$877=1,$Z$877&gt;=INDEX($Z$796:$Z$923,1+$A$877-Assumptions!$B$82),$Z$877&gt;INDEX($Z$796:$Z$923,1+$A$877+Assumptions!$B$82)),IF($H$877=1,$AA$877&gt;=INDEX($AA$796:$AA$923,1+$A$877-Assumptions!$B$83),$AA$877&gt;INDEX($AA$796:$AA$923,1+$A$877+Assumptions!$B$83))),1,0)</f>
        <v>0</v>
      </c>
    </row>
    <row r="878" customFormat="false" ht="15" hidden="true" customHeight="false" outlineLevel="0" collapsed="false">
      <c r="A878" s="6" t="n">
        <f aca="false">ROW()-ROW($A$796)+Assumptions!$B$4</f>
        <v>82</v>
      </c>
      <c r="B878" s="12" t="n">
        <f aca="false">MOD(QUOTIENT($A$878,Assumptions!$B$77),2)</f>
        <v>1</v>
      </c>
      <c r="C878" s="12" t="n">
        <f aca="false">MOD(QUOTIENT($A$878,Assumptions!$B$78),2)</f>
        <v>0</v>
      </c>
      <c r="D878" s="12" t="n">
        <f aca="false">MOD(QUOTIENT($A$878,Assumptions!$B$79),2)</f>
        <v>1</v>
      </c>
      <c r="E878" s="12" t="n">
        <f aca="false">MOD(QUOTIENT($A$878,Assumptions!$B$80),2)</f>
        <v>0</v>
      </c>
      <c r="F878" s="12" t="n">
        <f aca="false">MOD(QUOTIENT($A$878,Assumptions!$B$81),2)</f>
        <v>0</v>
      </c>
      <c r="G878" s="12" t="n">
        <f aca="false">MOD(QUOTIENT($A$878,Assumptions!$B$82),2)</f>
        <v>1</v>
      </c>
      <c r="H878" s="12" t="n">
        <f aca="false">MOD(QUOTIENT($A$878,Assumptions!$B$83),2)</f>
        <v>0</v>
      </c>
      <c r="I878" s="12" t="n">
        <f aca="false">IF($B$878=1,MIN(Assumptions!$B$67,MAX(Assumptions!$B$4,Assumptions!$B$26-(Assumptions!$B$4))),Assumptions!$B$4)</f>
        <v>30000000</v>
      </c>
      <c r="J878" s="12" t="n">
        <f aca="false">IF($C$878=1,MIN(Assumptions!$B$66,MAX(Assumptions!$B$4,Assumptions!$B$26-($I$878))),Assumptions!$B$4)</f>
        <v>0</v>
      </c>
      <c r="K878" s="12" t="n">
        <f aca="false">IF($D$878=1,MIN(Assumptions!$B$61,MAX(Assumptions!$B$4,Assumptions!$B$26-($I$878+$J$878))),Assumptions!$B$4)</f>
        <v>100000000</v>
      </c>
      <c r="L878" s="12" t="n">
        <f aca="false">IF($E$878=1,MIN(Assumptions!$B$56,MAX(Assumptions!$B$4,Assumptions!$B$26-($I$878+$J$878+$K$878))),Assumptions!$B$4)</f>
        <v>0</v>
      </c>
      <c r="M878" s="12" t="n">
        <f aca="false">IF($F$878=1,MIN(Assumptions!$B$51,MAX(Assumptions!$B$4,Assumptions!$B$26-($I$878+$J$878+$K$878+$L$878))),Assumptions!$B$4)</f>
        <v>0</v>
      </c>
      <c r="N878" s="12" t="n">
        <f aca="false">IF($G$878=1,MIN(Assumptions!$B$46,MAX(Assumptions!$B$4,Assumptions!$B$26-($I$878+$J$878+$K$878+$L$878+$M$878))),Assumptions!$B$4)</f>
        <v>15000000</v>
      </c>
      <c r="O878" s="12" t="n">
        <f aca="false">IF($H$878=1,MIN(Assumptions!$B$41,MAX(Assumptions!$B$4,Assumptions!$B$26-($I$878+$J$878+$K$878+$L$878+$M$878+$N$878))),Assumptions!$B$4)</f>
        <v>0</v>
      </c>
      <c r="P878" s="12" t="n">
        <f aca="false">$I$878+$J$878+$K$878+$L$878+$M$878+$N$878+$O$878</f>
        <v>145000000</v>
      </c>
      <c r="Q878" s="12" t="n">
        <f aca="false">MAX(Assumptions!$B$4,Assumptions!$B$26-$P$878)</f>
        <v>1855000000</v>
      </c>
      <c r="R878" s="12" t="n">
        <f aca="false">$J$785+$O$785+Assumptions!$B$20+IF($B$878=0,$D$785,Assumptions!$B$4)+IF($C$878=0,$AI$785,Assumptions!$B$4)+IF($D$878=0,$AF$785,Assumptions!$B$4)+IF($E$878=0,$AC$785,Assumptions!$B$4)+IF($F$878=0,$Z$785,Assumptions!$B$4)+IF($G$878=0,$W$785,Assumptions!$B$4)+IF($H$878=0,$T$785,Assumptions!$B$4)</f>
        <v>25858649.5805573</v>
      </c>
      <c r="S878" s="12" t="n">
        <f aca="false">IF($R$878&gt;Assumptions!$B$4,$Q$878/$R$878&gt;Assumptions!$B$13,FALSE())</f>
        <v>1</v>
      </c>
      <c r="T878" s="12" t="n">
        <f aca="false">IF($S$878,($Q$878+Assumptions!$B$14*Assumptions!$B$13)/($R$878+Assumptions!$B$14),IF($R$878&gt;Assumptions!$B$4,$Q$878/$R$878,Assumptions!$B$4))</f>
        <v>65.5002980562764</v>
      </c>
      <c r="U878" s="12" t="n">
        <f aca="false">IF($B$878=1,$I$878,$D$785*$T$878)</f>
        <v>30000000</v>
      </c>
      <c r="V878" s="12" t="n">
        <f aca="false">IF($C$878=1,$J$878,$AI$785*$T$878)</f>
        <v>403168445.532602</v>
      </c>
      <c r="W878" s="12" t="n">
        <f aca="false">IF($D$878=1,$K$878,$AF$785*$T$878)</f>
        <v>100000000</v>
      </c>
      <c r="X878" s="12" t="n">
        <f aca="false">IF($E$878=1,$L$878,$AC$785*$T$878)</f>
        <v>157200715.335063</v>
      </c>
      <c r="Y878" s="12" t="n">
        <f aca="false">IF($F$878=1,$M$878,$Z$785*$T$878)</f>
        <v>196500894.168829</v>
      </c>
      <c r="Z878" s="12" t="n">
        <f aca="false">IF($G$878=1,$N$878,$W$785*$T$878)</f>
        <v>15000000</v>
      </c>
      <c r="AA878" s="12" t="n">
        <f aca="false">IF($H$878=1,$O$878,$T$785*$T$878)</f>
        <v>327501490.281382</v>
      </c>
      <c r="AB878" s="12" t="n">
        <f aca="false">($J$785+$O$785)*$T$878</f>
        <v>19875027.0349458</v>
      </c>
      <c r="AC878" s="12" t="n">
        <f aca="false">Assumptions!$B$20*$T$878</f>
        <v>589502682.506487</v>
      </c>
      <c r="AD878" s="12" t="n">
        <f aca="false">IF($S$878,Assumptions!$B$14*($T$878-Assumptions!$B$13),Assumptions!$B$4)</f>
        <v>161250745.140691</v>
      </c>
      <c r="AE878" s="12" t="n">
        <f aca="false">$U$878+$V$878+$W$878+$X$878+$Y$878+$Z$878+$AA$878+$AB$878+$AC$878+$AD$878</f>
        <v>2000000000</v>
      </c>
      <c r="AF878" s="12" t="n">
        <f aca="false">IF(AND(IF($B$878=1,$U$878&gt;=INDEX($U$796:$U$923,1+$A$878-Assumptions!$B$77),$U$878&gt;INDEX($U$796:$U$923,1+$A$878+Assumptions!$B$77)),IF($C$878=1,$V$878&gt;=INDEX($V$796:$V$923,1+$A$878-Assumptions!$B$78),$V$878&gt;INDEX($V$796:$V$923,1+$A$878+Assumptions!$B$78)),IF($D$878=1,$W$878&gt;=INDEX($W$796:$W$923,1+$A$878-Assumptions!$B$79),$W$878&gt;INDEX($W$796:$W$923,1+$A$878+Assumptions!$B$79)),IF($E$878=1,$X$878&gt;=INDEX($X$796:$X$923,1+$A$878-Assumptions!$B$80),$X$878&gt;INDEX($X$796:$X$923,1+$A$878+Assumptions!$B$80)),IF($F$878=1,$Y$878&gt;=INDEX($Y$796:$Y$923,1+$A$878-Assumptions!$B$81),$Y$878&gt;INDEX($Y$796:$Y$923,1+$A$878+Assumptions!$B$81)),IF($G$878=1,$Z$878&gt;=INDEX($Z$796:$Z$923,1+$A$878-Assumptions!$B$82),$Z$878&gt;INDEX($Z$796:$Z$923,1+$A$878+Assumptions!$B$82)),IF($H$878=1,$AA$878&gt;=INDEX($AA$796:$AA$923,1+$A$878-Assumptions!$B$83),$AA$878&gt;INDEX($AA$796:$AA$923,1+$A$878+Assumptions!$B$83))),1,0)</f>
        <v>0</v>
      </c>
    </row>
    <row r="879" customFormat="false" ht="15" hidden="true" customHeight="false" outlineLevel="0" collapsed="false">
      <c r="A879" s="6" t="n">
        <f aca="false">ROW()-ROW($A$796)+Assumptions!$B$4</f>
        <v>83</v>
      </c>
      <c r="B879" s="12" t="n">
        <f aca="false">MOD(QUOTIENT($A$879,Assumptions!$B$77),2)</f>
        <v>1</v>
      </c>
      <c r="C879" s="12" t="n">
        <f aca="false">MOD(QUOTIENT($A$879,Assumptions!$B$78),2)</f>
        <v>0</v>
      </c>
      <c r="D879" s="12" t="n">
        <f aca="false">MOD(QUOTIENT($A$879,Assumptions!$B$79),2)</f>
        <v>1</v>
      </c>
      <c r="E879" s="12" t="n">
        <f aca="false">MOD(QUOTIENT($A$879,Assumptions!$B$80),2)</f>
        <v>0</v>
      </c>
      <c r="F879" s="12" t="n">
        <f aca="false">MOD(QUOTIENT($A$879,Assumptions!$B$81),2)</f>
        <v>0</v>
      </c>
      <c r="G879" s="12" t="n">
        <f aca="false">MOD(QUOTIENT($A$879,Assumptions!$B$82),2)</f>
        <v>1</v>
      </c>
      <c r="H879" s="12" t="n">
        <f aca="false">MOD(QUOTIENT($A$879,Assumptions!$B$83),2)</f>
        <v>1</v>
      </c>
      <c r="I879" s="12" t="n">
        <f aca="false">IF($B$879=1,MIN(Assumptions!$B$67,MAX(Assumptions!$B$4,Assumptions!$B$26-(Assumptions!$B$4))),Assumptions!$B$4)</f>
        <v>30000000</v>
      </c>
      <c r="J879" s="12" t="n">
        <f aca="false">IF($C$879=1,MIN(Assumptions!$B$66,MAX(Assumptions!$B$4,Assumptions!$B$26-($I$879))),Assumptions!$B$4)</f>
        <v>0</v>
      </c>
      <c r="K879" s="12" t="n">
        <f aca="false">IF($D$879=1,MIN(Assumptions!$B$61,MAX(Assumptions!$B$4,Assumptions!$B$26-($I$879+$J$879))),Assumptions!$B$4)</f>
        <v>100000000</v>
      </c>
      <c r="L879" s="12" t="n">
        <f aca="false">IF($E$879=1,MIN(Assumptions!$B$56,MAX(Assumptions!$B$4,Assumptions!$B$26-($I$879+$J$879+$K$879))),Assumptions!$B$4)</f>
        <v>0</v>
      </c>
      <c r="M879" s="12" t="n">
        <f aca="false">IF($F$879=1,MIN(Assumptions!$B$51,MAX(Assumptions!$B$4,Assumptions!$B$26-($I$879+$J$879+$K$879+$L$879))),Assumptions!$B$4)</f>
        <v>0</v>
      </c>
      <c r="N879" s="12" t="n">
        <f aca="false">IF($G$879=1,MIN(Assumptions!$B$46,MAX(Assumptions!$B$4,Assumptions!$B$26-($I$879+$J$879+$K$879+$L$879+$M$879))),Assumptions!$B$4)</f>
        <v>15000000</v>
      </c>
      <c r="O879" s="12" t="n">
        <f aca="false">IF($H$879=1,MIN(Assumptions!$B$41,MAX(Assumptions!$B$4,Assumptions!$B$26-($I$879+$J$879+$K$879+$L$879+$M$879+$N$879))),Assumptions!$B$4)</f>
        <v>5000000</v>
      </c>
      <c r="P879" s="12" t="n">
        <f aca="false">$I$879+$J$879+$K$879+$L$879+$M$879+$N$879+$O$879</f>
        <v>150000000</v>
      </c>
      <c r="Q879" s="12" t="n">
        <f aca="false">MAX(Assumptions!$B$4,Assumptions!$B$26-$P$879)</f>
        <v>1850000000</v>
      </c>
      <c r="R879" s="12" t="n">
        <f aca="false">$J$785+$O$785+Assumptions!$B$20+IF($B$879=0,$D$785,Assumptions!$B$4)+IF($C$879=0,$AI$785,Assumptions!$B$4)+IF($D$879=0,$AF$785,Assumptions!$B$4)+IF($E$879=0,$AC$785,Assumptions!$B$4)+IF($F$879=0,$Z$785,Assumptions!$B$4)+IF($G$879=0,$W$785,Assumptions!$B$4)+IF($H$879=0,$T$785,Assumptions!$B$4)</f>
        <v>20858649.5805573</v>
      </c>
      <c r="S879" s="12" t="n">
        <f aca="false">IF($R$879&gt;Assumptions!$B$4,$Q$879/$R$879&gt;Assumptions!$B$13,FALSE())</f>
        <v>1</v>
      </c>
      <c r="T879" s="12" t="n">
        <f aca="false">IF($S$879,($Q$879+Assumptions!$B$14*Assumptions!$B$13)/($R$879+Assumptions!$B$14),IF($R$879&gt;Assumptions!$B$4,$Q$879/$R$879,Assumptions!$B$4))</f>
        <v>79.3068106788989</v>
      </c>
      <c r="U879" s="12" t="n">
        <f aca="false">IF($B$879=1,$I$879,$D$785*$T$879)</f>
        <v>30000000</v>
      </c>
      <c r="V879" s="12" t="n">
        <f aca="false">IF($C$879=1,$J$879,$AI$785*$T$879)</f>
        <v>488150505.118141</v>
      </c>
      <c r="W879" s="12" t="n">
        <f aca="false">IF($D$879=1,$K$879,$AF$785*$T$879)</f>
        <v>100000000</v>
      </c>
      <c r="X879" s="12" t="n">
        <f aca="false">IF($E$879=1,$L$879,$AC$785*$T$879)</f>
        <v>190336345.629357</v>
      </c>
      <c r="Y879" s="12" t="n">
        <f aca="false">IF($F$879=1,$M$879,$Z$785*$T$879)</f>
        <v>237920432.036697</v>
      </c>
      <c r="Z879" s="12" t="n">
        <f aca="false">IF($G$879=1,$N$879,$W$785*$T$879)</f>
        <v>15000000</v>
      </c>
      <c r="AA879" s="12" t="n">
        <f aca="false">IF($H$879=1,$O$879,$T$785*$T$879)</f>
        <v>5000000</v>
      </c>
      <c r="AB879" s="12" t="n">
        <f aca="false">($J$785+$O$785)*$T$879</f>
        <v>24064394.408468</v>
      </c>
      <c r="AC879" s="12" t="n">
        <f aca="false">Assumptions!$B$20*$T$879</f>
        <v>713761296.11009</v>
      </c>
      <c r="AD879" s="12" t="n">
        <f aca="false">IF($S$879,Assumptions!$B$14*($T$879-Assumptions!$B$13),Assumptions!$B$4)</f>
        <v>195767026.697247</v>
      </c>
      <c r="AE879" s="12" t="n">
        <f aca="false">$U$879+$V$879+$W$879+$X$879+$Y$879+$Z$879+$AA$879+$AB$879+$AC$879+$AD$879</f>
        <v>2000000000</v>
      </c>
      <c r="AF879" s="12" t="n">
        <f aca="false">IF(AND(IF($B$879=1,$U$879&gt;=INDEX($U$796:$U$923,1+$A$879-Assumptions!$B$77),$U$879&gt;INDEX($U$796:$U$923,1+$A$879+Assumptions!$B$77)),IF($C$879=1,$V$879&gt;=INDEX($V$796:$V$923,1+$A$879-Assumptions!$B$78),$V$879&gt;INDEX($V$796:$V$923,1+$A$879+Assumptions!$B$78)),IF($D$879=1,$W$879&gt;=INDEX($W$796:$W$923,1+$A$879-Assumptions!$B$79),$W$879&gt;INDEX($W$796:$W$923,1+$A$879+Assumptions!$B$79)),IF($E$879=1,$X$879&gt;=INDEX($X$796:$X$923,1+$A$879-Assumptions!$B$80),$X$879&gt;INDEX($X$796:$X$923,1+$A$879+Assumptions!$B$80)),IF($F$879=1,$Y$879&gt;=INDEX($Y$796:$Y$923,1+$A$879-Assumptions!$B$81),$Y$879&gt;INDEX($Y$796:$Y$923,1+$A$879+Assumptions!$B$81)),IF($G$879=1,$Z$879&gt;=INDEX($Z$796:$Z$923,1+$A$879-Assumptions!$B$82),$Z$879&gt;INDEX($Z$796:$Z$923,1+$A$879+Assumptions!$B$82)),IF($H$879=1,$AA$879&gt;=INDEX($AA$796:$AA$923,1+$A$879-Assumptions!$B$83),$AA$879&gt;INDEX($AA$796:$AA$923,1+$A$879+Assumptions!$B$83))),1,0)</f>
        <v>0</v>
      </c>
    </row>
    <row r="880" customFormat="false" ht="15" hidden="true" customHeight="false" outlineLevel="0" collapsed="false">
      <c r="A880" s="6" t="n">
        <f aca="false">ROW()-ROW($A$796)+Assumptions!$B$4</f>
        <v>84</v>
      </c>
      <c r="B880" s="12" t="n">
        <f aca="false">MOD(QUOTIENT($A$880,Assumptions!$B$77),2)</f>
        <v>1</v>
      </c>
      <c r="C880" s="12" t="n">
        <f aca="false">MOD(QUOTIENT($A$880,Assumptions!$B$78),2)</f>
        <v>0</v>
      </c>
      <c r="D880" s="12" t="n">
        <f aca="false">MOD(QUOTIENT($A$880,Assumptions!$B$79),2)</f>
        <v>1</v>
      </c>
      <c r="E880" s="12" t="n">
        <f aca="false">MOD(QUOTIENT($A$880,Assumptions!$B$80),2)</f>
        <v>0</v>
      </c>
      <c r="F880" s="12" t="n">
        <f aca="false">MOD(QUOTIENT($A$880,Assumptions!$B$81),2)</f>
        <v>1</v>
      </c>
      <c r="G880" s="12" t="n">
        <f aca="false">MOD(QUOTIENT($A$880,Assumptions!$B$82),2)</f>
        <v>0</v>
      </c>
      <c r="H880" s="12" t="n">
        <f aca="false">MOD(QUOTIENT($A$880,Assumptions!$B$83),2)</f>
        <v>0</v>
      </c>
      <c r="I880" s="12" t="n">
        <f aca="false">IF($B$880=1,MIN(Assumptions!$B$67,MAX(Assumptions!$B$4,Assumptions!$B$26-(Assumptions!$B$4))),Assumptions!$B$4)</f>
        <v>30000000</v>
      </c>
      <c r="J880" s="12" t="n">
        <f aca="false">IF($C$880=1,MIN(Assumptions!$B$66,MAX(Assumptions!$B$4,Assumptions!$B$26-($I$880))),Assumptions!$B$4)</f>
        <v>0</v>
      </c>
      <c r="K880" s="12" t="n">
        <f aca="false">IF($D$880=1,MIN(Assumptions!$B$61,MAX(Assumptions!$B$4,Assumptions!$B$26-($I$880+$J$880))),Assumptions!$B$4)</f>
        <v>100000000</v>
      </c>
      <c r="L880" s="12" t="n">
        <f aca="false">IF($E$880=1,MIN(Assumptions!$B$56,MAX(Assumptions!$B$4,Assumptions!$B$26-($I$880+$J$880+$K$880))),Assumptions!$B$4)</f>
        <v>0</v>
      </c>
      <c r="M880" s="12" t="n">
        <f aca="false">IF($F$880=1,MIN(Assumptions!$B$51,MAX(Assumptions!$B$4,Assumptions!$B$26-($I$880+$J$880+$K$880+$L$880))),Assumptions!$B$4)</f>
        <v>30000000</v>
      </c>
      <c r="N880" s="12" t="n">
        <f aca="false">IF($G$880=1,MIN(Assumptions!$B$46,MAX(Assumptions!$B$4,Assumptions!$B$26-($I$880+$J$880+$K$880+$L$880+$M$880))),Assumptions!$B$4)</f>
        <v>0</v>
      </c>
      <c r="O880" s="12" t="n">
        <f aca="false">IF($H$880=1,MIN(Assumptions!$B$41,MAX(Assumptions!$B$4,Assumptions!$B$26-($I$880+$J$880+$K$880+$L$880+$M$880+$N$880))),Assumptions!$B$4)</f>
        <v>0</v>
      </c>
      <c r="P880" s="12" t="n">
        <f aca="false">$I$880+$J$880+$K$880+$L$880+$M$880+$N$880+$O$880</f>
        <v>160000000</v>
      </c>
      <c r="Q880" s="12" t="n">
        <f aca="false">MAX(Assumptions!$B$4,Assumptions!$B$26-$P$880)</f>
        <v>1840000000</v>
      </c>
      <c r="R880" s="12" t="n">
        <f aca="false">$J$785+$O$785+Assumptions!$B$20+IF($B$880=0,$D$785,Assumptions!$B$4)+IF($C$880=0,$AI$785,Assumptions!$B$4)+IF($D$880=0,$AF$785,Assumptions!$B$4)+IF($E$880=0,$AC$785,Assumptions!$B$4)+IF($F$880=0,$Z$785,Assumptions!$B$4)+IF($G$880=0,$W$785,Assumptions!$B$4)+IF($H$880=0,$T$785,Assumptions!$B$4)</f>
        <v>27858649.5805573</v>
      </c>
      <c r="S880" s="12" t="n">
        <f aca="false">IF($R$880&gt;Assumptions!$B$4,$Q$880/$R$880&gt;Assumptions!$B$13,FALSE())</f>
        <v>1</v>
      </c>
      <c r="T880" s="12" t="n">
        <f aca="false">IF($S$880,($Q$880+Assumptions!$B$14*Assumptions!$B$13)/($R$880+Assumptions!$B$14),IF($R$880&gt;Assumptions!$B$4,$Q$880/$R$880,Assumptions!$B$4))</f>
        <v>60.6911053507465</v>
      </c>
      <c r="U880" s="12" t="n">
        <f aca="false">IF($B$880=1,$I$880,$D$785*$T$880)</f>
        <v>30000000</v>
      </c>
      <c r="V880" s="12" t="n">
        <f aca="false">IF($C$880=1,$J$880,$AI$785*$T$880)</f>
        <v>373566828.366077</v>
      </c>
      <c r="W880" s="12" t="n">
        <f aca="false">IF($D$880=1,$K$880,$AF$785*$T$880)</f>
        <v>100000000</v>
      </c>
      <c r="X880" s="12" t="n">
        <f aca="false">IF($E$880=1,$L$880,$AC$785*$T$880)</f>
        <v>145658652.841792</v>
      </c>
      <c r="Y880" s="12" t="n">
        <f aca="false">IF($F$880=1,$M$880,$Z$785*$T$880)</f>
        <v>30000000</v>
      </c>
      <c r="Z880" s="12" t="n">
        <f aca="false">IF($G$880=1,$N$880,$W$785*$T$880)</f>
        <v>303455526.753733</v>
      </c>
      <c r="AA880" s="12" t="n">
        <f aca="false">IF($H$880=1,$O$880,$T$785*$T$880)</f>
        <v>303455526.753733</v>
      </c>
      <c r="AB880" s="12" t="n">
        <f aca="false">($J$785+$O$785)*$T$880</f>
        <v>18415753.7510815</v>
      </c>
      <c r="AC880" s="12" t="n">
        <f aca="false">Assumptions!$B$20*$T$880</f>
        <v>546219948.156719</v>
      </c>
      <c r="AD880" s="12" t="n">
        <f aca="false">IF($S$880,Assumptions!$B$14*($T$880-Assumptions!$B$13),Assumptions!$B$4)</f>
        <v>149227763.376866</v>
      </c>
      <c r="AE880" s="12" t="n">
        <f aca="false">$U$880+$V$880+$W$880+$X$880+$Y$880+$Z$880+$AA$880+$AB$880+$AC$880+$AD$880</f>
        <v>2000000000</v>
      </c>
      <c r="AF880" s="12" t="n">
        <f aca="false">IF(AND(IF($B$880=1,$U$880&gt;=INDEX($U$796:$U$923,1+$A$880-Assumptions!$B$77),$U$880&gt;INDEX($U$796:$U$923,1+$A$880+Assumptions!$B$77)),IF($C$880=1,$V$880&gt;=INDEX($V$796:$V$923,1+$A$880-Assumptions!$B$78),$V$880&gt;INDEX($V$796:$V$923,1+$A$880+Assumptions!$B$78)),IF($D$880=1,$W$880&gt;=INDEX($W$796:$W$923,1+$A$880-Assumptions!$B$79),$W$880&gt;INDEX($W$796:$W$923,1+$A$880+Assumptions!$B$79)),IF($E$880=1,$X$880&gt;=INDEX($X$796:$X$923,1+$A$880-Assumptions!$B$80),$X$880&gt;INDEX($X$796:$X$923,1+$A$880+Assumptions!$B$80)),IF($F$880=1,$Y$880&gt;=INDEX($Y$796:$Y$923,1+$A$880-Assumptions!$B$81),$Y$880&gt;INDEX($Y$796:$Y$923,1+$A$880+Assumptions!$B$81)),IF($G$880=1,$Z$880&gt;=INDEX($Z$796:$Z$923,1+$A$880-Assumptions!$B$82),$Z$880&gt;INDEX($Z$796:$Z$923,1+$A$880+Assumptions!$B$82)),IF($H$880=1,$AA$880&gt;=INDEX($AA$796:$AA$923,1+$A$880-Assumptions!$B$83),$AA$880&gt;INDEX($AA$796:$AA$923,1+$A$880+Assumptions!$B$83))),1,0)</f>
        <v>0</v>
      </c>
    </row>
    <row r="881" customFormat="false" ht="15" hidden="true" customHeight="false" outlineLevel="0" collapsed="false">
      <c r="A881" s="6" t="n">
        <f aca="false">ROW()-ROW($A$796)+Assumptions!$B$4</f>
        <v>85</v>
      </c>
      <c r="B881" s="12" t="n">
        <f aca="false">MOD(QUOTIENT($A$881,Assumptions!$B$77),2)</f>
        <v>1</v>
      </c>
      <c r="C881" s="12" t="n">
        <f aca="false">MOD(QUOTIENT($A$881,Assumptions!$B$78),2)</f>
        <v>0</v>
      </c>
      <c r="D881" s="12" t="n">
        <f aca="false">MOD(QUOTIENT($A$881,Assumptions!$B$79),2)</f>
        <v>1</v>
      </c>
      <c r="E881" s="12" t="n">
        <f aca="false">MOD(QUOTIENT($A$881,Assumptions!$B$80),2)</f>
        <v>0</v>
      </c>
      <c r="F881" s="12" t="n">
        <f aca="false">MOD(QUOTIENT($A$881,Assumptions!$B$81),2)</f>
        <v>1</v>
      </c>
      <c r="G881" s="12" t="n">
        <f aca="false">MOD(QUOTIENT($A$881,Assumptions!$B$82),2)</f>
        <v>0</v>
      </c>
      <c r="H881" s="12" t="n">
        <f aca="false">MOD(QUOTIENT($A$881,Assumptions!$B$83),2)</f>
        <v>1</v>
      </c>
      <c r="I881" s="12" t="n">
        <f aca="false">IF($B$881=1,MIN(Assumptions!$B$67,MAX(Assumptions!$B$4,Assumptions!$B$26-(Assumptions!$B$4))),Assumptions!$B$4)</f>
        <v>30000000</v>
      </c>
      <c r="J881" s="12" t="n">
        <f aca="false">IF($C$881=1,MIN(Assumptions!$B$66,MAX(Assumptions!$B$4,Assumptions!$B$26-($I$881))),Assumptions!$B$4)</f>
        <v>0</v>
      </c>
      <c r="K881" s="12" t="n">
        <f aca="false">IF($D$881=1,MIN(Assumptions!$B$61,MAX(Assumptions!$B$4,Assumptions!$B$26-($I$881+$J$881))),Assumptions!$B$4)</f>
        <v>100000000</v>
      </c>
      <c r="L881" s="12" t="n">
        <f aca="false">IF($E$881=1,MIN(Assumptions!$B$56,MAX(Assumptions!$B$4,Assumptions!$B$26-($I$881+$J$881+$K$881))),Assumptions!$B$4)</f>
        <v>0</v>
      </c>
      <c r="M881" s="12" t="n">
        <f aca="false">IF($F$881=1,MIN(Assumptions!$B$51,MAX(Assumptions!$B$4,Assumptions!$B$26-($I$881+$J$881+$K$881+$L$881))),Assumptions!$B$4)</f>
        <v>30000000</v>
      </c>
      <c r="N881" s="12" t="n">
        <f aca="false">IF($G$881=1,MIN(Assumptions!$B$46,MAX(Assumptions!$B$4,Assumptions!$B$26-($I$881+$J$881+$K$881+$L$881+$M$881))),Assumptions!$B$4)</f>
        <v>0</v>
      </c>
      <c r="O881" s="12" t="n">
        <f aca="false">IF($H$881=1,MIN(Assumptions!$B$41,MAX(Assumptions!$B$4,Assumptions!$B$26-($I$881+$J$881+$K$881+$L$881+$M$881+$N$881))),Assumptions!$B$4)</f>
        <v>5000000</v>
      </c>
      <c r="P881" s="12" t="n">
        <f aca="false">$I$881+$J$881+$K$881+$L$881+$M$881+$N$881+$O$881</f>
        <v>165000000</v>
      </c>
      <c r="Q881" s="12" t="n">
        <f aca="false">MAX(Assumptions!$B$4,Assumptions!$B$26-$P$881)</f>
        <v>1835000000</v>
      </c>
      <c r="R881" s="12" t="n">
        <f aca="false">$J$785+$O$785+Assumptions!$B$20+IF($B$881=0,$D$785,Assumptions!$B$4)+IF($C$881=0,$AI$785,Assumptions!$B$4)+IF($D$881=0,$AF$785,Assumptions!$B$4)+IF($E$881=0,$AC$785,Assumptions!$B$4)+IF($F$881=0,$Z$785,Assumptions!$B$4)+IF($G$881=0,$W$785,Assumptions!$B$4)+IF($H$881=0,$T$785,Assumptions!$B$4)</f>
        <v>22858649.5805573</v>
      </c>
      <c r="S881" s="12" t="n">
        <f aca="false">IF($R$881&gt;Assumptions!$B$4,$Q$881/$R$881&gt;Assumptions!$B$13,FALSE())</f>
        <v>1</v>
      </c>
      <c r="T881" s="12" t="n">
        <f aca="false">IF($S$881,($Q$881+Assumptions!$B$14*Assumptions!$B$13)/($R$881+Assumptions!$B$14),IF($R$881&gt;Assumptions!$B$4,$Q$881/$R$881,Assumptions!$B$4))</f>
        <v>72.4604831248122</v>
      </c>
      <c r="U881" s="12" t="n">
        <f aca="false">IF($B$881=1,$I$881,$D$785*$T$881)</f>
        <v>30000000</v>
      </c>
      <c r="V881" s="12" t="n">
        <f aca="false">IF($C$881=1,$J$881,$AI$785*$T$881)</f>
        <v>446009884.090483</v>
      </c>
      <c r="W881" s="12" t="n">
        <f aca="false">IF($D$881=1,$K$881,$AF$785*$T$881)</f>
        <v>100000000</v>
      </c>
      <c r="X881" s="12" t="n">
        <f aca="false">IF($E$881=1,$L$881,$AC$785*$T$881)</f>
        <v>173905159.499549</v>
      </c>
      <c r="Y881" s="12" t="n">
        <f aca="false">IF($F$881=1,$M$881,$Z$785*$T$881)</f>
        <v>30000000</v>
      </c>
      <c r="Z881" s="12" t="n">
        <f aca="false">IF($G$881=1,$N$881,$W$785*$T$881)</f>
        <v>362302415.624061</v>
      </c>
      <c r="AA881" s="12" t="n">
        <f aca="false">IF($H$881=1,$O$881,$T$785*$T$881)</f>
        <v>5000000</v>
      </c>
      <c r="AB881" s="12" t="n">
        <f aca="false">($J$785+$O$785)*$T$881</f>
        <v>21986984.8505655</v>
      </c>
      <c r="AC881" s="12" t="n">
        <f aca="false">Assumptions!$B$20*$T$881</f>
        <v>652144348.12331</v>
      </c>
      <c r="AD881" s="12" t="n">
        <f aca="false">IF($S$881,Assumptions!$B$14*($T$881-Assumptions!$B$13),Assumptions!$B$4)</f>
        <v>178651207.812031</v>
      </c>
      <c r="AE881" s="12" t="n">
        <f aca="false">$U$881+$V$881+$W$881+$X$881+$Y$881+$Z$881+$AA$881+$AB$881+$AC$881+$AD$881</f>
        <v>2000000000</v>
      </c>
      <c r="AF881" s="12" t="n">
        <f aca="false">IF(AND(IF($B$881=1,$U$881&gt;=INDEX($U$796:$U$923,1+$A$881-Assumptions!$B$77),$U$881&gt;INDEX($U$796:$U$923,1+$A$881+Assumptions!$B$77)),IF($C$881=1,$V$881&gt;=INDEX($V$796:$V$923,1+$A$881-Assumptions!$B$78),$V$881&gt;INDEX($V$796:$V$923,1+$A$881+Assumptions!$B$78)),IF($D$881=1,$W$881&gt;=INDEX($W$796:$W$923,1+$A$881-Assumptions!$B$79),$W$881&gt;INDEX($W$796:$W$923,1+$A$881+Assumptions!$B$79)),IF($E$881=1,$X$881&gt;=INDEX($X$796:$X$923,1+$A$881-Assumptions!$B$80),$X$881&gt;INDEX($X$796:$X$923,1+$A$881+Assumptions!$B$80)),IF($F$881=1,$Y$881&gt;=INDEX($Y$796:$Y$923,1+$A$881-Assumptions!$B$81),$Y$881&gt;INDEX($Y$796:$Y$923,1+$A$881+Assumptions!$B$81)),IF($G$881=1,$Z$881&gt;=INDEX($Z$796:$Z$923,1+$A$881-Assumptions!$B$82),$Z$881&gt;INDEX($Z$796:$Z$923,1+$A$881+Assumptions!$B$82)),IF($H$881=1,$AA$881&gt;=INDEX($AA$796:$AA$923,1+$A$881-Assumptions!$B$83),$AA$881&gt;INDEX($AA$796:$AA$923,1+$A$881+Assumptions!$B$83))),1,0)</f>
        <v>0</v>
      </c>
    </row>
    <row r="882" customFormat="false" ht="15" hidden="true" customHeight="false" outlineLevel="0" collapsed="false">
      <c r="A882" s="6" t="n">
        <f aca="false">ROW()-ROW($A$796)+Assumptions!$B$4</f>
        <v>86</v>
      </c>
      <c r="B882" s="12" t="n">
        <f aca="false">MOD(QUOTIENT($A$882,Assumptions!$B$77),2)</f>
        <v>1</v>
      </c>
      <c r="C882" s="12" t="n">
        <f aca="false">MOD(QUOTIENT($A$882,Assumptions!$B$78),2)</f>
        <v>0</v>
      </c>
      <c r="D882" s="12" t="n">
        <f aca="false">MOD(QUOTIENT($A$882,Assumptions!$B$79),2)</f>
        <v>1</v>
      </c>
      <c r="E882" s="12" t="n">
        <f aca="false">MOD(QUOTIENT($A$882,Assumptions!$B$80),2)</f>
        <v>0</v>
      </c>
      <c r="F882" s="12" t="n">
        <f aca="false">MOD(QUOTIENT($A$882,Assumptions!$B$81),2)</f>
        <v>1</v>
      </c>
      <c r="G882" s="12" t="n">
        <f aca="false">MOD(QUOTIENT($A$882,Assumptions!$B$82),2)</f>
        <v>1</v>
      </c>
      <c r="H882" s="12" t="n">
        <f aca="false">MOD(QUOTIENT($A$882,Assumptions!$B$83),2)</f>
        <v>0</v>
      </c>
      <c r="I882" s="12" t="n">
        <f aca="false">IF($B$882=1,MIN(Assumptions!$B$67,MAX(Assumptions!$B$4,Assumptions!$B$26-(Assumptions!$B$4))),Assumptions!$B$4)</f>
        <v>30000000</v>
      </c>
      <c r="J882" s="12" t="n">
        <f aca="false">IF($C$882=1,MIN(Assumptions!$B$66,MAX(Assumptions!$B$4,Assumptions!$B$26-($I$882))),Assumptions!$B$4)</f>
        <v>0</v>
      </c>
      <c r="K882" s="12" t="n">
        <f aca="false">IF($D$882=1,MIN(Assumptions!$B$61,MAX(Assumptions!$B$4,Assumptions!$B$26-($I$882+$J$882))),Assumptions!$B$4)</f>
        <v>100000000</v>
      </c>
      <c r="L882" s="12" t="n">
        <f aca="false">IF($E$882=1,MIN(Assumptions!$B$56,MAX(Assumptions!$B$4,Assumptions!$B$26-($I$882+$J$882+$K$882))),Assumptions!$B$4)</f>
        <v>0</v>
      </c>
      <c r="M882" s="12" t="n">
        <f aca="false">IF($F$882=1,MIN(Assumptions!$B$51,MAX(Assumptions!$B$4,Assumptions!$B$26-($I$882+$J$882+$K$882+$L$882))),Assumptions!$B$4)</f>
        <v>30000000</v>
      </c>
      <c r="N882" s="12" t="n">
        <f aca="false">IF($G$882=1,MIN(Assumptions!$B$46,MAX(Assumptions!$B$4,Assumptions!$B$26-($I$882+$J$882+$K$882+$L$882+$M$882))),Assumptions!$B$4)</f>
        <v>15000000</v>
      </c>
      <c r="O882" s="12" t="n">
        <f aca="false">IF($H$882=1,MIN(Assumptions!$B$41,MAX(Assumptions!$B$4,Assumptions!$B$26-($I$882+$J$882+$K$882+$L$882+$M$882+$N$882))),Assumptions!$B$4)</f>
        <v>0</v>
      </c>
      <c r="P882" s="12" t="n">
        <f aca="false">$I$882+$J$882+$K$882+$L$882+$M$882+$N$882+$O$882</f>
        <v>175000000</v>
      </c>
      <c r="Q882" s="12" t="n">
        <f aca="false">MAX(Assumptions!$B$4,Assumptions!$B$26-$P$882)</f>
        <v>1825000000</v>
      </c>
      <c r="R882" s="12" t="n">
        <f aca="false">$J$785+$O$785+Assumptions!$B$20+IF($B$882=0,$D$785,Assumptions!$B$4)+IF($C$882=0,$AI$785,Assumptions!$B$4)+IF($D$882=0,$AF$785,Assumptions!$B$4)+IF($E$882=0,$AC$785,Assumptions!$B$4)+IF($F$882=0,$Z$785,Assumptions!$B$4)+IF($G$882=0,$W$785,Assumptions!$B$4)+IF($H$882=0,$T$785,Assumptions!$B$4)</f>
        <v>22858649.5805573</v>
      </c>
      <c r="S882" s="12" t="n">
        <f aca="false">IF($R$882&gt;Assumptions!$B$4,$Q$882/$R$882&gt;Assumptions!$B$13,FALSE())</f>
        <v>1</v>
      </c>
      <c r="T882" s="12" t="n">
        <f aca="false">IF($S$882,($Q$882+Assumptions!$B$14*Assumptions!$B$13)/($R$882+Assumptions!$B$14),IF($R$882&gt;Assumptions!$B$4,$Q$882/$R$882,Assumptions!$B$4))</f>
        <v>72.0661403595071</v>
      </c>
      <c r="U882" s="12" t="n">
        <f aca="false">IF($B$882=1,$I$882,$D$785*$T$882)</f>
        <v>30000000</v>
      </c>
      <c r="V882" s="12" t="n">
        <f aca="false">IF($C$882=1,$J$882,$AI$785*$T$882)</f>
        <v>443582619.415161</v>
      </c>
      <c r="W882" s="12" t="n">
        <f aca="false">IF($D$882=1,$K$882,$AF$785*$T$882)</f>
        <v>100000000</v>
      </c>
      <c r="X882" s="12" t="n">
        <f aca="false">IF($E$882=1,$L$882,$AC$785*$T$882)</f>
        <v>172958736.862817</v>
      </c>
      <c r="Y882" s="12" t="n">
        <f aca="false">IF($F$882=1,$M$882,$Z$785*$T$882)</f>
        <v>30000000</v>
      </c>
      <c r="Z882" s="12" t="n">
        <f aca="false">IF($G$882=1,$N$882,$W$785*$T$882)</f>
        <v>15000000</v>
      </c>
      <c r="AA882" s="12" t="n">
        <f aca="false">IF($H$882=1,$O$882,$T$785*$T$882)</f>
        <v>360330701.797536</v>
      </c>
      <c r="AB882" s="12" t="n">
        <f aca="false">($J$785+$O$785)*$T$882</f>
        <v>21867327.7901543</v>
      </c>
      <c r="AC882" s="12" t="n">
        <f aca="false">Assumptions!$B$20*$T$882</f>
        <v>648595263.235564</v>
      </c>
      <c r="AD882" s="12" t="n">
        <f aca="false">IF($S$882,Assumptions!$B$14*($T$882-Assumptions!$B$13),Assumptions!$B$4)</f>
        <v>177665350.898768</v>
      </c>
      <c r="AE882" s="12" t="n">
        <f aca="false">$U$882+$V$882+$W$882+$X$882+$Y$882+$Z$882+$AA$882+$AB$882+$AC$882+$AD$882</f>
        <v>2000000000</v>
      </c>
      <c r="AF882" s="12" t="n">
        <f aca="false">IF(AND(IF($B$882=1,$U$882&gt;=INDEX($U$796:$U$923,1+$A$882-Assumptions!$B$77),$U$882&gt;INDEX($U$796:$U$923,1+$A$882+Assumptions!$B$77)),IF($C$882=1,$V$882&gt;=INDEX($V$796:$V$923,1+$A$882-Assumptions!$B$78),$V$882&gt;INDEX($V$796:$V$923,1+$A$882+Assumptions!$B$78)),IF($D$882=1,$W$882&gt;=INDEX($W$796:$W$923,1+$A$882-Assumptions!$B$79),$W$882&gt;INDEX($W$796:$W$923,1+$A$882+Assumptions!$B$79)),IF($E$882=1,$X$882&gt;=INDEX($X$796:$X$923,1+$A$882-Assumptions!$B$80),$X$882&gt;INDEX($X$796:$X$923,1+$A$882+Assumptions!$B$80)),IF($F$882=1,$Y$882&gt;=INDEX($Y$796:$Y$923,1+$A$882-Assumptions!$B$81),$Y$882&gt;INDEX($Y$796:$Y$923,1+$A$882+Assumptions!$B$81)),IF($G$882=1,$Z$882&gt;=INDEX($Z$796:$Z$923,1+$A$882-Assumptions!$B$82),$Z$882&gt;INDEX($Z$796:$Z$923,1+$A$882+Assumptions!$B$82)),IF($H$882=1,$AA$882&gt;=INDEX($AA$796:$AA$923,1+$A$882-Assumptions!$B$83),$AA$882&gt;INDEX($AA$796:$AA$923,1+$A$882+Assumptions!$B$83))),1,0)</f>
        <v>0</v>
      </c>
    </row>
    <row r="883" customFormat="false" ht="15" hidden="true" customHeight="false" outlineLevel="0" collapsed="false">
      <c r="A883" s="6" t="n">
        <f aca="false">ROW()-ROW($A$796)+Assumptions!$B$4</f>
        <v>87</v>
      </c>
      <c r="B883" s="12" t="n">
        <f aca="false">MOD(QUOTIENT($A$883,Assumptions!$B$77),2)</f>
        <v>1</v>
      </c>
      <c r="C883" s="12" t="n">
        <f aca="false">MOD(QUOTIENT($A$883,Assumptions!$B$78),2)</f>
        <v>0</v>
      </c>
      <c r="D883" s="12" t="n">
        <f aca="false">MOD(QUOTIENT($A$883,Assumptions!$B$79),2)</f>
        <v>1</v>
      </c>
      <c r="E883" s="12" t="n">
        <f aca="false">MOD(QUOTIENT($A$883,Assumptions!$B$80),2)</f>
        <v>0</v>
      </c>
      <c r="F883" s="12" t="n">
        <f aca="false">MOD(QUOTIENT($A$883,Assumptions!$B$81),2)</f>
        <v>1</v>
      </c>
      <c r="G883" s="12" t="n">
        <f aca="false">MOD(QUOTIENT($A$883,Assumptions!$B$82),2)</f>
        <v>1</v>
      </c>
      <c r="H883" s="12" t="n">
        <f aca="false">MOD(QUOTIENT($A$883,Assumptions!$B$83),2)</f>
        <v>1</v>
      </c>
      <c r="I883" s="12" t="n">
        <f aca="false">IF($B$883=1,MIN(Assumptions!$B$67,MAX(Assumptions!$B$4,Assumptions!$B$26-(Assumptions!$B$4))),Assumptions!$B$4)</f>
        <v>30000000</v>
      </c>
      <c r="J883" s="12" t="n">
        <f aca="false">IF($C$883=1,MIN(Assumptions!$B$66,MAX(Assumptions!$B$4,Assumptions!$B$26-($I$883))),Assumptions!$B$4)</f>
        <v>0</v>
      </c>
      <c r="K883" s="12" t="n">
        <f aca="false">IF($D$883=1,MIN(Assumptions!$B$61,MAX(Assumptions!$B$4,Assumptions!$B$26-($I$883+$J$883))),Assumptions!$B$4)</f>
        <v>100000000</v>
      </c>
      <c r="L883" s="12" t="n">
        <f aca="false">IF($E$883=1,MIN(Assumptions!$B$56,MAX(Assumptions!$B$4,Assumptions!$B$26-($I$883+$J$883+$K$883))),Assumptions!$B$4)</f>
        <v>0</v>
      </c>
      <c r="M883" s="12" t="n">
        <f aca="false">IF($F$883=1,MIN(Assumptions!$B$51,MAX(Assumptions!$B$4,Assumptions!$B$26-($I$883+$J$883+$K$883+$L$883))),Assumptions!$B$4)</f>
        <v>30000000</v>
      </c>
      <c r="N883" s="12" t="n">
        <f aca="false">IF($G$883=1,MIN(Assumptions!$B$46,MAX(Assumptions!$B$4,Assumptions!$B$26-($I$883+$J$883+$K$883+$L$883+$M$883))),Assumptions!$B$4)</f>
        <v>15000000</v>
      </c>
      <c r="O883" s="12" t="n">
        <f aca="false">IF($H$883=1,MIN(Assumptions!$B$41,MAX(Assumptions!$B$4,Assumptions!$B$26-($I$883+$J$883+$K$883+$L$883+$M$883+$N$883))),Assumptions!$B$4)</f>
        <v>5000000</v>
      </c>
      <c r="P883" s="12" t="n">
        <f aca="false">$I$883+$J$883+$K$883+$L$883+$M$883+$N$883+$O$883</f>
        <v>180000000</v>
      </c>
      <c r="Q883" s="12" t="n">
        <f aca="false">MAX(Assumptions!$B$4,Assumptions!$B$26-$P$883)</f>
        <v>1820000000</v>
      </c>
      <c r="R883" s="12" t="n">
        <f aca="false">$J$785+$O$785+Assumptions!$B$20+IF($B$883=0,$D$785,Assumptions!$B$4)+IF($C$883=0,$AI$785,Assumptions!$B$4)+IF($D$883=0,$AF$785,Assumptions!$B$4)+IF($E$883=0,$AC$785,Assumptions!$B$4)+IF($F$883=0,$Z$785,Assumptions!$B$4)+IF($G$883=0,$W$785,Assumptions!$B$4)+IF($H$883=0,$T$785,Assumptions!$B$4)</f>
        <v>17858649.5805573</v>
      </c>
      <c r="S883" s="12" t="n">
        <f aca="false">IF($R$883&gt;Assumptions!$B$4,$Q$883/$R$883&gt;Assumptions!$B$13,FALSE())</f>
        <v>1</v>
      </c>
      <c r="T883" s="12" t="n">
        <f aca="false">IF($S$883,($Q$883+Assumptions!$B$14*Assumptions!$B$13)/($R$883+Assumptions!$B$14),IF($R$883&gt;Assumptions!$B$4,$Q$883/$R$883,Assumptions!$B$4))</f>
        <v>89.5196900358511</v>
      </c>
      <c r="U883" s="12" t="n">
        <f aca="false">IF($B$883=1,$I$883,$D$785*$T$883)</f>
        <v>30000000</v>
      </c>
      <c r="V883" s="12" t="n">
        <f aca="false">IF($C$883=1,$J$883,$AI$785*$T$883)</f>
        <v>551012977.762414</v>
      </c>
      <c r="W883" s="12" t="n">
        <f aca="false">IF($D$883=1,$K$883,$AF$785*$T$883)</f>
        <v>100000000</v>
      </c>
      <c r="X883" s="12" t="n">
        <f aca="false">IF($E$883=1,$L$883,$AC$785*$T$883)</f>
        <v>214847256.086043</v>
      </c>
      <c r="Y883" s="12" t="n">
        <f aca="false">IF($F$883=1,$M$883,$Z$785*$T$883)</f>
        <v>30000000</v>
      </c>
      <c r="Z883" s="12" t="n">
        <f aca="false">IF($G$883=1,$N$883,$W$785*$T$883)</f>
        <v>15000000</v>
      </c>
      <c r="AA883" s="12" t="n">
        <f aca="false">IF($H$883=1,$O$883,$T$785*$T$883)</f>
        <v>5000000</v>
      </c>
      <c r="AB883" s="12" t="n">
        <f aca="false">($J$785+$O$785)*$T$883</f>
        <v>27163330.7392564</v>
      </c>
      <c r="AC883" s="12" t="n">
        <f aca="false">Assumptions!$B$20*$T$883</f>
        <v>805677210.32266</v>
      </c>
      <c r="AD883" s="12" t="n">
        <f aca="false">IF($S$883,Assumptions!$B$14*($T$883-Assumptions!$B$13),Assumptions!$B$4)</f>
        <v>221299225.089628</v>
      </c>
      <c r="AE883" s="12" t="n">
        <f aca="false">$U$883+$V$883+$W$883+$X$883+$Y$883+$Z$883+$AA$883+$AB$883+$AC$883+$AD$883</f>
        <v>2000000000</v>
      </c>
      <c r="AF883" s="12" t="n">
        <f aca="false">IF(AND(IF($B$883=1,$U$883&gt;=INDEX($U$796:$U$923,1+$A$883-Assumptions!$B$77),$U$883&gt;INDEX($U$796:$U$923,1+$A$883+Assumptions!$B$77)),IF($C$883=1,$V$883&gt;=INDEX($V$796:$V$923,1+$A$883-Assumptions!$B$78),$V$883&gt;INDEX($V$796:$V$923,1+$A$883+Assumptions!$B$78)),IF($D$883=1,$W$883&gt;=INDEX($W$796:$W$923,1+$A$883-Assumptions!$B$79),$W$883&gt;INDEX($W$796:$W$923,1+$A$883+Assumptions!$B$79)),IF($E$883=1,$X$883&gt;=INDEX($X$796:$X$923,1+$A$883-Assumptions!$B$80),$X$883&gt;INDEX($X$796:$X$923,1+$A$883+Assumptions!$B$80)),IF($F$883=1,$Y$883&gt;=INDEX($Y$796:$Y$923,1+$A$883-Assumptions!$B$81),$Y$883&gt;INDEX($Y$796:$Y$923,1+$A$883+Assumptions!$B$81)),IF($G$883=1,$Z$883&gt;=INDEX($Z$796:$Z$923,1+$A$883-Assumptions!$B$82),$Z$883&gt;INDEX($Z$796:$Z$923,1+$A$883+Assumptions!$B$82)),IF($H$883=1,$AA$883&gt;=INDEX($AA$796:$AA$923,1+$A$883-Assumptions!$B$83),$AA$883&gt;INDEX($AA$796:$AA$923,1+$A$883+Assumptions!$B$83))),1,0)</f>
        <v>0</v>
      </c>
    </row>
    <row r="884" customFormat="false" ht="15" hidden="true" customHeight="false" outlineLevel="0" collapsed="false">
      <c r="A884" s="6" t="n">
        <f aca="false">ROW()-ROW($A$796)+Assumptions!$B$4</f>
        <v>88</v>
      </c>
      <c r="B884" s="12" t="n">
        <f aca="false">MOD(QUOTIENT($A$884,Assumptions!$B$77),2)</f>
        <v>1</v>
      </c>
      <c r="C884" s="12" t="n">
        <f aca="false">MOD(QUOTIENT($A$884,Assumptions!$B$78),2)</f>
        <v>0</v>
      </c>
      <c r="D884" s="12" t="n">
        <f aca="false">MOD(QUOTIENT($A$884,Assumptions!$B$79),2)</f>
        <v>1</v>
      </c>
      <c r="E884" s="12" t="n">
        <f aca="false">MOD(QUOTIENT($A$884,Assumptions!$B$80),2)</f>
        <v>1</v>
      </c>
      <c r="F884" s="12" t="n">
        <f aca="false">MOD(QUOTIENT($A$884,Assumptions!$B$81),2)</f>
        <v>0</v>
      </c>
      <c r="G884" s="12" t="n">
        <f aca="false">MOD(QUOTIENT($A$884,Assumptions!$B$82),2)</f>
        <v>0</v>
      </c>
      <c r="H884" s="12" t="n">
        <f aca="false">MOD(QUOTIENT($A$884,Assumptions!$B$83),2)</f>
        <v>0</v>
      </c>
      <c r="I884" s="12" t="n">
        <f aca="false">IF($B$884=1,MIN(Assumptions!$B$67,MAX(Assumptions!$B$4,Assumptions!$B$26-(Assumptions!$B$4))),Assumptions!$B$4)</f>
        <v>30000000</v>
      </c>
      <c r="J884" s="12" t="n">
        <f aca="false">IF($C$884=1,MIN(Assumptions!$B$66,MAX(Assumptions!$B$4,Assumptions!$B$26-($I$884))),Assumptions!$B$4)</f>
        <v>0</v>
      </c>
      <c r="K884" s="12" t="n">
        <f aca="false">IF($D$884=1,MIN(Assumptions!$B$61,MAX(Assumptions!$B$4,Assumptions!$B$26-($I$884+$J$884))),Assumptions!$B$4)</f>
        <v>100000000</v>
      </c>
      <c r="L884" s="12" t="n">
        <f aca="false">IF($E$884=1,MIN(Assumptions!$B$56,MAX(Assumptions!$B$4,Assumptions!$B$26-($I$884+$J$884+$K$884))),Assumptions!$B$4)</f>
        <v>60000000</v>
      </c>
      <c r="M884" s="12" t="n">
        <f aca="false">IF($F$884=1,MIN(Assumptions!$B$51,MAX(Assumptions!$B$4,Assumptions!$B$26-($I$884+$J$884+$K$884+$L$884))),Assumptions!$B$4)</f>
        <v>0</v>
      </c>
      <c r="N884" s="12" t="n">
        <f aca="false">IF($G$884=1,MIN(Assumptions!$B$46,MAX(Assumptions!$B$4,Assumptions!$B$26-($I$884+$J$884+$K$884+$L$884+$M$884))),Assumptions!$B$4)</f>
        <v>0</v>
      </c>
      <c r="O884" s="12" t="n">
        <f aca="false">IF($H$884=1,MIN(Assumptions!$B$41,MAX(Assumptions!$B$4,Assumptions!$B$26-($I$884+$J$884+$K$884+$L$884+$M$884+$N$884))),Assumptions!$B$4)</f>
        <v>0</v>
      </c>
      <c r="P884" s="12" t="n">
        <f aca="false">$I$884+$J$884+$K$884+$L$884+$M$884+$N$884+$O$884</f>
        <v>190000000</v>
      </c>
      <c r="Q884" s="12" t="n">
        <f aca="false">MAX(Assumptions!$B$4,Assumptions!$B$26-$P$884)</f>
        <v>1810000000</v>
      </c>
      <c r="R884" s="12" t="n">
        <f aca="false">$J$785+$O$785+Assumptions!$B$20+IF($B$884=0,$D$785,Assumptions!$B$4)+IF($C$884=0,$AI$785,Assumptions!$B$4)+IF($D$884=0,$AF$785,Assumptions!$B$4)+IF($E$884=0,$AC$785,Assumptions!$B$4)+IF($F$884=0,$Z$785,Assumptions!$B$4)+IF($G$884=0,$W$785,Assumptions!$B$4)+IF($H$884=0,$T$785,Assumptions!$B$4)</f>
        <v>28458649.5805573</v>
      </c>
      <c r="S884" s="12" t="n">
        <f aca="false">IF($R$884&gt;Assumptions!$B$4,$Q$884/$R$884&gt;Assumptions!$B$13,FALSE())</f>
        <v>1</v>
      </c>
      <c r="T884" s="12" t="n">
        <f aca="false">IF($S$884,($Q$884+Assumptions!$B$14*Assumptions!$B$13)/($R$884+Assumptions!$B$14),IF($R$884&gt;Assumptions!$B$4,$Q$884/$R$884,Assumptions!$B$4))</f>
        <v>58.5458353176454</v>
      </c>
      <c r="U884" s="12" t="n">
        <f aca="false">IF($B$884=1,$I$884,$D$785*$T$884)</f>
        <v>30000000</v>
      </c>
      <c r="V884" s="12" t="n">
        <f aca="false">IF($C$884=1,$J$884,$AI$785*$T$884)</f>
        <v>360362229.148071</v>
      </c>
      <c r="W884" s="12" t="n">
        <f aca="false">IF($D$884=1,$K$884,$AF$785*$T$884)</f>
        <v>100000000</v>
      </c>
      <c r="X884" s="12" t="n">
        <f aca="false">IF($E$884=1,$L$884,$AC$785*$T$884)</f>
        <v>60000000</v>
      </c>
      <c r="Y884" s="12" t="n">
        <f aca="false">IF($F$884=1,$M$884,$Z$785*$T$884)</f>
        <v>175637505.952936</v>
      </c>
      <c r="Z884" s="12" t="n">
        <f aca="false">IF($G$884=1,$N$884,$W$785*$T$884)</f>
        <v>292729176.588227</v>
      </c>
      <c r="AA884" s="12" t="n">
        <f aca="false">IF($H$884=1,$O$884,$T$785*$T$884)</f>
        <v>292729176.588227</v>
      </c>
      <c r="AB884" s="12" t="n">
        <f aca="false">($J$785+$O$785)*$T$884</f>
        <v>17764805.5696166</v>
      </c>
      <c r="AC884" s="12" t="n">
        <f aca="false">Assumptions!$B$20*$T$884</f>
        <v>526912517.858809</v>
      </c>
      <c r="AD884" s="12" t="n">
        <f aca="false">IF($S$884,Assumptions!$B$14*($T$884-Assumptions!$B$13),Assumptions!$B$4)</f>
        <v>143864588.294114</v>
      </c>
      <c r="AE884" s="12" t="n">
        <f aca="false">$U$884+$V$884+$W$884+$X$884+$Y$884+$Z$884+$AA$884+$AB$884+$AC$884+$AD$884</f>
        <v>2000000000</v>
      </c>
      <c r="AF884" s="12" t="n">
        <f aca="false">IF(AND(IF($B$884=1,$U$884&gt;=INDEX($U$796:$U$923,1+$A$884-Assumptions!$B$77),$U$884&gt;INDEX($U$796:$U$923,1+$A$884+Assumptions!$B$77)),IF($C$884=1,$V$884&gt;=INDEX($V$796:$V$923,1+$A$884-Assumptions!$B$78),$V$884&gt;INDEX($V$796:$V$923,1+$A$884+Assumptions!$B$78)),IF($D$884=1,$W$884&gt;=INDEX($W$796:$W$923,1+$A$884-Assumptions!$B$79),$W$884&gt;INDEX($W$796:$W$923,1+$A$884+Assumptions!$B$79)),IF($E$884=1,$X$884&gt;=INDEX($X$796:$X$923,1+$A$884-Assumptions!$B$80),$X$884&gt;INDEX($X$796:$X$923,1+$A$884+Assumptions!$B$80)),IF($F$884=1,$Y$884&gt;=INDEX($Y$796:$Y$923,1+$A$884-Assumptions!$B$81),$Y$884&gt;INDEX($Y$796:$Y$923,1+$A$884+Assumptions!$B$81)),IF($G$884=1,$Z$884&gt;=INDEX($Z$796:$Z$923,1+$A$884-Assumptions!$B$82),$Z$884&gt;INDEX($Z$796:$Z$923,1+$A$884+Assumptions!$B$82)),IF($H$884=1,$AA$884&gt;=INDEX($AA$796:$AA$923,1+$A$884-Assumptions!$B$83),$AA$884&gt;INDEX($AA$796:$AA$923,1+$A$884+Assumptions!$B$83))),1,0)</f>
        <v>0</v>
      </c>
    </row>
    <row r="885" customFormat="false" ht="15" hidden="true" customHeight="false" outlineLevel="0" collapsed="false">
      <c r="A885" s="6" t="n">
        <f aca="false">ROW()-ROW($A$796)+Assumptions!$B$4</f>
        <v>89</v>
      </c>
      <c r="B885" s="12" t="n">
        <f aca="false">MOD(QUOTIENT($A$885,Assumptions!$B$77),2)</f>
        <v>1</v>
      </c>
      <c r="C885" s="12" t="n">
        <f aca="false">MOD(QUOTIENT($A$885,Assumptions!$B$78),2)</f>
        <v>0</v>
      </c>
      <c r="D885" s="12" t="n">
        <f aca="false">MOD(QUOTIENT($A$885,Assumptions!$B$79),2)</f>
        <v>1</v>
      </c>
      <c r="E885" s="12" t="n">
        <f aca="false">MOD(QUOTIENT($A$885,Assumptions!$B$80),2)</f>
        <v>1</v>
      </c>
      <c r="F885" s="12" t="n">
        <f aca="false">MOD(QUOTIENT($A$885,Assumptions!$B$81),2)</f>
        <v>0</v>
      </c>
      <c r="G885" s="12" t="n">
        <f aca="false">MOD(QUOTIENT($A$885,Assumptions!$B$82),2)</f>
        <v>0</v>
      </c>
      <c r="H885" s="12" t="n">
        <f aca="false">MOD(QUOTIENT($A$885,Assumptions!$B$83),2)</f>
        <v>1</v>
      </c>
      <c r="I885" s="12" t="n">
        <f aca="false">IF($B$885=1,MIN(Assumptions!$B$67,MAX(Assumptions!$B$4,Assumptions!$B$26-(Assumptions!$B$4))),Assumptions!$B$4)</f>
        <v>30000000</v>
      </c>
      <c r="J885" s="12" t="n">
        <f aca="false">IF($C$885=1,MIN(Assumptions!$B$66,MAX(Assumptions!$B$4,Assumptions!$B$26-($I$885))),Assumptions!$B$4)</f>
        <v>0</v>
      </c>
      <c r="K885" s="12" t="n">
        <f aca="false">IF($D$885=1,MIN(Assumptions!$B$61,MAX(Assumptions!$B$4,Assumptions!$B$26-($I$885+$J$885))),Assumptions!$B$4)</f>
        <v>100000000</v>
      </c>
      <c r="L885" s="12" t="n">
        <f aca="false">IF($E$885=1,MIN(Assumptions!$B$56,MAX(Assumptions!$B$4,Assumptions!$B$26-($I$885+$J$885+$K$885))),Assumptions!$B$4)</f>
        <v>60000000</v>
      </c>
      <c r="M885" s="12" t="n">
        <f aca="false">IF($F$885=1,MIN(Assumptions!$B$51,MAX(Assumptions!$B$4,Assumptions!$B$26-($I$885+$J$885+$K$885+$L$885))),Assumptions!$B$4)</f>
        <v>0</v>
      </c>
      <c r="N885" s="12" t="n">
        <f aca="false">IF($G$885=1,MIN(Assumptions!$B$46,MAX(Assumptions!$B$4,Assumptions!$B$26-($I$885+$J$885+$K$885+$L$885+$M$885))),Assumptions!$B$4)</f>
        <v>0</v>
      </c>
      <c r="O885" s="12" t="n">
        <f aca="false">IF($H$885=1,MIN(Assumptions!$B$41,MAX(Assumptions!$B$4,Assumptions!$B$26-($I$885+$J$885+$K$885+$L$885+$M$885+$N$885))),Assumptions!$B$4)</f>
        <v>5000000</v>
      </c>
      <c r="P885" s="12" t="n">
        <f aca="false">$I$885+$J$885+$K$885+$L$885+$M$885+$N$885+$O$885</f>
        <v>195000000</v>
      </c>
      <c r="Q885" s="12" t="n">
        <f aca="false">MAX(Assumptions!$B$4,Assumptions!$B$26-$P$885)</f>
        <v>1805000000</v>
      </c>
      <c r="R885" s="12" t="n">
        <f aca="false">$J$785+$O$785+Assumptions!$B$20+IF($B$885=0,$D$785,Assumptions!$B$4)+IF($C$885=0,$AI$785,Assumptions!$B$4)+IF($D$885=0,$AF$785,Assumptions!$B$4)+IF($E$885=0,$AC$785,Assumptions!$B$4)+IF($F$885=0,$Z$785,Assumptions!$B$4)+IF($G$885=0,$W$785,Assumptions!$B$4)+IF($H$885=0,$T$785,Assumptions!$B$4)</f>
        <v>23458649.5805573</v>
      </c>
      <c r="S885" s="12" t="n">
        <f aca="false">IF($R$885&gt;Assumptions!$B$4,$Q$885/$R$885&gt;Assumptions!$B$13,FALSE())</f>
        <v>1</v>
      </c>
      <c r="T885" s="12" t="n">
        <f aca="false">IF($S$885,($Q$885+Assumptions!$B$14*Assumptions!$B$13)/($R$885+Assumptions!$B$14),IF($R$885&gt;Assumptions!$B$4,$Q$885/$R$885,Assumptions!$B$4))</f>
        <v>69.6299703261064</v>
      </c>
      <c r="U885" s="12" t="n">
        <f aca="false">IF($B$885=1,$I$885,$D$785*$T$885)</f>
        <v>30000000</v>
      </c>
      <c r="V885" s="12" t="n">
        <f aca="false">IF($C$885=1,$J$885,$AI$785*$T$885)</f>
        <v>428587468.025538</v>
      </c>
      <c r="W885" s="12" t="n">
        <f aca="false">IF($D$885=1,$K$885,$AF$785*$T$885)</f>
        <v>100000000</v>
      </c>
      <c r="X885" s="12" t="n">
        <f aca="false">IF($E$885=1,$L$885,$AC$785*$T$885)</f>
        <v>60000000</v>
      </c>
      <c r="Y885" s="12" t="n">
        <f aca="false">IF($F$885=1,$M$885,$Z$785*$T$885)</f>
        <v>208889910.978319</v>
      </c>
      <c r="Z885" s="12" t="n">
        <f aca="false">IF($G$885=1,$N$885,$W$785*$T$885)</f>
        <v>348149851.630532</v>
      </c>
      <c r="AA885" s="12" t="n">
        <f aca="false">IF($H$885=1,$O$885,$T$785*$T$885)</f>
        <v>5000000</v>
      </c>
      <c r="AB885" s="12" t="n">
        <f aca="false">($J$785+$O$785)*$T$885</f>
        <v>21128110.6153872</v>
      </c>
      <c r="AC885" s="12" t="n">
        <f aca="false">Assumptions!$B$20*$T$885</f>
        <v>626669732.934958</v>
      </c>
      <c r="AD885" s="12" t="n">
        <f aca="false">IF($S$885,Assumptions!$B$14*($T$885-Assumptions!$B$13),Assumptions!$B$4)</f>
        <v>171574925.815266</v>
      </c>
      <c r="AE885" s="12" t="n">
        <f aca="false">$U$885+$V$885+$W$885+$X$885+$Y$885+$Z$885+$AA$885+$AB$885+$AC$885+$AD$885</f>
        <v>2000000000</v>
      </c>
      <c r="AF885" s="12" t="n">
        <f aca="false">IF(AND(IF($B$885=1,$U$885&gt;=INDEX($U$796:$U$923,1+$A$885-Assumptions!$B$77),$U$885&gt;INDEX($U$796:$U$923,1+$A$885+Assumptions!$B$77)),IF($C$885=1,$V$885&gt;=INDEX($V$796:$V$923,1+$A$885-Assumptions!$B$78),$V$885&gt;INDEX($V$796:$V$923,1+$A$885+Assumptions!$B$78)),IF($D$885=1,$W$885&gt;=INDEX($W$796:$W$923,1+$A$885-Assumptions!$B$79),$W$885&gt;INDEX($W$796:$W$923,1+$A$885+Assumptions!$B$79)),IF($E$885=1,$X$885&gt;=INDEX($X$796:$X$923,1+$A$885-Assumptions!$B$80),$X$885&gt;INDEX($X$796:$X$923,1+$A$885+Assumptions!$B$80)),IF($F$885=1,$Y$885&gt;=INDEX($Y$796:$Y$923,1+$A$885-Assumptions!$B$81),$Y$885&gt;INDEX($Y$796:$Y$923,1+$A$885+Assumptions!$B$81)),IF($G$885=1,$Z$885&gt;=INDEX($Z$796:$Z$923,1+$A$885-Assumptions!$B$82),$Z$885&gt;INDEX($Z$796:$Z$923,1+$A$885+Assumptions!$B$82)),IF($H$885=1,$AA$885&gt;=INDEX($AA$796:$AA$923,1+$A$885-Assumptions!$B$83),$AA$885&gt;INDEX($AA$796:$AA$923,1+$A$885+Assumptions!$B$83))),1,0)</f>
        <v>0</v>
      </c>
    </row>
    <row r="886" customFormat="false" ht="15" hidden="true" customHeight="false" outlineLevel="0" collapsed="false">
      <c r="A886" s="6" t="n">
        <f aca="false">ROW()-ROW($A$796)+Assumptions!$B$4</f>
        <v>90</v>
      </c>
      <c r="B886" s="12" t="n">
        <f aca="false">MOD(QUOTIENT($A$886,Assumptions!$B$77),2)</f>
        <v>1</v>
      </c>
      <c r="C886" s="12" t="n">
        <f aca="false">MOD(QUOTIENT($A$886,Assumptions!$B$78),2)</f>
        <v>0</v>
      </c>
      <c r="D886" s="12" t="n">
        <f aca="false">MOD(QUOTIENT($A$886,Assumptions!$B$79),2)</f>
        <v>1</v>
      </c>
      <c r="E886" s="12" t="n">
        <f aca="false">MOD(QUOTIENT($A$886,Assumptions!$B$80),2)</f>
        <v>1</v>
      </c>
      <c r="F886" s="12" t="n">
        <f aca="false">MOD(QUOTIENT($A$886,Assumptions!$B$81),2)</f>
        <v>0</v>
      </c>
      <c r="G886" s="12" t="n">
        <f aca="false">MOD(QUOTIENT($A$886,Assumptions!$B$82),2)</f>
        <v>1</v>
      </c>
      <c r="H886" s="12" t="n">
        <f aca="false">MOD(QUOTIENT($A$886,Assumptions!$B$83),2)</f>
        <v>0</v>
      </c>
      <c r="I886" s="12" t="n">
        <f aca="false">IF($B$886=1,MIN(Assumptions!$B$67,MAX(Assumptions!$B$4,Assumptions!$B$26-(Assumptions!$B$4))),Assumptions!$B$4)</f>
        <v>30000000</v>
      </c>
      <c r="J886" s="12" t="n">
        <f aca="false">IF($C$886=1,MIN(Assumptions!$B$66,MAX(Assumptions!$B$4,Assumptions!$B$26-($I$886))),Assumptions!$B$4)</f>
        <v>0</v>
      </c>
      <c r="K886" s="12" t="n">
        <f aca="false">IF($D$886=1,MIN(Assumptions!$B$61,MAX(Assumptions!$B$4,Assumptions!$B$26-($I$886+$J$886))),Assumptions!$B$4)</f>
        <v>100000000</v>
      </c>
      <c r="L886" s="12" t="n">
        <f aca="false">IF($E$886=1,MIN(Assumptions!$B$56,MAX(Assumptions!$B$4,Assumptions!$B$26-($I$886+$J$886+$K$886))),Assumptions!$B$4)</f>
        <v>60000000</v>
      </c>
      <c r="M886" s="12" t="n">
        <f aca="false">IF($F$886=1,MIN(Assumptions!$B$51,MAX(Assumptions!$B$4,Assumptions!$B$26-($I$886+$J$886+$K$886+$L$886))),Assumptions!$B$4)</f>
        <v>0</v>
      </c>
      <c r="N886" s="12" t="n">
        <f aca="false">IF($G$886=1,MIN(Assumptions!$B$46,MAX(Assumptions!$B$4,Assumptions!$B$26-($I$886+$J$886+$K$886+$L$886+$M$886))),Assumptions!$B$4)</f>
        <v>15000000</v>
      </c>
      <c r="O886" s="12" t="n">
        <f aca="false">IF($H$886=1,MIN(Assumptions!$B$41,MAX(Assumptions!$B$4,Assumptions!$B$26-($I$886+$J$886+$K$886+$L$886+$M$886+$N$886))),Assumptions!$B$4)</f>
        <v>0</v>
      </c>
      <c r="P886" s="12" t="n">
        <f aca="false">$I$886+$J$886+$K$886+$L$886+$M$886+$N$886+$O$886</f>
        <v>205000000</v>
      </c>
      <c r="Q886" s="12" t="n">
        <f aca="false">MAX(Assumptions!$B$4,Assumptions!$B$26-$P$886)</f>
        <v>1795000000</v>
      </c>
      <c r="R886" s="12" t="n">
        <f aca="false">$J$785+$O$785+Assumptions!$B$20+IF($B$886=0,$D$785,Assumptions!$B$4)+IF($C$886=0,$AI$785,Assumptions!$B$4)+IF($D$886=0,$AF$785,Assumptions!$B$4)+IF($E$886=0,$AC$785,Assumptions!$B$4)+IF($F$886=0,$Z$785,Assumptions!$B$4)+IF($G$886=0,$W$785,Assumptions!$B$4)+IF($H$886=0,$T$785,Assumptions!$B$4)</f>
        <v>23458649.5805573</v>
      </c>
      <c r="S886" s="12" t="n">
        <f aca="false">IF($R$886&gt;Assumptions!$B$4,$Q$886/$R$886&gt;Assumptions!$B$13,FALSE())</f>
        <v>1</v>
      </c>
      <c r="T886" s="12" t="n">
        <f aca="false">IF($S$886,($Q$886+Assumptions!$B$14*Assumptions!$B$13)/($R$886+Assumptions!$B$14),IF($R$886&gt;Assumptions!$B$4,$Q$886/$R$886,Assumptions!$B$4))</f>
        <v>69.2447422745097</v>
      </c>
      <c r="U886" s="12" t="n">
        <f aca="false">IF($B$886=1,$I$886,$D$785*$T$886)</f>
        <v>30000000</v>
      </c>
      <c r="V886" s="12" t="n">
        <f aca="false">IF($C$886=1,$J$886,$AI$785*$T$886)</f>
        <v>426216306.376711</v>
      </c>
      <c r="W886" s="12" t="n">
        <f aca="false">IF($D$886=1,$K$886,$AF$785*$T$886)</f>
        <v>100000000</v>
      </c>
      <c r="X886" s="12" t="n">
        <f aca="false">IF($E$886=1,$L$886,$AC$785*$T$886)</f>
        <v>60000000</v>
      </c>
      <c r="Y886" s="12" t="n">
        <f aca="false">IF($F$886=1,$M$886,$Z$785*$T$886)</f>
        <v>207734226.823529</v>
      </c>
      <c r="Z886" s="12" t="n">
        <f aca="false">IF($G$886=1,$N$886,$W$785*$T$886)</f>
        <v>15000000</v>
      </c>
      <c r="AA886" s="12" t="n">
        <f aca="false">IF($H$886=1,$O$886,$T$785*$T$886)</f>
        <v>346223711.372548</v>
      </c>
      <c r="AB886" s="12" t="n">
        <f aca="false">($J$785+$O$785)*$T$886</f>
        <v>21011219.2703504</v>
      </c>
      <c r="AC886" s="12" t="n">
        <f aca="false">Assumptions!$B$20*$T$886</f>
        <v>623202680.470587</v>
      </c>
      <c r="AD886" s="12" t="n">
        <f aca="false">IF($S$886,Assumptions!$B$14*($T$886-Assumptions!$B$13),Assumptions!$B$4)</f>
        <v>170611855.686274</v>
      </c>
      <c r="AE886" s="12" t="n">
        <f aca="false">$U$886+$V$886+$W$886+$X$886+$Y$886+$Z$886+$AA$886+$AB$886+$AC$886+$AD$886</f>
        <v>2000000000</v>
      </c>
      <c r="AF886" s="12" t="n">
        <f aca="false">IF(AND(IF($B$886=1,$U$886&gt;=INDEX($U$796:$U$923,1+$A$886-Assumptions!$B$77),$U$886&gt;INDEX($U$796:$U$923,1+$A$886+Assumptions!$B$77)),IF($C$886=1,$V$886&gt;=INDEX($V$796:$V$923,1+$A$886-Assumptions!$B$78),$V$886&gt;INDEX($V$796:$V$923,1+$A$886+Assumptions!$B$78)),IF($D$886=1,$W$886&gt;=INDEX($W$796:$W$923,1+$A$886-Assumptions!$B$79),$W$886&gt;INDEX($W$796:$W$923,1+$A$886+Assumptions!$B$79)),IF($E$886=1,$X$886&gt;=INDEX($X$796:$X$923,1+$A$886-Assumptions!$B$80),$X$886&gt;INDEX($X$796:$X$923,1+$A$886+Assumptions!$B$80)),IF($F$886=1,$Y$886&gt;=INDEX($Y$796:$Y$923,1+$A$886-Assumptions!$B$81),$Y$886&gt;INDEX($Y$796:$Y$923,1+$A$886+Assumptions!$B$81)),IF($G$886=1,$Z$886&gt;=INDEX($Z$796:$Z$923,1+$A$886-Assumptions!$B$82),$Z$886&gt;INDEX($Z$796:$Z$923,1+$A$886+Assumptions!$B$82)),IF($H$886=1,$AA$886&gt;=INDEX($AA$796:$AA$923,1+$A$886-Assumptions!$B$83),$AA$886&gt;INDEX($AA$796:$AA$923,1+$A$886+Assumptions!$B$83))),1,0)</f>
        <v>0</v>
      </c>
    </row>
    <row r="887" customFormat="false" ht="15" hidden="true" customHeight="false" outlineLevel="0" collapsed="false">
      <c r="A887" s="6" t="n">
        <f aca="false">ROW()-ROW($A$796)+Assumptions!$B$4</f>
        <v>91</v>
      </c>
      <c r="B887" s="12" t="n">
        <f aca="false">MOD(QUOTIENT($A$887,Assumptions!$B$77),2)</f>
        <v>1</v>
      </c>
      <c r="C887" s="12" t="n">
        <f aca="false">MOD(QUOTIENT($A$887,Assumptions!$B$78),2)</f>
        <v>0</v>
      </c>
      <c r="D887" s="12" t="n">
        <f aca="false">MOD(QUOTIENT($A$887,Assumptions!$B$79),2)</f>
        <v>1</v>
      </c>
      <c r="E887" s="12" t="n">
        <f aca="false">MOD(QUOTIENT($A$887,Assumptions!$B$80),2)</f>
        <v>1</v>
      </c>
      <c r="F887" s="12" t="n">
        <f aca="false">MOD(QUOTIENT($A$887,Assumptions!$B$81),2)</f>
        <v>0</v>
      </c>
      <c r="G887" s="12" t="n">
        <f aca="false">MOD(QUOTIENT($A$887,Assumptions!$B$82),2)</f>
        <v>1</v>
      </c>
      <c r="H887" s="12" t="n">
        <f aca="false">MOD(QUOTIENT($A$887,Assumptions!$B$83),2)</f>
        <v>1</v>
      </c>
      <c r="I887" s="12" t="n">
        <f aca="false">IF($B$887=1,MIN(Assumptions!$B$67,MAX(Assumptions!$B$4,Assumptions!$B$26-(Assumptions!$B$4))),Assumptions!$B$4)</f>
        <v>30000000</v>
      </c>
      <c r="J887" s="12" t="n">
        <f aca="false">IF($C$887=1,MIN(Assumptions!$B$66,MAX(Assumptions!$B$4,Assumptions!$B$26-($I$887))),Assumptions!$B$4)</f>
        <v>0</v>
      </c>
      <c r="K887" s="12" t="n">
        <f aca="false">IF($D$887=1,MIN(Assumptions!$B$61,MAX(Assumptions!$B$4,Assumptions!$B$26-($I$887+$J$887))),Assumptions!$B$4)</f>
        <v>100000000</v>
      </c>
      <c r="L887" s="12" t="n">
        <f aca="false">IF($E$887=1,MIN(Assumptions!$B$56,MAX(Assumptions!$B$4,Assumptions!$B$26-($I$887+$J$887+$K$887))),Assumptions!$B$4)</f>
        <v>60000000</v>
      </c>
      <c r="M887" s="12" t="n">
        <f aca="false">IF($F$887=1,MIN(Assumptions!$B$51,MAX(Assumptions!$B$4,Assumptions!$B$26-($I$887+$J$887+$K$887+$L$887))),Assumptions!$B$4)</f>
        <v>0</v>
      </c>
      <c r="N887" s="12" t="n">
        <f aca="false">IF($G$887=1,MIN(Assumptions!$B$46,MAX(Assumptions!$B$4,Assumptions!$B$26-($I$887+$J$887+$K$887+$L$887+$M$887))),Assumptions!$B$4)</f>
        <v>15000000</v>
      </c>
      <c r="O887" s="12" t="n">
        <f aca="false">IF($H$887=1,MIN(Assumptions!$B$41,MAX(Assumptions!$B$4,Assumptions!$B$26-($I$887+$J$887+$K$887+$L$887+$M$887+$N$887))),Assumptions!$B$4)</f>
        <v>5000000</v>
      </c>
      <c r="P887" s="12" t="n">
        <f aca="false">$I$887+$J$887+$K$887+$L$887+$M$887+$N$887+$O$887</f>
        <v>210000000</v>
      </c>
      <c r="Q887" s="12" t="n">
        <f aca="false">MAX(Assumptions!$B$4,Assumptions!$B$26-$P$887)</f>
        <v>1790000000</v>
      </c>
      <c r="R887" s="12" t="n">
        <f aca="false">$J$785+$O$785+Assumptions!$B$20+IF($B$887=0,$D$785,Assumptions!$B$4)+IF($C$887=0,$AI$785,Assumptions!$B$4)+IF($D$887=0,$AF$785,Assumptions!$B$4)+IF($E$887=0,$AC$785,Assumptions!$B$4)+IF($F$887=0,$Z$785,Assumptions!$B$4)+IF($G$887=0,$W$785,Assumptions!$B$4)+IF($H$887=0,$T$785,Assumptions!$B$4)</f>
        <v>18458649.5805573</v>
      </c>
      <c r="S887" s="12" t="n">
        <f aca="false">IF($R$887&gt;Assumptions!$B$4,$Q$887/$R$887&gt;Assumptions!$B$13,FALSE())</f>
        <v>1</v>
      </c>
      <c r="T887" s="12" t="n">
        <f aca="false">IF($S$887,($Q$887+Assumptions!$B$14*Assumptions!$B$13)/($R$887+Assumptions!$B$14),IF($R$887&gt;Assumptions!$B$4,$Q$887/$R$887,Assumptions!$B$4))</f>
        <v>85.5255484429134</v>
      </c>
      <c r="U887" s="12" t="n">
        <f aca="false">IF($B$887=1,$I$887,$D$785*$T$887)</f>
        <v>30000000</v>
      </c>
      <c r="V887" s="12" t="n">
        <f aca="false">IF($C$887=1,$J$887,$AI$785*$T$887)</f>
        <v>526428175.783677</v>
      </c>
      <c r="W887" s="12" t="n">
        <f aca="false">IF($D$887=1,$K$887,$AF$785*$T$887)</f>
        <v>100000000</v>
      </c>
      <c r="X887" s="12" t="n">
        <f aca="false">IF($E$887=1,$L$887,$AC$785*$T$887)</f>
        <v>60000000</v>
      </c>
      <c r="Y887" s="12" t="n">
        <f aca="false">IF($F$887=1,$M$887,$Z$785*$T$887)</f>
        <v>256576645.32874</v>
      </c>
      <c r="Z887" s="12" t="n">
        <f aca="false">IF($G$887=1,$N$887,$W$785*$T$887)</f>
        <v>15000000</v>
      </c>
      <c r="AA887" s="12" t="n">
        <f aca="false">IF($H$887=1,$O$887,$T$785*$T$887)</f>
        <v>5000000</v>
      </c>
      <c r="AB887" s="12" t="n">
        <f aca="false">($J$785+$O$785)*$T$887</f>
        <v>25951371.7940797</v>
      </c>
      <c r="AC887" s="12" t="n">
        <f aca="false">Assumptions!$B$20*$T$887</f>
        <v>769729935.98622</v>
      </c>
      <c r="AD887" s="12" t="n">
        <f aca="false">IF($S$887,Assumptions!$B$14*($T$887-Assumptions!$B$13),Assumptions!$B$4)</f>
        <v>211313871.107283</v>
      </c>
      <c r="AE887" s="12" t="n">
        <f aca="false">$U$887+$V$887+$W$887+$X$887+$Y$887+$Z$887+$AA$887+$AB$887+$AC$887+$AD$887</f>
        <v>2000000000</v>
      </c>
      <c r="AF887" s="12" t="n">
        <f aca="false">IF(AND(IF($B$887=1,$U$887&gt;=INDEX($U$796:$U$923,1+$A$887-Assumptions!$B$77),$U$887&gt;INDEX($U$796:$U$923,1+$A$887+Assumptions!$B$77)),IF($C$887=1,$V$887&gt;=INDEX($V$796:$V$923,1+$A$887-Assumptions!$B$78),$V$887&gt;INDEX($V$796:$V$923,1+$A$887+Assumptions!$B$78)),IF($D$887=1,$W$887&gt;=INDEX($W$796:$W$923,1+$A$887-Assumptions!$B$79),$W$887&gt;INDEX($W$796:$W$923,1+$A$887+Assumptions!$B$79)),IF($E$887=1,$X$887&gt;=INDEX($X$796:$X$923,1+$A$887-Assumptions!$B$80),$X$887&gt;INDEX($X$796:$X$923,1+$A$887+Assumptions!$B$80)),IF($F$887=1,$Y$887&gt;=INDEX($Y$796:$Y$923,1+$A$887-Assumptions!$B$81),$Y$887&gt;INDEX($Y$796:$Y$923,1+$A$887+Assumptions!$B$81)),IF($G$887=1,$Z$887&gt;=INDEX($Z$796:$Z$923,1+$A$887-Assumptions!$B$82),$Z$887&gt;INDEX($Z$796:$Z$923,1+$A$887+Assumptions!$B$82)),IF($H$887=1,$AA$887&gt;=INDEX($AA$796:$AA$923,1+$A$887-Assumptions!$B$83),$AA$887&gt;INDEX($AA$796:$AA$923,1+$A$887+Assumptions!$B$83))),1,0)</f>
        <v>0</v>
      </c>
    </row>
    <row r="888" customFormat="false" ht="15" hidden="true" customHeight="false" outlineLevel="0" collapsed="false">
      <c r="A888" s="6" t="n">
        <f aca="false">ROW()-ROW($A$796)+Assumptions!$B$4</f>
        <v>92</v>
      </c>
      <c r="B888" s="12" t="n">
        <f aca="false">MOD(QUOTIENT($A$888,Assumptions!$B$77),2)</f>
        <v>1</v>
      </c>
      <c r="C888" s="12" t="n">
        <f aca="false">MOD(QUOTIENT($A$888,Assumptions!$B$78),2)</f>
        <v>0</v>
      </c>
      <c r="D888" s="12" t="n">
        <f aca="false">MOD(QUOTIENT($A$888,Assumptions!$B$79),2)</f>
        <v>1</v>
      </c>
      <c r="E888" s="12" t="n">
        <f aca="false">MOD(QUOTIENT($A$888,Assumptions!$B$80),2)</f>
        <v>1</v>
      </c>
      <c r="F888" s="12" t="n">
        <f aca="false">MOD(QUOTIENT($A$888,Assumptions!$B$81),2)</f>
        <v>1</v>
      </c>
      <c r="G888" s="12" t="n">
        <f aca="false">MOD(QUOTIENT($A$888,Assumptions!$B$82),2)</f>
        <v>0</v>
      </c>
      <c r="H888" s="12" t="n">
        <f aca="false">MOD(QUOTIENT($A$888,Assumptions!$B$83),2)</f>
        <v>0</v>
      </c>
      <c r="I888" s="12" t="n">
        <f aca="false">IF($B$888=1,MIN(Assumptions!$B$67,MAX(Assumptions!$B$4,Assumptions!$B$26-(Assumptions!$B$4))),Assumptions!$B$4)</f>
        <v>30000000</v>
      </c>
      <c r="J888" s="12" t="n">
        <f aca="false">IF($C$888=1,MIN(Assumptions!$B$66,MAX(Assumptions!$B$4,Assumptions!$B$26-($I$888))),Assumptions!$B$4)</f>
        <v>0</v>
      </c>
      <c r="K888" s="12" t="n">
        <f aca="false">IF($D$888=1,MIN(Assumptions!$B$61,MAX(Assumptions!$B$4,Assumptions!$B$26-($I$888+$J$888))),Assumptions!$B$4)</f>
        <v>100000000</v>
      </c>
      <c r="L888" s="12" t="n">
        <f aca="false">IF($E$888=1,MIN(Assumptions!$B$56,MAX(Assumptions!$B$4,Assumptions!$B$26-($I$888+$J$888+$K$888))),Assumptions!$B$4)</f>
        <v>60000000</v>
      </c>
      <c r="M888" s="12" t="n">
        <f aca="false">IF($F$888=1,MIN(Assumptions!$B$51,MAX(Assumptions!$B$4,Assumptions!$B$26-($I$888+$J$888+$K$888+$L$888))),Assumptions!$B$4)</f>
        <v>30000000</v>
      </c>
      <c r="N888" s="12" t="n">
        <f aca="false">IF($G$888=1,MIN(Assumptions!$B$46,MAX(Assumptions!$B$4,Assumptions!$B$26-($I$888+$J$888+$K$888+$L$888+$M$888))),Assumptions!$B$4)</f>
        <v>0</v>
      </c>
      <c r="O888" s="12" t="n">
        <f aca="false">IF($H$888=1,MIN(Assumptions!$B$41,MAX(Assumptions!$B$4,Assumptions!$B$26-($I$888+$J$888+$K$888+$L$888+$M$888+$N$888))),Assumptions!$B$4)</f>
        <v>0</v>
      </c>
      <c r="P888" s="12" t="n">
        <f aca="false">$I$888+$J$888+$K$888+$L$888+$M$888+$N$888+$O$888</f>
        <v>220000000</v>
      </c>
      <c r="Q888" s="12" t="n">
        <f aca="false">MAX(Assumptions!$B$4,Assumptions!$B$26-$P$888)</f>
        <v>1780000000</v>
      </c>
      <c r="R888" s="12" t="n">
        <f aca="false">$J$785+$O$785+Assumptions!$B$20+IF($B$888=0,$D$785,Assumptions!$B$4)+IF($C$888=0,$AI$785,Assumptions!$B$4)+IF($D$888=0,$AF$785,Assumptions!$B$4)+IF($E$888=0,$AC$785,Assumptions!$B$4)+IF($F$888=0,$Z$785,Assumptions!$B$4)+IF($G$888=0,$W$785,Assumptions!$B$4)+IF($H$888=0,$T$785,Assumptions!$B$4)</f>
        <v>25458649.5805573</v>
      </c>
      <c r="S888" s="12" t="n">
        <f aca="false">IF($R$888&gt;Assumptions!$B$4,$Q$888/$R$888&gt;Assumptions!$B$13,FALSE())</f>
        <v>1</v>
      </c>
      <c r="T888" s="12" t="n">
        <f aca="false">IF($S$888,($Q$888+Assumptions!$B$14*Assumptions!$B$13)/($R$888+Assumptions!$B$14),IF($R$888&gt;Assumptions!$B$4,$Q$888/$R$888,Assumptions!$B$4))</f>
        <v>63.7548675183356</v>
      </c>
      <c r="U888" s="12" t="n">
        <f aca="false">IF($B$888=1,$I$888,$D$785*$T$888)</f>
        <v>30000000</v>
      </c>
      <c r="V888" s="12" t="n">
        <f aca="false">IF($C$888=1,$J$888,$AI$785*$T$888)</f>
        <v>392424944.546361</v>
      </c>
      <c r="W888" s="12" t="n">
        <f aca="false">IF($D$888=1,$K$888,$AF$785*$T$888)</f>
        <v>100000000</v>
      </c>
      <c r="X888" s="12" t="n">
        <f aca="false">IF($E$888=1,$L$888,$AC$785*$T$888)</f>
        <v>60000000</v>
      </c>
      <c r="Y888" s="12" t="n">
        <f aca="false">IF($F$888=1,$M$888,$Z$785*$T$888)</f>
        <v>30000000</v>
      </c>
      <c r="Z888" s="12" t="n">
        <f aca="false">IF($G$888=1,$N$888,$W$785*$T$888)</f>
        <v>318774337.591678</v>
      </c>
      <c r="AA888" s="12" t="n">
        <f aca="false">IF($H$888=1,$O$888,$T$785*$T$888)</f>
        <v>318774337.591678</v>
      </c>
      <c r="AB888" s="12" t="n">
        <f aca="false">($J$785+$O$785)*$T$888</f>
        <v>19345403.8094241</v>
      </c>
      <c r="AC888" s="12" t="n">
        <f aca="false">Assumptions!$B$20*$T$888</f>
        <v>573793807.66502</v>
      </c>
      <c r="AD888" s="12" t="n">
        <f aca="false">IF($S$888,Assumptions!$B$14*($T$888-Assumptions!$B$13),Assumptions!$B$4)</f>
        <v>156887168.795839</v>
      </c>
      <c r="AE888" s="12" t="n">
        <f aca="false">$U$888+$V$888+$W$888+$X$888+$Y$888+$Z$888+$AA$888+$AB$888+$AC$888+$AD$888</f>
        <v>2000000000</v>
      </c>
      <c r="AF888" s="12" t="n">
        <f aca="false">IF(AND(IF($B$888=1,$U$888&gt;=INDEX($U$796:$U$923,1+$A$888-Assumptions!$B$77),$U$888&gt;INDEX($U$796:$U$923,1+$A$888+Assumptions!$B$77)),IF($C$888=1,$V$888&gt;=INDEX($V$796:$V$923,1+$A$888-Assumptions!$B$78),$V$888&gt;INDEX($V$796:$V$923,1+$A$888+Assumptions!$B$78)),IF($D$888=1,$W$888&gt;=INDEX($W$796:$W$923,1+$A$888-Assumptions!$B$79),$W$888&gt;INDEX($W$796:$W$923,1+$A$888+Assumptions!$B$79)),IF($E$888=1,$X$888&gt;=INDEX($X$796:$X$923,1+$A$888-Assumptions!$B$80),$X$888&gt;INDEX($X$796:$X$923,1+$A$888+Assumptions!$B$80)),IF($F$888=1,$Y$888&gt;=INDEX($Y$796:$Y$923,1+$A$888-Assumptions!$B$81),$Y$888&gt;INDEX($Y$796:$Y$923,1+$A$888+Assumptions!$B$81)),IF($G$888=1,$Z$888&gt;=INDEX($Z$796:$Z$923,1+$A$888-Assumptions!$B$82),$Z$888&gt;INDEX($Z$796:$Z$923,1+$A$888+Assumptions!$B$82)),IF($H$888=1,$AA$888&gt;=INDEX($AA$796:$AA$923,1+$A$888-Assumptions!$B$83),$AA$888&gt;INDEX($AA$796:$AA$923,1+$A$888+Assumptions!$B$83))),1,0)</f>
        <v>0</v>
      </c>
    </row>
    <row r="889" customFormat="false" ht="15" hidden="true" customHeight="false" outlineLevel="0" collapsed="false">
      <c r="A889" s="6" t="n">
        <f aca="false">ROW()-ROW($A$796)+Assumptions!$B$4</f>
        <v>93</v>
      </c>
      <c r="B889" s="12" t="n">
        <f aca="false">MOD(QUOTIENT($A$889,Assumptions!$B$77),2)</f>
        <v>1</v>
      </c>
      <c r="C889" s="12" t="n">
        <f aca="false">MOD(QUOTIENT($A$889,Assumptions!$B$78),2)</f>
        <v>0</v>
      </c>
      <c r="D889" s="12" t="n">
        <f aca="false">MOD(QUOTIENT($A$889,Assumptions!$B$79),2)</f>
        <v>1</v>
      </c>
      <c r="E889" s="12" t="n">
        <f aca="false">MOD(QUOTIENT($A$889,Assumptions!$B$80),2)</f>
        <v>1</v>
      </c>
      <c r="F889" s="12" t="n">
        <f aca="false">MOD(QUOTIENT($A$889,Assumptions!$B$81),2)</f>
        <v>1</v>
      </c>
      <c r="G889" s="12" t="n">
        <f aca="false">MOD(QUOTIENT($A$889,Assumptions!$B$82),2)</f>
        <v>0</v>
      </c>
      <c r="H889" s="12" t="n">
        <f aca="false">MOD(QUOTIENT($A$889,Assumptions!$B$83),2)</f>
        <v>1</v>
      </c>
      <c r="I889" s="12" t="n">
        <f aca="false">IF($B$889=1,MIN(Assumptions!$B$67,MAX(Assumptions!$B$4,Assumptions!$B$26-(Assumptions!$B$4))),Assumptions!$B$4)</f>
        <v>30000000</v>
      </c>
      <c r="J889" s="12" t="n">
        <f aca="false">IF($C$889=1,MIN(Assumptions!$B$66,MAX(Assumptions!$B$4,Assumptions!$B$26-($I$889))),Assumptions!$B$4)</f>
        <v>0</v>
      </c>
      <c r="K889" s="12" t="n">
        <f aca="false">IF($D$889=1,MIN(Assumptions!$B$61,MAX(Assumptions!$B$4,Assumptions!$B$26-($I$889+$J$889))),Assumptions!$B$4)</f>
        <v>100000000</v>
      </c>
      <c r="L889" s="12" t="n">
        <f aca="false">IF($E$889=1,MIN(Assumptions!$B$56,MAX(Assumptions!$B$4,Assumptions!$B$26-($I$889+$J$889+$K$889))),Assumptions!$B$4)</f>
        <v>60000000</v>
      </c>
      <c r="M889" s="12" t="n">
        <f aca="false">IF($F$889=1,MIN(Assumptions!$B$51,MAX(Assumptions!$B$4,Assumptions!$B$26-($I$889+$J$889+$K$889+$L$889))),Assumptions!$B$4)</f>
        <v>30000000</v>
      </c>
      <c r="N889" s="12" t="n">
        <f aca="false">IF($G$889=1,MIN(Assumptions!$B$46,MAX(Assumptions!$B$4,Assumptions!$B$26-($I$889+$J$889+$K$889+$L$889+$M$889))),Assumptions!$B$4)</f>
        <v>0</v>
      </c>
      <c r="O889" s="12" t="n">
        <f aca="false">IF($H$889=1,MIN(Assumptions!$B$41,MAX(Assumptions!$B$4,Assumptions!$B$26-($I$889+$J$889+$K$889+$L$889+$M$889+$N$889))),Assumptions!$B$4)</f>
        <v>5000000</v>
      </c>
      <c r="P889" s="12" t="n">
        <f aca="false">$I$889+$J$889+$K$889+$L$889+$M$889+$N$889+$O$889</f>
        <v>225000000</v>
      </c>
      <c r="Q889" s="12" t="n">
        <f aca="false">MAX(Assumptions!$B$4,Assumptions!$B$26-$P$889)</f>
        <v>1775000000</v>
      </c>
      <c r="R889" s="12" t="n">
        <f aca="false">$J$785+$O$785+Assumptions!$B$20+IF($B$889=0,$D$785,Assumptions!$B$4)+IF($C$889=0,$AI$785,Assumptions!$B$4)+IF($D$889=0,$AF$785,Assumptions!$B$4)+IF($E$889=0,$AC$785,Assumptions!$B$4)+IF($F$889=0,$Z$785,Assumptions!$B$4)+IF($G$889=0,$W$785,Assumptions!$B$4)+IF($H$889=0,$T$785,Assumptions!$B$4)</f>
        <v>20458649.5805573</v>
      </c>
      <c r="S889" s="12" t="n">
        <f aca="false">IF($R$889&gt;Assumptions!$B$4,$Q$889/$R$889&gt;Assumptions!$B$13,FALSE())</f>
        <v>1</v>
      </c>
      <c r="T889" s="12" t="n">
        <f aca="false">IF($S$889,($Q$889+Assumptions!$B$14*Assumptions!$B$13)/($R$889+Assumptions!$B$14),IF($R$889&gt;Assumptions!$B$4,$Q$889/$R$889,Assumptions!$B$4))</f>
        <v>77.4218010411766</v>
      </c>
      <c r="U889" s="12" t="n">
        <f aca="false">IF($B$889=1,$I$889,$D$785*$T$889)</f>
        <v>30000000</v>
      </c>
      <c r="V889" s="12" t="n">
        <f aca="false">IF($C$889=1,$J$889,$AI$785*$T$889)</f>
        <v>476547864.702649</v>
      </c>
      <c r="W889" s="12" t="n">
        <f aca="false">IF($D$889=1,$K$889,$AF$785*$T$889)</f>
        <v>100000000</v>
      </c>
      <c r="X889" s="12" t="n">
        <f aca="false">IF($E$889=1,$L$889,$AC$785*$T$889)</f>
        <v>60000000</v>
      </c>
      <c r="Y889" s="12" t="n">
        <f aca="false">IF($F$889=1,$M$889,$Z$785*$T$889)</f>
        <v>30000000</v>
      </c>
      <c r="Z889" s="12" t="n">
        <f aca="false">IF($G$889=1,$N$889,$W$785*$T$889)</f>
        <v>387109005.205883</v>
      </c>
      <c r="AA889" s="12" t="n">
        <f aca="false">IF($H$889=1,$O$889,$T$785*$T$889)</f>
        <v>5000000</v>
      </c>
      <c r="AB889" s="12" t="n">
        <f aca="false">($J$785+$O$785)*$T$889</f>
        <v>23492418.1179376</v>
      </c>
      <c r="AC889" s="12" t="n">
        <f aca="false">Assumptions!$B$20*$T$889</f>
        <v>696796209.370589</v>
      </c>
      <c r="AD889" s="12" t="n">
        <f aca="false">IF($S$889,Assumptions!$B$14*($T$889-Assumptions!$B$13),Assumptions!$B$4)</f>
        <v>191054502.602941</v>
      </c>
      <c r="AE889" s="12" t="n">
        <f aca="false">$U$889+$V$889+$W$889+$X$889+$Y$889+$Z$889+$AA$889+$AB$889+$AC$889+$AD$889</f>
        <v>2000000000</v>
      </c>
      <c r="AF889" s="12" t="n">
        <f aca="false">IF(AND(IF($B$889=1,$U$889&gt;=INDEX($U$796:$U$923,1+$A$889-Assumptions!$B$77),$U$889&gt;INDEX($U$796:$U$923,1+$A$889+Assumptions!$B$77)),IF($C$889=1,$V$889&gt;=INDEX($V$796:$V$923,1+$A$889-Assumptions!$B$78),$V$889&gt;INDEX($V$796:$V$923,1+$A$889+Assumptions!$B$78)),IF($D$889=1,$W$889&gt;=INDEX($W$796:$W$923,1+$A$889-Assumptions!$B$79),$W$889&gt;INDEX($W$796:$W$923,1+$A$889+Assumptions!$B$79)),IF($E$889=1,$X$889&gt;=INDEX($X$796:$X$923,1+$A$889-Assumptions!$B$80),$X$889&gt;INDEX($X$796:$X$923,1+$A$889+Assumptions!$B$80)),IF($F$889=1,$Y$889&gt;=INDEX($Y$796:$Y$923,1+$A$889-Assumptions!$B$81),$Y$889&gt;INDEX($Y$796:$Y$923,1+$A$889+Assumptions!$B$81)),IF($G$889=1,$Z$889&gt;=INDEX($Z$796:$Z$923,1+$A$889-Assumptions!$B$82),$Z$889&gt;INDEX($Z$796:$Z$923,1+$A$889+Assumptions!$B$82)),IF($H$889=1,$AA$889&gt;=INDEX($AA$796:$AA$923,1+$A$889-Assumptions!$B$83),$AA$889&gt;INDEX($AA$796:$AA$923,1+$A$889+Assumptions!$B$83))),1,0)</f>
        <v>0</v>
      </c>
    </row>
    <row r="890" customFormat="false" ht="15" hidden="true" customHeight="false" outlineLevel="0" collapsed="false">
      <c r="A890" s="6" t="n">
        <f aca="false">ROW()-ROW($A$796)+Assumptions!$B$4</f>
        <v>94</v>
      </c>
      <c r="B890" s="12" t="n">
        <f aca="false">MOD(QUOTIENT($A$890,Assumptions!$B$77),2)</f>
        <v>1</v>
      </c>
      <c r="C890" s="12" t="n">
        <f aca="false">MOD(QUOTIENT($A$890,Assumptions!$B$78),2)</f>
        <v>0</v>
      </c>
      <c r="D890" s="12" t="n">
        <f aca="false">MOD(QUOTIENT($A$890,Assumptions!$B$79),2)</f>
        <v>1</v>
      </c>
      <c r="E890" s="12" t="n">
        <f aca="false">MOD(QUOTIENT($A$890,Assumptions!$B$80),2)</f>
        <v>1</v>
      </c>
      <c r="F890" s="12" t="n">
        <f aca="false">MOD(QUOTIENT($A$890,Assumptions!$B$81),2)</f>
        <v>1</v>
      </c>
      <c r="G890" s="12" t="n">
        <f aca="false">MOD(QUOTIENT($A$890,Assumptions!$B$82),2)</f>
        <v>1</v>
      </c>
      <c r="H890" s="12" t="n">
        <f aca="false">MOD(QUOTIENT($A$890,Assumptions!$B$83),2)</f>
        <v>0</v>
      </c>
      <c r="I890" s="12" t="n">
        <f aca="false">IF($B$890=1,MIN(Assumptions!$B$67,MAX(Assumptions!$B$4,Assumptions!$B$26-(Assumptions!$B$4))),Assumptions!$B$4)</f>
        <v>30000000</v>
      </c>
      <c r="J890" s="12" t="n">
        <f aca="false">IF($C$890=1,MIN(Assumptions!$B$66,MAX(Assumptions!$B$4,Assumptions!$B$26-($I$890))),Assumptions!$B$4)</f>
        <v>0</v>
      </c>
      <c r="K890" s="12" t="n">
        <f aca="false">IF($D$890=1,MIN(Assumptions!$B$61,MAX(Assumptions!$B$4,Assumptions!$B$26-($I$890+$J$890))),Assumptions!$B$4)</f>
        <v>100000000</v>
      </c>
      <c r="L890" s="12" t="n">
        <f aca="false">IF($E$890=1,MIN(Assumptions!$B$56,MAX(Assumptions!$B$4,Assumptions!$B$26-($I$890+$J$890+$K$890))),Assumptions!$B$4)</f>
        <v>60000000</v>
      </c>
      <c r="M890" s="12" t="n">
        <f aca="false">IF($F$890=1,MIN(Assumptions!$B$51,MAX(Assumptions!$B$4,Assumptions!$B$26-($I$890+$J$890+$K$890+$L$890))),Assumptions!$B$4)</f>
        <v>30000000</v>
      </c>
      <c r="N890" s="12" t="n">
        <f aca="false">IF($G$890=1,MIN(Assumptions!$B$46,MAX(Assumptions!$B$4,Assumptions!$B$26-($I$890+$J$890+$K$890+$L$890+$M$890))),Assumptions!$B$4)</f>
        <v>15000000</v>
      </c>
      <c r="O890" s="12" t="n">
        <f aca="false">IF($H$890=1,MIN(Assumptions!$B$41,MAX(Assumptions!$B$4,Assumptions!$B$26-($I$890+$J$890+$K$890+$L$890+$M$890+$N$890))),Assumptions!$B$4)</f>
        <v>0</v>
      </c>
      <c r="P890" s="12" t="n">
        <f aca="false">$I$890+$J$890+$K$890+$L$890+$M$890+$N$890+$O$890</f>
        <v>235000000</v>
      </c>
      <c r="Q890" s="12" t="n">
        <f aca="false">MAX(Assumptions!$B$4,Assumptions!$B$26-$P$890)</f>
        <v>1765000000</v>
      </c>
      <c r="R890" s="12" t="n">
        <f aca="false">$J$785+$O$785+Assumptions!$B$20+IF($B$890=0,$D$785,Assumptions!$B$4)+IF($C$890=0,$AI$785,Assumptions!$B$4)+IF($D$890=0,$AF$785,Assumptions!$B$4)+IF($E$890=0,$AC$785,Assumptions!$B$4)+IF($F$890=0,$Z$785,Assumptions!$B$4)+IF($G$890=0,$W$785,Assumptions!$B$4)+IF($H$890=0,$T$785,Assumptions!$B$4)</f>
        <v>20458649.5805573</v>
      </c>
      <c r="S890" s="12" t="n">
        <f aca="false">IF($R$890&gt;Assumptions!$B$4,$Q$890/$R$890&gt;Assumptions!$B$13,FALSE())</f>
        <v>1</v>
      </c>
      <c r="T890" s="12" t="n">
        <f aca="false">IF($S$890,($Q$890+Assumptions!$B$14*Assumptions!$B$13)/($R$890+Assumptions!$B$14),IF($R$890&gt;Assumptions!$B$4,$Q$890/$R$890,Assumptions!$B$4))</f>
        <v>76.9862353531812</v>
      </c>
      <c r="U890" s="12" t="n">
        <f aca="false">IF($B$890=1,$I$890,$D$785*$T$890)</f>
        <v>30000000</v>
      </c>
      <c r="V890" s="12" t="n">
        <f aca="false">IF($C$890=1,$J$890,$AI$785*$T$890)</f>
        <v>473866864.057346</v>
      </c>
      <c r="W890" s="12" t="n">
        <f aca="false">IF($D$890=1,$K$890,$AF$785*$T$890)</f>
        <v>100000000</v>
      </c>
      <c r="X890" s="12" t="n">
        <f aca="false">IF($E$890=1,$L$890,$AC$785*$T$890)</f>
        <v>60000000</v>
      </c>
      <c r="Y890" s="12" t="n">
        <f aca="false">IF($F$890=1,$M$890,$Z$785*$T$890)</f>
        <v>30000000</v>
      </c>
      <c r="Z890" s="12" t="n">
        <f aca="false">IF($G$890=1,$N$890,$W$785*$T$890)</f>
        <v>15000000</v>
      </c>
      <c r="AA890" s="12" t="n">
        <f aca="false">IF($H$890=1,$O$890,$T$785*$T$890)</f>
        <v>384931176.765906</v>
      </c>
      <c r="AB890" s="12" t="n">
        <f aca="false">($J$785+$O$785)*$T$890</f>
        <v>23360252.6151643</v>
      </c>
      <c r="AC890" s="12" t="n">
        <f aca="false">Assumptions!$B$20*$T$890</f>
        <v>692876118.178631</v>
      </c>
      <c r="AD890" s="12" t="n">
        <f aca="false">IF($S$890,Assumptions!$B$14*($T$890-Assumptions!$B$13),Assumptions!$B$4)</f>
        <v>189965588.382953</v>
      </c>
      <c r="AE890" s="12" t="n">
        <f aca="false">$U$890+$V$890+$W$890+$X$890+$Y$890+$Z$890+$AA$890+$AB$890+$AC$890+$AD$890</f>
        <v>2000000000</v>
      </c>
      <c r="AF890" s="12" t="n">
        <f aca="false">IF(AND(IF($B$890=1,$U$890&gt;=INDEX($U$796:$U$923,1+$A$890-Assumptions!$B$77),$U$890&gt;INDEX($U$796:$U$923,1+$A$890+Assumptions!$B$77)),IF($C$890=1,$V$890&gt;=INDEX($V$796:$V$923,1+$A$890-Assumptions!$B$78),$V$890&gt;INDEX($V$796:$V$923,1+$A$890+Assumptions!$B$78)),IF($D$890=1,$W$890&gt;=INDEX($W$796:$W$923,1+$A$890-Assumptions!$B$79),$W$890&gt;INDEX($W$796:$W$923,1+$A$890+Assumptions!$B$79)),IF($E$890=1,$X$890&gt;=INDEX($X$796:$X$923,1+$A$890-Assumptions!$B$80),$X$890&gt;INDEX($X$796:$X$923,1+$A$890+Assumptions!$B$80)),IF($F$890=1,$Y$890&gt;=INDEX($Y$796:$Y$923,1+$A$890-Assumptions!$B$81),$Y$890&gt;INDEX($Y$796:$Y$923,1+$A$890+Assumptions!$B$81)),IF($G$890=1,$Z$890&gt;=INDEX($Z$796:$Z$923,1+$A$890-Assumptions!$B$82),$Z$890&gt;INDEX($Z$796:$Z$923,1+$A$890+Assumptions!$B$82)),IF($H$890=1,$AA$890&gt;=INDEX($AA$796:$AA$923,1+$A$890-Assumptions!$B$83),$AA$890&gt;INDEX($AA$796:$AA$923,1+$A$890+Assumptions!$B$83))),1,0)</f>
        <v>0</v>
      </c>
    </row>
    <row r="891" customFormat="false" ht="15" hidden="true" customHeight="false" outlineLevel="0" collapsed="false">
      <c r="A891" s="6" t="n">
        <f aca="false">ROW()-ROW($A$796)+Assumptions!$B$4</f>
        <v>95</v>
      </c>
      <c r="B891" s="12" t="n">
        <f aca="false">MOD(QUOTIENT($A$891,Assumptions!$B$77),2)</f>
        <v>1</v>
      </c>
      <c r="C891" s="12" t="n">
        <f aca="false">MOD(QUOTIENT($A$891,Assumptions!$B$78),2)</f>
        <v>0</v>
      </c>
      <c r="D891" s="12" t="n">
        <f aca="false">MOD(QUOTIENT($A$891,Assumptions!$B$79),2)</f>
        <v>1</v>
      </c>
      <c r="E891" s="12" t="n">
        <f aca="false">MOD(QUOTIENT($A$891,Assumptions!$B$80),2)</f>
        <v>1</v>
      </c>
      <c r="F891" s="12" t="n">
        <f aca="false">MOD(QUOTIENT($A$891,Assumptions!$B$81),2)</f>
        <v>1</v>
      </c>
      <c r="G891" s="12" t="n">
        <f aca="false">MOD(QUOTIENT($A$891,Assumptions!$B$82),2)</f>
        <v>1</v>
      </c>
      <c r="H891" s="12" t="n">
        <f aca="false">MOD(QUOTIENT($A$891,Assumptions!$B$83),2)</f>
        <v>1</v>
      </c>
      <c r="I891" s="12" t="n">
        <f aca="false">IF($B$891=1,MIN(Assumptions!$B$67,MAX(Assumptions!$B$4,Assumptions!$B$26-(Assumptions!$B$4))),Assumptions!$B$4)</f>
        <v>30000000</v>
      </c>
      <c r="J891" s="12" t="n">
        <f aca="false">IF($C$891=1,MIN(Assumptions!$B$66,MAX(Assumptions!$B$4,Assumptions!$B$26-($I$891))),Assumptions!$B$4)</f>
        <v>0</v>
      </c>
      <c r="K891" s="12" t="n">
        <f aca="false">IF($D$891=1,MIN(Assumptions!$B$61,MAX(Assumptions!$B$4,Assumptions!$B$26-($I$891+$J$891))),Assumptions!$B$4)</f>
        <v>100000000</v>
      </c>
      <c r="L891" s="12" t="n">
        <f aca="false">IF($E$891=1,MIN(Assumptions!$B$56,MAX(Assumptions!$B$4,Assumptions!$B$26-($I$891+$J$891+$K$891))),Assumptions!$B$4)</f>
        <v>60000000</v>
      </c>
      <c r="M891" s="12" t="n">
        <f aca="false">IF($F$891=1,MIN(Assumptions!$B$51,MAX(Assumptions!$B$4,Assumptions!$B$26-($I$891+$J$891+$K$891+$L$891))),Assumptions!$B$4)</f>
        <v>30000000</v>
      </c>
      <c r="N891" s="12" t="n">
        <f aca="false">IF($G$891=1,MIN(Assumptions!$B$46,MAX(Assumptions!$B$4,Assumptions!$B$26-($I$891+$J$891+$K$891+$L$891+$M$891))),Assumptions!$B$4)</f>
        <v>15000000</v>
      </c>
      <c r="O891" s="12" t="n">
        <f aca="false">IF($H$891=1,MIN(Assumptions!$B$41,MAX(Assumptions!$B$4,Assumptions!$B$26-($I$891+$J$891+$K$891+$L$891+$M$891+$N$891))),Assumptions!$B$4)</f>
        <v>5000000</v>
      </c>
      <c r="P891" s="12" t="n">
        <f aca="false">$I$891+$J$891+$K$891+$L$891+$M$891+$N$891+$O$891</f>
        <v>240000000</v>
      </c>
      <c r="Q891" s="12" t="n">
        <f aca="false">MAX(Assumptions!$B$4,Assumptions!$B$26-$P$891)</f>
        <v>1760000000</v>
      </c>
      <c r="R891" s="12" t="n">
        <f aca="false">$J$785+$O$785+Assumptions!$B$20+IF($B$891=0,$D$785,Assumptions!$B$4)+IF($C$891=0,$AI$785,Assumptions!$B$4)+IF($D$891=0,$AF$785,Assumptions!$B$4)+IF($E$891=0,$AC$785,Assumptions!$B$4)+IF($F$891=0,$Z$785,Assumptions!$B$4)+IF($G$891=0,$W$785,Assumptions!$B$4)+IF($H$891=0,$T$785,Assumptions!$B$4)</f>
        <v>15458649.5805573</v>
      </c>
      <c r="S891" s="12" t="n">
        <f aca="false">IF($R$891&gt;Assumptions!$B$4,$Q$891/$R$891&gt;Assumptions!$B$13,FALSE())</f>
        <v>1</v>
      </c>
      <c r="T891" s="12" t="n">
        <f aca="false">IF($S$891,($Q$891+Assumptions!$B$14*Assumptions!$B$13)/($R$891+Assumptions!$B$14),IF($R$891&gt;Assumptions!$B$4,$Q$891/$R$891,Assumptions!$B$4))</f>
        <v>98.142123220008</v>
      </c>
      <c r="U891" s="12" t="n">
        <f aca="false">IF($B$891=1,$I$891,$D$785*$T$891)</f>
        <v>30000000</v>
      </c>
      <c r="V891" s="12" t="n">
        <f aca="false">IF($C$891=1,$J$891,$AI$785*$T$891)</f>
        <v>604085911.57683</v>
      </c>
      <c r="W891" s="12" t="n">
        <f aca="false">IF($D$891=1,$K$891,$AF$785*$T$891)</f>
        <v>100000000</v>
      </c>
      <c r="X891" s="12" t="n">
        <f aca="false">IF($E$891=1,$L$891,$AC$785*$T$891)</f>
        <v>60000000</v>
      </c>
      <c r="Y891" s="12" t="n">
        <f aca="false">IF($F$891=1,$M$891,$Z$785*$T$891)</f>
        <v>30000000</v>
      </c>
      <c r="Z891" s="12" t="n">
        <f aca="false">IF($G$891=1,$N$891,$W$785*$T$891)</f>
        <v>15000000</v>
      </c>
      <c r="AA891" s="12" t="n">
        <f aca="false">IF($H$891=1,$O$891,$T$785*$T$891)</f>
        <v>5000000</v>
      </c>
      <c r="AB891" s="12" t="n">
        <f aca="false">($J$785+$O$785)*$T$891</f>
        <v>29779671.3930789</v>
      </c>
      <c r="AC891" s="12" t="n">
        <f aca="false">Assumptions!$B$20*$T$891</f>
        <v>883279108.980072</v>
      </c>
      <c r="AD891" s="12" t="n">
        <f aca="false">IF($S$891,Assumptions!$B$14*($T$891-Assumptions!$B$13),Assumptions!$B$4)</f>
        <v>242855308.05002</v>
      </c>
      <c r="AE891" s="12" t="n">
        <f aca="false">$U$891+$V$891+$W$891+$X$891+$Y$891+$Z$891+$AA$891+$AB$891+$AC$891+$AD$891</f>
        <v>2000000000</v>
      </c>
      <c r="AF891" s="12" t="n">
        <f aca="false">IF(AND(IF($B$891=1,$U$891&gt;=INDEX($U$796:$U$923,1+$A$891-Assumptions!$B$77),$U$891&gt;INDEX($U$796:$U$923,1+$A$891+Assumptions!$B$77)),IF($C$891=1,$V$891&gt;=INDEX($V$796:$V$923,1+$A$891-Assumptions!$B$78),$V$891&gt;INDEX($V$796:$V$923,1+$A$891+Assumptions!$B$78)),IF($D$891=1,$W$891&gt;=INDEX($W$796:$W$923,1+$A$891-Assumptions!$B$79),$W$891&gt;INDEX($W$796:$W$923,1+$A$891+Assumptions!$B$79)),IF($E$891=1,$X$891&gt;=INDEX($X$796:$X$923,1+$A$891-Assumptions!$B$80),$X$891&gt;INDEX($X$796:$X$923,1+$A$891+Assumptions!$B$80)),IF($F$891=1,$Y$891&gt;=INDEX($Y$796:$Y$923,1+$A$891-Assumptions!$B$81),$Y$891&gt;INDEX($Y$796:$Y$923,1+$A$891+Assumptions!$B$81)),IF($G$891=1,$Z$891&gt;=INDEX($Z$796:$Z$923,1+$A$891-Assumptions!$B$82),$Z$891&gt;INDEX($Z$796:$Z$923,1+$A$891+Assumptions!$B$82)),IF($H$891=1,$AA$891&gt;=INDEX($AA$796:$AA$923,1+$A$891-Assumptions!$B$83),$AA$891&gt;INDEX($AA$796:$AA$923,1+$A$891+Assumptions!$B$83))),1,0)</f>
        <v>0</v>
      </c>
    </row>
    <row r="892" customFormat="false" ht="15" hidden="true" customHeight="false" outlineLevel="0" collapsed="false">
      <c r="A892" s="6" t="n">
        <f aca="false">ROW()-ROW($A$796)+Assumptions!$B$4</f>
        <v>96</v>
      </c>
      <c r="B892" s="12" t="n">
        <f aca="false">MOD(QUOTIENT($A$892,Assumptions!$B$77),2)</f>
        <v>1</v>
      </c>
      <c r="C892" s="12" t="n">
        <f aca="false">MOD(QUOTIENT($A$892,Assumptions!$B$78),2)</f>
        <v>1</v>
      </c>
      <c r="D892" s="12" t="n">
        <f aca="false">MOD(QUOTIENT($A$892,Assumptions!$B$79),2)</f>
        <v>0</v>
      </c>
      <c r="E892" s="12" t="n">
        <f aca="false">MOD(QUOTIENT($A$892,Assumptions!$B$80),2)</f>
        <v>0</v>
      </c>
      <c r="F892" s="12" t="n">
        <f aca="false">MOD(QUOTIENT($A$892,Assumptions!$B$81),2)</f>
        <v>0</v>
      </c>
      <c r="G892" s="12" t="n">
        <f aca="false">MOD(QUOTIENT($A$892,Assumptions!$B$82),2)</f>
        <v>0</v>
      </c>
      <c r="H892" s="12" t="n">
        <f aca="false">MOD(QUOTIENT($A$892,Assumptions!$B$83),2)</f>
        <v>0</v>
      </c>
      <c r="I892" s="12" t="n">
        <f aca="false">IF($B$892=1,MIN(Assumptions!$B$67,MAX(Assumptions!$B$4,Assumptions!$B$26-(Assumptions!$B$4))),Assumptions!$B$4)</f>
        <v>30000000</v>
      </c>
      <c r="J892" s="12" t="n">
        <f aca="false">IF($C$892=1,MIN(Assumptions!$B$66,MAX(Assumptions!$B$4,Assumptions!$B$26-($I$892))),Assumptions!$B$4)</f>
        <v>300000000</v>
      </c>
      <c r="K892" s="12" t="n">
        <f aca="false">IF($D$892=1,MIN(Assumptions!$B$61,MAX(Assumptions!$B$4,Assumptions!$B$26-($I$892+$J$892))),Assumptions!$B$4)</f>
        <v>0</v>
      </c>
      <c r="L892" s="12" t="n">
        <f aca="false">IF($E$892=1,MIN(Assumptions!$B$56,MAX(Assumptions!$B$4,Assumptions!$B$26-($I$892+$J$892+$K$892))),Assumptions!$B$4)</f>
        <v>0</v>
      </c>
      <c r="M892" s="12" t="n">
        <f aca="false">IF($F$892=1,MIN(Assumptions!$B$51,MAX(Assumptions!$B$4,Assumptions!$B$26-($I$892+$J$892+$K$892+$L$892))),Assumptions!$B$4)</f>
        <v>0</v>
      </c>
      <c r="N892" s="12" t="n">
        <f aca="false">IF($G$892=1,MIN(Assumptions!$B$46,MAX(Assumptions!$B$4,Assumptions!$B$26-($I$892+$J$892+$K$892+$L$892+$M$892))),Assumptions!$B$4)</f>
        <v>0</v>
      </c>
      <c r="O892" s="12" t="n">
        <f aca="false">IF($H$892=1,MIN(Assumptions!$B$41,MAX(Assumptions!$B$4,Assumptions!$B$26-($I$892+$J$892+$K$892+$L$892+$M$892+$N$892))),Assumptions!$B$4)</f>
        <v>0</v>
      </c>
      <c r="P892" s="12" t="n">
        <f aca="false">$I$892+$J$892+$K$892+$L$892+$M$892+$N$892+$O$892</f>
        <v>330000000</v>
      </c>
      <c r="Q892" s="12" t="n">
        <f aca="false">MAX(Assumptions!$B$4,Assumptions!$B$26-$P$892)</f>
        <v>1670000000</v>
      </c>
      <c r="R892" s="12" t="n">
        <f aca="false">$J$785+$O$785+Assumptions!$B$20+IF($B$892=0,$D$785,Assumptions!$B$4)+IF($C$892=0,$AI$785,Assumptions!$B$4)+IF($D$892=0,$AF$785,Assumptions!$B$4)+IF($E$892=0,$AC$785,Assumptions!$B$4)+IF($F$892=0,$Z$785,Assumptions!$B$4)+IF($G$892=0,$W$785,Assumptions!$B$4)+IF($H$892=0,$T$785,Assumptions!$B$4)</f>
        <v>26443274.4169345</v>
      </c>
      <c r="S892" s="12" t="n">
        <f aca="false">IF($R$892&gt;Assumptions!$B$4,$Q$892/$R$892&gt;Assumptions!$B$13,FALSE())</f>
        <v>1</v>
      </c>
      <c r="T892" s="12" t="n">
        <f aca="false">IF($S$892,($Q$892+Assumptions!$B$14*Assumptions!$B$13)/($R$892+Assumptions!$B$14),IF($R$892&gt;Assumptions!$B$4,$Q$892/$R$892,Assumptions!$B$4))</f>
        <v>57.7854452784869</v>
      </c>
      <c r="U892" s="12" t="n">
        <f aca="false">IF($B$892=1,$I$892,$D$785*$T$892)</f>
        <v>30000000</v>
      </c>
      <c r="V892" s="12" t="n">
        <f aca="false">IF($C$892=1,$J$892,$AI$785*$T$892)</f>
        <v>300000000</v>
      </c>
      <c r="W892" s="12" t="n">
        <f aca="false">IF($D$892=1,$K$892,$AF$785*$T$892)</f>
        <v>100537444.741611</v>
      </c>
      <c r="X892" s="12" t="n">
        <f aca="false">IF($E$892=1,$L$892,$AC$785*$T$892)</f>
        <v>138685068.668369</v>
      </c>
      <c r="Y892" s="12" t="n">
        <f aca="false">IF($F$892=1,$M$892,$Z$785*$T$892)</f>
        <v>173356335.835461</v>
      </c>
      <c r="Z892" s="12" t="n">
        <f aca="false">IF($G$892=1,$N$892,$W$785*$T$892)</f>
        <v>288927226.392434</v>
      </c>
      <c r="AA892" s="12" t="n">
        <f aca="false">IF($H$892=1,$O$892,$T$785*$T$892)</f>
        <v>288927226.392434</v>
      </c>
      <c r="AB892" s="12" t="n">
        <f aca="false">($J$785+$O$785)*$T$892</f>
        <v>17534077.267092</v>
      </c>
      <c r="AC892" s="12" t="n">
        <f aca="false">Assumptions!$B$20*$T$892</f>
        <v>520069007.506382</v>
      </c>
      <c r="AD892" s="12" t="n">
        <f aca="false">IF($S$892,Assumptions!$B$14*($T$892-Assumptions!$B$13),Assumptions!$B$4)</f>
        <v>141963613.196217</v>
      </c>
      <c r="AE892" s="12" t="n">
        <f aca="false">$U$892+$V$892+$W$892+$X$892+$Y$892+$Z$892+$AA$892+$AB$892+$AC$892+$AD$892</f>
        <v>2000000000</v>
      </c>
      <c r="AF892" s="12" t="n">
        <f aca="false">IF(AND(IF($B$892=1,$U$892&gt;=INDEX($U$796:$U$923,1+$A$892-Assumptions!$B$77),$U$892&gt;INDEX($U$796:$U$923,1+$A$892+Assumptions!$B$77)),IF($C$892=1,$V$892&gt;=INDEX($V$796:$V$923,1+$A$892-Assumptions!$B$78),$V$892&gt;INDEX($V$796:$V$923,1+$A$892+Assumptions!$B$78)),IF($D$892=1,$W$892&gt;=INDEX($W$796:$W$923,1+$A$892-Assumptions!$B$79),$W$892&gt;INDEX($W$796:$W$923,1+$A$892+Assumptions!$B$79)),IF($E$892=1,$X$892&gt;=INDEX($X$796:$X$923,1+$A$892-Assumptions!$B$80),$X$892&gt;INDEX($X$796:$X$923,1+$A$892+Assumptions!$B$80)),IF($F$892=1,$Y$892&gt;=INDEX($Y$796:$Y$923,1+$A$892-Assumptions!$B$81),$Y$892&gt;INDEX($Y$796:$Y$923,1+$A$892+Assumptions!$B$81)),IF($G$892=1,$Z$892&gt;=INDEX($Z$796:$Z$923,1+$A$892-Assumptions!$B$82),$Z$892&gt;INDEX($Z$796:$Z$923,1+$A$892+Assumptions!$B$82)),IF($H$892=1,$AA$892&gt;=INDEX($AA$796:$AA$923,1+$A$892-Assumptions!$B$83),$AA$892&gt;INDEX($AA$796:$AA$923,1+$A$892+Assumptions!$B$83))),1,0)</f>
        <v>0</v>
      </c>
    </row>
    <row r="893" customFormat="false" ht="15" hidden="true" customHeight="false" outlineLevel="0" collapsed="false">
      <c r="A893" s="6" t="n">
        <f aca="false">ROW()-ROW($A$796)+Assumptions!$B$4</f>
        <v>97</v>
      </c>
      <c r="B893" s="12" t="n">
        <f aca="false">MOD(QUOTIENT($A$893,Assumptions!$B$77),2)</f>
        <v>1</v>
      </c>
      <c r="C893" s="12" t="n">
        <f aca="false">MOD(QUOTIENT($A$893,Assumptions!$B$78),2)</f>
        <v>1</v>
      </c>
      <c r="D893" s="12" t="n">
        <f aca="false">MOD(QUOTIENT($A$893,Assumptions!$B$79),2)</f>
        <v>0</v>
      </c>
      <c r="E893" s="12" t="n">
        <f aca="false">MOD(QUOTIENT($A$893,Assumptions!$B$80),2)</f>
        <v>0</v>
      </c>
      <c r="F893" s="12" t="n">
        <f aca="false">MOD(QUOTIENT($A$893,Assumptions!$B$81),2)</f>
        <v>0</v>
      </c>
      <c r="G893" s="12" t="n">
        <f aca="false">MOD(QUOTIENT($A$893,Assumptions!$B$82),2)</f>
        <v>0</v>
      </c>
      <c r="H893" s="12" t="n">
        <f aca="false">MOD(QUOTIENT($A$893,Assumptions!$B$83),2)</f>
        <v>1</v>
      </c>
      <c r="I893" s="12" t="n">
        <f aca="false">IF($B$893=1,MIN(Assumptions!$B$67,MAX(Assumptions!$B$4,Assumptions!$B$26-(Assumptions!$B$4))),Assumptions!$B$4)</f>
        <v>30000000</v>
      </c>
      <c r="J893" s="12" t="n">
        <f aca="false">IF($C$893=1,MIN(Assumptions!$B$66,MAX(Assumptions!$B$4,Assumptions!$B$26-($I$893))),Assumptions!$B$4)</f>
        <v>300000000</v>
      </c>
      <c r="K893" s="12" t="n">
        <f aca="false">IF($D$893=1,MIN(Assumptions!$B$61,MAX(Assumptions!$B$4,Assumptions!$B$26-($I$893+$J$893))),Assumptions!$B$4)</f>
        <v>0</v>
      </c>
      <c r="L893" s="12" t="n">
        <f aca="false">IF($E$893=1,MIN(Assumptions!$B$56,MAX(Assumptions!$B$4,Assumptions!$B$26-($I$893+$J$893+$K$893))),Assumptions!$B$4)</f>
        <v>0</v>
      </c>
      <c r="M893" s="12" t="n">
        <f aca="false">IF($F$893=1,MIN(Assumptions!$B$51,MAX(Assumptions!$B$4,Assumptions!$B$26-($I$893+$J$893+$K$893+$L$893))),Assumptions!$B$4)</f>
        <v>0</v>
      </c>
      <c r="N893" s="12" t="n">
        <f aca="false">IF($G$893=1,MIN(Assumptions!$B$46,MAX(Assumptions!$B$4,Assumptions!$B$26-($I$893+$J$893+$K$893+$L$893+$M$893))),Assumptions!$B$4)</f>
        <v>0</v>
      </c>
      <c r="O893" s="12" t="n">
        <f aca="false">IF($H$893=1,MIN(Assumptions!$B$41,MAX(Assumptions!$B$4,Assumptions!$B$26-($I$893+$J$893+$K$893+$L$893+$M$893+$N$893))),Assumptions!$B$4)</f>
        <v>5000000</v>
      </c>
      <c r="P893" s="12" t="n">
        <f aca="false">$I$893+$J$893+$K$893+$L$893+$M$893+$N$893+$O$893</f>
        <v>335000000</v>
      </c>
      <c r="Q893" s="12" t="n">
        <f aca="false">MAX(Assumptions!$B$4,Assumptions!$B$26-$P$893)</f>
        <v>1665000000</v>
      </c>
      <c r="R893" s="12" t="n">
        <f aca="false">$J$785+$O$785+Assumptions!$B$20+IF($B$893=0,$D$785,Assumptions!$B$4)+IF($C$893=0,$AI$785,Assumptions!$B$4)+IF($D$893=0,$AF$785,Assumptions!$B$4)+IF($E$893=0,$AC$785,Assumptions!$B$4)+IF($F$893=0,$Z$785,Assumptions!$B$4)+IF($G$893=0,$W$785,Assumptions!$B$4)+IF($H$893=0,$T$785,Assumptions!$B$4)</f>
        <v>21443274.4169345</v>
      </c>
      <c r="S893" s="12" t="n">
        <f aca="false">IF($R$893&gt;Assumptions!$B$4,$Q$893/$R$893&gt;Assumptions!$B$13,FALSE())</f>
        <v>1</v>
      </c>
      <c r="T893" s="12" t="n">
        <f aca="false">IF($S$893,($Q$893+Assumptions!$B$14*Assumptions!$B$13)/($R$893+Assumptions!$B$14),IF($R$893&gt;Assumptions!$B$4,$Q$893/$R$893,Assumptions!$B$4))</f>
        <v>69.6437743210517</v>
      </c>
      <c r="U893" s="12" t="n">
        <f aca="false">IF($B$893=1,$I$893,$D$785*$T$893)</f>
        <v>30000000</v>
      </c>
      <c r="V893" s="12" t="n">
        <f aca="false">IF($C$893=1,$J$893,$AI$785*$T$893)</f>
        <v>300000000</v>
      </c>
      <c r="W893" s="12" t="n">
        <f aca="false">IF($D$893=1,$K$893,$AF$785*$T$893)</f>
        <v>121169043.150156</v>
      </c>
      <c r="X893" s="12" t="n">
        <f aca="false">IF($E$893=1,$L$893,$AC$785*$T$893)</f>
        <v>167145058.370524</v>
      </c>
      <c r="Y893" s="12" t="n">
        <f aca="false">IF($F$893=1,$M$893,$Z$785*$T$893)</f>
        <v>208931322.963155</v>
      </c>
      <c r="Z893" s="12" t="n">
        <f aca="false">IF($G$893=1,$N$893,$W$785*$T$893)</f>
        <v>348218871.605258</v>
      </c>
      <c r="AA893" s="12" t="n">
        <f aca="false">IF($H$893=1,$O$893,$T$785*$T$893)</f>
        <v>5000000</v>
      </c>
      <c r="AB893" s="12" t="n">
        <f aca="false">($J$785+$O$785)*$T$893</f>
        <v>21132299.2188114</v>
      </c>
      <c r="AC893" s="12" t="n">
        <f aca="false">Assumptions!$B$20*$T$893</f>
        <v>626793968.889465</v>
      </c>
      <c r="AD893" s="12" t="n">
        <f aca="false">IF($S$893,Assumptions!$B$14*($T$893-Assumptions!$B$13),Assumptions!$B$4)</f>
        <v>171609435.802629</v>
      </c>
      <c r="AE893" s="12" t="n">
        <f aca="false">$U$893+$V$893+$W$893+$X$893+$Y$893+$Z$893+$AA$893+$AB$893+$AC$893+$AD$893</f>
        <v>2000000000</v>
      </c>
      <c r="AF893" s="12" t="n">
        <f aca="false">IF(AND(IF($B$893=1,$U$893&gt;=INDEX($U$796:$U$923,1+$A$893-Assumptions!$B$77),$U$893&gt;INDEX($U$796:$U$923,1+$A$893+Assumptions!$B$77)),IF($C$893=1,$V$893&gt;=INDEX($V$796:$V$923,1+$A$893-Assumptions!$B$78),$V$893&gt;INDEX($V$796:$V$923,1+$A$893+Assumptions!$B$78)),IF($D$893=1,$W$893&gt;=INDEX($W$796:$W$923,1+$A$893-Assumptions!$B$79),$W$893&gt;INDEX($W$796:$W$923,1+$A$893+Assumptions!$B$79)),IF($E$893=1,$X$893&gt;=INDEX($X$796:$X$923,1+$A$893-Assumptions!$B$80),$X$893&gt;INDEX($X$796:$X$923,1+$A$893+Assumptions!$B$80)),IF($F$893=1,$Y$893&gt;=INDEX($Y$796:$Y$923,1+$A$893-Assumptions!$B$81),$Y$893&gt;INDEX($Y$796:$Y$923,1+$A$893+Assumptions!$B$81)),IF($G$893=1,$Z$893&gt;=INDEX($Z$796:$Z$923,1+$A$893-Assumptions!$B$82),$Z$893&gt;INDEX($Z$796:$Z$923,1+$A$893+Assumptions!$B$82)),IF($H$893=1,$AA$893&gt;=INDEX($AA$796:$AA$923,1+$A$893-Assumptions!$B$83),$AA$893&gt;INDEX($AA$796:$AA$923,1+$A$893+Assumptions!$B$83))),1,0)</f>
        <v>0</v>
      </c>
    </row>
    <row r="894" customFormat="false" ht="15" hidden="true" customHeight="false" outlineLevel="0" collapsed="false">
      <c r="A894" s="6" t="n">
        <f aca="false">ROW()-ROW($A$796)+Assumptions!$B$4</f>
        <v>98</v>
      </c>
      <c r="B894" s="12" t="n">
        <f aca="false">MOD(QUOTIENT($A$894,Assumptions!$B$77),2)</f>
        <v>1</v>
      </c>
      <c r="C894" s="12" t="n">
        <f aca="false">MOD(QUOTIENT($A$894,Assumptions!$B$78),2)</f>
        <v>1</v>
      </c>
      <c r="D894" s="12" t="n">
        <f aca="false">MOD(QUOTIENT($A$894,Assumptions!$B$79),2)</f>
        <v>0</v>
      </c>
      <c r="E894" s="12" t="n">
        <f aca="false">MOD(QUOTIENT($A$894,Assumptions!$B$80),2)</f>
        <v>0</v>
      </c>
      <c r="F894" s="12" t="n">
        <f aca="false">MOD(QUOTIENT($A$894,Assumptions!$B$81),2)</f>
        <v>0</v>
      </c>
      <c r="G894" s="12" t="n">
        <f aca="false">MOD(QUOTIENT($A$894,Assumptions!$B$82),2)</f>
        <v>1</v>
      </c>
      <c r="H894" s="12" t="n">
        <f aca="false">MOD(QUOTIENT($A$894,Assumptions!$B$83),2)</f>
        <v>0</v>
      </c>
      <c r="I894" s="12" t="n">
        <f aca="false">IF($B$894=1,MIN(Assumptions!$B$67,MAX(Assumptions!$B$4,Assumptions!$B$26-(Assumptions!$B$4))),Assumptions!$B$4)</f>
        <v>30000000</v>
      </c>
      <c r="J894" s="12" t="n">
        <f aca="false">IF($C$894=1,MIN(Assumptions!$B$66,MAX(Assumptions!$B$4,Assumptions!$B$26-($I$894))),Assumptions!$B$4)</f>
        <v>300000000</v>
      </c>
      <c r="K894" s="12" t="n">
        <f aca="false">IF($D$894=1,MIN(Assumptions!$B$61,MAX(Assumptions!$B$4,Assumptions!$B$26-($I$894+$J$894))),Assumptions!$B$4)</f>
        <v>0</v>
      </c>
      <c r="L894" s="12" t="n">
        <f aca="false">IF($E$894=1,MIN(Assumptions!$B$56,MAX(Assumptions!$B$4,Assumptions!$B$26-($I$894+$J$894+$K$894))),Assumptions!$B$4)</f>
        <v>0</v>
      </c>
      <c r="M894" s="12" t="n">
        <f aca="false">IF($F$894=1,MIN(Assumptions!$B$51,MAX(Assumptions!$B$4,Assumptions!$B$26-($I$894+$J$894+$K$894+$L$894))),Assumptions!$B$4)</f>
        <v>0</v>
      </c>
      <c r="N894" s="12" t="n">
        <f aca="false">IF($G$894=1,MIN(Assumptions!$B$46,MAX(Assumptions!$B$4,Assumptions!$B$26-($I$894+$J$894+$K$894+$L$894+$M$894))),Assumptions!$B$4)</f>
        <v>15000000</v>
      </c>
      <c r="O894" s="12" t="n">
        <f aca="false">IF($H$894=1,MIN(Assumptions!$B$41,MAX(Assumptions!$B$4,Assumptions!$B$26-($I$894+$J$894+$K$894+$L$894+$M$894+$N$894))),Assumptions!$B$4)</f>
        <v>0</v>
      </c>
      <c r="P894" s="12" t="n">
        <f aca="false">$I$894+$J$894+$K$894+$L$894+$M$894+$N$894+$O$894</f>
        <v>345000000</v>
      </c>
      <c r="Q894" s="12" t="n">
        <f aca="false">MAX(Assumptions!$B$4,Assumptions!$B$26-$P$894)</f>
        <v>1655000000</v>
      </c>
      <c r="R894" s="12" t="n">
        <f aca="false">$J$785+$O$785+Assumptions!$B$20+IF($B$894=0,$D$785,Assumptions!$B$4)+IF($C$894=0,$AI$785,Assumptions!$B$4)+IF($D$894=0,$AF$785,Assumptions!$B$4)+IF($E$894=0,$AC$785,Assumptions!$B$4)+IF($F$894=0,$Z$785,Assumptions!$B$4)+IF($G$894=0,$W$785,Assumptions!$B$4)+IF($H$894=0,$T$785,Assumptions!$B$4)</f>
        <v>21443274.4169345</v>
      </c>
      <c r="S894" s="12" t="n">
        <f aca="false">IF($R$894&gt;Assumptions!$B$4,$Q$894/$R$894&gt;Assumptions!$B$13,FALSE())</f>
        <v>1</v>
      </c>
      <c r="T894" s="12" t="n">
        <f aca="false">IF($S$894,($Q$894+Assumptions!$B$14*Assumptions!$B$13)/($R$894+Assumptions!$B$14),IF($R$894&gt;Assumptions!$B$4,$Q$894/$R$894,Assumptions!$B$4))</f>
        <v>69.2261205020349</v>
      </c>
      <c r="U894" s="12" t="n">
        <f aca="false">IF($B$894=1,$I$894,$D$785*$T$894)</f>
        <v>30000000</v>
      </c>
      <c r="V894" s="12" t="n">
        <f aca="false">IF($C$894=1,$J$894,$AI$785*$T$894)</f>
        <v>300000000</v>
      </c>
      <c r="W894" s="12" t="n">
        <f aca="false">IF($D$894=1,$K$894,$AF$785*$T$894)</f>
        <v>120442392.216722</v>
      </c>
      <c r="X894" s="12" t="n">
        <f aca="false">IF($E$894=1,$L$894,$AC$785*$T$894)</f>
        <v>166142689.204884</v>
      </c>
      <c r="Y894" s="12" t="n">
        <f aca="false">IF($F$894=1,$M$894,$Z$785*$T$894)</f>
        <v>207678361.506105</v>
      </c>
      <c r="Z894" s="12" t="n">
        <f aca="false">IF($G$894=1,$N$894,$W$785*$T$894)</f>
        <v>15000000</v>
      </c>
      <c r="AA894" s="12" t="n">
        <f aca="false">IF($H$894=1,$O$894,$T$785*$T$894)</f>
        <v>346130602.510175</v>
      </c>
      <c r="AB894" s="12" t="n">
        <f aca="false">($J$785+$O$785)*$T$894</f>
        <v>21005568.7887136</v>
      </c>
      <c r="AC894" s="12" t="n">
        <f aca="false">Assumptions!$B$20*$T$894</f>
        <v>623035084.518314</v>
      </c>
      <c r="AD894" s="12" t="n">
        <f aca="false">IF($S$894,Assumptions!$B$14*($T$894-Assumptions!$B$13),Assumptions!$B$4)</f>
        <v>170565301.255087</v>
      </c>
      <c r="AE894" s="12" t="n">
        <f aca="false">$U$894+$V$894+$W$894+$X$894+$Y$894+$Z$894+$AA$894+$AB$894+$AC$894+$AD$894</f>
        <v>2000000000</v>
      </c>
      <c r="AF894" s="12" t="n">
        <f aca="false">IF(AND(IF($B$894=1,$U$894&gt;=INDEX($U$796:$U$923,1+$A$894-Assumptions!$B$77),$U$894&gt;INDEX($U$796:$U$923,1+$A$894+Assumptions!$B$77)),IF($C$894=1,$V$894&gt;=INDEX($V$796:$V$923,1+$A$894-Assumptions!$B$78),$V$894&gt;INDEX($V$796:$V$923,1+$A$894+Assumptions!$B$78)),IF($D$894=1,$W$894&gt;=INDEX($W$796:$W$923,1+$A$894-Assumptions!$B$79),$W$894&gt;INDEX($W$796:$W$923,1+$A$894+Assumptions!$B$79)),IF($E$894=1,$X$894&gt;=INDEX($X$796:$X$923,1+$A$894-Assumptions!$B$80),$X$894&gt;INDEX($X$796:$X$923,1+$A$894+Assumptions!$B$80)),IF($F$894=1,$Y$894&gt;=INDEX($Y$796:$Y$923,1+$A$894-Assumptions!$B$81),$Y$894&gt;INDEX($Y$796:$Y$923,1+$A$894+Assumptions!$B$81)),IF($G$894=1,$Z$894&gt;=INDEX($Z$796:$Z$923,1+$A$894-Assumptions!$B$82),$Z$894&gt;INDEX($Z$796:$Z$923,1+$A$894+Assumptions!$B$82)),IF($H$894=1,$AA$894&gt;=INDEX($AA$796:$AA$923,1+$A$894-Assumptions!$B$83),$AA$894&gt;INDEX($AA$796:$AA$923,1+$A$894+Assumptions!$B$83))),1,0)</f>
        <v>0</v>
      </c>
    </row>
    <row r="895" customFormat="false" ht="15" hidden="true" customHeight="false" outlineLevel="0" collapsed="false">
      <c r="A895" s="6" t="n">
        <f aca="false">ROW()-ROW($A$796)+Assumptions!$B$4</f>
        <v>99</v>
      </c>
      <c r="B895" s="12" t="n">
        <f aca="false">MOD(QUOTIENT($A$895,Assumptions!$B$77),2)</f>
        <v>1</v>
      </c>
      <c r="C895" s="12" t="n">
        <f aca="false">MOD(QUOTIENT($A$895,Assumptions!$B$78),2)</f>
        <v>1</v>
      </c>
      <c r="D895" s="12" t="n">
        <f aca="false">MOD(QUOTIENT($A$895,Assumptions!$B$79),2)</f>
        <v>0</v>
      </c>
      <c r="E895" s="12" t="n">
        <f aca="false">MOD(QUOTIENT($A$895,Assumptions!$B$80),2)</f>
        <v>0</v>
      </c>
      <c r="F895" s="12" t="n">
        <f aca="false">MOD(QUOTIENT($A$895,Assumptions!$B$81),2)</f>
        <v>0</v>
      </c>
      <c r="G895" s="12" t="n">
        <f aca="false">MOD(QUOTIENT($A$895,Assumptions!$B$82),2)</f>
        <v>1</v>
      </c>
      <c r="H895" s="12" t="n">
        <f aca="false">MOD(QUOTIENT($A$895,Assumptions!$B$83),2)</f>
        <v>1</v>
      </c>
      <c r="I895" s="12" t="n">
        <f aca="false">IF($B$895=1,MIN(Assumptions!$B$67,MAX(Assumptions!$B$4,Assumptions!$B$26-(Assumptions!$B$4))),Assumptions!$B$4)</f>
        <v>30000000</v>
      </c>
      <c r="J895" s="12" t="n">
        <f aca="false">IF($C$895=1,MIN(Assumptions!$B$66,MAX(Assumptions!$B$4,Assumptions!$B$26-($I$895))),Assumptions!$B$4)</f>
        <v>300000000</v>
      </c>
      <c r="K895" s="12" t="n">
        <f aca="false">IF($D$895=1,MIN(Assumptions!$B$61,MAX(Assumptions!$B$4,Assumptions!$B$26-($I$895+$J$895))),Assumptions!$B$4)</f>
        <v>0</v>
      </c>
      <c r="L895" s="12" t="n">
        <f aca="false">IF($E$895=1,MIN(Assumptions!$B$56,MAX(Assumptions!$B$4,Assumptions!$B$26-($I$895+$J$895+$K$895))),Assumptions!$B$4)</f>
        <v>0</v>
      </c>
      <c r="M895" s="12" t="n">
        <f aca="false">IF($F$895=1,MIN(Assumptions!$B$51,MAX(Assumptions!$B$4,Assumptions!$B$26-($I$895+$J$895+$K$895+$L$895))),Assumptions!$B$4)</f>
        <v>0</v>
      </c>
      <c r="N895" s="12" t="n">
        <f aca="false">IF($G$895=1,MIN(Assumptions!$B$46,MAX(Assumptions!$B$4,Assumptions!$B$26-($I$895+$J$895+$K$895+$L$895+$M$895))),Assumptions!$B$4)</f>
        <v>15000000</v>
      </c>
      <c r="O895" s="12" t="n">
        <f aca="false">IF($H$895=1,MIN(Assumptions!$B$41,MAX(Assumptions!$B$4,Assumptions!$B$26-($I$895+$J$895+$K$895+$L$895+$M$895+$N$895))),Assumptions!$B$4)</f>
        <v>5000000</v>
      </c>
      <c r="P895" s="12" t="n">
        <f aca="false">$I$895+$J$895+$K$895+$L$895+$M$895+$N$895+$O$895</f>
        <v>350000000</v>
      </c>
      <c r="Q895" s="12" t="n">
        <f aca="false">MAX(Assumptions!$B$4,Assumptions!$B$26-$P$895)</f>
        <v>1650000000</v>
      </c>
      <c r="R895" s="12" t="n">
        <f aca="false">$J$785+$O$785+Assumptions!$B$20+IF($B$895=0,$D$785,Assumptions!$B$4)+IF($C$895=0,$AI$785,Assumptions!$B$4)+IF($D$895=0,$AF$785,Assumptions!$B$4)+IF($E$895=0,$AC$785,Assumptions!$B$4)+IF($F$895=0,$Z$785,Assumptions!$B$4)+IF($G$895=0,$W$785,Assumptions!$B$4)+IF($H$895=0,$T$785,Assumptions!$B$4)</f>
        <v>16443274.4169345</v>
      </c>
      <c r="S895" s="12" t="n">
        <f aca="false">IF($R$895&gt;Assumptions!$B$4,$Q$895/$R$895&gt;Assumptions!$B$13,FALSE())</f>
        <v>1</v>
      </c>
      <c r="T895" s="12" t="n">
        <f aca="false">IF($S$895,($Q$895+Assumptions!$B$14*Assumptions!$B$13)/($R$895+Assumptions!$B$14),IF($R$895&gt;Assumptions!$B$4,$Q$895/$R$895,Assumptions!$B$4))</f>
        <v>87.2341266683404</v>
      </c>
      <c r="U895" s="12" t="n">
        <f aca="false">IF($B$895=1,$I$895,$D$785*$T$895)</f>
        <v>30000000</v>
      </c>
      <c r="V895" s="12" t="n">
        <f aca="false">IF($C$895=1,$J$895,$AI$785*$T$895)</f>
        <v>300000000</v>
      </c>
      <c r="W895" s="12" t="n">
        <f aca="false">IF($D$895=1,$K$895,$AF$785*$T$895)</f>
        <v>151773446.53544</v>
      </c>
      <c r="X895" s="12" t="n">
        <f aca="false">IF($E$895=1,$L$895,$AC$785*$T$895)</f>
        <v>209361904.004017</v>
      </c>
      <c r="Y895" s="12" t="n">
        <f aca="false">IF($F$895=1,$M$895,$Z$785*$T$895)</f>
        <v>261702380.005021</v>
      </c>
      <c r="Z895" s="12" t="n">
        <f aca="false">IF($G$895=1,$N$895,$W$785*$T$895)</f>
        <v>15000000</v>
      </c>
      <c r="AA895" s="12" t="n">
        <f aca="false">IF($H$895=1,$O$895,$T$785*$T$895)</f>
        <v>5000000</v>
      </c>
      <c r="AB895" s="12" t="n">
        <f aca="false">($J$785+$O$785)*$T$895</f>
        <v>26469812.7696079</v>
      </c>
      <c r="AC895" s="12" t="n">
        <f aca="false">Assumptions!$B$20*$T$895</f>
        <v>785107140.015064</v>
      </c>
      <c r="AD895" s="12" t="n">
        <f aca="false">IF($S$895,Assumptions!$B$14*($T$895-Assumptions!$B$13),Assumptions!$B$4)</f>
        <v>215585316.670851</v>
      </c>
      <c r="AE895" s="12" t="n">
        <f aca="false">$U$895+$V$895+$W$895+$X$895+$Y$895+$Z$895+$AA$895+$AB$895+$AC$895+$AD$895</f>
        <v>2000000000</v>
      </c>
      <c r="AF895" s="12" t="n">
        <f aca="false">IF(AND(IF($B$895=1,$U$895&gt;=INDEX($U$796:$U$923,1+$A$895-Assumptions!$B$77),$U$895&gt;INDEX($U$796:$U$923,1+$A$895+Assumptions!$B$77)),IF($C$895=1,$V$895&gt;=INDEX($V$796:$V$923,1+$A$895-Assumptions!$B$78),$V$895&gt;INDEX($V$796:$V$923,1+$A$895+Assumptions!$B$78)),IF($D$895=1,$W$895&gt;=INDEX($W$796:$W$923,1+$A$895-Assumptions!$B$79),$W$895&gt;INDEX($W$796:$W$923,1+$A$895+Assumptions!$B$79)),IF($E$895=1,$X$895&gt;=INDEX($X$796:$X$923,1+$A$895-Assumptions!$B$80),$X$895&gt;INDEX($X$796:$X$923,1+$A$895+Assumptions!$B$80)),IF($F$895=1,$Y$895&gt;=INDEX($Y$796:$Y$923,1+$A$895-Assumptions!$B$81),$Y$895&gt;INDEX($Y$796:$Y$923,1+$A$895+Assumptions!$B$81)),IF($G$895=1,$Z$895&gt;=INDEX($Z$796:$Z$923,1+$A$895-Assumptions!$B$82),$Z$895&gt;INDEX($Z$796:$Z$923,1+$A$895+Assumptions!$B$82)),IF($H$895=1,$AA$895&gt;=INDEX($AA$796:$AA$923,1+$A$895-Assumptions!$B$83),$AA$895&gt;INDEX($AA$796:$AA$923,1+$A$895+Assumptions!$B$83))),1,0)</f>
        <v>0</v>
      </c>
    </row>
    <row r="896" customFormat="false" ht="15" hidden="true" customHeight="false" outlineLevel="0" collapsed="false">
      <c r="A896" s="6" t="n">
        <f aca="false">ROW()-ROW($A$796)+Assumptions!$B$4</f>
        <v>100</v>
      </c>
      <c r="B896" s="12" t="n">
        <f aca="false">MOD(QUOTIENT($A$896,Assumptions!$B$77),2)</f>
        <v>1</v>
      </c>
      <c r="C896" s="12" t="n">
        <f aca="false">MOD(QUOTIENT($A$896,Assumptions!$B$78),2)</f>
        <v>1</v>
      </c>
      <c r="D896" s="12" t="n">
        <f aca="false">MOD(QUOTIENT($A$896,Assumptions!$B$79),2)</f>
        <v>0</v>
      </c>
      <c r="E896" s="12" t="n">
        <f aca="false">MOD(QUOTIENT($A$896,Assumptions!$B$80),2)</f>
        <v>0</v>
      </c>
      <c r="F896" s="12" t="n">
        <f aca="false">MOD(QUOTIENT($A$896,Assumptions!$B$81),2)</f>
        <v>1</v>
      </c>
      <c r="G896" s="12" t="n">
        <f aca="false">MOD(QUOTIENT($A$896,Assumptions!$B$82),2)</f>
        <v>0</v>
      </c>
      <c r="H896" s="12" t="n">
        <f aca="false">MOD(QUOTIENT($A$896,Assumptions!$B$83),2)</f>
        <v>0</v>
      </c>
      <c r="I896" s="12" t="n">
        <f aca="false">IF($B$896=1,MIN(Assumptions!$B$67,MAX(Assumptions!$B$4,Assumptions!$B$26-(Assumptions!$B$4))),Assumptions!$B$4)</f>
        <v>30000000</v>
      </c>
      <c r="J896" s="12" t="n">
        <f aca="false">IF($C$896=1,MIN(Assumptions!$B$66,MAX(Assumptions!$B$4,Assumptions!$B$26-($I$896))),Assumptions!$B$4)</f>
        <v>300000000</v>
      </c>
      <c r="K896" s="12" t="n">
        <f aca="false">IF($D$896=1,MIN(Assumptions!$B$61,MAX(Assumptions!$B$4,Assumptions!$B$26-($I$896+$J$896))),Assumptions!$B$4)</f>
        <v>0</v>
      </c>
      <c r="L896" s="12" t="n">
        <f aca="false">IF($E$896=1,MIN(Assumptions!$B$56,MAX(Assumptions!$B$4,Assumptions!$B$26-($I$896+$J$896+$K$896))),Assumptions!$B$4)</f>
        <v>0</v>
      </c>
      <c r="M896" s="12" t="n">
        <f aca="false">IF($F$896=1,MIN(Assumptions!$B$51,MAX(Assumptions!$B$4,Assumptions!$B$26-($I$896+$J$896+$K$896+$L$896))),Assumptions!$B$4)</f>
        <v>30000000</v>
      </c>
      <c r="N896" s="12" t="n">
        <f aca="false">IF($G$896=1,MIN(Assumptions!$B$46,MAX(Assumptions!$B$4,Assumptions!$B$26-($I$896+$J$896+$K$896+$L$896+$M$896))),Assumptions!$B$4)</f>
        <v>0</v>
      </c>
      <c r="O896" s="12" t="n">
        <f aca="false">IF($H$896=1,MIN(Assumptions!$B$41,MAX(Assumptions!$B$4,Assumptions!$B$26-($I$896+$J$896+$K$896+$L$896+$M$896+$N$896))),Assumptions!$B$4)</f>
        <v>0</v>
      </c>
      <c r="P896" s="12" t="n">
        <f aca="false">$I$896+$J$896+$K$896+$L$896+$M$896+$N$896+$O$896</f>
        <v>360000000</v>
      </c>
      <c r="Q896" s="12" t="n">
        <f aca="false">MAX(Assumptions!$B$4,Assumptions!$B$26-$P$896)</f>
        <v>1640000000</v>
      </c>
      <c r="R896" s="12" t="n">
        <f aca="false">$J$785+$O$785+Assumptions!$B$20+IF($B$896=0,$D$785,Assumptions!$B$4)+IF($C$896=0,$AI$785,Assumptions!$B$4)+IF($D$896=0,$AF$785,Assumptions!$B$4)+IF($E$896=0,$AC$785,Assumptions!$B$4)+IF($F$896=0,$Z$785,Assumptions!$B$4)+IF($G$896=0,$W$785,Assumptions!$B$4)+IF($H$896=0,$T$785,Assumptions!$B$4)</f>
        <v>23443274.4169345</v>
      </c>
      <c r="S896" s="12" t="n">
        <f aca="false">IF($R$896&gt;Assumptions!$B$4,$Q$896/$R$896&gt;Assumptions!$B$13,FALSE())</f>
        <v>1</v>
      </c>
      <c r="T896" s="12" t="n">
        <f aca="false">IF($S$896,($Q$896+Assumptions!$B$14*Assumptions!$B$13)/($R$896+Assumptions!$B$14),IF($R$896&gt;Assumptions!$B$4,$Q$896/$R$896,Assumptions!$B$4))</f>
        <v>63.3112063497988</v>
      </c>
      <c r="U896" s="12" t="n">
        <f aca="false">IF($B$896=1,$I$896,$D$785*$T$896)</f>
        <v>30000000</v>
      </c>
      <c r="V896" s="12" t="n">
        <f aca="false">IF($C$896=1,$J$896,$AI$785*$T$896)</f>
        <v>300000000</v>
      </c>
      <c r="W896" s="12" t="n">
        <f aca="false">IF($D$896=1,$K$896,$AF$785*$T$896)</f>
        <v>110151386.378385</v>
      </c>
      <c r="X896" s="12" t="n">
        <f aca="false">IF($E$896=1,$L$896,$AC$785*$T$896)</f>
        <v>151946895.239517</v>
      </c>
      <c r="Y896" s="12" t="n">
        <f aca="false">IF($F$896=1,$M$896,$Z$785*$T$896)</f>
        <v>30000000</v>
      </c>
      <c r="Z896" s="12" t="n">
        <f aca="false">IF($G$896=1,$N$896,$W$785*$T$896)</f>
        <v>316556031.748994</v>
      </c>
      <c r="AA896" s="12" t="n">
        <f aca="false">IF($H$896=1,$O$896,$T$785*$T$896)</f>
        <v>316556031.748994</v>
      </c>
      <c r="AB896" s="12" t="n">
        <f aca="false">($J$785+$O$785)*$T$896</f>
        <v>19210781.8614225</v>
      </c>
      <c r="AC896" s="12" t="n">
        <f aca="false">Assumptions!$B$20*$T$896</f>
        <v>569800857.14819</v>
      </c>
      <c r="AD896" s="12" t="n">
        <f aca="false">IF($S$896,Assumptions!$B$14*($T$896-Assumptions!$B$13),Assumptions!$B$4)</f>
        <v>155778015.874497</v>
      </c>
      <c r="AE896" s="12" t="n">
        <f aca="false">$U$896+$V$896+$W$896+$X$896+$Y$896+$Z$896+$AA$896+$AB$896+$AC$896+$AD$896</f>
        <v>2000000000</v>
      </c>
      <c r="AF896" s="12" t="n">
        <f aca="false">IF(AND(IF($B$896=1,$U$896&gt;=INDEX($U$796:$U$923,1+$A$896-Assumptions!$B$77),$U$896&gt;INDEX($U$796:$U$923,1+$A$896+Assumptions!$B$77)),IF($C$896=1,$V$896&gt;=INDEX($V$796:$V$923,1+$A$896-Assumptions!$B$78),$V$896&gt;INDEX($V$796:$V$923,1+$A$896+Assumptions!$B$78)),IF($D$896=1,$W$896&gt;=INDEX($W$796:$W$923,1+$A$896-Assumptions!$B$79),$W$896&gt;INDEX($W$796:$W$923,1+$A$896+Assumptions!$B$79)),IF($E$896=1,$X$896&gt;=INDEX($X$796:$X$923,1+$A$896-Assumptions!$B$80),$X$896&gt;INDEX($X$796:$X$923,1+$A$896+Assumptions!$B$80)),IF($F$896=1,$Y$896&gt;=INDEX($Y$796:$Y$923,1+$A$896-Assumptions!$B$81),$Y$896&gt;INDEX($Y$796:$Y$923,1+$A$896+Assumptions!$B$81)),IF($G$896=1,$Z$896&gt;=INDEX($Z$796:$Z$923,1+$A$896-Assumptions!$B$82),$Z$896&gt;INDEX($Z$796:$Z$923,1+$A$896+Assumptions!$B$82)),IF($H$896=1,$AA$896&gt;=INDEX($AA$796:$AA$923,1+$A$896-Assumptions!$B$83),$AA$896&gt;INDEX($AA$796:$AA$923,1+$A$896+Assumptions!$B$83))),1,0)</f>
        <v>0</v>
      </c>
    </row>
    <row r="897" customFormat="false" ht="15" hidden="true" customHeight="false" outlineLevel="0" collapsed="false">
      <c r="A897" s="6" t="n">
        <f aca="false">ROW()-ROW($A$796)+Assumptions!$B$4</f>
        <v>101</v>
      </c>
      <c r="B897" s="12" t="n">
        <f aca="false">MOD(QUOTIENT($A$897,Assumptions!$B$77),2)</f>
        <v>1</v>
      </c>
      <c r="C897" s="12" t="n">
        <f aca="false">MOD(QUOTIENT($A$897,Assumptions!$B$78),2)</f>
        <v>1</v>
      </c>
      <c r="D897" s="12" t="n">
        <f aca="false">MOD(QUOTIENT($A$897,Assumptions!$B$79),2)</f>
        <v>0</v>
      </c>
      <c r="E897" s="12" t="n">
        <f aca="false">MOD(QUOTIENT($A$897,Assumptions!$B$80),2)</f>
        <v>0</v>
      </c>
      <c r="F897" s="12" t="n">
        <f aca="false">MOD(QUOTIENT($A$897,Assumptions!$B$81),2)</f>
        <v>1</v>
      </c>
      <c r="G897" s="12" t="n">
        <f aca="false">MOD(QUOTIENT($A$897,Assumptions!$B$82),2)</f>
        <v>0</v>
      </c>
      <c r="H897" s="12" t="n">
        <f aca="false">MOD(QUOTIENT($A$897,Assumptions!$B$83),2)</f>
        <v>1</v>
      </c>
      <c r="I897" s="12" t="n">
        <f aca="false">IF($B$897=1,MIN(Assumptions!$B$67,MAX(Assumptions!$B$4,Assumptions!$B$26-(Assumptions!$B$4))),Assumptions!$B$4)</f>
        <v>30000000</v>
      </c>
      <c r="J897" s="12" t="n">
        <f aca="false">IF($C$897=1,MIN(Assumptions!$B$66,MAX(Assumptions!$B$4,Assumptions!$B$26-($I$897))),Assumptions!$B$4)</f>
        <v>300000000</v>
      </c>
      <c r="K897" s="12" t="n">
        <f aca="false">IF($D$897=1,MIN(Assumptions!$B$61,MAX(Assumptions!$B$4,Assumptions!$B$26-($I$897+$J$897))),Assumptions!$B$4)</f>
        <v>0</v>
      </c>
      <c r="L897" s="12" t="n">
        <f aca="false">IF($E$897=1,MIN(Assumptions!$B$56,MAX(Assumptions!$B$4,Assumptions!$B$26-($I$897+$J$897+$K$897))),Assumptions!$B$4)</f>
        <v>0</v>
      </c>
      <c r="M897" s="12" t="n">
        <f aca="false">IF($F$897=1,MIN(Assumptions!$B$51,MAX(Assumptions!$B$4,Assumptions!$B$26-($I$897+$J$897+$K$897+$L$897))),Assumptions!$B$4)</f>
        <v>30000000</v>
      </c>
      <c r="N897" s="12" t="n">
        <f aca="false">IF($G$897=1,MIN(Assumptions!$B$46,MAX(Assumptions!$B$4,Assumptions!$B$26-($I$897+$J$897+$K$897+$L$897+$M$897))),Assumptions!$B$4)</f>
        <v>0</v>
      </c>
      <c r="O897" s="12" t="n">
        <f aca="false">IF($H$897=1,MIN(Assumptions!$B$41,MAX(Assumptions!$B$4,Assumptions!$B$26-($I$897+$J$897+$K$897+$L$897+$M$897+$N$897))),Assumptions!$B$4)</f>
        <v>5000000</v>
      </c>
      <c r="P897" s="12" t="n">
        <f aca="false">$I$897+$J$897+$K$897+$L$897+$M$897+$N$897+$O$897</f>
        <v>365000000</v>
      </c>
      <c r="Q897" s="12" t="n">
        <f aca="false">MAX(Assumptions!$B$4,Assumptions!$B$26-$P$897)</f>
        <v>1635000000</v>
      </c>
      <c r="R897" s="12" t="n">
        <f aca="false">$J$785+$O$785+Assumptions!$B$20+IF($B$897=0,$D$785,Assumptions!$B$4)+IF($C$897=0,$AI$785,Assumptions!$B$4)+IF($D$897=0,$AF$785,Assumptions!$B$4)+IF($E$897=0,$AC$785,Assumptions!$B$4)+IF($F$897=0,$Z$785,Assumptions!$B$4)+IF($G$897=0,$W$785,Assumptions!$B$4)+IF($H$897=0,$T$785,Assumptions!$B$4)</f>
        <v>18443274.4169345</v>
      </c>
      <c r="S897" s="12" t="n">
        <f aca="false">IF($R$897&gt;Assumptions!$B$4,$Q$897/$R$897&gt;Assumptions!$B$13,FALSE())</f>
        <v>1</v>
      </c>
      <c r="T897" s="12" t="n">
        <f aca="false">IF($S$897,($Q$897+Assumptions!$B$14*Assumptions!$B$13)/($R$897+Assumptions!$B$14),IF($R$897&gt;Assumptions!$B$4,$Q$897/$R$897,Assumptions!$B$4))</f>
        <v>78.1873916848424</v>
      </c>
      <c r="U897" s="12" t="n">
        <f aca="false">IF($B$897=1,$I$897,$D$785*$T$897)</f>
        <v>30000000</v>
      </c>
      <c r="V897" s="12" t="n">
        <f aca="false">IF($C$897=1,$J$897,$AI$785*$T$897)</f>
        <v>300000000</v>
      </c>
      <c r="W897" s="12" t="n">
        <f aca="false">IF($D$897=1,$K$897,$AF$785*$T$897)</f>
        <v>136033572.695027</v>
      </c>
      <c r="X897" s="12" t="n">
        <f aca="false">IF($E$897=1,$L$897,$AC$785*$T$897)</f>
        <v>187649740.043622</v>
      </c>
      <c r="Y897" s="12" t="n">
        <f aca="false">IF($F$897=1,$M$897,$Z$785*$T$897)</f>
        <v>30000000</v>
      </c>
      <c r="Z897" s="12" t="n">
        <f aca="false">IF($G$897=1,$N$897,$W$785*$T$897)</f>
        <v>390936958.424212</v>
      </c>
      <c r="AA897" s="12" t="n">
        <f aca="false">IF($H$897=1,$O$897,$T$785*$T$897)</f>
        <v>5000000</v>
      </c>
      <c r="AB897" s="12" t="n">
        <f aca="false">($J$785+$O$785)*$T$897</f>
        <v>23724724.461452</v>
      </c>
      <c r="AC897" s="12" t="n">
        <f aca="false">Assumptions!$B$20*$T$897</f>
        <v>703686525.163582</v>
      </c>
      <c r="AD897" s="12" t="n">
        <f aca="false">IF($S$897,Assumptions!$B$14*($T$897-Assumptions!$B$13),Assumptions!$B$4)</f>
        <v>192968479.212106</v>
      </c>
      <c r="AE897" s="12" t="n">
        <f aca="false">$U$897+$V$897+$W$897+$X$897+$Y$897+$Z$897+$AA$897+$AB$897+$AC$897+$AD$897</f>
        <v>2000000000</v>
      </c>
      <c r="AF897" s="12" t="n">
        <f aca="false">IF(AND(IF($B$897=1,$U$897&gt;=INDEX($U$796:$U$923,1+$A$897-Assumptions!$B$77),$U$897&gt;INDEX($U$796:$U$923,1+$A$897+Assumptions!$B$77)),IF($C$897=1,$V$897&gt;=INDEX($V$796:$V$923,1+$A$897-Assumptions!$B$78),$V$897&gt;INDEX($V$796:$V$923,1+$A$897+Assumptions!$B$78)),IF($D$897=1,$W$897&gt;=INDEX($W$796:$W$923,1+$A$897-Assumptions!$B$79),$W$897&gt;INDEX($W$796:$W$923,1+$A$897+Assumptions!$B$79)),IF($E$897=1,$X$897&gt;=INDEX($X$796:$X$923,1+$A$897-Assumptions!$B$80),$X$897&gt;INDEX($X$796:$X$923,1+$A$897+Assumptions!$B$80)),IF($F$897=1,$Y$897&gt;=INDEX($Y$796:$Y$923,1+$A$897-Assumptions!$B$81),$Y$897&gt;INDEX($Y$796:$Y$923,1+$A$897+Assumptions!$B$81)),IF($G$897=1,$Z$897&gt;=INDEX($Z$796:$Z$923,1+$A$897-Assumptions!$B$82),$Z$897&gt;INDEX($Z$796:$Z$923,1+$A$897+Assumptions!$B$82)),IF($H$897=1,$AA$897&gt;=INDEX($AA$796:$AA$923,1+$A$897-Assumptions!$B$83),$AA$897&gt;INDEX($AA$796:$AA$923,1+$A$897+Assumptions!$B$83))),1,0)</f>
        <v>0</v>
      </c>
    </row>
    <row r="898" customFormat="false" ht="15" hidden="true" customHeight="false" outlineLevel="0" collapsed="false">
      <c r="A898" s="6" t="n">
        <f aca="false">ROW()-ROW($A$796)+Assumptions!$B$4</f>
        <v>102</v>
      </c>
      <c r="B898" s="12" t="n">
        <f aca="false">MOD(QUOTIENT($A$898,Assumptions!$B$77),2)</f>
        <v>1</v>
      </c>
      <c r="C898" s="12" t="n">
        <f aca="false">MOD(QUOTIENT($A$898,Assumptions!$B$78),2)</f>
        <v>1</v>
      </c>
      <c r="D898" s="12" t="n">
        <f aca="false">MOD(QUOTIENT($A$898,Assumptions!$B$79),2)</f>
        <v>0</v>
      </c>
      <c r="E898" s="12" t="n">
        <f aca="false">MOD(QUOTIENT($A$898,Assumptions!$B$80),2)</f>
        <v>0</v>
      </c>
      <c r="F898" s="12" t="n">
        <f aca="false">MOD(QUOTIENT($A$898,Assumptions!$B$81),2)</f>
        <v>1</v>
      </c>
      <c r="G898" s="12" t="n">
        <f aca="false">MOD(QUOTIENT($A$898,Assumptions!$B$82),2)</f>
        <v>1</v>
      </c>
      <c r="H898" s="12" t="n">
        <f aca="false">MOD(QUOTIENT($A$898,Assumptions!$B$83),2)</f>
        <v>0</v>
      </c>
      <c r="I898" s="12" t="n">
        <f aca="false">IF($B$898=1,MIN(Assumptions!$B$67,MAX(Assumptions!$B$4,Assumptions!$B$26-(Assumptions!$B$4))),Assumptions!$B$4)</f>
        <v>30000000</v>
      </c>
      <c r="J898" s="12" t="n">
        <f aca="false">IF($C$898=1,MIN(Assumptions!$B$66,MAX(Assumptions!$B$4,Assumptions!$B$26-($I$898))),Assumptions!$B$4)</f>
        <v>300000000</v>
      </c>
      <c r="K898" s="12" t="n">
        <f aca="false">IF($D$898=1,MIN(Assumptions!$B$61,MAX(Assumptions!$B$4,Assumptions!$B$26-($I$898+$J$898))),Assumptions!$B$4)</f>
        <v>0</v>
      </c>
      <c r="L898" s="12" t="n">
        <f aca="false">IF($E$898=1,MIN(Assumptions!$B$56,MAX(Assumptions!$B$4,Assumptions!$B$26-($I$898+$J$898+$K$898))),Assumptions!$B$4)</f>
        <v>0</v>
      </c>
      <c r="M898" s="12" t="n">
        <f aca="false">IF($F$898=1,MIN(Assumptions!$B$51,MAX(Assumptions!$B$4,Assumptions!$B$26-($I$898+$J$898+$K$898+$L$898))),Assumptions!$B$4)</f>
        <v>30000000</v>
      </c>
      <c r="N898" s="12" t="n">
        <f aca="false">IF($G$898=1,MIN(Assumptions!$B$46,MAX(Assumptions!$B$4,Assumptions!$B$26-($I$898+$J$898+$K$898+$L$898+$M$898))),Assumptions!$B$4)</f>
        <v>15000000</v>
      </c>
      <c r="O898" s="12" t="n">
        <f aca="false">IF($H$898=1,MIN(Assumptions!$B$41,MAX(Assumptions!$B$4,Assumptions!$B$26-($I$898+$J$898+$K$898+$L$898+$M$898+$N$898))),Assumptions!$B$4)</f>
        <v>0</v>
      </c>
      <c r="P898" s="12" t="n">
        <f aca="false">$I$898+$J$898+$K$898+$L$898+$M$898+$N$898+$O$898</f>
        <v>375000000</v>
      </c>
      <c r="Q898" s="12" t="n">
        <f aca="false">MAX(Assumptions!$B$4,Assumptions!$B$26-$P$898)</f>
        <v>1625000000</v>
      </c>
      <c r="R898" s="12" t="n">
        <f aca="false">$J$785+$O$785+Assumptions!$B$20+IF($B$898=0,$D$785,Assumptions!$B$4)+IF($C$898=0,$AI$785,Assumptions!$B$4)+IF($D$898=0,$AF$785,Assumptions!$B$4)+IF($E$898=0,$AC$785,Assumptions!$B$4)+IF($F$898=0,$Z$785,Assumptions!$B$4)+IF($G$898=0,$W$785,Assumptions!$B$4)+IF($H$898=0,$T$785,Assumptions!$B$4)</f>
        <v>18443274.4169345</v>
      </c>
      <c r="S898" s="12" t="n">
        <f aca="false">IF($R$898&gt;Assumptions!$B$4,$Q$898/$R$898&gt;Assumptions!$B$13,FALSE())</f>
        <v>1</v>
      </c>
      <c r="T898" s="12" t="n">
        <f aca="false">IF($S$898,($Q$898+Assumptions!$B$14*Assumptions!$B$13)/($R$898+Assumptions!$B$14),IF($R$898&gt;Assumptions!$B$4,$Q$898/$R$898,Assumptions!$B$4))</f>
        <v>77.7099114302785</v>
      </c>
      <c r="U898" s="12" t="n">
        <f aca="false">IF($B$898=1,$I$898,$D$785*$T$898)</f>
        <v>30000000</v>
      </c>
      <c r="V898" s="12" t="n">
        <f aca="false">IF($C$898=1,$J$898,$AI$785*$T$898)</f>
        <v>300000000</v>
      </c>
      <c r="W898" s="12" t="n">
        <f aca="false">IF($D$898=1,$K$898,$AF$785*$T$898)</f>
        <v>135202833.31979</v>
      </c>
      <c r="X898" s="12" t="n">
        <f aca="false">IF($E$898=1,$L$898,$AC$785*$T$898)</f>
        <v>186503787.432668</v>
      </c>
      <c r="Y898" s="12" t="n">
        <f aca="false">IF($F$898=1,$M$898,$Z$785*$T$898)</f>
        <v>30000000</v>
      </c>
      <c r="Z898" s="12" t="n">
        <f aca="false">IF($G$898=1,$N$898,$W$785*$T$898)</f>
        <v>15000000</v>
      </c>
      <c r="AA898" s="12" t="n">
        <f aca="false">IF($H$898=1,$O$898,$T$785*$T$898)</f>
        <v>388549557.151392</v>
      </c>
      <c r="AB898" s="12" t="n">
        <f aca="false">($J$785+$O$785)*$T$898</f>
        <v>23579840.6479469</v>
      </c>
      <c r="AC898" s="12" t="n">
        <f aca="false">Assumptions!$B$20*$T$898</f>
        <v>699389202.872506</v>
      </c>
      <c r="AD898" s="12" t="n">
        <f aca="false">IF($S$898,Assumptions!$B$14*($T$898-Assumptions!$B$13),Assumptions!$B$4)</f>
        <v>191774778.575696</v>
      </c>
      <c r="AE898" s="12" t="n">
        <f aca="false">$U$898+$V$898+$W$898+$X$898+$Y$898+$Z$898+$AA$898+$AB$898+$AC$898+$AD$898</f>
        <v>2000000000</v>
      </c>
      <c r="AF898" s="12" t="n">
        <f aca="false">IF(AND(IF($B$898=1,$U$898&gt;=INDEX($U$796:$U$923,1+$A$898-Assumptions!$B$77),$U$898&gt;INDEX($U$796:$U$923,1+$A$898+Assumptions!$B$77)),IF($C$898=1,$V$898&gt;=INDEX($V$796:$V$923,1+$A$898-Assumptions!$B$78),$V$898&gt;INDEX($V$796:$V$923,1+$A$898+Assumptions!$B$78)),IF($D$898=1,$W$898&gt;=INDEX($W$796:$W$923,1+$A$898-Assumptions!$B$79),$W$898&gt;INDEX($W$796:$W$923,1+$A$898+Assumptions!$B$79)),IF($E$898=1,$X$898&gt;=INDEX($X$796:$X$923,1+$A$898-Assumptions!$B$80),$X$898&gt;INDEX($X$796:$X$923,1+$A$898+Assumptions!$B$80)),IF($F$898=1,$Y$898&gt;=INDEX($Y$796:$Y$923,1+$A$898-Assumptions!$B$81),$Y$898&gt;INDEX($Y$796:$Y$923,1+$A$898+Assumptions!$B$81)),IF($G$898=1,$Z$898&gt;=INDEX($Z$796:$Z$923,1+$A$898-Assumptions!$B$82),$Z$898&gt;INDEX($Z$796:$Z$923,1+$A$898+Assumptions!$B$82)),IF($H$898=1,$AA$898&gt;=INDEX($AA$796:$AA$923,1+$A$898-Assumptions!$B$83),$AA$898&gt;INDEX($AA$796:$AA$923,1+$A$898+Assumptions!$B$83))),1,0)</f>
        <v>0</v>
      </c>
    </row>
    <row r="899" customFormat="false" ht="15" hidden="true" customHeight="false" outlineLevel="0" collapsed="false">
      <c r="A899" s="6" t="n">
        <f aca="false">ROW()-ROW($A$796)+Assumptions!$B$4</f>
        <v>103</v>
      </c>
      <c r="B899" s="12" t="n">
        <f aca="false">MOD(QUOTIENT($A$899,Assumptions!$B$77),2)</f>
        <v>1</v>
      </c>
      <c r="C899" s="12" t="n">
        <f aca="false">MOD(QUOTIENT($A$899,Assumptions!$B$78),2)</f>
        <v>1</v>
      </c>
      <c r="D899" s="12" t="n">
        <f aca="false">MOD(QUOTIENT($A$899,Assumptions!$B$79),2)</f>
        <v>0</v>
      </c>
      <c r="E899" s="12" t="n">
        <f aca="false">MOD(QUOTIENT($A$899,Assumptions!$B$80),2)</f>
        <v>0</v>
      </c>
      <c r="F899" s="12" t="n">
        <f aca="false">MOD(QUOTIENT($A$899,Assumptions!$B$81),2)</f>
        <v>1</v>
      </c>
      <c r="G899" s="12" t="n">
        <f aca="false">MOD(QUOTIENT($A$899,Assumptions!$B$82),2)</f>
        <v>1</v>
      </c>
      <c r="H899" s="12" t="n">
        <f aca="false">MOD(QUOTIENT($A$899,Assumptions!$B$83),2)</f>
        <v>1</v>
      </c>
      <c r="I899" s="12" t="n">
        <f aca="false">IF($B$899=1,MIN(Assumptions!$B$67,MAX(Assumptions!$B$4,Assumptions!$B$26-(Assumptions!$B$4))),Assumptions!$B$4)</f>
        <v>30000000</v>
      </c>
      <c r="J899" s="12" t="n">
        <f aca="false">IF($C$899=1,MIN(Assumptions!$B$66,MAX(Assumptions!$B$4,Assumptions!$B$26-($I$899))),Assumptions!$B$4)</f>
        <v>300000000</v>
      </c>
      <c r="K899" s="12" t="n">
        <f aca="false">IF($D$899=1,MIN(Assumptions!$B$61,MAX(Assumptions!$B$4,Assumptions!$B$26-($I$899+$J$899))),Assumptions!$B$4)</f>
        <v>0</v>
      </c>
      <c r="L899" s="12" t="n">
        <f aca="false">IF($E$899=1,MIN(Assumptions!$B$56,MAX(Assumptions!$B$4,Assumptions!$B$26-($I$899+$J$899+$K$899))),Assumptions!$B$4)</f>
        <v>0</v>
      </c>
      <c r="M899" s="12" t="n">
        <f aca="false">IF($F$899=1,MIN(Assumptions!$B$51,MAX(Assumptions!$B$4,Assumptions!$B$26-($I$899+$J$899+$K$899+$L$899))),Assumptions!$B$4)</f>
        <v>30000000</v>
      </c>
      <c r="N899" s="12" t="n">
        <f aca="false">IF($G$899=1,MIN(Assumptions!$B$46,MAX(Assumptions!$B$4,Assumptions!$B$26-($I$899+$J$899+$K$899+$L$899+$M$899))),Assumptions!$B$4)</f>
        <v>15000000</v>
      </c>
      <c r="O899" s="12" t="n">
        <f aca="false">IF($H$899=1,MIN(Assumptions!$B$41,MAX(Assumptions!$B$4,Assumptions!$B$26-($I$899+$J$899+$K$899+$L$899+$M$899+$N$899))),Assumptions!$B$4)</f>
        <v>5000000</v>
      </c>
      <c r="P899" s="12" t="n">
        <f aca="false">$I$899+$J$899+$K$899+$L$899+$M$899+$N$899+$O$899</f>
        <v>380000000</v>
      </c>
      <c r="Q899" s="12" t="n">
        <f aca="false">MAX(Assumptions!$B$4,Assumptions!$B$26-$P$899)</f>
        <v>1620000000</v>
      </c>
      <c r="R899" s="12" t="n">
        <f aca="false">$J$785+$O$785+Assumptions!$B$20+IF($B$899=0,$D$785,Assumptions!$B$4)+IF($C$899=0,$AI$785,Assumptions!$B$4)+IF($D$899=0,$AF$785,Assumptions!$B$4)+IF($E$899=0,$AC$785,Assumptions!$B$4)+IF($F$899=0,$Z$785,Assumptions!$B$4)+IF($G$899=0,$W$785,Assumptions!$B$4)+IF($H$899=0,$T$785,Assumptions!$B$4)</f>
        <v>13443274.4169345</v>
      </c>
      <c r="S899" s="12" t="n">
        <f aca="false">IF($R$899&gt;Assumptions!$B$4,$Q$899/$R$899&gt;Assumptions!$B$13,FALSE())</f>
        <v>1</v>
      </c>
      <c r="T899" s="12" t="n">
        <f aca="false">IF($S$899,($Q$899+Assumptions!$B$14*Assumptions!$B$13)/($R$899+Assumptions!$B$14),IF($R$899&gt;Assumptions!$B$4,$Q$899/$R$899,Assumptions!$B$4))</f>
        <v>101.76704970195</v>
      </c>
      <c r="U899" s="12" t="n">
        <f aca="false">IF($B$899=1,$I$899,$D$785*$T$899)</f>
        <v>30000000</v>
      </c>
      <c r="V899" s="12" t="n">
        <f aca="false">IF($C$899=1,$J$899,$AI$785*$T$899)</f>
        <v>300000000</v>
      </c>
      <c r="W899" s="12" t="n">
        <f aca="false">IF($D$899=1,$K$899,$AF$785*$T$899)</f>
        <v>177058411.276717</v>
      </c>
      <c r="X899" s="12" t="n">
        <f aca="false">IF($E$899=1,$L$899,$AC$785*$T$899)</f>
        <v>244240919.284679</v>
      </c>
      <c r="Y899" s="12" t="n">
        <f aca="false">IF($F$899=1,$M$899,$Z$785*$T$899)</f>
        <v>30000000</v>
      </c>
      <c r="Z899" s="12" t="n">
        <f aca="false">IF($G$899=1,$N$899,$W$785*$T$899)</f>
        <v>15000000</v>
      </c>
      <c r="AA899" s="12" t="n">
        <f aca="false">IF($H$899=1,$O$899,$T$785*$T$899)</f>
        <v>5000000</v>
      </c>
      <c r="AB899" s="12" t="n">
        <f aca="false">($J$785+$O$785)*$T$899</f>
        <v>30879597.8661826</v>
      </c>
      <c r="AC899" s="12" t="n">
        <f aca="false">Assumptions!$B$20*$T$899</f>
        <v>915903447.317547</v>
      </c>
      <c r="AD899" s="12" t="n">
        <f aca="false">IF($S$899,Assumptions!$B$14*($T$899-Assumptions!$B$13),Assumptions!$B$4)</f>
        <v>251917624.254874</v>
      </c>
      <c r="AE899" s="12" t="n">
        <f aca="false">$U$899+$V$899+$W$899+$X$899+$Y$899+$Z$899+$AA$899+$AB$899+$AC$899+$AD$899</f>
        <v>2000000000</v>
      </c>
      <c r="AF899" s="12" t="n">
        <f aca="false">IF(AND(IF($B$899=1,$U$899&gt;=INDEX($U$796:$U$923,1+$A$899-Assumptions!$B$77),$U$899&gt;INDEX($U$796:$U$923,1+$A$899+Assumptions!$B$77)),IF($C$899=1,$V$899&gt;=INDEX($V$796:$V$923,1+$A$899-Assumptions!$B$78),$V$899&gt;INDEX($V$796:$V$923,1+$A$899+Assumptions!$B$78)),IF($D$899=1,$W$899&gt;=INDEX($W$796:$W$923,1+$A$899-Assumptions!$B$79),$W$899&gt;INDEX($W$796:$W$923,1+$A$899+Assumptions!$B$79)),IF($E$899=1,$X$899&gt;=INDEX($X$796:$X$923,1+$A$899-Assumptions!$B$80),$X$899&gt;INDEX($X$796:$X$923,1+$A$899+Assumptions!$B$80)),IF($F$899=1,$Y$899&gt;=INDEX($Y$796:$Y$923,1+$A$899-Assumptions!$B$81),$Y$899&gt;INDEX($Y$796:$Y$923,1+$A$899+Assumptions!$B$81)),IF($G$899=1,$Z$899&gt;=INDEX($Z$796:$Z$923,1+$A$899-Assumptions!$B$82),$Z$899&gt;INDEX($Z$796:$Z$923,1+$A$899+Assumptions!$B$82)),IF($H$899=1,$AA$899&gt;=INDEX($AA$796:$AA$923,1+$A$899-Assumptions!$B$83),$AA$899&gt;INDEX($AA$796:$AA$923,1+$A$899+Assumptions!$B$83))),1,0)</f>
        <v>0</v>
      </c>
    </row>
    <row r="900" customFormat="false" ht="15" hidden="true" customHeight="false" outlineLevel="0" collapsed="false">
      <c r="A900" s="6" t="n">
        <f aca="false">ROW()-ROW($A$796)+Assumptions!$B$4</f>
        <v>104</v>
      </c>
      <c r="B900" s="12" t="n">
        <f aca="false">MOD(QUOTIENT($A$900,Assumptions!$B$77),2)</f>
        <v>1</v>
      </c>
      <c r="C900" s="12" t="n">
        <f aca="false">MOD(QUOTIENT($A$900,Assumptions!$B$78),2)</f>
        <v>1</v>
      </c>
      <c r="D900" s="12" t="n">
        <f aca="false">MOD(QUOTIENT($A$900,Assumptions!$B$79),2)</f>
        <v>0</v>
      </c>
      <c r="E900" s="12" t="n">
        <f aca="false">MOD(QUOTIENT($A$900,Assumptions!$B$80),2)</f>
        <v>1</v>
      </c>
      <c r="F900" s="12" t="n">
        <f aca="false">MOD(QUOTIENT($A$900,Assumptions!$B$81),2)</f>
        <v>0</v>
      </c>
      <c r="G900" s="12" t="n">
        <f aca="false">MOD(QUOTIENT($A$900,Assumptions!$B$82),2)</f>
        <v>0</v>
      </c>
      <c r="H900" s="12" t="n">
        <f aca="false">MOD(QUOTIENT($A$900,Assumptions!$B$83),2)</f>
        <v>0</v>
      </c>
      <c r="I900" s="12" t="n">
        <f aca="false">IF($B$900=1,MIN(Assumptions!$B$67,MAX(Assumptions!$B$4,Assumptions!$B$26-(Assumptions!$B$4))),Assumptions!$B$4)</f>
        <v>30000000</v>
      </c>
      <c r="J900" s="12" t="n">
        <f aca="false">IF($C$900=1,MIN(Assumptions!$B$66,MAX(Assumptions!$B$4,Assumptions!$B$26-($I$900))),Assumptions!$B$4)</f>
        <v>300000000</v>
      </c>
      <c r="K900" s="12" t="n">
        <f aca="false">IF($D$900=1,MIN(Assumptions!$B$61,MAX(Assumptions!$B$4,Assumptions!$B$26-($I$900+$J$900))),Assumptions!$B$4)</f>
        <v>0</v>
      </c>
      <c r="L900" s="12" t="n">
        <f aca="false">IF($E$900=1,MIN(Assumptions!$B$56,MAX(Assumptions!$B$4,Assumptions!$B$26-($I$900+$J$900+$K$900))),Assumptions!$B$4)</f>
        <v>60000000</v>
      </c>
      <c r="M900" s="12" t="n">
        <f aca="false">IF($F$900=1,MIN(Assumptions!$B$51,MAX(Assumptions!$B$4,Assumptions!$B$26-($I$900+$J$900+$K$900+$L$900))),Assumptions!$B$4)</f>
        <v>0</v>
      </c>
      <c r="N900" s="12" t="n">
        <f aca="false">IF($G$900=1,MIN(Assumptions!$B$46,MAX(Assumptions!$B$4,Assumptions!$B$26-($I$900+$J$900+$K$900+$L$900+$M$900))),Assumptions!$B$4)</f>
        <v>0</v>
      </c>
      <c r="O900" s="12" t="n">
        <f aca="false">IF($H$900=1,MIN(Assumptions!$B$41,MAX(Assumptions!$B$4,Assumptions!$B$26-($I$900+$J$900+$K$900+$L$900+$M$900+$N$900))),Assumptions!$B$4)</f>
        <v>0</v>
      </c>
      <c r="P900" s="12" t="n">
        <f aca="false">$I$900+$J$900+$K$900+$L$900+$M$900+$N$900+$O$900</f>
        <v>390000000</v>
      </c>
      <c r="Q900" s="12" t="n">
        <f aca="false">MAX(Assumptions!$B$4,Assumptions!$B$26-$P$900)</f>
        <v>1610000000</v>
      </c>
      <c r="R900" s="12" t="n">
        <f aca="false">$J$785+$O$785+Assumptions!$B$20+IF($B$900=0,$D$785,Assumptions!$B$4)+IF($C$900=0,$AI$785,Assumptions!$B$4)+IF($D$900=0,$AF$785,Assumptions!$B$4)+IF($E$900=0,$AC$785,Assumptions!$B$4)+IF($F$900=0,$Z$785,Assumptions!$B$4)+IF($G$900=0,$W$785,Assumptions!$B$4)+IF($H$900=0,$T$785,Assumptions!$B$4)</f>
        <v>24043274.4169345</v>
      </c>
      <c r="S900" s="12" t="n">
        <f aca="false">IF($R$900&gt;Assumptions!$B$4,$Q$900/$R$900&gt;Assumptions!$B$13,FALSE())</f>
        <v>1</v>
      </c>
      <c r="T900" s="12" t="n">
        <f aca="false">IF($S$900,($Q$900+Assumptions!$B$14*Assumptions!$B$13)/($R$900+Assumptions!$B$14),IF($R$900&gt;Assumptions!$B$4,$Q$900/$R$900,Assumptions!$B$4))</f>
        <v>60.7498522854147</v>
      </c>
      <c r="U900" s="12" t="n">
        <f aca="false">IF($B$900=1,$I$900,$D$785*$T$900)</f>
        <v>30000000</v>
      </c>
      <c r="V900" s="12" t="n">
        <f aca="false">IF($C$900=1,$J$900,$AI$785*$T$900)</f>
        <v>300000000</v>
      </c>
      <c r="W900" s="12" t="n">
        <f aca="false">IF($D$900=1,$K$900,$AF$785*$T$900)</f>
        <v>105695039.430279</v>
      </c>
      <c r="X900" s="12" t="n">
        <f aca="false">IF($E$900=1,$L$900,$AC$785*$T$900)</f>
        <v>60000000</v>
      </c>
      <c r="Y900" s="12" t="n">
        <f aca="false">IF($F$900=1,$M$900,$Z$785*$T$900)</f>
        <v>182249556.856244</v>
      </c>
      <c r="Z900" s="12" t="n">
        <f aca="false">IF($G$900=1,$N$900,$W$785*$T$900)</f>
        <v>303749261.427073</v>
      </c>
      <c r="AA900" s="12" t="n">
        <f aca="false">IF($H$900=1,$O$900,$T$785*$T$900)</f>
        <v>303749261.427073</v>
      </c>
      <c r="AB900" s="12" t="n">
        <f aca="false">($J$785+$O$785)*$T$900</f>
        <v>18433579.5770609</v>
      </c>
      <c r="AC900" s="12" t="n">
        <f aca="false">Assumptions!$B$20*$T$900</f>
        <v>546748670.568732</v>
      </c>
      <c r="AD900" s="12" t="n">
        <f aca="false">IF($S$900,Assumptions!$B$14*($T$900-Assumptions!$B$13),Assumptions!$B$4)</f>
        <v>149374630.713537</v>
      </c>
      <c r="AE900" s="12" t="n">
        <f aca="false">$U$900+$V$900+$W$900+$X$900+$Y$900+$Z$900+$AA$900+$AB$900+$AC$900+$AD$900</f>
        <v>2000000000</v>
      </c>
      <c r="AF900" s="12" t="n">
        <f aca="false">IF(AND(IF($B$900=1,$U$900&gt;=INDEX($U$796:$U$923,1+$A$900-Assumptions!$B$77),$U$900&gt;INDEX($U$796:$U$923,1+$A$900+Assumptions!$B$77)),IF($C$900=1,$V$900&gt;=INDEX($V$796:$V$923,1+$A$900-Assumptions!$B$78),$V$900&gt;INDEX($V$796:$V$923,1+$A$900+Assumptions!$B$78)),IF($D$900=1,$W$900&gt;=INDEX($W$796:$W$923,1+$A$900-Assumptions!$B$79),$W$900&gt;INDEX($W$796:$W$923,1+$A$900+Assumptions!$B$79)),IF($E$900=1,$X$900&gt;=INDEX($X$796:$X$923,1+$A$900-Assumptions!$B$80),$X$900&gt;INDEX($X$796:$X$923,1+$A$900+Assumptions!$B$80)),IF($F$900=1,$Y$900&gt;=INDEX($Y$796:$Y$923,1+$A$900-Assumptions!$B$81),$Y$900&gt;INDEX($Y$796:$Y$923,1+$A$900+Assumptions!$B$81)),IF($G$900=1,$Z$900&gt;=INDEX($Z$796:$Z$923,1+$A$900-Assumptions!$B$82),$Z$900&gt;INDEX($Z$796:$Z$923,1+$A$900+Assumptions!$B$82)),IF($H$900=1,$AA$900&gt;=INDEX($AA$796:$AA$923,1+$A$900-Assumptions!$B$83),$AA$900&gt;INDEX($AA$796:$AA$923,1+$A$900+Assumptions!$B$83))),1,0)</f>
        <v>0</v>
      </c>
    </row>
    <row r="901" customFormat="false" ht="15" hidden="true" customHeight="false" outlineLevel="0" collapsed="false">
      <c r="A901" s="6" t="n">
        <f aca="false">ROW()-ROW($A$796)+Assumptions!$B$4</f>
        <v>105</v>
      </c>
      <c r="B901" s="12" t="n">
        <f aca="false">MOD(QUOTIENT($A$901,Assumptions!$B$77),2)</f>
        <v>1</v>
      </c>
      <c r="C901" s="12" t="n">
        <f aca="false">MOD(QUOTIENT($A$901,Assumptions!$B$78),2)</f>
        <v>1</v>
      </c>
      <c r="D901" s="12" t="n">
        <f aca="false">MOD(QUOTIENT($A$901,Assumptions!$B$79),2)</f>
        <v>0</v>
      </c>
      <c r="E901" s="12" t="n">
        <f aca="false">MOD(QUOTIENT($A$901,Assumptions!$B$80),2)</f>
        <v>1</v>
      </c>
      <c r="F901" s="12" t="n">
        <f aca="false">MOD(QUOTIENT($A$901,Assumptions!$B$81),2)</f>
        <v>0</v>
      </c>
      <c r="G901" s="12" t="n">
        <f aca="false">MOD(QUOTIENT($A$901,Assumptions!$B$82),2)</f>
        <v>0</v>
      </c>
      <c r="H901" s="12" t="n">
        <f aca="false">MOD(QUOTIENT($A$901,Assumptions!$B$83),2)</f>
        <v>1</v>
      </c>
      <c r="I901" s="12" t="n">
        <f aca="false">IF($B$901=1,MIN(Assumptions!$B$67,MAX(Assumptions!$B$4,Assumptions!$B$26-(Assumptions!$B$4))),Assumptions!$B$4)</f>
        <v>30000000</v>
      </c>
      <c r="J901" s="12" t="n">
        <f aca="false">IF($C$901=1,MIN(Assumptions!$B$66,MAX(Assumptions!$B$4,Assumptions!$B$26-($I$901))),Assumptions!$B$4)</f>
        <v>300000000</v>
      </c>
      <c r="K901" s="12" t="n">
        <f aca="false">IF($D$901=1,MIN(Assumptions!$B$61,MAX(Assumptions!$B$4,Assumptions!$B$26-($I$901+$J$901))),Assumptions!$B$4)</f>
        <v>0</v>
      </c>
      <c r="L901" s="12" t="n">
        <f aca="false">IF($E$901=1,MIN(Assumptions!$B$56,MAX(Assumptions!$B$4,Assumptions!$B$26-($I$901+$J$901+$K$901))),Assumptions!$B$4)</f>
        <v>60000000</v>
      </c>
      <c r="M901" s="12" t="n">
        <f aca="false">IF($F$901=1,MIN(Assumptions!$B$51,MAX(Assumptions!$B$4,Assumptions!$B$26-($I$901+$J$901+$K$901+$L$901))),Assumptions!$B$4)</f>
        <v>0</v>
      </c>
      <c r="N901" s="12" t="n">
        <f aca="false">IF($G$901=1,MIN(Assumptions!$B$46,MAX(Assumptions!$B$4,Assumptions!$B$26-($I$901+$J$901+$K$901+$L$901+$M$901))),Assumptions!$B$4)</f>
        <v>0</v>
      </c>
      <c r="O901" s="12" t="n">
        <f aca="false">IF($H$901=1,MIN(Assumptions!$B$41,MAX(Assumptions!$B$4,Assumptions!$B$26-($I$901+$J$901+$K$901+$L$901+$M$901+$N$901))),Assumptions!$B$4)</f>
        <v>5000000</v>
      </c>
      <c r="P901" s="12" t="n">
        <f aca="false">$I$901+$J$901+$K$901+$L$901+$M$901+$N$901+$O$901</f>
        <v>395000000</v>
      </c>
      <c r="Q901" s="12" t="n">
        <f aca="false">MAX(Assumptions!$B$4,Assumptions!$B$26-$P$901)</f>
        <v>1605000000</v>
      </c>
      <c r="R901" s="12" t="n">
        <f aca="false">$J$785+$O$785+Assumptions!$B$20+IF($B$901=0,$D$785,Assumptions!$B$4)+IF($C$901=0,$AI$785,Assumptions!$B$4)+IF($D$901=0,$AF$785,Assumptions!$B$4)+IF($E$901=0,$AC$785,Assumptions!$B$4)+IF($F$901=0,$Z$785,Assumptions!$B$4)+IF($G$901=0,$W$785,Assumptions!$B$4)+IF($H$901=0,$T$785,Assumptions!$B$4)</f>
        <v>19043274.4169345</v>
      </c>
      <c r="S901" s="12" t="n">
        <f aca="false">IF($R$901&gt;Assumptions!$B$4,$Q$901/$R$901&gt;Assumptions!$B$13,FALSE())</f>
        <v>1</v>
      </c>
      <c r="T901" s="12" t="n">
        <f aca="false">IF($S$901,($Q$901+Assumptions!$B$14*Assumptions!$B$13)/($R$901+Assumptions!$B$14),IF($R$901&gt;Assumptions!$B$4,$Q$901/$R$901,Assumptions!$B$4))</f>
        <v>74.6172549673503</v>
      </c>
      <c r="U901" s="12" t="n">
        <f aca="false">IF($B$901=1,$I$901,$D$785*$T$901)</f>
        <v>30000000</v>
      </c>
      <c r="V901" s="12" t="n">
        <f aca="false">IF($C$901=1,$J$901,$AI$785*$T$901)</f>
        <v>300000000</v>
      </c>
      <c r="W901" s="12" t="n">
        <f aca="false">IF($D$901=1,$K$901,$AF$785*$T$901)</f>
        <v>129822105.062909</v>
      </c>
      <c r="X901" s="12" t="n">
        <f aca="false">IF($E$901=1,$L$901,$AC$785*$T$901)</f>
        <v>60000000</v>
      </c>
      <c r="Y901" s="12" t="n">
        <f aca="false">IF($F$901=1,$M$901,$Z$785*$T$901)</f>
        <v>223851764.902051</v>
      </c>
      <c r="Z901" s="12" t="n">
        <f aca="false">IF($G$901=1,$N$901,$W$785*$T$901)</f>
        <v>373086274.836752</v>
      </c>
      <c r="AA901" s="12" t="n">
        <f aca="false">IF($H$901=1,$O$901,$T$785*$T$901)</f>
        <v>5000000</v>
      </c>
      <c r="AB901" s="12" t="n">
        <f aca="false">($J$785+$O$785)*$T$901</f>
        <v>22641423.0737599</v>
      </c>
      <c r="AC901" s="12" t="n">
        <f aca="false">Assumptions!$B$20*$T$901</f>
        <v>671555294.706153</v>
      </c>
      <c r="AD901" s="12" t="n">
        <f aca="false">IF($S$901,Assumptions!$B$14*($T$901-Assumptions!$B$13),Assumptions!$B$4)</f>
        <v>184043137.418376</v>
      </c>
      <c r="AE901" s="12" t="n">
        <f aca="false">$U$901+$V$901+$W$901+$X$901+$Y$901+$Z$901+$AA$901+$AB$901+$AC$901+$AD$901</f>
        <v>2000000000</v>
      </c>
      <c r="AF901" s="12" t="n">
        <f aca="false">IF(AND(IF($B$901=1,$U$901&gt;=INDEX($U$796:$U$923,1+$A$901-Assumptions!$B$77),$U$901&gt;INDEX($U$796:$U$923,1+$A$901+Assumptions!$B$77)),IF($C$901=1,$V$901&gt;=INDEX($V$796:$V$923,1+$A$901-Assumptions!$B$78),$V$901&gt;INDEX($V$796:$V$923,1+$A$901+Assumptions!$B$78)),IF($D$901=1,$W$901&gt;=INDEX($W$796:$W$923,1+$A$901-Assumptions!$B$79),$W$901&gt;INDEX($W$796:$W$923,1+$A$901+Assumptions!$B$79)),IF($E$901=1,$X$901&gt;=INDEX($X$796:$X$923,1+$A$901-Assumptions!$B$80),$X$901&gt;INDEX($X$796:$X$923,1+$A$901+Assumptions!$B$80)),IF($F$901=1,$Y$901&gt;=INDEX($Y$796:$Y$923,1+$A$901-Assumptions!$B$81),$Y$901&gt;INDEX($Y$796:$Y$923,1+$A$901+Assumptions!$B$81)),IF($G$901=1,$Z$901&gt;=INDEX($Z$796:$Z$923,1+$A$901-Assumptions!$B$82),$Z$901&gt;INDEX($Z$796:$Z$923,1+$A$901+Assumptions!$B$82)),IF($H$901=1,$AA$901&gt;=INDEX($AA$796:$AA$923,1+$A$901-Assumptions!$B$83),$AA$901&gt;INDEX($AA$796:$AA$923,1+$A$901+Assumptions!$B$83))),1,0)</f>
        <v>0</v>
      </c>
    </row>
    <row r="902" customFormat="false" ht="15" hidden="true" customHeight="false" outlineLevel="0" collapsed="false">
      <c r="A902" s="6" t="n">
        <f aca="false">ROW()-ROW($A$796)+Assumptions!$B$4</f>
        <v>106</v>
      </c>
      <c r="B902" s="12" t="n">
        <f aca="false">MOD(QUOTIENT($A$902,Assumptions!$B$77),2)</f>
        <v>1</v>
      </c>
      <c r="C902" s="12" t="n">
        <f aca="false">MOD(QUOTIENT($A$902,Assumptions!$B$78),2)</f>
        <v>1</v>
      </c>
      <c r="D902" s="12" t="n">
        <f aca="false">MOD(QUOTIENT($A$902,Assumptions!$B$79),2)</f>
        <v>0</v>
      </c>
      <c r="E902" s="12" t="n">
        <f aca="false">MOD(QUOTIENT($A$902,Assumptions!$B$80),2)</f>
        <v>1</v>
      </c>
      <c r="F902" s="12" t="n">
        <f aca="false">MOD(QUOTIENT($A$902,Assumptions!$B$81),2)</f>
        <v>0</v>
      </c>
      <c r="G902" s="12" t="n">
        <f aca="false">MOD(QUOTIENT($A$902,Assumptions!$B$82),2)</f>
        <v>1</v>
      </c>
      <c r="H902" s="12" t="n">
        <f aca="false">MOD(QUOTIENT($A$902,Assumptions!$B$83),2)</f>
        <v>0</v>
      </c>
      <c r="I902" s="12" t="n">
        <f aca="false">IF($B$902=1,MIN(Assumptions!$B$67,MAX(Assumptions!$B$4,Assumptions!$B$26-(Assumptions!$B$4))),Assumptions!$B$4)</f>
        <v>30000000</v>
      </c>
      <c r="J902" s="12" t="n">
        <f aca="false">IF($C$902=1,MIN(Assumptions!$B$66,MAX(Assumptions!$B$4,Assumptions!$B$26-($I$902))),Assumptions!$B$4)</f>
        <v>300000000</v>
      </c>
      <c r="K902" s="12" t="n">
        <f aca="false">IF($D$902=1,MIN(Assumptions!$B$61,MAX(Assumptions!$B$4,Assumptions!$B$26-($I$902+$J$902))),Assumptions!$B$4)</f>
        <v>0</v>
      </c>
      <c r="L902" s="12" t="n">
        <f aca="false">IF($E$902=1,MIN(Assumptions!$B$56,MAX(Assumptions!$B$4,Assumptions!$B$26-($I$902+$J$902+$K$902))),Assumptions!$B$4)</f>
        <v>60000000</v>
      </c>
      <c r="M902" s="12" t="n">
        <f aca="false">IF($F$902=1,MIN(Assumptions!$B$51,MAX(Assumptions!$B$4,Assumptions!$B$26-($I$902+$J$902+$K$902+$L$902))),Assumptions!$B$4)</f>
        <v>0</v>
      </c>
      <c r="N902" s="12" t="n">
        <f aca="false">IF($G$902=1,MIN(Assumptions!$B$46,MAX(Assumptions!$B$4,Assumptions!$B$26-($I$902+$J$902+$K$902+$L$902+$M$902))),Assumptions!$B$4)</f>
        <v>15000000</v>
      </c>
      <c r="O902" s="12" t="n">
        <f aca="false">IF($H$902=1,MIN(Assumptions!$B$41,MAX(Assumptions!$B$4,Assumptions!$B$26-($I$902+$J$902+$K$902+$L$902+$M$902+$N$902))),Assumptions!$B$4)</f>
        <v>0</v>
      </c>
      <c r="P902" s="12" t="n">
        <f aca="false">$I$902+$J$902+$K$902+$L$902+$M$902+$N$902+$O$902</f>
        <v>405000000</v>
      </c>
      <c r="Q902" s="12" t="n">
        <f aca="false">MAX(Assumptions!$B$4,Assumptions!$B$26-$P$902)</f>
        <v>1595000000</v>
      </c>
      <c r="R902" s="12" t="n">
        <f aca="false">$J$785+$O$785+Assumptions!$B$20+IF($B$902=0,$D$785,Assumptions!$B$4)+IF($C$902=0,$AI$785,Assumptions!$B$4)+IF($D$902=0,$AF$785,Assumptions!$B$4)+IF($E$902=0,$AC$785,Assumptions!$B$4)+IF($F$902=0,$Z$785,Assumptions!$B$4)+IF($G$902=0,$W$785,Assumptions!$B$4)+IF($H$902=0,$T$785,Assumptions!$B$4)</f>
        <v>19043274.4169345</v>
      </c>
      <c r="S902" s="12" t="n">
        <f aca="false">IF($R$902&gt;Assumptions!$B$4,$Q$902/$R$902&gt;Assumptions!$B$13,FALSE())</f>
        <v>1</v>
      </c>
      <c r="T902" s="12" t="n">
        <f aca="false">IF($S$902,($Q$902+Assumptions!$B$14*Assumptions!$B$13)/($R$902+Assumptions!$B$14),IF($R$902&gt;Assumptions!$B$4,$Q$902/$R$902,Assumptions!$B$4))</f>
        <v>74.1530729768847</v>
      </c>
      <c r="U902" s="12" t="n">
        <f aca="false">IF($B$902=1,$I$902,$D$785*$T$902)</f>
        <v>30000000</v>
      </c>
      <c r="V902" s="12" t="n">
        <f aca="false">IF($C$902=1,$J$902,$AI$785*$T$902)</f>
        <v>300000000</v>
      </c>
      <c r="W902" s="12" t="n">
        <f aca="false">IF($D$902=1,$K$902,$AF$785*$T$902)</f>
        <v>129014502.543078</v>
      </c>
      <c r="X902" s="12" t="n">
        <f aca="false">IF($E$902=1,$L$902,$AC$785*$T$902)</f>
        <v>60000000</v>
      </c>
      <c r="Y902" s="12" t="n">
        <f aca="false">IF($F$902=1,$M$902,$Z$785*$T$902)</f>
        <v>222459218.930654</v>
      </c>
      <c r="Z902" s="12" t="n">
        <f aca="false">IF($G$902=1,$N$902,$W$785*$T$902)</f>
        <v>15000000</v>
      </c>
      <c r="AA902" s="12" t="n">
        <f aca="false">IF($H$902=1,$O$902,$T$785*$T$902)</f>
        <v>370765364.884423</v>
      </c>
      <c r="AB902" s="12" t="n">
        <f aca="false">($J$785+$O$785)*$T$902</f>
        <v>22500574.4076712</v>
      </c>
      <c r="AC902" s="12" t="n">
        <f aca="false">Assumptions!$B$20*$T$902</f>
        <v>667377656.791962</v>
      </c>
      <c r="AD902" s="12" t="n">
        <f aca="false">IF($S$902,Assumptions!$B$14*($T$902-Assumptions!$B$13),Assumptions!$B$4)</f>
        <v>182882682.442212</v>
      </c>
      <c r="AE902" s="12" t="n">
        <f aca="false">$U$902+$V$902+$W$902+$X$902+$Y$902+$Z$902+$AA$902+$AB$902+$AC$902+$AD$902</f>
        <v>2000000000</v>
      </c>
      <c r="AF902" s="12" t="n">
        <f aca="false">IF(AND(IF($B$902=1,$U$902&gt;=INDEX($U$796:$U$923,1+$A$902-Assumptions!$B$77),$U$902&gt;INDEX($U$796:$U$923,1+$A$902+Assumptions!$B$77)),IF($C$902=1,$V$902&gt;=INDEX($V$796:$V$923,1+$A$902-Assumptions!$B$78),$V$902&gt;INDEX($V$796:$V$923,1+$A$902+Assumptions!$B$78)),IF($D$902=1,$W$902&gt;=INDEX($W$796:$W$923,1+$A$902-Assumptions!$B$79),$W$902&gt;INDEX($W$796:$W$923,1+$A$902+Assumptions!$B$79)),IF($E$902=1,$X$902&gt;=INDEX($X$796:$X$923,1+$A$902-Assumptions!$B$80),$X$902&gt;INDEX($X$796:$X$923,1+$A$902+Assumptions!$B$80)),IF($F$902=1,$Y$902&gt;=INDEX($Y$796:$Y$923,1+$A$902-Assumptions!$B$81),$Y$902&gt;INDEX($Y$796:$Y$923,1+$A$902+Assumptions!$B$81)),IF($G$902=1,$Z$902&gt;=INDEX($Z$796:$Z$923,1+$A$902-Assumptions!$B$82),$Z$902&gt;INDEX($Z$796:$Z$923,1+$A$902+Assumptions!$B$82)),IF($H$902=1,$AA$902&gt;=INDEX($AA$796:$AA$923,1+$A$902-Assumptions!$B$83),$AA$902&gt;INDEX($AA$796:$AA$923,1+$A$902+Assumptions!$B$83))),1,0)</f>
        <v>0</v>
      </c>
    </row>
    <row r="903" customFormat="false" ht="15" hidden="true" customHeight="false" outlineLevel="0" collapsed="false">
      <c r="A903" s="6" t="n">
        <f aca="false">ROW()-ROW($A$796)+Assumptions!$B$4</f>
        <v>107</v>
      </c>
      <c r="B903" s="12" t="n">
        <f aca="false">MOD(QUOTIENT($A$903,Assumptions!$B$77),2)</f>
        <v>1</v>
      </c>
      <c r="C903" s="12" t="n">
        <f aca="false">MOD(QUOTIENT($A$903,Assumptions!$B$78),2)</f>
        <v>1</v>
      </c>
      <c r="D903" s="12" t="n">
        <f aca="false">MOD(QUOTIENT($A$903,Assumptions!$B$79),2)</f>
        <v>0</v>
      </c>
      <c r="E903" s="12" t="n">
        <f aca="false">MOD(QUOTIENT($A$903,Assumptions!$B$80),2)</f>
        <v>1</v>
      </c>
      <c r="F903" s="12" t="n">
        <f aca="false">MOD(QUOTIENT($A$903,Assumptions!$B$81),2)</f>
        <v>0</v>
      </c>
      <c r="G903" s="12" t="n">
        <f aca="false">MOD(QUOTIENT($A$903,Assumptions!$B$82),2)</f>
        <v>1</v>
      </c>
      <c r="H903" s="12" t="n">
        <f aca="false">MOD(QUOTIENT($A$903,Assumptions!$B$83),2)</f>
        <v>1</v>
      </c>
      <c r="I903" s="12" t="n">
        <f aca="false">IF($B$903=1,MIN(Assumptions!$B$67,MAX(Assumptions!$B$4,Assumptions!$B$26-(Assumptions!$B$4))),Assumptions!$B$4)</f>
        <v>30000000</v>
      </c>
      <c r="J903" s="12" t="n">
        <f aca="false">IF($C$903=1,MIN(Assumptions!$B$66,MAX(Assumptions!$B$4,Assumptions!$B$26-($I$903))),Assumptions!$B$4)</f>
        <v>300000000</v>
      </c>
      <c r="K903" s="12" t="n">
        <f aca="false">IF($D$903=1,MIN(Assumptions!$B$61,MAX(Assumptions!$B$4,Assumptions!$B$26-($I$903+$J$903))),Assumptions!$B$4)</f>
        <v>0</v>
      </c>
      <c r="L903" s="12" t="n">
        <f aca="false">IF($E$903=1,MIN(Assumptions!$B$56,MAX(Assumptions!$B$4,Assumptions!$B$26-($I$903+$J$903+$K$903))),Assumptions!$B$4)</f>
        <v>60000000</v>
      </c>
      <c r="M903" s="12" t="n">
        <f aca="false">IF($F$903=1,MIN(Assumptions!$B$51,MAX(Assumptions!$B$4,Assumptions!$B$26-($I$903+$J$903+$K$903+$L$903))),Assumptions!$B$4)</f>
        <v>0</v>
      </c>
      <c r="N903" s="12" t="n">
        <f aca="false">IF($G$903=1,MIN(Assumptions!$B$46,MAX(Assumptions!$B$4,Assumptions!$B$26-($I$903+$J$903+$K$903+$L$903+$M$903))),Assumptions!$B$4)</f>
        <v>15000000</v>
      </c>
      <c r="O903" s="12" t="n">
        <f aca="false">IF($H$903=1,MIN(Assumptions!$B$41,MAX(Assumptions!$B$4,Assumptions!$B$26-($I$903+$J$903+$K$903+$L$903+$M$903+$N$903))),Assumptions!$B$4)</f>
        <v>5000000</v>
      </c>
      <c r="P903" s="12" t="n">
        <f aca="false">$I$903+$J$903+$K$903+$L$903+$M$903+$N$903+$O$903</f>
        <v>410000000</v>
      </c>
      <c r="Q903" s="12" t="n">
        <f aca="false">MAX(Assumptions!$B$4,Assumptions!$B$26-$P$903)</f>
        <v>1590000000</v>
      </c>
      <c r="R903" s="12" t="n">
        <f aca="false">$J$785+$O$785+Assumptions!$B$20+IF($B$903=0,$D$785,Assumptions!$B$4)+IF($C$903=0,$AI$785,Assumptions!$B$4)+IF($D$903=0,$AF$785,Assumptions!$B$4)+IF($E$903=0,$AC$785,Assumptions!$B$4)+IF($F$903=0,$Z$785,Assumptions!$B$4)+IF($G$903=0,$W$785,Assumptions!$B$4)+IF($H$903=0,$T$785,Assumptions!$B$4)</f>
        <v>14043274.4169345</v>
      </c>
      <c r="S903" s="12" t="n">
        <f aca="false">IF($R$903&gt;Assumptions!$B$4,$Q$903/$R$903&gt;Assumptions!$B$13,FALSE())</f>
        <v>1</v>
      </c>
      <c r="T903" s="12" t="n">
        <f aca="false">IF($S$903,($Q$903+Assumptions!$B$14*Assumptions!$B$13)/($R$903+Assumptions!$B$14),IF($R$903&gt;Assumptions!$B$4,$Q$903/$R$903,Assumptions!$B$4))</f>
        <v>96.2626841497494</v>
      </c>
      <c r="U903" s="12" t="n">
        <f aca="false">IF($B$903=1,$I$903,$D$785*$T$903)</f>
        <v>30000000</v>
      </c>
      <c r="V903" s="12" t="n">
        <f aca="false">IF($C$903=1,$J$903,$AI$785*$T$903)</f>
        <v>300000000</v>
      </c>
      <c r="W903" s="12" t="n">
        <f aca="false">IF($D$903=1,$K$903,$AF$785*$T$903)</f>
        <v>167481694.425701</v>
      </c>
      <c r="X903" s="12" t="n">
        <f aca="false">IF($E$903=1,$L$903,$AC$785*$T$903)</f>
        <v>60000000</v>
      </c>
      <c r="Y903" s="12" t="n">
        <f aca="false">IF($F$903=1,$M$903,$Z$785*$T$903)</f>
        <v>288788052.449248</v>
      </c>
      <c r="Z903" s="12" t="n">
        <f aca="false">IF($G$903=1,$N$903,$W$785*$T$903)</f>
        <v>15000000</v>
      </c>
      <c r="AA903" s="12" t="n">
        <f aca="false">IF($H$903=1,$O$903,$T$785*$T$903)</f>
        <v>5000000</v>
      </c>
      <c r="AB903" s="12" t="n">
        <f aca="false">($J$785+$O$785)*$T$903</f>
        <v>29209385.4029323</v>
      </c>
      <c r="AC903" s="12" t="n">
        <f aca="false">Assumptions!$B$20*$T$903</f>
        <v>866364157.347745</v>
      </c>
      <c r="AD903" s="12" t="n">
        <f aca="false">IF($S$903,Assumptions!$B$14*($T$903-Assumptions!$B$13),Assumptions!$B$4)</f>
        <v>238156710.374374</v>
      </c>
      <c r="AE903" s="12" t="n">
        <f aca="false">$U$903+$V$903+$W$903+$X$903+$Y$903+$Z$903+$AA$903+$AB$903+$AC$903+$AD$903</f>
        <v>2000000000</v>
      </c>
      <c r="AF903" s="12" t="n">
        <f aca="false">IF(AND(IF($B$903=1,$U$903&gt;=INDEX($U$796:$U$923,1+$A$903-Assumptions!$B$77),$U$903&gt;INDEX($U$796:$U$923,1+$A$903+Assumptions!$B$77)),IF($C$903=1,$V$903&gt;=INDEX($V$796:$V$923,1+$A$903-Assumptions!$B$78),$V$903&gt;INDEX($V$796:$V$923,1+$A$903+Assumptions!$B$78)),IF($D$903=1,$W$903&gt;=INDEX($W$796:$W$923,1+$A$903-Assumptions!$B$79),$W$903&gt;INDEX($W$796:$W$923,1+$A$903+Assumptions!$B$79)),IF($E$903=1,$X$903&gt;=INDEX($X$796:$X$923,1+$A$903-Assumptions!$B$80),$X$903&gt;INDEX($X$796:$X$923,1+$A$903+Assumptions!$B$80)),IF($F$903=1,$Y$903&gt;=INDEX($Y$796:$Y$923,1+$A$903-Assumptions!$B$81),$Y$903&gt;INDEX($Y$796:$Y$923,1+$A$903+Assumptions!$B$81)),IF($G$903=1,$Z$903&gt;=INDEX($Z$796:$Z$923,1+$A$903-Assumptions!$B$82),$Z$903&gt;INDEX($Z$796:$Z$923,1+$A$903+Assumptions!$B$82)),IF($H$903=1,$AA$903&gt;=INDEX($AA$796:$AA$923,1+$A$903-Assumptions!$B$83),$AA$903&gt;INDEX($AA$796:$AA$923,1+$A$903+Assumptions!$B$83))),1,0)</f>
        <v>0</v>
      </c>
    </row>
    <row r="904" customFormat="false" ht="15" hidden="true" customHeight="false" outlineLevel="0" collapsed="false">
      <c r="A904" s="6" t="n">
        <f aca="false">ROW()-ROW($A$796)+Assumptions!$B$4</f>
        <v>108</v>
      </c>
      <c r="B904" s="12" t="n">
        <f aca="false">MOD(QUOTIENT($A$904,Assumptions!$B$77),2)</f>
        <v>1</v>
      </c>
      <c r="C904" s="12" t="n">
        <f aca="false">MOD(QUOTIENT($A$904,Assumptions!$B$78),2)</f>
        <v>1</v>
      </c>
      <c r="D904" s="12" t="n">
        <f aca="false">MOD(QUOTIENT($A$904,Assumptions!$B$79),2)</f>
        <v>0</v>
      </c>
      <c r="E904" s="12" t="n">
        <f aca="false">MOD(QUOTIENT($A$904,Assumptions!$B$80),2)</f>
        <v>1</v>
      </c>
      <c r="F904" s="12" t="n">
        <f aca="false">MOD(QUOTIENT($A$904,Assumptions!$B$81),2)</f>
        <v>1</v>
      </c>
      <c r="G904" s="12" t="n">
        <f aca="false">MOD(QUOTIENT($A$904,Assumptions!$B$82),2)</f>
        <v>0</v>
      </c>
      <c r="H904" s="12" t="n">
        <f aca="false">MOD(QUOTIENT($A$904,Assumptions!$B$83),2)</f>
        <v>0</v>
      </c>
      <c r="I904" s="12" t="n">
        <f aca="false">IF($B$904=1,MIN(Assumptions!$B$67,MAX(Assumptions!$B$4,Assumptions!$B$26-(Assumptions!$B$4))),Assumptions!$B$4)</f>
        <v>30000000</v>
      </c>
      <c r="J904" s="12" t="n">
        <f aca="false">IF($C$904=1,MIN(Assumptions!$B$66,MAX(Assumptions!$B$4,Assumptions!$B$26-($I$904))),Assumptions!$B$4)</f>
        <v>300000000</v>
      </c>
      <c r="K904" s="12" t="n">
        <f aca="false">IF($D$904=1,MIN(Assumptions!$B$61,MAX(Assumptions!$B$4,Assumptions!$B$26-($I$904+$J$904))),Assumptions!$B$4)</f>
        <v>0</v>
      </c>
      <c r="L904" s="12" t="n">
        <f aca="false">IF($E$904=1,MIN(Assumptions!$B$56,MAX(Assumptions!$B$4,Assumptions!$B$26-($I$904+$J$904+$K$904))),Assumptions!$B$4)</f>
        <v>60000000</v>
      </c>
      <c r="M904" s="12" t="n">
        <f aca="false">IF($F$904=1,MIN(Assumptions!$B$51,MAX(Assumptions!$B$4,Assumptions!$B$26-($I$904+$J$904+$K$904+$L$904))),Assumptions!$B$4)</f>
        <v>30000000</v>
      </c>
      <c r="N904" s="12" t="n">
        <f aca="false">IF($G$904=1,MIN(Assumptions!$B$46,MAX(Assumptions!$B$4,Assumptions!$B$26-($I$904+$J$904+$K$904+$L$904+$M$904))),Assumptions!$B$4)</f>
        <v>0</v>
      </c>
      <c r="O904" s="12" t="n">
        <f aca="false">IF($H$904=1,MIN(Assumptions!$B$41,MAX(Assumptions!$B$4,Assumptions!$B$26-($I$904+$J$904+$K$904+$L$904+$M$904+$N$904))),Assumptions!$B$4)</f>
        <v>0</v>
      </c>
      <c r="P904" s="12" t="n">
        <f aca="false">$I$904+$J$904+$K$904+$L$904+$M$904+$N$904+$O$904</f>
        <v>420000000</v>
      </c>
      <c r="Q904" s="12" t="n">
        <f aca="false">MAX(Assumptions!$B$4,Assumptions!$B$26-$P$904)</f>
        <v>1580000000</v>
      </c>
      <c r="R904" s="12" t="n">
        <f aca="false">$J$785+$O$785+Assumptions!$B$20+IF($B$904=0,$D$785,Assumptions!$B$4)+IF($C$904=0,$AI$785,Assumptions!$B$4)+IF($D$904=0,$AF$785,Assumptions!$B$4)+IF($E$904=0,$AC$785,Assumptions!$B$4)+IF($F$904=0,$Z$785,Assumptions!$B$4)+IF($G$904=0,$W$785,Assumptions!$B$4)+IF($H$904=0,$T$785,Assumptions!$B$4)</f>
        <v>21043274.4169345</v>
      </c>
      <c r="S904" s="12" t="n">
        <f aca="false">IF($R$904&gt;Assumptions!$B$4,$Q$904/$R$904&gt;Assumptions!$B$13,FALSE())</f>
        <v>1</v>
      </c>
      <c r="T904" s="12" t="n">
        <f aca="false">IF($S$904,($Q$904+Assumptions!$B$14*Assumptions!$B$13)/($R$904+Assumptions!$B$14),IF($R$904&gt;Assumptions!$B$4,$Q$904/$R$904,Assumptions!$B$4))</f>
        <v>67.216648456585</v>
      </c>
      <c r="U904" s="12" t="n">
        <f aca="false">IF($B$904=1,$I$904,$D$785*$T$904)</f>
        <v>30000000</v>
      </c>
      <c r="V904" s="12" t="n">
        <f aca="false">IF($C$904=1,$J$904,$AI$785*$T$904)</f>
        <v>300000000</v>
      </c>
      <c r="W904" s="12" t="n">
        <f aca="false">IF($D$904=1,$K$904,$AF$785*$T$904)</f>
        <v>116946231.829698</v>
      </c>
      <c r="X904" s="12" t="n">
        <f aca="false">IF($E$904=1,$L$904,$AC$785*$T$904)</f>
        <v>60000000</v>
      </c>
      <c r="Y904" s="12" t="n">
        <f aca="false">IF($F$904=1,$M$904,$Z$785*$T$904)</f>
        <v>30000000</v>
      </c>
      <c r="Z904" s="12" t="n">
        <f aca="false">IF($G$904=1,$N$904,$W$785*$T$904)</f>
        <v>336083242.282925</v>
      </c>
      <c r="AA904" s="12" t="n">
        <f aca="false">IF($H$904=1,$O$904,$T$785*$T$904)</f>
        <v>336083242.282925</v>
      </c>
      <c r="AB904" s="12" t="n">
        <f aca="false">($J$785+$O$785)*$T$904</f>
        <v>20395826.3537254</v>
      </c>
      <c r="AC904" s="12" t="n">
        <f aca="false">Assumptions!$B$20*$T$904</f>
        <v>604949836.109265</v>
      </c>
      <c r="AD904" s="12" t="n">
        <f aca="false">IF($S$904,Assumptions!$B$14*($T$904-Assumptions!$B$13),Assumptions!$B$4)</f>
        <v>165541621.141462</v>
      </c>
      <c r="AE904" s="12" t="n">
        <f aca="false">$U$904+$V$904+$W$904+$X$904+$Y$904+$Z$904+$AA$904+$AB$904+$AC$904+$AD$904</f>
        <v>2000000000</v>
      </c>
      <c r="AF904" s="12" t="n">
        <f aca="false">IF(AND(IF($B$904=1,$U$904&gt;=INDEX($U$796:$U$923,1+$A$904-Assumptions!$B$77),$U$904&gt;INDEX($U$796:$U$923,1+$A$904+Assumptions!$B$77)),IF($C$904=1,$V$904&gt;=INDEX($V$796:$V$923,1+$A$904-Assumptions!$B$78),$V$904&gt;INDEX($V$796:$V$923,1+$A$904+Assumptions!$B$78)),IF($D$904=1,$W$904&gt;=INDEX($W$796:$W$923,1+$A$904-Assumptions!$B$79),$W$904&gt;INDEX($W$796:$W$923,1+$A$904+Assumptions!$B$79)),IF($E$904=1,$X$904&gt;=INDEX($X$796:$X$923,1+$A$904-Assumptions!$B$80),$X$904&gt;INDEX($X$796:$X$923,1+$A$904+Assumptions!$B$80)),IF($F$904=1,$Y$904&gt;=INDEX($Y$796:$Y$923,1+$A$904-Assumptions!$B$81),$Y$904&gt;INDEX($Y$796:$Y$923,1+$A$904+Assumptions!$B$81)),IF($G$904=1,$Z$904&gt;=INDEX($Z$796:$Z$923,1+$A$904-Assumptions!$B$82),$Z$904&gt;INDEX($Z$796:$Z$923,1+$A$904+Assumptions!$B$82)),IF($H$904=1,$AA$904&gt;=INDEX($AA$796:$AA$923,1+$A$904-Assumptions!$B$83),$AA$904&gt;INDEX($AA$796:$AA$923,1+$A$904+Assumptions!$B$83))),1,0)</f>
        <v>0</v>
      </c>
    </row>
    <row r="905" customFormat="false" ht="15" hidden="true" customHeight="false" outlineLevel="0" collapsed="false">
      <c r="A905" s="6" t="n">
        <f aca="false">ROW()-ROW($A$796)+Assumptions!$B$4</f>
        <v>109</v>
      </c>
      <c r="B905" s="12" t="n">
        <f aca="false">MOD(QUOTIENT($A$905,Assumptions!$B$77),2)</f>
        <v>1</v>
      </c>
      <c r="C905" s="12" t="n">
        <f aca="false">MOD(QUOTIENT($A$905,Assumptions!$B$78),2)</f>
        <v>1</v>
      </c>
      <c r="D905" s="12" t="n">
        <f aca="false">MOD(QUOTIENT($A$905,Assumptions!$B$79),2)</f>
        <v>0</v>
      </c>
      <c r="E905" s="12" t="n">
        <f aca="false">MOD(QUOTIENT($A$905,Assumptions!$B$80),2)</f>
        <v>1</v>
      </c>
      <c r="F905" s="12" t="n">
        <f aca="false">MOD(QUOTIENT($A$905,Assumptions!$B$81),2)</f>
        <v>1</v>
      </c>
      <c r="G905" s="12" t="n">
        <f aca="false">MOD(QUOTIENT($A$905,Assumptions!$B$82),2)</f>
        <v>0</v>
      </c>
      <c r="H905" s="12" t="n">
        <f aca="false">MOD(QUOTIENT($A$905,Assumptions!$B$83),2)</f>
        <v>1</v>
      </c>
      <c r="I905" s="12" t="n">
        <f aca="false">IF($B$905=1,MIN(Assumptions!$B$67,MAX(Assumptions!$B$4,Assumptions!$B$26-(Assumptions!$B$4))),Assumptions!$B$4)</f>
        <v>30000000</v>
      </c>
      <c r="J905" s="12" t="n">
        <f aca="false">IF($C$905=1,MIN(Assumptions!$B$66,MAX(Assumptions!$B$4,Assumptions!$B$26-($I$905))),Assumptions!$B$4)</f>
        <v>300000000</v>
      </c>
      <c r="K905" s="12" t="n">
        <f aca="false">IF($D$905=1,MIN(Assumptions!$B$61,MAX(Assumptions!$B$4,Assumptions!$B$26-($I$905+$J$905))),Assumptions!$B$4)</f>
        <v>0</v>
      </c>
      <c r="L905" s="12" t="n">
        <f aca="false">IF($E$905=1,MIN(Assumptions!$B$56,MAX(Assumptions!$B$4,Assumptions!$B$26-($I$905+$J$905+$K$905))),Assumptions!$B$4)</f>
        <v>60000000</v>
      </c>
      <c r="M905" s="12" t="n">
        <f aca="false">IF($F$905=1,MIN(Assumptions!$B$51,MAX(Assumptions!$B$4,Assumptions!$B$26-($I$905+$J$905+$K$905+$L$905))),Assumptions!$B$4)</f>
        <v>30000000</v>
      </c>
      <c r="N905" s="12" t="n">
        <f aca="false">IF($G$905=1,MIN(Assumptions!$B$46,MAX(Assumptions!$B$4,Assumptions!$B$26-($I$905+$J$905+$K$905+$L$905+$M$905))),Assumptions!$B$4)</f>
        <v>0</v>
      </c>
      <c r="O905" s="12" t="n">
        <f aca="false">IF($H$905=1,MIN(Assumptions!$B$41,MAX(Assumptions!$B$4,Assumptions!$B$26-($I$905+$J$905+$K$905+$L$905+$M$905+$N$905))),Assumptions!$B$4)</f>
        <v>5000000</v>
      </c>
      <c r="P905" s="12" t="n">
        <f aca="false">$I$905+$J$905+$K$905+$L$905+$M$905+$N$905+$O$905</f>
        <v>425000000</v>
      </c>
      <c r="Q905" s="12" t="n">
        <f aca="false">MAX(Assumptions!$B$4,Assumptions!$B$26-$P$905)</f>
        <v>1575000000</v>
      </c>
      <c r="R905" s="12" t="n">
        <f aca="false">$J$785+$O$785+Assumptions!$B$20+IF($B$905=0,$D$785,Assumptions!$B$4)+IF($C$905=0,$AI$785,Assumptions!$B$4)+IF($D$905=0,$AF$785,Assumptions!$B$4)+IF($E$905=0,$AC$785,Assumptions!$B$4)+IF($F$905=0,$Z$785,Assumptions!$B$4)+IF($G$905=0,$W$785,Assumptions!$B$4)+IF($H$905=0,$T$785,Assumptions!$B$4)</f>
        <v>16043274.4169345</v>
      </c>
      <c r="S905" s="12" t="n">
        <f aca="false">IF($R$905&gt;Assumptions!$B$4,$Q$905/$R$905&gt;Assumptions!$B$13,FALSE())</f>
        <v>1</v>
      </c>
      <c r="T905" s="12" t="n">
        <f aca="false">IF($S$905,($Q$905+Assumptions!$B$14*Assumptions!$B$13)/($R$905+Assumptions!$B$14),IF($R$905&gt;Assumptions!$B$4,$Q$905/$R$905,Assumptions!$B$4))</f>
        <v>85.0712751443379</v>
      </c>
      <c r="U905" s="12" t="n">
        <f aca="false">IF($B$905=1,$I$905,$D$785*$T$905)</f>
        <v>30000000</v>
      </c>
      <c r="V905" s="12" t="n">
        <f aca="false">IF($C$905=1,$J$905,$AI$785*$T$905)</f>
        <v>300000000</v>
      </c>
      <c r="W905" s="12" t="n">
        <f aca="false">IF($D$905=1,$K$905,$AF$785*$T$905)</f>
        <v>148010430.354968</v>
      </c>
      <c r="X905" s="12" t="n">
        <f aca="false">IF($E$905=1,$L$905,$AC$785*$T$905)</f>
        <v>60000000</v>
      </c>
      <c r="Y905" s="12" t="n">
        <f aca="false">IF($F$905=1,$M$905,$Z$785*$T$905)</f>
        <v>30000000</v>
      </c>
      <c r="Z905" s="12" t="n">
        <f aca="false">IF($G$905=1,$N$905,$W$785*$T$905)</f>
        <v>425356375.721689</v>
      </c>
      <c r="AA905" s="12" t="n">
        <f aca="false">IF($H$905=1,$O$905,$T$785*$T$905)</f>
        <v>5000000</v>
      </c>
      <c r="AB905" s="12" t="n">
        <f aca="false">($J$785+$O$785)*$T$905</f>
        <v>25813529.7634575</v>
      </c>
      <c r="AC905" s="12" t="n">
        <f aca="false">Assumptions!$B$20*$T$905</f>
        <v>765641476.299041</v>
      </c>
      <c r="AD905" s="12" t="n">
        <f aca="false">IF($S$905,Assumptions!$B$14*($T$905-Assumptions!$B$13),Assumptions!$B$4)</f>
        <v>210178187.860845</v>
      </c>
      <c r="AE905" s="12" t="n">
        <f aca="false">$U$905+$V$905+$W$905+$X$905+$Y$905+$Z$905+$AA$905+$AB$905+$AC$905+$AD$905</f>
        <v>2000000000</v>
      </c>
      <c r="AF905" s="12" t="n">
        <f aca="false">IF(AND(IF($B$905=1,$U$905&gt;=INDEX($U$796:$U$923,1+$A$905-Assumptions!$B$77),$U$905&gt;INDEX($U$796:$U$923,1+$A$905+Assumptions!$B$77)),IF($C$905=1,$V$905&gt;=INDEX($V$796:$V$923,1+$A$905-Assumptions!$B$78),$V$905&gt;INDEX($V$796:$V$923,1+$A$905+Assumptions!$B$78)),IF($D$905=1,$W$905&gt;=INDEX($W$796:$W$923,1+$A$905-Assumptions!$B$79),$W$905&gt;INDEX($W$796:$W$923,1+$A$905+Assumptions!$B$79)),IF($E$905=1,$X$905&gt;=INDEX($X$796:$X$923,1+$A$905-Assumptions!$B$80),$X$905&gt;INDEX($X$796:$X$923,1+$A$905+Assumptions!$B$80)),IF($F$905=1,$Y$905&gt;=INDEX($Y$796:$Y$923,1+$A$905-Assumptions!$B$81),$Y$905&gt;INDEX($Y$796:$Y$923,1+$A$905+Assumptions!$B$81)),IF($G$905=1,$Z$905&gt;=INDEX($Z$796:$Z$923,1+$A$905-Assumptions!$B$82),$Z$905&gt;INDEX($Z$796:$Z$923,1+$A$905+Assumptions!$B$82)),IF($H$905=1,$AA$905&gt;=INDEX($AA$796:$AA$923,1+$A$905-Assumptions!$B$83),$AA$905&gt;INDEX($AA$796:$AA$923,1+$A$905+Assumptions!$B$83))),1,0)</f>
        <v>0</v>
      </c>
    </row>
    <row r="906" customFormat="false" ht="15" hidden="true" customHeight="false" outlineLevel="0" collapsed="false">
      <c r="A906" s="6" t="n">
        <f aca="false">ROW()-ROW($A$796)+Assumptions!$B$4</f>
        <v>110</v>
      </c>
      <c r="B906" s="12" t="n">
        <f aca="false">MOD(QUOTIENT($A$906,Assumptions!$B$77),2)</f>
        <v>1</v>
      </c>
      <c r="C906" s="12" t="n">
        <f aca="false">MOD(QUOTIENT($A$906,Assumptions!$B$78),2)</f>
        <v>1</v>
      </c>
      <c r="D906" s="12" t="n">
        <f aca="false">MOD(QUOTIENT($A$906,Assumptions!$B$79),2)</f>
        <v>0</v>
      </c>
      <c r="E906" s="12" t="n">
        <f aca="false">MOD(QUOTIENT($A$906,Assumptions!$B$80),2)</f>
        <v>1</v>
      </c>
      <c r="F906" s="12" t="n">
        <f aca="false">MOD(QUOTIENT($A$906,Assumptions!$B$81),2)</f>
        <v>1</v>
      </c>
      <c r="G906" s="12" t="n">
        <f aca="false">MOD(QUOTIENT($A$906,Assumptions!$B$82),2)</f>
        <v>1</v>
      </c>
      <c r="H906" s="12" t="n">
        <f aca="false">MOD(QUOTIENT($A$906,Assumptions!$B$83),2)</f>
        <v>0</v>
      </c>
      <c r="I906" s="12" t="n">
        <f aca="false">IF($B$906=1,MIN(Assumptions!$B$67,MAX(Assumptions!$B$4,Assumptions!$B$26-(Assumptions!$B$4))),Assumptions!$B$4)</f>
        <v>30000000</v>
      </c>
      <c r="J906" s="12" t="n">
        <f aca="false">IF($C$906=1,MIN(Assumptions!$B$66,MAX(Assumptions!$B$4,Assumptions!$B$26-($I$906))),Assumptions!$B$4)</f>
        <v>300000000</v>
      </c>
      <c r="K906" s="12" t="n">
        <f aca="false">IF($D$906=1,MIN(Assumptions!$B$61,MAX(Assumptions!$B$4,Assumptions!$B$26-($I$906+$J$906))),Assumptions!$B$4)</f>
        <v>0</v>
      </c>
      <c r="L906" s="12" t="n">
        <f aca="false">IF($E$906=1,MIN(Assumptions!$B$56,MAX(Assumptions!$B$4,Assumptions!$B$26-($I$906+$J$906+$K$906))),Assumptions!$B$4)</f>
        <v>60000000</v>
      </c>
      <c r="M906" s="12" t="n">
        <f aca="false">IF($F$906=1,MIN(Assumptions!$B$51,MAX(Assumptions!$B$4,Assumptions!$B$26-($I$906+$J$906+$K$906+$L$906))),Assumptions!$B$4)</f>
        <v>30000000</v>
      </c>
      <c r="N906" s="12" t="n">
        <f aca="false">IF($G$906=1,MIN(Assumptions!$B$46,MAX(Assumptions!$B$4,Assumptions!$B$26-($I$906+$J$906+$K$906+$L$906+$M$906))),Assumptions!$B$4)</f>
        <v>15000000</v>
      </c>
      <c r="O906" s="12" t="n">
        <f aca="false">IF($H$906=1,MIN(Assumptions!$B$41,MAX(Assumptions!$B$4,Assumptions!$B$26-($I$906+$J$906+$K$906+$L$906+$M$906+$N$906))),Assumptions!$B$4)</f>
        <v>0</v>
      </c>
      <c r="P906" s="12" t="n">
        <f aca="false">$I$906+$J$906+$K$906+$L$906+$M$906+$N$906+$O$906</f>
        <v>435000000</v>
      </c>
      <c r="Q906" s="12" t="n">
        <f aca="false">MAX(Assumptions!$B$4,Assumptions!$B$26-$P$906)</f>
        <v>1565000000</v>
      </c>
      <c r="R906" s="12" t="n">
        <f aca="false">$J$785+$O$785+Assumptions!$B$20+IF($B$906=0,$D$785,Assumptions!$B$4)+IF($C$906=0,$AI$785,Assumptions!$B$4)+IF($D$906=0,$AF$785,Assumptions!$B$4)+IF($E$906=0,$AC$785,Assumptions!$B$4)+IF($F$906=0,$Z$785,Assumptions!$B$4)+IF($G$906=0,$W$785,Assumptions!$B$4)+IF($H$906=0,$T$785,Assumptions!$B$4)</f>
        <v>16043274.4169345</v>
      </c>
      <c r="S906" s="12" t="n">
        <f aca="false">IF($R$906&gt;Assumptions!$B$4,$Q$906/$R$906&gt;Assumptions!$B$13,FALSE())</f>
        <v>1</v>
      </c>
      <c r="T906" s="12" t="n">
        <f aca="false">IF($S$906,($Q$906+Assumptions!$B$14*Assumptions!$B$13)/($R$906+Assumptions!$B$14),IF($R$906&gt;Assumptions!$B$4,$Q$906/$R$906,Assumptions!$B$4))</f>
        <v>84.5319960625988</v>
      </c>
      <c r="U906" s="12" t="n">
        <f aca="false">IF($B$906=1,$I$906,$D$785*$T$906)</f>
        <v>30000000</v>
      </c>
      <c r="V906" s="12" t="n">
        <f aca="false">IF($C$906=1,$J$906,$AI$785*$T$906)</f>
        <v>300000000</v>
      </c>
      <c r="W906" s="12" t="n">
        <f aca="false">IF($D$906=1,$K$906,$AF$785*$T$906)</f>
        <v>147072170.891545</v>
      </c>
      <c r="X906" s="12" t="n">
        <f aca="false">IF($E$906=1,$L$906,$AC$785*$T$906)</f>
        <v>60000000</v>
      </c>
      <c r="Y906" s="12" t="n">
        <f aca="false">IF($F$906=1,$M$906,$Z$785*$T$906)</f>
        <v>30000000</v>
      </c>
      <c r="Z906" s="12" t="n">
        <f aca="false">IF($G$906=1,$N$906,$W$785*$T$906)</f>
        <v>15000000</v>
      </c>
      <c r="AA906" s="12" t="n">
        <f aca="false">IF($H$906=1,$O$906,$T$785*$T$906)</f>
        <v>422659980.312994</v>
      </c>
      <c r="AB906" s="12" t="n">
        <f aca="false">($J$785+$O$785)*$T$906</f>
        <v>25649894.075575</v>
      </c>
      <c r="AC906" s="12" t="n">
        <f aca="false">Assumptions!$B$20*$T$906</f>
        <v>760787964.563389</v>
      </c>
      <c r="AD906" s="12" t="n">
        <f aca="false">IF($S$906,Assumptions!$B$14*($T$906-Assumptions!$B$13),Assumptions!$B$4)</f>
        <v>208829990.156497</v>
      </c>
      <c r="AE906" s="12" t="n">
        <f aca="false">$U$906+$V$906+$W$906+$X$906+$Y$906+$Z$906+$AA$906+$AB$906+$AC$906+$AD$906</f>
        <v>2000000000</v>
      </c>
      <c r="AF906" s="12" t="n">
        <f aca="false">IF(AND(IF($B$906=1,$U$906&gt;=INDEX($U$796:$U$923,1+$A$906-Assumptions!$B$77),$U$906&gt;INDEX($U$796:$U$923,1+$A$906+Assumptions!$B$77)),IF($C$906=1,$V$906&gt;=INDEX($V$796:$V$923,1+$A$906-Assumptions!$B$78),$V$906&gt;INDEX($V$796:$V$923,1+$A$906+Assumptions!$B$78)),IF($D$906=1,$W$906&gt;=INDEX($W$796:$W$923,1+$A$906-Assumptions!$B$79),$W$906&gt;INDEX($W$796:$W$923,1+$A$906+Assumptions!$B$79)),IF($E$906=1,$X$906&gt;=INDEX($X$796:$X$923,1+$A$906-Assumptions!$B$80),$X$906&gt;INDEX($X$796:$X$923,1+$A$906+Assumptions!$B$80)),IF($F$906=1,$Y$906&gt;=INDEX($Y$796:$Y$923,1+$A$906-Assumptions!$B$81),$Y$906&gt;INDEX($Y$796:$Y$923,1+$A$906+Assumptions!$B$81)),IF($G$906=1,$Z$906&gt;=INDEX($Z$796:$Z$923,1+$A$906-Assumptions!$B$82),$Z$906&gt;INDEX($Z$796:$Z$923,1+$A$906+Assumptions!$B$82)),IF($H$906=1,$AA$906&gt;=INDEX($AA$796:$AA$923,1+$A$906-Assumptions!$B$83),$AA$906&gt;INDEX($AA$796:$AA$923,1+$A$906+Assumptions!$B$83))),1,0)</f>
        <v>0</v>
      </c>
    </row>
    <row r="907" customFormat="false" ht="15" hidden="true" customHeight="false" outlineLevel="0" collapsed="false">
      <c r="A907" s="6" t="n">
        <f aca="false">ROW()-ROW($A$796)+Assumptions!$B$4</f>
        <v>111</v>
      </c>
      <c r="B907" s="12" t="n">
        <f aca="false">MOD(QUOTIENT($A$907,Assumptions!$B$77),2)</f>
        <v>1</v>
      </c>
      <c r="C907" s="12" t="n">
        <f aca="false">MOD(QUOTIENT($A$907,Assumptions!$B$78),2)</f>
        <v>1</v>
      </c>
      <c r="D907" s="12" t="n">
        <f aca="false">MOD(QUOTIENT($A$907,Assumptions!$B$79),2)</f>
        <v>0</v>
      </c>
      <c r="E907" s="12" t="n">
        <f aca="false">MOD(QUOTIENT($A$907,Assumptions!$B$80),2)</f>
        <v>1</v>
      </c>
      <c r="F907" s="12" t="n">
        <f aca="false">MOD(QUOTIENT($A$907,Assumptions!$B$81),2)</f>
        <v>1</v>
      </c>
      <c r="G907" s="12" t="n">
        <f aca="false">MOD(QUOTIENT($A$907,Assumptions!$B$82),2)</f>
        <v>1</v>
      </c>
      <c r="H907" s="12" t="n">
        <f aca="false">MOD(QUOTIENT($A$907,Assumptions!$B$83),2)</f>
        <v>1</v>
      </c>
      <c r="I907" s="12" t="n">
        <f aca="false">IF($B$907=1,MIN(Assumptions!$B$67,MAX(Assumptions!$B$4,Assumptions!$B$26-(Assumptions!$B$4))),Assumptions!$B$4)</f>
        <v>30000000</v>
      </c>
      <c r="J907" s="12" t="n">
        <f aca="false">IF($C$907=1,MIN(Assumptions!$B$66,MAX(Assumptions!$B$4,Assumptions!$B$26-($I$907))),Assumptions!$B$4)</f>
        <v>300000000</v>
      </c>
      <c r="K907" s="12" t="n">
        <f aca="false">IF($D$907=1,MIN(Assumptions!$B$61,MAX(Assumptions!$B$4,Assumptions!$B$26-($I$907+$J$907))),Assumptions!$B$4)</f>
        <v>0</v>
      </c>
      <c r="L907" s="12" t="n">
        <f aca="false">IF($E$907=1,MIN(Assumptions!$B$56,MAX(Assumptions!$B$4,Assumptions!$B$26-($I$907+$J$907+$K$907))),Assumptions!$B$4)</f>
        <v>60000000</v>
      </c>
      <c r="M907" s="12" t="n">
        <f aca="false">IF($F$907=1,MIN(Assumptions!$B$51,MAX(Assumptions!$B$4,Assumptions!$B$26-($I$907+$J$907+$K$907+$L$907))),Assumptions!$B$4)</f>
        <v>30000000</v>
      </c>
      <c r="N907" s="12" t="n">
        <f aca="false">IF($G$907=1,MIN(Assumptions!$B$46,MAX(Assumptions!$B$4,Assumptions!$B$26-($I$907+$J$907+$K$907+$L$907+$M$907))),Assumptions!$B$4)</f>
        <v>15000000</v>
      </c>
      <c r="O907" s="12" t="n">
        <f aca="false">IF($H$907=1,MIN(Assumptions!$B$41,MAX(Assumptions!$B$4,Assumptions!$B$26-($I$907+$J$907+$K$907+$L$907+$M$907+$N$907))),Assumptions!$B$4)</f>
        <v>5000000</v>
      </c>
      <c r="P907" s="12" t="n">
        <f aca="false">$I$907+$J$907+$K$907+$L$907+$M$907+$N$907+$O$907</f>
        <v>440000000</v>
      </c>
      <c r="Q907" s="12" t="n">
        <f aca="false">MAX(Assumptions!$B$4,Assumptions!$B$26-$P$907)</f>
        <v>1560000000</v>
      </c>
      <c r="R907" s="12" t="n">
        <f aca="false">$J$785+$O$785+Assumptions!$B$20+IF($B$907=0,$D$785,Assumptions!$B$4)+IF($C$907=0,$AI$785,Assumptions!$B$4)+IF($D$907=0,$AF$785,Assumptions!$B$4)+IF($E$907=0,$AC$785,Assumptions!$B$4)+IF($F$907=0,$Z$785,Assumptions!$B$4)+IF($G$907=0,$W$785,Assumptions!$B$4)+IF($H$907=0,$T$785,Assumptions!$B$4)</f>
        <v>11043274.4169345</v>
      </c>
      <c r="S907" s="12" t="n">
        <f aca="false">IF($R$907&gt;Assumptions!$B$4,$Q$907/$R$907&gt;Assumptions!$B$13,FALSE())</f>
        <v>1</v>
      </c>
      <c r="T907" s="12" t="n">
        <f aca="false">IF($S$907,($Q$907+Assumptions!$B$14*Assumptions!$B$13)/($R$907+Assumptions!$B$14),IF($R$907&gt;Assumptions!$B$4,$Q$907/$R$907,Assumptions!$B$4))</f>
        <v>115.370917836993</v>
      </c>
      <c r="U907" s="12" t="n">
        <f aca="false">IF($B$907=1,$I$907,$D$785*$T$907)</f>
        <v>30000000</v>
      </c>
      <c r="V907" s="12" t="n">
        <f aca="false">IF($C$907=1,$J$907,$AI$785*$T$907)</f>
        <v>300000000</v>
      </c>
      <c r="W907" s="12" t="n">
        <f aca="false">IF($D$907=1,$K$907,$AF$785*$T$907)</f>
        <v>200726968.892007</v>
      </c>
      <c r="X907" s="12" t="n">
        <f aca="false">IF($E$907=1,$L$907,$AC$785*$T$907)</f>
        <v>60000000</v>
      </c>
      <c r="Y907" s="12" t="n">
        <f aca="false">IF($F$907=1,$M$907,$Z$785*$T$907)</f>
        <v>30000000</v>
      </c>
      <c r="Z907" s="12" t="n">
        <f aca="false">IF($G$907=1,$N$907,$W$785*$T$907)</f>
        <v>15000000</v>
      </c>
      <c r="AA907" s="12" t="n">
        <f aca="false">IF($H$907=1,$O$907,$T$785*$T$907)</f>
        <v>5000000</v>
      </c>
      <c r="AB907" s="12" t="n">
        <f aca="false">($J$785+$O$785)*$T$907</f>
        <v>35007475.9825771</v>
      </c>
      <c r="AC907" s="12" t="n">
        <f aca="false">Assumptions!$B$20*$T$907</f>
        <v>1038338260.53293</v>
      </c>
      <c r="AD907" s="12" t="n">
        <f aca="false">IF($S$907,Assumptions!$B$14*($T$907-Assumptions!$B$13),Assumptions!$B$4)</f>
        <v>285927294.592482</v>
      </c>
      <c r="AE907" s="12" t="n">
        <f aca="false">$U$907+$V$907+$W$907+$X$907+$Y$907+$Z$907+$AA$907+$AB$907+$AC$907+$AD$907</f>
        <v>2000000000</v>
      </c>
      <c r="AF907" s="12" t="n">
        <f aca="false">IF(AND(IF($B$907=1,$U$907&gt;=INDEX($U$796:$U$923,1+$A$907-Assumptions!$B$77),$U$907&gt;INDEX($U$796:$U$923,1+$A$907+Assumptions!$B$77)),IF($C$907=1,$V$907&gt;=INDEX($V$796:$V$923,1+$A$907-Assumptions!$B$78),$V$907&gt;INDEX($V$796:$V$923,1+$A$907+Assumptions!$B$78)),IF($D$907=1,$W$907&gt;=INDEX($W$796:$W$923,1+$A$907-Assumptions!$B$79),$W$907&gt;INDEX($W$796:$W$923,1+$A$907+Assumptions!$B$79)),IF($E$907=1,$X$907&gt;=INDEX($X$796:$X$923,1+$A$907-Assumptions!$B$80),$X$907&gt;INDEX($X$796:$X$923,1+$A$907+Assumptions!$B$80)),IF($F$907=1,$Y$907&gt;=INDEX($Y$796:$Y$923,1+$A$907-Assumptions!$B$81),$Y$907&gt;INDEX($Y$796:$Y$923,1+$A$907+Assumptions!$B$81)),IF($G$907=1,$Z$907&gt;=INDEX($Z$796:$Z$923,1+$A$907-Assumptions!$B$82),$Z$907&gt;INDEX($Z$796:$Z$923,1+$A$907+Assumptions!$B$82)),IF($H$907=1,$AA$907&gt;=INDEX($AA$796:$AA$923,1+$A$907-Assumptions!$B$83),$AA$907&gt;INDEX($AA$796:$AA$923,1+$A$907+Assumptions!$B$83))),1,0)</f>
        <v>0</v>
      </c>
    </row>
    <row r="908" customFormat="false" ht="15" hidden="true" customHeight="false" outlineLevel="0" collapsed="false">
      <c r="A908" s="6" t="n">
        <f aca="false">ROW()-ROW($A$796)+Assumptions!$B$4</f>
        <v>112</v>
      </c>
      <c r="B908" s="12" t="n">
        <f aca="false">MOD(QUOTIENT($A$908,Assumptions!$B$77),2)</f>
        <v>1</v>
      </c>
      <c r="C908" s="12" t="n">
        <f aca="false">MOD(QUOTIENT($A$908,Assumptions!$B$78),2)</f>
        <v>1</v>
      </c>
      <c r="D908" s="12" t="n">
        <f aca="false">MOD(QUOTIENT($A$908,Assumptions!$B$79),2)</f>
        <v>1</v>
      </c>
      <c r="E908" s="12" t="n">
        <f aca="false">MOD(QUOTIENT($A$908,Assumptions!$B$80),2)</f>
        <v>0</v>
      </c>
      <c r="F908" s="12" t="n">
        <f aca="false">MOD(QUOTIENT($A$908,Assumptions!$B$81),2)</f>
        <v>0</v>
      </c>
      <c r="G908" s="12" t="n">
        <f aca="false">MOD(QUOTIENT($A$908,Assumptions!$B$82),2)</f>
        <v>0</v>
      </c>
      <c r="H908" s="12" t="n">
        <f aca="false">MOD(QUOTIENT($A$908,Assumptions!$B$83),2)</f>
        <v>0</v>
      </c>
      <c r="I908" s="12" t="n">
        <f aca="false">IF($B$908=1,MIN(Assumptions!$B$67,MAX(Assumptions!$B$4,Assumptions!$B$26-(Assumptions!$B$4))),Assumptions!$B$4)</f>
        <v>30000000</v>
      </c>
      <c r="J908" s="12" t="n">
        <f aca="false">IF($C$908=1,MIN(Assumptions!$B$66,MAX(Assumptions!$B$4,Assumptions!$B$26-($I$908))),Assumptions!$B$4)</f>
        <v>300000000</v>
      </c>
      <c r="K908" s="12" t="n">
        <f aca="false">IF($D$908=1,MIN(Assumptions!$B$61,MAX(Assumptions!$B$4,Assumptions!$B$26-($I$908+$J$908))),Assumptions!$B$4)</f>
        <v>100000000</v>
      </c>
      <c r="L908" s="12" t="n">
        <f aca="false">IF($E$908=1,MIN(Assumptions!$B$56,MAX(Assumptions!$B$4,Assumptions!$B$26-($I$908+$J$908+$K$908))),Assumptions!$B$4)</f>
        <v>0</v>
      </c>
      <c r="M908" s="12" t="n">
        <f aca="false">IF($F$908=1,MIN(Assumptions!$B$51,MAX(Assumptions!$B$4,Assumptions!$B$26-($I$908+$J$908+$K$908+$L$908))),Assumptions!$B$4)</f>
        <v>0</v>
      </c>
      <c r="N908" s="12" t="n">
        <f aca="false">IF($G$908=1,MIN(Assumptions!$B$46,MAX(Assumptions!$B$4,Assumptions!$B$26-($I$908+$J$908+$K$908+$L$908+$M$908))),Assumptions!$B$4)</f>
        <v>0</v>
      </c>
      <c r="O908" s="12" t="n">
        <f aca="false">IF($H$908=1,MIN(Assumptions!$B$41,MAX(Assumptions!$B$4,Assumptions!$B$26-($I$908+$J$908+$K$908+$L$908+$M$908+$N$908))),Assumptions!$B$4)</f>
        <v>0</v>
      </c>
      <c r="P908" s="12" t="n">
        <f aca="false">$I$908+$J$908+$K$908+$L$908+$M$908+$N$908+$O$908</f>
        <v>430000000</v>
      </c>
      <c r="Q908" s="12" t="n">
        <f aca="false">MAX(Assumptions!$B$4,Assumptions!$B$26-$P$908)</f>
        <v>1570000000</v>
      </c>
      <c r="R908" s="12" t="n">
        <f aca="false">$J$785+$O$785+Assumptions!$B$20+IF($B$908=0,$D$785,Assumptions!$B$4)+IF($C$908=0,$AI$785,Assumptions!$B$4)+IF($D$908=0,$AF$785,Assumptions!$B$4)+IF($E$908=0,$AC$785,Assumptions!$B$4)+IF($F$908=0,$Z$785,Assumptions!$B$4)+IF($G$908=0,$W$785,Assumptions!$B$4)+IF($H$908=0,$T$785,Assumptions!$B$4)</f>
        <v>24703434.1464808</v>
      </c>
      <c r="S908" s="12" t="n">
        <f aca="false">IF($R$908&gt;Assumptions!$B$4,$Q$908/$R$908&gt;Assumptions!$B$13,FALSE())</f>
        <v>1</v>
      </c>
      <c r="T908" s="12" t="n">
        <f aca="false">IF($S$908,($Q$908+Assumptions!$B$14*Assumptions!$B$13)/($R$908+Assumptions!$B$14),IF($R$908&gt;Assumptions!$B$4,$Q$908/$R$908,Assumptions!$B$4))</f>
        <v>57.8052017819753</v>
      </c>
      <c r="U908" s="12" t="n">
        <f aca="false">IF($B$908=1,$I$908,$D$785*$T$908)</f>
        <v>30000000</v>
      </c>
      <c r="V908" s="12" t="n">
        <f aca="false">IF($C$908=1,$J$908,$AI$785*$T$908)</f>
        <v>300000000</v>
      </c>
      <c r="W908" s="12" t="n">
        <f aca="false">IF($D$908=1,$K$908,$AF$785*$T$908)</f>
        <v>100000000</v>
      </c>
      <c r="X908" s="12" t="n">
        <f aca="false">IF($E$908=1,$L$908,$AC$785*$T$908)</f>
        <v>138732484.276741</v>
      </c>
      <c r="Y908" s="12" t="n">
        <f aca="false">IF($F$908=1,$M$908,$Z$785*$T$908)</f>
        <v>173415605.345926</v>
      </c>
      <c r="Z908" s="12" t="n">
        <f aca="false">IF($G$908=1,$N$908,$W$785*$T$908)</f>
        <v>289026008.909876</v>
      </c>
      <c r="AA908" s="12" t="n">
        <f aca="false">IF($H$908=1,$O$908,$T$785*$T$908)</f>
        <v>289026008.909876</v>
      </c>
      <c r="AB908" s="12" t="n">
        <f aca="false">($J$785+$O$785)*$T$908</f>
        <v>17540072.0648654</v>
      </c>
      <c r="AC908" s="12" t="n">
        <f aca="false">Assumptions!$B$20*$T$908</f>
        <v>520246816.037777</v>
      </c>
      <c r="AD908" s="12" t="n">
        <f aca="false">IF($S$908,Assumptions!$B$14*($T$908-Assumptions!$B$13),Assumptions!$B$4)</f>
        <v>142013004.454938</v>
      </c>
      <c r="AE908" s="12" t="n">
        <f aca="false">$U$908+$V$908+$W$908+$X$908+$Y$908+$Z$908+$AA$908+$AB$908+$AC$908+$AD$908</f>
        <v>2000000000</v>
      </c>
      <c r="AF908" s="12" t="n">
        <f aca="false">IF(AND(IF($B$908=1,$U$908&gt;=INDEX($U$796:$U$923,1+$A$908-Assumptions!$B$77),$U$908&gt;INDEX($U$796:$U$923,1+$A$908+Assumptions!$B$77)),IF($C$908=1,$V$908&gt;=INDEX($V$796:$V$923,1+$A$908-Assumptions!$B$78),$V$908&gt;INDEX($V$796:$V$923,1+$A$908+Assumptions!$B$78)),IF($D$908=1,$W$908&gt;=INDEX($W$796:$W$923,1+$A$908-Assumptions!$B$79),$W$908&gt;INDEX($W$796:$W$923,1+$A$908+Assumptions!$B$79)),IF($E$908=1,$X$908&gt;=INDEX($X$796:$X$923,1+$A$908-Assumptions!$B$80),$X$908&gt;INDEX($X$796:$X$923,1+$A$908+Assumptions!$B$80)),IF($F$908=1,$Y$908&gt;=INDEX($Y$796:$Y$923,1+$A$908-Assumptions!$B$81),$Y$908&gt;INDEX($Y$796:$Y$923,1+$A$908+Assumptions!$B$81)),IF($G$908=1,$Z$908&gt;=INDEX($Z$796:$Z$923,1+$A$908-Assumptions!$B$82),$Z$908&gt;INDEX($Z$796:$Z$923,1+$A$908+Assumptions!$B$82)),IF($H$908=1,$AA$908&gt;=INDEX($AA$796:$AA$923,1+$A$908-Assumptions!$B$83),$AA$908&gt;INDEX($AA$796:$AA$923,1+$A$908+Assumptions!$B$83))),1,0)</f>
        <v>0</v>
      </c>
    </row>
    <row r="909" customFormat="false" ht="15" hidden="true" customHeight="false" outlineLevel="0" collapsed="false">
      <c r="A909" s="6" t="n">
        <f aca="false">ROW()-ROW($A$796)+Assumptions!$B$4</f>
        <v>113</v>
      </c>
      <c r="B909" s="12" t="n">
        <f aca="false">MOD(QUOTIENT($A$909,Assumptions!$B$77),2)</f>
        <v>1</v>
      </c>
      <c r="C909" s="12" t="n">
        <f aca="false">MOD(QUOTIENT($A$909,Assumptions!$B$78),2)</f>
        <v>1</v>
      </c>
      <c r="D909" s="12" t="n">
        <f aca="false">MOD(QUOTIENT($A$909,Assumptions!$B$79),2)</f>
        <v>1</v>
      </c>
      <c r="E909" s="12" t="n">
        <f aca="false">MOD(QUOTIENT($A$909,Assumptions!$B$80),2)</f>
        <v>0</v>
      </c>
      <c r="F909" s="12" t="n">
        <f aca="false">MOD(QUOTIENT($A$909,Assumptions!$B$81),2)</f>
        <v>0</v>
      </c>
      <c r="G909" s="12" t="n">
        <f aca="false">MOD(QUOTIENT($A$909,Assumptions!$B$82),2)</f>
        <v>0</v>
      </c>
      <c r="H909" s="12" t="n">
        <f aca="false">MOD(QUOTIENT($A$909,Assumptions!$B$83),2)</f>
        <v>1</v>
      </c>
      <c r="I909" s="12" t="n">
        <f aca="false">IF($B$909=1,MIN(Assumptions!$B$67,MAX(Assumptions!$B$4,Assumptions!$B$26-(Assumptions!$B$4))),Assumptions!$B$4)</f>
        <v>30000000</v>
      </c>
      <c r="J909" s="12" t="n">
        <f aca="false">IF($C$909=1,MIN(Assumptions!$B$66,MAX(Assumptions!$B$4,Assumptions!$B$26-($I$909))),Assumptions!$B$4)</f>
        <v>300000000</v>
      </c>
      <c r="K909" s="12" t="n">
        <f aca="false">IF($D$909=1,MIN(Assumptions!$B$61,MAX(Assumptions!$B$4,Assumptions!$B$26-($I$909+$J$909))),Assumptions!$B$4)</f>
        <v>100000000</v>
      </c>
      <c r="L909" s="12" t="n">
        <f aca="false">IF($E$909=1,MIN(Assumptions!$B$56,MAX(Assumptions!$B$4,Assumptions!$B$26-($I$909+$J$909+$K$909))),Assumptions!$B$4)</f>
        <v>0</v>
      </c>
      <c r="M909" s="12" t="n">
        <f aca="false">IF($F$909=1,MIN(Assumptions!$B$51,MAX(Assumptions!$B$4,Assumptions!$B$26-($I$909+$J$909+$K$909+$L$909))),Assumptions!$B$4)</f>
        <v>0</v>
      </c>
      <c r="N909" s="12" t="n">
        <f aca="false">IF($G$909=1,MIN(Assumptions!$B$46,MAX(Assumptions!$B$4,Assumptions!$B$26-($I$909+$J$909+$K$909+$L$909+$M$909))),Assumptions!$B$4)</f>
        <v>0</v>
      </c>
      <c r="O909" s="12" t="n">
        <f aca="false">IF($H$909=1,MIN(Assumptions!$B$41,MAX(Assumptions!$B$4,Assumptions!$B$26-($I$909+$J$909+$K$909+$L$909+$M$909+$N$909))),Assumptions!$B$4)</f>
        <v>5000000</v>
      </c>
      <c r="P909" s="12" t="n">
        <f aca="false">$I$909+$J$909+$K$909+$L$909+$M$909+$N$909+$O$909</f>
        <v>435000000</v>
      </c>
      <c r="Q909" s="12" t="n">
        <f aca="false">MAX(Assumptions!$B$4,Assumptions!$B$26-$P$909)</f>
        <v>1565000000</v>
      </c>
      <c r="R909" s="12" t="n">
        <f aca="false">$J$785+$O$785+Assumptions!$B$20+IF($B$909=0,$D$785,Assumptions!$B$4)+IF($C$909=0,$AI$785,Assumptions!$B$4)+IF($D$909=0,$AF$785,Assumptions!$B$4)+IF($E$909=0,$AC$785,Assumptions!$B$4)+IF($F$909=0,$Z$785,Assumptions!$B$4)+IF($G$909=0,$W$785,Assumptions!$B$4)+IF($H$909=0,$T$785,Assumptions!$B$4)</f>
        <v>19703434.1464808</v>
      </c>
      <c r="S909" s="12" t="n">
        <f aca="false">IF($R$909&gt;Assumptions!$B$4,$Q$909/$R$909&gt;Assumptions!$B$13,FALSE())</f>
        <v>1</v>
      </c>
      <c r="T909" s="12" t="n">
        <f aca="false">IF($S$909,($Q$909+Assumptions!$B$14*Assumptions!$B$13)/($R$909+Assumptions!$B$14),IF($R$909&gt;Assumptions!$B$4,$Q$909/$R$909,Assumptions!$B$4))</f>
        <v>70.5971873386282</v>
      </c>
      <c r="U909" s="12" t="n">
        <f aca="false">IF($B$909=1,$I$909,$D$785*$T$909)</f>
        <v>30000000</v>
      </c>
      <c r="V909" s="12" t="n">
        <f aca="false">IF($C$909=1,$J$909,$AI$785*$T$909)</f>
        <v>300000000</v>
      </c>
      <c r="W909" s="12" t="n">
        <f aca="false">IF($D$909=1,$K$909,$AF$785*$T$909)</f>
        <v>100000000</v>
      </c>
      <c r="X909" s="12" t="n">
        <f aca="false">IF($E$909=1,$L$909,$AC$785*$T$909)</f>
        <v>169433249.612708</v>
      </c>
      <c r="Y909" s="12" t="n">
        <f aca="false">IF($F$909=1,$M$909,$Z$785*$T$909)</f>
        <v>211791562.015885</v>
      </c>
      <c r="Z909" s="12" t="n">
        <f aca="false">IF($G$909=1,$N$909,$W$785*$T$909)</f>
        <v>352985936.693141</v>
      </c>
      <c r="AA909" s="12" t="n">
        <f aca="false">IF($H$909=1,$O$909,$T$785*$T$909)</f>
        <v>5000000</v>
      </c>
      <c r="AB909" s="12" t="n">
        <f aca="false">($J$785+$O$785)*$T$909</f>
        <v>21421597.2840434</v>
      </c>
      <c r="AC909" s="12" t="n">
        <f aca="false">Assumptions!$B$20*$T$909</f>
        <v>635374686.047653</v>
      </c>
      <c r="AD909" s="12" t="n">
        <f aca="false">IF($S$909,Assumptions!$B$14*($T$909-Assumptions!$B$13),Assumptions!$B$4)</f>
        <v>173992968.34657</v>
      </c>
      <c r="AE909" s="12" t="n">
        <f aca="false">$U$909+$V$909+$W$909+$X$909+$Y$909+$Z$909+$AA$909+$AB$909+$AC$909+$AD$909</f>
        <v>2000000000</v>
      </c>
      <c r="AF909" s="12" t="n">
        <f aca="false">IF(AND(IF($B$909=1,$U$909&gt;=INDEX($U$796:$U$923,1+$A$909-Assumptions!$B$77),$U$909&gt;INDEX($U$796:$U$923,1+$A$909+Assumptions!$B$77)),IF($C$909=1,$V$909&gt;=INDEX($V$796:$V$923,1+$A$909-Assumptions!$B$78),$V$909&gt;INDEX($V$796:$V$923,1+$A$909+Assumptions!$B$78)),IF($D$909=1,$W$909&gt;=INDEX($W$796:$W$923,1+$A$909-Assumptions!$B$79),$W$909&gt;INDEX($W$796:$W$923,1+$A$909+Assumptions!$B$79)),IF($E$909=1,$X$909&gt;=INDEX($X$796:$X$923,1+$A$909-Assumptions!$B$80),$X$909&gt;INDEX($X$796:$X$923,1+$A$909+Assumptions!$B$80)),IF($F$909=1,$Y$909&gt;=INDEX($Y$796:$Y$923,1+$A$909-Assumptions!$B$81),$Y$909&gt;INDEX($Y$796:$Y$923,1+$A$909+Assumptions!$B$81)),IF($G$909=1,$Z$909&gt;=INDEX($Z$796:$Z$923,1+$A$909-Assumptions!$B$82),$Z$909&gt;INDEX($Z$796:$Z$923,1+$A$909+Assumptions!$B$82)),IF($H$909=1,$AA$909&gt;=INDEX($AA$796:$AA$923,1+$A$909-Assumptions!$B$83),$AA$909&gt;INDEX($AA$796:$AA$923,1+$A$909+Assumptions!$B$83))),1,0)</f>
        <v>0</v>
      </c>
    </row>
    <row r="910" customFormat="false" ht="15" hidden="true" customHeight="false" outlineLevel="0" collapsed="false">
      <c r="A910" s="6" t="n">
        <f aca="false">ROW()-ROW($A$796)+Assumptions!$B$4</f>
        <v>114</v>
      </c>
      <c r="B910" s="12" t="n">
        <f aca="false">MOD(QUOTIENT($A$910,Assumptions!$B$77),2)</f>
        <v>1</v>
      </c>
      <c r="C910" s="12" t="n">
        <f aca="false">MOD(QUOTIENT($A$910,Assumptions!$B$78),2)</f>
        <v>1</v>
      </c>
      <c r="D910" s="12" t="n">
        <f aca="false">MOD(QUOTIENT($A$910,Assumptions!$B$79),2)</f>
        <v>1</v>
      </c>
      <c r="E910" s="12" t="n">
        <f aca="false">MOD(QUOTIENT($A$910,Assumptions!$B$80),2)</f>
        <v>0</v>
      </c>
      <c r="F910" s="12" t="n">
        <f aca="false">MOD(QUOTIENT($A$910,Assumptions!$B$81),2)</f>
        <v>0</v>
      </c>
      <c r="G910" s="12" t="n">
        <f aca="false">MOD(QUOTIENT($A$910,Assumptions!$B$82),2)</f>
        <v>1</v>
      </c>
      <c r="H910" s="12" t="n">
        <f aca="false">MOD(QUOTIENT($A$910,Assumptions!$B$83),2)</f>
        <v>0</v>
      </c>
      <c r="I910" s="12" t="n">
        <f aca="false">IF($B$910=1,MIN(Assumptions!$B$67,MAX(Assumptions!$B$4,Assumptions!$B$26-(Assumptions!$B$4))),Assumptions!$B$4)</f>
        <v>30000000</v>
      </c>
      <c r="J910" s="12" t="n">
        <f aca="false">IF($C$910=1,MIN(Assumptions!$B$66,MAX(Assumptions!$B$4,Assumptions!$B$26-($I$910))),Assumptions!$B$4)</f>
        <v>300000000</v>
      </c>
      <c r="K910" s="12" t="n">
        <f aca="false">IF($D$910=1,MIN(Assumptions!$B$61,MAX(Assumptions!$B$4,Assumptions!$B$26-($I$910+$J$910))),Assumptions!$B$4)</f>
        <v>100000000</v>
      </c>
      <c r="L910" s="12" t="n">
        <f aca="false">IF($E$910=1,MIN(Assumptions!$B$56,MAX(Assumptions!$B$4,Assumptions!$B$26-($I$910+$J$910+$K$910))),Assumptions!$B$4)</f>
        <v>0</v>
      </c>
      <c r="M910" s="12" t="n">
        <f aca="false">IF($F$910=1,MIN(Assumptions!$B$51,MAX(Assumptions!$B$4,Assumptions!$B$26-($I$910+$J$910+$K$910+$L$910))),Assumptions!$B$4)</f>
        <v>0</v>
      </c>
      <c r="N910" s="12" t="n">
        <f aca="false">IF($G$910=1,MIN(Assumptions!$B$46,MAX(Assumptions!$B$4,Assumptions!$B$26-($I$910+$J$910+$K$910+$L$910+$M$910))),Assumptions!$B$4)</f>
        <v>15000000</v>
      </c>
      <c r="O910" s="12" t="n">
        <f aca="false">IF($H$910=1,MIN(Assumptions!$B$41,MAX(Assumptions!$B$4,Assumptions!$B$26-($I$910+$J$910+$K$910+$L$910+$M$910+$N$910))),Assumptions!$B$4)</f>
        <v>0</v>
      </c>
      <c r="P910" s="12" t="n">
        <f aca="false">$I$910+$J$910+$K$910+$L$910+$M$910+$N$910+$O$910</f>
        <v>445000000</v>
      </c>
      <c r="Q910" s="12" t="n">
        <f aca="false">MAX(Assumptions!$B$4,Assumptions!$B$26-$P$910)</f>
        <v>1555000000</v>
      </c>
      <c r="R910" s="12" t="n">
        <f aca="false">$J$785+$O$785+Assumptions!$B$20+IF($B$910=0,$D$785,Assumptions!$B$4)+IF($C$910=0,$AI$785,Assumptions!$B$4)+IF($D$910=0,$AF$785,Assumptions!$B$4)+IF($E$910=0,$AC$785,Assumptions!$B$4)+IF($F$910=0,$Z$785,Assumptions!$B$4)+IF($G$910=0,$W$785,Assumptions!$B$4)+IF($H$910=0,$T$785,Assumptions!$B$4)</f>
        <v>19703434.1464808</v>
      </c>
      <c r="S910" s="12" t="n">
        <f aca="false">IF($R$910&gt;Assumptions!$B$4,$Q$910/$R$910&gt;Assumptions!$B$13,FALSE())</f>
        <v>1</v>
      </c>
      <c r="T910" s="12" t="n">
        <f aca="false">IF($S$910,($Q$910+Assumptions!$B$14*Assumptions!$B$13)/($R$910+Assumptions!$B$14),IF($R$910&gt;Assumptions!$B$4,$Q$910/$R$910,Assumptions!$B$4))</f>
        <v>70.1468065581585</v>
      </c>
      <c r="U910" s="12" t="n">
        <f aca="false">IF($B$910=1,$I$910,$D$785*$T$910)</f>
        <v>30000000</v>
      </c>
      <c r="V910" s="12" t="n">
        <f aca="false">IF($C$910=1,$J$910,$AI$785*$T$910)</f>
        <v>300000000</v>
      </c>
      <c r="W910" s="12" t="n">
        <f aca="false">IF($D$910=1,$K$910,$AF$785*$T$910)</f>
        <v>100000000</v>
      </c>
      <c r="X910" s="12" t="n">
        <f aca="false">IF($E$910=1,$L$910,$AC$785*$T$910)</f>
        <v>168352335.73958</v>
      </c>
      <c r="Y910" s="12" t="n">
        <f aca="false">IF($F$910=1,$M$910,$Z$785*$T$910)</f>
        <v>210440419.674475</v>
      </c>
      <c r="Z910" s="12" t="n">
        <f aca="false">IF($G$910=1,$N$910,$W$785*$T$910)</f>
        <v>15000000</v>
      </c>
      <c r="AA910" s="12" t="n">
        <f aca="false">IF($H$910=1,$O$910,$T$785*$T$910)</f>
        <v>350734032.790792</v>
      </c>
      <c r="AB910" s="12" t="n">
        <f aca="false">($J$785+$O$785)*$T$910</f>
        <v>21284936.3763302</v>
      </c>
      <c r="AC910" s="12" t="n">
        <f aca="false">Assumptions!$B$20*$T$910</f>
        <v>631321259.023426</v>
      </c>
      <c r="AD910" s="12" t="n">
        <f aca="false">IF($S$910,Assumptions!$B$14*($T$910-Assumptions!$B$13),Assumptions!$B$4)</f>
        <v>172867016.395396</v>
      </c>
      <c r="AE910" s="12" t="n">
        <f aca="false">$U$910+$V$910+$W$910+$X$910+$Y$910+$Z$910+$AA$910+$AB$910+$AC$910+$AD$910</f>
        <v>2000000000</v>
      </c>
      <c r="AF910" s="12" t="n">
        <f aca="false">IF(AND(IF($B$910=1,$U$910&gt;=INDEX($U$796:$U$923,1+$A$910-Assumptions!$B$77),$U$910&gt;INDEX($U$796:$U$923,1+$A$910+Assumptions!$B$77)),IF($C$910=1,$V$910&gt;=INDEX($V$796:$V$923,1+$A$910-Assumptions!$B$78),$V$910&gt;INDEX($V$796:$V$923,1+$A$910+Assumptions!$B$78)),IF($D$910=1,$W$910&gt;=INDEX($W$796:$W$923,1+$A$910-Assumptions!$B$79),$W$910&gt;INDEX($W$796:$W$923,1+$A$910+Assumptions!$B$79)),IF($E$910=1,$X$910&gt;=INDEX($X$796:$X$923,1+$A$910-Assumptions!$B$80),$X$910&gt;INDEX($X$796:$X$923,1+$A$910+Assumptions!$B$80)),IF($F$910=1,$Y$910&gt;=INDEX($Y$796:$Y$923,1+$A$910-Assumptions!$B$81),$Y$910&gt;INDEX($Y$796:$Y$923,1+$A$910+Assumptions!$B$81)),IF($G$910=1,$Z$910&gt;=INDEX($Z$796:$Z$923,1+$A$910-Assumptions!$B$82),$Z$910&gt;INDEX($Z$796:$Z$923,1+$A$910+Assumptions!$B$82)),IF($H$910=1,$AA$910&gt;=INDEX($AA$796:$AA$923,1+$A$910-Assumptions!$B$83),$AA$910&gt;INDEX($AA$796:$AA$923,1+$A$910+Assumptions!$B$83))),1,0)</f>
        <v>0</v>
      </c>
    </row>
    <row r="911" customFormat="false" ht="15" hidden="true" customHeight="false" outlineLevel="0" collapsed="false">
      <c r="A911" s="6" t="n">
        <f aca="false">ROW()-ROW($A$796)+Assumptions!$B$4</f>
        <v>115</v>
      </c>
      <c r="B911" s="12" t="n">
        <f aca="false">MOD(QUOTIENT($A$911,Assumptions!$B$77),2)</f>
        <v>1</v>
      </c>
      <c r="C911" s="12" t="n">
        <f aca="false">MOD(QUOTIENT($A$911,Assumptions!$B$78),2)</f>
        <v>1</v>
      </c>
      <c r="D911" s="12" t="n">
        <f aca="false">MOD(QUOTIENT($A$911,Assumptions!$B$79),2)</f>
        <v>1</v>
      </c>
      <c r="E911" s="12" t="n">
        <f aca="false">MOD(QUOTIENT($A$911,Assumptions!$B$80),2)</f>
        <v>0</v>
      </c>
      <c r="F911" s="12" t="n">
        <f aca="false">MOD(QUOTIENT($A$911,Assumptions!$B$81),2)</f>
        <v>0</v>
      </c>
      <c r="G911" s="12" t="n">
        <f aca="false">MOD(QUOTIENT($A$911,Assumptions!$B$82),2)</f>
        <v>1</v>
      </c>
      <c r="H911" s="12" t="n">
        <f aca="false">MOD(QUOTIENT($A$911,Assumptions!$B$83),2)</f>
        <v>1</v>
      </c>
      <c r="I911" s="12" t="n">
        <f aca="false">IF($B$911=1,MIN(Assumptions!$B$67,MAX(Assumptions!$B$4,Assumptions!$B$26-(Assumptions!$B$4))),Assumptions!$B$4)</f>
        <v>30000000</v>
      </c>
      <c r="J911" s="12" t="n">
        <f aca="false">IF($C$911=1,MIN(Assumptions!$B$66,MAX(Assumptions!$B$4,Assumptions!$B$26-($I$911))),Assumptions!$B$4)</f>
        <v>300000000</v>
      </c>
      <c r="K911" s="12" t="n">
        <f aca="false">IF($D$911=1,MIN(Assumptions!$B$61,MAX(Assumptions!$B$4,Assumptions!$B$26-($I$911+$J$911))),Assumptions!$B$4)</f>
        <v>100000000</v>
      </c>
      <c r="L911" s="12" t="n">
        <f aca="false">IF($E$911=1,MIN(Assumptions!$B$56,MAX(Assumptions!$B$4,Assumptions!$B$26-($I$911+$J$911+$K$911))),Assumptions!$B$4)</f>
        <v>0</v>
      </c>
      <c r="M911" s="12" t="n">
        <f aca="false">IF($F$911=1,MIN(Assumptions!$B$51,MAX(Assumptions!$B$4,Assumptions!$B$26-($I$911+$J$911+$K$911+$L$911))),Assumptions!$B$4)</f>
        <v>0</v>
      </c>
      <c r="N911" s="12" t="n">
        <f aca="false">IF($G$911=1,MIN(Assumptions!$B$46,MAX(Assumptions!$B$4,Assumptions!$B$26-($I$911+$J$911+$K$911+$L$911+$M$911))),Assumptions!$B$4)</f>
        <v>15000000</v>
      </c>
      <c r="O911" s="12" t="n">
        <f aca="false">IF($H$911=1,MIN(Assumptions!$B$41,MAX(Assumptions!$B$4,Assumptions!$B$26-($I$911+$J$911+$K$911+$L$911+$M$911+$N$911))),Assumptions!$B$4)</f>
        <v>5000000</v>
      </c>
      <c r="P911" s="12" t="n">
        <f aca="false">$I$911+$J$911+$K$911+$L$911+$M$911+$N$911+$O$911</f>
        <v>450000000</v>
      </c>
      <c r="Q911" s="12" t="n">
        <f aca="false">MAX(Assumptions!$B$4,Assumptions!$B$26-$P$911)</f>
        <v>1550000000</v>
      </c>
      <c r="R911" s="12" t="n">
        <f aca="false">$J$785+$O$785+Assumptions!$B$20+IF($B$911=0,$D$785,Assumptions!$B$4)+IF($C$911=0,$AI$785,Assumptions!$B$4)+IF($D$911=0,$AF$785,Assumptions!$B$4)+IF($E$911=0,$AC$785,Assumptions!$B$4)+IF($F$911=0,$Z$785,Assumptions!$B$4)+IF($G$911=0,$W$785,Assumptions!$B$4)+IF($H$911=0,$T$785,Assumptions!$B$4)</f>
        <v>14703434.1464808</v>
      </c>
      <c r="S911" s="12" t="n">
        <f aca="false">IF($R$911&gt;Assumptions!$B$4,$Q$911/$R$911&gt;Assumptions!$B$13,FALSE())</f>
        <v>1</v>
      </c>
      <c r="T911" s="12" t="n">
        <f aca="false">IF($S$911,($Q$911+Assumptions!$B$14*Assumptions!$B$13)/($R$911+Assumptions!$B$14),IF($R$911&gt;Assumptions!$B$4,$Q$911/$R$911,Assumptions!$B$4))</f>
        <v>90.2436098967824</v>
      </c>
      <c r="U911" s="12" t="n">
        <f aca="false">IF($B$911=1,$I$911,$D$785*$T$911)</f>
        <v>30000000</v>
      </c>
      <c r="V911" s="12" t="n">
        <f aca="false">IF($C$911=1,$J$911,$AI$785*$T$911)</f>
        <v>300000000</v>
      </c>
      <c r="W911" s="12" t="n">
        <f aca="false">IF($D$911=1,$K$911,$AF$785*$T$911)</f>
        <v>100000000</v>
      </c>
      <c r="X911" s="12" t="n">
        <f aca="false">IF($E$911=1,$L$911,$AC$785*$T$911)</f>
        <v>216584663.752278</v>
      </c>
      <c r="Y911" s="12" t="n">
        <f aca="false">IF($F$911=1,$M$911,$Z$785*$T$911)</f>
        <v>270730829.690347</v>
      </c>
      <c r="Z911" s="12" t="n">
        <f aca="false">IF($G$911=1,$N$911,$W$785*$T$911)</f>
        <v>15000000</v>
      </c>
      <c r="AA911" s="12" t="n">
        <f aca="false">IF($H$911=1,$O$911,$T$785*$T$911)</f>
        <v>5000000</v>
      </c>
      <c r="AB911" s="12" t="n">
        <f aca="false">($J$785+$O$785)*$T$911</f>
        <v>27382992.7443785</v>
      </c>
      <c r="AC911" s="12" t="n">
        <f aca="false">Assumptions!$B$20*$T$911</f>
        <v>812192489.071041</v>
      </c>
      <c r="AD911" s="12" t="n">
        <f aca="false">IF($S$911,Assumptions!$B$14*($T$911-Assumptions!$B$13),Assumptions!$B$4)</f>
        <v>223109024.741956</v>
      </c>
      <c r="AE911" s="12" t="n">
        <f aca="false">$U$911+$V$911+$W$911+$X$911+$Y$911+$Z$911+$AA$911+$AB$911+$AC$911+$AD$911</f>
        <v>2000000000</v>
      </c>
      <c r="AF911" s="12" t="n">
        <f aca="false">IF(AND(IF($B$911=1,$U$911&gt;=INDEX($U$796:$U$923,1+$A$911-Assumptions!$B$77),$U$911&gt;INDEX($U$796:$U$923,1+$A$911+Assumptions!$B$77)),IF($C$911=1,$V$911&gt;=INDEX($V$796:$V$923,1+$A$911-Assumptions!$B$78),$V$911&gt;INDEX($V$796:$V$923,1+$A$911+Assumptions!$B$78)),IF($D$911=1,$W$911&gt;=INDEX($W$796:$W$923,1+$A$911-Assumptions!$B$79),$W$911&gt;INDEX($W$796:$W$923,1+$A$911+Assumptions!$B$79)),IF($E$911=1,$X$911&gt;=INDEX($X$796:$X$923,1+$A$911-Assumptions!$B$80),$X$911&gt;INDEX($X$796:$X$923,1+$A$911+Assumptions!$B$80)),IF($F$911=1,$Y$911&gt;=INDEX($Y$796:$Y$923,1+$A$911-Assumptions!$B$81),$Y$911&gt;INDEX($Y$796:$Y$923,1+$A$911+Assumptions!$B$81)),IF($G$911=1,$Z$911&gt;=INDEX($Z$796:$Z$923,1+$A$911-Assumptions!$B$82),$Z$911&gt;INDEX($Z$796:$Z$923,1+$A$911+Assumptions!$B$82)),IF($H$911=1,$AA$911&gt;=INDEX($AA$796:$AA$923,1+$A$911-Assumptions!$B$83),$AA$911&gt;INDEX($AA$796:$AA$923,1+$A$911+Assumptions!$B$83))),1,0)</f>
        <v>0</v>
      </c>
    </row>
    <row r="912" customFormat="false" ht="15" hidden="true" customHeight="false" outlineLevel="0" collapsed="false">
      <c r="A912" s="6" t="n">
        <f aca="false">ROW()-ROW($A$796)+Assumptions!$B$4</f>
        <v>116</v>
      </c>
      <c r="B912" s="12" t="n">
        <f aca="false">MOD(QUOTIENT($A$912,Assumptions!$B$77),2)</f>
        <v>1</v>
      </c>
      <c r="C912" s="12" t="n">
        <f aca="false">MOD(QUOTIENT($A$912,Assumptions!$B$78),2)</f>
        <v>1</v>
      </c>
      <c r="D912" s="12" t="n">
        <f aca="false">MOD(QUOTIENT($A$912,Assumptions!$B$79),2)</f>
        <v>1</v>
      </c>
      <c r="E912" s="12" t="n">
        <f aca="false">MOD(QUOTIENT($A$912,Assumptions!$B$80),2)</f>
        <v>0</v>
      </c>
      <c r="F912" s="12" t="n">
        <f aca="false">MOD(QUOTIENT($A$912,Assumptions!$B$81),2)</f>
        <v>1</v>
      </c>
      <c r="G912" s="12" t="n">
        <f aca="false">MOD(QUOTIENT($A$912,Assumptions!$B$82),2)</f>
        <v>0</v>
      </c>
      <c r="H912" s="12" t="n">
        <f aca="false">MOD(QUOTIENT($A$912,Assumptions!$B$83),2)</f>
        <v>0</v>
      </c>
      <c r="I912" s="12" t="n">
        <f aca="false">IF($B$912=1,MIN(Assumptions!$B$67,MAX(Assumptions!$B$4,Assumptions!$B$26-(Assumptions!$B$4))),Assumptions!$B$4)</f>
        <v>30000000</v>
      </c>
      <c r="J912" s="12" t="n">
        <f aca="false">IF($C$912=1,MIN(Assumptions!$B$66,MAX(Assumptions!$B$4,Assumptions!$B$26-($I$912))),Assumptions!$B$4)</f>
        <v>300000000</v>
      </c>
      <c r="K912" s="12" t="n">
        <f aca="false">IF($D$912=1,MIN(Assumptions!$B$61,MAX(Assumptions!$B$4,Assumptions!$B$26-($I$912+$J$912))),Assumptions!$B$4)</f>
        <v>100000000</v>
      </c>
      <c r="L912" s="12" t="n">
        <f aca="false">IF($E$912=1,MIN(Assumptions!$B$56,MAX(Assumptions!$B$4,Assumptions!$B$26-($I$912+$J$912+$K$912))),Assumptions!$B$4)</f>
        <v>0</v>
      </c>
      <c r="M912" s="12" t="n">
        <f aca="false">IF($F$912=1,MIN(Assumptions!$B$51,MAX(Assumptions!$B$4,Assumptions!$B$26-($I$912+$J$912+$K$912+$L$912))),Assumptions!$B$4)</f>
        <v>30000000</v>
      </c>
      <c r="N912" s="12" t="n">
        <f aca="false">IF($G$912=1,MIN(Assumptions!$B$46,MAX(Assumptions!$B$4,Assumptions!$B$26-($I$912+$J$912+$K$912+$L$912+$M$912))),Assumptions!$B$4)</f>
        <v>0</v>
      </c>
      <c r="O912" s="12" t="n">
        <f aca="false">IF($H$912=1,MIN(Assumptions!$B$41,MAX(Assumptions!$B$4,Assumptions!$B$26-($I$912+$J$912+$K$912+$L$912+$M$912+$N$912))),Assumptions!$B$4)</f>
        <v>0</v>
      </c>
      <c r="P912" s="12" t="n">
        <f aca="false">$I$912+$J$912+$K$912+$L$912+$M$912+$N$912+$O$912</f>
        <v>460000000</v>
      </c>
      <c r="Q912" s="12" t="n">
        <f aca="false">MAX(Assumptions!$B$4,Assumptions!$B$26-$P$912)</f>
        <v>1540000000</v>
      </c>
      <c r="R912" s="12" t="n">
        <f aca="false">$J$785+$O$785+Assumptions!$B$20+IF($B$912=0,$D$785,Assumptions!$B$4)+IF($C$912=0,$AI$785,Assumptions!$B$4)+IF($D$912=0,$AF$785,Assumptions!$B$4)+IF($E$912=0,$AC$785,Assumptions!$B$4)+IF($F$912=0,$Z$785,Assumptions!$B$4)+IF($G$912=0,$W$785,Assumptions!$B$4)+IF($H$912=0,$T$785,Assumptions!$B$4)</f>
        <v>21703434.1464808</v>
      </c>
      <c r="S912" s="12" t="n">
        <f aca="false">IF($R$912&gt;Assumptions!$B$4,$Q$912/$R$912&gt;Assumptions!$B$13,FALSE())</f>
        <v>1</v>
      </c>
      <c r="T912" s="12" t="n">
        <f aca="false">IF($S$912,($Q$912+Assumptions!$B$14*Assumptions!$B$13)/($R$912+Assumptions!$B$14),IF($R$912&gt;Assumptions!$B$4,$Q$912/$R$912,Assumptions!$B$4))</f>
        <v>63.7306256072872</v>
      </c>
      <c r="U912" s="12" t="n">
        <f aca="false">IF($B$912=1,$I$912,$D$785*$T$912)</f>
        <v>30000000</v>
      </c>
      <c r="V912" s="12" t="n">
        <f aca="false">IF($C$912=1,$J$912,$AI$785*$T$912)</f>
        <v>300000000</v>
      </c>
      <c r="W912" s="12" t="n">
        <f aca="false">IF($D$912=1,$K$912,$AF$785*$T$912)</f>
        <v>100000000</v>
      </c>
      <c r="X912" s="12" t="n">
        <f aca="false">IF($E$912=1,$L$912,$AC$785*$T$912)</f>
        <v>152953501.457489</v>
      </c>
      <c r="Y912" s="12" t="n">
        <f aca="false">IF($F$912=1,$M$912,$Z$785*$T$912)</f>
        <v>30000000</v>
      </c>
      <c r="Z912" s="12" t="n">
        <f aca="false">IF($G$912=1,$N$912,$W$785*$T$912)</f>
        <v>318653128.036436</v>
      </c>
      <c r="AA912" s="12" t="n">
        <f aca="false">IF($H$912=1,$O$912,$T$785*$T$912)</f>
        <v>318653128.036436</v>
      </c>
      <c r="AB912" s="12" t="n">
        <f aca="false">($J$785+$O$785)*$T$912</f>
        <v>19338047.9858361</v>
      </c>
      <c r="AC912" s="12" t="n">
        <f aca="false">Assumptions!$B$20*$T$912</f>
        <v>573575630.465585</v>
      </c>
      <c r="AD912" s="12" t="n">
        <f aca="false">IF($S$912,Assumptions!$B$14*($T$912-Assumptions!$B$13),Assumptions!$B$4)</f>
        <v>156826564.018218</v>
      </c>
      <c r="AE912" s="12" t="n">
        <f aca="false">$U$912+$V$912+$W$912+$X$912+$Y$912+$Z$912+$AA$912+$AB$912+$AC$912+$AD$912</f>
        <v>2000000000</v>
      </c>
      <c r="AF912" s="12" t="n">
        <f aca="false">IF(AND(IF($B$912=1,$U$912&gt;=INDEX($U$796:$U$923,1+$A$912-Assumptions!$B$77),$U$912&gt;INDEX($U$796:$U$923,1+$A$912+Assumptions!$B$77)),IF($C$912=1,$V$912&gt;=INDEX($V$796:$V$923,1+$A$912-Assumptions!$B$78),$V$912&gt;INDEX($V$796:$V$923,1+$A$912+Assumptions!$B$78)),IF($D$912=1,$W$912&gt;=INDEX($W$796:$W$923,1+$A$912-Assumptions!$B$79),$W$912&gt;INDEX($W$796:$W$923,1+$A$912+Assumptions!$B$79)),IF($E$912=1,$X$912&gt;=INDEX($X$796:$X$923,1+$A$912-Assumptions!$B$80),$X$912&gt;INDEX($X$796:$X$923,1+$A$912+Assumptions!$B$80)),IF($F$912=1,$Y$912&gt;=INDEX($Y$796:$Y$923,1+$A$912-Assumptions!$B$81),$Y$912&gt;INDEX($Y$796:$Y$923,1+$A$912+Assumptions!$B$81)),IF($G$912=1,$Z$912&gt;=INDEX($Z$796:$Z$923,1+$A$912-Assumptions!$B$82),$Z$912&gt;INDEX($Z$796:$Z$923,1+$A$912+Assumptions!$B$82)),IF($H$912=1,$AA$912&gt;=INDEX($AA$796:$AA$923,1+$A$912-Assumptions!$B$83),$AA$912&gt;INDEX($AA$796:$AA$923,1+$A$912+Assumptions!$B$83))),1,0)</f>
        <v>0</v>
      </c>
    </row>
    <row r="913" customFormat="false" ht="15" hidden="true" customHeight="false" outlineLevel="0" collapsed="false">
      <c r="A913" s="6" t="n">
        <f aca="false">ROW()-ROW($A$796)+Assumptions!$B$4</f>
        <v>117</v>
      </c>
      <c r="B913" s="12" t="n">
        <f aca="false">MOD(QUOTIENT($A$913,Assumptions!$B$77),2)</f>
        <v>1</v>
      </c>
      <c r="C913" s="12" t="n">
        <f aca="false">MOD(QUOTIENT($A$913,Assumptions!$B$78),2)</f>
        <v>1</v>
      </c>
      <c r="D913" s="12" t="n">
        <f aca="false">MOD(QUOTIENT($A$913,Assumptions!$B$79),2)</f>
        <v>1</v>
      </c>
      <c r="E913" s="12" t="n">
        <f aca="false">MOD(QUOTIENT($A$913,Assumptions!$B$80),2)</f>
        <v>0</v>
      </c>
      <c r="F913" s="12" t="n">
        <f aca="false">MOD(QUOTIENT($A$913,Assumptions!$B$81),2)</f>
        <v>1</v>
      </c>
      <c r="G913" s="12" t="n">
        <f aca="false">MOD(QUOTIENT($A$913,Assumptions!$B$82),2)</f>
        <v>0</v>
      </c>
      <c r="H913" s="12" t="n">
        <f aca="false">MOD(QUOTIENT($A$913,Assumptions!$B$83),2)</f>
        <v>1</v>
      </c>
      <c r="I913" s="12" t="n">
        <f aca="false">IF($B$913=1,MIN(Assumptions!$B$67,MAX(Assumptions!$B$4,Assumptions!$B$26-(Assumptions!$B$4))),Assumptions!$B$4)</f>
        <v>30000000</v>
      </c>
      <c r="J913" s="12" t="n">
        <f aca="false">IF($C$913=1,MIN(Assumptions!$B$66,MAX(Assumptions!$B$4,Assumptions!$B$26-($I$913))),Assumptions!$B$4)</f>
        <v>300000000</v>
      </c>
      <c r="K913" s="12" t="n">
        <f aca="false">IF($D$913=1,MIN(Assumptions!$B$61,MAX(Assumptions!$B$4,Assumptions!$B$26-($I$913+$J$913))),Assumptions!$B$4)</f>
        <v>100000000</v>
      </c>
      <c r="L913" s="12" t="n">
        <f aca="false">IF($E$913=1,MIN(Assumptions!$B$56,MAX(Assumptions!$B$4,Assumptions!$B$26-($I$913+$J$913+$K$913))),Assumptions!$B$4)</f>
        <v>0</v>
      </c>
      <c r="M913" s="12" t="n">
        <f aca="false">IF($F$913=1,MIN(Assumptions!$B$51,MAX(Assumptions!$B$4,Assumptions!$B$26-($I$913+$J$913+$K$913+$L$913))),Assumptions!$B$4)</f>
        <v>30000000</v>
      </c>
      <c r="N913" s="12" t="n">
        <f aca="false">IF($G$913=1,MIN(Assumptions!$B$46,MAX(Assumptions!$B$4,Assumptions!$B$26-($I$913+$J$913+$K$913+$L$913+$M$913))),Assumptions!$B$4)</f>
        <v>0</v>
      </c>
      <c r="O913" s="12" t="n">
        <f aca="false">IF($H$913=1,MIN(Assumptions!$B$41,MAX(Assumptions!$B$4,Assumptions!$B$26-($I$913+$J$913+$K$913+$L$913+$M$913+$N$913))),Assumptions!$B$4)</f>
        <v>5000000</v>
      </c>
      <c r="P913" s="12" t="n">
        <f aca="false">$I$913+$J$913+$K$913+$L$913+$M$913+$N$913+$O$913</f>
        <v>465000000</v>
      </c>
      <c r="Q913" s="12" t="n">
        <f aca="false">MAX(Assumptions!$B$4,Assumptions!$B$26-$P$913)</f>
        <v>1535000000</v>
      </c>
      <c r="R913" s="12" t="n">
        <f aca="false">$J$785+$O$785+Assumptions!$B$20+IF($B$913=0,$D$785,Assumptions!$B$4)+IF($C$913=0,$AI$785,Assumptions!$B$4)+IF($D$913=0,$AF$785,Assumptions!$B$4)+IF($E$913=0,$AC$785,Assumptions!$B$4)+IF($F$913=0,$Z$785,Assumptions!$B$4)+IF($G$913=0,$W$785,Assumptions!$B$4)+IF($H$913=0,$T$785,Assumptions!$B$4)</f>
        <v>16703434.1464808</v>
      </c>
      <c r="S913" s="12" t="n">
        <f aca="false">IF($R$913&gt;Assumptions!$B$4,$Q$913/$R$913&gt;Assumptions!$B$13,FALSE())</f>
        <v>1</v>
      </c>
      <c r="T913" s="12" t="n">
        <f aca="false">IF($S$913,($Q$913+Assumptions!$B$14*Assumptions!$B$13)/($R$913+Assumptions!$B$14),IF($R$913&gt;Assumptions!$B$4,$Q$913/$R$913,Assumptions!$B$4))</f>
        <v>80.0638046441167</v>
      </c>
      <c r="U913" s="12" t="n">
        <f aca="false">IF($B$913=1,$I$913,$D$785*$T$913)</f>
        <v>30000000</v>
      </c>
      <c r="V913" s="12" t="n">
        <f aca="false">IF($C$913=1,$J$913,$AI$785*$T$913)</f>
        <v>300000000</v>
      </c>
      <c r="W913" s="12" t="n">
        <f aca="false">IF($D$913=1,$K$913,$AF$785*$T$913)</f>
        <v>100000000</v>
      </c>
      <c r="X913" s="12" t="n">
        <f aca="false">IF($E$913=1,$L$913,$AC$785*$T$913)</f>
        <v>192153131.14588</v>
      </c>
      <c r="Y913" s="12" t="n">
        <f aca="false">IF($F$913=1,$M$913,$Z$785*$T$913)</f>
        <v>30000000</v>
      </c>
      <c r="Z913" s="12" t="n">
        <f aca="false">IF($G$913=1,$N$913,$W$785*$T$913)</f>
        <v>400319023.220583</v>
      </c>
      <c r="AA913" s="12" t="n">
        <f aca="false">IF($H$913=1,$O$913,$T$785*$T$913)</f>
        <v>5000000</v>
      </c>
      <c r="AB913" s="12" t="n">
        <f aca="false">($J$785+$O$785)*$T$913</f>
        <v>24294092.2261949</v>
      </c>
      <c r="AC913" s="12" t="n">
        <f aca="false">Assumptions!$B$20*$T$913</f>
        <v>720574241.79705</v>
      </c>
      <c r="AD913" s="12" t="n">
        <f aca="false">IF($S$913,Assumptions!$B$14*($T$913-Assumptions!$B$13),Assumptions!$B$4)</f>
        <v>197659511.610292</v>
      </c>
      <c r="AE913" s="12" t="n">
        <f aca="false">$U$913+$V$913+$W$913+$X$913+$Y$913+$Z$913+$AA$913+$AB$913+$AC$913+$AD$913</f>
        <v>2000000000</v>
      </c>
      <c r="AF913" s="12" t="n">
        <f aca="false">IF(AND(IF($B$913=1,$U$913&gt;=INDEX($U$796:$U$923,1+$A$913-Assumptions!$B$77),$U$913&gt;INDEX($U$796:$U$923,1+$A$913+Assumptions!$B$77)),IF($C$913=1,$V$913&gt;=INDEX($V$796:$V$923,1+$A$913-Assumptions!$B$78),$V$913&gt;INDEX($V$796:$V$923,1+$A$913+Assumptions!$B$78)),IF($D$913=1,$W$913&gt;=INDEX($W$796:$W$923,1+$A$913-Assumptions!$B$79),$W$913&gt;INDEX($W$796:$W$923,1+$A$913+Assumptions!$B$79)),IF($E$913=1,$X$913&gt;=INDEX($X$796:$X$923,1+$A$913-Assumptions!$B$80),$X$913&gt;INDEX($X$796:$X$923,1+$A$913+Assumptions!$B$80)),IF($F$913=1,$Y$913&gt;=INDEX($Y$796:$Y$923,1+$A$913-Assumptions!$B$81),$Y$913&gt;INDEX($Y$796:$Y$923,1+$A$913+Assumptions!$B$81)),IF($G$913=1,$Z$913&gt;=INDEX($Z$796:$Z$923,1+$A$913-Assumptions!$B$82),$Z$913&gt;INDEX($Z$796:$Z$923,1+$A$913+Assumptions!$B$82)),IF($H$913=1,$AA$913&gt;=INDEX($AA$796:$AA$923,1+$A$913-Assumptions!$B$83),$AA$913&gt;INDEX($AA$796:$AA$923,1+$A$913+Assumptions!$B$83))),1,0)</f>
        <v>0</v>
      </c>
    </row>
    <row r="914" customFormat="false" ht="15" hidden="true" customHeight="false" outlineLevel="0" collapsed="false">
      <c r="A914" s="6" t="n">
        <f aca="false">ROW()-ROW($A$796)+Assumptions!$B$4</f>
        <v>118</v>
      </c>
      <c r="B914" s="12" t="n">
        <f aca="false">MOD(QUOTIENT($A$914,Assumptions!$B$77),2)</f>
        <v>1</v>
      </c>
      <c r="C914" s="12" t="n">
        <f aca="false">MOD(QUOTIENT($A$914,Assumptions!$B$78),2)</f>
        <v>1</v>
      </c>
      <c r="D914" s="12" t="n">
        <f aca="false">MOD(QUOTIENT($A$914,Assumptions!$B$79),2)</f>
        <v>1</v>
      </c>
      <c r="E914" s="12" t="n">
        <f aca="false">MOD(QUOTIENT($A$914,Assumptions!$B$80),2)</f>
        <v>0</v>
      </c>
      <c r="F914" s="12" t="n">
        <f aca="false">MOD(QUOTIENT($A$914,Assumptions!$B$81),2)</f>
        <v>1</v>
      </c>
      <c r="G914" s="12" t="n">
        <f aca="false">MOD(QUOTIENT($A$914,Assumptions!$B$82),2)</f>
        <v>1</v>
      </c>
      <c r="H914" s="12" t="n">
        <f aca="false">MOD(QUOTIENT($A$914,Assumptions!$B$83),2)</f>
        <v>0</v>
      </c>
      <c r="I914" s="12" t="n">
        <f aca="false">IF($B$914=1,MIN(Assumptions!$B$67,MAX(Assumptions!$B$4,Assumptions!$B$26-(Assumptions!$B$4))),Assumptions!$B$4)</f>
        <v>30000000</v>
      </c>
      <c r="J914" s="12" t="n">
        <f aca="false">IF($C$914=1,MIN(Assumptions!$B$66,MAX(Assumptions!$B$4,Assumptions!$B$26-($I$914))),Assumptions!$B$4)</f>
        <v>300000000</v>
      </c>
      <c r="K914" s="12" t="n">
        <f aca="false">IF($D$914=1,MIN(Assumptions!$B$61,MAX(Assumptions!$B$4,Assumptions!$B$26-($I$914+$J$914))),Assumptions!$B$4)</f>
        <v>100000000</v>
      </c>
      <c r="L914" s="12" t="n">
        <f aca="false">IF($E$914=1,MIN(Assumptions!$B$56,MAX(Assumptions!$B$4,Assumptions!$B$26-($I$914+$J$914+$K$914))),Assumptions!$B$4)</f>
        <v>0</v>
      </c>
      <c r="M914" s="12" t="n">
        <f aca="false">IF($F$914=1,MIN(Assumptions!$B$51,MAX(Assumptions!$B$4,Assumptions!$B$26-($I$914+$J$914+$K$914+$L$914))),Assumptions!$B$4)</f>
        <v>30000000</v>
      </c>
      <c r="N914" s="12" t="n">
        <f aca="false">IF($G$914=1,MIN(Assumptions!$B$46,MAX(Assumptions!$B$4,Assumptions!$B$26-($I$914+$J$914+$K$914+$L$914+$M$914))),Assumptions!$B$4)</f>
        <v>15000000</v>
      </c>
      <c r="O914" s="12" t="n">
        <f aca="false">IF($H$914=1,MIN(Assumptions!$B$41,MAX(Assumptions!$B$4,Assumptions!$B$26-($I$914+$J$914+$K$914+$L$914+$M$914+$N$914))),Assumptions!$B$4)</f>
        <v>0</v>
      </c>
      <c r="P914" s="12" t="n">
        <f aca="false">$I$914+$J$914+$K$914+$L$914+$M$914+$N$914+$O$914</f>
        <v>475000000</v>
      </c>
      <c r="Q914" s="12" t="n">
        <f aca="false">MAX(Assumptions!$B$4,Assumptions!$B$26-$P$914)</f>
        <v>1525000000</v>
      </c>
      <c r="R914" s="12" t="n">
        <f aca="false">$J$785+$O$785+Assumptions!$B$20+IF($B$914=0,$D$785,Assumptions!$B$4)+IF($C$914=0,$AI$785,Assumptions!$B$4)+IF($D$914=0,$AF$785,Assumptions!$B$4)+IF($E$914=0,$AC$785,Assumptions!$B$4)+IF($F$914=0,$Z$785,Assumptions!$B$4)+IF($G$914=0,$W$785,Assumptions!$B$4)+IF($H$914=0,$T$785,Assumptions!$B$4)</f>
        <v>16703434.1464808</v>
      </c>
      <c r="S914" s="12" t="n">
        <f aca="false">IF($R$914&gt;Assumptions!$B$4,$Q$914/$R$914&gt;Assumptions!$B$13,FALSE())</f>
        <v>1</v>
      </c>
      <c r="T914" s="12" t="n">
        <f aca="false">IF($S$914,($Q$914+Assumptions!$B$14*Assumptions!$B$13)/($R$914+Assumptions!$B$14),IF($R$914&gt;Assumptions!$B$4,$Q$914/$R$914,Assumptions!$B$4))</f>
        <v>79.5430644513094</v>
      </c>
      <c r="U914" s="12" t="n">
        <f aca="false">IF($B$914=1,$I$914,$D$785*$T$914)</f>
        <v>30000000</v>
      </c>
      <c r="V914" s="12" t="n">
        <f aca="false">IF($C$914=1,$J$914,$AI$785*$T$914)</f>
        <v>300000000</v>
      </c>
      <c r="W914" s="12" t="n">
        <f aca="false">IF($D$914=1,$K$914,$AF$785*$T$914)</f>
        <v>100000000</v>
      </c>
      <c r="X914" s="12" t="n">
        <f aca="false">IF($E$914=1,$L$914,$AC$785*$T$914)</f>
        <v>190903354.683143</v>
      </c>
      <c r="Y914" s="12" t="n">
        <f aca="false">IF($F$914=1,$M$914,$Z$785*$T$914)</f>
        <v>30000000</v>
      </c>
      <c r="Z914" s="12" t="n">
        <f aca="false">IF($G$914=1,$N$914,$W$785*$T$914)</f>
        <v>15000000</v>
      </c>
      <c r="AA914" s="12" t="n">
        <f aca="false">IF($H$914=1,$O$914,$T$785*$T$914)</f>
        <v>397715322.256547</v>
      </c>
      <c r="AB914" s="12" t="n">
        <f aca="false">($J$785+$O$785)*$T$914</f>
        <v>24136081.8702522</v>
      </c>
      <c r="AC914" s="12" t="n">
        <f aca="false">Assumptions!$B$20*$T$914</f>
        <v>715887580.061785</v>
      </c>
      <c r="AD914" s="12" t="n">
        <f aca="false">IF($S$914,Assumptions!$B$14*($T$914-Assumptions!$B$13),Assumptions!$B$4)</f>
        <v>196357661.128274</v>
      </c>
      <c r="AE914" s="12" t="n">
        <f aca="false">$U$914+$V$914+$W$914+$X$914+$Y$914+$Z$914+$AA$914+$AB$914+$AC$914+$AD$914</f>
        <v>2000000000</v>
      </c>
      <c r="AF914" s="12" t="n">
        <f aca="false">IF(AND(IF($B$914=1,$U$914&gt;=INDEX($U$796:$U$923,1+$A$914-Assumptions!$B$77),$U$914&gt;INDEX($U$796:$U$923,1+$A$914+Assumptions!$B$77)),IF($C$914=1,$V$914&gt;=INDEX($V$796:$V$923,1+$A$914-Assumptions!$B$78),$V$914&gt;INDEX($V$796:$V$923,1+$A$914+Assumptions!$B$78)),IF($D$914=1,$W$914&gt;=INDEX($W$796:$W$923,1+$A$914-Assumptions!$B$79),$W$914&gt;INDEX($W$796:$W$923,1+$A$914+Assumptions!$B$79)),IF($E$914=1,$X$914&gt;=INDEX($X$796:$X$923,1+$A$914-Assumptions!$B$80),$X$914&gt;INDEX($X$796:$X$923,1+$A$914+Assumptions!$B$80)),IF($F$914=1,$Y$914&gt;=INDEX($Y$796:$Y$923,1+$A$914-Assumptions!$B$81),$Y$914&gt;INDEX($Y$796:$Y$923,1+$A$914+Assumptions!$B$81)),IF($G$914=1,$Z$914&gt;=INDEX($Z$796:$Z$923,1+$A$914-Assumptions!$B$82),$Z$914&gt;INDEX($Z$796:$Z$923,1+$A$914+Assumptions!$B$82)),IF($H$914=1,$AA$914&gt;=INDEX($AA$796:$AA$923,1+$A$914-Assumptions!$B$83),$AA$914&gt;INDEX($AA$796:$AA$923,1+$A$914+Assumptions!$B$83))),1,0)</f>
        <v>0</v>
      </c>
    </row>
    <row r="915" customFormat="false" ht="15" hidden="true" customHeight="false" outlineLevel="0" collapsed="false">
      <c r="A915" s="6" t="n">
        <f aca="false">ROW()-ROW($A$796)+Assumptions!$B$4</f>
        <v>119</v>
      </c>
      <c r="B915" s="12" t="n">
        <f aca="false">MOD(QUOTIENT($A$915,Assumptions!$B$77),2)</f>
        <v>1</v>
      </c>
      <c r="C915" s="12" t="n">
        <f aca="false">MOD(QUOTIENT($A$915,Assumptions!$B$78),2)</f>
        <v>1</v>
      </c>
      <c r="D915" s="12" t="n">
        <f aca="false">MOD(QUOTIENT($A$915,Assumptions!$B$79),2)</f>
        <v>1</v>
      </c>
      <c r="E915" s="12" t="n">
        <f aca="false">MOD(QUOTIENT($A$915,Assumptions!$B$80),2)</f>
        <v>0</v>
      </c>
      <c r="F915" s="12" t="n">
        <f aca="false">MOD(QUOTIENT($A$915,Assumptions!$B$81),2)</f>
        <v>1</v>
      </c>
      <c r="G915" s="12" t="n">
        <f aca="false">MOD(QUOTIENT($A$915,Assumptions!$B$82),2)</f>
        <v>1</v>
      </c>
      <c r="H915" s="12" t="n">
        <f aca="false">MOD(QUOTIENT($A$915,Assumptions!$B$83),2)</f>
        <v>1</v>
      </c>
      <c r="I915" s="12" t="n">
        <f aca="false">IF($B$915=1,MIN(Assumptions!$B$67,MAX(Assumptions!$B$4,Assumptions!$B$26-(Assumptions!$B$4))),Assumptions!$B$4)</f>
        <v>30000000</v>
      </c>
      <c r="J915" s="12" t="n">
        <f aca="false">IF($C$915=1,MIN(Assumptions!$B$66,MAX(Assumptions!$B$4,Assumptions!$B$26-($I$915))),Assumptions!$B$4)</f>
        <v>300000000</v>
      </c>
      <c r="K915" s="12" t="n">
        <f aca="false">IF($D$915=1,MIN(Assumptions!$B$61,MAX(Assumptions!$B$4,Assumptions!$B$26-($I$915+$J$915))),Assumptions!$B$4)</f>
        <v>100000000</v>
      </c>
      <c r="L915" s="12" t="n">
        <f aca="false">IF($E$915=1,MIN(Assumptions!$B$56,MAX(Assumptions!$B$4,Assumptions!$B$26-($I$915+$J$915+$K$915))),Assumptions!$B$4)</f>
        <v>0</v>
      </c>
      <c r="M915" s="12" t="n">
        <f aca="false">IF($F$915=1,MIN(Assumptions!$B$51,MAX(Assumptions!$B$4,Assumptions!$B$26-($I$915+$J$915+$K$915+$L$915))),Assumptions!$B$4)</f>
        <v>30000000</v>
      </c>
      <c r="N915" s="12" t="n">
        <f aca="false">IF($G$915=1,MIN(Assumptions!$B$46,MAX(Assumptions!$B$4,Assumptions!$B$26-($I$915+$J$915+$K$915+$L$915+$M$915))),Assumptions!$B$4)</f>
        <v>15000000</v>
      </c>
      <c r="O915" s="12" t="n">
        <f aca="false">IF($H$915=1,MIN(Assumptions!$B$41,MAX(Assumptions!$B$4,Assumptions!$B$26-($I$915+$J$915+$K$915+$L$915+$M$915+$N$915))),Assumptions!$B$4)</f>
        <v>5000000</v>
      </c>
      <c r="P915" s="12" t="n">
        <f aca="false">$I$915+$J$915+$K$915+$L$915+$M$915+$N$915+$O$915</f>
        <v>480000000</v>
      </c>
      <c r="Q915" s="12" t="n">
        <f aca="false">MAX(Assumptions!$B$4,Assumptions!$B$26-$P$915)</f>
        <v>1520000000</v>
      </c>
      <c r="R915" s="12" t="n">
        <f aca="false">$J$785+$O$785+Assumptions!$B$20+IF($B$915=0,$D$785,Assumptions!$B$4)+IF($C$915=0,$AI$785,Assumptions!$B$4)+IF($D$915=0,$AF$785,Assumptions!$B$4)+IF($E$915=0,$AC$785,Assumptions!$B$4)+IF($F$915=0,$Z$785,Assumptions!$B$4)+IF($G$915=0,$W$785,Assumptions!$B$4)+IF($H$915=0,$T$785,Assumptions!$B$4)</f>
        <v>11703434.1464808</v>
      </c>
      <c r="S915" s="12" t="n">
        <f aca="false">IF($R$915&gt;Assumptions!$B$4,$Q$915/$R$915&gt;Assumptions!$B$13,FALSE())</f>
        <v>1</v>
      </c>
      <c r="T915" s="12" t="n">
        <f aca="false">IF($S$915,($Q$915+Assumptions!$B$14*Assumptions!$B$13)/($R$915+Assumptions!$B$14),IF($R$915&gt;Assumptions!$B$4,$Q$915/$R$915,Assumptions!$B$4))</f>
        <v>107.192386312942</v>
      </c>
      <c r="U915" s="12" t="n">
        <f aca="false">IF($B$915=1,$I$915,$D$785*$T$915)</f>
        <v>30000000</v>
      </c>
      <c r="V915" s="12" t="n">
        <f aca="false">IF($C$915=1,$J$915,$AI$785*$T$915)</f>
        <v>300000000</v>
      </c>
      <c r="W915" s="12" t="n">
        <f aca="false">IF($D$915=1,$K$915,$AF$785*$T$915)</f>
        <v>100000000</v>
      </c>
      <c r="X915" s="12" t="n">
        <f aca="false">IF($E$915=1,$L$915,$AC$785*$T$915)</f>
        <v>257261727.15106</v>
      </c>
      <c r="Y915" s="12" t="n">
        <f aca="false">IF($F$915=1,$M$915,$Z$785*$T$915)</f>
        <v>30000000</v>
      </c>
      <c r="Z915" s="12" t="n">
        <f aca="false">IF($G$915=1,$N$915,$W$785*$T$915)</f>
        <v>15000000</v>
      </c>
      <c r="AA915" s="12" t="n">
        <f aca="false">IF($H$915=1,$O$915,$T$785*$T$915)</f>
        <v>5000000</v>
      </c>
      <c r="AB915" s="12" t="n">
        <f aca="false">($J$785+$O$785)*$T$915</f>
        <v>32525830.2501102</v>
      </c>
      <c r="AC915" s="12" t="n">
        <f aca="false">Assumptions!$B$20*$T$915</f>
        <v>964731476.816476</v>
      </c>
      <c r="AD915" s="12" t="n">
        <f aca="false">IF($S$915,Assumptions!$B$14*($T$915-Assumptions!$B$13),Assumptions!$B$4)</f>
        <v>265480965.782354</v>
      </c>
      <c r="AE915" s="12" t="n">
        <f aca="false">$U$915+$V$915+$W$915+$X$915+$Y$915+$Z$915+$AA$915+$AB$915+$AC$915+$AD$915</f>
        <v>2000000000</v>
      </c>
      <c r="AF915" s="12" t="n">
        <f aca="false">IF(AND(IF($B$915=1,$U$915&gt;=INDEX($U$796:$U$923,1+$A$915-Assumptions!$B$77),$U$915&gt;INDEX($U$796:$U$923,1+$A$915+Assumptions!$B$77)),IF($C$915=1,$V$915&gt;=INDEX($V$796:$V$923,1+$A$915-Assumptions!$B$78),$V$915&gt;INDEX($V$796:$V$923,1+$A$915+Assumptions!$B$78)),IF($D$915=1,$W$915&gt;=INDEX($W$796:$W$923,1+$A$915-Assumptions!$B$79),$W$915&gt;INDEX($W$796:$W$923,1+$A$915+Assumptions!$B$79)),IF($E$915=1,$X$915&gt;=INDEX($X$796:$X$923,1+$A$915-Assumptions!$B$80),$X$915&gt;INDEX($X$796:$X$923,1+$A$915+Assumptions!$B$80)),IF($F$915=1,$Y$915&gt;=INDEX($Y$796:$Y$923,1+$A$915-Assumptions!$B$81),$Y$915&gt;INDEX($Y$796:$Y$923,1+$A$915+Assumptions!$B$81)),IF($G$915=1,$Z$915&gt;=INDEX($Z$796:$Z$923,1+$A$915-Assumptions!$B$82),$Z$915&gt;INDEX($Z$796:$Z$923,1+$A$915+Assumptions!$B$82)),IF($H$915=1,$AA$915&gt;=INDEX($AA$796:$AA$923,1+$A$915-Assumptions!$B$83),$AA$915&gt;INDEX($AA$796:$AA$923,1+$A$915+Assumptions!$B$83))),1,0)</f>
        <v>0</v>
      </c>
    </row>
    <row r="916" customFormat="false" ht="15" hidden="true" customHeight="false" outlineLevel="0" collapsed="false">
      <c r="A916" s="6" t="n">
        <f aca="false">ROW()-ROW($A$796)+Assumptions!$B$4</f>
        <v>120</v>
      </c>
      <c r="B916" s="12" t="n">
        <f aca="false">MOD(QUOTIENT($A$916,Assumptions!$B$77),2)</f>
        <v>1</v>
      </c>
      <c r="C916" s="12" t="n">
        <f aca="false">MOD(QUOTIENT($A$916,Assumptions!$B$78),2)</f>
        <v>1</v>
      </c>
      <c r="D916" s="12" t="n">
        <f aca="false">MOD(QUOTIENT($A$916,Assumptions!$B$79),2)</f>
        <v>1</v>
      </c>
      <c r="E916" s="12" t="n">
        <f aca="false">MOD(QUOTIENT($A$916,Assumptions!$B$80),2)</f>
        <v>1</v>
      </c>
      <c r="F916" s="12" t="n">
        <f aca="false">MOD(QUOTIENT($A$916,Assumptions!$B$81),2)</f>
        <v>0</v>
      </c>
      <c r="G916" s="12" t="n">
        <f aca="false">MOD(QUOTIENT($A$916,Assumptions!$B$82),2)</f>
        <v>0</v>
      </c>
      <c r="H916" s="12" t="n">
        <f aca="false">MOD(QUOTIENT($A$916,Assumptions!$B$83),2)</f>
        <v>0</v>
      </c>
      <c r="I916" s="12" t="n">
        <f aca="false">IF($B$916=1,MIN(Assumptions!$B$67,MAX(Assumptions!$B$4,Assumptions!$B$26-(Assumptions!$B$4))),Assumptions!$B$4)</f>
        <v>30000000</v>
      </c>
      <c r="J916" s="12" t="n">
        <f aca="false">IF($C$916=1,MIN(Assumptions!$B$66,MAX(Assumptions!$B$4,Assumptions!$B$26-($I$916))),Assumptions!$B$4)</f>
        <v>300000000</v>
      </c>
      <c r="K916" s="12" t="n">
        <f aca="false">IF($D$916=1,MIN(Assumptions!$B$61,MAX(Assumptions!$B$4,Assumptions!$B$26-($I$916+$J$916))),Assumptions!$B$4)</f>
        <v>100000000</v>
      </c>
      <c r="L916" s="12" t="n">
        <f aca="false">IF($E$916=1,MIN(Assumptions!$B$56,MAX(Assumptions!$B$4,Assumptions!$B$26-($I$916+$J$916+$K$916))),Assumptions!$B$4)</f>
        <v>60000000</v>
      </c>
      <c r="M916" s="12" t="n">
        <f aca="false">IF($F$916=1,MIN(Assumptions!$B$51,MAX(Assumptions!$B$4,Assumptions!$B$26-($I$916+$J$916+$K$916+$L$916))),Assumptions!$B$4)</f>
        <v>0</v>
      </c>
      <c r="N916" s="12" t="n">
        <f aca="false">IF($G$916=1,MIN(Assumptions!$B$46,MAX(Assumptions!$B$4,Assumptions!$B$26-($I$916+$J$916+$K$916+$L$916+$M$916))),Assumptions!$B$4)</f>
        <v>0</v>
      </c>
      <c r="O916" s="12" t="n">
        <f aca="false">IF($H$916=1,MIN(Assumptions!$B$41,MAX(Assumptions!$B$4,Assumptions!$B$26-($I$916+$J$916+$K$916+$L$916+$M$916+$N$916))),Assumptions!$B$4)</f>
        <v>0</v>
      </c>
      <c r="P916" s="12" t="n">
        <f aca="false">$I$916+$J$916+$K$916+$L$916+$M$916+$N$916+$O$916</f>
        <v>490000000</v>
      </c>
      <c r="Q916" s="12" t="n">
        <f aca="false">MAX(Assumptions!$B$4,Assumptions!$B$26-$P$916)</f>
        <v>1510000000</v>
      </c>
      <c r="R916" s="12" t="n">
        <f aca="false">$J$785+$O$785+Assumptions!$B$20+IF($B$916=0,$D$785,Assumptions!$B$4)+IF($C$916=0,$AI$785,Assumptions!$B$4)+IF($D$916=0,$AF$785,Assumptions!$B$4)+IF($E$916=0,$AC$785,Assumptions!$B$4)+IF($F$916=0,$Z$785,Assumptions!$B$4)+IF($G$916=0,$W$785,Assumptions!$B$4)+IF($H$916=0,$T$785,Assumptions!$B$4)</f>
        <v>22303434.1464808</v>
      </c>
      <c r="S916" s="12" t="n">
        <f aca="false">IF($R$916&gt;Assumptions!$B$4,$Q$916/$R$916&gt;Assumptions!$B$13,FALSE())</f>
        <v>1</v>
      </c>
      <c r="T916" s="12" t="n">
        <f aca="false">IF($S$916,($Q$916+Assumptions!$B$14*Assumptions!$B$13)/($R$916+Assumptions!$B$14),IF($R$916&gt;Assumptions!$B$4,$Q$916/$R$916,Assumptions!$B$4))</f>
        <v>60.9794591776154</v>
      </c>
      <c r="U916" s="12" t="n">
        <f aca="false">IF($B$916=1,$I$916,$D$785*$T$916)</f>
        <v>30000000</v>
      </c>
      <c r="V916" s="12" t="n">
        <f aca="false">IF($C$916=1,$J$916,$AI$785*$T$916)</f>
        <v>300000000</v>
      </c>
      <c r="W916" s="12" t="n">
        <f aca="false">IF($D$916=1,$K$916,$AF$785*$T$916)</f>
        <v>100000000</v>
      </c>
      <c r="X916" s="12" t="n">
        <f aca="false">IF($E$916=1,$L$916,$AC$785*$T$916)</f>
        <v>60000000</v>
      </c>
      <c r="Y916" s="12" t="n">
        <f aca="false">IF($F$916=1,$M$916,$Z$785*$T$916)</f>
        <v>182938377.532846</v>
      </c>
      <c r="Z916" s="12" t="n">
        <f aca="false">IF($G$916=1,$N$916,$W$785*$T$916)</f>
        <v>304897295.888077</v>
      </c>
      <c r="AA916" s="12" t="n">
        <f aca="false">IF($H$916=1,$O$916,$T$785*$T$916)</f>
        <v>304897295.888077</v>
      </c>
      <c r="AB916" s="12" t="n">
        <f aca="false">($J$785+$O$785)*$T$916</f>
        <v>18503250.148422</v>
      </c>
      <c r="AC916" s="12" t="n">
        <f aca="false">Assumptions!$B$20*$T$916</f>
        <v>548815132.598539</v>
      </c>
      <c r="AD916" s="12" t="n">
        <f aca="false">IF($S$916,Assumptions!$B$14*($T$916-Assumptions!$B$13),Assumptions!$B$4)</f>
        <v>149948647.944039</v>
      </c>
      <c r="AE916" s="12" t="n">
        <f aca="false">$U$916+$V$916+$W$916+$X$916+$Y$916+$Z$916+$AA$916+$AB$916+$AC$916+$AD$916</f>
        <v>2000000000</v>
      </c>
      <c r="AF916" s="12" t="n">
        <f aca="false">IF(AND(IF($B$916=1,$U$916&gt;=INDEX($U$796:$U$923,1+$A$916-Assumptions!$B$77),$U$916&gt;INDEX($U$796:$U$923,1+$A$916+Assumptions!$B$77)),IF($C$916=1,$V$916&gt;=INDEX($V$796:$V$923,1+$A$916-Assumptions!$B$78),$V$916&gt;INDEX($V$796:$V$923,1+$A$916+Assumptions!$B$78)),IF($D$916=1,$W$916&gt;=INDEX($W$796:$W$923,1+$A$916-Assumptions!$B$79),$W$916&gt;INDEX($W$796:$W$923,1+$A$916+Assumptions!$B$79)),IF($E$916=1,$X$916&gt;=INDEX($X$796:$X$923,1+$A$916-Assumptions!$B$80),$X$916&gt;INDEX($X$796:$X$923,1+$A$916+Assumptions!$B$80)),IF($F$916=1,$Y$916&gt;=INDEX($Y$796:$Y$923,1+$A$916-Assumptions!$B$81),$Y$916&gt;INDEX($Y$796:$Y$923,1+$A$916+Assumptions!$B$81)),IF($G$916=1,$Z$916&gt;=INDEX($Z$796:$Z$923,1+$A$916-Assumptions!$B$82),$Z$916&gt;INDEX($Z$796:$Z$923,1+$A$916+Assumptions!$B$82)),IF($H$916=1,$AA$916&gt;=INDEX($AA$796:$AA$923,1+$A$916-Assumptions!$B$83),$AA$916&gt;INDEX($AA$796:$AA$923,1+$A$916+Assumptions!$B$83))),1,0)</f>
        <v>0</v>
      </c>
    </row>
    <row r="917" customFormat="false" ht="15" hidden="true" customHeight="false" outlineLevel="0" collapsed="false">
      <c r="A917" s="6" t="n">
        <f aca="false">ROW()-ROW($A$796)+Assumptions!$B$4</f>
        <v>121</v>
      </c>
      <c r="B917" s="12" t="n">
        <f aca="false">MOD(QUOTIENT($A$917,Assumptions!$B$77),2)</f>
        <v>1</v>
      </c>
      <c r="C917" s="12" t="n">
        <f aca="false">MOD(QUOTIENT($A$917,Assumptions!$B$78),2)</f>
        <v>1</v>
      </c>
      <c r="D917" s="12" t="n">
        <f aca="false">MOD(QUOTIENT($A$917,Assumptions!$B$79),2)</f>
        <v>1</v>
      </c>
      <c r="E917" s="12" t="n">
        <f aca="false">MOD(QUOTIENT($A$917,Assumptions!$B$80),2)</f>
        <v>1</v>
      </c>
      <c r="F917" s="12" t="n">
        <f aca="false">MOD(QUOTIENT($A$917,Assumptions!$B$81),2)</f>
        <v>0</v>
      </c>
      <c r="G917" s="12" t="n">
        <f aca="false">MOD(QUOTIENT($A$917,Assumptions!$B$82),2)</f>
        <v>0</v>
      </c>
      <c r="H917" s="12" t="n">
        <f aca="false">MOD(QUOTIENT($A$917,Assumptions!$B$83),2)</f>
        <v>1</v>
      </c>
      <c r="I917" s="12" t="n">
        <f aca="false">IF($B$917=1,MIN(Assumptions!$B$67,MAX(Assumptions!$B$4,Assumptions!$B$26-(Assumptions!$B$4))),Assumptions!$B$4)</f>
        <v>30000000</v>
      </c>
      <c r="J917" s="12" t="n">
        <f aca="false">IF($C$917=1,MIN(Assumptions!$B$66,MAX(Assumptions!$B$4,Assumptions!$B$26-($I$917))),Assumptions!$B$4)</f>
        <v>300000000</v>
      </c>
      <c r="K917" s="12" t="n">
        <f aca="false">IF($D$917=1,MIN(Assumptions!$B$61,MAX(Assumptions!$B$4,Assumptions!$B$26-($I$917+$J$917))),Assumptions!$B$4)</f>
        <v>100000000</v>
      </c>
      <c r="L917" s="12" t="n">
        <f aca="false">IF($E$917=1,MIN(Assumptions!$B$56,MAX(Assumptions!$B$4,Assumptions!$B$26-($I$917+$J$917+$K$917))),Assumptions!$B$4)</f>
        <v>60000000</v>
      </c>
      <c r="M917" s="12" t="n">
        <f aca="false">IF($F$917=1,MIN(Assumptions!$B$51,MAX(Assumptions!$B$4,Assumptions!$B$26-($I$917+$J$917+$K$917+$L$917))),Assumptions!$B$4)</f>
        <v>0</v>
      </c>
      <c r="N917" s="12" t="n">
        <f aca="false">IF($G$917=1,MIN(Assumptions!$B$46,MAX(Assumptions!$B$4,Assumptions!$B$26-($I$917+$J$917+$K$917+$L$917+$M$917))),Assumptions!$B$4)</f>
        <v>0</v>
      </c>
      <c r="O917" s="12" t="n">
        <f aca="false">IF($H$917=1,MIN(Assumptions!$B$41,MAX(Assumptions!$B$4,Assumptions!$B$26-($I$917+$J$917+$K$917+$L$917+$M$917+$N$917))),Assumptions!$B$4)</f>
        <v>5000000</v>
      </c>
      <c r="P917" s="12" t="n">
        <f aca="false">$I$917+$J$917+$K$917+$L$917+$M$917+$N$917+$O$917</f>
        <v>495000000</v>
      </c>
      <c r="Q917" s="12" t="n">
        <f aca="false">MAX(Assumptions!$B$4,Assumptions!$B$26-$P$917)</f>
        <v>1505000000</v>
      </c>
      <c r="R917" s="12" t="n">
        <f aca="false">$J$785+$O$785+Assumptions!$B$20+IF($B$917=0,$D$785,Assumptions!$B$4)+IF($C$917=0,$AI$785,Assumptions!$B$4)+IF($D$917=0,$AF$785,Assumptions!$B$4)+IF($E$917=0,$AC$785,Assumptions!$B$4)+IF($F$917=0,$Z$785,Assumptions!$B$4)+IF($G$917=0,$W$785,Assumptions!$B$4)+IF($H$917=0,$T$785,Assumptions!$B$4)</f>
        <v>17303434.1464808</v>
      </c>
      <c r="S917" s="12" t="n">
        <f aca="false">IF($R$917&gt;Assumptions!$B$4,$Q$917/$R$917&gt;Assumptions!$B$13,FALSE())</f>
        <v>1</v>
      </c>
      <c r="T917" s="12" t="n">
        <f aca="false">IF($S$917,($Q$917+Assumptions!$B$14*Assumptions!$B$13)/($R$917+Assumptions!$B$14),IF($R$917&gt;Assumptions!$B$4,$Q$917/$R$917,Assumptions!$B$4))</f>
        <v>76.1231607028062</v>
      </c>
      <c r="U917" s="12" t="n">
        <f aca="false">IF($B$917=1,$I$917,$D$785*$T$917)</f>
        <v>30000000</v>
      </c>
      <c r="V917" s="12" t="n">
        <f aca="false">IF($C$917=1,$J$917,$AI$785*$T$917)</f>
        <v>300000000</v>
      </c>
      <c r="W917" s="12" t="n">
        <f aca="false">IF($D$917=1,$K$917,$AF$785*$T$917)</f>
        <v>100000000</v>
      </c>
      <c r="X917" s="12" t="n">
        <f aca="false">IF($E$917=1,$L$917,$AC$785*$T$917)</f>
        <v>60000000</v>
      </c>
      <c r="Y917" s="12" t="n">
        <f aca="false">IF($F$917=1,$M$917,$Z$785*$T$917)</f>
        <v>228369482.108419</v>
      </c>
      <c r="Z917" s="12" t="n">
        <f aca="false">IF($G$917=1,$N$917,$W$785*$T$917)</f>
        <v>380615803.514031</v>
      </c>
      <c r="AA917" s="12" t="n">
        <f aca="false">IF($H$917=1,$O$917,$T$785*$T$917)</f>
        <v>5000000</v>
      </c>
      <c r="AB917" s="12" t="n">
        <f aca="false">($J$785+$O$785)*$T$917</f>
        <v>23098366.2952786</v>
      </c>
      <c r="AC917" s="12" t="n">
        <f aca="false">Assumptions!$B$20*$T$917</f>
        <v>685108446.325256</v>
      </c>
      <c r="AD917" s="12" t="n">
        <f aca="false">IF($S$917,Assumptions!$B$14*($T$917-Assumptions!$B$13),Assumptions!$B$4)</f>
        <v>187807901.757016</v>
      </c>
      <c r="AE917" s="12" t="n">
        <f aca="false">$U$917+$V$917+$W$917+$X$917+$Y$917+$Z$917+$AA$917+$AB$917+$AC$917+$AD$917</f>
        <v>2000000000</v>
      </c>
      <c r="AF917" s="12" t="n">
        <f aca="false">IF(AND(IF($B$917=1,$U$917&gt;=INDEX($U$796:$U$923,1+$A$917-Assumptions!$B$77),$U$917&gt;INDEX($U$796:$U$923,1+$A$917+Assumptions!$B$77)),IF($C$917=1,$V$917&gt;=INDEX($V$796:$V$923,1+$A$917-Assumptions!$B$78),$V$917&gt;INDEX($V$796:$V$923,1+$A$917+Assumptions!$B$78)),IF($D$917=1,$W$917&gt;=INDEX($W$796:$W$923,1+$A$917-Assumptions!$B$79),$W$917&gt;INDEX($W$796:$W$923,1+$A$917+Assumptions!$B$79)),IF($E$917=1,$X$917&gt;=INDEX($X$796:$X$923,1+$A$917-Assumptions!$B$80),$X$917&gt;INDEX($X$796:$X$923,1+$A$917+Assumptions!$B$80)),IF($F$917=1,$Y$917&gt;=INDEX($Y$796:$Y$923,1+$A$917-Assumptions!$B$81),$Y$917&gt;INDEX($Y$796:$Y$923,1+$A$917+Assumptions!$B$81)),IF($G$917=1,$Z$917&gt;=INDEX($Z$796:$Z$923,1+$A$917-Assumptions!$B$82),$Z$917&gt;INDEX($Z$796:$Z$923,1+$A$917+Assumptions!$B$82)),IF($H$917=1,$AA$917&gt;=INDEX($AA$796:$AA$923,1+$A$917-Assumptions!$B$83),$AA$917&gt;INDEX($AA$796:$AA$923,1+$A$917+Assumptions!$B$83))),1,0)</f>
        <v>0</v>
      </c>
    </row>
    <row r="918" customFormat="false" ht="15" hidden="true" customHeight="false" outlineLevel="0" collapsed="false">
      <c r="A918" s="6" t="n">
        <f aca="false">ROW()-ROW($A$796)+Assumptions!$B$4</f>
        <v>122</v>
      </c>
      <c r="B918" s="12" t="n">
        <f aca="false">MOD(QUOTIENT($A$918,Assumptions!$B$77),2)</f>
        <v>1</v>
      </c>
      <c r="C918" s="12" t="n">
        <f aca="false">MOD(QUOTIENT($A$918,Assumptions!$B$78),2)</f>
        <v>1</v>
      </c>
      <c r="D918" s="12" t="n">
        <f aca="false">MOD(QUOTIENT($A$918,Assumptions!$B$79),2)</f>
        <v>1</v>
      </c>
      <c r="E918" s="12" t="n">
        <f aca="false">MOD(QUOTIENT($A$918,Assumptions!$B$80),2)</f>
        <v>1</v>
      </c>
      <c r="F918" s="12" t="n">
        <f aca="false">MOD(QUOTIENT($A$918,Assumptions!$B$81),2)</f>
        <v>0</v>
      </c>
      <c r="G918" s="12" t="n">
        <f aca="false">MOD(QUOTIENT($A$918,Assumptions!$B$82),2)</f>
        <v>1</v>
      </c>
      <c r="H918" s="12" t="n">
        <f aca="false">MOD(QUOTIENT($A$918,Assumptions!$B$83),2)</f>
        <v>0</v>
      </c>
      <c r="I918" s="12" t="n">
        <f aca="false">IF($B$918=1,MIN(Assumptions!$B$67,MAX(Assumptions!$B$4,Assumptions!$B$26-(Assumptions!$B$4))),Assumptions!$B$4)</f>
        <v>30000000</v>
      </c>
      <c r="J918" s="12" t="n">
        <f aca="false">IF($C$918=1,MIN(Assumptions!$B$66,MAX(Assumptions!$B$4,Assumptions!$B$26-($I$918))),Assumptions!$B$4)</f>
        <v>300000000</v>
      </c>
      <c r="K918" s="12" t="n">
        <f aca="false">IF($D$918=1,MIN(Assumptions!$B$61,MAX(Assumptions!$B$4,Assumptions!$B$26-($I$918+$J$918))),Assumptions!$B$4)</f>
        <v>100000000</v>
      </c>
      <c r="L918" s="12" t="n">
        <f aca="false">IF($E$918=1,MIN(Assumptions!$B$56,MAX(Assumptions!$B$4,Assumptions!$B$26-($I$918+$J$918+$K$918))),Assumptions!$B$4)</f>
        <v>60000000</v>
      </c>
      <c r="M918" s="12" t="n">
        <f aca="false">IF($F$918=1,MIN(Assumptions!$B$51,MAX(Assumptions!$B$4,Assumptions!$B$26-($I$918+$J$918+$K$918+$L$918))),Assumptions!$B$4)</f>
        <v>0</v>
      </c>
      <c r="N918" s="12" t="n">
        <f aca="false">IF($G$918=1,MIN(Assumptions!$B$46,MAX(Assumptions!$B$4,Assumptions!$B$26-($I$918+$J$918+$K$918+$L$918+$M$918))),Assumptions!$B$4)</f>
        <v>15000000</v>
      </c>
      <c r="O918" s="12" t="n">
        <f aca="false">IF($H$918=1,MIN(Assumptions!$B$41,MAX(Assumptions!$B$4,Assumptions!$B$26-($I$918+$J$918+$K$918+$L$918+$M$918+$N$918))),Assumptions!$B$4)</f>
        <v>0</v>
      </c>
      <c r="P918" s="12" t="n">
        <f aca="false">$I$918+$J$918+$K$918+$L$918+$M$918+$N$918+$O$918</f>
        <v>505000000</v>
      </c>
      <c r="Q918" s="12" t="n">
        <f aca="false">MAX(Assumptions!$B$4,Assumptions!$B$26-$P$918)</f>
        <v>1495000000</v>
      </c>
      <c r="R918" s="12" t="n">
        <f aca="false">$J$785+$O$785+Assumptions!$B$20+IF($B$918=0,$D$785,Assumptions!$B$4)+IF($C$918=0,$AI$785,Assumptions!$B$4)+IF($D$918=0,$AF$785,Assumptions!$B$4)+IF($E$918=0,$AC$785,Assumptions!$B$4)+IF($F$918=0,$Z$785,Assumptions!$B$4)+IF($G$918=0,$W$785,Assumptions!$B$4)+IF($H$918=0,$T$785,Assumptions!$B$4)</f>
        <v>17303434.1464808</v>
      </c>
      <c r="S918" s="12" t="n">
        <f aca="false">IF($R$918&gt;Assumptions!$B$4,$Q$918/$R$918&gt;Assumptions!$B$13,FALSE())</f>
        <v>1</v>
      </c>
      <c r="T918" s="12" t="n">
        <f aca="false">IF($S$918,($Q$918+Assumptions!$B$14*Assumptions!$B$13)/($R$918+Assumptions!$B$14),IF($R$918&gt;Assumptions!$B$4,$Q$918/$R$918,Assumptions!$B$4))</f>
        <v>75.6181977794045</v>
      </c>
      <c r="U918" s="12" t="n">
        <f aca="false">IF($B$918=1,$I$918,$D$785*$T$918)</f>
        <v>30000000</v>
      </c>
      <c r="V918" s="12" t="n">
        <f aca="false">IF($C$918=1,$J$918,$AI$785*$T$918)</f>
        <v>300000000</v>
      </c>
      <c r="W918" s="12" t="n">
        <f aca="false">IF($D$918=1,$K$918,$AF$785*$T$918)</f>
        <v>100000000</v>
      </c>
      <c r="X918" s="12" t="n">
        <f aca="false">IF($E$918=1,$L$918,$AC$785*$T$918)</f>
        <v>60000000</v>
      </c>
      <c r="Y918" s="12" t="n">
        <f aca="false">IF($F$918=1,$M$918,$Z$785*$T$918)</f>
        <v>226854593.338214</v>
      </c>
      <c r="Z918" s="12" t="n">
        <f aca="false">IF($G$918=1,$N$918,$W$785*$T$918)</f>
        <v>15000000</v>
      </c>
      <c r="AA918" s="12" t="n">
        <f aca="false">IF($H$918=1,$O$918,$T$785*$T$918)</f>
        <v>378090988.897023</v>
      </c>
      <c r="AB918" s="12" t="n">
        <f aca="false">($J$785+$O$785)*$T$918</f>
        <v>22945143.3016117</v>
      </c>
      <c r="AC918" s="12" t="n">
        <f aca="false">Assumptions!$B$20*$T$918</f>
        <v>680563780.014641</v>
      </c>
      <c r="AD918" s="12" t="n">
        <f aca="false">IF($S$918,Assumptions!$B$14*($T$918-Assumptions!$B$13),Assumptions!$B$4)</f>
        <v>186545494.448511</v>
      </c>
      <c r="AE918" s="12" t="n">
        <f aca="false">$U$918+$V$918+$W$918+$X$918+$Y$918+$Z$918+$AA$918+$AB$918+$AC$918+$AD$918</f>
        <v>2000000000</v>
      </c>
      <c r="AF918" s="12" t="n">
        <f aca="false">IF(AND(IF($B$918=1,$U$918&gt;=INDEX($U$796:$U$923,1+$A$918-Assumptions!$B$77),$U$918&gt;INDEX($U$796:$U$923,1+$A$918+Assumptions!$B$77)),IF($C$918=1,$V$918&gt;=INDEX($V$796:$V$923,1+$A$918-Assumptions!$B$78),$V$918&gt;INDEX($V$796:$V$923,1+$A$918+Assumptions!$B$78)),IF($D$918=1,$W$918&gt;=INDEX($W$796:$W$923,1+$A$918-Assumptions!$B$79),$W$918&gt;INDEX($W$796:$W$923,1+$A$918+Assumptions!$B$79)),IF($E$918=1,$X$918&gt;=INDEX($X$796:$X$923,1+$A$918-Assumptions!$B$80),$X$918&gt;INDEX($X$796:$X$923,1+$A$918+Assumptions!$B$80)),IF($F$918=1,$Y$918&gt;=INDEX($Y$796:$Y$923,1+$A$918-Assumptions!$B$81),$Y$918&gt;INDEX($Y$796:$Y$923,1+$A$918+Assumptions!$B$81)),IF($G$918=1,$Z$918&gt;=INDEX($Z$796:$Z$923,1+$A$918-Assumptions!$B$82),$Z$918&gt;INDEX($Z$796:$Z$923,1+$A$918+Assumptions!$B$82)),IF($H$918=1,$AA$918&gt;=INDEX($AA$796:$AA$923,1+$A$918-Assumptions!$B$83),$AA$918&gt;INDEX($AA$796:$AA$923,1+$A$918+Assumptions!$B$83))),1,0)</f>
        <v>0</v>
      </c>
    </row>
    <row r="919" customFormat="false" ht="15" hidden="true" customHeight="false" outlineLevel="0" collapsed="false">
      <c r="A919" s="6" t="n">
        <f aca="false">ROW()-ROW($A$796)+Assumptions!$B$4</f>
        <v>123</v>
      </c>
      <c r="B919" s="12" t="n">
        <f aca="false">MOD(QUOTIENT($A$919,Assumptions!$B$77),2)</f>
        <v>1</v>
      </c>
      <c r="C919" s="12" t="n">
        <f aca="false">MOD(QUOTIENT($A$919,Assumptions!$B$78),2)</f>
        <v>1</v>
      </c>
      <c r="D919" s="12" t="n">
        <f aca="false">MOD(QUOTIENT($A$919,Assumptions!$B$79),2)</f>
        <v>1</v>
      </c>
      <c r="E919" s="12" t="n">
        <f aca="false">MOD(QUOTIENT($A$919,Assumptions!$B$80),2)</f>
        <v>1</v>
      </c>
      <c r="F919" s="12" t="n">
        <f aca="false">MOD(QUOTIENT($A$919,Assumptions!$B$81),2)</f>
        <v>0</v>
      </c>
      <c r="G919" s="12" t="n">
        <f aca="false">MOD(QUOTIENT($A$919,Assumptions!$B$82),2)</f>
        <v>1</v>
      </c>
      <c r="H919" s="12" t="n">
        <f aca="false">MOD(QUOTIENT($A$919,Assumptions!$B$83),2)</f>
        <v>1</v>
      </c>
      <c r="I919" s="12" t="n">
        <f aca="false">IF($B$919=1,MIN(Assumptions!$B$67,MAX(Assumptions!$B$4,Assumptions!$B$26-(Assumptions!$B$4))),Assumptions!$B$4)</f>
        <v>30000000</v>
      </c>
      <c r="J919" s="12" t="n">
        <f aca="false">IF($C$919=1,MIN(Assumptions!$B$66,MAX(Assumptions!$B$4,Assumptions!$B$26-($I$919))),Assumptions!$B$4)</f>
        <v>300000000</v>
      </c>
      <c r="K919" s="12" t="n">
        <f aca="false">IF($D$919=1,MIN(Assumptions!$B$61,MAX(Assumptions!$B$4,Assumptions!$B$26-($I$919+$J$919))),Assumptions!$B$4)</f>
        <v>100000000</v>
      </c>
      <c r="L919" s="12" t="n">
        <f aca="false">IF($E$919=1,MIN(Assumptions!$B$56,MAX(Assumptions!$B$4,Assumptions!$B$26-($I$919+$J$919+$K$919))),Assumptions!$B$4)</f>
        <v>60000000</v>
      </c>
      <c r="M919" s="12" t="n">
        <f aca="false">IF($F$919=1,MIN(Assumptions!$B$51,MAX(Assumptions!$B$4,Assumptions!$B$26-($I$919+$J$919+$K$919+$L$919))),Assumptions!$B$4)</f>
        <v>0</v>
      </c>
      <c r="N919" s="12" t="n">
        <f aca="false">IF($G$919=1,MIN(Assumptions!$B$46,MAX(Assumptions!$B$4,Assumptions!$B$26-($I$919+$J$919+$K$919+$L$919+$M$919))),Assumptions!$B$4)</f>
        <v>15000000</v>
      </c>
      <c r="O919" s="12" t="n">
        <f aca="false">IF($H$919=1,MIN(Assumptions!$B$41,MAX(Assumptions!$B$4,Assumptions!$B$26-($I$919+$J$919+$K$919+$L$919+$M$919+$N$919))),Assumptions!$B$4)</f>
        <v>5000000</v>
      </c>
      <c r="P919" s="12" t="n">
        <f aca="false">$I$919+$J$919+$K$919+$L$919+$M$919+$N$919+$O$919</f>
        <v>510000000</v>
      </c>
      <c r="Q919" s="12" t="n">
        <f aca="false">MAX(Assumptions!$B$4,Assumptions!$B$26-$P$919)</f>
        <v>1490000000</v>
      </c>
      <c r="R919" s="12" t="n">
        <f aca="false">$J$785+$O$785+Assumptions!$B$20+IF($B$919=0,$D$785,Assumptions!$B$4)+IF($C$919=0,$AI$785,Assumptions!$B$4)+IF($D$919=0,$AF$785,Assumptions!$B$4)+IF($E$919=0,$AC$785,Assumptions!$B$4)+IF($F$919=0,$Z$785,Assumptions!$B$4)+IF($G$919=0,$W$785,Assumptions!$B$4)+IF($H$919=0,$T$785,Assumptions!$B$4)</f>
        <v>12303434.1464808</v>
      </c>
      <c r="S919" s="12" t="n">
        <f aca="false">IF($R$919&gt;Assumptions!$B$4,$Q$919/$R$919&gt;Assumptions!$B$13,FALSE())</f>
        <v>1</v>
      </c>
      <c r="T919" s="12" t="n">
        <f aca="false">IF($S$919,($Q$919+Assumptions!$B$14*Assumptions!$B$13)/($R$919+Assumptions!$B$14),IF($R$919&gt;Assumptions!$B$4,$Q$919/$R$919,Assumptions!$B$4))</f>
        <v>100.821200353352</v>
      </c>
      <c r="U919" s="12" t="n">
        <f aca="false">IF($B$919=1,$I$919,$D$785*$T$919)</f>
        <v>30000000</v>
      </c>
      <c r="V919" s="12" t="n">
        <f aca="false">IF($C$919=1,$J$919,$AI$785*$T$919)</f>
        <v>300000000</v>
      </c>
      <c r="W919" s="12" t="n">
        <f aca="false">IF($D$919=1,$K$919,$AF$785*$T$919)</f>
        <v>100000000</v>
      </c>
      <c r="X919" s="12" t="n">
        <f aca="false">IF($E$919=1,$L$919,$AC$785*$T$919)</f>
        <v>60000000</v>
      </c>
      <c r="Y919" s="12" t="n">
        <f aca="false">IF($F$919=1,$M$919,$Z$785*$T$919)</f>
        <v>302463601.060057</v>
      </c>
      <c r="Z919" s="12" t="n">
        <f aca="false">IF($G$919=1,$N$919,$W$785*$T$919)</f>
        <v>15000000</v>
      </c>
      <c r="AA919" s="12" t="n">
        <f aca="false">IF($H$919=1,$O$919,$T$785*$T$919)</f>
        <v>5000000</v>
      </c>
      <c r="AB919" s="12" t="n">
        <f aca="false">($J$785+$O$785)*$T$919</f>
        <v>30592594.8763916</v>
      </c>
      <c r="AC919" s="12" t="n">
        <f aca="false">Assumptions!$B$20*$T$919</f>
        <v>907390803.180171</v>
      </c>
      <c r="AD919" s="12" t="n">
        <f aca="false">IF($S$919,Assumptions!$B$14*($T$919-Assumptions!$B$13),Assumptions!$B$4)</f>
        <v>249553000.883381</v>
      </c>
      <c r="AE919" s="12" t="n">
        <f aca="false">$U$919+$V$919+$W$919+$X$919+$Y$919+$Z$919+$AA$919+$AB$919+$AC$919+$AD$919</f>
        <v>2000000000</v>
      </c>
      <c r="AF919" s="12" t="n">
        <f aca="false">IF(AND(IF($B$919=1,$U$919&gt;=INDEX($U$796:$U$923,1+$A$919-Assumptions!$B$77),$U$919&gt;INDEX($U$796:$U$923,1+$A$919+Assumptions!$B$77)),IF($C$919=1,$V$919&gt;=INDEX($V$796:$V$923,1+$A$919-Assumptions!$B$78),$V$919&gt;INDEX($V$796:$V$923,1+$A$919+Assumptions!$B$78)),IF($D$919=1,$W$919&gt;=INDEX($W$796:$W$923,1+$A$919-Assumptions!$B$79),$W$919&gt;INDEX($W$796:$W$923,1+$A$919+Assumptions!$B$79)),IF($E$919=1,$X$919&gt;=INDEX($X$796:$X$923,1+$A$919-Assumptions!$B$80),$X$919&gt;INDEX($X$796:$X$923,1+$A$919+Assumptions!$B$80)),IF($F$919=1,$Y$919&gt;=INDEX($Y$796:$Y$923,1+$A$919-Assumptions!$B$81),$Y$919&gt;INDEX($Y$796:$Y$923,1+$A$919+Assumptions!$B$81)),IF($G$919=1,$Z$919&gt;=INDEX($Z$796:$Z$923,1+$A$919-Assumptions!$B$82),$Z$919&gt;INDEX($Z$796:$Z$923,1+$A$919+Assumptions!$B$82)),IF($H$919=1,$AA$919&gt;=INDEX($AA$796:$AA$923,1+$A$919-Assumptions!$B$83),$AA$919&gt;INDEX($AA$796:$AA$923,1+$A$919+Assumptions!$B$83))),1,0)</f>
        <v>0</v>
      </c>
    </row>
    <row r="920" customFormat="false" ht="15" hidden="true" customHeight="false" outlineLevel="0" collapsed="false">
      <c r="A920" s="6" t="n">
        <f aca="false">ROW()-ROW($A$796)+Assumptions!$B$4</f>
        <v>124</v>
      </c>
      <c r="B920" s="12" t="n">
        <f aca="false">MOD(QUOTIENT($A$920,Assumptions!$B$77),2)</f>
        <v>1</v>
      </c>
      <c r="C920" s="12" t="n">
        <f aca="false">MOD(QUOTIENT($A$920,Assumptions!$B$78),2)</f>
        <v>1</v>
      </c>
      <c r="D920" s="12" t="n">
        <f aca="false">MOD(QUOTIENT($A$920,Assumptions!$B$79),2)</f>
        <v>1</v>
      </c>
      <c r="E920" s="12" t="n">
        <f aca="false">MOD(QUOTIENT($A$920,Assumptions!$B$80),2)</f>
        <v>1</v>
      </c>
      <c r="F920" s="12" t="n">
        <f aca="false">MOD(QUOTIENT($A$920,Assumptions!$B$81),2)</f>
        <v>1</v>
      </c>
      <c r="G920" s="12" t="n">
        <f aca="false">MOD(QUOTIENT($A$920,Assumptions!$B$82),2)</f>
        <v>0</v>
      </c>
      <c r="H920" s="12" t="n">
        <f aca="false">MOD(QUOTIENT($A$920,Assumptions!$B$83),2)</f>
        <v>0</v>
      </c>
      <c r="I920" s="12" t="n">
        <f aca="false">IF($B$920=1,MIN(Assumptions!$B$67,MAX(Assumptions!$B$4,Assumptions!$B$26-(Assumptions!$B$4))),Assumptions!$B$4)</f>
        <v>30000000</v>
      </c>
      <c r="J920" s="12" t="n">
        <f aca="false">IF($C$920=1,MIN(Assumptions!$B$66,MAX(Assumptions!$B$4,Assumptions!$B$26-($I$920))),Assumptions!$B$4)</f>
        <v>300000000</v>
      </c>
      <c r="K920" s="12" t="n">
        <f aca="false">IF($D$920=1,MIN(Assumptions!$B$61,MAX(Assumptions!$B$4,Assumptions!$B$26-($I$920+$J$920))),Assumptions!$B$4)</f>
        <v>100000000</v>
      </c>
      <c r="L920" s="12" t="n">
        <f aca="false">IF($E$920=1,MIN(Assumptions!$B$56,MAX(Assumptions!$B$4,Assumptions!$B$26-($I$920+$J$920+$K$920))),Assumptions!$B$4)</f>
        <v>60000000</v>
      </c>
      <c r="M920" s="12" t="n">
        <f aca="false">IF($F$920=1,MIN(Assumptions!$B$51,MAX(Assumptions!$B$4,Assumptions!$B$26-($I$920+$J$920+$K$920+$L$920))),Assumptions!$B$4)</f>
        <v>30000000</v>
      </c>
      <c r="N920" s="12" t="n">
        <f aca="false">IF($G$920=1,MIN(Assumptions!$B$46,MAX(Assumptions!$B$4,Assumptions!$B$26-($I$920+$J$920+$K$920+$L$920+$M$920))),Assumptions!$B$4)</f>
        <v>0</v>
      </c>
      <c r="O920" s="12" t="n">
        <f aca="false">IF($H$920=1,MIN(Assumptions!$B$41,MAX(Assumptions!$B$4,Assumptions!$B$26-($I$920+$J$920+$K$920+$L$920+$M$920+$N$920))),Assumptions!$B$4)</f>
        <v>0</v>
      </c>
      <c r="P920" s="12" t="n">
        <f aca="false">$I$920+$J$920+$K$920+$L$920+$M$920+$N$920+$O$920</f>
        <v>520000000</v>
      </c>
      <c r="Q920" s="12" t="n">
        <f aca="false">MAX(Assumptions!$B$4,Assumptions!$B$26-$P$920)</f>
        <v>1480000000</v>
      </c>
      <c r="R920" s="12" t="n">
        <f aca="false">$J$785+$O$785+Assumptions!$B$20+IF($B$920=0,$D$785,Assumptions!$B$4)+IF($C$920=0,$AI$785,Assumptions!$B$4)+IF($D$920=0,$AF$785,Assumptions!$B$4)+IF($E$920=0,$AC$785,Assumptions!$B$4)+IF($F$920=0,$Z$785,Assumptions!$B$4)+IF($G$920=0,$W$785,Assumptions!$B$4)+IF($H$920=0,$T$785,Assumptions!$B$4)</f>
        <v>19303434.1464808</v>
      </c>
      <c r="S920" s="12" t="n">
        <f aca="false">IF($R$920&gt;Assumptions!$B$4,$Q$920/$R$920&gt;Assumptions!$B$13,FALSE())</f>
        <v>1</v>
      </c>
      <c r="T920" s="12" t="n">
        <f aca="false">IF($S$920,($Q$920+Assumptions!$B$14*Assumptions!$B$13)/($R$920+Assumptions!$B$14),IF($R$920&gt;Assumptions!$B$4,$Q$920/$R$920,Assumptions!$B$4))</f>
        <v>67.9938761041128</v>
      </c>
      <c r="U920" s="12" t="n">
        <f aca="false">IF($B$920=1,$I$920,$D$785*$T$920)</f>
        <v>30000000</v>
      </c>
      <c r="V920" s="12" t="n">
        <f aca="false">IF($C$920=1,$J$920,$AI$785*$T$920)</f>
        <v>300000000</v>
      </c>
      <c r="W920" s="12" t="n">
        <f aca="false">IF($D$920=1,$K$920,$AF$785*$T$920)</f>
        <v>100000000</v>
      </c>
      <c r="X920" s="12" t="n">
        <f aca="false">IF($E$920=1,$L$920,$AC$785*$T$920)</f>
        <v>60000000</v>
      </c>
      <c r="Y920" s="12" t="n">
        <f aca="false">IF($F$920=1,$M$920,$Z$785*$T$920)</f>
        <v>30000000</v>
      </c>
      <c r="Z920" s="12" t="n">
        <f aca="false">IF($G$920=1,$N$920,$W$785*$T$920)</f>
        <v>339969380.520564</v>
      </c>
      <c r="AA920" s="12" t="n">
        <f aca="false">IF($H$920=1,$O$920,$T$785*$T$920)</f>
        <v>339969380.520564</v>
      </c>
      <c r="AB920" s="12" t="n">
        <f aca="false">($J$785+$O$785)*$T$920</f>
        <v>20631663.7615743</v>
      </c>
      <c r="AC920" s="12" t="n">
        <f aca="false">Assumptions!$B$20*$T$920</f>
        <v>611944884.937015</v>
      </c>
      <c r="AD920" s="12" t="n">
        <f aca="false">IF($S$920,Assumptions!$B$14*($T$920-Assumptions!$B$13),Assumptions!$B$4)</f>
        <v>167484690.260282</v>
      </c>
      <c r="AE920" s="12" t="n">
        <f aca="false">$U$920+$V$920+$W$920+$X$920+$Y$920+$Z$920+$AA$920+$AB$920+$AC$920+$AD$920</f>
        <v>2000000000</v>
      </c>
      <c r="AF920" s="12" t="n">
        <f aca="false">IF(AND(IF($B$920=1,$U$920&gt;=INDEX($U$796:$U$923,1+$A$920-Assumptions!$B$77),$U$920&gt;INDEX($U$796:$U$923,1+$A$920+Assumptions!$B$77)),IF($C$920=1,$V$920&gt;=INDEX($V$796:$V$923,1+$A$920-Assumptions!$B$78),$V$920&gt;INDEX($V$796:$V$923,1+$A$920+Assumptions!$B$78)),IF($D$920=1,$W$920&gt;=INDEX($W$796:$W$923,1+$A$920-Assumptions!$B$79),$W$920&gt;INDEX($W$796:$W$923,1+$A$920+Assumptions!$B$79)),IF($E$920=1,$X$920&gt;=INDEX($X$796:$X$923,1+$A$920-Assumptions!$B$80),$X$920&gt;INDEX($X$796:$X$923,1+$A$920+Assumptions!$B$80)),IF($F$920=1,$Y$920&gt;=INDEX($Y$796:$Y$923,1+$A$920-Assumptions!$B$81),$Y$920&gt;INDEX($Y$796:$Y$923,1+$A$920+Assumptions!$B$81)),IF($G$920=1,$Z$920&gt;=INDEX($Z$796:$Z$923,1+$A$920-Assumptions!$B$82),$Z$920&gt;INDEX($Z$796:$Z$923,1+$A$920+Assumptions!$B$82)),IF($H$920=1,$AA$920&gt;=INDEX($AA$796:$AA$923,1+$A$920-Assumptions!$B$83),$AA$920&gt;INDEX($AA$796:$AA$923,1+$A$920+Assumptions!$B$83))),1,0)</f>
        <v>0</v>
      </c>
    </row>
    <row r="921" customFormat="false" ht="15" hidden="true" customHeight="false" outlineLevel="0" collapsed="false">
      <c r="A921" s="6" t="n">
        <f aca="false">ROW()-ROW($A$796)+Assumptions!$B$4</f>
        <v>125</v>
      </c>
      <c r="B921" s="12" t="n">
        <f aca="false">MOD(QUOTIENT($A$921,Assumptions!$B$77),2)</f>
        <v>1</v>
      </c>
      <c r="C921" s="12" t="n">
        <f aca="false">MOD(QUOTIENT($A$921,Assumptions!$B$78),2)</f>
        <v>1</v>
      </c>
      <c r="D921" s="12" t="n">
        <f aca="false">MOD(QUOTIENT($A$921,Assumptions!$B$79),2)</f>
        <v>1</v>
      </c>
      <c r="E921" s="12" t="n">
        <f aca="false">MOD(QUOTIENT($A$921,Assumptions!$B$80),2)</f>
        <v>1</v>
      </c>
      <c r="F921" s="12" t="n">
        <f aca="false">MOD(QUOTIENT($A$921,Assumptions!$B$81),2)</f>
        <v>1</v>
      </c>
      <c r="G921" s="12" t="n">
        <f aca="false">MOD(QUOTIENT($A$921,Assumptions!$B$82),2)</f>
        <v>0</v>
      </c>
      <c r="H921" s="12" t="n">
        <f aca="false">MOD(QUOTIENT($A$921,Assumptions!$B$83),2)</f>
        <v>1</v>
      </c>
      <c r="I921" s="12" t="n">
        <f aca="false">IF($B$921=1,MIN(Assumptions!$B$67,MAX(Assumptions!$B$4,Assumptions!$B$26-(Assumptions!$B$4))),Assumptions!$B$4)</f>
        <v>30000000</v>
      </c>
      <c r="J921" s="12" t="n">
        <f aca="false">IF($C$921=1,MIN(Assumptions!$B$66,MAX(Assumptions!$B$4,Assumptions!$B$26-($I$921))),Assumptions!$B$4)</f>
        <v>300000000</v>
      </c>
      <c r="K921" s="12" t="n">
        <f aca="false">IF($D$921=1,MIN(Assumptions!$B$61,MAX(Assumptions!$B$4,Assumptions!$B$26-($I$921+$J$921))),Assumptions!$B$4)</f>
        <v>100000000</v>
      </c>
      <c r="L921" s="12" t="n">
        <f aca="false">IF($E$921=1,MIN(Assumptions!$B$56,MAX(Assumptions!$B$4,Assumptions!$B$26-($I$921+$J$921+$K$921))),Assumptions!$B$4)</f>
        <v>60000000</v>
      </c>
      <c r="M921" s="12" t="n">
        <f aca="false">IF($F$921=1,MIN(Assumptions!$B$51,MAX(Assumptions!$B$4,Assumptions!$B$26-($I$921+$J$921+$K$921+$L$921))),Assumptions!$B$4)</f>
        <v>30000000</v>
      </c>
      <c r="N921" s="12" t="n">
        <f aca="false">IF($G$921=1,MIN(Assumptions!$B$46,MAX(Assumptions!$B$4,Assumptions!$B$26-($I$921+$J$921+$K$921+$L$921+$M$921))),Assumptions!$B$4)</f>
        <v>0</v>
      </c>
      <c r="O921" s="12" t="n">
        <f aca="false">IF($H$921=1,MIN(Assumptions!$B$41,MAX(Assumptions!$B$4,Assumptions!$B$26-($I$921+$J$921+$K$921+$L$921+$M$921+$N$921))),Assumptions!$B$4)</f>
        <v>5000000</v>
      </c>
      <c r="P921" s="12" t="n">
        <f aca="false">$I$921+$J$921+$K$921+$L$921+$M$921+$N$921+$O$921</f>
        <v>525000000</v>
      </c>
      <c r="Q921" s="12" t="n">
        <f aca="false">MAX(Assumptions!$B$4,Assumptions!$B$26-$P$921)</f>
        <v>1475000000</v>
      </c>
      <c r="R921" s="12" t="n">
        <f aca="false">$J$785+$O$785+Assumptions!$B$20+IF($B$921=0,$D$785,Assumptions!$B$4)+IF($C$921=0,$AI$785,Assumptions!$B$4)+IF($D$921=0,$AF$785,Assumptions!$B$4)+IF($E$921=0,$AC$785,Assumptions!$B$4)+IF($F$921=0,$Z$785,Assumptions!$B$4)+IF($G$921=0,$W$785,Assumptions!$B$4)+IF($H$921=0,$T$785,Assumptions!$B$4)</f>
        <v>14303434.1464808</v>
      </c>
      <c r="S921" s="12" t="n">
        <f aca="false">IF($R$921&gt;Assumptions!$B$4,$Q$921/$R$921&gt;Assumptions!$B$13,FALSE())</f>
        <v>1</v>
      </c>
      <c r="T921" s="12" t="n">
        <f aca="false">IF($S$921,($Q$921+Assumptions!$B$14*Assumptions!$B$13)/($R$921+Assumptions!$B$14),IF($R$921&gt;Assumptions!$B$4,$Q$921/$R$921,Assumptions!$B$4))</f>
        <v>87.9284548099018</v>
      </c>
      <c r="U921" s="12" t="n">
        <f aca="false">IF($B$921=1,$I$921,$D$785*$T$921)</f>
        <v>30000000</v>
      </c>
      <c r="V921" s="12" t="n">
        <f aca="false">IF($C$921=1,$J$921,$AI$785*$T$921)</f>
        <v>300000000</v>
      </c>
      <c r="W921" s="12" t="n">
        <f aca="false">IF($D$921=1,$K$921,$AF$785*$T$921)</f>
        <v>100000000</v>
      </c>
      <c r="X921" s="12" t="n">
        <f aca="false">IF($E$921=1,$L$921,$AC$785*$T$921)</f>
        <v>60000000</v>
      </c>
      <c r="Y921" s="12" t="n">
        <f aca="false">IF($F$921=1,$M$921,$Z$785*$T$921)</f>
        <v>30000000</v>
      </c>
      <c r="Z921" s="12" t="n">
        <f aca="false">IF($G$921=1,$N$921,$W$785*$T$921)</f>
        <v>439642274.049509</v>
      </c>
      <c r="AA921" s="12" t="n">
        <f aca="false">IF($H$921=1,$O$921,$T$785*$T$921)</f>
        <v>5000000</v>
      </c>
      <c r="AB921" s="12" t="n">
        <f aca="false">($J$785+$O$785)*$T$921</f>
        <v>26680495.6366202</v>
      </c>
      <c r="AC921" s="12" t="n">
        <f aca="false">Assumptions!$B$20*$T$921</f>
        <v>791356093.289116</v>
      </c>
      <c r="AD921" s="12" t="n">
        <f aca="false">IF($S$921,Assumptions!$B$14*($T$921-Assumptions!$B$13),Assumptions!$B$4)</f>
        <v>217321137.024755</v>
      </c>
      <c r="AE921" s="12" t="n">
        <f aca="false">$U$921+$V$921+$W$921+$X$921+$Y$921+$Z$921+$AA$921+$AB$921+$AC$921+$AD$921</f>
        <v>2000000000</v>
      </c>
      <c r="AF921" s="12" t="n">
        <f aca="false">IF(AND(IF($B$921=1,$U$921&gt;=INDEX($U$796:$U$923,1+$A$921-Assumptions!$B$77),$U$921&gt;INDEX($U$796:$U$923,1+$A$921+Assumptions!$B$77)),IF($C$921=1,$V$921&gt;=INDEX($V$796:$V$923,1+$A$921-Assumptions!$B$78),$V$921&gt;INDEX($V$796:$V$923,1+$A$921+Assumptions!$B$78)),IF($D$921=1,$W$921&gt;=INDEX($W$796:$W$923,1+$A$921-Assumptions!$B$79),$W$921&gt;INDEX($W$796:$W$923,1+$A$921+Assumptions!$B$79)),IF($E$921=1,$X$921&gt;=INDEX($X$796:$X$923,1+$A$921-Assumptions!$B$80),$X$921&gt;INDEX($X$796:$X$923,1+$A$921+Assumptions!$B$80)),IF($F$921=1,$Y$921&gt;=INDEX($Y$796:$Y$923,1+$A$921-Assumptions!$B$81),$Y$921&gt;INDEX($Y$796:$Y$923,1+$A$921+Assumptions!$B$81)),IF($G$921=1,$Z$921&gt;=INDEX($Z$796:$Z$923,1+$A$921-Assumptions!$B$82),$Z$921&gt;INDEX($Z$796:$Z$923,1+$A$921+Assumptions!$B$82)),IF($H$921=1,$AA$921&gt;=INDEX($AA$796:$AA$923,1+$A$921-Assumptions!$B$83),$AA$921&gt;INDEX($AA$796:$AA$923,1+$A$921+Assumptions!$B$83))),1,0)</f>
        <v>0</v>
      </c>
    </row>
    <row r="922" customFormat="false" ht="15" hidden="true" customHeight="false" outlineLevel="0" collapsed="false">
      <c r="A922" s="6" t="n">
        <f aca="false">ROW()-ROW($A$796)+Assumptions!$B$4</f>
        <v>126</v>
      </c>
      <c r="B922" s="12" t="n">
        <f aca="false">MOD(QUOTIENT($A$922,Assumptions!$B$77),2)</f>
        <v>1</v>
      </c>
      <c r="C922" s="12" t="n">
        <f aca="false">MOD(QUOTIENT($A$922,Assumptions!$B$78),2)</f>
        <v>1</v>
      </c>
      <c r="D922" s="12" t="n">
        <f aca="false">MOD(QUOTIENT($A$922,Assumptions!$B$79),2)</f>
        <v>1</v>
      </c>
      <c r="E922" s="12" t="n">
        <f aca="false">MOD(QUOTIENT($A$922,Assumptions!$B$80),2)</f>
        <v>1</v>
      </c>
      <c r="F922" s="12" t="n">
        <f aca="false">MOD(QUOTIENT($A$922,Assumptions!$B$81),2)</f>
        <v>1</v>
      </c>
      <c r="G922" s="12" t="n">
        <f aca="false">MOD(QUOTIENT($A$922,Assumptions!$B$82),2)</f>
        <v>1</v>
      </c>
      <c r="H922" s="12" t="n">
        <f aca="false">MOD(QUOTIENT($A$922,Assumptions!$B$83),2)</f>
        <v>0</v>
      </c>
      <c r="I922" s="12" t="n">
        <f aca="false">IF($B$922=1,MIN(Assumptions!$B$67,MAX(Assumptions!$B$4,Assumptions!$B$26-(Assumptions!$B$4))),Assumptions!$B$4)</f>
        <v>30000000</v>
      </c>
      <c r="J922" s="12" t="n">
        <f aca="false">IF($C$922=1,MIN(Assumptions!$B$66,MAX(Assumptions!$B$4,Assumptions!$B$26-($I$922))),Assumptions!$B$4)</f>
        <v>300000000</v>
      </c>
      <c r="K922" s="12" t="n">
        <f aca="false">IF($D$922=1,MIN(Assumptions!$B$61,MAX(Assumptions!$B$4,Assumptions!$B$26-($I$922+$J$922))),Assumptions!$B$4)</f>
        <v>100000000</v>
      </c>
      <c r="L922" s="12" t="n">
        <f aca="false">IF($E$922=1,MIN(Assumptions!$B$56,MAX(Assumptions!$B$4,Assumptions!$B$26-($I$922+$J$922+$K$922))),Assumptions!$B$4)</f>
        <v>60000000</v>
      </c>
      <c r="M922" s="12" t="n">
        <f aca="false">IF($F$922=1,MIN(Assumptions!$B$51,MAX(Assumptions!$B$4,Assumptions!$B$26-($I$922+$J$922+$K$922+$L$922))),Assumptions!$B$4)</f>
        <v>30000000</v>
      </c>
      <c r="N922" s="12" t="n">
        <f aca="false">IF($G$922=1,MIN(Assumptions!$B$46,MAX(Assumptions!$B$4,Assumptions!$B$26-($I$922+$J$922+$K$922+$L$922+$M$922))),Assumptions!$B$4)</f>
        <v>15000000</v>
      </c>
      <c r="O922" s="12" t="n">
        <f aca="false">IF($H$922=1,MIN(Assumptions!$B$41,MAX(Assumptions!$B$4,Assumptions!$B$26-($I$922+$J$922+$K$922+$L$922+$M$922+$N$922))),Assumptions!$B$4)</f>
        <v>0</v>
      </c>
      <c r="P922" s="12" t="n">
        <f aca="false">$I$922+$J$922+$K$922+$L$922+$M$922+$N$922+$O$922</f>
        <v>535000000</v>
      </c>
      <c r="Q922" s="12" t="n">
        <f aca="false">MAX(Assumptions!$B$4,Assumptions!$B$26-$P$922)</f>
        <v>1465000000</v>
      </c>
      <c r="R922" s="12" t="n">
        <f aca="false">$J$785+$O$785+Assumptions!$B$20+IF($B$922=0,$D$785,Assumptions!$B$4)+IF($C$922=0,$AI$785,Assumptions!$B$4)+IF($D$922=0,$AF$785,Assumptions!$B$4)+IF($E$922=0,$AC$785,Assumptions!$B$4)+IF($F$922=0,$Z$785,Assumptions!$B$4)+IF($G$922=0,$W$785,Assumptions!$B$4)+IF($H$922=0,$T$785,Assumptions!$B$4)</f>
        <v>14303434.1464808</v>
      </c>
      <c r="S922" s="12" t="n">
        <f aca="false">IF($R$922&gt;Assumptions!$B$4,$Q$922/$R$922&gt;Assumptions!$B$13,FALSE())</f>
        <v>1</v>
      </c>
      <c r="T922" s="12" t="n">
        <f aca="false">IF($S$922,($Q$922+Assumptions!$B$14*Assumptions!$B$13)/($R$922+Assumptions!$B$14),IF($R$922&gt;Assumptions!$B$4,$Q$922/$R$922,Assumptions!$B$4))</f>
        <v>87.3333383644879</v>
      </c>
      <c r="U922" s="12" t="n">
        <f aca="false">IF($B$922=1,$I$922,$D$785*$T$922)</f>
        <v>30000000</v>
      </c>
      <c r="V922" s="12" t="n">
        <f aca="false">IF($C$922=1,$J$922,$AI$785*$T$922)</f>
        <v>300000000</v>
      </c>
      <c r="W922" s="12" t="n">
        <f aca="false">IF($D$922=1,$K$922,$AF$785*$T$922)</f>
        <v>100000000</v>
      </c>
      <c r="X922" s="12" t="n">
        <f aca="false">IF($E$922=1,$L$922,$AC$785*$T$922)</f>
        <v>60000000</v>
      </c>
      <c r="Y922" s="12" t="n">
        <f aca="false">IF($F$922=1,$M$922,$Z$785*$T$922)</f>
        <v>30000000</v>
      </c>
      <c r="Z922" s="12" t="n">
        <f aca="false">IF($G$922=1,$N$922,$W$785*$T$922)</f>
        <v>15000000</v>
      </c>
      <c r="AA922" s="12" t="n">
        <f aca="false">IF($H$922=1,$O$922,$T$785*$T$922)</f>
        <v>436666691.82244</v>
      </c>
      <c r="AB922" s="12" t="n">
        <f aca="false">($J$785+$O$785)*$T$922</f>
        <v>26499916.9859494</v>
      </c>
      <c r="AC922" s="12" t="n">
        <f aca="false">Assumptions!$B$20*$T$922</f>
        <v>786000045.280391</v>
      </c>
      <c r="AD922" s="12" t="n">
        <f aca="false">IF($S$922,Assumptions!$B$14*($T$922-Assumptions!$B$13),Assumptions!$B$4)</f>
        <v>215833345.91122</v>
      </c>
      <c r="AE922" s="12" t="n">
        <f aca="false">$U$922+$V$922+$W$922+$X$922+$Y$922+$Z$922+$AA$922+$AB$922+$AC$922+$AD$922</f>
        <v>2000000000</v>
      </c>
      <c r="AF922" s="12" t="n">
        <f aca="false">IF(AND(IF($B$922=1,$U$922&gt;=INDEX($U$796:$U$923,1+$A$922-Assumptions!$B$77),$U$922&gt;INDEX($U$796:$U$923,1+$A$922+Assumptions!$B$77)),IF($C$922=1,$V$922&gt;=INDEX($V$796:$V$923,1+$A$922-Assumptions!$B$78),$V$922&gt;INDEX($V$796:$V$923,1+$A$922+Assumptions!$B$78)),IF($D$922=1,$W$922&gt;=INDEX($W$796:$W$923,1+$A$922-Assumptions!$B$79),$W$922&gt;INDEX($W$796:$W$923,1+$A$922+Assumptions!$B$79)),IF($E$922=1,$X$922&gt;=INDEX($X$796:$X$923,1+$A$922-Assumptions!$B$80),$X$922&gt;INDEX($X$796:$X$923,1+$A$922+Assumptions!$B$80)),IF($F$922=1,$Y$922&gt;=INDEX($Y$796:$Y$923,1+$A$922-Assumptions!$B$81),$Y$922&gt;INDEX($Y$796:$Y$923,1+$A$922+Assumptions!$B$81)),IF($G$922=1,$Z$922&gt;=INDEX($Z$796:$Z$923,1+$A$922-Assumptions!$B$82),$Z$922&gt;INDEX($Z$796:$Z$923,1+$A$922+Assumptions!$B$82)),IF($H$922=1,$AA$922&gt;=INDEX($AA$796:$AA$923,1+$A$922-Assumptions!$B$83),$AA$922&gt;INDEX($AA$796:$AA$923,1+$A$922+Assumptions!$B$83))),1,0)</f>
        <v>0</v>
      </c>
    </row>
    <row r="923" customFormat="false" ht="15" hidden="true" customHeight="false" outlineLevel="0" collapsed="false">
      <c r="A923" s="6" t="n">
        <f aca="false">ROW()-ROW($A$796)+Assumptions!$B$4</f>
        <v>127</v>
      </c>
      <c r="B923" s="12" t="n">
        <f aca="false">MOD(QUOTIENT($A$923,Assumptions!$B$77),2)</f>
        <v>1</v>
      </c>
      <c r="C923" s="12" t="n">
        <f aca="false">MOD(QUOTIENT($A$923,Assumptions!$B$78),2)</f>
        <v>1</v>
      </c>
      <c r="D923" s="12" t="n">
        <f aca="false">MOD(QUOTIENT($A$923,Assumptions!$B$79),2)</f>
        <v>1</v>
      </c>
      <c r="E923" s="12" t="n">
        <f aca="false">MOD(QUOTIENT($A$923,Assumptions!$B$80),2)</f>
        <v>1</v>
      </c>
      <c r="F923" s="12" t="n">
        <f aca="false">MOD(QUOTIENT($A$923,Assumptions!$B$81),2)</f>
        <v>1</v>
      </c>
      <c r="G923" s="12" t="n">
        <f aca="false">MOD(QUOTIENT($A$923,Assumptions!$B$82),2)</f>
        <v>1</v>
      </c>
      <c r="H923" s="12" t="n">
        <f aca="false">MOD(QUOTIENT($A$923,Assumptions!$B$83),2)</f>
        <v>1</v>
      </c>
      <c r="I923" s="12" t="n">
        <f aca="false">IF($B$923=1,MIN(Assumptions!$B$67,MAX(Assumptions!$B$4,Assumptions!$B$26-(Assumptions!$B$4))),Assumptions!$B$4)</f>
        <v>30000000</v>
      </c>
      <c r="J923" s="12" t="n">
        <f aca="false">IF($C$923=1,MIN(Assumptions!$B$66,MAX(Assumptions!$B$4,Assumptions!$B$26-($I$923))),Assumptions!$B$4)</f>
        <v>300000000</v>
      </c>
      <c r="K923" s="12" t="n">
        <f aca="false">IF($D$923=1,MIN(Assumptions!$B$61,MAX(Assumptions!$B$4,Assumptions!$B$26-($I$923+$J$923))),Assumptions!$B$4)</f>
        <v>100000000</v>
      </c>
      <c r="L923" s="12" t="n">
        <f aca="false">IF($E$923=1,MIN(Assumptions!$B$56,MAX(Assumptions!$B$4,Assumptions!$B$26-($I$923+$J$923+$K$923))),Assumptions!$B$4)</f>
        <v>60000000</v>
      </c>
      <c r="M923" s="12" t="n">
        <f aca="false">IF($F$923=1,MIN(Assumptions!$B$51,MAX(Assumptions!$B$4,Assumptions!$B$26-($I$923+$J$923+$K$923+$L$923))),Assumptions!$B$4)</f>
        <v>30000000</v>
      </c>
      <c r="N923" s="12" t="n">
        <f aca="false">IF($G$923=1,MIN(Assumptions!$B$46,MAX(Assumptions!$B$4,Assumptions!$B$26-($I$923+$J$923+$K$923+$L$923+$M$923))),Assumptions!$B$4)</f>
        <v>15000000</v>
      </c>
      <c r="O923" s="12" t="n">
        <f aca="false">IF($H$923=1,MIN(Assumptions!$B$41,MAX(Assumptions!$B$4,Assumptions!$B$26-($I$923+$J$923+$K$923+$L$923+$M$923+$N$923))),Assumptions!$B$4)</f>
        <v>5000000</v>
      </c>
      <c r="P923" s="12" t="n">
        <f aca="false">$I$923+$J$923+$K$923+$L$923+$M$923+$N$923+$O$923</f>
        <v>540000000</v>
      </c>
      <c r="Q923" s="12" t="n">
        <f aca="false">MAX(Assumptions!$B$4,Assumptions!$B$26-$P$923)</f>
        <v>1460000000</v>
      </c>
      <c r="R923" s="12" t="n">
        <f aca="false">$J$785+$O$785+Assumptions!$B$20+IF($B$923=0,$D$785,Assumptions!$B$4)+IF($C$923=0,$AI$785,Assumptions!$B$4)+IF($D$923=0,$AF$785,Assumptions!$B$4)+IF($E$923=0,$AC$785,Assumptions!$B$4)+IF($F$923=0,$Z$785,Assumptions!$B$4)+IF($G$923=0,$W$785,Assumptions!$B$4)+IF($H$923=0,$T$785,Assumptions!$B$4)</f>
        <v>9303434.14648082</v>
      </c>
      <c r="S923" s="12" t="n">
        <f aca="false">IF($R$923&gt;Assumptions!$B$4,$Q$923/$R$923&gt;Assumptions!$B$13,FALSE())</f>
        <v>1</v>
      </c>
      <c r="T923" s="12" t="n">
        <f aca="false">IF($S$923,($Q$923+Assumptions!$B$14*Assumptions!$B$13)/($R$923+Assumptions!$B$14),IF($R$923&gt;Assumptions!$B$4,$Q$923/$R$923,Assumptions!$B$4))</f>
        <v>123.904618084055</v>
      </c>
      <c r="U923" s="12" t="n">
        <f aca="false">IF($B$923=1,$I$923,$D$785*$T$923)</f>
        <v>30000000</v>
      </c>
      <c r="V923" s="12" t="n">
        <f aca="false">IF($C$923=1,$J$923,$AI$785*$T$923)</f>
        <v>300000000</v>
      </c>
      <c r="W923" s="12" t="n">
        <f aca="false">IF($D$923=1,$K$923,$AF$785*$T$923)</f>
        <v>100000000</v>
      </c>
      <c r="X923" s="12" t="n">
        <f aca="false">IF($E$923=1,$L$923,$AC$785*$T$923)</f>
        <v>60000000</v>
      </c>
      <c r="Y923" s="12" t="n">
        <f aca="false">IF($F$923=1,$M$923,$Z$785*$T$923)</f>
        <v>30000000</v>
      </c>
      <c r="Z923" s="12" t="n">
        <f aca="false">IF($G$923=1,$N$923,$W$785*$T$923)</f>
        <v>15000000</v>
      </c>
      <c r="AA923" s="12" t="n">
        <f aca="false">IF($H$923=1,$O$923,$T$785*$T$923)</f>
        <v>5000000</v>
      </c>
      <c r="AB923" s="12" t="n">
        <f aca="false">($J$785+$O$785)*$T$923</f>
        <v>37596892.0333676</v>
      </c>
      <c r="AC923" s="12" t="n">
        <f aca="false">Assumptions!$B$20*$T$923</f>
        <v>1115141562.7565</v>
      </c>
      <c r="AD923" s="12" t="n">
        <f aca="false">IF($S$923,Assumptions!$B$14*($T$923-Assumptions!$B$13),Assumptions!$B$4)</f>
        <v>307261545.210138</v>
      </c>
      <c r="AE923" s="12" t="n">
        <f aca="false">$U$923+$V$923+$W$923+$X$923+$Y$923+$Z$923+$AA$923+$AB$923+$AC$923+$AD$923</f>
        <v>2000000000</v>
      </c>
      <c r="AF923" s="12" t="n">
        <f aca="false">IF(AND(IF($B$923=1,$U$923&gt;=INDEX($U$796:$U$923,1+$A$923-Assumptions!$B$77),$U$923&gt;INDEX($U$796:$U$923,1+$A$923+Assumptions!$B$77)),IF($C$923=1,$V$923&gt;=INDEX($V$796:$V$923,1+$A$923-Assumptions!$B$78),$V$923&gt;INDEX($V$796:$V$923,1+$A$923+Assumptions!$B$78)),IF($D$923=1,$W$923&gt;=INDEX($W$796:$W$923,1+$A$923-Assumptions!$B$79),$W$923&gt;INDEX($W$796:$W$923,1+$A$923+Assumptions!$B$79)),IF($E$923=1,$X$923&gt;=INDEX($X$796:$X$923,1+$A$923-Assumptions!$B$80),$X$923&gt;INDEX($X$796:$X$923,1+$A$923+Assumptions!$B$80)),IF($F$923=1,$Y$923&gt;=INDEX($Y$796:$Y$923,1+$A$923-Assumptions!$B$81),$Y$923&gt;INDEX($Y$796:$Y$923,1+$A$923+Assumptions!$B$81)),IF($G$923=1,$Z$923&gt;=INDEX($Z$796:$Z$923,1+$A$923-Assumptions!$B$82),$Z$923&gt;INDEX($Z$796:$Z$923,1+$A$923+Assumptions!$B$82)),IF($H$923=1,$AA$923&gt;=INDEX($AA$796:$AA$923,1+$A$923-Assumptions!$B$83),$AA$923&gt;INDEX($AA$796:$AA$923,1+$A$923+Assumptions!$B$83))),1,0)</f>
        <v>0</v>
      </c>
    </row>
    <row r="930" customFormat="false" ht="35.05" hidden="true" customHeight="false" outlineLevel="0" collapsed="false">
      <c r="A930" s="14" t="str">
        <f aca="false">Assumptions!$I$2</f>
        <v>Iteration</v>
      </c>
      <c r="B930" s="15" t="str">
        <f aca="false">Assumptions!$I$3</f>
        <v>Top-up input</v>
      </c>
      <c r="C930" s="15" t="str">
        <f aca="false">Assumptions!$I$4</f>
        <v>F PPS</v>
      </c>
      <c r="D930" s="15" t="str">
        <f aca="false">Assumptions!$I$5</f>
        <v>F primary shares</v>
      </c>
      <c r="E930" s="15" t="str">
        <f aca="false">Assumptions!$I$6</f>
        <v>Prior as-converted</v>
      </c>
      <c r="F930" s="15" t="str">
        <f aca="false">Assumptions!$I$7</f>
        <v>Note A cap PPS</v>
      </c>
      <c r="G930" s="15" t="str">
        <f aca="false">Assumptions!$I$8</f>
        <v>Note A discount PPS</v>
      </c>
      <c r="H930" s="15" t="str">
        <f aca="false">Assumptions!$I$9</f>
        <v>Note A conversion PPS</v>
      </c>
      <c r="I930" s="15" t="str">
        <f aca="false">Assumptions!$I$10</f>
        <v>Note A branch</v>
      </c>
      <c r="J930" s="15" t="str">
        <f aca="false">Assumptions!$I$11</f>
        <v>Note A shares</v>
      </c>
      <c r="K930" s="15" t="str">
        <f aca="false">Assumptions!$I$12</f>
        <v>Note B cap PPS</v>
      </c>
      <c r="L930" s="15" t="str">
        <f aca="false">Assumptions!$I$13</f>
        <v>Note B discount PPS</v>
      </c>
      <c r="M930" s="15" t="str">
        <f aca="false">Assumptions!$I$14</f>
        <v>Note B conversion PPS</v>
      </c>
      <c r="N930" s="15" t="str">
        <f aca="false">Assumptions!$I$15</f>
        <v>Note B branch</v>
      </c>
      <c r="O930" s="15" t="str">
        <f aca="false">Assumptions!$I$16</f>
        <v>Note B shares</v>
      </c>
      <c r="P930" s="15" t="str">
        <f aca="false">Assumptions!$I$17</f>
        <v>ESOP top-up output</v>
      </c>
      <c r="Q930" s="15" t="str">
        <f aca="false">Assumptions!$I$18</f>
        <v>Post-F FD</v>
      </c>
      <c r="R930" s="15" t="str">
        <f aca="false">Assumptions!$I$19</f>
        <v>Seed NCP</v>
      </c>
      <c r="S930" s="15" t="str">
        <f aca="false">Assumptions!$I$20</f>
        <v>Seed ratio</v>
      </c>
      <c r="T930" s="15" t="str">
        <f aca="false">Assumptions!$I$21</f>
        <v>Seed as-converted</v>
      </c>
      <c r="U930" s="15" t="str">
        <f aca="false">Assumptions!$I$22</f>
        <v>Series A NCP</v>
      </c>
      <c r="V930" s="15" t="str">
        <f aca="false">Assumptions!$I$23</f>
        <v>Series A ratio</v>
      </c>
      <c r="W930" s="15" t="str">
        <f aca="false">Assumptions!$I$24</f>
        <v>Series A as-converted</v>
      </c>
      <c r="X930" s="15" t="str">
        <f aca="false">Assumptions!$I$25</f>
        <v>Series B NCP</v>
      </c>
      <c r="Y930" s="15" t="str">
        <f aca="false">Assumptions!$I$26</f>
        <v>Series B ratio</v>
      </c>
      <c r="Z930" s="15" t="str">
        <f aca="false">Assumptions!$I$27</f>
        <v>Series B as-converted</v>
      </c>
      <c r="AA930" s="15" t="str">
        <f aca="false">Assumptions!$I$28</f>
        <v>Series C NCP</v>
      </c>
      <c r="AB930" s="15" t="str">
        <f aca="false">Assumptions!$I$29</f>
        <v>Series C ratio</v>
      </c>
      <c r="AC930" s="15" t="str">
        <f aca="false">Assumptions!$I$30</f>
        <v>Series C as-converted</v>
      </c>
      <c r="AD930" s="15" t="str">
        <f aca="false">Assumptions!$I$31</f>
        <v>Series D NCP</v>
      </c>
      <c r="AE930" s="15" t="str">
        <f aca="false">Assumptions!$I$32</f>
        <v>Series D ratio</v>
      </c>
      <c r="AF930" s="15" t="str">
        <f aca="false">Assumptions!$I$33</f>
        <v>Series D as-converted</v>
      </c>
      <c r="AG930" s="15" t="str">
        <f aca="false">Assumptions!$I$34</f>
        <v>Series E NCP</v>
      </c>
      <c r="AH930" s="15" t="str">
        <f aca="false">Assumptions!$I$35</f>
        <v>Series E ratio</v>
      </c>
      <c r="AI930" s="15" t="str">
        <f aca="false">Assumptions!$I$36</f>
        <v>Series E as-converted</v>
      </c>
      <c r="AJ930" s="12" t="n">
        <f aca="false">(Assumptions!$B$11/$C$1010)/$Q$1010</f>
        <v>0.0069338568286179</v>
      </c>
      <c r="AK930" s="12" t="n">
        <f aca="false">(INDEX($U$1021:$U$1148,1+$AH$1020))*Assumptions!$B$68</f>
        <v>14822178.60059</v>
      </c>
    </row>
    <row r="931" customFormat="false" ht="15" hidden="true" customHeight="false" outlineLevel="0" collapsed="false">
      <c r="A931" s="6" t="n">
        <f aca="false">ROW()-ROW($A$931)+Assumptions!$B$4</f>
        <v>0</v>
      </c>
      <c r="B931" s="12" t="n">
        <f aca="false">Assumptions!$B$4</f>
        <v>0</v>
      </c>
      <c r="C931" s="12" t="n">
        <f aca="false">$C$4/(Assumptions!$B$16+$B$931)</f>
        <v>38.2326039399081</v>
      </c>
      <c r="D931" s="12" t="n">
        <f aca="false">Assumptions!$B$7/$C$931</f>
        <v>784670.592857143</v>
      </c>
      <c r="E931" s="12" t="n">
        <f aca="false">$T$931+$W$931+$Z$931+$AC$931+$AF$931+$AI$931</f>
        <v>23264322.8768918</v>
      </c>
      <c r="F931" s="12" t="n">
        <f aca="false">Assumptions!$B$70/(Assumptions!$B$20+Assumptions!$B$17+$B$931+$E$931+Assumptions!$B$4)</f>
        <v>27.2784384773885</v>
      </c>
      <c r="G931" s="12" t="n">
        <f aca="false">$C$931*(1-Assumptions!$B$71)</f>
        <v>30.5860831519265</v>
      </c>
      <c r="H931" s="12" t="n">
        <f aca="false">MIN($F$931,$G$931)</f>
        <v>27.2784384773885</v>
      </c>
      <c r="I931" s="12" t="str">
        <f aca="false">IF($F$931&lt;=$G$931,"cap","discount")</f>
        <v>cap</v>
      </c>
      <c r="J931" s="12" t="n">
        <f aca="false">Assumptions!$B$69/$H$931</f>
        <v>183294.949384459</v>
      </c>
      <c r="K931" s="12" t="n">
        <f aca="false">Assumptions!$B$74/(Assumptions!$B$20+Assumptions!$B$17+$B$931+$E$931+$J$931)</f>
        <v>43.4283597649966</v>
      </c>
      <c r="L931" s="12" t="n">
        <f aca="false">$C$931*(1-Assumptions!$B$75)</f>
        <v>32.4977133489219</v>
      </c>
      <c r="M931" s="12" t="n">
        <f aca="false">MIN($K$931,$L$931)</f>
        <v>32.4977133489219</v>
      </c>
      <c r="N931" s="12" t="str">
        <f aca="false">IF($K$931&lt;=$L$931,"cap","discount")</f>
        <v>discount</v>
      </c>
      <c r="O931" s="12" t="n">
        <f aca="false">Assumptions!$B$73/$M$931</f>
        <v>92314.187394958</v>
      </c>
      <c r="P931" s="12" t="n">
        <f aca="false">MAX(Assumptions!$B$4,($A$6*(Assumptions!$B$20+$E$931+Assumptions!$B$17+$J$931+$O$931+$D$931)-Assumptions!$B$17)/(1-$A$6))</f>
        <v>584871.320515735</v>
      </c>
      <c r="Q931" s="12" t="n">
        <f aca="false">Assumptions!$B$20+$E$931+Assumptions!$B$17+$P$931+$J$931+$O$931+$D$931</f>
        <v>38304140.9270441</v>
      </c>
      <c r="R931" s="12" t="n">
        <f aca="false">IF($C$931&lt;Assumptions!$B$37,Assumptions!$B$37*(Assumptions!$B$21+Assumptions!$B$22/Assumptions!$B$37)/(Assumptions!$B$21+Assumptions!$B$22/$C$931),Assumptions!$B$37)</f>
        <v>1</v>
      </c>
      <c r="S931" s="12" t="n">
        <f aca="false">Assumptions!$B$38/$R$931</f>
        <v>1</v>
      </c>
      <c r="T931" s="12" t="n">
        <f aca="false">Assumptions!$B$39*$S$931</f>
        <v>5000000</v>
      </c>
      <c r="U931" s="12" t="n">
        <f aca="false">IF($C$931&lt;Assumptions!$B$42,Assumptions!$B$42*(Assumptions!$B$21+Assumptions!$B$22/Assumptions!$B$42)/(Assumptions!$B$21+Assumptions!$B$22/$C$931),Assumptions!$B$42)</f>
        <v>3</v>
      </c>
      <c r="V931" s="12" t="n">
        <f aca="false">Assumptions!$B$43/$U$931</f>
        <v>1</v>
      </c>
      <c r="W931" s="12" t="n">
        <f aca="false">Assumptions!$B$44*$V$931</f>
        <v>5000000</v>
      </c>
      <c r="X931" s="12" t="n">
        <f aca="false">IF($C$931&lt;Assumptions!$B$47,Assumptions!$B$47*(Assumptions!$B$21+Assumptions!$B$22/Assumptions!$B$47)/(Assumptions!$B$21+Assumptions!$B$22/$C$931),Assumptions!$B$47)</f>
        <v>10</v>
      </c>
      <c r="Y931" s="12" t="n">
        <f aca="false">Assumptions!$B$48/$X$931</f>
        <v>1</v>
      </c>
      <c r="Z931" s="12" t="n">
        <f aca="false">Assumptions!$B$49*$Y$931</f>
        <v>3000000</v>
      </c>
      <c r="AA931" s="12" t="n">
        <f aca="false">IF($C$931&lt;Assumptions!$B$52,Assumptions!$B$52*(Assumptions!$B$21+Assumptions!$B$22/Assumptions!$B$52)/(Assumptions!$B$21+Assumptions!$B$22/$C$931),Assumptions!$B$52)</f>
        <v>25</v>
      </c>
      <c r="AB931" s="12" t="n">
        <f aca="false">Assumptions!$B$53/$AA$931</f>
        <v>1</v>
      </c>
      <c r="AC931" s="12" t="n">
        <f aca="false">Assumptions!$B$54*$AB$931</f>
        <v>2400000</v>
      </c>
      <c r="AD931" s="12" t="n">
        <f aca="false">IF($C$931&lt;Assumptions!$B$57,Assumptions!$B$57*(Assumptions!$B$21+Assumptions!$B$22/Assumptions!$B$57)/(Assumptions!$B$21+Assumptions!$B$22/$C$931),Assumptions!$B$57)</f>
        <v>57.7011635791589</v>
      </c>
      <c r="AE931" s="12" t="n">
        <f aca="false">Assumptions!$B$58/$AD$931</f>
        <v>1.03984038238133</v>
      </c>
      <c r="AF931" s="12" t="n">
        <f aca="false">Assumptions!$B$59*$AE$931</f>
        <v>1733067.65058234</v>
      </c>
      <c r="AG931" s="12" t="n">
        <f aca="false">IF($C$931&lt;Assumptions!$B$62,Assumptions!$B$62*(Assumptions!$B$21+Assumptions!$B$22/Assumptions!$B$62)/(Assumptions!$B$21+Assumptions!$B$22/$C$931),Assumptions!$B$62)</f>
        <v>48.9291003623757</v>
      </c>
      <c r="AH931" s="12" t="n">
        <f aca="false">Assumptions!$B$63/$AG$931</f>
        <v>1.00468454633187</v>
      </c>
      <c r="AI931" s="12" t="n">
        <f aca="false">Assumptions!$B$64*$AH$931</f>
        <v>6131255.22630948</v>
      </c>
    </row>
    <row r="932" customFormat="false" ht="15" hidden="true" customHeight="false" outlineLevel="0" collapsed="false">
      <c r="A932" s="6" t="n">
        <f aca="false">ROW()-ROW($A$931)+Assumptions!$B$4</f>
        <v>1</v>
      </c>
      <c r="B932" s="12" t="n">
        <f aca="false">$P$931</f>
        <v>584871.320515735</v>
      </c>
      <c r="C932" s="12" t="n">
        <f aca="false">$C$4/(Assumptions!$B$16+$B$932)</f>
        <v>37.6315434249333</v>
      </c>
      <c r="D932" s="12" t="n">
        <f aca="false">Assumptions!$B$7/$C$932</f>
        <v>797203.549725337</v>
      </c>
      <c r="E932" s="12" t="n">
        <f aca="false">$T$932+$W$932+$Z$932+$AC$932+$AF$932+$AI$932</f>
        <v>23266958.0716687</v>
      </c>
      <c r="F932" s="12" t="n">
        <f aca="false">Assumptions!$B$70/(Assumptions!$B$20+Assumptions!$B$17+$B$932+$E$932+$O$931)</f>
        <v>26.7817850777202</v>
      </c>
      <c r="G932" s="12" t="n">
        <f aca="false">$C$932*(1-Assumptions!$B$71)</f>
        <v>30.1052347399466</v>
      </c>
      <c r="H932" s="12" t="n">
        <f aca="false">MIN($F$932,$G$932)</f>
        <v>26.7817850777202</v>
      </c>
      <c r="I932" s="12" t="str">
        <f aca="false">IF($F$932&lt;=$G$932,"cap","discount")</f>
        <v>cap</v>
      </c>
      <c r="J932" s="12" t="n">
        <f aca="false">Assumptions!$B$69/$H$932</f>
        <v>186694.052897897</v>
      </c>
      <c r="K932" s="12" t="n">
        <f aca="false">Assumptions!$B$74/(Assumptions!$B$20+Assumptions!$B$17+$B$932+$E$932+$J$932)</f>
        <v>42.7428167617008</v>
      </c>
      <c r="L932" s="12" t="n">
        <f aca="false">$C$932*(1-Assumptions!$B$75)</f>
        <v>31.9868119111933</v>
      </c>
      <c r="M932" s="12" t="n">
        <f aca="false">MIN($K$932,$L$932)</f>
        <v>31.9868119111933</v>
      </c>
      <c r="N932" s="12" t="str">
        <f aca="false">IF($K$932&lt;=$L$932,"cap","discount")</f>
        <v>discount</v>
      </c>
      <c r="O932" s="12" t="n">
        <f aca="false">Assumptions!$B$73/$M$932</f>
        <v>93788.6529088632</v>
      </c>
      <c r="P932" s="12" t="n">
        <f aca="false">MAX(Assumptions!$B$4,($A$6*(Assumptions!$B$20+$E$932+Assumptions!$B$17+$J$932+$O$932+$D$932)-Assumptions!$B$17)/(1-$A$6))</f>
        <v>587866.06038632</v>
      </c>
      <c r="Q932" s="12" t="n">
        <f aca="false">Assumptions!$B$20+$E$932+Assumptions!$B$17+$P$932+$J$932+$O$932+$D$932</f>
        <v>38327177.3875871</v>
      </c>
      <c r="R932" s="12" t="n">
        <f aca="false">IF($C$932&lt;Assumptions!$B$37,Assumptions!$B$37*(Assumptions!$B$21+Assumptions!$B$22/Assumptions!$B$37)/(Assumptions!$B$21+Assumptions!$B$22/$C$932),Assumptions!$B$37)</f>
        <v>1</v>
      </c>
      <c r="S932" s="12" t="n">
        <f aca="false">Assumptions!$B$38/$R$932</f>
        <v>1</v>
      </c>
      <c r="T932" s="12" t="n">
        <f aca="false">Assumptions!$B$39*$S$932</f>
        <v>5000000</v>
      </c>
      <c r="U932" s="12" t="n">
        <f aca="false">IF($C$932&lt;Assumptions!$B$42,Assumptions!$B$42*(Assumptions!$B$21+Assumptions!$B$22/Assumptions!$B$42)/(Assumptions!$B$21+Assumptions!$B$22/$C$932),Assumptions!$B$42)</f>
        <v>3</v>
      </c>
      <c r="V932" s="12" t="n">
        <f aca="false">Assumptions!$B$43/$U$932</f>
        <v>1</v>
      </c>
      <c r="W932" s="12" t="n">
        <f aca="false">Assumptions!$B$44*$V$932</f>
        <v>5000000</v>
      </c>
      <c r="X932" s="12" t="n">
        <f aca="false">IF($C$932&lt;Assumptions!$B$47,Assumptions!$B$47*(Assumptions!$B$21+Assumptions!$B$22/Assumptions!$B$47)/(Assumptions!$B$21+Assumptions!$B$22/$C$932),Assumptions!$B$47)</f>
        <v>10</v>
      </c>
      <c r="Y932" s="12" t="n">
        <f aca="false">Assumptions!$B$48/$X$932</f>
        <v>1</v>
      </c>
      <c r="Z932" s="12" t="n">
        <f aca="false">Assumptions!$B$49*$Y$932</f>
        <v>3000000</v>
      </c>
      <c r="AA932" s="12" t="n">
        <f aca="false">IF($C$932&lt;Assumptions!$B$52,Assumptions!$B$52*(Assumptions!$B$21+Assumptions!$B$22/Assumptions!$B$52)/(Assumptions!$B$21+Assumptions!$B$22/$C$932),Assumptions!$B$52)</f>
        <v>25</v>
      </c>
      <c r="AB932" s="12" t="n">
        <f aca="false">Assumptions!$B$53/$AA$932</f>
        <v>1</v>
      </c>
      <c r="AC932" s="12" t="n">
        <f aca="false">Assumptions!$B$54*$AB$932</f>
        <v>2400000</v>
      </c>
      <c r="AD932" s="12" t="n">
        <f aca="false">IF($C$932&lt;Assumptions!$B$57,Assumptions!$B$57*(Assumptions!$B$21+Assumptions!$B$22/Assumptions!$B$57)/(Assumptions!$B$21+Assumptions!$B$22/$C$932),Assumptions!$B$57)</f>
        <v>57.6818354216301</v>
      </c>
      <c r="AE932" s="12" t="n">
        <f aca="false">Assumptions!$B$58/$AD$932</f>
        <v>1.04018881440622</v>
      </c>
      <c r="AF932" s="12" t="n">
        <f aca="false">Assumptions!$B$59*$AE$932</f>
        <v>1733648.37073997</v>
      </c>
      <c r="AG932" s="12" t="n">
        <f aca="false">IF($C$932&lt;Assumptions!$B$62,Assumptions!$B$62*(Assumptions!$B$21+Assumptions!$B$22/Assumptions!$B$62)/(Assumptions!$B$21+Assumptions!$B$22/$C$932),Assumptions!$B$62)</f>
        <v>48.9127105826748</v>
      </c>
      <c r="AH932" s="12" t="n">
        <f aca="false">Assumptions!$B$63/$AG$932</f>
        <v>1.00502119826114</v>
      </c>
      <c r="AI932" s="12" t="n">
        <f aca="false">Assumptions!$B$64*$AH$932</f>
        <v>6133309.70092869</v>
      </c>
    </row>
    <row r="933" customFormat="false" ht="15" hidden="true" customHeight="false" outlineLevel="0" collapsed="false">
      <c r="A933" s="6" t="n">
        <f aca="false">ROW()-ROW($A$931)+Assumptions!$B$4</f>
        <v>2</v>
      </c>
      <c r="B933" s="12" t="n">
        <f aca="false">$P$932</f>
        <v>587866.06038632</v>
      </c>
      <c r="C933" s="12" t="n">
        <f aca="false">$C$4/(Assumptions!$B$16+$B$933)</f>
        <v>37.6285144186622</v>
      </c>
      <c r="D933" s="12" t="n">
        <f aca="false">Assumptions!$B$7/$C$933</f>
        <v>797267.722722564</v>
      </c>
      <c r="E933" s="12" t="n">
        <f aca="false">$T$933+$W$933+$Z$933+$AC$933+$AF$933+$AI$933</f>
        <v>23266971.5647612</v>
      </c>
      <c r="F933" s="12" t="n">
        <f aca="false">Assumptions!$B$70/(Assumptions!$B$20+Assumptions!$B$17+$B$933+$E$933+$O$932)</f>
        <v>26.778570185389</v>
      </c>
      <c r="G933" s="12" t="n">
        <f aca="false">$C$933*(1-Assumptions!$B$71)</f>
        <v>30.1028115349298</v>
      </c>
      <c r="H933" s="12" t="n">
        <f aca="false">MIN($F$933,$G$933)</f>
        <v>26.778570185389</v>
      </c>
      <c r="I933" s="12" t="str">
        <f aca="false">IF($F$933&lt;=$G$933,"cap","discount")</f>
        <v>cap</v>
      </c>
      <c r="J933" s="12" t="n">
        <f aca="false">Assumptions!$B$69/$H$933</f>
        <v>186716.466390282</v>
      </c>
      <c r="K933" s="12" t="n">
        <f aca="false">Assumptions!$B$74/(Assumptions!$B$20+Assumptions!$B$17+$B$933+$E$933+$J$933)</f>
        <v>42.7393565201929</v>
      </c>
      <c r="L933" s="12" t="n">
        <f aca="false">$C$933*(1-Assumptions!$B$75)</f>
        <v>31.9842372558629</v>
      </c>
      <c r="M933" s="12" t="n">
        <f aca="false">MIN($K$933,$L$933)</f>
        <v>31.9842372558629</v>
      </c>
      <c r="N933" s="12" t="str">
        <f aca="false">IF($K$933&lt;=$L$933,"cap","discount")</f>
        <v>discount</v>
      </c>
      <c r="O933" s="12" t="n">
        <f aca="false">Assumptions!$B$73/$M$933</f>
        <v>93796.2026732428</v>
      </c>
      <c r="P933" s="12" t="n">
        <f aca="false">MAX(Assumptions!$B$4,($A$6*(Assumptions!$B$20+$E$933+Assumptions!$B$17+$J$933+$O$933+$D$933)-Assumptions!$B$17)/(1-$A$6))</f>
        <v>587882.142932358</v>
      </c>
      <c r="Q933" s="12" t="n">
        <f aca="false">Assumptions!$B$20+$E$933+Assumptions!$B$17+$P$933+$J$933+$O$933+$D$933</f>
        <v>38327301.0994797</v>
      </c>
      <c r="R933" s="12" t="n">
        <f aca="false">IF($C$933&lt;Assumptions!$B$37,Assumptions!$B$37*(Assumptions!$B$21+Assumptions!$B$22/Assumptions!$B$37)/(Assumptions!$B$21+Assumptions!$B$22/$C$933),Assumptions!$B$37)</f>
        <v>1</v>
      </c>
      <c r="S933" s="12" t="n">
        <f aca="false">Assumptions!$B$38/$R$933</f>
        <v>1</v>
      </c>
      <c r="T933" s="12" t="n">
        <f aca="false">Assumptions!$B$39*$S$933</f>
        <v>5000000</v>
      </c>
      <c r="U933" s="12" t="n">
        <f aca="false">IF($C$933&lt;Assumptions!$B$42,Assumptions!$B$42*(Assumptions!$B$21+Assumptions!$B$22/Assumptions!$B$42)/(Assumptions!$B$21+Assumptions!$B$22/$C$933),Assumptions!$B$42)</f>
        <v>3</v>
      </c>
      <c r="V933" s="12" t="n">
        <f aca="false">Assumptions!$B$43/$U$933</f>
        <v>1</v>
      </c>
      <c r="W933" s="12" t="n">
        <f aca="false">Assumptions!$B$44*$V$933</f>
        <v>5000000</v>
      </c>
      <c r="X933" s="12" t="n">
        <f aca="false">IF($C$933&lt;Assumptions!$B$47,Assumptions!$B$47*(Assumptions!$B$21+Assumptions!$B$22/Assumptions!$B$47)/(Assumptions!$B$21+Assumptions!$B$22/$C$933),Assumptions!$B$47)</f>
        <v>10</v>
      </c>
      <c r="Y933" s="12" t="n">
        <f aca="false">Assumptions!$B$48/$X$933</f>
        <v>1</v>
      </c>
      <c r="Z933" s="12" t="n">
        <f aca="false">Assumptions!$B$49*$Y$933</f>
        <v>3000000</v>
      </c>
      <c r="AA933" s="12" t="n">
        <f aca="false">IF($C$933&lt;Assumptions!$B$52,Assumptions!$B$52*(Assumptions!$B$21+Assumptions!$B$22/Assumptions!$B$52)/(Assumptions!$B$21+Assumptions!$B$22/$C$933),Assumptions!$B$52)</f>
        <v>25</v>
      </c>
      <c r="AB933" s="12" t="n">
        <f aca="false">Assumptions!$B$53/$AA$933</f>
        <v>1</v>
      </c>
      <c r="AC933" s="12" t="n">
        <f aca="false">Assumptions!$B$54*$AB$933</f>
        <v>2400000</v>
      </c>
      <c r="AD933" s="12" t="n">
        <f aca="false">IF($C$933&lt;Assumptions!$B$57,Assumptions!$B$57*(Assumptions!$B$21+Assumptions!$B$22/Assumptions!$B$57)/(Assumptions!$B$21+Assumptions!$B$22/$C$933),Assumptions!$B$57)</f>
        <v>57.6817364882174</v>
      </c>
      <c r="AE933" s="12" t="n">
        <f aca="false">Assumptions!$B$58/$AD$933</f>
        <v>1.04019059849656</v>
      </c>
      <c r="AF933" s="12" t="n">
        <f aca="false">Assumptions!$B$59*$AE$933</f>
        <v>1733651.34422447</v>
      </c>
      <c r="AG933" s="12" t="n">
        <f aca="false">IF($C$933&lt;Assumptions!$B$62,Assumptions!$B$62*(Assumptions!$B$21+Assumptions!$B$22/Assumptions!$B$62)/(Assumptions!$B$21+Assumptions!$B$22/$C$933),Assumptions!$B$62)</f>
        <v>48.9126266896893</v>
      </c>
      <c r="AH933" s="12" t="n">
        <f aca="false">Assumptions!$B$63/$AG$933</f>
        <v>1.00502292203339</v>
      </c>
      <c r="AI933" s="12" t="n">
        <f aca="false">Assumptions!$B$64*$AH$933</f>
        <v>6133320.22053675</v>
      </c>
    </row>
    <row r="934" customFormat="false" ht="15" hidden="true" customHeight="false" outlineLevel="0" collapsed="false">
      <c r="A934" s="6" t="n">
        <f aca="false">ROW()-ROW($A$931)+Assumptions!$B$4</f>
        <v>3</v>
      </c>
      <c r="B934" s="12" t="n">
        <f aca="false">$P$933</f>
        <v>587882.142932358</v>
      </c>
      <c r="C934" s="12" t="n">
        <f aca="false">$C$4/(Assumptions!$B$16+$B$934)</f>
        <v>37.6284981534129</v>
      </c>
      <c r="D934" s="12" t="n">
        <f aca="false">Assumptions!$B$7/$C$934</f>
        <v>797268.06734855</v>
      </c>
      <c r="E934" s="12" t="n">
        <f aca="false">$T$934+$W$934+$Z$934+$AC$934+$AF$934+$AI$934</f>
        <v>23266971.6372227</v>
      </c>
      <c r="F934" s="12" t="n">
        <f aca="false">Assumptions!$B$70/(Assumptions!$B$20+Assumptions!$B$17+$B$934+$E$934+$O$933)</f>
        <v>26.7785531869018</v>
      </c>
      <c r="G934" s="12" t="n">
        <f aca="false">$C$934*(1-Assumptions!$B$71)</f>
        <v>30.1027985227303</v>
      </c>
      <c r="H934" s="12" t="n">
        <f aca="false">MIN($F$934,$G$934)</f>
        <v>26.7785531869018</v>
      </c>
      <c r="I934" s="12" t="str">
        <f aca="false">IF($F$934&lt;=$G$934,"cap","discount")</f>
        <v>cap</v>
      </c>
      <c r="J934" s="12" t="n">
        <f aca="false">Assumptions!$B$69/$H$934</f>
        <v>186716.584914141</v>
      </c>
      <c r="K934" s="12" t="n">
        <f aca="false">Assumptions!$B$74/(Assumptions!$B$20+Assumptions!$B$17+$B$934+$E$934+$J$934)</f>
        <v>42.7393379413958</v>
      </c>
      <c r="L934" s="12" t="n">
        <f aca="false">$C$934*(1-Assumptions!$B$75)</f>
        <v>31.984223430401</v>
      </c>
      <c r="M934" s="12" t="n">
        <f aca="false">MIN($K$934,$L$934)</f>
        <v>31.984223430401</v>
      </c>
      <c r="N934" s="12" t="str">
        <f aca="false">IF($K$934&lt;=$L$934,"cap","discount")</f>
        <v>discount</v>
      </c>
      <c r="O934" s="12" t="n">
        <f aca="false">Assumptions!$B$73/$M$934</f>
        <v>93796.2432174765</v>
      </c>
      <c r="P934" s="12" t="n">
        <f aca="false">MAX(Assumptions!$B$4,($A$6*(Assumptions!$B$20+$E$934+Assumptions!$B$17+$J$934+$O$934+$D$934)-Assumptions!$B$17)/(1-$A$6))</f>
        <v>587882.229024566</v>
      </c>
      <c r="Q934" s="12" t="n">
        <f aca="false">Assumptions!$B$20+$E$934+Assumptions!$B$17+$P$934+$J$934+$O$934+$D$934</f>
        <v>38327301.7617274</v>
      </c>
      <c r="R934" s="12" t="n">
        <f aca="false">IF($C$934&lt;Assumptions!$B$37,Assumptions!$B$37*(Assumptions!$B$21+Assumptions!$B$22/Assumptions!$B$37)/(Assumptions!$B$21+Assumptions!$B$22/$C$934),Assumptions!$B$37)</f>
        <v>1</v>
      </c>
      <c r="S934" s="12" t="n">
        <f aca="false">Assumptions!$B$38/$R$934</f>
        <v>1</v>
      </c>
      <c r="T934" s="12" t="n">
        <f aca="false">Assumptions!$B$39*$S$934</f>
        <v>5000000</v>
      </c>
      <c r="U934" s="12" t="n">
        <f aca="false">IF($C$934&lt;Assumptions!$B$42,Assumptions!$B$42*(Assumptions!$B$21+Assumptions!$B$22/Assumptions!$B$42)/(Assumptions!$B$21+Assumptions!$B$22/$C$934),Assumptions!$B$42)</f>
        <v>3</v>
      </c>
      <c r="V934" s="12" t="n">
        <f aca="false">Assumptions!$B$43/$U$934</f>
        <v>1</v>
      </c>
      <c r="W934" s="12" t="n">
        <f aca="false">Assumptions!$B$44*$V$934</f>
        <v>5000000</v>
      </c>
      <c r="X934" s="12" t="n">
        <f aca="false">IF($C$934&lt;Assumptions!$B$47,Assumptions!$B$47*(Assumptions!$B$21+Assumptions!$B$22/Assumptions!$B$47)/(Assumptions!$B$21+Assumptions!$B$22/$C$934),Assumptions!$B$47)</f>
        <v>10</v>
      </c>
      <c r="Y934" s="12" t="n">
        <f aca="false">Assumptions!$B$48/$X$934</f>
        <v>1</v>
      </c>
      <c r="Z934" s="12" t="n">
        <f aca="false">Assumptions!$B$49*$Y$934</f>
        <v>3000000</v>
      </c>
      <c r="AA934" s="12" t="n">
        <f aca="false">IF($C$934&lt;Assumptions!$B$52,Assumptions!$B$52*(Assumptions!$B$21+Assumptions!$B$22/Assumptions!$B$52)/(Assumptions!$B$21+Assumptions!$B$22/$C$934),Assumptions!$B$52)</f>
        <v>25</v>
      </c>
      <c r="AB934" s="12" t="n">
        <f aca="false">Assumptions!$B$53/$AA$934</f>
        <v>1</v>
      </c>
      <c r="AC934" s="12" t="n">
        <f aca="false">Assumptions!$B$54*$AB$934</f>
        <v>2400000</v>
      </c>
      <c r="AD934" s="12" t="n">
        <f aca="false">IF($C$934&lt;Assumptions!$B$57,Assumptions!$B$57*(Assumptions!$B$21+Assumptions!$B$22/Assumptions!$B$57)/(Assumptions!$B$21+Assumptions!$B$22/$C$934),Assumptions!$B$57)</f>
        <v>57.6817359569197</v>
      </c>
      <c r="AE934" s="12" t="n">
        <f aca="false">Assumptions!$B$58/$AD$934</f>
        <v>1.0401906080776</v>
      </c>
      <c r="AF934" s="12" t="n">
        <f aca="false">Assumptions!$B$59*$AE$934</f>
        <v>1733651.36019287</v>
      </c>
      <c r="AG934" s="12" t="n">
        <f aca="false">IF($C$934&lt;Assumptions!$B$62,Assumptions!$B$62*(Assumptions!$B$21+Assumptions!$B$22/Assumptions!$B$62)/(Assumptions!$B$21+Assumptions!$B$22/$C$934),Assumptions!$B$62)</f>
        <v>48.9126262391626</v>
      </c>
      <c r="AH934" s="12" t="n">
        <f aca="false">Assumptions!$B$63/$AG$934</f>
        <v>1.0050229312905</v>
      </c>
      <c r="AI934" s="12" t="n">
        <f aca="false">Assumptions!$B$64*$AH$934</f>
        <v>6133320.27702983</v>
      </c>
    </row>
    <row r="935" customFormat="false" ht="15" hidden="true" customHeight="false" outlineLevel="0" collapsed="false">
      <c r="A935" s="6" t="n">
        <f aca="false">ROW()-ROW($A$931)+Assumptions!$B$4</f>
        <v>4</v>
      </c>
      <c r="B935" s="12" t="n">
        <f aca="false">$P$934</f>
        <v>587882.229024566</v>
      </c>
      <c r="C935" s="12" t="n">
        <f aca="false">$C$4/(Assumptions!$B$16+$B$935)</f>
        <v>37.6284980663427</v>
      </c>
      <c r="D935" s="12" t="n">
        <f aca="false">Assumptions!$B$7/$C$935</f>
        <v>797268.069193384</v>
      </c>
      <c r="E935" s="12" t="n">
        <f aca="false">$T$935+$W$935+$Z$935+$AC$935+$AF$935+$AI$935</f>
        <v>23266971.6376106</v>
      </c>
      <c r="F935" s="12" t="n">
        <f aca="false">Assumptions!$B$70/(Assumptions!$B$20+Assumptions!$B$17+$B$935+$E$935+$O$934)</f>
        <v>26.7785530958138</v>
      </c>
      <c r="G935" s="12" t="n">
        <f aca="false">$C$935*(1-Assumptions!$B$71)</f>
        <v>30.1027984530742</v>
      </c>
      <c r="H935" s="12" t="n">
        <f aca="false">MIN($F$935,$G$935)</f>
        <v>26.7785530958138</v>
      </c>
      <c r="I935" s="12" t="str">
        <f aca="false">IF($F$935&lt;=$G$935,"cap","discount")</f>
        <v>cap</v>
      </c>
      <c r="J935" s="12" t="n">
        <f aca="false">Assumptions!$B$69/$H$935</f>
        <v>186716.585549263</v>
      </c>
      <c r="K935" s="12" t="n">
        <f aca="false">Assumptions!$B$74/(Assumptions!$B$20+Assumptions!$B$17+$B$935+$E$935+$J$935)</f>
        <v>42.7393378419401</v>
      </c>
      <c r="L935" s="12" t="n">
        <f aca="false">$C$935*(1-Assumptions!$B$75)</f>
        <v>31.9842233563913</v>
      </c>
      <c r="M935" s="12" t="n">
        <f aca="false">MIN($K$935,$L$935)</f>
        <v>31.9842233563913</v>
      </c>
      <c r="N935" s="12" t="str">
        <f aca="false">IF($K$935&lt;=$L$935,"cap","discount")</f>
        <v>discount</v>
      </c>
      <c r="O935" s="12" t="n">
        <f aca="false">Assumptions!$B$73/$M$935</f>
        <v>93796.2434345157</v>
      </c>
      <c r="P935" s="12" t="n">
        <f aca="false">MAX(Assumptions!$B$4,($A$6*(Assumptions!$B$20+$E$935+Assumptions!$B$17+$J$935+$O$935+$D$935)-Assumptions!$B$17)/(1-$A$6))</f>
        <v>587882.229485529</v>
      </c>
      <c r="Q935" s="12" t="n">
        <f aca="false">Assumptions!$B$20+$E$935+Assumptions!$B$17+$P$935+$J$935+$O$935+$D$935</f>
        <v>38327301.7652733</v>
      </c>
      <c r="R935" s="12" t="n">
        <f aca="false">IF($C$935&lt;Assumptions!$B$37,Assumptions!$B$37*(Assumptions!$B$21+Assumptions!$B$22/Assumptions!$B$37)/(Assumptions!$B$21+Assumptions!$B$22/$C$935),Assumptions!$B$37)</f>
        <v>1</v>
      </c>
      <c r="S935" s="12" t="n">
        <f aca="false">Assumptions!$B$38/$R$935</f>
        <v>1</v>
      </c>
      <c r="T935" s="12" t="n">
        <f aca="false">Assumptions!$B$39*$S$935</f>
        <v>5000000</v>
      </c>
      <c r="U935" s="12" t="n">
        <f aca="false">IF($C$935&lt;Assumptions!$B$42,Assumptions!$B$42*(Assumptions!$B$21+Assumptions!$B$22/Assumptions!$B$42)/(Assumptions!$B$21+Assumptions!$B$22/$C$935),Assumptions!$B$42)</f>
        <v>3</v>
      </c>
      <c r="V935" s="12" t="n">
        <f aca="false">Assumptions!$B$43/$U$935</f>
        <v>1</v>
      </c>
      <c r="W935" s="12" t="n">
        <f aca="false">Assumptions!$B$44*$V$935</f>
        <v>5000000</v>
      </c>
      <c r="X935" s="12" t="n">
        <f aca="false">IF($C$935&lt;Assumptions!$B$47,Assumptions!$B$47*(Assumptions!$B$21+Assumptions!$B$22/Assumptions!$B$47)/(Assumptions!$B$21+Assumptions!$B$22/$C$935),Assumptions!$B$47)</f>
        <v>10</v>
      </c>
      <c r="Y935" s="12" t="n">
        <f aca="false">Assumptions!$B$48/$X$935</f>
        <v>1</v>
      </c>
      <c r="Z935" s="12" t="n">
        <f aca="false">Assumptions!$B$49*$Y$935</f>
        <v>3000000</v>
      </c>
      <c r="AA935" s="12" t="n">
        <f aca="false">IF($C$935&lt;Assumptions!$B$52,Assumptions!$B$52*(Assumptions!$B$21+Assumptions!$B$22/Assumptions!$B$52)/(Assumptions!$B$21+Assumptions!$B$22/$C$935),Assumptions!$B$52)</f>
        <v>25</v>
      </c>
      <c r="AB935" s="12" t="n">
        <f aca="false">Assumptions!$B$53/$AA$935</f>
        <v>1</v>
      </c>
      <c r="AC935" s="12" t="n">
        <f aca="false">Assumptions!$B$54*$AB$935</f>
        <v>2400000</v>
      </c>
      <c r="AD935" s="12" t="n">
        <f aca="false">IF($C$935&lt;Assumptions!$B$57,Assumptions!$B$57*(Assumptions!$B$21+Assumptions!$B$22/Assumptions!$B$57)/(Assumptions!$B$21+Assumptions!$B$22/$C$935),Assumptions!$B$57)</f>
        <v>57.6817359540756</v>
      </c>
      <c r="AE935" s="12" t="n">
        <f aca="false">Assumptions!$B$58/$AD$935</f>
        <v>1.04019060812889</v>
      </c>
      <c r="AF935" s="12" t="n">
        <f aca="false">Assumptions!$B$59*$AE$935</f>
        <v>1733651.36027835</v>
      </c>
      <c r="AG935" s="12" t="n">
        <f aca="false">IF($C$935&lt;Assumptions!$B$62,Assumptions!$B$62*(Assumptions!$B$21+Assumptions!$B$22/Assumptions!$B$62)/(Assumptions!$B$21+Assumptions!$B$22/$C$935),Assumptions!$B$62)</f>
        <v>48.9126262367508</v>
      </c>
      <c r="AH935" s="12" t="n">
        <f aca="false">Assumptions!$B$63/$AG$935</f>
        <v>1.00502293134006</v>
      </c>
      <c r="AI935" s="12" t="n">
        <f aca="false">Assumptions!$B$64*$AH$935</f>
        <v>6133320.27733224</v>
      </c>
    </row>
    <row r="936" customFormat="false" ht="15" hidden="true" customHeight="false" outlineLevel="0" collapsed="false">
      <c r="A936" s="6" t="n">
        <f aca="false">ROW()-ROW($A$931)+Assumptions!$B$4</f>
        <v>5</v>
      </c>
      <c r="B936" s="12" t="n">
        <f aca="false">$P$935</f>
        <v>587882.229485529</v>
      </c>
      <c r="C936" s="12" t="n">
        <f aca="false">$C$4/(Assumptions!$B$16+$B$936)</f>
        <v>37.6284980658765</v>
      </c>
      <c r="D936" s="12" t="n">
        <f aca="false">Assumptions!$B$7/$C$936</f>
        <v>797268.069203261</v>
      </c>
      <c r="E936" s="12" t="n">
        <f aca="false">$T$936+$W$936+$Z$936+$AC$936+$AF$936+$AI$936</f>
        <v>23266971.6376127</v>
      </c>
      <c r="F936" s="12" t="n">
        <f aca="false">Assumptions!$B$70/(Assumptions!$B$20+Assumptions!$B$17+$B$936+$E$936+$O$935)</f>
        <v>26.7785530953261</v>
      </c>
      <c r="G936" s="12" t="n">
        <f aca="false">$C$936*(1-Assumptions!$B$71)</f>
        <v>30.1027984527012</v>
      </c>
      <c r="H936" s="12" t="n">
        <f aca="false">MIN($F$936,$G$936)</f>
        <v>26.7785530953261</v>
      </c>
      <c r="I936" s="12" t="str">
        <f aca="false">IF($F$936&lt;=$G$936,"cap","discount")</f>
        <v>cap</v>
      </c>
      <c r="J936" s="12" t="n">
        <f aca="false">Assumptions!$B$69/$H$936</f>
        <v>186716.585552664</v>
      </c>
      <c r="K936" s="12" t="n">
        <f aca="false">Assumptions!$B$74/(Assumptions!$B$20+Assumptions!$B$17+$B$936+$E$936+$J$936)</f>
        <v>42.7393378414076</v>
      </c>
      <c r="L936" s="12" t="n">
        <f aca="false">$C$936*(1-Assumptions!$B$75)</f>
        <v>31.984223355995</v>
      </c>
      <c r="M936" s="12" t="n">
        <f aca="false">MIN($K$936,$L$936)</f>
        <v>31.984223355995</v>
      </c>
      <c r="N936" s="12" t="str">
        <f aca="false">IF($K$936&lt;=$L$936,"cap","discount")</f>
        <v>discount</v>
      </c>
      <c r="O936" s="12" t="n">
        <f aca="false">Assumptions!$B$73/$M$936</f>
        <v>93796.2434356778</v>
      </c>
      <c r="P936" s="12" t="n">
        <f aca="false">MAX(Assumptions!$B$4,($A$6*(Assumptions!$B$20+$E$936+Assumptions!$B$17+$J$936+$O$936+$D$936)-Assumptions!$B$17)/(1-$A$6))</f>
        <v>587882.229487995</v>
      </c>
      <c r="Q936" s="12" t="n">
        <f aca="false">Assumptions!$B$20+$E$936+Assumptions!$B$17+$P$936+$J$936+$O$936+$D$936</f>
        <v>38327301.7652923</v>
      </c>
      <c r="R936" s="12" t="n">
        <f aca="false">IF($C$936&lt;Assumptions!$B$37,Assumptions!$B$37*(Assumptions!$B$21+Assumptions!$B$22/Assumptions!$B$37)/(Assumptions!$B$21+Assumptions!$B$22/$C$936),Assumptions!$B$37)</f>
        <v>1</v>
      </c>
      <c r="S936" s="12" t="n">
        <f aca="false">Assumptions!$B$38/$R$936</f>
        <v>1</v>
      </c>
      <c r="T936" s="12" t="n">
        <f aca="false">Assumptions!$B$39*$S$936</f>
        <v>5000000</v>
      </c>
      <c r="U936" s="12" t="n">
        <f aca="false">IF($C$936&lt;Assumptions!$B$42,Assumptions!$B$42*(Assumptions!$B$21+Assumptions!$B$22/Assumptions!$B$42)/(Assumptions!$B$21+Assumptions!$B$22/$C$936),Assumptions!$B$42)</f>
        <v>3</v>
      </c>
      <c r="V936" s="12" t="n">
        <f aca="false">Assumptions!$B$43/$U$936</f>
        <v>1</v>
      </c>
      <c r="W936" s="12" t="n">
        <f aca="false">Assumptions!$B$44*$V$936</f>
        <v>5000000</v>
      </c>
      <c r="X936" s="12" t="n">
        <f aca="false">IF($C$936&lt;Assumptions!$B$47,Assumptions!$B$47*(Assumptions!$B$21+Assumptions!$B$22/Assumptions!$B$47)/(Assumptions!$B$21+Assumptions!$B$22/$C$936),Assumptions!$B$47)</f>
        <v>10</v>
      </c>
      <c r="Y936" s="12" t="n">
        <f aca="false">Assumptions!$B$48/$X$936</f>
        <v>1</v>
      </c>
      <c r="Z936" s="12" t="n">
        <f aca="false">Assumptions!$B$49*$Y$936</f>
        <v>3000000</v>
      </c>
      <c r="AA936" s="12" t="n">
        <f aca="false">IF($C$936&lt;Assumptions!$B$52,Assumptions!$B$52*(Assumptions!$B$21+Assumptions!$B$22/Assumptions!$B$52)/(Assumptions!$B$21+Assumptions!$B$22/$C$936),Assumptions!$B$52)</f>
        <v>25</v>
      </c>
      <c r="AB936" s="12" t="n">
        <f aca="false">Assumptions!$B$53/$AA$936</f>
        <v>1</v>
      </c>
      <c r="AC936" s="12" t="n">
        <f aca="false">Assumptions!$B$54*$AB$936</f>
        <v>2400000</v>
      </c>
      <c r="AD936" s="12" t="n">
        <f aca="false">IF($C$936&lt;Assumptions!$B$57,Assumptions!$B$57*(Assumptions!$B$21+Assumptions!$B$22/Assumptions!$B$57)/(Assumptions!$B$21+Assumptions!$B$22/$C$936),Assumptions!$B$57)</f>
        <v>57.6817359540604</v>
      </c>
      <c r="AE936" s="12" t="n">
        <f aca="false">Assumptions!$B$58/$AD$936</f>
        <v>1.04019060812917</v>
      </c>
      <c r="AF936" s="12" t="n">
        <f aca="false">Assumptions!$B$59*$AE$936</f>
        <v>1733651.36027881</v>
      </c>
      <c r="AG936" s="12" t="n">
        <f aca="false">IF($C$936&lt;Assumptions!$B$62,Assumptions!$B$62*(Assumptions!$B$21+Assumptions!$B$22/Assumptions!$B$62)/(Assumptions!$B$21+Assumptions!$B$22/$C$936),Assumptions!$B$62)</f>
        <v>48.9126262367379</v>
      </c>
      <c r="AH936" s="12" t="n">
        <f aca="false">Assumptions!$B$63/$AG$936</f>
        <v>1.00502293134032</v>
      </c>
      <c r="AI936" s="12" t="n">
        <f aca="false">Assumptions!$B$64*$AH$936</f>
        <v>6133320.27733386</v>
      </c>
    </row>
    <row r="937" customFormat="false" ht="15" hidden="true" customHeight="false" outlineLevel="0" collapsed="false">
      <c r="A937" s="6" t="n">
        <f aca="false">ROW()-ROW($A$931)+Assumptions!$B$4</f>
        <v>6</v>
      </c>
      <c r="B937" s="12" t="n">
        <f aca="false">$P$936</f>
        <v>587882.229487995</v>
      </c>
      <c r="C937" s="12" t="n">
        <f aca="false">$C$4/(Assumptions!$B$16+$B$937)</f>
        <v>37.628498065874</v>
      </c>
      <c r="D937" s="12" t="n">
        <f aca="false">Assumptions!$B$7/$C$937</f>
        <v>797268.069203314</v>
      </c>
      <c r="E937" s="12" t="n">
        <f aca="false">$T$937+$W$937+$Z$937+$AC$937+$AF$937+$AI$937</f>
        <v>23266971.6376127</v>
      </c>
      <c r="F937" s="12" t="n">
        <f aca="false">Assumptions!$B$70/(Assumptions!$B$20+Assumptions!$B$17+$B$937+$E$937+$O$936)</f>
        <v>26.7785530953235</v>
      </c>
      <c r="G937" s="12" t="n">
        <f aca="false">$C$937*(1-Assumptions!$B$71)</f>
        <v>30.1027984526992</v>
      </c>
      <c r="H937" s="12" t="n">
        <f aca="false">MIN($F$937,$G$937)</f>
        <v>26.7785530953235</v>
      </c>
      <c r="I937" s="12" t="str">
        <f aca="false">IF($F$937&lt;=$G$937,"cap","discount")</f>
        <v>cap</v>
      </c>
      <c r="J937" s="12" t="n">
        <f aca="false">Assumptions!$B$69/$H$937</f>
        <v>186716.585552682</v>
      </c>
      <c r="K937" s="12" t="n">
        <f aca="false">Assumptions!$B$74/(Assumptions!$B$20+Assumptions!$B$17+$B$937+$E$937+$J$937)</f>
        <v>42.7393378414047</v>
      </c>
      <c r="L937" s="12" t="n">
        <f aca="false">$C$937*(1-Assumptions!$B$75)</f>
        <v>31.9842233559929</v>
      </c>
      <c r="M937" s="12" t="n">
        <f aca="false">MIN($K$937,$L$937)</f>
        <v>31.9842233559929</v>
      </c>
      <c r="N937" s="12" t="str">
        <f aca="false">IF($K$937&lt;=$L$937,"cap","discount")</f>
        <v>discount</v>
      </c>
      <c r="O937" s="12" t="n">
        <f aca="false">Assumptions!$B$73/$M$937</f>
        <v>93796.243435684</v>
      </c>
      <c r="P937" s="12" t="n">
        <f aca="false">MAX(Assumptions!$B$4,($A$6*(Assumptions!$B$20+$E$937+Assumptions!$B$17+$J$937+$O$937+$D$937)-Assumptions!$B$17)/(1-$A$6))</f>
        <v>587882.229488009</v>
      </c>
      <c r="Q937" s="12" t="n">
        <f aca="false">Assumptions!$B$20+$E$937+Assumptions!$B$17+$P$937+$J$937+$O$937+$D$937</f>
        <v>38327301.7652924</v>
      </c>
      <c r="R937" s="12" t="n">
        <f aca="false">IF($C$937&lt;Assumptions!$B$37,Assumptions!$B$37*(Assumptions!$B$21+Assumptions!$B$22/Assumptions!$B$37)/(Assumptions!$B$21+Assumptions!$B$22/$C$937),Assumptions!$B$37)</f>
        <v>1</v>
      </c>
      <c r="S937" s="12" t="n">
        <f aca="false">Assumptions!$B$38/$R$937</f>
        <v>1</v>
      </c>
      <c r="T937" s="12" t="n">
        <f aca="false">Assumptions!$B$39*$S$937</f>
        <v>5000000</v>
      </c>
      <c r="U937" s="12" t="n">
        <f aca="false">IF($C$937&lt;Assumptions!$B$42,Assumptions!$B$42*(Assumptions!$B$21+Assumptions!$B$22/Assumptions!$B$42)/(Assumptions!$B$21+Assumptions!$B$22/$C$937),Assumptions!$B$42)</f>
        <v>3</v>
      </c>
      <c r="V937" s="12" t="n">
        <f aca="false">Assumptions!$B$43/$U$937</f>
        <v>1</v>
      </c>
      <c r="W937" s="12" t="n">
        <f aca="false">Assumptions!$B$44*$V$937</f>
        <v>5000000</v>
      </c>
      <c r="X937" s="12" t="n">
        <f aca="false">IF($C$937&lt;Assumptions!$B$47,Assumptions!$B$47*(Assumptions!$B$21+Assumptions!$B$22/Assumptions!$B$47)/(Assumptions!$B$21+Assumptions!$B$22/$C$937),Assumptions!$B$47)</f>
        <v>10</v>
      </c>
      <c r="Y937" s="12" t="n">
        <f aca="false">Assumptions!$B$48/$X$937</f>
        <v>1</v>
      </c>
      <c r="Z937" s="12" t="n">
        <f aca="false">Assumptions!$B$49*$Y$937</f>
        <v>3000000</v>
      </c>
      <c r="AA937" s="12" t="n">
        <f aca="false">IF($C$937&lt;Assumptions!$B$52,Assumptions!$B$52*(Assumptions!$B$21+Assumptions!$B$22/Assumptions!$B$52)/(Assumptions!$B$21+Assumptions!$B$22/$C$937),Assumptions!$B$52)</f>
        <v>25</v>
      </c>
      <c r="AB937" s="12" t="n">
        <f aca="false">Assumptions!$B$53/$AA$937</f>
        <v>1</v>
      </c>
      <c r="AC937" s="12" t="n">
        <f aca="false">Assumptions!$B$54*$AB$937</f>
        <v>2400000</v>
      </c>
      <c r="AD937" s="12" t="n">
        <f aca="false">IF($C$937&lt;Assumptions!$B$57,Assumptions!$B$57*(Assumptions!$B$21+Assumptions!$B$22/Assumptions!$B$57)/(Assumptions!$B$21+Assumptions!$B$22/$C$937),Assumptions!$B$57)</f>
        <v>57.6817359540603</v>
      </c>
      <c r="AE937" s="12" t="n">
        <f aca="false">Assumptions!$B$58/$AD$937</f>
        <v>1.04019060812917</v>
      </c>
      <c r="AF937" s="12" t="n">
        <f aca="false">Assumptions!$B$59*$AE$937</f>
        <v>1733651.36027881</v>
      </c>
      <c r="AG937" s="12" t="n">
        <f aca="false">IF($C$937&lt;Assumptions!$B$62,Assumptions!$B$62*(Assumptions!$B$21+Assumptions!$B$22/Assumptions!$B$62)/(Assumptions!$B$21+Assumptions!$B$22/$C$937),Assumptions!$B$62)</f>
        <v>48.9126262367378</v>
      </c>
      <c r="AH937" s="12" t="n">
        <f aca="false">Assumptions!$B$63/$AG$937</f>
        <v>1.00502293134033</v>
      </c>
      <c r="AI937" s="12" t="n">
        <f aca="false">Assumptions!$B$64*$AH$937</f>
        <v>6133320.27733387</v>
      </c>
    </row>
    <row r="938" customFormat="false" ht="15" hidden="true" customHeight="false" outlineLevel="0" collapsed="false">
      <c r="A938" s="6" t="n">
        <f aca="false">ROW()-ROW($A$931)+Assumptions!$B$4</f>
        <v>7</v>
      </c>
      <c r="B938" s="12" t="n">
        <f aca="false">$P$937</f>
        <v>587882.229488009</v>
      </c>
      <c r="C938" s="12" t="n">
        <f aca="false">$C$4/(Assumptions!$B$16+$B$938)</f>
        <v>37.628498065874</v>
      </c>
      <c r="D938" s="12" t="n">
        <f aca="false">Assumptions!$B$7/$C$938</f>
        <v>797268.069203315</v>
      </c>
      <c r="E938" s="12" t="n">
        <f aca="false">$T$938+$W$938+$Z$938+$AC$938+$AF$938+$AI$938</f>
        <v>23266971.6376127</v>
      </c>
      <c r="F938" s="12" t="n">
        <f aca="false">Assumptions!$B$70/(Assumptions!$B$20+Assumptions!$B$17+$B$938+$E$938+$O$937)</f>
        <v>26.7785530953235</v>
      </c>
      <c r="G938" s="12" t="n">
        <f aca="false">$C$938*(1-Assumptions!$B$71)</f>
        <v>30.1027984526992</v>
      </c>
      <c r="H938" s="12" t="n">
        <f aca="false">MIN($F$938,$G$938)</f>
        <v>26.7785530953235</v>
      </c>
      <c r="I938" s="12" t="str">
        <f aca="false">IF($F$938&lt;=$G$938,"cap","discount")</f>
        <v>cap</v>
      </c>
      <c r="J938" s="12" t="n">
        <f aca="false">Assumptions!$B$69/$H$938</f>
        <v>186716.585552682</v>
      </c>
      <c r="K938" s="12" t="n">
        <f aca="false">Assumptions!$B$74/(Assumptions!$B$20+Assumptions!$B$17+$B$938+$E$938+$J$938)</f>
        <v>42.7393378414047</v>
      </c>
      <c r="L938" s="12" t="n">
        <f aca="false">$C$938*(1-Assumptions!$B$75)</f>
        <v>31.9842233559929</v>
      </c>
      <c r="M938" s="12" t="n">
        <f aca="false">MIN($K$938,$L$938)</f>
        <v>31.9842233559929</v>
      </c>
      <c r="N938" s="12" t="str">
        <f aca="false">IF($K$938&lt;=$L$938,"cap","discount")</f>
        <v>discount</v>
      </c>
      <c r="O938" s="12" t="n">
        <f aca="false">Assumptions!$B$73/$M$938</f>
        <v>93796.2434356841</v>
      </c>
      <c r="P938" s="12" t="n">
        <f aca="false">MAX(Assumptions!$B$4,($A$6*(Assumptions!$B$20+$E$938+Assumptions!$B$17+$J$938+$O$938+$D$938)-Assumptions!$B$17)/(1-$A$6))</f>
        <v>587882.229488009</v>
      </c>
      <c r="Q938" s="12" t="n">
        <f aca="false">Assumptions!$B$20+$E$938+Assumptions!$B$17+$P$938+$J$938+$O$938+$D$938</f>
        <v>38327301.7652924</v>
      </c>
      <c r="R938" s="12" t="n">
        <f aca="false">IF($C$938&lt;Assumptions!$B$37,Assumptions!$B$37*(Assumptions!$B$21+Assumptions!$B$22/Assumptions!$B$37)/(Assumptions!$B$21+Assumptions!$B$22/$C$938),Assumptions!$B$37)</f>
        <v>1</v>
      </c>
      <c r="S938" s="12" t="n">
        <f aca="false">Assumptions!$B$38/$R$938</f>
        <v>1</v>
      </c>
      <c r="T938" s="12" t="n">
        <f aca="false">Assumptions!$B$39*$S$938</f>
        <v>5000000</v>
      </c>
      <c r="U938" s="12" t="n">
        <f aca="false">IF($C$938&lt;Assumptions!$B$42,Assumptions!$B$42*(Assumptions!$B$21+Assumptions!$B$22/Assumptions!$B$42)/(Assumptions!$B$21+Assumptions!$B$22/$C$938),Assumptions!$B$42)</f>
        <v>3</v>
      </c>
      <c r="V938" s="12" t="n">
        <f aca="false">Assumptions!$B$43/$U$938</f>
        <v>1</v>
      </c>
      <c r="W938" s="12" t="n">
        <f aca="false">Assumptions!$B$44*$V$938</f>
        <v>5000000</v>
      </c>
      <c r="X938" s="12" t="n">
        <f aca="false">IF($C$938&lt;Assumptions!$B$47,Assumptions!$B$47*(Assumptions!$B$21+Assumptions!$B$22/Assumptions!$B$47)/(Assumptions!$B$21+Assumptions!$B$22/$C$938),Assumptions!$B$47)</f>
        <v>10</v>
      </c>
      <c r="Y938" s="12" t="n">
        <f aca="false">Assumptions!$B$48/$X$938</f>
        <v>1</v>
      </c>
      <c r="Z938" s="12" t="n">
        <f aca="false">Assumptions!$B$49*$Y$938</f>
        <v>3000000</v>
      </c>
      <c r="AA938" s="12" t="n">
        <f aca="false">IF($C$938&lt;Assumptions!$B$52,Assumptions!$B$52*(Assumptions!$B$21+Assumptions!$B$22/Assumptions!$B$52)/(Assumptions!$B$21+Assumptions!$B$22/$C$938),Assumptions!$B$52)</f>
        <v>25</v>
      </c>
      <c r="AB938" s="12" t="n">
        <f aca="false">Assumptions!$B$53/$AA$938</f>
        <v>1</v>
      </c>
      <c r="AC938" s="12" t="n">
        <f aca="false">Assumptions!$B$54*$AB$938</f>
        <v>2400000</v>
      </c>
      <c r="AD938" s="12" t="n">
        <f aca="false">IF($C$938&lt;Assumptions!$B$57,Assumptions!$B$57*(Assumptions!$B$21+Assumptions!$B$22/Assumptions!$B$57)/(Assumptions!$B$21+Assumptions!$B$22/$C$938),Assumptions!$B$57)</f>
        <v>57.6817359540603</v>
      </c>
      <c r="AE938" s="12" t="n">
        <f aca="false">Assumptions!$B$58/$AD$938</f>
        <v>1.04019060812917</v>
      </c>
      <c r="AF938" s="12" t="n">
        <f aca="false">Assumptions!$B$59*$AE$938</f>
        <v>1733651.36027881</v>
      </c>
      <c r="AG938" s="12" t="n">
        <f aca="false">IF($C$938&lt;Assumptions!$B$62,Assumptions!$B$62*(Assumptions!$B$21+Assumptions!$B$22/Assumptions!$B$62)/(Assumptions!$B$21+Assumptions!$B$22/$C$938),Assumptions!$B$62)</f>
        <v>48.9126262367378</v>
      </c>
      <c r="AH938" s="12" t="n">
        <f aca="false">Assumptions!$B$63/$AG$938</f>
        <v>1.00502293134033</v>
      </c>
      <c r="AI938" s="12" t="n">
        <f aca="false">Assumptions!$B$64*$AH$938</f>
        <v>6133320.27733387</v>
      </c>
    </row>
    <row r="939" customFormat="false" ht="15" hidden="true" customHeight="false" outlineLevel="0" collapsed="false">
      <c r="A939" s="6" t="n">
        <f aca="false">ROW()-ROW($A$931)+Assumptions!$B$4</f>
        <v>8</v>
      </c>
      <c r="B939" s="12" t="n">
        <f aca="false">$P$938</f>
        <v>587882.229488009</v>
      </c>
      <c r="C939" s="12" t="n">
        <f aca="false">$C$4/(Assumptions!$B$16+$B$939)</f>
        <v>37.628498065874</v>
      </c>
      <c r="D939" s="12" t="n">
        <f aca="false">Assumptions!$B$7/$C$939</f>
        <v>797268.069203315</v>
      </c>
      <c r="E939" s="12" t="n">
        <f aca="false">$T$939+$W$939+$Z$939+$AC$939+$AF$939+$AI$939</f>
        <v>23266971.6376127</v>
      </c>
      <c r="F939" s="12" t="n">
        <f aca="false">Assumptions!$B$70/(Assumptions!$B$20+Assumptions!$B$17+$B$939+$E$939+$O$938)</f>
        <v>26.7785530953235</v>
      </c>
      <c r="G939" s="12" t="n">
        <f aca="false">$C$939*(1-Assumptions!$B$71)</f>
        <v>30.1027984526992</v>
      </c>
      <c r="H939" s="12" t="n">
        <f aca="false">MIN($F$939,$G$939)</f>
        <v>26.7785530953235</v>
      </c>
      <c r="I939" s="12" t="str">
        <f aca="false">IF($F$939&lt;=$G$939,"cap","discount")</f>
        <v>cap</v>
      </c>
      <c r="J939" s="12" t="n">
        <f aca="false">Assumptions!$B$69/$H$939</f>
        <v>186716.585552682</v>
      </c>
      <c r="K939" s="12" t="n">
        <f aca="false">Assumptions!$B$74/(Assumptions!$B$20+Assumptions!$B$17+$B$939+$E$939+$J$939)</f>
        <v>42.7393378414047</v>
      </c>
      <c r="L939" s="12" t="n">
        <f aca="false">$C$939*(1-Assumptions!$B$75)</f>
        <v>31.9842233559929</v>
      </c>
      <c r="M939" s="12" t="n">
        <f aca="false">MIN($K$939,$L$939)</f>
        <v>31.9842233559929</v>
      </c>
      <c r="N939" s="12" t="str">
        <f aca="false">IF($K$939&lt;=$L$939,"cap","discount")</f>
        <v>discount</v>
      </c>
      <c r="O939" s="12" t="n">
        <f aca="false">Assumptions!$B$73/$M$939</f>
        <v>93796.2434356841</v>
      </c>
      <c r="P939" s="12" t="n">
        <f aca="false">MAX(Assumptions!$B$4,($A$6*(Assumptions!$B$20+$E$939+Assumptions!$B$17+$J$939+$O$939+$D$939)-Assumptions!$B$17)/(1-$A$6))</f>
        <v>587882.229488009</v>
      </c>
      <c r="Q939" s="12" t="n">
        <f aca="false">Assumptions!$B$20+$E$939+Assumptions!$B$17+$P$939+$J$939+$O$939+$D$939</f>
        <v>38327301.7652924</v>
      </c>
      <c r="R939" s="12" t="n">
        <f aca="false">IF($C$939&lt;Assumptions!$B$37,Assumptions!$B$37*(Assumptions!$B$21+Assumptions!$B$22/Assumptions!$B$37)/(Assumptions!$B$21+Assumptions!$B$22/$C$939),Assumptions!$B$37)</f>
        <v>1</v>
      </c>
      <c r="S939" s="12" t="n">
        <f aca="false">Assumptions!$B$38/$R$939</f>
        <v>1</v>
      </c>
      <c r="T939" s="12" t="n">
        <f aca="false">Assumptions!$B$39*$S$939</f>
        <v>5000000</v>
      </c>
      <c r="U939" s="12" t="n">
        <f aca="false">IF($C$939&lt;Assumptions!$B$42,Assumptions!$B$42*(Assumptions!$B$21+Assumptions!$B$22/Assumptions!$B$42)/(Assumptions!$B$21+Assumptions!$B$22/$C$939),Assumptions!$B$42)</f>
        <v>3</v>
      </c>
      <c r="V939" s="12" t="n">
        <f aca="false">Assumptions!$B$43/$U$939</f>
        <v>1</v>
      </c>
      <c r="W939" s="12" t="n">
        <f aca="false">Assumptions!$B$44*$V$939</f>
        <v>5000000</v>
      </c>
      <c r="X939" s="12" t="n">
        <f aca="false">IF($C$939&lt;Assumptions!$B$47,Assumptions!$B$47*(Assumptions!$B$21+Assumptions!$B$22/Assumptions!$B$47)/(Assumptions!$B$21+Assumptions!$B$22/$C$939),Assumptions!$B$47)</f>
        <v>10</v>
      </c>
      <c r="Y939" s="12" t="n">
        <f aca="false">Assumptions!$B$48/$X$939</f>
        <v>1</v>
      </c>
      <c r="Z939" s="12" t="n">
        <f aca="false">Assumptions!$B$49*$Y$939</f>
        <v>3000000</v>
      </c>
      <c r="AA939" s="12" t="n">
        <f aca="false">IF($C$939&lt;Assumptions!$B$52,Assumptions!$B$52*(Assumptions!$B$21+Assumptions!$B$22/Assumptions!$B$52)/(Assumptions!$B$21+Assumptions!$B$22/$C$939),Assumptions!$B$52)</f>
        <v>25</v>
      </c>
      <c r="AB939" s="12" t="n">
        <f aca="false">Assumptions!$B$53/$AA$939</f>
        <v>1</v>
      </c>
      <c r="AC939" s="12" t="n">
        <f aca="false">Assumptions!$B$54*$AB$939</f>
        <v>2400000</v>
      </c>
      <c r="AD939" s="12" t="n">
        <f aca="false">IF($C$939&lt;Assumptions!$B$57,Assumptions!$B$57*(Assumptions!$B$21+Assumptions!$B$22/Assumptions!$B$57)/(Assumptions!$B$21+Assumptions!$B$22/$C$939),Assumptions!$B$57)</f>
        <v>57.6817359540603</v>
      </c>
      <c r="AE939" s="12" t="n">
        <f aca="false">Assumptions!$B$58/$AD$939</f>
        <v>1.04019060812917</v>
      </c>
      <c r="AF939" s="12" t="n">
        <f aca="false">Assumptions!$B$59*$AE$939</f>
        <v>1733651.36027881</v>
      </c>
      <c r="AG939" s="12" t="n">
        <f aca="false">IF($C$939&lt;Assumptions!$B$62,Assumptions!$B$62*(Assumptions!$B$21+Assumptions!$B$22/Assumptions!$B$62)/(Assumptions!$B$21+Assumptions!$B$22/$C$939),Assumptions!$B$62)</f>
        <v>48.9126262367378</v>
      </c>
      <c r="AH939" s="12" t="n">
        <f aca="false">Assumptions!$B$63/$AG$939</f>
        <v>1.00502293134033</v>
      </c>
      <c r="AI939" s="12" t="n">
        <f aca="false">Assumptions!$B$64*$AH$939</f>
        <v>6133320.27733387</v>
      </c>
    </row>
    <row r="940" customFormat="false" ht="15" hidden="true" customHeight="false" outlineLevel="0" collapsed="false">
      <c r="A940" s="6" t="n">
        <f aca="false">ROW()-ROW($A$931)+Assumptions!$B$4</f>
        <v>9</v>
      </c>
      <c r="B940" s="12" t="n">
        <f aca="false">$P$939</f>
        <v>587882.229488009</v>
      </c>
      <c r="C940" s="12" t="n">
        <f aca="false">$C$4/(Assumptions!$B$16+$B$940)</f>
        <v>37.628498065874</v>
      </c>
      <c r="D940" s="12" t="n">
        <f aca="false">Assumptions!$B$7/$C$940</f>
        <v>797268.069203315</v>
      </c>
      <c r="E940" s="12" t="n">
        <f aca="false">$T$940+$W$940+$Z$940+$AC$940+$AF$940+$AI$940</f>
        <v>23266971.6376127</v>
      </c>
      <c r="F940" s="12" t="n">
        <f aca="false">Assumptions!$B$70/(Assumptions!$B$20+Assumptions!$B$17+$B$940+$E$940+$O$939)</f>
        <v>26.7785530953235</v>
      </c>
      <c r="G940" s="12" t="n">
        <f aca="false">$C$940*(1-Assumptions!$B$71)</f>
        <v>30.1027984526992</v>
      </c>
      <c r="H940" s="12" t="n">
        <f aca="false">MIN($F$940,$G$940)</f>
        <v>26.7785530953235</v>
      </c>
      <c r="I940" s="12" t="str">
        <f aca="false">IF($F$940&lt;=$G$940,"cap","discount")</f>
        <v>cap</v>
      </c>
      <c r="J940" s="12" t="n">
        <f aca="false">Assumptions!$B$69/$H$940</f>
        <v>186716.585552682</v>
      </c>
      <c r="K940" s="12" t="n">
        <f aca="false">Assumptions!$B$74/(Assumptions!$B$20+Assumptions!$B$17+$B$940+$E$940+$J$940)</f>
        <v>42.7393378414047</v>
      </c>
      <c r="L940" s="12" t="n">
        <f aca="false">$C$940*(1-Assumptions!$B$75)</f>
        <v>31.9842233559929</v>
      </c>
      <c r="M940" s="12" t="n">
        <f aca="false">MIN($K$940,$L$940)</f>
        <v>31.9842233559929</v>
      </c>
      <c r="N940" s="12" t="str">
        <f aca="false">IF($K$940&lt;=$L$940,"cap","discount")</f>
        <v>discount</v>
      </c>
      <c r="O940" s="12" t="n">
        <f aca="false">Assumptions!$B$73/$M$940</f>
        <v>93796.2434356841</v>
      </c>
      <c r="P940" s="12" t="n">
        <f aca="false">MAX(Assumptions!$B$4,($A$6*(Assumptions!$B$20+$E$940+Assumptions!$B$17+$J$940+$O$940+$D$940)-Assumptions!$B$17)/(1-$A$6))</f>
        <v>587882.229488009</v>
      </c>
      <c r="Q940" s="12" t="n">
        <f aca="false">Assumptions!$B$20+$E$940+Assumptions!$B$17+$P$940+$J$940+$O$940+$D$940</f>
        <v>38327301.7652924</v>
      </c>
      <c r="R940" s="12" t="n">
        <f aca="false">IF($C$940&lt;Assumptions!$B$37,Assumptions!$B$37*(Assumptions!$B$21+Assumptions!$B$22/Assumptions!$B$37)/(Assumptions!$B$21+Assumptions!$B$22/$C$940),Assumptions!$B$37)</f>
        <v>1</v>
      </c>
      <c r="S940" s="12" t="n">
        <f aca="false">Assumptions!$B$38/$R$940</f>
        <v>1</v>
      </c>
      <c r="T940" s="12" t="n">
        <f aca="false">Assumptions!$B$39*$S$940</f>
        <v>5000000</v>
      </c>
      <c r="U940" s="12" t="n">
        <f aca="false">IF($C$940&lt;Assumptions!$B$42,Assumptions!$B$42*(Assumptions!$B$21+Assumptions!$B$22/Assumptions!$B$42)/(Assumptions!$B$21+Assumptions!$B$22/$C$940),Assumptions!$B$42)</f>
        <v>3</v>
      </c>
      <c r="V940" s="12" t="n">
        <f aca="false">Assumptions!$B$43/$U$940</f>
        <v>1</v>
      </c>
      <c r="W940" s="12" t="n">
        <f aca="false">Assumptions!$B$44*$V$940</f>
        <v>5000000</v>
      </c>
      <c r="X940" s="12" t="n">
        <f aca="false">IF($C$940&lt;Assumptions!$B$47,Assumptions!$B$47*(Assumptions!$B$21+Assumptions!$B$22/Assumptions!$B$47)/(Assumptions!$B$21+Assumptions!$B$22/$C$940),Assumptions!$B$47)</f>
        <v>10</v>
      </c>
      <c r="Y940" s="12" t="n">
        <f aca="false">Assumptions!$B$48/$X$940</f>
        <v>1</v>
      </c>
      <c r="Z940" s="12" t="n">
        <f aca="false">Assumptions!$B$49*$Y$940</f>
        <v>3000000</v>
      </c>
      <c r="AA940" s="12" t="n">
        <f aca="false">IF($C$940&lt;Assumptions!$B$52,Assumptions!$B$52*(Assumptions!$B$21+Assumptions!$B$22/Assumptions!$B$52)/(Assumptions!$B$21+Assumptions!$B$22/$C$940),Assumptions!$B$52)</f>
        <v>25</v>
      </c>
      <c r="AB940" s="12" t="n">
        <f aca="false">Assumptions!$B$53/$AA$940</f>
        <v>1</v>
      </c>
      <c r="AC940" s="12" t="n">
        <f aca="false">Assumptions!$B$54*$AB$940</f>
        <v>2400000</v>
      </c>
      <c r="AD940" s="12" t="n">
        <f aca="false">IF($C$940&lt;Assumptions!$B$57,Assumptions!$B$57*(Assumptions!$B$21+Assumptions!$B$22/Assumptions!$B$57)/(Assumptions!$B$21+Assumptions!$B$22/$C$940),Assumptions!$B$57)</f>
        <v>57.6817359540603</v>
      </c>
      <c r="AE940" s="12" t="n">
        <f aca="false">Assumptions!$B$58/$AD$940</f>
        <v>1.04019060812917</v>
      </c>
      <c r="AF940" s="12" t="n">
        <f aca="false">Assumptions!$B$59*$AE$940</f>
        <v>1733651.36027881</v>
      </c>
      <c r="AG940" s="12" t="n">
        <f aca="false">IF($C$940&lt;Assumptions!$B$62,Assumptions!$B$62*(Assumptions!$B$21+Assumptions!$B$22/Assumptions!$B$62)/(Assumptions!$B$21+Assumptions!$B$22/$C$940),Assumptions!$B$62)</f>
        <v>48.9126262367378</v>
      </c>
      <c r="AH940" s="12" t="n">
        <f aca="false">Assumptions!$B$63/$AG$940</f>
        <v>1.00502293134033</v>
      </c>
      <c r="AI940" s="12" t="n">
        <f aca="false">Assumptions!$B$64*$AH$940</f>
        <v>6133320.27733387</v>
      </c>
    </row>
    <row r="941" customFormat="false" ht="15" hidden="true" customHeight="false" outlineLevel="0" collapsed="false">
      <c r="A941" s="6" t="n">
        <f aca="false">ROW()-ROW($A$931)+Assumptions!$B$4</f>
        <v>10</v>
      </c>
      <c r="B941" s="12" t="n">
        <f aca="false">$P$940</f>
        <v>587882.229488009</v>
      </c>
      <c r="C941" s="12" t="n">
        <f aca="false">$C$4/(Assumptions!$B$16+$B$941)</f>
        <v>37.628498065874</v>
      </c>
      <c r="D941" s="12" t="n">
        <f aca="false">Assumptions!$B$7/$C$941</f>
        <v>797268.069203315</v>
      </c>
      <c r="E941" s="12" t="n">
        <f aca="false">$T$941+$W$941+$Z$941+$AC$941+$AF$941+$AI$941</f>
        <v>23266971.6376127</v>
      </c>
      <c r="F941" s="12" t="n">
        <f aca="false">Assumptions!$B$70/(Assumptions!$B$20+Assumptions!$B$17+$B$941+$E$941+$O$940)</f>
        <v>26.7785530953235</v>
      </c>
      <c r="G941" s="12" t="n">
        <f aca="false">$C$941*(1-Assumptions!$B$71)</f>
        <v>30.1027984526992</v>
      </c>
      <c r="H941" s="12" t="n">
        <f aca="false">MIN($F$941,$G$941)</f>
        <v>26.7785530953235</v>
      </c>
      <c r="I941" s="12" t="str">
        <f aca="false">IF($F$941&lt;=$G$941,"cap","discount")</f>
        <v>cap</v>
      </c>
      <c r="J941" s="12" t="n">
        <f aca="false">Assumptions!$B$69/$H$941</f>
        <v>186716.585552682</v>
      </c>
      <c r="K941" s="12" t="n">
        <f aca="false">Assumptions!$B$74/(Assumptions!$B$20+Assumptions!$B$17+$B$941+$E$941+$J$941)</f>
        <v>42.7393378414047</v>
      </c>
      <c r="L941" s="12" t="n">
        <f aca="false">$C$941*(1-Assumptions!$B$75)</f>
        <v>31.9842233559929</v>
      </c>
      <c r="M941" s="12" t="n">
        <f aca="false">MIN($K$941,$L$941)</f>
        <v>31.9842233559929</v>
      </c>
      <c r="N941" s="12" t="str">
        <f aca="false">IF($K$941&lt;=$L$941,"cap","discount")</f>
        <v>discount</v>
      </c>
      <c r="O941" s="12" t="n">
        <f aca="false">Assumptions!$B$73/$M$941</f>
        <v>93796.2434356841</v>
      </c>
      <c r="P941" s="12" t="n">
        <f aca="false">MAX(Assumptions!$B$4,($A$6*(Assumptions!$B$20+$E$941+Assumptions!$B$17+$J$941+$O$941+$D$941)-Assumptions!$B$17)/(1-$A$6))</f>
        <v>587882.229488009</v>
      </c>
      <c r="Q941" s="12" t="n">
        <f aca="false">Assumptions!$B$20+$E$941+Assumptions!$B$17+$P$941+$J$941+$O$941+$D$941</f>
        <v>38327301.7652924</v>
      </c>
      <c r="R941" s="12" t="n">
        <f aca="false">IF($C$941&lt;Assumptions!$B$37,Assumptions!$B$37*(Assumptions!$B$21+Assumptions!$B$22/Assumptions!$B$37)/(Assumptions!$B$21+Assumptions!$B$22/$C$941),Assumptions!$B$37)</f>
        <v>1</v>
      </c>
      <c r="S941" s="12" t="n">
        <f aca="false">Assumptions!$B$38/$R$941</f>
        <v>1</v>
      </c>
      <c r="T941" s="12" t="n">
        <f aca="false">Assumptions!$B$39*$S$941</f>
        <v>5000000</v>
      </c>
      <c r="U941" s="12" t="n">
        <f aca="false">IF($C$941&lt;Assumptions!$B$42,Assumptions!$B$42*(Assumptions!$B$21+Assumptions!$B$22/Assumptions!$B$42)/(Assumptions!$B$21+Assumptions!$B$22/$C$941),Assumptions!$B$42)</f>
        <v>3</v>
      </c>
      <c r="V941" s="12" t="n">
        <f aca="false">Assumptions!$B$43/$U$941</f>
        <v>1</v>
      </c>
      <c r="W941" s="12" t="n">
        <f aca="false">Assumptions!$B$44*$V$941</f>
        <v>5000000</v>
      </c>
      <c r="X941" s="12" t="n">
        <f aca="false">IF($C$941&lt;Assumptions!$B$47,Assumptions!$B$47*(Assumptions!$B$21+Assumptions!$B$22/Assumptions!$B$47)/(Assumptions!$B$21+Assumptions!$B$22/$C$941),Assumptions!$B$47)</f>
        <v>10</v>
      </c>
      <c r="Y941" s="12" t="n">
        <f aca="false">Assumptions!$B$48/$X$941</f>
        <v>1</v>
      </c>
      <c r="Z941" s="12" t="n">
        <f aca="false">Assumptions!$B$49*$Y$941</f>
        <v>3000000</v>
      </c>
      <c r="AA941" s="12" t="n">
        <f aca="false">IF($C$941&lt;Assumptions!$B$52,Assumptions!$B$52*(Assumptions!$B$21+Assumptions!$B$22/Assumptions!$B$52)/(Assumptions!$B$21+Assumptions!$B$22/$C$941),Assumptions!$B$52)</f>
        <v>25</v>
      </c>
      <c r="AB941" s="12" t="n">
        <f aca="false">Assumptions!$B$53/$AA$941</f>
        <v>1</v>
      </c>
      <c r="AC941" s="12" t="n">
        <f aca="false">Assumptions!$B$54*$AB$941</f>
        <v>2400000</v>
      </c>
      <c r="AD941" s="12" t="n">
        <f aca="false">IF($C$941&lt;Assumptions!$B$57,Assumptions!$B$57*(Assumptions!$B$21+Assumptions!$B$22/Assumptions!$B$57)/(Assumptions!$B$21+Assumptions!$B$22/$C$941),Assumptions!$B$57)</f>
        <v>57.6817359540603</v>
      </c>
      <c r="AE941" s="12" t="n">
        <f aca="false">Assumptions!$B$58/$AD$941</f>
        <v>1.04019060812917</v>
      </c>
      <c r="AF941" s="12" t="n">
        <f aca="false">Assumptions!$B$59*$AE$941</f>
        <v>1733651.36027881</v>
      </c>
      <c r="AG941" s="12" t="n">
        <f aca="false">IF($C$941&lt;Assumptions!$B$62,Assumptions!$B$62*(Assumptions!$B$21+Assumptions!$B$22/Assumptions!$B$62)/(Assumptions!$B$21+Assumptions!$B$22/$C$941),Assumptions!$B$62)</f>
        <v>48.9126262367378</v>
      </c>
      <c r="AH941" s="12" t="n">
        <f aca="false">Assumptions!$B$63/$AG$941</f>
        <v>1.00502293134033</v>
      </c>
      <c r="AI941" s="12" t="n">
        <f aca="false">Assumptions!$B$64*$AH$941</f>
        <v>6133320.27733387</v>
      </c>
    </row>
    <row r="942" customFormat="false" ht="15" hidden="true" customHeight="false" outlineLevel="0" collapsed="false">
      <c r="A942" s="6" t="n">
        <f aca="false">ROW()-ROW($A$931)+Assumptions!$B$4</f>
        <v>11</v>
      </c>
      <c r="B942" s="12" t="n">
        <f aca="false">$P$941</f>
        <v>587882.229488009</v>
      </c>
      <c r="C942" s="12" t="n">
        <f aca="false">$C$4/(Assumptions!$B$16+$B$942)</f>
        <v>37.628498065874</v>
      </c>
      <c r="D942" s="12" t="n">
        <f aca="false">Assumptions!$B$7/$C$942</f>
        <v>797268.069203315</v>
      </c>
      <c r="E942" s="12" t="n">
        <f aca="false">$T$942+$W$942+$Z$942+$AC$942+$AF$942+$AI$942</f>
        <v>23266971.6376127</v>
      </c>
      <c r="F942" s="12" t="n">
        <f aca="false">Assumptions!$B$70/(Assumptions!$B$20+Assumptions!$B$17+$B$942+$E$942+$O$941)</f>
        <v>26.7785530953235</v>
      </c>
      <c r="G942" s="12" t="n">
        <f aca="false">$C$942*(1-Assumptions!$B$71)</f>
        <v>30.1027984526992</v>
      </c>
      <c r="H942" s="12" t="n">
        <f aca="false">MIN($F$942,$G$942)</f>
        <v>26.7785530953235</v>
      </c>
      <c r="I942" s="12" t="str">
        <f aca="false">IF($F$942&lt;=$G$942,"cap","discount")</f>
        <v>cap</v>
      </c>
      <c r="J942" s="12" t="n">
        <f aca="false">Assumptions!$B$69/$H$942</f>
        <v>186716.585552682</v>
      </c>
      <c r="K942" s="12" t="n">
        <f aca="false">Assumptions!$B$74/(Assumptions!$B$20+Assumptions!$B$17+$B$942+$E$942+$J$942)</f>
        <v>42.7393378414047</v>
      </c>
      <c r="L942" s="12" t="n">
        <f aca="false">$C$942*(1-Assumptions!$B$75)</f>
        <v>31.9842233559929</v>
      </c>
      <c r="M942" s="12" t="n">
        <f aca="false">MIN($K$942,$L$942)</f>
        <v>31.9842233559929</v>
      </c>
      <c r="N942" s="12" t="str">
        <f aca="false">IF($K$942&lt;=$L$942,"cap","discount")</f>
        <v>discount</v>
      </c>
      <c r="O942" s="12" t="n">
        <f aca="false">Assumptions!$B$73/$M$942</f>
        <v>93796.2434356841</v>
      </c>
      <c r="P942" s="12" t="n">
        <f aca="false">MAX(Assumptions!$B$4,($A$6*(Assumptions!$B$20+$E$942+Assumptions!$B$17+$J$942+$O$942+$D$942)-Assumptions!$B$17)/(1-$A$6))</f>
        <v>587882.229488009</v>
      </c>
      <c r="Q942" s="12" t="n">
        <f aca="false">Assumptions!$B$20+$E$942+Assumptions!$B$17+$P$942+$J$942+$O$942+$D$942</f>
        <v>38327301.7652924</v>
      </c>
      <c r="R942" s="12" t="n">
        <f aca="false">IF($C$942&lt;Assumptions!$B$37,Assumptions!$B$37*(Assumptions!$B$21+Assumptions!$B$22/Assumptions!$B$37)/(Assumptions!$B$21+Assumptions!$B$22/$C$942),Assumptions!$B$37)</f>
        <v>1</v>
      </c>
      <c r="S942" s="12" t="n">
        <f aca="false">Assumptions!$B$38/$R$942</f>
        <v>1</v>
      </c>
      <c r="T942" s="12" t="n">
        <f aca="false">Assumptions!$B$39*$S$942</f>
        <v>5000000</v>
      </c>
      <c r="U942" s="12" t="n">
        <f aca="false">IF($C$942&lt;Assumptions!$B$42,Assumptions!$B$42*(Assumptions!$B$21+Assumptions!$B$22/Assumptions!$B$42)/(Assumptions!$B$21+Assumptions!$B$22/$C$942),Assumptions!$B$42)</f>
        <v>3</v>
      </c>
      <c r="V942" s="12" t="n">
        <f aca="false">Assumptions!$B$43/$U$942</f>
        <v>1</v>
      </c>
      <c r="W942" s="12" t="n">
        <f aca="false">Assumptions!$B$44*$V$942</f>
        <v>5000000</v>
      </c>
      <c r="X942" s="12" t="n">
        <f aca="false">IF($C$942&lt;Assumptions!$B$47,Assumptions!$B$47*(Assumptions!$B$21+Assumptions!$B$22/Assumptions!$B$47)/(Assumptions!$B$21+Assumptions!$B$22/$C$942),Assumptions!$B$47)</f>
        <v>10</v>
      </c>
      <c r="Y942" s="12" t="n">
        <f aca="false">Assumptions!$B$48/$X$942</f>
        <v>1</v>
      </c>
      <c r="Z942" s="12" t="n">
        <f aca="false">Assumptions!$B$49*$Y$942</f>
        <v>3000000</v>
      </c>
      <c r="AA942" s="12" t="n">
        <f aca="false">IF($C$942&lt;Assumptions!$B$52,Assumptions!$B$52*(Assumptions!$B$21+Assumptions!$B$22/Assumptions!$B$52)/(Assumptions!$B$21+Assumptions!$B$22/$C$942),Assumptions!$B$52)</f>
        <v>25</v>
      </c>
      <c r="AB942" s="12" t="n">
        <f aca="false">Assumptions!$B$53/$AA$942</f>
        <v>1</v>
      </c>
      <c r="AC942" s="12" t="n">
        <f aca="false">Assumptions!$B$54*$AB$942</f>
        <v>2400000</v>
      </c>
      <c r="AD942" s="12" t="n">
        <f aca="false">IF($C$942&lt;Assumptions!$B$57,Assumptions!$B$57*(Assumptions!$B$21+Assumptions!$B$22/Assumptions!$B$57)/(Assumptions!$B$21+Assumptions!$B$22/$C$942),Assumptions!$B$57)</f>
        <v>57.6817359540603</v>
      </c>
      <c r="AE942" s="12" t="n">
        <f aca="false">Assumptions!$B$58/$AD$942</f>
        <v>1.04019060812917</v>
      </c>
      <c r="AF942" s="12" t="n">
        <f aca="false">Assumptions!$B$59*$AE$942</f>
        <v>1733651.36027881</v>
      </c>
      <c r="AG942" s="12" t="n">
        <f aca="false">IF($C$942&lt;Assumptions!$B$62,Assumptions!$B$62*(Assumptions!$B$21+Assumptions!$B$22/Assumptions!$B$62)/(Assumptions!$B$21+Assumptions!$B$22/$C$942),Assumptions!$B$62)</f>
        <v>48.9126262367378</v>
      </c>
      <c r="AH942" s="12" t="n">
        <f aca="false">Assumptions!$B$63/$AG$942</f>
        <v>1.00502293134033</v>
      </c>
      <c r="AI942" s="12" t="n">
        <f aca="false">Assumptions!$B$64*$AH$942</f>
        <v>6133320.27733387</v>
      </c>
    </row>
    <row r="943" customFormat="false" ht="15" hidden="true" customHeight="false" outlineLevel="0" collapsed="false">
      <c r="A943" s="6" t="n">
        <f aca="false">ROW()-ROW($A$931)+Assumptions!$B$4</f>
        <v>12</v>
      </c>
      <c r="B943" s="12" t="n">
        <f aca="false">$P$942</f>
        <v>587882.229488009</v>
      </c>
      <c r="C943" s="12" t="n">
        <f aca="false">$C$4/(Assumptions!$B$16+$B$943)</f>
        <v>37.628498065874</v>
      </c>
      <c r="D943" s="12" t="n">
        <f aca="false">Assumptions!$B$7/$C$943</f>
        <v>797268.069203315</v>
      </c>
      <c r="E943" s="12" t="n">
        <f aca="false">$T$943+$W$943+$Z$943+$AC$943+$AF$943+$AI$943</f>
        <v>23266971.6376127</v>
      </c>
      <c r="F943" s="12" t="n">
        <f aca="false">Assumptions!$B$70/(Assumptions!$B$20+Assumptions!$B$17+$B$943+$E$943+$O$942)</f>
        <v>26.7785530953235</v>
      </c>
      <c r="G943" s="12" t="n">
        <f aca="false">$C$943*(1-Assumptions!$B$71)</f>
        <v>30.1027984526992</v>
      </c>
      <c r="H943" s="12" t="n">
        <f aca="false">MIN($F$943,$G$943)</f>
        <v>26.7785530953235</v>
      </c>
      <c r="I943" s="12" t="str">
        <f aca="false">IF($F$943&lt;=$G$943,"cap","discount")</f>
        <v>cap</v>
      </c>
      <c r="J943" s="12" t="n">
        <f aca="false">Assumptions!$B$69/$H$943</f>
        <v>186716.585552682</v>
      </c>
      <c r="K943" s="12" t="n">
        <f aca="false">Assumptions!$B$74/(Assumptions!$B$20+Assumptions!$B$17+$B$943+$E$943+$J$943)</f>
        <v>42.7393378414047</v>
      </c>
      <c r="L943" s="12" t="n">
        <f aca="false">$C$943*(1-Assumptions!$B$75)</f>
        <v>31.9842233559929</v>
      </c>
      <c r="M943" s="12" t="n">
        <f aca="false">MIN($K$943,$L$943)</f>
        <v>31.9842233559929</v>
      </c>
      <c r="N943" s="12" t="str">
        <f aca="false">IF($K$943&lt;=$L$943,"cap","discount")</f>
        <v>discount</v>
      </c>
      <c r="O943" s="12" t="n">
        <f aca="false">Assumptions!$B$73/$M$943</f>
        <v>93796.2434356841</v>
      </c>
      <c r="P943" s="12" t="n">
        <f aca="false">MAX(Assumptions!$B$4,($A$6*(Assumptions!$B$20+$E$943+Assumptions!$B$17+$J$943+$O$943+$D$943)-Assumptions!$B$17)/(1-$A$6))</f>
        <v>587882.229488009</v>
      </c>
      <c r="Q943" s="12" t="n">
        <f aca="false">Assumptions!$B$20+$E$943+Assumptions!$B$17+$P$943+$J$943+$O$943+$D$943</f>
        <v>38327301.7652924</v>
      </c>
      <c r="R943" s="12" t="n">
        <f aca="false">IF($C$943&lt;Assumptions!$B$37,Assumptions!$B$37*(Assumptions!$B$21+Assumptions!$B$22/Assumptions!$B$37)/(Assumptions!$B$21+Assumptions!$B$22/$C$943),Assumptions!$B$37)</f>
        <v>1</v>
      </c>
      <c r="S943" s="12" t="n">
        <f aca="false">Assumptions!$B$38/$R$943</f>
        <v>1</v>
      </c>
      <c r="T943" s="12" t="n">
        <f aca="false">Assumptions!$B$39*$S$943</f>
        <v>5000000</v>
      </c>
      <c r="U943" s="12" t="n">
        <f aca="false">IF($C$943&lt;Assumptions!$B$42,Assumptions!$B$42*(Assumptions!$B$21+Assumptions!$B$22/Assumptions!$B$42)/(Assumptions!$B$21+Assumptions!$B$22/$C$943),Assumptions!$B$42)</f>
        <v>3</v>
      </c>
      <c r="V943" s="12" t="n">
        <f aca="false">Assumptions!$B$43/$U$943</f>
        <v>1</v>
      </c>
      <c r="W943" s="12" t="n">
        <f aca="false">Assumptions!$B$44*$V$943</f>
        <v>5000000</v>
      </c>
      <c r="X943" s="12" t="n">
        <f aca="false">IF($C$943&lt;Assumptions!$B$47,Assumptions!$B$47*(Assumptions!$B$21+Assumptions!$B$22/Assumptions!$B$47)/(Assumptions!$B$21+Assumptions!$B$22/$C$943),Assumptions!$B$47)</f>
        <v>10</v>
      </c>
      <c r="Y943" s="12" t="n">
        <f aca="false">Assumptions!$B$48/$X$943</f>
        <v>1</v>
      </c>
      <c r="Z943" s="12" t="n">
        <f aca="false">Assumptions!$B$49*$Y$943</f>
        <v>3000000</v>
      </c>
      <c r="AA943" s="12" t="n">
        <f aca="false">IF($C$943&lt;Assumptions!$B$52,Assumptions!$B$52*(Assumptions!$B$21+Assumptions!$B$22/Assumptions!$B$52)/(Assumptions!$B$21+Assumptions!$B$22/$C$943),Assumptions!$B$52)</f>
        <v>25</v>
      </c>
      <c r="AB943" s="12" t="n">
        <f aca="false">Assumptions!$B$53/$AA$943</f>
        <v>1</v>
      </c>
      <c r="AC943" s="12" t="n">
        <f aca="false">Assumptions!$B$54*$AB$943</f>
        <v>2400000</v>
      </c>
      <c r="AD943" s="12" t="n">
        <f aca="false">IF($C$943&lt;Assumptions!$B$57,Assumptions!$B$57*(Assumptions!$B$21+Assumptions!$B$22/Assumptions!$B$57)/(Assumptions!$B$21+Assumptions!$B$22/$C$943),Assumptions!$B$57)</f>
        <v>57.6817359540603</v>
      </c>
      <c r="AE943" s="12" t="n">
        <f aca="false">Assumptions!$B$58/$AD$943</f>
        <v>1.04019060812917</v>
      </c>
      <c r="AF943" s="12" t="n">
        <f aca="false">Assumptions!$B$59*$AE$943</f>
        <v>1733651.36027881</v>
      </c>
      <c r="AG943" s="12" t="n">
        <f aca="false">IF($C$943&lt;Assumptions!$B$62,Assumptions!$B$62*(Assumptions!$B$21+Assumptions!$B$22/Assumptions!$B$62)/(Assumptions!$B$21+Assumptions!$B$22/$C$943),Assumptions!$B$62)</f>
        <v>48.9126262367378</v>
      </c>
      <c r="AH943" s="12" t="n">
        <f aca="false">Assumptions!$B$63/$AG$943</f>
        <v>1.00502293134033</v>
      </c>
      <c r="AI943" s="12" t="n">
        <f aca="false">Assumptions!$B$64*$AH$943</f>
        <v>6133320.27733387</v>
      </c>
    </row>
    <row r="944" customFormat="false" ht="15" hidden="true" customHeight="false" outlineLevel="0" collapsed="false">
      <c r="A944" s="6" t="n">
        <f aca="false">ROW()-ROW($A$931)+Assumptions!$B$4</f>
        <v>13</v>
      </c>
      <c r="B944" s="12" t="n">
        <f aca="false">$P$943</f>
        <v>587882.229488009</v>
      </c>
      <c r="C944" s="12" t="n">
        <f aca="false">$C$4/(Assumptions!$B$16+$B$944)</f>
        <v>37.628498065874</v>
      </c>
      <c r="D944" s="12" t="n">
        <f aca="false">Assumptions!$B$7/$C$944</f>
        <v>797268.069203315</v>
      </c>
      <c r="E944" s="12" t="n">
        <f aca="false">$T$944+$W$944+$Z$944+$AC$944+$AF$944+$AI$944</f>
        <v>23266971.6376127</v>
      </c>
      <c r="F944" s="12" t="n">
        <f aca="false">Assumptions!$B$70/(Assumptions!$B$20+Assumptions!$B$17+$B$944+$E$944+$O$943)</f>
        <v>26.7785530953235</v>
      </c>
      <c r="G944" s="12" t="n">
        <f aca="false">$C$944*(1-Assumptions!$B$71)</f>
        <v>30.1027984526992</v>
      </c>
      <c r="H944" s="12" t="n">
        <f aca="false">MIN($F$944,$G$944)</f>
        <v>26.7785530953235</v>
      </c>
      <c r="I944" s="12" t="str">
        <f aca="false">IF($F$944&lt;=$G$944,"cap","discount")</f>
        <v>cap</v>
      </c>
      <c r="J944" s="12" t="n">
        <f aca="false">Assumptions!$B$69/$H$944</f>
        <v>186716.585552682</v>
      </c>
      <c r="K944" s="12" t="n">
        <f aca="false">Assumptions!$B$74/(Assumptions!$B$20+Assumptions!$B$17+$B$944+$E$944+$J$944)</f>
        <v>42.7393378414047</v>
      </c>
      <c r="L944" s="12" t="n">
        <f aca="false">$C$944*(1-Assumptions!$B$75)</f>
        <v>31.9842233559929</v>
      </c>
      <c r="M944" s="12" t="n">
        <f aca="false">MIN($K$944,$L$944)</f>
        <v>31.9842233559929</v>
      </c>
      <c r="N944" s="12" t="str">
        <f aca="false">IF($K$944&lt;=$L$944,"cap","discount")</f>
        <v>discount</v>
      </c>
      <c r="O944" s="12" t="n">
        <f aca="false">Assumptions!$B$73/$M$944</f>
        <v>93796.2434356841</v>
      </c>
      <c r="P944" s="12" t="n">
        <f aca="false">MAX(Assumptions!$B$4,($A$6*(Assumptions!$B$20+$E$944+Assumptions!$B$17+$J$944+$O$944+$D$944)-Assumptions!$B$17)/(1-$A$6))</f>
        <v>587882.229488009</v>
      </c>
      <c r="Q944" s="12" t="n">
        <f aca="false">Assumptions!$B$20+$E$944+Assumptions!$B$17+$P$944+$J$944+$O$944+$D$944</f>
        <v>38327301.7652924</v>
      </c>
      <c r="R944" s="12" t="n">
        <f aca="false">IF($C$944&lt;Assumptions!$B$37,Assumptions!$B$37*(Assumptions!$B$21+Assumptions!$B$22/Assumptions!$B$37)/(Assumptions!$B$21+Assumptions!$B$22/$C$944),Assumptions!$B$37)</f>
        <v>1</v>
      </c>
      <c r="S944" s="12" t="n">
        <f aca="false">Assumptions!$B$38/$R$944</f>
        <v>1</v>
      </c>
      <c r="T944" s="12" t="n">
        <f aca="false">Assumptions!$B$39*$S$944</f>
        <v>5000000</v>
      </c>
      <c r="U944" s="12" t="n">
        <f aca="false">IF($C$944&lt;Assumptions!$B$42,Assumptions!$B$42*(Assumptions!$B$21+Assumptions!$B$22/Assumptions!$B$42)/(Assumptions!$B$21+Assumptions!$B$22/$C$944),Assumptions!$B$42)</f>
        <v>3</v>
      </c>
      <c r="V944" s="12" t="n">
        <f aca="false">Assumptions!$B$43/$U$944</f>
        <v>1</v>
      </c>
      <c r="W944" s="12" t="n">
        <f aca="false">Assumptions!$B$44*$V$944</f>
        <v>5000000</v>
      </c>
      <c r="X944" s="12" t="n">
        <f aca="false">IF($C$944&lt;Assumptions!$B$47,Assumptions!$B$47*(Assumptions!$B$21+Assumptions!$B$22/Assumptions!$B$47)/(Assumptions!$B$21+Assumptions!$B$22/$C$944),Assumptions!$B$47)</f>
        <v>10</v>
      </c>
      <c r="Y944" s="12" t="n">
        <f aca="false">Assumptions!$B$48/$X$944</f>
        <v>1</v>
      </c>
      <c r="Z944" s="12" t="n">
        <f aca="false">Assumptions!$B$49*$Y$944</f>
        <v>3000000</v>
      </c>
      <c r="AA944" s="12" t="n">
        <f aca="false">IF($C$944&lt;Assumptions!$B$52,Assumptions!$B$52*(Assumptions!$B$21+Assumptions!$B$22/Assumptions!$B$52)/(Assumptions!$B$21+Assumptions!$B$22/$C$944),Assumptions!$B$52)</f>
        <v>25</v>
      </c>
      <c r="AB944" s="12" t="n">
        <f aca="false">Assumptions!$B$53/$AA$944</f>
        <v>1</v>
      </c>
      <c r="AC944" s="12" t="n">
        <f aca="false">Assumptions!$B$54*$AB$944</f>
        <v>2400000</v>
      </c>
      <c r="AD944" s="12" t="n">
        <f aca="false">IF($C$944&lt;Assumptions!$B$57,Assumptions!$B$57*(Assumptions!$B$21+Assumptions!$B$22/Assumptions!$B$57)/(Assumptions!$B$21+Assumptions!$B$22/$C$944),Assumptions!$B$57)</f>
        <v>57.6817359540603</v>
      </c>
      <c r="AE944" s="12" t="n">
        <f aca="false">Assumptions!$B$58/$AD$944</f>
        <v>1.04019060812917</v>
      </c>
      <c r="AF944" s="12" t="n">
        <f aca="false">Assumptions!$B$59*$AE$944</f>
        <v>1733651.36027881</v>
      </c>
      <c r="AG944" s="12" t="n">
        <f aca="false">IF($C$944&lt;Assumptions!$B$62,Assumptions!$B$62*(Assumptions!$B$21+Assumptions!$B$22/Assumptions!$B$62)/(Assumptions!$B$21+Assumptions!$B$22/$C$944),Assumptions!$B$62)</f>
        <v>48.9126262367378</v>
      </c>
      <c r="AH944" s="12" t="n">
        <f aca="false">Assumptions!$B$63/$AG$944</f>
        <v>1.00502293134033</v>
      </c>
      <c r="AI944" s="12" t="n">
        <f aca="false">Assumptions!$B$64*$AH$944</f>
        <v>6133320.27733387</v>
      </c>
    </row>
    <row r="945" customFormat="false" ht="15" hidden="true" customHeight="false" outlineLevel="0" collapsed="false">
      <c r="A945" s="6" t="n">
        <f aca="false">ROW()-ROW($A$931)+Assumptions!$B$4</f>
        <v>14</v>
      </c>
      <c r="B945" s="12" t="n">
        <f aca="false">$P$944</f>
        <v>587882.229488009</v>
      </c>
      <c r="C945" s="12" t="n">
        <f aca="false">$C$4/(Assumptions!$B$16+$B$945)</f>
        <v>37.628498065874</v>
      </c>
      <c r="D945" s="12" t="n">
        <f aca="false">Assumptions!$B$7/$C$945</f>
        <v>797268.069203315</v>
      </c>
      <c r="E945" s="12" t="n">
        <f aca="false">$T$945+$W$945+$Z$945+$AC$945+$AF$945+$AI$945</f>
        <v>23266971.6376127</v>
      </c>
      <c r="F945" s="12" t="n">
        <f aca="false">Assumptions!$B$70/(Assumptions!$B$20+Assumptions!$B$17+$B$945+$E$945+$O$944)</f>
        <v>26.7785530953235</v>
      </c>
      <c r="G945" s="12" t="n">
        <f aca="false">$C$945*(1-Assumptions!$B$71)</f>
        <v>30.1027984526992</v>
      </c>
      <c r="H945" s="12" t="n">
        <f aca="false">MIN($F$945,$G$945)</f>
        <v>26.7785530953235</v>
      </c>
      <c r="I945" s="12" t="str">
        <f aca="false">IF($F$945&lt;=$G$945,"cap","discount")</f>
        <v>cap</v>
      </c>
      <c r="J945" s="12" t="n">
        <f aca="false">Assumptions!$B$69/$H$945</f>
        <v>186716.585552682</v>
      </c>
      <c r="K945" s="12" t="n">
        <f aca="false">Assumptions!$B$74/(Assumptions!$B$20+Assumptions!$B$17+$B$945+$E$945+$J$945)</f>
        <v>42.7393378414047</v>
      </c>
      <c r="L945" s="12" t="n">
        <f aca="false">$C$945*(1-Assumptions!$B$75)</f>
        <v>31.9842233559929</v>
      </c>
      <c r="M945" s="12" t="n">
        <f aca="false">MIN($K$945,$L$945)</f>
        <v>31.9842233559929</v>
      </c>
      <c r="N945" s="12" t="str">
        <f aca="false">IF($K$945&lt;=$L$945,"cap","discount")</f>
        <v>discount</v>
      </c>
      <c r="O945" s="12" t="n">
        <f aca="false">Assumptions!$B$73/$M$945</f>
        <v>93796.2434356841</v>
      </c>
      <c r="P945" s="12" t="n">
        <f aca="false">MAX(Assumptions!$B$4,($A$6*(Assumptions!$B$20+$E$945+Assumptions!$B$17+$J$945+$O$945+$D$945)-Assumptions!$B$17)/(1-$A$6))</f>
        <v>587882.229488009</v>
      </c>
      <c r="Q945" s="12" t="n">
        <f aca="false">Assumptions!$B$20+$E$945+Assumptions!$B$17+$P$945+$J$945+$O$945+$D$945</f>
        <v>38327301.7652924</v>
      </c>
      <c r="R945" s="12" t="n">
        <f aca="false">IF($C$945&lt;Assumptions!$B$37,Assumptions!$B$37*(Assumptions!$B$21+Assumptions!$B$22/Assumptions!$B$37)/(Assumptions!$B$21+Assumptions!$B$22/$C$945),Assumptions!$B$37)</f>
        <v>1</v>
      </c>
      <c r="S945" s="12" t="n">
        <f aca="false">Assumptions!$B$38/$R$945</f>
        <v>1</v>
      </c>
      <c r="T945" s="12" t="n">
        <f aca="false">Assumptions!$B$39*$S$945</f>
        <v>5000000</v>
      </c>
      <c r="U945" s="12" t="n">
        <f aca="false">IF($C$945&lt;Assumptions!$B$42,Assumptions!$B$42*(Assumptions!$B$21+Assumptions!$B$22/Assumptions!$B$42)/(Assumptions!$B$21+Assumptions!$B$22/$C$945),Assumptions!$B$42)</f>
        <v>3</v>
      </c>
      <c r="V945" s="12" t="n">
        <f aca="false">Assumptions!$B$43/$U$945</f>
        <v>1</v>
      </c>
      <c r="W945" s="12" t="n">
        <f aca="false">Assumptions!$B$44*$V$945</f>
        <v>5000000</v>
      </c>
      <c r="X945" s="12" t="n">
        <f aca="false">IF($C$945&lt;Assumptions!$B$47,Assumptions!$B$47*(Assumptions!$B$21+Assumptions!$B$22/Assumptions!$B$47)/(Assumptions!$B$21+Assumptions!$B$22/$C$945),Assumptions!$B$47)</f>
        <v>10</v>
      </c>
      <c r="Y945" s="12" t="n">
        <f aca="false">Assumptions!$B$48/$X$945</f>
        <v>1</v>
      </c>
      <c r="Z945" s="12" t="n">
        <f aca="false">Assumptions!$B$49*$Y$945</f>
        <v>3000000</v>
      </c>
      <c r="AA945" s="12" t="n">
        <f aca="false">IF($C$945&lt;Assumptions!$B$52,Assumptions!$B$52*(Assumptions!$B$21+Assumptions!$B$22/Assumptions!$B$52)/(Assumptions!$B$21+Assumptions!$B$22/$C$945),Assumptions!$B$52)</f>
        <v>25</v>
      </c>
      <c r="AB945" s="12" t="n">
        <f aca="false">Assumptions!$B$53/$AA$945</f>
        <v>1</v>
      </c>
      <c r="AC945" s="12" t="n">
        <f aca="false">Assumptions!$B$54*$AB$945</f>
        <v>2400000</v>
      </c>
      <c r="AD945" s="12" t="n">
        <f aca="false">IF($C$945&lt;Assumptions!$B$57,Assumptions!$B$57*(Assumptions!$B$21+Assumptions!$B$22/Assumptions!$B$57)/(Assumptions!$B$21+Assumptions!$B$22/$C$945),Assumptions!$B$57)</f>
        <v>57.6817359540603</v>
      </c>
      <c r="AE945" s="12" t="n">
        <f aca="false">Assumptions!$B$58/$AD$945</f>
        <v>1.04019060812917</v>
      </c>
      <c r="AF945" s="12" t="n">
        <f aca="false">Assumptions!$B$59*$AE$945</f>
        <v>1733651.36027881</v>
      </c>
      <c r="AG945" s="12" t="n">
        <f aca="false">IF($C$945&lt;Assumptions!$B$62,Assumptions!$B$62*(Assumptions!$B$21+Assumptions!$B$22/Assumptions!$B$62)/(Assumptions!$B$21+Assumptions!$B$22/$C$945),Assumptions!$B$62)</f>
        <v>48.9126262367378</v>
      </c>
      <c r="AH945" s="12" t="n">
        <f aca="false">Assumptions!$B$63/$AG$945</f>
        <v>1.00502293134033</v>
      </c>
      <c r="AI945" s="12" t="n">
        <f aca="false">Assumptions!$B$64*$AH$945</f>
        <v>6133320.27733387</v>
      </c>
    </row>
    <row r="946" customFormat="false" ht="15" hidden="true" customHeight="false" outlineLevel="0" collapsed="false">
      <c r="A946" s="6" t="n">
        <f aca="false">ROW()-ROW($A$931)+Assumptions!$B$4</f>
        <v>15</v>
      </c>
      <c r="B946" s="12" t="n">
        <f aca="false">$P$945</f>
        <v>587882.229488009</v>
      </c>
      <c r="C946" s="12" t="n">
        <f aca="false">$C$4/(Assumptions!$B$16+$B$946)</f>
        <v>37.628498065874</v>
      </c>
      <c r="D946" s="12" t="n">
        <f aca="false">Assumptions!$B$7/$C$946</f>
        <v>797268.069203315</v>
      </c>
      <c r="E946" s="12" t="n">
        <f aca="false">$T$946+$W$946+$Z$946+$AC$946+$AF$946+$AI$946</f>
        <v>23266971.6376127</v>
      </c>
      <c r="F946" s="12" t="n">
        <f aca="false">Assumptions!$B$70/(Assumptions!$B$20+Assumptions!$B$17+$B$946+$E$946+$O$945)</f>
        <v>26.7785530953235</v>
      </c>
      <c r="G946" s="12" t="n">
        <f aca="false">$C$946*(1-Assumptions!$B$71)</f>
        <v>30.1027984526992</v>
      </c>
      <c r="H946" s="12" t="n">
        <f aca="false">MIN($F$946,$G$946)</f>
        <v>26.7785530953235</v>
      </c>
      <c r="I946" s="12" t="str">
        <f aca="false">IF($F$946&lt;=$G$946,"cap","discount")</f>
        <v>cap</v>
      </c>
      <c r="J946" s="12" t="n">
        <f aca="false">Assumptions!$B$69/$H$946</f>
        <v>186716.585552682</v>
      </c>
      <c r="K946" s="12" t="n">
        <f aca="false">Assumptions!$B$74/(Assumptions!$B$20+Assumptions!$B$17+$B$946+$E$946+$J$946)</f>
        <v>42.7393378414047</v>
      </c>
      <c r="L946" s="12" t="n">
        <f aca="false">$C$946*(1-Assumptions!$B$75)</f>
        <v>31.9842233559929</v>
      </c>
      <c r="M946" s="12" t="n">
        <f aca="false">MIN($K$946,$L$946)</f>
        <v>31.9842233559929</v>
      </c>
      <c r="N946" s="12" t="str">
        <f aca="false">IF($K$946&lt;=$L$946,"cap","discount")</f>
        <v>discount</v>
      </c>
      <c r="O946" s="12" t="n">
        <f aca="false">Assumptions!$B$73/$M$946</f>
        <v>93796.2434356841</v>
      </c>
      <c r="P946" s="12" t="n">
        <f aca="false">MAX(Assumptions!$B$4,($A$6*(Assumptions!$B$20+$E$946+Assumptions!$B$17+$J$946+$O$946+$D$946)-Assumptions!$B$17)/(1-$A$6))</f>
        <v>587882.229488009</v>
      </c>
      <c r="Q946" s="12" t="n">
        <f aca="false">Assumptions!$B$20+$E$946+Assumptions!$B$17+$P$946+$J$946+$O$946+$D$946</f>
        <v>38327301.7652924</v>
      </c>
      <c r="R946" s="12" t="n">
        <f aca="false">IF($C$946&lt;Assumptions!$B$37,Assumptions!$B$37*(Assumptions!$B$21+Assumptions!$B$22/Assumptions!$B$37)/(Assumptions!$B$21+Assumptions!$B$22/$C$946),Assumptions!$B$37)</f>
        <v>1</v>
      </c>
      <c r="S946" s="12" t="n">
        <f aca="false">Assumptions!$B$38/$R$946</f>
        <v>1</v>
      </c>
      <c r="T946" s="12" t="n">
        <f aca="false">Assumptions!$B$39*$S$946</f>
        <v>5000000</v>
      </c>
      <c r="U946" s="12" t="n">
        <f aca="false">IF($C$946&lt;Assumptions!$B$42,Assumptions!$B$42*(Assumptions!$B$21+Assumptions!$B$22/Assumptions!$B$42)/(Assumptions!$B$21+Assumptions!$B$22/$C$946),Assumptions!$B$42)</f>
        <v>3</v>
      </c>
      <c r="V946" s="12" t="n">
        <f aca="false">Assumptions!$B$43/$U$946</f>
        <v>1</v>
      </c>
      <c r="W946" s="12" t="n">
        <f aca="false">Assumptions!$B$44*$V$946</f>
        <v>5000000</v>
      </c>
      <c r="X946" s="12" t="n">
        <f aca="false">IF($C$946&lt;Assumptions!$B$47,Assumptions!$B$47*(Assumptions!$B$21+Assumptions!$B$22/Assumptions!$B$47)/(Assumptions!$B$21+Assumptions!$B$22/$C$946),Assumptions!$B$47)</f>
        <v>10</v>
      </c>
      <c r="Y946" s="12" t="n">
        <f aca="false">Assumptions!$B$48/$X$946</f>
        <v>1</v>
      </c>
      <c r="Z946" s="12" t="n">
        <f aca="false">Assumptions!$B$49*$Y$946</f>
        <v>3000000</v>
      </c>
      <c r="AA946" s="12" t="n">
        <f aca="false">IF($C$946&lt;Assumptions!$B$52,Assumptions!$B$52*(Assumptions!$B$21+Assumptions!$B$22/Assumptions!$B$52)/(Assumptions!$B$21+Assumptions!$B$22/$C$946),Assumptions!$B$52)</f>
        <v>25</v>
      </c>
      <c r="AB946" s="12" t="n">
        <f aca="false">Assumptions!$B$53/$AA$946</f>
        <v>1</v>
      </c>
      <c r="AC946" s="12" t="n">
        <f aca="false">Assumptions!$B$54*$AB$946</f>
        <v>2400000</v>
      </c>
      <c r="AD946" s="12" t="n">
        <f aca="false">IF($C$946&lt;Assumptions!$B$57,Assumptions!$B$57*(Assumptions!$B$21+Assumptions!$B$22/Assumptions!$B$57)/(Assumptions!$B$21+Assumptions!$B$22/$C$946),Assumptions!$B$57)</f>
        <v>57.6817359540603</v>
      </c>
      <c r="AE946" s="12" t="n">
        <f aca="false">Assumptions!$B$58/$AD$946</f>
        <v>1.04019060812917</v>
      </c>
      <c r="AF946" s="12" t="n">
        <f aca="false">Assumptions!$B$59*$AE$946</f>
        <v>1733651.36027881</v>
      </c>
      <c r="AG946" s="12" t="n">
        <f aca="false">IF($C$946&lt;Assumptions!$B$62,Assumptions!$B$62*(Assumptions!$B$21+Assumptions!$B$22/Assumptions!$B$62)/(Assumptions!$B$21+Assumptions!$B$22/$C$946),Assumptions!$B$62)</f>
        <v>48.9126262367378</v>
      </c>
      <c r="AH946" s="12" t="n">
        <f aca="false">Assumptions!$B$63/$AG$946</f>
        <v>1.00502293134033</v>
      </c>
      <c r="AI946" s="12" t="n">
        <f aca="false">Assumptions!$B$64*$AH$946</f>
        <v>6133320.27733387</v>
      </c>
    </row>
    <row r="947" customFormat="false" ht="15" hidden="true" customHeight="false" outlineLevel="0" collapsed="false">
      <c r="A947" s="6" t="n">
        <f aca="false">ROW()-ROW($A$931)+Assumptions!$B$4</f>
        <v>16</v>
      </c>
      <c r="B947" s="12" t="n">
        <f aca="false">$P$946</f>
        <v>587882.229488009</v>
      </c>
      <c r="C947" s="12" t="n">
        <f aca="false">$C$4/(Assumptions!$B$16+$B$947)</f>
        <v>37.628498065874</v>
      </c>
      <c r="D947" s="12" t="n">
        <f aca="false">Assumptions!$B$7/$C$947</f>
        <v>797268.069203315</v>
      </c>
      <c r="E947" s="12" t="n">
        <f aca="false">$T$947+$W$947+$Z$947+$AC$947+$AF$947+$AI$947</f>
        <v>23266971.6376127</v>
      </c>
      <c r="F947" s="12" t="n">
        <f aca="false">Assumptions!$B$70/(Assumptions!$B$20+Assumptions!$B$17+$B$947+$E$947+$O$946)</f>
        <v>26.7785530953235</v>
      </c>
      <c r="G947" s="12" t="n">
        <f aca="false">$C$947*(1-Assumptions!$B$71)</f>
        <v>30.1027984526992</v>
      </c>
      <c r="H947" s="12" t="n">
        <f aca="false">MIN($F$947,$G$947)</f>
        <v>26.7785530953235</v>
      </c>
      <c r="I947" s="12" t="str">
        <f aca="false">IF($F$947&lt;=$G$947,"cap","discount")</f>
        <v>cap</v>
      </c>
      <c r="J947" s="12" t="n">
        <f aca="false">Assumptions!$B$69/$H$947</f>
        <v>186716.585552682</v>
      </c>
      <c r="K947" s="12" t="n">
        <f aca="false">Assumptions!$B$74/(Assumptions!$B$20+Assumptions!$B$17+$B$947+$E$947+$J$947)</f>
        <v>42.7393378414047</v>
      </c>
      <c r="L947" s="12" t="n">
        <f aca="false">$C$947*(1-Assumptions!$B$75)</f>
        <v>31.9842233559929</v>
      </c>
      <c r="M947" s="12" t="n">
        <f aca="false">MIN($K$947,$L$947)</f>
        <v>31.9842233559929</v>
      </c>
      <c r="N947" s="12" t="str">
        <f aca="false">IF($K$947&lt;=$L$947,"cap","discount")</f>
        <v>discount</v>
      </c>
      <c r="O947" s="12" t="n">
        <f aca="false">Assumptions!$B$73/$M$947</f>
        <v>93796.2434356841</v>
      </c>
      <c r="P947" s="12" t="n">
        <f aca="false">MAX(Assumptions!$B$4,($A$6*(Assumptions!$B$20+$E$947+Assumptions!$B$17+$J$947+$O$947+$D$947)-Assumptions!$B$17)/(1-$A$6))</f>
        <v>587882.229488009</v>
      </c>
      <c r="Q947" s="12" t="n">
        <f aca="false">Assumptions!$B$20+$E$947+Assumptions!$B$17+$P$947+$J$947+$O$947+$D$947</f>
        <v>38327301.7652924</v>
      </c>
      <c r="R947" s="12" t="n">
        <f aca="false">IF($C$947&lt;Assumptions!$B$37,Assumptions!$B$37*(Assumptions!$B$21+Assumptions!$B$22/Assumptions!$B$37)/(Assumptions!$B$21+Assumptions!$B$22/$C$947),Assumptions!$B$37)</f>
        <v>1</v>
      </c>
      <c r="S947" s="12" t="n">
        <f aca="false">Assumptions!$B$38/$R$947</f>
        <v>1</v>
      </c>
      <c r="T947" s="12" t="n">
        <f aca="false">Assumptions!$B$39*$S$947</f>
        <v>5000000</v>
      </c>
      <c r="U947" s="12" t="n">
        <f aca="false">IF($C$947&lt;Assumptions!$B$42,Assumptions!$B$42*(Assumptions!$B$21+Assumptions!$B$22/Assumptions!$B$42)/(Assumptions!$B$21+Assumptions!$B$22/$C$947),Assumptions!$B$42)</f>
        <v>3</v>
      </c>
      <c r="V947" s="12" t="n">
        <f aca="false">Assumptions!$B$43/$U$947</f>
        <v>1</v>
      </c>
      <c r="W947" s="12" t="n">
        <f aca="false">Assumptions!$B$44*$V$947</f>
        <v>5000000</v>
      </c>
      <c r="X947" s="12" t="n">
        <f aca="false">IF($C$947&lt;Assumptions!$B$47,Assumptions!$B$47*(Assumptions!$B$21+Assumptions!$B$22/Assumptions!$B$47)/(Assumptions!$B$21+Assumptions!$B$22/$C$947),Assumptions!$B$47)</f>
        <v>10</v>
      </c>
      <c r="Y947" s="12" t="n">
        <f aca="false">Assumptions!$B$48/$X$947</f>
        <v>1</v>
      </c>
      <c r="Z947" s="12" t="n">
        <f aca="false">Assumptions!$B$49*$Y$947</f>
        <v>3000000</v>
      </c>
      <c r="AA947" s="12" t="n">
        <f aca="false">IF($C$947&lt;Assumptions!$B$52,Assumptions!$B$52*(Assumptions!$B$21+Assumptions!$B$22/Assumptions!$B$52)/(Assumptions!$B$21+Assumptions!$B$22/$C$947),Assumptions!$B$52)</f>
        <v>25</v>
      </c>
      <c r="AB947" s="12" t="n">
        <f aca="false">Assumptions!$B$53/$AA$947</f>
        <v>1</v>
      </c>
      <c r="AC947" s="12" t="n">
        <f aca="false">Assumptions!$B$54*$AB$947</f>
        <v>2400000</v>
      </c>
      <c r="AD947" s="12" t="n">
        <f aca="false">IF($C$947&lt;Assumptions!$B$57,Assumptions!$B$57*(Assumptions!$B$21+Assumptions!$B$22/Assumptions!$B$57)/(Assumptions!$B$21+Assumptions!$B$22/$C$947),Assumptions!$B$57)</f>
        <v>57.6817359540603</v>
      </c>
      <c r="AE947" s="12" t="n">
        <f aca="false">Assumptions!$B$58/$AD$947</f>
        <v>1.04019060812917</v>
      </c>
      <c r="AF947" s="12" t="n">
        <f aca="false">Assumptions!$B$59*$AE$947</f>
        <v>1733651.36027881</v>
      </c>
      <c r="AG947" s="12" t="n">
        <f aca="false">IF($C$947&lt;Assumptions!$B$62,Assumptions!$B$62*(Assumptions!$B$21+Assumptions!$B$22/Assumptions!$B$62)/(Assumptions!$B$21+Assumptions!$B$22/$C$947),Assumptions!$B$62)</f>
        <v>48.9126262367378</v>
      </c>
      <c r="AH947" s="12" t="n">
        <f aca="false">Assumptions!$B$63/$AG$947</f>
        <v>1.00502293134033</v>
      </c>
      <c r="AI947" s="12" t="n">
        <f aca="false">Assumptions!$B$64*$AH$947</f>
        <v>6133320.27733387</v>
      </c>
    </row>
    <row r="948" customFormat="false" ht="15" hidden="true" customHeight="false" outlineLevel="0" collapsed="false">
      <c r="A948" s="6" t="n">
        <f aca="false">ROW()-ROW($A$931)+Assumptions!$B$4</f>
        <v>17</v>
      </c>
      <c r="B948" s="12" t="n">
        <f aca="false">$P$947</f>
        <v>587882.229488009</v>
      </c>
      <c r="C948" s="12" t="n">
        <f aca="false">$C$4/(Assumptions!$B$16+$B$948)</f>
        <v>37.628498065874</v>
      </c>
      <c r="D948" s="12" t="n">
        <f aca="false">Assumptions!$B$7/$C$948</f>
        <v>797268.069203315</v>
      </c>
      <c r="E948" s="12" t="n">
        <f aca="false">$T$948+$W$948+$Z$948+$AC$948+$AF$948+$AI$948</f>
        <v>23266971.6376127</v>
      </c>
      <c r="F948" s="12" t="n">
        <f aca="false">Assumptions!$B$70/(Assumptions!$B$20+Assumptions!$B$17+$B$948+$E$948+$O$947)</f>
        <v>26.7785530953235</v>
      </c>
      <c r="G948" s="12" t="n">
        <f aca="false">$C$948*(1-Assumptions!$B$71)</f>
        <v>30.1027984526992</v>
      </c>
      <c r="H948" s="12" t="n">
        <f aca="false">MIN($F$948,$G$948)</f>
        <v>26.7785530953235</v>
      </c>
      <c r="I948" s="12" t="str">
        <f aca="false">IF($F$948&lt;=$G$948,"cap","discount")</f>
        <v>cap</v>
      </c>
      <c r="J948" s="12" t="n">
        <f aca="false">Assumptions!$B$69/$H$948</f>
        <v>186716.585552682</v>
      </c>
      <c r="K948" s="12" t="n">
        <f aca="false">Assumptions!$B$74/(Assumptions!$B$20+Assumptions!$B$17+$B$948+$E$948+$J$948)</f>
        <v>42.7393378414047</v>
      </c>
      <c r="L948" s="12" t="n">
        <f aca="false">$C$948*(1-Assumptions!$B$75)</f>
        <v>31.9842233559929</v>
      </c>
      <c r="M948" s="12" t="n">
        <f aca="false">MIN($K$948,$L$948)</f>
        <v>31.9842233559929</v>
      </c>
      <c r="N948" s="12" t="str">
        <f aca="false">IF($K$948&lt;=$L$948,"cap","discount")</f>
        <v>discount</v>
      </c>
      <c r="O948" s="12" t="n">
        <f aca="false">Assumptions!$B$73/$M$948</f>
        <v>93796.2434356841</v>
      </c>
      <c r="P948" s="12" t="n">
        <f aca="false">MAX(Assumptions!$B$4,($A$6*(Assumptions!$B$20+$E$948+Assumptions!$B$17+$J$948+$O$948+$D$948)-Assumptions!$B$17)/(1-$A$6))</f>
        <v>587882.229488009</v>
      </c>
      <c r="Q948" s="12" t="n">
        <f aca="false">Assumptions!$B$20+$E$948+Assumptions!$B$17+$P$948+$J$948+$O$948+$D$948</f>
        <v>38327301.7652924</v>
      </c>
      <c r="R948" s="12" t="n">
        <f aca="false">IF($C$948&lt;Assumptions!$B$37,Assumptions!$B$37*(Assumptions!$B$21+Assumptions!$B$22/Assumptions!$B$37)/(Assumptions!$B$21+Assumptions!$B$22/$C$948),Assumptions!$B$37)</f>
        <v>1</v>
      </c>
      <c r="S948" s="12" t="n">
        <f aca="false">Assumptions!$B$38/$R$948</f>
        <v>1</v>
      </c>
      <c r="T948" s="12" t="n">
        <f aca="false">Assumptions!$B$39*$S$948</f>
        <v>5000000</v>
      </c>
      <c r="U948" s="12" t="n">
        <f aca="false">IF($C$948&lt;Assumptions!$B$42,Assumptions!$B$42*(Assumptions!$B$21+Assumptions!$B$22/Assumptions!$B$42)/(Assumptions!$B$21+Assumptions!$B$22/$C$948),Assumptions!$B$42)</f>
        <v>3</v>
      </c>
      <c r="V948" s="12" t="n">
        <f aca="false">Assumptions!$B$43/$U$948</f>
        <v>1</v>
      </c>
      <c r="W948" s="12" t="n">
        <f aca="false">Assumptions!$B$44*$V$948</f>
        <v>5000000</v>
      </c>
      <c r="X948" s="12" t="n">
        <f aca="false">IF($C$948&lt;Assumptions!$B$47,Assumptions!$B$47*(Assumptions!$B$21+Assumptions!$B$22/Assumptions!$B$47)/(Assumptions!$B$21+Assumptions!$B$22/$C$948),Assumptions!$B$47)</f>
        <v>10</v>
      </c>
      <c r="Y948" s="12" t="n">
        <f aca="false">Assumptions!$B$48/$X$948</f>
        <v>1</v>
      </c>
      <c r="Z948" s="12" t="n">
        <f aca="false">Assumptions!$B$49*$Y$948</f>
        <v>3000000</v>
      </c>
      <c r="AA948" s="12" t="n">
        <f aca="false">IF($C$948&lt;Assumptions!$B$52,Assumptions!$B$52*(Assumptions!$B$21+Assumptions!$B$22/Assumptions!$B$52)/(Assumptions!$B$21+Assumptions!$B$22/$C$948),Assumptions!$B$52)</f>
        <v>25</v>
      </c>
      <c r="AB948" s="12" t="n">
        <f aca="false">Assumptions!$B$53/$AA$948</f>
        <v>1</v>
      </c>
      <c r="AC948" s="12" t="n">
        <f aca="false">Assumptions!$B$54*$AB$948</f>
        <v>2400000</v>
      </c>
      <c r="AD948" s="12" t="n">
        <f aca="false">IF($C$948&lt;Assumptions!$B$57,Assumptions!$B$57*(Assumptions!$B$21+Assumptions!$B$22/Assumptions!$B$57)/(Assumptions!$B$21+Assumptions!$B$22/$C$948),Assumptions!$B$57)</f>
        <v>57.6817359540603</v>
      </c>
      <c r="AE948" s="12" t="n">
        <f aca="false">Assumptions!$B$58/$AD$948</f>
        <v>1.04019060812917</v>
      </c>
      <c r="AF948" s="12" t="n">
        <f aca="false">Assumptions!$B$59*$AE$948</f>
        <v>1733651.36027881</v>
      </c>
      <c r="AG948" s="12" t="n">
        <f aca="false">IF($C$948&lt;Assumptions!$B$62,Assumptions!$B$62*(Assumptions!$B$21+Assumptions!$B$22/Assumptions!$B$62)/(Assumptions!$B$21+Assumptions!$B$22/$C$948),Assumptions!$B$62)</f>
        <v>48.9126262367378</v>
      </c>
      <c r="AH948" s="12" t="n">
        <f aca="false">Assumptions!$B$63/$AG$948</f>
        <v>1.00502293134033</v>
      </c>
      <c r="AI948" s="12" t="n">
        <f aca="false">Assumptions!$B$64*$AH$948</f>
        <v>6133320.27733387</v>
      </c>
    </row>
    <row r="949" customFormat="false" ht="15" hidden="true" customHeight="false" outlineLevel="0" collapsed="false">
      <c r="A949" s="6" t="n">
        <f aca="false">ROW()-ROW($A$931)+Assumptions!$B$4</f>
        <v>18</v>
      </c>
      <c r="B949" s="12" t="n">
        <f aca="false">$P$948</f>
        <v>587882.229488009</v>
      </c>
      <c r="C949" s="12" t="n">
        <f aca="false">$C$4/(Assumptions!$B$16+$B$949)</f>
        <v>37.628498065874</v>
      </c>
      <c r="D949" s="12" t="n">
        <f aca="false">Assumptions!$B$7/$C$949</f>
        <v>797268.069203315</v>
      </c>
      <c r="E949" s="12" t="n">
        <f aca="false">$T$949+$W$949+$Z$949+$AC$949+$AF$949+$AI$949</f>
        <v>23266971.6376127</v>
      </c>
      <c r="F949" s="12" t="n">
        <f aca="false">Assumptions!$B$70/(Assumptions!$B$20+Assumptions!$B$17+$B$949+$E$949+$O$948)</f>
        <v>26.7785530953235</v>
      </c>
      <c r="G949" s="12" t="n">
        <f aca="false">$C$949*(1-Assumptions!$B$71)</f>
        <v>30.1027984526992</v>
      </c>
      <c r="H949" s="12" t="n">
        <f aca="false">MIN($F$949,$G$949)</f>
        <v>26.7785530953235</v>
      </c>
      <c r="I949" s="12" t="str">
        <f aca="false">IF($F$949&lt;=$G$949,"cap","discount")</f>
        <v>cap</v>
      </c>
      <c r="J949" s="12" t="n">
        <f aca="false">Assumptions!$B$69/$H$949</f>
        <v>186716.585552682</v>
      </c>
      <c r="K949" s="12" t="n">
        <f aca="false">Assumptions!$B$74/(Assumptions!$B$20+Assumptions!$B$17+$B$949+$E$949+$J$949)</f>
        <v>42.7393378414047</v>
      </c>
      <c r="L949" s="12" t="n">
        <f aca="false">$C$949*(1-Assumptions!$B$75)</f>
        <v>31.9842233559929</v>
      </c>
      <c r="M949" s="12" t="n">
        <f aca="false">MIN($K$949,$L$949)</f>
        <v>31.9842233559929</v>
      </c>
      <c r="N949" s="12" t="str">
        <f aca="false">IF($K$949&lt;=$L$949,"cap","discount")</f>
        <v>discount</v>
      </c>
      <c r="O949" s="12" t="n">
        <f aca="false">Assumptions!$B$73/$M$949</f>
        <v>93796.2434356841</v>
      </c>
      <c r="P949" s="12" t="n">
        <f aca="false">MAX(Assumptions!$B$4,($A$6*(Assumptions!$B$20+$E$949+Assumptions!$B$17+$J$949+$O$949+$D$949)-Assumptions!$B$17)/(1-$A$6))</f>
        <v>587882.229488009</v>
      </c>
      <c r="Q949" s="12" t="n">
        <f aca="false">Assumptions!$B$20+$E$949+Assumptions!$B$17+$P$949+$J$949+$O$949+$D$949</f>
        <v>38327301.7652924</v>
      </c>
      <c r="R949" s="12" t="n">
        <f aca="false">IF($C$949&lt;Assumptions!$B$37,Assumptions!$B$37*(Assumptions!$B$21+Assumptions!$B$22/Assumptions!$B$37)/(Assumptions!$B$21+Assumptions!$B$22/$C$949),Assumptions!$B$37)</f>
        <v>1</v>
      </c>
      <c r="S949" s="12" t="n">
        <f aca="false">Assumptions!$B$38/$R$949</f>
        <v>1</v>
      </c>
      <c r="T949" s="12" t="n">
        <f aca="false">Assumptions!$B$39*$S$949</f>
        <v>5000000</v>
      </c>
      <c r="U949" s="12" t="n">
        <f aca="false">IF($C$949&lt;Assumptions!$B$42,Assumptions!$B$42*(Assumptions!$B$21+Assumptions!$B$22/Assumptions!$B$42)/(Assumptions!$B$21+Assumptions!$B$22/$C$949),Assumptions!$B$42)</f>
        <v>3</v>
      </c>
      <c r="V949" s="12" t="n">
        <f aca="false">Assumptions!$B$43/$U$949</f>
        <v>1</v>
      </c>
      <c r="W949" s="12" t="n">
        <f aca="false">Assumptions!$B$44*$V$949</f>
        <v>5000000</v>
      </c>
      <c r="X949" s="12" t="n">
        <f aca="false">IF($C$949&lt;Assumptions!$B$47,Assumptions!$B$47*(Assumptions!$B$21+Assumptions!$B$22/Assumptions!$B$47)/(Assumptions!$B$21+Assumptions!$B$22/$C$949),Assumptions!$B$47)</f>
        <v>10</v>
      </c>
      <c r="Y949" s="12" t="n">
        <f aca="false">Assumptions!$B$48/$X$949</f>
        <v>1</v>
      </c>
      <c r="Z949" s="12" t="n">
        <f aca="false">Assumptions!$B$49*$Y$949</f>
        <v>3000000</v>
      </c>
      <c r="AA949" s="12" t="n">
        <f aca="false">IF($C$949&lt;Assumptions!$B$52,Assumptions!$B$52*(Assumptions!$B$21+Assumptions!$B$22/Assumptions!$B$52)/(Assumptions!$B$21+Assumptions!$B$22/$C$949),Assumptions!$B$52)</f>
        <v>25</v>
      </c>
      <c r="AB949" s="12" t="n">
        <f aca="false">Assumptions!$B$53/$AA$949</f>
        <v>1</v>
      </c>
      <c r="AC949" s="12" t="n">
        <f aca="false">Assumptions!$B$54*$AB$949</f>
        <v>2400000</v>
      </c>
      <c r="AD949" s="12" t="n">
        <f aca="false">IF($C$949&lt;Assumptions!$B$57,Assumptions!$B$57*(Assumptions!$B$21+Assumptions!$B$22/Assumptions!$B$57)/(Assumptions!$B$21+Assumptions!$B$22/$C$949),Assumptions!$B$57)</f>
        <v>57.6817359540603</v>
      </c>
      <c r="AE949" s="12" t="n">
        <f aca="false">Assumptions!$B$58/$AD$949</f>
        <v>1.04019060812917</v>
      </c>
      <c r="AF949" s="12" t="n">
        <f aca="false">Assumptions!$B$59*$AE$949</f>
        <v>1733651.36027881</v>
      </c>
      <c r="AG949" s="12" t="n">
        <f aca="false">IF($C$949&lt;Assumptions!$B$62,Assumptions!$B$62*(Assumptions!$B$21+Assumptions!$B$22/Assumptions!$B$62)/(Assumptions!$B$21+Assumptions!$B$22/$C$949),Assumptions!$B$62)</f>
        <v>48.9126262367378</v>
      </c>
      <c r="AH949" s="12" t="n">
        <f aca="false">Assumptions!$B$63/$AG$949</f>
        <v>1.00502293134033</v>
      </c>
      <c r="AI949" s="12" t="n">
        <f aca="false">Assumptions!$B$64*$AH$949</f>
        <v>6133320.27733387</v>
      </c>
    </row>
    <row r="950" customFormat="false" ht="15" hidden="true" customHeight="false" outlineLevel="0" collapsed="false">
      <c r="A950" s="6" t="n">
        <f aca="false">ROW()-ROW($A$931)+Assumptions!$B$4</f>
        <v>19</v>
      </c>
      <c r="B950" s="12" t="n">
        <f aca="false">$P$949</f>
        <v>587882.229488009</v>
      </c>
      <c r="C950" s="12" t="n">
        <f aca="false">$C$4/(Assumptions!$B$16+$B$950)</f>
        <v>37.628498065874</v>
      </c>
      <c r="D950" s="12" t="n">
        <f aca="false">Assumptions!$B$7/$C$950</f>
        <v>797268.069203315</v>
      </c>
      <c r="E950" s="12" t="n">
        <f aca="false">$T$950+$W$950+$Z$950+$AC$950+$AF$950+$AI$950</f>
        <v>23266971.6376127</v>
      </c>
      <c r="F950" s="12" t="n">
        <f aca="false">Assumptions!$B$70/(Assumptions!$B$20+Assumptions!$B$17+$B$950+$E$950+$O$949)</f>
        <v>26.7785530953235</v>
      </c>
      <c r="G950" s="12" t="n">
        <f aca="false">$C$950*(1-Assumptions!$B$71)</f>
        <v>30.1027984526992</v>
      </c>
      <c r="H950" s="12" t="n">
        <f aca="false">MIN($F$950,$G$950)</f>
        <v>26.7785530953235</v>
      </c>
      <c r="I950" s="12" t="str">
        <f aca="false">IF($F$950&lt;=$G$950,"cap","discount")</f>
        <v>cap</v>
      </c>
      <c r="J950" s="12" t="n">
        <f aca="false">Assumptions!$B$69/$H$950</f>
        <v>186716.585552682</v>
      </c>
      <c r="K950" s="12" t="n">
        <f aca="false">Assumptions!$B$74/(Assumptions!$B$20+Assumptions!$B$17+$B$950+$E$950+$J$950)</f>
        <v>42.7393378414047</v>
      </c>
      <c r="L950" s="12" t="n">
        <f aca="false">$C$950*(1-Assumptions!$B$75)</f>
        <v>31.9842233559929</v>
      </c>
      <c r="M950" s="12" t="n">
        <f aca="false">MIN($K$950,$L$950)</f>
        <v>31.9842233559929</v>
      </c>
      <c r="N950" s="12" t="str">
        <f aca="false">IF($K$950&lt;=$L$950,"cap","discount")</f>
        <v>discount</v>
      </c>
      <c r="O950" s="12" t="n">
        <f aca="false">Assumptions!$B$73/$M$950</f>
        <v>93796.2434356841</v>
      </c>
      <c r="P950" s="12" t="n">
        <f aca="false">MAX(Assumptions!$B$4,($A$6*(Assumptions!$B$20+$E$950+Assumptions!$B$17+$J$950+$O$950+$D$950)-Assumptions!$B$17)/(1-$A$6))</f>
        <v>587882.229488009</v>
      </c>
      <c r="Q950" s="12" t="n">
        <f aca="false">Assumptions!$B$20+$E$950+Assumptions!$B$17+$P$950+$J$950+$O$950+$D$950</f>
        <v>38327301.7652924</v>
      </c>
      <c r="R950" s="12" t="n">
        <f aca="false">IF($C$950&lt;Assumptions!$B$37,Assumptions!$B$37*(Assumptions!$B$21+Assumptions!$B$22/Assumptions!$B$37)/(Assumptions!$B$21+Assumptions!$B$22/$C$950),Assumptions!$B$37)</f>
        <v>1</v>
      </c>
      <c r="S950" s="12" t="n">
        <f aca="false">Assumptions!$B$38/$R$950</f>
        <v>1</v>
      </c>
      <c r="T950" s="12" t="n">
        <f aca="false">Assumptions!$B$39*$S$950</f>
        <v>5000000</v>
      </c>
      <c r="U950" s="12" t="n">
        <f aca="false">IF($C$950&lt;Assumptions!$B$42,Assumptions!$B$42*(Assumptions!$B$21+Assumptions!$B$22/Assumptions!$B$42)/(Assumptions!$B$21+Assumptions!$B$22/$C$950),Assumptions!$B$42)</f>
        <v>3</v>
      </c>
      <c r="V950" s="12" t="n">
        <f aca="false">Assumptions!$B$43/$U$950</f>
        <v>1</v>
      </c>
      <c r="W950" s="12" t="n">
        <f aca="false">Assumptions!$B$44*$V$950</f>
        <v>5000000</v>
      </c>
      <c r="X950" s="12" t="n">
        <f aca="false">IF($C$950&lt;Assumptions!$B$47,Assumptions!$B$47*(Assumptions!$B$21+Assumptions!$B$22/Assumptions!$B$47)/(Assumptions!$B$21+Assumptions!$B$22/$C$950),Assumptions!$B$47)</f>
        <v>10</v>
      </c>
      <c r="Y950" s="12" t="n">
        <f aca="false">Assumptions!$B$48/$X$950</f>
        <v>1</v>
      </c>
      <c r="Z950" s="12" t="n">
        <f aca="false">Assumptions!$B$49*$Y$950</f>
        <v>3000000</v>
      </c>
      <c r="AA950" s="12" t="n">
        <f aca="false">IF($C$950&lt;Assumptions!$B$52,Assumptions!$B$52*(Assumptions!$B$21+Assumptions!$B$22/Assumptions!$B$52)/(Assumptions!$B$21+Assumptions!$B$22/$C$950),Assumptions!$B$52)</f>
        <v>25</v>
      </c>
      <c r="AB950" s="12" t="n">
        <f aca="false">Assumptions!$B$53/$AA$950</f>
        <v>1</v>
      </c>
      <c r="AC950" s="12" t="n">
        <f aca="false">Assumptions!$B$54*$AB$950</f>
        <v>2400000</v>
      </c>
      <c r="AD950" s="12" t="n">
        <f aca="false">IF($C$950&lt;Assumptions!$B$57,Assumptions!$B$57*(Assumptions!$B$21+Assumptions!$B$22/Assumptions!$B$57)/(Assumptions!$B$21+Assumptions!$B$22/$C$950),Assumptions!$B$57)</f>
        <v>57.6817359540603</v>
      </c>
      <c r="AE950" s="12" t="n">
        <f aca="false">Assumptions!$B$58/$AD$950</f>
        <v>1.04019060812917</v>
      </c>
      <c r="AF950" s="12" t="n">
        <f aca="false">Assumptions!$B$59*$AE$950</f>
        <v>1733651.36027881</v>
      </c>
      <c r="AG950" s="12" t="n">
        <f aca="false">IF($C$950&lt;Assumptions!$B$62,Assumptions!$B$62*(Assumptions!$B$21+Assumptions!$B$22/Assumptions!$B$62)/(Assumptions!$B$21+Assumptions!$B$22/$C$950),Assumptions!$B$62)</f>
        <v>48.9126262367378</v>
      </c>
      <c r="AH950" s="12" t="n">
        <f aca="false">Assumptions!$B$63/$AG$950</f>
        <v>1.00502293134033</v>
      </c>
      <c r="AI950" s="12" t="n">
        <f aca="false">Assumptions!$B$64*$AH$950</f>
        <v>6133320.27733387</v>
      </c>
    </row>
    <row r="951" customFormat="false" ht="15" hidden="true" customHeight="false" outlineLevel="0" collapsed="false">
      <c r="A951" s="6" t="n">
        <f aca="false">ROW()-ROW($A$931)+Assumptions!$B$4</f>
        <v>20</v>
      </c>
      <c r="B951" s="12" t="n">
        <f aca="false">$P$950</f>
        <v>587882.229488009</v>
      </c>
      <c r="C951" s="12" t="n">
        <f aca="false">$C$4/(Assumptions!$B$16+$B$951)</f>
        <v>37.628498065874</v>
      </c>
      <c r="D951" s="12" t="n">
        <f aca="false">Assumptions!$B$7/$C$951</f>
        <v>797268.069203315</v>
      </c>
      <c r="E951" s="12" t="n">
        <f aca="false">$T$951+$W$951+$Z$951+$AC$951+$AF$951+$AI$951</f>
        <v>23266971.6376127</v>
      </c>
      <c r="F951" s="12" t="n">
        <f aca="false">Assumptions!$B$70/(Assumptions!$B$20+Assumptions!$B$17+$B$951+$E$951+$O$950)</f>
        <v>26.7785530953235</v>
      </c>
      <c r="G951" s="12" t="n">
        <f aca="false">$C$951*(1-Assumptions!$B$71)</f>
        <v>30.1027984526992</v>
      </c>
      <c r="H951" s="12" t="n">
        <f aca="false">MIN($F$951,$G$951)</f>
        <v>26.7785530953235</v>
      </c>
      <c r="I951" s="12" t="str">
        <f aca="false">IF($F$951&lt;=$G$951,"cap","discount")</f>
        <v>cap</v>
      </c>
      <c r="J951" s="12" t="n">
        <f aca="false">Assumptions!$B$69/$H$951</f>
        <v>186716.585552682</v>
      </c>
      <c r="K951" s="12" t="n">
        <f aca="false">Assumptions!$B$74/(Assumptions!$B$20+Assumptions!$B$17+$B$951+$E$951+$J$951)</f>
        <v>42.7393378414047</v>
      </c>
      <c r="L951" s="12" t="n">
        <f aca="false">$C$951*(1-Assumptions!$B$75)</f>
        <v>31.9842233559929</v>
      </c>
      <c r="M951" s="12" t="n">
        <f aca="false">MIN($K$951,$L$951)</f>
        <v>31.9842233559929</v>
      </c>
      <c r="N951" s="12" t="str">
        <f aca="false">IF($K$951&lt;=$L$951,"cap","discount")</f>
        <v>discount</v>
      </c>
      <c r="O951" s="12" t="n">
        <f aca="false">Assumptions!$B$73/$M$951</f>
        <v>93796.2434356841</v>
      </c>
      <c r="P951" s="12" t="n">
        <f aca="false">MAX(Assumptions!$B$4,($A$6*(Assumptions!$B$20+$E$951+Assumptions!$B$17+$J$951+$O$951+$D$951)-Assumptions!$B$17)/(1-$A$6))</f>
        <v>587882.229488009</v>
      </c>
      <c r="Q951" s="12" t="n">
        <f aca="false">Assumptions!$B$20+$E$951+Assumptions!$B$17+$P$951+$J$951+$O$951+$D$951</f>
        <v>38327301.7652924</v>
      </c>
      <c r="R951" s="12" t="n">
        <f aca="false">IF($C$951&lt;Assumptions!$B$37,Assumptions!$B$37*(Assumptions!$B$21+Assumptions!$B$22/Assumptions!$B$37)/(Assumptions!$B$21+Assumptions!$B$22/$C$951),Assumptions!$B$37)</f>
        <v>1</v>
      </c>
      <c r="S951" s="12" t="n">
        <f aca="false">Assumptions!$B$38/$R$951</f>
        <v>1</v>
      </c>
      <c r="T951" s="12" t="n">
        <f aca="false">Assumptions!$B$39*$S$951</f>
        <v>5000000</v>
      </c>
      <c r="U951" s="12" t="n">
        <f aca="false">IF($C$951&lt;Assumptions!$B$42,Assumptions!$B$42*(Assumptions!$B$21+Assumptions!$B$22/Assumptions!$B$42)/(Assumptions!$B$21+Assumptions!$B$22/$C$951),Assumptions!$B$42)</f>
        <v>3</v>
      </c>
      <c r="V951" s="12" t="n">
        <f aca="false">Assumptions!$B$43/$U$951</f>
        <v>1</v>
      </c>
      <c r="W951" s="12" t="n">
        <f aca="false">Assumptions!$B$44*$V$951</f>
        <v>5000000</v>
      </c>
      <c r="X951" s="12" t="n">
        <f aca="false">IF($C$951&lt;Assumptions!$B$47,Assumptions!$B$47*(Assumptions!$B$21+Assumptions!$B$22/Assumptions!$B$47)/(Assumptions!$B$21+Assumptions!$B$22/$C$951),Assumptions!$B$47)</f>
        <v>10</v>
      </c>
      <c r="Y951" s="12" t="n">
        <f aca="false">Assumptions!$B$48/$X$951</f>
        <v>1</v>
      </c>
      <c r="Z951" s="12" t="n">
        <f aca="false">Assumptions!$B$49*$Y$951</f>
        <v>3000000</v>
      </c>
      <c r="AA951" s="12" t="n">
        <f aca="false">IF($C$951&lt;Assumptions!$B$52,Assumptions!$B$52*(Assumptions!$B$21+Assumptions!$B$22/Assumptions!$B$52)/(Assumptions!$B$21+Assumptions!$B$22/$C$951),Assumptions!$B$52)</f>
        <v>25</v>
      </c>
      <c r="AB951" s="12" t="n">
        <f aca="false">Assumptions!$B$53/$AA$951</f>
        <v>1</v>
      </c>
      <c r="AC951" s="12" t="n">
        <f aca="false">Assumptions!$B$54*$AB$951</f>
        <v>2400000</v>
      </c>
      <c r="AD951" s="12" t="n">
        <f aca="false">IF($C$951&lt;Assumptions!$B$57,Assumptions!$B$57*(Assumptions!$B$21+Assumptions!$B$22/Assumptions!$B$57)/(Assumptions!$B$21+Assumptions!$B$22/$C$951),Assumptions!$B$57)</f>
        <v>57.6817359540603</v>
      </c>
      <c r="AE951" s="12" t="n">
        <f aca="false">Assumptions!$B$58/$AD$951</f>
        <v>1.04019060812917</v>
      </c>
      <c r="AF951" s="12" t="n">
        <f aca="false">Assumptions!$B$59*$AE$951</f>
        <v>1733651.36027881</v>
      </c>
      <c r="AG951" s="12" t="n">
        <f aca="false">IF($C$951&lt;Assumptions!$B$62,Assumptions!$B$62*(Assumptions!$B$21+Assumptions!$B$22/Assumptions!$B$62)/(Assumptions!$B$21+Assumptions!$B$22/$C$951),Assumptions!$B$62)</f>
        <v>48.9126262367378</v>
      </c>
      <c r="AH951" s="12" t="n">
        <f aca="false">Assumptions!$B$63/$AG$951</f>
        <v>1.00502293134033</v>
      </c>
      <c r="AI951" s="12" t="n">
        <f aca="false">Assumptions!$B$64*$AH$951</f>
        <v>6133320.27733387</v>
      </c>
    </row>
    <row r="952" customFormat="false" ht="15" hidden="true" customHeight="false" outlineLevel="0" collapsed="false">
      <c r="A952" s="6" t="n">
        <f aca="false">ROW()-ROW($A$931)+Assumptions!$B$4</f>
        <v>21</v>
      </c>
      <c r="B952" s="12" t="n">
        <f aca="false">$P$951</f>
        <v>587882.229488009</v>
      </c>
      <c r="C952" s="12" t="n">
        <f aca="false">$C$4/(Assumptions!$B$16+$B$952)</f>
        <v>37.628498065874</v>
      </c>
      <c r="D952" s="12" t="n">
        <f aca="false">Assumptions!$B$7/$C$952</f>
        <v>797268.069203315</v>
      </c>
      <c r="E952" s="12" t="n">
        <f aca="false">$T$952+$W$952+$Z$952+$AC$952+$AF$952+$AI$952</f>
        <v>23266971.6376127</v>
      </c>
      <c r="F952" s="12" t="n">
        <f aca="false">Assumptions!$B$70/(Assumptions!$B$20+Assumptions!$B$17+$B$952+$E$952+$O$951)</f>
        <v>26.7785530953235</v>
      </c>
      <c r="G952" s="12" t="n">
        <f aca="false">$C$952*(1-Assumptions!$B$71)</f>
        <v>30.1027984526992</v>
      </c>
      <c r="H952" s="12" t="n">
        <f aca="false">MIN($F$952,$G$952)</f>
        <v>26.7785530953235</v>
      </c>
      <c r="I952" s="12" t="str">
        <f aca="false">IF($F$952&lt;=$G$952,"cap","discount")</f>
        <v>cap</v>
      </c>
      <c r="J952" s="12" t="n">
        <f aca="false">Assumptions!$B$69/$H$952</f>
        <v>186716.585552682</v>
      </c>
      <c r="K952" s="12" t="n">
        <f aca="false">Assumptions!$B$74/(Assumptions!$B$20+Assumptions!$B$17+$B$952+$E$952+$J$952)</f>
        <v>42.7393378414047</v>
      </c>
      <c r="L952" s="12" t="n">
        <f aca="false">$C$952*(1-Assumptions!$B$75)</f>
        <v>31.9842233559929</v>
      </c>
      <c r="M952" s="12" t="n">
        <f aca="false">MIN($K$952,$L$952)</f>
        <v>31.9842233559929</v>
      </c>
      <c r="N952" s="12" t="str">
        <f aca="false">IF($K$952&lt;=$L$952,"cap","discount")</f>
        <v>discount</v>
      </c>
      <c r="O952" s="12" t="n">
        <f aca="false">Assumptions!$B$73/$M$952</f>
        <v>93796.2434356841</v>
      </c>
      <c r="P952" s="12" t="n">
        <f aca="false">MAX(Assumptions!$B$4,($A$6*(Assumptions!$B$20+$E$952+Assumptions!$B$17+$J$952+$O$952+$D$952)-Assumptions!$B$17)/(1-$A$6))</f>
        <v>587882.229488009</v>
      </c>
      <c r="Q952" s="12" t="n">
        <f aca="false">Assumptions!$B$20+$E$952+Assumptions!$B$17+$P$952+$J$952+$O$952+$D$952</f>
        <v>38327301.7652924</v>
      </c>
      <c r="R952" s="12" t="n">
        <f aca="false">IF($C$952&lt;Assumptions!$B$37,Assumptions!$B$37*(Assumptions!$B$21+Assumptions!$B$22/Assumptions!$B$37)/(Assumptions!$B$21+Assumptions!$B$22/$C$952),Assumptions!$B$37)</f>
        <v>1</v>
      </c>
      <c r="S952" s="12" t="n">
        <f aca="false">Assumptions!$B$38/$R$952</f>
        <v>1</v>
      </c>
      <c r="T952" s="12" t="n">
        <f aca="false">Assumptions!$B$39*$S$952</f>
        <v>5000000</v>
      </c>
      <c r="U952" s="12" t="n">
        <f aca="false">IF($C$952&lt;Assumptions!$B$42,Assumptions!$B$42*(Assumptions!$B$21+Assumptions!$B$22/Assumptions!$B$42)/(Assumptions!$B$21+Assumptions!$B$22/$C$952),Assumptions!$B$42)</f>
        <v>3</v>
      </c>
      <c r="V952" s="12" t="n">
        <f aca="false">Assumptions!$B$43/$U$952</f>
        <v>1</v>
      </c>
      <c r="W952" s="12" t="n">
        <f aca="false">Assumptions!$B$44*$V$952</f>
        <v>5000000</v>
      </c>
      <c r="X952" s="12" t="n">
        <f aca="false">IF($C$952&lt;Assumptions!$B$47,Assumptions!$B$47*(Assumptions!$B$21+Assumptions!$B$22/Assumptions!$B$47)/(Assumptions!$B$21+Assumptions!$B$22/$C$952),Assumptions!$B$47)</f>
        <v>10</v>
      </c>
      <c r="Y952" s="12" t="n">
        <f aca="false">Assumptions!$B$48/$X$952</f>
        <v>1</v>
      </c>
      <c r="Z952" s="12" t="n">
        <f aca="false">Assumptions!$B$49*$Y$952</f>
        <v>3000000</v>
      </c>
      <c r="AA952" s="12" t="n">
        <f aca="false">IF($C$952&lt;Assumptions!$B$52,Assumptions!$B$52*(Assumptions!$B$21+Assumptions!$B$22/Assumptions!$B$52)/(Assumptions!$B$21+Assumptions!$B$22/$C$952),Assumptions!$B$52)</f>
        <v>25</v>
      </c>
      <c r="AB952" s="12" t="n">
        <f aca="false">Assumptions!$B$53/$AA$952</f>
        <v>1</v>
      </c>
      <c r="AC952" s="12" t="n">
        <f aca="false">Assumptions!$B$54*$AB$952</f>
        <v>2400000</v>
      </c>
      <c r="AD952" s="12" t="n">
        <f aca="false">IF($C$952&lt;Assumptions!$B$57,Assumptions!$B$57*(Assumptions!$B$21+Assumptions!$B$22/Assumptions!$B$57)/(Assumptions!$B$21+Assumptions!$B$22/$C$952),Assumptions!$B$57)</f>
        <v>57.6817359540603</v>
      </c>
      <c r="AE952" s="12" t="n">
        <f aca="false">Assumptions!$B$58/$AD$952</f>
        <v>1.04019060812917</v>
      </c>
      <c r="AF952" s="12" t="n">
        <f aca="false">Assumptions!$B$59*$AE$952</f>
        <v>1733651.36027881</v>
      </c>
      <c r="AG952" s="12" t="n">
        <f aca="false">IF($C$952&lt;Assumptions!$B$62,Assumptions!$B$62*(Assumptions!$B$21+Assumptions!$B$22/Assumptions!$B$62)/(Assumptions!$B$21+Assumptions!$B$22/$C$952),Assumptions!$B$62)</f>
        <v>48.9126262367378</v>
      </c>
      <c r="AH952" s="12" t="n">
        <f aca="false">Assumptions!$B$63/$AG$952</f>
        <v>1.00502293134033</v>
      </c>
      <c r="AI952" s="12" t="n">
        <f aca="false">Assumptions!$B$64*$AH$952</f>
        <v>6133320.27733387</v>
      </c>
    </row>
    <row r="953" customFormat="false" ht="15" hidden="true" customHeight="false" outlineLevel="0" collapsed="false">
      <c r="A953" s="6" t="n">
        <f aca="false">ROW()-ROW($A$931)+Assumptions!$B$4</f>
        <v>22</v>
      </c>
      <c r="B953" s="12" t="n">
        <f aca="false">$P$952</f>
        <v>587882.229488009</v>
      </c>
      <c r="C953" s="12" t="n">
        <f aca="false">$C$4/(Assumptions!$B$16+$B$953)</f>
        <v>37.628498065874</v>
      </c>
      <c r="D953" s="12" t="n">
        <f aca="false">Assumptions!$B$7/$C$953</f>
        <v>797268.069203315</v>
      </c>
      <c r="E953" s="12" t="n">
        <f aca="false">$T$953+$W$953+$Z$953+$AC$953+$AF$953+$AI$953</f>
        <v>23266971.6376127</v>
      </c>
      <c r="F953" s="12" t="n">
        <f aca="false">Assumptions!$B$70/(Assumptions!$B$20+Assumptions!$B$17+$B$953+$E$953+$O$952)</f>
        <v>26.7785530953235</v>
      </c>
      <c r="G953" s="12" t="n">
        <f aca="false">$C$953*(1-Assumptions!$B$71)</f>
        <v>30.1027984526992</v>
      </c>
      <c r="H953" s="12" t="n">
        <f aca="false">MIN($F$953,$G$953)</f>
        <v>26.7785530953235</v>
      </c>
      <c r="I953" s="12" t="str">
        <f aca="false">IF($F$953&lt;=$G$953,"cap","discount")</f>
        <v>cap</v>
      </c>
      <c r="J953" s="12" t="n">
        <f aca="false">Assumptions!$B$69/$H$953</f>
        <v>186716.585552682</v>
      </c>
      <c r="K953" s="12" t="n">
        <f aca="false">Assumptions!$B$74/(Assumptions!$B$20+Assumptions!$B$17+$B$953+$E$953+$J$953)</f>
        <v>42.7393378414047</v>
      </c>
      <c r="L953" s="12" t="n">
        <f aca="false">$C$953*(1-Assumptions!$B$75)</f>
        <v>31.9842233559929</v>
      </c>
      <c r="M953" s="12" t="n">
        <f aca="false">MIN($K$953,$L$953)</f>
        <v>31.9842233559929</v>
      </c>
      <c r="N953" s="12" t="str">
        <f aca="false">IF($K$953&lt;=$L$953,"cap","discount")</f>
        <v>discount</v>
      </c>
      <c r="O953" s="12" t="n">
        <f aca="false">Assumptions!$B$73/$M$953</f>
        <v>93796.2434356841</v>
      </c>
      <c r="P953" s="12" t="n">
        <f aca="false">MAX(Assumptions!$B$4,($A$6*(Assumptions!$B$20+$E$953+Assumptions!$B$17+$J$953+$O$953+$D$953)-Assumptions!$B$17)/(1-$A$6))</f>
        <v>587882.229488009</v>
      </c>
      <c r="Q953" s="12" t="n">
        <f aca="false">Assumptions!$B$20+$E$953+Assumptions!$B$17+$P$953+$J$953+$O$953+$D$953</f>
        <v>38327301.7652924</v>
      </c>
      <c r="R953" s="12" t="n">
        <f aca="false">IF($C$953&lt;Assumptions!$B$37,Assumptions!$B$37*(Assumptions!$B$21+Assumptions!$B$22/Assumptions!$B$37)/(Assumptions!$B$21+Assumptions!$B$22/$C$953),Assumptions!$B$37)</f>
        <v>1</v>
      </c>
      <c r="S953" s="12" t="n">
        <f aca="false">Assumptions!$B$38/$R$953</f>
        <v>1</v>
      </c>
      <c r="T953" s="12" t="n">
        <f aca="false">Assumptions!$B$39*$S$953</f>
        <v>5000000</v>
      </c>
      <c r="U953" s="12" t="n">
        <f aca="false">IF($C$953&lt;Assumptions!$B$42,Assumptions!$B$42*(Assumptions!$B$21+Assumptions!$B$22/Assumptions!$B$42)/(Assumptions!$B$21+Assumptions!$B$22/$C$953),Assumptions!$B$42)</f>
        <v>3</v>
      </c>
      <c r="V953" s="12" t="n">
        <f aca="false">Assumptions!$B$43/$U$953</f>
        <v>1</v>
      </c>
      <c r="W953" s="12" t="n">
        <f aca="false">Assumptions!$B$44*$V$953</f>
        <v>5000000</v>
      </c>
      <c r="X953" s="12" t="n">
        <f aca="false">IF($C$953&lt;Assumptions!$B$47,Assumptions!$B$47*(Assumptions!$B$21+Assumptions!$B$22/Assumptions!$B$47)/(Assumptions!$B$21+Assumptions!$B$22/$C$953),Assumptions!$B$47)</f>
        <v>10</v>
      </c>
      <c r="Y953" s="12" t="n">
        <f aca="false">Assumptions!$B$48/$X$953</f>
        <v>1</v>
      </c>
      <c r="Z953" s="12" t="n">
        <f aca="false">Assumptions!$B$49*$Y$953</f>
        <v>3000000</v>
      </c>
      <c r="AA953" s="12" t="n">
        <f aca="false">IF($C$953&lt;Assumptions!$B$52,Assumptions!$B$52*(Assumptions!$B$21+Assumptions!$B$22/Assumptions!$B$52)/(Assumptions!$B$21+Assumptions!$B$22/$C$953),Assumptions!$B$52)</f>
        <v>25</v>
      </c>
      <c r="AB953" s="12" t="n">
        <f aca="false">Assumptions!$B$53/$AA$953</f>
        <v>1</v>
      </c>
      <c r="AC953" s="12" t="n">
        <f aca="false">Assumptions!$B$54*$AB$953</f>
        <v>2400000</v>
      </c>
      <c r="AD953" s="12" t="n">
        <f aca="false">IF($C$953&lt;Assumptions!$B$57,Assumptions!$B$57*(Assumptions!$B$21+Assumptions!$B$22/Assumptions!$B$57)/(Assumptions!$B$21+Assumptions!$B$22/$C$953),Assumptions!$B$57)</f>
        <v>57.6817359540603</v>
      </c>
      <c r="AE953" s="12" t="n">
        <f aca="false">Assumptions!$B$58/$AD$953</f>
        <v>1.04019060812917</v>
      </c>
      <c r="AF953" s="12" t="n">
        <f aca="false">Assumptions!$B$59*$AE$953</f>
        <v>1733651.36027881</v>
      </c>
      <c r="AG953" s="12" t="n">
        <f aca="false">IF($C$953&lt;Assumptions!$B$62,Assumptions!$B$62*(Assumptions!$B$21+Assumptions!$B$22/Assumptions!$B$62)/(Assumptions!$B$21+Assumptions!$B$22/$C$953),Assumptions!$B$62)</f>
        <v>48.9126262367378</v>
      </c>
      <c r="AH953" s="12" t="n">
        <f aca="false">Assumptions!$B$63/$AG$953</f>
        <v>1.00502293134033</v>
      </c>
      <c r="AI953" s="12" t="n">
        <f aca="false">Assumptions!$B$64*$AH$953</f>
        <v>6133320.27733387</v>
      </c>
    </row>
    <row r="954" customFormat="false" ht="15" hidden="true" customHeight="false" outlineLevel="0" collapsed="false">
      <c r="A954" s="6" t="n">
        <f aca="false">ROW()-ROW($A$931)+Assumptions!$B$4</f>
        <v>23</v>
      </c>
      <c r="B954" s="12" t="n">
        <f aca="false">$P$953</f>
        <v>587882.229488009</v>
      </c>
      <c r="C954" s="12" t="n">
        <f aca="false">$C$4/(Assumptions!$B$16+$B$954)</f>
        <v>37.628498065874</v>
      </c>
      <c r="D954" s="12" t="n">
        <f aca="false">Assumptions!$B$7/$C$954</f>
        <v>797268.069203315</v>
      </c>
      <c r="E954" s="12" t="n">
        <f aca="false">$T$954+$W$954+$Z$954+$AC$954+$AF$954+$AI$954</f>
        <v>23266971.6376127</v>
      </c>
      <c r="F954" s="12" t="n">
        <f aca="false">Assumptions!$B$70/(Assumptions!$B$20+Assumptions!$B$17+$B$954+$E$954+$O$953)</f>
        <v>26.7785530953235</v>
      </c>
      <c r="G954" s="12" t="n">
        <f aca="false">$C$954*(1-Assumptions!$B$71)</f>
        <v>30.1027984526992</v>
      </c>
      <c r="H954" s="12" t="n">
        <f aca="false">MIN($F$954,$G$954)</f>
        <v>26.7785530953235</v>
      </c>
      <c r="I954" s="12" t="str">
        <f aca="false">IF($F$954&lt;=$G$954,"cap","discount")</f>
        <v>cap</v>
      </c>
      <c r="J954" s="12" t="n">
        <f aca="false">Assumptions!$B$69/$H$954</f>
        <v>186716.585552682</v>
      </c>
      <c r="K954" s="12" t="n">
        <f aca="false">Assumptions!$B$74/(Assumptions!$B$20+Assumptions!$B$17+$B$954+$E$954+$J$954)</f>
        <v>42.7393378414047</v>
      </c>
      <c r="L954" s="12" t="n">
        <f aca="false">$C$954*(1-Assumptions!$B$75)</f>
        <v>31.9842233559929</v>
      </c>
      <c r="M954" s="12" t="n">
        <f aca="false">MIN($K$954,$L$954)</f>
        <v>31.9842233559929</v>
      </c>
      <c r="N954" s="12" t="str">
        <f aca="false">IF($K$954&lt;=$L$954,"cap","discount")</f>
        <v>discount</v>
      </c>
      <c r="O954" s="12" t="n">
        <f aca="false">Assumptions!$B$73/$M$954</f>
        <v>93796.2434356841</v>
      </c>
      <c r="P954" s="12" t="n">
        <f aca="false">MAX(Assumptions!$B$4,($A$6*(Assumptions!$B$20+$E$954+Assumptions!$B$17+$J$954+$O$954+$D$954)-Assumptions!$B$17)/(1-$A$6))</f>
        <v>587882.229488009</v>
      </c>
      <c r="Q954" s="12" t="n">
        <f aca="false">Assumptions!$B$20+$E$954+Assumptions!$B$17+$P$954+$J$954+$O$954+$D$954</f>
        <v>38327301.7652924</v>
      </c>
      <c r="R954" s="12" t="n">
        <f aca="false">IF($C$954&lt;Assumptions!$B$37,Assumptions!$B$37*(Assumptions!$B$21+Assumptions!$B$22/Assumptions!$B$37)/(Assumptions!$B$21+Assumptions!$B$22/$C$954),Assumptions!$B$37)</f>
        <v>1</v>
      </c>
      <c r="S954" s="12" t="n">
        <f aca="false">Assumptions!$B$38/$R$954</f>
        <v>1</v>
      </c>
      <c r="T954" s="12" t="n">
        <f aca="false">Assumptions!$B$39*$S$954</f>
        <v>5000000</v>
      </c>
      <c r="U954" s="12" t="n">
        <f aca="false">IF($C$954&lt;Assumptions!$B$42,Assumptions!$B$42*(Assumptions!$B$21+Assumptions!$B$22/Assumptions!$B$42)/(Assumptions!$B$21+Assumptions!$B$22/$C$954),Assumptions!$B$42)</f>
        <v>3</v>
      </c>
      <c r="V954" s="12" t="n">
        <f aca="false">Assumptions!$B$43/$U$954</f>
        <v>1</v>
      </c>
      <c r="W954" s="12" t="n">
        <f aca="false">Assumptions!$B$44*$V$954</f>
        <v>5000000</v>
      </c>
      <c r="X954" s="12" t="n">
        <f aca="false">IF($C$954&lt;Assumptions!$B$47,Assumptions!$B$47*(Assumptions!$B$21+Assumptions!$B$22/Assumptions!$B$47)/(Assumptions!$B$21+Assumptions!$B$22/$C$954),Assumptions!$B$47)</f>
        <v>10</v>
      </c>
      <c r="Y954" s="12" t="n">
        <f aca="false">Assumptions!$B$48/$X$954</f>
        <v>1</v>
      </c>
      <c r="Z954" s="12" t="n">
        <f aca="false">Assumptions!$B$49*$Y$954</f>
        <v>3000000</v>
      </c>
      <c r="AA954" s="12" t="n">
        <f aca="false">IF($C$954&lt;Assumptions!$B$52,Assumptions!$B$52*(Assumptions!$B$21+Assumptions!$B$22/Assumptions!$B$52)/(Assumptions!$B$21+Assumptions!$B$22/$C$954),Assumptions!$B$52)</f>
        <v>25</v>
      </c>
      <c r="AB954" s="12" t="n">
        <f aca="false">Assumptions!$B$53/$AA$954</f>
        <v>1</v>
      </c>
      <c r="AC954" s="12" t="n">
        <f aca="false">Assumptions!$B$54*$AB$954</f>
        <v>2400000</v>
      </c>
      <c r="AD954" s="12" t="n">
        <f aca="false">IF($C$954&lt;Assumptions!$B$57,Assumptions!$B$57*(Assumptions!$B$21+Assumptions!$B$22/Assumptions!$B$57)/(Assumptions!$B$21+Assumptions!$B$22/$C$954),Assumptions!$B$57)</f>
        <v>57.6817359540603</v>
      </c>
      <c r="AE954" s="12" t="n">
        <f aca="false">Assumptions!$B$58/$AD$954</f>
        <v>1.04019060812917</v>
      </c>
      <c r="AF954" s="12" t="n">
        <f aca="false">Assumptions!$B$59*$AE$954</f>
        <v>1733651.36027881</v>
      </c>
      <c r="AG954" s="12" t="n">
        <f aca="false">IF($C$954&lt;Assumptions!$B$62,Assumptions!$B$62*(Assumptions!$B$21+Assumptions!$B$22/Assumptions!$B$62)/(Assumptions!$B$21+Assumptions!$B$22/$C$954),Assumptions!$B$62)</f>
        <v>48.9126262367378</v>
      </c>
      <c r="AH954" s="12" t="n">
        <f aca="false">Assumptions!$B$63/$AG$954</f>
        <v>1.00502293134033</v>
      </c>
      <c r="AI954" s="12" t="n">
        <f aca="false">Assumptions!$B$64*$AH$954</f>
        <v>6133320.27733387</v>
      </c>
    </row>
    <row r="955" customFormat="false" ht="15" hidden="true" customHeight="false" outlineLevel="0" collapsed="false">
      <c r="A955" s="6" t="n">
        <f aca="false">ROW()-ROW($A$931)+Assumptions!$B$4</f>
        <v>24</v>
      </c>
      <c r="B955" s="12" t="n">
        <f aca="false">$P$954</f>
        <v>587882.229488009</v>
      </c>
      <c r="C955" s="12" t="n">
        <f aca="false">$C$4/(Assumptions!$B$16+$B$955)</f>
        <v>37.628498065874</v>
      </c>
      <c r="D955" s="12" t="n">
        <f aca="false">Assumptions!$B$7/$C$955</f>
        <v>797268.069203315</v>
      </c>
      <c r="E955" s="12" t="n">
        <f aca="false">$T$955+$W$955+$Z$955+$AC$955+$AF$955+$AI$955</f>
        <v>23266971.6376127</v>
      </c>
      <c r="F955" s="12" t="n">
        <f aca="false">Assumptions!$B$70/(Assumptions!$B$20+Assumptions!$B$17+$B$955+$E$955+$O$954)</f>
        <v>26.7785530953235</v>
      </c>
      <c r="G955" s="12" t="n">
        <f aca="false">$C$955*(1-Assumptions!$B$71)</f>
        <v>30.1027984526992</v>
      </c>
      <c r="H955" s="12" t="n">
        <f aca="false">MIN($F$955,$G$955)</f>
        <v>26.7785530953235</v>
      </c>
      <c r="I955" s="12" t="str">
        <f aca="false">IF($F$955&lt;=$G$955,"cap","discount")</f>
        <v>cap</v>
      </c>
      <c r="J955" s="12" t="n">
        <f aca="false">Assumptions!$B$69/$H$955</f>
        <v>186716.585552682</v>
      </c>
      <c r="K955" s="12" t="n">
        <f aca="false">Assumptions!$B$74/(Assumptions!$B$20+Assumptions!$B$17+$B$955+$E$955+$J$955)</f>
        <v>42.7393378414047</v>
      </c>
      <c r="L955" s="12" t="n">
        <f aca="false">$C$955*(1-Assumptions!$B$75)</f>
        <v>31.9842233559929</v>
      </c>
      <c r="M955" s="12" t="n">
        <f aca="false">MIN($K$955,$L$955)</f>
        <v>31.9842233559929</v>
      </c>
      <c r="N955" s="12" t="str">
        <f aca="false">IF($K$955&lt;=$L$955,"cap","discount")</f>
        <v>discount</v>
      </c>
      <c r="O955" s="12" t="n">
        <f aca="false">Assumptions!$B$73/$M$955</f>
        <v>93796.2434356841</v>
      </c>
      <c r="P955" s="12" t="n">
        <f aca="false">MAX(Assumptions!$B$4,($A$6*(Assumptions!$B$20+$E$955+Assumptions!$B$17+$J$955+$O$955+$D$955)-Assumptions!$B$17)/(1-$A$6))</f>
        <v>587882.229488009</v>
      </c>
      <c r="Q955" s="12" t="n">
        <f aca="false">Assumptions!$B$20+$E$955+Assumptions!$B$17+$P$955+$J$955+$O$955+$D$955</f>
        <v>38327301.7652924</v>
      </c>
      <c r="R955" s="12" t="n">
        <f aca="false">IF($C$955&lt;Assumptions!$B$37,Assumptions!$B$37*(Assumptions!$B$21+Assumptions!$B$22/Assumptions!$B$37)/(Assumptions!$B$21+Assumptions!$B$22/$C$955),Assumptions!$B$37)</f>
        <v>1</v>
      </c>
      <c r="S955" s="12" t="n">
        <f aca="false">Assumptions!$B$38/$R$955</f>
        <v>1</v>
      </c>
      <c r="T955" s="12" t="n">
        <f aca="false">Assumptions!$B$39*$S$955</f>
        <v>5000000</v>
      </c>
      <c r="U955" s="12" t="n">
        <f aca="false">IF($C$955&lt;Assumptions!$B$42,Assumptions!$B$42*(Assumptions!$B$21+Assumptions!$B$22/Assumptions!$B$42)/(Assumptions!$B$21+Assumptions!$B$22/$C$955),Assumptions!$B$42)</f>
        <v>3</v>
      </c>
      <c r="V955" s="12" t="n">
        <f aca="false">Assumptions!$B$43/$U$955</f>
        <v>1</v>
      </c>
      <c r="W955" s="12" t="n">
        <f aca="false">Assumptions!$B$44*$V$955</f>
        <v>5000000</v>
      </c>
      <c r="X955" s="12" t="n">
        <f aca="false">IF($C$955&lt;Assumptions!$B$47,Assumptions!$B$47*(Assumptions!$B$21+Assumptions!$B$22/Assumptions!$B$47)/(Assumptions!$B$21+Assumptions!$B$22/$C$955),Assumptions!$B$47)</f>
        <v>10</v>
      </c>
      <c r="Y955" s="12" t="n">
        <f aca="false">Assumptions!$B$48/$X$955</f>
        <v>1</v>
      </c>
      <c r="Z955" s="12" t="n">
        <f aca="false">Assumptions!$B$49*$Y$955</f>
        <v>3000000</v>
      </c>
      <c r="AA955" s="12" t="n">
        <f aca="false">IF($C$955&lt;Assumptions!$B$52,Assumptions!$B$52*(Assumptions!$B$21+Assumptions!$B$22/Assumptions!$B$52)/(Assumptions!$B$21+Assumptions!$B$22/$C$955),Assumptions!$B$52)</f>
        <v>25</v>
      </c>
      <c r="AB955" s="12" t="n">
        <f aca="false">Assumptions!$B$53/$AA$955</f>
        <v>1</v>
      </c>
      <c r="AC955" s="12" t="n">
        <f aca="false">Assumptions!$B$54*$AB$955</f>
        <v>2400000</v>
      </c>
      <c r="AD955" s="12" t="n">
        <f aca="false">IF($C$955&lt;Assumptions!$B$57,Assumptions!$B$57*(Assumptions!$B$21+Assumptions!$B$22/Assumptions!$B$57)/(Assumptions!$B$21+Assumptions!$B$22/$C$955),Assumptions!$B$57)</f>
        <v>57.6817359540603</v>
      </c>
      <c r="AE955" s="12" t="n">
        <f aca="false">Assumptions!$B$58/$AD$955</f>
        <v>1.04019060812917</v>
      </c>
      <c r="AF955" s="12" t="n">
        <f aca="false">Assumptions!$B$59*$AE$955</f>
        <v>1733651.36027881</v>
      </c>
      <c r="AG955" s="12" t="n">
        <f aca="false">IF($C$955&lt;Assumptions!$B$62,Assumptions!$B$62*(Assumptions!$B$21+Assumptions!$B$22/Assumptions!$B$62)/(Assumptions!$B$21+Assumptions!$B$22/$C$955),Assumptions!$B$62)</f>
        <v>48.9126262367378</v>
      </c>
      <c r="AH955" s="12" t="n">
        <f aca="false">Assumptions!$B$63/$AG$955</f>
        <v>1.00502293134033</v>
      </c>
      <c r="AI955" s="12" t="n">
        <f aca="false">Assumptions!$B$64*$AH$955</f>
        <v>6133320.27733387</v>
      </c>
    </row>
    <row r="956" customFormat="false" ht="15" hidden="true" customHeight="false" outlineLevel="0" collapsed="false">
      <c r="A956" s="6" t="n">
        <f aca="false">ROW()-ROW($A$931)+Assumptions!$B$4</f>
        <v>25</v>
      </c>
      <c r="B956" s="12" t="n">
        <f aca="false">$P$955</f>
        <v>587882.229488009</v>
      </c>
      <c r="C956" s="12" t="n">
        <f aca="false">$C$4/(Assumptions!$B$16+$B$956)</f>
        <v>37.628498065874</v>
      </c>
      <c r="D956" s="12" t="n">
        <f aca="false">Assumptions!$B$7/$C$956</f>
        <v>797268.069203315</v>
      </c>
      <c r="E956" s="12" t="n">
        <f aca="false">$T$956+$W$956+$Z$956+$AC$956+$AF$956+$AI$956</f>
        <v>23266971.6376127</v>
      </c>
      <c r="F956" s="12" t="n">
        <f aca="false">Assumptions!$B$70/(Assumptions!$B$20+Assumptions!$B$17+$B$956+$E$956+$O$955)</f>
        <v>26.7785530953235</v>
      </c>
      <c r="G956" s="12" t="n">
        <f aca="false">$C$956*(1-Assumptions!$B$71)</f>
        <v>30.1027984526992</v>
      </c>
      <c r="H956" s="12" t="n">
        <f aca="false">MIN($F$956,$G$956)</f>
        <v>26.7785530953235</v>
      </c>
      <c r="I956" s="12" t="str">
        <f aca="false">IF($F$956&lt;=$G$956,"cap","discount")</f>
        <v>cap</v>
      </c>
      <c r="J956" s="12" t="n">
        <f aca="false">Assumptions!$B$69/$H$956</f>
        <v>186716.585552682</v>
      </c>
      <c r="K956" s="12" t="n">
        <f aca="false">Assumptions!$B$74/(Assumptions!$B$20+Assumptions!$B$17+$B$956+$E$956+$J$956)</f>
        <v>42.7393378414047</v>
      </c>
      <c r="L956" s="12" t="n">
        <f aca="false">$C$956*(1-Assumptions!$B$75)</f>
        <v>31.9842233559929</v>
      </c>
      <c r="M956" s="12" t="n">
        <f aca="false">MIN($K$956,$L$956)</f>
        <v>31.9842233559929</v>
      </c>
      <c r="N956" s="12" t="str">
        <f aca="false">IF($K$956&lt;=$L$956,"cap","discount")</f>
        <v>discount</v>
      </c>
      <c r="O956" s="12" t="n">
        <f aca="false">Assumptions!$B$73/$M$956</f>
        <v>93796.2434356841</v>
      </c>
      <c r="P956" s="12" t="n">
        <f aca="false">MAX(Assumptions!$B$4,($A$6*(Assumptions!$B$20+$E$956+Assumptions!$B$17+$J$956+$O$956+$D$956)-Assumptions!$B$17)/(1-$A$6))</f>
        <v>587882.229488009</v>
      </c>
      <c r="Q956" s="12" t="n">
        <f aca="false">Assumptions!$B$20+$E$956+Assumptions!$B$17+$P$956+$J$956+$O$956+$D$956</f>
        <v>38327301.7652924</v>
      </c>
      <c r="R956" s="12" t="n">
        <f aca="false">IF($C$956&lt;Assumptions!$B$37,Assumptions!$B$37*(Assumptions!$B$21+Assumptions!$B$22/Assumptions!$B$37)/(Assumptions!$B$21+Assumptions!$B$22/$C$956),Assumptions!$B$37)</f>
        <v>1</v>
      </c>
      <c r="S956" s="12" t="n">
        <f aca="false">Assumptions!$B$38/$R$956</f>
        <v>1</v>
      </c>
      <c r="T956" s="12" t="n">
        <f aca="false">Assumptions!$B$39*$S$956</f>
        <v>5000000</v>
      </c>
      <c r="U956" s="12" t="n">
        <f aca="false">IF($C$956&lt;Assumptions!$B$42,Assumptions!$B$42*(Assumptions!$B$21+Assumptions!$B$22/Assumptions!$B$42)/(Assumptions!$B$21+Assumptions!$B$22/$C$956),Assumptions!$B$42)</f>
        <v>3</v>
      </c>
      <c r="V956" s="12" t="n">
        <f aca="false">Assumptions!$B$43/$U$956</f>
        <v>1</v>
      </c>
      <c r="W956" s="12" t="n">
        <f aca="false">Assumptions!$B$44*$V$956</f>
        <v>5000000</v>
      </c>
      <c r="X956" s="12" t="n">
        <f aca="false">IF($C$956&lt;Assumptions!$B$47,Assumptions!$B$47*(Assumptions!$B$21+Assumptions!$B$22/Assumptions!$B$47)/(Assumptions!$B$21+Assumptions!$B$22/$C$956),Assumptions!$B$47)</f>
        <v>10</v>
      </c>
      <c r="Y956" s="12" t="n">
        <f aca="false">Assumptions!$B$48/$X$956</f>
        <v>1</v>
      </c>
      <c r="Z956" s="12" t="n">
        <f aca="false">Assumptions!$B$49*$Y$956</f>
        <v>3000000</v>
      </c>
      <c r="AA956" s="12" t="n">
        <f aca="false">IF($C$956&lt;Assumptions!$B$52,Assumptions!$B$52*(Assumptions!$B$21+Assumptions!$B$22/Assumptions!$B$52)/(Assumptions!$B$21+Assumptions!$B$22/$C$956),Assumptions!$B$52)</f>
        <v>25</v>
      </c>
      <c r="AB956" s="12" t="n">
        <f aca="false">Assumptions!$B$53/$AA$956</f>
        <v>1</v>
      </c>
      <c r="AC956" s="12" t="n">
        <f aca="false">Assumptions!$B$54*$AB$956</f>
        <v>2400000</v>
      </c>
      <c r="AD956" s="12" t="n">
        <f aca="false">IF($C$956&lt;Assumptions!$B$57,Assumptions!$B$57*(Assumptions!$B$21+Assumptions!$B$22/Assumptions!$B$57)/(Assumptions!$B$21+Assumptions!$B$22/$C$956),Assumptions!$B$57)</f>
        <v>57.6817359540603</v>
      </c>
      <c r="AE956" s="12" t="n">
        <f aca="false">Assumptions!$B$58/$AD$956</f>
        <v>1.04019060812917</v>
      </c>
      <c r="AF956" s="12" t="n">
        <f aca="false">Assumptions!$B$59*$AE$956</f>
        <v>1733651.36027881</v>
      </c>
      <c r="AG956" s="12" t="n">
        <f aca="false">IF($C$956&lt;Assumptions!$B$62,Assumptions!$B$62*(Assumptions!$B$21+Assumptions!$B$22/Assumptions!$B$62)/(Assumptions!$B$21+Assumptions!$B$22/$C$956),Assumptions!$B$62)</f>
        <v>48.9126262367378</v>
      </c>
      <c r="AH956" s="12" t="n">
        <f aca="false">Assumptions!$B$63/$AG$956</f>
        <v>1.00502293134033</v>
      </c>
      <c r="AI956" s="12" t="n">
        <f aca="false">Assumptions!$B$64*$AH$956</f>
        <v>6133320.27733387</v>
      </c>
    </row>
    <row r="957" customFormat="false" ht="15" hidden="true" customHeight="false" outlineLevel="0" collapsed="false">
      <c r="A957" s="6" t="n">
        <f aca="false">ROW()-ROW($A$931)+Assumptions!$B$4</f>
        <v>26</v>
      </c>
      <c r="B957" s="12" t="n">
        <f aca="false">$P$956</f>
        <v>587882.229488009</v>
      </c>
      <c r="C957" s="12" t="n">
        <f aca="false">$C$4/(Assumptions!$B$16+$B$957)</f>
        <v>37.628498065874</v>
      </c>
      <c r="D957" s="12" t="n">
        <f aca="false">Assumptions!$B$7/$C$957</f>
        <v>797268.069203315</v>
      </c>
      <c r="E957" s="12" t="n">
        <f aca="false">$T$957+$W$957+$Z$957+$AC$957+$AF$957+$AI$957</f>
        <v>23266971.6376127</v>
      </c>
      <c r="F957" s="12" t="n">
        <f aca="false">Assumptions!$B$70/(Assumptions!$B$20+Assumptions!$B$17+$B$957+$E$957+$O$956)</f>
        <v>26.7785530953235</v>
      </c>
      <c r="G957" s="12" t="n">
        <f aca="false">$C$957*(1-Assumptions!$B$71)</f>
        <v>30.1027984526992</v>
      </c>
      <c r="H957" s="12" t="n">
        <f aca="false">MIN($F$957,$G$957)</f>
        <v>26.7785530953235</v>
      </c>
      <c r="I957" s="12" t="str">
        <f aca="false">IF($F$957&lt;=$G$957,"cap","discount")</f>
        <v>cap</v>
      </c>
      <c r="J957" s="12" t="n">
        <f aca="false">Assumptions!$B$69/$H$957</f>
        <v>186716.585552682</v>
      </c>
      <c r="K957" s="12" t="n">
        <f aca="false">Assumptions!$B$74/(Assumptions!$B$20+Assumptions!$B$17+$B$957+$E$957+$J$957)</f>
        <v>42.7393378414047</v>
      </c>
      <c r="L957" s="12" t="n">
        <f aca="false">$C$957*(1-Assumptions!$B$75)</f>
        <v>31.9842233559929</v>
      </c>
      <c r="M957" s="12" t="n">
        <f aca="false">MIN($K$957,$L$957)</f>
        <v>31.9842233559929</v>
      </c>
      <c r="N957" s="12" t="str">
        <f aca="false">IF($K$957&lt;=$L$957,"cap","discount")</f>
        <v>discount</v>
      </c>
      <c r="O957" s="12" t="n">
        <f aca="false">Assumptions!$B$73/$M$957</f>
        <v>93796.2434356841</v>
      </c>
      <c r="P957" s="12" t="n">
        <f aca="false">MAX(Assumptions!$B$4,($A$6*(Assumptions!$B$20+$E$957+Assumptions!$B$17+$J$957+$O$957+$D$957)-Assumptions!$B$17)/(1-$A$6))</f>
        <v>587882.229488009</v>
      </c>
      <c r="Q957" s="12" t="n">
        <f aca="false">Assumptions!$B$20+$E$957+Assumptions!$B$17+$P$957+$J$957+$O$957+$D$957</f>
        <v>38327301.7652924</v>
      </c>
      <c r="R957" s="12" t="n">
        <f aca="false">IF($C$957&lt;Assumptions!$B$37,Assumptions!$B$37*(Assumptions!$B$21+Assumptions!$B$22/Assumptions!$B$37)/(Assumptions!$B$21+Assumptions!$B$22/$C$957),Assumptions!$B$37)</f>
        <v>1</v>
      </c>
      <c r="S957" s="12" t="n">
        <f aca="false">Assumptions!$B$38/$R$957</f>
        <v>1</v>
      </c>
      <c r="T957" s="12" t="n">
        <f aca="false">Assumptions!$B$39*$S$957</f>
        <v>5000000</v>
      </c>
      <c r="U957" s="12" t="n">
        <f aca="false">IF($C$957&lt;Assumptions!$B$42,Assumptions!$B$42*(Assumptions!$B$21+Assumptions!$B$22/Assumptions!$B$42)/(Assumptions!$B$21+Assumptions!$B$22/$C$957),Assumptions!$B$42)</f>
        <v>3</v>
      </c>
      <c r="V957" s="12" t="n">
        <f aca="false">Assumptions!$B$43/$U$957</f>
        <v>1</v>
      </c>
      <c r="W957" s="12" t="n">
        <f aca="false">Assumptions!$B$44*$V$957</f>
        <v>5000000</v>
      </c>
      <c r="X957" s="12" t="n">
        <f aca="false">IF($C$957&lt;Assumptions!$B$47,Assumptions!$B$47*(Assumptions!$B$21+Assumptions!$B$22/Assumptions!$B$47)/(Assumptions!$B$21+Assumptions!$B$22/$C$957),Assumptions!$B$47)</f>
        <v>10</v>
      </c>
      <c r="Y957" s="12" t="n">
        <f aca="false">Assumptions!$B$48/$X$957</f>
        <v>1</v>
      </c>
      <c r="Z957" s="12" t="n">
        <f aca="false">Assumptions!$B$49*$Y$957</f>
        <v>3000000</v>
      </c>
      <c r="AA957" s="12" t="n">
        <f aca="false">IF($C$957&lt;Assumptions!$B$52,Assumptions!$B$52*(Assumptions!$B$21+Assumptions!$B$22/Assumptions!$B$52)/(Assumptions!$B$21+Assumptions!$B$22/$C$957),Assumptions!$B$52)</f>
        <v>25</v>
      </c>
      <c r="AB957" s="12" t="n">
        <f aca="false">Assumptions!$B$53/$AA$957</f>
        <v>1</v>
      </c>
      <c r="AC957" s="12" t="n">
        <f aca="false">Assumptions!$B$54*$AB$957</f>
        <v>2400000</v>
      </c>
      <c r="AD957" s="12" t="n">
        <f aca="false">IF($C$957&lt;Assumptions!$B$57,Assumptions!$B$57*(Assumptions!$B$21+Assumptions!$B$22/Assumptions!$B$57)/(Assumptions!$B$21+Assumptions!$B$22/$C$957),Assumptions!$B$57)</f>
        <v>57.6817359540603</v>
      </c>
      <c r="AE957" s="12" t="n">
        <f aca="false">Assumptions!$B$58/$AD$957</f>
        <v>1.04019060812917</v>
      </c>
      <c r="AF957" s="12" t="n">
        <f aca="false">Assumptions!$B$59*$AE$957</f>
        <v>1733651.36027881</v>
      </c>
      <c r="AG957" s="12" t="n">
        <f aca="false">IF($C$957&lt;Assumptions!$B$62,Assumptions!$B$62*(Assumptions!$B$21+Assumptions!$B$22/Assumptions!$B$62)/(Assumptions!$B$21+Assumptions!$B$22/$C$957),Assumptions!$B$62)</f>
        <v>48.9126262367378</v>
      </c>
      <c r="AH957" s="12" t="n">
        <f aca="false">Assumptions!$B$63/$AG$957</f>
        <v>1.00502293134033</v>
      </c>
      <c r="AI957" s="12" t="n">
        <f aca="false">Assumptions!$B$64*$AH$957</f>
        <v>6133320.27733387</v>
      </c>
    </row>
    <row r="958" customFormat="false" ht="15" hidden="true" customHeight="false" outlineLevel="0" collapsed="false">
      <c r="A958" s="6" t="n">
        <f aca="false">ROW()-ROW($A$931)+Assumptions!$B$4</f>
        <v>27</v>
      </c>
      <c r="B958" s="12" t="n">
        <f aca="false">$P$957</f>
        <v>587882.229488009</v>
      </c>
      <c r="C958" s="12" t="n">
        <f aca="false">$C$4/(Assumptions!$B$16+$B$958)</f>
        <v>37.628498065874</v>
      </c>
      <c r="D958" s="12" t="n">
        <f aca="false">Assumptions!$B$7/$C$958</f>
        <v>797268.069203315</v>
      </c>
      <c r="E958" s="12" t="n">
        <f aca="false">$T$958+$W$958+$Z$958+$AC$958+$AF$958+$AI$958</f>
        <v>23266971.6376127</v>
      </c>
      <c r="F958" s="12" t="n">
        <f aca="false">Assumptions!$B$70/(Assumptions!$B$20+Assumptions!$B$17+$B$958+$E$958+$O$957)</f>
        <v>26.7785530953235</v>
      </c>
      <c r="G958" s="12" t="n">
        <f aca="false">$C$958*(1-Assumptions!$B$71)</f>
        <v>30.1027984526992</v>
      </c>
      <c r="H958" s="12" t="n">
        <f aca="false">MIN($F$958,$G$958)</f>
        <v>26.7785530953235</v>
      </c>
      <c r="I958" s="12" t="str">
        <f aca="false">IF($F$958&lt;=$G$958,"cap","discount")</f>
        <v>cap</v>
      </c>
      <c r="J958" s="12" t="n">
        <f aca="false">Assumptions!$B$69/$H$958</f>
        <v>186716.585552682</v>
      </c>
      <c r="K958" s="12" t="n">
        <f aca="false">Assumptions!$B$74/(Assumptions!$B$20+Assumptions!$B$17+$B$958+$E$958+$J$958)</f>
        <v>42.7393378414047</v>
      </c>
      <c r="L958" s="12" t="n">
        <f aca="false">$C$958*(1-Assumptions!$B$75)</f>
        <v>31.9842233559929</v>
      </c>
      <c r="M958" s="12" t="n">
        <f aca="false">MIN($K$958,$L$958)</f>
        <v>31.9842233559929</v>
      </c>
      <c r="N958" s="12" t="str">
        <f aca="false">IF($K$958&lt;=$L$958,"cap","discount")</f>
        <v>discount</v>
      </c>
      <c r="O958" s="12" t="n">
        <f aca="false">Assumptions!$B$73/$M$958</f>
        <v>93796.2434356841</v>
      </c>
      <c r="P958" s="12" t="n">
        <f aca="false">MAX(Assumptions!$B$4,($A$6*(Assumptions!$B$20+$E$958+Assumptions!$B$17+$J$958+$O$958+$D$958)-Assumptions!$B$17)/(1-$A$6))</f>
        <v>587882.229488009</v>
      </c>
      <c r="Q958" s="12" t="n">
        <f aca="false">Assumptions!$B$20+$E$958+Assumptions!$B$17+$P$958+$J$958+$O$958+$D$958</f>
        <v>38327301.7652924</v>
      </c>
      <c r="R958" s="12" t="n">
        <f aca="false">IF($C$958&lt;Assumptions!$B$37,Assumptions!$B$37*(Assumptions!$B$21+Assumptions!$B$22/Assumptions!$B$37)/(Assumptions!$B$21+Assumptions!$B$22/$C$958),Assumptions!$B$37)</f>
        <v>1</v>
      </c>
      <c r="S958" s="12" t="n">
        <f aca="false">Assumptions!$B$38/$R$958</f>
        <v>1</v>
      </c>
      <c r="T958" s="12" t="n">
        <f aca="false">Assumptions!$B$39*$S$958</f>
        <v>5000000</v>
      </c>
      <c r="U958" s="12" t="n">
        <f aca="false">IF($C$958&lt;Assumptions!$B$42,Assumptions!$B$42*(Assumptions!$B$21+Assumptions!$B$22/Assumptions!$B$42)/(Assumptions!$B$21+Assumptions!$B$22/$C$958),Assumptions!$B$42)</f>
        <v>3</v>
      </c>
      <c r="V958" s="12" t="n">
        <f aca="false">Assumptions!$B$43/$U$958</f>
        <v>1</v>
      </c>
      <c r="W958" s="12" t="n">
        <f aca="false">Assumptions!$B$44*$V$958</f>
        <v>5000000</v>
      </c>
      <c r="X958" s="12" t="n">
        <f aca="false">IF($C$958&lt;Assumptions!$B$47,Assumptions!$B$47*(Assumptions!$B$21+Assumptions!$B$22/Assumptions!$B$47)/(Assumptions!$B$21+Assumptions!$B$22/$C$958),Assumptions!$B$47)</f>
        <v>10</v>
      </c>
      <c r="Y958" s="12" t="n">
        <f aca="false">Assumptions!$B$48/$X$958</f>
        <v>1</v>
      </c>
      <c r="Z958" s="12" t="n">
        <f aca="false">Assumptions!$B$49*$Y$958</f>
        <v>3000000</v>
      </c>
      <c r="AA958" s="12" t="n">
        <f aca="false">IF($C$958&lt;Assumptions!$B$52,Assumptions!$B$52*(Assumptions!$B$21+Assumptions!$B$22/Assumptions!$B$52)/(Assumptions!$B$21+Assumptions!$B$22/$C$958),Assumptions!$B$52)</f>
        <v>25</v>
      </c>
      <c r="AB958" s="12" t="n">
        <f aca="false">Assumptions!$B$53/$AA$958</f>
        <v>1</v>
      </c>
      <c r="AC958" s="12" t="n">
        <f aca="false">Assumptions!$B$54*$AB$958</f>
        <v>2400000</v>
      </c>
      <c r="AD958" s="12" t="n">
        <f aca="false">IF($C$958&lt;Assumptions!$B$57,Assumptions!$B$57*(Assumptions!$B$21+Assumptions!$B$22/Assumptions!$B$57)/(Assumptions!$B$21+Assumptions!$B$22/$C$958),Assumptions!$B$57)</f>
        <v>57.6817359540603</v>
      </c>
      <c r="AE958" s="12" t="n">
        <f aca="false">Assumptions!$B$58/$AD$958</f>
        <v>1.04019060812917</v>
      </c>
      <c r="AF958" s="12" t="n">
        <f aca="false">Assumptions!$B$59*$AE$958</f>
        <v>1733651.36027881</v>
      </c>
      <c r="AG958" s="12" t="n">
        <f aca="false">IF($C$958&lt;Assumptions!$B$62,Assumptions!$B$62*(Assumptions!$B$21+Assumptions!$B$22/Assumptions!$B$62)/(Assumptions!$B$21+Assumptions!$B$22/$C$958),Assumptions!$B$62)</f>
        <v>48.9126262367378</v>
      </c>
      <c r="AH958" s="12" t="n">
        <f aca="false">Assumptions!$B$63/$AG$958</f>
        <v>1.00502293134033</v>
      </c>
      <c r="AI958" s="12" t="n">
        <f aca="false">Assumptions!$B$64*$AH$958</f>
        <v>6133320.27733387</v>
      </c>
    </row>
    <row r="959" customFormat="false" ht="15" hidden="true" customHeight="false" outlineLevel="0" collapsed="false">
      <c r="A959" s="6" t="n">
        <f aca="false">ROW()-ROW($A$931)+Assumptions!$B$4</f>
        <v>28</v>
      </c>
      <c r="B959" s="12" t="n">
        <f aca="false">$P$958</f>
        <v>587882.229488009</v>
      </c>
      <c r="C959" s="12" t="n">
        <f aca="false">$C$4/(Assumptions!$B$16+$B$959)</f>
        <v>37.628498065874</v>
      </c>
      <c r="D959" s="12" t="n">
        <f aca="false">Assumptions!$B$7/$C$959</f>
        <v>797268.069203315</v>
      </c>
      <c r="E959" s="12" t="n">
        <f aca="false">$T$959+$W$959+$Z$959+$AC$959+$AF$959+$AI$959</f>
        <v>23266971.6376127</v>
      </c>
      <c r="F959" s="12" t="n">
        <f aca="false">Assumptions!$B$70/(Assumptions!$B$20+Assumptions!$B$17+$B$959+$E$959+$O$958)</f>
        <v>26.7785530953235</v>
      </c>
      <c r="G959" s="12" t="n">
        <f aca="false">$C$959*(1-Assumptions!$B$71)</f>
        <v>30.1027984526992</v>
      </c>
      <c r="H959" s="12" t="n">
        <f aca="false">MIN($F$959,$G$959)</f>
        <v>26.7785530953235</v>
      </c>
      <c r="I959" s="12" t="str">
        <f aca="false">IF($F$959&lt;=$G$959,"cap","discount")</f>
        <v>cap</v>
      </c>
      <c r="J959" s="12" t="n">
        <f aca="false">Assumptions!$B$69/$H$959</f>
        <v>186716.585552682</v>
      </c>
      <c r="K959" s="12" t="n">
        <f aca="false">Assumptions!$B$74/(Assumptions!$B$20+Assumptions!$B$17+$B$959+$E$959+$J$959)</f>
        <v>42.7393378414047</v>
      </c>
      <c r="L959" s="12" t="n">
        <f aca="false">$C$959*(1-Assumptions!$B$75)</f>
        <v>31.9842233559929</v>
      </c>
      <c r="M959" s="12" t="n">
        <f aca="false">MIN($K$959,$L$959)</f>
        <v>31.9842233559929</v>
      </c>
      <c r="N959" s="12" t="str">
        <f aca="false">IF($K$959&lt;=$L$959,"cap","discount")</f>
        <v>discount</v>
      </c>
      <c r="O959" s="12" t="n">
        <f aca="false">Assumptions!$B$73/$M$959</f>
        <v>93796.2434356841</v>
      </c>
      <c r="P959" s="12" t="n">
        <f aca="false">MAX(Assumptions!$B$4,($A$6*(Assumptions!$B$20+$E$959+Assumptions!$B$17+$J$959+$O$959+$D$959)-Assumptions!$B$17)/(1-$A$6))</f>
        <v>587882.229488009</v>
      </c>
      <c r="Q959" s="12" t="n">
        <f aca="false">Assumptions!$B$20+$E$959+Assumptions!$B$17+$P$959+$J$959+$O$959+$D$959</f>
        <v>38327301.7652924</v>
      </c>
      <c r="R959" s="12" t="n">
        <f aca="false">IF($C$959&lt;Assumptions!$B$37,Assumptions!$B$37*(Assumptions!$B$21+Assumptions!$B$22/Assumptions!$B$37)/(Assumptions!$B$21+Assumptions!$B$22/$C$959),Assumptions!$B$37)</f>
        <v>1</v>
      </c>
      <c r="S959" s="12" t="n">
        <f aca="false">Assumptions!$B$38/$R$959</f>
        <v>1</v>
      </c>
      <c r="T959" s="12" t="n">
        <f aca="false">Assumptions!$B$39*$S$959</f>
        <v>5000000</v>
      </c>
      <c r="U959" s="12" t="n">
        <f aca="false">IF($C$959&lt;Assumptions!$B$42,Assumptions!$B$42*(Assumptions!$B$21+Assumptions!$B$22/Assumptions!$B$42)/(Assumptions!$B$21+Assumptions!$B$22/$C$959),Assumptions!$B$42)</f>
        <v>3</v>
      </c>
      <c r="V959" s="12" t="n">
        <f aca="false">Assumptions!$B$43/$U$959</f>
        <v>1</v>
      </c>
      <c r="W959" s="12" t="n">
        <f aca="false">Assumptions!$B$44*$V$959</f>
        <v>5000000</v>
      </c>
      <c r="X959" s="12" t="n">
        <f aca="false">IF($C$959&lt;Assumptions!$B$47,Assumptions!$B$47*(Assumptions!$B$21+Assumptions!$B$22/Assumptions!$B$47)/(Assumptions!$B$21+Assumptions!$B$22/$C$959),Assumptions!$B$47)</f>
        <v>10</v>
      </c>
      <c r="Y959" s="12" t="n">
        <f aca="false">Assumptions!$B$48/$X$959</f>
        <v>1</v>
      </c>
      <c r="Z959" s="12" t="n">
        <f aca="false">Assumptions!$B$49*$Y$959</f>
        <v>3000000</v>
      </c>
      <c r="AA959" s="12" t="n">
        <f aca="false">IF($C$959&lt;Assumptions!$B$52,Assumptions!$B$52*(Assumptions!$B$21+Assumptions!$B$22/Assumptions!$B$52)/(Assumptions!$B$21+Assumptions!$B$22/$C$959),Assumptions!$B$52)</f>
        <v>25</v>
      </c>
      <c r="AB959" s="12" t="n">
        <f aca="false">Assumptions!$B$53/$AA$959</f>
        <v>1</v>
      </c>
      <c r="AC959" s="12" t="n">
        <f aca="false">Assumptions!$B$54*$AB$959</f>
        <v>2400000</v>
      </c>
      <c r="AD959" s="12" t="n">
        <f aca="false">IF($C$959&lt;Assumptions!$B$57,Assumptions!$B$57*(Assumptions!$B$21+Assumptions!$B$22/Assumptions!$B$57)/(Assumptions!$B$21+Assumptions!$B$22/$C$959),Assumptions!$B$57)</f>
        <v>57.6817359540603</v>
      </c>
      <c r="AE959" s="12" t="n">
        <f aca="false">Assumptions!$B$58/$AD$959</f>
        <v>1.04019060812917</v>
      </c>
      <c r="AF959" s="12" t="n">
        <f aca="false">Assumptions!$B$59*$AE$959</f>
        <v>1733651.36027881</v>
      </c>
      <c r="AG959" s="12" t="n">
        <f aca="false">IF($C$959&lt;Assumptions!$B$62,Assumptions!$B$62*(Assumptions!$B$21+Assumptions!$B$22/Assumptions!$B$62)/(Assumptions!$B$21+Assumptions!$B$22/$C$959),Assumptions!$B$62)</f>
        <v>48.9126262367378</v>
      </c>
      <c r="AH959" s="12" t="n">
        <f aca="false">Assumptions!$B$63/$AG$959</f>
        <v>1.00502293134033</v>
      </c>
      <c r="AI959" s="12" t="n">
        <f aca="false">Assumptions!$B$64*$AH$959</f>
        <v>6133320.27733387</v>
      </c>
    </row>
    <row r="960" customFormat="false" ht="15" hidden="true" customHeight="false" outlineLevel="0" collapsed="false">
      <c r="A960" s="6" t="n">
        <f aca="false">ROW()-ROW($A$931)+Assumptions!$B$4</f>
        <v>29</v>
      </c>
      <c r="B960" s="12" t="n">
        <f aca="false">$P$959</f>
        <v>587882.229488009</v>
      </c>
      <c r="C960" s="12" t="n">
        <f aca="false">$C$4/(Assumptions!$B$16+$B$960)</f>
        <v>37.628498065874</v>
      </c>
      <c r="D960" s="12" t="n">
        <f aca="false">Assumptions!$B$7/$C$960</f>
        <v>797268.069203315</v>
      </c>
      <c r="E960" s="12" t="n">
        <f aca="false">$T$960+$W$960+$Z$960+$AC$960+$AF$960+$AI$960</f>
        <v>23266971.6376127</v>
      </c>
      <c r="F960" s="12" t="n">
        <f aca="false">Assumptions!$B$70/(Assumptions!$B$20+Assumptions!$B$17+$B$960+$E$960+$O$959)</f>
        <v>26.7785530953235</v>
      </c>
      <c r="G960" s="12" t="n">
        <f aca="false">$C$960*(1-Assumptions!$B$71)</f>
        <v>30.1027984526992</v>
      </c>
      <c r="H960" s="12" t="n">
        <f aca="false">MIN($F$960,$G$960)</f>
        <v>26.7785530953235</v>
      </c>
      <c r="I960" s="12" t="str">
        <f aca="false">IF($F$960&lt;=$G$960,"cap","discount")</f>
        <v>cap</v>
      </c>
      <c r="J960" s="12" t="n">
        <f aca="false">Assumptions!$B$69/$H$960</f>
        <v>186716.585552682</v>
      </c>
      <c r="K960" s="12" t="n">
        <f aca="false">Assumptions!$B$74/(Assumptions!$B$20+Assumptions!$B$17+$B$960+$E$960+$J$960)</f>
        <v>42.7393378414047</v>
      </c>
      <c r="L960" s="12" t="n">
        <f aca="false">$C$960*(1-Assumptions!$B$75)</f>
        <v>31.9842233559929</v>
      </c>
      <c r="M960" s="12" t="n">
        <f aca="false">MIN($K$960,$L$960)</f>
        <v>31.9842233559929</v>
      </c>
      <c r="N960" s="12" t="str">
        <f aca="false">IF($K$960&lt;=$L$960,"cap","discount")</f>
        <v>discount</v>
      </c>
      <c r="O960" s="12" t="n">
        <f aca="false">Assumptions!$B$73/$M$960</f>
        <v>93796.2434356841</v>
      </c>
      <c r="P960" s="12" t="n">
        <f aca="false">MAX(Assumptions!$B$4,($A$6*(Assumptions!$B$20+$E$960+Assumptions!$B$17+$J$960+$O$960+$D$960)-Assumptions!$B$17)/(1-$A$6))</f>
        <v>587882.229488009</v>
      </c>
      <c r="Q960" s="12" t="n">
        <f aca="false">Assumptions!$B$20+$E$960+Assumptions!$B$17+$P$960+$J$960+$O$960+$D$960</f>
        <v>38327301.7652924</v>
      </c>
      <c r="R960" s="12" t="n">
        <f aca="false">IF($C$960&lt;Assumptions!$B$37,Assumptions!$B$37*(Assumptions!$B$21+Assumptions!$B$22/Assumptions!$B$37)/(Assumptions!$B$21+Assumptions!$B$22/$C$960),Assumptions!$B$37)</f>
        <v>1</v>
      </c>
      <c r="S960" s="12" t="n">
        <f aca="false">Assumptions!$B$38/$R$960</f>
        <v>1</v>
      </c>
      <c r="T960" s="12" t="n">
        <f aca="false">Assumptions!$B$39*$S$960</f>
        <v>5000000</v>
      </c>
      <c r="U960" s="12" t="n">
        <f aca="false">IF($C$960&lt;Assumptions!$B$42,Assumptions!$B$42*(Assumptions!$B$21+Assumptions!$B$22/Assumptions!$B$42)/(Assumptions!$B$21+Assumptions!$B$22/$C$960),Assumptions!$B$42)</f>
        <v>3</v>
      </c>
      <c r="V960" s="12" t="n">
        <f aca="false">Assumptions!$B$43/$U$960</f>
        <v>1</v>
      </c>
      <c r="W960" s="12" t="n">
        <f aca="false">Assumptions!$B$44*$V$960</f>
        <v>5000000</v>
      </c>
      <c r="X960" s="12" t="n">
        <f aca="false">IF($C$960&lt;Assumptions!$B$47,Assumptions!$B$47*(Assumptions!$B$21+Assumptions!$B$22/Assumptions!$B$47)/(Assumptions!$B$21+Assumptions!$B$22/$C$960),Assumptions!$B$47)</f>
        <v>10</v>
      </c>
      <c r="Y960" s="12" t="n">
        <f aca="false">Assumptions!$B$48/$X$960</f>
        <v>1</v>
      </c>
      <c r="Z960" s="12" t="n">
        <f aca="false">Assumptions!$B$49*$Y$960</f>
        <v>3000000</v>
      </c>
      <c r="AA960" s="12" t="n">
        <f aca="false">IF($C$960&lt;Assumptions!$B$52,Assumptions!$B$52*(Assumptions!$B$21+Assumptions!$B$22/Assumptions!$B$52)/(Assumptions!$B$21+Assumptions!$B$22/$C$960),Assumptions!$B$52)</f>
        <v>25</v>
      </c>
      <c r="AB960" s="12" t="n">
        <f aca="false">Assumptions!$B$53/$AA$960</f>
        <v>1</v>
      </c>
      <c r="AC960" s="12" t="n">
        <f aca="false">Assumptions!$B$54*$AB$960</f>
        <v>2400000</v>
      </c>
      <c r="AD960" s="12" t="n">
        <f aca="false">IF($C$960&lt;Assumptions!$B$57,Assumptions!$B$57*(Assumptions!$B$21+Assumptions!$B$22/Assumptions!$B$57)/(Assumptions!$B$21+Assumptions!$B$22/$C$960),Assumptions!$B$57)</f>
        <v>57.6817359540603</v>
      </c>
      <c r="AE960" s="12" t="n">
        <f aca="false">Assumptions!$B$58/$AD$960</f>
        <v>1.04019060812917</v>
      </c>
      <c r="AF960" s="12" t="n">
        <f aca="false">Assumptions!$B$59*$AE$960</f>
        <v>1733651.36027881</v>
      </c>
      <c r="AG960" s="12" t="n">
        <f aca="false">IF($C$960&lt;Assumptions!$B$62,Assumptions!$B$62*(Assumptions!$B$21+Assumptions!$B$22/Assumptions!$B$62)/(Assumptions!$B$21+Assumptions!$B$22/$C$960),Assumptions!$B$62)</f>
        <v>48.9126262367378</v>
      </c>
      <c r="AH960" s="12" t="n">
        <f aca="false">Assumptions!$B$63/$AG$960</f>
        <v>1.00502293134033</v>
      </c>
      <c r="AI960" s="12" t="n">
        <f aca="false">Assumptions!$B$64*$AH$960</f>
        <v>6133320.27733387</v>
      </c>
    </row>
    <row r="961" customFormat="false" ht="15" hidden="true" customHeight="false" outlineLevel="0" collapsed="false">
      <c r="A961" s="6" t="n">
        <f aca="false">ROW()-ROW($A$931)+Assumptions!$B$4</f>
        <v>30</v>
      </c>
      <c r="B961" s="12" t="n">
        <f aca="false">$P$960</f>
        <v>587882.229488009</v>
      </c>
      <c r="C961" s="12" t="n">
        <f aca="false">$C$4/(Assumptions!$B$16+$B$961)</f>
        <v>37.628498065874</v>
      </c>
      <c r="D961" s="12" t="n">
        <f aca="false">Assumptions!$B$7/$C$961</f>
        <v>797268.069203315</v>
      </c>
      <c r="E961" s="12" t="n">
        <f aca="false">$T$961+$W$961+$Z$961+$AC$961+$AF$961+$AI$961</f>
        <v>23266971.6376127</v>
      </c>
      <c r="F961" s="12" t="n">
        <f aca="false">Assumptions!$B$70/(Assumptions!$B$20+Assumptions!$B$17+$B$961+$E$961+$O$960)</f>
        <v>26.7785530953235</v>
      </c>
      <c r="G961" s="12" t="n">
        <f aca="false">$C$961*(1-Assumptions!$B$71)</f>
        <v>30.1027984526992</v>
      </c>
      <c r="H961" s="12" t="n">
        <f aca="false">MIN($F$961,$G$961)</f>
        <v>26.7785530953235</v>
      </c>
      <c r="I961" s="12" t="str">
        <f aca="false">IF($F$961&lt;=$G$961,"cap","discount")</f>
        <v>cap</v>
      </c>
      <c r="J961" s="12" t="n">
        <f aca="false">Assumptions!$B$69/$H$961</f>
        <v>186716.585552682</v>
      </c>
      <c r="K961" s="12" t="n">
        <f aca="false">Assumptions!$B$74/(Assumptions!$B$20+Assumptions!$B$17+$B$961+$E$961+$J$961)</f>
        <v>42.7393378414047</v>
      </c>
      <c r="L961" s="12" t="n">
        <f aca="false">$C$961*(1-Assumptions!$B$75)</f>
        <v>31.9842233559929</v>
      </c>
      <c r="M961" s="12" t="n">
        <f aca="false">MIN($K$961,$L$961)</f>
        <v>31.9842233559929</v>
      </c>
      <c r="N961" s="12" t="str">
        <f aca="false">IF($K$961&lt;=$L$961,"cap","discount")</f>
        <v>discount</v>
      </c>
      <c r="O961" s="12" t="n">
        <f aca="false">Assumptions!$B$73/$M$961</f>
        <v>93796.2434356841</v>
      </c>
      <c r="P961" s="12" t="n">
        <f aca="false">MAX(Assumptions!$B$4,($A$6*(Assumptions!$B$20+$E$961+Assumptions!$B$17+$J$961+$O$961+$D$961)-Assumptions!$B$17)/(1-$A$6))</f>
        <v>587882.229488009</v>
      </c>
      <c r="Q961" s="12" t="n">
        <f aca="false">Assumptions!$B$20+$E$961+Assumptions!$B$17+$P$961+$J$961+$O$961+$D$961</f>
        <v>38327301.7652924</v>
      </c>
      <c r="R961" s="12" t="n">
        <f aca="false">IF($C$961&lt;Assumptions!$B$37,Assumptions!$B$37*(Assumptions!$B$21+Assumptions!$B$22/Assumptions!$B$37)/(Assumptions!$B$21+Assumptions!$B$22/$C$961),Assumptions!$B$37)</f>
        <v>1</v>
      </c>
      <c r="S961" s="12" t="n">
        <f aca="false">Assumptions!$B$38/$R$961</f>
        <v>1</v>
      </c>
      <c r="T961" s="12" t="n">
        <f aca="false">Assumptions!$B$39*$S$961</f>
        <v>5000000</v>
      </c>
      <c r="U961" s="12" t="n">
        <f aca="false">IF($C$961&lt;Assumptions!$B$42,Assumptions!$B$42*(Assumptions!$B$21+Assumptions!$B$22/Assumptions!$B$42)/(Assumptions!$B$21+Assumptions!$B$22/$C$961),Assumptions!$B$42)</f>
        <v>3</v>
      </c>
      <c r="V961" s="12" t="n">
        <f aca="false">Assumptions!$B$43/$U$961</f>
        <v>1</v>
      </c>
      <c r="W961" s="12" t="n">
        <f aca="false">Assumptions!$B$44*$V$961</f>
        <v>5000000</v>
      </c>
      <c r="X961" s="12" t="n">
        <f aca="false">IF($C$961&lt;Assumptions!$B$47,Assumptions!$B$47*(Assumptions!$B$21+Assumptions!$B$22/Assumptions!$B$47)/(Assumptions!$B$21+Assumptions!$B$22/$C$961),Assumptions!$B$47)</f>
        <v>10</v>
      </c>
      <c r="Y961" s="12" t="n">
        <f aca="false">Assumptions!$B$48/$X$961</f>
        <v>1</v>
      </c>
      <c r="Z961" s="12" t="n">
        <f aca="false">Assumptions!$B$49*$Y$961</f>
        <v>3000000</v>
      </c>
      <c r="AA961" s="12" t="n">
        <f aca="false">IF($C$961&lt;Assumptions!$B$52,Assumptions!$B$52*(Assumptions!$B$21+Assumptions!$B$22/Assumptions!$B$52)/(Assumptions!$B$21+Assumptions!$B$22/$C$961),Assumptions!$B$52)</f>
        <v>25</v>
      </c>
      <c r="AB961" s="12" t="n">
        <f aca="false">Assumptions!$B$53/$AA$961</f>
        <v>1</v>
      </c>
      <c r="AC961" s="12" t="n">
        <f aca="false">Assumptions!$B$54*$AB$961</f>
        <v>2400000</v>
      </c>
      <c r="AD961" s="12" t="n">
        <f aca="false">IF($C$961&lt;Assumptions!$B$57,Assumptions!$B$57*(Assumptions!$B$21+Assumptions!$B$22/Assumptions!$B$57)/(Assumptions!$B$21+Assumptions!$B$22/$C$961),Assumptions!$B$57)</f>
        <v>57.6817359540603</v>
      </c>
      <c r="AE961" s="12" t="n">
        <f aca="false">Assumptions!$B$58/$AD$961</f>
        <v>1.04019060812917</v>
      </c>
      <c r="AF961" s="12" t="n">
        <f aca="false">Assumptions!$B$59*$AE$961</f>
        <v>1733651.36027881</v>
      </c>
      <c r="AG961" s="12" t="n">
        <f aca="false">IF($C$961&lt;Assumptions!$B$62,Assumptions!$B$62*(Assumptions!$B$21+Assumptions!$B$22/Assumptions!$B$62)/(Assumptions!$B$21+Assumptions!$B$22/$C$961),Assumptions!$B$62)</f>
        <v>48.9126262367378</v>
      </c>
      <c r="AH961" s="12" t="n">
        <f aca="false">Assumptions!$B$63/$AG$961</f>
        <v>1.00502293134033</v>
      </c>
      <c r="AI961" s="12" t="n">
        <f aca="false">Assumptions!$B$64*$AH$961</f>
        <v>6133320.27733387</v>
      </c>
    </row>
    <row r="962" customFormat="false" ht="15" hidden="true" customHeight="false" outlineLevel="0" collapsed="false">
      <c r="A962" s="6" t="n">
        <f aca="false">ROW()-ROW($A$931)+Assumptions!$B$4</f>
        <v>31</v>
      </c>
      <c r="B962" s="12" t="n">
        <f aca="false">$P$961</f>
        <v>587882.229488009</v>
      </c>
      <c r="C962" s="12" t="n">
        <f aca="false">$C$4/(Assumptions!$B$16+$B$962)</f>
        <v>37.628498065874</v>
      </c>
      <c r="D962" s="12" t="n">
        <f aca="false">Assumptions!$B$7/$C$962</f>
        <v>797268.069203315</v>
      </c>
      <c r="E962" s="12" t="n">
        <f aca="false">$T$962+$W$962+$Z$962+$AC$962+$AF$962+$AI$962</f>
        <v>23266971.6376127</v>
      </c>
      <c r="F962" s="12" t="n">
        <f aca="false">Assumptions!$B$70/(Assumptions!$B$20+Assumptions!$B$17+$B$962+$E$962+$O$961)</f>
        <v>26.7785530953235</v>
      </c>
      <c r="G962" s="12" t="n">
        <f aca="false">$C$962*(1-Assumptions!$B$71)</f>
        <v>30.1027984526992</v>
      </c>
      <c r="H962" s="12" t="n">
        <f aca="false">MIN($F$962,$G$962)</f>
        <v>26.7785530953235</v>
      </c>
      <c r="I962" s="12" t="str">
        <f aca="false">IF($F$962&lt;=$G$962,"cap","discount")</f>
        <v>cap</v>
      </c>
      <c r="J962" s="12" t="n">
        <f aca="false">Assumptions!$B$69/$H$962</f>
        <v>186716.585552682</v>
      </c>
      <c r="K962" s="12" t="n">
        <f aca="false">Assumptions!$B$74/(Assumptions!$B$20+Assumptions!$B$17+$B$962+$E$962+$J$962)</f>
        <v>42.7393378414047</v>
      </c>
      <c r="L962" s="12" t="n">
        <f aca="false">$C$962*(1-Assumptions!$B$75)</f>
        <v>31.9842233559929</v>
      </c>
      <c r="M962" s="12" t="n">
        <f aca="false">MIN($K$962,$L$962)</f>
        <v>31.9842233559929</v>
      </c>
      <c r="N962" s="12" t="str">
        <f aca="false">IF($K$962&lt;=$L$962,"cap","discount")</f>
        <v>discount</v>
      </c>
      <c r="O962" s="12" t="n">
        <f aca="false">Assumptions!$B$73/$M$962</f>
        <v>93796.2434356841</v>
      </c>
      <c r="P962" s="12" t="n">
        <f aca="false">MAX(Assumptions!$B$4,($A$6*(Assumptions!$B$20+$E$962+Assumptions!$B$17+$J$962+$O$962+$D$962)-Assumptions!$B$17)/(1-$A$6))</f>
        <v>587882.229488009</v>
      </c>
      <c r="Q962" s="12" t="n">
        <f aca="false">Assumptions!$B$20+$E$962+Assumptions!$B$17+$P$962+$J$962+$O$962+$D$962</f>
        <v>38327301.7652924</v>
      </c>
      <c r="R962" s="12" t="n">
        <f aca="false">IF($C$962&lt;Assumptions!$B$37,Assumptions!$B$37*(Assumptions!$B$21+Assumptions!$B$22/Assumptions!$B$37)/(Assumptions!$B$21+Assumptions!$B$22/$C$962),Assumptions!$B$37)</f>
        <v>1</v>
      </c>
      <c r="S962" s="12" t="n">
        <f aca="false">Assumptions!$B$38/$R$962</f>
        <v>1</v>
      </c>
      <c r="T962" s="12" t="n">
        <f aca="false">Assumptions!$B$39*$S$962</f>
        <v>5000000</v>
      </c>
      <c r="U962" s="12" t="n">
        <f aca="false">IF($C$962&lt;Assumptions!$B$42,Assumptions!$B$42*(Assumptions!$B$21+Assumptions!$B$22/Assumptions!$B$42)/(Assumptions!$B$21+Assumptions!$B$22/$C$962),Assumptions!$B$42)</f>
        <v>3</v>
      </c>
      <c r="V962" s="12" t="n">
        <f aca="false">Assumptions!$B$43/$U$962</f>
        <v>1</v>
      </c>
      <c r="W962" s="12" t="n">
        <f aca="false">Assumptions!$B$44*$V$962</f>
        <v>5000000</v>
      </c>
      <c r="X962" s="12" t="n">
        <f aca="false">IF($C$962&lt;Assumptions!$B$47,Assumptions!$B$47*(Assumptions!$B$21+Assumptions!$B$22/Assumptions!$B$47)/(Assumptions!$B$21+Assumptions!$B$22/$C$962),Assumptions!$B$47)</f>
        <v>10</v>
      </c>
      <c r="Y962" s="12" t="n">
        <f aca="false">Assumptions!$B$48/$X$962</f>
        <v>1</v>
      </c>
      <c r="Z962" s="12" t="n">
        <f aca="false">Assumptions!$B$49*$Y$962</f>
        <v>3000000</v>
      </c>
      <c r="AA962" s="12" t="n">
        <f aca="false">IF($C$962&lt;Assumptions!$B$52,Assumptions!$B$52*(Assumptions!$B$21+Assumptions!$B$22/Assumptions!$B$52)/(Assumptions!$B$21+Assumptions!$B$22/$C$962),Assumptions!$B$52)</f>
        <v>25</v>
      </c>
      <c r="AB962" s="12" t="n">
        <f aca="false">Assumptions!$B$53/$AA$962</f>
        <v>1</v>
      </c>
      <c r="AC962" s="12" t="n">
        <f aca="false">Assumptions!$B$54*$AB$962</f>
        <v>2400000</v>
      </c>
      <c r="AD962" s="12" t="n">
        <f aca="false">IF($C$962&lt;Assumptions!$B$57,Assumptions!$B$57*(Assumptions!$B$21+Assumptions!$B$22/Assumptions!$B$57)/(Assumptions!$B$21+Assumptions!$B$22/$C$962),Assumptions!$B$57)</f>
        <v>57.6817359540603</v>
      </c>
      <c r="AE962" s="12" t="n">
        <f aca="false">Assumptions!$B$58/$AD$962</f>
        <v>1.04019060812917</v>
      </c>
      <c r="AF962" s="12" t="n">
        <f aca="false">Assumptions!$B$59*$AE$962</f>
        <v>1733651.36027881</v>
      </c>
      <c r="AG962" s="12" t="n">
        <f aca="false">IF($C$962&lt;Assumptions!$B$62,Assumptions!$B$62*(Assumptions!$B$21+Assumptions!$B$22/Assumptions!$B$62)/(Assumptions!$B$21+Assumptions!$B$22/$C$962),Assumptions!$B$62)</f>
        <v>48.9126262367378</v>
      </c>
      <c r="AH962" s="12" t="n">
        <f aca="false">Assumptions!$B$63/$AG$962</f>
        <v>1.00502293134033</v>
      </c>
      <c r="AI962" s="12" t="n">
        <f aca="false">Assumptions!$B$64*$AH$962</f>
        <v>6133320.27733387</v>
      </c>
    </row>
    <row r="963" customFormat="false" ht="15" hidden="true" customHeight="false" outlineLevel="0" collapsed="false">
      <c r="A963" s="6" t="n">
        <f aca="false">ROW()-ROW($A$931)+Assumptions!$B$4</f>
        <v>32</v>
      </c>
      <c r="B963" s="12" t="n">
        <f aca="false">$P$962</f>
        <v>587882.229488009</v>
      </c>
      <c r="C963" s="12" t="n">
        <f aca="false">$C$4/(Assumptions!$B$16+$B$963)</f>
        <v>37.628498065874</v>
      </c>
      <c r="D963" s="12" t="n">
        <f aca="false">Assumptions!$B$7/$C$963</f>
        <v>797268.069203315</v>
      </c>
      <c r="E963" s="12" t="n">
        <f aca="false">$T$963+$W$963+$Z$963+$AC$963+$AF$963+$AI$963</f>
        <v>23266971.6376127</v>
      </c>
      <c r="F963" s="12" t="n">
        <f aca="false">Assumptions!$B$70/(Assumptions!$B$20+Assumptions!$B$17+$B$963+$E$963+$O$962)</f>
        <v>26.7785530953235</v>
      </c>
      <c r="G963" s="12" t="n">
        <f aca="false">$C$963*(1-Assumptions!$B$71)</f>
        <v>30.1027984526992</v>
      </c>
      <c r="H963" s="12" t="n">
        <f aca="false">MIN($F$963,$G$963)</f>
        <v>26.7785530953235</v>
      </c>
      <c r="I963" s="12" t="str">
        <f aca="false">IF($F$963&lt;=$G$963,"cap","discount")</f>
        <v>cap</v>
      </c>
      <c r="J963" s="12" t="n">
        <f aca="false">Assumptions!$B$69/$H$963</f>
        <v>186716.585552682</v>
      </c>
      <c r="K963" s="12" t="n">
        <f aca="false">Assumptions!$B$74/(Assumptions!$B$20+Assumptions!$B$17+$B$963+$E$963+$J$963)</f>
        <v>42.7393378414047</v>
      </c>
      <c r="L963" s="12" t="n">
        <f aca="false">$C$963*(1-Assumptions!$B$75)</f>
        <v>31.9842233559929</v>
      </c>
      <c r="M963" s="12" t="n">
        <f aca="false">MIN($K$963,$L$963)</f>
        <v>31.9842233559929</v>
      </c>
      <c r="N963" s="12" t="str">
        <f aca="false">IF($K$963&lt;=$L$963,"cap","discount")</f>
        <v>discount</v>
      </c>
      <c r="O963" s="12" t="n">
        <f aca="false">Assumptions!$B$73/$M$963</f>
        <v>93796.2434356841</v>
      </c>
      <c r="P963" s="12" t="n">
        <f aca="false">MAX(Assumptions!$B$4,($A$6*(Assumptions!$B$20+$E$963+Assumptions!$B$17+$J$963+$O$963+$D$963)-Assumptions!$B$17)/(1-$A$6))</f>
        <v>587882.229488009</v>
      </c>
      <c r="Q963" s="12" t="n">
        <f aca="false">Assumptions!$B$20+$E$963+Assumptions!$B$17+$P$963+$J$963+$O$963+$D$963</f>
        <v>38327301.7652924</v>
      </c>
      <c r="R963" s="12" t="n">
        <f aca="false">IF($C$963&lt;Assumptions!$B$37,Assumptions!$B$37*(Assumptions!$B$21+Assumptions!$B$22/Assumptions!$B$37)/(Assumptions!$B$21+Assumptions!$B$22/$C$963),Assumptions!$B$37)</f>
        <v>1</v>
      </c>
      <c r="S963" s="12" t="n">
        <f aca="false">Assumptions!$B$38/$R$963</f>
        <v>1</v>
      </c>
      <c r="T963" s="12" t="n">
        <f aca="false">Assumptions!$B$39*$S$963</f>
        <v>5000000</v>
      </c>
      <c r="U963" s="12" t="n">
        <f aca="false">IF($C$963&lt;Assumptions!$B$42,Assumptions!$B$42*(Assumptions!$B$21+Assumptions!$B$22/Assumptions!$B$42)/(Assumptions!$B$21+Assumptions!$B$22/$C$963),Assumptions!$B$42)</f>
        <v>3</v>
      </c>
      <c r="V963" s="12" t="n">
        <f aca="false">Assumptions!$B$43/$U$963</f>
        <v>1</v>
      </c>
      <c r="W963" s="12" t="n">
        <f aca="false">Assumptions!$B$44*$V$963</f>
        <v>5000000</v>
      </c>
      <c r="X963" s="12" t="n">
        <f aca="false">IF($C$963&lt;Assumptions!$B$47,Assumptions!$B$47*(Assumptions!$B$21+Assumptions!$B$22/Assumptions!$B$47)/(Assumptions!$B$21+Assumptions!$B$22/$C$963),Assumptions!$B$47)</f>
        <v>10</v>
      </c>
      <c r="Y963" s="12" t="n">
        <f aca="false">Assumptions!$B$48/$X$963</f>
        <v>1</v>
      </c>
      <c r="Z963" s="12" t="n">
        <f aca="false">Assumptions!$B$49*$Y$963</f>
        <v>3000000</v>
      </c>
      <c r="AA963" s="12" t="n">
        <f aca="false">IF($C$963&lt;Assumptions!$B$52,Assumptions!$B$52*(Assumptions!$B$21+Assumptions!$B$22/Assumptions!$B$52)/(Assumptions!$B$21+Assumptions!$B$22/$C$963),Assumptions!$B$52)</f>
        <v>25</v>
      </c>
      <c r="AB963" s="12" t="n">
        <f aca="false">Assumptions!$B$53/$AA$963</f>
        <v>1</v>
      </c>
      <c r="AC963" s="12" t="n">
        <f aca="false">Assumptions!$B$54*$AB$963</f>
        <v>2400000</v>
      </c>
      <c r="AD963" s="12" t="n">
        <f aca="false">IF($C$963&lt;Assumptions!$B$57,Assumptions!$B$57*(Assumptions!$B$21+Assumptions!$B$22/Assumptions!$B$57)/(Assumptions!$B$21+Assumptions!$B$22/$C$963),Assumptions!$B$57)</f>
        <v>57.6817359540603</v>
      </c>
      <c r="AE963" s="12" t="n">
        <f aca="false">Assumptions!$B$58/$AD$963</f>
        <v>1.04019060812917</v>
      </c>
      <c r="AF963" s="12" t="n">
        <f aca="false">Assumptions!$B$59*$AE$963</f>
        <v>1733651.36027881</v>
      </c>
      <c r="AG963" s="12" t="n">
        <f aca="false">IF($C$963&lt;Assumptions!$B$62,Assumptions!$B$62*(Assumptions!$B$21+Assumptions!$B$22/Assumptions!$B$62)/(Assumptions!$B$21+Assumptions!$B$22/$C$963),Assumptions!$B$62)</f>
        <v>48.9126262367378</v>
      </c>
      <c r="AH963" s="12" t="n">
        <f aca="false">Assumptions!$B$63/$AG$963</f>
        <v>1.00502293134033</v>
      </c>
      <c r="AI963" s="12" t="n">
        <f aca="false">Assumptions!$B$64*$AH$963</f>
        <v>6133320.27733387</v>
      </c>
    </row>
    <row r="964" customFormat="false" ht="15" hidden="true" customHeight="false" outlineLevel="0" collapsed="false">
      <c r="A964" s="6" t="n">
        <f aca="false">ROW()-ROW($A$931)+Assumptions!$B$4</f>
        <v>33</v>
      </c>
      <c r="B964" s="12" t="n">
        <f aca="false">$P$963</f>
        <v>587882.229488009</v>
      </c>
      <c r="C964" s="12" t="n">
        <f aca="false">$C$4/(Assumptions!$B$16+$B$964)</f>
        <v>37.628498065874</v>
      </c>
      <c r="D964" s="12" t="n">
        <f aca="false">Assumptions!$B$7/$C$964</f>
        <v>797268.069203315</v>
      </c>
      <c r="E964" s="12" t="n">
        <f aca="false">$T$964+$W$964+$Z$964+$AC$964+$AF$964+$AI$964</f>
        <v>23266971.6376127</v>
      </c>
      <c r="F964" s="12" t="n">
        <f aca="false">Assumptions!$B$70/(Assumptions!$B$20+Assumptions!$B$17+$B$964+$E$964+$O$963)</f>
        <v>26.7785530953235</v>
      </c>
      <c r="G964" s="12" t="n">
        <f aca="false">$C$964*(1-Assumptions!$B$71)</f>
        <v>30.1027984526992</v>
      </c>
      <c r="H964" s="12" t="n">
        <f aca="false">MIN($F$964,$G$964)</f>
        <v>26.7785530953235</v>
      </c>
      <c r="I964" s="12" t="str">
        <f aca="false">IF($F$964&lt;=$G$964,"cap","discount")</f>
        <v>cap</v>
      </c>
      <c r="J964" s="12" t="n">
        <f aca="false">Assumptions!$B$69/$H$964</f>
        <v>186716.585552682</v>
      </c>
      <c r="K964" s="12" t="n">
        <f aca="false">Assumptions!$B$74/(Assumptions!$B$20+Assumptions!$B$17+$B$964+$E$964+$J$964)</f>
        <v>42.7393378414047</v>
      </c>
      <c r="L964" s="12" t="n">
        <f aca="false">$C$964*(1-Assumptions!$B$75)</f>
        <v>31.9842233559929</v>
      </c>
      <c r="M964" s="12" t="n">
        <f aca="false">MIN($K$964,$L$964)</f>
        <v>31.9842233559929</v>
      </c>
      <c r="N964" s="12" t="str">
        <f aca="false">IF($K$964&lt;=$L$964,"cap","discount")</f>
        <v>discount</v>
      </c>
      <c r="O964" s="12" t="n">
        <f aca="false">Assumptions!$B$73/$M$964</f>
        <v>93796.2434356841</v>
      </c>
      <c r="P964" s="12" t="n">
        <f aca="false">MAX(Assumptions!$B$4,($A$6*(Assumptions!$B$20+$E$964+Assumptions!$B$17+$J$964+$O$964+$D$964)-Assumptions!$B$17)/(1-$A$6))</f>
        <v>587882.229488009</v>
      </c>
      <c r="Q964" s="12" t="n">
        <f aca="false">Assumptions!$B$20+$E$964+Assumptions!$B$17+$P$964+$J$964+$O$964+$D$964</f>
        <v>38327301.7652924</v>
      </c>
      <c r="R964" s="12" t="n">
        <f aca="false">IF($C$964&lt;Assumptions!$B$37,Assumptions!$B$37*(Assumptions!$B$21+Assumptions!$B$22/Assumptions!$B$37)/(Assumptions!$B$21+Assumptions!$B$22/$C$964),Assumptions!$B$37)</f>
        <v>1</v>
      </c>
      <c r="S964" s="12" t="n">
        <f aca="false">Assumptions!$B$38/$R$964</f>
        <v>1</v>
      </c>
      <c r="T964" s="12" t="n">
        <f aca="false">Assumptions!$B$39*$S$964</f>
        <v>5000000</v>
      </c>
      <c r="U964" s="12" t="n">
        <f aca="false">IF($C$964&lt;Assumptions!$B$42,Assumptions!$B$42*(Assumptions!$B$21+Assumptions!$B$22/Assumptions!$B$42)/(Assumptions!$B$21+Assumptions!$B$22/$C$964),Assumptions!$B$42)</f>
        <v>3</v>
      </c>
      <c r="V964" s="12" t="n">
        <f aca="false">Assumptions!$B$43/$U$964</f>
        <v>1</v>
      </c>
      <c r="W964" s="12" t="n">
        <f aca="false">Assumptions!$B$44*$V$964</f>
        <v>5000000</v>
      </c>
      <c r="X964" s="12" t="n">
        <f aca="false">IF($C$964&lt;Assumptions!$B$47,Assumptions!$B$47*(Assumptions!$B$21+Assumptions!$B$22/Assumptions!$B$47)/(Assumptions!$B$21+Assumptions!$B$22/$C$964),Assumptions!$B$47)</f>
        <v>10</v>
      </c>
      <c r="Y964" s="12" t="n">
        <f aca="false">Assumptions!$B$48/$X$964</f>
        <v>1</v>
      </c>
      <c r="Z964" s="12" t="n">
        <f aca="false">Assumptions!$B$49*$Y$964</f>
        <v>3000000</v>
      </c>
      <c r="AA964" s="12" t="n">
        <f aca="false">IF($C$964&lt;Assumptions!$B$52,Assumptions!$B$52*(Assumptions!$B$21+Assumptions!$B$22/Assumptions!$B$52)/(Assumptions!$B$21+Assumptions!$B$22/$C$964),Assumptions!$B$52)</f>
        <v>25</v>
      </c>
      <c r="AB964" s="12" t="n">
        <f aca="false">Assumptions!$B$53/$AA$964</f>
        <v>1</v>
      </c>
      <c r="AC964" s="12" t="n">
        <f aca="false">Assumptions!$B$54*$AB$964</f>
        <v>2400000</v>
      </c>
      <c r="AD964" s="12" t="n">
        <f aca="false">IF($C$964&lt;Assumptions!$B$57,Assumptions!$B$57*(Assumptions!$B$21+Assumptions!$B$22/Assumptions!$B$57)/(Assumptions!$B$21+Assumptions!$B$22/$C$964),Assumptions!$B$57)</f>
        <v>57.6817359540603</v>
      </c>
      <c r="AE964" s="12" t="n">
        <f aca="false">Assumptions!$B$58/$AD$964</f>
        <v>1.04019060812917</v>
      </c>
      <c r="AF964" s="12" t="n">
        <f aca="false">Assumptions!$B$59*$AE$964</f>
        <v>1733651.36027881</v>
      </c>
      <c r="AG964" s="12" t="n">
        <f aca="false">IF($C$964&lt;Assumptions!$B$62,Assumptions!$B$62*(Assumptions!$B$21+Assumptions!$B$22/Assumptions!$B$62)/(Assumptions!$B$21+Assumptions!$B$22/$C$964),Assumptions!$B$62)</f>
        <v>48.9126262367378</v>
      </c>
      <c r="AH964" s="12" t="n">
        <f aca="false">Assumptions!$B$63/$AG$964</f>
        <v>1.00502293134033</v>
      </c>
      <c r="AI964" s="12" t="n">
        <f aca="false">Assumptions!$B$64*$AH$964</f>
        <v>6133320.27733387</v>
      </c>
    </row>
    <row r="965" customFormat="false" ht="15" hidden="true" customHeight="false" outlineLevel="0" collapsed="false">
      <c r="A965" s="6" t="n">
        <f aca="false">ROW()-ROW($A$931)+Assumptions!$B$4</f>
        <v>34</v>
      </c>
      <c r="B965" s="12" t="n">
        <f aca="false">$P$964</f>
        <v>587882.229488009</v>
      </c>
      <c r="C965" s="12" t="n">
        <f aca="false">$C$4/(Assumptions!$B$16+$B$965)</f>
        <v>37.628498065874</v>
      </c>
      <c r="D965" s="12" t="n">
        <f aca="false">Assumptions!$B$7/$C$965</f>
        <v>797268.069203315</v>
      </c>
      <c r="E965" s="12" t="n">
        <f aca="false">$T$965+$W$965+$Z$965+$AC$965+$AF$965+$AI$965</f>
        <v>23266971.6376127</v>
      </c>
      <c r="F965" s="12" t="n">
        <f aca="false">Assumptions!$B$70/(Assumptions!$B$20+Assumptions!$B$17+$B$965+$E$965+$O$964)</f>
        <v>26.7785530953235</v>
      </c>
      <c r="G965" s="12" t="n">
        <f aca="false">$C$965*(1-Assumptions!$B$71)</f>
        <v>30.1027984526992</v>
      </c>
      <c r="H965" s="12" t="n">
        <f aca="false">MIN($F$965,$G$965)</f>
        <v>26.7785530953235</v>
      </c>
      <c r="I965" s="12" t="str">
        <f aca="false">IF($F$965&lt;=$G$965,"cap","discount")</f>
        <v>cap</v>
      </c>
      <c r="J965" s="12" t="n">
        <f aca="false">Assumptions!$B$69/$H$965</f>
        <v>186716.585552682</v>
      </c>
      <c r="K965" s="12" t="n">
        <f aca="false">Assumptions!$B$74/(Assumptions!$B$20+Assumptions!$B$17+$B$965+$E$965+$J$965)</f>
        <v>42.7393378414047</v>
      </c>
      <c r="L965" s="12" t="n">
        <f aca="false">$C$965*(1-Assumptions!$B$75)</f>
        <v>31.9842233559929</v>
      </c>
      <c r="M965" s="12" t="n">
        <f aca="false">MIN($K$965,$L$965)</f>
        <v>31.9842233559929</v>
      </c>
      <c r="N965" s="12" t="str">
        <f aca="false">IF($K$965&lt;=$L$965,"cap","discount")</f>
        <v>discount</v>
      </c>
      <c r="O965" s="12" t="n">
        <f aca="false">Assumptions!$B$73/$M$965</f>
        <v>93796.2434356841</v>
      </c>
      <c r="P965" s="12" t="n">
        <f aca="false">MAX(Assumptions!$B$4,($A$6*(Assumptions!$B$20+$E$965+Assumptions!$B$17+$J$965+$O$965+$D$965)-Assumptions!$B$17)/(1-$A$6))</f>
        <v>587882.229488009</v>
      </c>
      <c r="Q965" s="12" t="n">
        <f aca="false">Assumptions!$B$20+$E$965+Assumptions!$B$17+$P$965+$J$965+$O$965+$D$965</f>
        <v>38327301.7652924</v>
      </c>
      <c r="R965" s="12" t="n">
        <f aca="false">IF($C$965&lt;Assumptions!$B$37,Assumptions!$B$37*(Assumptions!$B$21+Assumptions!$B$22/Assumptions!$B$37)/(Assumptions!$B$21+Assumptions!$B$22/$C$965),Assumptions!$B$37)</f>
        <v>1</v>
      </c>
      <c r="S965" s="12" t="n">
        <f aca="false">Assumptions!$B$38/$R$965</f>
        <v>1</v>
      </c>
      <c r="T965" s="12" t="n">
        <f aca="false">Assumptions!$B$39*$S$965</f>
        <v>5000000</v>
      </c>
      <c r="U965" s="12" t="n">
        <f aca="false">IF($C$965&lt;Assumptions!$B$42,Assumptions!$B$42*(Assumptions!$B$21+Assumptions!$B$22/Assumptions!$B$42)/(Assumptions!$B$21+Assumptions!$B$22/$C$965),Assumptions!$B$42)</f>
        <v>3</v>
      </c>
      <c r="V965" s="12" t="n">
        <f aca="false">Assumptions!$B$43/$U$965</f>
        <v>1</v>
      </c>
      <c r="W965" s="12" t="n">
        <f aca="false">Assumptions!$B$44*$V$965</f>
        <v>5000000</v>
      </c>
      <c r="X965" s="12" t="n">
        <f aca="false">IF($C$965&lt;Assumptions!$B$47,Assumptions!$B$47*(Assumptions!$B$21+Assumptions!$B$22/Assumptions!$B$47)/(Assumptions!$B$21+Assumptions!$B$22/$C$965),Assumptions!$B$47)</f>
        <v>10</v>
      </c>
      <c r="Y965" s="12" t="n">
        <f aca="false">Assumptions!$B$48/$X$965</f>
        <v>1</v>
      </c>
      <c r="Z965" s="12" t="n">
        <f aca="false">Assumptions!$B$49*$Y$965</f>
        <v>3000000</v>
      </c>
      <c r="AA965" s="12" t="n">
        <f aca="false">IF($C$965&lt;Assumptions!$B$52,Assumptions!$B$52*(Assumptions!$B$21+Assumptions!$B$22/Assumptions!$B$52)/(Assumptions!$B$21+Assumptions!$B$22/$C$965),Assumptions!$B$52)</f>
        <v>25</v>
      </c>
      <c r="AB965" s="12" t="n">
        <f aca="false">Assumptions!$B$53/$AA$965</f>
        <v>1</v>
      </c>
      <c r="AC965" s="12" t="n">
        <f aca="false">Assumptions!$B$54*$AB$965</f>
        <v>2400000</v>
      </c>
      <c r="AD965" s="12" t="n">
        <f aca="false">IF($C$965&lt;Assumptions!$B$57,Assumptions!$B$57*(Assumptions!$B$21+Assumptions!$B$22/Assumptions!$B$57)/(Assumptions!$B$21+Assumptions!$B$22/$C$965),Assumptions!$B$57)</f>
        <v>57.6817359540603</v>
      </c>
      <c r="AE965" s="12" t="n">
        <f aca="false">Assumptions!$B$58/$AD$965</f>
        <v>1.04019060812917</v>
      </c>
      <c r="AF965" s="12" t="n">
        <f aca="false">Assumptions!$B$59*$AE$965</f>
        <v>1733651.36027881</v>
      </c>
      <c r="AG965" s="12" t="n">
        <f aca="false">IF($C$965&lt;Assumptions!$B$62,Assumptions!$B$62*(Assumptions!$B$21+Assumptions!$B$22/Assumptions!$B$62)/(Assumptions!$B$21+Assumptions!$B$22/$C$965),Assumptions!$B$62)</f>
        <v>48.9126262367378</v>
      </c>
      <c r="AH965" s="12" t="n">
        <f aca="false">Assumptions!$B$63/$AG$965</f>
        <v>1.00502293134033</v>
      </c>
      <c r="AI965" s="12" t="n">
        <f aca="false">Assumptions!$B$64*$AH$965</f>
        <v>6133320.27733387</v>
      </c>
    </row>
    <row r="966" customFormat="false" ht="15" hidden="true" customHeight="false" outlineLevel="0" collapsed="false">
      <c r="A966" s="6" t="n">
        <f aca="false">ROW()-ROW($A$931)+Assumptions!$B$4</f>
        <v>35</v>
      </c>
      <c r="B966" s="12" t="n">
        <f aca="false">$P$965</f>
        <v>587882.229488009</v>
      </c>
      <c r="C966" s="12" t="n">
        <f aca="false">$C$4/(Assumptions!$B$16+$B$966)</f>
        <v>37.628498065874</v>
      </c>
      <c r="D966" s="12" t="n">
        <f aca="false">Assumptions!$B$7/$C$966</f>
        <v>797268.069203315</v>
      </c>
      <c r="E966" s="12" t="n">
        <f aca="false">$T$966+$W$966+$Z$966+$AC$966+$AF$966+$AI$966</f>
        <v>23266971.6376127</v>
      </c>
      <c r="F966" s="12" t="n">
        <f aca="false">Assumptions!$B$70/(Assumptions!$B$20+Assumptions!$B$17+$B$966+$E$966+$O$965)</f>
        <v>26.7785530953235</v>
      </c>
      <c r="G966" s="12" t="n">
        <f aca="false">$C$966*(1-Assumptions!$B$71)</f>
        <v>30.1027984526992</v>
      </c>
      <c r="H966" s="12" t="n">
        <f aca="false">MIN($F$966,$G$966)</f>
        <v>26.7785530953235</v>
      </c>
      <c r="I966" s="12" t="str">
        <f aca="false">IF($F$966&lt;=$G$966,"cap","discount")</f>
        <v>cap</v>
      </c>
      <c r="J966" s="12" t="n">
        <f aca="false">Assumptions!$B$69/$H$966</f>
        <v>186716.585552682</v>
      </c>
      <c r="K966" s="12" t="n">
        <f aca="false">Assumptions!$B$74/(Assumptions!$B$20+Assumptions!$B$17+$B$966+$E$966+$J$966)</f>
        <v>42.7393378414047</v>
      </c>
      <c r="L966" s="12" t="n">
        <f aca="false">$C$966*(1-Assumptions!$B$75)</f>
        <v>31.9842233559929</v>
      </c>
      <c r="M966" s="12" t="n">
        <f aca="false">MIN($K$966,$L$966)</f>
        <v>31.9842233559929</v>
      </c>
      <c r="N966" s="12" t="str">
        <f aca="false">IF($K$966&lt;=$L$966,"cap","discount")</f>
        <v>discount</v>
      </c>
      <c r="O966" s="12" t="n">
        <f aca="false">Assumptions!$B$73/$M$966</f>
        <v>93796.2434356841</v>
      </c>
      <c r="P966" s="12" t="n">
        <f aca="false">MAX(Assumptions!$B$4,($A$6*(Assumptions!$B$20+$E$966+Assumptions!$B$17+$J$966+$O$966+$D$966)-Assumptions!$B$17)/(1-$A$6))</f>
        <v>587882.229488009</v>
      </c>
      <c r="Q966" s="12" t="n">
        <f aca="false">Assumptions!$B$20+$E$966+Assumptions!$B$17+$P$966+$J$966+$O$966+$D$966</f>
        <v>38327301.7652924</v>
      </c>
      <c r="R966" s="12" t="n">
        <f aca="false">IF($C$966&lt;Assumptions!$B$37,Assumptions!$B$37*(Assumptions!$B$21+Assumptions!$B$22/Assumptions!$B$37)/(Assumptions!$B$21+Assumptions!$B$22/$C$966),Assumptions!$B$37)</f>
        <v>1</v>
      </c>
      <c r="S966" s="12" t="n">
        <f aca="false">Assumptions!$B$38/$R$966</f>
        <v>1</v>
      </c>
      <c r="T966" s="12" t="n">
        <f aca="false">Assumptions!$B$39*$S$966</f>
        <v>5000000</v>
      </c>
      <c r="U966" s="12" t="n">
        <f aca="false">IF($C$966&lt;Assumptions!$B$42,Assumptions!$B$42*(Assumptions!$B$21+Assumptions!$B$22/Assumptions!$B$42)/(Assumptions!$B$21+Assumptions!$B$22/$C$966),Assumptions!$B$42)</f>
        <v>3</v>
      </c>
      <c r="V966" s="12" t="n">
        <f aca="false">Assumptions!$B$43/$U$966</f>
        <v>1</v>
      </c>
      <c r="W966" s="12" t="n">
        <f aca="false">Assumptions!$B$44*$V$966</f>
        <v>5000000</v>
      </c>
      <c r="X966" s="12" t="n">
        <f aca="false">IF($C$966&lt;Assumptions!$B$47,Assumptions!$B$47*(Assumptions!$B$21+Assumptions!$B$22/Assumptions!$B$47)/(Assumptions!$B$21+Assumptions!$B$22/$C$966),Assumptions!$B$47)</f>
        <v>10</v>
      </c>
      <c r="Y966" s="12" t="n">
        <f aca="false">Assumptions!$B$48/$X$966</f>
        <v>1</v>
      </c>
      <c r="Z966" s="12" t="n">
        <f aca="false">Assumptions!$B$49*$Y$966</f>
        <v>3000000</v>
      </c>
      <c r="AA966" s="12" t="n">
        <f aca="false">IF($C$966&lt;Assumptions!$B$52,Assumptions!$B$52*(Assumptions!$B$21+Assumptions!$B$22/Assumptions!$B$52)/(Assumptions!$B$21+Assumptions!$B$22/$C$966),Assumptions!$B$52)</f>
        <v>25</v>
      </c>
      <c r="AB966" s="12" t="n">
        <f aca="false">Assumptions!$B$53/$AA$966</f>
        <v>1</v>
      </c>
      <c r="AC966" s="12" t="n">
        <f aca="false">Assumptions!$B$54*$AB$966</f>
        <v>2400000</v>
      </c>
      <c r="AD966" s="12" t="n">
        <f aca="false">IF($C$966&lt;Assumptions!$B$57,Assumptions!$B$57*(Assumptions!$B$21+Assumptions!$B$22/Assumptions!$B$57)/(Assumptions!$B$21+Assumptions!$B$22/$C$966),Assumptions!$B$57)</f>
        <v>57.6817359540603</v>
      </c>
      <c r="AE966" s="12" t="n">
        <f aca="false">Assumptions!$B$58/$AD$966</f>
        <v>1.04019060812917</v>
      </c>
      <c r="AF966" s="12" t="n">
        <f aca="false">Assumptions!$B$59*$AE$966</f>
        <v>1733651.36027881</v>
      </c>
      <c r="AG966" s="12" t="n">
        <f aca="false">IF($C$966&lt;Assumptions!$B$62,Assumptions!$B$62*(Assumptions!$B$21+Assumptions!$B$22/Assumptions!$B$62)/(Assumptions!$B$21+Assumptions!$B$22/$C$966),Assumptions!$B$62)</f>
        <v>48.9126262367378</v>
      </c>
      <c r="AH966" s="12" t="n">
        <f aca="false">Assumptions!$B$63/$AG$966</f>
        <v>1.00502293134033</v>
      </c>
      <c r="AI966" s="12" t="n">
        <f aca="false">Assumptions!$B$64*$AH$966</f>
        <v>6133320.27733387</v>
      </c>
    </row>
    <row r="967" customFormat="false" ht="15" hidden="true" customHeight="false" outlineLevel="0" collapsed="false">
      <c r="A967" s="6" t="n">
        <f aca="false">ROW()-ROW($A$931)+Assumptions!$B$4</f>
        <v>36</v>
      </c>
      <c r="B967" s="12" t="n">
        <f aca="false">$P$966</f>
        <v>587882.229488009</v>
      </c>
      <c r="C967" s="12" t="n">
        <f aca="false">$C$4/(Assumptions!$B$16+$B$967)</f>
        <v>37.628498065874</v>
      </c>
      <c r="D967" s="12" t="n">
        <f aca="false">Assumptions!$B$7/$C$967</f>
        <v>797268.069203315</v>
      </c>
      <c r="E967" s="12" t="n">
        <f aca="false">$T$967+$W$967+$Z$967+$AC$967+$AF$967+$AI$967</f>
        <v>23266971.6376127</v>
      </c>
      <c r="F967" s="12" t="n">
        <f aca="false">Assumptions!$B$70/(Assumptions!$B$20+Assumptions!$B$17+$B$967+$E$967+$O$966)</f>
        <v>26.7785530953235</v>
      </c>
      <c r="G967" s="12" t="n">
        <f aca="false">$C$967*(1-Assumptions!$B$71)</f>
        <v>30.1027984526992</v>
      </c>
      <c r="H967" s="12" t="n">
        <f aca="false">MIN($F$967,$G$967)</f>
        <v>26.7785530953235</v>
      </c>
      <c r="I967" s="12" t="str">
        <f aca="false">IF($F$967&lt;=$G$967,"cap","discount")</f>
        <v>cap</v>
      </c>
      <c r="J967" s="12" t="n">
        <f aca="false">Assumptions!$B$69/$H$967</f>
        <v>186716.585552682</v>
      </c>
      <c r="K967" s="12" t="n">
        <f aca="false">Assumptions!$B$74/(Assumptions!$B$20+Assumptions!$B$17+$B$967+$E$967+$J$967)</f>
        <v>42.7393378414047</v>
      </c>
      <c r="L967" s="12" t="n">
        <f aca="false">$C$967*(1-Assumptions!$B$75)</f>
        <v>31.9842233559929</v>
      </c>
      <c r="M967" s="12" t="n">
        <f aca="false">MIN($K$967,$L$967)</f>
        <v>31.9842233559929</v>
      </c>
      <c r="N967" s="12" t="str">
        <f aca="false">IF($K$967&lt;=$L$967,"cap","discount")</f>
        <v>discount</v>
      </c>
      <c r="O967" s="12" t="n">
        <f aca="false">Assumptions!$B$73/$M$967</f>
        <v>93796.2434356841</v>
      </c>
      <c r="P967" s="12" t="n">
        <f aca="false">MAX(Assumptions!$B$4,($A$6*(Assumptions!$B$20+$E$967+Assumptions!$B$17+$J$967+$O$967+$D$967)-Assumptions!$B$17)/(1-$A$6))</f>
        <v>587882.229488009</v>
      </c>
      <c r="Q967" s="12" t="n">
        <f aca="false">Assumptions!$B$20+$E$967+Assumptions!$B$17+$P$967+$J$967+$O$967+$D$967</f>
        <v>38327301.7652924</v>
      </c>
      <c r="R967" s="12" t="n">
        <f aca="false">IF($C$967&lt;Assumptions!$B$37,Assumptions!$B$37*(Assumptions!$B$21+Assumptions!$B$22/Assumptions!$B$37)/(Assumptions!$B$21+Assumptions!$B$22/$C$967),Assumptions!$B$37)</f>
        <v>1</v>
      </c>
      <c r="S967" s="12" t="n">
        <f aca="false">Assumptions!$B$38/$R$967</f>
        <v>1</v>
      </c>
      <c r="T967" s="12" t="n">
        <f aca="false">Assumptions!$B$39*$S$967</f>
        <v>5000000</v>
      </c>
      <c r="U967" s="12" t="n">
        <f aca="false">IF($C$967&lt;Assumptions!$B$42,Assumptions!$B$42*(Assumptions!$B$21+Assumptions!$B$22/Assumptions!$B$42)/(Assumptions!$B$21+Assumptions!$B$22/$C$967),Assumptions!$B$42)</f>
        <v>3</v>
      </c>
      <c r="V967" s="12" t="n">
        <f aca="false">Assumptions!$B$43/$U$967</f>
        <v>1</v>
      </c>
      <c r="W967" s="12" t="n">
        <f aca="false">Assumptions!$B$44*$V$967</f>
        <v>5000000</v>
      </c>
      <c r="X967" s="12" t="n">
        <f aca="false">IF($C$967&lt;Assumptions!$B$47,Assumptions!$B$47*(Assumptions!$B$21+Assumptions!$B$22/Assumptions!$B$47)/(Assumptions!$B$21+Assumptions!$B$22/$C$967),Assumptions!$B$47)</f>
        <v>10</v>
      </c>
      <c r="Y967" s="12" t="n">
        <f aca="false">Assumptions!$B$48/$X$967</f>
        <v>1</v>
      </c>
      <c r="Z967" s="12" t="n">
        <f aca="false">Assumptions!$B$49*$Y$967</f>
        <v>3000000</v>
      </c>
      <c r="AA967" s="12" t="n">
        <f aca="false">IF($C$967&lt;Assumptions!$B$52,Assumptions!$B$52*(Assumptions!$B$21+Assumptions!$B$22/Assumptions!$B$52)/(Assumptions!$B$21+Assumptions!$B$22/$C$967),Assumptions!$B$52)</f>
        <v>25</v>
      </c>
      <c r="AB967" s="12" t="n">
        <f aca="false">Assumptions!$B$53/$AA$967</f>
        <v>1</v>
      </c>
      <c r="AC967" s="12" t="n">
        <f aca="false">Assumptions!$B$54*$AB$967</f>
        <v>2400000</v>
      </c>
      <c r="AD967" s="12" t="n">
        <f aca="false">IF($C$967&lt;Assumptions!$B$57,Assumptions!$B$57*(Assumptions!$B$21+Assumptions!$B$22/Assumptions!$B$57)/(Assumptions!$B$21+Assumptions!$B$22/$C$967),Assumptions!$B$57)</f>
        <v>57.6817359540603</v>
      </c>
      <c r="AE967" s="12" t="n">
        <f aca="false">Assumptions!$B$58/$AD$967</f>
        <v>1.04019060812917</v>
      </c>
      <c r="AF967" s="12" t="n">
        <f aca="false">Assumptions!$B$59*$AE$967</f>
        <v>1733651.36027881</v>
      </c>
      <c r="AG967" s="12" t="n">
        <f aca="false">IF($C$967&lt;Assumptions!$B$62,Assumptions!$B$62*(Assumptions!$B$21+Assumptions!$B$22/Assumptions!$B$62)/(Assumptions!$B$21+Assumptions!$B$22/$C$967),Assumptions!$B$62)</f>
        <v>48.9126262367378</v>
      </c>
      <c r="AH967" s="12" t="n">
        <f aca="false">Assumptions!$B$63/$AG$967</f>
        <v>1.00502293134033</v>
      </c>
      <c r="AI967" s="12" t="n">
        <f aca="false">Assumptions!$B$64*$AH$967</f>
        <v>6133320.27733387</v>
      </c>
    </row>
    <row r="968" customFormat="false" ht="15" hidden="true" customHeight="false" outlineLevel="0" collapsed="false">
      <c r="A968" s="6" t="n">
        <f aca="false">ROW()-ROW($A$931)+Assumptions!$B$4</f>
        <v>37</v>
      </c>
      <c r="B968" s="12" t="n">
        <f aca="false">$P$967</f>
        <v>587882.229488009</v>
      </c>
      <c r="C968" s="12" t="n">
        <f aca="false">$C$4/(Assumptions!$B$16+$B$968)</f>
        <v>37.628498065874</v>
      </c>
      <c r="D968" s="12" t="n">
        <f aca="false">Assumptions!$B$7/$C$968</f>
        <v>797268.069203315</v>
      </c>
      <c r="E968" s="12" t="n">
        <f aca="false">$T$968+$W$968+$Z$968+$AC$968+$AF$968+$AI$968</f>
        <v>23266971.6376127</v>
      </c>
      <c r="F968" s="12" t="n">
        <f aca="false">Assumptions!$B$70/(Assumptions!$B$20+Assumptions!$B$17+$B$968+$E$968+$O$967)</f>
        <v>26.7785530953235</v>
      </c>
      <c r="G968" s="12" t="n">
        <f aca="false">$C$968*(1-Assumptions!$B$71)</f>
        <v>30.1027984526992</v>
      </c>
      <c r="H968" s="12" t="n">
        <f aca="false">MIN($F$968,$G$968)</f>
        <v>26.7785530953235</v>
      </c>
      <c r="I968" s="12" t="str">
        <f aca="false">IF($F$968&lt;=$G$968,"cap","discount")</f>
        <v>cap</v>
      </c>
      <c r="J968" s="12" t="n">
        <f aca="false">Assumptions!$B$69/$H$968</f>
        <v>186716.585552682</v>
      </c>
      <c r="K968" s="12" t="n">
        <f aca="false">Assumptions!$B$74/(Assumptions!$B$20+Assumptions!$B$17+$B$968+$E$968+$J$968)</f>
        <v>42.7393378414047</v>
      </c>
      <c r="L968" s="12" t="n">
        <f aca="false">$C$968*(1-Assumptions!$B$75)</f>
        <v>31.9842233559929</v>
      </c>
      <c r="M968" s="12" t="n">
        <f aca="false">MIN($K$968,$L$968)</f>
        <v>31.9842233559929</v>
      </c>
      <c r="N968" s="12" t="str">
        <f aca="false">IF($K$968&lt;=$L$968,"cap","discount")</f>
        <v>discount</v>
      </c>
      <c r="O968" s="12" t="n">
        <f aca="false">Assumptions!$B$73/$M$968</f>
        <v>93796.2434356841</v>
      </c>
      <c r="P968" s="12" t="n">
        <f aca="false">MAX(Assumptions!$B$4,($A$6*(Assumptions!$B$20+$E$968+Assumptions!$B$17+$J$968+$O$968+$D$968)-Assumptions!$B$17)/(1-$A$6))</f>
        <v>587882.229488009</v>
      </c>
      <c r="Q968" s="12" t="n">
        <f aca="false">Assumptions!$B$20+$E$968+Assumptions!$B$17+$P$968+$J$968+$O$968+$D$968</f>
        <v>38327301.7652924</v>
      </c>
      <c r="R968" s="12" t="n">
        <f aca="false">IF($C$968&lt;Assumptions!$B$37,Assumptions!$B$37*(Assumptions!$B$21+Assumptions!$B$22/Assumptions!$B$37)/(Assumptions!$B$21+Assumptions!$B$22/$C$968),Assumptions!$B$37)</f>
        <v>1</v>
      </c>
      <c r="S968" s="12" t="n">
        <f aca="false">Assumptions!$B$38/$R$968</f>
        <v>1</v>
      </c>
      <c r="T968" s="12" t="n">
        <f aca="false">Assumptions!$B$39*$S$968</f>
        <v>5000000</v>
      </c>
      <c r="U968" s="12" t="n">
        <f aca="false">IF($C$968&lt;Assumptions!$B$42,Assumptions!$B$42*(Assumptions!$B$21+Assumptions!$B$22/Assumptions!$B$42)/(Assumptions!$B$21+Assumptions!$B$22/$C$968),Assumptions!$B$42)</f>
        <v>3</v>
      </c>
      <c r="V968" s="12" t="n">
        <f aca="false">Assumptions!$B$43/$U$968</f>
        <v>1</v>
      </c>
      <c r="W968" s="12" t="n">
        <f aca="false">Assumptions!$B$44*$V$968</f>
        <v>5000000</v>
      </c>
      <c r="X968" s="12" t="n">
        <f aca="false">IF($C$968&lt;Assumptions!$B$47,Assumptions!$B$47*(Assumptions!$B$21+Assumptions!$B$22/Assumptions!$B$47)/(Assumptions!$B$21+Assumptions!$B$22/$C$968),Assumptions!$B$47)</f>
        <v>10</v>
      </c>
      <c r="Y968" s="12" t="n">
        <f aca="false">Assumptions!$B$48/$X$968</f>
        <v>1</v>
      </c>
      <c r="Z968" s="12" t="n">
        <f aca="false">Assumptions!$B$49*$Y$968</f>
        <v>3000000</v>
      </c>
      <c r="AA968" s="12" t="n">
        <f aca="false">IF($C$968&lt;Assumptions!$B$52,Assumptions!$B$52*(Assumptions!$B$21+Assumptions!$B$22/Assumptions!$B$52)/(Assumptions!$B$21+Assumptions!$B$22/$C$968),Assumptions!$B$52)</f>
        <v>25</v>
      </c>
      <c r="AB968" s="12" t="n">
        <f aca="false">Assumptions!$B$53/$AA$968</f>
        <v>1</v>
      </c>
      <c r="AC968" s="12" t="n">
        <f aca="false">Assumptions!$B$54*$AB$968</f>
        <v>2400000</v>
      </c>
      <c r="AD968" s="12" t="n">
        <f aca="false">IF($C$968&lt;Assumptions!$B$57,Assumptions!$B$57*(Assumptions!$B$21+Assumptions!$B$22/Assumptions!$B$57)/(Assumptions!$B$21+Assumptions!$B$22/$C$968),Assumptions!$B$57)</f>
        <v>57.6817359540603</v>
      </c>
      <c r="AE968" s="12" t="n">
        <f aca="false">Assumptions!$B$58/$AD$968</f>
        <v>1.04019060812917</v>
      </c>
      <c r="AF968" s="12" t="n">
        <f aca="false">Assumptions!$B$59*$AE$968</f>
        <v>1733651.36027881</v>
      </c>
      <c r="AG968" s="12" t="n">
        <f aca="false">IF($C$968&lt;Assumptions!$B$62,Assumptions!$B$62*(Assumptions!$B$21+Assumptions!$B$22/Assumptions!$B$62)/(Assumptions!$B$21+Assumptions!$B$22/$C$968),Assumptions!$B$62)</f>
        <v>48.9126262367378</v>
      </c>
      <c r="AH968" s="12" t="n">
        <f aca="false">Assumptions!$B$63/$AG$968</f>
        <v>1.00502293134033</v>
      </c>
      <c r="AI968" s="12" t="n">
        <f aca="false">Assumptions!$B$64*$AH$968</f>
        <v>6133320.27733387</v>
      </c>
    </row>
    <row r="969" customFormat="false" ht="15" hidden="true" customHeight="false" outlineLevel="0" collapsed="false">
      <c r="A969" s="6" t="n">
        <f aca="false">ROW()-ROW($A$931)+Assumptions!$B$4</f>
        <v>38</v>
      </c>
      <c r="B969" s="12" t="n">
        <f aca="false">$P$968</f>
        <v>587882.229488009</v>
      </c>
      <c r="C969" s="12" t="n">
        <f aca="false">$C$4/(Assumptions!$B$16+$B$969)</f>
        <v>37.628498065874</v>
      </c>
      <c r="D969" s="12" t="n">
        <f aca="false">Assumptions!$B$7/$C$969</f>
        <v>797268.069203315</v>
      </c>
      <c r="E969" s="12" t="n">
        <f aca="false">$T$969+$W$969+$Z$969+$AC$969+$AF$969+$AI$969</f>
        <v>23266971.6376127</v>
      </c>
      <c r="F969" s="12" t="n">
        <f aca="false">Assumptions!$B$70/(Assumptions!$B$20+Assumptions!$B$17+$B$969+$E$969+$O$968)</f>
        <v>26.7785530953235</v>
      </c>
      <c r="G969" s="12" t="n">
        <f aca="false">$C$969*(1-Assumptions!$B$71)</f>
        <v>30.1027984526992</v>
      </c>
      <c r="H969" s="12" t="n">
        <f aca="false">MIN($F$969,$G$969)</f>
        <v>26.7785530953235</v>
      </c>
      <c r="I969" s="12" t="str">
        <f aca="false">IF($F$969&lt;=$G$969,"cap","discount")</f>
        <v>cap</v>
      </c>
      <c r="J969" s="12" t="n">
        <f aca="false">Assumptions!$B$69/$H$969</f>
        <v>186716.585552682</v>
      </c>
      <c r="K969" s="12" t="n">
        <f aca="false">Assumptions!$B$74/(Assumptions!$B$20+Assumptions!$B$17+$B$969+$E$969+$J$969)</f>
        <v>42.7393378414047</v>
      </c>
      <c r="L969" s="12" t="n">
        <f aca="false">$C$969*(1-Assumptions!$B$75)</f>
        <v>31.9842233559929</v>
      </c>
      <c r="M969" s="12" t="n">
        <f aca="false">MIN($K$969,$L$969)</f>
        <v>31.9842233559929</v>
      </c>
      <c r="N969" s="12" t="str">
        <f aca="false">IF($K$969&lt;=$L$969,"cap","discount")</f>
        <v>discount</v>
      </c>
      <c r="O969" s="12" t="n">
        <f aca="false">Assumptions!$B$73/$M$969</f>
        <v>93796.2434356841</v>
      </c>
      <c r="P969" s="12" t="n">
        <f aca="false">MAX(Assumptions!$B$4,($A$6*(Assumptions!$B$20+$E$969+Assumptions!$B$17+$J$969+$O$969+$D$969)-Assumptions!$B$17)/(1-$A$6))</f>
        <v>587882.229488009</v>
      </c>
      <c r="Q969" s="12" t="n">
        <f aca="false">Assumptions!$B$20+$E$969+Assumptions!$B$17+$P$969+$J$969+$O$969+$D$969</f>
        <v>38327301.7652924</v>
      </c>
      <c r="R969" s="12" t="n">
        <f aca="false">IF($C$969&lt;Assumptions!$B$37,Assumptions!$B$37*(Assumptions!$B$21+Assumptions!$B$22/Assumptions!$B$37)/(Assumptions!$B$21+Assumptions!$B$22/$C$969),Assumptions!$B$37)</f>
        <v>1</v>
      </c>
      <c r="S969" s="12" t="n">
        <f aca="false">Assumptions!$B$38/$R$969</f>
        <v>1</v>
      </c>
      <c r="T969" s="12" t="n">
        <f aca="false">Assumptions!$B$39*$S$969</f>
        <v>5000000</v>
      </c>
      <c r="U969" s="12" t="n">
        <f aca="false">IF($C$969&lt;Assumptions!$B$42,Assumptions!$B$42*(Assumptions!$B$21+Assumptions!$B$22/Assumptions!$B$42)/(Assumptions!$B$21+Assumptions!$B$22/$C$969),Assumptions!$B$42)</f>
        <v>3</v>
      </c>
      <c r="V969" s="12" t="n">
        <f aca="false">Assumptions!$B$43/$U$969</f>
        <v>1</v>
      </c>
      <c r="W969" s="12" t="n">
        <f aca="false">Assumptions!$B$44*$V$969</f>
        <v>5000000</v>
      </c>
      <c r="X969" s="12" t="n">
        <f aca="false">IF($C$969&lt;Assumptions!$B$47,Assumptions!$B$47*(Assumptions!$B$21+Assumptions!$B$22/Assumptions!$B$47)/(Assumptions!$B$21+Assumptions!$B$22/$C$969),Assumptions!$B$47)</f>
        <v>10</v>
      </c>
      <c r="Y969" s="12" t="n">
        <f aca="false">Assumptions!$B$48/$X$969</f>
        <v>1</v>
      </c>
      <c r="Z969" s="12" t="n">
        <f aca="false">Assumptions!$B$49*$Y$969</f>
        <v>3000000</v>
      </c>
      <c r="AA969" s="12" t="n">
        <f aca="false">IF($C$969&lt;Assumptions!$B$52,Assumptions!$B$52*(Assumptions!$B$21+Assumptions!$B$22/Assumptions!$B$52)/(Assumptions!$B$21+Assumptions!$B$22/$C$969),Assumptions!$B$52)</f>
        <v>25</v>
      </c>
      <c r="AB969" s="12" t="n">
        <f aca="false">Assumptions!$B$53/$AA$969</f>
        <v>1</v>
      </c>
      <c r="AC969" s="12" t="n">
        <f aca="false">Assumptions!$B$54*$AB$969</f>
        <v>2400000</v>
      </c>
      <c r="AD969" s="12" t="n">
        <f aca="false">IF($C$969&lt;Assumptions!$B$57,Assumptions!$B$57*(Assumptions!$B$21+Assumptions!$B$22/Assumptions!$B$57)/(Assumptions!$B$21+Assumptions!$B$22/$C$969),Assumptions!$B$57)</f>
        <v>57.6817359540603</v>
      </c>
      <c r="AE969" s="12" t="n">
        <f aca="false">Assumptions!$B$58/$AD$969</f>
        <v>1.04019060812917</v>
      </c>
      <c r="AF969" s="12" t="n">
        <f aca="false">Assumptions!$B$59*$AE$969</f>
        <v>1733651.36027881</v>
      </c>
      <c r="AG969" s="12" t="n">
        <f aca="false">IF($C$969&lt;Assumptions!$B$62,Assumptions!$B$62*(Assumptions!$B$21+Assumptions!$B$22/Assumptions!$B$62)/(Assumptions!$B$21+Assumptions!$B$22/$C$969),Assumptions!$B$62)</f>
        <v>48.9126262367378</v>
      </c>
      <c r="AH969" s="12" t="n">
        <f aca="false">Assumptions!$B$63/$AG$969</f>
        <v>1.00502293134033</v>
      </c>
      <c r="AI969" s="12" t="n">
        <f aca="false">Assumptions!$B$64*$AH$969</f>
        <v>6133320.27733387</v>
      </c>
    </row>
    <row r="970" customFormat="false" ht="15" hidden="true" customHeight="false" outlineLevel="0" collapsed="false">
      <c r="A970" s="6" t="n">
        <f aca="false">ROW()-ROW($A$931)+Assumptions!$B$4</f>
        <v>39</v>
      </c>
      <c r="B970" s="12" t="n">
        <f aca="false">$P$969</f>
        <v>587882.229488009</v>
      </c>
      <c r="C970" s="12" t="n">
        <f aca="false">$C$4/(Assumptions!$B$16+$B$970)</f>
        <v>37.628498065874</v>
      </c>
      <c r="D970" s="12" t="n">
        <f aca="false">Assumptions!$B$7/$C$970</f>
        <v>797268.069203315</v>
      </c>
      <c r="E970" s="12" t="n">
        <f aca="false">$T$970+$W$970+$Z$970+$AC$970+$AF$970+$AI$970</f>
        <v>23266971.6376127</v>
      </c>
      <c r="F970" s="12" t="n">
        <f aca="false">Assumptions!$B$70/(Assumptions!$B$20+Assumptions!$B$17+$B$970+$E$970+$O$969)</f>
        <v>26.7785530953235</v>
      </c>
      <c r="G970" s="12" t="n">
        <f aca="false">$C$970*(1-Assumptions!$B$71)</f>
        <v>30.1027984526992</v>
      </c>
      <c r="H970" s="12" t="n">
        <f aca="false">MIN($F$970,$G$970)</f>
        <v>26.7785530953235</v>
      </c>
      <c r="I970" s="12" t="str">
        <f aca="false">IF($F$970&lt;=$G$970,"cap","discount")</f>
        <v>cap</v>
      </c>
      <c r="J970" s="12" t="n">
        <f aca="false">Assumptions!$B$69/$H$970</f>
        <v>186716.585552682</v>
      </c>
      <c r="K970" s="12" t="n">
        <f aca="false">Assumptions!$B$74/(Assumptions!$B$20+Assumptions!$B$17+$B$970+$E$970+$J$970)</f>
        <v>42.7393378414047</v>
      </c>
      <c r="L970" s="12" t="n">
        <f aca="false">$C$970*(1-Assumptions!$B$75)</f>
        <v>31.9842233559929</v>
      </c>
      <c r="M970" s="12" t="n">
        <f aca="false">MIN($K$970,$L$970)</f>
        <v>31.9842233559929</v>
      </c>
      <c r="N970" s="12" t="str">
        <f aca="false">IF($K$970&lt;=$L$970,"cap","discount")</f>
        <v>discount</v>
      </c>
      <c r="O970" s="12" t="n">
        <f aca="false">Assumptions!$B$73/$M$970</f>
        <v>93796.2434356841</v>
      </c>
      <c r="P970" s="12" t="n">
        <f aca="false">MAX(Assumptions!$B$4,($A$6*(Assumptions!$B$20+$E$970+Assumptions!$B$17+$J$970+$O$970+$D$970)-Assumptions!$B$17)/(1-$A$6))</f>
        <v>587882.229488009</v>
      </c>
      <c r="Q970" s="12" t="n">
        <f aca="false">Assumptions!$B$20+$E$970+Assumptions!$B$17+$P$970+$J$970+$O$970+$D$970</f>
        <v>38327301.7652924</v>
      </c>
      <c r="R970" s="12" t="n">
        <f aca="false">IF($C$970&lt;Assumptions!$B$37,Assumptions!$B$37*(Assumptions!$B$21+Assumptions!$B$22/Assumptions!$B$37)/(Assumptions!$B$21+Assumptions!$B$22/$C$970),Assumptions!$B$37)</f>
        <v>1</v>
      </c>
      <c r="S970" s="12" t="n">
        <f aca="false">Assumptions!$B$38/$R$970</f>
        <v>1</v>
      </c>
      <c r="T970" s="12" t="n">
        <f aca="false">Assumptions!$B$39*$S$970</f>
        <v>5000000</v>
      </c>
      <c r="U970" s="12" t="n">
        <f aca="false">IF($C$970&lt;Assumptions!$B$42,Assumptions!$B$42*(Assumptions!$B$21+Assumptions!$B$22/Assumptions!$B$42)/(Assumptions!$B$21+Assumptions!$B$22/$C$970),Assumptions!$B$42)</f>
        <v>3</v>
      </c>
      <c r="V970" s="12" t="n">
        <f aca="false">Assumptions!$B$43/$U$970</f>
        <v>1</v>
      </c>
      <c r="W970" s="12" t="n">
        <f aca="false">Assumptions!$B$44*$V$970</f>
        <v>5000000</v>
      </c>
      <c r="X970" s="12" t="n">
        <f aca="false">IF($C$970&lt;Assumptions!$B$47,Assumptions!$B$47*(Assumptions!$B$21+Assumptions!$B$22/Assumptions!$B$47)/(Assumptions!$B$21+Assumptions!$B$22/$C$970),Assumptions!$B$47)</f>
        <v>10</v>
      </c>
      <c r="Y970" s="12" t="n">
        <f aca="false">Assumptions!$B$48/$X$970</f>
        <v>1</v>
      </c>
      <c r="Z970" s="12" t="n">
        <f aca="false">Assumptions!$B$49*$Y$970</f>
        <v>3000000</v>
      </c>
      <c r="AA970" s="12" t="n">
        <f aca="false">IF($C$970&lt;Assumptions!$B$52,Assumptions!$B$52*(Assumptions!$B$21+Assumptions!$B$22/Assumptions!$B$52)/(Assumptions!$B$21+Assumptions!$B$22/$C$970),Assumptions!$B$52)</f>
        <v>25</v>
      </c>
      <c r="AB970" s="12" t="n">
        <f aca="false">Assumptions!$B$53/$AA$970</f>
        <v>1</v>
      </c>
      <c r="AC970" s="12" t="n">
        <f aca="false">Assumptions!$B$54*$AB$970</f>
        <v>2400000</v>
      </c>
      <c r="AD970" s="12" t="n">
        <f aca="false">IF($C$970&lt;Assumptions!$B$57,Assumptions!$B$57*(Assumptions!$B$21+Assumptions!$B$22/Assumptions!$B$57)/(Assumptions!$B$21+Assumptions!$B$22/$C$970),Assumptions!$B$57)</f>
        <v>57.6817359540603</v>
      </c>
      <c r="AE970" s="12" t="n">
        <f aca="false">Assumptions!$B$58/$AD$970</f>
        <v>1.04019060812917</v>
      </c>
      <c r="AF970" s="12" t="n">
        <f aca="false">Assumptions!$B$59*$AE$970</f>
        <v>1733651.36027881</v>
      </c>
      <c r="AG970" s="12" t="n">
        <f aca="false">IF($C$970&lt;Assumptions!$B$62,Assumptions!$B$62*(Assumptions!$B$21+Assumptions!$B$22/Assumptions!$B$62)/(Assumptions!$B$21+Assumptions!$B$22/$C$970),Assumptions!$B$62)</f>
        <v>48.9126262367378</v>
      </c>
      <c r="AH970" s="12" t="n">
        <f aca="false">Assumptions!$B$63/$AG$970</f>
        <v>1.00502293134033</v>
      </c>
      <c r="AI970" s="12" t="n">
        <f aca="false">Assumptions!$B$64*$AH$970</f>
        <v>6133320.27733387</v>
      </c>
    </row>
    <row r="971" customFormat="false" ht="15" hidden="true" customHeight="false" outlineLevel="0" collapsed="false">
      <c r="A971" s="6" t="n">
        <f aca="false">ROW()-ROW($A$931)+Assumptions!$B$4</f>
        <v>40</v>
      </c>
      <c r="B971" s="12" t="n">
        <f aca="false">$P$970</f>
        <v>587882.229488009</v>
      </c>
      <c r="C971" s="12" t="n">
        <f aca="false">$C$4/(Assumptions!$B$16+$B$971)</f>
        <v>37.628498065874</v>
      </c>
      <c r="D971" s="12" t="n">
        <f aca="false">Assumptions!$B$7/$C$971</f>
        <v>797268.069203315</v>
      </c>
      <c r="E971" s="12" t="n">
        <f aca="false">$T$971+$W$971+$Z$971+$AC$971+$AF$971+$AI$971</f>
        <v>23266971.6376127</v>
      </c>
      <c r="F971" s="12" t="n">
        <f aca="false">Assumptions!$B$70/(Assumptions!$B$20+Assumptions!$B$17+$B$971+$E$971+$O$970)</f>
        <v>26.7785530953235</v>
      </c>
      <c r="G971" s="12" t="n">
        <f aca="false">$C$971*(1-Assumptions!$B$71)</f>
        <v>30.1027984526992</v>
      </c>
      <c r="H971" s="12" t="n">
        <f aca="false">MIN($F$971,$G$971)</f>
        <v>26.7785530953235</v>
      </c>
      <c r="I971" s="12" t="str">
        <f aca="false">IF($F$971&lt;=$G$971,"cap","discount")</f>
        <v>cap</v>
      </c>
      <c r="J971" s="12" t="n">
        <f aca="false">Assumptions!$B$69/$H$971</f>
        <v>186716.585552682</v>
      </c>
      <c r="K971" s="12" t="n">
        <f aca="false">Assumptions!$B$74/(Assumptions!$B$20+Assumptions!$B$17+$B$971+$E$971+$J$971)</f>
        <v>42.7393378414047</v>
      </c>
      <c r="L971" s="12" t="n">
        <f aca="false">$C$971*(1-Assumptions!$B$75)</f>
        <v>31.9842233559929</v>
      </c>
      <c r="M971" s="12" t="n">
        <f aca="false">MIN($K$971,$L$971)</f>
        <v>31.9842233559929</v>
      </c>
      <c r="N971" s="12" t="str">
        <f aca="false">IF($K$971&lt;=$L$971,"cap","discount")</f>
        <v>discount</v>
      </c>
      <c r="O971" s="12" t="n">
        <f aca="false">Assumptions!$B$73/$M$971</f>
        <v>93796.2434356841</v>
      </c>
      <c r="P971" s="12" t="n">
        <f aca="false">MAX(Assumptions!$B$4,($A$6*(Assumptions!$B$20+$E$971+Assumptions!$B$17+$J$971+$O$971+$D$971)-Assumptions!$B$17)/(1-$A$6))</f>
        <v>587882.229488009</v>
      </c>
      <c r="Q971" s="12" t="n">
        <f aca="false">Assumptions!$B$20+$E$971+Assumptions!$B$17+$P$971+$J$971+$O$971+$D$971</f>
        <v>38327301.7652924</v>
      </c>
      <c r="R971" s="12" t="n">
        <f aca="false">IF($C$971&lt;Assumptions!$B$37,Assumptions!$B$37*(Assumptions!$B$21+Assumptions!$B$22/Assumptions!$B$37)/(Assumptions!$B$21+Assumptions!$B$22/$C$971),Assumptions!$B$37)</f>
        <v>1</v>
      </c>
      <c r="S971" s="12" t="n">
        <f aca="false">Assumptions!$B$38/$R$971</f>
        <v>1</v>
      </c>
      <c r="T971" s="12" t="n">
        <f aca="false">Assumptions!$B$39*$S$971</f>
        <v>5000000</v>
      </c>
      <c r="U971" s="12" t="n">
        <f aca="false">IF($C$971&lt;Assumptions!$B$42,Assumptions!$B$42*(Assumptions!$B$21+Assumptions!$B$22/Assumptions!$B$42)/(Assumptions!$B$21+Assumptions!$B$22/$C$971),Assumptions!$B$42)</f>
        <v>3</v>
      </c>
      <c r="V971" s="12" t="n">
        <f aca="false">Assumptions!$B$43/$U$971</f>
        <v>1</v>
      </c>
      <c r="W971" s="12" t="n">
        <f aca="false">Assumptions!$B$44*$V$971</f>
        <v>5000000</v>
      </c>
      <c r="X971" s="12" t="n">
        <f aca="false">IF($C$971&lt;Assumptions!$B$47,Assumptions!$B$47*(Assumptions!$B$21+Assumptions!$B$22/Assumptions!$B$47)/(Assumptions!$B$21+Assumptions!$B$22/$C$971),Assumptions!$B$47)</f>
        <v>10</v>
      </c>
      <c r="Y971" s="12" t="n">
        <f aca="false">Assumptions!$B$48/$X$971</f>
        <v>1</v>
      </c>
      <c r="Z971" s="12" t="n">
        <f aca="false">Assumptions!$B$49*$Y$971</f>
        <v>3000000</v>
      </c>
      <c r="AA971" s="12" t="n">
        <f aca="false">IF($C$971&lt;Assumptions!$B$52,Assumptions!$B$52*(Assumptions!$B$21+Assumptions!$B$22/Assumptions!$B$52)/(Assumptions!$B$21+Assumptions!$B$22/$C$971),Assumptions!$B$52)</f>
        <v>25</v>
      </c>
      <c r="AB971" s="12" t="n">
        <f aca="false">Assumptions!$B$53/$AA$971</f>
        <v>1</v>
      </c>
      <c r="AC971" s="12" t="n">
        <f aca="false">Assumptions!$B$54*$AB$971</f>
        <v>2400000</v>
      </c>
      <c r="AD971" s="12" t="n">
        <f aca="false">IF($C$971&lt;Assumptions!$B$57,Assumptions!$B$57*(Assumptions!$B$21+Assumptions!$B$22/Assumptions!$B$57)/(Assumptions!$B$21+Assumptions!$B$22/$C$971),Assumptions!$B$57)</f>
        <v>57.6817359540603</v>
      </c>
      <c r="AE971" s="12" t="n">
        <f aca="false">Assumptions!$B$58/$AD$971</f>
        <v>1.04019060812917</v>
      </c>
      <c r="AF971" s="12" t="n">
        <f aca="false">Assumptions!$B$59*$AE$971</f>
        <v>1733651.36027881</v>
      </c>
      <c r="AG971" s="12" t="n">
        <f aca="false">IF($C$971&lt;Assumptions!$B$62,Assumptions!$B$62*(Assumptions!$B$21+Assumptions!$B$22/Assumptions!$B$62)/(Assumptions!$B$21+Assumptions!$B$22/$C$971),Assumptions!$B$62)</f>
        <v>48.9126262367378</v>
      </c>
      <c r="AH971" s="12" t="n">
        <f aca="false">Assumptions!$B$63/$AG$971</f>
        <v>1.00502293134033</v>
      </c>
      <c r="AI971" s="12" t="n">
        <f aca="false">Assumptions!$B$64*$AH$971</f>
        <v>6133320.27733387</v>
      </c>
    </row>
    <row r="972" customFormat="false" ht="15" hidden="true" customHeight="false" outlineLevel="0" collapsed="false">
      <c r="A972" s="6" t="n">
        <f aca="false">ROW()-ROW($A$931)+Assumptions!$B$4</f>
        <v>41</v>
      </c>
      <c r="B972" s="12" t="n">
        <f aca="false">$P$971</f>
        <v>587882.229488009</v>
      </c>
      <c r="C972" s="12" t="n">
        <f aca="false">$C$4/(Assumptions!$B$16+$B$972)</f>
        <v>37.628498065874</v>
      </c>
      <c r="D972" s="12" t="n">
        <f aca="false">Assumptions!$B$7/$C$972</f>
        <v>797268.069203315</v>
      </c>
      <c r="E972" s="12" t="n">
        <f aca="false">$T$972+$W$972+$Z$972+$AC$972+$AF$972+$AI$972</f>
        <v>23266971.6376127</v>
      </c>
      <c r="F972" s="12" t="n">
        <f aca="false">Assumptions!$B$70/(Assumptions!$B$20+Assumptions!$B$17+$B$972+$E$972+$O$971)</f>
        <v>26.7785530953235</v>
      </c>
      <c r="G972" s="12" t="n">
        <f aca="false">$C$972*(1-Assumptions!$B$71)</f>
        <v>30.1027984526992</v>
      </c>
      <c r="H972" s="12" t="n">
        <f aca="false">MIN($F$972,$G$972)</f>
        <v>26.7785530953235</v>
      </c>
      <c r="I972" s="12" t="str">
        <f aca="false">IF($F$972&lt;=$G$972,"cap","discount")</f>
        <v>cap</v>
      </c>
      <c r="J972" s="12" t="n">
        <f aca="false">Assumptions!$B$69/$H$972</f>
        <v>186716.585552682</v>
      </c>
      <c r="K972" s="12" t="n">
        <f aca="false">Assumptions!$B$74/(Assumptions!$B$20+Assumptions!$B$17+$B$972+$E$972+$J$972)</f>
        <v>42.7393378414047</v>
      </c>
      <c r="L972" s="12" t="n">
        <f aca="false">$C$972*(1-Assumptions!$B$75)</f>
        <v>31.9842233559929</v>
      </c>
      <c r="M972" s="12" t="n">
        <f aca="false">MIN($K$972,$L$972)</f>
        <v>31.9842233559929</v>
      </c>
      <c r="N972" s="12" t="str">
        <f aca="false">IF($K$972&lt;=$L$972,"cap","discount")</f>
        <v>discount</v>
      </c>
      <c r="O972" s="12" t="n">
        <f aca="false">Assumptions!$B$73/$M$972</f>
        <v>93796.2434356841</v>
      </c>
      <c r="P972" s="12" t="n">
        <f aca="false">MAX(Assumptions!$B$4,($A$6*(Assumptions!$B$20+$E$972+Assumptions!$B$17+$J$972+$O$972+$D$972)-Assumptions!$B$17)/(1-$A$6))</f>
        <v>587882.229488009</v>
      </c>
      <c r="Q972" s="12" t="n">
        <f aca="false">Assumptions!$B$20+$E$972+Assumptions!$B$17+$P$972+$J$972+$O$972+$D$972</f>
        <v>38327301.7652924</v>
      </c>
      <c r="R972" s="12" t="n">
        <f aca="false">IF($C$972&lt;Assumptions!$B$37,Assumptions!$B$37*(Assumptions!$B$21+Assumptions!$B$22/Assumptions!$B$37)/(Assumptions!$B$21+Assumptions!$B$22/$C$972),Assumptions!$B$37)</f>
        <v>1</v>
      </c>
      <c r="S972" s="12" t="n">
        <f aca="false">Assumptions!$B$38/$R$972</f>
        <v>1</v>
      </c>
      <c r="T972" s="12" t="n">
        <f aca="false">Assumptions!$B$39*$S$972</f>
        <v>5000000</v>
      </c>
      <c r="U972" s="12" t="n">
        <f aca="false">IF($C$972&lt;Assumptions!$B$42,Assumptions!$B$42*(Assumptions!$B$21+Assumptions!$B$22/Assumptions!$B$42)/(Assumptions!$B$21+Assumptions!$B$22/$C$972),Assumptions!$B$42)</f>
        <v>3</v>
      </c>
      <c r="V972" s="12" t="n">
        <f aca="false">Assumptions!$B$43/$U$972</f>
        <v>1</v>
      </c>
      <c r="W972" s="12" t="n">
        <f aca="false">Assumptions!$B$44*$V$972</f>
        <v>5000000</v>
      </c>
      <c r="X972" s="12" t="n">
        <f aca="false">IF($C$972&lt;Assumptions!$B$47,Assumptions!$B$47*(Assumptions!$B$21+Assumptions!$B$22/Assumptions!$B$47)/(Assumptions!$B$21+Assumptions!$B$22/$C$972),Assumptions!$B$47)</f>
        <v>10</v>
      </c>
      <c r="Y972" s="12" t="n">
        <f aca="false">Assumptions!$B$48/$X$972</f>
        <v>1</v>
      </c>
      <c r="Z972" s="12" t="n">
        <f aca="false">Assumptions!$B$49*$Y$972</f>
        <v>3000000</v>
      </c>
      <c r="AA972" s="12" t="n">
        <f aca="false">IF($C$972&lt;Assumptions!$B$52,Assumptions!$B$52*(Assumptions!$B$21+Assumptions!$B$22/Assumptions!$B$52)/(Assumptions!$B$21+Assumptions!$B$22/$C$972),Assumptions!$B$52)</f>
        <v>25</v>
      </c>
      <c r="AB972" s="12" t="n">
        <f aca="false">Assumptions!$B$53/$AA$972</f>
        <v>1</v>
      </c>
      <c r="AC972" s="12" t="n">
        <f aca="false">Assumptions!$B$54*$AB$972</f>
        <v>2400000</v>
      </c>
      <c r="AD972" s="12" t="n">
        <f aca="false">IF($C$972&lt;Assumptions!$B$57,Assumptions!$B$57*(Assumptions!$B$21+Assumptions!$B$22/Assumptions!$B$57)/(Assumptions!$B$21+Assumptions!$B$22/$C$972),Assumptions!$B$57)</f>
        <v>57.6817359540603</v>
      </c>
      <c r="AE972" s="12" t="n">
        <f aca="false">Assumptions!$B$58/$AD$972</f>
        <v>1.04019060812917</v>
      </c>
      <c r="AF972" s="12" t="n">
        <f aca="false">Assumptions!$B$59*$AE$972</f>
        <v>1733651.36027881</v>
      </c>
      <c r="AG972" s="12" t="n">
        <f aca="false">IF($C$972&lt;Assumptions!$B$62,Assumptions!$B$62*(Assumptions!$B$21+Assumptions!$B$22/Assumptions!$B$62)/(Assumptions!$B$21+Assumptions!$B$22/$C$972),Assumptions!$B$62)</f>
        <v>48.9126262367378</v>
      </c>
      <c r="AH972" s="12" t="n">
        <f aca="false">Assumptions!$B$63/$AG$972</f>
        <v>1.00502293134033</v>
      </c>
      <c r="AI972" s="12" t="n">
        <f aca="false">Assumptions!$B$64*$AH$972</f>
        <v>6133320.27733387</v>
      </c>
    </row>
    <row r="973" customFormat="false" ht="15" hidden="true" customHeight="false" outlineLevel="0" collapsed="false">
      <c r="A973" s="6" t="n">
        <f aca="false">ROW()-ROW($A$931)+Assumptions!$B$4</f>
        <v>42</v>
      </c>
      <c r="B973" s="12" t="n">
        <f aca="false">$P$972</f>
        <v>587882.229488009</v>
      </c>
      <c r="C973" s="12" t="n">
        <f aca="false">$C$4/(Assumptions!$B$16+$B$973)</f>
        <v>37.628498065874</v>
      </c>
      <c r="D973" s="12" t="n">
        <f aca="false">Assumptions!$B$7/$C$973</f>
        <v>797268.069203315</v>
      </c>
      <c r="E973" s="12" t="n">
        <f aca="false">$T$973+$W$973+$Z$973+$AC$973+$AF$973+$AI$973</f>
        <v>23266971.6376127</v>
      </c>
      <c r="F973" s="12" t="n">
        <f aca="false">Assumptions!$B$70/(Assumptions!$B$20+Assumptions!$B$17+$B$973+$E$973+$O$972)</f>
        <v>26.7785530953235</v>
      </c>
      <c r="G973" s="12" t="n">
        <f aca="false">$C$973*(1-Assumptions!$B$71)</f>
        <v>30.1027984526992</v>
      </c>
      <c r="H973" s="12" t="n">
        <f aca="false">MIN($F$973,$G$973)</f>
        <v>26.7785530953235</v>
      </c>
      <c r="I973" s="12" t="str">
        <f aca="false">IF($F$973&lt;=$G$973,"cap","discount")</f>
        <v>cap</v>
      </c>
      <c r="J973" s="12" t="n">
        <f aca="false">Assumptions!$B$69/$H$973</f>
        <v>186716.585552682</v>
      </c>
      <c r="K973" s="12" t="n">
        <f aca="false">Assumptions!$B$74/(Assumptions!$B$20+Assumptions!$B$17+$B$973+$E$973+$J$973)</f>
        <v>42.7393378414047</v>
      </c>
      <c r="L973" s="12" t="n">
        <f aca="false">$C$973*(1-Assumptions!$B$75)</f>
        <v>31.9842233559929</v>
      </c>
      <c r="M973" s="12" t="n">
        <f aca="false">MIN($K$973,$L$973)</f>
        <v>31.9842233559929</v>
      </c>
      <c r="N973" s="12" t="str">
        <f aca="false">IF($K$973&lt;=$L$973,"cap","discount")</f>
        <v>discount</v>
      </c>
      <c r="O973" s="12" t="n">
        <f aca="false">Assumptions!$B$73/$M$973</f>
        <v>93796.2434356841</v>
      </c>
      <c r="P973" s="12" t="n">
        <f aca="false">MAX(Assumptions!$B$4,($A$6*(Assumptions!$B$20+$E$973+Assumptions!$B$17+$J$973+$O$973+$D$973)-Assumptions!$B$17)/(1-$A$6))</f>
        <v>587882.229488009</v>
      </c>
      <c r="Q973" s="12" t="n">
        <f aca="false">Assumptions!$B$20+$E$973+Assumptions!$B$17+$P$973+$J$973+$O$973+$D$973</f>
        <v>38327301.7652924</v>
      </c>
      <c r="R973" s="12" t="n">
        <f aca="false">IF($C$973&lt;Assumptions!$B$37,Assumptions!$B$37*(Assumptions!$B$21+Assumptions!$B$22/Assumptions!$B$37)/(Assumptions!$B$21+Assumptions!$B$22/$C$973),Assumptions!$B$37)</f>
        <v>1</v>
      </c>
      <c r="S973" s="12" t="n">
        <f aca="false">Assumptions!$B$38/$R$973</f>
        <v>1</v>
      </c>
      <c r="T973" s="12" t="n">
        <f aca="false">Assumptions!$B$39*$S$973</f>
        <v>5000000</v>
      </c>
      <c r="U973" s="12" t="n">
        <f aca="false">IF($C$973&lt;Assumptions!$B$42,Assumptions!$B$42*(Assumptions!$B$21+Assumptions!$B$22/Assumptions!$B$42)/(Assumptions!$B$21+Assumptions!$B$22/$C$973),Assumptions!$B$42)</f>
        <v>3</v>
      </c>
      <c r="V973" s="12" t="n">
        <f aca="false">Assumptions!$B$43/$U$973</f>
        <v>1</v>
      </c>
      <c r="W973" s="12" t="n">
        <f aca="false">Assumptions!$B$44*$V$973</f>
        <v>5000000</v>
      </c>
      <c r="X973" s="12" t="n">
        <f aca="false">IF($C$973&lt;Assumptions!$B$47,Assumptions!$B$47*(Assumptions!$B$21+Assumptions!$B$22/Assumptions!$B$47)/(Assumptions!$B$21+Assumptions!$B$22/$C$973),Assumptions!$B$47)</f>
        <v>10</v>
      </c>
      <c r="Y973" s="12" t="n">
        <f aca="false">Assumptions!$B$48/$X$973</f>
        <v>1</v>
      </c>
      <c r="Z973" s="12" t="n">
        <f aca="false">Assumptions!$B$49*$Y$973</f>
        <v>3000000</v>
      </c>
      <c r="AA973" s="12" t="n">
        <f aca="false">IF($C$973&lt;Assumptions!$B$52,Assumptions!$B$52*(Assumptions!$B$21+Assumptions!$B$22/Assumptions!$B$52)/(Assumptions!$B$21+Assumptions!$B$22/$C$973),Assumptions!$B$52)</f>
        <v>25</v>
      </c>
      <c r="AB973" s="12" t="n">
        <f aca="false">Assumptions!$B$53/$AA$973</f>
        <v>1</v>
      </c>
      <c r="AC973" s="12" t="n">
        <f aca="false">Assumptions!$B$54*$AB$973</f>
        <v>2400000</v>
      </c>
      <c r="AD973" s="12" t="n">
        <f aca="false">IF($C$973&lt;Assumptions!$B$57,Assumptions!$B$57*(Assumptions!$B$21+Assumptions!$B$22/Assumptions!$B$57)/(Assumptions!$B$21+Assumptions!$B$22/$C$973),Assumptions!$B$57)</f>
        <v>57.6817359540603</v>
      </c>
      <c r="AE973" s="12" t="n">
        <f aca="false">Assumptions!$B$58/$AD$973</f>
        <v>1.04019060812917</v>
      </c>
      <c r="AF973" s="12" t="n">
        <f aca="false">Assumptions!$B$59*$AE$973</f>
        <v>1733651.36027881</v>
      </c>
      <c r="AG973" s="12" t="n">
        <f aca="false">IF($C$973&lt;Assumptions!$B$62,Assumptions!$B$62*(Assumptions!$B$21+Assumptions!$B$22/Assumptions!$B$62)/(Assumptions!$B$21+Assumptions!$B$22/$C$973),Assumptions!$B$62)</f>
        <v>48.9126262367378</v>
      </c>
      <c r="AH973" s="12" t="n">
        <f aca="false">Assumptions!$B$63/$AG$973</f>
        <v>1.00502293134033</v>
      </c>
      <c r="AI973" s="12" t="n">
        <f aca="false">Assumptions!$B$64*$AH$973</f>
        <v>6133320.27733387</v>
      </c>
    </row>
    <row r="974" customFormat="false" ht="15" hidden="true" customHeight="false" outlineLevel="0" collapsed="false">
      <c r="A974" s="6" t="n">
        <f aca="false">ROW()-ROW($A$931)+Assumptions!$B$4</f>
        <v>43</v>
      </c>
      <c r="B974" s="12" t="n">
        <f aca="false">$P$973</f>
        <v>587882.229488009</v>
      </c>
      <c r="C974" s="12" t="n">
        <f aca="false">$C$4/(Assumptions!$B$16+$B$974)</f>
        <v>37.628498065874</v>
      </c>
      <c r="D974" s="12" t="n">
        <f aca="false">Assumptions!$B$7/$C$974</f>
        <v>797268.069203315</v>
      </c>
      <c r="E974" s="12" t="n">
        <f aca="false">$T$974+$W$974+$Z$974+$AC$974+$AF$974+$AI$974</f>
        <v>23266971.6376127</v>
      </c>
      <c r="F974" s="12" t="n">
        <f aca="false">Assumptions!$B$70/(Assumptions!$B$20+Assumptions!$B$17+$B$974+$E$974+$O$973)</f>
        <v>26.7785530953235</v>
      </c>
      <c r="G974" s="12" t="n">
        <f aca="false">$C$974*(1-Assumptions!$B$71)</f>
        <v>30.1027984526992</v>
      </c>
      <c r="H974" s="12" t="n">
        <f aca="false">MIN($F$974,$G$974)</f>
        <v>26.7785530953235</v>
      </c>
      <c r="I974" s="12" t="str">
        <f aca="false">IF($F$974&lt;=$G$974,"cap","discount")</f>
        <v>cap</v>
      </c>
      <c r="J974" s="12" t="n">
        <f aca="false">Assumptions!$B$69/$H$974</f>
        <v>186716.585552682</v>
      </c>
      <c r="K974" s="12" t="n">
        <f aca="false">Assumptions!$B$74/(Assumptions!$B$20+Assumptions!$B$17+$B$974+$E$974+$J$974)</f>
        <v>42.7393378414047</v>
      </c>
      <c r="L974" s="12" t="n">
        <f aca="false">$C$974*(1-Assumptions!$B$75)</f>
        <v>31.9842233559929</v>
      </c>
      <c r="M974" s="12" t="n">
        <f aca="false">MIN($K$974,$L$974)</f>
        <v>31.9842233559929</v>
      </c>
      <c r="N974" s="12" t="str">
        <f aca="false">IF($K$974&lt;=$L$974,"cap","discount")</f>
        <v>discount</v>
      </c>
      <c r="O974" s="12" t="n">
        <f aca="false">Assumptions!$B$73/$M$974</f>
        <v>93796.2434356841</v>
      </c>
      <c r="P974" s="12" t="n">
        <f aca="false">MAX(Assumptions!$B$4,($A$6*(Assumptions!$B$20+$E$974+Assumptions!$B$17+$J$974+$O$974+$D$974)-Assumptions!$B$17)/(1-$A$6))</f>
        <v>587882.229488009</v>
      </c>
      <c r="Q974" s="12" t="n">
        <f aca="false">Assumptions!$B$20+$E$974+Assumptions!$B$17+$P$974+$J$974+$O$974+$D$974</f>
        <v>38327301.7652924</v>
      </c>
      <c r="R974" s="12" t="n">
        <f aca="false">IF($C$974&lt;Assumptions!$B$37,Assumptions!$B$37*(Assumptions!$B$21+Assumptions!$B$22/Assumptions!$B$37)/(Assumptions!$B$21+Assumptions!$B$22/$C$974),Assumptions!$B$37)</f>
        <v>1</v>
      </c>
      <c r="S974" s="12" t="n">
        <f aca="false">Assumptions!$B$38/$R$974</f>
        <v>1</v>
      </c>
      <c r="T974" s="12" t="n">
        <f aca="false">Assumptions!$B$39*$S$974</f>
        <v>5000000</v>
      </c>
      <c r="U974" s="12" t="n">
        <f aca="false">IF($C$974&lt;Assumptions!$B$42,Assumptions!$B$42*(Assumptions!$B$21+Assumptions!$B$22/Assumptions!$B$42)/(Assumptions!$B$21+Assumptions!$B$22/$C$974),Assumptions!$B$42)</f>
        <v>3</v>
      </c>
      <c r="V974" s="12" t="n">
        <f aca="false">Assumptions!$B$43/$U$974</f>
        <v>1</v>
      </c>
      <c r="W974" s="12" t="n">
        <f aca="false">Assumptions!$B$44*$V$974</f>
        <v>5000000</v>
      </c>
      <c r="X974" s="12" t="n">
        <f aca="false">IF($C$974&lt;Assumptions!$B$47,Assumptions!$B$47*(Assumptions!$B$21+Assumptions!$B$22/Assumptions!$B$47)/(Assumptions!$B$21+Assumptions!$B$22/$C$974),Assumptions!$B$47)</f>
        <v>10</v>
      </c>
      <c r="Y974" s="12" t="n">
        <f aca="false">Assumptions!$B$48/$X$974</f>
        <v>1</v>
      </c>
      <c r="Z974" s="12" t="n">
        <f aca="false">Assumptions!$B$49*$Y$974</f>
        <v>3000000</v>
      </c>
      <c r="AA974" s="12" t="n">
        <f aca="false">IF($C$974&lt;Assumptions!$B$52,Assumptions!$B$52*(Assumptions!$B$21+Assumptions!$B$22/Assumptions!$B$52)/(Assumptions!$B$21+Assumptions!$B$22/$C$974),Assumptions!$B$52)</f>
        <v>25</v>
      </c>
      <c r="AB974" s="12" t="n">
        <f aca="false">Assumptions!$B$53/$AA$974</f>
        <v>1</v>
      </c>
      <c r="AC974" s="12" t="n">
        <f aca="false">Assumptions!$B$54*$AB$974</f>
        <v>2400000</v>
      </c>
      <c r="AD974" s="12" t="n">
        <f aca="false">IF($C$974&lt;Assumptions!$B$57,Assumptions!$B$57*(Assumptions!$B$21+Assumptions!$B$22/Assumptions!$B$57)/(Assumptions!$B$21+Assumptions!$B$22/$C$974),Assumptions!$B$57)</f>
        <v>57.6817359540603</v>
      </c>
      <c r="AE974" s="12" t="n">
        <f aca="false">Assumptions!$B$58/$AD$974</f>
        <v>1.04019060812917</v>
      </c>
      <c r="AF974" s="12" t="n">
        <f aca="false">Assumptions!$B$59*$AE$974</f>
        <v>1733651.36027881</v>
      </c>
      <c r="AG974" s="12" t="n">
        <f aca="false">IF($C$974&lt;Assumptions!$B$62,Assumptions!$B$62*(Assumptions!$B$21+Assumptions!$B$22/Assumptions!$B$62)/(Assumptions!$B$21+Assumptions!$B$22/$C$974),Assumptions!$B$62)</f>
        <v>48.9126262367378</v>
      </c>
      <c r="AH974" s="12" t="n">
        <f aca="false">Assumptions!$B$63/$AG$974</f>
        <v>1.00502293134033</v>
      </c>
      <c r="AI974" s="12" t="n">
        <f aca="false">Assumptions!$B$64*$AH$974</f>
        <v>6133320.27733387</v>
      </c>
    </row>
    <row r="975" customFormat="false" ht="15" hidden="true" customHeight="false" outlineLevel="0" collapsed="false">
      <c r="A975" s="6" t="n">
        <f aca="false">ROW()-ROW($A$931)+Assumptions!$B$4</f>
        <v>44</v>
      </c>
      <c r="B975" s="12" t="n">
        <f aca="false">$P$974</f>
        <v>587882.229488009</v>
      </c>
      <c r="C975" s="12" t="n">
        <f aca="false">$C$4/(Assumptions!$B$16+$B$975)</f>
        <v>37.628498065874</v>
      </c>
      <c r="D975" s="12" t="n">
        <f aca="false">Assumptions!$B$7/$C$975</f>
        <v>797268.069203315</v>
      </c>
      <c r="E975" s="12" t="n">
        <f aca="false">$T$975+$W$975+$Z$975+$AC$975+$AF$975+$AI$975</f>
        <v>23266971.6376127</v>
      </c>
      <c r="F975" s="12" t="n">
        <f aca="false">Assumptions!$B$70/(Assumptions!$B$20+Assumptions!$B$17+$B$975+$E$975+$O$974)</f>
        <v>26.7785530953235</v>
      </c>
      <c r="G975" s="12" t="n">
        <f aca="false">$C$975*(1-Assumptions!$B$71)</f>
        <v>30.1027984526992</v>
      </c>
      <c r="H975" s="12" t="n">
        <f aca="false">MIN($F$975,$G$975)</f>
        <v>26.7785530953235</v>
      </c>
      <c r="I975" s="12" t="str">
        <f aca="false">IF($F$975&lt;=$G$975,"cap","discount")</f>
        <v>cap</v>
      </c>
      <c r="J975" s="12" t="n">
        <f aca="false">Assumptions!$B$69/$H$975</f>
        <v>186716.585552682</v>
      </c>
      <c r="K975" s="12" t="n">
        <f aca="false">Assumptions!$B$74/(Assumptions!$B$20+Assumptions!$B$17+$B$975+$E$975+$J$975)</f>
        <v>42.7393378414047</v>
      </c>
      <c r="L975" s="12" t="n">
        <f aca="false">$C$975*(1-Assumptions!$B$75)</f>
        <v>31.9842233559929</v>
      </c>
      <c r="M975" s="12" t="n">
        <f aca="false">MIN($K$975,$L$975)</f>
        <v>31.9842233559929</v>
      </c>
      <c r="N975" s="12" t="str">
        <f aca="false">IF($K$975&lt;=$L$975,"cap","discount")</f>
        <v>discount</v>
      </c>
      <c r="O975" s="12" t="n">
        <f aca="false">Assumptions!$B$73/$M$975</f>
        <v>93796.2434356841</v>
      </c>
      <c r="P975" s="12" t="n">
        <f aca="false">MAX(Assumptions!$B$4,($A$6*(Assumptions!$B$20+$E$975+Assumptions!$B$17+$J$975+$O$975+$D$975)-Assumptions!$B$17)/(1-$A$6))</f>
        <v>587882.229488009</v>
      </c>
      <c r="Q975" s="12" t="n">
        <f aca="false">Assumptions!$B$20+$E$975+Assumptions!$B$17+$P$975+$J$975+$O$975+$D$975</f>
        <v>38327301.7652924</v>
      </c>
      <c r="R975" s="12" t="n">
        <f aca="false">IF($C$975&lt;Assumptions!$B$37,Assumptions!$B$37*(Assumptions!$B$21+Assumptions!$B$22/Assumptions!$B$37)/(Assumptions!$B$21+Assumptions!$B$22/$C$975),Assumptions!$B$37)</f>
        <v>1</v>
      </c>
      <c r="S975" s="12" t="n">
        <f aca="false">Assumptions!$B$38/$R$975</f>
        <v>1</v>
      </c>
      <c r="T975" s="12" t="n">
        <f aca="false">Assumptions!$B$39*$S$975</f>
        <v>5000000</v>
      </c>
      <c r="U975" s="12" t="n">
        <f aca="false">IF($C$975&lt;Assumptions!$B$42,Assumptions!$B$42*(Assumptions!$B$21+Assumptions!$B$22/Assumptions!$B$42)/(Assumptions!$B$21+Assumptions!$B$22/$C$975),Assumptions!$B$42)</f>
        <v>3</v>
      </c>
      <c r="V975" s="12" t="n">
        <f aca="false">Assumptions!$B$43/$U$975</f>
        <v>1</v>
      </c>
      <c r="W975" s="12" t="n">
        <f aca="false">Assumptions!$B$44*$V$975</f>
        <v>5000000</v>
      </c>
      <c r="X975" s="12" t="n">
        <f aca="false">IF($C$975&lt;Assumptions!$B$47,Assumptions!$B$47*(Assumptions!$B$21+Assumptions!$B$22/Assumptions!$B$47)/(Assumptions!$B$21+Assumptions!$B$22/$C$975),Assumptions!$B$47)</f>
        <v>10</v>
      </c>
      <c r="Y975" s="12" t="n">
        <f aca="false">Assumptions!$B$48/$X$975</f>
        <v>1</v>
      </c>
      <c r="Z975" s="12" t="n">
        <f aca="false">Assumptions!$B$49*$Y$975</f>
        <v>3000000</v>
      </c>
      <c r="AA975" s="12" t="n">
        <f aca="false">IF($C$975&lt;Assumptions!$B$52,Assumptions!$B$52*(Assumptions!$B$21+Assumptions!$B$22/Assumptions!$B$52)/(Assumptions!$B$21+Assumptions!$B$22/$C$975),Assumptions!$B$52)</f>
        <v>25</v>
      </c>
      <c r="AB975" s="12" t="n">
        <f aca="false">Assumptions!$B$53/$AA$975</f>
        <v>1</v>
      </c>
      <c r="AC975" s="12" t="n">
        <f aca="false">Assumptions!$B$54*$AB$975</f>
        <v>2400000</v>
      </c>
      <c r="AD975" s="12" t="n">
        <f aca="false">IF($C$975&lt;Assumptions!$B$57,Assumptions!$B$57*(Assumptions!$B$21+Assumptions!$B$22/Assumptions!$B$57)/(Assumptions!$B$21+Assumptions!$B$22/$C$975),Assumptions!$B$57)</f>
        <v>57.6817359540603</v>
      </c>
      <c r="AE975" s="12" t="n">
        <f aca="false">Assumptions!$B$58/$AD$975</f>
        <v>1.04019060812917</v>
      </c>
      <c r="AF975" s="12" t="n">
        <f aca="false">Assumptions!$B$59*$AE$975</f>
        <v>1733651.36027881</v>
      </c>
      <c r="AG975" s="12" t="n">
        <f aca="false">IF($C$975&lt;Assumptions!$B$62,Assumptions!$B$62*(Assumptions!$B$21+Assumptions!$B$22/Assumptions!$B$62)/(Assumptions!$B$21+Assumptions!$B$22/$C$975),Assumptions!$B$62)</f>
        <v>48.9126262367378</v>
      </c>
      <c r="AH975" s="12" t="n">
        <f aca="false">Assumptions!$B$63/$AG$975</f>
        <v>1.00502293134033</v>
      </c>
      <c r="AI975" s="12" t="n">
        <f aca="false">Assumptions!$B$64*$AH$975</f>
        <v>6133320.27733387</v>
      </c>
    </row>
    <row r="976" customFormat="false" ht="15" hidden="true" customHeight="false" outlineLevel="0" collapsed="false">
      <c r="A976" s="6" t="n">
        <f aca="false">ROW()-ROW($A$931)+Assumptions!$B$4</f>
        <v>45</v>
      </c>
      <c r="B976" s="12" t="n">
        <f aca="false">$P$975</f>
        <v>587882.229488009</v>
      </c>
      <c r="C976" s="12" t="n">
        <f aca="false">$C$4/(Assumptions!$B$16+$B$976)</f>
        <v>37.628498065874</v>
      </c>
      <c r="D976" s="12" t="n">
        <f aca="false">Assumptions!$B$7/$C$976</f>
        <v>797268.069203315</v>
      </c>
      <c r="E976" s="12" t="n">
        <f aca="false">$T$976+$W$976+$Z$976+$AC$976+$AF$976+$AI$976</f>
        <v>23266971.6376127</v>
      </c>
      <c r="F976" s="12" t="n">
        <f aca="false">Assumptions!$B$70/(Assumptions!$B$20+Assumptions!$B$17+$B$976+$E$976+$O$975)</f>
        <v>26.7785530953235</v>
      </c>
      <c r="G976" s="12" t="n">
        <f aca="false">$C$976*(1-Assumptions!$B$71)</f>
        <v>30.1027984526992</v>
      </c>
      <c r="H976" s="12" t="n">
        <f aca="false">MIN($F$976,$G$976)</f>
        <v>26.7785530953235</v>
      </c>
      <c r="I976" s="12" t="str">
        <f aca="false">IF($F$976&lt;=$G$976,"cap","discount")</f>
        <v>cap</v>
      </c>
      <c r="J976" s="12" t="n">
        <f aca="false">Assumptions!$B$69/$H$976</f>
        <v>186716.585552682</v>
      </c>
      <c r="K976" s="12" t="n">
        <f aca="false">Assumptions!$B$74/(Assumptions!$B$20+Assumptions!$B$17+$B$976+$E$976+$J$976)</f>
        <v>42.7393378414047</v>
      </c>
      <c r="L976" s="12" t="n">
        <f aca="false">$C$976*(1-Assumptions!$B$75)</f>
        <v>31.9842233559929</v>
      </c>
      <c r="M976" s="12" t="n">
        <f aca="false">MIN($K$976,$L$976)</f>
        <v>31.9842233559929</v>
      </c>
      <c r="N976" s="12" t="str">
        <f aca="false">IF($K$976&lt;=$L$976,"cap","discount")</f>
        <v>discount</v>
      </c>
      <c r="O976" s="12" t="n">
        <f aca="false">Assumptions!$B$73/$M$976</f>
        <v>93796.2434356841</v>
      </c>
      <c r="P976" s="12" t="n">
        <f aca="false">MAX(Assumptions!$B$4,($A$6*(Assumptions!$B$20+$E$976+Assumptions!$B$17+$J$976+$O$976+$D$976)-Assumptions!$B$17)/(1-$A$6))</f>
        <v>587882.229488009</v>
      </c>
      <c r="Q976" s="12" t="n">
        <f aca="false">Assumptions!$B$20+$E$976+Assumptions!$B$17+$P$976+$J$976+$O$976+$D$976</f>
        <v>38327301.7652924</v>
      </c>
      <c r="R976" s="12" t="n">
        <f aca="false">IF($C$976&lt;Assumptions!$B$37,Assumptions!$B$37*(Assumptions!$B$21+Assumptions!$B$22/Assumptions!$B$37)/(Assumptions!$B$21+Assumptions!$B$22/$C$976),Assumptions!$B$37)</f>
        <v>1</v>
      </c>
      <c r="S976" s="12" t="n">
        <f aca="false">Assumptions!$B$38/$R$976</f>
        <v>1</v>
      </c>
      <c r="T976" s="12" t="n">
        <f aca="false">Assumptions!$B$39*$S$976</f>
        <v>5000000</v>
      </c>
      <c r="U976" s="12" t="n">
        <f aca="false">IF($C$976&lt;Assumptions!$B$42,Assumptions!$B$42*(Assumptions!$B$21+Assumptions!$B$22/Assumptions!$B$42)/(Assumptions!$B$21+Assumptions!$B$22/$C$976),Assumptions!$B$42)</f>
        <v>3</v>
      </c>
      <c r="V976" s="12" t="n">
        <f aca="false">Assumptions!$B$43/$U$976</f>
        <v>1</v>
      </c>
      <c r="W976" s="12" t="n">
        <f aca="false">Assumptions!$B$44*$V$976</f>
        <v>5000000</v>
      </c>
      <c r="X976" s="12" t="n">
        <f aca="false">IF($C$976&lt;Assumptions!$B$47,Assumptions!$B$47*(Assumptions!$B$21+Assumptions!$B$22/Assumptions!$B$47)/(Assumptions!$B$21+Assumptions!$B$22/$C$976),Assumptions!$B$47)</f>
        <v>10</v>
      </c>
      <c r="Y976" s="12" t="n">
        <f aca="false">Assumptions!$B$48/$X$976</f>
        <v>1</v>
      </c>
      <c r="Z976" s="12" t="n">
        <f aca="false">Assumptions!$B$49*$Y$976</f>
        <v>3000000</v>
      </c>
      <c r="AA976" s="12" t="n">
        <f aca="false">IF($C$976&lt;Assumptions!$B$52,Assumptions!$B$52*(Assumptions!$B$21+Assumptions!$B$22/Assumptions!$B$52)/(Assumptions!$B$21+Assumptions!$B$22/$C$976),Assumptions!$B$52)</f>
        <v>25</v>
      </c>
      <c r="AB976" s="12" t="n">
        <f aca="false">Assumptions!$B$53/$AA$976</f>
        <v>1</v>
      </c>
      <c r="AC976" s="12" t="n">
        <f aca="false">Assumptions!$B$54*$AB$976</f>
        <v>2400000</v>
      </c>
      <c r="AD976" s="12" t="n">
        <f aca="false">IF($C$976&lt;Assumptions!$B$57,Assumptions!$B$57*(Assumptions!$B$21+Assumptions!$B$22/Assumptions!$B$57)/(Assumptions!$B$21+Assumptions!$B$22/$C$976),Assumptions!$B$57)</f>
        <v>57.6817359540603</v>
      </c>
      <c r="AE976" s="12" t="n">
        <f aca="false">Assumptions!$B$58/$AD$976</f>
        <v>1.04019060812917</v>
      </c>
      <c r="AF976" s="12" t="n">
        <f aca="false">Assumptions!$B$59*$AE$976</f>
        <v>1733651.36027881</v>
      </c>
      <c r="AG976" s="12" t="n">
        <f aca="false">IF($C$976&lt;Assumptions!$B$62,Assumptions!$B$62*(Assumptions!$B$21+Assumptions!$B$22/Assumptions!$B$62)/(Assumptions!$B$21+Assumptions!$B$22/$C$976),Assumptions!$B$62)</f>
        <v>48.9126262367378</v>
      </c>
      <c r="AH976" s="12" t="n">
        <f aca="false">Assumptions!$B$63/$AG$976</f>
        <v>1.00502293134033</v>
      </c>
      <c r="AI976" s="12" t="n">
        <f aca="false">Assumptions!$B$64*$AH$976</f>
        <v>6133320.27733387</v>
      </c>
    </row>
    <row r="977" customFormat="false" ht="15" hidden="true" customHeight="false" outlineLevel="0" collapsed="false">
      <c r="A977" s="6" t="n">
        <f aca="false">ROW()-ROW($A$931)+Assumptions!$B$4</f>
        <v>46</v>
      </c>
      <c r="B977" s="12" t="n">
        <f aca="false">$P$976</f>
        <v>587882.229488009</v>
      </c>
      <c r="C977" s="12" t="n">
        <f aca="false">$C$4/(Assumptions!$B$16+$B$977)</f>
        <v>37.628498065874</v>
      </c>
      <c r="D977" s="12" t="n">
        <f aca="false">Assumptions!$B$7/$C$977</f>
        <v>797268.069203315</v>
      </c>
      <c r="E977" s="12" t="n">
        <f aca="false">$T$977+$W$977+$Z$977+$AC$977+$AF$977+$AI$977</f>
        <v>23266971.6376127</v>
      </c>
      <c r="F977" s="12" t="n">
        <f aca="false">Assumptions!$B$70/(Assumptions!$B$20+Assumptions!$B$17+$B$977+$E$977+$O$976)</f>
        <v>26.7785530953235</v>
      </c>
      <c r="G977" s="12" t="n">
        <f aca="false">$C$977*(1-Assumptions!$B$71)</f>
        <v>30.1027984526992</v>
      </c>
      <c r="H977" s="12" t="n">
        <f aca="false">MIN($F$977,$G$977)</f>
        <v>26.7785530953235</v>
      </c>
      <c r="I977" s="12" t="str">
        <f aca="false">IF($F$977&lt;=$G$977,"cap","discount")</f>
        <v>cap</v>
      </c>
      <c r="J977" s="12" t="n">
        <f aca="false">Assumptions!$B$69/$H$977</f>
        <v>186716.585552682</v>
      </c>
      <c r="K977" s="12" t="n">
        <f aca="false">Assumptions!$B$74/(Assumptions!$B$20+Assumptions!$B$17+$B$977+$E$977+$J$977)</f>
        <v>42.7393378414047</v>
      </c>
      <c r="L977" s="12" t="n">
        <f aca="false">$C$977*(1-Assumptions!$B$75)</f>
        <v>31.9842233559929</v>
      </c>
      <c r="M977" s="12" t="n">
        <f aca="false">MIN($K$977,$L$977)</f>
        <v>31.9842233559929</v>
      </c>
      <c r="N977" s="12" t="str">
        <f aca="false">IF($K$977&lt;=$L$977,"cap","discount")</f>
        <v>discount</v>
      </c>
      <c r="O977" s="12" t="n">
        <f aca="false">Assumptions!$B$73/$M$977</f>
        <v>93796.2434356841</v>
      </c>
      <c r="P977" s="12" t="n">
        <f aca="false">MAX(Assumptions!$B$4,($A$6*(Assumptions!$B$20+$E$977+Assumptions!$B$17+$J$977+$O$977+$D$977)-Assumptions!$B$17)/(1-$A$6))</f>
        <v>587882.229488009</v>
      </c>
      <c r="Q977" s="12" t="n">
        <f aca="false">Assumptions!$B$20+$E$977+Assumptions!$B$17+$P$977+$J$977+$O$977+$D$977</f>
        <v>38327301.7652924</v>
      </c>
      <c r="R977" s="12" t="n">
        <f aca="false">IF($C$977&lt;Assumptions!$B$37,Assumptions!$B$37*(Assumptions!$B$21+Assumptions!$B$22/Assumptions!$B$37)/(Assumptions!$B$21+Assumptions!$B$22/$C$977),Assumptions!$B$37)</f>
        <v>1</v>
      </c>
      <c r="S977" s="12" t="n">
        <f aca="false">Assumptions!$B$38/$R$977</f>
        <v>1</v>
      </c>
      <c r="T977" s="12" t="n">
        <f aca="false">Assumptions!$B$39*$S$977</f>
        <v>5000000</v>
      </c>
      <c r="U977" s="12" t="n">
        <f aca="false">IF($C$977&lt;Assumptions!$B$42,Assumptions!$B$42*(Assumptions!$B$21+Assumptions!$B$22/Assumptions!$B$42)/(Assumptions!$B$21+Assumptions!$B$22/$C$977),Assumptions!$B$42)</f>
        <v>3</v>
      </c>
      <c r="V977" s="12" t="n">
        <f aca="false">Assumptions!$B$43/$U$977</f>
        <v>1</v>
      </c>
      <c r="W977" s="12" t="n">
        <f aca="false">Assumptions!$B$44*$V$977</f>
        <v>5000000</v>
      </c>
      <c r="X977" s="12" t="n">
        <f aca="false">IF($C$977&lt;Assumptions!$B$47,Assumptions!$B$47*(Assumptions!$B$21+Assumptions!$B$22/Assumptions!$B$47)/(Assumptions!$B$21+Assumptions!$B$22/$C$977),Assumptions!$B$47)</f>
        <v>10</v>
      </c>
      <c r="Y977" s="12" t="n">
        <f aca="false">Assumptions!$B$48/$X$977</f>
        <v>1</v>
      </c>
      <c r="Z977" s="12" t="n">
        <f aca="false">Assumptions!$B$49*$Y$977</f>
        <v>3000000</v>
      </c>
      <c r="AA977" s="12" t="n">
        <f aca="false">IF($C$977&lt;Assumptions!$B$52,Assumptions!$B$52*(Assumptions!$B$21+Assumptions!$B$22/Assumptions!$B$52)/(Assumptions!$B$21+Assumptions!$B$22/$C$977),Assumptions!$B$52)</f>
        <v>25</v>
      </c>
      <c r="AB977" s="12" t="n">
        <f aca="false">Assumptions!$B$53/$AA$977</f>
        <v>1</v>
      </c>
      <c r="AC977" s="12" t="n">
        <f aca="false">Assumptions!$B$54*$AB$977</f>
        <v>2400000</v>
      </c>
      <c r="AD977" s="12" t="n">
        <f aca="false">IF($C$977&lt;Assumptions!$B$57,Assumptions!$B$57*(Assumptions!$B$21+Assumptions!$B$22/Assumptions!$B$57)/(Assumptions!$B$21+Assumptions!$B$22/$C$977),Assumptions!$B$57)</f>
        <v>57.6817359540603</v>
      </c>
      <c r="AE977" s="12" t="n">
        <f aca="false">Assumptions!$B$58/$AD$977</f>
        <v>1.04019060812917</v>
      </c>
      <c r="AF977" s="12" t="n">
        <f aca="false">Assumptions!$B$59*$AE$977</f>
        <v>1733651.36027881</v>
      </c>
      <c r="AG977" s="12" t="n">
        <f aca="false">IF($C$977&lt;Assumptions!$B$62,Assumptions!$B$62*(Assumptions!$B$21+Assumptions!$B$22/Assumptions!$B$62)/(Assumptions!$B$21+Assumptions!$B$22/$C$977),Assumptions!$B$62)</f>
        <v>48.9126262367378</v>
      </c>
      <c r="AH977" s="12" t="n">
        <f aca="false">Assumptions!$B$63/$AG$977</f>
        <v>1.00502293134033</v>
      </c>
      <c r="AI977" s="12" t="n">
        <f aca="false">Assumptions!$B$64*$AH$977</f>
        <v>6133320.27733387</v>
      </c>
    </row>
    <row r="978" customFormat="false" ht="15" hidden="true" customHeight="false" outlineLevel="0" collapsed="false">
      <c r="A978" s="6" t="n">
        <f aca="false">ROW()-ROW($A$931)+Assumptions!$B$4</f>
        <v>47</v>
      </c>
      <c r="B978" s="12" t="n">
        <f aca="false">$P$977</f>
        <v>587882.229488009</v>
      </c>
      <c r="C978" s="12" t="n">
        <f aca="false">$C$4/(Assumptions!$B$16+$B$978)</f>
        <v>37.628498065874</v>
      </c>
      <c r="D978" s="12" t="n">
        <f aca="false">Assumptions!$B$7/$C$978</f>
        <v>797268.069203315</v>
      </c>
      <c r="E978" s="12" t="n">
        <f aca="false">$T$978+$W$978+$Z$978+$AC$978+$AF$978+$AI$978</f>
        <v>23266971.6376127</v>
      </c>
      <c r="F978" s="12" t="n">
        <f aca="false">Assumptions!$B$70/(Assumptions!$B$20+Assumptions!$B$17+$B$978+$E$978+$O$977)</f>
        <v>26.7785530953235</v>
      </c>
      <c r="G978" s="12" t="n">
        <f aca="false">$C$978*(1-Assumptions!$B$71)</f>
        <v>30.1027984526992</v>
      </c>
      <c r="H978" s="12" t="n">
        <f aca="false">MIN($F$978,$G$978)</f>
        <v>26.7785530953235</v>
      </c>
      <c r="I978" s="12" t="str">
        <f aca="false">IF($F$978&lt;=$G$978,"cap","discount")</f>
        <v>cap</v>
      </c>
      <c r="J978" s="12" t="n">
        <f aca="false">Assumptions!$B$69/$H$978</f>
        <v>186716.585552682</v>
      </c>
      <c r="K978" s="12" t="n">
        <f aca="false">Assumptions!$B$74/(Assumptions!$B$20+Assumptions!$B$17+$B$978+$E$978+$J$978)</f>
        <v>42.7393378414047</v>
      </c>
      <c r="L978" s="12" t="n">
        <f aca="false">$C$978*(1-Assumptions!$B$75)</f>
        <v>31.9842233559929</v>
      </c>
      <c r="M978" s="12" t="n">
        <f aca="false">MIN($K$978,$L$978)</f>
        <v>31.9842233559929</v>
      </c>
      <c r="N978" s="12" t="str">
        <f aca="false">IF($K$978&lt;=$L$978,"cap","discount")</f>
        <v>discount</v>
      </c>
      <c r="O978" s="12" t="n">
        <f aca="false">Assumptions!$B$73/$M$978</f>
        <v>93796.2434356841</v>
      </c>
      <c r="P978" s="12" t="n">
        <f aca="false">MAX(Assumptions!$B$4,($A$6*(Assumptions!$B$20+$E$978+Assumptions!$B$17+$J$978+$O$978+$D$978)-Assumptions!$B$17)/(1-$A$6))</f>
        <v>587882.229488009</v>
      </c>
      <c r="Q978" s="12" t="n">
        <f aca="false">Assumptions!$B$20+$E$978+Assumptions!$B$17+$P$978+$J$978+$O$978+$D$978</f>
        <v>38327301.7652924</v>
      </c>
      <c r="R978" s="12" t="n">
        <f aca="false">IF($C$978&lt;Assumptions!$B$37,Assumptions!$B$37*(Assumptions!$B$21+Assumptions!$B$22/Assumptions!$B$37)/(Assumptions!$B$21+Assumptions!$B$22/$C$978),Assumptions!$B$37)</f>
        <v>1</v>
      </c>
      <c r="S978" s="12" t="n">
        <f aca="false">Assumptions!$B$38/$R$978</f>
        <v>1</v>
      </c>
      <c r="T978" s="12" t="n">
        <f aca="false">Assumptions!$B$39*$S$978</f>
        <v>5000000</v>
      </c>
      <c r="U978" s="12" t="n">
        <f aca="false">IF($C$978&lt;Assumptions!$B$42,Assumptions!$B$42*(Assumptions!$B$21+Assumptions!$B$22/Assumptions!$B$42)/(Assumptions!$B$21+Assumptions!$B$22/$C$978),Assumptions!$B$42)</f>
        <v>3</v>
      </c>
      <c r="V978" s="12" t="n">
        <f aca="false">Assumptions!$B$43/$U$978</f>
        <v>1</v>
      </c>
      <c r="W978" s="12" t="n">
        <f aca="false">Assumptions!$B$44*$V$978</f>
        <v>5000000</v>
      </c>
      <c r="X978" s="12" t="n">
        <f aca="false">IF($C$978&lt;Assumptions!$B$47,Assumptions!$B$47*(Assumptions!$B$21+Assumptions!$B$22/Assumptions!$B$47)/(Assumptions!$B$21+Assumptions!$B$22/$C$978),Assumptions!$B$47)</f>
        <v>10</v>
      </c>
      <c r="Y978" s="12" t="n">
        <f aca="false">Assumptions!$B$48/$X$978</f>
        <v>1</v>
      </c>
      <c r="Z978" s="12" t="n">
        <f aca="false">Assumptions!$B$49*$Y$978</f>
        <v>3000000</v>
      </c>
      <c r="AA978" s="12" t="n">
        <f aca="false">IF($C$978&lt;Assumptions!$B$52,Assumptions!$B$52*(Assumptions!$B$21+Assumptions!$B$22/Assumptions!$B$52)/(Assumptions!$B$21+Assumptions!$B$22/$C$978),Assumptions!$B$52)</f>
        <v>25</v>
      </c>
      <c r="AB978" s="12" t="n">
        <f aca="false">Assumptions!$B$53/$AA$978</f>
        <v>1</v>
      </c>
      <c r="AC978" s="12" t="n">
        <f aca="false">Assumptions!$B$54*$AB$978</f>
        <v>2400000</v>
      </c>
      <c r="AD978" s="12" t="n">
        <f aca="false">IF($C$978&lt;Assumptions!$B$57,Assumptions!$B$57*(Assumptions!$B$21+Assumptions!$B$22/Assumptions!$B$57)/(Assumptions!$B$21+Assumptions!$B$22/$C$978),Assumptions!$B$57)</f>
        <v>57.6817359540603</v>
      </c>
      <c r="AE978" s="12" t="n">
        <f aca="false">Assumptions!$B$58/$AD$978</f>
        <v>1.04019060812917</v>
      </c>
      <c r="AF978" s="12" t="n">
        <f aca="false">Assumptions!$B$59*$AE$978</f>
        <v>1733651.36027881</v>
      </c>
      <c r="AG978" s="12" t="n">
        <f aca="false">IF($C$978&lt;Assumptions!$B$62,Assumptions!$B$62*(Assumptions!$B$21+Assumptions!$B$22/Assumptions!$B$62)/(Assumptions!$B$21+Assumptions!$B$22/$C$978),Assumptions!$B$62)</f>
        <v>48.9126262367378</v>
      </c>
      <c r="AH978" s="12" t="n">
        <f aca="false">Assumptions!$B$63/$AG$978</f>
        <v>1.00502293134033</v>
      </c>
      <c r="AI978" s="12" t="n">
        <f aca="false">Assumptions!$B$64*$AH$978</f>
        <v>6133320.27733387</v>
      </c>
    </row>
    <row r="979" customFormat="false" ht="15" hidden="true" customHeight="false" outlineLevel="0" collapsed="false">
      <c r="A979" s="6" t="n">
        <f aca="false">ROW()-ROW($A$931)+Assumptions!$B$4</f>
        <v>48</v>
      </c>
      <c r="B979" s="12" t="n">
        <f aca="false">$P$978</f>
        <v>587882.229488009</v>
      </c>
      <c r="C979" s="12" t="n">
        <f aca="false">$C$4/(Assumptions!$B$16+$B$979)</f>
        <v>37.628498065874</v>
      </c>
      <c r="D979" s="12" t="n">
        <f aca="false">Assumptions!$B$7/$C$979</f>
        <v>797268.069203315</v>
      </c>
      <c r="E979" s="12" t="n">
        <f aca="false">$T$979+$W$979+$Z$979+$AC$979+$AF$979+$AI$979</f>
        <v>23266971.6376127</v>
      </c>
      <c r="F979" s="12" t="n">
        <f aca="false">Assumptions!$B$70/(Assumptions!$B$20+Assumptions!$B$17+$B$979+$E$979+$O$978)</f>
        <v>26.7785530953235</v>
      </c>
      <c r="G979" s="12" t="n">
        <f aca="false">$C$979*(1-Assumptions!$B$71)</f>
        <v>30.1027984526992</v>
      </c>
      <c r="H979" s="12" t="n">
        <f aca="false">MIN($F$979,$G$979)</f>
        <v>26.7785530953235</v>
      </c>
      <c r="I979" s="12" t="str">
        <f aca="false">IF($F$979&lt;=$G$979,"cap","discount")</f>
        <v>cap</v>
      </c>
      <c r="J979" s="12" t="n">
        <f aca="false">Assumptions!$B$69/$H$979</f>
        <v>186716.585552682</v>
      </c>
      <c r="K979" s="12" t="n">
        <f aca="false">Assumptions!$B$74/(Assumptions!$B$20+Assumptions!$B$17+$B$979+$E$979+$J$979)</f>
        <v>42.7393378414047</v>
      </c>
      <c r="L979" s="12" t="n">
        <f aca="false">$C$979*(1-Assumptions!$B$75)</f>
        <v>31.9842233559929</v>
      </c>
      <c r="M979" s="12" t="n">
        <f aca="false">MIN($K$979,$L$979)</f>
        <v>31.9842233559929</v>
      </c>
      <c r="N979" s="12" t="str">
        <f aca="false">IF($K$979&lt;=$L$979,"cap","discount")</f>
        <v>discount</v>
      </c>
      <c r="O979" s="12" t="n">
        <f aca="false">Assumptions!$B$73/$M$979</f>
        <v>93796.2434356841</v>
      </c>
      <c r="P979" s="12" t="n">
        <f aca="false">MAX(Assumptions!$B$4,($A$6*(Assumptions!$B$20+$E$979+Assumptions!$B$17+$J$979+$O$979+$D$979)-Assumptions!$B$17)/(1-$A$6))</f>
        <v>587882.229488009</v>
      </c>
      <c r="Q979" s="12" t="n">
        <f aca="false">Assumptions!$B$20+$E$979+Assumptions!$B$17+$P$979+$J$979+$O$979+$D$979</f>
        <v>38327301.7652924</v>
      </c>
      <c r="R979" s="12" t="n">
        <f aca="false">IF($C$979&lt;Assumptions!$B$37,Assumptions!$B$37*(Assumptions!$B$21+Assumptions!$B$22/Assumptions!$B$37)/(Assumptions!$B$21+Assumptions!$B$22/$C$979),Assumptions!$B$37)</f>
        <v>1</v>
      </c>
      <c r="S979" s="12" t="n">
        <f aca="false">Assumptions!$B$38/$R$979</f>
        <v>1</v>
      </c>
      <c r="T979" s="12" t="n">
        <f aca="false">Assumptions!$B$39*$S$979</f>
        <v>5000000</v>
      </c>
      <c r="U979" s="12" t="n">
        <f aca="false">IF($C$979&lt;Assumptions!$B$42,Assumptions!$B$42*(Assumptions!$B$21+Assumptions!$B$22/Assumptions!$B$42)/(Assumptions!$B$21+Assumptions!$B$22/$C$979),Assumptions!$B$42)</f>
        <v>3</v>
      </c>
      <c r="V979" s="12" t="n">
        <f aca="false">Assumptions!$B$43/$U$979</f>
        <v>1</v>
      </c>
      <c r="W979" s="12" t="n">
        <f aca="false">Assumptions!$B$44*$V$979</f>
        <v>5000000</v>
      </c>
      <c r="X979" s="12" t="n">
        <f aca="false">IF($C$979&lt;Assumptions!$B$47,Assumptions!$B$47*(Assumptions!$B$21+Assumptions!$B$22/Assumptions!$B$47)/(Assumptions!$B$21+Assumptions!$B$22/$C$979),Assumptions!$B$47)</f>
        <v>10</v>
      </c>
      <c r="Y979" s="12" t="n">
        <f aca="false">Assumptions!$B$48/$X$979</f>
        <v>1</v>
      </c>
      <c r="Z979" s="12" t="n">
        <f aca="false">Assumptions!$B$49*$Y$979</f>
        <v>3000000</v>
      </c>
      <c r="AA979" s="12" t="n">
        <f aca="false">IF($C$979&lt;Assumptions!$B$52,Assumptions!$B$52*(Assumptions!$B$21+Assumptions!$B$22/Assumptions!$B$52)/(Assumptions!$B$21+Assumptions!$B$22/$C$979),Assumptions!$B$52)</f>
        <v>25</v>
      </c>
      <c r="AB979" s="12" t="n">
        <f aca="false">Assumptions!$B$53/$AA$979</f>
        <v>1</v>
      </c>
      <c r="AC979" s="12" t="n">
        <f aca="false">Assumptions!$B$54*$AB$979</f>
        <v>2400000</v>
      </c>
      <c r="AD979" s="12" t="n">
        <f aca="false">IF($C$979&lt;Assumptions!$B$57,Assumptions!$B$57*(Assumptions!$B$21+Assumptions!$B$22/Assumptions!$B$57)/(Assumptions!$B$21+Assumptions!$B$22/$C$979),Assumptions!$B$57)</f>
        <v>57.6817359540603</v>
      </c>
      <c r="AE979" s="12" t="n">
        <f aca="false">Assumptions!$B$58/$AD$979</f>
        <v>1.04019060812917</v>
      </c>
      <c r="AF979" s="12" t="n">
        <f aca="false">Assumptions!$B$59*$AE$979</f>
        <v>1733651.36027881</v>
      </c>
      <c r="AG979" s="12" t="n">
        <f aca="false">IF($C$979&lt;Assumptions!$B$62,Assumptions!$B$62*(Assumptions!$B$21+Assumptions!$B$22/Assumptions!$B$62)/(Assumptions!$B$21+Assumptions!$B$22/$C$979),Assumptions!$B$62)</f>
        <v>48.9126262367378</v>
      </c>
      <c r="AH979" s="12" t="n">
        <f aca="false">Assumptions!$B$63/$AG$979</f>
        <v>1.00502293134033</v>
      </c>
      <c r="AI979" s="12" t="n">
        <f aca="false">Assumptions!$B$64*$AH$979</f>
        <v>6133320.27733387</v>
      </c>
    </row>
    <row r="980" customFormat="false" ht="15" hidden="true" customHeight="false" outlineLevel="0" collapsed="false">
      <c r="A980" s="6" t="n">
        <f aca="false">ROW()-ROW($A$931)+Assumptions!$B$4</f>
        <v>49</v>
      </c>
      <c r="B980" s="12" t="n">
        <f aca="false">$P$979</f>
        <v>587882.229488009</v>
      </c>
      <c r="C980" s="12" t="n">
        <f aca="false">$C$4/(Assumptions!$B$16+$B$980)</f>
        <v>37.628498065874</v>
      </c>
      <c r="D980" s="12" t="n">
        <f aca="false">Assumptions!$B$7/$C$980</f>
        <v>797268.069203315</v>
      </c>
      <c r="E980" s="12" t="n">
        <f aca="false">$T$980+$W$980+$Z$980+$AC$980+$AF$980+$AI$980</f>
        <v>23266971.6376127</v>
      </c>
      <c r="F980" s="12" t="n">
        <f aca="false">Assumptions!$B$70/(Assumptions!$B$20+Assumptions!$B$17+$B$980+$E$980+$O$979)</f>
        <v>26.7785530953235</v>
      </c>
      <c r="G980" s="12" t="n">
        <f aca="false">$C$980*(1-Assumptions!$B$71)</f>
        <v>30.1027984526992</v>
      </c>
      <c r="H980" s="12" t="n">
        <f aca="false">MIN($F$980,$G$980)</f>
        <v>26.7785530953235</v>
      </c>
      <c r="I980" s="12" t="str">
        <f aca="false">IF($F$980&lt;=$G$980,"cap","discount")</f>
        <v>cap</v>
      </c>
      <c r="J980" s="12" t="n">
        <f aca="false">Assumptions!$B$69/$H$980</f>
        <v>186716.585552682</v>
      </c>
      <c r="K980" s="12" t="n">
        <f aca="false">Assumptions!$B$74/(Assumptions!$B$20+Assumptions!$B$17+$B$980+$E$980+$J$980)</f>
        <v>42.7393378414047</v>
      </c>
      <c r="L980" s="12" t="n">
        <f aca="false">$C$980*(1-Assumptions!$B$75)</f>
        <v>31.9842233559929</v>
      </c>
      <c r="M980" s="12" t="n">
        <f aca="false">MIN($K$980,$L$980)</f>
        <v>31.9842233559929</v>
      </c>
      <c r="N980" s="12" t="str">
        <f aca="false">IF($K$980&lt;=$L$980,"cap","discount")</f>
        <v>discount</v>
      </c>
      <c r="O980" s="12" t="n">
        <f aca="false">Assumptions!$B$73/$M$980</f>
        <v>93796.2434356841</v>
      </c>
      <c r="P980" s="12" t="n">
        <f aca="false">MAX(Assumptions!$B$4,($A$6*(Assumptions!$B$20+$E$980+Assumptions!$B$17+$J$980+$O$980+$D$980)-Assumptions!$B$17)/(1-$A$6))</f>
        <v>587882.229488009</v>
      </c>
      <c r="Q980" s="12" t="n">
        <f aca="false">Assumptions!$B$20+$E$980+Assumptions!$B$17+$P$980+$J$980+$O$980+$D$980</f>
        <v>38327301.7652924</v>
      </c>
      <c r="R980" s="12" t="n">
        <f aca="false">IF($C$980&lt;Assumptions!$B$37,Assumptions!$B$37*(Assumptions!$B$21+Assumptions!$B$22/Assumptions!$B$37)/(Assumptions!$B$21+Assumptions!$B$22/$C$980),Assumptions!$B$37)</f>
        <v>1</v>
      </c>
      <c r="S980" s="12" t="n">
        <f aca="false">Assumptions!$B$38/$R$980</f>
        <v>1</v>
      </c>
      <c r="T980" s="12" t="n">
        <f aca="false">Assumptions!$B$39*$S$980</f>
        <v>5000000</v>
      </c>
      <c r="U980" s="12" t="n">
        <f aca="false">IF($C$980&lt;Assumptions!$B$42,Assumptions!$B$42*(Assumptions!$B$21+Assumptions!$B$22/Assumptions!$B$42)/(Assumptions!$B$21+Assumptions!$B$22/$C$980),Assumptions!$B$42)</f>
        <v>3</v>
      </c>
      <c r="V980" s="12" t="n">
        <f aca="false">Assumptions!$B$43/$U$980</f>
        <v>1</v>
      </c>
      <c r="W980" s="12" t="n">
        <f aca="false">Assumptions!$B$44*$V$980</f>
        <v>5000000</v>
      </c>
      <c r="X980" s="12" t="n">
        <f aca="false">IF($C$980&lt;Assumptions!$B$47,Assumptions!$B$47*(Assumptions!$B$21+Assumptions!$B$22/Assumptions!$B$47)/(Assumptions!$B$21+Assumptions!$B$22/$C$980),Assumptions!$B$47)</f>
        <v>10</v>
      </c>
      <c r="Y980" s="12" t="n">
        <f aca="false">Assumptions!$B$48/$X$980</f>
        <v>1</v>
      </c>
      <c r="Z980" s="12" t="n">
        <f aca="false">Assumptions!$B$49*$Y$980</f>
        <v>3000000</v>
      </c>
      <c r="AA980" s="12" t="n">
        <f aca="false">IF($C$980&lt;Assumptions!$B$52,Assumptions!$B$52*(Assumptions!$B$21+Assumptions!$B$22/Assumptions!$B$52)/(Assumptions!$B$21+Assumptions!$B$22/$C$980),Assumptions!$B$52)</f>
        <v>25</v>
      </c>
      <c r="AB980" s="12" t="n">
        <f aca="false">Assumptions!$B$53/$AA$980</f>
        <v>1</v>
      </c>
      <c r="AC980" s="12" t="n">
        <f aca="false">Assumptions!$B$54*$AB$980</f>
        <v>2400000</v>
      </c>
      <c r="AD980" s="12" t="n">
        <f aca="false">IF($C$980&lt;Assumptions!$B$57,Assumptions!$B$57*(Assumptions!$B$21+Assumptions!$B$22/Assumptions!$B$57)/(Assumptions!$B$21+Assumptions!$B$22/$C$980),Assumptions!$B$57)</f>
        <v>57.6817359540603</v>
      </c>
      <c r="AE980" s="12" t="n">
        <f aca="false">Assumptions!$B$58/$AD$980</f>
        <v>1.04019060812917</v>
      </c>
      <c r="AF980" s="12" t="n">
        <f aca="false">Assumptions!$B$59*$AE$980</f>
        <v>1733651.36027881</v>
      </c>
      <c r="AG980" s="12" t="n">
        <f aca="false">IF($C$980&lt;Assumptions!$B$62,Assumptions!$B$62*(Assumptions!$B$21+Assumptions!$B$22/Assumptions!$B$62)/(Assumptions!$B$21+Assumptions!$B$22/$C$980),Assumptions!$B$62)</f>
        <v>48.9126262367378</v>
      </c>
      <c r="AH980" s="12" t="n">
        <f aca="false">Assumptions!$B$63/$AG$980</f>
        <v>1.00502293134033</v>
      </c>
      <c r="AI980" s="12" t="n">
        <f aca="false">Assumptions!$B$64*$AH$980</f>
        <v>6133320.27733387</v>
      </c>
    </row>
    <row r="981" customFormat="false" ht="15" hidden="true" customHeight="false" outlineLevel="0" collapsed="false">
      <c r="A981" s="6" t="n">
        <f aca="false">ROW()-ROW($A$931)+Assumptions!$B$4</f>
        <v>50</v>
      </c>
      <c r="B981" s="12" t="n">
        <f aca="false">$P$980</f>
        <v>587882.229488009</v>
      </c>
      <c r="C981" s="12" t="n">
        <f aca="false">$C$4/(Assumptions!$B$16+$B$981)</f>
        <v>37.628498065874</v>
      </c>
      <c r="D981" s="12" t="n">
        <f aca="false">Assumptions!$B$7/$C$981</f>
        <v>797268.069203315</v>
      </c>
      <c r="E981" s="12" t="n">
        <f aca="false">$T$981+$W$981+$Z$981+$AC$981+$AF$981+$AI$981</f>
        <v>23266971.6376127</v>
      </c>
      <c r="F981" s="12" t="n">
        <f aca="false">Assumptions!$B$70/(Assumptions!$B$20+Assumptions!$B$17+$B$981+$E$981+$O$980)</f>
        <v>26.7785530953235</v>
      </c>
      <c r="G981" s="12" t="n">
        <f aca="false">$C$981*(1-Assumptions!$B$71)</f>
        <v>30.1027984526992</v>
      </c>
      <c r="H981" s="12" t="n">
        <f aca="false">MIN($F$981,$G$981)</f>
        <v>26.7785530953235</v>
      </c>
      <c r="I981" s="12" t="str">
        <f aca="false">IF($F$981&lt;=$G$981,"cap","discount")</f>
        <v>cap</v>
      </c>
      <c r="J981" s="12" t="n">
        <f aca="false">Assumptions!$B$69/$H$981</f>
        <v>186716.585552682</v>
      </c>
      <c r="K981" s="12" t="n">
        <f aca="false">Assumptions!$B$74/(Assumptions!$B$20+Assumptions!$B$17+$B$981+$E$981+$J$981)</f>
        <v>42.7393378414047</v>
      </c>
      <c r="L981" s="12" t="n">
        <f aca="false">$C$981*(1-Assumptions!$B$75)</f>
        <v>31.9842233559929</v>
      </c>
      <c r="M981" s="12" t="n">
        <f aca="false">MIN($K$981,$L$981)</f>
        <v>31.9842233559929</v>
      </c>
      <c r="N981" s="12" t="str">
        <f aca="false">IF($K$981&lt;=$L$981,"cap","discount")</f>
        <v>discount</v>
      </c>
      <c r="O981" s="12" t="n">
        <f aca="false">Assumptions!$B$73/$M$981</f>
        <v>93796.2434356841</v>
      </c>
      <c r="P981" s="12" t="n">
        <f aca="false">MAX(Assumptions!$B$4,($A$6*(Assumptions!$B$20+$E$981+Assumptions!$B$17+$J$981+$O$981+$D$981)-Assumptions!$B$17)/(1-$A$6))</f>
        <v>587882.229488009</v>
      </c>
      <c r="Q981" s="12" t="n">
        <f aca="false">Assumptions!$B$20+$E$981+Assumptions!$B$17+$P$981+$J$981+$O$981+$D$981</f>
        <v>38327301.7652924</v>
      </c>
      <c r="R981" s="12" t="n">
        <f aca="false">IF($C$981&lt;Assumptions!$B$37,Assumptions!$B$37*(Assumptions!$B$21+Assumptions!$B$22/Assumptions!$B$37)/(Assumptions!$B$21+Assumptions!$B$22/$C$981),Assumptions!$B$37)</f>
        <v>1</v>
      </c>
      <c r="S981" s="12" t="n">
        <f aca="false">Assumptions!$B$38/$R$981</f>
        <v>1</v>
      </c>
      <c r="T981" s="12" t="n">
        <f aca="false">Assumptions!$B$39*$S$981</f>
        <v>5000000</v>
      </c>
      <c r="U981" s="12" t="n">
        <f aca="false">IF($C$981&lt;Assumptions!$B$42,Assumptions!$B$42*(Assumptions!$B$21+Assumptions!$B$22/Assumptions!$B$42)/(Assumptions!$B$21+Assumptions!$B$22/$C$981),Assumptions!$B$42)</f>
        <v>3</v>
      </c>
      <c r="V981" s="12" t="n">
        <f aca="false">Assumptions!$B$43/$U$981</f>
        <v>1</v>
      </c>
      <c r="W981" s="12" t="n">
        <f aca="false">Assumptions!$B$44*$V$981</f>
        <v>5000000</v>
      </c>
      <c r="X981" s="12" t="n">
        <f aca="false">IF($C$981&lt;Assumptions!$B$47,Assumptions!$B$47*(Assumptions!$B$21+Assumptions!$B$22/Assumptions!$B$47)/(Assumptions!$B$21+Assumptions!$B$22/$C$981),Assumptions!$B$47)</f>
        <v>10</v>
      </c>
      <c r="Y981" s="12" t="n">
        <f aca="false">Assumptions!$B$48/$X$981</f>
        <v>1</v>
      </c>
      <c r="Z981" s="12" t="n">
        <f aca="false">Assumptions!$B$49*$Y$981</f>
        <v>3000000</v>
      </c>
      <c r="AA981" s="12" t="n">
        <f aca="false">IF($C$981&lt;Assumptions!$B$52,Assumptions!$B$52*(Assumptions!$B$21+Assumptions!$B$22/Assumptions!$B$52)/(Assumptions!$B$21+Assumptions!$B$22/$C$981),Assumptions!$B$52)</f>
        <v>25</v>
      </c>
      <c r="AB981" s="12" t="n">
        <f aca="false">Assumptions!$B$53/$AA$981</f>
        <v>1</v>
      </c>
      <c r="AC981" s="12" t="n">
        <f aca="false">Assumptions!$B$54*$AB$981</f>
        <v>2400000</v>
      </c>
      <c r="AD981" s="12" t="n">
        <f aca="false">IF($C$981&lt;Assumptions!$B$57,Assumptions!$B$57*(Assumptions!$B$21+Assumptions!$B$22/Assumptions!$B$57)/(Assumptions!$B$21+Assumptions!$B$22/$C$981),Assumptions!$B$57)</f>
        <v>57.6817359540603</v>
      </c>
      <c r="AE981" s="12" t="n">
        <f aca="false">Assumptions!$B$58/$AD$981</f>
        <v>1.04019060812917</v>
      </c>
      <c r="AF981" s="12" t="n">
        <f aca="false">Assumptions!$B$59*$AE$981</f>
        <v>1733651.36027881</v>
      </c>
      <c r="AG981" s="12" t="n">
        <f aca="false">IF($C$981&lt;Assumptions!$B$62,Assumptions!$B$62*(Assumptions!$B$21+Assumptions!$B$22/Assumptions!$B$62)/(Assumptions!$B$21+Assumptions!$B$22/$C$981),Assumptions!$B$62)</f>
        <v>48.9126262367378</v>
      </c>
      <c r="AH981" s="12" t="n">
        <f aca="false">Assumptions!$B$63/$AG$981</f>
        <v>1.00502293134033</v>
      </c>
      <c r="AI981" s="12" t="n">
        <f aca="false">Assumptions!$B$64*$AH$981</f>
        <v>6133320.27733387</v>
      </c>
    </row>
    <row r="982" customFormat="false" ht="15" hidden="true" customHeight="false" outlineLevel="0" collapsed="false">
      <c r="A982" s="6" t="n">
        <f aca="false">ROW()-ROW($A$931)+Assumptions!$B$4</f>
        <v>51</v>
      </c>
      <c r="B982" s="12" t="n">
        <f aca="false">$P$981</f>
        <v>587882.229488009</v>
      </c>
      <c r="C982" s="12" t="n">
        <f aca="false">$C$4/(Assumptions!$B$16+$B$982)</f>
        <v>37.628498065874</v>
      </c>
      <c r="D982" s="12" t="n">
        <f aca="false">Assumptions!$B$7/$C$982</f>
        <v>797268.069203315</v>
      </c>
      <c r="E982" s="12" t="n">
        <f aca="false">$T$982+$W$982+$Z$982+$AC$982+$AF$982+$AI$982</f>
        <v>23266971.6376127</v>
      </c>
      <c r="F982" s="12" t="n">
        <f aca="false">Assumptions!$B$70/(Assumptions!$B$20+Assumptions!$B$17+$B$982+$E$982+$O$981)</f>
        <v>26.7785530953235</v>
      </c>
      <c r="G982" s="12" t="n">
        <f aca="false">$C$982*(1-Assumptions!$B$71)</f>
        <v>30.1027984526992</v>
      </c>
      <c r="H982" s="12" t="n">
        <f aca="false">MIN($F$982,$G$982)</f>
        <v>26.7785530953235</v>
      </c>
      <c r="I982" s="12" t="str">
        <f aca="false">IF($F$982&lt;=$G$982,"cap","discount")</f>
        <v>cap</v>
      </c>
      <c r="J982" s="12" t="n">
        <f aca="false">Assumptions!$B$69/$H$982</f>
        <v>186716.585552682</v>
      </c>
      <c r="K982" s="12" t="n">
        <f aca="false">Assumptions!$B$74/(Assumptions!$B$20+Assumptions!$B$17+$B$982+$E$982+$J$982)</f>
        <v>42.7393378414047</v>
      </c>
      <c r="L982" s="12" t="n">
        <f aca="false">$C$982*(1-Assumptions!$B$75)</f>
        <v>31.9842233559929</v>
      </c>
      <c r="M982" s="12" t="n">
        <f aca="false">MIN($K$982,$L$982)</f>
        <v>31.9842233559929</v>
      </c>
      <c r="N982" s="12" t="str">
        <f aca="false">IF($K$982&lt;=$L$982,"cap","discount")</f>
        <v>discount</v>
      </c>
      <c r="O982" s="12" t="n">
        <f aca="false">Assumptions!$B$73/$M$982</f>
        <v>93796.2434356841</v>
      </c>
      <c r="P982" s="12" t="n">
        <f aca="false">MAX(Assumptions!$B$4,($A$6*(Assumptions!$B$20+$E$982+Assumptions!$B$17+$J$982+$O$982+$D$982)-Assumptions!$B$17)/(1-$A$6))</f>
        <v>587882.229488009</v>
      </c>
      <c r="Q982" s="12" t="n">
        <f aca="false">Assumptions!$B$20+$E$982+Assumptions!$B$17+$P$982+$J$982+$O$982+$D$982</f>
        <v>38327301.7652924</v>
      </c>
      <c r="R982" s="12" t="n">
        <f aca="false">IF($C$982&lt;Assumptions!$B$37,Assumptions!$B$37*(Assumptions!$B$21+Assumptions!$B$22/Assumptions!$B$37)/(Assumptions!$B$21+Assumptions!$B$22/$C$982),Assumptions!$B$37)</f>
        <v>1</v>
      </c>
      <c r="S982" s="12" t="n">
        <f aca="false">Assumptions!$B$38/$R$982</f>
        <v>1</v>
      </c>
      <c r="T982" s="12" t="n">
        <f aca="false">Assumptions!$B$39*$S$982</f>
        <v>5000000</v>
      </c>
      <c r="U982" s="12" t="n">
        <f aca="false">IF($C$982&lt;Assumptions!$B$42,Assumptions!$B$42*(Assumptions!$B$21+Assumptions!$B$22/Assumptions!$B$42)/(Assumptions!$B$21+Assumptions!$B$22/$C$982),Assumptions!$B$42)</f>
        <v>3</v>
      </c>
      <c r="V982" s="12" t="n">
        <f aca="false">Assumptions!$B$43/$U$982</f>
        <v>1</v>
      </c>
      <c r="W982" s="12" t="n">
        <f aca="false">Assumptions!$B$44*$V$982</f>
        <v>5000000</v>
      </c>
      <c r="X982" s="12" t="n">
        <f aca="false">IF($C$982&lt;Assumptions!$B$47,Assumptions!$B$47*(Assumptions!$B$21+Assumptions!$B$22/Assumptions!$B$47)/(Assumptions!$B$21+Assumptions!$B$22/$C$982),Assumptions!$B$47)</f>
        <v>10</v>
      </c>
      <c r="Y982" s="12" t="n">
        <f aca="false">Assumptions!$B$48/$X$982</f>
        <v>1</v>
      </c>
      <c r="Z982" s="12" t="n">
        <f aca="false">Assumptions!$B$49*$Y$982</f>
        <v>3000000</v>
      </c>
      <c r="AA982" s="12" t="n">
        <f aca="false">IF($C$982&lt;Assumptions!$B$52,Assumptions!$B$52*(Assumptions!$B$21+Assumptions!$B$22/Assumptions!$B$52)/(Assumptions!$B$21+Assumptions!$B$22/$C$982),Assumptions!$B$52)</f>
        <v>25</v>
      </c>
      <c r="AB982" s="12" t="n">
        <f aca="false">Assumptions!$B$53/$AA$982</f>
        <v>1</v>
      </c>
      <c r="AC982" s="12" t="n">
        <f aca="false">Assumptions!$B$54*$AB$982</f>
        <v>2400000</v>
      </c>
      <c r="AD982" s="12" t="n">
        <f aca="false">IF($C$982&lt;Assumptions!$B$57,Assumptions!$B$57*(Assumptions!$B$21+Assumptions!$B$22/Assumptions!$B$57)/(Assumptions!$B$21+Assumptions!$B$22/$C$982),Assumptions!$B$57)</f>
        <v>57.6817359540603</v>
      </c>
      <c r="AE982" s="12" t="n">
        <f aca="false">Assumptions!$B$58/$AD$982</f>
        <v>1.04019060812917</v>
      </c>
      <c r="AF982" s="12" t="n">
        <f aca="false">Assumptions!$B$59*$AE$982</f>
        <v>1733651.36027881</v>
      </c>
      <c r="AG982" s="12" t="n">
        <f aca="false">IF($C$982&lt;Assumptions!$B$62,Assumptions!$B$62*(Assumptions!$B$21+Assumptions!$B$22/Assumptions!$B$62)/(Assumptions!$B$21+Assumptions!$B$22/$C$982),Assumptions!$B$62)</f>
        <v>48.9126262367378</v>
      </c>
      <c r="AH982" s="12" t="n">
        <f aca="false">Assumptions!$B$63/$AG$982</f>
        <v>1.00502293134033</v>
      </c>
      <c r="AI982" s="12" t="n">
        <f aca="false">Assumptions!$B$64*$AH$982</f>
        <v>6133320.27733387</v>
      </c>
    </row>
    <row r="983" customFormat="false" ht="15" hidden="true" customHeight="false" outlineLevel="0" collapsed="false">
      <c r="A983" s="6" t="n">
        <f aca="false">ROW()-ROW($A$931)+Assumptions!$B$4</f>
        <v>52</v>
      </c>
      <c r="B983" s="12" t="n">
        <f aca="false">$P$982</f>
        <v>587882.229488009</v>
      </c>
      <c r="C983" s="12" t="n">
        <f aca="false">$C$4/(Assumptions!$B$16+$B$983)</f>
        <v>37.628498065874</v>
      </c>
      <c r="D983" s="12" t="n">
        <f aca="false">Assumptions!$B$7/$C$983</f>
        <v>797268.069203315</v>
      </c>
      <c r="E983" s="12" t="n">
        <f aca="false">$T$983+$W$983+$Z$983+$AC$983+$AF$983+$AI$983</f>
        <v>23266971.6376127</v>
      </c>
      <c r="F983" s="12" t="n">
        <f aca="false">Assumptions!$B$70/(Assumptions!$B$20+Assumptions!$B$17+$B$983+$E$983+$O$982)</f>
        <v>26.7785530953235</v>
      </c>
      <c r="G983" s="12" t="n">
        <f aca="false">$C$983*(1-Assumptions!$B$71)</f>
        <v>30.1027984526992</v>
      </c>
      <c r="H983" s="12" t="n">
        <f aca="false">MIN($F$983,$G$983)</f>
        <v>26.7785530953235</v>
      </c>
      <c r="I983" s="12" t="str">
        <f aca="false">IF($F$983&lt;=$G$983,"cap","discount")</f>
        <v>cap</v>
      </c>
      <c r="J983" s="12" t="n">
        <f aca="false">Assumptions!$B$69/$H$983</f>
        <v>186716.585552682</v>
      </c>
      <c r="K983" s="12" t="n">
        <f aca="false">Assumptions!$B$74/(Assumptions!$B$20+Assumptions!$B$17+$B$983+$E$983+$J$983)</f>
        <v>42.7393378414047</v>
      </c>
      <c r="L983" s="12" t="n">
        <f aca="false">$C$983*(1-Assumptions!$B$75)</f>
        <v>31.9842233559929</v>
      </c>
      <c r="M983" s="12" t="n">
        <f aca="false">MIN($K$983,$L$983)</f>
        <v>31.9842233559929</v>
      </c>
      <c r="N983" s="12" t="str">
        <f aca="false">IF($K$983&lt;=$L$983,"cap","discount")</f>
        <v>discount</v>
      </c>
      <c r="O983" s="12" t="n">
        <f aca="false">Assumptions!$B$73/$M$983</f>
        <v>93796.2434356841</v>
      </c>
      <c r="P983" s="12" t="n">
        <f aca="false">MAX(Assumptions!$B$4,($A$6*(Assumptions!$B$20+$E$983+Assumptions!$B$17+$J$983+$O$983+$D$983)-Assumptions!$B$17)/(1-$A$6))</f>
        <v>587882.229488009</v>
      </c>
      <c r="Q983" s="12" t="n">
        <f aca="false">Assumptions!$B$20+$E$983+Assumptions!$B$17+$P$983+$J$983+$O$983+$D$983</f>
        <v>38327301.7652924</v>
      </c>
      <c r="R983" s="12" t="n">
        <f aca="false">IF($C$983&lt;Assumptions!$B$37,Assumptions!$B$37*(Assumptions!$B$21+Assumptions!$B$22/Assumptions!$B$37)/(Assumptions!$B$21+Assumptions!$B$22/$C$983),Assumptions!$B$37)</f>
        <v>1</v>
      </c>
      <c r="S983" s="12" t="n">
        <f aca="false">Assumptions!$B$38/$R$983</f>
        <v>1</v>
      </c>
      <c r="T983" s="12" t="n">
        <f aca="false">Assumptions!$B$39*$S$983</f>
        <v>5000000</v>
      </c>
      <c r="U983" s="12" t="n">
        <f aca="false">IF($C$983&lt;Assumptions!$B$42,Assumptions!$B$42*(Assumptions!$B$21+Assumptions!$B$22/Assumptions!$B$42)/(Assumptions!$B$21+Assumptions!$B$22/$C$983),Assumptions!$B$42)</f>
        <v>3</v>
      </c>
      <c r="V983" s="12" t="n">
        <f aca="false">Assumptions!$B$43/$U$983</f>
        <v>1</v>
      </c>
      <c r="W983" s="12" t="n">
        <f aca="false">Assumptions!$B$44*$V$983</f>
        <v>5000000</v>
      </c>
      <c r="X983" s="12" t="n">
        <f aca="false">IF($C$983&lt;Assumptions!$B$47,Assumptions!$B$47*(Assumptions!$B$21+Assumptions!$B$22/Assumptions!$B$47)/(Assumptions!$B$21+Assumptions!$B$22/$C$983),Assumptions!$B$47)</f>
        <v>10</v>
      </c>
      <c r="Y983" s="12" t="n">
        <f aca="false">Assumptions!$B$48/$X$983</f>
        <v>1</v>
      </c>
      <c r="Z983" s="12" t="n">
        <f aca="false">Assumptions!$B$49*$Y$983</f>
        <v>3000000</v>
      </c>
      <c r="AA983" s="12" t="n">
        <f aca="false">IF($C$983&lt;Assumptions!$B$52,Assumptions!$B$52*(Assumptions!$B$21+Assumptions!$B$22/Assumptions!$B$52)/(Assumptions!$B$21+Assumptions!$B$22/$C$983),Assumptions!$B$52)</f>
        <v>25</v>
      </c>
      <c r="AB983" s="12" t="n">
        <f aca="false">Assumptions!$B$53/$AA$983</f>
        <v>1</v>
      </c>
      <c r="AC983" s="12" t="n">
        <f aca="false">Assumptions!$B$54*$AB$983</f>
        <v>2400000</v>
      </c>
      <c r="AD983" s="12" t="n">
        <f aca="false">IF($C$983&lt;Assumptions!$B$57,Assumptions!$B$57*(Assumptions!$B$21+Assumptions!$B$22/Assumptions!$B$57)/(Assumptions!$B$21+Assumptions!$B$22/$C$983),Assumptions!$B$57)</f>
        <v>57.6817359540603</v>
      </c>
      <c r="AE983" s="12" t="n">
        <f aca="false">Assumptions!$B$58/$AD$983</f>
        <v>1.04019060812917</v>
      </c>
      <c r="AF983" s="12" t="n">
        <f aca="false">Assumptions!$B$59*$AE$983</f>
        <v>1733651.36027881</v>
      </c>
      <c r="AG983" s="12" t="n">
        <f aca="false">IF($C$983&lt;Assumptions!$B$62,Assumptions!$B$62*(Assumptions!$B$21+Assumptions!$B$22/Assumptions!$B$62)/(Assumptions!$B$21+Assumptions!$B$22/$C$983),Assumptions!$B$62)</f>
        <v>48.9126262367378</v>
      </c>
      <c r="AH983" s="12" t="n">
        <f aca="false">Assumptions!$B$63/$AG$983</f>
        <v>1.00502293134033</v>
      </c>
      <c r="AI983" s="12" t="n">
        <f aca="false">Assumptions!$B$64*$AH$983</f>
        <v>6133320.27733387</v>
      </c>
    </row>
    <row r="984" customFormat="false" ht="15" hidden="true" customHeight="false" outlineLevel="0" collapsed="false">
      <c r="A984" s="6" t="n">
        <f aca="false">ROW()-ROW($A$931)+Assumptions!$B$4</f>
        <v>53</v>
      </c>
      <c r="B984" s="12" t="n">
        <f aca="false">$P$983</f>
        <v>587882.229488009</v>
      </c>
      <c r="C984" s="12" t="n">
        <f aca="false">$C$4/(Assumptions!$B$16+$B$984)</f>
        <v>37.628498065874</v>
      </c>
      <c r="D984" s="12" t="n">
        <f aca="false">Assumptions!$B$7/$C$984</f>
        <v>797268.069203315</v>
      </c>
      <c r="E984" s="12" t="n">
        <f aca="false">$T$984+$W$984+$Z$984+$AC$984+$AF$984+$AI$984</f>
        <v>23266971.6376127</v>
      </c>
      <c r="F984" s="12" t="n">
        <f aca="false">Assumptions!$B$70/(Assumptions!$B$20+Assumptions!$B$17+$B$984+$E$984+$O$983)</f>
        <v>26.7785530953235</v>
      </c>
      <c r="G984" s="12" t="n">
        <f aca="false">$C$984*(1-Assumptions!$B$71)</f>
        <v>30.1027984526992</v>
      </c>
      <c r="H984" s="12" t="n">
        <f aca="false">MIN($F$984,$G$984)</f>
        <v>26.7785530953235</v>
      </c>
      <c r="I984" s="12" t="str">
        <f aca="false">IF($F$984&lt;=$G$984,"cap","discount")</f>
        <v>cap</v>
      </c>
      <c r="J984" s="12" t="n">
        <f aca="false">Assumptions!$B$69/$H$984</f>
        <v>186716.585552682</v>
      </c>
      <c r="K984" s="12" t="n">
        <f aca="false">Assumptions!$B$74/(Assumptions!$B$20+Assumptions!$B$17+$B$984+$E$984+$J$984)</f>
        <v>42.7393378414047</v>
      </c>
      <c r="L984" s="12" t="n">
        <f aca="false">$C$984*(1-Assumptions!$B$75)</f>
        <v>31.9842233559929</v>
      </c>
      <c r="M984" s="12" t="n">
        <f aca="false">MIN($K$984,$L$984)</f>
        <v>31.9842233559929</v>
      </c>
      <c r="N984" s="12" t="str">
        <f aca="false">IF($K$984&lt;=$L$984,"cap","discount")</f>
        <v>discount</v>
      </c>
      <c r="O984" s="12" t="n">
        <f aca="false">Assumptions!$B$73/$M$984</f>
        <v>93796.2434356841</v>
      </c>
      <c r="P984" s="12" t="n">
        <f aca="false">MAX(Assumptions!$B$4,($A$6*(Assumptions!$B$20+$E$984+Assumptions!$B$17+$J$984+$O$984+$D$984)-Assumptions!$B$17)/(1-$A$6))</f>
        <v>587882.229488009</v>
      </c>
      <c r="Q984" s="12" t="n">
        <f aca="false">Assumptions!$B$20+$E$984+Assumptions!$B$17+$P$984+$J$984+$O$984+$D$984</f>
        <v>38327301.7652924</v>
      </c>
      <c r="R984" s="12" t="n">
        <f aca="false">IF($C$984&lt;Assumptions!$B$37,Assumptions!$B$37*(Assumptions!$B$21+Assumptions!$B$22/Assumptions!$B$37)/(Assumptions!$B$21+Assumptions!$B$22/$C$984),Assumptions!$B$37)</f>
        <v>1</v>
      </c>
      <c r="S984" s="12" t="n">
        <f aca="false">Assumptions!$B$38/$R$984</f>
        <v>1</v>
      </c>
      <c r="T984" s="12" t="n">
        <f aca="false">Assumptions!$B$39*$S$984</f>
        <v>5000000</v>
      </c>
      <c r="U984" s="12" t="n">
        <f aca="false">IF($C$984&lt;Assumptions!$B$42,Assumptions!$B$42*(Assumptions!$B$21+Assumptions!$B$22/Assumptions!$B$42)/(Assumptions!$B$21+Assumptions!$B$22/$C$984),Assumptions!$B$42)</f>
        <v>3</v>
      </c>
      <c r="V984" s="12" t="n">
        <f aca="false">Assumptions!$B$43/$U$984</f>
        <v>1</v>
      </c>
      <c r="W984" s="12" t="n">
        <f aca="false">Assumptions!$B$44*$V$984</f>
        <v>5000000</v>
      </c>
      <c r="X984" s="12" t="n">
        <f aca="false">IF($C$984&lt;Assumptions!$B$47,Assumptions!$B$47*(Assumptions!$B$21+Assumptions!$B$22/Assumptions!$B$47)/(Assumptions!$B$21+Assumptions!$B$22/$C$984),Assumptions!$B$47)</f>
        <v>10</v>
      </c>
      <c r="Y984" s="12" t="n">
        <f aca="false">Assumptions!$B$48/$X$984</f>
        <v>1</v>
      </c>
      <c r="Z984" s="12" t="n">
        <f aca="false">Assumptions!$B$49*$Y$984</f>
        <v>3000000</v>
      </c>
      <c r="AA984" s="12" t="n">
        <f aca="false">IF($C$984&lt;Assumptions!$B$52,Assumptions!$B$52*(Assumptions!$B$21+Assumptions!$B$22/Assumptions!$B$52)/(Assumptions!$B$21+Assumptions!$B$22/$C$984),Assumptions!$B$52)</f>
        <v>25</v>
      </c>
      <c r="AB984" s="12" t="n">
        <f aca="false">Assumptions!$B$53/$AA$984</f>
        <v>1</v>
      </c>
      <c r="AC984" s="12" t="n">
        <f aca="false">Assumptions!$B$54*$AB$984</f>
        <v>2400000</v>
      </c>
      <c r="AD984" s="12" t="n">
        <f aca="false">IF($C$984&lt;Assumptions!$B$57,Assumptions!$B$57*(Assumptions!$B$21+Assumptions!$B$22/Assumptions!$B$57)/(Assumptions!$B$21+Assumptions!$B$22/$C$984),Assumptions!$B$57)</f>
        <v>57.6817359540603</v>
      </c>
      <c r="AE984" s="12" t="n">
        <f aca="false">Assumptions!$B$58/$AD$984</f>
        <v>1.04019060812917</v>
      </c>
      <c r="AF984" s="12" t="n">
        <f aca="false">Assumptions!$B$59*$AE$984</f>
        <v>1733651.36027881</v>
      </c>
      <c r="AG984" s="12" t="n">
        <f aca="false">IF($C$984&lt;Assumptions!$B$62,Assumptions!$B$62*(Assumptions!$B$21+Assumptions!$B$22/Assumptions!$B$62)/(Assumptions!$B$21+Assumptions!$B$22/$C$984),Assumptions!$B$62)</f>
        <v>48.9126262367378</v>
      </c>
      <c r="AH984" s="12" t="n">
        <f aca="false">Assumptions!$B$63/$AG$984</f>
        <v>1.00502293134033</v>
      </c>
      <c r="AI984" s="12" t="n">
        <f aca="false">Assumptions!$B$64*$AH$984</f>
        <v>6133320.27733387</v>
      </c>
    </row>
    <row r="985" customFormat="false" ht="15" hidden="true" customHeight="false" outlineLevel="0" collapsed="false">
      <c r="A985" s="6" t="n">
        <f aca="false">ROW()-ROW($A$931)+Assumptions!$B$4</f>
        <v>54</v>
      </c>
      <c r="B985" s="12" t="n">
        <f aca="false">$P$984</f>
        <v>587882.229488009</v>
      </c>
      <c r="C985" s="12" t="n">
        <f aca="false">$C$4/(Assumptions!$B$16+$B$985)</f>
        <v>37.628498065874</v>
      </c>
      <c r="D985" s="12" t="n">
        <f aca="false">Assumptions!$B$7/$C$985</f>
        <v>797268.069203315</v>
      </c>
      <c r="E985" s="12" t="n">
        <f aca="false">$T$985+$W$985+$Z$985+$AC$985+$AF$985+$AI$985</f>
        <v>23266971.6376127</v>
      </c>
      <c r="F985" s="12" t="n">
        <f aca="false">Assumptions!$B$70/(Assumptions!$B$20+Assumptions!$B$17+$B$985+$E$985+$O$984)</f>
        <v>26.7785530953235</v>
      </c>
      <c r="G985" s="12" t="n">
        <f aca="false">$C$985*(1-Assumptions!$B$71)</f>
        <v>30.1027984526992</v>
      </c>
      <c r="H985" s="12" t="n">
        <f aca="false">MIN($F$985,$G$985)</f>
        <v>26.7785530953235</v>
      </c>
      <c r="I985" s="12" t="str">
        <f aca="false">IF($F$985&lt;=$G$985,"cap","discount")</f>
        <v>cap</v>
      </c>
      <c r="J985" s="12" t="n">
        <f aca="false">Assumptions!$B$69/$H$985</f>
        <v>186716.585552682</v>
      </c>
      <c r="K985" s="12" t="n">
        <f aca="false">Assumptions!$B$74/(Assumptions!$B$20+Assumptions!$B$17+$B$985+$E$985+$J$985)</f>
        <v>42.7393378414047</v>
      </c>
      <c r="L985" s="12" t="n">
        <f aca="false">$C$985*(1-Assumptions!$B$75)</f>
        <v>31.9842233559929</v>
      </c>
      <c r="M985" s="12" t="n">
        <f aca="false">MIN($K$985,$L$985)</f>
        <v>31.9842233559929</v>
      </c>
      <c r="N985" s="12" t="str">
        <f aca="false">IF($K$985&lt;=$L$985,"cap","discount")</f>
        <v>discount</v>
      </c>
      <c r="O985" s="12" t="n">
        <f aca="false">Assumptions!$B$73/$M$985</f>
        <v>93796.2434356841</v>
      </c>
      <c r="P985" s="12" t="n">
        <f aca="false">MAX(Assumptions!$B$4,($A$6*(Assumptions!$B$20+$E$985+Assumptions!$B$17+$J$985+$O$985+$D$985)-Assumptions!$B$17)/(1-$A$6))</f>
        <v>587882.229488009</v>
      </c>
      <c r="Q985" s="12" t="n">
        <f aca="false">Assumptions!$B$20+$E$985+Assumptions!$B$17+$P$985+$J$985+$O$985+$D$985</f>
        <v>38327301.7652924</v>
      </c>
      <c r="R985" s="12" t="n">
        <f aca="false">IF($C$985&lt;Assumptions!$B$37,Assumptions!$B$37*(Assumptions!$B$21+Assumptions!$B$22/Assumptions!$B$37)/(Assumptions!$B$21+Assumptions!$B$22/$C$985),Assumptions!$B$37)</f>
        <v>1</v>
      </c>
      <c r="S985" s="12" t="n">
        <f aca="false">Assumptions!$B$38/$R$985</f>
        <v>1</v>
      </c>
      <c r="T985" s="12" t="n">
        <f aca="false">Assumptions!$B$39*$S$985</f>
        <v>5000000</v>
      </c>
      <c r="U985" s="12" t="n">
        <f aca="false">IF($C$985&lt;Assumptions!$B$42,Assumptions!$B$42*(Assumptions!$B$21+Assumptions!$B$22/Assumptions!$B$42)/(Assumptions!$B$21+Assumptions!$B$22/$C$985),Assumptions!$B$42)</f>
        <v>3</v>
      </c>
      <c r="V985" s="12" t="n">
        <f aca="false">Assumptions!$B$43/$U$985</f>
        <v>1</v>
      </c>
      <c r="W985" s="12" t="n">
        <f aca="false">Assumptions!$B$44*$V$985</f>
        <v>5000000</v>
      </c>
      <c r="X985" s="12" t="n">
        <f aca="false">IF($C$985&lt;Assumptions!$B$47,Assumptions!$B$47*(Assumptions!$B$21+Assumptions!$B$22/Assumptions!$B$47)/(Assumptions!$B$21+Assumptions!$B$22/$C$985),Assumptions!$B$47)</f>
        <v>10</v>
      </c>
      <c r="Y985" s="12" t="n">
        <f aca="false">Assumptions!$B$48/$X$985</f>
        <v>1</v>
      </c>
      <c r="Z985" s="12" t="n">
        <f aca="false">Assumptions!$B$49*$Y$985</f>
        <v>3000000</v>
      </c>
      <c r="AA985" s="12" t="n">
        <f aca="false">IF($C$985&lt;Assumptions!$B$52,Assumptions!$B$52*(Assumptions!$B$21+Assumptions!$B$22/Assumptions!$B$52)/(Assumptions!$B$21+Assumptions!$B$22/$C$985),Assumptions!$B$52)</f>
        <v>25</v>
      </c>
      <c r="AB985" s="12" t="n">
        <f aca="false">Assumptions!$B$53/$AA$985</f>
        <v>1</v>
      </c>
      <c r="AC985" s="12" t="n">
        <f aca="false">Assumptions!$B$54*$AB$985</f>
        <v>2400000</v>
      </c>
      <c r="AD985" s="12" t="n">
        <f aca="false">IF($C$985&lt;Assumptions!$B$57,Assumptions!$B$57*(Assumptions!$B$21+Assumptions!$B$22/Assumptions!$B$57)/(Assumptions!$B$21+Assumptions!$B$22/$C$985),Assumptions!$B$57)</f>
        <v>57.6817359540603</v>
      </c>
      <c r="AE985" s="12" t="n">
        <f aca="false">Assumptions!$B$58/$AD$985</f>
        <v>1.04019060812917</v>
      </c>
      <c r="AF985" s="12" t="n">
        <f aca="false">Assumptions!$B$59*$AE$985</f>
        <v>1733651.36027881</v>
      </c>
      <c r="AG985" s="12" t="n">
        <f aca="false">IF($C$985&lt;Assumptions!$B$62,Assumptions!$B$62*(Assumptions!$B$21+Assumptions!$B$22/Assumptions!$B$62)/(Assumptions!$B$21+Assumptions!$B$22/$C$985),Assumptions!$B$62)</f>
        <v>48.9126262367378</v>
      </c>
      <c r="AH985" s="12" t="n">
        <f aca="false">Assumptions!$B$63/$AG$985</f>
        <v>1.00502293134033</v>
      </c>
      <c r="AI985" s="12" t="n">
        <f aca="false">Assumptions!$B$64*$AH$985</f>
        <v>6133320.27733387</v>
      </c>
    </row>
    <row r="986" customFormat="false" ht="15" hidden="true" customHeight="false" outlineLevel="0" collapsed="false">
      <c r="A986" s="6" t="n">
        <f aca="false">ROW()-ROW($A$931)+Assumptions!$B$4</f>
        <v>55</v>
      </c>
      <c r="B986" s="12" t="n">
        <f aca="false">$P$985</f>
        <v>587882.229488009</v>
      </c>
      <c r="C986" s="12" t="n">
        <f aca="false">$C$4/(Assumptions!$B$16+$B$986)</f>
        <v>37.628498065874</v>
      </c>
      <c r="D986" s="12" t="n">
        <f aca="false">Assumptions!$B$7/$C$986</f>
        <v>797268.069203315</v>
      </c>
      <c r="E986" s="12" t="n">
        <f aca="false">$T$986+$W$986+$Z$986+$AC$986+$AF$986+$AI$986</f>
        <v>23266971.6376127</v>
      </c>
      <c r="F986" s="12" t="n">
        <f aca="false">Assumptions!$B$70/(Assumptions!$B$20+Assumptions!$B$17+$B$986+$E$986+$O$985)</f>
        <v>26.7785530953235</v>
      </c>
      <c r="G986" s="12" t="n">
        <f aca="false">$C$986*(1-Assumptions!$B$71)</f>
        <v>30.1027984526992</v>
      </c>
      <c r="H986" s="12" t="n">
        <f aca="false">MIN($F$986,$G$986)</f>
        <v>26.7785530953235</v>
      </c>
      <c r="I986" s="12" t="str">
        <f aca="false">IF($F$986&lt;=$G$986,"cap","discount")</f>
        <v>cap</v>
      </c>
      <c r="J986" s="12" t="n">
        <f aca="false">Assumptions!$B$69/$H$986</f>
        <v>186716.585552682</v>
      </c>
      <c r="K986" s="12" t="n">
        <f aca="false">Assumptions!$B$74/(Assumptions!$B$20+Assumptions!$B$17+$B$986+$E$986+$J$986)</f>
        <v>42.7393378414047</v>
      </c>
      <c r="L986" s="12" t="n">
        <f aca="false">$C$986*(1-Assumptions!$B$75)</f>
        <v>31.9842233559929</v>
      </c>
      <c r="M986" s="12" t="n">
        <f aca="false">MIN($K$986,$L$986)</f>
        <v>31.9842233559929</v>
      </c>
      <c r="N986" s="12" t="str">
        <f aca="false">IF($K$986&lt;=$L$986,"cap","discount")</f>
        <v>discount</v>
      </c>
      <c r="O986" s="12" t="n">
        <f aca="false">Assumptions!$B$73/$M$986</f>
        <v>93796.2434356841</v>
      </c>
      <c r="P986" s="12" t="n">
        <f aca="false">MAX(Assumptions!$B$4,($A$6*(Assumptions!$B$20+$E$986+Assumptions!$B$17+$J$986+$O$986+$D$986)-Assumptions!$B$17)/(1-$A$6))</f>
        <v>587882.229488009</v>
      </c>
      <c r="Q986" s="12" t="n">
        <f aca="false">Assumptions!$B$20+$E$986+Assumptions!$B$17+$P$986+$J$986+$O$986+$D$986</f>
        <v>38327301.7652924</v>
      </c>
      <c r="R986" s="12" t="n">
        <f aca="false">IF($C$986&lt;Assumptions!$B$37,Assumptions!$B$37*(Assumptions!$B$21+Assumptions!$B$22/Assumptions!$B$37)/(Assumptions!$B$21+Assumptions!$B$22/$C$986),Assumptions!$B$37)</f>
        <v>1</v>
      </c>
      <c r="S986" s="12" t="n">
        <f aca="false">Assumptions!$B$38/$R$986</f>
        <v>1</v>
      </c>
      <c r="T986" s="12" t="n">
        <f aca="false">Assumptions!$B$39*$S$986</f>
        <v>5000000</v>
      </c>
      <c r="U986" s="12" t="n">
        <f aca="false">IF($C$986&lt;Assumptions!$B$42,Assumptions!$B$42*(Assumptions!$B$21+Assumptions!$B$22/Assumptions!$B$42)/(Assumptions!$B$21+Assumptions!$B$22/$C$986),Assumptions!$B$42)</f>
        <v>3</v>
      </c>
      <c r="V986" s="12" t="n">
        <f aca="false">Assumptions!$B$43/$U$986</f>
        <v>1</v>
      </c>
      <c r="W986" s="12" t="n">
        <f aca="false">Assumptions!$B$44*$V$986</f>
        <v>5000000</v>
      </c>
      <c r="X986" s="12" t="n">
        <f aca="false">IF($C$986&lt;Assumptions!$B$47,Assumptions!$B$47*(Assumptions!$B$21+Assumptions!$B$22/Assumptions!$B$47)/(Assumptions!$B$21+Assumptions!$B$22/$C$986),Assumptions!$B$47)</f>
        <v>10</v>
      </c>
      <c r="Y986" s="12" t="n">
        <f aca="false">Assumptions!$B$48/$X$986</f>
        <v>1</v>
      </c>
      <c r="Z986" s="12" t="n">
        <f aca="false">Assumptions!$B$49*$Y$986</f>
        <v>3000000</v>
      </c>
      <c r="AA986" s="12" t="n">
        <f aca="false">IF($C$986&lt;Assumptions!$B$52,Assumptions!$B$52*(Assumptions!$B$21+Assumptions!$B$22/Assumptions!$B$52)/(Assumptions!$B$21+Assumptions!$B$22/$C$986),Assumptions!$B$52)</f>
        <v>25</v>
      </c>
      <c r="AB986" s="12" t="n">
        <f aca="false">Assumptions!$B$53/$AA$986</f>
        <v>1</v>
      </c>
      <c r="AC986" s="12" t="n">
        <f aca="false">Assumptions!$B$54*$AB$986</f>
        <v>2400000</v>
      </c>
      <c r="AD986" s="12" t="n">
        <f aca="false">IF($C$986&lt;Assumptions!$B$57,Assumptions!$B$57*(Assumptions!$B$21+Assumptions!$B$22/Assumptions!$B$57)/(Assumptions!$B$21+Assumptions!$B$22/$C$986),Assumptions!$B$57)</f>
        <v>57.6817359540603</v>
      </c>
      <c r="AE986" s="12" t="n">
        <f aca="false">Assumptions!$B$58/$AD$986</f>
        <v>1.04019060812917</v>
      </c>
      <c r="AF986" s="12" t="n">
        <f aca="false">Assumptions!$B$59*$AE$986</f>
        <v>1733651.36027881</v>
      </c>
      <c r="AG986" s="12" t="n">
        <f aca="false">IF($C$986&lt;Assumptions!$B$62,Assumptions!$B$62*(Assumptions!$B$21+Assumptions!$B$22/Assumptions!$B$62)/(Assumptions!$B$21+Assumptions!$B$22/$C$986),Assumptions!$B$62)</f>
        <v>48.9126262367378</v>
      </c>
      <c r="AH986" s="12" t="n">
        <f aca="false">Assumptions!$B$63/$AG$986</f>
        <v>1.00502293134033</v>
      </c>
      <c r="AI986" s="12" t="n">
        <f aca="false">Assumptions!$B$64*$AH$986</f>
        <v>6133320.27733387</v>
      </c>
    </row>
    <row r="987" customFormat="false" ht="15" hidden="true" customHeight="false" outlineLevel="0" collapsed="false">
      <c r="A987" s="6" t="n">
        <f aca="false">ROW()-ROW($A$931)+Assumptions!$B$4</f>
        <v>56</v>
      </c>
      <c r="B987" s="12" t="n">
        <f aca="false">$P$986</f>
        <v>587882.229488009</v>
      </c>
      <c r="C987" s="12" t="n">
        <f aca="false">$C$4/(Assumptions!$B$16+$B$987)</f>
        <v>37.628498065874</v>
      </c>
      <c r="D987" s="12" t="n">
        <f aca="false">Assumptions!$B$7/$C$987</f>
        <v>797268.069203315</v>
      </c>
      <c r="E987" s="12" t="n">
        <f aca="false">$T$987+$W$987+$Z$987+$AC$987+$AF$987+$AI$987</f>
        <v>23266971.6376127</v>
      </c>
      <c r="F987" s="12" t="n">
        <f aca="false">Assumptions!$B$70/(Assumptions!$B$20+Assumptions!$B$17+$B$987+$E$987+$O$986)</f>
        <v>26.7785530953235</v>
      </c>
      <c r="G987" s="12" t="n">
        <f aca="false">$C$987*(1-Assumptions!$B$71)</f>
        <v>30.1027984526992</v>
      </c>
      <c r="H987" s="12" t="n">
        <f aca="false">MIN($F$987,$G$987)</f>
        <v>26.7785530953235</v>
      </c>
      <c r="I987" s="12" t="str">
        <f aca="false">IF($F$987&lt;=$G$987,"cap","discount")</f>
        <v>cap</v>
      </c>
      <c r="J987" s="12" t="n">
        <f aca="false">Assumptions!$B$69/$H$987</f>
        <v>186716.585552682</v>
      </c>
      <c r="K987" s="12" t="n">
        <f aca="false">Assumptions!$B$74/(Assumptions!$B$20+Assumptions!$B$17+$B$987+$E$987+$J$987)</f>
        <v>42.7393378414047</v>
      </c>
      <c r="L987" s="12" t="n">
        <f aca="false">$C$987*(1-Assumptions!$B$75)</f>
        <v>31.9842233559929</v>
      </c>
      <c r="M987" s="12" t="n">
        <f aca="false">MIN($K$987,$L$987)</f>
        <v>31.9842233559929</v>
      </c>
      <c r="N987" s="12" t="str">
        <f aca="false">IF($K$987&lt;=$L$987,"cap","discount")</f>
        <v>discount</v>
      </c>
      <c r="O987" s="12" t="n">
        <f aca="false">Assumptions!$B$73/$M$987</f>
        <v>93796.2434356841</v>
      </c>
      <c r="P987" s="12" t="n">
        <f aca="false">MAX(Assumptions!$B$4,($A$6*(Assumptions!$B$20+$E$987+Assumptions!$B$17+$J$987+$O$987+$D$987)-Assumptions!$B$17)/(1-$A$6))</f>
        <v>587882.229488009</v>
      </c>
      <c r="Q987" s="12" t="n">
        <f aca="false">Assumptions!$B$20+$E$987+Assumptions!$B$17+$P$987+$J$987+$O$987+$D$987</f>
        <v>38327301.7652924</v>
      </c>
      <c r="R987" s="12" t="n">
        <f aca="false">IF($C$987&lt;Assumptions!$B$37,Assumptions!$B$37*(Assumptions!$B$21+Assumptions!$B$22/Assumptions!$B$37)/(Assumptions!$B$21+Assumptions!$B$22/$C$987),Assumptions!$B$37)</f>
        <v>1</v>
      </c>
      <c r="S987" s="12" t="n">
        <f aca="false">Assumptions!$B$38/$R$987</f>
        <v>1</v>
      </c>
      <c r="T987" s="12" t="n">
        <f aca="false">Assumptions!$B$39*$S$987</f>
        <v>5000000</v>
      </c>
      <c r="U987" s="12" t="n">
        <f aca="false">IF($C$987&lt;Assumptions!$B$42,Assumptions!$B$42*(Assumptions!$B$21+Assumptions!$B$22/Assumptions!$B$42)/(Assumptions!$B$21+Assumptions!$B$22/$C$987),Assumptions!$B$42)</f>
        <v>3</v>
      </c>
      <c r="V987" s="12" t="n">
        <f aca="false">Assumptions!$B$43/$U$987</f>
        <v>1</v>
      </c>
      <c r="W987" s="12" t="n">
        <f aca="false">Assumptions!$B$44*$V$987</f>
        <v>5000000</v>
      </c>
      <c r="X987" s="12" t="n">
        <f aca="false">IF($C$987&lt;Assumptions!$B$47,Assumptions!$B$47*(Assumptions!$B$21+Assumptions!$B$22/Assumptions!$B$47)/(Assumptions!$B$21+Assumptions!$B$22/$C$987),Assumptions!$B$47)</f>
        <v>10</v>
      </c>
      <c r="Y987" s="12" t="n">
        <f aca="false">Assumptions!$B$48/$X$987</f>
        <v>1</v>
      </c>
      <c r="Z987" s="12" t="n">
        <f aca="false">Assumptions!$B$49*$Y$987</f>
        <v>3000000</v>
      </c>
      <c r="AA987" s="12" t="n">
        <f aca="false">IF($C$987&lt;Assumptions!$B$52,Assumptions!$B$52*(Assumptions!$B$21+Assumptions!$B$22/Assumptions!$B$52)/(Assumptions!$B$21+Assumptions!$B$22/$C$987),Assumptions!$B$52)</f>
        <v>25</v>
      </c>
      <c r="AB987" s="12" t="n">
        <f aca="false">Assumptions!$B$53/$AA$987</f>
        <v>1</v>
      </c>
      <c r="AC987" s="12" t="n">
        <f aca="false">Assumptions!$B$54*$AB$987</f>
        <v>2400000</v>
      </c>
      <c r="AD987" s="12" t="n">
        <f aca="false">IF($C$987&lt;Assumptions!$B$57,Assumptions!$B$57*(Assumptions!$B$21+Assumptions!$B$22/Assumptions!$B$57)/(Assumptions!$B$21+Assumptions!$B$22/$C$987),Assumptions!$B$57)</f>
        <v>57.6817359540603</v>
      </c>
      <c r="AE987" s="12" t="n">
        <f aca="false">Assumptions!$B$58/$AD$987</f>
        <v>1.04019060812917</v>
      </c>
      <c r="AF987" s="12" t="n">
        <f aca="false">Assumptions!$B$59*$AE$987</f>
        <v>1733651.36027881</v>
      </c>
      <c r="AG987" s="12" t="n">
        <f aca="false">IF($C$987&lt;Assumptions!$B$62,Assumptions!$B$62*(Assumptions!$B$21+Assumptions!$B$22/Assumptions!$B$62)/(Assumptions!$B$21+Assumptions!$B$22/$C$987),Assumptions!$B$62)</f>
        <v>48.9126262367378</v>
      </c>
      <c r="AH987" s="12" t="n">
        <f aca="false">Assumptions!$B$63/$AG$987</f>
        <v>1.00502293134033</v>
      </c>
      <c r="AI987" s="12" t="n">
        <f aca="false">Assumptions!$B$64*$AH$987</f>
        <v>6133320.27733387</v>
      </c>
    </row>
    <row r="988" customFormat="false" ht="15" hidden="true" customHeight="false" outlineLevel="0" collapsed="false">
      <c r="A988" s="6" t="n">
        <f aca="false">ROW()-ROW($A$931)+Assumptions!$B$4</f>
        <v>57</v>
      </c>
      <c r="B988" s="12" t="n">
        <f aca="false">$P$987</f>
        <v>587882.229488009</v>
      </c>
      <c r="C988" s="12" t="n">
        <f aca="false">$C$4/(Assumptions!$B$16+$B$988)</f>
        <v>37.628498065874</v>
      </c>
      <c r="D988" s="12" t="n">
        <f aca="false">Assumptions!$B$7/$C$988</f>
        <v>797268.069203315</v>
      </c>
      <c r="E988" s="12" t="n">
        <f aca="false">$T$988+$W$988+$Z$988+$AC$988+$AF$988+$AI$988</f>
        <v>23266971.6376127</v>
      </c>
      <c r="F988" s="12" t="n">
        <f aca="false">Assumptions!$B$70/(Assumptions!$B$20+Assumptions!$B$17+$B$988+$E$988+$O$987)</f>
        <v>26.7785530953235</v>
      </c>
      <c r="G988" s="12" t="n">
        <f aca="false">$C$988*(1-Assumptions!$B$71)</f>
        <v>30.1027984526992</v>
      </c>
      <c r="H988" s="12" t="n">
        <f aca="false">MIN($F$988,$G$988)</f>
        <v>26.7785530953235</v>
      </c>
      <c r="I988" s="12" t="str">
        <f aca="false">IF($F$988&lt;=$G$988,"cap","discount")</f>
        <v>cap</v>
      </c>
      <c r="J988" s="12" t="n">
        <f aca="false">Assumptions!$B$69/$H$988</f>
        <v>186716.585552682</v>
      </c>
      <c r="K988" s="12" t="n">
        <f aca="false">Assumptions!$B$74/(Assumptions!$B$20+Assumptions!$B$17+$B$988+$E$988+$J$988)</f>
        <v>42.7393378414047</v>
      </c>
      <c r="L988" s="12" t="n">
        <f aca="false">$C$988*(1-Assumptions!$B$75)</f>
        <v>31.9842233559929</v>
      </c>
      <c r="M988" s="12" t="n">
        <f aca="false">MIN($K$988,$L$988)</f>
        <v>31.9842233559929</v>
      </c>
      <c r="N988" s="12" t="str">
        <f aca="false">IF($K$988&lt;=$L$988,"cap","discount")</f>
        <v>discount</v>
      </c>
      <c r="O988" s="12" t="n">
        <f aca="false">Assumptions!$B$73/$M$988</f>
        <v>93796.2434356841</v>
      </c>
      <c r="P988" s="12" t="n">
        <f aca="false">MAX(Assumptions!$B$4,($A$6*(Assumptions!$B$20+$E$988+Assumptions!$B$17+$J$988+$O$988+$D$988)-Assumptions!$B$17)/(1-$A$6))</f>
        <v>587882.229488009</v>
      </c>
      <c r="Q988" s="12" t="n">
        <f aca="false">Assumptions!$B$20+$E$988+Assumptions!$B$17+$P$988+$J$988+$O$988+$D$988</f>
        <v>38327301.7652924</v>
      </c>
      <c r="R988" s="12" t="n">
        <f aca="false">IF($C$988&lt;Assumptions!$B$37,Assumptions!$B$37*(Assumptions!$B$21+Assumptions!$B$22/Assumptions!$B$37)/(Assumptions!$B$21+Assumptions!$B$22/$C$988),Assumptions!$B$37)</f>
        <v>1</v>
      </c>
      <c r="S988" s="12" t="n">
        <f aca="false">Assumptions!$B$38/$R$988</f>
        <v>1</v>
      </c>
      <c r="T988" s="12" t="n">
        <f aca="false">Assumptions!$B$39*$S$988</f>
        <v>5000000</v>
      </c>
      <c r="U988" s="12" t="n">
        <f aca="false">IF($C$988&lt;Assumptions!$B$42,Assumptions!$B$42*(Assumptions!$B$21+Assumptions!$B$22/Assumptions!$B$42)/(Assumptions!$B$21+Assumptions!$B$22/$C$988),Assumptions!$B$42)</f>
        <v>3</v>
      </c>
      <c r="V988" s="12" t="n">
        <f aca="false">Assumptions!$B$43/$U$988</f>
        <v>1</v>
      </c>
      <c r="W988" s="12" t="n">
        <f aca="false">Assumptions!$B$44*$V$988</f>
        <v>5000000</v>
      </c>
      <c r="X988" s="12" t="n">
        <f aca="false">IF($C$988&lt;Assumptions!$B$47,Assumptions!$B$47*(Assumptions!$B$21+Assumptions!$B$22/Assumptions!$B$47)/(Assumptions!$B$21+Assumptions!$B$22/$C$988),Assumptions!$B$47)</f>
        <v>10</v>
      </c>
      <c r="Y988" s="12" t="n">
        <f aca="false">Assumptions!$B$48/$X$988</f>
        <v>1</v>
      </c>
      <c r="Z988" s="12" t="n">
        <f aca="false">Assumptions!$B$49*$Y$988</f>
        <v>3000000</v>
      </c>
      <c r="AA988" s="12" t="n">
        <f aca="false">IF($C$988&lt;Assumptions!$B$52,Assumptions!$B$52*(Assumptions!$B$21+Assumptions!$B$22/Assumptions!$B$52)/(Assumptions!$B$21+Assumptions!$B$22/$C$988),Assumptions!$B$52)</f>
        <v>25</v>
      </c>
      <c r="AB988" s="12" t="n">
        <f aca="false">Assumptions!$B$53/$AA$988</f>
        <v>1</v>
      </c>
      <c r="AC988" s="12" t="n">
        <f aca="false">Assumptions!$B$54*$AB$988</f>
        <v>2400000</v>
      </c>
      <c r="AD988" s="12" t="n">
        <f aca="false">IF($C$988&lt;Assumptions!$B$57,Assumptions!$B$57*(Assumptions!$B$21+Assumptions!$B$22/Assumptions!$B$57)/(Assumptions!$B$21+Assumptions!$B$22/$C$988),Assumptions!$B$57)</f>
        <v>57.6817359540603</v>
      </c>
      <c r="AE988" s="12" t="n">
        <f aca="false">Assumptions!$B$58/$AD$988</f>
        <v>1.04019060812917</v>
      </c>
      <c r="AF988" s="12" t="n">
        <f aca="false">Assumptions!$B$59*$AE$988</f>
        <v>1733651.36027881</v>
      </c>
      <c r="AG988" s="12" t="n">
        <f aca="false">IF($C$988&lt;Assumptions!$B$62,Assumptions!$B$62*(Assumptions!$B$21+Assumptions!$B$22/Assumptions!$B$62)/(Assumptions!$B$21+Assumptions!$B$22/$C$988),Assumptions!$B$62)</f>
        <v>48.9126262367378</v>
      </c>
      <c r="AH988" s="12" t="n">
        <f aca="false">Assumptions!$B$63/$AG$988</f>
        <v>1.00502293134033</v>
      </c>
      <c r="AI988" s="12" t="n">
        <f aca="false">Assumptions!$B$64*$AH$988</f>
        <v>6133320.27733387</v>
      </c>
    </row>
    <row r="989" customFormat="false" ht="15" hidden="true" customHeight="false" outlineLevel="0" collapsed="false">
      <c r="A989" s="6" t="n">
        <f aca="false">ROW()-ROW($A$931)+Assumptions!$B$4</f>
        <v>58</v>
      </c>
      <c r="B989" s="12" t="n">
        <f aca="false">$P$988</f>
        <v>587882.229488009</v>
      </c>
      <c r="C989" s="12" t="n">
        <f aca="false">$C$4/(Assumptions!$B$16+$B$989)</f>
        <v>37.628498065874</v>
      </c>
      <c r="D989" s="12" t="n">
        <f aca="false">Assumptions!$B$7/$C$989</f>
        <v>797268.069203315</v>
      </c>
      <c r="E989" s="12" t="n">
        <f aca="false">$T$989+$W$989+$Z$989+$AC$989+$AF$989+$AI$989</f>
        <v>23266971.6376127</v>
      </c>
      <c r="F989" s="12" t="n">
        <f aca="false">Assumptions!$B$70/(Assumptions!$B$20+Assumptions!$B$17+$B$989+$E$989+$O$988)</f>
        <v>26.7785530953235</v>
      </c>
      <c r="G989" s="12" t="n">
        <f aca="false">$C$989*(1-Assumptions!$B$71)</f>
        <v>30.1027984526992</v>
      </c>
      <c r="H989" s="12" t="n">
        <f aca="false">MIN($F$989,$G$989)</f>
        <v>26.7785530953235</v>
      </c>
      <c r="I989" s="12" t="str">
        <f aca="false">IF($F$989&lt;=$G$989,"cap","discount")</f>
        <v>cap</v>
      </c>
      <c r="J989" s="12" t="n">
        <f aca="false">Assumptions!$B$69/$H$989</f>
        <v>186716.585552682</v>
      </c>
      <c r="K989" s="12" t="n">
        <f aca="false">Assumptions!$B$74/(Assumptions!$B$20+Assumptions!$B$17+$B$989+$E$989+$J$989)</f>
        <v>42.7393378414047</v>
      </c>
      <c r="L989" s="12" t="n">
        <f aca="false">$C$989*(1-Assumptions!$B$75)</f>
        <v>31.9842233559929</v>
      </c>
      <c r="M989" s="12" t="n">
        <f aca="false">MIN($K$989,$L$989)</f>
        <v>31.9842233559929</v>
      </c>
      <c r="N989" s="12" t="str">
        <f aca="false">IF($K$989&lt;=$L$989,"cap","discount")</f>
        <v>discount</v>
      </c>
      <c r="O989" s="12" t="n">
        <f aca="false">Assumptions!$B$73/$M$989</f>
        <v>93796.2434356841</v>
      </c>
      <c r="P989" s="12" t="n">
        <f aca="false">MAX(Assumptions!$B$4,($A$6*(Assumptions!$B$20+$E$989+Assumptions!$B$17+$J$989+$O$989+$D$989)-Assumptions!$B$17)/(1-$A$6))</f>
        <v>587882.229488009</v>
      </c>
      <c r="Q989" s="12" t="n">
        <f aca="false">Assumptions!$B$20+$E$989+Assumptions!$B$17+$P$989+$J$989+$O$989+$D$989</f>
        <v>38327301.7652924</v>
      </c>
      <c r="R989" s="12" t="n">
        <f aca="false">IF($C$989&lt;Assumptions!$B$37,Assumptions!$B$37*(Assumptions!$B$21+Assumptions!$B$22/Assumptions!$B$37)/(Assumptions!$B$21+Assumptions!$B$22/$C$989),Assumptions!$B$37)</f>
        <v>1</v>
      </c>
      <c r="S989" s="12" t="n">
        <f aca="false">Assumptions!$B$38/$R$989</f>
        <v>1</v>
      </c>
      <c r="T989" s="12" t="n">
        <f aca="false">Assumptions!$B$39*$S$989</f>
        <v>5000000</v>
      </c>
      <c r="U989" s="12" t="n">
        <f aca="false">IF($C$989&lt;Assumptions!$B$42,Assumptions!$B$42*(Assumptions!$B$21+Assumptions!$B$22/Assumptions!$B$42)/(Assumptions!$B$21+Assumptions!$B$22/$C$989),Assumptions!$B$42)</f>
        <v>3</v>
      </c>
      <c r="V989" s="12" t="n">
        <f aca="false">Assumptions!$B$43/$U$989</f>
        <v>1</v>
      </c>
      <c r="W989" s="12" t="n">
        <f aca="false">Assumptions!$B$44*$V$989</f>
        <v>5000000</v>
      </c>
      <c r="X989" s="12" t="n">
        <f aca="false">IF($C$989&lt;Assumptions!$B$47,Assumptions!$B$47*(Assumptions!$B$21+Assumptions!$B$22/Assumptions!$B$47)/(Assumptions!$B$21+Assumptions!$B$22/$C$989),Assumptions!$B$47)</f>
        <v>10</v>
      </c>
      <c r="Y989" s="12" t="n">
        <f aca="false">Assumptions!$B$48/$X$989</f>
        <v>1</v>
      </c>
      <c r="Z989" s="12" t="n">
        <f aca="false">Assumptions!$B$49*$Y$989</f>
        <v>3000000</v>
      </c>
      <c r="AA989" s="12" t="n">
        <f aca="false">IF($C$989&lt;Assumptions!$B$52,Assumptions!$B$52*(Assumptions!$B$21+Assumptions!$B$22/Assumptions!$B$52)/(Assumptions!$B$21+Assumptions!$B$22/$C$989),Assumptions!$B$52)</f>
        <v>25</v>
      </c>
      <c r="AB989" s="12" t="n">
        <f aca="false">Assumptions!$B$53/$AA$989</f>
        <v>1</v>
      </c>
      <c r="AC989" s="12" t="n">
        <f aca="false">Assumptions!$B$54*$AB$989</f>
        <v>2400000</v>
      </c>
      <c r="AD989" s="12" t="n">
        <f aca="false">IF($C$989&lt;Assumptions!$B$57,Assumptions!$B$57*(Assumptions!$B$21+Assumptions!$B$22/Assumptions!$B$57)/(Assumptions!$B$21+Assumptions!$B$22/$C$989),Assumptions!$B$57)</f>
        <v>57.6817359540603</v>
      </c>
      <c r="AE989" s="12" t="n">
        <f aca="false">Assumptions!$B$58/$AD$989</f>
        <v>1.04019060812917</v>
      </c>
      <c r="AF989" s="12" t="n">
        <f aca="false">Assumptions!$B$59*$AE$989</f>
        <v>1733651.36027881</v>
      </c>
      <c r="AG989" s="12" t="n">
        <f aca="false">IF($C$989&lt;Assumptions!$B$62,Assumptions!$B$62*(Assumptions!$B$21+Assumptions!$B$22/Assumptions!$B$62)/(Assumptions!$B$21+Assumptions!$B$22/$C$989),Assumptions!$B$62)</f>
        <v>48.9126262367378</v>
      </c>
      <c r="AH989" s="12" t="n">
        <f aca="false">Assumptions!$B$63/$AG$989</f>
        <v>1.00502293134033</v>
      </c>
      <c r="AI989" s="12" t="n">
        <f aca="false">Assumptions!$B$64*$AH$989</f>
        <v>6133320.27733387</v>
      </c>
    </row>
    <row r="990" customFormat="false" ht="15" hidden="true" customHeight="false" outlineLevel="0" collapsed="false">
      <c r="A990" s="6" t="n">
        <f aca="false">ROW()-ROW($A$931)+Assumptions!$B$4</f>
        <v>59</v>
      </c>
      <c r="B990" s="12" t="n">
        <f aca="false">$P$989</f>
        <v>587882.229488009</v>
      </c>
      <c r="C990" s="12" t="n">
        <f aca="false">$C$4/(Assumptions!$B$16+$B$990)</f>
        <v>37.628498065874</v>
      </c>
      <c r="D990" s="12" t="n">
        <f aca="false">Assumptions!$B$7/$C$990</f>
        <v>797268.069203315</v>
      </c>
      <c r="E990" s="12" t="n">
        <f aca="false">$T$990+$W$990+$Z$990+$AC$990+$AF$990+$AI$990</f>
        <v>23266971.6376127</v>
      </c>
      <c r="F990" s="12" t="n">
        <f aca="false">Assumptions!$B$70/(Assumptions!$B$20+Assumptions!$B$17+$B$990+$E$990+$O$989)</f>
        <v>26.7785530953235</v>
      </c>
      <c r="G990" s="12" t="n">
        <f aca="false">$C$990*(1-Assumptions!$B$71)</f>
        <v>30.1027984526992</v>
      </c>
      <c r="H990" s="12" t="n">
        <f aca="false">MIN($F$990,$G$990)</f>
        <v>26.7785530953235</v>
      </c>
      <c r="I990" s="12" t="str">
        <f aca="false">IF($F$990&lt;=$G$990,"cap","discount")</f>
        <v>cap</v>
      </c>
      <c r="J990" s="12" t="n">
        <f aca="false">Assumptions!$B$69/$H$990</f>
        <v>186716.585552682</v>
      </c>
      <c r="K990" s="12" t="n">
        <f aca="false">Assumptions!$B$74/(Assumptions!$B$20+Assumptions!$B$17+$B$990+$E$990+$J$990)</f>
        <v>42.7393378414047</v>
      </c>
      <c r="L990" s="12" t="n">
        <f aca="false">$C$990*(1-Assumptions!$B$75)</f>
        <v>31.9842233559929</v>
      </c>
      <c r="M990" s="12" t="n">
        <f aca="false">MIN($K$990,$L$990)</f>
        <v>31.9842233559929</v>
      </c>
      <c r="N990" s="12" t="str">
        <f aca="false">IF($K$990&lt;=$L$990,"cap","discount")</f>
        <v>discount</v>
      </c>
      <c r="O990" s="12" t="n">
        <f aca="false">Assumptions!$B$73/$M$990</f>
        <v>93796.2434356841</v>
      </c>
      <c r="P990" s="12" t="n">
        <f aca="false">MAX(Assumptions!$B$4,($A$6*(Assumptions!$B$20+$E$990+Assumptions!$B$17+$J$990+$O$990+$D$990)-Assumptions!$B$17)/(1-$A$6))</f>
        <v>587882.229488009</v>
      </c>
      <c r="Q990" s="12" t="n">
        <f aca="false">Assumptions!$B$20+$E$990+Assumptions!$B$17+$P$990+$J$990+$O$990+$D$990</f>
        <v>38327301.7652924</v>
      </c>
      <c r="R990" s="12" t="n">
        <f aca="false">IF($C$990&lt;Assumptions!$B$37,Assumptions!$B$37*(Assumptions!$B$21+Assumptions!$B$22/Assumptions!$B$37)/(Assumptions!$B$21+Assumptions!$B$22/$C$990),Assumptions!$B$37)</f>
        <v>1</v>
      </c>
      <c r="S990" s="12" t="n">
        <f aca="false">Assumptions!$B$38/$R$990</f>
        <v>1</v>
      </c>
      <c r="T990" s="12" t="n">
        <f aca="false">Assumptions!$B$39*$S$990</f>
        <v>5000000</v>
      </c>
      <c r="U990" s="12" t="n">
        <f aca="false">IF($C$990&lt;Assumptions!$B$42,Assumptions!$B$42*(Assumptions!$B$21+Assumptions!$B$22/Assumptions!$B$42)/(Assumptions!$B$21+Assumptions!$B$22/$C$990),Assumptions!$B$42)</f>
        <v>3</v>
      </c>
      <c r="V990" s="12" t="n">
        <f aca="false">Assumptions!$B$43/$U$990</f>
        <v>1</v>
      </c>
      <c r="W990" s="12" t="n">
        <f aca="false">Assumptions!$B$44*$V$990</f>
        <v>5000000</v>
      </c>
      <c r="X990" s="12" t="n">
        <f aca="false">IF($C$990&lt;Assumptions!$B$47,Assumptions!$B$47*(Assumptions!$B$21+Assumptions!$B$22/Assumptions!$B$47)/(Assumptions!$B$21+Assumptions!$B$22/$C$990),Assumptions!$B$47)</f>
        <v>10</v>
      </c>
      <c r="Y990" s="12" t="n">
        <f aca="false">Assumptions!$B$48/$X$990</f>
        <v>1</v>
      </c>
      <c r="Z990" s="12" t="n">
        <f aca="false">Assumptions!$B$49*$Y$990</f>
        <v>3000000</v>
      </c>
      <c r="AA990" s="12" t="n">
        <f aca="false">IF($C$990&lt;Assumptions!$B$52,Assumptions!$B$52*(Assumptions!$B$21+Assumptions!$B$22/Assumptions!$B$52)/(Assumptions!$B$21+Assumptions!$B$22/$C$990),Assumptions!$B$52)</f>
        <v>25</v>
      </c>
      <c r="AB990" s="12" t="n">
        <f aca="false">Assumptions!$B$53/$AA$990</f>
        <v>1</v>
      </c>
      <c r="AC990" s="12" t="n">
        <f aca="false">Assumptions!$B$54*$AB$990</f>
        <v>2400000</v>
      </c>
      <c r="AD990" s="12" t="n">
        <f aca="false">IF($C$990&lt;Assumptions!$B$57,Assumptions!$B$57*(Assumptions!$B$21+Assumptions!$B$22/Assumptions!$B$57)/(Assumptions!$B$21+Assumptions!$B$22/$C$990),Assumptions!$B$57)</f>
        <v>57.6817359540603</v>
      </c>
      <c r="AE990" s="12" t="n">
        <f aca="false">Assumptions!$B$58/$AD$990</f>
        <v>1.04019060812917</v>
      </c>
      <c r="AF990" s="12" t="n">
        <f aca="false">Assumptions!$B$59*$AE$990</f>
        <v>1733651.36027881</v>
      </c>
      <c r="AG990" s="12" t="n">
        <f aca="false">IF($C$990&lt;Assumptions!$B$62,Assumptions!$B$62*(Assumptions!$B$21+Assumptions!$B$22/Assumptions!$B$62)/(Assumptions!$B$21+Assumptions!$B$22/$C$990),Assumptions!$B$62)</f>
        <v>48.9126262367378</v>
      </c>
      <c r="AH990" s="12" t="n">
        <f aca="false">Assumptions!$B$63/$AG$990</f>
        <v>1.00502293134033</v>
      </c>
      <c r="AI990" s="12" t="n">
        <f aca="false">Assumptions!$B$64*$AH$990</f>
        <v>6133320.27733387</v>
      </c>
    </row>
    <row r="991" customFormat="false" ht="15" hidden="true" customHeight="false" outlineLevel="0" collapsed="false">
      <c r="A991" s="6" t="n">
        <f aca="false">ROW()-ROW($A$931)+Assumptions!$B$4</f>
        <v>60</v>
      </c>
      <c r="B991" s="12" t="n">
        <f aca="false">$P$990</f>
        <v>587882.229488009</v>
      </c>
      <c r="C991" s="12" t="n">
        <f aca="false">$C$4/(Assumptions!$B$16+$B$991)</f>
        <v>37.628498065874</v>
      </c>
      <c r="D991" s="12" t="n">
        <f aca="false">Assumptions!$B$7/$C$991</f>
        <v>797268.069203315</v>
      </c>
      <c r="E991" s="12" t="n">
        <f aca="false">$T$991+$W$991+$Z$991+$AC$991+$AF$991+$AI$991</f>
        <v>23266971.6376127</v>
      </c>
      <c r="F991" s="12" t="n">
        <f aca="false">Assumptions!$B$70/(Assumptions!$B$20+Assumptions!$B$17+$B$991+$E$991+$O$990)</f>
        <v>26.7785530953235</v>
      </c>
      <c r="G991" s="12" t="n">
        <f aca="false">$C$991*(1-Assumptions!$B$71)</f>
        <v>30.1027984526992</v>
      </c>
      <c r="H991" s="12" t="n">
        <f aca="false">MIN($F$991,$G$991)</f>
        <v>26.7785530953235</v>
      </c>
      <c r="I991" s="12" t="str">
        <f aca="false">IF($F$991&lt;=$G$991,"cap","discount")</f>
        <v>cap</v>
      </c>
      <c r="J991" s="12" t="n">
        <f aca="false">Assumptions!$B$69/$H$991</f>
        <v>186716.585552682</v>
      </c>
      <c r="K991" s="12" t="n">
        <f aca="false">Assumptions!$B$74/(Assumptions!$B$20+Assumptions!$B$17+$B$991+$E$991+$J$991)</f>
        <v>42.7393378414047</v>
      </c>
      <c r="L991" s="12" t="n">
        <f aca="false">$C$991*(1-Assumptions!$B$75)</f>
        <v>31.9842233559929</v>
      </c>
      <c r="M991" s="12" t="n">
        <f aca="false">MIN($K$991,$L$991)</f>
        <v>31.9842233559929</v>
      </c>
      <c r="N991" s="12" t="str">
        <f aca="false">IF($K$991&lt;=$L$991,"cap","discount")</f>
        <v>discount</v>
      </c>
      <c r="O991" s="12" t="n">
        <f aca="false">Assumptions!$B$73/$M$991</f>
        <v>93796.2434356841</v>
      </c>
      <c r="P991" s="12" t="n">
        <f aca="false">MAX(Assumptions!$B$4,($A$6*(Assumptions!$B$20+$E$991+Assumptions!$B$17+$J$991+$O$991+$D$991)-Assumptions!$B$17)/(1-$A$6))</f>
        <v>587882.229488009</v>
      </c>
      <c r="Q991" s="12" t="n">
        <f aca="false">Assumptions!$B$20+$E$991+Assumptions!$B$17+$P$991+$J$991+$O$991+$D$991</f>
        <v>38327301.7652924</v>
      </c>
      <c r="R991" s="12" t="n">
        <f aca="false">IF($C$991&lt;Assumptions!$B$37,Assumptions!$B$37*(Assumptions!$B$21+Assumptions!$B$22/Assumptions!$B$37)/(Assumptions!$B$21+Assumptions!$B$22/$C$991),Assumptions!$B$37)</f>
        <v>1</v>
      </c>
      <c r="S991" s="12" t="n">
        <f aca="false">Assumptions!$B$38/$R$991</f>
        <v>1</v>
      </c>
      <c r="T991" s="12" t="n">
        <f aca="false">Assumptions!$B$39*$S$991</f>
        <v>5000000</v>
      </c>
      <c r="U991" s="12" t="n">
        <f aca="false">IF($C$991&lt;Assumptions!$B$42,Assumptions!$B$42*(Assumptions!$B$21+Assumptions!$B$22/Assumptions!$B$42)/(Assumptions!$B$21+Assumptions!$B$22/$C$991),Assumptions!$B$42)</f>
        <v>3</v>
      </c>
      <c r="V991" s="12" t="n">
        <f aca="false">Assumptions!$B$43/$U$991</f>
        <v>1</v>
      </c>
      <c r="W991" s="12" t="n">
        <f aca="false">Assumptions!$B$44*$V$991</f>
        <v>5000000</v>
      </c>
      <c r="X991" s="12" t="n">
        <f aca="false">IF($C$991&lt;Assumptions!$B$47,Assumptions!$B$47*(Assumptions!$B$21+Assumptions!$B$22/Assumptions!$B$47)/(Assumptions!$B$21+Assumptions!$B$22/$C$991),Assumptions!$B$47)</f>
        <v>10</v>
      </c>
      <c r="Y991" s="12" t="n">
        <f aca="false">Assumptions!$B$48/$X$991</f>
        <v>1</v>
      </c>
      <c r="Z991" s="12" t="n">
        <f aca="false">Assumptions!$B$49*$Y$991</f>
        <v>3000000</v>
      </c>
      <c r="AA991" s="12" t="n">
        <f aca="false">IF($C$991&lt;Assumptions!$B$52,Assumptions!$B$52*(Assumptions!$B$21+Assumptions!$B$22/Assumptions!$B$52)/(Assumptions!$B$21+Assumptions!$B$22/$C$991),Assumptions!$B$52)</f>
        <v>25</v>
      </c>
      <c r="AB991" s="12" t="n">
        <f aca="false">Assumptions!$B$53/$AA$991</f>
        <v>1</v>
      </c>
      <c r="AC991" s="12" t="n">
        <f aca="false">Assumptions!$B$54*$AB$991</f>
        <v>2400000</v>
      </c>
      <c r="AD991" s="12" t="n">
        <f aca="false">IF($C$991&lt;Assumptions!$B$57,Assumptions!$B$57*(Assumptions!$B$21+Assumptions!$B$22/Assumptions!$B$57)/(Assumptions!$B$21+Assumptions!$B$22/$C$991),Assumptions!$B$57)</f>
        <v>57.6817359540603</v>
      </c>
      <c r="AE991" s="12" t="n">
        <f aca="false">Assumptions!$B$58/$AD$991</f>
        <v>1.04019060812917</v>
      </c>
      <c r="AF991" s="12" t="n">
        <f aca="false">Assumptions!$B$59*$AE$991</f>
        <v>1733651.36027881</v>
      </c>
      <c r="AG991" s="12" t="n">
        <f aca="false">IF($C$991&lt;Assumptions!$B$62,Assumptions!$B$62*(Assumptions!$B$21+Assumptions!$B$22/Assumptions!$B$62)/(Assumptions!$B$21+Assumptions!$B$22/$C$991),Assumptions!$B$62)</f>
        <v>48.9126262367378</v>
      </c>
      <c r="AH991" s="12" t="n">
        <f aca="false">Assumptions!$B$63/$AG$991</f>
        <v>1.00502293134033</v>
      </c>
      <c r="AI991" s="12" t="n">
        <f aca="false">Assumptions!$B$64*$AH$991</f>
        <v>6133320.27733387</v>
      </c>
    </row>
    <row r="992" customFormat="false" ht="15" hidden="true" customHeight="false" outlineLevel="0" collapsed="false">
      <c r="A992" s="6" t="n">
        <f aca="false">ROW()-ROW($A$931)+Assumptions!$B$4</f>
        <v>61</v>
      </c>
      <c r="B992" s="12" t="n">
        <f aca="false">$P$991</f>
        <v>587882.229488009</v>
      </c>
      <c r="C992" s="12" t="n">
        <f aca="false">$C$4/(Assumptions!$B$16+$B$992)</f>
        <v>37.628498065874</v>
      </c>
      <c r="D992" s="12" t="n">
        <f aca="false">Assumptions!$B$7/$C$992</f>
        <v>797268.069203315</v>
      </c>
      <c r="E992" s="12" t="n">
        <f aca="false">$T$992+$W$992+$Z$992+$AC$992+$AF$992+$AI$992</f>
        <v>23266971.6376127</v>
      </c>
      <c r="F992" s="12" t="n">
        <f aca="false">Assumptions!$B$70/(Assumptions!$B$20+Assumptions!$B$17+$B$992+$E$992+$O$991)</f>
        <v>26.7785530953235</v>
      </c>
      <c r="G992" s="12" t="n">
        <f aca="false">$C$992*(1-Assumptions!$B$71)</f>
        <v>30.1027984526992</v>
      </c>
      <c r="H992" s="12" t="n">
        <f aca="false">MIN($F$992,$G$992)</f>
        <v>26.7785530953235</v>
      </c>
      <c r="I992" s="12" t="str">
        <f aca="false">IF($F$992&lt;=$G$992,"cap","discount")</f>
        <v>cap</v>
      </c>
      <c r="J992" s="12" t="n">
        <f aca="false">Assumptions!$B$69/$H$992</f>
        <v>186716.585552682</v>
      </c>
      <c r="K992" s="12" t="n">
        <f aca="false">Assumptions!$B$74/(Assumptions!$B$20+Assumptions!$B$17+$B$992+$E$992+$J$992)</f>
        <v>42.7393378414047</v>
      </c>
      <c r="L992" s="12" t="n">
        <f aca="false">$C$992*(1-Assumptions!$B$75)</f>
        <v>31.9842233559929</v>
      </c>
      <c r="M992" s="12" t="n">
        <f aca="false">MIN($K$992,$L$992)</f>
        <v>31.9842233559929</v>
      </c>
      <c r="N992" s="12" t="str">
        <f aca="false">IF($K$992&lt;=$L$992,"cap","discount")</f>
        <v>discount</v>
      </c>
      <c r="O992" s="12" t="n">
        <f aca="false">Assumptions!$B$73/$M$992</f>
        <v>93796.2434356841</v>
      </c>
      <c r="P992" s="12" t="n">
        <f aca="false">MAX(Assumptions!$B$4,($A$6*(Assumptions!$B$20+$E$992+Assumptions!$B$17+$J$992+$O$992+$D$992)-Assumptions!$B$17)/(1-$A$6))</f>
        <v>587882.229488009</v>
      </c>
      <c r="Q992" s="12" t="n">
        <f aca="false">Assumptions!$B$20+$E$992+Assumptions!$B$17+$P$992+$J$992+$O$992+$D$992</f>
        <v>38327301.7652924</v>
      </c>
      <c r="R992" s="12" t="n">
        <f aca="false">IF($C$992&lt;Assumptions!$B$37,Assumptions!$B$37*(Assumptions!$B$21+Assumptions!$B$22/Assumptions!$B$37)/(Assumptions!$B$21+Assumptions!$B$22/$C$992),Assumptions!$B$37)</f>
        <v>1</v>
      </c>
      <c r="S992" s="12" t="n">
        <f aca="false">Assumptions!$B$38/$R$992</f>
        <v>1</v>
      </c>
      <c r="T992" s="12" t="n">
        <f aca="false">Assumptions!$B$39*$S$992</f>
        <v>5000000</v>
      </c>
      <c r="U992" s="12" t="n">
        <f aca="false">IF($C$992&lt;Assumptions!$B$42,Assumptions!$B$42*(Assumptions!$B$21+Assumptions!$B$22/Assumptions!$B$42)/(Assumptions!$B$21+Assumptions!$B$22/$C$992),Assumptions!$B$42)</f>
        <v>3</v>
      </c>
      <c r="V992" s="12" t="n">
        <f aca="false">Assumptions!$B$43/$U$992</f>
        <v>1</v>
      </c>
      <c r="W992" s="12" t="n">
        <f aca="false">Assumptions!$B$44*$V$992</f>
        <v>5000000</v>
      </c>
      <c r="X992" s="12" t="n">
        <f aca="false">IF($C$992&lt;Assumptions!$B$47,Assumptions!$B$47*(Assumptions!$B$21+Assumptions!$B$22/Assumptions!$B$47)/(Assumptions!$B$21+Assumptions!$B$22/$C$992),Assumptions!$B$47)</f>
        <v>10</v>
      </c>
      <c r="Y992" s="12" t="n">
        <f aca="false">Assumptions!$B$48/$X$992</f>
        <v>1</v>
      </c>
      <c r="Z992" s="12" t="n">
        <f aca="false">Assumptions!$B$49*$Y$992</f>
        <v>3000000</v>
      </c>
      <c r="AA992" s="12" t="n">
        <f aca="false">IF($C$992&lt;Assumptions!$B$52,Assumptions!$B$52*(Assumptions!$B$21+Assumptions!$B$22/Assumptions!$B$52)/(Assumptions!$B$21+Assumptions!$B$22/$C$992),Assumptions!$B$52)</f>
        <v>25</v>
      </c>
      <c r="AB992" s="12" t="n">
        <f aca="false">Assumptions!$B$53/$AA$992</f>
        <v>1</v>
      </c>
      <c r="AC992" s="12" t="n">
        <f aca="false">Assumptions!$B$54*$AB$992</f>
        <v>2400000</v>
      </c>
      <c r="AD992" s="12" t="n">
        <f aca="false">IF($C$992&lt;Assumptions!$B$57,Assumptions!$B$57*(Assumptions!$B$21+Assumptions!$B$22/Assumptions!$B$57)/(Assumptions!$B$21+Assumptions!$B$22/$C$992),Assumptions!$B$57)</f>
        <v>57.6817359540603</v>
      </c>
      <c r="AE992" s="12" t="n">
        <f aca="false">Assumptions!$B$58/$AD$992</f>
        <v>1.04019060812917</v>
      </c>
      <c r="AF992" s="12" t="n">
        <f aca="false">Assumptions!$B$59*$AE$992</f>
        <v>1733651.36027881</v>
      </c>
      <c r="AG992" s="12" t="n">
        <f aca="false">IF($C$992&lt;Assumptions!$B$62,Assumptions!$B$62*(Assumptions!$B$21+Assumptions!$B$22/Assumptions!$B$62)/(Assumptions!$B$21+Assumptions!$B$22/$C$992),Assumptions!$B$62)</f>
        <v>48.9126262367378</v>
      </c>
      <c r="AH992" s="12" t="n">
        <f aca="false">Assumptions!$B$63/$AG$992</f>
        <v>1.00502293134033</v>
      </c>
      <c r="AI992" s="12" t="n">
        <f aca="false">Assumptions!$B$64*$AH$992</f>
        <v>6133320.27733387</v>
      </c>
    </row>
    <row r="993" customFormat="false" ht="15" hidden="true" customHeight="false" outlineLevel="0" collapsed="false">
      <c r="A993" s="6" t="n">
        <f aca="false">ROW()-ROW($A$931)+Assumptions!$B$4</f>
        <v>62</v>
      </c>
      <c r="B993" s="12" t="n">
        <f aca="false">$P$992</f>
        <v>587882.229488009</v>
      </c>
      <c r="C993" s="12" t="n">
        <f aca="false">$C$4/(Assumptions!$B$16+$B$993)</f>
        <v>37.628498065874</v>
      </c>
      <c r="D993" s="12" t="n">
        <f aca="false">Assumptions!$B$7/$C$993</f>
        <v>797268.069203315</v>
      </c>
      <c r="E993" s="12" t="n">
        <f aca="false">$T$993+$W$993+$Z$993+$AC$993+$AF$993+$AI$993</f>
        <v>23266971.6376127</v>
      </c>
      <c r="F993" s="12" t="n">
        <f aca="false">Assumptions!$B$70/(Assumptions!$B$20+Assumptions!$B$17+$B$993+$E$993+$O$992)</f>
        <v>26.7785530953235</v>
      </c>
      <c r="G993" s="12" t="n">
        <f aca="false">$C$993*(1-Assumptions!$B$71)</f>
        <v>30.1027984526992</v>
      </c>
      <c r="H993" s="12" t="n">
        <f aca="false">MIN($F$993,$G$993)</f>
        <v>26.7785530953235</v>
      </c>
      <c r="I993" s="12" t="str">
        <f aca="false">IF($F$993&lt;=$G$993,"cap","discount")</f>
        <v>cap</v>
      </c>
      <c r="J993" s="12" t="n">
        <f aca="false">Assumptions!$B$69/$H$993</f>
        <v>186716.585552682</v>
      </c>
      <c r="K993" s="12" t="n">
        <f aca="false">Assumptions!$B$74/(Assumptions!$B$20+Assumptions!$B$17+$B$993+$E$993+$J$993)</f>
        <v>42.7393378414047</v>
      </c>
      <c r="L993" s="12" t="n">
        <f aca="false">$C$993*(1-Assumptions!$B$75)</f>
        <v>31.9842233559929</v>
      </c>
      <c r="M993" s="12" t="n">
        <f aca="false">MIN($K$993,$L$993)</f>
        <v>31.9842233559929</v>
      </c>
      <c r="N993" s="12" t="str">
        <f aca="false">IF($K$993&lt;=$L$993,"cap","discount")</f>
        <v>discount</v>
      </c>
      <c r="O993" s="12" t="n">
        <f aca="false">Assumptions!$B$73/$M$993</f>
        <v>93796.2434356841</v>
      </c>
      <c r="P993" s="12" t="n">
        <f aca="false">MAX(Assumptions!$B$4,($A$6*(Assumptions!$B$20+$E$993+Assumptions!$B$17+$J$993+$O$993+$D$993)-Assumptions!$B$17)/(1-$A$6))</f>
        <v>587882.229488009</v>
      </c>
      <c r="Q993" s="12" t="n">
        <f aca="false">Assumptions!$B$20+$E$993+Assumptions!$B$17+$P$993+$J$993+$O$993+$D$993</f>
        <v>38327301.7652924</v>
      </c>
      <c r="R993" s="12" t="n">
        <f aca="false">IF($C$993&lt;Assumptions!$B$37,Assumptions!$B$37*(Assumptions!$B$21+Assumptions!$B$22/Assumptions!$B$37)/(Assumptions!$B$21+Assumptions!$B$22/$C$993),Assumptions!$B$37)</f>
        <v>1</v>
      </c>
      <c r="S993" s="12" t="n">
        <f aca="false">Assumptions!$B$38/$R$993</f>
        <v>1</v>
      </c>
      <c r="T993" s="12" t="n">
        <f aca="false">Assumptions!$B$39*$S$993</f>
        <v>5000000</v>
      </c>
      <c r="U993" s="12" t="n">
        <f aca="false">IF($C$993&lt;Assumptions!$B$42,Assumptions!$B$42*(Assumptions!$B$21+Assumptions!$B$22/Assumptions!$B$42)/(Assumptions!$B$21+Assumptions!$B$22/$C$993),Assumptions!$B$42)</f>
        <v>3</v>
      </c>
      <c r="V993" s="12" t="n">
        <f aca="false">Assumptions!$B$43/$U$993</f>
        <v>1</v>
      </c>
      <c r="W993" s="12" t="n">
        <f aca="false">Assumptions!$B$44*$V$993</f>
        <v>5000000</v>
      </c>
      <c r="X993" s="12" t="n">
        <f aca="false">IF($C$993&lt;Assumptions!$B$47,Assumptions!$B$47*(Assumptions!$B$21+Assumptions!$B$22/Assumptions!$B$47)/(Assumptions!$B$21+Assumptions!$B$22/$C$993),Assumptions!$B$47)</f>
        <v>10</v>
      </c>
      <c r="Y993" s="12" t="n">
        <f aca="false">Assumptions!$B$48/$X$993</f>
        <v>1</v>
      </c>
      <c r="Z993" s="12" t="n">
        <f aca="false">Assumptions!$B$49*$Y$993</f>
        <v>3000000</v>
      </c>
      <c r="AA993" s="12" t="n">
        <f aca="false">IF($C$993&lt;Assumptions!$B$52,Assumptions!$B$52*(Assumptions!$B$21+Assumptions!$B$22/Assumptions!$B$52)/(Assumptions!$B$21+Assumptions!$B$22/$C$993),Assumptions!$B$52)</f>
        <v>25</v>
      </c>
      <c r="AB993" s="12" t="n">
        <f aca="false">Assumptions!$B$53/$AA$993</f>
        <v>1</v>
      </c>
      <c r="AC993" s="12" t="n">
        <f aca="false">Assumptions!$B$54*$AB$993</f>
        <v>2400000</v>
      </c>
      <c r="AD993" s="12" t="n">
        <f aca="false">IF($C$993&lt;Assumptions!$B$57,Assumptions!$B$57*(Assumptions!$B$21+Assumptions!$B$22/Assumptions!$B$57)/(Assumptions!$B$21+Assumptions!$B$22/$C$993),Assumptions!$B$57)</f>
        <v>57.6817359540603</v>
      </c>
      <c r="AE993" s="12" t="n">
        <f aca="false">Assumptions!$B$58/$AD$993</f>
        <v>1.04019060812917</v>
      </c>
      <c r="AF993" s="12" t="n">
        <f aca="false">Assumptions!$B$59*$AE$993</f>
        <v>1733651.36027881</v>
      </c>
      <c r="AG993" s="12" t="n">
        <f aca="false">IF($C$993&lt;Assumptions!$B$62,Assumptions!$B$62*(Assumptions!$B$21+Assumptions!$B$22/Assumptions!$B$62)/(Assumptions!$B$21+Assumptions!$B$22/$C$993),Assumptions!$B$62)</f>
        <v>48.9126262367378</v>
      </c>
      <c r="AH993" s="12" t="n">
        <f aca="false">Assumptions!$B$63/$AG$993</f>
        <v>1.00502293134033</v>
      </c>
      <c r="AI993" s="12" t="n">
        <f aca="false">Assumptions!$B$64*$AH$993</f>
        <v>6133320.27733387</v>
      </c>
    </row>
    <row r="994" customFormat="false" ht="15" hidden="true" customHeight="false" outlineLevel="0" collapsed="false">
      <c r="A994" s="6" t="n">
        <f aca="false">ROW()-ROW($A$931)+Assumptions!$B$4</f>
        <v>63</v>
      </c>
      <c r="B994" s="12" t="n">
        <f aca="false">$P$993</f>
        <v>587882.229488009</v>
      </c>
      <c r="C994" s="12" t="n">
        <f aca="false">$C$4/(Assumptions!$B$16+$B$994)</f>
        <v>37.628498065874</v>
      </c>
      <c r="D994" s="12" t="n">
        <f aca="false">Assumptions!$B$7/$C$994</f>
        <v>797268.069203315</v>
      </c>
      <c r="E994" s="12" t="n">
        <f aca="false">$T$994+$W$994+$Z$994+$AC$994+$AF$994+$AI$994</f>
        <v>23266971.6376127</v>
      </c>
      <c r="F994" s="12" t="n">
        <f aca="false">Assumptions!$B$70/(Assumptions!$B$20+Assumptions!$B$17+$B$994+$E$994+$O$993)</f>
        <v>26.7785530953235</v>
      </c>
      <c r="G994" s="12" t="n">
        <f aca="false">$C$994*(1-Assumptions!$B$71)</f>
        <v>30.1027984526992</v>
      </c>
      <c r="H994" s="12" t="n">
        <f aca="false">MIN($F$994,$G$994)</f>
        <v>26.7785530953235</v>
      </c>
      <c r="I994" s="12" t="str">
        <f aca="false">IF($F$994&lt;=$G$994,"cap","discount")</f>
        <v>cap</v>
      </c>
      <c r="J994" s="12" t="n">
        <f aca="false">Assumptions!$B$69/$H$994</f>
        <v>186716.585552682</v>
      </c>
      <c r="K994" s="12" t="n">
        <f aca="false">Assumptions!$B$74/(Assumptions!$B$20+Assumptions!$B$17+$B$994+$E$994+$J$994)</f>
        <v>42.7393378414047</v>
      </c>
      <c r="L994" s="12" t="n">
        <f aca="false">$C$994*(1-Assumptions!$B$75)</f>
        <v>31.9842233559929</v>
      </c>
      <c r="M994" s="12" t="n">
        <f aca="false">MIN($K$994,$L$994)</f>
        <v>31.9842233559929</v>
      </c>
      <c r="N994" s="12" t="str">
        <f aca="false">IF($K$994&lt;=$L$994,"cap","discount")</f>
        <v>discount</v>
      </c>
      <c r="O994" s="12" t="n">
        <f aca="false">Assumptions!$B$73/$M$994</f>
        <v>93796.2434356841</v>
      </c>
      <c r="P994" s="12" t="n">
        <f aca="false">MAX(Assumptions!$B$4,($A$6*(Assumptions!$B$20+$E$994+Assumptions!$B$17+$J$994+$O$994+$D$994)-Assumptions!$B$17)/(1-$A$6))</f>
        <v>587882.229488009</v>
      </c>
      <c r="Q994" s="12" t="n">
        <f aca="false">Assumptions!$B$20+$E$994+Assumptions!$B$17+$P$994+$J$994+$O$994+$D$994</f>
        <v>38327301.7652924</v>
      </c>
      <c r="R994" s="12" t="n">
        <f aca="false">IF($C$994&lt;Assumptions!$B$37,Assumptions!$B$37*(Assumptions!$B$21+Assumptions!$B$22/Assumptions!$B$37)/(Assumptions!$B$21+Assumptions!$B$22/$C$994),Assumptions!$B$37)</f>
        <v>1</v>
      </c>
      <c r="S994" s="12" t="n">
        <f aca="false">Assumptions!$B$38/$R$994</f>
        <v>1</v>
      </c>
      <c r="T994" s="12" t="n">
        <f aca="false">Assumptions!$B$39*$S$994</f>
        <v>5000000</v>
      </c>
      <c r="U994" s="12" t="n">
        <f aca="false">IF($C$994&lt;Assumptions!$B$42,Assumptions!$B$42*(Assumptions!$B$21+Assumptions!$B$22/Assumptions!$B$42)/(Assumptions!$B$21+Assumptions!$B$22/$C$994),Assumptions!$B$42)</f>
        <v>3</v>
      </c>
      <c r="V994" s="12" t="n">
        <f aca="false">Assumptions!$B$43/$U$994</f>
        <v>1</v>
      </c>
      <c r="W994" s="12" t="n">
        <f aca="false">Assumptions!$B$44*$V$994</f>
        <v>5000000</v>
      </c>
      <c r="X994" s="12" t="n">
        <f aca="false">IF($C$994&lt;Assumptions!$B$47,Assumptions!$B$47*(Assumptions!$B$21+Assumptions!$B$22/Assumptions!$B$47)/(Assumptions!$B$21+Assumptions!$B$22/$C$994),Assumptions!$B$47)</f>
        <v>10</v>
      </c>
      <c r="Y994" s="12" t="n">
        <f aca="false">Assumptions!$B$48/$X$994</f>
        <v>1</v>
      </c>
      <c r="Z994" s="12" t="n">
        <f aca="false">Assumptions!$B$49*$Y$994</f>
        <v>3000000</v>
      </c>
      <c r="AA994" s="12" t="n">
        <f aca="false">IF($C$994&lt;Assumptions!$B$52,Assumptions!$B$52*(Assumptions!$B$21+Assumptions!$B$22/Assumptions!$B$52)/(Assumptions!$B$21+Assumptions!$B$22/$C$994),Assumptions!$B$52)</f>
        <v>25</v>
      </c>
      <c r="AB994" s="12" t="n">
        <f aca="false">Assumptions!$B$53/$AA$994</f>
        <v>1</v>
      </c>
      <c r="AC994" s="12" t="n">
        <f aca="false">Assumptions!$B$54*$AB$994</f>
        <v>2400000</v>
      </c>
      <c r="AD994" s="12" t="n">
        <f aca="false">IF($C$994&lt;Assumptions!$B$57,Assumptions!$B$57*(Assumptions!$B$21+Assumptions!$B$22/Assumptions!$B$57)/(Assumptions!$B$21+Assumptions!$B$22/$C$994),Assumptions!$B$57)</f>
        <v>57.6817359540603</v>
      </c>
      <c r="AE994" s="12" t="n">
        <f aca="false">Assumptions!$B$58/$AD$994</f>
        <v>1.04019060812917</v>
      </c>
      <c r="AF994" s="12" t="n">
        <f aca="false">Assumptions!$B$59*$AE$994</f>
        <v>1733651.36027881</v>
      </c>
      <c r="AG994" s="12" t="n">
        <f aca="false">IF($C$994&lt;Assumptions!$B$62,Assumptions!$B$62*(Assumptions!$B$21+Assumptions!$B$22/Assumptions!$B$62)/(Assumptions!$B$21+Assumptions!$B$22/$C$994),Assumptions!$B$62)</f>
        <v>48.9126262367378</v>
      </c>
      <c r="AH994" s="12" t="n">
        <f aca="false">Assumptions!$B$63/$AG$994</f>
        <v>1.00502293134033</v>
      </c>
      <c r="AI994" s="12" t="n">
        <f aca="false">Assumptions!$B$64*$AH$994</f>
        <v>6133320.27733387</v>
      </c>
    </row>
    <row r="995" customFormat="false" ht="15" hidden="true" customHeight="false" outlineLevel="0" collapsed="false">
      <c r="A995" s="6" t="n">
        <f aca="false">ROW()-ROW($A$931)+Assumptions!$B$4</f>
        <v>64</v>
      </c>
      <c r="B995" s="12" t="n">
        <f aca="false">$P$994</f>
        <v>587882.229488009</v>
      </c>
      <c r="C995" s="12" t="n">
        <f aca="false">$C$4/(Assumptions!$B$16+$B$995)</f>
        <v>37.628498065874</v>
      </c>
      <c r="D995" s="12" t="n">
        <f aca="false">Assumptions!$B$7/$C$995</f>
        <v>797268.069203315</v>
      </c>
      <c r="E995" s="12" t="n">
        <f aca="false">$T$995+$W$995+$Z$995+$AC$995+$AF$995+$AI$995</f>
        <v>23266971.6376127</v>
      </c>
      <c r="F995" s="12" t="n">
        <f aca="false">Assumptions!$B$70/(Assumptions!$B$20+Assumptions!$B$17+$B$995+$E$995+$O$994)</f>
        <v>26.7785530953235</v>
      </c>
      <c r="G995" s="12" t="n">
        <f aca="false">$C$995*(1-Assumptions!$B$71)</f>
        <v>30.1027984526992</v>
      </c>
      <c r="H995" s="12" t="n">
        <f aca="false">MIN($F$995,$G$995)</f>
        <v>26.7785530953235</v>
      </c>
      <c r="I995" s="12" t="str">
        <f aca="false">IF($F$995&lt;=$G$995,"cap","discount")</f>
        <v>cap</v>
      </c>
      <c r="J995" s="12" t="n">
        <f aca="false">Assumptions!$B$69/$H$995</f>
        <v>186716.585552682</v>
      </c>
      <c r="K995" s="12" t="n">
        <f aca="false">Assumptions!$B$74/(Assumptions!$B$20+Assumptions!$B$17+$B$995+$E$995+$J$995)</f>
        <v>42.7393378414047</v>
      </c>
      <c r="L995" s="12" t="n">
        <f aca="false">$C$995*(1-Assumptions!$B$75)</f>
        <v>31.9842233559929</v>
      </c>
      <c r="M995" s="12" t="n">
        <f aca="false">MIN($K$995,$L$995)</f>
        <v>31.9842233559929</v>
      </c>
      <c r="N995" s="12" t="str">
        <f aca="false">IF($K$995&lt;=$L$995,"cap","discount")</f>
        <v>discount</v>
      </c>
      <c r="O995" s="12" t="n">
        <f aca="false">Assumptions!$B$73/$M$995</f>
        <v>93796.2434356841</v>
      </c>
      <c r="P995" s="12" t="n">
        <f aca="false">MAX(Assumptions!$B$4,($A$6*(Assumptions!$B$20+$E$995+Assumptions!$B$17+$J$995+$O$995+$D$995)-Assumptions!$B$17)/(1-$A$6))</f>
        <v>587882.229488009</v>
      </c>
      <c r="Q995" s="12" t="n">
        <f aca="false">Assumptions!$B$20+$E$995+Assumptions!$B$17+$P$995+$J$995+$O$995+$D$995</f>
        <v>38327301.7652924</v>
      </c>
      <c r="R995" s="12" t="n">
        <f aca="false">IF($C$995&lt;Assumptions!$B$37,Assumptions!$B$37*(Assumptions!$B$21+Assumptions!$B$22/Assumptions!$B$37)/(Assumptions!$B$21+Assumptions!$B$22/$C$995),Assumptions!$B$37)</f>
        <v>1</v>
      </c>
      <c r="S995" s="12" t="n">
        <f aca="false">Assumptions!$B$38/$R$995</f>
        <v>1</v>
      </c>
      <c r="T995" s="12" t="n">
        <f aca="false">Assumptions!$B$39*$S$995</f>
        <v>5000000</v>
      </c>
      <c r="U995" s="12" t="n">
        <f aca="false">IF($C$995&lt;Assumptions!$B$42,Assumptions!$B$42*(Assumptions!$B$21+Assumptions!$B$22/Assumptions!$B$42)/(Assumptions!$B$21+Assumptions!$B$22/$C$995),Assumptions!$B$42)</f>
        <v>3</v>
      </c>
      <c r="V995" s="12" t="n">
        <f aca="false">Assumptions!$B$43/$U$995</f>
        <v>1</v>
      </c>
      <c r="W995" s="12" t="n">
        <f aca="false">Assumptions!$B$44*$V$995</f>
        <v>5000000</v>
      </c>
      <c r="X995" s="12" t="n">
        <f aca="false">IF($C$995&lt;Assumptions!$B$47,Assumptions!$B$47*(Assumptions!$B$21+Assumptions!$B$22/Assumptions!$B$47)/(Assumptions!$B$21+Assumptions!$B$22/$C$995),Assumptions!$B$47)</f>
        <v>10</v>
      </c>
      <c r="Y995" s="12" t="n">
        <f aca="false">Assumptions!$B$48/$X$995</f>
        <v>1</v>
      </c>
      <c r="Z995" s="12" t="n">
        <f aca="false">Assumptions!$B$49*$Y$995</f>
        <v>3000000</v>
      </c>
      <c r="AA995" s="12" t="n">
        <f aca="false">IF($C$995&lt;Assumptions!$B$52,Assumptions!$B$52*(Assumptions!$B$21+Assumptions!$B$22/Assumptions!$B$52)/(Assumptions!$B$21+Assumptions!$B$22/$C$995),Assumptions!$B$52)</f>
        <v>25</v>
      </c>
      <c r="AB995" s="12" t="n">
        <f aca="false">Assumptions!$B$53/$AA$995</f>
        <v>1</v>
      </c>
      <c r="AC995" s="12" t="n">
        <f aca="false">Assumptions!$B$54*$AB$995</f>
        <v>2400000</v>
      </c>
      <c r="AD995" s="12" t="n">
        <f aca="false">IF($C$995&lt;Assumptions!$B$57,Assumptions!$B$57*(Assumptions!$B$21+Assumptions!$B$22/Assumptions!$B$57)/(Assumptions!$B$21+Assumptions!$B$22/$C$995),Assumptions!$B$57)</f>
        <v>57.6817359540603</v>
      </c>
      <c r="AE995" s="12" t="n">
        <f aca="false">Assumptions!$B$58/$AD$995</f>
        <v>1.04019060812917</v>
      </c>
      <c r="AF995" s="12" t="n">
        <f aca="false">Assumptions!$B$59*$AE$995</f>
        <v>1733651.36027881</v>
      </c>
      <c r="AG995" s="12" t="n">
        <f aca="false">IF($C$995&lt;Assumptions!$B$62,Assumptions!$B$62*(Assumptions!$B$21+Assumptions!$B$22/Assumptions!$B$62)/(Assumptions!$B$21+Assumptions!$B$22/$C$995),Assumptions!$B$62)</f>
        <v>48.9126262367378</v>
      </c>
      <c r="AH995" s="12" t="n">
        <f aca="false">Assumptions!$B$63/$AG$995</f>
        <v>1.00502293134033</v>
      </c>
      <c r="AI995" s="12" t="n">
        <f aca="false">Assumptions!$B$64*$AH$995</f>
        <v>6133320.27733387</v>
      </c>
    </row>
    <row r="996" customFormat="false" ht="15" hidden="true" customHeight="false" outlineLevel="0" collapsed="false">
      <c r="A996" s="6" t="n">
        <f aca="false">ROW()-ROW($A$931)+Assumptions!$B$4</f>
        <v>65</v>
      </c>
      <c r="B996" s="12" t="n">
        <f aca="false">$P$995</f>
        <v>587882.229488009</v>
      </c>
      <c r="C996" s="12" t="n">
        <f aca="false">$C$4/(Assumptions!$B$16+$B$996)</f>
        <v>37.628498065874</v>
      </c>
      <c r="D996" s="12" t="n">
        <f aca="false">Assumptions!$B$7/$C$996</f>
        <v>797268.069203315</v>
      </c>
      <c r="E996" s="12" t="n">
        <f aca="false">$T$996+$W$996+$Z$996+$AC$996+$AF$996+$AI$996</f>
        <v>23266971.6376127</v>
      </c>
      <c r="F996" s="12" t="n">
        <f aca="false">Assumptions!$B$70/(Assumptions!$B$20+Assumptions!$B$17+$B$996+$E$996+$O$995)</f>
        <v>26.7785530953235</v>
      </c>
      <c r="G996" s="12" t="n">
        <f aca="false">$C$996*(1-Assumptions!$B$71)</f>
        <v>30.1027984526992</v>
      </c>
      <c r="H996" s="12" t="n">
        <f aca="false">MIN($F$996,$G$996)</f>
        <v>26.7785530953235</v>
      </c>
      <c r="I996" s="12" t="str">
        <f aca="false">IF($F$996&lt;=$G$996,"cap","discount")</f>
        <v>cap</v>
      </c>
      <c r="J996" s="12" t="n">
        <f aca="false">Assumptions!$B$69/$H$996</f>
        <v>186716.585552682</v>
      </c>
      <c r="K996" s="12" t="n">
        <f aca="false">Assumptions!$B$74/(Assumptions!$B$20+Assumptions!$B$17+$B$996+$E$996+$J$996)</f>
        <v>42.7393378414047</v>
      </c>
      <c r="L996" s="12" t="n">
        <f aca="false">$C$996*(1-Assumptions!$B$75)</f>
        <v>31.9842233559929</v>
      </c>
      <c r="M996" s="12" t="n">
        <f aca="false">MIN($K$996,$L$996)</f>
        <v>31.9842233559929</v>
      </c>
      <c r="N996" s="12" t="str">
        <f aca="false">IF($K$996&lt;=$L$996,"cap","discount")</f>
        <v>discount</v>
      </c>
      <c r="O996" s="12" t="n">
        <f aca="false">Assumptions!$B$73/$M$996</f>
        <v>93796.2434356841</v>
      </c>
      <c r="P996" s="12" t="n">
        <f aca="false">MAX(Assumptions!$B$4,($A$6*(Assumptions!$B$20+$E$996+Assumptions!$B$17+$J$996+$O$996+$D$996)-Assumptions!$B$17)/(1-$A$6))</f>
        <v>587882.229488009</v>
      </c>
      <c r="Q996" s="12" t="n">
        <f aca="false">Assumptions!$B$20+$E$996+Assumptions!$B$17+$P$996+$J$996+$O$996+$D$996</f>
        <v>38327301.7652924</v>
      </c>
      <c r="R996" s="12" t="n">
        <f aca="false">IF($C$996&lt;Assumptions!$B$37,Assumptions!$B$37*(Assumptions!$B$21+Assumptions!$B$22/Assumptions!$B$37)/(Assumptions!$B$21+Assumptions!$B$22/$C$996),Assumptions!$B$37)</f>
        <v>1</v>
      </c>
      <c r="S996" s="12" t="n">
        <f aca="false">Assumptions!$B$38/$R$996</f>
        <v>1</v>
      </c>
      <c r="T996" s="12" t="n">
        <f aca="false">Assumptions!$B$39*$S$996</f>
        <v>5000000</v>
      </c>
      <c r="U996" s="12" t="n">
        <f aca="false">IF($C$996&lt;Assumptions!$B$42,Assumptions!$B$42*(Assumptions!$B$21+Assumptions!$B$22/Assumptions!$B$42)/(Assumptions!$B$21+Assumptions!$B$22/$C$996),Assumptions!$B$42)</f>
        <v>3</v>
      </c>
      <c r="V996" s="12" t="n">
        <f aca="false">Assumptions!$B$43/$U$996</f>
        <v>1</v>
      </c>
      <c r="W996" s="12" t="n">
        <f aca="false">Assumptions!$B$44*$V$996</f>
        <v>5000000</v>
      </c>
      <c r="X996" s="12" t="n">
        <f aca="false">IF($C$996&lt;Assumptions!$B$47,Assumptions!$B$47*(Assumptions!$B$21+Assumptions!$B$22/Assumptions!$B$47)/(Assumptions!$B$21+Assumptions!$B$22/$C$996),Assumptions!$B$47)</f>
        <v>10</v>
      </c>
      <c r="Y996" s="12" t="n">
        <f aca="false">Assumptions!$B$48/$X$996</f>
        <v>1</v>
      </c>
      <c r="Z996" s="12" t="n">
        <f aca="false">Assumptions!$B$49*$Y$996</f>
        <v>3000000</v>
      </c>
      <c r="AA996" s="12" t="n">
        <f aca="false">IF($C$996&lt;Assumptions!$B$52,Assumptions!$B$52*(Assumptions!$B$21+Assumptions!$B$22/Assumptions!$B$52)/(Assumptions!$B$21+Assumptions!$B$22/$C$996),Assumptions!$B$52)</f>
        <v>25</v>
      </c>
      <c r="AB996" s="12" t="n">
        <f aca="false">Assumptions!$B$53/$AA$996</f>
        <v>1</v>
      </c>
      <c r="AC996" s="12" t="n">
        <f aca="false">Assumptions!$B$54*$AB$996</f>
        <v>2400000</v>
      </c>
      <c r="AD996" s="12" t="n">
        <f aca="false">IF($C$996&lt;Assumptions!$B$57,Assumptions!$B$57*(Assumptions!$B$21+Assumptions!$B$22/Assumptions!$B$57)/(Assumptions!$B$21+Assumptions!$B$22/$C$996),Assumptions!$B$57)</f>
        <v>57.6817359540603</v>
      </c>
      <c r="AE996" s="12" t="n">
        <f aca="false">Assumptions!$B$58/$AD$996</f>
        <v>1.04019060812917</v>
      </c>
      <c r="AF996" s="12" t="n">
        <f aca="false">Assumptions!$B$59*$AE$996</f>
        <v>1733651.36027881</v>
      </c>
      <c r="AG996" s="12" t="n">
        <f aca="false">IF($C$996&lt;Assumptions!$B$62,Assumptions!$B$62*(Assumptions!$B$21+Assumptions!$B$22/Assumptions!$B$62)/(Assumptions!$B$21+Assumptions!$B$22/$C$996),Assumptions!$B$62)</f>
        <v>48.9126262367378</v>
      </c>
      <c r="AH996" s="12" t="n">
        <f aca="false">Assumptions!$B$63/$AG$996</f>
        <v>1.00502293134033</v>
      </c>
      <c r="AI996" s="12" t="n">
        <f aca="false">Assumptions!$B$64*$AH$996</f>
        <v>6133320.27733387</v>
      </c>
    </row>
    <row r="997" customFormat="false" ht="15" hidden="true" customHeight="false" outlineLevel="0" collapsed="false">
      <c r="A997" s="6" t="n">
        <f aca="false">ROW()-ROW($A$931)+Assumptions!$B$4</f>
        <v>66</v>
      </c>
      <c r="B997" s="12" t="n">
        <f aca="false">$P$996</f>
        <v>587882.229488009</v>
      </c>
      <c r="C997" s="12" t="n">
        <f aca="false">$C$4/(Assumptions!$B$16+$B$997)</f>
        <v>37.628498065874</v>
      </c>
      <c r="D997" s="12" t="n">
        <f aca="false">Assumptions!$B$7/$C$997</f>
        <v>797268.069203315</v>
      </c>
      <c r="E997" s="12" t="n">
        <f aca="false">$T$997+$W$997+$Z$997+$AC$997+$AF$997+$AI$997</f>
        <v>23266971.6376127</v>
      </c>
      <c r="F997" s="12" t="n">
        <f aca="false">Assumptions!$B$70/(Assumptions!$B$20+Assumptions!$B$17+$B$997+$E$997+$O$996)</f>
        <v>26.7785530953235</v>
      </c>
      <c r="G997" s="12" t="n">
        <f aca="false">$C$997*(1-Assumptions!$B$71)</f>
        <v>30.1027984526992</v>
      </c>
      <c r="H997" s="12" t="n">
        <f aca="false">MIN($F$997,$G$997)</f>
        <v>26.7785530953235</v>
      </c>
      <c r="I997" s="12" t="str">
        <f aca="false">IF($F$997&lt;=$G$997,"cap","discount")</f>
        <v>cap</v>
      </c>
      <c r="J997" s="12" t="n">
        <f aca="false">Assumptions!$B$69/$H$997</f>
        <v>186716.585552682</v>
      </c>
      <c r="K997" s="12" t="n">
        <f aca="false">Assumptions!$B$74/(Assumptions!$B$20+Assumptions!$B$17+$B$997+$E$997+$J$997)</f>
        <v>42.7393378414047</v>
      </c>
      <c r="L997" s="12" t="n">
        <f aca="false">$C$997*(1-Assumptions!$B$75)</f>
        <v>31.9842233559929</v>
      </c>
      <c r="M997" s="12" t="n">
        <f aca="false">MIN($K$997,$L$997)</f>
        <v>31.9842233559929</v>
      </c>
      <c r="N997" s="12" t="str">
        <f aca="false">IF($K$997&lt;=$L$997,"cap","discount")</f>
        <v>discount</v>
      </c>
      <c r="O997" s="12" t="n">
        <f aca="false">Assumptions!$B$73/$M$997</f>
        <v>93796.2434356841</v>
      </c>
      <c r="P997" s="12" t="n">
        <f aca="false">MAX(Assumptions!$B$4,($A$6*(Assumptions!$B$20+$E$997+Assumptions!$B$17+$J$997+$O$997+$D$997)-Assumptions!$B$17)/(1-$A$6))</f>
        <v>587882.229488009</v>
      </c>
      <c r="Q997" s="12" t="n">
        <f aca="false">Assumptions!$B$20+$E$997+Assumptions!$B$17+$P$997+$J$997+$O$997+$D$997</f>
        <v>38327301.7652924</v>
      </c>
      <c r="R997" s="12" t="n">
        <f aca="false">IF($C$997&lt;Assumptions!$B$37,Assumptions!$B$37*(Assumptions!$B$21+Assumptions!$B$22/Assumptions!$B$37)/(Assumptions!$B$21+Assumptions!$B$22/$C$997),Assumptions!$B$37)</f>
        <v>1</v>
      </c>
      <c r="S997" s="12" t="n">
        <f aca="false">Assumptions!$B$38/$R$997</f>
        <v>1</v>
      </c>
      <c r="T997" s="12" t="n">
        <f aca="false">Assumptions!$B$39*$S$997</f>
        <v>5000000</v>
      </c>
      <c r="U997" s="12" t="n">
        <f aca="false">IF($C$997&lt;Assumptions!$B$42,Assumptions!$B$42*(Assumptions!$B$21+Assumptions!$B$22/Assumptions!$B$42)/(Assumptions!$B$21+Assumptions!$B$22/$C$997),Assumptions!$B$42)</f>
        <v>3</v>
      </c>
      <c r="V997" s="12" t="n">
        <f aca="false">Assumptions!$B$43/$U$997</f>
        <v>1</v>
      </c>
      <c r="W997" s="12" t="n">
        <f aca="false">Assumptions!$B$44*$V$997</f>
        <v>5000000</v>
      </c>
      <c r="X997" s="12" t="n">
        <f aca="false">IF($C$997&lt;Assumptions!$B$47,Assumptions!$B$47*(Assumptions!$B$21+Assumptions!$B$22/Assumptions!$B$47)/(Assumptions!$B$21+Assumptions!$B$22/$C$997),Assumptions!$B$47)</f>
        <v>10</v>
      </c>
      <c r="Y997" s="12" t="n">
        <f aca="false">Assumptions!$B$48/$X$997</f>
        <v>1</v>
      </c>
      <c r="Z997" s="12" t="n">
        <f aca="false">Assumptions!$B$49*$Y$997</f>
        <v>3000000</v>
      </c>
      <c r="AA997" s="12" t="n">
        <f aca="false">IF($C$997&lt;Assumptions!$B$52,Assumptions!$B$52*(Assumptions!$B$21+Assumptions!$B$22/Assumptions!$B$52)/(Assumptions!$B$21+Assumptions!$B$22/$C$997),Assumptions!$B$52)</f>
        <v>25</v>
      </c>
      <c r="AB997" s="12" t="n">
        <f aca="false">Assumptions!$B$53/$AA$997</f>
        <v>1</v>
      </c>
      <c r="AC997" s="12" t="n">
        <f aca="false">Assumptions!$B$54*$AB$997</f>
        <v>2400000</v>
      </c>
      <c r="AD997" s="12" t="n">
        <f aca="false">IF($C$997&lt;Assumptions!$B$57,Assumptions!$B$57*(Assumptions!$B$21+Assumptions!$B$22/Assumptions!$B$57)/(Assumptions!$B$21+Assumptions!$B$22/$C$997),Assumptions!$B$57)</f>
        <v>57.6817359540603</v>
      </c>
      <c r="AE997" s="12" t="n">
        <f aca="false">Assumptions!$B$58/$AD$997</f>
        <v>1.04019060812917</v>
      </c>
      <c r="AF997" s="12" t="n">
        <f aca="false">Assumptions!$B$59*$AE$997</f>
        <v>1733651.36027881</v>
      </c>
      <c r="AG997" s="12" t="n">
        <f aca="false">IF($C$997&lt;Assumptions!$B$62,Assumptions!$B$62*(Assumptions!$B$21+Assumptions!$B$22/Assumptions!$B$62)/(Assumptions!$B$21+Assumptions!$B$22/$C$997),Assumptions!$B$62)</f>
        <v>48.9126262367378</v>
      </c>
      <c r="AH997" s="12" t="n">
        <f aca="false">Assumptions!$B$63/$AG$997</f>
        <v>1.00502293134033</v>
      </c>
      <c r="AI997" s="12" t="n">
        <f aca="false">Assumptions!$B$64*$AH$997</f>
        <v>6133320.27733387</v>
      </c>
    </row>
    <row r="998" customFormat="false" ht="15" hidden="true" customHeight="false" outlineLevel="0" collapsed="false">
      <c r="A998" s="6" t="n">
        <f aca="false">ROW()-ROW($A$931)+Assumptions!$B$4</f>
        <v>67</v>
      </c>
      <c r="B998" s="12" t="n">
        <f aca="false">$P$997</f>
        <v>587882.229488009</v>
      </c>
      <c r="C998" s="12" t="n">
        <f aca="false">$C$4/(Assumptions!$B$16+$B$998)</f>
        <v>37.628498065874</v>
      </c>
      <c r="D998" s="12" t="n">
        <f aca="false">Assumptions!$B$7/$C$998</f>
        <v>797268.069203315</v>
      </c>
      <c r="E998" s="12" t="n">
        <f aca="false">$T$998+$W$998+$Z$998+$AC$998+$AF$998+$AI$998</f>
        <v>23266971.6376127</v>
      </c>
      <c r="F998" s="12" t="n">
        <f aca="false">Assumptions!$B$70/(Assumptions!$B$20+Assumptions!$B$17+$B$998+$E$998+$O$997)</f>
        <v>26.7785530953235</v>
      </c>
      <c r="G998" s="12" t="n">
        <f aca="false">$C$998*(1-Assumptions!$B$71)</f>
        <v>30.1027984526992</v>
      </c>
      <c r="H998" s="12" t="n">
        <f aca="false">MIN($F$998,$G$998)</f>
        <v>26.7785530953235</v>
      </c>
      <c r="I998" s="12" t="str">
        <f aca="false">IF($F$998&lt;=$G$998,"cap","discount")</f>
        <v>cap</v>
      </c>
      <c r="J998" s="12" t="n">
        <f aca="false">Assumptions!$B$69/$H$998</f>
        <v>186716.585552682</v>
      </c>
      <c r="K998" s="12" t="n">
        <f aca="false">Assumptions!$B$74/(Assumptions!$B$20+Assumptions!$B$17+$B$998+$E$998+$J$998)</f>
        <v>42.7393378414047</v>
      </c>
      <c r="L998" s="12" t="n">
        <f aca="false">$C$998*(1-Assumptions!$B$75)</f>
        <v>31.9842233559929</v>
      </c>
      <c r="M998" s="12" t="n">
        <f aca="false">MIN($K$998,$L$998)</f>
        <v>31.9842233559929</v>
      </c>
      <c r="N998" s="12" t="str">
        <f aca="false">IF($K$998&lt;=$L$998,"cap","discount")</f>
        <v>discount</v>
      </c>
      <c r="O998" s="12" t="n">
        <f aca="false">Assumptions!$B$73/$M$998</f>
        <v>93796.2434356841</v>
      </c>
      <c r="P998" s="12" t="n">
        <f aca="false">MAX(Assumptions!$B$4,($A$6*(Assumptions!$B$20+$E$998+Assumptions!$B$17+$J$998+$O$998+$D$998)-Assumptions!$B$17)/(1-$A$6))</f>
        <v>587882.229488009</v>
      </c>
      <c r="Q998" s="12" t="n">
        <f aca="false">Assumptions!$B$20+$E$998+Assumptions!$B$17+$P$998+$J$998+$O$998+$D$998</f>
        <v>38327301.7652924</v>
      </c>
      <c r="R998" s="12" t="n">
        <f aca="false">IF($C$998&lt;Assumptions!$B$37,Assumptions!$B$37*(Assumptions!$B$21+Assumptions!$B$22/Assumptions!$B$37)/(Assumptions!$B$21+Assumptions!$B$22/$C$998),Assumptions!$B$37)</f>
        <v>1</v>
      </c>
      <c r="S998" s="12" t="n">
        <f aca="false">Assumptions!$B$38/$R$998</f>
        <v>1</v>
      </c>
      <c r="T998" s="12" t="n">
        <f aca="false">Assumptions!$B$39*$S$998</f>
        <v>5000000</v>
      </c>
      <c r="U998" s="12" t="n">
        <f aca="false">IF($C$998&lt;Assumptions!$B$42,Assumptions!$B$42*(Assumptions!$B$21+Assumptions!$B$22/Assumptions!$B$42)/(Assumptions!$B$21+Assumptions!$B$22/$C$998),Assumptions!$B$42)</f>
        <v>3</v>
      </c>
      <c r="V998" s="12" t="n">
        <f aca="false">Assumptions!$B$43/$U$998</f>
        <v>1</v>
      </c>
      <c r="W998" s="12" t="n">
        <f aca="false">Assumptions!$B$44*$V$998</f>
        <v>5000000</v>
      </c>
      <c r="X998" s="12" t="n">
        <f aca="false">IF($C$998&lt;Assumptions!$B$47,Assumptions!$B$47*(Assumptions!$B$21+Assumptions!$B$22/Assumptions!$B$47)/(Assumptions!$B$21+Assumptions!$B$22/$C$998),Assumptions!$B$47)</f>
        <v>10</v>
      </c>
      <c r="Y998" s="12" t="n">
        <f aca="false">Assumptions!$B$48/$X$998</f>
        <v>1</v>
      </c>
      <c r="Z998" s="12" t="n">
        <f aca="false">Assumptions!$B$49*$Y$998</f>
        <v>3000000</v>
      </c>
      <c r="AA998" s="12" t="n">
        <f aca="false">IF($C$998&lt;Assumptions!$B$52,Assumptions!$B$52*(Assumptions!$B$21+Assumptions!$B$22/Assumptions!$B$52)/(Assumptions!$B$21+Assumptions!$B$22/$C$998),Assumptions!$B$52)</f>
        <v>25</v>
      </c>
      <c r="AB998" s="12" t="n">
        <f aca="false">Assumptions!$B$53/$AA$998</f>
        <v>1</v>
      </c>
      <c r="AC998" s="12" t="n">
        <f aca="false">Assumptions!$B$54*$AB$998</f>
        <v>2400000</v>
      </c>
      <c r="AD998" s="12" t="n">
        <f aca="false">IF($C$998&lt;Assumptions!$B$57,Assumptions!$B$57*(Assumptions!$B$21+Assumptions!$B$22/Assumptions!$B$57)/(Assumptions!$B$21+Assumptions!$B$22/$C$998),Assumptions!$B$57)</f>
        <v>57.6817359540603</v>
      </c>
      <c r="AE998" s="12" t="n">
        <f aca="false">Assumptions!$B$58/$AD$998</f>
        <v>1.04019060812917</v>
      </c>
      <c r="AF998" s="12" t="n">
        <f aca="false">Assumptions!$B$59*$AE$998</f>
        <v>1733651.36027881</v>
      </c>
      <c r="AG998" s="12" t="n">
        <f aca="false">IF($C$998&lt;Assumptions!$B$62,Assumptions!$B$62*(Assumptions!$B$21+Assumptions!$B$22/Assumptions!$B$62)/(Assumptions!$B$21+Assumptions!$B$22/$C$998),Assumptions!$B$62)</f>
        <v>48.9126262367378</v>
      </c>
      <c r="AH998" s="12" t="n">
        <f aca="false">Assumptions!$B$63/$AG$998</f>
        <v>1.00502293134033</v>
      </c>
      <c r="AI998" s="12" t="n">
        <f aca="false">Assumptions!$B$64*$AH$998</f>
        <v>6133320.27733387</v>
      </c>
    </row>
    <row r="999" customFormat="false" ht="15" hidden="true" customHeight="false" outlineLevel="0" collapsed="false">
      <c r="A999" s="6" t="n">
        <f aca="false">ROW()-ROW($A$931)+Assumptions!$B$4</f>
        <v>68</v>
      </c>
      <c r="B999" s="12" t="n">
        <f aca="false">$P$998</f>
        <v>587882.229488009</v>
      </c>
      <c r="C999" s="12" t="n">
        <f aca="false">$C$4/(Assumptions!$B$16+$B$999)</f>
        <v>37.628498065874</v>
      </c>
      <c r="D999" s="12" t="n">
        <f aca="false">Assumptions!$B$7/$C$999</f>
        <v>797268.069203315</v>
      </c>
      <c r="E999" s="12" t="n">
        <f aca="false">$T$999+$W$999+$Z$999+$AC$999+$AF$999+$AI$999</f>
        <v>23266971.6376127</v>
      </c>
      <c r="F999" s="12" t="n">
        <f aca="false">Assumptions!$B$70/(Assumptions!$B$20+Assumptions!$B$17+$B$999+$E$999+$O$998)</f>
        <v>26.7785530953235</v>
      </c>
      <c r="G999" s="12" t="n">
        <f aca="false">$C$999*(1-Assumptions!$B$71)</f>
        <v>30.1027984526992</v>
      </c>
      <c r="H999" s="12" t="n">
        <f aca="false">MIN($F$999,$G$999)</f>
        <v>26.7785530953235</v>
      </c>
      <c r="I999" s="12" t="str">
        <f aca="false">IF($F$999&lt;=$G$999,"cap","discount")</f>
        <v>cap</v>
      </c>
      <c r="J999" s="12" t="n">
        <f aca="false">Assumptions!$B$69/$H$999</f>
        <v>186716.585552682</v>
      </c>
      <c r="K999" s="12" t="n">
        <f aca="false">Assumptions!$B$74/(Assumptions!$B$20+Assumptions!$B$17+$B$999+$E$999+$J$999)</f>
        <v>42.7393378414047</v>
      </c>
      <c r="L999" s="12" t="n">
        <f aca="false">$C$999*(1-Assumptions!$B$75)</f>
        <v>31.9842233559929</v>
      </c>
      <c r="M999" s="12" t="n">
        <f aca="false">MIN($K$999,$L$999)</f>
        <v>31.9842233559929</v>
      </c>
      <c r="N999" s="12" t="str">
        <f aca="false">IF($K$999&lt;=$L$999,"cap","discount")</f>
        <v>discount</v>
      </c>
      <c r="O999" s="12" t="n">
        <f aca="false">Assumptions!$B$73/$M$999</f>
        <v>93796.2434356841</v>
      </c>
      <c r="P999" s="12" t="n">
        <f aca="false">MAX(Assumptions!$B$4,($A$6*(Assumptions!$B$20+$E$999+Assumptions!$B$17+$J$999+$O$999+$D$999)-Assumptions!$B$17)/(1-$A$6))</f>
        <v>587882.229488009</v>
      </c>
      <c r="Q999" s="12" t="n">
        <f aca="false">Assumptions!$B$20+$E$999+Assumptions!$B$17+$P$999+$J$999+$O$999+$D$999</f>
        <v>38327301.7652924</v>
      </c>
      <c r="R999" s="12" t="n">
        <f aca="false">IF($C$999&lt;Assumptions!$B$37,Assumptions!$B$37*(Assumptions!$B$21+Assumptions!$B$22/Assumptions!$B$37)/(Assumptions!$B$21+Assumptions!$B$22/$C$999),Assumptions!$B$37)</f>
        <v>1</v>
      </c>
      <c r="S999" s="12" t="n">
        <f aca="false">Assumptions!$B$38/$R$999</f>
        <v>1</v>
      </c>
      <c r="T999" s="12" t="n">
        <f aca="false">Assumptions!$B$39*$S$999</f>
        <v>5000000</v>
      </c>
      <c r="U999" s="12" t="n">
        <f aca="false">IF($C$999&lt;Assumptions!$B$42,Assumptions!$B$42*(Assumptions!$B$21+Assumptions!$B$22/Assumptions!$B$42)/(Assumptions!$B$21+Assumptions!$B$22/$C$999),Assumptions!$B$42)</f>
        <v>3</v>
      </c>
      <c r="V999" s="12" t="n">
        <f aca="false">Assumptions!$B$43/$U$999</f>
        <v>1</v>
      </c>
      <c r="W999" s="12" t="n">
        <f aca="false">Assumptions!$B$44*$V$999</f>
        <v>5000000</v>
      </c>
      <c r="X999" s="12" t="n">
        <f aca="false">IF($C$999&lt;Assumptions!$B$47,Assumptions!$B$47*(Assumptions!$B$21+Assumptions!$B$22/Assumptions!$B$47)/(Assumptions!$B$21+Assumptions!$B$22/$C$999),Assumptions!$B$47)</f>
        <v>10</v>
      </c>
      <c r="Y999" s="12" t="n">
        <f aca="false">Assumptions!$B$48/$X$999</f>
        <v>1</v>
      </c>
      <c r="Z999" s="12" t="n">
        <f aca="false">Assumptions!$B$49*$Y$999</f>
        <v>3000000</v>
      </c>
      <c r="AA999" s="12" t="n">
        <f aca="false">IF($C$999&lt;Assumptions!$B$52,Assumptions!$B$52*(Assumptions!$B$21+Assumptions!$B$22/Assumptions!$B$52)/(Assumptions!$B$21+Assumptions!$B$22/$C$999),Assumptions!$B$52)</f>
        <v>25</v>
      </c>
      <c r="AB999" s="12" t="n">
        <f aca="false">Assumptions!$B$53/$AA$999</f>
        <v>1</v>
      </c>
      <c r="AC999" s="12" t="n">
        <f aca="false">Assumptions!$B$54*$AB$999</f>
        <v>2400000</v>
      </c>
      <c r="AD999" s="12" t="n">
        <f aca="false">IF($C$999&lt;Assumptions!$B$57,Assumptions!$B$57*(Assumptions!$B$21+Assumptions!$B$22/Assumptions!$B$57)/(Assumptions!$B$21+Assumptions!$B$22/$C$999),Assumptions!$B$57)</f>
        <v>57.6817359540603</v>
      </c>
      <c r="AE999" s="12" t="n">
        <f aca="false">Assumptions!$B$58/$AD$999</f>
        <v>1.04019060812917</v>
      </c>
      <c r="AF999" s="12" t="n">
        <f aca="false">Assumptions!$B$59*$AE$999</f>
        <v>1733651.36027881</v>
      </c>
      <c r="AG999" s="12" t="n">
        <f aca="false">IF($C$999&lt;Assumptions!$B$62,Assumptions!$B$62*(Assumptions!$B$21+Assumptions!$B$22/Assumptions!$B$62)/(Assumptions!$B$21+Assumptions!$B$22/$C$999),Assumptions!$B$62)</f>
        <v>48.9126262367378</v>
      </c>
      <c r="AH999" s="12" t="n">
        <f aca="false">Assumptions!$B$63/$AG$999</f>
        <v>1.00502293134033</v>
      </c>
      <c r="AI999" s="12" t="n">
        <f aca="false">Assumptions!$B$64*$AH$999</f>
        <v>6133320.27733387</v>
      </c>
    </row>
    <row r="1000" customFormat="false" ht="15" hidden="true" customHeight="false" outlineLevel="0" collapsed="false">
      <c r="A1000" s="6" t="n">
        <f aca="false">ROW()-ROW($A$931)+Assumptions!$B$4</f>
        <v>69</v>
      </c>
      <c r="B1000" s="12" t="n">
        <f aca="false">$P$999</f>
        <v>587882.229488009</v>
      </c>
      <c r="C1000" s="12" t="n">
        <f aca="false">$C$4/(Assumptions!$B$16+$B$1000)</f>
        <v>37.628498065874</v>
      </c>
      <c r="D1000" s="12" t="n">
        <f aca="false">Assumptions!$B$7/$C$1000</f>
        <v>797268.069203315</v>
      </c>
      <c r="E1000" s="12" t="n">
        <f aca="false">$T$1000+$W$1000+$Z$1000+$AC$1000+$AF$1000+$AI$1000</f>
        <v>23266971.6376127</v>
      </c>
      <c r="F1000" s="12" t="n">
        <f aca="false">Assumptions!$B$70/(Assumptions!$B$20+Assumptions!$B$17+$B$1000+$E$1000+$O$999)</f>
        <v>26.7785530953235</v>
      </c>
      <c r="G1000" s="12" t="n">
        <f aca="false">$C$1000*(1-Assumptions!$B$71)</f>
        <v>30.1027984526992</v>
      </c>
      <c r="H1000" s="12" t="n">
        <f aca="false">MIN($F$1000,$G$1000)</f>
        <v>26.7785530953235</v>
      </c>
      <c r="I1000" s="12" t="str">
        <f aca="false">IF($F$1000&lt;=$G$1000,"cap","discount")</f>
        <v>cap</v>
      </c>
      <c r="J1000" s="12" t="n">
        <f aca="false">Assumptions!$B$69/$H$1000</f>
        <v>186716.585552682</v>
      </c>
      <c r="K1000" s="12" t="n">
        <f aca="false">Assumptions!$B$74/(Assumptions!$B$20+Assumptions!$B$17+$B$1000+$E$1000+$J$1000)</f>
        <v>42.7393378414047</v>
      </c>
      <c r="L1000" s="12" t="n">
        <f aca="false">$C$1000*(1-Assumptions!$B$75)</f>
        <v>31.9842233559929</v>
      </c>
      <c r="M1000" s="12" t="n">
        <f aca="false">MIN($K$1000,$L$1000)</f>
        <v>31.9842233559929</v>
      </c>
      <c r="N1000" s="12" t="str">
        <f aca="false">IF($K$1000&lt;=$L$1000,"cap","discount")</f>
        <v>discount</v>
      </c>
      <c r="O1000" s="12" t="n">
        <f aca="false">Assumptions!$B$73/$M$1000</f>
        <v>93796.2434356841</v>
      </c>
      <c r="P1000" s="12" t="n">
        <f aca="false">MAX(Assumptions!$B$4,($A$6*(Assumptions!$B$20+$E$1000+Assumptions!$B$17+$J$1000+$O$1000+$D$1000)-Assumptions!$B$17)/(1-$A$6))</f>
        <v>587882.229488009</v>
      </c>
      <c r="Q1000" s="12" t="n">
        <f aca="false">Assumptions!$B$20+$E$1000+Assumptions!$B$17+$P$1000+$J$1000+$O$1000+$D$1000</f>
        <v>38327301.7652924</v>
      </c>
      <c r="R1000" s="12" t="n">
        <f aca="false">IF($C$1000&lt;Assumptions!$B$37,Assumptions!$B$37*(Assumptions!$B$21+Assumptions!$B$22/Assumptions!$B$37)/(Assumptions!$B$21+Assumptions!$B$22/$C$1000),Assumptions!$B$37)</f>
        <v>1</v>
      </c>
      <c r="S1000" s="12" t="n">
        <f aca="false">Assumptions!$B$38/$R$1000</f>
        <v>1</v>
      </c>
      <c r="T1000" s="12" t="n">
        <f aca="false">Assumptions!$B$39*$S$1000</f>
        <v>5000000</v>
      </c>
      <c r="U1000" s="12" t="n">
        <f aca="false">IF($C$1000&lt;Assumptions!$B$42,Assumptions!$B$42*(Assumptions!$B$21+Assumptions!$B$22/Assumptions!$B$42)/(Assumptions!$B$21+Assumptions!$B$22/$C$1000),Assumptions!$B$42)</f>
        <v>3</v>
      </c>
      <c r="V1000" s="12" t="n">
        <f aca="false">Assumptions!$B$43/$U$1000</f>
        <v>1</v>
      </c>
      <c r="W1000" s="12" t="n">
        <f aca="false">Assumptions!$B$44*$V$1000</f>
        <v>5000000</v>
      </c>
      <c r="X1000" s="12" t="n">
        <f aca="false">IF($C$1000&lt;Assumptions!$B$47,Assumptions!$B$47*(Assumptions!$B$21+Assumptions!$B$22/Assumptions!$B$47)/(Assumptions!$B$21+Assumptions!$B$22/$C$1000),Assumptions!$B$47)</f>
        <v>10</v>
      </c>
      <c r="Y1000" s="12" t="n">
        <f aca="false">Assumptions!$B$48/$X$1000</f>
        <v>1</v>
      </c>
      <c r="Z1000" s="12" t="n">
        <f aca="false">Assumptions!$B$49*$Y$1000</f>
        <v>3000000</v>
      </c>
      <c r="AA1000" s="12" t="n">
        <f aca="false">IF($C$1000&lt;Assumptions!$B$52,Assumptions!$B$52*(Assumptions!$B$21+Assumptions!$B$22/Assumptions!$B$52)/(Assumptions!$B$21+Assumptions!$B$22/$C$1000),Assumptions!$B$52)</f>
        <v>25</v>
      </c>
      <c r="AB1000" s="12" t="n">
        <f aca="false">Assumptions!$B$53/$AA$1000</f>
        <v>1</v>
      </c>
      <c r="AC1000" s="12" t="n">
        <f aca="false">Assumptions!$B$54*$AB$1000</f>
        <v>2400000</v>
      </c>
      <c r="AD1000" s="12" t="n">
        <f aca="false">IF($C$1000&lt;Assumptions!$B$57,Assumptions!$B$57*(Assumptions!$B$21+Assumptions!$B$22/Assumptions!$B$57)/(Assumptions!$B$21+Assumptions!$B$22/$C$1000),Assumptions!$B$57)</f>
        <v>57.6817359540603</v>
      </c>
      <c r="AE1000" s="12" t="n">
        <f aca="false">Assumptions!$B$58/$AD$1000</f>
        <v>1.04019060812917</v>
      </c>
      <c r="AF1000" s="12" t="n">
        <f aca="false">Assumptions!$B$59*$AE$1000</f>
        <v>1733651.36027881</v>
      </c>
      <c r="AG1000" s="12" t="n">
        <f aca="false">IF($C$1000&lt;Assumptions!$B$62,Assumptions!$B$62*(Assumptions!$B$21+Assumptions!$B$22/Assumptions!$B$62)/(Assumptions!$B$21+Assumptions!$B$22/$C$1000),Assumptions!$B$62)</f>
        <v>48.9126262367378</v>
      </c>
      <c r="AH1000" s="12" t="n">
        <f aca="false">Assumptions!$B$63/$AG$1000</f>
        <v>1.00502293134033</v>
      </c>
      <c r="AI1000" s="12" t="n">
        <f aca="false">Assumptions!$B$64*$AH$1000</f>
        <v>6133320.27733387</v>
      </c>
    </row>
    <row r="1001" customFormat="false" ht="15" hidden="true" customHeight="false" outlineLevel="0" collapsed="false">
      <c r="A1001" s="6" t="n">
        <f aca="false">ROW()-ROW($A$931)+Assumptions!$B$4</f>
        <v>70</v>
      </c>
      <c r="B1001" s="12" t="n">
        <f aca="false">$P$1000</f>
        <v>587882.229488009</v>
      </c>
      <c r="C1001" s="12" t="n">
        <f aca="false">$C$4/(Assumptions!$B$16+$B$1001)</f>
        <v>37.628498065874</v>
      </c>
      <c r="D1001" s="12" t="n">
        <f aca="false">Assumptions!$B$7/$C$1001</f>
        <v>797268.069203315</v>
      </c>
      <c r="E1001" s="12" t="n">
        <f aca="false">$T$1001+$W$1001+$Z$1001+$AC$1001+$AF$1001+$AI$1001</f>
        <v>23266971.6376127</v>
      </c>
      <c r="F1001" s="12" t="n">
        <f aca="false">Assumptions!$B$70/(Assumptions!$B$20+Assumptions!$B$17+$B$1001+$E$1001+$O$1000)</f>
        <v>26.7785530953235</v>
      </c>
      <c r="G1001" s="12" t="n">
        <f aca="false">$C$1001*(1-Assumptions!$B$71)</f>
        <v>30.1027984526992</v>
      </c>
      <c r="H1001" s="12" t="n">
        <f aca="false">MIN($F$1001,$G$1001)</f>
        <v>26.7785530953235</v>
      </c>
      <c r="I1001" s="12" t="str">
        <f aca="false">IF($F$1001&lt;=$G$1001,"cap","discount")</f>
        <v>cap</v>
      </c>
      <c r="J1001" s="12" t="n">
        <f aca="false">Assumptions!$B$69/$H$1001</f>
        <v>186716.585552682</v>
      </c>
      <c r="K1001" s="12" t="n">
        <f aca="false">Assumptions!$B$74/(Assumptions!$B$20+Assumptions!$B$17+$B$1001+$E$1001+$J$1001)</f>
        <v>42.7393378414047</v>
      </c>
      <c r="L1001" s="12" t="n">
        <f aca="false">$C$1001*(1-Assumptions!$B$75)</f>
        <v>31.9842233559929</v>
      </c>
      <c r="M1001" s="12" t="n">
        <f aca="false">MIN($K$1001,$L$1001)</f>
        <v>31.9842233559929</v>
      </c>
      <c r="N1001" s="12" t="str">
        <f aca="false">IF($K$1001&lt;=$L$1001,"cap","discount")</f>
        <v>discount</v>
      </c>
      <c r="O1001" s="12" t="n">
        <f aca="false">Assumptions!$B$73/$M$1001</f>
        <v>93796.2434356841</v>
      </c>
      <c r="P1001" s="12" t="n">
        <f aca="false">MAX(Assumptions!$B$4,($A$6*(Assumptions!$B$20+$E$1001+Assumptions!$B$17+$J$1001+$O$1001+$D$1001)-Assumptions!$B$17)/(1-$A$6))</f>
        <v>587882.229488009</v>
      </c>
      <c r="Q1001" s="12" t="n">
        <f aca="false">Assumptions!$B$20+$E$1001+Assumptions!$B$17+$P$1001+$J$1001+$O$1001+$D$1001</f>
        <v>38327301.7652924</v>
      </c>
      <c r="R1001" s="12" t="n">
        <f aca="false">IF($C$1001&lt;Assumptions!$B$37,Assumptions!$B$37*(Assumptions!$B$21+Assumptions!$B$22/Assumptions!$B$37)/(Assumptions!$B$21+Assumptions!$B$22/$C$1001),Assumptions!$B$37)</f>
        <v>1</v>
      </c>
      <c r="S1001" s="12" t="n">
        <f aca="false">Assumptions!$B$38/$R$1001</f>
        <v>1</v>
      </c>
      <c r="T1001" s="12" t="n">
        <f aca="false">Assumptions!$B$39*$S$1001</f>
        <v>5000000</v>
      </c>
      <c r="U1001" s="12" t="n">
        <f aca="false">IF($C$1001&lt;Assumptions!$B$42,Assumptions!$B$42*(Assumptions!$B$21+Assumptions!$B$22/Assumptions!$B$42)/(Assumptions!$B$21+Assumptions!$B$22/$C$1001),Assumptions!$B$42)</f>
        <v>3</v>
      </c>
      <c r="V1001" s="12" t="n">
        <f aca="false">Assumptions!$B$43/$U$1001</f>
        <v>1</v>
      </c>
      <c r="W1001" s="12" t="n">
        <f aca="false">Assumptions!$B$44*$V$1001</f>
        <v>5000000</v>
      </c>
      <c r="X1001" s="12" t="n">
        <f aca="false">IF($C$1001&lt;Assumptions!$B$47,Assumptions!$B$47*(Assumptions!$B$21+Assumptions!$B$22/Assumptions!$B$47)/(Assumptions!$B$21+Assumptions!$B$22/$C$1001),Assumptions!$B$47)</f>
        <v>10</v>
      </c>
      <c r="Y1001" s="12" t="n">
        <f aca="false">Assumptions!$B$48/$X$1001</f>
        <v>1</v>
      </c>
      <c r="Z1001" s="12" t="n">
        <f aca="false">Assumptions!$B$49*$Y$1001</f>
        <v>3000000</v>
      </c>
      <c r="AA1001" s="12" t="n">
        <f aca="false">IF($C$1001&lt;Assumptions!$B$52,Assumptions!$B$52*(Assumptions!$B$21+Assumptions!$B$22/Assumptions!$B$52)/(Assumptions!$B$21+Assumptions!$B$22/$C$1001),Assumptions!$B$52)</f>
        <v>25</v>
      </c>
      <c r="AB1001" s="12" t="n">
        <f aca="false">Assumptions!$B$53/$AA$1001</f>
        <v>1</v>
      </c>
      <c r="AC1001" s="12" t="n">
        <f aca="false">Assumptions!$B$54*$AB$1001</f>
        <v>2400000</v>
      </c>
      <c r="AD1001" s="12" t="n">
        <f aca="false">IF($C$1001&lt;Assumptions!$B$57,Assumptions!$B$57*(Assumptions!$B$21+Assumptions!$B$22/Assumptions!$B$57)/(Assumptions!$B$21+Assumptions!$B$22/$C$1001),Assumptions!$B$57)</f>
        <v>57.6817359540603</v>
      </c>
      <c r="AE1001" s="12" t="n">
        <f aca="false">Assumptions!$B$58/$AD$1001</f>
        <v>1.04019060812917</v>
      </c>
      <c r="AF1001" s="12" t="n">
        <f aca="false">Assumptions!$B$59*$AE$1001</f>
        <v>1733651.36027881</v>
      </c>
      <c r="AG1001" s="12" t="n">
        <f aca="false">IF($C$1001&lt;Assumptions!$B$62,Assumptions!$B$62*(Assumptions!$B$21+Assumptions!$B$22/Assumptions!$B$62)/(Assumptions!$B$21+Assumptions!$B$22/$C$1001),Assumptions!$B$62)</f>
        <v>48.9126262367378</v>
      </c>
      <c r="AH1001" s="12" t="n">
        <f aca="false">Assumptions!$B$63/$AG$1001</f>
        <v>1.00502293134033</v>
      </c>
      <c r="AI1001" s="12" t="n">
        <f aca="false">Assumptions!$B$64*$AH$1001</f>
        <v>6133320.27733387</v>
      </c>
    </row>
    <row r="1002" customFormat="false" ht="15" hidden="true" customHeight="false" outlineLevel="0" collapsed="false">
      <c r="A1002" s="6" t="n">
        <f aca="false">ROW()-ROW($A$931)+Assumptions!$B$4</f>
        <v>71</v>
      </c>
      <c r="B1002" s="12" t="n">
        <f aca="false">$P$1001</f>
        <v>587882.229488009</v>
      </c>
      <c r="C1002" s="12" t="n">
        <f aca="false">$C$4/(Assumptions!$B$16+$B$1002)</f>
        <v>37.628498065874</v>
      </c>
      <c r="D1002" s="12" t="n">
        <f aca="false">Assumptions!$B$7/$C$1002</f>
        <v>797268.069203315</v>
      </c>
      <c r="E1002" s="12" t="n">
        <f aca="false">$T$1002+$W$1002+$Z$1002+$AC$1002+$AF$1002+$AI$1002</f>
        <v>23266971.6376127</v>
      </c>
      <c r="F1002" s="12" t="n">
        <f aca="false">Assumptions!$B$70/(Assumptions!$B$20+Assumptions!$B$17+$B$1002+$E$1002+$O$1001)</f>
        <v>26.7785530953235</v>
      </c>
      <c r="G1002" s="12" t="n">
        <f aca="false">$C$1002*(1-Assumptions!$B$71)</f>
        <v>30.1027984526992</v>
      </c>
      <c r="H1002" s="12" t="n">
        <f aca="false">MIN($F$1002,$G$1002)</f>
        <v>26.7785530953235</v>
      </c>
      <c r="I1002" s="12" t="str">
        <f aca="false">IF($F$1002&lt;=$G$1002,"cap","discount")</f>
        <v>cap</v>
      </c>
      <c r="J1002" s="12" t="n">
        <f aca="false">Assumptions!$B$69/$H$1002</f>
        <v>186716.585552682</v>
      </c>
      <c r="K1002" s="12" t="n">
        <f aca="false">Assumptions!$B$74/(Assumptions!$B$20+Assumptions!$B$17+$B$1002+$E$1002+$J$1002)</f>
        <v>42.7393378414047</v>
      </c>
      <c r="L1002" s="12" t="n">
        <f aca="false">$C$1002*(1-Assumptions!$B$75)</f>
        <v>31.9842233559929</v>
      </c>
      <c r="M1002" s="12" t="n">
        <f aca="false">MIN($K$1002,$L$1002)</f>
        <v>31.9842233559929</v>
      </c>
      <c r="N1002" s="12" t="str">
        <f aca="false">IF($K$1002&lt;=$L$1002,"cap","discount")</f>
        <v>discount</v>
      </c>
      <c r="O1002" s="12" t="n">
        <f aca="false">Assumptions!$B$73/$M$1002</f>
        <v>93796.2434356841</v>
      </c>
      <c r="P1002" s="12" t="n">
        <f aca="false">MAX(Assumptions!$B$4,($A$6*(Assumptions!$B$20+$E$1002+Assumptions!$B$17+$J$1002+$O$1002+$D$1002)-Assumptions!$B$17)/(1-$A$6))</f>
        <v>587882.229488009</v>
      </c>
      <c r="Q1002" s="12" t="n">
        <f aca="false">Assumptions!$B$20+$E$1002+Assumptions!$B$17+$P$1002+$J$1002+$O$1002+$D$1002</f>
        <v>38327301.7652924</v>
      </c>
      <c r="R1002" s="12" t="n">
        <f aca="false">IF($C$1002&lt;Assumptions!$B$37,Assumptions!$B$37*(Assumptions!$B$21+Assumptions!$B$22/Assumptions!$B$37)/(Assumptions!$B$21+Assumptions!$B$22/$C$1002),Assumptions!$B$37)</f>
        <v>1</v>
      </c>
      <c r="S1002" s="12" t="n">
        <f aca="false">Assumptions!$B$38/$R$1002</f>
        <v>1</v>
      </c>
      <c r="T1002" s="12" t="n">
        <f aca="false">Assumptions!$B$39*$S$1002</f>
        <v>5000000</v>
      </c>
      <c r="U1002" s="12" t="n">
        <f aca="false">IF($C$1002&lt;Assumptions!$B$42,Assumptions!$B$42*(Assumptions!$B$21+Assumptions!$B$22/Assumptions!$B$42)/(Assumptions!$B$21+Assumptions!$B$22/$C$1002),Assumptions!$B$42)</f>
        <v>3</v>
      </c>
      <c r="V1002" s="12" t="n">
        <f aca="false">Assumptions!$B$43/$U$1002</f>
        <v>1</v>
      </c>
      <c r="W1002" s="12" t="n">
        <f aca="false">Assumptions!$B$44*$V$1002</f>
        <v>5000000</v>
      </c>
      <c r="X1002" s="12" t="n">
        <f aca="false">IF($C$1002&lt;Assumptions!$B$47,Assumptions!$B$47*(Assumptions!$B$21+Assumptions!$B$22/Assumptions!$B$47)/(Assumptions!$B$21+Assumptions!$B$22/$C$1002),Assumptions!$B$47)</f>
        <v>10</v>
      </c>
      <c r="Y1002" s="12" t="n">
        <f aca="false">Assumptions!$B$48/$X$1002</f>
        <v>1</v>
      </c>
      <c r="Z1002" s="12" t="n">
        <f aca="false">Assumptions!$B$49*$Y$1002</f>
        <v>3000000</v>
      </c>
      <c r="AA1002" s="12" t="n">
        <f aca="false">IF($C$1002&lt;Assumptions!$B$52,Assumptions!$B$52*(Assumptions!$B$21+Assumptions!$B$22/Assumptions!$B$52)/(Assumptions!$B$21+Assumptions!$B$22/$C$1002),Assumptions!$B$52)</f>
        <v>25</v>
      </c>
      <c r="AB1002" s="12" t="n">
        <f aca="false">Assumptions!$B$53/$AA$1002</f>
        <v>1</v>
      </c>
      <c r="AC1002" s="12" t="n">
        <f aca="false">Assumptions!$B$54*$AB$1002</f>
        <v>2400000</v>
      </c>
      <c r="AD1002" s="12" t="n">
        <f aca="false">IF($C$1002&lt;Assumptions!$B$57,Assumptions!$B$57*(Assumptions!$B$21+Assumptions!$B$22/Assumptions!$B$57)/(Assumptions!$B$21+Assumptions!$B$22/$C$1002),Assumptions!$B$57)</f>
        <v>57.6817359540603</v>
      </c>
      <c r="AE1002" s="12" t="n">
        <f aca="false">Assumptions!$B$58/$AD$1002</f>
        <v>1.04019060812917</v>
      </c>
      <c r="AF1002" s="12" t="n">
        <f aca="false">Assumptions!$B$59*$AE$1002</f>
        <v>1733651.36027881</v>
      </c>
      <c r="AG1002" s="12" t="n">
        <f aca="false">IF($C$1002&lt;Assumptions!$B$62,Assumptions!$B$62*(Assumptions!$B$21+Assumptions!$B$22/Assumptions!$B$62)/(Assumptions!$B$21+Assumptions!$B$22/$C$1002),Assumptions!$B$62)</f>
        <v>48.9126262367378</v>
      </c>
      <c r="AH1002" s="12" t="n">
        <f aca="false">Assumptions!$B$63/$AG$1002</f>
        <v>1.00502293134033</v>
      </c>
      <c r="AI1002" s="12" t="n">
        <f aca="false">Assumptions!$B$64*$AH$1002</f>
        <v>6133320.27733387</v>
      </c>
    </row>
    <row r="1003" customFormat="false" ht="15" hidden="true" customHeight="false" outlineLevel="0" collapsed="false">
      <c r="A1003" s="6" t="n">
        <f aca="false">ROW()-ROW($A$931)+Assumptions!$B$4</f>
        <v>72</v>
      </c>
      <c r="B1003" s="12" t="n">
        <f aca="false">$P$1002</f>
        <v>587882.229488009</v>
      </c>
      <c r="C1003" s="12" t="n">
        <f aca="false">$C$4/(Assumptions!$B$16+$B$1003)</f>
        <v>37.628498065874</v>
      </c>
      <c r="D1003" s="12" t="n">
        <f aca="false">Assumptions!$B$7/$C$1003</f>
        <v>797268.069203315</v>
      </c>
      <c r="E1003" s="12" t="n">
        <f aca="false">$T$1003+$W$1003+$Z$1003+$AC$1003+$AF$1003+$AI$1003</f>
        <v>23266971.6376127</v>
      </c>
      <c r="F1003" s="12" t="n">
        <f aca="false">Assumptions!$B$70/(Assumptions!$B$20+Assumptions!$B$17+$B$1003+$E$1003+$O$1002)</f>
        <v>26.7785530953235</v>
      </c>
      <c r="G1003" s="12" t="n">
        <f aca="false">$C$1003*(1-Assumptions!$B$71)</f>
        <v>30.1027984526992</v>
      </c>
      <c r="H1003" s="12" t="n">
        <f aca="false">MIN($F$1003,$G$1003)</f>
        <v>26.7785530953235</v>
      </c>
      <c r="I1003" s="12" t="str">
        <f aca="false">IF($F$1003&lt;=$G$1003,"cap","discount")</f>
        <v>cap</v>
      </c>
      <c r="J1003" s="12" t="n">
        <f aca="false">Assumptions!$B$69/$H$1003</f>
        <v>186716.585552682</v>
      </c>
      <c r="K1003" s="12" t="n">
        <f aca="false">Assumptions!$B$74/(Assumptions!$B$20+Assumptions!$B$17+$B$1003+$E$1003+$J$1003)</f>
        <v>42.7393378414047</v>
      </c>
      <c r="L1003" s="12" t="n">
        <f aca="false">$C$1003*(1-Assumptions!$B$75)</f>
        <v>31.9842233559929</v>
      </c>
      <c r="M1003" s="12" t="n">
        <f aca="false">MIN($K$1003,$L$1003)</f>
        <v>31.9842233559929</v>
      </c>
      <c r="N1003" s="12" t="str">
        <f aca="false">IF($K$1003&lt;=$L$1003,"cap","discount")</f>
        <v>discount</v>
      </c>
      <c r="O1003" s="12" t="n">
        <f aca="false">Assumptions!$B$73/$M$1003</f>
        <v>93796.2434356841</v>
      </c>
      <c r="P1003" s="12" t="n">
        <f aca="false">MAX(Assumptions!$B$4,($A$6*(Assumptions!$B$20+$E$1003+Assumptions!$B$17+$J$1003+$O$1003+$D$1003)-Assumptions!$B$17)/(1-$A$6))</f>
        <v>587882.229488009</v>
      </c>
      <c r="Q1003" s="12" t="n">
        <f aca="false">Assumptions!$B$20+$E$1003+Assumptions!$B$17+$P$1003+$J$1003+$O$1003+$D$1003</f>
        <v>38327301.7652924</v>
      </c>
      <c r="R1003" s="12" t="n">
        <f aca="false">IF($C$1003&lt;Assumptions!$B$37,Assumptions!$B$37*(Assumptions!$B$21+Assumptions!$B$22/Assumptions!$B$37)/(Assumptions!$B$21+Assumptions!$B$22/$C$1003),Assumptions!$B$37)</f>
        <v>1</v>
      </c>
      <c r="S1003" s="12" t="n">
        <f aca="false">Assumptions!$B$38/$R$1003</f>
        <v>1</v>
      </c>
      <c r="T1003" s="12" t="n">
        <f aca="false">Assumptions!$B$39*$S$1003</f>
        <v>5000000</v>
      </c>
      <c r="U1003" s="12" t="n">
        <f aca="false">IF($C$1003&lt;Assumptions!$B$42,Assumptions!$B$42*(Assumptions!$B$21+Assumptions!$B$22/Assumptions!$B$42)/(Assumptions!$B$21+Assumptions!$B$22/$C$1003),Assumptions!$B$42)</f>
        <v>3</v>
      </c>
      <c r="V1003" s="12" t="n">
        <f aca="false">Assumptions!$B$43/$U$1003</f>
        <v>1</v>
      </c>
      <c r="W1003" s="12" t="n">
        <f aca="false">Assumptions!$B$44*$V$1003</f>
        <v>5000000</v>
      </c>
      <c r="X1003" s="12" t="n">
        <f aca="false">IF($C$1003&lt;Assumptions!$B$47,Assumptions!$B$47*(Assumptions!$B$21+Assumptions!$B$22/Assumptions!$B$47)/(Assumptions!$B$21+Assumptions!$B$22/$C$1003),Assumptions!$B$47)</f>
        <v>10</v>
      </c>
      <c r="Y1003" s="12" t="n">
        <f aca="false">Assumptions!$B$48/$X$1003</f>
        <v>1</v>
      </c>
      <c r="Z1003" s="12" t="n">
        <f aca="false">Assumptions!$B$49*$Y$1003</f>
        <v>3000000</v>
      </c>
      <c r="AA1003" s="12" t="n">
        <f aca="false">IF($C$1003&lt;Assumptions!$B$52,Assumptions!$B$52*(Assumptions!$B$21+Assumptions!$B$22/Assumptions!$B$52)/(Assumptions!$B$21+Assumptions!$B$22/$C$1003),Assumptions!$B$52)</f>
        <v>25</v>
      </c>
      <c r="AB1003" s="12" t="n">
        <f aca="false">Assumptions!$B$53/$AA$1003</f>
        <v>1</v>
      </c>
      <c r="AC1003" s="12" t="n">
        <f aca="false">Assumptions!$B$54*$AB$1003</f>
        <v>2400000</v>
      </c>
      <c r="AD1003" s="12" t="n">
        <f aca="false">IF($C$1003&lt;Assumptions!$B$57,Assumptions!$B$57*(Assumptions!$B$21+Assumptions!$B$22/Assumptions!$B$57)/(Assumptions!$B$21+Assumptions!$B$22/$C$1003),Assumptions!$B$57)</f>
        <v>57.6817359540603</v>
      </c>
      <c r="AE1003" s="12" t="n">
        <f aca="false">Assumptions!$B$58/$AD$1003</f>
        <v>1.04019060812917</v>
      </c>
      <c r="AF1003" s="12" t="n">
        <f aca="false">Assumptions!$B$59*$AE$1003</f>
        <v>1733651.36027881</v>
      </c>
      <c r="AG1003" s="12" t="n">
        <f aca="false">IF($C$1003&lt;Assumptions!$B$62,Assumptions!$B$62*(Assumptions!$B$21+Assumptions!$B$22/Assumptions!$B$62)/(Assumptions!$B$21+Assumptions!$B$22/$C$1003),Assumptions!$B$62)</f>
        <v>48.9126262367378</v>
      </c>
      <c r="AH1003" s="12" t="n">
        <f aca="false">Assumptions!$B$63/$AG$1003</f>
        <v>1.00502293134033</v>
      </c>
      <c r="AI1003" s="12" t="n">
        <f aca="false">Assumptions!$B$64*$AH$1003</f>
        <v>6133320.27733387</v>
      </c>
    </row>
    <row r="1004" customFormat="false" ht="15" hidden="true" customHeight="false" outlineLevel="0" collapsed="false">
      <c r="A1004" s="6" t="n">
        <f aca="false">ROW()-ROW($A$931)+Assumptions!$B$4</f>
        <v>73</v>
      </c>
      <c r="B1004" s="12" t="n">
        <f aca="false">$P$1003</f>
        <v>587882.229488009</v>
      </c>
      <c r="C1004" s="12" t="n">
        <f aca="false">$C$4/(Assumptions!$B$16+$B$1004)</f>
        <v>37.628498065874</v>
      </c>
      <c r="D1004" s="12" t="n">
        <f aca="false">Assumptions!$B$7/$C$1004</f>
        <v>797268.069203315</v>
      </c>
      <c r="E1004" s="12" t="n">
        <f aca="false">$T$1004+$W$1004+$Z$1004+$AC$1004+$AF$1004+$AI$1004</f>
        <v>23266971.6376127</v>
      </c>
      <c r="F1004" s="12" t="n">
        <f aca="false">Assumptions!$B$70/(Assumptions!$B$20+Assumptions!$B$17+$B$1004+$E$1004+$O$1003)</f>
        <v>26.7785530953235</v>
      </c>
      <c r="G1004" s="12" t="n">
        <f aca="false">$C$1004*(1-Assumptions!$B$71)</f>
        <v>30.1027984526992</v>
      </c>
      <c r="H1004" s="12" t="n">
        <f aca="false">MIN($F$1004,$G$1004)</f>
        <v>26.7785530953235</v>
      </c>
      <c r="I1004" s="12" t="str">
        <f aca="false">IF($F$1004&lt;=$G$1004,"cap","discount")</f>
        <v>cap</v>
      </c>
      <c r="J1004" s="12" t="n">
        <f aca="false">Assumptions!$B$69/$H$1004</f>
        <v>186716.585552682</v>
      </c>
      <c r="K1004" s="12" t="n">
        <f aca="false">Assumptions!$B$74/(Assumptions!$B$20+Assumptions!$B$17+$B$1004+$E$1004+$J$1004)</f>
        <v>42.7393378414047</v>
      </c>
      <c r="L1004" s="12" t="n">
        <f aca="false">$C$1004*(1-Assumptions!$B$75)</f>
        <v>31.9842233559929</v>
      </c>
      <c r="M1004" s="12" t="n">
        <f aca="false">MIN($K$1004,$L$1004)</f>
        <v>31.9842233559929</v>
      </c>
      <c r="N1004" s="12" t="str">
        <f aca="false">IF($K$1004&lt;=$L$1004,"cap","discount")</f>
        <v>discount</v>
      </c>
      <c r="O1004" s="12" t="n">
        <f aca="false">Assumptions!$B$73/$M$1004</f>
        <v>93796.2434356841</v>
      </c>
      <c r="P1004" s="12" t="n">
        <f aca="false">MAX(Assumptions!$B$4,($A$6*(Assumptions!$B$20+$E$1004+Assumptions!$B$17+$J$1004+$O$1004+$D$1004)-Assumptions!$B$17)/(1-$A$6))</f>
        <v>587882.229488009</v>
      </c>
      <c r="Q1004" s="12" t="n">
        <f aca="false">Assumptions!$B$20+$E$1004+Assumptions!$B$17+$P$1004+$J$1004+$O$1004+$D$1004</f>
        <v>38327301.7652924</v>
      </c>
      <c r="R1004" s="12" t="n">
        <f aca="false">IF($C$1004&lt;Assumptions!$B$37,Assumptions!$B$37*(Assumptions!$B$21+Assumptions!$B$22/Assumptions!$B$37)/(Assumptions!$B$21+Assumptions!$B$22/$C$1004),Assumptions!$B$37)</f>
        <v>1</v>
      </c>
      <c r="S1004" s="12" t="n">
        <f aca="false">Assumptions!$B$38/$R$1004</f>
        <v>1</v>
      </c>
      <c r="T1004" s="12" t="n">
        <f aca="false">Assumptions!$B$39*$S$1004</f>
        <v>5000000</v>
      </c>
      <c r="U1004" s="12" t="n">
        <f aca="false">IF($C$1004&lt;Assumptions!$B$42,Assumptions!$B$42*(Assumptions!$B$21+Assumptions!$B$22/Assumptions!$B$42)/(Assumptions!$B$21+Assumptions!$B$22/$C$1004),Assumptions!$B$42)</f>
        <v>3</v>
      </c>
      <c r="V1004" s="12" t="n">
        <f aca="false">Assumptions!$B$43/$U$1004</f>
        <v>1</v>
      </c>
      <c r="W1004" s="12" t="n">
        <f aca="false">Assumptions!$B$44*$V$1004</f>
        <v>5000000</v>
      </c>
      <c r="X1004" s="12" t="n">
        <f aca="false">IF($C$1004&lt;Assumptions!$B$47,Assumptions!$B$47*(Assumptions!$B$21+Assumptions!$B$22/Assumptions!$B$47)/(Assumptions!$B$21+Assumptions!$B$22/$C$1004),Assumptions!$B$47)</f>
        <v>10</v>
      </c>
      <c r="Y1004" s="12" t="n">
        <f aca="false">Assumptions!$B$48/$X$1004</f>
        <v>1</v>
      </c>
      <c r="Z1004" s="12" t="n">
        <f aca="false">Assumptions!$B$49*$Y$1004</f>
        <v>3000000</v>
      </c>
      <c r="AA1004" s="12" t="n">
        <f aca="false">IF($C$1004&lt;Assumptions!$B$52,Assumptions!$B$52*(Assumptions!$B$21+Assumptions!$B$22/Assumptions!$B$52)/(Assumptions!$B$21+Assumptions!$B$22/$C$1004),Assumptions!$B$52)</f>
        <v>25</v>
      </c>
      <c r="AB1004" s="12" t="n">
        <f aca="false">Assumptions!$B$53/$AA$1004</f>
        <v>1</v>
      </c>
      <c r="AC1004" s="12" t="n">
        <f aca="false">Assumptions!$B$54*$AB$1004</f>
        <v>2400000</v>
      </c>
      <c r="AD1004" s="12" t="n">
        <f aca="false">IF($C$1004&lt;Assumptions!$B$57,Assumptions!$B$57*(Assumptions!$B$21+Assumptions!$B$22/Assumptions!$B$57)/(Assumptions!$B$21+Assumptions!$B$22/$C$1004),Assumptions!$B$57)</f>
        <v>57.6817359540603</v>
      </c>
      <c r="AE1004" s="12" t="n">
        <f aca="false">Assumptions!$B$58/$AD$1004</f>
        <v>1.04019060812917</v>
      </c>
      <c r="AF1004" s="12" t="n">
        <f aca="false">Assumptions!$B$59*$AE$1004</f>
        <v>1733651.36027881</v>
      </c>
      <c r="AG1004" s="12" t="n">
        <f aca="false">IF($C$1004&lt;Assumptions!$B$62,Assumptions!$B$62*(Assumptions!$B$21+Assumptions!$B$22/Assumptions!$B$62)/(Assumptions!$B$21+Assumptions!$B$22/$C$1004),Assumptions!$B$62)</f>
        <v>48.9126262367378</v>
      </c>
      <c r="AH1004" s="12" t="n">
        <f aca="false">Assumptions!$B$63/$AG$1004</f>
        <v>1.00502293134033</v>
      </c>
      <c r="AI1004" s="12" t="n">
        <f aca="false">Assumptions!$B$64*$AH$1004</f>
        <v>6133320.27733387</v>
      </c>
    </row>
    <row r="1005" customFormat="false" ht="15" hidden="true" customHeight="false" outlineLevel="0" collapsed="false">
      <c r="A1005" s="6" t="n">
        <f aca="false">ROW()-ROW($A$931)+Assumptions!$B$4</f>
        <v>74</v>
      </c>
      <c r="B1005" s="12" t="n">
        <f aca="false">$P$1004</f>
        <v>587882.229488009</v>
      </c>
      <c r="C1005" s="12" t="n">
        <f aca="false">$C$4/(Assumptions!$B$16+$B$1005)</f>
        <v>37.628498065874</v>
      </c>
      <c r="D1005" s="12" t="n">
        <f aca="false">Assumptions!$B$7/$C$1005</f>
        <v>797268.069203315</v>
      </c>
      <c r="E1005" s="12" t="n">
        <f aca="false">$T$1005+$W$1005+$Z$1005+$AC$1005+$AF$1005+$AI$1005</f>
        <v>23266971.6376127</v>
      </c>
      <c r="F1005" s="12" t="n">
        <f aca="false">Assumptions!$B$70/(Assumptions!$B$20+Assumptions!$B$17+$B$1005+$E$1005+$O$1004)</f>
        <v>26.7785530953235</v>
      </c>
      <c r="G1005" s="12" t="n">
        <f aca="false">$C$1005*(1-Assumptions!$B$71)</f>
        <v>30.1027984526992</v>
      </c>
      <c r="H1005" s="12" t="n">
        <f aca="false">MIN($F$1005,$G$1005)</f>
        <v>26.7785530953235</v>
      </c>
      <c r="I1005" s="12" t="str">
        <f aca="false">IF($F$1005&lt;=$G$1005,"cap","discount")</f>
        <v>cap</v>
      </c>
      <c r="J1005" s="12" t="n">
        <f aca="false">Assumptions!$B$69/$H$1005</f>
        <v>186716.585552682</v>
      </c>
      <c r="K1005" s="12" t="n">
        <f aca="false">Assumptions!$B$74/(Assumptions!$B$20+Assumptions!$B$17+$B$1005+$E$1005+$J$1005)</f>
        <v>42.7393378414047</v>
      </c>
      <c r="L1005" s="12" t="n">
        <f aca="false">$C$1005*(1-Assumptions!$B$75)</f>
        <v>31.9842233559929</v>
      </c>
      <c r="M1005" s="12" t="n">
        <f aca="false">MIN($K$1005,$L$1005)</f>
        <v>31.9842233559929</v>
      </c>
      <c r="N1005" s="12" t="str">
        <f aca="false">IF($K$1005&lt;=$L$1005,"cap","discount")</f>
        <v>discount</v>
      </c>
      <c r="O1005" s="12" t="n">
        <f aca="false">Assumptions!$B$73/$M$1005</f>
        <v>93796.2434356841</v>
      </c>
      <c r="P1005" s="12" t="n">
        <f aca="false">MAX(Assumptions!$B$4,($A$6*(Assumptions!$B$20+$E$1005+Assumptions!$B$17+$J$1005+$O$1005+$D$1005)-Assumptions!$B$17)/(1-$A$6))</f>
        <v>587882.229488009</v>
      </c>
      <c r="Q1005" s="12" t="n">
        <f aca="false">Assumptions!$B$20+$E$1005+Assumptions!$B$17+$P$1005+$J$1005+$O$1005+$D$1005</f>
        <v>38327301.7652924</v>
      </c>
      <c r="R1005" s="12" t="n">
        <f aca="false">IF($C$1005&lt;Assumptions!$B$37,Assumptions!$B$37*(Assumptions!$B$21+Assumptions!$B$22/Assumptions!$B$37)/(Assumptions!$B$21+Assumptions!$B$22/$C$1005),Assumptions!$B$37)</f>
        <v>1</v>
      </c>
      <c r="S1005" s="12" t="n">
        <f aca="false">Assumptions!$B$38/$R$1005</f>
        <v>1</v>
      </c>
      <c r="T1005" s="12" t="n">
        <f aca="false">Assumptions!$B$39*$S$1005</f>
        <v>5000000</v>
      </c>
      <c r="U1005" s="12" t="n">
        <f aca="false">IF($C$1005&lt;Assumptions!$B$42,Assumptions!$B$42*(Assumptions!$B$21+Assumptions!$B$22/Assumptions!$B$42)/(Assumptions!$B$21+Assumptions!$B$22/$C$1005),Assumptions!$B$42)</f>
        <v>3</v>
      </c>
      <c r="V1005" s="12" t="n">
        <f aca="false">Assumptions!$B$43/$U$1005</f>
        <v>1</v>
      </c>
      <c r="W1005" s="12" t="n">
        <f aca="false">Assumptions!$B$44*$V$1005</f>
        <v>5000000</v>
      </c>
      <c r="X1005" s="12" t="n">
        <f aca="false">IF($C$1005&lt;Assumptions!$B$47,Assumptions!$B$47*(Assumptions!$B$21+Assumptions!$B$22/Assumptions!$B$47)/(Assumptions!$B$21+Assumptions!$B$22/$C$1005),Assumptions!$B$47)</f>
        <v>10</v>
      </c>
      <c r="Y1005" s="12" t="n">
        <f aca="false">Assumptions!$B$48/$X$1005</f>
        <v>1</v>
      </c>
      <c r="Z1005" s="12" t="n">
        <f aca="false">Assumptions!$B$49*$Y$1005</f>
        <v>3000000</v>
      </c>
      <c r="AA1005" s="12" t="n">
        <f aca="false">IF($C$1005&lt;Assumptions!$B$52,Assumptions!$B$52*(Assumptions!$B$21+Assumptions!$B$22/Assumptions!$B$52)/(Assumptions!$B$21+Assumptions!$B$22/$C$1005),Assumptions!$B$52)</f>
        <v>25</v>
      </c>
      <c r="AB1005" s="12" t="n">
        <f aca="false">Assumptions!$B$53/$AA$1005</f>
        <v>1</v>
      </c>
      <c r="AC1005" s="12" t="n">
        <f aca="false">Assumptions!$B$54*$AB$1005</f>
        <v>2400000</v>
      </c>
      <c r="AD1005" s="12" t="n">
        <f aca="false">IF($C$1005&lt;Assumptions!$B$57,Assumptions!$B$57*(Assumptions!$B$21+Assumptions!$B$22/Assumptions!$B$57)/(Assumptions!$B$21+Assumptions!$B$22/$C$1005),Assumptions!$B$57)</f>
        <v>57.6817359540603</v>
      </c>
      <c r="AE1005" s="12" t="n">
        <f aca="false">Assumptions!$B$58/$AD$1005</f>
        <v>1.04019060812917</v>
      </c>
      <c r="AF1005" s="12" t="n">
        <f aca="false">Assumptions!$B$59*$AE$1005</f>
        <v>1733651.36027881</v>
      </c>
      <c r="AG1005" s="12" t="n">
        <f aca="false">IF($C$1005&lt;Assumptions!$B$62,Assumptions!$B$62*(Assumptions!$B$21+Assumptions!$B$22/Assumptions!$B$62)/(Assumptions!$B$21+Assumptions!$B$22/$C$1005),Assumptions!$B$62)</f>
        <v>48.9126262367378</v>
      </c>
      <c r="AH1005" s="12" t="n">
        <f aca="false">Assumptions!$B$63/$AG$1005</f>
        <v>1.00502293134033</v>
      </c>
      <c r="AI1005" s="12" t="n">
        <f aca="false">Assumptions!$B$64*$AH$1005</f>
        <v>6133320.27733387</v>
      </c>
    </row>
    <row r="1006" customFormat="false" ht="15" hidden="true" customHeight="false" outlineLevel="0" collapsed="false">
      <c r="A1006" s="6" t="n">
        <f aca="false">ROW()-ROW($A$931)+Assumptions!$B$4</f>
        <v>75</v>
      </c>
      <c r="B1006" s="12" t="n">
        <f aca="false">$P$1005</f>
        <v>587882.229488009</v>
      </c>
      <c r="C1006" s="12" t="n">
        <f aca="false">$C$4/(Assumptions!$B$16+$B$1006)</f>
        <v>37.628498065874</v>
      </c>
      <c r="D1006" s="12" t="n">
        <f aca="false">Assumptions!$B$7/$C$1006</f>
        <v>797268.069203315</v>
      </c>
      <c r="E1006" s="12" t="n">
        <f aca="false">$T$1006+$W$1006+$Z$1006+$AC$1006+$AF$1006+$AI$1006</f>
        <v>23266971.6376127</v>
      </c>
      <c r="F1006" s="12" t="n">
        <f aca="false">Assumptions!$B$70/(Assumptions!$B$20+Assumptions!$B$17+$B$1006+$E$1006+$O$1005)</f>
        <v>26.7785530953235</v>
      </c>
      <c r="G1006" s="12" t="n">
        <f aca="false">$C$1006*(1-Assumptions!$B$71)</f>
        <v>30.1027984526992</v>
      </c>
      <c r="H1006" s="12" t="n">
        <f aca="false">MIN($F$1006,$G$1006)</f>
        <v>26.7785530953235</v>
      </c>
      <c r="I1006" s="12" t="str">
        <f aca="false">IF($F$1006&lt;=$G$1006,"cap","discount")</f>
        <v>cap</v>
      </c>
      <c r="J1006" s="12" t="n">
        <f aca="false">Assumptions!$B$69/$H$1006</f>
        <v>186716.585552682</v>
      </c>
      <c r="K1006" s="12" t="n">
        <f aca="false">Assumptions!$B$74/(Assumptions!$B$20+Assumptions!$B$17+$B$1006+$E$1006+$J$1006)</f>
        <v>42.7393378414047</v>
      </c>
      <c r="L1006" s="12" t="n">
        <f aca="false">$C$1006*(1-Assumptions!$B$75)</f>
        <v>31.9842233559929</v>
      </c>
      <c r="M1006" s="12" t="n">
        <f aca="false">MIN($K$1006,$L$1006)</f>
        <v>31.9842233559929</v>
      </c>
      <c r="N1006" s="12" t="str">
        <f aca="false">IF($K$1006&lt;=$L$1006,"cap","discount")</f>
        <v>discount</v>
      </c>
      <c r="O1006" s="12" t="n">
        <f aca="false">Assumptions!$B$73/$M$1006</f>
        <v>93796.2434356841</v>
      </c>
      <c r="P1006" s="12" t="n">
        <f aca="false">MAX(Assumptions!$B$4,($A$6*(Assumptions!$B$20+$E$1006+Assumptions!$B$17+$J$1006+$O$1006+$D$1006)-Assumptions!$B$17)/(1-$A$6))</f>
        <v>587882.229488009</v>
      </c>
      <c r="Q1006" s="12" t="n">
        <f aca="false">Assumptions!$B$20+$E$1006+Assumptions!$B$17+$P$1006+$J$1006+$O$1006+$D$1006</f>
        <v>38327301.7652924</v>
      </c>
      <c r="R1006" s="12" t="n">
        <f aca="false">IF($C$1006&lt;Assumptions!$B$37,Assumptions!$B$37*(Assumptions!$B$21+Assumptions!$B$22/Assumptions!$B$37)/(Assumptions!$B$21+Assumptions!$B$22/$C$1006),Assumptions!$B$37)</f>
        <v>1</v>
      </c>
      <c r="S1006" s="12" t="n">
        <f aca="false">Assumptions!$B$38/$R$1006</f>
        <v>1</v>
      </c>
      <c r="T1006" s="12" t="n">
        <f aca="false">Assumptions!$B$39*$S$1006</f>
        <v>5000000</v>
      </c>
      <c r="U1006" s="12" t="n">
        <f aca="false">IF($C$1006&lt;Assumptions!$B$42,Assumptions!$B$42*(Assumptions!$B$21+Assumptions!$B$22/Assumptions!$B$42)/(Assumptions!$B$21+Assumptions!$B$22/$C$1006),Assumptions!$B$42)</f>
        <v>3</v>
      </c>
      <c r="V1006" s="12" t="n">
        <f aca="false">Assumptions!$B$43/$U$1006</f>
        <v>1</v>
      </c>
      <c r="W1006" s="12" t="n">
        <f aca="false">Assumptions!$B$44*$V$1006</f>
        <v>5000000</v>
      </c>
      <c r="X1006" s="12" t="n">
        <f aca="false">IF($C$1006&lt;Assumptions!$B$47,Assumptions!$B$47*(Assumptions!$B$21+Assumptions!$B$22/Assumptions!$B$47)/(Assumptions!$B$21+Assumptions!$B$22/$C$1006),Assumptions!$B$47)</f>
        <v>10</v>
      </c>
      <c r="Y1006" s="12" t="n">
        <f aca="false">Assumptions!$B$48/$X$1006</f>
        <v>1</v>
      </c>
      <c r="Z1006" s="12" t="n">
        <f aca="false">Assumptions!$B$49*$Y$1006</f>
        <v>3000000</v>
      </c>
      <c r="AA1006" s="12" t="n">
        <f aca="false">IF($C$1006&lt;Assumptions!$B$52,Assumptions!$B$52*(Assumptions!$B$21+Assumptions!$B$22/Assumptions!$B$52)/(Assumptions!$B$21+Assumptions!$B$22/$C$1006),Assumptions!$B$52)</f>
        <v>25</v>
      </c>
      <c r="AB1006" s="12" t="n">
        <f aca="false">Assumptions!$B$53/$AA$1006</f>
        <v>1</v>
      </c>
      <c r="AC1006" s="12" t="n">
        <f aca="false">Assumptions!$B$54*$AB$1006</f>
        <v>2400000</v>
      </c>
      <c r="AD1006" s="12" t="n">
        <f aca="false">IF($C$1006&lt;Assumptions!$B$57,Assumptions!$B$57*(Assumptions!$B$21+Assumptions!$B$22/Assumptions!$B$57)/(Assumptions!$B$21+Assumptions!$B$22/$C$1006),Assumptions!$B$57)</f>
        <v>57.6817359540603</v>
      </c>
      <c r="AE1006" s="12" t="n">
        <f aca="false">Assumptions!$B$58/$AD$1006</f>
        <v>1.04019060812917</v>
      </c>
      <c r="AF1006" s="12" t="n">
        <f aca="false">Assumptions!$B$59*$AE$1006</f>
        <v>1733651.36027881</v>
      </c>
      <c r="AG1006" s="12" t="n">
        <f aca="false">IF($C$1006&lt;Assumptions!$B$62,Assumptions!$B$62*(Assumptions!$B$21+Assumptions!$B$22/Assumptions!$B$62)/(Assumptions!$B$21+Assumptions!$B$22/$C$1006),Assumptions!$B$62)</f>
        <v>48.9126262367378</v>
      </c>
      <c r="AH1006" s="12" t="n">
        <f aca="false">Assumptions!$B$63/$AG$1006</f>
        <v>1.00502293134033</v>
      </c>
      <c r="AI1006" s="12" t="n">
        <f aca="false">Assumptions!$B$64*$AH$1006</f>
        <v>6133320.27733387</v>
      </c>
    </row>
    <row r="1007" customFormat="false" ht="15" hidden="true" customHeight="false" outlineLevel="0" collapsed="false">
      <c r="A1007" s="6" t="n">
        <f aca="false">ROW()-ROW($A$931)+Assumptions!$B$4</f>
        <v>76</v>
      </c>
      <c r="B1007" s="12" t="n">
        <f aca="false">$P$1006</f>
        <v>587882.229488009</v>
      </c>
      <c r="C1007" s="12" t="n">
        <f aca="false">$C$4/(Assumptions!$B$16+$B$1007)</f>
        <v>37.628498065874</v>
      </c>
      <c r="D1007" s="12" t="n">
        <f aca="false">Assumptions!$B$7/$C$1007</f>
        <v>797268.069203315</v>
      </c>
      <c r="E1007" s="12" t="n">
        <f aca="false">$T$1007+$W$1007+$Z$1007+$AC$1007+$AF$1007+$AI$1007</f>
        <v>23266971.6376127</v>
      </c>
      <c r="F1007" s="12" t="n">
        <f aca="false">Assumptions!$B$70/(Assumptions!$B$20+Assumptions!$B$17+$B$1007+$E$1007+$O$1006)</f>
        <v>26.7785530953235</v>
      </c>
      <c r="G1007" s="12" t="n">
        <f aca="false">$C$1007*(1-Assumptions!$B$71)</f>
        <v>30.1027984526992</v>
      </c>
      <c r="H1007" s="12" t="n">
        <f aca="false">MIN($F$1007,$G$1007)</f>
        <v>26.7785530953235</v>
      </c>
      <c r="I1007" s="12" t="str">
        <f aca="false">IF($F$1007&lt;=$G$1007,"cap","discount")</f>
        <v>cap</v>
      </c>
      <c r="J1007" s="12" t="n">
        <f aca="false">Assumptions!$B$69/$H$1007</f>
        <v>186716.585552682</v>
      </c>
      <c r="K1007" s="12" t="n">
        <f aca="false">Assumptions!$B$74/(Assumptions!$B$20+Assumptions!$B$17+$B$1007+$E$1007+$J$1007)</f>
        <v>42.7393378414047</v>
      </c>
      <c r="L1007" s="12" t="n">
        <f aca="false">$C$1007*(1-Assumptions!$B$75)</f>
        <v>31.9842233559929</v>
      </c>
      <c r="M1007" s="12" t="n">
        <f aca="false">MIN($K$1007,$L$1007)</f>
        <v>31.9842233559929</v>
      </c>
      <c r="N1007" s="12" t="str">
        <f aca="false">IF($K$1007&lt;=$L$1007,"cap","discount")</f>
        <v>discount</v>
      </c>
      <c r="O1007" s="12" t="n">
        <f aca="false">Assumptions!$B$73/$M$1007</f>
        <v>93796.2434356841</v>
      </c>
      <c r="P1007" s="12" t="n">
        <f aca="false">MAX(Assumptions!$B$4,($A$6*(Assumptions!$B$20+$E$1007+Assumptions!$B$17+$J$1007+$O$1007+$D$1007)-Assumptions!$B$17)/(1-$A$6))</f>
        <v>587882.229488009</v>
      </c>
      <c r="Q1007" s="12" t="n">
        <f aca="false">Assumptions!$B$20+$E$1007+Assumptions!$B$17+$P$1007+$J$1007+$O$1007+$D$1007</f>
        <v>38327301.7652924</v>
      </c>
      <c r="R1007" s="12" t="n">
        <f aca="false">IF($C$1007&lt;Assumptions!$B$37,Assumptions!$B$37*(Assumptions!$B$21+Assumptions!$B$22/Assumptions!$B$37)/(Assumptions!$B$21+Assumptions!$B$22/$C$1007),Assumptions!$B$37)</f>
        <v>1</v>
      </c>
      <c r="S1007" s="12" t="n">
        <f aca="false">Assumptions!$B$38/$R$1007</f>
        <v>1</v>
      </c>
      <c r="T1007" s="12" t="n">
        <f aca="false">Assumptions!$B$39*$S$1007</f>
        <v>5000000</v>
      </c>
      <c r="U1007" s="12" t="n">
        <f aca="false">IF($C$1007&lt;Assumptions!$B$42,Assumptions!$B$42*(Assumptions!$B$21+Assumptions!$B$22/Assumptions!$B$42)/(Assumptions!$B$21+Assumptions!$B$22/$C$1007),Assumptions!$B$42)</f>
        <v>3</v>
      </c>
      <c r="V1007" s="12" t="n">
        <f aca="false">Assumptions!$B$43/$U$1007</f>
        <v>1</v>
      </c>
      <c r="W1007" s="12" t="n">
        <f aca="false">Assumptions!$B$44*$V$1007</f>
        <v>5000000</v>
      </c>
      <c r="X1007" s="12" t="n">
        <f aca="false">IF($C$1007&lt;Assumptions!$B$47,Assumptions!$B$47*(Assumptions!$B$21+Assumptions!$B$22/Assumptions!$B$47)/(Assumptions!$B$21+Assumptions!$B$22/$C$1007),Assumptions!$B$47)</f>
        <v>10</v>
      </c>
      <c r="Y1007" s="12" t="n">
        <f aca="false">Assumptions!$B$48/$X$1007</f>
        <v>1</v>
      </c>
      <c r="Z1007" s="12" t="n">
        <f aca="false">Assumptions!$B$49*$Y$1007</f>
        <v>3000000</v>
      </c>
      <c r="AA1007" s="12" t="n">
        <f aca="false">IF($C$1007&lt;Assumptions!$B$52,Assumptions!$B$52*(Assumptions!$B$21+Assumptions!$B$22/Assumptions!$B$52)/(Assumptions!$B$21+Assumptions!$B$22/$C$1007),Assumptions!$B$52)</f>
        <v>25</v>
      </c>
      <c r="AB1007" s="12" t="n">
        <f aca="false">Assumptions!$B$53/$AA$1007</f>
        <v>1</v>
      </c>
      <c r="AC1007" s="12" t="n">
        <f aca="false">Assumptions!$B$54*$AB$1007</f>
        <v>2400000</v>
      </c>
      <c r="AD1007" s="12" t="n">
        <f aca="false">IF($C$1007&lt;Assumptions!$B$57,Assumptions!$B$57*(Assumptions!$B$21+Assumptions!$B$22/Assumptions!$B$57)/(Assumptions!$B$21+Assumptions!$B$22/$C$1007),Assumptions!$B$57)</f>
        <v>57.6817359540603</v>
      </c>
      <c r="AE1007" s="12" t="n">
        <f aca="false">Assumptions!$B$58/$AD$1007</f>
        <v>1.04019060812917</v>
      </c>
      <c r="AF1007" s="12" t="n">
        <f aca="false">Assumptions!$B$59*$AE$1007</f>
        <v>1733651.36027881</v>
      </c>
      <c r="AG1007" s="12" t="n">
        <f aca="false">IF($C$1007&lt;Assumptions!$B$62,Assumptions!$B$62*(Assumptions!$B$21+Assumptions!$B$22/Assumptions!$B$62)/(Assumptions!$B$21+Assumptions!$B$22/$C$1007),Assumptions!$B$62)</f>
        <v>48.9126262367378</v>
      </c>
      <c r="AH1007" s="12" t="n">
        <f aca="false">Assumptions!$B$63/$AG$1007</f>
        <v>1.00502293134033</v>
      </c>
      <c r="AI1007" s="12" t="n">
        <f aca="false">Assumptions!$B$64*$AH$1007</f>
        <v>6133320.27733387</v>
      </c>
    </row>
    <row r="1008" customFormat="false" ht="15" hidden="true" customHeight="false" outlineLevel="0" collapsed="false">
      <c r="A1008" s="6" t="n">
        <f aca="false">ROW()-ROW($A$931)+Assumptions!$B$4</f>
        <v>77</v>
      </c>
      <c r="B1008" s="12" t="n">
        <f aca="false">$P$1007</f>
        <v>587882.229488009</v>
      </c>
      <c r="C1008" s="12" t="n">
        <f aca="false">$C$4/(Assumptions!$B$16+$B$1008)</f>
        <v>37.628498065874</v>
      </c>
      <c r="D1008" s="12" t="n">
        <f aca="false">Assumptions!$B$7/$C$1008</f>
        <v>797268.069203315</v>
      </c>
      <c r="E1008" s="12" t="n">
        <f aca="false">$T$1008+$W$1008+$Z$1008+$AC$1008+$AF$1008+$AI$1008</f>
        <v>23266971.6376127</v>
      </c>
      <c r="F1008" s="12" t="n">
        <f aca="false">Assumptions!$B$70/(Assumptions!$B$20+Assumptions!$B$17+$B$1008+$E$1008+$O$1007)</f>
        <v>26.7785530953235</v>
      </c>
      <c r="G1008" s="12" t="n">
        <f aca="false">$C$1008*(1-Assumptions!$B$71)</f>
        <v>30.1027984526992</v>
      </c>
      <c r="H1008" s="12" t="n">
        <f aca="false">MIN($F$1008,$G$1008)</f>
        <v>26.7785530953235</v>
      </c>
      <c r="I1008" s="12" t="str">
        <f aca="false">IF($F$1008&lt;=$G$1008,"cap","discount")</f>
        <v>cap</v>
      </c>
      <c r="J1008" s="12" t="n">
        <f aca="false">Assumptions!$B$69/$H$1008</f>
        <v>186716.585552682</v>
      </c>
      <c r="K1008" s="12" t="n">
        <f aca="false">Assumptions!$B$74/(Assumptions!$B$20+Assumptions!$B$17+$B$1008+$E$1008+$J$1008)</f>
        <v>42.7393378414047</v>
      </c>
      <c r="L1008" s="12" t="n">
        <f aca="false">$C$1008*(1-Assumptions!$B$75)</f>
        <v>31.9842233559929</v>
      </c>
      <c r="M1008" s="12" t="n">
        <f aca="false">MIN($K$1008,$L$1008)</f>
        <v>31.9842233559929</v>
      </c>
      <c r="N1008" s="12" t="str">
        <f aca="false">IF($K$1008&lt;=$L$1008,"cap","discount")</f>
        <v>discount</v>
      </c>
      <c r="O1008" s="12" t="n">
        <f aca="false">Assumptions!$B$73/$M$1008</f>
        <v>93796.2434356841</v>
      </c>
      <c r="P1008" s="12" t="n">
        <f aca="false">MAX(Assumptions!$B$4,($A$6*(Assumptions!$B$20+$E$1008+Assumptions!$B$17+$J$1008+$O$1008+$D$1008)-Assumptions!$B$17)/(1-$A$6))</f>
        <v>587882.229488009</v>
      </c>
      <c r="Q1008" s="12" t="n">
        <f aca="false">Assumptions!$B$20+$E$1008+Assumptions!$B$17+$P$1008+$J$1008+$O$1008+$D$1008</f>
        <v>38327301.7652924</v>
      </c>
      <c r="R1008" s="12" t="n">
        <f aca="false">IF($C$1008&lt;Assumptions!$B$37,Assumptions!$B$37*(Assumptions!$B$21+Assumptions!$B$22/Assumptions!$B$37)/(Assumptions!$B$21+Assumptions!$B$22/$C$1008),Assumptions!$B$37)</f>
        <v>1</v>
      </c>
      <c r="S1008" s="12" t="n">
        <f aca="false">Assumptions!$B$38/$R$1008</f>
        <v>1</v>
      </c>
      <c r="T1008" s="12" t="n">
        <f aca="false">Assumptions!$B$39*$S$1008</f>
        <v>5000000</v>
      </c>
      <c r="U1008" s="12" t="n">
        <f aca="false">IF($C$1008&lt;Assumptions!$B$42,Assumptions!$B$42*(Assumptions!$B$21+Assumptions!$B$22/Assumptions!$B$42)/(Assumptions!$B$21+Assumptions!$B$22/$C$1008),Assumptions!$B$42)</f>
        <v>3</v>
      </c>
      <c r="V1008" s="12" t="n">
        <f aca="false">Assumptions!$B$43/$U$1008</f>
        <v>1</v>
      </c>
      <c r="W1008" s="12" t="n">
        <f aca="false">Assumptions!$B$44*$V$1008</f>
        <v>5000000</v>
      </c>
      <c r="X1008" s="12" t="n">
        <f aca="false">IF($C$1008&lt;Assumptions!$B$47,Assumptions!$B$47*(Assumptions!$B$21+Assumptions!$B$22/Assumptions!$B$47)/(Assumptions!$B$21+Assumptions!$B$22/$C$1008),Assumptions!$B$47)</f>
        <v>10</v>
      </c>
      <c r="Y1008" s="12" t="n">
        <f aca="false">Assumptions!$B$48/$X$1008</f>
        <v>1</v>
      </c>
      <c r="Z1008" s="12" t="n">
        <f aca="false">Assumptions!$B$49*$Y$1008</f>
        <v>3000000</v>
      </c>
      <c r="AA1008" s="12" t="n">
        <f aca="false">IF($C$1008&lt;Assumptions!$B$52,Assumptions!$B$52*(Assumptions!$B$21+Assumptions!$B$22/Assumptions!$B$52)/(Assumptions!$B$21+Assumptions!$B$22/$C$1008),Assumptions!$B$52)</f>
        <v>25</v>
      </c>
      <c r="AB1008" s="12" t="n">
        <f aca="false">Assumptions!$B$53/$AA$1008</f>
        <v>1</v>
      </c>
      <c r="AC1008" s="12" t="n">
        <f aca="false">Assumptions!$B$54*$AB$1008</f>
        <v>2400000</v>
      </c>
      <c r="AD1008" s="12" t="n">
        <f aca="false">IF($C$1008&lt;Assumptions!$B$57,Assumptions!$B$57*(Assumptions!$B$21+Assumptions!$B$22/Assumptions!$B$57)/(Assumptions!$B$21+Assumptions!$B$22/$C$1008),Assumptions!$B$57)</f>
        <v>57.6817359540603</v>
      </c>
      <c r="AE1008" s="12" t="n">
        <f aca="false">Assumptions!$B$58/$AD$1008</f>
        <v>1.04019060812917</v>
      </c>
      <c r="AF1008" s="12" t="n">
        <f aca="false">Assumptions!$B$59*$AE$1008</f>
        <v>1733651.36027881</v>
      </c>
      <c r="AG1008" s="12" t="n">
        <f aca="false">IF($C$1008&lt;Assumptions!$B$62,Assumptions!$B$62*(Assumptions!$B$21+Assumptions!$B$22/Assumptions!$B$62)/(Assumptions!$B$21+Assumptions!$B$22/$C$1008),Assumptions!$B$62)</f>
        <v>48.9126262367378</v>
      </c>
      <c r="AH1008" s="12" t="n">
        <f aca="false">Assumptions!$B$63/$AG$1008</f>
        <v>1.00502293134033</v>
      </c>
      <c r="AI1008" s="12" t="n">
        <f aca="false">Assumptions!$B$64*$AH$1008</f>
        <v>6133320.27733387</v>
      </c>
    </row>
    <row r="1009" customFormat="false" ht="15" hidden="true" customHeight="false" outlineLevel="0" collapsed="false">
      <c r="A1009" s="6" t="n">
        <f aca="false">ROW()-ROW($A$931)+Assumptions!$B$4</f>
        <v>78</v>
      </c>
      <c r="B1009" s="12" t="n">
        <f aca="false">$P$1008</f>
        <v>587882.229488009</v>
      </c>
      <c r="C1009" s="12" t="n">
        <f aca="false">$C$4/(Assumptions!$B$16+$B$1009)</f>
        <v>37.628498065874</v>
      </c>
      <c r="D1009" s="12" t="n">
        <f aca="false">Assumptions!$B$7/$C$1009</f>
        <v>797268.069203315</v>
      </c>
      <c r="E1009" s="12" t="n">
        <f aca="false">$T$1009+$W$1009+$Z$1009+$AC$1009+$AF$1009+$AI$1009</f>
        <v>23266971.6376127</v>
      </c>
      <c r="F1009" s="12" t="n">
        <f aca="false">Assumptions!$B$70/(Assumptions!$B$20+Assumptions!$B$17+$B$1009+$E$1009+$O$1008)</f>
        <v>26.7785530953235</v>
      </c>
      <c r="G1009" s="12" t="n">
        <f aca="false">$C$1009*(1-Assumptions!$B$71)</f>
        <v>30.1027984526992</v>
      </c>
      <c r="H1009" s="12" t="n">
        <f aca="false">MIN($F$1009,$G$1009)</f>
        <v>26.7785530953235</v>
      </c>
      <c r="I1009" s="12" t="str">
        <f aca="false">IF($F$1009&lt;=$G$1009,"cap","discount")</f>
        <v>cap</v>
      </c>
      <c r="J1009" s="12" t="n">
        <f aca="false">Assumptions!$B$69/$H$1009</f>
        <v>186716.585552682</v>
      </c>
      <c r="K1009" s="12" t="n">
        <f aca="false">Assumptions!$B$74/(Assumptions!$B$20+Assumptions!$B$17+$B$1009+$E$1009+$J$1009)</f>
        <v>42.7393378414047</v>
      </c>
      <c r="L1009" s="12" t="n">
        <f aca="false">$C$1009*(1-Assumptions!$B$75)</f>
        <v>31.9842233559929</v>
      </c>
      <c r="M1009" s="12" t="n">
        <f aca="false">MIN($K$1009,$L$1009)</f>
        <v>31.9842233559929</v>
      </c>
      <c r="N1009" s="12" t="str">
        <f aca="false">IF($K$1009&lt;=$L$1009,"cap","discount")</f>
        <v>discount</v>
      </c>
      <c r="O1009" s="12" t="n">
        <f aca="false">Assumptions!$B$73/$M$1009</f>
        <v>93796.2434356841</v>
      </c>
      <c r="P1009" s="12" t="n">
        <f aca="false">MAX(Assumptions!$B$4,($A$6*(Assumptions!$B$20+$E$1009+Assumptions!$B$17+$J$1009+$O$1009+$D$1009)-Assumptions!$B$17)/(1-$A$6))</f>
        <v>587882.229488009</v>
      </c>
      <c r="Q1009" s="12" t="n">
        <f aca="false">Assumptions!$B$20+$E$1009+Assumptions!$B$17+$P$1009+$J$1009+$O$1009+$D$1009</f>
        <v>38327301.7652924</v>
      </c>
      <c r="R1009" s="12" t="n">
        <f aca="false">IF($C$1009&lt;Assumptions!$B$37,Assumptions!$B$37*(Assumptions!$B$21+Assumptions!$B$22/Assumptions!$B$37)/(Assumptions!$B$21+Assumptions!$B$22/$C$1009),Assumptions!$B$37)</f>
        <v>1</v>
      </c>
      <c r="S1009" s="12" t="n">
        <f aca="false">Assumptions!$B$38/$R$1009</f>
        <v>1</v>
      </c>
      <c r="T1009" s="12" t="n">
        <f aca="false">Assumptions!$B$39*$S$1009</f>
        <v>5000000</v>
      </c>
      <c r="U1009" s="12" t="n">
        <f aca="false">IF($C$1009&lt;Assumptions!$B$42,Assumptions!$B$42*(Assumptions!$B$21+Assumptions!$B$22/Assumptions!$B$42)/(Assumptions!$B$21+Assumptions!$B$22/$C$1009),Assumptions!$B$42)</f>
        <v>3</v>
      </c>
      <c r="V1009" s="12" t="n">
        <f aca="false">Assumptions!$B$43/$U$1009</f>
        <v>1</v>
      </c>
      <c r="W1009" s="12" t="n">
        <f aca="false">Assumptions!$B$44*$V$1009</f>
        <v>5000000</v>
      </c>
      <c r="X1009" s="12" t="n">
        <f aca="false">IF($C$1009&lt;Assumptions!$B$47,Assumptions!$B$47*(Assumptions!$B$21+Assumptions!$B$22/Assumptions!$B$47)/(Assumptions!$B$21+Assumptions!$B$22/$C$1009),Assumptions!$B$47)</f>
        <v>10</v>
      </c>
      <c r="Y1009" s="12" t="n">
        <f aca="false">Assumptions!$B$48/$X$1009</f>
        <v>1</v>
      </c>
      <c r="Z1009" s="12" t="n">
        <f aca="false">Assumptions!$B$49*$Y$1009</f>
        <v>3000000</v>
      </c>
      <c r="AA1009" s="12" t="n">
        <f aca="false">IF($C$1009&lt;Assumptions!$B$52,Assumptions!$B$52*(Assumptions!$B$21+Assumptions!$B$22/Assumptions!$B$52)/(Assumptions!$B$21+Assumptions!$B$22/$C$1009),Assumptions!$B$52)</f>
        <v>25</v>
      </c>
      <c r="AB1009" s="12" t="n">
        <f aca="false">Assumptions!$B$53/$AA$1009</f>
        <v>1</v>
      </c>
      <c r="AC1009" s="12" t="n">
        <f aca="false">Assumptions!$B$54*$AB$1009</f>
        <v>2400000</v>
      </c>
      <c r="AD1009" s="12" t="n">
        <f aca="false">IF($C$1009&lt;Assumptions!$B$57,Assumptions!$B$57*(Assumptions!$B$21+Assumptions!$B$22/Assumptions!$B$57)/(Assumptions!$B$21+Assumptions!$B$22/$C$1009),Assumptions!$B$57)</f>
        <v>57.6817359540603</v>
      </c>
      <c r="AE1009" s="12" t="n">
        <f aca="false">Assumptions!$B$58/$AD$1009</f>
        <v>1.04019060812917</v>
      </c>
      <c r="AF1009" s="12" t="n">
        <f aca="false">Assumptions!$B$59*$AE$1009</f>
        <v>1733651.36027881</v>
      </c>
      <c r="AG1009" s="12" t="n">
        <f aca="false">IF($C$1009&lt;Assumptions!$B$62,Assumptions!$B$62*(Assumptions!$B$21+Assumptions!$B$22/Assumptions!$B$62)/(Assumptions!$B$21+Assumptions!$B$22/$C$1009),Assumptions!$B$62)</f>
        <v>48.9126262367378</v>
      </c>
      <c r="AH1009" s="12" t="n">
        <f aca="false">Assumptions!$B$63/$AG$1009</f>
        <v>1.00502293134033</v>
      </c>
      <c r="AI1009" s="12" t="n">
        <f aca="false">Assumptions!$B$64*$AH$1009</f>
        <v>6133320.27733387</v>
      </c>
    </row>
    <row r="1010" customFormat="false" ht="15" hidden="true" customHeight="false" outlineLevel="0" collapsed="false">
      <c r="A1010" s="6" t="n">
        <f aca="false">ROW()-ROW($A$931)+Assumptions!$B$4</f>
        <v>79</v>
      </c>
      <c r="B1010" s="12" t="n">
        <f aca="false">$P$1009</f>
        <v>587882.229488009</v>
      </c>
      <c r="C1010" s="12" t="n">
        <f aca="false">$C$4/(Assumptions!$B$16+$B$1010)</f>
        <v>37.628498065874</v>
      </c>
      <c r="D1010" s="12" t="n">
        <f aca="false">Assumptions!$B$7/$C$1010</f>
        <v>797268.069203315</v>
      </c>
      <c r="E1010" s="12" t="n">
        <f aca="false">$T$1010+$W$1010+$Z$1010+$AC$1010+$AF$1010+$AI$1010</f>
        <v>23266971.6376127</v>
      </c>
      <c r="F1010" s="12" t="n">
        <f aca="false">Assumptions!$B$70/(Assumptions!$B$20+Assumptions!$B$17+$B$1010+$E$1010+$O$1009)</f>
        <v>26.7785530953235</v>
      </c>
      <c r="G1010" s="12" t="n">
        <f aca="false">$C$1010*(1-Assumptions!$B$71)</f>
        <v>30.1027984526992</v>
      </c>
      <c r="H1010" s="12" t="n">
        <f aca="false">MIN($F$1010,$G$1010)</f>
        <v>26.7785530953235</v>
      </c>
      <c r="I1010" s="12" t="str">
        <f aca="false">IF($F$1010&lt;=$G$1010,"cap","discount")</f>
        <v>cap</v>
      </c>
      <c r="J1010" s="12" t="n">
        <f aca="false">Assumptions!$B$69/$H$1010</f>
        <v>186716.585552682</v>
      </c>
      <c r="K1010" s="12" t="n">
        <f aca="false">Assumptions!$B$74/(Assumptions!$B$20+Assumptions!$B$17+$B$1010+$E$1010+$J$1010)</f>
        <v>42.7393378414047</v>
      </c>
      <c r="L1010" s="12" t="n">
        <f aca="false">$C$1010*(1-Assumptions!$B$75)</f>
        <v>31.9842233559929</v>
      </c>
      <c r="M1010" s="12" t="n">
        <f aca="false">MIN($K$1010,$L$1010)</f>
        <v>31.9842233559929</v>
      </c>
      <c r="N1010" s="12" t="str">
        <f aca="false">IF($K$1010&lt;=$L$1010,"cap","discount")</f>
        <v>discount</v>
      </c>
      <c r="O1010" s="12" t="n">
        <f aca="false">Assumptions!$B$73/$M$1010</f>
        <v>93796.2434356841</v>
      </c>
      <c r="P1010" s="12" t="n">
        <f aca="false">MAX(Assumptions!$B$4,($A$6*(Assumptions!$B$20+$E$1010+Assumptions!$B$17+$J$1010+$O$1010+$D$1010)-Assumptions!$B$17)/(1-$A$6))</f>
        <v>587882.229488009</v>
      </c>
      <c r="Q1010" s="12" t="n">
        <f aca="false">Assumptions!$B$20+$E$1010+Assumptions!$B$17+$P$1010+$J$1010+$O$1010+$D$1010</f>
        <v>38327301.7652924</v>
      </c>
      <c r="R1010" s="12" t="n">
        <f aca="false">IF($C$1010&lt;Assumptions!$B$37,Assumptions!$B$37*(Assumptions!$B$21+Assumptions!$B$22/Assumptions!$B$37)/(Assumptions!$B$21+Assumptions!$B$22/$C$1010),Assumptions!$B$37)</f>
        <v>1</v>
      </c>
      <c r="S1010" s="12" t="n">
        <f aca="false">Assumptions!$B$38/$R$1010</f>
        <v>1</v>
      </c>
      <c r="T1010" s="12" t="n">
        <f aca="false">Assumptions!$B$39*$S$1010</f>
        <v>5000000</v>
      </c>
      <c r="U1010" s="12" t="n">
        <f aca="false">IF($C$1010&lt;Assumptions!$B$42,Assumptions!$B$42*(Assumptions!$B$21+Assumptions!$B$22/Assumptions!$B$42)/(Assumptions!$B$21+Assumptions!$B$22/$C$1010),Assumptions!$B$42)</f>
        <v>3</v>
      </c>
      <c r="V1010" s="12" t="n">
        <f aca="false">Assumptions!$B$43/$U$1010</f>
        <v>1</v>
      </c>
      <c r="W1010" s="12" t="n">
        <f aca="false">Assumptions!$B$44*$V$1010</f>
        <v>5000000</v>
      </c>
      <c r="X1010" s="12" t="n">
        <f aca="false">IF($C$1010&lt;Assumptions!$B$47,Assumptions!$B$47*(Assumptions!$B$21+Assumptions!$B$22/Assumptions!$B$47)/(Assumptions!$B$21+Assumptions!$B$22/$C$1010),Assumptions!$B$47)</f>
        <v>10</v>
      </c>
      <c r="Y1010" s="12" t="n">
        <f aca="false">Assumptions!$B$48/$X$1010</f>
        <v>1</v>
      </c>
      <c r="Z1010" s="12" t="n">
        <f aca="false">Assumptions!$B$49*$Y$1010</f>
        <v>3000000</v>
      </c>
      <c r="AA1010" s="12" t="n">
        <f aca="false">IF($C$1010&lt;Assumptions!$B$52,Assumptions!$B$52*(Assumptions!$B$21+Assumptions!$B$22/Assumptions!$B$52)/(Assumptions!$B$21+Assumptions!$B$22/$C$1010),Assumptions!$B$52)</f>
        <v>25</v>
      </c>
      <c r="AB1010" s="12" t="n">
        <f aca="false">Assumptions!$B$53/$AA$1010</f>
        <v>1</v>
      </c>
      <c r="AC1010" s="12" t="n">
        <f aca="false">Assumptions!$B$54*$AB$1010</f>
        <v>2400000</v>
      </c>
      <c r="AD1010" s="12" t="n">
        <f aca="false">IF($C$1010&lt;Assumptions!$B$57,Assumptions!$B$57*(Assumptions!$B$21+Assumptions!$B$22/Assumptions!$B$57)/(Assumptions!$B$21+Assumptions!$B$22/$C$1010),Assumptions!$B$57)</f>
        <v>57.6817359540603</v>
      </c>
      <c r="AE1010" s="12" t="n">
        <f aca="false">Assumptions!$B$58/$AD$1010</f>
        <v>1.04019060812917</v>
      </c>
      <c r="AF1010" s="12" t="n">
        <f aca="false">Assumptions!$B$59*$AE$1010</f>
        <v>1733651.36027881</v>
      </c>
      <c r="AG1010" s="12" t="n">
        <f aca="false">IF($C$1010&lt;Assumptions!$B$62,Assumptions!$B$62*(Assumptions!$B$21+Assumptions!$B$22/Assumptions!$B$62)/(Assumptions!$B$21+Assumptions!$B$22/$C$1010),Assumptions!$B$62)</f>
        <v>48.9126262367378</v>
      </c>
      <c r="AH1010" s="12" t="n">
        <f aca="false">Assumptions!$B$63/$AG$1010</f>
        <v>1.00502293134033</v>
      </c>
      <c r="AI1010" s="12" t="n">
        <f aca="false">Assumptions!$B$64*$AH$1010</f>
        <v>6133320.27733387</v>
      </c>
    </row>
    <row r="1020" customFormat="false" ht="35.05" hidden="true" customHeight="false" outlineLevel="0" collapsed="false">
      <c r="A1020" s="6" t="str">
        <f aca="false">Assumptions!$I$101</f>
        <v>Code</v>
      </c>
      <c r="B1020" s="12" t="str">
        <f aca="false">Assumptions!$I$102</f>
        <v>F bit</v>
      </c>
      <c r="C1020" s="12" t="str">
        <f aca="false">Assumptions!$I$103</f>
        <v>E bit</v>
      </c>
      <c r="D1020" s="12" t="str">
        <f aca="false">Assumptions!$I$104</f>
        <v>D bit</v>
      </c>
      <c r="E1020" s="12" t="str">
        <f aca="false">Assumptions!$I$105</f>
        <v>C bit</v>
      </c>
      <c r="F1020" s="12" t="str">
        <f aca="false">Assumptions!$I$106</f>
        <v>B bit</v>
      </c>
      <c r="G1020" s="12" t="str">
        <f aca="false">Assumptions!$I$107</f>
        <v>A bit</v>
      </c>
      <c r="H1020" s="12" t="str">
        <f aca="false">Assumptions!$I$108</f>
        <v>Seed bit</v>
      </c>
      <c r="I1020" s="12" t="str">
        <f aca="false">Assumptions!$I$109</f>
        <v>F pref paid</v>
      </c>
      <c r="J1020" s="12" t="str">
        <f aca="false">Assumptions!$I$110</f>
        <v>E pref paid</v>
      </c>
      <c r="K1020" s="12" t="str">
        <f aca="false">Assumptions!$I$111</f>
        <v>D pref paid</v>
      </c>
      <c r="L1020" s="12" t="str">
        <f aca="false">Assumptions!$I$112</f>
        <v>C pref paid</v>
      </c>
      <c r="M1020" s="12" t="str">
        <f aca="false">Assumptions!$I$113</f>
        <v>B pref paid</v>
      </c>
      <c r="N1020" s="12" t="str">
        <f aca="false">Assumptions!$I$114</f>
        <v>A pref paid</v>
      </c>
      <c r="O1020" s="12" t="str">
        <f aca="false">Assumptions!$I$115</f>
        <v>Seed pref paid</v>
      </c>
      <c r="P1020" s="12" t="str">
        <f aca="false">Assumptions!$I$116</f>
        <v>Total pref</v>
      </c>
      <c r="Q1020" s="12" t="str">
        <f aca="false">Assumptions!$I$117</f>
        <v>Residual</v>
      </c>
      <c r="R1020" s="12" t="str">
        <f aca="false">Assumptions!$I$118</f>
        <v>Non-option conv shares</v>
      </c>
      <c r="S1020" s="12" t="str">
        <f aca="false">Assumptions!$I$119</f>
        <v>Options ITM</v>
      </c>
      <c r="T1020" s="12" t="str">
        <f aca="false">Assumptions!$I$120</f>
        <v>Common PPS</v>
      </c>
      <c r="U1020" s="12" t="str">
        <f aca="false">Assumptions!$I$121</f>
        <v>F proceeds</v>
      </c>
      <c r="V1020" s="12" t="str">
        <f aca="false">Assumptions!$I$122</f>
        <v>E proceeds</v>
      </c>
      <c r="W1020" s="12" t="str">
        <f aca="false">Assumptions!$I$123</f>
        <v>D proceeds</v>
      </c>
      <c r="X1020" s="12" t="str">
        <f aca="false">Assumptions!$I$124</f>
        <v>C proceeds</v>
      </c>
      <c r="Y1020" s="12" t="str">
        <f aca="false">Assumptions!$I$125</f>
        <v>B proceeds</v>
      </c>
      <c r="Z1020" s="12" t="str">
        <f aca="false">Assumptions!$I$126</f>
        <v>A proceeds</v>
      </c>
      <c r="AA1020" s="12" t="str">
        <f aca="false">Assumptions!$I$127</f>
        <v>Seed proceeds</v>
      </c>
      <c r="AB1020" s="12" t="str">
        <f aca="false">Assumptions!$I$128</f>
        <v>Notes proceeds</v>
      </c>
      <c r="AC1020" s="12" t="str">
        <f aca="false">Assumptions!$I$129</f>
        <v>Common + RSAs proceeds</v>
      </c>
      <c r="AD1020" s="12" t="str">
        <f aca="false">Assumptions!$I$130</f>
        <v>Issued options net</v>
      </c>
      <c r="AE1020" s="12" t="str">
        <f aca="false">Assumptions!$I$131</f>
        <v>Total distributed</v>
      </c>
      <c r="AF1020" s="12" t="str">
        <f aca="false">Assumptions!$I$132</f>
        <v>Stable flag</v>
      </c>
      <c r="AH1020" s="12" t="n">
        <f aca="false">IF(SUM($AF$1021:$AF$1148)=Assumptions!$B$4,Assumptions!$B$4,SUMPRODUCT($AF$1021:$AF$1148,$A$1021:$A$1148)/SUM($AF$1021:$AF$1148))</f>
        <v>16</v>
      </c>
    </row>
    <row r="1021" customFormat="false" ht="15" hidden="true" customHeight="false" outlineLevel="0" collapsed="false">
      <c r="A1021" s="6" t="n">
        <f aca="false">ROW()-ROW($A$1021)+Assumptions!$B$4</f>
        <v>0</v>
      </c>
      <c r="B1021" s="12" t="n">
        <f aca="false">MOD(QUOTIENT($A$1021,Assumptions!$B$77),2)</f>
        <v>0</v>
      </c>
      <c r="C1021" s="12" t="n">
        <f aca="false">MOD(QUOTIENT($A$1021,Assumptions!$B$78),2)</f>
        <v>0</v>
      </c>
      <c r="D1021" s="12" t="n">
        <f aca="false">MOD(QUOTIENT($A$1021,Assumptions!$B$79),2)</f>
        <v>0</v>
      </c>
      <c r="E1021" s="12" t="n">
        <f aca="false">MOD(QUOTIENT($A$1021,Assumptions!$B$80),2)</f>
        <v>0</v>
      </c>
      <c r="F1021" s="12" t="n">
        <f aca="false">MOD(QUOTIENT($A$1021,Assumptions!$B$81),2)</f>
        <v>0</v>
      </c>
      <c r="G1021" s="12" t="n">
        <f aca="false">MOD(QUOTIENT($A$1021,Assumptions!$B$82),2)</f>
        <v>0</v>
      </c>
      <c r="H1021" s="12" t="n">
        <f aca="false">MOD(QUOTIENT($A$1021,Assumptions!$B$83),2)</f>
        <v>0</v>
      </c>
      <c r="I1021" s="12" t="n">
        <f aca="false">IF($B$1021=1,MIN(Assumptions!$B$67,MAX(Assumptions!$B$4,Assumptions!$B$26-(Assumptions!$B$4))),Assumptions!$B$4)</f>
        <v>0</v>
      </c>
      <c r="J1021" s="12" t="n">
        <f aca="false">IF($C$1021=1,MIN(Assumptions!$B$66,MAX(Assumptions!$B$4,Assumptions!$B$26-($I$1021))),Assumptions!$B$4)</f>
        <v>0</v>
      </c>
      <c r="K1021" s="12" t="n">
        <f aca="false">IF($D$1021=1,MIN(Assumptions!$B$61,MAX(Assumptions!$B$4,Assumptions!$B$26-($I$1021+$J$1021))),Assumptions!$B$4)</f>
        <v>0</v>
      </c>
      <c r="L1021" s="12" t="n">
        <f aca="false">IF($E$1021=1,MIN(Assumptions!$B$56,MAX(Assumptions!$B$4,Assumptions!$B$26-($I$1021+$J$1021+$K$1021))),Assumptions!$B$4)</f>
        <v>0</v>
      </c>
      <c r="M1021" s="12" t="n">
        <f aca="false">IF($F$1021=1,MIN(Assumptions!$B$51,MAX(Assumptions!$B$4,Assumptions!$B$26-($I$1021+$J$1021+$K$1021+$L$1021))),Assumptions!$B$4)</f>
        <v>0</v>
      </c>
      <c r="N1021" s="12" t="n">
        <f aca="false">IF($G$1021=1,MIN(Assumptions!$B$46,MAX(Assumptions!$B$4,Assumptions!$B$26-($I$1021+$J$1021+$K$1021+$L$1021+$M$1021))),Assumptions!$B$4)</f>
        <v>0</v>
      </c>
      <c r="O1021" s="12" t="n">
        <f aca="false">IF($H$1021=1,MIN(Assumptions!$B$41,MAX(Assumptions!$B$4,Assumptions!$B$26-($I$1021+$J$1021+$K$1021+$L$1021+$M$1021+$N$1021))),Assumptions!$B$4)</f>
        <v>0</v>
      </c>
      <c r="P1021" s="12" t="n">
        <f aca="false">$I$1021+$J$1021+$K$1021+$L$1021+$M$1021+$N$1021+$O$1021</f>
        <v>0</v>
      </c>
      <c r="Q1021" s="12" t="n">
        <f aca="false">MAX(Assumptions!$B$4,Assumptions!$B$26-$P$1021)</f>
        <v>2000000000</v>
      </c>
      <c r="R1021" s="12" t="n">
        <f aca="false">$J$1010+$O$1010+Assumptions!$B$20+IF($B$1021=0,$D$1010,Assumptions!$B$4)+IF($C$1021=0,$AI$1010,Assumptions!$B$4)+IF($D$1021=0,$AF$1010,Assumptions!$B$4)+IF($E$1021=0,$AC$1010,Assumptions!$B$4)+IF($F$1021=0,$Z$1010,Assumptions!$B$4)+IF($G$1021=0,$W$1010,Assumptions!$B$4)+IF($H$1021=0,$T$1010,Assumptions!$B$4)</f>
        <v>33344752.5358044</v>
      </c>
      <c r="S1021" s="12" t="n">
        <f aca="false">IF($R$1021&gt;Assumptions!$B$4,$Q$1021/$R$1021&gt;Assumptions!$B$13,FALSE())</f>
        <v>1</v>
      </c>
      <c r="T1021" s="12" t="n">
        <f aca="false">IF($S$1021,($Q$1021+Assumptions!$B$14*Assumptions!$B$13)/($R$1021+Assumptions!$B$14),IF($R$1021&gt;Assumptions!$B$4,$Q$1021/$R$1021,Assumptions!$B$4))</f>
        <v>55.8659178355258</v>
      </c>
      <c r="U1021" s="12" t="n">
        <f aca="false">IF($B$1021=1,$I$1021,$D$1010*$T$1021)</f>
        <v>44540112.4470006</v>
      </c>
      <c r="V1021" s="12" t="n">
        <f aca="false">IF($C$1021=1,$J$1021,$AI$1010*$T$1021)</f>
        <v>342643566.672498</v>
      </c>
      <c r="W1021" s="12" t="n">
        <f aca="false">IF($D$1021=1,$K$1021,$AF$1010*$T$1021)</f>
        <v>96852024.4487837</v>
      </c>
      <c r="X1021" s="12" t="n">
        <f aca="false">IF($E$1021=1,$L$1021,$AC$1010*$T$1021)</f>
        <v>134078202.805262</v>
      </c>
      <c r="Y1021" s="12" t="n">
        <f aca="false">IF($F$1021=1,$M$1021,$Z$1010*$T$1021)</f>
        <v>167597753.506577</v>
      </c>
      <c r="Z1021" s="12" t="n">
        <f aca="false">IF($G$1021=1,$N$1021,$W$1010*$T$1021)</f>
        <v>279329589.177629</v>
      </c>
      <c r="AA1021" s="12" t="n">
        <f aca="false">IF($H$1021=1,$O$1021,$T$1010*$T$1021)</f>
        <v>279329589.177629</v>
      </c>
      <c r="AB1021" s="12" t="n">
        <f aca="false">($J$1010+$O$1010)*$T$1021</f>
        <v>15671106.6560749</v>
      </c>
      <c r="AC1021" s="12" t="n">
        <f aca="false">Assumptions!$B$20*$T$1021</f>
        <v>502793260.519732</v>
      </c>
      <c r="AD1021" s="12" t="n">
        <f aca="false">IF($S$1021,Assumptions!$B$14*($T$1021-Assumptions!$B$13),Assumptions!$B$4)</f>
        <v>137164794.588814</v>
      </c>
      <c r="AE1021" s="12" t="n">
        <f aca="false">$U$1021+$V$1021+$W$1021+$X$1021+$Y$1021+$Z$1021+$AA$1021+$AB$1021+$AC$1021+$AD$1021</f>
        <v>2000000000</v>
      </c>
      <c r="AF1021" s="12" t="n">
        <f aca="false">IF(AND(IF($B$1021=1,$U$1021&gt;=INDEX($U$1021:$U$1148,1+$A$1021-Assumptions!$B$77),$U$1021&gt;INDEX($U$1021:$U$1148,1+$A$1021+Assumptions!$B$77)),IF($C$1021=1,$V$1021&gt;=INDEX($V$1021:$V$1148,1+$A$1021-Assumptions!$B$78),$V$1021&gt;INDEX($V$1021:$V$1148,1+$A$1021+Assumptions!$B$78)),IF($D$1021=1,$W$1021&gt;=INDEX($W$1021:$W$1148,1+$A$1021-Assumptions!$B$79),$W$1021&gt;INDEX($W$1021:$W$1148,1+$A$1021+Assumptions!$B$79)),IF($E$1021=1,$X$1021&gt;=INDEX($X$1021:$X$1148,1+$A$1021-Assumptions!$B$80),$X$1021&gt;INDEX($X$1021:$X$1148,1+$A$1021+Assumptions!$B$80)),IF($F$1021=1,$Y$1021&gt;=INDEX($Y$1021:$Y$1148,1+$A$1021-Assumptions!$B$81),$Y$1021&gt;INDEX($Y$1021:$Y$1148,1+$A$1021+Assumptions!$B$81)),IF($G$1021=1,$Z$1021&gt;=INDEX($Z$1021:$Z$1148,1+$A$1021-Assumptions!$B$82),$Z$1021&gt;INDEX($Z$1021:$Z$1148,1+$A$1021+Assumptions!$B$82)),IF($H$1021=1,$AA$1021&gt;=INDEX($AA$1021:$AA$1148,1+$A$1021-Assumptions!$B$83),$AA$1021&gt;INDEX($AA$1021:$AA$1148,1+$A$1021+Assumptions!$B$83))),1,0)</f>
        <v>0</v>
      </c>
    </row>
    <row r="1022" customFormat="false" ht="15" hidden="true" customHeight="false" outlineLevel="0" collapsed="false">
      <c r="A1022" s="6" t="n">
        <f aca="false">ROW()-ROW($A$1021)+Assumptions!$B$4</f>
        <v>1</v>
      </c>
      <c r="B1022" s="12" t="n">
        <f aca="false">MOD(QUOTIENT($A$1022,Assumptions!$B$77),2)</f>
        <v>0</v>
      </c>
      <c r="C1022" s="12" t="n">
        <f aca="false">MOD(QUOTIENT($A$1022,Assumptions!$B$78),2)</f>
        <v>0</v>
      </c>
      <c r="D1022" s="12" t="n">
        <f aca="false">MOD(QUOTIENT($A$1022,Assumptions!$B$79),2)</f>
        <v>0</v>
      </c>
      <c r="E1022" s="12" t="n">
        <f aca="false">MOD(QUOTIENT($A$1022,Assumptions!$B$80),2)</f>
        <v>0</v>
      </c>
      <c r="F1022" s="12" t="n">
        <f aca="false">MOD(QUOTIENT($A$1022,Assumptions!$B$81),2)</f>
        <v>0</v>
      </c>
      <c r="G1022" s="12" t="n">
        <f aca="false">MOD(QUOTIENT($A$1022,Assumptions!$B$82),2)</f>
        <v>0</v>
      </c>
      <c r="H1022" s="12" t="n">
        <f aca="false">MOD(QUOTIENT($A$1022,Assumptions!$B$83),2)</f>
        <v>1</v>
      </c>
      <c r="I1022" s="12" t="n">
        <f aca="false">IF($B$1022=1,MIN(Assumptions!$B$67,MAX(Assumptions!$B$4,Assumptions!$B$26-(Assumptions!$B$4))),Assumptions!$B$4)</f>
        <v>0</v>
      </c>
      <c r="J1022" s="12" t="n">
        <f aca="false">IF($C$1022=1,MIN(Assumptions!$B$66,MAX(Assumptions!$B$4,Assumptions!$B$26-($I$1022))),Assumptions!$B$4)</f>
        <v>0</v>
      </c>
      <c r="K1022" s="12" t="n">
        <f aca="false">IF($D$1022=1,MIN(Assumptions!$B$61,MAX(Assumptions!$B$4,Assumptions!$B$26-($I$1022+$J$1022))),Assumptions!$B$4)</f>
        <v>0</v>
      </c>
      <c r="L1022" s="12" t="n">
        <f aca="false">IF($E$1022=1,MIN(Assumptions!$B$56,MAX(Assumptions!$B$4,Assumptions!$B$26-($I$1022+$J$1022+$K$1022))),Assumptions!$B$4)</f>
        <v>0</v>
      </c>
      <c r="M1022" s="12" t="n">
        <f aca="false">IF($F$1022=1,MIN(Assumptions!$B$51,MAX(Assumptions!$B$4,Assumptions!$B$26-($I$1022+$J$1022+$K$1022+$L$1022))),Assumptions!$B$4)</f>
        <v>0</v>
      </c>
      <c r="N1022" s="12" t="n">
        <f aca="false">IF($G$1022=1,MIN(Assumptions!$B$46,MAX(Assumptions!$B$4,Assumptions!$B$26-($I$1022+$J$1022+$K$1022+$L$1022+$M$1022))),Assumptions!$B$4)</f>
        <v>0</v>
      </c>
      <c r="O1022" s="12" t="n">
        <f aca="false">IF($H$1022=1,MIN(Assumptions!$B$41,MAX(Assumptions!$B$4,Assumptions!$B$26-($I$1022+$J$1022+$K$1022+$L$1022+$M$1022+$N$1022))),Assumptions!$B$4)</f>
        <v>5000000</v>
      </c>
      <c r="P1022" s="12" t="n">
        <f aca="false">$I$1022+$J$1022+$K$1022+$L$1022+$M$1022+$N$1022+$O$1022</f>
        <v>5000000</v>
      </c>
      <c r="Q1022" s="12" t="n">
        <f aca="false">MAX(Assumptions!$B$4,Assumptions!$B$26-$P$1022)</f>
        <v>1995000000</v>
      </c>
      <c r="R1022" s="12" t="n">
        <f aca="false">$J$1010+$O$1010+Assumptions!$B$20+IF($B$1022=0,$D$1010,Assumptions!$B$4)+IF($C$1022=0,$AI$1010,Assumptions!$B$4)+IF($D$1022=0,$AF$1010,Assumptions!$B$4)+IF($E$1022=0,$AC$1010,Assumptions!$B$4)+IF($F$1022=0,$Z$1010,Assumptions!$B$4)+IF($G$1022=0,$W$1010,Assumptions!$B$4)+IF($H$1022=0,$T$1010,Assumptions!$B$4)</f>
        <v>28344752.5358044</v>
      </c>
      <c r="S1022" s="12" t="n">
        <f aca="false">IF($R$1022&gt;Assumptions!$B$4,$Q$1022/$R$1022&gt;Assumptions!$B$13,FALSE())</f>
        <v>1</v>
      </c>
      <c r="T1022" s="12" t="n">
        <f aca="false">IF($S$1022,($Q$1022+Assumptions!$B$14*Assumptions!$B$13)/($R$1022+Assumptions!$B$14),IF($R$1022&gt;Assumptions!$B$4,$Q$1022/$R$1022,Assumptions!$B$4))</f>
        <v>64.7597998292033</v>
      </c>
      <c r="U1022" s="12" t="n">
        <f aca="false">IF($B$1022=1,$I$1022,$D$1010*$T$1022)</f>
        <v>51630920.571822</v>
      </c>
      <c r="V1022" s="12" t="n">
        <f aca="false">IF($C$1022=1,$J$1022,$AI$1010*$T$1022)</f>
        <v>397192593.448535</v>
      </c>
      <c r="W1022" s="12" t="n">
        <f aca="false">IF($D$1022=1,$K$1022,$AF$1010*$T$1022)</f>
        <v>112270915.065282</v>
      </c>
      <c r="X1022" s="12" t="n">
        <f aca="false">IF($E$1022=1,$L$1022,$AC$1010*$T$1022)</f>
        <v>155423519.590088</v>
      </c>
      <c r="Y1022" s="12" t="n">
        <f aca="false">IF($F$1022=1,$M$1022,$Z$1010*$T$1022)</f>
        <v>194279399.48761</v>
      </c>
      <c r="Z1022" s="12" t="n">
        <f aca="false">IF($G$1022=1,$N$1022,$W$1010*$T$1022)</f>
        <v>323798999.146016</v>
      </c>
      <c r="AA1022" s="12" t="n">
        <f aca="false">IF($H$1022=1,$O$1022,$T$1010*$T$1022)</f>
        <v>5000000</v>
      </c>
      <c r="AB1022" s="12" t="n">
        <f aca="false">($J$1010+$O$1010)*$T$1022</f>
        <v>18165954.6548101</v>
      </c>
      <c r="AC1022" s="12" t="n">
        <f aca="false">Assumptions!$B$20*$T$1022</f>
        <v>582838198.462829</v>
      </c>
      <c r="AD1022" s="12" t="n">
        <f aca="false">IF($S$1022,Assumptions!$B$14*($T$1022-Assumptions!$B$13),Assumptions!$B$4)</f>
        <v>159399499.573008</v>
      </c>
      <c r="AE1022" s="12" t="n">
        <f aca="false">$U$1022+$V$1022+$W$1022+$X$1022+$Y$1022+$Z$1022+$AA$1022+$AB$1022+$AC$1022+$AD$1022</f>
        <v>2000000000</v>
      </c>
      <c r="AF1022" s="12" t="n">
        <f aca="false">IF(AND(IF($B$1022=1,$U$1022&gt;=INDEX($U$1021:$U$1148,1+$A$1022-Assumptions!$B$77),$U$1022&gt;INDEX($U$1021:$U$1148,1+$A$1022+Assumptions!$B$77)),IF($C$1022=1,$V$1022&gt;=INDEX($V$1021:$V$1148,1+$A$1022-Assumptions!$B$78),$V$1022&gt;INDEX($V$1021:$V$1148,1+$A$1022+Assumptions!$B$78)),IF($D$1022=1,$W$1022&gt;=INDEX($W$1021:$W$1148,1+$A$1022-Assumptions!$B$79),$W$1022&gt;INDEX($W$1021:$W$1148,1+$A$1022+Assumptions!$B$79)),IF($E$1022=1,$X$1022&gt;=INDEX($X$1021:$X$1148,1+$A$1022-Assumptions!$B$80),$X$1022&gt;INDEX($X$1021:$X$1148,1+$A$1022+Assumptions!$B$80)),IF($F$1022=1,$Y$1022&gt;=INDEX($Y$1021:$Y$1148,1+$A$1022-Assumptions!$B$81),$Y$1022&gt;INDEX($Y$1021:$Y$1148,1+$A$1022+Assumptions!$B$81)),IF($G$1022=1,$Z$1022&gt;=INDEX($Z$1021:$Z$1148,1+$A$1022-Assumptions!$B$82),$Z$1022&gt;INDEX($Z$1021:$Z$1148,1+$A$1022+Assumptions!$B$82)),IF($H$1022=1,$AA$1022&gt;=INDEX($AA$1021:$AA$1148,1+$A$1022-Assumptions!$B$83),$AA$1022&gt;INDEX($AA$1021:$AA$1148,1+$A$1022+Assumptions!$B$83))),1,0)</f>
        <v>0</v>
      </c>
    </row>
    <row r="1023" customFormat="false" ht="15" hidden="true" customHeight="false" outlineLevel="0" collapsed="false">
      <c r="A1023" s="6" t="n">
        <f aca="false">ROW()-ROW($A$1021)+Assumptions!$B$4</f>
        <v>2</v>
      </c>
      <c r="B1023" s="12" t="n">
        <f aca="false">MOD(QUOTIENT($A$1023,Assumptions!$B$77),2)</f>
        <v>0</v>
      </c>
      <c r="C1023" s="12" t="n">
        <f aca="false">MOD(QUOTIENT($A$1023,Assumptions!$B$78),2)</f>
        <v>0</v>
      </c>
      <c r="D1023" s="12" t="n">
        <f aca="false">MOD(QUOTIENT($A$1023,Assumptions!$B$79),2)</f>
        <v>0</v>
      </c>
      <c r="E1023" s="12" t="n">
        <f aca="false">MOD(QUOTIENT($A$1023,Assumptions!$B$80),2)</f>
        <v>0</v>
      </c>
      <c r="F1023" s="12" t="n">
        <f aca="false">MOD(QUOTIENT($A$1023,Assumptions!$B$81),2)</f>
        <v>0</v>
      </c>
      <c r="G1023" s="12" t="n">
        <f aca="false">MOD(QUOTIENT($A$1023,Assumptions!$B$82),2)</f>
        <v>1</v>
      </c>
      <c r="H1023" s="12" t="n">
        <f aca="false">MOD(QUOTIENT($A$1023,Assumptions!$B$83),2)</f>
        <v>0</v>
      </c>
      <c r="I1023" s="12" t="n">
        <f aca="false">IF($B$1023=1,MIN(Assumptions!$B$67,MAX(Assumptions!$B$4,Assumptions!$B$26-(Assumptions!$B$4))),Assumptions!$B$4)</f>
        <v>0</v>
      </c>
      <c r="J1023" s="12" t="n">
        <f aca="false">IF($C$1023=1,MIN(Assumptions!$B$66,MAX(Assumptions!$B$4,Assumptions!$B$26-($I$1023))),Assumptions!$B$4)</f>
        <v>0</v>
      </c>
      <c r="K1023" s="12" t="n">
        <f aca="false">IF($D$1023=1,MIN(Assumptions!$B$61,MAX(Assumptions!$B$4,Assumptions!$B$26-($I$1023+$J$1023))),Assumptions!$B$4)</f>
        <v>0</v>
      </c>
      <c r="L1023" s="12" t="n">
        <f aca="false">IF($E$1023=1,MIN(Assumptions!$B$56,MAX(Assumptions!$B$4,Assumptions!$B$26-($I$1023+$J$1023+$K$1023))),Assumptions!$B$4)</f>
        <v>0</v>
      </c>
      <c r="M1023" s="12" t="n">
        <f aca="false">IF($F$1023=1,MIN(Assumptions!$B$51,MAX(Assumptions!$B$4,Assumptions!$B$26-($I$1023+$J$1023+$K$1023+$L$1023))),Assumptions!$B$4)</f>
        <v>0</v>
      </c>
      <c r="N1023" s="12" t="n">
        <f aca="false">IF($G$1023=1,MIN(Assumptions!$B$46,MAX(Assumptions!$B$4,Assumptions!$B$26-($I$1023+$J$1023+$K$1023+$L$1023+$M$1023))),Assumptions!$B$4)</f>
        <v>15000000</v>
      </c>
      <c r="O1023" s="12" t="n">
        <f aca="false">IF($H$1023=1,MIN(Assumptions!$B$41,MAX(Assumptions!$B$4,Assumptions!$B$26-($I$1023+$J$1023+$K$1023+$L$1023+$M$1023+$N$1023))),Assumptions!$B$4)</f>
        <v>0</v>
      </c>
      <c r="P1023" s="12" t="n">
        <f aca="false">$I$1023+$J$1023+$K$1023+$L$1023+$M$1023+$N$1023+$O$1023</f>
        <v>15000000</v>
      </c>
      <c r="Q1023" s="12" t="n">
        <f aca="false">MAX(Assumptions!$B$4,Assumptions!$B$26-$P$1023)</f>
        <v>1985000000</v>
      </c>
      <c r="R1023" s="12" t="n">
        <f aca="false">$J$1010+$O$1010+Assumptions!$B$20+IF($B$1023=0,$D$1010,Assumptions!$B$4)+IF($C$1023=0,$AI$1010,Assumptions!$B$4)+IF($D$1023=0,$AF$1010,Assumptions!$B$4)+IF($E$1023=0,$AC$1010,Assumptions!$B$4)+IF($F$1023=0,$Z$1010,Assumptions!$B$4)+IF($G$1023=0,$W$1010,Assumptions!$B$4)+IF($H$1023=0,$T$1010,Assumptions!$B$4)</f>
        <v>28344752.5358044</v>
      </c>
      <c r="S1023" s="12" t="n">
        <f aca="false">IF($R$1023&gt;Assumptions!$B$4,$Q$1023/$R$1023&gt;Assumptions!$B$13,FALSE())</f>
        <v>1</v>
      </c>
      <c r="T1023" s="12" t="n">
        <f aca="false">IF($S$1023,($Q$1023+Assumptions!$B$14*Assumptions!$B$13)/($R$1023+Assumptions!$B$14),IF($R$1023&gt;Assumptions!$B$4,$Q$1023/$R$1023,Assumptions!$B$4))</f>
        <v>64.4355955747391</v>
      </c>
      <c r="U1023" s="12" t="n">
        <f aca="false">IF($B$1023=1,$I$1023,$D$1010*$T$1023)</f>
        <v>51372442.8718379</v>
      </c>
      <c r="V1023" s="12" t="n">
        <f aca="false">IF($C$1023=1,$J$1023,$AI$1010*$T$1023)</f>
        <v>395204144.920632</v>
      </c>
      <c r="W1023" s="12" t="n">
        <f aca="false">IF($D$1023=1,$K$1023,$AF$1010*$T$1023)</f>
        <v>111708857.918522</v>
      </c>
      <c r="X1023" s="12" t="n">
        <f aca="false">IF($E$1023=1,$L$1023,$AC$1010*$T$1023)</f>
        <v>154645429.379374</v>
      </c>
      <c r="Y1023" s="12" t="n">
        <f aca="false">IF($F$1023=1,$M$1023,$Z$1010*$T$1023)</f>
        <v>193306786.724217</v>
      </c>
      <c r="Z1023" s="12" t="n">
        <f aca="false">IF($G$1023=1,$N$1023,$W$1010*$T$1023)</f>
        <v>15000000</v>
      </c>
      <c r="AA1023" s="12" t="n">
        <f aca="false">IF($H$1023=1,$O$1023,$T$1010*$T$1023)</f>
        <v>322177977.873696</v>
      </c>
      <c r="AB1023" s="12" t="n">
        <f aca="false">($J$1010+$O$1010)*$T$1023</f>
        <v>18075011.2022203</v>
      </c>
      <c r="AC1023" s="12" t="n">
        <f aca="false">Assumptions!$B$20*$T$1023</f>
        <v>579920360.172652</v>
      </c>
      <c r="AD1023" s="12" t="n">
        <f aca="false">IF($S$1023,Assumptions!$B$14*($T$1023-Assumptions!$B$13),Assumptions!$B$4)</f>
        <v>158588988.936848</v>
      </c>
      <c r="AE1023" s="12" t="n">
        <f aca="false">$U$1023+$V$1023+$W$1023+$X$1023+$Y$1023+$Z$1023+$AA$1023+$AB$1023+$AC$1023+$AD$1023</f>
        <v>2000000000</v>
      </c>
      <c r="AF1023" s="12" t="n">
        <f aca="false">IF(AND(IF($B$1023=1,$U$1023&gt;=INDEX($U$1021:$U$1148,1+$A$1023-Assumptions!$B$77),$U$1023&gt;INDEX($U$1021:$U$1148,1+$A$1023+Assumptions!$B$77)),IF($C$1023=1,$V$1023&gt;=INDEX($V$1021:$V$1148,1+$A$1023-Assumptions!$B$78),$V$1023&gt;INDEX($V$1021:$V$1148,1+$A$1023+Assumptions!$B$78)),IF($D$1023=1,$W$1023&gt;=INDEX($W$1021:$W$1148,1+$A$1023-Assumptions!$B$79),$W$1023&gt;INDEX($W$1021:$W$1148,1+$A$1023+Assumptions!$B$79)),IF($E$1023=1,$X$1023&gt;=INDEX($X$1021:$X$1148,1+$A$1023-Assumptions!$B$80),$X$1023&gt;INDEX($X$1021:$X$1148,1+$A$1023+Assumptions!$B$80)),IF($F$1023=1,$Y$1023&gt;=INDEX($Y$1021:$Y$1148,1+$A$1023-Assumptions!$B$81),$Y$1023&gt;INDEX($Y$1021:$Y$1148,1+$A$1023+Assumptions!$B$81)),IF($G$1023=1,$Z$1023&gt;=INDEX($Z$1021:$Z$1148,1+$A$1023-Assumptions!$B$82),$Z$1023&gt;INDEX($Z$1021:$Z$1148,1+$A$1023+Assumptions!$B$82)),IF($H$1023=1,$AA$1023&gt;=INDEX($AA$1021:$AA$1148,1+$A$1023-Assumptions!$B$83),$AA$1023&gt;INDEX($AA$1021:$AA$1148,1+$A$1023+Assumptions!$B$83))),1,0)</f>
        <v>0</v>
      </c>
    </row>
    <row r="1024" customFormat="false" ht="15" hidden="true" customHeight="false" outlineLevel="0" collapsed="false">
      <c r="A1024" s="6" t="n">
        <f aca="false">ROW()-ROW($A$1021)+Assumptions!$B$4</f>
        <v>3</v>
      </c>
      <c r="B1024" s="12" t="n">
        <f aca="false">MOD(QUOTIENT($A$1024,Assumptions!$B$77),2)</f>
        <v>0</v>
      </c>
      <c r="C1024" s="12" t="n">
        <f aca="false">MOD(QUOTIENT($A$1024,Assumptions!$B$78),2)</f>
        <v>0</v>
      </c>
      <c r="D1024" s="12" t="n">
        <f aca="false">MOD(QUOTIENT($A$1024,Assumptions!$B$79),2)</f>
        <v>0</v>
      </c>
      <c r="E1024" s="12" t="n">
        <f aca="false">MOD(QUOTIENT($A$1024,Assumptions!$B$80),2)</f>
        <v>0</v>
      </c>
      <c r="F1024" s="12" t="n">
        <f aca="false">MOD(QUOTIENT($A$1024,Assumptions!$B$81),2)</f>
        <v>0</v>
      </c>
      <c r="G1024" s="12" t="n">
        <f aca="false">MOD(QUOTIENT($A$1024,Assumptions!$B$82),2)</f>
        <v>1</v>
      </c>
      <c r="H1024" s="12" t="n">
        <f aca="false">MOD(QUOTIENT($A$1024,Assumptions!$B$83),2)</f>
        <v>1</v>
      </c>
      <c r="I1024" s="12" t="n">
        <f aca="false">IF($B$1024=1,MIN(Assumptions!$B$67,MAX(Assumptions!$B$4,Assumptions!$B$26-(Assumptions!$B$4))),Assumptions!$B$4)</f>
        <v>0</v>
      </c>
      <c r="J1024" s="12" t="n">
        <f aca="false">IF($C$1024=1,MIN(Assumptions!$B$66,MAX(Assumptions!$B$4,Assumptions!$B$26-($I$1024))),Assumptions!$B$4)</f>
        <v>0</v>
      </c>
      <c r="K1024" s="12" t="n">
        <f aca="false">IF($D$1024=1,MIN(Assumptions!$B$61,MAX(Assumptions!$B$4,Assumptions!$B$26-($I$1024+$J$1024))),Assumptions!$B$4)</f>
        <v>0</v>
      </c>
      <c r="L1024" s="12" t="n">
        <f aca="false">IF($E$1024=1,MIN(Assumptions!$B$56,MAX(Assumptions!$B$4,Assumptions!$B$26-($I$1024+$J$1024+$K$1024))),Assumptions!$B$4)</f>
        <v>0</v>
      </c>
      <c r="M1024" s="12" t="n">
        <f aca="false">IF($F$1024=1,MIN(Assumptions!$B$51,MAX(Assumptions!$B$4,Assumptions!$B$26-($I$1024+$J$1024+$K$1024+$L$1024))),Assumptions!$B$4)</f>
        <v>0</v>
      </c>
      <c r="N1024" s="12" t="n">
        <f aca="false">IF($G$1024=1,MIN(Assumptions!$B$46,MAX(Assumptions!$B$4,Assumptions!$B$26-($I$1024+$J$1024+$K$1024+$L$1024+$M$1024))),Assumptions!$B$4)</f>
        <v>15000000</v>
      </c>
      <c r="O1024" s="12" t="n">
        <f aca="false">IF($H$1024=1,MIN(Assumptions!$B$41,MAX(Assumptions!$B$4,Assumptions!$B$26-($I$1024+$J$1024+$K$1024+$L$1024+$M$1024+$N$1024))),Assumptions!$B$4)</f>
        <v>5000000</v>
      </c>
      <c r="P1024" s="12" t="n">
        <f aca="false">$I$1024+$J$1024+$K$1024+$L$1024+$M$1024+$N$1024+$O$1024</f>
        <v>20000000</v>
      </c>
      <c r="Q1024" s="12" t="n">
        <f aca="false">MAX(Assumptions!$B$4,Assumptions!$B$26-$P$1024)</f>
        <v>1980000000</v>
      </c>
      <c r="R1024" s="12" t="n">
        <f aca="false">$J$1010+$O$1010+Assumptions!$B$20+IF($B$1024=0,$D$1010,Assumptions!$B$4)+IF($C$1024=0,$AI$1010,Assumptions!$B$4)+IF($D$1024=0,$AF$1010,Assumptions!$B$4)+IF($E$1024=0,$AC$1010,Assumptions!$B$4)+IF($F$1024=0,$Z$1010,Assumptions!$B$4)+IF($G$1024=0,$W$1010,Assumptions!$B$4)+IF($H$1024=0,$T$1010,Assumptions!$B$4)</f>
        <v>23344752.5358044</v>
      </c>
      <c r="S1024" s="12" t="n">
        <f aca="false">IF($R$1024&gt;Assumptions!$B$4,$Q$1024/$R$1024&gt;Assumptions!$B$13,FALSE())</f>
        <v>1</v>
      </c>
      <c r="T1024" s="12" t="n">
        <f aca="false">IF($S$1024,($Q$1024+Assumptions!$B$14*Assumptions!$B$13)/($R$1024+Assumptions!$B$14),IF($R$1024&gt;Assumptions!$B$4,$Q$1024/$R$1024,Assumptions!$B$4))</f>
        <v>76.708027954747</v>
      </c>
      <c r="U1024" s="12" t="n">
        <f aca="false">IF($B$1024=1,$I$1024,$D$1010*$T$1024)</f>
        <v>61156861.339875</v>
      </c>
      <c r="V1024" s="12" t="n">
        <f aca="false">IF($C$1024=1,$J$1024,$AI$1010*$T$1024)</f>
        <v>470474903.289143</v>
      </c>
      <c r="W1024" s="12" t="n">
        <f aca="false">IF($D$1024=1,$K$1024,$AF$1010*$T$1024)</f>
        <v>132984977.008052</v>
      </c>
      <c r="X1024" s="12" t="n">
        <f aca="false">IF($E$1024=1,$L$1024,$AC$1010*$T$1024)</f>
        <v>184099267.091393</v>
      </c>
      <c r="Y1024" s="12" t="n">
        <f aca="false">IF($F$1024=1,$M$1024,$Z$1010*$T$1024)</f>
        <v>230124083.864241</v>
      </c>
      <c r="Z1024" s="12" t="n">
        <f aca="false">IF($G$1024=1,$N$1024,$W$1010*$T$1024)</f>
        <v>15000000</v>
      </c>
      <c r="AA1024" s="12" t="n">
        <f aca="false">IF($H$1024=1,$O$1024,$T$1010*$T$1024)</f>
        <v>5000000</v>
      </c>
      <c r="AB1024" s="12" t="n">
        <f aca="false">($J$1010+$O$1010)*$T$1024</f>
        <v>21517585.9277047</v>
      </c>
      <c r="AC1024" s="12" t="n">
        <f aca="false">Assumptions!$B$20*$T$1024</f>
        <v>690372251.592723</v>
      </c>
      <c r="AD1024" s="12" t="n">
        <f aca="false">IF($S$1024,Assumptions!$B$14*($T$1024-Assumptions!$B$13),Assumptions!$B$4)</f>
        <v>189270069.886868</v>
      </c>
      <c r="AE1024" s="12" t="n">
        <f aca="false">$U$1024+$V$1024+$W$1024+$X$1024+$Y$1024+$Z$1024+$AA$1024+$AB$1024+$AC$1024+$AD$1024</f>
        <v>2000000000</v>
      </c>
      <c r="AF1024" s="12" t="n">
        <f aca="false">IF(AND(IF($B$1024=1,$U$1024&gt;=INDEX($U$1021:$U$1148,1+$A$1024-Assumptions!$B$77),$U$1024&gt;INDEX($U$1021:$U$1148,1+$A$1024+Assumptions!$B$77)),IF($C$1024=1,$V$1024&gt;=INDEX($V$1021:$V$1148,1+$A$1024-Assumptions!$B$78),$V$1024&gt;INDEX($V$1021:$V$1148,1+$A$1024+Assumptions!$B$78)),IF($D$1024=1,$W$1024&gt;=INDEX($W$1021:$W$1148,1+$A$1024-Assumptions!$B$79),$W$1024&gt;INDEX($W$1021:$W$1148,1+$A$1024+Assumptions!$B$79)),IF($E$1024=1,$X$1024&gt;=INDEX($X$1021:$X$1148,1+$A$1024-Assumptions!$B$80),$X$1024&gt;INDEX($X$1021:$X$1148,1+$A$1024+Assumptions!$B$80)),IF($F$1024=1,$Y$1024&gt;=INDEX($Y$1021:$Y$1148,1+$A$1024-Assumptions!$B$81),$Y$1024&gt;INDEX($Y$1021:$Y$1148,1+$A$1024+Assumptions!$B$81)),IF($G$1024=1,$Z$1024&gt;=INDEX($Z$1021:$Z$1148,1+$A$1024-Assumptions!$B$82),$Z$1024&gt;INDEX($Z$1021:$Z$1148,1+$A$1024+Assumptions!$B$82)),IF($H$1024=1,$AA$1024&gt;=INDEX($AA$1021:$AA$1148,1+$A$1024-Assumptions!$B$83),$AA$1024&gt;INDEX($AA$1021:$AA$1148,1+$A$1024+Assumptions!$B$83))),1,0)</f>
        <v>0</v>
      </c>
    </row>
    <row r="1025" customFormat="false" ht="15" hidden="true" customHeight="false" outlineLevel="0" collapsed="false">
      <c r="A1025" s="6" t="n">
        <f aca="false">ROW()-ROW($A$1021)+Assumptions!$B$4</f>
        <v>4</v>
      </c>
      <c r="B1025" s="12" t="n">
        <f aca="false">MOD(QUOTIENT($A$1025,Assumptions!$B$77),2)</f>
        <v>0</v>
      </c>
      <c r="C1025" s="12" t="n">
        <f aca="false">MOD(QUOTIENT($A$1025,Assumptions!$B$78),2)</f>
        <v>0</v>
      </c>
      <c r="D1025" s="12" t="n">
        <f aca="false">MOD(QUOTIENT($A$1025,Assumptions!$B$79),2)</f>
        <v>0</v>
      </c>
      <c r="E1025" s="12" t="n">
        <f aca="false">MOD(QUOTIENT($A$1025,Assumptions!$B$80),2)</f>
        <v>0</v>
      </c>
      <c r="F1025" s="12" t="n">
        <f aca="false">MOD(QUOTIENT($A$1025,Assumptions!$B$81),2)</f>
        <v>1</v>
      </c>
      <c r="G1025" s="12" t="n">
        <f aca="false">MOD(QUOTIENT($A$1025,Assumptions!$B$82),2)</f>
        <v>0</v>
      </c>
      <c r="H1025" s="12" t="n">
        <f aca="false">MOD(QUOTIENT($A$1025,Assumptions!$B$83),2)</f>
        <v>0</v>
      </c>
      <c r="I1025" s="12" t="n">
        <f aca="false">IF($B$1025=1,MIN(Assumptions!$B$67,MAX(Assumptions!$B$4,Assumptions!$B$26-(Assumptions!$B$4))),Assumptions!$B$4)</f>
        <v>0</v>
      </c>
      <c r="J1025" s="12" t="n">
        <f aca="false">IF($C$1025=1,MIN(Assumptions!$B$66,MAX(Assumptions!$B$4,Assumptions!$B$26-($I$1025))),Assumptions!$B$4)</f>
        <v>0</v>
      </c>
      <c r="K1025" s="12" t="n">
        <f aca="false">IF($D$1025=1,MIN(Assumptions!$B$61,MAX(Assumptions!$B$4,Assumptions!$B$26-($I$1025+$J$1025))),Assumptions!$B$4)</f>
        <v>0</v>
      </c>
      <c r="L1025" s="12" t="n">
        <f aca="false">IF($E$1025=1,MIN(Assumptions!$B$56,MAX(Assumptions!$B$4,Assumptions!$B$26-($I$1025+$J$1025+$K$1025))),Assumptions!$B$4)</f>
        <v>0</v>
      </c>
      <c r="M1025" s="12" t="n">
        <f aca="false">IF($F$1025=1,MIN(Assumptions!$B$51,MAX(Assumptions!$B$4,Assumptions!$B$26-($I$1025+$J$1025+$K$1025+$L$1025))),Assumptions!$B$4)</f>
        <v>30000000</v>
      </c>
      <c r="N1025" s="12" t="n">
        <f aca="false">IF($G$1025=1,MIN(Assumptions!$B$46,MAX(Assumptions!$B$4,Assumptions!$B$26-($I$1025+$J$1025+$K$1025+$L$1025+$M$1025))),Assumptions!$B$4)</f>
        <v>0</v>
      </c>
      <c r="O1025" s="12" t="n">
        <f aca="false">IF($H$1025=1,MIN(Assumptions!$B$41,MAX(Assumptions!$B$4,Assumptions!$B$26-($I$1025+$J$1025+$K$1025+$L$1025+$M$1025+$N$1025))),Assumptions!$B$4)</f>
        <v>0</v>
      </c>
      <c r="P1025" s="12" t="n">
        <f aca="false">$I$1025+$J$1025+$K$1025+$L$1025+$M$1025+$N$1025+$O$1025</f>
        <v>30000000</v>
      </c>
      <c r="Q1025" s="12" t="n">
        <f aca="false">MAX(Assumptions!$B$4,Assumptions!$B$26-$P$1025)</f>
        <v>1970000000</v>
      </c>
      <c r="R1025" s="12" t="n">
        <f aca="false">$J$1010+$O$1010+Assumptions!$B$20+IF($B$1025=0,$D$1010,Assumptions!$B$4)+IF($C$1025=0,$AI$1010,Assumptions!$B$4)+IF($D$1025=0,$AF$1010,Assumptions!$B$4)+IF($E$1025=0,$AC$1010,Assumptions!$B$4)+IF($F$1025=0,$Z$1010,Assumptions!$B$4)+IF($G$1025=0,$W$1010,Assumptions!$B$4)+IF($H$1025=0,$T$1010,Assumptions!$B$4)</f>
        <v>30344752.5358044</v>
      </c>
      <c r="S1025" s="12" t="n">
        <f aca="false">IF($R$1025&gt;Assumptions!$B$4,$Q$1025/$R$1025&gt;Assumptions!$B$13,FALSE())</f>
        <v>1</v>
      </c>
      <c r="T1025" s="12" t="n">
        <f aca="false">IF($S$1025,($Q$1025+Assumptions!$B$14*Assumptions!$B$13)/($R$1025+Assumptions!$B$14),IF($R$1025&gt;Assumptions!$B$4,$Q$1025/$R$1025,Assumptions!$B$4))</f>
        <v>60.0552553364425</v>
      </c>
      <c r="U1025" s="12" t="n">
        <f aca="false">IF($B$1025=1,$I$1025,$D$1010*$T$1025)</f>
        <v>47880137.4675976</v>
      </c>
      <c r="V1025" s="12" t="n">
        <f aca="false">IF($C$1025=1,$J$1025,$AI$1010*$T$1025)</f>
        <v>368338115.315466</v>
      </c>
      <c r="W1025" s="12" t="n">
        <f aca="false">IF($D$1025=1,$K$1025,$AF$1010*$T$1025)</f>
        <v>104114875.105915</v>
      </c>
      <c r="X1025" s="12" t="n">
        <f aca="false">IF($E$1025=1,$L$1025,$AC$1010*$T$1025)</f>
        <v>144132612.807462</v>
      </c>
      <c r="Y1025" s="12" t="n">
        <f aca="false">IF($F$1025=1,$M$1025,$Z$1010*$T$1025)</f>
        <v>30000000</v>
      </c>
      <c r="Z1025" s="12" t="n">
        <f aca="false">IF($G$1025=1,$N$1025,$W$1010*$T$1025)</f>
        <v>300276276.682213</v>
      </c>
      <c r="AA1025" s="12" t="n">
        <f aca="false">IF($H$1025=1,$O$1025,$T$1010*$T$1025)</f>
        <v>300276276.682213</v>
      </c>
      <c r="AB1025" s="12" t="n">
        <f aca="false">($J$1010+$O$1010)*$T$1025</f>
        <v>16846269.5700442</v>
      </c>
      <c r="AC1025" s="12" t="n">
        <f aca="false">Assumptions!$B$20*$T$1025</f>
        <v>540497298.027983</v>
      </c>
      <c r="AD1025" s="12" t="n">
        <f aca="false">IF($S$1025,Assumptions!$B$14*($T$1025-Assumptions!$B$13),Assumptions!$B$4)</f>
        <v>147638138.341106</v>
      </c>
      <c r="AE1025" s="12" t="n">
        <f aca="false">$U$1025+$V$1025+$W$1025+$X$1025+$Y$1025+$Z$1025+$AA$1025+$AB$1025+$AC$1025+$AD$1025</f>
        <v>2000000000</v>
      </c>
      <c r="AF1025" s="12" t="n">
        <f aca="false">IF(AND(IF($B$1025=1,$U$1025&gt;=INDEX($U$1021:$U$1148,1+$A$1025-Assumptions!$B$77),$U$1025&gt;INDEX($U$1021:$U$1148,1+$A$1025+Assumptions!$B$77)),IF($C$1025=1,$V$1025&gt;=INDEX($V$1021:$V$1148,1+$A$1025-Assumptions!$B$78),$V$1025&gt;INDEX($V$1021:$V$1148,1+$A$1025+Assumptions!$B$78)),IF($D$1025=1,$W$1025&gt;=INDEX($W$1021:$W$1148,1+$A$1025-Assumptions!$B$79),$W$1025&gt;INDEX($W$1021:$W$1148,1+$A$1025+Assumptions!$B$79)),IF($E$1025=1,$X$1025&gt;=INDEX($X$1021:$X$1148,1+$A$1025-Assumptions!$B$80),$X$1025&gt;INDEX($X$1021:$X$1148,1+$A$1025+Assumptions!$B$80)),IF($F$1025=1,$Y$1025&gt;=INDEX($Y$1021:$Y$1148,1+$A$1025-Assumptions!$B$81),$Y$1025&gt;INDEX($Y$1021:$Y$1148,1+$A$1025+Assumptions!$B$81)),IF($G$1025=1,$Z$1025&gt;=INDEX($Z$1021:$Z$1148,1+$A$1025-Assumptions!$B$82),$Z$1025&gt;INDEX($Z$1021:$Z$1148,1+$A$1025+Assumptions!$B$82)),IF($H$1025=1,$AA$1025&gt;=INDEX($AA$1021:$AA$1148,1+$A$1025-Assumptions!$B$83),$AA$1025&gt;INDEX($AA$1021:$AA$1148,1+$A$1025+Assumptions!$B$83))),1,0)</f>
        <v>0</v>
      </c>
    </row>
    <row r="1026" customFormat="false" ht="15" hidden="true" customHeight="false" outlineLevel="0" collapsed="false">
      <c r="A1026" s="6" t="n">
        <f aca="false">ROW()-ROW($A$1021)+Assumptions!$B$4</f>
        <v>5</v>
      </c>
      <c r="B1026" s="12" t="n">
        <f aca="false">MOD(QUOTIENT($A$1026,Assumptions!$B$77),2)</f>
        <v>0</v>
      </c>
      <c r="C1026" s="12" t="n">
        <f aca="false">MOD(QUOTIENT($A$1026,Assumptions!$B$78),2)</f>
        <v>0</v>
      </c>
      <c r="D1026" s="12" t="n">
        <f aca="false">MOD(QUOTIENT($A$1026,Assumptions!$B$79),2)</f>
        <v>0</v>
      </c>
      <c r="E1026" s="12" t="n">
        <f aca="false">MOD(QUOTIENT($A$1026,Assumptions!$B$80),2)</f>
        <v>0</v>
      </c>
      <c r="F1026" s="12" t="n">
        <f aca="false">MOD(QUOTIENT($A$1026,Assumptions!$B$81),2)</f>
        <v>1</v>
      </c>
      <c r="G1026" s="12" t="n">
        <f aca="false">MOD(QUOTIENT($A$1026,Assumptions!$B$82),2)</f>
        <v>0</v>
      </c>
      <c r="H1026" s="12" t="n">
        <f aca="false">MOD(QUOTIENT($A$1026,Assumptions!$B$83),2)</f>
        <v>1</v>
      </c>
      <c r="I1026" s="12" t="n">
        <f aca="false">IF($B$1026=1,MIN(Assumptions!$B$67,MAX(Assumptions!$B$4,Assumptions!$B$26-(Assumptions!$B$4))),Assumptions!$B$4)</f>
        <v>0</v>
      </c>
      <c r="J1026" s="12" t="n">
        <f aca="false">IF($C$1026=1,MIN(Assumptions!$B$66,MAX(Assumptions!$B$4,Assumptions!$B$26-($I$1026))),Assumptions!$B$4)</f>
        <v>0</v>
      </c>
      <c r="K1026" s="12" t="n">
        <f aca="false">IF($D$1026=1,MIN(Assumptions!$B$61,MAX(Assumptions!$B$4,Assumptions!$B$26-($I$1026+$J$1026))),Assumptions!$B$4)</f>
        <v>0</v>
      </c>
      <c r="L1026" s="12" t="n">
        <f aca="false">IF($E$1026=1,MIN(Assumptions!$B$56,MAX(Assumptions!$B$4,Assumptions!$B$26-($I$1026+$J$1026+$K$1026))),Assumptions!$B$4)</f>
        <v>0</v>
      </c>
      <c r="M1026" s="12" t="n">
        <f aca="false">IF($F$1026=1,MIN(Assumptions!$B$51,MAX(Assumptions!$B$4,Assumptions!$B$26-($I$1026+$J$1026+$K$1026+$L$1026))),Assumptions!$B$4)</f>
        <v>30000000</v>
      </c>
      <c r="N1026" s="12" t="n">
        <f aca="false">IF($G$1026=1,MIN(Assumptions!$B$46,MAX(Assumptions!$B$4,Assumptions!$B$26-($I$1026+$J$1026+$K$1026+$L$1026+$M$1026))),Assumptions!$B$4)</f>
        <v>0</v>
      </c>
      <c r="O1026" s="12" t="n">
        <f aca="false">IF($H$1026=1,MIN(Assumptions!$B$41,MAX(Assumptions!$B$4,Assumptions!$B$26-($I$1026+$J$1026+$K$1026+$L$1026+$M$1026+$N$1026))),Assumptions!$B$4)</f>
        <v>5000000</v>
      </c>
      <c r="P1026" s="12" t="n">
        <f aca="false">$I$1026+$J$1026+$K$1026+$L$1026+$M$1026+$N$1026+$O$1026</f>
        <v>35000000</v>
      </c>
      <c r="Q1026" s="12" t="n">
        <f aca="false">MAX(Assumptions!$B$4,Assumptions!$B$26-$P$1026)</f>
        <v>1965000000</v>
      </c>
      <c r="R1026" s="12" t="n">
        <f aca="false">$J$1010+$O$1010+Assumptions!$B$20+IF($B$1026=0,$D$1010,Assumptions!$B$4)+IF($C$1026=0,$AI$1010,Assumptions!$B$4)+IF($D$1026=0,$AF$1010,Assumptions!$B$4)+IF($E$1026=0,$AC$1010,Assumptions!$B$4)+IF($F$1026=0,$Z$1010,Assumptions!$B$4)+IF($G$1026=0,$W$1010,Assumptions!$B$4)+IF($H$1026=0,$T$1010,Assumptions!$B$4)</f>
        <v>25344752.5358044</v>
      </c>
      <c r="S1026" s="12" t="n">
        <f aca="false">IF($R$1026&gt;Assumptions!$B$4,$Q$1026/$R$1026&gt;Assumptions!$B$13,FALSE())</f>
        <v>1</v>
      </c>
      <c r="T1026" s="12" t="n">
        <f aca="false">IF($S$1026,($Q$1026+Assumptions!$B$14*Assumptions!$B$13)/($R$1026+Assumptions!$B$14),IF($R$1026&gt;Assumptions!$B$4,$Q$1026/$R$1026,Assumptions!$B$4))</f>
        <v>70.6596331739733</v>
      </c>
      <c r="U1026" s="12" t="n">
        <f aca="false">IF($B$1026=1,$I$1026,$D$1010*$T$1026)</f>
        <v>56334669.3112282</v>
      </c>
      <c r="V1026" s="12" t="n">
        <f aca="false">IF($C$1026=1,$J$1026,$AI$1010*$T$1026)</f>
        <v>433378160.934904</v>
      </c>
      <c r="W1026" s="12" t="n">
        <f aca="false">IF($D$1026=1,$K$1026,$AF$1010*$T$1026)</f>
        <v>122499169.168861</v>
      </c>
      <c r="X1026" s="12" t="n">
        <f aca="false">IF($E$1026=1,$L$1026,$AC$1010*$T$1026)</f>
        <v>169583119.617536</v>
      </c>
      <c r="Y1026" s="12" t="n">
        <f aca="false">IF($F$1026=1,$M$1026,$Z$1010*$T$1026)</f>
        <v>30000000</v>
      </c>
      <c r="Z1026" s="12" t="n">
        <f aca="false">IF($G$1026=1,$N$1026,$W$1010*$T$1026)</f>
        <v>353298165.869867</v>
      </c>
      <c r="AA1026" s="12" t="n">
        <f aca="false">IF($H$1026=1,$O$1026,$T$1010*$T$1026)</f>
        <v>5000000</v>
      </c>
      <c r="AB1026" s="12" t="n">
        <f aca="false">($J$1010+$O$1010)*$T$1026</f>
        <v>19820933.5969114</v>
      </c>
      <c r="AC1026" s="12" t="n">
        <f aca="false">Assumptions!$B$20*$T$1026</f>
        <v>635936698.56576</v>
      </c>
      <c r="AD1026" s="12" t="n">
        <f aca="false">IF($S$1026,Assumptions!$B$14*($T$1026-Assumptions!$B$13),Assumptions!$B$4)</f>
        <v>174149082.934933</v>
      </c>
      <c r="AE1026" s="12" t="n">
        <f aca="false">$U$1026+$V$1026+$W$1026+$X$1026+$Y$1026+$Z$1026+$AA$1026+$AB$1026+$AC$1026+$AD$1026</f>
        <v>2000000000</v>
      </c>
      <c r="AF1026" s="12" t="n">
        <f aca="false">IF(AND(IF($B$1026=1,$U$1026&gt;=INDEX($U$1021:$U$1148,1+$A$1026-Assumptions!$B$77),$U$1026&gt;INDEX($U$1021:$U$1148,1+$A$1026+Assumptions!$B$77)),IF($C$1026=1,$V$1026&gt;=INDEX($V$1021:$V$1148,1+$A$1026-Assumptions!$B$78),$V$1026&gt;INDEX($V$1021:$V$1148,1+$A$1026+Assumptions!$B$78)),IF($D$1026=1,$W$1026&gt;=INDEX($W$1021:$W$1148,1+$A$1026-Assumptions!$B$79),$W$1026&gt;INDEX($W$1021:$W$1148,1+$A$1026+Assumptions!$B$79)),IF($E$1026=1,$X$1026&gt;=INDEX($X$1021:$X$1148,1+$A$1026-Assumptions!$B$80),$X$1026&gt;INDEX($X$1021:$X$1148,1+$A$1026+Assumptions!$B$80)),IF($F$1026=1,$Y$1026&gt;=INDEX($Y$1021:$Y$1148,1+$A$1026-Assumptions!$B$81),$Y$1026&gt;INDEX($Y$1021:$Y$1148,1+$A$1026+Assumptions!$B$81)),IF($G$1026=1,$Z$1026&gt;=INDEX($Z$1021:$Z$1148,1+$A$1026-Assumptions!$B$82),$Z$1026&gt;INDEX($Z$1021:$Z$1148,1+$A$1026+Assumptions!$B$82)),IF($H$1026=1,$AA$1026&gt;=INDEX($AA$1021:$AA$1148,1+$A$1026-Assumptions!$B$83),$AA$1026&gt;INDEX($AA$1021:$AA$1148,1+$A$1026+Assumptions!$B$83))),1,0)</f>
        <v>0</v>
      </c>
    </row>
    <row r="1027" customFormat="false" ht="15" hidden="true" customHeight="false" outlineLevel="0" collapsed="false">
      <c r="A1027" s="6" t="n">
        <f aca="false">ROW()-ROW($A$1021)+Assumptions!$B$4</f>
        <v>6</v>
      </c>
      <c r="B1027" s="12" t="n">
        <f aca="false">MOD(QUOTIENT($A$1027,Assumptions!$B$77),2)</f>
        <v>0</v>
      </c>
      <c r="C1027" s="12" t="n">
        <f aca="false">MOD(QUOTIENT($A$1027,Assumptions!$B$78),2)</f>
        <v>0</v>
      </c>
      <c r="D1027" s="12" t="n">
        <f aca="false">MOD(QUOTIENT($A$1027,Assumptions!$B$79),2)</f>
        <v>0</v>
      </c>
      <c r="E1027" s="12" t="n">
        <f aca="false">MOD(QUOTIENT($A$1027,Assumptions!$B$80),2)</f>
        <v>0</v>
      </c>
      <c r="F1027" s="12" t="n">
        <f aca="false">MOD(QUOTIENT($A$1027,Assumptions!$B$81),2)</f>
        <v>1</v>
      </c>
      <c r="G1027" s="12" t="n">
        <f aca="false">MOD(QUOTIENT($A$1027,Assumptions!$B$82),2)</f>
        <v>1</v>
      </c>
      <c r="H1027" s="12" t="n">
        <f aca="false">MOD(QUOTIENT($A$1027,Assumptions!$B$83),2)</f>
        <v>0</v>
      </c>
      <c r="I1027" s="12" t="n">
        <f aca="false">IF($B$1027=1,MIN(Assumptions!$B$67,MAX(Assumptions!$B$4,Assumptions!$B$26-(Assumptions!$B$4))),Assumptions!$B$4)</f>
        <v>0</v>
      </c>
      <c r="J1027" s="12" t="n">
        <f aca="false">IF($C$1027=1,MIN(Assumptions!$B$66,MAX(Assumptions!$B$4,Assumptions!$B$26-($I$1027))),Assumptions!$B$4)</f>
        <v>0</v>
      </c>
      <c r="K1027" s="12" t="n">
        <f aca="false">IF($D$1027=1,MIN(Assumptions!$B$61,MAX(Assumptions!$B$4,Assumptions!$B$26-($I$1027+$J$1027))),Assumptions!$B$4)</f>
        <v>0</v>
      </c>
      <c r="L1027" s="12" t="n">
        <f aca="false">IF($E$1027=1,MIN(Assumptions!$B$56,MAX(Assumptions!$B$4,Assumptions!$B$26-($I$1027+$J$1027+$K$1027))),Assumptions!$B$4)</f>
        <v>0</v>
      </c>
      <c r="M1027" s="12" t="n">
        <f aca="false">IF($F$1027=1,MIN(Assumptions!$B$51,MAX(Assumptions!$B$4,Assumptions!$B$26-($I$1027+$J$1027+$K$1027+$L$1027))),Assumptions!$B$4)</f>
        <v>30000000</v>
      </c>
      <c r="N1027" s="12" t="n">
        <f aca="false">IF($G$1027=1,MIN(Assumptions!$B$46,MAX(Assumptions!$B$4,Assumptions!$B$26-($I$1027+$J$1027+$K$1027+$L$1027+$M$1027))),Assumptions!$B$4)</f>
        <v>15000000</v>
      </c>
      <c r="O1027" s="12" t="n">
        <f aca="false">IF($H$1027=1,MIN(Assumptions!$B$41,MAX(Assumptions!$B$4,Assumptions!$B$26-($I$1027+$J$1027+$K$1027+$L$1027+$M$1027+$N$1027))),Assumptions!$B$4)</f>
        <v>0</v>
      </c>
      <c r="P1027" s="12" t="n">
        <f aca="false">$I$1027+$J$1027+$K$1027+$L$1027+$M$1027+$N$1027+$O$1027</f>
        <v>45000000</v>
      </c>
      <c r="Q1027" s="12" t="n">
        <f aca="false">MAX(Assumptions!$B$4,Assumptions!$B$26-$P$1027)</f>
        <v>1955000000</v>
      </c>
      <c r="R1027" s="12" t="n">
        <f aca="false">$J$1010+$O$1010+Assumptions!$B$20+IF($B$1027=0,$D$1010,Assumptions!$B$4)+IF($C$1027=0,$AI$1010,Assumptions!$B$4)+IF($D$1027=0,$AF$1010,Assumptions!$B$4)+IF($E$1027=0,$AC$1010,Assumptions!$B$4)+IF($F$1027=0,$Z$1010,Assumptions!$B$4)+IF($G$1027=0,$W$1010,Assumptions!$B$4)+IF($H$1027=0,$T$1010,Assumptions!$B$4)</f>
        <v>25344752.5358044</v>
      </c>
      <c r="S1027" s="12" t="n">
        <f aca="false">IF($R$1027&gt;Assumptions!$B$4,$Q$1027/$R$1027&gt;Assumptions!$B$13,FALSE())</f>
        <v>1</v>
      </c>
      <c r="T1027" s="12" t="n">
        <f aca="false">IF($S$1027,($Q$1027+Assumptions!$B$14*Assumptions!$B$13)/($R$1027+Assumptions!$B$14),IF($R$1027&gt;Assumptions!$B$4,$Q$1027/$R$1027,Assumptions!$B$4))</f>
        <v>70.3004990790611</v>
      </c>
      <c r="U1027" s="12" t="n">
        <f aca="false">IF($B$1027=1,$I$1027,$D$1010*$T$1027)</f>
        <v>56048343.1647925</v>
      </c>
      <c r="V1027" s="12" t="n">
        <f aca="false">IF($C$1027=1,$J$1027,$AI$1010*$T$1027)</f>
        <v>431175476.508297</v>
      </c>
      <c r="W1027" s="12" t="n">
        <f aca="false">IF($D$1027=1,$K$1027,$AF$1010*$T$1027)</f>
        <v>121876555.856694</v>
      </c>
      <c r="X1027" s="12" t="n">
        <f aca="false">IF($E$1027=1,$L$1027,$AC$1010*$T$1027)</f>
        <v>168721197.789747</v>
      </c>
      <c r="Y1027" s="12" t="n">
        <f aca="false">IF($F$1027=1,$M$1027,$Z$1010*$T$1027)</f>
        <v>30000000</v>
      </c>
      <c r="Z1027" s="12" t="n">
        <f aca="false">IF($G$1027=1,$N$1027,$W$1010*$T$1027)</f>
        <v>15000000</v>
      </c>
      <c r="AA1027" s="12" t="n">
        <f aca="false">IF($H$1027=1,$O$1027,$T$1010*$T$1027)</f>
        <v>351502495.395306</v>
      </c>
      <c r="AB1027" s="12" t="n">
        <f aca="false">($J$1010+$O$1010)*$T$1027</f>
        <v>19720191.8759615</v>
      </c>
      <c r="AC1027" s="12" t="n">
        <f aca="false">Assumptions!$B$20*$T$1027</f>
        <v>632704491.71155</v>
      </c>
      <c r="AD1027" s="12" t="n">
        <f aca="false">IF($S$1027,Assumptions!$B$14*($T$1027-Assumptions!$B$13),Assumptions!$B$4)</f>
        <v>173251247.697653</v>
      </c>
      <c r="AE1027" s="12" t="n">
        <f aca="false">$U$1027+$V$1027+$W$1027+$X$1027+$Y$1027+$Z$1027+$AA$1027+$AB$1027+$AC$1027+$AD$1027</f>
        <v>2000000000</v>
      </c>
      <c r="AF1027" s="12" t="n">
        <f aca="false">IF(AND(IF($B$1027=1,$U$1027&gt;=INDEX($U$1021:$U$1148,1+$A$1027-Assumptions!$B$77),$U$1027&gt;INDEX($U$1021:$U$1148,1+$A$1027+Assumptions!$B$77)),IF($C$1027=1,$V$1027&gt;=INDEX($V$1021:$V$1148,1+$A$1027-Assumptions!$B$78),$V$1027&gt;INDEX($V$1021:$V$1148,1+$A$1027+Assumptions!$B$78)),IF($D$1027=1,$W$1027&gt;=INDEX($W$1021:$W$1148,1+$A$1027-Assumptions!$B$79),$W$1027&gt;INDEX($W$1021:$W$1148,1+$A$1027+Assumptions!$B$79)),IF($E$1027=1,$X$1027&gt;=INDEX($X$1021:$X$1148,1+$A$1027-Assumptions!$B$80),$X$1027&gt;INDEX($X$1021:$X$1148,1+$A$1027+Assumptions!$B$80)),IF($F$1027=1,$Y$1027&gt;=INDEX($Y$1021:$Y$1148,1+$A$1027-Assumptions!$B$81),$Y$1027&gt;INDEX($Y$1021:$Y$1148,1+$A$1027+Assumptions!$B$81)),IF($G$1027=1,$Z$1027&gt;=INDEX($Z$1021:$Z$1148,1+$A$1027-Assumptions!$B$82),$Z$1027&gt;INDEX($Z$1021:$Z$1148,1+$A$1027+Assumptions!$B$82)),IF($H$1027=1,$AA$1027&gt;=INDEX($AA$1021:$AA$1148,1+$A$1027-Assumptions!$B$83),$AA$1027&gt;INDEX($AA$1021:$AA$1148,1+$A$1027+Assumptions!$B$83))),1,0)</f>
        <v>0</v>
      </c>
    </row>
    <row r="1028" customFormat="false" ht="15" hidden="true" customHeight="false" outlineLevel="0" collapsed="false">
      <c r="A1028" s="6" t="n">
        <f aca="false">ROW()-ROW($A$1021)+Assumptions!$B$4</f>
        <v>7</v>
      </c>
      <c r="B1028" s="12" t="n">
        <f aca="false">MOD(QUOTIENT($A$1028,Assumptions!$B$77),2)</f>
        <v>0</v>
      </c>
      <c r="C1028" s="12" t="n">
        <f aca="false">MOD(QUOTIENT($A$1028,Assumptions!$B$78),2)</f>
        <v>0</v>
      </c>
      <c r="D1028" s="12" t="n">
        <f aca="false">MOD(QUOTIENT($A$1028,Assumptions!$B$79),2)</f>
        <v>0</v>
      </c>
      <c r="E1028" s="12" t="n">
        <f aca="false">MOD(QUOTIENT($A$1028,Assumptions!$B$80),2)</f>
        <v>0</v>
      </c>
      <c r="F1028" s="12" t="n">
        <f aca="false">MOD(QUOTIENT($A$1028,Assumptions!$B$81),2)</f>
        <v>1</v>
      </c>
      <c r="G1028" s="12" t="n">
        <f aca="false">MOD(QUOTIENT($A$1028,Assumptions!$B$82),2)</f>
        <v>1</v>
      </c>
      <c r="H1028" s="12" t="n">
        <f aca="false">MOD(QUOTIENT($A$1028,Assumptions!$B$83),2)</f>
        <v>1</v>
      </c>
      <c r="I1028" s="12" t="n">
        <f aca="false">IF($B$1028=1,MIN(Assumptions!$B$67,MAX(Assumptions!$B$4,Assumptions!$B$26-(Assumptions!$B$4))),Assumptions!$B$4)</f>
        <v>0</v>
      </c>
      <c r="J1028" s="12" t="n">
        <f aca="false">IF($C$1028=1,MIN(Assumptions!$B$66,MAX(Assumptions!$B$4,Assumptions!$B$26-($I$1028))),Assumptions!$B$4)</f>
        <v>0</v>
      </c>
      <c r="K1028" s="12" t="n">
        <f aca="false">IF($D$1028=1,MIN(Assumptions!$B$61,MAX(Assumptions!$B$4,Assumptions!$B$26-($I$1028+$J$1028))),Assumptions!$B$4)</f>
        <v>0</v>
      </c>
      <c r="L1028" s="12" t="n">
        <f aca="false">IF($E$1028=1,MIN(Assumptions!$B$56,MAX(Assumptions!$B$4,Assumptions!$B$26-($I$1028+$J$1028+$K$1028))),Assumptions!$B$4)</f>
        <v>0</v>
      </c>
      <c r="M1028" s="12" t="n">
        <f aca="false">IF($F$1028=1,MIN(Assumptions!$B$51,MAX(Assumptions!$B$4,Assumptions!$B$26-($I$1028+$J$1028+$K$1028+$L$1028))),Assumptions!$B$4)</f>
        <v>30000000</v>
      </c>
      <c r="N1028" s="12" t="n">
        <f aca="false">IF($G$1028=1,MIN(Assumptions!$B$46,MAX(Assumptions!$B$4,Assumptions!$B$26-($I$1028+$J$1028+$K$1028+$L$1028+$M$1028))),Assumptions!$B$4)</f>
        <v>15000000</v>
      </c>
      <c r="O1028" s="12" t="n">
        <f aca="false">IF($H$1028=1,MIN(Assumptions!$B$41,MAX(Assumptions!$B$4,Assumptions!$B$26-($I$1028+$J$1028+$K$1028+$L$1028+$M$1028+$N$1028))),Assumptions!$B$4)</f>
        <v>5000000</v>
      </c>
      <c r="P1028" s="12" t="n">
        <f aca="false">$I$1028+$J$1028+$K$1028+$L$1028+$M$1028+$N$1028+$O$1028</f>
        <v>50000000</v>
      </c>
      <c r="Q1028" s="12" t="n">
        <f aca="false">MAX(Assumptions!$B$4,Assumptions!$B$26-$P$1028)</f>
        <v>1950000000</v>
      </c>
      <c r="R1028" s="12" t="n">
        <f aca="false">$J$1010+$O$1010+Assumptions!$B$20+IF($B$1028=0,$D$1010,Assumptions!$B$4)+IF($C$1028=0,$AI$1010,Assumptions!$B$4)+IF($D$1028=0,$AF$1010,Assumptions!$B$4)+IF($E$1028=0,$AC$1010,Assumptions!$B$4)+IF($F$1028=0,$Z$1010,Assumptions!$B$4)+IF($G$1028=0,$W$1010,Assumptions!$B$4)+IF($H$1028=0,$T$1010,Assumptions!$B$4)</f>
        <v>20344752.5358044</v>
      </c>
      <c r="S1028" s="12" t="n">
        <f aca="false">IF($R$1028&gt;Assumptions!$B$4,$Q$1028/$R$1028&gt;Assumptions!$B$13,FALSE())</f>
        <v>1</v>
      </c>
      <c r="T1028" s="12" t="n">
        <f aca="false">IF($S$1028,($Q$1028+Assumptions!$B$14*Assumptions!$B$13)/($R$1028+Assumptions!$B$14),IF($R$1028&gt;Assumptions!$B$4,$Q$1028/$R$1028,Assumptions!$B$4))</f>
        <v>85.468205310601</v>
      </c>
      <c r="U1028" s="12" t="n">
        <f aca="false">IF($B$1028=1,$I$1028,$D$1010*$T$1028)</f>
        <v>68141071.0262553</v>
      </c>
      <c r="V1028" s="12" t="n">
        <f aca="false">IF($C$1028=1,$J$1028,$AI$1010*$T$1028)</f>
        <v>524203876.698844</v>
      </c>
      <c r="W1028" s="12" t="n">
        <f aca="false">IF($D$1028=1,$K$1028,$AF$1010*$T$1028)</f>
        <v>148172070.397312</v>
      </c>
      <c r="X1028" s="12" t="n">
        <f aca="false">IF($E$1028=1,$L$1028,$AC$1010*$T$1028)</f>
        <v>205123692.745442</v>
      </c>
      <c r="Y1028" s="12" t="n">
        <f aca="false">IF($F$1028=1,$M$1028,$Z$1010*$T$1028)</f>
        <v>30000000</v>
      </c>
      <c r="Z1028" s="12" t="n">
        <f aca="false">IF($G$1028=1,$N$1028,$W$1010*$T$1028)</f>
        <v>15000000</v>
      </c>
      <c r="AA1028" s="12" t="n">
        <f aca="false">IF($H$1028=1,$O$1028,$T$1010*$T$1028)</f>
        <v>5000000</v>
      </c>
      <c r="AB1028" s="12" t="n">
        <f aca="false">($J$1010+$O$1010)*$T$1028</f>
        <v>23974928.0602352</v>
      </c>
      <c r="AC1028" s="12" t="n">
        <f aca="false">Assumptions!$B$20*$T$1028</f>
        <v>769213847.795409</v>
      </c>
      <c r="AD1028" s="12" t="n">
        <f aca="false">IF($S$1028,Assumptions!$B$14*($T$1028-Assumptions!$B$13),Assumptions!$B$4)</f>
        <v>211170513.276502</v>
      </c>
      <c r="AE1028" s="12" t="n">
        <f aca="false">$U$1028+$V$1028+$W$1028+$X$1028+$Y$1028+$Z$1028+$AA$1028+$AB$1028+$AC$1028+$AD$1028</f>
        <v>2000000000</v>
      </c>
      <c r="AF1028" s="12" t="n">
        <f aca="false">IF(AND(IF($B$1028=1,$U$1028&gt;=INDEX($U$1021:$U$1148,1+$A$1028-Assumptions!$B$77),$U$1028&gt;INDEX($U$1021:$U$1148,1+$A$1028+Assumptions!$B$77)),IF($C$1028=1,$V$1028&gt;=INDEX($V$1021:$V$1148,1+$A$1028-Assumptions!$B$78),$V$1028&gt;INDEX($V$1021:$V$1148,1+$A$1028+Assumptions!$B$78)),IF($D$1028=1,$W$1028&gt;=INDEX($W$1021:$W$1148,1+$A$1028-Assumptions!$B$79),$W$1028&gt;INDEX($W$1021:$W$1148,1+$A$1028+Assumptions!$B$79)),IF($E$1028=1,$X$1028&gt;=INDEX($X$1021:$X$1148,1+$A$1028-Assumptions!$B$80),$X$1028&gt;INDEX($X$1021:$X$1148,1+$A$1028+Assumptions!$B$80)),IF($F$1028=1,$Y$1028&gt;=INDEX($Y$1021:$Y$1148,1+$A$1028-Assumptions!$B$81),$Y$1028&gt;INDEX($Y$1021:$Y$1148,1+$A$1028+Assumptions!$B$81)),IF($G$1028=1,$Z$1028&gt;=INDEX($Z$1021:$Z$1148,1+$A$1028-Assumptions!$B$82),$Z$1028&gt;INDEX($Z$1021:$Z$1148,1+$A$1028+Assumptions!$B$82)),IF($H$1028=1,$AA$1028&gt;=INDEX($AA$1021:$AA$1148,1+$A$1028-Assumptions!$B$83),$AA$1028&gt;INDEX($AA$1021:$AA$1148,1+$A$1028+Assumptions!$B$83))),1,0)</f>
        <v>0</v>
      </c>
    </row>
    <row r="1029" customFormat="false" ht="15" hidden="true" customHeight="false" outlineLevel="0" collapsed="false">
      <c r="A1029" s="6" t="n">
        <f aca="false">ROW()-ROW($A$1021)+Assumptions!$B$4</f>
        <v>8</v>
      </c>
      <c r="B1029" s="12" t="n">
        <f aca="false">MOD(QUOTIENT($A$1029,Assumptions!$B$77),2)</f>
        <v>0</v>
      </c>
      <c r="C1029" s="12" t="n">
        <f aca="false">MOD(QUOTIENT($A$1029,Assumptions!$B$78),2)</f>
        <v>0</v>
      </c>
      <c r="D1029" s="12" t="n">
        <f aca="false">MOD(QUOTIENT($A$1029,Assumptions!$B$79),2)</f>
        <v>0</v>
      </c>
      <c r="E1029" s="12" t="n">
        <f aca="false">MOD(QUOTIENT($A$1029,Assumptions!$B$80),2)</f>
        <v>1</v>
      </c>
      <c r="F1029" s="12" t="n">
        <f aca="false">MOD(QUOTIENT($A$1029,Assumptions!$B$81),2)</f>
        <v>0</v>
      </c>
      <c r="G1029" s="12" t="n">
        <f aca="false">MOD(QUOTIENT($A$1029,Assumptions!$B$82),2)</f>
        <v>0</v>
      </c>
      <c r="H1029" s="12" t="n">
        <f aca="false">MOD(QUOTIENT($A$1029,Assumptions!$B$83),2)</f>
        <v>0</v>
      </c>
      <c r="I1029" s="12" t="n">
        <f aca="false">IF($B$1029=1,MIN(Assumptions!$B$67,MAX(Assumptions!$B$4,Assumptions!$B$26-(Assumptions!$B$4))),Assumptions!$B$4)</f>
        <v>0</v>
      </c>
      <c r="J1029" s="12" t="n">
        <f aca="false">IF($C$1029=1,MIN(Assumptions!$B$66,MAX(Assumptions!$B$4,Assumptions!$B$26-($I$1029))),Assumptions!$B$4)</f>
        <v>0</v>
      </c>
      <c r="K1029" s="12" t="n">
        <f aca="false">IF($D$1029=1,MIN(Assumptions!$B$61,MAX(Assumptions!$B$4,Assumptions!$B$26-($I$1029+$J$1029))),Assumptions!$B$4)</f>
        <v>0</v>
      </c>
      <c r="L1029" s="12" t="n">
        <f aca="false">IF($E$1029=1,MIN(Assumptions!$B$56,MAX(Assumptions!$B$4,Assumptions!$B$26-($I$1029+$J$1029+$K$1029))),Assumptions!$B$4)</f>
        <v>60000000</v>
      </c>
      <c r="M1029" s="12" t="n">
        <f aca="false">IF($F$1029=1,MIN(Assumptions!$B$51,MAX(Assumptions!$B$4,Assumptions!$B$26-($I$1029+$J$1029+$K$1029+$L$1029))),Assumptions!$B$4)</f>
        <v>0</v>
      </c>
      <c r="N1029" s="12" t="n">
        <f aca="false">IF($G$1029=1,MIN(Assumptions!$B$46,MAX(Assumptions!$B$4,Assumptions!$B$26-($I$1029+$J$1029+$K$1029+$L$1029+$M$1029))),Assumptions!$B$4)</f>
        <v>0</v>
      </c>
      <c r="O1029" s="12" t="n">
        <f aca="false">IF($H$1029=1,MIN(Assumptions!$B$41,MAX(Assumptions!$B$4,Assumptions!$B$26-($I$1029+$J$1029+$K$1029+$L$1029+$M$1029+$N$1029))),Assumptions!$B$4)</f>
        <v>0</v>
      </c>
      <c r="P1029" s="12" t="n">
        <f aca="false">$I$1029+$J$1029+$K$1029+$L$1029+$M$1029+$N$1029+$O$1029</f>
        <v>60000000</v>
      </c>
      <c r="Q1029" s="12" t="n">
        <f aca="false">MAX(Assumptions!$B$4,Assumptions!$B$26-$P$1029)</f>
        <v>1940000000</v>
      </c>
      <c r="R1029" s="12" t="n">
        <f aca="false">$J$1010+$O$1010+Assumptions!$B$20+IF($B$1029=0,$D$1010,Assumptions!$B$4)+IF($C$1029=0,$AI$1010,Assumptions!$B$4)+IF($D$1029=0,$AF$1010,Assumptions!$B$4)+IF($E$1029=0,$AC$1010,Assumptions!$B$4)+IF($F$1029=0,$Z$1010,Assumptions!$B$4)+IF($G$1029=0,$W$1010,Assumptions!$B$4)+IF($H$1029=0,$T$1010,Assumptions!$B$4)</f>
        <v>30944752.5358044</v>
      </c>
      <c r="S1029" s="12" t="n">
        <f aca="false">IF($R$1029&gt;Assumptions!$B$4,$Q$1029/$R$1029&gt;Assumptions!$B$13,FALSE())</f>
        <v>1</v>
      </c>
      <c r="T1029" s="12" t="n">
        <f aca="false">IF($S$1029,($Q$1029+Assumptions!$B$14*Assumptions!$B$13)/($R$1029+Assumptions!$B$14),IF($R$1029&gt;Assumptions!$B$4,$Q$1029/$R$1029,Assumptions!$B$4))</f>
        <v>58.0808603059763</v>
      </c>
      <c r="U1029" s="12" t="n">
        <f aca="false">IF($B$1029=1,$I$1029,$D$1010*$T$1029)</f>
        <v>46306015.3538132</v>
      </c>
      <c r="V1029" s="12" t="n">
        <f aca="false">IF($C$1029=1,$J$1029,$AI$1010*$T$1029)</f>
        <v>356228518.23964</v>
      </c>
      <c r="W1029" s="12" t="n">
        <f aca="false">IF($D$1029=1,$K$1029,$AF$1010*$T$1029)</f>
        <v>100691962.47562</v>
      </c>
      <c r="X1029" s="12" t="n">
        <f aca="false">IF($E$1029=1,$L$1029,$AC$1010*$T$1029)</f>
        <v>60000000</v>
      </c>
      <c r="Y1029" s="12" t="n">
        <f aca="false">IF($F$1029=1,$M$1029,$Z$1010*$T$1029)</f>
        <v>174242580.917929</v>
      </c>
      <c r="Z1029" s="12" t="n">
        <f aca="false">IF($G$1029=1,$N$1029,$W$1010*$T$1029)</f>
        <v>290404301.529882</v>
      </c>
      <c r="AA1029" s="12" t="n">
        <f aca="false">IF($H$1029=1,$O$1029,$T$1010*$T$1029)</f>
        <v>290404301.529882</v>
      </c>
      <c r="AB1029" s="12" t="n">
        <f aca="false">($J$1010+$O$1010)*$T$1029</f>
        <v>16292426.4345075</v>
      </c>
      <c r="AC1029" s="12" t="n">
        <f aca="false">Assumptions!$B$20*$T$1029</f>
        <v>522727742.753787</v>
      </c>
      <c r="AD1029" s="12" t="n">
        <f aca="false">IF($S$1029,Assumptions!$B$14*($T$1029-Assumptions!$B$13),Assumptions!$B$4)</f>
        <v>142702150.764941</v>
      </c>
      <c r="AE1029" s="12" t="n">
        <f aca="false">$U$1029+$V$1029+$W$1029+$X$1029+$Y$1029+$Z$1029+$AA$1029+$AB$1029+$AC$1029+$AD$1029</f>
        <v>2000000000</v>
      </c>
      <c r="AF1029" s="12" t="n">
        <f aca="false">IF(AND(IF($B$1029=1,$U$1029&gt;=INDEX($U$1021:$U$1148,1+$A$1029-Assumptions!$B$77),$U$1029&gt;INDEX($U$1021:$U$1148,1+$A$1029+Assumptions!$B$77)),IF($C$1029=1,$V$1029&gt;=INDEX($V$1021:$V$1148,1+$A$1029-Assumptions!$B$78),$V$1029&gt;INDEX($V$1021:$V$1148,1+$A$1029+Assumptions!$B$78)),IF($D$1029=1,$W$1029&gt;=INDEX($W$1021:$W$1148,1+$A$1029-Assumptions!$B$79),$W$1029&gt;INDEX($W$1021:$W$1148,1+$A$1029+Assumptions!$B$79)),IF($E$1029=1,$X$1029&gt;=INDEX($X$1021:$X$1148,1+$A$1029-Assumptions!$B$80),$X$1029&gt;INDEX($X$1021:$X$1148,1+$A$1029+Assumptions!$B$80)),IF($F$1029=1,$Y$1029&gt;=INDEX($Y$1021:$Y$1148,1+$A$1029-Assumptions!$B$81),$Y$1029&gt;INDEX($Y$1021:$Y$1148,1+$A$1029+Assumptions!$B$81)),IF($G$1029=1,$Z$1029&gt;=INDEX($Z$1021:$Z$1148,1+$A$1029-Assumptions!$B$82),$Z$1029&gt;INDEX($Z$1021:$Z$1148,1+$A$1029+Assumptions!$B$82)),IF($H$1029=1,$AA$1029&gt;=INDEX($AA$1021:$AA$1148,1+$A$1029-Assumptions!$B$83),$AA$1029&gt;INDEX($AA$1021:$AA$1148,1+$A$1029+Assumptions!$B$83))),1,0)</f>
        <v>0</v>
      </c>
    </row>
    <row r="1030" customFormat="false" ht="15" hidden="true" customHeight="false" outlineLevel="0" collapsed="false">
      <c r="A1030" s="6" t="n">
        <f aca="false">ROW()-ROW($A$1021)+Assumptions!$B$4</f>
        <v>9</v>
      </c>
      <c r="B1030" s="12" t="n">
        <f aca="false">MOD(QUOTIENT($A$1030,Assumptions!$B$77),2)</f>
        <v>0</v>
      </c>
      <c r="C1030" s="12" t="n">
        <f aca="false">MOD(QUOTIENT($A$1030,Assumptions!$B$78),2)</f>
        <v>0</v>
      </c>
      <c r="D1030" s="12" t="n">
        <f aca="false">MOD(QUOTIENT($A$1030,Assumptions!$B$79),2)</f>
        <v>0</v>
      </c>
      <c r="E1030" s="12" t="n">
        <f aca="false">MOD(QUOTIENT($A$1030,Assumptions!$B$80),2)</f>
        <v>1</v>
      </c>
      <c r="F1030" s="12" t="n">
        <f aca="false">MOD(QUOTIENT($A$1030,Assumptions!$B$81),2)</f>
        <v>0</v>
      </c>
      <c r="G1030" s="12" t="n">
        <f aca="false">MOD(QUOTIENT($A$1030,Assumptions!$B$82),2)</f>
        <v>0</v>
      </c>
      <c r="H1030" s="12" t="n">
        <f aca="false">MOD(QUOTIENT($A$1030,Assumptions!$B$83),2)</f>
        <v>1</v>
      </c>
      <c r="I1030" s="12" t="n">
        <f aca="false">IF($B$1030=1,MIN(Assumptions!$B$67,MAX(Assumptions!$B$4,Assumptions!$B$26-(Assumptions!$B$4))),Assumptions!$B$4)</f>
        <v>0</v>
      </c>
      <c r="J1030" s="12" t="n">
        <f aca="false">IF($C$1030=1,MIN(Assumptions!$B$66,MAX(Assumptions!$B$4,Assumptions!$B$26-($I$1030))),Assumptions!$B$4)</f>
        <v>0</v>
      </c>
      <c r="K1030" s="12" t="n">
        <f aca="false">IF($D$1030=1,MIN(Assumptions!$B$61,MAX(Assumptions!$B$4,Assumptions!$B$26-($I$1030+$J$1030))),Assumptions!$B$4)</f>
        <v>0</v>
      </c>
      <c r="L1030" s="12" t="n">
        <f aca="false">IF($E$1030=1,MIN(Assumptions!$B$56,MAX(Assumptions!$B$4,Assumptions!$B$26-($I$1030+$J$1030+$K$1030))),Assumptions!$B$4)</f>
        <v>60000000</v>
      </c>
      <c r="M1030" s="12" t="n">
        <f aca="false">IF($F$1030=1,MIN(Assumptions!$B$51,MAX(Assumptions!$B$4,Assumptions!$B$26-($I$1030+$J$1030+$K$1030+$L$1030))),Assumptions!$B$4)</f>
        <v>0</v>
      </c>
      <c r="N1030" s="12" t="n">
        <f aca="false">IF($G$1030=1,MIN(Assumptions!$B$46,MAX(Assumptions!$B$4,Assumptions!$B$26-($I$1030+$J$1030+$K$1030+$L$1030+$M$1030))),Assumptions!$B$4)</f>
        <v>0</v>
      </c>
      <c r="O1030" s="12" t="n">
        <f aca="false">IF($H$1030=1,MIN(Assumptions!$B$41,MAX(Assumptions!$B$4,Assumptions!$B$26-($I$1030+$J$1030+$K$1030+$L$1030+$M$1030+$N$1030))),Assumptions!$B$4)</f>
        <v>5000000</v>
      </c>
      <c r="P1030" s="12" t="n">
        <f aca="false">$I$1030+$J$1030+$K$1030+$L$1030+$M$1030+$N$1030+$O$1030</f>
        <v>65000000</v>
      </c>
      <c r="Q1030" s="12" t="n">
        <f aca="false">MAX(Assumptions!$B$4,Assumptions!$B$26-$P$1030)</f>
        <v>1935000000</v>
      </c>
      <c r="R1030" s="12" t="n">
        <f aca="false">$J$1010+$O$1010+Assumptions!$B$20+IF($B$1030=0,$D$1010,Assumptions!$B$4)+IF($C$1030=0,$AI$1010,Assumptions!$B$4)+IF($D$1030=0,$AF$1010,Assumptions!$B$4)+IF($E$1030=0,$AC$1010,Assumptions!$B$4)+IF($F$1030=0,$Z$1010,Assumptions!$B$4)+IF($G$1030=0,$W$1010,Assumptions!$B$4)+IF($H$1030=0,$T$1010,Assumptions!$B$4)</f>
        <v>25944752.5358044</v>
      </c>
      <c r="S1030" s="12" t="n">
        <f aca="false">IF($R$1030&gt;Assumptions!$B$4,$Q$1030/$R$1030&gt;Assumptions!$B$13,FALSE())</f>
        <v>1</v>
      </c>
      <c r="T1030" s="12" t="n">
        <f aca="false">IF($S$1030,($Q$1030+Assumptions!$B$14*Assumptions!$B$13)/($R$1030+Assumptions!$B$14),IF($R$1030&gt;Assumptions!$B$4,$Q$1030/$R$1030,Assumptions!$B$4))</f>
        <v>68.1144966039414</v>
      </c>
      <c r="U1030" s="12" t="n">
        <f aca="false">IF($B$1030=1,$I$1030,$D$1010*$T$1030)</f>
        <v>54305513.1921801</v>
      </c>
      <c r="V1030" s="12" t="n">
        <f aca="false">IF($C$1030=1,$J$1030,$AI$1010*$T$1030)</f>
        <v>417768023.201343</v>
      </c>
      <c r="W1030" s="12" t="n">
        <f aca="false">IF($D$1030=1,$K$1030,$AF$1010*$T$1030)</f>
        <v>118086789.69213</v>
      </c>
      <c r="X1030" s="12" t="n">
        <f aca="false">IF($E$1030=1,$L$1030,$AC$1010*$T$1030)</f>
        <v>60000000</v>
      </c>
      <c r="Y1030" s="12" t="n">
        <f aca="false">IF($F$1030=1,$M$1030,$Z$1010*$T$1030)</f>
        <v>204343489.811824</v>
      </c>
      <c r="Z1030" s="12" t="n">
        <f aca="false">IF($G$1030=1,$N$1030,$W$1010*$T$1030)</f>
        <v>340572483.019707</v>
      </c>
      <c r="AA1030" s="12" t="n">
        <f aca="false">IF($H$1030=1,$O$1030,$T$1010*$T$1030)</f>
        <v>5000000</v>
      </c>
      <c r="AB1030" s="12" t="n">
        <f aca="false">($J$1010+$O$1010)*$T$1030</f>
        <v>19106990.13749</v>
      </c>
      <c r="AC1030" s="12" t="n">
        <f aca="false">Assumptions!$B$20*$T$1030</f>
        <v>613030469.435473</v>
      </c>
      <c r="AD1030" s="12" t="n">
        <f aca="false">IF($S$1030,Assumptions!$B$14*($T$1030-Assumptions!$B$13),Assumptions!$B$4)</f>
        <v>167786241.509853</v>
      </c>
      <c r="AE1030" s="12" t="n">
        <f aca="false">$U$1030+$V$1030+$W$1030+$X$1030+$Y$1030+$Z$1030+$AA$1030+$AB$1030+$AC$1030+$AD$1030</f>
        <v>2000000000</v>
      </c>
      <c r="AF1030" s="12" t="n">
        <f aca="false">IF(AND(IF($B$1030=1,$U$1030&gt;=INDEX($U$1021:$U$1148,1+$A$1030-Assumptions!$B$77),$U$1030&gt;INDEX($U$1021:$U$1148,1+$A$1030+Assumptions!$B$77)),IF($C$1030=1,$V$1030&gt;=INDEX($V$1021:$V$1148,1+$A$1030-Assumptions!$B$78),$V$1030&gt;INDEX($V$1021:$V$1148,1+$A$1030+Assumptions!$B$78)),IF($D$1030=1,$W$1030&gt;=INDEX($W$1021:$W$1148,1+$A$1030-Assumptions!$B$79),$W$1030&gt;INDEX($W$1021:$W$1148,1+$A$1030+Assumptions!$B$79)),IF($E$1030=1,$X$1030&gt;=INDEX($X$1021:$X$1148,1+$A$1030-Assumptions!$B$80),$X$1030&gt;INDEX($X$1021:$X$1148,1+$A$1030+Assumptions!$B$80)),IF($F$1030=1,$Y$1030&gt;=INDEX($Y$1021:$Y$1148,1+$A$1030-Assumptions!$B$81),$Y$1030&gt;INDEX($Y$1021:$Y$1148,1+$A$1030+Assumptions!$B$81)),IF($G$1030=1,$Z$1030&gt;=INDEX($Z$1021:$Z$1148,1+$A$1030-Assumptions!$B$82),$Z$1030&gt;INDEX($Z$1021:$Z$1148,1+$A$1030+Assumptions!$B$82)),IF($H$1030=1,$AA$1030&gt;=INDEX($AA$1021:$AA$1148,1+$A$1030-Assumptions!$B$83),$AA$1030&gt;INDEX($AA$1021:$AA$1148,1+$A$1030+Assumptions!$B$83))),1,0)</f>
        <v>0</v>
      </c>
    </row>
    <row r="1031" customFormat="false" ht="15" hidden="true" customHeight="false" outlineLevel="0" collapsed="false">
      <c r="A1031" s="6" t="n">
        <f aca="false">ROW()-ROW($A$1021)+Assumptions!$B$4</f>
        <v>10</v>
      </c>
      <c r="B1031" s="12" t="n">
        <f aca="false">MOD(QUOTIENT($A$1031,Assumptions!$B$77),2)</f>
        <v>0</v>
      </c>
      <c r="C1031" s="12" t="n">
        <f aca="false">MOD(QUOTIENT($A$1031,Assumptions!$B$78),2)</f>
        <v>0</v>
      </c>
      <c r="D1031" s="12" t="n">
        <f aca="false">MOD(QUOTIENT($A$1031,Assumptions!$B$79),2)</f>
        <v>0</v>
      </c>
      <c r="E1031" s="12" t="n">
        <f aca="false">MOD(QUOTIENT($A$1031,Assumptions!$B$80),2)</f>
        <v>1</v>
      </c>
      <c r="F1031" s="12" t="n">
        <f aca="false">MOD(QUOTIENT($A$1031,Assumptions!$B$81),2)</f>
        <v>0</v>
      </c>
      <c r="G1031" s="12" t="n">
        <f aca="false">MOD(QUOTIENT($A$1031,Assumptions!$B$82),2)</f>
        <v>1</v>
      </c>
      <c r="H1031" s="12" t="n">
        <f aca="false">MOD(QUOTIENT($A$1031,Assumptions!$B$83),2)</f>
        <v>0</v>
      </c>
      <c r="I1031" s="12" t="n">
        <f aca="false">IF($B$1031=1,MIN(Assumptions!$B$67,MAX(Assumptions!$B$4,Assumptions!$B$26-(Assumptions!$B$4))),Assumptions!$B$4)</f>
        <v>0</v>
      </c>
      <c r="J1031" s="12" t="n">
        <f aca="false">IF($C$1031=1,MIN(Assumptions!$B$66,MAX(Assumptions!$B$4,Assumptions!$B$26-($I$1031))),Assumptions!$B$4)</f>
        <v>0</v>
      </c>
      <c r="K1031" s="12" t="n">
        <f aca="false">IF($D$1031=1,MIN(Assumptions!$B$61,MAX(Assumptions!$B$4,Assumptions!$B$26-($I$1031+$J$1031))),Assumptions!$B$4)</f>
        <v>0</v>
      </c>
      <c r="L1031" s="12" t="n">
        <f aca="false">IF($E$1031=1,MIN(Assumptions!$B$56,MAX(Assumptions!$B$4,Assumptions!$B$26-($I$1031+$J$1031+$K$1031))),Assumptions!$B$4)</f>
        <v>60000000</v>
      </c>
      <c r="M1031" s="12" t="n">
        <f aca="false">IF($F$1031=1,MIN(Assumptions!$B$51,MAX(Assumptions!$B$4,Assumptions!$B$26-($I$1031+$J$1031+$K$1031+$L$1031))),Assumptions!$B$4)</f>
        <v>0</v>
      </c>
      <c r="N1031" s="12" t="n">
        <f aca="false">IF($G$1031=1,MIN(Assumptions!$B$46,MAX(Assumptions!$B$4,Assumptions!$B$26-($I$1031+$J$1031+$K$1031+$L$1031+$M$1031))),Assumptions!$B$4)</f>
        <v>15000000</v>
      </c>
      <c r="O1031" s="12" t="n">
        <f aca="false">IF($H$1031=1,MIN(Assumptions!$B$41,MAX(Assumptions!$B$4,Assumptions!$B$26-($I$1031+$J$1031+$K$1031+$L$1031+$M$1031+$N$1031))),Assumptions!$B$4)</f>
        <v>0</v>
      </c>
      <c r="P1031" s="12" t="n">
        <f aca="false">$I$1031+$J$1031+$K$1031+$L$1031+$M$1031+$N$1031+$O$1031</f>
        <v>75000000</v>
      </c>
      <c r="Q1031" s="12" t="n">
        <f aca="false">MAX(Assumptions!$B$4,Assumptions!$B$26-$P$1031)</f>
        <v>1925000000</v>
      </c>
      <c r="R1031" s="12" t="n">
        <f aca="false">$J$1010+$O$1010+Assumptions!$B$20+IF($B$1031=0,$D$1010,Assumptions!$B$4)+IF($C$1031=0,$AI$1010,Assumptions!$B$4)+IF($D$1031=0,$AF$1010,Assumptions!$B$4)+IF($E$1031=0,$AC$1010,Assumptions!$B$4)+IF($F$1031=0,$Z$1010,Assumptions!$B$4)+IF($G$1031=0,$W$1010,Assumptions!$B$4)+IF($H$1031=0,$T$1010,Assumptions!$B$4)</f>
        <v>25944752.5358044</v>
      </c>
      <c r="S1031" s="12" t="n">
        <f aca="false">IF($R$1031&gt;Assumptions!$B$4,$Q$1031/$R$1031&gt;Assumptions!$B$13,FALSE())</f>
        <v>1</v>
      </c>
      <c r="T1031" s="12" t="n">
        <f aca="false">IF($S$1031,($Q$1031+Assumptions!$B$14*Assumptions!$B$13)/($R$1031+Assumptions!$B$14),IF($R$1031&gt;Assumptions!$B$4,$Q$1031/$R$1031,Assumptions!$B$4))</f>
        <v>67.762937911792</v>
      </c>
      <c r="U1031" s="12" t="n">
        <f aca="false">IF($B$1031=1,$I$1031,$D$1010*$T$1031)</f>
        <v>54025226.6724785</v>
      </c>
      <c r="V1031" s="12" t="n">
        <f aca="false">IF($C$1031=1,$J$1031,$AI$1010*$T$1031)</f>
        <v>415611801.14611</v>
      </c>
      <c r="W1031" s="12" t="n">
        <f aca="false">IF($D$1031=1,$K$1031,$AF$1010*$T$1031)</f>
        <v>117477309.487267</v>
      </c>
      <c r="X1031" s="12" t="n">
        <f aca="false">IF($E$1031=1,$L$1031,$AC$1010*$T$1031)</f>
        <v>60000000</v>
      </c>
      <c r="Y1031" s="12" t="n">
        <f aca="false">IF($F$1031=1,$M$1031,$Z$1010*$T$1031)</f>
        <v>203288813.735376</v>
      </c>
      <c r="Z1031" s="12" t="n">
        <f aca="false">IF($G$1031=1,$N$1031,$W$1010*$T$1031)</f>
        <v>15000000</v>
      </c>
      <c r="AA1031" s="12" t="n">
        <f aca="false">IF($H$1031=1,$O$1031,$T$1010*$T$1031)</f>
        <v>338814689.55896</v>
      </c>
      <c r="AB1031" s="12" t="n">
        <f aca="false">($J$1010+$O$1010)*$T$1031</f>
        <v>19008373.4141998</v>
      </c>
      <c r="AC1031" s="12" t="n">
        <f aca="false">Assumptions!$B$20*$T$1031</f>
        <v>609866441.206128</v>
      </c>
      <c r="AD1031" s="12" t="n">
        <f aca="false">IF($S$1031,Assumptions!$B$14*($T$1031-Assumptions!$B$13),Assumptions!$B$4)</f>
        <v>166907344.77948</v>
      </c>
      <c r="AE1031" s="12" t="n">
        <f aca="false">$U$1031+$V$1031+$W$1031+$X$1031+$Y$1031+$Z$1031+$AA$1031+$AB$1031+$AC$1031+$AD$1031</f>
        <v>2000000000</v>
      </c>
      <c r="AF1031" s="12" t="n">
        <f aca="false">IF(AND(IF($B$1031=1,$U$1031&gt;=INDEX($U$1021:$U$1148,1+$A$1031-Assumptions!$B$77),$U$1031&gt;INDEX($U$1021:$U$1148,1+$A$1031+Assumptions!$B$77)),IF($C$1031=1,$V$1031&gt;=INDEX($V$1021:$V$1148,1+$A$1031-Assumptions!$B$78),$V$1031&gt;INDEX($V$1021:$V$1148,1+$A$1031+Assumptions!$B$78)),IF($D$1031=1,$W$1031&gt;=INDEX($W$1021:$W$1148,1+$A$1031-Assumptions!$B$79),$W$1031&gt;INDEX($W$1021:$W$1148,1+$A$1031+Assumptions!$B$79)),IF($E$1031=1,$X$1031&gt;=INDEX($X$1021:$X$1148,1+$A$1031-Assumptions!$B$80),$X$1031&gt;INDEX($X$1021:$X$1148,1+$A$1031+Assumptions!$B$80)),IF($F$1031=1,$Y$1031&gt;=INDEX($Y$1021:$Y$1148,1+$A$1031-Assumptions!$B$81),$Y$1031&gt;INDEX($Y$1021:$Y$1148,1+$A$1031+Assumptions!$B$81)),IF($G$1031=1,$Z$1031&gt;=INDEX($Z$1021:$Z$1148,1+$A$1031-Assumptions!$B$82),$Z$1031&gt;INDEX($Z$1021:$Z$1148,1+$A$1031+Assumptions!$B$82)),IF($H$1031=1,$AA$1031&gt;=INDEX($AA$1021:$AA$1148,1+$A$1031-Assumptions!$B$83),$AA$1031&gt;INDEX($AA$1021:$AA$1148,1+$A$1031+Assumptions!$B$83))),1,0)</f>
        <v>0</v>
      </c>
    </row>
    <row r="1032" customFormat="false" ht="15" hidden="true" customHeight="false" outlineLevel="0" collapsed="false">
      <c r="A1032" s="6" t="n">
        <f aca="false">ROW()-ROW($A$1021)+Assumptions!$B$4</f>
        <v>11</v>
      </c>
      <c r="B1032" s="12" t="n">
        <f aca="false">MOD(QUOTIENT($A$1032,Assumptions!$B$77),2)</f>
        <v>0</v>
      </c>
      <c r="C1032" s="12" t="n">
        <f aca="false">MOD(QUOTIENT($A$1032,Assumptions!$B$78),2)</f>
        <v>0</v>
      </c>
      <c r="D1032" s="12" t="n">
        <f aca="false">MOD(QUOTIENT($A$1032,Assumptions!$B$79),2)</f>
        <v>0</v>
      </c>
      <c r="E1032" s="12" t="n">
        <f aca="false">MOD(QUOTIENT($A$1032,Assumptions!$B$80),2)</f>
        <v>1</v>
      </c>
      <c r="F1032" s="12" t="n">
        <f aca="false">MOD(QUOTIENT($A$1032,Assumptions!$B$81),2)</f>
        <v>0</v>
      </c>
      <c r="G1032" s="12" t="n">
        <f aca="false">MOD(QUOTIENT($A$1032,Assumptions!$B$82),2)</f>
        <v>1</v>
      </c>
      <c r="H1032" s="12" t="n">
        <f aca="false">MOD(QUOTIENT($A$1032,Assumptions!$B$83),2)</f>
        <v>1</v>
      </c>
      <c r="I1032" s="12" t="n">
        <f aca="false">IF($B$1032=1,MIN(Assumptions!$B$67,MAX(Assumptions!$B$4,Assumptions!$B$26-(Assumptions!$B$4))),Assumptions!$B$4)</f>
        <v>0</v>
      </c>
      <c r="J1032" s="12" t="n">
        <f aca="false">IF($C$1032=1,MIN(Assumptions!$B$66,MAX(Assumptions!$B$4,Assumptions!$B$26-($I$1032))),Assumptions!$B$4)</f>
        <v>0</v>
      </c>
      <c r="K1032" s="12" t="n">
        <f aca="false">IF($D$1032=1,MIN(Assumptions!$B$61,MAX(Assumptions!$B$4,Assumptions!$B$26-($I$1032+$J$1032))),Assumptions!$B$4)</f>
        <v>0</v>
      </c>
      <c r="L1032" s="12" t="n">
        <f aca="false">IF($E$1032=1,MIN(Assumptions!$B$56,MAX(Assumptions!$B$4,Assumptions!$B$26-($I$1032+$J$1032+$K$1032))),Assumptions!$B$4)</f>
        <v>60000000</v>
      </c>
      <c r="M1032" s="12" t="n">
        <f aca="false">IF($F$1032=1,MIN(Assumptions!$B$51,MAX(Assumptions!$B$4,Assumptions!$B$26-($I$1032+$J$1032+$K$1032+$L$1032))),Assumptions!$B$4)</f>
        <v>0</v>
      </c>
      <c r="N1032" s="12" t="n">
        <f aca="false">IF($G$1032=1,MIN(Assumptions!$B$46,MAX(Assumptions!$B$4,Assumptions!$B$26-($I$1032+$J$1032+$K$1032+$L$1032+$M$1032))),Assumptions!$B$4)</f>
        <v>15000000</v>
      </c>
      <c r="O1032" s="12" t="n">
        <f aca="false">IF($H$1032=1,MIN(Assumptions!$B$41,MAX(Assumptions!$B$4,Assumptions!$B$26-($I$1032+$J$1032+$K$1032+$L$1032+$M$1032+$N$1032))),Assumptions!$B$4)</f>
        <v>5000000</v>
      </c>
      <c r="P1032" s="12" t="n">
        <f aca="false">$I$1032+$J$1032+$K$1032+$L$1032+$M$1032+$N$1032+$O$1032</f>
        <v>80000000</v>
      </c>
      <c r="Q1032" s="12" t="n">
        <f aca="false">MAX(Assumptions!$B$4,Assumptions!$B$26-$P$1032)</f>
        <v>1920000000</v>
      </c>
      <c r="R1032" s="12" t="n">
        <f aca="false">$J$1010+$O$1010+Assumptions!$B$20+IF($B$1032=0,$D$1010,Assumptions!$B$4)+IF($C$1032=0,$AI$1010,Assumptions!$B$4)+IF($D$1032=0,$AF$1010,Assumptions!$B$4)+IF($E$1032=0,$AC$1010,Assumptions!$B$4)+IF($F$1032=0,$Z$1010,Assumptions!$B$4)+IF($G$1032=0,$W$1010,Assumptions!$B$4)+IF($H$1032=0,$T$1010,Assumptions!$B$4)</f>
        <v>20944752.5358044</v>
      </c>
      <c r="S1032" s="12" t="n">
        <f aca="false">IF($R$1032&gt;Assumptions!$B$4,$Q$1032/$R$1032&gt;Assumptions!$B$13,FALSE())</f>
        <v>1</v>
      </c>
      <c r="T1032" s="12" t="n">
        <f aca="false">IF($S$1032,($Q$1032+Assumptions!$B$14*Assumptions!$B$13)/($R$1032+Assumptions!$B$14),IF($R$1032&gt;Assumptions!$B$4,$Q$1032/$R$1032,Assumptions!$B$4))</f>
        <v>82.0012920615816</v>
      </c>
      <c r="U1032" s="12" t="n">
        <f aca="false">IF($B$1032=1,$I$1032,$D$1010*$T$1032)</f>
        <v>65377011.7941143</v>
      </c>
      <c r="V1032" s="12" t="n">
        <f aca="false">IF($C$1032=1,$J$1032,$AI$1010*$T$1032)</f>
        <v>502940187.368876</v>
      </c>
      <c r="W1032" s="12" t="n">
        <f aca="false">IF($D$1032=1,$K$1032,$AF$1010*$T$1032)</f>
        <v>142161651.527181</v>
      </c>
      <c r="X1032" s="12" t="n">
        <f aca="false">IF($E$1032=1,$L$1032,$AC$1010*$T$1032)</f>
        <v>60000000</v>
      </c>
      <c r="Y1032" s="12" t="n">
        <f aca="false">IF($F$1032=1,$M$1032,$Z$1010*$T$1032)</f>
        <v>246003876.184745</v>
      </c>
      <c r="Z1032" s="12" t="n">
        <f aca="false">IF($G$1032=1,$N$1032,$W$1010*$T$1032)</f>
        <v>15000000</v>
      </c>
      <c r="AA1032" s="12" t="n">
        <f aca="false">IF($H$1032=1,$O$1032,$T$1010*$T$1032)</f>
        <v>5000000</v>
      </c>
      <c r="AB1032" s="12" t="n">
        <f aca="false">($J$1010+$O$1010)*$T$1032</f>
        <v>23002414.4168955</v>
      </c>
      <c r="AC1032" s="12" t="n">
        <f aca="false">Assumptions!$B$20*$T$1032</f>
        <v>738011628.554235</v>
      </c>
      <c r="AD1032" s="12" t="n">
        <f aca="false">IF($S$1032,Assumptions!$B$14*($T$1032-Assumptions!$B$13),Assumptions!$B$4)</f>
        <v>202503230.153954</v>
      </c>
      <c r="AE1032" s="12" t="n">
        <f aca="false">$U$1032+$V$1032+$W$1032+$X$1032+$Y$1032+$Z$1032+$AA$1032+$AB$1032+$AC$1032+$AD$1032</f>
        <v>2000000000</v>
      </c>
      <c r="AF1032" s="12" t="n">
        <f aca="false">IF(AND(IF($B$1032=1,$U$1032&gt;=INDEX($U$1021:$U$1148,1+$A$1032-Assumptions!$B$77),$U$1032&gt;INDEX($U$1021:$U$1148,1+$A$1032+Assumptions!$B$77)),IF($C$1032=1,$V$1032&gt;=INDEX($V$1021:$V$1148,1+$A$1032-Assumptions!$B$78),$V$1032&gt;INDEX($V$1021:$V$1148,1+$A$1032+Assumptions!$B$78)),IF($D$1032=1,$W$1032&gt;=INDEX($W$1021:$W$1148,1+$A$1032-Assumptions!$B$79),$W$1032&gt;INDEX($W$1021:$W$1148,1+$A$1032+Assumptions!$B$79)),IF($E$1032=1,$X$1032&gt;=INDEX($X$1021:$X$1148,1+$A$1032-Assumptions!$B$80),$X$1032&gt;INDEX($X$1021:$X$1148,1+$A$1032+Assumptions!$B$80)),IF($F$1032=1,$Y$1032&gt;=INDEX($Y$1021:$Y$1148,1+$A$1032-Assumptions!$B$81),$Y$1032&gt;INDEX($Y$1021:$Y$1148,1+$A$1032+Assumptions!$B$81)),IF($G$1032=1,$Z$1032&gt;=INDEX($Z$1021:$Z$1148,1+$A$1032-Assumptions!$B$82),$Z$1032&gt;INDEX($Z$1021:$Z$1148,1+$A$1032+Assumptions!$B$82)),IF($H$1032=1,$AA$1032&gt;=INDEX($AA$1021:$AA$1148,1+$A$1032-Assumptions!$B$83),$AA$1032&gt;INDEX($AA$1021:$AA$1148,1+$A$1032+Assumptions!$B$83))),1,0)</f>
        <v>0</v>
      </c>
    </row>
    <row r="1033" customFormat="false" ht="15" hidden="true" customHeight="false" outlineLevel="0" collapsed="false">
      <c r="A1033" s="6" t="n">
        <f aca="false">ROW()-ROW($A$1021)+Assumptions!$B$4</f>
        <v>12</v>
      </c>
      <c r="B1033" s="12" t="n">
        <f aca="false">MOD(QUOTIENT($A$1033,Assumptions!$B$77),2)</f>
        <v>0</v>
      </c>
      <c r="C1033" s="12" t="n">
        <f aca="false">MOD(QUOTIENT($A$1033,Assumptions!$B$78),2)</f>
        <v>0</v>
      </c>
      <c r="D1033" s="12" t="n">
        <f aca="false">MOD(QUOTIENT($A$1033,Assumptions!$B$79),2)</f>
        <v>0</v>
      </c>
      <c r="E1033" s="12" t="n">
        <f aca="false">MOD(QUOTIENT($A$1033,Assumptions!$B$80),2)</f>
        <v>1</v>
      </c>
      <c r="F1033" s="12" t="n">
        <f aca="false">MOD(QUOTIENT($A$1033,Assumptions!$B$81),2)</f>
        <v>1</v>
      </c>
      <c r="G1033" s="12" t="n">
        <f aca="false">MOD(QUOTIENT($A$1033,Assumptions!$B$82),2)</f>
        <v>0</v>
      </c>
      <c r="H1033" s="12" t="n">
        <f aca="false">MOD(QUOTIENT($A$1033,Assumptions!$B$83),2)</f>
        <v>0</v>
      </c>
      <c r="I1033" s="12" t="n">
        <f aca="false">IF($B$1033=1,MIN(Assumptions!$B$67,MAX(Assumptions!$B$4,Assumptions!$B$26-(Assumptions!$B$4))),Assumptions!$B$4)</f>
        <v>0</v>
      </c>
      <c r="J1033" s="12" t="n">
        <f aca="false">IF($C$1033=1,MIN(Assumptions!$B$66,MAX(Assumptions!$B$4,Assumptions!$B$26-($I$1033))),Assumptions!$B$4)</f>
        <v>0</v>
      </c>
      <c r="K1033" s="12" t="n">
        <f aca="false">IF($D$1033=1,MIN(Assumptions!$B$61,MAX(Assumptions!$B$4,Assumptions!$B$26-($I$1033+$J$1033))),Assumptions!$B$4)</f>
        <v>0</v>
      </c>
      <c r="L1033" s="12" t="n">
        <f aca="false">IF($E$1033=1,MIN(Assumptions!$B$56,MAX(Assumptions!$B$4,Assumptions!$B$26-($I$1033+$J$1033+$K$1033))),Assumptions!$B$4)</f>
        <v>60000000</v>
      </c>
      <c r="M1033" s="12" t="n">
        <f aca="false">IF($F$1033=1,MIN(Assumptions!$B$51,MAX(Assumptions!$B$4,Assumptions!$B$26-($I$1033+$J$1033+$K$1033+$L$1033))),Assumptions!$B$4)</f>
        <v>30000000</v>
      </c>
      <c r="N1033" s="12" t="n">
        <f aca="false">IF($G$1033=1,MIN(Assumptions!$B$46,MAX(Assumptions!$B$4,Assumptions!$B$26-($I$1033+$J$1033+$K$1033+$L$1033+$M$1033))),Assumptions!$B$4)</f>
        <v>0</v>
      </c>
      <c r="O1033" s="12" t="n">
        <f aca="false">IF($H$1033=1,MIN(Assumptions!$B$41,MAX(Assumptions!$B$4,Assumptions!$B$26-($I$1033+$J$1033+$K$1033+$L$1033+$M$1033+$N$1033))),Assumptions!$B$4)</f>
        <v>0</v>
      </c>
      <c r="P1033" s="12" t="n">
        <f aca="false">$I$1033+$J$1033+$K$1033+$L$1033+$M$1033+$N$1033+$O$1033</f>
        <v>90000000</v>
      </c>
      <c r="Q1033" s="12" t="n">
        <f aca="false">MAX(Assumptions!$B$4,Assumptions!$B$26-$P$1033)</f>
        <v>1910000000</v>
      </c>
      <c r="R1033" s="12" t="n">
        <f aca="false">$J$1010+$O$1010+Assumptions!$B$20+IF($B$1033=0,$D$1010,Assumptions!$B$4)+IF($C$1033=0,$AI$1010,Assumptions!$B$4)+IF($D$1033=0,$AF$1010,Assumptions!$B$4)+IF($E$1033=0,$AC$1010,Assumptions!$B$4)+IF($F$1033=0,$Z$1010,Assumptions!$B$4)+IF($G$1033=0,$W$1010,Assumptions!$B$4)+IF($H$1033=0,$T$1010,Assumptions!$B$4)</f>
        <v>27944752.5358044</v>
      </c>
      <c r="S1033" s="12" t="n">
        <f aca="false">IF($R$1033&gt;Assumptions!$B$4,$Q$1033/$R$1033&gt;Assumptions!$B$13,FALSE())</f>
        <v>1</v>
      </c>
      <c r="T1033" s="12" t="n">
        <f aca="false">IF($S$1033,($Q$1033+Assumptions!$B$14*Assumptions!$B$13)/($R$1033+Assumptions!$B$14),IF($R$1033&gt;Assumptions!$B$4,$Q$1033/$R$1033,Assumptions!$B$4))</f>
        <v>62.8187073536175</v>
      </c>
      <c r="U1033" s="12" t="n">
        <f aca="false">IF($B$1033=1,$I$1033,$D$1010*$T$1033)</f>
        <v>50083349.5216667</v>
      </c>
      <c r="V1033" s="12" t="n">
        <f aca="false">IF($C$1033=1,$J$1033,$AI$1010*$T$1033)</f>
        <v>385287251.607845</v>
      </c>
      <c r="W1033" s="12" t="n">
        <f aca="false">IF($D$1033=1,$K$1033,$AF$1010*$T$1033)</f>
        <v>108905737.454556</v>
      </c>
      <c r="X1033" s="12" t="n">
        <f aca="false">IF($E$1033=1,$L$1033,$AC$1010*$T$1033)</f>
        <v>60000000</v>
      </c>
      <c r="Y1033" s="12" t="n">
        <f aca="false">IF($F$1033=1,$M$1033,$Z$1010*$T$1033)</f>
        <v>30000000</v>
      </c>
      <c r="Z1033" s="12" t="n">
        <f aca="false">IF($G$1033=1,$N$1033,$W$1010*$T$1033)</f>
        <v>314093536.768088</v>
      </c>
      <c r="AA1033" s="12" t="n">
        <f aca="false">IF($H$1033=1,$O$1033,$T$1010*$T$1033)</f>
        <v>314093536.768088</v>
      </c>
      <c r="AB1033" s="12" t="n">
        <f aca="false">($J$1010+$O$1010)*$T$1033</f>
        <v>17621453.3131555</v>
      </c>
      <c r="AC1033" s="12" t="n">
        <f aca="false">Assumptions!$B$20*$T$1033</f>
        <v>565368366.182558</v>
      </c>
      <c r="AD1033" s="12" t="n">
        <f aca="false">IF($S$1033,Assumptions!$B$14*($T$1033-Assumptions!$B$13),Assumptions!$B$4)</f>
        <v>154546768.384044</v>
      </c>
      <c r="AE1033" s="12" t="n">
        <f aca="false">$U$1033+$V$1033+$W$1033+$X$1033+$Y$1033+$Z$1033+$AA$1033+$AB$1033+$AC$1033+$AD$1033</f>
        <v>2000000000</v>
      </c>
      <c r="AF1033" s="12" t="n">
        <f aca="false">IF(AND(IF($B$1033=1,$U$1033&gt;=INDEX($U$1021:$U$1148,1+$A$1033-Assumptions!$B$77),$U$1033&gt;INDEX($U$1021:$U$1148,1+$A$1033+Assumptions!$B$77)),IF($C$1033=1,$V$1033&gt;=INDEX($V$1021:$V$1148,1+$A$1033-Assumptions!$B$78),$V$1033&gt;INDEX($V$1021:$V$1148,1+$A$1033+Assumptions!$B$78)),IF($D$1033=1,$W$1033&gt;=INDEX($W$1021:$W$1148,1+$A$1033-Assumptions!$B$79),$W$1033&gt;INDEX($W$1021:$W$1148,1+$A$1033+Assumptions!$B$79)),IF($E$1033=1,$X$1033&gt;=INDEX($X$1021:$X$1148,1+$A$1033-Assumptions!$B$80),$X$1033&gt;INDEX($X$1021:$X$1148,1+$A$1033+Assumptions!$B$80)),IF($F$1033=1,$Y$1033&gt;=INDEX($Y$1021:$Y$1148,1+$A$1033-Assumptions!$B$81),$Y$1033&gt;INDEX($Y$1021:$Y$1148,1+$A$1033+Assumptions!$B$81)),IF($G$1033=1,$Z$1033&gt;=INDEX($Z$1021:$Z$1148,1+$A$1033-Assumptions!$B$82),$Z$1033&gt;INDEX($Z$1021:$Z$1148,1+$A$1033+Assumptions!$B$82)),IF($H$1033=1,$AA$1033&gt;=INDEX($AA$1021:$AA$1148,1+$A$1033-Assumptions!$B$83),$AA$1033&gt;INDEX($AA$1021:$AA$1148,1+$A$1033+Assumptions!$B$83))),1,0)</f>
        <v>0</v>
      </c>
    </row>
    <row r="1034" customFormat="false" ht="15" hidden="true" customHeight="false" outlineLevel="0" collapsed="false">
      <c r="A1034" s="6" t="n">
        <f aca="false">ROW()-ROW($A$1021)+Assumptions!$B$4</f>
        <v>13</v>
      </c>
      <c r="B1034" s="12" t="n">
        <f aca="false">MOD(QUOTIENT($A$1034,Assumptions!$B$77),2)</f>
        <v>0</v>
      </c>
      <c r="C1034" s="12" t="n">
        <f aca="false">MOD(QUOTIENT($A$1034,Assumptions!$B$78),2)</f>
        <v>0</v>
      </c>
      <c r="D1034" s="12" t="n">
        <f aca="false">MOD(QUOTIENT($A$1034,Assumptions!$B$79),2)</f>
        <v>0</v>
      </c>
      <c r="E1034" s="12" t="n">
        <f aca="false">MOD(QUOTIENT($A$1034,Assumptions!$B$80),2)</f>
        <v>1</v>
      </c>
      <c r="F1034" s="12" t="n">
        <f aca="false">MOD(QUOTIENT($A$1034,Assumptions!$B$81),2)</f>
        <v>1</v>
      </c>
      <c r="G1034" s="12" t="n">
        <f aca="false">MOD(QUOTIENT($A$1034,Assumptions!$B$82),2)</f>
        <v>0</v>
      </c>
      <c r="H1034" s="12" t="n">
        <f aca="false">MOD(QUOTIENT($A$1034,Assumptions!$B$83),2)</f>
        <v>1</v>
      </c>
      <c r="I1034" s="12" t="n">
        <f aca="false">IF($B$1034=1,MIN(Assumptions!$B$67,MAX(Assumptions!$B$4,Assumptions!$B$26-(Assumptions!$B$4))),Assumptions!$B$4)</f>
        <v>0</v>
      </c>
      <c r="J1034" s="12" t="n">
        <f aca="false">IF($C$1034=1,MIN(Assumptions!$B$66,MAX(Assumptions!$B$4,Assumptions!$B$26-($I$1034))),Assumptions!$B$4)</f>
        <v>0</v>
      </c>
      <c r="K1034" s="12" t="n">
        <f aca="false">IF($D$1034=1,MIN(Assumptions!$B$61,MAX(Assumptions!$B$4,Assumptions!$B$26-($I$1034+$J$1034))),Assumptions!$B$4)</f>
        <v>0</v>
      </c>
      <c r="L1034" s="12" t="n">
        <f aca="false">IF($E$1034=1,MIN(Assumptions!$B$56,MAX(Assumptions!$B$4,Assumptions!$B$26-($I$1034+$J$1034+$K$1034))),Assumptions!$B$4)</f>
        <v>60000000</v>
      </c>
      <c r="M1034" s="12" t="n">
        <f aca="false">IF($F$1034=1,MIN(Assumptions!$B$51,MAX(Assumptions!$B$4,Assumptions!$B$26-($I$1034+$J$1034+$K$1034+$L$1034))),Assumptions!$B$4)</f>
        <v>30000000</v>
      </c>
      <c r="N1034" s="12" t="n">
        <f aca="false">IF($G$1034=1,MIN(Assumptions!$B$46,MAX(Assumptions!$B$4,Assumptions!$B$26-($I$1034+$J$1034+$K$1034+$L$1034+$M$1034))),Assumptions!$B$4)</f>
        <v>0</v>
      </c>
      <c r="O1034" s="12" t="n">
        <f aca="false">IF($H$1034=1,MIN(Assumptions!$B$41,MAX(Assumptions!$B$4,Assumptions!$B$26-($I$1034+$J$1034+$K$1034+$L$1034+$M$1034+$N$1034))),Assumptions!$B$4)</f>
        <v>5000000</v>
      </c>
      <c r="P1034" s="12" t="n">
        <f aca="false">$I$1034+$J$1034+$K$1034+$L$1034+$M$1034+$N$1034+$O$1034</f>
        <v>95000000</v>
      </c>
      <c r="Q1034" s="12" t="n">
        <f aca="false">MAX(Assumptions!$B$4,Assumptions!$B$26-$P$1034)</f>
        <v>1905000000</v>
      </c>
      <c r="R1034" s="12" t="n">
        <f aca="false">$J$1010+$O$1010+Assumptions!$B$20+IF($B$1034=0,$D$1010,Assumptions!$B$4)+IF($C$1034=0,$AI$1010,Assumptions!$B$4)+IF($D$1034=0,$AF$1010,Assumptions!$B$4)+IF($E$1034=0,$AC$1010,Assumptions!$B$4)+IF($F$1034=0,$Z$1010,Assumptions!$B$4)+IF($G$1034=0,$W$1010,Assumptions!$B$4)+IF($H$1034=0,$T$1010,Assumptions!$B$4)</f>
        <v>22944752.5358044</v>
      </c>
      <c r="S1034" s="12" t="n">
        <f aca="false">IF($R$1034&gt;Assumptions!$B$4,$Q$1034/$R$1034&gt;Assumptions!$B$13,FALSE())</f>
        <v>1</v>
      </c>
      <c r="T1034" s="12" t="n">
        <f aca="false">IF($S$1034,($Q$1034+Assumptions!$B$14*Assumptions!$B$13)/($R$1034+Assumptions!$B$14),IF($R$1034&gt;Assumptions!$B$4,$Q$1034/$R$1034,Assumptions!$B$4))</f>
        <v>74.9663411862968</v>
      </c>
      <c r="U1034" s="12" t="n">
        <f aca="false">IF($B$1034=1,$I$1034,$D$1010*$T$1034)</f>
        <v>59768270.0928357</v>
      </c>
      <c r="V1034" s="12" t="n">
        <f aca="false">IF($C$1034=1,$J$1034,$AI$1010*$T$1034)</f>
        <v>459792580.515443</v>
      </c>
      <c r="W1034" s="12" t="n">
        <f aca="false">IF($D$1034=1,$K$1034,$AF$1010*$T$1034)</f>
        <v>129965499.372749</v>
      </c>
      <c r="X1034" s="12" t="n">
        <f aca="false">IF($E$1034=1,$L$1034,$AC$1010*$T$1034)</f>
        <v>60000000</v>
      </c>
      <c r="Y1034" s="12" t="n">
        <f aca="false">IF($F$1034=1,$M$1034,$Z$1010*$T$1034)</f>
        <v>30000000</v>
      </c>
      <c r="Z1034" s="12" t="n">
        <f aca="false">IF($G$1034=1,$N$1034,$W$1010*$T$1034)</f>
        <v>374831705.931484</v>
      </c>
      <c r="AA1034" s="12" t="n">
        <f aca="false">IF($H$1034=1,$O$1034,$T$1010*$T$1034)</f>
        <v>5000000</v>
      </c>
      <c r="AB1034" s="12" t="n">
        <f aca="false">($J$1010+$O$1010)*$T$1034</f>
        <v>21029020.4450752</v>
      </c>
      <c r="AC1034" s="12" t="n">
        <f aca="false">Assumptions!$B$20*$T$1034</f>
        <v>674697070.676671</v>
      </c>
      <c r="AD1034" s="12" t="n">
        <f aca="false">IF($S$1034,Assumptions!$B$14*($T$1034-Assumptions!$B$13),Assumptions!$B$4)</f>
        <v>184915852.965742</v>
      </c>
      <c r="AE1034" s="12" t="n">
        <f aca="false">$U$1034+$V$1034+$W$1034+$X$1034+$Y$1034+$Z$1034+$AA$1034+$AB$1034+$AC$1034+$AD$1034</f>
        <v>2000000000</v>
      </c>
      <c r="AF1034" s="12" t="n">
        <f aca="false">IF(AND(IF($B$1034=1,$U$1034&gt;=INDEX($U$1021:$U$1148,1+$A$1034-Assumptions!$B$77),$U$1034&gt;INDEX($U$1021:$U$1148,1+$A$1034+Assumptions!$B$77)),IF($C$1034=1,$V$1034&gt;=INDEX($V$1021:$V$1148,1+$A$1034-Assumptions!$B$78),$V$1034&gt;INDEX($V$1021:$V$1148,1+$A$1034+Assumptions!$B$78)),IF($D$1034=1,$W$1034&gt;=INDEX($W$1021:$W$1148,1+$A$1034-Assumptions!$B$79),$W$1034&gt;INDEX($W$1021:$W$1148,1+$A$1034+Assumptions!$B$79)),IF($E$1034=1,$X$1034&gt;=INDEX($X$1021:$X$1148,1+$A$1034-Assumptions!$B$80),$X$1034&gt;INDEX($X$1021:$X$1148,1+$A$1034+Assumptions!$B$80)),IF($F$1034=1,$Y$1034&gt;=INDEX($Y$1021:$Y$1148,1+$A$1034-Assumptions!$B$81),$Y$1034&gt;INDEX($Y$1021:$Y$1148,1+$A$1034+Assumptions!$B$81)),IF($G$1034=1,$Z$1034&gt;=INDEX($Z$1021:$Z$1148,1+$A$1034-Assumptions!$B$82),$Z$1034&gt;INDEX($Z$1021:$Z$1148,1+$A$1034+Assumptions!$B$82)),IF($H$1034=1,$AA$1034&gt;=INDEX($AA$1021:$AA$1148,1+$A$1034-Assumptions!$B$83),$AA$1034&gt;INDEX($AA$1021:$AA$1148,1+$A$1034+Assumptions!$B$83))),1,0)</f>
        <v>0</v>
      </c>
    </row>
    <row r="1035" customFormat="false" ht="15" hidden="true" customHeight="false" outlineLevel="0" collapsed="false">
      <c r="A1035" s="6" t="n">
        <f aca="false">ROW()-ROW($A$1021)+Assumptions!$B$4</f>
        <v>14</v>
      </c>
      <c r="B1035" s="12" t="n">
        <f aca="false">MOD(QUOTIENT($A$1035,Assumptions!$B$77),2)</f>
        <v>0</v>
      </c>
      <c r="C1035" s="12" t="n">
        <f aca="false">MOD(QUOTIENT($A$1035,Assumptions!$B$78),2)</f>
        <v>0</v>
      </c>
      <c r="D1035" s="12" t="n">
        <f aca="false">MOD(QUOTIENT($A$1035,Assumptions!$B$79),2)</f>
        <v>0</v>
      </c>
      <c r="E1035" s="12" t="n">
        <f aca="false">MOD(QUOTIENT($A$1035,Assumptions!$B$80),2)</f>
        <v>1</v>
      </c>
      <c r="F1035" s="12" t="n">
        <f aca="false">MOD(QUOTIENT($A$1035,Assumptions!$B$81),2)</f>
        <v>1</v>
      </c>
      <c r="G1035" s="12" t="n">
        <f aca="false">MOD(QUOTIENT($A$1035,Assumptions!$B$82),2)</f>
        <v>1</v>
      </c>
      <c r="H1035" s="12" t="n">
        <f aca="false">MOD(QUOTIENT($A$1035,Assumptions!$B$83),2)</f>
        <v>0</v>
      </c>
      <c r="I1035" s="12" t="n">
        <f aca="false">IF($B$1035=1,MIN(Assumptions!$B$67,MAX(Assumptions!$B$4,Assumptions!$B$26-(Assumptions!$B$4))),Assumptions!$B$4)</f>
        <v>0</v>
      </c>
      <c r="J1035" s="12" t="n">
        <f aca="false">IF($C$1035=1,MIN(Assumptions!$B$66,MAX(Assumptions!$B$4,Assumptions!$B$26-($I$1035))),Assumptions!$B$4)</f>
        <v>0</v>
      </c>
      <c r="K1035" s="12" t="n">
        <f aca="false">IF($D$1035=1,MIN(Assumptions!$B$61,MAX(Assumptions!$B$4,Assumptions!$B$26-($I$1035+$J$1035))),Assumptions!$B$4)</f>
        <v>0</v>
      </c>
      <c r="L1035" s="12" t="n">
        <f aca="false">IF($E$1035=1,MIN(Assumptions!$B$56,MAX(Assumptions!$B$4,Assumptions!$B$26-($I$1035+$J$1035+$K$1035))),Assumptions!$B$4)</f>
        <v>60000000</v>
      </c>
      <c r="M1035" s="12" t="n">
        <f aca="false">IF($F$1035=1,MIN(Assumptions!$B$51,MAX(Assumptions!$B$4,Assumptions!$B$26-($I$1035+$J$1035+$K$1035+$L$1035))),Assumptions!$B$4)</f>
        <v>30000000</v>
      </c>
      <c r="N1035" s="12" t="n">
        <f aca="false">IF($G$1035=1,MIN(Assumptions!$B$46,MAX(Assumptions!$B$4,Assumptions!$B$26-($I$1035+$J$1035+$K$1035+$L$1035+$M$1035))),Assumptions!$B$4)</f>
        <v>15000000</v>
      </c>
      <c r="O1035" s="12" t="n">
        <f aca="false">IF($H$1035=1,MIN(Assumptions!$B$41,MAX(Assumptions!$B$4,Assumptions!$B$26-($I$1035+$J$1035+$K$1035+$L$1035+$M$1035+$N$1035))),Assumptions!$B$4)</f>
        <v>0</v>
      </c>
      <c r="P1035" s="12" t="n">
        <f aca="false">$I$1035+$J$1035+$K$1035+$L$1035+$M$1035+$N$1035+$O$1035</f>
        <v>105000000</v>
      </c>
      <c r="Q1035" s="12" t="n">
        <f aca="false">MAX(Assumptions!$B$4,Assumptions!$B$26-$P$1035)</f>
        <v>1895000000</v>
      </c>
      <c r="R1035" s="12" t="n">
        <f aca="false">$J$1010+$O$1010+Assumptions!$B$20+IF($B$1035=0,$D$1010,Assumptions!$B$4)+IF($C$1035=0,$AI$1010,Assumptions!$B$4)+IF($D$1035=0,$AF$1010,Assumptions!$B$4)+IF($E$1035=0,$AC$1010,Assumptions!$B$4)+IF($F$1035=0,$Z$1010,Assumptions!$B$4)+IF($G$1035=0,$W$1010,Assumptions!$B$4)+IF($H$1035=0,$T$1010,Assumptions!$B$4)</f>
        <v>22944752.5358044</v>
      </c>
      <c r="S1035" s="12" t="n">
        <f aca="false">IF($R$1035&gt;Assumptions!$B$4,$Q$1035/$R$1035&gt;Assumptions!$B$13,FALSE())</f>
        <v>1</v>
      </c>
      <c r="T1035" s="12" t="n">
        <f aca="false">IF($S$1035,($Q$1035+Assumptions!$B$14*Assumptions!$B$13)/($R$1035+Assumptions!$B$14),IF($R$1035&gt;Assumptions!$B$4,$Q$1035/$R$1035,Assumptions!$B$4))</f>
        <v>74.57333284456</v>
      </c>
      <c r="U1035" s="12" t="n">
        <f aca="false">IF($B$1035=1,$I$1035,$D$1010*$T$1035)</f>
        <v>59454937.0910384</v>
      </c>
      <c r="V1035" s="12" t="n">
        <f aca="false">IF($C$1035=1,$J$1035,$AI$1010*$T$1035)</f>
        <v>457382134.483908</v>
      </c>
      <c r="W1035" s="12" t="n">
        <f aca="false">IF($D$1035=1,$K$1035,$AF$1010*$T$1035)</f>
        <v>129284159.926496</v>
      </c>
      <c r="X1035" s="12" t="n">
        <f aca="false">IF($E$1035=1,$L$1035,$AC$1010*$T$1035)</f>
        <v>60000000</v>
      </c>
      <c r="Y1035" s="12" t="n">
        <f aca="false">IF($F$1035=1,$M$1035,$Z$1010*$T$1035)</f>
        <v>30000000</v>
      </c>
      <c r="Z1035" s="12" t="n">
        <f aca="false">IF($G$1035=1,$N$1035,$W$1010*$T$1035)</f>
        <v>15000000</v>
      </c>
      <c r="AA1035" s="12" t="n">
        <f aca="false">IF($H$1035=1,$O$1035,$T$1010*$T$1035)</f>
        <v>372866664.2228</v>
      </c>
      <c r="AB1035" s="12" t="n">
        <f aca="false">($J$1010+$O$1010)*$T$1035</f>
        <v>20918776.5633185</v>
      </c>
      <c r="AC1035" s="12" t="n">
        <f aca="false">Assumptions!$B$20*$T$1035</f>
        <v>671159995.60104</v>
      </c>
      <c r="AD1035" s="12" t="n">
        <f aca="false">IF($S$1035,Assumptions!$B$14*($T$1035-Assumptions!$B$13),Assumptions!$B$4)</f>
        <v>183933332.1114</v>
      </c>
      <c r="AE1035" s="12" t="n">
        <f aca="false">$U$1035+$V$1035+$W$1035+$X$1035+$Y$1035+$Z$1035+$AA$1035+$AB$1035+$AC$1035+$AD$1035</f>
        <v>2000000000</v>
      </c>
      <c r="AF1035" s="12" t="n">
        <f aca="false">IF(AND(IF($B$1035=1,$U$1035&gt;=INDEX($U$1021:$U$1148,1+$A$1035-Assumptions!$B$77),$U$1035&gt;INDEX($U$1021:$U$1148,1+$A$1035+Assumptions!$B$77)),IF($C$1035=1,$V$1035&gt;=INDEX($V$1021:$V$1148,1+$A$1035-Assumptions!$B$78),$V$1035&gt;INDEX($V$1021:$V$1148,1+$A$1035+Assumptions!$B$78)),IF($D$1035=1,$W$1035&gt;=INDEX($W$1021:$W$1148,1+$A$1035-Assumptions!$B$79),$W$1035&gt;INDEX($W$1021:$W$1148,1+$A$1035+Assumptions!$B$79)),IF($E$1035=1,$X$1035&gt;=INDEX($X$1021:$X$1148,1+$A$1035-Assumptions!$B$80),$X$1035&gt;INDEX($X$1021:$X$1148,1+$A$1035+Assumptions!$B$80)),IF($F$1035=1,$Y$1035&gt;=INDEX($Y$1021:$Y$1148,1+$A$1035-Assumptions!$B$81),$Y$1035&gt;INDEX($Y$1021:$Y$1148,1+$A$1035+Assumptions!$B$81)),IF($G$1035=1,$Z$1035&gt;=INDEX($Z$1021:$Z$1148,1+$A$1035-Assumptions!$B$82),$Z$1035&gt;INDEX($Z$1021:$Z$1148,1+$A$1035+Assumptions!$B$82)),IF($H$1035=1,$AA$1035&gt;=INDEX($AA$1021:$AA$1148,1+$A$1035-Assumptions!$B$83),$AA$1035&gt;INDEX($AA$1021:$AA$1148,1+$A$1035+Assumptions!$B$83))),1,0)</f>
        <v>0</v>
      </c>
    </row>
    <row r="1036" customFormat="false" ht="15" hidden="true" customHeight="false" outlineLevel="0" collapsed="false">
      <c r="A1036" s="6" t="n">
        <f aca="false">ROW()-ROW($A$1021)+Assumptions!$B$4</f>
        <v>15</v>
      </c>
      <c r="B1036" s="12" t="n">
        <f aca="false">MOD(QUOTIENT($A$1036,Assumptions!$B$77),2)</f>
        <v>0</v>
      </c>
      <c r="C1036" s="12" t="n">
        <f aca="false">MOD(QUOTIENT($A$1036,Assumptions!$B$78),2)</f>
        <v>0</v>
      </c>
      <c r="D1036" s="12" t="n">
        <f aca="false">MOD(QUOTIENT($A$1036,Assumptions!$B$79),2)</f>
        <v>0</v>
      </c>
      <c r="E1036" s="12" t="n">
        <f aca="false">MOD(QUOTIENT($A$1036,Assumptions!$B$80),2)</f>
        <v>1</v>
      </c>
      <c r="F1036" s="12" t="n">
        <f aca="false">MOD(QUOTIENT($A$1036,Assumptions!$B$81),2)</f>
        <v>1</v>
      </c>
      <c r="G1036" s="12" t="n">
        <f aca="false">MOD(QUOTIENT($A$1036,Assumptions!$B$82),2)</f>
        <v>1</v>
      </c>
      <c r="H1036" s="12" t="n">
        <f aca="false">MOD(QUOTIENT($A$1036,Assumptions!$B$83),2)</f>
        <v>1</v>
      </c>
      <c r="I1036" s="12" t="n">
        <f aca="false">IF($B$1036=1,MIN(Assumptions!$B$67,MAX(Assumptions!$B$4,Assumptions!$B$26-(Assumptions!$B$4))),Assumptions!$B$4)</f>
        <v>0</v>
      </c>
      <c r="J1036" s="12" t="n">
        <f aca="false">IF($C$1036=1,MIN(Assumptions!$B$66,MAX(Assumptions!$B$4,Assumptions!$B$26-($I$1036))),Assumptions!$B$4)</f>
        <v>0</v>
      </c>
      <c r="K1036" s="12" t="n">
        <f aca="false">IF($D$1036=1,MIN(Assumptions!$B$61,MAX(Assumptions!$B$4,Assumptions!$B$26-($I$1036+$J$1036))),Assumptions!$B$4)</f>
        <v>0</v>
      </c>
      <c r="L1036" s="12" t="n">
        <f aca="false">IF($E$1036=1,MIN(Assumptions!$B$56,MAX(Assumptions!$B$4,Assumptions!$B$26-($I$1036+$J$1036+$K$1036))),Assumptions!$B$4)</f>
        <v>60000000</v>
      </c>
      <c r="M1036" s="12" t="n">
        <f aca="false">IF($F$1036=1,MIN(Assumptions!$B$51,MAX(Assumptions!$B$4,Assumptions!$B$26-($I$1036+$J$1036+$K$1036+$L$1036))),Assumptions!$B$4)</f>
        <v>30000000</v>
      </c>
      <c r="N1036" s="12" t="n">
        <f aca="false">IF($G$1036=1,MIN(Assumptions!$B$46,MAX(Assumptions!$B$4,Assumptions!$B$26-($I$1036+$J$1036+$K$1036+$L$1036+$M$1036))),Assumptions!$B$4)</f>
        <v>15000000</v>
      </c>
      <c r="O1036" s="12" t="n">
        <f aca="false">IF($H$1036=1,MIN(Assumptions!$B$41,MAX(Assumptions!$B$4,Assumptions!$B$26-($I$1036+$J$1036+$K$1036+$L$1036+$M$1036+$N$1036))),Assumptions!$B$4)</f>
        <v>5000000</v>
      </c>
      <c r="P1036" s="12" t="n">
        <f aca="false">$I$1036+$J$1036+$K$1036+$L$1036+$M$1036+$N$1036+$O$1036</f>
        <v>110000000</v>
      </c>
      <c r="Q1036" s="12" t="n">
        <f aca="false">MAX(Assumptions!$B$4,Assumptions!$B$26-$P$1036)</f>
        <v>1890000000</v>
      </c>
      <c r="R1036" s="12" t="n">
        <f aca="false">$J$1010+$O$1010+Assumptions!$B$20+IF($B$1036=0,$D$1010,Assumptions!$B$4)+IF($C$1036=0,$AI$1010,Assumptions!$B$4)+IF($D$1036=0,$AF$1010,Assumptions!$B$4)+IF($E$1036=0,$AC$1010,Assumptions!$B$4)+IF($F$1036=0,$Z$1010,Assumptions!$B$4)+IF($G$1036=0,$W$1010,Assumptions!$B$4)+IF($H$1036=0,$T$1010,Assumptions!$B$4)</f>
        <v>17944752.5358044</v>
      </c>
      <c r="S1036" s="12" t="n">
        <f aca="false">IF($R$1036&gt;Assumptions!$B$4,$Q$1036/$R$1036&gt;Assumptions!$B$13,FALSE())</f>
        <v>1</v>
      </c>
      <c r="T1036" s="12" t="n">
        <f aca="false">IF($S$1036,($Q$1036+Assumptions!$B$14*Assumptions!$B$13)/($R$1036+Assumptions!$B$14),IF($R$1036&gt;Assumptions!$B$4,$Q$1036/$R$1036,Assumptions!$B$4))</f>
        <v>92.5665398339116</v>
      </c>
      <c r="U1036" s="12" t="n">
        <f aca="false">IF($B$1036=1,$I$1036,$D$1010*$T$1036)</f>
        <v>73800346.4862144</v>
      </c>
      <c r="V1036" s="12" t="n">
        <f aca="false">IF($C$1036=1,$J$1036,$AI$1010*$T$1036)</f>
        <v>567740235.765964</v>
      </c>
      <c r="W1036" s="12" t="n">
        <f aca="false">IF($D$1036=1,$K$1036,$AF$1010*$T$1036)</f>
        <v>160478107.699364</v>
      </c>
      <c r="X1036" s="12" t="n">
        <f aca="false">IF($E$1036=1,$L$1036,$AC$1010*$T$1036)</f>
        <v>60000000</v>
      </c>
      <c r="Y1036" s="12" t="n">
        <f aca="false">IF($F$1036=1,$M$1036,$Z$1010*$T$1036)</f>
        <v>30000000</v>
      </c>
      <c r="Z1036" s="12" t="n">
        <f aca="false">IF($G$1036=1,$N$1036,$W$1010*$T$1036)</f>
        <v>15000000</v>
      </c>
      <c r="AA1036" s="12" t="n">
        <f aca="false">IF($H$1036=1,$O$1036,$T$1010*$T$1036)</f>
        <v>5000000</v>
      </c>
      <c r="AB1036" s="12" t="n">
        <f aca="false">($J$1010+$O$1010)*$T$1036</f>
        <v>25966101.9584748</v>
      </c>
      <c r="AC1036" s="12" t="n">
        <f aca="false">Assumptions!$B$20*$T$1036</f>
        <v>833098858.505204</v>
      </c>
      <c r="AD1036" s="12" t="n">
        <f aca="false">IF($S$1036,Assumptions!$B$14*($T$1036-Assumptions!$B$13),Assumptions!$B$4)</f>
        <v>228916349.584779</v>
      </c>
      <c r="AE1036" s="12" t="n">
        <f aca="false">$U$1036+$V$1036+$W$1036+$X$1036+$Y$1036+$Z$1036+$AA$1036+$AB$1036+$AC$1036+$AD$1036</f>
        <v>2000000000</v>
      </c>
      <c r="AF1036" s="12" t="n">
        <f aca="false">IF(AND(IF($B$1036=1,$U$1036&gt;=INDEX($U$1021:$U$1148,1+$A$1036-Assumptions!$B$77),$U$1036&gt;INDEX($U$1021:$U$1148,1+$A$1036+Assumptions!$B$77)),IF($C$1036=1,$V$1036&gt;=INDEX($V$1021:$V$1148,1+$A$1036-Assumptions!$B$78),$V$1036&gt;INDEX($V$1021:$V$1148,1+$A$1036+Assumptions!$B$78)),IF($D$1036=1,$W$1036&gt;=INDEX($W$1021:$W$1148,1+$A$1036-Assumptions!$B$79),$W$1036&gt;INDEX($W$1021:$W$1148,1+$A$1036+Assumptions!$B$79)),IF($E$1036=1,$X$1036&gt;=INDEX($X$1021:$X$1148,1+$A$1036-Assumptions!$B$80),$X$1036&gt;INDEX($X$1021:$X$1148,1+$A$1036+Assumptions!$B$80)),IF($F$1036=1,$Y$1036&gt;=INDEX($Y$1021:$Y$1148,1+$A$1036-Assumptions!$B$81),$Y$1036&gt;INDEX($Y$1021:$Y$1148,1+$A$1036+Assumptions!$B$81)),IF($G$1036=1,$Z$1036&gt;=INDEX($Z$1021:$Z$1148,1+$A$1036-Assumptions!$B$82),$Z$1036&gt;INDEX($Z$1021:$Z$1148,1+$A$1036+Assumptions!$B$82)),IF($H$1036=1,$AA$1036&gt;=INDEX($AA$1021:$AA$1148,1+$A$1036-Assumptions!$B$83),$AA$1036&gt;INDEX($AA$1021:$AA$1148,1+$A$1036+Assumptions!$B$83))),1,0)</f>
        <v>0</v>
      </c>
    </row>
    <row r="1037" customFormat="false" ht="15" hidden="true" customHeight="false" outlineLevel="0" collapsed="false">
      <c r="A1037" s="6" t="n">
        <f aca="false">ROW()-ROW($A$1021)+Assumptions!$B$4</f>
        <v>16</v>
      </c>
      <c r="B1037" s="12" t="n">
        <f aca="false">MOD(QUOTIENT($A$1037,Assumptions!$B$77),2)</f>
        <v>0</v>
      </c>
      <c r="C1037" s="12" t="n">
        <f aca="false">MOD(QUOTIENT($A$1037,Assumptions!$B$78),2)</f>
        <v>0</v>
      </c>
      <c r="D1037" s="12" t="n">
        <f aca="false">MOD(QUOTIENT($A$1037,Assumptions!$B$79),2)</f>
        <v>1</v>
      </c>
      <c r="E1037" s="12" t="n">
        <f aca="false">MOD(QUOTIENT($A$1037,Assumptions!$B$80),2)</f>
        <v>0</v>
      </c>
      <c r="F1037" s="12" t="n">
        <f aca="false">MOD(QUOTIENT($A$1037,Assumptions!$B$81),2)</f>
        <v>0</v>
      </c>
      <c r="G1037" s="12" t="n">
        <f aca="false">MOD(QUOTIENT($A$1037,Assumptions!$B$82),2)</f>
        <v>0</v>
      </c>
      <c r="H1037" s="12" t="n">
        <f aca="false">MOD(QUOTIENT($A$1037,Assumptions!$B$83),2)</f>
        <v>0</v>
      </c>
      <c r="I1037" s="12" t="n">
        <f aca="false">IF($B$1037=1,MIN(Assumptions!$B$67,MAX(Assumptions!$B$4,Assumptions!$B$26-(Assumptions!$B$4))),Assumptions!$B$4)</f>
        <v>0</v>
      </c>
      <c r="J1037" s="12" t="n">
        <f aca="false">IF($C$1037=1,MIN(Assumptions!$B$66,MAX(Assumptions!$B$4,Assumptions!$B$26-($I$1037))),Assumptions!$B$4)</f>
        <v>0</v>
      </c>
      <c r="K1037" s="12" t="n">
        <f aca="false">IF($D$1037=1,MIN(Assumptions!$B$61,MAX(Assumptions!$B$4,Assumptions!$B$26-($I$1037+$J$1037))),Assumptions!$B$4)</f>
        <v>100000000</v>
      </c>
      <c r="L1037" s="12" t="n">
        <f aca="false">IF($E$1037=1,MIN(Assumptions!$B$56,MAX(Assumptions!$B$4,Assumptions!$B$26-($I$1037+$J$1037+$K$1037))),Assumptions!$B$4)</f>
        <v>0</v>
      </c>
      <c r="M1037" s="12" t="n">
        <f aca="false">IF($F$1037=1,MIN(Assumptions!$B$51,MAX(Assumptions!$B$4,Assumptions!$B$26-($I$1037+$J$1037+$K$1037+$L$1037))),Assumptions!$B$4)</f>
        <v>0</v>
      </c>
      <c r="N1037" s="12" t="n">
        <f aca="false">IF($G$1037=1,MIN(Assumptions!$B$46,MAX(Assumptions!$B$4,Assumptions!$B$26-($I$1037+$J$1037+$K$1037+$L$1037+$M$1037))),Assumptions!$B$4)</f>
        <v>0</v>
      </c>
      <c r="O1037" s="12" t="n">
        <f aca="false">IF($H$1037=1,MIN(Assumptions!$B$41,MAX(Assumptions!$B$4,Assumptions!$B$26-($I$1037+$J$1037+$K$1037+$L$1037+$M$1037+$N$1037))),Assumptions!$B$4)</f>
        <v>0</v>
      </c>
      <c r="P1037" s="12" t="n">
        <f aca="false">$I$1037+$J$1037+$K$1037+$L$1037+$M$1037+$N$1037+$O$1037</f>
        <v>100000000</v>
      </c>
      <c r="Q1037" s="12" t="n">
        <f aca="false">MAX(Assumptions!$B$4,Assumptions!$B$26-$P$1037)</f>
        <v>1900000000</v>
      </c>
      <c r="R1037" s="12" t="n">
        <f aca="false">$J$1010+$O$1010+Assumptions!$B$20+IF($B$1037=0,$D$1010,Assumptions!$B$4)+IF($C$1037=0,$AI$1010,Assumptions!$B$4)+IF($D$1037=0,$AF$1010,Assumptions!$B$4)+IF($E$1037=0,$AC$1010,Assumptions!$B$4)+IF($F$1037=0,$Z$1010,Assumptions!$B$4)+IF($G$1037=0,$W$1010,Assumptions!$B$4)+IF($H$1037=0,$T$1010,Assumptions!$B$4)</f>
        <v>31611101.1755256</v>
      </c>
      <c r="S1037" s="12" t="n">
        <f aca="false">IF($R$1037&gt;Assumptions!$B$4,$Q$1037/$R$1037&gt;Assumptions!$B$13,FALSE())</f>
        <v>1</v>
      </c>
      <c r="T1037" s="12" t="n">
        <f aca="false">IF($S$1037,($Q$1037+Assumptions!$B$14*Assumptions!$B$13)/($R$1037+Assumptions!$B$14),IF($R$1037&gt;Assumptions!$B$4,$Q$1037/$R$1037,Assumptions!$B$4))</f>
        <v>55.773631880434</v>
      </c>
      <c r="U1037" s="12" t="n">
        <f aca="false">IF($B$1037=1,$I$1037,$D$1010*$T$1037)</f>
        <v>44466535.80177</v>
      </c>
      <c r="V1037" s="12" t="n">
        <f aca="false">IF($C$1037=1,$J$1037,$AI$1010*$T$1037)</f>
        <v>342077547.35282</v>
      </c>
      <c r="W1037" s="12" t="n">
        <f aca="false">IF($D$1037=1,$K$1037,$AF$1010*$T$1037)</f>
        <v>100000000</v>
      </c>
      <c r="X1037" s="12" t="n">
        <f aca="false">IF($E$1037=1,$L$1037,$AC$1010*$T$1037)</f>
        <v>133856716.513041</v>
      </c>
      <c r="Y1037" s="12" t="n">
        <f aca="false">IF($F$1037=1,$M$1037,$Z$1010*$T$1037)</f>
        <v>167320895.641302</v>
      </c>
      <c r="Z1037" s="12" t="n">
        <f aca="false">IF($G$1037=1,$N$1037,$W$1010*$T$1037)</f>
        <v>278868159.40217</v>
      </c>
      <c r="AA1037" s="12" t="n">
        <f aca="false">IF($H$1037=1,$O$1037,$T$1010*$T$1037)</f>
        <v>278868159.40217</v>
      </c>
      <c r="AB1037" s="12" t="n">
        <f aca="false">($J$1010+$O$1010)*$T$1037</f>
        <v>15645219.2617362</v>
      </c>
      <c r="AC1037" s="12" t="n">
        <f aca="false">Assumptions!$B$20*$T$1037</f>
        <v>501962686.923906</v>
      </c>
      <c r="AD1037" s="12" t="n">
        <f aca="false">IF($S$1037,Assumptions!$B$14*($T$1037-Assumptions!$B$13),Assumptions!$B$4)</f>
        <v>136934079.701085</v>
      </c>
      <c r="AE1037" s="12" t="n">
        <f aca="false">$U$1037+$V$1037+$W$1037+$X$1037+$Y$1037+$Z$1037+$AA$1037+$AB$1037+$AC$1037+$AD$1037</f>
        <v>2000000000</v>
      </c>
      <c r="AF1037" s="12" t="n">
        <f aca="false">IF(AND(IF($B$1037=1,$U$1037&gt;=INDEX($U$1021:$U$1148,1+$A$1037-Assumptions!$B$77),$U$1037&gt;INDEX($U$1021:$U$1148,1+$A$1037+Assumptions!$B$77)),IF($C$1037=1,$V$1037&gt;=INDEX($V$1021:$V$1148,1+$A$1037-Assumptions!$B$78),$V$1037&gt;INDEX($V$1021:$V$1148,1+$A$1037+Assumptions!$B$78)),IF($D$1037=1,$W$1037&gt;=INDEX($W$1021:$W$1148,1+$A$1037-Assumptions!$B$79),$W$1037&gt;INDEX($W$1021:$W$1148,1+$A$1037+Assumptions!$B$79)),IF($E$1037=1,$X$1037&gt;=INDEX($X$1021:$X$1148,1+$A$1037-Assumptions!$B$80),$X$1037&gt;INDEX($X$1021:$X$1148,1+$A$1037+Assumptions!$B$80)),IF($F$1037=1,$Y$1037&gt;=INDEX($Y$1021:$Y$1148,1+$A$1037-Assumptions!$B$81),$Y$1037&gt;INDEX($Y$1021:$Y$1148,1+$A$1037+Assumptions!$B$81)),IF($G$1037=1,$Z$1037&gt;=INDEX($Z$1021:$Z$1148,1+$A$1037-Assumptions!$B$82),$Z$1037&gt;INDEX($Z$1021:$Z$1148,1+$A$1037+Assumptions!$B$82)),IF($H$1037=1,$AA$1037&gt;=INDEX($AA$1021:$AA$1148,1+$A$1037-Assumptions!$B$83),$AA$1037&gt;INDEX($AA$1021:$AA$1148,1+$A$1037+Assumptions!$B$83))),1,0)</f>
        <v>1</v>
      </c>
    </row>
    <row r="1038" customFormat="false" ht="15" hidden="true" customHeight="false" outlineLevel="0" collapsed="false">
      <c r="A1038" s="6" t="n">
        <f aca="false">ROW()-ROW($A$1021)+Assumptions!$B$4</f>
        <v>17</v>
      </c>
      <c r="B1038" s="12" t="n">
        <f aca="false">MOD(QUOTIENT($A$1038,Assumptions!$B$77),2)</f>
        <v>0</v>
      </c>
      <c r="C1038" s="12" t="n">
        <f aca="false">MOD(QUOTIENT($A$1038,Assumptions!$B$78),2)</f>
        <v>0</v>
      </c>
      <c r="D1038" s="12" t="n">
        <f aca="false">MOD(QUOTIENT($A$1038,Assumptions!$B$79),2)</f>
        <v>1</v>
      </c>
      <c r="E1038" s="12" t="n">
        <f aca="false">MOD(QUOTIENT($A$1038,Assumptions!$B$80),2)</f>
        <v>0</v>
      </c>
      <c r="F1038" s="12" t="n">
        <f aca="false">MOD(QUOTIENT($A$1038,Assumptions!$B$81),2)</f>
        <v>0</v>
      </c>
      <c r="G1038" s="12" t="n">
        <f aca="false">MOD(QUOTIENT($A$1038,Assumptions!$B$82),2)</f>
        <v>0</v>
      </c>
      <c r="H1038" s="12" t="n">
        <f aca="false">MOD(QUOTIENT($A$1038,Assumptions!$B$83),2)</f>
        <v>1</v>
      </c>
      <c r="I1038" s="12" t="n">
        <f aca="false">IF($B$1038=1,MIN(Assumptions!$B$67,MAX(Assumptions!$B$4,Assumptions!$B$26-(Assumptions!$B$4))),Assumptions!$B$4)</f>
        <v>0</v>
      </c>
      <c r="J1038" s="12" t="n">
        <f aca="false">IF($C$1038=1,MIN(Assumptions!$B$66,MAX(Assumptions!$B$4,Assumptions!$B$26-($I$1038))),Assumptions!$B$4)</f>
        <v>0</v>
      </c>
      <c r="K1038" s="12" t="n">
        <f aca="false">IF($D$1038=1,MIN(Assumptions!$B$61,MAX(Assumptions!$B$4,Assumptions!$B$26-($I$1038+$J$1038))),Assumptions!$B$4)</f>
        <v>100000000</v>
      </c>
      <c r="L1038" s="12" t="n">
        <f aca="false">IF($E$1038=1,MIN(Assumptions!$B$56,MAX(Assumptions!$B$4,Assumptions!$B$26-($I$1038+$J$1038+$K$1038))),Assumptions!$B$4)</f>
        <v>0</v>
      </c>
      <c r="M1038" s="12" t="n">
        <f aca="false">IF($F$1038=1,MIN(Assumptions!$B$51,MAX(Assumptions!$B$4,Assumptions!$B$26-($I$1038+$J$1038+$K$1038+$L$1038))),Assumptions!$B$4)</f>
        <v>0</v>
      </c>
      <c r="N1038" s="12" t="n">
        <f aca="false">IF($G$1038=1,MIN(Assumptions!$B$46,MAX(Assumptions!$B$4,Assumptions!$B$26-($I$1038+$J$1038+$K$1038+$L$1038+$M$1038))),Assumptions!$B$4)</f>
        <v>0</v>
      </c>
      <c r="O1038" s="12" t="n">
        <f aca="false">IF($H$1038=1,MIN(Assumptions!$B$41,MAX(Assumptions!$B$4,Assumptions!$B$26-($I$1038+$J$1038+$K$1038+$L$1038+$M$1038+$N$1038))),Assumptions!$B$4)</f>
        <v>5000000</v>
      </c>
      <c r="P1038" s="12" t="n">
        <f aca="false">$I$1038+$J$1038+$K$1038+$L$1038+$M$1038+$N$1038+$O$1038</f>
        <v>105000000</v>
      </c>
      <c r="Q1038" s="12" t="n">
        <f aca="false">MAX(Assumptions!$B$4,Assumptions!$B$26-$P$1038)</f>
        <v>1895000000</v>
      </c>
      <c r="R1038" s="12" t="n">
        <f aca="false">$J$1010+$O$1010+Assumptions!$B$20+IF($B$1038=0,$D$1010,Assumptions!$B$4)+IF($C$1038=0,$AI$1010,Assumptions!$B$4)+IF($D$1038=0,$AF$1010,Assumptions!$B$4)+IF($E$1038=0,$AC$1010,Assumptions!$B$4)+IF($F$1038=0,$Z$1010,Assumptions!$B$4)+IF($G$1038=0,$W$1010,Assumptions!$B$4)+IF($H$1038=0,$T$1010,Assumptions!$B$4)</f>
        <v>26611101.1755256</v>
      </c>
      <c r="S1038" s="12" t="n">
        <f aca="false">IF($R$1038&gt;Assumptions!$B$4,$Q$1038/$R$1038&gt;Assumptions!$B$13,FALSE())</f>
        <v>1</v>
      </c>
      <c r="T1038" s="12" t="n">
        <f aca="false">IF($S$1038,($Q$1038+Assumptions!$B$14*Assumptions!$B$13)/($R$1038+Assumptions!$B$14),IF($R$1038&gt;Assumptions!$B$4,$Q$1038/$R$1038,Assumptions!$B$4))</f>
        <v>65.1813199562261</v>
      </c>
      <c r="U1038" s="12" t="n">
        <f aca="false">IF($B$1038=1,$I$1038,$D$1010*$T$1038)</f>
        <v>51966985.1096238</v>
      </c>
      <c r="V1038" s="12" t="n">
        <f aca="false">IF($C$1038=1,$J$1038,$AI$1010*$T$1038)</f>
        <v>399777911.390908</v>
      </c>
      <c r="W1038" s="12" t="n">
        <f aca="false">IF($D$1038=1,$K$1038,$AF$1010*$T$1038)</f>
        <v>100000000</v>
      </c>
      <c r="X1038" s="12" t="n">
        <f aca="false">IF($E$1038=1,$L$1038,$AC$1010*$T$1038)</f>
        <v>156435167.894943</v>
      </c>
      <c r="Y1038" s="12" t="n">
        <f aca="false">IF($F$1038=1,$M$1038,$Z$1010*$T$1038)</f>
        <v>195543959.868678</v>
      </c>
      <c r="Z1038" s="12" t="n">
        <f aca="false">IF($G$1038=1,$N$1038,$W$1010*$T$1038)</f>
        <v>325906599.78113</v>
      </c>
      <c r="AA1038" s="12" t="n">
        <f aca="false">IF($H$1038=1,$O$1038,$T$1010*$T$1038)</f>
        <v>5000000</v>
      </c>
      <c r="AB1038" s="12" t="n">
        <f aca="false">($J$1010+$O$1010)*$T$1038</f>
        <v>18284196.4581168</v>
      </c>
      <c r="AC1038" s="12" t="n">
        <f aca="false">Assumptions!$B$20*$T$1038</f>
        <v>586631879.606035</v>
      </c>
      <c r="AD1038" s="12" t="n">
        <f aca="false">IF($S$1038,Assumptions!$B$14*($T$1038-Assumptions!$B$13),Assumptions!$B$4)</f>
        <v>160453299.890565</v>
      </c>
      <c r="AE1038" s="12" t="n">
        <f aca="false">$U$1038+$V$1038+$W$1038+$X$1038+$Y$1038+$Z$1038+$AA$1038+$AB$1038+$AC$1038+$AD$1038</f>
        <v>2000000000</v>
      </c>
      <c r="AF1038" s="12" t="n">
        <f aca="false">IF(AND(IF($B$1038=1,$U$1038&gt;=INDEX($U$1021:$U$1148,1+$A$1038-Assumptions!$B$77),$U$1038&gt;INDEX($U$1021:$U$1148,1+$A$1038+Assumptions!$B$77)),IF($C$1038=1,$V$1038&gt;=INDEX($V$1021:$V$1148,1+$A$1038-Assumptions!$B$78),$V$1038&gt;INDEX($V$1021:$V$1148,1+$A$1038+Assumptions!$B$78)),IF($D$1038=1,$W$1038&gt;=INDEX($W$1021:$W$1148,1+$A$1038-Assumptions!$B$79),$W$1038&gt;INDEX($W$1021:$W$1148,1+$A$1038+Assumptions!$B$79)),IF($E$1038=1,$X$1038&gt;=INDEX($X$1021:$X$1148,1+$A$1038-Assumptions!$B$80),$X$1038&gt;INDEX($X$1021:$X$1148,1+$A$1038+Assumptions!$B$80)),IF($F$1038=1,$Y$1038&gt;=INDEX($Y$1021:$Y$1148,1+$A$1038-Assumptions!$B$81),$Y$1038&gt;INDEX($Y$1021:$Y$1148,1+$A$1038+Assumptions!$B$81)),IF($G$1038=1,$Z$1038&gt;=INDEX($Z$1021:$Z$1148,1+$A$1038-Assumptions!$B$82),$Z$1038&gt;INDEX($Z$1021:$Z$1148,1+$A$1038+Assumptions!$B$82)),IF($H$1038=1,$AA$1038&gt;=INDEX($AA$1021:$AA$1148,1+$A$1038-Assumptions!$B$83),$AA$1038&gt;INDEX($AA$1021:$AA$1148,1+$A$1038+Assumptions!$B$83))),1,0)</f>
        <v>0</v>
      </c>
    </row>
    <row r="1039" customFormat="false" ht="15" hidden="true" customHeight="false" outlineLevel="0" collapsed="false">
      <c r="A1039" s="6" t="n">
        <f aca="false">ROW()-ROW($A$1021)+Assumptions!$B$4</f>
        <v>18</v>
      </c>
      <c r="B1039" s="12" t="n">
        <f aca="false">MOD(QUOTIENT($A$1039,Assumptions!$B$77),2)</f>
        <v>0</v>
      </c>
      <c r="C1039" s="12" t="n">
        <f aca="false">MOD(QUOTIENT($A$1039,Assumptions!$B$78),2)</f>
        <v>0</v>
      </c>
      <c r="D1039" s="12" t="n">
        <f aca="false">MOD(QUOTIENT($A$1039,Assumptions!$B$79),2)</f>
        <v>1</v>
      </c>
      <c r="E1039" s="12" t="n">
        <f aca="false">MOD(QUOTIENT($A$1039,Assumptions!$B$80),2)</f>
        <v>0</v>
      </c>
      <c r="F1039" s="12" t="n">
        <f aca="false">MOD(QUOTIENT($A$1039,Assumptions!$B$81),2)</f>
        <v>0</v>
      </c>
      <c r="G1039" s="12" t="n">
        <f aca="false">MOD(QUOTIENT($A$1039,Assumptions!$B$82),2)</f>
        <v>1</v>
      </c>
      <c r="H1039" s="12" t="n">
        <f aca="false">MOD(QUOTIENT($A$1039,Assumptions!$B$83),2)</f>
        <v>0</v>
      </c>
      <c r="I1039" s="12" t="n">
        <f aca="false">IF($B$1039=1,MIN(Assumptions!$B$67,MAX(Assumptions!$B$4,Assumptions!$B$26-(Assumptions!$B$4))),Assumptions!$B$4)</f>
        <v>0</v>
      </c>
      <c r="J1039" s="12" t="n">
        <f aca="false">IF($C$1039=1,MIN(Assumptions!$B$66,MAX(Assumptions!$B$4,Assumptions!$B$26-($I$1039))),Assumptions!$B$4)</f>
        <v>0</v>
      </c>
      <c r="K1039" s="12" t="n">
        <f aca="false">IF($D$1039=1,MIN(Assumptions!$B$61,MAX(Assumptions!$B$4,Assumptions!$B$26-($I$1039+$J$1039))),Assumptions!$B$4)</f>
        <v>100000000</v>
      </c>
      <c r="L1039" s="12" t="n">
        <f aca="false">IF($E$1039=1,MIN(Assumptions!$B$56,MAX(Assumptions!$B$4,Assumptions!$B$26-($I$1039+$J$1039+$K$1039))),Assumptions!$B$4)</f>
        <v>0</v>
      </c>
      <c r="M1039" s="12" t="n">
        <f aca="false">IF($F$1039=1,MIN(Assumptions!$B$51,MAX(Assumptions!$B$4,Assumptions!$B$26-($I$1039+$J$1039+$K$1039+$L$1039))),Assumptions!$B$4)</f>
        <v>0</v>
      </c>
      <c r="N1039" s="12" t="n">
        <f aca="false">IF($G$1039=1,MIN(Assumptions!$B$46,MAX(Assumptions!$B$4,Assumptions!$B$26-($I$1039+$J$1039+$K$1039+$L$1039+$M$1039))),Assumptions!$B$4)</f>
        <v>15000000</v>
      </c>
      <c r="O1039" s="12" t="n">
        <f aca="false">IF($H$1039=1,MIN(Assumptions!$B$41,MAX(Assumptions!$B$4,Assumptions!$B$26-($I$1039+$J$1039+$K$1039+$L$1039+$M$1039+$N$1039))),Assumptions!$B$4)</f>
        <v>0</v>
      </c>
      <c r="P1039" s="12" t="n">
        <f aca="false">$I$1039+$J$1039+$K$1039+$L$1039+$M$1039+$N$1039+$O$1039</f>
        <v>115000000</v>
      </c>
      <c r="Q1039" s="12" t="n">
        <f aca="false">MAX(Assumptions!$B$4,Assumptions!$B$26-$P$1039)</f>
        <v>1885000000</v>
      </c>
      <c r="R1039" s="12" t="n">
        <f aca="false">$J$1010+$O$1010+Assumptions!$B$20+IF($B$1039=0,$D$1010,Assumptions!$B$4)+IF($C$1039=0,$AI$1010,Assumptions!$B$4)+IF($D$1039=0,$AF$1010,Assumptions!$B$4)+IF($E$1039=0,$AC$1010,Assumptions!$B$4)+IF($F$1039=0,$Z$1010,Assumptions!$B$4)+IF($G$1039=0,$W$1010,Assumptions!$B$4)+IF($H$1039=0,$T$1010,Assumptions!$B$4)</f>
        <v>26611101.1755256</v>
      </c>
      <c r="S1039" s="12" t="n">
        <f aca="false">IF($R$1039&gt;Assumptions!$B$4,$Q$1039/$R$1039&gt;Assumptions!$B$13,FALSE())</f>
        <v>1</v>
      </c>
      <c r="T1039" s="12" t="n">
        <f aca="false">IF($S$1039,($Q$1039+Assumptions!$B$14*Assumptions!$B$13)/($R$1039+Assumptions!$B$14),IF($R$1039&gt;Assumptions!$B$4,$Q$1039/$R$1039,Assumptions!$B$4))</f>
        <v>64.8378083886043</v>
      </c>
      <c r="U1039" s="12" t="n">
        <f aca="false">IF($B$1039=1,$I$1039,$D$1010*$T$1039)</f>
        <v>51693114.305357</v>
      </c>
      <c r="V1039" s="12" t="n">
        <f aca="false">IF($C$1039=1,$J$1039,$AI$1010*$T$1039)</f>
        <v>397671044.927715</v>
      </c>
      <c r="W1039" s="12" t="n">
        <f aca="false">IF($D$1039=1,$K$1039,$AF$1010*$T$1039)</f>
        <v>100000000</v>
      </c>
      <c r="X1039" s="12" t="n">
        <f aca="false">IF($E$1039=1,$L$1039,$AC$1010*$T$1039)</f>
        <v>155610740.13265</v>
      </c>
      <c r="Y1039" s="12" t="n">
        <f aca="false">IF($F$1039=1,$M$1039,$Z$1010*$T$1039)</f>
        <v>194513425.165813</v>
      </c>
      <c r="Z1039" s="12" t="n">
        <f aca="false">IF($G$1039=1,$N$1039,$W$1010*$T$1039)</f>
        <v>15000000</v>
      </c>
      <c r="AA1039" s="12" t="n">
        <f aca="false">IF($H$1039=1,$O$1039,$T$1010*$T$1039)</f>
        <v>324189041.943022</v>
      </c>
      <c r="AB1039" s="12" t="n">
        <f aca="false">($J$1010+$O$1010)*$T$1039</f>
        <v>18187837.056493</v>
      </c>
      <c r="AC1039" s="12" t="n">
        <f aca="false">Assumptions!$B$20*$T$1039</f>
        <v>583540275.497439</v>
      </c>
      <c r="AD1039" s="12" t="n">
        <f aca="false">IF($S$1039,Assumptions!$B$14*($T$1039-Assumptions!$B$13),Assumptions!$B$4)</f>
        <v>159594520.971511</v>
      </c>
      <c r="AE1039" s="12" t="n">
        <f aca="false">$U$1039+$V$1039+$W$1039+$X$1039+$Y$1039+$Z$1039+$AA$1039+$AB$1039+$AC$1039+$AD$1039</f>
        <v>2000000000</v>
      </c>
      <c r="AF1039" s="12" t="n">
        <f aca="false">IF(AND(IF($B$1039=1,$U$1039&gt;=INDEX($U$1021:$U$1148,1+$A$1039-Assumptions!$B$77),$U$1039&gt;INDEX($U$1021:$U$1148,1+$A$1039+Assumptions!$B$77)),IF($C$1039=1,$V$1039&gt;=INDEX($V$1021:$V$1148,1+$A$1039-Assumptions!$B$78),$V$1039&gt;INDEX($V$1021:$V$1148,1+$A$1039+Assumptions!$B$78)),IF($D$1039=1,$W$1039&gt;=INDEX($W$1021:$W$1148,1+$A$1039-Assumptions!$B$79),$W$1039&gt;INDEX($W$1021:$W$1148,1+$A$1039+Assumptions!$B$79)),IF($E$1039=1,$X$1039&gt;=INDEX($X$1021:$X$1148,1+$A$1039-Assumptions!$B$80),$X$1039&gt;INDEX($X$1021:$X$1148,1+$A$1039+Assumptions!$B$80)),IF($F$1039=1,$Y$1039&gt;=INDEX($Y$1021:$Y$1148,1+$A$1039-Assumptions!$B$81),$Y$1039&gt;INDEX($Y$1021:$Y$1148,1+$A$1039+Assumptions!$B$81)),IF($G$1039=1,$Z$1039&gt;=INDEX($Z$1021:$Z$1148,1+$A$1039-Assumptions!$B$82),$Z$1039&gt;INDEX($Z$1021:$Z$1148,1+$A$1039+Assumptions!$B$82)),IF($H$1039=1,$AA$1039&gt;=INDEX($AA$1021:$AA$1148,1+$A$1039-Assumptions!$B$83),$AA$1039&gt;INDEX($AA$1021:$AA$1148,1+$A$1039+Assumptions!$B$83))),1,0)</f>
        <v>0</v>
      </c>
    </row>
    <row r="1040" customFormat="false" ht="15" hidden="true" customHeight="false" outlineLevel="0" collapsed="false">
      <c r="A1040" s="6" t="n">
        <f aca="false">ROW()-ROW($A$1021)+Assumptions!$B$4</f>
        <v>19</v>
      </c>
      <c r="B1040" s="12" t="n">
        <f aca="false">MOD(QUOTIENT($A$1040,Assumptions!$B$77),2)</f>
        <v>0</v>
      </c>
      <c r="C1040" s="12" t="n">
        <f aca="false">MOD(QUOTIENT($A$1040,Assumptions!$B$78),2)</f>
        <v>0</v>
      </c>
      <c r="D1040" s="12" t="n">
        <f aca="false">MOD(QUOTIENT($A$1040,Assumptions!$B$79),2)</f>
        <v>1</v>
      </c>
      <c r="E1040" s="12" t="n">
        <f aca="false">MOD(QUOTIENT($A$1040,Assumptions!$B$80),2)</f>
        <v>0</v>
      </c>
      <c r="F1040" s="12" t="n">
        <f aca="false">MOD(QUOTIENT($A$1040,Assumptions!$B$81),2)</f>
        <v>0</v>
      </c>
      <c r="G1040" s="12" t="n">
        <f aca="false">MOD(QUOTIENT($A$1040,Assumptions!$B$82),2)</f>
        <v>1</v>
      </c>
      <c r="H1040" s="12" t="n">
        <f aca="false">MOD(QUOTIENT($A$1040,Assumptions!$B$83),2)</f>
        <v>1</v>
      </c>
      <c r="I1040" s="12" t="n">
        <f aca="false">IF($B$1040=1,MIN(Assumptions!$B$67,MAX(Assumptions!$B$4,Assumptions!$B$26-(Assumptions!$B$4))),Assumptions!$B$4)</f>
        <v>0</v>
      </c>
      <c r="J1040" s="12" t="n">
        <f aca="false">IF($C$1040=1,MIN(Assumptions!$B$66,MAX(Assumptions!$B$4,Assumptions!$B$26-($I$1040))),Assumptions!$B$4)</f>
        <v>0</v>
      </c>
      <c r="K1040" s="12" t="n">
        <f aca="false">IF($D$1040=1,MIN(Assumptions!$B$61,MAX(Assumptions!$B$4,Assumptions!$B$26-($I$1040+$J$1040))),Assumptions!$B$4)</f>
        <v>100000000</v>
      </c>
      <c r="L1040" s="12" t="n">
        <f aca="false">IF($E$1040=1,MIN(Assumptions!$B$56,MAX(Assumptions!$B$4,Assumptions!$B$26-($I$1040+$J$1040+$K$1040))),Assumptions!$B$4)</f>
        <v>0</v>
      </c>
      <c r="M1040" s="12" t="n">
        <f aca="false">IF($F$1040=1,MIN(Assumptions!$B$51,MAX(Assumptions!$B$4,Assumptions!$B$26-($I$1040+$J$1040+$K$1040+$L$1040))),Assumptions!$B$4)</f>
        <v>0</v>
      </c>
      <c r="N1040" s="12" t="n">
        <f aca="false">IF($G$1040=1,MIN(Assumptions!$B$46,MAX(Assumptions!$B$4,Assumptions!$B$26-($I$1040+$J$1040+$K$1040+$L$1040+$M$1040))),Assumptions!$B$4)</f>
        <v>15000000</v>
      </c>
      <c r="O1040" s="12" t="n">
        <f aca="false">IF($H$1040=1,MIN(Assumptions!$B$41,MAX(Assumptions!$B$4,Assumptions!$B$26-($I$1040+$J$1040+$K$1040+$L$1040+$M$1040+$N$1040))),Assumptions!$B$4)</f>
        <v>5000000</v>
      </c>
      <c r="P1040" s="12" t="n">
        <f aca="false">$I$1040+$J$1040+$K$1040+$L$1040+$M$1040+$N$1040+$O$1040</f>
        <v>120000000</v>
      </c>
      <c r="Q1040" s="12" t="n">
        <f aca="false">MAX(Assumptions!$B$4,Assumptions!$B$26-$P$1040)</f>
        <v>1880000000</v>
      </c>
      <c r="R1040" s="12" t="n">
        <f aca="false">$J$1010+$O$1010+Assumptions!$B$20+IF($B$1040=0,$D$1010,Assumptions!$B$4)+IF($C$1040=0,$AI$1010,Assumptions!$B$4)+IF($D$1040=0,$AF$1010,Assumptions!$B$4)+IF($E$1040=0,$AC$1010,Assumptions!$B$4)+IF($F$1040=0,$Z$1010,Assumptions!$B$4)+IF($G$1040=0,$W$1010,Assumptions!$B$4)+IF($H$1040=0,$T$1010,Assumptions!$B$4)</f>
        <v>21611101.1755256</v>
      </c>
      <c r="S1040" s="12" t="n">
        <f aca="false">IF($R$1040&gt;Assumptions!$B$4,$Q$1040/$R$1040&gt;Assumptions!$B$13,FALSE())</f>
        <v>1</v>
      </c>
      <c r="T1040" s="12" t="n">
        <f aca="false">IF($S$1040,($Q$1040+Assumptions!$B$14*Assumptions!$B$13)/($R$1040+Assumptions!$B$14),IF($R$1040&gt;Assumptions!$B$4,$Q$1040/$R$1040,Assumptions!$B$4))</f>
        <v>78.0760690395538</v>
      </c>
      <c r="U1040" s="12" t="n">
        <f aca="false">IF($B$1040=1,$I$1040,$D$1010*$T$1040)</f>
        <v>62247556.8141497</v>
      </c>
      <c r="V1040" s="12" t="n">
        <f aca="false">IF($C$1040=1,$J$1040,$AI$1010*$T$1040)</f>
        <v>478865537.414815</v>
      </c>
      <c r="W1040" s="12" t="n">
        <f aca="false">IF($D$1040=1,$K$1040,$AF$1010*$T$1040)</f>
        <v>100000000</v>
      </c>
      <c r="X1040" s="12" t="n">
        <f aca="false">IF($E$1040=1,$L$1040,$AC$1010*$T$1040)</f>
        <v>187382565.694929</v>
      </c>
      <c r="Y1040" s="12" t="n">
        <f aca="false">IF($F$1040=1,$M$1040,$Z$1010*$T$1040)</f>
        <v>234228207.118661</v>
      </c>
      <c r="Z1040" s="12" t="n">
        <f aca="false">IF($G$1040=1,$N$1040,$W$1010*$T$1040)</f>
        <v>15000000</v>
      </c>
      <c r="AA1040" s="12" t="n">
        <f aca="false">IF($H$1040=1,$O$1040,$T$1010*$T$1040)</f>
        <v>5000000</v>
      </c>
      <c r="AB1040" s="12" t="n">
        <f aca="false">($J$1010+$O$1010)*$T$1040</f>
        <v>21901339.0025762</v>
      </c>
      <c r="AC1040" s="12" t="n">
        <f aca="false">Assumptions!$B$20*$T$1040</f>
        <v>702684621.355984</v>
      </c>
      <c r="AD1040" s="12" t="n">
        <f aca="false">IF($S$1040,Assumptions!$B$14*($T$1040-Assumptions!$B$13),Assumptions!$B$4)</f>
        <v>192690172.598885</v>
      </c>
      <c r="AE1040" s="12" t="n">
        <f aca="false">$U$1040+$V$1040+$W$1040+$X$1040+$Y$1040+$Z$1040+$AA$1040+$AB$1040+$AC$1040+$AD$1040</f>
        <v>2000000000</v>
      </c>
      <c r="AF1040" s="12" t="n">
        <f aca="false">IF(AND(IF($B$1040=1,$U$1040&gt;=INDEX($U$1021:$U$1148,1+$A$1040-Assumptions!$B$77),$U$1040&gt;INDEX($U$1021:$U$1148,1+$A$1040+Assumptions!$B$77)),IF($C$1040=1,$V$1040&gt;=INDEX($V$1021:$V$1148,1+$A$1040-Assumptions!$B$78),$V$1040&gt;INDEX($V$1021:$V$1148,1+$A$1040+Assumptions!$B$78)),IF($D$1040=1,$W$1040&gt;=INDEX($W$1021:$W$1148,1+$A$1040-Assumptions!$B$79),$W$1040&gt;INDEX($W$1021:$W$1148,1+$A$1040+Assumptions!$B$79)),IF($E$1040=1,$X$1040&gt;=INDEX($X$1021:$X$1148,1+$A$1040-Assumptions!$B$80),$X$1040&gt;INDEX($X$1021:$X$1148,1+$A$1040+Assumptions!$B$80)),IF($F$1040=1,$Y$1040&gt;=INDEX($Y$1021:$Y$1148,1+$A$1040-Assumptions!$B$81),$Y$1040&gt;INDEX($Y$1021:$Y$1148,1+$A$1040+Assumptions!$B$81)),IF($G$1040=1,$Z$1040&gt;=INDEX($Z$1021:$Z$1148,1+$A$1040-Assumptions!$B$82),$Z$1040&gt;INDEX($Z$1021:$Z$1148,1+$A$1040+Assumptions!$B$82)),IF($H$1040=1,$AA$1040&gt;=INDEX($AA$1021:$AA$1148,1+$A$1040-Assumptions!$B$83),$AA$1040&gt;INDEX($AA$1021:$AA$1148,1+$A$1040+Assumptions!$B$83))),1,0)</f>
        <v>0</v>
      </c>
    </row>
    <row r="1041" customFormat="false" ht="15" hidden="true" customHeight="false" outlineLevel="0" collapsed="false">
      <c r="A1041" s="6" t="n">
        <f aca="false">ROW()-ROW($A$1021)+Assumptions!$B$4</f>
        <v>20</v>
      </c>
      <c r="B1041" s="12" t="n">
        <f aca="false">MOD(QUOTIENT($A$1041,Assumptions!$B$77),2)</f>
        <v>0</v>
      </c>
      <c r="C1041" s="12" t="n">
        <f aca="false">MOD(QUOTIENT($A$1041,Assumptions!$B$78),2)</f>
        <v>0</v>
      </c>
      <c r="D1041" s="12" t="n">
        <f aca="false">MOD(QUOTIENT($A$1041,Assumptions!$B$79),2)</f>
        <v>1</v>
      </c>
      <c r="E1041" s="12" t="n">
        <f aca="false">MOD(QUOTIENT($A$1041,Assumptions!$B$80),2)</f>
        <v>0</v>
      </c>
      <c r="F1041" s="12" t="n">
        <f aca="false">MOD(QUOTIENT($A$1041,Assumptions!$B$81),2)</f>
        <v>1</v>
      </c>
      <c r="G1041" s="12" t="n">
        <f aca="false">MOD(QUOTIENT($A$1041,Assumptions!$B$82),2)</f>
        <v>0</v>
      </c>
      <c r="H1041" s="12" t="n">
        <f aca="false">MOD(QUOTIENT($A$1041,Assumptions!$B$83),2)</f>
        <v>0</v>
      </c>
      <c r="I1041" s="12" t="n">
        <f aca="false">IF($B$1041=1,MIN(Assumptions!$B$67,MAX(Assumptions!$B$4,Assumptions!$B$26-(Assumptions!$B$4))),Assumptions!$B$4)</f>
        <v>0</v>
      </c>
      <c r="J1041" s="12" t="n">
        <f aca="false">IF($C$1041=1,MIN(Assumptions!$B$66,MAX(Assumptions!$B$4,Assumptions!$B$26-($I$1041))),Assumptions!$B$4)</f>
        <v>0</v>
      </c>
      <c r="K1041" s="12" t="n">
        <f aca="false">IF($D$1041=1,MIN(Assumptions!$B$61,MAX(Assumptions!$B$4,Assumptions!$B$26-($I$1041+$J$1041))),Assumptions!$B$4)</f>
        <v>100000000</v>
      </c>
      <c r="L1041" s="12" t="n">
        <f aca="false">IF($E$1041=1,MIN(Assumptions!$B$56,MAX(Assumptions!$B$4,Assumptions!$B$26-($I$1041+$J$1041+$K$1041))),Assumptions!$B$4)</f>
        <v>0</v>
      </c>
      <c r="M1041" s="12" t="n">
        <f aca="false">IF($F$1041=1,MIN(Assumptions!$B$51,MAX(Assumptions!$B$4,Assumptions!$B$26-($I$1041+$J$1041+$K$1041+$L$1041))),Assumptions!$B$4)</f>
        <v>30000000</v>
      </c>
      <c r="N1041" s="12" t="n">
        <f aca="false">IF($G$1041=1,MIN(Assumptions!$B$46,MAX(Assumptions!$B$4,Assumptions!$B$26-($I$1041+$J$1041+$K$1041+$L$1041+$M$1041))),Assumptions!$B$4)</f>
        <v>0</v>
      </c>
      <c r="O1041" s="12" t="n">
        <f aca="false">IF($H$1041=1,MIN(Assumptions!$B$41,MAX(Assumptions!$B$4,Assumptions!$B$26-($I$1041+$J$1041+$K$1041+$L$1041+$M$1041+$N$1041))),Assumptions!$B$4)</f>
        <v>0</v>
      </c>
      <c r="P1041" s="12" t="n">
        <f aca="false">$I$1041+$J$1041+$K$1041+$L$1041+$M$1041+$N$1041+$O$1041</f>
        <v>130000000</v>
      </c>
      <c r="Q1041" s="12" t="n">
        <f aca="false">MAX(Assumptions!$B$4,Assumptions!$B$26-$P$1041)</f>
        <v>1870000000</v>
      </c>
      <c r="R1041" s="12" t="n">
        <f aca="false">$J$1010+$O$1010+Assumptions!$B$20+IF($B$1041=0,$D$1010,Assumptions!$B$4)+IF($C$1041=0,$AI$1010,Assumptions!$B$4)+IF($D$1041=0,$AF$1010,Assumptions!$B$4)+IF($E$1041=0,$AC$1010,Assumptions!$B$4)+IF($F$1041=0,$Z$1010,Assumptions!$B$4)+IF($G$1041=0,$W$1010,Assumptions!$B$4)+IF($H$1041=0,$T$1010,Assumptions!$B$4)</f>
        <v>28611101.1755256</v>
      </c>
      <c r="S1041" s="12" t="n">
        <f aca="false">IF($R$1041&gt;Assumptions!$B$4,$Q$1041/$R$1041&gt;Assumptions!$B$13,FALSE())</f>
        <v>1</v>
      </c>
      <c r="T1041" s="12" t="n">
        <f aca="false">IF($S$1041,($Q$1041+Assumptions!$B$14*Assumptions!$B$13)/($R$1041+Assumptions!$B$14),IF($R$1041&gt;Assumptions!$B$4,$Q$1041/$R$1041,Assumptions!$B$4))</f>
        <v>60.1875192213722</v>
      </c>
      <c r="U1041" s="12" t="n">
        <f aca="false">IF($B$1041=1,$I$1041,$D$1010*$T$1041)</f>
        <v>47985587.2397608</v>
      </c>
      <c r="V1041" s="12" t="n">
        <f aca="false">IF($C$1041=1,$J$1041,$AI$1010*$T$1041)</f>
        <v>369149332.082864</v>
      </c>
      <c r="W1041" s="12" t="n">
        <f aca="false">IF($D$1041=1,$K$1041,$AF$1010*$T$1041)</f>
        <v>100000000</v>
      </c>
      <c r="X1041" s="12" t="n">
        <f aca="false">IF($E$1041=1,$L$1041,$AC$1010*$T$1041)</f>
        <v>144450046.131293</v>
      </c>
      <c r="Y1041" s="12" t="n">
        <f aca="false">IF($F$1041=1,$M$1041,$Z$1010*$T$1041)</f>
        <v>30000000</v>
      </c>
      <c r="Z1041" s="12" t="n">
        <f aca="false">IF($G$1041=1,$N$1041,$W$1010*$T$1041)</f>
        <v>300937596.106861</v>
      </c>
      <c r="AA1041" s="12" t="n">
        <f aca="false">IF($H$1041=1,$O$1041,$T$1010*$T$1041)</f>
        <v>300937596.106861</v>
      </c>
      <c r="AB1041" s="12" t="n">
        <f aca="false">($J$1010+$O$1010)*$T$1041</f>
        <v>16883371.2865788</v>
      </c>
      <c r="AC1041" s="12" t="n">
        <f aca="false">Assumptions!$B$20*$T$1041</f>
        <v>541687672.99235</v>
      </c>
      <c r="AD1041" s="12" t="n">
        <f aca="false">IF($S$1041,Assumptions!$B$14*($T$1041-Assumptions!$B$13),Assumptions!$B$4)</f>
        <v>147968798.053431</v>
      </c>
      <c r="AE1041" s="12" t="n">
        <f aca="false">$U$1041+$V$1041+$W$1041+$X$1041+$Y$1041+$Z$1041+$AA$1041+$AB$1041+$AC$1041+$AD$1041</f>
        <v>2000000000</v>
      </c>
      <c r="AF1041" s="12" t="n">
        <f aca="false">IF(AND(IF($B$1041=1,$U$1041&gt;=INDEX($U$1021:$U$1148,1+$A$1041-Assumptions!$B$77),$U$1041&gt;INDEX($U$1021:$U$1148,1+$A$1041+Assumptions!$B$77)),IF($C$1041=1,$V$1041&gt;=INDEX($V$1021:$V$1148,1+$A$1041-Assumptions!$B$78),$V$1041&gt;INDEX($V$1021:$V$1148,1+$A$1041+Assumptions!$B$78)),IF($D$1041=1,$W$1041&gt;=INDEX($W$1021:$W$1148,1+$A$1041-Assumptions!$B$79),$W$1041&gt;INDEX($W$1021:$W$1148,1+$A$1041+Assumptions!$B$79)),IF($E$1041=1,$X$1041&gt;=INDEX($X$1021:$X$1148,1+$A$1041-Assumptions!$B$80),$X$1041&gt;INDEX($X$1021:$X$1148,1+$A$1041+Assumptions!$B$80)),IF($F$1041=1,$Y$1041&gt;=INDEX($Y$1021:$Y$1148,1+$A$1041-Assumptions!$B$81),$Y$1041&gt;INDEX($Y$1021:$Y$1148,1+$A$1041+Assumptions!$B$81)),IF($G$1041=1,$Z$1041&gt;=INDEX($Z$1021:$Z$1148,1+$A$1041-Assumptions!$B$82),$Z$1041&gt;INDEX($Z$1021:$Z$1148,1+$A$1041+Assumptions!$B$82)),IF($H$1041=1,$AA$1041&gt;=INDEX($AA$1021:$AA$1148,1+$A$1041-Assumptions!$B$83),$AA$1041&gt;INDEX($AA$1021:$AA$1148,1+$A$1041+Assumptions!$B$83))),1,0)</f>
        <v>0</v>
      </c>
    </row>
    <row r="1042" customFormat="false" ht="15" hidden="true" customHeight="false" outlineLevel="0" collapsed="false">
      <c r="A1042" s="6" t="n">
        <f aca="false">ROW()-ROW($A$1021)+Assumptions!$B$4</f>
        <v>21</v>
      </c>
      <c r="B1042" s="12" t="n">
        <f aca="false">MOD(QUOTIENT($A$1042,Assumptions!$B$77),2)</f>
        <v>0</v>
      </c>
      <c r="C1042" s="12" t="n">
        <f aca="false">MOD(QUOTIENT($A$1042,Assumptions!$B$78),2)</f>
        <v>0</v>
      </c>
      <c r="D1042" s="12" t="n">
        <f aca="false">MOD(QUOTIENT($A$1042,Assumptions!$B$79),2)</f>
        <v>1</v>
      </c>
      <c r="E1042" s="12" t="n">
        <f aca="false">MOD(QUOTIENT($A$1042,Assumptions!$B$80),2)</f>
        <v>0</v>
      </c>
      <c r="F1042" s="12" t="n">
        <f aca="false">MOD(QUOTIENT($A$1042,Assumptions!$B$81),2)</f>
        <v>1</v>
      </c>
      <c r="G1042" s="12" t="n">
        <f aca="false">MOD(QUOTIENT($A$1042,Assumptions!$B$82),2)</f>
        <v>0</v>
      </c>
      <c r="H1042" s="12" t="n">
        <f aca="false">MOD(QUOTIENT($A$1042,Assumptions!$B$83),2)</f>
        <v>1</v>
      </c>
      <c r="I1042" s="12" t="n">
        <f aca="false">IF($B$1042=1,MIN(Assumptions!$B$67,MAX(Assumptions!$B$4,Assumptions!$B$26-(Assumptions!$B$4))),Assumptions!$B$4)</f>
        <v>0</v>
      </c>
      <c r="J1042" s="12" t="n">
        <f aca="false">IF($C$1042=1,MIN(Assumptions!$B$66,MAX(Assumptions!$B$4,Assumptions!$B$26-($I$1042))),Assumptions!$B$4)</f>
        <v>0</v>
      </c>
      <c r="K1042" s="12" t="n">
        <f aca="false">IF($D$1042=1,MIN(Assumptions!$B$61,MAX(Assumptions!$B$4,Assumptions!$B$26-($I$1042+$J$1042))),Assumptions!$B$4)</f>
        <v>100000000</v>
      </c>
      <c r="L1042" s="12" t="n">
        <f aca="false">IF($E$1042=1,MIN(Assumptions!$B$56,MAX(Assumptions!$B$4,Assumptions!$B$26-($I$1042+$J$1042+$K$1042))),Assumptions!$B$4)</f>
        <v>0</v>
      </c>
      <c r="M1042" s="12" t="n">
        <f aca="false">IF($F$1042=1,MIN(Assumptions!$B$51,MAX(Assumptions!$B$4,Assumptions!$B$26-($I$1042+$J$1042+$K$1042+$L$1042))),Assumptions!$B$4)</f>
        <v>30000000</v>
      </c>
      <c r="N1042" s="12" t="n">
        <f aca="false">IF($G$1042=1,MIN(Assumptions!$B$46,MAX(Assumptions!$B$4,Assumptions!$B$26-($I$1042+$J$1042+$K$1042+$L$1042+$M$1042))),Assumptions!$B$4)</f>
        <v>0</v>
      </c>
      <c r="O1042" s="12" t="n">
        <f aca="false">IF($H$1042=1,MIN(Assumptions!$B$41,MAX(Assumptions!$B$4,Assumptions!$B$26-($I$1042+$J$1042+$K$1042+$L$1042+$M$1042+$N$1042))),Assumptions!$B$4)</f>
        <v>5000000</v>
      </c>
      <c r="P1042" s="12" t="n">
        <f aca="false">$I$1042+$J$1042+$K$1042+$L$1042+$M$1042+$N$1042+$O$1042</f>
        <v>135000000</v>
      </c>
      <c r="Q1042" s="12" t="n">
        <f aca="false">MAX(Assumptions!$B$4,Assumptions!$B$26-$P$1042)</f>
        <v>1865000000</v>
      </c>
      <c r="R1042" s="12" t="n">
        <f aca="false">$J$1010+$O$1010+Assumptions!$B$20+IF($B$1042=0,$D$1010,Assumptions!$B$4)+IF($C$1042=0,$AI$1010,Assumptions!$B$4)+IF($D$1042=0,$AF$1010,Assumptions!$B$4)+IF($E$1042=0,$AC$1010,Assumptions!$B$4)+IF($F$1042=0,$Z$1010,Assumptions!$B$4)+IF($G$1042=0,$W$1010,Assumptions!$B$4)+IF($H$1042=0,$T$1010,Assumptions!$B$4)</f>
        <v>23611101.1755256</v>
      </c>
      <c r="S1042" s="12" t="n">
        <f aca="false">IF($R$1042&gt;Assumptions!$B$4,$Q$1042/$R$1042&gt;Assumptions!$B$13,FALSE())</f>
        <v>1</v>
      </c>
      <c r="T1042" s="12" t="n">
        <f aca="false">IF($S$1042,($Q$1042+Assumptions!$B$14*Assumptions!$B$13)/($R$1042+Assumptions!$B$14),IF($R$1042&gt;Assumptions!$B$4,$Q$1042/$R$1042,Assumptions!$B$4))</f>
        <v>71.5213038104438</v>
      </c>
      <c r="U1042" s="12" t="n">
        <f aca="false">IF($B$1042=1,$I$1042,$D$1010*$T$1042)</f>
        <v>57021651.7958562</v>
      </c>
      <c r="V1042" s="12" t="n">
        <f aca="false">IF($C$1042=1,$J$1042,$AI$1010*$T$1042)</f>
        <v>438663062.921952</v>
      </c>
      <c r="W1042" s="12" t="n">
        <f aca="false">IF($D$1042=1,$K$1042,$AF$1010*$T$1042)</f>
        <v>100000000</v>
      </c>
      <c r="X1042" s="12" t="n">
        <f aca="false">IF($E$1042=1,$L$1042,$AC$1010*$T$1042)</f>
        <v>171651129.145065</v>
      </c>
      <c r="Y1042" s="12" t="n">
        <f aca="false">IF($F$1042=1,$M$1042,$Z$1010*$T$1042)</f>
        <v>30000000</v>
      </c>
      <c r="Z1042" s="12" t="n">
        <f aca="false">IF($G$1042=1,$N$1042,$W$1010*$T$1042)</f>
        <v>357606519.052219</v>
      </c>
      <c r="AA1042" s="12" t="n">
        <f aca="false">IF($H$1042=1,$O$1042,$T$1010*$T$1042)</f>
        <v>5000000</v>
      </c>
      <c r="AB1042" s="12" t="n">
        <f aca="false">($J$1010+$O$1010)*$T$1042</f>
        <v>20062643.264804</v>
      </c>
      <c r="AC1042" s="12" t="n">
        <f aca="false">Assumptions!$B$20*$T$1042</f>
        <v>643691734.293994</v>
      </c>
      <c r="AD1042" s="12" t="n">
        <f aca="false">IF($S$1042,Assumptions!$B$14*($T$1042-Assumptions!$B$13),Assumptions!$B$4)</f>
        <v>176303259.52611</v>
      </c>
      <c r="AE1042" s="12" t="n">
        <f aca="false">$U$1042+$V$1042+$W$1042+$X$1042+$Y$1042+$Z$1042+$AA$1042+$AB$1042+$AC$1042+$AD$1042</f>
        <v>2000000000</v>
      </c>
      <c r="AF1042" s="12" t="n">
        <f aca="false">IF(AND(IF($B$1042=1,$U$1042&gt;=INDEX($U$1021:$U$1148,1+$A$1042-Assumptions!$B$77),$U$1042&gt;INDEX($U$1021:$U$1148,1+$A$1042+Assumptions!$B$77)),IF($C$1042=1,$V$1042&gt;=INDEX($V$1021:$V$1148,1+$A$1042-Assumptions!$B$78),$V$1042&gt;INDEX($V$1021:$V$1148,1+$A$1042+Assumptions!$B$78)),IF($D$1042=1,$W$1042&gt;=INDEX($W$1021:$W$1148,1+$A$1042-Assumptions!$B$79),$W$1042&gt;INDEX($W$1021:$W$1148,1+$A$1042+Assumptions!$B$79)),IF($E$1042=1,$X$1042&gt;=INDEX($X$1021:$X$1148,1+$A$1042-Assumptions!$B$80),$X$1042&gt;INDEX($X$1021:$X$1148,1+$A$1042+Assumptions!$B$80)),IF($F$1042=1,$Y$1042&gt;=INDEX($Y$1021:$Y$1148,1+$A$1042-Assumptions!$B$81),$Y$1042&gt;INDEX($Y$1021:$Y$1148,1+$A$1042+Assumptions!$B$81)),IF($G$1042=1,$Z$1042&gt;=INDEX($Z$1021:$Z$1148,1+$A$1042-Assumptions!$B$82),$Z$1042&gt;INDEX($Z$1021:$Z$1148,1+$A$1042+Assumptions!$B$82)),IF($H$1042=1,$AA$1042&gt;=INDEX($AA$1021:$AA$1148,1+$A$1042-Assumptions!$B$83),$AA$1042&gt;INDEX($AA$1021:$AA$1148,1+$A$1042+Assumptions!$B$83))),1,0)</f>
        <v>0</v>
      </c>
    </row>
    <row r="1043" customFormat="false" ht="15" hidden="true" customHeight="false" outlineLevel="0" collapsed="false">
      <c r="A1043" s="6" t="n">
        <f aca="false">ROW()-ROW($A$1021)+Assumptions!$B$4</f>
        <v>22</v>
      </c>
      <c r="B1043" s="12" t="n">
        <f aca="false">MOD(QUOTIENT($A$1043,Assumptions!$B$77),2)</f>
        <v>0</v>
      </c>
      <c r="C1043" s="12" t="n">
        <f aca="false">MOD(QUOTIENT($A$1043,Assumptions!$B$78),2)</f>
        <v>0</v>
      </c>
      <c r="D1043" s="12" t="n">
        <f aca="false">MOD(QUOTIENT($A$1043,Assumptions!$B$79),2)</f>
        <v>1</v>
      </c>
      <c r="E1043" s="12" t="n">
        <f aca="false">MOD(QUOTIENT($A$1043,Assumptions!$B$80),2)</f>
        <v>0</v>
      </c>
      <c r="F1043" s="12" t="n">
        <f aca="false">MOD(QUOTIENT($A$1043,Assumptions!$B$81),2)</f>
        <v>1</v>
      </c>
      <c r="G1043" s="12" t="n">
        <f aca="false">MOD(QUOTIENT($A$1043,Assumptions!$B$82),2)</f>
        <v>1</v>
      </c>
      <c r="H1043" s="12" t="n">
        <f aca="false">MOD(QUOTIENT($A$1043,Assumptions!$B$83),2)</f>
        <v>0</v>
      </c>
      <c r="I1043" s="12" t="n">
        <f aca="false">IF($B$1043=1,MIN(Assumptions!$B$67,MAX(Assumptions!$B$4,Assumptions!$B$26-(Assumptions!$B$4))),Assumptions!$B$4)</f>
        <v>0</v>
      </c>
      <c r="J1043" s="12" t="n">
        <f aca="false">IF($C$1043=1,MIN(Assumptions!$B$66,MAX(Assumptions!$B$4,Assumptions!$B$26-($I$1043))),Assumptions!$B$4)</f>
        <v>0</v>
      </c>
      <c r="K1043" s="12" t="n">
        <f aca="false">IF($D$1043=1,MIN(Assumptions!$B$61,MAX(Assumptions!$B$4,Assumptions!$B$26-($I$1043+$J$1043))),Assumptions!$B$4)</f>
        <v>100000000</v>
      </c>
      <c r="L1043" s="12" t="n">
        <f aca="false">IF($E$1043=1,MIN(Assumptions!$B$56,MAX(Assumptions!$B$4,Assumptions!$B$26-($I$1043+$J$1043+$K$1043))),Assumptions!$B$4)</f>
        <v>0</v>
      </c>
      <c r="M1043" s="12" t="n">
        <f aca="false">IF($F$1043=1,MIN(Assumptions!$B$51,MAX(Assumptions!$B$4,Assumptions!$B$26-($I$1043+$J$1043+$K$1043+$L$1043))),Assumptions!$B$4)</f>
        <v>30000000</v>
      </c>
      <c r="N1043" s="12" t="n">
        <f aca="false">IF($G$1043=1,MIN(Assumptions!$B$46,MAX(Assumptions!$B$4,Assumptions!$B$26-($I$1043+$J$1043+$K$1043+$L$1043+$M$1043))),Assumptions!$B$4)</f>
        <v>15000000</v>
      </c>
      <c r="O1043" s="12" t="n">
        <f aca="false">IF($H$1043=1,MIN(Assumptions!$B$41,MAX(Assumptions!$B$4,Assumptions!$B$26-($I$1043+$J$1043+$K$1043+$L$1043+$M$1043+$N$1043))),Assumptions!$B$4)</f>
        <v>0</v>
      </c>
      <c r="P1043" s="12" t="n">
        <f aca="false">$I$1043+$J$1043+$K$1043+$L$1043+$M$1043+$N$1043+$O$1043</f>
        <v>145000000</v>
      </c>
      <c r="Q1043" s="12" t="n">
        <f aca="false">MAX(Assumptions!$B$4,Assumptions!$B$26-$P$1043)</f>
        <v>1855000000</v>
      </c>
      <c r="R1043" s="12" t="n">
        <f aca="false">$J$1010+$O$1010+Assumptions!$B$20+IF($B$1043=0,$D$1010,Assumptions!$B$4)+IF($C$1043=0,$AI$1010,Assumptions!$B$4)+IF($D$1043=0,$AF$1010,Assumptions!$B$4)+IF($E$1043=0,$AC$1010,Assumptions!$B$4)+IF($F$1043=0,$Z$1010,Assumptions!$B$4)+IF($G$1043=0,$W$1010,Assumptions!$B$4)+IF($H$1043=0,$T$1010,Assumptions!$B$4)</f>
        <v>23611101.1755256</v>
      </c>
      <c r="S1043" s="12" t="n">
        <f aca="false">IF($R$1043&gt;Assumptions!$B$4,$Q$1043/$R$1043&gt;Assumptions!$B$13,FALSE())</f>
        <v>1</v>
      </c>
      <c r="T1043" s="12" t="n">
        <f aca="false">IF($S$1043,($Q$1043+Assumptions!$B$14*Assumptions!$B$13)/($R$1043+Assumptions!$B$14),IF($R$1043&gt;Assumptions!$B$4,$Q$1043/$R$1043,Assumptions!$B$4))</f>
        <v>71.1383249413116</v>
      </c>
      <c r="U1043" s="12" t="n">
        <f aca="false">IF($B$1043=1,$I$1043,$D$1010*$T$1043)</f>
        <v>56716314.9723175</v>
      </c>
      <c r="V1043" s="12" t="n">
        <f aca="false">IF($C$1043=1,$J$1043,$AI$1010*$T$1043)</f>
        <v>436314130.858112</v>
      </c>
      <c r="W1043" s="12" t="n">
        <f aca="false">IF($D$1043=1,$K$1043,$AF$1010*$T$1043)</f>
        <v>100000000</v>
      </c>
      <c r="X1043" s="12" t="n">
        <f aca="false">IF($E$1043=1,$L$1043,$AC$1010*$T$1043)</f>
        <v>170731979.859148</v>
      </c>
      <c r="Y1043" s="12" t="n">
        <f aca="false">IF($F$1043=1,$M$1043,$Z$1010*$T$1043)</f>
        <v>30000000</v>
      </c>
      <c r="Z1043" s="12" t="n">
        <f aca="false">IF($G$1043=1,$N$1043,$W$1010*$T$1043)</f>
        <v>15000000</v>
      </c>
      <c r="AA1043" s="12" t="n">
        <f aca="false">IF($H$1043=1,$O$1043,$T$1010*$T$1043)</f>
        <v>355691624.706558</v>
      </c>
      <c r="AB1043" s="12" t="n">
        <f aca="false">($J$1010+$O$1010)*$T$1043</f>
        <v>19955212.778781</v>
      </c>
      <c r="AC1043" s="12" t="n">
        <f aca="false">Assumptions!$B$20*$T$1043</f>
        <v>640244924.471804</v>
      </c>
      <c r="AD1043" s="12" t="n">
        <f aca="false">IF($S$1043,Assumptions!$B$14*($T$1043-Assumptions!$B$13),Assumptions!$B$4)</f>
        <v>175345812.353279</v>
      </c>
      <c r="AE1043" s="12" t="n">
        <f aca="false">$U$1043+$V$1043+$W$1043+$X$1043+$Y$1043+$Z$1043+$AA$1043+$AB$1043+$AC$1043+$AD$1043</f>
        <v>2000000000</v>
      </c>
      <c r="AF1043" s="12" t="n">
        <f aca="false">IF(AND(IF($B$1043=1,$U$1043&gt;=INDEX($U$1021:$U$1148,1+$A$1043-Assumptions!$B$77),$U$1043&gt;INDEX($U$1021:$U$1148,1+$A$1043+Assumptions!$B$77)),IF($C$1043=1,$V$1043&gt;=INDEX($V$1021:$V$1148,1+$A$1043-Assumptions!$B$78),$V$1043&gt;INDEX($V$1021:$V$1148,1+$A$1043+Assumptions!$B$78)),IF($D$1043=1,$W$1043&gt;=INDEX($W$1021:$W$1148,1+$A$1043-Assumptions!$B$79),$W$1043&gt;INDEX($W$1021:$W$1148,1+$A$1043+Assumptions!$B$79)),IF($E$1043=1,$X$1043&gt;=INDEX($X$1021:$X$1148,1+$A$1043-Assumptions!$B$80),$X$1043&gt;INDEX($X$1021:$X$1148,1+$A$1043+Assumptions!$B$80)),IF($F$1043=1,$Y$1043&gt;=INDEX($Y$1021:$Y$1148,1+$A$1043-Assumptions!$B$81),$Y$1043&gt;INDEX($Y$1021:$Y$1148,1+$A$1043+Assumptions!$B$81)),IF($G$1043=1,$Z$1043&gt;=INDEX($Z$1021:$Z$1148,1+$A$1043-Assumptions!$B$82),$Z$1043&gt;INDEX($Z$1021:$Z$1148,1+$A$1043+Assumptions!$B$82)),IF($H$1043=1,$AA$1043&gt;=INDEX($AA$1021:$AA$1148,1+$A$1043-Assumptions!$B$83),$AA$1043&gt;INDEX($AA$1021:$AA$1148,1+$A$1043+Assumptions!$B$83))),1,0)</f>
        <v>0</v>
      </c>
    </row>
    <row r="1044" customFormat="false" ht="15" hidden="true" customHeight="false" outlineLevel="0" collapsed="false">
      <c r="A1044" s="6" t="n">
        <f aca="false">ROW()-ROW($A$1021)+Assumptions!$B$4</f>
        <v>23</v>
      </c>
      <c r="B1044" s="12" t="n">
        <f aca="false">MOD(QUOTIENT($A$1044,Assumptions!$B$77),2)</f>
        <v>0</v>
      </c>
      <c r="C1044" s="12" t="n">
        <f aca="false">MOD(QUOTIENT($A$1044,Assumptions!$B$78),2)</f>
        <v>0</v>
      </c>
      <c r="D1044" s="12" t="n">
        <f aca="false">MOD(QUOTIENT($A$1044,Assumptions!$B$79),2)</f>
        <v>1</v>
      </c>
      <c r="E1044" s="12" t="n">
        <f aca="false">MOD(QUOTIENT($A$1044,Assumptions!$B$80),2)</f>
        <v>0</v>
      </c>
      <c r="F1044" s="12" t="n">
        <f aca="false">MOD(QUOTIENT($A$1044,Assumptions!$B$81),2)</f>
        <v>1</v>
      </c>
      <c r="G1044" s="12" t="n">
        <f aca="false">MOD(QUOTIENT($A$1044,Assumptions!$B$82),2)</f>
        <v>1</v>
      </c>
      <c r="H1044" s="12" t="n">
        <f aca="false">MOD(QUOTIENT($A$1044,Assumptions!$B$83),2)</f>
        <v>1</v>
      </c>
      <c r="I1044" s="12" t="n">
        <f aca="false">IF($B$1044=1,MIN(Assumptions!$B$67,MAX(Assumptions!$B$4,Assumptions!$B$26-(Assumptions!$B$4))),Assumptions!$B$4)</f>
        <v>0</v>
      </c>
      <c r="J1044" s="12" t="n">
        <f aca="false">IF($C$1044=1,MIN(Assumptions!$B$66,MAX(Assumptions!$B$4,Assumptions!$B$26-($I$1044))),Assumptions!$B$4)</f>
        <v>0</v>
      </c>
      <c r="K1044" s="12" t="n">
        <f aca="false">IF($D$1044=1,MIN(Assumptions!$B$61,MAX(Assumptions!$B$4,Assumptions!$B$26-($I$1044+$J$1044))),Assumptions!$B$4)</f>
        <v>100000000</v>
      </c>
      <c r="L1044" s="12" t="n">
        <f aca="false">IF($E$1044=1,MIN(Assumptions!$B$56,MAX(Assumptions!$B$4,Assumptions!$B$26-($I$1044+$J$1044+$K$1044))),Assumptions!$B$4)</f>
        <v>0</v>
      </c>
      <c r="M1044" s="12" t="n">
        <f aca="false">IF($F$1044=1,MIN(Assumptions!$B$51,MAX(Assumptions!$B$4,Assumptions!$B$26-($I$1044+$J$1044+$K$1044+$L$1044))),Assumptions!$B$4)</f>
        <v>30000000</v>
      </c>
      <c r="N1044" s="12" t="n">
        <f aca="false">IF($G$1044=1,MIN(Assumptions!$B$46,MAX(Assumptions!$B$4,Assumptions!$B$26-($I$1044+$J$1044+$K$1044+$L$1044+$M$1044))),Assumptions!$B$4)</f>
        <v>15000000</v>
      </c>
      <c r="O1044" s="12" t="n">
        <f aca="false">IF($H$1044=1,MIN(Assumptions!$B$41,MAX(Assumptions!$B$4,Assumptions!$B$26-($I$1044+$J$1044+$K$1044+$L$1044+$M$1044+$N$1044))),Assumptions!$B$4)</f>
        <v>5000000</v>
      </c>
      <c r="P1044" s="12" t="n">
        <f aca="false">$I$1044+$J$1044+$K$1044+$L$1044+$M$1044+$N$1044+$O$1044</f>
        <v>150000000</v>
      </c>
      <c r="Q1044" s="12" t="n">
        <f aca="false">MAX(Assumptions!$B$4,Assumptions!$B$26-$P$1044)</f>
        <v>1850000000</v>
      </c>
      <c r="R1044" s="12" t="n">
        <f aca="false">$J$1010+$O$1010+Assumptions!$B$20+IF($B$1044=0,$D$1010,Assumptions!$B$4)+IF($C$1044=0,$AI$1010,Assumptions!$B$4)+IF($D$1044=0,$AF$1010,Assumptions!$B$4)+IF($E$1044=0,$AC$1010,Assumptions!$B$4)+IF($F$1044=0,$Z$1010,Assumptions!$B$4)+IF($G$1044=0,$W$1010,Assumptions!$B$4)+IF($H$1044=0,$T$1010,Assumptions!$B$4)</f>
        <v>18611101.1755256</v>
      </c>
      <c r="S1044" s="12" t="n">
        <f aca="false">IF($R$1044&gt;Assumptions!$B$4,$Q$1044/$R$1044&gt;Assumptions!$B$13,FALSE())</f>
        <v>1</v>
      </c>
      <c r="T1044" s="12" t="n">
        <f aca="false">IF($S$1044,($Q$1044+Assumptions!$B$14*Assumptions!$B$13)/($R$1044+Assumptions!$B$14),IF($R$1044&gt;Assumptions!$B$4,$Q$1044/$R$1044,Assumptions!$B$4))</f>
        <v>87.7500412980652</v>
      </c>
      <c r="U1044" s="12" t="n">
        <f aca="false">IF($B$1044=1,$I$1044,$D$1010*$T$1044)</f>
        <v>69960305.9982196</v>
      </c>
      <c r="V1044" s="12" t="n">
        <f aca="false">IF($C$1044=1,$J$1044,$AI$1010*$T$1044)</f>
        <v>538199107.630308</v>
      </c>
      <c r="W1044" s="12" t="n">
        <f aca="false">IF($D$1044=1,$K$1044,$AF$1010*$T$1044)</f>
        <v>100000000</v>
      </c>
      <c r="X1044" s="12" t="n">
        <f aca="false">IF($E$1044=1,$L$1044,$AC$1010*$T$1044)</f>
        <v>210600099.115356</v>
      </c>
      <c r="Y1044" s="12" t="n">
        <f aca="false">IF($F$1044=1,$M$1044,$Z$1010*$T$1044)</f>
        <v>30000000</v>
      </c>
      <c r="Z1044" s="12" t="n">
        <f aca="false">IF($G$1044=1,$N$1044,$W$1010*$T$1044)</f>
        <v>15000000</v>
      </c>
      <c r="AA1044" s="12" t="n">
        <f aca="false">IF($H$1044=1,$O$1044,$T$1010*$T$1044)</f>
        <v>5000000</v>
      </c>
      <c r="AB1044" s="12" t="n">
        <f aca="false">($J$1010+$O$1010)*$T$1044</f>
        <v>24615012.3283662</v>
      </c>
      <c r="AC1044" s="12" t="n">
        <f aca="false">Assumptions!$B$20*$T$1044</f>
        <v>789750371.682587</v>
      </c>
      <c r="AD1044" s="12" t="n">
        <f aca="false">IF($S$1044,Assumptions!$B$14*($T$1044-Assumptions!$B$13),Assumptions!$B$4)</f>
        <v>216875103.245163</v>
      </c>
      <c r="AE1044" s="12" t="n">
        <f aca="false">$U$1044+$V$1044+$W$1044+$X$1044+$Y$1044+$Z$1044+$AA$1044+$AB$1044+$AC$1044+$AD$1044</f>
        <v>2000000000</v>
      </c>
      <c r="AF1044" s="12" t="n">
        <f aca="false">IF(AND(IF($B$1044=1,$U$1044&gt;=INDEX($U$1021:$U$1148,1+$A$1044-Assumptions!$B$77),$U$1044&gt;INDEX($U$1021:$U$1148,1+$A$1044+Assumptions!$B$77)),IF($C$1044=1,$V$1044&gt;=INDEX($V$1021:$V$1148,1+$A$1044-Assumptions!$B$78),$V$1044&gt;INDEX($V$1021:$V$1148,1+$A$1044+Assumptions!$B$78)),IF($D$1044=1,$W$1044&gt;=INDEX($W$1021:$W$1148,1+$A$1044-Assumptions!$B$79),$W$1044&gt;INDEX($W$1021:$W$1148,1+$A$1044+Assumptions!$B$79)),IF($E$1044=1,$X$1044&gt;=INDEX($X$1021:$X$1148,1+$A$1044-Assumptions!$B$80),$X$1044&gt;INDEX($X$1021:$X$1148,1+$A$1044+Assumptions!$B$80)),IF($F$1044=1,$Y$1044&gt;=INDEX($Y$1021:$Y$1148,1+$A$1044-Assumptions!$B$81),$Y$1044&gt;INDEX($Y$1021:$Y$1148,1+$A$1044+Assumptions!$B$81)),IF($G$1044=1,$Z$1044&gt;=INDEX($Z$1021:$Z$1148,1+$A$1044-Assumptions!$B$82),$Z$1044&gt;INDEX($Z$1021:$Z$1148,1+$A$1044+Assumptions!$B$82)),IF($H$1044=1,$AA$1044&gt;=INDEX($AA$1021:$AA$1148,1+$A$1044-Assumptions!$B$83),$AA$1044&gt;INDEX($AA$1021:$AA$1148,1+$A$1044+Assumptions!$B$83))),1,0)</f>
        <v>0</v>
      </c>
    </row>
    <row r="1045" customFormat="false" ht="15" hidden="true" customHeight="false" outlineLevel="0" collapsed="false">
      <c r="A1045" s="6" t="n">
        <f aca="false">ROW()-ROW($A$1021)+Assumptions!$B$4</f>
        <v>24</v>
      </c>
      <c r="B1045" s="12" t="n">
        <f aca="false">MOD(QUOTIENT($A$1045,Assumptions!$B$77),2)</f>
        <v>0</v>
      </c>
      <c r="C1045" s="12" t="n">
        <f aca="false">MOD(QUOTIENT($A$1045,Assumptions!$B$78),2)</f>
        <v>0</v>
      </c>
      <c r="D1045" s="12" t="n">
        <f aca="false">MOD(QUOTIENT($A$1045,Assumptions!$B$79),2)</f>
        <v>1</v>
      </c>
      <c r="E1045" s="12" t="n">
        <f aca="false">MOD(QUOTIENT($A$1045,Assumptions!$B$80),2)</f>
        <v>1</v>
      </c>
      <c r="F1045" s="12" t="n">
        <f aca="false">MOD(QUOTIENT($A$1045,Assumptions!$B$81),2)</f>
        <v>0</v>
      </c>
      <c r="G1045" s="12" t="n">
        <f aca="false">MOD(QUOTIENT($A$1045,Assumptions!$B$82),2)</f>
        <v>0</v>
      </c>
      <c r="H1045" s="12" t="n">
        <f aca="false">MOD(QUOTIENT($A$1045,Assumptions!$B$83),2)</f>
        <v>0</v>
      </c>
      <c r="I1045" s="12" t="n">
        <f aca="false">IF($B$1045=1,MIN(Assumptions!$B$67,MAX(Assumptions!$B$4,Assumptions!$B$26-(Assumptions!$B$4))),Assumptions!$B$4)</f>
        <v>0</v>
      </c>
      <c r="J1045" s="12" t="n">
        <f aca="false">IF($C$1045=1,MIN(Assumptions!$B$66,MAX(Assumptions!$B$4,Assumptions!$B$26-($I$1045))),Assumptions!$B$4)</f>
        <v>0</v>
      </c>
      <c r="K1045" s="12" t="n">
        <f aca="false">IF($D$1045=1,MIN(Assumptions!$B$61,MAX(Assumptions!$B$4,Assumptions!$B$26-($I$1045+$J$1045))),Assumptions!$B$4)</f>
        <v>100000000</v>
      </c>
      <c r="L1045" s="12" t="n">
        <f aca="false">IF($E$1045=1,MIN(Assumptions!$B$56,MAX(Assumptions!$B$4,Assumptions!$B$26-($I$1045+$J$1045+$K$1045))),Assumptions!$B$4)</f>
        <v>60000000</v>
      </c>
      <c r="M1045" s="12" t="n">
        <f aca="false">IF($F$1045=1,MIN(Assumptions!$B$51,MAX(Assumptions!$B$4,Assumptions!$B$26-($I$1045+$J$1045+$K$1045+$L$1045))),Assumptions!$B$4)</f>
        <v>0</v>
      </c>
      <c r="N1045" s="12" t="n">
        <f aca="false">IF($G$1045=1,MIN(Assumptions!$B$46,MAX(Assumptions!$B$4,Assumptions!$B$26-($I$1045+$J$1045+$K$1045+$L$1045+$M$1045))),Assumptions!$B$4)</f>
        <v>0</v>
      </c>
      <c r="O1045" s="12" t="n">
        <f aca="false">IF($H$1045=1,MIN(Assumptions!$B$41,MAX(Assumptions!$B$4,Assumptions!$B$26-($I$1045+$J$1045+$K$1045+$L$1045+$M$1045+$N$1045))),Assumptions!$B$4)</f>
        <v>0</v>
      </c>
      <c r="P1045" s="12" t="n">
        <f aca="false">$I$1045+$J$1045+$K$1045+$L$1045+$M$1045+$N$1045+$O$1045</f>
        <v>160000000</v>
      </c>
      <c r="Q1045" s="12" t="n">
        <f aca="false">MAX(Assumptions!$B$4,Assumptions!$B$26-$P$1045)</f>
        <v>1840000000</v>
      </c>
      <c r="R1045" s="12" t="n">
        <f aca="false">$J$1010+$O$1010+Assumptions!$B$20+IF($B$1045=0,$D$1010,Assumptions!$B$4)+IF($C$1045=0,$AI$1010,Assumptions!$B$4)+IF($D$1045=0,$AF$1010,Assumptions!$B$4)+IF($E$1045=0,$AC$1010,Assumptions!$B$4)+IF($F$1045=0,$Z$1010,Assumptions!$B$4)+IF($G$1045=0,$W$1010,Assumptions!$B$4)+IF($H$1045=0,$T$1010,Assumptions!$B$4)</f>
        <v>29211101.1755256</v>
      </c>
      <c r="S1045" s="12" t="n">
        <f aca="false">IF($R$1045&gt;Assumptions!$B$4,$Q$1045/$R$1045&gt;Assumptions!$B$13,FALSE())</f>
        <v>1</v>
      </c>
      <c r="T1045" s="12" t="n">
        <f aca="false">IF($S$1045,($Q$1045+Assumptions!$B$14*Assumptions!$B$13)/($R$1045+Assumptions!$B$14),IF($R$1045&gt;Assumptions!$B$4,$Q$1045/$R$1045,Assumptions!$B$4))</f>
        <v>58.1026811336981</v>
      </c>
      <c r="U1045" s="12" t="n">
        <f aca="false">IF($B$1045=1,$I$1045,$D$1010*$T$1045)</f>
        <v>46323412.4029993</v>
      </c>
      <c r="V1045" s="12" t="n">
        <f aca="false">IF($C$1045=1,$J$1045,$AI$1010*$T$1045)</f>
        <v>356362352.364775</v>
      </c>
      <c r="W1045" s="12" t="n">
        <f aca="false">IF($D$1045=1,$K$1045,$AF$1010*$T$1045)</f>
        <v>100000000</v>
      </c>
      <c r="X1045" s="12" t="n">
        <f aca="false">IF($E$1045=1,$L$1045,$AC$1010*$T$1045)</f>
        <v>60000000</v>
      </c>
      <c r="Y1045" s="12" t="n">
        <f aca="false">IF($F$1045=1,$M$1045,$Z$1010*$T$1045)</f>
        <v>174308043.401094</v>
      </c>
      <c r="Z1045" s="12" t="n">
        <f aca="false">IF($G$1045=1,$N$1045,$W$1010*$T$1045)</f>
        <v>290513405.66849</v>
      </c>
      <c r="AA1045" s="12" t="n">
        <f aca="false">IF($H$1045=1,$O$1045,$T$1010*$T$1045)</f>
        <v>290513405.66849</v>
      </c>
      <c r="AB1045" s="12" t="n">
        <f aca="false">($J$1010+$O$1010)*$T$1045</f>
        <v>16298547.4566226</v>
      </c>
      <c r="AC1045" s="12" t="n">
        <f aca="false">Assumptions!$B$20*$T$1045</f>
        <v>522924130.203283</v>
      </c>
      <c r="AD1045" s="12" t="n">
        <f aca="false">IF($S$1045,Assumptions!$B$14*($T$1045-Assumptions!$B$13),Assumptions!$B$4)</f>
        <v>142756702.834245</v>
      </c>
      <c r="AE1045" s="12" t="n">
        <f aca="false">$U$1045+$V$1045+$W$1045+$X$1045+$Y$1045+$Z$1045+$AA$1045+$AB$1045+$AC$1045+$AD$1045</f>
        <v>2000000000</v>
      </c>
      <c r="AF1045" s="12" t="n">
        <f aca="false">IF(AND(IF($B$1045=1,$U$1045&gt;=INDEX($U$1021:$U$1148,1+$A$1045-Assumptions!$B$77),$U$1045&gt;INDEX($U$1021:$U$1148,1+$A$1045+Assumptions!$B$77)),IF($C$1045=1,$V$1045&gt;=INDEX($V$1021:$V$1148,1+$A$1045-Assumptions!$B$78),$V$1045&gt;INDEX($V$1021:$V$1148,1+$A$1045+Assumptions!$B$78)),IF($D$1045=1,$W$1045&gt;=INDEX($W$1021:$W$1148,1+$A$1045-Assumptions!$B$79),$W$1045&gt;INDEX($W$1021:$W$1148,1+$A$1045+Assumptions!$B$79)),IF($E$1045=1,$X$1045&gt;=INDEX($X$1021:$X$1148,1+$A$1045-Assumptions!$B$80),$X$1045&gt;INDEX($X$1021:$X$1148,1+$A$1045+Assumptions!$B$80)),IF($F$1045=1,$Y$1045&gt;=INDEX($Y$1021:$Y$1148,1+$A$1045-Assumptions!$B$81),$Y$1045&gt;INDEX($Y$1021:$Y$1148,1+$A$1045+Assumptions!$B$81)),IF($G$1045=1,$Z$1045&gt;=INDEX($Z$1021:$Z$1148,1+$A$1045-Assumptions!$B$82),$Z$1045&gt;INDEX($Z$1021:$Z$1148,1+$A$1045+Assumptions!$B$82)),IF($H$1045=1,$AA$1045&gt;=INDEX($AA$1021:$AA$1148,1+$A$1045-Assumptions!$B$83),$AA$1045&gt;INDEX($AA$1021:$AA$1148,1+$A$1045+Assumptions!$B$83))),1,0)</f>
        <v>0</v>
      </c>
    </row>
    <row r="1046" customFormat="false" ht="15" hidden="true" customHeight="false" outlineLevel="0" collapsed="false">
      <c r="A1046" s="6" t="n">
        <f aca="false">ROW()-ROW($A$1021)+Assumptions!$B$4</f>
        <v>25</v>
      </c>
      <c r="B1046" s="12" t="n">
        <f aca="false">MOD(QUOTIENT($A$1046,Assumptions!$B$77),2)</f>
        <v>0</v>
      </c>
      <c r="C1046" s="12" t="n">
        <f aca="false">MOD(QUOTIENT($A$1046,Assumptions!$B$78),2)</f>
        <v>0</v>
      </c>
      <c r="D1046" s="12" t="n">
        <f aca="false">MOD(QUOTIENT($A$1046,Assumptions!$B$79),2)</f>
        <v>1</v>
      </c>
      <c r="E1046" s="12" t="n">
        <f aca="false">MOD(QUOTIENT($A$1046,Assumptions!$B$80),2)</f>
        <v>1</v>
      </c>
      <c r="F1046" s="12" t="n">
        <f aca="false">MOD(QUOTIENT($A$1046,Assumptions!$B$81),2)</f>
        <v>0</v>
      </c>
      <c r="G1046" s="12" t="n">
        <f aca="false">MOD(QUOTIENT($A$1046,Assumptions!$B$82),2)</f>
        <v>0</v>
      </c>
      <c r="H1046" s="12" t="n">
        <f aca="false">MOD(QUOTIENT($A$1046,Assumptions!$B$83),2)</f>
        <v>1</v>
      </c>
      <c r="I1046" s="12" t="n">
        <f aca="false">IF($B$1046=1,MIN(Assumptions!$B$67,MAX(Assumptions!$B$4,Assumptions!$B$26-(Assumptions!$B$4))),Assumptions!$B$4)</f>
        <v>0</v>
      </c>
      <c r="J1046" s="12" t="n">
        <f aca="false">IF($C$1046=1,MIN(Assumptions!$B$66,MAX(Assumptions!$B$4,Assumptions!$B$26-($I$1046))),Assumptions!$B$4)</f>
        <v>0</v>
      </c>
      <c r="K1046" s="12" t="n">
        <f aca="false">IF($D$1046=1,MIN(Assumptions!$B$61,MAX(Assumptions!$B$4,Assumptions!$B$26-($I$1046+$J$1046))),Assumptions!$B$4)</f>
        <v>100000000</v>
      </c>
      <c r="L1046" s="12" t="n">
        <f aca="false">IF($E$1046=1,MIN(Assumptions!$B$56,MAX(Assumptions!$B$4,Assumptions!$B$26-($I$1046+$J$1046+$K$1046))),Assumptions!$B$4)</f>
        <v>60000000</v>
      </c>
      <c r="M1046" s="12" t="n">
        <f aca="false">IF($F$1046=1,MIN(Assumptions!$B$51,MAX(Assumptions!$B$4,Assumptions!$B$26-($I$1046+$J$1046+$K$1046+$L$1046))),Assumptions!$B$4)</f>
        <v>0</v>
      </c>
      <c r="N1046" s="12" t="n">
        <f aca="false">IF($G$1046=1,MIN(Assumptions!$B$46,MAX(Assumptions!$B$4,Assumptions!$B$26-($I$1046+$J$1046+$K$1046+$L$1046+$M$1046))),Assumptions!$B$4)</f>
        <v>0</v>
      </c>
      <c r="O1046" s="12" t="n">
        <f aca="false">IF($H$1046=1,MIN(Assumptions!$B$41,MAX(Assumptions!$B$4,Assumptions!$B$26-($I$1046+$J$1046+$K$1046+$L$1046+$M$1046+$N$1046))),Assumptions!$B$4)</f>
        <v>5000000</v>
      </c>
      <c r="P1046" s="12" t="n">
        <f aca="false">$I$1046+$J$1046+$K$1046+$L$1046+$M$1046+$N$1046+$O$1046</f>
        <v>165000000</v>
      </c>
      <c r="Q1046" s="12" t="n">
        <f aca="false">MAX(Assumptions!$B$4,Assumptions!$B$26-$P$1046)</f>
        <v>1835000000</v>
      </c>
      <c r="R1046" s="12" t="n">
        <f aca="false">$J$1010+$O$1010+Assumptions!$B$20+IF($B$1046=0,$D$1010,Assumptions!$B$4)+IF($C$1046=0,$AI$1010,Assumptions!$B$4)+IF($D$1046=0,$AF$1010,Assumptions!$B$4)+IF($E$1046=0,$AC$1010,Assumptions!$B$4)+IF($F$1046=0,$Z$1010,Assumptions!$B$4)+IF($G$1046=0,$W$1010,Assumptions!$B$4)+IF($H$1046=0,$T$1010,Assumptions!$B$4)</f>
        <v>24211101.1755256</v>
      </c>
      <c r="S1046" s="12" t="n">
        <f aca="false">IF($R$1046&gt;Assumptions!$B$4,$Q$1046/$R$1046&gt;Assumptions!$B$13,FALSE())</f>
        <v>1</v>
      </c>
      <c r="T1046" s="12" t="n">
        <f aca="false">IF($S$1046,($Q$1046+Assumptions!$B$14*Assumptions!$B$13)/($R$1046+Assumptions!$B$14),IF($R$1046&gt;Assumptions!$B$4,$Q$1046/$R$1046,Assumptions!$B$4))</f>
        <v>68.7916229258132</v>
      </c>
      <c r="U1046" s="12" t="n">
        <f aca="false">IF($B$1046=1,$I$1046,$D$1010*$T$1046)</f>
        <v>54845364.3874256</v>
      </c>
      <c r="V1046" s="12" t="n">
        <f aca="false">IF($C$1046=1,$J$1046,$AI$1010*$T$1046)</f>
        <v>421921055.801596</v>
      </c>
      <c r="W1046" s="12" t="n">
        <f aca="false">IF($D$1046=1,$K$1046,$AF$1010*$T$1046)</f>
        <v>100000000</v>
      </c>
      <c r="X1046" s="12" t="n">
        <f aca="false">IF($E$1046=1,$L$1046,$AC$1010*$T$1046)</f>
        <v>60000000</v>
      </c>
      <c r="Y1046" s="12" t="n">
        <f aca="false">IF($F$1046=1,$M$1046,$Z$1010*$T$1046)</f>
        <v>206374868.77744</v>
      </c>
      <c r="Z1046" s="12" t="n">
        <f aca="false">IF($G$1046=1,$N$1046,$W$1010*$T$1046)</f>
        <v>343958114.629066</v>
      </c>
      <c r="AA1046" s="12" t="n">
        <f aca="false">IF($H$1046=1,$O$1046,$T$1010*$T$1046)</f>
        <v>5000000</v>
      </c>
      <c r="AB1046" s="12" t="n">
        <f aca="false">($J$1010+$O$1010)*$T$1046</f>
        <v>19296932.7576208</v>
      </c>
      <c r="AC1046" s="12" t="n">
        <f aca="false">Assumptions!$B$20*$T$1046</f>
        <v>619124606.332319</v>
      </c>
      <c r="AD1046" s="12" t="n">
        <f aca="false">IF($S$1046,Assumptions!$B$14*($T$1046-Assumptions!$B$13),Assumptions!$B$4)</f>
        <v>169479057.314533</v>
      </c>
      <c r="AE1046" s="12" t="n">
        <f aca="false">$U$1046+$V$1046+$W$1046+$X$1046+$Y$1046+$Z$1046+$AA$1046+$AB$1046+$AC$1046+$AD$1046</f>
        <v>2000000000</v>
      </c>
      <c r="AF1046" s="12" t="n">
        <f aca="false">IF(AND(IF($B$1046=1,$U$1046&gt;=INDEX($U$1021:$U$1148,1+$A$1046-Assumptions!$B$77),$U$1046&gt;INDEX($U$1021:$U$1148,1+$A$1046+Assumptions!$B$77)),IF($C$1046=1,$V$1046&gt;=INDEX($V$1021:$V$1148,1+$A$1046-Assumptions!$B$78),$V$1046&gt;INDEX($V$1021:$V$1148,1+$A$1046+Assumptions!$B$78)),IF($D$1046=1,$W$1046&gt;=INDEX($W$1021:$W$1148,1+$A$1046-Assumptions!$B$79),$W$1046&gt;INDEX($W$1021:$W$1148,1+$A$1046+Assumptions!$B$79)),IF($E$1046=1,$X$1046&gt;=INDEX($X$1021:$X$1148,1+$A$1046-Assumptions!$B$80),$X$1046&gt;INDEX($X$1021:$X$1148,1+$A$1046+Assumptions!$B$80)),IF($F$1046=1,$Y$1046&gt;=INDEX($Y$1021:$Y$1148,1+$A$1046-Assumptions!$B$81),$Y$1046&gt;INDEX($Y$1021:$Y$1148,1+$A$1046+Assumptions!$B$81)),IF($G$1046=1,$Z$1046&gt;=INDEX($Z$1021:$Z$1148,1+$A$1046-Assumptions!$B$82),$Z$1046&gt;INDEX($Z$1021:$Z$1148,1+$A$1046+Assumptions!$B$82)),IF($H$1046=1,$AA$1046&gt;=INDEX($AA$1021:$AA$1148,1+$A$1046-Assumptions!$B$83),$AA$1046&gt;INDEX($AA$1021:$AA$1148,1+$A$1046+Assumptions!$B$83))),1,0)</f>
        <v>0</v>
      </c>
    </row>
    <row r="1047" customFormat="false" ht="15" hidden="true" customHeight="false" outlineLevel="0" collapsed="false">
      <c r="A1047" s="6" t="n">
        <f aca="false">ROW()-ROW($A$1021)+Assumptions!$B$4</f>
        <v>26</v>
      </c>
      <c r="B1047" s="12" t="n">
        <f aca="false">MOD(QUOTIENT($A$1047,Assumptions!$B$77),2)</f>
        <v>0</v>
      </c>
      <c r="C1047" s="12" t="n">
        <f aca="false">MOD(QUOTIENT($A$1047,Assumptions!$B$78),2)</f>
        <v>0</v>
      </c>
      <c r="D1047" s="12" t="n">
        <f aca="false">MOD(QUOTIENT($A$1047,Assumptions!$B$79),2)</f>
        <v>1</v>
      </c>
      <c r="E1047" s="12" t="n">
        <f aca="false">MOD(QUOTIENT($A$1047,Assumptions!$B$80),2)</f>
        <v>1</v>
      </c>
      <c r="F1047" s="12" t="n">
        <f aca="false">MOD(QUOTIENT($A$1047,Assumptions!$B$81),2)</f>
        <v>0</v>
      </c>
      <c r="G1047" s="12" t="n">
        <f aca="false">MOD(QUOTIENT($A$1047,Assumptions!$B$82),2)</f>
        <v>1</v>
      </c>
      <c r="H1047" s="12" t="n">
        <f aca="false">MOD(QUOTIENT($A$1047,Assumptions!$B$83),2)</f>
        <v>0</v>
      </c>
      <c r="I1047" s="12" t="n">
        <f aca="false">IF($B$1047=1,MIN(Assumptions!$B$67,MAX(Assumptions!$B$4,Assumptions!$B$26-(Assumptions!$B$4))),Assumptions!$B$4)</f>
        <v>0</v>
      </c>
      <c r="J1047" s="12" t="n">
        <f aca="false">IF($C$1047=1,MIN(Assumptions!$B$66,MAX(Assumptions!$B$4,Assumptions!$B$26-($I$1047))),Assumptions!$B$4)</f>
        <v>0</v>
      </c>
      <c r="K1047" s="12" t="n">
        <f aca="false">IF($D$1047=1,MIN(Assumptions!$B$61,MAX(Assumptions!$B$4,Assumptions!$B$26-($I$1047+$J$1047))),Assumptions!$B$4)</f>
        <v>100000000</v>
      </c>
      <c r="L1047" s="12" t="n">
        <f aca="false">IF($E$1047=1,MIN(Assumptions!$B$56,MAX(Assumptions!$B$4,Assumptions!$B$26-($I$1047+$J$1047+$K$1047))),Assumptions!$B$4)</f>
        <v>60000000</v>
      </c>
      <c r="M1047" s="12" t="n">
        <f aca="false">IF($F$1047=1,MIN(Assumptions!$B$51,MAX(Assumptions!$B$4,Assumptions!$B$26-($I$1047+$J$1047+$K$1047+$L$1047))),Assumptions!$B$4)</f>
        <v>0</v>
      </c>
      <c r="N1047" s="12" t="n">
        <f aca="false">IF($G$1047=1,MIN(Assumptions!$B$46,MAX(Assumptions!$B$4,Assumptions!$B$26-($I$1047+$J$1047+$K$1047+$L$1047+$M$1047))),Assumptions!$B$4)</f>
        <v>15000000</v>
      </c>
      <c r="O1047" s="12" t="n">
        <f aca="false">IF($H$1047=1,MIN(Assumptions!$B$41,MAX(Assumptions!$B$4,Assumptions!$B$26-($I$1047+$J$1047+$K$1047+$L$1047+$M$1047+$N$1047))),Assumptions!$B$4)</f>
        <v>0</v>
      </c>
      <c r="P1047" s="12" t="n">
        <f aca="false">$I$1047+$J$1047+$K$1047+$L$1047+$M$1047+$N$1047+$O$1047</f>
        <v>175000000</v>
      </c>
      <c r="Q1047" s="12" t="n">
        <f aca="false">MAX(Assumptions!$B$4,Assumptions!$B$26-$P$1047)</f>
        <v>1825000000</v>
      </c>
      <c r="R1047" s="12" t="n">
        <f aca="false">$J$1010+$O$1010+Assumptions!$B$20+IF($B$1047=0,$D$1010,Assumptions!$B$4)+IF($C$1047=0,$AI$1010,Assumptions!$B$4)+IF($D$1047=0,$AF$1010,Assumptions!$B$4)+IF($E$1047=0,$AC$1010,Assumptions!$B$4)+IF($F$1047=0,$Z$1010,Assumptions!$B$4)+IF($G$1047=0,$W$1010,Assumptions!$B$4)+IF($H$1047=0,$T$1010,Assumptions!$B$4)</f>
        <v>24211101.1755256</v>
      </c>
      <c r="S1047" s="12" t="n">
        <f aca="false">IF($R$1047&gt;Assumptions!$B$4,$Q$1047/$R$1047&gt;Assumptions!$B$13,FALSE())</f>
        <v>1</v>
      </c>
      <c r="T1047" s="12" t="n">
        <f aca="false">IF($S$1047,($Q$1047+Assumptions!$B$14*Assumptions!$B$13)/($R$1047+Assumptions!$B$14),IF($R$1047&gt;Assumptions!$B$4,$Q$1047/$R$1047,Assumptions!$B$4))</f>
        <v>68.4172467466251</v>
      </c>
      <c r="U1047" s="12" t="n">
        <f aca="false">IF($B$1047=1,$I$1047,$D$1010*$T$1047)</f>
        <v>54546886.2138886</v>
      </c>
      <c r="V1047" s="12" t="n">
        <f aca="false">IF($C$1047=1,$J$1047,$AI$1010*$T$1047)</f>
        <v>419624886.790431</v>
      </c>
      <c r="W1047" s="12" t="n">
        <f aca="false">IF($D$1047=1,$K$1047,$AF$1010*$T$1047)</f>
        <v>100000000</v>
      </c>
      <c r="X1047" s="12" t="n">
        <f aca="false">IF($E$1047=1,$L$1047,$AC$1010*$T$1047)</f>
        <v>60000000</v>
      </c>
      <c r="Y1047" s="12" t="n">
        <f aca="false">IF($F$1047=1,$M$1047,$Z$1010*$T$1047)</f>
        <v>205251740.239875</v>
      </c>
      <c r="Z1047" s="12" t="n">
        <f aca="false">IF($G$1047=1,$N$1047,$W$1010*$T$1047)</f>
        <v>15000000</v>
      </c>
      <c r="AA1047" s="12" t="n">
        <f aca="false">IF($H$1047=1,$O$1047,$T$1010*$T$1047)</f>
        <v>342086233.733126</v>
      </c>
      <c r="AB1047" s="12" t="n">
        <f aca="false">($J$1010+$O$1010)*$T$1047</f>
        <v>19191915.4364909</v>
      </c>
      <c r="AC1047" s="12" t="n">
        <f aca="false">Assumptions!$B$20*$T$1047</f>
        <v>615755220.719626</v>
      </c>
      <c r="AD1047" s="12" t="n">
        <f aca="false">IF($S$1047,Assumptions!$B$14*($T$1047-Assumptions!$B$13),Assumptions!$B$4)</f>
        <v>168543116.866563</v>
      </c>
      <c r="AE1047" s="12" t="n">
        <f aca="false">$U$1047+$V$1047+$W$1047+$X$1047+$Y$1047+$Z$1047+$AA$1047+$AB$1047+$AC$1047+$AD$1047</f>
        <v>2000000000</v>
      </c>
      <c r="AF1047" s="12" t="n">
        <f aca="false">IF(AND(IF($B$1047=1,$U$1047&gt;=INDEX($U$1021:$U$1148,1+$A$1047-Assumptions!$B$77),$U$1047&gt;INDEX($U$1021:$U$1148,1+$A$1047+Assumptions!$B$77)),IF($C$1047=1,$V$1047&gt;=INDEX($V$1021:$V$1148,1+$A$1047-Assumptions!$B$78),$V$1047&gt;INDEX($V$1021:$V$1148,1+$A$1047+Assumptions!$B$78)),IF($D$1047=1,$W$1047&gt;=INDEX($W$1021:$W$1148,1+$A$1047-Assumptions!$B$79),$W$1047&gt;INDEX($W$1021:$W$1148,1+$A$1047+Assumptions!$B$79)),IF($E$1047=1,$X$1047&gt;=INDEX($X$1021:$X$1148,1+$A$1047-Assumptions!$B$80),$X$1047&gt;INDEX($X$1021:$X$1148,1+$A$1047+Assumptions!$B$80)),IF($F$1047=1,$Y$1047&gt;=INDEX($Y$1021:$Y$1148,1+$A$1047-Assumptions!$B$81),$Y$1047&gt;INDEX($Y$1021:$Y$1148,1+$A$1047+Assumptions!$B$81)),IF($G$1047=1,$Z$1047&gt;=INDEX($Z$1021:$Z$1148,1+$A$1047-Assumptions!$B$82),$Z$1047&gt;INDEX($Z$1021:$Z$1148,1+$A$1047+Assumptions!$B$82)),IF($H$1047=1,$AA$1047&gt;=INDEX($AA$1021:$AA$1148,1+$A$1047-Assumptions!$B$83),$AA$1047&gt;INDEX($AA$1021:$AA$1148,1+$A$1047+Assumptions!$B$83))),1,0)</f>
        <v>0</v>
      </c>
    </row>
    <row r="1048" customFormat="false" ht="15" hidden="true" customHeight="false" outlineLevel="0" collapsed="false">
      <c r="A1048" s="6" t="n">
        <f aca="false">ROW()-ROW($A$1021)+Assumptions!$B$4</f>
        <v>27</v>
      </c>
      <c r="B1048" s="12" t="n">
        <f aca="false">MOD(QUOTIENT($A$1048,Assumptions!$B$77),2)</f>
        <v>0</v>
      </c>
      <c r="C1048" s="12" t="n">
        <f aca="false">MOD(QUOTIENT($A$1048,Assumptions!$B$78),2)</f>
        <v>0</v>
      </c>
      <c r="D1048" s="12" t="n">
        <f aca="false">MOD(QUOTIENT($A$1048,Assumptions!$B$79),2)</f>
        <v>1</v>
      </c>
      <c r="E1048" s="12" t="n">
        <f aca="false">MOD(QUOTIENT($A$1048,Assumptions!$B$80),2)</f>
        <v>1</v>
      </c>
      <c r="F1048" s="12" t="n">
        <f aca="false">MOD(QUOTIENT($A$1048,Assumptions!$B$81),2)</f>
        <v>0</v>
      </c>
      <c r="G1048" s="12" t="n">
        <f aca="false">MOD(QUOTIENT($A$1048,Assumptions!$B$82),2)</f>
        <v>1</v>
      </c>
      <c r="H1048" s="12" t="n">
        <f aca="false">MOD(QUOTIENT($A$1048,Assumptions!$B$83),2)</f>
        <v>1</v>
      </c>
      <c r="I1048" s="12" t="n">
        <f aca="false">IF($B$1048=1,MIN(Assumptions!$B$67,MAX(Assumptions!$B$4,Assumptions!$B$26-(Assumptions!$B$4))),Assumptions!$B$4)</f>
        <v>0</v>
      </c>
      <c r="J1048" s="12" t="n">
        <f aca="false">IF($C$1048=1,MIN(Assumptions!$B$66,MAX(Assumptions!$B$4,Assumptions!$B$26-($I$1048))),Assumptions!$B$4)</f>
        <v>0</v>
      </c>
      <c r="K1048" s="12" t="n">
        <f aca="false">IF($D$1048=1,MIN(Assumptions!$B$61,MAX(Assumptions!$B$4,Assumptions!$B$26-($I$1048+$J$1048))),Assumptions!$B$4)</f>
        <v>100000000</v>
      </c>
      <c r="L1048" s="12" t="n">
        <f aca="false">IF($E$1048=1,MIN(Assumptions!$B$56,MAX(Assumptions!$B$4,Assumptions!$B$26-($I$1048+$J$1048+$K$1048))),Assumptions!$B$4)</f>
        <v>60000000</v>
      </c>
      <c r="M1048" s="12" t="n">
        <f aca="false">IF($F$1048=1,MIN(Assumptions!$B$51,MAX(Assumptions!$B$4,Assumptions!$B$26-($I$1048+$J$1048+$K$1048+$L$1048))),Assumptions!$B$4)</f>
        <v>0</v>
      </c>
      <c r="N1048" s="12" t="n">
        <f aca="false">IF($G$1048=1,MIN(Assumptions!$B$46,MAX(Assumptions!$B$4,Assumptions!$B$26-($I$1048+$J$1048+$K$1048+$L$1048+$M$1048))),Assumptions!$B$4)</f>
        <v>15000000</v>
      </c>
      <c r="O1048" s="12" t="n">
        <f aca="false">IF($H$1048=1,MIN(Assumptions!$B$41,MAX(Assumptions!$B$4,Assumptions!$B$26-($I$1048+$J$1048+$K$1048+$L$1048+$M$1048+$N$1048))),Assumptions!$B$4)</f>
        <v>5000000</v>
      </c>
      <c r="P1048" s="12" t="n">
        <f aca="false">$I$1048+$J$1048+$K$1048+$L$1048+$M$1048+$N$1048+$O$1048</f>
        <v>180000000</v>
      </c>
      <c r="Q1048" s="12" t="n">
        <f aca="false">MAX(Assumptions!$B$4,Assumptions!$B$26-$P$1048)</f>
        <v>1820000000</v>
      </c>
      <c r="R1048" s="12" t="n">
        <f aca="false">$J$1010+$O$1010+Assumptions!$B$20+IF($B$1048=0,$D$1010,Assumptions!$B$4)+IF($C$1048=0,$AI$1010,Assumptions!$B$4)+IF($D$1048=0,$AF$1010,Assumptions!$B$4)+IF($E$1048=0,$AC$1010,Assumptions!$B$4)+IF($F$1048=0,$Z$1010,Assumptions!$B$4)+IF($G$1048=0,$W$1010,Assumptions!$B$4)+IF($H$1048=0,$T$1010,Assumptions!$B$4)</f>
        <v>19211101.1755256</v>
      </c>
      <c r="S1048" s="12" t="n">
        <f aca="false">IF($R$1048&gt;Assumptions!$B$4,$Q$1048/$R$1048&gt;Assumptions!$B$13,FALSE())</f>
        <v>1</v>
      </c>
      <c r="T1048" s="12" t="n">
        <f aca="false">IF($S$1048,($Q$1048+Assumptions!$B$14*Assumptions!$B$13)/($R$1048+Assumptions!$B$14),IF($R$1048&gt;Assumptions!$B$4,$Q$1048/$R$1048,Assumptions!$B$4))</f>
        <v>83.9432318640044</v>
      </c>
      <c r="U1048" s="12" t="n">
        <f aca="false">IF($B$1048=1,$I$1048,$D$1010*$T$1048)</f>
        <v>66925258.3909009</v>
      </c>
      <c r="V1048" s="12" t="n">
        <f aca="false">IF($C$1048=1,$J$1048,$AI$1010*$T$1048)</f>
        <v>514850726.136437</v>
      </c>
      <c r="W1048" s="12" t="n">
        <f aca="false">IF($D$1048=1,$K$1048,$AF$1010*$T$1048)</f>
        <v>100000000</v>
      </c>
      <c r="X1048" s="12" t="n">
        <f aca="false">IF($E$1048=1,$L$1048,$AC$1010*$T$1048)</f>
        <v>60000000</v>
      </c>
      <c r="Y1048" s="12" t="n">
        <f aca="false">IF($F$1048=1,$M$1048,$Z$1010*$T$1048)</f>
        <v>251829695.592013</v>
      </c>
      <c r="Z1048" s="12" t="n">
        <f aca="false">IF($G$1048=1,$N$1048,$W$1010*$T$1048)</f>
        <v>15000000</v>
      </c>
      <c r="AA1048" s="12" t="n">
        <f aca="false">IF($H$1048=1,$O$1048,$T$1010*$T$1048)</f>
        <v>5000000</v>
      </c>
      <c r="AB1048" s="12" t="n">
        <f aca="false">($J$1010+$O$1010)*$T$1048</f>
        <v>23547153.4445982</v>
      </c>
      <c r="AC1048" s="12" t="n">
        <f aca="false">Assumptions!$B$20*$T$1048</f>
        <v>755489086.77604</v>
      </c>
      <c r="AD1048" s="12" t="n">
        <f aca="false">IF($S$1048,Assumptions!$B$14*($T$1048-Assumptions!$B$13),Assumptions!$B$4)</f>
        <v>207358079.660011</v>
      </c>
      <c r="AE1048" s="12" t="n">
        <f aca="false">$U$1048+$V$1048+$W$1048+$X$1048+$Y$1048+$Z$1048+$AA$1048+$AB$1048+$AC$1048+$AD$1048</f>
        <v>2000000000</v>
      </c>
      <c r="AF1048" s="12" t="n">
        <f aca="false">IF(AND(IF($B$1048=1,$U$1048&gt;=INDEX($U$1021:$U$1148,1+$A$1048-Assumptions!$B$77),$U$1048&gt;INDEX($U$1021:$U$1148,1+$A$1048+Assumptions!$B$77)),IF($C$1048=1,$V$1048&gt;=INDEX($V$1021:$V$1148,1+$A$1048-Assumptions!$B$78),$V$1048&gt;INDEX($V$1021:$V$1148,1+$A$1048+Assumptions!$B$78)),IF($D$1048=1,$W$1048&gt;=INDEX($W$1021:$W$1148,1+$A$1048-Assumptions!$B$79),$W$1048&gt;INDEX($W$1021:$W$1148,1+$A$1048+Assumptions!$B$79)),IF($E$1048=1,$X$1048&gt;=INDEX($X$1021:$X$1148,1+$A$1048-Assumptions!$B$80),$X$1048&gt;INDEX($X$1021:$X$1148,1+$A$1048+Assumptions!$B$80)),IF($F$1048=1,$Y$1048&gt;=INDEX($Y$1021:$Y$1148,1+$A$1048-Assumptions!$B$81),$Y$1048&gt;INDEX($Y$1021:$Y$1148,1+$A$1048+Assumptions!$B$81)),IF($G$1048=1,$Z$1048&gt;=INDEX($Z$1021:$Z$1148,1+$A$1048-Assumptions!$B$82),$Z$1048&gt;INDEX($Z$1021:$Z$1148,1+$A$1048+Assumptions!$B$82)),IF($H$1048=1,$AA$1048&gt;=INDEX($AA$1021:$AA$1148,1+$A$1048-Assumptions!$B$83),$AA$1048&gt;INDEX($AA$1021:$AA$1148,1+$A$1048+Assumptions!$B$83))),1,0)</f>
        <v>0</v>
      </c>
    </row>
    <row r="1049" customFormat="false" ht="15" hidden="true" customHeight="false" outlineLevel="0" collapsed="false">
      <c r="A1049" s="6" t="n">
        <f aca="false">ROW()-ROW($A$1021)+Assumptions!$B$4</f>
        <v>28</v>
      </c>
      <c r="B1049" s="12" t="n">
        <f aca="false">MOD(QUOTIENT($A$1049,Assumptions!$B$77),2)</f>
        <v>0</v>
      </c>
      <c r="C1049" s="12" t="n">
        <f aca="false">MOD(QUOTIENT($A$1049,Assumptions!$B$78),2)</f>
        <v>0</v>
      </c>
      <c r="D1049" s="12" t="n">
        <f aca="false">MOD(QUOTIENT($A$1049,Assumptions!$B$79),2)</f>
        <v>1</v>
      </c>
      <c r="E1049" s="12" t="n">
        <f aca="false">MOD(QUOTIENT($A$1049,Assumptions!$B$80),2)</f>
        <v>1</v>
      </c>
      <c r="F1049" s="12" t="n">
        <f aca="false">MOD(QUOTIENT($A$1049,Assumptions!$B$81),2)</f>
        <v>1</v>
      </c>
      <c r="G1049" s="12" t="n">
        <f aca="false">MOD(QUOTIENT($A$1049,Assumptions!$B$82),2)</f>
        <v>0</v>
      </c>
      <c r="H1049" s="12" t="n">
        <f aca="false">MOD(QUOTIENT($A$1049,Assumptions!$B$83),2)</f>
        <v>0</v>
      </c>
      <c r="I1049" s="12" t="n">
        <f aca="false">IF($B$1049=1,MIN(Assumptions!$B$67,MAX(Assumptions!$B$4,Assumptions!$B$26-(Assumptions!$B$4))),Assumptions!$B$4)</f>
        <v>0</v>
      </c>
      <c r="J1049" s="12" t="n">
        <f aca="false">IF($C$1049=1,MIN(Assumptions!$B$66,MAX(Assumptions!$B$4,Assumptions!$B$26-($I$1049))),Assumptions!$B$4)</f>
        <v>0</v>
      </c>
      <c r="K1049" s="12" t="n">
        <f aca="false">IF($D$1049=1,MIN(Assumptions!$B$61,MAX(Assumptions!$B$4,Assumptions!$B$26-($I$1049+$J$1049))),Assumptions!$B$4)</f>
        <v>100000000</v>
      </c>
      <c r="L1049" s="12" t="n">
        <f aca="false">IF($E$1049=1,MIN(Assumptions!$B$56,MAX(Assumptions!$B$4,Assumptions!$B$26-($I$1049+$J$1049+$K$1049))),Assumptions!$B$4)</f>
        <v>60000000</v>
      </c>
      <c r="M1049" s="12" t="n">
        <f aca="false">IF($F$1049=1,MIN(Assumptions!$B$51,MAX(Assumptions!$B$4,Assumptions!$B$26-($I$1049+$J$1049+$K$1049+$L$1049))),Assumptions!$B$4)</f>
        <v>30000000</v>
      </c>
      <c r="N1049" s="12" t="n">
        <f aca="false">IF($G$1049=1,MIN(Assumptions!$B$46,MAX(Assumptions!$B$4,Assumptions!$B$26-($I$1049+$J$1049+$K$1049+$L$1049+$M$1049))),Assumptions!$B$4)</f>
        <v>0</v>
      </c>
      <c r="O1049" s="12" t="n">
        <f aca="false">IF($H$1049=1,MIN(Assumptions!$B$41,MAX(Assumptions!$B$4,Assumptions!$B$26-($I$1049+$J$1049+$K$1049+$L$1049+$M$1049+$N$1049))),Assumptions!$B$4)</f>
        <v>0</v>
      </c>
      <c r="P1049" s="12" t="n">
        <f aca="false">$I$1049+$J$1049+$K$1049+$L$1049+$M$1049+$N$1049+$O$1049</f>
        <v>190000000</v>
      </c>
      <c r="Q1049" s="12" t="n">
        <f aca="false">MAX(Assumptions!$B$4,Assumptions!$B$26-$P$1049)</f>
        <v>1810000000</v>
      </c>
      <c r="R1049" s="12" t="n">
        <f aca="false">$J$1010+$O$1010+Assumptions!$B$20+IF($B$1049=0,$D$1010,Assumptions!$B$4)+IF($C$1049=0,$AI$1010,Assumptions!$B$4)+IF($D$1049=0,$AF$1010,Assumptions!$B$4)+IF($E$1049=0,$AC$1010,Assumptions!$B$4)+IF($F$1049=0,$Z$1010,Assumptions!$B$4)+IF($G$1049=0,$W$1010,Assumptions!$B$4)+IF($H$1049=0,$T$1010,Assumptions!$B$4)</f>
        <v>26211101.1755256</v>
      </c>
      <c r="S1049" s="12" t="n">
        <f aca="false">IF($R$1049&gt;Assumptions!$B$4,$Q$1049/$R$1049&gt;Assumptions!$B$13,FALSE())</f>
        <v>1</v>
      </c>
      <c r="T1049" s="12" t="n">
        <f aca="false">IF($S$1049,($Q$1049+Assumptions!$B$14*Assumptions!$B$13)/($R$1049+Assumptions!$B$14),IF($R$1049&gt;Assumptions!$B$4,$Q$1049/$R$1049,Assumptions!$B$4))</f>
        <v>63.1288918150254</v>
      </c>
      <c r="U1049" s="12" t="n">
        <f aca="false">IF($B$1049=1,$I$1049,$D$1010*$T$1049)</f>
        <v>50330649.6883102</v>
      </c>
      <c r="V1049" s="12" t="n">
        <f aca="false">IF($C$1049=1,$J$1049,$AI$1010*$T$1049)</f>
        <v>387189712.254711</v>
      </c>
      <c r="W1049" s="12" t="n">
        <f aca="false">IF($D$1049=1,$K$1049,$AF$1010*$T$1049)</f>
        <v>100000000</v>
      </c>
      <c r="X1049" s="12" t="n">
        <f aca="false">IF($E$1049=1,$L$1049,$AC$1010*$T$1049)</f>
        <v>60000000</v>
      </c>
      <c r="Y1049" s="12" t="n">
        <f aca="false">IF($F$1049=1,$M$1049,$Z$1010*$T$1049)</f>
        <v>30000000</v>
      </c>
      <c r="Z1049" s="12" t="n">
        <f aca="false">IF($G$1049=1,$N$1049,$W$1010*$T$1049)</f>
        <v>315644459.075127</v>
      </c>
      <c r="AA1049" s="12" t="n">
        <f aca="false">IF($H$1049=1,$O$1049,$T$1010*$T$1049)</f>
        <v>315644459.075127</v>
      </c>
      <c r="AB1049" s="12" t="n">
        <f aca="false">($J$1010+$O$1010)*$T$1049</f>
        <v>17708464.0339333</v>
      </c>
      <c r="AC1049" s="12" t="n">
        <f aca="false">Assumptions!$B$20*$T$1049</f>
        <v>568160026.335228</v>
      </c>
      <c r="AD1049" s="12" t="n">
        <f aca="false">IF($S$1049,Assumptions!$B$14*($T$1049-Assumptions!$B$13),Assumptions!$B$4)</f>
        <v>155322229.537563</v>
      </c>
      <c r="AE1049" s="12" t="n">
        <f aca="false">$U$1049+$V$1049+$W$1049+$X$1049+$Y$1049+$Z$1049+$AA$1049+$AB$1049+$AC$1049+$AD$1049</f>
        <v>2000000000</v>
      </c>
      <c r="AF1049" s="12" t="n">
        <f aca="false">IF(AND(IF($B$1049=1,$U$1049&gt;=INDEX($U$1021:$U$1148,1+$A$1049-Assumptions!$B$77),$U$1049&gt;INDEX($U$1021:$U$1148,1+$A$1049+Assumptions!$B$77)),IF($C$1049=1,$V$1049&gt;=INDEX($V$1021:$V$1148,1+$A$1049-Assumptions!$B$78),$V$1049&gt;INDEX($V$1021:$V$1148,1+$A$1049+Assumptions!$B$78)),IF($D$1049=1,$W$1049&gt;=INDEX($W$1021:$W$1148,1+$A$1049-Assumptions!$B$79),$W$1049&gt;INDEX($W$1021:$W$1148,1+$A$1049+Assumptions!$B$79)),IF($E$1049=1,$X$1049&gt;=INDEX($X$1021:$X$1148,1+$A$1049-Assumptions!$B$80),$X$1049&gt;INDEX($X$1021:$X$1148,1+$A$1049+Assumptions!$B$80)),IF($F$1049=1,$Y$1049&gt;=INDEX($Y$1021:$Y$1148,1+$A$1049-Assumptions!$B$81),$Y$1049&gt;INDEX($Y$1021:$Y$1148,1+$A$1049+Assumptions!$B$81)),IF($G$1049=1,$Z$1049&gt;=INDEX($Z$1021:$Z$1148,1+$A$1049-Assumptions!$B$82),$Z$1049&gt;INDEX($Z$1021:$Z$1148,1+$A$1049+Assumptions!$B$82)),IF($H$1049=1,$AA$1049&gt;=INDEX($AA$1021:$AA$1148,1+$A$1049-Assumptions!$B$83),$AA$1049&gt;INDEX($AA$1021:$AA$1148,1+$A$1049+Assumptions!$B$83))),1,0)</f>
        <v>0</v>
      </c>
    </row>
    <row r="1050" customFormat="false" ht="15" hidden="true" customHeight="false" outlineLevel="0" collapsed="false">
      <c r="A1050" s="6" t="n">
        <f aca="false">ROW()-ROW($A$1021)+Assumptions!$B$4</f>
        <v>29</v>
      </c>
      <c r="B1050" s="12" t="n">
        <f aca="false">MOD(QUOTIENT($A$1050,Assumptions!$B$77),2)</f>
        <v>0</v>
      </c>
      <c r="C1050" s="12" t="n">
        <f aca="false">MOD(QUOTIENT($A$1050,Assumptions!$B$78),2)</f>
        <v>0</v>
      </c>
      <c r="D1050" s="12" t="n">
        <f aca="false">MOD(QUOTIENT($A$1050,Assumptions!$B$79),2)</f>
        <v>1</v>
      </c>
      <c r="E1050" s="12" t="n">
        <f aca="false">MOD(QUOTIENT($A$1050,Assumptions!$B$80),2)</f>
        <v>1</v>
      </c>
      <c r="F1050" s="12" t="n">
        <f aca="false">MOD(QUOTIENT($A$1050,Assumptions!$B$81),2)</f>
        <v>1</v>
      </c>
      <c r="G1050" s="12" t="n">
        <f aca="false">MOD(QUOTIENT($A$1050,Assumptions!$B$82),2)</f>
        <v>0</v>
      </c>
      <c r="H1050" s="12" t="n">
        <f aca="false">MOD(QUOTIENT($A$1050,Assumptions!$B$83),2)</f>
        <v>1</v>
      </c>
      <c r="I1050" s="12" t="n">
        <f aca="false">IF($B$1050=1,MIN(Assumptions!$B$67,MAX(Assumptions!$B$4,Assumptions!$B$26-(Assumptions!$B$4))),Assumptions!$B$4)</f>
        <v>0</v>
      </c>
      <c r="J1050" s="12" t="n">
        <f aca="false">IF($C$1050=1,MIN(Assumptions!$B$66,MAX(Assumptions!$B$4,Assumptions!$B$26-($I$1050))),Assumptions!$B$4)</f>
        <v>0</v>
      </c>
      <c r="K1050" s="12" t="n">
        <f aca="false">IF($D$1050=1,MIN(Assumptions!$B$61,MAX(Assumptions!$B$4,Assumptions!$B$26-($I$1050+$J$1050))),Assumptions!$B$4)</f>
        <v>100000000</v>
      </c>
      <c r="L1050" s="12" t="n">
        <f aca="false">IF($E$1050=1,MIN(Assumptions!$B$56,MAX(Assumptions!$B$4,Assumptions!$B$26-($I$1050+$J$1050+$K$1050))),Assumptions!$B$4)</f>
        <v>60000000</v>
      </c>
      <c r="M1050" s="12" t="n">
        <f aca="false">IF($F$1050=1,MIN(Assumptions!$B$51,MAX(Assumptions!$B$4,Assumptions!$B$26-($I$1050+$J$1050+$K$1050+$L$1050))),Assumptions!$B$4)</f>
        <v>30000000</v>
      </c>
      <c r="N1050" s="12" t="n">
        <f aca="false">IF($G$1050=1,MIN(Assumptions!$B$46,MAX(Assumptions!$B$4,Assumptions!$B$26-($I$1050+$J$1050+$K$1050+$L$1050+$M$1050))),Assumptions!$B$4)</f>
        <v>0</v>
      </c>
      <c r="O1050" s="12" t="n">
        <f aca="false">IF($H$1050=1,MIN(Assumptions!$B$41,MAX(Assumptions!$B$4,Assumptions!$B$26-($I$1050+$J$1050+$K$1050+$L$1050+$M$1050+$N$1050))),Assumptions!$B$4)</f>
        <v>5000000</v>
      </c>
      <c r="P1050" s="12" t="n">
        <f aca="false">$I$1050+$J$1050+$K$1050+$L$1050+$M$1050+$N$1050+$O$1050</f>
        <v>195000000</v>
      </c>
      <c r="Q1050" s="12" t="n">
        <f aca="false">MAX(Assumptions!$B$4,Assumptions!$B$26-$P$1050)</f>
        <v>1805000000</v>
      </c>
      <c r="R1050" s="12" t="n">
        <f aca="false">$J$1010+$O$1010+Assumptions!$B$20+IF($B$1050=0,$D$1010,Assumptions!$B$4)+IF($C$1050=0,$AI$1010,Assumptions!$B$4)+IF($D$1050=0,$AF$1010,Assumptions!$B$4)+IF($E$1050=0,$AC$1010,Assumptions!$B$4)+IF($F$1050=0,$Z$1010,Assumptions!$B$4)+IF($G$1050=0,$W$1010,Assumptions!$B$4)+IF($H$1050=0,$T$1010,Assumptions!$B$4)</f>
        <v>21211101.1755256</v>
      </c>
      <c r="S1050" s="12" t="n">
        <f aca="false">IF($R$1050&gt;Assumptions!$B$4,$Q$1050/$R$1050&gt;Assumptions!$B$13,FALSE())</f>
        <v>1</v>
      </c>
      <c r="T1050" s="12" t="n">
        <f aca="false">IF($S$1050,($Q$1050+Assumptions!$B$14*Assumptions!$B$13)/($R$1050+Assumptions!$B$14),IF($R$1050&gt;Assumptions!$B$4,$Q$1050/$R$1050,Assumptions!$B$4))</f>
        <v>76.2301162910852</v>
      </c>
      <c r="U1050" s="12" t="n">
        <f aca="false">IF($B$1050=1,$I$1050,$D$1010*$T$1050)</f>
        <v>60775837.6305376</v>
      </c>
      <c r="V1050" s="12" t="n">
        <f aca="false">IF($C$1050=1,$J$1050,$AI$1010*$T$1050)</f>
        <v>467543717.991632</v>
      </c>
      <c r="W1050" s="12" t="n">
        <f aca="false">IF($D$1050=1,$K$1050,$AF$1010*$T$1050)</f>
        <v>100000000</v>
      </c>
      <c r="X1050" s="12" t="n">
        <f aca="false">IF($E$1050=1,$L$1050,$AC$1010*$T$1050)</f>
        <v>60000000</v>
      </c>
      <c r="Y1050" s="12" t="n">
        <f aca="false">IF($F$1050=1,$M$1050,$Z$1010*$T$1050)</f>
        <v>30000000</v>
      </c>
      <c r="Z1050" s="12" t="n">
        <f aca="false">IF($G$1050=1,$N$1050,$W$1010*$T$1050)</f>
        <v>381150581.455426</v>
      </c>
      <c r="AA1050" s="12" t="n">
        <f aca="false">IF($H$1050=1,$O$1050,$T$1010*$T$1050)</f>
        <v>5000000</v>
      </c>
      <c r="AB1050" s="12" t="n">
        <f aca="false">($J$1010+$O$1010)*$T$1050</f>
        <v>21383525.5749244</v>
      </c>
      <c r="AC1050" s="12" t="n">
        <f aca="false">Assumptions!$B$20*$T$1050</f>
        <v>686071046.619767</v>
      </c>
      <c r="AD1050" s="12" t="n">
        <f aca="false">IF($S$1050,Assumptions!$B$14*($T$1050-Assumptions!$B$13),Assumptions!$B$4)</f>
        <v>188075290.727713</v>
      </c>
      <c r="AE1050" s="12" t="n">
        <f aca="false">$U$1050+$V$1050+$W$1050+$X$1050+$Y$1050+$Z$1050+$AA$1050+$AB$1050+$AC$1050+$AD$1050</f>
        <v>2000000000</v>
      </c>
      <c r="AF1050" s="12" t="n">
        <f aca="false">IF(AND(IF($B$1050=1,$U$1050&gt;=INDEX($U$1021:$U$1148,1+$A$1050-Assumptions!$B$77),$U$1050&gt;INDEX($U$1021:$U$1148,1+$A$1050+Assumptions!$B$77)),IF($C$1050=1,$V$1050&gt;=INDEX($V$1021:$V$1148,1+$A$1050-Assumptions!$B$78),$V$1050&gt;INDEX($V$1021:$V$1148,1+$A$1050+Assumptions!$B$78)),IF($D$1050=1,$W$1050&gt;=INDEX($W$1021:$W$1148,1+$A$1050-Assumptions!$B$79),$W$1050&gt;INDEX($W$1021:$W$1148,1+$A$1050+Assumptions!$B$79)),IF($E$1050=1,$X$1050&gt;=INDEX($X$1021:$X$1148,1+$A$1050-Assumptions!$B$80),$X$1050&gt;INDEX($X$1021:$X$1148,1+$A$1050+Assumptions!$B$80)),IF($F$1050=1,$Y$1050&gt;=INDEX($Y$1021:$Y$1148,1+$A$1050-Assumptions!$B$81),$Y$1050&gt;INDEX($Y$1021:$Y$1148,1+$A$1050+Assumptions!$B$81)),IF($G$1050=1,$Z$1050&gt;=INDEX($Z$1021:$Z$1148,1+$A$1050-Assumptions!$B$82),$Z$1050&gt;INDEX($Z$1021:$Z$1148,1+$A$1050+Assumptions!$B$82)),IF($H$1050=1,$AA$1050&gt;=INDEX($AA$1021:$AA$1148,1+$A$1050-Assumptions!$B$83),$AA$1050&gt;INDEX($AA$1021:$AA$1148,1+$A$1050+Assumptions!$B$83))),1,0)</f>
        <v>0</v>
      </c>
    </row>
    <row r="1051" customFormat="false" ht="15" hidden="true" customHeight="false" outlineLevel="0" collapsed="false">
      <c r="A1051" s="6" t="n">
        <f aca="false">ROW()-ROW($A$1021)+Assumptions!$B$4</f>
        <v>30</v>
      </c>
      <c r="B1051" s="12" t="n">
        <f aca="false">MOD(QUOTIENT($A$1051,Assumptions!$B$77),2)</f>
        <v>0</v>
      </c>
      <c r="C1051" s="12" t="n">
        <f aca="false">MOD(QUOTIENT($A$1051,Assumptions!$B$78),2)</f>
        <v>0</v>
      </c>
      <c r="D1051" s="12" t="n">
        <f aca="false">MOD(QUOTIENT($A$1051,Assumptions!$B$79),2)</f>
        <v>1</v>
      </c>
      <c r="E1051" s="12" t="n">
        <f aca="false">MOD(QUOTIENT($A$1051,Assumptions!$B$80),2)</f>
        <v>1</v>
      </c>
      <c r="F1051" s="12" t="n">
        <f aca="false">MOD(QUOTIENT($A$1051,Assumptions!$B$81),2)</f>
        <v>1</v>
      </c>
      <c r="G1051" s="12" t="n">
        <f aca="false">MOD(QUOTIENT($A$1051,Assumptions!$B$82),2)</f>
        <v>1</v>
      </c>
      <c r="H1051" s="12" t="n">
        <f aca="false">MOD(QUOTIENT($A$1051,Assumptions!$B$83),2)</f>
        <v>0</v>
      </c>
      <c r="I1051" s="12" t="n">
        <f aca="false">IF($B$1051=1,MIN(Assumptions!$B$67,MAX(Assumptions!$B$4,Assumptions!$B$26-(Assumptions!$B$4))),Assumptions!$B$4)</f>
        <v>0</v>
      </c>
      <c r="J1051" s="12" t="n">
        <f aca="false">IF($C$1051=1,MIN(Assumptions!$B$66,MAX(Assumptions!$B$4,Assumptions!$B$26-($I$1051))),Assumptions!$B$4)</f>
        <v>0</v>
      </c>
      <c r="K1051" s="12" t="n">
        <f aca="false">IF($D$1051=1,MIN(Assumptions!$B$61,MAX(Assumptions!$B$4,Assumptions!$B$26-($I$1051+$J$1051))),Assumptions!$B$4)</f>
        <v>100000000</v>
      </c>
      <c r="L1051" s="12" t="n">
        <f aca="false">IF($E$1051=1,MIN(Assumptions!$B$56,MAX(Assumptions!$B$4,Assumptions!$B$26-($I$1051+$J$1051+$K$1051))),Assumptions!$B$4)</f>
        <v>60000000</v>
      </c>
      <c r="M1051" s="12" t="n">
        <f aca="false">IF($F$1051=1,MIN(Assumptions!$B$51,MAX(Assumptions!$B$4,Assumptions!$B$26-($I$1051+$J$1051+$K$1051+$L$1051))),Assumptions!$B$4)</f>
        <v>30000000</v>
      </c>
      <c r="N1051" s="12" t="n">
        <f aca="false">IF($G$1051=1,MIN(Assumptions!$B$46,MAX(Assumptions!$B$4,Assumptions!$B$26-($I$1051+$J$1051+$K$1051+$L$1051+$M$1051))),Assumptions!$B$4)</f>
        <v>15000000</v>
      </c>
      <c r="O1051" s="12" t="n">
        <f aca="false">IF($H$1051=1,MIN(Assumptions!$B$41,MAX(Assumptions!$B$4,Assumptions!$B$26-($I$1051+$J$1051+$K$1051+$L$1051+$M$1051+$N$1051))),Assumptions!$B$4)</f>
        <v>0</v>
      </c>
      <c r="P1051" s="12" t="n">
        <f aca="false">$I$1051+$J$1051+$K$1051+$L$1051+$M$1051+$N$1051+$O$1051</f>
        <v>205000000</v>
      </c>
      <c r="Q1051" s="12" t="n">
        <f aca="false">MAX(Assumptions!$B$4,Assumptions!$B$26-$P$1051)</f>
        <v>1795000000</v>
      </c>
      <c r="R1051" s="12" t="n">
        <f aca="false">$J$1010+$O$1010+Assumptions!$B$20+IF($B$1051=0,$D$1010,Assumptions!$B$4)+IF($C$1051=0,$AI$1010,Assumptions!$B$4)+IF($D$1051=0,$AF$1010,Assumptions!$B$4)+IF($E$1051=0,$AC$1010,Assumptions!$B$4)+IF($F$1051=0,$Z$1010,Assumptions!$B$4)+IF($G$1051=0,$W$1010,Assumptions!$B$4)+IF($H$1051=0,$T$1010,Assumptions!$B$4)</f>
        <v>21211101.1755256</v>
      </c>
      <c r="S1051" s="12" t="n">
        <f aca="false">IF($R$1051&gt;Assumptions!$B$4,$Q$1051/$R$1051&gt;Assumptions!$B$13,FALSE())</f>
        <v>1</v>
      </c>
      <c r="T1051" s="12" t="n">
        <f aca="false">IF($S$1051,($Q$1051+Assumptions!$B$14*Assumptions!$B$13)/($R$1051+Assumptions!$B$14),IF($R$1051&gt;Assumptions!$B$4,$Q$1051/$R$1051,Assumptions!$B$4))</f>
        <v>75.8083729091152</v>
      </c>
      <c r="U1051" s="12" t="n">
        <f aca="false">IF($B$1051=1,$I$1051,$D$1010*$T$1051)</f>
        <v>60439595.0986951</v>
      </c>
      <c r="V1051" s="12" t="n">
        <f aca="false">IF($C$1051=1,$J$1051,$AI$1010*$T$1051)</f>
        <v>464957030.755164</v>
      </c>
      <c r="W1051" s="12" t="n">
        <f aca="false">IF($D$1051=1,$K$1051,$AF$1010*$T$1051)</f>
        <v>100000000</v>
      </c>
      <c r="X1051" s="12" t="n">
        <f aca="false">IF($E$1051=1,$L$1051,$AC$1010*$T$1051)</f>
        <v>60000000</v>
      </c>
      <c r="Y1051" s="12" t="n">
        <f aca="false">IF($F$1051=1,$M$1051,$Z$1010*$T$1051)</f>
        <v>30000000</v>
      </c>
      <c r="Z1051" s="12" t="n">
        <f aca="false">IF($G$1051=1,$N$1051,$W$1010*$T$1051)</f>
        <v>15000000</v>
      </c>
      <c r="AA1051" s="12" t="n">
        <f aca="false">IF($H$1051=1,$O$1051,$T$1010*$T$1051)</f>
        <v>379041864.545576</v>
      </c>
      <c r="AB1051" s="12" t="n">
        <f aca="false">($J$1010+$O$1010)*$T$1051</f>
        <v>21265221.1457409</v>
      </c>
      <c r="AC1051" s="12" t="n">
        <f aca="false">Assumptions!$B$20*$T$1051</f>
        <v>682275356.182037</v>
      </c>
      <c r="AD1051" s="12" t="n">
        <f aca="false">IF($S$1051,Assumptions!$B$14*($T$1051-Assumptions!$B$13),Assumptions!$B$4)</f>
        <v>187020932.272788</v>
      </c>
      <c r="AE1051" s="12" t="n">
        <f aca="false">$U$1051+$V$1051+$W$1051+$X$1051+$Y$1051+$Z$1051+$AA$1051+$AB$1051+$AC$1051+$AD$1051</f>
        <v>2000000000</v>
      </c>
      <c r="AF1051" s="12" t="n">
        <f aca="false">IF(AND(IF($B$1051=1,$U$1051&gt;=INDEX($U$1021:$U$1148,1+$A$1051-Assumptions!$B$77),$U$1051&gt;INDEX($U$1021:$U$1148,1+$A$1051+Assumptions!$B$77)),IF($C$1051=1,$V$1051&gt;=INDEX($V$1021:$V$1148,1+$A$1051-Assumptions!$B$78),$V$1051&gt;INDEX($V$1021:$V$1148,1+$A$1051+Assumptions!$B$78)),IF($D$1051=1,$W$1051&gt;=INDEX($W$1021:$W$1148,1+$A$1051-Assumptions!$B$79),$W$1051&gt;INDEX($W$1021:$W$1148,1+$A$1051+Assumptions!$B$79)),IF($E$1051=1,$X$1051&gt;=INDEX($X$1021:$X$1148,1+$A$1051-Assumptions!$B$80),$X$1051&gt;INDEX($X$1021:$X$1148,1+$A$1051+Assumptions!$B$80)),IF($F$1051=1,$Y$1051&gt;=INDEX($Y$1021:$Y$1148,1+$A$1051-Assumptions!$B$81),$Y$1051&gt;INDEX($Y$1021:$Y$1148,1+$A$1051+Assumptions!$B$81)),IF($G$1051=1,$Z$1051&gt;=INDEX($Z$1021:$Z$1148,1+$A$1051-Assumptions!$B$82),$Z$1051&gt;INDEX($Z$1021:$Z$1148,1+$A$1051+Assumptions!$B$82)),IF($H$1051=1,$AA$1051&gt;=INDEX($AA$1021:$AA$1148,1+$A$1051-Assumptions!$B$83),$AA$1051&gt;INDEX($AA$1021:$AA$1148,1+$A$1051+Assumptions!$B$83))),1,0)</f>
        <v>0</v>
      </c>
    </row>
    <row r="1052" customFormat="false" ht="15" hidden="true" customHeight="false" outlineLevel="0" collapsed="false">
      <c r="A1052" s="6" t="n">
        <f aca="false">ROW()-ROW($A$1021)+Assumptions!$B$4</f>
        <v>31</v>
      </c>
      <c r="B1052" s="12" t="n">
        <f aca="false">MOD(QUOTIENT($A$1052,Assumptions!$B$77),2)</f>
        <v>0</v>
      </c>
      <c r="C1052" s="12" t="n">
        <f aca="false">MOD(QUOTIENT($A$1052,Assumptions!$B$78),2)</f>
        <v>0</v>
      </c>
      <c r="D1052" s="12" t="n">
        <f aca="false">MOD(QUOTIENT($A$1052,Assumptions!$B$79),2)</f>
        <v>1</v>
      </c>
      <c r="E1052" s="12" t="n">
        <f aca="false">MOD(QUOTIENT($A$1052,Assumptions!$B$80),2)</f>
        <v>1</v>
      </c>
      <c r="F1052" s="12" t="n">
        <f aca="false">MOD(QUOTIENT($A$1052,Assumptions!$B$81),2)</f>
        <v>1</v>
      </c>
      <c r="G1052" s="12" t="n">
        <f aca="false">MOD(QUOTIENT($A$1052,Assumptions!$B$82),2)</f>
        <v>1</v>
      </c>
      <c r="H1052" s="12" t="n">
        <f aca="false">MOD(QUOTIENT($A$1052,Assumptions!$B$83),2)</f>
        <v>1</v>
      </c>
      <c r="I1052" s="12" t="n">
        <f aca="false">IF($B$1052=1,MIN(Assumptions!$B$67,MAX(Assumptions!$B$4,Assumptions!$B$26-(Assumptions!$B$4))),Assumptions!$B$4)</f>
        <v>0</v>
      </c>
      <c r="J1052" s="12" t="n">
        <f aca="false">IF($C$1052=1,MIN(Assumptions!$B$66,MAX(Assumptions!$B$4,Assumptions!$B$26-($I$1052))),Assumptions!$B$4)</f>
        <v>0</v>
      </c>
      <c r="K1052" s="12" t="n">
        <f aca="false">IF($D$1052=1,MIN(Assumptions!$B$61,MAX(Assumptions!$B$4,Assumptions!$B$26-($I$1052+$J$1052))),Assumptions!$B$4)</f>
        <v>100000000</v>
      </c>
      <c r="L1052" s="12" t="n">
        <f aca="false">IF($E$1052=1,MIN(Assumptions!$B$56,MAX(Assumptions!$B$4,Assumptions!$B$26-($I$1052+$J$1052+$K$1052))),Assumptions!$B$4)</f>
        <v>60000000</v>
      </c>
      <c r="M1052" s="12" t="n">
        <f aca="false">IF($F$1052=1,MIN(Assumptions!$B$51,MAX(Assumptions!$B$4,Assumptions!$B$26-($I$1052+$J$1052+$K$1052+$L$1052))),Assumptions!$B$4)</f>
        <v>30000000</v>
      </c>
      <c r="N1052" s="12" t="n">
        <f aca="false">IF($G$1052=1,MIN(Assumptions!$B$46,MAX(Assumptions!$B$4,Assumptions!$B$26-($I$1052+$J$1052+$K$1052+$L$1052+$M$1052))),Assumptions!$B$4)</f>
        <v>15000000</v>
      </c>
      <c r="O1052" s="12" t="n">
        <f aca="false">IF($H$1052=1,MIN(Assumptions!$B$41,MAX(Assumptions!$B$4,Assumptions!$B$26-($I$1052+$J$1052+$K$1052+$L$1052+$M$1052+$N$1052))),Assumptions!$B$4)</f>
        <v>5000000</v>
      </c>
      <c r="P1052" s="12" t="n">
        <f aca="false">$I$1052+$J$1052+$K$1052+$L$1052+$M$1052+$N$1052+$O$1052</f>
        <v>210000000</v>
      </c>
      <c r="Q1052" s="12" t="n">
        <f aca="false">MAX(Assumptions!$B$4,Assumptions!$B$26-$P$1052)</f>
        <v>1790000000</v>
      </c>
      <c r="R1052" s="12" t="n">
        <f aca="false">$J$1010+$O$1010+Assumptions!$B$20+IF($B$1052=0,$D$1010,Assumptions!$B$4)+IF($C$1052=0,$AI$1010,Assumptions!$B$4)+IF($D$1052=0,$AF$1010,Assumptions!$B$4)+IF($E$1052=0,$AC$1010,Assumptions!$B$4)+IF($F$1052=0,$Z$1010,Assumptions!$B$4)+IF($G$1052=0,$W$1010,Assumptions!$B$4)+IF($H$1052=0,$T$1010,Assumptions!$B$4)</f>
        <v>16211101.1755256</v>
      </c>
      <c r="S1052" s="12" t="n">
        <f aca="false">IF($R$1052&gt;Assumptions!$B$4,$Q$1052/$R$1052&gt;Assumptions!$B$13,FALSE())</f>
        <v>1</v>
      </c>
      <c r="T1052" s="12" t="n">
        <f aca="false">IF($S$1052,($Q$1052+Assumptions!$B$14*Assumptions!$B$13)/($R$1052+Assumptions!$B$14),IF($R$1052&gt;Assumptions!$B$4,$Q$1052/$R$1052,Assumptions!$B$4))</f>
        <v>95.7987444557577</v>
      </c>
      <c r="U1052" s="12" t="n">
        <f aca="false">IF($B$1052=1,$I$1052,$D$1010*$T$1052)</f>
        <v>76377280.0243437</v>
      </c>
      <c r="V1052" s="12" t="n">
        <f aca="false">IF($C$1052=1,$J$1052,$AI$1010*$T$1052)</f>
        <v>587564381.913625</v>
      </c>
      <c r="W1052" s="12" t="n">
        <f aca="false">IF($D$1052=1,$K$1052,$AF$1010*$T$1052)</f>
        <v>100000000</v>
      </c>
      <c r="X1052" s="12" t="n">
        <f aca="false">IF($E$1052=1,$L$1052,$AC$1010*$T$1052)</f>
        <v>60000000</v>
      </c>
      <c r="Y1052" s="12" t="n">
        <f aca="false">IF($F$1052=1,$M$1052,$Z$1010*$T$1052)</f>
        <v>30000000</v>
      </c>
      <c r="Z1052" s="12" t="n">
        <f aca="false">IF($G$1052=1,$N$1052,$W$1010*$T$1052)</f>
        <v>15000000</v>
      </c>
      <c r="AA1052" s="12" t="n">
        <f aca="false">IF($H$1052=1,$O$1052,$T$1010*$T$1052)</f>
        <v>5000000</v>
      </c>
      <c r="AB1052" s="12" t="n">
        <f aca="false">($J$1010+$O$1010)*$T$1052</f>
        <v>26872776.8208181</v>
      </c>
      <c r="AC1052" s="12" t="n">
        <f aca="false">Assumptions!$B$20*$T$1052</f>
        <v>862188700.101819</v>
      </c>
      <c r="AD1052" s="12" t="n">
        <f aca="false">IF($S$1052,Assumptions!$B$14*($T$1052-Assumptions!$B$13),Assumptions!$B$4)</f>
        <v>236996861.139394</v>
      </c>
      <c r="AE1052" s="12" t="n">
        <f aca="false">$U$1052+$V$1052+$W$1052+$X$1052+$Y$1052+$Z$1052+$AA$1052+$AB$1052+$AC$1052+$AD$1052</f>
        <v>2000000000</v>
      </c>
      <c r="AF1052" s="12" t="n">
        <f aca="false">IF(AND(IF($B$1052=1,$U$1052&gt;=INDEX($U$1021:$U$1148,1+$A$1052-Assumptions!$B$77),$U$1052&gt;INDEX($U$1021:$U$1148,1+$A$1052+Assumptions!$B$77)),IF($C$1052=1,$V$1052&gt;=INDEX($V$1021:$V$1148,1+$A$1052-Assumptions!$B$78),$V$1052&gt;INDEX($V$1021:$V$1148,1+$A$1052+Assumptions!$B$78)),IF($D$1052=1,$W$1052&gt;=INDEX($W$1021:$W$1148,1+$A$1052-Assumptions!$B$79),$W$1052&gt;INDEX($W$1021:$W$1148,1+$A$1052+Assumptions!$B$79)),IF($E$1052=1,$X$1052&gt;=INDEX($X$1021:$X$1148,1+$A$1052-Assumptions!$B$80),$X$1052&gt;INDEX($X$1021:$X$1148,1+$A$1052+Assumptions!$B$80)),IF($F$1052=1,$Y$1052&gt;=INDEX($Y$1021:$Y$1148,1+$A$1052-Assumptions!$B$81),$Y$1052&gt;INDEX($Y$1021:$Y$1148,1+$A$1052+Assumptions!$B$81)),IF($G$1052=1,$Z$1052&gt;=INDEX($Z$1021:$Z$1148,1+$A$1052-Assumptions!$B$82),$Z$1052&gt;INDEX($Z$1021:$Z$1148,1+$A$1052+Assumptions!$B$82)),IF($H$1052=1,$AA$1052&gt;=INDEX($AA$1021:$AA$1148,1+$A$1052-Assumptions!$B$83),$AA$1052&gt;INDEX($AA$1021:$AA$1148,1+$A$1052+Assumptions!$B$83))),1,0)</f>
        <v>0</v>
      </c>
    </row>
    <row r="1053" customFormat="false" ht="15" hidden="true" customHeight="false" outlineLevel="0" collapsed="false">
      <c r="A1053" s="6" t="n">
        <f aca="false">ROW()-ROW($A$1021)+Assumptions!$B$4</f>
        <v>32</v>
      </c>
      <c r="B1053" s="12" t="n">
        <f aca="false">MOD(QUOTIENT($A$1053,Assumptions!$B$77),2)</f>
        <v>0</v>
      </c>
      <c r="C1053" s="12" t="n">
        <f aca="false">MOD(QUOTIENT($A$1053,Assumptions!$B$78),2)</f>
        <v>1</v>
      </c>
      <c r="D1053" s="12" t="n">
        <f aca="false">MOD(QUOTIENT($A$1053,Assumptions!$B$79),2)</f>
        <v>0</v>
      </c>
      <c r="E1053" s="12" t="n">
        <f aca="false">MOD(QUOTIENT($A$1053,Assumptions!$B$80),2)</f>
        <v>0</v>
      </c>
      <c r="F1053" s="12" t="n">
        <f aca="false">MOD(QUOTIENT($A$1053,Assumptions!$B$81),2)</f>
        <v>0</v>
      </c>
      <c r="G1053" s="12" t="n">
        <f aca="false">MOD(QUOTIENT($A$1053,Assumptions!$B$82),2)</f>
        <v>0</v>
      </c>
      <c r="H1053" s="12" t="n">
        <f aca="false">MOD(QUOTIENT($A$1053,Assumptions!$B$83),2)</f>
        <v>0</v>
      </c>
      <c r="I1053" s="12" t="n">
        <f aca="false">IF($B$1053=1,MIN(Assumptions!$B$67,MAX(Assumptions!$B$4,Assumptions!$B$26-(Assumptions!$B$4))),Assumptions!$B$4)</f>
        <v>0</v>
      </c>
      <c r="J1053" s="12" t="n">
        <f aca="false">IF($C$1053=1,MIN(Assumptions!$B$66,MAX(Assumptions!$B$4,Assumptions!$B$26-($I$1053))),Assumptions!$B$4)</f>
        <v>300000000</v>
      </c>
      <c r="K1053" s="12" t="n">
        <f aca="false">IF($D$1053=1,MIN(Assumptions!$B$61,MAX(Assumptions!$B$4,Assumptions!$B$26-($I$1053+$J$1053))),Assumptions!$B$4)</f>
        <v>0</v>
      </c>
      <c r="L1053" s="12" t="n">
        <f aca="false">IF($E$1053=1,MIN(Assumptions!$B$56,MAX(Assumptions!$B$4,Assumptions!$B$26-($I$1053+$J$1053+$K$1053))),Assumptions!$B$4)</f>
        <v>0</v>
      </c>
      <c r="M1053" s="12" t="n">
        <f aca="false">IF($F$1053=1,MIN(Assumptions!$B$51,MAX(Assumptions!$B$4,Assumptions!$B$26-($I$1053+$J$1053+$K$1053+$L$1053))),Assumptions!$B$4)</f>
        <v>0</v>
      </c>
      <c r="N1053" s="12" t="n">
        <f aca="false">IF($G$1053=1,MIN(Assumptions!$B$46,MAX(Assumptions!$B$4,Assumptions!$B$26-($I$1053+$J$1053+$K$1053+$L$1053+$M$1053))),Assumptions!$B$4)</f>
        <v>0</v>
      </c>
      <c r="O1053" s="12" t="n">
        <f aca="false">IF($H$1053=1,MIN(Assumptions!$B$41,MAX(Assumptions!$B$4,Assumptions!$B$26-($I$1053+$J$1053+$K$1053+$L$1053+$M$1053+$N$1053))),Assumptions!$B$4)</f>
        <v>0</v>
      </c>
      <c r="P1053" s="12" t="n">
        <f aca="false">$I$1053+$J$1053+$K$1053+$L$1053+$M$1053+$N$1053+$O$1053</f>
        <v>300000000</v>
      </c>
      <c r="Q1053" s="12" t="n">
        <f aca="false">MAX(Assumptions!$B$4,Assumptions!$B$26-$P$1053)</f>
        <v>1700000000</v>
      </c>
      <c r="R1053" s="12" t="n">
        <f aca="false">$J$1010+$O$1010+Assumptions!$B$20+IF($B$1053=0,$D$1010,Assumptions!$B$4)+IF($C$1053=0,$AI$1010,Assumptions!$B$4)+IF($D$1053=0,$AF$1010,Assumptions!$B$4)+IF($E$1053=0,$AC$1010,Assumptions!$B$4)+IF($F$1053=0,$Z$1010,Assumptions!$B$4)+IF($G$1053=0,$W$1010,Assumptions!$B$4)+IF($H$1053=0,$T$1010,Assumptions!$B$4)</f>
        <v>27211432.2584705</v>
      </c>
      <c r="S1053" s="12" t="n">
        <f aca="false">IF($R$1053&gt;Assumptions!$B$4,$Q$1053/$R$1053&gt;Assumptions!$B$13,FALSE())</f>
        <v>1</v>
      </c>
      <c r="T1053" s="12" t="n">
        <f aca="false">IF($S$1053,($Q$1053+Assumptions!$B$14*Assumptions!$B$13)/($R$1053+Assumptions!$B$14),IF($R$1053&gt;Assumptions!$B$4,$Q$1053/$R$1053,Assumptions!$B$4))</f>
        <v>57.3011756952454</v>
      </c>
      <c r="U1053" s="12" t="n">
        <f aca="false">IF($B$1053=1,$I$1053,$D$1010*$T$1053)</f>
        <v>45684397.7096282</v>
      </c>
      <c r="V1053" s="12" t="n">
        <f aca="false">IF($C$1053=1,$J$1053,$AI$1010*$T$1053)</f>
        <v>300000000</v>
      </c>
      <c r="W1053" s="12" t="n">
        <f aca="false">IF($D$1053=1,$K$1053,$AF$1010*$T$1053)</f>
        <v>99340261.1896375</v>
      </c>
      <c r="X1053" s="12" t="n">
        <f aca="false">IF($E$1053=1,$L$1053,$AC$1010*$T$1053)</f>
        <v>137522821.668589</v>
      </c>
      <c r="Y1053" s="12" t="n">
        <f aca="false">IF($F$1053=1,$M$1053,$Z$1010*$T$1053)</f>
        <v>171903527.085736</v>
      </c>
      <c r="Z1053" s="12" t="n">
        <f aca="false">IF($G$1053=1,$N$1053,$W$1010*$T$1053)</f>
        <v>286505878.476227</v>
      </c>
      <c r="AA1053" s="12" t="n">
        <f aca="false">IF($H$1053=1,$O$1053,$T$1010*$T$1053)</f>
        <v>286505878.476227</v>
      </c>
      <c r="AB1053" s="12" t="n">
        <f aca="false">($J$1010+$O$1010)*$T$1053</f>
        <v>16073714.8986327</v>
      </c>
      <c r="AC1053" s="12" t="n">
        <f aca="false">Assumptions!$B$20*$T$1053</f>
        <v>515710581.257209</v>
      </c>
      <c r="AD1053" s="12" t="n">
        <f aca="false">IF($S$1053,Assumptions!$B$14*($T$1053-Assumptions!$B$13),Assumptions!$B$4)</f>
        <v>140752939.238114</v>
      </c>
      <c r="AE1053" s="12" t="n">
        <f aca="false">$U$1053+$V$1053+$W$1053+$X$1053+$Y$1053+$Z$1053+$AA$1053+$AB$1053+$AC$1053+$AD$1053</f>
        <v>2000000000</v>
      </c>
      <c r="AF1053" s="12" t="n">
        <f aca="false">IF(AND(IF($B$1053=1,$U$1053&gt;=INDEX($U$1021:$U$1148,1+$A$1053-Assumptions!$B$77),$U$1053&gt;INDEX($U$1021:$U$1148,1+$A$1053+Assumptions!$B$77)),IF($C$1053=1,$V$1053&gt;=INDEX($V$1021:$V$1148,1+$A$1053-Assumptions!$B$78),$V$1053&gt;INDEX($V$1021:$V$1148,1+$A$1053+Assumptions!$B$78)),IF($D$1053=1,$W$1053&gt;=INDEX($W$1021:$W$1148,1+$A$1053-Assumptions!$B$79),$W$1053&gt;INDEX($W$1021:$W$1148,1+$A$1053+Assumptions!$B$79)),IF($E$1053=1,$X$1053&gt;=INDEX($X$1021:$X$1148,1+$A$1053-Assumptions!$B$80),$X$1053&gt;INDEX($X$1021:$X$1148,1+$A$1053+Assumptions!$B$80)),IF($F$1053=1,$Y$1053&gt;=INDEX($Y$1021:$Y$1148,1+$A$1053-Assumptions!$B$81),$Y$1053&gt;INDEX($Y$1021:$Y$1148,1+$A$1053+Assumptions!$B$81)),IF($G$1053=1,$Z$1053&gt;=INDEX($Z$1021:$Z$1148,1+$A$1053-Assumptions!$B$82),$Z$1053&gt;INDEX($Z$1021:$Z$1148,1+$A$1053+Assumptions!$B$82)),IF($H$1053=1,$AA$1053&gt;=INDEX($AA$1021:$AA$1148,1+$A$1053-Assumptions!$B$83),$AA$1053&gt;INDEX($AA$1021:$AA$1148,1+$A$1053+Assumptions!$B$83))),1,0)</f>
        <v>0</v>
      </c>
    </row>
    <row r="1054" customFormat="false" ht="15" hidden="true" customHeight="false" outlineLevel="0" collapsed="false">
      <c r="A1054" s="6" t="n">
        <f aca="false">ROW()-ROW($A$1021)+Assumptions!$B$4</f>
        <v>33</v>
      </c>
      <c r="B1054" s="12" t="n">
        <f aca="false">MOD(QUOTIENT($A$1054,Assumptions!$B$77),2)</f>
        <v>0</v>
      </c>
      <c r="C1054" s="12" t="n">
        <f aca="false">MOD(QUOTIENT($A$1054,Assumptions!$B$78),2)</f>
        <v>1</v>
      </c>
      <c r="D1054" s="12" t="n">
        <f aca="false">MOD(QUOTIENT($A$1054,Assumptions!$B$79),2)</f>
        <v>0</v>
      </c>
      <c r="E1054" s="12" t="n">
        <f aca="false">MOD(QUOTIENT($A$1054,Assumptions!$B$80),2)</f>
        <v>0</v>
      </c>
      <c r="F1054" s="12" t="n">
        <f aca="false">MOD(QUOTIENT($A$1054,Assumptions!$B$81),2)</f>
        <v>0</v>
      </c>
      <c r="G1054" s="12" t="n">
        <f aca="false">MOD(QUOTIENT($A$1054,Assumptions!$B$82),2)</f>
        <v>0</v>
      </c>
      <c r="H1054" s="12" t="n">
        <f aca="false">MOD(QUOTIENT($A$1054,Assumptions!$B$83),2)</f>
        <v>1</v>
      </c>
      <c r="I1054" s="12" t="n">
        <f aca="false">IF($B$1054=1,MIN(Assumptions!$B$67,MAX(Assumptions!$B$4,Assumptions!$B$26-(Assumptions!$B$4))),Assumptions!$B$4)</f>
        <v>0</v>
      </c>
      <c r="J1054" s="12" t="n">
        <f aca="false">IF($C$1054=1,MIN(Assumptions!$B$66,MAX(Assumptions!$B$4,Assumptions!$B$26-($I$1054))),Assumptions!$B$4)</f>
        <v>300000000</v>
      </c>
      <c r="K1054" s="12" t="n">
        <f aca="false">IF($D$1054=1,MIN(Assumptions!$B$61,MAX(Assumptions!$B$4,Assumptions!$B$26-($I$1054+$J$1054))),Assumptions!$B$4)</f>
        <v>0</v>
      </c>
      <c r="L1054" s="12" t="n">
        <f aca="false">IF($E$1054=1,MIN(Assumptions!$B$56,MAX(Assumptions!$B$4,Assumptions!$B$26-($I$1054+$J$1054+$K$1054))),Assumptions!$B$4)</f>
        <v>0</v>
      </c>
      <c r="M1054" s="12" t="n">
        <f aca="false">IF($F$1054=1,MIN(Assumptions!$B$51,MAX(Assumptions!$B$4,Assumptions!$B$26-($I$1054+$J$1054+$K$1054+$L$1054))),Assumptions!$B$4)</f>
        <v>0</v>
      </c>
      <c r="N1054" s="12" t="n">
        <f aca="false">IF($G$1054=1,MIN(Assumptions!$B$46,MAX(Assumptions!$B$4,Assumptions!$B$26-($I$1054+$J$1054+$K$1054+$L$1054+$M$1054))),Assumptions!$B$4)</f>
        <v>0</v>
      </c>
      <c r="O1054" s="12" t="n">
        <f aca="false">IF($H$1054=1,MIN(Assumptions!$B$41,MAX(Assumptions!$B$4,Assumptions!$B$26-($I$1054+$J$1054+$K$1054+$L$1054+$M$1054+$N$1054))),Assumptions!$B$4)</f>
        <v>5000000</v>
      </c>
      <c r="P1054" s="12" t="n">
        <f aca="false">$I$1054+$J$1054+$K$1054+$L$1054+$M$1054+$N$1054+$O$1054</f>
        <v>305000000</v>
      </c>
      <c r="Q1054" s="12" t="n">
        <f aca="false">MAX(Assumptions!$B$4,Assumptions!$B$26-$P$1054)</f>
        <v>1695000000</v>
      </c>
      <c r="R1054" s="12" t="n">
        <f aca="false">$J$1010+$O$1010+Assumptions!$B$20+IF($B$1054=0,$D$1010,Assumptions!$B$4)+IF($C$1054=0,$AI$1010,Assumptions!$B$4)+IF($D$1054=0,$AF$1010,Assumptions!$B$4)+IF($E$1054=0,$AC$1010,Assumptions!$B$4)+IF($F$1054=0,$Z$1010,Assumptions!$B$4)+IF($G$1054=0,$W$1010,Assumptions!$B$4)+IF($H$1054=0,$T$1010,Assumptions!$B$4)</f>
        <v>22211432.2584705</v>
      </c>
      <c r="S1054" s="12" t="n">
        <f aca="false">IF($R$1054&gt;Assumptions!$B$4,$Q$1054/$R$1054&gt;Assumptions!$B$13,FALSE())</f>
        <v>1</v>
      </c>
      <c r="T1054" s="12" t="n">
        <f aca="false">IF($S$1054,($Q$1054+Assumptions!$B$14*Assumptions!$B$13)/($R$1054+Assumptions!$B$14),IF($R$1054&gt;Assumptions!$B$4,$Q$1054/$R$1054,Assumptions!$B$4))</f>
        <v>68.6929022261807</v>
      </c>
      <c r="U1054" s="12" t="n">
        <f aca="false">IF($B$1054=1,$I$1054,$D$1010*$T$1054)</f>
        <v>54766657.5258391</v>
      </c>
      <c r="V1054" s="12" t="n">
        <f aca="false">IF($C$1054=1,$J$1054,$AI$1010*$T$1054)</f>
        <v>300000000</v>
      </c>
      <c r="W1054" s="12" t="n">
        <f aca="false">IF($D$1054=1,$K$1054,$AF$1010*$T$1054)</f>
        <v>119089543.385918</v>
      </c>
      <c r="X1054" s="12" t="n">
        <f aca="false">IF($E$1054=1,$L$1054,$AC$1010*$T$1054)</f>
        <v>164862965.342834</v>
      </c>
      <c r="Y1054" s="12" t="n">
        <f aca="false">IF($F$1054=1,$M$1054,$Z$1010*$T$1054)</f>
        <v>206078706.678542</v>
      </c>
      <c r="Z1054" s="12" t="n">
        <f aca="false">IF($G$1054=1,$N$1054,$W$1010*$T$1054)</f>
        <v>343464511.130903</v>
      </c>
      <c r="AA1054" s="12" t="n">
        <f aca="false">IF($H$1054=1,$O$1054,$T$1010*$T$1054)</f>
        <v>5000000</v>
      </c>
      <c r="AB1054" s="12" t="n">
        <f aca="false">($J$1010+$O$1010)*$T$1054</f>
        <v>19269240.3348872</v>
      </c>
      <c r="AC1054" s="12" t="n">
        <f aca="false">Assumptions!$B$20*$T$1054</f>
        <v>618236120.035626</v>
      </c>
      <c r="AD1054" s="12" t="n">
        <f aca="false">IF($S$1054,Assumptions!$B$14*($T$1054-Assumptions!$B$13),Assumptions!$B$4)</f>
        <v>169232255.565452</v>
      </c>
      <c r="AE1054" s="12" t="n">
        <f aca="false">$U$1054+$V$1054+$W$1054+$X$1054+$Y$1054+$Z$1054+$AA$1054+$AB$1054+$AC$1054+$AD$1054</f>
        <v>2000000000</v>
      </c>
      <c r="AF1054" s="12" t="n">
        <f aca="false">IF(AND(IF($B$1054=1,$U$1054&gt;=INDEX($U$1021:$U$1148,1+$A$1054-Assumptions!$B$77),$U$1054&gt;INDEX($U$1021:$U$1148,1+$A$1054+Assumptions!$B$77)),IF($C$1054=1,$V$1054&gt;=INDEX($V$1021:$V$1148,1+$A$1054-Assumptions!$B$78),$V$1054&gt;INDEX($V$1021:$V$1148,1+$A$1054+Assumptions!$B$78)),IF($D$1054=1,$W$1054&gt;=INDEX($W$1021:$W$1148,1+$A$1054-Assumptions!$B$79),$W$1054&gt;INDEX($W$1021:$W$1148,1+$A$1054+Assumptions!$B$79)),IF($E$1054=1,$X$1054&gt;=INDEX($X$1021:$X$1148,1+$A$1054-Assumptions!$B$80),$X$1054&gt;INDEX($X$1021:$X$1148,1+$A$1054+Assumptions!$B$80)),IF($F$1054=1,$Y$1054&gt;=INDEX($Y$1021:$Y$1148,1+$A$1054-Assumptions!$B$81),$Y$1054&gt;INDEX($Y$1021:$Y$1148,1+$A$1054+Assumptions!$B$81)),IF($G$1054=1,$Z$1054&gt;=INDEX($Z$1021:$Z$1148,1+$A$1054-Assumptions!$B$82),$Z$1054&gt;INDEX($Z$1021:$Z$1148,1+$A$1054+Assumptions!$B$82)),IF($H$1054=1,$AA$1054&gt;=INDEX($AA$1021:$AA$1148,1+$A$1054-Assumptions!$B$83),$AA$1054&gt;INDEX($AA$1021:$AA$1148,1+$A$1054+Assumptions!$B$83))),1,0)</f>
        <v>0</v>
      </c>
    </row>
    <row r="1055" customFormat="false" ht="15" hidden="true" customHeight="false" outlineLevel="0" collapsed="false">
      <c r="A1055" s="6" t="n">
        <f aca="false">ROW()-ROW($A$1021)+Assumptions!$B$4</f>
        <v>34</v>
      </c>
      <c r="B1055" s="12" t="n">
        <f aca="false">MOD(QUOTIENT($A$1055,Assumptions!$B$77),2)</f>
        <v>0</v>
      </c>
      <c r="C1055" s="12" t="n">
        <f aca="false">MOD(QUOTIENT($A$1055,Assumptions!$B$78),2)</f>
        <v>1</v>
      </c>
      <c r="D1055" s="12" t="n">
        <f aca="false">MOD(QUOTIENT($A$1055,Assumptions!$B$79),2)</f>
        <v>0</v>
      </c>
      <c r="E1055" s="12" t="n">
        <f aca="false">MOD(QUOTIENT($A$1055,Assumptions!$B$80),2)</f>
        <v>0</v>
      </c>
      <c r="F1055" s="12" t="n">
        <f aca="false">MOD(QUOTIENT($A$1055,Assumptions!$B$81),2)</f>
        <v>0</v>
      </c>
      <c r="G1055" s="12" t="n">
        <f aca="false">MOD(QUOTIENT($A$1055,Assumptions!$B$82),2)</f>
        <v>1</v>
      </c>
      <c r="H1055" s="12" t="n">
        <f aca="false">MOD(QUOTIENT($A$1055,Assumptions!$B$83),2)</f>
        <v>0</v>
      </c>
      <c r="I1055" s="12" t="n">
        <f aca="false">IF($B$1055=1,MIN(Assumptions!$B$67,MAX(Assumptions!$B$4,Assumptions!$B$26-(Assumptions!$B$4))),Assumptions!$B$4)</f>
        <v>0</v>
      </c>
      <c r="J1055" s="12" t="n">
        <f aca="false">IF($C$1055=1,MIN(Assumptions!$B$66,MAX(Assumptions!$B$4,Assumptions!$B$26-($I$1055))),Assumptions!$B$4)</f>
        <v>300000000</v>
      </c>
      <c r="K1055" s="12" t="n">
        <f aca="false">IF($D$1055=1,MIN(Assumptions!$B$61,MAX(Assumptions!$B$4,Assumptions!$B$26-($I$1055+$J$1055))),Assumptions!$B$4)</f>
        <v>0</v>
      </c>
      <c r="L1055" s="12" t="n">
        <f aca="false">IF($E$1055=1,MIN(Assumptions!$B$56,MAX(Assumptions!$B$4,Assumptions!$B$26-($I$1055+$J$1055+$K$1055))),Assumptions!$B$4)</f>
        <v>0</v>
      </c>
      <c r="M1055" s="12" t="n">
        <f aca="false">IF($F$1055=1,MIN(Assumptions!$B$51,MAX(Assumptions!$B$4,Assumptions!$B$26-($I$1055+$J$1055+$K$1055+$L$1055))),Assumptions!$B$4)</f>
        <v>0</v>
      </c>
      <c r="N1055" s="12" t="n">
        <f aca="false">IF($G$1055=1,MIN(Assumptions!$B$46,MAX(Assumptions!$B$4,Assumptions!$B$26-($I$1055+$J$1055+$K$1055+$L$1055+$M$1055))),Assumptions!$B$4)</f>
        <v>15000000</v>
      </c>
      <c r="O1055" s="12" t="n">
        <f aca="false">IF($H$1055=1,MIN(Assumptions!$B$41,MAX(Assumptions!$B$4,Assumptions!$B$26-($I$1055+$J$1055+$K$1055+$L$1055+$M$1055+$N$1055))),Assumptions!$B$4)</f>
        <v>0</v>
      </c>
      <c r="P1055" s="12" t="n">
        <f aca="false">$I$1055+$J$1055+$K$1055+$L$1055+$M$1055+$N$1055+$O$1055</f>
        <v>315000000</v>
      </c>
      <c r="Q1055" s="12" t="n">
        <f aca="false">MAX(Assumptions!$B$4,Assumptions!$B$26-$P$1055)</f>
        <v>1685000000</v>
      </c>
      <c r="R1055" s="12" t="n">
        <f aca="false">$J$1010+$O$1010+Assumptions!$B$20+IF($B$1055=0,$D$1010,Assumptions!$B$4)+IF($C$1055=0,$AI$1010,Assumptions!$B$4)+IF($D$1055=0,$AF$1010,Assumptions!$B$4)+IF($E$1055=0,$AC$1010,Assumptions!$B$4)+IF($F$1055=0,$Z$1010,Assumptions!$B$4)+IF($G$1055=0,$W$1010,Assumptions!$B$4)+IF($H$1055=0,$T$1010,Assumptions!$B$4)</f>
        <v>22211432.2584705</v>
      </c>
      <c r="S1055" s="12" t="n">
        <f aca="false">IF($R$1055&gt;Assumptions!$B$4,$Q$1055/$R$1055&gt;Assumptions!$B$13,FALSE())</f>
        <v>1</v>
      </c>
      <c r="T1055" s="12" t="n">
        <f aca="false">IF($S$1055,($Q$1055+Assumptions!$B$14*Assumptions!$B$13)/($R$1055+Assumptions!$B$14),IF($R$1055&gt;Assumptions!$B$4,$Q$1055/$R$1055,Assumptions!$B$4))</f>
        <v>68.288231226321</v>
      </c>
      <c r="U1055" s="12" t="n">
        <f aca="false">IF($B$1055=1,$I$1055,$D$1010*$T$1055)</f>
        <v>54444026.2591184</v>
      </c>
      <c r="V1055" s="12" t="n">
        <f aca="false">IF($C$1055=1,$J$1055,$AI$1010*$T$1055)</f>
        <v>300000000</v>
      </c>
      <c r="W1055" s="12" t="n">
        <f aca="false">IF($D$1055=1,$K$1055,$AF$1010*$T$1055)</f>
        <v>118387984.956546</v>
      </c>
      <c r="X1055" s="12" t="n">
        <f aca="false">IF($E$1055=1,$L$1055,$AC$1010*$T$1055)</f>
        <v>163891754.94317</v>
      </c>
      <c r="Y1055" s="12" t="n">
        <f aca="false">IF($F$1055=1,$M$1055,$Z$1010*$T$1055)</f>
        <v>204864693.678963</v>
      </c>
      <c r="Z1055" s="12" t="n">
        <f aca="false">IF($G$1055=1,$N$1055,$W$1010*$T$1055)</f>
        <v>15000000</v>
      </c>
      <c r="AA1055" s="12" t="n">
        <f aca="false">IF($H$1055=1,$O$1055,$T$1010*$T$1055)</f>
        <v>341441156.131605</v>
      </c>
      <c r="AB1055" s="12" t="n">
        <f aca="false">($J$1010+$O$1010)*$T$1055</f>
        <v>19155724.927907</v>
      </c>
      <c r="AC1055" s="12" t="n">
        <f aca="false">Assumptions!$B$20*$T$1055</f>
        <v>614594081.036889</v>
      </c>
      <c r="AD1055" s="12" t="n">
        <f aca="false">IF($S$1055,Assumptions!$B$14*($T$1055-Assumptions!$B$13),Assumptions!$B$4)</f>
        <v>168220578.065802</v>
      </c>
      <c r="AE1055" s="12" t="n">
        <f aca="false">$U$1055+$V$1055+$W$1055+$X$1055+$Y$1055+$Z$1055+$AA$1055+$AB$1055+$AC$1055+$AD$1055</f>
        <v>2000000000</v>
      </c>
      <c r="AF1055" s="12" t="n">
        <f aca="false">IF(AND(IF($B$1055=1,$U$1055&gt;=INDEX($U$1021:$U$1148,1+$A$1055-Assumptions!$B$77),$U$1055&gt;INDEX($U$1021:$U$1148,1+$A$1055+Assumptions!$B$77)),IF($C$1055=1,$V$1055&gt;=INDEX($V$1021:$V$1148,1+$A$1055-Assumptions!$B$78),$V$1055&gt;INDEX($V$1021:$V$1148,1+$A$1055+Assumptions!$B$78)),IF($D$1055=1,$W$1055&gt;=INDEX($W$1021:$W$1148,1+$A$1055-Assumptions!$B$79),$W$1055&gt;INDEX($W$1021:$W$1148,1+$A$1055+Assumptions!$B$79)),IF($E$1055=1,$X$1055&gt;=INDEX($X$1021:$X$1148,1+$A$1055-Assumptions!$B$80),$X$1055&gt;INDEX($X$1021:$X$1148,1+$A$1055+Assumptions!$B$80)),IF($F$1055=1,$Y$1055&gt;=INDEX($Y$1021:$Y$1148,1+$A$1055-Assumptions!$B$81),$Y$1055&gt;INDEX($Y$1021:$Y$1148,1+$A$1055+Assumptions!$B$81)),IF($G$1055=1,$Z$1055&gt;=INDEX($Z$1021:$Z$1148,1+$A$1055-Assumptions!$B$82),$Z$1055&gt;INDEX($Z$1021:$Z$1148,1+$A$1055+Assumptions!$B$82)),IF($H$1055=1,$AA$1055&gt;=INDEX($AA$1021:$AA$1148,1+$A$1055-Assumptions!$B$83),$AA$1055&gt;INDEX($AA$1021:$AA$1148,1+$A$1055+Assumptions!$B$83))),1,0)</f>
        <v>0</v>
      </c>
    </row>
    <row r="1056" customFormat="false" ht="15" hidden="true" customHeight="false" outlineLevel="0" collapsed="false">
      <c r="A1056" s="6" t="n">
        <f aca="false">ROW()-ROW($A$1021)+Assumptions!$B$4</f>
        <v>35</v>
      </c>
      <c r="B1056" s="12" t="n">
        <f aca="false">MOD(QUOTIENT($A$1056,Assumptions!$B$77),2)</f>
        <v>0</v>
      </c>
      <c r="C1056" s="12" t="n">
        <f aca="false">MOD(QUOTIENT($A$1056,Assumptions!$B$78),2)</f>
        <v>1</v>
      </c>
      <c r="D1056" s="12" t="n">
        <f aca="false">MOD(QUOTIENT($A$1056,Assumptions!$B$79),2)</f>
        <v>0</v>
      </c>
      <c r="E1056" s="12" t="n">
        <f aca="false">MOD(QUOTIENT($A$1056,Assumptions!$B$80),2)</f>
        <v>0</v>
      </c>
      <c r="F1056" s="12" t="n">
        <f aca="false">MOD(QUOTIENT($A$1056,Assumptions!$B$81),2)</f>
        <v>0</v>
      </c>
      <c r="G1056" s="12" t="n">
        <f aca="false">MOD(QUOTIENT($A$1056,Assumptions!$B$82),2)</f>
        <v>1</v>
      </c>
      <c r="H1056" s="12" t="n">
        <f aca="false">MOD(QUOTIENT($A$1056,Assumptions!$B$83),2)</f>
        <v>1</v>
      </c>
      <c r="I1056" s="12" t="n">
        <f aca="false">IF($B$1056=1,MIN(Assumptions!$B$67,MAX(Assumptions!$B$4,Assumptions!$B$26-(Assumptions!$B$4))),Assumptions!$B$4)</f>
        <v>0</v>
      </c>
      <c r="J1056" s="12" t="n">
        <f aca="false">IF($C$1056=1,MIN(Assumptions!$B$66,MAX(Assumptions!$B$4,Assumptions!$B$26-($I$1056))),Assumptions!$B$4)</f>
        <v>300000000</v>
      </c>
      <c r="K1056" s="12" t="n">
        <f aca="false">IF($D$1056=1,MIN(Assumptions!$B$61,MAX(Assumptions!$B$4,Assumptions!$B$26-($I$1056+$J$1056))),Assumptions!$B$4)</f>
        <v>0</v>
      </c>
      <c r="L1056" s="12" t="n">
        <f aca="false">IF($E$1056=1,MIN(Assumptions!$B$56,MAX(Assumptions!$B$4,Assumptions!$B$26-($I$1056+$J$1056+$K$1056))),Assumptions!$B$4)</f>
        <v>0</v>
      </c>
      <c r="M1056" s="12" t="n">
        <f aca="false">IF($F$1056=1,MIN(Assumptions!$B$51,MAX(Assumptions!$B$4,Assumptions!$B$26-($I$1056+$J$1056+$K$1056+$L$1056))),Assumptions!$B$4)</f>
        <v>0</v>
      </c>
      <c r="N1056" s="12" t="n">
        <f aca="false">IF($G$1056=1,MIN(Assumptions!$B$46,MAX(Assumptions!$B$4,Assumptions!$B$26-($I$1056+$J$1056+$K$1056+$L$1056+$M$1056))),Assumptions!$B$4)</f>
        <v>15000000</v>
      </c>
      <c r="O1056" s="12" t="n">
        <f aca="false">IF($H$1056=1,MIN(Assumptions!$B$41,MAX(Assumptions!$B$4,Assumptions!$B$26-($I$1056+$J$1056+$K$1056+$L$1056+$M$1056+$N$1056))),Assumptions!$B$4)</f>
        <v>5000000</v>
      </c>
      <c r="P1056" s="12" t="n">
        <f aca="false">$I$1056+$J$1056+$K$1056+$L$1056+$M$1056+$N$1056+$O$1056</f>
        <v>320000000</v>
      </c>
      <c r="Q1056" s="12" t="n">
        <f aca="false">MAX(Assumptions!$B$4,Assumptions!$B$26-$P$1056)</f>
        <v>1680000000</v>
      </c>
      <c r="R1056" s="12" t="n">
        <f aca="false">$J$1010+$O$1010+Assumptions!$B$20+IF($B$1056=0,$D$1010,Assumptions!$B$4)+IF($C$1056=0,$AI$1010,Assumptions!$B$4)+IF($D$1056=0,$AF$1010,Assumptions!$B$4)+IF($E$1056=0,$AC$1010,Assumptions!$B$4)+IF($F$1056=0,$Z$1010,Assumptions!$B$4)+IF($G$1056=0,$W$1010,Assumptions!$B$4)+IF($H$1056=0,$T$1010,Assumptions!$B$4)</f>
        <v>17211432.2584705</v>
      </c>
      <c r="S1056" s="12" t="n">
        <f aca="false">IF($R$1056&gt;Assumptions!$B$4,$Q$1056/$R$1056&gt;Assumptions!$B$13,FALSE())</f>
        <v>1</v>
      </c>
      <c r="T1056" s="12" t="n">
        <f aca="false">IF($S$1056,($Q$1056+Assumptions!$B$14*Assumptions!$B$13)/($R$1056+Assumptions!$B$14),IF($R$1056&gt;Assumptions!$B$4,$Q$1056/$R$1056,Assumptions!$B$4))</f>
        <v>85.3565574504099</v>
      </c>
      <c r="U1056" s="12" t="n">
        <f aca="false">IF($B$1056=1,$I$1056,$D$1010*$T$1056)</f>
        <v>68052057.7523301</v>
      </c>
      <c r="V1056" s="12" t="n">
        <f aca="false">IF($C$1056=1,$J$1056,$AI$1010*$T$1056)</f>
        <v>300000000</v>
      </c>
      <c r="W1056" s="12" t="n">
        <f aca="false">IF($D$1056=1,$K$1056,$AF$1010*$T$1056)</f>
        <v>147978511.93262</v>
      </c>
      <c r="X1056" s="12" t="n">
        <f aca="false">IF($E$1056=1,$L$1056,$AC$1010*$T$1056)</f>
        <v>204855737.880984</v>
      </c>
      <c r="Y1056" s="12" t="n">
        <f aca="false">IF($F$1056=1,$M$1056,$Z$1010*$T$1056)</f>
        <v>256069672.35123</v>
      </c>
      <c r="Z1056" s="12" t="n">
        <f aca="false">IF($G$1056=1,$N$1056,$W$1010*$T$1056)</f>
        <v>15000000</v>
      </c>
      <c r="AA1056" s="12" t="n">
        <f aca="false">IF($H$1056=1,$O$1056,$T$1010*$T$1056)</f>
        <v>5000000</v>
      </c>
      <c r="AB1056" s="12" t="n">
        <f aca="false">($J$1010+$O$1010)*$T$1056</f>
        <v>23943609.4031225</v>
      </c>
      <c r="AC1056" s="12" t="n">
        <f aca="false">Assumptions!$B$20*$T$1056</f>
        <v>768209017.053689</v>
      </c>
      <c r="AD1056" s="12" t="n">
        <f aca="false">IF($S$1056,Assumptions!$B$14*($T$1056-Assumptions!$B$13),Assumptions!$B$4)</f>
        <v>210891393.626025</v>
      </c>
      <c r="AE1056" s="12" t="n">
        <f aca="false">$U$1056+$V$1056+$W$1056+$X$1056+$Y$1056+$Z$1056+$AA$1056+$AB$1056+$AC$1056+$AD$1056</f>
        <v>2000000000</v>
      </c>
      <c r="AF1056" s="12" t="n">
        <f aca="false">IF(AND(IF($B$1056=1,$U$1056&gt;=INDEX($U$1021:$U$1148,1+$A$1056-Assumptions!$B$77),$U$1056&gt;INDEX($U$1021:$U$1148,1+$A$1056+Assumptions!$B$77)),IF($C$1056=1,$V$1056&gt;=INDEX($V$1021:$V$1148,1+$A$1056-Assumptions!$B$78),$V$1056&gt;INDEX($V$1021:$V$1148,1+$A$1056+Assumptions!$B$78)),IF($D$1056=1,$W$1056&gt;=INDEX($W$1021:$W$1148,1+$A$1056-Assumptions!$B$79),$W$1056&gt;INDEX($W$1021:$W$1148,1+$A$1056+Assumptions!$B$79)),IF($E$1056=1,$X$1056&gt;=INDEX($X$1021:$X$1148,1+$A$1056-Assumptions!$B$80),$X$1056&gt;INDEX($X$1021:$X$1148,1+$A$1056+Assumptions!$B$80)),IF($F$1056=1,$Y$1056&gt;=INDEX($Y$1021:$Y$1148,1+$A$1056-Assumptions!$B$81),$Y$1056&gt;INDEX($Y$1021:$Y$1148,1+$A$1056+Assumptions!$B$81)),IF($G$1056=1,$Z$1056&gt;=INDEX($Z$1021:$Z$1148,1+$A$1056-Assumptions!$B$82),$Z$1056&gt;INDEX($Z$1021:$Z$1148,1+$A$1056+Assumptions!$B$82)),IF($H$1056=1,$AA$1056&gt;=INDEX($AA$1021:$AA$1148,1+$A$1056-Assumptions!$B$83),$AA$1056&gt;INDEX($AA$1021:$AA$1148,1+$A$1056+Assumptions!$B$83))),1,0)</f>
        <v>0</v>
      </c>
    </row>
    <row r="1057" customFormat="false" ht="15" hidden="true" customHeight="false" outlineLevel="0" collapsed="false">
      <c r="A1057" s="6" t="n">
        <f aca="false">ROW()-ROW($A$1021)+Assumptions!$B$4</f>
        <v>36</v>
      </c>
      <c r="B1057" s="12" t="n">
        <f aca="false">MOD(QUOTIENT($A$1057,Assumptions!$B$77),2)</f>
        <v>0</v>
      </c>
      <c r="C1057" s="12" t="n">
        <f aca="false">MOD(QUOTIENT($A$1057,Assumptions!$B$78),2)</f>
        <v>1</v>
      </c>
      <c r="D1057" s="12" t="n">
        <f aca="false">MOD(QUOTIENT($A$1057,Assumptions!$B$79),2)</f>
        <v>0</v>
      </c>
      <c r="E1057" s="12" t="n">
        <f aca="false">MOD(QUOTIENT($A$1057,Assumptions!$B$80),2)</f>
        <v>0</v>
      </c>
      <c r="F1057" s="12" t="n">
        <f aca="false">MOD(QUOTIENT($A$1057,Assumptions!$B$81),2)</f>
        <v>1</v>
      </c>
      <c r="G1057" s="12" t="n">
        <f aca="false">MOD(QUOTIENT($A$1057,Assumptions!$B$82),2)</f>
        <v>0</v>
      </c>
      <c r="H1057" s="12" t="n">
        <f aca="false">MOD(QUOTIENT($A$1057,Assumptions!$B$83),2)</f>
        <v>0</v>
      </c>
      <c r="I1057" s="12" t="n">
        <f aca="false">IF($B$1057=1,MIN(Assumptions!$B$67,MAX(Assumptions!$B$4,Assumptions!$B$26-(Assumptions!$B$4))),Assumptions!$B$4)</f>
        <v>0</v>
      </c>
      <c r="J1057" s="12" t="n">
        <f aca="false">IF($C$1057=1,MIN(Assumptions!$B$66,MAX(Assumptions!$B$4,Assumptions!$B$26-($I$1057))),Assumptions!$B$4)</f>
        <v>300000000</v>
      </c>
      <c r="K1057" s="12" t="n">
        <f aca="false">IF($D$1057=1,MIN(Assumptions!$B$61,MAX(Assumptions!$B$4,Assumptions!$B$26-($I$1057+$J$1057))),Assumptions!$B$4)</f>
        <v>0</v>
      </c>
      <c r="L1057" s="12" t="n">
        <f aca="false">IF($E$1057=1,MIN(Assumptions!$B$56,MAX(Assumptions!$B$4,Assumptions!$B$26-($I$1057+$J$1057+$K$1057))),Assumptions!$B$4)</f>
        <v>0</v>
      </c>
      <c r="M1057" s="12" t="n">
        <f aca="false">IF($F$1057=1,MIN(Assumptions!$B$51,MAX(Assumptions!$B$4,Assumptions!$B$26-($I$1057+$J$1057+$K$1057+$L$1057))),Assumptions!$B$4)</f>
        <v>30000000</v>
      </c>
      <c r="N1057" s="12" t="n">
        <f aca="false">IF($G$1057=1,MIN(Assumptions!$B$46,MAX(Assumptions!$B$4,Assumptions!$B$26-($I$1057+$J$1057+$K$1057+$L$1057+$M$1057))),Assumptions!$B$4)</f>
        <v>0</v>
      </c>
      <c r="O1057" s="12" t="n">
        <f aca="false">IF($H$1057=1,MIN(Assumptions!$B$41,MAX(Assumptions!$B$4,Assumptions!$B$26-($I$1057+$J$1057+$K$1057+$L$1057+$M$1057+$N$1057))),Assumptions!$B$4)</f>
        <v>0</v>
      </c>
      <c r="P1057" s="12" t="n">
        <f aca="false">$I$1057+$J$1057+$K$1057+$L$1057+$M$1057+$N$1057+$O$1057</f>
        <v>330000000</v>
      </c>
      <c r="Q1057" s="12" t="n">
        <f aca="false">MAX(Assumptions!$B$4,Assumptions!$B$26-$P$1057)</f>
        <v>1670000000</v>
      </c>
      <c r="R1057" s="12" t="n">
        <f aca="false">$J$1010+$O$1010+Assumptions!$B$20+IF($B$1057=0,$D$1010,Assumptions!$B$4)+IF($C$1057=0,$AI$1010,Assumptions!$B$4)+IF($D$1057=0,$AF$1010,Assumptions!$B$4)+IF($E$1057=0,$AC$1010,Assumptions!$B$4)+IF($F$1057=0,$Z$1010,Assumptions!$B$4)+IF($G$1057=0,$W$1010,Assumptions!$B$4)+IF($H$1057=0,$T$1010,Assumptions!$B$4)</f>
        <v>24211432.2584705</v>
      </c>
      <c r="S1057" s="12" t="n">
        <f aca="false">IF($R$1057&gt;Assumptions!$B$4,$Q$1057/$R$1057&gt;Assumptions!$B$13,FALSE())</f>
        <v>1</v>
      </c>
      <c r="T1057" s="12" t="n">
        <f aca="false">IF($S$1057,($Q$1057+Assumptions!$B$14*Assumptions!$B$13)/($R$1057+Assumptions!$B$14),IF($R$1057&gt;Assumptions!$B$4,$Q$1057/$R$1057,Assumptions!$B$4))</f>
        <v>62.6136398758487</v>
      </c>
      <c r="U1057" s="12" t="n">
        <f aca="false">IF($B$1057=1,$I$1057,$D$1010*$T$1057)</f>
        <v>49919855.7696096</v>
      </c>
      <c r="V1057" s="12" t="n">
        <f aca="false">IF($C$1057=1,$J$1057,$AI$1010*$T$1057)</f>
        <v>300000000</v>
      </c>
      <c r="W1057" s="12" t="n">
        <f aca="false">IF($D$1057=1,$K$1057,$AF$1010*$T$1057)</f>
        <v>108550221.942773</v>
      </c>
      <c r="X1057" s="12" t="n">
        <f aca="false">IF($E$1057=1,$L$1057,$AC$1010*$T$1057)</f>
        <v>150272735.702037</v>
      </c>
      <c r="Y1057" s="12" t="n">
        <f aca="false">IF($F$1057=1,$M$1057,$Z$1010*$T$1057)</f>
        <v>30000000</v>
      </c>
      <c r="Z1057" s="12" t="n">
        <f aca="false">IF($G$1057=1,$N$1057,$W$1010*$T$1057)</f>
        <v>313068199.379244</v>
      </c>
      <c r="AA1057" s="12" t="n">
        <f aca="false">IF($H$1057=1,$O$1057,$T$1010*$T$1057)</f>
        <v>313068199.379244</v>
      </c>
      <c r="AB1057" s="12" t="n">
        <f aca="false">($J$1010+$O$1010)*$T$1057</f>
        <v>17563929.2548331</v>
      </c>
      <c r="AC1057" s="12" t="n">
        <f aca="false">Assumptions!$B$20*$T$1057</f>
        <v>563522758.882639</v>
      </c>
      <c r="AD1057" s="12" t="n">
        <f aca="false">IF($S$1057,Assumptions!$B$14*($T$1057-Assumptions!$B$13),Assumptions!$B$4)</f>
        <v>154034099.689622</v>
      </c>
      <c r="AE1057" s="12" t="n">
        <f aca="false">$U$1057+$V$1057+$W$1057+$X$1057+$Y$1057+$Z$1057+$AA$1057+$AB$1057+$AC$1057+$AD$1057</f>
        <v>2000000000</v>
      </c>
      <c r="AF1057" s="12" t="n">
        <f aca="false">IF(AND(IF($B$1057=1,$U$1057&gt;=INDEX($U$1021:$U$1148,1+$A$1057-Assumptions!$B$77),$U$1057&gt;INDEX($U$1021:$U$1148,1+$A$1057+Assumptions!$B$77)),IF($C$1057=1,$V$1057&gt;=INDEX($V$1021:$V$1148,1+$A$1057-Assumptions!$B$78),$V$1057&gt;INDEX($V$1021:$V$1148,1+$A$1057+Assumptions!$B$78)),IF($D$1057=1,$W$1057&gt;=INDEX($W$1021:$W$1148,1+$A$1057-Assumptions!$B$79),$W$1057&gt;INDEX($W$1021:$W$1148,1+$A$1057+Assumptions!$B$79)),IF($E$1057=1,$X$1057&gt;=INDEX($X$1021:$X$1148,1+$A$1057-Assumptions!$B$80),$X$1057&gt;INDEX($X$1021:$X$1148,1+$A$1057+Assumptions!$B$80)),IF($F$1057=1,$Y$1057&gt;=INDEX($Y$1021:$Y$1148,1+$A$1057-Assumptions!$B$81),$Y$1057&gt;INDEX($Y$1021:$Y$1148,1+$A$1057+Assumptions!$B$81)),IF($G$1057=1,$Z$1057&gt;=INDEX($Z$1021:$Z$1148,1+$A$1057-Assumptions!$B$82),$Z$1057&gt;INDEX($Z$1021:$Z$1148,1+$A$1057+Assumptions!$B$82)),IF($H$1057=1,$AA$1057&gt;=INDEX($AA$1021:$AA$1148,1+$A$1057-Assumptions!$B$83),$AA$1057&gt;INDEX($AA$1021:$AA$1148,1+$A$1057+Assumptions!$B$83))),1,0)</f>
        <v>0</v>
      </c>
    </row>
    <row r="1058" customFormat="false" ht="15" hidden="true" customHeight="false" outlineLevel="0" collapsed="false">
      <c r="A1058" s="6" t="n">
        <f aca="false">ROW()-ROW($A$1021)+Assumptions!$B$4</f>
        <v>37</v>
      </c>
      <c r="B1058" s="12" t="n">
        <f aca="false">MOD(QUOTIENT($A$1058,Assumptions!$B$77),2)</f>
        <v>0</v>
      </c>
      <c r="C1058" s="12" t="n">
        <f aca="false">MOD(QUOTIENT($A$1058,Assumptions!$B$78),2)</f>
        <v>1</v>
      </c>
      <c r="D1058" s="12" t="n">
        <f aca="false">MOD(QUOTIENT($A$1058,Assumptions!$B$79),2)</f>
        <v>0</v>
      </c>
      <c r="E1058" s="12" t="n">
        <f aca="false">MOD(QUOTIENT($A$1058,Assumptions!$B$80),2)</f>
        <v>0</v>
      </c>
      <c r="F1058" s="12" t="n">
        <f aca="false">MOD(QUOTIENT($A$1058,Assumptions!$B$81),2)</f>
        <v>1</v>
      </c>
      <c r="G1058" s="12" t="n">
        <f aca="false">MOD(QUOTIENT($A$1058,Assumptions!$B$82),2)</f>
        <v>0</v>
      </c>
      <c r="H1058" s="12" t="n">
        <f aca="false">MOD(QUOTIENT($A$1058,Assumptions!$B$83),2)</f>
        <v>1</v>
      </c>
      <c r="I1058" s="12" t="n">
        <f aca="false">IF($B$1058=1,MIN(Assumptions!$B$67,MAX(Assumptions!$B$4,Assumptions!$B$26-(Assumptions!$B$4))),Assumptions!$B$4)</f>
        <v>0</v>
      </c>
      <c r="J1058" s="12" t="n">
        <f aca="false">IF($C$1058=1,MIN(Assumptions!$B$66,MAX(Assumptions!$B$4,Assumptions!$B$26-($I$1058))),Assumptions!$B$4)</f>
        <v>300000000</v>
      </c>
      <c r="K1058" s="12" t="n">
        <f aca="false">IF($D$1058=1,MIN(Assumptions!$B$61,MAX(Assumptions!$B$4,Assumptions!$B$26-($I$1058+$J$1058))),Assumptions!$B$4)</f>
        <v>0</v>
      </c>
      <c r="L1058" s="12" t="n">
        <f aca="false">IF($E$1058=1,MIN(Assumptions!$B$56,MAX(Assumptions!$B$4,Assumptions!$B$26-($I$1058+$J$1058+$K$1058))),Assumptions!$B$4)</f>
        <v>0</v>
      </c>
      <c r="M1058" s="12" t="n">
        <f aca="false">IF($F$1058=1,MIN(Assumptions!$B$51,MAX(Assumptions!$B$4,Assumptions!$B$26-($I$1058+$J$1058+$K$1058+$L$1058))),Assumptions!$B$4)</f>
        <v>30000000</v>
      </c>
      <c r="N1058" s="12" t="n">
        <f aca="false">IF($G$1058=1,MIN(Assumptions!$B$46,MAX(Assumptions!$B$4,Assumptions!$B$26-($I$1058+$J$1058+$K$1058+$L$1058+$M$1058))),Assumptions!$B$4)</f>
        <v>0</v>
      </c>
      <c r="O1058" s="12" t="n">
        <f aca="false">IF($H$1058=1,MIN(Assumptions!$B$41,MAX(Assumptions!$B$4,Assumptions!$B$26-($I$1058+$J$1058+$K$1058+$L$1058+$M$1058+$N$1058))),Assumptions!$B$4)</f>
        <v>5000000</v>
      </c>
      <c r="P1058" s="12" t="n">
        <f aca="false">$I$1058+$J$1058+$K$1058+$L$1058+$M$1058+$N$1058+$O$1058</f>
        <v>335000000</v>
      </c>
      <c r="Q1058" s="12" t="n">
        <f aca="false">MAX(Assumptions!$B$4,Assumptions!$B$26-$P$1058)</f>
        <v>1665000000</v>
      </c>
      <c r="R1058" s="12" t="n">
        <f aca="false">$J$1010+$O$1010+Assumptions!$B$20+IF($B$1058=0,$D$1010,Assumptions!$B$4)+IF($C$1058=0,$AI$1010,Assumptions!$B$4)+IF($D$1058=0,$AF$1010,Assumptions!$B$4)+IF($E$1058=0,$AC$1010,Assumptions!$B$4)+IF($F$1058=0,$Z$1010,Assumptions!$B$4)+IF($G$1058=0,$W$1010,Assumptions!$B$4)+IF($H$1058=0,$T$1010,Assumptions!$B$4)</f>
        <v>19211432.2584705</v>
      </c>
      <c r="S1058" s="12" t="n">
        <f aca="false">IF($R$1058&gt;Assumptions!$B$4,$Q$1058/$R$1058&gt;Assumptions!$B$13,FALSE())</f>
        <v>1</v>
      </c>
      <c r="T1058" s="12" t="n">
        <f aca="false">IF($S$1058,($Q$1058+Assumptions!$B$14*Assumptions!$B$13)/($R$1058+Assumptions!$B$14),IF($R$1058&gt;Assumptions!$B$4,$Q$1058/$R$1058,Assumptions!$B$4))</f>
        <v>76.80285575584</v>
      </c>
      <c r="U1058" s="12" t="n">
        <f aca="false">IF($B$1058=1,$I$1058,$D$1010*$T$1058)</f>
        <v>61232464.5177592</v>
      </c>
      <c r="V1058" s="12" t="n">
        <f aca="false">IF($C$1058=1,$J$1058,$AI$1010*$T$1058)</f>
        <v>300000000</v>
      </c>
      <c r="W1058" s="12" t="n">
        <f aca="false">IF($D$1058=1,$K$1058,$AF$1010*$T$1058)</f>
        <v>133149375.354409</v>
      </c>
      <c r="X1058" s="12" t="n">
        <f aca="false">IF($E$1058=1,$L$1058,$AC$1010*$T$1058)</f>
        <v>184326853.814016</v>
      </c>
      <c r="Y1058" s="12" t="n">
        <f aca="false">IF($F$1058=1,$M$1058,$Z$1010*$T$1058)</f>
        <v>30000000</v>
      </c>
      <c r="Z1058" s="12" t="n">
        <f aca="false">IF($G$1058=1,$N$1058,$W$1010*$T$1058)</f>
        <v>384014278.7792</v>
      </c>
      <c r="AA1058" s="12" t="n">
        <f aca="false">IF($H$1058=1,$O$1058,$T$1010*$T$1058)</f>
        <v>5000000</v>
      </c>
      <c r="AB1058" s="12" t="n">
        <f aca="false">($J$1010+$O$1010)*$T$1058</f>
        <v>21544186.3424561</v>
      </c>
      <c r="AC1058" s="12" t="n">
        <f aca="false">Assumptions!$B$20*$T$1058</f>
        <v>691225701.80256</v>
      </c>
      <c r="AD1058" s="12" t="n">
        <f aca="false">IF($S$1058,Assumptions!$B$14*($T$1058-Assumptions!$B$13),Assumptions!$B$4)</f>
        <v>189507139.3896</v>
      </c>
      <c r="AE1058" s="12" t="n">
        <f aca="false">$U$1058+$V$1058+$W$1058+$X$1058+$Y$1058+$Z$1058+$AA$1058+$AB$1058+$AC$1058+$AD$1058</f>
        <v>2000000000</v>
      </c>
      <c r="AF1058" s="12" t="n">
        <f aca="false">IF(AND(IF($B$1058=1,$U$1058&gt;=INDEX($U$1021:$U$1148,1+$A$1058-Assumptions!$B$77),$U$1058&gt;INDEX($U$1021:$U$1148,1+$A$1058+Assumptions!$B$77)),IF($C$1058=1,$V$1058&gt;=INDEX($V$1021:$V$1148,1+$A$1058-Assumptions!$B$78),$V$1058&gt;INDEX($V$1021:$V$1148,1+$A$1058+Assumptions!$B$78)),IF($D$1058=1,$W$1058&gt;=INDEX($W$1021:$W$1148,1+$A$1058-Assumptions!$B$79),$W$1058&gt;INDEX($W$1021:$W$1148,1+$A$1058+Assumptions!$B$79)),IF($E$1058=1,$X$1058&gt;=INDEX($X$1021:$X$1148,1+$A$1058-Assumptions!$B$80),$X$1058&gt;INDEX($X$1021:$X$1148,1+$A$1058+Assumptions!$B$80)),IF($F$1058=1,$Y$1058&gt;=INDEX($Y$1021:$Y$1148,1+$A$1058-Assumptions!$B$81),$Y$1058&gt;INDEX($Y$1021:$Y$1148,1+$A$1058+Assumptions!$B$81)),IF($G$1058=1,$Z$1058&gt;=INDEX($Z$1021:$Z$1148,1+$A$1058-Assumptions!$B$82),$Z$1058&gt;INDEX($Z$1021:$Z$1148,1+$A$1058+Assumptions!$B$82)),IF($H$1058=1,$AA$1058&gt;=INDEX($AA$1021:$AA$1148,1+$A$1058-Assumptions!$B$83),$AA$1058&gt;INDEX($AA$1021:$AA$1148,1+$A$1058+Assumptions!$B$83))),1,0)</f>
        <v>0</v>
      </c>
    </row>
    <row r="1059" customFormat="false" ht="15" hidden="true" customHeight="false" outlineLevel="0" collapsed="false">
      <c r="A1059" s="6" t="n">
        <f aca="false">ROW()-ROW($A$1021)+Assumptions!$B$4</f>
        <v>38</v>
      </c>
      <c r="B1059" s="12" t="n">
        <f aca="false">MOD(QUOTIENT($A$1059,Assumptions!$B$77),2)</f>
        <v>0</v>
      </c>
      <c r="C1059" s="12" t="n">
        <f aca="false">MOD(QUOTIENT($A$1059,Assumptions!$B$78),2)</f>
        <v>1</v>
      </c>
      <c r="D1059" s="12" t="n">
        <f aca="false">MOD(QUOTIENT($A$1059,Assumptions!$B$79),2)</f>
        <v>0</v>
      </c>
      <c r="E1059" s="12" t="n">
        <f aca="false">MOD(QUOTIENT($A$1059,Assumptions!$B$80),2)</f>
        <v>0</v>
      </c>
      <c r="F1059" s="12" t="n">
        <f aca="false">MOD(QUOTIENT($A$1059,Assumptions!$B$81),2)</f>
        <v>1</v>
      </c>
      <c r="G1059" s="12" t="n">
        <f aca="false">MOD(QUOTIENT($A$1059,Assumptions!$B$82),2)</f>
        <v>1</v>
      </c>
      <c r="H1059" s="12" t="n">
        <f aca="false">MOD(QUOTIENT($A$1059,Assumptions!$B$83),2)</f>
        <v>0</v>
      </c>
      <c r="I1059" s="12" t="n">
        <f aca="false">IF($B$1059=1,MIN(Assumptions!$B$67,MAX(Assumptions!$B$4,Assumptions!$B$26-(Assumptions!$B$4))),Assumptions!$B$4)</f>
        <v>0</v>
      </c>
      <c r="J1059" s="12" t="n">
        <f aca="false">IF($C$1059=1,MIN(Assumptions!$B$66,MAX(Assumptions!$B$4,Assumptions!$B$26-($I$1059))),Assumptions!$B$4)</f>
        <v>300000000</v>
      </c>
      <c r="K1059" s="12" t="n">
        <f aca="false">IF($D$1059=1,MIN(Assumptions!$B$61,MAX(Assumptions!$B$4,Assumptions!$B$26-($I$1059+$J$1059))),Assumptions!$B$4)</f>
        <v>0</v>
      </c>
      <c r="L1059" s="12" t="n">
        <f aca="false">IF($E$1059=1,MIN(Assumptions!$B$56,MAX(Assumptions!$B$4,Assumptions!$B$26-($I$1059+$J$1059+$K$1059))),Assumptions!$B$4)</f>
        <v>0</v>
      </c>
      <c r="M1059" s="12" t="n">
        <f aca="false">IF($F$1059=1,MIN(Assumptions!$B$51,MAX(Assumptions!$B$4,Assumptions!$B$26-($I$1059+$J$1059+$K$1059+$L$1059))),Assumptions!$B$4)</f>
        <v>30000000</v>
      </c>
      <c r="N1059" s="12" t="n">
        <f aca="false">IF($G$1059=1,MIN(Assumptions!$B$46,MAX(Assumptions!$B$4,Assumptions!$B$26-($I$1059+$J$1059+$K$1059+$L$1059+$M$1059))),Assumptions!$B$4)</f>
        <v>15000000</v>
      </c>
      <c r="O1059" s="12" t="n">
        <f aca="false">IF($H$1059=1,MIN(Assumptions!$B$41,MAX(Assumptions!$B$4,Assumptions!$B$26-($I$1059+$J$1059+$K$1059+$L$1059+$M$1059+$N$1059))),Assumptions!$B$4)</f>
        <v>0</v>
      </c>
      <c r="P1059" s="12" t="n">
        <f aca="false">$I$1059+$J$1059+$K$1059+$L$1059+$M$1059+$N$1059+$O$1059</f>
        <v>345000000</v>
      </c>
      <c r="Q1059" s="12" t="n">
        <f aca="false">MAX(Assumptions!$B$4,Assumptions!$B$26-$P$1059)</f>
        <v>1655000000</v>
      </c>
      <c r="R1059" s="12" t="n">
        <f aca="false">$J$1010+$O$1010+Assumptions!$B$20+IF($B$1059=0,$D$1010,Assumptions!$B$4)+IF($C$1059=0,$AI$1010,Assumptions!$B$4)+IF($D$1059=0,$AF$1010,Assumptions!$B$4)+IF($E$1059=0,$AC$1010,Assumptions!$B$4)+IF($F$1059=0,$Z$1010,Assumptions!$B$4)+IF($G$1059=0,$W$1010,Assumptions!$B$4)+IF($H$1059=0,$T$1010,Assumptions!$B$4)</f>
        <v>19211432.2584705</v>
      </c>
      <c r="S1059" s="12" t="n">
        <f aca="false">IF($R$1059&gt;Assumptions!$B$4,$Q$1059/$R$1059&gt;Assumptions!$B$13,FALSE())</f>
        <v>1</v>
      </c>
      <c r="T1059" s="12" t="n">
        <f aca="false">IF($S$1059,($Q$1059+Assumptions!$B$14*Assumptions!$B$13)/($R$1059+Assumptions!$B$14),IF($R$1059&gt;Assumptions!$B$4,$Q$1059/$R$1059,Assumptions!$B$4))</f>
        <v>76.3422689147255</v>
      </c>
      <c r="U1059" s="12" t="n">
        <f aca="false">IF($B$1059=1,$I$1059,$D$1010*$T$1059)</f>
        <v>60865253.3362434</v>
      </c>
      <c r="V1059" s="12" t="n">
        <f aca="false">IF($C$1059=1,$J$1059,$AI$1010*$T$1059)</f>
        <v>300000000</v>
      </c>
      <c r="W1059" s="12" t="n">
        <f aca="false">IF($D$1059=1,$K$1059,$AF$1010*$T$1059)</f>
        <v>132350878.350785</v>
      </c>
      <c r="X1059" s="12" t="n">
        <f aca="false">IF($E$1059=1,$L$1059,$AC$1010*$T$1059)</f>
        <v>183221445.395341</v>
      </c>
      <c r="Y1059" s="12" t="n">
        <f aca="false">IF($F$1059=1,$M$1059,$Z$1010*$T$1059)</f>
        <v>30000000</v>
      </c>
      <c r="Z1059" s="12" t="n">
        <f aca="false">IF($G$1059=1,$N$1059,$W$1010*$T$1059)</f>
        <v>15000000</v>
      </c>
      <c r="AA1059" s="12" t="n">
        <f aca="false">IF($H$1059=1,$O$1059,$T$1010*$T$1059)</f>
        <v>381711344.573627</v>
      </c>
      <c r="AB1059" s="12" t="n">
        <f aca="false">($J$1010+$O$1010)*$T$1059</f>
        <v>21414985.8246602</v>
      </c>
      <c r="AC1059" s="12" t="n">
        <f aca="false">Assumptions!$B$20*$T$1059</f>
        <v>687080420.232529</v>
      </c>
      <c r="AD1059" s="12" t="n">
        <f aca="false">IF($S$1059,Assumptions!$B$14*($T$1059-Assumptions!$B$13),Assumptions!$B$4)</f>
        <v>188355672.286814</v>
      </c>
      <c r="AE1059" s="12" t="n">
        <f aca="false">$U$1059+$V$1059+$W$1059+$X$1059+$Y$1059+$Z$1059+$AA$1059+$AB$1059+$AC$1059+$AD$1059</f>
        <v>2000000000</v>
      </c>
      <c r="AF1059" s="12" t="n">
        <f aca="false">IF(AND(IF($B$1059=1,$U$1059&gt;=INDEX($U$1021:$U$1148,1+$A$1059-Assumptions!$B$77),$U$1059&gt;INDEX($U$1021:$U$1148,1+$A$1059+Assumptions!$B$77)),IF($C$1059=1,$V$1059&gt;=INDEX($V$1021:$V$1148,1+$A$1059-Assumptions!$B$78),$V$1059&gt;INDEX($V$1021:$V$1148,1+$A$1059+Assumptions!$B$78)),IF($D$1059=1,$W$1059&gt;=INDEX($W$1021:$W$1148,1+$A$1059-Assumptions!$B$79),$W$1059&gt;INDEX($W$1021:$W$1148,1+$A$1059+Assumptions!$B$79)),IF($E$1059=1,$X$1059&gt;=INDEX($X$1021:$X$1148,1+$A$1059-Assumptions!$B$80),$X$1059&gt;INDEX($X$1021:$X$1148,1+$A$1059+Assumptions!$B$80)),IF($F$1059=1,$Y$1059&gt;=INDEX($Y$1021:$Y$1148,1+$A$1059-Assumptions!$B$81),$Y$1059&gt;INDEX($Y$1021:$Y$1148,1+$A$1059+Assumptions!$B$81)),IF($G$1059=1,$Z$1059&gt;=INDEX($Z$1021:$Z$1148,1+$A$1059-Assumptions!$B$82),$Z$1059&gt;INDEX($Z$1021:$Z$1148,1+$A$1059+Assumptions!$B$82)),IF($H$1059=1,$AA$1059&gt;=INDEX($AA$1021:$AA$1148,1+$A$1059-Assumptions!$B$83),$AA$1059&gt;INDEX($AA$1021:$AA$1148,1+$A$1059+Assumptions!$B$83))),1,0)</f>
        <v>0</v>
      </c>
    </row>
    <row r="1060" customFormat="false" ht="15" hidden="true" customHeight="false" outlineLevel="0" collapsed="false">
      <c r="A1060" s="6" t="n">
        <f aca="false">ROW()-ROW($A$1021)+Assumptions!$B$4</f>
        <v>39</v>
      </c>
      <c r="B1060" s="12" t="n">
        <f aca="false">MOD(QUOTIENT($A$1060,Assumptions!$B$77),2)</f>
        <v>0</v>
      </c>
      <c r="C1060" s="12" t="n">
        <f aca="false">MOD(QUOTIENT($A$1060,Assumptions!$B$78),2)</f>
        <v>1</v>
      </c>
      <c r="D1060" s="12" t="n">
        <f aca="false">MOD(QUOTIENT($A$1060,Assumptions!$B$79),2)</f>
        <v>0</v>
      </c>
      <c r="E1060" s="12" t="n">
        <f aca="false">MOD(QUOTIENT($A$1060,Assumptions!$B$80),2)</f>
        <v>0</v>
      </c>
      <c r="F1060" s="12" t="n">
        <f aca="false">MOD(QUOTIENT($A$1060,Assumptions!$B$81),2)</f>
        <v>1</v>
      </c>
      <c r="G1060" s="12" t="n">
        <f aca="false">MOD(QUOTIENT($A$1060,Assumptions!$B$82),2)</f>
        <v>1</v>
      </c>
      <c r="H1060" s="12" t="n">
        <f aca="false">MOD(QUOTIENT($A$1060,Assumptions!$B$83),2)</f>
        <v>1</v>
      </c>
      <c r="I1060" s="12" t="n">
        <f aca="false">IF($B$1060=1,MIN(Assumptions!$B$67,MAX(Assumptions!$B$4,Assumptions!$B$26-(Assumptions!$B$4))),Assumptions!$B$4)</f>
        <v>0</v>
      </c>
      <c r="J1060" s="12" t="n">
        <f aca="false">IF($C$1060=1,MIN(Assumptions!$B$66,MAX(Assumptions!$B$4,Assumptions!$B$26-($I$1060))),Assumptions!$B$4)</f>
        <v>300000000</v>
      </c>
      <c r="K1060" s="12" t="n">
        <f aca="false">IF($D$1060=1,MIN(Assumptions!$B$61,MAX(Assumptions!$B$4,Assumptions!$B$26-($I$1060+$J$1060))),Assumptions!$B$4)</f>
        <v>0</v>
      </c>
      <c r="L1060" s="12" t="n">
        <f aca="false">IF($E$1060=1,MIN(Assumptions!$B$56,MAX(Assumptions!$B$4,Assumptions!$B$26-($I$1060+$J$1060+$K$1060))),Assumptions!$B$4)</f>
        <v>0</v>
      </c>
      <c r="M1060" s="12" t="n">
        <f aca="false">IF($F$1060=1,MIN(Assumptions!$B$51,MAX(Assumptions!$B$4,Assumptions!$B$26-($I$1060+$J$1060+$K$1060+$L$1060))),Assumptions!$B$4)</f>
        <v>30000000</v>
      </c>
      <c r="N1060" s="12" t="n">
        <f aca="false">IF($G$1060=1,MIN(Assumptions!$B$46,MAX(Assumptions!$B$4,Assumptions!$B$26-($I$1060+$J$1060+$K$1060+$L$1060+$M$1060))),Assumptions!$B$4)</f>
        <v>15000000</v>
      </c>
      <c r="O1060" s="12" t="n">
        <f aca="false">IF($H$1060=1,MIN(Assumptions!$B$41,MAX(Assumptions!$B$4,Assumptions!$B$26-($I$1060+$J$1060+$K$1060+$L$1060+$M$1060+$N$1060))),Assumptions!$B$4)</f>
        <v>5000000</v>
      </c>
      <c r="P1060" s="12" t="n">
        <f aca="false">$I$1060+$J$1060+$K$1060+$L$1060+$M$1060+$N$1060+$O$1060</f>
        <v>350000000</v>
      </c>
      <c r="Q1060" s="12" t="n">
        <f aca="false">MAX(Assumptions!$B$4,Assumptions!$B$26-$P$1060)</f>
        <v>1650000000</v>
      </c>
      <c r="R1060" s="12" t="n">
        <f aca="false">$J$1010+$O$1010+Assumptions!$B$20+IF($B$1060=0,$D$1010,Assumptions!$B$4)+IF($C$1060=0,$AI$1010,Assumptions!$B$4)+IF($D$1060=0,$AF$1010,Assumptions!$B$4)+IF($E$1060=0,$AC$1010,Assumptions!$B$4)+IF($F$1060=0,$Z$1010,Assumptions!$B$4)+IF($G$1060=0,$W$1010,Assumptions!$B$4)+IF($H$1060=0,$T$1010,Assumptions!$B$4)</f>
        <v>14211432.2584705</v>
      </c>
      <c r="S1060" s="12" t="n">
        <f aca="false">IF($R$1060&gt;Assumptions!$B$4,$Q$1060/$R$1060&gt;Assumptions!$B$13,FALSE())</f>
        <v>1</v>
      </c>
      <c r="T1060" s="12" t="n">
        <f aca="false">IF($S$1060,($Q$1060+Assumptions!$B$14*Assumptions!$B$13)/($R$1060+Assumptions!$B$14),IF($R$1060&gt;Assumptions!$B$4,$Q$1060/$R$1060,Assumptions!$B$4))</f>
        <v>98.8844028711184</v>
      </c>
      <c r="U1060" s="12" t="n">
        <f aca="false">IF($B$1060=1,$I$1060,$D$1010*$T$1060)</f>
        <v>78837376.9513792</v>
      </c>
      <c r="V1060" s="12" t="n">
        <f aca="false">IF($C$1060=1,$J$1060,$AI$1010*$T$1060)</f>
        <v>300000000</v>
      </c>
      <c r="W1060" s="12" t="n">
        <f aca="false">IF($D$1060=1,$K$1060,$AF$1010*$T$1060)</f>
        <v>171431079.547873</v>
      </c>
      <c r="X1060" s="12" t="n">
        <f aca="false">IF($E$1060=1,$L$1060,$AC$1010*$T$1060)</f>
        <v>237322566.890684</v>
      </c>
      <c r="Y1060" s="12" t="n">
        <f aca="false">IF($F$1060=1,$M$1060,$Z$1010*$T$1060)</f>
        <v>30000000</v>
      </c>
      <c r="Z1060" s="12" t="n">
        <f aca="false">IF($G$1060=1,$N$1060,$W$1010*$T$1060)</f>
        <v>15000000</v>
      </c>
      <c r="AA1060" s="12" t="n">
        <f aca="false">IF($H$1060=1,$O$1060,$T$1010*$T$1060)</f>
        <v>5000000</v>
      </c>
      <c r="AB1060" s="12" t="n">
        <f aca="false">($J$1010+$O$1010)*$T$1060</f>
        <v>27738343.5922027</v>
      </c>
      <c r="AC1060" s="12" t="n">
        <f aca="false">Assumptions!$B$20*$T$1060</f>
        <v>889959625.840066</v>
      </c>
      <c r="AD1060" s="12" t="n">
        <f aca="false">IF($S$1060,Assumptions!$B$14*($T$1060-Assumptions!$B$13),Assumptions!$B$4)</f>
        <v>244711007.177796</v>
      </c>
      <c r="AE1060" s="12" t="n">
        <f aca="false">$U$1060+$V$1060+$W$1060+$X$1060+$Y$1060+$Z$1060+$AA$1060+$AB$1060+$AC$1060+$AD$1060</f>
        <v>2000000000</v>
      </c>
      <c r="AF1060" s="12" t="n">
        <f aca="false">IF(AND(IF($B$1060=1,$U$1060&gt;=INDEX($U$1021:$U$1148,1+$A$1060-Assumptions!$B$77),$U$1060&gt;INDEX($U$1021:$U$1148,1+$A$1060+Assumptions!$B$77)),IF($C$1060=1,$V$1060&gt;=INDEX($V$1021:$V$1148,1+$A$1060-Assumptions!$B$78),$V$1060&gt;INDEX($V$1021:$V$1148,1+$A$1060+Assumptions!$B$78)),IF($D$1060=1,$W$1060&gt;=INDEX($W$1021:$W$1148,1+$A$1060-Assumptions!$B$79),$W$1060&gt;INDEX($W$1021:$W$1148,1+$A$1060+Assumptions!$B$79)),IF($E$1060=1,$X$1060&gt;=INDEX($X$1021:$X$1148,1+$A$1060-Assumptions!$B$80),$X$1060&gt;INDEX($X$1021:$X$1148,1+$A$1060+Assumptions!$B$80)),IF($F$1060=1,$Y$1060&gt;=INDEX($Y$1021:$Y$1148,1+$A$1060-Assumptions!$B$81),$Y$1060&gt;INDEX($Y$1021:$Y$1148,1+$A$1060+Assumptions!$B$81)),IF($G$1060=1,$Z$1060&gt;=INDEX($Z$1021:$Z$1148,1+$A$1060-Assumptions!$B$82),$Z$1060&gt;INDEX($Z$1021:$Z$1148,1+$A$1060+Assumptions!$B$82)),IF($H$1060=1,$AA$1060&gt;=INDEX($AA$1021:$AA$1148,1+$A$1060-Assumptions!$B$83),$AA$1060&gt;INDEX($AA$1021:$AA$1148,1+$A$1060+Assumptions!$B$83))),1,0)</f>
        <v>0</v>
      </c>
    </row>
    <row r="1061" customFormat="false" ht="15" hidden="true" customHeight="false" outlineLevel="0" collapsed="false">
      <c r="A1061" s="6" t="n">
        <f aca="false">ROW()-ROW($A$1021)+Assumptions!$B$4</f>
        <v>40</v>
      </c>
      <c r="B1061" s="12" t="n">
        <f aca="false">MOD(QUOTIENT($A$1061,Assumptions!$B$77),2)</f>
        <v>0</v>
      </c>
      <c r="C1061" s="12" t="n">
        <f aca="false">MOD(QUOTIENT($A$1061,Assumptions!$B$78),2)</f>
        <v>1</v>
      </c>
      <c r="D1061" s="12" t="n">
        <f aca="false">MOD(QUOTIENT($A$1061,Assumptions!$B$79),2)</f>
        <v>0</v>
      </c>
      <c r="E1061" s="12" t="n">
        <f aca="false">MOD(QUOTIENT($A$1061,Assumptions!$B$80),2)</f>
        <v>1</v>
      </c>
      <c r="F1061" s="12" t="n">
        <f aca="false">MOD(QUOTIENT($A$1061,Assumptions!$B$81),2)</f>
        <v>0</v>
      </c>
      <c r="G1061" s="12" t="n">
        <f aca="false">MOD(QUOTIENT($A$1061,Assumptions!$B$82),2)</f>
        <v>0</v>
      </c>
      <c r="H1061" s="12" t="n">
        <f aca="false">MOD(QUOTIENT($A$1061,Assumptions!$B$83),2)</f>
        <v>0</v>
      </c>
      <c r="I1061" s="12" t="n">
        <f aca="false">IF($B$1061=1,MIN(Assumptions!$B$67,MAX(Assumptions!$B$4,Assumptions!$B$26-(Assumptions!$B$4))),Assumptions!$B$4)</f>
        <v>0</v>
      </c>
      <c r="J1061" s="12" t="n">
        <f aca="false">IF($C$1061=1,MIN(Assumptions!$B$66,MAX(Assumptions!$B$4,Assumptions!$B$26-($I$1061))),Assumptions!$B$4)</f>
        <v>300000000</v>
      </c>
      <c r="K1061" s="12" t="n">
        <f aca="false">IF($D$1061=1,MIN(Assumptions!$B$61,MAX(Assumptions!$B$4,Assumptions!$B$26-($I$1061+$J$1061))),Assumptions!$B$4)</f>
        <v>0</v>
      </c>
      <c r="L1061" s="12" t="n">
        <f aca="false">IF($E$1061=1,MIN(Assumptions!$B$56,MAX(Assumptions!$B$4,Assumptions!$B$26-($I$1061+$J$1061+$K$1061))),Assumptions!$B$4)</f>
        <v>60000000</v>
      </c>
      <c r="M1061" s="12" t="n">
        <f aca="false">IF($F$1061=1,MIN(Assumptions!$B$51,MAX(Assumptions!$B$4,Assumptions!$B$26-($I$1061+$J$1061+$K$1061+$L$1061))),Assumptions!$B$4)</f>
        <v>0</v>
      </c>
      <c r="N1061" s="12" t="n">
        <f aca="false">IF($G$1061=1,MIN(Assumptions!$B$46,MAX(Assumptions!$B$4,Assumptions!$B$26-($I$1061+$J$1061+$K$1061+$L$1061+$M$1061))),Assumptions!$B$4)</f>
        <v>0</v>
      </c>
      <c r="O1061" s="12" t="n">
        <f aca="false">IF($H$1061=1,MIN(Assumptions!$B$41,MAX(Assumptions!$B$4,Assumptions!$B$26-($I$1061+$J$1061+$K$1061+$L$1061+$M$1061+$N$1061))),Assumptions!$B$4)</f>
        <v>0</v>
      </c>
      <c r="P1061" s="12" t="n">
        <f aca="false">$I$1061+$J$1061+$K$1061+$L$1061+$M$1061+$N$1061+$O$1061</f>
        <v>360000000</v>
      </c>
      <c r="Q1061" s="12" t="n">
        <f aca="false">MAX(Assumptions!$B$4,Assumptions!$B$26-$P$1061)</f>
        <v>1640000000</v>
      </c>
      <c r="R1061" s="12" t="n">
        <f aca="false">$J$1010+$O$1010+Assumptions!$B$20+IF($B$1061=0,$D$1010,Assumptions!$B$4)+IF($C$1061=0,$AI$1010,Assumptions!$B$4)+IF($D$1061=0,$AF$1010,Assumptions!$B$4)+IF($E$1061=0,$AC$1010,Assumptions!$B$4)+IF($F$1061=0,$Z$1010,Assumptions!$B$4)+IF($G$1061=0,$W$1010,Assumptions!$B$4)+IF($H$1061=0,$T$1010,Assumptions!$B$4)</f>
        <v>24811432.2584705</v>
      </c>
      <c r="S1061" s="12" t="n">
        <f aca="false">IF($R$1061&gt;Assumptions!$B$4,$Q$1061/$R$1061&gt;Assumptions!$B$13,FALSE())</f>
        <v>1</v>
      </c>
      <c r="T1061" s="12" t="n">
        <f aca="false">IF($S$1061,($Q$1061+Assumptions!$B$14*Assumptions!$B$13)/($R$1061+Assumptions!$B$14),IF($R$1061&gt;Assumptions!$B$4,$Q$1061/$R$1061,Assumptions!$B$4))</f>
        <v>60.1396508412915</v>
      </c>
      <c r="U1061" s="12" t="n">
        <f aca="false">IF($B$1061=1,$I$1061,$D$1010*$T$1061)</f>
        <v>47947423.3087979</v>
      </c>
      <c r="V1061" s="12" t="n">
        <f aca="false">IF($C$1061=1,$J$1061,$AI$1010*$T$1061)</f>
        <v>300000000</v>
      </c>
      <c r="W1061" s="12" t="n">
        <f aca="false">IF($D$1061=1,$K$1061,$AF$1010*$T$1061)</f>
        <v>104261187.487698</v>
      </c>
      <c r="X1061" s="12" t="n">
        <f aca="false">IF($E$1061=1,$L$1061,$AC$1010*$T$1061)</f>
        <v>60000000</v>
      </c>
      <c r="Y1061" s="12" t="n">
        <f aca="false">IF($F$1061=1,$M$1061,$Z$1010*$T$1061)</f>
        <v>180418952.523874</v>
      </c>
      <c r="Z1061" s="12" t="n">
        <f aca="false">IF($G$1061=1,$N$1061,$W$1010*$T$1061)</f>
        <v>300698254.206457</v>
      </c>
      <c r="AA1061" s="12" t="n">
        <f aca="false">IF($H$1061=1,$O$1061,$T$1010*$T$1061)</f>
        <v>300698254.206457</v>
      </c>
      <c r="AB1061" s="12" t="n">
        <f aca="false">($J$1010+$O$1010)*$T$1061</f>
        <v>16869943.5918632</v>
      </c>
      <c r="AC1061" s="12" t="n">
        <f aca="false">Assumptions!$B$20*$T$1061</f>
        <v>541256857.571623</v>
      </c>
      <c r="AD1061" s="12" t="n">
        <f aca="false">IF($S$1061,Assumptions!$B$14*($T$1061-Assumptions!$B$13),Assumptions!$B$4)</f>
        <v>147849127.103229</v>
      </c>
      <c r="AE1061" s="12" t="n">
        <f aca="false">$U$1061+$V$1061+$W$1061+$X$1061+$Y$1061+$Z$1061+$AA$1061+$AB$1061+$AC$1061+$AD$1061</f>
        <v>2000000000</v>
      </c>
      <c r="AF1061" s="12" t="n">
        <f aca="false">IF(AND(IF($B$1061=1,$U$1061&gt;=INDEX($U$1021:$U$1148,1+$A$1061-Assumptions!$B$77),$U$1061&gt;INDEX($U$1021:$U$1148,1+$A$1061+Assumptions!$B$77)),IF($C$1061=1,$V$1061&gt;=INDEX($V$1021:$V$1148,1+$A$1061-Assumptions!$B$78),$V$1061&gt;INDEX($V$1021:$V$1148,1+$A$1061+Assumptions!$B$78)),IF($D$1061=1,$W$1061&gt;=INDEX($W$1021:$W$1148,1+$A$1061-Assumptions!$B$79),$W$1061&gt;INDEX($W$1021:$W$1148,1+$A$1061+Assumptions!$B$79)),IF($E$1061=1,$X$1061&gt;=INDEX($X$1021:$X$1148,1+$A$1061-Assumptions!$B$80),$X$1061&gt;INDEX($X$1021:$X$1148,1+$A$1061+Assumptions!$B$80)),IF($F$1061=1,$Y$1061&gt;=INDEX($Y$1021:$Y$1148,1+$A$1061-Assumptions!$B$81),$Y$1061&gt;INDEX($Y$1021:$Y$1148,1+$A$1061+Assumptions!$B$81)),IF($G$1061=1,$Z$1061&gt;=INDEX($Z$1021:$Z$1148,1+$A$1061-Assumptions!$B$82),$Z$1061&gt;INDEX($Z$1021:$Z$1148,1+$A$1061+Assumptions!$B$82)),IF($H$1061=1,$AA$1061&gt;=INDEX($AA$1021:$AA$1148,1+$A$1061-Assumptions!$B$83),$AA$1061&gt;INDEX($AA$1021:$AA$1148,1+$A$1061+Assumptions!$B$83))),1,0)</f>
        <v>0</v>
      </c>
    </row>
    <row r="1062" customFormat="false" ht="15" hidden="true" customHeight="false" outlineLevel="0" collapsed="false">
      <c r="A1062" s="6" t="n">
        <f aca="false">ROW()-ROW($A$1021)+Assumptions!$B$4</f>
        <v>41</v>
      </c>
      <c r="B1062" s="12" t="n">
        <f aca="false">MOD(QUOTIENT($A$1062,Assumptions!$B$77),2)</f>
        <v>0</v>
      </c>
      <c r="C1062" s="12" t="n">
        <f aca="false">MOD(QUOTIENT($A$1062,Assumptions!$B$78),2)</f>
        <v>1</v>
      </c>
      <c r="D1062" s="12" t="n">
        <f aca="false">MOD(QUOTIENT($A$1062,Assumptions!$B$79),2)</f>
        <v>0</v>
      </c>
      <c r="E1062" s="12" t="n">
        <f aca="false">MOD(QUOTIENT($A$1062,Assumptions!$B$80),2)</f>
        <v>1</v>
      </c>
      <c r="F1062" s="12" t="n">
        <f aca="false">MOD(QUOTIENT($A$1062,Assumptions!$B$81),2)</f>
        <v>0</v>
      </c>
      <c r="G1062" s="12" t="n">
        <f aca="false">MOD(QUOTIENT($A$1062,Assumptions!$B$82),2)</f>
        <v>0</v>
      </c>
      <c r="H1062" s="12" t="n">
        <f aca="false">MOD(QUOTIENT($A$1062,Assumptions!$B$83),2)</f>
        <v>1</v>
      </c>
      <c r="I1062" s="12" t="n">
        <f aca="false">IF($B$1062=1,MIN(Assumptions!$B$67,MAX(Assumptions!$B$4,Assumptions!$B$26-(Assumptions!$B$4))),Assumptions!$B$4)</f>
        <v>0</v>
      </c>
      <c r="J1062" s="12" t="n">
        <f aca="false">IF($C$1062=1,MIN(Assumptions!$B$66,MAX(Assumptions!$B$4,Assumptions!$B$26-($I$1062))),Assumptions!$B$4)</f>
        <v>300000000</v>
      </c>
      <c r="K1062" s="12" t="n">
        <f aca="false">IF($D$1062=1,MIN(Assumptions!$B$61,MAX(Assumptions!$B$4,Assumptions!$B$26-($I$1062+$J$1062))),Assumptions!$B$4)</f>
        <v>0</v>
      </c>
      <c r="L1062" s="12" t="n">
        <f aca="false">IF($E$1062=1,MIN(Assumptions!$B$56,MAX(Assumptions!$B$4,Assumptions!$B$26-($I$1062+$J$1062+$K$1062))),Assumptions!$B$4)</f>
        <v>60000000</v>
      </c>
      <c r="M1062" s="12" t="n">
        <f aca="false">IF($F$1062=1,MIN(Assumptions!$B$51,MAX(Assumptions!$B$4,Assumptions!$B$26-($I$1062+$J$1062+$K$1062+$L$1062))),Assumptions!$B$4)</f>
        <v>0</v>
      </c>
      <c r="N1062" s="12" t="n">
        <f aca="false">IF($G$1062=1,MIN(Assumptions!$B$46,MAX(Assumptions!$B$4,Assumptions!$B$26-($I$1062+$J$1062+$K$1062+$L$1062+$M$1062))),Assumptions!$B$4)</f>
        <v>0</v>
      </c>
      <c r="O1062" s="12" t="n">
        <f aca="false">IF($H$1062=1,MIN(Assumptions!$B$41,MAX(Assumptions!$B$4,Assumptions!$B$26-($I$1062+$J$1062+$K$1062+$L$1062+$M$1062+$N$1062))),Assumptions!$B$4)</f>
        <v>5000000</v>
      </c>
      <c r="P1062" s="12" t="n">
        <f aca="false">$I$1062+$J$1062+$K$1062+$L$1062+$M$1062+$N$1062+$O$1062</f>
        <v>365000000</v>
      </c>
      <c r="Q1062" s="12" t="n">
        <f aca="false">MAX(Assumptions!$B$4,Assumptions!$B$26-$P$1062)</f>
        <v>1635000000</v>
      </c>
      <c r="R1062" s="12" t="n">
        <f aca="false">$J$1010+$O$1010+Assumptions!$B$20+IF($B$1062=0,$D$1010,Assumptions!$B$4)+IF($C$1062=0,$AI$1010,Assumptions!$B$4)+IF($D$1062=0,$AF$1010,Assumptions!$B$4)+IF($E$1062=0,$AC$1010,Assumptions!$B$4)+IF($F$1062=0,$Z$1010,Assumptions!$B$4)+IF($G$1062=0,$W$1010,Assumptions!$B$4)+IF($H$1062=0,$T$1010,Assumptions!$B$4)</f>
        <v>19811432.2584705</v>
      </c>
      <c r="S1062" s="12" t="n">
        <f aca="false">IF($R$1062&gt;Assumptions!$B$4,$Q$1062/$R$1062&gt;Assumptions!$B$13,FALSE())</f>
        <v>1</v>
      </c>
      <c r="T1062" s="12" t="n">
        <f aca="false">IF($S$1062,($Q$1062+Assumptions!$B$14*Assumptions!$B$13)/($R$1062+Assumptions!$B$14),IF($R$1062&gt;Assumptions!$B$4,$Q$1062/$R$1062,Assumptions!$B$4))</f>
        <v>73.3928678818154</v>
      </c>
      <c r="U1062" s="12" t="n">
        <f aca="false">IF($B$1062=1,$I$1062,$D$1010*$T$1062)</f>
        <v>58513790.0694289</v>
      </c>
      <c r="V1062" s="12" t="n">
        <f aca="false">IF($C$1062=1,$J$1062,$AI$1010*$T$1062)</f>
        <v>300000000</v>
      </c>
      <c r="W1062" s="12" t="n">
        <f aca="false">IF($D$1062=1,$K$1062,$AF$1010*$T$1062)</f>
        <v>127237645.238073</v>
      </c>
      <c r="X1062" s="12" t="n">
        <f aca="false">IF($E$1062=1,$L$1062,$AC$1010*$T$1062)</f>
        <v>60000000</v>
      </c>
      <c r="Y1062" s="12" t="n">
        <f aca="false">IF($F$1062=1,$M$1062,$Z$1010*$T$1062)</f>
        <v>220178603.645446</v>
      </c>
      <c r="Z1062" s="12" t="n">
        <f aca="false">IF($G$1062=1,$N$1062,$W$1010*$T$1062)</f>
        <v>366964339.409077</v>
      </c>
      <c r="AA1062" s="12" t="n">
        <f aca="false">IF($H$1062=1,$O$1062,$T$1010*$T$1062)</f>
        <v>5000000</v>
      </c>
      <c r="AB1062" s="12" t="n">
        <f aca="false">($J$1010+$O$1010)*$T$1062</f>
        <v>20587640.9970974</v>
      </c>
      <c r="AC1062" s="12" t="n">
        <f aca="false">Assumptions!$B$20*$T$1062</f>
        <v>660535810.936339</v>
      </c>
      <c r="AD1062" s="12" t="n">
        <f aca="false">IF($S$1062,Assumptions!$B$14*($T$1062-Assumptions!$B$13),Assumptions!$B$4)</f>
        <v>180982169.704539</v>
      </c>
      <c r="AE1062" s="12" t="n">
        <f aca="false">$U$1062+$V$1062+$W$1062+$X$1062+$Y$1062+$Z$1062+$AA$1062+$AB$1062+$AC$1062+$AD$1062</f>
        <v>2000000000</v>
      </c>
      <c r="AF1062" s="12" t="n">
        <f aca="false">IF(AND(IF($B$1062=1,$U$1062&gt;=INDEX($U$1021:$U$1148,1+$A$1062-Assumptions!$B$77),$U$1062&gt;INDEX($U$1021:$U$1148,1+$A$1062+Assumptions!$B$77)),IF($C$1062=1,$V$1062&gt;=INDEX($V$1021:$V$1148,1+$A$1062-Assumptions!$B$78),$V$1062&gt;INDEX($V$1021:$V$1148,1+$A$1062+Assumptions!$B$78)),IF($D$1062=1,$W$1062&gt;=INDEX($W$1021:$W$1148,1+$A$1062-Assumptions!$B$79),$W$1062&gt;INDEX($W$1021:$W$1148,1+$A$1062+Assumptions!$B$79)),IF($E$1062=1,$X$1062&gt;=INDEX($X$1021:$X$1148,1+$A$1062-Assumptions!$B$80),$X$1062&gt;INDEX($X$1021:$X$1148,1+$A$1062+Assumptions!$B$80)),IF($F$1062=1,$Y$1062&gt;=INDEX($Y$1021:$Y$1148,1+$A$1062-Assumptions!$B$81),$Y$1062&gt;INDEX($Y$1021:$Y$1148,1+$A$1062+Assumptions!$B$81)),IF($G$1062=1,$Z$1062&gt;=INDEX($Z$1021:$Z$1148,1+$A$1062-Assumptions!$B$82),$Z$1062&gt;INDEX($Z$1021:$Z$1148,1+$A$1062+Assumptions!$B$82)),IF($H$1062=1,$AA$1062&gt;=INDEX($AA$1021:$AA$1148,1+$A$1062-Assumptions!$B$83),$AA$1062&gt;INDEX($AA$1021:$AA$1148,1+$A$1062+Assumptions!$B$83))),1,0)</f>
        <v>0</v>
      </c>
    </row>
    <row r="1063" customFormat="false" ht="15" hidden="true" customHeight="false" outlineLevel="0" collapsed="false">
      <c r="A1063" s="6" t="n">
        <f aca="false">ROW()-ROW($A$1021)+Assumptions!$B$4</f>
        <v>42</v>
      </c>
      <c r="B1063" s="12" t="n">
        <f aca="false">MOD(QUOTIENT($A$1063,Assumptions!$B$77),2)</f>
        <v>0</v>
      </c>
      <c r="C1063" s="12" t="n">
        <f aca="false">MOD(QUOTIENT($A$1063,Assumptions!$B$78),2)</f>
        <v>1</v>
      </c>
      <c r="D1063" s="12" t="n">
        <f aca="false">MOD(QUOTIENT($A$1063,Assumptions!$B$79),2)</f>
        <v>0</v>
      </c>
      <c r="E1063" s="12" t="n">
        <f aca="false">MOD(QUOTIENT($A$1063,Assumptions!$B$80),2)</f>
        <v>1</v>
      </c>
      <c r="F1063" s="12" t="n">
        <f aca="false">MOD(QUOTIENT($A$1063,Assumptions!$B$81),2)</f>
        <v>0</v>
      </c>
      <c r="G1063" s="12" t="n">
        <f aca="false">MOD(QUOTIENT($A$1063,Assumptions!$B$82),2)</f>
        <v>1</v>
      </c>
      <c r="H1063" s="12" t="n">
        <f aca="false">MOD(QUOTIENT($A$1063,Assumptions!$B$83),2)</f>
        <v>0</v>
      </c>
      <c r="I1063" s="12" t="n">
        <f aca="false">IF($B$1063=1,MIN(Assumptions!$B$67,MAX(Assumptions!$B$4,Assumptions!$B$26-(Assumptions!$B$4))),Assumptions!$B$4)</f>
        <v>0</v>
      </c>
      <c r="J1063" s="12" t="n">
        <f aca="false">IF($C$1063=1,MIN(Assumptions!$B$66,MAX(Assumptions!$B$4,Assumptions!$B$26-($I$1063))),Assumptions!$B$4)</f>
        <v>300000000</v>
      </c>
      <c r="K1063" s="12" t="n">
        <f aca="false">IF($D$1063=1,MIN(Assumptions!$B$61,MAX(Assumptions!$B$4,Assumptions!$B$26-($I$1063+$J$1063))),Assumptions!$B$4)</f>
        <v>0</v>
      </c>
      <c r="L1063" s="12" t="n">
        <f aca="false">IF($E$1063=1,MIN(Assumptions!$B$56,MAX(Assumptions!$B$4,Assumptions!$B$26-($I$1063+$J$1063+$K$1063))),Assumptions!$B$4)</f>
        <v>60000000</v>
      </c>
      <c r="M1063" s="12" t="n">
        <f aca="false">IF($F$1063=1,MIN(Assumptions!$B$51,MAX(Assumptions!$B$4,Assumptions!$B$26-($I$1063+$J$1063+$K$1063+$L$1063))),Assumptions!$B$4)</f>
        <v>0</v>
      </c>
      <c r="N1063" s="12" t="n">
        <f aca="false">IF($G$1063=1,MIN(Assumptions!$B$46,MAX(Assumptions!$B$4,Assumptions!$B$26-($I$1063+$J$1063+$K$1063+$L$1063+$M$1063))),Assumptions!$B$4)</f>
        <v>15000000</v>
      </c>
      <c r="O1063" s="12" t="n">
        <f aca="false">IF($H$1063=1,MIN(Assumptions!$B$41,MAX(Assumptions!$B$4,Assumptions!$B$26-($I$1063+$J$1063+$K$1063+$L$1063+$M$1063+$N$1063))),Assumptions!$B$4)</f>
        <v>0</v>
      </c>
      <c r="P1063" s="12" t="n">
        <f aca="false">$I$1063+$J$1063+$K$1063+$L$1063+$M$1063+$N$1063+$O$1063</f>
        <v>375000000</v>
      </c>
      <c r="Q1063" s="12" t="n">
        <f aca="false">MAX(Assumptions!$B$4,Assumptions!$B$26-$P$1063)</f>
        <v>1625000000</v>
      </c>
      <c r="R1063" s="12" t="n">
        <f aca="false">$J$1010+$O$1010+Assumptions!$B$20+IF($B$1063=0,$D$1010,Assumptions!$B$4)+IF($C$1063=0,$AI$1010,Assumptions!$B$4)+IF($D$1063=0,$AF$1010,Assumptions!$B$4)+IF($E$1063=0,$AC$1010,Assumptions!$B$4)+IF($F$1063=0,$Z$1010,Assumptions!$B$4)+IF($G$1063=0,$W$1010,Assumptions!$B$4)+IF($H$1063=0,$T$1010,Assumptions!$B$4)</f>
        <v>19811432.2584705</v>
      </c>
      <c r="S1063" s="12" t="n">
        <f aca="false">IF($R$1063&gt;Assumptions!$B$4,$Q$1063/$R$1063&gt;Assumptions!$B$13,FALSE())</f>
        <v>1</v>
      </c>
      <c r="T1063" s="12" t="n">
        <f aca="false">IF($S$1063,($Q$1063+Assumptions!$B$14*Assumptions!$B$13)/($R$1063+Assumptions!$B$14),IF($R$1063&gt;Assumptions!$B$4,$Q$1063/$R$1063,Assumptions!$B$4))</f>
        <v>72.9446671619265</v>
      </c>
      <c r="U1063" s="12" t="n">
        <f aca="false">IF($B$1063=1,$I$1063,$D$1010*$T$1063)</f>
        <v>58156453.9468676</v>
      </c>
      <c r="V1063" s="12" t="n">
        <f aca="false">IF($C$1063=1,$J$1063,$AI$1010*$T$1063)</f>
        <v>300000000</v>
      </c>
      <c r="W1063" s="12" t="n">
        <f aca="false">IF($D$1063=1,$K$1063,$AF$1010*$T$1063)</f>
        <v>126460621.450359</v>
      </c>
      <c r="X1063" s="12" t="n">
        <f aca="false">IF($E$1063=1,$L$1063,$AC$1010*$T$1063)</f>
        <v>60000000</v>
      </c>
      <c r="Y1063" s="12" t="n">
        <f aca="false">IF($F$1063=1,$M$1063,$Z$1010*$T$1063)</f>
        <v>218834001.485779</v>
      </c>
      <c r="Z1063" s="12" t="n">
        <f aca="false">IF($G$1063=1,$N$1063,$W$1010*$T$1063)</f>
        <v>15000000</v>
      </c>
      <c r="AA1063" s="12" t="n">
        <f aca="false">IF($H$1063=1,$O$1063,$T$1010*$T$1063)</f>
        <v>364723335.809632</v>
      </c>
      <c r="AB1063" s="12" t="n">
        <f aca="false">($J$1010+$O$1010)*$T$1063</f>
        <v>20461914.9452068</v>
      </c>
      <c r="AC1063" s="12" t="n">
        <f aca="false">Assumptions!$B$20*$T$1063</f>
        <v>656502004.457339</v>
      </c>
      <c r="AD1063" s="12" t="n">
        <f aca="false">IF($S$1063,Assumptions!$B$14*($T$1063-Assumptions!$B$13),Assumptions!$B$4)</f>
        <v>179861667.904816</v>
      </c>
      <c r="AE1063" s="12" t="n">
        <f aca="false">$U$1063+$V$1063+$W$1063+$X$1063+$Y$1063+$Z$1063+$AA$1063+$AB$1063+$AC$1063+$AD$1063</f>
        <v>2000000000</v>
      </c>
      <c r="AF1063" s="12" t="n">
        <f aca="false">IF(AND(IF($B$1063=1,$U$1063&gt;=INDEX($U$1021:$U$1148,1+$A$1063-Assumptions!$B$77),$U$1063&gt;INDEX($U$1021:$U$1148,1+$A$1063+Assumptions!$B$77)),IF($C$1063=1,$V$1063&gt;=INDEX($V$1021:$V$1148,1+$A$1063-Assumptions!$B$78),$V$1063&gt;INDEX($V$1021:$V$1148,1+$A$1063+Assumptions!$B$78)),IF($D$1063=1,$W$1063&gt;=INDEX($W$1021:$W$1148,1+$A$1063-Assumptions!$B$79),$W$1063&gt;INDEX($W$1021:$W$1148,1+$A$1063+Assumptions!$B$79)),IF($E$1063=1,$X$1063&gt;=INDEX($X$1021:$X$1148,1+$A$1063-Assumptions!$B$80),$X$1063&gt;INDEX($X$1021:$X$1148,1+$A$1063+Assumptions!$B$80)),IF($F$1063=1,$Y$1063&gt;=INDEX($Y$1021:$Y$1148,1+$A$1063-Assumptions!$B$81),$Y$1063&gt;INDEX($Y$1021:$Y$1148,1+$A$1063+Assumptions!$B$81)),IF($G$1063=1,$Z$1063&gt;=INDEX($Z$1021:$Z$1148,1+$A$1063-Assumptions!$B$82),$Z$1063&gt;INDEX($Z$1021:$Z$1148,1+$A$1063+Assumptions!$B$82)),IF($H$1063=1,$AA$1063&gt;=INDEX($AA$1021:$AA$1148,1+$A$1063-Assumptions!$B$83),$AA$1063&gt;INDEX($AA$1021:$AA$1148,1+$A$1063+Assumptions!$B$83))),1,0)</f>
        <v>0</v>
      </c>
    </row>
    <row r="1064" customFormat="false" ht="15" hidden="true" customHeight="false" outlineLevel="0" collapsed="false">
      <c r="A1064" s="6" t="n">
        <f aca="false">ROW()-ROW($A$1021)+Assumptions!$B$4</f>
        <v>43</v>
      </c>
      <c r="B1064" s="12" t="n">
        <f aca="false">MOD(QUOTIENT($A$1064,Assumptions!$B$77),2)</f>
        <v>0</v>
      </c>
      <c r="C1064" s="12" t="n">
        <f aca="false">MOD(QUOTIENT($A$1064,Assumptions!$B$78),2)</f>
        <v>1</v>
      </c>
      <c r="D1064" s="12" t="n">
        <f aca="false">MOD(QUOTIENT($A$1064,Assumptions!$B$79),2)</f>
        <v>0</v>
      </c>
      <c r="E1064" s="12" t="n">
        <f aca="false">MOD(QUOTIENT($A$1064,Assumptions!$B$80),2)</f>
        <v>1</v>
      </c>
      <c r="F1064" s="12" t="n">
        <f aca="false">MOD(QUOTIENT($A$1064,Assumptions!$B$81),2)</f>
        <v>0</v>
      </c>
      <c r="G1064" s="12" t="n">
        <f aca="false">MOD(QUOTIENT($A$1064,Assumptions!$B$82),2)</f>
        <v>1</v>
      </c>
      <c r="H1064" s="12" t="n">
        <f aca="false">MOD(QUOTIENT($A$1064,Assumptions!$B$83),2)</f>
        <v>1</v>
      </c>
      <c r="I1064" s="12" t="n">
        <f aca="false">IF($B$1064=1,MIN(Assumptions!$B$67,MAX(Assumptions!$B$4,Assumptions!$B$26-(Assumptions!$B$4))),Assumptions!$B$4)</f>
        <v>0</v>
      </c>
      <c r="J1064" s="12" t="n">
        <f aca="false">IF($C$1064=1,MIN(Assumptions!$B$66,MAX(Assumptions!$B$4,Assumptions!$B$26-($I$1064))),Assumptions!$B$4)</f>
        <v>300000000</v>
      </c>
      <c r="K1064" s="12" t="n">
        <f aca="false">IF($D$1064=1,MIN(Assumptions!$B$61,MAX(Assumptions!$B$4,Assumptions!$B$26-($I$1064+$J$1064))),Assumptions!$B$4)</f>
        <v>0</v>
      </c>
      <c r="L1064" s="12" t="n">
        <f aca="false">IF($E$1064=1,MIN(Assumptions!$B$56,MAX(Assumptions!$B$4,Assumptions!$B$26-($I$1064+$J$1064+$K$1064))),Assumptions!$B$4)</f>
        <v>60000000</v>
      </c>
      <c r="M1064" s="12" t="n">
        <f aca="false">IF($F$1064=1,MIN(Assumptions!$B$51,MAX(Assumptions!$B$4,Assumptions!$B$26-($I$1064+$J$1064+$K$1064+$L$1064))),Assumptions!$B$4)</f>
        <v>0</v>
      </c>
      <c r="N1064" s="12" t="n">
        <f aca="false">IF($G$1064=1,MIN(Assumptions!$B$46,MAX(Assumptions!$B$4,Assumptions!$B$26-($I$1064+$J$1064+$K$1064+$L$1064+$M$1064))),Assumptions!$B$4)</f>
        <v>15000000</v>
      </c>
      <c r="O1064" s="12" t="n">
        <f aca="false">IF($H$1064=1,MIN(Assumptions!$B$41,MAX(Assumptions!$B$4,Assumptions!$B$26-($I$1064+$J$1064+$K$1064+$L$1064+$M$1064+$N$1064))),Assumptions!$B$4)</f>
        <v>5000000</v>
      </c>
      <c r="P1064" s="12" t="n">
        <f aca="false">$I$1064+$J$1064+$K$1064+$L$1064+$M$1064+$N$1064+$O$1064</f>
        <v>380000000</v>
      </c>
      <c r="Q1064" s="12" t="n">
        <f aca="false">MAX(Assumptions!$B$4,Assumptions!$B$26-$P$1064)</f>
        <v>1620000000</v>
      </c>
      <c r="R1064" s="12" t="n">
        <f aca="false">$J$1010+$O$1010+Assumptions!$B$20+IF($B$1064=0,$D$1010,Assumptions!$B$4)+IF($C$1064=0,$AI$1010,Assumptions!$B$4)+IF($D$1064=0,$AF$1010,Assumptions!$B$4)+IF($E$1064=0,$AC$1010,Assumptions!$B$4)+IF($F$1064=0,$Z$1010,Assumptions!$B$4)+IF($G$1064=0,$W$1010,Assumptions!$B$4)+IF($H$1064=0,$T$1010,Assumptions!$B$4)</f>
        <v>14811432.2584705</v>
      </c>
      <c r="S1064" s="12" t="n">
        <f aca="false">IF($R$1064&gt;Assumptions!$B$4,$Q$1064/$R$1064&gt;Assumptions!$B$13,FALSE())</f>
        <v>1</v>
      </c>
      <c r="T1064" s="12" t="n">
        <f aca="false">IF($S$1064,($Q$1064+Assumptions!$B$14*Assumptions!$B$13)/($R$1064+Assumptions!$B$14),IF($R$1064&gt;Assumptions!$B$4,$Q$1064/$R$1064,Assumptions!$B$4))</f>
        <v>93.7241919544878</v>
      </c>
      <c r="U1064" s="12" t="n">
        <f aca="false">IF($B$1064=1,$I$1064,$D$1010*$T$1064)</f>
        <v>74723305.5571953</v>
      </c>
      <c r="V1064" s="12" t="n">
        <f aca="false">IF($C$1064=1,$J$1064,$AI$1010*$T$1064)</f>
        <v>300000000</v>
      </c>
      <c r="W1064" s="12" t="n">
        <f aca="false">IF($D$1064=1,$K$1064,$AF$1010*$T$1064)</f>
        <v>162485072.87293</v>
      </c>
      <c r="X1064" s="12" t="n">
        <f aca="false">IF($E$1064=1,$L$1064,$AC$1010*$T$1064)</f>
        <v>60000000</v>
      </c>
      <c r="Y1064" s="12" t="n">
        <f aca="false">IF($F$1064=1,$M$1064,$Z$1010*$T$1064)</f>
        <v>281172575.863463</v>
      </c>
      <c r="Z1064" s="12" t="n">
        <f aca="false">IF($G$1064=1,$N$1064,$W$1010*$T$1064)</f>
        <v>15000000</v>
      </c>
      <c r="AA1064" s="12" t="n">
        <f aca="false">IF($H$1064=1,$O$1064,$T$1010*$T$1064)</f>
        <v>5000000</v>
      </c>
      <c r="AB1064" s="12" t="n">
        <f aca="false">($J$1010+$O$1010)*$T$1064</f>
        <v>26290838.229802</v>
      </c>
      <c r="AC1064" s="12" t="n">
        <f aca="false">Assumptions!$B$20*$T$1064</f>
        <v>843517727.59039</v>
      </c>
      <c r="AD1064" s="12" t="n">
        <f aca="false">IF($S$1064,Assumptions!$B$14*($T$1064-Assumptions!$B$13),Assumptions!$B$4)</f>
        <v>231810479.886219</v>
      </c>
      <c r="AE1064" s="12" t="n">
        <f aca="false">$U$1064+$V$1064+$W$1064+$X$1064+$Y$1064+$Z$1064+$AA$1064+$AB$1064+$AC$1064+$AD$1064</f>
        <v>2000000000</v>
      </c>
      <c r="AF1064" s="12" t="n">
        <f aca="false">IF(AND(IF($B$1064=1,$U$1064&gt;=INDEX($U$1021:$U$1148,1+$A$1064-Assumptions!$B$77),$U$1064&gt;INDEX($U$1021:$U$1148,1+$A$1064+Assumptions!$B$77)),IF($C$1064=1,$V$1064&gt;=INDEX($V$1021:$V$1148,1+$A$1064-Assumptions!$B$78),$V$1064&gt;INDEX($V$1021:$V$1148,1+$A$1064+Assumptions!$B$78)),IF($D$1064=1,$W$1064&gt;=INDEX($W$1021:$W$1148,1+$A$1064-Assumptions!$B$79),$W$1064&gt;INDEX($W$1021:$W$1148,1+$A$1064+Assumptions!$B$79)),IF($E$1064=1,$X$1064&gt;=INDEX($X$1021:$X$1148,1+$A$1064-Assumptions!$B$80),$X$1064&gt;INDEX($X$1021:$X$1148,1+$A$1064+Assumptions!$B$80)),IF($F$1064=1,$Y$1064&gt;=INDEX($Y$1021:$Y$1148,1+$A$1064-Assumptions!$B$81),$Y$1064&gt;INDEX($Y$1021:$Y$1148,1+$A$1064+Assumptions!$B$81)),IF($G$1064=1,$Z$1064&gt;=INDEX($Z$1021:$Z$1148,1+$A$1064-Assumptions!$B$82),$Z$1064&gt;INDEX($Z$1021:$Z$1148,1+$A$1064+Assumptions!$B$82)),IF($H$1064=1,$AA$1064&gt;=INDEX($AA$1021:$AA$1148,1+$A$1064-Assumptions!$B$83),$AA$1064&gt;INDEX($AA$1021:$AA$1148,1+$A$1064+Assumptions!$B$83))),1,0)</f>
        <v>0</v>
      </c>
    </row>
    <row r="1065" customFormat="false" ht="15" hidden="true" customHeight="false" outlineLevel="0" collapsed="false">
      <c r="A1065" s="6" t="n">
        <f aca="false">ROW()-ROW($A$1021)+Assumptions!$B$4</f>
        <v>44</v>
      </c>
      <c r="B1065" s="12" t="n">
        <f aca="false">MOD(QUOTIENT($A$1065,Assumptions!$B$77),2)</f>
        <v>0</v>
      </c>
      <c r="C1065" s="12" t="n">
        <f aca="false">MOD(QUOTIENT($A$1065,Assumptions!$B$78),2)</f>
        <v>1</v>
      </c>
      <c r="D1065" s="12" t="n">
        <f aca="false">MOD(QUOTIENT($A$1065,Assumptions!$B$79),2)</f>
        <v>0</v>
      </c>
      <c r="E1065" s="12" t="n">
        <f aca="false">MOD(QUOTIENT($A$1065,Assumptions!$B$80),2)</f>
        <v>1</v>
      </c>
      <c r="F1065" s="12" t="n">
        <f aca="false">MOD(QUOTIENT($A$1065,Assumptions!$B$81),2)</f>
        <v>1</v>
      </c>
      <c r="G1065" s="12" t="n">
        <f aca="false">MOD(QUOTIENT($A$1065,Assumptions!$B$82),2)</f>
        <v>0</v>
      </c>
      <c r="H1065" s="12" t="n">
        <f aca="false">MOD(QUOTIENT($A$1065,Assumptions!$B$83),2)</f>
        <v>0</v>
      </c>
      <c r="I1065" s="12" t="n">
        <f aca="false">IF($B$1065=1,MIN(Assumptions!$B$67,MAX(Assumptions!$B$4,Assumptions!$B$26-(Assumptions!$B$4))),Assumptions!$B$4)</f>
        <v>0</v>
      </c>
      <c r="J1065" s="12" t="n">
        <f aca="false">IF($C$1065=1,MIN(Assumptions!$B$66,MAX(Assumptions!$B$4,Assumptions!$B$26-($I$1065))),Assumptions!$B$4)</f>
        <v>300000000</v>
      </c>
      <c r="K1065" s="12" t="n">
        <f aca="false">IF($D$1065=1,MIN(Assumptions!$B$61,MAX(Assumptions!$B$4,Assumptions!$B$26-($I$1065+$J$1065))),Assumptions!$B$4)</f>
        <v>0</v>
      </c>
      <c r="L1065" s="12" t="n">
        <f aca="false">IF($E$1065=1,MIN(Assumptions!$B$56,MAX(Assumptions!$B$4,Assumptions!$B$26-($I$1065+$J$1065+$K$1065))),Assumptions!$B$4)</f>
        <v>60000000</v>
      </c>
      <c r="M1065" s="12" t="n">
        <f aca="false">IF($F$1065=1,MIN(Assumptions!$B$51,MAX(Assumptions!$B$4,Assumptions!$B$26-($I$1065+$J$1065+$K$1065+$L$1065))),Assumptions!$B$4)</f>
        <v>30000000</v>
      </c>
      <c r="N1065" s="12" t="n">
        <f aca="false">IF($G$1065=1,MIN(Assumptions!$B$46,MAX(Assumptions!$B$4,Assumptions!$B$26-($I$1065+$J$1065+$K$1065+$L$1065+$M$1065))),Assumptions!$B$4)</f>
        <v>0</v>
      </c>
      <c r="O1065" s="12" t="n">
        <f aca="false">IF($H$1065=1,MIN(Assumptions!$B$41,MAX(Assumptions!$B$4,Assumptions!$B$26-($I$1065+$J$1065+$K$1065+$L$1065+$M$1065+$N$1065))),Assumptions!$B$4)</f>
        <v>0</v>
      </c>
      <c r="P1065" s="12" t="n">
        <f aca="false">$I$1065+$J$1065+$K$1065+$L$1065+$M$1065+$N$1065+$O$1065</f>
        <v>390000000</v>
      </c>
      <c r="Q1065" s="12" t="n">
        <f aca="false">MAX(Assumptions!$B$4,Assumptions!$B$26-$P$1065)</f>
        <v>1610000000</v>
      </c>
      <c r="R1065" s="12" t="n">
        <f aca="false">$J$1010+$O$1010+Assumptions!$B$20+IF($B$1065=0,$D$1010,Assumptions!$B$4)+IF($C$1065=0,$AI$1010,Assumptions!$B$4)+IF($D$1065=0,$AF$1010,Assumptions!$B$4)+IF($E$1065=0,$AC$1010,Assumptions!$B$4)+IF($F$1065=0,$Z$1010,Assumptions!$B$4)+IF($G$1065=0,$W$1010,Assumptions!$B$4)+IF($H$1065=0,$T$1010,Assumptions!$B$4)</f>
        <v>21811432.2584705</v>
      </c>
      <c r="S1065" s="12" t="n">
        <f aca="false">IF($R$1065&gt;Assumptions!$B$4,$Q$1065/$R$1065&gt;Assumptions!$B$13,FALSE())</f>
        <v>1</v>
      </c>
      <c r="T1065" s="12" t="n">
        <f aca="false">IF($S$1065,($Q$1065+Assumptions!$B$14*Assumptions!$B$13)/($R$1065+Assumptions!$B$14),IF($R$1065&gt;Assumptions!$B$4,$Q$1065/$R$1065,Assumptions!$B$4))</f>
        <v>66.3268203558093</v>
      </c>
      <c r="U1065" s="12" t="n">
        <f aca="false">IF($B$1065=1,$I$1065,$D$1010*$T$1065)</f>
        <v>52880256.0014712</v>
      </c>
      <c r="V1065" s="12" t="n">
        <f aca="false">IF($C$1065=1,$J$1065,$AI$1010*$T$1065)</f>
        <v>300000000</v>
      </c>
      <c r="W1065" s="12" t="n">
        <f aca="false">IF($D$1065=1,$K$1065,$AF$1010*$T$1065)</f>
        <v>114987582.332817</v>
      </c>
      <c r="X1065" s="12" t="n">
        <f aca="false">IF($E$1065=1,$L$1065,$AC$1010*$T$1065)</f>
        <v>60000000</v>
      </c>
      <c r="Y1065" s="12" t="n">
        <f aca="false">IF($F$1065=1,$M$1065,$Z$1010*$T$1065)</f>
        <v>30000000</v>
      </c>
      <c r="Z1065" s="12" t="n">
        <f aca="false">IF($G$1065=1,$N$1065,$W$1010*$T$1065)</f>
        <v>331634101.779047</v>
      </c>
      <c r="AA1065" s="12" t="n">
        <f aca="false">IF($H$1065=1,$O$1065,$T$1010*$T$1065)</f>
        <v>331634101.779047</v>
      </c>
      <c r="AB1065" s="12" t="n">
        <f aca="false">($J$1010+$O$1010)*$T$1065</f>
        <v>18605524.0158112</v>
      </c>
      <c r="AC1065" s="12" t="n">
        <f aca="false">Assumptions!$B$20*$T$1065</f>
        <v>596941383.202284</v>
      </c>
      <c r="AD1065" s="12" t="n">
        <f aca="false">IF($S$1065,Assumptions!$B$14*($T$1065-Assumptions!$B$13),Assumptions!$B$4)</f>
        <v>163317050.889523</v>
      </c>
      <c r="AE1065" s="12" t="n">
        <f aca="false">$U$1065+$V$1065+$W$1065+$X$1065+$Y$1065+$Z$1065+$AA$1065+$AB$1065+$AC$1065+$AD$1065</f>
        <v>2000000000</v>
      </c>
      <c r="AF1065" s="12" t="n">
        <f aca="false">IF(AND(IF($B$1065=1,$U$1065&gt;=INDEX($U$1021:$U$1148,1+$A$1065-Assumptions!$B$77),$U$1065&gt;INDEX($U$1021:$U$1148,1+$A$1065+Assumptions!$B$77)),IF($C$1065=1,$V$1065&gt;=INDEX($V$1021:$V$1148,1+$A$1065-Assumptions!$B$78),$V$1065&gt;INDEX($V$1021:$V$1148,1+$A$1065+Assumptions!$B$78)),IF($D$1065=1,$W$1065&gt;=INDEX($W$1021:$W$1148,1+$A$1065-Assumptions!$B$79),$W$1065&gt;INDEX($W$1021:$W$1148,1+$A$1065+Assumptions!$B$79)),IF($E$1065=1,$X$1065&gt;=INDEX($X$1021:$X$1148,1+$A$1065-Assumptions!$B$80),$X$1065&gt;INDEX($X$1021:$X$1148,1+$A$1065+Assumptions!$B$80)),IF($F$1065=1,$Y$1065&gt;=INDEX($Y$1021:$Y$1148,1+$A$1065-Assumptions!$B$81),$Y$1065&gt;INDEX($Y$1021:$Y$1148,1+$A$1065+Assumptions!$B$81)),IF($G$1065=1,$Z$1065&gt;=INDEX($Z$1021:$Z$1148,1+$A$1065-Assumptions!$B$82),$Z$1065&gt;INDEX($Z$1021:$Z$1148,1+$A$1065+Assumptions!$B$82)),IF($H$1065=1,$AA$1065&gt;=INDEX($AA$1021:$AA$1148,1+$A$1065-Assumptions!$B$83),$AA$1065&gt;INDEX($AA$1021:$AA$1148,1+$A$1065+Assumptions!$B$83))),1,0)</f>
        <v>0</v>
      </c>
    </row>
    <row r="1066" customFormat="false" ht="15" hidden="true" customHeight="false" outlineLevel="0" collapsed="false">
      <c r="A1066" s="6" t="n">
        <f aca="false">ROW()-ROW($A$1021)+Assumptions!$B$4</f>
        <v>45</v>
      </c>
      <c r="B1066" s="12" t="n">
        <f aca="false">MOD(QUOTIENT($A$1066,Assumptions!$B$77),2)</f>
        <v>0</v>
      </c>
      <c r="C1066" s="12" t="n">
        <f aca="false">MOD(QUOTIENT($A$1066,Assumptions!$B$78),2)</f>
        <v>1</v>
      </c>
      <c r="D1066" s="12" t="n">
        <f aca="false">MOD(QUOTIENT($A$1066,Assumptions!$B$79),2)</f>
        <v>0</v>
      </c>
      <c r="E1066" s="12" t="n">
        <f aca="false">MOD(QUOTIENT($A$1066,Assumptions!$B$80),2)</f>
        <v>1</v>
      </c>
      <c r="F1066" s="12" t="n">
        <f aca="false">MOD(QUOTIENT($A$1066,Assumptions!$B$81),2)</f>
        <v>1</v>
      </c>
      <c r="G1066" s="12" t="n">
        <f aca="false">MOD(QUOTIENT($A$1066,Assumptions!$B$82),2)</f>
        <v>0</v>
      </c>
      <c r="H1066" s="12" t="n">
        <f aca="false">MOD(QUOTIENT($A$1066,Assumptions!$B$83),2)</f>
        <v>1</v>
      </c>
      <c r="I1066" s="12" t="n">
        <f aca="false">IF($B$1066=1,MIN(Assumptions!$B$67,MAX(Assumptions!$B$4,Assumptions!$B$26-(Assumptions!$B$4))),Assumptions!$B$4)</f>
        <v>0</v>
      </c>
      <c r="J1066" s="12" t="n">
        <f aca="false">IF($C$1066=1,MIN(Assumptions!$B$66,MAX(Assumptions!$B$4,Assumptions!$B$26-($I$1066))),Assumptions!$B$4)</f>
        <v>300000000</v>
      </c>
      <c r="K1066" s="12" t="n">
        <f aca="false">IF($D$1066=1,MIN(Assumptions!$B$61,MAX(Assumptions!$B$4,Assumptions!$B$26-($I$1066+$J$1066))),Assumptions!$B$4)</f>
        <v>0</v>
      </c>
      <c r="L1066" s="12" t="n">
        <f aca="false">IF($E$1066=1,MIN(Assumptions!$B$56,MAX(Assumptions!$B$4,Assumptions!$B$26-($I$1066+$J$1066+$K$1066))),Assumptions!$B$4)</f>
        <v>60000000</v>
      </c>
      <c r="M1066" s="12" t="n">
        <f aca="false">IF($F$1066=1,MIN(Assumptions!$B$51,MAX(Assumptions!$B$4,Assumptions!$B$26-($I$1066+$J$1066+$K$1066+$L$1066))),Assumptions!$B$4)</f>
        <v>30000000</v>
      </c>
      <c r="N1066" s="12" t="n">
        <f aca="false">IF($G$1066=1,MIN(Assumptions!$B$46,MAX(Assumptions!$B$4,Assumptions!$B$26-($I$1066+$J$1066+$K$1066+$L$1066+$M$1066))),Assumptions!$B$4)</f>
        <v>0</v>
      </c>
      <c r="O1066" s="12" t="n">
        <f aca="false">IF($H$1066=1,MIN(Assumptions!$B$41,MAX(Assumptions!$B$4,Assumptions!$B$26-($I$1066+$J$1066+$K$1066+$L$1066+$M$1066+$N$1066))),Assumptions!$B$4)</f>
        <v>5000000</v>
      </c>
      <c r="P1066" s="12" t="n">
        <f aca="false">$I$1066+$J$1066+$K$1066+$L$1066+$M$1066+$N$1066+$O$1066</f>
        <v>395000000</v>
      </c>
      <c r="Q1066" s="12" t="n">
        <f aca="false">MAX(Assumptions!$B$4,Assumptions!$B$26-$P$1066)</f>
        <v>1605000000</v>
      </c>
      <c r="R1066" s="12" t="n">
        <f aca="false">$J$1010+$O$1010+Assumptions!$B$20+IF($B$1066=0,$D$1010,Assumptions!$B$4)+IF($C$1066=0,$AI$1010,Assumptions!$B$4)+IF($D$1066=0,$AF$1010,Assumptions!$B$4)+IF($E$1066=0,$AC$1010,Assumptions!$B$4)+IF($F$1066=0,$Z$1010,Assumptions!$B$4)+IF($G$1066=0,$W$1010,Assumptions!$B$4)+IF($H$1066=0,$T$1010,Assumptions!$B$4)</f>
        <v>16811432.2584705</v>
      </c>
      <c r="S1066" s="12" t="n">
        <f aca="false">IF($R$1066&gt;Assumptions!$B$4,$Q$1066/$R$1066&gt;Assumptions!$B$13,FALSE())</f>
        <v>1</v>
      </c>
      <c r="T1066" s="12" t="n">
        <f aca="false">IF($S$1066,($Q$1066+Assumptions!$B$14*Assumptions!$B$13)/($R$1066+Assumptions!$B$14),IF($R$1066&gt;Assumptions!$B$4,$Q$1066/$R$1066,Assumptions!$B$4))</f>
        <v>83.2408481403501</v>
      </c>
      <c r="U1066" s="12" t="n">
        <f aca="false">IF($B$1066=1,$I$1066,$D$1010*$T$1066)</f>
        <v>66365270.2757032</v>
      </c>
      <c r="V1066" s="12" t="n">
        <f aca="false">IF($C$1066=1,$J$1066,$AI$1010*$T$1066)</f>
        <v>300000000</v>
      </c>
      <c r="W1066" s="12" t="n">
        <f aca="false">IF($D$1066=1,$K$1066,$AF$1010*$T$1066)</f>
        <v>144310609.60928</v>
      </c>
      <c r="X1066" s="12" t="n">
        <f aca="false">IF($E$1066=1,$L$1066,$AC$1010*$T$1066)</f>
        <v>60000000</v>
      </c>
      <c r="Y1066" s="12" t="n">
        <f aca="false">IF($F$1066=1,$M$1066,$Z$1010*$T$1066)</f>
        <v>30000000</v>
      </c>
      <c r="Z1066" s="12" t="n">
        <f aca="false">IF($G$1066=1,$N$1066,$W$1010*$T$1066)</f>
        <v>416204240.70175</v>
      </c>
      <c r="AA1066" s="12" t="n">
        <f aca="false">IF($H$1066=1,$O$1066,$T$1010*$T$1066)</f>
        <v>5000000</v>
      </c>
      <c r="AB1066" s="12" t="n">
        <f aca="false">($J$1010+$O$1010)*$T$1066</f>
        <v>23350125.7992406</v>
      </c>
      <c r="AC1066" s="12" t="n">
        <f aca="false">Assumptions!$B$20*$T$1066</f>
        <v>749167633.263151</v>
      </c>
      <c r="AD1066" s="12" t="n">
        <f aca="false">IF($S$1066,Assumptions!$B$14*($T$1066-Assumptions!$B$13),Assumptions!$B$4)</f>
        <v>205602120.350875</v>
      </c>
      <c r="AE1066" s="12" t="n">
        <f aca="false">$U$1066+$V$1066+$W$1066+$X$1066+$Y$1066+$Z$1066+$AA$1066+$AB$1066+$AC$1066+$AD$1066</f>
        <v>2000000000</v>
      </c>
      <c r="AF1066" s="12" t="n">
        <f aca="false">IF(AND(IF($B$1066=1,$U$1066&gt;=INDEX($U$1021:$U$1148,1+$A$1066-Assumptions!$B$77),$U$1066&gt;INDEX($U$1021:$U$1148,1+$A$1066+Assumptions!$B$77)),IF($C$1066=1,$V$1066&gt;=INDEX($V$1021:$V$1148,1+$A$1066-Assumptions!$B$78),$V$1066&gt;INDEX($V$1021:$V$1148,1+$A$1066+Assumptions!$B$78)),IF($D$1066=1,$W$1066&gt;=INDEX($W$1021:$W$1148,1+$A$1066-Assumptions!$B$79),$W$1066&gt;INDEX($W$1021:$W$1148,1+$A$1066+Assumptions!$B$79)),IF($E$1066=1,$X$1066&gt;=INDEX($X$1021:$X$1148,1+$A$1066-Assumptions!$B$80),$X$1066&gt;INDEX($X$1021:$X$1148,1+$A$1066+Assumptions!$B$80)),IF($F$1066=1,$Y$1066&gt;=INDEX($Y$1021:$Y$1148,1+$A$1066-Assumptions!$B$81),$Y$1066&gt;INDEX($Y$1021:$Y$1148,1+$A$1066+Assumptions!$B$81)),IF($G$1066=1,$Z$1066&gt;=INDEX($Z$1021:$Z$1148,1+$A$1066-Assumptions!$B$82),$Z$1066&gt;INDEX($Z$1021:$Z$1148,1+$A$1066+Assumptions!$B$82)),IF($H$1066=1,$AA$1066&gt;=INDEX($AA$1021:$AA$1148,1+$A$1066-Assumptions!$B$83),$AA$1066&gt;INDEX($AA$1021:$AA$1148,1+$A$1066+Assumptions!$B$83))),1,0)</f>
        <v>0</v>
      </c>
    </row>
    <row r="1067" customFormat="false" ht="15" hidden="true" customHeight="false" outlineLevel="0" collapsed="false">
      <c r="A1067" s="6" t="n">
        <f aca="false">ROW()-ROW($A$1021)+Assumptions!$B$4</f>
        <v>46</v>
      </c>
      <c r="B1067" s="12" t="n">
        <f aca="false">MOD(QUOTIENT($A$1067,Assumptions!$B$77),2)</f>
        <v>0</v>
      </c>
      <c r="C1067" s="12" t="n">
        <f aca="false">MOD(QUOTIENT($A$1067,Assumptions!$B$78),2)</f>
        <v>1</v>
      </c>
      <c r="D1067" s="12" t="n">
        <f aca="false">MOD(QUOTIENT($A$1067,Assumptions!$B$79),2)</f>
        <v>0</v>
      </c>
      <c r="E1067" s="12" t="n">
        <f aca="false">MOD(QUOTIENT($A$1067,Assumptions!$B$80),2)</f>
        <v>1</v>
      </c>
      <c r="F1067" s="12" t="n">
        <f aca="false">MOD(QUOTIENT($A$1067,Assumptions!$B$81),2)</f>
        <v>1</v>
      </c>
      <c r="G1067" s="12" t="n">
        <f aca="false">MOD(QUOTIENT($A$1067,Assumptions!$B$82),2)</f>
        <v>1</v>
      </c>
      <c r="H1067" s="12" t="n">
        <f aca="false">MOD(QUOTIENT($A$1067,Assumptions!$B$83),2)</f>
        <v>0</v>
      </c>
      <c r="I1067" s="12" t="n">
        <f aca="false">IF($B$1067=1,MIN(Assumptions!$B$67,MAX(Assumptions!$B$4,Assumptions!$B$26-(Assumptions!$B$4))),Assumptions!$B$4)</f>
        <v>0</v>
      </c>
      <c r="J1067" s="12" t="n">
        <f aca="false">IF($C$1067=1,MIN(Assumptions!$B$66,MAX(Assumptions!$B$4,Assumptions!$B$26-($I$1067))),Assumptions!$B$4)</f>
        <v>300000000</v>
      </c>
      <c r="K1067" s="12" t="n">
        <f aca="false">IF($D$1067=1,MIN(Assumptions!$B$61,MAX(Assumptions!$B$4,Assumptions!$B$26-($I$1067+$J$1067))),Assumptions!$B$4)</f>
        <v>0</v>
      </c>
      <c r="L1067" s="12" t="n">
        <f aca="false">IF($E$1067=1,MIN(Assumptions!$B$56,MAX(Assumptions!$B$4,Assumptions!$B$26-($I$1067+$J$1067+$K$1067))),Assumptions!$B$4)</f>
        <v>60000000</v>
      </c>
      <c r="M1067" s="12" t="n">
        <f aca="false">IF($F$1067=1,MIN(Assumptions!$B$51,MAX(Assumptions!$B$4,Assumptions!$B$26-($I$1067+$J$1067+$K$1067+$L$1067))),Assumptions!$B$4)</f>
        <v>30000000</v>
      </c>
      <c r="N1067" s="12" t="n">
        <f aca="false">IF($G$1067=1,MIN(Assumptions!$B$46,MAX(Assumptions!$B$4,Assumptions!$B$26-($I$1067+$J$1067+$K$1067+$L$1067+$M$1067))),Assumptions!$B$4)</f>
        <v>15000000</v>
      </c>
      <c r="O1067" s="12" t="n">
        <f aca="false">IF($H$1067=1,MIN(Assumptions!$B$41,MAX(Assumptions!$B$4,Assumptions!$B$26-($I$1067+$J$1067+$K$1067+$L$1067+$M$1067+$N$1067))),Assumptions!$B$4)</f>
        <v>0</v>
      </c>
      <c r="P1067" s="12" t="n">
        <f aca="false">$I$1067+$J$1067+$K$1067+$L$1067+$M$1067+$N$1067+$O$1067</f>
        <v>405000000</v>
      </c>
      <c r="Q1067" s="12" t="n">
        <f aca="false">MAX(Assumptions!$B$4,Assumptions!$B$26-$P$1067)</f>
        <v>1595000000</v>
      </c>
      <c r="R1067" s="12" t="n">
        <f aca="false">$J$1010+$O$1010+Assumptions!$B$20+IF($B$1067=0,$D$1010,Assumptions!$B$4)+IF($C$1067=0,$AI$1010,Assumptions!$B$4)+IF($D$1067=0,$AF$1010,Assumptions!$B$4)+IF($E$1067=0,$AC$1010,Assumptions!$B$4)+IF($F$1067=0,$Z$1010,Assumptions!$B$4)+IF($G$1067=0,$W$1010,Assumptions!$B$4)+IF($H$1067=0,$T$1010,Assumptions!$B$4)</f>
        <v>16811432.2584705</v>
      </c>
      <c r="S1067" s="12" t="n">
        <f aca="false">IF($R$1067&gt;Assumptions!$B$4,$Q$1067/$R$1067&gt;Assumptions!$B$13,FALSE())</f>
        <v>1</v>
      </c>
      <c r="T1067" s="12" t="n">
        <f aca="false">IF($S$1067,($Q$1067+Assumptions!$B$14*Assumptions!$B$13)/($R$1067+Assumptions!$B$14),IF($R$1067&gt;Assumptions!$B$4,$Q$1067/$R$1067,Assumptions!$B$4))</f>
        <v>82.7230201581395</v>
      </c>
      <c r="U1067" s="12" t="n">
        <f aca="false">IF($B$1067=1,$I$1067,$D$1010*$T$1067)</f>
        <v>65952422.5601467</v>
      </c>
      <c r="V1067" s="12" t="n">
        <f aca="false">IF($C$1067=1,$J$1067,$AI$1010*$T$1067)</f>
        <v>300000000</v>
      </c>
      <c r="W1067" s="12" t="n">
        <f aca="false">IF($D$1067=1,$K$1067,$AF$1010*$T$1067)</f>
        <v>143412876.42353</v>
      </c>
      <c r="X1067" s="12" t="n">
        <f aca="false">IF($E$1067=1,$L$1067,$AC$1010*$T$1067)</f>
        <v>60000000</v>
      </c>
      <c r="Y1067" s="12" t="n">
        <f aca="false">IF($F$1067=1,$M$1067,$Z$1010*$T$1067)</f>
        <v>30000000</v>
      </c>
      <c r="Z1067" s="12" t="n">
        <f aca="false">IF($G$1067=1,$N$1067,$W$1010*$T$1067)</f>
        <v>15000000</v>
      </c>
      <c r="AA1067" s="12" t="n">
        <f aca="false">IF($H$1067=1,$O$1067,$T$1010*$T$1067)</f>
        <v>413615100.790697</v>
      </c>
      <c r="AB1067" s="12" t="n">
        <f aca="false">($J$1010+$O$1010)*$T$1067</f>
        <v>23204868.4070213</v>
      </c>
      <c r="AC1067" s="12" t="n">
        <f aca="false">Assumptions!$B$20*$T$1067</f>
        <v>744507181.423255</v>
      </c>
      <c r="AD1067" s="12" t="n">
        <f aca="false">IF($S$1067,Assumptions!$B$14*($T$1067-Assumptions!$B$13),Assumptions!$B$4)</f>
        <v>204307550.395349</v>
      </c>
      <c r="AE1067" s="12" t="n">
        <f aca="false">$U$1067+$V$1067+$W$1067+$X$1067+$Y$1067+$Z$1067+$AA$1067+$AB$1067+$AC$1067+$AD$1067</f>
        <v>2000000000</v>
      </c>
      <c r="AF1067" s="12" t="n">
        <f aca="false">IF(AND(IF($B$1067=1,$U$1067&gt;=INDEX($U$1021:$U$1148,1+$A$1067-Assumptions!$B$77),$U$1067&gt;INDEX($U$1021:$U$1148,1+$A$1067+Assumptions!$B$77)),IF($C$1067=1,$V$1067&gt;=INDEX($V$1021:$V$1148,1+$A$1067-Assumptions!$B$78),$V$1067&gt;INDEX($V$1021:$V$1148,1+$A$1067+Assumptions!$B$78)),IF($D$1067=1,$W$1067&gt;=INDEX($W$1021:$W$1148,1+$A$1067-Assumptions!$B$79),$W$1067&gt;INDEX($W$1021:$W$1148,1+$A$1067+Assumptions!$B$79)),IF($E$1067=1,$X$1067&gt;=INDEX($X$1021:$X$1148,1+$A$1067-Assumptions!$B$80),$X$1067&gt;INDEX($X$1021:$X$1148,1+$A$1067+Assumptions!$B$80)),IF($F$1067=1,$Y$1067&gt;=INDEX($Y$1021:$Y$1148,1+$A$1067-Assumptions!$B$81),$Y$1067&gt;INDEX($Y$1021:$Y$1148,1+$A$1067+Assumptions!$B$81)),IF($G$1067=1,$Z$1067&gt;=INDEX($Z$1021:$Z$1148,1+$A$1067-Assumptions!$B$82),$Z$1067&gt;INDEX($Z$1021:$Z$1148,1+$A$1067+Assumptions!$B$82)),IF($H$1067=1,$AA$1067&gt;=INDEX($AA$1021:$AA$1148,1+$A$1067-Assumptions!$B$83),$AA$1067&gt;INDEX($AA$1021:$AA$1148,1+$A$1067+Assumptions!$B$83))),1,0)</f>
        <v>0</v>
      </c>
    </row>
    <row r="1068" customFormat="false" ht="15" hidden="true" customHeight="false" outlineLevel="0" collapsed="false">
      <c r="A1068" s="6" t="n">
        <f aca="false">ROW()-ROW($A$1021)+Assumptions!$B$4</f>
        <v>47</v>
      </c>
      <c r="B1068" s="12" t="n">
        <f aca="false">MOD(QUOTIENT($A$1068,Assumptions!$B$77),2)</f>
        <v>0</v>
      </c>
      <c r="C1068" s="12" t="n">
        <f aca="false">MOD(QUOTIENT($A$1068,Assumptions!$B$78),2)</f>
        <v>1</v>
      </c>
      <c r="D1068" s="12" t="n">
        <f aca="false">MOD(QUOTIENT($A$1068,Assumptions!$B$79),2)</f>
        <v>0</v>
      </c>
      <c r="E1068" s="12" t="n">
        <f aca="false">MOD(QUOTIENT($A$1068,Assumptions!$B$80),2)</f>
        <v>1</v>
      </c>
      <c r="F1068" s="12" t="n">
        <f aca="false">MOD(QUOTIENT($A$1068,Assumptions!$B$81),2)</f>
        <v>1</v>
      </c>
      <c r="G1068" s="12" t="n">
        <f aca="false">MOD(QUOTIENT($A$1068,Assumptions!$B$82),2)</f>
        <v>1</v>
      </c>
      <c r="H1068" s="12" t="n">
        <f aca="false">MOD(QUOTIENT($A$1068,Assumptions!$B$83),2)</f>
        <v>1</v>
      </c>
      <c r="I1068" s="12" t="n">
        <f aca="false">IF($B$1068=1,MIN(Assumptions!$B$67,MAX(Assumptions!$B$4,Assumptions!$B$26-(Assumptions!$B$4))),Assumptions!$B$4)</f>
        <v>0</v>
      </c>
      <c r="J1068" s="12" t="n">
        <f aca="false">IF($C$1068=1,MIN(Assumptions!$B$66,MAX(Assumptions!$B$4,Assumptions!$B$26-($I$1068))),Assumptions!$B$4)</f>
        <v>300000000</v>
      </c>
      <c r="K1068" s="12" t="n">
        <f aca="false">IF($D$1068=1,MIN(Assumptions!$B$61,MAX(Assumptions!$B$4,Assumptions!$B$26-($I$1068+$J$1068))),Assumptions!$B$4)</f>
        <v>0</v>
      </c>
      <c r="L1068" s="12" t="n">
        <f aca="false">IF($E$1068=1,MIN(Assumptions!$B$56,MAX(Assumptions!$B$4,Assumptions!$B$26-($I$1068+$J$1068+$K$1068))),Assumptions!$B$4)</f>
        <v>60000000</v>
      </c>
      <c r="M1068" s="12" t="n">
        <f aca="false">IF($F$1068=1,MIN(Assumptions!$B$51,MAX(Assumptions!$B$4,Assumptions!$B$26-($I$1068+$J$1068+$K$1068+$L$1068))),Assumptions!$B$4)</f>
        <v>30000000</v>
      </c>
      <c r="N1068" s="12" t="n">
        <f aca="false">IF($G$1068=1,MIN(Assumptions!$B$46,MAX(Assumptions!$B$4,Assumptions!$B$26-($I$1068+$J$1068+$K$1068+$L$1068+$M$1068))),Assumptions!$B$4)</f>
        <v>15000000</v>
      </c>
      <c r="O1068" s="12" t="n">
        <f aca="false">IF($H$1068=1,MIN(Assumptions!$B$41,MAX(Assumptions!$B$4,Assumptions!$B$26-($I$1068+$J$1068+$K$1068+$L$1068+$M$1068+$N$1068))),Assumptions!$B$4)</f>
        <v>5000000</v>
      </c>
      <c r="P1068" s="12" t="n">
        <f aca="false">$I$1068+$J$1068+$K$1068+$L$1068+$M$1068+$N$1068+$O$1068</f>
        <v>410000000</v>
      </c>
      <c r="Q1068" s="12" t="n">
        <f aca="false">MAX(Assumptions!$B$4,Assumptions!$B$26-$P$1068)</f>
        <v>1590000000</v>
      </c>
      <c r="R1068" s="12" t="n">
        <f aca="false">$J$1010+$O$1010+Assumptions!$B$20+IF($B$1068=0,$D$1010,Assumptions!$B$4)+IF($C$1068=0,$AI$1010,Assumptions!$B$4)+IF($D$1068=0,$AF$1010,Assumptions!$B$4)+IF($E$1068=0,$AC$1010,Assumptions!$B$4)+IF($F$1068=0,$Z$1010,Assumptions!$B$4)+IF($G$1068=0,$W$1010,Assumptions!$B$4)+IF($H$1068=0,$T$1010,Assumptions!$B$4)</f>
        <v>11811432.2584705</v>
      </c>
      <c r="S1068" s="12" t="n">
        <f aca="false">IF($R$1068&gt;Assumptions!$B$4,$Q$1068/$R$1068&gt;Assumptions!$B$13,FALSE())</f>
        <v>1</v>
      </c>
      <c r="T1068" s="12" t="n">
        <f aca="false">IF($S$1068,($Q$1068+Assumptions!$B$14*Assumptions!$B$13)/($R$1068+Assumptions!$B$14),IF($R$1068&gt;Assumptions!$B$4,$Q$1068/$R$1068,Assumptions!$B$4))</f>
        <v>111.27467686244</v>
      </c>
      <c r="U1068" s="12" t="n">
        <f aca="false">IF($B$1068=1,$I$1068,$D$1010*$T$1068)</f>
        <v>88715746.77334</v>
      </c>
      <c r="V1068" s="12" t="n">
        <f aca="false">IF($C$1068=1,$J$1068,$AI$1010*$T$1068)</f>
        <v>300000000</v>
      </c>
      <c r="W1068" s="12" t="n">
        <f aca="false">IF($D$1068=1,$K$1068,$AF$1010*$T$1068)</f>
        <v>192911494.907154</v>
      </c>
      <c r="X1068" s="12" t="n">
        <f aca="false">IF($E$1068=1,$L$1068,$AC$1010*$T$1068)</f>
        <v>60000000</v>
      </c>
      <c r="Y1068" s="12" t="n">
        <f aca="false">IF($F$1068=1,$M$1068,$Z$1010*$T$1068)</f>
        <v>30000000</v>
      </c>
      <c r="Z1068" s="12" t="n">
        <f aca="false">IF($G$1068=1,$N$1068,$W$1010*$T$1068)</f>
        <v>15000000</v>
      </c>
      <c r="AA1068" s="12" t="n">
        <f aca="false">IF($H$1068=1,$O$1068,$T$1010*$T$1068)</f>
        <v>5000000</v>
      </c>
      <c r="AB1068" s="12" t="n">
        <f aca="false">($J$1010+$O$1010)*$T$1068</f>
        <v>31213974.4014492</v>
      </c>
      <c r="AC1068" s="12" t="n">
        <f aca="false">Assumptions!$B$20*$T$1068</f>
        <v>1001472091.76196</v>
      </c>
      <c r="AD1068" s="12" t="n">
        <f aca="false">IF($S$1068,Assumptions!$B$14*($T$1068-Assumptions!$B$13),Assumptions!$B$4)</f>
        <v>275686692.156099</v>
      </c>
      <c r="AE1068" s="12" t="n">
        <f aca="false">$U$1068+$V$1068+$W$1068+$X$1068+$Y$1068+$Z$1068+$AA$1068+$AB$1068+$AC$1068+$AD$1068</f>
        <v>2000000000</v>
      </c>
      <c r="AF1068" s="12" t="n">
        <f aca="false">IF(AND(IF($B$1068=1,$U$1068&gt;=INDEX($U$1021:$U$1148,1+$A$1068-Assumptions!$B$77),$U$1068&gt;INDEX($U$1021:$U$1148,1+$A$1068+Assumptions!$B$77)),IF($C$1068=1,$V$1068&gt;=INDEX($V$1021:$V$1148,1+$A$1068-Assumptions!$B$78),$V$1068&gt;INDEX($V$1021:$V$1148,1+$A$1068+Assumptions!$B$78)),IF($D$1068=1,$W$1068&gt;=INDEX($W$1021:$W$1148,1+$A$1068-Assumptions!$B$79),$W$1068&gt;INDEX($W$1021:$W$1148,1+$A$1068+Assumptions!$B$79)),IF($E$1068=1,$X$1068&gt;=INDEX($X$1021:$X$1148,1+$A$1068-Assumptions!$B$80),$X$1068&gt;INDEX($X$1021:$X$1148,1+$A$1068+Assumptions!$B$80)),IF($F$1068=1,$Y$1068&gt;=INDEX($Y$1021:$Y$1148,1+$A$1068-Assumptions!$B$81),$Y$1068&gt;INDEX($Y$1021:$Y$1148,1+$A$1068+Assumptions!$B$81)),IF($G$1068=1,$Z$1068&gt;=INDEX($Z$1021:$Z$1148,1+$A$1068-Assumptions!$B$82),$Z$1068&gt;INDEX($Z$1021:$Z$1148,1+$A$1068+Assumptions!$B$82)),IF($H$1068=1,$AA$1068&gt;=INDEX($AA$1021:$AA$1148,1+$A$1068-Assumptions!$B$83),$AA$1068&gt;INDEX($AA$1021:$AA$1148,1+$A$1068+Assumptions!$B$83))),1,0)</f>
        <v>0</v>
      </c>
    </row>
    <row r="1069" customFormat="false" ht="15" hidden="true" customHeight="false" outlineLevel="0" collapsed="false">
      <c r="A1069" s="6" t="n">
        <f aca="false">ROW()-ROW($A$1021)+Assumptions!$B$4</f>
        <v>48</v>
      </c>
      <c r="B1069" s="12" t="n">
        <f aca="false">MOD(QUOTIENT($A$1069,Assumptions!$B$77),2)</f>
        <v>0</v>
      </c>
      <c r="C1069" s="12" t="n">
        <f aca="false">MOD(QUOTIENT($A$1069,Assumptions!$B$78),2)</f>
        <v>1</v>
      </c>
      <c r="D1069" s="12" t="n">
        <f aca="false">MOD(QUOTIENT($A$1069,Assumptions!$B$79),2)</f>
        <v>1</v>
      </c>
      <c r="E1069" s="12" t="n">
        <f aca="false">MOD(QUOTIENT($A$1069,Assumptions!$B$80),2)</f>
        <v>0</v>
      </c>
      <c r="F1069" s="12" t="n">
        <f aca="false">MOD(QUOTIENT($A$1069,Assumptions!$B$81),2)</f>
        <v>0</v>
      </c>
      <c r="G1069" s="12" t="n">
        <f aca="false">MOD(QUOTIENT($A$1069,Assumptions!$B$82),2)</f>
        <v>0</v>
      </c>
      <c r="H1069" s="12" t="n">
        <f aca="false">MOD(QUOTIENT($A$1069,Assumptions!$B$83),2)</f>
        <v>0</v>
      </c>
      <c r="I1069" s="12" t="n">
        <f aca="false">IF($B$1069=1,MIN(Assumptions!$B$67,MAX(Assumptions!$B$4,Assumptions!$B$26-(Assumptions!$B$4))),Assumptions!$B$4)</f>
        <v>0</v>
      </c>
      <c r="J1069" s="12" t="n">
        <f aca="false">IF($C$1069=1,MIN(Assumptions!$B$66,MAX(Assumptions!$B$4,Assumptions!$B$26-($I$1069))),Assumptions!$B$4)</f>
        <v>300000000</v>
      </c>
      <c r="K1069" s="12" t="n">
        <f aca="false">IF($D$1069=1,MIN(Assumptions!$B$61,MAX(Assumptions!$B$4,Assumptions!$B$26-($I$1069+$J$1069))),Assumptions!$B$4)</f>
        <v>100000000</v>
      </c>
      <c r="L1069" s="12" t="n">
        <f aca="false">IF($E$1069=1,MIN(Assumptions!$B$56,MAX(Assumptions!$B$4,Assumptions!$B$26-($I$1069+$J$1069+$K$1069))),Assumptions!$B$4)</f>
        <v>0</v>
      </c>
      <c r="M1069" s="12" t="n">
        <f aca="false">IF($F$1069=1,MIN(Assumptions!$B$51,MAX(Assumptions!$B$4,Assumptions!$B$26-($I$1069+$J$1069+$K$1069+$L$1069))),Assumptions!$B$4)</f>
        <v>0</v>
      </c>
      <c r="N1069" s="12" t="n">
        <f aca="false">IF($G$1069=1,MIN(Assumptions!$B$46,MAX(Assumptions!$B$4,Assumptions!$B$26-($I$1069+$J$1069+$K$1069+$L$1069+$M$1069))),Assumptions!$B$4)</f>
        <v>0</v>
      </c>
      <c r="O1069" s="12" t="n">
        <f aca="false">IF($H$1069=1,MIN(Assumptions!$B$41,MAX(Assumptions!$B$4,Assumptions!$B$26-($I$1069+$J$1069+$K$1069+$L$1069+$M$1069+$N$1069))),Assumptions!$B$4)</f>
        <v>0</v>
      </c>
      <c r="P1069" s="12" t="n">
        <f aca="false">$I$1069+$J$1069+$K$1069+$L$1069+$M$1069+$N$1069+$O$1069</f>
        <v>400000000</v>
      </c>
      <c r="Q1069" s="12" t="n">
        <f aca="false">MAX(Assumptions!$B$4,Assumptions!$B$26-$P$1069)</f>
        <v>1600000000</v>
      </c>
      <c r="R1069" s="12" t="n">
        <f aca="false">$J$1010+$O$1010+Assumptions!$B$20+IF($B$1069=0,$D$1010,Assumptions!$B$4)+IF($C$1069=0,$AI$1010,Assumptions!$B$4)+IF($D$1069=0,$AF$1010,Assumptions!$B$4)+IF($E$1069=0,$AC$1010,Assumptions!$B$4)+IF($F$1069=0,$Z$1010,Assumptions!$B$4)+IF($G$1069=0,$W$1010,Assumptions!$B$4)+IF($H$1069=0,$T$1010,Assumptions!$B$4)</f>
        <v>25477780.8981917</v>
      </c>
      <c r="S1069" s="12" t="n">
        <f aca="false">IF($R$1069&gt;Assumptions!$B$4,$Q$1069/$R$1069&gt;Assumptions!$B$13,FALSE())</f>
        <v>1</v>
      </c>
      <c r="T1069" s="12" t="n">
        <f aca="false">IF($S$1069,($Q$1069+Assumptions!$B$14*Assumptions!$B$13)/($R$1069+Assumptions!$B$14),IF($R$1069&gt;Assumptions!$B$4,$Q$1069/$R$1069,Assumptions!$B$4))</f>
        <v>57.2775948825726</v>
      </c>
      <c r="U1069" s="12" t="n">
        <f aca="false">IF($B$1069=1,$I$1069,$D$1010*$T$1069)</f>
        <v>45665597.4806383</v>
      </c>
      <c r="V1069" s="12" t="n">
        <f aca="false">IF($C$1069=1,$J$1069,$AI$1010*$T$1069)</f>
        <v>300000000</v>
      </c>
      <c r="W1069" s="12" t="n">
        <f aca="false">IF($D$1069=1,$K$1069,$AF$1010*$T$1069)</f>
        <v>100000000</v>
      </c>
      <c r="X1069" s="12" t="n">
        <f aca="false">IF($E$1069=1,$L$1069,$AC$1010*$T$1069)</f>
        <v>137466227.718174</v>
      </c>
      <c r="Y1069" s="12" t="n">
        <f aca="false">IF($F$1069=1,$M$1069,$Z$1010*$T$1069)</f>
        <v>171832784.647718</v>
      </c>
      <c r="Z1069" s="12" t="n">
        <f aca="false">IF($G$1069=1,$N$1069,$W$1010*$T$1069)</f>
        <v>286387974.412863</v>
      </c>
      <c r="AA1069" s="12" t="n">
        <f aca="false">IF($H$1069=1,$O$1069,$T$1010*$T$1069)</f>
        <v>286387974.412863</v>
      </c>
      <c r="AB1069" s="12" t="n">
        <f aca="false">($J$1010+$O$1010)*$T$1069</f>
        <v>16067100.17816</v>
      </c>
      <c r="AC1069" s="12" t="n">
        <f aca="false">Assumptions!$B$20*$T$1069</f>
        <v>515498353.943153</v>
      </c>
      <c r="AD1069" s="12" t="n">
        <f aca="false">IF($S$1069,Assumptions!$B$14*($T$1069-Assumptions!$B$13),Assumptions!$B$4)</f>
        <v>140693987.206431</v>
      </c>
      <c r="AE1069" s="12" t="n">
        <f aca="false">$U$1069+$V$1069+$W$1069+$X$1069+$Y$1069+$Z$1069+$AA$1069+$AB$1069+$AC$1069+$AD$1069</f>
        <v>2000000000</v>
      </c>
      <c r="AF1069" s="12" t="n">
        <f aca="false">IF(AND(IF($B$1069=1,$U$1069&gt;=INDEX($U$1021:$U$1148,1+$A$1069-Assumptions!$B$77),$U$1069&gt;INDEX($U$1021:$U$1148,1+$A$1069+Assumptions!$B$77)),IF($C$1069=1,$V$1069&gt;=INDEX($V$1021:$V$1148,1+$A$1069-Assumptions!$B$78),$V$1069&gt;INDEX($V$1021:$V$1148,1+$A$1069+Assumptions!$B$78)),IF($D$1069=1,$W$1069&gt;=INDEX($W$1021:$W$1148,1+$A$1069-Assumptions!$B$79),$W$1069&gt;INDEX($W$1021:$W$1148,1+$A$1069+Assumptions!$B$79)),IF($E$1069=1,$X$1069&gt;=INDEX($X$1021:$X$1148,1+$A$1069-Assumptions!$B$80),$X$1069&gt;INDEX($X$1021:$X$1148,1+$A$1069+Assumptions!$B$80)),IF($F$1069=1,$Y$1069&gt;=INDEX($Y$1021:$Y$1148,1+$A$1069-Assumptions!$B$81),$Y$1069&gt;INDEX($Y$1021:$Y$1148,1+$A$1069+Assumptions!$B$81)),IF($G$1069=1,$Z$1069&gt;=INDEX($Z$1021:$Z$1148,1+$A$1069-Assumptions!$B$82),$Z$1069&gt;INDEX($Z$1021:$Z$1148,1+$A$1069+Assumptions!$B$82)),IF($H$1069=1,$AA$1069&gt;=INDEX($AA$1021:$AA$1148,1+$A$1069-Assumptions!$B$83),$AA$1069&gt;INDEX($AA$1021:$AA$1148,1+$A$1069+Assumptions!$B$83))),1,0)</f>
        <v>0</v>
      </c>
    </row>
    <row r="1070" customFormat="false" ht="15" hidden="true" customHeight="false" outlineLevel="0" collapsed="false">
      <c r="A1070" s="6" t="n">
        <f aca="false">ROW()-ROW($A$1021)+Assumptions!$B$4</f>
        <v>49</v>
      </c>
      <c r="B1070" s="12" t="n">
        <f aca="false">MOD(QUOTIENT($A$1070,Assumptions!$B$77),2)</f>
        <v>0</v>
      </c>
      <c r="C1070" s="12" t="n">
        <f aca="false">MOD(QUOTIENT($A$1070,Assumptions!$B$78),2)</f>
        <v>1</v>
      </c>
      <c r="D1070" s="12" t="n">
        <f aca="false">MOD(QUOTIENT($A$1070,Assumptions!$B$79),2)</f>
        <v>1</v>
      </c>
      <c r="E1070" s="12" t="n">
        <f aca="false">MOD(QUOTIENT($A$1070,Assumptions!$B$80),2)</f>
        <v>0</v>
      </c>
      <c r="F1070" s="12" t="n">
        <f aca="false">MOD(QUOTIENT($A$1070,Assumptions!$B$81),2)</f>
        <v>0</v>
      </c>
      <c r="G1070" s="12" t="n">
        <f aca="false">MOD(QUOTIENT($A$1070,Assumptions!$B$82),2)</f>
        <v>0</v>
      </c>
      <c r="H1070" s="12" t="n">
        <f aca="false">MOD(QUOTIENT($A$1070,Assumptions!$B$83),2)</f>
        <v>1</v>
      </c>
      <c r="I1070" s="12" t="n">
        <f aca="false">IF($B$1070=1,MIN(Assumptions!$B$67,MAX(Assumptions!$B$4,Assumptions!$B$26-(Assumptions!$B$4))),Assumptions!$B$4)</f>
        <v>0</v>
      </c>
      <c r="J1070" s="12" t="n">
        <f aca="false">IF($C$1070=1,MIN(Assumptions!$B$66,MAX(Assumptions!$B$4,Assumptions!$B$26-($I$1070))),Assumptions!$B$4)</f>
        <v>300000000</v>
      </c>
      <c r="K1070" s="12" t="n">
        <f aca="false">IF($D$1070=1,MIN(Assumptions!$B$61,MAX(Assumptions!$B$4,Assumptions!$B$26-($I$1070+$J$1070))),Assumptions!$B$4)</f>
        <v>100000000</v>
      </c>
      <c r="L1070" s="12" t="n">
        <f aca="false">IF($E$1070=1,MIN(Assumptions!$B$56,MAX(Assumptions!$B$4,Assumptions!$B$26-($I$1070+$J$1070+$K$1070))),Assumptions!$B$4)</f>
        <v>0</v>
      </c>
      <c r="M1070" s="12" t="n">
        <f aca="false">IF($F$1070=1,MIN(Assumptions!$B$51,MAX(Assumptions!$B$4,Assumptions!$B$26-($I$1070+$J$1070+$K$1070+$L$1070))),Assumptions!$B$4)</f>
        <v>0</v>
      </c>
      <c r="N1070" s="12" t="n">
        <f aca="false">IF($G$1070=1,MIN(Assumptions!$B$46,MAX(Assumptions!$B$4,Assumptions!$B$26-($I$1070+$J$1070+$K$1070+$L$1070+$M$1070))),Assumptions!$B$4)</f>
        <v>0</v>
      </c>
      <c r="O1070" s="12" t="n">
        <f aca="false">IF($H$1070=1,MIN(Assumptions!$B$41,MAX(Assumptions!$B$4,Assumptions!$B$26-($I$1070+$J$1070+$K$1070+$L$1070+$M$1070+$N$1070))),Assumptions!$B$4)</f>
        <v>5000000</v>
      </c>
      <c r="P1070" s="12" t="n">
        <f aca="false">$I$1070+$J$1070+$K$1070+$L$1070+$M$1070+$N$1070+$O$1070</f>
        <v>405000000</v>
      </c>
      <c r="Q1070" s="12" t="n">
        <f aca="false">MAX(Assumptions!$B$4,Assumptions!$B$26-$P$1070)</f>
        <v>1595000000</v>
      </c>
      <c r="R1070" s="12" t="n">
        <f aca="false">$J$1010+$O$1010+Assumptions!$B$20+IF($B$1070=0,$D$1010,Assumptions!$B$4)+IF($C$1070=0,$AI$1010,Assumptions!$B$4)+IF($D$1070=0,$AF$1010,Assumptions!$B$4)+IF($E$1070=0,$AC$1010,Assumptions!$B$4)+IF($F$1070=0,$Z$1010,Assumptions!$B$4)+IF($G$1070=0,$W$1010,Assumptions!$B$4)+IF($H$1070=0,$T$1010,Assumptions!$B$4)</f>
        <v>20477780.8981917</v>
      </c>
      <c r="S1070" s="12" t="n">
        <f aca="false">IF($R$1070&gt;Assumptions!$B$4,$Q$1070/$R$1070&gt;Assumptions!$B$13,FALSE())</f>
        <v>1</v>
      </c>
      <c r="T1070" s="12" t="n">
        <f aca="false">IF($S$1070,($Q$1070+Assumptions!$B$14*Assumptions!$B$13)/($R$1070+Assumptions!$B$14),IF($R$1070&gt;Assumptions!$B$4,$Q$1070/$R$1070,Assumptions!$B$4))</f>
        <v>69.5236849493034</v>
      </c>
      <c r="U1070" s="12" t="n">
        <f aca="false">IF($B$1070=1,$I$1070,$D$1010*$T$1070)</f>
        <v>55429014.0634306</v>
      </c>
      <c r="V1070" s="12" t="n">
        <f aca="false">IF($C$1070=1,$J$1070,$AI$1010*$T$1070)</f>
        <v>300000000</v>
      </c>
      <c r="W1070" s="12" t="n">
        <f aca="false">IF($D$1070=1,$K$1070,$AF$1010*$T$1070)</f>
        <v>100000000</v>
      </c>
      <c r="X1070" s="12" t="n">
        <f aca="false">IF($E$1070=1,$L$1070,$AC$1010*$T$1070)</f>
        <v>166856843.878328</v>
      </c>
      <c r="Y1070" s="12" t="n">
        <f aca="false">IF($F$1070=1,$M$1070,$Z$1010*$T$1070)</f>
        <v>208571054.84791</v>
      </c>
      <c r="Z1070" s="12" t="n">
        <f aca="false">IF($G$1070=1,$N$1070,$W$1010*$T$1070)</f>
        <v>347618424.746517</v>
      </c>
      <c r="AA1070" s="12" t="n">
        <f aca="false">IF($H$1070=1,$O$1070,$T$1010*$T$1070)</f>
        <v>5000000</v>
      </c>
      <c r="AB1070" s="12" t="n">
        <f aca="false">($J$1010+$O$1010)*$T$1070</f>
        <v>19502285.546825</v>
      </c>
      <c r="AC1070" s="12" t="n">
        <f aca="false">Assumptions!$B$20*$T$1070</f>
        <v>625713164.543731</v>
      </c>
      <c r="AD1070" s="12" t="n">
        <f aca="false">IF($S$1070,Assumptions!$B$14*($T$1070-Assumptions!$B$13),Assumptions!$B$4)</f>
        <v>171309212.373258</v>
      </c>
      <c r="AE1070" s="12" t="n">
        <f aca="false">$U$1070+$V$1070+$W$1070+$X$1070+$Y$1070+$Z$1070+$AA$1070+$AB$1070+$AC$1070+$AD$1070</f>
        <v>2000000000</v>
      </c>
      <c r="AF1070" s="12" t="n">
        <f aca="false">IF(AND(IF($B$1070=1,$U$1070&gt;=INDEX($U$1021:$U$1148,1+$A$1070-Assumptions!$B$77),$U$1070&gt;INDEX($U$1021:$U$1148,1+$A$1070+Assumptions!$B$77)),IF($C$1070=1,$V$1070&gt;=INDEX($V$1021:$V$1148,1+$A$1070-Assumptions!$B$78),$V$1070&gt;INDEX($V$1021:$V$1148,1+$A$1070+Assumptions!$B$78)),IF($D$1070=1,$W$1070&gt;=INDEX($W$1021:$W$1148,1+$A$1070-Assumptions!$B$79),$W$1070&gt;INDEX($W$1021:$W$1148,1+$A$1070+Assumptions!$B$79)),IF($E$1070=1,$X$1070&gt;=INDEX($X$1021:$X$1148,1+$A$1070-Assumptions!$B$80),$X$1070&gt;INDEX($X$1021:$X$1148,1+$A$1070+Assumptions!$B$80)),IF($F$1070=1,$Y$1070&gt;=INDEX($Y$1021:$Y$1148,1+$A$1070-Assumptions!$B$81),$Y$1070&gt;INDEX($Y$1021:$Y$1148,1+$A$1070+Assumptions!$B$81)),IF($G$1070=1,$Z$1070&gt;=INDEX($Z$1021:$Z$1148,1+$A$1070-Assumptions!$B$82),$Z$1070&gt;INDEX($Z$1021:$Z$1148,1+$A$1070+Assumptions!$B$82)),IF($H$1070=1,$AA$1070&gt;=INDEX($AA$1021:$AA$1148,1+$A$1070-Assumptions!$B$83),$AA$1070&gt;INDEX($AA$1021:$AA$1148,1+$A$1070+Assumptions!$B$83))),1,0)</f>
        <v>0</v>
      </c>
    </row>
    <row r="1071" customFormat="false" ht="15" hidden="true" customHeight="false" outlineLevel="0" collapsed="false">
      <c r="A1071" s="6" t="n">
        <f aca="false">ROW()-ROW($A$1021)+Assumptions!$B$4</f>
        <v>50</v>
      </c>
      <c r="B1071" s="12" t="n">
        <f aca="false">MOD(QUOTIENT($A$1071,Assumptions!$B$77),2)</f>
        <v>0</v>
      </c>
      <c r="C1071" s="12" t="n">
        <f aca="false">MOD(QUOTIENT($A$1071,Assumptions!$B$78),2)</f>
        <v>1</v>
      </c>
      <c r="D1071" s="12" t="n">
        <f aca="false">MOD(QUOTIENT($A$1071,Assumptions!$B$79),2)</f>
        <v>1</v>
      </c>
      <c r="E1071" s="12" t="n">
        <f aca="false">MOD(QUOTIENT($A$1071,Assumptions!$B$80),2)</f>
        <v>0</v>
      </c>
      <c r="F1071" s="12" t="n">
        <f aca="false">MOD(QUOTIENT($A$1071,Assumptions!$B$81),2)</f>
        <v>0</v>
      </c>
      <c r="G1071" s="12" t="n">
        <f aca="false">MOD(QUOTIENT($A$1071,Assumptions!$B$82),2)</f>
        <v>1</v>
      </c>
      <c r="H1071" s="12" t="n">
        <f aca="false">MOD(QUOTIENT($A$1071,Assumptions!$B$83),2)</f>
        <v>0</v>
      </c>
      <c r="I1071" s="12" t="n">
        <f aca="false">IF($B$1071=1,MIN(Assumptions!$B$67,MAX(Assumptions!$B$4,Assumptions!$B$26-(Assumptions!$B$4))),Assumptions!$B$4)</f>
        <v>0</v>
      </c>
      <c r="J1071" s="12" t="n">
        <f aca="false">IF($C$1071=1,MIN(Assumptions!$B$66,MAX(Assumptions!$B$4,Assumptions!$B$26-($I$1071))),Assumptions!$B$4)</f>
        <v>300000000</v>
      </c>
      <c r="K1071" s="12" t="n">
        <f aca="false">IF($D$1071=1,MIN(Assumptions!$B$61,MAX(Assumptions!$B$4,Assumptions!$B$26-($I$1071+$J$1071))),Assumptions!$B$4)</f>
        <v>100000000</v>
      </c>
      <c r="L1071" s="12" t="n">
        <f aca="false">IF($E$1071=1,MIN(Assumptions!$B$56,MAX(Assumptions!$B$4,Assumptions!$B$26-($I$1071+$J$1071+$K$1071))),Assumptions!$B$4)</f>
        <v>0</v>
      </c>
      <c r="M1071" s="12" t="n">
        <f aca="false">IF($F$1071=1,MIN(Assumptions!$B$51,MAX(Assumptions!$B$4,Assumptions!$B$26-($I$1071+$J$1071+$K$1071+$L$1071))),Assumptions!$B$4)</f>
        <v>0</v>
      </c>
      <c r="N1071" s="12" t="n">
        <f aca="false">IF($G$1071=1,MIN(Assumptions!$B$46,MAX(Assumptions!$B$4,Assumptions!$B$26-($I$1071+$J$1071+$K$1071+$L$1071+$M$1071))),Assumptions!$B$4)</f>
        <v>15000000</v>
      </c>
      <c r="O1071" s="12" t="n">
        <f aca="false">IF($H$1071=1,MIN(Assumptions!$B$41,MAX(Assumptions!$B$4,Assumptions!$B$26-($I$1071+$J$1071+$K$1071+$L$1071+$M$1071+$N$1071))),Assumptions!$B$4)</f>
        <v>0</v>
      </c>
      <c r="P1071" s="12" t="n">
        <f aca="false">$I$1071+$J$1071+$K$1071+$L$1071+$M$1071+$N$1071+$O$1071</f>
        <v>415000000</v>
      </c>
      <c r="Q1071" s="12" t="n">
        <f aca="false">MAX(Assumptions!$B$4,Assumptions!$B$26-$P$1071)</f>
        <v>1585000000</v>
      </c>
      <c r="R1071" s="12" t="n">
        <f aca="false">$J$1010+$O$1010+Assumptions!$B$20+IF($B$1071=0,$D$1010,Assumptions!$B$4)+IF($C$1071=0,$AI$1010,Assumptions!$B$4)+IF($D$1071=0,$AF$1010,Assumptions!$B$4)+IF($E$1071=0,$AC$1010,Assumptions!$B$4)+IF($F$1071=0,$Z$1010,Assumptions!$B$4)+IF($G$1071=0,$W$1010,Assumptions!$B$4)+IF($H$1071=0,$T$1010,Assumptions!$B$4)</f>
        <v>20477780.8981917</v>
      </c>
      <c r="S1071" s="12" t="n">
        <f aca="false">IF($R$1071&gt;Assumptions!$B$4,$Q$1071/$R$1071&gt;Assumptions!$B$13,FALSE())</f>
        <v>1</v>
      </c>
      <c r="T1071" s="12" t="n">
        <f aca="false">IF($S$1071,($Q$1071+Assumptions!$B$14*Assumptions!$B$13)/($R$1071+Assumptions!$B$14),IF($R$1071&gt;Assumptions!$B$4,$Q$1071/$R$1071,Assumptions!$B$4))</f>
        <v>69.088481913627</v>
      </c>
      <c r="U1071" s="12" t="n">
        <f aca="false">IF($B$1071=1,$I$1071,$D$1010*$T$1071)</f>
        <v>55082040.5794655</v>
      </c>
      <c r="V1071" s="12" t="n">
        <f aca="false">IF($C$1071=1,$J$1071,$AI$1010*$T$1071)</f>
        <v>300000000</v>
      </c>
      <c r="W1071" s="12" t="n">
        <f aca="false">IF($D$1071=1,$K$1071,$AF$1010*$T$1071)</f>
        <v>100000000</v>
      </c>
      <c r="X1071" s="12" t="n">
        <f aca="false">IF($E$1071=1,$L$1071,$AC$1010*$T$1071)</f>
        <v>165812356.592705</v>
      </c>
      <c r="Y1071" s="12" t="n">
        <f aca="false">IF($F$1071=1,$M$1071,$Z$1010*$T$1071)</f>
        <v>207265445.740881</v>
      </c>
      <c r="Z1071" s="12" t="n">
        <f aca="false">IF($G$1071=1,$N$1071,$W$1010*$T$1071)</f>
        <v>15000000</v>
      </c>
      <c r="AA1071" s="12" t="n">
        <f aca="false">IF($H$1071=1,$O$1071,$T$1010*$T$1071)</f>
        <v>345442409.568135</v>
      </c>
      <c r="AB1071" s="12" t="n">
        <f aca="false">($J$1010+$O$1010)*$T$1071</f>
        <v>19380205.5121031</v>
      </c>
      <c r="AC1071" s="12" t="n">
        <f aca="false">Assumptions!$B$20*$T$1071</f>
        <v>621796337.222643</v>
      </c>
      <c r="AD1071" s="12" t="n">
        <f aca="false">IF($S$1071,Assumptions!$B$14*($T$1071-Assumptions!$B$13),Assumptions!$B$4)</f>
        <v>170221204.784067</v>
      </c>
      <c r="AE1071" s="12" t="n">
        <f aca="false">$U$1071+$V$1071+$W$1071+$X$1071+$Y$1071+$Z$1071+$AA$1071+$AB$1071+$AC$1071+$AD$1071</f>
        <v>2000000000</v>
      </c>
      <c r="AF1071" s="12" t="n">
        <f aca="false">IF(AND(IF($B$1071=1,$U$1071&gt;=INDEX($U$1021:$U$1148,1+$A$1071-Assumptions!$B$77),$U$1071&gt;INDEX($U$1021:$U$1148,1+$A$1071+Assumptions!$B$77)),IF($C$1071=1,$V$1071&gt;=INDEX($V$1021:$V$1148,1+$A$1071-Assumptions!$B$78),$V$1071&gt;INDEX($V$1021:$V$1148,1+$A$1071+Assumptions!$B$78)),IF($D$1071=1,$W$1071&gt;=INDEX($W$1021:$W$1148,1+$A$1071-Assumptions!$B$79),$W$1071&gt;INDEX($W$1021:$W$1148,1+$A$1071+Assumptions!$B$79)),IF($E$1071=1,$X$1071&gt;=INDEX($X$1021:$X$1148,1+$A$1071-Assumptions!$B$80),$X$1071&gt;INDEX($X$1021:$X$1148,1+$A$1071+Assumptions!$B$80)),IF($F$1071=1,$Y$1071&gt;=INDEX($Y$1021:$Y$1148,1+$A$1071-Assumptions!$B$81),$Y$1071&gt;INDEX($Y$1021:$Y$1148,1+$A$1071+Assumptions!$B$81)),IF($G$1071=1,$Z$1071&gt;=INDEX($Z$1021:$Z$1148,1+$A$1071-Assumptions!$B$82),$Z$1071&gt;INDEX($Z$1021:$Z$1148,1+$A$1071+Assumptions!$B$82)),IF($H$1071=1,$AA$1071&gt;=INDEX($AA$1021:$AA$1148,1+$A$1071-Assumptions!$B$83),$AA$1071&gt;INDEX($AA$1021:$AA$1148,1+$A$1071+Assumptions!$B$83))),1,0)</f>
        <v>0</v>
      </c>
    </row>
    <row r="1072" customFormat="false" ht="15" hidden="true" customHeight="false" outlineLevel="0" collapsed="false">
      <c r="A1072" s="6" t="n">
        <f aca="false">ROW()-ROW($A$1021)+Assumptions!$B$4</f>
        <v>51</v>
      </c>
      <c r="B1072" s="12" t="n">
        <f aca="false">MOD(QUOTIENT($A$1072,Assumptions!$B$77),2)</f>
        <v>0</v>
      </c>
      <c r="C1072" s="12" t="n">
        <f aca="false">MOD(QUOTIENT($A$1072,Assumptions!$B$78),2)</f>
        <v>1</v>
      </c>
      <c r="D1072" s="12" t="n">
        <f aca="false">MOD(QUOTIENT($A$1072,Assumptions!$B$79),2)</f>
        <v>1</v>
      </c>
      <c r="E1072" s="12" t="n">
        <f aca="false">MOD(QUOTIENT($A$1072,Assumptions!$B$80),2)</f>
        <v>0</v>
      </c>
      <c r="F1072" s="12" t="n">
        <f aca="false">MOD(QUOTIENT($A$1072,Assumptions!$B$81),2)</f>
        <v>0</v>
      </c>
      <c r="G1072" s="12" t="n">
        <f aca="false">MOD(QUOTIENT($A$1072,Assumptions!$B$82),2)</f>
        <v>1</v>
      </c>
      <c r="H1072" s="12" t="n">
        <f aca="false">MOD(QUOTIENT($A$1072,Assumptions!$B$83),2)</f>
        <v>1</v>
      </c>
      <c r="I1072" s="12" t="n">
        <f aca="false">IF($B$1072=1,MIN(Assumptions!$B$67,MAX(Assumptions!$B$4,Assumptions!$B$26-(Assumptions!$B$4))),Assumptions!$B$4)</f>
        <v>0</v>
      </c>
      <c r="J1072" s="12" t="n">
        <f aca="false">IF($C$1072=1,MIN(Assumptions!$B$66,MAX(Assumptions!$B$4,Assumptions!$B$26-($I$1072))),Assumptions!$B$4)</f>
        <v>300000000</v>
      </c>
      <c r="K1072" s="12" t="n">
        <f aca="false">IF($D$1072=1,MIN(Assumptions!$B$61,MAX(Assumptions!$B$4,Assumptions!$B$26-($I$1072+$J$1072))),Assumptions!$B$4)</f>
        <v>100000000</v>
      </c>
      <c r="L1072" s="12" t="n">
        <f aca="false">IF($E$1072=1,MIN(Assumptions!$B$56,MAX(Assumptions!$B$4,Assumptions!$B$26-($I$1072+$J$1072+$K$1072))),Assumptions!$B$4)</f>
        <v>0</v>
      </c>
      <c r="M1072" s="12" t="n">
        <f aca="false">IF($F$1072=1,MIN(Assumptions!$B$51,MAX(Assumptions!$B$4,Assumptions!$B$26-($I$1072+$J$1072+$K$1072+$L$1072))),Assumptions!$B$4)</f>
        <v>0</v>
      </c>
      <c r="N1072" s="12" t="n">
        <f aca="false">IF($G$1072=1,MIN(Assumptions!$B$46,MAX(Assumptions!$B$4,Assumptions!$B$26-($I$1072+$J$1072+$K$1072+$L$1072+$M$1072))),Assumptions!$B$4)</f>
        <v>15000000</v>
      </c>
      <c r="O1072" s="12" t="n">
        <f aca="false">IF($H$1072=1,MIN(Assumptions!$B$41,MAX(Assumptions!$B$4,Assumptions!$B$26-($I$1072+$J$1072+$K$1072+$L$1072+$M$1072+$N$1072))),Assumptions!$B$4)</f>
        <v>5000000</v>
      </c>
      <c r="P1072" s="12" t="n">
        <f aca="false">$I$1072+$J$1072+$K$1072+$L$1072+$M$1072+$N$1072+$O$1072</f>
        <v>420000000</v>
      </c>
      <c r="Q1072" s="12" t="n">
        <f aca="false">MAX(Assumptions!$B$4,Assumptions!$B$26-$P$1072)</f>
        <v>1580000000</v>
      </c>
      <c r="R1072" s="12" t="n">
        <f aca="false">$J$1010+$O$1010+Assumptions!$B$20+IF($B$1072=0,$D$1010,Assumptions!$B$4)+IF($C$1072=0,$AI$1010,Assumptions!$B$4)+IF($D$1072=0,$AF$1010,Assumptions!$B$4)+IF($E$1072=0,$AC$1010,Assumptions!$B$4)+IF($F$1072=0,$Z$1010,Assumptions!$B$4)+IF($G$1072=0,$W$1010,Assumptions!$B$4)+IF($H$1072=0,$T$1010,Assumptions!$B$4)</f>
        <v>15477780.8981917</v>
      </c>
      <c r="S1072" s="12" t="n">
        <f aca="false">IF($R$1072&gt;Assumptions!$B$4,$Q$1072/$R$1072&gt;Assumptions!$B$13,FALSE())</f>
        <v>1</v>
      </c>
      <c r="T1072" s="12" t="n">
        <f aca="false">IF($S$1072,($Q$1072+Assumptions!$B$14*Assumptions!$B$13)/($R$1072+Assumptions!$B$14),IF($R$1072&gt;Assumptions!$B$4,$Q$1072/$R$1072,Assumptions!$B$4))</f>
        <v>88.0253246472248</v>
      </c>
      <c r="U1072" s="12" t="n">
        <f aca="false">IF($B$1072=1,$I$1072,$D$1010*$T$1072)</f>
        <v>70179780.6224879</v>
      </c>
      <c r="V1072" s="12" t="n">
        <f aca="false">IF($C$1072=1,$J$1072,$AI$1010*$T$1072)</f>
        <v>300000000</v>
      </c>
      <c r="W1072" s="12" t="n">
        <f aca="false">IF($D$1072=1,$K$1072,$AF$1010*$T$1072)</f>
        <v>100000000</v>
      </c>
      <c r="X1072" s="12" t="n">
        <f aca="false">IF($E$1072=1,$L$1072,$AC$1010*$T$1072)</f>
        <v>211260779.15334</v>
      </c>
      <c r="Y1072" s="12" t="n">
        <f aca="false">IF($F$1072=1,$M$1072,$Z$1010*$T$1072)</f>
        <v>264075973.941674</v>
      </c>
      <c r="Z1072" s="12" t="n">
        <f aca="false">IF($G$1072=1,$N$1072,$W$1010*$T$1072)</f>
        <v>15000000</v>
      </c>
      <c r="AA1072" s="12" t="n">
        <f aca="false">IF($H$1072=1,$O$1072,$T$1010*$T$1072)</f>
        <v>5000000</v>
      </c>
      <c r="AB1072" s="12" t="n">
        <f aca="false">($J$1010+$O$1010)*$T$1072</f>
        <v>24692232.8394124</v>
      </c>
      <c r="AC1072" s="12" t="n">
        <f aca="false">Assumptions!$B$20*$T$1072</f>
        <v>792227921.825023</v>
      </c>
      <c r="AD1072" s="12" t="n">
        <f aca="false">IF($S$1072,Assumptions!$B$14*($T$1072-Assumptions!$B$13),Assumptions!$B$4)</f>
        <v>217563311.618062</v>
      </c>
      <c r="AE1072" s="12" t="n">
        <f aca="false">$U$1072+$V$1072+$W$1072+$X$1072+$Y$1072+$Z$1072+$AA$1072+$AB$1072+$AC$1072+$AD$1072</f>
        <v>2000000000</v>
      </c>
      <c r="AF1072" s="12" t="n">
        <f aca="false">IF(AND(IF($B$1072=1,$U$1072&gt;=INDEX($U$1021:$U$1148,1+$A$1072-Assumptions!$B$77),$U$1072&gt;INDEX($U$1021:$U$1148,1+$A$1072+Assumptions!$B$77)),IF($C$1072=1,$V$1072&gt;=INDEX($V$1021:$V$1148,1+$A$1072-Assumptions!$B$78),$V$1072&gt;INDEX($V$1021:$V$1148,1+$A$1072+Assumptions!$B$78)),IF($D$1072=1,$W$1072&gt;=INDEX($W$1021:$W$1148,1+$A$1072-Assumptions!$B$79),$W$1072&gt;INDEX($W$1021:$W$1148,1+$A$1072+Assumptions!$B$79)),IF($E$1072=1,$X$1072&gt;=INDEX($X$1021:$X$1148,1+$A$1072-Assumptions!$B$80),$X$1072&gt;INDEX($X$1021:$X$1148,1+$A$1072+Assumptions!$B$80)),IF($F$1072=1,$Y$1072&gt;=INDEX($Y$1021:$Y$1148,1+$A$1072-Assumptions!$B$81),$Y$1072&gt;INDEX($Y$1021:$Y$1148,1+$A$1072+Assumptions!$B$81)),IF($G$1072=1,$Z$1072&gt;=INDEX($Z$1021:$Z$1148,1+$A$1072-Assumptions!$B$82),$Z$1072&gt;INDEX($Z$1021:$Z$1148,1+$A$1072+Assumptions!$B$82)),IF($H$1072=1,$AA$1072&gt;=INDEX($AA$1021:$AA$1148,1+$A$1072-Assumptions!$B$83),$AA$1072&gt;INDEX($AA$1021:$AA$1148,1+$A$1072+Assumptions!$B$83))),1,0)</f>
        <v>0</v>
      </c>
    </row>
    <row r="1073" customFormat="false" ht="15" hidden="true" customHeight="false" outlineLevel="0" collapsed="false">
      <c r="A1073" s="6" t="n">
        <f aca="false">ROW()-ROW($A$1021)+Assumptions!$B$4</f>
        <v>52</v>
      </c>
      <c r="B1073" s="12" t="n">
        <f aca="false">MOD(QUOTIENT($A$1073,Assumptions!$B$77),2)</f>
        <v>0</v>
      </c>
      <c r="C1073" s="12" t="n">
        <f aca="false">MOD(QUOTIENT($A$1073,Assumptions!$B$78),2)</f>
        <v>1</v>
      </c>
      <c r="D1073" s="12" t="n">
        <f aca="false">MOD(QUOTIENT($A$1073,Assumptions!$B$79),2)</f>
        <v>1</v>
      </c>
      <c r="E1073" s="12" t="n">
        <f aca="false">MOD(QUOTIENT($A$1073,Assumptions!$B$80),2)</f>
        <v>0</v>
      </c>
      <c r="F1073" s="12" t="n">
        <f aca="false">MOD(QUOTIENT($A$1073,Assumptions!$B$81),2)</f>
        <v>1</v>
      </c>
      <c r="G1073" s="12" t="n">
        <f aca="false">MOD(QUOTIENT($A$1073,Assumptions!$B$82),2)</f>
        <v>0</v>
      </c>
      <c r="H1073" s="12" t="n">
        <f aca="false">MOD(QUOTIENT($A$1073,Assumptions!$B$83),2)</f>
        <v>0</v>
      </c>
      <c r="I1073" s="12" t="n">
        <f aca="false">IF($B$1073=1,MIN(Assumptions!$B$67,MAX(Assumptions!$B$4,Assumptions!$B$26-(Assumptions!$B$4))),Assumptions!$B$4)</f>
        <v>0</v>
      </c>
      <c r="J1073" s="12" t="n">
        <f aca="false">IF($C$1073=1,MIN(Assumptions!$B$66,MAX(Assumptions!$B$4,Assumptions!$B$26-($I$1073))),Assumptions!$B$4)</f>
        <v>300000000</v>
      </c>
      <c r="K1073" s="12" t="n">
        <f aca="false">IF($D$1073=1,MIN(Assumptions!$B$61,MAX(Assumptions!$B$4,Assumptions!$B$26-($I$1073+$J$1073))),Assumptions!$B$4)</f>
        <v>100000000</v>
      </c>
      <c r="L1073" s="12" t="n">
        <f aca="false">IF($E$1073=1,MIN(Assumptions!$B$56,MAX(Assumptions!$B$4,Assumptions!$B$26-($I$1073+$J$1073+$K$1073))),Assumptions!$B$4)</f>
        <v>0</v>
      </c>
      <c r="M1073" s="12" t="n">
        <f aca="false">IF($F$1073=1,MIN(Assumptions!$B$51,MAX(Assumptions!$B$4,Assumptions!$B$26-($I$1073+$J$1073+$K$1073+$L$1073))),Assumptions!$B$4)</f>
        <v>30000000</v>
      </c>
      <c r="N1073" s="12" t="n">
        <f aca="false">IF($G$1073=1,MIN(Assumptions!$B$46,MAX(Assumptions!$B$4,Assumptions!$B$26-($I$1073+$J$1073+$K$1073+$L$1073+$M$1073))),Assumptions!$B$4)</f>
        <v>0</v>
      </c>
      <c r="O1073" s="12" t="n">
        <f aca="false">IF($H$1073=1,MIN(Assumptions!$B$41,MAX(Assumptions!$B$4,Assumptions!$B$26-($I$1073+$J$1073+$K$1073+$L$1073+$M$1073+$N$1073))),Assumptions!$B$4)</f>
        <v>0</v>
      </c>
      <c r="P1073" s="12" t="n">
        <f aca="false">$I$1073+$J$1073+$K$1073+$L$1073+$M$1073+$N$1073+$O$1073</f>
        <v>430000000</v>
      </c>
      <c r="Q1073" s="12" t="n">
        <f aca="false">MAX(Assumptions!$B$4,Assumptions!$B$26-$P$1073)</f>
        <v>1570000000</v>
      </c>
      <c r="R1073" s="12" t="n">
        <f aca="false">$J$1010+$O$1010+Assumptions!$B$20+IF($B$1073=0,$D$1010,Assumptions!$B$4)+IF($C$1073=0,$AI$1010,Assumptions!$B$4)+IF($D$1073=0,$AF$1010,Assumptions!$B$4)+IF($E$1073=0,$AC$1010,Assumptions!$B$4)+IF($F$1073=0,$Z$1010,Assumptions!$B$4)+IF($G$1073=0,$W$1010,Assumptions!$B$4)+IF($H$1073=0,$T$1010,Assumptions!$B$4)</f>
        <v>22477780.8981917</v>
      </c>
      <c r="S1073" s="12" t="n">
        <f aca="false">IF($R$1073&gt;Assumptions!$B$4,$Q$1073/$R$1073&gt;Assumptions!$B$13,FALSE())</f>
        <v>1</v>
      </c>
      <c r="T1073" s="12" t="n">
        <f aca="false">IF($S$1073,($Q$1073+Assumptions!$B$14*Assumptions!$B$13)/($R$1073+Assumptions!$B$14),IF($R$1073&gt;Assumptions!$B$4,$Q$1073/$R$1073,Assumptions!$B$4))</f>
        <v>62.9559529891562</v>
      </c>
      <c r="U1073" s="12" t="n">
        <f aca="false">IF($B$1073=1,$I$1073,$D$1010*$T$1073)</f>
        <v>50192771.0845192</v>
      </c>
      <c r="V1073" s="12" t="n">
        <f aca="false">IF($C$1073=1,$J$1073,$AI$1010*$T$1073)</f>
        <v>300000000</v>
      </c>
      <c r="W1073" s="12" t="n">
        <f aca="false">IF($D$1073=1,$K$1073,$AF$1010*$T$1073)</f>
        <v>100000000</v>
      </c>
      <c r="X1073" s="12" t="n">
        <f aca="false">IF($E$1073=1,$L$1073,$AC$1010*$T$1073)</f>
        <v>151094287.173975</v>
      </c>
      <c r="Y1073" s="12" t="n">
        <f aca="false">IF($F$1073=1,$M$1073,$Z$1010*$T$1073)</f>
        <v>30000000</v>
      </c>
      <c r="Z1073" s="12" t="n">
        <f aca="false">IF($G$1073=1,$N$1073,$W$1010*$T$1073)</f>
        <v>314779764.945781</v>
      </c>
      <c r="AA1073" s="12" t="n">
        <f aca="false">IF($H$1073=1,$O$1073,$T$1010*$T$1073)</f>
        <v>314779764.945781</v>
      </c>
      <c r="AB1073" s="12" t="n">
        <f aca="false">($J$1010+$O$1010)*$T$1073</f>
        <v>17659952.4746468</v>
      </c>
      <c r="AC1073" s="12" t="n">
        <f aca="false">Assumptions!$B$20*$T$1073</f>
        <v>566603576.902406</v>
      </c>
      <c r="AD1073" s="12" t="n">
        <f aca="false">IF($S$1073,Assumptions!$B$14*($T$1073-Assumptions!$B$13),Assumptions!$B$4)</f>
        <v>154889882.472891</v>
      </c>
      <c r="AE1073" s="12" t="n">
        <f aca="false">$U$1073+$V$1073+$W$1073+$X$1073+$Y$1073+$Z$1073+$AA$1073+$AB$1073+$AC$1073+$AD$1073</f>
        <v>2000000000</v>
      </c>
      <c r="AF1073" s="12" t="n">
        <f aca="false">IF(AND(IF($B$1073=1,$U$1073&gt;=INDEX($U$1021:$U$1148,1+$A$1073-Assumptions!$B$77),$U$1073&gt;INDEX($U$1021:$U$1148,1+$A$1073+Assumptions!$B$77)),IF($C$1073=1,$V$1073&gt;=INDEX($V$1021:$V$1148,1+$A$1073-Assumptions!$B$78),$V$1073&gt;INDEX($V$1021:$V$1148,1+$A$1073+Assumptions!$B$78)),IF($D$1073=1,$W$1073&gt;=INDEX($W$1021:$W$1148,1+$A$1073-Assumptions!$B$79),$W$1073&gt;INDEX($W$1021:$W$1148,1+$A$1073+Assumptions!$B$79)),IF($E$1073=1,$X$1073&gt;=INDEX($X$1021:$X$1148,1+$A$1073-Assumptions!$B$80),$X$1073&gt;INDEX($X$1021:$X$1148,1+$A$1073+Assumptions!$B$80)),IF($F$1073=1,$Y$1073&gt;=INDEX($Y$1021:$Y$1148,1+$A$1073-Assumptions!$B$81),$Y$1073&gt;INDEX($Y$1021:$Y$1148,1+$A$1073+Assumptions!$B$81)),IF($G$1073=1,$Z$1073&gt;=INDEX($Z$1021:$Z$1148,1+$A$1073-Assumptions!$B$82),$Z$1073&gt;INDEX($Z$1021:$Z$1148,1+$A$1073+Assumptions!$B$82)),IF($H$1073=1,$AA$1073&gt;=INDEX($AA$1021:$AA$1148,1+$A$1073-Assumptions!$B$83),$AA$1073&gt;INDEX($AA$1021:$AA$1148,1+$A$1073+Assumptions!$B$83))),1,0)</f>
        <v>0</v>
      </c>
    </row>
    <row r="1074" customFormat="false" ht="15" hidden="true" customHeight="false" outlineLevel="0" collapsed="false">
      <c r="A1074" s="6" t="n">
        <f aca="false">ROW()-ROW($A$1021)+Assumptions!$B$4</f>
        <v>53</v>
      </c>
      <c r="B1074" s="12" t="n">
        <f aca="false">MOD(QUOTIENT($A$1074,Assumptions!$B$77),2)</f>
        <v>0</v>
      </c>
      <c r="C1074" s="12" t="n">
        <f aca="false">MOD(QUOTIENT($A$1074,Assumptions!$B$78),2)</f>
        <v>1</v>
      </c>
      <c r="D1074" s="12" t="n">
        <f aca="false">MOD(QUOTIENT($A$1074,Assumptions!$B$79),2)</f>
        <v>1</v>
      </c>
      <c r="E1074" s="12" t="n">
        <f aca="false">MOD(QUOTIENT($A$1074,Assumptions!$B$80),2)</f>
        <v>0</v>
      </c>
      <c r="F1074" s="12" t="n">
        <f aca="false">MOD(QUOTIENT($A$1074,Assumptions!$B$81),2)</f>
        <v>1</v>
      </c>
      <c r="G1074" s="12" t="n">
        <f aca="false">MOD(QUOTIENT($A$1074,Assumptions!$B$82),2)</f>
        <v>0</v>
      </c>
      <c r="H1074" s="12" t="n">
        <f aca="false">MOD(QUOTIENT($A$1074,Assumptions!$B$83),2)</f>
        <v>1</v>
      </c>
      <c r="I1074" s="12" t="n">
        <f aca="false">IF($B$1074=1,MIN(Assumptions!$B$67,MAX(Assumptions!$B$4,Assumptions!$B$26-(Assumptions!$B$4))),Assumptions!$B$4)</f>
        <v>0</v>
      </c>
      <c r="J1074" s="12" t="n">
        <f aca="false">IF($C$1074=1,MIN(Assumptions!$B$66,MAX(Assumptions!$B$4,Assumptions!$B$26-($I$1074))),Assumptions!$B$4)</f>
        <v>300000000</v>
      </c>
      <c r="K1074" s="12" t="n">
        <f aca="false">IF($D$1074=1,MIN(Assumptions!$B$61,MAX(Assumptions!$B$4,Assumptions!$B$26-($I$1074+$J$1074))),Assumptions!$B$4)</f>
        <v>100000000</v>
      </c>
      <c r="L1074" s="12" t="n">
        <f aca="false">IF($E$1074=1,MIN(Assumptions!$B$56,MAX(Assumptions!$B$4,Assumptions!$B$26-($I$1074+$J$1074+$K$1074))),Assumptions!$B$4)</f>
        <v>0</v>
      </c>
      <c r="M1074" s="12" t="n">
        <f aca="false">IF($F$1074=1,MIN(Assumptions!$B$51,MAX(Assumptions!$B$4,Assumptions!$B$26-($I$1074+$J$1074+$K$1074+$L$1074))),Assumptions!$B$4)</f>
        <v>30000000</v>
      </c>
      <c r="N1074" s="12" t="n">
        <f aca="false">IF($G$1074=1,MIN(Assumptions!$B$46,MAX(Assumptions!$B$4,Assumptions!$B$26-($I$1074+$J$1074+$K$1074+$L$1074+$M$1074))),Assumptions!$B$4)</f>
        <v>0</v>
      </c>
      <c r="O1074" s="12" t="n">
        <f aca="false">IF($H$1074=1,MIN(Assumptions!$B$41,MAX(Assumptions!$B$4,Assumptions!$B$26-($I$1074+$J$1074+$K$1074+$L$1074+$M$1074+$N$1074))),Assumptions!$B$4)</f>
        <v>5000000</v>
      </c>
      <c r="P1074" s="12" t="n">
        <f aca="false">$I$1074+$J$1074+$K$1074+$L$1074+$M$1074+$N$1074+$O$1074</f>
        <v>435000000</v>
      </c>
      <c r="Q1074" s="12" t="n">
        <f aca="false">MAX(Assumptions!$B$4,Assumptions!$B$26-$P$1074)</f>
        <v>1565000000</v>
      </c>
      <c r="R1074" s="12" t="n">
        <f aca="false">$J$1010+$O$1010+Assumptions!$B$20+IF($B$1074=0,$D$1010,Assumptions!$B$4)+IF($C$1074=0,$AI$1010,Assumptions!$B$4)+IF($D$1074=0,$AF$1010,Assumptions!$B$4)+IF($E$1074=0,$AC$1010,Assumptions!$B$4)+IF($F$1074=0,$Z$1010,Assumptions!$B$4)+IF($G$1074=0,$W$1010,Assumptions!$B$4)+IF($H$1074=0,$T$1010,Assumptions!$B$4)</f>
        <v>17477780.8981917</v>
      </c>
      <c r="S1074" s="12" t="n">
        <f aca="false">IF($R$1074&gt;Assumptions!$B$4,$Q$1074/$R$1074&gt;Assumptions!$B$13,FALSE())</f>
        <v>1</v>
      </c>
      <c r="T1074" s="12" t="n">
        <f aca="false">IF($S$1074,($Q$1074+Assumptions!$B$14*Assumptions!$B$13)/($R$1074+Assumptions!$B$14),IF($R$1074&gt;Assumptions!$B$4,$Q$1074/$R$1074,Assumptions!$B$4))</f>
        <v>78.4621679448834</v>
      </c>
      <c r="U1074" s="12" t="n">
        <f aca="false">IF($B$1074=1,$I$1074,$D$1010*$T$1074)</f>
        <v>62555381.1429234</v>
      </c>
      <c r="V1074" s="12" t="n">
        <f aca="false">IF($C$1074=1,$J$1074,$AI$1010*$T$1074)</f>
        <v>300000000</v>
      </c>
      <c r="W1074" s="12" t="n">
        <f aca="false">IF($D$1074=1,$K$1074,$AF$1010*$T$1074)</f>
        <v>100000000</v>
      </c>
      <c r="X1074" s="12" t="n">
        <f aca="false">IF($E$1074=1,$L$1074,$AC$1010*$T$1074)</f>
        <v>188309203.06772</v>
      </c>
      <c r="Y1074" s="12" t="n">
        <f aca="false">IF($F$1074=1,$M$1074,$Z$1010*$T$1074)</f>
        <v>30000000</v>
      </c>
      <c r="Z1074" s="12" t="n">
        <f aca="false">IF($G$1074=1,$N$1074,$W$1010*$T$1074)</f>
        <v>392310839.724417</v>
      </c>
      <c r="AA1074" s="12" t="n">
        <f aca="false">IF($H$1074=1,$O$1074,$T$1010*$T$1074)</f>
        <v>5000000</v>
      </c>
      <c r="AB1074" s="12" t="n">
        <f aca="false">($J$1010+$O$1010)*$T$1074</f>
        <v>22009644.6987795</v>
      </c>
      <c r="AC1074" s="12" t="n">
        <f aca="false">Assumptions!$B$20*$T$1074</f>
        <v>706159511.503951</v>
      </c>
      <c r="AD1074" s="12" t="n">
        <f aca="false">IF($S$1074,Assumptions!$B$14*($T$1074-Assumptions!$B$13),Assumptions!$B$4)</f>
        <v>193655419.862209</v>
      </c>
      <c r="AE1074" s="12" t="n">
        <f aca="false">$U$1074+$V$1074+$W$1074+$X$1074+$Y$1074+$Z$1074+$AA$1074+$AB$1074+$AC$1074+$AD$1074</f>
        <v>2000000000</v>
      </c>
      <c r="AF1074" s="12" t="n">
        <f aca="false">IF(AND(IF($B$1074=1,$U$1074&gt;=INDEX($U$1021:$U$1148,1+$A$1074-Assumptions!$B$77),$U$1074&gt;INDEX($U$1021:$U$1148,1+$A$1074+Assumptions!$B$77)),IF($C$1074=1,$V$1074&gt;=INDEX($V$1021:$V$1148,1+$A$1074-Assumptions!$B$78),$V$1074&gt;INDEX($V$1021:$V$1148,1+$A$1074+Assumptions!$B$78)),IF($D$1074=1,$W$1074&gt;=INDEX($W$1021:$W$1148,1+$A$1074-Assumptions!$B$79),$W$1074&gt;INDEX($W$1021:$W$1148,1+$A$1074+Assumptions!$B$79)),IF($E$1074=1,$X$1074&gt;=INDEX($X$1021:$X$1148,1+$A$1074-Assumptions!$B$80),$X$1074&gt;INDEX($X$1021:$X$1148,1+$A$1074+Assumptions!$B$80)),IF($F$1074=1,$Y$1074&gt;=INDEX($Y$1021:$Y$1148,1+$A$1074-Assumptions!$B$81),$Y$1074&gt;INDEX($Y$1021:$Y$1148,1+$A$1074+Assumptions!$B$81)),IF($G$1074=1,$Z$1074&gt;=INDEX($Z$1021:$Z$1148,1+$A$1074-Assumptions!$B$82),$Z$1074&gt;INDEX($Z$1021:$Z$1148,1+$A$1074+Assumptions!$B$82)),IF($H$1074=1,$AA$1074&gt;=INDEX($AA$1021:$AA$1148,1+$A$1074-Assumptions!$B$83),$AA$1074&gt;INDEX($AA$1021:$AA$1148,1+$A$1074+Assumptions!$B$83))),1,0)</f>
        <v>0</v>
      </c>
    </row>
    <row r="1075" customFormat="false" ht="15" hidden="true" customHeight="false" outlineLevel="0" collapsed="false">
      <c r="A1075" s="6" t="n">
        <f aca="false">ROW()-ROW($A$1021)+Assumptions!$B$4</f>
        <v>54</v>
      </c>
      <c r="B1075" s="12" t="n">
        <f aca="false">MOD(QUOTIENT($A$1075,Assumptions!$B$77),2)</f>
        <v>0</v>
      </c>
      <c r="C1075" s="12" t="n">
        <f aca="false">MOD(QUOTIENT($A$1075,Assumptions!$B$78),2)</f>
        <v>1</v>
      </c>
      <c r="D1075" s="12" t="n">
        <f aca="false">MOD(QUOTIENT($A$1075,Assumptions!$B$79),2)</f>
        <v>1</v>
      </c>
      <c r="E1075" s="12" t="n">
        <f aca="false">MOD(QUOTIENT($A$1075,Assumptions!$B$80),2)</f>
        <v>0</v>
      </c>
      <c r="F1075" s="12" t="n">
        <f aca="false">MOD(QUOTIENT($A$1075,Assumptions!$B$81),2)</f>
        <v>1</v>
      </c>
      <c r="G1075" s="12" t="n">
        <f aca="false">MOD(QUOTIENT($A$1075,Assumptions!$B$82),2)</f>
        <v>1</v>
      </c>
      <c r="H1075" s="12" t="n">
        <f aca="false">MOD(QUOTIENT($A$1075,Assumptions!$B$83),2)</f>
        <v>0</v>
      </c>
      <c r="I1075" s="12" t="n">
        <f aca="false">IF($B$1075=1,MIN(Assumptions!$B$67,MAX(Assumptions!$B$4,Assumptions!$B$26-(Assumptions!$B$4))),Assumptions!$B$4)</f>
        <v>0</v>
      </c>
      <c r="J1075" s="12" t="n">
        <f aca="false">IF($C$1075=1,MIN(Assumptions!$B$66,MAX(Assumptions!$B$4,Assumptions!$B$26-($I$1075))),Assumptions!$B$4)</f>
        <v>300000000</v>
      </c>
      <c r="K1075" s="12" t="n">
        <f aca="false">IF($D$1075=1,MIN(Assumptions!$B$61,MAX(Assumptions!$B$4,Assumptions!$B$26-($I$1075+$J$1075))),Assumptions!$B$4)</f>
        <v>100000000</v>
      </c>
      <c r="L1075" s="12" t="n">
        <f aca="false">IF($E$1075=1,MIN(Assumptions!$B$56,MAX(Assumptions!$B$4,Assumptions!$B$26-($I$1075+$J$1075+$K$1075))),Assumptions!$B$4)</f>
        <v>0</v>
      </c>
      <c r="M1075" s="12" t="n">
        <f aca="false">IF($F$1075=1,MIN(Assumptions!$B$51,MAX(Assumptions!$B$4,Assumptions!$B$26-($I$1075+$J$1075+$K$1075+$L$1075))),Assumptions!$B$4)</f>
        <v>30000000</v>
      </c>
      <c r="N1075" s="12" t="n">
        <f aca="false">IF($G$1075=1,MIN(Assumptions!$B$46,MAX(Assumptions!$B$4,Assumptions!$B$26-($I$1075+$J$1075+$K$1075+$L$1075+$M$1075))),Assumptions!$B$4)</f>
        <v>15000000</v>
      </c>
      <c r="O1075" s="12" t="n">
        <f aca="false">IF($H$1075=1,MIN(Assumptions!$B$41,MAX(Assumptions!$B$4,Assumptions!$B$26-($I$1075+$J$1075+$K$1075+$L$1075+$M$1075+$N$1075))),Assumptions!$B$4)</f>
        <v>0</v>
      </c>
      <c r="P1075" s="12" t="n">
        <f aca="false">$I$1075+$J$1075+$K$1075+$L$1075+$M$1075+$N$1075+$O$1075</f>
        <v>445000000</v>
      </c>
      <c r="Q1075" s="12" t="n">
        <f aca="false">MAX(Assumptions!$B$4,Assumptions!$B$26-$P$1075)</f>
        <v>1555000000</v>
      </c>
      <c r="R1075" s="12" t="n">
        <f aca="false">$J$1010+$O$1010+Assumptions!$B$20+IF($B$1075=0,$D$1010,Assumptions!$B$4)+IF($C$1075=0,$AI$1010,Assumptions!$B$4)+IF($D$1075=0,$AF$1010,Assumptions!$B$4)+IF($E$1075=0,$AC$1010,Assumptions!$B$4)+IF($F$1075=0,$Z$1010,Assumptions!$B$4)+IF($G$1075=0,$W$1010,Assumptions!$B$4)+IF($H$1075=0,$T$1010,Assumptions!$B$4)</f>
        <v>17477780.8981917</v>
      </c>
      <c r="S1075" s="12" t="n">
        <f aca="false">IF($R$1075&gt;Assumptions!$B$4,$Q$1075/$R$1075&gt;Assumptions!$B$13,FALSE())</f>
        <v>1</v>
      </c>
      <c r="T1075" s="12" t="n">
        <f aca="false">IF($S$1075,($Q$1075+Assumptions!$B$14*Assumptions!$B$13)/($R$1075+Assumptions!$B$14),IF($R$1075&gt;Assumptions!$B$4,$Q$1075/$R$1075,Assumptions!$B$4))</f>
        <v>77.9616118495413</v>
      </c>
      <c r="U1075" s="12" t="n">
        <f aca="false">IF($B$1075=1,$I$1075,$D$1010*$T$1075)</f>
        <v>62156303.751262</v>
      </c>
      <c r="V1075" s="12" t="n">
        <f aca="false">IF($C$1075=1,$J$1075,$AI$1010*$T$1075)</f>
        <v>300000000</v>
      </c>
      <c r="W1075" s="12" t="n">
        <f aca="false">IF($D$1075=1,$K$1075,$AF$1010*$T$1075)</f>
        <v>100000000</v>
      </c>
      <c r="X1075" s="12" t="n">
        <f aca="false">IF($E$1075=1,$L$1075,$AC$1010*$T$1075)</f>
        <v>187107868.438899</v>
      </c>
      <c r="Y1075" s="12" t="n">
        <f aca="false">IF($F$1075=1,$M$1075,$Z$1010*$T$1075)</f>
        <v>30000000</v>
      </c>
      <c r="Z1075" s="12" t="n">
        <f aca="false">IF($G$1075=1,$N$1075,$W$1010*$T$1075)</f>
        <v>15000000</v>
      </c>
      <c r="AA1075" s="12" t="n">
        <f aca="false">IF($H$1075=1,$O$1075,$T$1010*$T$1075)</f>
        <v>389808059.247706</v>
      </c>
      <c r="AB1075" s="12" t="n">
        <f aca="false">($J$1010+$O$1010)*$T$1075</f>
        <v>21869232.2924077</v>
      </c>
      <c r="AC1075" s="12" t="n">
        <f aca="false">Assumptions!$B$20*$T$1075</f>
        <v>701654506.645871</v>
      </c>
      <c r="AD1075" s="12" t="n">
        <f aca="false">IF($S$1075,Assumptions!$B$14*($T$1075-Assumptions!$B$13),Assumptions!$B$4)</f>
        <v>192404029.623853</v>
      </c>
      <c r="AE1075" s="12" t="n">
        <f aca="false">$U$1075+$V$1075+$W$1075+$X$1075+$Y$1075+$Z$1075+$AA$1075+$AB$1075+$AC$1075+$AD$1075</f>
        <v>2000000000</v>
      </c>
      <c r="AF1075" s="12" t="n">
        <f aca="false">IF(AND(IF($B$1075=1,$U$1075&gt;=INDEX($U$1021:$U$1148,1+$A$1075-Assumptions!$B$77),$U$1075&gt;INDEX($U$1021:$U$1148,1+$A$1075+Assumptions!$B$77)),IF($C$1075=1,$V$1075&gt;=INDEX($V$1021:$V$1148,1+$A$1075-Assumptions!$B$78),$V$1075&gt;INDEX($V$1021:$V$1148,1+$A$1075+Assumptions!$B$78)),IF($D$1075=1,$W$1075&gt;=INDEX($W$1021:$W$1148,1+$A$1075-Assumptions!$B$79),$W$1075&gt;INDEX($W$1021:$W$1148,1+$A$1075+Assumptions!$B$79)),IF($E$1075=1,$X$1075&gt;=INDEX($X$1021:$X$1148,1+$A$1075-Assumptions!$B$80),$X$1075&gt;INDEX($X$1021:$X$1148,1+$A$1075+Assumptions!$B$80)),IF($F$1075=1,$Y$1075&gt;=INDEX($Y$1021:$Y$1148,1+$A$1075-Assumptions!$B$81),$Y$1075&gt;INDEX($Y$1021:$Y$1148,1+$A$1075+Assumptions!$B$81)),IF($G$1075=1,$Z$1075&gt;=INDEX($Z$1021:$Z$1148,1+$A$1075-Assumptions!$B$82),$Z$1075&gt;INDEX($Z$1021:$Z$1148,1+$A$1075+Assumptions!$B$82)),IF($H$1075=1,$AA$1075&gt;=INDEX($AA$1021:$AA$1148,1+$A$1075-Assumptions!$B$83),$AA$1075&gt;INDEX($AA$1021:$AA$1148,1+$A$1075+Assumptions!$B$83))),1,0)</f>
        <v>0</v>
      </c>
    </row>
    <row r="1076" customFormat="false" ht="15" hidden="true" customHeight="false" outlineLevel="0" collapsed="false">
      <c r="A1076" s="6" t="n">
        <f aca="false">ROW()-ROW($A$1021)+Assumptions!$B$4</f>
        <v>55</v>
      </c>
      <c r="B1076" s="12" t="n">
        <f aca="false">MOD(QUOTIENT($A$1076,Assumptions!$B$77),2)</f>
        <v>0</v>
      </c>
      <c r="C1076" s="12" t="n">
        <f aca="false">MOD(QUOTIENT($A$1076,Assumptions!$B$78),2)</f>
        <v>1</v>
      </c>
      <c r="D1076" s="12" t="n">
        <f aca="false">MOD(QUOTIENT($A$1076,Assumptions!$B$79),2)</f>
        <v>1</v>
      </c>
      <c r="E1076" s="12" t="n">
        <f aca="false">MOD(QUOTIENT($A$1076,Assumptions!$B$80),2)</f>
        <v>0</v>
      </c>
      <c r="F1076" s="12" t="n">
        <f aca="false">MOD(QUOTIENT($A$1076,Assumptions!$B$81),2)</f>
        <v>1</v>
      </c>
      <c r="G1076" s="12" t="n">
        <f aca="false">MOD(QUOTIENT($A$1076,Assumptions!$B$82),2)</f>
        <v>1</v>
      </c>
      <c r="H1076" s="12" t="n">
        <f aca="false">MOD(QUOTIENT($A$1076,Assumptions!$B$83),2)</f>
        <v>1</v>
      </c>
      <c r="I1076" s="12" t="n">
        <f aca="false">IF($B$1076=1,MIN(Assumptions!$B$67,MAX(Assumptions!$B$4,Assumptions!$B$26-(Assumptions!$B$4))),Assumptions!$B$4)</f>
        <v>0</v>
      </c>
      <c r="J1076" s="12" t="n">
        <f aca="false">IF($C$1076=1,MIN(Assumptions!$B$66,MAX(Assumptions!$B$4,Assumptions!$B$26-($I$1076))),Assumptions!$B$4)</f>
        <v>300000000</v>
      </c>
      <c r="K1076" s="12" t="n">
        <f aca="false">IF($D$1076=1,MIN(Assumptions!$B$61,MAX(Assumptions!$B$4,Assumptions!$B$26-($I$1076+$J$1076))),Assumptions!$B$4)</f>
        <v>100000000</v>
      </c>
      <c r="L1076" s="12" t="n">
        <f aca="false">IF($E$1076=1,MIN(Assumptions!$B$56,MAX(Assumptions!$B$4,Assumptions!$B$26-($I$1076+$J$1076+$K$1076))),Assumptions!$B$4)</f>
        <v>0</v>
      </c>
      <c r="M1076" s="12" t="n">
        <f aca="false">IF($F$1076=1,MIN(Assumptions!$B$51,MAX(Assumptions!$B$4,Assumptions!$B$26-($I$1076+$J$1076+$K$1076+$L$1076))),Assumptions!$B$4)</f>
        <v>30000000</v>
      </c>
      <c r="N1076" s="12" t="n">
        <f aca="false">IF($G$1076=1,MIN(Assumptions!$B$46,MAX(Assumptions!$B$4,Assumptions!$B$26-($I$1076+$J$1076+$K$1076+$L$1076+$M$1076))),Assumptions!$B$4)</f>
        <v>15000000</v>
      </c>
      <c r="O1076" s="12" t="n">
        <f aca="false">IF($H$1076=1,MIN(Assumptions!$B$41,MAX(Assumptions!$B$4,Assumptions!$B$26-($I$1076+$J$1076+$K$1076+$L$1076+$M$1076+$N$1076))),Assumptions!$B$4)</f>
        <v>5000000</v>
      </c>
      <c r="P1076" s="12" t="n">
        <f aca="false">$I$1076+$J$1076+$K$1076+$L$1076+$M$1076+$N$1076+$O$1076</f>
        <v>450000000</v>
      </c>
      <c r="Q1076" s="12" t="n">
        <f aca="false">MAX(Assumptions!$B$4,Assumptions!$B$26-$P$1076)</f>
        <v>1550000000</v>
      </c>
      <c r="R1076" s="12" t="n">
        <f aca="false">$J$1010+$O$1010+Assumptions!$B$20+IF($B$1076=0,$D$1010,Assumptions!$B$4)+IF($C$1076=0,$AI$1010,Assumptions!$B$4)+IF($D$1076=0,$AF$1010,Assumptions!$B$4)+IF($E$1076=0,$AC$1010,Assumptions!$B$4)+IF($F$1076=0,$Z$1010,Assumptions!$B$4)+IF($G$1076=0,$W$1010,Assumptions!$B$4)+IF($H$1076=0,$T$1010,Assumptions!$B$4)</f>
        <v>12477780.8981917</v>
      </c>
      <c r="S1076" s="12" t="n">
        <f aca="false">IF($R$1076&gt;Assumptions!$B$4,$Q$1076/$R$1076&gt;Assumptions!$B$13,FALSE())</f>
        <v>1</v>
      </c>
      <c r="T1076" s="12" t="n">
        <f aca="false">IF($S$1076,($Q$1076+Assumptions!$B$14*Assumptions!$B$13)/($R$1076+Assumptions!$B$14),IF($R$1076&gt;Assumptions!$B$4,$Q$1076/$R$1076,Assumptions!$B$4))</f>
        <v>103.653539236072</v>
      </c>
      <c r="U1076" s="12" t="n">
        <f aca="false">IF($B$1076=1,$I$1076,$D$1010*$T$1076)</f>
        <v>82639657.0928331</v>
      </c>
      <c r="V1076" s="12" t="n">
        <f aca="false">IF($C$1076=1,$J$1076,$AI$1010*$T$1076)</f>
        <v>300000000</v>
      </c>
      <c r="W1076" s="12" t="n">
        <f aca="false">IF($D$1076=1,$K$1076,$AF$1010*$T$1076)</f>
        <v>100000000</v>
      </c>
      <c r="X1076" s="12" t="n">
        <f aca="false">IF($E$1076=1,$L$1076,$AC$1010*$T$1076)</f>
        <v>248768494.166573</v>
      </c>
      <c r="Y1076" s="12" t="n">
        <f aca="false">IF($F$1076=1,$M$1076,$Z$1010*$T$1076)</f>
        <v>30000000</v>
      </c>
      <c r="Z1076" s="12" t="n">
        <f aca="false">IF($G$1076=1,$N$1076,$W$1010*$T$1076)</f>
        <v>15000000</v>
      </c>
      <c r="AA1076" s="12" t="n">
        <f aca="false">IF($H$1076=1,$O$1076,$T$1010*$T$1076)</f>
        <v>5000000</v>
      </c>
      <c r="AB1076" s="12" t="n">
        <f aca="false">($J$1010+$O$1010)*$T$1076</f>
        <v>29076147.5257671</v>
      </c>
      <c r="AC1076" s="12" t="n">
        <f aca="false">Assumptions!$B$20*$T$1076</f>
        <v>932881853.124647</v>
      </c>
      <c r="AD1076" s="12" t="n">
        <f aca="false">IF($S$1076,Assumptions!$B$14*($T$1076-Assumptions!$B$13),Assumptions!$B$4)</f>
        <v>256633848.09018</v>
      </c>
      <c r="AE1076" s="12" t="n">
        <f aca="false">$U$1076+$V$1076+$W$1076+$X$1076+$Y$1076+$Z$1076+$AA$1076+$AB$1076+$AC$1076+$AD$1076</f>
        <v>2000000000</v>
      </c>
      <c r="AF1076" s="12" t="n">
        <f aca="false">IF(AND(IF($B$1076=1,$U$1076&gt;=INDEX($U$1021:$U$1148,1+$A$1076-Assumptions!$B$77),$U$1076&gt;INDEX($U$1021:$U$1148,1+$A$1076+Assumptions!$B$77)),IF($C$1076=1,$V$1076&gt;=INDEX($V$1021:$V$1148,1+$A$1076-Assumptions!$B$78),$V$1076&gt;INDEX($V$1021:$V$1148,1+$A$1076+Assumptions!$B$78)),IF($D$1076=1,$W$1076&gt;=INDEX($W$1021:$W$1148,1+$A$1076-Assumptions!$B$79),$W$1076&gt;INDEX($W$1021:$W$1148,1+$A$1076+Assumptions!$B$79)),IF($E$1076=1,$X$1076&gt;=INDEX($X$1021:$X$1148,1+$A$1076-Assumptions!$B$80),$X$1076&gt;INDEX($X$1021:$X$1148,1+$A$1076+Assumptions!$B$80)),IF($F$1076=1,$Y$1076&gt;=INDEX($Y$1021:$Y$1148,1+$A$1076-Assumptions!$B$81),$Y$1076&gt;INDEX($Y$1021:$Y$1148,1+$A$1076+Assumptions!$B$81)),IF($G$1076=1,$Z$1076&gt;=INDEX($Z$1021:$Z$1148,1+$A$1076-Assumptions!$B$82),$Z$1076&gt;INDEX($Z$1021:$Z$1148,1+$A$1076+Assumptions!$B$82)),IF($H$1076=1,$AA$1076&gt;=INDEX($AA$1021:$AA$1148,1+$A$1076-Assumptions!$B$83),$AA$1076&gt;INDEX($AA$1021:$AA$1148,1+$A$1076+Assumptions!$B$83))),1,0)</f>
        <v>0</v>
      </c>
    </row>
    <row r="1077" customFormat="false" ht="15" hidden="true" customHeight="false" outlineLevel="0" collapsed="false">
      <c r="A1077" s="6" t="n">
        <f aca="false">ROW()-ROW($A$1021)+Assumptions!$B$4</f>
        <v>56</v>
      </c>
      <c r="B1077" s="12" t="n">
        <f aca="false">MOD(QUOTIENT($A$1077,Assumptions!$B$77),2)</f>
        <v>0</v>
      </c>
      <c r="C1077" s="12" t="n">
        <f aca="false">MOD(QUOTIENT($A$1077,Assumptions!$B$78),2)</f>
        <v>1</v>
      </c>
      <c r="D1077" s="12" t="n">
        <f aca="false">MOD(QUOTIENT($A$1077,Assumptions!$B$79),2)</f>
        <v>1</v>
      </c>
      <c r="E1077" s="12" t="n">
        <f aca="false">MOD(QUOTIENT($A$1077,Assumptions!$B$80),2)</f>
        <v>1</v>
      </c>
      <c r="F1077" s="12" t="n">
        <f aca="false">MOD(QUOTIENT($A$1077,Assumptions!$B$81),2)</f>
        <v>0</v>
      </c>
      <c r="G1077" s="12" t="n">
        <f aca="false">MOD(QUOTIENT($A$1077,Assumptions!$B$82),2)</f>
        <v>0</v>
      </c>
      <c r="H1077" s="12" t="n">
        <f aca="false">MOD(QUOTIENT($A$1077,Assumptions!$B$83),2)</f>
        <v>0</v>
      </c>
      <c r="I1077" s="12" t="n">
        <f aca="false">IF($B$1077=1,MIN(Assumptions!$B$67,MAX(Assumptions!$B$4,Assumptions!$B$26-(Assumptions!$B$4))),Assumptions!$B$4)</f>
        <v>0</v>
      </c>
      <c r="J1077" s="12" t="n">
        <f aca="false">IF($C$1077=1,MIN(Assumptions!$B$66,MAX(Assumptions!$B$4,Assumptions!$B$26-($I$1077))),Assumptions!$B$4)</f>
        <v>300000000</v>
      </c>
      <c r="K1077" s="12" t="n">
        <f aca="false">IF($D$1077=1,MIN(Assumptions!$B$61,MAX(Assumptions!$B$4,Assumptions!$B$26-($I$1077+$J$1077))),Assumptions!$B$4)</f>
        <v>100000000</v>
      </c>
      <c r="L1077" s="12" t="n">
        <f aca="false">IF($E$1077=1,MIN(Assumptions!$B$56,MAX(Assumptions!$B$4,Assumptions!$B$26-($I$1077+$J$1077+$K$1077))),Assumptions!$B$4)</f>
        <v>60000000</v>
      </c>
      <c r="M1077" s="12" t="n">
        <f aca="false">IF($F$1077=1,MIN(Assumptions!$B$51,MAX(Assumptions!$B$4,Assumptions!$B$26-($I$1077+$J$1077+$K$1077+$L$1077))),Assumptions!$B$4)</f>
        <v>0</v>
      </c>
      <c r="N1077" s="12" t="n">
        <f aca="false">IF($G$1077=1,MIN(Assumptions!$B$46,MAX(Assumptions!$B$4,Assumptions!$B$26-($I$1077+$J$1077+$K$1077+$L$1077+$M$1077))),Assumptions!$B$4)</f>
        <v>0</v>
      </c>
      <c r="O1077" s="12" t="n">
        <f aca="false">IF($H$1077=1,MIN(Assumptions!$B$41,MAX(Assumptions!$B$4,Assumptions!$B$26-($I$1077+$J$1077+$K$1077+$L$1077+$M$1077+$N$1077))),Assumptions!$B$4)</f>
        <v>0</v>
      </c>
      <c r="P1077" s="12" t="n">
        <f aca="false">$I$1077+$J$1077+$K$1077+$L$1077+$M$1077+$N$1077+$O$1077</f>
        <v>460000000</v>
      </c>
      <c r="Q1077" s="12" t="n">
        <f aca="false">MAX(Assumptions!$B$4,Assumptions!$B$26-$P$1077)</f>
        <v>1540000000</v>
      </c>
      <c r="R1077" s="12" t="n">
        <f aca="false">$J$1010+$O$1010+Assumptions!$B$20+IF($B$1077=0,$D$1010,Assumptions!$B$4)+IF($C$1077=0,$AI$1010,Assumptions!$B$4)+IF($D$1077=0,$AF$1010,Assumptions!$B$4)+IF($E$1077=0,$AC$1010,Assumptions!$B$4)+IF($F$1077=0,$Z$1010,Assumptions!$B$4)+IF($G$1077=0,$W$1010,Assumptions!$B$4)+IF($H$1077=0,$T$1010,Assumptions!$B$4)</f>
        <v>23077780.8981917</v>
      </c>
      <c r="S1077" s="12" t="n">
        <f aca="false">IF($R$1077&gt;Assumptions!$B$4,$Q$1077/$R$1077&gt;Assumptions!$B$13,FALSE())</f>
        <v>1</v>
      </c>
      <c r="T1077" s="12" t="n">
        <f aca="false">IF($S$1077,($Q$1077+Assumptions!$B$14*Assumptions!$B$13)/($R$1077+Assumptions!$B$14),IF($R$1077&gt;Assumptions!$B$4,$Q$1077/$R$1077,Assumptions!$B$4))</f>
        <v>60.3062480728754</v>
      </c>
      <c r="U1077" s="12" t="n">
        <f aca="false">IF($B$1077=1,$I$1077,$D$1010*$T$1077)</f>
        <v>48080245.9619574</v>
      </c>
      <c r="V1077" s="12" t="n">
        <f aca="false">IF($C$1077=1,$J$1077,$AI$1010*$T$1077)</f>
        <v>300000000</v>
      </c>
      <c r="W1077" s="12" t="n">
        <f aca="false">IF($D$1077=1,$K$1077,$AF$1010*$T$1077)</f>
        <v>100000000</v>
      </c>
      <c r="X1077" s="12" t="n">
        <f aca="false">IF($E$1077=1,$L$1077,$AC$1010*$T$1077)</f>
        <v>60000000</v>
      </c>
      <c r="Y1077" s="12" t="n">
        <f aca="false">IF($F$1077=1,$M$1077,$Z$1010*$T$1077)</f>
        <v>180918744.218626</v>
      </c>
      <c r="Z1077" s="12" t="n">
        <f aca="false">IF($G$1077=1,$N$1077,$W$1010*$T$1077)</f>
        <v>301531240.364377</v>
      </c>
      <c r="AA1077" s="12" t="n">
        <f aca="false">IF($H$1077=1,$O$1077,$T$1010*$T$1077)</f>
        <v>301531240.364377</v>
      </c>
      <c r="AB1077" s="12" t="n">
        <f aca="false">($J$1010+$O$1010)*$T$1077</f>
        <v>16916676.2525965</v>
      </c>
      <c r="AC1077" s="12" t="n">
        <f aca="false">Assumptions!$B$20*$T$1077</f>
        <v>542756232.655878</v>
      </c>
      <c r="AD1077" s="12" t="n">
        <f aca="false">IF($S$1077,Assumptions!$B$14*($T$1077-Assumptions!$B$13),Assumptions!$B$4)</f>
        <v>148265620.182188</v>
      </c>
      <c r="AE1077" s="12" t="n">
        <f aca="false">$U$1077+$V$1077+$W$1077+$X$1077+$Y$1077+$Z$1077+$AA$1077+$AB$1077+$AC$1077+$AD$1077</f>
        <v>2000000000</v>
      </c>
      <c r="AF1077" s="12" t="n">
        <f aca="false">IF(AND(IF($B$1077=1,$U$1077&gt;=INDEX($U$1021:$U$1148,1+$A$1077-Assumptions!$B$77),$U$1077&gt;INDEX($U$1021:$U$1148,1+$A$1077+Assumptions!$B$77)),IF($C$1077=1,$V$1077&gt;=INDEX($V$1021:$V$1148,1+$A$1077-Assumptions!$B$78),$V$1077&gt;INDEX($V$1021:$V$1148,1+$A$1077+Assumptions!$B$78)),IF($D$1077=1,$W$1077&gt;=INDEX($W$1021:$W$1148,1+$A$1077-Assumptions!$B$79),$W$1077&gt;INDEX($W$1021:$W$1148,1+$A$1077+Assumptions!$B$79)),IF($E$1077=1,$X$1077&gt;=INDEX($X$1021:$X$1148,1+$A$1077-Assumptions!$B$80),$X$1077&gt;INDEX($X$1021:$X$1148,1+$A$1077+Assumptions!$B$80)),IF($F$1077=1,$Y$1077&gt;=INDEX($Y$1021:$Y$1148,1+$A$1077-Assumptions!$B$81),$Y$1077&gt;INDEX($Y$1021:$Y$1148,1+$A$1077+Assumptions!$B$81)),IF($G$1077=1,$Z$1077&gt;=INDEX($Z$1021:$Z$1148,1+$A$1077-Assumptions!$B$82),$Z$1077&gt;INDEX($Z$1021:$Z$1148,1+$A$1077+Assumptions!$B$82)),IF($H$1077=1,$AA$1077&gt;=INDEX($AA$1021:$AA$1148,1+$A$1077-Assumptions!$B$83),$AA$1077&gt;INDEX($AA$1021:$AA$1148,1+$A$1077+Assumptions!$B$83))),1,0)</f>
        <v>0</v>
      </c>
    </row>
    <row r="1078" customFormat="false" ht="15" hidden="true" customHeight="false" outlineLevel="0" collapsed="false">
      <c r="A1078" s="6" t="n">
        <f aca="false">ROW()-ROW($A$1021)+Assumptions!$B$4</f>
        <v>57</v>
      </c>
      <c r="B1078" s="12" t="n">
        <f aca="false">MOD(QUOTIENT($A$1078,Assumptions!$B$77),2)</f>
        <v>0</v>
      </c>
      <c r="C1078" s="12" t="n">
        <f aca="false">MOD(QUOTIENT($A$1078,Assumptions!$B$78),2)</f>
        <v>1</v>
      </c>
      <c r="D1078" s="12" t="n">
        <f aca="false">MOD(QUOTIENT($A$1078,Assumptions!$B$79),2)</f>
        <v>1</v>
      </c>
      <c r="E1078" s="12" t="n">
        <f aca="false">MOD(QUOTIENT($A$1078,Assumptions!$B$80),2)</f>
        <v>1</v>
      </c>
      <c r="F1078" s="12" t="n">
        <f aca="false">MOD(QUOTIENT($A$1078,Assumptions!$B$81),2)</f>
        <v>0</v>
      </c>
      <c r="G1078" s="12" t="n">
        <f aca="false">MOD(QUOTIENT($A$1078,Assumptions!$B$82),2)</f>
        <v>0</v>
      </c>
      <c r="H1078" s="12" t="n">
        <f aca="false">MOD(QUOTIENT($A$1078,Assumptions!$B$83),2)</f>
        <v>1</v>
      </c>
      <c r="I1078" s="12" t="n">
        <f aca="false">IF($B$1078=1,MIN(Assumptions!$B$67,MAX(Assumptions!$B$4,Assumptions!$B$26-(Assumptions!$B$4))),Assumptions!$B$4)</f>
        <v>0</v>
      </c>
      <c r="J1078" s="12" t="n">
        <f aca="false">IF($C$1078=1,MIN(Assumptions!$B$66,MAX(Assumptions!$B$4,Assumptions!$B$26-($I$1078))),Assumptions!$B$4)</f>
        <v>300000000</v>
      </c>
      <c r="K1078" s="12" t="n">
        <f aca="false">IF($D$1078=1,MIN(Assumptions!$B$61,MAX(Assumptions!$B$4,Assumptions!$B$26-($I$1078+$J$1078))),Assumptions!$B$4)</f>
        <v>100000000</v>
      </c>
      <c r="L1078" s="12" t="n">
        <f aca="false">IF($E$1078=1,MIN(Assumptions!$B$56,MAX(Assumptions!$B$4,Assumptions!$B$26-($I$1078+$J$1078+$K$1078))),Assumptions!$B$4)</f>
        <v>60000000</v>
      </c>
      <c r="M1078" s="12" t="n">
        <f aca="false">IF($F$1078=1,MIN(Assumptions!$B$51,MAX(Assumptions!$B$4,Assumptions!$B$26-($I$1078+$J$1078+$K$1078+$L$1078))),Assumptions!$B$4)</f>
        <v>0</v>
      </c>
      <c r="N1078" s="12" t="n">
        <f aca="false">IF($G$1078=1,MIN(Assumptions!$B$46,MAX(Assumptions!$B$4,Assumptions!$B$26-($I$1078+$J$1078+$K$1078+$L$1078+$M$1078))),Assumptions!$B$4)</f>
        <v>0</v>
      </c>
      <c r="O1078" s="12" t="n">
        <f aca="false">IF($H$1078=1,MIN(Assumptions!$B$41,MAX(Assumptions!$B$4,Assumptions!$B$26-($I$1078+$J$1078+$K$1078+$L$1078+$M$1078+$N$1078))),Assumptions!$B$4)</f>
        <v>5000000</v>
      </c>
      <c r="P1078" s="12" t="n">
        <f aca="false">$I$1078+$J$1078+$K$1078+$L$1078+$M$1078+$N$1078+$O$1078</f>
        <v>465000000</v>
      </c>
      <c r="Q1078" s="12" t="n">
        <f aca="false">MAX(Assumptions!$B$4,Assumptions!$B$26-$P$1078)</f>
        <v>1535000000</v>
      </c>
      <c r="R1078" s="12" t="n">
        <f aca="false">$J$1010+$O$1010+Assumptions!$B$20+IF($B$1078=0,$D$1010,Assumptions!$B$4)+IF($C$1078=0,$AI$1010,Assumptions!$B$4)+IF($D$1078=0,$AF$1010,Assumptions!$B$4)+IF($E$1078=0,$AC$1010,Assumptions!$B$4)+IF($F$1078=0,$Z$1010,Assumptions!$B$4)+IF($G$1078=0,$W$1010,Assumptions!$B$4)+IF($H$1078=0,$T$1010,Assumptions!$B$4)</f>
        <v>18077780.8981917</v>
      </c>
      <c r="S1078" s="12" t="n">
        <f aca="false">IF($R$1078&gt;Assumptions!$B$4,$Q$1078/$R$1078&gt;Assumptions!$B$13,FALSE())</f>
        <v>1</v>
      </c>
      <c r="T1078" s="12" t="n">
        <f aca="false">IF($S$1078,($Q$1078+Assumptions!$B$14*Assumptions!$B$13)/($R$1078+Assumptions!$B$14),IF($R$1078&gt;Assumptions!$B$4,$Q$1078/$R$1078,Assumptions!$B$4))</f>
        <v>74.7165113481751</v>
      </c>
      <c r="U1078" s="12" t="n">
        <f aca="false">IF($B$1078=1,$I$1078,$D$1010*$T$1078)</f>
        <v>59569088.7401671</v>
      </c>
      <c r="V1078" s="12" t="n">
        <f aca="false">IF($C$1078=1,$J$1078,$AI$1010*$T$1078)</f>
        <v>300000000</v>
      </c>
      <c r="W1078" s="12" t="n">
        <f aca="false">IF($D$1078=1,$K$1078,$AF$1010*$T$1078)</f>
        <v>100000000</v>
      </c>
      <c r="X1078" s="12" t="n">
        <f aca="false">IF($E$1078=1,$L$1078,$AC$1010*$T$1078)</f>
        <v>60000000</v>
      </c>
      <c r="Y1078" s="12" t="n">
        <f aca="false">IF($F$1078=1,$M$1078,$Z$1010*$T$1078)</f>
        <v>224149534.044525</v>
      </c>
      <c r="Z1078" s="12" t="n">
        <f aca="false">IF($G$1078=1,$N$1078,$W$1010*$T$1078)</f>
        <v>373582556.740876</v>
      </c>
      <c r="AA1078" s="12" t="n">
        <f aca="false">IF($H$1078=1,$O$1078,$T$1010*$T$1078)</f>
        <v>5000000</v>
      </c>
      <c r="AB1078" s="12" t="n">
        <f aca="false">($J$1010+$O$1010)*$T$1078</f>
        <v>20958939.970418</v>
      </c>
      <c r="AC1078" s="12" t="n">
        <f aca="false">Assumptions!$B$20*$T$1078</f>
        <v>672448602.133576</v>
      </c>
      <c r="AD1078" s="12" t="n">
        <f aca="false">IF($S$1078,Assumptions!$B$14*($T$1078-Assumptions!$B$13),Assumptions!$B$4)</f>
        <v>184291278.370438</v>
      </c>
      <c r="AE1078" s="12" t="n">
        <f aca="false">$U$1078+$V$1078+$W$1078+$X$1078+$Y$1078+$Z$1078+$AA$1078+$AB$1078+$AC$1078+$AD$1078</f>
        <v>2000000000</v>
      </c>
      <c r="AF1078" s="12" t="n">
        <f aca="false">IF(AND(IF($B$1078=1,$U$1078&gt;=INDEX($U$1021:$U$1148,1+$A$1078-Assumptions!$B$77),$U$1078&gt;INDEX($U$1021:$U$1148,1+$A$1078+Assumptions!$B$77)),IF($C$1078=1,$V$1078&gt;=INDEX($V$1021:$V$1148,1+$A$1078-Assumptions!$B$78),$V$1078&gt;INDEX($V$1021:$V$1148,1+$A$1078+Assumptions!$B$78)),IF($D$1078=1,$W$1078&gt;=INDEX($W$1021:$W$1148,1+$A$1078-Assumptions!$B$79),$W$1078&gt;INDEX($W$1021:$W$1148,1+$A$1078+Assumptions!$B$79)),IF($E$1078=1,$X$1078&gt;=INDEX($X$1021:$X$1148,1+$A$1078-Assumptions!$B$80),$X$1078&gt;INDEX($X$1021:$X$1148,1+$A$1078+Assumptions!$B$80)),IF($F$1078=1,$Y$1078&gt;=INDEX($Y$1021:$Y$1148,1+$A$1078-Assumptions!$B$81),$Y$1078&gt;INDEX($Y$1021:$Y$1148,1+$A$1078+Assumptions!$B$81)),IF($G$1078=1,$Z$1078&gt;=INDEX($Z$1021:$Z$1148,1+$A$1078-Assumptions!$B$82),$Z$1078&gt;INDEX($Z$1021:$Z$1148,1+$A$1078+Assumptions!$B$82)),IF($H$1078=1,$AA$1078&gt;=INDEX($AA$1021:$AA$1148,1+$A$1078-Assumptions!$B$83),$AA$1078&gt;INDEX($AA$1021:$AA$1148,1+$A$1078+Assumptions!$B$83))),1,0)</f>
        <v>0</v>
      </c>
    </row>
    <row r="1079" customFormat="false" ht="15" hidden="true" customHeight="false" outlineLevel="0" collapsed="false">
      <c r="A1079" s="6" t="n">
        <f aca="false">ROW()-ROW($A$1021)+Assumptions!$B$4</f>
        <v>58</v>
      </c>
      <c r="B1079" s="12" t="n">
        <f aca="false">MOD(QUOTIENT($A$1079,Assumptions!$B$77),2)</f>
        <v>0</v>
      </c>
      <c r="C1079" s="12" t="n">
        <f aca="false">MOD(QUOTIENT($A$1079,Assumptions!$B$78),2)</f>
        <v>1</v>
      </c>
      <c r="D1079" s="12" t="n">
        <f aca="false">MOD(QUOTIENT($A$1079,Assumptions!$B$79),2)</f>
        <v>1</v>
      </c>
      <c r="E1079" s="12" t="n">
        <f aca="false">MOD(QUOTIENT($A$1079,Assumptions!$B$80),2)</f>
        <v>1</v>
      </c>
      <c r="F1079" s="12" t="n">
        <f aca="false">MOD(QUOTIENT($A$1079,Assumptions!$B$81),2)</f>
        <v>0</v>
      </c>
      <c r="G1079" s="12" t="n">
        <f aca="false">MOD(QUOTIENT($A$1079,Assumptions!$B$82),2)</f>
        <v>1</v>
      </c>
      <c r="H1079" s="12" t="n">
        <f aca="false">MOD(QUOTIENT($A$1079,Assumptions!$B$83),2)</f>
        <v>0</v>
      </c>
      <c r="I1079" s="12" t="n">
        <f aca="false">IF($B$1079=1,MIN(Assumptions!$B$67,MAX(Assumptions!$B$4,Assumptions!$B$26-(Assumptions!$B$4))),Assumptions!$B$4)</f>
        <v>0</v>
      </c>
      <c r="J1079" s="12" t="n">
        <f aca="false">IF($C$1079=1,MIN(Assumptions!$B$66,MAX(Assumptions!$B$4,Assumptions!$B$26-($I$1079))),Assumptions!$B$4)</f>
        <v>300000000</v>
      </c>
      <c r="K1079" s="12" t="n">
        <f aca="false">IF($D$1079=1,MIN(Assumptions!$B$61,MAX(Assumptions!$B$4,Assumptions!$B$26-($I$1079+$J$1079))),Assumptions!$B$4)</f>
        <v>100000000</v>
      </c>
      <c r="L1079" s="12" t="n">
        <f aca="false">IF($E$1079=1,MIN(Assumptions!$B$56,MAX(Assumptions!$B$4,Assumptions!$B$26-($I$1079+$J$1079+$K$1079))),Assumptions!$B$4)</f>
        <v>60000000</v>
      </c>
      <c r="M1079" s="12" t="n">
        <f aca="false">IF($F$1079=1,MIN(Assumptions!$B$51,MAX(Assumptions!$B$4,Assumptions!$B$26-($I$1079+$J$1079+$K$1079+$L$1079))),Assumptions!$B$4)</f>
        <v>0</v>
      </c>
      <c r="N1079" s="12" t="n">
        <f aca="false">IF($G$1079=1,MIN(Assumptions!$B$46,MAX(Assumptions!$B$4,Assumptions!$B$26-($I$1079+$J$1079+$K$1079+$L$1079+$M$1079))),Assumptions!$B$4)</f>
        <v>15000000</v>
      </c>
      <c r="O1079" s="12" t="n">
        <f aca="false">IF($H$1079=1,MIN(Assumptions!$B$41,MAX(Assumptions!$B$4,Assumptions!$B$26-($I$1079+$J$1079+$K$1079+$L$1079+$M$1079+$N$1079))),Assumptions!$B$4)</f>
        <v>0</v>
      </c>
      <c r="P1079" s="12" t="n">
        <f aca="false">$I$1079+$J$1079+$K$1079+$L$1079+$M$1079+$N$1079+$O$1079</f>
        <v>475000000</v>
      </c>
      <c r="Q1079" s="12" t="n">
        <f aca="false">MAX(Assumptions!$B$4,Assumptions!$B$26-$P$1079)</f>
        <v>1525000000</v>
      </c>
      <c r="R1079" s="12" t="n">
        <f aca="false">$J$1010+$O$1010+Assumptions!$B$20+IF($B$1079=0,$D$1010,Assumptions!$B$4)+IF($C$1079=0,$AI$1010,Assumptions!$B$4)+IF($D$1079=0,$AF$1010,Assumptions!$B$4)+IF($E$1079=0,$AC$1010,Assumptions!$B$4)+IF($F$1079=0,$Z$1010,Assumptions!$B$4)+IF($G$1079=0,$W$1010,Assumptions!$B$4)+IF($H$1079=0,$T$1010,Assumptions!$B$4)</f>
        <v>18077780.8981917</v>
      </c>
      <c r="S1079" s="12" t="n">
        <f aca="false">IF($R$1079&gt;Assumptions!$B$4,$Q$1079/$R$1079&gt;Assumptions!$B$13,FALSE())</f>
        <v>1</v>
      </c>
      <c r="T1079" s="12" t="n">
        <f aca="false">IF($S$1079,($Q$1079+Assumptions!$B$14*Assumptions!$B$13)/($R$1079+Assumptions!$B$14),IF($R$1079&gt;Assumptions!$B$4,$Q$1079/$R$1079,Assumptions!$B$4))</f>
        <v>74.2305502987561</v>
      </c>
      <c r="U1079" s="12" t="n">
        <f aca="false">IF($B$1079=1,$I$1079,$D$1010*$T$1079)</f>
        <v>59181647.5125888</v>
      </c>
      <c r="V1079" s="12" t="n">
        <f aca="false">IF($C$1079=1,$J$1079,$AI$1010*$T$1079)</f>
        <v>300000000</v>
      </c>
      <c r="W1079" s="12" t="n">
        <f aca="false">IF($D$1079=1,$K$1079,$AF$1010*$T$1079)</f>
        <v>100000000</v>
      </c>
      <c r="X1079" s="12" t="n">
        <f aca="false">IF($E$1079=1,$L$1079,$AC$1010*$T$1079)</f>
        <v>60000000</v>
      </c>
      <c r="Y1079" s="12" t="n">
        <f aca="false">IF($F$1079=1,$M$1079,$Z$1010*$T$1079)</f>
        <v>222691650.896268</v>
      </c>
      <c r="Z1079" s="12" t="n">
        <f aca="false">IF($G$1079=1,$N$1079,$W$1010*$T$1079)</f>
        <v>15000000</v>
      </c>
      <c r="AA1079" s="12" t="n">
        <f aca="false">IF($H$1079=1,$O$1079,$T$1010*$T$1079)</f>
        <v>371152751.49378</v>
      </c>
      <c r="AB1079" s="12" t="n">
        <f aca="false">($J$1010+$O$1010)*$T$1079</f>
        <v>20822621.6616673</v>
      </c>
      <c r="AC1079" s="12" t="n">
        <f aca="false">Assumptions!$B$20*$T$1079</f>
        <v>668074952.688805</v>
      </c>
      <c r="AD1079" s="12" t="n">
        <f aca="false">IF($S$1079,Assumptions!$B$14*($T$1079-Assumptions!$B$13),Assumptions!$B$4)</f>
        <v>183076375.74689</v>
      </c>
      <c r="AE1079" s="12" t="n">
        <f aca="false">$U$1079+$V$1079+$W$1079+$X$1079+$Y$1079+$Z$1079+$AA$1079+$AB$1079+$AC$1079+$AD$1079</f>
        <v>2000000000</v>
      </c>
      <c r="AF1079" s="12" t="n">
        <f aca="false">IF(AND(IF($B$1079=1,$U$1079&gt;=INDEX($U$1021:$U$1148,1+$A$1079-Assumptions!$B$77),$U$1079&gt;INDEX($U$1021:$U$1148,1+$A$1079+Assumptions!$B$77)),IF($C$1079=1,$V$1079&gt;=INDEX($V$1021:$V$1148,1+$A$1079-Assumptions!$B$78),$V$1079&gt;INDEX($V$1021:$V$1148,1+$A$1079+Assumptions!$B$78)),IF($D$1079=1,$W$1079&gt;=INDEX($W$1021:$W$1148,1+$A$1079-Assumptions!$B$79),$W$1079&gt;INDEX($W$1021:$W$1148,1+$A$1079+Assumptions!$B$79)),IF($E$1079=1,$X$1079&gt;=INDEX($X$1021:$X$1148,1+$A$1079-Assumptions!$B$80),$X$1079&gt;INDEX($X$1021:$X$1148,1+$A$1079+Assumptions!$B$80)),IF($F$1079=1,$Y$1079&gt;=INDEX($Y$1021:$Y$1148,1+$A$1079-Assumptions!$B$81),$Y$1079&gt;INDEX($Y$1021:$Y$1148,1+$A$1079+Assumptions!$B$81)),IF($G$1079=1,$Z$1079&gt;=INDEX($Z$1021:$Z$1148,1+$A$1079-Assumptions!$B$82),$Z$1079&gt;INDEX($Z$1021:$Z$1148,1+$A$1079+Assumptions!$B$82)),IF($H$1079=1,$AA$1079&gt;=INDEX($AA$1021:$AA$1148,1+$A$1079-Assumptions!$B$83),$AA$1079&gt;INDEX($AA$1021:$AA$1148,1+$A$1079+Assumptions!$B$83))),1,0)</f>
        <v>0</v>
      </c>
    </row>
    <row r="1080" customFormat="false" ht="15" hidden="true" customHeight="false" outlineLevel="0" collapsed="false">
      <c r="A1080" s="6" t="n">
        <f aca="false">ROW()-ROW($A$1021)+Assumptions!$B$4</f>
        <v>59</v>
      </c>
      <c r="B1080" s="12" t="n">
        <f aca="false">MOD(QUOTIENT($A$1080,Assumptions!$B$77),2)</f>
        <v>0</v>
      </c>
      <c r="C1080" s="12" t="n">
        <f aca="false">MOD(QUOTIENT($A$1080,Assumptions!$B$78),2)</f>
        <v>1</v>
      </c>
      <c r="D1080" s="12" t="n">
        <f aca="false">MOD(QUOTIENT($A$1080,Assumptions!$B$79),2)</f>
        <v>1</v>
      </c>
      <c r="E1080" s="12" t="n">
        <f aca="false">MOD(QUOTIENT($A$1080,Assumptions!$B$80),2)</f>
        <v>1</v>
      </c>
      <c r="F1080" s="12" t="n">
        <f aca="false">MOD(QUOTIENT($A$1080,Assumptions!$B$81),2)</f>
        <v>0</v>
      </c>
      <c r="G1080" s="12" t="n">
        <f aca="false">MOD(QUOTIENT($A$1080,Assumptions!$B$82),2)</f>
        <v>1</v>
      </c>
      <c r="H1080" s="12" t="n">
        <f aca="false">MOD(QUOTIENT($A$1080,Assumptions!$B$83),2)</f>
        <v>1</v>
      </c>
      <c r="I1080" s="12" t="n">
        <f aca="false">IF($B$1080=1,MIN(Assumptions!$B$67,MAX(Assumptions!$B$4,Assumptions!$B$26-(Assumptions!$B$4))),Assumptions!$B$4)</f>
        <v>0</v>
      </c>
      <c r="J1080" s="12" t="n">
        <f aca="false">IF($C$1080=1,MIN(Assumptions!$B$66,MAX(Assumptions!$B$4,Assumptions!$B$26-($I$1080))),Assumptions!$B$4)</f>
        <v>300000000</v>
      </c>
      <c r="K1080" s="12" t="n">
        <f aca="false">IF($D$1080=1,MIN(Assumptions!$B$61,MAX(Assumptions!$B$4,Assumptions!$B$26-($I$1080+$J$1080))),Assumptions!$B$4)</f>
        <v>100000000</v>
      </c>
      <c r="L1080" s="12" t="n">
        <f aca="false">IF($E$1080=1,MIN(Assumptions!$B$56,MAX(Assumptions!$B$4,Assumptions!$B$26-($I$1080+$J$1080+$K$1080))),Assumptions!$B$4)</f>
        <v>60000000</v>
      </c>
      <c r="M1080" s="12" t="n">
        <f aca="false">IF($F$1080=1,MIN(Assumptions!$B$51,MAX(Assumptions!$B$4,Assumptions!$B$26-($I$1080+$J$1080+$K$1080+$L$1080))),Assumptions!$B$4)</f>
        <v>0</v>
      </c>
      <c r="N1080" s="12" t="n">
        <f aca="false">IF($G$1080=1,MIN(Assumptions!$B$46,MAX(Assumptions!$B$4,Assumptions!$B$26-($I$1080+$J$1080+$K$1080+$L$1080+$M$1080))),Assumptions!$B$4)</f>
        <v>15000000</v>
      </c>
      <c r="O1080" s="12" t="n">
        <f aca="false">IF($H$1080=1,MIN(Assumptions!$B$41,MAX(Assumptions!$B$4,Assumptions!$B$26-($I$1080+$J$1080+$K$1080+$L$1080+$M$1080+$N$1080))),Assumptions!$B$4)</f>
        <v>5000000</v>
      </c>
      <c r="P1080" s="12" t="n">
        <f aca="false">$I$1080+$J$1080+$K$1080+$L$1080+$M$1080+$N$1080+$O$1080</f>
        <v>480000000</v>
      </c>
      <c r="Q1080" s="12" t="n">
        <f aca="false">MAX(Assumptions!$B$4,Assumptions!$B$26-$P$1080)</f>
        <v>1520000000</v>
      </c>
      <c r="R1080" s="12" t="n">
        <f aca="false">$J$1010+$O$1010+Assumptions!$B$20+IF($B$1080=0,$D$1010,Assumptions!$B$4)+IF($C$1080=0,$AI$1010,Assumptions!$B$4)+IF($D$1080=0,$AF$1010,Assumptions!$B$4)+IF($E$1080=0,$AC$1010,Assumptions!$B$4)+IF($F$1080=0,$Z$1010,Assumptions!$B$4)+IF($G$1080=0,$W$1010,Assumptions!$B$4)+IF($H$1080=0,$T$1010,Assumptions!$B$4)</f>
        <v>13077780.8981917</v>
      </c>
      <c r="S1080" s="12" t="n">
        <f aca="false">IF($R$1080&gt;Assumptions!$B$4,$Q$1080/$R$1080&gt;Assumptions!$B$13,FALSE())</f>
        <v>1</v>
      </c>
      <c r="T1080" s="12" t="n">
        <f aca="false">IF($S$1080,($Q$1080+Assumptions!$B$14*Assumptions!$B$13)/($R$1080+Assumptions!$B$14),IF($R$1080&gt;Assumptions!$B$4,$Q$1080/$R$1080,Assumptions!$B$4))</f>
        <v>97.7353584538307</v>
      </c>
      <c r="U1080" s="12" t="n">
        <f aca="false">IF($B$1080=1,$I$1080,$D$1010*$T$1080)</f>
        <v>77921280.5273794</v>
      </c>
      <c r="V1080" s="12" t="n">
        <f aca="false">IF($C$1080=1,$J$1080,$AI$1010*$T$1080)</f>
        <v>300000000</v>
      </c>
      <c r="W1080" s="12" t="n">
        <f aca="false">IF($D$1080=1,$K$1080,$AF$1010*$T$1080)</f>
        <v>100000000</v>
      </c>
      <c r="X1080" s="12" t="n">
        <f aca="false">IF($E$1080=1,$L$1080,$AC$1010*$T$1080)</f>
        <v>60000000</v>
      </c>
      <c r="Y1080" s="12" t="n">
        <f aca="false">IF($F$1080=1,$M$1080,$Z$1010*$T$1080)</f>
        <v>293206075.361492</v>
      </c>
      <c r="Z1080" s="12" t="n">
        <f aca="false">IF($G$1080=1,$N$1080,$W$1010*$T$1080)</f>
        <v>15000000</v>
      </c>
      <c r="AA1080" s="12" t="n">
        <f aca="false">IF($H$1080=1,$O$1080,$T$1010*$T$1080)</f>
        <v>5000000</v>
      </c>
      <c r="AB1080" s="12" t="n">
        <f aca="false">($J$1010+$O$1010)*$T$1080</f>
        <v>27416021.892076</v>
      </c>
      <c r="AC1080" s="12" t="n">
        <f aca="false">Assumptions!$B$20*$T$1080</f>
        <v>879618226.084476</v>
      </c>
      <c r="AD1080" s="12" t="n">
        <f aca="false">IF($S$1080,Assumptions!$B$14*($T$1080-Assumptions!$B$13),Assumptions!$B$4)</f>
        <v>241838396.134577</v>
      </c>
      <c r="AE1080" s="12" t="n">
        <f aca="false">$U$1080+$V$1080+$W$1080+$X$1080+$Y$1080+$Z$1080+$AA$1080+$AB$1080+$AC$1080+$AD$1080</f>
        <v>2000000000</v>
      </c>
      <c r="AF1080" s="12" t="n">
        <f aca="false">IF(AND(IF($B$1080=1,$U$1080&gt;=INDEX($U$1021:$U$1148,1+$A$1080-Assumptions!$B$77),$U$1080&gt;INDEX($U$1021:$U$1148,1+$A$1080+Assumptions!$B$77)),IF($C$1080=1,$V$1080&gt;=INDEX($V$1021:$V$1148,1+$A$1080-Assumptions!$B$78),$V$1080&gt;INDEX($V$1021:$V$1148,1+$A$1080+Assumptions!$B$78)),IF($D$1080=1,$W$1080&gt;=INDEX($W$1021:$W$1148,1+$A$1080-Assumptions!$B$79),$W$1080&gt;INDEX($W$1021:$W$1148,1+$A$1080+Assumptions!$B$79)),IF($E$1080=1,$X$1080&gt;=INDEX($X$1021:$X$1148,1+$A$1080-Assumptions!$B$80),$X$1080&gt;INDEX($X$1021:$X$1148,1+$A$1080+Assumptions!$B$80)),IF($F$1080=1,$Y$1080&gt;=INDEX($Y$1021:$Y$1148,1+$A$1080-Assumptions!$B$81),$Y$1080&gt;INDEX($Y$1021:$Y$1148,1+$A$1080+Assumptions!$B$81)),IF($G$1080=1,$Z$1080&gt;=INDEX($Z$1021:$Z$1148,1+$A$1080-Assumptions!$B$82),$Z$1080&gt;INDEX($Z$1021:$Z$1148,1+$A$1080+Assumptions!$B$82)),IF($H$1080=1,$AA$1080&gt;=INDEX($AA$1021:$AA$1148,1+$A$1080-Assumptions!$B$83),$AA$1080&gt;INDEX($AA$1021:$AA$1148,1+$A$1080+Assumptions!$B$83))),1,0)</f>
        <v>0</v>
      </c>
    </row>
    <row r="1081" customFormat="false" ht="15" hidden="true" customHeight="false" outlineLevel="0" collapsed="false">
      <c r="A1081" s="6" t="n">
        <f aca="false">ROW()-ROW($A$1021)+Assumptions!$B$4</f>
        <v>60</v>
      </c>
      <c r="B1081" s="12" t="n">
        <f aca="false">MOD(QUOTIENT($A$1081,Assumptions!$B$77),2)</f>
        <v>0</v>
      </c>
      <c r="C1081" s="12" t="n">
        <f aca="false">MOD(QUOTIENT($A$1081,Assumptions!$B$78),2)</f>
        <v>1</v>
      </c>
      <c r="D1081" s="12" t="n">
        <f aca="false">MOD(QUOTIENT($A$1081,Assumptions!$B$79),2)</f>
        <v>1</v>
      </c>
      <c r="E1081" s="12" t="n">
        <f aca="false">MOD(QUOTIENT($A$1081,Assumptions!$B$80),2)</f>
        <v>1</v>
      </c>
      <c r="F1081" s="12" t="n">
        <f aca="false">MOD(QUOTIENT($A$1081,Assumptions!$B$81),2)</f>
        <v>1</v>
      </c>
      <c r="G1081" s="12" t="n">
        <f aca="false">MOD(QUOTIENT($A$1081,Assumptions!$B$82),2)</f>
        <v>0</v>
      </c>
      <c r="H1081" s="12" t="n">
        <f aca="false">MOD(QUOTIENT($A$1081,Assumptions!$B$83),2)</f>
        <v>0</v>
      </c>
      <c r="I1081" s="12" t="n">
        <f aca="false">IF($B$1081=1,MIN(Assumptions!$B$67,MAX(Assumptions!$B$4,Assumptions!$B$26-(Assumptions!$B$4))),Assumptions!$B$4)</f>
        <v>0</v>
      </c>
      <c r="J1081" s="12" t="n">
        <f aca="false">IF($C$1081=1,MIN(Assumptions!$B$66,MAX(Assumptions!$B$4,Assumptions!$B$26-($I$1081))),Assumptions!$B$4)</f>
        <v>300000000</v>
      </c>
      <c r="K1081" s="12" t="n">
        <f aca="false">IF($D$1081=1,MIN(Assumptions!$B$61,MAX(Assumptions!$B$4,Assumptions!$B$26-($I$1081+$J$1081))),Assumptions!$B$4)</f>
        <v>100000000</v>
      </c>
      <c r="L1081" s="12" t="n">
        <f aca="false">IF($E$1081=1,MIN(Assumptions!$B$56,MAX(Assumptions!$B$4,Assumptions!$B$26-($I$1081+$J$1081+$K$1081))),Assumptions!$B$4)</f>
        <v>60000000</v>
      </c>
      <c r="M1081" s="12" t="n">
        <f aca="false">IF($F$1081=1,MIN(Assumptions!$B$51,MAX(Assumptions!$B$4,Assumptions!$B$26-($I$1081+$J$1081+$K$1081+$L$1081))),Assumptions!$B$4)</f>
        <v>30000000</v>
      </c>
      <c r="N1081" s="12" t="n">
        <f aca="false">IF($G$1081=1,MIN(Assumptions!$B$46,MAX(Assumptions!$B$4,Assumptions!$B$26-($I$1081+$J$1081+$K$1081+$L$1081+$M$1081))),Assumptions!$B$4)</f>
        <v>0</v>
      </c>
      <c r="O1081" s="12" t="n">
        <f aca="false">IF($H$1081=1,MIN(Assumptions!$B$41,MAX(Assumptions!$B$4,Assumptions!$B$26-($I$1081+$J$1081+$K$1081+$L$1081+$M$1081+$N$1081))),Assumptions!$B$4)</f>
        <v>0</v>
      </c>
      <c r="P1081" s="12" t="n">
        <f aca="false">$I$1081+$J$1081+$K$1081+$L$1081+$M$1081+$N$1081+$O$1081</f>
        <v>490000000</v>
      </c>
      <c r="Q1081" s="12" t="n">
        <f aca="false">MAX(Assumptions!$B$4,Assumptions!$B$26-$P$1081)</f>
        <v>1510000000</v>
      </c>
      <c r="R1081" s="12" t="n">
        <f aca="false">$J$1010+$O$1010+Assumptions!$B$20+IF($B$1081=0,$D$1010,Assumptions!$B$4)+IF($C$1081=0,$AI$1010,Assumptions!$B$4)+IF($D$1081=0,$AF$1010,Assumptions!$B$4)+IF($E$1081=0,$AC$1010,Assumptions!$B$4)+IF($F$1081=0,$Z$1010,Assumptions!$B$4)+IF($G$1081=0,$W$1010,Assumptions!$B$4)+IF($H$1081=0,$T$1010,Assumptions!$B$4)</f>
        <v>20077780.8981917</v>
      </c>
      <c r="S1081" s="12" t="n">
        <f aca="false">IF($R$1081&gt;Assumptions!$B$4,$Q$1081/$R$1081&gt;Assumptions!$B$13,FALSE())</f>
        <v>1</v>
      </c>
      <c r="T1081" s="12" t="n">
        <f aca="false">IF($S$1081,($Q$1081+Assumptions!$B$14*Assumptions!$B$13)/($R$1081+Assumptions!$B$14),IF($R$1081&gt;Assumptions!$B$4,$Q$1081/$R$1081,Assumptions!$B$4))</f>
        <v>66.9906403477031</v>
      </c>
      <c r="U1081" s="12" t="n">
        <f aca="false">IF($B$1081=1,$I$1081,$D$1010*$T$1081)</f>
        <v>53409498.4847069</v>
      </c>
      <c r="V1081" s="12" t="n">
        <f aca="false">IF($C$1081=1,$J$1081,$AI$1010*$T$1081)</f>
        <v>300000000</v>
      </c>
      <c r="W1081" s="12" t="n">
        <f aca="false">IF($D$1081=1,$K$1081,$AF$1010*$T$1081)</f>
        <v>100000000</v>
      </c>
      <c r="X1081" s="12" t="n">
        <f aca="false">IF($E$1081=1,$L$1081,$AC$1010*$T$1081)</f>
        <v>60000000</v>
      </c>
      <c r="Y1081" s="12" t="n">
        <f aca="false">IF($F$1081=1,$M$1081,$Z$1010*$T$1081)</f>
        <v>30000000</v>
      </c>
      <c r="Z1081" s="12" t="n">
        <f aca="false">IF($G$1081=1,$N$1081,$W$1010*$T$1081)</f>
        <v>334953201.738515</v>
      </c>
      <c r="AA1081" s="12" t="n">
        <f aca="false">IF($H$1081=1,$O$1081,$T$1010*$T$1081)</f>
        <v>334953201.738515</v>
      </c>
      <c r="AB1081" s="12" t="n">
        <f aca="false">($J$1010+$O$1010)*$T$1081</f>
        <v>18791734.0396764</v>
      </c>
      <c r="AC1081" s="12" t="n">
        <f aca="false">Assumptions!$B$20*$T$1081</f>
        <v>602915763.129328</v>
      </c>
      <c r="AD1081" s="12" t="n">
        <f aca="false">IF($S$1081,Assumptions!$B$14*($T$1081-Assumptions!$B$13),Assumptions!$B$4)</f>
        <v>164976600.869258</v>
      </c>
      <c r="AE1081" s="12" t="n">
        <f aca="false">$U$1081+$V$1081+$W$1081+$X$1081+$Y$1081+$Z$1081+$AA$1081+$AB$1081+$AC$1081+$AD$1081</f>
        <v>2000000000</v>
      </c>
      <c r="AF1081" s="12" t="n">
        <f aca="false">IF(AND(IF($B$1081=1,$U$1081&gt;=INDEX($U$1021:$U$1148,1+$A$1081-Assumptions!$B$77),$U$1081&gt;INDEX($U$1021:$U$1148,1+$A$1081+Assumptions!$B$77)),IF($C$1081=1,$V$1081&gt;=INDEX($V$1021:$V$1148,1+$A$1081-Assumptions!$B$78),$V$1081&gt;INDEX($V$1021:$V$1148,1+$A$1081+Assumptions!$B$78)),IF($D$1081=1,$W$1081&gt;=INDEX($W$1021:$W$1148,1+$A$1081-Assumptions!$B$79),$W$1081&gt;INDEX($W$1021:$W$1148,1+$A$1081+Assumptions!$B$79)),IF($E$1081=1,$X$1081&gt;=INDEX($X$1021:$X$1148,1+$A$1081-Assumptions!$B$80),$X$1081&gt;INDEX($X$1021:$X$1148,1+$A$1081+Assumptions!$B$80)),IF($F$1081=1,$Y$1081&gt;=INDEX($Y$1021:$Y$1148,1+$A$1081-Assumptions!$B$81),$Y$1081&gt;INDEX($Y$1021:$Y$1148,1+$A$1081+Assumptions!$B$81)),IF($G$1081=1,$Z$1081&gt;=INDEX($Z$1021:$Z$1148,1+$A$1081-Assumptions!$B$82),$Z$1081&gt;INDEX($Z$1021:$Z$1148,1+$A$1081+Assumptions!$B$82)),IF($H$1081=1,$AA$1081&gt;=INDEX($AA$1021:$AA$1148,1+$A$1081-Assumptions!$B$83),$AA$1081&gt;INDEX($AA$1021:$AA$1148,1+$A$1081+Assumptions!$B$83))),1,0)</f>
        <v>0</v>
      </c>
    </row>
    <row r="1082" customFormat="false" ht="15" hidden="true" customHeight="false" outlineLevel="0" collapsed="false">
      <c r="A1082" s="6" t="n">
        <f aca="false">ROW()-ROW($A$1021)+Assumptions!$B$4</f>
        <v>61</v>
      </c>
      <c r="B1082" s="12" t="n">
        <f aca="false">MOD(QUOTIENT($A$1082,Assumptions!$B$77),2)</f>
        <v>0</v>
      </c>
      <c r="C1082" s="12" t="n">
        <f aca="false">MOD(QUOTIENT($A$1082,Assumptions!$B$78),2)</f>
        <v>1</v>
      </c>
      <c r="D1082" s="12" t="n">
        <f aca="false">MOD(QUOTIENT($A$1082,Assumptions!$B$79),2)</f>
        <v>1</v>
      </c>
      <c r="E1082" s="12" t="n">
        <f aca="false">MOD(QUOTIENT($A$1082,Assumptions!$B$80),2)</f>
        <v>1</v>
      </c>
      <c r="F1082" s="12" t="n">
        <f aca="false">MOD(QUOTIENT($A$1082,Assumptions!$B$81),2)</f>
        <v>1</v>
      </c>
      <c r="G1082" s="12" t="n">
        <f aca="false">MOD(QUOTIENT($A$1082,Assumptions!$B$82),2)</f>
        <v>0</v>
      </c>
      <c r="H1082" s="12" t="n">
        <f aca="false">MOD(QUOTIENT($A$1082,Assumptions!$B$83),2)</f>
        <v>1</v>
      </c>
      <c r="I1082" s="12" t="n">
        <f aca="false">IF($B$1082=1,MIN(Assumptions!$B$67,MAX(Assumptions!$B$4,Assumptions!$B$26-(Assumptions!$B$4))),Assumptions!$B$4)</f>
        <v>0</v>
      </c>
      <c r="J1082" s="12" t="n">
        <f aca="false">IF($C$1082=1,MIN(Assumptions!$B$66,MAX(Assumptions!$B$4,Assumptions!$B$26-($I$1082))),Assumptions!$B$4)</f>
        <v>300000000</v>
      </c>
      <c r="K1082" s="12" t="n">
        <f aca="false">IF($D$1082=1,MIN(Assumptions!$B$61,MAX(Assumptions!$B$4,Assumptions!$B$26-($I$1082+$J$1082))),Assumptions!$B$4)</f>
        <v>100000000</v>
      </c>
      <c r="L1082" s="12" t="n">
        <f aca="false">IF($E$1082=1,MIN(Assumptions!$B$56,MAX(Assumptions!$B$4,Assumptions!$B$26-($I$1082+$J$1082+$K$1082))),Assumptions!$B$4)</f>
        <v>60000000</v>
      </c>
      <c r="M1082" s="12" t="n">
        <f aca="false">IF($F$1082=1,MIN(Assumptions!$B$51,MAX(Assumptions!$B$4,Assumptions!$B$26-($I$1082+$J$1082+$K$1082+$L$1082))),Assumptions!$B$4)</f>
        <v>30000000</v>
      </c>
      <c r="N1082" s="12" t="n">
        <f aca="false">IF($G$1082=1,MIN(Assumptions!$B$46,MAX(Assumptions!$B$4,Assumptions!$B$26-($I$1082+$J$1082+$K$1082+$L$1082+$M$1082))),Assumptions!$B$4)</f>
        <v>0</v>
      </c>
      <c r="O1082" s="12" t="n">
        <f aca="false">IF($H$1082=1,MIN(Assumptions!$B$41,MAX(Assumptions!$B$4,Assumptions!$B$26-($I$1082+$J$1082+$K$1082+$L$1082+$M$1082+$N$1082))),Assumptions!$B$4)</f>
        <v>5000000</v>
      </c>
      <c r="P1082" s="12" t="n">
        <f aca="false">$I$1082+$J$1082+$K$1082+$L$1082+$M$1082+$N$1082+$O$1082</f>
        <v>495000000</v>
      </c>
      <c r="Q1082" s="12" t="n">
        <f aca="false">MAX(Assumptions!$B$4,Assumptions!$B$26-$P$1082)</f>
        <v>1505000000</v>
      </c>
      <c r="R1082" s="12" t="n">
        <f aca="false">$J$1010+$O$1010+Assumptions!$B$20+IF($B$1082=0,$D$1010,Assumptions!$B$4)+IF($C$1082=0,$AI$1010,Assumptions!$B$4)+IF($D$1082=0,$AF$1010,Assumptions!$B$4)+IF($E$1082=0,$AC$1010,Assumptions!$B$4)+IF($F$1082=0,$Z$1010,Assumptions!$B$4)+IF($G$1082=0,$W$1010,Assumptions!$B$4)+IF($H$1082=0,$T$1010,Assumptions!$B$4)</f>
        <v>15077780.8981917</v>
      </c>
      <c r="S1082" s="12" t="n">
        <f aca="false">IF($R$1082&gt;Assumptions!$B$4,$Q$1082/$R$1082&gt;Assumptions!$B$13,FALSE())</f>
        <v>1</v>
      </c>
      <c r="T1082" s="12" t="n">
        <f aca="false">IF($S$1082,($Q$1082+Assumptions!$B$14*Assumptions!$B$13)/($R$1082+Assumptions!$B$14),IF($R$1082&gt;Assumptions!$B$4,$Q$1082/$R$1082,Assumptions!$B$4))</f>
        <v>85.7616788337079</v>
      </c>
      <c r="U1082" s="12" t="n">
        <f aca="false">IF($B$1082=1,$I$1082,$D$1010*$T$1082)</f>
        <v>68375048.095385</v>
      </c>
      <c r="V1082" s="12" t="n">
        <f aca="false">IF($C$1082=1,$J$1082,$AI$1010*$T$1082)</f>
        <v>300000000</v>
      </c>
      <c r="W1082" s="12" t="n">
        <f aca="false">IF($D$1082=1,$K$1082,$AF$1010*$T$1082)</f>
        <v>100000000</v>
      </c>
      <c r="X1082" s="12" t="n">
        <f aca="false">IF($E$1082=1,$L$1082,$AC$1010*$T$1082)</f>
        <v>60000000</v>
      </c>
      <c r="Y1082" s="12" t="n">
        <f aca="false">IF($F$1082=1,$M$1082,$Z$1010*$T$1082)</f>
        <v>30000000</v>
      </c>
      <c r="Z1082" s="12" t="n">
        <f aca="false">IF($G$1082=1,$N$1082,$W$1010*$T$1082)</f>
        <v>428808394.168539</v>
      </c>
      <c r="AA1082" s="12" t="n">
        <f aca="false">IF($H$1082=1,$O$1082,$T$1010*$T$1082)</f>
        <v>5000000</v>
      </c>
      <c r="AB1082" s="12" t="n">
        <f aca="false">($J$1010+$O$1010)*$T$1082</f>
        <v>24057251.1484351</v>
      </c>
      <c r="AC1082" s="12" t="n">
        <f aca="false">Assumptions!$B$20*$T$1082</f>
        <v>771855109.503371</v>
      </c>
      <c r="AD1082" s="12" t="n">
        <f aca="false">IF($S$1082,Assumptions!$B$14*($T$1082-Assumptions!$B$13),Assumptions!$B$4)</f>
        <v>211904197.08427</v>
      </c>
      <c r="AE1082" s="12" t="n">
        <f aca="false">$U$1082+$V$1082+$W$1082+$X$1082+$Y$1082+$Z$1082+$AA$1082+$AB$1082+$AC$1082+$AD$1082</f>
        <v>2000000000</v>
      </c>
      <c r="AF1082" s="12" t="n">
        <f aca="false">IF(AND(IF($B$1082=1,$U$1082&gt;=INDEX($U$1021:$U$1148,1+$A$1082-Assumptions!$B$77),$U$1082&gt;INDEX($U$1021:$U$1148,1+$A$1082+Assumptions!$B$77)),IF($C$1082=1,$V$1082&gt;=INDEX($V$1021:$V$1148,1+$A$1082-Assumptions!$B$78),$V$1082&gt;INDEX($V$1021:$V$1148,1+$A$1082+Assumptions!$B$78)),IF($D$1082=1,$W$1082&gt;=INDEX($W$1021:$W$1148,1+$A$1082-Assumptions!$B$79),$W$1082&gt;INDEX($W$1021:$W$1148,1+$A$1082+Assumptions!$B$79)),IF($E$1082=1,$X$1082&gt;=INDEX($X$1021:$X$1148,1+$A$1082-Assumptions!$B$80),$X$1082&gt;INDEX($X$1021:$X$1148,1+$A$1082+Assumptions!$B$80)),IF($F$1082=1,$Y$1082&gt;=INDEX($Y$1021:$Y$1148,1+$A$1082-Assumptions!$B$81),$Y$1082&gt;INDEX($Y$1021:$Y$1148,1+$A$1082+Assumptions!$B$81)),IF($G$1082=1,$Z$1082&gt;=INDEX($Z$1021:$Z$1148,1+$A$1082-Assumptions!$B$82),$Z$1082&gt;INDEX($Z$1021:$Z$1148,1+$A$1082+Assumptions!$B$82)),IF($H$1082=1,$AA$1082&gt;=INDEX($AA$1021:$AA$1148,1+$A$1082-Assumptions!$B$83),$AA$1082&gt;INDEX($AA$1021:$AA$1148,1+$A$1082+Assumptions!$B$83))),1,0)</f>
        <v>0</v>
      </c>
    </row>
    <row r="1083" customFormat="false" ht="15" hidden="true" customHeight="false" outlineLevel="0" collapsed="false">
      <c r="A1083" s="6" t="n">
        <f aca="false">ROW()-ROW($A$1021)+Assumptions!$B$4</f>
        <v>62</v>
      </c>
      <c r="B1083" s="12" t="n">
        <f aca="false">MOD(QUOTIENT($A$1083,Assumptions!$B$77),2)</f>
        <v>0</v>
      </c>
      <c r="C1083" s="12" t="n">
        <f aca="false">MOD(QUOTIENT($A$1083,Assumptions!$B$78),2)</f>
        <v>1</v>
      </c>
      <c r="D1083" s="12" t="n">
        <f aca="false">MOD(QUOTIENT($A$1083,Assumptions!$B$79),2)</f>
        <v>1</v>
      </c>
      <c r="E1083" s="12" t="n">
        <f aca="false">MOD(QUOTIENT($A$1083,Assumptions!$B$80),2)</f>
        <v>1</v>
      </c>
      <c r="F1083" s="12" t="n">
        <f aca="false">MOD(QUOTIENT($A$1083,Assumptions!$B$81),2)</f>
        <v>1</v>
      </c>
      <c r="G1083" s="12" t="n">
        <f aca="false">MOD(QUOTIENT($A$1083,Assumptions!$B$82),2)</f>
        <v>1</v>
      </c>
      <c r="H1083" s="12" t="n">
        <f aca="false">MOD(QUOTIENT($A$1083,Assumptions!$B$83),2)</f>
        <v>0</v>
      </c>
      <c r="I1083" s="12" t="n">
        <f aca="false">IF($B$1083=1,MIN(Assumptions!$B$67,MAX(Assumptions!$B$4,Assumptions!$B$26-(Assumptions!$B$4))),Assumptions!$B$4)</f>
        <v>0</v>
      </c>
      <c r="J1083" s="12" t="n">
        <f aca="false">IF($C$1083=1,MIN(Assumptions!$B$66,MAX(Assumptions!$B$4,Assumptions!$B$26-($I$1083))),Assumptions!$B$4)</f>
        <v>300000000</v>
      </c>
      <c r="K1083" s="12" t="n">
        <f aca="false">IF($D$1083=1,MIN(Assumptions!$B$61,MAX(Assumptions!$B$4,Assumptions!$B$26-($I$1083+$J$1083))),Assumptions!$B$4)</f>
        <v>100000000</v>
      </c>
      <c r="L1083" s="12" t="n">
        <f aca="false">IF($E$1083=1,MIN(Assumptions!$B$56,MAX(Assumptions!$B$4,Assumptions!$B$26-($I$1083+$J$1083+$K$1083))),Assumptions!$B$4)</f>
        <v>60000000</v>
      </c>
      <c r="M1083" s="12" t="n">
        <f aca="false">IF($F$1083=1,MIN(Assumptions!$B$51,MAX(Assumptions!$B$4,Assumptions!$B$26-($I$1083+$J$1083+$K$1083+$L$1083))),Assumptions!$B$4)</f>
        <v>30000000</v>
      </c>
      <c r="N1083" s="12" t="n">
        <f aca="false">IF($G$1083=1,MIN(Assumptions!$B$46,MAX(Assumptions!$B$4,Assumptions!$B$26-($I$1083+$J$1083+$K$1083+$L$1083+$M$1083))),Assumptions!$B$4)</f>
        <v>15000000</v>
      </c>
      <c r="O1083" s="12" t="n">
        <f aca="false">IF($H$1083=1,MIN(Assumptions!$B$41,MAX(Assumptions!$B$4,Assumptions!$B$26-($I$1083+$J$1083+$K$1083+$L$1083+$M$1083+$N$1083))),Assumptions!$B$4)</f>
        <v>0</v>
      </c>
      <c r="P1083" s="12" t="n">
        <f aca="false">$I$1083+$J$1083+$K$1083+$L$1083+$M$1083+$N$1083+$O$1083</f>
        <v>505000000</v>
      </c>
      <c r="Q1083" s="12" t="n">
        <f aca="false">MAX(Assumptions!$B$4,Assumptions!$B$26-$P$1083)</f>
        <v>1495000000</v>
      </c>
      <c r="R1083" s="12" t="n">
        <f aca="false">$J$1010+$O$1010+Assumptions!$B$20+IF($B$1083=0,$D$1010,Assumptions!$B$4)+IF($C$1083=0,$AI$1010,Assumptions!$B$4)+IF($D$1083=0,$AF$1010,Assumptions!$B$4)+IF($E$1083=0,$AC$1010,Assumptions!$B$4)+IF($F$1083=0,$Z$1010,Assumptions!$B$4)+IF($G$1083=0,$W$1010,Assumptions!$B$4)+IF($H$1083=0,$T$1010,Assumptions!$B$4)</f>
        <v>15077780.8981917</v>
      </c>
      <c r="S1083" s="12" t="n">
        <f aca="false">IF($R$1083&gt;Assumptions!$B$4,$Q$1083/$R$1083&gt;Assumptions!$B$13,FALSE())</f>
        <v>1</v>
      </c>
      <c r="T1083" s="12" t="n">
        <f aca="false">IF($S$1083,($Q$1083+Assumptions!$B$14*Assumptions!$B$13)/($R$1083+Assumptions!$B$14),IF($R$1083&gt;Assumptions!$B$4,$Q$1083/$R$1083,Assumptions!$B$4))</f>
        <v>85.192778808277</v>
      </c>
      <c r="U1083" s="12" t="n">
        <f aca="false">IF($B$1083=1,$I$1083,$D$1010*$T$1083)</f>
        <v>67921482.27054</v>
      </c>
      <c r="V1083" s="12" t="n">
        <f aca="false">IF($C$1083=1,$J$1083,$AI$1010*$T$1083)</f>
        <v>300000000</v>
      </c>
      <c r="W1083" s="12" t="n">
        <f aca="false">IF($D$1083=1,$K$1083,$AF$1010*$T$1083)</f>
        <v>100000000</v>
      </c>
      <c r="X1083" s="12" t="n">
        <f aca="false">IF($E$1083=1,$L$1083,$AC$1010*$T$1083)</f>
        <v>60000000</v>
      </c>
      <c r="Y1083" s="12" t="n">
        <f aca="false">IF($F$1083=1,$M$1083,$Z$1010*$T$1083)</f>
        <v>30000000</v>
      </c>
      <c r="Z1083" s="12" t="n">
        <f aca="false">IF($G$1083=1,$N$1083,$W$1010*$T$1083)</f>
        <v>15000000</v>
      </c>
      <c r="AA1083" s="12" t="n">
        <f aca="false">IF($H$1083=1,$O$1083,$T$1010*$T$1083)</f>
        <v>425963894.041385</v>
      </c>
      <c r="AB1083" s="12" t="n">
        <f aca="false">($J$1010+$O$1010)*$T$1083</f>
        <v>23897667.3928899</v>
      </c>
      <c r="AC1083" s="12" t="n">
        <f aca="false">Assumptions!$B$20*$T$1083</f>
        <v>766735009.274493</v>
      </c>
      <c r="AD1083" s="12" t="n">
        <f aca="false">IF($S$1083,Assumptions!$B$14*($T$1083-Assumptions!$B$13),Assumptions!$B$4)</f>
        <v>210481947.020692</v>
      </c>
      <c r="AE1083" s="12" t="n">
        <f aca="false">$U$1083+$V$1083+$W$1083+$X$1083+$Y$1083+$Z$1083+$AA$1083+$AB$1083+$AC$1083+$AD$1083</f>
        <v>2000000000</v>
      </c>
      <c r="AF1083" s="12" t="n">
        <f aca="false">IF(AND(IF($B$1083=1,$U$1083&gt;=INDEX($U$1021:$U$1148,1+$A$1083-Assumptions!$B$77),$U$1083&gt;INDEX($U$1021:$U$1148,1+$A$1083+Assumptions!$B$77)),IF($C$1083=1,$V$1083&gt;=INDEX($V$1021:$V$1148,1+$A$1083-Assumptions!$B$78),$V$1083&gt;INDEX($V$1021:$V$1148,1+$A$1083+Assumptions!$B$78)),IF($D$1083=1,$W$1083&gt;=INDEX($W$1021:$W$1148,1+$A$1083-Assumptions!$B$79),$W$1083&gt;INDEX($W$1021:$W$1148,1+$A$1083+Assumptions!$B$79)),IF($E$1083=1,$X$1083&gt;=INDEX($X$1021:$X$1148,1+$A$1083-Assumptions!$B$80),$X$1083&gt;INDEX($X$1021:$X$1148,1+$A$1083+Assumptions!$B$80)),IF($F$1083=1,$Y$1083&gt;=INDEX($Y$1021:$Y$1148,1+$A$1083-Assumptions!$B$81),$Y$1083&gt;INDEX($Y$1021:$Y$1148,1+$A$1083+Assumptions!$B$81)),IF($G$1083=1,$Z$1083&gt;=INDEX($Z$1021:$Z$1148,1+$A$1083-Assumptions!$B$82),$Z$1083&gt;INDEX($Z$1021:$Z$1148,1+$A$1083+Assumptions!$B$82)),IF($H$1083=1,$AA$1083&gt;=INDEX($AA$1021:$AA$1148,1+$A$1083-Assumptions!$B$83),$AA$1083&gt;INDEX($AA$1021:$AA$1148,1+$A$1083+Assumptions!$B$83))),1,0)</f>
        <v>0</v>
      </c>
    </row>
    <row r="1084" customFormat="false" ht="15" hidden="true" customHeight="false" outlineLevel="0" collapsed="false">
      <c r="A1084" s="6" t="n">
        <f aca="false">ROW()-ROW($A$1021)+Assumptions!$B$4</f>
        <v>63</v>
      </c>
      <c r="B1084" s="12" t="n">
        <f aca="false">MOD(QUOTIENT($A$1084,Assumptions!$B$77),2)</f>
        <v>0</v>
      </c>
      <c r="C1084" s="12" t="n">
        <f aca="false">MOD(QUOTIENT($A$1084,Assumptions!$B$78),2)</f>
        <v>1</v>
      </c>
      <c r="D1084" s="12" t="n">
        <f aca="false">MOD(QUOTIENT($A$1084,Assumptions!$B$79),2)</f>
        <v>1</v>
      </c>
      <c r="E1084" s="12" t="n">
        <f aca="false">MOD(QUOTIENT($A$1084,Assumptions!$B$80),2)</f>
        <v>1</v>
      </c>
      <c r="F1084" s="12" t="n">
        <f aca="false">MOD(QUOTIENT($A$1084,Assumptions!$B$81),2)</f>
        <v>1</v>
      </c>
      <c r="G1084" s="12" t="n">
        <f aca="false">MOD(QUOTIENT($A$1084,Assumptions!$B$82),2)</f>
        <v>1</v>
      </c>
      <c r="H1084" s="12" t="n">
        <f aca="false">MOD(QUOTIENT($A$1084,Assumptions!$B$83),2)</f>
        <v>1</v>
      </c>
      <c r="I1084" s="12" t="n">
        <f aca="false">IF($B$1084=1,MIN(Assumptions!$B$67,MAX(Assumptions!$B$4,Assumptions!$B$26-(Assumptions!$B$4))),Assumptions!$B$4)</f>
        <v>0</v>
      </c>
      <c r="J1084" s="12" t="n">
        <f aca="false">IF($C$1084=1,MIN(Assumptions!$B$66,MAX(Assumptions!$B$4,Assumptions!$B$26-($I$1084))),Assumptions!$B$4)</f>
        <v>300000000</v>
      </c>
      <c r="K1084" s="12" t="n">
        <f aca="false">IF($D$1084=1,MIN(Assumptions!$B$61,MAX(Assumptions!$B$4,Assumptions!$B$26-($I$1084+$J$1084))),Assumptions!$B$4)</f>
        <v>100000000</v>
      </c>
      <c r="L1084" s="12" t="n">
        <f aca="false">IF($E$1084=1,MIN(Assumptions!$B$56,MAX(Assumptions!$B$4,Assumptions!$B$26-($I$1084+$J$1084+$K$1084))),Assumptions!$B$4)</f>
        <v>60000000</v>
      </c>
      <c r="M1084" s="12" t="n">
        <f aca="false">IF($F$1084=1,MIN(Assumptions!$B$51,MAX(Assumptions!$B$4,Assumptions!$B$26-($I$1084+$J$1084+$K$1084+$L$1084))),Assumptions!$B$4)</f>
        <v>30000000</v>
      </c>
      <c r="N1084" s="12" t="n">
        <f aca="false">IF($G$1084=1,MIN(Assumptions!$B$46,MAX(Assumptions!$B$4,Assumptions!$B$26-($I$1084+$J$1084+$K$1084+$L$1084+$M$1084))),Assumptions!$B$4)</f>
        <v>15000000</v>
      </c>
      <c r="O1084" s="12" t="n">
        <f aca="false">IF($H$1084=1,MIN(Assumptions!$B$41,MAX(Assumptions!$B$4,Assumptions!$B$26-($I$1084+$J$1084+$K$1084+$L$1084+$M$1084+$N$1084))),Assumptions!$B$4)</f>
        <v>5000000</v>
      </c>
      <c r="P1084" s="12" t="n">
        <f aca="false">$I$1084+$J$1084+$K$1084+$L$1084+$M$1084+$N$1084+$O$1084</f>
        <v>510000000</v>
      </c>
      <c r="Q1084" s="12" t="n">
        <f aca="false">MAX(Assumptions!$B$4,Assumptions!$B$26-$P$1084)</f>
        <v>1490000000</v>
      </c>
      <c r="R1084" s="12" t="n">
        <f aca="false">$J$1010+$O$1010+Assumptions!$B$20+IF($B$1084=0,$D$1010,Assumptions!$B$4)+IF($C$1084=0,$AI$1010,Assumptions!$B$4)+IF($D$1084=0,$AF$1010,Assumptions!$B$4)+IF($E$1084=0,$AC$1010,Assumptions!$B$4)+IF($F$1084=0,$Z$1010,Assumptions!$B$4)+IF($G$1084=0,$W$1010,Assumptions!$B$4)+IF($H$1084=0,$T$1010,Assumptions!$B$4)</f>
        <v>10077780.8981917</v>
      </c>
      <c r="S1084" s="12" t="n">
        <f aca="false">IF($R$1084&gt;Assumptions!$B$4,$Q$1084/$R$1084&gt;Assumptions!$B$13,FALSE())</f>
        <v>1</v>
      </c>
      <c r="T1084" s="12" t="n">
        <f aca="false">IF($S$1084,($Q$1084+Assumptions!$B$14*Assumptions!$B$13)/($R$1084+Assumptions!$B$14),IF($R$1084&gt;Assumptions!$B$4,$Q$1084/$R$1084,Assumptions!$B$4))</f>
        <v>118.661631338687</v>
      </c>
      <c r="U1084" s="12" t="n">
        <f aca="false">IF($B$1084=1,$I$1084,$D$1010*$T$1084)</f>
        <v>94605129.7059105</v>
      </c>
      <c r="V1084" s="12" t="n">
        <f aca="false">IF($C$1084=1,$J$1084,$AI$1010*$T$1084)</f>
        <v>300000000</v>
      </c>
      <c r="W1084" s="12" t="n">
        <f aca="false">IF($D$1084=1,$K$1084,$AF$1010*$T$1084)</f>
        <v>100000000</v>
      </c>
      <c r="X1084" s="12" t="n">
        <f aca="false">IF($E$1084=1,$L$1084,$AC$1010*$T$1084)</f>
        <v>60000000</v>
      </c>
      <c r="Y1084" s="12" t="n">
        <f aca="false">IF($F$1084=1,$M$1084,$Z$1010*$T$1084)</f>
        <v>30000000</v>
      </c>
      <c r="Z1084" s="12" t="n">
        <f aca="false">IF($G$1084=1,$N$1084,$W$1010*$T$1084)</f>
        <v>15000000</v>
      </c>
      <c r="AA1084" s="12" t="n">
        <f aca="false">IF($H$1084=1,$O$1084,$T$1010*$T$1084)</f>
        <v>5000000</v>
      </c>
      <c r="AB1084" s="12" t="n">
        <f aca="false">($J$1010+$O$1010)*$T$1084</f>
        <v>33286109.8991896</v>
      </c>
      <c r="AC1084" s="12" t="n">
        <f aca="false">Assumptions!$B$20*$T$1084</f>
        <v>1067954682.04818</v>
      </c>
      <c r="AD1084" s="12" t="n">
        <f aca="false">IF($S$1084,Assumptions!$B$14*($T$1084-Assumptions!$B$13),Assumptions!$B$4)</f>
        <v>294154078.346717</v>
      </c>
      <c r="AE1084" s="12" t="n">
        <f aca="false">$U$1084+$V$1084+$W$1084+$X$1084+$Y$1084+$Z$1084+$AA$1084+$AB$1084+$AC$1084+$AD$1084</f>
        <v>2000000000</v>
      </c>
      <c r="AF1084" s="12" t="n">
        <f aca="false">IF(AND(IF($B$1084=1,$U$1084&gt;=INDEX($U$1021:$U$1148,1+$A$1084-Assumptions!$B$77),$U$1084&gt;INDEX($U$1021:$U$1148,1+$A$1084+Assumptions!$B$77)),IF($C$1084=1,$V$1084&gt;=INDEX($V$1021:$V$1148,1+$A$1084-Assumptions!$B$78),$V$1084&gt;INDEX($V$1021:$V$1148,1+$A$1084+Assumptions!$B$78)),IF($D$1084=1,$W$1084&gt;=INDEX($W$1021:$W$1148,1+$A$1084-Assumptions!$B$79),$W$1084&gt;INDEX($W$1021:$W$1148,1+$A$1084+Assumptions!$B$79)),IF($E$1084=1,$X$1084&gt;=INDEX($X$1021:$X$1148,1+$A$1084-Assumptions!$B$80),$X$1084&gt;INDEX($X$1021:$X$1148,1+$A$1084+Assumptions!$B$80)),IF($F$1084=1,$Y$1084&gt;=INDEX($Y$1021:$Y$1148,1+$A$1084-Assumptions!$B$81),$Y$1084&gt;INDEX($Y$1021:$Y$1148,1+$A$1084+Assumptions!$B$81)),IF($G$1084=1,$Z$1084&gt;=INDEX($Z$1021:$Z$1148,1+$A$1084-Assumptions!$B$82),$Z$1084&gt;INDEX($Z$1021:$Z$1148,1+$A$1084+Assumptions!$B$82)),IF($H$1084=1,$AA$1084&gt;=INDEX($AA$1021:$AA$1148,1+$A$1084-Assumptions!$B$83),$AA$1084&gt;INDEX($AA$1021:$AA$1148,1+$A$1084+Assumptions!$B$83))),1,0)</f>
        <v>0</v>
      </c>
    </row>
    <row r="1085" customFormat="false" ht="15" hidden="true" customHeight="false" outlineLevel="0" collapsed="false">
      <c r="A1085" s="6" t="n">
        <f aca="false">ROW()-ROW($A$1021)+Assumptions!$B$4</f>
        <v>64</v>
      </c>
      <c r="B1085" s="12" t="n">
        <f aca="false">MOD(QUOTIENT($A$1085,Assumptions!$B$77),2)</f>
        <v>1</v>
      </c>
      <c r="C1085" s="12" t="n">
        <f aca="false">MOD(QUOTIENT($A$1085,Assumptions!$B$78),2)</f>
        <v>0</v>
      </c>
      <c r="D1085" s="12" t="n">
        <f aca="false">MOD(QUOTIENT($A$1085,Assumptions!$B$79),2)</f>
        <v>0</v>
      </c>
      <c r="E1085" s="12" t="n">
        <f aca="false">MOD(QUOTIENT($A$1085,Assumptions!$B$80),2)</f>
        <v>0</v>
      </c>
      <c r="F1085" s="12" t="n">
        <f aca="false">MOD(QUOTIENT($A$1085,Assumptions!$B$81),2)</f>
        <v>0</v>
      </c>
      <c r="G1085" s="12" t="n">
        <f aca="false">MOD(QUOTIENT($A$1085,Assumptions!$B$82),2)</f>
        <v>0</v>
      </c>
      <c r="H1085" s="12" t="n">
        <f aca="false">MOD(QUOTIENT($A$1085,Assumptions!$B$83),2)</f>
        <v>0</v>
      </c>
      <c r="I1085" s="12" t="n">
        <f aca="false">IF($B$1085=1,MIN(Assumptions!$B$67,MAX(Assumptions!$B$4,Assumptions!$B$26-(Assumptions!$B$4))),Assumptions!$B$4)</f>
        <v>30000000</v>
      </c>
      <c r="J1085" s="12" t="n">
        <f aca="false">IF($C$1085=1,MIN(Assumptions!$B$66,MAX(Assumptions!$B$4,Assumptions!$B$26-($I$1085))),Assumptions!$B$4)</f>
        <v>0</v>
      </c>
      <c r="K1085" s="12" t="n">
        <f aca="false">IF($D$1085=1,MIN(Assumptions!$B$61,MAX(Assumptions!$B$4,Assumptions!$B$26-($I$1085+$J$1085))),Assumptions!$B$4)</f>
        <v>0</v>
      </c>
      <c r="L1085" s="12" t="n">
        <f aca="false">IF($E$1085=1,MIN(Assumptions!$B$56,MAX(Assumptions!$B$4,Assumptions!$B$26-($I$1085+$J$1085+$K$1085))),Assumptions!$B$4)</f>
        <v>0</v>
      </c>
      <c r="M1085" s="12" t="n">
        <f aca="false">IF($F$1085=1,MIN(Assumptions!$B$51,MAX(Assumptions!$B$4,Assumptions!$B$26-($I$1085+$J$1085+$K$1085+$L$1085))),Assumptions!$B$4)</f>
        <v>0</v>
      </c>
      <c r="N1085" s="12" t="n">
        <f aca="false">IF($G$1085=1,MIN(Assumptions!$B$46,MAX(Assumptions!$B$4,Assumptions!$B$26-($I$1085+$J$1085+$K$1085+$L$1085+$M$1085))),Assumptions!$B$4)</f>
        <v>0</v>
      </c>
      <c r="O1085" s="12" t="n">
        <f aca="false">IF($H$1085=1,MIN(Assumptions!$B$41,MAX(Assumptions!$B$4,Assumptions!$B$26-($I$1085+$J$1085+$K$1085+$L$1085+$M$1085+$N$1085))),Assumptions!$B$4)</f>
        <v>0</v>
      </c>
      <c r="P1085" s="12" t="n">
        <f aca="false">$I$1085+$J$1085+$K$1085+$L$1085+$M$1085+$N$1085+$O$1085</f>
        <v>30000000</v>
      </c>
      <c r="Q1085" s="12" t="n">
        <f aca="false">MAX(Assumptions!$B$4,Assumptions!$B$26-$P$1085)</f>
        <v>1970000000</v>
      </c>
      <c r="R1085" s="12" t="n">
        <f aca="false">$J$1010+$O$1010+Assumptions!$B$20+IF($B$1085=0,$D$1010,Assumptions!$B$4)+IF($C$1085=0,$AI$1010,Assumptions!$B$4)+IF($D$1085=0,$AF$1010,Assumptions!$B$4)+IF($E$1085=0,$AC$1010,Assumptions!$B$4)+IF($F$1085=0,$Z$1010,Assumptions!$B$4)+IF($G$1085=0,$W$1010,Assumptions!$B$4)+IF($H$1085=0,$T$1010,Assumptions!$B$4)</f>
        <v>32547484.4666011</v>
      </c>
      <c r="S1085" s="12" t="n">
        <f aca="false">IF($R$1085&gt;Assumptions!$B$4,$Q$1085/$R$1085&gt;Assumptions!$B$13,FALSE())</f>
        <v>1</v>
      </c>
      <c r="T1085" s="12" t="n">
        <f aca="false">IF($S$1085,($Q$1085+Assumptions!$B$14*Assumptions!$B$13)/($R$1085+Assumptions!$B$14),IF($R$1085&gt;Assumptions!$B$4,$Q$1085/$R$1085,Assumptions!$B$4))</f>
        <v>56.2807867674417</v>
      </c>
      <c r="U1085" s="12" t="n">
        <f aca="false">IF($B$1085=1,$I$1085,$D$1010*$T$1085)</f>
        <v>30000000</v>
      </c>
      <c r="V1085" s="12" t="n">
        <f aca="false">IF($C$1085=1,$J$1085,$AI$1010*$T$1085)</f>
        <v>345188090.705054</v>
      </c>
      <c r="W1085" s="12" t="n">
        <f aca="false">IF($D$1085=1,$K$1085,$AF$1010*$T$1085)</f>
        <v>97571262.5369372</v>
      </c>
      <c r="X1085" s="12" t="n">
        <f aca="false">IF($E$1085=1,$L$1085,$AC$1010*$T$1085)</f>
        <v>135073888.24186</v>
      </c>
      <c r="Y1085" s="12" t="n">
        <f aca="false">IF($F$1085=1,$M$1085,$Z$1010*$T$1085)</f>
        <v>168842360.302325</v>
      </c>
      <c r="Z1085" s="12" t="n">
        <f aca="false">IF($G$1085=1,$N$1085,$W$1010*$T$1085)</f>
        <v>281403933.837209</v>
      </c>
      <c r="AA1085" s="12" t="n">
        <f aca="false">IF($H$1085=1,$O$1085,$T$1010*$T$1085)</f>
        <v>281403933.837209</v>
      </c>
      <c r="AB1085" s="12" t="n">
        <f aca="false">($J$1010+$O$1010)*$T$1085</f>
        <v>15787482.7138261</v>
      </c>
      <c r="AC1085" s="12" t="n">
        <f aca="false">Assumptions!$B$20*$T$1085</f>
        <v>506527080.906976</v>
      </c>
      <c r="AD1085" s="12" t="n">
        <f aca="false">IF($S$1085,Assumptions!$B$14*($T$1085-Assumptions!$B$13),Assumptions!$B$4)</f>
        <v>138201966.918604</v>
      </c>
      <c r="AE1085" s="12" t="n">
        <f aca="false">$U$1085+$V$1085+$W$1085+$X$1085+$Y$1085+$Z$1085+$AA$1085+$AB$1085+$AC$1085+$AD$1085</f>
        <v>2000000000</v>
      </c>
      <c r="AF1085" s="12" t="n">
        <f aca="false">IF(AND(IF($B$1085=1,$U$1085&gt;=INDEX($U$1021:$U$1148,1+$A$1085-Assumptions!$B$77),$U$1085&gt;INDEX($U$1021:$U$1148,1+$A$1085+Assumptions!$B$77)),IF($C$1085=1,$V$1085&gt;=INDEX($V$1021:$V$1148,1+$A$1085-Assumptions!$B$78),$V$1085&gt;INDEX($V$1021:$V$1148,1+$A$1085+Assumptions!$B$78)),IF($D$1085=1,$W$1085&gt;=INDEX($W$1021:$W$1148,1+$A$1085-Assumptions!$B$79),$W$1085&gt;INDEX($W$1021:$W$1148,1+$A$1085+Assumptions!$B$79)),IF($E$1085=1,$X$1085&gt;=INDEX($X$1021:$X$1148,1+$A$1085-Assumptions!$B$80),$X$1085&gt;INDEX($X$1021:$X$1148,1+$A$1085+Assumptions!$B$80)),IF($F$1085=1,$Y$1085&gt;=INDEX($Y$1021:$Y$1148,1+$A$1085-Assumptions!$B$81),$Y$1085&gt;INDEX($Y$1021:$Y$1148,1+$A$1085+Assumptions!$B$81)),IF($G$1085=1,$Z$1085&gt;=INDEX($Z$1021:$Z$1148,1+$A$1085-Assumptions!$B$82),$Z$1085&gt;INDEX($Z$1021:$Z$1148,1+$A$1085+Assumptions!$B$82)),IF($H$1085=1,$AA$1085&gt;=INDEX($AA$1021:$AA$1148,1+$A$1085-Assumptions!$B$83),$AA$1085&gt;INDEX($AA$1021:$AA$1148,1+$A$1085+Assumptions!$B$83))),1,0)</f>
        <v>0</v>
      </c>
    </row>
    <row r="1086" customFormat="false" ht="15" hidden="true" customHeight="false" outlineLevel="0" collapsed="false">
      <c r="A1086" s="6" t="n">
        <f aca="false">ROW()-ROW($A$1021)+Assumptions!$B$4</f>
        <v>65</v>
      </c>
      <c r="B1086" s="12" t="n">
        <f aca="false">MOD(QUOTIENT($A$1086,Assumptions!$B$77),2)</f>
        <v>1</v>
      </c>
      <c r="C1086" s="12" t="n">
        <f aca="false">MOD(QUOTIENT($A$1086,Assumptions!$B$78),2)</f>
        <v>0</v>
      </c>
      <c r="D1086" s="12" t="n">
        <f aca="false">MOD(QUOTIENT($A$1086,Assumptions!$B$79),2)</f>
        <v>0</v>
      </c>
      <c r="E1086" s="12" t="n">
        <f aca="false">MOD(QUOTIENT($A$1086,Assumptions!$B$80),2)</f>
        <v>0</v>
      </c>
      <c r="F1086" s="12" t="n">
        <f aca="false">MOD(QUOTIENT($A$1086,Assumptions!$B$81),2)</f>
        <v>0</v>
      </c>
      <c r="G1086" s="12" t="n">
        <f aca="false">MOD(QUOTIENT($A$1086,Assumptions!$B$82),2)</f>
        <v>0</v>
      </c>
      <c r="H1086" s="12" t="n">
        <f aca="false">MOD(QUOTIENT($A$1086,Assumptions!$B$83),2)</f>
        <v>1</v>
      </c>
      <c r="I1086" s="12" t="n">
        <f aca="false">IF($B$1086=1,MIN(Assumptions!$B$67,MAX(Assumptions!$B$4,Assumptions!$B$26-(Assumptions!$B$4))),Assumptions!$B$4)</f>
        <v>30000000</v>
      </c>
      <c r="J1086" s="12" t="n">
        <f aca="false">IF($C$1086=1,MIN(Assumptions!$B$66,MAX(Assumptions!$B$4,Assumptions!$B$26-($I$1086))),Assumptions!$B$4)</f>
        <v>0</v>
      </c>
      <c r="K1086" s="12" t="n">
        <f aca="false">IF($D$1086=1,MIN(Assumptions!$B$61,MAX(Assumptions!$B$4,Assumptions!$B$26-($I$1086+$J$1086))),Assumptions!$B$4)</f>
        <v>0</v>
      </c>
      <c r="L1086" s="12" t="n">
        <f aca="false">IF($E$1086=1,MIN(Assumptions!$B$56,MAX(Assumptions!$B$4,Assumptions!$B$26-($I$1086+$J$1086+$K$1086))),Assumptions!$B$4)</f>
        <v>0</v>
      </c>
      <c r="M1086" s="12" t="n">
        <f aca="false">IF($F$1086=1,MIN(Assumptions!$B$51,MAX(Assumptions!$B$4,Assumptions!$B$26-($I$1086+$J$1086+$K$1086+$L$1086))),Assumptions!$B$4)</f>
        <v>0</v>
      </c>
      <c r="N1086" s="12" t="n">
        <f aca="false">IF($G$1086=1,MIN(Assumptions!$B$46,MAX(Assumptions!$B$4,Assumptions!$B$26-($I$1086+$J$1086+$K$1086+$L$1086+$M$1086))),Assumptions!$B$4)</f>
        <v>0</v>
      </c>
      <c r="O1086" s="12" t="n">
        <f aca="false">IF($H$1086=1,MIN(Assumptions!$B$41,MAX(Assumptions!$B$4,Assumptions!$B$26-($I$1086+$J$1086+$K$1086+$L$1086+$M$1086+$N$1086))),Assumptions!$B$4)</f>
        <v>5000000</v>
      </c>
      <c r="P1086" s="12" t="n">
        <f aca="false">$I$1086+$J$1086+$K$1086+$L$1086+$M$1086+$N$1086+$O$1086</f>
        <v>35000000</v>
      </c>
      <c r="Q1086" s="12" t="n">
        <f aca="false">MAX(Assumptions!$B$4,Assumptions!$B$26-$P$1086)</f>
        <v>1965000000</v>
      </c>
      <c r="R1086" s="12" t="n">
        <f aca="false">$J$1010+$O$1010+Assumptions!$B$20+IF($B$1086=0,$D$1010,Assumptions!$B$4)+IF($C$1086=0,$AI$1010,Assumptions!$B$4)+IF($D$1086=0,$AF$1010,Assumptions!$B$4)+IF($E$1086=0,$AC$1010,Assumptions!$B$4)+IF($F$1086=0,$Z$1010,Assumptions!$B$4)+IF($G$1086=0,$W$1010,Assumptions!$B$4)+IF($H$1086=0,$T$1010,Assumptions!$B$4)</f>
        <v>27547484.4666011</v>
      </c>
      <c r="S1086" s="12" t="n">
        <f aca="false">IF($R$1086&gt;Assumptions!$B$4,$Q$1086/$R$1086&gt;Assumptions!$B$13,FALSE())</f>
        <v>1</v>
      </c>
      <c r="T1086" s="12" t="n">
        <f aca="false">IF($S$1086,($Q$1086+Assumptions!$B$14*Assumptions!$B$13)/($R$1086+Assumptions!$B$14),IF($R$1086&gt;Assumptions!$B$4,$Q$1086/$R$1086,Assumptions!$B$4))</f>
        <v>65.479691059894</v>
      </c>
      <c r="U1086" s="12" t="n">
        <f aca="false">IF($B$1086=1,$I$1086,$D$1010*$T$1086)</f>
        <v>30000000</v>
      </c>
      <c r="V1086" s="12" t="n">
        <f aca="false">IF($C$1086=1,$J$1086,$AI$1010*$T$1086)</f>
        <v>401607916.931205</v>
      </c>
      <c r="W1086" s="12" t="n">
        <f aca="false">IF($D$1086=1,$K$1086,$AF$1010*$T$1086)</f>
        <v>113518955.476622</v>
      </c>
      <c r="X1086" s="12" t="n">
        <f aca="false">IF($E$1086=1,$L$1086,$AC$1010*$T$1086)</f>
        <v>157151258.543746</v>
      </c>
      <c r="Y1086" s="12" t="n">
        <f aca="false">IF($F$1086=1,$M$1086,$Z$1010*$T$1086)</f>
        <v>196439073.179682</v>
      </c>
      <c r="Z1086" s="12" t="n">
        <f aca="false">IF($G$1086=1,$N$1086,$W$1010*$T$1086)</f>
        <v>327398455.29947</v>
      </c>
      <c r="AA1086" s="12" t="n">
        <f aca="false">IF($H$1086=1,$O$1086,$T$1010*$T$1086)</f>
        <v>5000000</v>
      </c>
      <c r="AB1086" s="12" t="n">
        <f aca="false">($J$1010+$O$1010)*$T$1086</f>
        <v>18367893.3804951</v>
      </c>
      <c r="AC1086" s="12" t="n">
        <f aca="false">Assumptions!$B$20*$T$1086</f>
        <v>589317219.539046</v>
      </c>
      <c r="AD1086" s="12" t="n">
        <f aca="false">IF($S$1086,Assumptions!$B$14*($T$1086-Assumptions!$B$13),Assumptions!$B$4)</f>
        <v>161199227.649735</v>
      </c>
      <c r="AE1086" s="12" t="n">
        <f aca="false">$U$1086+$V$1086+$W$1086+$X$1086+$Y$1086+$Z$1086+$AA$1086+$AB$1086+$AC$1086+$AD$1086</f>
        <v>2000000000</v>
      </c>
      <c r="AF1086" s="12" t="n">
        <f aca="false">IF(AND(IF($B$1086=1,$U$1086&gt;=INDEX($U$1021:$U$1148,1+$A$1086-Assumptions!$B$77),$U$1086&gt;INDEX($U$1021:$U$1148,1+$A$1086+Assumptions!$B$77)),IF($C$1086=1,$V$1086&gt;=INDEX($V$1021:$V$1148,1+$A$1086-Assumptions!$B$78),$V$1086&gt;INDEX($V$1021:$V$1148,1+$A$1086+Assumptions!$B$78)),IF($D$1086=1,$W$1086&gt;=INDEX($W$1021:$W$1148,1+$A$1086-Assumptions!$B$79),$W$1086&gt;INDEX($W$1021:$W$1148,1+$A$1086+Assumptions!$B$79)),IF($E$1086=1,$X$1086&gt;=INDEX($X$1021:$X$1148,1+$A$1086-Assumptions!$B$80),$X$1086&gt;INDEX($X$1021:$X$1148,1+$A$1086+Assumptions!$B$80)),IF($F$1086=1,$Y$1086&gt;=INDEX($Y$1021:$Y$1148,1+$A$1086-Assumptions!$B$81),$Y$1086&gt;INDEX($Y$1021:$Y$1148,1+$A$1086+Assumptions!$B$81)),IF($G$1086=1,$Z$1086&gt;=INDEX($Z$1021:$Z$1148,1+$A$1086-Assumptions!$B$82),$Z$1086&gt;INDEX($Z$1021:$Z$1148,1+$A$1086+Assumptions!$B$82)),IF($H$1086=1,$AA$1086&gt;=INDEX($AA$1021:$AA$1148,1+$A$1086-Assumptions!$B$83),$AA$1086&gt;INDEX($AA$1021:$AA$1148,1+$A$1086+Assumptions!$B$83))),1,0)</f>
        <v>0</v>
      </c>
    </row>
    <row r="1087" customFormat="false" ht="15" hidden="true" customHeight="false" outlineLevel="0" collapsed="false">
      <c r="A1087" s="6" t="n">
        <f aca="false">ROW()-ROW($A$1021)+Assumptions!$B$4</f>
        <v>66</v>
      </c>
      <c r="B1087" s="12" t="n">
        <f aca="false">MOD(QUOTIENT($A$1087,Assumptions!$B$77),2)</f>
        <v>1</v>
      </c>
      <c r="C1087" s="12" t="n">
        <f aca="false">MOD(QUOTIENT($A$1087,Assumptions!$B$78),2)</f>
        <v>0</v>
      </c>
      <c r="D1087" s="12" t="n">
        <f aca="false">MOD(QUOTIENT($A$1087,Assumptions!$B$79),2)</f>
        <v>0</v>
      </c>
      <c r="E1087" s="12" t="n">
        <f aca="false">MOD(QUOTIENT($A$1087,Assumptions!$B$80),2)</f>
        <v>0</v>
      </c>
      <c r="F1087" s="12" t="n">
        <f aca="false">MOD(QUOTIENT($A$1087,Assumptions!$B$81),2)</f>
        <v>0</v>
      </c>
      <c r="G1087" s="12" t="n">
        <f aca="false">MOD(QUOTIENT($A$1087,Assumptions!$B$82),2)</f>
        <v>1</v>
      </c>
      <c r="H1087" s="12" t="n">
        <f aca="false">MOD(QUOTIENT($A$1087,Assumptions!$B$83),2)</f>
        <v>0</v>
      </c>
      <c r="I1087" s="12" t="n">
        <f aca="false">IF($B$1087=1,MIN(Assumptions!$B$67,MAX(Assumptions!$B$4,Assumptions!$B$26-(Assumptions!$B$4))),Assumptions!$B$4)</f>
        <v>30000000</v>
      </c>
      <c r="J1087" s="12" t="n">
        <f aca="false">IF($C$1087=1,MIN(Assumptions!$B$66,MAX(Assumptions!$B$4,Assumptions!$B$26-($I$1087))),Assumptions!$B$4)</f>
        <v>0</v>
      </c>
      <c r="K1087" s="12" t="n">
        <f aca="false">IF($D$1087=1,MIN(Assumptions!$B$61,MAX(Assumptions!$B$4,Assumptions!$B$26-($I$1087+$J$1087))),Assumptions!$B$4)</f>
        <v>0</v>
      </c>
      <c r="L1087" s="12" t="n">
        <f aca="false">IF($E$1087=1,MIN(Assumptions!$B$56,MAX(Assumptions!$B$4,Assumptions!$B$26-($I$1087+$J$1087+$K$1087))),Assumptions!$B$4)</f>
        <v>0</v>
      </c>
      <c r="M1087" s="12" t="n">
        <f aca="false">IF($F$1087=1,MIN(Assumptions!$B$51,MAX(Assumptions!$B$4,Assumptions!$B$26-($I$1087+$J$1087+$K$1087+$L$1087))),Assumptions!$B$4)</f>
        <v>0</v>
      </c>
      <c r="N1087" s="12" t="n">
        <f aca="false">IF($G$1087=1,MIN(Assumptions!$B$46,MAX(Assumptions!$B$4,Assumptions!$B$26-($I$1087+$J$1087+$K$1087+$L$1087+$M$1087))),Assumptions!$B$4)</f>
        <v>15000000</v>
      </c>
      <c r="O1087" s="12" t="n">
        <f aca="false">IF($H$1087=1,MIN(Assumptions!$B$41,MAX(Assumptions!$B$4,Assumptions!$B$26-($I$1087+$J$1087+$K$1087+$L$1087+$M$1087+$N$1087))),Assumptions!$B$4)</f>
        <v>0</v>
      </c>
      <c r="P1087" s="12" t="n">
        <f aca="false">$I$1087+$J$1087+$K$1087+$L$1087+$M$1087+$N$1087+$O$1087</f>
        <v>45000000</v>
      </c>
      <c r="Q1087" s="12" t="n">
        <f aca="false">MAX(Assumptions!$B$4,Assumptions!$B$26-$P$1087)</f>
        <v>1955000000</v>
      </c>
      <c r="R1087" s="12" t="n">
        <f aca="false">$J$1010+$O$1010+Assumptions!$B$20+IF($B$1087=0,$D$1010,Assumptions!$B$4)+IF($C$1087=0,$AI$1010,Assumptions!$B$4)+IF($D$1087=0,$AF$1010,Assumptions!$B$4)+IF($E$1087=0,$AC$1010,Assumptions!$B$4)+IF($F$1087=0,$Z$1010,Assumptions!$B$4)+IF($G$1087=0,$W$1010,Assumptions!$B$4)+IF($H$1087=0,$T$1010,Assumptions!$B$4)</f>
        <v>27547484.4666011</v>
      </c>
      <c r="S1087" s="12" t="n">
        <f aca="false">IF($R$1087&gt;Assumptions!$B$4,$Q$1087/$R$1087&gt;Assumptions!$B$13,FALSE())</f>
        <v>1</v>
      </c>
      <c r="T1087" s="12" t="n">
        <f aca="false">IF($S$1087,($Q$1087+Assumptions!$B$14*Assumptions!$B$13)/($R$1087+Assumptions!$B$14),IF($R$1087&gt;Assumptions!$B$4,$Q$1087/$R$1087,Assumptions!$B$4))</f>
        <v>65.1468844979631</v>
      </c>
      <c r="U1087" s="12" t="n">
        <f aca="false">IF($B$1087=1,$I$1087,$D$1010*$T$1087)</f>
        <v>30000000</v>
      </c>
      <c r="V1087" s="12" t="n">
        <f aca="false">IF($C$1087=1,$J$1087,$AI$1010*$T$1087)</f>
        <v>399566707.696485</v>
      </c>
      <c r="W1087" s="12" t="n">
        <f aca="false">IF($D$1087=1,$K$1087,$AF$1010*$T$1087)</f>
        <v>112941984.927821</v>
      </c>
      <c r="X1087" s="12" t="n">
        <f aca="false">IF($E$1087=1,$L$1087,$AC$1010*$T$1087)</f>
        <v>156352522.795112</v>
      </c>
      <c r="Y1087" s="12" t="n">
        <f aca="false">IF($F$1087=1,$M$1087,$Z$1010*$T$1087)</f>
        <v>195440653.493889</v>
      </c>
      <c r="Z1087" s="12" t="n">
        <f aca="false">IF($G$1087=1,$N$1087,$W$1010*$T$1087)</f>
        <v>15000000</v>
      </c>
      <c r="AA1087" s="12" t="n">
        <f aca="false">IF($H$1087=1,$O$1087,$T$1010*$T$1087)</f>
        <v>325734422.489816</v>
      </c>
      <c r="AB1087" s="12" t="n">
        <f aca="false">($J$1010+$O$1010)*$T$1087</f>
        <v>18274536.870302</v>
      </c>
      <c r="AC1087" s="12" t="n">
        <f aca="false">Assumptions!$B$20*$T$1087</f>
        <v>586321960.481668</v>
      </c>
      <c r="AD1087" s="12" t="n">
        <f aca="false">IF($S$1087,Assumptions!$B$14*($T$1087-Assumptions!$B$13),Assumptions!$B$4)</f>
        <v>160367211.244908</v>
      </c>
      <c r="AE1087" s="12" t="n">
        <f aca="false">$U$1087+$V$1087+$W$1087+$X$1087+$Y$1087+$Z$1087+$AA$1087+$AB$1087+$AC$1087+$AD$1087</f>
        <v>2000000000</v>
      </c>
      <c r="AF1087" s="12" t="n">
        <f aca="false">IF(AND(IF($B$1087=1,$U$1087&gt;=INDEX($U$1021:$U$1148,1+$A$1087-Assumptions!$B$77),$U$1087&gt;INDEX($U$1021:$U$1148,1+$A$1087+Assumptions!$B$77)),IF($C$1087=1,$V$1087&gt;=INDEX($V$1021:$V$1148,1+$A$1087-Assumptions!$B$78),$V$1087&gt;INDEX($V$1021:$V$1148,1+$A$1087+Assumptions!$B$78)),IF($D$1087=1,$W$1087&gt;=INDEX($W$1021:$W$1148,1+$A$1087-Assumptions!$B$79),$W$1087&gt;INDEX($W$1021:$W$1148,1+$A$1087+Assumptions!$B$79)),IF($E$1087=1,$X$1087&gt;=INDEX($X$1021:$X$1148,1+$A$1087-Assumptions!$B$80),$X$1087&gt;INDEX($X$1021:$X$1148,1+$A$1087+Assumptions!$B$80)),IF($F$1087=1,$Y$1087&gt;=INDEX($Y$1021:$Y$1148,1+$A$1087-Assumptions!$B$81),$Y$1087&gt;INDEX($Y$1021:$Y$1148,1+$A$1087+Assumptions!$B$81)),IF($G$1087=1,$Z$1087&gt;=INDEX($Z$1021:$Z$1148,1+$A$1087-Assumptions!$B$82),$Z$1087&gt;INDEX($Z$1021:$Z$1148,1+$A$1087+Assumptions!$B$82)),IF($H$1087=1,$AA$1087&gt;=INDEX($AA$1021:$AA$1148,1+$A$1087-Assumptions!$B$83),$AA$1087&gt;INDEX($AA$1021:$AA$1148,1+$A$1087+Assumptions!$B$83))),1,0)</f>
        <v>0</v>
      </c>
    </row>
    <row r="1088" customFormat="false" ht="15" hidden="true" customHeight="false" outlineLevel="0" collapsed="false">
      <c r="A1088" s="6" t="n">
        <f aca="false">ROW()-ROW($A$1021)+Assumptions!$B$4</f>
        <v>67</v>
      </c>
      <c r="B1088" s="12" t="n">
        <f aca="false">MOD(QUOTIENT($A$1088,Assumptions!$B$77),2)</f>
        <v>1</v>
      </c>
      <c r="C1088" s="12" t="n">
        <f aca="false">MOD(QUOTIENT($A$1088,Assumptions!$B$78),2)</f>
        <v>0</v>
      </c>
      <c r="D1088" s="12" t="n">
        <f aca="false">MOD(QUOTIENT($A$1088,Assumptions!$B$79),2)</f>
        <v>0</v>
      </c>
      <c r="E1088" s="12" t="n">
        <f aca="false">MOD(QUOTIENT($A$1088,Assumptions!$B$80),2)</f>
        <v>0</v>
      </c>
      <c r="F1088" s="12" t="n">
        <f aca="false">MOD(QUOTIENT($A$1088,Assumptions!$B$81),2)</f>
        <v>0</v>
      </c>
      <c r="G1088" s="12" t="n">
        <f aca="false">MOD(QUOTIENT($A$1088,Assumptions!$B$82),2)</f>
        <v>1</v>
      </c>
      <c r="H1088" s="12" t="n">
        <f aca="false">MOD(QUOTIENT($A$1088,Assumptions!$B$83),2)</f>
        <v>1</v>
      </c>
      <c r="I1088" s="12" t="n">
        <f aca="false">IF($B$1088=1,MIN(Assumptions!$B$67,MAX(Assumptions!$B$4,Assumptions!$B$26-(Assumptions!$B$4))),Assumptions!$B$4)</f>
        <v>30000000</v>
      </c>
      <c r="J1088" s="12" t="n">
        <f aca="false">IF($C$1088=1,MIN(Assumptions!$B$66,MAX(Assumptions!$B$4,Assumptions!$B$26-($I$1088))),Assumptions!$B$4)</f>
        <v>0</v>
      </c>
      <c r="K1088" s="12" t="n">
        <f aca="false">IF($D$1088=1,MIN(Assumptions!$B$61,MAX(Assumptions!$B$4,Assumptions!$B$26-($I$1088+$J$1088))),Assumptions!$B$4)</f>
        <v>0</v>
      </c>
      <c r="L1088" s="12" t="n">
        <f aca="false">IF($E$1088=1,MIN(Assumptions!$B$56,MAX(Assumptions!$B$4,Assumptions!$B$26-($I$1088+$J$1088+$K$1088))),Assumptions!$B$4)</f>
        <v>0</v>
      </c>
      <c r="M1088" s="12" t="n">
        <f aca="false">IF($F$1088=1,MIN(Assumptions!$B$51,MAX(Assumptions!$B$4,Assumptions!$B$26-($I$1088+$J$1088+$K$1088+$L$1088))),Assumptions!$B$4)</f>
        <v>0</v>
      </c>
      <c r="N1088" s="12" t="n">
        <f aca="false">IF($G$1088=1,MIN(Assumptions!$B$46,MAX(Assumptions!$B$4,Assumptions!$B$26-($I$1088+$J$1088+$K$1088+$L$1088+$M$1088))),Assumptions!$B$4)</f>
        <v>15000000</v>
      </c>
      <c r="O1088" s="12" t="n">
        <f aca="false">IF($H$1088=1,MIN(Assumptions!$B$41,MAX(Assumptions!$B$4,Assumptions!$B$26-($I$1088+$J$1088+$K$1088+$L$1088+$M$1088+$N$1088))),Assumptions!$B$4)</f>
        <v>5000000</v>
      </c>
      <c r="P1088" s="12" t="n">
        <f aca="false">$I$1088+$J$1088+$K$1088+$L$1088+$M$1088+$N$1088+$O$1088</f>
        <v>50000000</v>
      </c>
      <c r="Q1088" s="12" t="n">
        <f aca="false">MAX(Assumptions!$B$4,Assumptions!$B$26-$P$1088)</f>
        <v>1950000000</v>
      </c>
      <c r="R1088" s="12" t="n">
        <f aca="false">$J$1010+$O$1010+Assumptions!$B$20+IF($B$1088=0,$D$1010,Assumptions!$B$4)+IF($C$1088=0,$AI$1010,Assumptions!$B$4)+IF($D$1088=0,$AF$1010,Assumptions!$B$4)+IF($E$1088=0,$AC$1010,Assumptions!$B$4)+IF($F$1088=0,$Z$1010,Assumptions!$B$4)+IF($G$1088=0,$W$1010,Assumptions!$B$4)+IF($H$1088=0,$T$1010,Assumptions!$B$4)</f>
        <v>22547484.4666011</v>
      </c>
      <c r="S1088" s="12" t="n">
        <f aca="false">IF($R$1088&gt;Assumptions!$B$4,$Q$1088/$R$1088&gt;Assumptions!$B$13,FALSE())</f>
        <v>1</v>
      </c>
      <c r="T1088" s="12" t="n">
        <f aca="false">IF($S$1088,($Q$1088+Assumptions!$B$14*Assumptions!$B$13)/($R$1088+Assumptions!$B$14),IF($R$1088&gt;Assumptions!$B$4,$Q$1088/$R$1088,Assumptions!$B$4))</f>
        <v>77.9519397488204</v>
      </c>
      <c r="U1088" s="12" t="n">
        <f aca="false">IF($B$1088=1,$I$1088,$D$1010*$T$1088)</f>
        <v>30000000</v>
      </c>
      <c r="V1088" s="12" t="n">
        <f aca="false">IF($C$1088=1,$J$1088,$AI$1010*$T$1088)</f>
        <v>478104212.718948</v>
      </c>
      <c r="W1088" s="12" t="n">
        <f aca="false">IF($D$1088=1,$K$1088,$AF$1010*$T$1088)</f>
        <v>135141486.381915</v>
      </c>
      <c r="X1088" s="12" t="n">
        <f aca="false">IF($E$1088=1,$L$1088,$AC$1010*$T$1088)</f>
        <v>187084655.397169</v>
      </c>
      <c r="Y1088" s="12" t="n">
        <f aca="false">IF($F$1088=1,$M$1088,$Z$1010*$T$1088)</f>
        <v>233855819.246461</v>
      </c>
      <c r="Z1088" s="12" t="n">
        <f aca="false">IF($G$1088=1,$N$1088,$W$1010*$T$1088)</f>
        <v>15000000</v>
      </c>
      <c r="AA1088" s="12" t="n">
        <f aca="false">IF($H$1088=1,$O$1088,$T$1010*$T$1088)</f>
        <v>5000000</v>
      </c>
      <c r="AB1088" s="12" t="n">
        <f aca="false">($J$1010+$O$1010)*$T$1088</f>
        <v>21866519.1440723</v>
      </c>
      <c r="AC1088" s="12" t="n">
        <f aca="false">Assumptions!$B$20*$T$1088</f>
        <v>701567457.739384</v>
      </c>
      <c r="AD1088" s="12" t="n">
        <f aca="false">IF($S$1088,Assumptions!$B$14*($T$1088-Assumptions!$B$13),Assumptions!$B$4)</f>
        <v>192379849.372051</v>
      </c>
      <c r="AE1088" s="12" t="n">
        <f aca="false">$U$1088+$V$1088+$W$1088+$X$1088+$Y$1088+$Z$1088+$AA$1088+$AB$1088+$AC$1088+$AD$1088</f>
        <v>2000000000</v>
      </c>
      <c r="AF1088" s="12" t="n">
        <f aca="false">IF(AND(IF($B$1088=1,$U$1088&gt;=INDEX($U$1021:$U$1148,1+$A$1088-Assumptions!$B$77),$U$1088&gt;INDEX($U$1021:$U$1148,1+$A$1088+Assumptions!$B$77)),IF($C$1088=1,$V$1088&gt;=INDEX($V$1021:$V$1148,1+$A$1088-Assumptions!$B$78),$V$1088&gt;INDEX($V$1021:$V$1148,1+$A$1088+Assumptions!$B$78)),IF($D$1088=1,$W$1088&gt;=INDEX($W$1021:$W$1148,1+$A$1088-Assumptions!$B$79),$W$1088&gt;INDEX($W$1021:$W$1148,1+$A$1088+Assumptions!$B$79)),IF($E$1088=1,$X$1088&gt;=INDEX($X$1021:$X$1148,1+$A$1088-Assumptions!$B$80),$X$1088&gt;INDEX($X$1021:$X$1148,1+$A$1088+Assumptions!$B$80)),IF($F$1088=1,$Y$1088&gt;=INDEX($Y$1021:$Y$1148,1+$A$1088-Assumptions!$B$81),$Y$1088&gt;INDEX($Y$1021:$Y$1148,1+$A$1088+Assumptions!$B$81)),IF($G$1088=1,$Z$1088&gt;=INDEX($Z$1021:$Z$1148,1+$A$1088-Assumptions!$B$82),$Z$1088&gt;INDEX($Z$1021:$Z$1148,1+$A$1088+Assumptions!$B$82)),IF($H$1088=1,$AA$1088&gt;=INDEX($AA$1021:$AA$1148,1+$A$1088-Assumptions!$B$83),$AA$1088&gt;INDEX($AA$1021:$AA$1148,1+$A$1088+Assumptions!$B$83))),1,0)</f>
        <v>0</v>
      </c>
    </row>
    <row r="1089" customFormat="false" ht="15" hidden="true" customHeight="false" outlineLevel="0" collapsed="false">
      <c r="A1089" s="6" t="n">
        <f aca="false">ROW()-ROW($A$1021)+Assumptions!$B$4</f>
        <v>68</v>
      </c>
      <c r="B1089" s="12" t="n">
        <f aca="false">MOD(QUOTIENT($A$1089,Assumptions!$B$77),2)</f>
        <v>1</v>
      </c>
      <c r="C1089" s="12" t="n">
        <f aca="false">MOD(QUOTIENT($A$1089,Assumptions!$B$78),2)</f>
        <v>0</v>
      </c>
      <c r="D1089" s="12" t="n">
        <f aca="false">MOD(QUOTIENT($A$1089,Assumptions!$B$79),2)</f>
        <v>0</v>
      </c>
      <c r="E1089" s="12" t="n">
        <f aca="false">MOD(QUOTIENT($A$1089,Assumptions!$B$80),2)</f>
        <v>0</v>
      </c>
      <c r="F1089" s="12" t="n">
        <f aca="false">MOD(QUOTIENT($A$1089,Assumptions!$B$81),2)</f>
        <v>1</v>
      </c>
      <c r="G1089" s="12" t="n">
        <f aca="false">MOD(QUOTIENT($A$1089,Assumptions!$B$82),2)</f>
        <v>0</v>
      </c>
      <c r="H1089" s="12" t="n">
        <f aca="false">MOD(QUOTIENT($A$1089,Assumptions!$B$83),2)</f>
        <v>0</v>
      </c>
      <c r="I1089" s="12" t="n">
        <f aca="false">IF($B$1089=1,MIN(Assumptions!$B$67,MAX(Assumptions!$B$4,Assumptions!$B$26-(Assumptions!$B$4))),Assumptions!$B$4)</f>
        <v>30000000</v>
      </c>
      <c r="J1089" s="12" t="n">
        <f aca="false">IF($C$1089=1,MIN(Assumptions!$B$66,MAX(Assumptions!$B$4,Assumptions!$B$26-($I$1089))),Assumptions!$B$4)</f>
        <v>0</v>
      </c>
      <c r="K1089" s="12" t="n">
        <f aca="false">IF($D$1089=1,MIN(Assumptions!$B$61,MAX(Assumptions!$B$4,Assumptions!$B$26-($I$1089+$J$1089))),Assumptions!$B$4)</f>
        <v>0</v>
      </c>
      <c r="L1089" s="12" t="n">
        <f aca="false">IF($E$1089=1,MIN(Assumptions!$B$56,MAX(Assumptions!$B$4,Assumptions!$B$26-($I$1089+$J$1089+$K$1089))),Assumptions!$B$4)</f>
        <v>0</v>
      </c>
      <c r="M1089" s="12" t="n">
        <f aca="false">IF($F$1089=1,MIN(Assumptions!$B$51,MAX(Assumptions!$B$4,Assumptions!$B$26-($I$1089+$J$1089+$K$1089+$L$1089))),Assumptions!$B$4)</f>
        <v>30000000</v>
      </c>
      <c r="N1089" s="12" t="n">
        <f aca="false">IF($G$1089=1,MIN(Assumptions!$B$46,MAX(Assumptions!$B$4,Assumptions!$B$26-($I$1089+$J$1089+$K$1089+$L$1089+$M$1089))),Assumptions!$B$4)</f>
        <v>0</v>
      </c>
      <c r="O1089" s="12" t="n">
        <f aca="false">IF($H$1089=1,MIN(Assumptions!$B$41,MAX(Assumptions!$B$4,Assumptions!$B$26-($I$1089+$J$1089+$K$1089+$L$1089+$M$1089+$N$1089))),Assumptions!$B$4)</f>
        <v>0</v>
      </c>
      <c r="P1089" s="12" t="n">
        <f aca="false">$I$1089+$J$1089+$K$1089+$L$1089+$M$1089+$N$1089+$O$1089</f>
        <v>60000000</v>
      </c>
      <c r="Q1089" s="12" t="n">
        <f aca="false">MAX(Assumptions!$B$4,Assumptions!$B$26-$P$1089)</f>
        <v>1940000000</v>
      </c>
      <c r="R1089" s="12" t="n">
        <f aca="false">$J$1010+$O$1010+Assumptions!$B$20+IF($B$1089=0,$D$1010,Assumptions!$B$4)+IF($C$1089=0,$AI$1010,Assumptions!$B$4)+IF($D$1089=0,$AF$1010,Assumptions!$B$4)+IF($E$1089=0,$AC$1010,Assumptions!$B$4)+IF($F$1089=0,$Z$1010,Assumptions!$B$4)+IF($G$1089=0,$W$1010,Assumptions!$B$4)+IF($H$1089=0,$T$1010,Assumptions!$B$4)</f>
        <v>29547484.4666011</v>
      </c>
      <c r="S1089" s="12" t="n">
        <f aca="false">IF($R$1089&gt;Assumptions!$B$4,$Q$1089/$R$1089&gt;Assumptions!$B$13,FALSE())</f>
        <v>1</v>
      </c>
      <c r="T1089" s="12" t="n">
        <f aca="false">IF($S$1089,($Q$1089+Assumptions!$B$14*Assumptions!$B$13)/($R$1089+Assumptions!$B$14),IF($R$1089&gt;Assumptions!$B$4,$Q$1089/$R$1089,Assumptions!$B$4))</f>
        <v>60.6131817311408</v>
      </c>
      <c r="U1089" s="12" t="n">
        <f aca="false">IF($B$1089=1,$I$1089,$D$1010*$T$1089)</f>
        <v>30000000</v>
      </c>
      <c r="V1089" s="12" t="n">
        <f aca="false">IF($C$1089=1,$J$1089,$AI$1010*$T$1089)</f>
        <v>371760056.585329</v>
      </c>
      <c r="W1089" s="12" t="n">
        <f aca="false">IF($D$1089=1,$K$1089,$AF$1010*$T$1089)</f>
        <v>105082124.959019</v>
      </c>
      <c r="X1089" s="12" t="n">
        <f aca="false">IF($E$1089=1,$L$1089,$AC$1010*$T$1089)</f>
        <v>145471636.154738</v>
      </c>
      <c r="Y1089" s="12" t="n">
        <f aca="false">IF($F$1089=1,$M$1089,$Z$1010*$T$1089)</f>
        <v>30000000</v>
      </c>
      <c r="Z1089" s="12" t="n">
        <f aca="false">IF($G$1089=1,$N$1089,$W$1010*$T$1089)</f>
        <v>303065908.655704</v>
      </c>
      <c r="AA1089" s="12" t="n">
        <f aca="false">IF($H$1089=1,$O$1089,$T$1010*$T$1089)</f>
        <v>303065908.655704</v>
      </c>
      <c r="AB1089" s="12" t="n">
        <f aca="false">($J$1010+$O$1010)*$T$1089</f>
        <v>17002775.0813882</v>
      </c>
      <c r="AC1089" s="12" t="n">
        <f aca="false">Assumptions!$B$20*$T$1089</f>
        <v>545518635.580267</v>
      </c>
      <c r="AD1089" s="12" t="n">
        <f aca="false">IF($S$1089,Assumptions!$B$14*($T$1089-Assumptions!$B$13),Assumptions!$B$4)</f>
        <v>149032954.327852</v>
      </c>
      <c r="AE1089" s="12" t="n">
        <f aca="false">$U$1089+$V$1089+$W$1089+$X$1089+$Y$1089+$Z$1089+$AA$1089+$AB$1089+$AC$1089+$AD$1089</f>
        <v>2000000000</v>
      </c>
      <c r="AF1089" s="12" t="n">
        <f aca="false">IF(AND(IF($B$1089=1,$U$1089&gt;=INDEX($U$1021:$U$1148,1+$A$1089-Assumptions!$B$77),$U$1089&gt;INDEX($U$1021:$U$1148,1+$A$1089+Assumptions!$B$77)),IF($C$1089=1,$V$1089&gt;=INDEX($V$1021:$V$1148,1+$A$1089-Assumptions!$B$78),$V$1089&gt;INDEX($V$1021:$V$1148,1+$A$1089+Assumptions!$B$78)),IF($D$1089=1,$W$1089&gt;=INDEX($W$1021:$W$1148,1+$A$1089-Assumptions!$B$79),$W$1089&gt;INDEX($W$1021:$W$1148,1+$A$1089+Assumptions!$B$79)),IF($E$1089=1,$X$1089&gt;=INDEX($X$1021:$X$1148,1+$A$1089-Assumptions!$B$80),$X$1089&gt;INDEX($X$1021:$X$1148,1+$A$1089+Assumptions!$B$80)),IF($F$1089=1,$Y$1089&gt;=INDEX($Y$1021:$Y$1148,1+$A$1089-Assumptions!$B$81),$Y$1089&gt;INDEX($Y$1021:$Y$1148,1+$A$1089+Assumptions!$B$81)),IF($G$1089=1,$Z$1089&gt;=INDEX($Z$1021:$Z$1148,1+$A$1089-Assumptions!$B$82),$Z$1089&gt;INDEX($Z$1021:$Z$1148,1+$A$1089+Assumptions!$B$82)),IF($H$1089=1,$AA$1089&gt;=INDEX($AA$1021:$AA$1148,1+$A$1089-Assumptions!$B$83),$AA$1089&gt;INDEX($AA$1021:$AA$1148,1+$A$1089+Assumptions!$B$83))),1,0)</f>
        <v>0</v>
      </c>
    </row>
    <row r="1090" customFormat="false" ht="15" hidden="true" customHeight="false" outlineLevel="0" collapsed="false">
      <c r="A1090" s="6" t="n">
        <f aca="false">ROW()-ROW($A$1021)+Assumptions!$B$4</f>
        <v>69</v>
      </c>
      <c r="B1090" s="12" t="n">
        <f aca="false">MOD(QUOTIENT($A$1090,Assumptions!$B$77),2)</f>
        <v>1</v>
      </c>
      <c r="C1090" s="12" t="n">
        <f aca="false">MOD(QUOTIENT($A$1090,Assumptions!$B$78),2)</f>
        <v>0</v>
      </c>
      <c r="D1090" s="12" t="n">
        <f aca="false">MOD(QUOTIENT($A$1090,Assumptions!$B$79),2)</f>
        <v>0</v>
      </c>
      <c r="E1090" s="12" t="n">
        <f aca="false">MOD(QUOTIENT($A$1090,Assumptions!$B$80),2)</f>
        <v>0</v>
      </c>
      <c r="F1090" s="12" t="n">
        <f aca="false">MOD(QUOTIENT($A$1090,Assumptions!$B$81),2)</f>
        <v>1</v>
      </c>
      <c r="G1090" s="12" t="n">
        <f aca="false">MOD(QUOTIENT($A$1090,Assumptions!$B$82),2)</f>
        <v>0</v>
      </c>
      <c r="H1090" s="12" t="n">
        <f aca="false">MOD(QUOTIENT($A$1090,Assumptions!$B$83),2)</f>
        <v>1</v>
      </c>
      <c r="I1090" s="12" t="n">
        <f aca="false">IF($B$1090=1,MIN(Assumptions!$B$67,MAX(Assumptions!$B$4,Assumptions!$B$26-(Assumptions!$B$4))),Assumptions!$B$4)</f>
        <v>30000000</v>
      </c>
      <c r="J1090" s="12" t="n">
        <f aca="false">IF($C$1090=1,MIN(Assumptions!$B$66,MAX(Assumptions!$B$4,Assumptions!$B$26-($I$1090))),Assumptions!$B$4)</f>
        <v>0</v>
      </c>
      <c r="K1090" s="12" t="n">
        <f aca="false">IF($D$1090=1,MIN(Assumptions!$B$61,MAX(Assumptions!$B$4,Assumptions!$B$26-($I$1090+$J$1090))),Assumptions!$B$4)</f>
        <v>0</v>
      </c>
      <c r="L1090" s="12" t="n">
        <f aca="false">IF($E$1090=1,MIN(Assumptions!$B$56,MAX(Assumptions!$B$4,Assumptions!$B$26-($I$1090+$J$1090+$K$1090))),Assumptions!$B$4)</f>
        <v>0</v>
      </c>
      <c r="M1090" s="12" t="n">
        <f aca="false">IF($F$1090=1,MIN(Assumptions!$B$51,MAX(Assumptions!$B$4,Assumptions!$B$26-($I$1090+$J$1090+$K$1090+$L$1090))),Assumptions!$B$4)</f>
        <v>30000000</v>
      </c>
      <c r="N1090" s="12" t="n">
        <f aca="false">IF($G$1090=1,MIN(Assumptions!$B$46,MAX(Assumptions!$B$4,Assumptions!$B$26-($I$1090+$J$1090+$K$1090+$L$1090+$M$1090))),Assumptions!$B$4)</f>
        <v>0</v>
      </c>
      <c r="O1090" s="12" t="n">
        <f aca="false">IF($H$1090=1,MIN(Assumptions!$B$41,MAX(Assumptions!$B$4,Assumptions!$B$26-($I$1090+$J$1090+$K$1090+$L$1090+$M$1090+$N$1090))),Assumptions!$B$4)</f>
        <v>5000000</v>
      </c>
      <c r="P1090" s="12" t="n">
        <f aca="false">$I$1090+$J$1090+$K$1090+$L$1090+$M$1090+$N$1090+$O$1090</f>
        <v>65000000</v>
      </c>
      <c r="Q1090" s="12" t="n">
        <f aca="false">MAX(Assumptions!$B$4,Assumptions!$B$26-$P$1090)</f>
        <v>1935000000</v>
      </c>
      <c r="R1090" s="12" t="n">
        <f aca="false">$J$1010+$O$1010+Assumptions!$B$20+IF($B$1090=0,$D$1010,Assumptions!$B$4)+IF($C$1090=0,$AI$1010,Assumptions!$B$4)+IF($D$1090=0,$AF$1010,Assumptions!$B$4)+IF($E$1090=0,$AC$1010,Assumptions!$B$4)+IF($F$1090=0,$Z$1010,Assumptions!$B$4)+IF($G$1090=0,$W$1010,Assumptions!$B$4)+IF($H$1090=0,$T$1010,Assumptions!$B$4)</f>
        <v>24547484.4666011</v>
      </c>
      <c r="S1090" s="12" t="n">
        <f aca="false">IF($R$1090&gt;Assumptions!$B$4,$Q$1090/$R$1090&gt;Assumptions!$B$13,FALSE())</f>
        <v>1</v>
      </c>
      <c r="T1090" s="12" t="n">
        <f aca="false">IF($S$1090,($Q$1090+Assumptions!$B$14*Assumptions!$B$13)/($R$1090+Assumptions!$B$14),IF($R$1090&gt;Assumptions!$B$4,$Q$1090/$R$1090,Assumptions!$B$4))</f>
        <v>71.6332789613938</v>
      </c>
      <c r="U1090" s="12" t="n">
        <f aca="false">IF($B$1090=1,$I$1090,$D$1010*$T$1090)</f>
        <v>30000000</v>
      </c>
      <c r="V1090" s="12" t="n">
        <f aca="false">IF($C$1090=1,$J$1090,$AI$1010*$T$1090)</f>
        <v>439349842.385831</v>
      </c>
      <c r="W1090" s="12" t="n">
        <f aca="false">IF($D$1090=1,$K$1090,$AF$1010*$T$1090)</f>
        <v>124187131.512652</v>
      </c>
      <c r="X1090" s="12" t="n">
        <f aca="false">IF($E$1090=1,$L$1090,$AC$1010*$T$1090)</f>
        <v>171919869.507345</v>
      </c>
      <c r="Y1090" s="12" t="n">
        <f aca="false">IF($F$1090=1,$M$1090,$Z$1010*$T$1090)</f>
        <v>30000000</v>
      </c>
      <c r="Z1090" s="12" t="n">
        <f aca="false">IF($G$1090=1,$N$1090,$W$1010*$T$1090)</f>
        <v>358166394.806969</v>
      </c>
      <c r="AA1090" s="12" t="n">
        <f aca="false">IF($H$1090=1,$O$1090,$T$1010*$T$1090)</f>
        <v>5000000</v>
      </c>
      <c r="AB1090" s="12" t="n">
        <f aca="false">($J$1010+$O$1010)*$T$1090</f>
        <v>20094053.7311734</v>
      </c>
      <c r="AC1090" s="12" t="n">
        <f aca="false">Assumptions!$B$20*$T$1090</f>
        <v>644699510.652545</v>
      </c>
      <c r="AD1090" s="12" t="n">
        <f aca="false">IF($S$1090,Assumptions!$B$14*($T$1090-Assumptions!$B$13),Assumptions!$B$4)</f>
        <v>176583197.403485</v>
      </c>
      <c r="AE1090" s="12" t="n">
        <f aca="false">$U$1090+$V$1090+$W$1090+$X$1090+$Y$1090+$Z$1090+$AA$1090+$AB$1090+$AC$1090+$AD$1090</f>
        <v>2000000000</v>
      </c>
      <c r="AF1090" s="12" t="n">
        <f aca="false">IF(AND(IF($B$1090=1,$U$1090&gt;=INDEX($U$1021:$U$1148,1+$A$1090-Assumptions!$B$77),$U$1090&gt;INDEX($U$1021:$U$1148,1+$A$1090+Assumptions!$B$77)),IF($C$1090=1,$V$1090&gt;=INDEX($V$1021:$V$1148,1+$A$1090-Assumptions!$B$78),$V$1090&gt;INDEX($V$1021:$V$1148,1+$A$1090+Assumptions!$B$78)),IF($D$1090=1,$W$1090&gt;=INDEX($W$1021:$W$1148,1+$A$1090-Assumptions!$B$79),$W$1090&gt;INDEX($W$1021:$W$1148,1+$A$1090+Assumptions!$B$79)),IF($E$1090=1,$X$1090&gt;=INDEX($X$1021:$X$1148,1+$A$1090-Assumptions!$B$80),$X$1090&gt;INDEX($X$1021:$X$1148,1+$A$1090+Assumptions!$B$80)),IF($F$1090=1,$Y$1090&gt;=INDEX($Y$1021:$Y$1148,1+$A$1090-Assumptions!$B$81),$Y$1090&gt;INDEX($Y$1021:$Y$1148,1+$A$1090+Assumptions!$B$81)),IF($G$1090=1,$Z$1090&gt;=INDEX($Z$1021:$Z$1148,1+$A$1090-Assumptions!$B$82),$Z$1090&gt;INDEX($Z$1021:$Z$1148,1+$A$1090+Assumptions!$B$82)),IF($H$1090=1,$AA$1090&gt;=INDEX($AA$1021:$AA$1148,1+$A$1090-Assumptions!$B$83),$AA$1090&gt;INDEX($AA$1021:$AA$1148,1+$A$1090+Assumptions!$B$83))),1,0)</f>
        <v>0</v>
      </c>
    </row>
    <row r="1091" customFormat="false" ht="15" hidden="true" customHeight="false" outlineLevel="0" collapsed="false">
      <c r="A1091" s="6" t="n">
        <f aca="false">ROW()-ROW($A$1021)+Assumptions!$B$4</f>
        <v>70</v>
      </c>
      <c r="B1091" s="12" t="n">
        <f aca="false">MOD(QUOTIENT($A$1091,Assumptions!$B$77),2)</f>
        <v>1</v>
      </c>
      <c r="C1091" s="12" t="n">
        <f aca="false">MOD(QUOTIENT($A$1091,Assumptions!$B$78),2)</f>
        <v>0</v>
      </c>
      <c r="D1091" s="12" t="n">
        <f aca="false">MOD(QUOTIENT($A$1091,Assumptions!$B$79),2)</f>
        <v>0</v>
      </c>
      <c r="E1091" s="12" t="n">
        <f aca="false">MOD(QUOTIENT($A$1091,Assumptions!$B$80),2)</f>
        <v>0</v>
      </c>
      <c r="F1091" s="12" t="n">
        <f aca="false">MOD(QUOTIENT($A$1091,Assumptions!$B$81),2)</f>
        <v>1</v>
      </c>
      <c r="G1091" s="12" t="n">
        <f aca="false">MOD(QUOTIENT($A$1091,Assumptions!$B$82),2)</f>
        <v>1</v>
      </c>
      <c r="H1091" s="12" t="n">
        <f aca="false">MOD(QUOTIENT($A$1091,Assumptions!$B$83),2)</f>
        <v>0</v>
      </c>
      <c r="I1091" s="12" t="n">
        <f aca="false">IF($B$1091=1,MIN(Assumptions!$B$67,MAX(Assumptions!$B$4,Assumptions!$B$26-(Assumptions!$B$4))),Assumptions!$B$4)</f>
        <v>30000000</v>
      </c>
      <c r="J1091" s="12" t="n">
        <f aca="false">IF($C$1091=1,MIN(Assumptions!$B$66,MAX(Assumptions!$B$4,Assumptions!$B$26-($I$1091))),Assumptions!$B$4)</f>
        <v>0</v>
      </c>
      <c r="K1091" s="12" t="n">
        <f aca="false">IF($D$1091=1,MIN(Assumptions!$B$61,MAX(Assumptions!$B$4,Assumptions!$B$26-($I$1091+$J$1091))),Assumptions!$B$4)</f>
        <v>0</v>
      </c>
      <c r="L1091" s="12" t="n">
        <f aca="false">IF($E$1091=1,MIN(Assumptions!$B$56,MAX(Assumptions!$B$4,Assumptions!$B$26-($I$1091+$J$1091+$K$1091))),Assumptions!$B$4)</f>
        <v>0</v>
      </c>
      <c r="M1091" s="12" t="n">
        <f aca="false">IF($F$1091=1,MIN(Assumptions!$B$51,MAX(Assumptions!$B$4,Assumptions!$B$26-($I$1091+$J$1091+$K$1091+$L$1091))),Assumptions!$B$4)</f>
        <v>30000000</v>
      </c>
      <c r="N1091" s="12" t="n">
        <f aca="false">IF($G$1091=1,MIN(Assumptions!$B$46,MAX(Assumptions!$B$4,Assumptions!$B$26-($I$1091+$J$1091+$K$1091+$L$1091+$M$1091))),Assumptions!$B$4)</f>
        <v>15000000</v>
      </c>
      <c r="O1091" s="12" t="n">
        <f aca="false">IF($H$1091=1,MIN(Assumptions!$B$41,MAX(Assumptions!$B$4,Assumptions!$B$26-($I$1091+$J$1091+$K$1091+$L$1091+$M$1091+$N$1091))),Assumptions!$B$4)</f>
        <v>0</v>
      </c>
      <c r="P1091" s="12" t="n">
        <f aca="false">$I$1091+$J$1091+$K$1091+$L$1091+$M$1091+$N$1091+$O$1091</f>
        <v>75000000</v>
      </c>
      <c r="Q1091" s="12" t="n">
        <f aca="false">MAX(Assumptions!$B$4,Assumptions!$B$26-$P$1091)</f>
        <v>1925000000</v>
      </c>
      <c r="R1091" s="12" t="n">
        <f aca="false">$J$1010+$O$1010+Assumptions!$B$20+IF($B$1091=0,$D$1010,Assumptions!$B$4)+IF($C$1091=0,$AI$1010,Assumptions!$B$4)+IF($D$1091=0,$AF$1010,Assumptions!$B$4)+IF($E$1091=0,$AC$1010,Assumptions!$B$4)+IF($F$1091=0,$Z$1010,Assumptions!$B$4)+IF($G$1091=0,$W$1010,Assumptions!$B$4)+IF($H$1091=0,$T$1010,Assumptions!$B$4)</f>
        <v>24547484.4666011</v>
      </c>
      <c r="S1091" s="12" t="n">
        <f aca="false">IF($R$1091&gt;Assumptions!$B$4,$Q$1091/$R$1091&gt;Assumptions!$B$13,FALSE())</f>
        <v>1</v>
      </c>
      <c r="T1091" s="12" t="n">
        <f aca="false">IF($S$1091,($Q$1091+Assumptions!$B$14*Assumptions!$B$13)/($R$1091+Assumptions!$B$14),IF($R$1091&gt;Assumptions!$B$4,$Q$1091/$R$1091,Assumptions!$B$4))</f>
        <v>71.2635588119157</v>
      </c>
      <c r="U1091" s="12" t="n">
        <f aca="false">IF($B$1091=1,$I$1091,$D$1010*$T$1091)</f>
        <v>30000000</v>
      </c>
      <c r="V1091" s="12" t="n">
        <f aca="false">IF($C$1091=1,$J$1091,$AI$1010*$T$1091)</f>
        <v>437082230.296097</v>
      </c>
      <c r="W1091" s="12" t="n">
        <f aca="false">IF($D$1091=1,$K$1091,$AF$1010*$T$1091)</f>
        <v>123546165.672587</v>
      </c>
      <c r="X1091" s="12" t="n">
        <f aca="false">IF($E$1091=1,$L$1091,$AC$1010*$T$1091)</f>
        <v>171032541.148598</v>
      </c>
      <c r="Y1091" s="12" t="n">
        <f aca="false">IF($F$1091=1,$M$1091,$Z$1010*$T$1091)</f>
        <v>30000000</v>
      </c>
      <c r="Z1091" s="12" t="n">
        <f aca="false">IF($G$1091=1,$N$1091,$W$1010*$T$1091)</f>
        <v>15000000</v>
      </c>
      <c r="AA1091" s="12" t="n">
        <f aca="false">IF($H$1091=1,$O$1091,$T$1010*$T$1091)</f>
        <v>356317794.059578</v>
      </c>
      <c r="AB1091" s="12" t="n">
        <f aca="false">($J$1010+$O$1010)*$T$1091</f>
        <v>19990342.4861093</v>
      </c>
      <c r="AC1091" s="12" t="n">
        <f aca="false">Assumptions!$B$20*$T$1091</f>
        <v>641372029.307241</v>
      </c>
      <c r="AD1091" s="12" t="n">
        <f aca="false">IF($S$1091,Assumptions!$B$14*($T$1091-Assumptions!$B$13),Assumptions!$B$4)</f>
        <v>175658897.029789</v>
      </c>
      <c r="AE1091" s="12" t="n">
        <f aca="false">$U$1091+$V$1091+$W$1091+$X$1091+$Y$1091+$Z$1091+$AA$1091+$AB$1091+$AC$1091+$AD$1091</f>
        <v>2000000000</v>
      </c>
      <c r="AF1091" s="12" t="n">
        <f aca="false">IF(AND(IF($B$1091=1,$U$1091&gt;=INDEX($U$1021:$U$1148,1+$A$1091-Assumptions!$B$77),$U$1091&gt;INDEX($U$1021:$U$1148,1+$A$1091+Assumptions!$B$77)),IF($C$1091=1,$V$1091&gt;=INDEX($V$1021:$V$1148,1+$A$1091-Assumptions!$B$78),$V$1091&gt;INDEX($V$1021:$V$1148,1+$A$1091+Assumptions!$B$78)),IF($D$1091=1,$W$1091&gt;=INDEX($W$1021:$W$1148,1+$A$1091-Assumptions!$B$79),$W$1091&gt;INDEX($W$1021:$W$1148,1+$A$1091+Assumptions!$B$79)),IF($E$1091=1,$X$1091&gt;=INDEX($X$1021:$X$1148,1+$A$1091-Assumptions!$B$80),$X$1091&gt;INDEX($X$1021:$X$1148,1+$A$1091+Assumptions!$B$80)),IF($F$1091=1,$Y$1091&gt;=INDEX($Y$1021:$Y$1148,1+$A$1091-Assumptions!$B$81),$Y$1091&gt;INDEX($Y$1021:$Y$1148,1+$A$1091+Assumptions!$B$81)),IF($G$1091=1,$Z$1091&gt;=INDEX($Z$1021:$Z$1148,1+$A$1091-Assumptions!$B$82),$Z$1091&gt;INDEX($Z$1021:$Z$1148,1+$A$1091+Assumptions!$B$82)),IF($H$1091=1,$AA$1091&gt;=INDEX($AA$1021:$AA$1148,1+$A$1091-Assumptions!$B$83),$AA$1091&gt;INDEX($AA$1021:$AA$1148,1+$A$1091+Assumptions!$B$83))),1,0)</f>
        <v>0</v>
      </c>
    </row>
    <row r="1092" customFormat="false" ht="15" hidden="true" customHeight="false" outlineLevel="0" collapsed="false">
      <c r="A1092" s="6" t="n">
        <f aca="false">ROW()-ROW($A$1021)+Assumptions!$B$4</f>
        <v>71</v>
      </c>
      <c r="B1092" s="12" t="n">
        <f aca="false">MOD(QUOTIENT($A$1092,Assumptions!$B$77),2)</f>
        <v>1</v>
      </c>
      <c r="C1092" s="12" t="n">
        <f aca="false">MOD(QUOTIENT($A$1092,Assumptions!$B$78),2)</f>
        <v>0</v>
      </c>
      <c r="D1092" s="12" t="n">
        <f aca="false">MOD(QUOTIENT($A$1092,Assumptions!$B$79),2)</f>
        <v>0</v>
      </c>
      <c r="E1092" s="12" t="n">
        <f aca="false">MOD(QUOTIENT($A$1092,Assumptions!$B$80),2)</f>
        <v>0</v>
      </c>
      <c r="F1092" s="12" t="n">
        <f aca="false">MOD(QUOTIENT($A$1092,Assumptions!$B$81),2)</f>
        <v>1</v>
      </c>
      <c r="G1092" s="12" t="n">
        <f aca="false">MOD(QUOTIENT($A$1092,Assumptions!$B$82),2)</f>
        <v>1</v>
      </c>
      <c r="H1092" s="12" t="n">
        <f aca="false">MOD(QUOTIENT($A$1092,Assumptions!$B$83),2)</f>
        <v>1</v>
      </c>
      <c r="I1092" s="12" t="n">
        <f aca="false">IF($B$1092=1,MIN(Assumptions!$B$67,MAX(Assumptions!$B$4,Assumptions!$B$26-(Assumptions!$B$4))),Assumptions!$B$4)</f>
        <v>30000000</v>
      </c>
      <c r="J1092" s="12" t="n">
        <f aca="false">IF($C$1092=1,MIN(Assumptions!$B$66,MAX(Assumptions!$B$4,Assumptions!$B$26-($I$1092))),Assumptions!$B$4)</f>
        <v>0</v>
      </c>
      <c r="K1092" s="12" t="n">
        <f aca="false">IF($D$1092=1,MIN(Assumptions!$B$61,MAX(Assumptions!$B$4,Assumptions!$B$26-($I$1092+$J$1092))),Assumptions!$B$4)</f>
        <v>0</v>
      </c>
      <c r="L1092" s="12" t="n">
        <f aca="false">IF($E$1092=1,MIN(Assumptions!$B$56,MAX(Assumptions!$B$4,Assumptions!$B$26-($I$1092+$J$1092+$K$1092))),Assumptions!$B$4)</f>
        <v>0</v>
      </c>
      <c r="M1092" s="12" t="n">
        <f aca="false">IF($F$1092=1,MIN(Assumptions!$B$51,MAX(Assumptions!$B$4,Assumptions!$B$26-($I$1092+$J$1092+$K$1092+$L$1092))),Assumptions!$B$4)</f>
        <v>30000000</v>
      </c>
      <c r="N1092" s="12" t="n">
        <f aca="false">IF($G$1092=1,MIN(Assumptions!$B$46,MAX(Assumptions!$B$4,Assumptions!$B$26-($I$1092+$J$1092+$K$1092+$L$1092+$M$1092))),Assumptions!$B$4)</f>
        <v>15000000</v>
      </c>
      <c r="O1092" s="12" t="n">
        <f aca="false">IF($H$1092=1,MIN(Assumptions!$B$41,MAX(Assumptions!$B$4,Assumptions!$B$26-($I$1092+$J$1092+$K$1092+$L$1092+$M$1092+$N$1092))),Assumptions!$B$4)</f>
        <v>5000000</v>
      </c>
      <c r="P1092" s="12" t="n">
        <f aca="false">$I$1092+$J$1092+$K$1092+$L$1092+$M$1092+$N$1092+$O$1092</f>
        <v>80000000</v>
      </c>
      <c r="Q1092" s="12" t="n">
        <f aca="false">MAX(Assumptions!$B$4,Assumptions!$B$26-$P$1092)</f>
        <v>1920000000</v>
      </c>
      <c r="R1092" s="12" t="n">
        <f aca="false">$J$1010+$O$1010+Assumptions!$B$20+IF($B$1092=0,$D$1010,Assumptions!$B$4)+IF($C$1092=0,$AI$1010,Assumptions!$B$4)+IF($D$1092=0,$AF$1010,Assumptions!$B$4)+IF($E$1092=0,$AC$1010,Assumptions!$B$4)+IF($F$1092=0,$Z$1010,Assumptions!$B$4)+IF($G$1092=0,$W$1010,Assumptions!$B$4)+IF($H$1092=0,$T$1010,Assumptions!$B$4)</f>
        <v>19547484.4666011</v>
      </c>
      <c r="S1092" s="12" t="n">
        <f aca="false">IF($R$1092&gt;Assumptions!$B$4,$Q$1092/$R$1092&gt;Assumptions!$B$13,FALSE())</f>
        <v>1</v>
      </c>
      <c r="T1092" s="12" t="n">
        <f aca="false">IF($S$1092,($Q$1092+Assumptions!$B$14*Assumptions!$B$13)/($R$1092+Assumptions!$B$14),IF($R$1092&gt;Assumptions!$B$4,$Q$1092/$R$1092,Assumptions!$B$4))</f>
        <v>87.1981564569113</v>
      </c>
      <c r="U1092" s="12" t="n">
        <f aca="false">IF($B$1092=1,$I$1092,$D$1010*$T$1092)</f>
        <v>30000000</v>
      </c>
      <c r="V1092" s="12" t="n">
        <f aca="false">IF($C$1092=1,$J$1092,$AI$1010*$T$1092)</f>
        <v>534814221.143306</v>
      </c>
      <c r="W1092" s="12" t="n">
        <f aca="false">IF($D$1092=1,$K$1092,$AF$1010*$T$1092)</f>
        <v>151171202.555329</v>
      </c>
      <c r="X1092" s="12" t="n">
        <f aca="false">IF($E$1092=1,$L$1092,$AC$1010*$T$1092)</f>
        <v>209275575.496587</v>
      </c>
      <c r="Y1092" s="12" t="n">
        <f aca="false">IF($F$1092=1,$M$1092,$Z$1010*$T$1092)</f>
        <v>30000000</v>
      </c>
      <c r="Z1092" s="12" t="n">
        <f aca="false">IF($G$1092=1,$N$1092,$W$1010*$T$1092)</f>
        <v>15000000</v>
      </c>
      <c r="AA1092" s="12" t="n">
        <f aca="false">IF($H$1092=1,$O$1092,$T$1010*$T$1092)</f>
        <v>5000000</v>
      </c>
      <c r="AB1092" s="12" t="n">
        <f aca="false">($J$1010+$O$1010)*$T$1092</f>
        <v>24460201.5502983</v>
      </c>
      <c r="AC1092" s="12" t="n">
        <f aca="false">Assumptions!$B$20*$T$1092</f>
        <v>784783408.112202</v>
      </c>
      <c r="AD1092" s="12" t="n">
        <f aca="false">IF($S$1092,Assumptions!$B$14*($T$1092-Assumptions!$B$13),Assumptions!$B$4)</f>
        <v>215495391.142278</v>
      </c>
      <c r="AE1092" s="12" t="n">
        <f aca="false">$U$1092+$V$1092+$W$1092+$X$1092+$Y$1092+$Z$1092+$AA$1092+$AB$1092+$AC$1092+$AD$1092</f>
        <v>2000000000</v>
      </c>
      <c r="AF1092" s="12" t="n">
        <f aca="false">IF(AND(IF($B$1092=1,$U$1092&gt;=INDEX($U$1021:$U$1148,1+$A$1092-Assumptions!$B$77),$U$1092&gt;INDEX($U$1021:$U$1148,1+$A$1092+Assumptions!$B$77)),IF($C$1092=1,$V$1092&gt;=INDEX($V$1021:$V$1148,1+$A$1092-Assumptions!$B$78),$V$1092&gt;INDEX($V$1021:$V$1148,1+$A$1092+Assumptions!$B$78)),IF($D$1092=1,$W$1092&gt;=INDEX($W$1021:$W$1148,1+$A$1092-Assumptions!$B$79),$W$1092&gt;INDEX($W$1021:$W$1148,1+$A$1092+Assumptions!$B$79)),IF($E$1092=1,$X$1092&gt;=INDEX($X$1021:$X$1148,1+$A$1092-Assumptions!$B$80),$X$1092&gt;INDEX($X$1021:$X$1148,1+$A$1092+Assumptions!$B$80)),IF($F$1092=1,$Y$1092&gt;=INDEX($Y$1021:$Y$1148,1+$A$1092-Assumptions!$B$81),$Y$1092&gt;INDEX($Y$1021:$Y$1148,1+$A$1092+Assumptions!$B$81)),IF($G$1092=1,$Z$1092&gt;=INDEX($Z$1021:$Z$1148,1+$A$1092-Assumptions!$B$82),$Z$1092&gt;INDEX($Z$1021:$Z$1148,1+$A$1092+Assumptions!$B$82)),IF($H$1092=1,$AA$1092&gt;=INDEX($AA$1021:$AA$1148,1+$A$1092-Assumptions!$B$83),$AA$1092&gt;INDEX($AA$1021:$AA$1148,1+$A$1092+Assumptions!$B$83))),1,0)</f>
        <v>0</v>
      </c>
    </row>
    <row r="1093" customFormat="false" ht="15" hidden="true" customHeight="false" outlineLevel="0" collapsed="false">
      <c r="A1093" s="6" t="n">
        <f aca="false">ROW()-ROW($A$1021)+Assumptions!$B$4</f>
        <v>72</v>
      </c>
      <c r="B1093" s="12" t="n">
        <f aca="false">MOD(QUOTIENT($A$1093,Assumptions!$B$77),2)</f>
        <v>1</v>
      </c>
      <c r="C1093" s="12" t="n">
        <f aca="false">MOD(QUOTIENT($A$1093,Assumptions!$B$78),2)</f>
        <v>0</v>
      </c>
      <c r="D1093" s="12" t="n">
        <f aca="false">MOD(QUOTIENT($A$1093,Assumptions!$B$79),2)</f>
        <v>0</v>
      </c>
      <c r="E1093" s="12" t="n">
        <f aca="false">MOD(QUOTIENT($A$1093,Assumptions!$B$80),2)</f>
        <v>1</v>
      </c>
      <c r="F1093" s="12" t="n">
        <f aca="false">MOD(QUOTIENT($A$1093,Assumptions!$B$81),2)</f>
        <v>0</v>
      </c>
      <c r="G1093" s="12" t="n">
        <f aca="false">MOD(QUOTIENT($A$1093,Assumptions!$B$82),2)</f>
        <v>0</v>
      </c>
      <c r="H1093" s="12" t="n">
        <f aca="false">MOD(QUOTIENT($A$1093,Assumptions!$B$83),2)</f>
        <v>0</v>
      </c>
      <c r="I1093" s="12" t="n">
        <f aca="false">IF($B$1093=1,MIN(Assumptions!$B$67,MAX(Assumptions!$B$4,Assumptions!$B$26-(Assumptions!$B$4))),Assumptions!$B$4)</f>
        <v>30000000</v>
      </c>
      <c r="J1093" s="12" t="n">
        <f aca="false">IF($C$1093=1,MIN(Assumptions!$B$66,MAX(Assumptions!$B$4,Assumptions!$B$26-($I$1093))),Assumptions!$B$4)</f>
        <v>0</v>
      </c>
      <c r="K1093" s="12" t="n">
        <f aca="false">IF($D$1093=1,MIN(Assumptions!$B$61,MAX(Assumptions!$B$4,Assumptions!$B$26-($I$1093+$J$1093))),Assumptions!$B$4)</f>
        <v>0</v>
      </c>
      <c r="L1093" s="12" t="n">
        <f aca="false">IF($E$1093=1,MIN(Assumptions!$B$56,MAX(Assumptions!$B$4,Assumptions!$B$26-($I$1093+$J$1093+$K$1093))),Assumptions!$B$4)</f>
        <v>60000000</v>
      </c>
      <c r="M1093" s="12" t="n">
        <f aca="false">IF($F$1093=1,MIN(Assumptions!$B$51,MAX(Assumptions!$B$4,Assumptions!$B$26-($I$1093+$J$1093+$K$1093+$L$1093))),Assumptions!$B$4)</f>
        <v>0</v>
      </c>
      <c r="N1093" s="12" t="n">
        <f aca="false">IF($G$1093=1,MIN(Assumptions!$B$46,MAX(Assumptions!$B$4,Assumptions!$B$26-($I$1093+$J$1093+$K$1093+$L$1093+$M$1093))),Assumptions!$B$4)</f>
        <v>0</v>
      </c>
      <c r="O1093" s="12" t="n">
        <f aca="false">IF($H$1093=1,MIN(Assumptions!$B$41,MAX(Assumptions!$B$4,Assumptions!$B$26-($I$1093+$J$1093+$K$1093+$L$1093+$M$1093+$N$1093))),Assumptions!$B$4)</f>
        <v>0</v>
      </c>
      <c r="P1093" s="12" t="n">
        <f aca="false">$I$1093+$J$1093+$K$1093+$L$1093+$M$1093+$N$1093+$O$1093</f>
        <v>90000000</v>
      </c>
      <c r="Q1093" s="12" t="n">
        <f aca="false">MAX(Assumptions!$B$4,Assumptions!$B$26-$P$1093)</f>
        <v>1910000000</v>
      </c>
      <c r="R1093" s="12" t="n">
        <f aca="false">$J$1010+$O$1010+Assumptions!$B$20+IF($B$1093=0,$D$1010,Assumptions!$B$4)+IF($C$1093=0,$AI$1010,Assumptions!$B$4)+IF($D$1093=0,$AF$1010,Assumptions!$B$4)+IF($E$1093=0,$AC$1010,Assumptions!$B$4)+IF($F$1093=0,$Z$1010,Assumptions!$B$4)+IF($G$1093=0,$W$1010,Assumptions!$B$4)+IF($H$1093=0,$T$1010,Assumptions!$B$4)</f>
        <v>30147484.4666011</v>
      </c>
      <c r="S1093" s="12" t="n">
        <f aca="false">IF($R$1093&gt;Assumptions!$B$4,$Q$1093/$R$1093&gt;Assumptions!$B$13,FALSE())</f>
        <v>1</v>
      </c>
      <c r="T1093" s="12" t="n">
        <f aca="false">IF($S$1093,($Q$1093+Assumptions!$B$14*Assumptions!$B$13)/($R$1093+Assumptions!$B$14),IF($R$1093&gt;Assumptions!$B$4,$Q$1093/$R$1093,Assumptions!$B$4))</f>
        <v>58.5803173275577</v>
      </c>
      <c r="U1093" s="12" t="n">
        <f aca="false">IF($B$1093=1,$I$1093,$D$1010*$T$1093)</f>
        <v>30000000</v>
      </c>
      <c r="V1093" s="12" t="n">
        <f aca="false">IF($C$1093=1,$J$1093,$AI$1010*$T$1093)</f>
        <v>359291848.117762</v>
      </c>
      <c r="W1093" s="12" t="n">
        <f aca="false">IF($D$1093=1,$K$1093,$AF$1010*$T$1093)</f>
        <v>101557846.820485</v>
      </c>
      <c r="X1093" s="12" t="n">
        <f aca="false">IF($E$1093=1,$L$1093,$AC$1010*$T$1093)</f>
        <v>60000000</v>
      </c>
      <c r="Y1093" s="12" t="n">
        <f aca="false">IF($F$1093=1,$M$1093,$Z$1010*$T$1093)</f>
        <v>175740951.982673</v>
      </c>
      <c r="Z1093" s="12" t="n">
        <f aca="false">IF($G$1093=1,$N$1093,$W$1010*$T$1093)</f>
        <v>292901586.637788</v>
      </c>
      <c r="AA1093" s="12" t="n">
        <f aca="false">IF($H$1093=1,$O$1093,$T$1010*$T$1093)</f>
        <v>292901586.637788</v>
      </c>
      <c r="AB1093" s="12" t="n">
        <f aca="false">($J$1010+$O$1010)*$T$1093</f>
        <v>16432530.5365894</v>
      </c>
      <c r="AC1093" s="12" t="n">
        <f aca="false">Assumptions!$B$20*$T$1093</f>
        <v>527222855.948019</v>
      </c>
      <c r="AD1093" s="12" t="n">
        <f aca="false">IF($S$1093,Assumptions!$B$14*($T$1093-Assumptions!$B$13),Assumptions!$B$4)</f>
        <v>143950793.318894</v>
      </c>
      <c r="AE1093" s="12" t="n">
        <f aca="false">$U$1093+$V$1093+$W$1093+$X$1093+$Y$1093+$Z$1093+$AA$1093+$AB$1093+$AC$1093+$AD$1093</f>
        <v>2000000000</v>
      </c>
      <c r="AF1093" s="12" t="n">
        <f aca="false">IF(AND(IF($B$1093=1,$U$1093&gt;=INDEX($U$1021:$U$1148,1+$A$1093-Assumptions!$B$77),$U$1093&gt;INDEX($U$1021:$U$1148,1+$A$1093+Assumptions!$B$77)),IF($C$1093=1,$V$1093&gt;=INDEX($V$1021:$V$1148,1+$A$1093-Assumptions!$B$78),$V$1093&gt;INDEX($V$1021:$V$1148,1+$A$1093+Assumptions!$B$78)),IF($D$1093=1,$W$1093&gt;=INDEX($W$1021:$W$1148,1+$A$1093-Assumptions!$B$79),$W$1093&gt;INDEX($W$1021:$W$1148,1+$A$1093+Assumptions!$B$79)),IF($E$1093=1,$X$1093&gt;=INDEX($X$1021:$X$1148,1+$A$1093-Assumptions!$B$80),$X$1093&gt;INDEX($X$1021:$X$1148,1+$A$1093+Assumptions!$B$80)),IF($F$1093=1,$Y$1093&gt;=INDEX($Y$1021:$Y$1148,1+$A$1093-Assumptions!$B$81),$Y$1093&gt;INDEX($Y$1021:$Y$1148,1+$A$1093+Assumptions!$B$81)),IF($G$1093=1,$Z$1093&gt;=INDEX($Z$1021:$Z$1148,1+$A$1093-Assumptions!$B$82),$Z$1093&gt;INDEX($Z$1021:$Z$1148,1+$A$1093+Assumptions!$B$82)),IF($H$1093=1,$AA$1093&gt;=INDEX($AA$1021:$AA$1148,1+$A$1093-Assumptions!$B$83),$AA$1093&gt;INDEX($AA$1021:$AA$1148,1+$A$1093+Assumptions!$B$83))),1,0)</f>
        <v>0</v>
      </c>
    </row>
    <row r="1094" customFormat="false" ht="15" hidden="true" customHeight="false" outlineLevel="0" collapsed="false">
      <c r="A1094" s="6" t="n">
        <f aca="false">ROW()-ROW($A$1021)+Assumptions!$B$4</f>
        <v>73</v>
      </c>
      <c r="B1094" s="12" t="n">
        <f aca="false">MOD(QUOTIENT($A$1094,Assumptions!$B$77),2)</f>
        <v>1</v>
      </c>
      <c r="C1094" s="12" t="n">
        <f aca="false">MOD(QUOTIENT($A$1094,Assumptions!$B$78),2)</f>
        <v>0</v>
      </c>
      <c r="D1094" s="12" t="n">
        <f aca="false">MOD(QUOTIENT($A$1094,Assumptions!$B$79),2)</f>
        <v>0</v>
      </c>
      <c r="E1094" s="12" t="n">
        <f aca="false">MOD(QUOTIENT($A$1094,Assumptions!$B$80),2)</f>
        <v>1</v>
      </c>
      <c r="F1094" s="12" t="n">
        <f aca="false">MOD(QUOTIENT($A$1094,Assumptions!$B$81),2)</f>
        <v>0</v>
      </c>
      <c r="G1094" s="12" t="n">
        <f aca="false">MOD(QUOTIENT($A$1094,Assumptions!$B$82),2)</f>
        <v>0</v>
      </c>
      <c r="H1094" s="12" t="n">
        <f aca="false">MOD(QUOTIENT($A$1094,Assumptions!$B$83),2)</f>
        <v>1</v>
      </c>
      <c r="I1094" s="12" t="n">
        <f aca="false">IF($B$1094=1,MIN(Assumptions!$B$67,MAX(Assumptions!$B$4,Assumptions!$B$26-(Assumptions!$B$4))),Assumptions!$B$4)</f>
        <v>30000000</v>
      </c>
      <c r="J1094" s="12" t="n">
        <f aca="false">IF($C$1094=1,MIN(Assumptions!$B$66,MAX(Assumptions!$B$4,Assumptions!$B$26-($I$1094))),Assumptions!$B$4)</f>
        <v>0</v>
      </c>
      <c r="K1094" s="12" t="n">
        <f aca="false">IF($D$1094=1,MIN(Assumptions!$B$61,MAX(Assumptions!$B$4,Assumptions!$B$26-($I$1094+$J$1094))),Assumptions!$B$4)</f>
        <v>0</v>
      </c>
      <c r="L1094" s="12" t="n">
        <f aca="false">IF($E$1094=1,MIN(Assumptions!$B$56,MAX(Assumptions!$B$4,Assumptions!$B$26-($I$1094+$J$1094+$K$1094))),Assumptions!$B$4)</f>
        <v>60000000</v>
      </c>
      <c r="M1094" s="12" t="n">
        <f aca="false">IF($F$1094=1,MIN(Assumptions!$B$51,MAX(Assumptions!$B$4,Assumptions!$B$26-($I$1094+$J$1094+$K$1094+$L$1094))),Assumptions!$B$4)</f>
        <v>0</v>
      </c>
      <c r="N1094" s="12" t="n">
        <f aca="false">IF($G$1094=1,MIN(Assumptions!$B$46,MAX(Assumptions!$B$4,Assumptions!$B$26-($I$1094+$J$1094+$K$1094+$L$1094+$M$1094))),Assumptions!$B$4)</f>
        <v>0</v>
      </c>
      <c r="O1094" s="12" t="n">
        <f aca="false">IF($H$1094=1,MIN(Assumptions!$B$41,MAX(Assumptions!$B$4,Assumptions!$B$26-($I$1094+$J$1094+$K$1094+$L$1094+$M$1094+$N$1094))),Assumptions!$B$4)</f>
        <v>5000000</v>
      </c>
      <c r="P1094" s="12" t="n">
        <f aca="false">$I$1094+$J$1094+$K$1094+$L$1094+$M$1094+$N$1094+$O$1094</f>
        <v>95000000</v>
      </c>
      <c r="Q1094" s="12" t="n">
        <f aca="false">MAX(Assumptions!$B$4,Assumptions!$B$26-$P$1094)</f>
        <v>1905000000</v>
      </c>
      <c r="R1094" s="12" t="n">
        <f aca="false">$J$1010+$O$1010+Assumptions!$B$20+IF($B$1094=0,$D$1010,Assumptions!$B$4)+IF($C$1094=0,$AI$1010,Assumptions!$B$4)+IF($D$1094=0,$AF$1010,Assumptions!$B$4)+IF($E$1094=0,$AC$1010,Assumptions!$B$4)+IF($F$1094=0,$Z$1010,Assumptions!$B$4)+IF($G$1094=0,$W$1010,Assumptions!$B$4)+IF($H$1094=0,$T$1010,Assumptions!$B$4)</f>
        <v>25147484.4666011</v>
      </c>
      <c r="S1094" s="12" t="n">
        <f aca="false">IF($R$1094&gt;Assumptions!$B$4,$Q$1094/$R$1094&gt;Assumptions!$B$13,FALSE())</f>
        <v>1</v>
      </c>
      <c r="T1094" s="12" t="n">
        <f aca="false">IF($S$1094,($Q$1094+Assumptions!$B$14*Assumptions!$B$13)/($R$1094+Assumptions!$B$14),IF($R$1094&gt;Assumptions!$B$4,$Q$1094/$R$1094,Assumptions!$B$4))</f>
        <v>68.9936186528765</v>
      </c>
      <c r="U1094" s="12" t="n">
        <f aca="false">IF($B$1094=1,$I$1094,$D$1010*$T$1094)</f>
        <v>30000000</v>
      </c>
      <c r="V1094" s="12" t="n">
        <f aca="false">IF($C$1094=1,$J$1094,$AI$1010*$T$1094)</f>
        <v>423159960.290328</v>
      </c>
      <c r="W1094" s="12" t="n">
        <f aca="false">IF($D$1094=1,$K$1094,$AF$1010*$T$1094)</f>
        <v>119610880.828117</v>
      </c>
      <c r="X1094" s="12" t="n">
        <f aca="false">IF($E$1094=1,$L$1094,$AC$1010*$T$1094)</f>
        <v>60000000</v>
      </c>
      <c r="Y1094" s="12" t="n">
        <f aca="false">IF($F$1094=1,$M$1094,$Z$1010*$T$1094)</f>
        <v>206980855.95863</v>
      </c>
      <c r="Z1094" s="12" t="n">
        <f aca="false">IF($G$1094=1,$N$1094,$W$1010*$T$1094)</f>
        <v>344968093.264383</v>
      </c>
      <c r="AA1094" s="12" t="n">
        <f aca="false">IF($H$1094=1,$O$1094,$T$1010*$T$1094)</f>
        <v>5000000</v>
      </c>
      <c r="AB1094" s="12" t="n">
        <f aca="false">($J$1010+$O$1010)*$T$1094</f>
        <v>19353595.1504629</v>
      </c>
      <c r="AC1094" s="12" t="n">
        <f aca="false">Assumptions!$B$20*$T$1094</f>
        <v>620942567.875889</v>
      </c>
      <c r="AD1094" s="12" t="n">
        <f aca="false">IF($S$1094,Assumptions!$B$14*($T$1094-Assumptions!$B$13),Assumptions!$B$4)</f>
        <v>169984046.632191</v>
      </c>
      <c r="AE1094" s="12" t="n">
        <f aca="false">$U$1094+$V$1094+$W$1094+$X$1094+$Y$1094+$Z$1094+$AA$1094+$AB$1094+$AC$1094+$AD$1094</f>
        <v>2000000000</v>
      </c>
      <c r="AF1094" s="12" t="n">
        <f aca="false">IF(AND(IF($B$1094=1,$U$1094&gt;=INDEX($U$1021:$U$1148,1+$A$1094-Assumptions!$B$77),$U$1094&gt;INDEX($U$1021:$U$1148,1+$A$1094+Assumptions!$B$77)),IF($C$1094=1,$V$1094&gt;=INDEX($V$1021:$V$1148,1+$A$1094-Assumptions!$B$78),$V$1094&gt;INDEX($V$1021:$V$1148,1+$A$1094+Assumptions!$B$78)),IF($D$1094=1,$W$1094&gt;=INDEX($W$1021:$W$1148,1+$A$1094-Assumptions!$B$79),$W$1094&gt;INDEX($W$1021:$W$1148,1+$A$1094+Assumptions!$B$79)),IF($E$1094=1,$X$1094&gt;=INDEX($X$1021:$X$1148,1+$A$1094-Assumptions!$B$80),$X$1094&gt;INDEX($X$1021:$X$1148,1+$A$1094+Assumptions!$B$80)),IF($F$1094=1,$Y$1094&gt;=INDEX($Y$1021:$Y$1148,1+$A$1094-Assumptions!$B$81),$Y$1094&gt;INDEX($Y$1021:$Y$1148,1+$A$1094+Assumptions!$B$81)),IF($G$1094=1,$Z$1094&gt;=INDEX($Z$1021:$Z$1148,1+$A$1094-Assumptions!$B$82),$Z$1094&gt;INDEX($Z$1021:$Z$1148,1+$A$1094+Assumptions!$B$82)),IF($H$1094=1,$AA$1094&gt;=INDEX($AA$1021:$AA$1148,1+$A$1094-Assumptions!$B$83),$AA$1094&gt;INDEX($AA$1021:$AA$1148,1+$A$1094+Assumptions!$B$83))),1,0)</f>
        <v>0</v>
      </c>
    </row>
    <row r="1095" customFormat="false" ht="15" hidden="true" customHeight="false" outlineLevel="0" collapsed="false">
      <c r="A1095" s="6" t="n">
        <f aca="false">ROW()-ROW($A$1021)+Assumptions!$B$4</f>
        <v>74</v>
      </c>
      <c r="B1095" s="12" t="n">
        <f aca="false">MOD(QUOTIENT($A$1095,Assumptions!$B$77),2)</f>
        <v>1</v>
      </c>
      <c r="C1095" s="12" t="n">
        <f aca="false">MOD(QUOTIENT($A$1095,Assumptions!$B$78),2)</f>
        <v>0</v>
      </c>
      <c r="D1095" s="12" t="n">
        <f aca="false">MOD(QUOTIENT($A$1095,Assumptions!$B$79),2)</f>
        <v>0</v>
      </c>
      <c r="E1095" s="12" t="n">
        <f aca="false">MOD(QUOTIENT($A$1095,Assumptions!$B$80),2)</f>
        <v>1</v>
      </c>
      <c r="F1095" s="12" t="n">
        <f aca="false">MOD(QUOTIENT($A$1095,Assumptions!$B$81),2)</f>
        <v>0</v>
      </c>
      <c r="G1095" s="12" t="n">
        <f aca="false">MOD(QUOTIENT($A$1095,Assumptions!$B$82),2)</f>
        <v>1</v>
      </c>
      <c r="H1095" s="12" t="n">
        <f aca="false">MOD(QUOTIENT($A$1095,Assumptions!$B$83),2)</f>
        <v>0</v>
      </c>
      <c r="I1095" s="12" t="n">
        <f aca="false">IF($B$1095=1,MIN(Assumptions!$B$67,MAX(Assumptions!$B$4,Assumptions!$B$26-(Assumptions!$B$4))),Assumptions!$B$4)</f>
        <v>30000000</v>
      </c>
      <c r="J1095" s="12" t="n">
        <f aca="false">IF($C$1095=1,MIN(Assumptions!$B$66,MAX(Assumptions!$B$4,Assumptions!$B$26-($I$1095))),Assumptions!$B$4)</f>
        <v>0</v>
      </c>
      <c r="K1095" s="12" t="n">
        <f aca="false">IF($D$1095=1,MIN(Assumptions!$B$61,MAX(Assumptions!$B$4,Assumptions!$B$26-($I$1095+$J$1095))),Assumptions!$B$4)</f>
        <v>0</v>
      </c>
      <c r="L1095" s="12" t="n">
        <f aca="false">IF($E$1095=1,MIN(Assumptions!$B$56,MAX(Assumptions!$B$4,Assumptions!$B$26-($I$1095+$J$1095+$K$1095))),Assumptions!$B$4)</f>
        <v>60000000</v>
      </c>
      <c r="M1095" s="12" t="n">
        <f aca="false">IF($F$1095=1,MIN(Assumptions!$B$51,MAX(Assumptions!$B$4,Assumptions!$B$26-($I$1095+$J$1095+$K$1095+$L$1095))),Assumptions!$B$4)</f>
        <v>0</v>
      </c>
      <c r="N1095" s="12" t="n">
        <f aca="false">IF($G$1095=1,MIN(Assumptions!$B$46,MAX(Assumptions!$B$4,Assumptions!$B$26-($I$1095+$J$1095+$K$1095+$L$1095+$M$1095))),Assumptions!$B$4)</f>
        <v>15000000</v>
      </c>
      <c r="O1095" s="12" t="n">
        <f aca="false">IF($H$1095=1,MIN(Assumptions!$B$41,MAX(Assumptions!$B$4,Assumptions!$B$26-($I$1095+$J$1095+$K$1095+$L$1095+$M$1095+$N$1095))),Assumptions!$B$4)</f>
        <v>0</v>
      </c>
      <c r="P1095" s="12" t="n">
        <f aca="false">$I$1095+$J$1095+$K$1095+$L$1095+$M$1095+$N$1095+$O$1095</f>
        <v>105000000</v>
      </c>
      <c r="Q1095" s="12" t="n">
        <f aca="false">MAX(Assumptions!$B$4,Assumptions!$B$26-$P$1095)</f>
        <v>1895000000</v>
      </c>
      <c r="R1095" s="12" t="n">
        <f aca="false">$J$1010+$O$1010+Assumptions!$B$20+IF($B$1095=0,$D$1010,Assumptions!$B$4)+IF($C$1095=0,$AI$1010,Assumptions!$B$4)+IF($D$1095=0,$AF$1010,Assumptions!$B$4)+IF($E$1095=0,$AC$1010,Assumptions!$B$4)+IF($F$1095=0,$Z$1010,Assumptions!$B$4)+IF($G$1095=0,$W$1010,Assumptions!$B$4)+IF($H$1095=0,$T$1010,Assumptions!$B$4)</f>
        <v>25147484.4666011</v>
      </c>
      <c r="S1095" s="12" t="n">
        <f aca="false">IF($R$1095&gt;Assumptions!$B$4,$Q$1095/$R$1095&gt;Assumptions!$B$13,FALSE())</f>
        <v>1</v>
      </c>
      <c r="T1095" s="12" t="n">
        <f aca="false">IF($S$1095,($Q$1095+Assumptions!$B$14*Assumptions!$B$13)/($R$1095+Assumptions!$B$14),IF($R$1095&gt;Assumptions!$B$4,$Q$1095/$R$1095,Assumptions!$B$4))</f>
        <v>68.6319220937527</v>
      </c>
      <c r="U1095" s="12" t="n">
        <f aca="false">IF($B$1095=1,$I$1095,$D$1010*$T$1095)</f>
        <v>30000000</v>
      </c>
      <c r="V1095" s="12" t="n">
        <f aca="false">IF($C$1095=1,$J$1095,$AI$1010*$T$1095)</f>
        <v>420941559.450012</v>
      </c>
      <c r="W1095" s="12" t="n">
        <f aca="false">IF($D$1095=1,$K$1095,$AF$1010*$T$1095)</f>
        <v>118983825.096384</v>
      </c>
      <c r="X1095" s="12" t="n">
        <f aca="false">IF($E$1095=1,$L$1095,$AC$1010*$T$1095)</f>
        <v>60000000</v>
      </c>
      <c r="Y1095" s="12" t="n">
        <f aca="false">IF($F$1095=1,$M$1095,$Z$1010*$T$1095)</f>
        <v>205895766.281258</v>
      </c>
      <c r="Z1095" s="12" t="n">
        <f aca="false">IF($G$1095=1,$N$1095,$W$1010*$T$1095)</f>
        <v>15000000</v>
      </c>
      <c r="AA1095" s="12" t="n">
        <f aca="false">IF($H$1095=1,$O$1095,$T$1010*$T$1095)</f>
        <v>343159610.468763</v>
      </c>
      <c r="AB1095" s="12" t="n">
        <f aca="false">($J$1010+$O$1010)*$T$1095</f>
        <v>19252134.6254277</v>
      </c>
      <c r="AC1095" s="12" t="n">
        <f aca="false">Assumptions!$B$20*$T$1095</f>
        <v>617687298.843774</v>
      </c>
      <c r="AD1095" s="12" t="n">
        <f aca="false">IF($S$1095,Assumptions!$B$14*($T$1095-Assumptions!$B$13),Assumptions!$B$4)</f>
        <v>169079805.234382</v>
      </c>
      <c r="AE1095" s="12" t="n">
        <f aca="false">$U$1095+$V$1095+$W$1095+$X$1095+$Y$1095+$Z$1095+$AA$1095+$AB$1095+$AC$1095+$AD$1095</f>
        <v>2000000000</v>
      </c>
      <c r="AF1095" s="12" t="n">
        <f aca="false">IF(AND(IF($B$1095=1,$U$1095&gt;=INDEX($U$1021:$U$1148,1+$A$1095-Assumptions!$B$77),$U$1095&gt;INDEX($U$1021:$U$1148,1+$A$1095+Assumptions!$B$77)),IF($C$1095=1,$V$1095&gt;=INDEX($V$1021:$V$1148,1+$A$1095-Assumptions!$B$78),$V$1095&gt;INDEX($V$1021:$V$1148,1+$A$1095+Assumptions!$B$78)),IF($D$1095=1,$W$1095&gt;=INDEX($W$1021:$W$1148,1+$A$1095-Assumptions!$B$79),$W$1095&gt;INDEX($W$1021:$W$1148,1+$A$1095+Assumptions!$B$79)),IF($E$1095=1,$X$1095&gt;=INDEX($X$1021:$X$1148,1+$A$1095-Assumptions!$B$80),$X$1095&gt;INDEX($X$1021:$X$1148,1+$A$1095+Assumptions!$B$80)),IF($F$1095=1,$Y$1095&gt;=INDEX($Y$1021:$Y$1148,1+$A$1095-Assumptions!$B$81),$Y$1095&gt;INDEX($Y$1021:$Y$1148,1+$A$1095+Assumptions!$B$81)),IF($G$1095=1,$Z$1095&gt;=INDEX($Z$1021:$Z$1148,1+$A$1095-Assumptions!$B$82),$Z$1095&gt;INDEX($Z$1021:$Z$1148,1+$A$1095+Assumptions!$B$82)),IF($H$1095=1,$AA$1095&gt;=INDEX($AA$1021:$AA$1148,1+$A$1095-Assumptions!$B$83),$AA$1095&gt;INDEX($AA$1021:$AA$1148,1+$A$1095+Assumptions!$B$83))),1,0)</f>
        <v>0</v>
      </c>
    </row>
    <row r="1096" customFormat="false" ht="15" hidden="true" customHeight="false" outlineLevel="0" collapsed="false">
      <c r="A1096" s="6" t="n">
        <f aca="false">ROW()-ROW($A$1021)+Assumptions!$B$4</f>
        <v>75</v>
      </c>
      <c r="B1096" s="12" t="n">
        <f aca="false">MOD(QUOTIENT($A$1096,Assumptions!$B$77),2)</f>
        <v>1</v>
      </c>
      <c r="C1096" s="12" t="n">
        <f aca="false">MOD(QUOTIENT($A$1096,Assumptions!$B$78),2)</f>
        <v>0</v>
      </c>
      <c r="D1096" s="12" t="n">
        <f aca="false">MOD(QUOTIENT($A$1096,Assumptions!$B$79),2)</f>
        <v>0</v>
      </c>
      <c r="E1096" s="12" t="n">
        <f aca="false">MOD(QUOTIENT($A$1096,Assumptions!$B$80),2)</f>
        <v>1</v>
      </c>
      <c r="F1096" s="12" t="n">
        <f aca="false">MOD(QUOTIENT($A$1096,Assumptions!$B$81),2)</f>
        <v>0</v>
      </c>
      <c r="G1096" s="12" t="n">
        <f aca="false">MOD(QUOTIENT($A$1096,Assumptions!$B$82),2)</f>
        <v>1</v>
      </c>
      <c r="H1096" s="12" t="n">
        <f aca="false">MOD(QUOTIENT($A$1096,Assumptions!$B$83),2)</f>
        <v>1</v>
      </c>
      <c r="I1096" s="12" t="n">
        <f aca="false">IF($B$1096=1,MIN(Assumptions!$B$67,MAX(Assumptions!$B$4,Assumptions!$B$26-(Assumptions!$B$4))),Assumptions!$B$4)</f>
        <v>30000000</v>
      </c>
      <c r="J1096" s="12" t="n">
        <f aca="false">IF($C$1096=1,MIN(Assumptions!$B$66,MAX(Assumptions!$B$4,Assumptions!$B$26-($I$1096))),Assumptions!$B$4)</f>
        <v>0</v>
      </c>
      <c r="K1096" s="12" t="n">
        <f aca="false">IF($D$1096=1,MIN(Assumptions!$B$61,MAX(Assumptions!$B$4,Assumptions!$B$26-($I$1096+$J$1096))),Assumptions!$B$4)</f>
        <v>0</v>
      </c>
      <c r="L1096" s="12" t="n">
        <f aca="false">IF($E$1096=1,MIN(Assumptions!$B$56,MAX(Assumptions!$B$4,Assumptions!$B$26-($I$1096+$J$1096+$K$1096))),Assumptions!$B$4)</f>
        <v>60000000</v>
      </c>
      <c r="M1096" s="12" t="n">
        <f aca="false">IF($F$1096=1,MIN(Assumptions!$B$51,MAX(Assumptions!$B$4,Assumptions!$B$26-($I$1096+$J$1096+$K$1096+$L$1096))),Assumptions!$B$4)</f>
        <v>0</v>
      </c>
      <c r="N1096" s="12" t="n">
        <f aca="false">IF($G$1096=1,MIN(Assumptions!$B$46,MAX(Assumptions!$B$4,Assumptions!$B$26-($I$1096+$J$1096+$K$1096+$L$1096+$M$1096))),Assumptions!$B$4)</f>
        <v>15000000</v>
      </c>
      <c r="O1096" s="12" t="n">
        <f aca="false">IF($H$1096=1,MIN(Assumptions!$B$41,MAX(Assumptions!$B$4,Assumptions!$B$26-($I$1096+$J$1096+$K$1096+$L$1096+$M$1096+$N$1096))),Assumptions!$B$4)</f>
        <v>5000000</v>
      </c>
      <c r="P1096" s="12" t="n">
        <f aca="false">$I$1096+$J$1096+$K$1096+$L$1096+$M$1096+$N$1096+$O$1096</f>
        <v>110000000</v>
      </c>
      <c r="Q1096" s="12" t="n">
        <f aca="false">MAX(Assumptions!$B$4,Assumptions!$B$26-$P$1096)</f>
        <v>1890000000</v>
      </c>
      <c r="R1096" s="12" t="n">
        <f aca="false">$J$1010+$O$1010+Assumptions!$B$20+IF($B$1096=0,$D$1010,Assumptions!$B$4)+IF($C$1096=0,$AI$1010,Assumptions!$B$4)+IF($D$1096=0,$AF$1010,Assumptions!$B$4)+IF($E$1096=0,$AC$1010,Assumptions!$B$4)+IF($F$1096=0,$Z$1010,Assumptions!$B$4)+IF($G$1096=0,$W$1010,Assumptions!$B$4)+IF($H$1096=0,$T$1010,Assumptions!$B$4)</f>
        <v>20147484.4666011</v>
      </c>
      <c r="S1096" s="12" t="n">
        <f aca="false">IF($R$1096&gt;Assumptions!$B$4,$Q$1096/$R$1096&gt;Assumptions!$B$13,FALSE())</f>
        <v>1</v>
      </c>
      <c r="T1096" s="12" t="n">
        <f aca="false">IF($S$1096,($Q$1096+Assumptions!$B$14*Assumptions!$B$13)/($R$1096+Assumptions!$B$14),IF($R$1096&gt;Assumptions!$B$4,$Q$1096/$R$1096,Assumptions!$B$4))</f>
        <v>83.5633645224894</v>
      </c>
      <c r="U1096" s="12" t="n">
        <f aca="false">IF($B$1096=1,$I$1096,$D$1010*$T$1096)</f>
        <v>30000000</v>
      </c>
      <c r="V1096" s="12" t="n">
        <f aca="false">IF($C$1096=1,$J$1096,$AI$1010*$T$1096)</f>
        <v>512520878.068026</v>
      </c>
      <c r="W1096" s="12" t="n">
        <f aca="false">IF($D$1096=1,$K$1096,$AF$1010*$T$1096)</f>
        <v>144869740.573888</v>
      </c>
      <c r="X1096" s="12" t="n">
        <f aca="false">IF($E$1096=1,$L$1096,$AC$1010*$T$1096)</f>
        <v>60000000</v>
      </c>
      <c r="Y1096" s="12" t="n">
        <f aca="false">IF($F$1096=1,$M$1096,$Z$1010*$T$1096)</f>
        <v>250690093.567468</v>
      </c>
      <c r="Z1096" s="12" t="n">
        <f aca="false">IF($G$1096=1,$N$1096,$W$1010*$T$1096)</f>
        <v>15000000</v>
      </c>
      <c r="AA1096" s="12" t="n">
        <f aca="false">IF($H$1096=1,$O$1096,$T$1010*$T$1096)</f>
        <v>5000000</v>
      </c>
      <c r="AB1096" s="12" t="n">
        <f aca="false">($J$1010+$O$1010)*$T$1096</f>
        <v>23440595.7819896</v>
      </c>
      <c r="AC1096" s="12" t="n">
        <f aca="false">Assumptions!$B$20*$T$1096</f>
        <v>752070280.702405</v>
      </c>
      <c r="AD1096" s="12" t="n">
        <f aca="false">IF($S$1096,Assumptions!$B$14*($T$1096-Assumptions!$B$13),Assumptions!$B$4)</f>
        <v>206408411.306223</v>
      </c>
      <c r="AE1096" s="12" t="n">
        <f aca="false">$U$1096+$V$1096+$W$1096+$X$1096+$Y$1096+$Z$1096+$AA$1096+$AB$1096+$AC$1096+$AD$1096</f>
        <v>2000000000</v>
      </c>
      <c r="AF1096" s="12" t="n">
        <f aca="false">IF(AND(IF($B$1096=1,$U$1096&gt;=INDEX($U$1021:$U$1148,1+$A$1096-Assumptions!$B$77),$U$1096&gt;INDEX($U$1021:$U$1148,1+$A$1096+Assumptions!$B$77)),IF($C$1096=1,$V$1096&gt;=INDEX($V$1021:$V$1148,1+$A$1096-Assumptions!$B$78),$V$1096&gt;INDEX($V$1021:$V$1148,1+$A$1096+Assumptions!$B$78)),IF($D$1096=1,$W$1096&gt;=INDEX($W$1021:$W$1148,1+$A$1096-Assumptions!$B$79),$W$1096&gt;INDEX($W$1021:$W$1148,1+$A$1096+Assumptions!$B$79)),IF($E$1096=1,$X$1096&gt;=INDEX($X$1021:$X$1148,1+$A$1096-Assumptions!$B$80),$X$1096&gt;INDEX($X$1021:$X$1148,1+$A$1096+Assumptions!$B$80)),IF($F$1096=1,$Y$1096&gt;=INDEX($Y$1021:$Y$1148,1+$A$1096-Assumptions!$B$81),$Y$1096&gt;INDEX($Y$1021:$Y$1148,1+$A$1096+Assumptions!$B$81)),IF($G$1096=1,$Z$1096&gt;=INDEX($Z$1021:$Z$1148,1+$A$1096-Assumptions!$B$82),$Z$1096&gt;INDEX($Z$1021:$Z$1148,1+$A$1096+Assumptions!$B$82)),IF($H$1096=1,$AA$1096&gt;=INDEX($AA$1021:$AA$1148,1+$A$1096-Assumptions!$B$83),$AA$1096&gt;INDEX($AA$1021:$AA$1148,1+$A$1096+Assumptions!$B$83))),1,0)</f>
        <v>0</v>
      </c>
    </row>
    <row r="1097" customFormat="false" ht="15" hidden="true" customHeight="false" outlineLevel="0" collapsed="false">
      <c r="A1097" s="6" t="n">
        <f aca="false">ROW()-ROW($A$1021)+Assumptions!$B$4</f>
        <v>76</v>
      </c>
      <c r="B1097" s="12" t="n">
        <f aca="false">MOD(QUOTIENT($A$1097,Assumptions!$B$77),2)</f>
        <v>1</v>
      </c>
      <c r="C1097" s="12" t="n">
        <f aca="false">MOD(QUOTIENT($A$1097,Assumptions!$B$78),2)</f>
        <v>0</v>
      </c>
      <c r="D1097" s="12" t="n">
        <f aca="false">MOD(QUOTIENT($A$1097,Assumptions!$B$79),2)</f>
        <v>0</v>
      </c>
      <c r="E1097" s="12" t="n">
        <f aca="false">MOD(QUOTIENT($A$1097,Assumptions!$B$80),2)</f>
        <v>1</v>
      </c>
      <c r="F1097" s="12" t="n">
        <f aca="false">MOD(QUOTIENT($A$1097,Assumptions!$B$81),2)</f>
        <v>1</v>
      </c>
      <c r="G1097" s="12" t="n">
        <f aca="false">MOD(QUOTIENT($A$1097,Assumptions!$B$82),2)</f>
        <v>0</v>
      </c>
      <c r="H1097" s="12" t="n">
        <f aca="false">MOD(QUOTIENT($A$1097,Assumptions!$B$83),2)</f>
        <v>0</v>
      </c>
      <c r="I1097" s="12" t="n">
        <f aca="false">IF($B$1097=1,MIN(Assumptions!$B$67,MAX(Assumptions!$B$4,Assumptions!$B$26-(Assumptions!$B$4))),Assumptions!$B$4)</f>
        <v>30000000</v>
      </c>
      <c r="J1097" s="12" t="n">
        <f aca="false">IF($C$1097=1,MIN(Assumptions!$B$66,MAX(Assumptions!$B$4,Assumptions!$B$26-($I$1097))),Assumptions!$B$4)</f>
        <v>0</v>
      </c>
      <c r="K1097" s="12" t="n">
        <f aca="false">IF($D$1097=1,MIN(Assumptions!$B$61,MAX(Assumptions!$B$4,Assumptions!$B$26-($I$1097+$J$1097))),Assumptions!$B$4)</f>
        <v>0</v>
      </c>
      <c r="L1097" s="12" t="n">
        <f aca="false">IF($E$1097=1,MIN(Assumptions!$B$56,MAX(Assumptions!$B$4,Assumptions!$B$26-($I$1097+$J$1097+$K$1097))),Assumptions!$B$4)</f>
        <v>60000000</v>
      </c>
      <c r="M1097" s="12" t="n">
        <f aca="false">IF($F$1097=1,MIN(Assumptions!$B$51,MAX(Assumptions!$B$4,Assumptions!$B$26-($I$1097+$J$1097+$K$1097+$L$1097))),Assumptions!$B$4)</f>
        <v>30000000</v>
      </c>
      <c r="N1097" s="12" t="n">
        <f aca="false">IF($G$1097=1,MIN(Assumptions!$B$46,MAX(Assumptions!$B$4,Assumptions!$B$26-($I$1097+$J$1097+$K$1097+$L$1097+$M$1097))),Assumptions!$B$4)</f>
        <v>0</v>
      </c>
      <c r="O1097" s="12" t="n">
        <f aca="false">IF($H$1097=1,MIN(Assumptions!$B$41,MAX(Assumptions!$B$4,Assumptions!$B$26-($I$1097+$J$1097+$K$1097+$L$1097+$M$1097+$N$1097))),Assumptions!$B$4)</f>
        <v>0</v>
      </c>
      <c r="P1097" s="12" t="n">
        <f aca="false">$I$1097+$J$1097+$K$1097+$L$1097+$M$1097+$N$1097+$O$1097</f>
        <v>120000000</v>
      </c>
      <c r="Q1097" s="12" t="n">
        <f aca="false">MAX(Assumptions!$B$4,Assumptions!$B$26-$P$1097)</f>
        <v>1880000000</v>
      </c>
      <c r="R1097" s="12" t="n">
        <f aca="false">$J$1010+$O$1010+Assumptions!$B$20+IF($B$1097=0,$D$1010,Assumptions!$B$4)+IF($C$1097=0,$AI$1010,Assumptions!$B$4)+IF($D$1097=0,$AF$1010,Assumptions!$B$4)+IF($E$1097=0,$AC$1010,Assumptions!$B$4)+IF($F$1097=0,$Z$1010,Assumptions!$B$4)+IF($G$1097=0,$W$1010,Assumptions!$B$4)+IF($H$1097=0,$T$1010,Assumptions!$B$4)</f>
        <v>27147484.4666011</v>
      </c>
      <c r="S1097" s="12" t="n">
        <f aca="false">IF($R$1097&gt;Assumptions!$B$4,$Q$1097/$R$1097&gt;Assumptions!$B$13,FALSE())</f>
        <v>1</v>
      </c>
      <c r="T1097" s="12" t="n">
        <f aca="false">IF($S$1097,($Q$1097+Assumptions!$B$14*Assumptions!$B$13)/($R$1097+Assumptions!$B$14),IF($R$1097&gt;Assumptions!$B$4,$Q$1097/$R$1097,Assumptions!$B$4))</f>
        <v>63.4961121953096</v>
      </c>
      <c r="U1097" s="12" t="n">
        <f aca="false">IF($B$1097=1,$I$1097,$D$1010*$T$1097)</f>
        <v>30000000</v>
      </c>
      <c r="V1097" s="12" t="n">
        <f aca="false">IF($C$1097=1,$J$1097,$AI$1010*$T$1097)</f>
        <v>389441992.459359</v>
      </c>
      <c r="W1097" s="12" t="n">
        <f aca="false">IF($D$1097=1,$K$1097,$AF$1010*$T$1097)</f>
        <v>110080121.279815</v>
      </c>
      <c r="X1097" s="12" t="n">
        <f aca="false">IF($E$1097=1,$L$1097,$AC$1010*$T$1097)</f>
        <v>60000000</v>
      </c>
      <c r="Y1097" s="12" t="n">
        <f aca="false">IF($F$1097=1,$M$1097,$Z$1010*$T$1097)</f>
        <v>30000000</v>
      </c>
      <c r="Z1097" s="12" t="n">
        <f aca="false">IF($G$1097=1,$N$1097,$W$1010*$T$1097)</f>
        <v>317480560.976548</v>
      </c>
      <c r="AA1097" s="12" t="n">
        <f aca="false">IF($H$1097=1,$O$1097,$T$1010*$T$1097)</f>
        <v>317480560.976548</v>
      </c>
      <c r="AB1097" s="12" t="n">
        <f aca="false">($J$1010+$O$1010)*$T$1097</f>
        <v>17811474.061669</v>
      </c>
      <c r="AC1097" s="12" t="n">
        <f aca="false">Assumptions!$B$20*$T$1097</f>
        <v>571465009.757787</v>
      </c>
      <c r="AD1097" s="12" t="n">
        <f aca="false">IF($S$1097,Assumptions!$B$14*($T$1097-Assumptions!$B$13),Assumptions!$B$4)</f>
        <v>156240280.488274</v>
      </c>
      <c r="AE1097" s="12" t="n">
        <f aca="false">$U$1097+$V$1097+$W$1097+$X$1097+$Y$1097+$Z$1097+$AA$1097+$AB$1097+$AC$1097+$AD$1097</f>
        <v>2000000000</v>
      </c>
      <c r="AF1097" s="12" t="n">
        <f aca="false">IF(AND(IF($B$1097=1,$U$1097&gt;=INDEX($U$1021:$U$1148,1+$A$1097-Assumptions!$B$77),$U$1097&gt;INDEX($U$1021:$U$1148,1+$A$1097+Assumptions!$B$77)),IF($C$1097=1,$V$1097&gt;=INDEX($V$1021:$V$1148,1+$A$1097-Assumptions!$B$78),$V$1097&gt;INDEX($V$1021:$V$1148,1+$A$1097+Assumptions!$B$78)),IF($D$1097=1,$W$1097&gt;=INDEX($W$1021:$W$1148,1+$A$1097-Assumptions!$B$79),$W$1097&gt;INDEX($W$1021:$W$1148,1+$A$1097+Assumptions!$B$79)),IF($E$1097=1,$X$1097&gt;=INDEX($X$1021:$X$1148,1+$A$1097-Assumptions!$B$80),$X$1097&gt;INDEX($X$1021:$X$1148,1+$A$1097+Assumptions!$B$80)),IF($F$1097=1,$Y$1097&gt;=INDEX($Y$1021:$Y$1148,1+$A$1097-Assumptions!$B$81),$Y$1097&gt;INDEX($Y$1021:$Y$1148,1+$A$1097+Assumptions!$B$81)),IF($G$1097=1,$Z$1097&gt;=INDEX($Z$1021:$Z$1148,1+$A$1097-Assumptions!$B$82),$Z$1097&gt;INDEX($Z$1021:$Z$1148,1+$A$1097+Assumptions!$B$82)),IF($H$1097=1,$AA$1097&gt;=INDEX($AA$1021:$AA$1148,1+$A$1097-Assumptions!$B$83),$AA$1097&gt;INDEX($AA$1021:$AA$1148,1+$A$1097+Assumptions!$B$83))),1,0)</f>
        <v>0</v>
      </c>
    </row>
    <row r="1098" customFormat="false" ht="15" hidden="true" customHeight="false" outlineLevel="0" collapsed="false">
      <c r="A1098" s="6" t="n">
        <f aca="false">ROW()-ROW($A$1021)+Assumptions!$B$4</f>
        <v>77</v>
      </c>
      <c r="B1098" s="12" t="n">
        <f aca="false">MOD(QUOTIENT($A$1098,Assumptions!$B$77),2)</f>
        <v>1</v>
      </c>
      <c r="C1098" s="12" t="n">
        <f aca="false">MOD(QUOTIENT($A$1098,Assumptions!$B$78),2)</f>
        <v>0</v>
      </c>
      <c r="D1098" s="12" t="n">
        <f aca="false">MOD(QUOTIENT($A$1098,Assumptions!$B$79),2)</f>
        <v>0</v>
      </c>
      <c r="E1098" s="12" t="n">
        <f aca="false">MOD(QUOTIENT($A$1098,Assumptions!$B$80),2)</f>
        <v>1</v>
      </c>
      <c r="F1098" s="12" t="n">
        <f aca="false">MOD(QUOTIENT($A$1098,Assumptions!$B$81),2)</f>
        <v>1</v>
      </c>
      <c r="G1098" s="12" t="n">
        <f aca="false">MOD(QUOTIENT($A$1098,Assumptions!$B$82),2)</f>
        <v>0</v>
      </c>
      <c r="H1098" s="12" t="n">
        <f aca="false">MOD(QUOTIENT($A$1098,Assumptions!$B$83),2)</f>
        <v>1</v>
      </c>
      <c r="I1098" s="12" t="n">
        <f aca="false">IF($B$1098=1,MIN(Assumptions!$B$67,MAX(Assumptions!$B$4,Assumptions!$B$26-(Assumptions!$B$4))),Assumptions!$B$4)</f>
        <v>30000000</v>
      </c>
      <c r="J1098" s="12" t="n">
        <f aca="false">IF($C$1098=1,MIN(Assumptions!$B$66,MAX(Assumptions!$B$4,Assumptions!$B$26-($I$1098))),Assumptions!$B$4)</f>
        <v>0</v>
      </c>
      <c r="K1098" s="12" t="n">
        <f aca="false">IF($D$1098=1,MIN(Assumptions!$B$61,MAX(Assumptions!$B$4,Assumptions!$B$26-($I$1098+$J$1098))),Assumptions!$B$4)</f>
        <v>0</v>
      </c>
      <c r="L1098" s="12" t="n">
        <f aca="false">IF($E$1098=1,MIN(Assumptions!$B$56,MAX(Assumptions!$B$4,Assumptions!$B$26-($I$1098+$J$1098+$K$1098))),Assumptions!$B$4)</f>
        <v>60000000</v>
      </c>
      <c r="M1098" s="12" t="n">
        <f aca="false">IF($F$1098=1,MIN(Assumptions!$B$51,MAX(Assumptions!$B$4,Assumptions!$B$26-($I$1098+$J$1098+$K$1098+$L$1098))),Assumptions!$B$4)</f>
        <v>30000000</v>
      </c>
      <c r="N1098" s="12" t="n">
        <f aca="false">IF($G$1098=1,MIN(Assumptions!$B$46,MAX(Assumptions!$B$4,Assumptions!$B$26-($I$1098+$J$1098+$K$1098+$L$1098+$M$1098))),Assumptions!$B$4)</f>
        <v>0</v>
      </c>
      <c r="O1098" s="12" t="n">
        <f aca="false">IF($H$1098=1,MIN(Assumptions!$B$41,MAX(Assumptions!$B$4,Assumptions!$B$26-($I$1098+$J$1098+$K$1098+$L$1098+$M$1098+$N$1098))),Assumptions!$B$4)</f>
        <v>5000000</v>
      </c>
      <c r="P1098" s="12" t="n">
        <f aca="false">$I$1098+$J$1098+$K$1098+$L$1098+$M$1098+$N$1098+$O$1098</f>
        <v>125000000</v>
      </c>
      <c r="Q1098" s="12" t="n">
        <f aca="false">MAX(Assumptions!$B$4,Assumptions!$B$26-$P$1098)</f>
        <v>1875000000</v>
      </c>
      <c r="R1098" s="12" t="n">
        <f aca="false">$J$1010+$O$1010+Assumptions!$B$20+IF($B$1098=0,$D$1010,Assumptions!$B$4)+IF($C$1098=0,$AI$1010,Assumptions!$B$4)+IF($D$1098=0,$AF$1010,Assumptions!$B$4)+IF($E$1098=0,$AC$1010,Assumptions!$B$4)+IF($F$1098=0,$Z$1010,Assumptions!$B$4)+IF($G$1098=0,$W$1010,Assumptions!$B$4)+IF($H$1098=0,$T$1010,Assumptions!$B$4)</f>
        <v>22147484.4666011</v>
      </c>
      <c r="S1098" s="12" t="n">
        <f aca="false">IF($R$1098&gt;Assumptions!$B$4,$Q$1098/$R$1098&gt;Assumptions!$B$13,FALSE())</f>
        <v>1</v>
      </c>
      <c r="T1098" s="12" t="n">
        <f aca="false">IF($S$1098,($Q$1098+Assumptions!$B$14*Assumptions!$B$13)/($R$1098+Assumptions!$B$14),IF($R$1098&gt;Assumptions!$B$4,$Q$1098/$R$1098,Assumptions!$B$4))</f>
        <v>76.1741021703101</v>
      </c>
      <c r="U1098" s="12" t="n">
        <f aca="false">IF($B$1098=1,$I$1098,$D$1010*$T$1098)</f>
        <v>30000000</v>
      </c>
      <c r="V1098" s="12" t="n">
        <f aca="false">IF($C$1098=1,$J$1098,$AI$1010*$T$1098)</f>
        <v>467200165.448865</v>
      </c>
      <c r="W1098" s="12" t="n">
        <f aca="false">IF($D$1098=1,$K$1098,$AF$1010*$T$1098)</f>
        <v>132059335.845575</v>
      </c>
      <c r="X1098" s="12" t="n">
        <f aca="false">IF($E$1098=1,$L$1098,$AC$1010*$T$1098)</f>
        <v>60000000</v>
      </c>
      <c r="Y1098" s="12" t="n">
        <f aca="false">IF($F$1098=1,$M$1098,$Z$1010*$T$1098)</f>
        <v>30000000</v>
      </c>
      <c r="Z1098" s="12" t="n">
        <f aca="false">IF($G$1098=1,$N$1098,$W$1010*$T$1098)</f>
        <v>380870510.851551</v>
      </c>
      <c r="AA1098" s="12" t="n">
        <f aca="false">IF($H$1098=1,$O$1098,$T$1010*$T$1098)</f>
        <v>5000000</v>
      </c>
      <c r="AB1098" s="12" t="n">
        <f aca="false">($J$1010+$O$1010)*$T$1098</f>
        <v>21367812.8954425</v>
      </c>
      <c r="AC1098" s="12" t="n">
        <f aca="false">Assumptions!$B$20*$T$1098</f>
        <v>685566919.532791</v>
      </c>
      <c r="AD1098" s="12" t="n">
        <f aca="false">IF($S$1098,Assumptions!$B$14*($T$1098-Assumptions!$B$13),Assumptions!$B$4)</f>
        <v>187935255.425775</v>
      </c>
      <c r="AE1098" s="12" t="n">
        <f aca="false">$U$1098+$V$1098+$W$1098+$X$1098+$Y$1098+$Z$1098+$AA$1098+$AB$1098+$AC$1098+$AD$1098</f>
        <v>2000000000</v>
      </c>
      <c r="AF1098" s="12" t="n">
        <f aca="false">IF(AND(IF($B$1098=1,$U$1098&gt;=INDEX($U$1021:$U$1148,1+$A$1098-Assumptions!$B$77),$U$1098&gt;INDEX($U$1021:$U$1148,1+$A$1098+Assumptions!$B$77)),IF($C$1098=1,$V$1098&gt;=INDEX($V$1021:$V$1148,1+$A$1098-Assumptions!$B$78),$V$1098&gt;INDEX($V$1021:$V$1148,1+$A$1098+Assumptions!$B$78)),IF($D$1098=1,$W$1098&gt;=INDEX($W$1021:$W$1148,1+$A$1098-Assumptions!$B$79),$W$1098&gt;INDEX($W$1021:$W$1148,1+$A$1098+Assumptions!$B$79)),IF($E$1098=1,$X$1098&gt;=INDEX($X$1021:$X$1148,1+$A$1098-Assumptions!$B$80),$X$1098&gt;INDEX($X$1021:$X$1148,1+$A$1098+Assumptions!$B$80)),IF($F$1098=1,$Y$1098&gt;=INDEX($Y$1021:$Y$1148,1+$A$1098-Assumptions!$B$81),$Y$1098&gt;INDEX($Y$1021:$Y$1148,1+$A$1098+Assumptions!$B$81)),IF($G$1098=1,$Z$1098&gt;=INDEX($Z$1021:$Z$1148,1+$A$1098-Assumptions!$B$82),$Z$1098&gt;INDEX($Z$1021:$Z$1148,1+$A$1098+Assumptions!$B$82)),IF($H$1098=1,$AA$1098&gt;=INDEX($AA$1021:$AA$1148,1+$A$1098-Assumptions!$B$83),$AA$1098&gt;INDEX($AA$1021:$AA$1148,1+$A$1098+Assumptions!$B$83))),1,0)</f>
        <v>0</v>
      </c>
    </row>
    <row r="1099" customFormat="false" ht="15" hidden="true" customHeight="false" outlineLevel="0" collapsed="false">
      <c r="A1099" s="6" t="n">
        <f aca="false">ROW()-ROW($A$1021)+Assumptions!$B$4</f>
        <v>78</v>
      </c>
      <c r="B1099" s="12" t="n">
        <f aca="false">MOD(QUOTIENT($A$1099,Assumptions!$B$77),2)</f>
        <v>1</v>
      </c>
      <c r="C1099" s="12" t="n">
        <f aca="false">MOD(QUOTIENT($A$1099,Assumptions!$B$78),2)</f>
        <v>0</v>
      </c>
      <c r="D1099" s="12" t="n">
        <f aca="false">MOD(QUOTIENT($A$1099,Assumptions!$B$79),2)</f>
        <v>0</v>
      </c>
      <c r="E1099" s="12" t="n">
        <f aca="false">MOD(QUOTIENT($A$1099,Assumptions!$B$80),2)</f>
        <v>1</v>
      </c>
      <c r="F1099" s="12" t="n">
        <f aca="false">MOD(QUOTIENT($A$1099,Assumptions!$B$81),2)</f>
        <v>1</v>
      </c>
      <c r="G1099" s="12" t="n">
        <f aca="false">MOD(QUOTIENT($A$1099,Assumptions!$B$82),2)</f>
        <v>1</v>
      </c>
      <c r="H1099" s="12" t="n">
        <f aca="false">MOD(QUOTIENT($A$1099,Assumptions!$B$83),2)</f>
        <v>0</v>
      </c>
      <c r="I1099" s="12" t="n">
        <f aca="false">IF($B$1099=1,MIN(Assumptions!$B$67,MAX(Assumptions!$B$4,Assumptions!$B$26-(Assumptions!$B$4))),Assumptions!$B$4)</f>
        <v>30000000</v>
      </c>
      <c r="J1099" s="12" t="n">
        <f aca="false">IF($C$1099=1,MIN(Assumptions!$B$66,MAX(Assumptions!$B$4,Assumptions!$B$26-($I$1099))),Assumptions!$B$4)</f>
        <v>0</v>
      </c>
      <c r="K1099" s="12" t="n">
        <f aca="false">IF($D$1099=1,MIN(Assumptions!$B$61,MAX(Assumptions!$B$4,Assumptions!$B$26-($I$1099+$J$1099))),Assumptions!$B$4)</f>
        <v>0</v>
      </c>
      <c r="L1099" s="12" t="n">
        <f aca="false">IF($E$1099=1,MIN(Assumptions!$B$56,MAX(Assumptions!$B$4,Assumptions!$B$26-($I$1099+$J$1099+$K$1099))),Assumptions!$B$4)</f>
        <v>60000000</v>
      </c>
      <c r="M1099" s="12" t="n">
        <f aca="false">IF($F$1099=1,MIN(Assumptions!$B$51,MAX(Assumptions!$B$4,Assumptions!$B$26-($I$1099+$J$1099+$K$1099+$L$1099))),Assumptions!$B$4)</f>
        <v>30000000</v>
      </c>
      <c r="N1099" s="12" t="n">
        <f aca="false">IF($G$1099=1,MIN(Assumptions!$B$46,MAX(Assumptions!$B$4,Assumptions!$B$26-($I$1099+$J$1099+$K$1099+$L$1099+$M$1099))),Assumptions!$B$4)</f>
        <v>15000000</v>
      </c>
      <c r="O1099" s="12" t="n">
        <f aca="false">IF($H$1099=1,MIN(Assumptions!$B$41,MAX(Assumptions!$B$4,Assumptions!$B$26-($I$1099+$J$1099+$K$1099+$L$1099+$M$1099+$N$1099))),Assumptions!$B$4)</f>
        <v>0</v>
      </c>
      <c r="P1099" s="12" t="n">
        <f aca="false">$I$1099+$J$1099+$K$1099+$L$1099+$M$1099+$N$1099+$O$1099</f>
        <v>135000000</v>
      </c>
      <c r="Q1099" s="12" t="n">
        <f aca="false">MAX(Assumptions!$B$4,Assumptions!$B$26-$P$1099)</f>
        <v>1865000000</v>
      </c>
      <c r="R1099" s="12" t="n">
        <f aca="false">$J$1010+$O$1010+Assumptions!$B$20+IF($B$1099=0,$D$1010,Assumptions!$B$4)+IF($C$1099=0,$AI$1010,Assumptions!$B$4)+IF($D$1099=0,$AF$1010,Assumptions!$B$4)+IF($E$1099=0,$AC$1010,Assumptions!$B$4)+IF($F$1099=0,$Z$1010,Assumptions!$B$4)+IF($G$1099=0,$W$1010,Assumptions!$B$4)+IF($H$1099=0,$T$1010,Assumptions!$B$4)</f>
        <v>22147484.4666011</v>
      </c>
      <c r="S1099" s="12" t="n">
        <f aca="false">IF($R$1099&gt;Assumptions!$B$4,$Q$1099/$R$1099&gt;Assumptions!$B$13,FALSE())</f>
        <v>1</v>
      </c>
      <c r="T1099" s="12" t="n">
        <f aca="false">IF($S$1099,($Q$1099+Assumptions!$B$14*Assumptions!$B$13)/($R$1099+Assumptions!$B$14),IF($R$1099&gt;Assumptions!$B$4,$Q$1099/$R$1099,Assumptions!$B$4))</f>
        <v>75.7683812532912</v>
      </c>
      <c r="U1099" s="12" t="n">
        <f aca="false">IF($B$1099=1,$I$1099,$D$1010*$T$1099)</f>
        <v>30000000</v>
      </c>
      <c r="V1099" s="12" t="n">
        <f aca="false">IF($C$1099=1,$J$1099,$AI$1010*$T$1099)</f>
        <v>464711749.121574</v>
      </c>
      <c r="W1099" s="12" t="n">
        <f aca="false">IF($D$1099=1,$K$1099,$AF$1010*$T$1099)</f>
        <v>131355957.225892</v>
      </c>
      <c r="X1099" s="12" t="n">
        <f aca="false">IF($E$1099=1,$L$1099,$AC$1010*$T$1099)</f>
        <v>60000000</v>
      </c>
      <c r="Y1099" s="12" t="n">
        <f aca="false">IF($F$1099=1,$M$1099,$Z$1010*$T$1099)</f>
        <v>30000000</v>
      </c>
      <c r="Z1099" s="12" t="n">
        <f aca="false">IF($G$1099=1,$N$1099,$W$1010*$T$1099)</f>
        <v>15000000</v>
      </c>
      <c r="AA1099" s="12" t="n">
        <f aca="false">IF($H$1099=1,$O$1099,$T$1010*$T$1099)</f>
        <v>378841906.266456</v>
      </c>
      <c r="AB1099" s="12" t="n">
        <f aca="false">($J$1010+$O$1010)*$T$1099</f>
        <v>21254002.9732298</v>
      </c>
      <c r="AC1099" s="12" t="n">
        <f aca="false">Assumptions!$B$20*$T$1099</f>
        <v>681915431.27962</v>
      </c>
      <c r="AD1099" s="12" t="n">
        <f aca="false">IF($S$1099,Assumptions!$B$14*($T$1099-Assumptions!$B$13),Assumptions!$B$4)</f>
        <v>186920953.133228</v>
      </c>
      <c r="AE1099" s="12" t="n">
        <f aca="false">$U$1099+$V$1099+$W$1099+$X$1099+$Y$1099+$Z$1099+$AA$1099+$AB$1099+$AC$1099+$AD$1099</f>
        <v>2000000000</v>
      </c>
      <c r="AF1099" s="12" t="n">
        <f aca="false">IF(AND(IF($B$1099=1,$U$1099&gt;=INDEX($U$1021:$U$1148,1+$A$1099-Assumptions!$B$77),$U$1099&gt;INDEX($U$1021:$U$1148,1+$A$1099+Assumptions!$B$77)),IF($C$1099=1,$V$1099&gt;=INDEX($V$1021:$V$1148,1+$A$1099-Assumptions!$B$78),$V$1099&gt;INDEX($V$1021:$V$1148,1+$A$1099+Assumptions!$B$78)),IF($D$1099=1,$W$1099&gt;=INDEX($W$1021:$W$1148,1+$A$1099-Assumptions!$B$79),$W$1099&gt;INDEX($W$1021:$W$1148,1+$A$1099+Assumptions!$B$79)),IF($E$1099=1,$X$1099&gt;=INDEX($X$1021:$X$1148,1+$A$1099-Assumptions!$B$80),$X$1099&gt;INDEX($X$1021:$X$1148,1+$A$1099+Assumptions!$B$80)),IF($F$1099=1,$Y$1099&gt;=INDEX($Y$1021:$Y$1148,1+$A$1099-Assumptions!$B$81),$Y$1099&gt;INDEX($Y$1021:$Y$1148,1+$A$1099+Assumptions!$B$81)),IF($G$1099=1,$Z$1099&gt;=INDEX($Z$1021:$Z$1148,1+$A$1099-Assumptions!$B$82),$Z$1099&gt;INDEX($Z$1021:$Z$1148,1+$A$1099+Assumptions!$B$82)),IF($H$1099=1,$AA$1099&gt;=INDEX($AA$1021:$AA$1148,1+$A$1099-Assumptions!$B$83),$AA$1099&gt;INDEX($AA$1021:$AA$1148,1+$A$1099+Assumptions!$B$83))),1,0)</f>
        <v>0</v>
      </c>
    </row>
    <row r="1100" customFormat="false" ht="15" hidden="true" customHeight="false" outlineLevel="0" collapsed="false">
      <c r="A1100" s="6" t="n">
        <f aca="false">ROW()-ROW($A$1021)+Assumptions!$B$4</f>
        <v>79</v>
      </c>
      <c r="B1100" s="12" t="n">
        <f aca="false">MOD(QUOTIENT($A$1100,Assumptions!$B$77),2)</f>
        <v>1</v>
      </c>
      <c r="C1100" s="12" t="n">
        <f aca="false">MOD(QUOTIENT($A$1100,Assumptions!$B$78),2)</f>
        <v>0</v>
      </c>
      <c r="D1100" s="12" t="n">
        <f aca="false">MOD(QUOTIENT($A$1100,Assumptions!$B$79),2)</f>
        <v>0</v>
      </c>
      <c r="E1100" s="12" t="n">
        <f aca="false">MOD(QUOTIENT($A$1100,Assumptions!$B$80),2)</f>
        <v>1</v>
      </c>
      <c r="F1100" s="12" t="n">
        <f aca="false">MOD(QUOTIENT($A$1100,Assumptions!$B$81),2)</f>
        <v>1</v>
      </c>
      <c r="G1100" s="12" t="n">
        <f aca="false">MOD(QUOTIENT($A$1100,Assumptions!$B$82),2)</f>
        <v>1</v>
      </c>
      <c r="H1100" s="12" t="n">
        <f aca="false">MOD(QUOTIENT($A$1100,Assumptions!$B$83),2)</f>
        <v>1</v>
      </c>
      <c r="I1100" s="12" t="n">
        <f aca="false">IF($B$1100=1,MIN(Assumptions!$B$67,MAX(Assumptions!$B$4,Assumptions!$B$26-(Assumptions!$B$4))),Assumptions!$B$4)</f>
        <v>30000000</v>
      </c>
      <c r="J1100" s="12" t="n">
        <f aca="false">IF($C$1100=1,MIN(Assumptions!$B$66,MAX(Assumptions!$B$4,Assumptions!$B$26-($I$1100))),Assumptions!$B$4)</f>
        <v>0</v>
      </c>
      <c r="K1100" s="12" t="n">
        <f aca="false">IF($D$1100=1,MIN(Assumptions!$B$61,MAX(Assumptions!$B$4,Assumptions!$B$26-($I$1100+$J$1100))),Assumptions!$B$4)</f>
        <v>0</v>
      </c>
      <c r="L1100" s="12" t="n">
        <f aca="false">IF($E$1100=1,MIN(Assumptions!$B$56,MAX(Assumptions!$B$4,Assumptions!$B$26-($I$1100+$J$1100+$K$1100))),Assumptions!$B$4)</f>
        <v>60000000</v>
      </c>
      <c r="M1100" s="12" t="n">
        <f aca="false">IF($F$1100=1,MIN(Assumptions!$B$51,MAX(Assumptions!$B$4,Assumptions!$B$26-($I$1100+$J$1100+$K$1100+$L$1100))),Assumptions!$B$4)</f>
        <v>30000000</v>
      </c>
      <c r="N1100" s="12" t="n">
        <f aca="false">IF($G$1100=1,MIN(Assumptions!$B$46,MAX(Assumptions!$B$4,Assumptions!$B$26-($I$1100+$J$1100+$K$1100+$L$1100+$M$1100))),Assumptions!$B$4)</f>
        <v>15000000</v>
      </c>
      <c r="O1100" s="12" t="n">
        <f aca="false">IF($H$1100=1,MIN(Assumptions!$B$41,MAX(Assumptions!$B$4,Assumptions!$B$26-($I$1100+$J$1100+$K$1100+$L$1100+$M$1100+$N$1100))),Assumptions!$B$4)</f>
        <v>5000000</v>
      </c>
      <c r="P1100" s="12" t="n">
        <f aca="false">$I$1100+$J$1100+$K$1100+$L$1100+$M$1100+$N$1100+$O$1100</f>
        <v>140000000</v>
      </c>
      <c r="Q1100" s="12" t="n">
        <f aca="false">MAX(Assumptions!$B$4,Assumptions!$B$26-$P$1100)</f>
        <v>1860000000</v>
      </c>
      <c r="R1100" s="12" t="n">
        <f aca="false">$J$1010+$O$1010+Assumptions!$B$20+IF($B$1100=0,$D$1010,Assumptions!$B$4)+IF($C$1100=0,$AI$1010,Assumptions!$B$4)+IF($D$1100=0,$AF$1010,Assumptions!$B$4)+IF($E$1100=0,$AC$1010,Assumptions!$B$4)+IF($F$1100=0,$Z$1010,Assumptions!$B$4)+IF($G$1100=0,$W$1010,Assumptions!$B$4)+IF($H$1100=0,$T$1010,Assumptions!$B$4)</f>
        <v>17147484.4666011</v>
      </c>
      <c r="S1100" s="12" t="n">
        <f aca="false">IF($R$1100&gt;Assumptions!$B$4,$Q$1100/$R$1100&gt;Assumptions!$B$13,FALSE())</f>
        <v>1</v>
      </c>
      <c r="T1100" s="12" t="n">
        <f aca="false">IF($S$1100,($Q$1100+Assumptions!$B$14*Assumptions!$B$13)/($R$1100+Assumptions!$B$14),IF($R$1100&gt;Assumptions!$B$4,$Q$1100/$R$1100,Assumptions!$B$4))</f>
        <v>94.795850489974</v>
      </c>
      <c r="U1100" s="12" t="n">
        <f aca="false">IF($B$1100=1,$I$1100,$D$1010*$T$1100)</f>
        <v>30000000</v>
      </c>
      <c r="V1100" s="12" t="n">
        <f aca="false">IF($C$1100=1,$J$1100,$AI$1010*$T$1100)</f>
        <v>581413312.017268</v>
      </c>
      <c r="W1100" s="12" t="n">
        <f aca="false">IF($D$1100=1,$K$1100,$AF$1010*$T$1100)</f>
        <v>164342955.150731</v>
      </c>
      <c r="X1100" s="12" t="n">
        <f aca="false">IF($E$1100=1,$L$1100,$AC$1010*$T$1100)</f>
        <v>60000000</v>
      </c>
      <c r="Y1100" s="12" t="n">
        <f aca="false">IF($F$1100=1,$M$1100,$Z$1010*$T$1100)</f>
        <v>30000000</v>
      </c>
      <c r="Z1100" s="12" t="n">
        <f aca="false">IF($G$1100=1,$N$1100,$W$1010*$T$1100)</f>
        <v>15000000</v>
      </c>
      <c r="AA1100" s="12" t="n">
        <f aca="false">IF($H$1100=1,$O$1100,$T$1010*$T$1100)</f>
        <v>5000000</v>
      </c>
      <c r="AB1100" s="12" t="n">
        <f aca="false">($J$1010+$O$1010)*$T$1100</f>
        <v>26591452.1973008</v>
      </c>
      <c r="AC1100" s="12" t="n">
        <f aca="false">Assumptions!$B$20*$T$1100</f>
        <v>853162654.409766</v>
      </c>
      <c r="AD1100" s="12" t="n">
        <f aca="false">IF($S$1100,Assumptions!$B$14*($T$1100-Assumptions!$B$13),Assumptions!$B$4)</f>
        <v>234489626.224935</v>
      </c>
      <c r="AE1100" s="12" t="n">
        <f aca="false">$U$1100+$V$1100+$W$1100+$X$1100+$Y$1100+$Z$1100+$AA$1100+$AB$1100+$AC$1100+$AD$1100</f>
        <v>2000000000</v>
      </c>
      <c r="AF1100" s="12" t="n">
        <f aca="false">IF(AND(IF($B$1100=1,$U$1100&gt;=INDEX($U$1021:$U$1148,1+$A$1100-Assumptions!$B$77),$U$1100&gt;INDEX($U$1021:$U$1148,1+$A$1100+Assumptions!$B$77)),IF($C$1100=1,$V$1100&gt;=INDEX($V$1021:$V$1148,1+$A$1100-Assumptions!$B$78),$V$1100&gt;INDEX($V$1021:$V$1148,1+$A$1100+Assumptions!$B$78)),IF($D$1100=1,$W$1100&gt;=INDEX($W$1021:$W$1148,1+$A$1100-Assumptions!$B$79),$W$1100&gt;INDEX($W$1021:$W$1148,1+$A$1100+Assumptions!$B$79)),IF($E$1100=1,$X$1100&gt;=INDEX($X$1021:$X$1148,1+$A$1100-Assumptions!$B$80),$X$1100&gt;INDEX($X$1021:$X$1148,1+$A$1100+Assumptions!$B$80)),IF($F$1100=1,$Y$1100&gt;=INDEX($Y$1021:$Y$1148,1+$A$1100-Assumptions!$B$81),$Y$1100&gt;INDEX($Y$1021:$Y$1148,1+$A$1100+Assumptions!$B$81)),IF($G$1100=1,$Z$1100&gt;=INDEX($Z$1021:$Z$1148,1+$A$1100-Assumptions!$B$82),$Z$1100&gt;INDEX($Z$1021:$Z$1148,1+$A$1100+Assumptions!$B$82)),IF($H$1100=1,$AA$1100&gt;=INDEX($AA$1021:$AA$1148,1+$A$1100-Assumptions!$B$83),$AA$1100&gt;INDEX($AA$1021:$AA$1148,1+$A$1100+Assumptions!$B$83))),1,0)</f>
        <v>0</v>
      </c>
    </row>
    <row r="1101" customFormat="false" ht="15" hidden="true" customHeight="false" outlineLevel="0" collapsed="false">
      <c r="A1101" s="6" t="n">
        <f aca="false">ROW()-ROW($A$1021)+Assumptions!$B$4</f>
        <v>80</v>
      </c>
      <c r="B1101" s="12" t="n">
        <f aca="false">MOD(QUOTIENT($A$1101,Assumptions!$B$77),2)</f>
        <v>1</v>
      </c>
      <c r="C1101" s="12" t="n">
        <f aca="false">MOD(QUOTIENT($A$1101,Assumptions!$B$78),2)</f>
        <v>0</v>
      </c>
      <c r="D1101" s="12" t="n">
        <f aca="false">MOD(QUOTIENT($A$1101,Assumptions!$B$79),2)</f>
        <v>1</v>
      </c>
      <c r="E1101" s="12" t="n">
        <f aca="false">MOD(QUOTIENT($A$1101,Assumptions!$B$80),2)</f>
        <v>0</v>
      </c>
      <c r="F1101" s="12" t="n">
        <f aca="false">MOD(QUOTIENT($A$1101,Assumptions!$B$81),2)</f>
        <v>0</v>
      </c>
      <c r="G1101" s="12" t="n">
        <f aca="false">MOD(QUOTIENT($A$1101,Assumptions!$B$82),2)</f>
        <v>0</v>
      </c>
      <c r="H1101" s="12" t="n">
        <f aca="false">MOD(QUOTIENT($A$1101,Assumptions!$B$83),2)</f>
        <v>0</v>
      </c>
      <c r="I1101" s="12" t="n">
        <f aca="false">IF($B$1101=1,MIN(Assumptions!$B$67,MAX(Assumptions!$B$4,Assumptions!$B$26-(Assumptions!$B$4))),Assumptions!$B$4)</f>
        <v>30000000</v>
      </c>
      <c r="J1101" s="12" t="n">
        <f aca="false">IF($C$1101=1,MIN(Assumptions!$B$66,MAX(Assumptions!$B$4,Assumptions!$B$26-($I$1101))),Assumptions!$B$4)</f>
        <v>0</v>
      </c>
      <c r="K1101" s="12" t="n">
        <f aca="false">IF($D$1101=1,MIN(Assumptions!$B$61,MAX(Assumptions!$B$4,Assumptions!$B$26-($I$1101+$J$1101))),Assumptions!$B$4)</f>
        <v>100000000</v>
      </c>
      <c r="L1101" s="12" t="n">
        <f aca="false">IF($E$1101=1,MIN(Assumptions!$B$56,MAX(Assumptions!$B$4,Assumptions!$B$26-($I$1101+$J$1101+$K$1101))),Assumptions!$B$4)</f>
        <v>0</v>
      </c>
      <c r="M1101" s="12" t="n">
        <f aca="false">IF($F$1101=1,MIN(Assumptions!$B$51,MAX(Assumptions!$B$4,Assumptions!$B$26-($I$1101+$J$1101+$K$1101+$L$1101))),Assumptions!$B$4)</f>
        <v>0</v>
      </c>
      <c r="N1101" s="12" t="n">
        <f aca="false">IF($G$1101=1,MIN(Assumptions!$B$46,MAX(Assumptions!$B$4,Assumptions!$B$26-($I$1101+$J$1101+$K$1101+$L$1101+$M$1101))),Assumptions!$B$4)</f>
        <v>0</v>
      </c>
      <c r="O1101" s="12" t="n">
        <f aca="false">IF($H$1101=1,MIN(Assumptions!$B$41,MAX(Assumptions!$B$4,Assumptions!$B$26-($I$1101+$J$1101+$K$1101+$L$1101+$M$1101+$N$1101))),Assumptions!$B$4)</f>
        <v>0</v>
      </c>
      <c r="P1101" s="12" t="n">
        <f aca="false">$I$1101+$J$1101+$K$1101+$L$1101+$M$1101+$N$1101+$O$1101</f>
        <v>130000000</v>
      </c>
      <c r="Q1101" s="12" t="n">
        <f aca="false">MAX(Assumptions!$B$4,Assumptions!$B$26-$P$1101)</f>
        <v>1870000000</v>
      </c>
      <c r="R1101" s="12" t="n">
        <f aca="false">$J$1010+$O$1010+Assumptions!$B$20+IF($B$1101=0,$D$1010,Assumptions!$B$4)+IF($C$1101=0,$AI$1010,Assumptions!$B$4)+IF($D$1101=0,$AF$1010,Assumptions!$B$4)+IF($E$1101=0,$AC$1010,Assumptions!$B$4)+IF($F$1101=0,$Z$1010,Assumptions!$B$4)+IF($G$1101=0,$W$1010,Assumptions!$B$4)+IF($H$1101=0,$T$1010,Assumptions!$B$4)</f>
        <v>30813833.1063222</v>
      </c>
      <c r="S1101" s="12" t="n">
        <f aca="false">IF($R$1101&gt;Assumptions!$B$4,$Q$1101/$R$1101&gt;Assumptions!$B$13,FALSE())</f>
        <v>1</v>
      </c>
      <c r="T1101" s="12" t="n">
        <f aca="false">IF($S$1101,($Q$1101+Assumptions!$B$14*Assumptions!$B$13)/($R$1101+Assumptions!$B$14),IF($R$1101&gt;Assumptions!$B$4,$Q$1101/$R$1101,Assumptions!$B$4))</f>
        <v>56.2078819937607</v>
      </c>
      <c r="U1101" s="12" t="n">
        <f aca="false">IF($B$1101=1,$I$1101,$D$1010*$T$1101)</f>
        <v>30000000</v>
      </c>
      <c r="V1101" s="12" t="n">
        <f aca="false">IF($C$1101=1,$J$1101,$AI$1010*$T$1101)</f>
        <v>344740942.378322</v>
      </c>
      <c r="W1101" s="12" t="n">
        <f aca="false">IF($D$1101=1,$K$1101,$AF$1010*$T$1101)</f>
        <v>100000000</v>
      </c>
      <c r="X1101" s="12" t="n">
        <f aca="false">IF($E$1101=1,$L$1101,$AC$1010*$T$1101)</f>
        <v>134898916.785026</v>
      </c>
      <c r="Y1101" s="12" t="n">
        <f aca="false">IF($F$1101=1,$M$1101,$Z$1010*$T$1101)</f>
        <v>168623645.981282</v>
      </c>
      <c r="Z1101" s="12" t="n">
        <f aca="false">IF($G$1101=1,$N$1101,$W$1010*$T$1101)</f>
        <v>281039409.968804</v>
      </c>
      <c r="AA1101" s="12" t="n">
        <f aca="false">IF($H$1101=1,$O$1101,$T$1010*$T$1101)</f>
        <v>281039409.968804</v>
      </c>
      <c r="AB1101" s="12" t="n">
        <f aca="false">($J$1010+$O$1010)*$T$1101</f>
        <v>15767031.9895141</v>
      </c>
      <c r="AC1101" s="12" t="n">
        <f aca="false">Assumptions!$B$20*$T$1101</f>
        <v>505870937.943847</v>
      </c>
      <c r="AD1101" s="12" t="n">
        <f aca="false">IF($S$1101,Assumptions!$B$14*($T$1101-Assumptions!$B$13),Assumptions!$B$4)</f>
        <v>138019704.984402</v>
      </c>
      <c r="AE1101" s="12" t="n">
        <f aca="false">$U$1101+$V$1101+$W$1101+$X$1101+$Y$1101+$Z$1101+$AA$1101+$AB$1101+$AC$1101+$AD$1101</f>
        <v>2000000000</v>
      </c>
      <c r="AF1101" s="12" t="n">
        <f aca="false">IF(AND(IF($B$1101=1,$U$1101&gt;=INDEX($U$1021:$U$1148,1+$A$1101-Assumptions!$B$77),$U$1101&gt;INDEX($U$1021:$U$1148,1+$A$1101+Assumptions!$B$77)),IF($C$1101=1,$V$1101&gt;=INDEX($V$1021:$V$1148,1+$A$1101-Assumptions!$B$78),$V$1101&gt;INDEX($V$1021:$V$1148,1+$A$1101+Assumptions!$B$78)),IF($D$1101=1,$W$1101&gt;=INDEX($W$1021:$W$1148,1+$A$1101-Assumptions!$B$79),$W$1101&gt;INDEX($W$1021:$W$1148,1+$A$1101+Assumptions!$B$79)),IF($E$1101=1,$X$1101&gt;=INDEX($X$1021:$X$1148,1+$A$1101-Assumptions!$B$80),$X$1101&gt;INDEX($X$1021:$X$1148,1+$A$1101+Assumptions!$B$80)),IF($F$1101=1,$Y$1101&gt;=INDEX($Y$1021:$Y$1148,1+$A$1101-Assumptions!$B$81),$Y$1101&gt;INDEX($Y$1021:$Y$1148,1+$A$1101+Assumptions!$B$81)),IF($G$1101=1,$Z$1101&gt;=INDEX($Z$1021:$Z$1148,1+$A$1101-Assumptions!$B$82),$Z$1101&gt;INDEX($Z$1021:$Z$1148,1+$A$1101+Assumptions!$B$82)),IF($H$1101=1,$AA$1101&gt;=INDEX($AA$1021:$AA$1148,1+$A$1101-Assumptions!$B$83),$AA$1101&gt;INDEX($AA$1021:$AA$1148,1+$A$1101+Assumptions!$B$83))),1,0)</f>
        <v>0</v>
      </c>
    </row>
    <row r="1102" customFormat="false" ht="15" hidden="true" customHeight="false" outlineLevel="0" collapsed="false">
      <c r="A1102" s="6" t="n">
        <f aca="false">ROW()-ROW($A$1021)+Assumptions!$B$4</f>
        <v>81</v>
      </c>
      <c r="B1102" s="12" t="n">
        <f aca="false">MOD(QUOTIENT($A$1102,Assumptions!$B$77),2)</f>
        <v>1</v>
      </c>
      <c r="C1102" s="12" t="n">
        <f aca="false">MOD(QUOTIENT($A$1102,Assumptions!$B$78),2)</f>
        <v>0</v>
      </c>
      <c r="D1102" s="12" t="n">
        <f aca="false">MOD(QUOTIENT($A$1102,Assumptions!$B$79),2)</f>
        <v>1</v>
      </c>
      <c r="E1102" s="12" t="n">
        <f aca="false">MOD(QUOTIENT($A$1102,Assumptions!$B$80),2)</f>
        <v>0</v>
      </c>
      <c r="F1102" s="12" t="n">
        <f aca="false">MOD(QUOTIENT($A$1102,Assumptions!$B$81),2)</f>
        <v>0</v>
      </c>
      <c r="G1102" s="12" t="n">
        <f aca="false">MOD(QUOTIENT($A$1102,Assumptions!$B$82),2)</f>
        <v>0</v>
      </c>
      <c r="H1102" s="12" t="n">
        <f aca="false">MOD(QUOTIENT($A$1102,Assumptions!$B$83),2)</f>
        <v>1</v>
      </c>
      <c r="I1102" s="12" t="n">
        <f aca="false">IF($B$1102=1,MIN(Assumptions!$B$67,MAX(Assumptions!$B$4,Assumptions!$B$26-(Assumptions!$B$4))),Assumptions!$B$4)</f>
        <v>30000000</v>
      </c>
      <c r="J1102" s="12" t="n">
        <f aca="false">IF($C$1102=1,MIN(Assumptions!$B$66,MAX(Assumptions!$B$4,Assumptions!$B$26-($I$1102))),Assumptions!$B$4)</f>
        <v>0</v>
      </c>
      <c r="K1102" s="12" t="n">
        <f aca="false">IF($D$1102=1,MIN(Assumptions!$B$61,MAX(Assumptions!$B$4,Assumptions!$B$26-($I$1102+$J$1102))),Assumptions!$B$4)</f>
        <v>100000000</v>
      </c>
      <c r="L1102" s="12" t="n">
        <f aca="false">IF($E$1102=1,MIN(Assumptions!$B$56,MAX(Assumptions!$B$4,Assumptions!$B$26-($I$1102+$J$1102+$K$1102))),Assumptions!$B$4)</f>
        <v>0</v>
      </c>
      <c r="M1102" s="12" t="n">
        <f aca="false">IF($F$1102=1,MIN(Assumptions!$B$51,MAX(Assumptions!$B$4,Assumptions!$B$26-($I$1102+$J$1102+$K$1102+$L$1102))),Assumptions!$B$4)</f>
        <v>0</v>
      </c>
      <c r="N1102" s="12" t="n">
        <f aca="false">IF($G$1102=1,MIN(Assumptions!$B$46,MAX(Assumptions!$B$4,Assumptions!$B$26-($I$1102+$J$1102+$K$1102+$L$1102+$M$1102))),Assumptions!$B$4)</f>
        <v>0</v>
      </c>
      <c r="O1102" s="12" t="n">
        <f aca="false">IF($H$1102=1,MIN(Assumptions!$B$41,MAX(Assumptions!$B$4,Assumptions!$B$26-($I$1102+$J$1102+$K$1102+$L$1102+$M$1102+$N$1102))),Assumptions!$B$4)</f>
        <v>5000000</v>
      </c>
      <c r="P1102" s="12" t="n">
        <f aca="false">$I$1102+$J$1102+$K$1102+$L$1102+$M$1102+$N$1102+$O$1102</f>
        <v>135000000</v>
      </c>
      <c r="Q1102" s="12" t="n">
        <f aca="false">MAX(Assumptions!$B$4,Assumptions!$B$26-$P$1102)</f>
        <v>1865000000</v>
      </c>
      <c r="R1102" s="12" t="n">
        <f aca="false">$J$1010+$O$1010+Assumptions!$B$20+IF($B$1102=0,$D$1010,Assumptions!$B$4)+IF($C$1102=0,$AI$1010,Assumptions!$B$4)+IF($D$1102=0,$AF$1010,Assumptions!$B$4)+IF($E$1102=0,$AC$1010,Assumptions!$B$4)+IF($F$1102=0,$Z$1010,Assumptions!$B$4)+IF($G$1102=0,$W$1010,Assumptions!$B$4)+IF($H$1102=0,$T$1010,Assumptions!$B$4)</f>
        <v>25813833.1063222</v>
      </c>
      <c r="S1102" s="12" t="n">
        <f aca="false">IF($R$1102&gt;Assumptions!$B$4,$Q$1102/$R$1102&gt;Assumptions!$B$13,FALSE())</f>
        <v>1</v>
      </c>
      <c r="T1102" s="12" t="n">
        <f aca="false">IF($S$1102,($Q$1102+Assumptions!$B$14*Assumptions!$B$13)/($R$1102+Assumptions!$B$14),IF($R$1102&gt;Assumptions!$B$4,$Q$1102/$R$1102,Assumptions!$B$4))</f>
        <v>65.9571592792572</v>
      </c>
      <c r="U1102" s="12" t="n">
        <f aca="false">IF($B$1102=1,$I$1102,$D$1010*$T$1102)</f>
        <v>30000000</v>
      </c>
      <c r="V1102" s="12" t="n">
        <f aca="false">IF($C$1102=1,$J$1102,$AI$1010*$T$1102)</f>
        <v>404536382.442808</v>
      </c>
      <c r="W1102" s="12" t="n">
        <f aca="false">IF($D$1102=1,$K$1102,$AF$1010*$T$1102)</f>
        <v>100000000</v>
      </c>
      <c r="X1102" s="12" t="n">
        <f aca="false">IF($E$1102=1,$L$1102,$AC$1010*$T$1102)</f>
        <v>158297182.270217</v>
      </c>
      <c r="Y1102" s="12" t="n">
        <f aca="false">IF($F$1102=1,$M$1102,$Z$1010*$T$1102)</f>
        <v>197871477.837771</v>
      </c>
      <c r="Z1102" s="12" t="n">
        <f aca="false">IF($G$1102=1,$N$1102,$W$1010*$T$1102)</f>
        <v>329785796.396286</v>
      </c>
      <c r="AA1102" s="12" t="n">
        <f aca="false">IF($H$1102=1,$O$1102,$T$1010*$T$1102)</f>
        <v>5000000</v>
      </c>
      <c r="AB1102" s="12" t="n">
        <f aca="false">($J$1010+$O$1010)*$T$1102</f>
        <v>18501829.3414607</v>
      </c>
      <c r="AC1102" s="12" t="n">
        <f aca="false">Assumptions!$B$20*$T$1102</f>
        <v>593614433.513314</v>
      </c>
      <c r="AD1102" s="12" t="n">
        <f aca="false">IF($S$1102,Assumptions!$B$14*($T$1102-Assumptions!$B$13),Assumptions!$B$4)</f>
        <v>162392898.198143</v>
      </c>
      <c r="AE1102" s="12" t="n">
        <f aca="false">$U$1102+$V$1102+$W$1102+$X$1102+$Y$1102+$Z$1102+$AA$1102+$AB$1102+$AC$1102+$AD$1102</f>
        <v>2000000000</v>
      </c>
      <c r="AF1102" s="12" t="n">
        <f aca="false">IF(AND(IF($B$1102=1,$U$1102&gt;=INDEX($U$1021:$U$1148,1+$A$1102-Assumptions!$B$77),$U$1102&gt;INDEX($U$1021:$U$1148,1+$A$1102+Assumptions!$B$77)),IF($C$1102=1,$V$1102&gt;=INDEX($V$1021:$V$1148,1+$A$1102-Assumptions!$B$78),$V$1102&gt;INDEX($V$1021:$V$1148,1+$A$1102+Assumptions!$B$78)),IF($D$1102=1,$W$1102&gt;=INDEX($W$1021:$W$1148,1+$A$1102-Assumptions!$B$79),$W$1102&gt;INDEX($W$1021:$W$1148,1+$A$1102+Assumptions!$B$79)),IF($E$1102=1,$X$1102&gt;=INDEX($X$1021:$X$1148,1+$A$1102-Assumptions!$B$80),$X$1102&gt;INDEX($X$1021:$X$1148,1+$A$1102+Assumptions!$B$80)),IF($F$1102=1,$Y$1102&gt;=INDEX($Y$1021:$Y$1148,1+$A$1102-Assumptions!$B$81),$Y$1102&gt;INDEX($Y$1021:$Y$1148,1+$A$1102+Assumptions!$B$81)),IF($G$1102=1,$Z$1102&gt;=INDEX($Z$1021:$Z$1148,1+$A$1102-Assumptions!$B$82),$Z$1102&gt;INDEX($Z$1021:$Z$1148,1+$A$1102+Assumptions!$B$82)),IF($H$1102=1,$AA$1102&gt;=INDEX($AA$1021:$AA$1148,1+$A$1102-Assumptions!$B$83),$AA$1102&gt;INDEX($AA$1021:$AA$1148,1+$A$1102+Assumptions!$B$83))),1,0)</f>
        <v>0</v>
      </c>
    </row>
    <row r="1103" customFormat="false" ht="15" hidden="true" customHeight="false" outlineLevel="0" collapsed="false">
      <c r="A1103" s="6" t="n">
        <f aca="false">ROW()-ROW($A$1021)+Assumptions!$B$4</f>
        <v>82</v>
      </c>
      <c r="B1103" s="12" t="n">
        <f aca="false">MOD(QUOTIENT($A$1103,Assumptions!$B$77),2)</f>
        <v>1</v>
      </c>
      <c r="C1103" s="12" t="n">
        <f aca="false">MOD(QUOTIENT($A$1103,Assumptions!$B$78),2)</f>
        <v>0</v>
      </c>
      <c r="D1103" s="12" t="n">
        <f aca="false">MOD(QUOTIENT($A$1103,Assumptions!$B$79),2)</f>
        <v>1</v>
      </c>
      <c r="E1103" s="12" t="n">
        <f aca="false">MOD(QUOTIENT($A$1103,Assumptions!$B$80),2)</f>
        <v>0</v>
      </c>
      <c r="F1103" s="12" t="n">
        <f aca="false">MOD(QUOTIENT($A$1103,Assumptions!$B$81),2)</f>
        <v>0</v>
      </c>
      <c r="G1103" s="12" t="n">
        <f aca="false">MOD(QUOTIENT($A$1103,Assumptions!$B$82),2)</f>
        <v>1</v>
      </c>
      <c r="H1103" s="12" t="n">
        <f aca="false">MOD(QUOTIENT($A$1103,Assumptions!$B$83),2)</f>
        <v>0</v>
      </c>
      <c r="I1103" s="12" t="n">
        <f aca="false">IF($B$1103=1,MIN(Assumptions!$B$67,MAX(Assumptions!$B$4,Assumptions!$B$26-(Assumptions!$B$4))),Assumptions!$B$4)</f>
        <v>30000000</v>
      </c>
      <c r="J1103" s="12" t="n">
        <f aca="false">IF($C$1103=1,MIN(Assumptions!$B$66,MAX(Assumptions!$B$4,Assumptions!$B$26-($I$1103))),Assumptions!$B$4)</f>
        <v>0</v>
      </c>
      <c r="K1103" s="12" t="n">
        <f aca="false">IF($D$1103=1,MIN(Assumptions!$B$61,MAX(Assumptions!$B$4,Assumptions!$B$26-($I$1103+$J$1103))),Assumptions!$B$4)</f>
        <v>100000000</v>
      </c>
      <c r="L1103" s="12" t="n">
        <f aca="false">IF($E$1103=1,MIN(Assumptions!$B$56,MAX(Assumptions!$B$4,Assumptions!$B$26-($I$1103+$J$1103+$K$1103))),Assumptions!$B$4)</f>
        <v>0</v>
      </c>
      <c r="M1103" s="12" t="n">
        <f aca="false">IF($F$1103=1,MIN(Assumptions!$B$51,MAX(Assumptions!$B$4,Assumptions!$B$26-($I$1103+$J$1103+$K$1103+$L$1103))),Assumptions!$B$4)</f>
        <v>0</v>
      </c>
      <c r="N1103" s="12" t="n">
        <f aca="false">IF($G$1103=1,MIN(Assumptions!$B$46,MAX(Assumptions!$B$4,Assumptions!$B$26-($I$1103+$J$1103+$K$1103+$L$1103+$M$1103))),Assumptions!$B$4)</f>
        <v>15000000</v>
      </c>
      <c r="O1103" s="12" t="n">
        <f aca="false">IF($H$1103=1,MIN(Assumptions!$B$41,MAX(Assumptions!$B$4,Assumptions!$B$26-($I$1103+$J$1103+$K$1103+$L$1103+$M$1103+$N$1103))),Assumptions!$B$4)</f>
        <v>0</v>
      </c>
      <c r="P1103" s="12" t="n">
        <f aca="false">$I$1103+$J$1103+$K$1103+$L$1103+$M$1103+$N$1103+$O$1103</f>
        <v>145000000</v>
      </c>
      <c r="Q1103" s="12" t="n">
        <f aca="false">MAX(Assumptions!$B$4,Assumptions!$B$26-$P$1103)</f>
        <v>1855000000</v>
      </c>
      <c r="R1103" s="12" t="n">
        <f aca="false">$J$1010+$O$1010+Assumptions!$B$20+IF($B$1103=0,$D$1010,Assumptions!$B$4)+IF($C$1103=0,$AI$1010,Assumptions!$B$4)+IF($D$1103=0,$AF$1010,Assumptions!$B$4)+IF($E$1103=0,$AC$1010,Assumptions!$B$4)+IF($F$1103=0,$Z$1010,Assumptions!$B$4)+IF($G$1103=0,$W$1010,Assumptions!$B$4)+IF($H$1103=0,$T$1010,Assumptions!$B$4)</f>
        <v>25813833.1063222</v>
      </c>
      <c r="S1103" s="12" t="n">
        <f aca="false">IF($R$1103&gt;Assumptions!$B$4,$Q$1103/$R$1103&gt;Assumptions!$B$13,FALSE())</f>
        <v>1</v>
      </c>
      <c r="T1103" s="12" t="n">
        <f aca="false">IF($S$1103,($Q$1103+Assumptions!$B$14*Assumptions!$B$13)/($R$1103+Assumptions!$B$14),IF($R$1103&gt;Assumptions!$B$4,$Q$1103/$R$1103,Assumptions!$B$4))</f>
        <v>65.6039750260884</v>
      </c>
      <c r="U1103" s="12" t="n">
        <f aca="false">IF($B$1103=1,$I$1103,$D$1010*$T$1103)</f>
        <v>30000000</v>
      </c>
      <c r="V1103" s="12" t="n">
        <f aca="false">IF($C$1103=1,$J$1103,$AI$1010*$T$1103)</f>
        <v>402370190.301213</v>
      </c>
      <c r="W1103" s="12" t="n">
        <f aca="false">IF($D$1103=1,$K$1103,$AF$1010*$T$1103)</f>
        <v>100000000</v>
      </c>
      <c r="X1103" s="12" t="n">
        <f aca="false">IF($E$1103=1,$L$1103,$AC$1010*$T$1103)</f>
        <v>157449540.062612</v>
      </c>
      <c r="Y1103" s="12" t="n">
        <f aca="false">IF($F$1103=1,$M$1103,$Z$1010*$T$1103)</f>
        <v>196811925.078265</v>
      </c>
      <c r="Z1103" s="12" t="n">
        <f aca="false">IF($G$1103=1,$N$1103,$W$1010*$T$1103)</f>
        <v>15000000</v>
      </c>
      <c r="AA1103" s="12" t="n">
        <f aca="false">IF($H$1103=1,$O$1103,$T$1010*$T$1103)</f>
        <v>328019875.130442</v>
      </c>
      <c r="AB1103" s="12" t="n">
        <f aca="false">($J$1010+$O$1010)*$T$1103</f>
        <v>18402756.6274502</v>
      </c>
      <c r="AC1103" s="12" t="n">
        <f aca="false">Assumptions!$B$20*$T$1103</f>
        <v>590435775.234796</v>
      </c>
      <c r="AD1103" s="12" t="n">
        <f aca="false">IF($S$1103,Assumptions!$B$14*($T$1103-Assumptions!$B$13),Assumptions!$B$4)</f>
        <v>161509937.565221</v>
      </c>
      <c r="AE1103" s="12" t="n">
        <f aca="false">$U$1103+$V$1103+$W$1103+$X$1103+$Y$1103+$Z$1103+$AA$1103+$AB$1103+$AC$1103+$AD$1103</f>
        <v>2000000000</v>
      </c>
      <c r="AF1103" s="12" t="n">
        <f aca="false">IF(AND(IF($B$1103=1,$U$1103&gt;=INDEX($U$1021:$U$1148,1+$A$1103-Assumptions!$B$77),$U$1103&gt;INDEX($U$1021:$U$1148,1+$A$1103+Assumptions!$B$77)),IF($C$1103=1,$V$1103&gt;=INDEX($V$1021:$V$1148,1+$A$1103-Assumptions!$B$78),$V$1103&gt;INDEX($V$1021:$V$1148,1+$A$1103+Assumptions!$B$78)),IF($D$1103=1,$W$1103&gt;=INDEX($W$1021:$W$1148,1+$A$1103-Assumptions!$B$79),$W$1103&gt;INDEX($W$1021:$W$1148,1+$A$1103+Assumptions!$B$79)),IF($E$1103=1,$X$1103&gt;=INDEX($X$1021:$X$1148,1+$A$1103-Assumptions!$B$80),$X$1103&gt;INDEX($X$1021:$X$1148,1+$A$1103+Assumptions!$B$80)),IF($F$1103=1,$Y$1103&gt;=INDEX($Y$1021:$Y$1148,1+$A$1103-Assumptions!$B$81),$Y$1103&gt;INDEX($Y$1021:$Y$1148,1+$A$1103+Assumptions!$B$81)),IF($G$1103=1,$Z$1103&gt;=INDEX($Z$1021:$Z$1148,1+$A$1103-Assumptions!$B$82),$Z$1103&gt;INDEX($Z$1021:$Z$1148,1+$A$1103+Assumptions!$B$82)),IF($H$1103=1,$AA$1103&gt;=INDEX($AA$1021:$AA$1148,1+$A$1103-Assumptions!$B$83),$AA$1103&gt;INDEX($AA$1021:$AA$1148,1+$A$1103+Assumptions!$B$83))),1,0)</f>
        <v>0</v>
      </c>
    </row>
    <row r="1104" customFormat="false" ht="15" hidden="true" customHeight="false" outlineLevel="0" collapsed="false">
      <c r="A1104" s="6" t="n">
        <f aca="false">ROW()-ROW($A$1021)+Assumptions!$B$4</f>
        <v>83</v>
      </c>
      <c r="B1104" s="12" t="n">
        <f aca="false">MOD(QUOTIENT($A$1104,Assumptions!$B$77),2)</f>
        <v>1</v>
      </c>
      <c r="C1104" s="12" t="n">
        <f aca="false">MOD(QUOTIENT($A$1104,Assumptions!$B$78),2)</f>
        <v>0</v>
      </c>
      <c r="D1104" s="12" t="n">
        <f aca="false">MOD(QUOTIENT($A$1104,Assumptions!$B$79),2)</f>
        <v>1</v>
      </c>
      <c r="E1104" s="12" t="n">
        <f aca="false">MOD(QUOTIENT($A$1104,Assumptions!$B$80),2)</f>
        <v>0</v>
      </c>
      <c r="F1104" s="12" t="n">
        <f aca="false">MOD(QUOTIENT($A$1104,Assumptions!$B$81),2)</f>
        <v>0</v>
      </c>
      <c r="G1104" s="12" t="n">
        <f aca="false">MOD(QUOTIENT($A$1104,Assumptions!$B$82),2)</f>
        <v>1</v>
      </c>
      <c r="H1104" s="12" t="n">
        <f aca="false">MOD(QUOTIENT($A$1104,Assumptions!$B$83),2)</f>
        <v>1</v>
      </c>
      <c r="I1104" s="12" t="n">
        <f aca="false">IF($B$1104=1,MIN(Assumptions!$B$67,MAX(Assumptions!$B$4,Assumptions!$B$26-(Assumptions!$B$4))),Assumptions!$B$4)</f>
        <v>30000000</v>
      </c>
      <c r="J1104" s="12" t="n">
        <f aca="false">IF($C$1104=1,MIN(Assumptions!$B$66,MAX(Assumptions!$B$4,Assumptions!$B$26-($I$1104))),Assumptions!$B$4)</f>
        <v>0</v>
      </c>
      <c r="K1104" s="12" t="n">
        <f aca="false">IF($D$1104=1,MIN(Assumptions!$B$61,MAX(Assumptions!$B$4,Assumptions!$B$26-($I$1104+$J$1104))),Assumptions!$B$4)</f>
        <v>100000000</v>
      </c>
      <c r="L1104" s="12" t="n">
        <f aca="false">IF($E$1104=1,MIN(Assumptions!$B$56,MAX(Assumptions!$B$4,Assumptions!$B$26-($I$1104+$J$1104+$K$1104))),Assumptions!$B$4)</f>
        <v>0</v>
      </c>
      <c r="M1104" s="12" t="n">
        <f aca="false">IF($F$1104=1,MIN(Assumptions!$B$51,MAX(Assumptions!$B$4,Assumptions!$B$26-($I$1104+$J$1104+$K$1104+$L$1104))),Assumptions!$B$4)</f>
        <v>0</v>
      </c>
      <c r="N1104" s="12" t="n">
        <f aca="false">IF($G$1104=1,MIN(Assumptions!$B$46,MAX(Assumptions!$B$4,Assumptions!$B$26-($I$1104+$J$1104+$K$1104+$L$1104+$M$1104))),Assumptions!$B$4)</f>
        <v>15000000</v>
      </c>
      <c r="O1104" s="12" t="n">
        <f aca="false">IF($H$1104=1,MIN(Assumptions!$B$41,MAX(Assumptions!$B$4,Assumptions!$B$26-($I$1104+$J$1104+$K$1104+$L$1104+$M$1104+$N$1104))),Assumptions!$B$4)</f>
        <v>5000000</v>
      </c>
      <c r="P1104" s="12" t="n">
        <f aca="false">$I$1104+$J$1104+$K$1104+$L$1104+$M$1104+$N$1104+$O$1104</f>
        <v>150000000</v>
      </c>
      <c r="Q1104" s="12" t="n">
        <f aca="false">MAX(Assumptions!$B$4,Assumptions!$B$26-$P$1104)</f>
        <v>1850000000</v>
      </c>
      <c r="R1104" s="12" t="n">
        <f aca="false">$J$1010+$O$1010+Assumptions!$B$20+IF($B$1104=0,$D$1010,Assumptions!$B$4)+IF($C$1104=0,$AI$1010,Assumptions!$B$4)+IF($D$1104=0,$AF$1010,Assumptions!$B$4)+IF($E$1104=0,$AC$1010,Assumptions!$B$4)+IF($F$1104=0,$Z$1010,Assumptions!$B$4)+IF($G$1104=0,$W$1010,Assumptions!$B$4)+IF($H$1104=0,$T$1010,Assumptions!$B$4)</f>
        <v>20813833.1063222</v>
      </c>
      <c r="S1104" s="12" t="n">
        <f aca="false">IF($R$1104&gt;Assumptions!$B$4,$Q$1104/$R$1104&gt;Assumptions!$B$13,FALSE())</f>
        <v>1</v>
      </c>
      <c r="T1104" s="12" t="n">
        <f aca="false">IF($S$1104,($Q$1104+Assumptions!$B$14*Assumptions!$B$13)/($R$1104+Assumptions!$B$14),IF($R$1104&gt;Assumptions!$B$4,$Q$1104/$R$1104,Assumptions!$B$4))</f>
        <v>79.4592631572729</v>
      </c>
      <c r="U1104" s="12" t="n">
        <f aca="false">IF($B$1104=1,$I$1104,$D$1010*$T$1104)</f>
        <v>30000000</v>
      </c>
      <c r="V1104" s="12" t="n">
        <f aca="false">IF($C$1104=1,$J$1104,$AI$1010*$T$1104)</f>
        <v>487349109.94451</v>
      </c>
      <c r="W1104" s="12" t="n">
        <f aca="false">IF($D$1104=1,$K$1104,$AF$1010*$T$1104)</f>
        <v>100000000</v>
      </c>
      <c r="X1104" s="12" t="n">
        <f aca="false">IF($E$1104=1,$L$1104,$AC$1010*$T$1104)</f>
        <v>190702231.577455</v>
      </c>
      <c r="Y1104" s="12" t="n">
        <f aca="false">IF($F$1104=1,$M$1104,$Z$1010*$T$1104)</f>
        <v>238377789.471819</v>
      </c>
      <c r="Z1104" s="12" t="n">
        <f aca="false">IF($G$1104=1,$N$1104,$W$1010*$T$1104)</f>
        <v>15000000</v>
      </c>
      <c r="AA1104" s="12" t="n">
        <f aca="false">IF($H$1104=1,$O$1104,$T$1010*$T$1104)</f>
        <v>5000000</v>
      </c>
      <c r="AB1104" s="12" t="n">
        <f aca="false">($J$1010+$O$1010)*$T$1104</f>
        <v>22289342.6975777</v>
      </c>
      <c r="AC1104" s="12" t="n">
        <f aca="false">Assumptions!$B$20*$T$1104</f>
        <v>715133368.415456</v>
      </c>
      <c r="AD1104" s="12" t="n">
        <f aca="false">IF($S$1104,Assumptions!$B$14*($T$1104-Assumptions!$B$13),Assumptions!$B$4)</f>
        <v>196148157.893182</v>
      </c>
      <c r="AE1104" s="12" t="n">
        <f aca="false">$U$1104+$V$1104+$W$1104+$X$1104+$Y$1104+$Z$1104+$AA$1104+$AB$1104+$AC$1104+$AD$1104</f>
        <v>2000000000</v>
      </c>
      <c r="AF1104" s="12" t="n">
        <f aca="false">IF(AND(IF($B$1104=1,$U$1104&gt;=INDEX($U$1021:$U$1148,1+$A$1104-Assumptions!$B$77),$U$1104&gt;INDEX($U$1021:$U$1148,1+$A$1104+Assumptions!$B$77)),IF($C$1104=1,$V$1104&gt;=INDEX($V$1021:$V$1148,1+$A$1104-Assumptions!$B$78),$V$1104&gt;INDEX($V$1021:$V$1148,1+$A$1104+Assumptions!$B$78)),IF($D$1104=1,$W$1104&gt;=INDEX($W$1021:$W$1148,1+$A$1104-Assumptions!$B$79),$W$1104&gt;INDEX($W$1021:$W$1148,1+$A$1104+Assumptions!$B$79)),IF($E$1104=1,$X$1104&gt;=INDEX($X$1021:$X$1148,1+$A$1104-Assumptions!$B$80),$X$1104&gt;INDEX($X$1021:$X$1148,1+$A$1104+Assumptions!$B$80)),IF($F$1104=1,$Y$1104&gt;=INDEX($Y$1021:$Y$1148,1+$A$1104-Assumptions!$B$81),$Y$1104&gt;INDEX($Y$1021:$Y$1148,1+$A$1104+Assumptions!$B$81)),IF($G$1104=1,$Z$1104&gt;=INDEX($Z$1021:$Z$1148,1+$A$1104-Assumptions!$B$82),$Z$1104&gt;INDEX($Z$1021:$Z$1148,1+$A$1104+Assumptions!$B$82)),IF($H$1104=1,$AA$1104&gt;=INDEX($AA$1021:$AA$1148,1+$A$1104-Assumptions!$B$83),$AA$1104&gt;INDEX($AA$1021:$AA$1148,1+$A$1104+Assumptions!$B$83))),1,0)</f>
        <v>0</v>
      </c>
    </row>
    <row r="1105" customFormat="false" ht="15" hidden="true" customHeight="false" outlineLevel="0" collapsed="false">
      <c r="A1105" s="6" t="n">
        <f aca="false">ROW()-ROW($A$1021)+Assumptions!$B$4</f>
        <v>84</v>
      </c>
      <c r="B1105" s="12" t="n">
        <f aca="false">MOD(QUOTIENT($A$1105,Assumptions!$B$77),2)</f>
        <v>1</v>
      </c>
      <c r="C1105" s="12" t="n">
        <f aca="false">MOD(QUOTIENT($A$1105,Assumptions!$B$78),2)</f>
        <v>0</v>
      </c>
      <c r="D1105" s="12" t="n">
        <f aca="false">MOD(QUOTIENT($A$1105,Assumptions!$B$79),2)</f>
        <v>1</v>
      </c>
      <c r="E1105" s="12" t="n">
        <f aca="false">MOD(QUOTIENT($A$1105,Assumptions!$B$80),2)</f>
        <v>0</v>
      </c>
      <c r="F1105" s="12" t="n">
        <f aca="false">MOD(QUOTIENT($A$1105,Assumptions!$B$81),2)</f>
        <v>1</v>
      </c>
      <c r="G1105" s="12" t="n">
        <f aca="false">MOD(QUOTIENT($A$1105,Assumptions!$B$82),2)</f>
        <v>0</v>
      </c>
      <c r="H1105" s="12" t="n">
        <f aca="false">MOD(QUOTIENT($A$1105,Assumptions!$B$83),2)</f>
        <v>0</v>
      </c>
      <c r="I1105" s="12" t="n">
        <f aca="false">IF($B$1105=1,MIN(Assumptions!$B$67,MAX(Assumptions!$B$4,Assumptions!$B$26-(Assumptions!$B$4))),Assumptions!$B$4)</f>
        <v>30000000</v>
      </c>
      <c r="J1105" s="12" t="n">
        <f aca="false">IF($C$1105=1,MIN(Assumptions!$B$66,MAX(Assumptions!$B$4,Assumptions!$B$26-($I$1105))),Assumptions!$B$4)</f>
        <v>0</v>
      </c>
      <c r="K1105" s="12" t="n">
        <f aca="false">IF($D$1105=1,MIN(Assumptions!$B$61,MAX(Assumptions!$B$4,Assumptions!$B$26-($I$1105+$J$1105))),Assumptions!$B$4)</f>
        <v>100000000</v>
      </c>
      <c r="L1105" s="12" t="n">
        <f aca="false">IF($E$1105=1,MIN(Assumptions!$B$56,MAX(Assumptions!$B$4,Assumptions!$B$26-($I$1105+$J$1105+$K$1105))),Assumptions!$B$4)</f>
        <v>0</v>
      </c>
      <c r="M1105" s="12" t="n">
        <f aca="false">IF($F$1105=1,MIN(Assumptions!$B$51,MAX(Assumptions!$B$4,Assumptions!$B$26-($I$1105+$J$1105+$K$1105+$L$1105))),Assumptions!$B$4)</f>
        <v>30000000</v>
      </c>
      <c r="N1105" s="12" t="n">
        <f aca="false">IF($G$1105=1,MIN(Assumptions!$B$46,MAX(Assumptions!$B$4,Assumptions!$B$26-($I$1105+$J$1105+$K$1105+$L$1105+$M$1105))),Assumptions!$B$4)</f>
        <v>0</v>
      </c>
      <c r="O1105" s="12" t="n">
        <f aca="false">IF($H$1105=1,MIN(Assumptions!$B$41,MAX(Assumptions!$B$4,Assumptions!$B$26-($I$1105+$J$1105+$K$1105+$L$1105+$M$1105+$N$1105))),Assumptions!$B$4)</f>
        <v>0</v>
      </c>
      <c r="P1105" s="12" t="n">
        <f aca="false">$I$1105+$J$1105+$K$1105+$L$1105+$M$1105+$N$1105+$O$1105</f>
        <v>160000000</v>
      </c>
      <c r="Q1105" s="12" t="n">
        <f aca="false">MAX(Assumptions!$B$4,Assumptions!$B$26-$P$1105)</f>
        <v>1840000000</v>
      </c>
      <c r="R1105" s="12" t="n">
        <f aca="false">$J$1010+$O$1010+Assumptions!$B$20+IF($B$1105=0,$D$1010,Assumptions!$B$4)+IF($C$1105=0,$AI$1010,Assumptions!$B$4)+IF($D$1105=0,$AF$1010,Assumptions!$B$4)+IF($E$1105=0,$AC$1010,Assumptions!$B$4)+IF($F$1105=0,$Z$1010,Assumptions!$B$4)+IF($G$1105=0,$W$1010,Assumptions!$B$4)+IF($H$1105=0,$T$1010,Assumptions!$B$4)</f>
        <v>27813833.1063222</v>
      </c>
      <c r="S1105" s="12" t="n">
        <f aca="false">IF($R$1105&gt;Assumptions!$B$4,$Q$1105/$R$1105&gt;Assumptions!$B$13,FALSE())</f>
        <v>1</v>
      </c>
      <c r="T1105" s="12" t="n">
        <f aca="false">IF($S$1105,($Q$1105+Assumptions!$B$14*Assumptions!$B$13)/($R$1105+Assumptions!$B$14),IF($R$1105&gt;Assumptions!$B$4,$Q$1105/$R$1105,Assumptions!$B$4))</f>
        <v>60.7808320886919</v>
      </c>
      <c r="U1105" s="12" t="n">
        <f aca="false">IF($B$1105=1,$I$1105,$D$1010*$T$1105)</f>
        <v>30000000</v>
      </c>
      <c r="V1105" s="12" t="n">
        <f aca="false">IF($C$1105=1,$J$1105,$AI$1010*$T$1105)</f>
        <v>372788309.922799</v>
      </c>
      <c r="W1105" s="12" t="n">
        <f aca="false">IF($D$1105=1,$K$1105,$AF$1010*$T$1105)</f>
        <v>100000000</v>
      </c>
      <c r="X1105" s="12" t="n">
        <f aca="false">IF($E$1105=1,$L$1105,$AC$1010*$T$1105)</f>
        <v>145873997.01286</v>
      </c>
      <c r="Y1105" s="12" t="n">
        <f aca="false">IF($F$1105=1,$M$1105,$Z$1010*$T$1105)</f>
        <v>30000000</v>
      </c>
      <c r="Z1105" s="12" t="n">
        <f aca="false">IF($G$1105=1,$N$1105,$W$1010*$T$1105)</f>
        <v>303904160.443459</v>
      </c>
      <c r="AA1105" s="12" t="n">
        <f aca="false">IF($H$1105=1,$O$1105,$T$1010*$T$1105)</f>
        <v>303904160.443459</v>
      </c>
      <c r="AB1105" s="12" t="n">
        <f aca="false">($J$1010+$O$1010)*$T$1105</f>
        <v>17049803.1574658</v>
      </c>
      <c r="AC1105" s="12" t="n">
        <f aca="false">Assumptions!$B$20*$T$1105</f>
        <v>547027488.798227</v>
      </c>
      <c r="AD1105" s="12" t="n">
        <f aca="false">IF($S$1105,Assumptions!$B$14*($T$1105-Assumptions!$B$13),Assumptions!$B$4)</f>
        <v>149452080.22173</v>
      </c>
      <c r="AE1105" s="12" t="n">
        <f aca="false">$U$1105+$V$1105+$W$1105+$X$1105+$Y$1105+$Z$1105+$AA$1105+$AB$1105+$AC$1105+$AD$1105</f>
        <v>2000000000</v>
      </c>
      <c r="AF1105" s="12" t="n">
        <f aca="false">IF(AND(IF($B$1105=1,$U$1105&gt;=INDEX($U$1021:$U$1148,1+$A$1105-Assumptions!$B$77),$U$1105&gt;INDEX($U$1021:$U$1148,1+$A$1105+Assumptions!$B$77)),IF($C$1105=1,$V$1105&gt;=INDEX($V$1021:$V$1148,1+$A$1105-Assumptions!$B$78),$V$1105&gt;INDEX($V$1021:$V$1148,1+$A$1105+Assumptions!$B$78)),IF($D$1105=1,$W$1105&gt;=INDEX($W$1021:$W$1148,1+$A$1105-Assumptions!$B$79),$W$1105&gt;INDEX($W$1021:$W$1148,1+$A$1105+Assumptions!$B$79)),IF($E$1105=1,$X$1105&gt;=INDEX($X$1021:$X$1148,1+$A$1105-Assumptions!$B$80),$X$1105&gt;INDEX($X$1021:$X$1148,1+$A$1105+Assumptions!$B$80)),IF($F$1105=1,$Y$1105&gt;=INDEX($Y$1021:$Y$1148,1+$A$1105-Assumptions!$B$81),$Y$1105&gt;INDEX($Y$1021:$Y$1148,1+$A$1105+Assumptions!$B$81)),IF($G$1105=1,$Z$1105&gt;=INDEX($Z$1021:$Z$1148,1+$A$1105-Assumptions!$B$82),$Z$1105&gt;INDEX($Z$1021:$Z$1148,1+$A$1105+Assumptions!$B$82)),IF($H$1105=1,$AA$1105&gt;=INDEX($AA$1021:$AA$1148,1+$A$1105-Assumptions!$B$83),$AA$1105&gt;INDEX($AA$1021:$AA$1148,1+$A$1105+Assumptions!$B$83))),1,0)</f>
        <v>0</v>
      </c>
    </row>
    <row r="1106" customFormat="false" ht="15" hidden="true" customHeight="false" outlineLevel="0" collapsed="false">
      <c r="A1106" s="6" t="n">
        <f aca="false">ROW()-ROW($A$1021)+Assumptions!$B$4</f>
        <v>85</v>
      </c>
      <c r="B1106" s="12" t="n">
        <f aca="false">MOD(QUOTIENT($A$1106,Assumptions!$B$77),2)</f>
        <v>1</v>
      </c>
      <c r="C1106" s="12" t="n">
        <f aca="false">MOD(QUOTIENT($A$1106,Assumptions!$B$78),2)</f>
        <v>0</v>
      </c>
      <c r="D1106" s="12" t="n">
        <f aca="false">MOD(QUOTIENT($A$1106,Assumptions!$B$79),2)</f>
        <v>1</v>
      </c>
      <c r="E1106" s="12" t="n">
        <f aca="false">MOD(QUOTIENT($A$1106,Assumptions!$B$80),2)</f>
        <v>0</v>
      </c>
      <c r="F1106" s="12" t="n">
        <f aca="false">MOD(QUOTIENT($A$1106,Assumptions!$B$81),2)</f>
        <v>1</v>
      </c>
      <c r="G1106" s="12" t="n">
        <f aca="false">MOD(QUOTIENT($A$1106,Assumptions!$B$82),2)</f>
        <v>0</v>
      </c>
      <c r="H1106" s="12" t="n">
        <f aca="false">MOD(QUOTIENT($A$1106,Assumptions!$B$83),2)</f>
        <v>1</v>
      </c>
      <c r="I1106" s="12" t="n">
        <f aca="false">IF($B$1106=1,MIN(Assumptions!$B$67,MAX(Assumptions!$B$4,Assumptions!$B$26-(Assumptions!$B$4))),Assumptions!$B$4)</f>
        <v>30000000</v>
      </c>
      <c r="J1106" s="12" t="n">
        <f aca="false">IF($C$1106=1,MIN(Assumptions!$B$66,MAX(Assumptions!$B$4,Assumptions!$B$26-($I$1106))),Assumptions!$B$4)</f>
        <v>0</v>
      </c>
      <c r="K1106" s="12" t="n">
        <f aca="false">IF($D$1106=1,MIN(Assumptions!$B$61,MAX(Assumptions!$B$4,Assumptions!$B$26-($I$1106+$J$1106))),Assumptions!$B$4)</f>
        <v>100000000</v>
      </c>
      <c r="L1106" s="12" t="n">
        <f aca="false">IF($E$1106=1,MIN(Assumptions!$B$56,MAX(Assumptions!$B$4,Assumptions!$B$26-($I$1106+$J$1106+$K$1106))),Assumptions!$B$4)</f>
        <v>0</v>
      </c>
      <c r="M1106" s="12" t="n">
        <f aca="false">IF($F$1106=1,MIN(Assumptions!$B$51,MAX(Assumptions!$B$4,Assumptions!$B$26-($I$1106+$J$1106+$K$1106+$L$1106))),Assumptions!$B$4)</f>
        <v>30000000</v>
      </c>
      <c r="N1106" s="12" t="n">
        <f aca="false">IF($G$1106=1,MIN(Assumptions!$B$46,MAX(Assumptions!$B$4,Assumptions!$B$26-($I$1106+$J$1106+$K$1106+$L$1106+$M$1106))),Assumptions!$B$4)</f>
        <v>0</v>
      </c>
      <c r="O1106" s="12" t="n">
        <f aca="false">IF($H$1106=1,MIN(Assumptions!$B$41,MAX(Assumptions!$B$4,Assumptions!$B$26-($I$1106+$J$1106+$K$1106+$L$1106+$M$1106+$N$1106))),Assumptions!$B$4)</f>
        <v>5000000</v>
      </c>
      <c r="P1106" s="12" t="n">
        <f aca="false">$I$1106+$J$1106+$K$1106+$L$1106+$M$1106+$N$1106+$O$1106</f>
        <v>165000000</v>
      </c>
      <c r="Q1106" s="12" t="n">
        <f aca="false">MAX(Assumptions!$B$4,Assumptions!$B$26-$P$1106)</f>
        <v>1835000000</v>
      </c>
      <c r="R1106" s="12" t="n">
        <f aca="false">$J$1010+$O$1010+Assumptions!$B$20+IF($B$1106=0,$D$1010,Assumptions!$B$4)+IF($C$1106=0,$AI$1010,Assumptions!$B$4)+IF($D$1106=0,$AF$1010,Assumptions!$B$4)+IF($E$1106=0,$AC$1010,Assumptions!$B$4)+IF($F$1106=0,$Z$1010,Assumptions!$B$4)+IF($G$1106=0,$W$1010,Assumptions!$B$4)+IF($H$1106=0,$T$1010,Assumptions!$B$4)</f>
        <v>22813833.1063222</v>
      </c>
      <c r="S1106" s="12" t="n">
        <f aca="false">IF($R$1106&gt;Assumptions!$B$4,$Q$1106/$R$1106&gt;Assumptions!$B$13,FALSE())</f>
        <v>1</v>
      </c>
      <c r="T1106" s="12" t="n">
        <f aca="false">IF($S$1106,($Q$1106+Assumptions!$B$14*Assumptions!$B$13)/($R$1106+Assumptions!$B$14),IF($R$1106&gt;Assumptions!$B$4,$Q$1106/$R$1106,Assumptions!$B$4))</f>
        <v>72.5887696376207</v>
      </c>
      <c r="U1106" s="12" t="n">
        <f aca="false">IF($B$1106=1,$I$1106,$D$1010*$T$1106)</f>
        <v>30000000</v>
      </c>
      <c r="V1106" s="12" t="n">
        <f aca="false">IF($C$1106=1,$J$1106,$AI$1010*$T$1106)</f>
        <v>445210172.725136</v>
      </c>
      <c r="W1106" s="12" t="n">
        <f aca="false">IF($D$1106=1,$K$1106,$AF$1010*$T$1106)</f>
        <v>100000000</v>
      </c>
      <c r="X1106" s="12" t="n">
        <f aca="false">IF($E$1106=1,$L$1106,$AC$1010*$T$1106)</f>
        <v>174213047.13029</v>
      </c>
      <c r="Y1106" s="12" t="n">
        <f aca="false">IF($F$1106=1,$M$1106,$Z$1010*$T$1106)</f>
        <v>30000000</v>
      </c>
      <c r="Z1106" s="12" t="n">
        <f aca="false">IF($G$1106=1,$N$1106,$W$1010*$T$1106)</f>
        <v>362943848.188103</v>
      </c>
      <c r="AA1106" s="12" t="n">
        <f aca="false">IF($H$1106=1,$O$1106,$T$1010*$T$1106)</f>
        <v>5000000</v>
      </c>
      <c r="AB1106" s="12" t="n">
        <f aca="false">($J$1010+$O$1010)*$T$1106</f>
        <v>20362081.1238338</v>
      </c>
      <c r="AC1106" s="12" t="n">
        <f aca="false">Assumptions!$B$20*$T$1106</f>
        <v>653298926.738586</v>
      </c>
      <c r="AD1106" s="12" t="n">
        <f aca="false">IF($S$1106,Assumptions!$B$14*($T$1106-Assumptions!$B$13),Assumptions!$B$4)</f>
        <v>178971924.094052</v>
      </c>
      <c r="AE1106" s="12" t="n">
        <f aca="false">$U$1106+$V$1106+$W$1106+$X$1106+$Y$1106+$Z$1106+$AA$1106+$AB$1106+$AC$1106+$AD$1106</f>
        <v>2000000000</v>
      </c>
      <c r="AF1106" s="12" t="n">
        <f aca="false">IF(AND(IF($B$1106=1,$U$1106&gt;=INDEX($U$1021:$U$1148,1+$A$1106-Assumptions!$B$77),$U$1106&gt;INDEX($U$1021:$U$1148,1+$A$1106+Assumptions!$B$77)),IF($C$1106=1,$V$1106&gt;=INDEX($V$1021:$V$1148,1+$A$1106-Assumptions!$B$78),$V$1106&gt;INDEX($V$1021:$V$1148,1+$A$1106+Assumptions!$B$78)),IF($D$1106=1,$W$1106&gt;=INDEX($W$1021:$W$1148,1+$A$1106-Assumptions!$B$79),$W$1106&gt;INDEX($W$1021:$W$1148,1+$A$1106+Assumptions!$B$79)),IF($E$1106=1,$X$1106&gt;=INDEX($X$1021:$X$1148,1+$A$1106-Assumptions!$B$80),$X$1106&gt;INDEX($X$1021:$X$1148,1+$A$1106+Assumptions!$B$80)),IF($F$1106=1,$Y$1106&gt;=INDEX($Y$1021:$Y$1148,1+$A$1106-Assumptions!$B$81),$Y$1106&gt;INDEX($Y$1021:$Y$1148,1+$A$1106+Assumptions!$B$81)),IF($G$1106=1,$Z$1106&gt;=INDEX($Z$1021:$Z$1148,1+$A$1106-Assumptions!$B$82),$Z$1106&gt;INDEX($Z$1021:$Z$1148,1+$A$1106+Assumptions!$B$82)),IF($H$1106=1,$AA$1106&gt;=INDEX($AA$1021:$AA$1148,1+$A$1106-Assumptions!$B$83),$AA$1106&gt;INDEX($AA$1021:$AA$1148,1+$A$1106+Assumptions!$B$83))),1,0)</f>
        <v>0</v>
      </c>
    </row>
    <row r="1107" customFormat="false" ht="15" hidden="true" customHeight="false" outlineLevel="0" collapsed="false">
      <c r="A1107" s="6" t="n">
        <f aca="false">ROW()-ROW($A$1021)+Assumptions!$B$4</f>
        <v>86</v>
      </c>
      <c r="B1107" s="12" t="n">
        <f aca="false">MOD(QUOTIENT($A$1107,Assumptions!$B$77),2)</f>
        <v>1</v>
      </c>
      <c r="C1107" s="12" t="n">
        <f aca="false">MOD(QUOTIENT($A$1107,Assumptions!$B$78),2)</f>
        <v>0</v>
      </c>
      <c r="D1107" s="12" t="n">
        <f aca="false">MOD(QUOTIENT($A$1107,Assumptions!$B$79),2)</f>
        <v>1</v>
      </c>
      <c r="E1107" s="12" t="n">
        <f aca="false">MOD(QUOTIENT($A$1107,Assumptions!$B$80),2)</f>
        <v>0</v>
      </c>
      <c r="F1107" s="12" t="n">
        <f aca="false">MOD(QUOTIENT($A$1107,Assumptions!$B$81),2)</f>
        <v>1</v>
      </c>
      <c r="G1107" s="12" t="n">
        <f aca="false">MOD(QUOTIENT($A$1107,Assumptions!$B$82),2)</f>
        <v>1</v>
      </c>
      <c r="H1107" s="12" t="n">
        <f aca="false">MOD(QUOTIENT($A$1107,Assumptions!$B$83),2)</f>
        <v>0</v>
      </c>
      <c r="I1107" s="12" t="n">
        <f aca="false">IF($B$1107=1,MIN(Assumptions!$B$67,MAX(Assumptions!$B$4,Assumptions!$B$26-(Assumptions!$B$4))),Assumptions!$B$4)</f>
        <v>30000000</v>
      </c>
      <c r="J1107" s="12" t="n">
        <f aca="false">IF($C$1107=1,MIN(Assumptions!$B$66,MAX(Assumptions!$B$4,Assumptions!$B$26-($I$1107))),Assumptions!$B$4)</f>
        <v>0</v>
      </c>
      <c r="K1107" s="12" t="n">
        <f aca="false">IF($D$1107=1,MIN(Assumptions!$B$61,MAX(Assumptions!$B$4,Assumptions!$B$26-($I$1107+$J$1107))),Assumptions!$B$4)</f>
        <v>100000000</v>
      </c>
      <c r="L1107" s="12" t="n">
        <f aca="false">IF($E$1107=1,MIN(Assumptions!$B$56,MAX(Assumptions!$B$4,Assumptions!$B$26-($I$1107+$J$1107+$K$1107))),Assumptions!$B$4)</f>
        <v>0</v>
      </c>
      <c r="M1107" s="12" t="n">
        <f aca="false">IF($F$1107=1,MIN(Assumptions!$B$51,MAX(Assumptions!$B$4,Assumptions!$B$26-($I$1107+$J$1107+$K$1107+$L$1107))),Assumptions!$B$4)</f>
        <v>30000000</v>
      </c>
      <c r="N1107" s="12" t="n">
        <f aca="false">IF($G$1107=1,MIN(Assumptions!$B$46,MAX(Assumptions!$B$4,Assumptions!$B$26-($I$1107+$J$1107+$K$1107+$L$1107+$M$1107))),Assumptions!$B$4)</f>
        <v>15000000</v>
      </c>
      <c r="O1107" s="12" t="n">
        <f aca="false">IF($H$1107=1,MIN(Assumptions!$B$41,MAX(Assumptions!$B$4,Assumptions!$B$26-($I$1107+$J$1107+$K$1107+$L$1107+$M$1107+$N$1107))),Assumptions!$B$4)</f>
        <v>0</v>
      </c>
      <c r="P1107" s="12" t="n">
        <f aca="false">$I$1107+$J$1107+$K$1107+$L$1107+$M$1107+$N$1107+$O$1107</f>
        <v>175000000</v>
      </c>
      <c r="Q1107" s="12" t="n">
        <f aca="false">MAX(Assumptions!$B$4,Assumptions!$B$26-$P$1107)</f>
        <v>1825000000</v>
      </c>
      <c r="R1107" s="12" t="n">
        <f aca="false">$J$1010+$O$1010+Assumptions!$B$20+IF($B$1107=0,$D$1010,Assumptions!$B$4)+IF($C$1107=0,$AI$1010,Assumptions!$B$4)+IF($D$1107=0,$AF$1010,Assumptions!$B$4)+IF($E$1107=0,$AC$1010,Assumptions!$B$4)+IF($F$1107=0,$Z$1010,Assumptions!$B$4)+IF($G$1107=0,$W$1010,Assumptions!$B$4)+IF($H$1107=0,$T$1010,Assumptions!$B$4)</f>
        <v>22813833.1063222</v>
      </c>
      <c r="S1107" s="12" t="n">
        <f aca="false">IF($R$1107&gt;Assumptions!$B$4,$Q$1107/$R$1107&gt;Assumptions!$B$13,FALSE())</f>
        <v>1</v>
      </c>
      <c r="T1107" s="12" t="n">
        <f aca="false">IF($S$1107,($Q$1107+Assumptions!$B$14*Assumptions!$B$13)/($R$1107+Assumptions!$B$14),IF($R$1107&gt;Assumptions!$B$4,$Q$1107/$R$1107,Assumptions!$B$4))</f>
        <v>72.1937287144227</v>
      </c>
      <c r="U1107" s="12" t="n">
        <f aca="false">IF($B$1107=1,$I$1107,$D$1010*$T$1107)</f>
        <v>30000000</v>
      </c>
      <c r="V1107" s="12" t="n">
        <f aca="false">IF($C$1107=1,$J$1107,$AI$1010*$T$1107)</f>
        <v>442787260.220509</v>
      </c>
      <c r="W1107" s="12" t="n">
        <f aca="false">IF($D$1107=1,$K$1107,$AF$1010*$T$1107)</f>
        <v>100000000</v>
      </c>
      <c r="X1107" s="12" t="n">
        <f aca="false">IF($E$1107=1,$L$1107,$AC$1010*$T$1107)</f>
        <v>173264948.914615</v>
      </c>
      <c r="Y1107" s="12" t="n">
        <f aca="false">IF($F$1107=1,$M$1107,$Z$1010*$T$1107)</f>
        <v>30000000</v>
      </c>
      <c r="Z1107" s="12" t="n">
        <f aca="false">IF($G$1107=1,$N$1107,$W$1010*$T$1107)</f>
        <v>15000000</v>
      </c>
      <c r="AA1107" s="12" t="n">
        <f aca="false">IF($H$1107=1,$O$1107,$T$1010*$T$1107)</f>
        <v>360968643.572114</v>
      </c>
      <c r="AB1107" s="12" t="n">
        <f aca="false">($J$1010+$O$1010)*$T$1107</f>
        <v>20251267.0769013</v>
      </c>
      <c r="AC1107" s="12" t="n">
        <f aca="false">Assumptions!$B$20*$T$1107</f>
        <v>649743558.429804</v>
      </c>
      <c r="AD1107" s="12" t="n">
        <f aca="false">IF($S$1107,Assumptions!$B$14*($T$1107-Assumptions!$B$13),Assumptions!$B$4)</f>
        <v>177984321.786057</v>
      </c>
      <c r="AE1107" s="12" t="n">
        <f aca="false">$U$1107+$V$1107+$W$1107+$X$1107+$Y$1107+$Z$1107+$AA$1107+$AB$1107+$AC$1107+$AD$1107</f>
        <v>2000000000</v>
      </c>
      <c r="AF1107" s="12" t="n">
        <f aca="false">IF(AND(IF($B$1107=1,$U$1107&gt;=INDEX($U$1021:$U$1148,1+$A$1107-Assumptions!$B$77),$U$1107&gt;INDEX($U$1021:$U$1148,1+$A$1107+Assumptions!$B$77)),IF($C$1107=1,$V$1107&gt;=INDEX($V$1021:$V$1148,1+$A$1107-Assumptions!$B$78),$V$1107&gt;INDEX($V$1021:$V$1148,1+$A$1107+Assumptions!$B$78)),IF($D$1107=1,$W$1107&gt;=INDEX($W$1021:$W$1148,1+$A$1107-Assumptions!$B$79),$W$1107&gt;INDEX($W$1021:$W$1148,1+$A$1107+Assumptions!$B$79)),IF($E$1107=1,$X$1107&gt;=INDEX($X$1021:$X$1148,1+$A$1107-Assumptions!$B$80),$X$1107&gt;INDEX($X$1021:$X$1148,1+$A$1107+Assumptions!$B$80)),IF($F$1107=1,$Y$1107&gt;=INDEX($Y$1021:$Y$1148,1+$A$1107-Assumptions!$B$81),$Y$1107&gt;INDEX($Y$1021:$Y$1148,1+$A$1107+Assumptions!$B$81)),IF($G$1107=1,$Z$1107&gt;=INDEX($Z$1021:$Z$1148,1+$A$1107-Assumptions!$B$82),$Z$1107&gt;INDEX($Z$1021:$Z$1148,1+$A$1107+Assumptions!$B$82)),IF($H$1107=1,$AA$1107&gt;=INDEX($AA$1021:$AA$1148,1+$A$1107-Assumptions!$B$83),$AA$1107&gt;INDEX($AA$1021:$AA$1148,1+$A$1107+Assumptions!$B$83))),1,0)</f>
        <v>0</v>
      </c>
    </row>
    <row r="1108" customFormat="false" ht="15" hidden="true" customHeight="false" outlineLevel="0" collapsed="false">
      <c r="A1108" s="6" t="n">
        <f aca="false">ROW()-ROW($A$1021)+Assumptions!$B$4</f>
        <v>87</v>
      </c>
      <c r="B1108" s="12" t="n">
        <f aca="false">MOD(QUOTIENT($A$1108,Assumptions!$B$77),2)</f>
        <v>1</v>
      </c>
      <c r="C1108" s="12" t="n">
        <f aca="false">MOD(QUOTIENT($A$1108,Assumptions!$B$78),2)</f>
        <v>0</v>
      </c>
      <c r="D1108" s="12" t="n">
        <f aca="false">MOD(QUOTIENT($A$1108,Assumptions!$B$79),2)</f>
        <v>1</v>
      </c>
      <c r="E1108" s="12" t="n">
        <f aca="false">MOD(QUOTIENT($A$1108,Assumptions!$B$80),2)</f>
        <v>0</v>
      </c>
      <c r="F1108" s="12" t="n">
        <f aca="false">MOD(QUOTIENT($A$1108,Assumptions!$B$81),2)</f>
        <v>1</v>
      </c>
      <c r="G1108" s="12" t="n">
        <f aca="false">MOD(QUOTIENT($A$1108,Assumptions!$B$82),2)</f>
        <v>1</v>
      </c>
      <c r="H1108" s="12" t="n">
        <f aca="false">MOD(QUOTIENT($A$1108,Assumptions!$B$83),2)</f>
        <v>1</v>
      </c>
      <c r="I1108" s="12" t="n">
        <f aca="false">IF($B$1108=1,MIN(Assumptions!$B$67,MAX(Assumptions!$B$4,Assumptions!$B$26-(Assumptions!$B$4))),Assumptions!$B$4)</f>
        <v>30000000</v>
      </c>
      <c r="J1108" s="12" t="n">
        <f aca="false">IF($C$1108=1,MIN(Assumptions!$B$66,MAX(Assumptions!$B$4,Assumptions!$B$26-($I$1108))),Assumptions!$B$4)</f>
        <v>0</v>
      </c>
      <c r="K1108" s="12" t="n">
        <f aca="false">IF($D$1108=1,MIN(Assumptions!$B$61,MAX(Assumptions!$B$4,Assumptions!$B$26-($I$1108+$J$1108))),Assumptions!$B$4)</f>
        <v>100000000</v>
      </c>
      <c r="L1108" s="12" t="n">
        <f aca="false">IF($E$1108=1,MIN(Assumptions!$B$56,MAX(Assumptions!$B$4,Assumptions!$B$26-($I$1108+$J$1108+$K$1108))),Assumptions!$B$4)</f>
        <v>0</v>
      </c>
      <c r="M1108" s="12" t="n">
        <f aca="false">IF($F$1108=1,MIN(Assumptions!$B$51,MAX(Assumptions!$B$4,Assumptions!$B$26-($I$1108+$J$1108+$K$1108+$L$1108))),Assumptions!$B$4)</f>
        <v>30000000</v>
      </c>
      <c r="N1108" s="12" t="n">
        <f aca="false">IF($G$1108=1,MIN(Assumptions!$B$46,MAX(Assumptions!$B$4,Assumptions!$B$26-($I$1108+$J$1108+$K$1108+$L$1108+$M$1108))),Assumptions!$B$4)</f>
        <v>15000000</v>
      </c>
      <c r="O1108" s="12" t="n">
        <f aca="false">IF($H$1108=1,MIN(Assumptions!$B$41,MAX(Assumptions!$B$4,Assumptions!$B$26-($I$1108+$J$1108+$K$1108+$L$1108+$M$1108+$N$1108))),Assumptions!$B$4)</f>
        <v>5000000</v>
      </c>
      <c r="P1108" s="12" t="n">
        <f aca="false">$I$1108+$J$1108+$K$1108+$L$1108+$M$1108+$N$1108+$O$1108</f>
        <v>180000000</v>
      </c>
      <c r="Q1108" s="12" t="n">
        <f aca="false">MAX(Assumptions!$B$4,Assumptions!$B$26-$P$1108)</f>
        <v>1820000000</v>
      </c>
      <c r="R1108" s="12" t="n">
        <f aca="false">$J$1010+$O$1010+Assumptions!$B$20+IF($B$1108=0,$D$1010,Assumptions!$B$4)+IF($C$1108=0,$AI$1010,Assumptions!$B$4)+IF($D$1108=0,$AF$1010,Assumptions!$B$4)+IF($E$1108=0,$AC$1010,Assumptions!$B$4)+IF($F$1108=0,$Z$1010,Assumptions!$B$4)+IF($G$1108=0,$W$1010,Assumptions!$B$4)+IF($H$1108=0,$T$1010,Assumptions!$B$4)</f>
        <v>17813833.1063222</v>
      </c>
      <c r="S1108" s="12" t="n">
        <f aca="false">IF($R$1108&gt;Assumptions!$B$4,$Q$1108/$R$1108&gt;Assumptions!$B$13,FALSE())</f>
        <v>1</v>
      </c>
      <c r="T1108" s="12" t="n">
        <f aca="false">IF($S$1108,($Q$1108+Assumptions!$B$14*Assumptions!$B$13)/($R$1108+Assumptions!$B$14),IF($R$1108&gt;Assumptions!$B$4,$Q$1108/$R$1108,Assumptions!$B$4))</f>
        <v>89.7171887974597</v>
      </c>
      <c r="U1108" s="12" t="n">
        <f aca="false">IF($B$1108=1,$I$1108,$D$1010*$T$1108)</f>
        <v>30000000</v>
      </c>
      <c r="V1108" s="12" t="n">
        <f aca="false">IF($C$1108=1,$J$1108,$AI$1010*$T$1108)</f>
        <v>550264253.276851</v>
      </c>
      <c r="W1108" s="12" t="n">
        <f aca="false">IF($D$1108=1,$K$1108,$AF$1010*$T$1108)</f>
        <v>100000000</v>
      </c>
      <c r="X1108" s="12" t="n">
        <f aca="false">IF($E$1108=1,$L$1108,$AC$1010*$T$1108)</f>
        <v>215321253.113903</v>
      </c>
      <c r="Y1108" s="12" t="n">
        <f aca="false">IF($F$1108=1,$M$1108,$Z$1010*$T$1108)</f>
        <v>30000000</v>
      </c>
      <c r="Z1108" s="12" t="n">
        <f aca="false">IF($G$1108=1,$N$1108,$W$1010*$T$1108)</f>
        <v>15000000</v>
      </c>
      <c r="AA1108" s="12" t="n">
        <f aca="false">IF($H$1108=1,$O$1108,$T$1010*$T$1108)</f>
        <v>5000000</v>
      </c>
      <c r="AB1108" s="12" t="n">
        <f aca="false">($J$1010+$O$1010)*$T$1108</f>
        <v>25166822.4384588</v>
      </c>
      <c r="AC1108" s="12" t="n">
        <f aca="false">Assumptions!$B$20*$T$1108</f>
        <v>807454699.177138</v>
      </c>
      <c r="AD1108" s="12" t="n">
        <f aca="false">IF($S$1108,Assumptions!$B$14*($T$1108-Assumptions!$B$13),Assumptions!$B$4)</f>
        <v>221792971.993649</v>
      </c>
      <c r="AE1108" s="12" t="n">
        <f aca="false">$U$1108+$V$1108+$W$1108+$X$1108+$Y$1108+$Z$1108+$AA$1108+$AB$1108+$AC$1108+$AD$1108</f>
        <v>2000000000</v>
      </c>
      <c r="AF1108" s="12" t="n">
        <f aca="false">IF(AND(IF($B$1108=1,$U$1108&gt;=INDEX($U$1021:$U$1148,1+$A$1108-Assumptions!$B$77),$U$1108&gt;INDEX($U$1021:$U$1148,1+$A$1108+Assumptions!$B$77)),IF($C$1108=1,$V$1108&gt;=INDEX($V$1021:$V$1148,1+$A$1108-Assumptions!$B$78),$V$1108&gt;INDEX($V$1021:$V$1148,1+$A$1108+Assumptions!$B$78)),IF($D$1108=1,$W$1108&gt;=INDEX($W$1021:$W$1148,1+$A$1108-Assumptions!$B$79),$W$1108&gt;INDEX($W$1021:$W$1148,1+$A$1108+Assumptions!$B$79)),IF($E$1108=1,$X$1108&gt;=INDEX($X$1021:$X$1148,1+$A$1108-Assumptions!$B$80),$X$1108&gt;INDEX($X$1021:$X$1148,1+$A$1108+Assumptions!$B$80)),IF($F$1108=1,$Y$1108&gt;=INDEX($Y$1021:$Y$1148,1+$A$1108-Assumptions!$B$81),$Y$1108&gt;INDEX($Y$1021:$Y$1148,1+$A$1108+Assumptions!$B$81)),IF($G$1108=1,$Z$1108&gt;=INDEX($Z$1021:$Z$1148,1+$A$1108-Assumptions!$B$82),$Z$1108&gt;INDEX($Z$1021:$Z$1148,1+$A$1108+Assumptions!$B$82)),IF($H$1108=1,$AA$1108&gt;=INDEX($AA$1021:$AA$1148,1+$A$1108-Assumptions!$B$83),$AA$1108&gt;INDEX($AA$1021:$AA$1148,1+$A$1108+Assumptions!$B$83))),1,0)</f>
        <v>0</v>
      </c>
    </row>
    <row r="1109" customFormat="false" ht="15" hidden="true" customHeight="false" outlineLevel="0" collapsed="false">
      <c r="A1109" s="6" t="n">
        <f aca="false">ROW()-ROW($A$1021)+Assumptions!$B$4</f>
        <v>88</v>
      </c>
      <c r="B1109" s="12" t="n">
        <f aca="false">MOD(QUOTIENT($A$1109,Assumptions!$B$77),2)</f>
        <v>1</v>
      </c>
      <c r="C1109" s="12" t="n">
        <f aca="false">MOD(QUOTIENT($A$1109,Assumptions!$B$78),2)</f>
        <v>0</v>
      </c>
      <c r="D1109" s="12" t="n">
        <f aca="false">MOD(QUOTIENT($A$1109,Assumptions!$B$79),2)</f>
        <v>1</v>
      </c>
      <c r="E1109" s="12" t="n">
        <f aca="false">MOD(QUOTIENT($A$1109,Assumptions!$B$80),2)</f>
        <v>1</v>
      </c>
      <c r="F1109" s="12" t="n">
        <f aca="false">MOD(QUOTIENT($A$1109,Assumptions!$B$81),2)</f>
        <v>0</v>
      </c>
      <c r="G1109" s="12" t="n">
        <f aca="false">MOD(QUOTIENT($A$1109,Assumptions!$B$82),2)</f>
        <v>0</v>
      </c>
      <c r="H1109" s="12" t="n">
        <f aca="false">MOD(QUOTIENT($A$1109,Assumptions!$B$83),2)</f>
        <v>0</v>
      </c>
      <c r="I1109" s="12" t="n">
        <f aca="false">IF($B$1109=1,MIN(Assumptions!$B$67,MAX(Assumptions!$B$4,Assumptions!$B$26-(Assumptions!$B$4))),Assumptions!$B$4)</f>
        <v>30000000</v>
      </c>
      <c r="J1109" s="12" t="n">
        <f aca="false">IF($C$1109=1,MIN(Assumptions!$B$66,MAX(Assumptions!$B$4,Assumptions!$B$26-($I$1109))),Assumptions!$B$4)</f>
        <v>0</v>
      </c>
      <c r="K1109" s="12" t="n">
        <f aca="false">IF($D$1109=1,MIN(Assumptions!$B$61,MAX(Assumptions!$B$4,Assumptions!$B$26-($I$1109+$J$1109))),Assumptions!$B$4)</f>
        <v>100000000</v>
      </c>
      <c r="L1109" s="12" t="n">
        <f aca="false">IF($E$1109=1,MIN(Assumptions!$B$56,MAX(Assumptions!$B$4,Assumptions!$B$26-($I$1109+$J$1109+$K$1109))),Assumptions!$B$4)</f>
        <v>60000000</v>
      </c>
      <c r="M1109" s="12" t="n">
        <f aca="false">IF($F$1109=1,MIN(Assumptions!$B$51,MAX(Assumptions!$B$4,Assumptions!$B$26-($I$1109+$J$1109+$K$1109+$L$1109))),Assumptions!$B$4)</f>
        <v>0</v>
      </c>
      <c r="N1109" s="12" t="n">
        <f aca="false">IF($G$1109=1,MIN(Assumptions!$B$46,MAX(Assumptions!$B$4,Assumptions!$B$26-($I$1109+$J$1109+$K$1109+$L$1109+$M$1109))),Assumptions!$B$4)</f>
        <v>0</v>
      </c>
      <c r="O1109" s="12" t="n">
        <f aca="false">IF($H$1109=1,MIN(Assumptions!$B$41,MAX(Assumptions!$B$4,Assumptions!$B$26-($I$1109+$J$1109+$K$1109+$L$1109+$M$1109+$N$1109))),Assumptions!$B$4)</f>
        <v>0</v>
      </c>
      <c r="P1109" s="12" t="n">
        <f aca="false">$I$1109+$J$1109+$K$1109+$L$1109+$M$1109+$N$1109+$O$1109</f>
        <v>190000000</v>
      </c>
      <c r="Q1109" s="12" t="n">
        <f aca="false">MAX(Assumptions!$B$4,Assumptions!$B$26-$P$1109)</f>
        <v>1810000000</v>
      </c>
      <c r="R1109" s="12" t="n">
        <f aca="false">$J$1010+$O$1010+Assumptions!$B$20+IF($B$1109=0,$D$1010,Assumptions!$B$4)+IF($C$1109=0,$AI$1010,Assumptions!$B$4)+IF($D$1109=0,$AF$1010,Assumptions!$B$4)+IF($E$1109=0,$AC$1010,Assumptions!$B$4)+IF($F$1109=0,$Z$1010,Assumptions!$B$4)+IF($G$1109=0,$W$1010,Assumptions!$B$4)+IF($H$1109=0,$T$1010,Assumptions!$B$4)</f>
        <v>28413833.1063222</v>
      </c>
      <c r="S1109" s="12" t="n">
        <f aca="false">IF($R$1109&gt;Assumptions!$B$4,$Q$1109/$R$1109&gt;Assumptions!$B$13,FALSE())</f>
        <v>1</v>
      </c>
      <c r="T1109" s="12" t="n">
        <f aca="false">IF($S$1109,($Q$1109+Assumptions!$B$14*Assumptions!$B$13)/($R$1109+Assumptions!$B$14),IF($R$1109&gt;Assumptions!$B$4,$Q$1109/$R$1109,Assumptions!$B$4))</f>
        <v>58.6307105225758</v>
      </c>
      <c r="U1109" s="12" t="n">
        <f aca="false">IF($B$1109=1,$I$1109,$D$1010*$T$1109)</f>
        <v>30000000</v>
      </c>
      <c r="V1109" s="12" t="n">
        <f aca="false">IF($C$1109=1,$J$1109,$AI$1010*$T$1109)</f>
        <v>359600925.722607</v>
      </c>
      <c r="W1109" s="12" t="n">
        <f aca="false">IF($D$1109=1,$K$1109,$AF$1010*$T$1109)</f>
        <v>100000000</v>
      </c>
      <c r="X1109" s="12" t="n">
        <f aca="false">IF($E$1109=1,$L$1109,$AC$1010*$T$1109)</f>
        <v>60000000</v>
      </c>
      <c r="Y1109" s="12" t="n">
        <f aca="false">IF($F$1109=1,$M$1109,$Z$1010*$T$1109)</f>
        <v>175892131.567727</v>
      </c>
      <c r="Z1109" s="12" t="n">
        <f aca="false">IF($G$1109=1,$N$1109,$W$1010*$T$1109)</f>
        <v>293153552.612879</v>
      </c>
      <c r="AA1109" s="12" t="n">
        <f aca="false">IF($H$1109=1,$O$1109,$T$1010*$T$1109)</f>
        <v>293153552.612879</v>
      </c>
      <c r="AB1109" s="12" t="n">
        <f aca="false">($J$1010+$O$1010)*$T$1109</f>
        <v>16446666.4742857</v>
      </c>
      <c r="AC1109" s="12" t="n">
        <f aca="false">Assumptions!$B$20*$T$1109</f>
        <v>527676394.703182</v>
      </c>
      <c r="AD1109" s="12" t="n">
        <f aca="false">IF($S$1109,Assumptions!$B$14*($T$1109-Assumptions!$B$13),Assumptions!$B$4)</f>
        <v>144076776.30644</v>
      </c>
      <c r="AE1109" s="12" t="n">
        <f aca="false">$U$1109+$V$1109+$W$1109+$X$1109+$Y$1109+$Z$1109+$AA$1109+$AB$1109+$AC$1109+$AD$1109</f>
        <v>2000000000</v>
      </c>
      <c r="AF1109" s="12" t="n">
        <f aca="false">IF(AND(IF($B$1109=1,$U$1109&gt;=INDEX($U$1021:$U$1148,1+$A$1109-Assumptions!$B$77),$U$1109&gt;INDEX($U$1021:$U$1148,1+$A$1109+Assumptions!$B$77)),IF($C$1109=1,$V$1109&gt;=INDEX($V$1021:$V$1148,1+$A$1109-Assumptions!$B$78),$V$1109&gt;INDEX($V$1021:$V$1148,1+$A$1109+Assumptions!$B$78)),IF($D$1109=1,$W$1109&gt;=INDEX($W$1021:$W$1148,1+$A$1109-Assumptions!$B$79),$W$1109&gt;INDEX($W$1021:$W$1148,1+$A$1109+Assumptions!$B$79)),IF($E$1109=1,$X$1109&gt;=INDEX($X$1021:$X$1148,1+$A$1109-Assumptions!$B$80),$X$1109&gt;INDEX($X$1021:$X$1148,1+$A$1109+Assumptions!$B$80)),IF($F$1109=1,$Y$1109&gt;=INDEX($Y$1021:$Y$1148,1+$A$1109-Assumptions!$B$81),$Y$1109&gt;INDEX($Y$1021:$Y$1148,1+$A$1109+Assumptions!$B$81)),IF($G$1109=1,$Z$1109&gt;=INDEX($Z$1021:$Z$1148,1+$A$1109-Assumptions!$B$82),$Z$1109&gt;INDEX($Z$1021:$Z$1148,1+$A$1109+Assumptions!$B$82)),IF($H$1109=1,$AA$1109&gt;=INDEX($AA$1021:$AA$1148,1+$A$1109-Assumptions!$B$83),$AA$1109&gt;INDEX($AA$1021:$AA$1148,1+$A$1109+Assumptions!$B$83))),1,0)</f>
        <v>0</v>
      </c>
    </row>
    <row r="1110" customFormat="false" ht="15" hidden="true" customHeight="false" outlineLevel="0" collapsed="false">
      <c r="A1110" s="6" t="n">
        <f aca="false">ROW()-ROW($A$1021)+Assumptions!$B$4</f>
        <v>89</v>
      </c>
      <c r="B1110" s="12" t="n">
        <f aca="false">MOD(QUOTIENT($A$1110,Assumptions!$B$77),2)</f>
        <v>1</v>
      </c>
      <c r="C1110" s="12" t="n">
        <f aca="false">MOD(QUOTIENT($A$1110,Assumptions!$B$78),2)</f>
        <v>0</v>
      </c>
      <c r="D1110" s="12" t="n">
        <f aca="false">MOD(QUOTIENT($A$1110,Assumptions!$B$79),2)</f>
        <v>1</v>
      </c>
      <c r="E1110" s="12" t="n">
        <f aca="false">MOD(QUOTIENT($A$1110,Assumptions!$B$80),2)</f>
        <v>1</v>
      </c>
      <c r="F1110" s="12" t="n">
        <f aca="false">MOD(QUOTIENT($A$1110,Assumptions!$B$81),2)</f>
        <v>0</v>
      </c>
      <c r="G1110" s="12" t="n">
        <f aca="false">MOD(QUOTIENT($A$1110,Assumptions!$B$82),2)</f>
        <v>0</v>
      </c>
      <c r="H1110" s="12" t="n">
        <f aca="false">MOD(QUOTIENT($A$1110,Assumptions!$B$83),2)</f>
        <v>1</v>
      </c>
      <c r="I1110" s="12" t="n">
        <f aca="false">IF($B$1110=1,MIN(Assumptions!$B$67,MAX(Assumptions!$B$4,Assumptions!$B$26-(Assumptions!$B$4))),Assumptions!$B$4)</f>
        <v>30000000</v>
      </c>
      <c r="J1110" s="12" t="n">
        <f aca="false">IF($C$1110=1,MIN(Assumptions!$B$66,MAX(Assumptions!$B$4,Assumptions!$B$26-($I$1110))),Assumptions!$B$4)</f>
        <v>0</v>
      </c>
      <c r="K1110" s="12" t="n">
        <f aca="false">IF($D$1110=1,MIN(Assumptions!$B$61,MAX(Assumptions!$B$4,Assumptions!$B$26-($I$1110+$J$1110))),Assumptions!$B$4)</f>
        <v>100000000</v>
      </c>
      <c r="L1110" s="12" t="n">
        <f aca="false">IF($E$1110=1,MIN(Assumptions!$B$56,MAX(Assumptions!$B$4,Assumptions!$B$26-($I$1110+$J$1110+$K$1110))),Assumptions!$B$4)</f>
        <v>60000000</v>
      </c>
      <c r="M1110" s="12" t="n">
        <f aca="false">IF($F$1110=1,MIN(Assumptions!$B$51,MAX(Assumptions!$B$4,Assumptions!$B$26-($I$1110+$J$1110+$K$1110+$L$1110))),Assumptions!$B$4)</f>
        <v>0</v>
      </c>
      <c r="N1110" s="12" t="n">
        <f aca="false">IF($G$1110=1,MIN(Assumptions!$B$46,MAX(Assumptions!$B$4,Assumptions!$B$26-($I$1110+$J$1110+$K$1110+$L$1110+$M$1110))),Assumptions!$B$4)</f>
        <v>0</v>
      </c>
      <c r="O1110" s="12" t="n">
        <f aca="false">IF($H$1110=1,MIN(Assumptions!$B$41,MAX(Assumptions!$B$4,Assumptions!$B$26-($I$1110+$J$1110+$K$1110+$L$1110+$M$1110+$N$1110))),Assumptions!$B$4)</f>
        <v>5000000</v>
      </c>
      <c r="P1110" s="12" t="n">
        <f aca="false">$I$1110+$J$1110+$K$1110+$L$1110+$M$1110+$N$1110+$O$1110</f>
        <v>195000000</v>
      </c>
      <c r="Q1110" s="12" t="n">
        <f aca="false">MAX(Assumptions!$B$4,Assumptions!$B$26-$P$1110)</f>
        <v>1805000000</v>
      </c>
      <c r="R1110" s="12" t="n">
        <f aca="false">$J$1010+$O$1010+Assumptions!$B$20+IF($B$1110=0,$D$1010,Assumptions!$B$4)+IF($C$1110=0,$AI$1010,Assumptions!$B$4)+IF($D$1110=0,$AF$1010,Assumptions!$B$4)+IF($E$1110=0,$AC$1010,Assumptions!$B$4)+IF($F$1110=0,$Z$1010,Assumptions!$B$4)+IF($G$1110=0,$W$1010,Assumptions!$B$4)+IF($H$1110=0,$T$1010,Assumptions!$B$4)</f>
        <v>23413833.1063222</v>
      </c>
      <c r="S1110" s="12" t="n">
        <f aca="false">IF($R$1110&gt;Assumptions!$B$4,$Q$1110/$R$1110&gt;Assumptions!$B$13,FALSE())</f>
        <v>1</v>
      </c>
      <c r="T1110" s="12" t="n">
        <f aca="false">IF($S$1110,($Q$1110+Assumptions!$B$14*Assumptions!$B$13)/($R$1110+Assumptions!$B$14),IF($R$1110&gt;Assumptions!$B$4,$Q$1110/$R$1110,Assumptions!$B$4))</f>
        <v>69.7503913289857</v>
      </c>
      <c r="U1110" s="12" t="n">
        <f aca="false">IF($B$1110=1,$I$1110,$D$1010*$T$1110)</f>
        <v>30000000</v>
      </c>
      <c r="V1110" s="12" t="n">
        <f aca="false">IF($C$1110=1,$J$1110,$AI$1010*$T$1110)</f>
        <v>427801489.49004</v>
      </c>
      <c r="W1110" s="12" t="n">
        <f aca="false">IF($D$1110=1,$K$1110,$AF$1010*$T$1110)</f>
        <v>100000000</v>
      </c>
      <c r="X1110" s="12" t="n">
        <f aca="false">IF($E$1110=1,$L$1110,$AC$1010*$T$1110)</f>
        <v>60000000</v>
      </c>
      <c r="Y1110" s="12" t="n">
        <f aca="false">IF($F$1110=1,$M$1110,$Z$1010*$T$1110)</f>
        <v>209251173.986957</v>
      </c>
      <c r="Z1110" s="12" t="n">
        <f aca="false">IF($G$1110=1,$N$1110,$W$1010*$T$1110)</f>
        <v>348751956.644928</v>
      </c>
      <c r="AA1110" s="12" t="n">
        <f aca="false">IF($H$1110=1,$O$1110,$T$1010*$T$1110)</f>
        <v>5000000</v>
      </c>
      <c r="AB1110" s="12" t="n">
        <f aca="false">($J$1010+$O$1010)*$T$1110</f>
        <v>19565879.5947394</v>
      </c>
      <c r="AC1110" s="12" t="n">
        <f aca="false">Assumptions!$B$20*$T$1110</f>
        <v>627753521.960871</v>
      </c>
      <c r="AD1110" s="12" t="n">
        <f aca="false">IF($S$1110,Assumptions!$B$14*($T$1110-Assumptions!$B$13),Assumptions!$B$4)</f>
        <v>171875978.322464</v>
      </c>
      <c r="AE1110" s="12" t="n">
        <f aca="false">$U$1110+$V$1110+$W$1110+$X$1110+$Y$1110+$Z$1110+$AA$1110+$AB$1110+$AC$1110+$AD$1110</f>
        <v>2000000000</v>
      </c>
      <c r="AF1110" s="12" t="n">
        <f aca="false">IF(AND(IF($B$1110=1,$U$1110&gt;=INDEX($U$1021:$U$1148,1+$A$1110-Assumptions!$B$77),$U$1110&gt;INDEX($U$1021:$U$1148,1+$A$1110+Assumptions!$B$77)),IF($C$1110=1,$V$1110&gt;=INDEX($V$1021:$V$1148,1+$A$1110-Assumptions!$B$78),$V$1110&gt;INDEX($V$1021:$V$1148,1+$A$1110+Assumptions!$B$78)),IF($D$1110=1,$W$1110&gt;=INDEX($W$1021:$W$1148,1+$A$1110-Assumptions!$B$79),$W$1110&gt;INDEX($W$1021:$W$1148,1+$A$1110+Assumptions!$B$79)),IF($E$1110=1,$X$1110&gt;=INDEX($X$1021:$X$1148,1+$A$1110-Assumptions!$B$80),$X$1110&gt;INDEX($X$1021:$X$1148,1+$A$1110+Assumptions!$B$80)),IF($F$1110=1,$Y$1110&gt;=INDEX($Y$1021:$Y$1148,1+$A$1110-Assumptions!$B$81),$Y$1110&gt;INDEX($Y$1021:$Y$1148,1+$A$1110+Assumptions!$B$81)),IF($G$1110=1,$Z$1110&gt;=INDEX($Z$1021:$Z$1148,1+$A$1110-Assumptions!$B$82),$Z$1110&gt;INDEX($Z$1021:$Z$1148,1+$A$1110+Assumptions!$B$82)),IF($H$1110=1,$AA$1110&gt;=INDEX($AA$1021:$AA$1148,1+$A$1110-Assumptions!$B$83),$AA$1110&gt;INDEX($AA$1021:$AA$1148,1+$A$1110+Assumptions!$B$83))),1,0)</f>
        <v>0</v>
      </c>
    </row>
    <row r="1111" customFormat="false" ht="15" hidden="true" customHeight="false" outlineLevel="0" collapsed="false">
      <c r="A1111" s="6" t="n">
        <f aca="false">ROW()-ROW($A$1021)+Assumptions!$B$4</f>
        <v>90</v>
      </c>
      <c r="B1111" s="12" t="n">
        <f aca="false">MOD(QUOTIENT($A$1111,Assumptions!$B$77),2)</f>
        <v>1</v>
      </c>
      <c r="C1111" s="12" t="n">
        <f aca="false">MOD(QUOTIENT($A$1111,Assumptions!$B$78),2)</f>
        <v>0</v>
      </c>
      <c r="D1111" s="12" t="n">
        <f aca="false">MOD(QUOTIENT($A$1111,Assumptions!$B$79),2)</f>
        <v>1</v>
      </c>
      <c r="E1111" s="12" t="n">
        <f aca="false">MOD(QUOTIENT($A$1111,Assumptions!$B$80),2)</f>
        <v>1</v>
      </c>
      <c r="F1111" s="12" t="n">
        <f aca="false">MOD(QUOTIENT($A$1111,Assumptions!$B$81),2)</f>
        <v>0</v>
      </c>
      <c r="G1111" s="12" t="n">
        <f aca="false">MOD(QUOTIENT($A$1111,Assumptions!$B$82),2)</f>
        <v>1</v>
      </c>
      <c r="H1111" s="12" t="n">
        <f aca="false">MOD(QUOTIENT($A$1111,Assumptions!$B$83),2)</f>
        <v>0</v>
      </c>
      <c r="I1111" s="12" t="n">
        <f aca="false">IF($B$1111=1,MIN(Assumptions!$B$67,MAX(Assumptions!$B$4,Assumptions!$B$26-(Assumptions!$B$4))),Assumptions!$B$4)</f>
        <v>30000000</v>
      </c>
      <c r="J1111" s="12" t="n">
        <f aca="false">IF($C$1111=1,MIN(Assumptions!$B$66,MAX(Assumptions!$B$4,Assumptions!$B$26-($I$1111))),Assumptions!$B$4)</f>
        <v>0</v>
      </c>
      <c r="K1111" s="12" t="n">
        <f aca="false">IF($D$1111=1,MIN(Assumptions!$B$61,MAX(Assumptions!$B$4,Assumptions!$B$26-($I$1111+$J$1111))),Assumptions!$B$4)</f>
        <v>100000000</v>
      </c>
      <c r="L1111" s="12" t="n">
        <f aca="false">IF($E$1111=1,MIN(Assumptions!$B$56,MAX(Assumptions!$B$4,Assumptions!$B$26-($I$1111+$J$1111+$K$1111))),Assumptions!$B$4)</f>
        <v>60000000</v>
      </c>
      <c r="M1111" s="12" t="n">
        <f aca="false">IF($F$1111=1,MIN(Assumptions!$B$51,MAX(Assumptions!$B$4,Assumptions!$B$26-($I$1111+$J$1111+$K$1111+$L$1111))),Assumptions!$B$4)</f>
        <v>0</v>
      </c>
      <c r="N1111" s="12" t="n">
        <f aca="false">IF($G$1111=1,MIN(Assumptions!$B$46,MAX(Assumptions!$B$4,Assumptions!$B$26-($I$1111+$J$1111+$K$1111+$L$1111+$M$1111))),Assumptions!$B$4)</f>
        <v>15000000</v>
      </c>
      <c r="O1111" s="12" t="n">
        <f aca="false">IF($H$1111=1,MIN(Assumptions!$B$41,MAX(Assumptions!$B$4,Assumptions!$B$26-($I$1111+$J$1111+$K$1111+$L$1111+$M$1111+$N$1111))),Assumptions!$B$4)</f>
        <v>0</v>
      </c>
      <c r="P1111" s="12" t="n">
        <f aca="false">$I$1111+$J$1111+$K$1111+$L$1111+$M$1111+$N$1111+$O$1111</f>
        <v>205000000</v>
      </c>
      <c r="Q1111" s="12" t="n">
        <f aca="false">MAX(Assumptions!$B$4,Assumptions!$B$26-$P$1111)</f>
        <v>1795000000</v>
      </c>
      <c r="R1111" s="12" t="n">
        <f aca="false">$J$1010+$O$1010+Assumptions!$B$20+IF($B$1111=0,$D$1010,Assumptions!$B$4)+IF($C$1111=0,$AI$1010,Assumptions!$B$4)+IF($D$1111=0,$AF$1010,Assumptions!$B$4)+IF($E$1111=0,$AC$1010,Assumptions!$B$4)+IF($F$1111=0,$Z$1010,Assumptions!$B$4)+IF($G$1111=0,$W$1010,Assumptions!$B$4)+IF($H$1111=0,$T$1010,Assumptions!$B$4)</f>
        <v>23413833.1063222</v>
      </c>
      <c r="S1111" s="12" t="n">
        <f aca="false">IF($R$1111&gt;Assumptions!$B$4,$Q$1111/$R$1111&gt;Assumptions!$B$13,FALSE())</f>
        <v>1</v>
      </c>
      <c r="T1111" s="12" t="n">
        <f aca="false">IF($S$1111,($Q$1111+Assumptions!$B$14*Assumptions!$B$13)/($R$1111+Assumptions!$B$14),IF($R$1111&gt;Assumptions!$B$4,$Q$1111/$R$1111,Assumptions!$B$4))</f>
        <v>69.3644970477741</v>
      </c>
      <c r="U1111" s="12" t="n">
        <f aca="false">IF($B$1111=1,$I$1111,$D$1010*$T$1111)</f>
        <v>30000000</v>
      </c>
      <c r="V1111" s="12" t="n">
        <f aca="false">IF($C$1111=1,$J$1111,$AI$1010*$T$1111)</f>
        <v>425434676.270179</v>
      </c>
      <c r="W1111" s="12" t="n">
        <f aca="false">IF($D$1111=1,$K$1111,$AF$1010*$T$1111)</f>
        <v>100000000</v>
      </c>
      <c r="X1111" s="12" t="n">
        <f aca="false">IF($E$1111=1,$L$1111,$AC$1010*$T$1111)</f>
        <v>60000000</v>
      </c>
      <c r="Y1111" s="12" t="n">
        <f aca="false">IF($F$1111=1,$M$1111,$Z$1010*$T$1111)</f>
        <v>208093491.143322</v>
      </c>
      <c r="Z1111" s="12" t="n">
        <f aca="false">IF($G$1111=1,$N$1111,$W$1010*$T$1111)</f>
        <v>15000000</v>
      </c>
      <c r="AA1111" s="12" t="n">
        <f aca="false">IF($H$1111=1,$O$1111,$T$1010*$T$1111)</f>
        <v>346822485.238871</v>
      </c>
      <c r="AB1111" s="12" t="n">
        <f aca="false">($J$1010+$O$1010)*$T$1111</f>
        <v>19457631.2982263</v>
      </c>
      <c r="AC1111" s="12" t="n">
        <f aca="false">Assumptions!$B$20*$T$1111</f>
        <v>624280473.429967</v>
      </c>
      <c r="AD1111" s="12" t="n">
        <f aca="false">IF($S$1111,Assumptions!$B$14*($T$1111-Assumptions!$B$13),Assumptions!$B$4)</f>
        <v>170911242.619435</v>
      </c>
      <c r="AE1111" s="12" t="n">
        <f aca="false">$U$1111+$V$1111+$W$1111+$X$1111+$Y$1111+$Z$1111+$AA$1111+$AB$1111+$AC$1111+$AD$1111</f>
        <v>2000000000</v>
      </c>
      <c r="AF1111" s="12" t="n">
        <f aca="false">IF(AND(IF($B$1111=1,$U$1111&gt;=INDEX($U$1021:$U$1148,1+$A$1111-Assumptions!$B$77),$U$1111&gt;INDEX($U$1021:$U$1148,1+$A$1111+Assumptions!$B$77)),IF($C$1111=1,$V$1111&gt;=INDEX($V$1021:$V$1148,1+$A$1111-Assumptions!$B$78),$V$1111&gt;INDEX($V$1021:$V$1148,1+$A$1111+Assumptions!$B$78)),IF($D$1111=1,$W$1111&gt;=INDEX($W$1021:$W$1148,1+$A$1111-Assumptions!$B$79),$W$1111&gt;INDEX($W$1021:$W$1148,1+$A$1111+Assumptions!$B$79)),IF($E$1111=1,$X$1111&gt;=INDEX($X$1021:$X$1148,1+$A$1111-Assumptions!$B$80),$X$1111&gt;INDEX($X$1021:$X$1148,1+$A$1111+Assumptions!$B$80)),IF($F$1111=1,$Y$1111&gt;=INDEX($Y$1021:$Y$1148,1+$A$1111-Assumptions!$B$81),$Y$1111&gt;INDEX($Y$1021:$Y$1148,1+$A$1111+Assumptions!$B$81)),IF($G$1111=1,$Z$1111&gt;=INDEX($Z$1021:$Z$1148,1+$A$1111-Assumptions!$B$82),$Z$1111&gt;INDEX($Z$1021:$Z$1148,1+$A$1111+Assumptions!$B$82)),IF($H$1111=1,$AA$1111&gt;=INDEX($AA$1021:$AA$1148,1+$A$1111-Assumptions!$B$83),$AA$1111&gt;INDEX($AA$1021:$AA$1148,1+$A$1111+Assumptions!$B$83))),1,0)</f>
        <v>0</v>
      </c>
    </row>
    <row r="1112" customFormat="false" ht="15" hidden="true" customHeight="false" outlineLevel="0" collapsed="false">
      <c r="A1112" s="6" t="n">
        <f aca="false">ROW()-ROW($A$1021)+Assumptions!$B$4</f>
        <v>91</v>
      </c>
      <c r="B1112" s="12" t="n">
        <f aca="false">MOD(QUOTIENT($A$1112,Assumptions!$B$77),2)</f>
        <v>1</v>
      </c>
      <c r="C1112" s="12" t="n">
        <f aca="false">MOD(QUOTIENT($A$1112,Assumptions!$B$78),2)</f>
        <v>0</v>
      </c>
      <c r="D1112" s="12" t="n">
        <f aca="false">MOD(QUOTIENT($A$1112,Assumptions!$B$79),2)</f>
        <v>1</v>
      </c>
      <c r="E1112" s="12" t="n">
        <f aca="false">MOD(QUOTIENT($A$1112,Assumptions!$B$80),2)</f>
        <v>1</v>
      </c>
      <c r="F1112" s="12" t="n">
        <f aca="false">MOD(QUOTIENT($A$1112,Assumptions!$B$81),2)</f>
        <v>0</v>
      </c>
      <c r="G1112" s="12" t="n">
        <f aca="false">MOD(QUOTIENT($A$1112,Assumptions!$B$82),2)</f>
        <v>1</v>
      </c>
      <c r="H1112" s="12" t="n">
        <f aca="false">MOD(QUOTIENT($A$1112,Assumptions!$B$83),2)</f>
        <v>1</v>
      </c>
      <c r="I1112" s="12" t="n">
        <f aca="false">IF($B$1112=1,MIN(Assumptions!$B$67,MAX(Assumptions!$B$4,Assumptions!$B$26-(Assumptions!$B$4))),Assumptions!$B$4)</f>
        <v>30000000</v>
      </c>
      <c r="J1112" s="12" t="n">
        <f aca="false">IF($C$1112=1,MIN(Assumptions!$B$66,MAX(Assumptions!$B$4,Assumptions!$B$26-($I$1112))),Assumptions!$B$4)</f>
        <v>0</v>
      </c>
      <c r="K1112" s="12" t="n">
        <f aca="false">IF($D$1112=1,MIN(Assumptions!$B$61,MAX(Assumptions!$B$4,Assumptions!$B$26-($I$1112+$J$1112))),Assumptions!$B$4)</f>
        <v>100000000</v>
      </c>
      <c r="L1112" s="12" t="n">
        <f aca="false">IF($E$1112=1,MIN(Assumptions!$B$56,MAX(Assumptions!$B$4,Assumptions!$B$26-($I$1112+$J$1112+$K$1112))),Assumptions!$B$4)</f>
        <v>60000000</v>
      </c>
      <c r="M1112" s="12" t="n">
        <f aca="false">IF($F$1112=1,MIN(Assumptions!$B$51,MAX(Assumptions!$B$4,Assumptions!$B$26-($I$1112+$J$1112+$K$1112+$L$1112))),Assumptions!$B$4)</f>
        <v>0</v>
      </c>
      <c r="N1112" s="12" t="n">
        <f aca="false">IF($G$1112=1,MIN(Assumptions!$B$46,MAX(Assumptions!$B$4,Assumptions!$B$26-($I$1112+$J$1112+$K$1112+$L$1112+$M$1112))),Assumptions!$B$4)</f>
        <v>15000000</v>
      </c>
      <c r="O1112" s="12" t="n">
        <f aca="false">IF($H$1112=1,MIN(Assumptions!$B$41,MAX(Assumptions!$B$4,Assumptions!$B$26-($I$1112+$J$1112+$K$1112+$L$1112+$M$1112+$N$1112))),Assumptions!$B$4)</f>
        <v>5000000</v>
      </c>
      <c r="P1112" s="12" t="n">
        <f aca="false">$I$1112+$J$1112+$K$1112+$L$1112+$M$1112+$N$1112+$O$1112</f>
        <v>210000000</v>
      </c>
      <c r="Q1112" s="12" t="n">
        <f aca="false">MAX(Assumptions!$B$4,Assumptions!$B$26-$P$1112)</f>
        <v>1790000000</v>
      </c>
      <c r="R1112" s="12" t="n">
        <f aca="false">$J$1010+$O$1010+Assumptions!$B$20+IF($B$1112=0,$D$1010,Assumptions!$B$4)+IF($C$1112=0,$AI$1010,Assumptions!$B$4)+IF($D$1112=0,$AF$1010,Assumptions!$B$4)+IF($E$1112=0,$AC$1010,Assumptions!$B$4)+IF($F$1112=0,$Z$1010,Assumptions!$B$4)+IF($G$1112=0,$W$1010,Assumptions!$B$4)+IF($H$1112=0,$T$1010,Assumptions!$B$4)</f>
        <v>18413833.1063222</v>
      </c>
      <c r="S1112" s="12" t="n">
        <f aca="false">IF($R$1112&gt;Assumptions!$B$4,$Q$1112/$R$1112&gt;Assumptions!$B$13,FALSE())</f>
        <v>1</v>
      </c>
      <c r="T1112" s="12" t="n">
        <f aca="false">IF($S$1112,($Q$1112+Assumptions!$B$14*Assumptions!$B$13)/($R$1112+Assumptions!$B$14),IF($R$1112&gt;Assumptions!$B$4,$Q$1112/$R$1112,Assumptions!$B$4))</f>
        <v>85.708822045545</v>
      </c>
      <c r="U1112" s="12" t="n">
        <f aca="false">IF($B$1112=1,$I$1112,$D$1010*$T$1112)</f>
        <v>30000000</v>
      </c>
      <c r="V1112" s="12" t="n">
        <f aca="false">IF($C$1112=1,$J$1112,$AI$1010*$T$1112)</f>
        <v>525679656.198342</v>
      </c>
      <c r="W1112" s="12" t="n">
        <f aca="false">IF($D$1112=1,$K$1112,$AF$1010*$T$1112)</f>
        <v>100000000</v>
      </c>
      <c r="X1112" s="12" t="n">
        <f aca="false">IF($E$1112=1,$L$1112,$AC$1010*$T$1112)</f>
        <v>60000000</v>
      </c>
      <c r="Y1112" s="12" t="n">
        <f aca="false">IF($F$1112=1,$M$1112,$Z$1010*$T$1112)</f>
        <v>257126466.136635</v>
      </c>
      <c r="Z1112" s="12" t="n">
        <f aca="false">IF($G$1112=1,$N$1112,$W$1010*$T$1112)</f>
        <v>15000000</v>
      </c>
      <c r="AA1112" s="12" t="n">
        <f aca="false">IF($H$1112=1,$O$1112,$T$1010*$T$1112)</f>
        <v>5000000</v>
      </c>
      <c r="AB1112" s="12" t="n">
        <f aca="false">($J$1010+$O$1010)*$T$1112</f>
        <v>24042424.1412563</v>
      </c>
      <c r="AC1112" s="12" t="n">
        <f aca="false">Assumptions!$B$20*$T$1112</f>
        <v>771379398.409905</v>
      </c>
      <c r="AD1112" s="12" t="n">
        <f aca="false">IF($S$1112,Assumptions!$B$14*($T$1112-Assumptions!$B$13),Assumptions!$B$4)</f>
        <v>211772055.113862</v>
      </c>
      <c r="AE1112" s="12" t="n">
        <f aca="false">$U$1112+$V$1112+$W$1112+$X$1112+$Y$1112+$Z$1112+$AA$1112+$AB$1112+$AC$1112+$AD$1112</f>
        <v>2000000000</v>
      </c>
      <c r="AF1112" s="12" t="n">
        <f aca="false">IF(AND(IF($B$1112=1,$U$1112&gt;=INDEX($U$1021:$U$1148,1+$A$1112-Assumptions!$B$77),$U$1112&gt;INDEX($U$1021:$U$1148,1+$A$1112+Assumptions!$B$77)),IF($C$1112=1,$V$1112&gt;=INDEX($V$1021:$V$1148,1+$A$1112-Assumptions!$B$78),$V$1112&gt;INDEX($V$1021:$V$1148,1+$A$1112+Assumptions!$B$78)),IF($D$1112=1,$W$1112&gt;=INDEX($W$1021:$W$1148,1+$A$1112-Assumptions!$B$79),$W$1112&gt;INDEX($W$1021:$W$1148,1+$A$1112+Assumptions!$B$79)),IF($E$1112=1,$X$1112&gt;=INDEX($X$1021:$X$1148,1+$A$1112-Assumptions!$B$80),$X$1112&gt;INDEX($X$1021:$X$1148,1+$A$1112+Assumptions!$B$80)),IF($F$1112=1,$Y$1112&gt;=INDEX($Y$1021:$Y$1148,1+$A$1112-Assumptions!$B$81),$Y$1112&gt;INDEX($Y$1021:$Y$1148,1+$A$1112+Assumptions!$B$81)),IF($G$1112=1,$Z$1112&gt;=INDEX($Z$1021:$Z$1148,1+$A$1112-Assumptions!$B$82),$Z$1112&gt;INDEX($Z$1021:$Z$1148,1+$A$1112+Assumptions!$B$82)),IF($H$1112=1,$AA$1112&gt;=INDEX($AA$1021:$AA$1148,1+$A$1112-Assumptions!$B$83),$AA$1112&gt;INDEX($AA$1021:$AA$1148,1+$A$1112+Assumptions!$B$83))),1,0)</f>
        <v>0</v>
      </c>
    </row>
    <row r="1113" customFormat="false" ht="15" hidden="true" customHeight="false" outlineLevel="0" collapsed="false">
      <c r="A1113" s="6" t="n">
        <f aca="false">ROW()-ROW($A$1021)+Assumptions!$B$4</f>
        <v>92</v>
      </c>
      <c r="B1113" s="12" t="n">
        <f aca="false">MOD(QUOTIENT($A$1113,Assumptions!$B$77),2)</f>
        <v>1</v>
      </c>
      <c r="C1113" s="12" t="n">
        <f aca="false">MOD(QUOTIENT($A$1113,Assumptions!$B$78),2)</f>
        <v>0</v>
      </c>
      <c r="D1113" s="12" t="n">
        <f aca="false">MOD(QUOTIENT($A$1113,Assumptions!$B$79),2)</f>
        <v>1</v>
      </c>
      <c r="E1113" s="12" t="n">
        <f aca="false">MOD(QUOTIENT($A$1113,Assumptions!$B$80),2)</f>
        <v>1</v>
      </c>
      <c r="F1113" s="12" t="n">
        <f aca="false">MOD(QUOTIENT($A$1113,Assumptions!$B$81),2)</f>
        <v>1</v>
      </c>
      <c r="G1113" s="12" t="n">
        <f aca="false">MOD(QUOTIENT($A$1113,Assumptions!$B$82),2)</f>
        <v>0</v>
      </c>
      <c r="H1113" s="12" t="n">
        <f aca="false">MOD(QUOTIENT($A$1113,Assumptions!$B$83),2)</f>
        <v>0</v>
      </c>
      <c r="I1113" s="12" t="n">
        <f aca="false">IF($B$1113=1,MIN(Assumptions!$B$67,MAX(Assumptions!$B$4,Assumptions!$B$26-(Assumptions!$B$4))),Assumptions!$B$4)</f>
        <v>30000000</v>
      </c>
      <c r="J1113" s="12" t="n">
        <f aca="false">IF($C$1113=1,MIN(Assumptions!$B$66,MAX(Assumptions!$B$4,Assumptions!$B$26-($I$1113))),Assumptions!$B$4)</f>
        <v>0</v>
      </c>
      <c r="K1113" s="12" t="n">
        <f aca="false">IF($D$1113=1,MIN(Assumptions!$B$61,MAX(Assumptions!$B$4,Assumptions!$B$26-($I$1113+$J$1113))),Assumptions!$B$4)</f>
        <v>100000000</v>
      </c>
      <c r="L1113" s="12" t="n">
        <f aca="false">IF($E$1113=1,MIN(Assumptions!$B$56,MAX(Assumptions!$B$4,Assumptions!$B$26-($I$1113+$J$1113+$K$1113))),Assumptions!$B$4)</f>
        <v>60000000</v>
      </c>
      <c r="M1113" s="12" t="n">
        <f aca="false">IF($F$1113=1,MIN(Assumptions!$B$51,MAX(Assumptions!$B$4,Assumptions!$B$26-($I$1113+$J$1113+$K$1113+$L$1113))),Assumptions!$B$4)</f>
        <v>30000000</v>
      </c>
      <c r="N1113" s="12" t="n">
        <f aca="false">IF($G$1113=1,MIN(Assumptions!$B$46,MAX(Assumptions!$B$4,Assumptions!$B$26-($I$1113+$J$1113+$K$1113+$L$1113+$M$1113))),Assumptions!$B$4)</f>
        <v>0</v>
      </c>
      <c r="O1113" s="12" t="n">
        <f aca="false">IF($H$1113=1,MIN(Assumptions!$B$41,MAX(Assumptions!$B$4,Assumptions!$B$26-($I$1113+$J$1113+$K$1113+$L$1113+$M$1113+$N$1113))),Assumptions!$B$4)</f>
        <v>0</v>
      </c>
      <c r="P1113" s="12" t="n">
        <f aca="false">$I$1113+$J$1113+$K$1113+$L$1113+$M$1113+$N$1113+$O$1113</f>
        <v>220000000</v>
      </c>
      <c r="Q1113" s="12" t="n">
        <f aca="false">MAX(Assumptions!$B$4,Assumptions!$B$26-$P$1113)</f>
        <v>1780000000</v>
      </c>
      <c r="R1113" s="12" t="n">
        <f aca="false">$J$1010+$O$1010+Assumptions!$B$20+IF($B$1113=0,$D$1010,Assumptions!$B$4)+IF($C$1113=0,$AI$1010,Assumptions!$B$4)+IF($D$1113=0,$AF$1010,Assumptions!$B$4)+IF($E$1113=0,$AC$1010,Assumptions!$B$4)+IF($F$1113=0,$Z$1010,Assumptions!$B$4)+IF($G$1113=0,$W$1010,Assumptions!$B$4)+IF($H$1113=0,$T$1010,Assumptions!$B$4)</f>
        <v>25413833.1063222</v>
      </c>
      <c r="S1113" s="12" t="n">
        <f aca="false">IF($R$1113&gt;Assumptions!$B$4,$Q$1113/$R$1113&gt;Assumptions!$B$13,FALSE())</f>
        <v>1</v>
      </c>
      <c r="T1113" s="12" t="n">
        <f aca="false">IF($S$1113,($Q$1113+Assumptions!$B$14*Assumptions!$B$13)/($R$1113+Assumptions!$B$14),IF($R$1113&gt;Assumptions!$B$4,$Q$1113/$R$1113,Assumptions!$B$4))</f>
        <v>63.8572278200044</v>
      </c>
      <c r="U1113" s="12" t="n">
        <f aca="false">IF($B$1113=1,$I$1113,$D$1010*$T$1113)</f>
        <v>30000000</v>
      </c>
      <c r="V1113" s="12" t="n">
        <f aca="false">IF($C$1113=1,$J$1113,$AI$1010*$T$1113)</f>
        <v>391656830.242762</v>
      </c>
      <c r="W1113" s="12" t="n">
        <f aca="false">IF($D$1113=1,$K$1113,$AF$1010*$T$1113)</f>
        <v>100000000</v>
      </c>
      <c r="X1113" s="12" t="n">
        <f aca="false">IF($E$1113=1,$L$1113,$AC$1010*$T$1113)</f>
        <v>60000000</v>
      </c>
      <c r="Y1113" s="12" t="n">
        <f aca="false">IF($F$1113=1,$M$1113,$Z$1010*$T$1113)</f>
        <v>30000000</v>
      </c>
      <c r="Z1113" s="12" t="n">
        <f aca="false">IF($G$1113=1,$N$1113,$W$1010*$T$1113)</f>
        <v>319286139.100022</v>
      </c>
      <c r="AA1113" s="12" t="n">
        <f aca="false">IF($H$1113=1,$O$1113,$T$1010*$T$1113)</f>
        <v>319286139.100022</v>
      </c>
      <c r="AB1113" s="12" t="n">
        <f aca="false">($J$1010+$O$1010)*$T$1113</f>
        <v>17912771.627144</v>
      </c>
      <c r="AC1113" s="12" t="n">
        <f aca="false">Assumptions!$B$20*$T$1113</f>
        <v>574715050.38004</v>
      </c>
      <c r="AD1113" s="12" t="n">
        <f aca="false">IF($S$1113,Assumptions!$B$14*($T$1113-Assumptions!$B$13),Assumptions!$B$4)</f>
        <v>157143069.550011</v>
      </c>
      <c r="AE1113" s="12" t="n">
        <f aca="false">$U$1113+$V$1113+$W$1113+$X$1113+$Y$1113+$Z$1113+$AA$1113+$AB$1113+$AC$1113+$AD$1113</f>
        <v>2000000000</v>
      </c>
      <c r="AF1113" s="12" t="n">
        <f aca="false">IF(AND(IF($B$1113=1,$U$1113&gt;=INDEX($U$1021:$U$1148,1+$A$1113-Assumptions!$B$77),$U$1113&gt;INDEX($U$1021:$U$1148,1+$A$1113+Assumptions!$B$77)),IF($C$1113=1,$V$1113&gt;=INDEX($V$1021:$V$1148,1+$A$1113-Assumptions!$B$78),$V$1113&gt;INDEX($V$1021:$V$1148,1+$A$1113+Assumptions!$B$78)),IF($D$1113=1,$W$1113&gt;=INDEX($W$1021:$W$1148,1+$A$1113-Assumptions!$B$79),$W$1113&gt;INDEX($W$1021:$W$1148,1+$A$1113+Assumptions!$B$79)),IF($E$1113=1,$X$1113&gt;=INDEX($X$1021:$X$1148,1+$A$1113-Assumptions!$B$80),$X$1113&gt;INDEX($X$1021:$X$1148,1+$A$1113+Assumptions!$B$80)),IF($F$1113=1,$Y$1113&gt;=INDEX($Y$1021:$Y$1148,1+$A$1113-Assumptions!$B$81),$Y$1113&gt;INDEX($Y$1021:$Y$1148,1+$A$1113+Assumptions!$B$81)),IF($G$1113=1,$Z$1113&gt;=INDEX($Z$1021:$Z$1148,1+$A$1113-Assumptions!$B$82),$Z$1113&gt;INDEX($Z$1021:$Z$1148,1+$A$1113+Assumptions!$B$82)),IF($H$1113=1,$AA$1113&gt;=INDEX($AA$1021:$AA$1148,1+$A$1113-Assumptions!$B$83),$AA$1113&gt;INDEX($AA$1021:$AA$1148,1+$A$1113+Assumptions!$B$83))),1,0)</f>
        <v>0</v>
      </c>
    </row>
    <row r="1114" customFormat="false" ht="15" hidden="true" customHeight="false" outlineLevel="0" collapsed="false">
      <c r="A1114" s="6" t="n">
        <f aca="false">ROW()-ROW($A$1021)+Assumptions!$B$4</f>
        <v>93</v>
      </c>
      <c r="B1114" s="12" t="n">
        <f aca="false">MOD(QUOTIENT($A$1114,Assumptions!$B$77),2)</f>
        <v>1</v>
      </c>
      <c r="C1114" s="12" t="n">
        <f aca="false">MOD(QUOTIENT($A$1114,Assumptions!$B$78),2)</f>
        <v>0</v>
      </c>
      <c r="D1114" s="12" t="n">
        <f aca="false">MOD(QUOTIENT($A$1114,Assumptions!$B$79),2)</f>
        <v>1</v>
      </c>
      <c r="E1114" s="12" t="n">
        <f aca="false">MOD(QUOTIENT($A$1114,Assumptions!$B$80),2)</f>
        <v>1</v>
      </c>
      <c r="F1114" s="12" t="n">
        <f aca="false">MOD(QUOTIENT($A$1114,Assumptions!$B$81),2)</f>
        <v>1</v>
      </c>
      <c r="G1114" s="12" t="n">
        <f aca="false">MOD(QUOTIENT($A$1114,Assumptions!$B$82),2)</f>
        <v>0</v>
      </c>
      <c r="H1114" s="12" t="n">
        <f aca="false">MOD(QUOTIENT($A$1114,Assumptions!$B$83),2)</f>
        <v>1</v>
      </c>
      <c r="I1114" s="12" t="n">
        <f aca="false">IF($B$1114=1,MIN(Assumptions!$B$67,MAX(Assumptions!$B$4,Assumptions!$B$26-(Assumptions!$B$4))),Assumptions!$B$4)</f>
        <v>30000000</v>
      </c>
      <c r="J1114" s="12" t="n">
        <f aca="false">IF($C$1114=1,MIN(Assumptions!$B$66,MAX(Assumptions!$B$4,Assumptions!$B$26-($I$1114))),Assumptions!$B$4)</f>
        <v>0</v>
      </c>
      <c r="K1114" s="12" t="n">
        <f aca="false">IF($D$1114=1,MIN(Assumptions!$B$61,MAX(Assumptions!$B$4,Assumptions!$B$26-($I$1114+$J$1114))),Assumptions!$B$4)</f>
        <v>100000000</v>
      </c>
      <c r="L1114" s="12" t="n">
        <f aca="false">IF($E$1114=1,MIN(Assumptions!$B$56,MAX(Assumptions!$B$4,Assumptions!$B$26-($I$1114+$J$1114+$K$1114))),Assumptions!$B$4)</f>
        <v>60000000</v>
      </c>
      <c r="M1114" s="12" t="n">
        <f aca="false">IF($F$1114=1,MIN(Assumptions!$B$51,MAX(Assumptions!$B$4,Assumptions!$B$26-($I$1114+$J$1114+$K$1114+$L$1114))),Assumptions!$B$4)</f>
        <v>30000000</v>
      </c>
      <c r="N1114" s="12" t="n">
        <f aca="false">IF($G$1114=1,MIN(Assumptions!$B$46,MAX(Assumptions!$B$4,Assumptions!$B$26-($I$1114+$J$1114+$K$1114+$L$1114+$M$1114))),Assumptions!$B$4)</f>
        <v>0</v>
      </c>
      <c r="O1114" s="12" t="n">
        <f aca="false">IF($H$1114=1,MIN(Assumptions!$B$41,MAX(Assumptions!$B$4,Assumptions!$B$26-($I$1114+$J$1114+$K$1114+$L$1114+$M$1114+$N$1114))),Assumptions!$B$4)</f>
        <v>5000000</v>
      </c>
      <c r="P1114" s="12" t="n">
        <f aca="false">$I$1114+$J$1114+$K$1114+$L$1114+$M$1114+$N$1114+$O$1114</f>
        <v>225000000</v>
      </c>
      <c r="Q1114" s="12" t="n">
        <f aca="false">MAX(Assumptions!$B$4,Assumptions!$B$26-$P$1114)</f>
        <v>1775000000</v>
      </c>
      <c r="R1114" s="12" t="n">
        <f aca="false">$J$1010+$O$1010+Assumptions!$B$20+IF($B$1114=0,$D$1010,Assumptions!$B$4)+IF($C$1114=0,$AI$1010,Assumptions!$B$4)+IF($D$1114=0,$AF$1010,Assumptions!$B$4)+IF($E$1114=0,$AC$1010,Assumptions!$B$4)+IF($F$1114=0,$Z$1010,Assumptions!$B$4)+IF($G$1114=0,$W$1010,Assumptions!$B$4)+IF($H$1114=0,$T$1010,Assumptions!$B$4)</f>
        <v>20413833.1063222</v>
      </c>
      <c r="S1114" s="12" t="n">
        <f aca="false">IF($R$1114&gt;Assumptions!$B$4,$Q$1114/$R$1114&gt;Assumptions!$B$13,FALSE())</f>
        <v>1</v>
      </c>
      <c r="T1114" s="12" t="n">
        <f aca="false">IF($S$1114,($Q$1114+Assumptions!$B$14*Assumptions!$B$13)/($R$1114+Assumptions!$B$14),IF($R$1114&gt;Assumptions!$B$4,$Q$1114/$R$1114,Assumptions!$B$4))</f>
        <v>77.573228003898</v>
      </c>
      <c r="U1114" s="12" t="n">
        <f aca="false">IF($B$1114=1,$I$1114,$D$1010*$T$1114)</f>
        <v>30000000</v>
      </c>
      <c r="V1114" s="12" t="n">
        <f aca="false">IF($C$1114=1,$J$1114,$AI$1010*$T$1114)</f>
        <v>475781452.294551</v>
      </c>
      <c r="W1114" s="12" t="n">
        <f aca="false">IF($D$1114=1,$K$1114,$AF$1010*$T$1114)</f>
        <v>100000000</v>
      </c>
      <c r="X1114" s="12" t="n">
        <f aca="false">IF($E$1114=1,$L$1114,$AC$1010*$T$1114)</f>
        <v>60000000</v>
      </c>
      <c r="Y1114" s="12" t="n">
        <f aca="false">IF($F$1114=1,$M$1114,$Z$1010*$T$1114)</f>
        <v>30000000</v>
      </c>
      <c r="Z1114" s="12" t="n">
        <f aca="false">IF($G$1114=1,$N$1114,$W$1010*$T$1114)</f>
        <v>387866140.01949</v>
      </c>
      <c r="AA1114" s="12" t="n">
        <f aca="false">IF($H$1114=1,$O$1114,$T$1010*$T$1114)</f>
        <v>5000000</v>
      </c>
      <c r="AB1114" s="12" t="n">
        <f aca="false">($J$1010+$O$1010)*$T$1114</f>
        <v>21760285.6411329</v>
      </c>
      <c r="AC1114" s="12" t="n">
        <f aca="false">Assumptions!$B$20*$T$1114</f>
        <v>698159052.035082</v>
      </c>
      <c r="AD1114" s="12" t="n">
        <f aca="false">IF($S$1114,Assumptions!$B$14*($T$1114-Assumptions!$B$13),Assumptions!$B$4)</f>
        <v>191433070.009745</v>
      </c>
      <c r="AE1114" s="12" t="n">
        <f aca="false">$U$1114+$V$1114+$W$1114+$X$1114+$Y$1114+$Z$1114+$AA$1114+$AB$1114+$AC$1114+$AD$1114</f>
        <v>2000000000</v>
      </c>
      <c r="AF1114" s="12" t="n">
        <f aca="false">IF(AND(IF($B$1114=1,$U$1114&gt;=INDEX($U$1021:$U$1148,1+$A$1114-Assumptions!$B$77),$U$1114&gt;INDEX($U$1021:$U$1148,1+$A$1114+Assumptions!$B$77)),IF($C$1114=1,$V$1114&gt;=INDEX($V$1021:$V$1148,1+$A$1114-Assumptions!$B$78),$V$1114&gt;INDEX($V$1021:$V$1148,1+$A$1114+Assumptions!$B$78)),IF($D$1114=1,$W$1114&gt;=INDEX($W$1021:$W$1148,1+$A$1114-Assumptions!$B$79),$W$1114&gt;INDEX($W$1021:$W$1148,1+$A$1114+Assumptions!$B$79)),IF($E$1114=1,$X$1114&gt;=INDEX($X$1021:$X$1148,1+$A$1114-Assumptions!$B$80),$X$1114&gt;INDEX($X$1021:$X$1148,1+$A$1114+Assumptions!$B$80)),IF($F$1114=1,$Y$1114&gt;=INDEX($Y$1021:$Y$1148,1+$A$1114-Assumptions!$B$81),$Y$1114&gt;INDEX($Y$1021:$Y$1148,1+$A$1114+Assumptions!$B$81)),IF($G$1114=1,$Z$1114&gt;=INDEX($Z$1021:$Z$1148,1+$A$1114-Assumptions!$B$82),$Z$1114&gt;INDEX($Z$1021:$Z$1148,1+$A$1114+Assumptions!$B$82)),IF($H$1114=1,$AA$1114&gt;=INDEX($AA$1021:$AA$1148,1+$A$1114-Assumptions!$B$83),$AA$1114&gt;INDEX($AA$1021:$AA$1148,1+$A$1114+Assumptions!$B$83))),1,0)</f>
        <v>0</v>
      </c>
    </row>
    <row r="1115" customFormat="false" ht="15" hidden="true" customHeight="false" outlineLevel="0" collapsed="false">
      <c r="A1115" s="6" t="n">
        <f aca="false">ROW()-ROW($A$1021)+Assumptions!$B$4</f>
        <v>94</v>
      </c>
      <c r="B1115" s="12" t="n">
        <f aca="false">MOD(QUOTIENT($A$1115,Assumptions!$B$77),2)</f>
        <v>1</v>
      </c>
      <c r="C1115" s="12" t="n">
        <f aca="false">MOD(QUOTIENT($A$1115,Assumptions!$B$78),2)</f>
        <v>0</v>
      </c>
      <c r="D1115" s="12" t="n">
        <f aca="false">MOD(QUOTIENT($A$1115,Assumptions!$B$79),2)</f>
        <v>1</v>
      </c>
      <c r="E1115" s="12" t="n">
        <f aca="false">MOD(QUOTIENT($A$1115,Assumptions!$B$80),2)</f>
        <v>1</v>
      </c>
      <c r="F1115" s="12" t="n">
        <f aca="false">MOD(QUOTIENT($A$1115,Assumptions!$B$81),2)</f>
        <v>1</v>
      </c>
      <c r="G1115" s="12" t="n">
        <f aca="false">MOD(QUOTIENT($A$1115,Assumptions!$B$82),2)</f>
        <v>1</v>
      </c>
      <c r="H1115" s="12" t="n">
        <f aca="false">MOD(QUOTIENT($A$1115,Assumptions!$B$83),2)</f>
        <v>0</v>
      </c>
      <c r="I1115" s="12" t="n">
        <f aca="false">IF($B$1115=1,MIN(Assumptions!$B$67,MAX(Assumptions!$B$4,Assumptions!$B$26-(Assumptions!$B$4))),Assumptions!$B$4)</f>
        <v>30000000</v>
      </c>
      <c r="J1115" s="12" t="n">
        <f aca="false">IF($C$1115=1,MIN(Assumptions!$B$66,MAX(Assumptions!$B$4,Assumptions!$B$26-($I$1115))),Assumptions!$B$4)</f>
        <v>0</v>
      </c>
      <c r="K1115" s="12" t="n">
        <f aca="false">IF($D$1115=1,MIN(Assumptions!$B$61,MAX(Assumptions!$B$4,Assumptions!$B$26-($I$1115+$J$1115))),Assumptions!$B$4)</f>
        <v>100000000</v>
      </c>
      <c r="L1115" s="12" t="n">
        <f aca="false">IF($E$1115=1,MIN(Assumptions!$B$56,MAX(Assumptions!$B$4,Assumptions!$B$26-($I$1115+$J$1115+$K$1115))),Assumptions!$B$4)</f>
        <v>60000000</v>
      </c>
      <c r="M1115" s="12" t="n">
        <f aca="false">IF($F$1115=1,MIN(Assumptions!$B$51,MAX(Assumptions!$B$4,Assumptions!$B$26-($I$1115+$J$1115+$K$1115+$L$1115))),Assumptions!$B$4)</f>
        <v>30000000</v>
      </c>
      <c r="N1115" s="12" t="n">
        <f aca="false">IF($G$1115=1,MIN(Assumptions!$B$46,MAX(Assumptions!$B$4,Assumptions!$B$26-($I$1115+$J$1115+$K$1115+$L$1115+$M$1115))),Assumptions!$B$4)</f>
        <v>15000000</v>
      </c>
      <c r="O1115" s="12" t="n">
        <f aca="false">IF($H$1115=1,MIN(Assumptions!$B$41,MAX(Assumptions!$B$4,Assumptions!$B$26-($I$1115+$J$1115+$K$1115+$L$1115+$M$1115+$N$1115))),Assumptions!$B$4)</f>
        <v>0</v>
      </c>
      <c r="P1115" s="12" t="n">
        <f aca="false">$I$1115+$J$1115+$K$1115+$L$1115+$M$1115+$N$1115+$O$1115</f>
        <v>235000000</v>
      </c>
      <c r="Q1115" s="12" t="n">
        <f aca="false">MAX(Assumptions!$B$4,Assumptions!$B$26-$P$1115)</f>
        <v>1765000000</v>
      </c>
      <c r="R1115" s="12" t="n">
        <f aca="false">$J$1010+$O$1010+Assumptions!$B$20+IF($B$1115=0,$D$1010,Assumptions!$B$4)+IF($C$1115=0,$AI$1010,Assumptions!$B$4)+IF($D$1115=0,$AF$1010,Assumptions!$B$4)+IF($E$1115=0,$AC$1010,Assumptions!$B$4)+IF($F$1115=0,$Z$1010,Assumptions!$B$4)+IF($G$1115=0,$W$1010,Assumptions!$B$4)+IF($H$1115=0,$T$1010,Assumptions!$B$4)</f>
        <v>20413833.1063222</v>
      </c>
      <c r="S1115" s="12" t="n">
        <f aca="false">IF($R$1115&gt;Assumptions!$B$4,$Q$1115/$R$1115&gt;Assumptions!$B$13,FALSE())</f>
        <v>1</v>
      </c>
      <c r="T1115" s="12" t="n">
        <f aca="false">IF($S$1115,($Q$1115+Assumptions!$B$14*Assumptions!$B$13)/($R$1115+Assumptions!$B$14),IF($R$1115&gt;Assumptions!$B$4,$Q$1115/$R$1115,Assumptions!$B$4))</f>
        <v>77.1368104061264</v>
      </c>
      <c r="U1115" s="12" t="n">
        <f aca="false">IF($B$1115=1,$I$1115,$D$1010*$T$1115)</f>
        <v>30000000</v>
      </c>
      <c r="V1115" s="12" t="n">
        <f aca="false">IF($C$1115=1,$J$1115,$AI$1010*$T$1115)</f>
        <v>473104763.392753</v>
      </c>
      <c r="W1115" s="12" t="n">
        <f aca="false">IF($D$1115=1,$K$1115,$AF$1010*$T$1115)</f>
        <v>100000000</v>
      </c>
      <c r="X1115" s="12" t="n">
        <f aca="false">IF($E$1115=1,$L$1115,$AC$1010*$T$1115)</f>
        <v>60000000</v>
      </c>
      <c r="Y1115" s="12" t="n">
        <f aca="false">IF($F$1115=1,$M$1115,$Z$1010*$T$1115)</f>
        <v>30000000</v>
      </c>
      <c r="Z1115" s="12" t="n">
        <f aca="false">IF($G$1115=1,$N$1115,$W$1010*$T$1115)</f>
        <v>15000000</v>
      </c>
      <c r="AA1115" s="12" t="n">
        <f aca="false">IF($H$1115=1,$O$1115,$T$1010*$T$1115)</f>
        <v>385684052.030632</v>
      </c>
      <c r="AB1115" s="12" t="n">
        <f aca="false">($J$1010+$O$1010)*$T$1115</f>
        <v>21637864.9061617</v>
      </c>
      <c r="AC1115" s="12" t="n">
        <f aca="false">Assumptions!$B$20*$T$1115</f>
        <v>694231293.655137</v>
      </c>
      <c r="AD1115" s="12" t="n">
        <f aca="false">IF($S$1115,Assumptions!$B$14*($T$1115-Assumptions!$B$13),Assumptions!$B$4)</f>
        <v>190342026.015316</v>
      </c>
      <c r="AE1115" s="12" t="n">
        <f aca="false">$U$1115+$V$1115+$W$1115+$X$1115+$Y$1115+$Z$1115+$AA$1115+$AB$1115+$AC$1115+$AD$1115</f>
        <v>2000000000</v>
      </c>
      <c r="AF1115" s="12" t="n">
        <f aca="false">IF(AND(IF($B$1115=1,$U$1115&gt;=INDEX($U$1021:$U$1148,1+$A$1115-Assumptions!$B$77),$U$1115&gt;INDEX($U$1021:$U$1148,1+$A$1115+Assumptions!$B$77)),IF($C$1115=1,$V$1115&gt;=INDEX($V$1021:$V$1148,1+$A$1115-Assumptions!$B$78),$V$1115&gt;INDEX($V$1021:$V$1148,1+$A$1115+Assumptions!$B$78)),IF($D$1115=1,$W$1115&gt;=INDEX($W$1021:$W$1148,1+$A$1115-Assumptions!$B$79),$W$1115&gt;INDEX($W$1021:$W$1148,1+$A$1115+Assumptions!$B$79)),IF($E$1115=1,$X$1115&gt;=INDEX($X$1021:$X$1148,1+$A$1115-Assumptions!$B$80),$X$1115&gt;INDEX($X$1021:$X$1148,1+$A$1115+Assumptions!$B$80)),IF($F$1115=1,$Y$1115&gt;=INDEX($Y$1021:$Y$1148,1+$A$1115-Assumptions!$B$81),$Y$1115&gt;INDEX($Y$1021:$Y$1148,1+$A$1115+Assumptions!$B$81)),IF($G$1115=1,$Z$1115&gt;=INDEX($Z$1021:$Z$1148,1+$A$1115-Assumptions!$B$82),$Z$1115&gt;INDEX($Z$1021:$Z$1148,1+$A$1115+Assumptions!$B$82)),IF($H$1115=1,$AA$1115&gt;=INDEX($AA$1021:$AA$1148,1+$A$1115-Assumptions!$B$83),$AA$1115&gt;INDEX($AA$1021:$AA$1148,1+$A$1115+Assumptions!$B$83))),1,0)</f>
        <v>0</v>
      </c>
    </row>
    <row r="1116" customFormat="false" ht="15" hidden="true" customHeight="false" outlineLevel="0" collapsed="false">
      <c r="A1116" s="6" t="n">
        <f aca="false">ROW()-ROW($A$1021)+Assumptions!$B$4</f>
        <v>95</v>
      </c>
      <c r="B1116" s="12" t="n">
        <f aca="false">MOD(QUOTIENT($A$1116,Assumptions!$B$77),2)</f>
        <v>1</v>
      </c>
      <c r="C1116" s="12" t="n">
        <f aca="false">MOD(QUOTIENT($A$1116,Assumptions!$B$78),2)</f>
        <v>0</v>
      </c>
      <c r="D1116" s="12" t="n">
        <f aca="false">MOD(QUOTIENT($A$1116,Assumptions!$B$79),2)</f>
        <v>1</v>
      </c>
      <c r="E1116" s="12" t="n">
        <f aca="false">MOD(QUOTIENT($A$1116,Assumptions!$B$80),2)</f>
        <v>1</v>
      </c>
      <c r="F1116" s="12" t="n">
        <f aca="false">MOD(QUOTIENT($A$1116,Assumptions!$B$81),2)</f>
        <v>1</v>
      </c>
      <c r="G1116" s="12" t="n">
        <f aca="false">MOD(QUOTIENT($A$1116,Assumptions!$B$82),2)</f>
        <v>1</v>
      </c>
      <c r="H1116" s="12" t="n">
        <f aca="false">MOD(QUOTIENT($A$1116,Assumptions!$B$83),2)</f>
        <v>1</v>
      </c>
      <c r="I1116" s="12" t="n">
        <f aca="false">IF($B$1116=1,MIN(Assumptions!$B$67,MAX(Assumptions!$B$4,Assumptions!$B$26-(Assumptions!$B$4))),Assumptions!$B$4)</f>
        <v>30000000</v>
      </c>
      <c r="J1116" s="12" t="n">
        <f aca="false">IF($C$1116=1,MIN(Assumptions!$B$66,MAX(Assumptions!$B$4,Assumptions!$B$26-($I$1116))),Assumptions!$B$4)</f>
        <v>0</v>
      </c>
      <c r="K1116" s="12" t="n">
        <f aca="false">IF($D$1116=1,MIN(Assumptions!$B$61,MAX(Assumptions!$B$4,Assumptions!$B$26-($I$1116+$J$1116))),Assumptions!$B$4)</f>
        <v>100000000</v>
      </c>
      <c r="L1116" s="12" t="n">
        <f aca="false">IF($E$1116=1,MIN(Assumptions!$B$56,MAX(Assumptions!$B$4,Assumptions!$B$26-($I$1116+$J$1116+$K$1116))),Assumptions!$B$4)</f>
        <v>60000000</v>
      </c>
      <c r="M1116" s="12" t="n">
        <f aca="false">IF($F$1116=1,MIN(Assumptions!$B$51,MAX(Assumptions!$B$4,Assumptions!$B$26-($I$1116+$J$1116+$K$1116+$L$1116))),Assumptions!$B$4)</f>
        <v>30000000</v>
      </c>
      <c r="N1116" s="12" t="n">
        <f aca="false">IF($G$1116=1,MIN(Assumptions!$B$46,MAX(Assumptions!$B$4,Assumptions!$B$26-($I$1116+$J$1116+$K$1116+$L$1116+$M$1116))),Assumptions!$B$4)</f>
        <v>15000000</v>
      </c>
      <c r="O1116" s="12" t="n">
        <f aca="false">IF($H$1116=1,MIN(Assumptions!$B$41,MAX(Assumptions!$B$4,Assumptions!$B$26-($I$1116+$J$1116+$K$1116+$L$1116+$M$1116+$N$1116))),Assumptions!$B$4)</f>
        <v>5000000</v>
      </c>
      <c r="P1116" s="12" t="n">
        <f aca="false">$I$1116+$J$1116+$K$1116+$L$1116+$M$1116+$N$1116+$O$1116</f>
        <v>240000000</v>
      </c>
      <c r="Q1116" s="12" t="n">
        <f aca="false">MAX(Assumptions!$B$4,Assumptions!$B$26-$P$1116)</f>
        <v>1760000000</v>
      </c>
      <c r="R1116" s="12" t="n">
        <f aca="false">$J$1010+$O$1010+Assumptions!$B$20+IF($B$1116=0,$D$1010,Assumptions!$B$4)+IF($C$1116=0,$AI$1010,Assumptions!$B$4)+IF($D$1116=0,$AF$1010,Assumptions!$B$4)+IF($E$1116=0,$AC$1010,Assumptions!$B$4)+IF($F$1116=0,$Z$1010,Assumptions!$B$4)+IF($G$1116=0,$W$1010,Assumptions!$B$4)+IF($H$1116=0,$T$1010,Assumptions!$B$4)</f>
        <v>15413833.1063222</v>
      </c>
      <c r="S1116" s="12" t="n">
        <f aca="false">IF($R$1116&gt;Assumptions!$B$4,$Q$1116/$R$1116&gt;Assumptions!$B$13,FALSE())</f>
        <v>1</v>
      </c>
      <c r="T1116" s="12" t="n">
        <f aca="false">IF($S$1116,($Q$1116+Assumptions!$B$14*Assumptions!$B$13)/($R$1116+Assumptions!$B$14),IF($R$1116&gt;Assumptions!$B$4,$Q$1116/$R$1116,Assumptions!$B$4))</f>
        <v>98.3876532475883</v>
      </c>
      <c r="U1116" s="12" t="n">
        <f aca="false">IF($B$1116=1,$I$1116,$D$1010*$T$1116)</f>
        <v>30000000</v>
      </c>
      <c r="V1116" s="12" t="n">
        <f aca="false">IF($C$1116=1,$J$1116,$AI$1010*$T$1116)</f>
        <v>603442988.702727</v>
      </c>
      <c r="W1116" s="12" t="n">
        <f aca="false">IF($D$1116=1,$K$1116,$AF$1010*$T$1116)</f>
        <v>100000000</v>
      </c>
      <c r="X1116" s="12" t="n">
        <f aca="false">IF($E$1116=1,$L$1116,$AC$1010*$T$1116)</f>
        <v>60000000</v>
      </c>
      <c r="Y1116" s="12" t="n">
        <f aca="false">IF($F$1116=1,$M$1116,$Z$1010*$T$1116)</f>
        <v>30000000</v>
      </c>
      <c r="Z1116" s="12" t="n">
        <f aca="false">IF($G$1116=1,$N$1116,$W$1010*$T$1116)</f>
        <v>15000000</v>
      </c>
      <c r="AA1116" s="12" t="n">
        <f aca="false">IF($H$1116=1,$O$1116,$T$1010*$T$1116)</f>
        <v>5000000</v>
      </c>
      <c r="AB1116" s="12" t="n">
        <f aca="false">($J$1010+$O$1010)*$T$1116</f>
        <v>27598998.9500074</v>
      </c>
      <c r="AC1116" s="12" t="n">
        <f aca="false">Assumptions!$B$20*$T$1116</f>
        <v>885488879.228295</v>
      </c>
      <c r="AD1116" s="12" t="n">
        <f aca="false">IF($S$1116,Assumptions!$B$14*($T$1116-Assumptions!$B$13),Assumptions!$B$4)</f>
        <v>243469133.118971</v>
      </c>
      <c r="AE1116" s="12" t="n">
        <f aca="false">$U$1116+$V$1116+$W$1116+$X$1116+$Y$1116+$Z$1116+$AA$1116+$AB$1116+$AC$1116+$AD$1116</f>
        <v>2000000000</v>
      </c>
      <c r="AF1116" s="12" t="n">
        <f aca="false">IF(AND(IF($B$1116=1,$U$1116&gt;=INDEX($U$1021:$U$1148,1+$A$1116-Assumptions!$B$77),$U$1116&gt;INDEX($U$1021:$U$1148,1+$A$1116+Assumptions!$B$77)),IF($C$1116=1,$V$1116&gt;=INDEX($V$1021:$V$1148,1+$A$1116-Assumptions!$B$78),$V$1116&gt;INDEX($V$1021:$V$1148,1+$A$1116+Assumptions!$B$78)),IF($D$1116=1,$W$1116&gt;=INDEX($W$1021:$W$1148,1+$A$1116-Assumptions!$B$79),$W$1116&gt;INDEX($W$1021:$W$1148,1+$A$1116+Assumptions!$B$79)),IF($E$1116=1,$X$1116&gt;=INDEX($X$1021:$X$1148,1+$A$1116-Assumptions!$B$80),$X$1116&gt;INDEX($X$1021:$X$1148,1+$A$1116+Assumptions!$B$80)),IF($F$1116=1,$Y$1116&gt;=INDEX($Y$1021:$Y$1148,1+$A$1116-Assumptions!$B$81),$Y$1116&gt;INDEX($Y$1021:$Y$1148,1+$A$1116+Assumptions!$B$81)),IF($G$1116=1,$Z$1116&gt;=INDEX($Z$1021:$Z$1148,1+$A$1116-Assumptions!$B$82),$Z$1116&gt;INDEX($Z$1021:$Z$1148,1+$A$1116+Assumptions!$B$82)),IF($H$1116=1,$AA$1116&gt;=INDEX($AA$1021:$AA$1148,1+$A$1116-Assumptions!$B$83),$AA$1116&gt;INDEX($AA$1021:$AA$1148,1+$A$1116+Assumptions!$B$83))),1,0)</f>
        <v>0</v>
      </c>
    </row>
    <row r="1117" customFormat="false" ht="15" hidden="true" customHeight="false" outlineLevel="0" collapsed="false">
      <c r="A1117" s="6" t="n">
        <f aca="false">ROW()-ROW($A$1021)+Assumptions!$B$4</f>
        <v>96</v>
      </c>
      <c r="B1117" s="12" t="n">
        <f aca="false">MOD(QUOTIENT($A$1117,Assumptions!$B$77),2)</f>
        <v>1</v>
      </c>
      <c r="C1117" s="12" t="n">
        <f aca="false">MOD(QUOTIENT($A$1117,Assumptions!$B$78),2)</f>
        <v>1</v>
      </c>
      <c r="D1117" s="12" t="n">
        <f aca="false">MOD(QUOTIENT($A$1117,Assumptions!$B$79),2)</f>
        <v>0</v>
      </c>
      <c r="E1117" s="12" t="n">
        <f aca="false">MOD(QUOTIENT($A$1117,Assumptions!$B$80),2)</f>
        <v>0</v>
      </c>
      <c r="F1117" s="12" t="n">
        <f aca="false">MOD(QUOTIENT($A$1117,Assumptions!$B$81),2)</f>
        <v>0</v>
      </c>
      <c r="G1117" s="12" t="n">
        <f aca="false">MOD(QUOTIENT($A$1117,Assumptions!$B$82),2)</f>
        <v>0</v>
      </c>
      <c r="H1117" s="12" t="n">
        <f aca="false">MOD(QUOTIENT($A$1117,Assumptions!$B$83),2)</f>
        <v>0</v>
      </c>
      <c r="I1117" s="12" t="n">
        <f aca="false">IF($B$1117=1,MIN(Assumptions!$B$67,MAX(Assumptions!$B$4,Assumptions!$B$26-(Assumptions!$B$4))),Assumptions!$B$4)</f>
        <v>30000000</v>
      </c>
      <c r="J1117" s="12" t="n">
        <f aca="false">IF($C$1117=1,MIN(Assumptions!$B$66,MAX(Assumptions!$B$4,Assumptions!$B$26-($I$1117))),Assumptions!$B$4)</f>
        <v>300000000</v>
      </c>
      <c r="K1117" s="12" t="n">
        <f aca="false">IF($D$1117=1,MIN(Assumptions!$B$61,MAX(Assumptions!$B$4,Assumptions!$B$26-($I$1117+$J$1117))),Assumptions!$B$4)</f>
        <v>0</v>
      </c>
      <c r="L1117" s="12" t="n">
        <f aca="false">IF($E$1117=1,MIN(Assumptions!$B$56,MAX(Assumptions!$B$4,Assumptions!$B$26-($I$1117+$J$1117+$K$1117))),Assumptions!$B$4)</f>
        <v>0</v>
      </c>
      <c r="M1117" s="12" t="n">
        <f aca="false">IF($F$1117=1,MIN(Assumptions!$B$51,MAX(Assumptions!$B$4,Assumptions!$B$26-($I$1117+$J$1117+$K$1117+$L$1117))),Assumptions!$B$4)</f>
        <v>0</v>
      </c>
      <c r="N1117" s="12" t="n">
        <f aca="false">IF($G$1117=1,MIN(Assumptions!$B$46,MAX(Assumptions!$B$4,Assumptions!$B$26-($I$1117+$J$1117+$K$1117+$L$1117+$M$1117))),Assumptions!$B$4)</f>
        <v>0</v>
      </c>
      <c r="O1117" s="12" t="n">
        <f aca="false">IF($H$1117=1,MIN(Assumptions!$B$41,MAX(Assumptions!$B$4,Assumptions!$B$26-($I$1117+$J$1117+$K$1117+$L$1117+$M$1117+$N$1117))),Assumptions!$B$4)</f>
        <v>0</v>
      </c>
      <c r="P1117" s="12" t="n">
        <f aca="false">$I$1117+$J$1117+$K$1117+$L$1117+$M$1117+$N$1117+$O$1117</f>
        <v>330000000</v>
      </c>
      <c r="Q1117" s="12" t="n">
        <f aca="false">MAX(Assumptions!$B$4,Assumptions!$B$26-$P$1117)</f>
        <v>1670000000</v>
      </c>
      <c r="R1117" s="12" t="n">
        <f aca="false">$J$1010+$O$1010+Assumptions!$B$20+IF($B$1117=0,$D$1010,Assumptions!$B$4)+IF($C$1117=0,$AI$1010,Assumptions!$B$4)+IF($D$1117=0,$AF$1010,Assumptions!$B$4)+IF($E$1117=0,$AC$1010,Assumptions!$B$4)+IF($F$1117=0,$Z$1010,Assumptions!$B$4)+IF($G$1117=0,$W$1010,Assumptions!$B$4)+IF($H$1117=0,$T$1010,Assumptions!$B$4)</f>
        <v>26414164.1892672</v>
      </c>
      <c r="S1117" s="12" t="n">
        <f aca="false">IF($R$1117&gt;Assumptions!$B$4,$Q$1117/$R$1117&gt;Assumptions!$B$13,FALSE())</f>
        <v>1</v>
      </c>
      <c r="T1117" s="12" t="n">
        <f aca="false">IF($S$1117,($Q$1117+Assumptions!$B$14*Assumptions!$B$13)/($R$1117+Assumptions!$B$14),IF($R$1117&gt;Assumptions!$B$4,$Q$1117/$R$1117,Assumptions!$B$4))</f>
        <v>57.8436225599364</v>
      </c>
      <c r="U1117" s="12" t="n">
        <f aca="false">IF($B$1117=1,$I$1117,$D$1010*$T$1117)</f>
        <v>30000000</v>
      </c>
      <c r="V1117" s="12" t="n">
        <f aca="false">IF($C$1117=1,$J$1117,$AI$1010*$T$1117)</f>
        <v>300000000</v>
      </c>
      <c r="W1117" s="12" t="n">
        <f aca="false">IF($D$1117=1,$K$1117,$AF$1010*$T$1117)</f>
        <v>100280674.934488</v>
      </c>
      <c r="X1117" s="12" t="n">
        <f aca="false">IF($E$1117=1,$L$1117,$AC$1010*$T$1117)</f>
        <v>138824694.143847</v>
      </c>
      <c r="Y1117" s="12" t="n">
        <f aca="false">IF($F$1117=1,$M$1117,$Z$1010*$T$1117)</f>
        <v>173530867.679809</v>
      </c>
      <c r="Z1117" s="12" t="n">
        <f aca="false">IF($G$1117=1,$N$1117,$W$1010*$T$1117)</f>
        <v>289218112.799682</v>
      </c>
      <c r="AA1117" s="12" t="n">
        <f aca="false">IF($H$1117=1,$O$1117,$T$1010*$T$1117)</f>
        <v>289218112.799682</v>
      </c>
      <c r="AB1117" s="12" t="n">
        <f aca="false">($J$1010+$O$1010)*$T$1117</f>
        <v>16225878.203223</v>
      </c>
      <c r="AC1117" s="12" t="n">
        <f aca="false">Assumptions!$B$20*$T$1117</f>
        <v>520592603.039428</v>
      </c>
      <c r="AD1117" s="12" t="n">
        <f aca="false">IF($S$1117,Assumptions!$B$14*($T$1117-Assumptions!$B$13),Assumptions!$B$4)</f>
        <v>142109056.399841</v>
      </c>
      <c r="AE1117" s="12" t="n">
        <f aca="false">$U$1117+$V$1117+$W$1117+$X$1117+$Y$1117+$Z$1117+$AA$1117+$AB$1117+$AC$1117+$AD$1117</f>
        <v>2000000000</v>
      </c>
      <c r="AF1117" s="12" t="n">
        <f aca="false">IF(AND(IF($B$1117=1,$U$1117&gt;=INDEX($U$1021:$U$1148,1+$A$1117-Assumptions!$B$77),$U$1117&gt;INDEX($U$1021:$U$1148,1+$A$1117+Assumptions!$B$77)),IF($C$1117=1,$V$1117&gt;=INDEX($V$1021:$V$1148,1+$A$1117-Assumptions!$B$78),$V$1117&gt;INDEX($V$1021:$V$1148,1+$A$1117+Assumptions!$B$78)),IF($D$1117=1,$W$1117&gt;=INDEX($W$1021:$W$1148,1+$A$1117-Assumptions!$B$79),$W$1117&gt;INDEX($W$1021:$W$1148,1+$A$1117+Assumptions!$B$79)),IF($E$1117=1,$X$1117&gt;=INDEX($X$1021:$X$1148,1+$A$1117-Assumptions!$B$80),$X$1117&gt;INDEX($X$1021:$X$1148,1+$A$1117+Assumptions!$B$80)),IF($F$1117=1,$Y$1117&gt;=INDEX($Y$1021:$Y$1148,1+$A$1117-Assumptions!$B$81),$Y$1117&gt;INDEX($Y$1021:$Y$1148,1+$A$1117+Assumptions!$B$81)),IF($G$1117=1,$Z$1117&gt;=INDEX($Z$1021:$Z$1148,1+$A$1117-Assumptions!$B$82),$Z$1117&gt;INDEX($Z$1021:$Z$1148,1+$A$1117+Assumptions!$B$82)),IF($H$1117=1,$AA$1117&gt;=INDEX($AA$1021:$AA$1148,1+$A$1117-Assumptions!$B$83),$AA$1117&gt;INDEX($AA$1021:$AA$1148,1+$A$1117+Assumptions!$B$83))),1,0)</f>
        <v>0</v>
      </c>
    </row>
    <row r="1118" customFormat="false" ht="15" hidden="true" customHeight="false" outlineLevel="0" collapsed="false">
      <c r="A1118" s="6" t="n">
        <f aca="false">ROW()-ROW($A$1021)+Assumptions!$B$4</f>
        <v>97</v>
      </c>
      <c r="B1118" s="12" t="n">
        <f aca="false">MOD(QUOTIENT($A$1118,Assumptions!$B$77),2)</f>
        <v>1</v>
      </c>
      <c r="C1118" s="12" t="n">
        <f aca="false">MOD(QUOTIENT($A$1118,Assumptions!$B$78),2)</f>
        <v>1</v>
      </c>
      <c r="D1118" s="12" t="n">
        <f aca="false">MOD(QUOTIENT($A$1118,Assumptions!$B$79),2)</f>
        <v>0</v>
      </c>
      <c r="E1118" s="12" t="n">
        <f aca="false">MOD(QUOTIENT($A$1118,Assumptions!$B$80),2)</f>
        <v>0</v>
      </c>
      <c r="F1118" s="12" t="n">
        <f aca="false">MOD(QUOTIENT($A$1118,Assumptions!$B$81),2)</f>
        <v>0</v>
      </c>
      <c r="G1118" s="12" t="n">
        <f aca="false">MOD(QUOTIENT($A$1118,Assumptions!$B$82),2)</f>
        <v>0</v>
      </c>
      <c r="H1118" s="12" t="n">
        <f aca="false">MOD(QUOTIENT($A$1118,Assumptions!$B$83),2)</f>
        <v>1</v>
      </c>
      <c r="I1118" s="12" t="n">
        <f aca="false">IF($B$1118=1,MIN(Assumptions!$B$67,MAX(Assumptions!$B$4,Assumptions!$B$26-(Assumptions!$B$4))),Assumptions!$B$4)</f>
        <v>30000000</v>
      </c>
      <c r="J1118" s="12" t="n">
        <f aca="false">IF($C$1118=1,MIN(Assumptions!$B$66,MAX(Assumptions!$B$4,Assumptions!$B$26-($I$1118))),Assumptions!$B$4)</f>
        <v>300000000</v>
      </c>
      <c r="K1118" s="12" t="n">
        <f aca="false">IF($D$1118=1,MIN(Assumptions!$B$61,MAX(Assumptions!$B$4,Assumptions!$B$26-($I$1118+$J$1118))),Assumptions!$B$4)</f>
        <v>0</v>
      </c>
      <c r="L1118" s="12" t="n">
        <f aca="false">IF($E$1118=1,MIN(Assumptions!$B$56,MAX(Assumptions!$B$4,Assumptions!$B$26-($I$1118+$J$1118+$K$1118))),Assumptions!$B$4)</f>
        <v>0</v>
      </c>
      <c r="M1118" s="12" t="n">
        <f aca="false">IF($F$1118=1,MIN(Assumptions!$B$51,MAX(Assumptions!$B$4,Assumptions!$B$26-($I$1118+$J$1118+$K$1118+$L$1118))),Assumptions!$B$4)</f>
        <v>0</v>
      </c>
      <c r="N1118" s="12" t="n">
        <f aca="false">IF($G$1118=1,MIN(Assumptions!$B$46,MAX(Assumptions!$B$4,Assumptions!$B$26-($I$1118+$J$1118+$K$1118+$L$1118+$M$1118))),Assumptions!$B$4)</f>
        <v>0</v>
      </c>
      <c r="O1118" s="12" t="n">
        <f aca="false">IF($H$1118=1,MIN(Assumptions!$B$41,MAX(Assumptions!$B$4,Assumptions!$B$26-($I$1118+$J$1118+$K$1118+$L$1118+$M$1118+$N$1118))),Assumptions!$B$4)</f>
        <v>5000000</v>
      </c>
      <c r="P1118" s="12" t="n">
        <f aca="false">$I$1118+$J$1118+$K$1118+$L$1118+$M$1118+$N$1118+$O$1118</f>
        <v>335000000</v>
      </c>
      <c r="Q1118" s="12" t="n">
        <f aca="false">MAX(Assumptions!$B$4,Assumptions!$B$26-$P$1118)</f>
        <v>1665000000</v>
      </c>
      <c r="R1118" s="12" t="n">
        <f aca="false">$J$1010+$O$1010+Assumptions!$B$20+IF($B$1118=0,$D$1010,Assumptions!$B$4)+IF($C$1118=0,$AI$1010,Assumptions!$B$4)+IF($D$1118=0,$AF$1010,Assumptions!$B$4)+IF($E$1118=0,$AC$1010,Assumptions!$B$4)+IF($F$1118=0,$Z$1010,Assumptions!$B$4)+IF($G$1118=0,$W$1010,Assumptions!$B$4)+IF($H$1118=0,$T$1010,Assumptions!$B$4)</f>
        <v>21414164.1892672</v>
      </c>
      <c r="S1118" s="12" t="n">
        <f aca="false">IF($R$1118&gt;Assumptions!$B$4,$Q$1118/$R$1118&gt;Assumptions!$B$13,FALSE())</f>
        <v>1</v>
      </c>
      <c r="T1118" s="12" t="n">
        <f aca="false">IF($S$1118,($Q$1118+Assumptions!$B$14*Assumptions!$B$13)/($R$1118+Assumptions!$B$14),IF($R$1118&gt;Assumptions!$B$4,$Q$1118/$R$1118,Assumptions!$B$4))</f>
        <v>69.7285502768432</v>
      </c>
      <c r="U1118" s="12" t="n">
        <f aca="false">IF($B$1118=1,$I$1118,$D$1010*$T$1118)</f>
        <v>30000000</v>
      </c>
      <c r="V1118" s="12" t="n">
        <f aca="false">IF($C$1118=1,$J$1118,$AI$1010*$T$1118)</f>
        <v>300000000</v>
      </c>
      <c r="W1118" s="12" t="n">
        <f aca="false">IF($D$1118=1,$K$1118,$AF$1010*$T$1118)</f>
        <v>120884996.037719</v>
      </c>
      <c r="X1118" s="12" t="n">
        <f aca="false">IF($E$1118=1,$L$1118,$AC$1010*$T$1118)</f>
        <v>167348520.664424</v>
      </c>
      <c r="Y1118" s="12" t="n">
        <f aca="false">IF($F$1118=1,$M$1118,$Z$1010*$T$1118)</f>
        <v>209185650.83053</v>
      </c>
      <c r="Z1118" s="12" t="n">
        <f aca="false">IF($G$1118=1,$N$1118,$W$1010*$T$1118)</f>
        <v>348642751.384216</v>
      </c>
      <c r="AA1118" s="12" t="n">
        <f aca="false">IF($H$1118=1,$O$1118,$T$1010*$T$1118)</f>
        <v>5000000</v>
      </c>
      <c r="AB1118" s="12" t="n">
        <f aca="false">($J$1010+$O$1010)*$T$1118</f>
        <v>19559752.8994148</v>
      </c>
      <c r="AC1118" s="12" t="n">
        <f aca="false">Assumptions!$B$20*$T$1118</f>
        <v>627556952.491589</v>
      </c>
      <c r="AD1118" s="12" t="n">
        <f aca="false">IF($S$1118,Assumptions!$B$14*($T$1118-Assumptions!$B$13),Assumptions!$B$4)</f>
        <v>171821375.692108</v>
      </c>
      <c r="AE1118" s="12" t="n">
        <f aca="false">$U$1118+$V$1118+$W$1118+$X$1118+$Y$1118+$Z$1118+$AA$1118+$AB$1118+$AC$1118+$AD$1118</f>
        <v>2000000000</v>
      </c>
      <c r="AF1118" s="12" t="n">
        <f aca="false">IF(AND(IF($B$1118=1,$U$1118&gt;=INDEX($U$1021:$U$1148,1+$A$1118-Assumptions!$B$77),$U$1118&gt;INDEX($U$1021:$U$1148,1+$A$1118+Assumptions!$B$77)),IF($C$1118=1,$V$1118&gt;=INDEX($V$1021:$V$1148,1+$A$1118-Assumptions!$B$78),$V$1118&gt;INDEX($V$1021:$V$1148,1+$A$1118+Assumptions!$B$78)),IF($D$1118=1,$W$1118&gt;=INDEX($W$1021:$W$1148,1+$A$1118-Assumptions!$B$79),$W$1118&gt;INDEX($W$1021:$W$1148,1+$A$1118+Assumptions!$B$79)),IF($E$1118=1,$X$1118&gt;=INDEX($X$1021:$X$1148,1+$A$1118-Assumptions!$B$80),$X$1118&gt;INDEX($X$1021:$X$1148,1+$A$1118+Assumptions!$B$80)),IF($F$1118=1,$Y$1118&gt;=INDEX($Y$1021:$Y$1148,1+$A$1118-Assumptions!$B$81),$Y$1118&gt;INDEX($Y$1021:$Y$1148,1+$A$1118+Assumptions!$B$81)),IF($G$1118=1,$Z$1118&gt;=INDEX($Z$1021:$Z$1148,1+$A$1118-Assumptions!$B$82),$Z$1118&gt;INDEX($Z$1021:$Z$1148,1+$A$1118+Assumptions!$B$82)),IF($H$1118=1,$AA$1118&gt;=INDEX($AA$1021:$AA$1148,1+$A$1118-Assumptions!$B$83),$AA$1118&gt;INDEX($AA$1021:$AA$1148,1+$A$1118+Assumptions!$B$83))),1,0)</f>
        <v>0</v>
      </c>
    </row>
    <row r="1119" customFormat="false" ht="15" hidden="true" customHeight="false" outlineLevel="0" collapsed="false">
      <c r="A1119" s="6" t="n">
        <f aca="false">ROW()-ROW($A$1021)+Assumptions!$B$4</f>
        <v>98</v>
      </c>
      <c r="B1119" s="12" t="n">
        <f aca="false">MOD(QUOTIENT($A$1119,Assumptions!$B$77),2)</f>
        <v>1</v>
      </c>
      <c r="C1119" s="12" t="n">
        <f aca="false">MOD(QUOTIENT($A$1119,Assumptions!$B$78),2)</f>
        <v>1</v>
      </c>
      <c r="D1119" s="12" t="n">
        <f aca="false">MOD(QUOTIENT($A$1119,Assumptions!$B$79),2)</f>
        <v>0</v>
      </c>
      <c r="E1119" s="12" t="n">
        <f aca="false">MOD(QUOTIENT($A$1119,Assumptions!$B$80),2)</f>
        <v>0</v>
      </c>
      <c r="F1119" s="12" t="n">
        <f aca="false">MOD(QUOTIENT($A$1119,Assumptions!$B$81),2)</f>
        <v>0</v>
      </c>
      <c r="G1119" s="12" t="n">
        <f aca="false">MOD(QUOTIENT($A$1119,Assumptions!$B$82),2)</f>
        <v>1</v>
      </c>
      <c r="H1119" s="12" t="n">
        <f aca="false">MOD(QUOTIENT($A$1119,Assumptions!$B$83),2)</f>
        <v>0</v>
      </c>
      <c r="I1119" s="12" t="n">
        <f aca="false">IF($B$1119=1,MIN(Assumptions!$B$67,MAX(Assumptions!$B$4,Assumptions!$B$26-(Assumptions!$B$4))),Assumptions!$B$4)</f>
        <v>30000000</v>
      </c>
      <c r="J1119" s="12" t="n">
        <f aca="false">IF($C$1119=1,MIN(Assumptions!$B$66,MAX(Assumptions!$B$4,Assumptions!$B$26-($I$1119))),Assumptions!$B$4)</f>
        <v>300000000</v>
      </c>
      <c r="K1119" s="12" t="n">
        <f aca="false">IF($D$1119=1,MIN(Assumptions!$B$61,MAX(Assumptions!$B$4,Assumptions!$B$26-($I$1119+$J$1119))),Assumptions!$B$4)</f>
        <v>0</v>
      </c>
      <c r="L1119" s="12" t="n">
        <f aca="false">IF($E$1119=1,MIN(Assumptions!$B$56,MAX(Assumptions!$B$4,Assumptions!$B$26-($I$1119+$J$1119+$K$1119))),Assumptions!$B$4)</f>
        <v>0</v>
      </c>
      <c r="M1119" s="12" t="n">
        <f aca="false">IF($F$1119=1,MIN(Assumptions!$B$51,MAX(Assumptions!$B$4,Assumptions!$B$26-($I$1119+$J$1119+$K$1119+$L$1119))),Assumptions!$B$4)</f>
        <v>0</v>
      </c>
      <c r="N1119" s="12" t="n">
        <f aca="false">IF($G$1119=1,MIN(Assumptions!$B$46,MAX(Assumptions!$B$4,Assumptions!$B$26-($I$1119+$J$1119+$K$1119+$L$1119+$M$1119))),Assumptions!$B$4)</f>
        <v>15000000</v>
      </c>
      <c r="O1119" s="12" t="n">
        <f aca="false">IF($H$1119=1,MIN(Assumptions!$B$41,MAX(Assumptions!$B$4,Assumptions!$B$26-($I$1119+$J$1119+$K$1119+$L$1119+$M$1119+$N$1119))),Assumptions!$B$4)</f>
        <v>0</v>
      </c>
      <c r="P1119" s="12" t="n">
        <f aca="false">$I$1119+$J$1119+$K$1119+$L$1119+$M$1119+$N$1119+$O$1119</f>
        <v>345000000</v>
      </c>
      <c r="Q1119" s="12" t="n">
        <f aca="false">MAX(Assumptions!$B$4,Assumptions!$B$26-$P$1119)</f>
        <v>1655000000</v>
      </c>
      <c r="R1119" s="12" t="n">
        <f aca="false">$J$1010+$O$1010+Assumptions!$B$20+IF($B$1119=0,$D$1010,Assumptions!$B$4)+IF($C$1119=0,$AI$1010,Assumptions!$B$4)+IF($D$1119=0,$AF$1010,Assumptions!$B$4)+IF($E$1119=0,$AC$1010,Assumptions!$B$4)+IF($F$1119=0,$Z$1010,Assumptions!$B$4)+IF($G$1119=0,$W$1010,Assumptions!$B$4)+IF($H$1119=0,$T$1010,Assumptions!$B$4)</f>
        <v>21414164.1892672</v>
      </c>
      <c r="S1119" s="12" t="n">
        <f aca="false">IF($R$1119&gt;Assumptions!$B$4,$Q$1119/$R$1119&gt;Assumptions!$B$13,FALSE())</f>
        <v>1</v>
      </c>
      <c r="T1119" s="12" t="n">
        <f aca="false">IF($S$1119,($Q$1119+Assumptions!$B$14*Assumptions!$B$13)/($R$1119+Assumptions!$B$14),IF($R$1119&gt;Assumptions!$B$4,$Q$1119/$R$1119,Assumptions!$B$4))</f>
        <v>69.3103880562924</v>
      </c>
      <c r="U1119" s="12" t="n">
        <f aca="false">IF($B$1119=1,$I$1119,$D$1010*$T$1119)</f>
        <v>30000000</v>
      </c>
      <c r="V1119" s="12" t="n">
        <f aca="false">IF($C$1119=1,$J$1119,$AI$1010*$T$1119)</f>
        <v>300000000</v>
      </c>
      <c r="W1119" s="12" t="n">
        <f aca="false">IF($D$1119=1,$K$1119,$AF$1010*$T$1119)</f>
        <v>120160048.535244</v>
      </c>
      <c r="X1119" s="12" t="n">
        <f aca="false">IF($E$1119=1,$L$1119,$AC$1010*$T$1119)</f>
        <v>166344931.335102</v>
      </c>
      <c r="Y1119" s="12" t="n">
        <f aca="false">IF($F$1119=1,$M$1119,$Z$1010*$T$1119)</f>
        <v>207931164.168877</v>
      </c>
      <c r="Z1119" s="12" t="n">
        <f aca="false">IF($G$1119=1,$N$1119,$W$1010*$T$1119)</f>
        <v>15000000</v>
      </c>
      <c r="AA1119" s="12" t="n">
        <f aca="false">IF($H$1119=1,$O$1119,$T$1010*$T$1119)</f>
        <v>346551940.281462</v>
      </c>
      <c r="AB1119" s="12" t="n">
        <f aca="false">($J$1010+$O$1010)*$T$1119</f>
        <v>19442453.031952</v>
      </c>
      <c r="AC1119" s="12" t="n">
        <f aca="false">Assumptions!$B$20*$T$1119</f>
        <v>623793492.506632</v>
      </c>
      <c r="AD1119" s="12" t="n">
        <f aca="false">IF($S$1119,Assumptions!$B$14*($T$1119-Assumptions!$B$13),Assumptions!$B$4)</f>
        <v>170775970.140731</v>
      </c>
      <c r="AE1119" s="12" t="n">
        <f aca="false">$U$1119+$V$1119+$W$1119+$X$1119+$Y$1119+$Z$1119+$AA$1119+$AB$1119+$AC$1119+$AD$1119</f>
        <v>2000000000</v>
      </c>
      <c r="AF1119" s="12" t="n">
        <f aca="false">IF(AND(IF($B$1119=1,$U$1119&gt;=INDEX($U$1021:$U$1148,1+$A$1119-Assumptions!$B$77),$U$1119&gt;INDEX($U$1021:$U$1148,1+$A$1119+Assumptions!$B$77)),IF($C$1119=1,$V$1119&gt;=INDEX($V$1021:$V$1148,1+$A$1119-Assumptions!$B$78),$V$1119&gt;INDEX($V$1021:$V$1148,1+$A$1119+Assumptions!$B$78)),IF($D$1119=1,$W$1119&gt;=INDEX($W$1021:$W$1148,1+$A$1119-Assumptions!$B$79),$W$1119&gt;INDEX($W$1021:$W$1148,1+$A$1119+Assumptions!$B$79)),IF($E$1119=1,$X$1119&gt;=INDEX($X$1021:$X$1148,1+$A$1119-Assumptions!$B$80),$X$1119&gt;INDEX($X$1021:$X$1148,1+$A$1119+Assumptions!$B$80)),IF($F$1119=1,$Y$1119&gt;=INDEX($Y$1021:$Y$1148,1+$A$1119-Assumptions!$B$81),$Y$1119&gt;INDEX($Y$1021:$Y$1148,1+$A$1119+Assumptions!$B$81)),IF($G$1119=1,$Z$1119&gt;=INDEX($Z$1021:$Z$1148,1+$A$1119-Assumptions!$B$82),$Z$1119&gt;INDEX($Z$1021:$Z$1148,1+$A$1119+Assumptions!$B$82)),IF($H$1119=1,$AA$1119&gt;=INDEX($AA$1021:$AA$1148,1+$A$1119-Assumptions!$B$83),$AA$1119&gt;INDEX($AA$1021:$AA$1148,1+$A$1119+Assumptions!$B$83))),1,0)</f>
        <v>0</v>
      </c>
    </row>
    <row r="1120" customFormat="false" ht="15" hidden="true" customHeight="false" outlineLevel="0" collapsed="false">
      <c r="A1120" s="6" t="n">
        <f aca="false">ROW()-ROW($A$1021)+Assumptions!$B$4</f>
        <v>99</v>
      </c>
      <c r="B1120" s="12" t="n">
        <f aca="false">MOD(QUOTIENT($A$1120,Assumptions!$B$77),2)</f>
        <v>1</v>
      </c>
      <c r="C1120" s="12" t="n">
        <f aca="false">MOD(QUOTIENT($A$1120,Assumptions!$B$78),2)</f>
        <v>1</v>
      </c>
      <c r="D1120" s="12" t="n">
        <f aca="false">MOD(QUOTIENT($A$1120,Assumptions!$B$79),2)</f>
        <v>0</v>
      </c>
      <c r="E1120" s="12" t="n">
        <f aca="false">MOD(QUOTIENT($A$1120,Assumptions!$B$80),2)</f>
        <v>0</v>
      </c>
      <c r="F1120" s="12" t="n">
        <f aca="false">MOD(QUOTIENT($A$1120,Assumptions!$B$81),2)</f>
        <v>0</v>
      </c>
      <c r="G1120" s="12" t="n">
        <f aca="false">MOD(QUOTIENT($A$1120,Assumptions!$B$82),2)</f>
        <v>1</v>
      </c>
      <c r="H1120" s="12" t="n">
        <f aca="false">MOD(QUOTIENT($A$1120,Assumptions!$B$83),2)</f>
        <v>1</v>
      </c>
      <c r="I1120" s="12" t="n">
        <f aca="false">IF($B$1120=1,MIN(Assumptions!$B$67,MAX(Assumptions!$B$4,Assumptions!$B$26-(Assumptions!$B$4))),Assumptions!$B$4)</f>
        <v>30000000</v>
      </c>
      <c r="J1120" s="12" t="n">
        <f aca="false">IF($C$1120=1,MIN(Assumptions!$B$66,MAX(Assumptions!$B$4,Assumptions!$B$26-($I$1120))),Assumptions!$B$4)</f>
        <v>300000000</v>
      </c>
      <c r="K1120" s="12" t="n">
        <f aca="false">IF($D$1120=1,MIN(Assumptions!$B$61,MAX(Assumptions!$B$4,Assumptions!$B$26-($I$1120+$J$1120))),Assumptions!$B$4)</f>
        <v>0</v>
      </c>
      <c r="L1120" s="12" t="n">
        <f aca="false">IF($E$1120=1,MIN(Assumptions!$B$56,MAX(Assumptions!$B$4,Assumptions!$B$26-($I$1120+$J$1120+$K$1120))),Assumptions!$B$4)</f>
        <v>0</v>
      </c>
      <c r="M1120" s="12" t="n">
        <f aca="false">IF($F$1120=1,MIN(Assumptions!$B$51,MAX(Assumptions!$B$4,Assumptions!$B$26-($I$1120+$J$1120+$K$1120+$L$1120))),Assumptions!$B$4)</f>
        <v>0</v>
      </c>
      <c r="N1120" s="12" t="n">
        <f aca="false">IF($G$1120=1,MIN(Assumptions!$B$46,MAX(Assumptions!$B$4,Assumptions!$B$26-($I$1120+$J$1120+$K$1120+$L$1120+$M$1120))),Assumptions!$B$4)</f>
        <v>15000000</v>
      </c>
      <c r="O1120" s="12" t="n">
        <f aca="false">IF($H$1120=1,MIN(Assumptions!$B$41,MAX(Assumptions!$B$4,Assumptions!$B$26-($I$1120+$J$1120+$K$1120+$L$1120+$M$1120+$N$1120))),Assumptions!$B$4)</f>
        <v>5000000</v>
      </c>
      <c r="P1120" s="12" t="n">
        <f aca="false">$I$1120+$J$1120+$K$1120+$L$1120+$M$1120+$N$1120+$O$1120</f>
        <v>350000000</v>
      </c>
      <c r="Q1120" s="12" t="n">
        <f aca="false">MAX(Assumptions!$B$4,Assumptions!$B$26-$P$1120)</f>
        <v>1650000000</v>
      </c>
      <c r="R1120" s="12" t="n">
        <f aca="false">$J$1010+$O$1010+Assumptions!$B$20+IF($B$1120=0,$D$1010,Assumptions!$B$4)+IF($C$1120=0,$AI$1010,Assumptions!$B$4)+IF($D$1120=0,$AF$1010,Assumptions!$B$4)+IF($E$1120=0,$AC$1010,Assumptions!$B$4)+IF($F$1120=0,$Z$1010,Assumptions!$B$4)+IF($G$1120=0,$W$1010,Assumptions!$B$4)+IF($H$1120=0,$T$1010,Assumptions!$B$4)</f>
        <v>16414164.1892672</v>
      </c>
      <c r="S1120" s="12" t="n">
        <f aca="false">IF($R$1120&gt;Assumptions!$B$4,$Q$1120/$R$1120&gt;Assumptions!$B$13,FALSE())</f>
        <v>1</v>
      </c>
      <c r="T1120" s="12" t="n">
        <f aca="false">IF($S$1120,($Q$1120+Assumptions!$B$14*Assumptions!$B$13)/($R$1120+Assumptions!$B$14),IF($R$1120&gt;Assumptions!$B$4,$Q$1120/$R$1120,Assumptions!$B$4))</f>
        <v>87.3683861186797</v>
      </c>
      <c r="U1120" s="12" t="n">
        <f aca="false">IF($B$1120=1,$I$1120,$D$1010*$T$1120)</f>
        <v>30000000</v>
      </c>
      <c r="V1120" s="12" t="n">
        <f aca="false">IF($C$1120=1,$J$1120,$AI$1010*$T$1120)</f>
        <v>300000000</v>
      </c>
      <c r="W1120" s="12" t="n">
        <f aca="false">IF($D$1120=1,$K$1120,$AF$1010*$T$1120)</f>
        <v>151466321.440014</v>
      </c>
      <c r="X1120" s="12" t="n">
        <f aca="false">IF($E$1120=1,$L$1120,$AC$1010*$T$1120)</f>
        <v>209684126.684831</v>
      </c>
      <c r="Y1120" s="12" t="n">
        <f aca="false">IF($F$1120=1,$M$1120,$Z$1010*$T$1120)</f>
        <v>262105158.356039</v>
      </c>
      <c r="Z1120" s="12" t="n">
        <f aca="false">IF($G$1120=1,$N$1120,$W$1010*$T$1120)</f>
        <v>15000000</v>
      </c>
      <c r="AA1120" s="12" t="n">
        <f aca="false">IF($H$1120=1,$O$1120,$T$1010*$T$1120)</f>
        <v>5000000</v>
      </c>
      <c r="AB1120" s="12" t="n">
        <f aca="false">($J$1010+$O$1010)*$T$1120</f>
        <v>24507953.1542987</v>
      </c>
      <c r="AC1120" s="12" t="n">
        <f aca="false">Assumptions!$B$20*$T$1120</f>
        <v>786315475.068118</v>
      </c>
      <c r="AD1120" s="12" t="n">
        <f aca="false">IF($S$1120,Assumptions!$B$14*($T$1120-Assumptions!$B$13),Assumptions!$B$4)</f>
        <v>215920965.296699</v>
      </c>
      <c r="AE1120" s="12" t="n">
        <f aca="false">$U$1120+$V$1120+$W$1120+$X$1120+$Y$1120+$Z$1120+$AA$1120+$AB$1120+$AC$1120+$AD$1120</f>
        <v>2000000000</v>
      </c>
      <c r="AF1120" s="12" t="n">
        <f aca="false">IF(AND(IF($B$1120=1,$U$1120&gt;=INDEX($U$1021:$U$1148,1+$A$1120-Assumptions!$B$77),$U$1120&gt;INDEX($U$1021:$U$1148,1+$A$1120+Assumptions!$B$77)),IF($C$1120=1,$V$1120&gt;=INDEX($V$1021:$V$1148,1+$A$1120-Assumptions!$B$78),$V$1120&gt;INDEX($V$1021:$V$1148,1+$A$1120+Assumptions!$B$78)),IF($D$1120=1,$W$1120&gt;=INDEX($W$1021:$W$1148,1+$A$1120-Assumptions!$B$79),$W$1120&gt;INDEX($W$1021:$W$1148,1+$A$1120+Assumptions!$B$79)),IF($E$1120=1,$X$1120&gt;=INDEX($X$1021:$X$1148,1+$A$1120-Assumptions!$B$80),$X$1120&gt;INDEX($X$1021:$X$1148,1+$A$1120+Assumptions!$B$80)),IF($F$1120=1,$Y$1120&gt;=INDEX($Y$1021:$Y$1148,1+$A$1120-Assumptions!$B$81),$Y$1120&gt;INDEX($Y$1021:$Y$1148,1+$A$1120+Assumptions!$B$81)),IF($G$1120=1,$Z$1120&gt;=INDEX($Z$1021:$Z$1148,1+$A$1120-Assumptions!$B$82),$Z$1120&gt;INDEX($Z$1021:$Z$1148,1+$A$1120+Assumptions!$B$82)),IF($H$1120=1,$AA$1120&gt;=INDEX($AA$1021:$AA$1148,1+$A$1120-Assumptions!$B$83),$AA$1120&gt;INDEX($AA$1021:$AA$1148,1+$A$1120+Assumptions!$B$83))),1,0)</f>
        <v>0</v>
      </c>
    </row>
    <row r="1121" customFormat="false" ht="15" hidden="true" customHeight="false" outlineLevel="0" collapsed="false">
      <c r="A1121" s="6" t="n">
        <f aca="false">ROW()-ROW($A$1021)+Assumptions!$B$4</f>
        <v>100</v>
      </c>
      <c r="B1121" s="12" t="n">
        <f aca="false">MOD(QUOTIENT($A$1121,Assumptions!$B$77),2)</f>
        <v>1</v>
      </c>
      <c r="C1121" s="12" t="n">
        <f aca="false">MOD(QUOTIENT($A$1121,Assumptions!$B$78),2)</f>
        <v>1</v>
      </c>
      <c r="D1121" s="12" t="n">
        <f aca="false">MOD(QUOTIENT($A$1121,Assumptions!$B$79),2)</f>
        <v>0</v>
      </c>
      <c r="E1121" s="12" t="n">
        <f aca="false">MOD(QUOTIENT($A$1121,Assumptions!$B$80),2)</f>
        <v>0</v>
      </c>
      <c r="F1121" s="12" t="n">
        <f aca="false">MOD(QUOTIENT($A$1121,Assumptions!$B$81),2)</f>
        <v>1</v>
      </c>
      <c r="G1121" s="12" t="n">
        <f aca="false">MOD(QUOTIENT($A$1121,Assumptions!$B$82),2)</f>
        <v>0</v>
      </c>
      <c r="H1121" s="12" t="n">
        <f aca="false">MOD(QUOTIENT($A$1121,Assumptions!$B$83),2)</f>
        <v>0</v>
      </c>
      <c r="I1121" s="12" t="n">
        <f aca="false">IF($B$1121=1,MIN(Assumptions!$B$67,MAX(Assumptions!$B$4,Assumptions!$B$26-(Assumptions!$B$4))),Assumptions!$B$4)</f>
        <v>30000000</v>
      </c>
      <c r="J1121" s="12" t="n">
        <f aca="false">IF($C$1121=1,MIN(Assumptions!$B$66,MAX(Assumptions!$B$4,Assumptions!$B$26-($I$1121))),Assumptions!$B$4)</f>
        <v>300000000</v>
      </c>
      <c r="K1121" s="12" t="n">
        <f aca="false">IF($D$1121=1,MIN(Assumptions!$B$61,MAX(Assumptions!$B$4,Assumptions!$B$26-($I$1121+$J$1121))),Assumptions!$B$4)</f>
        <v>0</v>
      </c>
      <c r="L1121" s="12" t="n">
        <f aca="false">IF($E$1121=1,MIN(Assumptions!$B$56,MAX(Assumptions!$B$4,Assumptions!$B$26-($I$1121+$J$1121+$K$1121))),Assumptions!$B$4)</f>
        <v>0</v>
      </c>
      <c r="M1121" s="12" t="n">
        <f aca="false">IF($F$1121=1,MIN(Assumptions!$B$51,MAX(Assumptions!$B$4,Assumptions!$B$26-($I$1121+$J$1121+$K$1121+$L$1121))),Assumptions!$B$4)</f>
        <v>30000000</v>
      </c>
      <c r="N1121" s="12" t="n">
        <f aca="false">IF($G$1121=1,MIN(Assumptions!$B$46,MAX(Assumptions!$B$4,Assumptions!$B$26-($I$1121+$J$1121+$K$1121+$L$1121+$M$1121))),Assumptions!$B$4)</f>
        <v>0</v>
      </c>
      <c r="O1121" s="12" t="n">
        <f aca="false">IF($H$1121=1,MIN(Assumptions!$B$41,MAX(Assumptions!$B$4,Assumptions!$B$26-($I$1121+$J$1121+$K$1121+$L$1121+$M$1121+$N$1121))),Assumptions!$B$4)</f>
        <v>0</v>
      </c>
      <c r="P1121" s="12" t="n">
        <f aca="false">$I$1121+$J$1121+$K$1121+$L$1121+$M$1121+$N$1121+$O$1121</f>
        <v>360000000</v>
      </c>
      <c r="Q1121" s="12" t="n">
        <f aca="false">MAX(Assumptions!$B$4,Assumptions!$B$26-$P$1121)</f>
        <v>1640000000</v>
      </c>
      <c r="R1121" s="12" t="n">
        <f aca="false">$J$1010+$O$1010+Assumptions!$B$20+IF($B$1121=0,$D$1010,Assumptions!$B$4)+IF($C$1121=0,$AI$1010,Assumptions!$B$4)+IF($D$1121=0,$AF$1010,Assumptions!$B$4)+IF($E$1121=0,$AC$1010,Assumptions!$B$4)+IF($F$1121=0,$Z$1010,Assumptions!$B$4)+IF($G$1121=0,$W$1010,Assumptions!$B$4)+IF($H$1121=0,$T$1010,Assumptions!$B$4)</f>
        <v>23414164.1892672</v>
      </c>
      <c r="S1121" s="12" t="n">
        <f aca="false">IF($R$1121&gt;Assumptions!$B$4,$Q$1121/$R$1121&gt;Assumptions!$B$13,FALSE())</f>
        <v>1</v>
      </c>
      <c r="T1121" s="12" t="n">
        <f aca="false">IF($S$1121,($Q$1121+Assumptions!$B$14*Assumptions!$B$13)/($R$1121+Assumptions!$B$14),IF($R$1121&gt;Assumptions!$B$4,$Q$1121/$R$1121,Assumptions!$B$4))</f>
        <v>63.3823258972895</v>
      </c>
      <c r="U1121" s="12" t="n">
        <f aca="false">IF($B$1121=1,$I$1121,$D$1010*$T$1121)</f>
        <v>30000000</v>
      </c>
      <c r="V1121" s="12" t="n">
        <f aca="false">IF($C$1121=1,$J$1121,$AI$1010*$T$1121)</f>
        <v>300000000</v>
      </c>
      <c r="W1121" s="12" t="n">
        <f aca="false">IF($D$1121=1,$K$1121,$AF$1010*$T$1121)</f>
        <v>109882855.509471</v>
      </c>
      <c r="X1121" s="12" t="n">
        <f aca="false">IF($E$1121=1,$L$1121,$AC$1010*$T$1121)</f>
        <v>152117582.153495</v>
      </c>
      <c r="Y1121" s="12" t="n">
        <f aca="false">IF($F$1121=1,$M$1121,$Z$1010*$T$1121)</f>
        <v>30000000</v>
      </c>
      <c r="Z1121" s="12" t="n">
        <f aca="false">IF($G$1121=1,$N$1121,$W$1010*$T$1121)</f>
        <v>316911629.486447</v>
      </c>
      <c r="AA1121" s="12" t="n">
        <f aca="false">IF($H$1121=1,$O$1121,$T$1010*$T$1121)</f>
        <v>316911629.486447</v>
      </c>
      <c r="AB1121" s="12" t="n">
        <f aca="false">($J$1010+$O$1010)*$T$1121</f>
        <v>17779555.5453112</v>
      </c>
      <c r="AC1121" s="12" t="n">
        <f aca="false">Assumptions!$B$20*$T$1121</f>
        <v>570440933.075605</v>
      </c>
      <c r="AD1121" s="12" t="n">
        <f aca="false">IF($S$1121,Assumptions!$B$14*($T$1121-Assumptions!$B$13),Assumptions!$B$4)</f>
        <v>155955814.743224</v>
      </c>
      <c r="AE1121" s="12" t="n">
        <f aca="false">$U$1121+$V$1121+$W$1121+$X$1121+$Y$1121+$Z$1121+$AA$1121+$AB$1121+$AC$1121+$AD$1121</f>
        <v>2000000000</v>
      </c>
      <c r="AF1121" s="12" t="n">
        <f aca="false">IF(AND(IF($B$1121=1,$U$1121&gt;=INDEX($U$1021:$U$1148,1+$A$1121-Assumptions!$B$77),$U$1121&gt;INDEX($U$1021:$U$1148,1+$A$1121+Assumptions!$B$77)),IF($C$1121=1,$V$1121&gt;=INDEX($V$1021:$V$1148,1+$A$1121-Assumptions!$B$78),$V$1121&gt;INDEX($V$1021:$V$1148,1+$A$1121+Assumptions!$B$78)),IF($D$1121=1,$W$1121&gt;=INDEX($W$1021:$W$1148,1+$A$1121-Assumptions!$B$79),$W$1121&gt;INDEX($W$1021:$W$1148,1+$A$1121+Assumptions!$B$79)),IF($E$1121=1,$X$1121&gt;=INDEX($X$1021:$X$1148,1+$A$1121-Assumptions!$B$80),$X$1121&gt;INDEX($X$1021:$X$1148,1+$A$1121+Assumptions!$B$80)),IF($F$1121=1,$Y$1121&gt;=INDEX($Y$1021:$Y$1148,1+$A$1121-Assumptions!$B$81),$Y$1121&gt;INDEX($Y$1021:$Y$1148,1+$A$1121+Assumptions!$B$81)),IF($G$1121=1,$Z$1121&gt;=INDEX($Z$1021:$Z$1148,1+$A$1121-Assumptions!$B$82),$Z$1121&gt;INDEX($Z$1021:$Z$1148,1+$A$1121+Assumptions!$B$82)),IF($H$1121=1,$AA$1121&gt;=INDEX($AA$1021:$AA$1148,1+$A$1121-Assumptions!$B$83),$AA$1121&gt;INDEX($AA$1021:$AA$1148,1+$A$1121+Assumptions!$B$83))),1,0)</f>
        <v>0</v>
      </c>
    </row>
    <row r="1122" customFormat="false" ht="15" hidden="true" customHeight="false" outlineLevel="0" collapsed="false">
      <c r="A1122" s="6" t="n">
        <f aca="false">ROW()-ROW($A$1021)+Assumptions!$B$4</f>
        <v>101</v>
      </c>
      <c r="B1122" s="12" t="n">
        <f aca="false">MOD(QUOTIENT($A$1122,Assumptions!$B$77),2)</f>
        <v>1</v>
      </c>
      <c r="C1122" s="12" t="n">
        <f aca="false">MOD(QUOTIENT($A$1122,Assumptions!$B$78),2)</f>
        <v>1</v>
      </c>
      <c r="D1122" s="12" t="n">
        <f aca="false">MOD(QUOTIENT($A$1122,Assumptions!$B$79),2)</f>
        <v>0</v>
      </c>
      <c r="E1122" s="12" t="n">
        <f aca="false">MOD(QUOTIENT($A$1122,Assumptions!$B$80),2)</f>
        <v>0</v>
      </c>
      <c r="F1122" s="12" t="n">
        <f aca="false">MOD(QUOTIENT($A$1122,Assumptions!$B$81),2)</f>
        <v>1</v>
      </c>
      <c r="G1122" s="12" t="n">
        <f aca="false">MOD(QUOTIENT($A$1122,Assumptions!$B$82),2)</f>
        <v>0</v>
      </c>
      <c r="H1122" s="12" t="n">
        <f aca="false">MOD(QUOTIENT($A$1122,Assumptions!$B$83),2)</f>
        <v>1</v>
      </c>
      <c r="I1122" s="12" t="n">
        <f aca="false">IF($B$1122=1,MIN(Assumptions!$B$67,MAX(Assumptions!$B$4,Assumptions!$B$26-(Assumptions!$B$4))),Assumptions!$B$4)</f>
        <v>30000000</v>
      </c>
      <c r="J1122" s="12" t="n">
        <f aca="false">IF($C$1122=1,MIN(Assumptions!$B$66,MAX(Assumptions!$B$4,Assumptions!$B$26-($I$1122))),Assumptions!$B$4)</f>
        <v>300000000</v>
      </c>
      <c r="K1122" s="12" t="n">
        <f aca="false">IF($D$1122=1,MIN(Assumptions!$B$61,MAX(Assumptions!$B$4,Assumptions!$B$26-($I$1122+$J$1122))),Assumptions!$B$4)</f>
        <v>0</v>
      </c>
      <c r="L1122" s="12" t="n">
        <f aca="false">IF($E$1122=1,MIN(Assumptions!$B$56,MAX(Assumptions!$B$4,Assumptions!$B$26-($I$1122+$J$1122+$K$1122))),Assumptions!$B$4)</f>
        <v>0</v>
      </c>
      <c r="M1122" s="12" t="n">
        <f aca="false">IF($F$1122=1,MIN(Assumptions!$B$51,MAX(Assumptions!$B$4,Assumptions!$B$26-($I$1122+$J$1122+$K$1122+$L$1122))),Assumptions!$B$4)</f>
        <v>30000000</v>
      </c>
      <c r="N1122" s="12" t="n">
        <f aca="false">IF($G$1122=1,MIN(Assumptions!$B$46,MAX(Assumptions!$B$4,Assumptions!$B$26-($I$1122+$J$1122+$K$1122+$L$1122+$M$1122))),Assumptions!$B$4)</f>
        <v>0</v>
      </c>
      <c r="O1122" s="12" t="n">
        <f aca="false">IF($H$1122=1,MIN(Assumptions!$B$41,MAX(Assumptions!$B$4,Assumptions!$B$26-($I$1122+$J$1122+$K$1122+$L$1122+$M$1122+$N$1122))),Assumptions!$B$4)</f>
        <v>5000000</v>
      </c>
      <c r="P1122" s="12" t="n">
        <f aca="false">$I$1122+$J$1122+$K$1122+$L$1122+$M$1122+$N$1122+$O$1122</f>
        <v>365000000</v>
      </c>
      <c r="Q1122" s="12" t="n">
        <f aca="false">MAX(Assumptions!$B$4,Assumptions!$B$26-$P$1122)</f>
        <v>1635000000</v>
      </c>
      <c r="R1122" s="12" t="n">
        <f aca="false">$J$1010+$O$1010+Assumptions!$B$20+IF($B$1122=0,$D$1010,Assumptions!$B$4)+IF($C$1122=0,$AI$1010,Assumptions!$B$4)+IF($D$1122=0,$AF$1010,Assumptions!$B$4)+IF($E$1122=0,$AC$1010,Assumptions!$B$4)+IF($F$1122=0,$Z$1010,Assumptions!$B$4)+IF($G$1122=0,$W$1010,Assumptions!$B$4)+IF($H$1122=0,$T$1010,Assumptions!$B$4)</f>
        <v>18414164.1892672</v>
      </c>
      <c r="S1122" s="12" t="n">
        <f aca="false">IF($R$1122&gt;Assumptions!$B$4,$Q$1122/$R$1122&gt;Assumptions!$B$13,FALSE())</f>
        <v>1</v>
      </c>
      <c r="T1122" s="12" t="n">
        <f aca="false">IF($S$1122,($Q$1122+Assumptions!$B$14*Assumptions!$B$13)/($R$1122+Assumptions!$B$14),IF($R$1122&gt;Assumptions!$B$4,$Q$1122/$R$1122,Assumptions!$B$4))</f>
        <v>78.2962199770976</v>
      </c>
      <c r="U1122" s="12" t="n">
        <f aca="false">IF($B$1122=1,$I$1122,$D$1010*$T$1122)</f>
        <v>30000000</v>
      </c>
      <c r="V1122" s="12" t="n">
        <f aca="false">IF($C$1122=1,$J$1122,$AI$1010*$T$1122)</f>
        <v>300000000</v>
      </c>
      <c r="W1122" s="12" t="n">
        <f aca="false">IF($D$1122=1,$K$1122,$AF$1010*$T$1122)</f>
        <v>135738348.267984</v>
      </c>
      <c r="X1122" s="12" t="n">
        <f aca="false">IF($E$1122=1,$L$1122,$AC$1010*$T$1122)</f>
        <v>187910927.945034</v>
      </c>
      <c r="Y1122" s="12" t="n">
        <f aca="false">IF($F$1122=1,$M$1122,$Z$1010*$T$1122)</f>
        <v>30000000</v>
      </c>
      <c r="Z1122" s="12" t="n">
        <f aca="false">IF($G$1122=1,$N$1122,$W$1010*$T$1122)</f>
        <v>391481099.885488</v>
      </c>
      <c r="AA1122" s="12" t="n">
        <f aca="false">IF($H$1122=1,$O$1122,$T$1010*$T$1122)</f>
        <v>5000000</v>
      </c>
      <c r="AB1122" s="12" t="n">
        <f aca="false">($J$1010+$O$1010)*$T$1122</f>
        <v>21963094.1648711</v>
      </c>
      <c r="AC1122" s="12" t="n">
        <f aca="false">Assumptions!$B$20*$T$1122</f>
        <v>704665979.793878</v>
      </c>
      <c r="AD1122" s="12" t="n">
        <f aca="false">IF($S$1122,Assumptions!$B$14*($T$1122-Assumptions!$B$13),Assumptions!$B$4)</f>
        <v>193240549.942744</v>
      </c>
      <c r="AE1122" s="12" t="n">
        <f aca="false">$U$1122+$V$1122+$W$1122+$X$1122+$Y$1122+$Z$1122+$AA$1122+$AB$1122+$AC$1122+$AD$1122</f>
        <v>2000000000</v>
      </c>
      <c r="AF1122" s="12" t="n">
        <f aca="false">IF(AND(IF($B$1122=1,$U$1122&gt;=INDEX($U$1021:$U$1148,1+$A$1122-Assumptions!$B$77),$U$1122&gt;INDEX($U$1021:$U$1148,1+$A$1122+Assumptions!$B$77)),IF($C$1122=1,$V$1122&gt;=INDEX($V$1021:$V$1148,1+$A$1122-Assumptions!$B$78),$V$1122&gt;INDEX($V$1021:$V$1148,1+$A$1122+Assumptions!$B$78)),IF($D$1122=1,$W$1122&gt;=INDEX($W$1021:$W$1148,1+$A$1122-Assumptions!$B$79),$W$1122&gt;INDEX($W$1021:$W$1148,1+$A$1122+Assumptions!$B$79)),IF($E$1122=1,$X$1122&gt;=INDEX($X$1021:$X$1148,1+$A$1122-Assumptions!$B$80),$X$1122&gt;INDEX($X$1021:$X$1148,1+$A$1122+Assumptions!$B$80)),IF($F$1122=1,$Y$1122&gt;=INDEX($Y$1021:$Y$1148,1+$A$1122-Assumptions!$B$81),$Y$1122&gt;INDEX($Y$1021:$Y$1148,1+$A$1122+Assumptions!$B$81)),IF($G$1122=1,$Z$1122&gt;=INDEX($Z$1021:$Z$1148,1+$A$1122-Assumptions!$B$82),$Z$1122&gt;INDEX($Z$1021:$Z$1148,1+$A$1122+Assumptions!$B$82)),IF($H$1122=1,$AA$1122&gt;=INDEX($AA$1021:$AA$1148,1+$A$1122-Assumptions!$B$83),$AA$1122&gt;INDEX($AA$1021:$AA$1148,1+$A$1122+Assumptions!$B$83))),1,0)</f>
        <v>0</v>
      </c>
    </row>
    <row r="1123" customFormat="false" ht="15" hidden="true" customHeight="false" outlineLevel="0" collapsed="false">
      <c r="A1123" s="6" t="n">
        <f aca="false">ROW()-ROW($A$1021)+Assumptions!$B$4</f>
        <v>102</v>
      </c>
      <c r="B1123" s="12" t="n">
        <f aca="false">MOD(QUOTIENT($A$1123,Assumptions!$B$77),2)</f>
        <v>1</v>
      </c>
      <c r="C1123" s="12" t="n">
        <f aca="false">MOD(QUOTIENT($A$1123,Assumptions!$B$78),2)</f>
        <v>1</v>
      </c>
      <c r="D1123" s="12" t="n">
        <f aca="false">MOD(QUOTIENT($A$1123,Assumptions!$B$79),2)</f>
        <v>0</v>
      </c>
      <c r="E1123" s="12" t="n">
        <f aca="false">MOD(QUOTIENT($A$1123,Assumptions!$B$80),2)</f>
        <v>0</v>
      </c>
      <c r="F1123" s="12" t="n">
        <f aca="false">MOD(QUOTIENT($A$1123,Assumptions!$B$81),2)</f>
        <v>1</v>
      </c>
      <c r="G1123" s="12" t="n">
        <f aca="false">MOD(QUOTIENT($A$1123,Assumptions!$B$82),2)</f>
        <v>1</v>
      </c>
      <c r="H1123" s="12" t="n">
        <f aca="false">MOD(QUOTIENT($A$1123,Assumptions!$B$83),2)</f>
        <v>0</v>
      </c>
      <c r="I1123" s="12" t="n">
        <f aca="false">IF($B$1123=1,MIN(Assumptions!$B$67,MAX(Assumptions!$B$4,Assumptions!$B$26-(Assumptions!$B$4))),Assumptions!$B$4)</f>
        <v>30000000</v>
      </c>
      <c r="J1123" s="12" t="n">
        <f aca="false">IF($C$1123=1,MIN(Assumptions!$B$66,MAX(Assumptions!$B$4,Assumptions!$B$26-($I$1123))),Assumptions!$B$4)</f>
        <v>300000000</v>
      </c>
      <c r="K1123" s="12" t="n">
        <f aca="false">IF($D$1123=1,MIN(Assumptions!$B$61,MAX(Assumptions!$B$4,Assumptions!$B$26-($I$1123+$J$1123))),Assumptions!$B$4)</f>
        <v>0</v>
      </c>
      <c r="L1123" s="12" t="n">
        <f aca="false">IF($E$1123=1,MIN(Assumptions!$B$56,MAX(Assumptions!$B$4,Assumptions!$B$26-($I$1123+$J$1123+$K$1123))),Assumptions!$B$4)</f>
        <v>0</v>
      </c>
      <c r="M1123" s="12" t="n">
        <f aca="false">IF($F$1123=1,MIN(Assumptions!$B$51,MAX(Assumptions!$B$4,Assumptions!$B$26-($I$1123+$J$1123+$K$1123+$L$1123))),Assumptions!$B$4)</f>
        <v>30000000</v>
      </c>
      <c r="N1123" s="12" t="n">
        <f aca="false">IF($G$1123=1,MIN(Assumptions!$B$46,MAX(Assumptions!$B$4,Assumptions!$B$26-($I$1123+$J$1123+$K$1123+$L$1123+$M$1123))),Assumptions!$B$4)</f>
        <v>15000000</v>
      </c>
      <c r="O1123" s="12" t="n">
        <f aca="false">IF($H$1123=1,MIN(Assumptions!$B$41,MAX(Assumptions!$B$4,Assumptions!$B$26-($I$1123+$J$1123+$K$1123+$L$1123+$M$1123+$N$1123))),Assumptions!$B$4)</f>
        <v>0</v>
      </c>
      <c r="P1123" s="12" t="n">
        <f aca="false">$I$1123+$J$1123+$K$1123+$L$1123+$M$1123+$N$1123+$O$1123</f>
        <v>375000000</v>
      </c>
      <c r="Q1123" s="12" t="n">
        <f aca="false">MAX(Assumptions!$B$4,Assumptions!$B$26-$P$1123)</f>
        <v>1625000000</v>
      </c>
      <c r="R1123" s="12" t="n">
        <f aca="false">$J$1010+$O$1010+Assumptions!$B$20+IF($B$1123=0,$D$1010,Assumptions!$B$4)+IF($C$1123=0,$AI$1010,Assumptions!$B$4)+IF($D$1123=0,$AF$1010,Assumptions!$B$4)+IF($E$1123=0,$AC$1010,Assumptions!$B$4)+IF($F$1123=0,$Z$1010,Assumptions!$B$4)+IF($G$1123=0,$W$1010,Assumptions!$B$4)+IF($H$1123=0,$T$1010,Assumptions!$B$4)</f>
        <v>18414164.1892672</v>
      </c>
      <c r="S1123" s="12" t="n">
        <f aca="false">IF($R$1123&gt;Assumptions!$B$4,$Q$1123/$R$1123&gt;Assumptions!$B$13,FALSE())</f>
        <v>1</v>
      </c>
      <c r="T1123" s="12" t="n">
        <f aca="false">IF($S$1123,($Q$1123+Assumptions!$B$14*Assumptions!$B$13)/($R$1123+Assumptions!$B$14),IF($R$1123&gt;Assumptions!$B$4,$Q$1123/$R$1123,Assumptions!$B$4))</f>
        <v>77.8180751222756</v>
      </c>
      <c r="U1123" s="12" t="n">
        <f aca="false">IF($B$1123=1,$I$1123,$D$1010*$T$1123)</f>
        <v>30000000</v>
      </c>
      <c r="V1123" s="12" t="n">
        <f aca="false">IF($C$1123=1,$J$1123,$AI$1010*$T$1123)</f>
        <v>300000000</v>
      </c>
      <c r="W1123" s="12" t="n">
        <f aca="false">IF($D$1123=1,$K$1123,$AF$1010*$T$1123)</f>
        <v>134909411.790012</v>
      </c>
      <c r="X1123" s="12" t="n">
        <f aca="false">IF($E$1123=1,$L$1123,$AC$1010*$T$1123)</f>
        <v>186763380.293461</v>
      </c>
      <c r="Y1123" s="12" t="n">
        <f aca="false">IF($F$1123=1,$M$1123,$Z$1010*$T$1123)</f>
        <v>30000000</v>
      </c>
      <c r="Z1123" s="12" t="n">
        <f aca="false">IF($G$1123=1,$N$1123,$W$1010*$T$1123)</f>
        <v>15000000</v>
      </c>
      <c r="AA1123" s="12" t="n">
        <f aca="false">IF($H$1123=1,$O$1123,$T$1010*$T$1123)</f>
        <v>389090375.611378</v>
      </c>
      <c r="AB1123" s="12" t="n">
        <f aca="false">($J$1010+$O$1010)*$T$1123</f>
        <v>21828968.3989787</v>
      </c>
      <c r="AC1123" s="12" t="n">
        <f aca="false">Assumptions!$B$20*$T$1123</f>
        <v>700362676.100481</v>
      </c>
      <c r="AD1123" s="12" t="n">
        <f aca="false">IF($S$1123,Assumptions!$B$14*($T$1123-Assumptions!$B$13),Assumptions!$B$4)</f>
        <v>192045187.805689</v>
      </c>
      <c r="AE1123" s="12" t="n">
        <f aca="false">$U$1123+$V$1123+$W$1123+$X$1123+$Y$1123+$Z$1123+$AA$1123+$AB$1123+$AC$1123+$AD$1123</f>
        <v>2000000000</v>
      </c>
      <c r="AF1123" s="12" t="n">
        <f aca="false">IF(AND(IF($B$1123=1,$U$1123&gt;=INDEX($U$1021:$U$1148,1+$A$1123-Assumptions!$B$77),$U$1123&gt;INDEX($U$1021:$U$1148,1+$A$1123+Assumptions!$B$77)),IF($C$1123=1,$V$1123&gt;=INDEX($V$1021:$V$1148,1+$A$1123-Assumptions!$B$78),$V$1123&gt;INDEX($V$1021:$V$1148,1+$A$1123+Assumptions!$B$78)),IF($D$1123=1,$W$1123&gt;=INDEX($W$1021:$W$1148,1+$A$1123-Assumptions!$B$79),$W$1123&gt;INDEX($W$1021:$W$1148,1+$A$1123+Assumptions!$B$79)),IF($E$1123=1,$X$1123&gt;=INDEX($X$1021:$X$1148,1+$A$1123-Assumptions!$B$80),$X$1123&gt;INDEX($X$1021:$X$1148,1+$A$1123+Assumptions!$B$80)),IF($F$1123=1,$Y$1123&gt;=INDEX($Y$1021:$Y$1148,1+$A$1123-Assumptions!$B$81),$Y$1123&gt;INDEX($Y$1021:$Y$1148,1+$A$1123+Assumptions!$B$81)),IF($G$1123=1,$Z$1123&gt;=INDEX($Z$1021:$Z$1148,1+$A$1123-Assumptions!$B$82),$Z$1123&gt;INDEX($Z$1021:$Z$1148,1+$A$1123+Assumptions!$B$82)),IF($H$1123=1,$AA$1123&gt;=INDEX($AA$1021:$AA$1148,1+$A$1123-Assumptions!$B$83),$AA$1123&gt;INDEX($AA$1021:$AA$1148,1+$A$1123+Assumptions!$B$83))),1,0)</f>
        <v>0</v>
      </c>
    </row>
    <row r="1124" customFormat="false" ht="15" hidden="true" customHeight="false" outlineLevel="0" collapsed="false">
      <c r="A1124" s="6" t="n">
        <f aca="false">ROW()-ROW($A$1021)+Assumptions!$B$4</f>
        <v>103</v>
      </c>
      <c r="B1124" s="12" t="n">
        <f aca="false">MOD(QUOTIENT($A$1124,Assumptions!$B$77),2)</f>
        <v>1</v>
      </c>
      <c r="C1124" s="12" t="n">
        <f aca="false">MOD(QUOTIENT($A$1124,Assumptions!$B$78),2)</f>
        <v>1</v>
      </c>
      <c r="D1124" s="12" t="n">
        <f aca="false">MOD(QUOTIENT($A$1124,Assumptions!$B$79),2)</f>
        <v>0</v>
      </c>
      <c r="E1124" s="12" t="n">
        <f aca="false">MOD(QUOTIENT($A$1124,Assumptions!$B$80),2)</f>
        <v>0</v>
      </c>
      <c r="F1124" s="12" t="n">
        <f aca="false">MOD(QUOTIENT($A$1124,Assumptions!$B$81),2)</f>
        <v>1</v>
      </c>
      <c r="G1124" s="12" t="n">
        <f aca="false">MOD(QUOTIENT($A$1124,Assumptions!$B$82),2)</f>
        <v>1</v>
      </c>
      <c r="H1124" s="12" t="n">
        <f aca="false">MOD(QUOTIENT($A$1124,Assumptions!$B$83),2)</f>
        <v>1</v>
      </c>
      <c r="I1124" s="12" t="n">
        <f aca="false">IF($B$1124=1,MIN(Assumptions!$B$67,MAX(Assumptions!$B$4,Assumptions!$B$26-(Assumptions!$B$4))),Assumptions!$B$4)</f>
        <v>30000000</v>
      </c>
      <c r="J1124" s="12" t="n">
        <f aca="false">IF($C$1124=1,MIN(Assumptions!$B$66,MAX(Assumptions!$B$4,Assumptions!$B$26-($I$1124))),Assumptions!$B$4)</f>
        <v>300000000</v>
      </c>
      <c r="K1124" s="12" t="n">
        <f aca="false">IF($D$1124=1,MIN(Assumptions!$B$61,MAX(Assumptions!$B$4,Assumptions!$B$26-($I$1124+$J$1124))),Assumptions!$B$4)</f>
        <v>0</v>
      </c>
      <c r="L1124" s="12" t="n">
        <f aca="false">IF($E$1124=1,MIN(Assumptions!$B$56,MAX(Assumptions!$B$4,Assumptions!$B$26-($I$1124+$J$1124+$K$1124))),Assumptions!$B$4)</f>
        <v>0</v>
      </c>
      <c r="M1124" s="12" t="n">
        <f aca="false">IF($F$1124=1,MIN(Assumptions!$B$51,MAX(Assumptions!$B$4,Assumptions!$B$26-($I$1124+$J$1124+$K$1124+$L$1124))),Assumptions!$B$4)</f>
        <v>30000000</v>
      </c>
      <c r="N1124" s="12" t="n">
        <f aca="false">IF($G$1124=1,MIN(Assumptions!$B$46,MAX(Assumptions!$B$4,Assumptions!$B$26-($I$1124+$J$1124+$K$1124+$L$1124+$M$1124))),Assumptions!$B$4)</f>
        <v>15000000</v>
      </c>
      <c r="O1124" s="12" t="n">
        <f aca="false">IF($H$1124=1,MIN(Assumptions!$B$41,MAX(Assumptions!$B$4,Assumptions!$B$26-($I$1124+$J$1124+$K$1124+$L$1124+$M$1124+$N$1124))),Assumptions!$B$4)</f>
        <v>5000000</v>
      </c>
      <c r="P1124" s="12" t="n">
        <f aca="false">$I$1124+$J$1124+$K$1124+$L$1124+$M$1124+$N$1124+$O$1124</f>
        <v>380000000</v>
      </c>
      <c r="Q1124" s="12" t="n">
        <f aca="false">MAX(Assumptions!$B$4,Assumptions!$B$26-$P$1124)</f>
        <v>1620000000</v>
      </c>
      <c r="R1124" s="12" t="n">
        <f aca="false">$J$1010+$O$1010+Assumptions!$B$20+IF($B$1124=0,$D$1010,Assumptions!$B$4)+IF($C$1124=0,$AI$1010,Assumptions!$B$4)+IF($D$1124=0,$AF$1010,Assumptions!$B$4)+IF($E$1124=0,$AC$1010,Assumptions!$B$4)+IF($F$1124=0,$Z$1010,Assumptions!$B$4)+IF($G$1124=0,$W$1010,Assumptions!$B$4)+IF($H$1124=0,$T$1010,Assumptions!$B$4)</f>
        <v>13414164.1892672</v>
      </c>
      <c r="S1124" s="12" t="n">
        <f aca="false">IF($R$1124&gt;Assumptions!$B$4,$Q$1124/$R$1124&gt;Assumptions!$B$13,FALSE())</f>
        <v>1</v>
      </c>
      <c r="T1124" s="12" t="n">
        <f aca="false">IF($S$1124,($Q$1124+Assumptions!$B$14*Assumptions!$B$13)/($R$1124+Assumptions!$B$14),IF($R$1124&gt;Assumptions!$B$4,$Q$1124/$R$1124,Assumptions!$B$4))</f>
        <v>101.953202235669</v>
      </c>
      <c r="U1124" s="12" t="n">
        <f aca="false">IF($B$1124=1,$I$1124,$D$1010*$T$1124)</f>
        <v>30000000</v>
      </c>
      <c r="V1124" s="12" t="n">
        <f aca="false">IF($C$1124=1,$J$1124,$AI$1010*$T$1124)</f>
        <v>300000000</v>
      </c>
      <c r="W1124" s="12" t="n">
        <f aca="false">IF($D$1124=1,$K$1124,$AF$1010*$T$1124)</f>
        <v>176751307.740649</v>
      </c>
      <c r="X1124" s="12" t="n">
        <f aca="false">IF($E$1124=1,$L$1124,$AC$1010*$T$1124)</f>
        <v>244687685.365606</v>
      </c>
      <c r="Y1124" s="12" t="n">
        <f aca="false">IF($F$1124=1,$M$1124,$Z$1010*$T$1124)</f>
        <v>30000000</v>
      </c>
      <c r="Z1124" s="12" t="n">
        <f aca="false">IF($G$1124=1,$N$1124,$W$1010*$T$1124)</f>
        <v>15000000</v>
      </c>
      <c r="AA1124" s="12" t="n">
        <f aca="false">IF($H$1124=1,$O$1124,$T$1010*$T$1124)</f>
        <v>5000000</v>
      </c>
      <c r="AB1124" s="12" t="n">
        <f aca="false">($J$1010+$O$1010)*$T$1124</f>
        <v>28599181.1835505</v>
      </c>
      <c r="AC1124" s="12" t="n">
        <f aca="false">Assumptions!$B$20*$T$1124</f>
        <v>917578820.121022</v>
      </c>
      <c r="AD1124" s="12" t="n">
        <f aca="false">IF($S$1124,Assumptions!$B$14*($T$1124-Assumptions!$B$13),Assumptions!$B$4)</f>
        <v>252383005.589173</v>
      </c>
      <c r="AE1124" s="12" t="n">
        <f aca="false">$U$1124+$V$1124+$W$1124+$X$1124+$Y$1124+$Z$1124+$AA$1124+$AB$1124+$AC$1124+$AD$1124</f>
        <v>2000000000</v>
      </c>
      <c r="AF1124" s="12" t="n">
        <f aca="false">IF(AND(IF($B$1124=1,$U$1124&gt;=INDEX($U$1021:$U$1148,1+$A$1124-Assumptions!$B$77),$U$1124&gt;INDEX($U$1021:$U$1148,1+$A$1124+Assumptions!$B$77)),IF($C$1124=1,$V$1124&gt;=INDEX($V$1021:$V$1148,1+$A$1124-Assumptions!$B$78),$V$1124&gt;INDEX($V$1021:$V$1148,1+$A$1124+Assumptions!$B$78)),IF($D$1124=1,$W$1124&gt;=INDEX($W$1021:$W$1148,1+$A$1124-Assumptions!$B$79),$W$1124&gt;INDEX($W$1021:$W$1148,1+$A$1124+Assumptions!$B$79)),IF($E$1124=1,$X$1124&gt;=INDEX($X$1021:$X$1148,1+$A$1124-Assumptions!$B$80),$X$1124&gt;INDEX($X$1021:$X$1148,1+$A$1124+Assumptions!$B$80)),IF($F$1124=1,$Y$1124&gt;=INDEX($Y$1021:$Y$1148,1+$A$1124-Assumptions!$B$81),$Y$1124&gt;INDEX($Y$1021:$Y$1148,1+$A$1124+Assumptions!$B$81)),IF($G$1124=1,$Z$1124&gt;=INDEX($Z$1021:$Z$1148,1+$A$1124-Assumptions!$B$82),$Z$1124&gt;INDEX($Z$1021:$Z$1148,1+$A$1124+Assumptions!$B$82)),IF($H$1124=1,$AA$1124&gt;=INDEX($AA$1021:$AA$1148,1+$A$1124-Assumptions!$B$83),$AA$1124&gt;INDEX($AA$1021:$AA$1148,1+$A$1124+Assumptions!$B$83))),1,0)</f>
        <v>0</v>
      </c>
    </row>
    <row r="1125" customFormat="false" ht="15" hidden="true" customHeight="false" outlineLevel="0" collapsed="false">
      <c r="A1125" s="6" t="n">
        <f aca="false">ROW()-ROW($A$1021)+Assumptions!$B$4</f>
        <v>104</v>
      </c>
      <c r="B1125" s="12" t="n">
        <f aca="false">MOD(QUOTIENT($A$1125,Assumptions!$B$77),2)</f>
        <v>1</v>
      </c>
      <c r="C1125" s="12" t="n">
        <f aca="false">MOD(QUOTIENT($A$1125,Assumptions!$B$78),2)</f>
        <v>1</v>
      </c>
      <c r="D1125" s="12" t="n">
        <f aca="false">MOD(QUOTIENT($A$1125,Assumptions!$B$79),2)</f>
        <v>0</v>
      </c>
      <c r="E1125" s="12" t="n">
        <f aca="false">MOD(QUOTIENT($A$1125,Assumptions!$B$80),2)</f>
        <v>1</v>
      </c>
      <c r="F1125" s="12" t="n">
        <f aca="false">MOD(QUOTIENT($A$1125,Assumptions!$B$81),2)</f>
        <v>0</v>
      </c>
      <c r="G1125" s="12" t="n">
        <f aca="false">MOD(QUOTIENT($A$1125,Assumptions!$B$82),2)</f>
        <v>0</v>
      </c>
      <c r="H1125" s="12" t="n">
        <f aca="false">MOD(QUOTIENT($A$1125,Assumptions!$B$83),2)</f>
        <v>0</v>
      </c>
      <c r="I1125" s="12" t="n">
        <f aca="false">IF($B$1125=1,MIN(Assumptions!$B$67,MAX(Assumptions!$B$4,Assumptions!$B$26-(Assumptions!$B$4))),Assumptions!$B$4)</f>
        <v>30000000</v>
      </c>
      <c r="J1125" s="12" t="n">
        <f aca="false">IF($C$1125=1,MIN(Assumptions!$B$66,MAX(Assumptions!$B$4,Assumptions!$B$26-($I$1125))),Assumptions!$B$4)</f>
        <v>300000000</v>
      </c>
      <c r="K1125" s="12" t="n">
        <f aca="false">IF($D$1125=1,MIN(Assumptions!$B$61,MAX(Assumptions!$B$4,Assumptions!$B$26-($I$1125+$J$1125))),Assumptions!$B$4)</f>
        <v>0</v>
      </c>
      <c r="L1125" s="12" t="n">
        <f aca="false">IF($E$1125=1,MIN(Assumptions!$B$56,MAX(Assumptions!$B$4,Assumptions!$B$26-($I$1125+$J$1125+$K$1125))),Assumptions!$B$4)</f>
        <v>60000000</v>
      </c>
      <c r="M1125" s="12" t="n">
        <f aca="false">IF($F$1125=1,MIN(Assumptions!$B$51,MAX(Assumptions!$B$4,Assumptions!$B$26-($I$1125+$J$1125+$K$1125+$L$1125))),Assumptions!$B$4)</f>
        <v>0</v>
      </c>
      <c r="N1125" s="12" t="n">
        <f aca="false">IF($G$1125=1,MIN(Assumptions!$B$46,MAX(Assumptions!$B$4,Assumptions!$B$26-($I$1125+$J$1125+$K$1125+$L$1125+$M$1125))),Assumptions!$B$4)</f>
        <v>0</v>
      </c>
      <c r="O1125" s="12" t="n">
        <f aca="false">IF($H$1125=1,MIN(Assumptions!$B$41,MAX(Assumptions!$B$4,Assumptions!$B$26-($I$1125+$J$1125+$K$1125+$L$1125+$M$1125+$N$1125))),Assumptions!$B$4)</f>
        <v>0</v>
      </c>
      <c r="P1125" s="12" t="n">
        <f aca="false">$I$1125+$J$1125+$K$1125+$L$1125+$M$1125+$N$1125+$O$1125</f>
        <v>390000000</v>
      </c>
      <c r="Q1125" s="12" t="n">
        <f aca="false">MAX(Assumptions!$B$4,Assumptions!$B$26-$P$1125)</f>
        <v>1610000000</v>
      </c>
      <c r="R1125" s="12" t="n">
        <f aca="false">$J$1010+$O$1010+Assumptions!$B$20+IF($B$1125=0,$D$1010,Assumptions!$B$4)+IF($C$1125=0,$AI$1010,Assumptions!$B$4)+IF($D$1125=0,$AF$1010,Assumptions!$B$4)+IF($E$1125=0,$AC$1010,Assumptions!$B$4)+IF($F$1125=0,$Z$1010,Assumptions!$B$4)+IF($G$1125=0,$W$1010,Assumptions!$B$4)+IF($H$1125=0,$T$1010,Assumptions!$B$4)</f>
        <v>24014164.1892672</v>
      </c>
      <c r="S1125" s="12" t="n">
        <f aca="false">IF($R$1125&gt;Assumptions!$B$4,$Q$1125/$R$1125&gt;Assumptions!$B$13,FALSE())</f>
        <v>1</v>
      </c>
      <c r="T1125" s="12" t="n">
        <f aca="false">IF($S$1125,($Q$1125+Assumptions!$B$14*Assumptions!$B$13)/($R$1125+Assumptions!$B$14),IF($R$1125&gt;Assumptions!$B$4,$Q$1125/$R$1125,Assumptions!$B$4))</f>
        <v>60.8165502970195</v>
      </c>
      <c r="U1125" s="12" t="n">
        <f aca="false">IF($B$1125=1,$I$1125,$D$1010*$T$1125)</f>
        <v>30000000</v>
      </c>
      <c r="V1125" s="12" t="n">
        <f aca="false">IF($C$1125=1,$J$1125,$AI$1010*$T$1125)</f>
        <v>300000000</v>
      </c>
      <c r="W1125" s="12" t="n">
        <f aca="false">IF($D$1125=1,$K$1125,$AF$1010*$T$1125)</f>
        <v>105434695.149893</v>
      </c>
      <c r="X1125" s="12" t="n">
        <f aca="false">IF($E$1125=1,$L$1125,$AC$1010*$T$1125)</f>
        <v>60000000</v>
      </c>
      <c r="Y1125" s="12" t="n">
        <f aca="false">IF($F$1125=1,$M$1125,$Z$1010*$T$1125)</f>
        <v>182449650.891058</v>
      </c>
      <c r="Z1125" s="12" t="n">
        <f aca="false">IF($G$1125=1,$N$1125,$W$1010*$T$1125)</f>
        <v>304082751.485097</v>
      </c>
      <c r="AA1125" s="12" t="n">
        <f aca="false">IF($H$1125=1,$O$1125,$T$1010*$T$1125)</f>
        <v>304082751.485097</v>
      </c>
      <c r="AB1125" s="12" t="n">
        <f aca="false">($J$1010+$O$1010)*$T$1125</f>
        <v>17059822.5731302</v>
      </c>
      <c r="AC1125" s="12" t="n">
        <f aca="false">Assumptions!$B$20*$T$1125</f>
        <v>547348952.673175</v>
      </c>
      <c r="AD1125" s="12" t="n">
        <f aca="false">IF($S$1125,Assumptions!$B$14*($T$1125-Assumptions!$B$13),Assumptions!$B$4)</f>
        <v>149541375.742549</v>
      </c>
      <c r="AE1125" s="12" t="n">
        <f aca="false">$U$1125+$V$1125+$W$1125+$X$1125+$Y$1125+$Z$1125+$AA$1125+$AB$1125+$AC$1125+$AD$1125</f>
        <v>2000000000</v>
      </c>
      <c r="AF1125" s="12" t="n">
        <f aca="false">IF(AND(IF($B$1125=1,$U$1125&gt;=INDEX($U$1021:$U$1148,1+$A$1125-Assumptions!$B$77),$U$1125&gt;INDEX($U$1021:$U$1148,1+$A$1125+Assumptions!$B$77)),IF($C$1125=1,$V$1125&gt;=INDEX($V$1021:$V$1148,1+$A$1125-Assumptions!$B$78),$V$1125&gt;INDEX($V$1021:$V$1148,1+$A$1125+Assumptions!$B$78)),IF($D$1125=1,$W$1125&gt;=INDEX($W$1021:$W$1148,1+$A$1125-Assumptions!$B$79),$W$1125&gt;INDEX($W$1021:$W$1148,1+$A$1125+Assumptions!$B$79)),IF($E$1125=1,$X$1125&gt;=INDEX($X$1021:$X$1148,1+$A$1125-Assumptions!$B$80),$X$1125&gt;INDEX($X$1021:$X$1148,1+$A$1125+Assumptions!$B$80)),IF($F$1125=1,$Y$1125&gt;=INDEX($Y$1021:$Y$1148,1+$A$1125-Assumptions!$B$81),$Y$1125&gt;INDEX($Y$1021:$Y$1148,1+$A$1125+Assumptions!$B$81)),IF($G$1125=1,$Z$1125&gt;=INDEX($Z$1021:$Z$1148,1+$A$1125-Assumptions!$B$82),$Z$1125&gt;INDEX($Z$1021:$Z$1148,1+$A$1125+Assumptions!$B$82)),IF($H$1125=1,$AA$1125&gt;=INDEX($AA$1021:$AA$1148,1+$A$1125-Assumptions!$B$83),$AA$1125&gt;INDEX($AA$1021:$AA$1148,1+$A$1125+Assumptions!$B$83))),1,0)</f>
        <v>0</v>
      </c>
    </row>
    <row r="1126" customFormat="false" ht="15" hidden="true" customHeight="false" outlineLevel="0" collapsed="false">
      <c r="A1126" s="6" t="n">
        <f aca="false">ROW()-ROW($A$1021)+Assumptions!$B$4</f>
        <v>105</v>
      </c>
      <c r="B1126" s="12" t="n">
        <f aca="false">MOD(QUOTIENT($A$1126,Assumptions!$B$77),2)</f>
        <v>1</v>
      </c>
      <c r="C1126" s="12" t="n">
        <f aca="false">MOD(QUOTIENT($A$1126,Assumptions!$B$78),2)</f>
        <v>1</v>
      </c>
      <c r="D1126" s="12" t="n">
        <f aca="false">MOD(QUOTIENT($A$1126,Assumptions!$B$79),2)</f>
        <v>0</v>
      </c>
      <c r="E1126" s="12" t="n">
        <f aca="false">MOD(QUOTIENT($A$1126,Assumptions!$B$80),2)</f>
        <v>1</v>
      </c>
      <c r="F1126" s="12" t="n">
        <f aca="false">MOD(QUOTIENT($A$1126,Assumptions!$B$81),2)</f>
        <v>0</v>
      </c>
      <c r="G1126" s="12" t="n">
        <f aca="false">MOD(QUOTIENT($A$1126,Assumptions!$B$82),2)</f>
        <v>0</v>
      </c>
      <c r="H1126" s="12" t="n">
        <f aca="false">MOD(QUOTIENT($A$1126,Assumptions!$B$83),2)</f>
        <v>1</v>
      </c>
      <c r="I1126" s="12" t="n">
        <f aca="false">IF($B$1126=1,MIN(Assumptions!$B$67,MAX(Assumptions!$B$4,Assumptions!$B$26-(Assumptions!$B$4))),Assumptions!$B$4)</f>
        <v>30000000</v>
      </c>
      <c r="J1126" s="12" t="n">
        <f aca="false">IF($C$1126=1,MIN(Assumptions!$B$66,MAX(Assumptions!$B$4,Assumptions!$B$26-($I$1126))),Assumptions!$B$4)</f>
        <v>300000000</v>
      </c>
      <c r="K1126" s="12" t="n">
        <f aca="false">IF($D$1126=1,MIN(Assumptions!$B$61,MAX(Assumptions!$B$4,Assumptions!$B$26-($I$1126+$J$1126))),Assumptions!$B$4)</f>
        <v>0</v>
      </c>
      <c r="L1126" s="12" t="n">
        <f aca="false">IF($E$1126=1,MIN(Assumptions!$B$56,MAX(Assumptions!$B$4,Assumptions!$B$26-($I$1126+$J$1126+$K$1126))),Assumptions!$B$4)</f>
        <v>60000000</v>
      </c>
      <c r="M1126" s="12" t="n">
        <f aca="false">IF($F$1126=1,MIN(Assumptions!$B$51,MAX(Assumptions!$B$4,Assumptions!$B$26-($I$1126+$J$1126+$K$1126+$L$1126))),Assumptions!$B$4)</f>
        <v>0</v>
      </c>
      <c r="N1126" s="12" t="n">
        <f aca="false">IF($G$1126=1,MIN(Assumptions!$B$46,MAX(Assumptions!$B$4,Assumptions!$B$26-($I$1126+$J$1126+$K$1126+$L$1126+$M$1126))),Assumptions!$B$4)</f>
        <v>0</v>
      </c>
      <c r="O1126" s="12" t="n">
        <f aca="false">IF($H$1126=1,MIN(Assumptions!$B$41,MAX(Assumptions!$B$4,Assumptions!$B$26-($I$1126+$J$1126+$K$1126+$L$1126+$M$1126+$N$1126))),Assumptions!$B$4)</f>
        <v>5000000</v>
      </c>
      <c r="P1126" s="12" t="n">
        <f aca="false">$I$1126+$J$1126+$K$1126+$L$1126+$M$1126+$N$1126+$O$1126</f>
        <v>395000000</v>
      </c>
      <c r="Q1126" s="12" t="n">
        <f aca="false">MAX(Assumptions!$B$4,Assumptions!$B$26-$P$1126)</f>
        <v>1605000000</v>
      </c>
      <c r="R1126" s="12" t="n">
        <f aca="false">$J$1010+$O$1010+Assumptions!$B$20+IF($B$1126=0,$D$1010,Assumptions!$B$4)+IF($C$1126=0,$AI$1010,Assumptions!$B$4)+IF($D$1126=0,$AF$1010,Assumptions!$B$4)+IF($E$1126=0,$AC$1010,Assumptions!$B$4)+IF($F$1126=0,$Z$1010,Assumptions!$B$4)+IF($G$1126=0,$W$1010,Assumptions!$B$4)+IF($H$1126=0,$T$1010,Assumptions!$B$4)</f>
        <v>19014164.1892672</v>
      </c>
      <c r="S1126" s="12" t="n">
        <f aca="false">IF($R$1126&gt;Assumptions!$B$4,$Q$1126/$R$1126&gt;Assumptions!$B$13,FALSE())</f>
        <v>1</v>
      </c>
      <c r="T1126" s="12" t="n">
        <f aca="false">IF($S$1126,($Q$1126+Assumptions!$B$14*Assumptions!$B$13)/($R$1126+Assumptions!$B$14),IF($R$1126&gt;Assumptions!$B$4,$Q$1126/$R$1126,Assumptions!$B$4))</f>
        <v>74.7182175360518</v>
      </c>
      <c r="U1126" s="12" t="n">
        <f aca="false">IF($B$1126=1,$I$1126,$D$1010*$T$1126)</f>
        <v>30000000</v>
      </c>
      <c r="V1126" s="12" t="n">
        <f aca="false">IF($C$1126=1,$J$1126,$AI$1010*$T$1126)</f>
        <v>300000000</v>
      </c>
      <c r="W1126" s="12" t="n">
        <f aca="false">IF($D$1126=1,$K$1126,$AF$1010*$T$1126)</f>
        <v>129535339.468984</v>
      </c>
      <c r="X1126" s="12" t="n">
        <f aca="false">IF($E$1126=1,$L$1126,$AC$1010*$T$1126)</f>
        <v>60000000</v>
      </c>
      <c r="Y1126" s="12" t="n">
        <f aca="false">IF($F$1126=1,$M$1126,$Z$1010*$T$1126)</f>
        <v>224154652.608155</v>
      </c>
      <c r="Z1126" s="12" t="n">
        <f aca="false">IF($G$1126=1,$N$1126,$W$1010*$T$1126)</f>
        <v>373591087.680259</v>
      </c>
      <c r="AA1126" s="12" t="n">
        <f aca="false">IF($H$1126=1,$O$1126,$T$1010*$T$1126)</f>
        <v>5000000</v>
      </c>
      <c r="AB1126" s="12" t="n">
        <f aca="false">($J$1010+$O$1010)*$T$1126</f>
        <v>20959418.578006</v>
      </c>
      <c r="AC1126" s="12" t="n">
        <f aca="false">Assumptions!$B$20*$T$1126</f>
        <v>672463957.824466</v>
      </c>
      <c r="AD1126" s="12" t="n">
        <f aca="false">IF($S$1126,Assumptions!$B$14*($T$1126-Assumptions!$B$13),Assumptions!$B$4)</f>
        <v>184295543.840129</v>
      </c>
      <c r="AE1126" s="12" t="n">
        <f aca="false">$U$1126+$V$1126+$W$1126+$X$1126+$Y$1126+$Z$1126+$AA$1126+$AB$1126+$AC$1126+$AD$1126</f>
        <v>2000000000</v>
      </c>
      <c r="AF1126" s="12" t="n">
        <f aca="false">IF(AND(IF($B$1126=1,$U$1126&gt;=INDEX($U$1021:$U$1148,1+$A$1126-Assumptions!$B$77),$U$1126&gt;INDEX($U$1021:$U$1148,1+$A$1126+Assumptions!$B$77)),IF($C$1126=1,$V$1126&gt;=INDEX($V$1021:$V$1148,1+$A$1126-Assumptions!$B$78),$V$1126&gt;INDEX($V$1021:$V$1148,1+$A$1126+Assumptions!$B$78)),IF($D$1126=1,$W$1126&gt;=INDEX($W$1021:$W$1148,1+$A$1126-Assumptions!$B$79),$W$1126&gt;INDEX($W$1021:$W$1148,1+$A$1126+Assumptions!$B$79)),IF($E$1126=1,$X$1126&gt;=INDEX($X$1021:$X$1148,1+$A$1126-Assumptions!$B$80),$X$1126&gt;INDEX($X$1021:$X$1148,1+$A$1126+Assumptions!$B$80)),IF($F$1126=1,$Y$1126&gt;=INDEX($Y$1021:$Y$1148,1+$A$1126-Assumptions!$B$81),$Y$1126&gt;INDEX($Y$1021:$Y$1148,1+$A$1126+Assumptions!$B$81)),IF($G$1126=1,$Z$1126&gt;=INDEX($Z$1021:$Z$1148,1+$A$1126-Assumptions!$B$82),$Z$1126&gt;INDEX($Z$1021:$Z$1148,1+$A$1126+Assumptions!$B$82)),IF($H$1126=1,$AA$1126&gt;=INDEX($AA$1021:$AA$1148,1+$A$1126-Assumptions!$B$83),$AA$1126&gt;INDEX($AA$1021:$AA$1148,1+$A$1126+Assumptions!$B$83))),1,0)</f>
        <v>0</v>
      </c>
    </row>
    <row r="1127" customFormat="false" ht="15" hidden="true" customHeight="false" outlineLevel="0" collapsed="false">
      <c r="A1127" s="6" t="n">
        <f aca="false">ROW()-ROW($A$1021)+Assumptions!$B$4</f>
        <v>106</v>
      </c>
      <c r="B1127" s="12" t="n">
        <f aca="false">MOD(QUOTIENT($A$1127,Assumptions!$B$77),2)</f>
        <v>1</v>
      </c>
      <c r="C1127" s="12" t="n">
        <f aca="false">MOD(QUOTIENT($A$1127,Assumptions!$B$78),2)</f>
        <v>1</v>
      </c>
      <c r="D1127" s="12" t="n">
        <f aca="false">MOD(QUOTIENT($A$1127,Assumptions!$B$79),2)</f>
        <v>0</v>
      </c>
      <c r="E1127" s="12" t="n">
        <f aca="false">MOD(QUOTIENT($A$1127,Assumptions!$B$80),2)</f>
        <v>1</v>
      </c>
      <c r="F1127" s="12" t="n">
        <f aca="false">MOD(QUOTIENT($A$1127,Assumptions!$B$81),2)</f>
        <v>0</v>
      </c>
      <c r="G1127" s="12" t="n">
        <f aca="false">MOD(QUOTIENT($A$1127,Assumptions!$B$82),2)</f>
        <v>1</v>
      </c>
      <c r="H1127" s="12" t="n">
        <f aca="false">MOD(QUOTIENT($A$1127,Assumptions!$B$83),2)</f>
        <v>0</v>
      </c>
      <c r="I1127" s="12" t="n">
        <f aca="false">IF($B$1127=1,MIN(Assumptions!$B$67,MAX(Assumptions!$B$4,Assumptions!$B$26-(Assumptions!$B$4))),Assumptions!$B$4)</f>
        <v>30000000</v>
      </c>
      <c r="J1127" s="12" t="n">
        <f aca="false">IF($C$1127=1,MIN(Assumptions!$B$66,MAX(Assumptions!$B$4,Assumptions!$B$26-($I$1127))),Assumptions!$B$4)</f>
        <v>300000000</v>
      </c>
      <c r="K1127" s="12" t="n">
        <f aca="false">IF($D$1127=1,MIN(Assumptions!$B$61,MAX(Assumptions!$B$4,Assumptions!$B$26-($I$1127+$J$1127))),Assumptions!$B$4)</f>
        <v>0</v>
      </c>
      <c r="L1127" s="12" t="n">
        <f aca="false">IF($E$1127=1,MIN(Assumptions!$B$56,MAX(Assumptions!$B$4,Assumptions!$B$26-($I$1127+$J$1127+$K$1127))),Assumptions!$B$4)</f>
        <v>60000000</v>
      </c>
      <c r="M1127" s="12" t="n">
        <f aca="false">IF($F$1127=1,MIN(Assumptions!$B$51,MAX(Assumptions!$B$4,Assumptions!$B$26-($I$1127+$J$1127+$K$1127+$L$1127))),Assumptions!$B$4)</f>
        <v>0</v>
      </c>
      <c r="N1127" s="12" t="n">
        <f aca="false">IF($G$1127=1,MIN(Assumptions!$B$46,MAX(Assumptions!$B$4,Assumptions!$B$26-($I$1127+$J$1127+$K$1127+$L$1127+$M$1127))),Assumptions!$B$4)</f>
        <v>15000000</v>
      </c>
      <c r="O1127" s="12" t="n">
        <f aca="false">IF($H$1127=1,MIN(Assumptions!$B$41,MAX(Assumptions!$B$4,Assumptions!$B$26-($I$1127+$J$1127+$K$1127+$L$1127+$M$1127+$N$1127))),Assumptions!$B$4)</f>
        <v>0</v>
      </c>
      <c r="P1127" s="12" t="n">
        <f aca="false">$I$1127+$J$1127+$K$1127+$L$1127+$M$1127+$N$1127+$O$1127</f>
        <v>405000000</v>
      </c>
      <c r="Q1127" s="12" t="n">
        <f aca="false">MAX(Assumptions!$B$4,Assumptions!$B$26-$P$1127)</f>
        <v>1595000000</v>
      </c>
      <c r="R1127" s="12" t="n">
        <f aca="false">$J$1010+$O$1010+Assumptions!$B$20+IF($B$1127=0,$D$1010,Assumptions!$B$4)+IF($C$1127=0,$AI$1010,Assumptions!$B$4)+IF($D$1127=0,$AF$1010,Assumptions!$B$4)+IF($E$1127=0,$AC$1010,Assumptions!$B$4)+IF($F$1127=0,$Z$1010,Assumptions!$B$4)+IF($G$1127=0,$W$1010,Assumptions!$B$4)+IF($H$1127=0,$T$1010,Assumptions!$B$4)</f>
        <v>19014164.1892672</v>
      </c>
      <c r="S1127" s="12" t="n">
        <f aca="false">IF($R$1127&gt;Assumptions!$B$4,$Q$1127/$R$1127&gt;Assumptions!$B$13,FALSE())</f>
        <v>1</v>
      </c>
      <c r="T1127" s="12" t="n">
        <f aca="false">IF($S$1127,($Q$1127+Assumptions!$B$14*Assumptions!$B$13)/($R$1127+Assumptions!$B$14),IF($R$1127&gt;Assumptions!$B$4,$Q$1127/$R$1127,Assumptions!$B$4))</f>
        <v>74.2534074736191</v>
      </c>
      <c r="U1127" s="12" t="n">
        <f aca="false">IF($B$1127=1,$I$1127,$D$1010*$T$1127)</f>
        <v>30000000</v>
      </c>
      <c r="V1127" s="12" t="n">
        <f aca="false">IF($C$1127=1,$J$1127,$AI$1010*$T$1127)</f>
        <v>300000000</v>
      </c>
      <c r="W1127" s="12" t="n">
        <f aca="false">IF($D$1127=1,$K$1127,$AF$1010*$T$1127)</f>
        <v>128729520.871977</v>
      </c>
      <c r="X1127" s="12" t="n">
        <f aca="false">IF($E$1127=1,$L$1127,$AC$1010*$T$1127)</f>
        <v>60000000</v>
      </c>
      <c r="Y1127" s="12" t="n">
        <f aca="false">IF($F$1127=1,$M$1127,$Z$1010*$T$1127)</f>
        <v>222760222.420857</v>
      </c>
      <c r="Z1127" s="12" t="n">
        <f aca="false">IF($G$1127=1,$N$1127,$W$1010*$T$1127)</f>
        <v>15000000</v>
      </c>
      <c r="AA1127" s="12" t="n">
        <f aca="false">IF($H$1127=1,$O$1127,$T$1010*$T$1127)</f>
        <v>371267037.368095</v>
      </c>
      <c r="AB1127" s="12" t="n">
        <f aca="false">($J$1010+$O$1010)*$T$1127</f>
        <v>20829033.3924508</v>
      </c>
      <c r="AC1127" s="12" t="n">
        <f aca="false">Assumptions!$B$20*$T$1127</f>
        <v>668280667.262572</v>
      </c>
      <c r="AD1127" s="12" t="n">
        <f aca="false">IF($S$1127,Assumptions!$B$14*($T$1127-Assumptions!$B$13),Assumptions!$B$4)</f>
        <v>183133518.684048</v>
      </c>
      <c r="AE1127" s="12" t="n">
        <f aca="false">$U$1127+$V$1127+$W$1127+$X$1127+$Y$1127+$Z$1127+$AA$1127+$AB$1127+$AC$1127+$AD$1127</f>
        <v>2000000000</v>
      </c>
      <c r="AF1127" s="12" t="n">
        <f aca="false">IF(AND(IF($B$1127=1,$U$1127&gt;=INDEX($U$1021:$U$1148,1+$A$1127-Assumptions!$B$77),$U$1127&gt;INDEX($U$1021:$U$1148,1+$A$1127+Assumptions!$B$77)),IF($C$1127=1,$V$1127&gt;=INDEX($V$1021:$V$1148,1+$A$1127-Assumptions!$B$78),$V$1127&gt;INDEX($V$1021:$V$1148,1+$A$1127+Assumptions!$B$78)),IF($D$1127=1,$W$1127&gt;=INDEX($W$1021:$W$1148,1+$A$1127-Assumptions!$B$79),$W$1127&gt;INDEX($W$1021:$W$1148,1+$A$1127+Assumptions!$B$79)),IF($E$1127=1,$X$1127&gt;=INDEX($X$1021:$X$1148,1+$A$1127-Assumptions!$B$80),$X$1127&gt;INDEX($X$1021:$X$1148,1+$A$1127+Assumptions!$B$80)),IF($F$1127=1,$Y$1127&gt;=INDEX($Y$1021:$Y$1148,1+$A$1127-Assumptions!$B$81),$Y$1127&gt;INDEX($Y$1021:$Y$1148,1+$A$1127+Assumptions!$B$81)),IF($G$1127=1,$Z$1127&gt;=INDEX($Z$1021:$Z$1148,1+$A$1127-Assumptions!$B$82),$Z$1127&gt;INDEX($Z$1021:$Z$1148,1+$A$1127+Assumptions!$B$82)),IF($H$1127=1,$AA$1127&gt;=INDEX($AA$1021:$AA$1148,1+$A$1127-Assumptions!$B$83),$AA$1127&gt;INDEX($AA$1021:$AA$1148,1+$A$1127+Assumptions!$B$83))),1,0)</f>
        <v>0</v>
      </c>
    </row>
    <row r="1128" customFormat="false" ht="15" hidden="true" customHeight="false" outlineLevel="0" collapsed="false">
      <c r="A1128" s="6" t="n">
        <f aca="false">ROW()-ROW($A$1021)+Assumptions!$B$4</f>
        <v>107</v>
      </c>
      <c r="B1128" s="12" t="n">
        <f aca="false">MOD(QUOTIENT($A$1128,Assumptions!$B$77),2)</f>
        <v>1</v>
      </c>
      <c r="C1128" s="12" t="n">
        <f aca="false">MOD(QUOTIENT($A$1128,Assumptions!$B$78),2)</f>
        <v>1</v>
      </c>
      <c r="D1128" s="12" t="n">
        <f aca="false">MOD(QUOTIENT($A$1128,Assumptions!$B$79),2)</f>
        <v>0</v>
      </c>
      <c r="E1128" s="12" t="n">
        <f aca="false">MOD(QUOTIENT($A$1128,Assumptions!$B$80),2)</f>
        <v>1</v>
      </c>
      <c r="F1128" s="12" t="n">
        <f aca="false">MOD(QUOTIENT($A$1128,Assumptions!$B$81),2)</f>
        <v>0</v>
      </c>
      <c r="G1128" s="12" t="n">
        <f aca="false">MOD(QUOTIENT($A$1128,Assumptions!$B$82),2)</f>
        <v>1</v>
      </c>
      <c r="H1128" s="12" t="n">
        <f aca="false">MOD(QUOTIENT($A$1128,Assumptions!$B$83),2)</f>
        <v>1</v>
      </c>
      <c r="I1128" s="12" t="n">
        <f aca="false">IF($B$1128=1,MIN(Assumptions!$B$67,MAX(Assumptions!$B$4,Assumptions!$B$26-(Assumptions!$B$4))),Assumptions!$B$4)</f>
        <v>30000000</v>
      </c>
      <c r="J1128" s="12" t="n">
        <f aca="false">IF($C$1128=1,MIN(Assumptions!$B$66,MAX(Assumptions!$B$4,Assumptions!$B$26-($I$1128))),Assumptions!$B$4)</f>
        <v>300000000</v>
      </c>
      <c r="K1128" s="12" t="n">
        <f aca="false">IF($D$1128=1,MIN(Assumptions!$B$61,MAX(Assumptions!$B$4,Assumptions!$B$26-($I$1128+$J$1128))),Assumptions!$B$4)</f>
        <v>0</v>
      </c>
      <c r="L1128" s="12" t="n">
        <f aca="false">IF($E$1128=1,MIN(Assumptions!$B$56,MAX(Assumptions!$B$4,Assumptions!$B$26-($I$1128+$J$1128+$K$1128))),Assumptions!$B$4)</f>
        <v>60000000</v>
      </c>
      <c r="M1128" s="12" t="n">
        <f aca="false">IF($F$1128=1,MIN(Assumptions!$B$51,MAX(Assumptions!$B$4,Assumptions!$B$26-($I$1128+$J$1128+$K$1128+$L$1128))),Assumptions!$B$4)</f>
        <v>0</v>
      </c>
      <c r="N1128" s="12" t="n">
        <f aca="false">IF($G$1128=1,MIN(Assumptions!$B$46,MAX(Assumptions!$B$4,Assumptions!$B$26-($I$1128+$J$1128+$K$1128+$L$1128+$M$1128))),Assumptions!$B$4)</f>
        <v>15000000</v>
      </c>
      <c r="O1128" s="12" t="n">
        <f aca="false">IF($H$1128=1,MIN(Assumptions!$B$41,MAX(Assumptions!$B$4,Assumptions!$B$26-($I$1128+$J$1128+$K$1128+$L$1128+$M$1128+$N$1128))),Assumptions!$B$4)</f>
        <v>5000000</v>
      </c>
      <c r="P1128" s="12" t="n">
        <f aca="false">$I$1128+$J$1128+$K$1128+$L$1128+$M$1128+$N$1128+$O$1128</f>
        <v>410000000</v>
      </c>
      <c r="Q1128" s="12" t="n">
        <f aca="false">MAX(Assumptions!$B$4,Assumptions!$B$26-$P$1128)</f>
        <v>1590000000</v>
      </c>
      <c r="R1128" s="12" t="n">
        <f aca="false">$J$1010+$O$1010+Assumptions!$B$20+IF($B$1128=0,$D$1010,Assumptions!$B$4)+IF($C$1128=0,$AI$1010,Assumptions!$B$4)+IF($D$1128=0,$AF$1010,Assumptions!$B$4)+IF($E$1128=0,$AC$1010,Assumptions!$B$4)+IF($F$1128=0,$Z$1010,Assumptions!$B$4)+IF($G$1128=0,$W$1010,Assumptions!$B$4)+IF($H$1128=0,$T$1010,Assumptions!$B$4)</f>
        <v>14014164.1892672</v>
      </c>
      <c r="S1128" s="12" t="n">
        <f aca="false">IF($R$1128&gt;Assumptions!$B$4,$Q$1128/$R$1128&gt;Assumptions!$B$13,FALSE())</f>
        <v>1</v>
      </c>
      <c r="T1128" s="12" t="n">
        <f aca="false">IF($S$1128,($Q$1128+Assumptions!$B$14*Assumptions!$B$13)/($R$1128+Assumptions!$B$14),IF($R$1128&gt;Assumptions!$B$4,$Q$1128/$R$1128,Assumptions!$B$4))</f>
        <v>96.4323705243885</v>
      </c>
      <c r="U1128" s="12" t="n">
        <f aca="false">IF($B$1128=1,$I$1128,$D$1010*$T$1128)</f>
        <v>30000000</v>
      </c>
      <c r="V1128" s="12" t="n">
        <f aca="false">IF($C$1128=1,$J$1128,$AI$1010*$T$1128)</f>
        <v>300000000</v>
      </c>
      <c r="W1128" s="12" t="n">
        <f aca="false">IF($D$1128=1,$K$1128,$AF$1010*$T$1128)</f>
        <v>167180110.334517</v>
      </c>
      <c r="X1128" s="12" t="n">
        <f aca="false">IF($E$1128=1,$L$1128,$AC$1010*$T$1128)</f>
        <v>60000000</v>
      </c>
      <c r="Y1128" s="12" t="n">
        <f aca="false">IF($F$1128=1,$M$1128,$Z$1010*$T$1128)</f>
        <v>289297111.573165</v>
      </c>
      <c r="Z1128" s="12" t="n">
        <f aca="false">IF($G$1128=1,$N$1128,$W$1010*$T$1128)</f>
        <v>15000000</v>
      </c>
      <c r="AA1128" s="12" t="n">
        <f aca="false">IF($H$1128=1,$O$1128,$T$1010*$T$1128)</f>
        <v>5000000</v>
      </c>
      <c r="AB1128" s="12" t="n">
        <f aca="false">($J$1010+$O$1010)*$T$1128</f>
        <v>27050517.0618505</v>
      </c>
      <c r="AC1128" s="12" t="n">
        <f aca="false">Assumptions!$B$20*$T$1128</f>
        <v>867891334.719496</v>
      </c>
      <c r="AD1128" s="12" t="n">
        <f aca="false">IF($S$1128,Assumptions!$B$14*($T$1128-Assumptions!$B$13),Assumptions!$B$4)</f>
        <v>238580926.310971</v>
      </c>
      <c r="AE1128" s="12" t="n">
        <f aca="false">$U$1128+$V$1128+$W$1128+$X$1128+$Y$1128+$Z$1128+$AA$1128+$AB$1128+$AC$1128+$AD$1128</f>
        <v>2000000000</v>
      </c>
      <c r="AF1128" s="12" t="n">
        <f aca="false">IF(AND(IF($B$1128=1,$U$1128&gt;=INDEX($U$1021:$U$1148,1+$A$1128-Assumptions!$B$77),$U$1128&gt;INDEX($U$1021:$U$1148,1+$A$1128+Assumptions!$B$77)),IF($C$1128=1,$V$1128&gt;=INDEX($V$1021:$V$1148,1+$A$1128-Assumptions!$B$78),$V$1128&gt;INDEX($V$1021:$V$1148,1+$A$1128+Assumptions!$B$78)),IF($D$1128=1,$W$1128&gt;=INDEX($W$1021:$W$1148,1+$A$1128-Assumptions!$B$79),$W$1128&gt;INDEX($W$1021:$W$1148,1+$A$1128+Assumptions!$B$79)),IF($E$1128=1,$X$1128&gt;=INDEX($X$1021:$X$1148,1+$A$1128-Assumptions!$B$80),$X$1128&gt;INDEX($X$1021:$X$1148,1+$A$1128+Assumptions!$B$80)),IF($F$1128=1,$Y$1128&gt;=INDEX($Y$1021:$Y$1148,1+$A$1128-Assumptions!$B$81),$Y$1128&gt;INDEX($Y$1021:$Y$1148,1+$A$1128+Assumptions!$B$81)),IF($G$1128=1,$Z$1128&gt;=INDEX($Z$1021:$Z$1148,1+$A$1128-Assumptions!$B$82),$Z$1128&gt;INDEX($Z$1021:$Z$1148,1+$A$1128+Assumptions!$B$82)),IF($H$1128=1,$AA$1128&gt;=INDEX($AA$1021:$AA$1148,1+$A$1128-Assumptions!$B$83),$AA$1128&gt;INDEX($AA$1021:$AA$1148,1+$A$1128+Assumptions!$B$83))),1,0)</f>
        <v>0</v>
      </c>
    </row>
    <row r="1129" customFormat="false" ht="15" hidden="true" customHeight="false" outlineLevel="0" collapsed="false">
      <c r="A1129" s="6" t="n">
        <f aca="false">ROW()-ROW($A$1021)+Assumptions!$B$4</f>
        <v>108</v>
      </c>
      <c r="B1129" s="12" t="n">
        <f aca="false">MOD(QUOTIENT($A$1129,Assumptions!$B$77),2)</f>
        <v>1</v>
      </c>
      <c r="C1129" s="12" t="n">
        <f aca="false">MOD(QUOTIENT($A$1129,Assumptions!$B$78),2)</f>
        <v>1</v>
      </c>
      <c r="D1129" s="12" t="n">
        <f aca="false">MOD(QUOTIENT($A$1129,Assumptions!$B$79),2)</f>
        <v>0</v>
      </c>
      <c r="E1129" s="12" t="n">
        <f aca="false">MOD(QUOTIENT($A$1129,Assumptions!$B$80),2)</f>
        <v>1</v>
      </c>
      <c r="F1129" s="12" t="n">
        <f aca="false">MOD(QUOTIENT($A$1129,Assumptions!$B$81),2)</f>
        <v>1</v>
      </c>
      <c r="G1129" s="12" t="n">
        <f aca="false">MOD(QUOTIENT($A$1129,Assumptions!$B$82),2)</f>
        <v>0</v>
      </c>
      <c r="H1129" s="12" t="n">
        <f aca="false">MOD(QUOTIENT($A$1129,Assumptions!$B$83),2)</f>
        <v>0</v>
      </c>
      <c r="I1129" s="12" t="n">
        <f aca="false">IF($B$1129=1,MIN(Assumptions!$B$67,MAX(Assumptions!$B$4,Assumptions!$B$26-(Assumptions!$B$4))),Assumptions!$B$4)</f>
        <v>30000000</v>
      </c>
      <c r="J1129" s="12" t="n">
        <f aca="false">IF($C$1129=1,MIN(Assumptions!$B$66,MAX(Assumptions!$B$4,Assumptions!$B$26-($I$1129))),Assumptions!$B$4)</f>
        <v>300000000</v>
      </c>
      <c r="K1129" s="12" t="n">
        <f aca="false">IF($D$1129=1,MIN(Assumptions!$B$61,MAX(Assumptions!$B$4,Assumptions!$B$26-($I$1129+$J$1129))),Assumptions!$B$4)</f>
        <v>0</v>
      </c>
      <c r="L1129" s="12" t="n">
        <f aca="false">IF($E$1129=1,MIN(Assumptions!$B$56,MAX(Assumptions!$B$4,Assumptions!$B$26-($I$1129+$J$1129+$K$1129))),Assumptions!$B$4)</f>
        <v>60000000</v>
      </c>
      <c r="M1129" s="12" t="n">
        <f aca="false">IF($F$1129=1,MIN(Assumptions!$B$51,MAX(Assumptions!$B$4,Assumptions!$B$26-($I$1129+$J$1129+$K$1129+$L$1129))),Assumptions!$B$4)</f>
        <v>30000000</v>
      </c>
      <c r="N1129" s="12" t="n">
        <f aca="false">IF($G$1129=1,MIN(Assumptions!$B$46,MAX(Assumptions!$B$4,Assumptions!$B$26-($I$1129+$J$1129+$K$1129+$L$1129+$M$1129))),Assumptions!$B$4)</f>
        <v>0</v>
      </c>
      <c r="O1129" s="12" t="n">
        <f aca="false">IF($H$1129=1,MIN(Assumptions!$B$41,MAX(Assumptions!$B$4,Assumptions!$B$26-($I$1129+$J$1129+$K$1129+$L$1129+$M$1129+$N$1129))),Assumptions!$B$4)</f>
        <v>0</v>
      </c>
      <c r="P1129" s="12" t="n">
        <f aca="false">$I$1129+$J$1129+$K$1129+$L$1129+$M$1129+$N$1129+$O$1129</f>
        <v>420000000</v>
      </c>
      <c r="Q1129" s="12" t="n">
        <f aca="false">MAX(Assumptions!$B$4,Assumptions!$B$26-$P$1129)</f>
        <v>1580000000</v>
      </c>
      <c r="R1129" s="12" t="n">
        <f aca="false">$J$1010+$O$1010+Assumptions!$B$20+IF($B$1129=0,$D$1010,Assumptions!$B$4)+IF($C$1129=0,$AI$1010,Assumptions!$B$4)+IF($D$1129=0,$AF$1010,Assumptions!$B$4)+IF($E$1129=0,$AC$1010,Assumptions!$B$4)+IF($F$1129=0,$Z$1010,Assumptions!$B$4)+IF($G$1129=0,$W$1010,Assumptions!$B$4)+IF($H$1129=0,$T$1010,Assumptions!$B$4)</f>
        <v>21014164.1892672</v>
      </c>
      <c r="S1129" s="12" t="n">
        <f aca="false">IF($R$1129&gt;Assumptions!$B$4,$Q$1129/$R$1129&gt;Assumptions!$B$13,FALSE())</f>
        <v>1</v>
      </c>
      <c r="T1129" s="12" t="n">
        <f aca="false">IF($S$1129,($Q$1129+Assumptions!$B$14*Assumptions!$B$13)/($R$1129+Assumptions!$B$14),IF($R$1129&gt;Assumptions!$B$4,$Q$1129/$R$1129,Assumptions!$B$4))</f>
        <v>67.2998617880842</v>
      </c>
      <c r="U1129" s="12" t="n">
        <f aca="false">IF($B$1129=1,$I$1129,$D$1010*$T$1129)</f>
        <v>30000000</v>
      </c>
      <c r="V1129" s="12" t="n">
        <f aca="false">IF($C$1129=1,$J$1129,$AI$1010*$T$1129)</f>
        <v>300000000</v>
      </c>
      <c r="W1129" s="12" t="n">
        <f aca="false">IF($D$1129=1,$K$1129,$AF$1010*$T$1129)</f>
        <v>116674496.935488</v>
      </c>
      <c r="X1129" s="12" t="n">
        <f aca="false">IF($E$1129=1,$L$1129,$AC$1010*$T$1129)</f>
        <v>60000000</v>
      </c>
      <c r="Y1129" s="12" t="n">
        <f aca="false">IF($F$1129=1,$M$1129,$Z$1010*$T$1129)</f>
        <v>30000000</v>
      </c>
      <c r="Z1129" s="12" t="n">
        <f aca="false">IF($G$1129=1,$N$1129,$W$1010*$T$1129)</f>
        <v>336499308.940421</v>
      </c>
      <c r="AA1129" s="12" t="n">
        <f aca="false">IF($H$1129=1,$O$1129,$T$1010*$T$1129)</f>
        <v>336499308.940421</v>
      </c>
      <c r="AB1129" s="12" t="n">
        <f aca="false">($J$1010+$O$1010)*$T$1129</f>
        <v>18878474.6207015</v>
      </c>
      <c r="AC1129" s="12" t="n">
        <f aca="false">Assumptions!$B$20*$T$1129</f>
        <v>605698756.092758</v>
      </c>
      <c r="AD1129" s="12" t="n">
        <f aca="false">IF($S$1129,Assumptions!$B$14*($T$1129-Assumptions!$B$13),Assumptions!$B$4)</f>
        <v>165749654.47021</v>
      </c>
      <c r="AE1129" s="12" t="n">
        <f aca="false">$U$1129+$V$1129+$W$1129+$X$1129+$Y$1129+$Z$1129+$AA$1129+$AB$1129+$AC$1129+$AD$1129</f>
        <v>2000000000</v>
      </c>
      <c r="AF1129" s="12" t="n">
        <f aca="false">IF(AND(IF($B$1129=1,$U$1129&gt;=INDEX($U$1021:$U$1148,1+$A$1129-Assumptions!$B$77),$U$1129&gt;INDEX($U$1021:$U$1148,1+$A$1129+Assumptions!$B$77)),IF($C$1129=1,$V$1129&gt;=INDEX($V$1021:$V$1148,1+$A$1129-Assumptions!$B$78),$V$1129&gt;INDEX($V$1021:$V$1148,1+$A$1129+Assumptions!$B$78)),IF($D$1129=1,$W$1129&gt;=INDEX($W$1021:$W$1148,1+$A$1129-Assumptions!$B$79),$W$1129&gt;INDEX($W$1021:$W$1148,1+$A$1129+Assumptions!$B$79)),IF($E$1129=1,$X$1129&gt;=INDEX($X$1021:$X$1148,1+$A$1129-Assumptions!$B$80),$X$1129&gt;INDEX($X$1021:$X$1148,1+$A$1129+Assumptions!$B$80)),IF($F$1129=1,$Y$1129&gt;=INDEX($Y$1021:$Y$1148,1+$A$1129-Assumptions!$B$81),$Y$1129&gt;INDEX($Y$1021:$Y$1148,1+$A$1129+Assumptions!$B$81)),IF($G$1129=1,$Z$1129&gt;=INDEX($Z$1021:$Z$1148,1+$A$1129-Assumptions!$B$82),$Z$1129&gt;INDEX($Z$1021:$Z$1148,1+$A$1129+Assumptions!$B$82)),IF($H$1129=1,$AA$1129&gt;=INDEX($AA$1021:$AA$1148,1+$A$1129-Assumptions!$B$83),$AA$1129&gt;INDEX($AA$1021:$AA$1148,1+$A$1129+Assumptions!$B$83))),1,0)</f>
        <v>0</v>
      </c>
    </row>
    <row r="1130" customFormat="false" ht="15" hidden="true" customHeight="false" outlineLevel="0" collapsed="false">
      <c r="A1130" s="6" t="n">
        <f aca="false">ROW()-ROW($A$1021)+Assumptions!$B$4</f>
        <v>109</v>
      </c>
      <c r="B1130" s="12" t="n">
        <f aca="false">MOD(QUOTIENT($A$1130,Assumptions!$B$77),2)</f>
        <v>1</v>
      </c>
      <c r="C1130" s="12" t="n">
        <f aca="false">MOD(QUOTIENT($A$1130,Assumptions!$B$78),2)</f>
        <v>1</v>
      </c>
      <c r="D1130" s="12" t="n">
        <f aca="false">MOD(QUOTIENT($A$1130,Assumptions!$B$79),2)</f>
        <v>0</v>
      </c>
      <c r="E1130" s="12" t="n">
        <f aca="false">MOD(QUOTIENT($A$1130,Assumptions!$B$80),2)</f>
        <v>1</v>
      </c>
      <c r="F1130" s="12" t="n">
        <f aca="false">MOD(QUOTIENT($A$1130,Assumptions!$B$81),2)</f>
        <v>1</v>
      </c>
      <c r="G1130" s="12" t="n">
        <f aca="false">MOD(QUOTIENT($A$1130,Assumptions!$B$82),2)</f>
        <v>0</v>
      </c>
      <c r="H1130" s="12" t="n">
        <f aca="false">MOD(QUOTIENT($A$1130,Assumptions!$B$83),2)</f>
        <v>1</v>
      </c>
      <c r="I1130" s="12" t="n">
        <f aca="false">IF($B$1130=1,MIN(Assumptions!$B$67,MAX(Assumptions!$B$4,Assumptions!$B$26-(Assumptions!$B$4))),Assumptions!$B$4)</f>
        <v>30000000</v>
      </c>
      <c r="J1130" s="12" t="n">
        <f aca="false">IF($C$1130=1,MIN(Assumptions!$B$66,MAX(Assumptions!$B$4,Assumptions!$B$26-($I$1130))),Assumptions!$B$4)</f>
        <v>300000000</v>
      </c>
      <c r="K1130" s="12" t="n">
        <f aca="false">IF($D$1130=1,MIN(Assumptions!$B$61,MAX(Assumptions!$B$4,Assumptions!$B$26-($I$1130+$J$1130))),Assumptions!$B$4)</f>
        <v>0</v>
      </c>
      <c r="L1130" s="12" t="n">
        <f aca="false">IF($E$1130=1,MIN(Assumptions!$B$56,MAX(Assumptions!$B$4,Assumptions!$B$26-($I$1130+$J$1130+$K$1130))),Assumptions!$B$4)</f>
        <v>60000000</v>
      </c>
      <c r="M1130" s="12" t="n">
        <f aca="false">IF($F$1130=1,MIN(Assumptions!$B$51,MAX(Assumptions!$B$4,Assumptions!$B$26-($I$1130+$J$1130+$K$1130+$L$1130))),Assumptions!$B$4)</f>
        <v>30000000</v>
      </c>
      <c r="N1130" s="12" t="n">
        <f aca="false">IF($G$1130=1,MIN(Assumptions!$B$46,MAX(Assumptions!$B$4,Assumptions!$B$26-($I$1130+$J$1130+$K$1130+$L$1130+$M$1130))),Assumptions!$B$4)</f>
        <v>0</v>
      </c>
      <c r="O1130" s="12" t="n">
        <f aca="false">IF($H$1130=1,MIN(Assumptions!$B$41,MAX(Assumptions!$B$4,Assumptions!$B$26-($I$1130+$J$1130+$K$1130+$L$1130+$M$1130+$N$1130))),Assumptions!$B$4)</f>
        <v>5000000</v>
      </c>
      <c r="P1130" s="12" t="n">
        <f aca="false">$I$1130+$J$1130+$K$1130+$L$1130+$M$1130+$N$1130+$O$1130</f>
        <v>425000000</v>
      </c>
      <c r="Q1130" s="12" t="n">
        <f aca="false">MAX(Assumptions!$B$4,Assumptions!$B$26-$P$1130)</f>
        <v>1575000000</v>
      </c>
      <c r="R1130" s="12" t="n">
        <f aca="false">$J$1010+$O$1010+Assumptions!$B$20+IF($B$1130=0,$D$1010,Assumptions!$B$4)+IF($C$1130=0,$AI$1010,Assumptions!$B$4)+IF($D$1130=0,$AF$1010,Assumptions!$B$4)+IF($E$1130=0,$AC$1010,Assumptions!$B$4)+IF($F$1130=0,$Z$1010,Assumptions!$B$4)+IF($G$1130=0,$W$1010,Assumptions!$B$4)+IF($H$1130=0,$T$1010,Assumptions!$B$4)</f>
        <v>16014164.1892672</v>
      </c>
      <c r="S1130" s="12" t="n">
        <f aca="false">IF($R$1130&gt;Assumptions!$B$4,$Q$1130/$R$1130&gt;Assumptions!$B$13,FALSE())</f>
        <v>1</v>
      </c>
      <c r="T1130" s="12" t="n">
        <f aca="false">IF($S$1130,($Q$1130+Assumptions!$B$14*Assumptions!$B$13)/($R$1130+Assumptions!$B$14),IF($R$1130&gt;Assumptions!$B$4,$Q$1130/$R$1130,Assumptions!$B$4))</f>
        <v>85.2050345818198</v>
      </c>
      <c r="U1130" s="12" t="n">
        <f aca="false">IF($B$1130=1,$I$1130,$D$1010*$T$1130)</f>
        <v>30000000</v>
      </c>
      <c r="V1130" s="12" t="n">
        <f aca="false">IF($C$1130=1,$J$1130,$AI$1010*$T$1130)</f>
        <v>300000000</v>
      </c>
      <c r="W1130" s="12" t="n">
        <f aca="false">IF($D$1130=1,$K$1130,$AF$1010*$T$1130)</f>
        <v>147715824.105375</v>
      </c>
      <c r="X1130" s="12" t="n">
        <f aca="false">IF($E$1130=1,$L$1130,$AC$1010*$T$1130)</f>
        <v>60000000</v>
      </c>
      <c r="Y1130" s="12" t="n">
        <f aca="false">IF($F$1130=1,$M$1130,$Z$1010*$T$1130)</f>
        <v>30000000</v>
      </c>
      <c r="Z1130" s="12" t="n">
        <f aca="false">IF($G$1130=1,$N$1130,$W$1010*$T$1130)</f>
        <v>426025172.909099</v>
      </c>
      <c r="AA1130" s="12" t="n">
        <f aca="false">IF($H$1130=1,$O$1130,$T$1010*$T$1130)</f>
        <v>5000000</v>
      </c>
      <c r="AB1130" s="12" t="n">
        <f aca="false">($J$1010+$O$1010)*$T$1130</f>
        <v>23901105.2945978</v>
      </c>
      <c r="AC1130" s="12" t="n">
        <f aca="false">Assumptions!$B$20*$T$1130</f>
        <v>766845311.236378</v>
      </c>
      <c r="AD1130" s="12" t="n">
        <f aca="false">IF($S$1130,Assumptions!$B$14*($T$1130-Assumptions!$B$13),Assumptions!$B$4)</f>
        <v>210512586.45455</v>
      </c>
      <c r="AE1130" s="12" t="n">
        <f aca="false">$U$1130+$V$1130+$W$1130+$X$1130+$Y$1130+$Z$1130+$AA$1130+$AB$1130+$AC$1130+$AD$1130</f>
        <v>2000000000</v>
      </c>
      <c r="AF1130" s="12" t="n">
        <f aca="false">IF(AND(IF($B$1130=1,$U$1130&gt;=INDEX($U$1021:$U$1148,1+$A$1130-Assumptions!$B$77),$U$1130&gt;INDEX($U$1021:$U$1148,1+$A$1130+Assumptions!$B$77)),IF($C$1130=1,$V$1130&gt;=INDEX($V$1021:$V$1148,1+$A$1130-Assumptions!$B$78),$V$1130&gt;INDEX($V$1021:$V$1148,1+$A$1130+Assumptions!$B$78)),IF($D$1130=1,$W$1130&gt;=INDEX($W$1021:$W$1148,1+$A$1130-Assumptions!$B$79),$W$1130&gt;INDEX($W$1021:$W$1148,1+$A$1130+Assumptions!$B$79)),IF($E$1130=1,$X$1130&gt;=INDEX($X$1021:$X$1148,1+$A$1130-Assumptions!$B$80),$X$1130&gt;INDEX($X$1021:$X$1148,1+$A$1130+Assumptions!$B$80)),IF($F$1130=1,$Y$1130&gt;=INDEX($Y$1021:$Y$1148,1+$A$1130-Assumptions!$B$81),$Y$1130&gt;INDEX($Y$1021:$Y$1148,1+$A$1130+Assumptions!$B$81)),IF($G$1130=1,$Z$1130&gt;=INDEX($Z$1021:$Z$1148,1+$A$1130-Assumptions!$B$82),$Z$1130&gt;INDEX($Z$1021:$Z$1148,1+$A$1130+Assumptions!$B$82)),IF($H$1130=1,$AA$1130&gt;=INDEX($AA$1021:$AA$1148,1+$A$1130-Assumptions!$B$83),$AA$1130&gt;INDEX($AA$1021:$AA$1148,1+$A$1130+Assumptions!$B$83))),1,0)</f>
        <v>0</v>
      </c>
    </row>
    <row r="1131" customFormat="false" ht="15" hidden="true" customHeight="false" outlineLevel="0" collapsed="false">
      <c r="A1131" s="6" t="n">
        <f aca="false">ROW()-ROW($A$1021)+Assumptions!$B$4</f>
        <v>110</v>
      </c>
      <c r="B1131" s="12" t="n">
        <f aca="false">MOD(QUOTIENT($A$1131,Assumptions!$B$77),2)</f>
        <v>1</v>
      </c>
      <c r="C1131" s="12" t="n">
        <f aca="false">MOD(QUOTIENT($A$1131,Assumptions!$B$78),2)</f>
        <v>1</v>
      </c>
      <c r="D1131" s="12" t="n">
        <f aca="false">MOD(QUOTIENT($A$1131,Assumptions!$B$79),2)</f>
        <v>0</v>
      </c>
      <c r="E1131" s="12" t="n">
        <f aca="false">MOD(QUOTIENT($A$1131,Assumptions!$B$80),2)</f>
        <v>1</v>
      </c>
      <c r="F1131" s="12" t="n">
        <f aca="false">MOD(QUOTIENT($A$1131,Assumptions!$B$81),2)</f>
        <v>1</v>
      </c>
      <c r="G1131" s="12" t="n">
        <f aca="false">MOD(QUOTIENT($A$1131,Assumptions!$B$82),2)</f>
        <v>1</v>
      </c>
      <c r="H1131" s="12" t="n">
        <f aca="false">MOD(QUOTIENT($A$1131,Assumptions!$B$83),2)</f>
        <v>0</v>
      </c>
      <c r="I1131" s="12" t="n">
        <f aca="false">IF($B$1131=1,MIN(Assumptions!$B$67,MAX(Assumptions!$B$4,Assumptions!$B$26-(Assumptions!$B$4))),Assumptions!$B$4)</f>
        <v>30000000</v>
      </c>
      <c r="J1131" s="12" t="n">
        <f aca="false">IF($C$1131=1,MIN(Assumptions!$B$66,MAX(Assumptions!$B$4,Assumptions!$B$26-($I$1131))),Assumptions!$B$4)</f>
        <v>300000000</v>
      </c>
      <c r="K1131" s="12" t="n">
        <f aca="false">IF($D$1131=1,MIN(Assumptions!$B$61,MAX(Assumptions!$B$4,Assumptions!$B$26-($I$1131+$J$1131))),Assumptions!$B$4)</f>
        <v>0</v>
      </c>
      <c r="L1131" s="12" t="n">
        <f aca="false">IF($E$1131=1,MIN(Assumptions!$B$56,MAX(Assumptions!$B$4,Assumptions!$B$26-($I$1131+$J$1131+$K$1131))),Assumptions!$B$4)</f>
        <v>60000000</v>
      </c>
      <c r="M1131" s="12" t="n">
        <f aca="false">IF($F$1131=1,MIN(Assumptions!$B$51,MAX(Assumptions!$B$4,Assumptions!$B$26-($I$1131+$J$1131+$K$1131+$L$1131))),Assumptions!$B$4)</f>
        <v>30000000</v>
      </c>
      <c r="N1131" s="12" t="n">
        <f aca="false">IF($G$1131=1,MIN(Assumptions!$B$46,MAX(Assumptions!$B$4,Assumptions!$B$26-($I$1131+$J$1131+$K$1131+$L$1131+$M$1131))),Assumptions!$B$4)</f>
        <v>15000000</v>
      </c>
      <c r="O1131" s="12" t="n">
        <f aca="false">IF($H$1131=1,MIN(Assumptions!$B$41,MAX(Assumptions!$B$4,Assumptions!$B$26-($I$1131+$J$1131+$K$1131+$L$1131+$M$1131+$N$1131))),Assumptions!$B$4)</f>
        <v>0</v>
      </c>
      <c r="P1131" s="12" t="n">
        <f aca="false">$I$1131+$J$1131+$K$1131+$L$1131+$M$1131+$N$1131+$O$1131</f>
        <v>435000000</v>
      </c>
      <c r="Q1131" s="12" t="n">
        <f aca="false">MAX(Assumptions!$B$4,Assumptions!$B$26-$P$1131)</f>
        <v>1565000000</v>
      </c>
      <c r="R1131" s="12" t="n">
        <f aca="false">$J$1010+$O$1010+Assumptions!$B$20+IF($B$1131=0,$D$1010,Assumptions!$B$4)+IF($C$1131=0,$AI$1010,Assumptions!$B$4)+IF($D$1131=0,$AF$1010,Assumptions!$B$4)+IF($E$1131=0,$AC$1010,Assumptions!$B$4)+IF($F$1131=0,$Z$1010,Assumptions!$B$4)+IF($G$1131=0,$W$1010,Assumptions!$B$4)+IF($H$1131=0,$T$1010,Assumptions!$B$4)</f>
        <v>16014164.1892672</v>
      </c>
      <c r="S1131" s="12" t="n">
        <f aca="false">IF($R$1131&gt;Assumptions!$B$4,$Q$1131/$R$1131&gt;Assumptions!$B$13,FALSE())</f>
        <v>1</v>
      </c>
      <c r="T1131" s="12" t="n">
        <f aca="false">IF($S$1131,($Q$1131+Assumptions!$B$14*Assumptions!$B$13)/($R$1131+Assumptions!$B$14),IF($R$1131&gt;Assumptions!$B$4,$Q$1131/$R$1131,Assumptions!$B$4))</f>
        <v>84.6649075797164</v>
      </c>
      <c r="U1131" s="12" t="n">
        <f aca="false">IF($B$1131=1,$I$1131,$D$1010*$T$1131)</f>
        <v>30000000</v>
      </c>
      <c r="V1131" s="12" t="n">
        <f aca="false">IF($C$1131=1,$J$1131,$AI$1010*$T$1131)</f>
        <v>300000000</v>
      </c>
      <c r="W1131" s="12" t="n">
        <f aca="false">IF($D$1131=1,$K$1131,$AF$1010*$T$1131)</f>
        <v>146779432.193455</v>
      </c>
      <c r="X1131" s="12" t="n">
        <f aca="false">IF($E$1131=1,$L$1131,$AC$1010*$T$1131)</f>
        <v>60000000</v>
      </c>
      <c r="Y1131" s="12" t="n">
        <f aca="false">IF($F$1131=1,$M$1131,$Z$1010*$T$1131)</f>
        <v>30000000</v>
      </c>
      <c r="Z1131" s="12" t="n">
        <f aca="false">IF($G$1131=1,$N$1131,$W$1010*$T$1131)</f>
        <v>15000000</v>
      </c>
      <c r="AA1131" s="12" t="n">
        <f aca="false">IF($H$1131=1,$O$1131,$T$1010*$T$1131)</f>
        <v>423324537.898582</v>
      </c>
      <c r="AB1131" s="12" t="n">
        <f aca="false">($J$1010+$O$1010)*$T$1131</f>
        <v>23749592.7412248</v>
      </c>
      <c r="AC1131" s="12" t="n">
        <f aca="false">Assumptions!$B$20*$T$1131</f>
        <v>761984168.217447</v>
      </c>
      <c r="AD1131" s="12" t="n">
        <f aca="false">IF($S$1131,Assumptions!$B$14*($T$1131-Assumptions!$B$13),Assumptions!$B$4)</f>
        <v>209162268.949291</v>
      </c>
      <c r="AE1131" s="12" t="n">
        <f aca="false">$U$1131+$V$1131+$W$1131+$X$1131+$Y$1131+$Z$1131+$AA$1131+$AB$1131+$AC$1131+$AD$1131</f>
        <v>2000000000</v>
      </c>
      <c r="AF1131" s="12" t="n">
        <f aca="false">IF(AND(IF($B$1131=1,$U$1131&gt;=INDEX($U$1021:$U$1148,1+$A$1131-Assumptions!$B$77),$U$1131&gt;INDEX($U$1021:$U$1148,1+$A$1131+Assumptions!$B$77)),IF($C$1131=1,$V$1131&gt;=INDEX($V$1021:$V$1148,1+$A$1131-Assumptions!$B$78),$V$1131&gt;INDEX($V$1021:$V$1148,1+$A$1131+Assumptions!$B$78)),IF($D$1131=1,$W$1131&gt;=INDEX($W$1021:$W$1148,1+$A$1131-Assumptions!$B$79),$W$1131&gt;INDEX($W$1021:$W$1148,1+$A$1131+Assumptions!$B$79)),IF($E$1131=1,$X$1131&gt;=INDEX($X$1021:$X$1148,1+$A$1131-Assumptions!$B$80),$X$1131&gt;INDEX($X$1021:$X$1148,1+$A$1131+Assumptions!$B$80)),IF($F$1131=1,$Y$1131&gt;=INDEX($Y$1021:$Y$1148,1+$A$1131-Assumptions!$B$81),$Y$1131&gt;INDEX($Y$1021:$Y$1148,1+$A$1131+Assumptions!$B$81)),IF($G$1131=1,$Z$1131&gt;=INDEX($Z$1021:$Z$1148,1+$A$1131-Assumptions!$B$82),$Z$1131&gt;INDEX($Z$1021:$Z$1148,1+$A$1131+Assumptions!$B$82)),IF($H$1131=1,$AA$1131&gt;=INDEX($AA$1021:$AA$1148,1+$A$1131-Assumptions!$B$83),$AA$1131&gt;INDEX($AA$1021:$AA$1148,1+$A$1131+Assumptions!$B$83))),1,0)</f>
        <v>0</v>
      </c>
    </row>
    <row r="1132" customFormat="false" ht="15" hidden="true" customHeight="false" outlineLevel="0" collapsed="false">
      <c r="A1132" s="6" t="n">
        <f aca="false">ROW()-ROW($A$1021)+Assumptions!$B$4</f>
        <v>111</v>
      </c>
      <c r="B1132" s="12" t="n">
        <f aca="false">MOD(QUOTIENT($A$1132,Assumptions!$B$77),2)</f>
        <v>1</v>
      </c>
      <c r="C1132" s="12" t="n">
        <f aca="false">MOD(QUOTIENT($A$1132,Assumptions!$B$78),2)</f>
        <v>1</v>
      </c>
      <c r="D1132" s="12" t="n">
        <f aca="false">MOD(QUOTIENT($A$1132,Assumptions!$B$79),2)</f>
        <v>0</v>
      </c>
      <c r="E1132" s="12" t="n">
        <f aca="false">MOD(QUOTIENT($A$1132,Assumptions!$B$80),2)</f>
        <v>1</v>
      </c>
      <c r="F1132" s="12" t="n">
        <f aca="false">MOD(QUOTIENT($A$1132,Assumptions!$B$81),2)</f>
        <v>1</v>
      </c>
      <c r="G1132" s="12" t="n">
        <f aca="false">MOD(QUOTIENT($A$1132,Assumptions!$B$82),2)</f>
        <v>1</v>
      </c>
      <c r="H1132" s="12" t="n">
        <f aca="false">MOD(QUOTIENT($A$1132,Assumptions!$B$83),2)</f>
        <v>1</v>
      </c>
      <c r="I1132" s="12" t="n">
        <f aca="false">IF($B$1132=1,MIN(Assumptions!$B$67,MAX(Assumptions!$B$4,Assumptions!$B$26-(Assumptions!$B$4))),Assumptions!$B$4)</f>
        <v>30000000</v>
      </c>
      <c r="J1132" s="12" t="n">
        <f aca="false">IF($C$1132=1,MIN(Assumptions!$B$66,MAX(Assumptions!$B$4,Assumptions!$B$26-($I$1132))),Assumptions!$B$4)</f>
        <v>300000000</v>
      </c>
      <c r="K1132" s="12" t="n">
        <f aca="false">IF($D$1132=1,MIN(Assumptions!$B$61,MAX(Assumptions!$B$4,Assumptions!$B$26-($I$1132+$J$1132))),Assumptions!$B$4)</f>
        <v>0</v>
      </c>
      <c r="L1132" s="12" t="n">
        <f aca="false">IF($E$1132=1,MIN(Assumptions!$B$56,MAX(Assumptions!$B$4,Assumptions!$B$26-($I$1132+$J$1132+$K$1132))),Assumptions!$B$4)</f>
        <v>60000000</v>
      </c>
      <c r="M1132" s="12" t="n">
        <f aca="false">IF($F$1132=1,MIN(Assumptions!$B$51,MAX(Assumptions!$B$4,Assumptions!$B$26-($I$1132+$J$1132+$K$1132+$L$1132))),Assumptions!$B$4)</f>
        <v>30000000</v>
      </c>
      <c r="N1132" s="12" t="n">
        <f aca="false">IF($G$1132=1,MIN(Assumptions!$B$46,MAX(Assumptions!$B$4,Assumptions!$B$26-($I$1132+$J$1132+$K$1132+$L$1132+$M$1132))),Assumptions!$B$4)</f>
        <v>15000000</v>
      </c>
      <c r="O1132" s="12" t="n">
        <f aca="false">IF($H$1132=1,MIN(Assumptions!$B$41,MAX(Assumptions!$B$4,Assumptions!$B$26-($I$1132+$J$1132+$K$1132+$L$1132+$M$1132+$N$1132))),Assumptions!$B$4)</f>
        <v>5000000</v>
      </c>
      <c r="P1132" s="12" t="n">
        <f aca="false">$I$1132+$J$1132+$K$1132+$L$1132+$M$1132+$N$1132+$O$1132</f>
        <v>440000000</v>
      </c>
      <c r="Q1132" s="12" t="n">
        <f aca="false">MAX(Assumptions!$B$4,Assumptions!$B$26-$P$1132)</f>
        <v>1560000000</v>
      </c>
      <c r="R1132" s="12" t="n">
        <f aca="false">$J$1010+$O$1010+Assumptions!$B$20+IF($B$1132=0,$D$1010,Assumptions!$B$4)+IF($C$1132=0,$AI$1010,Assumptions!$B$4)+IF($D$1132=0,$AF$1010,Assumptions!$B$4)+IF($E$1132=0,$AC$1010,Assumptions!$B$4)+IF($F$1132=0,$Z$1010,Assumptions!$B$4)+IF($G$1132=0,$W$1010,Assumptions!$B$4)+IF($H$1132=0,$T$1010,Assumptions!$B$4)</f>
        <v>11014164.1892672</v>
      </c>
      <c r="S1132" s="12" t="n">
        <f aca="false">IF($R$1132&gt;Assumptions!$B$4,$Q$1132/$R$1132&gt;Assumptions!$B$13,FALSE())</f>
        <v>1</v>
      </c>
      <c r="T1132" s="12" t="n">
        <f aca="false">IF($S$1132,($Q$1132+Assumptions!$B$14*Assumptions!$B$13)/($R$1132+Assumptions!$B$14),IF($R$1132&gt;Assumptions!$B$4,$Q$1132/$R$1132,Assumptions!$B$4))</f>
        <v>115.619432923637</v>
      </c>
      <c r="U1132" s="12" t="n">
        <f aca="false">IF($B$1132=1,$I$1132,$D$1010*$T$1132)</f>
        <v>30000000</v>
      </c>
      <c r="V1132" s="12" t="n">
        <f aca="false">IF($C$1132=1,$J$1132,$AI$1010*$T$1132)</f>
        <v>300000000</v>
      </c>
      <c r="W1132" s="12" t="n">
        <f aca="false">IF($D$1132=1,$K$1132,$AF$1010*$T$1132)</f>
        <v>200443787.162729</v>
      </c>
      <c r="X1132" s="12" t="n">
        <f aca="false">IF($E$1132=1,$L$1132,$AC$1010*$T$1132)</f>
        <v>60000000</v>
      </c>
      <c r="Y1132" s="12" t="n">
        <f aca="false">IF($F$1132=1,$M$1132,$Z$1010*$T$1132)</f>
        <v>30000000</v>
      </c>
      <c r="Z1132" s="12" t="n">
        <f aca="false">IF($G$1132=1,$N$1132,$W$1010*$T$1132)</f>
        <v>15000000</v>
      </c>
      <c r="AA1132" s="12" t="n">
        <f aca="false">IF($H$1132=1,$O$1132,$T$1010*$T$1132)</f>
        <v>5000000</v>
      </c>
      <c r="AB1132" s="12" t="n">
        <f aca="false">($J$1010+$O$1010)*$T$1132</f>
        <v>32432734.2154402</v>
      </c>
      <c r="AC1132" s="12" t="n">
        <f aca="false">Assumptions!$B$20*$T$1132</f>
        <v>1040574896.31274</v>
      </c>
      <c r="AD1132" s="12" t="n">
        <f aca="false">IF($S$1132,Assumptions!$B$14*($T$1132-Assumptions!$B$13),Assumptions!$B$4)</f>
        <v>286548582.309094</v>
      </c>
      <c r="AE1132" s="12" t="n">
        <f aca="false">$U$1132+$V$1132+$W$1132+$X$1132+$Y$1132+$Z$1132+$AA$1132+$AB$1132+$AC$1132+$AD$1132</f>
        <v>2000000000</v>
      </c>
      <c r="AF1132" s="12" t="n">
        <f aca="false">IF(AND(IF($B$1132=1,$U$1132&gt;=INDEX($U$1021:$U$1148,1+$A$1132-Assumptions!$B$77),$U$1132&gt;INDEX($U$1021:$U$1148,1+$A$1132+Assumptions!$B$77)),IF($C$1132=1,$V$1132&gt;=INDEX($V$1021:$V$1148,1+$A$1132-Assumptions!$B$78),$V$1132&gt;INDEX($V$1021:$V$1148,1+$A$1132+Assumptions!$B$78)),IF($D$1132=1,$W$1132&gt;=INDEX($W$1021:$W$1148,1+$A$1132-Assumptions!$B$79),$W$1132&gt;INDEX($W$1021:$W$1148,1+$A$1132+Assumptions!$B$79)),IF($E$1132=1,$X$1132&gt;=INDEX($X$1021:$X$1148,1+$A$1132-Assumptions!$B$80),$X$1132&gt;INDEX($X$1021:$X$1148,1+$A$1132+Assumptions!$B$80)),IF($F$1132=1,$Y$1132&gt;=INDEX($Y$1021:$Y$1148,1+$A$1132-Assumptions!$B$81),$Y$1132&gt;INDEX($Y$1021:$Y$1148,1+$A$1132+Assumptions!$B$81)),IF($G$1132=1,$Z$1132&gt;=INDEX($Z$1021:$Z$1148,1+$A$1132-Assumptions!$B$82),$Z$1132&gt;INDEX($Z$1021:$Z$1148,1+$A$1132+Assumptions!$B$82)),IF($H$1132=1,$AA$1132&gt;=INDEX($AA$1021:$AA$1148,1+$A$1132-Assumptions!$B$83),$AA$1132&gt;INDEX($AA$1021:$AA$1148,1+$A$1132+Assumptions!$B$83))),1,0)</f>
        <v>0</v>
      </c>
    </row>
    <row r="1133" customFormat="false" ht="15" hidden="true" customHeight="false" outlineLevel="0" collapsed="false">
      <c r="A1133" s="6" t="n">
        <f aca="false">ROW()-ROW($A$1021)+Assumptions!$B$4</f>
        <v>112</v>
      </c>
      <c r="B1133" s="12" t="n">
        <f aca="false">MOD(QUOTIENT($A$1133,Assumptions!$B$77),2)</f>
        <v>1</v>
      </c>
      <c r="C1133" s="12" t="n">
        <f aca="false">MOD(QUOTIENT($A$1133,Assumptions!$B$78),2)</f>
        <v>1</v>
      </c>
      <c r="D1133" s="12" t="n">
        <f aca="false">MOD(QUOTIENT($A$1133,Assumptions!$B$79),2)</f>
        <v>1</v>
      </c>
      <c r="E1133" s="12" t="n">
        <f aca="false">MOD(QUOTIENT($A$1133,Assumptions!$B$80),2)</f>
        <v>0</v>
      </c>
      <c r="F1133" s="12" t="n">
        <f aca="false">MOD(QUOTIENT($A$1133,Assumptions!$B$81),2)</f>
        <v>0</v>
      </c>
      <c r="G1133" s="12" t="n">
        <f aca="false">MOD(QUOTIENT($A$1133,Assumptions!$B$82),2)</f>
        <v>0</v>
      </c>
      <c r="H1133" s="12" t="n">
        <f aca="false">MOD(QUOTIENT($A$1133,Assumptions!$B$83),2)</f>
        <v>0</v>
      </c>
      <c r="I1133" s="12" t="n">
        <f aca="false">IF($B$1133=1,MIN(Assumptions!$B$67,MAX(Assumptions!$B$4,Assumptions!$B$26-(Assumptions!$B$4))),Assumptions!$B$4)</f>
        <v>30000000</v>
      </c>
      <c r="J1133" s="12" t="n">
        <f aca="false">IF($C$1133=1,MIN(Assumptions!$B$66,MAX(Assumptions!$B$4,Assumptions!$B$26-($I$1133))),Assumptions!$B$4)</f>
        <v>300000000</v>
      </c>
      <c r="K1133" s="12" t="n">
        <f aca="false">IF($D$1133=1,MIN(Assumptions!$B$61,MAX(Assumptions!$B$4,Assumptions!$B$26-($I$1133+$J$1133))),Assumptions!$B$4)</f>
        <v>100000000</v>
      </c>
      <c r="L1133" s="12" t="n">
        <f aca="false">IF($E$1133=1,MIN(Assumptions!$B$56,MAX(Assumptions!$B$4,Assumptions!$B$26-($I$1133+$J$1133+$K$1133))),Assumptions!$B$4)</f>
        <v>0</v>
      </c>
      <c r="M1133" s="12" t="n">
        <f aca="false">IF($F$1133=1,MIN(Assumptions!$B$51,MAX(Assumptions!$B$4,Assumptions!$B$26-($I$1133+$J$1133+$K$1133+$L$1133))),Assumptions!$B$4)</f>
        <v>0</v>
      </c>
      <c r="N1133" s="12" t="n">
        <f aca="false">IF($G$1133=1,MIN(Assumptions!$B$46,MAX(Assumptions!$B$4,Assumptions!$B$26-($I$1133+$J$1133+$K$1133+$L$1133+$M$1133))),Assumptions!$B$4)</f>
        <v>0</v>
      </c>
      <c r="O1133" s="12" t="n">
        <f aca="false">IF($H$1133=1,MIN(Assumptions!$B$41,MAX(Assumptions!$B$4,Assumptions!$B$26-($I$1133+$J$1133+$K$1133+$L$1133+$M$1133+$N$1133))),Assumptions!$B$4)</f>
        <v>0</v>
      </c>
      <c r="P1133" s="12" t="n">
        <f aca="false">$I$1133+$J$1133+$K$1133+$L$1133+$M$1133+$N$1133+$O$1133</f>
        <v>430000000</v>
      </c>
      <c r="Q1133" s="12" t="n">
        <f aca="false">MAX(Assumptions!$B$4,Assumptions!$B$26-$P$1133)</f>
        <v>1570000000</v>
      </c>
      <c r="R1133" s="12" t="n">
        <f aca="false">$J$1010+$O$1010+Assumptions!$B$20+IF($B$1133=0,$D$1010,Assumptions!$B$4)+IF($C$1133=0,$AI$1010,Assumptions!$B$4)+IF($D$1133=0,$AF$1010,Assumptions!$B$4)+IF($E$1133=0,$AC$1010,Assumptions!$B$4)+IF($F$1133=0,$Z$1010,Assumptions!$B$4)+IF($G$1133=0,$W$1010,Assumptions!$B$4)+IF($H$1133=0,$T$1010,Assumptions!$B$4)</f>
        <v>24680512.8289884</v>
      </c>
      <c r="S1133" s="12" t="n">
        <f aca="false">IF($R$1133&gt;Assumptions!$B$4,$Q$1133/$R$1133&gt;Assumptions!$B$13,FALSE())</f>
        <v>1</v>
      </c>
      <c r="T1133" s="12" t="n">
        <f aca="false">IF($S$1133,($Q$1133+Assumptions!$B$14*Assumptions!$B$13)/($R$1133+Assumptions!$B$14),IF($R$1133&gt;Assumptions!$B$4,$Q$1133/$R$1133,Assumptions!$B$4))</f>
        <v>57.8539488895481</v>
      </c>
      <c r="U1133" s="12" t="n">
        <f aca="false">IF($B$1133=1,$I$1133,$D$1010*$T$1133)</f>
        <v>30000000</v>
      </c>
      <c r="V1133" s="12" t="n">
        <f aca="false">IF($C$1133=1,$J$1133,$AI$1010*$T$1133)</f>
        <v>300000000</v>
      </c>
      <c r="W1133" s="12" t="n">
        <f aca="false">IF($D$1133=1,$K$1133,$AF$1010*$T$1133)</f>
        <v>100000000</v>
      </c>
      <c r="X1133" s="12" t="n">
        <f aca="false">IF($E$1133=1,$L$1133,$AC$1010*$T$1133)</f>
        <v>138849477.334916</v>
      </c>
      <c r="Y1133" s="12" t="n">
        <f aca="false">IF($F$1133=1,$M$1133,$Z$1010*$T$1133)</f>
        <v>173561846.668644</v>
      </c>
      <c r="Z1133" s="12" t="n">
        <f aca="false">IF($G$1133=1,$N$1133,$W$1010*$T$1133)</f>
        <v>289269744.447741</v>
      </c>
      <c r="AA1133" s="12" t="n">
        <f aca="false">IF($H$1133=1,$O$1133,$T$1010*$T$1133)</f>
        <v>289269744.447741</v>
      </c>
      <c r="AB1133" s="12" t="n">
        <f aca="false">($J$1010+$O$1010)*$T$1133</f>
        <v>16228774.8711555</v>
      </c>
      <c r="AC1133" s="12" t="n">
        <f aca="false">Assumptions!$B$20*$T$1133</f>
        <v>520685540.005933</v>
      </c>
      <c r="AD1133" s="12" t="n">
        <f aca="false">IF($S$1133,Assumptions!$B$14*($T$1133-Assumptions!$B$13),Assumptions!$B$4)</f>
        <v>142134872.22387</v>
      </c>
      <c r="AE1133" s="12" t="n">
        <f aca="false">$U$1133+$V$1133+$W$1133+$X$1133+$Y$1133+$Z$1133+$AA$1133+$AB$1133+$AC$1133+$AD$1133</f>
        <v>2000000000</v>
      </c>
      <c r="AF1133" s="12" t="n">
        <f aca="false">IF(AND(IF($B$1133=1,$U$1133&gt;=INDEX($U$1021:$U$1148,1+$A$1133-Assumptions!$B$77),$U$1133&gt;INDEX($U$1021:$U$1148,1+$A$1133+Assumptions!$B$77)),IF($C$1133=1,$V$1133&gt;=INDEX($V$1021:$V$1148,1+$A$1133-Assumptions!$B$78),$V$1133&gt;INDEX($V$1021:$V$1148,1+$A$1133+Assumptions!$B$78)),IF($D$1133=1,$W$1133&gt;=INDEX($W$1021:$W$1148,1+$A$1133-Assumptions!$B$79),$W$1133&gt;INDEX($W$1021:$W$1148,1+$A$1133+Assumptions!$B$79)),IF($E$1133=1,$X$1133&gt;=INDEX($X$1021:$X$1148,1+$A$1133-Assumptions!$B$80),$X$1133&gt;INDEX($X$1021:$X$1148,1+$A$1133+Assumptions!$B$80)),IF($F$1133=1,$Y$1133&gt;=INDEX($Y$1021:$Y$1148,1+$A$1133-Assumptions!$B$81),$Y$1133&gt;INDEX($Y$1021:$Y$1148,1+$A$1133+Assumptions!$B$81)),IF($G$1133=1,$Z$1133&gt;=INDEX($Z$1021:$Z$1148,1+$A$1133-Assumptions!$B$82),$Z$1133&gt;INDEX($Z$1021:$Z$1148,1+$A$1133+Assumptions!$B$82)),IF($H$1133=1,$AA$1133&gt;=INDEX($AA$1021:$AA$1148,1+$A$1133-Assumptions!$B$83),$AA$1133&gt;INDEX($AA$1021:$AA$1148,1+$A$1133+Assumptions!$B$83))),1,0)</f>
        <v>0</v>
      </c>
    </row>
    <row r="1134" customFormat="false" ht="15" hidden="true" customHeight="false" outlineLevel="0" collapsed="false">
      <c r="A1134" s="6" t="n">
        <f aca="false">ROW()-ROW($A$1021)+Assumptions!$B$4</f>
        <v>113</v>
      </c>
      <c r="B1134" s="12" t="n">
        <f aca="false">MOD(QUOTIENT($A$1134,Assumptions!$B$77),2)</f>
        <v>1</v>
      </c>
      <c r="C1134" s="12" t="n">
        <f aca="false">MOD(QUOTIENT($A$1134,Assumptions!$B$78),2)</f>
        <v>1</v>
      </c>
      <c r="D1134" s="12" t="n">
        <f aca="false">MOD(QUOTIENT($A$1134,Assumptions!$B$79),2)</f>
        <v>1</v>
      </c>
      <c r="E1134" s="12" t="n">
        <f aca="false">MOD(QUOTIENT($A$1134,Assumptions!$B$80),2)</f>
        <v>0</v>
      </c>
      <c r="F1134" s="12" t="n">
        <f aca="false">MOD(QUOTIENT($A$1134,Assumptions!$B$81),2)</f>
        <v>0</v>
      </c>
      <c r="G1134" s="12" t="n">
        <f aca="false">MOD(QUOTIENT($A$1134,Assumptions!$B$82),2)</f>
        <v>0</v>
      </c>
      <c r="H1134" s="12" t="n">
        <f aca="false">MOD(QUOTIENT($A$1134,Assumptions!$B$83),2)</f>
        <v>1</v>
      </c>
      <c r="I1134" s="12" t="n">
        <f aca="false">IF($B$1134=1,MIN(Assumptions!$B$67,MAX(Assumptions!$B$4,Assumptions!$B$26-(Assumptions!$B$4))),Assumptions!$B$4)</f>
        <v>30000000</v>
      </c>
      <c r="J1134" s="12" t="n">
        <f aca="false">IF($C$1134=1,MIN(Assumptions!$B$66,MAX(Assumptions!$B$4,Assumptions!$B$26-($I$1134))),Assumptions!$B$4)</f>
        <v>300000000</v>
      </c>
      <c r="K1134" s="12" t="n">
        <f aca="false">IF($D$1134=1,MIN(Assumptions!$B$61,MAX(Assumptions!$B$4,Assumptions!$B$26-($I$1134+$J$1134))),Assumptions!$B$4)</f>
        <v>100000000</v>
      </c>
      <c r="L1134" s="12" t="n">
        <f aca="false">IF($E$1134=1,MIN(Assumptions!$B$56,MAX(Assumptions!$B$4,Assumptions!$B$26-($I$1134+$J$1134+$K$1134))),Assumptions!$B$4)</f>
        <v>0</v>
      </c>
      <c r="M1134" s="12" t="n">
        <f aca="false">IF($F$1134=1,MIN(Assumptions!$B$51,MAX(Assumptions!$B$4,Assumptions!$B$26-($I$1134+$J$1134+$K$1134+$L$1134))),Assumptions!$B$4)</f>
        <v>0</v>
      </c>
      <c r="N1134" s="12" t="n">
        <f aca="false">IF($G$1134=1,MIN(Assumptions!$B$46,MAX(Assumptions!$B$4,Assumptions!$B$26-($I$1134+$J$1134+$K$1134+$L$1134+$M$1134))),Assumptions!$B$4)</f>
        <v>0</v>
      </c>
      <c r="O1134" s="12" t="n">
        <f aca="false">IF($H$1134=1,MIN(Assumptions!$B$41,MAX(Assumptions!$B$4,Assumptions!$B$26-($I$1134+$J$1134+$K$1134+$L$1134+$M$1134+$N$1134))),Assumptions!$B$4)</f>
        <v>5000000</v>
      </c>
      <c r="P1134" s="12" t="n">
        <f aca="false">$I$1134+$J$1134+$K$1134+$L$1134+$M$1134+$N$1134+$O$1134</f>
        <v>435000000</v>
      </c>
      <c r="Q1134" s="12" t="n">
        <f aca="false">MAX(Assumptions!$B$4,Assumptions!$B$26-$P$1134)</f>
        <v>1565000000</v>
      </c>
      <c r="R1134" s="12" t="n">
        <f aca="false">$J$1010+$O$1010+Assumptions!$B$20+IF($B$1134=0,$D$1010,Assumptions!$B$4)+IF($C$1134=0,$AI$1010,Assumptions!$B$4)+IF($D$1134=0,$AF$1010,Assumptions!$B$4)+IF($E$1134=0,$AC$1010,Assumptions!$B$4)+IF($F$1134=0,$Z$1010,Assumptions!$B$4)+IF($G$1134=0,$W$1010,Assumptions!$B$4)+IF($H$1134=0,$T$1010,Assumptions!$B$4)</f>
        <v>19680512.8289884</v>
      </c>
      <c r="S1134" s="12" t="n">
        <f aca="false">IF($R$1134&gt;Assumptions!$B$4,$Q$1134/$R$1134&gt;Assumptions!$B$13,FALSE())</f>
        <v>1</v>
      </c>
      <c r="T1134" s="12" t="n">
        <f aca="false">IF($S$1134,($Q$1134+Assumptions!$B$14*Assumptions!$B$13)/($R$1134+Assumptions!$B$14),IF($R$1134&gt;Assumptions!$B$4,$Q$1134/$R$1134,Assumptions!$B$4))</f>
        <v>70.6701423941555</v>
      </c>
      <c r="U1134" s="12" t="n">
        <f aca="false">IF($B$1134=1,$I$1134,$D$1010*$T$1134)</f>
        <v>30000000</v>
      </c>
      <c r="V1134" s="12" t="n">
        <f aca="false">IF($C$1134=1,$J$1134,$AI$1010*$T$1134)</f>
        <v>300000000</v>
      </c>
      <c r="W1134" s="12" t="n">
        <f aca="false">IF($D$1134=1,$K$1134,$AF$1010*$T$1134)</f>
        <v>100000000</v>
      </c>
      <c r="X1134" s="12" t="n">
        <f aca="false">IF($E$1134=1,$L$1134,$AC$1010*$T$1134)</f>
        <v>169608341.745973</v>
      </c>
      <c r="Y1134" s="12" t="n">
        <f aca="false">IF($F$1134=1,$M$1134,$Z$1010*$T$1134)</f>
        <v>212010427.182466</v>
      </c>
      <c r="Z1134" s="12" t="n">
        <f aca="false">IF($G$1134=1,$N$1134,$W$1010*$T$1134)</f>
        <v>353350711.970777</v>
      </c>
      <c r="AA1134" s="12" t="n">
        <f aca="false">IF($H$1134=1,$O$1134,$T$1010*$T$1134)</f>
        <v>5000000</v>
      </c>
      <c r="AB1134" s="12" t="n">
        <f aca="false">($J$1010+$O$1010)*$T$1134</f>
        <v>19823881.5679952</v>
      </c>
      <c r="AC1134" s="12" t="n">
        <f aca="false">Assumptions!$B$20*$T$1134</f>
        <v>636031281.547399</v>
      </c>
      <c r="AD1134" s="12" t="n">
        <f aca="false">IF($S$1134,Assumptions!$B$14*($T$1134-Assumptions!$B$13),Assumptions!$B$4)</f>
        <v>174175355.985389</v>
      </c>
      <c r="AE1134" s="12" t="n">
        <f aca="false">$U$1134+$V$1134+$W$1134+$X$1134+$Y$1134+$Z$1134+$AA$1134+$AB$1134+$AC$1134+$AD$1134</f>
        <v>2000000000</v>
      </c>
      <c r="AF1134" s="12" t="n">
        <f aca="false">IF(AND(IF($B$1134=1,$U$1134&gt;=INDEX($U$1021:$U$1148,1+$A$1134-Assumptions!$B$77),$U$1134&gt;INDEX($U$1021:$U$1148,1+$A$1134+Assumptions!$B$77)),IF($C$1134=1,$V$1134&gt;=INDEX($V$1021:$V$1148,1+$A$1134-Assumptions!$B$78),$V$1134&gt;INDEX($V$1021:$V$1148,1+$A$1134+Assumptions!$B$78)),IF($D$1134=1,$W$1134&gt;=INDEX($W$1021:$W$1148,1+$A$1134-Assumptions!$B$79),$W$1134&gt;INDEX($W$1021:$W$1148,1+$A$1134+Assumptions!$B$79)),IF($E$1134=1,$X$1134&gt;=INDEX($X$1021:$X$1148,1+$A$1134-Assumptions!$B$80),$X$1134&gt;INDEX($X$1021:$X$1148,1+$A$1134+Assumptions!$B$80)),IF($F$1134=1,$Y$1134&gt;=INDEX($Y$1021:$Y$1148,1+$A$1134-Assumptions!$B$81),$Y$1134&gt;INDEX($Y$1021:$Y$1148,1+$A$1134+Assumptions!$B$81)),IF($G$1134=1,$Z$1134&gt;=INDEX($Z$1021:$Z$1148,1+$A$1134-Assumptions!$B$82),$Z$1134&gt;INDEX($Z$1021:$Z$1148,1+$A$1134+Assumptions!$B$82)),IF($H$1134=1,$AA$1134&gt;=INDEX($AA$1021:$AA$1148,1+$A$1134-Assumptions!$B$83),$AA$1134&gt;INDEX($AA$1021:$AA$1148,1+$A$1134+Assumptions!$B$83))),1,0)</f>
        <v>0</v>
      </c>
    </row>
    <row r="1135" customFormat="false" ht="15" hidden="true" customHeight="false" outlineLevel="0" collapsed="false">
      <c r="A1135" s="6" t="n">
        <f aca="false">ROW()-ROW($A$1021)+Assumptions!$B$4</f>
        <v>114</v>
      </c>
      <c r="B1135" s="12" t="n">
        <f aca="false">MOD(QUOTIENT($A$1135,Assumptions!$B$77),2)</f>
        <v>1</v>
      </c>
      <c r="C1135" s="12" t="n">
        <f aca="false">MOD(QUOTIENT($A$1135,Assumptions!$B$78),2)</f>
        <v>1</v>
      </c>
      <c r="D1135" s="12" t="n">
        <f aca="false">MOD(QUOTIENT($A$1135,Assumptions!$B$79),2)</f>
        <v>1</v>
      </c>
      <c r="E1135" s="12" t="n">
        <f aca="false">MOD(QUOTIENT($A$1135,Assumptions!$B$80),2)</f>
        <v>0</v>
      </c>
      <c r="F1135" s="12" t="n">
        <f aca="false">MOD(QUOTIENT($A$1135,Assumptions!$B$81),2)</f>
        <v>0</v>
      </c>
      <c r="G1135" s="12" t="n">
        <f aca="false">MOD(QUOTIENT($A$1135,Assumptions!$B$82),2)</f>
        <v>1</v>
      </c>
      <c r="H1135" s="12" t="n">
        <f aca="false">MOD(QUOTIENT($A$1135,Assumptions!$B$83),2)</f>
        <v>0</v>
      </c>
      <c r="I1135" s="12" t="n">
        <f aca="false">IF($B$1135=1,MIN(Assumptions!$B$67,MAX(Assumptions!$B$4,Assumptions!$B$26-(Assumptions!$B$4))),Assumptions!$B$4)</f>
        <v>30000000</v>
      </c>
      <c r="J1135" s="12" t="n">
        <f aca="false">IF($C$1135=1,MIN(Assumptions!$B$66,MAX(Assumptions!$B$4,Assumptions!$B$26-($I$1135))),Assumptions!$B$4)</f>
        <v>300000000</v>
      </c>
      <c r="K1135" s="12" t="n">
        <f aca="false">IF($D$1135=1,MIN(Assumptions!$B$61,MAX(Assumptions!$B$4,Assumptions!$B$26-($I$1135+$J$1135))),Assumptions!$B$4)</f>
        <v>100000000</v>
      </c>
      <c r="L1135" s="12" t="n">
        <f aca="false">IF($E$1135=1,MIN(Assumptions!$B$56,MAX(Assumptions!$B$4,Assumptions!$B$26-($I$1135+$J$1135+$K$1135))),Assumptions!$B$4)</f>
        <v>0</v>
      </c>
      <c r="M1135" s="12" t="n">
        <f aca="false">IF($F$1135=1,MIN(Assumptions!$B$51,MAX(Assumptions!$B$4,Assumptions!$B$26-($I$1135+$J$1135+$K$1135+$L$1135))),Assumptions!$B$4)</f>
        <v>0</v>
      </c>
      <c r="N1135" s="12" t="n">
        <f aca="false">IF($G$1135=1,MIN(Assumptions!$B$46,MAX(Assumptions!$B$4,Assumptions!$B$26-($I$1135+$J$1135+$K$1135+$L$1135+$M$1135))),Assumptions!$B$4)</f>
        <v>15000000</v>
      </c>
      <c r="O1135" s="12" t="n">
        <f aca="false">IF($H$1135=1,MIN(Assumptions!$B$41,MAX(Assumptions!$B$4,Assumptions!$B$26-($I$1135+$J$1135+$K$1135+$L$1135+$M$1135+$N$1135))),Assumptions!$B$4)</f>
        <v>0</v>
      </c>
      <c r="P1135" s="12" t="n">
        <f aca="false">$I$1135+$J$1135+$K$1135+$L$1135+$M$1135+$N$1135+$O$1135</f>
        <v>445000000</v>
      </c>
      <c r="Q1135" s="12" t="n">
        <f aca="false">MAX(Assumptions!$B$4,Assumptions!$B$26-$P$1135)</f>
        <v>1555000000</v>
      </c>
      <c r="R1135" s="12" t="n">
        <f aca="false">$J$1010+$O$1010+Assumptions!$B$20+IF($B$1135=0,$D$1010,Assumptions!$B$4)+IF($C$1135=0,$AI$1010,Assumptions!$B$4)+IF($D$1135=0,$AF$1010,Assumptions!$B$4)+IF($E$1135=0,$AC$1010,Assumptions!$B$4)+IF($F$1135=0,$Z$1010,Assumptions!$B$4)+IF($G$1135=0,$W$1010,Assumptions!$B$4)+IF($H$1135=0,$T$1010,Assumptions!$B$4)</f>
        <v>19680512.8289884</v>
      </c>
      <c r="S1135" s="12" t="n">
        <f aca="false">IF($R$1135&gt;Assumptions!$B$4,$Q$1135/$R$1135&gt;Assumptions!$B$13,FALSE())</f>
        <v>1</v>
      </c>
      <c r="T1135" s="12" t="n">
        <f aca="false">IF($S$1135,($Q$1135+Assumptions!$B$14*Assumptions!$B$13)/($R$1135+Assumptions!$B$14),IF($R$1135&gt;Assumptions!$B$4,$Q$1135/$R$1135,Assumptions!$B$4))</f>
        <v>70.219296190684</v>
      </c>
      <c r="U1135" s="12" t="n">
        <f aca="false">IF($B$1135=1,$I$1135,$D$1010*$T$1135)</f>
        <v>30000000</v>
      </c>
      <c r="V1135" s="12" t="n">
        <f aca="false">IF($C$1135=1,$J$1135,$AI$1010*$T$1135)</f>
        <v>300000000</v>
      </c>
      <c r="W1135" s="12" t="n">
        <f aca="false">IF($D$1135=1,$K$1135,$AF$1010*$T$1135)</f>
        <v>100000000</v>
      </c>
      <c r="X1135" s="12" t="n">
        <f aca="false">IF($E$1135=1,$L$1135,$AC$1010*$T$1135)</f>
        <v>168526310.857642</v>
      </c>
      <c r="Y1135" s="12" t="n">
        <f aca="false">IF($F$1135=1,$M$1135,$Z$1010*$T$1135)</f>
        <v>210657888.572052</v>
      </c>
      <c r="Z1135" s="12" t="n">
        <f aca="false">IF($G$1135=1,$N$1135,$W$1010*$T$1135)</f>
        <v>15000000</v>
      </c>
      <c r="AA1135" s="12" t="n">
        <f aca="false">IF($H$1135=1,$O$1135,$T$1010*$T$1135)</f>
        <v>351096480.95342</v>
      </c>
      <c r="AB1135" s="12" t="n">
        <f aca="false">($J$1010+$O$1010)*$T$1135</f>
        <v>19697413.4240208</v>
      </c>
      <c r="AC1135" s="12" t="n">
        <f aca="false">Assumptions!$B$20*$T$1135</f>
        <v>631973665.716156</v>
      </c>
      <c r="AD1135" s="12" t="n">
        <f aca="false">IF($S$1135,Assumptions!$B$14*($T$1135-Assumptions!$B$13),Assumptions!$B$4)</f>
        <v>173048240.47671</v>
      </c>
      <c r="AE1135" s="12" t="n">
        <f aca="false">$U$1135+$V$1135+$W$1135+$X$1135+$Y$1135+$Z$1135+$AA$1135+$AB$1135+$AC$1135+$AD$1135</f>
        <v>2000000000</v>
      </c>
      <c r="AF1135" s="12" t="n">
        <f aca="false">IF(AND(IF($B$1135=1,$U$1135&gt;=INDEX($U$1021:$U$1148,1+$A$1135-Assumptions!$B$77),$U$1135&gt;INDEX($U$1021:$U$1148,1+$A$1135+Assumptions!$B$77)),IF($C$1135=1,$V$1135&gt;=INDEX($V$1021:$V$1148,1+$A$1135-Assumptions!$B$78),$V$1135&gt;INDEX($V$1021:$V$1148,1+$A$1135+Assumptions!$B$78)),IF($D$1135=1,$W$1135&gt;=INDEX($W$1021:$W$1148,1+$A$1135-Assumptions!$B$79),$W$1135&gt;INDEX($W$1021:$W$1148,1+$A$1135+Assumptions!$B$79)),IF($E$1135=1,$X$1135&gt;=INDEX($X$1021:$X$1148,1+$A$1135-Assumptions!$B$80),$X$1135&gt;INDEX($X$1021:$X$1148,1+$A$1135+Assumptions!$B$80)),IF($F$1135=1,$Y$1135&gt;=INDEX($Y$1021:$Y$1148,1+$A$1135-Assumptions!$B$81),$Y$1135&gt;INDEX($Y$1021:$Y$1148,1+$A$1135+Assumptions!$B$81)),IF($G$1135=1,$Z$1135&gt;=INDEX($Z$1021:$Z$1148,1+$A$1135-Assumptions!$B$82),$Z$1135&gt;INDEX($Z$1021:$Z$1148,1+$A$1135+Assumptions!$B$82)),IF($H$1135=1,$AA$1135&gt;=INDEX($AA$1021:$AA$1148,1+$A$1135-Assumptions!$B$83),$AA$1135&gt;INDEX($AA$1021:$AA$1148,1+$A$1135+Assumptions!$B$83))),1,0)</f>
        <v>0</v>
      </c>
    </row>
    <row r="1136" customFormat="false" ht="15" hidden="true" customHeight="false" outlineLevel="0" collapsed="false">
      <c r="A1136" s="6" t="n">
        <f aca="false">ROW()-ROW($A$1021)+Assumptions!$B$4</f>
        <v>115</v>
      </c>
      <c r="B1136" s="12" t="n">
        <f aca="false">MOD(QUOTIENT($A$1136,Assumptions!$B$77),2)</f>
        <v>1</v>
      </c>
      <c r="C1136" s="12" t="n">
        <f aca="false">MOD(QUOTIENT($A$1136,Assumptions!$B$78),2)</f>
        <v>1</v>
      </c>
      <c r="D1136" s="12" t="n">
        <f aca="false">MOD(QUOTIENT($A$1136,Assumptions!$B$79),2)</f>
        <v>1</v>
      </c>
      <c r="E1136" s="12" t="n">
        <f aca="false">MOD(QUOTIENT($A$1136,Assumptions!$B$80),2)</f>
        <v>0</v>
      </c>
      <c r="F1136" s="12" t="n">
        <f aca="false">MOD(QUOTIENT($A$1136,Assumptions!$B$81),2)</f>
        <v>0</v>
      </c>
      <c r="G1136" s="12" t="n">
        <f aca="false">MOD(QUOTIENT($A$1136,Assumptions!$B$82),2)</f>
        <v>1</v>
      </c>
      <c r="H1136" s="12" t="n">
        <f aca="false">MOD(QUOTIENT($A$1136,Assumptions!$B$83),2)</f>
        <v>1</v>
      </c>
      <c r="I1136" s="12" t="n">
        <f aca="false">IF($B$1136=1,MIN(Assumptions!$B$67,MAX(Assumptions!$B$4,Assumptions!$B$26-(Assumptions!$B$4))),Assumptions!$B$4)</f>
        <v>30000000</v>
      </c>
      <c r="J1136" s="12" t="n">
        <f aca="false">IF($C$1136=1,MIN(Assumptions!$B$66,MAX(Assumptions!$B$4,Assumptions!$B$26-($I$1136))),Assumptions!$B$4)</f>
        <v>300000000</v>
      </c>
      <c r="K1136" s="12" t="n">
        <f aca="false">IF($D$1136=1,MIN(Assumptions!$B$61,MAX(Assumptions!$B$4,Assumptions!$B$26-($I$1136+$J$1136))),Assumptions!$B$4)</f>
        <v>100000000</v>
      </c>
      <c r="L1136" s="12" t="n">
        <f aca="false">IF($E$1136=1,MIN(Assumptions!$B$56,MAX(Assumptions!$B$4,Assumptions!$B$26-($I$1136+$J$1136+$K$1136))),Assumptions!$B$4)</f>
        <v>0</v>
      </c>
      <c r="M1136" s="12" t="n">
        <f aca="false">IF($F$1136=1,MIN(Assumptions!$B$51,MAX(Assumptions!$B$4,Assumptions!$B$26-($I$1136+$J$1136+$K$1136+$L$1136))),Assumptions!$B$4)</f>
        <v>0</v>
      </c>
      <c r="N1136" s="12" t="n">
        <f aca="false">IF($G$1136=1,MIN(Assumptions!$B$46,MAX(Assumptions!$B$4,Assumptions!$B$26-($I$1136+$J$1136+$K$1136+$L$1136+$M$1136))),Assumptions!$B$4)</f>
        <v>15000000</v>
      </c>
      <c r="O1136" s="12" t="n">
        <f aca="false">IF($H$1136=1,MIN(Assumptions!$B$41,MAX(Assumptions!$B$4,Assumptions!$B$26-($I$1136+$J$1136+$K$1136+$L$1136+$M$1136+$N$1136))),Assumptions!$B$4)</f>
        <v>5000000</v>
      </c>
      <c r="P1136" s="12" t="n">
        <f aca="false">$I$1136+$J$1136+$K$1136+$L$1136+$M$1136+$N$1136+$O$1136</f>
        <v>450000000</v>
      </c>
      <c r="Q1136" s="12" t="n">
        <f aca="false">MAX(Assumptions!$B$4,Assumptions!$B$26-$P$1136)</f>
        <v>1550000000</v>
      </c>
      <c r="R1136" s="12" t="n">
        <f aca="false">$J$1010+$O$1010+Assumptions!$B$20+IF($B$1136=0,$D$1010,Assumptions!$B$4)+IF($C$1136=0,$AI$1010,Assumptions!$B$4)+IF($D$1136=0,$AF$1010,Assumptions!$B$4)+IF($E$1136=0,$AC$1010,Assumptions!$B$4)+IF($F$1136=0,$Z$1010,Assumptions!$B$4)+IF($G$1136=0,$W$1010,Assumptions!$B$4)+IF($H$1136=0,$T$1010,Assumptions!$B$4)</f>
        <v>14680512.8289884</v>
      </c>
      <c r="S1136" s="12" t="n">
        <f aca="false">IF($R$1136&gt;Assumptions!$B$4,$Q$1136/$R$1136&gt;Assumptions!$B$13,FALSE())</f>
        <v>1</v>
      </c>
      <c r="T1136" s="12" t="n">
        <f aca="false">IF($S$1136,($Q$1136+Assumptions!$B$14*Assumptions!$B$13)/($R$1136+Assumptions!$B$14),IF($R$1136&gt;Assumptions!$B$4,$Q$1136/$R$1136,Assumptions!$B$4))</f>
        <v>90.3640080743396</v>
      </c>
      <c r="U1136" s="12" t="n">
        <f aca="false">IF($B$1136=1,$I$1136,$D$1010*$T$1136)</f>
        <v>30000000</v>
      </c>
      <c r="V1136" s="12" t="n">
        <f aca="false">IF($C$1136=1,$J$1136,$AI$1010*$T$1136)</f>
        <v>300000000</v>
      </c>
      <c r="W1136" s="12" t="n">
        <f aca="false">IF($D$1136=1,$K$1136,$AF$1010*$T$1136)</f>
        <v>100000000</v>
      </c>
      <c r="X1136" s="12" t="n">
        <f aca="false">IF($E$1136=1,$L$1136,$AC$1010*$T$1136)</f>
        <v>216873619.378415</v>
      </c>
      <c r="Y1136" s="12" t="n">
        <f aca="false">IF($F$1136=1,$M$1136,$Z$1010*$T$1136)</f>
        <v>271092024.223019</v>
      </c>
      <c r="Z1136" s="12" t="n">
        <f aca="false">IF($G$1136=1,$N$1136,$W$1010*$T$1136)</f>
        <v>15000000</v>
      </c>
      <c r="AA1136" s="12" t="n">
        <f aca="false">IF($H$1136=1,$O$1136,$T$1010*$T$1136)</f>
        <v>5000000</v>
      </c>
      <c r="AB1136" s="12" t="n">
        <f aca="false">($J$1010+$O$1010)*$T$1136</f>
        <v>25348263.5436605</v>
      </c>
      <c r="AC1136" s="12" t="n">
        <f aca="false">Assumptions!$B$20*$T$1136</f>
        <v>813276072.669057</v>
      </c>
      <c r="AD1136" s="12" t="n">
        <f aca="false">IF($S$1136,Assumptions!$B$14*($T$1136-Assumptions!$B$13),Assumptions!$B$4)</f>
        <v>223410020.185849</v>
      </c>
      <c r="AE1136" s="12" t="n">
        <f aca="false">$U$1136+$V$1136+$W$1136+$X$1136+$Y$1136+$Z$1136+$AA$1136+$AB$1136+$AC$1136+$AD$1136</f>
        <v>2000000000</v>
      </c>
      <c r="AF1136" s="12" t="n">
        <f aca="false">IF(AND(IF($B$1136=1,$U$1136&gt;=INDEX($U$1021:$U$1148,1+$A$1136-Assumptions!$B$77),$U$1136&gt;INDEX($U$1021:$U$1148,1+$A$1136+Assumptions!$B$77)),IF($C$1136=1,$V$1136&gt;=INDEX($V$1021:$V$1148,1+$A$1136-Assumptions!$B$78),$V$1136&gt;INDEX($V$1021:$V$1148,1+$A$1136+Assumptions!$B$78)),IF($D$1136=1,$W$1136&gt;=INDEX($W$1021:$W$1148,1+$A$1136-Assumptions!$B$79),$W$1136&gt;INDEX($W$1021:$W$1148,1+$A$1136+Assumptions!$B$79)),IF($E$1136=1,$X$1136&gt;=INDEX($X$1021:$X$1148,1+$A$1136-Assumptions!$B$80),$X$1136&gt;INDEX($X$1021:$X$1148,1+$A$1136+Assumptions!$B$80)),IF($F$1136=1,$Y$1136&gt;=INDEX($Y$1021:$Y$1148,1+$A$1136-Assumptions!$B$81),$Y$1136&gt;INDEX($Y$1021:$Y$1148,1+$A$1136+Assumptions!$B$81)),IF($G$1136=1,$Z$1136&gt;=INDEX($Z$1021:$Z$1148,1+$A$1136-Assumptions!$B$82),$Z$1136&gt;INDEX($Z$1021:$Z$1148,1+$A$1136+Assumptions!$B$82)),IF($H$1136=1,$AA$1136&gt;=INDEX($AA$1021:$AA$1148,1+$A$1136-Assumptions!$B$83),$AA$1136&gt;INDEX($AA$1021:$AA$1148,1+$A$1136+Assumptions!$B$83))),1,0)</f>
        <v>0</v>
      </c>
    </row>
    <row r="1137" customFormat="false" ht="15" hidden="true" customHeight="false" outlineLevel="0" collapsed="false">
      <c r="A1137" s="6" t="n">
        <f aca="false">ROW()-ROW($A$1021)+Assumptions!$B$4</f>
        <v>116</v>
      </c>
      <c r="B1137" s="12" t="n">
        <f aca="false">MOD(QUOTIENT($A$1137,Assumptions!$B$77),2)</f>
        <v>1</v>
      </c>
      <c r="C1137" s="12" t="n">
        <f aca="false">MOD(QUOTIENT($A$1137,Assumptions!$B$78),2)</f>
        <v>1</v>
      </c>
      <c r="D1137" s="12" t="n">
        <f aca="false">MOD(QUOTIENT($A$1137,Assumptions!$B$79),2)</f>
        <v>1</v>
      </c>
      <c r="E1137" s="12" t="n">
        <f aca="false">MOD(QUOTIENT($A$1137,Assumptions!$B$80),2)</f>
        <v>0</v>
      </c>
      <c r="F1137" s="12" t="n">
        <f aca="false">MOD(QUOTIENT($A$1137,Assumptions!$B$81),2)</f>
        <v>1</v>
      </c>
      <c r="G1137" s="12" t="n">
        <f aca="false">MOD(QUOTIENT($A$1137,Assumptions!$B$82),2)</f>
        <v>0</v>
      </c>
      <c r="H1137" s="12" t="n">
        <f aca="false">MOD(QUOTIENT($A$1137,Assumptions!$B$83),2)</f>
        <v>0</v>
      </c>
      <c r="I1137" s="12" t="n">
        <f aca="false">IF($B$1137=1,MIN(Assumptions!$B$67,MAX(Assumptions!$B$4,Assumptions!$B$26-(Assumptions!$B$4))),Assumptions!$B$4)</f>
        <v>30000000</v>
      </c>
      <c r="J1137" s="12" t="n">
        <f aca="false">IF($C$1137=1,MIN(Assumptions!$B$66,MAX(Assumptions!$B$4,Assumptions!$B$26-($I$1137))),Assumptions!$B$4)</f>
        <v>300000000</v>
      </c>
      <c r="K1137" s="12" t="n">
        <f aca="false">IF($D$1137=1,MIN(Assumptions!$B$61,MAX(Assumptions!$B$4,Assumptions!$B$26-($I$1137+$J$1137))),Assumptions!$B$4)</f>
        <v>100000000</v>
      </c>
      <c r="L1137" s="12" t="n">
        <f aca="false">IF($E$1137=1,MIN(Assumptions!$B$56,MAX(Assumptions!$B$4,Assumptions!$B$26-($I$1137+$J$1137+$K$1137))),Assumptions!$B$4)</f>
        <v>0</v>
      </c>
      <c r="M1137" s="12" t="n">
        <f aca="false">IF($F$1137=1,MIN(Assumptions!$B$51,MAX(Assumptions!$B$4,Assumptions!$B$26-($I$1137+$J$1137+$K$1137+$L$1137))),Assumptions!$B$4)</f>
        <v>30000000</v>
      </c>
      <c r="N1137" s="12" t="n">
        <f aca="false">IF($G$1137=1,MIN(Assumptions!$B$46,MAX(Assumptions!$B$4,Assumptions!$B$26-($I$1137+$J$1137+$K$1137+$L$1137+$M$1137))),Assumptions!$B$4)</f>
        <v>0</v>
      </c>
      <c r="O1137" s="12" t="n">
        <f aca="false">IF($H$1137=1,MIN(Assumptions!$B$41,MAX(Assumptions!$B$4,Assumptions!$B$26-($I$1137+$J$1137+$K$1137+$L$1137+$M$1137+$N$1137))),Assumptions!$B$4)</f>
        <v>0</v>
      </c>
      <c r="P1137" s="12" t="n">
        <f aca="false">$I$1137+$J$1137+$K$1137+$L$1137+$M$1137+$N$1137+$O$1137</f>
        <v>460000000</v>
      </c>
      <c r="Q1137" s="12" t="n">
        <f aca="false">MAX(Assumptions!$B$4,Assumptions!$B$26-$P$1137)</f>
        <v>1540000000</v>
      </c>
      <c r="R1137" s="12" t="n">
        <f aca="false">$J$1010+$O$1010+Assumptions!$B$20+IF($B$1137=0,$D$1010,Assumptions!$B$4)+IF($C$1137=0,$AI$1010,Assumptions!$B$4)+IF($D$1137=0,$AF$1010,Assumptions!$B$4)+IF($E$1137=0,$AC$1010,Assumptions!$B$4)+IF($F$1137=0,$Z$1010,Assumptions!$B$4)+IF($G$1137=0,$W$1010,Assumptions!$B$4)+IF($H$1137=0,$T$1010,Assumptions!$B$4)</f>
        <v>21680512.8289884</v>
      </c>
      <c r="S1137" s="12" t="n">
        <f aca="false">IF($R$1137&gt;Assumptions!$B$4,$Q$1137/$R$1137&gt;Assumptions!$B$13,FALSE())</f>
        <v>1</v>
      </c>
      <c r="T1137" s="12" t="n">
        <f aca="false">IF($S$1137,($Q$1137+Assumptions!$B$14*Assumptions!$B$13)/($R$1137+Assumptions!$B$14),IF($R$1137&gt;Assumptions!$B$4,$Q$1137/$R$1137,Assumptions!$B$4))</f>
        <v>63.7910374733989</v>
      </c>
      <c r="U1137" s="12" t="n">
        <f aca="false">IF($B$1137=1,$I$1137,$D$1010*$T$1137)</f>
        <v>30000000</v>
      </c>
      <c r="V1137" s="12" t="n">
        <f aca="false">IF($C$1137=1,$J$1137,$AI$1010*$T$1137)</f>
        <v>300000000</v>
      </c>
      <c r="W1137" s="12" t="n">
        <f aca="false">IF($D$1137=1,$K$1137,$AF$1010*$T$1137)</f>
        <v>100000000</v>
      </c>
      <c r="X1137" s="12" t="n">
        <f aca="false">IF($E$1137=1,$L$1137,$AC$1010*$T$1137)</f>
        <v>153098489.936157</v>
      </c>
      <c r="Y1137" s="12" t="n">
        <f aca="false">IF($F$1137=1,$M$1137,$Z$1010*$T$1137)</f>
        <v>30000000</v>
      </c>
      <c r="Z1137" s="12" t="n">
        <f aca="false">IF($G$1137=1,$N$1137,$W$1010*$T$1137)</f>
        <v>318955187.366995</v>
      </c>
      <c r="AA1137" s="12" t="n">
        <f aca="false">IF($H$1137=1,$O$1137,$T$1010*$T$1137)</f>
        <v>318955187.366995</v>
      </c>
      <c r="AB1137" s="12" t="n">
        <f aca="false">($J$1010+$O$1010)*$T$1137</f>
        <v>17894204.385766</v>
      </c>
      <c r="AC1137" s="12" t="n">
        <f aca="false">Assumptions!$B$20*$T$1137</f>
        <v>574119337.26059</v>
      </c>
      <c r="AD1137" s="12" t="n">
        <f aca="false">IF($S$1137,Assumptions!$B$14*($T$1137-Assumptions!$B$13),Assumptions!$B$4)</f>
        <v>156977593.683497</v>
      </c>
      <c r="AE1137" s="12" t="n">
        <f aca="false">$U$1137+$V$1137+$W$1137+$X$1137+$Y$1137+$Z$1137+$AA$1137+$AB$1137+$AC$1137+$AD$1137</f>
        <v>2000000000</v>
      </c>
      <c r="AF1137" s="12" t="n">
        <f aca="false">IF(AND(IF($B$1137=1,$U$1137&gt;=INDEX($U$1021:$U$1148,1+$A$1137-Assumptions!$B$77),$U$1137&gt;INDEX($U$1021:$U$1148,1+$A$1137+Assumptions!$B$77)),IF($C$1137=1,$V$1137&gt;=INDEX($V$1021:$V$1148,1+$A$1137-Assumptions!$B$78),$V$1137&gt;INDEX($V$1021:$V$1148,1+$A$1137+Assumptions!$B$78)),IF($D$1137=1,$W$1137&gt;=INDEX($W$1021:$W$1148,1+$A$1137-Assumptions!$B$79),$W$1137&gt;INDEX($W$1021:$W$1148,1+$A$1137+Assumptions!$B$79)),IF($E$1137=1,$X$1137&gt;=INDEX($X$1021:$X$1148,1+$A$1137-Assumptions!$B$80),$X$1137&gt;INDEX($X$1021:$X$1148,1+$A$1137+Assumptions!$B$80)),IF($F$1137=1,$Y$1137&gt;=INDEX($Y$1021:$Y$1148,1+$A$1137-Assumptions!$B$81),$Y$1137&gt;INDEX($Y$1021:$Y$1148,1+$A$1137+Assumptions!$B$81)),IF($G$1137=1,$Z$1137&gt;=INDEX($Z$1021:$Z$1148,1+$A$1137-Assumptions!$B$82),$Z$1137&gt;INDEX($Z$1021:$Z$1148,1+$A$1137+Assumptions!$B$82)),IF($H$1137=1,$AA$1137&gt;=INDEX($AA$1021:$AA$1148,1+$A$1137-Assumptions!$B$83),$AA$1137&gt;INDEX($AA$1021:$AA$1148,1+$A$1137+Assumptions!$B$83))),1,0)</f>
        <v>0</v>
      </c>
    </row>
    <row r="1138" customFormat="false" ht="15" hidden="true" customHeight="false" outlineLevel="0" collapsed="false">
      <c r="A1138" s="6" t="n">
        <f aca="false">ROW()-ROW($A$1021)+Assumptions!$B$4</f>
        <v>117</v>
      </c>
      <c r="B1138" s="12" t="n">
        <f aca="false">MOD(QUOTIENT($A$1138,Assumptions!$B$77),2)</f>
        <v>1</v>
      </c>
      <c r="C1138" s="12" t="n">
        <f aca="false">MOD(QUOTIENT($A$1138,Assumptions!$B$78),2)</f>
        <v>1</v>
      </c>
      <c r="D1138" s="12" t="n">
        <f aca="false">MOD(QUOTIENT($A$1138,Assumptions!$B$79),2)</f>
        <v>1</v>
      </c>
      <c r="E1138" s="12" t="n">
        <f aca="false">MOD(QUOTIENT($A$1138,Assumptions!$B$80),2)</f>
        <v>0</v>
      </c>
      <c r="F1138" s="12" t="n">
        <f aca="false">MOD(QUOTIENT($A$1138,Assumptions!$B$81),2)</f>
        <v>1</v>
      </c>
      <c r="G1138" s="12" t="n">
        <f aca="false">MOD(QUOTIENT($A$1138,Assumptions!$B$82),2)</f>
        <v>0</v>
      </c>
      <c r="H1138" s="12" t="n">
        <f aca="false">MOD(QUOTIENT($A$1138,Assumptions!$B$83),2)</f>
        <v>1</v>
      </c>
      <c r="I1138" s="12" t="n">
        <f aca="false">IF($B$1138=1,MIN(Assumptions!$B$67,MAX(Assumptions!$B$4,Assumptions!$B$26-(Assumptions!$B$4))),Assumptions!$B$4)</f>
        <v>30000000</v>
      </c>
      <c r="J1138" s="12" t="n">
        <f aca="false">IF($C$1138=1,MIN(Assumptions!$B$66,MAX(Assumptions!$B$4,Assumptions!$B$26-($I$1138))),Assumptions!$B$4)</f>
        <v>300000000</v>
      </c>
      <c r="K1138" s="12" t="n">
        <f aca="false">IF($D$1138=1,MIN(Assumptions!$B$61,MAX(Assumptions!$B$4,Assumptions!$B$26-($I$1138+$J$1138))),Assumptions!$B$4)</f>
        <v>100000000</v>
      </c>
      <c r="L1138" s="12" t="n">
        <f aca="false">IF($E$1138=1,MIN(Assumptions!$B$56,MAX(Assumptions!$B$4,Assumptions!$B$26-($I$1138+$J$1138+$K$1138))),Assumptions!$B$4)</f>
        <v>0</v>
      </c>
      <c r="M1138" s="12" t="n">
        <f aca="false">IF($F$1138=1,MIN(Assumptions!$B$51,MAX(Assumptions!$B$4,Assumptions!$B$26-($I$1138+$J$1138+$K$1138+$L$1138))),Assumptions!$B$4)</f>
        <v>30000000</v>
      </c>
      <c r="N1138" s="12" t="n">
        <f aca="false">IF($G$1138=1,MIN(Assumptions!$B$46,MAX(Assumptions!$B$4,Assumptions!$B$26-($I$1138+$J$1138+$K$1138+$L$1138+$M$1138))),Assumptions!$B$4)</f>
        <v>0</v>
      </c>
      <c r="O1138" s="12" t="n">
        <f aca="false">IF($H$1138=1,MIN(Assumptions!$B$41,MAX(Assumptions!$B$4,Assumptions!$B$26-($I$1138+$J$1138+$K$1138+$L$1138+$M$1138+$N$1138))),Assumptions!$B$4)</f>
        <v>5000000</v>
      </c>
      <c r="P1138" s="12" t="n">
        <f aca="false">$I$1138+$J$1138+$K$1138+$L$1138+$M$1138+$N$1138+$O$1138</f>
        <v>465000000</v>
      </c>
      <c r="Q1138" s="12" t="n">
        <f aca="false">MAX(Assumptions!$B$4,Assumptions!$B$26-$P$1138)</f>
        <v>1535000000</v>
      </c>
      <c r="R1138" s="12" t="n">
        <f aca="false">$J$1010+$O$1010+Assumptions!$B$20+IF($B$1138=0,$D$1010,Assumptions!$B$4)+IF($C$1138=0,$AI$1010,Assumptions!$B$4)+IF($D$1138=0,$AF$1010,Assumptions!$B$4)+IF($E$1138=0,$AC$1010,Assumptions!$B$4)+IF($F$1138=0,$Z$1010,Assumptions!$B$4)+IF($G$1138=0,$W$1010,Assumptions!$B$4)+IF($H$1138=0,$T$1010,Assumptions!$B$4)</f>
        <v>16680512.8289884</v>
      </c>
      <c r="S1138" s="12" t="n">
        <f aca="false">IF($R$1138&gt;Assumptions!$B$4,$Q$1138/$R$1138&gt;Assumptions!$B$13,FALSE())</f>
        <v>1</v>
      </c>
      <c r="T1138" s="12" t="n">
        <f aca="false">IF($S$1138,($Q$1138+Assumptions!$B$14*Assumptions!$B$13)/($R$1138+Assumptions!$B$14),IF($R$1138&gt;Assumptions!$B$4,$Q$1138/$R$1138,Assumptions!$B$4))</f>
        <v>80.1594834146618</v>
      </c>
      <c r="U1138" s="12" t="n">
        <f aca="false">IF($B$1138=1,$I$1138,$D$1010*$T$1138)</f>
        <v>30000000</v>
      </c>
      <c r="V1138" s="12" t="n">
        <f aca="false">IF($C$1138=1,$J$1138,$AI$1010*$T$1138)</f>
        <v>300000000</v>
      </c>
      <c r="W1138" s="12" t="n">
        <f aca="false">IF($D$1138=1,$K$1138,$AF$1010*$T$1138)</f>
        <v>100000000</v>
      </c>
      <c r="X1138" s="12" t="n">
        <f aca="false">IF($E$1138=1,$L$1138,$AC$1010*$T$1138)</f>
        <v>192382760.195188</v>
      </c>
      <c r="Y1138" s="12" t="n">
        <f aca="false">IF($F$1138=1,$M$1138,$Z$1010*$T$1138)</f>
        <v>30000000</v>
      </c>
      <c r="Z1138" s="12" t="n">
        <f aca="false">IF($G$1138=1,$N$1138,$W$1010*$T$1138)</f>
        <v>400797417.073309</v>
      </c>
      <c r="AA1138" s="12" t="n">
        <f aca="false">IF($H$1138=1,$O$1138,$T$1010*$T$1138)</f>
        <v>5000000</v>
      </c>
      <c r="AB1138" s="12" t="n">
        <f aca="false">($J$1010+$O$1010)*$T$1138</f>
        <v>22485763.4628928</v>
      </c>
      <c r="AC1138" s="12" t="n">
        <f aca="false">Assumptions!$B$20*$T$1138</f>
        <v>721435350.731956</v>
      </c>
      <c r="AD1138" s="12" t="n">
        <f aca="false">IF($S$1138,Assumptions!$B$14*($T$1138-Assumptions!$B$13),Assumptions!$B$4)</f>
        <v>197898708.536654</v>
      </c>
      <c r="AE1138" s="12" t="n">
        <f aca="false">$U$1138+$V$1138+$W$1138+$X$1138+$Y$1138+$Z$1138+$AA$1138+$AB$1138+$AC$1138+$AD$1138</f>
        <v>2000000000</v>
      </c>
      <c r="AF1138" s="12" t="n">
        <f aca="false">IF(AND(IF($B$1138=1,$U$1138&gt;=INDEX($U$1021:$U$1148,1+$A$1138-Assumptions!$B$77),$U$1138&gt;INDEX($U$1021:$U$1148,1+$A$1138+Assumptions!$B$77)),IF($C$1138=1,$V$1138&gt;=INDEX($V$1021:$V$1148,1+$A$1138-Assumptions!$B$78),$V$1138&gt;INDEX($V$1021:$V$1148,1+$A$1138+Assumptions!$B$78)),IF($D$1138=1,$W$1138&gt;=INDEX($W$1021:$W$1148,1+$A$1138-Assumptions!$B$79),$W$1138&gt;INDEX($W$1021:$W$1148,1+$A$1138+Assumptions!$B$79)),IF($E$1138=1,$X$1138&gt;=INDEX($X$1021:$X$1148,1+$A$1138-Assumptions!$B$80),$X$1138&gt;INDEX($X$1021:$X$1148,1+$A$1138+Assumptions!$B$80)),IF($F$1138=1,$Y$1138&gt;=INDEX($Y$1021:$Y$1148,1+$A$1138-Assumptions!$B$81),$Y$1138&gt;INDEX($Y$1021:$Y$1148,1+$A$1138+Assumptions!$B$81)),IF($G$1138=1,$Z$1138&gt;=INDEX($Z$1021:$Z$1148,1+$A$1138-Assumptions!$B$82),$Z$1138&gt;INDEX($Z$1021:$Z$1148,1+$A$1138+Assumptions!$B$82)),IF($H$1138=1,$AA$1138&gt;=INDEX($AA$1021:$AA$1148,1+$A$1138-Assumptions!$B$83),$AA$1138&gt;INDEX($AA$1021:$AA$1148,1+$A$1138+Assumptions!$B$83))),1,0)</f>
        <v>0</v>
      </c>
    </row>
    <row r="1139" customFormat="false" ht="15" hidden="true" customHeight="false" outlineLevel="0" collapsed="false">
      <c r="A1139" s="6" t="n">
        <f aca="false">ROW()-ROW($A$1021)+Assumptions!$B$4</f>
        <v>118</v>
      </c>
      <c r="B1139" s="12" t="n">
        <f aca="false">MOD(QUOTIENT($A$1139,Assumptions!$B$77),2)</f>
        <v>1</v>
      </c>
      <c r="C1139" s="12" t="n">
        <f aca="false">MOD(QUOTIENT($A$1139,Assumptions!$B$78),2)</f>
        <v>1</v>
      </c>
      <c r="D1139" s="12" t="n">
        <f aca="false">MOD(QUOTIENT($A$1139,Assumptions!$B$79),2)</f>
        <v>1</v>
      </c>
      <c r="E1139" s="12" t="n">
        <f aca="false">MOD(QUOTIENT($A$1139,Assumptions!$B$80),2)</f>
        <v>0</v>
      </c>
      <c r="F1139" s="12" t="n">
        <f aca="false">MOD(QUOTIENT($A$1139,Assumptions!$B$81),2)</f>
        <v>1</v>
      </c>
      <c r="G1139" s="12" t="n">
        <f aca="false">MOD(QUOTIENT($A$1139,Assumptions!$B$82),2)</f>
        <v>1</v>
      </c>
      <c r="H1139" s="12" t="n">
        <f aca="false">MOD(QUOTIENT($A$1139,Assumptions!$B$83),2)</f>
        <v>0</v>
      </c>
      <c r="I1139" s="12" t="n">
        <f aca="false">IF($B$1139=1,MIN(Assumptions!$B$67,MAX(Assumptions!$B$4,Assumptions!$B$26-(Assumptions!$B$4))),Assumptions!$B$4)</f>
        <v>30000000</v>
      </c>
      <c r="J1139" s="12" t="n">
        <f aca="false">IF($C$1139=1,MIN(Assumptions!$B$66,MAX(Assumptions!$B$4,Assumptions!$B$26-($I$1139))),Assumptions!$B$4)</f>
        <v>300000000</v>
      </c>
      <c r="K1139" s="12" t="n">
        <f aca="false">IF($D$1139=1,MIN(Assumptions!$B$61,MAX(Assumptions!$B$4,Assumptions!$B$26-($I$1139+$J$1139))),Assumptions!$B$4)</f>
        <v>100000000</v>
      </c>
      <c r="L1139" s="12" t="n">
        <f aca="false">IF($E$1139=1,MIN(Assumptions!$B$56,MAX(Assumptions!$B$4,Assumptions!$B$26-($I$1139+$J$1139+$K$1139))),Assumptions!$B$4)</f>
        <v>0</v>
      </c>
      <c r="M1139" s="12" t="n">
        <f aca="false">IF($F$1139=1,MIN(Assumptions!$B$51,MAX(Assumptions!$B$4,Assumptions!$B$26-($I$1139+$J$1139+$K$1139+$L$1139))),Assumptions!$B$4)</f>
        <v>30000000</v>
      </c>
      <c r="N1139" s="12" t="n">
        <f aca="false">IF($G$1139=1,MIN(Assumptions!$B$46,MAX(Assumptions!$B$4,Assumptions!$B$26-($I$1139+$J$1139+$K$1139+$L$1139+$M$1139))),Assumptions!$B$4)</f>
        <v>15000000</v>
      </c>
      <c r="O1139" s="12" t="n">
        <f aca="false">IF($H$1139=1,MIN(Assumptions!$B$41,MAX(Assumptions!$B$4,Assumptions!$B$26-($I$1139+$J$1139+$K$1139+$L$1139+$M$1139+$N$1139))),Assumptions!$B$4)</f>
        <v>0</v>
      </c>
      <c r="P1139" s="12" t="n">
        <f aca="false">$I$1139+$J$1139+$K$1139+$L$1139+$M$1139+$N$1139+$O$1139</f>
        <v>475000000</v>
      </c>
      <c r="Q1139" s="12" t="n">
        <f aca="false">MAX(Assumptions!$B$4,Assumptions!$B$26-$P$1139)</f>
        <v>1525000000</v>
      </c>
      <c r="R1139" s="12" t="n">
        <f aca="false">$J$1010+$O$1010+Assumptions!$B$20+IF($B$1139=0,$D$1010,Assumptions!$B$4)+IF($C$1139=0,$AI$1010,Assumptions!$B$4)+IF($D$1139=0,$AF$1010,Assumptions!$B$4)+IF($E$1139=0,$AC$1010,Assumptions!$B$4)+IF($F$1139=0,$Z$1010,Assumptions!$B$4)+IF($G$1139=0,$W$1010,Assumptions!$B$4)+IF($H$1139=0,$T$1010,Assumptions!$B$4)</f>
        <v>16680512.8289884</v>
      </c>
      <c r="S1139" s="12" t="n">
        <f aca="false">IF($R$1139&gt;Assumptions!$B$4,$Q$1139/$R$1139&gt;Assumptions!$B$13,FALSE())</f>
        <v>1</v>
      </c>
      <c r="T1139" s="12" t="n">
        <f aca="false">IF($S$1139,($Q$1139+Assumptions!$B$14*Assumptions!$B$13)/($R$1139+Assumptions!$B$14),IF($R$1139&gt;Assumptions!$B$4,$Q$1139/$R$1139,Assumptions!$B$4))</f>
        <v>79.6381209209079</v>
      </c>
      <c r="U1139" s="12" t="n">
        <f aca="false">IF($B$1139=1,$I$1139,$D$1010*$T$1139)</f>
        <v>30000000</v>
      </c>
      <c r="V1139" s="12" t="n">
        <f aca="false">IF($C$1139=1,$J$1139,$AI$1010*$T$1139)</f>
        <v>300000000</v>
      </c>
      <c r="W1139" s="12" t="n">
        <f aca="false">IF($D$1139=1,$K$1139,$AF$1010*$T$1139)</f>
        <v>100000000</v>
      </c>
      <c r="X1139" s="12" t="n">
        <f aca="false">IF($E$1139=1,$L$1139,$AC$1010*$T$1139)</f>
        <v>191131490.210179</v>
      </c>
      <c r="Y1139" s="12" t="n">
        <f aca="false">IF($F$1139=1,$M$1139,$Z$1010*$T$1139)</f>
        <v>30000000</v>
      </c>
      <c r="Z1139" s="12" t="n">
        <f aca="false">IF($G$1139=1,$N$1139,$W$1010*$T$1139)</f>
        <v>15000000</v>
      </c>
      <c r="AA1139" s="12" t="n">
        <f aca="false">IF($H$1139=1,$O$1139,$T$1010*$T$1139)</f>
        <v>398190604.604539</v>
      </c>
      <c r="AB1139" s="12" t="n">
        <f aca="false">($J$1010+$O$1010)*$T$1139</f>
        <v>22339514.5948414</v>
      </c>
      <c r="AC1139" s="12" t="n">
        <f aca="false">Assumptions!$B$20*$T$1139</f>
        <v>716743088.288171</v>
      </c>
      <c r="AD1139" s="12" t="n">
        <f aca="false">IF($S$1139,Assumptions!$B$14*($T$1139-Assumptions!$B$13),Assumptions!$B$4)</f>
        <v>196595302.30227</v>
      </c>
      <c r="AE1139" s="12" t="n">
        <f aca="false">$U$1139+$V$1139+$W$1139+$X$1139+$Y$1139+$Z$1139+$AA$1139+$AB$1139+$AC$1139+$AD$1139</f>
        <v>2000000000</v>
      </c>
      <c r="AF1139" s="12" t="n">
        <f aca="false">IF(AND(IF($B$1139=1,$U$1139&gt;=INDEX($U$1021:$U$1148,1+$A$1139-Assumptions!$B$77),$U$1139&gt;INDEX($U$1021:$U$1148,1+$A$1139+Assumptions!$B$77)),IF($C$1139=1,$V$1139&gt;=INDEX($V$1021:$V$1148,1+$A$1139-Assumptions!$B$78),$V$1139&gt;INDEX($V$1021:$V$1148,1+$A$1139+Assumptions!$B$78)),IF($D$1139=1,$W$1139&gt;=INDEX($W$1021:$W$1148,1+$A$1139-Assumptions!$B$79),$W$1139&gt;INDEX($W$1021:$W$1148,1+$A$1139+Assumptions!$B$79)),IF($E$1139=1,$X$1139&gt;=INDEX($X$1021:$X$1148,1+$A$1139-Assumptions!$B$80),$X$1139&gt;INDEX($X$1021:$X$1148,1+$A$1139+Assumptions!$B$80)),IF($F$1139=1,$Y$1139&gt;=INDEX($Y$1021:$Y$1148,1+$A$1139-Assumptions!$B$81),$Y$1139&gt;INDEX($Y$1021:$Y$1148,1+$A$1139+Assumptions!$B$81)),IF($G$1139=1,$Z$1139&gt;=INDEX($Z$1021:$Z$1148,1+$A$1139-Assumptions!$B$82),$Z$1139&gt;INDEX($Z$1021:$Z$1148,1+$A$1139+Assumptions!$B$82)),IF($H$1139=1,$AA$1139&gt;=INDEX($AA$1021:$AA$1148,1+$A$1139-Assumptions!$B$83),$AA$1139&gt;INDEX($AA$1021:$AA$1148,1+$A$1139+Assumptions!$B$83))),1,0)</f>
        <v>0</v>
      </c>
    </row>
    <row r="1140" customFormat="false" ht="15" hidden="true" customHeight="false" outlineLevel="0" collapsed="false">
      <c r="A1140" s="6" t="n">
        <f aca="false">ROW()-ROW($A$1021)+Assumptions!$B$4</f>
        <v>119</v>
      </c>
      <c r="B1140" s="12" t="n">
        <f aca="false">MOD(QUOTIENT($A$1140,Assumptions!$B$77),2)</f>
        <v>1</v>
      </c>
      <c r="C1140" s="12" t="n">
        <f aca="false">MOD(QUOTIENT($A$1140,Assumptions!$B$78),2)</f>
        <v>1</v>
      </c>
      <c r="D1140" s="12" t="n">
        <f aca="false">MOD(QUOTIENT($A$1140,Assumptions!$B$79),2)</f>
        <v>1</v>
      </c>
      <c r="E1140" s="12" t="n">
        <f aca="false">MOD(QUOTIENT($A$1140,Assumptions!$B$80),2)</f>
        <v>0</v>
      </c>
      <c r="F1140" s="12" t="n">
        <f aca="false">MOD(QUOTIENT($A$1140,Assumptions!$B$81),2)</f>
        <v>1</v>
      </c>
      <c r="G1140" s="12" t="n">
        <f aca="false">MOD(QUOTIENT($A$1140,Assumptions!$B$82),2)</f>
        <v>1</v>
      </c>
      <c r="H1140" s="12" t="n">
        <f aca="false">MOD(QUOTIENT($A$1140,Assumptions!$B$83),2)</f>
        <v>1</v>
      </c>
      <c r="I1140" s="12" t="n">
        <f aca="false">IF($B$1140=1,MIN(Assumptions!$B$67,MAX(Assumptions!$B$4,Assumptions!$B$26-(Assumptions!$B$4))),Assumptions!$B$4)</f>
        <v>30000000</v>
      </c>
      <c r="J1140" s="12" t="n">
        <f aca="false">IF($C$1140=1,MIN(Assumptions!$B$66,MAX(Assumptions!$B$4,Assumptions!$B$26-($I$1140))),Assumptions!$B$4)</f>
        <v>300000000</v>
      </c>
      <c r="K1140" s="12" t="n">
        <f aca="false">IF($D$1140=1,MIN(Assumptions!$B$61,MAX(Assumptions!$B$4,Assumptions!$B$26-($I$1140+$J$1140))),Assumptions!$B$4)</f>
        <v>100000000</v>
      </c>
      <c r="L1140" s="12" t="n">
        <f aca="false">IF($E$1140=1,MIN(Assumptions!$B$56,MAX(Assumptions!$B$4,Assumptions!$B$26-($I$1140+$J$1140+$K$1140))),Assumptions!$B$4)</f>
        <v>0</v>
      </c>
      <c r="M1140" s="12" t="n">
        <f aca="false">IF($F$1140=1,MIN(Assumptions!$B$51,MAX(Assumptions!$B$4,Assumptions!$B$26-($I$1140+$J$1140+$K$1140+$L$1140))),Assumptions!$B$4)</f>
        <v>30000000</v>
      </c>
      <c r="N1140" s="12" t="n">
        <f aca="false">IF($G$1140=1,MIN(Assumptions!$B$46,MAX(Assumptions!$B$4,Assumptions!$B$26-($I$1140+$J$1140+$K$1140+$L$1140+$M$1140))),Assumptions!$B$4)</f>
        <v>15000000</v>
      </c>
      <c r="O1140" s="12" t="n">
        <f aca="false">IF($H$1140=1,MIN(Assumptions!$B$41,MAX(Assumptions!$B$4,Assumptions!$B$26-($I$1140+$J$1140+$K$1140+$L$1140+$M$1140+$N$1140))),Assumptions!$B$4)</f>
        <v>5000000</v>
      </c>
      <c r="P1140" s="12" t="n">
        <f aca="false">$I$1140+$J$1140+$K$1140+$L$1140+$M$1140+$N$1140+$O$1140</f>
        <v>480000000</v>
      </c>
      <c r="Q1140" s="12" t="n">
        <f aca="false">MAX(Assumptions!$B$4,Assumptions!$B$26-$P$1140)</f>
        <v>1520000000</v>
      </c>
      <c r="R1140" s="12" t="n">
        <f aca="false">$J$1010+$O$1010+Assumptions!$B$20+IF($B$1140=0,$D$1010,Assumptions!$B$4)+IF($C$1140=0,$AI$1010,Assumptions!$B$4)+IF($D$1140=0,$AF$1010,Assumptions!$B$4)+IF($E$1140=0,$AC$1010,Assumptions!$B$4)+IF($F$1140=0,$Z$1010,Assumptions!$B$4)+IF($G$1140=0,$W$1010,Assumptions!$B$4)+IF($H$1140=0,$T$1010,Assumptions!$B$4)</f>
        <v>11680512.8289884</v>
      </c>
      <c r="S1140" s="12" t="n">
        <f aca="false">IF($R$1140&gt;Assumptions!$B$4,$Q$1140/$R$1140&gt;Assumptions!$B$13,FALSE())</f>
        <v>1</v>
      </c>
      <c r="T1140" s="12" t="n">
        <f aca="false">IF($S$1140,($Q$1140+Assumptions!$B$14*Assumptions!$B$13)/($R$1140+Assumptions!$B$14),IF($R$1140&gt;Assumptions!$B$4,$Q$1140/$R$1140,Assumptions!$B$4))</f>
        <v>107.365651606594</v>
      </c>
      <c r="U1140" s="12" t="n">
        <f aca="false">IF($B$1140=1,$I$1140,$D$1010*$T$1140)</f>
        <v>30000000</v>
      </c>
      <c r="V1140" s="12" t="n">
        <f aca="false">IF($C$1140=1,$J$1140,$AI$1010*$T$1140)</f>
        <v>300000000</v>
      </c>
      <c r="W1140" s="12" t="n">
        <f aca="false">IF($D$1140=1,$K$1140,$AF$1010*$T$1140)</f>
        <v>100000000</v>
      </c>
      <c r="X1140" s="12" t="n">
        <f aca="false">IF($E$1140=1,$L$1140,$AC$1010*$T$1140)</f>
        <v>257677563.855825</v>
      </c>
      <c r="Y1140" s="12" t="n">
        <f aca="false">IF($F$1140=1,$M$1140,$Z$1010*$T$1140)</f>
        <v>30000000</v>
      </c>
      <c r="Z1140" s="12" t="n">
        <f aca="false">IF($G$1140=1,$N$1140,$W$1010*$T$1140)</f>
        <v>15000000</v>
      </c>
      <c r="AA1140" s="12" t="n">
        <f aca="false">IF($H$1140=1,$O$1140,$T$1010*$T$1140)</f>
        <v>5000000</v>
      </c>
      <c r="AB1140" s="12" t="n">
        <f aca="false">($J$1010+$O$1010)*$T$1140</f>
        <v>30117442.668345</v>
      </c>
      <c r="AC1140" s="12" t="n">
        <f aca="false">Assumptions!$B$20*$T$1140</f>
        <v>966290864.459345</v>
      </c>
      <c r="AD1140" s="12" t="n">
        <f aca="false">IF($S$1140,Assumptions!$B$14*($T$1140-Assumptions!$B$13),Assumptions!$B$4)</f>
        <v>265914129.016485</v>
      </c>
      <c r="AE1140" s="12" t="n">
        <f aca="false">$U$1140+$V$1140+$W$1140+$X$1140+$Y$1140+$Z$1140+$AA$1140+$AB$1140+$AC$1140+$AD$1140</f>
        <v>2000000000</v>
      </c>
      <c r="AF1140" s="12" t="n">
        <f aca="false">IF(AND(IF($B$1140=1,$U$1140&gt;=INDEX($U$1021:$U$1148,1+$A$1140-Assumptions!$B$77),$U$1140&gt;INDEX($U$1021:$U$1148,1+$A$1140+Assumptions!$B$77)),IF($C$1140=1,$V$1140&gt;=INDEX($V$1021:$V$1148,1+$A$1140-Assumptions!$B$78),$V$1140&gt;INDEX($V$1021:$V$1148,1+$A$1140+Assumptions!$B$78)),IF($D$1140=1,$W$1140&gt;=INDEX($W$1021:$W$1148,1+$A$1140-Assumptions!$B$79),$W$1140&gt;INDEX($W$1021:$W$1148,1+$A$1140+Assumptions!$B$79)),IF($E$1140=1,$X$1140&gt;=INDEX($X$1021:$X$1148,1+$A$1140-Assumptions!$B$80),$X$1140&gt;INDEX($X$1021:$X$1148,1+$A$1140+Assumptions!$B$80)),IF($F$1140=1,$Y$1140&gt;=INDEX($Y$1021:$Y$1148,1+$A$1140-Assumptions!$B$81),$Y$1140&gt;INDEX($Y$1021:$Y$1148,1+$A$1140+Assumptions!$B$81)),IF($G$1140=1,$Z$1140&gt;=INDEX($Z$1021:$Z$1148,1+$A$1140-Assumptions!$B$82),$Z$1140&gt;INDEX($Z$1021:$Z$1148,1+$A$1140+Assumptions!$B$82)),IF($H$1140=1,$AA$1140&gt;=INDEX($AA$1021:$AA$1148,1+$A$1140-Assumptions!$B$83),$AA$1140&gt;INDEX($AA$1021:$AA$1148,1+$A$1140+Assumptions!$B$83))),1,0)</f>
        <v>0</v>
      </c>
    </row>
    <row r="1141" customFormat="false" ht="15" hidden="true" customHeight="false" outlineLevel="0" collapsed="false">
      <c r="A1141" s="6" t="n">
        <f aca="false">ROW()-ROW($A$1021)+Assumptions!$B$4</f>
        <v>120</v>
      </c>
      <c r="B1141" s="12" t="n">
        <f aca="false">MOD(QUOTIENT($A$1141,Assumptions!$B$77),2)</f>
        <v>1</v>
      </c>
      <c r="C1141" s="12" t="n">
        <f aca="false">MOD(QUOTIENT($A$1141,Assumptions!$B$78),2)</f>
        <v>1</v>
      </c>
      <c r="D1141" s="12" t="n">
        <f aca="false">MOD(QUOTIENT($A$1141,Assumptions!$B$79),2)</f>
        <v>1</v>
      </c>
      <c r="E1141" s="12" t="n">
        <f aca="false">MOD(QUOTIENT($A$1141,Assumptions!$B$80),2)</f>
        <v>1</v>
      </c>
      <c r="F1141" s="12" t="n">
        <f aca="false">MOD(QUOTIENT($A$1141,Assumptions!$B$81),2)</f>
        <v>0</v>
      </c>
      <c r="G1141" s="12" t="n">
        <f aca="false">MOD(QUOTIENT($A$1141,Assumptions!$B$82),2)</f>
        <v>0</v>
      </c>
      <c r="H1141" s="12" t="n">
        <f aca="false">MOD(QUOTIENT($A$1141,Assumptions!$B$83),2)</f>
        <v>0</v>
      </c>
      <c r="I1141" s="12" t="n">
        <f aca="false">IF($B$1141=1,MIN(Assumptions!$B$67,MAX(Assumptions!$B$4,Assumptions!$B$26-(Assumptions!$B$4))),Assumptions!$B$4)</f>
        <v>30000000</v>
      </c>
      <c r="J1141" s="12" t="n">
        <f aca="false">IF($C$1141=1,MIN(Assumptions!$B$66,MAX(Assumptions!$B$4,Assumptions!$B$26-($I$1141))),Assumptions!$B$4)</f>
        <v>300000000</v>
      </c>
      <c r="K1141" s="12" t="n">
        <f aca="false">IF($D$1141=1,MIN(Assumptions!$B$61,MAX(Assumptions!$B$4,Assumptions!$B$26-($I$1141+$J$1141))),Assumptions!$B$4)</f>
        <v>100000000</v>
      </c>
      <c r="L1141" s="12" t="n">
        <f aca="false">IF($E$1141=1,MIN(Assumptions!$B$56,MAX(Assumptions!$B$4,Assumptions!$B$26-($I$1141+$J$1141+$K$1141))),Assumptions!$B$4)</f>
        <v>60000000</v>
      </c>
      <c r="M1141" s="12" t="n">
        <f aca="false">IF($F$1141=1,MIN(Assumptions!$B$51,MAX(Assumptions!$B$4,Assumptions!$B$26-($I$1141+$J$1141+$K$1141+$L$1141))),Assumptions!$B$4)</f>
        <v>0</v>
      </c>
      <c r="N1141" s="12" t="n">
        <f aca="false">IF($G$1141=1,MIN(Assumptions!$B$46,MAX(Assumptions!$B$4,Assumptions!$B$26-($I$1141+$J$1141+$K$1141+$L$1141+$M$1141))),Assumptions!$B$4)</f>
        <v>0</v>
      </c>
      <c r="O1141" s="12" t="n">
        <f aca="false">IF($H$1141=1,MIN(Assumptions!$B$41,MAX(Assumptions!$B$4,Assumptions!$B$26-($I$1141+$J$1141+$K$1141+$L$1141+$M$1141+$N$1141))),Assumptions!$B$4)</f>
        <v>0</v>
      </c>
      <c r="P1141" s="12" t="n">
        <f aca="false">$I$1141+$J$1141+$K$1141+$L$1141+$M$1141+$N$1141+$O$1141</f>
        <v>490000000</v>
      </c>
      <c r="Q1141" s="12" t="n">
        <f aca="false">MAX(Assumptions!$B$4,Assumptions!$B$26-$P$1141)</f>
        <v>1510000000</v>
      </c>
      <c r="R1141" s="12" t="n">
        <f aca="false">$J$1010+$O$1010+Assumptions!$B$20+IF($B$1141=0,$D$1010,Assumptions!$B$4)+IF($C$1141=0,$AI$1010,Assumptions!$B$4)+IF($D$1141=0,$AF$1010,Assumptions!$B$4)+IF($E$1141=0,$AC$1010,Assumptions!$B$4)+IF($F$1141=0,$Z$1010,Assumptions!$B$4)+IF($G$1141=0,$W$1010,Assumptions!$B$4)+IF($H$1141=0,$T$1010,Assumptions!$B$4)</f>
        <v>22280512.8289884</v>
      </c>
      <c r="S1141" s="12" t="n">
        <f aca="false">IF($R$1141&gt;Assumptions!$B$4,$Q$1141/$R$1141&gt;Assumptions!$B$13,FALSE())</f>
        <v>1</v>
      </c>
      <c r="T1141" s="12" t="n">
        <f aca="false">IF($S$1141,($Q$1141+Assumptions!$B$14*Assumptions!$B$13)/($R$1141+Assumptions!$B$14),IF($R$1141&gt;Assumptions!$B$4,$Q$1141/$R$1141,Assumptions!$B$4))</f>
        <v>61.0358635609296</v>
      </c>
      <c r="U1141" s="12" t="n">
        <f aca="false">IF($B$1141=1,$I$1141,$D$1010*$T$1141)</f>
        <v>30000000</v>
      </c>
      <c r="V1141" s="12" t="n">
        <f aca="false">IF($C$1141=1,$J$1141,$AI$1010*$T$1141)</f>
        <v>300000000</v>
      </c>
      <c r="W1141" s="12" t="n">
        <f aca="false">IF($D$1141=1,$K$1141,$AF$1010*$T$1141)</f>
        <v>100000000</v>
      </c>
      <c r="X1141" s="12" t="n">
        <f aca="false">IF($E$1141=1,$L$1141,$AC$1010*$T$1141)</f>
        <v>60000000</v>
      </c>
      <c r="Y1141" s="12" t="n">
        <f aca="false">IF($F$1141=1,$M$1141,$Z$1010*$T$1141)</f>
        <v>183107590.682789</v>
      </c>
      <c r="Z1141" s="12" t="n">
        <f aca="false">IF($G$1141=1,$N$1141,$W$1010*$T$1141)</f>
        <v>305179317.804648</v>
      </c>
      <c r="AA1141" s="12" t="n">
        <f aca="false">IF($H$1141=1,$O$1141,$T$1010*$T$1141)</f>
        <v>305179317.804648</v>
      </c>
      <c r="AB1141" s="12" t="n">
        <f aca="false">($J$1010+$O$1010)*$T$1141</f>
        <v>17121342.7572243</v>
      </c>
      <c r="AC1141" s="12" t="n">
        <f aca="false">Assumptions!$B$20*$T$1141</f>
        <v>549322772.048367</v>
      </c>
      <c r="AD1141" s="12" t="n">
        <f aca="false">IF($S$1141,Assumptions!$B$14*($T$1141-Assumptions!$B$13),Assumptions!$B$4)</f>
        <v>150089658.902324</v>
      </c>
      <c r="AE1141" s="12" t="n">
        <f aca="false">$U$1141+$V$1141+$W$1141+$X$1141+$Y$1141+$Z$1141+$AA$1141+$AB$1141+$AC$1141+$AD$1141</f>
        <v>2000000000</v>
      </c>
      <c r="AF1141" s="12" t="n">
        <f aca="false">IF(AND(IF($B$1141=1,$U$1141&gt;=INDEX($U$1021:$U$1148,1+$A$1141-Assumptions!$B$77),$U$1141&gt;INDEX($U$1021:$U$1148,1+$A$1141+Assumptions!$B$77)),IF($C$1141=1,$V$1141&gt;=INDEX($V$1021:$V$1148,1+$A$1141-Assumptions!$B$78),$V$1141&gt;INDEX($V$1021:$V$1148,1+$A$1141+Assumptions!$B$78)),IF($D$1141=1,$W$1141&gt;=INDEX($W$1021:$W$1148,1+$A$1141-Assumptions!$B$79),$W$1141&gt;INDEX($W$1021:$W$1148,1+$A$1141+Assumptions!$B$79)),IF($E$1141=1,$X$1141&gt;=INDEX($X$1021:$X$1148,1+$A$1141-Assumptions!$B$80),$X$1141&gt;INDEX($X$1021:$X$1148,1+$A$1141+Assumptions!$B$80)),IF($F$1141=1,$Y$1141&gt;=INDEX($Y$1021:$Y$1148,1+$A$1141-Assumptions!$B$81),$Y$1141&gt;INDEX($Y$1021:$Y$1148,1+$A$1141+Assumptions!$B$81)),IF($G$1141=1,$Z$1141&gt;=INDEX($Z$1021:$Z$1148,1+$A$1141-Assumptions!$B$82),$Z$1141&gt;INDEX($Z$1021:$Z$1148,1+$A$1141+Assumptions!$B$82)),IF($H$1141=1,$AA$1141&gt;=INDEX($AA$1021:$AA$1148,1+$A$1141-Assumptions!$B$83),$AA$1141&gt;INDEX($AA$1021:$AA$1148,1+$A$1141+Assumptions!$B$83))),1,0)</f>
        <v>0</v>
      </c>
    </row>
    <row r="1142" customFormat="false" ht="15" hidden="true" customHeight="false" outlineLevel="0" collapsed="false">
      <c r="A1142" s="6" t="n">
        <f aca="false">ROW()-ROW($A$1021)+Assumptions!$B$4</f>
        <v>121</v>
      </c>
      <c r="B1142" s="12" t="n">
        <f aca="false">MOD(QUOTIENT($A$1142,Assumptions!$B$77),2)</f>
        <v>1</v>
      </c>
      <c r="C1142" s="12" t="n">
        <f aca="false">MOD(QUOTIENT($A$1142,Assumptions!$B$78),2)</f>
        <v>1</v>
      </c>
      <c r="D1142" s="12" t="n">
        <f aca="false">MOD(QUOTIENT($A$1142,Assumptions!$B$79),2)</f>
        <v>1</v>
      </c>
      <c r="E1142" s="12" t="n">
        <f aca="false">MOD(QUOTIENT($A$1142,Assumptions!$B$80),2)</f>
        <v>1</v>
      </c>
      <c r="F1142" s="12" t="n">
        <f aca="false">MOD(QUOTIENT($A$1142,Assumptions!$B$81),2)</f>
        <v>0</v>
      </c>
      <c r="G1142" s="12" t="n">
        <f aca="false">MOD(QUOTIENT($A$1142,Assumptions!$B$82),2)</f>
        <v>0</v>
      </c>
      <c r="H1142" s="12" t="n">
        <f aca="false">MOD(QUOTIENT($A$1142,Assumptions!$B$83),2)</f>
        <v>1</v>
      </c>
      <c r="I1142" s="12" t="n">
        <f aca="false">IF($B$1142=1,MIN(Assumptions!$B$67,MAX(Assumptions!$B$4,Assumptions!$B$26-(Assumptions!$B$4))),Assumptions!$B$4)</f>
        <v>30000000</v>
      </c>
      <c r="J1142" s="12" t="n">
        <f aca="false">IF($C$1142=1,MIN(Assumptions!$B$66,MAX(Assumptions!$B$4,Assumptions!$B$26-($I$1142))),Assumptions!$B$4)</f>
        <v>300000000</v>
      </c>
      <c r="K1142" s="12" t="n">
        <f aca="false">IF($D$1142=1,MIN(Assumptions!$B$61,MAX(Assumptions!$B$4,Assumptions!$B$26-($I$1142+$J$1142))),Assumptions!$B$4)</f>
        <v>100000000</v>
      </c>
      <c r="L1142" s="12" t="n">
        <f aca="false">IF($E$1142=1,MIN(Assumptions!$B$56,MAX(Assumptions!$B$4,Assumptions!$B$26-($I$1142+$J$1142+$K$1142))),Assumptions!$B$4)</f>
        <v>60000000</v>
      </c>
      <c r="M1142" s="12" t="n">
        <f aca="false">IF($F$1142=1,MIN(Assumptions!$B$51,MAX(Assumptions!$B$4,Assumptions!$B$26-($I$1142+$J$1142+$K$1142+$L$1142))),Assumptions!$B$4)</f>
        <v>0</v>
      </c>
      <c r="N1142" s="12" t="n">
        <f aca="false">IF($G$1142=1,MIN(Assumptions!$B$46,MAX(Assumptions!$B$4,Assumptions!$B$26-($I$1142+$J$1142+$K$1142+$L$1142+$M$1142))),Assumptions!$B$4)</f>
        <v>0</v>
      </c>
      <c r="O1142" s="12" t="n">
        <f aca="false">IF($H$1142=1,MIN(Assumptions!$B$41,MAX(Assumptions!$B$4,Assumptions!$B$26-($I$1142+$J$1142+$K$1142+$L$1142+$M$1142+$N$1142))),Assumptions!$B$4)</f>
        <v>5000000</v>
      </c>
      <c r="P1142" s="12" t="n">
        <f aca="false">$I$1142+$J$1142+$K$1142+$L$1142+$M$1142+$N$1142+$O$1142</f>
        <v>495000000</v>
      </c>
      <c r="Q1142" s="12" t="n">
        <f aca="false">MAX(Assumptions!$B$4,Assumptions!$B$26-$P$1142)</f>
        <v>1505000000</v>
      </c>
      <c r="R1142" s="12" t="n">
        <f aca="false">$J$1010+$O$1010+Assumptions!$B$20+IF($B$1142=0,$D$1010,Assumptions!$B$4)+IF($C$1142=0,$AI$1010,Assumptions!$B$4)+IF($D$1142=0,$AF$1010,Assumptions!$B$4)+IF($E$1142=0,$AC$1010,Assumptions!$B$4)+IF($F$1142=0,$Z$1010,Assumptions!$B$4)+IF($G$1142=0,$W$1010,Assumptions!$B$4)+IF($H$1142=0,$T$1010,Assumptions!$B$4)</f>
        <v>17280512.8289884</v>
      </c>
      <c r="S1142" s="12" t="n">
        <f aca="false">IF($R$1142&gt;Assumptions!$B$4,$Q$1142/$R$1142&gt;Assumptions!$B$13,FALSE())</f>
        <v>1</v>
      </c>
      <c r="T1142" s="12" t="n">
        <f aca="false">IF($S$1142,($Q$1142+Assumptions!$B$14*Assumptions!$B$13)/($R$1142+Assumptions!$B$14),IF($R$1142&gt;Assumptions!$B$4,$Q$1142/$R$1142,Assumptions!$B$4))</f>
        <v>76.2113709099977</v>
      </c>
      <c r="U1142" s="12" t="n">
        <f aca="false">IF($B$1142=1,$I$1142,$D$1010*$T$1142)</f>
        <v>30000000</v>
      </c>
      <c r="V1142" s="12" t="n">
        <f aca="false">IF($C$1142=1,$J$1142,$AI$1010*$T$1142)</f>
        <v>300000000</v>
      </c>
      <c r="W1142" s="12" t="n">
        <f aca="false">IF($D$1142=1,$K$1142,$AF$1010*$T$1142)</f>
        <v>100000000</v>
      </c>
      <c r="X1142" s="12" t="n">
        <f aca="false">IF($E$1142=1,$L$1142,$AC$1010*$T$1142)</f>
        <v>60000000</v>
      </c>
      <c r="Y1142" s="12" t="n">
        <f aca="false">IF($F$1142=1,$M$1142,$Z$1010*$T$1142)</f>
        <v>228634112.729993</v>
      </c>
      <c r="Z1142" s="12" t="n">
        <f aca="false">IF($G$1142=1,$N$1142,$W$1010*$T$1142)</f>
        <v>381056854.549988</v>
      </c>
      <c r="AA1142" s="12" t="n">
        <f aca="false">IF($H$1142=1,$O$1142,$T$1010*$T$1142)</f>
        <v>5000000</v>
      </c>
      <c r="AB1142" s="12" t="n">
        <f aca="false">($J$1010+$O$1010)*$T$1142</f>
        <v>21378267.2550451</v>
      </c>
      <c r="AC1142" s="12" t="n">
        <f aca="false">Assumptions!$B$20*$T$1142</f>
        <v>685902338.189979</v>
      </c>
      <c r="AD1142" s="12" t="n">
        <f aca="false">IF($S$1142,Assumptions!$B$14*($T$1142-Assumptions!$B$13),Assumptions!$B$4)</f>
        <v>188028427.274994</v>
      </c>
      <c r="AE1142" s="12" t="n">
        <f aca="false">$U$1142+$V$1142+$W$1142+$X$1142+$Y$1142+$Z$1142+$AA$1142+$AB$1142+$AC$1142+$AD$1142</f>
        <v>2000000000</v>
      </c>
      <c r="AF1142" s="12" t="n">
        <f aca="false">IF(AND(IF($B$1142=1,$U$1142&gt;=INDEX($U$1021:$U$1148,1+$A$1142-Assumptions!$B$77),$U$1142&gt;INDEX($U$1021:$U$1148,1+$A$1142+Assumptions!$B$77)),IF($C$1142=1,$V$1142&gt;=INDEX($V$1021:$V$1148,1+$A$1142-Assumptions!$B$78),$V$1142&gt;INDEX($V$1021:$V$1148,1+$A$1142+Assumptions!$B$78)),IF($D$1142=1,$W$1142&gt;=INDEX($W$1021:$W$1148,1+$A$1142-Assumptions!$B$79),$W$1142&gt;INDEX($W$1021:$W$1148,1+$A$1142+Assumptions!$B$79)),IF($E$1142=1,$X$1142&gt;=INDEX($X$1021:$X$1148,1+$A$1142-Assumptions!$B$80),$X$1142&gt;INDEX($X$1021:$X$1148,1+$A$1142+Assumptions!$B$80)),IF($F$1142=1,$Y$1142&gt;=INDEX($Y$1021:$Y$1148,1+$A$1142-Assumptions!$B$81),$Y$1142&gt;INDEX($Y$1021:$Y$1148,1+$A$1142+Assumptions!$B$81)),IF($G$1142=1,$Z$1142&gt;=INDEX($Z$1021:$Z$1148,1+$A$1142-Assumptions!$B$82),$Z$1142&gt;INDEX($Z$1021:$Z$1148,1+$A$1142+Assumptions!$B$82)),IF($H$1142=1,$AA$1142&gt;=INDEX($AA$1021:$AA$1148,1+$A$1142-Assumptions!$B$83),$AA$1142&gt;INDEX($AA$1021:$AA$1148,1+$A$1142+Assumptions!$B$83))),1,0)</f>
        <v>0</v>
      </c>
    </row>
    <row r="1143" customFormat="false" ht="15" hidden="true" customHeight="false" outlineLevel="0" collapsed="false">
      <c r="A1143" s="6" t="n">
        <f aca="false">ROW()-ROW($A$1021)+Assumptions!$B$4</f>
        <v>122</v>
      </c>
      <c r="B1143" s="12" t="n">
        <f aca="false">MOD(QUOTIENT($A$1143,Assumptions!$B$77),2)</f>
        <v>1</v>
      </c>
      <c r="C1143" s="12" t="n">
        <f aca="false">MOD(QUOTIENT($A$1143,Assumptions!$B$78),2)</f>
        <v>1</v>
      </c>
      <c r="D1143" s="12" t="n">
        <f aca="false">MOD(QUOTIENT($A$1143,Assumptions!$B$79),2)</f>
        <v>1</v>
      </c>
      <c r="E1143" s="12" t="n">
        <f aca="false">MOD(QUOTIENT($A$1143,Assumptions!$B$80),2)</f>
        <v>1</v>
      </c>
      <c r="F1143" s="12" t="n">
        <f aca="false">MOD(QUOTIENT($A$1143,Assumptions!$B$81),2)</f>
        <v>0</v>
      </c>
      <c r="G1143" s="12" t="n">
        <f aca="false">MOD(QUOTIENT($A$1143,Assumptions!$B$82),2)</f>
        <v>1</v>
      </c>
      <c r="H1143" s="12" t="n">
        <f aca="false">MOD(QUOTIENT($A$1143,Assumptions!$B$83),2)</f>
        <v>0</v>
      </c>
      <c r="I1143" s="12" t="n">
        <f aca="false">IF($B$1143=1,MIN(Assumptions!$B$67,MAX(Assumptions!$B$4,Assumptions!$B$26-(Assumptions!$B$4))),Assumptions!$B$4)</f>
        <v>30000000</v>
      </c>
      <c r="J1143" s="12" t="n">
        <f aca="false">IF($C$1143=1,MIN(Assumptions!$B$66,MAX(Assumptions!$B$4,Assumptions!$B$26-($I$1143))),Assumptions!$B$4)</f>
        <v>300000000</v>
      </c>
      <c r="K1143" s="12" t="n">
        <f aca="false">IF($D$1143=1,MIN(Assumptions!$B$61,MAX(Assumptions!$B$4,Assumptions!$B$26-($I$1143+$J$1143))),Assumptions!$B$4)</f>
        <v>100000000</v>
      </c>
      <c r="L1143" s="12" t="n">
        <f aca="false">IF($E$1143=1,MIN(Assumptions!$B$56,MAX(Assumptions!$B$4,Assumptions!$B$26-($I$1143+$J$1143+$K$1143))),Assumptions!$B$4)</f>
        <v>60000000</v>
      </c>
      <c r="M1143" s="12" t="n">
        <f aca="false">IF($F$1143=1,MIN(Assumptions!$B$51,MAX(Assumptions!$B$4,Assumptions!$B$26-($I$1143+$J$1143+$K$1143+$L$1143))),Assumptions!$B$4)</f>
        <v>0</v>
      </c>
      <c r="N1143" s="12" t="n">
        <f aca="false">IF($G$1143=1,MIN(Assumptions!$B$46,MAX(Assumptions!$B$4,Assumptions!$B$26-($I$1143+$J$1143+$K$1143+$L$1143+$M$1143))),Assumptions!$B$4)</f>
        <v>15000000</v>
      </c>
      <c r="O1143" s="12" t="n">
        <f aca="false">IF($H$1143=1,MIN(Assumptions!$B$41,MAX(Assumptions!$B$4,Assumptions!$B$26-($I$1143+$J$1143+$K$1143+$L$1143+$M$1143+$N$1143))),Assumptions!$B$4)</f>
        <v>0</v>
      </c>
      <c r="P1143" s="12" t="n">
        <f aca="false">$I$1143+$J$1143+$K$1143+$L$1143+$M$1143+$N$1143+$O$1143</f>
        <v>505000000</v>
      </c>
      <c r="Q1143" s="12" t="n">
        <f aca="false">MAX(Assumptions!$B$4,Assumptions!$B$26-$P$1143)</f>
        <v>1495000000</v>
      </c>
      <c r="R1143" s="12" t="n">
        <f aca="false">$J$1010+$O$1010+Assumptions!$B$20+IF($B$1143=0,$D$1010,Assumptions!$B$4)+IF($C$1143=0,$AI$1010,Assumptions!$B$4)+IF($D$1143=0,$AF$1010,Assumptions!$B$4)+IF($E$1143=0,$AC$1010,Assumptions!$B$4)+IF($F$1143=0,$Z$1010,Assumptions!$B$4)+IF($G$1143=0,$W$1010,Assumptions!$B$4)+IF($H$1143=0,$T$1010,Assumptions!$B$4)</f>
        <v>17280512.8289884</v>
      </c>
      <c r="S1143" s="12" t="n">
        <f aca="false">IF($R$1143&gt;Assumptions!$B$4,$Q$1143/$R$1143&gt;Assumptions!$B$13,FALSE())</f>
        <v>1</v>
      </c>
      <c r="T1143" s="12" t="n">
        <f aca="false">IF($S$1143,($Q$1143+Assumptions!$B$14*Assumptions!$B$13)/($R$1143+Assumptions!$B$14),IF($R$1143&gt;Assumptions!$B$4,$Q$1143/$R$1143,Assumptions!$B$4))</f>
        <v>75.7058228442597</v>
      </c>
      <c r="U1143" s="12" t="n">
        <f aca="false">IF($B$1143=1,$I$1143,$D$1010*$T$1143)</f>
        <v>30000000</v>
      </c>
      <c r="V1143" s="12" t="n">
        <f aca="false">IF($C$1143=1,$J$1143,$AI$1010*$T$1143)</f>
        <v>300000000</v>
      </c>
      <c r="W1143" s="12" t="n">
        <f aca="false">IF($D$1143=1,$K$1143,$AF$1010*$T$1143)</f>
        <v>100000000</v>
      </c>
      <c r="X1143" s="12" t="n">
        <f aca="false">IF($E$1143=1,$L$1143,$AC$1010*$T$1143)</f>
        <v>60000000</v>
      </c>
      <c r="Y1143" s="12" t="n">
        <f aca="false">IF($F$1143=1,$M$1143,$Z$1010*$T$1143)</f>
        <v>227117468.532779</v>
      </c>
      <c r="Z1143" s="12" t="n">
        <f aca="false">IF($G$1143=1,$N$1143,$W$1010*$T$1143)</f>
        <v>15000000</v>
      </c>
      <c r="AA1143" s="12" t="n">
        <f aca="false">IF($H$1143=1,$O$1143,$T$1010*$T$1143)</f>
        <v>378529114.221299</v>
      </c>
      <c r="AB1143" s="12" t="n">
        <f aca="false">($J$1010+$O$1010)*$T$1143</f>
        <v>21236454.5369354</v>
      </c>
      <c r="AC1143" s="12" t="n">
        <f aca="false">Assumptions!$B$20*$T$1143</f>
        <v>681352405.598338</v>
      </c>
      <c r="AD1143" s="12" t="n">
        <f aca="false">IF($S$1143,Assumptions!$B$14*($T$1143-Assumptions!$B$13),Assumptions!$B$4)</f>
        <v>186764557.110649</v>
      </c>
      <c r="AE1143" s="12" t="n">
        <f aca="false">$U$1143+$V$1143+$W$1143+$X$1143+$Y$1143+$Z$1143+$AA$1143+$AB$1143+$AC$1143+$AD$1143</f>
        <v>2000000000</v>
      </c>
      <c r="AF1143" s="12" t="n">
        <f aca="false">IF(AND(IF($B$1143=1,$U$1143&gt;=INDEX($U$1021:$U$1148,1+$A$1143-Assumptions!$B$77),$U$1143&gt;INDEX($U$1021:$U$1148,1+$A$1143+Assumptions!$B$77)),IF($C$1143=1,$V$1143&gt;=INDEX($V$1021:$V$1148,1+$A$1143-Assumptions!$B$78),$V$1143&gt;INDEX($V$1021:$V$1148,1+$A$1143+Assumptions!$B$78)),IF($D$1143=1,$W$1143&gt;=INDEX($W$1021:$W$1148,1+$A$1143-Assumptions!$B$79),$W$1143&gt;INDEX($W$1021:$W$1148,1+$A$1143+Assumptions!$B$79)),IF($E$1143=1,$X$1143&gt;=INDEX($X$1021:$X$1148,1+$A$1143-Assumptions!$B$80),$X$1143&gt;INDEX($X$1021:$X$1148,1+$A$1143+Assumptions!$B$80)),IF($F$1143=1,$Y$1143&gt;=INDEX($Y$1021:$Y$1148,1+$A$1143-Assumptions!$B$81),$Y$1143&gt;INDEX($Y$1021:$Y$1148,1+$A$1143+Assumptions!$B$81)),IF($G$1143=1,$Z$1143&gt;=INDEX($Z$1021:$Z$1148,1+$A$1143-Assumptions!$B$82),$Z$1143&gt;INDEX($Z$1021:$Z$1148,1+$A$1143+Assumptions!$B$82)),IF($H$1143=1,$AA$1143&gt;=INDEX($AA$1021:$AA$1148,1+$A$1143-Assumptions!$B$83),$AA$1143&gt;INDEX($AA$1021:$AA$1148,1+$A$1143+Assumptions!$B$83))),1,0)</f>
        <v>0</v>
      </c>
    </row>
    <row r="1144" customFormat="false" ht="15" hidden="true" customHeight="false" outlineLevel="0" collapsed="false">
      <c r="A1144" s="6" t="n">
        <f aca="false">ROW()-ROW($A$1021)+Assumptions!$B$4</f>
        <v>123</v>
      </c>
      <c r="B1144" s="12" t="n">
        <f aca="false">MOD(QUOTIENT($A$1144,Assumptions!$B$77),2)</f>
        <v>1</v>
      </c>
      <c r="C1144" s="12" t="n">
        <f aca="false">MOD(QUOTIENT($A$1144,Assumptions!$B$78),2)</f>
        <v>1</v>
      </c>
      <c r="D1144" s="12" t="n">
        <f aca="false">MOD(QUOTIENT($A$1144,Assumptions!$B$79),2)</f>
        <v>1</v>
      </c>
      <c r="E1144" s="12" t="n">
        <f aca="false">MOD(QUOTIENT($A$1144,Assumptions!$B$80),2)</f>
        <v>1</v>
      </c>
      <c r="F1144" s="12" t="n">
        <f aca="false">MOD(QUOTIENT($A$1144,Assumptions!$B$81),2)</f>
        <v>0</v>
      </c>
      <c r="G1144" s="12" t="n">
        <f aca="false">MOD(QUOTIENT($A$1144,Assumptions!$B$82),2)</f>
        <v>1</v>
      </c>
      <c r="H1144" s="12" t="n">
        <f aca="false">MOD(QUOTIENT($A$1144,Assumptions!$B$83),2)</f>
        <v>1</v>
      </c>
      <c r="I1144" s="12" t="n">
        <f aca="false">IF($B$1144=1,MIN(Assumptions!$B$67,MAX(Assumptions!$B$4,Assumptions!$B$26-(Assumptions!$B$4))),Assumptions!$B$4)</f>
        <v>30000000</v>
      </c>
      <c r="J1144" s="12" t="n">
        <f aca="false">IF($C$1144=1,MIN(Assumptions!$B$66,MAX(Assumptions!$B$4,Assumptions!$B$26-($I$1144))),Assumptions!$B$4)</f>
        <v>300000000</v>
      </c>
      <c r="K1144" s="12" t="n">
        <f aca="false">IF($D$1144=1,MIN(Assumptions!$B$61,MAX(Assumptions!$B$4,Assumptions!$B$26-($I$1144+$J$1144))),Assumptions!$B$4)</f>
        <v>100000000</v>
      </c>
      <c r="L1144" s="12" t="n">
        <f aca="false">IF($E$1144=1,MIN(Assumptions!$B$56,MAX(Assumptions!$B$4,Assumptions!$B$26-($I$1144+$J$1144+$K$1144))),Assumptions!$B$4)</f>
        <v>60000000</v>
      </c>
      <c r="M1144" s="12" t="n">
        <f aca="false">IF($F$1144=1,MIN(Assumptions!$B$51,MAX(Assumptions!$B$4,Assumptions!$B$26-($I$1144+$J$1144+$K$1144+$L$1144))),Assumptions!$B$4)</f>
        <v>0</v>
      </c>
      <c r="N1144" s="12" t="n">
        <f aca="false">IF($G$1144=1,MIN(Assumptions!$B$46,MAX(Assumptions!$B$4,Assumptions!$B$26-($I$1144+$J$1144+$K$1144+$L$1144+$M$1144))),Assumptions!$B$4)</f>
        <v>15000000</v>
      </c>
      <c r="O1144" s="12" t="n">
        <f aca="false">IF($H$1144=1,MIN(Assumptions!$B$41,MAX(Assumptions!$B$4,Assumptions!$B$26-($I$1144+$J$1144+$K$1144+$L$1144+$M$1144+$N$1144))),Assumptions!$B$4)</f>
        <v>5000000</v>
      </c>
      <c r="P1144" s="12" t="n">
        <f aca="false">$I$1144+$J$1144+$K$1144+$L$1144+$M$1144+$N$1144+$O$1144</f>
        <v>510000000</v>
      </c>
      <c r="Q1144" s="12" t="n">
        <f aca="false">MAX(Assumptions!$B$4,Assumptions!$B$26-$P$1144)</f>
        <v>1490000000</v>
      </c>
      <c r="R1144" s="12" t="n">
        <f aca="false">$J$1010+$O$1010+Assumptions!$B$20+IF($B$1144=0,$D$1010,Assumptions!$B$4)+IF($C$1144=0,$AI$1010,Assumptions!$B$4)+IF($D$1144=0,$AF$1010,Assumptions!$B$4)+IF($E$1144=0,$AC$1010,Assumptions!$B$4)+IF($F$1144=0,$Z$1010,Assumptions!$B$4)+IF($G$1144=0,$W$1010,Assumptions!$B$4)+IF($H$1144=0,$T$1010,Assumptions!$B$4)</f>
        <v>12280512.8289884</v>
      </c>
      <c r="S1144" s="12" t="n">
        <f aca="false">IF($R$1144&gt;Assumptions!$B$4,$Q$1144/$R$1144&gt;Assumptions!$B$13,FALSE())</f>
        <v>1</v>
      </c>
      <c r="T1144" s="12" t="n">
        <f aca="false">IF($S$1144,($Q$1144+Assumptions!$B$14*Assumptions!$B$13)/($R$1144+Assumptions!$B$14),IF($R$1144&gt;Assumptions!$B$4,$Q$1144/$R$1144,Assumptions!$B$4))</f>
        <v>100.977551812196</v>
      </c>
      <c r="U1144" s="12" t="n">
        <f aca="false">IF($B$1144=1,$I$1144,$D$1010*$T$1144)</f>
        <v>30000000</v>
      </c>
      <c r="V1144" s="12" t="n">
        <f aca="false">IF($C$1144=1,$J$1144,$AI$1010*$T$1144)</f>
        <v>300000000</v>
      </c>
      <c r="W1144" s="12" t="n">
        <f aca="false">IF($D$1144=1,$K$1144,$AF$1010*$T$1144)</f>
        <v>100000000</v>
      </c>
      <c r="X1144" s="12" t="n">
        <f aca="false">IF($E$1144=1,$L$1144,$AC$1010*$T$1144)</f>
        <v>60000000</v>
      </c>
      <c r="Y1144" s="12" t="n">
        <f aca="false">IF($F$1144=1,$M$1144,$Z$1010*$T$1144)</f>
        <v>302932655.436588</v>
      </c>
      <c r="Z1144" s="12" t="n">
        <f aca="false">IF($G$1144=1,$N$1144,$W$1010*$T$1144)</f>
        <v>15000000</v>
      </c>
      <c r="AA1144" s="12" t="n">
        <f aca="false">IF($H$1144=1,$O$1144,$T$1010*$T$1144)</f>
        <v>5000000</v>
      </c>
      <c r="AB1144" s="12" t="n">
        <f aca="false">($J$1010+$O$1010)*$T$1144</f>
        <v>28325498.7231584</v>
      </c>
      <c r="AC1144" s="12" t="n">
        <f aca="false">Assumptions!$B$20*$T$1144</f>
        <v>908797966.309764</v>
      </c>
      <c r="AD1144" s="12" t="n">
        <f aca="false">IF($S$1144,Assumptions!$B$14*($T$1144-Assumptions!$B$13),Assumptions!$B$4)</f>
        <v>249943879.53049</v>
      </c>
      <c r="AE1144" s="12" t="n">
        <f aca="false">$U$1144+$V$1144+$W$1144+$X$1144+$Y$1144+$Z$1144+$AA$1144+$AB$1144+$AC$1144+$AD$1144</f>
        <v>2000000000</v>
      </c>
      <c r="AF1144" s="12" t="n">
        <f aca="false">IF(AND(IF($B$1144=1,$U$1144&gt;=INDEX($U$1021:$U$1148,1+$A$1144-Assumptions!$B$77),$U$1144&gt;INDEX($U$1021:$U$1148,1+$A$1144+Assumptions!$B$77)),IF($C$1144=1,$V$1144&gt;=INDEX($V$1021:$V$1148,1+$A$1144-Assumptions!$B$78),$V$1144&gt;INDEX($V$1021:$V$1148,1+$A$1144+Assumptions!$B$78)),IF($D$1144=1,$W$1144&gt;=INDEX($W$1021:$W$1148,1+$A$1144-Assumptions!$B$79),$W$1144&gt;INDEX($W$1021:$W$1148,1+$A$1144+Assumptions!$B$79)),IF($E$1144=1,$X$1144&gt;=INDEX($X$1021:$X$1148,1+$A$1144-Assumptions!$B$80),$X$1144&gt;INDEX($X$1021:$X$1148,1+$A$1144+Assumptions!$B$80)),IF($F$1144=1,$Y$1144&gt;=INDEX($Y$1021:$Y$1148,1+$A$1144-Assumptions!$B$81),$Y$1144&gt;INDEX($Y$1021:$Y$1148,1+$A$1144+Assumptions!$B$81)),IF($G$1144=1,$Z$1144&gt;=INDEX($Z$1021:$Z$1148,1+$A$1144-Assumptions!$B$82),$Z$1144&gt;INDEX($Z$1021:$Z$1148,1+$A$1144+Assumptions!$B$82)),IF($H$1144=1,$AA$1144&gt;=INDEX($AA$1021:$AA$1148,1+$A$1144-Assumptions!$B$83),$AA$1144&gt;INDEX($AA$1021:$AA$1148,1+$A$1144+Assumptions!$B$83))),1,0)</f>
        <v>0</v>
      </c>
    </row>
    <row r="1145" customFormat="false" ht="15" hidden="true" customHeight="false" outlineLevel="0" collapsed="false">
      <c r="A1145" s="6" t="n">
        <f aca="false">ROW()-ROW($A$1021)+Assumptions!$B$4</f>
        <v>124</v>
      </c>
      <c r="B1145" s="12" t="n">
        <f aca="false">MOD(QUOTIENT($A$1145,Assumptions!$B$77),2)</f>
        <v>1</v>
      </c>
      <c r="C1145" s="12" t="n">
        <f aca="false">MOD(QUOTIENT($A$1145,Assumptions!$B$78),2)</f>
        <v>1</v>
      </c>
      <c r="D1145" s="12" t="n">
        <f aca="false">MOD(QUOTIENT($A$1145,Assumptions!$B$79),2)</f>
        <v>1</v>
      </c>
      <c r="E1145" s="12" t="n">
        <f aca="false">MOD(QUOTIENT($A$1145,Assumptions!$B$80),2)</f>
        <v>1</v>
      </c>
      <c r="F1145" s="12" t="n">
        <f aca="false">MOD(QUOTIENT($A$1145,Assumptions!$B$81),2)</f>
        <v>1</v>
      </c>
      <c r="G1145" s="12" t="n">
        <f aca="false">MOD(QUOTIENT($A$1145,Assumptions!$B$82),2)</f>
        <v>0</v>
      </c>
      <c r="H1145" s="12" t="n">
        <f aca="false">MOD(QUOTIENT($A$1145,Assumptions!$B$83),2)</f>
        <v>0</v>
      </c>
      <c r="I1145" s="12" t="n">
        <f aca="false">IF($B$1145=1,MIN(Assumptions!$B$67,MAX(Assumptions!$B$4,Assumptions!$B$26-(Assumptions!$B$4))),Assumptions!$B$4)</f>
        <v>30000000</v>
      </c>
      <c r="J1145" s="12" t="n">
        <f aca="false">IF($C$1145=1,MIN(Assumptions!$B$66,MAX(Assumptions!$B$4,Assumptions!$B$26-($I$1145))),Assumptions!$B$4)</f>
        <v>300000000</v>
      </c>
      <c r="K1145" s="12" t="n">
        <f aca="false">IF($D$1145=1,MIN(Assumptions!$B$61,MAX(Assumptions!$B$4,Assumptions!$B$26-($I$1145+$J$1145))),Assumptions!$B$4)</f>
        <v>100000000</v>
      </c>
      <c r="L1145" s="12" t="n">
        <f aca="false">IF($E$1145=1,MIN(Assumptions!$B$56,MAX(Assumptions!$B$4,Assumptions!$B$26-($I$1145+$J$1145+$K$1145))),Assumptions!$B$4)</f>
        <v>60000000</v>
      </c>
      <c r="M1145" s="12" t="n">
        <f aca="false">IF($F$1145=1,MIN(Assumptions!$B$51,MAX(Assumptions!$B$4,Assumptions!$B$26-($I$1145+$J$1145+$K$1145+$L$1145))),Assumptions!$B$4)</f>
        <v>30000000</v>
      </c>
      <c r="N1145" s="12" t="n">
        <f aca="false">IF($G$1145=1,MIN(Assumptions!$B$46,MAX(Assumptions!$B$4,Assumptions!$B$26-($I$1145+$J$1145+$K$1145+$L$1145+$M$1145))),Assumptions!$B$4)</f>
        <v>0</v>
      </c>
      <c r="O1145" s="12" t="n">
        <f aca="false">IF($H$1145=1,MIN(Assumptions!$B$41,MAX(Assumptions!$B$4,Assumptions!$B$26-($I$1145+$J$1145+$K$1145+$L$1145+$M$1145+$N$1145))),Assumptions!$B$4)</f>
        <v>0</v>
      </c>
      <c r="P1145" s="12" t="n">
        <f aca="false">$I$1145+$J$1145+$K$1145+$L$1145+$M$1145+$N$1145+$O$1145</f>
        <v>520000000</v>
      </c>
      <c r="Q1145" s="12" t="n">
        <f aca="false">MAX(Assumptions!$B$4,Assumptions!$B$26-$P$1145)</f>
        <v>1480000000</v>
      </c>
      <c r="R1145" s="12" t="n">
        <f aca="false">$J$1010+$O$1010+Assumptions!$B$20+IF($B$1145=0,$D$1010,Assumptions!$B$4)+IF($C$1145=0,$AI$1010,Assumptions!$B$4)+IF($D$1145=0,$AF$1010,Assumptions!$B$4)+IF($E$1145=0,$AC$1010,Assumptions!$B$4)+IF($F$1145=0,$Z$1010,Assumptions!$B$4)+IF($G$1145=0,$W$1010,Assumptions!$B$4)+IF($H$1145=0,$T$1010,Assumptions!$B$4)</f>
        <v>19280512.8289884</v>
      </c>
      <c r="S1145" s="12" t="n">
        <f aca="false">IF($R$1145&gt;Assumptions!$B$4,$Q$1145/$R$1145&gt;Assumptions!$B$13,FALSE())</f>
        <v>1</v>
      </c>
      <c r="T1145" s="12" t="n">
        <f aca="false">IF($S$1145,($Q$1145+Assumptions!$B$14*Assumptions!$B$13)/($R$1145+Assumptions!$B$14),IF($R$1145&gt;Assumptions!$B$4,$Q$1145/$R$1145,Assumptions!$B$4))</f>
        <v>68.0654313165159</v>
      </c>
      <c r="U1145" s="12" t="n">
        <f aca="false">IF($B$1145=1,$I$1145,$D$1010*$T$1145)</f>
        <v>30000000</v>
      </c>
      <c r="V1145" s="12" t="n">
        <f aca="false">IF($C$1145=1,$J$1145,$AI$1010*$T$1145)</f>
        <v>300000000</v>
      </c>
      <c r="W1145" s="12" t="n">
        <f aca="false">IF($D$1145=1,$K$1145,$AF$1010*$T$1145)</f>
        <v>100000000</v>
      </c>
      <c r="X1145" s="12" t="n">
        <f aca="false">IF($E$1145=1,$L$1145,$AC$1010*$T$1145)</f>
        <v>60000000</v>
      </c>
      <c r="Y1145" s="12" t="n">
        <f aca="false">IF($F$1145=1,$M$1145,$Z$1010*$T$1145)</f>
        <v>30000000</v>
      </c>
      <c r="Z1145" s="12" t="n">
        <f aca="false">IF($G$1145=1,$N$1145,$W$1010*$T$1145)</f>
        <v>340327156.582579</v>
      </c>
      <c r="AA1145" s="12" t="n">
        <f aca="false">IF($H$1145=1,$O$1145,$T$1010*$T$1145)</f>
        <v>340327156.582579</v>
      </c>
      <c r="AB1145" s="12" t="n">
        <f aca="false">($J$1010+$O$1010)*$T$1145</f>
        <v>19093226.6949092</v>
      </c>
      <c r="AC1145" s="12" t="n">
        <f aca="false">Assumptions!$B$20*$T$1145</f>
        <v>612588881.848643</v>
      </c>
      <c r="AD1145" s="12" t="n">
        <f aca="false">IF($S$1145,Assumptions!$B$14*($T$1145-Assumptions!$B$13),Assumptions!$B$4)</f>
        <v>167663578.29129</v>
      </c>
      <c r="AE1145" s="12" t="n">
        <f aca="false">$U$1145+$V$1145+$W$1145+$X$1145+$Y$1145+$Z$1145+$AA$1145+$AB$1145+$AC$1145+$AD$1145</f>
        <v>2000000000</v>
      </c>
      <c r="AF1145" s="12" t="n">
        <f aca="false">IF(AND(IF($B$1145=1,$U$1145&gt;=INDEX($U$1021:$U$1148,1+$A$1145-Assumptions!$B$77),$U$1145&gt;INDEX($U$1021:$U$1148,1+$A$1145+Assumptions!$B$77)),IF($C$1145=1,$V$1145&gt;=INDEX($V$1021:$V$1148,1+$A$1145-Assumptions!$B$78),$V$1145&gt;INDEX($V$1021:$V$1148,1+$A$1145+Assumptions!$B$78)),IF($D$1145=1,$W$1145&gt;=INDEX($W$1021:$W$1148,1+$A$1145-Assumptions!$B$79),$W$1145&gt;INDEX($W$1021:$W$1148,1+$A$1145+Assumptions!$B$79)),IF($E$1145=1,$X$1145&gt;=INDEX($X$1021:$X$1148,1+$A$1145-Assumptions!$B$80),$X$1145&gt;INDEX($X$1021:$X$1148,1+$A$1145+Assumptions!$B$80)),IF($F$1145=1,$Y$1145&gt;=INDEX($Y$1021:$Y$1148,1+$A$1145-Assumptions!$B$81),$Y$1145&gt;INDEX($Y$1021:$Y$1148,1+$A$1145+Assumptions!$B$81)),IF($G$1145=1,$Z$1145&gt;=INDEX($Z$1021:$Z$1148,1+$A$1145-Assumptions!$B$82),$Z$1145&gt;INDEX($Z$1021:$Z$1148,1+$A$1145+Assumptions!$B$82)),IF($H$1145=1,$AA$1145&gt;=INDEX($AA$1021:$AA$1148,1+$A$1145-Assumptions!$B$83),$AA$1145&gt;INDEX($AA$1021:$AA$1148,1+$A$1145+Assumptions!$B$83))),1,0)</f>
        <v>0</v>
      </c>
    </row>
    <row r="1146" customFormat="false" ht="15" hidden="true" customHeight="false" outlineLevel="0" collapsed="false">
      <c r="A1146" s="6" t="n">
        <f aca="false">ROW()-ROW($A$1021)+Assumptions!$B$4</f>
        <v>125</v>
      </c>
      <c r="B1146" s="12" t="n">
        <f aca="false">MOD(QUOTIENT($A$1146,Assumptions!$B$77),2)</f>
        <v>1</v>
      </c>
      <c r="C1146" s="12" t="n">
        <f aca="false">MOD(QUOTIENT($A$1146,Assumptions!$B$78),2)</f>
        <v>1</v>
      </c>
      <c r="D1146" s="12" t="n">
        <f aca="false">MOD(QUOTIENT($A$1146,Assumptions!$B$79),2)</f>
        <v>1</v>
      </c>
      <c r="E1146" s="12" t="n">
        <f aca="false">MOD(QUOTIENT($A$1146,Assumptions!$B$80),2)</f>
        <v>1</v>
      </c>
      <c r="F1146" s="12" t="n">
        <f aca="false">MOD(QUOTIENT($A$1146,Assumptions!$B$81),2)</f>
        <v>1</v>
      </c>
      <c r="G1146" s="12" t="n">
        <f aca="false">MOD(QUOTIENT($A$1146,Assumptions!$B$82),2)</f>
        <v>0</v>
      </c>
      <c r="H1146" s="12" t="n">
        <f aca="false">MOD(QUOTIENT($A$1146,Assumptions!$B$83),2)</f>
        <v>1</v>
      </c>
      <c r="I1146" s="12" t="n">
        <f aca="false">IF($B$1146=1,MIN(Assumptions!$B$67,MAX(Assumptions!$B$4,Assumptions!$B$26-(Assumptions!$B$4))),Assumptions!$B$4)</f>
        <v>30000000</v>
      </c>
      <c r="J1146" s="12" t="n">
        <f aca="false">IF($C$1146=1,MIN(Assumptions!$B$66,MAX(Assumptions!$B$4,Assumptions!$B$26-($I$1146))),Assumptions!$B$4)</f>
        <v>300000000</v>
      </c>
      <c r="K1146" s="12" t="n">
        <f aca="false">IF($D$1146=1,MIN(Assumptions!$B$61,MAX(Assumptions!$B$4,Assumptions!$B$26-($I$1146+$J$1146))),Assumptions!$B$4)</f>
        <v>100000000</v>
      </c>
      <c r="L1146" s="12" t="n">
        <f aca="false">IF($E$1146=1,MIN(Assumptions!$B$56,MAX(Assumptions!$B$4,Assumptions!$B$26-($I$1146+$J$1146+$K$1146))),Assumptions!$B$4)</f>
        <v>60000000</v>
      </c>
      <c r="M1146" s="12" t="n">
        <f aca="false">IF($F$1146=1,MIN(Assumptions!$B$51,MAX(Assumptions!$B$4,Assumptions!$B$26-($I$1146+$J$1146+$K$1146+$L$1146))),Assumptions!$B$4)</f>
        <v>30000000</v>
      </c>
      <c r="N1146" s="12" t="n">
        <f aca="false">IF($G$1146=1,MIN(Assumptions!$B$46,MAX(Assumptions!$B$4,Assumptions!$B$26-($I$1146+$J$1146+$K$1146+$L$1146+$M$1146))),Assumptions!$B$4)</f>
        <v>0</v>
      </c>
      <c r="O1146" s="12" t="n">
        <f aca="false">IF($H$1146=1,MIN(Assumptions!$B$41,MAX(Assumptions!$B$4,Assumptions!$B$26-($I$1146+$J$1146+$K$1146+$L$1146+$M$1146+$N$1146))),Assumptions!$B$4)</f>
        <v>5000000</v>
      </c>
      <c r="P1146" s="12" t="n">
        <f aca="false">$I$1146+$J$1146+$K$1146+$L$1146+$M$1146+$N$1146+$O$1146</f>
        <v>525000000</v>
      </c>
      <c r="Q1146" s="12" t="n">
        <f aca="false">MAX(Assumptions!$B$4,Assumptions!$B$26-$P$1146)</f>
        <v>1475000000</v>
      </c>
      <c r="R1146" s="12" t="n">
        <f aca="false">$J$1010+$O$1010+Assumptions!$B$20+IF($B$1146=0,$D$1010,Assumptions!$B$4)+IF($C$1146=0,$AI$1010,Assumptions!$B$4)+IF($D$1146=0,$AF$1010,Assumptions!$B$4)+IF($E$1146=0,$AC$1010,Assumptions!$B$4)+IF($F$1146=0,$Z$1010,Assumptions!$B$4)+IF($G$1146=0,$W$1010,Assumptions!$B$4)+IF($H$1146=0,$T$1010,Assumptions!$B$4)</f>
        <v>14280512.8289884</v>
      </c>
      <c r="S1146" s="12" t="n">
        <f aca="false">IF($R$1146&gt;Assumptions!$B$4,$Q$1146/$R$1146&gt;Assumptions!$B$13,FALSE())</f>
        <v>1</v>
      </c>
      <c r="T1146" s="12" t="n">
        <f aca="false">IF($S$1146,($Q$1146+Assumptions!$B$14*Assumptions!$B$13)/($R$1146+Assumptions!$B$14),IF($R$1146&gt;Assumptions!$B$4,$Q$1146/$R$1146,Assumptions!$B$4))</f>
        <v>88.0485605569584</v>
      </c>
      <c r="U1146" s="12" t="n">
        <f aca="false">IF($B$1146=1,$I$1146,$D$1010*$T$1146)</f>
        <v>30000000</v>
      </c>
      <c r="V1146" s="12" t="n">
        <f aca="false">IF($C$1146=1,$J$1146,$AI$1010*$T$1146)</f>
        <v>300000000</v>
      </c>
      <c r="W1146" s="12" t="n">
        <f aca="false">IF($D$1146=1,$K$1146,$AF$1010*$T$1146)</f>
        <v>100000000</v>
      </c>
      <c r="X1146" s="12" t="n">
        <f aca="false">IF($E$1146=1,$L$1146,$AC$1010*$T$1146)</f>
        <v>60000000</v>
      </c>
      <c r="Y1146" s="12" t="n">
        <f aca="false">IF($F$1146=1,$M$1146,$Z$1010*$T$1146)</f>
        <v>30000000</v>
      </c>
      <c r="Z1146" s="12" t="n">
        <f aca="false">IF($G$1146=1,$N$1146,$W$1010*$T$1146)</f>
        <v>440242802.784792</v>
      </c>
      <c r="AA1146" s="12" t="n">
        <f aca="false">IF($H$1146=1,$O$1146,$T$1010*$T$1146)</f>
        <v>5000000</v>
      </c>
      <c r="AB1146" s="12" t="n">
        <f aca="false">($J$1010+$O$1010)*$T$1146</f>
        <v>24698750.8101859</v>
      </c>
      <c r="AC1146" s="12" t="n">
        <f aca="false">Assumptions!$B$20*$T$1146</f>
        <v>792437045.012626</v>
      </c>
      <c r="AD1146" s="12" t="n">
        <f aca="false">IF($S$1146,Assumptions!$B$14*($T$1146-Assumptions!$B$13),Assumptions!$B$4)</f>
        <v>217621401.392396</v>
      </c>
      <c r="AE1146" s="12" t="n">
        <f aca="false">$U$1146+$V$1146+$W$1146+$X$1146+$Y$1146+$Z$1146+$AA$1146+$AB$1146+$AC$1146+$AD$1146</f>
        <v>2000000000</v>
      </c>
      <c r="AF1146" s="12" t="n">
        <f aca="false">IF(AND(IF($B$1146=1,$U$1146&gt;=INDEX($U$1021:$U$1148,1+$A$1146-Assumptions!$B$77),$U$1146&gt;INDEX($U$1021:$U$1148,1+$A$1146+Assumptions!$B$77)),IF($C$1146=1,$V$1146&gt;=INDEX($V$1021:$V$1148,1+$A$1146-Assumptions!$B$78),$V$1146&gt;INDEX($V$1021:$V$1148,1+$A$1146+Assumptions!$B$78)),IF($D$1146=1,$W$1146&gt;=INDEX($W$1021:$W$1148,1+$A$1146-Assumptions!$B$79),$W$1146&gt;INDEX($W$1021:$W$1148,1+$A$1146+Assumptions!$B$79)),IF($E$1146=1,$X$1146&gt;=INDEX($X$1021:$X$1148,1+$A$1146-Assumptions!$B$80),$X$1146&gt;INDEX($X$1021:$X$1148,1+$A$1146+Assumptions!$B$80)),IF($F$1146=1,$Y$1146&gt;=INDEX($Y$1021:$Y$1148,1+$A$1146-Assumptions!$B$81),$Y$1146&gt;INDEX($Y$1021:$Y$1148,1+$A$1146+Assumptions!$B$81)),IF($G$1146=1,$Z$1146&gt;=INDEX($Z$1021:$Z$1148,1+$A$1146-Assumptions!$B$82),$Z$1146&gt;INDEX($Z$1021:$Z$1148,1+$A$1146+Assumptions!$B$82)),IF($H$1146=1,$AA$1146&gt;=INDEX($AA$1021:$AA$1148,1+$A$1146-Assumptions!$B$83),$AA$1146&gt;INDEX($AA$1021:$AA$1148,1+$A$1146+Assumptions!$B$83))),1,0)</f>
        <v>0</v>
      </c>
    </row>
    <row r="1147" customFormat="false" ht="15" hidden="true" customHeight="false" outlineLevel="0" collapsed="false">
      <c r="A1147" s="6" t="n">
        <f aca="false">ROW()-ROW($A$1021)+Assumptions!$B$4</f>
        <v>126</v>
      </c>
      <c r="B1147" s="12" t="n">
        <f aca="false">MOD(QUOTIENT($A$1147,Assumptions!$B$77),2)</f>
        <v>1</v>
      </c>
      <c r="C1147" s="12" t="n">
        <f aca="false">MOD(QUOTIENT($A$1147,Assumptions!$B$78),2)</f>
        <v>1</v>
      </c>
      <c r="D1147" s="12" t="n">
        <f aca="false">MOD(QUOTIENT($A$1147,Assumptions!$B$79),2)</f>
        <v>1</v>
      </c>
      <c r="E1147" s="12" t="n">
        <f aca="false">MOD(QUOTIENT($A$1147,Assumptions!$B$80),2)</f>
        <v>1</v>
      </c>
      <c r="F1147" s="12" t="n">
        <f aca="false">MOD(QUOTIENT($A$1147,Assumptions!$B$81),2)</f>
        <v>1</v>
      </c>
      <c r="G1147" s="12" t="n">
        <f aca="false">MOD(QUOTIENT($A$1147,Assumptions!$B$82),2)</f>
        <v>1</v>
      </c>
      <c r="H1147" s="12" t="n">
        <f aca="false">MOD(QUOTIENT($A$1147,Assumptions!$B$83),2)</f>
        <v>0</v>
      </c>
      <c r="I1147" s="12" t="n">
        <f aca="false">IF($B$1147=1,MIN(Assumptions!$B$67,MAX(Assumptions!$B$4,Assumptions!$B$26-(Assumptions!$B$4))),Assumptions!$B$4)</f>
        <v>30000000</v>
      </c>
      <c r="J1147" s="12" t="n">
        <f aca="false">IF($C$1147=1,MIN(Assumptions!$B$66,MAX(Assumptions!$B$4,Assumptions!$B$26-($I$1147))),Assumptions!$B$4)</f>
        <v>300000000</v>
      </c>
      <c r="K1147" s="12" t="n">
        <f aca="false">IF($D$1147=1,MIN(Assumptions!$B$61,MAX(Assumptions!$B$4,Assumptions!$B$26-($I$1147+$J$1147))),Assumptions!$B$4)</f>
        <v>100000000</v>
      </c>
      <c r="L1147" s="12" t="n">
        <f aca="false">IF($E$1147=1,MIN(Assumptions!$B$56,MAX(Assumptions!$B$4,Assumptions!$B$26-($I$1147+$J$1147+$K$1147))),Assumptions!$B$4)</f>
        <v>60000000</v>
      </c>
      <c r="M1147" s="12" t="n">
        <f aca="false">IF($F$1147=1,MIN(Assumptions!$B$51,MAX(Assumptions!$B$4,Assumptions!$B$26-($I$1147+$J$1147+$K$1147+$L$1147))),Assumptions!$B$4)</f>
        <v>30000000</v>
      </c>
      <c r="N1147" s="12" t="n">
        <f aca="false">IF($G$1147=1,MIN(Assumptions!$B$46,MAX(Assumptions!$B$4,Assumptions!$B$26-($I$1147+$J$1147+$K$1147+$L$1147+$M$1147))),Assumptions!$B$4)</f>
        <v>15000000</v>
      </c>
      <c r="O1147" s="12" t="n">
        <f aca="false">IF($H$1147=1,MIN(Assumptions!$B$41,MAX(Assumptions!$B$4,Assumptions!$B$26-($I$1147+$J$1147+$K$1147+$L$1147+$M$1147+$N$1147))),Assumptions!$B$4)</f>
        <v>0</v>
      </c>
      <c r="P1147" s="12" t="n">
        <f aca="false">$I$1147+$J$1147+$K$1147+$L$1147+$M$1147+$N$1147+$O$1147</f>
        <v>535000000</v>
      </c>
      <c r="Q1147" s="12" t="n">
        <f aca="false">MAX(Assumptions!$B$4,Assumptions!$B$26-$P$1147)</f>
        <v>1465000000</v>
      </c>
      <c r="R1147" s="12" t="n">
        <f aca="false">$J$1010+$O$1010+Assumptions!$B$20+IF($B$1147=0,$D$1010,Assumptions!$B$4)+IF($C$1147=0,$AI$1010,Assumptions!$B$4)+IF($D$1147=0,$AF$1010,Assumptions!$B$4)+IF($E$1147=0,$AC$1010,Assumptions!$B$4)+IF($F$1147=0,$Z$1010,Assumptions!$B$4)+IF($G$1147=0,$W$1010,Assumptions!$B$4)+IF($H$1147=0,$T$1010,Assumptions!$B$4)</f>
        <v>14280512.8289884</v>
      </c>
      <c r="S1147" s="12" t="n">
        <f aca="false">IF($R$1147&gt;Assumptions!$B$4,$Q$1147/$R$1147&gt;Assumptions!$B$13,FALSE())</f>
        <v>1</v>
      </c>
      <c r="T1147" s="12" t="n">
        <f aca="false">IF($S$1147,($Q$1147+Assumptions!$B$14*Assumptions!$B$13)/($R$1147+Assumptions!$B$14),IF($R$1147&gt;Assumptions!$B$4,$Q$1147/$R$1147,Assumptions!$B$4))</f>
        <v>87.4526312130873</v>
      </c>
      <c r="U1147" s="12" t="n">
        <f aca="false">IF($B$1147=1,$I$1147,$D$1010*$T$1147)</f>
        <v>30000000</v>
      </c>
      <c r="V1147" s="12" t="n">
        <f aca="false">IF($C$1147=1,$J$1147,$AI$1010*$T$1147)</f>
        <v>300000000</v>
      </c>
      <c r="W1147" s="12" t="n">
        <f aca="false">IF($D$1147=1,$K$1147,$AF$1010*$T$1147)</f>
        <v>100000000</v>
      </c>
      <c r="X1147" s="12" t="n">
        <f aca="false">IF($E$1147=1,$L$1147,$AC$1010*$T$1147)</f>
        <v>60000000</v>
      </c>
      <c r="Y1147" s="12" t="n">
        <f aca="false">IF($F$1147=1,$M$1147,$Z$1010*$T$1147)</f>
        <v>30000000</v>
      </c>
      <c r="Z1147" s="12" t="n">
        <f aca="false">IF($G$1147=1,$N$1147,$W$1010*$T$1147)</f>
        <v>15000000</v>
      </c>
      <c r="AA1147" s="12" t="n">
        <f aca="false">IF($H$1147=1,$O$1147,$T$1010*$T$1147)</f>
        <v>437263156.065437</v>
      </c>
      <c r="AB1147" s="12" t="n">
        <f aca="false">($J$1010+$O$1010)*$T$1147</f>
        <v>24531584.9840594</v>
      </c>
      <c r="AC1147" s="12" t="n">
        <f aca="false">Assumptions!$B$20*$T$1147</f>
        <v>787073680.917786</v>
      </c>
      <c r="AD1147" s="12" t="n">
        <f aca="false">IF($S$1147,Assumptions!$B$14*($T$1147-Assumptions!$B$13),Assumptions!$B$4)</f>
        <v>216131578.032718</v>
      </c>
      <c r="AE1147" s="12" t="n">
        <f aca="false">$U$1147+$V$1147+$W$1147+$X$1147+$Y$1147+$Z$1147+$AA$1147+$AB$1147+$AC$1147+$AD$1147</f>
        <v>2000000000</v>
      </c>
      <c r="AF1147" s="12" t="n">
        <f aca="false">IF(AND(IF($B$1147=1,$U$1147&gt;=INDEX($U$1021:$U$1148,1+$A$1147-Assumptions!$B$77),$U$1147&gt;INDEX($U$1021:$U$1148,1+$A$1147+Assumptions!$B$77)),IF($C$1147=1,$V$1147&gt;=INDEX($V$1021:$V$1148,1+$A$1147-Assumptions!$B$78),$V$1147&gt;INDEX($V$1021:$V$1148,1+$A$1147+Assumptions!$B$78)),IF($D$1147=1,$W$1147&gt;=INDEX($W$1021:$W$1148,1+$A$1147-Assumptions!$B$79),$W$1147&gt;INDEX($W$1021:$W$1148,1+$A$1147+Assumptions!$B$79)),IF($E$1147=1,$X$1147&gt;=INDEX($X$1021:$X$1148,1+$A$1147-Assumptions!$B$80),$X$1147&gt;INDEX($X$1021:$X$1148,1+$A$1147+Assumptions!$B$80)),IF($F$1147=1,$Y$1147&gt;=INDEX($Y$1021:$Y$1148,1+$A$1147-Assumptions!$B$81),$Y$1147&gt;INDEX($Y$1021:$Y$1148,1+$A$1147+Assumptions!$B$81)),IF($G$1147=1,$Z$1147&gt;=INDEX($Z$1021:$Z$1148,1+$A$1147-Assumptions!$B$82),$Z$1147&gt;INDEX($Z$1021:$Z$1148,1+$A$1147+Assumptions!$B$82)),IF($H$1147=1,$AA$1147&gt;=INDEX($AA$1021:$AA$1148,1+$A$1147-Assumptions!$B$83),$AA$1147&gt;INDEX($AA$1021:$AA$1148,1+$A$1147+Assumptions!$B$83))),1,0)</f>
        <v>0</v>
      </c>
    </row>
    <row r="1148" customFormat="false" ht="15" hidden="true" customHeight="false" outlineLevel="0" collapsed="false">
      <c r="A1148" s="6" t="n">
        <f aca="false">ROW()-ROW($A$1021)+Assumptions!$B$4</f>
        <v>127</v>
      </c>
      <c r="B1148" s="12" t="n">
        <f aca="false">MOD(QUOTIENT($A$1148,Assumptions!$B$77),2)</f>
        <v>1</v>
      </c>
      <c r="C1148" s="12" t="n">
        <f aca="false">MOD(QUOTIENT($A$1148,Assumptions!$B$78),2)</f>
        <v>1</v>
      </c>
      <c r="D1148" s="12" t="n">
        <f aca="false">MOD(QUOTIENT($A$1148,Assumptions!$B$79),2)</f>
        <v>1</v>
      </c>
      <c r="E1148" s="12" t="n">
        <f aca="false">MOD(QUOTIENT($A$1148,Assumptions!$B$80),2)</f>
        <v>1</v>
      </c>
      <c r="F1148" s="12" t="n">
        <f aca="false">MOD(QUOTIENT($A$1148,Assumptions!$B$81),2)</f>
        <v>1</v>
      </c>
      <c r="G1148" s="12" t="n">
        <f aca="false">MOD(QUOTIENT($A$1148,Assumptions!$B$82),2)</f>
        <v>1</v>
      </c>
      <c r="H1148" s="12" t="n">
        <f aca="false">MOD(QUOTIENT($A$1148,Assumptions!$B$83),2)</f>
        <v>1</v>
      </c>
      <c r="I1148" s="12" t="n">
        <f aca="false">IF($B$1148=1,MIN(Assumptions!$B$67,MAX(Assumptions!$B$4,Assumptions!$B$26-(Assumptions!$B$4))),Assumptions!$B$4)</f>
        <v>30000000</v>
      </c>
      <c r="J1148" s="12" t="n">
        <f aca="false">IF($C$1148=1,MIN(Assumptions!$B$66,MAX(Assumptions!$B$4,Assumptions!$B$26-($I$1148))),Assumptions!$B$4)</f>
        <v>300000000</v>
      </c>
      <c r="K1148" s="12" t="n">
        <f aca="false">IF($D$1148=1,MIN(Assumptions!$B$61,MAX(Assumptions!$B$4,Assumptions!$B$26-($I$1148+$J$1148))),Assumptions!$B$4)</f>
        <v>100000000</v>
      </c>
      <c r="L1148" s="12" t="n">
        <f aca="false">IF($E$1148=1,MIN(Assumptions!$B$56,MAX(Assumptions!$B$4,Assumptions!$B$26-($I$1148+$J$1148+$K$1148))),Assumptions!$B$4)</f>
        <v>60000000</v>
      </c>
      <c r="M1148" s="12" t="n">
        <f aca="false">IF($F$1148=1,MIN(Assumptions!$B$51,MAX(Assumptions!$B$4,Assumptions!$B$26-($I$1148+$J$1148+$K$1148+$L$1148))),Assumptions!$B$4)</f>
        <v>30000000</v>
      </c>
      <c r="N1148" s="12" t="n">
        <f aca="false">IF($G$1148=1,MIN(Assumptions!$B$46,MAX(Assumptions!$B$4,Assumptions!$B$26-($I$1148+$J$1148+$K$1148+$L$1148+$M$1148))),Assumptions!$B$4)</f>
        <v>15000000</v>
      </c>
      <c r="O1148" s="12" t="n">
        <f aca="false">IF($H$1148=1,MIN(Assumptions!$B$41,MAX(Assumptions!$B$4,Assumptions!$B$26-($I$1148+$J$1148+$K$1148+$L$1148+$M$1148+$N$1148))),Assumptions!$B$4)</f>
        <v>5000000</v>
      </c>
      <c r="P1148" s="12" t="n">
        <f aca="false">$I$1148+$J$1148+$K$1148+$L$1148+$M$1148+$N$1148+$O$1148</f>
        <v>540000000</v>
      </c>
      <c r="Q1148" s="12" t="n">
        <f aca="false">MAX(Assumptions!$B$4,Assumptions!$B$26-$P$1148)</f>
        <v>1460000000</v>
      </c>
      <c r="R1148" s="12" t="n">
        <f aca="false">$J$1010+$O$1010+Assumptions!$B$20+IF($B$1148=0,$D$1010,Assumptions!$B$4)+IF($C$1148=0,$AI$1010,Assumptions!$B$4)+IF($D$1148=0,$AF$1010,Assumptions!$B$4)+IF($E$1148=0,$AC$1010,Assumptions!$B$4)+IF($F$1148=0,$Z$1010,Assumptions!$B$4)+IF($G$1148=0,$W$1010,Assumptions!$B$4)+IF($H$1148=0,$T$1010,Assumptions!$B$4)</f>
        <v>9280512.82898837</v>
      </c>
      <c r="S1148" s="12" t="n">
        <f aca="false">IF($R$1148&gt;Assumptions!$B$4,$Q$1148/$R$1148&gt;Assumptions!$B$13,FALSE())</f>
        <v>1</v>
      </c>
      <c r="T1148" s="12" t="n">
        <f aca="false">IF($S$1148,($Q$1148+Assumptions!$B$14*Assumptions!$B$13)/($R$1148+Assumptions!$B$14),IF($R$1148&gt;Assumptions!$B$4,$Q$1148/$R$1148,Assumptions!$B$4))</f>
        <v>124.145699022645</v>
      </c>
      <c r="U1148" s="12" t="n">
        <f aca="false">IF($B$1148=1,$I$1148,$D$1010*$T$1148)</f>
        <v>30000000</v>
      </c>
      <c r="V1148" s="12" t="n">
        <f aca="false">IF($C$1148=1,$J$1148,$AI$1010*$T$1148)</f>
        <v>300000000</v>
      </c>
      <c r="W1148" s="12" t="n">
        <f aca="false">IF($D$1148=1,$K$1148,$AF$1010*$T$1148)</f>
        <v>100000000</v>
      </c>
      <c r="X1148" s="12" t="n">
        <f aca="false">IF($E$1148=1,$L$1148,$AC$1010*$T$1148)</f>
        <v>60000000</v>
      </c>
      <c r="Y1148" s="12" t="n">
        <f aca="false">IF($F$1148=1,$M$1148,$Z$1010*$T$1148)</f>
        <v>30000000</v>
      </c>
      <c r="Z1148" s="12" t="n">
        <f aca="false">IF($G$1148=1,$N$1148,$W$1010*$T$1148)</f>
        <v>15000000</v>
      </c>
      <c r="AA1148" s="12" t="n">
        <f aca="false">IF($H$1148=1,$O$1148,$T$1010*$T$1148)</f>
        <v>5000000</v>
      </c>
      <c r="AB1148" s="12" t="n">
        <f aca="false">($J$1010+$O$1010)*$T$1148</f>
        <v>34824461.2395804</v>
      </c>
      <c r="AC1148" s="12" t="n">
        <f aca="false">Assumptions!$B$20*$T$1148</f>
        <v>1117311291.20381</v>
      </c>
      <c r="AD1148" s="12" t="n">
        <f aca="false">IF($S$1148,Assumptions!$B$14*($T$1148-Assumptions!$B$13),Assumptions!$B$4)</f>
        <v>307864247.556613</v>
      </c>
      <c r="AE1148" s="12" t="n">
        <f aca="false">$U$1148+$V$1148+$W$1148+$X$1148+$Y$1148+$Z$1148+$AA$1148+$AB$1148+$AC$1148+$AD$1148</f>
        <v>2000000000</v>
      </c>
      <c r="AF1148" s="12" t="n">
        <f aca="false">IF(AND(IF($B$1148=1,$U$1148&gt;=INDEX($U$1021:$U$1148,1+$A$1148-Assumptions!$B$77),$U$1148&gt;INDEX($U$1021:$U$1148,1+$A$1148+Assumptions!$B$77)),IF($C$1148=1,$V$1148&gt;=INDEX($V$1021:$V$1148,1+$A$1148-Assumptions!$B$78),$V$1148&gt;INDEX($V$1021:$V$1148,1+$A$1148+Assumptions!$B$78)),IF($D$1148=1,$W$1148&gt;=INDEX($W$1021:$W$1148,1+$A$1148-Assumptions!$B$79),$W$1148&gt;INDEX($W$1021:$W$1148,1+$A$1148+Assumptions!$B$79)),IF($E$1148=1,$X$1148&gt;=INDEX($X$1021:$X$1148,1+$A$1148-Assumptions!$B$80),$X$1148&gt;INDEX($X$1021:$X$1148,1+$A$1148+Assumptions!$B$80)),IF($F$1148=1,$Y$1148&gt;=INDEX($Y$1021:$Y$1148,1+$A$1148-Assumptions!$B$81),$Y$1148&gt;INDEX($Y$1021:$Y$1148,1+$A$1148+Assumptions!$B$81)),IF($G$1148=1,$Z$1148&gt;=INDEX($Z$1021:$Z$1148,1+$A$1148-Assumptions!$B$82),$Z$1148&gt;INDEX($Z$1021:$Z$1148,1+$A$1148+Assumptions!$B$82)),IF($H$1148=1,$AA$1148&gt;=INDEX($AA$1021:$AA$1148,1+$A$1148-Assumptions!$B$83),$AA$1148&gt;INDEX($AA$1021:$AA$1148,1+$A$1148+Assumptions!$B$83))),1,0)</f>
        <v>0</v>
      </c>
    </row>
    <row r="1155" customFormat="false" ht="35.05" hidden="true" customHeight="false" outlineLevel="0" collapsed="false">
      <c r="A1155" s="14" t="str">
        <f aca="false">Assumptions!$I$2</f>
        <v>Iteration</v>
      </c>
      <c r="B1155" s="15" t="str">
        <f aca="false">Assumptions!$I$3</f>
        <v>Top-up input</v>
      </c>
      <c r="C1155" s="15" t="str">
        <f aca="false">Assumptions!$I$4</f>
        <v>F PPS</v>
      </c>
      <c r="D1155" s="15" t="str">
        <f aca="false">Assumptions!$I$5</f>
        <v>F primary shares</v>
      </c>
      <c r="E1155" s="15" t="str">
        <f aca="false">Assumptions!$I$6</f>
        <v>Prior as-converted</v>
      </c>
      <c r="F1155" s="15" t="str">
        <f aca="false">Assumptions!$I$7</f>
        <v>Note A cap PPS</v>
      </c>
      <c r="G1155" s="15" t="str">
        <f aca="false">Assumptions!$I$8</f>
        <v>Note A discount PPS</v>
      </c>
      <c r="H1155" s="15" t="str">
        <f aca="false">Assumptions!$I$9</f>
        <v>Note A conversion PPS</v>
      </c>
      <c r="I1155" s="15" t="str">
        <f aca="false">Assumptions!$I$10</f>
        <v>Note A branch</v>
      </c>
      <c r="J1155" s="15" t="str">
        <f aca="false">Assumptions!$I$11</f>
        <v>Note A shares</v>
      </c>
      <c r="K1155" s="15" t="str">
        <f aca="false">Assumptions!$I$12</f>
        <v>Note B cap PPS</v>
      </c>
      <c r="L1155" s="15" t="str">
        <f aca="false">Assumptions!$I$13</f>
        <v>Note B discount PPS</v>
      </c>
      <c r="M1155" s="15" t="str">
        <f aca="false">Assumptions!$I$14</f>
        <v>Note B conversion PPS</v>
      </c>
      <c r="N1155" s="15" t="str">
        <f aca="false">Assumptions!$I$15</f>
        <v>Note B branch</v>
      </c>
      <c r="O1155" s="15" t="str">
        <f aca="false">Assumptions!$I$16</f>
        <v>Note B shares</v>
      </c>
      <c r="P1155" s="15" t="str">
        <f aca="false">Assumptions!$I$17</f>
        <v>ESOP top-up output</v>
      </c>
      <c r="Q1155" s="15" t="str">
        <f aca="false">Assumptions!$I$18</f>
        <v>Post-F FD</v>
      </c>
      <c r="R1155" s="15" t="str">
        <f aca="false">Assumptions!$I$19</f>
        <v>Seed NCP</v>
      </c>
      <c r="S1155" s="15" t="str">
        <f aca="false">Assumptions!$I$20</f>
        <v>Seed ratio</v>
      </c>
      <c r="T1155" s="15" t="str">
        <f aca="false">Assumptions!$I$21</f>
        <v>Seed as-converted</v>
      </c>
      <c r="U1155" s="15" t="str">
        <f aca="false">Assumptions!$I$22</f>
        <v>Series A NCP</v>
      </c>
      <c r="V1155" s="15" t="str">
        <f aca="false">Assumptions!$I$23</f>
        <v>Series A ratio</v>
      </c>
      <c r="W1155" s="15" t="str">
        <f aca="false">Assumptions!$I$24</f>
        <v>Series A as-converted</v>
      </c>
      <c r="X1155" s="15" t="str">
        <f aca="false">Assumptions!$I$25</f>
        <v>Series B NCP</v>
      </c>
      <c r="Y1155" s="15" t="str">
        <f aca="false">Assumptions!$I$26</f>
        <v>Series B ratio</v>
      </c>
      <c r="Z1155" s="15" t="str">
        <f aca="false">Assumptions!$I$27</f>
        <v>Series B as-converted</v>
      </c>
      <c r="AA1155" s="15" t="str">
        <f aca="false">Assumptions!$I$28</f>
        <v>Series C NCP</v>
      </c>
      <c r="AB1155" s="15" t="str">
        <f aca="false">Assumptions!$I$29</f>
        <v>Series C ratio</v>
      </c>
      <c r="AC1155" s="15" t="str">
        <f aca="false">Assumptions!$I$30</f>
        <v>Series C as-converted</v>
      </c>
      <c r="AD1155" s="15" t="str">
        <f aca="false">Assumptions!$I$31</f>
        <v>Series D NCP</v>
      </c>
      <c r="AE1155" s="15" t="str">
        <f aca="false">Assumptions!$I$32</f>
        <v>Series D ratio</v>
      </c>
      <c r="AF1155" s="15" t="str">
        <f aca="false">Assumptions!$I$33</f>
        <v>Series D as-converted</v>
      </c>
      <c r="AG1155" s="15" t="str">
        <f aca="false">Assumptions!$I$34</f>
        <v>Series E NCP</v>
      </c>
      <c r="AH1155" s="15" t="str">
        <f aca="false">Assumptions!$I$35</f>
        <v>Series E ratio</v>
      </c>
      <c r="AI1155" s="15" t="str">
        <f aca="false">Assumptions!$I$36</f>
        <v>Series E as-converted</v>
      </c>
      <c r="AJ1155" s="12" t="n">
        <f aca="false">(Assumptions!$B$11/$C$1235)/$Q$1235</f>
        <v>0.00542636659169111</v>
      </c>
      <c r="AK1155" s="12" t="n">
        <f aca="false">(INDEX($U$1246:$U$1373,1+$AH$1245))*Assumptions!$B$68</f>
        <v>11595007.1575429</v>
      </c>
    </row>
    <row r="1156" customFormat="false" ht="15" hidden="true" customHeight="false" outlineLevel="0" collapsed="false">
      <c r="A1156" s="6" t="n">
        <f aca="false">ROW()-ROW($A$1156)+Assumptions!$B$4</f>
        <v>0</v>
      </c>
      <c r="B1156" s="12" t="n">
        <f aca="false">Assumptions!$B$4</f>
        <v>0</v>
      </c>
      <c r="C1156" s="12" t="n">
        <f aca="false">$D$4/(Assumptions!$B$16+$B$1156)</f>
        <v>49.1562050655961</v>
      </c>
      <c r="D1156" s="12" t="n">
        <f aca="false">Assumptions!$B$7/$C$1156</f>
        <v>610299.35</v>
      </c>
      <c r="E1156" s="12" t="n">
        <f aca="false">$T$1156+$W$1156+$Z$1156+$AC$1156+$AF$1156+$AI$1156</f>
        <v>23227659.3669762</v>
      </c>
      <c r="F1156" s="12" t="n">
        <f aca="false">Assumptions!$B$70/(Assumptions!$B$20+Assumptions!$B$17+$B$1156+$E$1156+Assumptions!$B$4)</f>
        <v>27.3057475917679</v>
      </c>
      <c r="G1156" s="12" t="n">
        <f aca="false">$C$1156*(1-Assumptions!$B$71)</f>
        <v>39.3249640524769</v>
      </c>
      <c r="H1156" s="12" t="n">
        <f aca="false">MIN($F$1156,$G$1156)</f>
        <v>27.3057475917679</v>
      </c>
      <c r="I1156" s="12" t="str">
        <f aca="false">IF($F$1156&lt;=$G$1156,"cap","discount")</f>
        <v>cap</v>
      </c>
      <c r="J1156" s="12" t="n">
        <f aca="false">Assumptions!$B$69/$H$1156</f>
        <v>183111.631834881</v>
      </c>
      <c r="K1156" s="12" t="n">
        <f aca="false">Assumptions!$B$74/(Assumptions!$B$20+Assumptions!$B$17+$B$1156+$E$1156+$J$1156)</f>
        <v>43.4718369620186</v>
      </c>
      <c r="L1156" s="12" t="n">
        <f aca="false">$C$1156*(1-Assumptions!$B$75)</f>
        <v>41.7827743057567</v>
      </c>
      <c r="M1156" s="12" t="n">
        <f aca="false">MIN($K$1156,$L$1156)</f>
        <v>41.7827743057567</v>
      </c>
      <c r="N1156" s="12" t="str">
        <f aca="false">IF($K$1156&lt;=$L$1156,"cap","discount")</f>
        <v>discount</v>
      </c>
      <c r="O1156" s="12" t="n">
        <f aca="false">Assumptions!$B$73/$M$1156</f>
        <v>71799.9235294118</v>
      </c>
      <c r="P1156" s="12" t="n">
        <f aca="false">MAX(Assumptions!$B$4,($A$6*(Assumptions!$B$20+$E$1156+Assumptions!$B$17+$J$1156+$O$1156+$D$1156)-Assumptions!$B$17)/(1-$A$6))</f>
        <v>550244.649889965</v>
      </c>
      <c r="Q1156" s="12" t="n">
        <f aca="false">Assumptions!$B$20+$E$1156+Assumptions!$B$17+$P$1156+$J$1156+$O$1156+$D$1156</f>
        <v>38037781.9222305</v>
      </c>
      <c r="R1156" s="12" t="n">
        <f aca="false">IF($C$1156&lt;Assumptions!$B$37,Assumptions!$B$37*(Assumptions!$B$21+Assumptions!$B$22/Assumptions!$B$37)/(Assumptions!$B$21+Assumptions!$B$22/$C$1156),Assumptions!$B$37)</f>
        <v>1</v>
      </c>
      <c r="S1156" s="12" t="n">
        <f aca="false">Assumptions!$B$38/$R$1156</f>
        <v>1</v>
      </c>
      <c r="T1156" s="12" t="n">
        <f aca="false">Assumptions!$B$39*$S$1156</f>
        <v>5000000</v>
      </c>
      <c r="U1156" s="12" t="n">
        <f aca="false">IF($C$1156&lt;Assumptions!$B$42,Assumptions!$B$42*(Assumptions!$B$21+Assumptions!$B$22/Assumptions!$B$42)/(Assumptions!$B$21+Assumptions!$B$22/$C$1156),Assumptions!$B$42)</f>
        <v>3</v>
      </c>
      <c r="V1156" s="12" t="n">
        <f aca="false">Assumptions!$B$43/$U$1156</f>
        <v>1</v>
      </c>
      <c r="W1156" s="12" t="n">
        <f aca="false">Assumptions!$B$44*$V$1156</f>
        <v>5000000</v>
      </c>
      <c r="X1156" s="12" t="n">
        <f aca="false">IF($C$1156&lt;Assumptions!$B$47,Assumptions!$B$47*(Assumptions!$B$21+Assumptions!$B$22/Assumptions!$B$47)/(Assumptions!$B$21+Assumptions!$B$22/$C$1156),Assumptions!$B$47)</f>
        <v>10</v>
      </c>
      <c r="Y1156" s="12" t="n">
        <f aca="false">Assumptions!$B$48/$X$1156</f>
        <v>1</v>
      </c>
      <c r="Z1156" s="12" t="n">
        <f aca="false">Assumptions!$B$49*$Y$1156</f>
        <v>3000000</v>
      </c>
      <c r="AA1156" s="12" t="n">
        <f aca="false">IF($C$1156&lt;Assumptions!$B$52,Assumptions!$B$52*(Assumptions!$B$21+Assumptions!$B$22/Assumptions!$B$52)/(Assumptions!$B$21+Assumptions!$B$22/$C$1156),Assumptions!$B$52)</f>
        <v>25</v>
      </c>
      <c r="AB1156" s="12" t="n">
        <f aca="false">Assumptions!$B$53/$AA$1156</f>
        <v>1</v>
      </c>
      <c r="AC1156" s="12" t="n">
        <f aca="false">Assumptions!$B$54*$AB$1156</f>
        <v>2400000</v>
      </c>
      <c r="AD1156" s="12" t="n">
        <f aca="false">IF($C$1156&lt;Assumptions!$B$57,Assumptions!$B$57*(Assumptions!$B$21+Assumptions!$B$22/Assumptions!$B$57)/(Assumptions!$B$21+Assumptions!$B$22/$C$1156),Assumptions!$B$57)</f>
        <v>57.9714266404196</v>
      </c>
      <c r="AE1156" s="12" t="n">
        <f aca="false">Assumptions!$B$58/$AD$1156</f>
        <v>1.03499264167092</v>
      </c>
      <c r="AF1156" s="12" t="n">
        <f aca="false">Assumptions!$B$59*$AE$1156</f>
        <v>1724988.08111575</v>
      </c>
      <c r="AG1156" s="12" t="n">
        <f aca="false">IF($C$1156&lt;Assumptions!$B$62,Assumptions!$B$62*(Assumptions!$B$21+Assumptions!$B$22/Assumptions!$B$62)/(Assumptions!$B$21+Assumptions!$B$22/$C$1156),Assumptions!$B$62)</f>
        <v>49.1582764764852</v>
      </c>
      <c r="AH1156" s="12" t="n">
        <f aca="false">Assumptions!$B$63/$AG$1156</f>
        <v>1.00000070229303</v>
      </c>
      <c r="AI1156" s="12" t="n">
        <f aca="false">Assumptions!$B$64*$AH$1156</f>
        <v>6102671.28586048</v>
      </c>
    </row>
    <row r="1157" customFormat="false" ht="15" hidden="true" customHeight="false" outlineLevel="0" collapsed="false">
      <c r="A1157" s="6" t="n">
        <f aca="false">ROW()-ROW($A$1156)+Assumptions!$B$4</f>
        <v>1</v>
      </c>
      <c r="B1157" s="12" t="n">
        <f aca="false">$P$1156</f>
        <v>550244.649889965</v>
      </c>
      <c r="C1157" s="12" t="n">
        <f aca="false">$D$4/(Assumptions!$B$16+$B$1157)</f>
        <v>48.4284879650985</v>
      </c>
      <c r="D1157" s="12" t="n">
        <f aca="false">Assumptions!$B$7/$C$1157</f>
        <v>619470.094164833</v>
      </c>
      <c r="E1157" s="12" t="n">
        <f aca="false">$T$1157+$W$1157+$Z$1157+$AC$1157+$AF$1157+$AI$1157</f>
        <v>23229587.6188147</v>
      </c>
      <c r="F1157" s="12" t="n">
        <f aca="false">Assumptions!$B$70/(Assumptions!$B$20+Assumptions!$B$17+$B$1157+$E$1157+$O$1156)</f>
        <v>26.848304977599</v>
      </c>
      <c r="G1157" s="12" t="n">
        <f aca="false">$C$1157*(1-Assumptions!$B$71)</f>
        <v>38.7427903720788</v>
      </c>
      <c r="H1157" s="12" t="n">
        <f aca="false">MIN($F$1157,$G$1157)</f>
        <v>26.848304977599</v>
      </c>
      <c r="I1157" s="12" t="str">
        <f aca="false">IF($F$1157&lt;=$G$1157,"cap","discount")</f>
        <v>cap</v>
      </c>
      <c r="J1157" s="12" t="n">
        <f aca="false">Assumptions!$B$69/$H$1157</f>
        <v>186231.495961171</v>
      </c>
      <c r="K1157" s="12" t="n">
        <f aca="false">Assumptions!$B$74/(Assumptions!$B$20+Assumptions!$B$17+$B$1157+$E$1157+$J$1157)</f>
        <v>42.8257147880311</v>
      </c>
      <c r="L1157" s="12" t="n">
        <f aca="false">$C$1157*(1-Assumptions!$B$75)</f>
        <v>41.1642147703337</v>
      </c>
      <c r="M1157" s="12" t="n">
        <f aca="false">MIN($K$1157,$L$1157)</f>
        <v>41.1642147703337</v>
      </c>
      <c r="N1157" s="12" t="str">
        <f aca="false">IF($K$1157&lt;=$L$1157,"cap","discount")</f>
        <v>discount</v>
      </c>
      <c r="O1157" s="12" t="n">
        <f aca="false">Assumptions!$B$73/$M$1157</f>
        <v>72878.8346076274</v>
      </c>
      <c r="P1157" s="12" t="n">
        <f aca="false">MAX(Assumptions!$B$4,($A$6*(Assumptions!$B$20+$E$1157+Assumptions!$B$17+$J$1157+$O$1157+$D$1157)-Assumptions!$B$17)/(1-$A$6))</f>
        <v>552530.523748607</v>
      </c>
      <c r="Q1157" s="12" t="n">
        <f aca="false">Assumptions!$B$20+$E$1157+Assumptions!$B$17+$P$1157+$J$1157+$O$1157+$D$1157</f>
        <v>38055365.567297</v>
      </c>
      <c r="R1157" s="12" t="n">
        <f aca="false">IF($C$1157&lt;Assumptions!$B$37,Assumptions!$B$37*(Assumptions!$B$21+Assumptions!$B$22/Assumptions!$B$37)/(Assumptions!$B$21+Assumptions!$B$22/$C$1157),Assumptions!$B$37)</f>
        <v>1</v>
      </c>
      <c r="S1157" s="12" t="n">
        <f aca="false">Assumptions!$B$38/$R$1157</f>
        <v>1</v>
      </c>
      <c r="T1157" s="12" t="n">
        <f aca="false">Assumptions!$B$39*$S$1157</f>
        <v>5000000</v>
      </c>
      <c r="U1157" s="12" t="n">
        <f aca="false">IF($C$1157&lt;Assumptions!$B$42,Assumptions!$B$42*(Assumptions!$B$21+Assumptions!$B$22/Assumptions!$B$42)/(Assumptions!$B$21+Assumptions!$B$22/$C$1157),Assumptions!$B$42)</f>
        <v>3</v>
      </c>
      <c r="V1157" s="12" t="n">
        <f aca="false">Assumptions!$B$43/$U$1157</f>
        <v>1</v>
      </c>
      <c r="W1157" s="12" t="n">
        <f aca="false">Assumptions!$B$44*$V$1157</f>
        <v>5000000</v>
      </c>
      <c r="X1157" s="12" t="n">
        <f aca="false">IF($C$1157&lt;Assumptions!$B$47,Assumptions!$B$47*(Assumptions!$B$21+Assumptions!$B$22/Assumptions!$B$47)/(Assumptions!$B$21+Assumptions!$B$22/$C$1157),Assumptions!$B$47)</f>
        <v>10</v>
      </c>
      <c r="Y1157" s="12" t="n">
        <f aca="false">Assumptions!$B$48/$X$1157</f>
        <v>1</v>
      </c>
      <c r="Z1157" s="12" t="n">
        <f aca="false">Assumptions!$B$49*$Y$1157</f>
        <v>3000000</v>
      </c>
      <c r="AA1157" s="12" t="n">
        <f aca="false">IF($C$1157&lt;Assumptions!$B$52,Assumptions!$B$52*(Assumptions!$B$21+Assumptions!$B$22/Assumptions!$B$52)/(Assumptions!$B$21+Assumptions!$B$22/$C$1157),Assumptions!$B$52)</f>
        <v>25</v>
      </c>
      <c r="AB1157" s="12" t="n">
        <f aca="false">Assumptions!$B$53/$AA$1157</f>
        <v>1</v>
      </c>
      <c r="AC1157" s="12" t="n">
        <f aca="false">Assumptions!$B$54*$AB$1157</f>
        <v>2400000</v>
      </c>
      <c r="AD1157" s="12" t="n">
        <f aca="false">IF($C$1157&lt;Assumptions!$B$57,Assumptions!$B$57*(Assumptions!$B$21+Assumptions!$B$22/Assumptions!$B$57)/(Assumptions!$B$21+Assumptions!$B$22/$C$1157),Assumptions!$B$57)</f>
        <v>57.9571495781474</v>
      </c>
      <c r="AE1157" s="12" t="n">
        <f aca="false">Assumptions!$B$58/$AD$1157</f>
        <v>1.03524759993757</v>
      </c>
      <c r="AF1157" s="12" t="n">
        <f aca="false">Assumptions!$B$59*$AE$1157</f>
        <v>1725413.01164516</v>
      </c>
      <c r="AG1157" s="12" t="n">
        <f aca="false">IF($C$1157&lt;Assumptions!$B$62,Assumptions!$B$62*(Assumptions!$B$21+Assumptions!$B$22/Assumptions!$B$62)/(Assumptions!$B$21+Assumptions!$B$22/$C$1157),Assumptions!$B$62)</f>
        <v>49.1461698954482</v>
      </c>
      <c r="AH1157" s="12" t="n">
        <f aca="false">Assumptions!$B$63/$AG$1157</f>
        <v>1.00024704070689</v>
      </c>
      <c r="AI1157" s="12" t="n">
        <f aca="false">Assumptions!$B$64*$AH$1157</f>
        <v>6104174.60716958</v>
      </c>
    </row>
    <row r="1158" customFormat="false" ht="15" hidden="true" customHeight="false" outlineLevel="0" collapsed="false">
      <c r="A1158" s="6" t="n">
        <f aca="false">ROW()-ROW($A$1156)+Assumptions!$B$4</f>
        <v>2</v>
      </c>
      <c r="B1158" s="12" t="n">
        <f aca="false">$P$1157</f>
        <v>552530.523748607</v>
      </c>
      <c r="C1158" s="12" t="n">
        <f aca="false">$D$4/(Assumptions!$B$16+$B$1158)</f>
        <v>48.4255097581898</v>
      </c>
      <c r="D1158" s="12" t="n">
        <f aca="false">Assumptions!$B$7/$C$1158</f>
        <v>619508.192062477</v>
      </c>
      <c r="E1158" s="12" t="n">
        <f aca="false">$T$1158+$W$1158+$Z$1158+$AC$1158+$AF$1158+$AI$1158</f>
        <v>23229595.6293251</v>
      </c>
      <c r="F1158" s="12" t="n">
        <f aca="false">Assumptions!$B$70/(Assumptions!$B$20+Assumptions!$B$17+$B$1158+$E$1158+$O$1157)</f>
        <v>26.8458739806006</v>
      </c>
      <c r="G1158" s="12" t="n">
        <f aca="false">$C$1158*(1-Assumptions!$B$71)</f>
        <v>38.7404078065519</v>
      </c>
      <c r="H1158" s="12" t="n">
        <f aca="false">MIN($F$1158,$G$1158)</f>
        <v>26.8458739806006</v>
      </c>
      <c r="I1158" s="12" t="str">
        <f aca="false">IF($F$1158&lt;=$G$1158,"cap","discount")</f>
        <v>cap</v>
      </c>
      <c r="J1158" s="12" t="n">
        <f aca="false">Assumptions!$B$69/$H$1158</f>
        <v>186248.359938407</v>
      </c>
      <c r="K1158" s="12" t="n">
        <f aca="false">Assumptions!$B$74/(Assumptions!$B$20+Assumptions!$B$17+$B$1158+$E$1158+$J$1158)</f>
        <v>42.8230661961174</v>
      </c>
      <c r="L1158" s="12" t="n">
        <f aca="false">$C$1158*(1-Assumptions!$B$75)</f>
        <v>41.1616832944614</v>
      </c>
      <c r="M1158" s="12" t="n">
        <f aca="false">MIN($K$1158,$L$1158)</f>
        <v>41.1616832944614</v>
      </c>
      <c r="N1158" s="12" t="str">
        <f aca="false">IF($K$1158&lt;=$L$1158,"cap","discount")</f>
        <v>discount</v>
      </c>
      <c r="O1158" s="12" t="n">
        <f aca="false">Assumptions!$B$73/$M$1158</f>
        <v>72883.3167132326</v>
      </c>
      <c r="P1158" s="12" t="n">
        <f aca="false">MAX(Assumptions!$B$4,($A$6*(Assumptions!$B$20+$E$1158+Assumptions!$B$17+$J$1158+$O$1158+$D$1158)-Assumptions!$B$17)/(1-$A$6))</f>
        <v>552540.603155285</v>
      </c>
      <c r="Q1158" s="12" t="n">
        <f aca="false">Assumptions!$B$20+$E$1158+Assumptions!$B$17+$P$1158+$J$1158+$O$1158+$D$1158</f>
        <v>38055443.1011945</v>
      </c>
      <c r="R1158" s="12" t="n">
        <f aca="false">IF($C$1158&lt;Assumptions!$B$37,Assumptions!$B$37*(Assumptions!$B$21+Assumptions!$B$22/Assumptions!$B$37)/(Assumptions!$B$21+Assumptions!$B$22/$C$1158),Assumptions!$B$37)</f>
        <v>1</v>
      </c>
      <c r="S1158" s="12" t="n">
        <f aca="false">Assumptions!$B$38/$R$1158</f>
        <v>1</v>
      </c>
      <c r="T1158" s="12" t="n">
        <f aca="false">Assumptions!$B$39*$S$1158</f>
        <v>5000000</v>
      </c>
      <c r="U1158" s="12" t="n">
        <f aca="false">IF($C$1158&lt;Assumptions!$B$42,Assumptions!$B$42*(Assumptions!$B$21+Assumptions!$B$22/Assumptions!$B$42)/(Assumptions!$B$21+Assumptions!$B$22/$C$1158),Assumptions!$B$42)</f>
        <v>3</v>
      </c>
      <c r="V1158" s="12" t="n">
        <f aca="false">Assumptions!$B$43/$U$1158</f>
        <v>1</v>
      </c>
      <c r="W1158" s="12" t="n">
        <f aca="false">Assumptions!$B$44*$V$1158</f>
        <v>5000000</v>
      </c>
      <c r="X1158" s="12" t="n">
        <f aca="false">IF($C$1158&lt;Assumptions!$B$47,Assumptions!$B$47*(Assumptions!$B$21+Assumptions!$B$22/Assumptions!$B$47)/(Assumptions!$B$21+Assumptions!$B$22/$C$1158),Assumptions!$B$47)</f>
        <v>10</v>
      </c>
      <c r="Y1158" s="12" t="n">
        <f aca="false">Assumptions!$B$48/$X$1158</f>
        <v>1</v>
      </c>
      <c r="Z1158" s="12" t="n">
        <f aca="false">Assumptions!$B$49*$Y$1158</f>
        <v>3000000</v>
      </c>
      <c r="AA1158" s="12" t="n">
        <f aca="false">IF($C$1158&lt;Assumptions!$B$52,Assumptions!$B$52*(Assumptions!$B$21+Assumptions!$B$22/Assumptions!$B$52)/(Assumptions!$B$21+Assumptions!$B$22/$C$1158),Assumptions!$B$52)</f>
        <v>25</v>
      </c>
      <c r="AB1158" s="12" t="n">
        <f aca="false">Assumptions!$B$53/$AA$1158</f>
        <v>1</v>
      </c>
      <c r="AC1158" s="12" t="n">
        <f aca="false">Assumptions!$B$54*$AB$1158</f>
        <v>2400000</v>
      </c>
      <c r="AD1158" s="12" t="n">
        <f aca="false">IF($C$1158&lt;Assumptions!$B$57,Assumptions!$B$57*(Assumptions!$B$21+Assumptions!$B$22/Assumptions!$B$57)/(Assumptions!$B$21+Assumptions!$B$22/$C$1158),Assumptions!$B$57)</f>
        <v>57.9570902818096</v>
      </c>
      <c r="AE1158" s="12" t="n">
        <f aca="false">Assumptions!$B$58/$AD$1158</f>
        <v>1.03524865910723</v>
      </c>
      <c r="AF1158" s="12" t="n">
        <f aca="false">Assumptions!$B$59*$AE$1158</f>
        <v>1725414.77692827</v>
      </c>
      <c r="AG1158" s="12" t="n">
        <f aca="false">IF($C$1158&lt;Assumptions!$B$62,Assumptions!$B$62*(Assumptions!$B$21+Assumptions!$B$22/Assumptions!$B$62)/(Assumptions!$B$21+Assumptions!$B$22/$C$1158),Assumptions!$B$62)</f>
        <v>49.1461196136812</v>
      </c>
      <c r="AH1158" s="12" t="n">
        <f aca="false">Assumptions!$B$63/$AG$1158</f>
        <v>1.00024806406721</v>
      </c>
      <c r="AI1158" s="12" t="n">
        <f aca="false">Assumptions!$B$64*$AH$1158</f>
        <v>6104180.85239683</v>
      </c>
    </row>
    <row r="1159" customFormat="false" ht="15" hidden="true" customHeight="false" outlineLevel="0" collapsed="false">
      <c r="A1159" s="6" t="n">
        <f aca="false">ROW()-ROW($A$1156)+Assumptions!$B$4</f>
        <v>3</v>
      </c>
      <c r="B1159" s="12" t="n">
        <f aca="false">$P$1158</f>
        <v>552540.603155285</v>
      </c>
      <c r="C1159" s="12" t="n">
        <f aca="false">$D$4/(Assumptions!$B$16+$B$1159)</f>
        <v>48.4254966267984</v>
      </c>
      <c r="D1159" s="12" t="n">
        <f aca="false">Assumptions!$B$7/$C$1159</f>
        <v>619508.360052588</v>
      </c>
      <c r="E1159" s="12" t="n">
        <f aca="false">$T$1159+$W$1159+$Z$1159+$AC$1159+$AF$1159+$AI$1159</f>
        <v>23229595.6646469</v>
      </c>
      <c r="F1159" s="12" t="n">
        <f aca="false">Assumptions!$B$70/(Assumptions!$B$20+Assumptions!$B$17+$B$1159+$E$1159+$O$1158)</f>
        <v>26.8458634606525</v>
      </c>
      <c r="G1159" s="12" t="n">
        <f aca="false">$C$1159*(1-Assumptions!$B$71)</f>
        <v>38.7403973014387</v>
      </c>
      <c r="H1159" s="12" t="n">
        <f aca="false">MIN($F$1159,$G$1159)</f>
        <v>26.8458634606525</v>
      </c>
      <c r="I1159" s="12" t="str">
        <f aca="false">IF($F$1159&lt;=$G$1159,"cap","discount")</f>
        <v>cap</v>
      </c>
      <c r="J1159" s="12" t="n">
        <f aca="false">Assumptions!$B$69/$H$1159</f>
        <v>186248.432922577</v>
      </c>
      <c r="K1159" s="12" t="n">
        <f aca="false">Assumptions!$B$74/(Assumptions!$B$20+Assumptions!$B$17+$B$1159+$E$1159+$J$1159)</f>
        <v>42.8230545196329</v>
      </c>
      <c r="L1159" s="12" t="n">
        <f aca="false">$C$1159*(1-Assumptions!$B$75)</f>
        <v>41.1616721327786</v>
      </c>
      <c r="M1159" s="12" t="n">
        <f aca="false">MIN($K$1159,$L$1159)</f>
        <v>41.1616721327786</v>
      </c>
      <c r="N1159" s="12" t="str">
        <f aca="false">IF($K$1159&lt;=$L$1159,"cap","discount")</f>
        <v>discount</v>
      </c>
      <c r="O1159" s="12" t="n">
        <f aca="false">Assumptions!$B$73/$M$1159</f>
        <v>72883.3364767751</v>
      </c>
      <c r="P1159" s="12" t="n">
        <f aca="false">MAX(Assumptions!$B$4,($A$6*(Assumptions!$B$20+$E$1159+Assumptions!$B$17+$J$1159+$O$1159+$D$1159)-Assumptions!$B$17)/(1-$A$6))</f>
        <v>552540.64739408</v>
      </c>
      <c r="Q1159" s="12" t="n">
        <f aca="false">Assumptions!$B$20+$E$1159+Assumptions!$B$17+$P$1159+$J$1159+$O$1159+$D$1159</f>
        <v>38055443.4414929</v>
      </c>
      <c r="R1159" s="12" t="n">
        <f aca="false">IF($C$1159&lt;Assumptions!$B$37,Assumptions!$B$37*(Assumptions!$B$21+Assumptions!$B$22/Assumptions!$B$37)/(Assumptions!$B$21+Assumptions!$B$22/$C$1159),Assumptions!$B$37)</f>
        <v>1</v>
      </c>
      <c r="S1159" s="12" t="n">
        <f aca="false">Assumptions!$B$38/$R$1159</f>
        <v>1</v>
      </c>
      <c r="T1159" s="12" t="n">
        <f aca="false">Assumptions!$B$39*$S$1159</f>
        <v>5000000</v>
      </c>
      <c r="U1159" s="12" t="n">
        <f aca="false">IF($C$1159&lt;Assumptions!$B$42,Assumptions!$B$42*(Assumptions!$B$21+Assumptions!$B$22/Assumptions!$B$42)/(Assumptions!$B$21+Assumptions!$B$22/$C$1159),Assumptions!$B$42)</f>
        <v>3</v>
      </c>
      <c r="V1159" s="12" t="n">
        <f aca="false">Assumptions!$B$43/$U$1159</f>
        <v>1</v>
      </c>
      <c r="W1159" s="12" t="n">
        <f aca="false">Assumptions!$B$44*$V$1159</f>
        <v>5000000</v>
      </c>
      <c r="X1159" s="12" t="n">
        <f aca="false">IF($C$1159&lt;Assumptions!$B$47,Assumptions!$B$47*(Assumptions!$B$21+Assumptions!$B$22/Assumptions!$B$47)/(Assumptions!$B$21+Assumptions!$B$22/$C$1159),Assumptions!$B$47)</f>
        <v>10</v>
      </c>
      <c r="Y1159" s="12" t="n">
        <f aca="false">Assumptions!$B$48/$X$1159</f>
        <v>1</v>
      </c>
      <c r="Z1159" s="12" t="n">
        <f aca="false">Assumptions!$B$49*$Y$1159</f>
        <v>3000000</v>
      </c>
      <c r="AA1159" s="12" t="n">
        <f aca="false">IF($C$1159&lt;Assumptions!$B$52,Assumptions!$B$52*(Assumptions!$B$21+Assumptions!$B$22/Assumptions!$B$52)/(Assumptions!$B$21+Assumptions!$B$22/$C$1159),Assumptions!$B$52)</f>
        <v>25</v>
      </c>
      <c r="AB1159" s="12" t="n">
        <f aca="false">Assumptions!$B$53/$AA$1159</f>
        <v>1</v>
      </c>
      <c r="AC1159" s="12" t="n">
        <f aca="false">Assumptions!$B$54*$AB$1159</f>
        <v>2400000</v>
      </c>
      <c r="AD1159" s="12" t="n">
        <f aca="false">IF($C$1159&lt;Assumptions!$B$57,Assumptions!$B$57*(Assumptions!$B$21+Assumptions!$B$22/Assumptions!$B$57)/(Assumptions!$B$21+Assumptions!$B$22/$C$1159),Assumptions!$B$57)</f>
        <v>57.9570900203466</v>
      </c>
      <c r="AE1159" s="12" t="n">
        <f aca="false">Assumptions!$B$58/$AD$1159</f>
        <v>1.03524866377757</v>
      </c>
      <c r="AF1159" s="12" t="n">
        <f aca="false">Assumptions!$B$59*$AE$1159</f>
        <v>1725414.78471217</v>
      </c>
      <c r="AG1159" s="12" t="n">
        <f aca="false">IF($C$1159&lt;Assumptions!$B$62,Assumptions!$B$62*(Assumptions!$B$21+Assumptions!$B$22/Assumptions!$B$62)/(Assumptions!$B$21+Assumptions!$B$22/$C$1159),Assumptions!$B$62)</f>
        <v>49.1461193919674</v>
      </c>
      <c r="AH1159" s="12" t="n">
        <f aca="false">Assumptions!$B$63/$AG$1159</f>
        <v>1.00024806857965</v>
      </c>
      <c r="AI1159" s="12" t="n">
        <f aca="false">Assumptions!$B$64*$AH$1159</f>
        <v>6104180.87993474</v>
      </c>
    </row>
    <row r="1160" customFormat="false" ht="15" hidden="true" customHeight="false" outlineLevel="0" collapsed="false">
      <c r="A1160" s="6" t="n">
        <f aca="false">ROW()-ROW($A$1156)+Assumptions!$B$4</f>
        <v>4</v>
      </c>
      <c r="B1160" s="12" t="n">
        <f aca="false">$P$1159</f>
        <v>552540.64739408</v>
      </c>
      <c r="C1160" s="12" t="n">
        <f aca="false">$D$4/(Assumptions!$B$16+$B$1160)</f>
        <v>48.4254965691644</v>
      </c>
      <c r="D1160" s="12" t="n">
        <f aca="false">Assumptions!$B$7/$C$1160</f>
        <v>619508.360789901</v>
      </c>
      <c r="E1160" s="12" t="n">
        <f aca="false">$T$1160+$W$1160+$Z$1160+$AC$1160+$AF$1160+$AI$1160</f>
        <v>23229595.6648019</v>
      </c>
      <c r="F1160" s="12" t="n">
        <f aca="false">Assumptions!$B$70/(Assumptions!$B$20+Assumptions!$B$17+$B$1160+$E$1160+$O$1159)</f>
        <v>26.8458634144143</v>
      </c>
      <c r="G1160" s="12" t="n">
        <f aca="false">$C$1160*(1-Assumptions!$B$71)</f>
        <v>38.7403972553315</v>
      </c>
      <c r="H1160" s="12" t="n">
        <f aca="false">MIN($F$1160,$G$1160)</f>
        <v>26.8458634144143</v>
      </c>
      <c r="I1160" s="12" t="str">
        <f aca="false">IF($F$1160&lt;=$G$1160,"cap","discount")</f>
        <v>cap</v>
      </c>
      <c r="J1160" s="12" t="n">
        <f aca="false">Assumptions!$B$69/$H$1160</f>
        <v>186248.433243364</v>
      </c>
      <c r="K1160" s="12" t="n">
        <f aca="false">Assumptions!$B$74/(Assumptions!$B$20+Assumptions!$B$17+$B$1160+$E$1160+$J$1160)</f>
        <v>42.823054468384</v>
      </c>
      <c r="L1160" s="12" t="n">
        <f aca="false">$C$1160*(1-Assumptions!$B$75)</f>
        <v>41.1616720837897</v>
      </c>
      <c r="M1160" s="12" t="n">
        <f aca="false">MIN($K$1160,$L$1160)</f>
        <v>41.1616720837897</v>
      </c>
      <c r="N1160" s="12" t="str">
        <f aca="false">IF($K$1160&lt;=$L$1160,"cap","discount")</f>
        <v>discount</v>
      </c>
      <c r="O1160" s="12" t="n">
        <f aca="false">Assumptions!$B$73/$M$1160</f>
        <v>72883.3365635178</v>
      </c>
      <c r="P1160" s="12" t="n">
        <f aca="false">MAX(Assumptions!$B$4,($A$6*(Assumptions!$B$20+$E$1160+Assumptions!$B$17+$J$1160+$O$1160+$D$1160)-Assumptions!$B$17)/(1-$A$6))</f>
        <v>552540.647588315</v>
      </c>
      <c r="Q1160" s="12" t="n">
        <f aca="false">Assumptions!$B$20+$E$1160+Assumptions!$B$17+$P$1160+$J$1160+$O$1160+$D$1160</f>
        <v>38055443.442987</v>
      </c>
      <c r="R1160" s="12" t="n">
        <f aca="false">IF($C$1160&lt;Assumptions!$B$37,Assumptions!$B$37*(Assumptions!$B$21+Assumptions!$B$22/Assumptions!$B$37)/(Assumptions!$B$21+Assumptions!$B$22/$C$1160),Assumptions!$B$37)</f>
        <v>1</v>
      </c>
      <c r="S1160" s="12" t="n">
        <f aca="false">Assumptions!$B$38/$R$1160</f>
        <v>1</v>
      </c>
      <c r="T1160" s="12" t="n">
        <f aca="false">Assumptions!$B$39*$S$1160</f>
        <v>5000000</v>
      </c>
      <c r="U1160" s="12" t="n">
        <f aca="false">IF($C$1160&lt;Assumptions!$B$42,Assumptions!$B$42*(Assumptions!$B$21+Assumptions!$B$22/Assumptions!$B$42)/(Assumptions!$B$21+Assumptions!$B$22/$C$1160),Assumptions!$B$42)</f>
        <v>3</v>
      </c>
      <c r="V1160" s="12" t="n">
        <f aca="false">Assumptions!$B$43/$U$1160</f>
        <v>1</v>
      </c>
      <c r="W1160" s="12" t="n">
        <f aca="false">Assumptions!$B$44*$V$1160</f>
        <v>5000000</v>
      </c>
      <c r="X1160" s="12" t="n">
        <f aca="false">IF($C$1160&lt;Assumptions!$B$47,Assumptions!$B$47*(Assumptions!$B$21+Assumptions!$B$22/Assumptions!$B$47)/(Assumptions!$B$21+Assumptions!$B$22/$C$1160),Assumptions!$B$47)</f>
        <v>10</v>
      </c>
      <c r="Y1160" s="12" t="n">
        <f aca="false">Assumptions!$B$48/$X$1160</f>
        <v>1</v>
      </c>
      <c r="Z1160" s="12" t="n">
        <f aca="false">Assumptions!$B$49*$Y$1160</f>
        <v>3000000</v>
      </c>
      <c r="AA1160" s="12" t="n">
        <f aca="false">IF($C$1160&lt;Assumptions!$B$52,Assumptions!$B$52*(Assumptions!$B$21+Assumptions!$B$22/Assumptions!$B$52)/(Assumptions!$B$21+Assumptions!$B$22/$C$1160),Assumptions!$B$52)</f>
        <v>25</v>
      </c>
      <c r="AB1160" s="12" t="n">
        <f aca="false">Assumptions!$B$53/$AA$1160</f>
        <v>1</v>
      </c>
      <c r="AC1160" s="12" t="n">
        <f aca="false">Assumptions!$B$54*$AB$1160</f>
        <v>2400000</v>
      </c>
      <c r="AD1160" s="12" t="n">
        <f aca="false">IF($C$1160&lt;Assumptions!$B$57,Assumptions!$B$57*(Assumptions!$B$21+Assumptions!$B$22/Assumptions!$B$57)/(Assumptions!$B$21+Assumptions!$B$22/$C$1160),Assumptions!$B$57)</f>
        <v>57.957090019199</v>
      </c>
      <c r="AE1160" s="12" t="n">
        <f aca="false">Assumptions!$B$58/$AD$1160</f>
        <v>1.03524866379807</v>
      </c>
      <c r="AF1160" s="12" t="n">
        <f aca="false">Assumptions!$B$59*$AE$1160</f>
        <v>1725414.78474633</v>
      </c>
      <c r="AG1160" s="12" t="n">
        <f aca="false">IF($C$1160&lt;Assumptions!$B$62,Assumptions!$B$62*(Assumptions!$B$21+Assumptions!$B$22/Assumptions!$B$62)/(Assumptions!$B$21+Assumptions!$B$22/$C$1160),Assumptions!$B$62)</f>
        <v>49.1461193909942</v>
      </c>
      <c r="AH1160" s="12" t="n">
        <f aca="false">Assumptions!$B$63/$AG$1160</f>
        <v>1.00024806859945</v>
      </c>
      <c r="AI1160" s="12" t="n">
        <f aca="false">Assumptions!$B$64*$AH$1160</f>
        <v>6104180.8800556</v>
      </c>
    </row>
    <row r="1161" customFormat="false" ht="15" hidden="true" customHeight="false" outlineLevel="0" collapsed="false">
      <c r="A1161" s="6" t="n">
        <f aca="false">ROW()-ROW($A$1156)+Assumptions!$B$4</f>
        <v>5</v>
      </c>
      <c r="B1161" s="12" t="n">
        <f aca="false">$P$1160</f>
        <v>552540.647588315</v>
      </c>
      <c r="C1161" s="12" t="n">
        <f aca="false">$D$4/(Assumptions!$B$16+$B$1161)</f>
        <v>48.4254965689113</v>
      </c>
      <c r="D1161" s="12" t="n">
        <f aca="false">Assumptions!$B$7/$C$1161</f>
        <v>619508.360793139</v>
      </c>
      <c r="E1161" s="12" t="n">
        <f aca="false">$T$1161+$W$1161+$Z$1161+$AC$1161+$AF$1161+$AI$1161</f>
        <v>23229595.6648026</v>
      </c>
      <c r="F1161" s="12" t="n">
        <f aca="false">Assumptions!$B$70/(Assumptions!$B$20+Assumptions!$B$17+$B$1161+$E$1161+$O$1160)</f>
        <v>26.8458634142113</v>
      </c>
      <c r="G1161" s="12" t="n">
        <f aca="false">$C$1161*(1-Assumptions!$B$71)</f>
        <v>38.7403972551291</v>
      </c>
      <c r="H1161" s="12" t="n">
        <f aca="false">MIN($F$1161,$G$1161)</f>
        <v>26.8458634142113</v>
      </c>
      <c r="I1161" s="12" t="str">
        <f aca="false">IF($F$1161&lt;=$G$1161,"cap","discount")</f>
        <v>cap</v>
      </c>
      <c r="J1161" s="12" t="n">
        <f aca="false">Assumptions!$B$69/$H$1161</f>
        <v>186248.433244772</v>
      </c>
      <c r="K1161" s="12" t="n">
        <f aca="false">Assumptions!$B$74/(Assumptions!$B$20+Assumptions!$B$17+$B$1161+$E$1161+$J$1161)</f>
        <v>42.823054468159</v>
      </c>
      <c r="L1161" s="12" t="n">
        <f aca="false">$C$1161*(1-Assumptions!$B$75)</f>
        <v>41.1616720835746</v>
      </c>
      <c r="M1161" s="12" t="n">
        <f aca="false">MIN($K$1161,$L$1161)</f>
        <v>41.1616720835746</v>
      </c>
      <c r="N1161" s="12" t="str">
        <f aca="false">IF($K$1161&lt;=$L$1161,"cap","discount")</f>
        <v>discount</v>
      </c>
      <c r="O1161" s="12" t="n">
        <f aca="false">Assumptions!$B$73/$M$1161</f>
        <v>72883.3365638987</v>
      </c>
      <c r="P1161" s="12" t="n">
        <f aca="false">MAX(Assumptions!$B$4,($A$6*(Assumptions!$B$20+$E$1161+Assumptions!$B$17+$J$1161+$O$1161+$D$1161)-Assumptions!$B$17)/(1-$A$6))</f>
        <v>552540.647589166</v>
      </c>
      <c r="Q1161" s="12" t="n">
        <f aca="false">Assumptions!$B$20+$E$1161+Assumptions!$B$17+$P$1161+$J$1161+$O$1161+$D$1161</f>
        <v>38055443.4429936</v>
      </c>
      <c r="R1161" s="12" t="n">
        <f aca="false">IF($C$1161&lt;Assumptions!$B$37,Assumptions!$B$37*(Assumptions!$B$21+Assumptions!$B$22/Assumptions!$B$37)/(Assumptions!$B$21+Assumptions!$B$22/$C$1161),Assumptions!$B$37)</f>
        <v>1</v>
      </c>
      <c r="S1161" s="12" t="n">
        <f aca="false">Assumptions!$B$38/$R$1161</f>
        <v>1</v>
      </c>
      <c r="T1161" s="12" t="n">
        <f aca="false">Assumptions!$B$39*$S$1161</f>
        <v>5000000</v>
      </c>
      <c r="U1161" s="12" t="n">
        <f aca="false">IF($C$1161&lt;Assumptions!$B$42,Assumptions!$B$42*(Assumptions!$B$21+Assumptions!$B$22/Assumptions!$B$42)/(Assumptions!$B$21+Assumptions!$B$22/$C$1161),Assumptions!$B$42)</f>
        <v>3</v>
      </c>
      <c r="V1161" s="12" t="n">
        <f aca="false">Assumptions!$B$43/$U$1161</f>
        <v>1</v>
      </c>
      <c r="W1161" s="12" t="n">
        <f aca="false">Assumptions!$B$44*$V$1161</f>
        <v>5000000</v>
      </c>
      <c r="X1161" s="12" t="n">
        <f aca="false">IF($C$1161&lt;Assumptions!$B$47,Assumptions!$B$47*(Assumptions!$B$21+Assumptions!$B$22/Assumptions!$B$47)/(Assumptions!$B$21+Assumptions!$B$22/$C$1161),Assumptions!$B$47)</f>
        <v>10</v>
      </c>
      <c r="Y1161" s="12" t="n">
        <f aca="false">Assumptions!$B$48/$X$1161</f>
        <v>1</v>
      </c>
      <c r="Z1161" s="12" t="n">
        <f aca="false">Assumptions!$B$49*$Y$1161</f>
        <v>3000000</v>
      </c>
      <c r="AA1161" s="12" t="n">
        <f aca="false">IF($C$1161&lt;Assumptions!$B$52,Assumptions!$B$52*(Assumptions!$B$21+Assumptions!$B$22/Assumptions!$B$52)/(Assumptions!$B$21+Assumptions!$B$22/$C$1161),Assumptions!$B$52)</f>
        <v>25</v>
      </c>
      <c r="AB1161" s="12" t="n">
        <f aca="false">Assumptions!$B$53/$AA$1161</f>
        <v>1</v>
      </c>
      <c r="AC1161" s="12" t="n">
        <f aca="false">Assumptions!$B$54*$AB$1161</f>
        <v>2400000</v>
      </c>
      <c r="AD1161" s="12" t="n">
        <f aca="false">IF($C$1161&lt;Assumptions!$B$57,Assumptions!$B$57*(Assumptions!$B$21+Assumptions!$B$22/Assumptions!$B$57)/(Assumptions!$B$21+Assumptions!$B$22/$C$1161),Assumptions!$B$57)</f>
        <v>57.957090019194</v>
      </c>
      <c r="AE1161" s="12" t="n">
        <f aca="false">Assumptions!$B$58/$AD$1161</f>
        <v>1.03524866379816</v>
      </c>
      <c r="AF1161" s="12" t="n">
        <f aca="false">Assumptions!$B$59*$AE$1161</f>
        <v>1725414.78474648</v>
      </c>
      <c r="AG1161" s="12" t="n">
        <f aca="false">IF($C$1161&lt;Assumptions!$B$62,Assumptions!$B$62*(Assumptions!$B$21+Assumptions!$B$22/Assumptions!$B$62)/(Assumptions!$B$21+Assumptions!$B$22/$C$1161),Assumptions!$B$62)</f>
        <v>49.14611939099</v>
      </c>
      <c r="AH1161" s="12" t="n">
        <f aca="false">Assumptions!$B$63/$AG$1161</f>
        <v>1.00024806859954</v>
      </c>
      <c r="AI1161" s="12" t="n">
        <f aca="false">Assumptions!$B$64*$AH$1161</f>
        <v>6104180.88005613</v>
      </c>
    </row>
    <row r="1162" customFormat="false" ht="15" hidden="true" customHeight="false" outlineLevel="0" collapsed="false">
      <c r="A1162" s="6" t="n">
        <f aca="false">ROW()-ROW($A$1156)+Assumptions!$B$4</f>
        <v>6</v>
      </c>
      <c r="B1162" s="12" t="n">
        <f aca="false">$P$1161</f>
        <v>552540.647589166</v>
      </c>
      <c r="C1162" s="12" t="n">
        <f aca="false">$D$4/(Assumptions!$B$16+$B$1162)</f>
        <v>48.4254965689102</v>
      </c>
      <c r="D1162" s="12" t="n">
        <f aca="false">Assumptions!$B$7/$C$1162</f>
        <v>619508.360793153</v>
      </c>
      <c r="E1162" s="12" t="n">
        <f aca="false">$T$1162+$W$1162+$Z$1162+$AC$1162+$AF$1162+$AI$1162</f>
        <v>23229595.6648026</v>
      </c>
      <c r="F1162" s="12" t="n">
        <f aca="false">Assumptions!$B$70/(Assumptions!$B$20+Assumptions!$B$17+$B$1162+$E$1162+$O$1161)</f>
        <v>26.8458634142104</v>
      </c>
      <c r="G1162" s="12" t="n">
        <f aca="false">$C$1162*(1-Assumptions!$B$71)</f>
        <v>38.7403972551282</v>
      </c>
      <c r="H1162" s="12" t="n">
        <f aca="false">MIN($F$1162,$G$1162)</f>
        <v>26.8458634142104</v>
      </c>
      <c r="I1162" s="12" t="str">
        <f aca="false">IF($F$1162&lt;=$G$1162,"cap","discount")</f>
        <v>cap</v>
      </c>
      <c r="J1162" s="12" t="n">
        <f aca="false">Assumptions!$B$69/$H$1162</f>
        <v>186248.433244778</v>
      </c>
      <c r="K1162" s="12" t="n">
        <f aca="false">Assumptions!$B$74/(Assumptions!$B$20+Assumptions!$B$17+$B$1162+$E$1162+$J$1162)</f>
        <v>42.823054468158</v>
      </c>
      <c r="L1162" s="12" t="n">
        <f aca="false">$C$1162*(1-Assumptions!$B$75)</f>
        <v>41.1616720835737</v>
      </c>
      <c r="M1162" s="12" t="n">
        <f aca="false">MIN($K$1162,$L$1162)</f>
        <v>41.1616720835737</v>
      </c>
      <c r="N1162" s="12" t="str">
        <f aca="false">IF($K$1162&lt;=$L$1162,"cap","discount")</f>
        <v>discount</v>
      </c>
      <c r="O1162" s="12" t="n">
        <f aca="false">Assumptions!$B$73/$M$1162</f>
        <v>72883.3365639003</v>
      </c>
      <c r="P1162" s="12" t="n">
        <f aca="false">MAX(Assumptions!$B$4,($A$6*(Assumptions!$B$20+$E$1162+Assumptions!$B$17+$J$1162+$O$1162+$D$1162)-Assumptions!$B$17)/(1-$A$6))</f>
        <v>552540.647589169</v>
      </c>
      <c r="Q1162" s="12" t="n">
        <f aca="false">Assumptions!$B$20+$E$1162+Assumptions!$B$17+$P$1162+$J$1162+$O$1162+$D$1162</f>
        <v>38055443.4429936</v>
      </c>
      <c r="R1162" s="12" t="n">
        <f aca="false">IF($C$1162&lt;Assumptions!$B$37,Assumptions!$B$37*(Assumptions!$B$21+Assumptions!$B$22/Assumptions!$B$37)/(Assumptions!$B$21+Assumptions!$B$22/$C$1162),Assumptions!$B$37)</f>
        <v>1</v>
      </c>
      <c r="S1162" s="12" t="n">
        <f aca="false">Assumptions!$B$38/$R$1162</f>
        <v>1</v>
      </c>
      <c r="T1162" s="12" t="n">
        <f aca="false">Assumptions!$B$39*$S$1162</f>
        <v>5000000</v>
      </c>
      <c r="U1162" s="12" t="n">
        <f aca="false">IF($C$1162&lt;Assumptions!$B$42,Assumptions!$B$42*(Assumptions!$B$21+Assumptions!$B$22/Assumptions!$B$42)/(Assumptions!$B$21+Assumptions!$B$22/$C$1162),Assumptions!$B$42)</f>
        <v>3</v>
      </c>
      <c r="V1162" s="12" t="n">
        <f aca="false">Assumptions!$B$43/$U$1162</f>
        <v>1</v>
      </c>
      <c r="W1162" s="12" t="n">
        <f aca="false">Assumptions!$B$44*$V$1162</f>
        <v>5000000</v>
      </c>
      <c r="X1162" s="12" t="n">
        <f aca="false">IF($C$1162&lt;Assumptions!$B$47,Assumptions!$B$47*(Assumptions!$B$21+Assumptions!$B$22/Assumptions!$B$47)/(Assumptions!$B$21+Assumptions!$B$22/$C$1162),Assumptions!$B$47)</f>
        <v>10</v>
      </c>
      <c r="Y1162" s="12" t="n">
        <f aca="false">Assumptions!$B$48/$X$1162</f>
        <v>1</v>
      </c>
      <c r="Z1162" s="12" t="n">
        <f aca="false">Assumptions!$B$49*$Y$1162</f>
        <v>3000000</v>
      </c>
      <c r="AA1162" s="12" t="n">
        <f aca="false">IF($C$1162&lt;Assumptions!$B$52,Assumptions!$B$52*(Assumptions!$B$21+Assumptions!$B$22/Assumptions!$B$52)/(Assumptions!$B$21+Assumptions!$B$22/$C$1162),Assumptions!$B$52)</f>
        <v>25</v>
      </c>
      <c r="AB1162" s="12" t="n">
        <f aca="false">Assumptions!$B$53/$AA$1162</f>
        <v>1</v>
      </c>
      <c r="AC1162" s="12" t="n">
        <f aca="false">Assumptions!$B$54*$AB$1162</f>
        <v>2400000</v>
      </c>
      <c r="AD1162" s="12" t="n">
        <f aca="false">IF($C$1162&lt;Assumptions!$B$57,Assumptions!$B$57*(Assumptions!$B$21+Assumptions!$B$22/Assumptions!$B$57)/(Assumptions!$B$21+Assumptions!$B$22/$C$1162),Assumptions!$B$57)</f>
        <v>57.957090019194</v>
      </c>
      <c r="AE1162" s="12" t="n">
        <f aca="false">Assumptions!$B$58/$AD$1162</f>
        <v>1.03524866379816</v>
      </c>
      <c r="AF1162" s="12" t="n">
        <f aca="false">Assumptions!$B$59*$AE$1162</f>
        <v>1725414.78474648</v>
      </c>
      <c r="AG1162" s="12" t="n">
        <f aca="false">IF($C$1162&lt;Assumptions!$B$62,Assumptions!$B$62*(Assumptions!$B$21+Assumptions!$B$22/Assumptions!$B$62)/(Assumptions!$B$21+Assumptions!$B$22/$C$1162),Assumptions!$B$62)</f>
        <v>49.14611939099</v>
      </c>
      <c r="AH1162" s="12" t="n">
        <f aca="false">Assumptions!$B$63/$AG$1162</f>
        <v>1.00024806859954</v>
      </c>
      <c r="AI1162" s="12" t="n">
        <f aca="false">Assumptions!$B$64*$AH$1162</f>
        <v>6104180.88005614</v>
      </c>
    </row>
    <row r="1163" customFormat="false" ht="15" hidden="true" customHeight="false" outlineLevel="0" collapsed="false">
      <c r="A1163" s="6" t="n">
        <f aca="false">ROW()-ROW($A$1156)+Assumptions!$B$4</f>
        <v>7</v>
      </c>
      <c r="B1163" s="12" t="n">
        <f aca="false">$P$1162</f>
        <v>552540.647589169</v>
      </c>
      <c r="C1163" s="12" t="n">
        <f aca="false">$D$4/(Assumptions!$B$16+$B$1163)</f>
        <v>48.4254965689102</v>
      </c>
      <c r="D1163" s="12" t="n">
        <f aca="false">Assumptions!$B$7/$C$1163</f>
        <v>619508.360793153</v>
      </c>
      <c r="E1163" s="12" t="n">
        <f aca="false">$T$1163+$W$1163+$Z$1163+$AC$1163+$AF$1163+$AI$1163</f>
        <v>23229595.6648026</v>
      </c>
      <c r="F1163" s="12" t="n">
        <f aca="false">Assumptions!$B$70/(Assumptions!$B$20+Assumptions!$B$17+$B$1163+$E$1163+$O$1162)</f>
        <v>26.8458634142104</v>
      </c>
      <c r="G1163" s="12" t="n">
        <f aca="false">$C$1163*(1-Assumptions!$B$71)</f>
        <v>38.7403972551282</v>
      </c>
      <c r="H1163" s="12" t="n">
        <f aca="false">MIN($F$1163,$G$1163)</f>
        <v>26.8458634142104</v>
      </c>
      <c r="I1163" s="12" t="str">
        <f aca="false">IF($F$1163&lt;=$G$1163,"cap","discount")</f>
        <v>cap</v>
      </c>
      <c r="J1163" s="12" t="n">
        <f aca="false">Assumptions!$B$69/$H$1163</f>
        <v>186248.433244778</v>
      </c>
      <c r="K1163" s="12" t="n">
        <f aca="false">Assumptions!$B$74/(Assumptions!$B$20+Assumptions!$B$17+$B$1163+$E$1163+$J$1163)</f>
        <v>42.823054468158</v>
      </c>
      <c r="L1163" s="12" t="n">
        <f aca="false">$C$1163*(1-Assumptions!$B$75)</f>
        <v>41.1616720835737</v>
      </c>
      <c r="M1163" s="12" t="n">
        <f aca="false">MIN($K$1163,$L$1163)</f>
        <v>41.1616720835737</v>
      </c>
      <c r="N1163" s="12" t="str">
        <f aca="false">IF($K$1163&lt;=$L$1163,"cap","discount")</f>
        <v>discount</v>
      </c>
      <c r="O1163" s="12" t="n">
        <f aca="false">Assumptions!$B$73/$M$1163</f>
        <v>72883.3365639003</v>
      </c>
      <c r="P1163" s="12" t="n">
        <f aca="false">MAX(Assumptions!$B$4,($A$6*(Assumptions!$B$20+$E$1163+Assumptions!$B$17+$J$1163+$O$1163+$D$1163)-Assumptions!$B$17)/(1-$A$6))</f>
        <v>552540.647589169</v>
      </c>
      <c r="Q1163" s="12" t="n">
        <f aca="false">Assumptions!$B$20+$E$1163+Assumptions!$B$17+$P$1163+$J$1163+$O$1163+$D$1163</f>
        <v>38055443.4429936</v>
      </c>
      <c r="R1163" s="12" t="n">
        <f aca="false">IF($C$1163&lt;Assumptions!$B$37,Assumptions!$B$37*(Assumptions!$B$21+Assumptions!$B$22/Assumptions!$B$37)/(Assumptions!$B$21+Assumptions!$B$22/$C$1163),Assumptions!$B$37)</f>
        <v>1</v>
      </c>
      <c r="S1163" s="12" t="n">
        <f aca="false">Assumptions!$B$38/$R$1163</f>
        <v>1</v>
      </c>
      <c r="T1163" s="12" t="n">
        <f aca="false">Assumptions!$B$39*$S$1163</f>
        <v>5000000</v>
      </c>
      <c r="U1163" s="12" t="n">
        <f aca="false">IF($C$1163&lt;Assumptions!$B$42,Assumptions!$B$42*(Assumptions!$B$21+Assumptions!$B$22/Assumptions!$B$42)/(Assumptions!$B$21+Assumptions!$B$22/$C$1163),Assumptions!$B$42)</f>
        <v>3</v>
      </c>
      <c r="V1163" s="12" t="n">
        <f aca="false">Assumptions!$B$43/$U$1163</f>
        <v>1</v>
      </c>
      <c r="W1163" s="12" t="n">
        <f aca="false">Assumptions!$B$44*$V$1163</f>
        <v>5000000</v>
      </c>
      <c r="X1163" s="12" t="n">
        <f aca="false">IF($C$1163&lt;Assumptions!$B$47,Assumptions!$B$47*(Assumptions!$B$21+Assumptions!$B$22/Assumptions!$B$47)/(Assumptions!$B$21+Assumptions!$B$22/$C$1163),Assumptions!$B$47)</f>
        <v>10</v>
      </c>
      <c r="Y1163" s="12" t="n">
        <f aca="false">Assumptions!$B$48/$X$1163</f>
        <v>1</v>
      </c>
      <c r="Z1163" s="12" t="n">
        <f aca="false">Assumptions!$B$49*$Y$1163</f>
        <v>3000000</v>
      </c>
      <c r="AA1163" s="12" t="n">
        <f aca="false">IF($C$1163&lt;Assumptions!$B$52,Assumptions!$B$52*(Assumptions!$B$21+Assumptions!$B$22/Assumptions!$B$52)/(Assumptions!$B$21+Assumptions!$B$22/$C$1163),Assumptions!$B$52)</f>
        <v>25</v>
      </c>
      <c r="AB1163" s="12" t="n">
        <f aca="false">Assumptions!$B$53/$AA$1163</f>
        <v>1</v>
      </c>
      <c r="AC1163" s="12" t="n">
        <f aca="false">Assumptions!$B$54*$AB$1163</f>
        <v>2400000</v>
      </c>
      <c r="AD1163" s="12" t="n">
        <f aca="false">IF($C$1163&lt;Assumptions!$B$57,Assumptions!$B$57*(Assumptions!$B$21+Assumptions!$B$22/Assumptions!$B$57)/(Assumptions!$B$21+Assumptions!$B$22/$C$1163),Assumptions!$B$57)</f>
        <v>57.957090019194</v>
      </c>
      <c r="AE1163" s="12" t="n">
        <f aca="false">Assumptions!$B$58/$AD$1163</f>
        <v>1.03524866379816</v>
      </c>
      <c r="AF1163" s="12" t="n">
        <f aca="false">Assumptions!$B$59*$AE$1163</f>
        <v>1725414.78474648</v>
      </c>
      <c r="AG1163" s="12" t="n">
        <f aca="false">IF($C$1163&lt;Assumptions!$B$62,Assumptions!$B$62*(Assumptions!$B$21+Assumptions!$B$22/Assumptions!$B$62)/(Assumptions!$B$21+Assumptions!$B$22/$C$1163),Assumptions!$B$62)</f>
        <v>49.14611939099</v>
      </c>
      <c r="AH1163" s="12" t="n">
        <f aca="false">Assumptions!$B$63/$AG$1163</f>
        <v>1.00024806859954</v>
      </c>
      <c r="AI1163" s="12" t="n">
        <f aca="false">Assumptions!$B$64*$AH$1163</f>
        <v>6104180.88005614</v>
      </c>
    </row>
    <row r="1164" customFormat="false" ht="15" hidden="true" customHeight="false" outlineLevel="0" collapsed="false">
      <c r="A1164" s="6" t="n">
        <f aca="false">ROW()-ROW($A$1156)+Assumptions!$B$4</f>
        <v>8</v>
      </c>
      <c r="B1164" s="12" t="n">
        <f aca="false">$P$1163</f>
        <v>552540.647589169</v>
      </c>
      <c r="C1164" s="12" t="n">
        <f aca="false">$D$4/(Assumptions!$B$16+$B$1164)</f>
        <v>48.4254965689102</v>
      </c>
      <c r="D1164" s="12" t="n">
        <f aca="false">Assumptions!$B$7/$C$1164</f>
        <v>619508.360793153</v>
      </c>
      <c r="E1164" s="12" t="n">
        <f aca="false">$T$1164+$W$1164+$Z$1164+$AC$1164+$AF$1164+$AI$1164</f>
        <v>23229595.6648026</v>
      </c>
      <c r="F1164" s="12" t="n">
        <f aca="false">Assumptions!$B$70/(Assumptions!$B$20+Assumptions!$B$17+$B$1164+$E$1164+$O$1163)</f>
        <v>26.8458634142104</v>
      </c>
      <c r="G1164" s="12" t="n">
        <f aca="false">$C$1164*(1-Assumptions!$B$71)</f>
        <v>38.7403972551282</v>
      </c>
      <c r="H1164" s="12" t="n">
        <f aca="false">MIN($F$1164,$G$1164)</f>
        <v>26.8458634142104</v>
      </c>
      <c r="I1164" s="12" t="str">
        <f aca="false">IF($F$1164&lt;=$G$1164,"cap","discount")</f>
        <v>cap</v>
      </c>
      <c r="J1164" s="12" t="n">
        <f aca="false">Assumptions!$B$69/$H$1164</f>
        <v>186248.433244778</v>
      </c>
      <c r="K1164" s="12" t="n">
        <f aca="false">Assumptions!$B$74/(Assumptions!$B$20+Assumptions!$B$17+$B$1164+$E$1164+$J$1164)</f>
        <v>42.823054468158</v>
      </c>
      <c r="L1164" s="12" t="n">
        <f aca="false">$C$1164*(1-Assumptions!$B$75)</f>
        <v>41.1616720835737</v>
      </c>
      <c r="M1164" s="12" t="n">
        <f aca="false">MIN($K$1164,$L$1164)</f>
        <v>41.1616720835737</v>
      </c>
      <c r="N1164" s="12" t="str">
        <f aca="false">IF($K$1164&lt;=$L$1164,"cap","discount")</f>
        <v>discount</v>
      </c>
      <c r="O1164" s="12" t="n">
        <f aca="false">Assumptions!$B$73/$M$1164</f>
        <v>72883.3365639003</v>
      </c>
      <c r="P1164" s="12" t="n">
        <f aca="false">MAX(Assumptions!$B$4,($A$6*(Assumptions!$B$20+$E$1164+Assumptions!$B$17+$J$1164+$O$1164+$D$1164)-Assumptions!$B$17)/(1-$A$6))</f>
        <v>552540.647589169</v>
      </c>
      <c r="Q1164" s="12" t="n">
        <f aca="false">Assumptions!$B$20+$E$1164+Assumptions!$B$17+$P$1164+$J$1164+$O$1164+$D$1164</f>
        <v>38055443.4429936</v>
      </c>
      <c r="R1164" s="12" t="n">
        <f aca="false">IF($C$1164&lt;Assumptions!$B$37,Assumptions!$B$37*(Assumptions!$B$21+Assumptions!$B$22/Assumptions!$B$37)/(Assumptions!$B$21+Assumptions!$B$22/$C$1164),Assumptions!$B$37)</f>
        <v>1</v>
      </c>
      <c r="S1164" s="12" t="n">
        <f aca="false">Assumptions!$B$38/$R$1164</f>
        <v>1</v>
      </c>
      <c r="T1164" s="12" t="n">
        <f aca="false">Assumptions!$B$39*$S$1164</f>
        <v>5000000</v>
      </c>
      <c r="U1164" s="12" t="n">
        <f aca="false">IF($C$1164&lt;Assumptions!$B$42,Assumptions!$B$42*(Assumptions!$B$21+Assumptions!$B$22/Assumptions!$B$42)/(Assumptions!$B$21+Assumptions!$B$22/$C$1164),Assumptions!$B$42)</f>
        <v>3</v>
      </c>
      <c r="V1164" s="12" t="n">
        <f aca="false">Assumptions!$B$43/$U$1164</f>
        <v>1</v>
      </c>
      <c r="W1164" s="12" t="n">
        <f aca="false">Assumptions!$B$44*$V$1164</f>
        <v>5000000</v>
      </c>
      <c r="X1164" s="12" t="n">
        <f aca="false">IF($C$1164&lt;Assumptions!$B$47,Assumptions!$B$47*(Assumptions!$B$21+Assumptions!$B$22/Assumptions!$B$47)/(Assumptions!$B$21+Assumptions!$B$22/$C$1164),Assumptions!$B$47)</f>
        <v>10</v>
      </c>
      <c r="Y1164" s="12" t="n">
        <f aca="false">Assumptions!$B$48/$X$1164</f>
        <v>1</v>
      </c>
      <c r="Z1164" s="12" t="n">
        <f aca="false">Assumptions!$B$49*$Y$1164</f>
        <v>3000000</v>
      </c>
      <c r="AA1164" s="12" t="n">
        <f aca="false">IF($C$1164&lt;Assumptions!$B$52,Assumptions!$B$52*(Assumptions!$B$21+Assumptions!$B$22/Assumptions!$B$52)/(Assumptions!$B$21+Assumptions!$B$22/$C$1164),Assumptions!$B$52)</f>
        <v>25</v>
      </c>
      <c r="AB1164" s="12" t="n">
        <f aca="false">Assumptions!$B$53/$AA$1164</f>
        <v>1</v>
      </c>
      <c r="AC1164" s="12" t="n">
        <f aca="false">Assumptions!$B$54*$AB$1164</f>
        <v>2400000</v>
      </c>
      <c r="AD1164" s="12" t="n">
        <f aca="false">IF($C$1164&lt;Assumptions!$B$57,Assumptions!$B$57*(Assumptions!$B$21+Assumptions!$B$22/Assumptions!$B$57)/(Assumptions!$B$21+Assumptions!$B$22/$C$1164),Assumptions!$B$57)</f>
        <v>57.957090019194</v>
      </c>
      <c r="AE1164" s="12" t="n">
        <f aca="false">Assumptions!$B$58/$AD$1164</f>
        <v>1.03524866379816</v>
      </c>
      <c r="AF1164" s="12" t="n">
        <f aca="false">Assumptions!$B$59*$AE$1164</f>
        <v>1725414.78474648</v>
      </c>
      <c r="AG1164" s="12" t="n">
        <f aca="false">IF($C$1164&lt;Assumptions!$B$62,Assumptions!$B$62*(Assumptions!$B$21+Assumptions!$B$22/Assumptions!$B$62)/(Assumptions!$B$21+Assumptions!$B$22/$C$1164),Assumptions!$B$62)</f>
        <v>49.14611939099</v>
      </c>
      <c r="AH1164" s="12" t="n">
        <f aca="false">Assumptions!$B$63/$AG$1164</f>
        <v>1.00024806859954</v>
      </c>
      <c r="AI1164" s="12" t="n">
        <f aca="false">Assumptions!$B$64*$AH$1164</f>
        <v>6104180.88005614</v>
      </c>
    </row>
    <row r="1165" customFormat="false" ht="15" hidden="true" customHeight="false" outlineLevel="0" collapsed="false">
      <c r="A1165" s="6" t="n">
        <f aca="false">ROW()-ROW($A$1156)+Assumptions!$B$4</f>
        <v>9</v>
      </c>
      <c r="B1165" s="12" t="n">
        <f aca="false">$P$1164</f>
        <v>552540.647589169</v>
      </c>
      <c r="C1165" s="12" t="n">
        <f aca="false">$D$4/(Assumptions!$B$16+$B$1165)</f>
        <v>48.4254965689102</v>
      </c>
      <c r="D1165" s="12" t="n">
        <f aca="false">Assumptions!$B$7/$C$1165</f>
        <v>619508.360793153</v>
      </c>
      <c r="E1165" s="12" t="n">
        <f aca="false">$T$1165+$W$1165+$Z$1165+$AC$1165+$AF$1165+$AI$1165</f>
        <v>23229595.6648026</v>
      </c>
      <c r="F1165" s="12" t="n">
        <f aca="false">Assumptions!$B$70/(Assumptions!$B$20+Assumptions!$B$17+$B$1165+$E$1165+$O$1164)</f>
        <v>26.8458634142104</v>
      </c>
      <c r="G1165" s="12" t="n">
        <f aca="false">$C$1165*(1-Assumptions!$B$71)</f>
        <v>38.7403972551282</v>
      </c>
      <c r="H1165" s="12" t="n">
        <f aca="false">MIN($F$1165,$G$1165)</f>
        <v>26.8458634142104</v>
      </c>
      <c r="I1165" s="12" t="str">
        <f aca="false">IF($F$1165&lt;=$G$1165,"cap","discount")</f>
        <v>cap</v>
      </c>
      <c r="J1165" s="12" t="n">
        <f aca="false">Assumptions!$B$69/$H$1165</f>
        <v>186248.433244778</v>
      </c>
      <c r="K1165" s="12" t="n">
        <f aca="false">Assumptions!$B$74/(Assumptions!$B$20+Assumptions!$B$17+$B$1165+$E$1165+$J$1165)</f>
        <v>42.823054468158</v>
      </c>
      <c r="L1165" s="12" t="n">
        <f aca="false">$C$1165*(1-Assumptions!$B$75)</f>
        <v>41.1616720835737</v>
      </c>
      <c r="M1165" s="12" t="n">
        <f aca="false">MIN($K$1165,$L$1165)</f>
        <v>41.1616720835737</v>
      </c>
      <c r="N1165" s="12" t="str">
        <f aca="false">IF($K$1165&lt;=$L$1165,"cap","discount")</f>
        <v>discount</v>
      </c>
      <c r="O1165" s="12" t="n">
        <f aca="false">Assumptions!$B$73/$M$1165</f>
        <v>72883.3365639003</v>
      </c>
      <c r="P1165" s="12" t="n">
        <f aca="false">MAX(Assumptions!$B$4,($A$6*(Assumptions!$B$20+$E$1165+Assumptions!$B$17+$J$1165+$O$1165+$D$1165)-Assumptions!$B$17)/(1-$A$6))</f>
        <v>552540.647589169</v>
      </c>
      <c r="Q1165" s="12" t="n">
        <f aca="false">Assumptions!$B$20+$E$1165+Assumptions!$B$17+$P$1165+$J$1165+$O$1165+$D$1165</f>
        <v>38055443.4429936</v>
      </c>
      <c r="R1165" s="12" t="n">
        <f aca="false">IF($C$1165&lt;Assumptions!$B$37,Assumptions!$B$37*(Assumptions!$B$21+Assumptions!$B$22/Assumptions!$B$37)/(Assumptions!$B$21+Assumptions!$B$22/$C$1165),Assumptions!$B$37)</f>
        <v>1</v>
      </c>
      <c r="S1165" s="12" t="n">
        <f aca="false">Assumptions!$B$38/$R$1165</f>
        <v>1</v>
      </c>
      <c r="T1165" s="12" t="n">
        <f aca="false">Assumptions!$B$39*$S$1165</f>
        <v>5000000</v>
      </c>
      <c r="U1165" s="12" t="n">
        <f aca="false">IF($C$1165&lt;Assumptions!$B$42,Assumptions!$B$42*(Assumptions!$B$21+Assumptions!$B$22/Assumptions!$B$42)/(Assumptions!$B$21+Assumptions!$B$22/$C$1165),Assumptions!$B$42)</f>
        <v>3</v>
      </c>
      <c r="V1165" s="12" t="n">
        <f aca="false">Assumptions!$B$43/$U$1165</f>
        <v>1</v>
      </c>
      <c r="W1165" s="12" t="n">
        <f aca="false">Assumptions!$B$44*$V$1165</f>
        <v>5000000</v>
      </c>
      <c r="X1165" s="12" t="n">
        <f aca="false">IF($C$1165&lt;Assumptions!$B$47,Assumptions!$B$47*(Assumptions!$B$21+Assumptions!$B$22/Assumptions!$B$47)/(Assumptions!$B$21+Assumptions!$B$22/$C$1165),Assumptions!$B$47)</f>
        <v>10</v>
      </c>
      <c r="Y1165" s="12" t="n">
        <f aca="false">Assumptions!$B$48/$X$1165</f>
        <v>1</v>
      </c>
      <c r="Z1165" s="12" t="n">
        <f aca="false">Assumptions!$B$49*$Y$1165</f>
        <v>3000000</v>
      </c>
      <c r="AA1165" s="12" t="n">
        <f aca="false">IF($C$1165&lt;Assumptions!$B$52,Assumptions!$B$52*(Assumptions!$B$21+Assumptions!$B$22/Assumptions!$B$52)/(Assumptions!$B$21+Assumptions!$B$22/$C$1165),Assumptions!$B$52)</f>
        <v>25</v>
      </c>
      <c r="AB1165" s="12" t="n">
        <f aca="false">Assumptions!$B$53/$AA$1165</f>
        <v>1</v>
      </c>
      <c r="AC1165" s="12" t="n">
        <f aca="false">Assumptions!$B$54*$AB$1165</f>
        <v>2400000</v>
      </c>
      <c r="AD1165" s="12" t="n">
        <f aca="false">IF($C$1165&lt;Assumptions!$B$57,Assumptions!$B$57*(Assumptions!$B$21+Assumptions!$B$22/Assumptions!$B$57)/(Assumptions!$B$21+Assumptions!$B$22/$C$1165),Assumptions!$B$57)</f>
        <v>57.957090019194</v>
      </c>
      <c r="AE1165" s="12" t="n">
        <f aca="false">Assumptions!$B$58/$AD$1165</f>
        <v>1.03524866379816</v>
      </c>
      <c r="AF1165" s="12" t="n">
        <f aca="false">Assumptions!$B$59*$AE$1165</f>
        <v>1725414.78474648</v>
      </c>
      <c r="AG1165" s="12" t="n">
        <f aca="false">IF($C$1165&lt;Assumptions!$B$62,Assumptions!$B$62*(Assumptions!$B$21+Assumptions!$B$22/Assumptions!$B$62)/(Assumptions!$B$21+Assumptions!$B$22/$C$1165),Assumptions!$B$62)</f>
        <v>49.14611939099</v>
      </c>
      <c r="AH1165" s="12" t="n">
        <f aca="false">Assumptions!$B$63/$AG$1165</f>
        <v>1.00024806859954</v>
      </c>
      <c r="AI1165" s="12" t="n">
        <f aca="false">Assumptions!$B$64*$AH$1165</f>
        <v>6104180.88005614</v>
      </c>
    </row>
    <row r="1166" customFormat="false" ht="15" hidden="true" customHeight="false" outlineLevel="0" collapsed="false">
      <c r="A1166" s="6" t="n">
        <f aca="false">ROW()-ROW($A$1156)+Assumptions!$B$4</f>
        <v>10</v>
      </c>
      <c r="B1166" s="12" t="n">
        <f aca="false">$P$1165</f>
        <v>552540.647589169</v>
      </c>
      <c r="C1166" s="12" t="n">
        <f aca="false">$D$4/(Assumptions!$B$16+$B$1166)</f>
        <v>48.4254965689102</v>
      </c>
      <c r="D1166" s="12" t="n">
        <f aca="false">Assumptions!$B$7/$C$1166</f>
        <v>619508.360793153</v>
      </c>
      <c r="E1166" s="12" t="n">
        <f aca="false">$T$1166+$W$1166+$Z$1166+$AC$1166+$AF$1166+$AI$1166</f>
        <v>23229595.6648026</v>
      </c>
      <c r="F1166" s="12" t="n">
        <f aca="false">Assumptions!$B$70/(Assumptions!$B$20+Assumptions!$B$17+$B$1166+$E$1166+$O$1165)</f>
        <v>26.8458634142104</v>
      </c>
      <c r="G1166" s="12" t="n">
        <f aca="false">$C$1166*(1-Assumptions!$B$71)</f>
        <v>38.7403972551282</v>
      </c>
      <c r="H1166" s="12" t="n">
        <f aca="false">MIN($F$1166,$G$1166)</f>
        <v>26.8458634142104</v>
      </c>
      <c r="I1166" s="12" t="str">
        <f aca="false">IF($F$1166&lt;=$G$1166,"cap","discount")</f>
        <v>cap</v>
      </c>
      <c r="J1166" s="12" t="n">
        <f aca="false">Assumptions!$B$69/$H$1166</f>
        <v>186248.433244778</v>
      </c>
      <c r="K1166" s="12" t="n">
        <f aca="false">Assumptions!$B$74/(Assumptions!$B$20+Assumptions!$B$17+$B$1166+$E$1166+$J$1166)</f>
        <v>42.823054468158</v>
      </c>
      <c r="L1166" s="12" t="n">
        <f aca="false">$C$1166*(1-Assumptions!$B$75)</f>
        <v>41.1616720835737</v>
      </c>
      <c r="M1166" s="12" t="n">
        <f aca="false">MIN($K$1166,$L$1166)</f>
        <v>41.1616720835737</v>
      </c>
      <c r="N1166" s="12" t="str">
        <f aca="false">IF($K$1166&lt;=$L$1166,"cap","discount")</f>
        <v>discount</v>
      </c>
      <c r="O1166" s="12" t="n">
        <f aca="false">Assumptions!$B$73/$M$1166</f>
        <v>72883.3365639003</v>
      </c>
      <c r="P1166" s="12" t="n">
        <f aca="false">MAX(Assumptions!$B$4,($A$6*(Assumptions!$B$20+$E$1166+Assumptions!$B$17+$J$1166+$O$1166+$D$1166)-Assumptions!$B$17)/(1-$A$6))</f>
        <v>552540.647589169</v>
      </c>
      <c r="Q1166" s="12" t="n">
        <f aca="false">Assumptions!$B$20+$E$1166+Assumptions!$B$17+$P$1166+$J$1166+$O$1166+$D$1166</f>
        <v>38055443.4429936</v>
      </c>
      <c r="R1166" s="12" t="n">
        <f aca="false">IF($C$1166&lt;Assumptions!$B$37,Assumptions!$B$37*(Assumptions!$B$21+Assumptions!$B$22/Assumptions!$B$37)/(Assumptions!$B$21+Assumptions!$B$22/$C$1166),Assumptions!$B$37)</f>
        <v>1</v>
      </c>
      <c r="S1166" s="12" t="n">
        <f aca="false">Assumptions!$B$38/$R$1166</f>
        <v>1</v>
      </c>
      <c r="T1166" s="12" t="n">
        <f aca="false">Assumptions!$B$39*$S$1166</f>
        <v>5000000</v>
      </c>
      <c r="U1166" s="12" t="n">
        <f aca="false">IF($C$1166&lt;Assumptions!$B$42,Assumptions!$B$42*(Assumptions!$B$21+Assumptions!$B$22/Assumptions!$B$42)/(Assumptions!$B$21+Assumptions!$B$22/$C$1166),Assumptions!$B$42)</f>
        <v>3</v>
      </c>
      <c r="V1166" s="12" t="n">
        <f aca="false">Assumptions!$B$43/$U$1166</f>
        <v>1</v>
      </c>
      <c r="W1166" s="12" t="n">
        <f aca="false">Assumptions!$B$44*$V$1166</f>
        <v>5000000</v>
      </c>
      <c r="X1166" s="12" t="n">
        <f aca="false">IF($C$1166&lt;Assumptions!$B$47,Assumptions!$B$47*(Assumptions!$B$21+Assumptions!$B$22/Assumptions!$B$47)/(Assumptions!$B$21+Assumptions!$B$22/$C$1166),Assumptions!$B$47)</f>
        <v>10</v>
      </c>
      <c r="Y1166" s="12" t="n">
        <f aca="false">Assumptions!$B$48/$X$1166</f>
        <v>1</v>
      </c>
      <c r="Z1166" s="12" t="n">
        <f aca="false">Assumptions!$B$49*$Y$1166</f>
        <v>3000000</v>
      </c>
      <c r="AA1166" s="12" t="n">
        <f aca="false">IF($C$1166&lt;Assumptions!$B$52,Assumptions!$B$52*(Assumptions!$B$21+Assumptions!$B$22/Assumptions!$B$52)/(Assumptions!$B$21+Assumptions!$B$22/$C$1166),Assumptions!$B$52)</f>
        <v>25</v>
      </c>
      <c r="AB1166" s="12" t="n">
        <f aca="false">Assumptions!$B$53/$AA$1166</f>
        <v>1</v>
      </c>
      <c r="AC1166" s="12" t="n">
        <f aca="false">Assumptions!$B$54*$AB$1166</f>
        <v>2400000</v>
      </c>
      <c r="AD1166" s="12" t="n">
        <f aca="false">IF($C$1166&lt;Assumptions!$B$57,Assumptions!$B$57*(Assumptions!$B$21+Assumptions!$B$22/Assumptions!$B$57)/(Assumptions!$B$21+Assumptions!$B$22/$C$1166),Assumptions!$B$57)</f>
        <v>57.957090019194</v>
      </c>
      <c r="AE1166" s="12" t="n">
        <f aca="false">Assumptions!$B$58/$AD$1166</f>
        <v>1.03524866379816</v>
      </c>
      <c r="AF1166" s="12" t="n">
        <f aca="false">Assumptions!$B$59*$AE$1166</f>
        <v>1725414.78474648</v>
      </c>
      <c r="AG1166" s="12" t="n">
        <f aca="false">IF($C$1166&lt;Assumptions!$B$62,Assumptions!$B$62*(Assumptions!$B$21+Assumptions!$B$22/Assumptions!$B$62)/(Assumptions!$B$21+Assumptions!$B$22/$C$1166),Assumptions!$B$62)</f>
        <v>49.14611939099</v>
      </c>
      <c r="AH1166" s="12" t="n">
        <f aca="false">Assumptions!$B$63/$AG$1166</f>
        <v>1.00024806859954</v>
      </c>
      <c r="AI1166" s="12" t="n">
        <f aca="false">Assumptions!$B$64*$AH$1166</f>
        <v>6104180.88005614</v>
      </c>
    </row>
    <row r="1167" customFormat="false" ht="15" hidden="true" customHeight="false" outlineLevel="0" collapsed="false">
      <c r="A1167" s="6" t="n">
        <f aca="false">ROW()-ROW($A$1156)+Assumptions!$B$4</f>
        <v>11</v>
      </c>
      <c r="B1167" s="12" t="n">
        <f aca="false">$P$1166</f>
        <v>552540.647589169</v>
      </c>
      <c r="C1167" s="12" t="n">
        <f aca="false">$D$4/(Assumptions!$B$16+$B$1167)</f>
        <v>48.4254965689102</v>
      </c>
      <c r="D1167" s="12" t="n">
        <f aca="false">Assumptions!$B$7/$C$1167</f>
        <v>619508.360793153</v>
      </c>
      <c r="E1167" s="12" t="n">
        <f aca="false">$T$1167+$W$1167+$Z$1167+$AC$1167+$AF$1167+$AI$1167</f>
        <v>23229595.6648026</v>
      </c>
      <c r="F1167" s="12" t="n">
        <f aca="false">Assumptions!$B$70/(Assumptions!$B$20+Assumptions!$B$17+$B$1167+$E$1167+$O$1166)</f>
        <v>26.8458634142104</v>
      </c>
      <c r="G1167" s="12" t="n">
        <f aca="false">$C$1167*(1-Assumptions!$B$71)</f>
        <v>38.7403972551282</v>
      </c>
      <c r="H1167" s="12" t="n">
        <f aca="false">MIN($F$1167,$G$1167)</f>
        <v>26.8458634142104</v>
      </c>
      <c r="I1167" s="12" t="str">
        <f aca="false">IF($F$1167&lt;=$G$1167,"cap","discount")</f>
        <v>cap</v>
      </c>
      <c r="J1167" s="12" t="n">
        <f aca="false">Assumptions!$B$69/$H$1167</f>
        <v>186248.433244778</v>
      </c>
      <c r="K1167" s="12" t="n">
        <f aca="false">Assumptions!$B$74/(Assumptions!$B$20+Assumptions!$B$17+$B$1167+$E$1167+$J$1167)</f>
        <v>42.823054468158</v>
      </c>
      <c r="L1167" s="12" t="n">
        <f aca="false">$C$1167*(1-Assumptions!$B$75)</f>
        <v>41.1616720835737</v>
      </c>
      <c r="M1167" s="12" t="n">
        <f aca="false">MIN($K$1167,$L$1167)</f>
        <v>41.1616720835737</v>
      </c>
      <c r="N1167" s="12" t="str">
        <f aca="false">IF($K$1167&lt;=$L$1167,"cap","discount")</f>
        <v>discount</v>
      </c>
      <c r="O1167" s="12" t="n">
        <f aca="false">Assumptions!$B$73/$M$1167</f>
        <v>72883.3365639003</v>
      </c>
      <c r="P1167" s="12" t="n">
        <f aca="false">MAX(Assumptions!$B$4,($A$6*(Assumptions!$B$20+$E$1167+Assumptions!$B$17+$J$1167+$O$1167+$D$1167)-Assumptions!$B$17)/(1-$A$6))</f>
        <v>552540.647589169</v>
      </c>
      <c r="Q1167" s="12" t="n">
        <f aca="false">Assumptions!$B$20+$E$1167+Assumptions!$B$17+$P$1167+$J$1167+$O$1167+$D$1167</f>
        <v>38055443.4429936</v>
      </c>
      <c r="R1167" s="12" t="n">
        <f aca="false">IF($C$1167&lt;Assumptions!$B$37,Assumptions!$B$37*(Assumptions!$B$21+Assumptions!$B$22/Assumptions!$B$37)/(Assumptions!$B$21+Assumptions!$B$22/$C$1167),Assumptions!$B$37)</f>
        <v>1</v>
      </c>
      <c r="S1167" s="12" t="n">
        <f aca="false">Assumptions!$B$38/$R$1167</f>
        <v>1</v>
      </c>
      <c r="T1167" s="12" t="n">
        <f aca="false">Assumptions!$B$39*$S$1167</f>
        <v>5000000</v>
      </c>
      <c r="U1167" s="12" t="n">
        <f aca="false">IF($C$1167&lt;Assumptions!$B$42,Assumptions!$B$42*(Assumptions!$B$21+Assumptions!$B$22/Assumptions!$B$42)/(Assumptions!$B$21+Assumptions!$B$22/$C$1167),Assumptions!$B$42)</f>
        <v>3</v>
      </c>
      <c r="V1167" s="12" t="n">
        <f aca="false">Assumptions!$B$43/$U$1167</f>
        <v>1</v>
      </c>
      <c r="W1167" s="12" t="n">
        <f aca="false">Assumptions!$B$44*$V$1167</f>
        <v>5000000</v>
      </c>
      <c r="X1167" s="12" t="n">
        <f aca="false">IF($C$1167&lt;Assumptions!$B$47,Assumptions!$B$47*(Assumptions!$B$21+Assumptions!$B$22/Assumptions!$B$47)/(Assumptions!$B$21+Assumptions!$B$22/$C$1167),Assumptions!$B$47)</f>
        <v>10</v>
      </c>
      <c r="Y1167" s="12" t="n">
        <f aca="false">Assumptions!$B$48/$X$1167</f>
        <v>1</v>
      </c>
      <c r="Z1167" s="12" t="n">
        <f aca="false">Assumptions!$B$49*$Y$1167</f>
        <v>3000000</v>
      </c>
      <c r="AA1167" s="12" t="n">
        <f aca="false">IF($C$1167&lt;Assumptions!$B$52,Assumptions!$B$52*(Assumptions!$B$21+Assumptions!$B$22/Assumptions!$B$52)/(Assumptions!$B$21+Assumptions!$B$22/$C$1167),Assumptions!$B$52)</f>
        <v>25</v>
      </c>
      <c r="AB1167" s="12" t="n">
        <f aca="false">Assumptions!$B$53/$AA$1167</f>
        <v>1</v>
      </c>
      <c r="AC1167" s="12" t="n">
        <f aca="false">Assumptions!$B$54*$AB$1167</f>
        <v>2400000</v>
      </c>
      <c r="AD1167" s="12" t="n">
        <f aca="false">IF($C$1167&lt;Assumptions!$B$57,Assumptions!$B$57*(Assumptions!$B$21+Assumptions!$B$22/Assumptions!$B$57)/(Assumptions!$B$21+Assumptions!$B$22/$C$1167),Assumptions!$B$57)</f>
        <v>57.957090019194</v>
      </c>
      <c r="AE1167" s="12" t="n">
        <f aca="false">Assumptions!$B$58/$AD$1167</f>
        <v>1.03524866379816</v>
      </c>
      <c r="AF1167" s="12" t="n">
        <f aca="false">Assumptions!$B$59*$AE$1167</f>
        <v>1725414.78474648</v>
      </c>
      <c r="AG1167" s="12" t="n">
        <f aca="false">IF($C$1167&lt;Assumptions!$B$62,Assumptions!$B$62*(Assumptions!$B$21+Assumptions!$B$22/Assumptions!$B$62)/(Assumptions!$B$21+Assumptions!$B$22/$C$1167),Assumptions!$B$62)</f>
        <v>49.14611939099</v>
      </c>
      <c r="AH1167" s="12" t="n">
        <f aca="false">Assumptions!$B$63/$AG$1167</f>
        <v>1.00024806859954</v>
      </c>
      <c r="AI1167" s="12" t="n">
        <f aca="false">Assumptions!$B$64*$AH$1167</f>
        <v>6104180.88005614</v>
      </c>
    </row>
    <row r="1168" customFormat="false" ht="15" hidden="true" customHeight="false" outlineLevel="0" collapsed="false">
      <c r="A1168" s="6" t="n">
        <f aca="false">ROW()-ROW($A$1156)+Assumptions!$B$4</f>
        <v>12</v>
      </c>
      <c r="B1168" s="12" t="n">
        <f aca="false">$P$1167</f>
        <v>552540.647589169</v>
      </c>
      <c r="C1168" s="12" t="n">
        <f aca="false">$D$4/(Assumptions!$B$16+$B$1168)</f>
        <v>48.4254965689102</v>
      </c>
      <c r="D1168" s="12" t="n">
        <f aca="false">Assumptions!$B$7/$C$1168</f>
        <v>619508.360793153</v>
      </c>
      <c r="E1168" s="12" t="n">
        <f aca="false">$T$1168+$W$1168+$Z$1168+$AC$1168+$AF$1168+$AI$1168</f>
        <v>23229595.6648026</v>
      </c>
      <c r="F1168" s="12" t="n">
        <f aca="false">Assumptions!$B$70/(Assumptions!$B$20+Assumptions!$B$17+$B$1168+$E$1168+$O$1167)</f>
        <v>26.8458634142104</v>
      </c>
      <c r="G1168" s="12" t="n">
        <f aca="false">$C$1168*(1-Assumptions!$B$71)</f>
        <v>38.7403972551282</v>
      </c>
      <c r="H1168" s="12" t="n">
        <f aca="false">MIN($F$1168,$G$1168)</f>
        <v>26.8458634142104</v>
      </c>
      <c r="I1168" s="12" t="str">
        <f aca="false">IF($F$1168&lt;=$G$1168,"cap","discount")</f>
        <v>cap</v>
      </c>
      <c r="J1168" s="12" t="n">
        <f aca="false">Assumptions!$B$69/$H$1168</f>
        <v>186248.433244778</v>
      </c>
      <c r="K1168" s="12" t="n">
        <f aca="false">Assumptions!$B$74/(Assumptions!$B$20+Assumptions!$B$17+$B$1168+$E$1168+$J$1168)</f>
        <v>42.823054468158</v>
      </c>
      <c r="L1168" s="12" t="n">
        <f aca="false">$C$1168*(1-Assumptions!$B$75)</f>
        <v>41.1616720835737</v>
      </c>
      <c r="M1168" s="12" t="n">
        <f aca="false">MIN($K$1168,$L$1168)</f>
        <v>41.1616720835737</v>
      </c>
      <c r="N1168" s="12" t="str">
        <f aca="false">IF($K$1168&lt;=$L$1168,"cap","discount")</f>
        <v>discount</v>
      </c>
      <c r="O1168" s="12" t="n">
        <f aca="false">Assumptions!$B$73/$M$1168</f>
        <v>72883.3365639003</v>
      </c>
      <c r="P1168" s="12" t="n">
        <f aca="false">MAX(Assumptions!$B$4,($A$6*(Assumptions!$B$20+$E$1168+Assumptions!$B$17+$J$1168+$O$1168+$D$1168)-Assumptions!$B$17)/(1-$A$6))</f>
        <v>552540.647589169</v>
      </c>
      <c r="Q1168" s="12" t="n">
        <f aca="false">Assumptions!$B$20+$E$1168+Assumptions!$B$17+$P$1168+$J$1168+$O$1168+$D$1168</f>
        <v>38055443.4429936</v>
      </c>
      <c r="R1168" s="12" t="n">
        <f aca="false">IF($C$1168&lt;Assumptions!$B$37,Assumptions!$B$37*(Assumptions!$B$21+Assumptions!$B$22/Assumptions!$B$37)/(Assumptions!$B$21+Assumptions!$B$22/$C$1168),Assumptions!$B$37)</f>
        <v>1</v>
      </c>
      <c r="S1168" s="12" t="n">
        <f aca="false">Assumptions!$B$38/$R$1168</f>
        <v>1</v>
      </c>
      <c r="T1168" s="12" t="n">
        <f aca="false">Assumptions!$B$39*$S$1168</f>
        <v>5000000</v>
      </c>
      <c r="U1168" s="12" t="n">
        <f aca="false">IF($C$1168&lt;Assumptions!$B$42,Assumptions!$B$42*(Assumptions!$B$21+Assumptions!$B$22/Assumptions!$B$42)/(Assumptions!$B$21+Assumptions!$B$22/$C$1168),Assumptions!$B$42)</f>
        <v>3</v>
      </c>
      <c r="V1168" s="12" t="n">
        <f aca="false">Assumptions!$B$43/$U$1168</f>
        <v>1</v>
      </c>
      <c r="W1168" s="12" t="n">
        <f aca="false">Assumptions!$B$44*$V$1168</f>
        <v>5000000</v>
      </c>
      <c r="X1168" s="12" t="n">
        <f aca="false">IF($C$1168&lt;Assumptions!$B$47,Assumptions!$B$47*(Assumptions!$B$21+Assumptions!$B$22/Assumptions!$B$47)/(Assumptions!$B$21+Assumptions!$B$22/$C$1168),Assumptions!$B$47)</f>
        <v>10</v>
      </c>
      <c r="Y1168" s="12" t="n">
        <f aca="false">Assumptions!$B$48/$X$1168</f>
        <v>1</v>
      </c>
      <c r="Z1168" s="12" t="n">
        <f aca="false">Assumptions!$B$49*$Y$1168</f>
        <v>3000000</v>
      </c>
      <c r="AA1168" s="12" t="n">
        <f aca="false">IF($C$1168&lt;Assumptions!$B$52,Assumptions!$B$52*(Assumptions!$B$21+Assumptions!$B$22/Assumptions!$B$52)/(Assumptions!$B$21+Assumptions!$B$22/$C$1168),Assumptions!$B$52)</f>
        <v>25</v>
      </c>
      <c r="AB1168" s="12" t="n">
        <f aca="false">Assumptions!$B$53/$AA$1168</f>
        <v>1</v>
      </c>
      <c r="AC1168" s="12" t="n">
        <f aca="false">Assumptions!$B$54*$AB$1168</f>
        <v>2400000</v>
      </c>
      <c r="AD1168" s="12" t="n">
        <f aca="false">IF($C$1168&lt;Assumptions!$B$57,Assumptions!$B$57*(Assumptions!$B$21+Assumptions!$B$22/Assumptions!$B$57)/(Assumptions!$B$21+Assumptions!$B$22/$C$1168),Assumptions!$B$57)</f>
        <v>57.957090019194</v>
      </c>
      <c r="AE1168" s="12" t="n">
        <f aca="false">Assumptions!$B$58/$AD$1168</f>
        <v>1.03524866379816</v>
      </c>
      <c r="AF1168" s="12" t="n">
        <f aca="false">Assumptions!$B$59*$AE$1168</f>
        <v>1725414.78474648</v>
      </c>
      <c r="AG1168" s="12" t="n">
        <f aca="false">IF($C$1168&lt;Assumptions!$B$62,Assumptions!$B$62*(Assumptions!$B$21+Assumptions!$B$22/Assumptions!$B$62)/(Assumptions!$B$21+Assumptions!$B$22/$C$1168),Assumptions!$B$62)</f>
        <v>49.14611939099</v>
      </c>
      <c r="AH1168" s="12" t="n">
        <f aca="false">Assumptions!$B$63/$AG$1168</f>
        <v>1.00024806859954</v>
      </c>
      <c r="AI1168" s="12" t="n">
        <f aca="false">Assumptions!$B$64*$AH$1168</f>
        <v>6104180.88005614</v>
      </c>
    </row>
    <row r="1169" customFormat="false" ht="15" hidden="true" customHeight="false" outlineLevel="0" collapsed="false">
      <c r="A1169" s="6" t="n">
        <f aca="false">ROW()-ROW($A$1156)+Assumptions!$B$4</f>
        <v>13</v>
      </c>
      <c r="B1169" s="12" t="n">
        <f aca="false">$P$1168</f>
        <v>552540.647589169</v>
      </c>
      <c r="C1169" s="12" t="n">
        <f aca="false">$D$4/(Assumptions!$B$16+$B$1169)</f>
        <v>48.4254965689102</v>
      </c>
      <c r="D1169" s="12" t="n">
        <f aca="false">Assumptions!$B$7/$C$1169</f>
        <v>619508.360793153</v>
      </c>
      <c r="E1169" s="12" t="n">
        <f aca="false">$T$1169+$W$1169+$Z$1169+$AC$1169+$AF$1169+$AI$1169</f>
        <v>23229595.6648026</v>
      </c>
      <c r="F1169" s="12" t="n">
        <f aca="false">Assumptions!$B$70/(Assumptions!$B$20+Assumptions!$B$17+$B$1169+$E$1169+$O$1168)</f>
        <v>26.8458634142104</v>
      </c>
      <c r="G1169" s="12" t="n">
        <f aca="false">$C$1169*(1-Assumptions!$B$71)</f>
        <v>38.7403972551282</v>
      </c>
      <c r="H1169" s="12" t="n">
        <f aca="false">MIN($F$1169,$G$1169)</f>
        <v>26.8458634142104</v>
      </c>
      <c r="I1169" s="12" t="str">
        <f aca="false">IF($F$1169&lt;=$G$1169,"cap","discount")</f>
        <v>cap</v>
      </c>
      <c r="J1169" s="12" t="n">
        <f aca="false">Assumptions!$B$69/$H$1169</f>
        <v>186248.433244778</v>
      </c>
      <c r="K1169" s="12" t="n">
        <f aca="false">Assumptions!$B$74/(Assumptions!$B$20+Assumptions!$B$17+$B$1169+$E$1169+$J$1169)</f>
        <v>42.823054468158</v>
      </c>
      <c r="L1169" s="12" t="n">
        <f aca="false">$C$1169*(1-Assumptions!$B$75)</f>
        <v>41.1616720835737</v>
      </c>
      <c r="M1169" s="12" t="n">
        <f aca="false">MIN($K$1169,$L$1169)</f>
        <v>41.1616720835737</v>
      </c>
      <c r="N1169" s="12" t="str">
        <f aca="false">IF($K$1169&lt;=$L$1169,"cap","discount")</f>
        <v>discount</v>
      </c>
      <c r="O1169" s="12" t="n">
        <f aca="false">Assumptions!$B$73/$M$1169</f>
        <v>72883.3365639003</v>
      </c>
      <c r="P1169" s="12" t="n">
        <f aca="false">MAX(Assumptions!$B$4,($A$6*(Assumptions!$B$20+$E$1169+Assumptions!$B$17+$J$1169+$O$1169+$D$1169)-Assumptions!$B$17)/(1-$A$6))</f>
        <v>552540.647589169</v>
      </c>
      <c r="Q1169" s="12" t="n">
        <f aca="false">Assumptions!$B$20+$E$1169+Assumptions!$B$17+$P$1169+$J$1169+$O$1169+$D$1169</f>
        <v>38055443.4429936</v>
      </c>
      <c r="R1169" s="12" t="n">
        <f aca="false">IF($C$1169&lt;Assumptions!$B$37,Assumptions!$B$37*(Assumptions!$B$21+Assumptions!$B$22/Assumptions!$B$37)/(Assumptions!$B$21+Assumptions!$B$22/$C$1169),Assumptions!$B$37)</f>
        <v>1</v>
      </c>
      <c r="S1169" s="12" t="n">
        <f aca="false">Assumptions!$B$38/$R$1169</f>
        <v>1</v>
      </c>
      <c r="T1169" s="12" t="n">
        <f aca="false">Assumptions!$B$39*$S$1169</f>
        <v>5000000</v>
      </c>
      <c r="U1169" s="12" t="n">
        <f aca="false">IF($C$1169&lt;Assumptions!$B$42,Assumptions!$B$42*(Assumptions!$B$21+Assumptions!$B$22/Assumptions!$B$42)/(Assumptions!$B$21+Assumptions!$B$22/$C$1169),Assumptions!$B$42)</f>
        <v>3</v>
      </c>
      <c r="V1169" s="12" t="n">
        <f aca="false">Assumptions!$B$43/$U$1169</f>
        <v>1</v>
      </c>
      <c r="W1169" s="12" t="n">
        <f aca="false">Assumptions!$B$44*$V$1169</f>
        <v>5000000</v>
      </c>
      <c r="X1169" s="12" t="n">
        <f aca="false">IF($C$1169&lt;Assumptions!$B$47,Assumptions!$B$47*(Assumptions!$B$21+Assumptions!$B$22/Assumptions!$B$47)/(Assumptions!$B$21+Assumptions!$B$22/$C$1169),Assumptions!$B$47)</f>
        <v>10</v>
      </c>
      <c r="Y1169" s="12" t="n">
        <f aca="false">Assumptions!$B$48/$X$1169</f>
        <v>1</v>
      </c>
      <c r="Z1169" s="12" t="n">
        <f aca="false">Assumptions!$B$49*$Y$1169</f>
        <v>3000000</v>
      </c>
      <c r="AA1169" s="12" t="n">
        <f aca="false">IF($C$1169&lt;Assumptions!$B$52,Assumptions!$B$52*(Assumptions!$B$21+Assumptions!$B$22/Assumptions!$B$52)/(Assumptions!$B$21+Assumptions!$B$22/$C$1169),Assumptions!$B$52)</f>
        <v>25</v>
      </c>
      <c r="AB1169" s="12" t="n">
        <f aca="false">Assumptions!$B$53/$AA$1169</f>
        <v>1</v>
      </c>
      <c r="AC1169" s="12" t="n">
        <f aca="false">Assumptions!$B$54*$AB$1169</f>
        <v>2400000</v>
      </c>
      <c r="AD1169" s="12" t="n">
        <f aca="false">IF($C$1169&lt;Assumptions!$B$57,Assumptions!$B$57*(Assumptions!$B$21+Assumptions!$B$22/Assumptions!$B$57)/(Assumptions!$B$21+Assumptions!$B$22/$C$1169),Assumptions!$B$57)</f>
        <v>57.957090019194</v>
      </c>
      <c r="AE1169" s="12" t="n">
        <f aca="false">Assumptions!$B$58/$AD$1169</f>
        <v>1.03524866379816</v>
      </c>
      <c r="AF1169" s="12" t="n">
        <f aca="false">Assumptions!$B$59*$AE$1169</f>
        <v>1725414.78474648</v>
      </c>
      <c r="AG1169" s="12" t="n">
        <f aca="false">IF($C$1169&lt;Assumptions!$B$62,Assumptions!$B$62*(Assumptions!$B$21+Assumptions!$B$22/Assumptions!$B$62)/(Assumptions!$B$21+Assumptions!$B$22/$C$1169),Assumptions!$B$62)</f>
        <v>49.14611939099</v>
      </c>
      <c r="AH1169" s="12" t="n">
        <f aca="false">Assumptions!$B$63/$AG$1169</f>
        <v>1.00024806859954</v>
      </c>
      <c r="AI1169" s="12" t="n">
        <f aca="false">Assumptions!$B$64*$AH$1169</f>
        <v>6104180.88005614</v>
      </c>
    </row>
    <row r="1170" customFormat="false" ht="15" hidden="true" customHeight="false" outlineLevel="0" collapsed="false">
      <c r="A1170" s="6" t="n">
        <f aca="false">ROW()-ROW($A$1156)+Assumptions!$B$4</f>
        <v>14</v>
      </c>
      <c r="B1170" s="12" t="n">
        <f aca="false">$P$1169</f>
        <v>552540.647589169</v>
      </c>
      <c r="C1170" s="12" t="n">
        <f aca="false">$D$4/(Assumptions!$B$16+$B$1170)</f>
        <v>48.4254965689102</v>
      </c>
      <c r="D1170" s="12" t="n">
        <f aca="false">Assumptions!$B$7/$C$1170</f>
        <v>619508.360793153</v>
      </c>
      <c r="E1170" s="12" t="n">
        <f aca="false">$T$1170+$W$1170+$Z$1170+$AC$1170+$AF$1170+$AI$1170</f>
        <v>23229595.6648026</v>
      </c>
      <c r="F1170" s="12" t="n">
        <f aca="false">Assumptions!$B$70/(Assumptions!$B$20+Assumptions!$B$17+$B$1170+$E$1170+$O$1169)</f>
        <v>26.8458634142104</v>
      </c>
      <c r="G1170" s="12" t="n">
        <f aca="false">$C$1170*(1-Assumptions!$B$71)</f>
        <v>38.7403972551282</v>
      </c>
      <c r="H1170" s="12" t="n">
        <f aca="false">MIN($F$1170,$G$1170)</f>
        <v>26.8458634142104</v>
      </c>
      <c r="I1170" s="12" t="str">
        <f aca="false">IF($F$1170&lt;=$G$1170,"cap","discount")</f>
        <v>cap</v>
      </c>
      <c r="J1170" s="12" t="n">
        <f aca="false">Assumptions!$B$69/$H$1170</f>
        <v>186248.433244778</v>
      </c>
      <c r="K1170" s="12" t="n">
        <f aca="false">Assumptions!$B$74/(Assumptions!$B$20+Assumptions!$B$17+$B$1170+$E$1170+$J$1170)</f>
        <v>42.823054468158</v>
      </c>
      <c r="L1170" s="12" t="n">
        <f aca="false">$C$1170*(1-Assumptions!$B$75)</f>
        <v>41.1616720835737</v>
      </c>
      <c r="M1170" s="12" t="n">
        <f aca="false">MIN($K$1170,$L$1170)</f>
        <v>41.1616720835737</v>
      </c>
      <c r="N1170" s="12" t="str">
        <f aca="false">IF($K$1170&lt;=$L$1170,"cap","discount")</f>
        <v>discount</v>
      </c>
      <c r="O1170" s="12" t="n">
        <f aca="false">Assumptions!$B$73/$M$1170</f>
        <v>72883.3365639003</v>
      </c>
      <c r="P1170" s="12" t="n">
        <f aca="false">MAX(Assumptions!$B$4,($A$6*(Assumptions!$B$20+$E$1170+Assumptions!$B$17+$J$1170+$O$1170+$D$1170)-Assumptions!$B$17)/(1-$A$6))</f>
        <v>552540.647589169</v>
      </c>
      <c r="Q1170" s="12" t="n">
        <f aca="false">Assumptions!$B$20+$E$1170+Assumptions!$B$17+$P$1170+$J$1170+$O$1170+$D$1170</f>
        <v>38055443.4429936</v>
      </c>
      <c r="R1170" s="12" t="n">
        <f aca="false">IF($C$1170&lt;Assumptions!$B$37,Assumptions!$B$37*(Assumptions!$B$21+Assumptions!$B$22/Assumptions!$B$37)/(Assumptions!$B$21+Assumptions!$B$22/$C$1170),Assumptions!$B$37)</f>
        <v>1</v>
      </c>
      <c r="S1170" s="12" t="n">
        <f aca="false">Assumptions!$B$38/$R$1170</f>
        <v>1</v>
      </c>
      <c r="T1170" s="12" t="n">
        <f aca="false">Assumptions!$B$39*$S$1170</f>
        <v>5000000</v>
      </c>
      <c r="U1170" s="12" t="n">
        <f aca="false">IF($C$1170&lt;Assumptions!$B$42,Assumptions!$B$42*(Assumptions!$B$21+Assumptions!$B$22/Assumptions!$B$42)/(Assumptions!$B$21+Assumptions!$B$22/$C$1170),Assumptions!$B$42)</f>
        <v>3</v>
      </c>
      <c r="V1170" s="12" t="n">
        <f aca="false">Assumptions!$B$43/$U$1170</f>
        <v>1</v>
      </c>
      <c r="W1170" s="12" t="n">
        <f aca="false">Assumptions!$B$44*$V$1170</f>
        <v>5000000</v>
      </c>
      <c r="X1170" s="12" t="n">
        <f aca="false">IF($C$1170&lt;Assumptions!$B$47,Assumptions!$B$47*(Assumptions!$B$21+Assumptions!$B$22/Assumptions!$B$47)/(Assumptions!$B$21+Assumptions!$B$22/$C$1170),Assumptions!$B$47)</f>
        <v>10</v>
      </c>
      <c r="Y1170" s="12" t="n">
        <f aca="false">Assumptions!$B$48/$X$1170</f>
        <v>1</v>
      </c>
      <c r="Z1170" s="12" t="n">
        <f aca="false">Assumptions!$B$49*$Y$1170</f>
        <v>3000000</v>
      </c>
      <c r="AA1170" s="12" t="n">
        <f aca="false">IF($C$1170&lt;Assumptions!$B$52,Assumptions!$B$52*(Assumptions!$B$21+Assumptions!$B$22/Assumptions!$B$52)/(Assumptions!$B$21+Assumptions!$B$22/$C$1170),Assumptions!$B$52)</f>
        <v>25</v>
      </c>
      <c r="AB1170" s="12" t="n">
        <f aca="false">Assumptions!$B$53/$AA$1170</f>
        <v>1</v>
      </c>
      <c r="AC1170" s="12" t="n">
        <f aca="false">Assumptions!$B$54*$AB$1170</f>
        <v>2400000</v>
      </c>
      <c r="AD1170" s="12" t="n">
        <f aca="false">IF($C$1170&lt;Assumptions!$B$57,Assumptions!$B$57*(Assumptions!$B$21+Assumptions!$B$22/Assumptions!$B$57)/(Assumptions!$B$21+Assumptions!$B$22/$C$1170),Assumptions!$B$57)</f>
        <v>57.957090019194</v>
      </c>
      <c r="AE1170" s="12" t="n">
        <f aca="false">Assumptions!$B$58/$AD$1170</f>
        <v>1.03524866379816</v>
      </c>
      <c r="AF1170" s="12" t="n">
        <f aca="false">Assumptions!$B$59*$AE$1170</f>
        <v>1725414.78474648</v>
      </c>
      <c r="AG1170" s="12" t="n">
        <f aca="false">IF($C$1170&lt;Assumptions!$B$62,Assumptions!$B$62*(Assumptions!$B$21+Assumptions!$B$22/Assumptions!$B$62)/(Assumptions!$B$21+Assumptions!$B$22/$C$1170),Assumptions!$B$62)</f>
        <v>49.14611939099</v>
      </c>
      <c r="AH1170" s="12" t="n">
        <f aca="false">Assumptions!$B$63/$AG$1170</f>
        <v>1.00024806859954</v>
      </c>
      <c r="AI1170" s="12" t="n">
        <f aca="false">Assumptions!$B$64*$AH$1170</f>
        <v>6104180.88005614</v>
      </c>
    </row>
    <row r="1171" customFormat="false" ht="15" hidden="true" customHeight="false" outlineLevel="0" collapsed="false">
      <c r="A1171" s="6" t="n">
        <f aca="false">ROW()-ROW($A$1156)+Assumptions!$B$4</f>
        <v>15</v>
      </c>
      <c r="B1171" s="12" t="n">
        <f aca="false">$P$1170</f>
        <v>552540.647589169</v>
      </c>
      <c r="C1171" s="12" t="n">
        <f aca="false">$D$4/(Assumptions!$B$16+$B$1171)</f>
        <v>48.4254965689102</v>
      </c>
      <c r="D1171" s="12" t="n">
        <f aca="false">Assumptions!$B$7/$C$1171</f>
        <v>619508.360793153</v>
      </c>
      <c r="E1171" s="12" t="n">
        <f aca="false">$T$1171+$W$1171+$Z$1171+$AC$1171+$AF$1171+$AI$1171</f>
        <v>23229595.6648026</v>
      </c>
      <c r="F1171" s="12" t="n">
        <f aca="false">Assumptions!$B$70/(Assumptions!$B$20+Assumptions!$B$17+$B$1171+$E$1171+$O$1170)</f>
        <v>26.8458634142104</v>
      </c>
      <c r="G1171" s="12" t="n">
        <f aca="false">$C$1171*(1-Assumptions!$B$71)</f>
        <v>38.7403972551282</v>
      </c>
      <c r="H1171" s="12" t="n">
        <f aca="false">MIN($F$1171,$G$1171)</f>
        <v>26.8458634142104</v>
      </c>
      <c r="I1171" s="12" t="str">
        <f aca="false">IF($F$1171&lt;=$G$1171,"cap","discount")</f>
        <v>cap</v>
      </c>
      <c r="J1171" s="12" t="n">
        <f aca="false">Assumptions!$B$69/$H$1171</f>
        <v>186248.433244778</v>
      </c>
      <c r="K1171" s="12" t="n">
        <f aca="false">Assumptions!$B$74/(Assumptions!$B$20+Assumptions!$B$17+$B$1171+$E$1171+$J$1171)</f>
        <v>42.823054468158</v>
      </c>
      <c r="L1171" s="12" t="n">
        <f aca="false">$C$1171*(1-Assumptions!$B$75)</f>
        <v>41.1616720835737</v>
      </c>
      <c r="M1171" s="12" t="n">
        <f aca="false">MIN($K$1171,$L$1171)</f>
        <v>41.1616720835737</v>
      </c>
      <c r="N1171" s="12" t="str">
        <f aca="false">IF($K$1171&lt;=$L$1171,"cap","discount")</f>
        <v>discount</v>
      </c>
      <c r="O1171" s="12" t="n">
        <f aca="false">Assumptions!$B$73/$M$1171</f>
        <v>72883.3365639003</v>
      </c>
      <c r="P1171" s="12" t="n">
        <f aca="false">MAX(Assumptions!$B$4,($A$6*(Assumptions!$B$20+$E$1171+Assumptions!$B$17+$J$1171+$O$1171+$D$1171)-Assumptions!$B$17)/(1-$A$6))</f>
        <v>552540.647589169</v>
      </c>
      <c r="Q1171" s="12" t="n">
        <f aca="false">Assumptions!$B$20+$E$1171+Assumptions!$B$17+$P$1171+$J$1171+$O$1171+$D$1171</f>
        <v>38055443.4429936</v>
      </c>
      <c r="R1171" s="12" t="n">
        <f aca="false">IF($C$1171&lt;Assumptions!$B$37,Assumptions!$B$37*(Assumptions!$B$21+Assumptions!$B$22/Assumptions!$B$37)/(Assumptions!$B$21+Assumptions!$B$22/$C$1171),Assumptions!$B$37)</f>
        <v>1</v>
      </c>
      <c r="S1171" s="12" t="n">
        <f aca="false">Assumptions!$B$38/$R$1171</f>
        <v>1</v>
      </c>
      <c r="T1171" s="12" t="n">
        <f aca="false">Assumptions!$B$39*$S$1171</f>
        <v>5000000</v>
      </c>
      <c r="U1171" s="12" t="n">
        <f aca="false">IF($C$1171&lt;Assumptions!$B$42,Assumptions!$B$42*(Assumptions!$B$21+Assumptions!$B$22/Assumptions!$B$42)/(Assumptions!$B$21+Assumptions!$B$22/$C$1171),Assumptions!$B$42)</f>
        <v>3</v>
      </c>
      <c r="V1171" s="12" t="n">
        <f aca="false">Assumptions!$B$43/$U$1171</f>
        <v>1</v>
      </c>
      <c r="W1171" s="12" t="n">
        <f aca="false">Assumptions!$B$44*$V$1171</f>
        <v>5000000</v>
      </c>
      <c r="X1171" s="12" t="n">
        <f aca="false">IF($C$1171&lt;Assumptions!$B$47,Assumptions!$B$47*(Assumptions!$B$21+Assumptions!$B$22/Assumptions!$B$47)/(Assumptions!$B$21+Assumptions!$B$22/$C$1171),Assumptions!$B$47)</f>
        <v>10</v>
      </c>
      <c r="Y1171" s="12" t="n">
        <f aca="false">Assumptions!$B$48/$X$1171</f>
        <v>1</v>
      </c>
      <c r="Z1171" s="12" t="n">
        <f aca="false">Assumptions!$B$49*$Y$1171</f>
        <v>3000000</v>
      </c>
      <c r="AA1171" s="12" t="n">
        <f aca="false">IF($C$1171&lt;Assumptions!$B$52,Assumptions!$B$52*(Assumptions!$B$21+Assumptions!$B$22/Assumptions!$B$52)/(Assumptions!$B$21+Assumptions!$B$22/$C$1171),Assumptions!$B$52)</f>
        <v>25</v>
      </c>
      <c r="AB1171" s="12" t="n">
        <f aca="false">Assumptions!$B$53/$AA$1171</f>
        <v>1</v>
      </c>
      <c r="AC1171" s="12" t="n">
        <f aca="false">Assumptions!$B$54*$AB$1171</f>
        <v>2400000</v>
      </c>
      <c r="AD1171" s="12" t="n">
        <f aca="false">IF($C$1171&lt;Assumptions!$B$57,Assumptions!$B$57*(Assumptions!$B$21+Assumptions!$B$22/Assumptions!$B$57)/(Assumptions!$B$21+Assumptions!$B$22/$C$1171),Assumptions!$B$57)</f>
        <v>57.957090019194</v>
      </c>
      <c r="AE1171" s="12" t="n">
        <f aca="false">Assumptions!$B$58/$AD$1171</f>
        <v>1.03524866379816</v>
      </c>
      <c r="AF1171" s="12" t="n">
        <f aca="false">Assumptions!$B$59*$AE$1171</f>
        <v>1725414.78474648</v>
      </c>
      <c r="AG1171" s="12" t="n">
        <f aca="false">IF($C$1171&lt;Assumptions!$B$62,Assumptions!$B$62*(Assumptions!$B$21+Assumptions!$B$22/Assumptions!$B$62)/(Assumptions!$B$21+Assumptions!$B$22/$C$1171),Assumptions!$B$62)</f>
        <v>49.14611939099</v>
      </c>
      <c r="AH1171" s="12" t="n">
        <f aca="false">Assumptions!$B$63/$AG$1171</f>
        <v>1.00024806859954</v>
      </c>
      <c r="AI1171" s="12" t="n">
        <f aca="false">Assumptions!$B$64*$AH$1171</f>
        <v>6104180.88005614</v>
      </c>
    </row>
    <row r="1172" customFormat="false" ht="15" hidden="true" customHeight="false" outlineLevel="0" collapsed="false">
      <c r="A1172" s="6" t="n">
        <f aca="false">ROW()-ROW($A$1156)+Assumptions!$B$4</f>
        <v>16</v>
      </c>
      <c r="B1172" s="12" t="n">
        <f aca="false">$P$1171</f>
        <v>552540.647589169</v>
      </c>
      <c r="C1172" s="12" t="n">
        <f aca="false">$D$4/(Assumptions!$B$16+$B$1172)</f>
        <v>48.4254965689102</v>
      </c>
      <c r="D1172" s="12" t="n">
        <f aca="false">Assumptions!$B$7/$C$1172</f>
        <v>619508.360793153</v>
      </c>
      <c r="E1172" s="12" t="n">
        <f aca="false">$T$1172+$W$1172+$Z$1172+$AC$1172+$AF$1172+$AI$1172</f>
        <v>23229595.6648026</v>
      </c>
      <c r="F1172" s="12" t="n">
        <f aca="false">Assumptions!$B$70/(Assumptions!$B$20+Assumptions!$B$17+$B$1172+$E$1172+$O$1171)</f>
        <v>26.8458634142104</v>
      </c>
      <c r="G1172" s="12" t="n">
        <f aca="false">$C$1172*(1-Assumptions!$B$71)</f>
        <v>38.7403972551282</v>
      </c>
      <c r="H1172" s="12" t="n">
        <f aca="false">MIN($F$1172,$G$1172)</f>
        <v>26.8458634142104</v>
      </c>
      <c r="I1172" s="12" t="str">
        <f aca="false">IF($F$1172&lt;=$G$1172,"cap","discount")</f>
        <v>cap</v>
      </c>
      <c r="J1172" s="12" t="n">
        <f aca="false">Assumptions!$B$69/$H$1172</f>
        <v>186248.433244778</v>
      </c>
      <c r="K1172" s="12" t="n">
        <f aca="false">Assumptions!$B$74/(Assumptions!$B$20+Assumptions!$B$17+$B$1172+$E$1172+$J$1172)</f>
        <v>42.823054468158</v>
      </c>
      <c r="L1172" s="12" t="n">
        <f aca="false">$C$1172*(1-Assumptions!$B$75)</f>
        <v>41.1616720835737</v>
      </c>
      <c r="M1172" s="12" t="n">
        <f aca="false">MIN($K$1172,$L$1172)</f>
        <v>41.1616720835737</v>
      </c>
      <c r="N1172" s="12" t="str">
        <f aca="false">IF($K$1172&lt;=$L$1172,"cap","discount")</f>
        <v>discount</v>
      </c>
      <c r="O1172" s="12" t="n">
        <f aca="false">Assumptions!$B$73/$M$1172</f>
        <v>72883.3365639003</v>
      </c>
      <c r="P1172" s="12" t="n">
        <f aca="false">MAX(Assumptions!$B$4,($A$6*(Assumptions!$B$20+$E$1172+Assumptions!$B$17+$J$1172+$O$1172+$D$1172)-Assumptions!$B$17)/(1-$A$6))</f>
        <v>552540.647589169</v>
      </c>
      <c r="Q1172" s="12" t="n">
        <f aca="false">Assumptions!$B$20+$E$1172+Assumptions!$B$17+$P$1172+$J$1172+$O$1172+$D$1172</f>
        <v>38055443.4429936</v>
      </c>
      <c r="R1172" s="12" t="n">
        <f aca="false">IF($C$1172&lt;Assumptions!$B$37,Assumptions!$B$37*(Assumptions!$B$21+Assumptions!$B$22/Assumptions!$B$37)/(Assumptions!$B$21+Assumptions!$B$22/$C$1172),Assumptions!$B$37)</f>
        <v>1</v>
      </c>
      <c r="S1172" s="12" t="n">
        <f aca="false">Assumptions!$B$38/$R$1172</f>
        <v>1</v>
      </c>
      <c r="T1172" s="12" t="n">
        <f aca="false">Assumptions!$B$39*$S$1172</f>
        <v>5000000</v>
      </c>
      <c r="U1172" s="12" t="n">
        <f aca="false">IF($C$1172&lt;Assumptions!$B$42,Assumptions!$B$42*(Assumptions!$B$21+Assumptions!$B$22/Assumptions!$B$42)/(Assumptions!$B$21+Assumptions!$B$22/$C$1172),Assumptions!$B$42)</f>
        <v>3</v>
      </c>
      <c r="V1172" s="12" t="n">
        <f aca="false">Assumptions!$B$43/$U$1172</f>
        <v>1</v>
      </c>
      <c r="W1172" s="12" t="n">
        <f aca="false">Assumptions!$B$44*$V$1172</f>
        <v>5000000</v>
      </c>
      <c r="X1172" s="12" t="n">
        <f aca="false">IF($C$1172&lt;Assumptions!$B$47,Assumptions!$B$47*(Assumptions!$B$21+Assumptions!$B$22/Assumptions!$B$47)/(Assumptions!$B$21+Assumptions!$B$22/$C$1172),Assumptions!$B$47)</f>
        <v>10</v>
      </c>
      <c r="Y1172" s="12" t="n">
        <f aca="false">Assumptions!$B$48/$X$1172</f>
        <v>1</v>
      </c>
      <c r="Z1172" s="12" t="n">
        <f aca="false">Assumptions!$B$49*$Y$1172</f>
        <v>3000000</v>
      </c>
      <c r="AA1172" s="12" t="n">
        <f aca="false">IF($C$1172&lt;Assumptions!$B$52,Assumptions!$B$52*(Assumptions!$B$21+Assumptions!$B$22/Assumptions!$B$52)/(Assumptions!$B$21+Assumptions!$B$22/$C$1172),Assumptions!$B$52)</f>
        <v>25</v>
      </c>
      <c r="AB1172" s="12" t="n">
        <f aca="false">Assumptions!$B$53/$AA$1172</f>
        <v>1</v>
      </c>
      <c r="AC1172" s="12" t="n">
        <f aca="false">Assumptions!$B$54*$AB$1172</f>
        <v>2400000</v>
      </c>
      <c r="AD1172" s="12" t="n">
        <f aca="false">IF($C$1172&lt;Assumptions!$B$57,Assumptions!$B$57*(Assumptions!$B$21+Assumptions!$B$22/Assumptions!$B$57)/(Assumptions!$B$21+Assumptions!$B$22/$C$1172),Assumptions!$B$57)</f>
        <v>57.957090019194</v>
      </c>
      <c r="AE1172" s="12" t="n">
        <f aca="false">Assumptions!$B$58/$AD$1172</f>
        <v>1.03524866379816</v>
      </c>
      <c r="AF1172" s="12" t="n">
        <f aca="false">Assumptions!$B$59*$AE$1172</f>
        <v>1725414.78474648</v>
      </c>
      <c r="AG1172" s="12" t="n">
        <f aca="false">IF($C$1172&lt;Assumptions!$B$62,Assumptions!$B$62*(Assumptions!$B$21+Assumptions!$B$22/Assumptions!$B$62)/(Assumptions!$B$21+Assumptions!$B$22/$C$1172),Assumptions!$B$62)</f>
        <v>49.14611939099</v>
      </c>
      <c r="AH1172" s="12" t="n">
        <f aca="false">Assumptions!$B$63/$AG$1172</f>
        <v>1.00024806859954</v>
      </c>
      <c r="AI1172" s="12" t="n">
        <f aca="false">Assumptions!$B$64*$AH$1172</f>
        <v>6104180.88005614</v>
      </c>
    </row>
    <row r="1173" customFormat="false" ht="15" hidden="true" customHeight="false" outlineLevel="0" collapsed="false">
      <c r="A1173" s="6" t="n">
        <f aca="false">ROW()-ROW($A$1156)+Assumptions!$B$4</f>
        <v>17</v>
      </c>
      <c r="B1173" s="12" t="n">
        <f aca="false">$P$1172</f>
        <v>552540.647589169</v>
      </c>
      <c r="C1173" s="12" t="n">
        <f aca="false">$D$4/(Assumptions!$B$16+$B$1173)</f>
        <v>48.4254965689102</v>
      </c>
      <c r="D1173" s="12" t="n">
        <f aca="false">Assumptions!$B$7/$C$1173</f>
        <v>619508.360793153</v>
      </c>
      <c r="E1173" s="12" t="n">
        <f aca="false">$T$1173+$W$1173+$Z$1173+$AC$1173+$AF$1173+$AI$1173</f>
        <v>23229595.6648026</v>
      </c>
      <c r="F1173" s="12" t="n">
        <f aca="false">Assumptions!$B$70/(Assumptions!$B$20+Assumptions!$B$17+$B$1173+$E$1173+$O$1172)</f>
        <v>26.8458634142104</v>
      </c>
      <c r="G1173" s="12" t="n">
        <f aca="false">$C$1173*(1-Assumptions!$B$71)</f>
        <v>38.7403972551282</v>
      </c>
      <c r="H1173" s="12" t="n">
        <f aca="false">MIN($F$1173,$G$1173)</f>
        <v>26.8458634142104</v>
      </c>
      <c r="I1173" s="12" t="str">
        <f aca="false">IF($F$1173&lt;=$G$1173,"cap","discount")</f>
        <v>cap</v>
      </c>
      <c r="J1173" s="12" t="n">
        <f aca="false">Assumptions!$B$69/$H$1173</f>
        <v>186248.433244778</v>
      </c>
      <c r="K1173" s="12" t="n">
        <f aca="false">Assumptions!$B$74/(Assumptions!$B$20+Assumptions!$B$17+$B$1173+$E$1173+$J$1173)</f>
        <v>42.823054468158</v>
      </c>
      <c r="L1173" s="12" t="n">
        <f aca="false">$C$1173*(1-Assumptions!$B$75)</f>
        <v>41.1616720835737</v>
      </c>
      <c r="M1173" s="12" t="n">
        <f aca="false">MIN($K$1173,$L$1173)</f>
        <v>41.1616720835737</v>
      </c>
      <c r="N1173" s="12" t="str">
        <f aca="false">IF($K$1173&lt;=$L$1173,"cap","discount")</f>
        <v>discount</v>
      </c>
      <c r="O1173" s="12" t="n">
        <f aca="false">Assumptions!$B$73/$M$1173</f>
        <v>72883.3365639003</v>
      </c>
      <c r="P1173" s="12" t="n">
        <f aca="false">MAX(Assumptions!$B$4,($A$6*(Assumptions!$B$20+$E$1173+Assumptions!$B$17+$J$1173+$O$1173+$D$1173)-Assumptions!$B$17)/(1-$A$6))</f>
        <v>552540.647589169</v>
      </c>
      <c r="Q1173" s="12" t="n">
        <f aca="false">Assumptions!$B$20+$E$1173+Assumptions!$B$17+$P$1173+$J$1173+$O$1173+$D$1173</f>
        <v>38055443.4429936</v>
      </c>
      <c r="R1173" s="12" t="n">
        <f aca="false">IF($C$1173&lt;Assumptions!$B$37,Assumptions!$B$37*(Assumptions!$B$21+Assumptions!$B$22/Assumptions!$B$37)/(Assumptions!$B$21+Assumptions!$B$22/$C$1173),Assumptions!$B$37)</f>
        <v>1</v>
      </c>
      <c r="S1173" s="12" t="n">
        <f aca="false">Assumptions!$B$38/$R$1173</f>
        <v>1</v>
      </c>
      <c r="T1173" s="12" t="n">
        <f aca="false">Assumptions!$B$39*$S$1173</f>
        <v>5000000</v>
      </c>
      <c r="U1173" s="12" t="n">
        <f aca="false">IF($C$1173&lt;Assumptions!$B$42,Assumptions!$B$42*(Assumptions!$B$21+Assumptions!$B$22/Assumptions!$B$42)/(Assumptions!$B$21+Assumptions!$B$22/$C$1173),Assumptions!$B$42)</f>
        <v>3</v>
      </c>
      <c r="V1173" s="12" t="n">
        <f aca="false">Assumptions!$B$43/$U$1173</f>
        <v>1</v>
      </c>
      <c r="W1173" s="12" t="n">
        <f aca="false">Assumptions!$B$44*$V$1173</f>
        <v>5000000</v>
      </c>
      <c r="X1173" s="12" t="n">
        <f aca="false">IF($C$1173&lt;Assumptions!$B$47,Assumptions!$B$47*(Assumptions!$B$21+Assumptions!$B$22/Assumptions!$B$47)/(Assumptions!$B$21+Assumptions!$B$22/$C$1173),Assumptions!$B$47)</f>
        <v>10</v>
      </c>
      <c r="Y1173" s="12" t="n">
        <f aca="false">Assumptions!$B$48/$X$1173</f>
        <v>1</v>
      </c>
      <c r="Z1173" s="12" t="n">
        <f aca="false">Assumptions!$B$49*$Y$1173</f>
        <v>3000000</v>
      </c>
      <c r="AA1173" s="12" t="n">
        <f aca="false">IF($C$1173&lt;Assumptions!$B$52,Assumptions!$B$52*(Assumptions!$B$21+Assumptions!$B$22/Assumptions!$B$52)/(Assumptions!$B$21+Assumptions!$B$22/$C$1173),Assumptions!$B$52)</f>
        <v>25</v>
      </c>
      <c r="AB1173" s="12" t="n">
        <f aca="false">Assumptions!$B$53/$AA$1173</f>
        <v>1</v>
      </c>
      <c r="AC1173" s="12" t="n">
        <f aca="false">Assumptions!$B$54*$AB$1173</f>
        <v>2400000</v>
      </c>
      <c r="AD1173" s="12" t="n">
        <f aca="false">IF($C$1173&lt;Assumptions!$B$57,Assumptions!$B$57*(Assumptions!$B$21+Assumptions!$B$22/Assumptions!$B$57)/(Assumptions!$B$21+Assumptions!$B$22/$C$1173),Assumptions!$B$57)</f>
        <v>57.957090019194</v>
      </c>
      <c r="AE1173" s="12" t="n">
        <f aca="false">Assumptions!$B$58/$AD$1173</f>
        <v>1.03524866379816</v>
      </c>
      <c r="AF1173" s="12" t="n">
        <f aca="false">Assumptions!$B$59*$AE$1173</f>
        <v>1725414.78474648</v>
      </c>
      <c r="AG1173" s="12" t="n">
        <f aca="false">IF($C$1173&lt;Assumptions!$B$62,Assumptions!$B$62*(Assumptions!$B$21+Assumptions!$B$22/Assumptions!$B$62)/(Assumptions!$B$21+Assumptions!$B$22/$C$1173),Assumptions!$B$62)</f>
        <v>49.14611939099</v>
      </c>
      <c r="AH1173" s="12" t="n">
        <f aca="false">Assumptions!$B$63/$AG$1173</f>
        <v>1.00024806859954</v>
      </c>
      <c r="AI1173" s="12" t="n">
        <f aca="false">Assumptions!$B$64*$AH$1173</f>
        <v>6104180.88005614</v>
      </c>
    </row>
    <row r="1174" customFormat="false" ht="15" hidden="true" customHeight="false" outlineLevel="0" collapsed="false">
      <c r="A1174" s="6" t="n">
        <f aca="false">ROW()-ROW($A$1156)+Assumptions!$B$4</f>
        <v>18</v>
      </c>
      <c r="B1174" s="12" t="n">
        <f aca="false">$P$1173</f>
        <v>552540.647589169</v>
      </c>
      <c r="C1174" s="12" t="n">
        <f aca="false">$D$4/(Assumptions!$B$16+$B$1174)</f>
        <v>48.4254965689102</v>
      </c>
      <c r="D1174" s="12" t="n">
        <f aca="false">Assumptions!$B$7/$C$1174</f>
        <v>619508.360793153</v>
      </c>
      <c r="E1174" s="12" t="n">
        <f aca="false">$T$1174+$W$1174+$Z$1174+$AC$1174+$AF$1174+$AI$1174</f>
        <v>23229595.6648026</v>
      </c>
      <c r="F1174" s="12" t="n">
        <f aca="false">Assumptions!$B$70/(Assumptions!$B$20+Assumptions!$B$17+$B$1174+$E$1174+$O$1173)</f>
        <v>26.8458634142104</v>
      </c>
      <c r="G1174" s="12" t="n">
        <f aca="false">$C$1174*(1-Assumptions!$B$71)</f>
        <v>38.7403972551282</v>
      </c>
      <c r="H1174" s="12" t="n">
        <f aca="false">MIN($F$1174,$G$1174)</f>
        <v>26.8458634142104</v>
      </c>
      <c r="I1174" s="12" t="str">
        <f aca="false">IF($F$1174&lt;=$G$1174,"cap","discount")</f>
        <v>cap</v>
      </c>
      <c r="J1174" s="12" t="n">
        <f aca="false">Assumptions!$B$69/$H$1174</f>
        <v>186248.433244778</v>
      </c>
      <c r="K1174" s="12" t="n">
        <f aca="false">Assumptions!$B$74/(Assumptions!$B$20+Assumptions!$B$17+$B$1174+$E$1174+$J$1174)</f>
        <v>42.823054468158</v>
      </c>
      <c r="L1174" s="12" t="n">
        <f aca="false">$C$1174*(1-Assumptions!$B$75)</f>
        <v>41.1616720835737</v>
      </c>
      <c r="M1174" s="12" t="n">
        <f aca="false">MIN($K$1174,$L$1174)</f>
        <v>41.1616720835737</v>
      </c>
      <c r="N1174" s="12" t="str">
        <f aca="false">IF($K$1174&lt;=$L$1174,"cap","discount")</f>
        <v>discount</v>
      </c>
      <c r="O1174" s="12" t="n">
        <f aca="false">Assumptions!$B$73/$M$1174</f>
        <v>72883.3365639003</v>
      </c>
      <c r="P1174" s="12" t="n">
        <f aca="false">MAX(Assumptions!$B$4,($A$6*(Assumptions!$B$20+$E$1174+Assumptions!$B$17+$J$1174+$O$1174+$D$1174)-Assumptions!$B$17)/(1-$A$6))</f>
        <v>552540.647589169</v>
      </c>
      <c r="Q1174" s="12" t="n">
        <f aca="false">Assumptions!$B$20+$E$1174+Assumptions!$B$17+$P$1174+$J$1174+$O$1174+$D$1174</f>
        <v>38055443.4429936</v>
      </c>
      <c r="R1174" s="12" t="n">
        <f aca="false">IF($C$1174&lt;Assumptions!$B$37,Assumptions!$B$37*(Assumptions!$B$21+Assumptions!$B$22/Assumptions!$B$37)/(Assumptions!$B$21+Assumptions!$B$22/$C$1174),Assumptions!$B$37)</f>
        <v>1</v>
      </c>
      <c r="S1174" s="12" t="n">
        <f aca="false">Assumptions!$B$38/$R$1174</f>
        <v>1</v>
      </c>
      <c r="T1174" s="12" t="n">
        <f aca="false">Assumptions!$B$39*$S$1174</f>
        <v>5000000</v>
      </c>
      <c r="U1174" s="12" t="n">
        <f aca="false">IF($C$1174&lt;Assumptions!$B$42,Assumptions!$B$42*(Assumptions!$B$21+Assumptions!$B$22/Assumptions!$B$42)/(Assumptions!$B$21+Assumptions!$B$22/$C$1174),Assumptions!$B$42)</f>
        <v>3</v>
      </c>
      <c r="V1174" s="12" t="n">
        <f aca="false">Assumptions!$B$43/$U$1174</f>
        <v>1</v>
      </c>
      <c r="W1174" s="12" t="n">
        <f aca="false">Assumptions!$B$44*$V$1174</f>
        <v>5000000</v>
      </c>
      <c r="X1174" s="12" t="n">
        <f aca="false">IF($C$1174&lt;Assumptions!$B$47,Assumptions!$B$47*(Assumptions!$B$21+Assumptions!$B$22/Assumptions!$B$47)/(Assumptions!$B$21+Assumptions!$B$22/$C$1174),Assumptions!$B$47)</f>
        <v>10</v>
      </c>
      <c r="Y1174" s="12" t="n">
        <f aca="false">Assumptions!$B$48/$X$1174</f>
        <v>1</v>
      </c>
      <c r="Z1174" s="12" t="n">
        <f aca="false">Assumptions!$B$49*$Y$1174</f>
        <v>3000000</v>
      </c>
      <c r="AA1174" s="12" t="n">
        <f aca="false">IF($C$1174&lt;Assumptions!$B$52,Assumptions!$B$52*(Assumptions!$B$21+Assumptions!$B$22/Assumptions!$B$52)/(Assumptions!$B$21+Assumptions!$B$22/$C$1174),Assumptions!$B$52)</f>
        <v>25</v>
      </c>
      <c r="AB1174" s="12" t="n">
        <f aca="false">Assumptions!$B$53/$AA$1174</f>
        <v>1</v>
      </c>
      <c r="AC1174" s="12" t="n">
        <f aca="false">Assumptions!$B$54*$AB$1174</f>
        <v>2400000</v>
      </c>
      <c r="AD1174" s="12" t="n">
        <f aca="false">IF($C$1174&lt;Assumptions!$B$57,Assumptions!$B$57*(Assumptions!$B$21+Assumptions!$B$22/Assumptions!$B$57)/(Assumptions!$B$21+Assumptions!$B$22/$C$1174),Assumptions!$B$57)</f>
        <v>57.957090019194</v>
      </c>
      <c r="AE1174" s="12" t="n">
        <f aca="false">Assumptions!$B$58/$AD$1174</f>
        <v>1.03524866379816</v>
      </c>
      <c r="AF1174" s="12" t="n">
        <f aca="false">Assumptions!$B$59*$AE$1174</f>
        <v>1725414.78474648</v>
      </c>
      <c r="AG1174" s="12" t="n">
        <f aca="false">IF($C$1174&lt;Assumptions!$B$62,Assumptions!$B$62*(Assumptions!$B$21+Assumptions!$B$22/Assumptions!$B$62)/(Assumptions!$B$21+Assumptions!$B$22/$C$1174),Assumptions!$B$62)</f>
        <v>49.14611939099</v>
      </c>
      <c r="AH1174" s="12" t="n">
        <f aca="false">Assumptions!$B$63/$AG$1174</f>
        <v>1.00024806859954</v>
      </c>
      <c r="AI1174" s="12" t="n">
        <f aca="false">Assumptions!$B$64*$AH$1174</f>
        <v>6104180.88005614</v>
      </c>
    </row>
    <row r="1175" customFormat="false" ht="15" hidden="true" customHeight="false" outlineLevel="0" collapsed="false">
      <c r="A1175" s="6" t="n">
        <f aca="false">ROW()-ROW($A$1156)+Assumptions!$B$4</f>
        <v>19</v>
      </c>
      <c r="B1175" s="12" t="n">
        <f aca="false">$P$1174</f>
        <v>552540.647589169</v>
      </c>
      <c r="C1175" s="12" t="n">
        <f aca="false">$D$4/(Assumptions!$B$16+$B$1175)</f>
        <v>48.4254965689102</v>
      </c>
      <c r="D1175" s="12" t="n">
        <f aca="false">Assumptions!$B$7/$C$1175</f>
        <v>619508.360793153</v>
      </c>
      <c r="E1175" s="12" t="n">
        <f aca="false">$T$1175+$W$1175+$Z$1175+$AC$1175+$AF$1175+$AI$1175</f>
        <v>23229595.6648026</v>
      </c>
      <c r="F1175" s="12" t="n">
        <f aca="false">Assumptions!$B$70/(Assumptions!$B$20+Assumptions!$B$17+$B$1175+$E$1175+$O$1174)</f>
        <v>26.8458634142104</v>
      </c>
      <c r="G1175" s="12" t="n">
        <f aca="false">$C$1175*(1-Assumptions!$B$71)</f>
        <v>38.7403972551282</v>
      </c>
      <c r="H1175" s="12" t="n">
        <f aca="false">MIN($F$1175,$G$1175)</f>
        <v>26.8458634142104</v>
      </c>
      <c r="I1175" s="12" t="str">
        <f aca="false">IF($F$1175&lt;=$G$1175,"cap","discount")</f>
        <v>cap</v>
      </c>
      <c r="J1175" s="12" t="n">
        <f aca="false">Assumptions!$B$69/$H$1175</f>
        <v>186248.433244778</v>
      </c>
      <c r="K1175" s="12" t="n">
        <f aca="false">Assumptions!$B$74/(Assumptions!$B$20+Assumptions!$B$17+$B$1175+$E$1175+$J$1175)</f>
        <v>42.823054468158</v>
      </c>
      <c r="L1175" s="12" t="n">
        <f aca="false">$C$1175*(1-Assumptions!$B$75)</f>
        <v>41.1616720835737</v>
      </c>
      <c r="M1175" s="12" t="n">
        <f aca="false">MIN($K$1175,$L$1175)</f>
        <v>41.1616720835737</v>
      </c>
      <c r="N1175" s="12" t="str">
        <f aca="false">IF($K$1175&lt;=$L$1175,"cap","discount")</f>
        <v>discount</v>
      </c>
      <c r="O1175" s="12" t="n">
        <f aca="false">Assumptions!$B$73/$M$1175</f>
        <v>72883.3365639003</v>
      </c>
      <c r="P1175" s="12" t="n">
        <f aca="false">MAX(Assumptions!$B$4,($A$6*(Assumptions!$B$20+$E$1175+Assumptions!$B$17+$J$1175+$O$1175+$D$1175)-Assumptions!$B$17)/(1-$A$6))</f>
        <v>552540.647589169</v>
      </c>
      <c r="Q1175" s="12" t="n">
        <f aca="false">Assumptions!$B$20+$E$1175+Assumptions!$B$17+$P$1175+$J$1175+$O$1175+$D$1175</f>
        <v>38055443.4429936</v>
      </c>
      <c r="R1175" s="12" t="n">
        <f aca="false">IF($C$1175&lt;Assumptions!$B$37,Assumptions!$B$37*(Assumptions!$B$21+Assumptions!$B$22/Assumptions!$B$37)/(Assumptions!$B$21+Assumptions!$B$22/$C$1175),Assumptions!$B$37)</f>
        <v>1</v>
      </c>
      <c r="S1175" s="12" t="n">
        <f aca="false">Assumptions!$B$38/$R$1175</f>
        <v>1</v>
      </c>
      <c r="T1175" s="12" t="n">
        <f aca="false">Assumptions!$B$39*$S$1175</f>
        <v>5000000</v>
      </c>
      <c r="U1175" s="12" t="n">
        <f aca="false">IF($C$1175&lt;Assumptions!$B$42,Assumptions!$B$42*(Assumptions!$B$21+Assumptions!$B$22/Assumptions!$B$42)/(Assumptions!$B$21+Assumptions!$B$22/$C$1175),Assumptions!$B$42)</f>
        <v>3</v>
      </c>
      <c r="V1175" s="12" t="n">
        <f aca="false">Assumptions!$B$43/$U$1175</f>
        <v>1</v>
      </c>
      <c r="W1175" s="12" t="n">
        <f aca="false">Assumptions!$B$44*$V$1175</f>
        <v>5000000</v>
      </c>
      <c r="X1175" s="12" t="n">
        <f aca="false">IF($C$1175&lt;Assumptions!$B$47,Assumptions!$B$47*(Assumptions!$B$21+Assumptions!$B$22/Assumptions!$B$47)/(Assumptions!$B$21+Assumptions!$B$22/$C$1175),Assumptions!$B$47)</f>
        <v>10</v>
      </c>
      <c r="Y1175" s="12" t="n">
        <f aca="false">Assumptions!$B$48/$X$1175</f>
        <v>1</v>
      </c>
      <c r="Z1175" s="12" t="n">
        <f aca="false">Assumptions!$B$49*$Y$1175</f>
        <v>3000000</v>
      </c>
      <c r="AA1175" s="12" t="n">
        <f aca="false">IF($C$1175&lt;Assumptions!$B$52,Assumptions!$B$52*(Assumptions!$B$21+Assumptions!$B$22/Assumptions!$B$52)/(Assumptions!$B$21+Assumptions!$B$22/$C$1175),Assumptions!$B$52)</f>
        <v>25</v>
      </c>
      <c r="AB1175" s="12" t="n">
        <f aca="false">Assumptions!$B$53/$AA$1175</f>
        <v>1</v>
      </c>
      <c r="AC1175" s="12" t="n">
        <f aca="false">Assumptions!$B$54*$AB$1175</f>
        <v>2400000</v>
      </c>
      <c r="AD1175" s="12" t="n">
        <f aca="false">IF($C$1175&lt;Assumptions!$B$57,Assumptions!$B$57*(Assumptions!$B$21+Assumptions!$B$22/Assumptions!$B$57)/(Assumptions!$B$21+Assumptions!$B$22/$C$1175),Assumptions!$B$57)</f>
        <v>57.957090019194</v>
      </c>
      <c r="AE1175" s="12" t="n">
        <f aca="false">Assumptions!$B$58/$AD$1175</f>
        <v>1.03524866379816</v>
      </c>
      <c r="AF1175" s="12" t="n">
        <f aca="false">Assumptions!$B$59*$AE$1175</f>
        <v>1725414.78474648</v>
      </c>
      <c r="AG1175" s="12" t="n">
        <f aca="false">IF($C$1175&lt;Assumptions!$B$62,Assumptions!$B$62*(Assumptions!$B$21+Assumptions!$B$22/Assumptions!$B$62)/(Assumptions!$B$21+Assumptions!$B$22/$C$1175),Assumptions!$B$62)</f>
        <v>49.14611939099</v>
      </c>
      <c r="AH1175" s="12" t="n">
        <f aca="false">Assumptions!$B$63/$AG$1175</f>
        <v>1.00024806859954</v>
      </c>
      <c r="AI1175" s="12" t="n">
        <f aca="false">Assumptions!$B$64*$AH$1175</f>
        <v>6104180.88005614</v>
      </c>
    </row>
    <row r="1176" customFormat="false" ht="15" hidden="true" customHeight="false" outlineLevel="0" collapsed="false">
      <c r="A1176" s="6" t="n">
        <f aca="false">ROW()-ROW($A$1156)+Assumptions!$B$4</f>
        <v>20</v>
      </c>
      <c r="B1176" s="12" t="n">
        <f aca="false">$P$1175</f>
        <v>552540.647589169</v>
      </c>
      <c r="C1176" s="12" t="n">
        <f aca="false">$D$4/(Assumptions!$B$16+$B$1176)</f>
        <v>48.4254965689102</v>
      </c>
      <c r="D1176" s="12" t="n">
        <f aca="false">Assumptions!$B$7/$C$1176</f>
        <v>619508.360793153</v>
      </c>
      <c r="E1176" s="12" t="n">
        <f aca="false">$T$1176+$W$1176+$Z$1176+$AC$1176+$AF$1176+$AI$1176</f>
        <v>23229595.6648026</v>
      </c>
      <c r="F1176" s="12" t="n">
        <f aca="false">Assumptions!$B$70/(Assumptions!$B$20+Assumptions!$B$17+$B$1176+$E$1176+$O$1175)</f>
        <v>26.8458634142104</v>
      </c>
      <c r="G1176" s="12" t="n">
        <f aca="false">$C$1176*(1-Assumptions!$B$71)</f>
        <v>38.7403972551282</v>
      </c>
      <c r="H1176" s="12" t="n">
        <f aca="false">MIN($F$1176,$G$1176)</f>
        <v>26.8458634142104</v>
      </c>
      <c r="I1176" s="12" t="str">
        <f aca="false">IF($F$1176&lt;=$G$1176,"cap","discount")</f>
        <v>cap</v>
      </c>
      <c r="J1176" s="12" t="n">
        <f aca="false">Assumptions!$B$69/$H$1176</f>
        <v>186248.433244778</v>
      </c>
      <c r="K1176" s="12" t="n">
        <f aca="false">Assumptions!$B$74/(Assumptions!$B$20+Assumptions!$B$17+$B$1176+$E$1176+$J$1176)</f>
        <v>42.823054468158</v>
      </c>
      <c r="L1176" s="12" t="n">
        <f aca="false">$C$1176*(1-Assumptions!$B$75)</f>
        <v>41.1616720835737</v>
      </c>
      <c r="M1176" s="12" t="n">
        <f aca="false">MIN($K$1176,$L$1176)</f>
        <v>41.1616720835737</v>
      </c>
      <c r="N1176" s="12" t="str">
        <f aca="false">IF($K$1176&lt;=$L$1176,"cap","discount")</f>
        <v>discount</v>
      </c>
      <c r="O1176" s="12" t="n">
        <f aca="false">Assumptions!$B$73/$M$1176</f>
        <v>72883.3365639003</v>
      </c>
      <c r="P1176" s="12" t="n">
        <f aca="false">MAX(Assumptions!$B$4,($A$6*(Assumptions!$B$20+$E$1176+Assumptions!$B$17+$J$1176+$O$1176+$D$1176)-Assumptions!$B$17)/(1-$A$6))</f>
        <v>552540.647589169</v>
      </c>
      <c r="Q1176" s="12" t="n">
        <f aca="false">Assumptions!$B$20+$E$1176+Assumptions!$B$17+$P$1176+$J$1176+$O$1176+$D$1176</f>
        <v>38055443.4429936</v>
      </c>
      <c r="R1176" s="12" t="n">
        <f aca="false">IF($C$1176&lt;Assumptions!$B$37,Assumptions!$B$37*(Assumptions!$B$21+Assumptions!$B$22/Assumptions!$B$37)/(Assumptions!$B$21+Assumptions!$B$22/$C$1176),Assumptions!$B$37)</f>
        <v>1</v>
      </c>
      <c r="S1176" s="12" t="n">
        <f aca="false">Assumptions!$B$38/$R$1176</f>
        <v>1</v>
      </c>
      <c r="T1176" s="12" t="n">
        <f aca="false">Assumptions!$B$39*$S$1176</f>
        <v>5000000</v>
      </c>
      <c r="U1176" s="12" t="n">
        <f aca="false">IF($C$1176&lt;Assumptions!$B$42,Assumptions!$B$42*(Assumptions!$B$21+Assumptions!$B$22/Assumptions!$B$42)/(Assumptions!$B$21+Assumptions!$B$22/$C$1176),Assumptions!$B$42)</f>
        <v>3</v>
      </c>
      <c r="V1176" s="12" t="n">
        <f aca="false">Assumptions!$B$43/$U$1176</f>
        <v>1</v>
      </c>
      <c r="W1176" s="12" t="n">
        <f aca="false">Assumptions!$B$44*$V$1176</f>
        <v>5000000</v>
      </c>
      <c r="X1176" s="12" t="n">
        <f aca="false">IF($C$1176&lt;Assumptions!$B$47,Assumptions!$B$47*(Assumptions!$B$21+Assumptions!$B$22/Assumptions!$B$47)/(Assumptions!$B$21+Assumptions!$B$22/$C$1176),Assumptions!$B$47)</f>
        <v>10</v>
      </c>
      <c r="Y1176" s="12" t="n">
        <f aca="false">Assumptions!$B$48/$X$1176</f>
        <v>1</v>
      </c>
      <c r="Z1176" s="12" t="n">
        <f aca="false">Assumptions!$B$49*$Y$1176</f>
        <v>3000000</v>
      </c>
      <c r="AA1176" s="12" t="n">
        <f aca="false">IF($C$1176&lt;Assumptions!$B$52,Assumptions!$B$52*(Assumptions!$B$21+Assumptions!$B$22/Assumptions!$B$52)/(Assumptions!$B$21+Assumptions!$B$22/$C$1176),Assumptions!$B$52)</f>
        <v>25</v>
      </c>
      <c r="AB1176" s="12" t="n">
        <f aca="false">Assumptions!$B$53/$AA$1176</f>
        <v>1</v>
      </c>
      <c r="AC1176" s="12" t="n">
        <f aca="false">Assumptions!$B$54*$AB$1176</f>
        <v>2400000</v>
      </c>
      <c r="AD1176" s="12" t="n">
        <f aca="false">IF($C$1176&lt;Assumptions!$B$57,Assumptions!$B$57*(Assumptions!$B$21+Assumptions!$B$22/Assumptions!$B$57)/(Assumptions!$B$21+Assumptions!$B$22/$C$1176),Assumptions!$B$57)</f>
        <v>57.957090019194</v>
      </c>
      <c r="AE1176" s="12" t="n">
        <f aca="false">Assumptions!$B$58/$AD$1176</f>
        <v>1.03524866379816</v>
      </c>
      <c r="AF1176" s="12" t="n">
        <f aca="false">Assumptions!$B$59*$AE$1176</f>
        <v>1725414.78474648</v>
      </c>
      <c r="AG1176" s="12" t="n">
        <f aca="false">IF($C$1176&lt;Assumptions!$B$62,Assumptions!$B$62*(Assumptions!$B$21+Assumptions!$B$22/Assumptions!$B$62)/(Assumptions!$B$21+Assumptions!$B$22/$C$1176),Assumptions!$B$62)</f>
        <v>49.14611939099</v>
      </c>
      <c r="AH1176" s="12" t="n">
        <f aca="false">Assumptions!$B$63/$AG$1176</f>
        <v>1.00024806859954</v>
      </c>
      <c r="AI1176" s="12" t="n">
        <f aca="false">Assumptions!$B$64*$AH$1176</f>
        <v>6104180.88005614</v>
      </c>
    </row>
    <row r="1177" customFormat="false" ht="15" hidden="true" customHeight="false" outlineLevel="0" collapsed="false">
      <c r="A1177" s="6" t="n">
        <f aca="false">ROW()-ROW($A$1156)+Assumptions!$B$4</f>
        <v>21</v>
      </c>
      <c r="B1177" s="12" t="n">
        <f aca="false">$P$1176</f>
        <v>552540.647589169</v>
      </c>
      <c r="C1177" s="12" t="n">
        <f aca="false">$D$4/(Assumptions!$B$16+$B$1177)</f>
        <v>48.4254965689102</v>
      </c>
      <c r="D1177" s="12" t="n">
        <f aca="false">Assumptions!$B$7/$C$1177</f>
        <v>619508.360793153</v>
      </c>
      <c r="E1177" s="12" t="n">
        <f aca="false">$T$1177+$W$1177+$Z$1177+$AC$1177+$AF$1177+$AI$1177</f>
        <v>23229595.6648026</v>
      </c>
      <c r="F1177" s="12" t="n">
        <f aca="false">Assumptions!$B$70/(Assumptions!$B$20+Assumptions!$B$17+$B$1177+$E$1177+$O$1176)</f>
        <v>26.8458634142104</v>
      </c>
      <c r="G1177" s="12" t="n">
        <f aca="false">$C$1177*(1-Assumptions!$B$71)</f>
        <v>38.7403972551282</v>
      </c>
      <c r="H1177" s="12" t="n">
        <f aca="false">MIN($F$1177,$G$1177)</f>
        <v>26.8458634142104</v>
      </c>
      <c r="I1177" s="12" t="str">
        <f aca="false">IF($F$1177&lt;=$G$1177,"cap","discount")</f>
        <v>cap</v>
      </c>
      <c r="J1177" s="12" t="n">
        <f aca="false">Assumptions!$B$69/$H$1177</f>
        <v>186248.433244778</v>
      </c>
      <c r="K1177" s="12" t="n">
        <f aca="false">Assumptions!$B$74/(Assumptions!$B$20+Assumptions!$B$17+$B$1177+$E$1177+$J$1177)</f>
        <v>42.823054468158</v>
      </c>
      <c r="L1177" s="12" t="n">
        <f aca="false">$C$1177*(1-Assumptions!$B$75)</f>
        <v>41.1616720835737</v>
      </c>
      <c r="M1177" s="12" t="n">
        <f aca="false">MIN($K$1177,$L$1177)</f>
        <v>41.1616720835737</v>
      </c>
      <c r="N1177" s="12" t="str">
        <f aca="false">IF($K$1177&lt;=$L$1177,"cap","discount")</f>
        <v>discount</v>
      </c>
      <c r="O1177" s="12" t="n">
        <f aca="false">Assumptions!$B$73/$M$1177</f>
        <v>72883.3365639003</v>
      </c>
      <c r="P1177" s="12" t="n">
        <f aca="false">MAX(Assumptions!$B$4,($A$6*(Assumptions!$B$20+$E$1177+Assumptions!$B$17+$J$1177+$O$1177+$D$1177)-Assumptions!$B$17)/(1-$A$6))</f>
        <v>552540.647589169</v>
      </c>
      <c r="Q1177" s="12" t="n">
        <f aca="false">Assumptions!$B$20+$E$1177+Assumptions!$B$17+$P$1177+$J$1177+$O$1177+$D$1177</f>
        <v>38055443.4429936</v>
      </c>
      <c r="R1177" s="12" t="n">
        <f aca="false">IF($C$1177&lt;Assumptions!$B$37,Assumptions!$B$37*(Assumptions!$B$21+Assumptions!$B$22/Assumptions!$B$37)/(Assumptions!$B$21+Assumptions!$B$22/$C$1177),Assumptions!$B$37)</f>
        <v>1</v>
      </c>
      <c r="S1177" s="12" t="n">
        <f aca="false">Assumptions!$B$38/$R$1177</f>
        <v>1</v>
      </c>
      <c r="T1177" s="12" t="n">
        <f aca="false">Assumptions!$B$39*$S$1177</f>
        <v>5000000</v>
      </c>
      <c r="U1177" s="12" t="n">
        <f aca="false">IF($C$1177&lt;Assumptions!$B$42,Assumptions!$B$42*(Assumptions!$B$21+Assumptions!$B$22/Assumptions!$B$42)/(Assumptions!$B$21+Assumptions!$B$22/$C$1177),Assumptions!$B$42)</f>
        <v>3</v>
      </c>
      <c r="V1177" s="12" t="n">
        <f aca="false">Assumptions!$B$43/$U$1177</f>
        <v>1</v>
      </c>
      <c r="W1177" s="12" t="n">
        <f aca="false">Assumptions!$B$44*$V$1177</f>
        <v>5000000</v>
      </c>
      <c r="X1177" s="12" t="n">
        <f aca="false">IF($C$1177&lt;Assumptions!$B$47,Assumptions!$B$47*(Assumptions!$B$21+Assumptions!$B$22/Assumptions!$B$47)/(Assumptions!$B$21+Assumptions!$B$22/$C$1177),Assumptions!$B$47)</f>
        <v>10</v>
      </c>
      <c r="Y1177" s="12" t="n">
        <f aca="false">Assumptions!$B$48/$X$1177</f>
        <v>1</v>
      </c>
      <c r="Z1177" s="12" t="n">
        <f aca="false">Assumptions!$B$49*$Y$1177</f>
        <v>3000000</v>
      </c>
      <c r="AA1177" s="12" t="n">
        <f aca="false">IF($C$1177&lt;Assumptions!$B$52,Assumptions!$B$52*(Assumptions!$B$21+Assumptions!$B$22/Assumptions!$B$52)/(Assumptions!$B$21+Assumptions!$B$22/$C$1177),Assumptions!$B$52)</f>
        <v>25</v>
      </c>
      <c r="AB1177" s="12" t="n">
        <f aca="false">Assumptions!$B$53/$AA$1177</f>
        <v>1</v>
      </c>
      <c r="AC1177" s="12" t="n">
        <f aca="false">Assumptions!$B$54*$AB$1177</f>
        <v>2400000</v>
      </c>
      <c r="AD1177" s="12" t="n">
        <f aca="false">IF($C$1177&lt;Assumptions!$B$57,Assumptions!$B$57*(Assumptions!$B$21+Assumptions!$B$22/Assumptions!$B$57)/(Assumptions!$B$21+Assumptions!$B$22/$C$1177),Assumptions!$B$57)</f>
        <v>57.957090019194</v>
      </c>
      <c r="AE1177" s="12" t="n">
        <f aca="false">Assumptions!$B$58/$AD$1177</f>
        <v>1.03524866379816</v>
      </c>
      <c r="AF1177" s="12" t="n">
        <f aca="false">Assumptions!$B$59*$AE$1177</f>
        <v>1725414.78474648</v>
      </c>
      <c r="AG1177" s="12" t="n">
        <f aca="false">IF($C$1177&lt;Assumptions!$B$62,Assumptions!$B$62*(Assumptions!$B$21+Assumptions!$B$22/Assumptions!$B$62)/(Assumptions!$B$21+Assumptions!$B$22/$C$1177),Assumptions!$B$62)</f>
        <v>49.14611939099</v>
      </c>
      <c r="AH1177" s="12" t="n">
        <f aca="false">Assumptions!$B$63/$AG$1177</f>
        <v>1.00024806859954</v>
      </c>
      <c r="AI1177" s="12" t="n">
        <f aca="false">Assumptions!$B$64*$AH$1177</f>
        <v>6104180.88005614</v>
      </c>
    </row>
    <row r="1178" customFormat="false" ht="15" hidden="true" customHeight="false" outlineLevel="0" collapsed="false">
      <c r="A1178" s="6" t="n">
        <f aca="false">ROW()-ROW($A$1156)+Assumptions!$B$4</f>
        <v>22</v>
      </c>
      <c r="B1178" s="12" t="n">
        <f aca="false">$P$1177</f>
        <v>552540.647589169</v>
      </c>
      <c r="C1178" s="12" t="n">
        <f aca="false">$D$4/(Assumptions!$B$16+$B$1178)</f>
        <v>48.4254965689102</v>
      </c>
      <c r="D1178" s="12" t="n">
        <f aca="false">Assumptions!$B$7/$C$1178</f>
        <v>619508.360793153</v>
      </c>
      <c r="E1178" s="12" t="n">
        <f aca="false">$T$1178+$W$1178+$Z$1178+$AC$1178+$AF$1178+$AI$1178</f>
        <v>23229595.6648026</v>
      </c>
      <c r="F1178" s="12" t="n">
        <f aca="false">Assumptions!$B$70/(Assumptions!$B$20+Assumptions!$B$17+$B$1178+$E$1178+$O$1177)</f>
        <v>26.8458634142104</v>
      </c>
      <c r="G1178" s="12" t="n">
        <f aca="false">$C$1178*(1-Assumptions!$B$71)</f>
        <v>38.7403972551282</v>
      </c>
      <c r="H1178" s="12" t="n">
        <f aca="false">MIN($F$1178,$G$1178)</f>
        <v>26.8458634142104</v>
      </c>
      <c r="I1178" s="12" t="str">
        <f aca="false">IF($F$1178&lt;=$G$1178,"cap","discount")</f>
        <v>cap</v>
      </c>
      <c r="J1178" s="12" t="n">
        <f aca="false">Assumptions!$B$69/$H$1178</f>
        <v>186248.433244778</v>
      </c>
      <c r="K1178" s="12" t="n">
        <f aca="false">Assumptions!$B$74/(Assumptions!$B$20+Assumptions!$B$17+$B$1178+$E$1178+$J$1178)</f>
        <v>42.823054468158</v>
      </c>
      <c r="L1178" s="12" t="n">
        <f aca="false">$C$1178*(1-Assumptions!$B$75)</f>
        <v>41.1616720835737</v>
      </c>
      <c r="M1178" s="12" t="n">
        <f aca="false">MIN($K$1178,$L$1178)</f>
        <v>41.1616720835737</v>
      </c>
      <c r="N1178" s="12" t="str">
        <f aca="false">IF($K$1178&lt;=$L$1178,"cap","discount")</f>
        <v>discount</v>
      </c>
      <c r="O1178" s="12" t="n">
        <f aca="false">Assumptions!$B$73/$M$1178</f>
        <v>72883.3365639003</v>
      </c>
      <c r="P1178" s="12" t="n">
        <f aca="false">MAX(Assumptions!$B$4,($A$6*(Assumptions!$B$20+$E$1178+Assumptions!$B$17+$J$1178+$O$1178+$D$1178)-Assumptions!$B$17)/(1-$A$6))</f>
        <v>552540.647589169</v>
      </c>
      <c r="Q1178" s="12" t="n">
        <f aca="false">Assumptions!$B$20+$E$1178+Assumptions!$B$17+$P$1178+$J$1178+$O$1178+$D$1178</f>
        <v>38055443.4429936</v>
      </c>
      <c r="R1178" s="12" t="n">
        <f aca="false">IF($C$1178&lt;Assumptions!$B$37,Assumptions!$B$37*(Assumptions!$B$21+Assumptions!$B$22/Assumptions!$B$37)/(Assumptions!$B$21+Assumptions!$B$22/$C$1178),Assumptions!$B$37)</f>
        <v>1</v>
      </c>
      <c r="S1178" s="12" t="n">
        <f aca="false">Assumptions!$B$38/$R$1178</f>
        <v>1</v>
      </c>
      <c r="T1178" s="12" t="n">
        <f aca="false">Assumptions!$B$39*$S$1178</f>
        <v>5000000</v>
      </c>
      <c r="U1178" s="12" t="n">
        <f aca="false">IF($C$1178&lt;Assumptions!$B$42,Assumptions!$B$42*(Assumptions!$B$21+Assumptions!$B$22/Assumptions!$B$42)/(Assumptions!$B$21+Assumptions!$B$22/$C$1178),Assumptions!$B$42)</f>
        <v>3</v>
      </c>
      <c r="V1178" s="12" t="n">
        <f aca="false">Assumptions!$B$43/$U$1178</f>
        <v>1</v>
      </c>
      <c r="W1178" s="12" t="n">
        <f aca="false">Assumptions!$B$44*$V$1178</f>
        <v>5000000</v>
      </c>
      <c r="X1178" s="12" t="n">
        <f aca="false">IF($C$1178&lt;Assumptions!$B$47,Assumptions!$B$47*(Assumptions!$B$21+Assumptions!$B$22/Assumptions!$B$47)/(Assumptions!$B$21+Assumptions!$B$22/$C$1178),Assumptions!$B$47)</f>
        <v>10</v>
      </c>
      <c r="Y1178" s="12" t="n">
        <f aca="false">Assumptions!$B$48/$X$1178</f>
        <v>1</v>
      </c>
      <c r="Z1178" s="12" t="n">
        <f aca="false">Assumptions!$B$49*$Y$1178</f>
        <v>3000000</v>
      </c>
      <c r="AA1178" s="12" t="n">
        <f aca="false">IF($C$1178&lt;Assumptions!$B$52,Assumptions!$B$52*(Assumptions!$B$21+Assumptions!$B$22/Assumptions!$B$52)/(Assumptions!$B$21+Assumptions!$B$22/$C$1178),Assumptions!$B$52)</f>
        <v>25</v>
      </c>
      <c r="AB1178" s="12" t="n">
        <f aca="false">Assumptions!$B$53/$AA$1178</f>
        <v>1</v>
      </c>
      <c r="AC1178" s="12" t="n">
        <f aca="false">Assumptions!$B$54*$AB$1178</f>
        <v>2400000</v>
      </c>
      <c r="AD1178" s="12" t="n">
        <f aca="false">IF($C$1178&lt;Assumptions!$B$57,Assumptions!$B$57*(Assumptions!$B$21+Assumptions!$B$22/Assumptions!$B$57)/(Assumptions!$B$21+Assumptions!$B$22/$C$1178),Assumptions!$B$57)</f>
        <v>57.957090019194</v>
      </c>
      <c r="AE1178" s="12" t="n">
        <f aca="false">Assumptions!$B$58/$AD$1178</f>
        <v>1.03524866379816</v>
      </c>
      <c r="AF1178" s="12" t="n">
        <f aca="false">Assumptions!$B$59*$AE$1178</f>
        <v>1725414.78474648</v>
      </c>
      <c r="AG1178" s="12" t="n">
        <f aca="false">IF($C$1178&lt;Assumptions!$B$62,Assumptions!$B$62*(Assumptions!$B$21+Assumptions!$B$22/Assumptions!$B$62)/(Assumptions!$B$21+Assumptions!$B$22/$C$1178),Assumptions!$B$62)</f>
        <v>49.14611939099</v>
      </c>
      <c r="AH1178" s="12" t="n">
        <f aca="false">Assumptions!$B$63/$AG$1178</f>
        <v>1.00024806859954</v>
      </c>
      <c r="AI1178" s="12" t="n">
        <f aca="false">Assumptions!$B$64*$AH$1178</f>
        <v>6104180.88005614</v>
      </c>
    </row>
    <row r="1179" customFormat="false" ht="15" hidden="true" customHeight="false" outlineLevel="0" collapsed="false">
      <c r="A1179" s="6" t="n">
        <f aca="false">ROW()-ROW($A$1156)+Assumptions!$B$4</f>
        <v>23</v>
      </c>
      <c r="B1179" s="12" t="n">
        <f aca="false">$P$1178</f>
        <v>552540.647589169</v>
      </c>
      <c r="C1179" s="12" t="n">
        <f aca="false">$D$4/(Assumptions!$B$16+$B$1179)</f>
        <v>48.4254965689102</v>
      </c>
      <c r="D1179" s="12" t="n">
        <f aca="false">Assumptions!$B$7/$C$1179</f>
        <v>619508.360793153</v>
      </c>
      <c r="E1179" s="12" t="n">
        <f aca="false">$T$1179+$W$1179+$Z$1179+$AC$1179+$AF$1179+$AI$1179</f>
        <v>23229595.6648026</v>
      </c>
      <c r="F1179" s="12" t="n">
        <f aca="false">Assumptions!$B$70/(Assumptions!$B$20+Assumptions!$B$17+$B$1179+$E$1179+$O$1178)</f>
        <v>26.8458634142104</v>
      </c>
      <c r="G1179" s="12" t="n">
        <f aca="false">$C$1179*(1-Assumptions!$B$71)</f>
        <v>38.7403972551282</v>
      </c>
      <c r="H1179" s="12" t="n">
        <f aca="false">MIN($F$1179,$G$1179)</f>
        <v>26.8458634142104</v>
      </c>
      <c r="I1179" s="12" t="str">
        <f aca="false">IF($F$1179&lt;=$G$1179,"cap","discount")</f>
        <v>cap</v>
      </c>
      <c r="J1179" s="12" t="n">
        <f aca="false">Assumptions!$B$69/$H$1179</f>
        <v>186248.433244778</v>
      </c>
      <c r="K1179" s="12" t="n">
        <f aca="false">Assumptions!$B$74/(Assumptions!$B$20+Assumptions!$B$17+$B$1179+$E$1179+$J$1179)</f>
        <v>42.823054468158</v>
      </c>
      <c r="L1179" s="12" t="n">
        <f aca="false">$C$1179*(1-Assumptions!$B$75)</f>
        <v>41.1616720835737</v>
      </c>
      <c r="M1179" s="12" t="n">
        <f aca="false">MIN($K$1179,$L$1179)</f>
        <v>41.1616720835737</v>
      </c>
      <c r="N1179" s="12" t="str">
        <f aca="false">IF($K$1179&lt;=$L$1179,"cap","discount")</f>
        <v>discount</v>
      </c>
      <c r="O1179" s="12" t="n">
        <f aca="false">Assumptions!$B$73/$M$1179</f>
        <v>72883.3365639003</v>
      </c>
      <c r="P1179" s="12" t="n">
        <f aca="false">MAX(Assumptions!$B$4,($A$6*(Assumptions!$B$20+$E$1179+Assumptions!$B$17+$J$1179+$O$1179+$D$1179)-Assumptions!$B$17)/(1-$A$6))</f>
        <v>552540.647589169</v>
      </c>
      <c r="Q1179" s="12" t="n">
        <f aca="false">Assumptions!$B$20+$E$1179+Assumptions!$B$17+$P$1179+$J$1179+$O$1179+$D$1179</f>
        <v>38055443.4429936</v>
      </c>
      <c r="R1179" s="12" t="n">
        <f aca="false">IF($C$1179&lt;Assumptions!$B$37,Assumptions!$B$37*(Assumptions!$B$21+Assumptions!$B$22/Assumptions!$B$37)/(Assumptions!$B$21+Assumptions!$B$22/$C$1179),Assumptions!$B$37)</f>
        <v>1</v>
      </c>
      <c r="S1179" s="12" t="n">
        <f aca="false">Assumptions!$B$38/$R$1179</f>
        <v>1</v>
      </c>
      <c r="T1179" s="12" t="n">
        <f aca="false">Assumptions!$B$39*$S$1179</f>
        <v>5000000</v>
      </c>
      <c r="U1179" s="12" t="n">
        <f aca="false">IF($C$1179&lt;Assumptions!$B$42,Assumptions!$B$42*(Assumptions!$B$21+Assumptions!$B$22/Assumptions!$B$42)/(Assumptions!$B$21+Assumptions!$B$22/$C$1179),Assumptions!$B$42)</f>
        <v>3</v>
      </c>
      <c r="V1179" s="12" t="n">
        <f aca="false">Assumptions!$B$43/$U$1179</f>
        <v>1</v>
      </c>
      <c r="W1179" s="12" t="n">
        <f aca="false">Assumptions!$B$44*$V$1179</f>
        <v>5000000</v>
      </c>
      <c r="X1179" s="12" t="n">
        <f aca="false">IF($C$1179&lt;Assumptions!$B$47,Assumptions!$B$47*(Assumptions!$B$21+Assumptions!$B$22/Assumptions!$B$47)/(Assumptions!$B$21+Assumptions!$B$22/$C$1179),Assumptions!$B$47)</f>
        <v>10</v>
      </c>
      <c r="Y1179" s="12" t="n">
        <f aca="false">Assumptions!$B$48/$X$1179</f>
        <v>1</v>
      </c>
      <c r="Z1179" s="12" t="n">
        <f aca="false">Assumptions!$B$49*$Y$1179</f>
        <v>3000000</v>
      </c>
      <c r="AA1179" s="12" t="n">
        <f aca="false">IF($C$1179&lt;Assumptions!$B$52,Assumptions!$B$52*(Assumptions!$B$21+Assumptions!$B$22/Assumptions!$B$52)/(Assumptions!$B$21+Assumptions!$B$22/$C$1179),Assumptions!$B$52)</f>
        <v>25</v>
      </c>
      <c r="AB1179" s="12" t="n">
        <f aca="false">Assumptions!$B$53/$AA$1179</f>
        <v>1</v>
      </c>
      <c r="AC1179" s="12" t="n">
        <f aca="false">Assumptions!$B$54*$AB$1179</f>
        <v>2400000</v>
      </c>
      <c r="AD1179" s="12" t="n">
        <f aca="false">IF($C$1179&lt;Assumptions!$B$57,Assumptions!$B$57*(Assumptions!$B$21+Assumptions!$B$22/Assumptions!$B$57)/(Assumptions!$B$21+Assumptions!$B$22/$C$1179),Assumptions!$B$57)</f>
        <v>57.957090019194</v>
      </c>
      <c r="AE1179" s="12" t="n">
        <f aca="false">Assumptions!$B$58/$AD$1179</f>
        <v>1.03524866379816</v>
      </c>
      <c r="AF1179" s="12" t="n">
        <f aca="false">Assumptions!$B$59*$AE$1179</f>
        <v>1725414.78474648</v>
      </c>
      <c r="AG1179" s="12" t="n">
        <f aca="false">IF($C$1179&lt;Assumptions!$B$62,Assumptions!$B$62*(Assumptions!$B$21+Assumptions!$B$22/Assumptions!$B$62)/(Assumptions!$B$21+Assumptions!$B$22/$C$1179),Assumptions!$B$62)</f>
        <v>49.14611939099</v>
      </c>
      <c r="AH1179" s="12" t="n">
        <f aca="false">Assumptions!$B$63/$AG$1179</f>
        <v>1.00024806859954</v>
      </c>
      <c r="AI1179" s="12" t="n">
        <f aca="false">Assumptions!$B$64*$AH$1179</f>
        <v>6104180.88005614</v>
      </c>
    </row>
    <row r="1180" customFormat="false" ht="15" hidden="true" customHeight="false" outlineLevel="0" collapsed="false">
      <c r="A1180" s="6" t="n">
        <f aca="false">ROW()-ROW($A$1156)+Assumptions!$B$4</f>
        <v>24</v>
      </c>
      <c r="B1180" s="12" t="n">
        <f aca="false">$P$1179</f>
        <v>552540.647589169</v>
      </c>
      <c r="C1180" s="12" t="n">
        <f aca="false">$D$4/(Assumptions!$B$16+$B$1180)</f>
        <v>48.4254965689102</v>
      </c>
      <c r="D1180" s="12" t="n">
        <f aca="false">Assumptions!$B$7/$C$1180</f>
        <v>619508.360793153</v>
      </c>
      <c r="E1180" s="12" t="n">
        <f aca="false">$T$1180+$W$1180+$Z$1180+$AC$1180+$AF$1180+$AI$1180</f>
        <v>23229595.6648026</v>
      </c>
      <c r="F1180" s="12" t="n">
        <f aca="false">Assumptions!$B$70/(Assumptions!$B$20+Assumptions!$B$17+$B$1180+$E$1180+$O$1179)</f>
        <v>26.8458634142104</v>
      </c>
      <c r="G1180" s="12" t="n">
        <f aca="false">$C$1180*(1-Assumptions!$B$71)</f>
        <v>38.7403972551282</v>
      </c>
      <c r="H1180" s="12" t="n">
        <f aca="false">MIN($F$1180,$G$1180)</f>
        <v>26.8458634142104</v>
      </c>
      <c r="I1180" s="12" t="str">
        <f aca="false">IF($F$1180&lt;=$G$1180,"cap","discount")</f>
        <v>cap</v>
      </c>
      <c r="J1180" s="12" t="n">
        <f aca="false">Assumptions!$B$69/$H$1180</f>
        <v>186248.433244778</v>
      </c>
      <c r="K1180" s="12" t="n">
        <f aca="false">Assumptions!$B$74/(Assumptions!$B$20+Assumptions!$B$17+$B$1180+$E$1180+$J$1180)</f>
        <v>42.823054468158</v>
      </c>
      <c r="L1180" s="12" t="n">
        <f aca="false">$C$1180*(1-Assumptions!$B$75)</f>
        <v>41.1616720835737</v>
      </c>
      <c r="M1180" s="12" t="n">
        <f aca="false">MIN($K$1180,$L$1180)</f>
        <v>41.1616720835737</v>
      </c>
      <c r="N1180" s="12" t="str">
        <f aca="false">IF($K$1180&lt;=$L$1180,"cap","discount")</f>
        <v>discount</v>
      </c>
      <c r="O1180" s="12" t="n">
        <f aca="false">Assumptions!$B$73/$M$1180</f>
        <v>72883.3365639003</v>
      </c>
      <c r="P1180" s="12" t="n">
        <f aca="false">MAX(Assumptions!$B$4,($A$6*(Assumptions!$B$20+$E$1180+Assumptions!$B$17+$J$1180+$O$1180+$D$1180)-Assumptions!$B$17)/(1-$A$6))</f>
        <v>552540.647589169</v>
      </c>
      <c r="Q1180" s="12" t="n">
        <f aca="false">Assumptions!$B$20+$E$1180+Assumptions!$B$17+$P$1180+$J$1180+$O$1180+$D$1180</f>
        <v>38055443.4429936</v>
      </c>
      <c r="R1180" s="12" t="n">
        <f aca="false">IF($C$1180&lt;Assumptions!$B$37,Assumptions!$B$37*(Assumptions!$B$21+Assumptions!$B$22/Assumptions!$B$37)/(Assumptions!$B$21+Assumptions!$B$22/$C$1180),Assumptions!$B$37)</f>
        <v>1</v>
      </c>
      <c r="S1180" s="12" t="n">
        <f aca="false">Assumptions!$B$38/$R$1180</f>
        <v>1</v>
      </c>
      <c r="T1180" s="12" t="n">
        <f aca="false">Assumptions!$B$39*$S$1180</f>
        <v>5000000</v>
      </c>
      <c r="U1180" s="12" t="n">
        <f aca="false">IF($C$1180&lt;Assumptions!$B$42,Assumptions!$B$42*(Assumptions!$B$21+Assumptions!$B$22/Assumptions!$B$42)/(Assumptions!$B$21+Assumptions!$B$22/$C$1180),Assumptions!$B$42)</f>
        <v>3</v>
      </c>
      <c r="V1180" s="12" t="n">
        <f aca="false">Assumptions!$B$43/$U$1180</f>
        <v>1</v>
      </c>
      <c r="W1180" s="12" t="n">
        <f aca="false">Assumptions!$B$44*$V$1180</f>
        <v>5000000</v>
      </c>
      <c r="X1180" s="12" t="n">
        <f aca="false">IF($C$1180&lt;Assumptions!$B$47,Assumptions!$B$47*(Assumptions!$B$21+Assumptions!$B$22/Assumptions!$B$47)/(Assumptions!$B$21+Assumptions!$B$22/$C$1180),Assumptions!$B$47)</f>
        <v>10</v>
      </c>
      <c r="Y1180" s="12" t="n">
        <f aca="false">Assumptions!$B$48/$X$1180</f>
        <v>1</v>
      </c>
      <c r="Z1180" s="12" t="n">
        <f aca="false">Assumptions!$B$49*$Y$1180</f>
        <v>3000000</v>
      </c>
      <c r="AA1180" s="12" t="n">
        <f aca="false">IF($C$1180&lt;Assumptions!$B$52,Assumptions!$B$52*(Assumptions!$B$21+Assumptions!$B$22/Assumptions!$B$52)/(Assumptions!$B$21+Assumptions!$B$22/$C$1180),Assumptions!$B$52)</f>
        <v>25</v>
      </c>
      <c r="AB1180" s="12" t="n">
        <f aca="false">Assumptions!$B$53/$AA$1180</f>
        <v>1</v>
      </c>
      <c r="AC1180" s="12" t="n">
        <f aca="false">Assumptions!$B$54*$AB$1180</f>
        <v>2400000</v>
      </c>
      <c r="AD1180" s="12" t="n">
        <f aca="false">IF($C$1180&lt;Assumptions!$B$57,Assumptions!$B$57*(Assumptions!$B$21+Assumptions!$B$22/Assumptions!$B$57)/(Assumptions!$B$21+Assumptions!$B$22/$C$1180),Assumptions!$B$57)</f>
        <v>57.957090019194</v>
      </c>
      <c r="AE1180" s="12" t="n">
        <f aca="false">Assumptions!$B$58/$AD$1180</f>
        <v>1.03524866379816</v>
      </c>
      <c r="AF1180" s="12" t="n">
        <f aca="false">Assumptions!$B$59*$AE$1180</f>
        <v>1725414.78474648</v>
      </c>
      <c r="AG1180" s="12" t="n">
        <f aca="false">IF($C$1180&lt;Assumptions!$B$62,Assumptions!$B$62*(Assumptions!$B$21+Assumptions!$B$22/Assumptions!$B$62)/(Assumptions!$B$21+Assumptions!$B$22/$C$1180),Assumptions!$B$62)</f>
        <v>49.14611939099</v>
      </c>
      <c r="AH1180" s="12" t="n">
        <f aca="false">Assumptions!$B$63/$AG$1180</f>
        <v>1.00024806859954</v>
      </c>
      <c r="AI1180" s="12" t="n">
        <f aca="false">Assumptions!$B$64*$AH$1180</f>
        <v>6104180.88005614</v>
      </c>
    </row>
    <row r="1181" customFormat="false" ht="15" hidden="true" customHeight="false" outlineLevel="0" collapsed="false">
      <c r="A1181" s="6" t="n">
        <f aca="false">ROW()-ROW($A$1156)+Assumptions!$B$4</f>
        <v>25</v>
      </c>
      <c r="B1181" s="12" t="n">
        <f aca="false">$P$1180</f>
        <v>552540.647589169</v>
      </c>
      <c r="C1181" s="12" t="n">
        <f aca="false">$D$4/(Assumptions!$B$16+$B$1181)</f>
        <v>48.4254965689102</v>
      </c>
      <c r="D1181" s="12" t="n">
        <f aca="false">Assumptions!$B$7/$C$1181</f>
        <v>619508.360793153</v>
      </c>
      <c r="E1181" s="12" t="n">
        <f aca="false">$T$1181+$W$1181+$Z$1181+$AC$1181+$AF$1181+$AI$1181</f>
        <v>23229595.6648026</v>
      </c>
      <c r="F1181" s="12" t="n">
        <f aca="false">Assumptions!$B$70/(Assumptions!$B$20+Assumptions!$B$17+$B$1181+$E$1181+$O$1180)</f>
        <v>26.8458634142104</v>
      </c>
      <c r="G1181" s="12" t="n">
        <f aca="false">$C$1181*(1-Assumptions!$B$71)</f>
        <v>38.7403972551282</v>
      </c>
      <c r="H1181" s="12" t="n">
        <f aca="false">MIN($F$1181,$G$1181)</f>
        <v>26.8458634142104</v>
      </c>
      <c r="I1181" s="12" t="str">
        <f aca="false">IF($F$1181&lt;=$G$1181,"cap","discount")</f>
        <v>cap</v>
      </c>
      <c r="J1181" s="12" t="n">
        <f aca="false">Assumptions!$B$69/$H$1181</f>
        <v>186248.433244778</v>
      </c>
      <c r="K1181" s="12" t="n">
        <f aca="false">Assumptions!$B$74/(Assumptions!$B$20+Assumptions!$B$17+$B$1181+$E$1181+$J$1181)</f>
        <v>42.823054468158</v>
      </c>
      <c r="L1181" s="12" t="n">
        <f aca="false">$C$1181*(1-Assumptions!$B$75)</f>
        <v>41.1616720835737</v>
      </c>
      <c r="M1181" s="12" t="n">
        <f aca="false">MIN($K$1181,$L$1181)</f>
        <v>41.1616720835737</v>
      </c>
      <c r="N1181" s="12" t="str">
        <f aca="false">IF($K$1181&lt;=$L$1181,"cap","discount")</f>
        <v>discount</v>
      </c>
      <c r="O1181" s="12" t="n">
        <f aca="false">Assumptions!$B$73/$M$1181</f>
        <v>72883.3365639003</v>
      </c>
      <c r="P1181" s="12" t="n">
        <f aca="false">MAX(Assumptions!$B$4,($A$6*(Assumptions!$B$20+$E$1181+Assumptions!$B$17+$J$1181+$O$1181+$D$1181)-Assumptions!$B$17)/(1-$A$6))</f>
        <v>552540.647589169</v>
      </c>
      <c r="Q1181" s="12" t="n">
        <f aca="false">Assumptions!$B$20+$E$1181+Assumptions!$B$17+$P$1181+$J$1181+$O$1181+$D$1181</f>
        <v>38055443.4429936</v>
      </c>
      <c r="R1181" s="12" t="n">
        <f aca="false">IF($C$1181&lt;Assumptions!$B$37,Assumptions!$B$37*(Assumptions!$B$21+Assumptions!$B$22/Assumptions!$B$37)/(Assumptions!$B$21+Assumptions!$B$22/$C$1181),Assumptions!$B$37)</f>
        <v>1</v>
      </c>
      <c r="S1181" s="12" t="n">
        <f aca="false">Assumptions!$B$38/$R$1181</f>
        <v>1</v>
      </c>
      <c r="T1181" s="12" t="n">
        <f aca="false">Assumptions!$B$39*$S$1181</f>
        <v>5000000</v>
      </c>
      <c r="U1181" s="12" t="n">
        <f aca="false">IF($C$1181&lt;Assumptions!$B$42,Assumptions!$B$42*(Assumptions!$B$21+Assumptions!$B$22/Assumptions!$B$42)/(Assumptions!$B$21+Assumptions!$B$22/$C$1181),Assumptions!$B$42)</f>
        <v>3</v>
      </c>
      <c r="V1181" s="12" t="n">
        <f aca="false">Assumptions!$B$43/$U$1181</f>
        <v>1</v>
      </c>
      <c r="W1181" s="12" t="n">
        <f aca="false">Assumptions!$B$44*$V$1181</f>
        <v>5000000</v>
      </c>
      <c r="X1181" s="12" t="n">
        <f aca="false">IF($C$1181&lt;Assumptions!$B$47,Assumptions!$B$47*(Assumptions!$B$21+Assumptions!$B$22/Assumptions!$B$47)/(Assumptions!$B$21+Assumptions!$B$22/$C$1181),Assumptions!$B$47)</f>
        <v>10</v>
      </c>
      <c r="Y1181" s="12" t="n">
        <f aca="false">Assumptions!$B$48/$X$1181</f>
        <v>1</v>
      </c>
      <c r="Z1181" s="12" t="n">
        <f aca="false">Assumptions!$B$49*$Y$1181</f>
        <v>3000000</v>
      </c>
      <c r="AA1181" s="12" t="n">
        <f aca="false">IF($C$1181&lt;Assumptions!$B$52,Assumptions!$B$52*(Assumptions!$B$21+Assumptions!$B$22/Assumptions!$B$52)/(Assumptions!$B$21+Assumptions!$B$22/$C$1181),Assumptions!$B$52)</f>
        <v>25</v>
      </c>
      <c r="AB1181" s="12" t="n">
        <f aca="false">Assumptions!$B$53/$AA$1181</f>
        <v>1</v>
      </c>
      <c r="AC1181" s="12" t="n">
        <f aca="false">Assumptions!$B$54*$AB$1181</f>
        <v>2400000</v>
      </c>
      <c r="AD1181" s="12" t="n">
        <f aca="false">IF($C$1181&lt;Assumptions!$B$57,Assumptions!$B$57*(Assumptions!$B$21+Assumptions!$B$22/Assumptions!$B$57)/(Assumptions!$B$21+Assumptions!$B$22/$C$1181),Assumptions!$B$57)</f>
        <v>57.957090019194</v>
      </c>
      <c r="AE1181" s="12" t="n">
        <f aca="false">Assumptions!$B$58/$AD$1181</f>
        <v>1.03524866379816</v>
      </c>
      <c r="AF1181" s="12" t="n">
        <f aca="false">Assumptions!$B$59*$AE$1181</f>
        <v>1725414.78474648</v>
      </c>
      <c r="AG1181" s="12" t="n">
        <f aca="false">IF($C$1181&lt;Assumptions!$B$62,Assumptions!$B$62*(Assumptions!$B$21+Assumptions!$B$22/Assumptions!$B$62)/(Assumptions!$B$21+Assumptions!$B$22/$C$1181),Assumptions!$B$62)</f>
        <v>49.14611939099</v>
      </c>
      <c r="AH1181" s="12" t="n">
        <f aca="false">Assumptions!$B$63/$AG$1181</f>
        <v>1.00024806859954</v>
      </c>
      <c r="AI1181" s="12" t="n">
        <f aca="false">Assumptions!$B$64*$AH$1181</f>
        <v>6104180.88005614</v>
      </c>
    </row>
    <row r="1182" customFormat="false" ht="15" hidden="true" customHeight="false" outlineLevel="0" collapsed="false">
      <c r="A1182" s="6" t="n">
        <f aca="false">ROW()-ROW($A$1156)+Assumptions!$B$4</f>
        <v>26</v>
      </c>
      <c r="B1182" s="12" t="n">
        <f aca="false">$P$1181</f>
        <v>552540.647589169</v>
      </c>
      <c r="C1182" s="12" t="n">
        <f aca="false">$D$4/(Assumptions!$B$16+$B$1182)</f>
        <v>48.4254965689102</v>
      </c>
      <c r="D1182" s="12" t="n">
        <f aca="false">Assumptions!$B$7/$C$1182</f>
        <v>619508.360793153</v>
      </c>
      <c r="E1182" s="12" t="n">
        <f aca="false">$T$1182+$W$1182+$Z$1182+$AC$1182+$AF$1182+$AI$1182</f>
        <v>23229595.6648026</v>
      </c>
      <c r="F1182" s="12" t="n">
        <f aca="false">Assumptions!$B$70/(Assumptions!$B$20+Assumptions!$B$17+$B$1182+$E$1182+$O$1181)</f>
        <v>26.8458634142104</v>
      </c>
      <c r="G1182" s="12" t="n">
        <f aca="false">$C$1182*(1-Assumptions!$B$71)</f>
        <v>38.7403972551282</v>
      </c>
      <c r="H1182" s="12" t="n">
        <f aca="false">MIN($F$1182,$G$1182)</f>
        <v>26.8458634142104</v>
      </c>
      <c r="I1182" s="12" t="str">
        <f aca="false">IF($F$1182&lt;=$G$1182,"cap","discount")</f>
        <v>cap</v>
      </c>
      <c r="J1182" s="12" t="n">
        <f aca="false">Assumptions!$B$69/$H$1182</f>
        <v>186248.433244778</v>
      </c>
      <c r="K1182" s="12" t="n">
        <f aca="false">Assumptions!$B$74/(Assumptions!$B$20+Assumptions!$B$17+$B$1182+$E$1182+$J$1182)</f>
        <v>42.823054468158</v>
      </c>
      <c r="L1182" s="12" t="n">
        <f aca="false">$C$1182*(1-Assumptions!$B$75)</f>
        <v>41.1616720835737</v>
      </c>
      <c r="M1182" s="12" t="n">
        <f aca="false">MIN($K$1182,$L$1182)</f>
        <v>41.1616720835737</v>
      </c>
      <c r="N1182" s="12" t="str">
        <f aca="false">IF($K$1182&lt;=$L$1182,"cap","discount")</f>
        <v>discount</v>
      </c>
      <c r="O1182" s="12" t="n">
        <f aca="false">Assumptions!$B$73/$M$1182</f>
        <v>72883.3365639003</v>
      </c>
      <c r="P1182" s="12" t="n">
        <f aca="false">MAX(Assumptions!$B$4,($A$6*(Assumptions!$B$20+$E$1182+Assumptions!$B$17+$J$1182+$O$1182+$D$1182)-Assumptions!$B$17)/(1-$A$6))</f>
        <v>552540.647589169</v>
      </c>
      <c r="Q1182" s="12" t="n">
        <f aca="false">Assumptions!$B$20+$E$1182+Assumptions!$B$17+$P$1182+$J$1182+$O$1182+$D$1182</f>
        <v>38055443.4429936</v>
      </c>
      <c r="R1182" s="12" t="n">
        <f aca="false">IF($C$1182&lt;Assumptions!$B$37,Assumptions!$B$37*(Assumptions!$B$21+Assumptions!$B$22/Assumptions!$B$37)/(Assumptions!$B$21+Assumptions!$B$22/$C$1182),Assumptions!$B$37)</f>
        <v>1</v>
      </c>
      <c r="S1182" s="12" t="n">
        <f aca="false">Assumptions!$B$38/$R$1182</f>
        <v>1</v>
      </c>
      <c r="T1182" s="12" t="n">
        <f aca="false">Assumptions!$B$39*$S$1182</f>
        <v>5000000</v>
      </c>
      <c r="U1182" s="12" t="n">
        <f aca="false">IF($C$1182&lt;Assumptions!$B$42,Assumptions!$B$42*(Assumptions!$B$21+Assumptions!$B$22/Assumptions!$B$42)/(Assumptions!$B$21+Assumptions!$B$22/$C$1182),Assumptions!$B$42)</f>
        <v>3</v>
      </c>
      <c r="V1182" s="12" t="n">
        <f aca="false">Assumptions!$B$43/$U$1182</f>
        <v>1</v>
      </c>
      <c r="W1182" s="12" t="n">
        <f aca="false">Assumptions!$B$44*$V$1182</f>
        <v>5000000</v>
      </c>
      <c r="X1182" s="12" t="n">
        <f aca="false">IF($C$1182&lt;Assumptions!$B$47,Assumptions!$B$47*(Assumptions!$B$21+Assumptions!$B$22/Assumptions!$B$47)/(Assumptions!$B$21+Assumptions!$B$22/$C$1182),Assumptions!$B$47)</f>
        <v>10</v>
      </c>
      <c r="Y1182" s="12" t="n">
        <f aca="false">Assumptions!$B$48/$X$1182</f>
        <v>1</v>
      </c>
      <c r="Z1182" s="12" t="n">
        <f aca="false">Assumptions!$B$49*$Y$1182</f>
        <v>3000000</v>
      </c>
      <c r="AA1182" s="12" t="n">
        <f aca="false">IF($C$1182&lt;Assumptions!$B$52,Assumptions!$B$52*(Assumptions!$B$21+Assumptions!$B$22/Assumptions!$B$52)/(Assumptions!$B$21+Assumptions!$B$22/$C$1182),Assumptions!$B$52)</f>
        <v>25</v>
      </c>
      <c r="AB1182" s="12" t="n">
        <f aca="false">Assumptions!$B$53/$AA$1182</f>
        <v>1</v>
      </c>
      <c r="AC1182" s="12" t="n">
        <f aca="false">Assumptions!$B$54*$AB$1182</f>
        <v>2400000</v>
      </c>
      <c r="AD1182" s="12" t="n">
        <f aca="false">IF($C$1182&lt;Assumptions!$B$57,Assumptions!$B$57*(Assumptions!$B$21+Assumptions!$B$22/Assumptions!$B$57)/(Assumptions!$B$21+Assumptions!$B$22/$C$1182),Assumptions!$B$57)</f>
        <v>57.957090019194</v>
      </c>
      <c r="AE1182" s="12" t="n">
        <f aca="false">Assumptions!$B$58/$AD$1182</f>
        <v>1.03524866379816</v>
      </c>
      <c r="AF1182" s="12" t="n">
        <f aca="false">Assumptions!$B$59*$AE$1182</f>
        <v>1725414.78474648</v>
      </c>
      <c r="AG1182" s="12" t="n">
        <f aca="false">IF($C$1182&lt;Assumptions!$B$62,Assumptions!$B$62*(Assumptions!$B$21+Assumptions!$B$22/Assumptions!$B$62)/(Assumptions!$B$21+Assumptions!$B$22/$C$1182),Assumptions!$B$62)</f>
        <v>49.14611939099</v>
      </c>
      <c r="AH1182" s="12" t="n">
        <f aca="false">Assumptions!$B$63/$AG$1182</f>
        <v>1.00024806859954</v>
      </c>
      <c r="AI1182" s="12" t="n">
        <f aca="false">Assumptions!$B$64*$AH$1182</f>
        <v>6104180.88005614</v>
      </c>
    </row>
    <row r="1183" customFormat="false" ht="15" hidden="true" customHeight="false" outlineLevel="0" collapsed="false">
      <c r="A1183" s="6" t="n">
        <f aca="false">ROW()-ROW($A$1156)+Assumptions!$B$4</f>
        <v>27</v>
      </c>
      <c r="B1183" s="12" t="n">
        <f aca="false">$P$1182</f>
        <v>552540.647589169</v>
      </c>
      <c r="C1183" s="12" t="n">
        <f aca="false">$D$4/(Assumptions!$B$16+$B$1183)</f>
        <v>48.4254965689102</v>
      </c>
      <c r="D1183" s="12" t="n">
        <f aca="false">Assumptions!$B$7/$C$1183</f>
        <v>619508.360793153</v>
      </c>
      <c r="E1183" s="12" t="n">
        <f aca="false">$T$1183+$W$1183+$Z$1183+$AC$1183+$AF$1183+$AI$1183</f>
        <v>23229595.6648026</v>
      </c>
      <c r="F1183" s="12" t="n">
        <f aca="false">Assumptions!$B$70/(Assumptions!$B$20+Assumptions!$B$17+$B$1183+$E$1183+$O$1182)</f>
        <v>26.8458634142104</v>
      </c>
      <c r="G1183" s="12" t="n">
        <f aca="false">$C$1183*(1-Assumptions!$B$71)</f>
        <v>38.7403972551282</v>
      </c>
      <c r="H1183" s="12" t="n">
        <f aca="false">MIN($F$1183,$G$1183)</f>
        <v>26.8458634142104</v>
      </c>
      <c r="I1183" s="12" t="str">
        <f aca="false">IF($F$1183&lt;=$G$1183,"cap","discount")</f>
        <v>cap</v>
      </c>
      <c r="J1183" s="12" t="n">
        <f aca="false">Assumptions!$B$69/$H$1183</f>
        <v>186248.433244778</v>
      </c>
      <c r="K1183" s="12" t="n">
        <f aca="false">Assumptions!$B$74/(Assumptions!$B$20+Assumptions!$B$17+$B$1183+$E$1183+$J$1183)</f>
        <v>42.823054468158</v>
      </c>
      <c r="L1183" s="12" t="n">
        <f aca="false">$C$1183*(1-Assumptions!$B$75)</f>
        <v>41.1616720835737</v>
      </c>
      <c r="M1183" s="12" t="n">
        <f aca="false">MIN($K$1183,$L$1183)</f>
        <v>41.1616720835737</v>
      </c>
      <c r="N1183" s="12" t="str">
        <f aca="false">IF($K$1183&lt;=$L$1183,"cap","discount")</f>
        <v>discount</v>
      </c>
      <c r="O1183" s="12" t="n">
        <f aca="false">Assumptions!$B$73/$M$1183</f>
        <v>72883.3365639003</v>
      </c>
      <c r="P1183" s="12" t="n">
        <f aca="false">MAX(Assumptions!$B$4,($A$6*(Assumptions!$B$20+$E$1183+Assumptions!$B$17+$J$1183+$O$1183+$D$1183)-Assumptions!$B$17)/(1-$A$6))</f>
        <v>552540.647589169</v>
      </c>
      <c r="Q1183" s="12" t="n">
        <f aca="false">Assumptions!$B$20+$E$1183+Assumptions!$B$17+$P$1183+$J$1183+$O$1183+$D$1183</f>
        <v>38055443.4429936</v>
      </c>
      <c r="R1183" s="12" t="n">
        <f aca="false">IF($C$1183&lt;Assumptions!$B$37,Assumptions!$B$37*(Assumptions!$B$21+Assumptions!$B$22/Assumptions!$B$37)/(Assumptions!$B$21+Assumptions!$B$22/$C$1183),Assumptions!$B$37)</f>
        <v>1</v>
      </c>
      <c r="S1183" s="12" t="n">
        <f aca="false">Assumptions!$B$38/$R$1183</f>
        <v>1</v>
      </c>
      <c r="T1183" s="12" t="n">
        <f aca="false">Assumptions!$B$39*$S$1183</f>
        <v>5000000</v>
      </c>
      <c r="U1183" s="12" t="n">
        <f aca="false">IF($C$1183&lt;Assumptions!$B$42,Assumptions!$B$42*(Assumptions!$B$21+Assumptions!$B$22/Assumptions!$B$42)/(Assumptions!$B$21+Assumptions!$B$22/$C$1183),Assumptions!$B$42)</f>
        <v>3</v>
      </c>
      <c r="V1183" s="12" t="n">
        <f aca="false">Assumptions!$B$43/$U$1183</f>
        <v>1</v>
      </c>
      <c r="W1183" s="12" t="n">
        <f aca="false">Assumptions!$B$44*$V$1183</f>
        <v>5000000</v>
      </c>
      <c r="X1183" s="12" t="n">
        <f aca="false">IF($C$1183&lt;Assumptions!$B$47,Assumptions!$B$47*(Assumptions!$B$21+Assumptions!$B$22/Assumptions!$B$47)/(Assumptions!$B$21+Assumptions!$B$22/$C$1183),Assumptions!$B$47)</f>
        <v>10</v>
      </c>
      <c r="Y1183" s="12" t="n">
        <f aca="false">Assumptions!$B$48/$X$1183</f>
        <v>1</v>
      </c>
      <c r="Z1183" s="12" t="n">
        <f aca="false">Assumptions!$B$49*$Y$1183</f>
        <v>3000000</v>
      </c>
      <c r="AA1183" s="12" t="n">
        <f aca="false">IF($C$1183&lt;Assumptions!$B$52,Assumptions!$B$52*(Assumptions!$B$21+Assumptions!$B$22/Assumptions!$B$52)/(Assumptions!$B$21+Assumptions!$B$22/$C$1183),Assumptions!$B$52)</f>
        <v>25</v>
      </c>
      <c r="AB1183" s="12" t="n">
        <f aca="false">Assumptions!$B$53/$AA$1183</f>
        <v>1</v>
      </c>
      <c r="AC1183" s="12" t="n">
        <f aca="false">Assumptions!$B$54*$AB$1183</f>
        <v>2400000</v>
      </c>
      <c r="AD1183" s="12" t="n">
        <f aca="false">IF($C$1183&lt;Assumptions!$B$57,Assumptions!$B$57*(Assumptions!$B$21+Assumptions!$B$22/Assumptions!$B$57)/(Assumptions!$B$21+Assumptions!$B$22/$C$1183),Assumptions!$B$57)</f>
        <v>57.957090019194</v>
      </c>
      <c r="AE1183" s="12" t="n">
        <f aca="false">Assumptions!$B$58/$AD$1183</f>
        <v>1.03524866379816</v>
      </c>
      <c r="AF1183" s="12" t="n">
        <f aca="false">Assumptions!$B$59*$AE$1183</f>
        <v>1725414.78474648</v>
      </c>
      <c r="AG1183" s="12" t="n">
        <f aca="false">IF($C$1183&lt;Assumptions!$B$62,Assumptions!$B$62*(Assumptions!$B$21+Assumptions!$B$22/Assumptions!$B$62)/(Assumptions!$B$21+Assumptions!$B$22/$C$1183),Assumptions!$B$62)</f>
        <v>49.14611939099</v>
      </c>
      <c r="AH1183" s="12" t="n">
        <f aca="false">Assumptions!$B$63/$AG$1183</f>
        <v>1.00024806859954</v>
      </c>
      <c r="AI1183" s="12" t="n">
        <f aca="false">Assumptions!$B$64*$AH$1183</f>
        <v>6104180.88005614</v>
      </c>
    </row>
    <row r="1184" customFormat="false" ht="15" hidden="true" customHeight="false" outlineLevel="0" collapsed="false">
      <c r="A1184" s="6" t="n">
        <f aca="false">ROW()-ROW($A$1156)+Assumptions!$B$4</f>
        <v>28</v>
      </c>
      <c r="B1184" s="12" t="n">
        <f aca="false">$P$1183</f>
        <v>552540.647589169</v>
      </c>
      <c r="C1184" s="12" t="n">
        <f aca="false">$D$4/(Assumptions!$B$16+$B$1184)</f>
        <v>48.4254965689102</v>
      </c>
      <c r="D1184" s="12" t="n">
        <f aca="false">Assumptions!$B$7/$C$1184</f>
        <v>619508.360793153</v>
      </c>
      <c r="E1184" s="12" t="n">
        <f aca="false">$T$1184+$W$1184+$Z$1184+$AC$1184+$AF$1184+$AI$1184</f>
        <v>23229595.6648026</v>
      </c>
      <c r="F1184" s="12" t="n">
        <f aca="false">Assumptions!$B$70/(Assumptions!$B$20+Assumptions!$B$17+$B$1184+$E$1184+$O$1183)</f>
        <v>26.8458634142104</v>
      </c>
      <c r="G1184" s="12" t="n">
        <f aca="false">$C$1184*(1-Assumptions!$B$71)</f>
        <v>38.7403972551282</v>
      </c>
      <c r="H1184" s="12" t="n">
        <f aca="false">MIN($F$1184,$G$1184)</f>
        <v>26.8458634142104</v>
      </c>
      <c r="I1184" s="12" t="str">
        <f aca="false">IF($F$1184&lt;=$G$1184,"cap","discount")</f>
        <v>cap</v>
      </c>
      <c r="J1184" s="12" t="n">
        <f aca="false">Assumptions!$B$69/$H$1184</f>
        <v>186248.433244778</v>
      </c>
      <c r="K1184" s="12" t="n">
        <f aca="false">Assumptions!$B$74/(Assumptions!$B$20+Assumptions!$B$17+$B$1184+$E$1184+$J$1184)</f>
        <v>42.823054468158</v>
      </c>
      <c r="L1184" s="12" t="n">
        <f aca="false">$C$1184*(1-Assumptions!$B$75)</f>
        <v>41.1616720835737</v>
      </c>
      <c r="M1184" s="12" t="n">
        <f aca="false">MIN($K$1184,$L$1184)</f>
        <v>41.1616720835737</v>
      </c>
      <c r="N1184" s="12" t="str">
        <f aca="false">IF($K$1184&lt;=$L$1184,"cap","discount")</f>
        <v>discount</v>
      </c>
      <c r="O1184" s="12" t="n">
        <f aca="false">Assumptions!$B$73/$M$1184</f>
        <v>72883.3365639003</v>
      </c>
      <c r="P1184" s="12" t="n">
        <f aca="false">MAX(Assumptions!$B$4,($A$6*(Assumptions!$B$20+$E$1184+Assumptions!$B$17+$J$1184+$O$1184+$D$1184)-Assumptions!$B$17)/(1-$A$6))</f>
        <v>552540.647589169</v>
      </c>
      <c r="Q1184" s="12" t="n">
        <f aca="false">Assumptions!$B$20+$E$1184+Assumptions!$B$17+$P$1184+$J$1184+$O$1184+$D$1184</f>
        <v>38055443.4429936</v>
      </c>
      <c r="R1184" s="12" t="n">
        <f aca="false">IF($C$1184&lt;Assumptions!$B$37,Assumptions!$B$37*(Assumptions!$B$21+Assumptions!$B$22/Assumptions!$B$37)/(Assumptions!$B$21+Assumptions!$B$22/$C$1184),Assumptions!$B$37)</f>
        <v>1</v>
      </c>
      <c r="S1184" s="12" t="n">
        <f aca="false">Assumptions!$B$38/$R$1184</f>
        <v>1</v>
      </c>
      <c r="T1184" s="12" t="n">
        <f aca="false">Assumptions!$B$39*$S$1184</f>
        <v>5000000</v>
      </c>
      <c r="U1184" s="12" t="n">
        <f aca="false">IF($C$1184&lt;Assumptions!$B$42,Assumptions!$B$42*(Assumptions!$B$21+Assumptions!$B$22/Assumptions!$B$42)/(Assumptions!$B$21+Assumptions!$B$22/$C$1184),Assumptions!$B$42)</f>
        <v>3</v>
      </c>
      <c r="V1184" s="12" t="n">
        <f aca="false">Assumptions!$B$43/$U$1184</f>
        <v>1</v>
      </c>
      <c r="W1184" s="12" t="n">
        <f aca="false">Assumptions!$B$44*$V$1184</f>
        <v>5000000</v>
      </c>
      <c r="X1184" s="12" t="n">
        <f aca="false">IF($C$1184&lt;Assumptions!$B$47,Assumptions!$B$47*(Assumptions!$B$21+Assumptions!$B$22/Assumptions!$B$47)/(Assumptions!$B$21+Assumptions!$B$22/$C$1184),Assumptions!$B$47)</f>
        <v>10</v>
      </c>
      <c r="Y1184" s="12" t="n">
        <f aca="false">Assumptions!$B$48/$X$1184</f>
        <v>1</v>
      </c>
      <c r="Z1184" s="12" t="n">
        <f aca="false">Assumptions!$B$49*$Y$1184</f>
        <v>3000000</v>
      </c>
      <c r="AA1184" s="12" t="n">
        <f aca="false">IF($C$1184&lt;Assumptions!$B$52,Assumptions!$B$52*(Assumptions!$B$21+Assumptions!$B$22/Assumptions!$B$52)/(Assumptions!$B$21+Assumptions!$B$22/$C$1184),Assumptions!$B$52)</f>
        <v>25</v>
      </c>
      <c r="AB1184" s="12" t="n">
        <f aca="false">Assumptions!$B$53/$AA$1184</f>
        <v>1</v>
      </c>
      <c r="AC1184" s="12" t="n">
        <f aca="false">Assumptions!$B$54*$AB$1184</f>
        <v>2400000</v>
      </c>
      <c r="AD1184" s="12" t="n">
        <f aca="false">IF($C$1184&lt;Assumptions!$B$57,Assumptions!$B$57*(Assumptions!$B$21+Assumptions!$B$22/Assumptions!$B$57)/(Assumptions!$B$21+Assumptions!$B$22/$C$1184),Assumptions!$B$57)</f>
        <v>57.957090019194</v>
      </c>
      <c r="AE1184" s="12" t="n">
        <f aca="false">Assumptions!$B$58/$AD$1184</f>
        <v>1.03524866379816</v>
      </c>
      <c r="AF1184" s="12" t="n">
        <f aca="false">Assumptions!$B$59*$AE$1184</f>
        <v>1725414.78474648</v>
      </c>
      <c r="AG1184" s="12" t="n">
        <f aca="false">IF($C$1184&lt;Assumptions!$B$62,Assumptions!$B$62*(Assumptions!$B$21+Assumptions!$B$22/Assumptions!$B$62)/(Assumptions!$B$21+Assumptions!$B$22/$C$1184),Assumptions!$B$62)</f>
        <v>49.14611939099</v>
      </c>
      <c r="AH1184" s="12" t="n">
        <f aca="false">Assumptions!$B$63/$AG$1184</f>
        <v>1.00024806859954</v>
      </c>
      <c r="AI1184" s="12" t="n">
        <f aca="false">Assumptions!$B$64*$AH$1184</f>
        <v>6104180.88005614</v>
      </c>
    </row>
    <row r="1185" customFormat="false" ht="15" hidden="true" customHeight="false" outlineLevel="0" collapsed="false">
      <c r="A1185" s="6" t="n">
        <f aca="false">ROW()-ROW($A$1156)+Assumptions!$B$4</f>
        <v>29</v>
      </c>
      <c r="B1185" s="12" t="n">
        <f aca="false">$P$1184</f>
        <v>552540.647589169</v>
      </c>
      <c r="C1185" s="12" t="n">
        <f aca="false">$D$4/(Assumptions!$B$16+$B$1185)</f>
        <v>48.4254965689102</v>
      </c>
      <c r="D1185" s="12" t="n">
        <f aca="false">Assumptions!$B$7/$C$1185</f>
        <v>619508.360793153</v>
      </c>
      <c r="E1185" s="12" t="n">
        <f aca="false">$T$1185+$W$1185+$Z$1185+$AC$1185+$AF$1185+$AI$1185</f>
        <v>23229595.6648026</v>
      </c>
      <c r="F1185" s="12" t="n">
        <f aca="false">Assumptions!$B$70/(Assumptions!$B$20+Assumptions!$B$17+$B$1185+$E$1185+$O$1184)</f>
        <v>26.8458634142104</v>
      </c>
      <c r="G1185" s="12" t="n">
        <f aca="false">$C$1185*(1-Assumptions!$B$71)</f>
        <v>38.7403972551282</v>
      </c>
      <c r="H1185" s="12" t="n">
        <f aca="false">MIN($F$1185,$G$1185)</f>
        <v>26.8458634142104</v>
      </c>
      <c r="I1185" s="12" t="str">
        <f aca="false">IF($F$1185&lt;=$G$1185,"cap","discount")</f>
        <v>cap</v>
      </c>
      <c r="J1185" s="12" t="n">
        <f aca="false">Assumptions!$B$69/$H$1185</f>
        <v>186248.433244778</v>
      </c>
      <c r="K1185" s="12" t="n">
        <f aca="false">Assumptions!$B$74/(Assumptions!$B$20+Assumptions!$B$17+$B$1185+$E$1185+$J$1185)</f>
        <v>42.823054468158</v>
      </c>
      <c r="L1185" s="12" t="n">
        <f aca="false">$C$1185*(1-Assumptions!$B$75)</f>
        <v>41.1616720835737</v>
      </c>
      <c r="M1185" s="12" t="n">
        <f aca="false">MIN($K$1185,$L$1185)</f>
        <v>41.1616720835737</v>
      </c>
      <c r="N1185" s="12" t="str">
        <f aca="false">IF($K$1185&lt;=$L$1185,"cap","discount")</f>
        <v>discount</v>
      </c>
      <c r="O1185" s="12" t="n">
        <f aca="false">Assumptions!$B$73/$M$1185</f>
        <v>72883.3365639003</v>
      </c>
      <c r="P1185" s="12" t="n">
        <f aca="false">MAX(Assumptions!$B$4,($A$6*(Assumptions!$B$20+$E$1185+Assumptions!$B$17+$J$1185+$O$1185+$D$1185)-Assumptions!$B$17)/(1-$A$6))</f>
        <v>552540.647589169</v>
      </c>
      <c r="Q1185" s="12" t="n">
        <f aca="false">Assumptions!$B$20+$E$1185+Assumptions!$B$17+$P$1185+$J$1185+$O$1185+$D$1185</f>
        <v>38055443.4429936</v>
      </c>
      <c r="R1185" s="12" t="n">
        <f aca="false">IF($C$1185&lt;Assumptions!$B$37,Assumptions!$B$37*(Assumptions!$B$21+Assumptions!$B$22/Assumptions!$B$37)/(Assumptions!$B$21+Assumptions!$B$22/$C$1185),Assumptions!$B$37)</f>
        <v>1</v>
      </c>
      <c r="S1185" s="12" t="n">
        <f aca="false">Assumptions!$B$38/$R$1185</f>
        <v>1</v>
      </c>
      <c r="T1185" s="12" t="n">
        <f aca="false">Assumptions!$B$39*$S$1185</f>
        <v>5000000</v>
      </c>
      <c r="U1185" s="12" t="n">
        <f aca="false">IF($C$1185&lt;Assumptions!$B$42,Assumptions!$B$42*(Assumptions!$B$21+Assumptions!$B$22/Assumptions!$B$42)/(Assumptions!$B$21+Assumptions!$B$22/$C$1185),Assumptions!$B$42)</f>
        <v>3</v>
      </c>
      <c r="V1185" s="12" t="n">
        <f aca="false">Assumptions!$B$43/$U$1185</f>
        <v>1</v>
      </c>
      <c r="W1185" s="12" t="n">
        <f aca="false">Assumptions!$B$44*$V$1185</f>
        <v>5000000</v>
      </c>
      <c r="X1185" s="12" t="n">
        <f aca="false">IF($C$1185&lt;Assumptions!$B$47,Assumptions!$B$47*(Assumptions!$B$21+Assumptions!$B$22/Assumptions!$B$47)/(Assumptions!$B$21+Assumptions!$B$22/$C$1185),Assumptions!$B$47)</f>
        <v>10</v>
      </c>
      <c r="Y1185" s="12" t="n">
        <f aca="false">Assumptions!$B$48/$X$1185</f>
        <v>1</v>
      </c>
      <c r="Z1185" s="12" t="n">
        <f aca="false">Assumptions!$B$49*$Y$1185</f>
        <v>3000000</v>
      </c>
      <c r="AA1185" s="12" t="n">
        <f aca="false">IF($C$1185&lt;Assumptions!$B$52,Assumptions!$B$52*(Assumptions!$B$21+Assumptions!$B$22/Assumptions!$B$52)/(Assumptions!$B$21+Assumptions!$B$22/$C$1185),Assumptions!$B$52)</f>
        <v>25</v>
      </c>
      <c r="AB1185" s="12" t="n">
        <f aca="false">Assumptions!$B$53/$AA$1185</f>
        <v>1</v>
      </c>
      <c r="AC1185" s="12" t="n">
        <f aca="false">Assumptions!$B$54*$AB$1185</f>
        <v>2400000</v>
      </c>
      <c r="AD1185" s="12" t="n">
        <f aca="false">IF($C$1185&lt;Assumptions!$B$57,Assumptions!$B$57*(Assumptions!$B$21+Assumptions!$B$22/Assumptions!$B$57)/(Assumptions!$B$21+Assumptions!$B$22/$C$1185),Assumptions!$B$57)</f>
        <v>57.957090019194</v>
      </c>
      <c r="AE1185" s="12" t="n">
        <f aca="false">Assumptions!$B$58/$AD$1185</f>
        <v>1.03524866379816</v>
      </c>
      <c r="AF1185" s="12" t="n">
        <f aca="false">Assumptions!$B$59*$AE$1185</f>
        <v>1725414.78474648</v>
      </c>
      <c r="AG1185" s="12" t="n">
        <f aca="false">IF($C$1185&lt;Assumptions!$B$62,Assumptions!$B$62*(Assumptions!$B$21+Assumptions!$B$22/Assumptions!$B$62)/(Assumptions!$B$21+Assumptions!$B$22/$C$1185),Assumptions!$B$62)</f>
        <v>49.14611939099</v>
      </c>
      <c r="AH1185" s="12" t="n">
        <f aca="false">Assumptions!$B$63/$AG$1185</f>
        <v>1.00024806859954</v>
      </c>
      <c r="AI1185" s="12" t="n">
        <f aca="false">Assumptions!$B$64*$AH$1185</f>
        <v>6104180.88005614</v>
      </c>
    </row>
    <row r="1186" customFormat="false" ht="15" hidden="true" customHeight="false" outlineLevel="0" collapsed="false">
      <c r="A1186" s="6" t="n">
        <f aca="false">ROW()-ROW($A$1156)+Assumptions!$B$4</f>
        <v>30</v>
      </c>
      <c r="B1186" s="12" t="n">
        <f aca="false">$P$1185</f>
        <v>552540.647589169</v>
      </c>
      <c r="C1186" s="12" t="n">
        <f aca="false">$D$4/(Assumptions!$B$16+$B$1186)</f>
        <v>48.4254965689102</v>
      </c>
      <c r="D1186" s="12" t="n">
        <f aca="false">Assumptions!$B$7/$C$1186</f>
        <v>619508.360793153</v>
      </c>
      <c r="E1186" s="12" t="n">
        <f aca="false">$T$1186+$W$1186+$Z$1186+$AC$1186+$AF$1186+$AI$1186</f>
        <v>23229595.6648026</v>
      </c>
      <c r="F1186" s="12" t="n">
        <f aca="false">Assumptions!$B$70/(Assumptions!$B$20+Assumptions!$B$17+$B$1186+$E$1186+$O$1185)</f>
        <v>26.8458634142104</v>
      </c>
      <c r="G1186" s="12" t="n">
        <f aca="false">$C$1186*(1-Assumptions!$B$71)</f>
        <v>38.7403972551282</v>
      </c>
      <c r="H1186" s="12" t="n">
        <f aca="false">MIN($F$1186,$G$1186)</f>
        <v>26.8458634142104</v>
      </c>
      <c r="I1186" s="12" t="str">
        <f aca="false">IF($F$1186&lt;=$G$1186,"cap","discount")</f>
        <v>cap</v>
      </c>
      <c r="J1186" s="12" t="n">
        <f aca="false">Assumptions!$B$69/$H$1186</f>
        <v>186248.433244778</v>
      </c>
      <c r="K1186" s="12" t="n">
        <f aca="false">Assumptions!$B$74/(Assumptions!$B$20+Assumptions!$B$17+$B$1186+$E$1186+$J$1186)</f>
        <v>42.823054468158</v>
      </c>
      <c r="L1186" s="12" t="n">
        <f aca="false">$C$1186*(1-Assumptions!$B$75)</f>
        <v>41.1616720835737</v>
      </c>
      <c r="M1186" s="12" t="n">
        <f aca="false">MIN($K$1186,$L$1186)</f>
        <v>41.1616720835737</v>
      </c>
      <c r="N1186" s="12" t="str">
        <f aca="false">IF($K$1186&lt;=$L$1186,"cap","discount")</f>
        <v>discount</v>
      </c>
      <c r="O1186" s="12" t="n">
        <f aca="false">Assumptions!$B$73/$M$1186</f>
        <v>72883.3365639003</v>
      </c>
      <c r="P1186" s="12" t="n">
        <f aca="false">MAX(Assumptions!$B$4,($A$6*(Assumptions!$B$20+$E$1186+Assumptions!$B$17+$J$1186+$O$1186+$D$1186)-Assumptions!$B$17)/(1-$A$6))</f>
        <v>552540.647589169</v>
      </c>
      <c r="Q1186" s="12" t="n">
        <f aca="false">Assumptions!$B$20+$E$1186+Assumptions!$B$17+$P$1186+$J$1186+$O$1186+$D$1186</f>
        <v>38055443.4429936</v>
      </c>
      <c r="R1186" s="12" t="n">
        <f aca="false">IF($C$1186&lt;Assumptions!$B$37,Assumptions!$B$37*(Assumptions!$B$21+Assumptions!$B$22/Assumptions!$B$37)/(Assumptions!$B$21+Assumptions!$B$22/$C$1186),Assumptions!$B$37)</f>
        <v>1</v>
      </c>
      <c r="S1186" s="12" t="n">
        <f aca="false">Assumptions!$B$38/$R$1186</f>
        <v>1</v>
      </c>
      <c r="T1186" s="12" t="n">
        <f aca="false">Assumptions!$B$39*$S$1186</f>
        <v>5000000</v>
      </c>
      <c r="U1186" s="12" t="n">
        <f aca="false">IF($C$1186&lt;Assumptions!$B$42,Assumptions!$B$42*(Assumptions!$B$21+Assumptions!$B$22/Assumptions!$B$42)/(Assumptions!$B$21+Assumptions!$B$22/$C$1186),Assumptions!$B$42)</f>
        <v>3</v>
      </c>
      <c r="V1186" s="12" t="n">
        <f aca="false">Assumptions!$B$43/$U$1186</f>
        <v>1</v>
      </c>
      <c r="W1186" s="12" t="n">
        <f aca="false">Assumptions!$B$44*$V$1186</f>
        <v>5000000</v>
      </c>
      <c r="X1186" s="12" t="n">
        <f aca="false">IF($C$1186&lt;Assumptions!$B$47,Assumptions!$B$47*(Assumptions!$B$21+Assumptions!$B$22/Assumptions!$B$47)/(Assumptions!$B$21+Assumptions!$B$22/$C$1186),Assumptions!$B$47)</f>
        <v>10</v>
      </c>
      <c r="Y1186" s="12" t="n">
        <f aca="false">Assumptions!$B$48/$X$1186</f>
        <v>1</v>
      </c>
      <c r="Z1186" s="12" t="n">
        <f aca="false">Assumptions!$B$49*$Y$1186</f>
        <v>3000000</v>
      </c>
      <c r="AA1186" s="12" t="n">
        <f aca="false">IF($C$1186&lt;Assumptions!$B$52,Assumptions!$B$52*(Assumptions!$B$21+Assumptions!$B$22/Assumptions!$B$52)/(Assumptions!$B$21+Assumptions!$B$22/$C$1186),Assumptions!$B$52)</f>
        <v>25</v>
      </c>
      <c r="AB1186" s="12" t="n">
        <f aca="false">Assumptions!$B$53/$AA$1186</f>
        <v>1</v>
      </c>
      <c r="AC1186" s="12" t="n">
        <f aca="false">Assumptions!$B$54*$AB$1186</f>
        <v>2400000</v>
      </c>
      <c r="AD1186" s="12" t="n">
        <f aca="false">IF($C$1186&lt;Assumptions!$B$57,Assumptions!$B$57*(Assumptions!$B$21+Assumptions!$B$22/Assumptions!$B$57)/(Assumptions!$B$21+Assumptions!$B$22/$C$1186),Assumptions!$B$57)</f>
        <v>57.957090019194</v>
      </c>
      <c r="AE1186" s="12" t="n">
        <f aca="false">Assumptions!$B$58/$AD$1186</f>
        <v>1.03524866379816</v>
      </c>
      <c r="AF1186" s="12" t="n">
        <f aca="false">Assumptions!$B$59*$AE$1186</f>
        <v>1725414.78474648</v>
      </c>
      <c r="AG1186" s="12" t="n">
        <f aca="false">IF($C$1186&lt;Assumptions!$B$62,Assumptions!$B$62*(Assumptions!$B$21+Assumptions!$B$22/Assumptions!$B$62)/(Assumptions!$B$21+Assumptions!$B$22/$C$1186),Assumptions!$B$62)</f>
        <v>49.14611939099</v>
      </c>
      <c r="AH1186" s="12" t="n">
        <f aca="false">Assumptions!$B$63/$AG$1186</f>
        <v>1.00024806859954</v>
      </c>
      <c r="AI1186" s="12" t="n">
        <f aca="false">Assumptions!$B$64*$AH$1186</f>
        <v>6104180.88005614</v>
      </c>
    </row>
    <row r="1187" customFormat="false" ht="15" hidden="true" customHeight="false" outlineLevel="0" collapsed="false">
      <c r="A1187" s="6" t="n">
        <f aca="false">ROW()-ROW($A$1156)+Assumptions!$B$4</f>
        <v>31</v>
      </c>
      <c r="B1187" s="12" t="n">
        <f aca="false">$P$1186</f>
        <v>552540.647589169</v>
      </c>
      <c r="C1187" s="12" t="n">
        <f aca="false">$D$4/(Assumptions!$B$16+$B$1187)</f>
        <v>48.4254965689102</v>
      </c>
      <c r="D1187" s="12" t="n">
        <f aca="false">Assumptions!$B$7/$C$1187</f>
        <v>619508.360793153</v>
      </c>
      <c r="E1187" s="12" t="n">
        <f aca="false">$T$1187+$W$1187+$Z$1187+$AC$1187+$AF$1187+$AI$1187</f>
        <v>23229595.6648026</v>
      </c>
      <c r="F1187" s="12" t="n">
        <f aca="false">Assumptions!$B$70/(Assumptions!$B$20+Assumptions!$B$17+$B$1187+$E$1187+$O$1186)</f>
        <v>26.8458634142104</v>
      </c>
      <c r="G1187" s="12" t="n">
        <f aca="false">$C$1187*(1-Assumptions!$B$71)</f>
        <v>38.7403972551282</v>
      </c>
      <c r="H1187" s="12" t="n">
        <f aca="false">MIN($F$1187,$G$1187)</f>
        <v>26.8458634142104</v>
      </c>
      <c r="I1187" s="12" t="str">
        <f aca="false">IF($F$1187&lt;=$G$1187,"cap","discount")</f>
        <v>cap</v>
      </c>
      <c r="J1187" s="12" t="n">
        <f aca="false">Assumptions!$B$69/$H$1187</f>
        <v>186248.433244778</v>
      </c>
      <c r="K1187" s="12" t="n">
        <f aca="false">Assumptions!$B$74/(Assumptions!$B$20+Assumptions!$B$17+$B$1187+$E$1187+$J$1187)</f>
        <v>42.823054468158</v>
      </c>
      <c r="L1187" s="12" t="n">
        <f aca="false">$C$1187*(1-Assumptions!$B$75)</f>
        <v>41.1616720835737</v>
      </c>
      <c r="M1187" s="12" t="n">
        <f aca="false">MIN($K$1187,$L$1187)</f>
        <v>41.1616720835737</v>
      </c>
      <c r="N1187" s="12" t="str">
        <f aca="false">IF($K$1187&lt;=$L$1187,"cap","discount")</f>
        <v>discount</v>
      </c>
      <c r="O1187" s="12" t="n">
        <f aca="false">Assumptions!$B$73/$M$1187</f>
        <v>72883.3365639003</v>
      </c>
      <c r="P1187" s="12" t="n">
        <f aca="false">MAX(Assumptions!$B$4,($A$6*(Assumptions!$B$20+$E$1187+Assumptions!$B$17+$J$1187+$O$1187+$D$1187)-Assumptions!$B$17)/(1-$A$6))</f>
        <v>552540.647589169</v>
      </c>
      <c r="Q1187" s="12" t="n">
        <f aca="false">Assumptions!$B$20+$E$1187+Assumptions!$B$17+$P$1187+$J$1187+$O$1187+$D$1187</f>
        <v>38055443.4429936</v>
      </c>
      <c r="R1187" s="12" t="n">
        <f aca="false">IF($C$1187&lt;Assumptions!$B$37,Assumptions!$B$37*(Assumptions!$B$21+Assumptions!$B$22/Assumptions!$B$37)/(Assumptions!$B$21+Assumptions!$B$22/$C$1187),Assumptions!$B$37)</f>
        <v>1</v>
      </c>
      <c r="S1187" s="12" t="n">
        <f aca="false">Assumptions!$B$38/$R$1187</f>
        <v>1</v>
      </c>
      <c r="T1187" s="12" t="n">
        <f aca="false">Assumptions!$B$39*$S$1187</f>
        <v>5000000</v>
      </c>
      <c r="U1187" s="12" t="n">
        <f aca="false">IF($C$1187&lt;Assumptions!$B$42,Assumptions!$B$42*(Assumptions!$B$21+Assumptions!$B$22/Assumptions!$B$42)/(Assumptions!$B$21+Assumptions!$B$22/$C$1187),Assumptions!$B$42)</f>
        <v>3</v>
      </c>
      <c r="V1187" s="12" t="n">
        <f aca="false">Assumptions!$B$43/$U$1187</f>
        <v>1</v>
      </c>
      <c r="W1187" s="12" t="n">
        <f aca="false">Assumptions!$B$44*$V$1187</f>
        <v>5000000</v>
      </c>
      <c r="X1187" s="12" t="n">
        <f aca="false">IF($C$1187&lt;Assumptions!$B$47,Assumptions!$B$47*(Assumptions!$B$21+Assumptions!$B$22/Assumptions!$B$47)/(Assumptions!$B$21+Assumptions!$B$22/$C$1187),Assumptions!$B$47)</f>
        <v>10</v>
      </c>
      <c r="Y1187" s="12" t="n">
        <f aca="false">Assumptions!$B$48/$X$1187</f>
        <v>1</v>
      </c>
      <c r="Z1187" s="12" t="n">
        <f aca="false">Assumptions!$B$49*$Y$1187</f>
        <v>3000000</v>
      </c>
      <c r="AA1187" s="12" t="n">
        <f aca="false">IF($C$1187&lt;Assumptions!$B$52,Assumptions!$B$52*(Assumptions!$B$21+Assumptions!$B$22/Assumptions!$B$52)/(Assumptions!$B$21+Assumptions!$B$22/$C$1187),Assumptions!$B$52)</f>
        <v>25</v>
      </c>
      <c r="AB1187" s="12" t="n">
        <f aca="false">Assumptions!$B$53/$AA$1187</f>
        <v>1</v>
      </c>
      <c r="AC1187" s="12" t="n">
        <f aca="false">Assumptions!$B$54*$AB$1187</f>
        <v>2400000</v>
      </c>
      <c r="AD1187" s="12" t="n">
        <f aca="false">IF($C$1187&lt;Assumptions!$B$57,Assumptions!$B$57*(Assumptions!$B$21+Assumptions!$B$22/Assumptions!$B$57)/(Assumptions!$B$21+Assumptions!$B$22/$C$1187),Assumptions!$B$57)</f>
        <v>57.957090019194</v>
      </c>
      <c r="AE1187" s="12" t="n">
        <f aca="false">Assumptions!$B$58/$AD$1187</f>
        <v>1.03524866379816</v>
      </c>
      <c r="AF1187" s="12" t="n">
        <f aca="false">Assumptions!$B$59*$AE$1187</f>
        <v>1725414.78474648</v>
      </c>
      <c r="AG1187" s="12" t="n">
        <f aca="false">IF($C$1187&lt;Assumptions!$B$62,Assumptions!$B$62*(Assumptions!$B$21+Assumptions!$B$22/Assumptions!$B$62)/(Assumptions!$B$21+Assumptions!$B$22/$C$1187),Assumptions!$B$62)</f>
        <v>49.14611939099</v>
      </c>
      <c r="AH1187" s="12" t="n">
        <f aca="false">Assumptions!$B$63/$AG$1187</f>
        <v>1.00024806859954</v>
      </c>
      <c r="AI1187" s="12" t="n">
        <f aca="false">Assumptions!$B$64*$AH$1187</f>
        <v>6104180.88005614</v>
      </c>
    </row>
    <row r="1188" customFormat="false" ht="15" hidden="true" customHeight="false" outlineLevel="0" collapsed="false">
      <c r="A1188" s="6" t="n">
        <f aca="false">ROW()-ROW($A$1156)+Assumptions!$B$4</f>
        <v>32</v>
      </c>
      <c r="B1188" s="12" t="n">
        <f aca="false">$P$1187</f>
        <v>552540.647589169</v>
      </c>
      <c r="C1188" s="12" t="n">
        <f aca="false">$D$4/(Assumptions!$B$16+$B$1188)</f>
        <v>48.4254965689102</v>
      </c>
      <c r="D1188" s="12" t="n">
        <f aca="false">Assumptions!$B$7/$C$1188</f>
        <v>619508.360793153</v>
      </c>
      <c r="E1188" s="12" t="n">
        <f aca="false">$T$1188+$W$1188+$Z$1188+$AC$1188+$AF$1188+$AI$1188</f>
        <v>23229595.6648026</v>
      </c>
      <c r="F1188" s="12" t="n">
        <f aca="false">Assumptions!$B$70/(Assumptions!$B$20+Assumptions!$B$17+$B$1188+$E$1188+$O$1187)</f>
        <v>26.8458634142104</v>
      </c>
      <c r="G1188" s="12" t="n">
        <f aca="false">$C$1188*(1-Assumptions!$B$71)</f>
        <v>38.7403972551282</v>
      </c>
      <c r="H1188" s="12" t="n">
        <f aca="false">MIN($F$1188,$G$1188)</f>
        <v>26.8458634142104</v>
      </c>
      <c r="I1188" s="12" t="str">
        <f aca="false">IF($F$1188&lt;=$G$1188,"cap","discount")</f>
        <v>cap</v>
      </c>
      <c r="J1188" s="12" t="n">
        <f aca="false">Assumptions!$B$69/$H$1188</f>
        <v>186248.433244778</v>
      </c>
      <c r="K1188" s="12" t="n">
        <f aca="false">Assumptions!$B$74/(Assumptions!$B$20+Assumptions!$B$17+$B$1188+$E$1188+$J$1188)</f>
        <v>42.823054468158</v>
      </c>
      <c r="L1188" s="12" t="n">
        <f aca="false">$C$1188*(1-Assumptions!$B$75)</f>
        <v>41.1616720835737</v>
      </c>
      <c r="M1188" s="12" t="n">
        <f aca="false">MIN($K$1188,$L$1188)</f>
        <v>41.1616720835737</v>
      </c>
      <c r="N1188" s="12" t="str">
        <f aca="false">IF($K$1188&lt;=$L$1188,"cap","discount")</f>
        <v>discount</v>
      </c>
      <c r="O1188" s="12" t="n">
        <f aca="false">Assumptions!$B$73/$M$1188</f>
        <v>72883.3365639003</v>
      </c>
      <c r="P1188" s="12" t="n">
        <f aca="false">MAX(Assumptions!$B$4,($A$6*(Assumptions!$B$20+$E$1188+Assumptions!$B$17+$J$1188+$O$1188+$D$1188)-Assumptions!$B$17)/(1-$A$6))</f>
        <v>552540.647589169</v>
      </c>
      <c r="Q1188" s="12" t="n">
        <f aca="false">Assumptions!$B$20+$E$1188+Assumptions!$B$17+$P$1188+$J$1188+$O$1188+$D$1188</f>
        <v>38055443.4429936</v>
      </c>
      <c r="R1188" s="12" t="n">
        <f aca="false">IF($C$1188&lt;Assumptions!$B$37,Assumptions!$B$37*(Assumptions!$B$21+Assumptions!$B$22/Assumptions!$B$37)/(Assumptions!$B$21+Assumptions!$B$22/$C$1188),Assumptions!$B$37)</f>
        <v>1</v>
      </c>
      <c r="S1188" s="12" t="n">
        <f aca="false">Assumptions!$B$38/$R$1188</f>
        <v>1</v>
      </c>
      <c r="T1188" s="12" t="n">
        <f aca="false">Assumptions!$B$39*$S$1188</f>
        <v>5000000</v>
      </c>
      <c r="U1188" s="12" t="n">
        <f aca="false">IF($C$1188&lt;Assumptions!$B$42,Assumptions!$B$42*(Assumptions!$B$21+Assumptions!$B$22/Assumptions!$B$42)/(Assumptions!$B$21+Assumptions!$B$22/$C$1188),Assumptions!$B$42)</f>
        <v>3</v>
      </c>
      <c r="V1188" s="12" t="n">
        <f aca="false">Assumptions!$B$43/$U$1188</f>
        <v>1</v>
      </c>
      <c r="W1188" s="12" t="n">
        <f aca="false">Assumptions!$B$44*$V$1188</f>
        <v>5000000</v>
      </c>
      <c r="X1188" s="12" t="n">
        <f aca="false">IF($C$1188&lt;Assumptions!$B$47,Assumptions!$B$47*(Assumptions!$B$21+Assumptions!$B$22/Assumptions!$B$47)/(Assumptions!$B$21+Assumptions!$B$22/$C$1188),Assumptions!$B$47)</f>
        <v>10</v>
      </c>
      <c r="Y1188" s="12" t="n">
        <f aca="false">Assumptions!$B$48/$X$1188</f>
        <v>1</v>
      </c>
      <c r="Z1188" s="12" t="n">
        <f aca="false">Assumptions!$B$49*$Y$1188</f>
        <v>3000000</v>
      </c>
      <c r="AA1188" s="12" t="n">
        <f aca="false">IF($C$1188&lt;Assumptions!$B$52,Assumptions!$B$52*(Assumptions!$B$21+Assumptions!$B$22/Assumptions!$B$52)/(Assumptions!$B$21+Assumptions!$B$22/$C$1188),Assumptions!$B$52)</f>
        <v>25</v>
      </c>
      <c r="AB1188" s="12" t="n">
        <f aca="false">Assumptions!$B$53/$AA$1188</f>
        <v>1</v>
      </c>
      <c r="AC1188" s="12" t="n">
        <f aca="false">Assumptions!$B$54*$AB$1188</f>
        <v>2400000</v>
      </c>
      <c r="AD1188" s="12" t="n">
        <f aca="false">IF($C$1188&lt;Assumptions!$B$57,Assumptions!$B$57*(Assumptions!$B$21+Assumptions!$B$22/Assumptions!$B$57)/(Assumptions!$B$21+Assumptions!$B$22/$C$1188),Assumptions!$B$57)</f>
        <v>57.957090019194</v>
      </c>
      <c r="AE1188" s="12" t="n">
        <f aca="false">Assumptions!$B$58/$AD$1188</f>
        <v>1.03524866379816</v>
      </c>
      <c r="AF1188" s="12" t="n">
        <f aca="false">Assumptions!$B$59*$AE$1188</f>
        <v>1725414.78474648</v>
      </c>
      <c r="AG1188" s="12" t="n">
        <f aca="false">IF($C$1188&lt;Assumptions!$B$62,Assumptions!$B$62*(Assumptions!$B$21+Assumptions!$B$22/Assumptions!$B$62)/(Assumptions!$B$21+Assumptions!$B$22/$C$1188),Assumptions!$B$62)</f>
        <v>49.14611939099</v>
      </c>
      <c r="AH1188" s="12" t="n">
        <f aca="false">Assumptions!$B$63/$AG$1188</f>
        <v>1.00024806859954</v>
      </c>
      <c r="AI1188" s="12" t="n">
        <f aca="false">Assumptions!$B$64*$AH$1188</f>
        <v>6104180.88005614</v>
      </c>
    </row>
    <row r="1189" customFormat="false" ht="15" hidden="true" customHeight="false" outlineLevel="0" collapsed="false">
      <c r="A1189" s="6" t="n">
        <f aca="false">ROW()-ROW($A$1156)+Assumptions!$B$4</f>
        <v>33</v>
      </c>
      <c r="B1189" s="12" t="n">
        <f aca="false">$P$1188</f>
        <v>552540.647589169</v>
      </c>
      <c r="C1189" s="12" t="n">
        <f aca="false">$D$4/(Assumptions!$B$16+$B$1189)</f>
        <v>48.4254965689102</v>
      </c>
      <c r="D1189" s="12" t="n">
        <f aca="false">Assumptions!$B$7/$C$1189</f>
        <v>619508.360793153</v>
      </c>
      <c r="E1189" s="12" t="n">
        <f aca="false">$T$1189+$W$1189+$Z$1189+$AC$1189+$AF$1189+$AI$1189</f>
        <v>23229595.6648026</v>
      </c>
      <c r="F1189" s="12" t="n">
        <f aca="false">Assumptions!$B$70/(Assumptions!$B$20+Assumptions!$B$17+$B$1189+$E$1189+$O$1188)</f>
        <v>26.8458634142104</v>
      </c>
      <c r="G1189" s="12" t="n">
        <f aca="false">$C$1189*(1-Assumptions!$B$71)</f>
        <v>38.7403972551282</v>
      </c>
      <c r="H1189" s="12" t="n">
        <f aca="false">MIN($F$1189,$G$1189)</f>
        <v>26.8458634142104</v>
      </c>
      <c r="I1189" s="12" t="str">
        <f aca="false">IF($F$1189&lt;=$G$1189,"cap","discount")</f>
        <v>cap</v>
      </c>
      <c r="J1189" s="12" t="n">
        <f aca="false">Assumptions!$B$69/$H$1189</f>
        <v>186248.433244778</v>
      </c>
      <c r="K1189" s="12" t="n">
        <f aca="false">Assumptions!$B$74/(Assumptions!$B$20+Assumptions!$B$17+$B$1189+$E$1189+$J$1189)</f>
        <v>42.823054468158</v>
      </c>
      <c r="L1189" s="12" t="n">
        <f aca="false">$C$1189*(1-Assumptions!$B$75)</f>
        <v>41.1616720835737</v>
      </c>
      <c r="M1189" s="12" t="n">
        <f aca="false">MIN($K$1189,$L$1189)</f>
        <v>41.1616720835737</v>
      </c>
      <c r="N1189" s="12" t="str">
        <f aca="false">IF($K$1189&lt;=$L$1189,"cap","discount")</f>
        <v>discount</v>
      </c>
      <c r="O1189" s="12" t="n">
        <f aca="false">Assumptions!$B$73/$M$1189</f>
        <v>72883.3365639003</v>
      </c>
      <c r="P1189" s="12" t="n">
        <f aca="false">MAX(Assumptions!$B$4,($A$6*(Assumptions!$B$20+$E$1189+Assumptions!$B$17+$J$1189+$O$1189+$D$1189)-Assumptions!$B$17)/(1-$A$6))</f>
        <v>552540.647589169</v>
      </c>
      <c r="Q1189" s="12" t="n">
        <f aca="false">Assumptions!$B$20+$E$1189+Assumptions!$B$17+$P$1189+$J$1189+$O$1189+$D$1189</f>
        <v>38055443.4429936</v>
      </c>
      <c r="R1189" s="12" t="n">
        <f aca="false">IF($C$1189&lt;Assumptions!$B$37,Assumptions!$B$37*(Assumptions!$B$21+Assumptions!$B$22/Assumptions!$B$37)/(Assumptions!$B$21+Assumptions!$B$22/$C$1189),Assumptions!$B$37)</f>
        <v>1</v>
      </c>
      <c r="S1189" s="12" t="n">
        <f aca="false">Assumptions!$B$38/$R$1189</f>
        <v>1</v>
      </c>
      <c r="T1189" s="12" t="n">
        <f aca="false">Assumptions!$B$39*$S$1189</f>
        <v>5000000</v>
      </c>
      <c r="U1189" s="12" t="n">
        <f aca="false">IF($C$1189&lt;Assumptions!$B$42,Assumptions!$B$42*(Assumptions!$B$21+Assumptions!$B$22/Assumptions!$B$42)/(Assumptions!$B$21+Assumptions!$B$22/$C$1189),Assumptions!$B$42)</f>
        <v>3</v>
      </c>
      <c r="V1189" s="12" t="n">
        <f aca="false">Assumptions!$B$43/$U$1189</f>
        <v>1</v>
      </c>
      <c r="W1189" s="12" t="n">
        <f aca="false">Assumptions!$B$44*$V$1189</f>
        <v>5000000</v>
      </c>
      <c r="X1189" s="12" t="n">
        <f aca="false">IF($C$1189&lt;Assumptions!$B$47,Assumptions!$B$47*(Assumptions!$B$21+Assumptions!$B$22/Assumptions!$B$47)/(Assumptions!$B$21+Assumptions!$B$22/$C$1189),Assumptions!$B$47)</f>
        <v>10</v>
      </c>
      <c r="Y1189" s="12" t="n">
        <f aca="false">Assumptions!$B$48/$X$1189</f>
        <v>1</v>
      </c>
      <c r="Z1189" s="12" t="n">
        <f aca="false">Assumptions!$B$49*$Y$1189</f>
        <v>3000000</v>
      </c>
      <c r="AA1189" s="12" t="n">
        <f aca="false">IF($C$1189&lt;Assumptions!$B$52,Assumptions!$B$52*(Assumptions!$B$21+Assumptions!$B$22/Assumptions!$B$52)/(Assumptions!$B$21+Assumptions!$B$22/$C$1189),Assumptions!$B$52)</f>
        <v>25</v>
      </c>
      <c r="AB1189" s="12" t="n">
        <f aca="false">Assumptions!$B$53/$AA$1189</f>
        <v>1</v>
      </c>
      <c r="AC1189" s="12" t="n">
        <f aca="false">Assumptions!$B$54*$AB$1189</f>
        <v>2400000</v>
      </c>
      <c r="AD1189" s="12" t="n">
        <f aca="false">IF($C$1189&lt;Assumptions!$B$57,Assumptions!$B$57*(Assumptions!$B$21+Assumptions!$B$22/Assumptions!$B$57)/(Assumptions!$B$21+Assumptions!$B$22/$C$1189),Assumptions!$B$57)</f>
        <v>57.957090019194</v>
      </c>
      <c r="AE1189" s="12" t="n">
        <f aca="false">Assumptions!$B$58/$AD$1189</f>
        <v>1.03524866379816</v>
      </c>
      <c r="AF1189" s="12" t="n">
        <f aca="false">Assumptions!$B$59*$AE$1189</f>
        <v>1725414.78474648</v>
      </c>
      <c r="AG1189" s="12" t="n">
        <f aca="false">IF($C$1189&lt;Assumptions!$B$62,Assumptions!$B$62*(Assumptions!$B$21+Assumptions!$B$22/Assumptions!$B$62)/(Assumptions!$B$21+Assumptions!$B$22/$C$1189),Assumptions!$B$62)</f>
        <v>49.14611939099</v>
      </c>
      <c r="AH1189" s="12" t="n">
        <f aca="false">Assumptions!$B$63/$AG$1189</f>
        <v>1.00024806859954</v>
      </c>
      <c r="AI1189" s="12" t="n">
        <f aca="false">Assumptions!$B$64*$AH$1189</f>
        <v>6104180.88005614</v>
      </c>
    </row>
    <row r="1190" customFormat="false" ht="15" hidden="true" customHeight="false" outlineLevel="0" collapsed="false">
      <c r="A1190" s="6" t="n">
        <f aca="false">ROW()-ROW($A$1156)+Assumptions!$B$4</f>
        <v>34</v>
      </c>
      <c r="B1190" s="12" t="n">
        <f aca="false">$P$1189</f>
        <v>552540.647589169</v>
      </c>
      <c r="C1190" s="12" t="n">
        <f aca="false">$D$4/(Assumptions!$B$16+$B$1190)</f>
        <v>48.4254965689102</v>
      </c>
      <c r="D1190" s="12" t="n">
        <f aca="false">Assumptions!$B$7/$C$1190</f>
        <v>619508.360793153</v>
      </c>
      <c r="E1190" s="12" t="n">
        <f aca="false">$T$1190+$W$1190+$Z$1190+$AC$1190+$AF$1190+$AI$1190</f>
        <v>23229595.6648026</v>
      </c>
      <c r="F1190" s="12" t="n">
        <f aca="false">Assumptions!$B$70/(Assumptions!$B$20+Assumptions!$B$17+$B$1190+$E$1190+$O$1189)</f>
        <v>26.8458634142104</v>
      </c>
      <c r="G1190" s="12" t="n">
        <f aca="false">$C$1190*(1-Assumptions!$B$71)</f>
        <v>38.7403972551282</v>
      </c>
      <c r="H1190" s="12" t="n">
        <f aca="false">MIN($F$1190,$G$1190)</f>
        <v>26.8458634142104</v>
      </c>
      <c r="I1190" s="12" t="str">
        <f aca="false">IF($F$1190&lt;=$G$1190,"cap","discount")</f>
        <v>cap</v>
      </c>
      <c r="J1190" s="12" t="n">
        <f aca="false">Assumptions!$B$69/$H$1190</f>
        <v>186248.433244778</v>
      </c>
      <c r="K1190" s="12" t="n">
        <f aca="false">Assumptions!$B$74/(Assumptions!$B$20+Assumptions!$B$17+$B$1190+$E$1190+$J$1190)</f>
        <v>42.823054468158</v>
      </c>
      <c r="L1190" s="12" t="n">
        <f aca="false">$C$1190*(1-Assumptions!$B$75)</f>
        <v>41.1616720835737</v>
      </c>
      <c r="M1190" s="12" t="n">
        <f aca="false">MIN($K$1190,$L$1190)</f>
        <v>41.1616720835737</v>
      </c>
      <c r="N1190" s="12" t="str">
        <f aca="false">IF($K$1190&lt;=$L$1190,"cap","discount")</f>
        <v>discount</v>
      </c>
      <c r="O1190" s="12" t="n">
        <f aca="false">Assumptions!$B$73/$M$1190</f>
        <v>72883.3365639003</v>
      </c>
      <c r="P1190" s="12" t="n">
        <f aca="false">MAX(Assumptions!$B$4,($A$6*(Assumptions!$B$20+$E$1190+Assumptions!$B$17+$J$1190+$O$1190+$D$1190)-Assumptions!$B$17)/(1-$A$6))</f>
        <v>552540.647589169</v>
      </c>
      <c r="Q1190" s="12" t="n">
        <f aca="false">Assumptions!$B$20+$E$1190+Assumptions!$B$17+$P$1190+$J$1190+$O$1190+$D$1190</f>
        <v>38055443.4429936</v>
      </c>
      <c r="R1190" s="12" t="n">
        <f aca="false">IF($C$1190&lt;Assumptions!$B$37,Assumptions!$B$37*(Assumptions!$B$21+Assumptions!$B$22/Assumptions!$B$37)/(Assumptions!$B$21+Assumptions!$B$22/$C$1190),Assumptions!$B$37)</f>
        <v>1</v>
      </c>
      <c r="S1190" s="12" t="n">
        <f aca="false">Assumptions!$B$38/$R$1190</f>
        <v>1</v>
      </c>
      <c r="T1190" s="12" t="n">
        <f aca="false">Assumptions!$B$39*$S$1190</f>
        <v>5000000</v>
      </c>
      <c r="U1190" s="12" t="n">
        <f aca="false">IF($C$1190&lt;Assumptions!$B$42,Assumptions!$B$42*(Assumptions!$B$21+Assumptions!$B$22/Assumptions!$B$42)/(Assumptions!$B$21+Assumptions!$B$22/$C$1190),Assumptions!$B$42)</f>
        <v>3</v>
      </c>
      <c r="V1190" s="12" t="n">
        <f aca="false">Assumptions!$B$43/$U$1190</f>
        <v>1</v>
      </c>
      <c r="W1190" s="12" t="n">
        <f aca="false">Assumptions!$B$44*$V$1190</f>
        <v>5000000</v>
      </c>
      <c r="X1190" s="12" t="n">
        <f aca="false">IF($C$1190&lt;Assumptions!$B$47,Assumptions!$B$47*(Assumptions!$B$21+Assumptions!$B$22/Assumptions!$B$47)/(Assumptions!$B$21+Assumptions!$B$22/$C$1190),Assumptions!$B$47)</f>
        <v>10</v>
      </c>
      <c r="Y1190" s="12" t="n">
        <f aca="false">Assumptions!$B$48/$X$1190</f>
        <v>1</v>
      </c>
      <c r="Z1190" s="12" t="n">
        <f aca="false">Assumptions!$B$49*$Y$1190</f>
        <v>3000000</v>
      </c>
      <c r="AA1190" s="12" t="n">
        <f aca="false">IF($C$1190&lt;Assumptions!$B$52,Assumptions!$B$52*(Assumptions!$B$21+Assumptions!$B$22/Assumptions!$B$52)/(Assumptions!$B$21+Assumptions!$B$22/$C$1190),Assumptions!$B$52)</f>
        <v>25</v>
      </c>
      <c r="AB1190" s="12" t="n">
        <f aca="false">Assumptions!$B$53/$AA$1190</f>
        <v>1</v>
      </c>
      <c r="AC1190" s="12" t="n">
        <f aca="false">Assumptions!$B$54*$AB$1190</f>
        <v>2400000</v>
      </c>
      <c r="AD1190" s="12" t="n">
        <f aca="false">IF($C$1190&lt;Assumptions!$B$57,Assumptions!$B$57*(Assumptions!$B$21+Assumptions!$B$22/Assumptions!$B$57)/(Assumptions!$B$21+Assumptions!$B$22/$C$1190),Assumptions!$B$57)</f>
        <v>57.957090019194</v>
      </c>
      <c r="AE1190" s="12" t="n">
        <f aca="false">Assumptions!$B$58/$AD$1190</f>
        <v>1.03524866379816</v>
      </c>
      <c r="AF1190" s="12" t="n">
        <f aca="false">Assumptions!$B$59*$AE$1190</f>
        <v>1725414.78474648</v>
      </c>
      <c r="AG1190" s="12" t="n">
        <f aca="false">IF($C$1190&lt;Assumptions!$B$62,Assumptions!$B$62*(Assumptions!$B$21+Assumptions!$B$22/Assumptions!$B$62)/(Assumptions!$B$21+Assumptions!$B$22/$C$1190),Assumptions!$B$62)</f>
        <v>49.14611939099</v>
      </c>
      <c r="AH1190" s="12" t="n">
        <f aca="false">Assumptions!$B$63/$AG$1190</f>
        <v>1.00024806859954</v>
      </c>
      <c r="AI1190" s="12" t="n">
        <f aca="false">Assumptions!$B$64*$AH$1190</f>
        <v>6104180.88005614</v>
      </c>
    </row>
    <row r="1191" customFormat="false" ht="15" hidden="true" customHeight="false" outlineLevel="0" collapsed="false">
      <c r="A1191" s="6" t="n">
        <f aca="false">ROW()-ROW($A$1156)+Assumptions!$B$4</f>
        <v>35</v>
      </c>
      <c r="B1191" s="12" t="n">
        <f aca="false">$P$1190</f>
        <v>552540.647589169</v>
      </c>
      <c r="C1191" s="12" t="n">
        <f aca="false">$D$4/(Assumptions!$B$16+$B$1191)</f>
        <v>48.4254965689102</v>
      </c>
      <c r="D1191" s="12" t="n">
        <f aca="false">Assumptions!$B$7/$C$1191</f>
        <v>619508.360793153</v>
      </c>
      <c r="E1191" s="12" t="n">
        <f aca="false">$T$1191+$W$1191+$Z$1191+$AC$1191+$AF$1191+$AI$1191</f>
        <v>23229595.6648026</v>
      </c>
      <c r="F1191" s="12" t="n">
        <f aca="false">Assumptions!$B$70/(Assumptions!$B$20+Assumptions!$B$17+$B$1191+$E$1191+$O$1190)</f>
        <v>26.8458634142104</v>
      </c>
      <c r="G1191" s="12" t="n">
        <f aca="false">$C$1191*(1-Assumptions!$B$71)</f>
        <v>38.7403972551282</v>
      </c>
      <c r="H1191" s="12" t="n">
        <f aca="false">MIN($F$1191,$G$1191)</f>
        <v>26.8458634142104</v>
      </c>
      <c r="I1191" s="12" t="str">
        <f aca="false">IF($F$1191&lt;=$G$1191,"cap","discount")</f>
        <v>cap</v>
      </c>
      <c r="J1191" s="12" t="n">
        <f aca="false">Assumptions!$B$69/$H$1191</f>
        <v>186248.433244778</v>
      </c>
      <c r="K1191" s="12" t="n">
        <f aca="false">Assumptions!$B$74/(Assumptions!$B$20+Assumptions!$B$17+$B$1191+$E$1191+$J$1191)</f>
        <v>42.823054468158</v>
      </c>
      <c r="L1191" s="12" t="n">
        <f aca="false">$C$1191*(1-Assumptions!$B$75)</f>
        <v>41.1616720835737</v>
      </c>
      <c r="M1191" s="12" t="n">
        <f aca="false">MIN($K$1191,$L$1191)</f>
        <v>41.1616720835737</v>
      </c>
      <c r="N1191" s="12" t="str">
        <f aca="false">IF($K$1191&lt;=$L$1191,"cap","discount")</f>
        <v>discount</v>
      </c>
      <c r="O1191" s="12" t="n">
        <f aca="false">Assumptions!$B$73/$M$1191</f>
        <v>72883.3365639003</v>
      </c>
      <c r="P1191" s="12" t="n">
        <f aca="false">MAX(Assumptions!$B$4,($A$6*(Assumptions!$B$20+$E$1191+Assumptions!$B$17+$J$1191+$O$1191+$D$1191)-Assumptions!$B$17)/(1-$A$6))</f>
        <v>552540.647589169</v>
      </c>
      <c r="Q1191" s="12" t="n">
        <f aca="false">Assumptions!$B$20+$E$1191+Assumptions!$B$17+$P$1191+$J$1191+$O$1191+$D$1191</f>
        <v>38055443.4429936</v>
      </c>
      <c r="R1191" s="12" t="n">
        <f aca="false">IF($C$1191&lt;Assumptions!$B$37,Assumptions!$B$37*(Assumptions!$B$21+Assumptions!$B$22/Assumptions!$B$37)/(Assumptions!$B$21+Assumptions!$B$22/$C$1191),Assumptions!$B$37)</f>
        <v>1</v>
      </c>
      <c r="S1191" s="12" t="n">
        <f aca="false">Assumptions!$B$38/$R$1191</f>
        <v>1</v>
      </c>
      <c r="T1191" s="12" t="n">
        <f aca="false">Assumptions!$B$39*$S$1191</f>
        <v>5000000</v>
      </c>
      <c r="U1191" s="12" t="n">
        <f aca="false">IF($C$1191&lt;Assumptions!$B$42,Assumptions!$B$42*(Assumptions!$B$21+Assumptions!$B$22/Assumptions!$B$42)/(Assumptions!$B$21+Assumptions!$B$22/$C$1191),Assumptions!$B$42)</f>
        <v>3</v>
      </c>
      <c r="V1191" s="12" t="n">
        <f aca="false">Assumptions!$B$43/$U$1191</f>
        <v>1</v>
      </c>
      <c r="W1191" s="12" t="n">
        <f aca="false">Assumptions!$B$44*$V$1191</f>
        <v>5000000</v>
      </c>
      <c r="X1191" s="12" t="n">
        <f aca="false">IF($C$1191&lt;Assumptions!$B$47,Assumptions!$B$47*(Assumptions!$B$21+Assumptions!$B$22/Assumptions!$B$47)/(Assumptions!$B$21+Assumptions!$B$22/$C$1191),Assumptions!$B$47)</f>
        <v>10</v>
      </c>
      <c r="Y1191" s="12" t="n">
        <f aca="false">Assumptions!$B$48/$X$1191</f>
        <v>1</v>
      </c>
      <c r="Z1191" s="12" t="n">
        <f aca="false">Assumptions!$B$49*$Y$1191</f>
        <v>3000000</v>
      </c>
      <c r="AA1191" s="12" t="n">
        <f aca="false">IF($C$1191&lt;Assumptions!$B$52,Assumptions!$B$52*(Assumptions!$B$21+Assumptions!$B$22/Assumptions!$B$52)/(Assumptions!$B$21+Assumptions!$B$22/$C$1191),Assumptions!$B$52)</f>
        <v>25</v>
      </c>
      <c r="AB1191" s="12" t="n">
        <f aca="false">Assumptions!$B$53/$AA$1191</f>
        <v>1</v>
      </c>
      <c r="AC1191" s="12" t="n">
        <f aca="false">Assumptions!$B$54*$AB$1191</f>
        <v>2400000</v>
      </c>
      <c r="AD1191" s="12" t="n">
        <f aca="false">IF($C$1191&lt;Assumptions!$B$57,Assumptions!$B$57*(Assumptions!$B$21+Assumptions!$B$22/Assumptions!$B$57)/(Assumptions!$B$21+Assumptions!$B$22/$C$1191),Assumptions!$B$57)</f>
        <v>57.957090019194</v>
      </c>
      <c r="AE1191" s="12" t="n">
        <f aca="false">Assumptions!$B$58/$AD$1191</f>
        <v>1.03524866379816</v>
      </c>
      <c r="AF1191" s="12" t="n">
        <f aca="false">Assumptions!$B$59*$AE$1191</f>
        <v>1725414.78474648</v>
      </c>
      <c r="AG1191" s="12" t="n">
        <f aca="false">IF($C$1191&lt;Assumptions!$B$62,Assumptions!$B$62*(Assumptions!$B$21+Assumptions!$B$22/Assumptions!$B$62)/(Assumptions!$B$21+Assumptions!$B$22/$C$1191),Assumptions!$B$62)</f>
        <v>49.14611939099</v>
      </c>
      <c r="AH1191" s="12" t="n">
        <f aca="false">Assumptions!$B$63/$AG$1191</f>
        <v>1.00024806859954</v>
      </c>
      <c r="AI1191" s="12" t="n">
        <f aca="false">Assumptions!$B$64*$AH$1191</f>
        <v>6104180.88005614</v>
      </c>
    </row>
    <row r="1192" customFormat="false" ht="15" hidden="true" customHeight="false" outlineLevel="0" collapsed="false">
      <c r="A1192" s="6" t="n">
        <f aca="false">ROW()-ROW($A$1156)+Assumptions!$B$4</f>
        <v>36</v>
      </c>
      <c r="B1192" s="12" t="n">
        <f aca="false">$P$1191</f>
        <v>552540.647589169</v>
      </c>
      <c r="C1192" s="12" t="n">
        <f aca="false">$D$4/(Assumptions!$B$16+$B$1192)</f>
        <v>48.4254965689102</v>
      </c>
      <c r="D1192" s="12" t="n">
        <f aca="false">Assumptions!$B$7/$C$1192</f>
        <v>619508.360793153</v>
      </c>
      <c r="E1192" s="12" t="n">
        <f aca="false">$T$1192+$W$1192+$Z$1192+$AC$1192+$AF$1192+$AI$1192</f>
        <v>23229595.6648026</v>
      </c>
      <c r="F1192" s="12" t="n">
        <f aca="false">Assumptions!$B$70/(Assumptions!$B$20+Assumptions!$B$17+$B$1192+$E$1192+$O$1191)</f>
        <v>26.8458634142104</v>
      </c>
      <c r="G1192" s="12" t="n">
        <f aca="false">$C$1192*(1-Assumptions!$B$71)</f>
        <v>38.7403972551282</v>
      </c>
      <c r="H1192" s="12" t="n">
        <f aca="false">MIN($F$1192,$G$1192)</f>
        <v>26.8458634142104</v>
      </c>
      <c r="I1192" s="12" t="str">
        <f aca="false">IF($F$1192&lt;=$G$1192,"cap","discount")</f>
        <v>cap</v>
      </c>
      <c r="J1192" s="12" t="n">
        <f aca="false">Assumptions!$B$69/$H$1192</f>
        <v>186248.433244778</v>
      </c>
      <c r="K1192" s="12" t="n">
        <f aca="false">Assumptions!$B$74/(Assumptions!$B$20+Assumptions!$B$17+$B$1192+$E$1192+$J$1192)</f>
        <v>42.823054468158</v>
      </c>
      <c r="L1192" s="12" t="n">
        <f aca="false">$C$1192*(1-Assumptions!$B$75)</f>
        <v>41.1616720835737</v>
      </c>
      <c r="M1192" s="12" t="n">
        <f aca="false">MIN($K$1192,$L$1192)</f>
        <v>41.1616720835737</v>
      </c>
      <c r="N1192" s="12" t="str">
        <f aca="false">IF($K$1192&lt;=$L$1192,"cap","discount")</f>
        <v>discount</v>
      </c>
      <c r="O1192" s="12" t="n">
        <f aca="false">Assumptions!$B$73/$M$1192</f>
        <v>72883.3365639003</v>
      </c>
      <c r="P1192" s="12" t="n">
        <f aca="false">MAX(Assumptions!$B$4,($A$6*(Assumptions!$B$20+$E$1192+Assumptions!$B$17+$J$1192+$O$1192+$D$1192)-Assumptions!$B$17)/(1-$A$6))</f>
        <v>552540.647589169</v>
      </c>
      <c r="Q1192" s="12" t="n">
        <f aca="false">Assumptions!$B$20+$E$1192+Assumptions!$B$17+$P$1192+$J$1192+$O$1192+$D$1192</f>
        <v>38055443.4429936</v>
      </c>
      <c r="R1192" s="12" t="n">
        <f aca="false">IF($C$1192&lt;Assumptions!$B$37,Assumptions!$B$37*(Assumptions!$B$21+Assumptions!$B$22/Assumptions!$B$37)/(Assumptions!$B$21+Assumptions!$B$22/$C$1192),Assumptions!$B$37)</f>
        <v>1</v>
      </c>
      <c r="S1192" s="12" t="n">
        <f aca="false">Assumptions!$B$38/$R$1192</f>
        <v>1</v>
      </c>
      <c r="T1192" s="12" t="n">
        <f aca="false">Assumptions!$B$39*$S$1192</f>
        <v>5000000</v>
      </c>
      <c r="U1192" s="12" t="n">
        <f aca="false">IF($C$1192&lt;Assumptions!$B$42,Assumptions!$B$42*(Assumptions!$B$21+Assumptions!$B$22/Assumptions!$B$42)/(Assumptions!$B$21+Assumptions!$B$22/$C$1192),Assumptions!$B$42)</f>
        <v>3</v>
      </c>
      <c r="V1192" s="12" t="n">
        <f aca="false">Assumptions!$B$43/$U$1192</f>
        <v>1</v>
      </c>
      <c r="W1192" s="12" t="n">
        <f aca="false">Assumptions!$B$44*$V$1192</f>
        <v>5000000</v>
      </c>
      <c r="X1192" s="12" t="n">
        <f aca="false">IF($C$1192&lt;Assumptions!$B$47,Assumptions!$B$47*(Assumptions!$B$21+Assumptions!$B$22/Assumptions!$B$47)/(Assumptions!$B$21+Assumptions!$B$22/$C$1192),Assumptions!$B$47)</f>
        <v>10</v>
      </c>
      <c r="Y1192" s="12" t="n">
        <f aca="false">Assumptions!$B$48/$X$1192</f>
        <v>1</v>
      </c>
      <c r="Z1192" s="12" t="n">
        <f aca="false">Assumptions!$B$49*$Y$1192</f>
        <v>3000000</v>
      </c>
      <c r="AA1192" s="12" t="n">
        <f aca="false">IF($C$1192&lt;Assumptions!$B$52,Assumptions!$B$52*(Assumptions!$B$21+Assumptions!$B$22/Assumptions!$B$52)/(Assumptions!$B$21+Assumptions!$B$22/$C$1192),Assumptions!$B$52)</f>
        <v>25</v>
      </c>
      <c r="AB1192" s="12" t="n">
        <f aca="false">Assumptions!$B$53/$AA$1192</f>
        <v>1</v>
      </c>
      <c r="AC1192" s="12" t="n">
        <f aca="false">Assumptions!$B$54*$AB$1192</f>
        <v>2400000</v>
      </c>
      <c r="AD1192" s="12" t="n">
        <f aca="false">IF($C$1192&lt;Assumptions!$B$57,Assumptions!$B$57*(Assumptions!$B$21+Assumptions!$B$22/Assumptions!$B$57)/(Assumptions!$B$21+Assumptions!$B$22/$C$1192),Assumptions!$B$57)</f>
        <v>57.957090019194</v>
      </c>
      <c r="AE1192" s="12" t="n">
        <f aca="false">Assumptions!$B$58/$AD$1192</f>
        <v>1.03524866379816</v>
      </c>
      <c r="AF1192" s="12" t="n">
        <f aca="false">Assumptions!$B$59*$AE$1192</f>
        <v>1725414.78474648</v>
      </c>
      <c r="AG1192" s="12" t="n">
        <f aca="false">IF($C$1192&lt;Assumptions!$B$62,Assumptions!$B$62*(Assumptions!$B$21+Assumptions!$B$22/Assumptions!$B$62)/(Assumptions!$B$21+Assumptions!$B$22/$C$1192),Assumptions!$B$62)</f>
        <v>49.14611939099</v>
      </c>
      <c r="AH1192" s="12" t="n">
        <f aca="false">Assumptions!$B$63/$AG$1192</f>
        <v>1.00024806859954</v>
      </c>
      <c r="AI1192" s="12" t="n">
        <f aca="false">Assumptions!$B$64*$AH$1192</f>
        <v>6104180.88005614</v>
      </c>
    </row>
    <row r="1193" customFormat="false" ht="15" hidden="true" customHeight="false" outlineLevel="0" collapsed="false">
      <c r="A1193" s="6" t="n">
        <f aca="false">ROW()-ROW($A$1156)+Assumptions!$B$4</f>
        <v>37</v>
      </c>
      <c r="B1193" s="12" t="n">
        <f aca="false">$P$1192</f>
        <v>552540.647589169</v>
      </c>
      <c r="C1193" s="12" t="n">
        <f aca="false">$D$4/(Assumptions!$B$16+$B$1193)</f>
        <v>48.4254965689102</v>
      </c>
      <c r="D1193" s="12" t="n">
        <f aca="false">Assumptions!$B$7/$C$1193</f>
        <v>619508.360793153</v>
      </c>
      <c r="E1193" s="12" t="n">
        <f aca="false">$T$1193+$W$1193+$Z$1193+$AC$1193+$AF$1193+$AI$1193</f>
        <v>23229595.6648026</v>
      </c>
      <c r="F1193" s="12" t="n">
        <f aca="false">Assumptions!$B$70/(Assumptions!$B$20+Assumptions!$B$17+$B$1193+$E$1193+$O$1192)</f>
        <v>26.8458634142104</v>
      </c>
      <c r="G1193" s="12" t="n">
        <f aca="false">$C$1193*(1-Assumptions!$B$71)</f>
        <v>38.7403972551282</v>
      </c>
      <c r="H1193" s="12" t="n">
        <f aca="false">MIN($F$1193,$G$1193)</f>
        <v>26.8458634142104</v>
      </c>
      <c r="I1193" s="12" t="str">
        <f aca="false">IF($F$1193&lt;=$G$1193,"cap","discount")</f>
        <v>cap</v>
      </c>
      <c r="J1193" s="12" t="n">
        <f aca="false">Assumptions!$B$69/$H$1193</f>
        <v>186248.433244778</v>
      </c>
      <c r="K1193" s="12" t="n">
        <f aca="false">Assumptions!$B$74/(Assumptions!$B$20+Assumptions!$B$17+$B$1193+$E$1193+$J$1193)</f>
        <v>42.823054468158</v>
      </c>
      <c r="L1193" s="12" t="n">
        <f aca="false">$C$1193*(1-Assumptions!$B$75)</f>
        <v>41.1616720835737</v>
      </c>
      <c r="M1193" s="12" t="n">
        <f aca="false">MIN($K$1193,$L$1193)</f>
        <v>41.1616720835737</v>
      </c>
      <c r="N1193" s="12" t="str">
        <f aca="false">IF($K$1193&lt;=$L$1193,"cap","discount")</f>
        <v>discount</v>
      </c>
      <c r="O1193" s="12" t="n">
        <f aca="false">Assumptions!$B$73/$M$1193</f>
        <v>72883.3365639003</v>
      </c>
      <c r="P1193" s="12" t="n">
        <f aca="false">MAX(Assumptions!$B$4,($A$6*(Assumptions!$B$20+$E$1193+Assumptions!$B$17+$J$1193+$O$1193+$D$1193)-Assumptions!$B$17)/(1-$A$6))</f>
        <v>552540.647589169</v>
      </c>
      <c r="Q1193" s="12" t="n">
        <f aca="false">Assumptions!$B$20+$E$1193+Assumptions!$B$17+$P$1193+$J$1193+$O$1193+$D$1193</f>
        <v>38055443.4429936</v>
      </c>
      <c r="R1193" s="12" t="n">
        <f aca="false">IF($C$1193&lt;Assumptions!$B$37,Assumptions!$B$37*(Assumptions!$B$21+Assumptions!$B$22/Assumptions!$B$37)/(Assumptions!$B$21+Assumptions!$B$22/$C$1193),Assumptions!$B$37)</f>
        <v>1</v>
      </c>
      <c r="S1193" s="12" t="n">
        <f aca="false">Assumptions!$B$38/$R$1193</f>
        <v>1</v>
      </c>
      <c r="T1193" s="12" t="n">
        <f aca="false">Assumptions!$B$39*$S$1193</f>
        <v>5000000</v>
      </c>
      <c r="U1193" s="12" t="n">
        <f aca="false">IF($C$1193&lt;Assumptions!$B$42,Assumptions!$B$42*(Assumptions!$B$21+Assumptions!$B$22/Assumptions!$B$42)/(Assumptions!$B$21+Assumptions!$B$22/$C$1193),Assumptions!$B$42)</f>
        <v>3</v>
      </c>
      <c r="V1193" s="12" t="n">
        <f aca="false">Assumptions!$B$43/$U$1193</f>
        <v>1</v>
      </c>
      <c r="W1193" s="12" t="n">
        <f aca="false">Assumptions!$B$44*$V$1193</f>
        <v>5000000</v>
      </c>
      <c r="X1193" s="12" t="n">
        <f aca="false">IF($C$1193&lt;Assumptions!$B$47,Assumptions!$B$47*(Assumptions!$B$21+Assumptions!$B$22/Assumptions!$B$47)/(Assumptions!$B$21+Assumptions!$B$22/$C$1193),Assumptions!$B$47)</f>
        <v>10</v>
      </c>
      <c r="Y1193" s="12" t="n">
        <f aca="false">Assumptions!$B$48/$X$1193</f>
        <v>1</v>
      </c>
      <c r="Z1193" s="12" t="n">
        <f aca="false">Assumptions!$B$49*$Y$1193</f>
        <v>3000000</v>
      </c>
      <c r="AA1193" s="12" t="n">
        <f aca="false">IF($C$1193&lt;Assumptions!$B$52,Assumptions!$B$52*(Assumptions!$B$21+Assumptions!$B$22/Assumptions!$B$52)/(Assumptions!$B$21+Assumptions!$B$22/$C$1193),Assumptions!$B$52)</f>
        <v>25</v>
      </c>
      <c r="AB1193" s="12" t="n">
        <f aca="false">Assumptions!$B$53/$AA$1193</f>
        <v>1</v>
      </c>
      <c r="AC1193" s="12" t="n">
        <f aca="false">Assumptions!$B$54*$AB$1193</f>
        <v>2400000</v>
      </c>
      <c r="AD1193" s="12" t="n">
        <f aca="false">IF($C$1193&lt;Assumptions!$B$57,Assumptions!$B$57*(Assumptions!$B$21+Assumptions!$B$22/Assumptions!$B$57)/(Assumptions!$B$21+Assumptions!$B$22/$C$1193),Assumptions!$B$57)</f>
        <v>57.957090019194</v>
      </c>
      <c r="AE1193" s="12" t="n">
        <f aca="false">Assumptions!$B$58/$AD$1193</f>
        <v>1.03524866379816</v>
      </c>
      <c r="AF1193" s="12" t="n">
        <f aca="false">Assumptions!$B$59*$AE$1193</f>
        <v>1725414.78474648</v>
      </c>
      <c r="AG1193" s="12" t="n">
        <f aca="false">IF($C$1193&lt;Assumptions!$B$62,Assumptions!$B$62*(Assumptions!$B$21+Assumptions!$B$22/Assumptions!$B$62)/(Assumptions!$B$21+Assumptions!$B$22/$C$1193),Assumptions!$B$62)</f>
        <v>49.14611939099</v>
      </c>
      <c r="AH1193" s="12" t="n">
        <f aca="false">Assumptions!$B$63/$AG$1193</f>
        <v>1.00024806859954</v>
      </c>
      <c r="AI1193" s="12" t="n">
        <f aca="false">Assumptions!$B$64*$AH$1193</f>
        <v>6104180.88005614</v>
      </c>
    </row>
    <row r="1194" customFormat="false" ht="15" hidden="true" customHeight="false" outlineLevel="0" collapsed="false">
      <c r="A1194" s="6" t="n">
        <f aca="false">ROW()-ROW($A$1156)+Assumptions!$B$4</f>
        <v>38</v>
      </c>
      <c r="B1194" s="12" t="n">
        <f aca="false">$P$1193</f>
        <v>552540.647589169</v>
      </c>
      <c r="C1194" s="12" t="n">
        <f aca="false">$D$4/(Assumptions!$B$16+$B$1194)</f>
        <v>48.4254965689102</v>
      </c>
      <c r="D1194" s="12" t="n">
        <f aca="false">Assumptions!$B$7/$C$1194</f>
        <v>619508.360793153</v>
      </c>
      <c r="E1194" s="12" t="n">
        <f aca="false">$T$1194+$W$1194+$Z$1194+$AC$1194+$AF$1194+$AI$1194</f>
        <v>23229595.6648026</v>
      </c>
      <c r="F1194" s="12" t="n">
        <f aca="false">Assumptions!$B$70/(Assumptions!$B$20+Assumptions!$B$17+$B$1194+$E$1194+$O$1193)</f>
        <v>26.8458634142104</v>
      </c>
      <c r="G1194" s="12" t="n">
        <f aca="false">$C$1194*(1-Assumptions!$B$71)</f>
        <v>38.7403972551282</v>
      </c>
      <c r="H1194" s="12" t="n">
        <f aca="false">MIN($F$1194,$G$1194)</f>
        <v>26.8458634142104</v>
      </c>
      <c r="I1194" s="12" t="str">
        <f aca="false">IF($F$1194&lt;=$G$1194,"cap","discount")</f>
        <v>cap</v>
      </c>
      <c r="J1194" s="12" t="n">
        <f aca="false">Assumptions!$B$69/$H$1194</f>
        <v>186248.433244778</v>
      </c>
      <c r="K1194" s="12" t="n">
        <f aca="false">Assumptions!$B$74/(Assumptions!$B$20+Assumptions!$B$17+$B$1194+$E$1194+$J$1194)</f>
        <v>42.823054468158</v>
      </c>
      <c r="L1194" s="12" t="n">
        <f aca="false">$C$1194*(1-Assumptions!$B$75)</f>
        <v>41.1616720835737</v>
      </c>
      <c r="M1194" s="12" t="n">
        <f aca="false">MIN($K$1194,$L$1194)</f>
        <v>41.1616720835737</v>
      </c>
      <c r="N1194" s="12" t="str">
        <f aca="false">IF($K$1194&lt;=$L$1194,"cap","discount")</f>
        <v>discount</v>
      </c>
      <c r="O1194" s="12" t="n">
        <f aca="false">Assumptions!$B$73/$M$1194</f>
        <v>72883.3365639003</v>
      </c>
      <c r="P1194" s="12" t="n">
        <f aca="false">MAX(Assumptions!$B$4,($A$6*(Assumptions!$B$20+$E$1194+Assumptions!$B$17+$J$1194+$O$1194+$D$1194)-Assumptions!$B$17)/(1-$A$6))</f>
        <v>552540.647589169</v>
      </c>
      <c r="Q1194" s="12" t="n">
        <f aca="false">Assumptions!$B$20+$E$1194+Assumptions!$B$17+$P$1194+$J$1194+$O$1194+$D$1194</f>
        <v>38055443.4429936</v>
      </c>
      <c r="R1194" s="12" t="n">
        <f aca="false">IF($C$1194&lt;Assumptions!$B$37,Assumptions!$B$37*(Assumptions!$B$21+Assumptions!$B$22/Assumptions!$B$37)/(Assumptions!$B$21+Assumptions!$B$22/$C$1194),Assumptions!$B$37)</f>
        <v>1</v>
      </c>
      <c r="S1194" s="12" t="n">
        <f aca="false">Assumptions!$B$38/$R$1194</f>
        <v>1</v>
      </c>
      <c r="T1194" s="12" t="n">
        <f aca="false">Assumptions!$B$39*$S$1194</f>
        <v>5000000</v>
      </c>
      <c r="U1194" s="12" t="n">
        <f aca="false">IF($C$1194&lt;Assumptions!$B$42,Assumptions!$B$42*(Assumptions!$B$21+Assumptions!$B$22/Assumptions!$B$42)/(Assumptions!$B$21+Assumptions!$B$22/$C$1194),Assumptions!$B$42)</f>
        <v>3</v>
      </c>
      <c r="V1194" s="12" t="n">
        <f aca="false">Assumptions!$B$43/$U$1194</f>
        <v>1</v>
      </c>
      <c r="W1194" s="12" t="n">
        <f aca="false">Assumptions!$B$44*$V$1194</f>
        <v>5000000</v>
      </c>
      <c r="X1194" s="12" t="n">
        <f aca="false">IF($C$1194&lt;Assumptions!$B$47,Assumptions!$B$47*(Assumptions!$B$21+Assumptions!$B$22/Assumptions!$B$47)/(Assumptions!$B$21+Assumptions!$B$22/$C$1194),Assumptions!$B$47)</f>
        <v>10</v>
      </c>
      <c r="Y1194" s="12" t="n">
        <f aca="false">Assumptions!$B$48/$X$1194</f>
        <v>1</v>
      </c>
      <c r="Z1194" s="12" t="n">
        <f aca="false">Assumptions!$B$49*$Y$1194</f>
        <v>3000000</v>
      </c>
      <c r="AA1194" s="12" t="n">
        <f aca="false">IF($C$1194&lt;Assumptions!$B$52,Assumptions!$B$52*(Assumptions!$B$21+Assumptions!$B$22/Assumptions!$B$52)/(Assumptions!$B$21+Assumptions!$B$22/$C$1194),Assumptions!$B$52)</f>
        <v>25</v>
      </c>
      <c r="AB1194" s="12" t="n">
        <f aca="false">Assumptions!$B$53/$AA$1194</f>
        <v>1</v>
      </c>
      <c r="AC1194" s="12" t="n">
        <f aca="false">Assumptions!$B$54*$AB$1194</f>
        <v>2400000</v>
      </c>
      <c r="AD1194" s="12" t="n">
        <f aca="false">IF($C$1194&lt;Assumptions!$B$57,Assumptions!$B$57*(Assumptions!$B$21+Assumptions!$B$22/Assumptions!$B$57)/(Assumptions!$B$21+Assumptions!$B$22/$C$1194),Assumptions!$B$57)</f>
        <v>57.957090019194</v>
      </c>
      <c r="AE1194" s="12" t="n">
        <f aca="false">Assumptions!$B$58/$AD$1194</f>
        <v>1.03524866379816</v>
      </c>
      <c r="AF1194" s="12" t="n">
        <f aca="false">Assumptions!$B$59*$AE$1194</f>
        <v>1725414.78474648</v>
      </c>
      <c r="AG1194" s="12" t="n">
        <f aca="false">IF($C$1194&lt;Assumptions!$B$62,Assumptions!$B$62*(Assumptions!$B$21+Assumptions!$B$22/Assumptions!$B$62)/(Assumptions!$B$21+Assumptions!$B$22/$C$1194),Assumptions!$B$62)</f>
        <v>49.14611939099</v>
      </c>
      <c r="AH1194" s="12" t="n">
        <f aca="false">Assumptions!$B$63/$AG$1194</f>
        <v>1.00024806859954</v>
      </c>
      <c r="AI1194" s="12" t="n">
        <f aca="false">Assumptions!$B$64*$AH$1194</f>
        <v>6104180.88005614</v>
      </c>
    </row>
    <row r="1195" customFormat="false" ht="15" hidden="true" customHeight="false" outlineLevel="0" collapsed="false">
      <c r="A1195" s="6" t="n">
        <f aca="false">ROW()-ROW($A$1156)+Assumptions!$B$4</f>
        <v>39</v>
      </c>
      <c r="B1195" s="12" t="n">
        <f aca="false">$P$1194</f>
        <v>552540.647589169</v>
      </c>
      <c r="C1195" s="12" t="n">
        <f aca="false">$D$4/(Assumptions!$B$16+$B$1195)</f>
        <v>48.4254965689102</v>
      </c>
      <c r="D1195" s="12" t="n">
        <f aca="false">Assumptions!$B$7/$C$1195</f>
        <v>619508.360793153</v>
      </c>
      <c r="E1195" s="12" t="n">
        <f aca="false">$T$1195+$W$1195+$Z$1195+$AC$1195+$AF$1195+$AI$1195</f>
        <v>23229595.6648026</v>
      </c>
      <c r="F1195" s="12" t="n">
        <f aca="false">Assumptions!$B$70/(Assumptions!$B$20+Assumptions!$B$17+$B$1195+$E$1195+$O$1194)</f>
        <v>26.8458634142104</v>
      </c>
      <c r="G1195" s="12" t="n">
        <f aca="false">$C$1195*(1-Assumptions!$B$71)</f>
        <v>38.7403972551282</v>
      </c>
      <c r="H1195" s="12" t="n">
        <f aca="false">MIN($F$1195,$G$1195)</f>
        <v>26.8458634142104</v>
      </c>
      <c r="I1195" s="12" t="str">
        <f aca="false">IF($F$1195&lt;=$G$1195,"cap","discount")</f>
        <v>cap</v>
      </c>
      <c r="J1195" s="12" t="n">
        <f aca="false">Assumptions!$B$69/$H$1195</f>
        <v>186248.433244778</v>
      </c>
      <c r="K1195" s="12" t="n">
        <f aca="false">Assumptions!$B$74/(Assumptions!$B$20+Assumptions!$B$17+$B$1195+$E$1195+$J$1195)</f>
        <v>42.823054468158</v>
      </c>
      <c r="L1195" s="12" t="n">
        <f aca="false">$C$1195*(1-Assumptions!$B$75)</f>
        <v>41.1616720835737</v>
      </c>
      <c r="M1195" s="12" t="n">
        <f aca="false">MIN($K$1195,$L$1195)</f>
        <v>41.1616720835737</v>
      </c>
      <c r="N1195" s="12" t="str">
        <f aca="false">IF($K$1195&lt;=$L$1195,"cap","discount")</f>
        <v>discount</v>
      </c>
      <c r="O1195" s="12" t="n">
        <f aca="false">Assumptions!$B$73/$M$1195</f>
        <v>72883.3365639003</v>
      </c>
      <c r="P1195" s="12" t="n">
        <f aca="false">MAX(Assumptions!$B$4,($A$6*(Assumptions!$B$20+$E$1195+Assumptions!$B$17+$J$1195+$O$1195+$D$1195)-Assumptions!$B$17)/(1-$A$6))</f>
        <v>552540.647589169</v>
      </c>
      <c r="Q1195" s="12" t="n">
        <f aca="false">Assumptions!$B$20+$E$1195+Assumptions!$B$17+$P$1195+$J$1195+$O$1195+$D$1195</f>
        <v>38055443.4429936</v>
      </c>
      <c r="R1195" s="12" t="n">
        <f aca="false">IF($C$1195&lt;Assumptions!$B$37,Assumptions!$B$37*(Assumptions!$B$21+Assumptions!$B$22/Assumptions!$B$37)/(Assumptions!$B$21+Assumptions!$B$22/$C$1195),Assumptions!$B$37)</f>
        <v>1</v>
      </c>
      <c r="S1195" s="12" t="n">
        <f aca="false">Assumptions!$B$38/$R$1195</f>
        <v>1</v>
      </c>
      <c r="T1195" s="12" t="n">
        <f aca="false">Assumptions!$B$39*$S$1195</f>
        <v>5000000</v>
      </c>
      <c r="U1195" s="12" t="n">
        <f aca="false">IF($C$1195&lt;Assumptions!$B$42,Assumptions!$B$42*(Assumptions!$B$21+Assumptions!$B$22/Assumptions!$B$42)/(Assumptions!$B$21+Assumptions!$B$22/$C$1195),Assumptions!$B$42)</f>
        <v>3</v>
      </c>
      <c r="V1195" s="12" t="n">
        <f aca="false">Assumptions!$B$43/$U$1195</f>
        <v>1</v>
      </c>
      <c r="W1195" s="12" t="n">
        <f aca="false">Assumptions!$B$44*$V$1195</f>
        <v>5000000</v>
      </c>
      <c r="X1195" s="12" t="n">
        <f aca="false">IF($C$1195&lt;Assumptions!$B$47,Assumptions!$B$47*(Assumptions!$B$21+Assumptions!$B$22/Assumptions!$B$47)/(Assumptions!$B$21+Assumptions!$B$22/$C$1195),Assumptions!$B$47)</f>
        <v>10</v>
      </c>
      <c r="Y1195" s="12" t="n">
        <f aca="false">Assumptions!$B$48/$X$1195</f>
        <v>1</v>
      </c>
      <c r="Z1195" s="12" t="n">
        <f aca="false">Assumptions!$B$49*$Y$1195</f>
        <v>3000000</v>
      </c>
      <c r="AA1195" s="12" t="n">
        <f aca="false">IF($C$1195&lt;Assumptions!$B$52,Assumptions!$B$52*(Assumptions!$B$21+Assumptions!$B$22/Assumptions!$B$52)/(Assumptions!$B$21+Assumptions!$B$22/$C$1195),Assumptions!$B$52)</f>
        <v>25</v>
      </c>
      <c r="AB1195" s="12" t="n">
        <f aca="false">Assumptions!$B$53/$AA$1195</f>
        <v>1</v>
      </c>
      <c r="AC1195" s="12" t="n">
        <f aca="false">Assumptions!$B$54*$AB$1195</f>
        <v>2400000</v>
      </c>
      <c r="AD1195" s="12" t="n">
        <f aca="false">IF($C$1195&lt;Assumptions!$B$57,Assumptions!$B$57*(Assumptions!$B$21+Assumptions!$B$22/Assumptions!$B$57)/(Assumptions!$B$21+Assumptions!$B$22/$C$1195),Assumptions!$B$57)</f>
        <v>57.957090019194</v>
      </c>
      <c r="AE1195" s="12" t="n">
        <f aca="false">Assumptions!$B$58/$AD$1195</f>
        <v>1.03524866379816</v>
      </c>
      <c r="AF1195" s="12" t="n">
        <f aca="false">Assumptions!$B$59*$AE$1195</f>
        <v>1725414.78474648</v>
      </c>
      <c r="AG1195" s="12" t="n">
        <f aca="false">IF($C$1195&lt;Assumptions!$B$62,Assumptions!$B$62*(Assumptions!$B$21+Assumptions!$B$22/Assumptions!$B$62)/(Assumptions!$B$21+Assumptions!$B$22/$C$1195),Assumptions!$B$62)</f>
        <v>49.14611939099</v>
      </c>
      <c r="AH1195" s="12" t="n">
        <f aca="false">Assumptions!$B$63/$AG$1195</f>
        <v>1.00024806859954</v>
      </c>
      <c r="AI1195" s="12" t="n">
        <f aca="false">Assumptions!$B$64*$AH$1195</f>
        <v>6104180.88005614</v>
      </c>
    </row>
    <row r="1196" customFormat="false" ht="15" hidden="true" customHeight="false" outlineLevel="0" collapsed="false">
      <c r="A1196" s="6" t="n">
        <f aca="false">ROW()-ROW($A$1156)+Assumptions!$B$4</f>
        <v>40</v>
      </c>
      <c r="B1196" s="12" t="n">
        <f aca="false">$P$1195</f>
        <v>552540.647589169</v>
      </c>
      <c r="C1196" s="12" t="n">
        <f aca="false">$D$4/(Assumptions!$B$16+$B$1196)</f>
        <v>48.4254965689102</v>
      </c>
      <c r="D1196" s="12" t="n">
        <f aca="false">Assumptions!$B$7/$C$1196</f>
        <v>619508.360793153</v>
      </c>
      <c r="E1196" s="12" t="n">
        <f aca="false">$T$1196+$W$1196+$Z$1196+$AC$1196+$AF$1196+$AI$1196</f>
        <v>23229595.6648026</v>
      </c>
      <c r="F1196" s="12" t="n">
        <f aca="false">Assumptions!$B$70/(Assumptions!$B$20+Assumptions!$B$17+$B$1196+$E$1196+$O$1195)</f>
        <v>26.8458634142104</v>
      </c>
      <c r="G1196" s="12" t="n">
        <f aca="false">$C$1196*(1-Assumptions!$B$71)</f>
        <v>38.7403972551282</v>
      </c>
      <c r="H1196" s="12" t="n">
        <f aca="false">MIN($F$1196,$G$1196)</f>
        <v>26.8458634142104</v>
      </c>
      <c r="I1196" s="12" t="str">
        <f aca="false">IF($F$1196&lt;=$G$1196,"cap","discount")</f>
        <v>cap</v>
      </c>
      <c r="J1196" s="12" t="n">
        <f aca="false">Assumptions!$B$69/$H$1196</f>
        <v>186248.433244778</v>
      </c>
      <c r="K1196" s="12" t="n">
        <f aca="false">Assumptions!$B$74/(Assumptions!$B$20+Assumptions!$B$17+$B$1196+$E$1196+$J$1196)</f>
        <v>42.823054468158</v>
      </c>
      <c r="L1196" s="12" t="n">
        <f aca="false">$C$1196*(1-Assumptions!$B$75)</f>
        <v>41.1616720835737</v>
      </c>
      <c r="M1196" s="12" t="n">
        <f aca="false">MIN($K$1196,$L$1196)</f>
        <v>41.1616720835737</v>
      </c>
      <c r="N1196" s="12" t="str">
        <f aca="false">IF($K$1196&lt;=$L$1196,"cap","discount")</f>
        <v>discount</v>
      </c>
      <c r="O1196" s="12" t="n">
        <f aca="false">Assumptions!$B$73/$M$1196</f>
        <v>72883.3365639003</v>
      </c>
      <c r="P1196" s="12" t="n">
        <f aca="false">MAX(Assumptions!$B$4,($A$6*(Assumptions!$B$20+$E$1196+Assumptions!$B$17+$J$1196+$O$1196+$D$1196)-Assumptions!$B$17)/(1-$A$6))</f>
        <v>552540.647589169</v>
      </c>
      <c r="Q1196" s="12" t="n">
        <f aca="false">Assumptions!$B$20+$E$1196+Assumptions!$B$17+$P$1196+$J$1196+$O$1196+$D$1196</f>
        <v>38055443.4429936</v>
      </c>
      <c r="R1196" s="12" t="n">
        <f aca="false">IF($C$1196&lt;Assumptions!$B$37,Assumptions!$B$37*(Assumptions!$B$21+Assumptions!$B$22/Assumptions!$B$37)/(Assumptions!$B$21+Assumptions!$B$22/$C$1196),Assumptions!$B$37)</f>
        <v>1</v>
      </c>
      <c r="S1196" s="12" t="n">
        <f aca="false">Assumptions!$B$38/$R$1196</f>
        <v>1</v>
      </c>
      <c r="T1196" s="12" t="n">
        <f aca="false">Assumptions!$B$39*$S$1196</f>
        <v>5000000</v>
      </c>
      <c r="U1196" s="12" t="n">
        <f aca="false">IF($C$1196&lt;Assumptions!$B$42,Assumptions!$B$42*(Assumptions!$B$21+Assumptions!$B$22/Assumptions!$B$42)/(Assumptions!$B$21+Assumptions!$B$22/$C$1196),Assumptions!$B$42)</f>
        <v>3</v>
      </c>
      <c r="V1196" s="12" t="n">
        <f aca="false">Assumptions!$B$43/$U$1196</f>
        <v>1</v>
      </c>
      <c r="W1196" s="12" t="n">
        <f aca="false">Assumptions!$B$44*$V$1196</f>
        <v>5000000</v>
      </c>
      <c r="X1196" s="12" t="n">
        <f aca="false">IF($C$1196&lt;Assumptions!$B$47,Assumptions!$B$47*(Assumptions!$B$21+Assumptions!$B$22/Assumptions!$B$47)/(Assumptions!$B$21+Assumptions!$B$22/$C$1196),Assumptions!$B$47)</f>
        <v>10</v>
      </c>
      <c r="Y1196" s="12" t="n">
        <f aca="false">Assumptions!$B$48/$X$1196</f>
        <v>1</v>
      </c>
      <c r="Z1196" s="12" t="n">
        <f aca="false">Assumptions!$B$49*$Y$1196</f>
        <v>3000000</v>
      </c>
      <c r="AA1196" s="12" t="n">
        <f aca="false">IF($C$1196&lt;Assumptions!$B$52,Assumptions!$B$52*(Assumptions!$B$21+Assumptions!$B$22/Assumptions!$B$52)/(Assumptions!$B$21+Assumptions!$B$22/$C$1196),Assumptions!$B$52)</f>
        <v>25</v>
      </c>
      <c r="AB1196" s="12" t="n">
        <f aca="false">Assumptions!$B$53/$AA$1196</f>
        <v>1</v>
      </c>
      <c r="AC1196" s="12" t="n">
        <f aca="false">Assumptions!$B$54*$AB$1196</f>
        <v>2400000</v>
      </c>
      <c r="AD1196" s="12" t="n">
        <f aca="false">IF($C$1196&lt;Assumptions!$B$57,Assumptions!$B$57*(Assumptions!$B$21+Assumptions!$B$22/Assumptions!$B$57)/(Assumptions!$B$21+Assumptions!$B$22/$C$1196),Assumptions!$B$57)</f>
        <v>57.957090019194</v>
      </c>
      <c r="AE1196" s="12" t="n">
        <f aca="false">Assumptions!$B$58/$AD$1196</f>
        <v>1.03524866379816</v>
      </c>
      <c r="AF1196" s="12" t="n">
        <f aca="false">Assumptions!$B$59*$AE$1196</f>
        <v>1725414.78474648</v>
      </c>
      <c r="AG1196" s="12" t="n">
        <f aca="false">IF($C$1196&lt;Assumptions!$B$62,Assumptions!$B$62*(Assumptions!$B$21+Assumptions!$B$22/Assumptions!$B$62)/(Assumptions!$B$21+Assumptions!$B$22/$C$1196),Assumptions!$B$62)</f>
        <v>49.14611939099</v>
      </c>
      <c r="AH1196" s="12" t="n">
        <f aca="false">Assumptions!$B$63/$AG$1196</f>
        <v>1.00024806859954</v>
      </c>
      <c r="AI1196" s="12" t="n">
        <f aca="false">Assumptions!$B$64*$AH$1196</f>
        <v>6104180.88005614</v>
      </c>
    </row>
    <row r="1197" customFormat="false" ht="15" hidden="true" customHeight="false" outlineLevel="0" collapsed="false">
      <c r="A1197" s="6" t="n">
        <f aca="false">ROW()-ROW($A$1156)+Assumptions!$B$4</f>
        <v>41</v>
      </c>
      <c r="B1197" s="12" t="n">
        <f aca="false">$P$1196</f>
        <v>552540.647589169</v>
      </c>
      <c r="C1197" s="12" t="n">
        <f aca="false">$D$4/(Assumptions!$B$16+$B$1197)</f>
        <v>48.4254965689102</v>
      </c>
      <c r="D1197" s="12" t="n">
        <f aca="false">Assumptions!$B$7/$C$1197</f>
        <v>619508.360793153</v>
      </c>
      <c r="E1197" s="12" t="n">
        <f aca="false">$T$1197+$W$1197+$Z$1197+$AC$1197+$AF$1197+$AI$1197</f>
        <v>23229595.6648026</v>
      </c>
      <c r="F1197" s="12" t="n">
        <f aca="false">Assumptions!$B$70/(Assumptions!$B$20+Assumptions!$B$17+$B$1197+$E$1197+$O$1196)</f>
        <v>26.8458634142104</v>
      </c>
      <c r="G1197" s="12" t="n">
        <f aca="false">$C$1197*(1-Assumptions!$B$71)</f>
        <v>38.7403972551282</v>
      </c>
      <c r="H1197" s="12" t="n">
        <f aca="false">MIN($F$1197,$G$1197)</f>
        <v>26.8458634142104</v>
      </c>
      <c r="I1197" s="12" t="str">
        <f aca="false">IF($F$1197&lt;=$G$1197,"cap","discount")</f>
        <v>cap</v>
      </c>
      <c r="J1197" s="12" t="n">
        <f aca="false">Assumptions!$B$69/$H$1197</f>
        <v>186248.433244778</v>
      </c>
      <c r="K1197" s="12" t="n">
        <f aca="false">Assumptions!$B$74/(Assumptions!$B$20+Assumptions!$B$17+$B$1197+$E$1197+$J$1197)</f>
        <v>42.823054468158</v>
      </c>
      <c r="L1197" s="12" t="n">
        <f aca="false">$C$1197*(1-Assumptions!$B$75)</f>
        <v>41.1616720835737</v>
      </c>
      <c r="M1197" s="12" t="n">
        <f aca="false">MIN($K$1197,$L$1197)</f>
        <v>41.1616720835737</v>
      </c>
      <c r="N1197" s="12" t="str">
        <f aca="false">IF($K$1197&lt;=$L$1197,"cap","discount")</f>
        <v>discount</v>
      </c>
      <c r="O1197" s="12" t="n">
        <f aca="false">Assumptions!$B$73/$M$1197</f>
        <v>72883.3365639003</v>
      </c>
      <c r="P1197" s="12" t="n">
        <f aca="false">MAX(Assumptions!$B$4,($A$6*(Assumptions!$B$20+$E$1197+Assumptions!$B$17+$J$1197+$O$1197+$D$1197)-Assumptions!$B$17)/(1-$A$6))</f>
        <v>552540.647589169</v>
      </c>
      <c r="Q1197" s="12" t="n">
        <f aca="false">Assumptions!$B$20+$E$1197+Assumptions!$B$17+$P$1197+$J$1197+$O$1197+$D$1197</f>
        <v>38055443.4429936</v>
      </c>
      <c r="R1197" s="12" t="n">
        <f aca="false">IF($C$1197&lt;Assumptions!$B$37,Assumptions!$B$37*(Assumptions!$B$21+Assumptions!$B$22/Assumptions!$B$37)/(Assumptions!$B$21+Assumptions!$B$22/$C$1197),Assumptions!$B$37)</f>
        <v>1</v>
      </c>
      <c r="S1197" s="12" t="n">
        <f aca="false">Assumptions!$B$38/$R$1197</f>
        <v>1</v>
      </c>
      <c r="T1197" s="12" t="n">
        <f aca="false">Assumptions!$B$39*$S$1197</f>
        <v>5000000</v>
      </c>
      <c r="U1197" s="12" t="n">
        <f aca="false">IF($C$1197&lt;Assumptions!$B$42,Assumptions!$B$42*(Assumptions!$B$21+Assumptions!$B$22/Assumptions!$B$42)/(Assumptions!$B$21+Assumptions!$B$22/$C$1197),Assumptions!$B$42)</f>
        <v>3</v>
      </c>
      <c r="V1197" s="12" t="n">
        <f aca="false">Assumptions!$B$43/$U$1197</f>
        <v>1</v>
      </c>
      <c r="W1197" s="12" t="n">
        <f aca="false">Assumptions!$B$44*$V$1197</f>
        <v>5000000</v>
      </c>
      <c r="X1197" s="12" t="n">
        <f aca="false">IF($C$1197&lt;Assumptions!$B$47,Assumptions!$B$47*(Assumptions!$B$21+Assumptions!$B$22/Assumptions!$B$47)/(Assumptions!$B$21+Assumptions!$B$22/$C$1197),Assumptions!$B$47)</f>
        <v>10</v>
      </c>
      <c r="Y1197" s="12" t="n">
        <f aca="false">Assumptions!$B$48/$X$1197</f>
        <v>1</v>
      </c>
      <c r="Z1197" s="12" t="n">
        <f aca="false">Assumptions!$B$49*$Y$1197</f>
        <v>3000000</v>
      </c>
      <c r="AA1197" s="12" t="n">
        <f aca="false">IF($C$1197&lt;Assumptions!$B$52,Assumptions!$B$52*(Assumptions!$B$21+Assumptions!$B$22/Assumptions!$B$52)/(Assumptions!$B$21+Assumptions!$B$22/$C$1197),Assumptions!$B$52)</f>
        <v>25</v>
      </c>
      <c r="AB1197" s="12" t="n">
        <f aca="false">Assumptions!$B$53/$AA$1197</f>
        <v>1</v>
      </c>
      <c r="AC1197" s="12" t="n">
        <f aca="false">Assumptions!$B$54*$AB$1197</f>
        <v>2400000</v>
      </c>
      <c r="AD1197" s="12" t="n">
        <f aca="false">IF($C$1197&lt;Assumptions!$B$57,Assumptions!$B$57*(Assumptions!$B$21+Assumptions!$B$22/Assumptions!$B$57)/(Assumptions!$B$21+Assumptions!$B$22/$C$1197),Assumptions!$B$57)</f>
        <v>57.957090019194</v>
      </c>
      <c r="AE1197" s="12" t="n">
        <f aca="false">Assumptions!$B$58/$AD$1197</f>
        <v>1.03524866379816</v>
      </c>
      <c r="AF1197" s="12" t="n">
        <f aca="false">Assumptions!$B$59*$AE$1197</f>
        <v>1725414.78474648</v>
      </c>
      <c r="AG1197" s="12" t="n">
        <f aca="false">IF($C$1197&lt;Assumptions!$B$62,Assumptions!$B$62*(Assumptions!$B$21+Assumptions!$B$22/Assumptions!$B$62)/(Assumptions!$B$21+Assumptions!$B$22/$C$1197),Assumptions!$B$62)</f>
        <v>49.14611939099</v>
      </c>
      <c r="AH1197" s="12" t="n">
        <f aca="false">Assumptions!$B$63/$AG$1197</f>
        <v>1.00024806859954</v>
      </c>
      <c r="AI1197" s="12" t="n">
        <f aca="false">Assumptions!$B$64*$AH$1197</f>
        <v>6104180.88005614</v>
      </c>
    </row>
    <row r="1198" customFormat="false" ht="15" hidden="true" customHeight="false" outlineLevel="0" collapsed="false">
      <c r="A1198" s="6" t="n">
        <f aca="false">ROW()-ROW($A$1156)+Assumptions!$B$4</f>
        <v>42</v>
      </c>
      <c r="B1198" s="12" t="n">
        <f aca="false">$P$1197</f>
        <v>552540.647589169</v>
      </c>
      <c r="C1198" s="12" t="n">
        <f aca="false">$D$4/(Assumptions!$B$16+$B$1198)</f>
        <v>48.4254965689102</v>
      </c>
      <c r="D1198" s="12" t="n">
        <f aca="false">Assumptions!$B$7/$C$1198</f>
        <v>619508.360793153</v>
      </c>
      <c r="E1198" s="12" t="n">
        <f aca="false">$T$1198+$W$1198+$Z$1198+$AC$1198+$AF$1198+$AI$1198</f>
        <v>23229595.6648026</v>
      </c>
      <c r="F1198" s="12" t="n">
        <f aca="false">Assumptions!$B$70/(Assumptions!$B$20+Assumptions!$B$17+$B$1198+$E$1198+$O$1197)</f>
        <v>26.8458634142104</v>
      </c>
      <c r="G1198" s="12" t="n">
        <f aca="false">$C$1198*(1-Assumptions!$B$71)</f>
        <v>38.7403972551282</v>
      </c>
      <c r="H1198" s="12" t="n">
        <f aca="false">MIN($F$1198,$G$1198)</f>
        <v>26.8458634142104</v>
      </c>
      <c r="I1198" s="12" t="str">
        <f aca="false">IF($F$1198&lt;=$G$1198,"cap","discount")</f>
        <v>cap</v>
      </c>
      <c r="J1198" s="12" t="n">
        <f aca="false">Assumptions!$B$69/$H$1198</f>
        <v>186248.433244778</v>
      </c>
      <c r="K1198" s="12" t="n">
        <f aca="false">Assumptions!$B$74/(Assumptions!$B$20+Assumptions!$B$17+$B$1198+$E$1198+$J$1198)</f>
        <v>42.823054468158</v>
      </c>
      <c r="L1198" s="12" t="n">
        <f aca="false">$C$1198*(1-Assumptions!$B$75)</f>
        <v>41.1616720835737</v>
      </c>
      <c r="M1198" s="12" t="n">
        <f aca="false">MIN($K$1198,$L$1198)</f>
        <v>41.1616720835737</v>
      </c>
      <c r="N1198" s="12" t="str">
        <f aca="false">IF($K$1198&lt;=$L$1198,"cap","discount")</f>
        <v>discount</v>
      </c>
      <c r="O1198" s="12" t="n">
        <f aca="false">Assumptions!$B$73/$M$1198</f>
        <v>72883.3365639003</v>
      </c>
      <c r="P1198" s="12" t="n">
        <f aca="false">MAX(Assumptions!$B$4,($A$6*(Assumptions!$B$20+$E$1198+Assumptions!$B$17+$J$1198+$O$1198+$D$1198)-Assumptions!$B$17)/(1-$A$6))</f>
        <v>552540.647589169</v>
      </c>
      <c r="Q1198" s="12" t="n">
        <f aca="false">Assumptions!$B$20+$E$1198+Assumptions!$B$17+$P$1198+$J$1198+$O$1198+$D$1198</f>
        <v>38055443.4429936</v>
      </c>
      <c r="R1198" s="12" t="n">
        <f aca="false">IF($C$1198&lt;Assumptions!$B$37,Assumptions!$B$37*(Assumptions!$B$21+Assumptions!$B$22/Assumptions!$B$37)/(Assumptions!$B$21+Assumptions!$B$22/$C$1198),Assumptions!$B$37)</f>
        <v>1</v>
      </c>
      <c r="S1198" s="12" t="n">
        <f aca="false">Assumptions!$B$38/$R$1198</f>
        <v>1</v>
      </c>
      <c r="T1198" s="12" t="n">
        <f aca="false">Assumptions!$B$39*$S$1198</f>
        <v>5000000</v>
      </c>
      <c r="U1198" s="12" t="n">
        <f aca="false">IF($C$1198&lt;Assumptions!$B$42,Assumptions!$B$42*(Assumptions!$B$21+Assumptions!$B$22/Assumptions!$B$42)/(Assumptions!$B$21+Assumptions!$B$22/$C$1198),Assumptions!$B$42)</f>
        <v>3</v>
      </c>
      <c r="V1198" s="12" t="n">
        <f aca="false">Assumptions!$B$43/$U$1198</f>
        <v>1</v>
      </c>
      <c r="W1198" s="12" t="n">
        <f aca="false">Assumptions!$B$44*$V$1198</f>
        <v>5000000</v>
      </c>
      <c r="X1198" s="12" t="n">
        <f aca="false">IF($C$1198&lt;Assumptions!$B$47,Assumptions!$B$47*(Assumptions!$B$21+Assumptions!$B$22/Assumptions!$B$47)/(Assumptions!$B$21+Assumptions!$B$22/$C$1198),Assumptions!$B$47)</f>
        <v>10</v>
      </c>
      <c r="Y1198" s="12" t="n">
        <f aca="false">Assumptions!$B$48/$X$1198</f>
        <v>1</v>
      </c>
      <c r="Z1198" s="12" t="n">
        <f aca="false">Assumptions!$B$49*$Y$1198</f>
        <v>3000000</v>
      </c>
      <c r="AA1198" s="12" t="n">
        <f aca="false">IF($C$1198&lt;Assumptions!$B$52,Assumptions!$B$52*(Assumptions!$B$21+Assumptions!$B$22/Assumptions!$B$52)/(Assumptions!$B$21+Assumptions!$B$22/$C$1198),Assumptions!$B$52)</f>
        <v>25</v>
      </c>
      <c r="AB1198" s="12" t="n">
        <f aca="false">Assumptions!$B$53/$AA$1198</f>
        <v>1</v>
      </c>
      <c r="AC1198" s="12" t="n">
        <f aca="false">Assumptions!$B$54*$AB$1198</f>
        <v>2400000</v>
      </c>
      <c r="AD1198" s="12" t="n">
        <f aca="false">IF($C$1198&lt;Assumptions!$B$57,Assumptions!$B$57*(Assumptions!$B$21+Assumptions!$B$22/Assumptions!$B$57)/(Assumptions!$B$21+Assumptions!$B$22/$C$1198),Assumptions!$B$57)</f>
        <v>57.957090019194</v>
      </c>
      <c r="AE1198" s="12" t="n">
        <f aca="false">Assumptions!$B$58/$AD$1198</f>
        <v>1.03524866379816</v>
      </c>
      <c r="AF1198" s="12" t="n">
        <f aca="false">Assumptions!$B$59*$AE$1198</f>
        <v>1725414.78474648</v>
      </c>
      <c r="AG1198" s="12" t="n">
        <f aca="false">IF($C$1198&lt;Assumptions!$B$62,Assumptions!$B$62*(Assumptions!$B$21+Assumptions!$B$22/Assumptions!$B$62)/(Assumptions!$B$21+Assumptions!$B$22/$C$1198),Assumptions!$B$62)</f>
        <v>49.14611939099</v>
      </c>
      <c r="AH1198" s="12" t="n">
        <f aca="false">Assumptions!$B$63/$AG$1198</f>
        <v>1.00024806859954</v>
      </c>
      <c r="AI1198" s="12" t="n">
        <f aca="false">Assumptions!$B$64*$AH$1198</f>
        <v>6104180.88005614</v>
      </c>
    </row>
    <row r="1199" customFormat="false" ht="15" hidden="true" customHeight="false" outlineLevel="0" collapsed="false">
      <c r="A1199" s="6" t="n">
        <f aca="false">ROW()-ROW($A$1156)+Assumptions!$B$4</f>
        <v>43</v>
      </c>
      <c r="B1199" s="12" t="n">
        <f aca="false">$P$1198</f>
        <v>552540.647589169</v>
      </c>
      <c r="C1199" s="12" t="n">
        <f aca="false">$D$4/(Assumptions!$B$16+$B$1199)</f>
        <v>48.4254965689102</v>
      </c>
      <c r="D1199" s="12" t="n">
        <f aca="false">Assumptions!$B$7/$C$1199</f>
        <v>619508.360793153</v>
      </c>
      <c r="E1199" s="12" t="n">
        <f aca="false">$T$1199+$W$1199+$Z$1199+$AC$1199+$AF$1199+$AI$1199</f>
        <v>23229595.6648026</v>
      </c>
      <c r="F1199" s="12" t="n">
        <f aca="false">Assumptions!$B$70/(Assumptions!$B$20+Assumptions!$B$17+$B$1199+$E$1199+$O$1198)</f>
        <v>26.8458634142104</v>
      </c>
      <c r="G1199" s="12" t="n">
        <f aca="false">$C$1199*(1-Assumptions!$B$71)</f>
        <v>38.7403972551282</v>
      </c>
      <c r="H1199" s="12" t="n">
        <f aca="false">MIN($F$1199,$G$1199)</f>
        <v>26.8458634142104</v>
      </c>
      <c r="I1199" s="12" t="str">
        <f aca="false">IF($F$1199&lt;=$G$1199,"cap","discount")</f>
        <v>cap</v>
      </c>
      <c r="J1199" s="12" t="n">
        <f aca="false">Assumptions!$B$69/$H$1199</f>
        <v>186248.433244778</v>
      </c>
      <c r="K1199" s="12" t="n">
        <f aca="false">Assumptions!$B$74/(Assumptions!$B$20+Assumptions!$B$17+$B$1199+$E$1199+$J$1199)</f>
        <v>42.823054468158</v>
      </c>
      <c r="L1199" s="12" t="n">
        <f aca="false">$C$1199*(1-Assumptions!$B$75)</f>
        <v>41.1616720835737</v>
      </c>
      <c r="M1199" s="12" t="n">
        <f aca="false">MIN($K$1199,$L$1199)</f>
        <v>41.1616720835737</v>
      </c>
      <c r="N1199" s="12" t="str">
        <f aca="false">IF($K$1199&lt;=$L$1199,"cap","discount")</f>
        <v>discount</v>
      </c>
      <c r="O1199" s="12" t="n">
        <f aca="false">Assumptions!$B$73/$M$1199</f>
        <v>72883.3365639003</v>
      </c>
      <c r="P1199" s="12" t="n">
        <f aca="false">MAX(Assumptions!$B$4,($A$6*(Assumptions!$B$20+$E$1199+Assumptions!$B$17+$J$1199+$O$1199+$D$1199)-Assumptions!$B$17)/(1-$A$6))</f>
        <v>552540.647589169</v>
      </c>
      <c r="Q1199" s="12" t="n">
        <f aca="false">Assumptions!$B$20+$E$1199+Assumptions!$B$17+$P$1199+$J$1199+$O$1199+$D$1199</f>
        <v>38055443.4429936</v>
      </c>
      <c r="R1199" s="12" t="n">
        <f aca="false">IF($C$1199&lt;Assumptions!$B$37,Assumptions!$B$37*(Assumptions!$B$21+Assumptions!$B$22/Assumptions!$B$37)/(Assumptions!$B$21+Assumptions!$B$22/$C$1199),Assumptions!$B$37)</f>
        <v>1</v>
      </c>
      <c r="S1199" s="12" t="n">
        <f aca="false">Assumptions!$B$38/$R$1199</f>
        <v>1</v>
      </c>
      <c r="T1199" s="12" t="n">
        <f aca="false">Assumptions!$B$39*$S$1199</f>
        <v>5000000</v>
      </c>
      <c r="U1199" s="12" t="n">
        <f aca="false">IF($C$1199&lt;Assumptions!$B$42,Assumptions!$B$42*(Assumptions!$B$21+Assumptions!$B$22/Assumptions!$B$42)/(Assumptions!$B$21+Assumptions!$B$22/$C$1199),Assumptions!$B$42)</f>
        <v>3</v>
      </c>
      <c r="V1199" s="12" t="n">
        <f aca="false">Assumptions!$B$43/$U$1199</f>
        <v>1</v>
      </c>
      <c r="W1199" s="12" t="n">
        <f aca="false">Assumptions!$B$44*$V$1199</f>
        <v>5000000</v>
      </c>
      <c r="X1199" s="12" t="n">
        <f aca="false">IF($C$1199&lt;Assumptions!$B$47,Assumptions!$B$47*(Assumptions!$B$21+Assumptions!$B$22/Assumptions!$B$47)/(Assumptions!$B$21+Assumptions!$B$22/$C$1199),Assumptions!$B$47)</f>
        <v>10</v>
      </c>
      <c r="Y1199" s="12" t="n">
        <f aca="false">Assumptions!$B$48/$X$1199</f>
        <v>1</v>
      </c>
      <c r="Z1199" s="12" t="n">
        <f aca="false">Assumptions!$B$49*$Y$1199</f>
        <v>3000000</v>
      </c>
      <c r="AA1199" s="12" t="n">
        <f aca="false">IF($C$1199&lt;Assumptions!$B$52,Assumptions!$B$52*(Assumptions!$B$21+Assumptions!$B$22/Assumptions!$B$52)/(Assumptions!$B$21+Assumptions!$B$22/$C$1199),Assumptions!$B$52)</f>
        <v>25</v>
      </c>
      <c r="AB1199" s="12" t="n">
        <f aca="false">Assumptions!$B$53/$AA$1199</f>
        <v>1</v>
      </c>
      <c r="AC1199" s="12" t="n">
        <f aca="false">Assumptions!$B$54*$AB$1199</f>
        <v>2400000</v>
      </c>
      <c r="AD1199" s="12" t="n">
        <f aca="false">IF($C$1199&lt;Assumptions!$B$57,Assumptions!$B$57*(Assumptions!$B$21+Assumptions!$B$22/Assumptions!$B$57)/(Assumptions!$B$21+Assumptions!$B$22/$C$1199),Assumptions!$B$57)</f>
        <v>57.957090019194</v>
      </c>
      <c r="AE1199" s="12" t="n">
        <f aca="false">Assumptions!$B$58/$AD$1199</f>
        <v>1.03524866379816</v>
      </c>
      <c r="AF1199" s="12" t="n">
        <f aca="false">Assumptions!$B$59*$AE$1199</f>
        <v>1725414.78474648</v>
      </c>
      <c r="AG1199" s="12" t="n">
        <f aca="false">IF($C$1199&lt;Assumptions!$B$62,Assumptions!$B$62*(Assumptions!$B$21+Assumptions!$B$22/Assumptions!$B$62)/(Assumptions!$B$21+Assumptions!$B$22/$C$1199),Assumptions!$B$62)</f>
        <v>49.14611939099</v>
      </c>
      <c r="AH1199" s="12" t="n">
        <f aca="false">Assumptions!$B$63/$AG$1199</f>
        <v>1.00024806859954</v>
      </c>
      <c r="AI1199" s="12" t="n">
        <f aca="false">Assumptions!$B$64*$AH$1199</f>
        <v>6104180.88005614</v>
      </c>
    </row>
    <row r="1200" customFormat="false" ht="15" hidden="true" customHeight="false" outlineLevel="0" collapsed="false">
      <c r="A1200" s="6" t="n">
        <f aca="false">ROW()-ROW($A$1156)+Assumptions!$B$4</f>
        <v>44</v>
      </c>
      <c r="B1200" s="12" t="n">
        <f aca="false">$P$1199</f>
        <v>552540.647589169</v>
      </c>
      <c r="C1200" s="12" t="n">
        <f aca="false">$D$4/(Assumptions!$B$16+$B$1200)</f>
        <v>48.4254965689102</v>
      </c>
      <c r="D1200" s="12" t="n">
        <f aca="false">Assumptions!$B$7/$C$1200</f>
        <v>619508.360793153</v>
      </c>
      <c r="E1200" s="12" t="n">
        <f aca="false">$T$1200+$W$1200+$Z$1200+$AC$1200+$AF$1200+$AI$1200</f>
        <v>23229595.6648026</v>
      </c>
      <c r="F1200" s="12" t="n">
        <f aca="false">Assumptions!$B$70/(Assumptions!$B$20+Assumptions!$B$17+$B$1200+$E$1200+$O$1199)</f>
        <v>26.8458634142104</v>
      </c>
      <c r="G1200" s="12" t="n">
        <f aca="false">$C$1200*(1-Assumptions!$B$71)</f>
        <v>38.7403972551282</v>
      </c>
      <c r="H1200" s="12" t="n">
        <f aca="false">MIN($F$1200,$G$1200)</f>
        <v>26.8458634142104</v>
      </c>
      <c r="I1200" s="12" t="str">
        <f aca="false">IF($F$1200&lt;=$G$1200,"cap","discount")</f>
        <v>cap</v>
      </c>
      <c r="J1200" s="12" t="n">
        <f aca="false">Assumptions!$B$69/$H$1200</f>
        <v>186248.433244778</v>
      </c>
      <c r="K1200" s="12" t="n">
        <f aca="false">Assumptions!$B$74/(Assumptions!$B$20+Assumptions!$B$17+$B$1200+$E$1200+$J$1200)</f>
        <v>42.823054468158</v>
      </c>
      <c r="L1200" s="12" t="n">
        <f aca="false">$C$1200*(1-Assumptions!$B$75)</f>
        <v>41.1616720835737</v>
      </c>
      <c r="M1200" s="12" t="n">
        <f aca="false">MIN($K$1200,$L$1200)</f>
        <v>41.1616720835737</v>
      </c>
      <c r="N1200" s="12" t="str">
        <f aca="false">IF($K$1200&lt;=$L$1200,"cap","discount")</f>
        <v>discount</v>
      </c>
      <c r="O1200" s="12" t="n">
        <f aca="false">Assumptions!$B$73/$M$1200</f>
        <v>72883.3365639003</v>
      </c>
      <c r="P1200" s="12" t="n">
        <f aca="false">MAX(Assumptions!$B$4,($A$6*(Assumptions!$B$20+$E$1200+Assumptions!$B$17+$J$1200+$O$1200+$D$1200)-Assumptions!$B$17)/(1-$A$6))</f>
        <v>552540.647589169</v>
      </c>
      <c r="Q1200" s="12" t="n">
        <f aca="false">Assumptions!$B$20+$E$1200+Assumptions!$B$17+$P$1200+$J$1200+$O$1200+$D$1200</f>
        <v>38055443.4429936</v>
      </c>
      <c r="R1200" s="12" t="n">
        <f aca="false">IF($C$1200&lt;Assumptions!$B$37,Assumptions!$B$37*(Assumptions!$B$21+Assumptions!$B$22/Assumptions!$B$37)/(Assumptions!$B$21+Assumptions!$B$22/$C$1200),Assumptions!$B$37)</f>
        <v>1</v>
      </c>
      <c r="S1200" s="12" t="n">
        <f aca="false">Assumptions!$B$38/$R$1200</f>
        <v>1</v>
      </c>
      <c r="T1200" s="12" t="n">
        <f aca="false">Assumptions!$B$39*$S$1200</f>
        <v>5000000</v>
      </c>
      <c r="U1200" s="12" t="n">
        <f aca="false">IF($C$1200&lt;Assumptions!$B$42,Assumptions!$B$42*(Assumptions!$B$21+Assumptions!$B$22/Assumptions!$B$42)/(Assumptions!$B$21+Assumptions!$B$22/$C$1200),Assumptions!$B$42)</f>
        <v>3</v>
      </c>
      <c r="V1200" s="12" t="n">
        <f aca="false">Assumptions!$B$43/$U$1200</f>
        <v>1</v>
      </c>
      <c r="W1200" s="12" t="n">
        <f aca="false">Assumptions!$B$44*$V$1200</f>
        <v>5000000</v>
      </c>
      <c r="X1200" s="12" t="n">
        <f aca="false">IF($C$1200&lt;Assumptions!$B$47,Assumptions!$B$47*(Assumptions!$B$21+Assumptions!$B$22/Assumptions!$B$47)/(Assumptions!$B$21+Assumptions!$B$22/$C$1200),Assumptions!$B$47)</f>
        <v>10</v>
      </c>
      <c r="Y1200" s="12" t="n">
        <f aca="false">Assumptions!$B$48/$X$1200</f>
        <v>1</v>
      </c>
      <c r="Z1200" s="12" t="n">
        <f aca="false">Assumptions!$B$49*$Y$1200</f>
        <v>3000000</v>
      </c>
      <c r="AA1200" s="12" t="n">
        <f aca="false">IF($C$1200&lt;Assumptions!$B$52,Assumptions!$B$52*(Assumptions!$B$21+Assumptions!$B$22/Assumptions!$B$52)/(Assumptions!$B$21+Assumptions!$B$22/$C$1200),Assumptions!$B$52)</f>
        <v>25</v>
      </c>
      <c r="AB1200" s="12" t="n">
        <f aca="false">Assumptions!$B$53/$AA$1200</f>
        <v>1</v>
      </c>
      <c r="AC1200" s="12" t="n">
        <f aca="false">Assumptions!$B$54*$AB$1200</f>
        <v>2400000</v>
      </c>
      <c r="AD1200" s="12" t="n">
        <f aca="false">IF($C$1200&lt;Assumptions!$B$57,Assumptions!$B$57*(Assumptions!$B$21+Assumptions!$B$22/Assumptions!$B$57)/(Assumptions!$B$21+Assumptions!$B$22/$C$1200),Assumptions!$B$57)</f>
        <v>57.957090019194</v>
      </c>
      <c r="AE1200" s="12" t="n">
        <f aca="false">Assumptions!$B$58/$AD$1200</f>
        <v>1.03524866379816</v>
      </c>
      <c r="AF1200" s="12" t="n">
        <f aca="false">Assumptions!$B$59*$AE$1200</f>
        <v>1725414.78474648</v>
      </c>
      <c r="AG1200" s="12" t="n">
        <f aca="false">IF($C$1200&lt;Assumptions!$B$62,Assumptions!$B$62*(Assumptions!$B$21+Assumptions!$B$22/Assumptions!$B$62)/(Assumptions!$B$21+Assumptions!$B$22/$C$1200),Assumptions!$B$62)</f>
        <v>49.14611939099</v>
      </c>
      <c r="AH1200" s="12" t="n">
        <f aca="false">Assumptions!$B$63/$AG$1200</f>
        <v>1.00024806859954</v>
      </c>
      <c r="AI1200" s="12" t="n">
        <f aca="false">Assumptions!$B$64*$AH$1200</f>
        <v>6104180.88005614</v>
      </c>
    </row>
    <row r="1201" customFormat="false" ht="15" hidden="true" customHeight="false" outlineLevel="0" collapsed="false">
      <c r="A1201" s="6" t="n">
        <f aca="false">ROW()-ROW($A$1156)+Assumptions!$B$4</f>
        <v>45</v>
      </c>
      <c r="B1201" s="12" t="n">
        <f aca="false">$P$1200</f>
        <v>552540.647589169</v>
      </c>
      <c r="C1201" s="12" t="n">
        <f aca="false">$D$4/(Assumptions!$B$16+$B$1201)</f>
        <v>48.4254965689102</v>
      </c>
      <c r="D1201" s="12" t="n">
        <f aca="false">Assumptions!$B$7/$C$1201</f>
        <v>619508.360793153</v>
      </c>
      <c r="E1201" s="12" t="n">
        <f aca="false">$T$1201+$W$1201+$Z$1201+$AC$1201+$AF$1201+$AI$1201</f>
        <v>23229595.6648026</v>
      </c>
      <c r="F1201" s="12" t="n">
        <f aca="false">Assumptions!$B$70/(Assumptions!$B$20+Assumptions!$B$17+$B$1201+$E$1201+$O$1200)</f>
        <v>26.8458634142104</v>
      </c>
      <c r="G1201" s="12" t="n">
        <f aca="false">$C$1201*(1-Assumptions!$B$71)</f>
        <v>38.7403972551282</v>
      </c>
      <c r="H1201" s="12" t="n">
        <f aca="false">MIN($F$1201,$G$1201)</f>
        <v>26.8458634142104</v>
      </c>
      <c r="I1201" s="12" t="str">
        <f aca="false">IF($F$1201&lt;=$G$1201,"cap","discount")</f>
        <v>cap</v>
      </c>
      <c r="J1201" s="12" t="n">
        <f aca="false">Assumptions!$B$69/$H$1201</f>
        <v>186248.433244778</v>
      </c>
      <c r="K1201" s="12" t="n">
        <f aca="false">Assumptions!$B$74/(Assumptions!$B$20+Assumptions!$B$17+$B$1201+$E$1201+$J$1201)</f>
        <v>42.823054468158</v>
      </c>
      <c r="L1201" s="12" t="n">
        <f aca="false">$C$1201*(1-Assumptions!$B$75)</f>
        <v>41.1616720835737</v>
      </c>
      <c r="M1201" s="12" t="n">
        <f aca="false">MIN($K$1201,$L$1201)</f>
        <v>41.1616720835737</v>
      </c>
      <c r="N1201" s="12" t="str">
        <f aca="false">IF($K$1201&lt;=$L$1201,"cap","discount")</f>
        <v>discount</v>
      </c>
      <c r="O1201" s="12" t="n">
        <f aca="false">Assumptions!$B$73/$M$1201</f>
        <v>72883.3365639003</v>
      </c>
      <c r="P1201" s="12" t="n">
        <f aca="false">MAX(Assumptions!$B$4,($A$6*(Assumptions!$B$20+$E$1201+Assumptions!$B$17+$J$1201+$O$1201+$D$1201)-Assumptions!$B$17)/(1-$A$6))</f>
        <v>552540.647589169</v>
      </c>
      <c r="Q1201" s="12" t="n">
        <f aca="false">Assumptions!$B$20+$E$1201+Assumptions!$B$17+$P$1201+$J$1201+$O$1201+$D$1201</f>
        <v>38055443.4429936</v>
      </c>
      <c r="R1201" s="12" t="n">
        <f aca="false">IF($C$1201&lt;Assumptions!$B$37,Assumptions!$B$37*(Assumptions!$B$21+Assumptions!$B$22/Assumptions!$B$37)/(Assumptions!$B$21+Assumptions!$B$22/$C$1201),Assumptions!$B$37)</f>
        <v>1</v>
      </c>
      <c r="S1201" s="12" t="n">
        <f aca="false">Assumptions!$B$38/$R$1201</f>
        <v>1</v>
      </c>
      <c r="T1201" s="12" t="n">
        <f aca="false">Assumptions!$B$39*$S$1201</f>
        <v>5000000</v>
      </c>
      <c r="U1201" s="12" t="n">
        <f aca="false">IF($C$1201&lt;Assumptions!$B$42,Assumptions!$B$42*(Assumptions!$B$21+Assumptions!$B$22/Assumptions!$B$42)/(Assumptions!$B$21+Assumptions!$B$22/$C$1201),Assumptions!$B$42)</f>
        <v>3</v>
      </c>
      <c r="V1201" s="12" t="n">
        <f aca="false">Assumptions!$B$43/$U$1201</f>
        <v>1</v>
      </c>
      <c r="W1201" s="12" t="n">
        <f aca="false">Assumptions!$B$44*$V$1201</f>
        <v>5000000</v>
      </c>
      <c r="X1201" s="12" t="n">
        <f aca="false">IF($C$1201&lt;Assumptions!$B$47,Assumptions!$B$47*(Assumptions!$B$21+Assumptions!$B$22/Assumptions!$B$47)/(Assumptions!$B$21+Assumptions!$B$22/$C$1201),Assumptions!$B$47)</f>
        <v>10</v>
      </c>
      <c r="Y1201" s="12" t="n">
        <f aca="false">Assumptions!$B$48/$X$1201</f>
        <v>1</v>
      </c>
      <c r="Z1201" s="12" t="n">
        <f aca="false">Assumptions!$B$49*$Y$1201</f>
        <v>3000000</v>
      </c>
      <c r="AA1201" s="12" t="n">
        <f aca="false">IF($C$1201&lt;Assumptions!$B$52,Assumptions!$B$52*(Assumptions!$B$21+Assumptions!$B$22/Assumptions!$B$52)/(Assumptions!$B$21+Assumptions!$B$22/$C$1201),Assumptions!$B$52)</f>
        <v>25</v>
      </c>
      <c r="AB1201" s="12" t="n">
        <f aca="false">Assumptions!$B$53/$AA$1201</f>
        <v>1</v>
      </c>
      <c r="AC1201" s="12" t="n">
        <f aca="false">Assumptions!$B$54*$AB$1201</f>
        <v>2400000</v>
      </c>
      <c r="AD1201" s="12" t="n">
        <f aca="false">IF($C$1201&lt;Assumptions!$B$57,Assumptions!$B$57*(Assumptions!$B$21+Assumptions!$B$22/Assumptions!$B$57)/(Assumptions!$B$21+Assumptions!$B$22/$C$1201),Assumptions!$B$57)</f>
        <v>57.957090019194</v>
      </c>
      <c r="AE1201" s="12" t="n">
        <f aca="false">Assumptions!$B$58/$AD$1201</f>
        <v>1.03524866379816</v>
      </c>
      <c r="AF1201" s="12" t="n">
        <f aca="false">Assumptions!$B$59*$AE$1201</f>
        <v>1725414.78474648</v>
      </c>
      <c r="AG1201" s="12" t="n">
        <f aca="false">IF($C$1201&lt;Assumptions!$B$62,Assumptions!$B$62*(Assumptions!$B$21+Assumptions!$B$22/Assumptions!$B$62)/(Assumptions!$B$21+Assumptions!$B$22/$C$1201),Assumptions!$B$62)</f>
        <v>49.14611939099</v>
      </c>
      <c r="AH1201" s="12" t="n">
        <f aca="false">Assumptions!$B$63/$AG$1201</f>
        <v>1.00024806859954</v>
      </c>
      <c r="AI1201" s="12" t="n">
        <f aca="false">Assumptions!$B$64*$AH$1201</f>
        <v>6104180.88005614</v>
      </c>
    </row>
    <row r="1202" customFormat="false" ht="15" hidden="true" customHeight="false" outlineLevel="0" collapsed="false">
      <c r="A1202" s="6" t="n">
        <f aca="false">ROW()-ROW($A$1156)+Assumptions!$B$4</f>
        <v>46</v>
      </c>
      <c r="B1202" s="12" t="n">
        <f aca="false">$P$1201</f>
        <v>552540.647589169</v>
      </c>
      <c r="C1202" s="12" t="n">
        <f aca="false">$D$4/(Assumptions!$B$16+$B$1202)</f>
        <v>48.4254965689102</v>
      </c>
      <c r="D1202" s="12" t="n">
        <f aca="false">Assumptions!$B$7/$C$1202</f>
        <v>619508.360793153</v>
      </c>
      <c r="E1202" s="12" t="n">
        <f aca="false">$T$1202+$W$1202+$Z$1202+$AC$1202+$AF$1202+$AI$1202</f>
        <v>23229595.6648026</v>
      </c>
      <c r="F1202" s="12" t="n">
        <f aca="false">Assumptions!$B$70/(Assumptions!$B$20+Assumptions!$B$17+$B$1202+$E$1202+$O$1201)</f>
        <v>26.8458634142104</v>
      </c>
      <c r="G1202" s="12" t="n">
        <f aca="false">$C$1202*(1-Assumptions!$B$71)</f>
        <v>38.7403972551282</v>
      </c>
      <c r="H1202" s="12" t="n">
        <f aca="false">MIN($F$1202,$G$1202)</f>
        <v>26.8458634142104</v>
      </c>
      <c r="I1202" s="12" t="str">
        <f aca="false">IF($F$1202&lt;=$G$1202,"cap","discount")</f>
        <v>cap</v>
      </c>
      <c r="J1202" s="12" t="n">
        <f aca="false">Assumptions!$B$69/$H$1202</f>
        <v>186248.433244778</v>
      </c>
      <c r="K1202" s="12" t="n">
        <f aca="false">Assumptions!$B$74/(Assumptions!$B$20+Assumptions!$B$17+$B$1202+$E$1202+$J$1202)</f>
        <v>42.823054468158</v>
      </c>
      <c r="L1202" s="12" t="n">
        <f aca="false">$C$1202*(1-Assumptions!$B$75)</f>
        <v>41.1616720835737</v>
      </c>
      <c r="M1202" s="12" t="n">
        <f aca="false">MIN($K$1202,$L$1202)</f>
        <v>41.1616720835737</v>
      </c>
      <c r="N1202" s="12" t="str">
        <f aca="false">IF($K$1202&lt;=$L$1202,"cap","discount")</f>
        <v>discount</v>
      </c>
      <c r="O1202" s="12" t="n">
        <f aca="false">Assumptions!$B$73/$M$1202</f>
        <v>72883.3365639003</v>
      </c>
      <c r="P1202" s="12" t="n">
        <f aca="false">MAX(Assumptions!$B$4,($A$6*(Assumptions!$B$20+$E$1202+Assumptions!$B$17+$J$1202+$O$1202+$D$1202)-Assumptions!$B$17)/(1-$A$6))</f>
        <v>552540.647589169</v>
      </c>
      <c r="Q1202" s="12" t="n">
        <f aca="false">Assumptions!$B$20+$E$1202+Assumptions!$B$17+$P$1202+$J$1202+$O$1202+$D$1202</f>
        <v>38055443.4429936</v>
      </c>
      <c r="R1202" s="12" t="n">
        <f aca="false">IF($C$1202&lt;Assumptions!$B$37,Assumptions!$B$37*(Assumptions!$B$21+Assumptions!$B$22/Assumptions!$B$37)/(Assumptions!$B$21+Assumptions!$B$22/$C$1202),Assumptions!$B$37)</f>
        <v>1</v>
      </c>
      <c r="S1202" s="12" t="n">
        <f aca="false">Assumptions!$B$38/$R$1202</f>
        <v>1</v>
      </c>
      <c r="T1202" s="12" t="n">
        <f aca="false">Assumptions!$B$39*$S$1202</f>
        <v>5000000</v>
      </c>
      <c r="U1202" s="12" t="n">
        <f aca="false">IF($C$1202&lt;Assumptions!$B$42,Assumptions!$B$42*(Assumptions!$B$21+Assumptions!$B$22/Assumptions!$B$42)/(Assumptions!$B$21+Assumptions!$B$22/$C$1202),Assumptions!$B$42)</f>
        <v>3</v>
      </c>
      <c r="V1202" s="12" t="n">
        <f aca="false">Assumptions!$B$43/$U$1202</f>
        <v>1</v>
      </c>
      <c r="W1202" s="12" t="n">
        <f aca="false">Assumptions!$B$44*$V$1202</f>
        <v>5000000</v>
      </c>
      <c r="X1202" s="12" t="n">
        <f aca="false">IF($C$1202&lt;Assumptions!$B$47,Assumptions!$B$47*(Assumptions!$B$21+Assumptions!$B$22/Assumptions!$B$47)/(Assumptions!$B$21+Assumptions!$B$22/$C$1202),Assumptions!$B$47)</f>
        <v>10</v>
      </c>
      <c r="Y1202" s="12" t="n">
        <f aca="false">Assumptions!$B$48/$X$1202</f>
        <v>1</v>
      </c>
      <c r="Z1202" s="12" t="n">
        <f aca="false">Assumptions!$B$49*$Y$1202</f>
        <v>3000000</v>
      </c>
      <c r="AA1202" s="12" t="n">
        <f aca="false">IF($C$1202&lt;Assumptions!$B$52,Assumptions!$B$52*(Assumptions!$B$21+Assumptions!$B$22/Assumptions!$B$52)/(Assumptions!$B$21+Assumptions!$B$22/$C$1202),Assumptions!$B$52)</f>
        <v>25</v>
      </c>
      <c r="AB1202" s="12" t="n">
        <f aca="false">Assumptions!$B$53/$AA$1202</f>
        <v>1</v>
      </c>
      <c r="AC1202" s="12" t="n">
        <f aca="false">Assumptions!$B$54*$AB$1202</f>
        <v>2400000</v>
      </c>
      <c r="AD1202" s="12" t="n">
        <f aca="false">IF($C$1202&lt;Assumptions!$B$57,Assumptions!$B$57*(Assumptions!$B$21+Assumptions!$B$22/Assumptions!$B$57)/(Assumptions!$B$21+Assumptions!$B$22/$C$1202),Assumptions!$B$57)</f>
        <v>57.957090019194</v>
      </c>
      <c r="AE1202" s="12" t="n">
        <f aca="false">Assumptions!$B$58/$AD$1202</f>
        <v>1.03524866379816</v>
      </c>
      <c r="AF1202" s="12" t="n">
        <f aca="false">Assumptions!$B$59*$AE$1202</f>
        <v>1725414.78474648</v>
      </c>
      <c r="AG1202" s="12" t="n">
        <f aca="false">IF($C$1202&lt;Assumptions!$B$62,Assumptions!$B$62*(Assumptions!$B$21+Assumptions!$B$22/Assumptions!$B$62)/(Assumptions!$B$21+Assumptions!$B$22/$C$1202),Assumptions!$B$62)</f>
        <v>49.14611939099</v>
      </c>
      <c r="AH1202" s="12" t="n">
        <f aca="false">Assumptions!$B$63/$AG$1202</f>
        <v>1.00024806859954</v>
      </c>
      <c r="AI1202" s="12" t="n">
        <f aca="false">Assumptions!$B$64*$AH$1202</f>
        <v>6104180.88005614</v>
      </c>
    </row>
    <row r="1203" customFormat="false" ht="15" hidden="true" customHeight="false" outlineLevel="0" collapsed="false">
      <c r="A1203" s="6" t="n">
        <f aca="false">ROW()-ROW($A$1156)+Assumptions!$B$4</f>
        <v>47</v>
      </c>
      <c r="B1203" s="12" t="n">
        <f aca="false">$P$1202</f>
        <v>552540.647589169</v>
      </c>
      <c r="C1203" s="12" t="n">
        <f aca="false">$D$4/(Assumptions!$B$16+$B$1203)</f>
        <v>48.4254965689102</v>
      </c>
      <c r="D1203" s="12" t="n">
        <f aca="false">Assumptions!$B$7/$C$1203</f>
        <v>619508.360793153</v>
      </c>
      <c r="E1203" s="12" t="n">
        <f aca="false">$T$1203+$W$1203+$Z$1203+$AC$1203+$AF$1203+$AI$1203</f>
        <v>23229595.6648026</v>
      </c>
      <c r="F1203" s="12" t="n">
        <f aca="false">Assumptions!$B$70/(Assumptions!$B$20+Assumptions!$B$17+$B$1203+$E$1203+$O$1202)</f>
        <v>26.8458634142104</v>
      </c>
      <c r="G1203" s="12" t="n">
        <f aca="false">$C$1203*(1-Assumptions!$B$71)</f>
        <v>38.7403972551282</v>
      </c>
      <c r="H1203" s="12" t="n">
        <f aca="false">MIN($F$1203,$G$1203)</f>
        <v>26.8458634142104</v>
      </c>
      <c r="I1203" s="12" t="str">
        <f aca="false">IF($F$1203&lt;=$G$1203,"cap","discount")</f>
        <v>cap</v>
      </c>
      <c r="J1203" s="12" t="n">
        <f aca="false">Assumptions!$B$69/$H$1203</f>
        <v>186248.433244778</v>
      </c>
      <c r="K1203" s="12" t="n">
        <f aca="false">Assumptions!$B$74/(Assumptions!$B$20+Assumptions!$B$17+$B$1203+$E$1203+$J$1203)</f>
        <v>42.823054468158</v>
      </c>
      <c r="L1203" s="12" t="n">
        <f aca="false">$C$1203*(1-Assumptions!$B$75)</f>
        <v>41.1616720835737</v>
      </c>
      <c r="M1203" s="12" t="n">
        <f aca="false">MIN($K$1203,$L$1203)</f>
        <v>41.1616720835737</v>
      </c>
      <c r="N1203" s="12" t="str">
        <f aca="false">IF($K$1203&lt;=$L$1203,"cap","discount")</f>
        <v>discount</v>
      </c>
      <c r="O1203" s="12" t="n">
        <f aca="false">Assumptions!$B$73/$M$1203</f>
        <v>72883.3365639003</v>
      </c>
      <c r="P1203" s="12" t="n">
        <f aca="false">MAX(Assumptions!$B$4,($A$6*(Assumptions!$B$20+$E$1203+Assumptions!$B$17+$J$1203+$O$1203+$D$1203)-Assumptions!$B$17)/(1-$A$6))</f>
        <v>552540.647589169</v>
      </c>
      <c r="Q1203" s="12" t="n">
        <f aca="false">Assumptions!$B$20+$E$1203+Assumptions!$B$17+$P$1203+$J$1203+$O$1203+$D$1203</f>
        <v>38055443.4429936</v>
      </c>
      <c r="R1203" s="12" t="n">
        <f aca="false">IF($C$1203&lt;Assumptions!$B$37,Assumptions!$B$37*(Assumptions!$B$21+Assumptions!$B$22/Assumptions!$B$37)/(Assumptions!$B$21+Assumptions!$B$22/$C$1203),Assumptions!$B$37)</f>
        <v>1</v>
      </c>
      <c r="S1203" s="12" t="n">
        <f aca="false">Assumptions!$B$38/$R$1203</f>
        <v>1</v>
      </c>
      <c r="T1203" s="12" t="n">
        <f aca="false">Assumptions!$B$39*$S$1203</f>
        <v>5000000</v>
      </c>
      <c r="U1203" s="12" t="n">
        <f aca="false">IF($C$1203&lt;Assumptions!$B$42,Assumptions!$B$42*(Assumptions!$B$21+Assumptions!$B$22/Assumptions!$B$42)/(Assumptions!$B$21+Assumptions!$B$22/$C$1203),Assumptions!$B$42)</f>
        <v>3</v>
      </c>
      <c r="V1203" s="12" t="n">
        <f aca="false">Assumptions!$B$43/$U$1203</f>
        <v>1</v>
      </c>
      <c r="W1203" s="12" t="n">
        <f aca="false">Assumptions!$B$44*$V$1203</f>
        <v>5000000</v>
      </c>
      <c r="X1203" s="12" t="n">
        <f aca="false">IF($C$1203&lt;Assumptions!$B$47,Assumptions!$B$47*(Assumptions!$B$21+Assumptions!$B$22/Assumptions!$B$47)/(Assumptions!$B$21+Assumptions!$B$22/$C$1203),Assumptions!$B$47)</f>
        <v>10</v>
      </c>
      <c r="Y1203" s="12" t="n">
        <f aca="false">Assumptions!$B$48/$X$1203</f>
        <v>1</v>
      </c>
      <c r="Z1203" s="12" t="n">
        <f aca="false">Assumptions!$B$49*$Y$1203</f>
        <v>3000000</v>
      </c>
      <c r="AA1203" s="12" t="n">
        <f aca="false">IF($C$1203&lt;Assumptions!$B$52,Assumptions!$B$52*(Assumptions!$B$21+Assumptions!$B$22/Assumptions!$B$52)/(Assumptions!$B$21+Assumptions!$B$22/$C$1203),Assumptions!$B$52)</f>
        <v>25</v>
      </c>
      <c r="AB1203" s="12" t="n">
        <f aca="false">Assumptions!$B$53/$AA$1203</f>
        <v>1</v>
      </c>
      <c r="AC1203" s="12" t="n">
        <f aca="false">Assumptions!$B$54*$AB$1203</f>
        <v>2400000</v>
      </c>
      <c r="AD1203" s="12" t="n">
        <f aca="false">IF($C$1203&lt;Assumptions!$B$57,Assumptions!$B$57*(Assumptions!$B$21+Assumptions!$B$22/Assumptions!$B$57)/(Assumptions!$B$21+Assumptions!$B$22/$C$1203),Assumptions!$B$57)</f>
        <v>57.957090019194</v>
      </c>
      <c r="AE1203" s="12" t="n">
        <f aca="false">Assumptions!$B$58/$AD$1203</f>
        <v>1.03524866379816</v>
      </c>
      <c r="AF1203" s="12" t="n">
        <f aca="false">Assumptions!$B$59*$AE$1203</f>
        <v>1725414.78474648</v>
      </c>
      <c r="AG1203" s="12" t="n">
        <f aca="false">IF($C$1203&lt;Assumptions!$B$62,Assumptions!$B$62*(Assumptions!$B$21+Assumptions!$B$22/Assumptions!$B$62)/(Assumptions!$B$21+Assumptions!$B$22/$C$1203),Assumptions!$B$62)</f>
        <v>49.14611939099</v>
      </c>
      <c r="AH1203" s="12" t="n">
        <f aca="false">Assumptions!$B$63/$AG$1203</f>
        <v>1.00024806859954</v>
      </c>
      <c r="AI1203" s="12" t="n">
        <f aca="false">Assumptions!$B$64*$AH$1203</f>
        <v>6104180.88005614</v>
      </c>
    </row>
    <row r="1204" customFormat="false" ht="15" hidden="true" customHeight="false" outlineLevel="0" collapsed="false">
      <c r="A1204" s="6" t="n">
        <f aca="false">ROW()-ROW($A$1156)+Assumptions!$B$4</f>
        <v>48</v>
      </c>
      <c r="B1204" s="12" t="n">
        <f aca="false">$P$1203</f>
        <v>552540.647589169</v>
      </c>
      <c r="C1204" s="12" t="n">
        <f aca="false">$D$4/(Assumptions!$B$16+$B$1204)</f>
        <v>48.4254965689102</v>
      </c>
      <c r="D1204" s="12" t="n">
        <f aca="false">Assumptions!$B$7/$C$1204</f>
        <v>619508.360793153</v>
      </c>
      <c r="E1204" s="12" t="n">
        <f aca="false">$T$1204+$W$1204+$Z$1204+$AC$1204+$AF$1204+$AI$1204</f>
        <v>23229595.6648026</v>
      </c>
      <c r="F1204" s="12" t="n">
        <f aca="false">Assumptions!$B$70/(Assumptions!$B$20+Assumptions!$B$17+$B$1204+$E$1204+$O$1203)</f>
        <v>26.8458634142104</v>
      </c>
      <c r="G1204" s="12" t="n">
        <f aca="false">$C$1204*(1-Assumptions!$B$71)</f>
        <v>38.7403972551282</v>
      </c>
      <c r="H1204" s="12" t="n">
        <f aca="false">MIN($F$1204,$G$1204)</f>
        <v>26.8458634142104</v>
      </c>
      <c r="I1204" s="12" t="str">
        <f aca="false">IF($F$1204&lt;=$G$1204,"cap","discount")</f>
        <v>cap</v>
      </c>
      <c r="J1204" s="12" t="n">
        <f aca="false">Assumptions!$B$69/$H$1204</f>
        <v>186248.433244778</v>
      </c>
      <c r="K1204" s="12" t="n">
        <f aca="false">Assumptions!$B$74/(Assumptions!$B$20+Assumptions!$B$17+$B$1204+$E$1204+$J$1204)</f>
        <v>42.823054468158</v>
      </c>
      <c r="L1204" s="12" t="n">
        <f aca="false">$C$1204*(1-Assumptions!$B$75)</f>
        <v>41.1616720835737</v>
      </c>
      <c r="M1204" s="12" t="n">
        <f aca="false">MIN($K$1204,$L$1204)</f>
        <v>41.1616720835737</v>
      </c>
      <c r="N1204" s="12" t="str">
        <f aca="false">IF($K$1204&lt;=$L$1204,"cap","discount")</f>
        <v>discount</v>
      </c>
      <c r="O1204" s="12" t="n">
        <f aca="false">Assumptions!$B$73/$M$1204</f>
        <v>72883.3365639003</v>
      </c>
      <c r="P1204" s="12" t="n">
        <f aca="false">MAX(Assumptions!$B$4,($A$6*(Assumptions!$B$20+$E$1204+Assumptions!$B$17+$J$1204+$O$1204+$D$1204)-Assumptions!$B$17)/(1-$A$6))</f>
        <v>552540.647589169</v>
      </c>
      <c r="Q1204" s="12" t="n">
        <f aca="false">Assumptions!$B$20+$E$1204+Assumptions!$B$17+$P$1204+$J$1204+$O$1204+$D$1204</f>
        <v>38055443.4429936</v>
      </c>
      <c r="R1204" s="12" t="n">
        <f aca="false">IF($C$1204&lt;Assumptions!$B$37,Assumptions!$B$37*(Assumptions!$B$21+Assumptions!$B$22/Assumptions!$B$37)/(Assumptions!$B$21+Assumptions!$B$22/$C$1204),Assumptions!$B$37)</f>
        <v>1</v>
      </c>
      <c r="S1204" s="12" t="n">
        <f aca="false">Assumptions!$B$38/$R$1204</f>
        <v>1</v>
      </c>
      <c r="T1204" s="12" t="n">
        <f aca="false">Assumptions!$B$39*$S$1204</f>
        <v>5000000</v>
      </c>
      <c r="U1204" s="12" t="n">
        <f aca="false">IF($C$1204&lt;Assumptions!$B$42,Assumptions!$B$42*(Assumptions!$B$21+Assumptions!$B$22/Assumptions!$B$42)/(Assumptions!$B$21+Assumptions!$B$22/$C$1204),Assumptions!$B$42)</f>
        <v>3</v>
      </c>
      <c r="V1204" s="12" t="n">
        <f aca="false">Assumptions!$B$43/$U$1204</f>
        <v>1</v>
      </c>
      <c r="W1204" s="12" t="n">
        <f aca="false">Assumptions!$B$44*$V$1204</f>
        <v>5000000</v>
      </c>
      <c r="X1204" s="12" t="n">
        <f aca="false">IF($C$1204&lt;Assumptions!$B$47,Assumptions!$B$47*(Assumptions!$B$21+Assumptions!$B$22/Assumptions!$B$47)/(Assumptions!$B$21+Assumptions!$B$22/$C$1204),Assumptions!$B$47)</f>
        <v>10</v>
      </c>
      <c r="Y1204" s="12" t="n">
        <f aca="false">Assumptions!$B$48/$X$1204</f>
        <v>1</v>
      </c>
      <c r="Z1204" s="12" t="n">
        <f aca="false">Assumptions!$B$49*$Y$1204</f>
        <v>3000000</v>
      </c>
      <c r="AA1204" s="12" t="n">
        <f aca="false">IF($C$1204&lt;Assumptions!$B$52,Assumptions!$B$52*(Assumptions!$B$21+Assumptions!$B$22/Assumptions!$B$52)/(Assumptions!$B$21+Assumptions!$B$22/$C$1204),Assumptions!$B$52)</f>
        <v>25</v>
      </c>
      <c r="AB1204" s="12" t="n">
        <f aca="false">Assumptions!$B$53/$AA$1204</f>
        <v>1</v>
      </c>
      <c r="AC1204" s="12" t="n">
        <f aca="false">Assumptions!$B$54*$AB$1204</f>
        <v>2400000</v>
      </c>
      <c r="AD1204" s="12" t="n">
        <f aca="false">IF($C$1204&lt;Assumptions!$B$57,Assumptions!$B$57*(Assumptions!$B$21+Assumptions!$B$22/Assumptions!$B$57)/(Assumptions!$B$21+Assumptions!$B$22/$C$1204),Assumptions!$B$57)</f>
        <v>57.957090019194</v>
      </c>
      <c r="AE1204" s="12" t="n">
        <f aca="false">Assumptions!$B$58/$AD$1204</f>
        <v>1.03524866379816</v>
      </c>
      <c r="AF1204" s="12" t="n">
        <f aca="false">Assumptions!$B$59*$AE$1204</f>
        <v>1725414.78474648</v>
      </c>
      <c r="AG1204" s="12" t="n">
        <f aca="false">IF($C$1204&lt;Assumptions!$B$62,Assumptions!$B$62*(Assumptions!$B$21+Assumptions!$B$22/Assumptions!$B$62)/(Assumptions!$B$21+Assumptions!$B$22/$C$1204),Assumptions!$B$62)</f>
        <v>49.14611939099</v>
      </c>
      <c r="AH1204" s="12" t="n">
        <f aca="false">Assumptions!$B$63/$AG$1204</f>
        <v>1.00024806859954</v>
      </c>
      <c r="AI1204" s="12" t="n">
        <f aca="false">Assumptions!$B$64*$AH$1204</f>
        <v>6104180.88005614</v>
      </c>
    </row>
    <row r="1205" customFormat="false" ht="15" hidden="true" customHeight="false" outlineLevel="0" collapsed="false">
      <c r="A1205" s="6" t="n">
        <f aca="false">ROW()-ROW($A$1156)+Assumptions!$B$4</f>
        <v>49</v>
      </c>
      <c r="B1205" s="12" t="n">
        <f aca="false">$P$1204</f>
        <v>552540.647589169</v>
      </c>
      <c r="C1205" s="12" t="n">
        <f aca="false">$D$4/(Assumptions!$B$16+$B$1205)</f>
        <v>48.4254965689102</v>
      </c>
      <c r="D1205" s="12" t="n">
        <f aca="false">Assumptions!$B$7/$C$1205</f>
        <v>619508.360793153</v>
      </c>
      <c r="E1205" s="12" t="n">
        <f aca="false">$T$1205+$W$1205+$Z$1205+$AC$1205+$AF$1205+$AI$1205</f>
        <v>23229595.6648026</v>
      </c>
      <c r="F1205" s="12" t="n">
        <f aca="false">Assumptions!$B$70/(Assumptions!$B$20+Assumptions!$B$17+$B$1205+$E$1205+$O$1204)</f>
        <v>26.8458634142104</v>
      </c>
      <c r="G1205" s="12" t="n">
        <f aca="false">$C$1205*(1-Assumptions!$B$71)</f>
        <v>38.7403972551282</v>
      </c>
      <c r="H1205" s="12" t="n">
        <f aca="false">MIN($F$1205,$G$1205)</f>
        <v>26.8458634142104</v>
      </c>
      <c r="I1205" s="12" t="str">
        <f aca="false">IF($F$1205&lt;=$G$1205,"cap","discount")</f>
        <v>cap</v>
      </c>
      <c r="J1205" s="12" t="n">
        <f aca="false">Assumptions!$B$69/$H$1205</f>
        <v>186248.433244778</v>
      </c>
      <c r="K1205" s="12" t="n">
        <f aca="false">Assumptions!$B$74/(Assumptions!$B$20+Assumptions!$B$17+$B$1205+$E$1205+$J$1205)</f>
        <v>42.823054468158</v>
      </c>
      <c r="L1205" s="12" t="n">
        <f aca="false">$C$1205*(1-Assumptions!$B$75)</f>
        <v>41.1616720835737</v>
      </c>
      <c r="M1205" s="12" t="n">
        <f aca="false">MIN($K$1205,$L$1205)</f>
        <v>41.1616720835737</v>
      </c>
      <c r="N1205" s="12" t="str">
        <f aca="false">IF($K$1205&lt;=$L$1205,"cap","discount")</f>
        <v>discount</v>
      </c>
      <c r="O1205" s="12" t="n">
        <f aca="false">Assumptions!$B$73/$M$1205</f>
        <v>72883.3365639003</v>
      </c>
      <c r="P1205" s="12" t="n">
        <f aca="false">MAX(Assumptions!$B$4,($A$6*(Assumptions!$B$20+$E$1205+Assumptions!$B$17+$J$1205+$O$1205+$D$1205)-Assumptions!$B$17)/(1-$A$6))</f>
        <v>552540.647589169</v>
      </c>
      <c r="Q1205" s="12" t="n">
        <f aca="false">Assumptions!$B$20+$E$1205+Assumptions!$B$17+$P$1205+$J$1205+$O$1205+$D$1205</f>
        <v>38055443.4429936</v>
      </c>
      <c r="R1205" s="12" t="n">
        <f aca="false">IF($C$1205&lt;Assumptions!$B$37,Assumptions!$B$37*(Assumptions!$B$21+Assumptions!$B$22/Assumptions!$B$37)/(Assumptions!$B$21+Assumptions!$B$22/$C$1205),Assumptions!$B$37)</f>
        <v>1</v>
      </c>
      <c r="S1205" s="12" t="n">
        <f aca="false">Assumptions!$B$38/$R$1205</f>
        <v>1</v>
      </c>
      <c r="T1205" s="12" t="n">
        <f aca="false">Assumptions!$B$39*$S$1205</f>
        <v>5000000</v>
      </c>
      <c r="U1205" s="12" t="n">
        <f aca="false">IF($C$1205&lt;Assumptions!$B$42,Assumptions!$B$42*(Assumptions!$B$21+Assumptions!$B$22/Assumptions!$B$42)/(Assumptions!$B$21+Assumptions!$B$22/$C$1205),Assumptions!$B$42)</f>
        <v>3</v>
      </c>
      <c r="V1205" s="12" t="n">
        <f aca="false">Assumptions!$B$43/$U$1205</f>
        <v>1</v>
      </c>
      <c r="W1205" s="12" t="n">
        <f aca="false">Assumptions!$B$44*$V$1205</f>
        <v>5000000</v>
      </c>
      <c r="X1205" s="12" t="n">
        <f aca="false">IF($C$1205&lt;Assumptions!$B$47,Assumptions!$B$47*(Assumptions!$B$21+Assumptions!$B$22/Assumptions!$B$47)/(Assumptions!$B$21+Assumptions!$B$22/$C$1205),Assumptions!$B$47)</f>
        <v>10</v>
      </c>
      <c r="Y1205" s="12" t="n">
        <f aca="false">Assumptions!$B$48/$X$1205</f>
        <v>1</v>
      </c>
      <c r="Z1205" s="12" t="n">
        <f aca="false">Assumptions!$B$49*$Y$1205</f>
        <v>3000000</v>
      </c>
      <c r="AA1205" s="12" t="n">
        <f aca="false">IF($C$1205&lt;Assumptions!$B$52,Assumptions!$B$52*(Assumptions!$B$21+Assumptions!$B$22/Assumptions!$B$52)/(Assumptions!$B$21+Assumptions!$B$22/$C$1205),Assumptions!$B$52)</f>
        <v>25</v>
      </c>
      <c r="AB1205" s="12" t="n">
        <f aca="false">Assumptions!$B$53/$AA$1205</f>
        <v>1</v>
      </c>
      <c r="AC1205" s="12" t="n">
        <f aca="false">Assumptions!$B$54*$AB$1205</f>
        <v>2400000</v>
      </c>
      <c r="AD1205" s="12" t="n">
        <f aca="false">IF($C$1205&lt;Assumptions!$B$57,Assumptions!$B$57*(Assumptions!$B$21+Assumptions!$B$22/Assumptions!$B$57)/(Assumptions!$B$21+Assumptions!$B$22/$C$1205),Assumptions!$B$57)</f>
        <v>57.957090019194</v>
      </c>
      <c r="AE1205" s="12" t="n">
        <f aca="false">Assumptions!$B$58/$AD$1205</f>
        <v>1.03524866379816</v>
      </c>
      <c r="AF1205" s="12" t="n">
        <f aca="false">Assumptions!$B$59*$AE$1205</f>
        <v>1725414.78474648</v>
      </c>
      <c r="AG1205" s="12" t="n">
        <f aca="false">IF($C$1205&lt;Assumptions!$B$62,Assumptions!$B$62*(Assumptions!$B$21+Assumptions!$B$22/Assumptions!$B$62)/(Assumptions!$B$21+Assumptions!$B$22/$C$1205),Assumptions!$B$62)</f>
        <v>49.14611939099</v>
      </c>
      <c r="AH1205" s="12" t="n">
        <f aca="false">Assumptions!$B$63/$AG$1205</f>
        <v>1.00024806859954</v>
      </c>
      <c r="AI1205" s="12" t="n">
        <f aca="false">Assumptions!$B$64*$AH$1205</f>
        <v>6104180.88005614</v>
      </c>
    </row>
    <row r="1206" customFormat="false" ht="15" hidden="true" customHeight="false" outlineLevel="0" collapsed="false">
      <c r="A1206" s="6" t="n">
        <f aca="false">ROW()-ROW($A$1156)+Assumptions!$B$4</f>
        <v>50</v>
      </c>
      <c r="B1206" s="12" t="n">
        <f aca="false">$P$1205</f>
        <v>552540.647589169</v>
      </c>
      <c r="C1206" s="12" t="n">
        <f aca="false">$D$4/(Assumptions!$B$16+$B$1206)</f>
        <v>48.4254965689102</v>
      </c>
      <c r="D1206" s="12" t="n">
        <f aca="false">Assumptions!$B$7/$C$1206</f>
        <v>619508.360793153</v>
      </c>
      <c r="E1206" s="12" t="n">
        <f aca="false">$T$1206+$W$1206+$Z$1206+$AC$1206+$AF$1206+$AI$1206</f>
        <v>23229595.6648026</v>
      </c>
      <c r="F1206" s="12" t="n">
        <f aca="false">Assumptions!$B$70/(Assumptions!$B$20+Assumptions!$B$17+$B$1206+$E$1206+$O$1205)</f>
        <v>26.8458634142104</v>
      </c>
      <c r="G1206" s="12" t="n">
        <f aca="false">$C$1206*(1-Assumptions!$B$71)</f>
        <v>38.7403972551282</v>
      </c>
      <c r="H1206" s="12" t="n">
        <f aca="false">MIN($F$1206,$G$1206)</f>
        <v>26.8458634142104</v>
      </c>
      <c r="I1206" s="12" t="str">
        <f aca="false">IF($F$1206&lt;=$G$1206,"cap","discount")</f>
        <v>cap</v>
      </c>
      <c r="J1206" s="12" t="n">
        <f aca="false">Assumptions!$B$69/$H$1206</f>
        <v>186248.433244778</v>
      </c>
      <c r="K1206" s="12" t="n">
        <f aca="false">Assumptions!$B$74/(Assumptions!$B$20+Assumptions!$B$17+$B$1206+$E$1206+$J$1206)</f>
        <v>42.823054468158</v>
      </c>
      <c r="L1206" s="12" t="n">
        <f aca="false">$C$1206*(1-Assumptions!$B$75)</f>
        <v>41.1616720835737</v>
      </c>
      <c r="M1206" s="12" t="n">
        <f aca="false">MIN($K$1206,$L$1206)</f>
        <v>41.1616720835737</v>
      </c>
      <c r="N1206" s="12" t="str">
        <f aca="false">IF($K$1206&lt;=$L$1206,"cap","discount")</f>
        <v>discount</v>
      </c>
      <c r="O1206" s="12" t="n">
        <f aca="false">Assumptions!$B$73/$M$1206</f>
        <v>72883.3365639003</v>
      </c>
      <c r="P1206" s="12" t="n">
        <f aca="false">MAX(Assumptions!$B$4,($A$6*(Assumptions!$B$20+$E$1206+Assumptions!$B$17+$J$1206+$O$1206+$D$1206)-Assumptions!$B$17)/(1-$A$6))</f>
        <v>552540.647589169</v>
      </c>
      <c r="Q1206" s="12" t="n">
        <f aca="false">Assumptions!$B$20+$E$1206+Assumptions!$B$17+$P$1206+$J$1206+$O$1206+$D$1206</f>
        <v>38055443.4429936</v>
      </c>
      <c r="R1206" s="12" t="n">
        <f aca="false">IF($C$1206&lt;Assumptions!$B$37,Assumptions!$B$37*(Assumptions!$B$21+Assumptions!$B$22/Assumptions!$B$37)/(Assumptions!$B$21+Assumptions!$B$22/$C$1206),Assumptions!$B$37)</f>
        <v>1</v>
      </c>
      <c r="S1206" s="12" t="n">
        <f aca="false">Assumptions!$B$38/$R$1206</f>
        <v>1</v>
      </c>
      <c r="T1206" s="12" t="n">
        <f aca="false">Assumptions!$B$39*$S$1206</f>
        <v>5000000</v>
      </c>
      <c r="U1206" s="12" t="n">
        <f aca="false">IF($C$1206&lt;Assumptions!$B$42,Assumptions!$B$42*(Assumptions!$B$21+Assumptions!$B$22/Assumptions!$B$42)/(Assumptions!$B$21+Assumptions!$B$22/$C$1206),Assumptions!$B$42)</f>
        <v>3</v>
      </c>
      <c r="V1206" s="12" t="n">
        <f aca="false">Assumptions!$B$43/$U$1206</f>
        <v>1</v>
      </c>
      <c r="W1206" s="12" t="n">
        <f aca="false">Assumptions!$B$44*$V$1206</f>
        <v>5000000</v>
      </c>
      <c r="X1206" s="12" t="n">
        <f aca="false">IF($C$1206&lt;Assumptions!$B$47,Assumptions!$B$47*(Assumptions!$B$21+Assumptions!$B$22/Assumptions!$B$47)/(Assumptions!$B$21+Assumptions!$B$22/$C$1206),Assumptions!$B$47)</f>
        <v>10</v>
      </c>
      <c r="Y1206" s="12" t="n">
        <f aca="false">Assumptions!$B$48/$X$1206</f>
        <v>1</v>
      </c>
      <c r="Z1206" s="12" t="n">
        <f aca="false">Assumptions!$B$49*$Y$1206</f>
        <v>3000000</v>
      </c>
      <c r="AA1206" s="12" t="n">
        <f aca="false">IF($C$1206&lt;Assumptions!$B$52,Assumptions!$B$52*(Assumptions!$B$21+Assumptions!$B$22/Assumptions!$B$52)/(Assumptions!$B$21+Assumptions!$B$22/$C$1206),Assumptions!$B$52)</f>
        <v>25</v>
      </c>
      <c r="AB1206" s="12" t="n">
        <f aca="false">Assumptions!$B$53/$AA$1206</f>
        <v>1</v>
      </c>
      <c r="AC1206" s="12" t="n">
        <f aca="false">Assumptions!$B$54*$AB$1206</f>
        <v>2400000</v>
      </c>
      <c r="AD1206" s="12" t="n">
        <f aca="false">IF($C$1206&lt;Assumptions!$B$57,Assumptions!$B$57*(Assumptions!$B$21+Assumptions!$B$22/Assumptions!$B$57)/(Assumptions!$B$21+Assumptions!$B$22/$C$1206),Assumptions!$B$57)</f>
        <v>57.957090019194</v>
      </c>
      <c r="AE1206" s="12" t="n">
        <f aca="false">Assumptions!$B$58/$AD$1206</f>
        <v>1.03524866379816</v>
      </c>
      <c r="AF1206" s="12" t="n">
        <f aca="false">Assumptions!$B$59*$AE$1206</f>
        <v>1725414.78474648</v>
      </c>
      <c r="AG1206" s="12" t="n">
        <f aca="false">IF($C$1206&lt;Assumptions!$B$62,Assumptions!$B$62*(Assumptions!$B$21+Assumptions!$B$22/Assumptions!$B$62)/(Assumptions!$B$21+Assumptions!$B$22/$C$1206),Assumptions!$B$62)</f>
        <v>49.14611939099</v>
      </c>
      <c r="AH1206" s="12" t="n">
        <f aca="false">Assumptions!$B$63/$AG$1206</f>
        <v>1.00024806859954</v>
      </c>
      <c r="AI1206" s="12" t="n">
        <f aca="false">Assumptions!$B$64*$AH$1206</f>
        <v>6104180.88005614</v>
      </c>
    </row>
    <row r="1207" customFormat="false" ht="15" hidden="true" customHeight="false" outlineLevel="0" collapsed="false">
      <c r="A1207" s="6" t="n">
        <f aca="false">ROW()-ROW($A$1156)+Assumptions!$B$4</f>
        <v>51</v>
      </c>
      <c r="B1207" s="12" t="n">
        <f aca="false">$P$1206</f>
        <v>552540.647589169</v>
      </c>
      <c r="C1207" s="12" t="n">
        <f aca="false">$D$4/(Assumptions!$B$16+$B$1207)</f>
        <v>48.4254965689102</v>
      </c>
      <c r="D1207" s="12" t="n">
        <f aca="false">Assumptions!$B$7/$C$1207</f>
        <v>619508.360793153</v>
      </c>
      <c r="E1207" s="12" t="n">
        <f aca="false">$T$1207+$W$1207+$Z$1207+$AC$1207+$AF$1207+$AI$1207</f>
        <v>23229595.6648026</v>
      </c>
      <c r="F1207" s="12" t="n">
        <f aca="false">Assumptions!$B$70/(Assumptions!$B$20+Assumptions!$B$17+$B$1207+$E$1207+$O$1206)</f>
        <v>26.8458634142104</v>
      </c>
      <c r="G1207" s="12" t="n">
        <f aca="false">$C$1207*(1-Assumptions!$B$71)</f>
        <v>38.7403972551282</v>
      </c>
      <c r="H1207" s="12" t="n">
        <f aca="false">MIN($F$1207,$G$1207)</f>
        <v>26.8458634142104</v>
      </c>
      <c r="I1207" s="12" t="str">
        <f aca="false">IF($F$1207&lt;=$G$1207,"cap","discount")</f>
        <v>cap</v>
      </c>
      <c r="J1207" s="12" t="n">
        <f aca="false">Assumptions!$B$69/$H$1207</f>
        <v>186248.433244778</v>
      </c>
      <c r="K1207" s="12" t="n">
        <f aca="false">Assumptions!$B$74/(Assumptions!$B$20+Assumptions!$B$17+$B$1207+$E$1207+$J$1207)</f>
        <v>42.823054468158</v>
      </c>
      <c r="L1207" s="12" t="n">
        <f aca="false">$C$1207*(1-Assumptions!$B$75)</f>
        <v>41.1616720835737</v>
      </c>
      <c r="M1207" s="12" t="n">
        <f aca="false">MIN($K$1207,$L$1207)</f>
        <v>41.1616720835737</v>
      </c>
      <c r="N1207" s="12" t="str">
        <f aca="false">IF($K$1207&lt;=$L$1207,"cap","discount")</f>
        <v>discount</v>
      </c>
      <c r="O1207" s="12" t="n">
        <f aca="false">Assumptions!$B$73/$M$1207</f>
        <v>72883.3365639003</v>
      </c>
      <c r="P1207" s="12" t="n">
        <f aca="false">MAX(Assumptions!$B$4,($A$6*(Assumptions!$B$20+$E$1207+Assumptions!$B$17+$J$1207+$O$1207+$D$1207)-Assumptions!$B$17)/(1-$A$6))</f>
        <v>552540.647589169</v>
      </c>
      <c r="Q1207" s="12" t="n">
        <f aca="false">Assumptions!$B$20+$E$1207+Assumptions!$B$17+$P$1207+$J$1207+$O$1207+$D$1207</f>
        <v>38055443.4429936</v>
      </c>
      <c r="R1207" s="12" t="n">
        <f aca="false">IF($C$1207&lt;Assumptions!$B$37,Assumptions!$B$37*(Assumptions!$B$21+Assumptions!$B$22/Assumptions!$B$37)/(Assumptions!$B$21+Assumptions!$B$22/$C$1207),Assumptions!$B$37)</f>
        <v>1</v>
      </c>
      <c r="S1207" s="12" t="n">
        <f aca="false">Assumptions!$B$38/$R$1207</f>
        <v>1</v>
      </c>
      <c r="T1207" s="12" t="n">
        <f aca="false">Assumptions!$B$39*$S$1207</f>
        <v>5000000</v>
      </c>
      <c r="U1207" s="12" t="n">
        <f aca="false">IF($C$1207&lt;Assumptions!$B$42,Assumptions!$B$42*(Assumptions!$B$21+Assumptions!$B$22/Assumptions!$B$42)/(Assumptions!$B$21+Assumptions!$B$22/$C$1207),Assumptions!$B$42)</f>
        <v>3</v>
      </c>
      <c r="V1207" s="12" t="n">
        <f aca="false">Assumptions!$B$43/$U$1207</f>
        <v>1</v>
      </c>
      <c r="W1207" s="12" t="n">
        <f aca="false">Assumptions!$B$44*$V$1207</f>
        <v>5000000</v>
      </c>
      <c r="X1207" s="12" t="n">
        <f aca="false">IF($C$1207&lt;Assumptions!$B$47,Assumptions!$B$47*(Assumptions!$B$21+Assumptions!$B$22/Assumptions!$B$47)/(Assumptions!$B$21+Assumptions!$B$22/$C$1207),Assumptions!$B$47)</f>
        <v>10</v>
      </c>
      <c r="Y1207" s="12" t="n">
        <f aca="false">Assumptions!$B$48/$X$1207</f>
        <v>1</v>
      </c>
      <c r="Z1207" s="12" t="n">
        <f aca="false">Assumptions!$B$49*$Y$1207</f>
        <v>3000000</v>
      </c>
      <c r="AA1207" s="12" t="n">
        <f aca="false">IF($C$1207&lt;Assumptions!$B$52,Assumptions!$B$52*(Assumptions!$B$21+Assumptions!$B$22/Assumptions!$B$52)/(Assumptions!$B$21+Assumptions!$B$22/$C$1207),Assumptions!$B$52)</f>
        <v>25</v>
      </c>
      <c r="AB1207" s="12" t="n">
        <f aca="false">Assumptions!$B$53/$AA$1207</f>
        <v>1</v>
      </c>
      <c r="AC1207" s="12" t="n">
        <f aca="false">Assumptions!$B$54*$AB$1207</f>
        <v>2400000</v>
      </c>
      <c r="AD1207" s="12" t="n">
        <f aca="false">IF($C$1207&lt;Assumptions!$B$57,Assumptions!$B$57*(Assumptions!$B$21+Assumptions!$B$22/Assumptions!$B$57)/(Assumptions!$B$21+Assumptions!$B$22/$C$1207),Assumptions!$B$57)</f>
        <v>57.957090019194</v>
      </c>
      <c r="AE1207" s="12" t="n">
        <f aca="false">Assumptions!$B$58/$AD$1207</f>
        <v>1.03524866379816</v>
      </c>
      <c r="AF1207" s="12" t="n">
        <f aca="false">Assumptions!$B$59*$AE$1207</f>
        <v>1725414.78474648</v>
      </c>
      <c r="AG1207" s="12" t="n">
        <f aca="false">IF($C$1207&lt;Assumptions!$B$62,Assumptions!$B$62*(Assumptions!$B$21+Assumptions!$B$22/Assumptions!$B$62)/(Assumptions!$B$21+Assumptions!$B$22/$C$1207),Assumptions!$B$62)</f>
        <v>49.14611939099</v>
      </c>
      <c r="AH1207" s="12" t="n">
        <f aca="false">Assumptions!$B$63/$AG$1207</f>
        <v>1.00024806859954</v>
      </c>
      <c r="AI1207" s="12" t="n">
        <f aca="false">Assumptions!$B$64*$AH$1207</f>
        <v>6104180.88005614</v>
      </c>
    </row>
    <row r="1208" customFormat="false" ht="15" hidden="true" customHeight="false" outlineLevel="0" collapsed="false">
      <c r="A1208" s="6" t="n">
        <f aca="false">ROW()-ROW($A$1156)+Assumptions!$B$4</f>
        <v>52</v>
      </c>
      <c r="B1208" s="12" t="n">
        <f aca="false">$P$1207</f>
        <v>552540.647589169</v>
      </c>
      <c r="C1208" s="12" t="n">
        <f aca="false">$D$4/(Assumptions!$B$16+$B$1208)</f>
        <v>48.4254965689102</v>
      </c>
      <c r="D1208" s="12" t="n">
        <f aca="false">Assumptions!$B$7/$C$1208</f>
        <v>619508.360793153</v>
      </c>
      <c r="E1208" s="12" t="n">
        <f aca="false">$T$1208+$W$1208+$Z$1208+$AC$1208+$AF$1208+$AI$1208</f>
        <v>23229595.6648026</v>
      </c>
      <c r="F1208" s="12" t="n">
        <f aca="false">Assumptions!$B$70/(Assumptions!$B$20+Assumptions!$B$17+$B$1208+$E$1208+$O$1207)</f>
        <v>26.8458634142104</v>
      </c>
      <c r="G1208" s="12" t="n">
        <f aca="false">$C$1208*(1-Assumptions!$B$71)</f>
        <v>38.7403972551282</v>
      </c>
      <c r="H1208" s="12" t="n">
        <f aca="false">MIN($F$1208,$G$1208)</f>
        <v>26.8458634142104</v>
      </c>
      <c r="I1208" s="12" t="str">
        <f aca="false">IF($F$1208&lt;=$G$1208,"cap","discount")</f>
        <v>cap</v>
      </c>
      <c r="J1208" s="12" t="n">
        <f aca="false">Assumptions!$B$69/$H$1208</f>
        <v>186248.433244778</v>
      </c>
      <c r="K1208" s="12" t="n">
        <f aca="false">Assumptions!$B$74/(Assumptions!$B$20+Assumptions!$B$17+$B$1208+$E$1208+$J$1208)</f>
        <v>42.823054468158</v>
      </c>
      <c r="L1208" s="12" t="n">
        <f aca="false">$C$1208*(1-Assumptions!$B$75)</f>
        <v>41.1616720835737</v>
      </c>
      <c r="M1208" s="12" t="n">
        <f aca="false">MIN($K$1208,$L$1208)</f>
        <v>41.1616720835737</v>
      </c>
      <c r="N1208" s="12" t="str">
        <f aca="false">IF($K$1208&lt;=$L$1208,"cap","discount")</f>
        <v>discount</v>
      </c>
      <c r="O1208" s="12" t="n">
        <f aca="false">Assumptions!$B$73/$M$1208</f>
        <v>72883.3365639003</v>
      </c>
      <c r="P1208" s="12" t="n">
        <f aca="false">MAX(Assumptions!$B$4,($A$6*(Assumptions!$B$20+$E$1208+Assumptions!$B$17+$J$1208+$O$1208+$D$1208)-Assumptions!$B$17)/(1-$A$6))</f>
        <v>552540.647589169</v>
      </c>
      <c r="Q1208" s="12" t="n">
        <f aca="false">Assumptions!$B$20+$E$1208+Assumptions!$B$17+$P$1208+$J$1208+$O$1208+$D$1208</f>
        <v>38055443.4429936</v>
      </c>
      <c r="R1208" s="12" t="n">
        <f aca="false">IF($C$1208&lt;Assumptions!$B$37,Assumptions!$B$37*(Assumptions!$B$21+Assumptions!$B$22/Assumptions!$B$37)/(Assumptions!$B$21+Assumptions!$B$22/$C$1208),Assumptions!$B$37)</f>
        <v>1</v>
      </c>
      <c r="S1208" s="12" t="n">
        <f aca="false">Assumptions!$B$38/$R$1208</f>
        <v>1</v>
      </c>
      <c r="T1208" s="12" t="n">
        <f aca="false">Assumptions!$B$39*$S$1208</f>
        <v>5000000</v>
      </c>
      <c r="U1208" s="12" t="n">
        <f aca="false">IF($C$1208&lt;Assumptions!$B$42,Assumptions!$B$42*(Assumptions!$B$21+Assumptions!$B$22/Assumptions!$B$42)/(Assumptions!$B$21+Assumptions!$B$22/$C$1208),Assumptions!$B$42)</f>
        <v>3</v>
      </c>
      <c r="V1208" s="12" t="n">
        <f aca="false">Assumptions!$B$43/$U$1208</f>
        <v>1</v>
      </c>
      <c r="W1208" s="12" t="n">
        <f aca="false">Assumptions!$B$44*$V$1208</f>
        <v>5000000</v>
      </c>
      <c r="X1208" s="12" t="n">
        <f aca="false">IF($C$1208&lt;Assumptions!$B$47,Assumptions!$B$47*(Assumptions!$B$21+Assumptions!$B$22/Assumptions!$B$47)/(Assumptions!$B$21+Assumptions!$B$22/$C$1208),Assumptions!$B$47)</f>
        <v>10</v>
      </c>
      <c r="Y1208" s="12" t="n">
        <f aca="false">Assumptions!$B$48/$X$1208</f>
        <v>1</v>
      </c>
      <c r="Z1208" s="12" t="n">
        <f aca="false">Assumptions!$B$49*$Y$1208</f>
        <v>3000000</v>
      </c>
      <c r="AA1208" s="12" t="n">
        <f aca="false">IF($C$1208&lt;Assumptions!$B$52,Assumptions!$B$52*(Assumptions!$B$21+Assumptions!$B$22/Assumptions!$B$52)/(Assumptions!$B$21+Assumptions!$B$22/$C$1208),Assumptions!$B$52)</f>
        <v>25</v>
      </c>
      <c r="AB1208" s="12" t="n">
        <f aca="false">Assumptions!$B$53/$AA$1208</f>
        <v>1</v>
      </c>
      <c r="AC1208" s="12" t="n">
        <f aca="false">Assumptions!$B$54*$AB$1208</f>
        <v>2400000</v>
      </c>
      <c r="AD1208" s="12" t="n">
        <f aca="false">IF($C$1208&lt;Assumptions!$B$57,Assumptions!$B$57*(Assumptions!$B$21+Assumptions!$B$22/Assumptions!$B$57)/(Assumptions!$B$21+Assumptions!$B$22/$C$1208),Assumptions!$B$57)</f>
        <v>57.957090019194</v>
      </c>
      <c r="AE1208" s="12" t="n">
        <f aca="false">Assumptions!$B$58/$AD$1208</f>
        <v>1.03524866379816</v>
      </c>
      <c r="AF1208" s="12" t="n">
        <f aca="false">Assumptions!$B$59*$AE$1208</f>
        <v>1725414.78474648</v>
      </c>
      <c r="AG1208" s="12" t="n">
        <f aca="false">IF($C$1208&lt;Assumptions!$B$62,Assumptions!$B$62*(Assumptions!$B$21+Assumptions!$B$22/Assumptions!$B$62)/(Assumptions!$B$21+Assumptions!$B$22/$C$1208),Assumptions!$B$62)</f>
        <v>49.14611939099</v>
      </c>
      <c r="AH1208" s="12" t="n">
        <f aca="false">Assumptions!$B$63/$AG$1208</f>
        <v>1.00024806859954</v>
      </c>
      <c r="AI1208" s="12" t="n">
        <f aca="false">Assumptions!$B$64*$AH$1208</f>
        <v>6104180.88005614</v>
      </c>
    </row>
    <row r="1209" customFormat="false" ht="15" hidden="true" customHeight="false" outlineLevel="0" collapsed="false">
      <c r="A1209" s="6" t="n">
        <f aca="false">ROW()-ROW($A$1156)+Assumptions!$B$4</f>
        <v>53</v>
      </c>
      <c r="B1209" s="12" t="n">
        <f aca="false">$P$1208</f>
        <v>552540.647589169</v>
      </c>
      <c r="C1209" s="12" t="n">
        <f aca="false">$D$4/(Assumptions!$B$16+$B$1209)</f>
        <v>48.4254965689102</v>
      </c>
      <c r="D1209" s="12" t="n">
        <f aca="false">Assumptions!$B$7/$C$1209</f>
        <v>619508.360793153</v>
      </c>
      <c r="E1209" s="12" t="n">
        <f aca="false">$T$1209+$W$1209+$Z$1209+$AC$1209+$AF$1209+$AI$1209</f>
        <v>23229595.6648026</v>
      </c>
      <c r="F1209" s="12" t="n">
        <f aca="false">Assumptions!$B$70/(Assumptions!$B$20+Assumptions!$B$17+$B$1209+$E$1209+$O$1208)</f>
        <v>26.8458634142104</v>
      </c>
      <c r="G1209" s="12" t="n">
        <f aca="false">$C$1209*(1-Assumptions!$B$71)</f>
        <v>38.7403972551282</v>
      </c>
      <c r="H1209" s="12" t="n">
        <f aca="false">MIN($F$1209,$G$1209)</f>
        <v>26.8458634142104</v>
      </c>
      <c r="I1209" s="12" t="str">
        <f aca="false">IF($F$1209&lt;=$G$1209,"cap","discount")</f>
        <v>cap</v>
      </c>
      <c r="J1209" s="12" t="n">
        <f aca="false">Assumptions!$B$69/$H$1209</f>
        <v>186248.433244778</v>
      </c>
      <c r="K1209" s="12" t="n">
        <f aca="false">Assumptions!$B$74/(Assumptions!$B$20+Assumptions!$B$17+$B$1209+$E$1209+$J$1209)</f>
        <v>42.823054468158</v>
      </c>
      <c r="L1209" s="12" t="n">
        <f aca="false">$C$1209*(1-Assumptions!$B$75)</f>
        <v>41.1616720835737</v>
      </c>
      <c r="M1209" s="12" t="n">
        <f aca="false">MIN($K$1209,$L$1209)</f>
        <v>41.1616720835737</v>
      </c>
      <c r="N1209" s="12" t="str">
        <f aca="false">IF($K$1209&lt;=$L$1209,"cap","discount")</f>
        <v>discount</v>
      </c>
      <c r="O1209" s="12" t="n">
        <f aca="false">Assumptions!$B$73/$M$1209</f>
        <v>72883.3365639003</v>
      </c>
      <c r="P1209" s="12" t="n">
        <f aca="false">MAX(Assumptions!$B$4,($A$6*(Assumptions!$B$20+$E$1209+Assumptions!$B$17+$J$1209+$O$1209+$D$1209)-Assumptions!$B$17)/(1-$A$6))</f>
        <v>552540.647589169</v>
      </c>
      <c r="Q1209" s="12" t="n">
        <f aca="false">Assumptions!$B$20+$E$1209+Assumptions!$B$17+$P$1209+$J$1209+$O$1209+$D$1209</f>
        <v>38055443.4429936</v>
      </c>
      <c r="R1209" s="12" t="n">
        <f aca="false">IF($C$1209&lt;Assumptions!$B$37,Assumptions!$B$37*(Assumptions!$B$21+Assumptions!$B$22/Assumptions!$B$37)/(Assumptions!$B$21+Assumptions!$B$22/$C$1209),Assumptions!$B$37)</f>
        <v>1</v>
      </c>
      <c r="S1209" s="12" t="n">
        <f aca="false">Assumptions!$B$38/$R$1209</f>
        <v>1</v>
      </c>
      <c r="T1209" s="12" t="n">
        <f aca="false">Assumptions!$B$39*$S$1209</f>
        <v>5000000</v>
      </c>
      <c r="U1209" s="12" t="n">
        <f aca="false">IF($C$1209&lt;Assumptions!$B$42,Assumptions!$B$42*(Assumptions!$B$21+Assumptions!$B$22/Assumptions!$B$42)/(Assumptions!$B$21+Assumptions!$B$22/$C$1209),Assumptions!$B$42)</f>
        <v>3</v>
      </c>
      <c r="V1209" s="12" t="n">
        <f aca="false">Assumptions!$B$43/$U$1209</f>
        <v>1</v>
      </c>
      <c r="W1209" s="12" t="n">
        <f aca="false">Assumptions!$B$44*$V$1209</f>
        <v>5000000</v>
      </c>
      <c r="X1209" s="12" t="n">
        <f aca="false">IF($C$1209&lt;Assumptions!$B$47,Assumptions!$B$47*(Assumptions!$B$21+Assumptions!$B$22/Assumptions!$B$47)/(Assumptions!$B$21+Assumptions!$B$22/$C$1209),Assumptions!$B$47)</f>
        <v>10</v>
      </c>
      <c r="Y1209" s="12" t="n">
        <f aca="false">Assumptions!$B$48/$X$1209</f>
        <v>1</v>
      </c>
      <c r="Z1209" s="12" t="n">
        <f aca="false">Assumptions!$B$49*$Y$1209</f>
        <v>3000000</v>
      </c>
      <c r="AA1209" s="12" t="n">
        <f aca="false">IF($C$1209&lt;Assumptions!$B$52,Assumptions!$B$52*(Assumptions!$B$21+Assumptions!$B$22/Assumptions!$B$52)/(Assumptions!$B$21+Assumptions!$B$22/$C$1209),Assumptions!$B$52)</f>
        <v>25</v>
      </c>
      <c r="AB1209" s="12" t="n">
        <f aca="false">Assumptions!$B$53/$AA$1209</f>
        <v>1</v>
      </c>
      <c r="AC1209" s="12" t="n">
        <f aca="false">Assumptions!$B$54*$AB$1209</f>
        <v>2400000</v>
      </c>
      <c r="AD1209" s="12" t="n">
        <f aca="false">IF($C$1209&lt;Assumptions!$B$57,Assumptions!$B$57*(Assumptions!$B$21+Assumptions!$B$22/Assumptions!$B$57)/(Assumptions!$B$21+Assumptions!$B$22/$C$1209),Assumptions!$B$57)</f>
        <v>57.957090019194</v>
      </c>
      <c r="AE1209" s="12" t="n">
        <f aca="false">Assumptions!$B$58/$AD$1209</f>
        <v>1.03524866379816</v>
      </c>
      <c r="AF1209" s="12" t="n">
        <f aca="false">Assumptions!$B$59*$AE$1209</f>
        <v>1725414.78474648</v>
      </c>
      <c r="AG1209" s="12" t="n">
        <f aca="false">IF($C$1209&lt;Assumptions!$B$62,Assumptions!$B$62*(Assumptions!$B$21+Assumptions!$B$22/Assumptions!$B$62)/(Assumptions!$B$21+Assumptions!$B$22/$C$1209),Assumptions!$B$62)</f>
        <v>49.14611939099</v>
      </c>
      <c r="AH1209" s="12" t="n">
        <f aca="false">Assumptions!$B$63/$AG$1209</f>
        <v>1.00024806859954</v>
      </c>
      <c r="AI1209" s="12" t="n">
        <f aca="false">Assumptions!$B$64*$AH$1209</f>
        <v>6104180.88005614</v>
      </c>
    </row>
    <row r="1210" customFormat="false" ht="15" hidden="true" customHeight="false" outlineLevel="0" collapsed="false">
      <c r="A1210" s="6" t="n">
        <f aca="false">ROW()-ROW($A$1156)+Assumptions!$B$4</f>
        <v>54</v>
      </c>
      <c r="B1210" s="12" t="n">
        <f aca="false">$P$1209</f>
        <v>552540.647589169</v>
      </c>
      <c r="C1210" s="12" t="n">
        <f aca="false">$D$4/(Assumptions!$B$16+$B$1210)</f>
        <v>48.4254965689102</v>
      </c>
      <c r="D1210" s="12" t="n">
        <f aca="false">Assumptions!$B$7/$C$1210</f>
        <v>619508.360793153</v>
      </c>
      <c r="E1210" s="12" t="n">
        <f aca="false">$T$1210+$W$1210+$Z$1210+$AC$1210+$AF$1210+$AI$1210</f>
        <v>23229595.6648026</v>
      </c>
      <c r="F1210" s="12" t="n">
        <f aca="false">Assumptions!$B$70/(Assumptions!$B$20+Assumptions!$B$17+$B$1210+$E$1210+$O$1209)</f>
        <v>26.8458634142104</v>
      </c>
      <c r="G1210" s="12" t="n">
        <f aca="false">$C$1210*(1-Assumptions!$B$71)</f>
        <v>38.7403972551282</v>
      </c>
      <c r="H1210" s="12" t="n">
        <f aca="false">MIN($F$1210,$G$1210)</f>
        <v>26.8458634142104</v>
      </c>
      <c r="I1210" s="12" t="str">
        <f aca="false">IF($F$1210&lt;=$G$1210,"cap","discount")</f>
        <v>cap</v>
      </c>
      <c r="J1210" s="12" t="n">
        <f aca="false">Assumptions!$B$69/$H$1210</f>
        <v>186248.433244778</v>
      </c>
      <c r="K1210" s="12" t="n">
        <f aca="false">Assumptions!$B$74/(Assumptions!$B$20+Assumptions!$B$17+$B$1210+$E$1210+$J$1210)</f>
        <v>42.823054468158</v>
      </c>
      <c r="L1210" s="12" t="n">
        <f aca="false">$C$1210*(1-Assumptions!$B$75)</f>
        <v>41.1616720835737</v>
      </c>
      <c r="M1210" s="12" t="n">
        <f aca="false">MIN($K$1210,$L$1210)</f>
        <v>41.1616720835737</v>
      </c>
      <c r="N1210" s="12" t="str">
        <f aca="false">IF($K$1210&lt;=$L$1210,"cap","discount")</f>
        <v>discount</v>
      </c>
      <c r="O1210" s="12" t="n">
        <f aca="false">Assumptions!$B$73/$M$1210</f>
        <v>72883.3365639003</v>
      </c>
      <c r="P1210" s="12" t="n">
        <f aca="false">MAX(Assumptions!$B$4,($A$6*(Assumptions!$B$20+$E$1210+Assumptions!$B$17+$J$1210+$O$1210+$D$1210)-Assumptions!$B$17)/(1-$A$6))</f>
        <v>552540.647589169</v>
      </c>
      <c r="Q1210" s="12" t="n">
        <f aca="false">Assumptions!$B$20+$E$1210+Assumptions!$B$17+$P$1210+$J$1210+$O$1210+$D$1210</f>
        <v>38055443.4429936</v>
      </c>
      <c r="R1210" s="12" t="n">
        <f aca="false">IF($C$1210&lt;Assumptions!$B$37,Assumptions!$B$37*(Assumptions!$B$21+Assumptions!$B$22/Assumptions!$B$37)/(Assumptions!$B$21+Assumptions!$B$22/$C$1210),Assumptions!$B$37)</f>
        <v>1</v>
      </c>
      <c r="S1210" s="12" t="n">
        <f aca="false">Assumptions!$B$38/$R$1210</f>
        <v>1</v>
      </c>
      <c r="T1210" s="12" t="n">
        <f aca="false">Assumptions!$B$39*$S$1210</f>
        <v>5000000</v>
      </c>
      <c r="U1210" s="12" t="n">
        <f aca="false">IF($C$1210&lt;Assumptions!$B$42,Assumptions!$B$42*(Assumptions!$B$21+Assumptions!$B$22/Assumptions!$B$42)/(Assumptions!$B$21+Assumptions!$B$22/$C$1210),Assumptions!$B$42)</f>
        <v>3</v>
      </c>
      <c r="V1210" s="12" t="n">
        <f aca="false">Assumptions!$B$43/$U$1210</f>
        <v>1</v>
      </c>
      <c r="W1210" s="12" t="n">
        <f aca="false">Assumptions!$B$44*$V$1210</f>
        <v>5000000</v>
      </c>
      <c r="X1210" s="12" t="n">
        <f aca="false">IF($C$1210&lt;Assumptions!$B$47,Assumptions!$B$47*(Assumptions!$B$21+Assumptions!$B$22/Assumptions!$B$47)/(Assumptions!$B$21+Assumptions!$B$22/$C$1210),Assumptions!$B$47)</f>
        <v>10</v>
      </c>
      <c r="Y1210" s="12" t="n">
        <f aca="false">Assumptions!$B$48/$X$1210</f>
        <v>1</v>
      </c>
      <c r="Z1210" s="12" t="n">
        <f aca="false">Assumptions!$B$49*$Y$1210</f>
        <v>3000000</v>
      </c>
      <c r="AA1210" s="12" t="n">
        <f aca="false">IF($C$1210&lt;Assumptions!$B$52,Assumptions!$B$52*(Assumptions!$B$21+Assumptions!$B$22/Assumptions!$B$52)/(Assumptions!$B$21+Assumptions!$B$22/$C$1210),Assumptions!$B$52)</f>
        <v>25</v>
      </c>
      <c r="AB1210" s="12" t="n">
        <f aca="false">Assumptions!$B$53/$AA$1210</f>
        <v>1</v>
      </c>
      <c r="AC1210" s="12" t="n">
        <f aca="false">Assumptions!$B$54*$AB$1210</f>
        <v>2400000</v>
      </c>
      <c r="AD1210" s="12" t="n">
        <f aca="false">IF($C$1210&lt;Assumptions!$B$57,Assumptions!$B$57*(Assumptions!$B$21+Assumptions!$B$22/Assumptions!$B$57)/(Assumptions!$B$21+Assumptions!$B$22/$C$1210),Assumptions!$B$57)</f>
        <v>57.957090019194</v>
      </c>
      <c r="AE1210" s="12" t="n">
        <f aca="false">Assumptions!$B$58/$AD$1210</f>
        <v>1.03524866379816</v>
      </c>
      <c r="AF1210" s="12" t="n">
        <f aca="false">Assumptions!$B$59*$AE$1210</f>
        <v>1725414.78474648</v>
      </c>
      <c r="AG1210" s="12" t="n">
        <f aca="false">IF($C$1210&lt;Assumptions!$B$62,Assumptions!$B$62*(Assumptions!$B$21+Assumptions!$B$22/Assumptions!$B$62)/(Assumptions!$B$21+Assumptions!$B$22/$C$1210),Assumptions!$B$62)</f>
        <v>49.14611939099</v>
      </c>
      <c r="AH1210" s="12" t="n">
        <f aca="false">Assumptions!$B$63/$AG$1210</f>
        <v>1.00024806859954</v>
      </c>
      <c r="AI1210" s="12" t="n">
        <f aca="false">Assumptions!$B$64*$AH$1210</f>
        <v>6104180.88005614</v>
      </c>
    </row>
    <row r="1211" customFormat="false" ht="15" hidden="true" customHeight="false" outlineLevel="0" collapsed="false">
      <c r="A1211" s="6" t="n">
        <f aca="false">ROW()-ROW($A$1156)+Assumptions!$B$4</f>
        <v>55</v>
      </c>
      <c r="B1211" s="12" t="n">
        <f aca="false">$P$1210</f>
        <v>552540.647589169</v>
      </c>
      <c r="C1211" s="12" t="n">
        <f aca="false">$D$4/(Assumptions!$B$16+$B$1211)</f>
        <v>48.4254965689102</v>
      </c>
      <c r="D1211" s="12" t="n">
        <f aca="false">Assumptions!$B$7/$C$1211</f>
        <v>619508.360793153</v>
      </c>
      <c r="E1211" s="12" t="n">
        <f aca="false">$T$1211+$W$1211+$Z$1211+$AC$1211+$AF$1211+$AI$1211</f>
        <v>23229595.6648026</v>
      </c>
      <c r="F1211" s="12" t="n">
        <f aca="false">Assumptions!$B$70/(Assumptions!$B$20+Assumptions!$B$17+$B$1211+$E$1211+$O$1210)</f>
        <v>26.8458634142104</v>
      </c>
      <c r="G1211" s="12" t="n">
        <f aca="false">$C$1211*(1-Assumptions!$B$71)</f>
        <v>38.7403972551282</v>
      </c>
      <c r="H1211" s="12" t="n">
        <f aca="false">MIN($F$1211,$G$1211)</f>
        <v>26.8458634142104</v>
      </c>
      <c r="I1211" s="12" t="str">
        <f aca="false">IF($F$1211&lt;=$G$1211,"cap","discount")</f>
        <v>cap</v>
      </c>
      <c r="J1211" s="12" t="n">
        <f aca="false">Assumptions!$B$69/$H$1211</f>
        <v>186248.433244778</v>
      </c>
      <c r="K1211" s="12" t="n">
        <f aca="false">Assumptions!$B$74/(Assumptions!$B$20+Assumptions!$B$17+$B$1211+$E$1211+$J$1211)</f>
        <v>42.823054468158</v>
      </c>
      <c r="L1211" s="12" t="n">
        <f aca="false">$C$1211*(1-Assumptions!$B$75)</f>
        <v>41.1616720835737</v>
      </c>
      <c r="M1211" s="12" t="n">
        <f aca="false">MIN($K$1211,$L$1211)</f>
        <v>41.1616720835737</v>
      </c>
      <c r="N1211" s="12" t="str">
        <f aca="false">IF($K$1211&lt;=$L$1211,"cap","discount")</f>
        <v>discount</v>
      </c>
      <c r="O1211" s="12" t="n">
        <f aca="false">Assumptions!$B$73/$M$1211</f>
        <v>72883.3365639003</v>
      </c>
      <c r="P1211" s="12" t="n">
        <f aca="false">MAX(Assumptions!$B$4,($A$6*(Assumptions!$B$20+$E$1211+Assumptions!$B$17+$J$1211+$O$1211+$D$1211)-Assumptions!$B$17)/(1-$A$6))</f>
        <v>552540.647589169</v>
      </c>
      <c r="Q1211" s="12" t="n">
        <f aca="false">Assumptions!$B$20+$E$1211+Assumptions!$B$17+$P$1211+$J$1211+$O$1211+$D$1211</f>
        <v>38055443.4429936</v>
      </c>
      <c r="R1211" s="12" t="n">
        <f aca="false">IF($C$1211&lt;Assumptions!$B$37,Assumptions!$B$37*(Assumptions!$B$21+Assumptions!$B$22/Assumptions!$B$37)/(Assumptions!$B$21+Assumptions!$B$22/$C$1211),Assumptions!$B$37)</f>
        <v>1</v>
      </c>
      <c r="S1211" s="12" t="n">
        <f aca="false">Assumptions!$B$38/$R$1211</f>
        <v>1</v>
      </c>
      <c r="T1211" s="12" t="n">
        <f aca="false">Assumptions!$B$39*$S$1211</f>
        <v>5000000</v>
      </c>
      <c r="U1211" s="12" t="n">
        <f aca="false">IF($C$1211&lt;Assumptions!$B$42,Assumptions!$B$42*(Assumptions!$B$21+Assumptions!$B$22/Assumptions!$B$42)/(Assumptions!$B$21+Assumptions!$B$22/$C$1211),Assumptions!$B$42)</f>
        <v>3</v>
      </c>
      <c r="V1211" s="12" t="n">
        <f aca="false">Assumptions!$B$43/$U$1211</f>
        <v>1</v>
      </c>
      <c r="W1211" s="12" t="n">
        <f aca="false">Assumptions!$B$44*$V$1211</f>
        <v>5000000</v>
      </c>
      <c r="X1211" s="12" t="n">
        <f aca="false">IF($C$1211&lt;Assumptions!$B$47,Assumptions!$B$47*(Assumptions!$B$21+Assumptions!$B$22/Assumptions!$B$47)/(Assumptions!$B$21+Assumptions!$B$22/$C$1211),Assumptions!$B$47)</f>
        <v>10</v>
      </c>
      <c r="Y1211" s="12" t="n">
        <f aca="false">Assumptions!$B$48/$X$1211</f>
        <v>1</v>
      </c>
      <c r="Z1211" s="12" t="n">
        <f aca="false">Assumptions!$B$49*$Y$1211</f>
        <v>3000000</v>
      </c>
      <c r="AA1211" s="12" t="n">
        <f aca="false">IF($C$1211&lt;Assumptions!$B$52,Assumptions!$B$52*(Assumptions!$B$21+Assumptions!$B$22/Assumptions!$B$52)/(Assumptions!$B$21+Assumptions!$B$22/$C$1211),Assumptions!$B$52)</f>
        <v>25</v>
      </c>
      <c r="AB1211" s="12" t="n">
        <f aca="false">Assumptions!$B$53/$AA$1211</f>
        <v>1</v>
      </c>
      <c r="AC1211" s="12" t="n">
        <f aca="false">Assumptions!$B$54*$AB$1211</f>
        <v>2400000</v>
      </c>
      <c r="AD1211" s="12" t="n">
        <f aca="false">IF($C$1211&lt;Assumptions!$B$57,Assumptions!$B$57*(Assumptions!$B$21+Assumptions!$B$22/Assumptions!$B$57)/(Assumptions!$B$21+Assumptions!$B$22/$C$1211),Assumptions!$B$57)</f>
        <v>57.957090019194</v>
      </c>
      <c r="AE1211" s="12" t="n">
        <f aca="false">Assumptions!$B$58/$AD$1211</f>
        <v>1.03524866379816</v>
      </c>
      <c r="AF1211" s="12" t="n">
        <f aca="false">Assumptions!$B$59*$AE$1211</f>
        <v>1725414.78474648</v>
      </c>
      <c r="AG1211" s="12" t="n">
        <f aca="false">IF($C$1211&lt;Assumptions!$B$62,Assumptions!$B$62*(Assumptions!$B$21+Assumptions!$B$22/Assumptions!$B$62)/(Assumptions!$B$21+Assumptions!$B$22/$C$1211),Assumptions!$B$62)</f>
        <v>49.14611939099</v>
      </c>
      <c r="AH1211" s="12" t="n">
        <f aca="false">Assumptions!$B$63/$AG$1211</f>
        <v>1.00024806859954</v>
      </c>
      <c r="AI1211" s="12" t="n">
        <f aca="false">Assumptions!$B$64*$AH$1211</f>
        <v>6104180.88005614</v>
      </c>
    </row>
    <row r="1212" customFormat="false" ht="15" hidden="true" customHeight="false" outlineLevel="0" collapsed="false">
      <c r="A1212" s="6" t="n">
        <f aca="false">ROW()-ROW($A$1156)+Assumptions!$B$4</f>
        <v>56</v>
      </c>
      <c r="B1212" s="12" t="n">
        <f aca="false">$P$1211</f>
        <v>552540.647589169</v>
      </c>
      <c r="C1212" s="12" t="n">
        <f aca="false">$D$4/(Assumptions!$B$16+$B$1212)</f>
        <v>48.4254965689102</v>
      </c>
      <c r="D1212" s="12" t="n">
        <f aca="false">Assumptions!$B$7/$C$1212</f>
        <v>619508.360793153</v>
      </c>
      <c r="E1212" s="12" t="n">
        <f aca="false">$T$1212+$W$1212+$Z$1212+$AC$1212+$AF$1212+$AI$1212</f>
        <v>23229595.6648026</v>
      </c>
      <c r="F1212" s="12" t="n">
        <f aca="false">Assumptions!$B$70/(Assumptions!$B$20+Assumptions!$B$17+$B$1212+$E$1212+$O$1211)</f>
        <v>26.8458634142104</v>
      </c>
      <c r="G1212" s="12" t="n">
        <f aca="false">$C$1212*(1-Assumptions!$B$71)</f>
        <v>38.7403972551282</v>
      </c>
      <c r="H1212" s="12" t="n">
        <f aca="false">MIN($F$1212,$G$1212)</f>
        <v>26.8458634142104</v>
      </c>
      <c r="I1212" s="12" t="str">
        <f aca="false">IF($F$1212&lt;=$G$1212,"cap","discount")</f>
        <v>cap</v>
      </c>
      <c r="J1212" s="12" t="n">
        <f aca="false">Assumptions!$B$69/$H$1212</f>
        <v>186248.433244778</v>
      </c>
      <c r="K1212" s="12" t="n">
        <f aca="false">Assumptions!$B$74/(Assumptions!$B$20+Assumptions!$B$17+$B$1212+$E$1212+$J$1212)</f>
        <v>42.823054468158</v>
      </c>
      <c r="L1212" s="12" t="n">
        <f aca="false">$C$1212*(1-Assumptions!$B$75)</f>
        <v>41.1616720835737</v>
      </c>
      <c r="M1212" s="12" t="n">
        <f aca="false">MIN($K$1212,$L$1212)</f>
        <v>41.1616720835737</v>
      </c>
      <c r="N1212" s="12" t="str">
        <f aca="false">IF($K$1212&lt;=$L$1212,"cap","discount")</f>
        <v>discount</v>
      </c>
      <c r="O1212" s="12" t="n">
        <f aca="false">Assumptions!$B$73/$M$1212</f>
        <v>72883.3365639003</v>
      </c>
      <c r="P1212" s="12" t="n">
        <f aca="false">MAX(Assumptions!$B$4,($A$6*(Assumptions!$B$20+$E$1212+Assumptions!$B$17+$J$1212+$O$1212+$D$1212)-Assumptions!$B$17)/(1-$A$6))</f>
        <v>552540.647589169</v>
      </c>
      <c r="Q1212" s="12" t="n">
        <f aca="false">Assumptions!$B$20+$E$1212+Assumptions!$B$17+$P$1212+$J$1212+$O$1212+$D$1212</f>
        <v>38055443.4429936</v>
      </c>
      <c r="R1212" s="12" t="n">
        <f aca="false">IF($C$1212&lt;Assumptions!$B$37,Assumptions!$B$37*(Assumptions!$B$21+Assumptions!$B$22/Assumptions!$B$37)/(Assumptions!$B$21+Assumptions!$B$22/$C$1212),Assumptions!$B$37)</f>
        <v>1</v>
      </c>
      <c r="S1212" s="12" t="n">
        <f aca="false">Assumptions!$B$38/$R$1212</f>
        <v>1</v>
      </c>
      <c r="T1212" s="12" t="n">
        <f aca="false">Assumptions!$B$39*$S$1212</f>
        <v>5000000</v>
      </c>
      <c r="U1212" s="12" t="n">
        <f aca="false">IF($C$1212&lt;Assumptions!$B$42,Assumptions!$B$42*(Assumptions!$B$21+Assumptions!$B$22/Assumptions!$B$42)/(Assumptions!$B$21+Assumptions!$B$22/$C$1212),Assumptions!$B$42)</f>
        <v>3</v>
      </c>
      <c r="V1212" s="12" t="n">
        <f aca="false">Assumptions!$B$43/$U$1212</f>
        <v>1</v>
      </c>
      <c r="W1212" s="12" t="n">
        <f aca="false">Assumptions!$B$44*$V$1212</f>
        <v>5000000</v>
      </c>
      <c r="X1212" s="12" t="n">
        <f aca="false">IF($C$1212&lt;Assumptions!$B$47,Assumptions!$B$47*(Assumptions!$B$21+Assumptions!$B$22/Assumptions!$B$47)/(Assumptions!$B$21+Assumptions!$B$22/$C$1212),Assumptions!$B$47)</f>
        <v>10</v>
      </c>
      <c r="Y1212" s="12" t="n">
        <f aca="false">Assumptions!$B$48/$X$1212</f>
        <v>1</v>
      </c>
      <c r="Z1212" s="12" t="n">
        <f aca="false">Assumptions!$B$49*$Y$1212</f>
        <v>3000000</v>
      </c>
      <c r="AA1212" s="12" t="n">
        <f aca="false">IF($C$1212&lt;Assumptions!$B$52,Assumptions!$B$52*(Assumptions!$B$21+Assumptions!$B$22/Assumptions!$B$52)/(Assumptions!$B$21+Assumptions!$B$22/$C$1212),Assumptions!$B$52)</f>
        <v>25</v>
      </c>
      <c r="AB1212" s="12" t="n">
        <f aca="false">Assumptions!$B$53/$AA$1212</f>
        <v>1</v>
      </c>
      <c r="AC1212" s="12" t="n">
        <f aca="false">Assumptions!$B$54*$AB$1212</f>
        <v>2400000</v>
      </c>
      <c r="AD1212" s="12" t="n">
        <f aca="false">IF($C$1212&lt;Assumptions!$B$57,Assumptions!$B$57*(Assumptions!$B$21+Assumptions!$B$22/Assumptions!$B$57)/(Assumptions!$B$21+Assumptions!$B$22/$C$1212),Assumptions!$B$57)</f>
        <v>57.957090019194</v>
      </c>
      <c r="AE1212" s="12" t="n">
        <f aca="false">Assumptions!$B$58/$AD$1212</f>
        <v>1.03524866379816</v>
      </c>
      <c r="AF1212" s="12" t="n">
        <f aca="false">Assumptions!$B$59*$AE$1212</f>
        <v>1725414.78474648</v>
      </c>
      <c r="AG1212" s="12" t="n">
        <f aca="false">IF($C$1212&lt;Assumptions!$B$62,Assumptions!$B$62*(Assumptions!$B$21+Assumptions!$B$22/Assumptions!$B$62)/(Assumptions!$B$21+Assumptions!$B$22/$C$1212),Assumptions!$B$62)</f>
        <v>49.14611939099</v>
      </c>
      <c r="AH1212" s="12" t="n">
        <f aca="false">Assumptions!$B$63/$AG$1212</f>
        <v>1.00024806859954</v>
      </c>
      <c r="AI1212" s="12" t="n">
        <f aca="false">Assumptions!$B$64*$AH$1212</f>
        <v>6104180.88005614</v>
      </c>
    </row>
    <row r="1213" customFormat="false" ht="15" hidden="true" customHeight="false" outlineLevel="0" collapsed="false">
      <c r="A1213" s="6" t="n">
        <f aca="false">ROW()-ROW($A$1156)+Assumptions!$B$4</f>
        <v>57</v>
      </c>
      <c r="B1213" s="12" t="n">
        <f aca="false">$P$1212</f>
        <v>552540.647589169</v>
      </c>
      <c r="C1213" s="12" t="n">
        <f aca="false">$D$4/(Assumptions!$B$16+$B$1213)</f>
        <v>48.4254965689102</v>
      </c>
      <c r="D1213" s="12" t="n">
        <f aca="false">Assumptions!$B$7/$C$1213</f>
        <v>619508.360793153</v>
      </c>
      <c r="E1213" s="12" t="n">
        <f aca="false">$T$1213+$W$1213+$Z$1213+$AC$1213+$AF$1213+$AI$1213</f>
        <v>23229595.6648026</v>
      </c>
      <c r="F1213" s="12" t="n">
        <f aca="false">Assumptions!$B$70/(Assumptions!$B$20+Assumptions!$B$17+$B$1213+$E$1213+$O$1212)</f>
        <v>26.8458634142104</v>
      </c>
      <c r="G1213" s="12" t="n">
        <f aca="false">$C$1213*(1-Assumptions!$B$71)</f>
        <v>38.7403972551282</v>
      </c>
      <c r="H1213" s="12" t="n">
        <f aca="false">MIN($F$1213,$G$1213)</f>
        <v>26.8458634142104</v>
      </c>
      <c r="I1213" s="12" t="str">
        <f aca="false">IF($F$1213&lt;=$G$1213,"cap","discount")</f>
        <v>cap</v>
      </c>
      <c r="J1213" s="12" t="n">
        <f aca="false">Assumptions!$B$69/$H$1213</f>
        <v>186248.433244778</v>
      </c>
      <c r="K1213" s="12" t="n">
        <f aca="false">Assumptions!$B$74/(Assumptions!$B$20+Assumptions!$B$17+$B$1213+$E$1213+$J$1213)</f>
        <v>42.823054468158</v>
      </c>
      <c r="L1213" s="12" t="n">
        <f aca="false">$C$1213*(1-Assumptions!$B$75)</f>
        <v>41.1616720835737</v>
      </c>
      <c r="M1213" s="12" t="n">
        <f aca="false">MIN($K$1213,$L$1213)</f>
        <v>41.1616720835737</v>
      </c>
      <c r="N1213" s="12" t="str">
        <f aca="false">IF($K$1213&lt;=$L$1213,"cap","discount")</f>
        <v>discount</v>
      </c>
      <c r="O1213" s="12" t="n">
        <f aca="false">Assumptions!$B$73/$M$1213</f>
        <v>72883.3365639003</v>
      </c>
      <c r="P1213" s="12" t="n">
        <f aca="false">MAX(Assumptions!$B$4,($A$6*(Assumptions!$B$20+$E$1213+Assumptions!$B$17+$J$1213+$O$1213+$D$1213)-Assumptions!$B$17)/(1-$A$6))</f>
        <v>552540.647589169</v>
      </c>
      <c r="Q1213" s="12" t="n">
        <f aca="false">Assumptions!$B$20+$E$1213+Assumptions!$B$17+$P$1213+$J$1213+$O$1213+$D$1213</f>
        <v>38055443.4429936</v>
      </c>
      <c r="R1213" s="12" t="n">
        <f aca="false">IF($C$1213&lt;Assumptions!$B$37,Assumptions!$B$37*(Assumptions!$B$21+Assumptions!$B$22/Assumptions!$B$37)/(Assumptions!$B$21+Assumptions!$B$22/$C$1213),Assumptions!$B$37)</f>
        <v>1</v>
      </c>
      <c r="S1213" s="12" t="n">
        <f aca="false">Assumptions!$B$38/$R$1213</f>
        <v>1</v>
      </c>
      <c r="T1213" s="12" t="n">
        <f aca="false">Assumptions!$B$39*$S$1213</f>
        <v>5000000</v>
      </c>
      <c r="U1213" s="12" t="n">
        <f aca="false">IF($C$1213&lt;Assumptions!$B$42,Assumptions!$B$42*(Assumptions!$B$21+Assumptions!$B$22/Assumptions!$B$42)/(Assumptions!$B$21+Assumptions!$B$22/$C$1213),Assumptions!$B$42)</f>
        <v>3</v>
      </c>
      <c r="V1213" s="12" t="n">
        <f aca="false">Assumptions!$B$43/$U$1213</f>
        <v>1</v>
      </c>
      <c r="W1213" s="12" t="n">
        <f aca="false">Assumptions!$B$44*$V$1213</f>
        <v>5000000</v>
      </c>
      <c r="X1213" s="12" t="n">
        <f aca="false">IF($C$1213&lt;Assumptions!$B$47,Assumptions!$B$47*(Assumptions!$B$21+Assumptions!$B$22/Assumptions!$B$47)/(Assumptions!$B$21+Assumptions!$B$22/$C$1213),Assumptions!$B$47)</f>
        <v>10</v>
      </c>
      <c r="Y1213" s="12" t="n">
        <f aca="false">Assumptions!$B$48/$X$1213</f>
        <v>1</v>
      </c>
      <c r="Z1213" s="12" t="n">
        <f aca="false">Assumptions!$B$49*$Y$1213</f>
        <v>3000000</v>
      </c>
      <c r="AA1213" s="12" t="n">
        <f aca="false">IF($C$1213&lt;Assumptions!$B$52,Assumptions!$B$52*(Assumptions!$B$21+Assumptions!$B$22/Assumptions!$B$52)/(Assumptions!$B$21+Assumptions!$B$22/$C$1213),Assumptions!$B$52)</f>
        <v>25</v>
      </c>
      <c r="AB1213" s="12" t="n">
        <f aca="false">Assumptions!$B$53/$AA$1213</f>
        <v>1</v>
      </c>
      <c r="AC1213" s="12" t="n">
        <f aca="false">Assumptions!$B$54*$AB$1213</f>
        <v>2400000</v>
      </c>
      <c r="AD1213" s="12" t="n">
        <f aca="false">IF($C$1213&lt;Assumptions!$B$57,Assumptions!$B$57*(Assumptions!$B$21+Assumptions!$B$22/Assumptions!$B$57)/(Assumptions!$B$21+Assumptions!$B$22/$C$1213),Assumptions!$B$57)</f>
        <v>57.957090019194</v>
      </c>
      <c r="AE1213" s="12" t="n">
        <f aca="false">Assumptions!$B$58/$AD$1213</f>
        <v>1.03524866379816</v>
      </c>
      <c r="AF1213" s="12" t="n">
        <f aca="false">Assumptions!$B$59*$AE$1213</f>
        <v>1725414.78474648</v>
      </c>
      <c r="AG1213" s="12" t="n">
        <f aca="false">IF($C$1213&lt;Assumptions!$B$62,Assumptions!$B$62*(Assumptions!$B$21+Assumptions!$B$22/Assumptions!$B$62)/(Assumptions!$B$21+Assumptions!$B$22/$C$1213),Assumptions!$B$62)</f>
        <v>49.14611939099</v>
      </c>
      <c r="AH1213" s="12" t="n">
        <f aca="false">Assumptions!$B$63/$AG$1213</f>
        <v>1.00024806859954</v>
      </c>
      <c r="AI1213" s="12" t="n">
        <f aca="false">Assumptions!$B$64*$AH$1213</f>
        <v>6104180.88005614</v>
      </c>
    </row>
    <row r="1214" customFormat="false" ht="15" hidden="true" customHeight="false" outlineLevel="0" collapsed="false">
      <c r="A1214" s="6" t="n">
        <f aca="false">ROW()-ROW($A$1156)+Assumptions!$B$4</f>
        <v>58</v>
      </c>
      <c r="B1214" s="12" t="n">
        <f aca="false">$P$1213</f>
        <v>552540.647589169</v>
      </c>
      <c r="C1214" s="12" t="n">
        <f aca="false">$D$4/(Assumptions!$B$16+$B$1214)</f>
        <v>48.4254965689102</v>
      </c>
      <c r="D1214" s="12" t="n">
        <f aca="false">Assumptions!$B$7/$C$1214</f>
        <v>619508.360793153</v>
      </c>
      <c r="E1214" s="12" t="n">
        <f aca="false">$T$1214+$W$1214+$Z$1214+$AC$1214+$AF$1214+$AI$1214</f>
        <v>23229595.6648026</v>
      </c>
      <c r="F1214" s="12" t="n">
        <f aca="false">Assumptions!$B$70/(Assumptions!$B$20+Assumptions!$B$17+$B$1214+$E$1214+$O$1213)</f>
        <v>26.8458634142104</v>
      </c>
      <c r="G1214" s="12" t="n">
        <f aca="false">$C$1214*(1-Assumptions!$B$71)</f>
        <v>38.7403972551282</v>
      </c>
      <c r="H1214" s="12" t="n">
        <f aca="false">MIN($F$1214,$G$1214)</f>
        <v>26.8458634142104</v>
      </c>
      <c r="I1214" s="12" t="str">
        <f aca="false">IF($F$1214&lt;=$G$1214,"cap","discount")</f>
        <v>cap</v>
      </c>
      <c r="J1214" s="12" t="n">
        <f aca="false">Assumptions!$B$69/$H$1214</f>
        <v>186248.433244778</v>
      </c>
      <c r="K1214" s="12" t="n">
        <f aca="false">Assumptions!$B$74/(Assumptions!$B$20+Assumptions!$B$17+$B$1214+$E$1214+$J$1214)</f>
        <v>42.823054468158</v>
      </c>
      <c r="L1214" s="12" t="n">
        <f aca="false">$C$1214*(1-Assumptions!$B$75)</f>
        <v>41.1616720835737</v>
      </c>
      <c r="M1214" s="12" t="n">
        <f aca="false">MIN($K$1214,$L$1214)</f>
        <v>41.1616720835737</v>
      </c>
      <c r="N1214" s="12" t="str">
        <f aca="false">IF($K$1214&lt;=$L$1214,"cap","discount")</f>
        <v>discount</v>
      </c>
      <c r="O1214" s="12" t="n">
        <f aca="false">Assumptions!$B$73/$M$1214</f>
        <v>72883.3365639003</v>
      </c>
      <c r="P1214" s="12" t="n">
        <f aca="false">MAX(Assumptions!$B$4,($A$6*(Assumptions!$B$20+$E$1214+Assumptions!$B$17+$J$1214+$O$1214+$D$1214)-Assumptions!$B$17)/(1-$A$6))</f>
        <v>552540.647589169</v>
      </c>
      <c r="Q1214" s="12" t="n">
        <f aca="false">Assumptions!$B$20+$E$1214+Assumptions!$B$17+$P$1214+$J$1214+$O$1214+$D$1214</f>
        <v>38055443.4429936</v>
      </c>
      <c r="R1214" s="12" t="n">
        <f aca="false">IF($C$1214&lt;Assumptions!$B$37,Assumptions!$B$37*(Assumptions!$B$21+Assumptions!$B$22/Assumptions!$B$37)/(Assumptions!$B$21+Assumptions!$B$22/$C$1214),Assumptions!$B$37)</f>
        <v>1</v>
      </c>
      <c r="S1214" s="12" t="n">
        <f aca="false">Assumptions!$B$38/$R$1214</f>
        <v>1</v>
      </c>
      <c r="T1214" s="12" t="n">
        <f aca="false">Assumptions!$B$39*$S$1214</f>
        <v>5000000</v>
      </c>
      <c r="U1214" s="12" t="n">
        <f aca="false">IF($C$1214&lt;Assumptions!$B$42,Assumptions!$B$42*(Assumptions!$B$21+Assumptions!$B$22/Assumptions!$B$42)/(Assumptions!$B$21+Assumptions!$B$22/$C$1214),Assumptions!$B$42)</f>
        <v>3</v>
      </c>
      <c r="V1214" s="12" t="n">
        <f aca="false">Assumptions!$B$43/$U$1214</f>
        <v>1</v>
      </c>
      <c r="W1214" s="12" t="n">
        <f aca="false">Assumptions!$B$44*$V$1214</f>
        <v>5000000</v>
      </c>
      <c r="X1214" s="12" t="n">
        <f aca="false">IF($C$1214&lt;Assumptions!$B$47,Assumptions!$B$47*(Assumptions!$B$21+Assumptions!$B$22/Assumptions!$B$47)/(Assumptions!$B$21+Assumptions!$B$22/$C$1214),Assumptions!$B$47)</f>
        <v>10</v>
      </c>
      <c r="Y1214" s="12" t="n">
        <f aca="false">Assumptions!$B$48/$X$1214</f>
        <v>1</v>
      </c>
      <c r="Z1214" s="12" t="n">
        <f aca="false">Assumptions!$B$49*$Y$1214</f>
        <v>3000000</v>
      </c>
      <c r="AA1214" s="12" t="n">
        <f aca="false">IF($C$1214&lt;Assumptions!$B$52,Assumptions!$B$52*(Assumptions!$B$21+Assumptions!$B$22/Assumptions!$B$52)/(Assumptions!$B$21+Assumptions!$B$22/$C$1214),Assumptions!$B$52)</f>
        <v>25</v>
      </c>
      <c r="AB1214" s="12" t="n">
        <f aca="false">Assumptions!$B$53/$AA$1214</f>
        <v>1</v>
      </c>
      <c r="AC1214" s="12" t="n">
        <f aca="false">Assumptions!$B$54*$AB$1214</f>
        <v>2400000</v>
      </c>
      <c r="AD1214" s="12" t="n">
        <f aca="false">IF($C$1214&lt;Assumptions!$B$57,Assumptions!$B$57*(Assumptions!$B$21+Assumptions!$B$22/Assumptions!$B$57)/(Assumptions!$B$21+Assumptions!$B$22/$C$1214),Assumptions!$B$57)</f>
        <v>57.957090019194</v>
      </c>
      <c r="AE1214" s="12" t="n">
        <f aca="false">Assumptions!$B$58/$AD$1214</f>
        <v>1.03524866379816</v>
      </c>
      <c r="AF1214" s="12" t="n">
        <f aca="false">Assumptions!$B$59*$AE$1214</f>
        <v>1725414.78474648</v>
      </c>
      <c r="AG1214" s="12" t="n">
        <f aca="false">IF($C$1214&lt;Assumptions!$B$62,Assumptions!$B$62*(Assumptions!$B$21+Assumptions!$B$22/Assumptions!$B$62)/(Assumptions!$B$21+Assumptions!$B$22/$C$1214),Assumptions!$B$62)</f>
        <v>49.14611939099</v>
      </c>
      <c r="AH1214" s="12" t="n">
        <f aca="false">Assumptions!$B$63/$AG$1214</f>
        <v>1.00024806859954</v>
      </c>
      <c r="AI1214" s="12" t="n">
        <f aca="false">Assumptions!$B$64*$AH$1214</f>
        <v>6104180.88005614</v>
      </c>
    </row>
    <row r="1215" customFormat="false" ht="15" hidden="true" customHeight="false" outlineLevel="0" collapsed="false">
      <c r="A1215" s="6" t="n">
        <f aca="false">ROW()-ROW($A$1156)+Assumptions!$B$4</f>
        <v>59</v>
      </c>
      <c r="B1215" s="12" t="n">
        <f aca="false">$P$1214</f>
        <v>552540.647589169</v>
      </c>
      <c r="C1215" s="12" t="n">
        <f aca="false">$D$4/(Assumptions!$B$16+$B$1215)</f>
        <v>48.4254965689102</v>
      </c>
      <c r="D1215" s="12" t="n">
        <f aca="false">Assumptions!$B$7/$C$1215</f>
        <v>619508.360793153</v>
      </c>
      <c r="E1215" s="12" t="n">
        <f aca="false">$T$1215+$W$1215+$Z$1215+$AC$1215+$AF$1215+$AI$1215</f>
        <v>23229595.6648026</v>
      </c>
      <c r="F1215" s="12" t="n">
        <f aca="false">Assumptions!$B$70/(Assumptions!$B$20+Assumptions!$B$17+$B$1215+$E$1215+$O$1214)</f>
        <v>26.8458634142104</v>
      </c>
      <c r="G1215" s="12" t="n">
        <f aca="false">$C$1215*(1-Assumptions!$B$71)</f>
        <v>38.7403972551282</v>
      </c>
      <c r="H1215" s="12" t="n">
        <f aca="false">MIN($F$1215,$G$1215)</f>
        <v>26.8458634142104</v>
      </c>
      <c r="I1215" s="12" t="str">
        <f aca="false">IF($F$1215&lt;=$G$1215,"cap","discount")</f>
        <v>cap</v>
      </c>
      <c r="J1215" s="12" t="n">
        <f aca="false">Assumptions!$B$69/$H$1215</f>
        <v>186248.433244778</v>
      </c>
      <c r="K1215" s="12" t="n">
        <f aca="false">Assumptions!$B$74/(Assumptions!$B$20+Assumptions!$B$17+$B$1215+$E$1215+$J$1215)</f>
        <v>42.823054468158</v>
      </c>
      <c r="L1215" s="12" t="n">
        <f aca="false">$C$1215*(1-Assumptions!$B$75)</f>
        <v>41.1616720835737</v>
      </c>
      <c r="M1215" s="12" t="n">
        <f aca="false">MIN($K$1215,$L$1215)</f>
        <v>41.1616720835737</v>
      </c>
      <c r="N1215" s="12" t="str">
        <f aca="false">IF($K$1215&lt;=$L$1215,"cap","discount")</f>
        <v>discount</v>
      </c>
      <c r="O1215" s="12" t="n">
        <f aca="false">Assumptions!$B$73/$M$1215</f>
        <v>72883.3365639003</v>
      </c>
      <c r="P1215" s="12" t="n">
        <f aca="false">MAX(Assumptions!$B$4,($A$6*(Assumptions!$B$20+$E$1215+Assumptions!$B$17+$J$1215+$O$1215+$D$1215)-Assumptions!$B$17)/(1-$A$6))</f>
        <v>552540.647589169</v>
      </c>
      <c r="Q1215" s="12" t="n">
        <f aca="false">Assumptions!$B$20+$E$1215+Assumptions!$B$17+$P$1215+$J$1215+$O$1215+$D$1215</f>
        <v>38055443.4429936</v>
      </c>
      <c r="R1215" s="12" t="n">
        <f aca="false">IF($C$1215&lt;Assumptions!$B$37,Assumptions!$B$37*(Assumptions!$B$21+Assumptions!$B$22/Assumptions!$B$37)/(Assumptions!$B$21+Assumptions!$B$22/$C$1215),Assumptions!$B$37)</f>
        <v>1</v>
      </c>
      <c r="S1215" s="12" t="n">
        <f aca="false">Assumptions!$B$38/$R$1215</f>
        <v>1</v>
      </c>
      <c r="T1215" s="12" t="n">
        <f aca="false">Assumptions!$B$39*$S$1215</f>
        <v>5000000</v>
      </c>
      <c r="U1215" s="12" t="n">
        <f aca="false">IF($C$1215&lt;Assumptions!$B$42,Assumptions!$B$42*(Assumptions!$B$21+Assumptions!$B$22/Assumptions!$B$42)/(Assumptions!$B$21+Assumptions!$B$22/$C$1215),Assumptions!$B$42)</f>
        <v>3</v>
      </c>
      <c r="V1215" s="12" t="n">
        <f aca="false">Assumptions!$B$43/$U$1215</f>
        <v>1</v>
      </c>
      <c r="W1215" s="12" t="n">
        <f aca="false">Assumptions!$B$44*$V$1215</f>
        <v>5000000</v>
      </c>
      <c r="X1215" s="12" t="n">
        <f aca="false">IF($C$1215&lt;Assumptions!$B$47,Assumptions!$B$47*(Assumptions!$B$21+Assumptions!$B$22/Assumptions!$B$47)/(Assumptions!$B$21+Assumptions!$B$22/$C$1215),Assumptions!$B$47)</f>
        <v>10</v>
      </c>
      <c r="Y1215" s="12" t="n">
        <f aca="false">Assumptions!$B$48/$X$1215</f>
        <v>1</v>
      </c>
      <c r="Z1215" s="12" t="n">
        <f aca="false">Assumptions!$B$49*$Y$1215</f>
        <v>3000000</v>
      </c>
      <c r="AA1215" s="12" t="n">
        <f aca="false">IF($C$1215&lt;Assumptions!$B$52,Assumptions!$B$52*(Assumptions!$B$21+Assumptions!$B$22/Assumptions!$B$52)/(Assumptions!$B$21+Assumptions!$B$22/$C$1215),Assumptions!$B$52)</f>
        <v>25</v>
      </c>
      <c r="AB1215" s="12" t="n">
        <f aca="false">Assumptions!$B$53/$AA$1215</f>
        <v>1</v>
      </c>
      <c r="AC1215" s="12" t="n">
        <f aca="false">Assumptions!$B$54*$AB$1215</f>
        <v>2400000</v>
      </c>
      <c r="AD1215" s="12" t="n">
        <f aca="false">IF($C$1215&lt;Assumptions!$B$57,Assumptions!$B$57*(Assumptions!$B$21+Assumptions!$B$22/Assumptions!$B$57)/(Assumptions!$B$21+Assumptions!$B$22/$C$1215),Assumptions!$B$57)</f>
        <v>57.957090019194</v>
      </c>
      <c r="AE1215" s="12" t="n">
        <f aca="false">Assumptions!$B$58/$AD$1215</f>
        <v>1.03524866379816</v>
      </c>
      <c r="AF1215" s="12" t="n">
        <f aca="false">Assumptions!$B$59*$AE$1215</f>
        <v>1725414.78474648</v>
      </c>
      <c r="AG1215" s="12" t="n">
        <f aca="false">IF($C$1215&lt;Assumptions!$B$62,Assumptions!$B$62*(Assumptions!$B$21+Assumptions!$B$22/Assumptions!$B$62)/(Assumptions!$B$21+Assumptions!$B$22/$C$1215),Assumptions!$B$62)</f>
        <v>49.14611939099</v>
      </c>
      <c r="AH1215" s="12" t="n">
        <f aca="false">Assumptions!$B$63/$AG$1215</f>
        <v>1.00024806859954</v>
      </c>
      <c r="AI1215" s="12" t="n">
        <f aca="false">Assumptions!$B$64*$AH$1215</f>
        <v>6104180.88005614</v>
      </c>
    </row>
    <row r="1216" customFormat="false" ht="15" hidden="true" customHeight="false" outlineLevel="0" collapsed="false">
      <c r="A1216" s="6" t="n">
        <f aca="false">ROW()-ROW($A$1156)+Assumptions!$B$4</f>
        <v>60</v>
      </c>
      <c r="B1216" s="12" t="n">
        <f aca="false">$P$1215</f>
        <v>552540.647589169</v>
      </c>
      <c r="C1216" s="12" t="n">
        <f aca="false">$D$4/(Assumptions!$B$16+$B$1216)</f>
        <v>48.4254965689102</v>
      </c>
      <c r="D1216" s="12" t="n">
        <f aca="false">Assumptions!$B$7/$C$1216</f>
        <v>619508.360793153</v>
      </c>
      <c r="E1216" s="12" t="n">
        <f aca="false">$T$1216+$W$1216+$Z$1216+$AC$1216+$AF$1216+$AI$1216</f>
        <v>23229595.6648026</v>
      </c>
      <c r="F1216" s="12" t="n">
        <f aca="false">Assumptions!$B$70/(Assumptions!$B$20+Assumptions!$B$17+$B$1216+$E$1216+$O$1215)</f>
        <v>26.8458634142104</v>
      </c>
      <c r="G1216" s="12" t="n">
        <f aca="false">$C$1216*(1-Assumptions!$B$71)</f>
        <v>38.7403972551282</v>
      </c>
      <c r="H1216" s="12" t="n">
        <f aca="false">MIN($F$1216,$G$1216)</f>
        <v>26.8458634142104</v>
      </c>
      <c r="I1216" s="12" t="str">
        <f aca="false">IF($F$1216&lt;=$G$1216,"cap","discount")</f>
        <v>cap</v>
      </c>
      <c r="J1216" s="12" t="n">
        <f aca="false">Assumptions!$B$69/$H$1216</f>
        <v>186248.433244778</v>
      </c>
      <c r="K1216" s="12" t="n">
        <f aca="false">Assumptions!$B$74/(Assumptions!$B$20+Assumptions!$B$17+$B$1216+$E$1216+$J$1216)</f>
        <v>42.823054468158</v>
      </c>
      <c r="L1216" s="12" t="n">
        <f aca="false">$C$1216*(1-Assumptions!$B$75)</f>
        <v>41.1616720835737</v>
      </c>
      <c r="M1216" s="12" t="n">
        <f aca="false">MIN($K$1216,$L$1216)</f>
        <v>41.1616720835737</v>
      </c>
      <c r="N1216" s="12" t="str">
        <f aca="false">IF($K$1216&lt;=$L$1216,"cap","discount")</f>
        <v>discount</v>
      </c>
      <c r="O1216" s="12" t="n">
        <f aca="false">Assumptions!$B$73/$M$1216</f>
        <v>72883.3365639003</v>
      </c>
      <c r="P1216" s="12" t="n">
        <f aca="false">MAX(Assumptions!$B$4,($A$6*(Assumptions!$B$20+$E$1216+Assumptions!$B$17+$J$1216+$O$1216+$D$1216)-Assumptions!$B$17)/(1-$A$6))</f>
        <v>552540.647589169</v>
      </c>
      <c r="Q1216" s="12" t="n">
        <f aca="false">Assumptions!$B$20+$E$1216+Assumptions!$B$17+$P$1216+$J$1216+$O$1216+$D$1216</f>
        <v>38055443.4429936</v>
      </c>
      <c r="R1216" s="12" t="n">
        <f aca="false">IF($C$1216&lt;Assumptions!$B$37,Assumptions!$B$37*(Assumptions!$B$21+Assumptions!$B$22/Assumptions!$B$37)/(Assumptions!$B$21+Assumptions!$B$22/$C$1216),Assumptions!$B$37)</f>
        <v>1</v>
      </c>
      <c r="S1216" s="12" t="n">
        <f aca="false">Assumptions!$B$38/$R$1216</f>
        <v>1</v>
      </c>
      <c r="T1216" s="12" t="n">
        <f aca="false">Assumptions!$B$39*$S$1216</f>
        <v>5000000</v>
      </c>
      <c r="U1216" s="12" t="n">
        <f aca="false">IF($C$1216&lt;Assumptions!$B$42,Assumptions!$B$42*(Assumptions!$B$21+Assumptions!$B$22/Assumptions!$B$42)/(Assumptions!$B$21+Assumptions!$B$22/$C$1216),Assumptions!$B$42)</f>
        <v>3</v>
      </c>
      <c r="V1216" s="12" t="n">
        <f aca="false">Assumptions!$B$43/$U$1216</f>
        <v>1</v>
      </c>
      <c r="W1216" s="12" t="n">
        <f aca="false">Assumptions!$B$44*$V$1216</f>
        <v>5000000</v>
      </c>
      <c r="X1216" s="12" t="n">
        <f aca="false">IF($C$1216&lt;Assumptions!$B$47,Assumptions!$B$47*(Assumptions!$B$21+Assumptions!$B$22/Assumptions!$B$47)/(Assumptions!$B$21+Assumptions!$B$22/$C$1216),Assumptions!$B$47)</f>
        <v>10</v>
      </c>
      <c r="Y1216" s="12" t="n">
        <f aca="false">Assumptions!$B$48/$X$1216</f>
        <v>1</v>
      </c>
      <c r="Z1216" s="12" t="n">
        <f aca="false">Assumptions!$B$49*$Y$1216</f>
        <v>3000000</v>
      </c>
      <c r="AA1216" s="12" t="n">
        <f aca="false">IF($C$1216&lt;Assumptions!$B$52,Assumptions!$B$52*(Assumptions!$B$21+Assumptions!$B$22/Assumptions!$B$52)/(Assumptions!$B$21+Assumptions!$B$22/$C$1216),Assumptions!$B$52)</f>
        <v>25</v>
      </c>
      <c r="AB1216" s="12" t="n">
        <f aca="false">Assumptions!$B$53/$AA$1216</f>
        <v>1</v>
      </c>
      <c r="AC1216" s="12" t="n">
        <f aca="false">Assumptions!$B$54*$AB$1216</f>
        <v>2400000</v>
      </c>
      <c r="AD1216" s="12" t="n">
        <f aca="false">IF($C$1216&lt;Assumptions!$B$57,Assumptions!$B$57*(Assumptions!$B$21+Assumptions!$B$22/Assumptions!$B$57)/(Assumptions!$B$21+Assumptions!$B$22/$C$1216),Assumptions!$B$57)</f>
        <v>57.957090019194</v>
      </c>
      <c r="AE1216" s="12" t="n">
        <f aca="false">Assumptions!$B$58/$AD$1216</f>
        <v>1.03524866379816</v>
      </c>
      <c r="AF1216" s="12" t="n">
        <f aca="false">Assumptions!$B$59*$AE$1216</f>
        <v>1725414.78474648</v>
      </c>
      <c r="AG1216" s="12" t="n">
        <f aca="false">IF($C$1216&lt;Assumptions!$B$62,Assumptions!$B$62*(Assumptions!$B$21+Assumptions!$B$22/Assumptions!$B$62)/(Assumptions!$B$21+Assumptions!$B$22/$C$1216),Assumptions!$B$62)</f>
        <v>49.14611939099</v>
      </c>
      <c r="AH1216" s="12" t="n">
        <f aca="false">Assumptions!$B$63/$AG$1216</f>
        <v>1.00024806859954</v>
      </c>
      <c r="AI1216" s="12" t="n">
        <f aca="false">Assumptions!$B$64*$AH$1216</f>
        <v>6104180.88005614</v>
      </c>
    </row>
    <row r="1217" customFormat="false" ht="15" hidden="true" customHeight="false" outlineLevel="0" collapsed="false">
      <c r="A1217" s="6" t="n">
        <f aca="false">ROW()-ROW($A$1156)+Assumptions!$B$4</f>
        <v>61</v>
      </c>
      <c r="B1217" s="12" t="n">
        <f aca="false">$P$1216</f>
        <v>552540.647589169</v>
      </c>
      <c r="C1217" s="12" t="n">
        <f aca="false">$D$4/(Assumptions!$B$16+$B$1217)</f>
        <v>48.4254965689102</v>
      </c>
      <c r="D1217" s="12" t="n">
        <f aca="false">Assumptions!$B$7/$C$1217</f>
        <v>619508.360793153</v>
      </c>
      <c r="E1217" s="12" t="n">
        <f aca="false">$T$1217+$W$1217+$Z$1217+$AC$1217+$AF$1217+$AI$1217</f>
        <v>23229595.6648026</v>
      </c>
      <c r="F1217" s="12" t="n">
        <f aca="false">Assumptions!$B$70/(Assumptions!$B$20+Assumptions!$B$17+$B$1217+$E$1217+$O$1216)</f>
        <v>26.8458634142104</v>
      </c>
      <c r="G1217" s="12" t="n">
        <f aca="false">$C$1217*(1-Assumptions!$B$71)</f>
        <v>38.7403972551282</v>
      </c>
      <c r="H1217" s="12" t="n">
        <f aca="false">MIN($F$1217,$G$1217)</f>
        <v>26.8458634142104</v>
      </c>
      <c r="I1217" s="12" t="str">
        <f aca="false">IF($F$1217&lt;=$G$1217,"cap","discount")</f>
        <v>cap</v>
      </c>
      <c r="J1217" s="12" t="n">
        <f aca="false">Assumptions!$B$69/$H$1217</f>
        <v>186248.433244778</v>
      </c>
      <c r="K1217" s="12" t="n">
        <f aca="false">Assumptions!$B$74/(Assumptions!$B$20+Assumptions!$B$17+$B$1217+$E$1217+$J$1217)</f>
        <v>42.823054468158</v>
      </c>
      <c r="L1217" s="12" t="n">
        <f aca="false">$C$1217*(1-Assumptions!$B$75)</f>
        <v>41.1616720835737</v>
      </c>
      <c r="M1217" s="12" t="n">
        <f aca="false">MIN($K$1217,$L$1217)</f>
        <v>41.1616720835737</v>
      </c>
      <c r="N1217" s="12" t="str">
        <f aca="false">IF($K$1217&lt;=$L$1217,"cap","discount")</f>
        <v>discount</v>
      </c>
      <c r="O1217" s="12" t="n">
        <f aca="false">Assumptions!$B$73/$M$1217</f>
        <v>72883.3365639003</v>
      </c>
      <c r="P1217" s="12" t="n">
        <f aca="false">MAX(Assumptions!$B$4,($A$6*(Assumptions!$B$20+$E$1217+Assumptions!$B$17+$J$1217+$O$1217+$D$1217)-Assumptions!$B$17)/(1-$A$6))</f>
        <v>552540.647589169</v>
      </c>
      <c r="Q1217" s="12" t="n">
        <f aca="false">Assumptions!$B$20+$E$1217+Assumptions!$B$17+$P$1217+$J$1217+$O$1217+$D$1217</f>
        <v>38055443.4429936</v>
      </c>
      <c r="R1217" s="12" t="n">
        <f aca="false">IF($C$1217&lt;Assumptions!$B$37,Assumptions!$B$37*(Assumptions!$B$21+Assumptions!$B$22/Assumptions!$B$37)/(Assumptions!$B$21+Assumptions!$B$22/$C$1217),Assumptions!$B$37)</f>
        <v>1</v>
      </c>
      <c r="S1217" s="12" t="n">
        <f aca="false">Assumptions!$B$38/$R$1217</f>
        <v>1</v>
      </c>
      <c r="T1217" s="12" t="n">
        <f aca="false">Assumptions!$B$39*$S$1217</f>
        <v>5000000</v>
      </c>
      <c r="U1217" s="12" t="n">
        <f aca="false">IF($C$1217&lt;Assumptions!$B$42,Assumptions!$B$42*(Assumptions!$B$21+Assumptions!$B$22/Assumptions!$B$42)/(Assumptions!$B$21+Assumptions!$B$22/$C$1217),Assumptions!$B$42)</f>
        <v>3</v>
      </c>
      <c r="V1217" s="12" t="n">
        <f aca="false">Assumptions!$B$43/$U$1217</f>
        <v>1</v>
      </c>
      <c r="W1217" s="12" t="n">
        <f aca="false">Assumptions!$B$44*$V$1217</f>
        <v>5000000</v>
      </c>
      <c r="X1217" s="12" t="n">
        <f aca="false">IF($C$1217&lt;Assumptions!$B$47,Assumptions!$B$47*(Assumptions!$B$21+Assumptions!$B$22/Assumptions!$B$47)/(Assumptions!$B$21+Assumptions!$B$22/$C$1217),Assumptions!$B$47)</f>
        <v>10</v>
      </c>
      <c r="Y1217" s="12" t="n">
        <f aca="false">Assumptions!$B$48/$X$1217</f>
        <v>1</v>
      </c>
      <c r="Z1217" s="12" t="n">
        <f aca="false">Assumptions!$B$49*$Y$1217</f>
        <v>3000000</v>
      </c>
      <c r="AA1217" s="12" t="n">
        <f aca="false">IF($C$1217&lt;Assumptions!$B$52,Assumptions!$B$52*(Assumptions!$B$21+Assumptions!$B$22/Assumptions!$B$52)/(Assumptions!$B$21+Assumptions!$B$22/$C$1217),Assumptions!$B$52)</f>
        <v>25</v>
      </c>
      <c r="AB1217" s="12" t="n">
        <f aca="false">Assumptions!$B$53/$AA$1217</f>
        <v>1</v>
      </c>
      <c r="AC1217" s="12" t="n">
        <f aca="false">Assumptions!$B$54*$AB$1217</f>
        <v>2400000</v>
      </c>
      <c r="AD1217" s="12" t="n">
        <f aca="false">IF($C$1217&lt;Assumptions!$B$57,Assumptions!$B$57*(Assumptions!$B$21+Assumptions!$B$22/Assumptions!$B$57)/(Assumptions!$B$21+Assumptions!$B$22/$C$1217),Assumptions!$B$57)</f>
        <v>57.957090019194</v>
      </c>
      <c r="AE1217" s="12" t="n">
        <f aca="false">Assumptions!$B$58/$AD$1217</f>
        <v>1.03524866379816</v>
      </c>
      <c r="AF1217" s="12" t="n">
        <f aca="false">Assumptions!$B$59*$AE$1217</f>
        <v>1725414.78474648</v>
      </c>
      <c r="AG1217" s="12" t="n">
        <f aca="false">IF($C$1217&lt;Assumptions!$B$62,Assumptions!$B$62*(Assumptions!$B$21+Assumptions!$B$22/Assumptions!$B$62)/(Assumptions!$B$21+Assumptions!$B$22/$C$1217),Assumptions!$B$62)</f>
        <v>49.14611939099</v>
      </c>
      <c r="AH1217" s="12" t="n">
        <f aca="false">Assumptions!$B$63/$AG$1217</f>
        <v>1.00024806859954</v>
      </c>
      <c r="AI1217" s="12" t="n">
        <f aca="false">Assumptions!$B$64*$AH$1217</f>
        <v>6104180.88005614</v>
      </c>
    </row>
    <row r="1218" customFormat="false" ht="15" hidden="true" customHeight="false" outlineLevel="0" collapsed="false">
      <c r="A1218" s="6" t="n">
        <f aca="false">ROW()-ROW($A$1156)+Assumptions!$B$4</f>
        <v>62</v>
      </c>
      <c r="B1218" s="12" t="n">
        <f aca="false">$P$1217</f>
        <v>552540.647589169</v>
      </c>
      <c r="C1218" s="12" t="n">
        <f aca="false">$D$4/(Assumptions!$B$16+$B$1218)</f>
        <v>48.4254965689102</v>
      </c>
      <c r="D1218" s="12" t="n">
        <f aca="false">Assumptions!$B$7/$C$1218</f>
        <v>619508.360793153</v>
      </c>
      <c r="E1218" s="12" t="n">
        <f aca="false">$T$1218+$W$1218+$Z$1218+$AC$1218+$AF$1218+$AI$1218</f>
        <v>23229595.6648026</v>
      </c>
      <c r="F1218" s="12" t="n">
        <f aca="false">Assumptions!$B$70/(Assumptions!$B$20+Assumptions!$B$17+$B$1218+$E$1218+$O$1217)</f>
        <v>26.8458634142104</v>
      </c>
      <c r="G1218" s="12" t="n">
        <f aca="false">$C$1218*(1-Assumptions!$B$71)</f>
        <v>38.7403972551282</v>
      </c>
      <c r="H1218" s="12" t="n">
        <f aca="false">MIN($F$1218,$G$1218)</f>
        <v>26.8458634142104</v>
      </c>
      <c r="I1218" s="12" t="str">
        <f aca="false">IF($F$1218&lt;=$G$1218,"cap","discount")</f>
        <v>cap</v>
      </c>
      <c r="J1218" s="12" t="n">
        <f aca="false">Assumptions!$B$69/$H$1218</f>
        <v>186248.433244778</v>
      </c>
      <c r="K1218" s="12" t="n">
        <f aca="false">Assumptions!$B$74/(Assumptions!$B$20+Assumptions!$B$17+$B$1218+$E$1218+$J$1218)</f>
        <v>42.823054468158</v>
      </c>
      <c r="L1218" s="12" t="n">
        <f aca="false">$C$1218*(1-Assumptions!$B$75)</f>
        <v>41.1616720835737</v>
      </c>
      <c r="M1218" s="12" t="n">
        <f aca="false">MIN($K$1218,$L$1218)</f>
        <v>41.1616720835737</v>
      </c>
      <c r="N1218" s="12" t="str">
        <f aca="false">IF($K$1218&lt;=$L$1218,"cap","discount")</f>
        <v>discount</v>
      </c>
      <c r="O1218" s="12" t="n">
        <f aca="false">Assumptions!$B$73/$M$1218</f>
        <v>72883.3365639003</v>
      </c>
      <c r="P1218" s="12" t="n">
        <f aca="false">MAX(Assumptions!$B$4,($A$6*(Assumptions!$B$20+$E$1218+Assumptions!$B$17+$J$1218+$O$1218+$D$1218)-Assumptions!$B$17)/(1-$A$6))</f>
        <v>552540.647589169</v>
      </c>
      <c r="Q1218" s="12" t="n">
        <f aca="false">Assumptions!$B$20+$E$1218+Assumptions!$B$17+$P$1218+$J$1218+$O$1218+$D$1218</f>
        <v>38055443.4429936</v>
      </c>
      <c r="R1218" s="12" t="n">
        <f aca="false">IF($C$1218&lt;Assumptions!$B$37,Assumptions!$B$37*(Assumptions!$B$21+Assumptions!$B$22/Assumptions!$B$37)/(Assumptions!$B$21+Assumptions!$B$22/$C$1218),Assumptions!$B$37)</f>
        <v>1</v>
      </c>
      <c r="S1218" s="12" t="n">
        <f aca="false">Assumptions!$B$38/$R$1218</f>
        <v>1</v>
      </c>
      <c r="T1218" s="12" t="n">
        <f aca="false">Assumptions!$B$39*$S$1218</f>
        <v>5000000</v>
      </c>
      <c r="U1218" s="12" t="n">
        <f aca="false">IF($C$1218&lt;Assumptions!$B$42,Assumptions!$B$42*(Assumptions!$B$21+Assumptions!$B$22/Assumptions!$B$42)/(Assumptions!$B$21+Assumptions!$B$22/$C$1218),Assumptions!$B$42)</f>
        <v>3</v>
      </c>
      <c r="V1218" s="12" t="n">
        <f aca="false">Assumptions!$B$43/$U$1218</f>
        <v>1</v>
      </c>
      <c r="W1218" s="12" t="n">
        <f aca="false">Assumptions!$B$44*$V$1218</f>
        <v>5000000</v>
      </c>
      <c r="X1218" s="12" t="n">
        <f aca="false">IF($C$1218&lt;Assumptions!$B$47,Assumptions!$B$47*(Assumptions!$B$21+Assumptions!$B$22/Assumptions!$B$47)/(Assumptions!$B$21+Assumptions!$B$22/$C$1218),Assumptions!$B$47)</f>
        <v>10</v>
      </c>
      <c r="Y1218" s="12" t="n">
        <f aca="false">Assumptions!$B$48/$X$1218</f>
        <v>1</v>
      </c>
      <c r="Z1218" s="12" t="n">
        <f aca="false">Assumptions!$B$49*$Y$1218</f>
        <v>3000000</v>
      </c>
      <c r="AA1218" s="12" t="n">
        <f aca="false">IF($C$1218&lt;Assumptions!$B$52,Assumptions!$B$52*(Assumptions!$B$21+Assumptions!$B$22/Assumptions!$B$52)/(Assumptions!$B$21+Assumptions!$B$22/$C$1218),Assumptions!$B$52)</f>
        <v>25</v>
      </c>
      <c r="AB1218" s="12" t="n">
        <f aca="false">Assumptions!$B$53/$AA$1218</f>
        <v>1</v>
      </c>
      <c r="AC1218" s="12" t="n">
        <f aca="false">Assumptions!$B$54*$AB$1218</f>
        <v>2400000</v>
      </c>
      <c r="AD1218" s="12" t="n">
        <f aca="false">IF($C$1218&lt;Assumptions!$B$57,Assumptions!$B$57*(Assumptions!$B$21+Assumptions!$B$22/Assumptions!$B$57)/(Assumptions!$B$21+Assumptions!$B$22/$C$1218),Assumptions!$B$57)</f>
        <v>57.957090019194</v>
      </c>
      <c r="AE1218" s="12" t="n">
        <f aca="false">Assumptions!$B$58/$AD$1218</f>
        <v>1.03524866379816</v>
      </c>
      <c r="AF1218" s="12" t="n">
        <f aca="false">Assumptions!$B$59*$AE$1218</f>
        <v>1725414.78474648</v>
      </c>
      <c r="AG1218" s="12" t="n">
        <f aca="false">IF($C$1218&lt;Assumptions!$B$62,Assumptions!$B$62*(Assumptions!$B$21+Assumptions!$B$22/Assumptions!$B$62)/(Assumptions!$B$21+Assumptions!$B$22/$C$1218),Assumptions!$B$62)</f>
        <v>49.14611939099</v>
      </c>
      <c r="AH1218" s="12" t="n">
        <f aca="false">Assumptions!$B$63/$AG$1218</f>
        <v>1.00024806859954</v>
      </c>
      <c r="AI1218" s="12" t="n">
        <f aca="false">Assumptions!$B$64*$AH$1218</f>
        <v>6104180.88005614</v>
      </c>
    </row>
    <row r="1219" customFormat="false" ht="15" hidden="true" customHeight="false" outlineLevel="0" collapsed="false">
      <c r="A1219" s="6" t="n">
        <f aca="false">ROW()-ROW($A$1156)+Assumptions!$B$4</f>
        <v>63</v>
      </c>
      <c r="B1219" s="12" t="n">
        <f aca="false">$P$1218</f>
        <v>552540.647589169</v>
      </c>
      <c r="C1219" s="12" t="n">
        <f aca="false">$D$4/(Assumptions!$B$16+$B$1219)</f>
        <v>48.4254965689102</v>
      </c>
      <c r="D1219" s="12" t="n">
        <f aca="false">Assumptions!$B$7/$C$1219</f>
        <v>619508.360793153</v>
      </c>
      <c r="E1219" s="12" t="n">
        <f aca="false">$T$1219+$W$1219+$Z$1219+$AC$1219+$AF$1219+$AI$1219</f>
        <v>23229595.6648026</v>
      </c>
      <c r="F1219" s="12" t="n">
        <f aca="false">Assumptions!$B$70/(Assumptions!$B$20+Assumptions!$B$17+$B$1219+$E$1219+$O$1218)</f>
        <v>26.8458634142104</v>
      </c>
      <c r="G1219" s="12" t="n">
        <f aca="false">$C$1219*(1-Assumptions!$B$71)</f>
        <v>38.7403972551282</v>
      </c>
      <c r="H1219" s="12" t="n">
        <f aca="false">MIN($F$1219,$G$1219)</f>
        <v>26.8458634142104</v>
      </c>
      <c r="I1219" s="12" t="str">
        <f aca="false">IF($F$1219&lt;=$G$1219,"cap","discount")</f>
        <v>cap</v>
      </c>
      <c r="J1219" s="12" t="n">
        <f aca="false">Assumptions!$B$69/$H$1219</f>
        <v>186248.433244778</v>
      </c>
      <c r="K1219" s="12" t="n">
        <f aca="false">Assumptions!$B$74/(Assumptions!$B$20+Assumptions!$B$17+$B$1219+$E$1219+$J$1219)</f>
        <v>42.823054468158</v>
      </c>
      <c r="L1219" s="12" t="n">
        <f aca="false">$C$1219*(1-Assumptions!$B$75)</f>
        <v>41.1616720835737</v>
      </c>
      <c r="M1219" s="12" t="n">
        <f aca="false">MIN($K$1219,$L$1219)</f>
        <v>41.1616720835737</v>
      </c>
      <c r="N1219" s="12" t="str">
        <f aca="false">IF($K$1219&lt;=$L$1219,"cap","discount")</f>
        <v>discount</v>
      </c>
      <c r="O1219" s="12" t="n">
        <f aca="false">Assumptions!$B$73/$M$1219</f>
        <v>72883.3365639003</v>
      </c>
      <c r="P1219" s="12" t="n">
        <f aca="false">MAX(Assumptions!$B$4,($A$6*(Assumptions!$B$20+$E$1219+Assumptions!$B$17+$J$1219+$O$1219+$D$1219)-Assumptions!$B$17)/(1-$A$6))</f>
        <v>552540.647589169</v>
      </c>
      <c r="Q1219" s="12" t="n">
        <f aca="false">Assumptions!$B$20+$E$1219+Assumptions!$B$17+$P$1219+$J$1219+$O$1219+$D$1219</f>
        <v>38055443.4429936</v>
      </c>
      <c r="R1219" s="12" t="n">
        <f aca="false">IF($C$1219&lt;Assumptions!$B$37,Assumptions!$B$37*(Assumptions!$B$21+Assumptions!$B$22/Assumptions!$B$37)/(Assumptions!$B$21+Assumptions!$B$22/$C$1219),Assumptions!$B$37)</f>
        <v>1</v>
      </c>
      <c r="S1219" s="12" t="n">
        <f aca="false">Assumptions!$B$38/$R$1219</f>
        <v>1</v>
      </c>
      <c r="T1219" s="12" t="n">
        <f aca="false">Assumptions!$B$39*$S$1219</f>
        <v>5000000</v>
      </c>
      <c r="U1219" s="12" t="n">
        <f aca="false">IF($C$1219&lt;Assumptions!$B$42,Assumptions!$B$42*(Assumptions!$B$21+Assumptions!$B$22/Assumptions!$B$42)/(Assumptions!$B$21+Assumptions!$B$22/$C$1219),Assumptions!$B$42)</f>
        <v>3</v>
      </c>
      <c r="V1219" s="12" t="n">
        <f aca="false">Assumptions!$B$43/$U$1219</f>
        <v>1</v>
      </c>
      <c r="W1219" s="12" t="n">
        <f aca="false">Assumptions!$B$44*$V$1219</f>
        <v>5000000</v>
      </c>
      <c r="X1219" s="12" t="n">
        <f aca="false">IF($C$1219&lt;Assumptions!$B$47,Assumptions!$B$47*(Assumptions!$B$21+Assumptions!$B$22/Assumptions!$B$47)/(Assumptions!$B$21+Assumptions!$B$22/$C$1219),Assumptions!$B$47)</f>
        <v>10</v>
      </c>
      <c r="Y1219" s="12" t="n">
        <f aca="false">Assumptions!$B$48/$X$1219</f>
        <v>1</v>
      </c>
      <c r="Z1219" s="12" t="n">
        <f aca="false">Assumptions!$B$49*$Y$1219</f>
        <v>3000000</v>
      </c>
      <c r="AA1219" s="12" t="n">
        <f aca="false">IF($C$1219&lt;Assumptions!$B$52,Assumptions!$B$52*(Assumptions!$B$21+Assumptions!$B$22/Assumptions!$B$52)/(Assumptions!$B$21+Assumptions!$B$22/$C$1219),Assumptions!$B$52)</f>
        <v>25</v>
      </c>
      <c r="AB1219" s="12" t="n">
        <f aca="false">Assumptions!$B$53/$AA$1219</f>
        <v>1</v>
      </c>
      <c r="AC1219" s="12" t="n">
        <f aca="false">Assumptions!$B$54*$AB$1219</f>
        <v>2400000</v>
      </c>
      <c r="AD1219" s="12" t="n">
        <f aca="false">IF($C$1219&lt;Assumptions!$B$57,Assumptions!$B$57*(Assumptions!$B$21+Assumptions!$B$22/Assumptions!$B$57)/(Assumptions!$B$21+Assumptions!$B$22/$C$1219),Assumptions!$B$57)</f>
        <v>57.957090019194</v>
      </c>
      <c r="AE1219" s="12" t="n">
        <f aca="false">Assumptions!$B$58/$AD$1219</f>
        <v>1.03524866379816</v>
      </c>
      <c r="AF1219" s="12" t="n">
        <f aca="false">Assumptions!$B$59*$AE$1219</f>
        <v>1725414.78474648</v>
      </c>
      <c r="AG1219" s="12" t="n">
        <f aca="false">IF($C$1219&lt;Assumptions!$B$62,Assumptions!$B$62*(Assumptions!$B$21+Assumptions!$B$22/Assumptions!$B$62)/(Assumptions!$B$21+Assumptions!$B$22/$C$1219),Assumptions!$B$62)</f>
        <v>49.14611939099</v>
      </c>
      <c r="AH1219" s="12" t="n">
        <f aca="false">Assumptions!$B$63/$AG$1219</f>
        <v>1.00024806859954</v>
      </c>
      <c r="AI1219" s="12" t="n">
        <f aca="false">Assumptions!$B$64*$AH$1219</f>
        <v>6104180.88005614</v>
      </c>
    </row>
    <row r="1220" customFormat="false" ht="15" hidden="true" customHeight="false" outlineLevel="0" collapsed="false">
      <c r="A1220" s="6" t="n">
        <f aca="false">ROW()-ROW($A$1156)+Assumptions!$B$4</f>
        <v>64</v>
      </c>
      <c r="B1220" s="12" t="n">
        <f aca="false">$P$1219</f>
        <v>552540.647589169</v>
      </c>
      <c r="C1220" s="12" t="n">
        <f aca="false">$D$4/(Assumptions!$B$16+$B$1220)</f>
        <v>48.4254965689102</v>
      </c>
      <c r="D1220" s="12" t="n">
        <f aca="false">Assumptions!$B$7/$C$1220</f>
        <v>619508.360793153</v>
      </c>
      <c r="E1220" s="12" t="n">
        <f aca="false">$T$1220+$W$1220+$Z$1220+$AC$1220+$AF$1220+$AI$1220</f>
        <v>23229595.6648026</v>
      </c>
      <c r="F1220" s="12" t="n">
        <f aca="false">Assumptions!$B$70/(Assumptions!$B$20+Assumptions!$B$17+$B$1220+$E$1220+$O$1219)</f>
        <v>26.8458634142104</v>
      </c>
      <c r="G1220" s="12" t="n">
        <f aca="false">$C$1220*(1-Assumptions!$B$71)</f>
        <v>38.7403972551282</v>
      </c>
      <c r="H1220" s="12" t="n">
        <f aca="false">MIN($F$1220,$G$1220)</f>
        <v>26.8458634142104</v>
      </c>
      <c r="I1220" s="12" t="str">
        <f aca="false">IF($F$1220&lt;=$G$1220,"cap","discount")</f>
        <v>cap</v>
      </c>
      <c r="J1220" s="12" t="n">
        <f aca="false">Assumptions!$B$69/$H$1220</f>
        <v>186248.433244778</v>
      </c>
      <c r="K1220" s="12" t="n">
        <f aca="false">Assumptions!$B$74/(Assumptions!$B$20+Assumptions!$B$17+$B$1220+$E$1220+$J$1220)</f>
        <v>42.823054468158</v>
      </c>
      <c r="L1220" s="12" t="n">
        <f aca="false">$C$1220*(1-Assumptions!$B$75)</f>
        <v>41.1616720835737</v>
      </c>
      <c r="M1220" s="12" t="n">
        <f aca="false">MIN($K$1220,$L$1220)</f>
        <v>41.1616720835737</v>
      </c>
      <c r="N1220" s="12" t="str">
        <f aca="false">IF($K$1220&lt;=$L$1220,"cap","discount")</f>
        <v>discount</v>
      </c>
      <c r="O1220" s="12" t="n">
        <f aca="false">Assumptions!$B$73/$M$1220</f>
        <v>72883.3365639003</v>
      </c>
      <c r="P1220" s="12" t="n">
        <f aca="false">MAX(Assumptions!$B$4,($A$6*(Assumptions!$B$20+$E$1220+Assumptions!$B$17+$J$1220+$O$1220+$D$1220)-Assumptions!$B$17)/(1-$A$6))</f>
        <v>552540.647589169</v>
      </c>
      <c r="Q1220" s="12" t="n">
        <f aca="false">Assumptions!$B$20+$E$1220+Assumptions!$B$17+$P$1220+$J$1220+$O$1220+$D$1220</f>
        <v>38055443.4429936</v>
      </c>
      <c r="R1220" s="12" t="n">
        <f aca="false">IF($C$1220&lt;Assumptions!$B$37,Assumptions!$B$37*(Assumptions!$B$21+Assumptions!$B$22/Assumptions!$B$37)/(Assumptions!$B$21+Assumptions!$B$22/$C$1220),Assumptions!$B$37)</f>
        <v>1</v>
      </c>
      <c r="S1220" s="12" t="n">
        <f aca="false">Assumptions!$B$38/$R$1220</f>
        <v>1</v>
      </c>
      <c r="T1220" s="12" t="n">
        <f aca="false">Assumptions!$B$39*$S$1220</f>
        <v>5000000</v>
      </c>
      <c r="U1220" s="12" t="n">
        <f aca="false">IF($C$1220&lt;Assumptions!$B$42,Assumptions!$B$42*(Assumptions!$B$21+Assumptions!$B$22/Assumptions!$B$42)/(Assumptions!$B$21+Assumptions!$B$22/$C$1220),Assumptions!$B$42)</f>
        <v>3</v>
      </c>
      <c r="V1220" s="12" t="n">
        <f aca="false">Assumptions!$B$43/$U$1220</f>
        <v>1</v>
      </c>
      <c r="W1220" s="12" t="n">
        <f aca="false">Assumptions!$B$44*$V$1220</f>
        <v>5000000</v>
      </c>
      <c r="X1220" s="12" t="n">
        <f aca="false">IF($C$1220&lt;Assumptions!$B$47,Assumptions!$B$47*(Assumptions!$B$21+Assumptions!$B$22/Assumptions!$B$47)/(Assumptions!$B$21+Assumptions!$B$22/$C$1220),Assumptions!$B$47)</f>
        <v>10</v>
      </c>
      <c r="Y1220" s="12" t="n">
        <f aca="false">Assumptions!$B$48/$X$1220</f>
        <v>1</v>
      </c>
      <c r="Z1220" s="12" t="n">
        <f aca="false">Assumptions!$B$49*$Y$1220</f>
        <v>3000000</v>
      </c>
      <c r="AA1220" s="12" t="n">
        <f aca="false">IF($C$1220&lt;Assumptions!$B$52,Assumptions!$B$52*(Assumptions!$B$21+Assumptions!$B$22/Assumptions!$B$52)/(Assumptions!$B$21+Assumptions!$B$22/$C$1220),Assumptions!$B$52)</f>
        <v>25</v>
      </c>
      <c r="AB1220" s="12" t="n">
        <f aca="false">Assumptions!$B$53/$AA$1220</f>
        <v>1</v>
      </c>
      <c r="AC1220" s="12" t="n">
        <f aca="false">Assumptions!$B$54*$AB$1220</f>
        <v>2400000</v>
      </c>
      <c r="AD1220" s="12" t="n">
        <f aca="false">IF($C$1220&lt;Assumptions!$B$57,Assumptions!$B$57*(Assumptions!$B$21+Assumptions!$B$22/Assumptions!$B$57)/(Assumptions!$B$21+Assumptions!$B$22/$C$1220),Assumptions!$B$57)</f>
        <v>57.957090019194</v>
      </c>
      <c r="AE1220" s="12" t="n">
        <f aca="false">Assumptions!$B$58/$AD$1220</f>
        <v>1.03524866379816</v>
      </c>
      <c r="AF1220" s="12" t="n">
        <f aca="false">Assumptions!$B$59*$AE$1220</f>
        <v>1725414.78474648</v>
      </c>
      <c r="AG1220" s="12" t="n">
        <f aca="false">IF($C$1220&lt;Assumptions!$B$62,Assumptions!$B$62*(Assumptions!$B$21+Assumptions!$B$22/Assumptions!$B$62)/(Assumptions!$B$21+Assumptions!$B$22/$C$1220),Assumptions!$B$62)</f>
        <v>49.14611939099</v>
      </c>
      <c r="AH1220" s="12" t="n">
        <f aca="false">Assumptions!$B$63/$AG$1220</f>
        <v>1.00024806859954</v>
      </c>
      <c r="AI1220" s="12" t="n">
        <f aca="false">Assumptions!$B$64*$AH$1220</f>
        <v>6104180.88005614</v>
      </c>
    </row>
    <row r="1221" customFormat="false" ht="15" hidden="true" customHeight="false" outlineLevel="0" collapsed="false">
      <c r="A1221" s="6" t="n">
        <f aca="false">ROW()-ROW($A$1156)+Assumptions!$B$4</f>
        <v>65</v>
      </c>
      <c r="B1221" s="12" t="n">
        <f aca="false">$P$1220</f>
        <v>552540.647589169</v>
      </c>
      <c r="C1221" s="12" t="n">
        <f aca="false">$D$4/(Assumptions!$B$16+$B$1221)</f>
        <v>48.4254965689102</v>
      </c>
      <c r="D1221" s="12" t="n">
        <f aca="false">Assumptions!$B$7/$C$1221</f>
        <v>619508.360793153</v>
      </c>
      <c r="E1221" s="12" t="n">
        <f aca="false">$T$1221+$W$1221+$Z$1221+$AC$1221+$AF$1221+$AI$1221</f>
        <v>23229595.6648026</v>
      </c>
      <c r="F1221" s="12" t="n">
        <f aca="false">Assumptions!$B$70/(Assumptions!$B$20+Assumptions!$B$17+$B$1221+$E$1221+$O$1220)</f>
        <v>26.8458634142104</v>
      </c>
      <c r="G1221" s="12" t="n">
        <f aca="false">$C$1221*(1-Assumptions!$B$71)</f>
        <v>38.7403972551282</v>
      </c>
      <c r="H1221" s="12" t="n">
        <f aca="false">MIN($F$1221,$G$1221)</f>
        <v>26.8458634142104</v>
      </c>
      <c r="I1221" s="12" t="str">
        <f aca="false">IF($F$1221&lt;=$G$1221,"cap","discount")</f>
        <v>cap</v>
      </c>
      <c r="J1221" s="12" t="n">
        <f aca="false">Assumptions!$B$69/$H$1221</f>
        <v>186248.433244778</v>
      </c>
      <c r="K1221" s="12" t="n">
        <f aca="false">Assumptions!$B$74/(Assumptions!$B$20+Assumptions!$B$17+$B$1221+$E$1221+$J$1221)</f>
        <v>42.823054468158</v>
      </c>
      <c r="L1221" s="12" t="n">
        <f aca="false">$C$1221*(1-Assumptions!$B$75)</f>
        <v>41.1616720835737</v>
      </c>
      <c r="M1221" s="12" t="n">
        <f aca="false">MIN($K$1221,$L$1221)</f>
        <v>41.1616720835737</v>
      </c>
      <c r="N1221" s="12" t="str">
        <f aca="false">IF($K$1221&lt;=$L$1221,"cap","discount")</f>
        <v>discount</v>
      </c>
      <c r="O1221" s="12" t="n">
        <f aca="false">Assumptions!$B$73/$M$1221</f>
        <v>72883.3365639003</v>
      </c>
      <c r="P1221" s="12" t="n">
        <f aca="false">MAX(Assumptions!$B$4,($A$6*(Assumptions!$B$20+$E$1221+Assumptions!$B$17+$J$1221+$O$1221+$D$1221)-Assumptions!$B$17)/(1-$A$6))</f>
        <v>552540.647589169</v>
      </c>
      <c r="Q1221" s="12" t="n">
        <f aca="false">Assumptions!$B$20+$E$1221+Assumptions!$B$17+$P$1221+$J$1221+$O$1221+$D$1221</f>
        <v>38055443.4429936</v>
      </c>
      <c r="R1221" s="12" t="n">
        <f aca="false">IF($C$1221&lt;Assumptions!$B$37,Assumptions!$B$37*(Assumptions!$B$21+Assumptions!$B$22/Assumptions!$B$37)/(Assumptions!$B$21+Assumptions!$B$22/$C$1221),Assumptions!$B$37)</f>
        <v>1</v>
      </c>
      <c r="S1221" s="12" t="n">
        <f aca="false">Assumptions!$B$38/$R$1221</f>
        <v>1</v>
      </c>
      <c r="T1221" s="12" t="n">
        <f aca="false">Assumptions!$B$39*$S$1221</f>
        <v>5000000</v>
      </c>
      <c r="U1221" s="12" t="n">
        <f aca="false">IF($C$1221&lt;Assumptions!$B$42,Assumptions!$B$42*(Assumptions!$B$21+Assumptions!$B$22/Assumptions!$B$42)/(Assumptions!$B$21+Assumptions!$B$22/$C$1221),Assumptions!$B$42)</f>
        <v>3</v>
      </c>
      <c r="V1221" s="12" t="n">
        <f aca="false">Assumptions!$B$43/$U$1221</f>
        <v>1</v>
      </c>
      <c r="W1221" s="12" t="n">
        <f aca="false">Assumptions!$B$44*$V$1221</f>
        <v>5000000</v>
      </c>
      <c r="X1221" s="12" t="n">
        <f aca="false">IF($C$1221&lt;Assumptions!$B$47,Assumptions!$B$47*(Assumptions!$B$21+Assumptions!$B$22/Assumptions!$B$47)/(Assumptions!$B$21+Assumptions!$B$22/$C$1221),Assumptions!$B$47)</f>
        <v>10</v>
      </c>
      <c r="Y1221" s="12" t="n">
        <f aca="false">Assumptions!$B$48/$X$1221</f>
        <v>1</v>
      </c>
      <c r="Z1221" s="12" t="n">
        <f aca="false">Assumptions!$B$49*$Y$1221</f>
        <v>3000000</v>
      </c>
      <c r="AA1221" s="12" t="n">
        <f aca="false">IF($C$1221&lt;Assumptions!$B$52,Assumptions!$B$52*(Assumptions!$B$21+Assumptions!$B$22/Assumptions!$B$52)/(Assumptions!$B$21+Assumptions!$B$22/$C$1221),Assumptions!$B$52)</f>
        <v>25</v>
      </c>
      <c r="AB1221" s="12" t="n">
        <f aca="false">Assumptions!$B$53/$AA$1221</f>
        <v>1</v>
      </c>
      <c r="AC1221" s="12" t="n">
        <f aca="false">Assumptions!$B$54*$AB$1221</f>
        <v>2400000</v>
      </c>
      <c r="AD1221" s="12" t="n">
        <f aca="false">IF($C$1221&lt;Assumptions!$B$57,Assumptions!$B$57*(Assumptions!$B$21+Assumptions!$B$22/Assumptions!$B$57)/(Assumptions!$B$21+Assumptions!$B$22/$C$1221),Assumptions!$B$57)</f>
        <v>57.957090019194</v>
      </c>
      <c r="AE1221" s="12" t="n">
        <f aca="false">Assumptions!$B$58/$AD$1221</f>
        <v>1.03524866379816</v>
      </c>
      <c r="AF1221" s="12" t="n">
        <f aca="false">Assumptions!$B$59*$AE$1221</f>
        <v>1725414.78474648</v>
      </c>
      <c r="AG1221" s="12" t="n">
        <f aca="false">IF($C$1221&lt;Assumptions!$B$62,Assumptions!$B$62*(Assumptions!$B$21+Assumptions!$B$22/Assumptions!$B$62)/(Assumptions!$B$21+Assumptions!$B$22/$C$1221),Assumptions!$B$62)</f>
        <v>49.14611939099</v>
      </c>
      <c r="AH1221" s="12" t="n">
        <f aca="false">Assumptions!$B$63/$AG$1221</f>
        <v>1.00024806859954</v>
      </c>
      <c r="AI1221" s="12" t="n">
        <f aca="false">Assumptions!$B$64*$AH$1221</f>
        <v>6104180.88005614</v>
      </c>
    </row>
    <row r="1222" customFormat="false" ht="15" hidden="true" customHeight="false" outlineLevel="0" collapsed="false">
      <c r="A1222" s="6" t="n">
        <f aca="false">ROW()-ROW($A$1156)+Assumptions!$B$4</f>
        <v>66</v>
      </c>
      <c r="B1222" s="12" t="n">
        <f aca="false">$P$1221</f>
        <v>552540.647589169</v>
      </c>
      <c r="C1222" s="12" t="n">
        <f aca="false">$D$4/(Assumptions!$B$16+$B$1222)</f>
        <v>48.4254965689102</v>
      </c>
      <c r="D1222" s="12" t="n">
        <f aca="false">Assumptions!$B$7/$C$1222</f>
        <v>619508.360793153</v>
      </c>
      <c r="E1222" s="12" t="n">
        <f aca="false">$T$1222+$W$1222+$Z$1222+$AC$1222+$AF$1222+$AI$1222</f>
        <v>23229595.6648026</v>
      </c>
      <c r="F1222" s="12" t="n">
        <f aca="false">Assumptions!$B$70/(Assumptions!$B$20+Assumptions!$B$17+$B$1222+$E$1222+$O$1221)</f>
        <v>26.8458634142104</v>
      </c>
      <c r="G1222" s="12" t="n">
        <f aca="false">$C$1222*(1-Assumptions!$B$71)</f>
        <v>38.7403972551282</v>
      </c>
      <c r="H1222" s="12" t="n">
        <f aca="false">MIN($F$1222,$G$1222)</f>
        <v>26.8458634142104</v>
      </c>
      <c r="I1222" s="12" t="str">
        <f aca="false">IF($F$1222&lt;=$G$1222,"cap","discount")</f>
        <v>cap</v>
      </c>
      <c r="J1222" s="12" t="n">
        <f aca="false">Assumptions!$B$69/$H$1222</f>
        <v>186248.433244778</v>
      </c>
      <c r="K1222" s="12" t="n">
        <f aca="false">Assumptions!$B$74/(Assumptions!$B$20+Assumptions!$B$17+$B$1222+$E$1222+$J$1222)</f>
        <v>42.823054468158</v>
      </c>
      <c r="L1222" s="12" t="n">
        <f aca="false">$C$1222*(1-Assumptions!$B$75)</f>
        <v>41.1616720835737</v>
      </c>
      <c r="M1222" s="12" t="n">
        <f aca="false">MIN($K$1222,$L$1222)</f>
        <v>41.1616720835737</v>
      </c>
      <c r="N1222" s="12" t="str">
        <f aca="false">IF($K$1222&lt;=$L$1222,"cap","discount")</f>
        <v>discount</v>
      </c>
      <c r="O1222" s="12" t="n">
        <f aca="false">Assumptions!$B$73/$M$1222</f>
        <v>72883.3365639003</v>
      </c>
      <c r="P1222" s="12" t="n">
        <f aca="false">MAX(Assumptions!$B$4,($A$6*(Assumptions!$B$20+$E$1222+Assumptions!$B$17+$J$1222+$O$1222+$D$1222)-Assumptions!$B$17)/(1-$A$6))</f>
        <v>552540.647589169</v>
      </c>
      <c r="Q1222" s="12" t="n">
        <f aca="false">Assumptions!$B$20+$E$1222+Assumptions!$B$17+$P$1222+$J$1222+$O$1222+$D$1222</f>
        <v>38055443.4429936</v>
      </c>
      <c r="R1222" s="12" t="n">
        <f aca="false">IF($C$1222&lt;Assumptions!$B$37,Assumptions!$B$37*(Assumptions!$B$21+Assumptions!$B$22/Assumptions!$B$37)/(Assumptions!$B$21+Assumptions!$B$22/$C$1222),Assumptions!$B$37)</f>
        <v>1</v>
      </c>
      <c r="S1222" s="12" t="n">
        <f aca="false">Assumptions!$B$38/$R$1222</f>
        <v>1</v>
      </c>
      <c r="T1222" s="12" t="n">
        <f aca="false">Assumptions!$B$39*$S$1222</f>
        <v>5000000</v>
      </c>
      <c r="U1222" s="12" t="n">
        <f aca="false">IF($C$1222&lt;Assumptions!$B$42,Assumptions!$B$42*(Assumptions!$B$21+Assumptions!$B$22/Assumptions!$B$42)/(Assumptions!$B$21+Assumptions!$B$22/$C$1222),Assumptions!$B$42)</f>
        <v>3</v>
      </c>
      <c r="V1222" s="12" t="n">
        <f aca="false">Assumptions!$B$43/$U$1222</f>
        <v>1</v>
      </c>
      <c r="W1222" s="12" t="n">
        <f aca="false">Assumptions!$B$44*$V$1222</f>
        <v>5000000</v>
      </c>
      <c r="X1222" s="12" t="n">
        <f aca="false">IF($C$1222&lt;Assumptions!$B$47,Assumptions!$B$47*(Assumptions!$B$21+Assumptions!$B$22/Assumptions!$B$47)/(Assumptions!$B$21+Assumptions!$B$22/$C$1222),Assumptions!$B$47)</f>
        <v>10</v>
      </c>
      <c r="Y1222" s="12" t="n">
        <f aca="false">Assumptions!$B$48/$X$1222</f>
        <v>1</v>
      </c>
      <c r="Z1222" s="12" t="n">
        <f aca="false">Assumptions!$B$49*$Y$1222</f>
        <v>3000000</v>
      </c>
      <c r="AA1222" s="12" t="n">
        <f aca="false">IF($C$1222&lt;Assumptions!$B$52,Assumptions!$B$52*(Assumptions!$B$21+Assumptions!$B$22/Assumptions!$B$52)/(Assumptions!$B$21+Assumptions!$B$22/$C$1222),Assumptions!$B$52)</f>
        <v>25</v>
      </c>
      <c r="AB1222" s="12" t="n">
        <f aca="false">Assumptions!$B$53/$AA$1222</f>
        <v>1</v>
      </c>
      <c r="AC1222" s="12" t="n">
        <f aca="false">Assumptions!$B$54*$AB$1222</f>
        <v>2400000</v>
      </c>
      <c r="AD1222" s="12" t="n">
        <f aca="false">IF($C$1222&lt;Assumptions!$B$57,Assumptions!$B$57*(Assumptions!$B$21+Assumptions!$B$22/Assumptions!$B$57)/(Assumptions!$B$21+Assumptions!$B$22/$C$1222),Assumptions!$B$57)</f>
        <v>57.957090019194</v>
      </c>
      <c r="AE1222" s="12" t="n">
        <f aca="false">Assumptions!$B$58/$AD$1222</f>
        <v>1.03524866379816</v>
      </c>
      <c r="AF1222" s="12" t="n">
        <f aca="false">Assumptions!$B$59*$AE$1222</f>
        <v>1725414.78474648</v>
      </c>
      <c r="AG1222" s="12" t="n">
        <f aca="false">IF($C$1222&lt;Assumptions!$B$62,Assumptions!$B$62*(Assumptions!$B$21+Assumptions!$B$22/Assumptions!$B$62)/(Assumptions!$B$21+Assumptions!$B$22/$C$1222),Assumptions!$B$62)</f>
        <v>49.14611939099</v>
      </c>
      <c r="AH1222" s="12" t="n">
        <f aca="false">Assumptions!$B$63/$AG$1222</f>
        <v>1.00024806859954</v>
      </c>
      <c r="AI1222" s="12" t="n">
        <f aca="false">Assumptions!$B$64*$AH$1222</f>
        <v>6104180.88005614</v>
      </c>
    </row>
    <row r="1223" customFormat="false" ht="15" hidden="true" customHeight="false" outlineLevel="0" collapsed="false">
      <c r="A1223" s="6" t="n">
        <f aca="false">ROW()-ROW($A$1156)+Assumptions!$B$4</f>
        <v>67</v>
      </c>
      <c r="B1223" s="12" t="n">
        <f aca="false">$P$1222</f>
        <v>552540.647589169</v>
      </c>
      <c r="C1223" s="12" t="n">
        <f aca="false">$D$4/(Assumptions!$B$16+$B$1223)</f>
        <v>48.4254965689102</v>
      </c>
      <c r="D1223" s="12" t="n">
        <f aca="false">Assumptions!$B$7/$C$1223</f>
        <v>619508.360793153</v>
      </c>
      <c r="E1223" s="12" t="n">
        <f aca="false">$T$1223+$W$1223+$Z$1223+$AC$1223+$AF$1223+$AI$1223</f>
        <v>23229595.6648026</v>
      </c>
      <c r="F1223" s="12" t="n">
        <f aca="false">Assumptions!$B$70/(Assumptions!$B$20+Assumptions!$B$17+$B$1223+$E$1223+$O$1222)</f>
        <v>26.8458634142104</v>
      </c>
      <c r="G1223" s="12" t="n">
        <f aca="false">$C$1223*(1-Assumptions!$B$71)</f>
        <v>38.7403972551282</v>
      </c>
      <c r="H1223" s="12" t="n">
        <f aca="false">MIN($F$1223,$G$1223)</f>
        <v>26.8458634142104</v>
      </c>
      <c r="I1223" s="12" t="str">
        <f aca="false">IF($F$1223&lt;=$G$1223,"cap","discount")</f>
        <v>cap</v>
      </c>
      <c r="J1223" s="12" t="n">
        <f aca="false">Assumptions!$B$69/$H$1223</f>
        <v>186248.433244778</v>
      </c>
      <c r="K1223" s="12" t="n">
        <f aca="false">Assumptions!$B$74/(Assumptions!$B$20+Assumptions!$B$17+$B$1223+$E$1223+$J$1223)</f>
        <v>42.823054468158</v>
      </c>
      <c r="L1223" s="12" t="n">
        <f aca="false">$C$1223*(1-Assumptions!$B$75)</f>
        <v>41.1616720835737</v>
      </c>
      <c r="M1223" s="12" t="n">
        <f aca="false">MIN($K$1223,$L$1223)</f>
        <v>41.1616720835737</v>
      </c>
      <c r="N1223" s="12" t="str">
        <f aca="false">IF($K$1223&lt;=$L$1223,"cap","discount")</f>
        <v>discount</v>
      </c>
      <c r="O1223" s="12" t="n">
        <f aca="false">Assumptions!$B$73/$M$1223</f>
        <v>72883.3365639003</v>
      </c>
      <c r="P1223" s="12" t="n">
        <f aca="false">MAX(Assumptions!$B$4,($A$6*(Assumptions!$B$20+$E$1223+Assumptions!$B$17+$J$1223+$O$1223+$D$1223)-Assumptions!$B$17)/(1-$A$6))</f>
        <v>552540.647589169</v>
      </c>
      <c r="Q1223" s="12" t="n">
        <f aca="false">Assumptions!$B$20+$E$1223+Assumptions!$B$17+$P$1223+$J$1223+$O$1223+$D$1223</f>
        <v>38055443.4429936</v>
      </c>
      <c r="R1223" s="12" t="n">
        <f aca="false">IF($C$1223&lt;Assumptions!$B$37,Assumptions!$B$37*(Assumptions!$B$21+Assumptions!$B$22/Assumptions!$B$37)/(Assumptions!$B$21+Assumptions!$B$22/$C$1223),Assumptions!$B$37)</f>
        <v>1</v>
      </c>
      <c r="S1223" s="12" t="n">
        <f aca="false">Assumptions!$B$38/$R$1223</f>
        <v>1</v>
      </c>
      <c r="T1223" s="12" t="n">
        <f aca="false">Assumptions!$B$39*$S$1223</f>
        <v>5000000</v>
      </c>
      <c r="U1223" s="12" t="n">
        <f aca="false">IF($C$1223&lt;Assumptions!$B$42,Assumptions!$B$42*(Assumptions!$B$21+Assumptions!$B$22/Assumptions!$B$42)/(Assumptions!$B$21+Assumptions!$B$22/$C$1223),Assumptions!$B$42)</f>
        <v>3</v>
      </c>
      <c r="V1223" s="12" t="n">
        <f aca="false">Assumptions!$B$43/$U$1223</f>
        <v>1</v>
      </c>
      <c r="W1223" s="12" t="n">
        <f aca="false">Assumptions!$B$44*$V$1223</f>
        <v>5000000</v>
      </c>
      <c r="X1223" s="12" t="n">
        <f aca="false">IF($C$1223&lt;Assumptions!$B$47,Assumptions!$B$47*(Assumptions!$B$21+Assumptions!$B$22/Assumptions!$B$47)/(Assumptions!$B$21+Assumptions!$B$22/$C$1223),Assumptions!$B$47)</f>
        <v>10</v>
      </c>
      <c r="Y1223" s="12" t="n">
        <f aca="false">Assumptions!$B$48/$X$1223</f>
        <v>1</v>
      </c>
      <c r="Z1223" s="12" t="n">
        <f aca="false">Assumptions!$B$49*$Y$1223</f>
        <v>3000000</v>
      </c>
      <c r="AA1223" s="12" t="n">
        <f aca="false">IF($C$1223&lt;Assumptions!$B$52,Assumptions!$B$52*(Assumptions!$B$21+Assumptions!$B$22/Assumptions!$B$52)/(Assumptions!$B$21+Assumptions!$B$22/$C$1223),Assumptions!$B$52)</f>
        <v>25</v>
      </c>
      <c r="AB1223" s="12" t="n">
        <f aca="false">Assumptions!$B$53/$AA$1223</f>
        <v>1</v>
      </c>
      <c r="AC1223" s="12" t="n">
        <f aca="false">Assumptions!$B$54*$AB$1223</f>
        <v>2400000</v>
      </c>
      <c r="AD1223" s="12" t="n">
        <f aca="false">IF($C$1223&lt;Assumptions!$B$57,Assumptions!$B$57*(Assumptions!$B$21+Assumptions!$B$22/Assumptions!$B$57)/(Assumptions!$B$21+Assumptions!$B$22/$C$1223),Assumptions!$B$57)</f>
        <v>57.957090019194</v>
      </c>
      <c r="AE1223" s="12" t="n">
        <f aca="false">Assumptions!$B$58/$AD$1223</f>
        <v>1.03524866379816</v>
      </c>
      <c r="AF1223" s="12" t="n">
        <f aca="false">Assumptions!$B$59*$AE$1223</f>
        <v>1725414.78474648</v>
      </c>
      <c r="AG1223" s="12" t="n">
        <f aca="false">IF($C$1223&lt;Assumptions!$B$62,Assumptions!$B$62*(Assumptions!$B$21+Assumptions!$B$22/Assumptions!$B$62)/(Assumptions!$B$21+Assumptions!$B$22/$C$1223),Assumptions!$B$62)</f>
        <v>49.14611939099</v>
      </c>
      <c r="AH1223" s="12" t="n">
        <f aca="false">Assumptions!$B$63/$AG$1223</f>
        <v>1.00024806859954</v>
      </c>
      <c r="AI1223" s="12" t="n">
        <f aca="false">Assumptions!$B$64*$AH$1223</f>
        <v>6104180.88005614</v>
      </c>
    </row>
    <row r="1224" customFormat="false" ht="15" hidden="true" customHeight="false" outlineLevel="0" collapsed="false">
      <c r="A1224" s="6" t="n">
        <f aca="false">ROW()-ROW($A$1156)+Assumptions!$B$4</f>
        <v>68</v>
      </c>
      <c r="B1224" s="12" t="n">
        <f aca="false">$P$1223</f>
        <v>552540.647589169</v>
      </c>
      <c r="C1224" s="12" t="n">
        <f aca="false">$D$4/(Assumptions!$B$16+$B$1224)</f>
        <v>48.4254965689102</v>
      </c>
      <c r="D1224" s="12" t="n">
        <f aca="false">Assumptions!$B$7/$C$1224</f>
        <v>619508.360793153</v>
      </c>
      <c r="E1224" s="12" t="n">
        <f aca="false">$T$1224+$W$1224+$Z$1224+$AC$1224+$AF$1224+$AI$1224</f>
        <v>23229595.6648026</v>
      </c>
      <c r="F1224" s="12" t="n">
        <f aca="false">Assumptions!$B$70/(Assumptions!$B$20+Assumptions!$B$17+$B$1224+$E$1224+$O$1223)</f>
        <v>26.8458634142104</v>
      </c>
      <c r="G1224" s="12" t="n">
        <f aca="false">$C$1224*(1-Assumptions!$B$71)</f>
        <v>38.7403972551282</v>
      </c>
      <c r="H1224" s="12" t="n">
        <f aca="false">MIN($F$1224,$G$1224)</f>
        <v>26.8458634142104</v>
      </c>
      <c r="I1224" s="12" t="str">
        <f aca="false">IF($F$1224&lt;=$G$1224,"cap","discount")</f>
        <v>cap</v>
      </c>
      <c r="J1224" s="12" t="n">
        <f aca="false">Assumptions!$B$69/$H$1224</f>
        <v>186248.433244778</v>
      </c>
      <c r="K1224" s="12" t="n">
        <f aca="false">Assumptions!$B$74/(Assumptions!$B$20+Assumptions!$B$17+$B$1224+$E$1224+$J$1224)</f>
        <v>42.823054468158</v>
      </c>
      <c r="L1224" s="12" t="n">
        <f aca="false">$C$1224*(1-Assumptions!$B$75)</f>
        <v>41.1616720835737</v>
      </c>
      <c r="M1224" s="12" t="n">
        <f aca="false">MIN($K$1224,$L$1224)</f>
        <v>41.1616720835737</v>
      </c>
      <c r="N1224" s="12" t="str">
        <f aca="false">IF($K$1224&lt;=$L$1224,"cap","discount")</f>
        <v>discount</v>
      </c>
      <c r="O1224" s="12" t="n">
        <f aca="false">Assumptions!$B$73/$M$1224</f>
        <v>72883.3365639003</v>
      </c>
      <c r="P1224" s="12" t="n">
        <f aca="false">MAX(Assumptions!$B$4,($A$6*(Assumptions!$B$20+$E$1224+Assumptions!$B$17+$J$1224+$O$1224+$D$1224)-Assumptions!$B$17)/(1-$A$6))</f>
        <v>552540.647589169</v>
      </c>
      <c r="Q1224" s="12" t="n">
        <f aca="false">Assumptions!$B$20+$E$1224+Assumptions!$B$17+$P$1224+$J$1224+$O$1224+$D$1224</f>
        <v>38055443.4429936</v>
      </c>
      <c r="R1224" s="12" t="n">
        <f aca="false">IF($C$1224&lt;Assumptions!$B$37,Assumptions!$B$37*(Assumptions!$B$21+Assumptions!$B$22/Assumptions!$B$37)/(Assumptions!$B$21+Assumptions!$B$22/$C$1224),Assumptions!$B$37)</f>
        <v>1</v>
      </c>
      <c r="S1224" s="12" t="n">
        <f aca="false">Assumptions!$B$38/$R$1224</f>
        <v>1</v>
      </c>
      <c r="T1224" s="12" t="n">
        <f aca="false">Assumptions!$B$39*$S$1224</f>
        <v>5000000</v>
      </c>
      <c r="U1224" s="12" t="n">
        <f aca="false">IF($C$1224&lt;Assumptions!$B$42,Assumptions!$B$42*(Assumptions!$B$21+Assumptions!$B$22/Assumptions!$B$42)/(Assumptions!$B$21+Assumptions!$B$22/$C$1224),Assumptions!$B$42)</f>
        <v>3</v>
      </c>
      <c r="V1224" s="12" t="n">
        <f aca="false">Assumptions!$B$43/$U$1224</f>
        <v>1</v>
      </c>
      <c r="W1224" s="12" t="n">
        <f aca="false">Assumptions!$B$44*$V$1224</f>
        <v>5000000</v>
      </c>
      <c r="X1224" s="12" t="n">
        <f aca="false">IF($C$1224&lt;Assumptions!$B$47,Assumptions!$B$47*(Assumptions!$B$21+Assumptions!$B$22/Assumptions!$B$47)/(Assumptions!$B$21+Assumptions!$B$22/$C$1224),Assumptions!$B$47)</f>
        <v>10</v>
      </c>
      <c r="Y1224" s="12" t="n">
        <f aca="false">Assumptions!$B$48/$X$1224</f>
        <v>1</v>
      </c>
      <c r="Z1224" s="12" t="n">
        <f aca="false">Assumptions!$B$49*$Y$1224</f>
        <v>3000000</v>
      </c>
      <c r="AA1224" s="12" t="n">
        <f aca="false">IF($C$1224&lt;Assumptions!$B$52,Assumptions!$B$52*(Assumptions!$B$21+Assumptions!$B$22/Assumptions!$B$52)/(Assumptions!$B$21+Assumptions!$B$22/$C$1224),Assumptions!$B$52)</f>
        <v>25</v>
      </c>
      <c r="AB1224" s="12" t="n">
        <f aca="false">Assumptions!$B$53/$AA$1224</f>
        <v>1</v>
      </c>
      <c r="AC1224" s="12" t="n">
        <f aca="false">Assumptions!$B$54*$AB$1224</f>
        <v>2400000</v>
      </c>
      <c r="AD1224" s="12" t="n">
        <f aca="false">IF($C$1224&lt;Assumptions!$B$57,Assumptions!$B$57*(Assumptions!$B$21+Assumptions!$B$22/Assumptions!$B$57)/(Assumptions!$B$21+Assumptions!$B$22/$C$1224),Assumptions!$B$57)</f>
        <v>57.957090019194</v>
      </c>
      <c r="AE1224" s="12" t="n">
        <f aca="false">Assumptions!$B$58/$AD$1224</f>
        <v>1.03524866379816</v>
      </c>
      <c r="AF1224" s="12" t="n">
        <f aca="false">Assumptions!$B$59*$AE$1224</f>
        <v>1725414.78474648</v>
      </c>
      <c r="AG1224" s="12" t="n">
        <f aca="false">IF($C$1224&lt;Assumptions!$B$62,Assumptions!$B$62*(Assumptions!$B$21+Assumptions!$B$22/Assumptions!$B$62)/(Assumptions!$B$21+Assumptions!$B$22/$C$1224),Assumptions!$B$62)</f>
        <v>49.14611939099</v>
      </c>
      <c r="AH1224" s="12" t="n">
        <f aca="false">Assumptions!$B$63/$AG$1224</f>
        <v>1.00024806859954</v>
      </c>
      <c r="AI1224" s="12" t="n">
        <f aca="false">Assumptions!$B$64*$AH$1224</f>
        <v>6104180.88005614</v>
      </c>
    </row>
    <row r="1225" customFormat="false" ht="15" hidden="true" customHeight="false" outlineLevel="0" collapsed="false">
      <c r="A1225" s="6" t="n">
        <f aca="false">ROW()-ROW($A$1156)+Assumptions!$B$4</f>
        <v>69</v>
      </c>
      <c r="B1225" s="12" t="n">
        <f aca="false">$P$1224</f>
        <v>552540.647589169</v>
      </c>
      <c r="C1225" s="12" t="n">
        <f aca="false">$D$4/(Assumptions!$B$16+$B$1225)</f>
        <v>48.4254965689102</v>
      </c>
      <c r="D1225" s="12" t="n">
        <f aca="false">Assumptions!$B$7/$C$1225</f>
        <v>619508.360793153</v>
      </c>
      <c r="E1225" s="12" t="n">
        <f aca="false">$T$1225+$W$1225+$Z$1225+$AC$1225+$AF$1225+$AI$1225</f>
        <v>23229595.6648026</v>
      </c>
      <c r="F1225" s="12" t="n">
        <f aca="false">Assumptions!$B$70/(Assumptions!$B$20+Assumptions!$B$17+$B$1225+$E$1225+$O$1224)</f>
        <v>26.8458634142104</v>
      </c>
      <c r="G1225" s="12" t="n">
        <f aca="false">$C$1225*(1-Assumptions!$B$71)</f>
        <v>38.7403972551282</v>
      </c>
      <c r="H1225" s="12" t="n">
        <f aca="false">MIN($F$1225,$G$1225)</f>
        <v>26.8458634142104</v>
      </c>
      <c r="I1225" s="12" t="str">
        <f aca="false">IF($F$1225&lt;=$G$1225,"cap","discount")</f>
        <v>cap</v>
      </c>
      <c r="J1225" s="12" t="n">
        <f aca="false">Assumptions!$B$69/$H$1225</f>
        <v>186248.433244778</v>
      </c>
      <c r="K1225" s="12" t="n">
        <f aca="false">Assumptions!$B$74/(Assumptions!$B$20+Assumptions!$B$17+$B$1225+$E$1225+$J$1225)</f>
        <v>42.823054468158</v>
      </c>
      <c r="L1225" s="12" t="n">
        <f aca="false">$C$1225*(1-Assumptions!$B$75)</f>
        <v>41.1616720835737</v>
      </c>
      <c r="M1225" s="12" t="n">
        <f aca="false">MIN($K$1225,$L$1225)</f>
        <v>41.1616720835737</v>
      </c>
      <c r="N1225" s="12" t="str">
        <f aca="false">IF($K$1225&lt;=$L$1225,"cap","discount")</f>
        <v>discount</v>
      </c>
      <c r="O1225" s="12" t="n">
        <f aca="false">Assumptions!$B$73/$M$1225</f>
        <v>72883.3365639003</v>
      </c>
      <c r="P1225" s="12" t="n">
        <f aca="false">MAX(Assumptions!$B$4,($A$6*(Assumptions!$B$20+$E$1225+Assumptions!$B$17+$J$1225+$O$1225+$D$1225)-Assumptions!$B$17)/(1-$A$6))</f>
        <v>552540.647589169</v>
      </c>
      <c r="Q1225" s="12" t="n">
        <f aca="false">Assumptions!$B$20+$E$1225+Assumptions!$B$17+$P$1225+$J$1225+$O$1225+$D$1225</f>
        <v>38055443.4429936</v>
      </c>
      <c r="R1225" s="12" t="n">
        <f aca="false">IF($C$1225&lt;Assumptions!$B$37,Assumptions!$B$37*(Assumptions!$B$21+Assumptions!$B$22/Assumptions!$B$37)/(Assumptions!$B$21+Assumptions!$B$22/$C$1225),Assumptions!$B$37)</f>
        <v>1</v>
      </c>
      <c r="S1225" s="12" t="n">
        <f aca="false">Assumptions!$B$38/$R$1225</f>
        <v>1</v>
      </c>
      <c r="T1225" s="12" t="n">
        <f aca="false">Assumptions!$B$39*$S$1225</f>
        <v>5000000</v>
      </c>
      <c r="U1225" s="12" t="n">
        <f aca="false">IF($C$1225&lt;Assumptions!$B$42,Assumptions!$B$42*(Assumptions!$B$21+Assumptions!$B$22/Assumptions!$B$42)/(Assumptions!$B$21+Assumptions!$B$22/$C$1225),Assumptions!$B$42)</f>
        <v>3</v>
      </c>
      <c r="V1225" s="12" t="n">
        <f aca="false">Assumptions!$B$43/$U$1225</f>
        <v>1</v>
      </c>
      <c r="W1225" s="12" t="n">
        <f aca="false">Assumptions!$B$44*$V$1225</f>
        <v>5000000</v>
      </c>
      <c r="X1225" s="12" t="n">
        <f aca="false">IF($C$1225&lt;Assumptions!$B$47,Assumptions!$B$47*(Assumptions!$B$21+Assumptions!$B$22/Assumptions!$B$47)/(Assumptions!$B$21+Assumptions!$B$22/$C$1225),Assumptions!$B$47)</f>
        <v>10</v>
      </c>
      <c r="Y1225" s="12" t="n">
        <f aca="false">Assumptions!$B$48/$X$1225</f>
        <v>1</v>
      </c>
      <c r="Z1225" s="12" t="n">
        <f aca="false">Assumptions!$B$49*$Y$1225</f>
        <v>3000000</v>
      </c>
      <c r="AA1225" s="12" t="n">
        <f aca="false">IF($C$1225&lt;Assumptions!$B$52,Assumptions!$B$52*(Assumptions!$B$21+Assumptions!$B$22/Assumptions!$B$52)/(Assumptions!$B$21+Assumptions!$B$22/$C$1225),Assumptions!$B$52)</f>
        <v>25</v>
      </c>
      <c r="AB1225" s="12" t="n">
        <f aca="false">Assumptions!$B$53/$AA$1225</f>
        <v>1</v>
      </c>
      <c r="AC1225" s="12" t="n">
        <f aca="false">Assumptions!$B$54*$AB$1225</f>
        <v>2400000</v>
      </c>
      <c r="AD1225" s="12" t="n">
        <f aca="false">IF($C$1225&lt;Assumptions!$B$57,Assumptions!$B$57*(Assumptions!$B$21+Assumptions!$B$22/Assumptions!$B$57)/(Assumptions!$B$21+Assumptions!$B$22/$C$1225),Assumptions!$B$57)</f>
        <v>57.957090019194</v>
      </c>
      <c r="AE1225" s="12" t="n">
        <f aca="false">Assumptions!$B$58/$AD$1225</f>
        <v>1.03524866379816</v>
      </c>
      <c r="AF1225" s="12" t="n">
        <f aca="false">Assumptions!$B$59*$AE$1225</f>
        <v>1725414.78474648</v>
      </c>
      <c r="AG1225" s="12" t="n">
        <f aca="false">IF($C$1225&lt;Assumptions!$B$62,Assumptions!$B$62*(Assumptions!$B$21+Assumptions!$B$22/Assumptions!$B$62)/(Assumptions!$B$21+Assumptions!$B$22/$C$1225),Assumptions!$B$62)</f>
        <v>49.14611939099</v>
      </c>
      <c r="AH1225" s="12" t="n">
        <f aca="false">Assumptions!$B$63/$AG$1225</f>
        <v>1.00024806859954</v>
      </c>
      <c r="AI1225" s="12" t="n">
        <f aca="false">Assumptions!$B$64*$AH$1225</f>
        <v>6104180.88005614</v>
      </c>
    </row>
    <row r="1226" customFormat="false" ht="15" hidden="true" customHeight="false" outlineLevel="0" collapsed="false">
      <c r="A1226" s="6" t="n">
        <f aca="false">ROW()-ROW($A$1156)+Assumptions!$B$4</f>
        <v>70</v>
      </c>
      <c r="B1226" s="12" t="n">
        <f aca="false">$P$1225</f>
        <v>552540.647589169</v>
      </c>
      <c r="C1226" s="12" t="n">
        <f aca="false">$D$4/(Assumptions!$B$16+$B$1226)</f>
        <v>48.4254965689102</v>
      </c>
      <c r="D1226" s="12" t="n">
        <f aca="false">Assumptions!$B$7/$C$1226</f>
        <v>619508.360793153</v>
      </c>
      <c r="E1226" s="12" t="n">
        <f aca="false">$T$1226+$W$1226+$Z$1226+$AC$1226+$AF$1226+$AI$1226</f>
        <v>23229595.6648026</v>
      </c>
      <c r="F1226" s="12" t="n">
        <f aca="false">Assumptions!$B$70/(Assumptions!$B$20+Assumptions!$B$17+$B$1226+$E$1226+$O$1225)</f>
        <v>26.8458634142104</v>
      </c>
      <c r="G1226" s="12" t="n">
        <f aca="false">$C$1226*(1-Assumptions!$B$71)</f>
        <v>38.7403972551282</v>
      </c>
      <c r="H1226" s="12" t="n">
        <f aca="false">MIN($F$1226,$G$1226)</f>
        <v>26.8458634142104</v>
      </c>
      <c r="I1226" s="12" t="str">
        <f aca="false">IF($F$1226&lt;=$G$1226,"cap","discount")</f>
        <v>cap</v>
      </c>
      <c r="J1226" s="12" t="n">
        <f aca="false">Assumptions!$B$69/$H$1226</f>
        <v>186248.433244778</v>
      </c>
      <c r="K1226" s="12" t="n">
        <f aca="false">Assumptions!$B$74/(Assumptions!$B$20+Assumptions!$B$17+$B$1226+$E$1226+$J$1226)</f>
        <v>42.823054468158</v>
      </c>
      <c r="L1226" s="12" t="n">
        <f aca="false">$C$1226*(1-Assumptions!$B$75)</f>
        <v>41.1616720835737</v>
      </c>
      <c r="M1226" s="12" t="n">
        <f aca="false">MIN($K$1226,$L$1226)</f>
        <v>41.1616720835737</v>
      </c>
      <c r="N1226" s="12" t="str">
        <f aca="false">IF($K$1226&lt;=$L$1226,"cap","discount")</f>
        <v>discount</v>
      </c>
      <c r="O1226" s="12" t="n">
        <f aca="false">Assumptions!$B$73/$M$1226</f>
        <v>72883.3365639003</v>
      </c>
      <c r="P1226" s="12" t="n">
        <f aca="false">MAX(Assumptions!$B$4,($A$6*(Assumptions!$B$20+$E$1226+Assumptions!$B$17+$J$1226+$O$1226+$D$1226)-Assumptions!$B$17)/(1-$A$6))</f>
        <v>552540.647589169</v>
      </c>
      <c r="Q1226" s="12" t="n">
        <f aca="false">Assumptions!$B$20+$E$1226+Assumptions!$B$17+$P$1226+$J$1226+$O$1226+$D$1226</f>
        <v>38055443.4429936</v>
      </c>
      <c r="R1226" s="12" t="n">
        <f aca="false">IF($C$1226&lt;Assumptions!$B$37,Assumptions!$B$37*(Assumptions!$B$21+Assumptions!$B$22/Assumptions!$B$37)/(Assumptions!$B$21+Assumptions!$B$22/$C$1226),Assumptions!$B$37)</f>
        <v>1</v>
      </c>
      <c r="S1226" s="12" t="n">
        <f aca="false">Assumptions!$B$38/$R$1226</f>
        <v>1</v>
      </c>
      <c r="T1226" s="12" t="n">
        <f aca="false">Assumptions!$B$39*$S$1226</f>
        <v>5000000</v>
      </c>
      <c r="U1226" s="12" t="n">
        <f aca="false">IF($C$1226&lt;Assumptions!$B$42,Assumptions!$B$42*(Assumptions!$B$21+Assumptions!$B$22/Assumptions!$B$42)/(Assumptions!$B$21+Assumptions!$B$22/$C$1226),Assumptions!$B$42)</f>
        <v>3</v>
      </c>
      <c r="V1226" s="12" t="n">
        <f aca="false">Assumptions!$B$43/$U$1226</f>
        <v>1</v>
      </c>
      <c r="W1226" s="12" t="n">
        <f aca="false">Assumptions!$B$44*$V$1226</f>
        <v>5000000</v>
      </c>
      <c r="X1226" s="12" t="n">
        <f aca="false">IF($C$1226&lt;Assumptions!$B$47,Assumptions!$B$47*(Assumptions!$B$21+Assumptions!$B$22/Assumptions!$B$47)/(Assumptions!$B$21+Assumptions!$B$22/$C$1226),Assumptions!$B$47)</f>
        <v>10</v>
      </c>
      <c r="Y1226" s="12" t="n">
        <f aca="false">Assumptions!$B$48/$X$1226</f>
        <v>1</v>
      </c>
      <c r="Z1226" s="12" t="n">
        <f aca="false">Assumptions!$B$49*$Y$1226</f>
        <v>3000000</v>
      </c>
      <c r="AA1226" s="12" t="n">
        <f aca="false">IF($C$1226&lt;Assumptions!$B$52,Assumptions!$B$52*(Assumptions!$B$21+Assumptions!$B$22/Assumptions!$B$52)/(Assumptions!$B$21+Assumptions!$B$22/$C$1226),Assumptions!$B$52)</f>
        <v>25</v>
      </c>
      <c r="AB1226" s="12" t="n">
        <f aca="false">Assumptions!$B$53/$AA$1226</f>
        <v>1</v>
      </c>
      <c r="AC1226" s="12" t="n">
        <f aca="false">Assumptions!$B$54*$AB$1226</f>
        <v>2400000</v>
      </c>
      <c r="AD1226" s="12" t="n">
        <f aca="false">IF($C$1226&lt;Assumptions!$B$57,Assumptions!$B$57*(Assumptions!$B$21+Assumptions!$B$22/Assumptions!$B$57)/(Assumptions!$B$21+Assumptions!$B$22/$C$1226),Assumptions!$B$57)</f>
        <v>57.957090019194</v>
      </c>
      <c r="AE1226" s="12" t="n">
        <f aca="false">Assumptions!$B$58/$AD$1226</f>
        <v>1.03524866379816</v>
      </c>
      <c r="AF1226" s="12" t="n">
        <f aca="false">Assumptions!$B$59*$AE$1226</f>
        <v>1725414.78474648</v>
      </c>
      <c r="AG1226" s="12" t="n">
        <f aca="false">IF($C$1226&lt;Assumptions!$B$62,Assumptions!$B$62*(Assumptions!$B$21+Assumptions!$B$22/Assumptions!$B$62)/(Assumptions!$B$21+Assumptions!$B$22/$C$1226),Assumptions!$B$62)</f>
        <v>49.14611939099</v>
      </c>
      <c r="AH1226" s="12" t="n">
        <f aca="false">Assumptions!$B$63/$AG$1226</f>
        <v>1.00024806859954</v>
      </c>
      <c r="AI1226" s="12" t="n">
        <f aca="false">Assumptions!$B$64*$AH$1226</f>
        <v>6104180.88005614</v>
      </c>
    </row>
    <row r="1227" customFormat="false" ht="15" hidden="true" customHeight="false" outlineLevel="0" collapsed="false">
      <c r="A1227" s="6" t="n">
        <f aca="false">ROW()-ROW($A$1156)+Assumptions!$B$4</f>
        <v>71</v>
      </c>
      <c r="B1227" s="12" t="n">
        <f aca="false">$P$1226</f>
        <v>552540.647589169</v>
      </c>
      <c r="C1227" s="12" t="n">
        <f aca="false">$D$4/(Assumptions!$B$16+$B$1227)</f>
        <v>48.4254965689102</v>
      </c>
      <c r="D1227" s="12" t="n">
        <f aca="false">Assumptions!$B$7/$C$1227</f>
        <v>619508.360793153</v>
      </c>
      <c r="E1227" s="12" t="n">
        <f aca="false">$T$1227+$W$1227+$Z$1227+$AC$1227+$AF$1227+$AI$1227</f>
        <v>23229595.6648026</v>
      </c>
      <c r="F1227" s="12" t="n">
        <f aca="false">Assumptions!$B$70/(Assumptions!$B$20+Assumptions!$B$17+$B$1227+$E$1227+$O$1226)</f>
        <v>26.8458634142104</v>
      </c>
      <c r="G1227" s="12" t="n">
        <f aca="false">$C$1227*(1-Assumptions!$B$71)</f>
        <v>38.7403972551282</v>
      </c>
      <c r="H1227" s="12" t="n">
        <f aca="false">MIN($F$1227,$G$1227)</f>
        <v>26.8458634142104</v>
      </c>
      <c r="I1227" s="12" t="str">
        <f aca="false">IF($F$1227&lt;=$G$1227,"cap","discount")</f>
        <v>cap</v>
      </c>
      <c r="J1227" s="12" t="n">
        <f aca="false">Assumptions!$B$69/$H$1227</f>
        <v>186248.433244778</v>
      </c>
      <c r="K1227" s="12" t="n">
        <f aca="false">Assumptions!$B$74/(Assumptions!$B$20+Assumptions!$B$17+$B$1227+$E$1227+$J$1227)</f>
        <v>42.823054468158</v>
      </c>
      <c r="L1227" s="12" t="n">
        <f aca="false">$C$1227*(1-Assumptions!$B$75)</f>
        <v>41.1616720835737</v>
      </c>
      <c r="M1227" s="12" t="n">
        <f aca="false">MIN($K$1227,$L$1227)</f>
        <v>41.1616720835737</v>
      </c>
      <c r="N1227" s="12" t="str">
        <f aca="false">IF($K$1227&lt;=$L$1227,"cap","discount")</f>
        <v>discount</v>
      </c>
      <c r="O1227" s="12" t="n">
        <f aca="false">Assumptions!$B$73/$M$1227</f>
        <v>72883.3365639003</v>
      </c>
      <c r="P1227" s="12" t="n">
        <f aca="false">MAX(Assumptions!$B$4,($A$6*(Assumptions!$B$20+$E$1227+Assumptions!$B$17+$J$1227+$O$1227+$D$1227)-Assumptions!$B$17)/(1-$A$6))</f>
        <v>552540.647589169</v>
      </c>
      <c r="Q1227" s="12" t="n">
        <f aca="false">Assumptions!$B$20+$E$1227+Assumptions!$B$17+$P$1227+$J$1227+$O$1227+$D$1227</f>
        <v>38055443.4429936</v>
      </c>
      <c r="R1227" s="12" t="n">
        <f aca="false">IF($C$1227&lt;Assumptions!$B$37,Assumptions!$B$37*(Assumptions!$B$21+Assumptions!$B$22/Assumptions!$B$37)/(Assumptions!$B$21+Assumptions!$B$22/$C$1227),Assumptions!$B$37)</f>
        <v>1</v>
      </c>
      <c r="S1227" s="12" t="n">
        <f aca="false">Assumptions!$B$38/$R$1227</f>
        <v>1</v>
      </c>
      <c r="T1227" s="12" t="n">
        <f aca="false">Assumptions!$B$39*$S$1227</f>
        <v>5000000</v>
      </c>
      <c r="U1227" s="12" t="n">
        <f aca="false">IF($C$1227&lt;Assumptions!$B$42,Assumptions!$B$42*(Assumptions!$B$21+Assumptions!$B$22/Assumptions!$B$42)/(Assumptions!$B$21+Assumptions!$B$22/$C$1227),Assumptions!$B$42)</f>
        <v>3</v>
      </c>
      <c r="V1227" s="12" t="n">
        <f aca="false">Assumptions!$B$43/$U$1227</f>
        <v>1</v>
      </c>
      <c r="W1227" s="12" t="n">
        <f aca="false">Assumptions!$B$44*$V$1227</f>
        <v>5000000</v>
      </c>
      <c r="X1227" s="12" t="n">
        <f aca="false">IF($C$1227&lt;Assumptions!$B$47,Assumptions!$B$47*(Assumptions!$B$21+Assumptions!$B$22/Assumptions!$B$47)/(Assumptions!$B$21+Assumptions!$B$22/$C$1227),Assumptions!$B$47)</f>
        <v>10</v>
      </c>
      <c r="Y1227" s="12" t="n">
        <f aca="false">Assumptions!$B$48/$X$1227</f>
        <v>1</v>
      </c>
      <c r="Z1227" s="12" t="n">
        <f aca="false">Assumptions!$B$49*$Y$1227</f>
        <v>3000000</v>
      </c>
      <c r="AA1227" s="12" t="n">
        <f aca="false">IF($C$1227&lt;Assumptions!$B$52,Assumptions!$B$52*(Assumptions!$B$21+Assumptions!$B$22/Assumptions!$B$52)/(Assumptions!$B$21+Assumptions!$B$22/$C$1227),Assumptions!$B$52)</f>
        <v>25</v>
      </c>
      <c r="AB1227" s="12" t="n">
        <f aca="false">Assumptions!$B$53/$AA$1227</f>
        <v>1</v>
      </c>
      <c r="AC1227" s="12" t="n">
        <f aca="false">Assumptions!$B$54*$AB$1227</f>
        <v>2400000</v>
      </c>
      <c r="AD1227" s="12" t="n">
        <f aca="false">IF($C$1227&lt;Assumptions!$B$57,Assumptions!$B$57*(Assumptions!$B$21+Assumptions!$B$22/Assumptions!$B$57)/(Assumptions!$B$21+Assumptions!$B$22/$C$1227),Assumptions!$B$57)</f>
        <v>57.957090019194</v>
      </c>
      <c r="AE1227" s="12" t="n">
        <f aca="false">Assumptions!$B$58/$AD$1227</f>
        <v>1.03524866379816</v>
      </c>
      <c r="AF1227" s="12" t="n">
        <f aca="false">Assumptions!$B$59*$AE$1227</f>
        <v>1725414.78474648</v>
      </c>
      <c r="AG1227" s="12" t="n">
        <f aca="false">IF($C$1227&lt;Assumptions!$B$62,Assumptions!$B$62*(Assumptions!$B$21+Assumptions!$B$22/Assumptions!$B$62)/(Assumptions!$B$21+Assumptions!$B$22/$C$1227),Assumptions!$B$62)</f>
        <v>49.14611939099</v>
      </c>
      <c r="AH1227" s="12" t="n">
        <f aca="false">Assumptions!$B$63/$AG$1227</f>
        <v>1.00024806859954</v>
      </c>
      <c r="AI1227" s="12" t="n">
        <f aca="false">Assumptions!$B$64*$AH$1227</f>
        <v>6104180.88005614</v>
      </c>
    </row>
    <row r="1228" customFormat="false" ht="15" hidden="true" customHeight="false" outlineLevel="0" collapsed="false">
      <c r="A1228" s="6" t="n">
        <f aca="false">ROW()-ROW($A$1156)+Assumptions!$B$4</f>
        <v>72</v>
      </c>
      <c r="B1228" s="12" t="n">
        <f aca="false">$P$1227</f>
        <v>552540.647589169</v>
      </c>
      <c r="C1228" s="12" t="n">
        <f aca="false">$D$4/(Assumptions!$B$16+$B$1228)</f>
        <v>48.4254965689102</v>
      </c>
      <c r="D1228" s="12" t="n">
        <f aca="false">Assumptions!$B$7/$C$1228</f>
        <v>619508.360793153</v>
      </c>
      <c r="E1228" s="12" t="n">
        <f aca="false">$T$1228+$W$1228+$Z$1228+$AC$1228+$AF$1228+$AI$1228</f>
        <v>23229595.6648026</v>
      </c>
      <c r="F1228" s="12" t="n">
        <f aca="false">Assumptions!$B$70/(Assumptions!$B$20+Assumptions!$B$17+$B$1228+$E$1228+$O$1227)</f>
        <v>26.8458634142104</v>
      </c>
      <c r="G1228" s="12" t="n">
        <f aca="false">$C$1228*(1-Assumptions!$B$71)</f>
        <v>38.7403972551282</v>
      </c>
      <c r="H1228" s="12" t="n">
        <f aca="false">MIN($F$1228,$G$1228)</f>
        <v>26.8458634142104</v>
      </c>
      <c r="I1228" s="12" t="str">
        <f aca="false">IF($F$1228&lt;=$G$1228,"cap","discount")</f>
        <v>cap</v>
      </c>
      <c r="J1228" s="12" t="n">
        <f aca="false">Assumptions!$B$69/$H$1228</f>
        <v>186248.433244778</v>
      </c>
      <c r="K1228" s="12" t="n">
        <f aca="false">Assumptions!$B$74/(Assumptions!$B$20+Assumptions!$B$17+$B$1228+$E$1228+$J$1228)</f>
        <v>42.823054468158</v>
      </c>
      <c r="L1228" s="12" t="n">
        <f aca="false">$C$1228*(1-Assumptions!$B$75)</f>
        <v>41.1616720835737</v>
      </c>
      <c r="M1228" s="12" t="n">
        <f aca="false">MIN($K$1228,$L$1228)</f>
        <v>41.1616720835737</v>
      </c>
      <c r="N1228" s="12" t="str">
        <f aca="false">IF($K$1228&lt;=$L$1228,"cap","discount")</f>
        <v>discount</v>
      </c>
      <c r="O1228" s="12" t="n">
        <f aca="false">Assumptions!$B$73/$M$1228</f>
        <v>72883.3365639003</v>
      </c>
      <c r="P1228" s="12" t="n">
        <f aca="false">MAX(Assumptions!$B$4,($A$6*(Assumptions!$B$20+$E$1228+Assumptions!$B$17+$J$1228+$O$1228+$D$1228)-Assumptions!$B$17)/(1-$A$6))</f>
        <v>552540.647589169</v>
      </c>
      <c r="Q1228" s="12" t="n">
        <f aca="false">Assumptions!$B$20+$E$1228+Assumptions!$B$17+$P$1228+$J$1228+$O$1228+$D$1228</f>
        <v>38055443.4429936</v>
      </c>
      <c r="R1228" s="12" t="n">
        <f aca="false">IF($C$1228&lt;Assumptions!$B$37,Assumptions!$B$37*(Assumptions!$B$21+Assumptions!$B$22/Assumptions!$B$37)/(Assumptions!$B$21+Assumptions!$B$22/$C$1228),Assumptions!$B$37)</f>
        <v>1</v>
      </c>
      <c r="S1228" s="12" t="n">
        <f aca="false">Assumptions!$B$38/$R$1228</f>
        <v>1</v>
      </c>
      <c r="T1228" s="12" t="n">
        <f aca="false">Assumptions!$B$39*$S$1228</f>
        <v>5000000</v>
      </c>
      <c r="U1228" s="12" t="n">
        <f aca="false">IF($C$1228&lt;Assumptions!$B$42,Assumptions!$B$42*(Assumptions!$B$21+Assumptions!$B$22/Assumptions!$B$42)/(Assumptions!$B$21+Assumptions!$B$22/$C$1228),Assumptions!$B$42)</f>
        <v>3</v>
      </c>
      <c r="V1228" s="12" t="n">
        <f aca="false">Assumptions!$B$43/$U$1228</f>
        <v>1</v>
      </c>
      <c r="W1228" s="12" t="n">
        <f aca="false">Assumptions!$B$44*$V$1228</f>
        <v>5000000</v>
      </c>
      <c r="X1228" s="12" t="n">
        <f aca="false">IF($C$1228&lt;Assumptions!$B$47,Assumptions!$B$47*(Assumptions!$B$21+Assumptions!$B$22/Assumptions!$B$47)/(Assumptions!$B$21+Assumptions!$B$22/$C$1228),Assumptions!$B$47)</f>
        <v>10</v>
      </c>
      <c r="Y1228" s="12" t="n">
        <f aca="false">Assumptions!$B$48/$X$1228</f>
        <v>1</v>
      </c>
      <c r="Z1228" s="12" t="n">
        <f aca="false">Assumptions!$B$49*$Y$1228</f>
        <v>3000000</v>
      </c>
      <c r="AA1228" s="12" t="n">
        <f aca="false">IF($C$1228&lt;Assumptions!$B$52,Assumptions!$B$52*(Assumptions!$B$21+Assumptions!$B$22/Assumptions!$B$52)/(Assumptions!$B$21+Assumptions!$B$22/$C$1228),Assumptions!$B$52)</f>
        <v>25</v>
      </c>
      <c r="AB1228" s="12" t="n">
        <f aca="false">Assumptions!$B$53/$AA$1228</f>
        <v>1</v>
      </c>
      <c r="AC1228" s="12" t="n">
        <f aca="false">Assumptions!$B$54*$AB$1228</f>
        <v>2400000</v>
      </c>
      <c r="AD1228" s="12" t="n">
        <f aca="false">IF($C$1228&lt;Assumptions!$B$57,Assumptions!$B$57*(Assumptions!$B$21+Assumptions!$B$22/Assumptions!$B$57)/(Assumptions!$B$21+Assumptions!$B$22/$C$1228),Assumptions!$B$57)</f>
        <v>57.957090019194</v>
      </c>
      <c r="AE1228" s="12" t="n">
        <f aca="false">Assumptions!$B$58/$AD$1228</f>
        <v>1.03524866379816</v>
      </c>
      <c r="AF1228" s="12" t="n">
        <f aca="false">Assumptions!$B$59*$AE$1228</f>
        <v>1725414.78474648</v>
      </c>
      <c r="AG1228" s="12" t="n">
        <f aca="false">IF($C$1228&lt;Assumptions!$B$62,Assumptions!$B$62*(Assumptions!$B$21+Assumptions!$B$22/Assumptions!$B$62)/(Assumptions!$B$21+Assumptions!$B$22/$C$1228),Assumptions!$B$62)</f>
        <v>49.14611939099</v>
      </c>
      <c r="AH1228" s="12" t="n">
        <f aca="false">Assumptions!$B$63/$AG$1228</f>
        <v>1.00024806859954</v>
      </c>
      <c r="AI1228" s="12" t="n">
        <f aca="false">Assumptions!$B$64*$AH$1228</f>
        <v>6104180.88005614</v>
      </c>
    </row>
    <row r="1229" customFormat="false" ht="15" hidden="true" customHeight="false" outlineLevel="0" collapsed="false">
      <c r="A1229" s="6" t="n">
        <f aca="false">ROW()-ROW($A$1156)+Assumptions!$B$4</f>
        <v>73</v>
      </c>
      <c r="B1229" s="12" t="n">
        <f aca="false">$P$1228</f>
        <v>552540.647589169</v>
      </c>
      <c r="C1229" s="12" t="n">
        <f aca="false">$D$4/(Assumptions!$B$16+$B$1229)</f>
        <v>48.4254965689102</v>
      </c>
      <c r="D1229" s="12" t="n">
        <f aca="false">Assumptions!$B$7/$C$1229</f>
        <v>619508.360793153</v>
      </c>
      <c r="E1229" s="12" t="n">
        <f aca="false">$T$1229+$W$1229+$Z$1229+$AC$1229+$AF$1229+$AI$1229</f>
        <v>23229595.6648026</v>
      </c>
      <c r="F1229" s="12" t="n">
        <f aca="false">Assumptions!$B$70/(Assumptions!$B$20+Assumptions!$B$17+$B$1229+$E$1229+$O$1228)</f>
        <v>26.8458634142104</v>
      </c>
      <c r="G1229" s="12" t="n">
        <f aca="false">$C$1229*(1-Assumptions!$B$71)</f>
        <v>38.7403972551282</v>
      </c>
      <c r="H1229" s="12" t="n">
        <f aca="false">MIN($F$1229,$G$1229)</f>
        <v>26.8458634142104</v>
      </c>
      <c r="I1229" s="12" t="str">
        <f aca="false">IF($F$1229&lt;=$G$1229,"cap","discount")</f>
        <v>cap</v>
      </c>
      <c r="J1229" s="12" t="n">
        <f aca="false">Assumptions!$B$69/$H$1229</f>
        <v>186248.433244778</v>
      </c>
      <c r="K1229" s="12" t="n">
        <f aca="false">Assumptions!$B$74/(Assumptions!$B$20+Assumptions!$B$17+$B$1229+$E$1229+$J$1229)</f>
        <v>42.823054468158</v>
      </c>
      <c r="L1229" s="12" t="n">
        <f aca="false">$C$1229*(1-Assumptions!$B$75)</f>
        <v>41.1616720835737</v>
      </c>
      <c r="M1229" s="12" t="n">
        <f aca="false">MIN($K$1229,$L$1229)</f>
        <v>41.1616720835737</v>
      </c>
      <c r="N1229" s="12" t="str">
        <f aca="false">IF($K$1229&lt;=$L$1229,"cap","discount")</f>
        <v>discount</v>
      </c>
      <c r="O1229" s="12" t="n">
        <f aca="false">Assumptions!$B$73/$M$1229</f>
        <v>72883.3365639003</v>
      </c>
      <c r="P1229" s="12" t="n">
        <f aca="false">MAX(Assumptions!$B$4,($A$6*(Assumptions!$B$20+$E$1229+Assumptions!$B$17+$J$1229+$O$1229+$D$1229)-Assumptions!$B$17)/(1-$A$6))</f>
        <v>552540.647589169</v>
      </c>
      <c r="Q1229" s="12" t="n">
        <f aca="false">Assumptions!$B$20+$E$1229+Assumptions!$B$17+$P$1229+$J$1229+$O$1229+$D$1229</f>
        <v>38055443.4429936</v>
      </c>
      <c r="R1229" s="12" t="n">
        <f aca="false">IF($C$1229&lt;Assumptions!$B$37,Assumptions!$B$37*(Assumptions!$B$21+Assumptions!$B$22/Assumptions!$B$37)/(Assumptions!$B$21+Assumptions!$B$22/$C$1229),Assumptions!$B$37)</f>
        <v>1</v>
      </c>
      <c r="S1229" s="12" t="n">
        <f aca="false">Assumptions!$B$38/$R$1229</f>
        <v>1</v>
      </c>
      <c r="T1229" s="12" t="n">
        <f aca="false">Assumptions!$B$39*$S$1229</f>
        <v>5000000</v>
      </c>
      <c r="U1229" s="12" t="n">
        <f aca="false">IF($C$1229&lt;Assumptions!$B$42,Assumptions!$B$42*(Assumptions!$B$21+Assumptions!$B$22/Assumptions!$B$42)/(Assumptions!$B$21+Assumptions!$B$22/$C$1229),Assumptions!$B$42)</f>
        <v>3</v>
      </c>
      <c r="V1229" s="12" t="n">
        <f aca="false">Assumptions!$B$43/$U$1229</f>
        <v>1</v>
      </c>
      <c r="W1229" s="12" t="n">
        <f aca="false">Assumptions!$B$44*$V$1229</f>
        <v>5000000</v>
      </c>
      <c r="X1229" s="12" t="n">
        <f aca="false">IF($C$1229&lt;Assumptions!$B$47,Assumptions!$B$47*(Assumptions!$B$21+Assumptions!$B$22/Assumptions!$B$47)/(Assumptions!$B$21+Assumptions!$B$22/$C$1229),Assumptions!$B$47)</f>
        <v>10</v>
      </c>
      <c r="Y1229" s="12" t="n">
        <f aca="false">Assumptions!$B$48/$X$1229</f>
        <v>1</v>
      </c>
      <c r="Z1229" s="12" t="n">
        <f aca="false">Assumptions!$B$49*$Y$1229</f>
        <v>3000000</v>
      </c>
      <c r="AA1229" s="12" t="n">
        <f aca="false">IF($C$1229&lt;Assumptions!$B$52,Assumptions!$B$52*(Assumptions!$B$21+Assumptions!$B$22/Assumptions!$B$52)/(Assumptions!$B$21+Assumptions!$B$22/$C$1229),Assumptions!$B$52)</f>
        <v>25</v>
      </c>
      <c r="AB1229" s="12" t="n">
        <f aca="false">Assumptions!$B$53/$AA$1229</f>
        <v>1</v>
      </c>
      <c r="AC1229" s="12" t="n">
        <f aca="false">Assumptions!$B$54*$AB$1229</f>
        <v>2400000</v>
      </c>
      <c r="AD1229" s="12" t="n">
        <f aca="false">IF($C$1229&lt;Assumptions!$B$57,Assumptions!$B$57*(Assumptions!$B$21+Assumptions!$B$22/Assumptions!$B$57)/(Assumptions!$B$21+Assumptions!$B$22/$C$1229),Assumptions!$B$57)</f>
        <v>57.957090019194</v>
      </c>
      <c r="AE1229" s="12" t="n">
        <f aca="false">Assumptions!$B$58/$AD$1229</f>
        <v>1.03524866379816</v>
      </c>
      <c r="AF1229" s="12" t="n">
        <f aca="false">Assumptions!$B$59*$AE$1229</f>
        <v>1725414.78474648</v>
      </c>
      <c r="AG1229" s="12" t="n">
        <f aca="false">IF($C$1229&lt;Assumptions!$B$62,Assumptions!$B$62*(Assumptions!$B$21+Assumptions!$B$22/Assumptions!$B$62)/(Assumptions!$B$21+Assumptions!$B$22/$C$1229),Assumptions!$B$62)</f>
        <v>49.14611939099</v>
      </c>
      <c r="AH1229" s="12" t="n">
        <f aca="false">Assumptions!$B$63/$AG$1229</f>
        <v>1.00024806859954</v>
      </c>
      <c r="AI1229" s="12" t="n">
        <f aca="false">Assumptions!$B$64*$AH$1229</f>
        <v>6104180.88005614</v>
      </c>
    </row>
    <row r="1230" customFormat="false" ht="15" hidden="true" customHeight="false" outlineLevel="0" collapsed="false">
      <c r="A1230" s="6" t="n">
        <f aca="false">ROW()-ROW($A$1156)+Assumptions!$B$4</f>
        <v>74</v>
      </c>
      <c r="B1230" s="12" t="n">
        <f aca="false">$P$1229</f>
        <v>552540.647589169</v>
      </c>
      <c r="C1230" s="12" t="n">
        <f aca="false">$D$4/(Assumptions!$B$16+$B$1230)</f>
        <v>48.4254965689102</v>
      </c>
      <c r="D1230" s="12" t="n">
        <f aca="false">Assumptions!$B$7/$C$1230</f>
        <v>619508.360793153</v>
      </c>
      <c r="E1230" s="12" t="n">
        <f aca="false">$T$1230+$W$1230+$Z$1230+$AC$1230+$AF$1230+$AI$1230</f>
        <v>23229595.6648026</v>
      </c>
      <c r="F1230" s="12" t="n">
        <f aca="false">Assumptions!$B$70/(Assumptions!$B$20+Assumptions!$B$17+$B$1230+$E$1230+$O$1229)</f>
        <v>26.8458634142104</v>
      </c>
      <c r="G1230" s="12" t="n">
        <f aca="false">$C$1230*(1-Assumptions!$B$71)</f>
        <v>38.7403972551282</v>
      </c>
      <c r="H1230" s="12" t="n">
        <f aca="false">MIN($F$1230,$G$1230)</f>
        <v>26.8458634142104</v>
      </c>
      <c r="I1230" s="12" t="str">
        <f aca="false">IF($F$1230&lt;=$G$1230,"cap","discount")</f>
        <v>cap</v>
      </c>
      <c r="J1230" s="12" t="n">
        <f aca="false">Assumptions!$B$69/$H$1230</f>
        <v>186248.433244778</v>
      </c>
      <c r="K1230" s="12" t="n">
        <f aca="false">Assumptions!$B$74/(Assumptions!$B$20+Assumptions!$B$17+$B$1230+$E$1230+$J$1230)</f>
        <v>42.823054468158</v>
      </c>
      <c r="L1230" s="12" t="n">
        <f aca="false">$C$1230*(1-Assumptions!$B$75)</f>
        <v>41.1616720835737</v>
      </c>
      <c r="M1230" s="12" t="n">
        <f aca="false">MIN($K$1230,$L$1230)</f>
        <v>41.1616720835737</v>
      </c>
      <c r="N1230" s="12" t="str">
        <f aca="false">IF($K$1230&lt;=$L$1230,"cap","discount")</f>
        <v>discount</v>
      </c>
      <c r="O1230" s="12" t="n">
        <f aca="false">Assumptions!$B$73/$M$1230</f>
        <v>72883.3365639003</v>
      </c>
      <c r="P1230" s="12" t="n">
        <f aca="false">MAX(Assumptions!$B$4,($A$6*(Assumptions!$B$20+$E$1230+Assumptions!$B$17+$J$1230+$O$1230+$D$1230)-Assumptions!$B$17)/(1-$A$6))</f>
        <v>552540.647589169</v>
      </c>
      <c r="Q1230" s="12" t="n">
        <f aca="false">Assumptions!$B$20+$E$1230+Assumptions!$B$17+$P$1230+$J$1230+$O$1230+$D$1230</f>
        <v>38055443.4429936</v>
      </c>
      <c r="R1230" s="12" t="n">
        <f aca="false">IF($C$1230&lt;Assumptions!$B$37,Assumptions!$B$37*(Assumptions!$B$21+Assumptions!$B$22/Assumptions!$B$37)/(Assumptions!$B$21+Assumptions!$B$22/$C$1230),Assumptions!$B$37)</f>
        <v>1</v>
      </c>
      <c r="S1230" s="12" t="n">
        <f aca="false">Assumptions!$B$38/$R$1230</f>
        <v>1</v>
      </c>
      <c r="T1230" s="12" t="n">
        <f aca="false">Assumptions!$B$39*$S$1230</f>
        <v>5000000</v>
      </c>
      <c r="U1230" s="12" t="n">
        <f aca="false">IF($C$1230&lt;Assumptions!$B$42,Assumptions!$B$42*(Assumptions!$B$21+Assumptions!$B$22/Assumptions!$B$42)/(Assumptions!$B$21+Assumptions!$B$22/$C$1230),Assumptions!$B$42)</f>
        <v>3</v>
      </c>
      <c r="V1230" s="12" t="n">
        <f aca="false">Assumptions!$B$43/$U$1230</f>
        <v>1</v>
      </c>
      <c r="W1230" s="12" t="n">
        <f aca="false">Assumptions!$B$44*$V$1230</f>
        <v>5000000</v>
      </c>
      <c r="X1230" s="12" t="n">
        <f aca="false">IF($C$1230&lt;Assumptions!$B$47,Assumptions!$B$47*(Assumptions!$B$21+Assumptions!$B$22/Assumptions!$B$47)/(Assumptions!$B$21+Assumptions!$B$22/$C$1230),Assumptions!$B$47)</f>
        <v>10</v>
      </c>
      <c r="Y1230" s="12" t="n">
        <f aca="false">Assumptions!$B$48/$X$1230</f>
        <v>1</v>
      </c>
      <c r="Z1230" s="12" t="n">
        <f aca="false">Assumptions!$B$49*$Y$1230</f>
        <v>3000000</v>
      </c>
      <c r="AA1230" s="12" t="n">
        <f aca="false">IF($C$1230&lt;Assumptions!$B$52,Assumptions!$B$52*(Assumptions!$B$21+Assumptions!$B$22/Assumptions!$B$52)/(Assumptions!$B$21+Assumptions!$B$22/$C$1230),Assumptions!$B$52)</f>
        <v>25</v>
      </c>
      <c r="AB1230" s="12" t="n">
        <f aca="false">Assumptions!$B$53/$AA$1230</f>
        <v>1</v>
      </c>
      <c r="AC1230" s="12" t="n">
        <f aca="false">Assumptions!$B$54*$AB$1230</f>
        <v>2400000</v>
      </c>
      <c r="AD1230" s="12" t="n">
        <f aca="false">IF($C$1230&lt;Assumptions!$B$57,Assumptions!$B$57*(Assumptions!$B$21+Assumptions!$B$22/Assumptions!$B$57)/(Assumptions!$B$21+Assumptions!$B$22/$C$1230),Assumptions!$B$57)</f>
        <v>57.957090019194</v>
      </c>
      <c r="AE1230" s="12" t="n">
        <f aca="false">Assumptions!$B$58/$AD$1230</f>
        <v>1.03524866379816</v>
      </c>
      <c r="AF1230" s="12" t="n">
        <f aca="false">Assumptions!$B$59*$AE$1230</f>
        <v>1725414.78474648</v>
      </c>
      <c r="AG1230" s="12" t="n">
        <f aca="false">IF($C$1230&lt;Assumptions!$B$62,Assumptions!$B$62*(Assumptions!$B$21+Assumptions!$B$22/Assumptions!$B$62)/(Assumptions!$B$21+Assumptions!$B$22/$C$1230),Assumptions!$B$62)</f>
        <v>49.14611939099</v>
      </c>
      <c r="AH1230" s="12" t="n">
        <f aca="false">Assumptions!$B$63/$AG$1230</f>
        <v>1.00024806859954</v>
      </c>
      <c r="AI1230" s="12" t="n">
        <f aca="false">Assumptions!$B$64*$AH$1230</f>
        <v>6104180.88005614</v>
      </c>
    </row>
    <row r="1231" customFormat="false" ht="15" hidden="true" customHeight="false" outlineLevel="0" collapsed="false">
      <c r="A1231" s="6" t="n">
        <f aca="false">ROW()-ROW($A$1156)+Assumptions!$B$4</f>
        <v>75</v>
      </c>
      <c r="B1231" s="12" t="n">
        <f aca="false">$P$1230</f>
        <v>552540.647589169</v>
      </c>
      <c r="C1231" s="12" t="n">
        <f aca="false">$D$4/(Assumptions!$B$16+$B$1231)</f>
        <v>48.4254965689102</v>
      </c>
      <c r="D1231" s="12" t="n">
        <f aca="false">Assumptions!$B$7/$C$1231</f>
        <v>619508.360793153</v>
      </c>
      <c r="E1231" s="12" t="n">
        <f aca="false">$T$1231+$W$1231+$Z$1231+$AC$1231+$AF$1231+$AI$1231</f>
        <v>23229595.6648026</v>
      </c>
      <c r="F1231" s="12" t="n">
        <f aca="false">Assumptions!$B$70/(Assumptions!$B$20+Assumptions!$B$17+$B$1231+$E$1231+$O$1230)</f>
        <v>26.8458634142104</v>
      </c>
      <c r="G1231" s="12" t="n">
        <f aca="false">$C$1231*(1-Assumptions!$B$71)</f>
        <v>38.7403972551282</v>
      </c>
      <c r="H1231" s="12" t="n">
        <f aca="false">MIN($F$1231,$G$1231)</f>
        <v>26.8458634142104</v>
      </c>
      <c r="I1231" s="12" t="str">
        <f aca="false">IF($F$1231&lt;=$G$1231,"cap","discount")</f>
        <v>cap</v>
      </c>
      <c r="J1231" s="12" t="n">
        <f aca="false">Assumptions!$B$69/$H$1231</f>
        <v>186248.433244778</v>
      </c>
      <c r="K1231" s="12" t="n">
        <f aca="false">Assumptions!$B$74/(Assumptions!$B$20+Assumptions!$B$17+$B$1231+$E$1231+$J$1231)</f>
        <v>42.823054468158</v>
      </c>
      <c r="L1231" s="12" t="n">
        <f aca="false">$C$1231*(1-Assumptions!$B$75)</f>
        <v>41.1616720835737</v>
      </c>
      <c r="M1231" s="12" t="n">
        <f aca="false">MIN($K$1231,$L$1231)</f>
        <v>41.1616720835737</v>
      </c>
      <c r="N1231" s="12" t="str">
        <f aca="false">IF($K$1231&lt;=$L$1231,"cap","discount")</f>
        <v>discount</v>
      </c>
      <c r="O1231" s="12" t="n">
        <f aca="false">Assumptions!$B$73/$M$1231</f>
        <v>72883.3365639003</v>
      </c>
      <c r="P1231" s="12" t="n">
        <f aca="false">MAX(Assumptions!$B$4,($A$6*(Assumptions!$B$20+$E$1231+Assumptions!$B$17+$J$1231+$O$1231+$D$1231)-Assumptions!$B$17)/(1-$A$6))</f>
        <v>552540.647589169</v>
      </c>
      <c r="Q1231" s="12" t="n">
        <f aca="false">Assumptions!$B$20+$E$1231+Assumptions!$B$17+$P$1231+$J$1231+$O$1231+$D$1231</f>
        <v>38055443.4429936</v>
      </c>
      <c r="R1231" s="12" t="n">
        <f aca="false">IF($C$1231&lt;Assumptions!$B$37,Assumptions!$B$37*(Assumptions!$B$21+Assumptions!$B$22/Assumptions!$B$37)/(Assumptions!$B$21+Assumptions!$B$22/$C$1231),Assumptions!$B$37)</f>
        <v>1</v>
      </c>
      <c r="S1231" s="12" t="n">
        <f aca="false">Assumptions!$B$38/$R$1231</f>
        <v>1</v>
      </c>
      <c r="T1231" s="12" t="n">
        <f aca="false">Assumptions!$B$39*$S$1231</f>
        <v>5000000</v>
      </c>
      <c r="U1231" s="12" t="n">
        <f aca="false">IF($C$1231&lt;Assumptions!$B$42,Assumptions!$B$42*(Assumptions!$B$21+Assumptions!$B$22/Assumptions!$B$42)/(Assumptions!$B$21+Assumptions!$B$22/$C$1231),Assumptions!$B$42)</f>
        <v>3</v>
      </c>
      <c r="V1231" s="12" t="n">
        <f aca="false">Assumptions!$B$43/$U$1231</f>
        <v>1</v>
      </c>
      <c r="W1231" s="12" t="n">
        <f aca="false">Assumptions!$B$44*$V$1231</f>
        <v>5000000</v>
      </c>
      <c r="X1231" s="12" t="n">
        <f aca="false">IF($C$1231&lt;Assumptions!$B$47,Assumptions!$B$47*(Assumptions!$B$21+Assumptions!$B$22/Assumptions!$B$47)/(Assumptions!$B$21+Assumptions!$B$22/$C$1231),Assumptions!$B$47)</f>
        <v>10</v>
      </c>
      <c r="Y1231" s="12" t="n">
        <f aca="false">Assumptions!$B$48/$X$1231</f>
        <v>1</v>
      </c>
      <c r="Z1231" s="12" t="n">
        <f aca="false">Assumptions!$B$49*$Y$1231</f>
        <v>3000000</v>
      </c>
      <c r="AA1231" s="12" t="n">
        <f aca="false">IF($C$1231&lt;Assumptions!$B$52,Assumptions!$B$52*(Assumptions!$B$21+Assumptions!$B$22/Assumptions!$B$52)/(Assumptions!$B$21+Assumptions!$B$22/$C$1231),Assumptions!$B$52)</f>
        <v>25</v>
      </c>
      <c r="AB1231" s="12" t="n">
        <f aca="false">Assumptions!$B$53/$AA$1231</f>
        <v>1</v>
      </c>
      <c r="AC1231" s="12" t="n">
        <f aca="false">Assumptions!$B$54*$AB$1231</f>
        <v>2400000</v>
      </c>
      <c r="AD1231" s="12" t="n">
        <f aca="false">IF($C$1231&lt;Assumptions!$B$57,Assumptions!$B$57*(Assumptions!$B$21+Assumptions!$B$22/Assumptions!$B$57)/(Assumptions!$B$21+Assumptions!$B$22/$C$1231),Assumptions!$B$57)</f>
        <v>57.957090019194</v>
      </c>
      <c r="AE1231" s="12" t="n">
        <f aca="false">Assumptions!$B$58/$AD$1231</f>
        <v>1.03524866379816</v>
      </c>
      <c r="AF1231" s="12" t="n">
        <f aca="false">Assumptions!$B$59*$AE$1231</f>
        <v>1725414.78474648</v>
      </c>
      <c r="AG1231" s="12" t="n">
        <f aca="false">IF($C$1231&lt;Assumptions!$B$62,Assumptions!$B$62*(Assumptions!$B$21+Assumptions!$B$22/Assumptions!$B$62)/(Assumptions!$B$21+Assumptions!$B$22/$C$1231),Assumptions!$B$62)</f>
        <v>49.14611939099</v>
      </c>
      <c r="AH1231" s="12" t="n">
        <f aca="false">Assumptions!$B$63/$AG$1231</f>
        <v>1.00024806859954</v>
      </c>
      <c r="AI1231" s="12" t="n">
        <f aca="false">Assumptions!$B$64*$AH$1231</f>
        <v>6104180.88005614</v>
      </c>
    </row>
    <row r="1232" customFormat="false" ht="15" hidden="true" customHeight="false" outlineLevel="0" collapsed="false">
      <c r="A1232" s="6" t="n">
        <f aca="false">ROW()-ROW($A$1156)+Assumptions!$B$4</f>
        <v>76</v>
      </c>
      <c r="B1232" s="12" t="n">
        <f aca="false">$P$1231</f>
        <v>552540.647589169</v>
      </c>
      <c r="C1232" s="12" t="n">
        <f aca="false">$D$4/(Assumptions!$B$16+$B$1232)</f>
        <v>48.4254965689102</v>
      </c>
      <c r="D1232" s="12" t="n">
        <f aca="false">Assumptions!$B$7/$C$1232</f>
        <v>619508.360793153</v>
      </c>
      <c r="E1232" s="12" t="n">
        <f aca="false">$T$1232+$W$1232+$Z$1232+$AC$1232+$AF$1232+$AI$1232</f>
        <v>23229595.6648026</v>
      </c>
      <c r="F1232" s="12" t="n">
        <f aca="false">Assumptions!$B$70/(Assumptions!$B$20+Assumptions!$B$17+$B$1232+$E$1232+$O$1231)</f>
        <v>26.8458634142104</v>
      </c>
      <c r="G1232" s="12" t="n">
        <f aca="false">$C$1232*(1-Assumptions!$B$71)</f>
        <v>38.7403972551282</v>
      </c>
      <c r="H1232" s="12" t="n">
        <f aca="false">MIN($F$1232,$G$1232)</f>
        <v>26.8458634142104</v>
      </c>
      <c r="I1232" s="12" t="str">
        <f aca="false">IF($F$1232&lt;=$G$1232,"cap","discount")</f>
        <v>cap</v>
      </c>
      <c r="J1232" s="12" t="n">
        <f aca="false">Assumptions!$B$69/$H$1232</f>
        <v>186248.433244778</v>
      </c>
      <c r="K1232" s="12" t="n">
        <f aca="false">Assumptions!$B$74/(Assumptions!$B$20+Assumptions!$B$17+$B$1232+$E$1232+$J$1232)</f>
        <v>42.823054468158</v>
      </c>
      <c r="L1232" s="12" t="n">
        <f aca="false">$C$1232*(1-Assumptions!$B$75)</f>
        <v>41.1616720835737</v>
      </c>
      <c r="M1232" s="12" t="n">
        <f aca="false">MIN($K$1232,$L$1232)</f>
        <v>41.1616720835737</v>
      </c>
      <c r="N1232" s="12" t="str">
        <f aca="false">IF($K$1232&lt;=$L$1232,"cap","discount")</f>
        <v>discount</v>
      </c>
      <c r="O1232" s="12" t="n">
        <f aca="false">Assumptions!$B$73/$M$1232</f>
        <v>72883.3365639003</v>
      </c>
      <c r="P1232" s="12" t="n">
        <f aca="false">MAX(Assumptions!$B$4,($A$6*(Assumptions!$B$20+$E$1232+Assumptions!$B$17+$J$1232+$O$1232+$D$1232)-Assumptions!$B$17)/(1-$A$6))</f>
        <v>552540.647589169</v>
      </c>
      <c r="Q1232" s="12" t="n">
        <f aca="false">Assumptions!$B$20+$E$1232+Assumptions!$B$17+$P$1232+$J$1232+$O$1232+$D$1232</f>
        <v>38055443.4429936</v>
      </c>
      <c r="R1232" s="12" t="n">
        <f aca="false">IF($C$1232&lt;Assumptions!$B$37,Assumptions!$B$37*(Assumptions!$B$21+Assumptions!$B$22/Assumptions!$B$37)/(Assumptions!$B$21+Assumptions!$B$22/$C$1232),Assumptions!$B$37)</f>
        <v>1</v>
      </c>
      <c r="S1232" s="12" t="n">
        <f aca="false">Assumptions!$B$38/$R$1232</f>
        <v>1</v>
      </c>
      <c r="T1232" s="12" t="n">
        <f aca="false">Assumptions!$B$39*$S$1232</f>
        <v>5000000</v>
      </c>
      <c r="U1232" s="12" t="n">
        <f aca="false">IF($C$1232&lt;Assumptions!$B$42,Assumptions!$B$42*(Assumptions!$B$21+Assumptions!$B$22/Assumptions!$B$42)/(Assumptions!$B$21+Assumptions!$B$22/$C$1232),Assumptions!$B$42)</f>
        <v>3</v>
      </c>
      <c r="V1232" s="12" t="n">
        <f aca="false">Assumptions!$B$43/$U$1232</f>
        <v>1</v>
      </c>
      <c r="W1232" s="12" t="n">
        <f aca="false">Assumptions!$B$44*$V$1232</f>
        <v>5000000</v>
      </c>
      <c r="X1232" s="12" t="n">
        <f aca="false">IF($C$1232&lt;Assumptions!$B$47,Assumptions!$B$47*(Assumptions!$B$21+Assumptions!$B$22/Assumptions!$B$47)/(Assumptions!$B$21+Assumptions!$B$22/$C$1232),Assumptions!$B$47)</f>
        <v>10</v>
      </c>
      <c r="Y1232" s="12" t="n">
        <f aca="false">Assumptions!$B$48/$X$1232</f>
        <v>1</v>
      </c>
      <c r="Z1232" s="12" t="n">
        <f aca="false">Assumptions!$B$49*$Y$1232</f>
        <v>3000000</v>
      </c>
      <c r="AA1232" s="12" t="n">
        <f aca="false">IF($C$1232&lt;Assumptions!$B$52,Assumptions!$B$52*(Assumptions!$B$21+Assumptions!$B$22/Assumptions!$B$52)/(Assumptions!$B$21+Assumptions!$B$22/$C$1232),Assumptions!$B$52)</f>
        <v>25</v>
      </c>
      <c r="AB1232" s="12" t="n">
        <f aca="false">Assumptions!$B$53/$AA$1232</f>
        <v>1</v>
      </c>
      <c r="AC1232" s="12" t="n">
        <f aca="false">Assumptions!$B$54*$AB$1232</f>
        <v>2400000</v>
      </c>
      <c r="AD1232" s="12" t="n">
        <f aca="false">IF($C$1232&lt;Assumptions!$B$57,Assumptions!$B$57*(Assumptions!$B$21+Assumptions!$B$22/Assumptions!$B$57)/(Assumptions!$B$21+Assumptions!$B$22/$C$1232),Assumptions!$B$57)</f>
        <v>57.957090019194</v>
      </c>
      <c r="AE1232" s="12" t="n">
        <f aca="false">Assumptions!$B$58/$AD$1232</f>
        <v>1.03524866379816</v>
      </c>
      <c r="AF1232" s="12" t="n">
        <f aca="false">Assumptions!$B$59*$AE$1232</f>
        <v>1725414.78474648</v>
      </c>
      <c r="AG1232" s="12" t="n">
        <f aca="false">IF($C$1232&lt;Assumptions!$B$62,Assumptions!$B$62*(Assumptions!$B$21+Assumptions!$B$22/Assumptions!$B$62)/(Assumptions!$B$21+Assumptions!$B$22/$C$1232),Assumptions!$B$62)</f>
        <v>49.14611939099</v>
      </c>
      <c r="AH1232" s="12" t="n">
        <f aca="false">Assumptions!$B$63/$AG$1232</f>
        <v>1.00024806859954</v>
      </c>
      <c r="AI1232" s="12" t="n">
        <f aca="false">Assumptions!$B$64*$AH$1232</f>
        <v>6104180.88005614</v>
      </c>
    </row>
    <row r="1233" customFormat="false" ht="15" hidden="true" customHeight="false" outlineLevel="0" collapsed="false">
      <c r="A1233" s="6" t="n">
        <f aca="false">ROW()-ROW($A$1156)+Assumptions!$B$4</f>
        <v>77</v>
      </c>
      <c r="B1233" s="12" t="n">
        <f aca="false">$P$1232</f>
        <v>552540.647589169</v>
      </c>
      <c r="C1233" s="12" t="n">
        <f aca="false">$D$4/(Assumptions!$B$16+$B$1233)</f>
        <v>48.4254965689102</v>
      </c>
      <c r="D1233" s="12" t="n">
        <f aca="false">Assumptions!$B$7/$C$1233</f>
        <v>619508.360793153</v>
      </c>
      <c r="E1233" s="12" t="n">
        <f aca="false">$T$1233+$W$1233+$Z$1233+$AC$1233+$AF$1233+$AI$1233</f>
        <v>23229595.6648026</v>
      </c>
      <c r="F1233" s="12" t="n">
        <f aca="false">Assumptions!$B$70/(Assumptions!$B$20+Assumptions!$B$17+$B$1233+$E$1233+$O$1232)</f>
        <v>26.8458634142104</v>
      </c>
      <c r="G1233" s="12" t="n">
        <f aca="false">$C$1233*(1-Assumptions!$B$71)</f>
        <v>38.7403972551282</v>
      </c>
      <c r="H1233" s="12" t="n">
        <f aca="false">MIN($F$1233,$G$1233)</f>
        <v>26.8458634142104</v>
      </c>
      <c r="I1233" s="12" t="str">
        <f aca="false">IF($F$1233&lt;=$G$1233,"cap","discount")</f>
        <v>cap</v>
      </c>
      <c r="J1233" s="12" t="n">
        <f aca="false">Assumptions!$B$69/$H$1233</f>
        <v>186248.433244778</v>
      </c>
      <c r="K1233" s="12" t="n">
        <f aca="false">Assumptions!$B$74/(Assumptions!$B$20+Assumptions!$B$17+$B$1233+$E$1233+$J$1233)</f>
        <v>42.823054468158</v>
      </c>
      <c r="L1233" s="12" t="n">
        <f aca="false">$C$1233*(1-Assumptions!$B$75)</f>
        <v>41.1616720835737</v>
      </c>
      <c r="M1233" s="12" t="n">
        <f aca="false">MIN($K$1233,$L$1233)</f>
        <v>41.1616720835737</v>
      </c>
      <c r="N1233" s="12" t="str">
        <f aca="false">IF($K$1233&lt;=$L$1233,"cap","discount")</f>
        <v>discount</v>
      </c>
      <c r="O1233" s="12" t="n">
        <f aca="false">Assumptions!$B$73/$M$1233</f>
        <v>72883.3365639003</v>
      </c>
      <c r="P1233" s="12" t="n">
        <f aca="false">MAX(Assumptions!$B$4,($A$6*(Assumptions!$B$20+$E$1233+Assumptions!$B$17+$J$1233+$O$1233+$D$1233)-Assumptions!$B$17)/(1-$A$6))</f>
        <v>552540.647589169</v>
      </c>
      <c r="Q1233" s="12" t="n">
        <f aca="false">Assumptions!$B$20+$E$1233+Assumptions!$B$17+$P$1233+$J$1233+$O$1233+$D$1233</f>
        <v>38055443.4429936</v>
      </c>
      <c r="R1233" s="12" t="n">
        <f aca="false">IF($C$1233&lt;Assumptions!$B$37,Assumptions!$B$37*(Assumptions!$B$21+Assumptions!$B$22/Assumptions!$B$37)/(Assumptions!$B$21+Assumptions!$B$22/$C$1233),Assumptions!$B$37)</f>
        <v>1</v>
      </c>
      <c r="S1233" s="12" t="n">
        <f aca="false">Assumptions!$B$38/$R$1233</f>
        <v>1</v>
      </c>
      <c r="T1233" s="12" t="n">
        <f aca="false">Assumptions!$B$39*$S$1233</f>
        <v>5000000</v>
      </c>
      <c r="U1233" s="12" t="n">
        <f aca="false">IF($C$1233&lt;Assumptions!$B$42,Assumptions!$B$42*(Assumptions!$B$21+Assumptions!$B$22/Assumptions!$B$42)/(Assumptions!$B$21+Assumptions!$B$22/$C$1233),Assumptions!$B$42)</f>
        <v>3</v>
      </c>
      <c r="V1233" s="12" t="n">
        <f aca="false">Assumptions!$B$43/$U$1233</f>
        <v>1</v>
      </c>
      <c r="W1233" s="12" t="n">
        <f aca="false">Assumptions!$B$44*$V$1233</f>
        <v>5000000</v>
      </c>
      <c r="X1233" s="12" t="n">
        <f aca="false">IF($C$1233&lt;Assumptions!$B$47,Assumptions!$B$47*(Assumptions!$B$21+Assumptions!$B$22/Assumptions!$B$47)/(Assumptions!$B$21+Assumptions!$B$22/$C$1233),Assumptions!$B$47)</f>
        <v>10</v>
      </c>
      <c r="Y1233" s="12" t="n">
        <f aca="false">Assumptions!$B$48/$X$1233</f>
        <v>1</v>
      </c>
      <c r="Z1233" s="12" t="n">
        <f aca="false">Assumptions!$B$49*$Y$1233</f>
        <v>3000000</v>
      </c>
      <c r="AA1233" s="12" t="n">
        <f aca="false">IF($C$1233&lt;Assumptions!$B$52,Assumptions!$B$52*(Assumptions!$B$21+Assumptions!$B$22/Assumptions!$B$52)/(Assumptions!$B$21+Assumptions!$B$22/$C$1233),Assumptions!$B$52)</f>
        <v>25</v>
      </c>
      <c r="AB1233" s="12" t="n">
        <f aca="false">Assumptions!$B$53/$AA$1233</f>
        <v>1</v>
      </c>
      <c r="AC1233" s="12" t="n">
        <f aca="false">Assumptions!$B$54*$AB$1233</f>
        <v>2400000</v>
      </c>
      <c r="AD1233" s="12" t="n">
        <f aca="false">IF($C$1233&lt;Assumptions!$B$57,Assumptions!$B$57*(Assumptions!$B$21+Assumptions!$B$22/Assumptions!$B$57)/(Assumptions!$B$21+Assumptions!$B$22/$C$1233),Assumptions!$B$57)</f>
        <v>57.957090019194</v>
      </c>
      <c r="AE1233" s="12" t="n">
        <f aca="false">Assumptions!$B$58/$AD$1233</f>
        <v>1.03524866379816</v>
      </c>
      <c r="AF1233" s="12" t="n">
        <f aca="false">Assumptions!$B$59*$AE$1233</f>
        <v>1725414.78474648</v>
      </c>
      <c r="AG1233" s="12" t="n">
        <f aca="false">IF($C$1233&lt;Assumptions!$B$62,Assumptions!$B$62*(Assumptions!$B$21+Assumptions!$B$22/Assumptions!$B$62)/(Assumptions!$B$21+Assumptions!$B$22/$C$1233),Assumptions!$B$62)</f>
        <v>49.14611939099</v>
      </c>
      <c r="AH1233" s="12" t="n">
        <f aca="false">Assumptions!$B$63/$AG$1233</f>
        <v>1.00024806859954</v>
      </c>
      <c r="AI1233" s="12" t="n">
        <f aca="false">Assumptions!$B$64*$AH$1233</f>
        <v>6104180.88005614</v>
      </c>
    </row>
    <row r="1234" customFormat="false" ht="15" hidden="true" customHeight="false" outlineLevel="0" collapsed="false">
      <c r="A1234" s="6" t="n">
        <f aca="false">ROW()-ROW($A$1156)+Assumptions!$B$4</f>
        <v>78</v>
      </c>
      <c r="B1234" s="12" t="n">
        <f aca="false">$P$1233</f>
        <v>552540.647589169</v>
      </c>
      <c r="C1234" s="12" t="n">
        <f aca="false">$D$4/(Assumptions!$B$16+$B$1234)</f>
        <v>48.4254965689102</v>
      </c>
      <c r="D1234" s="12" t="n">
        <f aca="false">Assumptions!$B$7/$C$1234</f>
        <v>619508.360793153</v>
      </c>
      <c r="E1234" s="12" t="n">
        <f aca="false">$T$1234+$W$1234+$Z$1234+$AC$1234+$AF$1234+$AI$1234</f>
        <v>23229595.6648026</v>
      </c>
      <c r="F1234" s="12" t="n">
        <f aca="false">Assumptions!$B$70/(Assumptions!$B$20+Assumptions!$B$17+$B$1234+$E$1234+$O$1233)</f>
        <v>26.8458634142104</v>
      </c>
      <c r="G1234" s="12" t="n">
        <f aca="false">$C$1234*(1-Assumptions!$B$71)</f>
        <v>38.7403972551282</v>
      </c>
      <c r="H1234" s="12" t="n">
        <f aca="false">MIN($F$1234,$G$1234)</f>
        <v>26.8458634142104</v>
      </c>
      <c r="I1234" s="12" t="str">
        <f aca="false">IF($F$1234&lt;=$G$1234,"cap","discount")</f>
        <v>cap</v>
      </c>
      <c r="J1234" s="12" t="n">
        <f aca="false">Assumptions!$B$69/$H$1234</f>
        <v>186248.433244778</v>
      </c>
      <c r="K1234" s="12" t="n">
        <f aca="false">Assumptions!$B$74/(Assumptions!$B$20+Assumptions!$B$17+$B$1234+$E$1234+$J$1234)</f>
        <v>42.823054468158</v>
      </c>
      <c r="L1234" s="12" t="n">
        <f aca="false">$C$1234*(1-Assumptions!$B$75)</f>
        <v>41.1616720835737</v>
      </c>
      <c r="M1234" s="12" t="n">
        <f aca="false">MIN($K$1234,$L$1234)</f>
        <v>41.1616720835737</v>
      </c>
      <c r="N1234" s="12" t="str">
        <f aca="false">IF($K$1234&lt;=$L$1234,"cap","discount")</f>
        <v>discount</v>
      </c>
      <c r="O1234" s="12" t="n">
        <f aca="false">Assumptions!$B$73/$M$1234</f>
        <v>72883.3365639003</v>
      </c>
      <c r="P1234" s="12" t="n">
        <f aca="false">MAX(Assumptions!$B$4,($A$6*(Assumptions!$B$20+$E$1234+Assumptions!$B$17+$J$1234+$O$1234+$D$1234)-Assumptions!$B$17)/(1-$A$6))</f>
        <v>552540.647589169</v>
      </c>
      <c r="Q1234" s="12" t="n">
        <f aca="false">Assumptions!$B$20+$E$1234+Assumptions!$B$17+$P$1234+$J$1234+$O$1234+$D$1234</f>
        <v>38055443.4429936</v>
      </c>
      <c r="R1234" s="12" t="n">
        <f aca="false">IF($C$1234&lt;Assumptions!$B$37,Assumptions!$B$37*(Assumptions!$B$21+Assumptions!$B$22/Assumptions!$B$37)/(Assumptions!$B$21+Assumptions!$B$22/$C$1234),Assumptions!$B$37)</f>
        <v>1</v>
      </c>
      <c r="S1234" s="12" t="n">
        <f aca="false">Assumptions!$B$38/$R$1234</f>
        <v>1</v>
      </c>
      <c r="T1234" s="12" t="n">
        <f aca="false">Assumptions!$B$39*$S$1234</f>
        <v>5000000</v>
      </c>
      <c r="U1234" s="12" t="n">
        <f aca="false">IF($C$1234&lt;Assumptions!$B$42,Assumptions!$B$42*(Assumptions!$B$21+Assumptions!$B$22/Assumptions!$B$42)/(Assumptions!$B$21+Assumptions!$B$22/$C$1234),Assumptions!$B$42)</f>
        <v>3</v>
      </c>
      <c r="V1234" s="12" t="n">
        <f aca="false">Assumptions!$B$43/$U$1234</f>
        <v>1</v>
      </c>
      <c r="W1234" s="12" t="n">
        <f aca="false">Assumptions!$B$44*$V$1234</f>
        <v>5000000</v>
      </c>
      <c r="X1234" s="12" t="n">
        <f aca="false">IF($C$1234&lt;Assumptions!$B$47,Assumptions!$B$47*(Assumptions!$B$21+Assumptions!$B$22/Assumptions!$B$47)/(Assumptions!$B$21+Assumptions!$B$22/$C$1234),Assumptions!$B$47)</f>
        <v>10</v>
      </c>
      <c r="Y1234" s="12" t="n">
        <f aca="false">Assumptions!$B$48/$X$1234</f>
        <v>1</v>
      </c>
      <c r="Z1234" s="12" t="n">
        <f aca="false">Assumptions!$B$49*$Y$1234</f>
        <v>3000000</v>
      </c>
      <c r="AA1234" s="12" t="n">
        <f aca="false">IF($C$1234&lt;Assumptions!$B$52,Assumptions!$B$52*(Assumptions!$B$21+Assumptions!$B$22/Assumptions!$B$52)/(Assumptions!$B$21+Assumptions!$B$22/$C$1234),Assumptions!$B$52)</f>
        <v>25</v>
      </c>
      <c r="AB1234" s="12" t="n">
        <f aca="false">Assumptions!$B$53/$AA$1234</f>
        <v>1</v>
      </c>
      <c r="AC1234" s="12" t="n">
        <f aca="false">Assumptions!$B$54*$AB$1234</f>
        <v>2400000</v>
      </c>
      <c r="AD1234" s="12" t="n">
        <f aca="false">IF($C$1234&lt;Assumptions!$B$57,Assumptions!$B$57*(Assumptions!$B$21+Assumptions!$B$22/Assumptions!$B$57)/(Assumptions!$B$21+Assumptions!$B$22/$C$1234),Assumptions!$B$57)</f>
        <v>57.957090019194</v>
      </c>
      <c r="AE1234" s="12" t="n">
        <f aca="false">Assumptions!$B$58/$AD$1234</f>
        <v>1.03524866379816</v>
      </c>
      <c r="AF1234" s="12" t="n">
        <f aca="false">Assumptions!$B$59*$AE$1234</f>
        <v>1725414.78474648</v>
      </c>
      <c r="AG1234" s="12" t="n">
        <f aca="false">IF($C$1234&lt;Assumptions!$B$62,Assumptions!$B$62*(Assumptions!$B$21+Assumptions!$B$22/Assumptions!$B$62)/(Assumptions!$B$21+Assumptions!$B$22/$C$1234),Assumptions!$B$62)</f>
        <v>49.14611939099</v>
      </c>
      <c r="AH1234" s="12" t="n">
        <f aca="false">Assumptions!$B$63/$AG$1234</f>
        <v>1.00024806859954</v>
      </c>
      <c r="AI1234" s="12" t="n">
        <f aca="false">Assumptions!$B$64*$AH$1234</f>
        <v>6104180.88005614</v>
      </c>
    </row>
    <row r="1235" customFormat="false" ht="15" hidden="true" customHeight="false" outlineLevel="0" collapsed="false">
      <c r="A1235" s="6" t="n">
        <f aca="false">ROW()-ROW($A$1156)+Assumptions!$B$4</f>
        <v>79</v>
      </c>
      <c r="B1235" s="12" t="n">
        <f aca="false">$P$1234</f>
        <v>552540.647589169</v>
      </c>
      <c r="C1235" s="12" t="n">
        <f aca="false">$D$4/(Assumptions!$B$16+$B$1235)</f>
        <v>48.4254965689102</v>
      </c>
      <c r="D1235" s="12" t="n">
        <f aca="false">Assumptions!$B$7/$C$1235</f>
        <v>619508.360793153</v>
      </c>
      <c r="E1235" s="12" t="n">
        <f aca="false">$T$1235+$W$1235+$Z$1235+$AC$1235+$AF$1235+$AI$1235</f>
        <v>23229595.6648026</v>
      </c>
      <c r="F1235" s="12" t="n">
        <f aca="false">Assumptions!$B$70/(Assumptions!$B$20+Assumptions!$B$17+$B$1235+$E$1235+$O$1234)</f>
        <v>26.8458634142104</v>
      </c>
      <c r="G1235" s="12" t="n">
        <f aca="false">$C$1235*(1-Assumptions!$B$71)</f>
        <v>38.7403972551282</v>
      </c>
      <c r="H1235" s="12" t="n">
        <f aca="false">MIN($F$1235,$G$1235)</f>
        <v>26.8458634142104</v>
      </c>
      <c r="I1235" s="12" t="str">
        <f aca="false">IF($F$1235&lt;=$G$1235,"cap","discount")</f>
        <v>cap</v>
      </c>
      <c r="J1235" s="12" t="n">
        <f aca="false">Assumptions!$B$69/$H$1235</f>
        <v>186248.433244778</v>
      </c>
      <c r="K1235" s="12" t="n">
        <f aca="false">Assumptions!$B$74/(Assumptions!$B$20+Assumptions!$B$17+$B$1235+$E$1235+$J$1235)</f>
        <v>42.823054468158</v>
      </c>
      <c r="L1235" s="12" t="n">
        <f aca="false">$C$1235*(1-Assumptions!$B$75)</f>
        <v>41.1616720835737</v>
      </c>
      <c r="M1235" s="12" t="n">
        <f aca="false">MIN($K$1235,$L$1235)</f>
        <v>41.1616720835737</v>
      </c>
      <c r="N1235" s="12" t="str">
        <f aca="false">IF($K$1235&lt;=$L$1235,"cap","discount")</f>
        <v>discount</v>
      </c>
      <c r="O1235" s="12" t="n">
        <f aca="false">Assumptions!$B$73/$M$1235</f>
        <v>72883.3365639003</v>
      </c>
      <c r="P1235" s="12" t="n">
        <f aca="false">MAX(Assumptions!$B$4,($A$6*(Assumptions!$B$20+$E$1235+Assumptions!$B$17+$J$1235+$O$1235+$D$1235)-Assumptions!$B$17)/(1-$A$6))</f>
        <v>552540.647589169</v>
      </c>
      <c r="Q1235" s="12" t="n">
        <f aca="false">Assumptions!$B$20+$E$1235+Assumptions!$B$17+$P$1235+$J$1235+$O$1235+$D$1235</f>
        <v>38055443.4429936</v>
      </c>
      <c r="R1235" s="12" t="n">
        <f aca="false">IF($C$1235&lt;Assumptions!$B$37,Assumptions!$B$37*(Assumptions!$B$21+Assumptions!$B$22/Assumptions!$B$37)/(Assumptions!$B$21+Assumptions!$B$22/$C$1235),Assumptions!$B$37)</f>
        <v>1</v>
      </c>
      <c r="S1235" s="12" t="n">
        <f aca="false">Assumptions!$B$38/$R$1235</f>
        <v>1</v>
      </c>
      <c r="T1235" s="12" t="n">
        <f aca="false">Assumptions!$B$39*$S$1235</f>
        <v>5000000</v>
      </c>
      <c r="U1235" s="12" t="n">
        <f aca="false">IF($C$1235&lt;Assumptions!$B$42,Assumptions!$B$42*(Assumptions!$B$21+Assumptions!$B$22/Assumptions!$B$42)/(Assumptions!$B$21+Assumptions!$B$22/$C$1235),Assumptions!$B$42)</f>
        <v>3</v>
      </c>
      <c r="V1235" s="12" t="n">
        <f aca="false">Assumptions!$B$43/$U$1235</f>
        <v>1</v>
      </c>
      <c r="W1235" s="12" t="n">
        <f aca="false">Assumptions!$B$44*$V$1235</f>
        <v>5000000</v>
      </c>
      <c r="X1235" s="12" t="n">
        <f aca="false">IF($C$1235&lt;Assumptions!$B$47,Assumptions!$B$47*(Assumptions!$B$21+Assumptions!$B$22/Assumptions!$B$47)/(Assumptions!$B$21+Assumptions!$B$22/$C$1235),Assumptions!$B$47)</f>
        <v>10</v>
      </c>
      <c r="Y1235" s="12" t="n">
        <f aca="false">Assumptions!$B$48/$X$1235</f>
        <v>1</v>
      </c>
      <c r="Z1235" s="12" t="n">
        <f aca="false">Assumptions!$B$49*$Y$1235</f>
        <v>3000000</v>
      </c>
      <c r="AA1235" s="12" t="n">
        <f aca="false">IF($C$1235&lt;Assumptions!$B$52,Assumptions!$B$52*(Assumptions!$B$21+Assumptions!$B$22/Assumptions!$B$52)/(Assumptions!$B$21+Assumptions!$B$22/$C$1235),Assumptions!$B$52)</f>
        <v>25</v>
      </c>
      <c r="AB1235" s="12" t="n">
        <f aca="false">Assumptions!$B$53/$AA$1235</f>
        <v>1</v>
      </c>
      <c r="AC1235" s="12" t="n">
        <f aca="false">Assumptions!$B$54*$AB$1235</f>
        <v>2400000</v>
      </c>
      <c r="AD1235" s="12" t="n">
        <f aca="false">IF($C$1235&lt;Assumptions!$B$57,Assumptions!$B$57*(Assumptions!$B$21+Assumptions!$B$22/Assumptions!$B$57)/(Assumptions!$B$21+Assumptions!$B$22/$C$1235),Assumptions!$B$57)</f>
        <v>57.957090019194</v>
      </c>
      <c r="AE1235" s="12" t="n">
        <f aca="false">Assumptions!$B$58/$AD$1235</f>
        <v>1.03524866379816</v>
      </c>
      <c r="AF1235" s="12" t="n">
        <f aca="false">Assumptions!$B$59*$AE$1235</f>
        <v>1725414.78474648</v>
      </c>
      <c r="AG1235" s="12" t="n">
        <f aca="false">IF($C$1235&lt;Assumptions!$B$62,Assumptions!$B$62*(Assumptions!$B$21+Assumptions!$B$22/Assumptions!$B$62)/(Assumptions!$B$21+Assumptions!$B$22/$C$1235),Assumptions!$B$62)</f>
        <v>49.14611939099</v>
      </c>
      <c r="AH1235" s="12" t="n">
        <f aca="false">Assumptions!$B$63/$AG$1235</f>
        <v>1.00024806859954</v>
      </c>
      <c r="AI1235" s="12" t="n">
        <f aca="false">Assumptions!$B$64*$AH$1235</f>
        <v>6104180.88005614</v>
      </c>
    </row>
    <row r="1245" customFormat="false" ht="35.05" hidden="true" customHeight="false" outlineLevel="0" collapsed="false">
      <c r="A1245" s="6" t="str">
        <f aca="false">Assumptions!$I$101</f>
        <v>Code</v>
      </c>
      <c r="B1245" s="12" t="str">
        <f aca="false">Assumptions!$I$102</f>
        <v>F bit</v>
      </c>
      <c r="C1245" s="12" t="str">
        <f aca="false">Assumptions!$I$103</f>
        <v>E bit</v>
      </c>
      <c r="D1245" s="12" t="str">
        <f aca="false">Assumptions!$I$104</f>
        <v>D bit</v>
      </c>
      <c r="E1245" s="12" t="str">
        <f aca="false">Assumptions!$I$105</f>
        <v>C bit</v>
      </c>
      <c r="F1245" s="12" t="str">
        <f aca="false">Assumptions!$I$106</f>
        <v>B bit</v>
      </c>
      <c r="G1245" s="12" t="str">
        <f aca="false">Assumptions!$I$107</f>
        <v>A bit</v>
      </c>
      <c r="H1245" s="12" t="str">
        <f aca="false">Assumptions!$I$108</f>
        <v>Seed bit</v>
      </c>
      <c r="I1245" s="12" t="str">
        <f aca="false">Assumptions!$I$109</f>
        <v>F pref paid</v>
      </c>
      <c r="J1245" s="12" t="str">
        <f aca="false">Assumptions!$I$110</f>
        <v>E pref paid</v>
      </c>
      <c r="K1245" s="12" t="str">
        <f aca="false">Assumptions!$I$111</f>
        <v>D pref paid</v>
      </c>
      <c r="L1245" s="12" t="str">
        <f aca="false">Assumptions!$I$112</f>
        <v>C pref paid</v>
      </c>
      <c r="M1245" s="12" t="str">
        <f aca="false">Assumptions!$I$113</f>
        <v>B pref paid</v>
      </c>
      <c r="N1245" s="12" t="str">
        <f aca="false">Assumptions!$I$114</f>
        <v>A pref paid</v>
      </c>
      <c r="O1245" s="12" t="str">
        <f aca="false">Assumptions!$I$115</f>
        <v>Seed pref paid</v>
      </c>
      <c r="P1245" s="12" t="str">
        <f aca="false">Assumptions!$I$116</f>
        <v>Total pref</v>
      </c>
      <c r="Q1245" s="12" t="str">
        <f aca="false">Assumptions!$I$117</f>
        <v>Residual</v>
      </c>
      <c r="R1245" s="12" t="str">
        <f aca="false">Assumptions!$I$118</f>
        <v>Non-option conv shares</v>
      </c>
      <c r="S1245" s="12" t="str">
        <f aca="false">Assumptions!$I$119</f>
        <v>Options ITM</v>
      </c>
      <c r="T1245" s="12" t="str">
        <f aca="false">Assumptions!$I$120</f>
        <v>Common PPS</v>
      </c>
      <c r="U1245" s="12" t="str">
        <f aca="false">Assumptions!$I$121</f>
        <v>F proceeds</v>
      </c>
      <c r="V1245" s="12" t="str">
        <f aca="false">Assumptions!$I$122</f>
        <v>E proceeds</v>
      </c>
      <c r="W1245" s="12" t="str">
        <f aca="false">Assumptions!$I$123</f>
        <v>D proceeds</v>
      </c>
      <c r="X1245" s="12" t="str">
        <f aca="false">Assumptions!$I$124</f>
        <v>C proceeds</v>
      </c>
      <c r="Y1245" s="12" t="str">
        <f aca="false">Assumptions!$I$125</f>
        <v>B proceeds</v>
      </c>
      <c r="Z1245" s="12" t="str">
        <f aca="false">Assumptions!$I$126</f>
        <v>A proceeds</v>
      </c>
      <c r="AA1245" s="12" t="str">
        <f aca="false">Assumptions!$I$127</f>
        <v>Seed proceeds</v>
      </c>
      <c r="AB1245" s="12" t="str">
        <f aca="false">Assumptions!$I$128</f>
        <v>Notes proceeds</v>
      </c>
      <c r="AC1245" s="12" t="str">
        <f aca="false">Assumptions!$I$129</f>
        <v>Common + RSAs proceeds</v>
      </c>
      <c r="AD1245" s="12" t="str">
        <f aca="false">Assumptions!$I$130</f>
        <v>Issued options net</v>
      </c>
      <c r="AE1245" s="12" t="str">
        <f aca="false">Assumptions!$I$131</f>
        <v>Total distributed</v>
      </c>
      <c r="AF1245" s="12" t="str">
        <f aca="false">Assumptions!$I$132</f>
        <v>Stable flag</v>
      </c>
      <c r="AH1245" s="12" t="n">
        <f aca="false">IF(SUM($AF$1246:$AF$1373)=Assumptions!$B$4,Assumptions!$B$4,SUMPRODUCT($AF$1246:$AF$1373,$A$1246:$A$1373)/SUM($AF$1246:$AF$1373))</f>
        <v>16</v>
      </c>
    </row>
    <row r="1246" customFormat="false" ht="15" hidden="true" customHeight="false" outlineLevel="0" collapsed="false">
      <c r="A1246" s="6" t="n">
        <f aca="false">ROW()-ROW($A$1246)+Assumptions!$B$4</f>
        <v>0</v>
      </c>
      <c r="B1246" s="12" t="n">
        <f aca="false">MOD(QUOTIENT($A$1246,Assumptions!$B$77),2)</f>
        <v>0</v>
      </c>
      <c r="C1246" s="12" t="n">
        <f aca="false">MOD(QUOTIENT($A$1246,Assumptions!$B$78),2)</f>
        <v>0</v>
      </c>
      <c r="D1246" s="12" t="n">
        <f aca="false">MOD(QUOTIENT($A$1246,Assumptions!$B$79),2)</f>
        <v>0</v>
      </c>
      <c r="E1246" s="12" t="n">
        <f aca="false">MOD(QUOTIENT($A$1246,Assumptions!$B$80),2)</f>
        <v>0</v>
      </c>
      <c r="F1246" s="12" t="n">
        <f aca="false">MOD(QUOTIENT($A$1246,Assumptions!$B$81),2)</f>
        <v>0</v>
      </c>
      <c r="G1246" s="12" t="n">
        <f aca="false">MOD(QUOTIENT($A$1246,Assumptions!$B$82),2)</f>
        <v>0</v>
      </c>
      <c r="H1246" s="12" t="n">
        <f aca="false">MOD(QUOTIENT($A$1246,Assumptions!$B$83),2)</f>
        <v>0</v>
      </c>
      <c r="I1246" s="12" t="n">
        <f aca="false">IF($B$1246=1,MIN(Assumptions!$B$67,MAX(Assumptions!$B$4,Assumptions!$B$26-(Assumptions!$B$4))),Assumptions!$B$4)</f>
        <v>0</v>
      </c>
      <c r="J1246" s="12" t="n">
        <f aca="false">IF($C$1246=1,MIN(Assumptions!$B$66,MAX(Assumptions!$B$4,Assumptions!$B$26-($I$1246))),Assumptions!$B$4)</f>
        <v>0</v>
      </c>
      <c r="K1246" s="12" t="n">
        <f aca="false">IF($D$1246=1,MIN(Assumptions!$B$61,MAX(Assumptions!$B$4,Assumptions!$B$26-($I$1246+$J$1246))),Assumptions!$B$4)</f>
        <v>0</v>
      </c>
      <c r="L1246" s="12" t="n">
        <f aca="false">IF($E$1246=1,MIN(Assumptions!$B$56,MAX(Assumptions!$B$4,Assumptions!$B$26-($I$1246+$J$1246+$K$1246))),Assumptions!$B$4)</f>
        <v>0</v>
      </c>
      <c r="M1246" s="12" t="n">
        <f aca="false">IF($F$1246=1,MIN(Assumptions!$B$51,MAX(Assumptions!$B$4,Assumptions!$B$26-($I$1246+$J$1246+$K$1246+$L$1246))),Assumptions!$B$4)</f>
        <v>0</v>
      </c>
      <c r="N1246" s="12" t="n">
        <f aca="false">IF($G$1246=1,MIN(Assumptions!$B$46,MAX(Assumptions!$B$4,Assumptions!$B$26-($I$1246+$J$1246+$K$1246+$L$1246+$M$1246))),Assumptions!$B$4)</f>
        <v>0</v>
      </c>
      <c r="O1246" s="12" t="n">
        <f aca="false">IF($H$1246=1,MIN(Assumptions!$B$41,MAX(Assumptions!$B$4,Assumptions!$B$26-($I$1246+$J$1246+$K$1246+$L$1246+$M$1246+$N$1246))),Assumptions!$B$4)</f>
        <v>0</v>
      </c>
      <c r="P1246" s="12" t="n">
        <f aca="false">$I$1246+$J$1246+$K$1246+$L$1246+$M$1246+$N$1246+$O$1246</f>
        <v>0</v>
      </c>
      <c r="Q1246" s="12" t="n">
        <f aca="false">MAX(Assumptions!$B$4,Assumptions!$B$26-$P$1246)</f>
        <v>2000000000</v>
      </c>
      <c r="R1246" s="12" t="n">
        <f aca="false">$J$1235+$O$1235+Assumptions!$B$20+IF($B$1246=0,$D$1235,Assumptions!$B$4)+IF($C$1246=0,$AI$1235,Assumptions!$B$4)+IF($D$1246=0,$AF$1235,Assumptions!$B$4)+IF($E$1246=0,$AC$1235,Assumptions!$B$4)+IF($F$1246=0,$Z$1235,Assumptions!$B$4)+IF($G$1246=0,$W$1235,Assumptions!$B$4)+IF($H$1246=0,$T$1235,Assumptions!$B$4)</f>
        <v>33108235.7954044</v>
      </c>
      <c r="S1246" s="12" t="n">
        <f aca="false">IF($R$1246&gt;Assumptions!$B$4,$Q$1246/$R$1246&gt;Assumptions!$B$13,FALSE())</f>
        <v>1</v>
      </c>
      <c r="T1246" s="12" t="n">
        <f aca="false">IF($S$1246,($Q$1246+Assumptions!$B$14*Assumptions!$B$13)/($R$1246+Assumptions!$B$14),IF($R$1246&gt;Assumptions!$B$4,$Q$1246/$R$1246,Assumptions!$B$4))</f>
        <v>56.2369899903449</v>
      </c>
      <c r="U1246" s="12" t="n">
        <f aca="false">IF($B$1246=1,$I$1246,$D$1235*$T$1246)</f>
        <v>34839285.4848595</v>
      </c>
      <c r="V1246" s="12" t="n">
        <f aca="false">IF($C$1246=1,$J$1246,$AI$1235*$T$1246)</f>
        <v>343280759.050972</v>
      </c>
      <c r="W1246" s="12" t="n">
        <f aca="false">IF($D$1246=1,$K$1246,$AF$1235*$T$1246)</f>
        <v>97032133.9789809</v>
      </c>
      <c r="X1246" s="12" t="n">
        <f aca="false">IF($E$1246=1,$L$1246,$AC$1235*$T$1246)</f>
        <v>134968775.976828</v>
      </c>
      <c r="Y1246" s="12" t="n">
        <f aca="false">IF($F$1246=1,$M$1246,$Z$1235*$T$1246)</f>
        <v>168710969.971035</v>
      </c>
      <c r="Z1246" s="12" t="n">
        <f aca="false">IF($G$1246=1,$N$1246,$W$1235*$T$1246)</f>
        <v>281184949.951724</v>
      </c>
      <c r="AA1246" s="12" t="n">
        <f aca="false">IF($H$1246=1,$O$1246,$T$1235*$T$1246)</f>
        <v>281184949.951724</v>
      </c>
      <c r="AB1246" s="12" t="n">
        <f aca="false">($J$1235+$O$1235)*$T$1246</f>
        <v>14572790.744911</v>
      </c>
      <c r="AC1246" s="12" t="n">
        <f aca="false">Assumptions!$B$20*$T$1246</f>
        <v>506132909.913104</v>
      </c>
      <c r="AD1246" s="12" t="n">
        <f aca="false">IF($S$1246,Assumptions!$B$14*($T$1246-Assumptions!$B$13),Assumptions!$B$4)</f>
        <v>138092474.975862</v>
      </c>
      <c r="AE1246" s="12" t="n">
        <f aca="false">$U$1246+$V$1246+$W$1246+$X$1246+$Y$1246+$Z$1246+$AA$1246+$AB$1246+$AC$1246+$AD$1246</f>
        <v>2000000000</v>
      </c>
      <c r="AF1246" s="12" t="n">
        <f aca="false">IF(AND(IF($B$1246=1,$U$1246&gt;=INDEX($U$1246:$U$1373,1+$A$1246-Assumptions!$B$77),$U$1246&gt;INDEX($U$1246:$U$1373,1+$A$1246+Assumptions!$B$77)),IF($C$1246=1,$V$1246&gt;=INDEX($V$1246:$V$1373,1+$A$1246-Assumptions!$B$78),$V$1246&gt;INDEX($V$1246:$V$1373,1+$A$1246+Assumptions!$B$78)),IF($D$1246=1,$W$1246&gt;=INDEX($W$1246:$W$1373,1+$A$1246-Assumptions!$B$79),$W$1246&gt;INDEX($W$1246:$W$1373,1+$A$1246+Assumptions!$B$79)),IF($E$1246=1,$X$1246&gt;=INDEX($X$1246:$X$1373,1+$A$1246-Assumptions!$B$80),$X$1246&gt;INDEX($X$1246:$X$1373,1+$A$1246+Assumptions!$B$80)),IF($F$1246=1,$Y$1246&gt;=INDEX($Y$1246:$Y$1373,1+$A$1246-Assumptions!$B$81),$Y$1246&gt;INDEX($Y$1246:$Y$1373,1+$A$1246+Assumptions!$B$81)),IF($G$1246=1,$Z$1246&gt;=INDEX($Z$1246:$Z$1373,1+$A$1246-Assumptions!$B$82),$Z$1246&gt;INDEX($Z$1246:$Z$1373,1+$A$1246+Assumptions!$B$82)),IF($H$1246=1,$AA$1246&gt;=INDEX($AA$1246:$AA$1373,1+$A$1246-Assumptions!$B$83),$AA$1246&gt;INDEX($AA$1246:$AA$1373,1+$A$1246+Assumptions!$B$83))),1,0)</f>
        <v>0</v>
      </c>
    </row>
    <row r="1247" customFormat="false" ht="15" hidden="true" customHeight="false" outlineLevel="0" collapsed="false">
      <c r="A1247" s="6" t="n">
        <f aca="false">ROW()-ROW($A$1246)+Assumptions!$B$4</f>
        <v>1</v>
      </c>
      <c r="B1247" s="12" t="n">
        <f aca="false">MOD(QUOTIENT($A$1247,Assumptions!$B$77),2)</f>
        <v>0</v>
      </c>
      <c r="C1247" s="12" t="n">
        <f aca="false">MOD(QUOTIENT($A$1247,Assumptions!$B$78),2)</f>
        <v>0</v>
      </c>
      <c r="D1247" s="12" t="n">
        <f aca="false">MOD(QUOTIENT($A$1247,Assumptions!$B$79),2)</f>
        <v>0</v>
      </c>
      <c r="E1247" s="12" t="n">
        <f aca="false">MOD(QUOTIENT($A$1247,Assumptions!$B$80),2)</f>
        <v>0</v>
      </c>
      <c r="F1247" s="12" t="n">
        <f aca="false">MOD(QUOTIENT($A$1247,Assumptions!$B$81),2)</f>
        <v>0</v>
      </c>
      <c r="G1247" s="12" t="n">
        <f aca="false">MOD(QUOTIENT($A$1247,Assumptions!$B$82),2)</f>
        <v>0</v>
      </c>
      <c r="H1247" s="12" t="n">
        <f aca="false">MOD(QUOTIENT($A$1247,Assumptions!$B$83),2)</f>
        <v>1</v>
      </c>
      <c r="I1247" s="12" t="n">
        <f aca="false">IF($B$1247=1,MIN(Assumptions!$B$67,MAX(Assumptions!$B$4,Assumptions!$B$26-(Assumptions!$B$4))),Assumptions!$B$4)</f>
        <v>0</v>
      </c>
      <c r="J1247" s="12" t="n">
        <f aca="false">IF($C$1247=1,MIN(Assumptions!$B$66,MAX(Assumptions!$B$4,Assumptions!$B$26-($I$1247))),Assumptions!$B$4)</f>
        <v>0</v>
      </c>
      <c r="K1247" s="12" t="n">
        <f aca="false">IF($D$1247=1,MIN(Assumptions!$B$61,MAX(Assumptions!$B$4,Assumptions!$B$26-($I$1247+$J$1247))),Assumptions!$B$4)</f>
        <v>0</v>
      </c>
      <c r="L1247" s="12" t="n">
        <f aca="false">IF($E$1247=1,MIN(Assumptions!$B$56,MAX(Assumptions!$B$4,Assumptions!$B$26-($I$1247+$J$1247+$K$1247))),Assumptions!$B$4)</f>
        <v>0</v>
      </c>
      <c r="M1247" s="12" t="n">
        <f aca="false">IF($F$1247=1,MIN(Assumptions!$B$51,MAX(Assumptions!$B$4,Assumptions!$B$26-($I$1247+$J$1247+$K$1247+$L$1247))),Assumptions!$B$4)</f>
        <v>0</v>
      </c>
      <c r="N1247" s="12" t="n">
        <f aca="false">IF($G$1247=1,MIN(Assumptions!$B$46,MAX(Assumptions!$B$4,Assumptions!$B$26-($I$1247+$J$1247+$K$1247+$L$1247+$M$1247))),Assumptions!$B$4)</f>
        <v>0</v>
      </c>
      <c r="O1247" s="12" t="n">
        <f aca="false">IF($H$1247=1,MIN(Assumptions!$B$41,MAX(Assumptions!$B$4,Assumptions!$B$26-($I$1247+$J$1247+$K$1247+$L$1247+$M$1247+$N$1247))),Assumptions!$B$4)</f>
        <v>5000000</v>
      </c>
      <c r="P1247" s="12" t="n">
        <f aca="false">$I$1247+$J$1247+$K$1247+$L$1247+$M$1247+$N$1247+$O$1247</f>
        <v>5000000</v>
      </c>
      <c r="Q1247" s="12" t="n">
        <f aca="false">MAX(Assumptions!$B$4,Assumptions!$B$26-$P$1247)</f>
        <v>1995000000</v>
      </c>
      <c r="R1247" s="12" t="n">
        <f aca="false">$J$1235+$O$1235+Assumptions!$B$20+IF($B$1247=0,$D$1235,Assumptions!$B$4)+IF($C$1247=0,$AI$1235,Assumptions!$B$4)+IF($D$1247=0,$AF$1235,Assumptions!$B$4)+IF($E$1247=0,$AC$1235,Assumptions!$B$4)+IF($F$1247=0,$Z$1235,Assumptions!$B$4)+IF($G$1247=0,$W$1235,Assumptions!$B$4)+IF($H$1247=0,$T$1235,Assumptions!$B$4)</f>
        <v>28108235.7954044</v>
      </c>
      <c r="S1247" s="12" t="n">
        <f aca="false">IF($R$1247&gt;Assumptions!$B$4,$Q$1247/$R$1247&gt;Assumptions!$B$13,FALSE())</f>
        <v>1</v>
      </c>
      <c r="T1247" s="12" t="n">
        <f aca="false">IF($S$1247,($Q$1247+Assumptions!$B$14*Assumptions!$B$13)/($R$1247+Assumptions!$B$14),IF($R$1247&gt;Assumptions!$B$4,$Q$1247/$R$1247,Assumptions!$B$4))</f>
        <v>65.2602134063508</v>
      </c>
      <c r="U1247" s="12" t="n">
        <f aca="false">IF($B$1247=1,$I$1247,$D$1235*$T$1247)</f>
        <v>40429247.8323797</v>
      </c>
      <c r="V1247" s="12" t="n">
        <f aca="false">IF($C$1247=1,$J$1247,$AI$1235*$T$1247)</f>
        <v>398360146.90343</v>
      </c>
      <c r="W1247" s="12" t="n">
        <f aca="false">IF($D$1247=1,$K$1247,$AF$1235*$T$1247)</f>
        <v>112600937.067028</v>
      </c>
      <c r="X1247" s="12" t="n">
        <f aca="false">IF($E$1247=1,$L$1247,$AC$1235*$T$1247)</f>
        <v>156624512.175242</v>
      </c>
      <c r="Y1247" s="12" t="n">
        <f aca="false">IF($F$1247=1,$M$1247,$Z$1235*$T$1247)</f>
        <v>195780640.219052</v>
      </c>
      <c r="Z1247" s="12" t="n">
        <f aca="false">IF($G$1247=1,$N$1247,$W$1235*$T$1247)</f>
        <v>326301067.031754</v>
      </c>
      <c r="AA1247" s="12" t="n">
        <f aca="false">IF($H$1247=1,$O$1247,$T$1235*$T$1247)</f>
        <v>5000000</v>
      </c>
      <c r="AB1247" s="12" t="n">
        <f aca="false">($J$1235+$O$1235)*$T$1247</f>
        <v>16910994.5980798</v>
      </c>
      <c r="AC1247" s="12" t="n">
        <f aca="false">Assumptions!$B$20*$T$1247</f>
        <v>587341920.657157</v>
      </c>
      <c r="AD1247" s="12" t="n">
        <f aca="false">IF($S$1247,Assumptions!$B$14*($T$1247-Assumptions!$B$13),Assumptions!$B$4)</f>
        <v>160650533.515877</v>
      </c>
      <c r="AE1247" s="12" t="n">
        <f aca="false">$U$1247+$V$1247+$W$1247+$X$1247+$Y$1247+$Z$1247+$AA$1247+$AB$1247+$AC$1247+$AD$1247</f>
        <v>2000000000</v>
      </c>
      <c r="AF1247" s="12" t="n">
        <f aca="false">IF(AND(IF($B$1247=1,$U$1247&gt;=INDEX($U$1246:$U$1373,1+$A$1247-Assumptions!$B$77),$U$1247&gt;INDEX($U$1246:$U$1373,1+$A$1247+Assumptions!$B$77)),IF($C$1247=1,$V$1247&gt;=INDEX($V$1246:$V$1373,1+$A$1247-Assumptions!$B$78),$V$1247&gt;INDEX($V$1246:$V$1373,1+$A$1247+Assumptions!$B$78)),IF($D$1247=1,$W$1247&gt;=INDEX($W$1246:$W$1373,1+$A$1247-Assumptions!$B$79),$W$1247&gt;INDEX($W$1246:$W$1373,1+$A$1247+Assumptions!$B$79)),IF($E$1247=1,$X$1247&gt;=INDEX($X$1246:$X$1373,1+$A$1247-Assumptions!$B$80),$X$1247&gt;INDEX($X$1246:$X$1373,1+$A$1247+Assumptions!$B$80)),IF($F$1247=1,$Y$1247&gt;=INDEX($Y$1246:$Y$1373,1+$A$1247-Assumptions!$B$81),$Y$1247&gt;INDEX($Y$1246:$Y$1373,1+$A$1247+Assumptions!$B$81)),IF($G$1247=1,$Z$1247&gt;=INDEX($Z$1246:$Z$1373,1+$A$1247-Assumptions!$B$82),$Z$1247&gt;INDEX($Z$1246:$Z$1373,1+$A$1247+Assumptions!$B$82)),IF($H$1247=1,$AA$1247&gt;=INDEX($AA$1246:$AA$1373,1+$A$1247-Assumptions!$B$83),$AA$1247&gt;INDEX($AA$1246:$AA$1373,1+$A$1247+Assumptions!$B$83))),1,0)</f>
        <v>0</v>
      </c>
    </row>
    <row r="1248" customFormat="false" ht="15" hidden="true" customHeight="false" outlineLevel="0" collapsed="false">
      <c r="A1248" s="6" t="n">
        <f aca="false">ROW()-ROW($A$1246)+Assumptions!$B$4</f>
        <v>2</v>
      </c>
      <c r="B1248" s="12" t="n">
        <f aca="false">MOD(QUOTIENT($A$1248,Assumptions!$B$77),2)</f>
        <v>0</v>
      </c>
      <c r="C1248" s="12" t="n">
        <f aca="false">MOD(QUOTIENT($A$1248,Assumptions!$B$78),2)</f>
        <v>0</v>
      </c>
      <c r="D1248" s="12" t="n">
        <f aca="false">MOD(QUOTIENT($A$1248,Assumptions!$B$79),2)</f>
        <v>0</v>
      </c>
      <c r="E1248" s="12" t="n">
        <f aca="false">MOD(QUOTIENT($A$1248,Assumptions!$B$80),2)</f>
        <v>0</v>
      </c>
      <c r="F1248" s="12" t="n">
        <f aca="false">MOD(QUOTIENT($A$1248,Assumptions!$B$81),2)</f>
        <v>0</v>
      </c>
      <c r="G1248" s="12" t="n">
        <f aca="false">MOD(QUOTIENT($A$1248,Assumptions!$B$82),2)</f>
        <v>1</v>
      </c>
      <c r="H1248" s="12" t="n">
        <f aca="false">MOD(QUOTIENT($A$1248,Assumptions!$B$83),2)</f>
        <v>0</v>
      </c>
      <c r="I1248" s="12" t="n">
        <f aca="false">IF($B$1248=1,MIN(Assumptions!$B$67,MAX(Assumptions!$B$4,Assumptions!$B$26-(Assumptions!$B$4))),Assumptions!$B$4)</f>
        <v>0</v>
      </c>
      <c r="J1248" s="12" t="n">
        <f aca="false">IF($C$1248=1,MIN(Assumptions!$B$66,MAX(Assumptions!$B$4,Assumptions!$B$26-($I$1248))),Assumptions!$B$4)</f>
        <v>0</v>
      </c>
      <c r="K1248" s="12" t="n">
        <f aca="false">IF($D$1248=1,MIN(Assumptions!$B$61,MAX(Assumptions!$B$4,Assumptions!$B$26-($I$1248+$J$1248))),Assumptions!$B$4)</f>
        <v>0</v>
      </c>
      <c r="L1248" s="12" t="n">
        <f aca="false">IF($E$1248=1,MIN(Assumptions!$B$56,MAX(Assumptions!$B$4,Assumptions!$B$26-($I$1248+$J$1248+$K$1248))),Assumptions!$B$4)</f>
        <v>0</v>
      </c>
      <c r="M1248" s="12" t="n">
        <f aca="false">IF($F$1248=1,MIN(Assumptions!$B$51,MAX(Assumptions!$B$4,Assumptions!$B$26-($I$1248+$J$1248+$K$1248+$L$1248))),Assumptions!$B$4)</f>
        <v>0</v>
      </c>
      <c r="N1248" s="12" t="n">
        <f aca="false">IF($G$1248=1,MIN(Assumptions!$B$46,MAX(Assumptions!$B$4,Assumptions!$B$26-($I$1248+$J$1248+$K$1248+$L$1248+$M$1248))),Assumptions!$B$4)</f>
        <v>15000000</v>
      </c>
      <c r="O1248" s="12" t="n">
        <f aca="false">IF($H$1248=1,MIN(Assumptions!$B$41,MAX(Assumptions!$B$4,Assumptions!$B$26-($I$1248+$J$1248+$K$1248+$L$1248+$M$1248+$N$1248))),Assumptions!$B$4)</f>
        <v>0</v>
      </c>
      <c r="P1248" s="12" t="n">
        <f aca="false">$I$1248+$J$1248+$K$1248+$L$1248+$M$1248+$N$1248+$O$1248</f>
        <v>15000000</v>
      </c>
      <c r="Q1248" s="12" t="n">
        <f aca="false">MAX(Assumptions!$B$4,Assumptions!$B$26-$P$1248)</f>
        <v>1985000000</v>
      </c>
      <c r="R1248" s="12" t="n">
        <f aca="false">$J$1235+$O$1235+Assumptions!$B$20+IF($B$1248=0,$D$1235,Assumptions!$B$4)+IF($C$1248=0,$AI$1235,Assumptions!$B$4)+IF($D$1248=0,$AF$1235,Assumptions!$B$4)+IF($E$1248=0,$AC$1235,Assumptions!$B$4)+IF($F$1248=0,$Z$1235,Assumptions!$B$4)+IF($G$1248=0,$W$1235,Assumptions!$B$4)+IF($H$1248=0,$T$1235,Assumptions!$B$4)</f>
        <v>28108235.7954044</v>
      </c>
      <c r="S1248" s="12" t="n">
        <f aca="false">IF($R$1248&gt;Assumptions!$B$4,$Q$1248/$R$1248&gt;Assumptions!$B$13,FALSE())</f>
        <v>1</v>
      </c>
      <c r="T1248" s="12" t="n">
        <f aca="false">IF($S$1248,($Q$1248+Assumptions!$B$14*Assumptions!$B$13)/($R$1248+Assumptions!$B$14),IF($R$1248&gt;Assumptions!$B$4,$Q$1248/$R$1248,Assumptions!$B$4))</f>
        <v>64.9335039525018</v>
      </c>
      <c r="U1248" s="12" t="n">
        <f aca="false">IF($B$1248=1,$I$1248,$D$1235*$T$1248)</f>
        <v>40226848.5941701</v>
      </c>
      <c r="V1248" s="12" t="n">
        <f aca="false">IF($C$1248=1,$J$1248,$AI$1235*$T$1248)</f>
        <v>396365853.301911</v>
      </c>
      <c r="W1248" s="12" t="n">
        <f aca="false">IF($D$1248=1,$K$1248,$AF$1235*$T$1248)</f>
        <v>112037227.745041</v>
      </c>
      <c r="X1248" s="12" t="n">
        <f aca="false">IF($E$1248=1,$L$1248,$AC$1235*$T$1248)</f>
        <v>155840409.486004</v>
      </c>
      <c r="Y1248" s="12" t="n">
        <f aca="false">IF($F$1248=1,$M$1248,$Z$1235*$T$1248)</f>
        <v>194800511.857505</v>
      </c>
      <c r="Z1248" s="12" t="n">
        <f aca="false">IF($G$1248=1,$N$1248,$W$1235*$T$1248)</f>
        <v>15000000</v>
      </c>
      <c r="AA1248" s="12" t="n">
        <f aca="false">IF($H$1248=1,$O$1248,$T$1235*$T$1248)</f>
        <v>324667519.762509</v>
      </c>
      <c r="AB1248" s="12" t="n">
        <f aca="false">($J$1235+$O$1235)*$T$1248</f>
        <v>16826333.7990906</v>
      </c>
      <c r="AC1248" s="12" t="n">
        <f aca="false">Assumptions!$B$20*$T$1248</f>
        <v>584401535.572516</v>
      </c>
      <c r="AD1248" s="12" t="n">
        <f aca="false">IF($S$1248,Assumptions!$B$14*($T$1248-Assumptions!$B$13),Assumptions!$B$4)</f>
        <v>159833759.881254</v>
      </c>
      <c r="AE1248" s="12" t="n">
        <f aca="false">$U$1248+$V$1248+$W$1248+$X$1248+$Y$1248+$Z$1248+$AA$1248+$AB$1248+$AC$1248+$AD$1248</f>
        <v>2000000000</v>
      </c>
      <c r="AF1248" s="12" t="n">
        <f aca="false">IF(AND(IF($B$1248=1,$U$1248&gt;=INDEX($U$1246:$U$1373,1+$A$1248-Assumptions!$B$77),$U$1248&gt;INDEX($U$1246:$U$1373,1+$A$1248+Assumptions!$B$77)),IF($C$1248=1,$V$1248&gt;=INDEX($V$1246:$V$1373,1+$A$1248-Assumptions!$B$78),$V$1248&gt;INDEX($V$1246:$V$1373,1+$A$1248+Assumptions!$B$78)),IF($D$1248=1,$W$1248&gt;=INDEX($W$1246:$W$1373,1+$A$1248-Assumptions!$B$79),$W$1248&gt;INDEX($W$1246:$W$1373,1+$A$1248+Assumptions!$B$79)),IF($E$1248=1,$X$1248&gt;=INDEX($X$1246:$X$1373,1+$A$1248-Assumptions!$B$80),$X$1248&gt;INDEX($X$1246:$X$1373,1+$A$1248+Assumptions!$B$80)),IF($F$1248=1,$Y$1248&gt;=INDEX($Y$1246:$Y$1373,1+$A$1248-Assumptions!$B$81),$Y$1248&gt;INDEX($Y$1246:$Y$1373,1+$A$1248+Assumptions!$B$81)),IF($G$1248=1,$Z$1248&gt;=INDEX($Z$1246:$Z$1373,1+$A$1248-Assumptions!$B$82),$Z$1248&gt;INDEX($Z$1246:$Z$1373,1+$A$1248+Assumptions!$B$82)),IF($H$1248=1,$AA$1248&gt;=INDEX($AA$1246:$AA$1373,1+$A$1248-Assumptions!$B$83),$AA$1248&gt;INDEX($AA$1246:$AA$1373,1+$A$1248+Assumptions!$B$83))),1,0)</f>
        <v>0</v>
      </c>
    </row>
    <row r="1249" customFormat="false" ht="15" hidden="true" customHeight="false" outlineLevel="0" collapsed="false">
      <c r="A1249" s="6" t="n">
        <f aca="false">ROW()-ROW($A$1246)+Assumptions!$B$4</f>
        <v>3</v>
      </c>
      <c r="B1249" s="12" t="n">
        <f aca="false">MOD(QUOTIENT($A$1249,Assumptions!$B$77),2)</f>
        <v>0</v>
      </c>
      <c r="C1249" s="12" t="n">
        <f aca="false">MOD(QUOTIENT($A$1249,Assumptions!$B$78),2)</f>
        <v>0</v>
      </c>
      <c r="D1249" s="12" t="n">
        <f aca="false">MOD(QUOTIENT($A$1249,Assumptions!$B$79),2)</f>
        <v>0</v>
      </c>
      <c r="E1249" s="12" t="n">
        <f aca="false">MOD(QUOTIENT($A$1249,Assumptions!$B$80),2)</f>
        <v>0</v>
      </c>
      <c r="F1249" s="12" t="n">
        <f aca="false">MOD(QUOTIENT($A$1249,Assumptions!$B$81),2)</f>
        <v>0</v>
      </c>
      <c r="G1249" s="12" t="n">
        <f aca="false">MOD(QUOTIENT($A$1249,Assumptions!$B$82),2)</f>
        <v>1</v>
      </c>
      <c r="H1249" s="12" t="n">
        <f aca="false">MOD(QUOTIENT($A$1249,Assumptions!$B$83),2)</f>
        <v>1</v>
      </c>
      <c r="I1249" s="12" t="n">
        <f aca="false">IF($B$1249=1,MIN(Assumptions!$B$67,MAX(Assumptions!$B$4,Assumptions!$B$26-(Assumptions!$B$4))),Assumptions!$B$4)</f>
        <v>0</v>
      </c>
      <c r="J1249" s="12" t="n">
        <f aca="false">IF($C$1249=1,MIN(Assumptions!$B$66,MAX(Assumptions!$B$4,Assumptions!$B$26-($I$1249))),Assumptions!$B$4)</f>
        <v>0</v>
      </c>
      <c r="K1249" s="12" t="n">
        <f aca="false">IF($D$1249=1,MIN(Assumptions!$B$61,MAX(Assumptions!$B$4,Assumptions!$B$26-($I$1249+$J$1249))),Assumptions!$B$4)</f>
        <v>0</v>
      </c>
      <c r="L1249" s="12" t="n">
        <f aca="false">IF($E$1249=1,MIN(Assumptions!$B$56,MAX(Assumptions!$B$4,Assumptions!$B$26-($I$1249+$J$1249+$K$1249))),Assumptions!$B$4)</f>
        <v>0</v>
      </c>
      <c r="M1249" s="12" t="n">
        <f aca="false">IF($F$1249=1,MIN(Assumptions!$B$51,MAX(Assumptions!$B$4,Assumptions!$B$26-($I$1249+$J$1249+$K$1249+$L$1249))),Assumptions!$B$4)</f>
        <v>0</v>
      </c>
      <c r="N1249" s="12" t="n">
        <f aca="false">IF($G$1249=1,MIN(Assumptions!$B$46,MAX(Assumptions!$B$4,Assumptions!$B$26-($I$1249+$J$1249+$K$1249+$L$1249+$M$1249))),Assumptions!$B$4)</f>
        <v>15000000</v>
      </c>
      <c r="O1249" s="12" t="n">
        <f aca="false">IF($H$1249=1,MIN(Assumptions!$B$41,MAX(Assumptions!$B$4,Assumptions!$B$26-($I$1249+$J$1249+$K$1249+$L$1249+$M$1249+$N$1249))),Assumptions!$B$4)</f>
        <v>5000000</v>
      </c>
      <c r="P1249" s="12" t="n">
        <f aca="false">$I$1249+$J$1249+$K$1249+$L$1249+$M$1249+$N$1249+$O$1249</f>
        <v>20000000</v>
      </c>
      <c r="Q1249" s="12" t="n">
        <f aca="false">MAX(Assumptions!$B$4,Assumptions!$B$26-$P$1249)</f>
        <v>1980000000</v>
      </c>
      <c r="R1249" s="12" t="n">
        <f aca="false">$J$1235+$O$1235+Assumptions!$B$20+IF($B$1249=0,$D$1235,Assumptions!$B$4)+IF($C$1249=0,$AI$1235,Assumptions!$B$4)+IF($D$1249=0,$AF$1235,Assumptions!$B$4)+IF($E$1249=0,$AC$1235,Assumptions!$B$4)+IF($F$1249=0,$Z$1235,Assumptions!$B$4)+IF($G$1249=0,$W$1235,Assumptions!$B$4)+IF($H$1249=0,$T$1235,Assumptions!$B$4)</f>
        <v>23108235.7954044</v>
      </c>
      <c r="S1249" s="12" t="n">
        <f aca="false">IF($R$1249&gt;Assumptions!$B$4,$Q$1249/$R$1249&gt;Assumptions!$B$13,FALSE())</f>
        <v>1</v>
      </c>
      <c r="T1249" s="12" t="n">
        <f aca="false">IF($S$1249,($Q$1249+Assumptions!$B$14*Assumptions!$B$13)/($R$1249+Assumptions!$B$14),IF($R$1249&gt;Assumptions!$B$4,$Q$1249/$R$1249,Assumptions!$B$4))</f>
        <v>77.4165005289342</v>
      </c>
      <c r="U1249" s="12" t="n">
        <f aca="false">IF($B$1249=1,$I$1249,$D$1235*$T$1249)</f>
        <v>47960169.3410223</v>
      </c>
      <c r="V1249" s="12" t="n">
        <f aca="false">IF($C$1249=1,$J$1249,$AI$1235*$T$1249)</f>
        <v>472564322.329576</v>
      </c>
      <c r="W1249" s="12" t="n">
        <f aca="false">IF($D$1249=1,$K$1249,$AF$1235*$T$1249)</f>
        <v>133575574.595957</v>
      </c>
      <c r="X1249" s="12" t="n">
        <f aca="false">IF($E$1249=1,$L$1249,$AC$1235*$T$1249)</f>
        <v>185799601.269442</v>
      </c>
      <c r="Y1249" s="12" t="n">
        <f aca="false">IF($F$1249=1,$M$1249,$Z$1235*$T$1249)</f>
        <v>232249501.586803</v>
      </c>
      <c r="Z1249" s="12" t="n">
        <f aca="false">IF($G$1249=1,$N$1249,$W$1235*$T$1249)</f>
        <v>15000000</v>
      </c>
      <c r="AA1249" s="12" t="n">
        <f aca="false">IF($H$1249=1,$O$1249,$T$1235*$T$1249)</f>
        <v>5000000</v>
      </c>
      <c r="AB1249" s="12" t="n">
        <f aca="false">($J$1235+$O$1235)*$T$1249</f>
        <v>20061074.7944572</v>
      </c>
      <c r="AC1249" s="12" t="n">
        <f aca="false">Assumptions!$B$20*$T$1249</f>
        <v>696748504.760408</v>
      </c>
      <c r="AD1249" s="12" t="n">
        <f aca="false">IF($S$1249,Assumptions!$B$14*($T$1249-Assumptions!$B$13),Assumptions!$B$4)</f>
        <v>191041251.322336</v>
      </c>
      <c r="AE1249" s="12" t="n">
        <f aca="false">$U$1249+$V$1249+$W$1249+$X$1249+$Y$1249+$Z$1249+$AA$1249+$AB$1249+$AC$1249+$AD$1249</f>
        <v>2000000000</v>
      </c>
      <c r="AF1249" s="12" t="n">
        <f aca="false">IF(AND(IF($B$1249=1,$U$1249&gt;=INDEX($U$1246:$U$1373,1+$A$1249-Assumptions!$B$77),$U$1249&gt;INDEX($U$1246:$U$1373,1+$A$1249+Assumptions!$B$77)),IF($C$1249=1,$V$1249&gt;=INDEX($V$1246:$V$1373,1+$A$1249-Assumptions!$B$78),$V$1249&gt;INDEX($V$1246:$V$1373,1+$A$1249+Assumptions!$B$78)),IF($D$1249=1,$W$1249&gt;=INDEX($W$1246:$W$1373,1+$A$1249-Assumptions!$B$79),$W$1249&gt;INDEX($W$1246:$W$1373,1+$A$1249+Assumptions!$B$79)),IF($E$1249=1,$X$1249&gt;=INDEX($X$1246:$X$1373,1+$A$1249-Assumptions!$B$80),$X$1249&gt;INDEX($X$1246:$X$1373,1+$A$1249+Assumptions!$B$80)),IF($F$1249=1,$Y$1249&gt;=INDEX($Y$1246:$Y$1373,1+$A$1249-Assumptions!$B$81),$Y$1249&gt;INDEX($Y$1246:$Y$1373,1+$A$1249+Assumptions!$B$81)),IF($G$1249=1,$Z$1249&gt;=INDEX($Z$1246:$Z$1373,1+$A$1249-Assumptions!$B$82),$Z$1249&gt;INDEX($Z$1246:$Z$1373,1+$A$1249+Assumptions!$B$82)),IF($H$1249=1,$AA$1249&gt;=INDEX($AA$1246:$AA$1373,1+$A$1249-Assumptions!$B$83),$AA$1249&gt;INDEX($AA$1246:$AA$1373,1+$A$1249+Assumptions!$B$83))),1,0)</f>
        <v>0</v>
      </c>
    </row>
    <row r="1250" customFormat="false" ht="15" hidden="true" customHeight="false" outlineLevel="0" collapsed="false">
      <c r="A1250" s="6" t="n">
        <f aca="false">ROW()-ROW($A$1246)+Assumptions!$B$4</f>
        <v>4</v>
      </c>
      <c r="B1250" s="12" t="n">
        <f aca="false">MOD(QUOTIENT($A$1250,Assumptions!$B$77),2)</f>
        <v>0</v>
      </c>
      <c r="C1250" s="12" t="n">
        <f aca="false">MOD(QUOTIENT($A$1250,Assumptions!$B$78),2)</f>
        <v>0</v>
      </c>
      <c r="D1250" s="12" t="n">
        <f aca="false">MOD(QUOTIENT($A$1250,Assumptions!$B$79),2)</f>
        <v>0</v>
      </c>
      <c r="E1250" s="12" t="n">
        <f aca="false">MOD(QUOTIENT($A$1250,Assumptions!$B$80),2)</f>
        <v>0</v>
      </c>
      <c r="F1250" s="12" t="n">
        <f aca="false">MOD(QUOTIENT($A$1250,Assumptions!$B$81),2)</f>
        <v>1</v>
      </c>
      <c r="G1250" s="12" t="n">
        <f aca="false">MOD(QUOTIENT($A$1250,Assumptions!$B$82),2)</f>
        <v>0</v>
      </c>
      <c r="H1250" s="12" t="n">
        <f aca="false">MOD(QUOTIENT($A$1250,Assumptions!$B$83),2)</f>
        <v>0</v>
      </c>
      <c r="I1250" s="12" t="n">
        <f aca="false">IF($B$1250=1,MIN(Assumptions!$B$67,MAX(Assumptions!$B$4,Assumptions!$B$26-(Assumptions!$B$4))),Assumptions!$B$4)</f>
        <v>0</v>
      </c>
      <c r="J1250" s="12" t="n">
        <f aca="false">IF($C$1250=1,MIN(Assumptions!$B$66,MAX(Assumptions!$B$4,Assumptions!$B$26-($I$1250))),Assumptions!$B$4)</f>
        <v>0</v>
      </c>
      <c r="K1250" s="12" t="n">
        <f aca="false">IF($D$1250=1,MIN(Assumptions!$B$61,MAX(Assumptions!$B$4,Assumptions!$B$26-($I$1250+$J$1250))),Assumptions!$B$4)</f>
        <v>0</v>
      </c>
      <c r="L1250" s="12" t="n">
        <f aca="false">IF($E$1250=1,MIN(Assumptions!$B$56,MAX(Assumptions!$B$4,Assumptions!$B$26-($I$1250+$J$1250+$K$1250))),Assumptions!$B$4)</f>
        <v>0</v>
      </c>
      <c r="M1250" s="12" t="n">
        <f aca="false">IF($F$1250=1,MIN(Assumptions!$B$51,MAX(Assumptions!$B$4,Assumptions!$B$26-($I$1250+$J$1250+$K$1250+$L$1250))),Assumptions!$B$4)</f>
        <v>30000000</v>
      </c>
      <c r="N1250" s="12" t="n">
        <f aca="false">IF($G$1250=1,MIN(Assumptions!$B$46,MAX(Assumptions!$B$4,Assumptions!$B$26-($I$1250+$J$1250+$K$1250+$L$1250+$M$1250))),Assumptions!$B$4)</f>
        <v>0</v>
      </c>
      <c r="O1250" s="12" t="n">
        <f aca="false">IF($H$1250=1,MIN(Assumptions!$B$41,MAX(Assumptions!$B$4,Assumptions!$B$26-($I$1250+$J$1250+$K$1250+$L$1250+$M$1250+$N$1250))),Assumptions!$B$4)</f>
        <v>0</v>
      </c>
      <c r="P1250" s="12" t="n">
        <f aca="false">$I$1250+$J$1250+$K$1250+$L$1250+$M$1250+$N$1250+$O$1250</f>
        <v>30000000</v>
      </c>
      <c r="Q1250" s="12" t="n">
        <f aca="false">MAX(Assumptions!$B$4,Assumptions!$B$26-$P$1250)</f>
        <v>1970000000</v>
      </c>
      <c r="R1250" s="12" t="n">
        <f aca="false">$J$1235+$O$1235+Assumptions!$B$20+IF($B$1250=0,$D$1235,Assumptions!$B$4)+IF($C$1250=0,$AI$1235,Assumptions!$B$4)+IF($D$1250=0,$AF$1235,Assumptions!$B$4)+IF($E$1250=0,$AC$1235,Assumptions!$B$4)+IF($F$1250=0,$Z$1235,Assumptions!$B$4)+IF($G$1250=0,$W$1235,Assumptions!$B$4)+IF($H$1250=0,$T$1235,Assumptions!$B$4)</f>
        <v>30108235.7954044</v>
      </c>
      <c r="S1250" s="12" t="n">
        <f aca="false">IF($R$1250&gt;Assumptions!$B$4,$Q$1250/$R$1250&gt;Assumptions!$B$13,FALSE())</f>
        <v>1</v>
      </c>
      <c r="T1250" s="12" t="n">
        <f aca="false">IF($S$1250,($Q$1250+Assumptions!$B$14*Assumptions!$B$13)/($R$1250+Assumptions!$B$14),IF($R$1250&gt;Assumptions!$B$4,$Q$1250/$R$1250,Assumptions!$B$4))</f>
        <v>60.4908530586003</v>
      </c>
      <c r="U1250" s="12" t="n">
        <f aca="false">IF($B$1250=1,$I$1250,$D$1235*$T$1250)</f>
        <v>37474589.2213129</v>
      </c>
      <c r="V1250" s="12" t="n">
        <f aca="false">IF($C$1250=1,$J$1250,$AI$1235*$T$1250)</f>
        <v>369247108.658593</v>
      </c>
      <c r="W1250" s="12" t="n">
        <f aca="false">IF($D$1250=1,$K$1250,$AF$1235*$T$1250)</f>
        <v>104371812.209236</v>
      </c>
      <c r="X1250" s="12" t="n">
        <f aca="false">IF($E$1250=1,$L$1250,$AC$1235*$T$1250)</f>
        <v>145178047.340641</v>
      </c>
      <c r="Y1250" s="12" t="n">
        <f aca="false">IF($F$1250=1,$M$1250,$Z$1235*$T$1250)</f>
        <v>30000000</v>
      </c>
      <c r="Z1250" s="12" t="n">
        <f aca="false">IF($G$1250=1,$N$1250,$W$1235*$T$1250)</f>
        <v>302454265.293001</v>
      </c>
      <c r="AA1250" s="12" t="n">
        <f aca="false">IF($H$1250=1,$O$1250,$T$1235*$T$1250)</f>
        <v>302454265.293001</v>
      </c>
      <c r="AB1250" s="12" t="n">
        <f aca="false">($J$1235+$O$1235)*$T$1250</f>
        <v>15675101.8103118</v>
      </c>
      <c r="AC1250" s="12" t="n">
        <f aca="false">Assumptions!$B$20*$T$1250</f>
        <v>544417677.527402</v>
      </c>
      <c r="AD1250" s="12" t="n">
        <f aca="false">IF($S$1250,Assumptions!$B$14*($T$1250-Assumptions!$B$13),Assumptions!$B$4)</f>
        <v>148727132.646501</v>
      </c>
      <c r="AE1250" s="12" t="n">
        <f aca="false">$U$1250+$V$1250+$W$1250+$X$1250+$Y$1250+$Z$1250+$AA$1250+$AB$1250+$AC$1250+$AD$1250</f>
        <v>2000000000</v>
      </c>
      <c r="AF1250" s="12" t="n">
        <f aca="false">IF(AND(IF($B$1250=1,$U$1250&gt;=INDEX($U$1246:$U$1373,1+$A$1250-Assumptions!$B$77),$U$1250&gt;INDEX($U$1246:$U$1373,1+$A$1250+Assumptions!$B$77)),IF($C$1250=1,$V$1250&gt;=INDEX($V$1246:$V$1373,1+$A$1250-Assumptions!$B$78),$V$1250&gt;INDEX($V$1246:$V$1373,1+$A$1250+Assumptions!$B$78)),IF($D$1250=1,$W$1250&gt;=INDEX($W$1246:$W$1373,1+$A$1250-Assumptions!$B$79),$W$1250&gt;INDEX($W$1246:$W$1373,1+$A$1250+Assumptions!$B$79)),IF($E$1250=1,$X$1250&gt;=INDEX($X$1246:$X$1373,1+$A$1250-Assumptions!$B$80),$X$1250&gt;INDEX($X$1246:$X$1373,1+$A$1250+Assumptions!$B$80)),IF($F$1250=1,$Y$1250&gt;=INDEX($Y$1246:$Y$1373,1+$A$1250-Assumptions!$B$81),$Y$1250&gt;INDEX($Y$1246:$Y$1373,1+$A$1250+Assumptions!$B$81)),IF($G$1250=1,$Z$1250&gt;=INDEX($Z$1246:$Z$1373,1+$A$1250-Assumptions!$B$82),$Z$1250&gt;INDEX($Z$1246:$Z$1373,1+$A$1250+Assumptions!$B$82)),IF($H$1250=1,$AA$1250&gt;=INDEX($AA$1246:$AA$1373,1+$A$1250-Assumptions!$B$83),$AA$1250&gt;INDEX($AA$1246:$AA$1373,1+$A$1250+Assumptions!$B$83))),1,0)</f>
        <v>0</v>
      </c>
    </row>
    <row r="1251" customFormat="false" ht="15" hidden="true" customHeight="false" outlineLevel="0" collapsed="false">
      <c r="A1251" s="6" t="n">
        <f aca="false">ROW()-ROW($A$1246)+Assumptions!$B$4</f>
        <v>5</v>
      </c>
      <c r="B1251" s="12" t="n">
        <f aca="false">MOD(QUOTIENT($A$1251,Assumptions!$B$77),2)</f>
        <v>0</v>
      </c>
      <c r="C1251" s="12" t="n">
        <f aca="false">MOD(QUOTIENT($A$1251,Assumptions!$B$78),2)</f>
        <v>0</v>
      </c>
      <c r="D1251" s="12" t="n">
        <f aca="false">MOD(QUOTIENT($A$1251,Assumptions!$B$79),2)</f>
        <v>0</v>
      </c>
      <c r="E1251" s="12" t="n">
        <f aca="false">MOD(QUOTIENT($A$1251,Assumptions!$B$80),2)</f>
        <v>0</v>
      </c>
      <c r="F1251" s="12" t="n">
        <f aca="false">MOD(QUOTIENT($A$1251,Assumptions!$B$81),2)</f>
        <v>1</v>
      </c>
      <c r="G1251" s="12" t="n">
        <f aca="false">MOD(QUOTIENT($A$1251,Assumptions!$B$82),2)</f>
        <v>0</v>
      </c>
      <c r="H1251" s="12" t="n">
        <f aca="false">MOD(QUOTIENT($A$1251,Assumptions!$B$83),2)</f>
        <v>1</v>
      </c>
      <c r="I1251" s="12" t="n">
        <f aca="false">IF($B$1251=1,MIN(Assumptions!$B$67,MAX(Assumptions!$B$4,Assumptions!$B$26-(Assumptions!$B$4))),Assumptions!$B$4)</f>
        <v>0</v>
      </c>
      <c r="J1251" s="12" t="n">
        <f aca="false">IF($C$1251=1,MIN(Assumptions!$B$66,MAX(Assumptions!$B$4,Assumptions!$B$26-($I$1251))),Assumptions!$B$4)</f>
        <v>0</v>
      </c>
      <c r="K1251" s="12" t="n">
        <f aca="false">IF($D$1251=1,MIN(Assumptions!$B$61,MAX(Assumptions!$B$4,Assumptions!$B$26-($I$1251+$J$1251))),Assumptions!$B$4)</f>
        <v>0</v>
      </c>
      <c r="L1251" s="12" t="n">
        <f aca="false">IF($E$1251=1,MIN(Assumptions!$B$56,MAX(Assumptions!$B$4,Assumptions!$B$26-($I$1251+$J$1251+$K$1251))),Assumptions!$B$4)</f>
        <v>0</v>
      </c>
      <c r="M1251" s="12" t="n">
        <f aca="false">IF($F$1251=1,MIN(Assumptions!$B$51,MAX(Assumptions!$B$4,Assumptions!$B$26-($I$1251+$J$1251+$K$1251+$L$1251))),Assumptions!$B$4)</f>
        <v>30000000</v>
      </c>
      <c r="N1251" s="12" t="n">
        <f aca="false">IF($G$1251=1,MIN(Assumptions!$B$46,MAX(Assumptions!$B$4,Assumptions!$B$26-($I$1251+$J$1251+$K$1251+$L$1251+$M$1251))),Assumptions!$B$4)</f>
        <v>0</v>
      </c>
      <c r="O1251" s="12" t="n">
        <f aca="false">IF($H$1251=1,MIN(Assumptions!$B$41,MAX(Assumptions!$B$4,Assumptions!$B$26-($I$1251+$J$1251+$K$1251+$L$1251+$M$1251+$N$1251))),Assumptions!$B$4)</f>
        <v>5000000</v>
      </c>
      <c r="P1251" s="12" t="n">
        <f aca="false">$I$1251+$J$1251+$K$1251+$L$1251+$M$1251+$N$1251+$O$1251</f>
        <v>35000000</v>
      </c>
      <c r="Q1251" s="12" t="n">
        <f aca="false">MAX(Assumptions!$B$4,Assumptions!$B$26-$P$1251)</f>
        <v>1965000000</v>
      </c>
      <c r="R1251" s="12" t="n">
        <f aca="false">$J$1235+$O$1235+Assumptions!$B$20+IF($B$1251=0,$D$1235,Assumptions!$B$4)+IF($C$1251=0,$AI$1235,Assumptions!$B$4)+IF($D$1251=0,$AF$1235,Assumptions!$B$4)+IF($E$1251=0,$AC$1235,Assumptions!$B$4)+IF($F$1251=0,$Z$1235,Assumptions!$B$4)+IF($G$1251=0,$W$1235,Assumptions!$B$4)+IF($H$1251=0,$T$1235,Assumptions!$B$4)</f>
        <v>25108235.7954044</v>
      </c>
      <c r="S1251" s="12" t="n">
        <f aca="false">IF($R$1251&gt;Assumptions!$B$4,$Q$1251/$R$1251&gt;Assumptions!$B$13,FALSE())</f>
        <v>1</v>
      </c>
      <c r="T1251" s="12" t="n">
        <f aca="false">IF($S$1251,($Q$1251+Assumptions!$B$14*Assumptions!$B$13)/($R$1251+Assumptions!$B$14),IF($R$1251&gt;Assumptions!$B$4,$Q$1251/$R$1251,Assumptions!$B$4))</f>
        <v>71.2649665331931</v>
      </c>
      <c r="U1251" s="12" t="n">
        <f aca="false">IF($B$1251=1,$I$1251,$D$1235*$T$1251)</f>
        <v>44149242.5989573</v>
      </c>
      <c r="V1251" s="12" t="n">
        <f aca="false">IF($C$1251=1,$J$1251,$AI$1235*$T$1251)</f>
        <v>435014246.129757</v>
      </c>
      <c r="W1251" s="12" t="n">
        <f aca="false">IF($D$1251=1,$K$1251,$AF$1235*$T$1251)</f>
        <v>122961626.890834</v>
      </c>
      <c r="X1251" s="12" t="n">
        <f aca="false">IF($E$1251=1,$L$1251,$AC$1235*$T$1251)</f>
        <v>171035919.679663</v>
      </c>
      <c r="Y1251" s="12" t="n">
        <f aca="false">IF($F$1251=1,$M$1251,$Z$1235*$T$1251)</f>
        <v>30000000</v>
      </c>
      <c r="Z1251" s="12" t="n">
        <f aca="false">IF($G$1251=1,$N$1251,$W$1235*$T$1251)</f>
        <v>356324832.665965</v>
      </c>
      <c r="AA1251" s="12" t="n">
        <f aca="false">IF($H$1251=1,$O$1251,$T$1235*$T$1251)</f>
        <v>5000000</v>
      </c>
      <c r="AB1251" s="12" t="n">
        <f aca="false">($J$1235+$O$1235)*$T$1251</f>
        <v>18467016.9031026</v>
      </c>
      <c r="AC1251" s="12" t="n">
        <f aca="false">Assumptions!$B$20*$T$1251</f>
        <v>641384698.798737</v>
      </c>
      <c r="AD1251" s="12" t="n">
        <f aca="false">IF($S$1251,Assumptions!$B$14*($T$1251-Assumptions!$B$13),Assumptions!$B$4)</f>
        <v>175662416.332983</v>
      </c>
      <c r="AE1251" s="12" t="n">
        <f aca="false">$U$1251+$V$1251+$W$1251+$X$1251+$Y$1251+$Z$1251+$AA$1251+$AB$1251+$AC$1251+$AD$1251</f>
        <v>2000000000</v>
      </c>
      <c r="AF1251" s="12" t="n">
        <f aca="false">IF(AND(IF($B$1251=1,$U$1251&gt;=INDEX($U$1246:$U$1373,1+$A$1251-Assumptions!$B$77),$U$1251&gt;INDEX($U$1246:$U$1373,1+$A$1251+Assumptions!$B$77)),IF($C$1251=1,$V$1251&gt;=INDEX($V$1246:$V$1373,1+$A$1251-Assumptions!$B$78),$V$1251&gt;INDEX($V$1246:$V$1373,1+$A$1251+Assumptions!$B$78)),IF($D$1251=1,$W$1251&gt;=INDEX($W$1246:$W$1373,1+$A$1251-Assumptions!$B$79),$W$1251&gt;INDEX($W$1246:$W$1373,1+$A$1251+Assumptions!$B$79)),IF($E$1251=1,$X$1251&gt;=INDEX($X$1246:$X$1373,1+$A$1251-Assumptions!$B$80),$X$1251&gt;INDEX($X$1246:$X$1373,1+$A$1251+Assumptions!$B$80)),IF($F$1251=1,$Y$1251&gt;=INDEX($Y$1246:$Y$1373,1+$A$1251-Assumptions!$B$81),$Y$1251&gt;INDEX($Y$1246:$Y$1373,1+$A$1251+Assumptions!$B$81)),IF($G$1251=1,$Z$1251&gt;=INDEX($Z$1246:$Z$1373,1+$A$1251-Assumptions!$B$82),$Z$1251&gt;INDEX($Z$1246:$Z$1373,1+$A$1251+Assumptions!$B$82)),IF($H$1251=1,$AA$1251&gt;=INDEX($AA$1246:$AA$1373,1+$A$1251-Assumptions!$B$83),$AA$1251&gt;INDEX($AA$1246:$AA$1373,1+$A$1251+Assumptions!$B$83))),1,0)</f>
        <v>0</v>
      </c>
    </row>
    <row r="1252" customFormat="false" ht="15" hidden="true" customHeight="false" outlineLevel="0" collapsed="false">
      <c r="A1252" s="6" t="n">
        <f aca="false">ROW()-ROW($A$1246)+Assumptions!$B$4</f>
        <v>6</v>
      </c>
      <c r="B1252" s="12" t="n">
        <f aca="false">MOD(QUOTIENT($A$1252,Assumptions!$B$77),2)</f>
        <v>0</v>
      </c>
      <c r="C1252" s="12" t="n">
        <f aca="false">MOD(QUOTIENT($A$1252,Assumptions!$B$78),2)</f>
        <v>0</v>
      </c>
      <c r="D1252" s="12" t="n">
        <f aca="false">MOD(QUOTIENT($A$1252,Assumptions!$B$79),2)</f>
        <v>0</v>
      </c>
      <c r="E1252" s="12" t="n">
        <f aca="false">MOD(QUOTIENT($A$1252,Assumptions!$B$80),2)</f>
        <v>0</v>
      </c>
      <c r="F1252" s="12" t="n">
        <f aca="false">MOD(QUOTIENT($A$1252,Assumptions!$B$81),2)</f>
        <v>1</v>
      </c>
      <c r="G1252" s="12" t="n">
        <f aca="false">MOD(QUOTIENT($A$1252,Assumptions!$B$82),2)</f>
        <v>1</v>
      </c>
      <c r="H1252" s="12" t="n">
        <f aca="false">MOD(QUOTIENT($A$1252,Assumptions!$B$83),2)</f>
        <v>0</v>
      </c>
      <c r="I1252" s="12" t="n">
        <f aca="false">IF($B$1252=1,MIN(Assumptions!$B$67,MAX(Assumptions!$B$4,Assumptions!$B$26-(Assumptions!$B$4))),Assumptions!$B$4)</f>
        <v>0</v>
      </c>
      <c r="J1252" s="12" t="n">
        <f aca="false">IF($C$1252=1,MIN(Assumptions!$B$66,MAX(Assumptions!$B$4,Assumptions!$B$26-($I$1252))),Assumptions!$B$4)</f>
        <v>0</v>
      </c>
      <c r="K1252" s="12" t="n">
        <f aca="false">IF($D$1252=1,MIN(Assumptions!$B$61,MAX(Assumptions!$B$4,Assumptions!$B$26-($I$1252+$J$1252))),Assumptions!$B$4)</f>
        <v>0</v>
      </c>
      <c r="L1252" s="12" t="n">
        <f aca="false">IF($E$1252=1,MIN(Assumptions!$B$56,MAX(Assumptions!$B$4,Assumptions!$B$26-($I$1252+$J$1252+$K$1252))),Assumptions!$B$4)</f>
        <v>0</v>
      </c>
      <c r="M1252" s="12" t="n">
        <f aca="false">IF($F$1252=1,MIN(Assumptions!$B$51,MAX(Assumptions!$B$4,Assumptions!$B$26-($I$1252+$J$1252+$K$1252+$L$1252))),Assumptions!$B$4)</f>
        <v>30000000</v>
      </c>
      <c r="N1252" s="12" t="n">
        <f aca="false">IF($G$1252=1,MIN(Assumptions!$B$46,MAX(Assumptions!$B$4,Assumptions!$B$26-($I$1252+$J$1252+$K$1252+$L$1252+$M$1252))),Assumptions!$B$4)</f>
        <v>15000000</v>
      </c>
      <c r="O1252" s="12" t="n">
        <f aca="false">IF($H$1252=1,MIN(Assumptions!$B$41,MAX(Assumptions!$B$4,Assumptions!$B$26-($I$1252+$J$1252+$K$1252+$L$1252+$M$1252+$N$1252))),Assumptions!$B$4)</f>
        <v>0</v>
      </c>
      <c r="P1252" s="12" t="n">
        <f aca="false">$I$1252+$J$1252+$K$1252+$L$1252+$M$1252+$N$1252+$O$1252</f>
        <v>45000000</v>
      </c>
      <c r="Q1252" s="12" t="n">
        <f aca="false">MAX(Assumptions!$B$4,Assumptions!$B$26-$P$1252)</f>
        <v>1955000000</v>
      </c>
      <c r="R1252" s="12" t="n">
        <f aca="false">$J$1235+$O$1235+Assumptions!$B$20+IF($B$1252=0,$D$1235,Assumptions!$B$4)+IF($C$1252=0,$AI$1235,Assumptions!$B$4)+IF($D$1252=0,$AF$1235,Assumptions!$B$4)+IF($E$1252=0,$AC$1235,Assumptions!$B$4)+IF($F$1252=0,$Z$1235,Assumptions!$B$4)+IF($G$1252=0,$W$1235,Assumptions!$B$4)+IF($H$1252=0,$T$1235,Assumptions!$B$4)</f>
        <v>25108235.7954044</v>
      </c>
      <c r="S1252" s="12" t="n">
        <f aca="false">IF($R$1252&gt;Assumptions!$B$4,$Q$1252/$R$1252&gt;Assumptions!$B$13,FALSE())</f>
        <v>1</v>
      </c>
      <c r="T1252" s="12" t="n">
        <f aca="false">IF($S$1252,($Q$1252+Assumptions!$B$14*Assumptions!$B$13)/($R$1252+Assumptions!$B$14),IF($R$1252&gt;Assumptions!$B$4,$Q$1252/$R$1252,Assumptions!$B$4))</f>
        <v>70.9027557757181</v>
      </c>
      <c r="U1252" s="12" t="n">
        <f aca="false">IF($B$1252=1,$I$1252,$D$1235*$T$1252)</f>
        <v>43924850.0063324</v>
      </c>
      <c r="V1252" s="12" t="n">
        <f aca="false">IF($C$1252=1,$J$1252,$AI$1235*$T$1252)</f>
        <v>432803246.149428</v>
      </c>
      <c r="W1252" s="12" t="n">
        <f aca="false">IF($D$1252=1,$K$1252,$AF$1235*$T$1252)</f>
        <v>122336663.094693</v>
      </c>
      <c r="X1252" s="12" t="n">
        <f aca="false">IF($E$1252=1,$L$1252,$AC$1235*$T$1252)</f>
        <v>170166613.861723</v>
      </c>
      <c r="Y1252" s="12" t="n">
        <f aca="false">IF($F$1252=1,$M$1252,$Z$1235*$T$1252)</f>
        <v>30000000</v>
      </c>
      <c r="Z1252" s="12" t="n">
        <f aca="false">IF($G$1252=1,$N$1252,$W$1235*$T$1252)</f>
        <v>15000000</v>
      </c>
      <c r="AA1252" s="12" t="n">
        <f aca="false">IF($H$1252=1,$O$1252,$T$1235*$T$1252)</f>
        <v>354513778.878591</v>
      </c>
      <c r="AB1252" s="12" t="n">
        <f aca="false">($J$1235+$O$1235)*$T$1252</f>
        <v>18373156.5884744</v>
      </c>
      <c r="AC1252" s="12" t="n">
        <f aca="false">Assumptions!$B$20*$T$1252</f>
        <v>638124801.981463</v>
      </c>
      <c r="AD1252" s="12" t="n">
        <f aca="false">IF($S$1252,Assumptions!$B$14*($T$1252-Assumptions!$B$13),Assumptions!$B$4)</f>
        <v>174756889.439295</v>
      </c>
      <c r="AE1252" s="12" t="n">
        <f aca="false">$U$1252+$V$1252+$W$1252+$X$1252+$Y$1252+$Z$1252+$AA$1252+$AB$1252+$AC$1252+$AD$1252</f>
        <v>2000000000</v>
      </c>
      <c r="AF1252" s="12" t="n">
        <f aca="false">IF(AND(IF($B$1252=1,$U$1252&gt;=INDEX($U$1246:$U$1373,1+$A$1252-Assumptions!$B$77),$U$1252&gt;INDEX($U$1246:$U$1373,1+$A$1252+Assumptions!$B$77)),IF($C$1252=1,$V$1252&gt;=INDEX($V$1246:$V$1373,1+$A$1252-Assumptions!$B$78),$V$1252&gt;INDEX($V$1246:$V$1373,1+$A$1252+Assumptions!$B$78)),IF($D$1252=1,$W$1252&gt;=INDEX($W$1246:$W$1373,1+$A$1252-Assumptions!$B$79),$W$1252&gt;INDEX($W$1246:$W$1373,1+$A$1252+Assumptions!$B$79)),IF($E$1252=1,$X$1252&gt;=INDEX($X$1246:$X$1373,1+$A$1252-Assumptions!$B$80),$X$1252&gt;INDEX($X$1246:$X$1373,1+$A$1252+Assumptions!$B$80)),IF($F$1252=1,$Y$1252&gt;=INDEX($Y$1246:$Y$1373,1+$A$1252-Assumptions!$B$81),$Y$1252&gt;INDEX($Y$1246:$Y$1373,1+$A$1252+Assumptions!$B$81)),IF($G$1252=1,$Z$1252&gt;=INDEX($Z$1246:$Z$1373,1+$A$1252-Assumptions!$B$82),$Z$1252&gt;INDEX($Z$1246:$Z$1373,1+$A$1252+Assumptions!$B$82)),IF($H$1252=1,$AA$1252&gt;=INDEX($AA$1246:$AA$1373,1+$A$1252-Assumptions!$B$83),$AA$1252&gt;INDEX($AA$1246:$AA$1373,1+$A$1252+Assumptions!$B$83))),1,0)</f>
        <v>0</v>
      </c>
    </row>
    <row r="1253" customFormat="false" ht="15" hidden="true" customHeight="false" outlineLevel="0" collapsed="false">
      <c r="A1253" s="6" t="n">
        <f aca="false">ROW()-ROW($A$1246)+Assumptions!$B$4</f>
        <v>7</v>
      </c>
      <c r="B1253" s="12" t="n">
        <f aca="false">MOD(QUOTIENT($A$1253,Assumptions!$B$77),2)</f>
        <v>0</v>
      </c>
      <c r="C1253" s="12" t="n">
        <f aca="false">MOD(QUOTIENT($A$1253,Assumptions!$B$78),2)</f>
        <v>0</v>
      </c>
      <c r="D1253" s="12" t="n">
        <f aca="false">MOD(QUOTIENT($A$1253,Assumptions!$B$79),2)</f>
        <v>0</v>
      </c>
      <c r="E1253" s="12" t="n">
        <f aca="false">MOD(QUOTIENT($A$1253,Assumptions!$B$80),2)</f>
        <v>0</v>
      </c>
      <c r="F1253" s="12" t="n">
        <f aca="false">MOD(QUOTIENT($A$1253,Assumptions!$B$81),2)</f>
        <v>1</v>
      </c>
      <c r="G1253" s="12" t="n">
        <f aca="false">MOD(QUOTIENT($A$1253,Assumptions!$B$82),2)</f>
        <v>1</v>
      </c>
      <c r="H1253" s="12" t="n">
        <f aca="false">MOD(QUOTIENT($A$1253,Assumptions!$B$83),2)</f>
        <v>1</v>
      </c>
      <c r="I1253" s="12" t="n">
        <f aca="false">IF($B$1253=1,MIN(Assumptions!$B$67,MAX(Assumptions!$B$4,Assumptions!$B$26-(Assumptions!$B$4))),Assumptions!$B$4)</f>
        <v>0</v>
      </c>
      <c r="J1253" s="12" t="n">
        <f aca="false">IF($C$1253=1,MIN(Assumptions!$B$66,MAX(Assumptions!$B$4,Assumptions!$B$26-($I$1253))),Assumptions!$B$4)</f>
        <v>0</v>
      </c>
      <c r="K1253" s="12" t="n">
        <f aca="false">IF($D$1253=1,MIN(Assumptions!$B$61,MAX(Assumptions!$B$4,Assumptions!$B$26-($I$1253+$J$1253))),Assumptions!$B$4)</f>
        <v>0</v>
      </c>
      <c r="L1253" s="12" t="n">
        <f aca="false">IF($E$1253=1,MIN(Assumptions!$B$56,MAX(Assumptions!$B$4,Assumptions!$B$26-($I$1253+$J$1253+$K$1253))),Assumptions!$B$4)</f>
        <v>0</v>
      </c>
      <c r="M1253" s="12" t="n">
        <f aca="false">IF($F$1253=1,MIN(Assumptions!$B$51,MAX(Assumptions!$B$4,Assumptions!$B$26-($I$1253+$J$1253+$K$1253+$L$1253))),Assumptions!$B$4)</f>
        <v>30000000</v>
      </c>
      <c r="N1253" s="12" t="n">
        <f aca="false">IF($G$1253=1,MIN(Assumptions!$B$46,MAX(Assumptions!$B$4,Assumptions!$B$26-($I$1253+$J$1253+$K$1253+$L$1253+$M$1253))),Assumptions!$B$4)</f>
        <v>15000000</v>
      </c>
      <c r="O1253" s="12" t="n">
        <f aca="false">IF($H$1253=1,MIN(Assumptions!$B$41,MAX(Assumptions!$B$4,Assumptions!$B$26-($I$1253+$J$1253+$K$1253+$L$1253+$M$1253+$N$1253))),Assumptions!$B$4)</f>
        <v>5000000</v>
      </c>
      <c r="P1253" s="12" t="n">
        <f aca="false">$I$1253+$J$1253+$K$1253+$L$1253+$M$1253+$N$1253+$O$1253</f>
        <v>50000000</v>
      </c>
      <c r="Q1253" s="12" t="n">
        <f aca="false">MAX(Assumptions!$B$4,Assumptions!$B$26-$P$1253)</f>
        <v>1950000000</v>
      </c>
      <c r="R1253" s="12" t="n">
        <f aca="false">$J$1235+$O$1235+Assumptions!$B$20+IF($B$1253=0,$D$1235,Assumptions!$B$4)+IF($C$1253=0,$AI$1235,Assumptions!$B$4)+IF($D$1253=0,$AF$1235,Assumptions!$B$4)+IF($E$1253=0,$AC$1235,Assumptions!$B$4)+IF($F$1253=0,$Z$1235,Assumptions!$B$4)+IF($G$1253=0,$W$1235,Assumptions!$B$4)+IF($H$1253=0,$T$1235,Assumptions!$B$4)</f>
        <v>20108235.7954044</v>
      </c>
      <c r="S1253" s="12" t="n">
        <f aca="false">IF($R$1253&gt;Assumptions!$B$4,$Q$1253/$R$1253&gt;Assumptions!$B$13,FALSE())</f>
        <v>1</v>
      </c>
      <c r="T1253" s="12" t="n">
        <f aca="false">IF($S$1253,($Q$1253+Assumptions!$B$14*Assumptions!$B$13)/($R$1253+Assumptions!$B$14),IF($R$1253&gt;Assumptions!$B$4,$Q$1253/$R$1253,Assumptions!$B$4))</f>
        <v>86.3623335172788</v>
      </c>
      <c r="U1253" s="12" t="n">
        <f aca="false">IF($B$1253=1,$I$1253,$D$1235*$T$1253)</f>
        <v>53502187.671561</v>
      </c>
      <c r="V1253" s="12" t="n">
        <f aca="false">IF($C$1253=1,$J$1253,$AI$1235*$T$1253)</f>
        <v>527171305.013205</v>
      </c>
      <c r="W1253" s="12" t="n">
        <f aca="false">IF($D$1253=1,$K$1253,$AF$1235*$T$1253)</f>
        <v>149010847.095919</v>
      </c>
      <c r="X1253" s="12" t="n">
        <f aca="false">IF($E$1253=1,$L$1253,$AC$1235*$T$1253)</f>
        <v>207269600.441469</v>
      </c>
      <c r="Y1253" s="12" t="n">
        <f aca="false">IF($F$1253=1,$M$1253,$Z$1235*$T$1253)</f>
        <v>30000000</v>
      </c>
      <c r="Z1253" s="12" t="n">
        <f aca="false">IF($G$1253=1,$N$1253,$W$1235*$T$1253)</f>
        <v>15000000</v>
      </c>
      <c r="AA1253" s="12" t="n">
        <f aca="false">IF($H$1253=1,$O$1253,$T$1235*$T$1253)</f>
        <v>5000000</v>
      </c>
      <c r="AB1253" s="12" t="n">
        <f aca="false">($J$1235+$O$1235)*$T$1253</f>
        <v>22379224.3291398</v>
      </c>
      <c r="AC1253" s="12" t="n">
        <f aca="false">Assumptions!$B$20*$T$1253</f>
        <v>777261001.655509</v>
      </c>
      <c r="AD1253" s="12" t="n">
        <f aca="false">IF($S$1253,Assumptions!$B$14*($T$1253-Assumptions!$B$13),Assumptions!$B$4)</f>
        <v>213405833.793197</v>
      </c>
      <c r="AE1253" s="12" t="n">
        <f aca="false">$U$1253+$V$1253+$W$1253+$X$1253+$Y$1253+$Z$1253+$AA$1253+$AB$1253+$AC$1253+$AD$1253</f>
        <v>2000000000</v>
      </c>
      <c r="AF1253" s="12" t="n">
        <f aca="false">IF(AND(IF($B$1253=1,$U$1253&gt;=INDEX($U$1246:$U$1373,1+$A$1253-Assumptions!$B$77),$U$1253&gt;INDEX($U$1246:$U$1373,1+$A$1253+Assumptions!$B$77)),IF($C$1253=1,$V$1253&gt;=INDEX($V$1246:$V$1373,1+$A$1253-Assumptions!$B$78),$V$1253&gt;INDEX($V$1246:$V$1373,1+$A$1253+Assumptions!$B$78)),IF($D$1253=1,$W$1253&gt;=INDEX($W$1246:$W$1373,1+$A$1253-Assumptions!$B$79),$W$1253&gt;INDEX($W$1246:$W$1373,1+$A$1253+Assumptions!$B$79)),IF($E$1253=1,$X$1253&gt;=INDEX($X$1246:$X$1373,1+$A$1253-Assumptions!$B$80),$X$1253&gt;INDEX($X$1246:$X$1373,1+$A$1253+Assumptions!$B$80)),IF($F$1253=1,$Y$1253&gt;=INDEX($Y$1246:$Y$1373,1+$A$1253-Assumptions!$B$81),$Y$1253&gt;INDEX($Y$1246:$Y$1373,1+$A$1253+Assumptions!$B$81)),IF($G$1253=1,$Z$1253&gt;=INDEX($Z$1246:$Z$1373,1+$A$1253-Assumptions!$B$82),$Z$1253&gt;INDEX($Z$1246:$Z$1373,1+$A$1253+Assumptions!$B$82)),IF($H$1253=1,$AA$1253&gt;=INDEX($AA$1246:$AA$1373,1+$A$1253-Assumptions!$B$83),$AA$1253&gt;INDEX($AA$1246:$AA$1373,1+$A$1253+Assumptions!$B$83))),1,0)</f>
        <v>0</v>
      </c>
    </row>
    <row r="1254" customFormat="false" ht="15" hidden="true" customHeight="false" outlineLevel="0" collapsed="false">
      <c r="A1254" s="6" t="n">
        <f aca="false">ROW()-ROW($A$1246)+Assumptions!$B$4</f>
        <v>8</v>
      </c>
      <c r="B1254" s="12" t="n">
        <f aca="false">MOD(QUOTIENT($A$1254,Assumptions!$B$77),2)</f>
        <v>0</v>
      </c>
      <c r="C1254" s="12" t="n">
        <f aca="false">MOD(QUOTIENT($A$1254,Assumptions!$B$78),2)</f>
        <v>0</v>
      </c>
      <c r="D1254" s="12" t="n">
        <f aca="false">MOD(QUOTIENT($A$1254,Assumptions!$B$79),2)</f>
        <v>0</v>
      </c>
      <c r="E1254" s="12" t="n">
        <f aca="false">MOD(QUOTIENT($A$1254,Assumptions!$B$80),2)</f>
        <v>1</v>
      </c>
      <c r="F1254" s="12" t="n">
        <f aca="false">MOD(QUOTIENT($A$1254,Assumptions!$B$81),2)</f>
        <v>0</v>
      </c>
      <c r="G1254" s="12" t="n">
        <f aca="false">MOD(QUOTIENT($A$1254,Assumptions!$B$82),2)</f>
        <v>0</v>
      </c>
      <c r="H1254" s="12" t="n">
        <f aca="false">MOD(QUOTIENT($A$1254,Assumptions!$B$83),2)</f>
        <v>0</v>
      </c>
      <c r="I1254" s="12" t="n">
        <f aca="false">IF($B$1254=1,MIN(Assumptions!$B$67,MAX(Assumptions!$B$4,Assumptions!$B$26-(Assumptions!$B$4))),Assumptions!$B$4)</f>
        <v>0</v>
      </c>
      <c r="J1254" s="12" t="n">
        <f aca="false">IF($C$1254=1,MIN(Assumptions!$B$66,MAX(Assumptions!$B$4,Assumptions!$B$26-($I$1254))),Assumptions!$B$4)</f>
        <v>0</v>
      </c>
      <c r="K1254" s="12" t="n">
        <f aca="false">IF($D$1254=1,MIN(Assumptions!$B$61,MAX(Assumptions!$B$4,Assumptions!$B$26-($I$1254+$J$1254))),Assumptions!$B$4)</f>
        <v>0</v>
      </c>
      <c r="L1254" s="12" t="n">
        <f aca="false">IF($E$1254=1,MIN(Assumptions!$B$56,MAX(Assumptions!$B$4,Assumptions!$B$26-($I$1254+$J$1254+$K$1254))),Assumptions!$B$4)</f>
        <v>60000000</v>
      </c>
      <c r="M1254" s="12" t="n">
        <f aca="false">IF($F$1254=1,MIN(Assumptions!$B$51,MAX(Assumptions!$B$4,Assumptions!$B$26-($I$1254+$J$1254+$K$1254+$L$1254))),Assumptions!$B$4)</f>
        <v>0</v>
      </c>
      <c r="N1254" s="12" t="n">
        <f aca="false">IF($G$1254=1,MIN(Assumptions!$B$46,MAX(Assumptions!$B$4,Assumptions!$B$26-($I$1254+$J$1254+$K$1254+$L$1254+$M$1254))),Assumptions!$B$4)</f>
        <v>0</v>
      </c>
      <c r="O1254" s="12" t="n">
        <f aca="false">IF($H$1254=1,MIN(Assumptions!$B$41,MAX(Assumptions!$B$4,Assumptions!$B$26-($I$1254+$J$1254+$K$1254+$L$1254+$M$1254+$N$1254))),Assumptions!$B$4)</f>
        <v>0</v>
      </c>
      <c r="P1254" s="12" t="n">
        <f aca="false">$I$1254+$J$1254+$K$1254+$L$1254+$M$1254+$N$1254+$O$1254</f>
        <v>60000000</v>
      </c>
      <c r="Q1254" s="12" t="n">
        <f aca="false">MAX(Assumptions!$B$4,Assumptions!$B$26-$P$1254)</f>
        <v>1940000000</v>
      </c>
      <c r="R1254" s="12" t="n">
        <f aca="false">$J$1235+$O$1235+Assumptions!$B$20+IF($B$1254=0,$D$1235,Assumptions!$B$4)+IF($C$1254=0,$AI$1235,Assumptions!$B$4)+IF($D$1254=0,$AF$1235,Assumptions!$B$4)+IF($E$1254=0,$AC$1235,Assumptions!$B$4)+IF($F$1254=0,$Z$1235,Assumptions!$B$4)+IF($G$1254=0,$W$1235,Assumptions!$B$4)+IF($H$1254=0,$T$1235,Assumptions!$B$4)</f>
        <v>30708235.7954044</v>
      </c>
      <c r="S1254" s="12" t="n">
        <f aca="false">IF($R$1254&gt;Assumptions!$B$4,$Q$1254/$R$1254&gt;Assumptions!$B$13,FALSE())</f>
        <v>1</v>
      </c>
      <c r="T1254" s="12" t="n">
        <f aca="false">IF($S$1254,($Q$1254+Assumptions!$B$14*Assumptions!$B$13)/($R$1254+Assumptions!$B$14),IF($R$1254&gt;Assumptions!$B$4,$Q$1254/$R$1254,Assumptions!$B$4))</f>
        <v>58.4945256341746</v>
      </c>
      <c r="U1254" s="12" t="n">
        <f aca="false">IF($B$1254=1,$I$1254,$D$1235*$T$1254)</f>
        <v>36237847.6910006</v>
      </c>
      <c r="V1254" s="12" t="n">
        <f aca="false">IF($C$1254=1,$J$1254,$AI$1235*$T$1254)</f>
        <v>357061164.964082</v>
      </c>
      <c r="W1254" s="12" t="n">
        <f aca="false">IF($D$1254=1,$K$1254,$AF$1235*$T$1254)</f>
        <v>100927319.355937</v>
      </c>
      <c r="X1254" s="12" t="n">
        <f aca="false">IF($E$1254=1,$L$1254,$AC$1235*$T$1254)</f>
        <v>60000000</v>
      </c>
      <c r="Y1254" s="12" t="n">
        <f aca="false">IF($F$1254=1,$M$1254,$Z$1235*$T$1254)</f>
        <v>175483576.902524</v>
      </c>
      <c r="Z1254" s="12" t="n">
        <f aca="false">IF($G$1254=1,$N$1254,$W$1235*$T$1254)</f>
        <v>292472628.170873</v>
      </c>
      <c r="AA1254" s="12" t="n">
        <f aca="false">IF($H$1254=1,$O$1254,$T$1235*$T$1254)</f>
        <v>292472628.170873</v>
      </c>
      <c r="AB1254" s="12" t="n">
        <f aca="false">($J$1235+$O$1235)*$T$1254</f>
        <v>15157789.9517028</v>
      </c>
      <c r="AC1254" s="12" t="n">
        <f aca="false">Assumptions!$B$20*$T$1254</f>
        <v>526450730.707571</v>
      </c>
      <c r="AD1254" s="12" t="n">
        <f aca="false">IF($S$1254,Assumptions!$B$14*($T$1254-Assumptions!$B$13),Assumptions!$B$4)</f>
        <v>143736314.085437</v>
      </c>
      <c r="AE1254" s="12" t="n">
        <f aca="false">$U$1254+$V$1254+$W$1254+$X$1254+$Y$1254+$Z$1254+$AA$1254+$AB$1254+$AC$1254+$AD$1254</f>
        <v>2000000000</v>
      </c>
      <c r="AF1254" s="12" t="n">
        <f aca="false">IF(AND(IF($B$1254=1,$U$1254&gt;=INDEX($U$1246:$U$1373,1+$A$1254-Assumptions!$B$77),$U$1254&gt;INDEX($U$1246:$U$1373,1+$A$1254+Assumptions!$B$77)),IF($C$1254=1,$V$1254&gt;=INDEX($V$1246:$V$1373,1+$A$1254-Assumptions!$B$78),$V$1254&gt;INDEX($V$1246:$V$1373,1+$A$1254+Assumptions!$B$78)),IF($D$1254=1,$W$1254&gt;=INDEX($W$1246:$W$1373,1+$A$1254-Assumptions!$B$79),$W$1254&gt;INDEX($W$1246:$W$1373,1+$A$1254+Assumptions!$B$79)),IF($E$1254=1,$X$1254&gt;=INDEX($X$1246:$X$1373,1+$A$1254-Assumptions!$B$80),$X$1254&gt;INDEX($X$1246:$X$1373,1+$A$1254+Assumptions!$B$80)),IF($F$1254=1,$Y$1254&gt;=INDEX($Y$1246:$Y$1373,1+$A$1254-Assumptions!$B$81),$Y$1254&gt;INDEX($Y$1246:$Y$1373,1+$A$1254+Assumptions!$B$81)),IF($G$1254=1,$Z$1254&gt;=INDEX($Z$1246:$Z$1373,1+$A$1254-Assumptions!$B$82),$Z$1254&gt;INDEX($Z$1246:$Z$1373,1+$A$1254+Assumptions!$B$82)),IF($H$1254=1,$AA$1254&gt;=INDEX($AA$1246:$AA$1373,1+$A$1254-Assumptions!$B$83),$AA$1254&gt;INDEX($AA$1246:$AA$1373,1+$A$1254+Assumptions!$B$83))),1,0)</f>
        <v>0</v>
      </c>
    </row>
    <row r="1255" customFormat="false" ht="15" hidden="true" customHeight="false" outlineLevel="0" collapsed="false">
      <c r="A1255" s="6" t="n">
        <f aca="false">ROW()-ROW($A$1246)+Assumptions!$B$4</f>
        <v>9</v>
      </c>
      <c r="B1255" s="12" t="n">
        <f aca="false">MOD(QUOTIENT($A$1255,Assumptions!$B$77),2)</f>
        <v>0</v>
      </c>
      <c r="C1255" s="12" t="n">
        <f aca="false">MOD(QUOTIENT($A$1255,Assumptions!$B$78),2)</f>
        <v>0</v>
      </c>
      <c r="D1255" s="12" t="n">
        <f aca="false">MOD(QUOTIENT($A$1255,Assumptions!$B$79),2)</f>
        <v>0</v>
      </c>
      <c r="E1255" s="12" t="n">
        <f aca="false">MOD(QUOTIENT($A$1255,Assumptions!$B$80),2)</f>
        <v>1</v>
      </c>
      <c r="F1255" s="12" t="n">
        <f aca="false">MOD(QUOTIENT($A$1255,Assumptions!$B$81),2)</f>
        <v>0</v>
      </c>
      <c r="G1255" s="12" t="n">
        <f aca="false">MOD(QUOTIENT($A$1255,Assumptions!$B$82),2)</f>
        <v>0</v>
      </c>
      <c r="H1255" s="12" t="n">
        <f aca="false">MOD(QUOTIENT($A$1255,Assumptions!$B$83),2)</f>
        <v>1</v>
      </c>
      <c r="I1255" s="12" t="n">
        <f aca="false">IF($B$1255=1,MIN(Assumptions!$B$67,MAX(Assumptions!$B$4,Assumptions!$B$26-(Assumptions!$B$4))),Assumptions!$B$4)</f>
        <v>0</v>
      </c>
      <c r="J1255" s="12" t="n">
        <f aca="false">IF($C$1255=1,MIN(Assumptions!$B$66,MAX(Assumptions!$B$4,Assumptions!$B$26-($I$1255))),Assumptions!$B$4)</f>
        <v>0</v>
      </c>
      <c r="K1255" s="12" t="n">
        <f aca="false">IF($D$1255=1,MIN(Assumptions!$B$61,MAX(Assumptions!$B$4,Assumptions!$B$26-($I$1255+$J$1255))),Assumptions!$B$4)</f>
        <v>0</v>
      </c>
      <c r="L1255" s="12" t="n">
        <f aca="false">IF($E$1255=1,MIN(Assumptions!$B$56,MAX(Assumptions!$B$4,Assumptions!$B$26-($I$1255+$J$1255+$K$1255))),Assumptions!$B$4)</f>
        <v>60000000</v>
      </c>
      <c r="M1255" s="12" t="n">
        <f aca="false">IF($F$1255=1,MIN(Assumptions!$B$51,MAX(Assumptions!$B$4,Assumptions!$B$26-($I$1255+$J$1255+$K$1255+$L$1255))),Assumptions!$B$4)</f>
        <v>0</v>
      </c>
      <c r="N1255" s="12" t="n">
        <f aca="false">IF($G$1255=1,MIN(Assumptions!$B$46,MAX(Assumptions!$B$4,Assumptions!$B$26-($I$1255+$J$1255+$K$1255+$L$1255+$M$1255))),Assumptions!$B$4)</f>
        <v>0</v>
      </c>
      <c r="O1255" s="12" t="n">
        <f aca="false">IF($H$1255=1,MIN(Assumptions!$B$41,MAX(Assumptions!$B$4,Assumptions!$B$26-($I$1255+$J$1255+$K$1255+$L$1255+$M$1255+$N$1255))),Assumptions!$B$4)</f>
        <v>5000000</v>
      </c>
      <c r="P1255" s="12" t="n">
        <f aca="false">$I$1255+$J$1255+$K$1255+$L$1255+$M$1255+$N$1255+$O$1255</f>
        <v>65000000</v>
      </c>
      <c r="Q1255" s="12" t="n">
        <f aca="false">MAX(Assumptions!$B$4,Assumptions!$B$26-$P$1255)</f>
        <v>1935000000</v>
      </c>
      <c r="R1255" s="12" t="n">
        <f aca="false">$J$1235+$O$1235+Assumptions!$B$20+IF($B$1255=0,$D$1235,Assumptions!$B$4)+IF($C$1255=0,$AI$1235,Assumptions!$B$4)+IF($D$1255=0,$AF$1235,Assumptions!$B$4)+IF($E$1255=0,$AC$1235,Assumptions!$B$4)+IF($F$1255=0,$Z$1235,Assumptions!$B$4)+IF($G$1255=0,$W$1235,Assumptions!$B$4)+IF($H$1255=0,$T$1235,Assumptions!$B$4)</f>
        <v>25708235.7954044</v>
      </c>
      <c r="S1255" s="12" t="n">
        <f aca="false">IF($R$1255&gt;Assumptions!$B$4,$Q$1255/$R$1255&gt;Assumptions!$B$13,FALSE())</f>
        <v>1</v>
      </c>
      <c r="T1255" s="12" t="n">
        <f aca="false">IF($S$1255,($Q$1255+Assumptions!$B$14*Assumptions!$B$13)/($R$1255+Assumptions!$B$14),IF($R$1255&gt;Assumptions!$B$4,$Q$1255/$R$1255,Assumptions!$B$4))</f>
        <v>68.6856141607994</v>
      </c>
      <c r="U1255" s="12" t="n">
        <f aca="false">IF($B$1255=1,$I$1255,$D$1235*$T$1255)</f>
        <v>42551312.2388278</v>
      </c>
      <c r="V1255" s="12" t="n">
        <f aca="false">IF($C$1255=1,$J$1255,$AI$1235*$T$1255)</f>
        <v>419269412.695265</v>
      </c>
      <c r="W1255" s="12" t="n">
        <f aca="false">IF($D$1255=1,$K$1255,$AF$1235*$T$1255)</f>
        <v>118511174.172436</v>
      </c>
      <c r="X1255" s="12" t="n">
        <f aca="false">IF($E$1255=1,$L$1255,$AC$1235*$T$1255)</f>
        <v>60000000</v>
      </c>
      <c r="Y1255" s="12" t="n">
        <f aca="false">IF($F$1255=1,$M$1255,$Z$1235*$T$1255)</f>
        <v>206056842.482398</v>
      </c>
      <c r="Z1255" s="12" t="n">
        <f aca="false">IF($G$1255=1,$N$1255,$W$1235*$T$1255)</f>
        <v>343428070.803997</v>
      </c>
      <c r="AA1255" s="12" t="n">
        <f aca="false">IF($H$1255=1,$O$1255,$T$1235*$T$1255)</f>
        <v>5000000</v>
      </c>
      <c r="AB1255" s="12" t="n">
        <f aca="false">($J$1235+$O$1235)*$T$1255</f>
        <v>17798624.757884</v>
      </c>
      <c r="AC1255" s="12" t="n">
        <f aca="false">Assumptions!$B$20*$T$1255</f>
        <v>618170527.447195</v>
      </c>
      <c r="AD1255" s="12" t="n">
        <f aca="false">IF($S$1255,Assumptions!$B$14*($T$1255-Assumptions!$B$13),Assumptions!$B$4)</f>
        <v>169214035.401999</v>
      </c>
      <c r="AE1255" s="12" t="n">
        <f aca="false">$U$1255+$V$1255+$W$1255+$X$1255+$Y$1255+$Z$1255+$AA$1255+$AB$1255+$AC$1255+$AD$1255</f>
        <v>2000000000</v>
      </c>
      <c r="AF1255" s="12" t="n">
        <f aca="false">IF(AND(IF($B$1255=1,$U$1255&gt;=INDEX($U$1246:$U$1373,1+$A$1255-Assumptions!$B$77),$U$1255&gt;INDEX($U$1246:$U$1373,1+$A$1255+Assumptions!$B$77)),IF($C$1255=1,$V$1255&gt;=INDEX($V$1246:$V$1373,1+$A$1255-Assumptions!$B$78),$V$1255&gt;INDEX($V$1246:$V$1373,1+$A$1255+Assumptions!$B$78)),IF($D$1255=1,$W$1255&gt;=INDEX($W$1246:$W$1373,1+$A$1255-Assumptions!$B$79),$W$1255&gt;INDEX($W$1246:$W$1373,1+$A$1255+Assumptions!$B$79)),IF($E$1255=1,$X$1255&gt;=INDEX($X$1246:$X$1373,1+$A$1255-Assumptions!$B$80),$X$1255&gt;INDEX($X$1246:$X$1373,1+$A$1255+Assumptions!$B$80)),IF($F$1255=1,$Y$1255&gt;=INDEX($Y$1246:$Y$1373,1+$A$1255-Assumptions!$B$81),$Y$1255&gt;INDEX($Y$1246:$Y$1373,1+$A$1255+Assumptions!$B$81)),IF($G$1255=1,$Z$1255&gt;=INDEX($Z$1246:$Z$1373,1+$A$1255-Assumptions!$B$82),$Z$1255&gt;INDEX($Z$1246:$Z$1373,1+$A$1255+Assumptions!$B$82)),IF($H$1255=1,$AA$1255&gt;=INDEX($AA$1246:$AA$1373,1+$A$1255-Assumptions!$B$83),$AA$1255&gt;INDEX($AA$1246:$AA$1373,1+$A$1255+Assumptions!$B$83))),1,0)</f>
        <v>0</v>
      </c>
    </row>
    <row r="1256" customFormat="false" ht="15" hidden="true" customHeight="false" outlineLevel="0" collapsed="false">
      <c r="A1256" s="6" t="n">
        <f aca="false">ROW()-ROW($A$1246)+Assumptions!$B$4</f>
        <v>10</v>
      </c>
      <c r="B1256" s="12" t="n">
        <f aca="false">MOD(QUOTIENT($A$1256,Assumptions!$B$77),2)</f>
        <v>0</v>
      </c>
      <c r="C1256" s="12" t="n">
        <f aca="false">MOD(QUOTIENT($A$1256,Assumptions!$B$78),2)</f>
        <v>0</v>
      </c>
      <c r="D1256" s="12" t="n">
        <f aca="false">MOD(QUOTIENT($A$1256,Assumptions!$B$79),2)</f>
        <v>0</v>
      </c>
      <c r="E1256" s="12" t="n">
        <f aca="false">MOD(QUOTIENT($A$1256,Assumptions!$B$80),2)</f>
        <v>1</v>
      </c>
      <c r="F1256" s="12" t="n">
        <f aca="false">MOD(QUOTIENT($A$1256,Assumptions!$B$81),2)</f>
        <v>0</v>
      </c>
      <c r="G1256" s="12" t="n">
        <f aca="false">MOD(QUOTIENT($A$1256,Assumptions!$B$82),2)</f>
        <v>1</v>
      </c>
      <c r="H1256" s="12" t="n">
        <f aca="false">MOD(QUOTIENT($A$1256,Assumptions!$B$83),2)</f>
        <v>0</v>
      </c>
      <c r="I1256" s="12" t="n">
        <f aca="false">IF($B$1256=1,MIN(Assumptions!$B$67,MAX(Assumptions!$B$4,Assumptions!$B$26-(Assumptions!$B$4))),Assumptions!$B$4)</f>
        <v>0</v>
      </c>
      <c r="J1256" s="12" t="n">
        <f aca="false">IF($C$1256=1,MIN(Assumptions!$B$66,MAX(Assumptions!$B$4,Assumptions!$B$26-($I$1256))),Assumptions!$B$4)</f>
        <v>0</v>
      </c>
      <c r="K1256" s="12" t="n">
        <f aca="false">IF($D$1256=1,MIN(Assumptions!$B$61,MAX(Assumptions!$B$4,Assumptions!$B$26-($I$1256+$J$1256))),Assumptions!$B$4)</f>
        <v>0</v>
      </c>
      <c r="L1256" s="12" t="n">
        <f aca="false">IF($E$1256=1,MIN(Assumptions!$B$56,MAX(Assumptions!$B$4,Assumptions!$B$26-($I$1256+$J$1256+$K$1256))),Assumptions!$B$4)</f>
        <v>60000000</v>
      </c>
      <c r="M1256" s="12" t="n">
        <f aca="false">IF($F$1256=1,MIN(Assumptions!$B$51,MAX(Assumptions!$B$4,Assumptions!$B$26-($I$1256+$J$1256+$K$1256+$L$1256))),Assumptions!$B$4)</f>
        <v>0</v>
      </c>
      <c r="N1256" s="12" t="n">
        <f aca="false">IF($G$1256=1,MIN(Assumptions!$B$46,MAX(Assumptions!$B$4,Assumptions!$B$26-($I$1256+$J$1256+$K$1256+$L$1256+$M$1256))),Assumptions!$B$4)</f>
        <v>15000000</v>
      </c>
      <c r="O1256" s="12" t="n">
        <f aca="false">IF($H$1256=1,MIN(Assumptions!$B$41,MAX(Assumptions!$B$4,Assumptions!$B$26-($I$1256+$J$1256+$K$1256+$L$1256+$M$1256+$N$1256))),Assumptions!$B$4)</f>
        <v>0</v>
      </c>
      <c r="P1256" s="12" t="n">
        <f aca="false">$I$1256+$J$1256+$K$1256+$L$1256+$M$1256+$N$1256+$O$1256</f>
        <v>75000000</v>
      </c>
      <c r="Q1256" s="12" t="n">
        <f aca="false">MAX(Assumptions!$B$4,Assumptions!$B$26-$P$1256)</f>
        <v>1925000000</v>
      </c>
      <c r="R1256" s="12" t="n">
        <f aca="false">$J$1235+$O$1235+Assumptions!$B$20+IF($B$1256=0,$D$1235,Assumptions!$B$4)+IF($C$1256=0,$AI$1235,Assumptions!$B$4)+IF($D$1256=0,$AF$1235,Assumptions!$B$4)+IF($E$1256=0,$AC$1235,Assumptions!$B$4)+IF($F$1256=0,$Z$1235,Assumptions!$B$4)+IF($G$1256=0,$W$1235,Assumptions!$B$4)+IF($H$1256=0,$T$1235,Assumptions!$B$4)</f>
        <v>25708235.7954044</v>
      </c>
      <c r="S1256" s="12" t="n">
        <f aca="false">IF($R$1256&gt;Assumptions!$B$4,$Q$1256/$R$1256&gt;Assumptions!$B$13,FALSE())</f>
        <v>1</v>
      </c>
      <c r="T1256" s="12" t="n">
        <f aca="false">IF($S$1256,($Q$1256+Assumptions!$B$14*Assumptions!$B$13)/($R$1256+Assumptions!$B$14),IF($R$1256&gt;Assumptions!$B$4,$Q$1256/$R$1256,Assumptions!$B$4))</f>
        <v>68.3311077651308</v>
      </c>
      <c r="U1256" s="12" t="n">
        <f aca="false">IF($B$1256=1,$I$1256,$D$1235*$T$1256)</f>
        <v>42331692.5627564</v>
      </c>
      <c r="V1256" s="12" t="n">
        <f aca="false">IF($C$1256=1,$J$1256,$AI$1235*$T$1256)</f>
        <v>417105441.532967</v>
      </c>
      <c r="W1256" s="12" t="n">
        <f aca="false">IF($D$1256=1,$K$1256,$AF$1235*$T$1256)</f>
        <v>117899503.596062</v>
      </c>
      <c r="X1256" s="12" t="n">
        <f aca="false">IF($E$1256=1,$L$1256,$AC$1235*$T$1256)</f>
        <v>60000000</v>
      </c>
      <c r="Y1256" s="12" t="n">
        <f aca="false">IF($F$1256=1,$M$1256,$Z$1235*$T$1256)</f>
        <v>204993323.295392</v>
      </c>
      <c r="Z1256" s="12" t="n">
        <f aca="false">IF($G$1256=1,$N$1256,$W$1235*$T$1256)</f>
        <v>15000000</v>
      </c>
      <c r="AA1256" s="12" t="n">
        <f aca="false">IF($H$1256=1,$O$1256,$T$1235*$T$1256)</f>
        <v>341655538.825654</v>
      </c>
      <c r="AB1256" s="12" t="n">
        <f aca="false">($J$1235+$O$1235)*$T$1256</f>
        <v>17706760.8881659</v>
      </c>
      <c r="AC1256" s="12" t="n">
        <f aca="false">Assumptions!$B$20*$T$1256</f>
        <v>614979969.886177</v>
      </c>
      <c r="AD1256" s="12" t="n">
        <f aca="false">IF($S$1256,Assumptions!$B$14*($T$1256-Assumptions!$B$13),Assumptions!$B$4)</f>
        <v>168327769.412827</v>
      </c>
      <c r="AE1256" s="12" t="n">
        <f aca="false">$U$1256+$V$1256+$W$1256+$X$1256+$Y$1256+$Z$1256+$AA$1256+$AB$1256+$AC$1256+$AD$1256</f>
        <v>2000000000</v>
      </c>
      <c r="AF1256" s="12" t="n">
        <f aca="false">IF(AND(IF($B$1256=1,$U$1256&gt;=INDEX($U$1246:$U$1373,1+$A$1256-Assumptions!$B$77),$U$1256&gt;INDEX($U$1246:$U$1373,1+$A$1256+Assumptions!$B$77)),IF($C$1256=1,$V$1256&gt;=INDEX($V$1246:$V$1373,1+$A$1256-Assumptions!$B$78),$V$1256&gt;INDEX($V$1246:$V$1373,1+$A$1256+Assumptions!$B$78)),IF($D$1256=1,$W$1256&gt;=INDEX($W$1246:$W$1373,1+$A$1256-Assumptions!$B$79),$W$1256&gt;INDEX($W$1246:$W$1373,1+$A$1256+Assumptions!$B$79)),IF($E$1256=1,$X$1256&gt;=INDEX($X$1246:$X$1373,1+$A$1256-Assumptions!$B$80),$X$1256&gt;INDEX($X$1246:$X$1373,1+$A$1256+Assumptions!$B$80)),IF($F$1256=1,$Y$1256&gt;=INDEX($Y$1246:$Y$1373,1+$A$1256-Assumptions!$B$81),$Y$1256&gt;INDEX($Y$1246:$Y$1373,1+$A$1256+Assumptions!$B$81)),IF($G$1256=1,$Z$1256&gt;=INDEX($Z$1246:$Z$1373,1+$A$1256-Assumptions!$B$82),$Z$1256&gt;INDEX($Z$1246:$Z$1373,1+$A$1256+Assumptions!$B$82)),IF($H$1256=1,$AA$1256&gt;=INDEX($AA$1246:$AA$1373,1+$A$1256-Assumptions!$B$83),$AA$1256&gt;INDEX($AA$1246:$AA$1373,1+$A$1256+Assumptions!$B$83))),1,0)</f>
        <v>0</v>
      </c>
    </row>
    <row r="1257" customFormat="false" ht="15" hidden="true" customHeight="false" outlineLevel="0" collapsed="false">
      <c r="A1257" s="6" t="n">
        <f aca="false">ROW()-ROW($A$1246)+Assumptions!$B$4</f>
        <v>11</v>
      </c>
      <c r="B1257" s="12" t="n">
        <f aca="false">MOD(QUOTIENT($A$1257,Assumptions!$B$77),2)</f>
        <v>0</v>
      </c>
      <c r="C1257" s="12" t="n">
        <f aca="false">MOD(QUOTIENT($A$1257,Assumptions!$B$78),2)</f>
        <v>0</v>
      </c>
      <c r="D1257" s="12" t="n">
        <f aca="false">MOD(QUOTIENT($A$1257,Assumptions!$B$79),2)</f>
        <v>0</v>
      </c>
      <c r="E1257" s="12" t="n">
        <f aca="false">MOD(QUOTIENT($A$1257,Assumptions!$B$80),2)</f>
        <v>1</v>
      </c>
      <c r="F1257" s="12" t="n">
        <f aca="false">MOD(QUOTIENT($A$1257,Assumptions!$B$81),2)</f>
        <v>0</v>
      </c>
      <c r="G1257" s="12" t="n">
        <f aca="false">MOD(QUOTIENT($A$1257,Assumptions!$B$82),2)</f>
        <v>1</v>
      </c>
      <c r="H1257" s="12" t="n">
        <f aca="false">MOD(QUOTIENT($A$1257,Assumptions!$B$83),2)</f>
        <v>1</v>
      </c>
      <c r="I1257" s="12" t="n">
        <f aca="false">IF($B$1257=1,MIN(Assumptions!$B$67,MAX(Assumptions!$B$4,Assumptions!$B$26-(Assumptions!$B$4))),Assumptions!$B$4)</f>
        <v>0</v>
      </c>
      <c r="J1257" s="12" t="n">
        <f aca="false">IF($C$1257=1,MIN(Assumptions!$B$66,MAX(Assumptions!$B$4,Assumptions!$B$26-($I$1257))),Assumptions!$B$4)</f>
        <v>0</v>
      </c>
      <c r="K1257" s="12" t="n">
        <f aca="false">IF($D$1257=1,MIN(Assumptions!$B$61,MAX(Assumptions!$B$4,Assumptions!$B$26-($I$1257+$J$1257))),Assumptions!$B$4)</f>
        <v>0</v>
      </c>
      <c r="L1257" s="12" t="n">
        <f aca="false">IF($E$1257=1,MIN(Assumptions!$B$56,MAX(Assumptions!$B$4,Assumptions!$B$26-($I$1257+$J$1257+$K$1257))),Assumptions!$B$4)</f>
        <v>60000000</v>
      </c>
      <c r="M1257" s="12" t="n">
        <f aca="false">IF($F$1257=1,MIN(Assumptions!$B$51,MAX(Assumptions!$B$4,Assumptions!$B$26-($I$1257+$J$1257+$K$1257+$L$1257))),Assumptions!$B$4)</f>
        <v>0</v>
      </c>
      <c r="N1257" s="12" t="n">
        <f aca="false">IF($G$1257=1,MIN(Assumptions!$B$46,MAX(Assumptions!$B$4,Assumptions!$B$26-($I$1257+$J$1257+$K$1257+$L$1257+$M$1257))),Assumptions!$B$4)</f>
        <v>15000000</v>
      </c>
      <c r="O1257" s="12" t="n">
        <f aca="false">IF($H$1257=1,MIN(Assumptions!$B$41,MAX(Assumptions!$B$4,Assumptions!$B$26-($I$1257+$J$1257+$K$1257+$L$1257+$M$1257+$N$1257))),Assumptions!$B$4)</f>
        <v>5000000</v>
      </c>
      <c r="P1257" s="12" t="n">
        <f aca="false">$I$1257+$J$1257+$K$1257+$L$1257+$M$1257+$N$1257+$O$1257</f>
        <v>80000000</v>
      </c>
      <c r="Q1257" s="12" t="n">
        <f aca="false">MAX(Assumptions!$B$4,Assumptions!$B$26-$P$1257)</f>
        <v>1920000000</v>
      </c>
      <c r="R1257" s="12" t="n">
        <f aca="false">$J$1235+$O$1235+Assumptions!$B$20+IF($B$1257=0,$D$1235,Assumptions!$B$4)+IF($C$1257=0,$AI$1235,Assumptions!$B$4)+IF($D$1257=0,$AF$1235,Assumptions!$B$4)+IF($E$1257=0,$AC$1235,Assumptions!$B$4)+IF($F$1257=0,$Z$1235,Assumptions!$B$4)+IF($G$1257=0,$W$1235,Assumptions!$B$4)+IF($H$1257=0,$T$1235,Assumptions!$B$4)</f>
        <v>20708235.7954044</v>
      </c>
      <c r="S1257" s="12" t="n">
        <f aca="false">IF($R$1257&gt;Assumptions!$B$4,$Q$1257/$R$1257&gt;Assumptions!$B$13,FALSE())</f>
        <v>1</v>
      </c>
      <c r="T1257" s="12" t="n">
        <f aca="false">IF($S$1257,($Q$1257+Assumptions!$B$14*Assumptions!$B$13)/($R$1257+Assumptions!$B$14),IF($R$1257&gt;Assumptions!$B$4,$Q$1257/$R$1257,Assumptions!$B$4))</f>
        <v>82.8369729154804</v>
      </c>
      <c r="U1257" s="12" t="n">
        <f aca="false">IF($B$1257=1,$I$1257,$D$1235*$T$1257)</f>
        <v>51318197.303936</v>
      </c>
      <c r="V1257" s="12" t="n">
        <f aca="false">IF($C$1257=1,$J$1257,$AI$1235*$T$1257)</f>
        <v>505651866.232403</v>
      </c>
      <c r="W1257" s="12" t="n">
        <f aca="false">IF($D$1257=1,$K$1257,$AF$1235*$T$1257)</f>
        <v>142928137.792014</v>
      </c>
      <c r="X1257" s="12" t="n">
        <f aca="false">IF($E$1257=1,$L$1257,$AC$1235*$T$1257)</f>
        <v>60000000</v>
      </c>
      <c r="Y1257" s="12" t="n">
        <f aca="false">IF($F$1257=1,$M$1257,$Z$1235*$T$1257)</f>
        <v>248510918.746441</v>
      </c>
      <c r="Z1257" s="12" t="n">
        <f aca="false">IF($G$1257=1,$N$1257,$W$1235*$T$1257)</f>
        <v>15000000</v>
      </c>
      <c r="AA1257" s="12" t="n">
        <f aca="false">IF($H$1257=1,$O$1257,$T$1235*$T$1257)</f>
        <v>5000000</v>
      </c>
      <c r="AB1257" s="12" t="n">
        <f aca="false">($J$1235+$O$1235)*$T$1257</f>
        <v>21465691.397182</v>
      </c>
      <c r="AC1257" s="12" t="n">
        <f aca="false">Assumptions!$B$20*$T$1257</f>
        <v>745532756.239323</v>
      </c>
      <c r="AD1257" s="12" t="n">
        <f aca="false">IF($S$1257,Assumptions!$B$14*($T$1257-Assumptions!$B$13),Assumptions!$B$4)</f>
        <v>204592432.288701</v>
      </c>
      <c r="AE1257" s="12" t="n">
        <f aca="false">$U$1257+$V$1257+$W$1257+$X$1257+$Y$1257+$Z$1257+$AA$1257+$AB$1257+$AC$1257+$AD$1257</f>
        <v>2000000000</v>
      </c>
      <c r="AF1257" s="12" t="n">
        <f aca="false">IF(AND(IF($B$1257=1,$U$1257&gt;=INDEX($U$1246:$U$1373,1+$A$1257-Assumptions!$B$77),$U$1257&gt;INDEX($U$1246:$U$1373,1+$A$1257+Assumptions!$B$77)),IF($C$1257=1,$V$1257&gt;=INDEX($V$1246:$V$1373,1+$A$1257-Assumptions!$B$78),$V$1257&gt;INDEX($V$1246:$V$1373,1+$A$1257+Assumptions!$B$78)),IF($D$1257=1,$W$1257&gt;=INDEX($W$1246:$W$1373,1+$A$1257-Assumptions!$B$79),$W$1257&gt;INDEX($W$1246:$W$1373,1+$A$1257+Assumptions!$B$79)),IF($E$1257=1,$X$1257&gt;=INDEX($X$1246:$X$1373,1+$A$1257-Assumptions!$B$80),$X$1257&gt;INDEX($X$1246:$X$1373,1+$A$1257+Assumptions!$B$80)),IF($F$1257=1,$Y$1257&gt;=INDEX($Y$1246:$Y$1373,1+$A$1257-Assumptions!$B$81),$Y$1257&gt;INDEX($Y$1246:$Y$1373,1+$A$1257+Assumptions!$B$81)),IF($G$1257=1,$Z$1257&gt;=INDEX($Z$1246:$Z$1373,1+$A$1257-Assumptions!$B$82),$Z$1257&gt;INDEX($Z$1246:$Z$1373,1+$A$1257+Assumptions!$B$82)),IF($H$1257=1,$AA$1257&gt;=INDEX($AA$1246:$AA$1373,1+$A$1257-Assumptions!$B$83),$AA$1257&gt;INDEX($AA$1246:$AA$1373,1+$A$1257+Assumptions!$B$83))),1,0)</f>
        <v>0</v>
      </c>
    </row>
    <row r="1258" customFormat="false" ht="15" hidden="true" customHeight="false" outlineLevel="0" collapsed="false">
      <c r="A1258" s="6" t="n">
        <f aca="false">ROW()-ROW($A$1246)+Assumptions!$B$4</f>
        <v>12</v>
      </c>
      <c r="B1258" s="12" t="n">
        <f aca="false">MOD(QUOTIENT($A$1258,Assumptions!$B$77),2)</f>
        <v>0</v>
      </c>
      <c r="C1258" s="12" t="n">
        <f aca="false">MOD(QUOTIENT($A$1258,Assumptions!$B$78),2)</f>
        <v>0</v>
      </c>
      <c r="D1258" s="12" t="n">
        <f aca="false">MOD(QUOTIENT($A$1258,Assumptions!$B$79),2)</f>
        <v>0</v>
      </c>
      <c r="E1258" s="12" t="n">
        <f aca="false">MOD(QUOTIENT($A$1258,Assumptions!$B$80),2)</f>
        <v>1</v>
      </c>
      <c r="F1258" s="12" t="n">
        <f aca="false">MOD(QUOTIENT($A$1258,Assumptions!$B$81),2)</f>
        <v>1</v>
      </c>
      <c r="G1258" s="12" t="n">
        <f aca="false">MOD(QUOTIENT($A$1258,Assumptions!$B$82),2)</f>
        <v>0</v>
      </c>
      <c r="H1258" s="12" t="n">
        <f aca="false">MOD(QUOTIENT($A$1258,Assumptions!$B$83),2)</f>
        <v>0</v>
      </c>
      <c r="I1258" s="12" t="n">
        <f aca="false">IF($B$1258=1,MIN(Assumptions!$B$67,MAX(Assumptions!$B$4,Assumptions!$B$26-(Assumptions!$B$4))),Assumptions!$B$4)</f>
        <v>0</v>
      </c>
      <c r="J1258" s="12" t="n">
        <f aca="false">IF($C$1258=1,MIN(Assumptions!$B$66,MAX(Assumptions!$B$4,Assumptions!$B$26-($I$1258))),Assumptions!$B$4)</f>
        <v>0</v>
      </c>
      <c r="K1258" s="12" t="n">
        <f aca="false">IF($D$1258=1,MIN(Assumptions!$B$61,MAX(Assumptions!$B$4,Assumptions!$B$26-($I$1258+$J$1258))),Assumptions!$B$4)</f>
        <v>0</v>
      </c>
      <c r="L1258" s="12" t="n">
        <f aca="false">IF($E$1258=1,MIN(Assumptions!$B$56,MAX(Assumptions!$B$4,Assumptions!$B$26-($I$1258+$J$1258+$K$1258))),Assumptions!$B$4)</f>
        <v>60000000</v>
      </c>
      <c r="M1258" s="12" t="n">
        <f aca="false">IF($F$1258=1,MIN(Assumptions!$B$51,MAX(Assumptions!$B$4,Assumptions!$B$26-($I$1258+$J$1258+$K$1258+$L$1258))),Assumptions!$B$4)</f>
        <v>30000000</v>
      </c>
      <c r="N1258" s="12" t="n">
        <f aca="false">IF($G$1258=1,MIN(Assumptions!$B$46,MAX(Assumptions!$B$4,Assumptions!$B$26-($I$1258+$J$1258+$K$1258+$L$1258+$M$1258))),Assumptions!$B$4)</f>
        <v>0</v>
      </c>
      <c r="O1258" s="12" t="n">
        <f aca="false">IF($H$1258=1,MIN(Assumptions!$B$41,MAX(Assumptions!$B$4,Assumptions!$B$26-($I$1258+$J$1258+$K$1258+$L$1258+$M$1258+$N$1258))),Assumptions!$B$4)</f>
        <v>0</v>
      </c>
      <c r="P1258" s="12" t="n">
        <f aca="false">$I$1258+$J$1258+$K$1258+$L$1258+$M$1258+$N$1258+$O$1258</f>
        <v>90000000</v>
      </c>
      <c r="Q1258" s="12" t="n">
        <f aca="false">MAX(Assumptions!$B$4,Assumptions!$B$26-$P$1258)</f>
        <v>1910000000</v>
      </c>
      <c r="R1258" s="12" t="n">
        <f aca="false">$J$1235+$O$1235+Assumptions!$B$20+IF($B$1258=0,$D$1235,Assumptions!$B$4)+IF($C$1258=0,$AI$1235,Assumptions!$B$4)+IF($D$1258=0,$AF$1235,Assumptions!$B$4)+IF($E$1258=0,$AC$1235,Assumptions!$B$4)+IF($F$1258=0,$Z$1235,Assumptions!$B$4)+IF($G$1258=0,$W$1235,Assumptions!$B$4)+IF($H$1258=0,$T$1235,Assumptions!$B$4)</f>
        <v>27708235.7954044</v>
      </c>
      <c r="S1258" s="12" t="n">
        <f aca="false">IF($R$1258&gt;Assumptions!$B$4,$Q$1258/$R$1258&gt;Assumptions!$B$13,FALSE())</f>
        <v>1</v>
      </c>
      <c r="T1258" s="12" t="n">
        <f aca="false">IF($S$1258,($Q$1258+Assumptions!$B$14*Assumptions!$B$13)/($R$1258+Assumptions!$B$14),IF($R$1258&gt;Assumptions!$B$4,$Q$1258/$R$1258,Assumptions!$B$4))</f>
        <v>63.310549247333</v>
      </c>
      <c r="U1258" s="12" t="n">
        <f aca="false">IF($B$1258=1,$I$1258,$D$1235*$T$1258)</f>
        <v>39221414.5851294</v>
      </c>
      <c r="V1258" s="12" t="n">
        <f aca="false">IF($C$1258=1,$J$1258,$AI$1235*$T$1258)</f>
        <v>386459044.221422</v>
      </c>
      <c r="W1258" s="12" t="n">
        <f aca="false">IF($D$1258=1,$K$1258,$AF$1235*$T$1258)</f>
        <v>109236957.701768</v>
      </c>
      <c r="X1258" s="12" t="n">
        <f aca="false">IF($E$1258=1,$L$1258,$AC$1235*$T$1258)</f>
        <v>60000000</v>
      </c>
      <c r="Y1258" s="12" t="n">
        <f aca="false">IF($F$1258=1,$M$1258,$Z$1235*$T$1258)</f>
        <v>30000000</v>
      </c>
      <c r="Z1258" s="12" t="n">
        <f aca="false">IF($G$1258=1,$N$1258,$W$1235*$T$1258)</f>
        <v>316552746.236665</v>
      </c>
      <c r="AA1258" s="12" t="n">
        <f aca="false">IF($H$1258=1,$O$1258,$T$1235*$T$1258)</f>
        <v>316552746.236665</v>
      </c>
      <c r="AB1258" s="12" t="n">
        <f aca="false">($J$1235+$O$1235)*$T$1258</f>
        <v>16405774.6740209</v>
      </c>
      <c r="AC1258" s="12" t="n">
        <f aca="false">Assumptions!$B$20*$T$1258</f>
        <v>569794943.225997</v>
      </c>
      <c r="AD1258" s="12" t="n">
        <f aca="false">IF($S$1258,Assumptions!$B$14*($T$1258-Assumptions!$B$13),Assumptions!$B$4)</f>
        <v>155776373.118332</v>
      </c>
      <c r="AE1258" s="12" t="n">
        <f aca="false">$U$1258+$V$1258+$W$1258+$X$1258+$Y$1258+$Z$1258+$AA$1258+$AB$1258+$AC$1258+$AD$1258</f>
        <v>2000000000</v>
      </c>
      <c r="AF1258" s="12" t="n">
        <f aca="false">IF(AND(IF($B$1258=1,$U$1258&gt;=INDEX($U$1246:$U$1373,1+$A$1258-Assumptions!$B$77),$U$1258&gt;INDEX($U$1246:$U$1373,1+$A$1258+Assumptions!$B$77)),IF($C$1258=1,$V$1258&gt;=INDEX($V$1246:$V$1373,1+$A$1258-Assumptions!$B$78),$V$1258&gt;INDEX($V$1246:$V$1373,1+$A$1258+Assumptions!$B$78)),IF($D$1258=1,$W$1258&gt;=INDEX($W$1246:$W$1373,1+$A$1258-Assumptions!$B$79),$W$1258&gt;INDEX($W$1246:$W$1373,1+$A$1258+Assumptions!$B$79)),IF($E$1258=1,$X$1258&gt;=INDEX($X$1246:$X$1373,1+$A$1258-Assumptions!$B$80),$X$1258&gt;INDEX($X$1246:$X$1373,1+$A$1258+Assumptions!$B$80)),IF($F$1258=1,$Y$1258&gt;=INDEX($Y$1246:$Y$1373,1+$A$1258-Assumptions!$B$81),$Y$1258&gt;INDEX($Y$1246:$Y$1373,1+$A$1258+Assumptions!$B$81)),IF($G$1258=1,$Z$1258&gt;=INDEX($Z$1246:$Z$1373,1+$A$1258-Assumptions!$B$82),$Z$1258&gt;INDEX($Z$1246:$Z$1373,1+$A$1258+Assumptions!$B$82)),IF($H$1258=1,$AA$1258&gt;=INDEX($AA$1246:$AA$1373,1+$A$1258-Assumptions!$B$83),$AA$1258&gt;INDEX($AA$1246:$AA$1373,1+$A$1258+Assumptions!$B$83))),1,0)</f>
        <v>0</v>
      </c>
    </row>
    <row r="1259" customFormat="false" ht="15" hidden="true" customHeight="false" outlineLevel="0" collapsed="false">
      <c r="A1259" s="6" t="n">
        <f aca="false">ROW()-ROW($A$1246)+Assumptions!$B$4</f>
        <v>13</v>
      </c>
      <c r="B1259" s="12" t="n">
        <f aca="false">MOD(QUOTIENT($A$1259,Assumptions!$B$77),2)</f>
        <v>0</v>
      </c>
      <c r="C1259" s="12" t="n">
        <f aca="false">MOD(QUOTIENT($A$1259,Assumptions!$B$78),2)</f>
        <v>0</v>
      </c>
      <c r="D1259" s="12" t="n">
        <f aca="false">MOD(QUOTIENT($A$1259,Assumptions!$B$79),2)</f>
        <v>0</v>
      </c>
      <c r="E1259" s="12" t="n">
        <f aca="false">MOD(QUOTIENT($A$1259,Assumptions!$B$80),2)</f>
        <v>1</v>
      </c>
      <c r="F1259" s="12" t="n">
        <f aca="false">MOD(QUOTIENT($A$1259,Assumptions!$B$81),2)</f>
        <v>1</v>
      </c>
      <c r="G1259" s="12" t="n">
        <f aca="false">MOD(QUOTIENT($A$1259,Assumptions!$B$82),2)</f>
        <v>0</v>
      </c>
      <c r="H1259" s="12" t="n">
        <f aca="false">MOD(QUOTIENT($A$1259,Assumptions!$B$83),2)</f>
        <v>1</v>
      </c>
      <c r="I1259" s="12" t="n">
        <f aca="false">IF($B$1259=1,MIN(Assumptions!$B$67,MAX(Assumptions!$B$4,Assumptions!$B$26-(Assumptions!$B$4))),Assumptions!$B$4)</f>
        <v>0</v>
      </c>
      <c r="J1259" s="12" t="n">
        <f aca="false">IF($C$1259=1,MIN(Assumptions!$B$66,MAX(Assumptions!$B$4,Assumptions!$B$26-($I$1259))),Assumptions!$B$4)</f>
        <v>0</v>
      </c>
      <c r="K1259" s="12" t="n">
        <f aca="false">IF($D$1259=1,MIN(Assumptions!$B$61,MAX(Assumptions!$B$4,Assumptions!$B$26-($I$1259+$J$1259))),Assumptions!$B$4)</f>
        <v>0</v>
      </c>
      <c r="L1259" s="12" t="n">
        <f aca="false">IF($E$1259=1,MIN(Assumptions!$B$56,MAX(Assumptions!$B$4,Assumptions!$B$26-($I$1259+$J$1259+$K$1259))),Assumptions!$B$4)</f>
        <v>60000000</v>
      </c>
      <c r="M1259" s="12" t="n">
        <f aca="false">IF($F$1259=1,MIN(Assumptions!$B$51,MAX(Assumptions!$B$4,Assumptions!$B$26-($I$1259+$J$1259+$K$1259+$L$1259))),Assumptions!$B$4)</f>
        <v>30000000</v>
      </c>
      <c r="N1259" s="12" t="n">
        <f aca="false">IF($G$1259=1,MIN(Assumptions!$B$46,MAX(Assumptions!$B$4,Assumptions!$B$26-($I$1259+$J$1259+$K$1259+$L$1259+$M$1259))),Assumptions!$B$4)</f>
        <v>0</v>
      </c>
      <c r="O1259" s="12" t="n">
        <f aca="false">IF($H$1259=1,MIN(Assumptions!$B$41,MAX(Assumptions!$B$4,Assumptions!$B$26-($I$1259+$J$1259+$K$1259+$L$1259+$M$1259+$N$1259))),Assumptions!$B$4)</f>
        <v>5000000</v>
      </c>
      <c r="P1259" s="12" t="n">
        <f aca="false">$I$1259+$J$1259+$K$1259+$L$1259+$M$1259+$N$1259+$O$1259</f>
        <v>95000000</v>
      </c>
      <c r="Q1259" s="12" t="n">
        <f aca="false">MAX(Assumptions!$B$4,Assumptions!$B$26-$P$1259)</f>
        <v>1905000000</v>
      </c>
      <c r="R1259" s="12" t="n">
        <f aca="false">$J$1235+$O$1235+Assumptions!$B$20+IF($B$1259=0,$D$1235,Assumptions!$B$4)+IF($C$1259=0,$AI$1235,Assumptions!$B$4)+IF($D$1259=0,$AF$1235,Assumptions!$B$4)+IF($E$1259=0,$AC$1235,Assumptions!$B$4)+IF($F$1259=0,$Z$1235,Assumptions!$B$4)+IF($G$1259=0,$W$1235,Assumptions!$B$4)+IF($H$1259=0,$T$1235,Assumptions!$B$4)</f>
        <v>22708235.7954044</v>
      </c>
      <c r="S1259" s="12" t="n">
        <f aca="false">IF($R$1259&gt;Assumptions!$B$4,$Q$1259/$R$1259&gt;Assumptions!$B$13,FALSE())</f>
        <v>1</v>
      </c>
      <c r="T1259" s="12" t="n">
        <f aca="false">IF($S$1259,($Q$1259+Assumptions!$B$14*Assumptions!$B$13)/($R$1259+Assumptions!$B$14),IF($R$1259&gt;Assumptions!$B$4,$Q$1259/$R$1259,Assumptions!$B$4))</f>
        <v>75.6697142744017</v>
      </c>
      <c r="U1259" s="12" t="n">
        <f aca="false">IF($B$1259=1,$I$1259,$D$1235*$T$1259)</f>
        <v>46878020.6518208</v>
      </c>
      <c r="V1259" s="12" t="n">
        <f aca="false">IF($C$1259=1,$J$1259,$AI$1235*$T$1259)</f>
        <v>461901623.073114</v>
      </c>
      <c r="W1259" s="12" t="n">
        <f aca="false">IF($D$1259=1,$K$1259,$AF$1235*$T$1259)</f>
        <v>130561643.766595</v>
      </c>
      <c r="X1259" s="12" t="n">
        <f aca="false">IF($E$1259=1,$L$1259,$AC$1235*$T$1259)</f>
        <v>60000000</v>
      </c>
      <c r="Y1259" s="12" t="n">
        <f aca="false">IF($F$1259=1,$M$1259,$Z$1235*$T$1259)</f>
        <v>30000000</v>
      </c>
      <c r="Z1259" s="12" t="n">
        <f aca="false">IF($G$1259=1,$N$1259,$W$1235*$T$1259)</f>
        <v>378348571.372009</v>
      </c>
      <c r="AA1259" s="12" t="n">
        <f aca="false">IF($H$1259=1,$O$1259,$T$1235*$T$1259)</f>
        <v>5000000</v>
      </c>
      <c r="AB1259" s="12" t="n">
        <f aca="false">($J$1235+$O$1235)*$T$1259</f>
        <v>19608426.9808428</v>
      </c>
      <c r="AC1259" s="12" t="n">
        <f aca="false">Assumptions!$B$20*$T$1259</f>
        <v>681027428.469616</v>
      </c>
      <c r="AD1259" s="12" t="n">
        <f aca="false">IF($S$1259,Assumptions!$B$14*($T$1259-Assumptions!$B$13),Assumptions!$B$4)</f>
        <v>186674285.686004</v>
      </c>
      <c r="AE1259" s="12" t="n">
        <f aca="false">$U$1259+$V$1259+$W$1259+$X$1259+$Y$1259+$Z$1259+$AA$1259+$AB$1259+$AC$1259+$AD$1259</f>
        <v>2000000000</v>
      </c>
      <c r="AF1259" s="12" t="n">
        <f aca="false">IF(AND(IF($B$1259=1,$U$1259&gt;=INDEX($U$1246:$U$1373,1+$A$1259-Assumptions!$B$77),$U$1259&gt;INDEX($U$1246:$U$1373,1+$A$1259+Assumptions!$B$77)),IF($C$1259=1,$V$1259&gt;=INDEX($V$1246:$V$1373,1+$A$1259-Assumptions!$B$78),$V$1259&gt;INDEX($V$1246:$V$1373,1+$A$1259+Assumptions!$B$78)),IF($D$1259=1,$W$1259&gt;=INDEX($W$1246:$W$1373,1+$A$1259-Assumptions!$B$79),$W$1259&gt;INDEX($W$1246:$W$1373,1+$A$1259+Assumptions!$B$79)),IF($E$1259=1,$X$1259&gt;=INDEX($X$1246:$X$1373,1+$A$1259-Assumptions!$B$80),$X$1259&gt;INDEX($X$1246:$X$1373,1+$A$1259+Assumptions!$B$80)),IF($F$1259=1,$Y$1259&gt;=INDEX($Y$1246:$Y$1373,1+$A$1259-Assumptions!$B$81),$Y$1259&gt;INDEX($Y$1246:$Y$1373,1+$A$1259+Assumptions!$B$81)),IF($G$1259=1,$Z$1259&gt;=INDEX($Z$1246:$Z$1373,1+$A$1259-Assumptions!$B$82),$Z$1259&gt;INDEX($Z$1246:$Z$1373,1+$A$1259+Assumptions!$B$82)),IF($H$1259=1,$AA$1259&gt;=INDEX($AA$1246:$AA$1373,1+$A$1259-Assumptions!$B$83),$AA$1259&gt;INDEX($AA$1246:$AA$1373,1+$A$1259+Assumptions!$B$83))),1,0)</f>
        <v>0</v>
      </c>
    </row>
    <row r="1260" customFormat="false" ht="15" hidden="true" customHeight="false" outlineLevel="0" collapsed="false">
      <c r="A1260" s="6" t="n">
        <f aca="false">ROW()-ROW($A$1246)+Assumptions!$B$4</f>
        <v>14</v>
      </c>
      <c r="B1260" s="12" t="n">
        <f aca="false">MOD(QUOTIENT($A$1260,Assumptions!$B$77),2)</f>
        <v>0</v>
      </c>
      <c r="C1260" s="12" t="n">
        <f aca="false">MOD(QUOTIENT($A$1260,Assumptions!$B$78),2)</f>
        <v>0</v>
      </c>
      <c r="D1260" s="12" t="n">
        <f aca="false">MOD(QUOTIENT($A$1260,Assumptions!$B$79),2)</f>
        <v>0</v>
      </c>
      <c r="E1260" s="12" t="n">
        <f aca="false">MOD(QUOTIENT($A$1260,Assumptions!$B$80),2)</f>
        <v>1</v>
      </c>
      <c r="F1260" s="12" t="n">
        <f aca="false">MOD(QUOTIENT($A$1260,Assumptions!$B$81),2)</f>
        <v>1</v>
      </c>
      <c r="G1260" s="12" t="n">
        <f aca="false">MOD(QUOTIENT($A$1260,Assumptions!$B$82),2)</f>
        <v>1</v>
      </c>
      <c r="H1260" s="12" t="n">
        <f aca="false">MOD(QUOTIENT($A$1260,Assumptions!$B$83),2)</f>
        <v>0</v>
      </c>
      <c r="I1260" s="12" t="n">
        <f aca="false">IF($B$1260=1,MIN(Assumptions!$B$67,MAX(Assumptions!$B$4,Assumptions!$B$26-(Assumptions!$B$4))),Assumptions!$B$4)</f>
        <v>0</v>
      </c>
      <c r="J1260" s="12" t="n">
        <f aca="false">IF($C$1260=1,MIN(Assumptions!$B$66,MAX(Assumptions!$B$4,Assumptions!$B$26-($I$1260))),Assumptions!$B$4)</f>
        <v>0</v>
      </c>
      <c r="K1260" s="12" t="n">
        <f aca="false">IF($D$1260=1,MIN(Assumptions!$B$61,MAX(Assumptions!$B$4,Assumptions!$B$26-($I$1260+$J$1260))),Assumptions!$B$4)</f>
        <v>0</v>
      </c>
      <c r="L1260" s="12" t="n">
        <f aca="false">IF($E$1260=1,MIN(Assumptions!$B$56,MAX(Assumptions!$B$4,Assumptions!$B$26-($I$1260+$J$1260+$K$1260))),Assumptions!$B$4)</f>
        <v>60000000</v>
      </c>
      <c r="M1260" s="12" t="n">
        <f aca="false">IF($F$1260=1,MIN(Assumptions!$B$51,MAX(Assumptions!$B$4,Assumptions!$B$26-($I$1260+$J$1260+$K$1260+$L$1260))),Assumptions!$B$4)</f>
        <v>30000000</v>
      </c>
      <c r="N1260" s="12" t="n">
        <f aca="false">IF($G$1260=1,MIN(Assumptions!$B$46,MAX(Assumptions!$B$4,Assumptions!$B$26-($I$1260+$J$1260+$K$1260+$L$1260+$M$1260))),Assumptions!$B$4)</f>
        <v>15000000</v>
      </c>
      <c r="O1260" s="12" t="n">
        <f aca="false">IF($H$1260=1,MIN(Assumptions!$B$41,MAX(Assumptions!$B$4,Assumptions!$B$26-($I$1260+$J$1260+$K$1260+$L$1260+$M$1260+$N$1260))),Assumptions!$B$4)</f>
        <v>0</v>
      </c>
      <c r="P1260" s="12" t="n">
        <f aca="false">$I$1260+$J$1260+$K$1260+$L$1260+$M$1260+$N$1260+$O$1260</f>
        <v>105000000</v>
      </c>
      <c r="Q1260" s="12" t="n">
        <f aca="false">MAX(Assumptions!$B$4,Assumptions!$B$26-$P$1260)</f>
        <v>1895000000</v>
      </c>
      <c r="R1260" s="12" t="n">
        <f aca="false">$J$1235+$O$1235+Assumptions!$B$20+IF($B$1260=0,$D$1235,Assumptions!$B$4)+IF($C$1260=0,$AI$1235,Assumptions!$B$4)+IF($D$1260=0,$AF$1235,Assumptions!$B$4)+IF($E$1260=0,$AC$1235,Assumptions!$B$4)+IF($F$1260=0,$Z$1235,Assumptions!$B$4)+IF($G$1260=0,$W$1235,Assumptions!$B$4)+IF($H$1260=0,$T$1235,Assumptions!$B$4)</f>
        <v>22708235.7954044</v>
      </c>
      <c r="S1260" s="12" t="n">
        <f aca="false">IF($R$1260&gt;Assumptions!$B$4,$Q$1260/$R$1260&gt;Assumptions!$B$13,FALSE())</f>
        <v>1</v>
      </c>
      <c r="T1260" s="12" t="n">
        <f aca="false">IF($S$1260,($Q$1260+Assumptions!$B$14*Assumptions!$B$13)/($R$1260+Assumptions!$B$14),IF($R$1260&gt;Assumptions!$B$4,$Q$1260/$R$1260,Assumptions!$B$4))</f>
        <v>75.2730185246014</v>
      </c>
      <c r="U1260" s="12" t="n">
        <f aca="false">IF($B$1260=1,$I$1260,$D$1235*$T$1260)</f>
        <v>46632264.3181285</v>
      </c>
      <c r="V1260" s="12" t="n">
        <f aca="false">IF($C$1260=1,$J$1260,$AI$1235*$T$1260)</f>
        <v>459480120.461983</v>
      </c>
      <c r="W1260" s="12" t="n">
        <f aca="false">IF($D$1260=1,$K$1260,$AF$1235*$T$1260)</f>
        <v>129877179.054843</v>
      </c>
      <c r="X1260" s="12" t="n">
        <f aca="false">IF($E$1260=1,$L$1260,$AC$1235*$T$1260)</f>
        <v>60000000</v>
      </c>
      <c r="Y1260" s="12" t="n">
        <f aca="false">IF($F$1260=1,$M$1260,$Z$1235*$T$1260)</f>
        <v>30000000</v>
      </c>
      <c r="Z1260" s="12" t="n">
        <f aca="false">IF($G$1260=1,$N$1260,$W$1235*$T$1260)</f>
        <v>15000000</v>
      </c>
      <c r="AA1260" s="12" t="n">
        <f aca="false">IF($H$1260=1,$O$1260,$T$1235*$T$1260)</f>
        <v>376365092.623007</v>
      </c>
      <c r="AB1260" s="12" t="n">
        <f aca="false">($J$1235+$O$1235)*$T$1260</f>
        <v>19505630.5091214</v>
      </c>
      <c r="AC1260" s="12" t="n">
        <f aca="false">Assumptions!$B$20*$T$1260</f>
        <v>677457166.721413</v>
      </c>
      <c r="AD1260" s="12" t="n">
        <f aca="false">IF($S$1260,Assumptions!$B$14*($T$1260-Assumptions!$B$13),Assumptions!$B$4)</f>
        <v>185682546.311504</v>
      </c>
      <c r="AE1260" s="12" t="n">
        <f aca="false">$U$1260+$V$1260+$W$1260+$X$1260+$Y$1260+$Z$1260+$AA$1260+$AB$1260+$AC$1260+$AD$1260</f>
        <v>2000000000</v>
      </c>
      <c r="AF1260" s="12" t="n">
        <f aca="false">IF(AND(IF($B$1260=1,$U$1260&gt;=INDEX($U$1246:$U$1373,1+$A$1260-Assumptions!$B$77),$U$1260&gt;INDEX($U$1246:$U$1373,1+$A$1260+Assumptions!$B$77)),IF($C$1260=1,$V$1260&gt;=INDEX($V$1246:$V$1373,1+$A$1260-Assumptions!$B$78),$V$1260&gt;INDEX($V$1246:$V$1373,1+$A$1260+Assumptions!$B$78)),IF($D$1260=1,$W$1260&gt;=INDEX($W$1246:$W$1373,1+$A$1260-Assumptions!$B$79),$W$1260&gt;INDEX($W$1246:$W$1373,1+$A$1260+Assumptions!$B$79)),IF($E$1260=1,$X$1260&gt;=INDEX($X$1246:$X$1373,1+$A$1260-Assumptions!$B$80),$X$1260&gt;INDEX($X$1246:$X$1373,1+$A$1260+Assumptions!$B$80)),IF($F$1260=1,$Y$1260&gt;=INDEX($Y$1246:$Y$1373,1+$A$1260-Assumptions!$B$81),$Y$1260&gt;INDEX($Y$1246:$Y$1373,1+$A$1260+Assumptions!$B$81)),IF($G$1260=1,$Z$1260&gt;=INDEX($Z$1246:$Z$1373,1+$A$1260-Assumptions!$B$82),$Z$1260&gt;INDEX($Z$1246:$Z$1373,1+$A$1260+Assumptions!$B$82)),IF($H$1260=1,$AA$1260&gt;=INDEX($AA$1246:$AA$1373,1+$A$1260-Assumptions!$B$83),$AA$1260&gt;INDEX($AA$1246:$AA$1373,1+$A$1260+Assumptions!$B$83))),1,0)</f>
        <v>0</v>
      </c>
    </row>
    <row r="1261" customFormat="false" ht="15" hidden="true" customHeight="false" outlineLevel="0" collapsed="false">
      <c r="A1261" s="6" t="n">
        <f aca="false">ROW()-ROW($A$1246)+Assumptions!$B$4</f>
        <v>15</v>
      </c>
      <c r="B1261" s="12" t="n">
        <f aca="false">MOD(QUOTIENT($A$1261,Assumptions!$B$77),2)</f>
        <v>0</v>
      </c>
      <c r="C1261" s="12" t="n">
        <f aca="false">MOD(QUOTIENT($A$1261,Assumptions!$B$78),2)</f>
        <v>0</v>
      </c>
      <c r="D1261" s="12" t="n">
        <f aca="false">MOD(QUOTIENT($A$1261,Assumptions!$B$79),2)</f>
        <v>0</v>
      </c>
      <c r="E1261" s="12" t="n">
        <f aca="false">MOD(QUOTIENT($A$1261,Assumptions!$B$80),2)</f>
        <v>1</v>
      </c>
      <c r="F1261" s="12" t="n">
        <f aca="false">MOD(QUOTIENT($A$1261,Assumptions!$B$81),2)</f>
        <v>1</v>
      </c>
      <c r="G1261" s="12" t="n">
        <f aca="false">MOD(QUOTIENT($A$1261,Assumptions!$B$82),2)</f>
        <v>1</v>
      </c>
      <c r="H1261" s="12" t="n">
        <f aca="false">MOD(QUOTIENT($A$1261,Assumptions!$B$83),2)</f>
        <v>1</v>
      </c>
      <c r="I1261" s="12" t="n">
        <f aca="false">IF($B$1261=1,MIN(Assumptions!$B$67,MAX(Assumptions!$B$4,Assumptions!$B$26-(Assumptions!$B$4))),Assumptions!$B$4)</f>
        <v>0</v>
      </c>
      <c r="J1261" s="12" t="n">
        <f aca="false">IF($C$1261=1,MIN(Assumptions!$B$66,MAX(Assumptions!$B$4,Assumptions!$B$26-($I$1261))),Assumptions!$B$4)</f>
        <v>0</v>
      </c>
      <c r="K1261" s="12" t="n">
        <f aca="false">IF($D$1261=1,MIN(Assumptions!$B$61,MAX(Assumptions!$B$4,Assumptions!$B$26-($I$1261+$J$1261))),Assumptions!$B$4)</f>
        <v>0</v>
      </c>
      <c r="L1261" s="12" t="n">
        <f aca="false">IF($E$1261=1,MIN(Assumptions!$B$56,MAX(Assumptions!$B$4,Assumptions!$B$26-($I$1261+$J$1261+$K$1261))),Assumptions!$B$4)</f>
        <v>60000000</v>
      </c>
      <c r="M1261" s="12" t="n">
        <f aca="false">IF($F$1261=1,MIN(Assumptions!$B$51,MAX(Assumptions!$B$4,Assumptions!$B$26-($I$1261+$J$1261+$K$1261+$L$1261))),Assumptions!$B$4)</f>
        <v>30000000</v>
      </c>
      <c r="N1261" s="12" t="n">
        <f aca="false">IF($G$1261=1,MIN(Assumptions!$B$46,MAX(Assumptions!$B$4,Assumptions!$B$26-($I$1261+$J$1261+$K$1261+$L$1261+$M$1261))),Assumptions!$B$4)</f>
        <v>15000000</v>
      </c>
      <c r="O1261" s="12" t="n">
        <f aca="false">IF($H$1261=1,MIN(Assumptions!$B$41,MAX(Assumptions!$B$4,Assumptions!$B$26-($I$1261+$J$1261+$K$1261+$L$1261+$M$1261+$N$1261))),Assumptions!$B$4)</f>
        <v>5000000</v>
      </c>
      <c r="P1261" s="12" t="n">
        <f aca="false">$I$1261+$J$1261+$K$1261+$L$1261+$M$1261+$N$1261+$O$1261</f>
        <v>110000000</v>
      </c>
      <c r="Q1261" s="12" t="n">
        <f aca="false">MAX(Assumptions!$B$4,Assumptions!$B$26-$P$1261)</f>
        <v>1890000000</v>
      </c>
      <c r="R1261" s="12" t="n">
        <f aca="false">$J$1235+$O$1235+Assumptions!$B$20+IF($B$1261=0,$D$1235,Assumptions!$B$4)+IF($C$1261=0,$AI$1235,Assumptions!$B$4)+IF($D$1261=0,$AF$1235,Assumptions!$B$4)+IF($E$1261=0,$AC$1235,Assumptions!$B$4)+IF($F$1261=0,$Z$1235,Assumptions!$B$4)+IF($G$1261=0,$W$1235,Assumptions!$B$4)+IF($H$1261=0,$T$1235,Assumptions!$B$4)</f>
        <v>17708235.7954044</v>
      </c>
      <c r="S1261" s="12" t="n">
        <f aca="false">IF($R$1261&gt;Assumptions!$B$4,$Q$1261/$R$1261&gt;Assumptions!$B$13,FALSE())</f>
        <v>1</v>
      </c>
      <c r="T1261" s="12" t="n">
        <f aca="false">IF($S$1261,($Q$1261+Assumptions!$B$14*Assumptions!$B$13)/($R$1261+Assumptions!$B$14),IF($R$1261&gt;Assumptions!$B$4,$Q$1261/$R$1261,Assumptions!$B$4))</f>
        <v>93.6499365486607</v>
      </c>
      <c r="U1261" s="12" t="n">
        <f aca="false">IF($B$1261=1,$I$1261,$D$1235*$T$1261)</f>
        <v>58016918.6796436</v>
      </c>
      <c r="V1261" s="12" t="n">
        <f aca="false">IF($C$1261=1,$J$1261,$AI$1235*$T$1261)</f>
        <v>571656152.098805</v>
      </c>
      <c r="W1261" s="12" t="n">
        <f aca="false">IF($D$1261=1,$K$1261,$AF$1235*$T$1261)</f>
        <v>161584985.111629</v>
      </c>
      <c r="X1261" s="12" t="n">
        <f aca="false">IF($E$1261=1,$L$1261,$AC$1235*$T$1261)</f>
        <v>60000000</v>
      </c>
      <c r="Y1261" s="12" t="n">
        <f aca="false">IF($F$1261=1,$M$1261,$Z$1235*$T$1261)</f>
        <v>30000000</v>
      </c>
      <c r="Z1261" s="12" t="n">
        <f aca="false">IF($G$1261=1,$N$1261,$W$1235*$T$1261)</f>
        <v>15000000</v>
      </c>
      <c r="AA1261" s="12" t="n">
        <f aca="false">IF($H$1261=1,$O$1261,$T$1235*$T$1261)</f>
        <v>5000000</v>
      </c>
      <c r="AB1261" s="12" t="n">
        <f aca="false">($J$1235+$O$1235)*$T$1261</f>
        <v>24267673.8003249</v>
      </c>
      <c r="AC1261" s="12" t="n">
        <f aca="false">Assumptions!$B$20*$T$1261</f>
        <v>842849428.937946</v>
      </c>
      <c r="AD1261" s="12" t="n">
        <f aca="false">IF($S$1261,Assumptions!$B$14*($T$1261-Assumptions!$B$13),Assumptions!$B$4)</f>
        <v>231624841.371652</v>
      </c>
      <c r="AE1261" s="12" t="n">
        <f aca="false">$U$1261+$V$1261+$W$1261+$X$1261+$Y$1261+$Z$1261+$AA$1261+$AB$1261+$AC$1261+$AD$1261</f>
        <v>2000000000</v>
      </c>
      <c r="AF1261" s="12" t="n">
        <f aca="false">IF(AND(IF($B$1261=1,$U$1261&gt;=INDEX($U$1246:$U$1373,1+$A$1261-Assumptions!$B$77),$U$1261&gt;INDEX($U$1246:$U$1373,1+$A$1261+Assumptions!$B$77)),IF($C$1261=1,$V$1261&gt;=INDEX($V$1246:$V$1373,1+$A$1261-Assumptions!$B$78),$V$1261&gt;INDEX($V$1246:$V$1373,1+$A$1261+Assumptions!$B$78)),IF($D$1261=1,$W$1261&gt;=INDEX($W$1246:$W$1373,1+$A$1261-Assumptions!$B$79),$W$1261&gt;INDEX($W$1246:$W$1373,1+$A$1261+Assumptions!$B$79)),IF($E$1261=1,$X$1261&gt;=INDEX($X$1246:$X$1373,1+$A$1261-Assumptions!$B$80),$X$1261&gt;INDEX($X$1246:$X$1373,1+$A$1261+Assumptions!$B$80)),IF($F$1261=1,$Y$1261&gt;=INDEX($Y$1246:$Y$1373,1+$A$1261-Assumptions!$B$81),$Y$1261&gt;INDEX($Y$1246:$Y$1373,1+$A$1261+Assumptions!$B$81)),IF($G$1261=1,$Z$1261&gt;=INDEX($Z$1246:$Z$1373,1+$A$1261-Assumptions!$B$82),$Z$1261&gt;INDEX($Z$1246:$Z$1373,1+$A$1261+Assumptions!$B$82)),IF($H$1261=1,$AA$1261&gt;=INDEX($AA$1246:$AA$1373,1+$A$1261-Assumptions!$B$83),$AA$1261&gt;INDEX($AA$1246:$AA$1373,1+$A$1261+Assumptions!$B$83))),1,0)</f>
        <v>0</v>
      </c>
    </row>
    <row r="1262" customFormat="false" ht="15" hidden="true" customHeight="false" outlineLevel="0" collapsed="false">
      <c r="A1262" s="6" t="n">
        <f aca="false">ROW()-ROW($A$1246)+Assumptions!$B$4</f>
        <v>16</v>
      </c>
      <c r="B1262" s="12" t="n">
        <f aca="false">MOD(QUOTIENT($A$1262,Assumptions!$B$77),2)</f>
        <v>0</v>
      </c>
      <c r="C1262" s="12" t="n">
        <f aca="false">MOD(QUOTIENT($A$1262,Assumptions!$B$78),2)</f>
        <v>0</v>
      </c>
      <c r="D1262" s="12" t="n">
        <f aca="false">MOD(QUOTIENT($A$1262,Assumptions!$B$79),2)</f>
        <v>1</v>
      </c>
      <c r="E1262" s="12" t="n">
        <f aca="false">MOD(QUOTIENT($A$1262,Assumptions!$B$80),2)</f>
        <v>0</v>
      </c>
      <c r="F1262" s="12" t="n">
        <f aca="false">MOD(QUOTIENT($A$1262,Assumptions!$B$81),2)</f>
        <v>0</v>
      </c>
      <c r="G1262" s="12" t="n">
        <f aca="false">MOD(QUOTIENT($A$1262,Assumptions!$B$82),2)</f>
        <v>0</v>
      </c>
      <c r="H1262" s="12" t="n">
        <f aca="false">MOD(QUOTIENT($A$1262,Assumptions!$B$83),2)</f>
        <v>0</v>
      </c>
      <c r="I1262" s="12" t="n">
        <f aca="false">IF($B$1262=1,MIN(Assumptions!$B$67,MAX(Assumptions!$B$4,Assumptions!$B$26-(Assumptions!$B$4))),Assumptions!$B$4)</f>
        <v>0</v>
      </c>
      <c r="J1262" s="12" t="n">
        <f aca="false">IF($C$1262=1,MIN(Assumptions!$B$66,MAX(Assumptions!$B$4,Assumptions!$B$26-($I$1262))),Assumptions!$B$4)</f>
        <v>0</v>
      </c>
      <c r="K1262" s="12" t="n">
        <f aca="false">IF($D$1262=1,MIN(Assumptions!$B$61,MAX(Assumptions!$B$4,Assumptions!$B$26-($I$1262+$J$1262))),Assumptions!$B$4)</f>
        <v>100000000</v>
      </c>
      <c r="L1262" s="12" t="n">
        <f aca="false">IF($E$1262=1,MIN(Assumptions!$B$56,MAX(Assumptions!$B$4,Assumptions!$B$26-($I$1262+$J$1262+$K$1262))),Assumptions!$B$4)</f>
        <v>0</v>
      </c>
      <c r="M1262" s="12" t="n">
        <f aca="false">IF($F$1262=1,MIN(Assumptions!$B$51,MAX(Assumptions!$B$4,Assumptions!$B$26-($I$1262+$J$1262+$K$1262+$L$1262))),Assumptions!$B$4)</f>
        <v>0</v>
      </c>
      <c r="N1262" s="12" t="n">
        <f aca="false">IF($G$1262=1,MIN(Assumptions!$B$46,MAX(Assumptions!$B$4,Assumptions!$B$26-($I$1262+$J$1262+$K$1262+$L$1262+$M$1262))),Assumptions!$B$4)</f>
        <v>0</v>
      </c>
      <c r="O1262" s="12" t="n">
        <f aca="false">IF($H$1262=1,MIN(Assumptions!$B$41,MAX(Assumptions!$B$4,Assumptions!$B$26-($I$1262+$J$1262+$K$1262+$L$1262+$M$1262+$N$1262))),Assumptions!$B$4)</f>
        <v>0</v>
      </c>
      <c r="P1262" s="12" t="n">
        <f aca="false">$I$1262+$J$1262+$K$1262+$L$1262+$M$1262+$N$1262+$O$1262</f>
        <v>100000000</v>
      </c>
      <c r="Q1262" s="12" t="n">
        <f aca="false">MAX(Assumptions!$B$4,Assumptions!$B$26-$P$1262)</f>
        <v>1900000000</v>
      </c>
      <c r="R1262" s="12" t="n">
        <f aca="false">$J$1235+$O$1235+Assumptions!$B$20+IF($B$1262=0,$D$1235,Assumptions!$B$4)+IF($C$1262=0,$AI$1235,Assumptions!$B$4)+IF($D$1262=0,$AF$1235,Assumptions!$B$4)+IF($E$1262=0,$AC$1235,Assumptions!$B$4)+IF($F$1262=0,$Z$1235,Assumptions!$B$4)+IF($G$1262=0,$W$1235,Assumptions!$B$4)+IF($H$1262=0,$T$1235,Assumptions!$B$4)</f>
        <v>31382821.010658</v>
      </c>
      <c r="S1262" s="12" t="n">
        <f aca="false">IF($R$1262&gt;Assumptions!$B$4,$Q$1262/$R$1262&gt;Assumptions!$B$13,FALSE())</f>
        <v>1</v>
      </c>
      <c r="T1262" s="12" t="n">
        <f aca="false">IF($S$1262,($Q$1262+Assumptions!$B$14*Assumptions!$B$13)/($R$1262+Assumptions!$B$14),IF($R$1262&gt;Assumptions!$B$4,$Q$1262/$R$1262,Assumptions!$B$4))</f>
        <v>56.1493979324083</v>
      </c>
      <c r="U1262" s="12" t="n">
        <f aca="false">IF($B$1262=1,$I$1262,$D$1235*$T$1262)</f>
        <v>34785021.4726287</v>
      </c>
      <c r="V1262" s="12" t="n">
        <f aca="false">IF($C$1262=1,$J$1262,$AI$1235*$T$1262)</f>
        <v>342746081.285671</v>
      </c>
      <c r="W1262" s="12" t="n">
        <f aca="false">IF($D$1262=1,$K$1262,$AF$1235*$T$1262)</f>
        <v>100000000</v>
      </c>
      <c r="X1262" s="12" t="n">
        <f aca="false">IF($E$1262=1,$L$1262,$AC$1235*$T$1262)</f>
        <v>134758555.03778</v>
      </c>
      <c r="Y1262" s="12" t="n">
        <f aca="false">IF($F$1262=1,$M$1262,$Z$1235*$T$1262)</f>
        <v>168448193.797225</v>
      </c>
      <c r="Z1262" s="12" t="n">
        <f aca="false">IF($G$1262=1,$N$1262,$W$1235*$T$1262)</f>
        <v>280746989.662042</v>
      </c>
      <c r="AA1262" s="12" t="n">
        <f aca="false">IF($H$1262=1,$O$1262,$T$1235*$T$1262)</f>
        <v>280746989.662042</v>
      </c>
      <c r="AB1262" s="12" t="n">
        <f aca="false">($J$1235+$O$1235)*$T$1262</f>
        <v>14550092.8599167</v>
      </c>
      <c r="AC1262" s="12" t="n">
        <f aca="false">Assumptions!$B$20*$T$1262</f>
        <v>505344581.391675</v>
      </c>
      <c r="AD1262" s="12" t="n">
        <f aca="false">IF($S$1262,Assumptions!$B$14*($T$1262-Assumptions!$B$13),Assumptions!$B$4)</f>
        <v>137873494.831021</v>
      </c>
      <c r="AE1262" s="12" t="n">
        <f aca="false">$U$1262+$V$1262+$W$1262+$X$1262+$Y$1262+$Z$1262+$AA$1262+$AB$1262+$AC$1262+$AD$1262</f>
        <v>2000000000</v>
      </c>
      <c r="AF1262" s="12" t="n">
        <f aca="false">IF(AND(IF($B$1262=1,$U$1262&gt;=INDEX($U$1246:$U$1373,1+$A$1262-Assumptions!$B$77),$U$1262&gt;INDEX($U$1246:$U$1373,1+$A$1262+Assumptions!$B$77)),IF($C$1262=1,$V$1262&gt;=INDEX($V$1246:$V$1373,1+$A$1262-Assumptions!$B$78),$V$1262&gt;INDEX($V$1246:$V$1373,1+$A$1262+Assumptions!$B$78)),IF($D$1262=1,$W$1262&gt;=INDEX($W$1246:$W$1373,1+$A$1262-Assumptions!$B$79),$W$1262&gt;INDEX($W$1246:$W$1373,1+$A$1262+Assumptions!$B$79)),IF($E$1262=1,$X$1262&gt;=INDEX($X$1246:$X$1373,1+$A$1262-Assumptions!$B$80),$X$1262&gt;INDEX($X$1246:$X$1373,1+$A$1262+Assumptions!$B$80)),IF($F$1262=1,$Y$1262&gt;=INDEX($Y$1246:$Y$1373,1+$A$1262-Assumptions!$B$81),$Y$1262&gt;INDEX($Y$1246:$Y$1373,1+$A$1262+Assumptions!$B$81)),IF($G$1262=1,$Z$1262&gt;=INDEX($Z$1246:$Z$1373,1+$A$1262-Assumptions!$B$82),$Z$1262&gt;INDEX($Z$1246:$Z$1373,1+$A$1262+Assumptions!$B$82)),IF($H$1262=1,$AA$1262&gt;=INDEX($AA$1246:$AA$1373,1+$A$1262-Assumptions!$B$83),$AA$1262&gt;INDEX($AA$1246:$AA$1373,1+$A$1262+Assumptions!$B$83))),1,0)</f>
        <v>1</v>
      </c>
    </row>
    <row r="1263" customFormat="false" ht="15" hidden="true" customHeight="false" outlineLevel="0" collapsed="false">
      <c r="A1263" s="6" t="n">
        <f aca="false">ROW()-ROW($A$1246)+Assumptions!$B$4</f>
        <v>17</v>
      </c>
      <c r="B1263" s="12" t="n">
        <f aca="false">MOD(QUOTIENT($A$1263,Assumptions!$B$77),2)</f>
        <v>0</v>
      </c>
      <c r="C1263" s="12" t="n">
        <f aca="false">MOD(QUOTIENT($A$1263,Assumptions!$B$78),2)</f>
        <v>0</v>
      </c>
      <c r="D1263" s="12" t="n">
        <f aca="false">MOD(QUOTIENT($A$1263,Assumptions!$B$79),2)</f>
        <v>1</v>
      </c>
      <c r="E1263" s="12" t="n">
        <f aca="false">MOD(QUOTIENT($A$1263,Assumptions!$B$80),2)</f>
        <v>0</v>
      </c>
      <c r="F1263" s="12" t="n">
        <f aca="false">MOD(QUOTIENT($A$1263,Assumptions!$B$81),2)</f>
        <v>0</v>
      </c>
      <c r="G1263" s="12" t="n">
        <f aca="false">MOD(QUOTIENT($A$1263,Assumptions!$B$82),2)</f>
        <v>0</v>
      </c>
      <c r="H1263" s="12" t="n">
        <f aca="false">MOD(QUOTIENT($A$1263,Assumptions!$B$83),2)</f>
        <v>1</v>
      </c>
      <c r="I1263" s="12" t="n">
        <f aca="false">IF($B$1263=1,MIN(Assumptions!$B$67,MAX(Assumptions!$B$4,Assumptions!$B$26-(Assumptions!$B$4))),Assumptions!$B$4)</f>
        <v>0</v>
      </c>
      <c r="J1263" s="12" t="n">
        <f aca="false">IF($C$1263=1,MIN(Assumptions!$B$66,MAX(Assumptions!$B$4,Assumptions!$B$26-($I$1263))),Assumptions!$B$4)</f>
        <v>0</v>
      </c>
      <c r="K1263" s="12" t="n">
        <f aca="false">IF($D$1263=1,MIN(Assumptions!$B$61,MAX(Assumptions!$B$4,Assumptions!$B$26-($I$1263+$J$1263))),Assumptions!$B$4)</f>
        <v>100000000</v>
      </c>
      <c r="L1263" s="12" t="n">
        <f aca="false">IF($E$1263=1,MIN(Assumptions!$B$56,MAX(Assumptions!$B$4,Assumptions!$B$26-($I$1263+$J$1263+$K$1263))),Assumptions!$B$4)</f>
        <v>0</v>
      </c>
      <c r="M1263" s="12" t="n">
        <f aca="false">IF($F$1263=1,MIN(Assumptions!$B$51,MAX(Assumptions!$B$4,Assumptions!$B$26-($I$1263+$J$1263+$K$1263+$L$1263))),Assumptions!$B$4)</f>
        <v>0</v>
      </c>
      <c r="N1263" s="12" t="n">
        <f aca="false">IF($G$1263=1,MIN(Assumptions!$B$46,MAX(Assumptions!$B$4,Assumptions!$B$26-($I$1263+$J$1263+$K$1263+$L$1263+$M$1263))),Assumptions!$B$4)</f>
        <v>0</v>
      </c>
      <c r="O1263" s="12" t="n">
        <f aca="false">IF($H$1263=1,MIN(Assumptions!$B$41,MAX(Assumptions!$B$4,Assumptions!$B$26-($I$1263+$J$1263+$K$1263+$L$1263+$M$1263+$N$1263))),Assumptions!$B$4)</f>
        <v>5000000</v>
      </c>
      <c r="P1263" s="12" t="n">
        <f aca="false">$I$1263+$J$1263+$K$1263+$L$1263+$M$1263+$N$1263+$O$1263</f>
        <v>105000000</v>
      </c>
      <c r="Q1263" s="12" t="n">
        <f aca="false">MAX(Assumptions!$B$4,Assumptions!$B$26-$P$1263)</f>
        <v>1895000000</v>
      </c>
      <c r="R1263" s="12" t="n">
        <f aca="false">$J$1235+$O$1235+Assumptions!$B$20+IF($B$1263=0,$D$1235,Assumptions!$B$4)+IF($C$1263=0,$AI$1235,Assumptions!$B$4)+IF($D$1263=0,$AF$1235,Assumptions!$B$4)+IF($E$1263=0,$AC$1235,Assumptions!$B$4)+IF($F$1263=0,$Z$1235,Assumptions!$B$4)+IF($G$1263=0,$W$1235,Assumptions!$B$4)+IF($H$1263=0,$T$1235,Assumptions!$B$4)</f>
        <v>26382821.010658</v>
      </c>
      <c r="S1263" s="12" t="n">
        <f aca="false">IF($R$1263&gt;Assumptions!$B$4,$Q$1263/$R$1263&gt;Assumptions!$B$13,FALSE())</f>
        <v>1</v>
      </c>
      <c r="T1263" s="12" t="n">
        <f aca="false">IF($S$1263,($Q$1263+Assumptions!$B$14*Assumptions!$B$13)/($R$1263+Assumptions!$B$14),IF($R$1263&gt;Assumptions!$B$4,$Q$1263/$R$1263,Assumptions!$B$4))</f>
        <v>65.6964913261003</v>
      </c>
      <c r="U1263" s="12" t="n">
        <f aca="false">IF($B$1263=1,$I$1263,$D$1235*$T$1263)</f>
        <v>40699525.651294</v>
      </c>
      <c r="V1263" s="12" t="n">
        <f aca="false">IF($C$1263=1,$J$1263,$AI$1235*$T$1263)</f>
        <v>401023266.239556</v>
      </c>
      <c r="W1263" s="12" t="n">
        <f aca="false">IF($D$1263=1,$K$1263,$AF$1235*$T$1263)</f>
        <v>100000000</v>
      </c>
      <c r="X1263" s="12" t="n">
        <f aca="false">IF($E$1263=1,$L$1263,$AC$1235*$T$1263)</f>
        <v>157671579.182641</v>
      </c>
      <c r="Y1263" s="12" t="n">
        <f aca="false">IF($F$1263=1,$M$1263,$Z$1235*$T$1263)</f>
        <v>197089473.978301</v>
      </c>
      <c r="Z1263" s="12" t="n">
        <f aca="false">IF($G$1263=1,$N$1263,$W$1235*$T$1263)</f>
        <v>328482456.630502</v>
      </c>
      <c r="AA1263" s="12" t="n">
        <f aca="false">IF($H$1263=1,$O$1263,$T$1235*$T$1263)</f>
        <v>5000000</v>
      </c>
      <c r="AB1263" s="12" t="n">
        <f aca="false">($J$1235+$O$1235)*$T$1263</f>
        <v>17024048.0675529</v>
      </c>
      <c r="AC1263" s="12" t="n">
        <f aca="false">Assumptions!$B$20*$T$1263</f>
        <v>591268421.934903</v>
      </c>
      <c r="AD1263" s="12" t="n">
        <f aca="false">IF($S$1263,Assumptions!$B$14*($T$1263-Assumptions!$B$13),Assumptions!$B$4)</f>
        <v>161741228.315251</v>
      </c>
      <c r="AE1263" s="12" t="n">
        <f aca="false">$U$1263+$V$1263+$W$1263+$X$1263+$Y$1263+$Z$1263+$AA$1263+$AB$1263+$AC$1263+$AD$1263</f>
        <v>2000000000</v>
      </c>
      <c r="AF1263" s="12" t="n">
        <f aca="false">IF(AND(IF($B$1263=1,$U$1263&gt;=INDEX($U$1246:$U$1373,1+$A$1263-Assumptions!$B$77),$U$1263&gt;INDEX($U$1246:$U$1373,1+$A$1263+Assumptions!$B$77)),IF($C$1263=1,$V$1263&gt;=INDEX($V$1246:$V$1373,1+$A$1263-Assumptions!$B$78),$V$1263&gt;INDEX($V$1246:$V$1373,1+$A$1263+Assumptions!$B$78)),IF($D$1263=1,$W$1263&gt;=INDEX($W$1246:$W$1373,1+$A$1263-Assumptions!$B$79),$W$1263&gt;INDEX($W$1246:$W$1373,1+$A$1263+Assumptions!$B$79)),IF($E$1263=1,$X$1263&gt;=INDEX($X$1246:$X$1373,1+$A$1263-Assumptions!$B$80),$X$1263&gt;INDEX($X$1246:$X$1373,1+$A$1263+Assumptions!$B$80)),IF($F$1263=1,$Y$1263&gt;=INDEX($Y$1246:$Y$1373,1+$A$1263-Assumptions!$B$81),$Y$1263&gt;INDEX($Y$1246:$Y$1373,1+$A$1263+Assumptions!$B$81)),IF($G$1263=1,$Z$1263&gt;=INDEX($Z$1246:$Z$1373,1+$A$1263-Assumptions!$B$82),$Z$1263&gt;INDEX($Z$1246:$Z$1373,1+$A$1263+Assumptions!$B$82)),IF($H$1263=1,$AA$1263&gt;=INDEX($AA$1246:$AA$1373,1+$A$1263-Assumptions!$B$83),$AA$1263&gt;INDEX($AA$1246:$AA$1373,1+$A$1263+Assumptions!$B$83))),1,0)</f>
        <v>0</v>
      </c>
    </row>
    <row r="1264" customFormat="false" ht="15" hidden="true" customHeight="false" outlineLevel="0" collapsed="false">
      <c r="A1264" s="6" t="n">
        <f aca="false">ROW()-ROW($A$1246)+Assumptions!$B$4</f>
        <v>18</v>
      </c>
      <c r="B1264" s="12" t="n">
        <f aca="false">MOD(QUOTIENT($A$1264,Assumptions!$B$77),2)</f>
        <v>0</v>
      </c>
      <c r="C1264" s="12" t="n">
        <f aca="false">MOD(QUOTIENT($A$1264,Assumptions!$B$78),2)</f>
        <v>0</v>
      </c>
      <c r="D1264" s="12" t="n">
        <f aca="false">MOD(QUOTIENT($A$1264,Assumptions!$B$79),2)</f>
        <v>1</v>
      </c>
      <c r="E1264" s="12" t="n">
        <f aca="false">MOD(QUOTIENT($A$1264,Assumptions!$B$80),2)</f>
        <v>0</v>
      </c>
      <c r="F1264" s="12" t="n">
        <f aca="false">MOD(QUOTIENT($A$1264,Assumptions!$B$81),2)</f>
        <v>0</v>
      </c>
      <c r="G1264" s="12" t="n">
        <f aca="false">MOD(QUOTIENT($A$1264,Assumptions!$B$82),2)</f>
        <v>1</v>
      </c>
      <c r="H1264" s="12" t="n">
        <f aca="false">MOD(QUOTIENT($A$1264,Assumptions!$B$83),2)</f>
        <v>0</v>
      </c>
      <c r="I1264" s="12" t="n">
        <f aca="false">IF($B$1264=1,MIN(Assumptions!$B$67,MAX(Assumptions!$B$4,Assumptions!$B$26-(Assumptions!$B$4))),Assumptions!$B$4)</f>
        <v>0</v>
      </c>
      <c r="J1264" s="12" t="n">
        <f aca="false">IF($C$1264=1,MIN(Assumptions!$B$66,MAX(Assumptions!$B$4,Assumptions!$B$26-($I$1264))),Assumptions!$B$4)</f>
        <v>0</v>
      </c>
      <c r="K1264" s="12" t="n">
        <f aca="false">IF($D$1264=1,MIN(Assumptions!$B$61,MAX(Assumptions!$B$4,Assumptions!$B$26-($I$1264+$J$1264))),Assumptions!$B$4)</f>
        <v>100000000</v>
      </c>
      <c r="L1264" s="12" t="n">
        <f aca="false">IF($E$1264=1,MIN(Assumptions!$B$56,MAX(Assumptions!$B$4,Assumptions!$B$26-($I$1264+$J$1264+$K$1264))),Assumptions!$B$4)</f>
        <v>0</v>
      </c>
      <c r="M1264" s="12" t="n">
        <f aca="false">IF($F$1264=1,MIN(Assumptions!$B$51,MAX(Assumptions!$B$4,Assumptions!$B$26-($I$1264+$J$1264+$K$1264+$L$1264))),Assumptions!$B$4)</f>
        <v>0</v>
      </c>
      <c r="N1264" s="12" t="n">
        <f aca="false">IF($G$1264=1,MIN(Assumptions!$B$46,MAX(Assumptions!$B$4,Assumptions!$B$26-($I$1264+$J$1264+$K$1264+$L$1264+$M$1264))),Assumptions!$B$4)</f>
        <v>15000000</v>
      </c>
      <c r="O1264" s="12" t="n">
        <f aca="false">IF($H$1264=1,MIN(Assumptions!$B$41,MAX(Assumptions!$B$4,Assumptions!$B$26-($I$1264+$J$1264+$K$1264+$L$1264+$M$1264+$N$1264))),Assumptions!$B$4)</f>
        <v>0</v>
      </c>
      <c r="P1264" s="12" t="n">
        <f aca="false">$I$1264+$J$1264+$K$1264+$L$1264+$M$1264+$N$1264+$O$1264</f>
        <v>115000000</v>
      </c>
      <c r="Q1264" s="12" t="n">
        <f aca="false">MAX(Assumptions!$B$4,Assumptions!$B$26-$P$1264)</f>
        <v>1885000000</v>
      </c>
      <c r="R1264" s="12" t="n">
        <f aca="false">$J$1235+$O$1235+Assumptions!$B$20+IF($B$1264=0,$D$1235,Assumptions!$B$4)+IF($C$1264=0,$AI$1235,Assumptions!$B$4)+IF($D$1264=0,$AF$1235,Assumptions!$B$4)+IF($E$1264=0,$AC$1235,Assumptions!$B$4)+IF($F$1264=0,$Z$1235,Assumptions!$B$4)+IF($G$1264=0,$W$1235,Assumptions!$B$4)+IF($H$1264=0,$T$1235,Assumptions!$B$4)</f>
        <v>26382821.010658</v>
      </c>
      <c r="S1264" s="12" t="n">
        <f aca="false">IF($R$1264&gt;Assumptions!$B$4,$Q$1264/$R$1264&gt;Assumptions!$B$13,FALSE())</f>
        <v>1</v>
      </c>
      <c r="T1264" s="12" t="n">
        <f aca="false">IF($S$1264,($Q$1264+Assumptions!$B$14*Assumptions!$B$13)/($R$1264+Assumptions!$B$14),IF($R$1264&gt;Assumptions!$B$4,$Q$1264/$R$1264,Assumptions!$B$4))</f>
        <v>65.3502647578469</v>
      </c>
      <c r="U1264" s="12" t="n">
        <f aca="false">IF($B$1264=1,$I$1264,$D$1235*$T$1264)</f>
        <v>40485035.3975323</v>
      </c>
      <c r="V1264" s="12" t="n">
        <f aca="false">IF($C$1264=1,$J$1264,$AI$1235*$T$1264)</f>
        <v>398909836.641455</v>
      </c>
      <c r="W1264" s="12" t="n">
        <f aca="false">IF($D$1264=1,$K$1264,$AF$1235*$T$1264)</f>
        <v>100000000</v>
      </c>
      <c r="X1264" s="12" t="n">
        <f aca="false">IF($E$1264=1,$L$1264,$AC$1235*$T$1264)</f>
        <v>156840635.418832</v>
      </c>
      <c r="Y1264" s="12" t="n">
        <f aca="false">IF($F$1264=1,$M$1264,$Z$1235*$T$1264)</f>
        <v>196050794.273541</v>
      </c>
      <c r="Z1264" s="12" t="n">
        <f aca="false">IF($G$1264=1,$N$1264,$W$1235*$T$1264)</f>
        <v>15000000</v>
      </c>
      <c r="AA1264" s="12" t="n">
        <f aca="false">IF($H$1264=1,$O$1264,$T$1235*$T$1264)</f>
        <v>326751323.789234</v>
      </c>
      <c r="AB1264" s="12" t="n">
        <f aca="false">($J$1235+$O$1235)*$T$1264</f>
        <v>16934329.7641666</v>
      </c>
      <c r="AC1264" s="12" t="n">
        <f aca="false">Assumptions!$B$20*$T$1264</f>
        <v>588152382.820622</v>
      </c>
      <c r="AD1264" s="12" t="n">
        <f aca="false">IF($S$1264,Assumptions!$B$14*($T$1264-Assumptions!$B$13),Assumptions!$B$4)</f>
        <v>160875661.894617</v>
      </c>
      <c r="AE1264" s="12" t="n">
        <f aca="false">$U$1264+$V$1264+$W$1264+$X$1264+$Y$1264+$Z$1264+$AA$1264+$AB$1264+$AC$1264+$AD$1264</f>
        <v>2000000000</v>
      </c>
      <c r="AF1264" s="12" t="n">
        <f aca="false">IF(AND(IF($B$1264=1,$U$1264&gt;=INDEX($U$1246:$U$1373,1+$A$1264-Assumptions!$B$77),$U$1264&gt;INDEX($U$1246:$U$1373,1+$A$1264+Assumptions!$B$77)),IF($C$1264=1,$V$1264&gt;=INDEX($V$1246:$V$1373,1+$A$1264-Assumptions!$B$78),$V$1264&gt;INDEX($V$1246:$V$1373,1+$A$1264+Assumptions!$B$78)),IF($D$1264=1,$W$1264&gt;=INDEX($W$1246:$W$1373,1+$A$1264-Assumptions!$B$79),$W$1264&gt;INDEX($W$1246:$W$1373,1+$A$1264+Assumptions!$B$79)),IF($E$1264=1,$X$1264&gt;=INDEX($X$1246:$X$1373,1+$A$1264-Assumptions!$B$80),$X$1264&gt;INDEX($X$1246:$X$1373,1+$A$1264+Assumptions!$B$80)),IF($F$1264=1,$Y$1264&gt;=INDEX($Y$1246:$Y$1373,1+$A$1264-Assumptions!$B$81),$Y$1264&gt;INDEX($Y$1246:$Y$1373,1+$A$1264+Assumptions!$B$81)),IF($G$1264=1,$Z$1264&gt;=INDEX($Z$1246:$Z$1373,1+$A$1264-Assumptions!$B$82),$Z$1264&gt;INDEX($Z$1246:$Z$1373,1+$A$1264+Assumptions!$B$82)),IF($H$1264=1,$AA$1264&gt;=INDEX($AA$1246:$AA$1373,1+$A$1264-Assumptions!$B$83),$AA$1264&gt;INDEX($AA$1246:$AA$1373,1+$A$1264+Assumptions!$B$83))),1,0)</f>
        <v>0</v>
      </c>
    </row>
    <row r="1265" customFormat="false" ht="15" hidden="true" customHeight="false" outlineLevel="0" collapsed="false">
      <c r="A1265" s="6" t="n">
        <f aca="false">ROW()-ROW($A$1246)+Assumptions!$B$4</f>
        <v>19</v>
      </c>
      <c r="B1265" s="12" t="n">
        <f aca="false">MOD(QUOTIENT($A$1265,Assumptions!$B$77),2)</f>
        <v>0</v>
      </c>
      <c r="C1265" s="12" t="n">
        <f aca="false">MOD(QUOTIENT($A$1265,Assumptions!$B$78),2)</f>
        <v>0</v>
      </c>
      <c r="D1265" s="12" t="n">
        <f aca="false">MOD(QUOTIENT($A$1265,Assumptions!$B$79),2)</f>
        <v>1</v>
      </c>
      <c r="E1265" s="12" t="n">
        <f aca="false">MOD(QUOTIENT($A$1265,Assumptions!$B$80),2)</f>
        <v>0</v>
      </c>
      <c r="F1265" s="12" t="n">
        <f aca="false">MOD(QUOTIENT($A$1265,Assumptions!$B$81),2)</f>
        <v>0</v>
      </c>
      <c r="G1265" s="12" t="n">
        <f aca="false">MOD(QUOTIENT($A$1265,Assumptions!$B$82),2)</f>
        <v>1</v>
      </c>
      <c r="H1265" s="12" t="n">
        <f aca="false">MOD(QUOTIENT($A$1265,Assumptions!$B$83),2)</f>
        <v>1</v>
      </c>
      <c r="I1265" s="12" t="n">
        <f aca="false">IF($B$1265=1,MIN(Assumptions!$B$67,MAX(Assumptions!$B$4,Assumptions!$B$26-(Assumptions!$B$4))),Assumptions!$B$4)</f>
        <v>0</v>
      </c>
      <c r="J1265" s="12" t="n">
        <f aca="false">IF($C$1265=1,MIN(Assumptions!$B$66,MAX(Assumptions!$B$4,Assumptions!$B$26-($I$1265))),Assumptions!$B$4)</f>
        <v>0</v>
      </c>
      <c r="K1265" s="12" t="n">
        <f aca="false">IF($D$1265=1,MIN(Assumptions!$B$61,MAX(Assumptions!$B$4,Assumptions!$B$26-($I$1265+$J$1265))),Assumptions!$B$4)</f>
        <v>100000000</v>
      </c>
      <c r="L1265" s="12" t="n">
        <f aca="false">IF($E$1265=1,MIN(Assumptions!$B$56,MAX(Assumptions!$B$4,Assumptions!$B$26-($I$1265+$J$1265+$K$1265))),Assumptions!$B$4)</f>
        <v>0</v>
      </c>
      <c r="M1265" s="12" t="n">
        <f aca="false">IF($F$1265=1,MIN(Assumptions!$B$51,MAX(Assumptions!$B$4,Assumptions!$B$26-($I$1265+$J$1265+$K$1265+$L$1265))),Assumptions!$B$4)</f>
        <v>0</v>
      </c>
      <c r="N1265" s="12" t="n">
        <f aca="false">IF($G$1265=1,MIN(Assumptions!$B$46,MAX(Assumptions!$B$4,Assumptions!$B$26-($I$1265+$J$1265+$K$1265+$L$1265+$M$1265))),Assumptions!$B$4)</f>
        <v>15000000</v>
      </c>
      <c r="O1265" s="12" t="n">
        <f aca="false">IF($H$1265=1,MIN(Assumptions!$B$41,MAX(Assumptions!$B$4,Assumptions!$B$26-($I$1265+$J$1265+$K$1265+$L$1265+$M$1265+$N$1265))),Assumptions!$B$4)</f>
        <v>5000000</v>
      </c>
      <c r="P1265" s="12" t="n">
        <f aca="false">$I$1265+$J$1265+$K$1265+$L$1265+$M$1265+$N$1265+$O$1265</f>
        <v>120000000</v>
      </c>
      <c r="Q1265" s="12" t="n">
        <f aca="false">MAX(Assumptions!$B$4,Assumptions!$B$26-$P$1265)</f>
        <v>1880000000</v>
      </c>
      <c r="R1265" s="12" t="n">
        <f aca="false">$J$1235+$O$1235+Assumptions!$B$20+IF($B$1265=0,$D$1235,Assumptions!$B$4)+IF($C$1265=0,$AI$1235,Assumptions!$B$4)+IF($D$1265=0,$AF$1235,Assumptions!$B$4)+IF($E$1265=0,$AC$1235,Assumptions!$B$4)+IF($F$1265=0,$Z$1235,Assumptions!$B$4)+IF($G$1265=0,$W$1235,Assumptions!$B$4)+IF($H$1265=0,$T$1235,Assumptions!$B$4)</f>
        <v>21382821.010658</v>
      </c>
      <c r="S1265" s="12" t="n">
        <f aca="false">IF($R$1265&gt;Assumptions!$B$4,$Q$1265/$R$1265&gt;Assumptions!$B$13,FALSE())</f>
        <v>1</v>
      </c>
      <c r="T1265" s="12" t="n">
        <f aca="false">IF($S$1265,($Q$1265+Assumptions!$B$14*Assumptions!$B$13)/($R$1265+Assumptions!$B$14),IF($R$1265&gt;Assumptions!$B$4,$Q$1265/$R$1265,Assumptions!$B$4))</f>
        <v>78.8223467889289</v>
      </c>
      <c r="U1265" s="12" t="n">
        <f aca="false">IF($B$1265=1,$I$1265,$D$1235*$T$1265)</f>
        <v>48831102.8530788</v>
      </c>
      <c r="V1265" s="12" t="n">
        <f aca="false">IF($C$1265=1,$J$1265,$AI$1235*$T$1265)</f>
        <v>481145862.190134</v>
      </c>
      <c r="W1265" s="12" t="n">
        <f aca="false">IF($D$1265=1,$K$1265,$AF$1235*$T$1265)</f>
        <v>100000000</v>
      </c>
      <c r="X1265" s="12" t="n">
        <f aca="false">IF($E$1265=1,$L$1265,$AC$1235*$T$1265)</f>
        <v>189173632.293429</v>
      </c>
      <c r="Y1265" s="12" t="n">
        <f aca="false">IF($F$1265=1,$M$1265,$Z$1235*$T$1265)</f>
        <v>236467040.366787</v>
      </c>
      <c r="Z1265" s="12" t="n">
        <f aca="false">IF($G$1265=1,$N$1265,$W$1235*$T$1265)</f>
        <v>15000000</v>
      </c>
      <c r="AA1265" s="12" t="n">
        <f aca="false">IF($H$1265=1,$O$1265,$T$1235*$T$1265)</f>
        <v>5000000</v>
      </c>
      <c r="AB1265" s="12" t="n">
        <f aca="false">($J$1235+$O$1235)*$T$1265</f>
        <v>20425374.2238886</v>
      </c>
      <c r="AC1265" s="12" t="n">
        <f aca="false">Assumptions!$B$20*$T$1265</f>
        <v>709401121.10036</v>
      </c>
      <c r="AD1265" s="12" t="n">
        <f aca="false">IF($S$1265,Assumptions!$B$14*($T$1265-Assumptions!$B$13),Assumptions!$B$4)</f>
        <v>194555866.972322</v>
      </c>
      <c r="AE1265" s="12" t="n">
        <f aca="false">$U$1265+$V$1265+$W$1265+$X$1265+$Y$1265+$Z$1265+$AA$1265+$AB$1265+$AC$1265+$AD$1265</f>
        <v>2000000000</v>
      </c>
      <c r="AF1265" s="12" t="n">
        <f aca="false">IF(AND(IF($B$1265=1,$U$1265&gt;=INDEX($U$1246:$U$1373,1+$A$1265-Assumptions!$B$77),$U$1265&gt;INDEX($U$1246:$U$1373,1+$A$1265+Assumptions!$B$77)),IF($C$1265=1,$V$1265&gt;=INDEX($V$1246:$V$1373,1+$A$1265-Assumptions!$B$78),$V$1265&gt;INDEX($V$1246:$V$1373,1+$A$1265+Assumptions!$B$78)),IF($D$1265=1,$W$1265&gt;=INDEX($W$1246:$W$1373,1+$A$1265-Assumptions!$B$79),$W$1265&gt;INDEX($W$1246:$W$1373,1+$A$1265+Assumptions!$B$79)),IF($E$1265=1,$X$1265&gt;=INDEX($X$1246:$X$1373,1+$A$1265-Assumptions!$B$80),$X$1265&gt;INDEX($X$1246:$X$1373,1+$A$1265+Assumptions!$B$80)),IF($F$1265=1,$Y$1265&gt;=INDEX($Y$1246:$Y$1373,1+$A$1265-Assumptions!$B$81),$Y$1265&gt;INDEX($Y$1246:$Y$1373,1+$A$1265+Assumptions!$B$81)),IF($G$1265=1,$Z$1265&gt;=INDEX($Z$1246:$Z$1373,1+$A$1265-Assumptions!$B$82),$Z$1265&gt;INDEX($Z$1246:$Z$1373,1+$A$1265+Assumptions!$B$82)),IF($H$1265=1,$AA$1265&gt;=INDEX($AA$1246:$AA$1373,1+$A$1265-Assumptions!$B$83),$AA$1265&gt;INDEX($AA$1246:$AA$1373,1+$A$1265+Assumptions!$B$83))),1,0)</f>
        <v>0</v>
      </c>
    </row>
    <row r="1266" customFormat="false" ht="15" hidden="true" customHeight="false" outlineLevel="0" collapsed="false">
      <c r="A1266" s="6" t="n">
        <f aca="false">ROW()-ROW($A$1246)+Assumptions!$B$4</f>
        <v>20</v>
      </c>
      <c r="B1266" s="12" t="n">
        <f aca="false">MOD(QUOTIENT($A$1266,Assumptions!$B$77),2)</f>
        <v>0</v>
      </c>
      <c r="C1266" s="12" t="n">
        <f aca="false">MOD(QUOTIENT($A$1266,Assumptions!$B$78),2)</f>
        <v>0</v>
      </c>
      <c r="D1266" s="12" t="n">
        <f aca="false">MOD(QUOTIENT($A$1266,Assumptions!$B$79),2)</f>
        <v>1</v>
      </c>
      <c r="E1266" s="12" t="n">
        <f aca="false">MOD(QUOTIENT($A$1266,Assumptions!$B$80),2)</f>
        <v>0</v>
      </c>
      <c r="F1266" s="12" t="n">
        <f aca="false">MOD(QUOTIENT($A$1266,Assumptions!$B$81),2)</f>
        <v>1</v>
      </c>
      <c r="G1266" s="12" t="n">
        <f aca="false">MOD(QUOTIENT($A$1266,Assumptions!$B$82),2)</f>
        <v>0</v>
      </c>
      <c r="H1266" s="12" t="n">
        <f aca="false">MOD(QUOTIENT($A$1266,Assumptions!$B$83),2)</f>
        <v>0</v>
      </c>
      <c r="I1266" s="12" t="n">
        <f aca="false">IF($B$1266=1,MIN(Assumptions!$B$67,MAX(Assumptions!$B$4,Assumptions!$B$26-(Assumptions!$B$4))),Assumptions!$B$4)</f>
        <v>0</v>
      </c>
      <c r="J1266" s="12" t="n">
        <f aca="false">IF($C$1266=1,MIN(Assumptions!$B$66,MAX(Assumptions!$B$4,Assumptions!$B$26-($I$1266))),Assumptions!$B$4)</f>
        <v>0</v>
      </c>
      <c r="K1266" s="12" t="n">
        <f aca="false">IF($D$1266=1,MIN(Assumptions!$B$61,MAX(Assumptions!$B$4,Assumptions!$B$26-($I$1266+$J$1266))),Assumptions!$B$4)</f>
        <v>100000000</v>
      </c>
      <c r="L1266" s="12" t="n">
        <f aca="false">IF($E$1266=1,MIN(Assumptions!$B$56,MAX(Assumptions!$B$4,Assumptions!$B$26-($I$1266+$J$1266+$K$1266))),Assumptions!$B$4)</f>
        <v>0</v>
      </c>
      <c r="M1266" s="12" t="n">
        <f aca="false">IF($F$1266=1,MIN(Assumptions!$B$51,MAX(Assumptions!$B$4,Assumptions!$B$26-($I$1266+$J$1266+$K$1266+$L$1266))),Assumptions!$B$4)</f>
        <v>30000000</v>
      </c>
      <c r="N1266" s="12" t="n">
        <f aca="false">IF($G$1266=1,MIN(Assumptions!$B$46,MAX(Assumptions!$B$4,Assumptions!$B$26-($I$1266+$J$1266+$K$1266+$L$1266+$M$1266))),Assumptions!$B$4)</f>
        <v>0</v>
      </c>
      <c r="O1266" s="12" t="n">
        <f aca="false">IF($H$1266=1,MIN(Assumptions!$B$41,MAX(Assumptions!$B$4,Assumptions!$B$26-($I$1266+$J$1266+$K$1266+$L$1266+$M$1266+$N$1266))),Assumptions!$B$4)</f>
        <v>0</v>
      </c>
      <c r="P1266" s="12" t="n">
        <f aca="false">$I$1266+$J$1266+$K$1266+$L$1266+$M$1266+$N$1266+$O$1266</f>
        <v>130000000</v>
      </c>
      <c r="Q1266" s="12" t="n">
        <f aca="false">MAX(Assumptions!$B$4,Assumptions!$B$26-$P$1266)</f>
        <v>1870000000</v>
      </c>
      <c r="R1266" s="12" t="n">
        <f aca="false">$J$1235+$O$1235+Assumptions!$B$20+IF($B$1266=0,$D$1235,Assumptions!$B$4)+IF($C$1266=0,$AI$1235,Assumptions!$B$4)+IF($D$1266=0,$AF$1235,Assumptions!$B$4)+IF($E$1266=0,$AC$1235,Assumptions!$B$4)+IF($F$1266=0,$Z$1235,Assumptions!$B$4)+IF($G$1266=0,$W$1235,Assumptions!$B$4)+IF($H$1266=0,$T$1235,Assumptions!$B$4)</f>
        <v>28382821.010658</v>
      </c>
      <c r="S1266" s="12" t="n">
        <f aca="false">IF($R$1266&gt;Assumptions!$B$4,$Q$1266/$R$1266&gt;Assumptions!$B$13,FALSE())</f>
        <v>1</v>
      </c>
      <c r="T1266" s="12" t="n">
        <f aca="false">IF($S$1266,($Q$1266+Assumptions!$B$14*Assumptions!$B$13)/($R$1266+Assumptions!$B$14),IF($R$1266&gt;Assumptions!$B$4,$Q$1266/$R$1266,Assumptions!$B$4))</f>
        <v>60.6324143559872</v>
      </c>
      <c r="U1266" s="12" t="n">
        <f aca="false">IF($B$1266=1,$I$1266,$D$1235*$T$1266)</f>
        <v>37562287.6286088</v>
      </c>
      <c r="V1266" s="12" t="n">
        <f aca="false">IF($C$1266=1,$J$1266,$AI$1235*$T$1266)</f>
        <v>370111224.423458</v>
      </c>
      <c r="W1266" s="12" t="n">
        <f aca="false">IF($D$1266=1,$K$1266,$AF$1235*$T$1266)</f>
        <v>100000000</v>
      </c>
      <c r="X1266" s="12" t="n">
        <f aca="false">IF($E$1266=1,$L$1266,$AC$1235*$T$1266)</f>
        <v>145517794.454369</v>
      </c>
      <c r="Y1266" s="12" t="n">
        <f aca="false">IF($F$1266=1,$M$1266,$Z$1235*$T$1266)</f>
        <v>30000000</v>
      </c>
      <c r="Z1266" s="12" t="n">
        <f aca="false">IF($G$1266=1,$N$1266,$W$1235*$T$1266)</f>
        <v>303162071.779936</v>
      </c>
      <c r="AA1266" s="12" t="n">
        <f aca="false">IF($H$1266=1,$O$1266,$T$1235*$T$1266)</f>
        <v>303162071.779936</v>
      </c>
      <c r="AB1266" s="12" t="n">
        <f aca="false">($J$1235+$O$1235)*$T$1266</f>
        <v>15711784.8398401</v>
      </c>
      <c r="AC1266" s="12" t="n">
        <f aca="false">Assumptions!$B$20*$T$1266</f>
        <v>545691729.203885</v>
      </c>
      <c r="AD1266" s="12" t="n">
        <f aca="false">IF($S$1266,Assumptions!$B$14*($T$1266-Assumptions!$B$13),Assumptions!$B$4)</f>
        <v>149081035.889968</v>
      </c>
      <c r="AE1266" s="12" t="n">
        <f aca="false">$U$1266+$V$1266+$W$1266+$X$1266+$Y$1266+$Z$1266+$AA$1266+$AB$1266+$AC$1266+$AD$1266</f>
        <v>2000000000</v>
      </c>
      <c r="AF1266" s="12" t="n">
        <f aca="false">IF(AND(IF($B$1266=1,$U$1266&gt;=INDEX($U$1246:$U$1373,1+$A$1266-Assumptions!$B$77),$U$1266&gt;INDEX($U$1246:$U$1373,1+$A$1266+Assumptions!$B$77)),IF($C$1266=1,$V$1266&gt;=INDEX($V$1246:$V$1373,1+$A$1266-Assumptions!$B$78),$V$1266&gt;INDEX($V$1246:$V$1373,1+$A$1266+Assumptions!$B$78)),IF($D$1266=1,$W$1266&gt;=INDEX($W$1246:$W$1373,1+$A$1266-Assumptions!$B$79),$W$1266&gt;INDEX($W$1246:$W$1373,1+$A$1266+Assumptions!$B$79)),IF($E$1266=1,$X$1266&gt;=INDEX($X$1246:$X$1373,1+$A$1266-Assumptions!$B$80),$X$1266&gt;INDEX($X$1246:$X$1373,1+$A$1266+Assumptions!$B$80)),IF($F$1266=1,$Y$1266&gt;=INDEX($Y$1246:$Y$1373,1+$A$1266-Assumptions!$B$81),$Y$1266&gt;INDEX($Y$1246:$Y$1373,1+$A$1266+Assumptions!$B$81)),IF($G$1266=1,$Z$1266&gt;=INDEX($Z$1246:$Z$1373,1+$A$1266-Assumptions!$B$82),$Z$1266&gt;INDEX($Z$1246:$Z$1373,1+$A$1266+Assumptions!$B$82)),IF($H$1266=1,$AA$1266&gt;=INDEX($AA$1246:$AA$1373,1+$A$1266-Assumptions!$B$83),$AA$1266&gt;INDEX($AA$1246:$AA$1373,1+$A$1266+Assumptions!$B$83))),1,0)</f>
        <v>0</v>
      </c>
    </row>
    <row r="1267" customFormat="false" ht="15" hidden="true" customHeight="false" outlineLevel="0" collapsed="false">
      <c r="A1267" s="6" t="n">
        <f aca="false">ROW()-ROW($A$1246)+Assumptions!$B$4</f>
        <v>21</v>
      </c>
      <c r="B1267" s="12" t="n">
        <f aca="false">MOD(QUOTIENT($A$1267,Assumptions!$B$77),2)</f>
        <v>0</v>
      </c>
      <c r="C1267" s="12" t="n">
        <f aca="false">MOD(QUOTIENT($A$1267,Assumptions!$B$78),2)</f>
        <v>0</v>
      </c>
      <c r="D1267" s="12" t="n">
        <f aca="false">MOD(QUOTIENT($A$1267,Assumptions!$B$79),2)</f>
        <v>1</v>
      </c>
      <c r="E1267" s="12" t="n">
        <f aca="false">MOD(QUOTIENT($A$1267,Assumptions!$B$80),2)</f>
        <v>0</v>
      </c>
      <c r="F1267" s="12" t="n">
        <f aca="false">MOD(QUOTIENT($A$1267,Assumptions!$B$81),2)</f>
        <v>1</v>
      </c>
      <c r="G1267" s="12" t="n">
        <f aca="false">MOD(QUOTIENT($A$1267,Assumptions!$B$82),2)</f>
        <v>0</v>
      </c>
      <c r="H1267" s="12" t="n">
        <f aca="false">MOD(QUOTIENT($A$1267,Assumptions!$B$83),2)</f>
        <v>1</v>
      </c>
      <c r="I1267" s="12" t="n">
        <f aca="false">IF($B$1267=1,MIN(Assumptions!$B$67,MAX(Assumptions!$B$4,Assumptions!$B$26-(Assumptions!$B$4))),Assumptions!$B$4)</f>
        <v>0</v>
      </c>
      <c r="J1267" s="12" t="n">
        <f aca="false">IF($C$1267=1,MIN(Assumptions!$B$66,MAX(Assumptions!$B$4,Assumptions!$B$26-($I$1267))),Assumptions!$B$4)</f>
        <v>0</v>
      </c>
      <c r="K1267" s="12" t="n">
        <f aca="false">IF($D$1267=1,MIN(Assumptions!$B$61,MAX(Assumptions!$B$4,Assumptions!$B$26-($I$1267+$J$1267))),Assumptions!$B$4)</f>
        <v>100000000</v>
      </c>
      <c r="L1267" s="12" t="n">
        <f aca="false">IF($E$1267=1,MIN(Assumptions!$B$56,MAX(Assumptions!$B$4,Assumptions!$B$26-($I$1267+$J$1267+$K$1267))),Assumptions!$B$4)</f>
        <v>0</v>
      </c>
      <c r="M1267" s="12" t="n">
        <f aca="false">IF($F$1267=1,MIN(Assumptions!$B$51,MAX(Assumptions!$B$4,Assumptions!$B$26-($I$1267+$J$1267+$K$1267+$L$1267))),Assumptions!$B$4)</f>
        <v>30000000</v>
      </c>
      <c r="N1267" s="12" t="n">
        <f aca="false">IF($G$1267=1,MIN(Assumptions!$B$46,MAX(Assumptions!$B$4,Assumptions!$B$26-($I$1267+$J$1267+$K$1267+$L$1267+$M$1267))),Assumptions!$B$4)</f>
        <v>0</v>
      </c>
      <c r="O1267" s="12" t="n">
        <f aca="false">IF($H$1267=1,MIN(Assumptions!$B$41,MAX(Assumptions!$B$4,Assumptions!$B$26-($I$1267+$J$1267+$K$1267+$L$1267+$M$1267+$N$1267))),Assumptions!$B$4)</f>
        <v>5000000</v>
      </c>
      <c r="P1267" s="12" t="n">
        <f aca="false">$I$1267+$J$1267+$K$1267+$L$1267+$M$1267+$N$1267+$O$1267</f>
        <v>135000000</v>
      </c>
      <c r="Q1267" s="12" t="n">
        <f aca="false">MAX(Assumptions!$B$4,Assumptions!$B$26-$P$1267)</f>
        <v>1865000000</v>
      </c>
      <c r="R1267" s="12" t="n">
        <f aca="false">$J$1235+$O$1235+Assumptions!$B$20+IF($B$1267=0,$D$1235,Assumptions!$B$4)+IF($C$1267=0,$AI$1235,Assumptions!$B$4)+IF($D$1267=0,$AF$1235,Assumptions!$B$4)+IF($E$1267=0,$AC$1235,Assumptions!$B$4)+IF($F$1267=0,$Z$1235,Assumptions!$B$4)+IF($G$1267=0,$W$1235,Assumptions!$B$4)+IF($H$1267=0,$T$1235,Assumptions!$B$4)</f>
        <v>23382821.010658</v>
      </c>
      <c r="S1267" s="12" t="n">
        <f aca="false">IF($R$1267&gt;Assumptions!$B$4,$Q$1267/$R$1267&gt;Assumptions!$B$13,FALSE())</f>
        <v>1</v>
      </c>
      <c r="T1267" s="12" t="n">
        <f aca="false">IF($S$1267,($Q$1267+Assumptions!$B$14*Assumptions!$B$13)/($R$1267+Assumptions!$B$14),IF($R$1267&gt;Assumptions!$B$4,$Q$1267/$R$1267,Assumptions!$B$4))</f>
        <v>72.1521042559853</v>
      </c>
      <c r="U1267" s="12" t="n">
        <f aca="false">IF($B$1267=1,$I$1267,$D$1235*$T$1267)</f>
        <v>44698831.8354021</v>
      </c>
      <c r="V1267" s="12" t="n">
        <f aca="false">IF($C$1267=1,$J$1267,$AI$1235*$T$1267)</f>
        <v>440429495.255202</v>
      </c>
      <c r="W1267" s="12" t="n">
        <f aca="false">IF($D$1267=1,$K$1267,$AF$1235*$T$1267)</f>
        <v>100000000</v>
      </c>
      <c r="X1267" s="12" t="n">
        <f aca="false">IF($E$1267=1,$L$1267,$AC$1235*$T$1267)</f>
        <v>173165050.214365</v>
      </c>
      <c r="Y1267" s="12" t="n">
        <f aca="false">IF($F$1267=1,$M$1267,$Z$1235*$T$1267)</f>
        <v>30000000</v>
      </c>
      <c r="Z1267" s="12" t="n">
        <f aca="false">IF($G$1267=1,$N$1267,$W$1235*$T$1267)</f>
        <v>360760521.279926</v>
      </c>
      <c r="AA1267" s="12" t="n">
        <f aca="false">IF($H$1267=1,$O$1267,$T$1235*$T$1267)</f>
        <v>5000000</v>
      </c>
      <c r="AB1267" s="12" t="n">
        <f aca="false">($J$1235+$O$1235)*$T$1267</f>
        <v>18696902.4712738</v>
      </c>
      <c r="AC1267" s="12" t="n">
        <f aca="false">Assumptions!$B$20*$T$1267</f>
        <v>649368938.303868</v>
      </c>
      <c r="AD1267" s="12" t="n">
        <f aca="false">IF($S$1267,Assumptions!$B$14*($T$1267-Assumptions!$B$13),Assumptions!$B$4)</f>
        <v>177880260.639963</v>
      </c>
      <c r="AE1267" s="12" t="n">
        <f aca="false">$U$1267+$V$1267+$W$1267+$X$1267+$Y$1267+$Z$1267+$AA$1267+$AB$1267+$AC$1267+$AD$1267</f>
        <v>2000000000</v>
      </c>
      <c r="AF1267" s="12" t="n">
        <f aca="false">IF(AND(IF($B$1267=1,$U$1267&gt;=INDEX($U$1246:$U$1373,1+$A$1267-Assumptions!$B$77),$U$1267&gt;INDEX($U$1246:$U$1373,1+$A$1267+Assumptions!$B$77)),IF($C$1267=1,$V$1267&gt;=INDEX($V$1246:$V$1373,1+$A$1267-Assumptions!$B$78),$V$1267&gt;INDEX($V$1246:$V$1373,1+$A$1267+Assumptions!$B$78)),IF($D$1267=1,$W$1267&gt;=INDEX($W$1246:$W$1373,1+$A$1267-Assumptions!$B$79),$W$1267&gt;INDEX($W$1246:$W$1373,1+$A$1267+Assumptions!$B$79)),IF($E$1267=1,$X$1267&gt;=INDEX($X$1246:$X$1373,1+$A$1267-Assumptions!$B$80),$X$1267&gt;INDEX($X$1246:$X$1373,1+$A$1267+Assumptions!$B$80)),IF($F$1267=1,$Y$1267&gt;=INDEX($Y$1246:$Y$1373,1+$A$1267-Assumptions!$B$81),$Y$1267&gt;INDEX($Y$1246:$Y$1373,1+$A$1267+Assumptions!$B$81)),IF($G$1267=1,$Z$1267&gt;=INDEX($Z$1246:$Z$1373,1+$A$1267-Assumptions!$B$82),$Z$1267&gt;INDEX($Z$1246:$Z$1373,1+$A$1267+Assumptions!$B$82)),IF($H$1267=1,$AA$1267&gt;=INDEX($AA$1246:$AA$1373,1+$A$1267-Assumptions!$B$83),$AA$1267&gt;INDEX($AA$1246:$AA$1373,1+$A$1267+Assumptions!$B$83))),1,0)</f>
        <v>0</v>
      </c>
    </row>
    <row r="1268" customFormat="false" ht="15" hidden="true" customHeight="false" outlineLevel="0" collapsed="false">
      <c r="A1268" s="6" t="n">
        <f aca="false">ROW()-ROW($A$1246)+Assumptions!$B$4</f>
        <v>22</v>
      </c>
      <c r="B1268" s="12" t="n">
        <f aca="false">MOD(QUOTIENT($A$1268,Assumptions!$B$77),2)</f>
        <v>0</v>
      </c>
      <c r="C1268" s="12" t="n">
        <f aca="false">MOD(QUOTIENT($A$1268,Assumptions!$B$78),2)</f>
        <v>0</v>
      </c>
      <c r="D1268" s="12" t="n">
        <f aca="false">MOD(QUOTIENT($A$1268,Assumptions!$B$79),2)</f>
        <v>1</v>
      </c>
      <c r="E1268" s="12" t="n">
        <f aca="false">MOD(QUOTIENT($A$1268,Assumptions!$B$80),2)</f>
        <v>0</v>
      </c>
      <c r="F1268" s="12" t="n">
        <f aca="false">MOD(QUOTIENT($A$1268,Assumptions!$B$81),2)</f>
        <v>1</v>
      </c>
      <c r="G1268" s="12" t="n">
        <f aca="false">MOD(QUOTIENT($A$1268,Assumptions!$B$82),2)</f>
        <v>1</v>
      </c>
      <c r="H1268" s="12" t="n">
        <f aca="false">MOD(QUOTIENT($A$1268,Assumptions!$B$83),2)</f>
        <v>0</v>
      </c>
      <c r="I1268" s="12" t="n">
        <f aca="false">IF($B$1268=1,MIN(Assumptions!$B$67,MAX(Assumptions!$B$4,Assumptions!$B$26-(Assumptions!$B$4))),Assumptions!$B$4)</f>
        <v>0</v>
      </c>
      <c r="J1268" s="12" t="n">
        <f aca="false">IF($C$1268=1,MIN(Assumptions!$B$66,MAX(Assumptions!$B$4,Assumptions!$B$26-($I$1268))),Assumptions!$B$4)</f>
        <v>0</v>
      </c>
      <c r="K1268" s="12" t="n">
        <f aca="false">IF($D$1268=1,MIN(Assumptions!$B$61,MAX(Assumptions!$B$4,Assumptions!$B$26-($I$1268+$J$1268))),Assumptions!$B$4)</f>
        <v>100000000</v>
      </c>
      <c r="L1268" s="12" t="n">
        <f aca="false">IF($E$1268=1,MIN(Assumptions!$B$56,MAX(Assumptions!$B$4,Assumptions!$B$26-($I$1268+$J$1268+$K$1268))),Assumptions!$B$4)</f>
        <v>0</v>
      </c>
      <c r="M1268" s="12" t="n">
        <f aca="false">IF($F$1268=1,MIN(Assumptions!$B$51,MAX(Assumptions!$B$4,Assumptions!$B$26-($I$1268+$J$1268+$K$1268+$L$1268))),Assumptions!$B$4)</f>
        <v>30000000</v>
      </c>
      <c r="N1268" s="12" t="n">
        <f aca="false">IF($G$1268=1,MIN(Assumptions!$B$46,MAX(Assumptions!$B$4,Assumptions!$B$26-($I$1268+$J$1268+$K$1268+$L$1268+$M$1268))),Assumptions!$B$4)</f>
        <v>15000000</v>
      </c>
      <c r="O1268" s="12" t="n">
        <f aca="false">IF($H$1268=1,MIN(Assumptions!$B$41,MAX(Assumptions!$B$4,Assumptions!$B$26-($I$1268+$J$1268+$K$1268+$L$1268+$M$1268+$N$1268))),Assumptions!$B$4)</f>
        <v>0</v>
      </c>
      <c r="P1268" s="12" t="n">
        <f aca="false">$I$1268+$J$1268+$K$1268+$L$1268+$M$1268+$N$1268+$O$1268</f>
        <v>145000000</v>
      </c>
      <c r="Q1268" s="12" t="n">
        <f aca="false">MAX(Assumptions!$B$4,Assumptions!$B$26-$P$1268)</f>
        <v>1855000000</v>
      </c>
      <c r="R1268" s="12" t="n">
        <f aca="false">$J$1235+$O$1235+Assumptions!$B$20+IF($B$1268=0,$D$1235,Assumptions!$B$4)+IF($C$1268=0,$AI$1235,Assumptions!$B$4)+IF($D$1268=0,$AF$1235,Assumptions!$B$4)+IF($E$1268=0,$AC$1235,Assumptions!$B$4)+IF($F$1268=0,$Z$1235,Assumptions!$B$4)+IF($G$1268=0,$W$1235,Assumptions!$B$4)+IF($H$1268=0,$T$1235,Assumptions!$B$4)</f>
        <v>23382821.010658</v>
      </c>
      <c r="S1268" s="12" t="n">
        <f aca="false">IF($R$1268&gt;Assumptions!$B$4,$Q$1268/$R$1268&gt;Assumptions!$B$13,FALSE())</f>
        <v>1</v>
      </c>
      <c r="T1268" s="12" t="n">
        <f aca="false">IF($S$1268,($Q$1268+Assumptions!$B$14*Assumptions!$B$13)/($R$1268+Assumptions!$B$14),IF($R$1268&gt;Assumptions!$B$4,$Q$1268/$R$1268,Assumptions!$B$4))</f>
        <v>71.7657476066895</v>
      </c>
      <c r="U1268" s="12" t="n">
        <f aca="false">IF($B$1268=1,$I$1268,$D$1235*$T$1268)</f>
        <v>44459480.6609154</v>
      </c>
      <c r="V1268" s="12" t="n">
        <f aca="false">IF($C$1268=1,$J$1268,$AI$1235*$T$1268)</f>
        <v>438071104.383689</v>
      </c>
      <c r="W1268" s="12" t="n">
        <f aca="false">IF($D$1268=1,$K$1268,$AF$1235*$T$1268)</f>
        <v>100000000</v>
      </c>
      <c r="X1268" s="12" t="n">
        <f aca="false">IF($E$1268=1,$L$1268,$AC$1235*$T$1268)</f>
        <v>172237794.256055</v>
      </c>
      <c r="Y1268" s="12" t="n">
        <f aca="false">IF($F$1268=1,$M$1268,$Z$1235*$T$1268)</f>
        <v>30000000</v>
      </c>
      <c r="Z1268" s="12" t="n">
        <f aca="false">IF($G$1268=1,$N$1268,$W$1235*$T$1268)</f>
        <v>15000000</v>
      </c>
      <c r="AA1268" s="12" t="n">
        <f aca="false">IF($H$1268=1,$O$1268,$T$1235*$T$1268)</f>
        <v>358828738.033448</v>
      </c>
      <c r="AB1268" s="12" t="n">
        <f aca="false">($J$1235+$O$1235)*$T$1268</f>
        <v>18596785.1889644</v>
      </c>
      <c r="AC1268" s="12" t="n">
        <f aca="false">Assumptions!$B$20*$T$1268</f>
        <v>645891728.460206</v>
      </c>
      <c r="AD1268" s="12" t="n">
        <f aca="false">IF($S$1268,Assumptions!$B$14*($T$1268-Assumptions!$B$13),Assumptions!$B$4)</f>
        <v>176914369.016724</v>
      </c>
      <c r="AE1268" s="12" t="n">
        <f aca="false">$U$1268+$V$1268+$W$1268+$X$1268+$Y$1268+$Z$1268+$AA$1268+$AB$1268+$AC$1268+$AD$1268</f>
        <v>2000000000</v>
      </c>
      <c r="AF1268" s="12" t="n">
        <f aca="false">IF(AND(IF($B$1268=1,$U$1268&gt;=INDEX($U$1246:$U$1373,1+$A$1268-Assumptions!$B$77),$U$1268&gt;INDEX($U$1246:$U$1373,1+$A$1268+Assumptions!$B$77)),IF($C$1268=1,$V$1268&gt;=INDEX($V$1246:$V$1373,1+$A$1268-Assumptions!$B$78),$V$1268&gt;INDEX($V$1246:$V$1373,1+$A$1268+Assumptions!$B$78)),IF($D$1268=1,$W$1268&gt;=INDEX($W$1246:$W$1373,1+$A$1268-Assumptions!$B$79),$W$1268&gt;INDEX($W$1246:$W$1373,1+$A$1268+Assumptions!$B$79)),IF($E$1268=1,$X$1268&gt;=INDEX($X$1246:$X$1373,1+$A$1268-Assumptions!$B$80),$X$1268&gt;INDEX($X$1246:$X$1373,1+$A$1268+Assumptions!$B$80)),IF($F$1268=1,$Y$1268&gt;=INDEX($Y$1246:$Y$1373,1+$A$1268-Assumptions!$B$81),$Y$1268&gt;INDEX($Y$1246:$Y$1373,1+$A$1268+Assumptions!$B$81)),IF($G$1268=1,$Z$1268&gt;=INDEX($Z$1246:$Z$1373,1+$A$1268-Assumptions!$B$82),$Z$1268&gt;INDEX($Z$1246:$Z$1373,1+$A$1268+Assumptions!$B$82)),IF($H$1268=1,$AA$1268&gt;=INDEX($AA$1246:$AA$1373,1+$A$1268-Assumptions!$B$83),$AA$1268&gt;INDEX($AA$1246:$AA$1373,1+$A$1268+Assumptions!$B$83))),1,0)</f>
        <v>0</v>
      </c>
    </row>
    <row r="1269" customFormat="false" ht="15" hidden="true" customHeight="false" outlineLevel="0" collapsed="false">
      <c r="A1269" s="6" t="n">
        <f aca="false">ROW()-ROW($A$1246)+Assumptions!$B$4</f>
        <v>23</v>
      </c>
      <c r="B1269" s="12" t="n">
        <f aca="false">MOD(QUOTIENT($A$1269,Assumptions!$B$77),2)</f>
        <v>0</v>
      </c>
      <c r="C1269" s="12" t="n">
        <f aca="false">MOD(QUOTIENT($A$1269,Assumptions!$B$78),2)</f>
        <v>0</v>
      </c>
      <c r="D1269" s="12" t="n">
        <f aca="false">MOD(QUOTIENT($A$1269,Assumptions!$B$79),2)</f>
        <v>1</v>
      </c>
      <c r="E1269" s="12" t="n">
        <f aca="false">MOD(QUOTIENT($A$1269,Assumptions!$B$80),2)</f>
        <v>0</v>
      </c>
      <c r="F1269" s="12" t="n">
        <f aca="false">MOD(QUOTIENT($A$1269,Assumptions!$B$81),2)</f>
        <v>1</v>
      </c>
      <c r="G1269" s="12" t="n">
        <f aca="false">MOD(QUOTIENT($A$1269,Assumptions!$B$82),2)</f>
        <v>1</v>
      </c>
      <c r="H1269" s="12" t="n">
        <f aca="false">MOD(QUOTIENT($A$1269,Assumptions!$B$83),2)</f>
        <v>1</v>
      </c>
      <c r="I1269" s="12" t="n">
        <f aca="false">IF($B$1269=1,MIN(Assumptions!$B$67,MAX(Assumptions!$B$4,Assumptions!$B$26-(Assumptions!$B$4))),Assumptions!$B$4)</f>
        <v>0</v>
      </c>
      <c r="J1269" s="12" t="n">
        <f aca="false">IF($C$1269=1,MIN(Assumptions!$B$66,MAX(Assumptions!$B$4,Assumptions!$B$26-($I$1269))),Assumptions!$B$4)</f>
        <v>0</v>
      </c>
      <c r="K1269" s="12" t="n">
        <f aca="false">IF($D$1269=1,MIN(Assumptions!$B$61,MAX(Assumptions!$B$4,Assumptions!$B$26-($I$1269+$J$1269))),Assumptions!$B$4)</f>
        <v>100000000</v>
      </c>
      <c r="L1269" s="12" t="n">
        <f aca="false">IF($E$1269=1,MIN(Assumptions!$B$56,MAX(Assumptions!$B$4,Assumptions!$B$26-($I$1269+$J$1269+$K$1269))),Assumptions!$B$4)</f>
        <v>0</v>
      </c>
      <c r="M1269" s="12" t="n">
        <f aca="false">IF($F$1269=1,MIN(Assumptions!$B$51,MAX(Assumptions!$B$4,Assumptions!$B$26-($I$1269+$J$1269+$K$1269+$L$1269))),Assumptions!$B$4)</f>
        <v>30000000</v>
      </c>
      <c r="N1269" s="12" t="n">
        <f aca="false">IF($G$1269=1,MIN(Assumptions!$B$46,MAX(Assumptions!$B$4,Assumptions!$B$26-($I$1269+$J$1269+$K$1269+$L$1269+$M$1269))),Assumptions!$B$4)</f>
        <v>15000000</v>
      </c>
      <c r="O1269" s="12" t="n">
        <f aca="false">IF($H$1269=1,MIN(Assumptions!$B$41,MAX(Assumptions!$B$4,Assumptions!$B$26-($I$1269+$J$1269+$K$1269+$L$1269+$M$1269+$N$1269))),Assumptions!$B$4)</f>
        <v>5000000</v>
      </c>
      <c r="P1269" s="12" t="n">
        <f aca="false">$I$1269+$J$1269+$K$1269+$L$1269+$M$1269+$N$1269+$O$1269</f>
        <v>150000000</v>
      </c>
      <c r="Q1269" s="12" t="n">
        <f aca="false">MAX(Assumptions!$B$4,Assumptions!$B$26-$P$1269)</f>
        <v>1850000000</v>
      </c>
      <c r="R1269" s="12" t="n">
        <f aca="false">$J$1235+$O$1235+Assumptions!$B$20+IF($B$1269=0,$D$1235,Assumptions!$B$4)+IF($C$1269=0,$AI$1235,Assumptions!$B$4)+IF($D$1269=0,$AF$1235,Assumptions!$B$4)+IF($E$1269=0,$AC$1235,Assumptions!$B$4)+IF($F$1269=0,$Z$1235,Assumptions!$B$4)+IF($G$1269=0,$W$1235,Assumptions!$B$4)+IF($H$1269=0,$T$1235,Assumptions!$B$4)</f>
        <v>18382821.010658</v>
      </c>
      <c r="S1269" s="12" t="n">
        <f aca="false">IF($R$1269&gt;Assumptions!$B$4,$Q$1269/$R$1269&gt;Assumptions!$B$13,FALSE())</f>
        <v>1</v>
      </c>
      <c r="T1269" s="12" t="n">
        <f aca="false">IF($S$1269,($Q$1269+Assumptions!$B$14*Assumptions!$B$13)/($R$1269+Assumptions!$B$14),IF($R$1269&gt;Assumptions!$B$4,$Q$1269/$R$1269,Assumptions!$B$4))</f>
        <v>88.7092792230772</v>
      </c>
      <c r="U1269" s="12" t="n">
        <f aca="false">IF($B$1269=1,$I$1269,$D$1235*$T$1269)</f>
        <v>54956140.1586306</v>
      </c>
      <c r="V1269" s="12" t="n">
        <f aca="false">IF($C$1269=1,$J$1269,$AI$1235*$T$1269)</f>
        <v>541497486.117069</v>
      </c>
      <c r="W1269" s="12" t="n">
        <f aca="false">IF($D$1269=1,$K$1269,$AF$1235*$T$1269)</f>
        <v>100000000</v>
      </c>
      <c r="X1269" s="12" t="n">
        <f aca="false">IF($E$1269=1,$L$1269,$AC$1235*$T$1269)</f>
        <v>212902270.135385</v>
      </c>
      <c r="Y1269" s="12" t="n">
        <f aca="false">IF($F$1269=1,$M$1269,$Z$1235*$T$1269)</f>
        <v>30000000</v>
      </c>
      <c r="Z1269" s="12" t="n">
        <f aca="false">IF($G$1269=1,$N$1269,$W$1235*$T$1269)</f>
        <v>15000000</v>
      </c>
      <c r="AA1269" s="12" t="n">
        <f aca="false">IF($H$1269=1,$O$1269,$T$1235*$T$1269)</f>
        <v>5000000</v>
      </c>
      <c r="AB1269" s="12" t="n">
        <f aca="false">($J$1235+$O$1235)*$T$1269</f>
        <v>22987392.5235282</v>
      </c>
      <c r="AC1269" s="12" t="n">
        <f aca="false">Assumptions!$B$20*$T$1269</f>
        <v>798383513.007695</v>
      </c>
      <c r="AD1269" s="12" t="n">
        <f aca="false">IF($S$1269,Assumptions!$B$14*($T$1269-Assumptions!$B$13),Assumptions!$B$4)</f>
        <v>219273198.057693</v>
      </c>
      <c r="AE1269" s="12" t="n">
        <f aca="false">$U$1269+$V$1269+$W$1269+$X$1269+$Y$1269+$Z$1269+$AA$1269+$AB$1269+$AC$1269+$AD$1269</f>
        <v>2000000000</v>
      </c>
      <c r="AF1269" s="12" t="n">
        <f aca="false">IF(AND(IF($B$1269=1,$U$1269&gt;=INDEX($U$1246:$U$1373,1+$A$1269-Assumptions!$B$77),$U$1269&gt;INDEX($U$1246:$U$1373,1+$A$1269+Assumptions!$B$77)),IF($C$1269=1,$V$1269&gt;=INDEX($V$1246:$V$1373,1+$A$1269-Assumptions!$B$78),$V$1269&gt;INDEX($V$1246:$V$1373,1+$A$1269+Assumptions!$B$78)),IF($D$1269=1,$W$1269&gt;=INDEX($W$1246:$W$1373,1+$A$1269-Assumptions!$B$79),$W$1269&gt;INDEX($W$1246:$W$1373,1+$A$1269+Assumptions!$B$79)),IF($E$1269=1,$X$1269&gt;=INDEX($X$1246:$X$1373,1+$A$1269-Assumptions!$B$80),$X$1269&gt;INDEX($X$1246:$X$1373,1+$A$1269+Assumptions!$B$80)),IF($F$1269=1,$Y$1269&gt;=INDEX($Y$1246:$Y$1373,1+$A$1269-Assumptions!$B$81),$Y$1269&gt;INDEX($Y$1246:$Y$1373,1+$A$1269+Assumptions!$B$81)),IF($G$1269=1,$Z$1269&gt;=INDEX($Z$1246:$Z$1373,1+$A$1269-Assumptions!$B$82),$Z$1269&gt;INDEX($Z$1246:$Z$1373,1+$A$1269+Assumptions!$B$82)),IF($H$1269=1,$AA$1269&gt;=INDEX($AA$1246:$AA$1373,1+$A$1269-Assumptions!$B$83),$AA$1269&gt;INDEX($AA$1246:$AA$1373,1+$A$1269+Assumptions!$B$83))),1,0)</f>
        <v>0</v>
      </c>
    </row>
    <row r="1270" customFormat="false" ht="15" hidden="true" customHeight="false" outlineLevel="0" collapsed="false">
      <c r="A1270" s="6" t="n">
        <f aca="false">ROW()-ROW($A$1246)+Assumptions!$B$4</f>
        <v>24</v>
      </c>
      <c r="B1270" s="12" t="n">
        <f aca="false">MOD(QUOTIENT($A$1270,Assumptions!$B$77),2)</f>
        <v>0</v>
      </c>
      <c r="C1270" s="12" t="n">
        <f aca="false">MOD(QUOTIENT($A$1270,Assumptions!$B$78),2)</f>
        <v>0</v>
      </c>
      <c r="D1270" s="12" t="n">
        <f aca="false">MOD(QUOTIENT($A$1270,Assumptions!$B$79),2)</f>
        <v>1</v>
      </c>
      <c r="E1270" s="12" t="n">
        <f aca="false">MOD(QUOTIENT($A$1270,Assumptions!$B$80),2)</f>
        <v>1</v>
      </c>
      <c r="F1270" s="12" t="n">
        <f aca="false">MOD(QUOTIENT($A$1270,Assumptions!$B$81),2)</f>
        <v>0</v>
      </c>
      <c r="G1270" s="12" t="n">
        <f aca="false">MOD(QUOTIENT($A$1270,Assumptions!$B$82),2)</f>
        <v>0</v>
      </c>
      <c r="H1270" s="12" t="n">
        <f aca="false">MOD(QUOTIENT($A$1270,Assumptions!$B$83),2)</f>
        <v>0</v>
      </c>
      <c r="I1270" s="12" t="n">
        <f aca="false">IF($B$1270=1,MIN(Assumptions!$B$67,MAX(Assumptions!$B$4,Assumptions!$B$26-(Assumptions!$B$4))),Assumptions!$B$4)</f>
        <v>0</v>
      </c>
      <c r="J1270" s="12" t="n">
        <f aca="false">IF($C$1270=1,MIN(Assumptions!$B$66,MAX(Assumptions!$B$4,Assumptions!$B$26-($I$1270))),Assumptions!$B$4)</f>
        <v>0</v>
      </c>
      <c r="K1270" s="12" t="n">
        <f aca="false">IF($D$1270=1,MIN(Assumptions!$B$61,MAX(Assumptions!$B$4,Assumptions!$B$26-($I$1270+$J$1270))),Assumptions!$B$4)</f>
        <v>100000000</v>
      </c>
      <c r="L1270" s="12" t="n">
        <f aca="false">IF($E$1270=1,MIN(Assumptions!$B$56,MAX(Assumptions!$B$4,Assumptions!$B$26-($I$1270+$J$1270+$K$1270))),Assumptions!$B$4)</f>
        <v>60000000</v>
      </c>
      <c r="M1270" s="12" t="n">
        <f aca="false">IF($F$1270=1,MIN(Assumptions!$B$51,MAX(Assumptions!$B$4,Assumptions!$B$26-($I$1270+$J$1270+$K$1270+$L$1270))),Assumptions!$B$4)</f>
        <v>0</v>
      </c>
      <c r="N1270" s="12" t="n">
        <f aca="false">IF($G$1270=1,MIN(Assumptions!$B$46,MAX(Assumptions!$B$4,Assumptions!$B$26-($I$1270+$J$1270+$K$1270+$L$1270+$M$1270))),Assumptions!$B$4)</f>
        <v>0</v>
      </c>
      <c r="O1270" s="12" t="n">
        <f aca="false">IF($H$1270=1,MIN(Assumptions!$B$41,MAX(Assumptions!$B$4,Assumptions!$B$26-($I$1270+$J$1270+$K$1270+$L$1270+$M$1270+$N$1270))),Assumptions!$B$4)</f>
        <v>0</v>
      </c>
      <c r="P1270" s="12" t="n">
        <f aca="false">$I$1270+$J$1270+$K$1270+$L$1270+$M$1270+$N$1270+$O$1270</f>
        <v>160000000</v>
      </c>
      <c r="Q1270" s="12" t="n">
        <f aca="false">MAX(Assumptions!$B$4,Assumptions!$B$26-$P$1270)</f>
        <v>1840000000</v>
      </c>
      <c r="R1270" s="12" t="n">
        <f aca="false">$J$1235+$O$1235+Assumptions!$B$20+IF($B$1270=0,$D$1235,Assumptions!$B$4)+IF($C$1270=0,$AI$1235,Assumptions!$B$4)+IF($D$1270=0,$AF$1235,Assumptions!$B$4)+IF($E$1270=0,$AC$1235,Assumptions!$B$4)+IF($F$1270=0,$Z$1235,Assumptions!$B$4)+IF($G$1270=0,$W$1235,Assumptions!$B$4)+IF($H$1270=0,$T$1235,Assumptions!$B$4)</f>
        <v>28982821.010658</v>
      </c>
      <c r="S1270" s="12" t="n">
        <f aca="false">IF($R$1270&gt;Assumptions!$B$4,$Q$1270/$R$1270&gt;Assumptions!$B$13,FALSE())</f>
        <v>1</v>
      </c>
      <c r="T1270" s="12" t="n">
        <f aca="false">IF($S$1270,($Q$1270+Assumptions!$B$14*Assumptions!$B$13)/($R$1270+Assumptions!$B$14),IF($R$1270&gt;Assumptions!$B$4,$Q$1270/$R$1270,Assumptions!$B$4))</f>
        <v>58.5239804074817</v>
      </c>
      <c r="U1270" s="12" t="n">
        <f aca="false">IF($B$1270=1,$I$1270,$D$1235*$T$1270)</f>
        <v>36256095.1693296</v>
      </c>
      <c r="V1270" s="12" t="n">
        <f aca="false">IF($C$1270=1,$J$1270,$AI$1235*$T$1270)</f>
        <v>357240962.22813</v>
      </c>
      <c r="W1270" s="12" t="n">
        <f aca="false">IF($D$1270=1,$K$1270,$AF$1235*$T$1270)</f>
        <v>100000000</v>
      </c>
      <c r="X1270" s="12" t="n">
        <f aca="false">IF($E$1270=1,$L$1270,$AC$1235*$T$1270)</f>
        <v>60000000</v>
      </c>
      <c r="Y1270" s="12" t="n">
        <f aca="false">IF($F$1270=1,$M$1270,$Z$1235*$T$1270)</f>
        <v>175571941.222445</v>
      </c>
      <c r="Z1270" s="12" t="n">
        <f aca="false">IF($G$1270=1,$N$1270,$W$1235*$T$1270)</f>
        <v>292619902.037409</v>
      </c>
      <c r="AA1270" s="12" t="n">
        <f aca="false">IF($H$1270=1,$O$1270,$T$1235*$T$1270)</f>
        <v>292619902.037409</v>
      </c>
      <c r="AB1270" s="12" t="n">
        <f aca="false">($J$1235+$O$1235)*$T$1270</f>
        <v>15165422.6192392</v>
      </c>
      <c r="AC1270" s="12" t="n">
        <f aca="false">Assumptions!$B$20*$T$1270</f>
        <v>526715823.667335</v>
      </c>
      <c r="AD1270" s="12" t="n">
        <f aca="false">IF($S$1270,Assumptions!$B$14*($T$1270-Assumptions!$B$13),Assumptions!$B$4)</f>
        <v>143809951.018704</v>
      </c>
      <c r="AE1270" s="12" t="n">
        <f aca="false">$U$1270+$V$1270+$W$1270+$X$1270+$Y$1270+$Z$1270+$AA$1270+$AB$1270+$AC$1270+$AD$1270</f>
        <v>2000000000</v>
      </c>
      <c r="AF1270" s="12" t="n">
        <f aca="false">IF(AND(IF($B$1270=1,$U$1270&gt;=INDEX($U$1246:$U$1373,1+$A$1270-Assumptions!$B$77),$U$1270&gt;INDEX($U$1246:$U$1373,1+$A$1270+Assumptions!$B$77)),IF($C$1270=1,$V$1270&gt;=INDEX($V$1246:$V$1373,1+$A$1270-Assumptions!$B$78),$V$1270&gt;INDEX($V$1246:$V$1373,1+$A$1270+Assumptions!$B$78)),IF($D$1270=1,$W$1270&gt;=INDEX($W$1246:$W$1373,1+$A$1270-Assumptions!$B$79),$W$1270&gt;INDEX($W$1246:$W$1373,1+$A$1270+Assumptions!$B$79)),IF($E$1270=1,$X$1270&gt;=INDEX($X$1246:$X$1373,1+$A$1270-Assumptions!$B$80),$X$1270&gt;INDEX($X$1246:$X$1373,1+$A$1270+Assumptions!$B$80)),IF($F$1270=1,$Y$1270&gt;=INDEX($Y$1246:$Y$1373,1+$A$1270-Assumptions!$B$81),$Y$1270&gt;INDEX($Y$1246:$Y$1373,1+$A$1270+Assumptions!$B$81)),IF($G$1270=1,$Z$1270&gt;=INDEX($Z$1246:$Z$1373,1+$A$1270-Assumptions!$B$82),$Z$1270&gt;INDEX($Z$1246:$Z$1373,1+$A$1270+Assumptions!$B$82)),IF($H$1270=1,$AA$1270&gt;=INDEX($AA$1246:$AA$1373,1+$A$1270-Assumptions!$B$83),$AA$1270&gt;INDEX($AA$1246:$AA$1373,1+$A$1270+Assumptions!$B$83))),1,0)</f>
        <v>0</v>
      </c>
    </row>
    <row r="1271" customFormat="false" ht="15" hidden="true" customHeight="false" outlineLevel="0" collapsed="false">
      <c r="A1271" s="6" t="n">
        <f aca="false">ROW()-ROW($A$1246)+Assumptions!$B$4</f>
        <v>25</v>
      </c>
      <c r="B1271" s="12" t="n">
        <f aca="false">MOD(QUOTIENT($A$1271,Assumptions!$B$77),2)</f>
        <v>0</v>
      </c>
      <c r="C1271" s="12" t="n">
        <f aca="false">MOD(QUOTIENT($A$1271,Assumptions!$B$78),2)</f>
        <v>0</v>
      </c>
      <c r="D1271" s="12" t="n">
        <f aca="false">MOD(QUOTIENT($A$1271,Assumptions!$B$79),2)</f>
        <v>1</v>
      </c>
      <c r="E1271" s="12" t="n">
        <f aca="false">MOD(QUOTIENT($A$1271,Assumptions!$B$80),2)</f>
        <v>1</v>
      </c>
      <c r="F1271" s="12" t="n">
        <f aca="false">MOD(QUOTIENT($A$1271,Assumptions!$B$81),2)</f>
        <v>0</v>
      </c>
      <c r="G1271" s="12" t="n">
        <f aca="false">MOD(QUOTIENT($A$1271,Assumptions!$B$82),2)</f>
        <v>0</v>
      </c>
      <c r="H1271" s="12" t="n">
        <f aca="false">MOD(QUOTIENT($A$1271,Assumptions!$B$83),2)</f>
        <v>1</v>
      </c>
      <c r="I1271" s="12" t="n">
        <f aca="false">IF($B$1271=1,MIN(Assumptions!$B$67,MAX(Assumptions!$B$4,Assumptions!$B$26-(Assumptions!$B$4))),Assumptions!$B$4)</f>
        <v>0</v>
      </c>
      <c r="J1271" s="12" t="n">
        <f aca="false">IF($C$1271=1,MIN(Assumptions!$B$66,MAX(Assumptions!$B$4,Assumptions!$B$26-($I$1271))),Assumptions!$B$4)</f>
        <v>0</v>
      </c>
      <c r="K1271" s="12" t="n">
        <f aca="false">IF($D$1271=1,MIN(Assumptions!$B$61,MAX(Assumptions!$B$4,Assumptions!$B$26-($I$1271+$J$1271))),Assumptions!$B$4)</f>
        <v>100000000</v>
      </c>
      <c r="L1271" s="12" t="n">
        <f aca="false">IF($E$1271=1,MIN(Assumptions!$B$56,MAX(Assumptions!$B$4,Assumptions!$B$26-($I$1271+$J$1271+$K$1271))),Assumptions!$B$4)</f>
        <v>60000000</v>
      </c>
      <c r="M1271" s="12" t="n">
        <f aca="false">IF($F$1271=1,MIN(Assumptions!$B$51,MAX(Assumptions!$B$4,Assumptions!$B$26-($I$1271+$J$1271+$K$1271+$L$1271))),Assumptions!$B$4)</f>
        <v>0</v>
      </c>
      <c r="N1271" s="12" t="n">
        <f aca="false">IF($G$1271=1,MIN(Assumptions!$B$46,MAX(Assumptions!$B$4,Assumptions!$B$26-($I$1271+$J$1271+$K$1271+$L$1271+$M$1271))),Assumptions!$B$4)</f>
        <v>0</v>
      </c>
      <c r="O1271" s="12" t="n">
        <f aca="false">IF($H$1271=1,MIN(Assumptions!$B$41,MAX(Assumptions!$B$4,Assumptions!$B$26-($I$1271+$J$1271+$K$1271+$L$1271+$M$1271+$N$1271))),Assumptions!$B$4)</f>
        <v>5000000</v>
      </c>
      <c r="P1271" s="12" t="n">
        <f aca="false">$I$1271+$J$1271+$K$1271+$L$1271+$M$1271+$N$1271+$O$1271</f>
        <v>165000000</v>
      </c>
      <c r="Q1271" s="12" t="n">
        <f aca="false">MAX(Assumptions!$B$4,Assumptions!$B$26-$P$1271)</f>
        <v>1835000000</v>
      </c>
      <c r="R1271" s="12" t="n">
        <f aca="false">$J$1235+$O$1235+Assumptions!$B$20+IF($B$1271=0,$D$1235,Assumptions!$B$4)+IF($C$1271=0,$AI$1235,Assumptions!$B$4)+IF($D$1271=0,$AF$1235,Assumptions!$B$4)+IF($E$1271=0,$AC$1235,Assumptions!$B$4)+IF($F$1271=0,$Z$1235,Assumptions!$B$4)+IF($G$1271=0,$W$1235,Assumptions!$B$4)+IF($H$1271=0,$T$1235,Assumptions!$B$4)</f>
        <v>23982821.010658</v>
      </c>
      <c r="S1271" s="12" t="n">
        <f aca="false">IF($R$1271&gt;Assumptions!$B$4,$Q$1271/$R$1271&gt;Assumptions!$B$13,FALSE())</f>
        <v>1</v>
      </c>
      <c r="T1271" s="12" t="n">
        <f aca="false">IF($S$1271,($Q$1271+Assumptions!$B$14*Assumptions!$B$13)/($R$1271+Assumptions!$B$14),IF($R$1271&gt;Assumptions!$B$4,$Q$1271/$R$1271,Assumptions!$B$4))</f>
        <v>69.3846021638141</v>
      </c>
      <c r="U1271" s="12" t="n">
        <f aca="false">IF($B$1271=1,$I$1271,$D$1235*$T$1271)</f>
        <v>42984341.1507895</v>
      </c>
      <c r="V1271" s="12" t="n">
        <f aca="false">IF($C$1271=1,$J$1271,$AI$1235*$T$1271)</f>
        <v>423536161.898656</v>
      </c>
      <c r="W1271" s="12" t="n">
        <f aca="false">IF($D$1271=1,$K$1271,$AF$1235*$T$1271)</f>
        <v>100000000</v>
      </c>
      <c r="X1271" s="12" t="n">
        <f aca="false">IF($E$1271=1,$L$1271,$AC$1235*$T$1271)</f>
        <v>60000000</v>
      </c>
      <c r="Y1271" s="12" t="n">
        <f aca="false">IF($F$1271=1,$M$1271,$Z$1235*$T$1271)</f>
        <v>208153806.491442</v>
      </c>
      <c r="Z1271" s="12" t="n">
        <f aca="false">IF($G$1271=1,$N$1271,$W$1235*$T$1271)</f>
        <v>346923010.81907</v>
      </c>
      <c r="AA1271" s="12" t="n">
        <f aca="false">IF($H$1271=1,$O$1271,$T$1235*$T$1271)</f>
        <v>5000000</v>
      </c>
      <c r="AB1271" s="12" t="n">
        <f aca="false">($J$1235+$O$1235)*$T$1271</f>
        <v>17979754.7561802</v>
      </c>
      <c r="AC1271" s="12" t="n">
        <f aca="false">Assumptions!$B$20*$T$1271</f>
        <v>624461419.474327</v>
      </c>
      <c r="AD1271" s="12" t="n">
        <f aca="false">IF($S$1271,Assumptions!$B$14*($T$1271-Assumptions!$B$13),Assumptions!$B$4)</f>
        <v>170961505.409535</v>
      </c>
      <c r="AE1271" s="12" t="n">
        <f aca="false">$U$1271+$V$1271+$W$1271+$X$1271+$Y$1271+$Z$1271+$AA$1271+$AB$1271+$AC$1271+$AD$1271</f>
        <v>2000000000</v>
      </c>
      <c r="AF1271" s="12" t="n">
        <f aca="false">IF(AND(IF($B$1271=1,$U$1271&gt;=INDEX($U$1246:$U$1373,1+$A$1271-Assumptions!$B$77),$U$1271&gt;INDEX($U$1246:$U$1373,1+$A$1271+Assumptions!$B$77)),IF($C$1271=1,$V$1271&gt;=INDEX($V$1246:$V$1373,1+$A$1271-Assumptions!$B$78),$V$1271&gt;INDEX($V$1246:$V$1373,1+$A$1271+Assumptions!$B$78)),IF($D$1271=1,$W$1271&gt;=INDEX($W$1246:$W$1373,1+$A$1271-Assumptions!$B$79),$W$1271&gt;INDEX($W$1246:$W$1373,1+$A$1271+Assumptions!$B$79)),IF($E$1271=1,$X$1271&gt;=INDEX($X$1246:$X$1373,1+$A$1271-Assumptions!$B$80),$X$1271&gt;INDEX($X$1246:$X$1373,1+$A$1271+Assumptions!$B$80)),IF($F$1271=1,$Y$1271&gt;=INDEX($Y$1246:$Y$1373,1+$A$1271-Assumptions!$B$81),$Y$1271&gt;INDEX($Y$1246:$Y$1373,1+$A$1271+Assumptions!$B$81)),IF($G$1271=1,$Z$1271&gt;=INDEX($Z$1246:$Z$1373,1+$A$1271-Assumptions!$B$82),$Z$1271&gt;INDEX($Z$1246:$Z$1373,1+$A$1271+Assumptions!$B$82)),IF($H$1271=1,$AA$1271&gt;=INDEX($AA$1246:$AA$1373,1+$A$1271-Assumptions!$B$83),$AA$1271&gt;INDEX($AA$1246:$AA$1373,1+$A$1271+Assumptions!$B$83))),1,0)</f>
        <v>0</v>
      </c>
    </row>
    <row r="1272" customFormat="false" ht="15" hidden="true" customHeight="false" outlineLevel="0" collapsed="false">
      <c r="A1272" s="6" t="n">
        <f aca="false">ROW()-ROW($A$1246)+Assumptions!$B$4</f>
        <v>26</v>
      </c>
      <c r="B1272" s="12" t="n">
        <f aca="false">MOD(QUOTIENT($A$1272,Assumptions!$B$77),2)</f>
        <v>0</v>
      </c>
      <c r="C1272" s="12" t="n">
        <f aca="false">MOD(QUOTIENT($A$1272,Assumptions!$B$78),2)</f>
        <v>0</v>
      </c>
      <c r="D1272" s="12" t="n">
        <f aca="false">MOD(QUOTIENT($A$1272,Assumptions!$B$79),2)</f>
        <v>1</v>
      </c>
      <c r="E1272" s="12" t="n">
        <f aca="false">MOD(QUOTIENT($A$1272,Assumptions!$B$80),2)</f>
        <v>1</v>
      </c>
      <c r="F1272" s="12" t="n">
        <f aca="false">MOD(QUOTIENT($A$1272,Assumptions!$B$81),2)</f>
        <v>0</v>
      </c>
      <c r="G1272" s="12" t="n">
        <f aca="false">MOD(QUOTIENT($A$1272,Assumptions!$B$82),2)</f>
        <v>1</v>
      </c>
      <c r="H1272" s="12" t="n">
        <f aca="false">MOD(QUOTIENT($A$1272,Assumptions!$B$83),2)</f>
        <v>0</v>
      </c>
      <c r="I1272" s="12" t="n">
        <f aca="false">IF($B$1272=1,MIN(Assumptions!$B$67,MAX(Assumptions!$B$4,Assumptions!$B$26-(Assumptions!$B$4))),Assumptions!$B$4)</f>
        <v>0</v>
      </c>
      <c r="J1272" s="12" t="n">
        <f aca="false">IF($C$1272=1,MIN(Assumptions!$B$66,MAX(Assumptions!$B$4,Assumptions!$B$26-($I$1272))),Assumptions!$B$4)</f>
        <v>0</v>
      </c>
      <c r="K1272" s="12" t="n">
        <f aca="false">IF($D$1272=1,MIN(Assumptions!$B$61,MAX(Assumptions!$B$4,Assumptions!$B$26-($I$1272+$J$1272))),Assumptions!$B$4)</f>
        <v>100000000</v>
      </c>
      <c r="L1272" s="12" t="n">
        <f aca="false">IF($E$1272=1,MIN(Assumptions!$B$56,MAX(Assumptions!$B$4,Assumptions!$B$26-($I$1272+$J$1272+$K$1272))),Assumptions!$B$4)</f>
        <v>60000000</v>
      </c>
      <c r="M1272" s="12" t="n">
        <f aca="false">IF($F$1272=1,MIN(Assumptions!$B$51,MAX(Assumptions!$B$4,Assumptions!$B$26-($I$1272+$J$1272+$K$1272+$L$1272))),Assumptions!$B$4)</f>
        <v>0</v>
      </c>
      <c r="N1272" s="12" t="n">
        <f aca="false">IF($G$1272=1,MIN(Assumptions!$B$46,MAX(Assumptions!$B$4,Assumptions!$B$26-($I$1272+$J$1272+$K$1272+$L$1272+$M$1272))),Assumptions!$B$4)</f>
        <v>15000000</v>
      </c>
      <c r="O1272" s="12" t="n">
        <f aca="false">IF($H$1272=1,MIN(Assumptions!$B$41,MAX(Assumptions!$B$4,Assumptions!$B$26-($I$1272+$J$1272+$K$1272+$L$1272+$M$1272+$N$1272))),Assumptions!$B$4)</f>
        <v>0</v>
      </c>
      <c r="P1272" s="12" t="n">
        <f aca="false">$I$1272+$J$1272+$K$1272+$L$1272+$M$1272+$N$1272+$O$1272</f>
        <v>175000000</v>
      </c>
      <c r="Q1272" s="12" t="n">
        <f aca="false">MAX(Assumptions!$B$4,Assumptions!$B$26-$P$1272)</f>
        <v>1825000000</v>
      </c>
      <c r="R1272" s="12" t="n">
        <f aca="false">$J$1235+$O$1235+Assumptions!$B$20+IF($B$1272=0,$D$1235,Assumptions!$B$4)+IF($C$1272=0,$AI$1235,Assumptions!$B$4)+IF($D$1272=0,$AF$1235,Assumptions!$B$4)+IF($E$1272=0,$AC$1235,Assumptions!$B$4)+IF($F$1272=0,$Z$1235,Assumptions!$B$4)+IF($G$1272=0,$W$1235,Assumptions!$B$4)+IF($H$1272=0,$T$1235,Assumptions!$B$4)</f>
        <v>23982821.010658</v>
      </c>
      <c r="S1272" s="12" t="n">
        <f aca="false">IF($R$1272&gt;Assumptions!$B$4,$Q$1272/$R$1272&gt;Assumptions!$B$13,FALSE())</f>
        <v>1</v>
      </c>
      <c r="T1272" s="12" t="n">
        <f aca="false">IF($S$1272,($Q$1272+Assumptions!$B$14*Assumptions!$B$13)/($R$1272+Assumptions!$B$14),IF($R$1272&gt;Assumptions!$B$4,$Q$1272/$R$1272,Assumptions!$B$4))</f>
        <v>69.0069988867321</v>
      </c>
      <c r="U1272" s="12" t="n">
        <f aca="false">IF($B$1272=1,$I$1272,$D$1235*$T$1272)</f>
        <v>42750412.7635743</v>
      </c>
      <c r="V1272" s="12" t="n">
        <f aca="false">IF($C$1272=1,$J$1272,$AI$1235*$T$1272)</f>
        <v>421231203.194445</v>
      </c>
      <c r="W1272" s="12" t="n">
        <f aca="false">IF($D$1272=1,$K$1272,$AF$1235*$T$1272)</f>
        <v>100000000</v>
      </c>
      <c r="X1272" s="12" t="n">
        <f aca="false">IF($E$1272=1,$L$1272,$AC$1235*$T$1272)</f>
        <v>60000000</v>
      </c>
      <c r="Y1272" s="12" t="n">
        <f aca="false">IF($F$1272=1,$M$1272,$Z$1235*$T$1272)</f>
        <v>207020996.660196</v>
      </c>
      <c r="Z1272" s="12" t="n">
        <f aca="false">IF($G$1272=1,$N$1272,$W$1235*$T$1272)</f>
        <v>15000000</v>
      </c>
      <c r="AA1272" s="12" t="n">
        <f aca="false">IF($H$1272=1,$O$1272,$T$1235*$T$1272)</f>
        <v>345034994.433661</v>
      </c>
      <c r="AB1272" s="12" t="n">
        <f aca="false">($J$1235+$O$1235)*$T$1272</f>
        <v>17881905.7507044</v>
      </c>
      <c r="AC1272" s="12" t="n">
        <f aca="false">Assumptions!$B$20*$T$1272</f>
        <v>621062989.980589</v>
      </c>
      <c r="AD1272" s="12" t="n">
        <f aca="false">IF($S$1272,Assumptions!$B$14*($T$1272-Assumptions!$B$13),Assumptions!$B$4)</f>
        <v>170017497.21683</v>
      </c>
      <c r="AE1272" s="12" t="n">
        <f aca="false">$U$1272+$V$1272+$W$1272+$X$1272+$Y$1272+$Z$1272+$AA$1272+$AB$1272+$AC$1272+$AD$1272</f>
        <v>2000000000</v>
      </c>
      <c r="AF1272" s="12" t="n">
        <f aca="false">IF(AND(IF($B$1272=1,$U$1272&gt;=INDEX($U$1246:$U$1373,1+$A$1272-Assumptions!$B$77),$U$1272&gt;INDEX($U$1246:$U$1373,1+$A$1272+Assumptions!$B$77)),IF($C$1272=1,$V$1272&gt;=INDEX($V$1246:$V$1373,1+$A$1272-Assumptions!$B$78),$V$1272&gt;INDEX($V$1246:$V$1373,1+$A$1272+Assumptions!$B$78)),IF($D$1272=1,$W$1272&gt;=INDEX($W$1246:$W$1373,1+$A$1272-Assumptions!$B$79),$W$1272&gt;INDEX($W$1246:$W$1373,1+$A$1272+Assumptions!$B$79)),IF($E$1272=1,$X$1272&gt;=INDEX($X$1246:$X$1373,1+$A$1272-Assumptions!$B$80),$X$1272&gt;INDEX($X$1246:$X$1373,1+$A$1272+Assumptions!$B$80)),IF($F$1272=1,$Y$1272&gt;=INDEX($Y$1246:$Y$1373,1+$A$1272-Assumptions!$B$81),$Y$1272&gt;INDEX($Y$1246:$Y$1373,1+$A$1272+Assumptions!$B$81)),IF($G$1272=1,$Z$1272&gt;=INDEX($Z$1246:$Z$1373,1+$A$1272-Assumptions!$B$82),$Z$1272&gt;INDEX($Z$1246:$Z$1373,1+$A$1272+Assumptions!$B$82)),IF($H$1272=1,$AA$1272&gt;=INDEX($AA$1246:$AA$1373,1+$A$1272-Assumptions!$B$83),$AA$1272&gt;INDEX($AA$1246:$AA$1373,1+$A$1272+Assumptions!$B$83))),1,0)</f>
        <v>0</v>
      </c>
    </row>
    <row r="1273" customFormat="false" ht="15" hidden="true" customHeight="false" outlineLevel="0" collapsed="false">
      <c r="A1273" s="6" t="n">
        <f aca="false">ROW()-ROW($A$1246)+Assumptions!$B$4</f>
        <v>27</v>
      </c>
      <c r="B1273" s="12" t="n">
        <f aca="false">MOD(QUOTIENT($A$1273,Assumptions!$B$77),2)</f>
        <v>0</v>
      </c>
      <c r="C1273" s="12" t="n">
        <f aca="false">MOD(QUOTIENT($A$1273,Assumptions!$B$78),2)</f>
        <v>0</v>
      </c>
      <c r="D1273" s="12" t="n">
        <f aca="false">MOD(QUOTIENT($A$1273,Assumptions!$B$79),2)</f>
        <v>1</v>
      </c>
      <c r="E1273" s="12" t="n">
        <f aca="false">MOD(QUOTIENT($A$1273,Assumptions!$B$80),2)</f>
        <v>1</v>
      </c>
      <c r="F1273" s="12" t="n">
        <f aca="false">MOD(QUOTIENT($A$1273,Assumptions!$B$81),2)</f>
        <v>0</v>
      </c>
      <c r="G1273" s="12" t="n">
        <f aca="false">MOD(QUOTIENT($A$1273,Assumptions!$B$82),2)</f>
        <v>1</v>
      </c>
      <c r="H1273" s="12" t="n">
        <f aca="false">MOD(QUOTIENT($A$1273,Assumptions!$B$83),2)</f>
        <v>1</v>
      </c>
      <c r="I1273" s="12" t="n">
        <f aca="false">IF($B$1273=1,MIN(Assumptions!$B$67,MAX(Assumptions!$B$4,Assumptions!$B$26-(Assumptions!$B$4))),Assumptions!$B$4)</f>
        <v>0</v>
      </c>
      <c r="J1273" s="12" t="n">
        <f aca="false">IF($C$1273=1,MIN(Assumptions!$B$66,MAX(Assumptions!$B$4,Assumptions!$B$26-($I$1273))),Assumptions!$B$4)</f>
        <v>0</v>
      </c>
      <c r="K1273" s="12" t="n">
        <f aca="false">IF($D$1273=1,MIN(Assumptions!$B$61,MAX(Assumptions!$B$4,Assumptions!$B$26-($I$1273+$J$1273))),Assumptions!$B$4)</f>
        <v>100000000</v>
      </c>
      <c r="L1273" s="12" t="n">
        <f aca="false">IF($E$1273=1,MIN(Assumptions!$B$56,MAX(Assumptions!$B$4,Assumptions!$B$26-($I$1273+$J$1273+$K$1273))),Assumptions!$B$4)</f>
        <v>60000000</v>
      </c>
      <c r="M1273" s="12" t="n">
        <f aca="false">IF($F$1273=1,MIN(Assumptions!$B$51,MAX(Assumptions!$B$4,Assumptions!$B$26-($I$1273+$J$1273+$K$1273+$L$1273))),Assumptions!$B$4)</f>
        <v>0</v>
      </c>
      <c r="N1273" s="12" t="n">
        <f aca="false">IF($G$1273=1,MIN(Assumptions!$B$46,MAX(Assumptions!$B$4,Assumptions!$B$26-($I$1273+$J$1273+$K$1273+$L$1273+$M$1273))),Assumptions!$B$4)</f>
        <v>15000000</v>
      </c>
      <c r="O1273" s="12" t="n">
        <f aca="false">IF($H$1273=1,MIN(Assumptions!$B$41,MAX(Assumptions!$B$4,Assumptions!$B$26-($I$1273+$J$1273+$K$1273+$L$1273+$M$1273+$N$1273))),Assumptions!$B$4)</f>
        <v>5000000</v>
      </c>
      <c r="P1273" s="12" t="n">
        <f aca="false">$I$1273+$J$1273+$K$1273+$L$1273+$M$1273+$N$1273+$O$1273</f>
        <v>180000000</v>
      </c>
      <c r="Q1273" s="12" t="n">
        <f aca="false">MAX(Assumptions!$B$4,Assumptions!$B$26-$P$1273)</f>
        <v>1820000000</v>
      </c>
      <c r="R1273" s="12" t="n">
        <f aca="false">$J$1235+$O$1235+Assumptions!$B$20+IF($B$1273=0,$D$1235,Assumptions!$B$4)+IF($C$1273=0,$AI$1235,Assumptions!$B$4)+IF($D$1273=0,$AF$1235,Assumptions!$B$4)+IF($E$1273=0,$AC$1235,Assumptions!$B$4)+IF($F$1273=0,$Z$1235,Assumptions!$B$4)+IF($G$1273=0,$W$1235,Assumptions!$B$4)+IF($H$1273=0,$T$1235,Assumptions!$B$4)</f>
        <v>18982821.010658</v>
      </c>
      <c r="S1273" s="12" t="n">
        <f aca="false">IF($R$1273&gt;Assumptions!$B$4,$Q$1273/$R$1273&gt;Assumptions!$B$13,FALSE())</f>
        <v>1</v>
      </c>
      <c r="T1273" s="12" t="n">
        <f aca="false">IF($S$1273,($Q$1273+Assumptions!$B$14*Assumptions!$B$13)/($R$1273+Assumptions!$B$14),IF($R$1273&gt;Assumptions!$B$4,$Q$1273/$R$1273,Assumptions!$B$4))</f>
        <v>84.835227137806</v>
      </c>
      <c r="U1273" s="12" t="n">
        <f aca="false">IF($B$1273=1,$I$1273,$D$1235*$T$1273)</f>
        <v>52556132.501657</v>
      </c>
      <c r="V1273" s="12" t="n">
        <f aca="false">IF($C$1273=1,$J$1273,$AI$1235*$T$1273)</f>
        <v>517849571.449815</v>
      </c>
      <c r="W1273" s="12" t="n">
        <f aca="false">IF($D$1273=1,$K$1273,$AF$1235*$T$1273)</f>
        <v>100000000</v>
      </c>
      <c r="X1273" s="12" t="n">
        <f aca="false">IF($E$1273=1,$L$1273,$AC$1235*$T$1273)</f>
        <v>60000000</v>
      </c>
      <c r="Y1273" s="12" t="n">
        <f aca="false">IF($F$1273=1,$M$1273,$Z$1235*$T$1273)</f>
        <v>254505681.413418</v>
      </c>
      <c r="Z1273" s="12" t="n">
        <f aca="false">IF($G$1273=1,$N$1273,$W$1235*$T$1273)</f>
        <v>15000000</v>
      </c>
      <c r="AA1273" s="12" t="n">
        <f aca="false">IF($H$1273=1,$O$1273,$T$1235*$T$1273)</f>
        <v>5000000</v>
      </c>
      <c r="AB1273" s="12" t="n">
        <f aca="false">($J$1235+$O$1235)*$T$1273</f>
        <v>21983502.5503409</v>
      </c>
      <c r="AC1273" s="12" t="n">
        <f aca="false">Assumptions!$B$20*$T$1273</f>
        <v>763517044.240254</v>
      </c>
      <c r="AD1273" s="12" t="n">
        <f aca="false">IF($S$1273,Assumptions!$B$14*($T$1273-Assumptions!$B$13),Assumptions!$B$4)</f>
        <v>209588067.844515</v>
      </c>
      <c r="AE1273" s="12" t="n">
        <f aca="false">$U$1273+$V$1273+$W$1273+$X$1273+$Y$1273+$Z$1273+$AA$1273+$AB$1273+$AC$1273+$AD$1273</f>
        <v>2000000000</v>
      </c>
      <c r="AF1273" s="12" t="n">
        <f aca="false">IF(AND(IF($B$1273=1,$U$1273&gt;=INDEX($U$1246:$U$1373,1+$A$1273-Assumptions!$B$77),$U$1273&gt;INDEX($U$1246:$U$1373,1+$A$1273+Assumptions!$B$77)),IF($C$1273=1,$V$1273&gt;=INDEX($V$1246:$V$1373,1+$A$1273-Assumptions!$B$78),$V$1273&gt;INDEX($V$1246:$V$1373,1+$A$1273+Assumptions!$B$78)),IF($D$1273=1,$W$1273&gt;=INDEX($W$1246:$W$1373,1+$A$1273-Assumptions!$B$79),$W$1273&gt;INDEX($W$1246:$W$1373,1+$A$1273+Assumptions!$B$79)),IF($E$1273=1,$X$1273&gt;=INDEX($X$1246:$X$1373,1+$A$1273-Assumptions!$B$80),$X$1273&gt;INDEX($X$1246:$X$1373,1+$A$1273+Assumptions!$B$80)),IF($F$1273=1,$Y$1273&gt;=INDEX($Y$1246:$Y$1373,1+$A$1273-Assumptions!$B$81),$Y$1273&gt;INDEX($Y$1246:$Y$1373,1+$A$1273+Assumptions!$B$81)),IF($G$1273=1,$Z$1273&gt;=INDEX($Z$1246:$Z$1373,1+$A$1273-Assumptions!$B$82),$Z$1273&gt;INDEX($Z$1246:$Z$1373,1+$A$1273+Assumptions!$B$82)),IF($H$1273=1,$AA$1273&gt;=INDEX($AA$1246:$AA$1373,1+$A$1273-Assumptions!$B$83),$AA$1273&gt;INDEX($AA$1246:$AA$1373,1+$A$1273+Assumptions!$B$83))),1,0)</f>
        <v>0</v>
      </c>
    </row>
    <row r="1274" customFormat="false" ht="15" hidden="true" customHeight="false" outlineLevel="0" collapsed="false">
      <c r="A1274" s="6" t="n">
        <f aca="false">ROW()-ROW($A$1246)+Assumptions!$B$4</f>
        <v>28</v>
      </c>
      <c r="B1274" s="12" t="n">
        <f aca="false">MOD(QUOTIENT($A$1274,Assumptions!$B$77),2)</f>
        <v>0</v>
      </c>
      <c r="C1274" s="12" t="n">
        <f aca="false">MOD(QUOTIENT($A$1274,Assumptions!$B$78),2)</f>
        <v>0</v>
      </c>
      <c r="D1274" s="12" t="n">
        <f aca="false">MOD(QUOTIENT($A$1274,Assumptions!$B$79),2)</f>
        <v>1</v>
      </c>
      <c r="E1274" s="12" t="n">
        <f aca="false">MOD(QUOTIENT($A$1274,Assumptions!$B$80),2)</f>
        <v>1</v>
      </c>
      <c r="F1274" s="12" t="n">
        <f aca="false">MOD(QUOTIENT($A$1274,Assumptions!$B$81),2)</f>
        <v>1</v>
      </c>
      <c r="G1274" s="12" t="n">
        <f aca="false">MOD(QUOTIENT($A$1274,Assumptions!$B$82),2)</f>
        <v>0</v>
      </c>
      <c r="H1274" s="12" t="n">
        <f aca="false">MOD(QUOTIENT($A$1274,Assumptions!$B$83),2)</f>
        <v>0</v>
      </c>
      <c r="I1274" s="12" t="n">
        <f aca="false">IF($B$1274=1,MIN(Assumptions!$B$67,MAX(Assumptions!$B$4,Assumptions!$B$26-(Assumptions!$B$4))),Assumptions!$B$4)</f>
        <v>0</v>
      </c>
      <c r="J1274" s="12" t="n">
        <f aca="false">IF($C$1274=1,MIN(Assumptions!$B$66,MAX(Assumptions!$B$4,Assumptions!$B$26-($I$1274))),Assumptions!$B$4)</f>
        <v>0</v>
      </c>
      <c r="K1274" s="12" t="n">
        <f aca="false">IF($D$1274=1,MIN(Assumptions!$B$61,MAX(Assumptions!$B$4,Assumptions!$B$26-($I$1274+$J$1274))),Assumptions!$B$4)</f>
        <v>100000000</v>
      </c>
      <c r="L1274" s="12" t="n">
        <f aca="false">IF($E$1274=1,MIN(Assumptions!$B$56,MAX(Assumptions!$B$4,Assumptions!$B$26-($I$1274+$J$1274+$K$1274))),Assumptions!$B$4)</f>
        <v>60000000</v>
      </c>
      <c r="M1274" s="12" t="n">
        <f aca="false">IF($F$1274=1,MIN(Assumptions!$B$51,MAX(Assumptions!$B$4,Assumptions!$B$26-($I$1274+$J$1274+$K$1274+$L$1274))),Assumptions!$B$4)</f>
        <v>30000000</v>
      </c>
      <c r="N1274" s="12" t="n">
        <f aca="false">IF($G$1274=1,MIN(Assumptions!$B$46,MAX(Assumptions!$B$4,Assumptions!$B$26-($I$1274+$J$1274+$K$1274+$L$1274+$M$1274))),Assumptions!$B$4)</f>
        <v>0</v>
      </c>
      <c r="O1274" s="12" t="n">
        <f aca="false">IF($H$1274=1,MIN(Assumptions!$B$41,MAX(Assumptions!$B$4,Assumptions!$B$26-($I$1274+$J$1274+$K$1274+$L$1274+$M$1274+$N$1274))),Assumptions!$B$4)</f>
        <v>0</v>
      </c>
      <c r="P1274" s="12" t="n">
        <f aca="false">$I$1274+$J$1274+$K$1274+$L$1274+$M$1274+$N$1274+$O$1274</f>
        <v>190000000</v>
      </c>
      <c r="Q1274" s="12" t="n">
        <f aca="false">MAX(Assumptions!$B$4,Assumptions!$B$26-$P$1274)</f>
        <v>1810000000</v>
      </c>
      <c r="R1274" s="12" t="n">
        <f aca="false">$J$1235+$O$1235+Assumptions!$B$20+IF($B$1274=0,$D$1235,Assumptions!$B$4)+IF($C$1274=0,$AI$1235,Assumptions!$B$4)+IF($D$1274=0,$AF$1235,Assumptions!$B$4)+IF($E$1274=0,$AC$1235,Assumptions!$B$4)+IF($F$1274=0,$Z$1235,Assumptions!$B$4)+IF($G$1274=0,$W$1235,Assumptions!$B$4)+IF($H$1274=0,$T$1235,Assumptions!$B$4)</f>
        <v>25982821.010658</v>
      </c>
      <c r="S1274" s="12" t="n">
        <f aca="false">IF($R$1274&gt;Assumptions!$B$4,$Q$1274/$R$1274&gt;Assumptions!$B$13,FALSE())</f>
        <v>1</v>
      </c>
      <c r="T1274" s="12" t="n">
        <f aca="false">IF($S$1274,($Q$1274+Assumptions!$B$14*Assumptions!$B$13)/($R$1274+Assumptions!$B$14),IF($R$1274&gt;Assumptions!$B$4,$Q$1274/$R$1274,Assumptions!$B$4))</f>
        <v>63.6348485047103</v>
      </c>
      <c r="U1274" s="12" t="n">
        <f aca="false">IF($B$1274=1,$I$1274,$D$1235*$T$1274)</f>
        <v>39422320.6864737</v>
      </c>
      <c r="V1274" s="12" t="n">
        <f aca="false">IF($C$1274=1,$J$1274,$AI$1235*$T$1274)</f>
        <v>388438625.547722</v>
      </c>
      <c r="W1274" s="12" t="n">
        <f aca="false">IF($D$1274=1,$K$1274,$AF$1235*$T$1274)</f>
        <v>100000000</v>
      </c>
      <c r="X1274" s="12" t="n">
        <f aca="false">IF($E$1274=1,$L$1274,$AC$1235*$T$1274)</f>
        <v>60000000</v>
      </c>
      <c r="Y1274" s="12" t="n">
        <f aca="false">IF($F$1274=1,$M$1274,$Z$1235*$T$1274)</f>
        <v>30000000</v>
      </c>
      <c r="Z1274" s="12" t="n">
        <f aca="false">IF($G$1274=1,$N$1274,$W$1235*$T$1274)</f>
        <v>318174242.523552</v>
      </c>
      <c r="AA1274" s="12" t="n">
        <f aca="false">IF($H$1274=1,$O$1274,$T$1235*$T$1274)</f>
        <v>318174242.523552</v>
      </c>
      <c r="AB1274" s="12" t="n">
        <f aca="false">($J$1235+$O$1235)*$T$1274</f>
        <v>16489810.9145327</v>
      </c>
      <c r="AC1274" s="12" t="n">
        <f aca="false">Assumptions!$B$20*$T$1274</f>
        <v>572713636.542393</v>
      </c>
      <c r="AD1274" s="12" t="n">
        <f aca="false">IF($S$1274,Assumptions!$B$14*($T$1274-Assumptions!$B$13),Assumptions!$B$4)</f>
        <v>156587121.261776</v>
      </c>
      <c r="AE1274" s="12" t="n">
        <f aca="false">$U$1274+$V$1274+$W$1274+$X$1274+$Y$1274+$Z$1274+$AA$1274+$AB$1274+$AC$1274+$AD$1274</f>
        <v>2000000000</v>
      </c>
      <c r="AF1274" s="12" t="n">
        <f aca="false">IF(AND(IF($B$1274=1,$U$1274&gt;=INDEX($U$1246:$U$1373,1+$A$1274-Assumptions!$B$77),$U$1274&gt;INDEX($U$1246:$U$1373,1+$A$1274+Assumptions!$B$77)),IF($C$1274=1,$V$1274&gt;=INDEX($V$1246:$V$1373,1+$A$1274-Assumptions!$B$78),$V$1274&gt;INDEX($V$1246:$V$1373,1+$A$1274+Assumptions!$B$78)),IF($D$1274=1,$W$1274&gt;=INDEX($W$1246:$W$1373,1+$A$1274-Assumptions!$B$79),$W$1274&gt;INDEX($W$1246:$W$1373,1+$A$1274+Assumptions!$B$79)),IF($E$1274=1,$X$1274&gt;=INDEX($X$1246:$X$1373,1+$A$1274-Assumptions!$B$80),$X$1274&gt;INDEX($X$1246:$X$1373,1+$A$1274+Assumptions!$B$80)),IF($F$1274=1,$Y$1274&gt;=INDEX($Y$1246:$Y$1373,1+$A$1274-Assumptions!$B$81),$Y$1274&gt;INDEX($Y$1246:$Y$1373,1+$A$1274+Assumptions!$B$81)),IF($G$1274=1,$Z$1274&gt;=INDEX($Z$1246:$Z$1373,1+$A$1274-Assumptions!$B$82),$Z$1274&gt;INDEX($Z$1246:$Z$1373,1+$A$1274+Assumptions!$B$82)),IF($H$1274=1,$AA$1274&gt;=INDEX($AA$1246:$AA$1373,1+$A$1274-Assumptions!$B$83),$AA$1274&gt;INDEX($AA$1246:$AA$1373,1+$A$1274+Assumptions!$B$83))),1,0)</f>
        <v>0</v>
      </c>
    </row>
    <row r="1275" customFormat="false" ht="15" hidden="true" customHeight="false" outlineLevel="0" collapsed="false">
      <c r="A1275" s="6" t="n">
        <f aca="false">ROW()-ROW($A$1246)+Assumptions!$B$4</f>
        <v>29</v>
      </c>
      <c r="B1275" s="12" t="n">
        <f aca="false">MOD(QUOTIENT($A$1275,Assumptions!$B$77),2)</f>
        <v>0</v>
      </c>
      <c r="C1275" s="12" t="n">
        <f aca="false">MOD(QUOTIENT($A$1275,Assumptions!$B$78),2)</f>
        <v>0</v>
      </c>
      <c r="D1275" s="12" t="n">
        <f aca="false">MOD(QUOTIENT($A$1275,Assumptions!$B$79),2)</f>
        <v>1</v>
      </c>
      <c r="E1275" s="12" t="n">
        <f aca="false">MOD(QUOTIENT($A$1275,Assumptions!$B$80),2)</f>
        <v>1</v>
      </c>
      <c r="F1275" s="12" t="n">
        <f aca="false">MOD(QUOTIENT($A$1275,Assumptions!$B$81),2)</f>
        <v>1</v>
      </c>
      <c r="G1275" s="12" t="n">
        <f aca="false">MOD(QUOTIENT($A$1275,Assumptions!$B$82),2)</f>
        <v>0</v>
      </c>
      <c r="H1275" s="12" t="n">
        <f aca="false">MOD(QUOTIENT($A$1275,Assumptions!$B$83),2)</f>
        <v>1</v>
      </c>
      <c r="I1275" s="12" t="n">
        <f aca="false">IF($B$1275=1,MIN(Assumptions!$B$67,MAX(Assumptions!$B$4,Assumptions!$B$26-(Assumptions!$B$4))),Assumptions!$B$4)</f>
        <v>0</v>
      </c>
      <c r="J1275" s="12" t="n">
        <f aca="false">IF($C$1275=1,MIN(Assumptions!$B$66,MAX(Assumptions!$B$4,Assumptions!$B$26-($I$1275))),Assumptions!$B$4)</f>
        <v>0</v>
      </c>
      <c r="K1275" s="12" t="n">
        <f aca="false">IF($D$1275=1,MIN(Assumptions!$B$61,MAX(Assumptions!$B$4,Assumptions!$B$26-($I$1275+$J$1275))),Assumptions!$B$4)</f>
        <v>100000000</v>
      </c>
      <c r="L1275" s="12" t="n">
        <f aca="false">IF($E$1275=1,MIN(Assumptions!$B$56,MAX(Assumptions!$B$4,Assumptions!$B$26-($I$1275+$J$1275+$K$1275))),Assumptions!$B$4)</f>
        <v>60000000</v>
      </c>
      <c r="M1275" s="12" t="n">
        <f aca="false">IF($F$1275=1,MIN(Assumptions!$B$51,MAX(Assumptions!$B$4,Assumptions!$B$26-($I$1275+$J$1275+$K$1275+$L$1275))),Assumptions!$B$4)</f>
        <v>30000000</v>
      </c>
      <c r="N1275" s="12" t="n">
        <f aca="false">IF($G$1275=1,MIN(Assumptions!$B$46,MAX(Assumptions!$B$4,Assumptions!$B$26-($I$1275+$J$1275+$K$1275+$L$1275+$M$1275))),Assumptions!$B$4)</f>
        <v>0</v>
      </c>
      <c r="O1275" s="12" t="n">
        <f aca="false">IF($H$1275=1,MIN(Assumptions!$B$41,MAX(Assumptions!$B$4,Assumptions!$B$26-($I$1275+$J$1275+$K$1275+$L$1275+$M$1275+$N$1275))),Assumptions!$B$4)</f>
        <v>5000000</v>
      </c>
      <c r="P1275" s="12" t="n">
        <f aca="false">$I$1275+$J$1275+$K$1275+$L$1275+$M$1275+$N$1275+$O$1275</f>
        <v>195000000</v>
      </c>
      <c r="Q1275" s="12" t="n">
        <f aca="false">MAX(Assumptions!$B$4,Assumptions!$B$26-$P$1275)</f>
        <v>1805000000</v>
      </c>
      <c r="R1275" s="12" t="n">
        <f aca="false">$J$1235+$O$1235+Assumptions!$B$20+IF($B$1275=0,$D$1235,Assumptions!$B$4)+IF($C$1275=0,$AI$1235,Assumptions!$B$4)+IF($D$1275=0,$AF$1235,Assumptions!$B$4)+IF($E$1275=0,$AC$1235,Assumptions!$B$4)+IF($F$1275=0,$Z$1235,Assumptions!$B$4)+IF($G$1275=0,$W$1235,Assumptions!$B$4)+IF($H$1275=0,$T$1235,Assumptions!$B$4)</f>
        <v>20982821.010658</v>
      </c>
      <c r="S1275" s="12" t="n">
        <f aca="false">IF($R$1275&gt;Assumptions!$B$4,$Q$1275/$R$1275&gt;Assumptions!$B$13,FALSE())</f>
        <v>1</v>
      </c>
      <c r="T1275" s="12" t="n">
        <f aca="false">IF($S$1275,($Q$1275+Assumptions!$B$14*Assumptions!$B$13)/($R$1275+Assumptions!$B$14),IF($R$1275&gt;Assumptions!$B$4,$Q$1275/$R$1275,Assumptions!$B$4))</f>
        <v>76.9711611385891</v>
      </c>
      <c r="U1275" s="12" t="n">
        <f aca="false">IF($B$1275=1,$I$1275,$D$1235*$T$1275)</f>
        <v>47684277.865313</v>
      </c>
      <c r="V1275" s="12" t="n">
        <f aca="false">IF($C$1275=1,$J$1275,$AI$1235*$T$1275)</f>
        <v>469845890.137895</v>
      </c>
      <c r="W1275" s="12" t="n">
        <f aca="false">IF($D$1275=1,$K$1275,$AF$1235*$T$1275)</f>
        <v>100000000</v>
      </c>
      <c r="X1275" s="12" t="n">
        <f aca="false">IF($E$1275=1,$L$1275,$AC$1235*$T$1275)</f>
        <v>60000000</v>
      </c>
      <c r="Y1275" s="12" t="n">
        <f aca="false">IF($F$1275=1,$M$1275,$Z$1235*$T$1275)</f>
        <v>30000000</v>
      </c>
      <c r="Z1275" s="12" t="n">
        <f aca="false">IF($G$1275=1,$N$1275,$W$1235*$T$1275)</f>
        <v>384855805.692946</v>
      </c>
      <c r="AA1275" s="12" t="n">
        <f aca="false">IF($H$1275=1,$O$1275,$T$1235*$T$1275)</f>
        <v>5000000</v>
      </c>
      <c r="AB1275" s="12" t="n">
        <f aca="false">($J$1235+$O$1235)*$T$1275</f>
        <v>19945673.2100716</v>
      </c>
      <c r="AC1275" s="12" t="n">
        <f aca="false">Assumptions!$B$20*$T$1275</f>
        <v>692740450.247302</v>
      </c>
      <c r="AD1275" s="12" t="n">
        <f aca="false">IF($S$1275,Assumptions!$B$14*($T$1275-Assumptions!$B$13),Assumptions!$B$4)</f>
        <v>189927902.846473</v>
      </c>
      <c r="AE1275" s="12" t="n">
        <f aca="false">$U$1275+$V$1275+$W$1275+$X$1275+$Y$1275+$Z$1275+$AA$1275+$AB$1275+$AC$1275+$AD$1275</f>
        <v>2000000000</v>
      </c>
      <c r="AF1275" s="12" t="n">
        <f aca="false">IF(AND(IF($B$1275=1,$U$1275&gt;=INDEX($U$1246:$U$1373,1+$A$1275-Assumptions!$B$77),$U$1275&gt;INDEX($U$1246:$U$1373,1+$A$1275+Assumptions!$B$77)),IF($C$1275=1,$V$1275&gt;=INDEX($V$1246:$V$1373,1+$A$1275-Assumptions!$B$78),$V$1275&gt;INDEX($V$1246:$V$1373,1+$A$1275+Assumptions!$B$78)),IF($D$1275=1,$W$1275&gt;=INDEX($W$1246:$W$1373,1+$A$1275-Assumptions!$B$79),$W$1275&gt;INDEX($W$1246:$W$1373,1+$A$1275+Assumptions!$B$79)),IF($E$1275=1,$X$1275&gt;=INDEX($X$1246:$X$1373,1+$A$1275-Assumptions!$B$80),$X$1275&gt;INDEX($X$1246:$X$1373,1+$A$1275+Assumptions!$B$80)),IF($F$1275=1,$Y$1275&gt;=INDEX($Y$1246:$Y$1373,1+$A$1275-Assumptions!$B$81),$Y$1275&gt;INDEX($Y$1246:$Y$1373,1+$A$1275+Assumptions!$B$81)),IF($G$1275=1,$Z$1275&gt;=INDEX($Z$1246:$Z$1373,1+$A$1275-Assumptions!$B$82),$Z$1275&gt;INDEX($Z$1246:$Z$1373,1+$A$1275+Assumptions!$B$82)),IF($H$1275=1,$AA$1275&gt;=INDEX($AA$1246:$AA$1373,1+$A$1275-Assumptions!$B$83),$AA$1275&gt;INDEX($AA$1246:$AA$1373,1+$A$1275+Assumptions!$B$83))),1,0)</f>
        <v>0</v>
      </c>
    </row>
    <row r="1276" customFormat="false" ht="15" hidden="true" customHeight="false" outlineLevel="0" collapsed="false">
      <c r="A1276" s="6" t="n">
        <f aca="false">ROW()-ROW($A$1246)+Assumptions!$B$4</f>
        <v>30</v>
      </c>
      <c r="B1276" s="12" t="n">
        <f aca="false">MOD(QUOTIENT($A$1276,Assumptions!$B$77),2)</f>
        <v>0</v>
      </c>
      <c r="C1276" s="12" t="n">
        <f aca="false">MOD(QUOTIENT($A$1276,Assumptions!$B$78),2)</f>
        <v>0</v>
      </c>
      <c r="D1276" s="12" t="n">
        <f aca="false">MOD(QUOTIENT($A$1276,Assumptions!$B$79),2)</f>
        <v>1</v>
      </c>
      <c r="E1276" s="12" t="n">
        <f aca="false">MOD(QUOTIENT($A$1276,Assumptions!$B$80),2)</f>
        <v>1</v>
      </c>
      <c r="F1276" s="12" t="n">
        <f aca="false">MOD(QUOTIENT($A$1276,Assumptions!$B$81),2)</f>
        <v>1</v>
      </c>
      <c r="G1276" s="12" t="n">
        <f aca="false">MOD(QUOTIENT($A$1276,Assumptions!$B$82),2)</f>
        <v>1</v>
      </c>
      <c r="H1276" s="12" t="n">
        <f aca="false">MOD(QUOTIENT($A$1276,Assumptions!$B$83),2)</f>
        <v>0</v>
      </c>
      <c r="I1276" s="12" t="n">
        <f aca="false">IF($B$1276=1,MIN(Assumptions!$B$67,MAX(Assumptions!$B$4,Assumptions!$B$26-(Assumptions!$B$4))),Assumptions!$B$4)</f>
        <v>0</v>
      </c>
      <c r="J1276" s="12" t="n">
        <f aca="false">IF($C$1276=1,MIN(Assumptions!$B$66,MAX(Assumptions!$B$4,Assumptions!$B$26-($I$1276))),Assumptions!$B$4)</f>
        <v>0</v>
      </c>
      <c r="K1276" s="12" t="n">
        <f aca="false">IF($D$1276=1,MIN(Assumptions!$B$61,MAX(Assumptions!$B$4,Assumptions!$B$26-($I$1276+$J$1276))),Assumptions!$B$4)</f>
        <v>100000000</v>
      </c>
      <c r="L1276" s="12" t="n">
        <f aca="false">IF($E$1276=1,MIN(Assumptions!$B$56,MAX(Assumptions!$B$4,Assumptions!$B$26-($I$1276+$J$1276+$K$1276))),Assumptions!$B$4)</f>
        <v>60000000</v>
      </c>
      <c r="M1276" s="12" t="n">
        <f aca="false">IF($F$1276=1,MIN(Assumptions!$B$51,MAX(Assumptions!$B$4,Assumptions!$B$26-($I$1276+$J$1276+$K$1276+$L$1276))),Assumptions!$B$4)</f>
        <v>30000000</v>
      </c>
      <c r="N1276" s="12" t="n">
        <f aca="false">IF($G$1276=1,MIN(Assumptions!$B$46,MAX(Assumptions!$B$4,Assumptions!$B$26-($I$1276+$J$1276+$K$1276+$L$1276+$M$1276))),Assumptions!$B$4)</f>
        <v>15000000</v>
      </c>
      <c r="O1276" s="12" t="n">
        <f aca="false">IF($H$1276=1,MIN(Assumptions!$B$41,MAX(Assumptions!$B$4,Assumptions!$B$26-($I$1276+$J$1276+$K$1276+$L$1276+$M$1276+$N$1276))),Assumptions!$B$4)</f>
        <v>0</v>
      </c>
      <c r="P1276" s="12" t="n">
        <f aca="false">$I$1276+$J$1276+$K$1276+$L$1276+$M$1276+$N$1276+$O$1276</f>
        <v>205000000</v>
      </c>
      <c r="Q1276" s="12" t="n">
        <f aca="false">MAX(Assumptions!$B$4,Assumptions!$B$26-$P$1276)</f>
        <v>1795000000</v>
      </c>
      <c r="R1276" s="12" t="n">
        <f aca="false">$J$1235+$O$1235+Assumptions!$B$20+IF($B$1276=0,$D$1235,Assumptions!$B$4)+IF($C$1276=0,$AI$1235,Assumptions!$B$4)+IF($D$1276=0,$AF$1235,Assumptions!$B$4)+IF($E$1276=0,$AC$1235,Assumptions!$B$4)+IF($F$1276=0,$Z$1235,Assumptions!$B$4)+IF($G$1276=0,$W$1235,Assumptions!$B$4)+IF($H$1276=0,$T$1235,Assumptions!$B$4)</f>
        <v>20982821.010658</v>
      </c>
      <c r="S1276" s="12" t="n">
        <f aca="false">IF($R$1276&gt;Assumptions!$B$4,$Q$1276/$R$1276&gt;Assumptions!$B$13,FALSE())</f>
        <v>1</v>
      </c>
      <c r="T1276" s="12" t="n">
        <f aca="false">IF($S$1276,($Q$1276+Assumptions!$B$14*Assumptions!$B$13)/($R$1276+Assumptions!$B$14),IF($R$1276&gt;Assumptions!$B$4,$Q$1276/$R$1276,Assumptions!$B$4))</f>
        <v>76.5453179234379</v>
      </c>
      <c r="U1276" s="12" t="n">
        <f aca="false">IF($B$1276=1,$I$1276,$D$1235*$T$1276)</f>
        <v>47420464.4331397</v>
      </c>
      <c r="V1276" s="12" t="n">
        <f aca="false">IF($C$1276=1,$J$1276,$AI$1235*$T$1276)</f>
        <v>467246466.126068</v>
      </c>
      <c r="W1276" s="12" t="n">
        <f aca="false">IF($D$1276=1,$K$1276,$AF$1235*$T$1276)</f>
        <v>100000000</v>
      </c>
      <c r="X1276" s="12" t="n">
        <f aca="false">IF($E$1276=1,$L$1276,$AC$1235*$T$1276)</f>
        <v>60000000</v>
      </c>
      <c r="Y1276" s="12" t="n">
        <f aca="false">IF($F$1276=1,$M$1276,$Z$1235*$T$1276)</f>
        <v>30000000</v>
      </c>
      <c r="Z1276" s="12" t="n">
        <f aca="false">IF($G$1276=1,$N$1276,$W$1235*$T$1276)</f>
        <v>15000000</v>
      </c>
      <c r="AA1276" s="12" t="n">
        <f aca="false">IF($H$1276=1,$O$1276,$T$1235*$T$1276)</f>
        <v>382726589.617189</v>
      </c>
      <c r="AB1276" s="12" t="n">
        <f aca="false">($J$1235+$O$1235)*$T$1276</f>
        <v>19835323.7040684</v>
      </c>
      <c r="AC1276" s="12" t="n">
        <f aca="false">Assumptions!$B$20*$T$1276</f>
        <v>688907861.310941</v>
      </c>
      <c r="AD1276" s="12" t="n">
        <f aca="false">IF($S$1276,Assumptions!$B$14*($T$1276-Assumptions!$B$13),Assumptions!$B$4)</f>
        <v>188863294.808595</v>
      </c>
      <c r="AE1276" s="12" t="n">
        <f aca="false">$U$1276+$V$1276+$W$1276+$X$1276+$Y$1276+$Z$1276+$AA$1276+$AB$1276+$AC$1276+$AD$1276</f>
        <v>2000000000</v>
      </c>
      <c r="AF1276" s="12" t="n">
        <f aca="false">IF(AND(IF($B$1276=1,$U$1276&gt;=INDEX($U$1246:$U$1373,1+$A$1276-Assumptions!$B$77),$U$1276&gt;INDEX($U$1246:$U$1373,1+$A$1276+Assumptions!$B$77)),IF($C$1276=1,$V$1276&gt;=INDEX($V$1246:$V$1373,1+$A$1276-Assumptions!$B$78),$V$1276&gt;INDEX($V$1246:$V$1373,1+$A$1276+Assumptions!$B$78)),IF($D$1276=1,$W$1276&gt;=INDEX($W$1246:$W$1373,1+$A$1276-Assumptions!$B$79),$W$1276&gt;INDEX($W$1246:$W$1373,1+$A$1276+Assumptions!$B$79)),IF($E$1276=1,$X$1276&gt;=INDEX($X$1246:$X$1373,1+$A$1276-Assumptions!$B$80),$X$1276&gt;INDEX($X$1246:$X$1373,1+$A$1276+Assumptions!$B$80)),IF($F$1276=1,$Y$1276&gt;=INDEX($Y$1246:$Y$1373,1+$A$1276-Assumptions!$B$81),$Y$1276&gt;INDEX($Y$1246:$Y$1373,1+$A$1276+Assumptions!$B$81)),IF($G$1276=1,$Z$1276&gt;=INDEX($Z$1246:$Z$1373,1+$A$1276-Assumptions!$B$82),$Z$1276&gt;INDEX($Z$1246:$Z$1373,1+$A$1276+Assumptions!$B$82)),IF($H$1276=1,$AA$1276&gt;=INDEX($AA$1246:$AA$1373,1+$A$1276-Assumptions!$B$83),$AA$1276&gt;INDEX($AA$1246:$AA$1373,1+$A$1276+Assumptions!$B$83))),1,0)</f>
        <v>0</v>
      </c>
    </row>
    <row r="1277" customFormat="false" ht="15" hidden="true" customHeight="false" outlineLevel="0" collapsed="false">
      <c r="A1277" s="6" t="n">
        <f aca="false">ROW()-ROW($A$1246)+Assumptions!$B$4</f>
        <v>31</v>
      </c>
      <c r="B1277" s="12" t="n">
        <f aca="false">MOD(QUOTIENT($A$1277,Assumptions!$B$77),2)</f>
        <v>0</v>
      </c>
      <c r="C1277" s="12" t="n">
        <f aca="false">MOD(QUOTIENT($A$1277,Assumptions!$B$78),2)</f>
        <v>0</v>
      </c>
      <c r="D1277" s="12" t="n">
        <f aca="false">MOD(QUOTIENT($A$1277,Assumptions!$B$79),2)</f>
        <v>1</v>
      </c>
      <c r="E1277" s="12" t="n">
        <f aca="false">MOD(QUOTIENT($A$1277,Assumptions!$B$80),2)</f>
        <v>1</v>
      </c>
      <c r="F1277" s="12" t="n">
        <f aca="false">MOD(QUOTIENT($A$1277,Assumptions!$B$81),2)</f>
        <v>1</v>
      </c>
      <c r="G1277" s="12" t="n">
        <f aca="false">MOD(QUOTIENT($A$1277,Assumptions!$B$82),2)</f>
        <v>1</v>
      </c>
      <c r="H1277" s="12" t="n">
        <f aca="false">MOD(QUOTIENT($A$1277,Assumptions!$B$83),2)</f>
        <v>1</v>
      </c>
      <c r="I1277" s="12" t="n">
        <f aca="false">IF($B$1277=1,MIN(Assumptions!$B$67,MAX(Assumptions!$B$4,Assumptions!$B$26-(Assumptions!$B$4))),Assumptions!$B$4)</f>
        <v>0</v>
      </c>
      <c r="J1277" s="12" t="n">
        <f aca="false">IF($C$1277=1,MIN(Assumptions!$B$66,MAX(Assumptions!$B$4,Assumptions!$B$26-($I$1277))),Assumptions!$B$4)</f>
        <v>0</v>
      </c>
      <c r="K1277" s="12" t="n">
        <f aca="false">IF($D$1277=1,MIN(Assumptions!$B$61,MAX(Assumptions!$B$4,Assumptions!$B$26-($I$1277+$J$1277))),Assumptions!$B$4)</f>
        <v>100000000</v>
      </c>
      <c r="L1277" s="12" t="n">
        <f aca="false">IF($E$1277=1,MIN(Assumptions!$B$56,MAX(Assumptions!$B$4,Assumptions!$B$26-($I$1277+$J$1277+$K$1277))),Assumptions!$B$4)</f>
        <v>60000000</v>
      </c>
      <c r="M1277" s="12" t="n">
        <f aca="false">IF($F$1277=1,MIN(Assumptions!$B$51,MAX(Assumptions!$B$4,Assumptions!$B$26-($I$1277+$J$1277+$K$1277+$L$1277))),Assumptions!$B$4)</f>
        <v>30000000</v>
      </c>
      <c r="N1277" s="12" t="n">
        <f aca="false">IF($G$1277=1,MIN(Assumptions!$B$46,MAX(Assumptions!$B$4,Assumptions!$B$26-($I$1277+$J$1277+$K$1277+$L$1277+$M$1277))),Assumptions!$B$4)</f>
        <v>15000000</v>
      </c>
      <c r="O1277" s="12" t="n">
        <f aca="false">IF($H$1277=1,MIN(Assumptions!$B$41,MAX(Assumptions!$B$4,Assumptions!$B$26-($I$1277+$J$1277+$K$1277+$L$1277+$M$1277+$N$1277))),Assumptions!$B$4)</f>
        <v>5000000</v>
      </c>
      <c r="P1277" s="12" t="n">
        <f aca="false">$I$1277+$J$1277+$K$1277+$L$1277+$M$1277+$N$1277+$O$1277</f>
        <v>210000000</v>
      </c>
      <c r="Q1277" s="12" t="n">
        <f aca="false">MAX(Assumptions!$B$4,Assumptions!$B$26-$P$1277)</f>
        <v>1790000000</v>
      </c>
      <c r="R1277" s="12" t="n">
        <f aca="false">$J$1235+$O$1235+Assumptions!$B$20+IF($B$1277=0,$D$1235,Assumptions!$B$4)+IF($C$1277=0,$AI$1235,Assumptions!$B$4)+IF($D$1277=0,$AF$1235,Assumptions!$B$4)+IF($E$1277=0,$AC$1235,Assumptions!$B$4)+IF($F$1277=0,$Z$1235,Assumptions!$B$4)+IF($G$1277=0,$W$1235,Assumptions!$B$4)+IF($H$1277=0,$T$1235,Assumptions!$B$4)</f>
        <v>15982821.010658</v>
      </c>
      <c r="S1277" s="12" t="n">
        <f aca="false">IF($R$1277&gt;Assumptions!$B$4,$Q$1277/$R$1277&gt;Assumptions!$B$13,FALSE())</f>
        <v>1</v>
      </c>
      <c r="T1277" s="12" t="n">
        <f aca="false">IF($S$1277,($Q$1277+Assumptions!$B$14*Assumptions!$B$13)/($R$1277+Assumptions!$B$14),IF($R$1277&gt;Assumptions!$B$4,$Q$1277/$R$1277,Assumptions!$B$4))</f>
        <v>96.9819487494019</v>
      </c>
      <c r="U1277" s="12" t="n">
        <f aca="false">IF($B$1277=1,$I$1277,$D$1235*$T$1277)</f>
        <v>60081128.0962675</v>
      </c>
      <c r="V1277" s="12" t="n">
        <f aca="false">IF($C$1277=1,$J$1277,$AI$1235*$T$1277)</f>
        <v>591995357.266683</v>
      </c>
      <c r="W1277" s="12" t="n">
        <f aca="false">IF($D$1277=1,$K$1277,$AF$1235*$T$1277)</f>
        <v>100000000</v>
      </c>
      <c r="X1277" s="12" t="n">
        <f aca="false">IF($E$1277=1,$L$1277,$AC$1235*$T$1277)</f>
        <v>60000000</v>
      </c>
      <c r="Y1277" s="12" t="n">
        <f aca="false">IF($F$1277=1,$M$1277,$Z$1235*$T$1277)</f>
        <v>30000000</v>
      </c>
      <c r="Z1277" s="12" t="n">
        <f aca="false">IF($G$1277=1,$N$1277,$W$1235*$T$1277)</f>
        <v>15000000</v>
      </c>
      <c r="AA1277" s="12" t="n">
        <f aca="false">IF($H$1277=1,$O$1277,$T$1235*$T$1277)</f>
        <v>5000000</v>
      </c>
      <c r="AB1277" s="12" t="n">
        <f aca="false">($J$1235+$O$1235)*$T$1277</f>
        <v>25131104.0189271</v>
      </c>
      <c r="AC1277" s="12" t="n">
        <f aca="false">Assumptions!$B$20*$T$1277</f>
        <v>872837538.744617</v>
      </c>
      <c r="AD1277" s="12" t="n">
        <f aca="false">IF($S$1277,Assumptions!$B$14*($T$1277-Assumptions!$B$13),Assumptions!$B$4)</f>
        <v>239954871.873505</v>
      </c>
      <c r="AE1277" s="12" t="n">
        <f aca="false">$U$1277+$V$1277+$W$1277+$X$1277+$Y$1277+$Z$1277+$AA$1277+$AB$1277+$AC$1277+$AD$1277</f>
        <v>2000000000</v>
      </c>
      <c r="AF1277" s="12" t="n">
        <f aca="false">IF(AND(IF($B$1277=1,$U$1277&gt;=INDEX($U$1246:$U$1373,1+$A$1277-Assumptions!$B$77),$U$1277&gt;INDEX($U$1246:$U$1373,1+$A$1277+Assumptions!$B$77)),IF($C$1277=1,$V$1277&gt;=INDEX($V$1246:$V$1373,1+$A$1277-Assumptions!$B$78),$V$1277&gt;INDEX($V$1246:$V$1373,1+$A$1277+Assumptions!$B$78)),IF($D$1277=1,$W$1277&gt;=INDEX($W$1246:$W$1373,1+$A$1277-Assumptions!$B$79),$W$1277&gt;INDEX($W$1246:$W$1373,1+$A$1277+Assumptions!$B$79)),IF($E$1277=1,$X$1277&gt;=INDEX($X$1246:$X$1373,1+$A$1277-Assumptions!$B$80),$X$1277&gt;INDEX($X$1246:$X$1373,1+$A$1277+Assumptions!$B$80)),IF($F$1277=1,$Y$1277&gt;=INDEX($Y$1246:$Y$1373,1+$A$1277-Assumptions!$B$81),$Y$1277&gt;INDEX($Y$1246:$Y$1373,1+$A$1277+Assumptions!$B$81)),IF($G$1277=1,$Z$1277&gt;=INDEX($Z$1246:$Z$1373,1+$A$1277-Assumptions!$B$82),$Z$1277&gt;INDEX($Z$1246:$Z$1373,1+$A$1277+Assumptions!$B$82)),IF($H$1277=1,$AA$1277&gt;=INDEX($AA$1246:$AA$1373,1+$A$1277-Assumptions!$B$83),$AA$1277&gt;INDEX($AA$1246:$AA$1373,1+$A$1277+Assumptions!$B$83))),1,0)</f>
        <v>0</v>
      </c>
    </row>
    <row r="1278" customFormat="false" ht="15" hidden="true" customHeight="false" outlineLevel="0" collapsed="false">
      <c r="A1278" s="6" t="n">
        <f aca="false">ROW()-ROW($A$1246)+Assumptions!$B$4</f>
        <v>32</v>
      </c>
      <c r="B1278" s="12" t="n">
        <f aca="false">MOD(QUOTIENT($A$1278,Assumptions!$B$77),2)</f>
        <v>0</v>
      </c>
      <c r="C1278" s="12" t="n">
        <f aca="false">MOD(QUOTIENT($A$1278,Assumptions!$B$78),2)</f>
        <v>1</v>
      </c>
      <c r="D1278" s="12" t="n">
        <f aca="false">MOD(QUOTIENT($A$1278,Assumptions!$B$79),2)</f>
        <v>0</v>
      </c>
      <c r="E1278" s="12" t="n">
        <f aca="false">MOD(QUOTIENT($A$1278,Assumptions!$B$80),2)</f>
        <v>0</v>
      </c>
      <c r="F1278" s="12" t="n">
        <f aca="false">MOD(QUOTIENT($A$1278,Assumptions!$B$81),2)</f>
        <v>0</v>
      </c>
      <c r="G1278" s="12" t="n">
        <f aca="false">MOD(QUOTIENT($A$1278,Assumptions!$B$82),2)</f>
        <v>0</v>
      </c>
      <c r="H1278" s="12" t="n">
        <f aca="false">MOD(QUOTIENT($A$1278,Assumptions!$B$83),2)</f>
        <v>0</v>
      </c>
      <c r="I1278" s="12" t="n">
        <f aca="false">IF($B$1278=1,MIN(Assumptions!$B$67,MAX(Assumptions!$B$4,Assumptions!$B$26-(Assumptions!$B$4))),Assumptions!$B$4)</f>
        <v>0</v>
      </c>
      <c r="J1278" s="12" t="n">
        <f aca="false">IF($C$1278=1,MIN(Assumptions!$B$66,MAX(Assumptions!$B$4,Assumptions!$B$26-($I$1278))),Assumptions!$B$4)</f>
        <v>300000000</v>
      </c>
      <c r="K1278" s="12" t="n">
        <f aca="false">IF($D$1278=1,MIN(Assumptions!$B$61,MAX(Assumptions!$B$4,Assumptions!$B$26-($I$1278+$J$1278))),Assumptions!$B$4)</f>
        <v>0</v>
      </c>
      <c r="L1278" s="12" t="n">
        <f aca="false">IF($E$1278=1,MIN(Assumptions!$B$56,MAX(Assumptions!$B$4,Assumptions!$B$26-($I$1278+$J$1278+$K$1278))),Assumptions!$B$4)</f>
        <v>0</v>
      </c>
      <c r="M1278" s="12" t="n">
        <f aca="false">IF($F$1278=1,MIN(Assumptions!$B$51,MAX(Assumptions!$B$4,Assumptions!$B$26-($I$1278+$J$1278+$K$1278+$L$1278))),Assumptions!$B$4)</f>
        <v>0</v>
      </c>
      <c r="N1278" s="12" t="n">
        <f aca="false">IF($G$1278=1,MIN(Assumptions!$B$46,MAX(Assumptions!$B$4,Assumptions!$B$26-($I$1278+$J$1278+$K$1278+$L$1278+$M$1278))),Assumptions!$B$4)</f>
        <v>0</v>
      </c>
      <c r="O1278" s="12" t="n">
        <f aca="false">IF($H$1278=1,MIN(Assumptions!$B$41,MAX(Assumptions!$B$4,Assumptions!$B$26-($I$1278+$J$1278+$K$1278+$L$1278+$M$1278+$N$1278))),Assumptions!$B$4)</f>
        <v>0</v>
      </c>
      <c r="P1278" s="12" t="n">
        <f aca="false">$I$1278+$J$1278+$K$1278+$L$1278+$M$1278+$N$1278+$O$1278</f>
        <v>300000000</v>
      </c>
      <c r="Q1278" s="12" t="n">
        <f aca="false">MAX(Assumptions!$B$4,Assumptions!$B$26-$P$1278)</f>
        <v>1700000000</v>
      </c>
      <c r="R1278" s="12" t="n">
        <f aca="false">$J$1235+$O$1235+Assumptions!$B$20+IF($B$1278=0,$D$1235,Assumptions!$B$4)+IF($C$1278=0,$AI$1235,Assumptions!$B$4)+IF($D$1278=0,$AF$1235,Assumptions!$B$4)+IF($E$1278=0,$AC$1235,Assumptions!$B$4)+IF($F$1278=0,$Z$1235,Assumptions!$B$4)+IF($G$1278=0,$W$1235,Assumptions!$B$4)+IF($H$1278=0,$T$1235,Assumptions!$B$4)</f>
        <v>27004054.9153483</v>
      </c>
      <c r="S1278" s="12" t="n">
        <f aca="false">IF($R$1278&gt;Assumptions!$B$4,$Q$1278/$R$1278&gt;Assumptions!$B$13,FALSE())</f>
        <v>1</v>
      </c>
      <c r="T1278" s="12" t="n">
        <f aca="false">IF($S$1278,($Q$1278+Assumptions!$B$14*Assumptions!$B$13)/($R$1278+Assumptions!$B$14),IF($R$1278&gt;Assumptions!$B$4,$Q$1278/$R$1278,Assumptions!$B$4))</f>
        <v>57.7039327266959</v>
      </c>
      <c r="U1278" s="12" t="n">
        <f aca="false">IF($B$1278=1,$I$1278,$D$1235*$T$1278)</f>
        <v>35748068.7748337</v>
      </c>
      <c r="V1278" s="12" t="n">
        <f aca="false">IF($C$1278=1,$J$1278,$AI$1235*$T$1278)</f>
        <v>300000000</v>
      </c>
      <c r="W1278" s="12" t="n">
        <f aca="false">IF($D$1278=1,$K$1278,$AF$1235*$T$1278)</f>
        <v>99563218.6646574</v>
      </c>
      <c r="X1278" s="12" t="n">
        <f aca="false">IF($E$1278=1,$L$1278,$AC$1235*$T$1278)</f>
        <v>138489438.54407</v>
      </c>
      <c r="Y1278" s="12" t="n">
        <f aca="false">IF($F$1278=1,$M$1278,$Z$1235*$T$1278)</f>
        <v>173111798.180088</v>
      </c>
      <c r="Z1278" s="12" t="n">
        <f aca="false">IF($G$1278=1,$N$1278,$W$1235*$T$1278)</f>
        <v>288519663.633479</v>
      </c>
      <c r="AA1278" s="12" t="n">
        <f aca="false">IF($H$1278=1,$O$1278,$T$1235*$T$1278)</f>
        <v>288519663.633479</v>
      </c>
      <c r="AB1278" s="12" t="n">
        <f aca="false">($J$1235+$O$1235)*$T$1278</f>
        <v>14952922.2123896</v>
      </c>
      <c r="AC1278" s="12" t="n">
        <f aca="false">Assumptions!$B$20*$T$1278</f>
        <v>519335394.540263</v>
      </c>
      <c r="AD1278" s="12" t="n">
        <f aca="false">IF($S$1278,Assumptions!$B$14*($T$1278-Assumptions!$B$13),Assumptions!$B$4)</f>
        <v>141759831.81674</v>
      </c>
      <c r="AE1278" s="12" t="n">
        <f aca="false">$U$1278+$V$1278+$W$1278+$X$1278+$Y$1278+$Z$1278+$AA$1278+$AB$1278+$AC$1278+$AD$1278</f>
        <v>2000000000</v>
      </c>
      <c r="AF1278" s="12" t="n">
        <f aca="false">IF(AND(IF($B$1278=1,$U$1278&gt;=INDEX($U$1246:$U$1373,1+$A$1278-Assumptions!$B$77),$U$1278&gt;INDEX($U$1246:$U$1373,1+$A$1278+Assumptions!$B$77)),IF($C$1278=1,$V$1278&gt;=INDEX($V$1246:$V$1373,1+$A$1278-Assumptions!$B$78),$V$1278&gt;INDEX($V$1246:$V$1373,1+$A$1278+Assumptions!$B$78)),IF($D$1278=1,$W$1278&gt;=INDEX($W$1246:$W$1373,1+$A$1278-Assumptions!$B$79),$W$1278&gt;INDEX($W$1246:$W$1373,1+$A$1278+Assumptions!$B$79)),IF($E$1278=1,$X$1278&gt;=INDEX($X$1246:$X$1373,1+$A$1278-Assumptions!$B$80),$X$1278&gt;INDEX($X$1246:$X$1373,1+$A$1278+Assumptions!$B$80)),IF($F$1278=1,$Y$1278&gt;=INDEX($Y$1246:$Y$1373,1+$A$1278-Assumptions!$B$81),$Y$1278&gt;INDEX($Y$1246:$Y$1373,1+$A$1278+Assumptions!$B$81)),IF($G$1278=1,$Z$1278&gt;=INDEX($Z$1246:$Z$1373,1+$A$1278-Assumptions!$B$82),$Z$1278&gt;INDEX($Z$1246:$Z$1373,1+$A$1278+Assumptions!$B$82)),IF($H$1278=1,$AA$1278&gt;=INDEX($AA$1246:$AA$1373,1+$A$1278-Assumptions!$B$83),$AA$1278&gt;INDEX($AA$1246:$AA$1373,1+$A$1278+Assumptions!$B$83))),1,0)</f>
        <v>0</v>
      </c>
    </row>
    <row r="1279" customFormat="false" ht="15" hidden="true" customHeight="false" outlineLevel="0" collapsed="false">
      <c r="A1279" s="6" t="n">
        <f aca="false">ROW()-ROW($A$1246)+Assumptions!$B$4</f>
        <v>33</v>
      </c>
      <c r="B1279" s="12" t="n">
        <f aca="false">MOD(QUOTIENT($A$1279,Assumptions!$B$77),2)</f>
        <v>0</v>
      </c>
      <c r="C1279" s="12" t="n">
        <f aca="false">MOD(QUOTIENT($A$1279,Assumptions!$B$78),2)</f>
        <v>1</v>
      </c>
      <c r="D1279" s="12" t="n">
        <f aca="false">MOD(QUOTIENT($A$1279,Assumptions!$B$79),2)</f>
        <v>0</v>
      </c>
      <c r="E1279" s="12" t="n">
        <f aca="false">MOD(QUOTIENT($A$1279,Assumptions!$B$80),2)</f>
        <v>0</v>
      </c>
      <c r="F1279" s="12" t="n">
        <f aca="false">MOD(QUOTIENT($A$1279,Assumptions!$B$81),2)</f>
        <v>0</v>
      </c>
      <c r="G1279" s="12" t="n">
        <f aca="false">MOD(QUOTIENT($A$1279,Assumptions!$B$82),2)</f>
        <v>0</v>
      </c>
      <c r="H1279" s="12" t="n">
        <f aca="false">MOD(QUOTIENT($A$1279,Assumptions!$B$83),2)</f>
        <v>1</v>
      </c>
      <c r="I1279" s="12" t="n">
        <f aca="false">IF($B$1279=1,MIN(Assumptions!$B$67,MAX(Assumptions!$B$4,Assumptions!$B$26-(Assumptions!$B$4))),Assumptions!$B$4)</f>
        <v>0</v>
      </c>
      <c r="J1279" s="12" t="n">
        <f aca="false">IF($C$1279=1,MIN(Assumptions!$B$66,MAX(Assumptions!$B$4,Assumptions!$B$26-($I$1279))),Assumptions!$B$4)</f>
        <v>300000000</v>
      </c>
      <c r="K1279" s="12" t="n">
        <f aca="false">IF($D$1279=1,MIN(Assumptions!$B$61,MAX(Assumptions!$B$4,Assumptions!$B$26-($I$1279+$J$1279))),Assumptions!$B$4)</f>
        <v>0</v>
      </c>
      <c r="L1279" s="12" t="n">
        <f aca="false">IF($E$1279=1,MIN(Assumptions!$B$56,MAX(Assumptions!$B$4,Assumptions!$B$26-($I$1279+$J$1279+$K$1279))),Assumptions!$B$4)</f>
        <v>0</v>
      </c>
      <c r="M1279" s="12" t="n">
        <f aca="false">IF($F$1279=1,MIN(Assumptions!$B$51,MAX(Assumptions!$B$4,Assumptions!$B$26-($I$1279+$J$1279+$K$1279+$L$1279))),Assumptions!$B$4)</f>
        <v>0</v>
      </c>
      <c r="N1279" s="12" t="n">
        <f aca="false">IF($G$1279=1,MIN(Assumptions!$B$46,MAX(Assumptions!$B$4,Assumptions!$B$26-($I$1279+$J$1279+$K$1279+$L$1279+$M$1279))),Assumptions!$B$4)</f>
        <v>0</v>
      </c>
      <c r="O1279" s="12" t="n">
        <f aca="false">IF($H$1279=1,MIN(Assumptions!$B$41,MAX(Assumptions!$B$4,Assumptions!$B$26-($I$1279+$J$1279+$K$1279+$L$1279+$M$1279+$N$1279))),Assumptions!$B$4)</f>
        <v>5000000</v>
      </c>
      <c r="P1279" s="12" t="n">
        <f aca="false">$I$1279+$J$1279+$K$1279+$L$1279+$M$1279+$N$1279+$O$1279</f>
        <v>305000000</v>
      </c>
      <c r="Q1279" s="12" t="n">
        <f aca="false">MAX(Assumptions!$B$4,Assumptions!$B$26-$P$1279)</f>
        <v>1695000000</v>
      </c>
      <c r="R1279" s="12" t="n">
        <f aca="false">$J$1235+$O$1235+Assumptions!$B$20+IF($B$1279=0,$D$1235,Assumptions!$B$4)+IF($C$1279=0,$AI$1235,Assumptions!$B$4)+IF($D$1279=0,$AF$1235,Assumptions!$B$4)+IF($E$1279=0,$AC$1235,Assumptions!$B$4)+IF($F$1279=0,$Z$1235,Assumptions!$B$4)+IF($G$1279=0,$W$1235,Assumptions!$B$4)+IF($H$1279=0,$T$1235,Assumptions!$B$4)</f>
        <v>22004054.9153483</v>
      </c>
      <c r="S1279" s="12" t="n">
        <f aca="false">IF($R$1279&gt;Assumptions!$B$4,$Q$1279/$R$1279&gt;Assumptions!$B$13,FALSE())</f>
        <v>1</v>
      </c>
      <c r="T1279" s="12" t="n">
        <f aca="false">IF($S$1279,($Q$1279+Assumptions!$B$14*Assumptions!$B$13)/($R$1279+Assumptions!$B$14),IF($R$1279&gt;Assumptions!$B$4,$Q$1279/$R$1279,Assumptions!$B$4))</f>
        <v>69.2742489299907</v>
      </c>
      <c r="U1279" s="12" t="n">
        <f aca="false">IF($B$1279=1,$I$1279,$D$1235*$T$1279)</f>
        <v>42915976.3997953</v>
      </c>
      <c r="V1279" s="12" t="n">
        <f aca="false">IF($C$1279=1,$J$1279,$AI$1235*$T$1279)</f>
        <v>300000000</v>
      </c>
      <c r="W1279" s="12" t="n">
        <f aca="false">IF($D$1279=1,$K$1279,$AF$1235*$T$1279)</f>
        <v>119526813.306014</v>
      </c>
      <c r="X1279" s="12" t="n">
        <f aca="false">IF($E$1279=1,$L$1279,$AC$1235*$T$1279)</f>
        <v>166258197.431978</v>
      </c>
      <c r="Y1279" s="12" t="n">
        <f aca="false">IF($F$1279=1,$M$1279,$Z$1235*$T$1279)</f>
        <v>207822746.789972</v>
      </c>
      <c r="Z1279" s="12" t="n">
        <f aca="false">IF($G$1279=1,$N$1279,$W$1235*$T$1279)</f>
        <v>346371244.649953</v>
      </c>
      <c r="AA1279" s="12" t="n">
        <f aca="false">IF($H$1279=1,$O$1279,$T$1235*$T$1279)</f>
        <v>5000000</v>
      </c>
      <c r="AB1279" s="12" t="n">
        <f aca="false">($J$1235+$O$1235)*$T$1279</f>
        <v>17951158.7273955</v>
      </c>
      <c r="AC1279" s="12" t="n">
        <f aca="false">Assumptions!$B$20*$T$1279</f>
        <v>623468240.369916</v>
      </c>
      <c r="AD1279" s="12" t="n">
        <f aca="false">IF($S$1279,Assumptions!$B$14*($T$1279-Assumptions!$B$13),Assumptions!$B$4)</f>
        <v>170685622.324977</v>
      </c>
      <c r="AE1279" s="12" t="n">
        <f aca="false">$U$1279+$V$1279+$W$1279+$X$1279+$Y$1279+$Z$1279+$AA$1279+$AB$1279+$AC$1279+$AD$1279</f>
        <v>2000000000</v>
      </c>
      <c r="AF1279" s="12" t="n">
        <f aca="false">IF(AND(IF($B$1279=1,$U$1279&gt;=INDEX($U$1246:$U$1373,1+$A$1279-Assumptions!$B$77),$U$1279&gt;INDEX($U$1246:$U$1373,1+$A$1279+Assumptions!$B$77)),IF($C$1279=1,$V$1279&gt;=INDEX($V$1246:$V$1373,1+$A$1279-Assumptions!$B$78),$V$1279&gt;INDEX($V$1246:$V$1373,1+$A$1279+Assumptions!$B$78)),IF($D$1279=1,$W$1279&gt;=INDEX($W$1246:$W$1373,1+$A$1279-Assumptions!$B$79),$W$1279&gt;INDEX($W$1246:$W$1373,1+$A$1279+Assumptions!$B$79)),IF($E$1279=1,$X$1279&gt;=INDEX($X$1246:$X$1373,1+$A$1279-Assumptions!$B$80),$X$1279&gt;INDEX($X$1246:$X$1373,1+$A$1279+Assumptions!$B$80)),IF($F$1279=1,$Y$1279&gt;=INDEX($Y$1246:$Y$1373,1+$A$1279-Assumptions!$B$81),$Y$1279&gt;INDEX($Y$1246:$Y$1373,1+$A$1279+Assumptions!$B$81)),IF($G$1279=1,$Z$1279&gt;=INDEX($Z$1246:$Z$1373,1+$A$1279-Assumptions!$B$82),$Z$1279&gt;INDEX($Z$1246:$Z$1373,1+$A$1279+Assumptions!$B$82)),IF($H$1279=1,$AA$1279&gt;=INDEX($AA$1246:$AA$1373,1+$A$1279-Assumptions!$B$83),$AA$1279&gt;INDEX($AA$1246:$AA$1373,1+$A$1279+Assumptions!$B$83))),1,0)</f>
        <v>0</v>
      </c>
    </row>
    <row r="1280" customFormat="false" ht="15" hidden="true" customHeight="false" outlineLevel="0" collapsed="false">
      <c r="A1280" s="6" t="n">
        <f aca="false">ROW()-ROW($A$1246)+Assumptions!$B$4</f>
        <v>34</v>
      </c>
      <c r="B1280" s="12" t="n">
        <f aca="false">MOD(QUOTIENT($A$1280,Assumptions!$B$77),2)</f>
        <v>0</v>
      </c>
      <c r="C1280" s="12" t="n">
        <f aca="false">MOD(QUOTIENT($A$1280,Assumptions!$B$78),2)</f>
        <v>1</v>
      </c>
      <c r="D1280" s="12" t="n">
        <f aca="false">MOD(QUOTIENT($A$1280,Assumptions!$B$79),2)</f>
        <v>0</v>
      </c>
      <c r="E1280" s="12" t="n">
        <f aca="false">MOD(QUOTIENT($A$1280,Assumptions!$B$80),2)</f>
        <v>0</v>
      </c>
      <c r="F1280" s="12" t="n">
        <f aca="false">MOD(QUOTIENT($A$1280,Assumptions!$B$81),2)</f>
        <v>0</v>
      </c>
      <c r="G1280" s="12" t="n">
        <f aca="false">MOD(QUOTIENT($A$1280,Assumptions!$B$82),2)</f>
        <v>1</v>
      </c>
      <c r="H1280" s="12" t="n">
        <f aca="false">MOD(QUOTIENT($A$1280,Assumptions!$B$83),2)</f>
        <v>0</v>
      </c>
      <c r="I1280" s="12" t="n">
        <f aca="false">IF($B$1280=1,MIN(Assumptions!$B$67,MAX(Assumptions!$B$4,Assumptions!$B$26-(Assumptions!$B$4))),Assumptions!$B$4)</f>
        <v>0</v>
      </c>
      <c r="J1280" s="12" t="n">
        <f aca="false">IF($C$1280=1,MIN(Assumptions!$B$66,MAX(Assumptions!$B$4,Assumptions!$B$26-($I$1280))),Assumptions!$B$4)</f>
        <v>300000000</v>
      </c>
      <c r="K1280" s="12" t="n">
        <f aca="false">IF($D$1280=1,MIN(Assumptions!$B$61,MAX(Assumptions!$B$4,Assumptions!$B$26-($I$1280+$J$1280))),Assumptions!$B$4)</f>
        <v>0</v>
      </c>
      <c r="L1280" s="12" t="n">
        <f aca="false">IF($E$1280=1,MIN(Assumptions!$B$56,MAX(Assumptions!$B$4,Assumptions!$B$26-($I$1280+$J$1280+$K$1280))),Assumptions!$B$4)</f>
        <v>0</v>
      </c>
      <c r="M1280" s="12" t="n">
        <f aca="false">IF($F$1280=1,MIN(Assumptions!$B$51,MAX(Assumptions!$B$4,Assumptions!$B$26-($I$1280+$J$1280+$K$1280+$L$1280))),Assumptions!$B$4)</f>
        <v>0</v>
      </c>
      <c r="N1280" s="12" t="n">
        <f aca="false">IF($G$1280=1,MIN(Assumptions!$B$46,MAX(Assumptions!$B$4,Assumptions!$B$26-($I$1280+$J$1280+$K$1280+$L$1280+$M$1280))),Assumptions!$B$4)</f>
        <v>15000000</v>
      </c>
      <c r="O1280" s="12" t="n">
        <f aca="false">IF($H$1280=1,MIN(Assumptions!$B$41,MAX(Assumptions!$B$4,Assumptions!$B$26-($I$1280+$J$1280+$K$1280+$L$1280+$M$1280+$N$1280))),Assumptions!$B$4)</f>
        <v>0</v>
      </c>
      <c r="P1280" s="12" t="n">
        <f aca="false">$I$1280+$J$1280+$K$1280+$L$1280+$M$1280+$N$1280+$O$1280</f>
        <v>315000000</v>
      </c>
      <c r="Q1280" s="12" t="n">
        <f aca="false">MAX(Assumptions!$B$4,Assumptions!$B$26-$P$1280)</f>
        <v>1685000000</v>
      </c>
      <c r="R1280" s="12" t="n">
        <f aca="false">$J$1235+$O$1235+Assumptions!$B$20+IF($B$1280=0,$D$1235,Assumptions!$B$4)+IF($C$1280=0,$AI$1235,Assumptions!$B$4)+IF($D$1280=0,$AF$1235,Assumptions!$B$4)+IF($E$1280=0,$AC$1235,Assumptions!$B$4)+IF($F$1280=0,$Z$1235,Assumptions!$B$4)+IF($G$1280=0,$W$1235,Assumptions!$B$4)+IF($H$1280=0,$T$1235,Assumptions!$B$4)</f>
        <v>22004054.9153483</v>
      </c>
      <c r="S1280" s="12" t="n">
        <f aca="false">IF($R$1280&gt;Assumptions!$B$4,$Q$1280/$R$1280&gt;Assumptions!$B$13,FALSE())</f>
        <v>1</v>
      </c>
      <c r="T1280" s="12" t="n">
        <f aca="false">IF($S$1280,($Q$1280+Assumptions!$B$14*Assumptions!$B$13)/($R$1280+Assumptions!$B$14),IF($R$1280&gt;Assumptions!$B$4,$Q$1280/$R$1280,Assumptions!$B$4))</f>
        <v>68.8661532072808</v>
      </c>
      <c r="U1280" s="12" t="n">
        <f aca="false">IF($B$1280=1,$I$1280,$D$1235*$T$1280)</f>
        <v>42663157.6875727</v>
      </c>
      <c r="V1280" s="12" t="n">
        <f aca="false">IF($C$1280=1,$J$1280,$AI$1235*$T$1280)</f>
        <v>300000000</v>
      </c>
      <c r="W1280" s="12" t="n">
        <f aca="false">IF($D$1280=1,$K$1280,$AF$1235*$T$1280)</f>
        <v>118822678.912459</v>
      </c>
      <c r="X1280" s="12" t="n">
        <f aca="false">IF($E$1280=1,$L$1280,$AC$1235*$T$1280)</f>
        <v>165278767.697474</v>
      </c>
      <c r="Y1280" s="12" t="n">
        <f aca="false">IF($F$1280=1,$M$1280,$Z$1235*$T$1280)</f>
        <v>206598459.621843</v>
      </c>
      <c r="Z1280" s="12" t="n">
        <f aca="false">IF($G$1280=1,$N$1280,$W$1235*$T$1280)</f>
        <v>15000000</v>
      </c>
      <c r="AA1280" s="12" t="n">
        <f aca="false">IF($H$1280=1,$O$1280,$T$1235*$T$1280)</f>
        <v>344330766.036404</v>
      </c>
      <c r="AB1280" s="12" t="n">
        <f aca="false">($J$1235+$O$1235)*$T$1280</f>
        <v>17845408.1605183</v>
      </c>
      <c r="AC1280" s="12" t="n">
        <f aca="false">Assumptions!$B$20*$T$1280</f>
        <v>619795378.865528</v>
      </c>
      <c r="AD1280" s="12" t="n">
        <f aca="false">IF($S$1280,Assumptions!$B$14*($T$1280-Assumptions!$B$13),Assumptions!$B$4)</f>
        <v>169665383.018202</v>
      </c>
      <c r="AE1280" s="12" t="n">
        <f aca="false">$U$1280+$V$1280+$W$1280+$X$1280+$Y$1280+$Z$1280+$AA$1280+$AB$1280+$AC$1280+$AD$1280</f>
        <v>2000000000</v>
      </c>
      <c r="AF1280" s="12" t="n">
        <f aca="false">IF(AND(IF($B$1280=1,$U$1280&gt;=INDEX($U$1246:$U$1373,1+$A$1280-Assumptions!$B$77),$U$1280&gt;INDEX($U$1246:$U$1373,1+$A$1280+Assumptions!$B$77)),IF($C$1280=1,$V$1280&gt;=INDEX($V$1246:$V$1373,1+$A$1280-Assumptions!$B$78),$V$1280&gt;INDEX($V$1246:$V$1373,1+$A$1280+Assumptions!$B$78)),IF($D$1280=1,$W$1280&gt;=INDEX($W$1246:$W$1373,1+$A$1280-Assumptions!$B$79),$W$1280&gt;INDEX($W$1246:$W$1373,1+$A$1280+Assumptions!$B$79)),IF($E$1280=1,$X$1280&gt;=INDEX($X$1246:$X$1373,1+$A$1280-Assumptions!$B$80),$X$1280&gt;INDEX($X$1246:$X$1373,1+$A$1280+Assumptions!$B$80)),IF($F$1280=1,$Y$1280&gt;=INDEX($Y$1246:$Y$1373,1+$A$1280-Assumptions!$B$81),$Y$1280&gt;INDEX($Y$1246:$Y$1373,1+$A$1280+Assumptions!$B$81)),IF($G$1280=1,$Z$1280&gt;=INDEX($Z$1246:$Z$1373,1+$A$1280-Assumptions!$B$82),$Z$1280&gt;INDEX($Z$1246:$Z$1373,1+$A$1280+Assumptions!$B$82)),IF($H$1280=1,$AA$1280&gt;=INDEX($AA$1246:$AA$1373,1+$A$1280-Assumptions!$B$83),$AA$1280&gt;INDEX($AA$1246:$AA$1373,1+$A$1280+Assumptions!$B$83))),1,0)</f>
        <v>0</v>
      </c>
    </row>
    <row r="1281" customFormat="false" ht="15" hidden="true" customHeight="false" outlineLevel="0" collapsed="false">
      <c r="A1281" s="6" t="n">
        <f aca="false">ROW()-ROW($A$1246)+Assumptions!$B$4</f>
        <v>35</v>
      </c>
      <c r="B1281" s="12" t="n">
        <f aca="false">MOD(QUOTIENT($A$1281,Assumptions!$B$77),2)</f>
        <v>0</v>
      </c>
      <c r="C1281" s="12" t="n">
        <f aca="false">MOD(QUOTIENT($A$1281,Assumptions!$B$78),2)</f>
        <v>1</v>
      </c>
      <c r="D1281" s="12" t="n">
        <f aca="false">MOD(QUOTIENT($A$1281,Assumptions!$B$79),2)</f>
        <v>0</v>
      </c>
      <c r="E1281" s="12" t="n">
        <f aca="false">MOD(QUOTIENT($A$1281,Assumptions!$B$80),2)</f>
        <v>0</v>
      </c>
      <c r="F1281" s="12" t="n">
        <f aca="false">MOD(QUOTIENT($A$1281,Assumptions!$B$81),2)</f>
        <v>0</v>
      </c>
      <c r="G1281" s="12" t="n">
        <f aca="false">MOD(QUOTIENT($A$1281,Assumptions!$B$82),2)</f>
        <v>1</v>
      </c>
      <c r="H1281" s="12" t="n">
        <f aca="false">MOD(QUOTIENT($A$1281,Assumptions!$B$83),2)</f>
        <v>1</v>
      </c>
      <c r="I1281" s="12" t="n">
        <f aca="false">IF($B$1281=1,MIN(Assumptions!$B$67,MAX(Assumptions!$B$4,Assumptions!$B$26-(Assumptions!$B$4))),Assumptions!$B$4)</f>
        <v>0</v>
      </c>
      <c r="J1281" s="12" t="n">
        <f aca="false">IF($C$1281=1,MIN(Assumptions!$B$66,MAX(Assumptions!$B$4,Assumptions!$B$26-($I$1281))),Assumptions!$B$4)</f>
        <v>300000000</v>
      </c>
      <c r="K1281" s="12" t="n">
        <f aca="false">IF($D$1281=1,MIN(Assumptions!$B$61,MAX(Assumptions!$B$4,Assumptions!$B$26-($I$1281+$J$1281))),Assumptions!$B$4)</f>
        <v>0</v>
      </c>
      <c r="L1281" s="12" t="n">
        <f aca="false">IF($E$1281=1,MIN(Assumptions!$B$56,MAX(Assumptions!$B$4,Assumptions!$B$26-($I$1281+$J$1281+$K$1281))),Assumptions!$B$4)</f>
        <v>0</v>
      </c>
      <c r="M1281" s="12" t="n">
        <f aca="false">IF($F$1281=1,MIN(Assumptions!$B$51,MAX(Assumptions!$B$4,Assumptions!$B$26-($I$1281+$J$1281+$K$1281+$L$1281))),Assumptions!$B$4)</f>
        <v>0</v>
      </c>
      <c r="N1281" s="12" t="n">
        <f aca="false">IF($G$1281=1,MIN(Assumptions!$B$46,MAX(Assumptions!$B$4,Assumptions!$B$26-($I$1281+$J$1281+$K$1281+$L$1281+$M$1281))),Assumptions!$B$4)</f>
        <v>15000000</v>
      </c>
      <c r="O1281" s="12" t="n">
        <f aca="false">IF($H$1281=1,MIN(Assumptions!$B$41,MAX(Assumptions!$B$4,Assumptions!$B$26-($I$1281+$J$1281+$K$1281+$L$1281+$M$1281+$N$1281))),Assumptions!$B$4)</f>
        <v>5000000</v>
      </c>
      <c r="P1281" s="12" t="n">
        <f aca="false">$I$1281+$J$1281+$K$1281+$L$1281+$M$1281+$N$1281+$O$1281</f>
        <v>320000000</v>
      </c>
      <c r="Q1281" s="12" t="n">
        <f aca="false">MAX(Assumptions!$B$4,Assumptions!$B$26-$P$1281)</f>
        <v>1680000000</v>
      </c>
      <c r="R1281" s="12" t="n">
        <f aca="false">$J$1235+$O$1235+Assumptions!$B$20+IF($B$1281=0,$D$1235,Assumptions!$B$4)+IF($C$1281=0,$AI$1235,Assumptions!$B$4)+IF($D$1281=0,$AF$1235,Assumptions!$B$4)+IF($E$1281=0,$AC$1235,Assumptions!$B$4)+IF($F$1281=0,$Z$1235,Assumptions!$B$4)+IF($G$1281=0,$W$1235,Assumptions!$B$4)+IF($H$1281=0,$T$1235,Assumptions!$B$4)</f>
        <v>17004054.9153483</v>
      </c>
      <c r="S1281" s="12" t="n">
        <f aca="false">IF($R$1281&gt;Assumptions!$B$4,$Q$1281/$R$1281&gt;Assumptions!$B$13,FALSE())</f>
        <v>1</v>
      </c>
      <c r="T1281" s="12" t="n">
        <f aca="false">IF($S$1281,($Q$1281+Assumptions!$B$14*Assumptions!$B$13)/($R$1281+Assumptions!$B$14),IF($R$1281&gt;Assumptions!$B$4,$Q$1281/$R$1281,Assumptions!$B$4))</f>
        <v>86.2641131448</v>
      </c>
      <c r="U1281" s="12" t="n">
        <f aca="false">IF($B$1281=1,$I$1281,$D$1235*$T$1281)</f>
        <v>53441339.3296101</v>
      </c>
      <c r="V1281" s="12" t="n">
        <f aca="false">IF($C$1281=1,$J$1281,$AI$1235*$T$1281)</f>
        <v>300000000</v>
      </c>
      <c r="W1281" s="12" t="n">
        <f aca="false">IF($D$1281=1,$K$1281,$AF$1235*$T$1281)</f>
        <v>148841376.213081</v>
      </c>
      <c r="X1281" s="12" t="n">
        <f aca="false">IF($E$1281=1,$L$1281,$AC$1235*$T$1281)</f>
        <v>207033871.54752</v>
      </c>
      <c r="Y1281" s="12" t="n">
        <f aca="false">IF($F$1281=1,$M$1281,$Z$1235*$T$1281)</f>
        <v>258792339.4344</v>
      </c>
      <c r="Z1281" s="12" t="n">
        <f aca="false">IF($G$1281=1,$N$1281,$W$1235*$T$1281)</f>
        <v>15000000</v>
      </c>
      <c r="AA1281" s="12" t="n">
        <f aca="false">IF($H$1281=1,$O$1281,$T$1235*$T$1281)</f>
        <v>5000000</v>
      </c>
      <c r="AB1281" s="12" t="n">
        <f aca="false">($J$1235+$O$1235)*$T$1281</f>
        <v>22353772.3101881</v>
      </c>
      <c r="AC1281" s="12" t="n">
        <f aca="false">Assumptions!$B$20*$T$1281</f>
        <v>776377018.3032</v>
      </c>
      <c r="AD1281" s="12" t="n">
        <f aca="false">IF($S$1281,Assumptions!$B$14*($T$1281-Assumptions!$B$13),Assumptions!$B$4)</f>
        <v>213160282.862</v>
      </c>
      <c r="AE1281" s="12" t="n">
        <f aca="false">$U$1281+$V$1281+$W$1281+$X$1281+$Y$1281+$Z$1281+$AA$1281+$AB$1281+$AC$1281+$AD$1281</f>
        <v>2000000000</v>
      </c>
      <c r="AF1281" s="12" t="n">
        <f aca="false">IF(AND(IF($B$1281=1,$U$1281&gt;=INDEX($U$1246:$U$1373,1+$A$1281-Assumptions!$B$77),$U$1281&gt;INDEX($U$1246:$U$1373,1+$A$1281+Assumptions!$B$77)),IF($C$1281=1,$V$1281&gt;=INDEX($V$1246:$V$1373,1+$A$1281-Assumptions!$B$78),$V$1281&gt;INDEX($V$1246:$V$1373,1+$A$1281+Assumptions!$B$78)),IF($D$1281=1,$W$1281&gt;=INDEX($W$1246:$W$1373,1+$A$1281-Assumptions!$B$79),$W$1281&gt;INDEX($W$1246:$W$1373,1+$A$1281+Assumptions!$B$79)),IF($E$1281=1,$X$1281&gt;=INDEX($X$1246:$X$1373,1+$A$1281-Assumptions!$B$80),$X$1281&gt;INDEX($X$1246:$X$1373,1+$A$1281+Assumptions!$B$80)),IF($F$1281=1,$Y$1281&gt;=INDEX($Y$1246:$Y$1373,1+$A$1281-Assumptions!$B$81),$Y$1281&gt;INDEX($Y$1246:$Y$1373,1+$A$1281+Assumptions!$B$81)),IF($G$1281=1,$Z$1281&gt;=INDEX($Z$1246:$Z$1373,1+$A$1281-Assumptions!$B$82),$Z$1281&gt;INDEX($Z$1246:$Z$1373,1+$A$1281+Assumptions!$B$82)),IF($H$1281=1,$AA$1281&gt;=INDEX($AA$1246:$AA$1373,1+$A$1281-Assumptions!$B$83),$AA$1281&gt;INDEX($AA$1246:$AA$1373,1+$A$1281+Assumptions!$B$83))),1,0)</f>
        <v>0</v>
      </c>
    </row>
    <row r="1282" customFormat="false" ht="15" hidden="true" customHeight="false" outlineLevel="0" collapsed="false">
      <c r="A1282" s="6" t="n">
        <f aca="false">ROW()-ROW($A$1246)+Assumptions!$B$4</f>
        <v>36</v>
      </c>
      <c r="B1282" s="12" t="n">
        <f aca="false">MOD(QUOTIENT($A$1282,Assumptions!$B$77),2)</f>
        <v>0</v>
      </c>
      <c r="C1282" s="12" t="n">
        <f aca="false">MOD(QUOTIENT($A$1282,Assumptions!$B$78),2)</f>
        <v>1</v>
      </c>
      <c r="D1282" s="12" t="n">
        <f aca="false">MOD(QUOTIENT($A$1282,Assumptions!$B$79),2)</f>
        <v>0</v>
      </c>
      <c r="E1282" s="12" t="n">
        <f aca="false">MOD(QUOTIENT($A$1282,Assumptions!$B$80),2)</f>
        <v>0</v>
      </c>
      <c r="F1282" s="12" t="n">
        <f aca="false">MOD(QUOTIENT($A$1282,Assumptions!$B$81),2)</f>
        <v>1</v>
      </c>
      <c r="G1282" s="12" t="n">
        <f aca="false">MOD(QUOTIENT($A$1282,Assumptions!$B$82),2)</f>
        <v>0</v>
      </c>
      <c r="H1282" s="12" t="n">
        <f aca="false">MOD(QUOTIENT($A$1282,Assumptions!$B$83),2)</f>
        <v>0</v>
      </c>
      <c r="I1282" s="12" t="n">
        <f aca="false">IF($B$1282=1,MIN(Assumptions!$B$67,MAX(Assumptions!$B$4,Assumptions!$B$26-(Assumptions!$B$4))),Assumptions!$B$4)</f>
        <v>0</v>
      </c>
      <c r="J1282" s="12" t="n">
        <f aca="false">IF($C$1282=1,MIN(Assumptions!$B$66,MAX(Assumptions!$B$4,Assumptions!$B$26-($I$1282))),Assumptions!$B$4)</f>
        <v>300000000</v>
      </c>
      <c r="K1282" s="12" t="n">
        <f aca="false">IF($D$1282=1,MIN(Assumptions!$B$61,MAX(Assumptions!$B$4,Assumptions!$B$26-($I$1282+$J$1282))),Assumptions!$B$4)</f>
        <v>0</v>
      </c>
      <c r="L1282" s="12" t="n">
        <f aca="false">IF($E$1282=1,MIN(Assumptions!$B$56,MAX(Assumptions!$B$4,Assumptions!$B$26-($I$1282+$J$1282+$K$1282))),Assumptions!$B$4)</f>
        <v>0</v>
      </c>
      <c r="M1282" s="12" t="n">
        <f aca="false">IF($F$1282=1,MIN(Assumptions!$B$51,MAX(Assumptions!$B$4,Assumptions!$B$26-($I$1282+$J$1282+$K$1282+$L$1282))),Assumptions!$B$4)</f>
        <v>30000000</v>
      </c>
      <c r="N1282" s="12" t="n">
        <f aca="false">IF($G$1282=1,MIN(Assumptions!$B$46,MAX(Assumptions!$B$4,Assumptions!$B$26-($I$1282+$J$1282+$K$1282+$L$1282+$M$1282))),Assumptions!$B$4)</f>
        <v>0</v>
      </c>
      <c r="O1282" s="12" t="n">
        <f aca="false">IF($H$1282=1,MIN(Assumptions!$B$41,MAX(Assumptions!$B$4,Assumptions!$B$26-($I$1282+$J$1282+$K$1282+$L$1282+$M$1282+$N$1282))),Assumptions!$B$4)</f>
        <v>0</v>
      </c>
      <c r="P1282" s="12" t="n">
        <f aca="false">$I$1282+$J$1282+$K$1282+$L$1282+$M$1282+$N$1282+$O$1282</f>
        <v>330000000</v>
      </c>
      <c r="Q1282" s="12" t="n">
        <f aca="false">MAX(Assumptions!$B$4,Assumptions!$B$26-$P$1282)</f>
        <v>1670000000</v>
      </c>
      <c r="R1282" s="12" t="n">
        <f aca="false">$J$1235+$O$1235+Assumptions!$B$20+IF($B$1282=0,$D$1235,Assumptions!$B$4)+IF($C$1282=0,$AI$1235,Assumptions!$B$4)+IF($D$1282=0,$AF$1235,Assumptions!$B$4)+IF($E$1282=0,$AC$1235,Assumptions!$B$4)+IF($F$1282=0,$Z$1235,Assumptions!$B$4)+IF($G$1282=0,$W$1235,Assumptions!$B$4)+IF($H$1282=0,$T$1235,Assumptions!$B$4)</f>
        <v>24004054.9153483</v>
      </c>
      <c r="S1282" s="12" t="n">
        <f aca="false">IF($R$1282&gt;Assumptions!$B$4,$Q$1282/$R$1282&gt;Assumptions!$B$13,FALSE())</f>
        <v>1</v>
      </c>
      <c r="T1282" s="12" t="n">
        <f aca="false">IF($S$1282,($Q$1282+Assumptions!$B$14*Assumptions!$B$13)/($R$1282+Assumptions!$B$14),IF($R$1282&gt;Assumptions!$B$4,$Q$1282/$R$1282,Assumptions!$B$4))</f>
        <v>63.1035517147026</v>
      </c>
      <c r="U1282" s="12" t="n">
        <f aca="false">IF($B$1282=1,$I$1282,$D$1235*$T$1282)</f>
        <v>39093177.8830014</v>
      </c>
      <c r="V1282" s="12" t="n">
        <f aca="false">IF($C$1282=1,$J$1282,$AI$1235*$T$1282)</f>
        <v>300000000</v>
      </c>
      <c r="W1282" s="12" t="n">
        <f aca="false">IF($D$1282=1,$K$1282,$AF$1235*$T$1282)</f>
        <v>108879801.098562</v>
      </c>
      <c r="X1282" s="12" t="n">
        <f aca="false">IF($E$1282=1,$L$1282,$AC$1235*$T$1282)</f>
        <v>151448524.115286</v>
      </c>
      <c r="Y1282" s="12" t="n">
        <f aca="false">IF($F$1282=1,$M$1282,$Z$1235*$T$1282)</f>
        <v>30000000</v>
      </c>
      <c r="Z1282" s="12" t="n">
        <f aca="false">IF($G$1282=1,$N$1282,$W$1235*$T$1282)</f>
        <v>315517758.573513</v>
      </c>
      <c r="AA1282" s="12" t="n">
        <f aca="false">IF($H$1282=1,$O$1282,$T$1235*$T$1282)</f>
        <v>315517758.573513</v>
      </c>
      <c r="AB1282" s="12" t="n">
        <f aca="false">($J$1235+$O$1235)*$T$1282</f>
        <v>16352135.0370444</v>
      </c>
      <c r="AC1282" s="12" t="n">
        <f aca="false">Assumptions!$B$20*$T$1282</f>
        <v>567931965.432324</v>
      </c>
      <c r="AD1282" s="12" t="n">
        <f aca="false">IF($S$1282,Assumptions!$B$14*($T$1282-Assumptions!$B$13),Assumptions!$B$4)</f>
        <v>155258879.286757</v>
      </c>
      <c r="AE1282" s="12" t="n">
        <f aca="false">$U$1282+$V$1282+$W$1282+$X$1282+$Y$1282+$Z$1282+$AA$1282+$AB$1282+$AC$1282+$AD$1282</f>
        <v>2000000000</v>
      </c>
      <c r="AF1282" s="12" t="n">
        <f aca="false">IF(AND(IF($B$1282=1,$U$1282&gt;=INDEX($U$1246:$U$1373,1+$A$1282-Assumptions!$B$77),$U$1282&gt;INDEX($U$1246:$U$1373,1+$A$1282+Assumptions!$B$77)),IF($C$1282=1,$V$1282&gt;=INDEX($V$1246:$V$1373,1+$A$1282-Assumptions!$B$78),$V$1282&gt;INDEX($V$1246:$V$1373,1+$A$1282+Assumptions!$B$78)),IF($D$1282=1,$W$1282&gt;=INDEX($W$1246:$W$1373,1+$A$1282-Assumptions!$B$79),$W$1282&gt;INDEX($W$1246:$W$1373,1+$A$1282+Assumptions!$B$79)),IF($E$1282=1,$X$1282&gt;=INDEX($X$1246:$X$1373,1+$A$1282-Assumptions!$B$80),$X$1282&gt;INDEX($X$1246:$X$1373,1+$A$1282+Assumptions!$B$80)),IF($F$1282=1,$Y$1282&gt;=INDEX($Y$1246:$Y$1373,1+$A$1282-Assumptions!$B$81),$Y$1282&gt;INDEX($Y$1246:$Y$1373,1+$A$1282+Assumptions!$B$81)),IF($G$1282=1,$Z$1282&gt;=INDEX($Z$1246:$Z$1373,1+$A$1282-Assumptions!$B$82),$Z$1282&gt;INDEX($Z$1246:$Z$1373,1+$A$1282+Assumptions!$B$82)),IF($H$1282=1,$AA$1282&gt;=INDEX($AA$1246:$AA$1373,1+$A$1282-Assumptions!$B$83),$AA$1282&gt;INDEX($AA$1246:$AA$1373,1+$A$1282+Assumptions!$B$83))),1,0)</f>
        <v>0</v>
      </c>
    </row>
    <row r="1283" customFormat="false" ht="15" hidden="true" customHeight="false" outlineLevel="0" collapsed="false">
      <c r="A1283" s="6" t="n">
        <f aca="false">ROW()-ROW($A$1246)+Assumptions!$B$4</f>
        <v>37</v>
      </c>
      <c r="B1283" s="12" t="n">
        <f aca="false">MOD(QUOTIENT($A$1283,Assumptions!$B$77),2)</f>
        <v>0</v>
      </c>
      <c r="C1283" s="12" t="n">
        <f aca="false">MOD(QUOTIENT($A$1283,Assumptions!$B$78),2)</f>
        <v>1</v>
      </c>
      <c r="D1283" s="12" t="n">
        <f aca="false">MOD(QUOTIENT($A$1283,Assumptions!$B$79),2)</f>
        <v>0</v>
      </c>
      <c r="E1283" s="12" t="n">
        <f aca="false">MOD(QUOTIENT($A$1283,Assumptions!$B$80),2)</f>
        <v>0</v>
      </c>
      <c r="F1283" s="12" t="n">
        <f aca="false">MOD(QUOTIENT($A$1283,Assumptions!$B$81),2)</f>
        <v>1</v>
      </c>
      <c r="G1283" s="12" t="n">
        <f aca="false">MOD(QUOTIENT($A$1283,Assumptions!$B$82),2)</f>
        <v>0</v>
      </c>
      <c r="H1283" s="12" t="n">
        <f aca="false">MOD(QUOTIENT($A$1283,Assumptions!$B$83),2)</f>
        <v>1</v>
      </c>
      <c r="I1283" s="12" t="n">
        <f aca="false">IF($B$1283=1,MIN(Assumptions!$B$67,MAX(Assumptions!$B$4,Assumptions!$B$26-(Assumptions!$B$4))),Assumptions!$B$4)</f>
        <v>0</v>
      </c>
      <c r="J1283" s="12" t="n">
        <f aca="false">IF($C$1283=1,MIN(Assumptions!$B$66,MAX(Assumptions!$B$4,Assumptions!$B$26-($I$1283))),Assumptions!$B$4)</f>
        <v>300000000</v>
      </c>
      <c r="K1283" s="12" t="n">
        <f aca="false">IF($D$1283=1,MIN(Assumptions!$B$61,MAX(Assumptions!$B$4,Assumptions!$B$26-($I$1283+$J$1283))),Assumptions!$B$4)</f>
        <v>0</v>
      </c>
      <c r="L1283" s="12" t="n">
        <f aca="false">IF($E$1283=1,MIN(Assumptions!$B$56,MAX(Assumptions!$B$4,Assumptions!$B$26-($I$1283+$J$1283+$K$1283))),Assumptions!$B$4)</f>
        <v>0</v>
      </c>
      <c r="M1283" s="12" t="n">
        <f aca="false">IF($F$1283=1,MIN(Assumptions!$B$51,MAX(Assumptions!$B$4,Assumptions!$B$26-($I$1283+$J$1283+$K$1283+$L$1283))),Assumptions!$B$4)</f>
        <v>30000000</v>
      </c>
      <c r="N1283" s="12" t="n">
        <f aca="false">IF($G$1283=1,MIN(Assumptions!$B$46,MAX(Assumptions!$B$4,Assumptions!$B$26-($I$1283+$J$1283+$K$1283+$L$1283+$M$1283))),Assumptions!$B$4)</f>
        <v>0</v>
      </c>
      <c r="O1283" s="12" t="n">
        <f aca="false">IF($H$1283=1,MIN(Assumptions!$B$41,MAX(Assumptions!$B$4,Assumptions!$B$26-($I$1283+$J$1283+$K$1283+$L$1283+$M$1283+$N$1283))),Assumptions!$B$4)</f>
        <v>5000000</v>
      </c>
      <c r="P1283" s="12" t="n">
        <f aca="false">$I$1283+$J$1283+$K$1283+$L$1283+$M$1283+$N$1283+$O$1283</f>
        <v>335000000</v>
      </c>
      <c r="Q1283" s="12" t="n">
        <f aca="false">MAX(Assumptions!$B$4,Assumptions!$B$26-$P$1283)</f>
        <v>1665000000</v>
      </c>
      <c r="R1283" s="12" t="n">
        <f aca="false">$J$1235+$O$1235+Assumptions!$B$20+IF($B$1283=0,$D$1235,Assumptions!$B$4)+IF($C$1283=0,$AI$1235,Assumptions!$B$4)+IF($D$1283=0,$AF$1235,Assumptions!$B$4)+IF($E$1283=0,$AC$1235,Assumptions!$B$4)+IF($F$1283=0,$Z$1235,Assumptions!$B$4)+IF($G$1283=0,$W$1235,Assumptions!$B$4)+IF($H$1283=0,$T$1235,Assumptions!$B$4)</f>
        <v>19004054.9153483</v>
      </c>
      <c r="S1283" s="12" t="n">
        <f aca="false">IF($R$1283&gt;Assumptions!$B$4,$Q$1283/$R$1283&gt;Assumptions!$B$13,FALSE())</f>
        <v>1</v>
      </c>
      <c r="T1283" s="12" t="n">
        <f aca="false">IF($S$1283,($Q$1283+Assumptions!$B$14*Assumptions!$B$13)/($R$1283+Assumptions!$B$14),IF($R$1283&gt;Assumptions!$B$4,$Q$1283/$R$1283,Assumptions!$B$4))</f>
        <v>77.5435147726412</v>
      </c>
      <c r="U1283" s="12" t="n">
        <f aca="false">IF($B$1283=1,$I$1283,$D$1235*$T$1283)</f>
        <v>48038855.7269386</v>
      </c>
      <c r="V1283" s="12" t="n">
        <f aca="false">IF($C$1283=1,$J$1283,$AI$1235*$T$1283)</f>
        <v>300000000</v>
      </c>
      <c r="W1283" s="12" t="n">
        <f aca="false">IF($D$1283=1,$K$1283,$AF$1235*$T$1283)</f>
        <v>133794726.849922</v>
      </c>
      <c r="X1283" s="12" t="n">
        <f aca="false">IF($E$1283=1,$L$1283,$AC$1235*$T$1283)</f>
        <v>186104435.454339</v>
      </c>
      <c r="Y1283" s="12" t="n">
        <f aca="false">IF($F$1283=1,$M$1283,$Z$1235*$T$1283)</f>
        <v>30000000</v>
      </c>
      <c r="Z1283" s="12" t="n">
        <f aca="false">IF($G$1283=1,$N$1283,$W$1235*$T$1283)</f>
        <v>387717573.863206</v>
      </c>
      <c r="AA1283" s="12" t="n">
        <f aca="false">IF($H$1283=1,$O$1283,$T$1235*$T$1283)</f>
        <v>5000000</v>
      </c>
      <c r="AB1283" s="12" t="n">
        <f aca="false">($J$1235+$O$1235)*$T$1283</f>
        <v>20093988.2202199</v>
      </c>
      <c r="AC1283" s="12" t="n">
        <f aca="false">Assumptions!$B$20*$T$1283</f>
        <v>697891632.953771</v>
      </c>
      <c r="AD1283" s="12" t="n">
        <f aca="false">IF($S$1283,Assumptions!$B$14*($T$1283-Assumptions!$B$13),Assumptions!$B$4)</f>
        <v>191358786.931603</v>
      </c>
      <c r="AE1283" s="12" t="n">
        <f aca="false">$U$1283+$V$1283+$W$1283+$X$1283+$Y$1283+$Z$1283+$AA$1283+$AB$1283+$AC$1283+$AD$1283</f>
        <v>2000000000</v>
      </c>
      <c r="AF1283" s="12" t="n">
        <f aca="false">IF(AND(IF($B$1283=1,$U$1283&gt;=INDEX($U$1246:$U$1373,1+$A$1283-Assumptions!$B$77),$U$1283&gt;INDEX($U$1246:$U$1373,1+$A$1283+Assumptions!$B$77)),IF($C$1283=1,$V$1283&gt;=INDEX($V$1246:$V$1373,1+$A$1283-Assumptions!$B$78),$V$1283&gt;INDEX($V$1246:$V$1373,1+$A$1283+Assumptions!$B$78)),IF($D$1283=1,$W$1283&gt;=INDEX($W$1246:$W$1373,1+$A$1283-Assumptions!$B$79),$W$1283&gt;INDEX($W$1246:$W$1373,1+$A$1283+Assumptions!$B$79)),IF($E$1283=1,$X$1283&gt;=INDEX($X$1246:$X$1373,1+$A$1283-Assumptions!$B$80),$X$1283&gt;INDEX($X$1246:$X$1373,1+$A$1283+Assumptions!$B$80)),IF($F$1283=1,$Y$1283&gt;=INDEX($Y$1246:$Y$1373,1+$A$1283-Assumptions!$B$81),$Y$1283&gt;INDEX($Y$1246:$Y$1373,1+$A$1283+Assumptions!$B$81)),IF($G$1283=1,$Z$1283&gt;=INDEX($Z$1246:$Z$1373,1+$A$1283-Assumptions!$B$82),$Z$1283&gt;INDEX($Z$1246:$Z$1373,1+$A$1283+Assumptions!$B$82)),IF($H$1283=1,$AA$1283&gt;=INDEX($AA$1246:$AA$1373,1+$A$1283-Assumptions!$B$83),$AA$1283&gt;INDEX($AA$1246:$AA$1373,1+$A$1283+Assumptions!$B$83))),1,0)</f>
        <v>0</v>
      </c>
    </row>
    <row r="1284" customFormat="false" ht="15" hidden="true" customHeight="false" outlineLevel="0" collapsed="false">
      <c r="A1284" s="6" t="n">
        <f aca="false">ROW()-ROW($A$1246)+Assumptions!$B$4</f>
        <v>38</v>
      </c>
      <c r="B1284" s="12" t="n">
        <f aca="false">MOD(QUOTIENT($A$1284,Assumptions!$B$77),2)</f>
        <v>0</v>
      </c>
      <c r="C1284" s="12" t="n">
        <f aca="false">MOD(QUOTIENT($A$1284,Assumptions!$B$78),2)</f>
        <v>1</v>
      </c>
      <c r="D1284" s="12" t="n">
        <f aca="false">MOD(QUOTIENT($A$1284,Assumptions!$B$79),2)</f>
        <v>0</v>
      </c>
      <c r="E1284" s="12" t="n">
        <f aca="false">MOD(QUOTIENT($A$1284,Assumptions!$B$80),2)</f>
        <v>0</v>
      </c>
      <c r="F1284" s="12" t="n">
        <f aca="false">MOD(QUOTIENT($A$1284,Assumptions!$B$81),2)</f>
        <v>1</v>
      </c>
      <c r="G1284" s="12" t="n">
        <f aca="false">MOD(QUOTIENT($A$1284,Assumptions!$B$82),2)</f>
        <v>1</v>
      </c>
      <c r="H1284" s="12" t="n">
        <f aca="false">MOD(QUOTIENT($A$1284,Assumptions!$B$83),2)</f>
        <v>0</v>
      </c>
      <c r="I1284" s="12" t="n">
        <f aca="false">IF($B$1284=1,MIN(Assumptions!$B$67,MAX(Assumptions!$B$4,Assumptions!$B$26-(Assumptions!$B$4))),Assumptions!$B$4)</f>
        <v>0</v>
      </c>
      <c r="J1284" s="12" t="n">
        <f aca="false">IF($C$1284=1,MIN(Assumptions!$B$66,MAX(Assumptions!$B$4,Assumptions!$B$26-($I$1284))),Assumptions!$B$4)</f>
        <v>300000000</v>
      </c>
      <c r="K1284" s="12" t="n">
        <f aca="false">IF($D$1284=1,MIN(Assumptions!$B$61,MAX(Assumptions!$B$4,Assumptions!$B$26-($I$1284+$J$1284))),Assumptions!$B$4)</f>
        <v>0</v>
      </c>
      <c r="L1284" s="12" t="n">
        <f aca="false">IF($E$1284=1,MIN(Assumptions!$B$56,MAX(Assumptions!$B$4,Assumptions!$B$26-($I$1284+$J$1284+$K$1284))),Assumptions!$B$4)</f>
        <v>0</v>
      </c>
      <c r="M1284" s="12" t="n">
        <f aca="false">IF($F$1284=1,MIN(Assumptions!$B$51,MAX(Assumptions!$B$4,Assumptions!$B$26-($I$1284+$J$1284+$K$1284+$L$1284))),Assumptions!$B$4)</f>
        <v>30000000</v>
      </c>
      <c r="N1284" s="12" t="n">
        <f aca="false">IF($G$1284=1,MIN(Assumptions!$B$46,MAX(Assumptions!$B$4,Assumptions!$B$26-($I$1284+$J$1284+$K$1284+$L$1284+$M$1284))),Assumptions!$B$4)</f>
        <v>15000000</v>
      </c>
      <c r="O1284" s="12" t="n">
        <f aca="false">IF($H$1284=1,MIN(Assumptions!$B$41,MAX(Assumptions!$B$4,Assumptions!$B$26-($I$1284+$J$1284+$K$1284+$L$1284+$M$1284+$N$1284))),Assumptions!$B$4)</f>
        <v>0</v>
      </c>
      <c r="P1284" s="12" t="n">
        <f aca="false">$I$1284+$J$1284+$K$1284+$L$1284+$M$1284+$N$1284+$O$1284</f>
        <v>345000000</v>
      </c>
      <c r="Q1284" s="12" t="n">
        <f aca="false">MAX(Assumptions!$B$4,Assumptions!$B$26-$P$1284)</f>
        <v>1655000000</v>
      </c>
      <c r="R1284" s="12" t="n">
        <f aca="false">$J$1235+$O$1235+Assumptions!$B$20+IF($B$1284=0,$D$1235,Assumptions!$B$4)+IF($C$1284=0,$AI$1235,Assumptions!$B$4)+IF($D$1284=0,$AF$1235,Assumptions!$B$4)+IF($E$1284=0,$AC$1235,Assumptions!$B$4)+IF($F$1284=0,$Z$1235,Assumptions!$B$4)+IF($G$1284=0,$W$1235,Assumptions!$B$4)+IF($H$1284=0,$T$1235,Assumptions!$B$4)</f>
        <v>19004054.9153483</v>
      </c>
      <c r="S1284" s="12" t="n">
        <f aca="false">IF($R$1284&gt;Assumptions!$B$4,$Q$1284/$R$1284&gt;Assumptions!$B$13,FALSE())</f>
        <v>1</v>
      </c>
      <c r="T1284" s="12" t="n">
        <f aca="false">IF($S$1284,($Q$1284+Assumptions!$B$14*Assumptions!$B$13)/($R$1284+Assumptions!$B$14),IF($R$1284&gt;Assumptions!$B$4,$Q$1284/$R$1284,Assumptions!$B$4))</f>
        <v>77.0784861982926</v>
      </c>
      <c r="U1284" s="12" t="n">
        <f aca="false">IF($B$1284=1,$I$1284,$D$1235*$T$1284)</f>
        <v>47750766.6371219</v>
      </c>
      <c r="V1284" s="12" t="n">
        <f aca="false">IF($C$1284=1,$J$1284,$AI$1235*$T$1284)</f>
        <v>300000000</v>
      </c>
      <c r="W1284" s="12" t="n">
        <f aca="false">IF($D$1284=1,$K$1284,$AF$1235*$T$1284)</f>
        <v>132992359.672412</v>
      </c>
      <c r="X1284" s="12" t="n">
        <f aca="false">IF($E$1284=1,$L$1284,$AC$1235*$T$1284)</f>
        <v>184988366.875902</v>
      </c>
      <c r="Y1284" s="12" t="n">
        <f aca="false">IF($F$1284=1,$M$1284,$Z$1235*$T$1284)</f>
        <v>30000000</v>
      </c>
      <c r="Z1284" s="12" t="n">
        <f aca="false">IF($G$1284=1,$N$1284,$W$1235*$T$1284)</f>
        <v>15000000</v>
      </c>
      <c r="AA1284" s="12" t="n">
        <f aca="false">IF($H$1284=1,$O$1284,$T$1235*$T$1284)</f>
        <v>385392430.991463</v>
      </c>
      <c r="AB1284" s="12" t="n">
        <f aca="false">($J$1235+$O$1235)*$T$1284</f>
        <v>19973484.5427374</v>
      </c>
      <c r="AC1284" s="12" t="n">
        <f aca="false">Assumptions!$B$20*$T$1284</f>
        <v>693706375.784633</v>
      </c>
      <c r="AD1284" s="12" t="n">
        <f aca="false">IF($S$1284,Assumptions!$B$14*($T$1284-Assumptions!$B$13),Assumptions!$B$4)</f>
        <v>190196215.495731</v>
      </c>
      <c r="AE1284" s="12" t="n">
        <f aca="false">$U$1284+$V$1284+$W$1284+$X$1284+$Y$1284+$Z$1284+$AA$1284+$AB$1284+$AC$1284+$AD$1284</f>
        <v>2000000000</v>
      </c>
      <c r="AF1284" s="12" t="n">
        <f aca="false">IF(AND(IF($B$1284=1,$U$1284&gt;=INDEX($U$1246:$U$1373,1+$A$1284-Assumptions!$B$77),$U$1284&gt;INDEX($U$1246:$U$1373,1+$A$1284+Assumptions!$B$77)),IF($C$1284=1,$V$1284&gt;=INDEX($V$1246:$V$1373,1+$A$1284-Assumptions!$B$78),$V$1284&gt;INDEX($V$1246:$V$1373,1+$A$1284+Assumptions!$B$78)),IF($D$1284=1,$W$1284&gt;=INDEX($W$1246:$W$1373,1+$A$1284-Assumptions!$B$79),$W$1284&gt;INDEX($W$1246:$W$1373,1+$A$1284+Assumptions!$B$79)),IF($E$1284=1,$X$1284&gt;=INDEX($X$1246:$X$1373,1+$A$1284-Assumptions!$B$80),$X$1284&gt;INDEX($X$1246:$X$1373,1+$A$1284+Assumptions!$B$80)),IF($F$1284=1,$Y$1284&gt;=INDEX($Y$1246:$Y$1373,1+$A$1284-Assumptions!$B$81),$Y$1284&gt;INDEX($Y$1246:$Y$1373,1+$A$1284+Assumptions!$B$81)),IF($G$1284=1,$Z$1284&gt;=INDEX($Z$1246:$Z$1373,1+$A$1284-Assumptions!$B$82),$Z$1284&gt;INDEX($Z$1246:$Z$1373,1+$A$1284+Assumptions!$B$82)),IF($H$1284=1,$AA$1284&gt;=INDEX($AA$1246:$AA$1373,1+$A$1284-Assumptions!$B$83),$AA$1284&gt;INDEX($AA$1246:$AA$1373,1+$A$1284+Assumptions!$B$83))),1,0)</f>
        <v>0</v>
      </c>
    </row>
    <row r="1285" customFormat="false" ht="15" hidden="true" customHeight="false" outlineLevel="0" collapsed="false">
      <c r="A1285" s="6" t="n">
        <f aca="false">ROW()-ROW($A$1246)+Assumptions!$B$4</f>
        <v>39</v>
      </c>
      <c r="B1285" s="12" t="n">
        <f aca="false">MOD(QUOTIENT($A$1285,Assumptions!$B$77),2)</f>
        <v>0</v>
      </c>
      <c r="C1285" s="12" t="n">
        <f aca="false">MOD(QUOTIENT($A$1285,Assumptions!$B$78),2)</f>
        <v>1</v>
      </c>
      <c r="D1285" s="12" t="n">
        <f aca="false">MOD(QUOTIENT($A$1285,Assumptions!$B$79),2)</f>
        <v>0</v>
      </c>
      <c r="E1285" s="12" t="n">
        <f aca="false">MOD(QUOTIENT($A$1285,Assumptions!$B$80),2)</f>
        <v>0</v>
      </c>
      <c r="F1285" s="12" t="n">
        <f aca="false">MOD(QUOTIENT($A$1285,Assumptions!$B$81),2)</f>
        <v>1</v>
      </c>
      <c r="G1285" s="12" t="n">
        <f aca="false">MOD(QUOTIENT($A$1285,Assumptions!$B$82),2)</f>
        <v>1</v>
      </c>
      <c r="H1285" s="12" t="n">
        <f aca="false">MOD(QUOTIENT($A$1285,Assumptions!$B$83),2)</f>
        <v>1</v>
      </c>
      <c r="I1285" s="12" t="n">
        <f aca="false">IF($B$1285=1,MIN(Assumptions!$B$67,MAX(Assumptions!$B$4,Assumptions!$B$26-(Assumptions!$B$4))),Assumptions!$B$4)</f>
        <v>0</v>
      </c>
      <c r="J1285" s="12" t="n">
        <f aca="false">IF($C$1285=1,MIN(Assumptions!$B$66,MAX(Assumptions!$B$4,Assumptions!$B$26-($I$1285))),Assumptions!$B$4)</f>
        <v>300000000</v>
      </c>
      <c r="K1285" s="12" t="n">
        <f aca="false">IF($D$1285=1,MIN(Assumptions!$B$61,MAX(Assumptions!$B$4,Assumptions!$B$26-($I$1285+$J$1285))),Assumptions!$B$4)</f>
        <v>0</v>
      </c>
      <c r="L1285" s="12" t="n">
        <f aca="false">IF($E$1285=1,MIN(Assumptions!$B$56,MAX(Assumptions!$B$4,Assumptions!$B$26-($I$1285+$J$1285+$K$1285))),Assumptions!$B$4)</f>
        <v>0</v>
      </c>
      <c r="M1285" s="12" t="n">
        <f aca="false">IF($F$1285=1,MIN(Assumptions!$B$51,MAX(Assumptions!$B$4,Assumptions!$B$26-($I$1285+$J$1285+$K$1285+$L$1285))),Assumptions!$B$4)</f>
        <v>30000000</v>
      </c>
      <c r="N1285" s="12" t="n">
        <f aca="false">IF($G$1285=1,MIN(Assumptions!$B$46,MAX(Assumptions!$B$4,Assumptions!$B$26-($I$1285+$J$1285+$K$1285+$L$1285+$M$1285))),Assumptions!$B$4)</f>
        <v>15000000</v>
      </c>
      <c r="O1285" s="12" t="n">
        <f aca="false">IF($H$1285=1,MIN(Assumptions!$B$41,MAX(Assumptions!$B$4,Assumptions!$B$26-($I$1285+$J$1285+$K$1285+$L$1285+$M$1285+$N$1285))),Assumptions!$B$4)</f>
        <v>5000000</v>
      </c>
      <c r="P1285" s="12" t="n">
        <f aca="false">$I$1285+$J$1285+$K$1285+$L$1285+$M$1285+$N$1285+$O$1285</f>
        <v>350000000</v>
      </c>
      <c r="Q1285" s="12" t="n">
        <f aca="false">MAX(Assumptions!$B$4,Assumptions!$B$26-$P$1285)</f>
        <v>1650000000</v>
      </c>
      <c r="R1285" s="12" t="n">
        <f aca="false">$J$1235+$O$1235+Assumptions!$B$20+IF($B$1285=0,$D$1235,Assumptions!$B$4)+IF($C$1285=0,$AI$1235,Assumptions!$B$4)+IF($D$1285=0,$AF$1235,Assumptions!$B$4)+IF($E$1285=0,$AC$1235,Assumptions!$B$4)+IF($F$1285=0,$Z$1235,Assumptions!$B$4)+IF($G$1285=0,$W$1235,Assumptions!$B$4)+IF($H$1285=0,$T$1235,Assumptions!$B$4)</f>
        <v>14004054.9153483</v>
      </c>
      <c r="S1285" s="12" t="n">
        <f aca="false">IF($R$1285&gt;Assumptions!$B$4,$Q$1285/$R$1285&gt;Assumptions!$B$13,FALSE())</f>
        <v>1</v>
      </c>
      <c r="T1285" s="12" t="n">
        <f aca="false">IF($S$1285,($Q$1285+Assumptions!$B$14*Assumptions!$B$13)/($R$1285+Assumptions!$B$14),IF($R$1285&gt;Assumptions!$B$4,$Q$1285/$R$1285,Assumptions!$B$4))</f>
        <v>100.126908718852</v>
      </c>
      <c r="U1285" s="12" t="n">
        <f aca="false">IF($B$1285=1,$I$1285,$D$1235*$T$1285)</f>
        <v>62029457.0917016</v>
      </c>
      <c r="V1285" s="12" t="n">
        <f aca="false">IF($C$1285=1,$J$1285,$AI$1235*$T$1285)</f>
        <v>300000000</v>
      </c>
      <c r="W1285" s="12" t="n">
        <f aca="false">IF($D$1285=1,$K$1285,$AF$1235*$T$1285)</f>
        <v>172760448.654468</v>
      </c>
      <c r="X1285" s="12" t="n">
        <f aca="false">IF($E$1285=1,$L$1285,$AC$1235*$T$1285)</f>
        <v>240304580.925245</v>
      </c>
      <c r="Y1285" s="12" t="n">
        <f aca="false">IF($F$1285=1,$M$1285,$Z$1235*$T$1285)</f>
        <v>30000000</v>
      </c>
      <c r="Z1285" s="12" t="n">
        <f aca="false">IF($G$1285=1,$N$1285,$W$1235*$T$1285)</f>
        <v>15000000</v>
      </c>
      <c r="AA1285" s="12" t="n">
        <f aca="false">IF($H$1285=1,$O$1285,$T$1235*$T$1285)</f>
        <v>5000000</v>
      </c>
      <c r="AB1285" s="12" t="n">
        <f aca="false">($J$1235+$O$1235)*$T$1285</f>
        <v>25946063.0617881</v>
      </c>
      <c r="AC1285" s="12" t="n">
        <f aca="false">Assumptions!$B$20*$T$1285</f>
        <v>901142178.469667</v>
      </c>
      <c r="AD1285" s="12" t="n">
        <f aca="false">IF($S$1285,Assumptions!$B$14*($T$1285-Assumptions!$B$13),Assumptions!$B$4)</f>
        <v>247817271.79713</v>
      </c>
      <c r="AE1285" s="12" t="n">
        <f aca="false">$U$1285+$V$1285+$W$1285+$X$1285+$Y$1285+$Z$1285+$AA$1285+$AB$1285+$AC$1285+$AD$1285</f>
        <v>2000000000</v>
      </c>
      <c r="AF1285" s="12" t="n">
        <f aca="false">IF(AND(IF($B$1285=1,$U$1285&gt;=INDEX($U$1246:$U$1373,1+$A$1285-Assumptions!$B$77),$U$1285&gt;INDEX($U$1246:$U$1373,1+$A$1285+Assumptions!$B$77)),IF($C$1285=1,$V$1285&gt;=INDEX($V$1246:$V$1373,1+$A$1285-Assumptions!$B$78),$V$1285&gt;INDEX($V$1246:$V$1373,1+$A$1285+Assumptions!$B$78)),IF($D$1285=1,$W$1285&gt;=INDEX($W$1246:$W$1373,1+$A$1285-Assumptions!$B$79),$W$1285&gt;INDEX($W$1246:$W$1373,1+$A$1285+Assumptions!$B$79)),IF($E$1285=1,$X$1285&gt;=INDEX($X$1246:$X$1373,1+$A$1285-Assumptions!$B$80),$X$1285&gt;INDEX($X$1246:$X$1373,1+$A$1285+Assumptions!$B$80)),IF($F$1285=1,$Y$1285&gt;=INDEX($Y$1246:$Y$1373,1+$A$1285-Assumptions!$B$81),$Y$1285&gt;INDEX($Y$1246:$Y$1373,1+$A$1285+Assumptions!$B$81)),IF($G$1285=1,$Z$1285&gt;=INDEX($Z$1246:$Z$1373,1+$A$1285-Assumptions!$B$82),$Z$1285&gt;INDEX($Z$1246:$Z$1373,1+$A$1285+Assumptions!$B$82)),IF($H$1285=1,$AA$1285&gt;=INDEX($AA$1246:$AA$1373,1+$A$1285-Assumptions!$B$83),$AA$1285&gt;INDEX($AA$1246:$AA$1373,1+$A$1285+Assumptions!$B$83))),1,0)</f>
        <v>0</v>
      </c>
    </row>
    <row r="1286" customFormat="false" ht="15" hidden="true" customHeight="false" outlineLevel="0" collapsed="false">
      <c r="A1286" s="6" t="n">
        <f aca="false">ROW()-ROW($A$1246)+Assumptions!$B$4</f>
        <v>40</v>
      </c>
      <c r="B1286" s="12" t="n">
        <f aca="false">MOD(QUOTIENT($A$1286,Assumptions!$B$77),2)</f>
        <v>0</v>
      </c>
      <c r="C1286" s="12" t="n">
        <f aca="false">MOD(QUOTIENT($A$1286,Assumptions!$B$78),2)</f>
        <v>1</v>
      </c>
      <c r="D1286" s="12" t="n">
        <f aca="false">MOD(QUOTIENT($A$1286,Assumptions!$B$79),2)</f>
        <v>0</v>
      </c>
      <c r="E1286" s="12" t="n">
        <f aca="false">MOD(QUOTIENT($A$1286,Assumptions!$B$80),2)</f>
        <v>1</v>
      </c>
      <c r="F1286" s="12" t="n">
        <f aca="false">MOD(QUOTIENT($A$1286,Assumptions!$B$81),2)</f>
        <v>0</v>
      </c>
      <c r="G1286" s="12" t="n">
        <f aca="false">MOD(QUOTIENT($A$1286,Assumptions!$B$82),2)</f>
        <v>0</v>
      </c>
      <c r="H1286" s="12" t="n">
        <f aca="false">MOD(QUOTIENT($A$1286,Assumptions!$B$83),2)</f>
        <v>0</v>
      </c>
      <c r="I1286" s="12" t="n">
        <f aca="false">IF($B$1286=1,MIN(Assumptions!$B$67,MAX(Assumptions!$B$4,Assumptions!$B$26-(Assumptions!$B$4))),Assumptions!$B$4)</f>
        <v>0</v>
      </c>
      <c r="J1286" s="12" t="n">
        <f aca="false">IF($C$1286=1,MIN(Assumptions!$B$66,MAX(Assumptions!$B$4,Assumptions!$B$26-($I$1286))),Assumptions!$B$4)</f>
        <v>300000000</v>
      </c>
      <c r="K1286" s="12" t="n">
        <f aca="false">IF($D$1286=1,MIN(Assumptions!$B$61,MAX(Assumptions!$B$4,Assumptions!$B$26-($I$1286+$J$1286))),Assumptions!$B$4)</f>
        <v>0</v>
      </c>
      <c r="L1286" s="12" t="n">
        <f aca="false">IF($E$1286=1,MIN(Assumptions!$B$56,MAX(Assumptions!$B$4,Assumptions!$B$26-($I$1286+$J$1286+$K$1286))),Assumptions!$B$4)</f>
        <v>60000000</v>
      </c>
      <c r="M1286" s="12" t="n">
        <f aca="false">IF($F$1286=1,MIN(Assumptions!$B$51,MAX(Assumptions!$B$4,Assumptions!$B$26-($I$1286+$J$1286+$K$1286+$L$1286))),Assumptions!$B$4)</f>
        <v>0</v>
      </c>
      <c r="N1286" s="12" t="n">
        <f aca="false">IF($G$1286=1,MIN(Assumptions!$B$46,MAX(Assumptions!$B$4,Assumptions!$B$26-($I$1286+$J$1286+$K$1286+$L$1286+$M$1286))),Assumptions!$B$4)</f>
        <v>0</v>
      </c>
      <c r="O1286" s="12" t="n">
        <f aca="false">IF($H$1286=1,MIN(Assumptions!$B$41,MAX(Assumptions!$B$4,Assumptions!$B$26-($I$1286+$J$1286+$K$1286+$L$1286+$M$1286+$N$1286))),Assumptions!$B$4)</f>
        <v>0</v>
      </c>
      <c r="P1286" s="12" t="n">
        <f aca="false">$I$1286+$J$1286+$K$1286+$L$1286+$M$1286+$N$1286+$O$1286</f>
        <v>360000000</v>
      </c>
      <c r="Q1286" s="12" t="n">
        <f aca="false">MAX(Assumptions!$B$4,Assumptions!$B$26-$P$1286)</f>
        <v>1640000000</v>
      </c>
      <c r="R1286" s="12" t="n">
        <f aca="false">$J$1235+$O$1235+Assumptions!$B$20+IF($B$1286=0,$D$1235,Assumptions!$B$4)+IF($C$1286=0,$AI$1235,Assumptions!$B$4)+IF($D$1286=0,$AF$1235,Assumptions!$B$4)+IF($E$1286=0,$AC$1235,Assumptions!$B$4)+IF($F$1286=0,$Z$1235,Assumptions!$B$4)+IF($G$1286=0,$W$1235,Assumptions!$B$4)+IF($H$1286=0,$T$1235,Assumptions!$B$4)</f>
        <v>24604054.9153483</v>
      </c>
      <c r="S1286" s="12" t="n">
        <f aca="false">IF($R$1286&gt;Assumptions!$B$4,$Q$1286/$R$1286&gt;Assumptions!$B$13,FALSE())</f>
        <v>1</v>
      </c>
      <c r="T1286" s="12" t="n">
        <f aca="false">IF($S$1286,($Q$1286+Assumptions!$B$14*Assumptions!$B$13)/($R$1286+Assumptions!$B$14),IF($R$1286&gt;Assumptions!$B$4,$Q$1286/$R$1286,Assumptions!$B$4))</f>
        <v>60.5997886711001</v>
      </c>
      <c r="U1286" s="12" t="n">
        <f aca="false">IF($B$1286=1,$I$1286,$D$1235*$T$1286)</f>
        <v>37542075.7440447</v>
      </c>
      <c r="V1286" s="12" t="n">
        <f aca="false">IF($C$1286=1,$J$1286,$AI$1235*$T$1286)</f>
        <v>300000000</v>
      </c>
      <c r="W1286" s="12" t="n">
        <f aca="false">IF($D$1286=1,$K$1286,$AF$1235*$T$1286)</f>
        <v>104559771.325628</v>
      </c>
      <c r="X1286" s="12" t="n">
        <f aca="false">IF($E$1286=1,$L$1286,$AC$1235*$T$1286)</f>
        <v>60000000</v>
      </c>
      <c r="Y1286" s="12" t="n">
        <f aca="false">IF($F$1286=1,$M$1286,$Z$1235*$T$1286)</f>
        <v>181799366.0133</v>
      </c>
      <c r="Z1286" s="12" t="n">
        <f aca="false">IF($G$1286=1,$N$1286,$W$1235*$T$1286)</f>
        <v>302998943.355501</v>
      </c>
      <c r="AA1286" s="12" t="n">
        <f aca="false">IF($H$1286=1,$O$1286,$T$1235*$T$1286)</f>
        <v>302998943.355501</v>
      </c>
      <c r="AB1286" s="12" t="n">
        <f aca="false">($J$1235+$O$1235)*$T$1286</f>
        <v>15703330.4883741</v>
      </c>
      <c r="AC1286" s="12" t="n">
        <f aca="false">Assumptions!$B$20*$T$1286</f>
        <v>545398098.039901</v>
      </c>
      <c r="AD1286" s="12" t="n">
        <f aca="false">IF($S$1286,Assumptions!$B$14*($T$1286-Assumptions!$B$13),Assumptions!$B$4)</f>
        <v>148999471.67775</v>
      </c>
      <c r="AE1286" s="12" t="n">
        <f aca="false">$U$1286+$V$1286+$W$1286+$X$1286+$Y$1286+$Z$1286+$AA$1286+$AB$1286+$AC$1286+$AD$1286</f>
        <v>2000000000</v>
      </c>
      <c r="AF1286" s="12" t="n">
        <f aca="false">IF(AND(IF($B$1286=1,$U$1286&gt;=INDEX($U$1246:$U$1373,1+$A$1286-Assumptions!$B$77),$U$1286&gt;INDEX($U$1246:$U$1373,1+$A$1286+Assumptions!$B$77)),IF($C$1286=1,$V$1286&gt;=INDEX($V$1246:$V$1373,1+$A$1286-Assumptions!$B$78),$V$1286&gt;INDEX($V$1246:$V$1373,1+$A$1286+Assumptions!$B$78)),IF($D$1286=1,$W$1286&gt;=INDEX($W$1246:$W$1373,1+$A$1286-Assumptions!$B$79),$W$1286&gt;INDEX($W$1246:$W$1373,1+$A$1286+Assumptions!$B$79)),IF($E$1286=1,$X$1286&gt;=INDEX($X$1246:$X$1373,1+$A$1286-Assumptions!$B$80),$X$1286&gt;INDEX($X$1246:$X$1373,1+$A$1286+Assumptions!$B$80)),IF($F$1286=1,$Y$1286&gt;=INDEX($Y$1246:$Y$1373,1+$A$1286-Assumptions!$B$81),$Y$1286&gt;INDEX($Y$1246:$Y$1373,1+$A$1286+Assumptions!$B$81)),IF($G$1286=1,$Z$1286&gt;=INDEX($Z$1246:$Z$1373,1+$A$1286-Assumptions!$B$82),$Z$1286&gt;INDEX($Z$1246:$Z$1373,1+$A$1286+Assumptions!$B$82)),IF($H$1286=1,$AA$1286&gt;=INDEX($AA$1246:$AA$1373,1+$A$1286-Assumptions!$B$83),$AA$1286&gt;INDEX($AA$1246:$AA$1373,1+$A$1286+Assumptions!$B$83))),1,0)</f>
        <v>0</v>
      </c>
    </row>
    <row r="1287" customFormat="false" ht="15" hidden="true" customHeight="false" outlineLevel="0" collapsed="false">
      <c r="A1287" s="6" t="n">
        <f aca="false">ROW()-ROW($A$1246)+Assumptions!$B$4</f>
        <v>41</v>
      </c>
      <c r="B1287" s="12" t="n">
        <f aca="false">MOD(QUOTIENT($A$1287,Assumptions!$B$77),2)</f>
        <v>0</v>
      </c>
      <c r="C1287" s="12" t="n">
        <f aca="false">MOD(QUOTIENT($A$1287,Assumptions!$B$78),2)</f>
        <v>1</v>
      </c>
      <c r="D1287" s="12" t="n">
        <f aca="false">MOD(QUOTIENT($A$1287,Assumptions!$B$79),2)</f>
        <v>0</v>
      </c>
      <c r="E1287" s="12" t="n">
        <f aca="false">MOD(QUOTIENT($A$1287,Assumptions!$B$80),2)</f>
        <v>1</v>
      </c>
      <c r="F1287" s="12" t="n">
        <f aca="false">MOD(QUOTIENT($A$1287,Assumptions!$B$81),2)</f>
        <v>0</v>
      </c>
      <c r="G1287" s="12" t="n">
        <f aca="false">MOD(QUOTIENT($A$1287,Assumptions!$B$82),2)</f>
        <v>0</v>
      </c>
      <c r="H1287" s="12" t="n">
        <f aca="false">MOD(QUOTIENT($A$1287,Assumptions!$B$83),2)</f>
        <v>1</v>
      </c>
      <c r="I1287" s="12" t="n">
        <f aca="false">IF($B$1287=1,MIN(Assumptions!$B$67,MAX(Assumptions!$B$4,Assumptions!$B$26-(Assumptions!$B$4))),Assumptions!$B$4)</f>
        <v>0</v>
      </c>
      <c r="J1287" s="12" t="n">
        <f aca="false">IF($C$1287=1,MIN(Assumptions!$B$66,MAX(Assumptions!$B$4,Assumptions!$B$26-($I$1287))),Assumptions!$B$4)</f>
        <v>300000000</v>
      </c>
      <c r="K1287" s="12" t="n">
        <f aca="false">IF($D$1287=1,MIN(Assumptions!$B$61,MAX(Assumptions!$B$4,Assumptions!$B$26-($I$1287+$J$1287))),Assumptions!$B$4)</f>
        <v>0</v>
      </c>
      <c r="L1287" s="12" t="n">
        <f aca="false">IF($E$1287=1,MIN(Assumptions!$B$56,MAX(Assumptions!$B$4,Assumptions!$B$26-($I$1287+$J$1287+$K$1287))),Assumptions!$B$4)</f>
        <v>60000000</v>
      </c>
      <c r="M1287" s="12" t="n">
        <f aca="false">IF($F$1287=1,MIN(Assumptions!$B$51,MAX(Assumptions!$B$4,Assumptions!$B$26-($I$1287+$J$1287+$K$1287+$L$1287))),Assumptions!$B$4)</f>
        <v>0</v>
      </c>
      <c r="N1287" s="12" t="n">
        <f aca="false">IF($G$1287=1,MIN(Assumptions!$B$46,MAX(Assumptions!$B$4,Assumptions!$B$26-($I$1287+$J$1287+$K$1287+$L$1287+$M$1287))),Assumptions!$B$4)</f>
        <v>0</v>
      </c>
      <c r="O1287" s="12" t="n">
        <f aca="false">IF($H$1287=1,MIN(Assumptions!$B$41,MAX(Assumptions!$B$4,Assumptions!$B$26-($I$1287+$J$1287+$K$1287+$L$1287+$M$1287+$N$1287))),Assumptions!$B$4)</f>
        <v>5000000</v>
      </c>
      <c r="P1287" s="12" t="n">
        <f aca="false">$I$1287+$J$1287+$K$1287+$L$1287+$M$1287+$N$1287+$O$1287</f>
        <v>365000000</v>
      </c>
      <c r="Q1287" s="12" t="n">
        <f aca="false">MAX(Assumptions!$B$4,Assumptions!$B$26-$P$1287)</f>
        <v>1635000000</v>
      </c>
      <c r="R1287" s="12" t="n">
        <f aca="false">$J$1235+$O$1235+Assumptions!$B$20+IF($B$1287=0,$D$1235,Assumptions!$B$4)+IF($C$1287=0,$AI$1235,Assumptions!$B$4)+IF($D$1287=0,$AF$1235,Assumptions!$B$4)+IF($E$1287=0,$AC$1235,Assumptions!$B$4)+IF($F$1287=0,$Z$1235,Assumptions!$B$4)+IF($G$1287=0,$W$1235,Assumptions!$B$4)+IF($H$1287=0,$T$1235,Assumptions!$B$4)</f>
        <v>19604054.9153483</v>
      </c>
      <c r="S1287" s="12" t="n">
        <f aca="false">IF($R$1287&gt;Assumptions!$B$4,$Q$1287/$R$1287&gt;Assumptions!$B$13,FALSE())</f>
        <v>1</v>
      </c>
      <c r="T1287" s="12" t="n">
        <f aca="false">IF($S$1287,($Q$1287+Assumptions!$B$14*Assumptions!$B$13)/($R$1287+Assumptions!$B$14),IF($R$1287&gt;Assumptions!$B$4,$Q$1287/$R$1287,Assumptions!$B$4))</f>
        <v>74.0814301390002</v>
      </c>
      <c r="U1287" s="12" t="n">
        <f aca="false">IF($B$1287=1,$I$1287,$D$1235*$T$1287)</f>
        <v>45894065.3506245</v>
      </c>
      <c r="V1287" s="12" t="n">
        <f aca="false">IF($C$1287=1,$J$1287,$AI$1235*$T$1287)</f>
        <v>300000000</v>
      </c>
      <c r="W1287" s="12" t="n">
        <f aca="false">IF($D$1287=1,$K$1287,$AF$1235*$T$1287)</f>
        <v>127821194.836994</v>
      </c>
      <c r="X1287" s="12" t="n">
        <f aca="false">IF($E$1287=1,$L$1287,$AC$1235*$T$1287)</f>
        <v>60000000</v>
      </c>
      <c r="Y1287" s="12" t="n">
        <f aca="false">IF($F$1287=1,$M$1287,$Z$1235*$T$1287)</f>
        <v>222244290.417001</v>
      </c>
      <c r="Z1287" s="12" t="n">
        <f aca="false">IF($G$1287=1,$N$1287,$W$1235*$T$1287)</f>
        <v>370407150.695001</v>
      </c>
      <c r="AA1287" s="12" t="n">
        <f aca="false">IF($H$1287=1,$O$1287,$T$1235*$T$1287)</f>
        <v>5000000</v>
      </c>
      <c r="AB1287" s="12" t="n">
        <f aca="false">($J$1235+$O$1235)*$T$1287</f>
        <v>19196852.1018771</v>
      </c>
      <c r="AC1287" s="12" t="n">
        <f aca="false">Assumptions!$B$20*$T$1287</f>
        <v>666732871.251002</v>
      </c>
      <c r="AD1287" s="12" t="n">
        <f aca="false">IF($S$1287,Assumptions!$B$14*($T$1287-Assumptions!$B$13),Assumptions!$B$4)</f>
        <v>182703575.3475</v>
      </c>
      <c r="AE1287" s="12" t="n">
        <f aca="false">$U$1287+$V$1287+$W$1287+$X$1287+$Y$1287+$Z$1287+$AA$1287+$AB$1287+$AC$1287+$AD$1287</f>
        <v>2000000000</v>
      </c>
      <c r="AF1287" s="12" t="n">
        <f aca="false">IF(AND(IF($B$1287=1,$U$1287&gt;=INDEX($U$1246:$U$1373,1+$A$1287-Assumptions!$B$77),$U$1287&gt;INDEX($U$1246:$U$1373,1+$A$1287+Assumptions!$B$77)),IF($C$1287=1,$V$1287&gt;=INDEX($V$1246:$V$1373,1+$A$1287-Assumptions!$B$78),$V$1287&gt;INDEX($V$1246:$V$1373,1+$A$1287+Assumptions!$B$78)),IF($D$1287=1,$W$1287&gt;=INDEX($W$1246:$W$1373,1+$A$1287-Assumptions!$B$79),$W$1287&gt;INDEX($W$1246:$W$1373,1+$A$1287+Assumptions!$B$79)),IF($E$1287=1,$X$1287&gt;=INDEX($X$1246:$X$1373,1+$A$1287-Assumptions!$B$80),$X$1287&gt;INDEX($X$1246:$X$1373,1+$A$1287+Assumptions!$B$80)),IF($F$1287=1,$Y$1287&gt;=INDEX($Y$1246:$Y$1373,1+$A$1287-Assumptions!$B$81),$Y$1287&gt;INDEX($Y$1246:$Y$1373,1+$A$1287+Assumptions!$B$81)),IF($G$1287=1,$Z$1287&gt;=INDEX($Z$1246:$Z$1373,1+$A$1287-Assumptions!$B$82),$Z$1287&gt;INDEX($Z$1246:$Z$1373,1+$A$1287+Assumptions!$B$82)),IF($H$1287=1,$AA$1287&gt;=INDEX($AA$1246:$AA$1373,1+$A$1287-Assumptions!$B$83),$AA$1287&gt;INDEX($AA$1246:$AA$1373,1+$A$1287+Assumptions!$B$83))),1,0)</f>
        <v>0</v>
      </c>
    </row>
    <row r="1288" customFormat="false" ht="15" hidden="true" customHeight="false" outlineLevel="0" collapsed="false">
      <c r="A1288" s="6" t="n">
        <f aca="false">ROW()-ROW($A$1246)+Assumptions!$B$4</f>
        <v>42</v>
      </c>
      <c r="B1288" s="12" t="n">
        <f aca="false">MOD(QUOTIENT($A$1288,Assumptions!$B$77),2)</f>
        <v>0</v>
      </c>
      <c r="C1288" s="12" t="n">
        <f aca="false">MOD(QUOTIENT($A$1288,Assumptions!$B$78),2)</f>
        <v>1</v>
      </c>
      <c r="D1288" s="12" t="n">
        <f aca="false">MOD(QUOTIENT($A$1288,Assumptions!$B$79),2)</f>
        <v>0</v>
      </c>
      <c r="E1288" s="12" t="n">
        <f aca="false">MOD(QUOTIENT($A$1288,Assumptions!$B$80),2)</f>
        <v>1</v>
      </c>
      <c r="F1288" s="12" t="n">
        <f aca="false">MOD(QUOTIENT($A$1288,Assumptions!$B$81),2)</f>
        <v>0</v>
      </c>
      <c r="G1288" s="12" t="n">
        <f aca="false">MOD(QUOTIENT($A$1288,Assumptions!$B$82),2)</f>
        <v>1</v>
      </c>
      <c r="H1288" s="12" t="n">
        <f aca="false">MOD(QUOTIENT($A$1288,Assumptions!$B$83),2)</f>
        <v>0</v>
      </c>
      <c r="I1288" s="12" t="n">
        <f aca="false">IF($B$1288=1,MIN(Assumptions!$B$67,MAX(Assumptions!$B$4,Assumptions!$B$26-(Assumptions!$B$4))),Assumptions!$B$4)</f>
        <v>0</v>
      </c>
      <c r="J1288" s="12" t="n">
        <f aca="false">IF($C$1288=1,MIN(Assumptions!$B$66,MAX(Assumptions!$B$4,Assumptions!$B$26-($I$1288))),Assumptions!$B$4)</f>
        <v>300000000</v>
      </c>
      <c r="K1288" s="12" t="n">
        <f aca="false">IF($D$1288=1,MIN(Assumptions!$B$61,MAX(Assumptions!$B$4,Assumptions!$B$26-($I$1288+$J$1288))),Assumptions!$B$4)</f>
        <v>0</v>
      </c>
      <c r="L1288" s="12" t="n">
        <f aca="false">IF($E$1288=1,MIN(Assumptions!$B$56,MAX(Assumptions!$B$4,Assumptions!$B$26-($I$1288+$J$1288+$K$1288))),Assumptions!$B$4)</f>
        <v>60000000</v>
      </c>
      <c r="M1288" s="12" t="n">
        <f aca="false">IF($F$1288=1,MIN(Assumptions!$B$51,MAX(Assumptions!$B$4,Assumptions!$B$26-($I$1288+$J$1288+$K$1288+$L$1288))),Assumptions!$B$4)</f>
        <v>0</v>
      </c>
      <c r="N1288" s="12" t="n">
        <f aca="false">IF($G$1288=1,MIN(Assumptions!$B$46,MAX(Assumptions!$B$4,Assumptions!$B$26-($I$1288+$J$1288+$K$1288+$L$1288+$M$1288))),Assumptions!$B$4)</f>
        <v>15000000</v>
      </c>
      <c r="O1288" s="12" t="n">
        <f aca="false">IF($H$1288=1,MIN(Assumptions!$B$41,MAX(Assumptions!$B$4,Assumptions!$B$26-($I$1288+$J$1288+$K$1288+$L$1288+$M$1288+$N$1288))),Assumptions!$B$4)</f>
        <v>0</v>
      </c>
      <c r="P1288" s="12" t="n">
        <f aca="false">$I$1288+$J$1288+$K$1288+$L$1288+$M$1288+$N$1288+$O$1288</f>
        <v>375000000</v>
      </c>
      <c r="Q1288" s="12" t="n">
        <f aca="false">MAX(Assumptions!$B$4,Assumptions!$B$26-$P$1288)</f>
        <v>1625000000</v>
      </c>
      <c r="R1288" s="12" t="n">
        <f aca="false">$J$1235+$O$1235+Assumptions!$B$20+IF($B$1288=0,$D$1235,Assumptions!$B$4)+IF($C$1288=0,$AI$1235,Assumptions!$B$4)+IF($D$1288=0,$AF$1235,Assumptions!$B$4)+IF($E$1288=0,$AC$1235,Assumptions!$B$4)+IF($F$1288=0,$Z$1235,Assumptions!$B$4)+IF($G$1288=0,$W$1235,Assumptions!$B$4)+IF($H$1288=0,$T$1235,Assumptions!$B$4)</f>
        <v>19604054.9153483</v>
      </c>
      <c r="S1288" s="12" t="n">
        <f aca="false">IF($R$1288&gt;Assumptions!$B$4,$Q$1288/$R$1288&gt;Assumptions!$B$13,FALSE())</f>
        <v>1</v>
      </c>
      <c r="T1288" s="12" t="n">
        <f aca="false">IF($S$1288,($Q$1288+Assumptions!$B$14*Assumptions!$B$13)/($R$1288+Assumptions!$B$14),IF($R$1288&gt;Assumptions!$B$4,$Q$1288/$R$1288,Assumptions!$B$4))</f>
        <v>73.629024458762</v>
      </c>
      <c r="U1288" s="12" t="n">
        <f aca="false">IF($B$1288=1,$I$1288,$D$1235*$T$1288)</f>
        <v>45613796.2492466</v>
      </c>
      <c r="V1288" s="12" t="n">
        <f aca="false">IF($C$1288=1,$J$1288,$AI$1235*$T$1288)</f>
        <v>300000000</v>
      </c>
      <c r="W1288" s="12" t="n">
        <f aca="false">IF($D$1288=1,$K$1288,$AF$1235*$T$1288)</f>
        <v>127040607.387608</v>
      </c>
      <c r="X1288" s="12" t="n">
        <f aca="false">IF($E$1288=1,$L$1288,$AC$1235*$T$1288)</f>
        <v>60000000</v>
      </c>
      <c r="Y1288" s="12" t="n">
        <f aca="false">IF($F$1288=1,$M$1288,$Z$1235*$T$1288)</f>
        <v>220887073.376286</v>
      </c>
      <c r="Z1288" s="12" t="n">
        <f aca="false">IF($G$1288=1,$N$1288,$W$1235*$T$1288)</f>
        <v>15000000</v>
      </c>
      <c r="AA1288" s="12" t="n">
        <f aca="false">IF($H$1288=1,$O$1288,$T$1235*$T$1288)</f>
        <v>368145122.29381</v>
      </c>
      <c r="AB1288" s="12" t="n">
        <f aca="false">($J$1235+$O$1235)*$T$1288</f>
        <v>19079619.4172855</v>
      </c>
      <c r="AC1288" s="12" t="n">
        <f aca="false">Assumptions!$B$20*$T$1288</f>
        <v>662661220.128858</v>
      </c>
      <c r="AD1288" s="12" t="n">
        <f aca="false">IF($S$1288,Assumptions!$B$14*($T$1288-Assumptions!$B$13),Assumptions!$B$4)</f>
        <v>181572561.146905</v>
      </c>
      <c r="AE1288" s="12" t="n">
        <f aca="false">$U$1288+$V$1288+$W$1288+$X$1288+$Y$1288+$Z$1288+$AA$1288+$AB$1288+$AC$1288+$AD$1288</f>
        <v>2000000000</v>
      </c>
      <c r="AF1288" s="12" t="n">
        <f aca="false">IF(AND(IF($B$1288=1,$U$1288&gt;=INDEX($U$1246:$U$1373,1+$A$1288-Assumptions!$B$77),$U$1288&gt;INDEX($U$1246:$U$1373,1+$A$1288+Assumptions!$B$77)),IF($C$1288=1,$V$1288&gt;=INDEX($V$1246:$V$1373,1+$A$1288-Assumptions!$B$78),$V$1288&gt;INDEX($V$1246:$V$1373,1+$A$1288+Assumptions!$B$78)),IF($D$1288=1,$W$1288&gt;=INDEX($W$1246:$W$1373,1+$A$1288-Assumptions!$B$79),$W$1288&gt;INDEX($W$1246:$W$1373,1+$A$1288+Assumptions!$B$79)),IF($E$1288=1,$X$1288&gt;=INDEX($X$1246:$X$1373,1+$A$1288-Assumptions!$B$80),$X$1288&gt;INDEX($X$1246:$X$1373,1+$A$1288+Assumptions!$B$80)),IF($F$1288=1,$Y$1288&gt;=INDEX($Y$1246:$Y$1373,1+$A$1288-Assumptions!$B$81),$Y$1288&gt;INDEX($Y$1246:$Y$1373,1+$A$1288+Assumptions!$B$81)),IF($G$1288=1,$Z$1288&gt;=INDEX($Z$1246:$Z$1373,1+$A$1288-Assumptions!$B$82),$Z$1288&gt;INDEX($Z$1246:$Z$1373,1+$A$1288+Assumptions!$B$82)),IF($H$1288=1,$AA$1288&gt;=INDEX($AA$1246:$AA$1373,1+$A$1288-Assumptions!$B$83),$AA$1288&gt;INDEX($AA$1246:$AA$1373,1+$A$1288+Assumptions!$B$83))),1,0)</f>
        <v>0</v>
      </c>
    </row>
    <row r="1289" customFormat="false" ht="15" hidden="true" customHeight="false" outlineLevel="0" collapsed="false">
      <c r="A1289" s="6" t="n">
        <f aca="false">ROW()-ROW($A$1246)+Assumptions!$B$4</f>
        <v>43</v>
      </c>
      <c r="B1289" s="12" t="n">
        <f aca="false">MOD(QUOTIENT($A$1289,Assumptions!$B$77),2)</f>
        <v>0</v>
      </c>
      <c r="C1289" s="12" t="n">
        <f aca="false">MOD(QUOTIENT($A$1289,Assumptions!$B$78),2)</f>
        <v>1</v>
      </c>
      <c r="D1289" s="12" t="n">
        <f aca="false">MOD(QUOTIENT($A$1289,Assumptions!$B$79),2)</f>
        <v>0</v>
      </c>
      <c r="E1289" s="12" t="n">
        <f aca="false">MOD(QUOTIENT($A$1289,Assumptions!$B$80),2)</f>
        <v>1</v>
      </c>
      <c r="F1289" s="12" t="n">
        <f aca="false">MOD(QUOTIENT($A$1289,Assumptions!$B$81),2)</f>
        <v>0</v>
      </c>
      <c r="G1289" s="12" t="n">
        <f aca="false">MOD(QUOTIENT($A$1289,Assumptions!$B$82),2)</f>
        <v>1</v>
      </c>
      <c r="H1289" s="12" t="n">
        <f aca="false">MOD(QUOTIENT($A$1289,Assumptions!$B$83),2)</f>
        <v>1</v>
      </c>
      <c r="I1289" s="12" t="n">
        <f aca="false">IF($B$1289=1,MIN(Assumptions!$B$67,MAX(Assumptions!$B$4,Assumptions!$B$26-(Assumptions!$B$4))),Assumptions!$B$4)</f>
        <v>0</v>
      </c>
      <c r="J1289" s="12" t="n">
        <f aca="false">IF($C$1289=1,MIN(Assumptions!$B$66,MAX(Assumptions!$B$4,Assumptions!$B$26-($I$1289))),Assumptions!$B$4)</f>
        <v>300000000</v>
      </c>
      <c r="K1289" s="12" t="n">
        <f aca="false">IF($D$1289=1,MIN(Assumptions!$B$61,MAX(Assumptions!$B$4,Assumptions!$B$26-($I$1289+$J$1289))),Assumptions!$B$4)</f>
        <v>0</v>
      </c>
      <c r="L1289" s="12" t="n">
        <f aca="false">IF($E$1289=1,MIN(Assumptions!$B$56,MAX(Assumptions!$B$4,Assumptions!$B$26-($I$1289+$J$1289+$K$1289))),Assumptions!$B$4)</f>
        <v>60000000</v>
      </c>
      <c r="M1289" s="12" t="n">
        <f aca="false">IF($F$1289=1,MIN(Assumptions!$B$51,MAX(Assumptions!$B$4,Assumptions!$B$26-($I$1289+$J$1289+$K$1289+$L$1289))),Assumptions!$B$4)</f>
        <v>0</v>
      </c>
      <c r="N1289" s="12" t="n">
        <f aca="false">IF($G$1289=1,MIN(Assumptions!$B$46,MAX(Assumptions!$B$4,Assumptions!$B$26-($I$1289+$J$1289+$K$1289+$L$1289+$M$1289))),Assumptions!$B$4)</f>
        <v>15000000</v>
      </c>
      <c r="O1289" s="12" t="n">
        <f aca="false">IF($H$1289=1,MIN(Assumptions!$B$41,MAX(Assumptions!$B$4,Assumptions!$B$26-($I$1289+$J$1289+$K$1289+$L$1289+$M$1289+$N$1289))),Assumptions!$B$4)</f>
        <v>5000000</v>
      </c>
      <c r="P1289" s="12" t="n">
        <f aca="false">$I$1289+$J$1289+$K$1289+$L$1289+$M$1289+$N$1289+$O$1289</f>
        <v>380000000</v>
      </c>
      <c r="Q1289" s="12" t="n">
        <f aca="false">MAX(Assumptions!$B$4,Assumptions!$B$26-$P$1289)</f>
        <v>1620000000</v>
      </c>
      <c r="R1289" s="12" t="n">
        <f aca="false">$J$1235+$O$1235+Assumptions!$B$20+IF($B$1289=0,$D$1235,Assumptions!$B$4)+IF($C$1289=0,$AI$1235,Assumptions!$B$4)+IF($D$1289=0,$AF$1235,Assumptions!$B$4)+IF($E$1289=0,$AC$1235,Assumptions!$B$4)+IF($F$1289=0,$Z$1235,Assumptions!$B$4)+IF($G$1289=0,$W$1235,Assumptions!$B$4)+IF($H$1289=0,$T$1235,Assumptions!$B$4)</f>
        <v>14604054.9153483</v>
      </c>
      <c r="S1289" s="12" t="n">
        <f aca="false">IF($R$1289&gt;Assumptions!$B$4,$Q$1289/$R$1289&gt;Assumptions!$B$13,FALSE())</f>
        <v>1</v>
      </c>
      <c r="T1289" s="12" t="n">
        <f aca="false">IF($S$1289,($Q$1289+Assumptions!$B$14*Assumptions!$B$13)/($R$1289+Assumptions!$B$14),IF($R$1289&gt;Assumptions!$B$4,$Q$1289/$R$1289,Assumptions!$B$4))</f>
        <v>94.8605466966813</v>
      </c>
      <c r="U1289" s="12" t="n">
        <f aca="false">IF($B$1289=1,$I$1289,$D$1235*$T$1289)</f>
        <v>58766901.7880034</v>
      </c>
      <c r="V1289" s="12" t="n">
        <f aca="false">IF($C$1289=1,$J$1289,$AI$1235*$T$1289)</f>
        <v>300000000</v>
      </c>
      <c r="W1289" s="12" t="n">
        <f aca="false">IF($D$1289=1,$K$1289,$AF$1235*$T$1289)</f>
        <v>163673789.759588</v>
      </c>
      <c r="X1289" s="12" t="n">
        <f aca="false">IF($E$1289=1,$L$1289,$AC$1235*$T$1289)</f>
        <v>60000000</v>
      </c>
      <c r="Y1289" s="12" t="n">
        <f aca="false">IF($F$1289=1,$M$1289,$Z$1235*$T$1289)</f>
        <v>284581640.090044</v>
      </c>
      <c r="Z1289" s="12" t="n">
        <f aca="false">IF($G$1289=1,$N$1289,$W$1235*$T$1289)</f>
        <v>15000000</v>
      </c>
      <c r="AA1289" s="12" t="n">
        <f aca="false">IF($H$1289=1,$O$1289,$T$1235*$T$1289)</f>
        <v>5000000</v>
      </c>
      <c r="AB1289" s="12" t="n">
        <f aca="false">($J$1235+$O$1235)*$T$1289</f>
        <v>24581381.3505298</v>
      </c>
      <c r="AC1289" s="12" t="n">
        <f aca="false">Assumptions!$B$20*$T$1289</f>
        <v>853744920.270132</v>
      </c>
      <c r="AD1289" s="12" t="n">
        <f aca="false">IF($S$1289,Assumptions!$B$14*($T$1289-Assumptions!$B$13),Assumptions!$B$4)</f>
        <v>234651366.741703</v>
      </c>
      <c r="AE1289" s="12" t="n">
        <f aca="false">$U$1289+$V$1289+$W$1289+$X$1289+$Y$1289+$Z$1289+$AA$1289+$AB$1289+$AC$1289+$AD$1289</f>
        <v>2000000000</v>
      </c>
      <c r="AF1289" s="12" t="n">
        <f aca="false">IF(AND(IF($B$1289=1,$U$1289&gt;=INDEX($U$1246:$U$1373,1+$A$1289-Assumptions!$B$77),$U$1289&gt;INDEX($U$1246:$U$1373,1+$A$1289+Assumptions!$B$77)),IF($C$1289=1,$V$1289&gt;=INDEX($V$1246:$V$1373,1+$A$1289-Assumptions!$B$78),$V$1289&gt;INDEX($V$1246:$V$1373,1+$A$1289+Assumptions!$B$78)),IF($D$1289=1,$W$1289&gt;=INDEX($W$1246:$W$1373,1+$A$1289-Assumptions!$B$79),$W$1289&gt;INDEX($W$1246:$W$1373,1+$A$1289+Assumptions!$B$79)),IF($E$1289=1,$X$1289&gt;=INDEX($X$1246:$X$1373,1+$A$1289-Assumptions!$B$80),$X$1289&gt;INDEX($X$1246:$X$1373,1+$A$1289+Assumptions!$B$80)),IF($F$1289=1,$Y$1289&gt;=INDEX($Y$1246:$Y$1373,1+$A$1289-Assumptions!$B$81),$Y$1289&gt;INDEX($Y$1246:$Y$1373,1+$A$1289+Assumptions!$B$81)),IF($G$1289=1,$Z$1289&gt;=INDEX($Z$1246:$Z$1373,1+$A$1289-Assumptions!$B$82),$Z$1289&gt;INDEX($Z$1246:$Z$1373,1+$A$1289+Assumptions!$B$82)),IF($H$1289=1,$AA$1289&gt;=INDEX($AA$1246:$AA$1373,1+$A$1289-Assumptions!$B$83),$AA$1289&gt;INDEX($AA$1246:$AA$1373,1+$A$1289+Assumptions!$B$83))),1,0)</f>
        <v>0</v>
      </c>
    </row>
    <row r="1290" customFormat="false" ht="15" hidden="true" customHeight="false" outlineLevel="0" collapsed="false">
      <c r="A1290" s="6" t="n">
        <f aca="false">ROW()-ROW($A$1246)+Assumptions!$B$4</f>
        <v>44</v>
      </c>
      <c r="B1290" s="12" t="n">
        <f aca="false">MOD(QUOTIENT($A$1290,Assumptions!$B$77),2)</f>
        <v>0</v>
      </c>
      <c r="C1290" s="12" t="n">
        <f aca="false">MOD(QUOTIENT($A$1290,Assumptions!$B$78),2)</f>
        <v>1</v>
      </c>
      <c r="D1290" s="12" t="n">
        <f aca="false">MOD(QUOTIENT($A$1290,Assumptions!$B$79),2)</f>
        <v>0</v>
      </c>
      <c r="E1290" s="12" t="n">
        <f aca="false">MOD(QUOTIENT($A$1290,Assumptions!$B$80),2)</f>
        <v>1</v>
      </c>
      <c r="F1290" s="12" t="n">
        <f aca="false">MOD(QUOTIENT($A$1290,Assumptions!$B$81),2)</f>
        <v>1</v>
      </c>
      <c r="G1290" s="12" t="n">
        <f aca="false">MOD(QUOTIENT($A$1290,Assumptions!$B$82),2)</f>
        <v>0</v>
      </c>
      <c r="H1290" s="12" t="n">
        <f aca="false">MOD(QUOTIENT($A$1290,Assumptions!$B$83),2)</f>
        <v>0</v>
      </c>
      <c r="I1290" s="12" t="n">
        <f aca="false">IF($B$1290=1,MIN(Assumptions!$B$67,MAX(Assumptions!$B$4,Assumptions!$B$26-(Assumptions!$B$4))),Assumptions!$B$4)</f>
        <v>0</v>
      </c>
      <c r="J1290" s="12" t="n">
        <f aca="false">IF($C$1290=1,MIN(Assumptions!$B$66,MAX(Assumptions!$B$4,Assumptions!$B$26-($I$1290))),Assumptions!$B$4)</f>
        <v>300000000</v>
      </c>
      <c r="K1290" s="12" t="n">
        <f aca="false">IF($D$1290=1,MIN(Assumptions!$B$61,MAX(Assumptions!$B$4,Assumptions!$B$26-($I$1290+$J$1290))),Assumptions!$B$4)</f>
        <v>0</v>
      </c>
      <c r="L1290" s="12" t="n">
        <f aca="false">IF($E$1290=1,MIN(Assumptions!$B$56,MAX(Assumptions!$B$4,Assumptions!$B$26-($I$1290+$J$1290+$K$1290))),Assumptions!$B$4)</f>
        <v>60000000</v>
      </c>
      <c r="M1290" s="12" t="n">
        <f aca="false">IF($F$1290=1,MIN(Assumptions!$B$51,MAX(Assumptions!$B$4,Assumptions!$B$26-($I$1290+$J$1290+$K$1290+$L$1290))),Assumptions!$B$4)</f>
        <v>30000000</v>
      </c>
      <c r="N1290" s="12" t="n">
        <f aca="false">IF($G$1290=1,MIN(Assumptions!$B$46,MAX(Assumptions!$B$4,Assumptions!$B$26-($I$1290+$J$1290+$K$1290+$L$1290+$M$1290))),Assumptions!$B$4)</f>
        <v>0</v>
      </c>
      <c r="O1290" s="12" t="n">
        <f aca="false">IF($H$1290=1,MIN(Assumptions!$B$41,MAX(Assumptions!$B$4,Assumptions!$B$26-($I$1290+$J$1290+$K$1290+$L$1290+$M$1290+$N$1290))),Assumptions!$B$4)</f>
        <v>0</v>
      </c>
      <c r="P1290" s="12" t="n">
        <f aca="false">$I$1290+$J$1290+$K$1290+$L$1290+$M$1290+$N$1290+$O$1290</f>
        <v>390000000</v>
      </c>
      <c r="Q1290" s="12" t="n">
        <f aca="false">MAX(Assumptions!$B$4,Assumptions!$B$26-$P$1290)</f>
        <v>1610000000</v>
      </c>
      <c r="R1290" s="12" t="n">
        <f aca="false">$J$1235+$O$1235+Assumptions!$B$20+IF($B$1290=0,$D$1235,Assumptions!$B$4)+IF($C$1290=0,$AI$1235,Assumptions!$B$4)+IF($D$1290=0,$AF$1235,Assumptions!$B$4)+IF($E$1290=0,$AC$1235,Assumptions!$B$4)+IF($F$1290=0,$Z$1235,Assumptions!$B$4)+IF($G$1290=0,$W$1235,Assumptions!$B$4)+IF($H$1290=0,$T$1235,Assumptions!$B$4)</f>
        <v>21604054.9153483</v>
      </c>
      <c r="S1290" s="12" t="n">
        <f aca="false">IF($R$1290&gt;Assumptions!$B$4,$Q$1290/$R$1290&gt;Assumptions!$B$13,FALSE())</f>
        <v>1</v>
      </c>
      <c r="T1290" s="12" t="n">
        <f aca="false">IF($S$1290,($Q$1290+Assumptions!$B$14*Assumptions!$B$13)/($R$1290+Assumptions!$B$14),IF($R$1290&gt;Assumptions!$B$4,$Q$1290/$R$1290,Assumptions!$B$4))</f>
        <v>66.8974579448555</v>
      </c>
      <c r="U1290" s="12" t="n">
        <f aca="false">IF($B$1290=1,$I$1290,$D$1235*$T$1290)</f>
        <v>41443534.5126463</v>
      </c>
      <c r="V1290" s="12" t="n">
        <f aca="false">IF($C$1290=1,$J$1290,$AI$1235*$T$1290)</f>
        <v>300000000</v>
      </c>
      <c r="W1290" s="12" t="n">
        <f aca="false">IF($D$1290=1,$K$1290,$AF$1235*$T$1290)</f>
        <v>115425863.000009</v>
      </c>
      <c r="X1290" s="12" t="n">
        <f aca="false">IF($E$1290=1,$L$1290,$AC$1235*$T$1290)</f>
        <v>60000000</v>
      </c>
      <c r="Y1290" s="12" t="n">
        <f aca="false">IF($F$1290=1,$M$1290,$Z$1235*$T$1290)</f>
        <v>30000000</v>
      </c>
      <c r="Z1290" s="12" t="n">
        <f aca="false">IF($G$1290=1,$N$1290,$W$1235*$T$1290)</f>
        <v>334487289.724277</v>
      </c>
      <c r="AA1290" s="12" t="n">
        <f aca="false">IF($H$1290=1,$O$1290,$T$1235*$T$1290)</f>
        <v>334487289.724277</v>
      </c>
      <c r="AB1290" s="12" t="n">
        <f aca="false">($J$1235+$O$1235)*$T$1290</f>
        <v>17335256.6729521</v>
      </c>
      <c r="AC1290" s="12" t="n">
        <f aca="false">Assumptions!$B$20*$T$1290</f>
        <v>602077121.503699</v>
      </c>
      <c r="AD1290" s="12" t="n">
        <f aca="false">IF($S$1290,Assumptions!$B$14*($T$1290-Assumptions!$B$13),Assumptions!$B$4)</f>
        <v>164743644.862139</v>
      </c>
      <c r="AE1290" s="12" t="n">
        <f aca="false">$U$1290+$V$1290+$W$1290+$X$1290+$Y$1290+$Z$1290+$AA$1290+$AB$1290+$AC$1290+$AD$1290</f>
        <v>2000000000</v>
      </c>
      <c r="AF1290" s="12" t="n">
        <f aca="false">IF(AND(IF($B$1290=1,$U$1290&gt;=INDEX($U$1246:$U$1373,1+$A$1290-Assumptions!$B$77),$U$1290&gt;INDEX($U$1246:$U$1373,1+$A$1290+Assumptions!$B$77)),IF($C$1290=1,$V$1290&gt;=INDEX($V$1246:$V$1373,1+$A$1290-Assumptions!$B$78),$V$1290&gt;INDEX($V$1246:$V$1373,1+$A$1290+Assumptions!$B$78)),IF($D$1290=1,$W$1290&gt;=INDEX($W$1246:$W$1373,1+$A$1290-Assumptions!$B$79),$W$1290&gt;INDEX($W$1246:$W$1373,1+$A$1290+Assumptions!$B$79)),IF($E$1290=1,$X$1290&gt;=INDEX($X$1246:$X$1373,1+$A$1290-Assumptions!$B$80),$X$1290&gt;INDEX($X$1246:$X$1373,1+$A$1290+Assumptions!$B$80)),IF($F$1290=1,$Y$1290&gt;=INDEX($Y$1246:$Y$1373,1+$A$1290-Assumptions!$B$81),$Y$1290&gt;INDEX($Y$1246:$Y$1373,1+$A$1290+Assumptions!$B$81)),IF($G$1290=1,$Z$1290&gt;=INDEX($Z$1246:$Z$1373,1+$A$1290-Assumptions!$B$82),$Z$1290&gt;INDEX($Z$1246:$Z$1373,1+$A$1290+Assumptions!$B$82)),IF($H$1290=1,$AA$1290&gt;=INDEX($AA$1246:$AA$1373,1+$A$1290-Assumptions!$B$83),$AA$1290&gt;INDEX($AA$1246:$AA$1373,1+$A$1290+Assumptions!$B$83))),1,0)</f>
        <v>0</v>
      </c>
    </row>
    <row r="1291" customFormat="false" ht="15" hidden="true" customHeight="false" outlineLevel="0" collapsed="false">
      <c r="A1291" s="6" t="n">
        <f aca="false">ROW()-ROW($A$1246)+Assumptions!$B$4</f>
        <v>45</v>
      </c>
      <c r="B1291" s="12" t="n">
        <f aca="false">MOD(QUOTIENT($A$1291,Assumptions!$B$77),2)</f>
        <v>0</v>
      </c>
      <c r="C1291" s="12" t="n">
        <f aca="false">MOD(QUOTIENT($A$1291,Assumptions!$B$78),2)</f>
        <v>1</v>
      </c>
      <c r="D1291" s="12" t="n">
        <f aca="false">MOD(QUOTIENT($A$1291,Assumptions!$B$79),2)</f>
        <v>0</v>
      </c>
      <c r="E1291" s="12" t="n">
        <f aca="false">MOD(QUOTIENT($A$1291,Assumptions!$B$80),2)</f>
        <v>1</v>
      </c>
      <c r="F1291" s="12" t="n">
        <f aca="false">MOD(QUOTIENT($A$1291,Assumptions!$B$81),2)</f>
        <v>1</v>
      </c>
      <c r="G1291" s="12" t="n">
        <f aca="false">MOD(QUOTIENT($A$1291,Assumptions!$B$82),2)</f>
        <v>0</v>
      </c>
      <c r="H1291" s="12" t="n">
        <f aca="false">MOD(QUOTIENT($A$1291,Assumptions!$B$83),2)</f>
        <v>1</v>
      </c>
      <c r="I1291" s="12" t="n">
        <f aca="false">IF($B$1291=1,MIN(Assumptions!$B$67,MAX(Assumptions!$B$4,Assumptions!$B$26-(Assumptions!$B$4))),Assumptions!$B$4)</f>
        <v>0</v>
      </c>
      <c r="J1291" s="12" t="n">
        <f aca="false">IF($C$1291=1,MIN(Assumptions!$B$66,MAX(Assumptions!$B$4,Assumptions!$B$26-($I$1291))),Assumptions!$B$4)</f>
        <v>300000000</v>
      </c>
      <c r="K1291" s="12" t="n">
        <f aca="false">IF($D$1291=1,MIN(Assumptions!$B$61,MAX(Assumptions!$B$4,Assumptions!$B$26-($I$1291+$J$1291))),Assumptions!$B$4)</f>
        <v>0</v>
      </c>
      <c r="L1291" s="12" t="n">
        <f aca="false">IF($E$1291=1,MIN(Assumptions!$B$56,MAX(Assumptions!$B$4,Assumptions!$B$26-($I$1291+$J$1291+$K$1291))),Assumptions!$B$4)</f>
        <v>60000000</v>
      </c>
      <c r="M1291" s="12" t="n">
        <f aca="false">IF($F$1291=1,MIN(Assumptions!$B$51,MAX(Assumptions!$B$4,Assumptions!$B$26-($I$1291+$J$1291+$K$1291+$L$1291))),Assumptions!$B$4)</f>
        <v>30000000</v>
      </c>
      <c r="N1291" s="12" t="n">
        <f aca="false">IF($G$1291=1,MIN(Assumptions!$B$46,MAX(Assumptions!$B$4,Assumptions!$B$26-($I$1291+$J$1291+$K$1291+$L$1291+$M$1291))),Assumptions!$B$4)</f>
        <v>0</v>
      </c>
      <c r="O1291" s="12" t="n">
        <f aca="false">IF($H$1291=1,MIN(Assumptions!$B$41,MAX(Assumptions!$B$4,Assumptions!$B$26-($I$1291+$J$1291+$K$1291+$L$1291+$M$1291+$N$1291))),Assumptions!$B$4)</f>
        <v>5000000</v>
      </c>
      <c r="P1291" s="12" t="n">
        <f aca="false">$I$1291+$J$1291+$K$1291+$L$1291+$M$1291+$N$1291+$O$1291</f>
        <v>395000000</v>
      </c>
      <c r="Q1291" s="12" t="n">
        <f aca="false">MAX(Assumptions!$B$4,Assumptions!$B$26-$P$1291)</f>
        <v>1605000000</v>
      </c>
      <c r="R1291" s="12" t="n">
        <f aca="false">$J$1235+$O$1235+Assumptions!$B$20+IF($B$1291=0,$D$1235,Assumptions!$B$4)+IF($C$1291=0,$AI$1235,Assumptions!$B$4)+IF($D$1291=0,$AF$1235,Assumptions!$B$4)+IF($E$1291=0,$AC$1235,Assumptions!$B$4)+IF($F$1291=0,$Z$1235,Assumptions!$B$4)+IF($G$1291=0,$W$1235,Assumptions!$B$4)+IF($H$1291=0,$T$1235,Assumptions!$B$4)</f>
        <v>16604054.9153483</v>
      </c>
      <c r="S1291" s="12" t="n">
        <f aca="false">IF($R$1291&gt;Assumptions!$B$4,$Q$1291/$R$1291&gt;Assumptions!$B$13,FALSE())</f>
        <v>1</v>
      </c>
      <c r="T1291" s="12" t="n">
        <f aca="false">IF($S$1291,($Q$1291+Assumptions!$B$14*Assumptions!$B$13)/($R$1291+Assumptions!$B$14),IF($R$1291&gt;Assumptions!$B$4,$Q$1291/$R$1291,Assumptions!$B$4))</f>
        <v>84.1444398648857</v>
      </c>
      <c r="U1291" s="12" t="n">
        <f aca="false">IF($B$1291=1,$I$1291,$D$1235*$T$1291)</f>
        <v>52128184.0105534</v>
      </c>
      <c r="V1291" s="12" t="n">
        <f aca="false">IF($C$1291=1,$J$1291,$AI$1235*$T$1291)</f>
        <v>300000000</v>
      </c>
      <c r="W1291" s="12" t="n">
        <f aca="false">IF($D$1291=1,$K$1291,$AF$1235*$T$1291)</f>
        <v>145184060.597085</v>
      </c>
      <c r="X1291" s="12" t="n">
        <f aca="false">IF($E$1291=1,$L$1291,$AC$1235*$T$1291)</f>
        <v>60000000</v>
      </c>
      <c r="Y1291" s="12" t="n">
        <f aca="false">IF($F$1291=1,$M$1291,$Z$1235*$T$1291)</f>
        <v>30000000</v>
      </c>
      <c r="Z1291" s="12" t="n">
        <f aca="false">IF($G$1291=1,$N$1291,$W$1235*$T$1291)</f>
        <v>420722199.324428</v>
      </c>
      <c r="AA1291" s="12" t="n">
        <f aca="false">IF($H$1291=1,$O$1291,$T$1235*$T$1291)</f>
        <v>5000000</v>
      </c>
      <c r="AB1291" s="12" t="n">
        <f aca="false">($J$1235+$O$1235)*$T$1291</f>
        <v>21804497.6217478</v>
      </c>
      <c r="AC1291" s="12" t="n">
        <f aca="false">Assumptions!$B$20*$T$1291</f>
        <v>757299958.783971</v>
      </c>
      <c r="AD1291" s="12" t="n">
        <f aca="false">IF($S$1291,Assumptions!$B$14*($T$1291-Assumptions!$B$13),Assumptions!$B$4)</f>
        <v>207861099.662214</v>
      </c>
      <c r="AE1291" s="12" t="n">
        <f aca="false">$U$1291+$V$1291+$W$1291+$X$1291+$Y$1291+$Z$1291+$AA$1291+$AB$1291+$AC$1291+$AD$1291</f>
        <v>2000000000</v>
      </c>
      <c r="AF1291" s="12" t="n">
        <f aca="false">IF(AND(IF($B$1291=1,$U$1291&gt;=INDEX($U$1246:$U$1373,1+$A$1291-Assumptions!$B$77),$U$1291&gt;INDEX($U$1246:$U$1373,1+$A$1291+Assumptions!$B$77)),IF($C$1291=1,$V$1291&gt;=INDEX($V$1246:$V$1373,1+$A$1291-Assumptions!$B$78),$V$1291&gt;INDEX($V$1246:$V$1373,1+$A$1291+Assumptions!$B$78)),IF($D$1291=1,$W$1291&gt;=INDEX($W$1246:$W$1373,1+$A$1291-Assumptions!$B$79),$W$1291&gt;INDEX($W$1246:$W$1373,1+$A$1291+Assumptions!$B$79)),IF($E$1291=1,$X$1291&gt;=INDEX($X$1246:$X$1373,1+$A$1291-Assumptions!$B$80),$X$1291&gt;INDEX($X$1246:$X$1373,1+$A$1291+Assumptions!$B$80)),IF($F$1291=1,$Y$1291&gt;=INDEX($Y$1246:$Y$1373,1+$A$1291-Assumptions!$B$81),$Y$1291&gt;INDEX($Y$1246:$Y$1373,1+$A$1291+Assumptions!$B$81)),IF($G$1291=1,$Z$1291&gt;=INDEX($Z$1246:$Z$1373,1+$A$1291-Assumptions!$B$82),$Z$1291&gt;INDEX($Z$1246:$Z$1373,1+$A$1291+Assumptions!$B$82)),IF($H$1291=1,$AA$1291&gt;=INDEX($AA$1246:$AA$1373,1+$A$1291-Assumptions!$B$83),$AA$1291&gt;INDEX($AA$1246:$AA$1373,1+$A$1291+Assumptions!$B$83))),1,0)</f>
        <v>0</v>
      </c>
    </row>
    <row r="1292" customFormat="false" ht="15" hidden="true" customHeight="false" outlineLevel="0" collapsed="false">
      <c r="A1292" s="6" t="n">
        <f aca="false">ROW()-ROW($A$1246)+Assumptions!$B$4</f>
        <v>46</v>
      </c>
      <c r="B1292" s="12" t="n">
        <f aca="false">MOD(QUOTIENT($A$1292,Assumptions!$B$77),2)</f>
        <v>0</v>
      </c>
      <c r="C1292" s="12" t="n">
        <f aca="false">MOD(QUOTIENT($A$1292,Assumptions!$B$78),2)</f>
        <v>1</v>
      </c>
      <c r="D1292" s="12" t="n">
        <f aca="false">MOD(QUOTIENT($A$1292,Assumptions!$B$79),2)</f>
        <v>0</v>
      </c>
      <c r="E1292" s="12" t="n">
        <f aca="false">MOD(QUOTIENT($A$1292,Assumptions!$B$80),2)</f>
        <v>1</v>
      </c>
      <c r="F1292" s="12" t="n">
        <f aca="false">MOD(QUOTIENT($A$1292,Assumptions!$B$81),2)</f>
        <v>1</v>
      </c>
      <c r="G1292" s="12" t="n">
        <f aca="false">MOD(QUOTIENT($A$1292,Assumptions!$B$82),2)</f>
        <v>1</v>
      </c>
      <c r="H1292" s="12" t="n">
        <f aca="false">MOD(QUOTIENT($A$1292,Assumptions!$B$83),2)</f>
        <v>0</v>
      </c>
      <c r="I1292" s="12" t="n">
        <f aca="false">IF($B$1292=1,MIN(Assumptions!$B$67,MAX(Assumptions!$B$4,Assumptions!$B$26-(Assumptions!$B$4))),Assumptions!$B$4)</f>
        <v>0</v>
      </c>
      <c r="J1292" s="12" t="n">
        <f aca="false">IF($C$1292=1,MIN(Assumptions!$B$66,MAX(Assumptions!$B$4,Assumptions!$B$26-($I$1292))),Assumptions!$B$4)</f>
        <v>300000000</v>
      </c>
      <c r="K1292" s="12" t="n">
        <f aca="false">IF($D$1292=1,MIN(Assumptions!$B$61,MAX(Assumptions!$B$4,Assumptions!$B$26-($I$1292+$J$1292))),Assumptions!$B$4)</f>
        <v>0</v>
      </c>
      <c r="L1292" s="12" t="n">
        <f aca="false">IF($E$1292=1,MIN(Assumptions!$B$56,MAX(Assumptions!$B$4,Assumptions!$B$26-($I$1292+$J$1292+$K$1292))),Assumptions!$B$4)</f>
        <v>60000000</v>
      </c>
      <c r="M1292" s="12" t="n">
        <f aca="false">IF($F$1292=1,MIN(Assumptions!$B$51,MAX(Assumptions!$B$4,Assumptions!$B$26-($I$1292+$J$1292+$K$1292+$L$1292))),Assumptions!$B$4)</f>
        <v>30000000</v>
      </c>
      <c r="N1292" s="12" t="n">
        <f aca="false">IF($G$1292=1,MIN(Assumptions!$B$46,MAX(Assumptions!$B$4,Assumptions!$B$26-($I$1292+$J$1292+$K$1292+$L$1292+$M$1292))),Assumptions!$B$4)</f>
        <v>15000000</v>
      </c>
      <c r="O1292" s="12" t="n">
        <f aca="false">IF($H$1292=1,MIN(Assumptions!$B$41,MAX(Assumptions!$B$4,Assumptions!$B$26-($I$1292+$J$1292+$K$1292+$L$1292+$M$1292+$N$1292))),Assumptions!$B$4)</f>
        <v>0</v>
      </c>
      <c r="P1292" s="12" t="n">
        <f aca="false">$I$1292+$J$1292+$K$1292+$L$1292+$M$1292+$N$1292+$O$1292</f>
        <v>405000000</v>
      </c>
      <c r="Q1292" s="12" t="n">
        <f aca="false">MAX(Assumptions!$B$4,Assumptions!$B$26-$P$1292)</f>
        <v>1595000000</v>
      </c>
      <c r="R1292" s="12" t="n">
        <f aca="false">$J$1235+$O$1235+Assumptions!$B$20+IF($B$1292=0,$D$1235,Assumptions!$B$4)+IF($C$1292=0,$AI$1235,Assumptions!$B$4)+IF($D$1292=0,$AF$1235,Assumptions!$B$4)+IF($E$1292=0,$AC$1235,Assumptions!$B$4)+IF($F$1292=0,$Z$1235,Assumptions!$B$4)+IF($G$1292=0,$W$1235,Assumptions!$B$4)+IF($H$1292=0,$T$1235,Assumptions!$B$4)</f>
        <v>16604054.9153483</v>
      </c>
      <c r="S1292" s="12" t="n">
        <f aca="false">IF($R$1292&gt;Assumptions!$B$4,$Q$1292/$R$1292&gt;Assumptions!$B$13,FALSE())</f>
        <v>1</v>
      </c>
      <c r="T1292" s="12" t="n">
        <f aca="false">IF($S$1292,($Q$1292+Assumptions!$B$14*Assumptions!$B$13)/($R$1292+Assumptions!$B$14),IF($R$1292&gt;Assumptions!$B$4,$Q$1292/$R$1292,Assumptions!$B$4))</f>
        <v>83.6209907833001</v>
      </c>
      <c r="U1292" s="12" t="n">
        <f aca="false">IF($B$1292=1,$I$1292,$D$1235*$T$1292)</f>
        <v>51803902.9280616</v>
      </c>
      <c r="V1292" s="12" t="n">
        <f aca="false">IF($C$1292=1,$J$1292,$AI$1235*$T$1292)</f>
        <v>300000000</v>
      </c>
      <c r="W1292" s="12" t="n">
        <f aca="false">IF($D$1292=1,$K$1292,$AF$1235*$T$1292)</f>
        <v>144280893.812655</v>
      </c>
      <c r="X1292" s="12" t="n">
        <f aca="false">IF($E$1292=1,$L$1292,$AC$1235*$T$1292)</f>
        <v>60000000</v>
      </c>
      <c r="Y1292" s="12" t="n">
        <f aca="false">IF($F$1292=1,$M$1292,$Z$1235*$T$1292)</f>
        <v>30000000</v>
      </c>
      <c r="Z1292" s="12" t="n">
        <f aca="false">IF($G$1292=1,$N$1292,$W$1235*$T$1292)</f>
        <v>15000000</v>
      </c>
      <c r="AA1292" s="12" t="n">
        <f aca="false">IF($H$1292=1,$O$1292,$T$1235*$T$1292)</f>
        <v>418104953.9165</v>
      </c>
      <c r="AB1292" s="12" t="n">
        <f aca="false">($J$1235+$O$1235)*$T$1292</f>
        <v>21668855.3348318</v>
      </c>
      <c r="AC1292" s="12" t="n">
        <f aca="false">Assumptions!$B$20*$T$1292</f>
        <v>752588917.049701</v>
      </c>
      <c r="AD1292" s="12" t="n">
        <f aca="false">IF($S$1292,Assumptions!$B$14*($T$1292-Assumptions!$B$13),Assumptions!$B$4)</f>
        <v>206552476.95825</v>
      </c>
      <c r="AE1292" s="12" t="n">
        <f aca="false">$U$1292+$V$1292+$W$1292+$X$1292+$Y$1292+$Z$1292+$AA$1292+$AB$1292+$AC$1292+$AD$1292</f>
        <v>2000000000</v>
      </c>
      <c r="AF1292" s="12" t="n">
        <f aca="false">IF(AND(IF($B$1292=1,$U$1292&gt;=INDEX($U$1246:$U$1373,1+$A$1292-Assumptions!$B$77),$U$1292&gt;INDEX($U$1246:$U$1373,1+$A$1292+Assumptions!$B$77)),IF($C$1292=1,$V$1292&gt;=INDEX($V$1246:$V$1373,1+$A$1292-Assumptions!$B$78),$V$1292&gt;INDEX($V$1246:$V$1373,1+$A$1292+Assumptions!$B$78)),IF($D$1292=1,$W$1292&gt;=INDEX($W$1246:$W$1373,1+$A$1292-Assumptions!$B$79),$W$1292&gt;INDEX($W$1246:$W$1373,1+$A$1292+Assumptions!$B$79)),IF($E$1292=1,$X$1292&gt;=INDEX($X$1246:$X$1373,1+$A$1292-Assumptions!$B$80),$X$1292&gt;INDEX($X$1246:$X$1373,1+$A$1292+Assumptions!$B$80)),IF($F$1292=1,$Y$1292&gt;=INDEX($Y$1246:$Y$1373,1+$A$1292-Assumptions!$B$81),$Y$1292&gt;INDEX($Y$1246:$Y$1373,1+$A$1292+Assumptions!$B$81)),IF($G$1292=1,$Z$1292&gt;=INDEX($Z$1246:$Z$1373,1+$A$1292-Assumptions!$B$82),$Z$1292&gt;INDEX($Z$1246:$Z$1373,1+$A$1292+Assumptions!$B$82)),IF($H$1292=1,$AA$1292&gt;=INDEX($AA$1246:$AA$1373,1+$A$1292-Assumptions!$B$83),$AA$1292&gt;INDEX($AA$1246:$AA$1373,1+$A$1292+Assumptions!$B$83))),1,0)</f>
        <v>0</v>
      </c>
    </row>
    <row r="1293" customFormat="false" ht="15" hidden="true" customHeight="false" outlineLevel="0" collapsed="false">
      <c r="A1293" s="6" t="n">
        <f aca="false">ROW()-ROW($A$1246)+Assumptions!$B$4</f>
        <v>47</v>
      </c>
      <c r="B1293" s="12" t="n">
        <f aca="false">MOD(QUOTIENT($A$1293,Assumptions!$B$77),2)</f>
        <v>0</v>
      </c>
      <c r="C1293" s="12" t="n">
        <f aca="false">MOD(QUOTIENT($A$1293,Assumptions!$B$78),2)</f>
        <v>1</v>
      </c>
      <c r="D1293" s="12" t="n">
        <f aca="false">MOD(QUOTIENT($A$1293,Assumptions!$B$79),2)</f>
        <v>0</v>
      </c>
      <c r="E1293" s="12" t="n">
        <f aca="false">MOD(QUOTIENT($A$1293,Assumptions!$B$80),2)</f>
        <v>1</v>
      </c>
      <c r="F1293" s="12" t="n">
        <f aca="false">MOD(QUOTIENT($A$1293,Assumptions!$B$81),2)</f>
        <v>1</v>
      </c>
      <c r="G1293" s="12" t="n">
        <f aca="false">MOD(QUOTIENT($A$1293,Assumptions!$B$82),2)</f>
        <v>1</v>
      </c>
      <c r="H1293" s="12" t="n">
        <f aca="false">MOD(QUOTIENT($A$1293,Assumptions!$B$83),2)</f>
        <v>1</v>
      </c>
      <c r="I1293" s="12" t="n">
        <f aca="false">IF($B$1293=1,MIN(Assumptions!$B$67,MAX(Assumptions!$B$4,Assumptions!$B$26-(Assumptions!$B$4))),Assumptions!$B$4)</f>
        <v>0</v>
      </c>
      <c r="J1293" s="12" t="n">
        <f aca="false">IF($C$1293=1,MIN(Assumptions!$B$66,MAX(Assumptions!$B$4,Assumptions!$B$26-($I$1293))),Assumptions!$B$4)</f>
        <v>300000000</v>
      </c>
      <c r="K1293" s="12" t="n">
        <f aca="false">IF($D$1293=1,MIN(Assumptions!$B$61,MAX(Assumptions!$B$4,Assumptions!$B$26-($I$1293+$J$1293))),Assumptions!$B$4)</f>
        <v>0</v>
      </c>
      <c r="L1293" s="12" t="n">
        <f aca="false">IF($E$1293=1,MIN(Assumptions!$B$56,MAX(Assumptions!$B$4,Assumptions!$B$26-($I$1293+$J$1293+$K$1293))),Assumptions!$B$4)</f>
        <v>60000000</v>
      </c>
      <c r="M1293" s="12" t="n">
        <f aca="false">IF($F$1293=1,MIN(Assumptions!$B$51,MAX(Assumptions!$B$4,Assumptions!$B$26-($I$1293+$J$1293+$K$1293+$L$1293))),Assumptions!$B$4)</f>
        <v>30000000</v>
      </c>
      <c r="N1293" s="12" t="n">
        <f aca="false">IF($G$1293=1,MIN(Assumptions!$B$46,MAX(Assumptions!$B$4,Assumptions!$B$26-($I$1293+$J$1293+$K$1293+$L$1293+$M$1293))),Assumptions!$B$4)</f>
        <v>15000000</v>
      </c>
      <c r="O1293" s="12" t="n">
        <f aca="false">IF($H$1293=1,MIN(Assumptions!$B$41,MAX(Assumptions!$B$4,Assumptions!$B$26-($I$1293+$J$1293+$K$1293+$L$1293+$M$1293+$N$1293))),Assumptions!$B$4)</f>
        <v>5000000</v>
      </c>
      <c r="P1293" s="12" t="n">
        <f aca="false">$I$1293+$J$1293+$K$1293+$L$1293+$M$1293+$N$1293+$O$1293</f>
        <v>410000000</v>
      </c>
      <c r="Q1293" s="12" t="n">
        <f aca="false">MAX(Assumptions!$B$4,Assumptions!$B$26-$P$1293)</f>
        <v>1590000000</v>
      </c>
      <c r="R1293" s="12" t="n">
        <f aca="false">$J$1235+$O$1235+Assumptions!$B$20+IF($B$1293=0,$D$1235,Assumptions!$B$4)+IF($C$1293=0,$AI$1235,Assumptions!$B$4)+IF($D$1293=0,$AF$1235,Assumptions!$B$4)+IF($E$1293=0,$AC$1235,Assumptions!$B$4)+IF($F$1293=0,$Z$1235,Assumptions!$B$4)+IF($G$1293=0,$W$1235,Assumptions!$B$4)+IF($H$1293=0,$T$1235,Assumptions!$B$4)</f>
        <v>11604054.9153483</v>
      </c>
      <c r="S1293" s="12" t="n">
        <f aca="false">IF($R$1293&gt;Assumptions!$B$4,$Q$1293/$R$1293&gt;Assumptions!$B$13,FALSE())</f>
        <v>1</v>
      </c>
      <c r="T1293" s="12" t="n">
        <f aca="false">IF($S$1293,($Q$1293+Assumptions!$B$14*Assumptions!$B$13)/($R$1293+Assumptions!$B$14),IF($R$1293&gt;Assumptions!$B$4,$Q$1293/$R$1293,Assumptions!$B$4))</f>
        <v>112.910791226927</v>
      </c>
      <c r="U1293" s="12" t="n">
        <f aca="false">IF($B$1293=1,$I$1293,$D$1235*$T$1293)</f>
        <v>69949179.1888512</v>
      </c>
      <c r="V1293" s="12" t="n">
        <f aca="false">IF($C$1293=1,$J$1293,$AI$1235*$T$1293)</f>
        <v>300000000</v>
      </c>
      <c r="W1293" s="12" t="n">
        <f aca="false">IF($D$1293=1,$K$1293,$AF$1235*$T$1293)</f>
        <v>194817948.540362</v>
      </c>
      <c r="X1293" s="12" t="n">
        <f aca="false">IF($E$1293=1,$L$1293,$AC$1235*$T$1293)</f>
        <v>60000000</v>
      </c>
      <c r="Y1293" s="12" t="n">
        <f aca="false">IF($F$1293=1,$M$1293,$Z$1235*$T$1293)</f>
        <v>30000000</v>
      </c>
      <c r="Z1293" s="12" t="n">
        <f aca="false">IF($G$1293=1,$N$1293,$W$1235*$T$1293)</f>
        <v>15000000</v>
      </c>
      <c r="AA1293" s="12" t="n">
        <f aca="false">IF($H$1293=1,$O$1293,$T$1235*$T$1293)</f>
        <v>5000000</v>
      </c>
      <c r="AB1293" s="12" t="n">
        <f aca="false">($J$1235+$O$1235)*$T$1293</f>
        <v>29258773.1611317</v>
      </c>
      <c r="AC1293" s="12" t="n">
        <f aca="false">Assumptions!$B$20*$T$1293</f>
        <v>1016197121.04234</v>
      </c>
      <c r="AD1293" s="12" t="n">
        <f aca="false">IF($S$1293,Assumptions!$B$14*($T$1293-Assumptions!$B$13),Assumptions!$B$4)</f>
        <v>279776978.067316</v>
      </c>
      <c r="AE1293" s="12" t="n">
        <f aca="false">$U$1293+$V$1293+$W$1293+$X$1293+$Y$1293+$Z$1293+$AA$1293+$AB$1293+$AC$1293+$AD$1293</f>
        <v>2000000000</v>
      </c>
      <c r="AF1293" s="12" t="n">
        <f aca="false">IF(AND(IF($B$1293=1,$U$1293&gt;=INDEX($U$1246:$U$1373,1+$A$1293-Assumptions!$B$77),$U$1293&gt;INDEX($U$1246:$U$1373,1+$A$1293+Assumptions!$B$77)),IF($C$1293=1,$V$1293&gt;=INDEX($V$1246:$V$1373,1+$A$1293-Assumptions!$B$78),$V$1293&gt;INDEX($V$1246:$V$1373,1+$A$1293+Assumptions!$B$78)),IF($D$1293=1,$W$1293&gt;=INDEX($W$1246:$W$1373,1+$A$1293-Assumptions!$B$79),$W$1293&gt;INDEX($W$1246:$W$1373,1+$A$1293+Assumptions!$B$79)),IF($E$1293=1,$X$1293&gt;=INDEX($X$1246:$X$1373,1+$A$1293-Assumptions!$B$80),$X$1293&gt;INDEX($X$1246:$X$1373,1+$A$1293+Assumptions!$B$80)),IF($F$1293=1,$Y$1293&gt;=INDEX($Y$1246:$Y$1373,1+$A$1293-Assumptions!$B$81),$Y$1293&gt;INDEX($Y$1246:$Y$1373,1+$A$1293+Assumptions!$B$81)),IF($G$1293=1,$Z$1293&gt;=INDEX($Z$1246:$Z$1373,1+$A$1293-Assumptions!$B$82),$Z$1293&gt;INDEX($Z$1246:$Z$1373,1+$A$1293+Assumptions!$B$82)),IF($H$1293=1,$AA$1293&gt;=INDEX($AA$1246:$AA$1373,1+$A$1293-Assumptions!$B$83),$AA$1293&gt;INDEX($AA$1246:$AA$1373,1+$A$1293+Assumptions!$B$83))),1,0)</f>
        <v>0</v>
      </c>
    </row>
    <row r="1294" customFormat="false" ht="15" hidden="true" customHeight="false" outlineLevel="0" collapsed="false">
      <c r="A1294" s="6" t="n">
        <f aca="false">ROW()-ROW($A$1246)+Assumptions!$B$4</f>
        <v>48</v>
      </c>
      <c r="B1294" s="12" t="n">
        <f aca="false">MOD(QUOTIENT($A$1294,Assumptions!$B$77),2)</f>
        <v>0</v>
      </c>
      <c r="C1294" s="12" t="n">
        <f aca="false">MOD(QUOTIENT($A$1294,Assumptions!$B$78),2)</f>
        <v>1</v>
      </c>
      <c r="D1294" s="12" t="n">
        <f aca="false">MOD(QUOTIENT($A$1294,Assumptions!$B$79),2)</f>
        <v>1</v>
      </c>
      <c r="E1294" s="12" t="n">
        <f aca="false">MOD(QUOTIENT($A$1294,Assumptions!$B$80),2)</f>
        <v>0</v>
      </c>
      <c r="F1294" s="12" t="n">
        <f aca="false">MOD(QUOTIENT($A$1294,Assumptions!$B$81),2)</f>
        <v>0</v>
      </c>
      <c r="G1294" s="12" t="n">
        <f aca="false">MOD(QUOTIENT($A$1294,Assumptions!$B$82),2)</f>
        <v>0</v>
      </c>
      <c r="H1294" s="12" t="n">
        <f aca="false">MOD(QUOTIENT($A$1294,Assumptions!$B$83),2)</f>
        <v>0</v>
      </c>
      <c r="I1294" s="12" t="n">
        <f aca="false">IF($B$1294=1,MIN(Assumptions!$B$67,MAX(Assumptions!$B$4,Assumptions!$B$26-(Assumptions!$B$4))),Assumptions!$B$4)</f>
        <v>0</v>
      </c>
      <c r="J1294" s="12" t="n">
        <f aca="false">IF($C$1294=1,MIN(Assumptions!$B$66,MAX(Assumptions!$B$4,Assumptions!$B$26-($I$1294))),Assumptions!$B$4)</f>
        <v>300000000</v>
      </c>
      <c r="K1294" s="12" t="n">
        <f aca="false">IF($D$1294=1,MIN(Assumptions!$B$61,MAX(Assumptions!$B$4,Assumptions!$B$26-($I$1294+$J$1294))),Assumptions!$B$4)</f>
        <v>100000000</v>
      </c>
      <c r="L1294" s="12" t="n">
        <f aca="false">IF($E$1294=1,MIN(Assumptions!$B$56,MAX(Assumptions!$B$4,Assumptions!$B$26-($I$1294+$J$1294+$K$1294))),Assumptions!$B$4)</f>
        <v>0</v>
      </c>
      <c r="M1294" s="12" t="n">
        <f aca="false">IF($F$1294=1,MIN(Assumptions!$B$51,MAX(Assumptions!$B$4,Assumptions!$B$26-($I$1294+$J$1294+$K$1294+$L$1294))),Assumptions!$B$4)</f>
        <v>0</v>
      </c>
      <c r="N1294" s="12" t="n">
        <f aca="false">IF($G$1294=1,MIN(Assumptions!$B$46,MAX(Assumptions!$B$4,Assumptions!$B$26-($I$1294+$J$1294+$K$1294+$L$1294+$M$1294))),Assumptions!$B$4)</f>
        <v>0</v>
      </c>
      <c r="O1294" s="12" t="n">
        <f aca="false">IF($H$1294=1,MIN(Assumptions!$B$41,MAX(Assumptions!$B$4,Assumptions!$B$26-($I$1294+$J$1294+$K$1294+$L$1294+$M$1294+$N$1294))),Assumptions!$B$4)</f>
        <v>0</v>
      </c>
      <c r="P1294" s="12" t="n">
        <f aca="false">$I$1294+$J$1294+$K$1294+$L$1294+$M$1294+$N$1294+$O$1294</f>
        <v>400000000</v>
      </c>
      <c r="Q1294" s="12" t="n">
        <f aca="false">MAX(Assumptions!$B$4,Assumptions!$B$26-$P$1294)</f>
        <v>1600000000</v>
      </c>
      <c r="R1294" s="12" t="n">
        <f aca="false">$J$1235+$O$1235+Assumptions!$B$20+IF($B$1294=0,$D$1235,Assumptions!$B$4)+IF($C$1294=0,$AI$1235,Assumptions!$B$4)+IF($D$1294=0,$AF$1235,Assumptions!$B$4)+IF($E$1294=0,$AC$1235,Assumptions!$B$4)+IF($F$1294=0,$Z$1235,Assumptions!$B$4)+IF($G$1294=0,$W$1235,Assumptions!$B$4)+IF($H$1294=0,$T$1235,Assumptions!$B$4)</f>
        <v>25278640.1306018</v>
      </c>
      <c r="S1294" s="12" t="n">
        <f aca="false">IF($R$1294&gt;Assumptions!$B$4,$Q$1294/$R$1294&gt;Assumptions!$B$13,FALSE())</f>
        <v>1</v>
      </c>
      <c r="T1294" s="12" t="n">
        <f aca="false">IF($S$1294,($Q$1294+Assumptions!$B$14*Assumptions!$B$13)/($R$1294+Assumptions!$B$14),IF($R$1294&gt;Assumptions!$B$4,$Q$1294/$R$1294,Assumptions!$B$4))</f>
        <v>57.6882090867593</v>
      </c>
      <c r="U1294" s="12" t="n">
        <f aca="false">IF($B$1294=1,$I$1294,$D$1235*$T$1294)</f>
        <v>35738327.8484309</v>
      </c>
      <c r="V1294" s="12" t="n">
        <f aca="false">IF($C$1294=1,$J$1294,$AI$1235*$T$1294)</f>
        <v>300000000</v>
      </c>
      <c r="W1294" s="12" t="n">
        <f aca="false">IF($D$1294=1,$K$1294,$AF$1235*$T$1294)</f>
        <v>100000000</v>
      </c>
      <c r="X1294" s="12" t="n">
        <f aca="false">IF($E$1294=1,$L$1294,$AC$1235*$T$1294)</f>
        <v>138451701.808222</v>
      </c>
      <c r="Y1294" s="12" t="n">
        <f aca="false">IF($F$1294=1,$M$1294,$Z$1235*$T$1294)</f>
        <v>173064627.260278</v>
      </c>
      <c r="Z1294" s="12" t="n">
        <f aca="false">IF($G$1294=1,$N$1294,$W$1235*$T$1294)</f>
        <v>288441045.433796</v>
      </c>
      <c r="AA1294" s="12" t="n">
        <f aca="false">IF($H$1294=1,$O$1294,$T$1235*$T$1294)</f>
        <v>288441045.433796</v>
      </c>
      <c r="AB1294" s="12" t="n">
        <f aca="false">($J$1235+$O$1235)*$T$1294</f>
        <v>14948847.717745</v>
      </c>
      <c r="AC1294" s="12" t="n">
        <f aca="false">Assumptions!$B$20*$T$1294</f>
        <v>519193881.780833</v>
      </c>
      <c r="AD1294" s="12" t="n">
        <f aca="false">IF($S$1294,Assumptions!$B$14*($T$1294-Assumptions!$B$13),Assumptions!$B$4)</f>
        <v>141720522.716898</v>
      </c>
      <c r="AE1294" s="12" t="n">
        <f aca="false">$U$1294+$V$1294+$W$1294+$X$1294+$Y$1294+$Z$1294+$AA$1294+$AB$1294+$AC$1294+$AD$1294</f>
        <v>2000000000</v>
      </c>
      <c r="AF1294" s="12" t="n">
        <f aca="false">IF(AND(IF($B$1294=1,$U$1294&gt;=INDEX($U$1246:$U$1373,1+$A$1294-Assumptions!$B$77),$U$1294&gt;INDEX($U$1246:$U$1373,1+$A$1294+Assumptions!$B$77)),IF($C$1294=1,$V$1294&gt;=INDEX($V$1246:$V$1373,1+$A$1294-Assumptions!$B$78),$V$1294&gt;INDEX($V$1246:$V$1373,1+$A$1294+Assumptions!$B$78)),IF($D$1294=1,$W$1294&gt;=INDEX($W$1246:$W$1373,1+$A$1294-Assumptions!$B$79),$W$1294&gt;INDEX($W$1246:$W$1373,1+$A$1294+Assumptions!$B$79)),IF($E$1294=1,$X$1294&gt;=INDEX($X$1246:$X$1373,1+$A$1294-Assumptions!$B$80),$X$1294&gt;INDEX($X$1246:$X$1373,1+$A$1294+Assumptions!$B$80)),IF($F$1294=1,$Y$1294&gt;=INDEX($Y$1246:$Y$1373,1+$A$1294-Assumptions!$B$81),$Y$1294&gt;INDEX($Y$1246:$Y$1373,1+$A$1294+Assumptions!$B$81)),IF($G$1294=1,$Z$1294&gt;=INDEX($Z$1246:$Z$1373,1+$A$1294-Assumptions!$B$82),$Z$1294&gt;INDEX($Z$1246:$Z$1373,1+$A$1294+Assumptions!$B$82)),IF($H$1294=1,$AA$1294&gt;=INDEX($AA$1246:$AA$1373,1+$A$1294-Assumptions!$B$83),$AA$1294&gt;INDEX($AA$1246:$AA$1373,1+$A$1294+Assumptions!$B$83))),1,0)</f>
        <v>0</v>
      </c>
    </row>
    <row r="1295" customFormat="false" ht="15" hidden="true" customHeight="false" outlineLevel="0" collapsed="false">
      <c r="A1295" s="6" t="n">
        <f aca="false">ROW()-ROW($A$1246)+Assumptions!$B$4</f>
        <v>49</v>
      </c>
      <c r="B1295" s="12" t="n">
        <f aca="false">MOD(QUOTIENT($A$1295,Assumptions!$B$77),2)</f>
        <v>0</v>
      </c>
      <c r="C1295" s="12" t="n">
        <f aca="false">MOD(QUOTIENT($A$1295,Assumptions!$B$78),2)</f>
        <v>1</v>
      </c>
      <c r="D1295" s="12" t="n">
        <f aca="false">MOD(QUOTIENT($A$1295,Assumptions!$B$79),2)</f>
        <v>1</v>
      </c>
      <c r="E1295" s="12" t="n">
        <f aca="false">MOD(QUOTIENT($A$1295,Assumptions!$B$80),2)</f>
        <v>0</v>
      </c>
      <c r="F1295" s="12" t="n">
        <f aca="false">MOD(QUOTIENT($A$1295,Assumptions!$B$81),2)</f>
        <v>0</v>
      </c>
      <c r="G1295" s="12" t="n">
        <f aca="false">MOD(QUOTIENT($A$1295,Assumptions!$B$82),2)</f>
        <v>0</v>
      </c>
      <c r="H1295" s="12" t="n">
        <f aca="false">MOD(QUOTIENT($A$1295,Assumptions!$B$83),2)</f>
        <v>1</v>
      </c>
      <c r="I1295" s="12" t="n">
        <f aca="false">IF($B$1295=1,MIN(Assumptions!$B$67,MAX(Assumptions!$B$4,Assumptions!$B$26-(Assumptions!$B$4))),Assumptions!$B$4)</f>
        <v>0</v>
      </c>
      <c r="J1295" s="12" t="n">
        <f aca="false">IF($C$1295=1,MIN(Assumptions!$B$66,MAX(Assumptions!$B$4,Assumptions!$B$26-($I$1295))),Assumptions!$B$4)</f>
        <v>300000000</v>
      </c>
      <c r="K1295" s="12" t="n">
        <f aca="false">IF($D$1295=1,MIN(Assumptions!$B$61,MAX(Assumptions!$B$4,Assumptions!$B$26-($I$1295+$J$1295))),Assumptions!$B$4)</f>
        <v>100000000</v>
      </c>
      <c r="L1295" s="12" t="n">
        <f aca="false">IF($E$1295=1,MIN(Assumptions!$B$56,MAX(Assumptions!$B$4,Assumptions!$B$26-($I$1295+$J$1295+$K$1295))),Assumptions!$B$4)</f>
        <v>0</v>
      </c>
      <c r="M1295" s="12" t="n">
        <f aca="false">IF($F$1295=1,MIN(Assumptions!$B$51,MAX(Assumptions!$B$4,Assumptions!$B$26-($I$1295+$J$1295+$K$1295+$L$1295))),Assumptions!$B$4)</f>
        <v>0</v>
      </c>
      <c r="N1295" s="12" t="n">
        <f aca="false">IF($G$1295=1,MIN(Assumptions!$B$46,MAX(Assumptions!$B$4,Assumptions!$B$26-($I$1295+$J$1295+$K$1295+$L$1295+$M$1295))),Assumptions!$B$4)</f>
        <v>0</v>
      </c>
      <c r="O1295" s="12" t="n">
        <f aca="false">IF($H$1295=1,MIN(Assumptions!$B$41,MAX(Assumptions!$B$4,Assumptions!$B$26-($I$1295+$J$1295+$K$1295+$L$1295+$M$1295+$N$1295))),Assumptions!$B$4)</f>
        <v>5000000</v>
      </c>
      <c r="P1295" s="12" t="n">
        <f aca="false">$I$1295+$J$1295+$K$1295+$L$1295+$M$1295+$N$1295+$O$1295</f>
        <v>405000000</v>
      </c>
      <c r="Q1295" s="12" t="n">
        <f aca="false">MAX(Assumptions!$B$4,Assumptions!$B$26-$P$1295)</f>
        <v>1595000000</v>
      </c>
      <c r="R1295" s="12" t="n">
        <f aca="false">$J$1235+$O$1235+Assumptions!$B$20+IF($B$1295=0,$D$1235,Assumptions!$B$4)+IF($C$1295=0,$AI$1235,Assumptions!$B$4)+IF($D$1295=0,$AF$1235,Assumptions!$B$4)+IF($E$1295=0,$AC$1235,Assumptions!$B$4)+IF($F$1295=0,$Z$1235,Assumptions!$B$4)+IF($G$1295=0,$W$1235,Assumptions!$B$4)+IF($H$1295=0,$T$1235,Assumptions!$B$4)</f>
        <v>20278640.1306018</v>
      </c>
      <c r="S1295" s="12" t="n">
        <f aca="false">IF($R$1295&gt;Assumptions!$B$4,$Q$1295/$R$1295&gt;Assumptions!$B$13,FALSE())</f>
        <v>1</v>
      </c>
      <c r="T1295" s="12" t="n">
        <f aca="false">IF($S$1295,($Q$1295+Assumptions!$B$14*Assumptions!$B$13)/($R$1295+Assumptions!$B$14),IF($R$1295&gt;Assumptions!$B$4,$Q$1295/$R$1295,Assumptions!$B$4))</f>
        <v>70.131491205827</v>
      </c>
      <c r="U1295" s="12" t="n">
        <f aca="false">IF($B$1295=1,$I$1295,$D$1235*$T$1295)</f>
        <v>43447045.1569013</v>
      </c>
      <c r="V1295" s="12" t="n">
        <f aca="false">IF($C$1295=1,$J$1295,$AI$1235*$T$1295)</f>
        <v>300000000</v>
      </c>
      <c r="W1295" s="12" t="n">
        <f aca="false">IF($D$1295=1,$K$1295,$AF$1235*$T$1295)</f>
        <v>100000000</v>
      </c>
      <c r="X1295" s="12" t="n">
        <f aca="false">IF($E$1295=1,$L$1295,$AC$1235*$T$1295)</f>
        <v>168315578.893985</v>
      </c>
      <c r="Y1295" s="12" t="n">
        <f aca="false">IF($F$1295=1,$M$1295,$Z$1235*$T$1295)</f>
        <v>210394473.617481</v>
      </c>
      <c r="Z1295" s="12" t="n">
        <f aca="false">IF($G$1295=1,$N$1295,$W$1235*$T$1295)</f>
        <v>350657456.029135</v>
      </c>
      <c r="AA1295" s="12" t="n">
        <f aca="false">IF($H$1295=1,$O$1295,$T$1235*$T$1295)</f>
        <v>5000000</v>
      </c>
      <c r="AB1295" s="12" t="n">
        <f aca="false">($J$1235+$O$1235)*$T$1295</f>
        <v>18173297.4354877</v>
      </c>
      <c r="AC1295" s="12" t="n">
        <f aca="false">Assumptions!$B$20*$T$1295</f>
        <v>631183420.852443</v>
      </c>
      <c r="AD1295" s="12" t="n">
        <f aca="false">IF($S$1295,Assumptions!$B$14*($T$1295-Assumptions!$B$13),Assumptions!$B$4)</f>
        <v>172828728.014567</v>
      </c>
      <c r="AE1295" s="12" t="n">
        <f aca="false">$U$1295+$V$1295+$W$1295+$X$1295+$Y$1295+$Z$1295+$AA$1295+$AB$1295+$AC$1295+$AD$1295</f>
        <v>2000000000</v>
      </c>
      <c r="AF1295" s="12" t="n">
        <f aca="false">IF(AND(IF($B$1295=1,$U$1295&gt;=INDEX($U$1246:$U$1373,1+$A$1295-Assumptions!$B$77),$U$1295&gt;INDEX($U$1246:$U$1373,1+$A$1295+Assumptions!$B$77)),IF($C$1295=1,$V$1295&gt;=INDEX($V$1246:$V$1373,1+$A$1295-Assumptions!$B$78),$V$1295&gt;INDEX($V$1246:$V$1373,1+$A$1295+Assumptions!$B$78)),IF($D$1295=1,$W$1295&gt;=INDEX($W$1246:$W$1373,1+$A$1295-Assumptions!$B$79),$W$1295&gt;INDEX($W$1246:$W$1373,1+$A$1295+Assumptions!$B$79)),IF($E$1295=1,$X$1295&gt;=INDEX($X$1246:$X$1373,1+$A$1295-Assumptions!$B$80),$X$1295&gt;INDEX($X$1246:$X$1373,1+$A$1295+Assumptions!$B$80)),IF($F$1295=1,$Y$1295&gt;=INDEX($Y$1246:$Y$1373,1+$A$1295-Assumptions!$B$81),$Y$1295&gt;INDEX($Y$1246:$Y$1373,1+$A$1295+Assumptions!$B$81)),IF($G$1295=1,$Z$1295&gt;=INDEX($Z$1246:$Z$1373,1+$A$1295-Assumptions!$B$82),$Z$1295&gt;INDEX($Z$1246:$Z$1373,1+$A$1295+Assumptions!$B$82)),IF($H$1295=1,$AA$1295&gt;=INDEX($AA$1246:$AA$1373,1+$A$1295-Assumptions!$B$83),$AA$1295&gt;INDEX($AA$1246:$AA$1373,1+$A$1295+Assumptions!$B$83))),1,0)</f>
        <v>0</v>
      </c>
    </row>
    <row r="1296" customFormat="false" ht="15" hidden="true" customHeight="false" outlineLevel="0" collapsed="false">
      <c r="A1296" s="6" t="n">
        <f aca="false">ROW()-ROW($A$1246)+Assumptions!$B$4</f>
        <v>50</v>
      </c>
      <c r="B1296" s="12" t="n">
        <f aca="false">MOD(QUOTIENT($A$1296,Assumptions!$B$77),2)</f>
        <v>0</v>
      </c>
      <c r="C1296" s="12" t="n">
        <f aca="false">MOD(QUOTIENT($A$1296,Assumptions!$B$78),2)</f>
        <v>1</v>
      </c>
      <c r="D1296" s="12" t="n">
        <f aca="false">MOD(QUOTIENT($A$1296,Assumptions!$B$79),2)</f>
        <v>1</v>
      </c>
      <c r="E1296" s="12" t="n">
        <f aca="false">MOD(QUOTIENT($A$1296,Assumptions!$B$80),2)</f>
        <v>0</v>
      </c>
      <c r="F1296" s="12" t="n">
        <f aca="false">MOD(QUOTIENT($A$1296,Assumptions!$B$81),2)</f>
        <v>0</v>
      </c>
      <c r="G1296" s="12" t="n">
        <f aca="false">MOD(QUOTIENT($A$1296,Assumptions!$B$82),2)</f>
        <v>1</v>
      </c>
      <c r="H1296" s="12" t="n">
        <f aca="false">MOD(QUOTIENT($A$1296,Assumptions!$B$83),2)</f>
        <v>0</v>
      </c>
      <c r="I1296" s="12" t="n">
        <f aca="false">IF($B$1296=1,MIN(Assumptions!$B$67,MAX(Assumptions!$B$4,Assumptions!$B$26-(Assumptions!$B$4))),Assumptions!$B$4)</f>
        <v>0</v>
      </c>
      <c r="J1296" s="12" t="n">
        <f aca="false">IF($C$1296=1,MIN(Assumptions!$B$66,MAX(Assumptions!$B$4,Assumptions!$B$26-($I$1296))),Assumptions!$B$4)</f>
        <v>300000000</v>
      </c>
      <c r="K1296" s="12" t="n">
        <f aca="false">IF($D$1296=1,MIN(Assumptions!$B$61,MAX(Assumptions!$B$4,Assumptions!$B$26-($I$1296+$J$1296))),Assumptions!$B$4)</f>
        <v>100000000</v>
      </c>
      <c r="L1296" s="12" t="n">
        <f aca="false">IF($E$1296=1,MIN(Assumptions!$B$56,MAX(Assumptions!$B$4,Assumptions!$B$26-($I$1296+$J$1296+$K$1296))),Assumptions!$B$4)</f>
        <v>0</v>
      </c>
      <c r="M1296" s="12" t="n">
        <f aca="false">IF($F$1296=1,MIN(Assumptions!$B$51,MAX(Assumptions!$B$4,Assumptions!$B$26-($I$1296+$J$1296+$K$1296+$L$1296))),Assumptions!$B$4)</f>
        <v>0</v>
      </c>
      <c r="N1296" s="12" t="n">
        <f aca="false">IF($G$1296=1,MIN(Assumptions!$B$46,MAX(Assumptions!$B$4,Assumptions!$B$26-($I$1296+$J$1296+$K$1296+$L$1296+$M$1296))),Assumptions!$B$4)</f>
        <v>15000000</v>
      </c>
      <c r="O1296" s="12" t="n">
        <f aca="false">IF($H$1296=1,MIN(Assumptions!$B$41,MAX(Assumptions!$B$4,Assumptions!$B$26-($I$1296+$J$1296+$K$1296+$L$1296+$M$1296+$N$1296))),Assumptions!$B$4)</f>
        <v>0</v>
      </c>
      <c r="P1296" s="12" t="n">
        <f aca="false">$I$1296+$J$1296+$K$1296+$L$1296+$M$1296+$N$1296+$O$1296</f>
        <v>415000000</v>
      </c>
      <c r="Q1296" s="12" t="n">
        <f aca="false">MAX(Assumptions!$B$4,Assumptions!$B$26-$P$1296)</f>
        <v>1585000000</v>
      </c>
      <c r="R1296" s="12" t="n">
        <f aca="false">$J$1235+$O$1235+Assumptions!$B$20+IF($B$1296=0,$D$1235,Assumptions!$B$4)+IF($C$1296=0,$AI$1235,Assumptions!$B$4)+IF($D$1296=0,$AF$1235,Assumptions!$B$4)+IF($E$1296=0,$AC$1235,Assumptions!$B$4)+IF($F$1296=0,$Z$1235,Assumptions!$B$4)+IF($G$1296=0,$W$1235,Assumptions!$B$4)+IF($H$1296=0,$T$1235,Assumptions!$B$4)</f>
        <v>20278640.1306018</v>
      </c>
      <c r="S1296" s="12" t="n">
        <f aca="false">IF($R$1296&gt;Assumptions!$B$4,$Q$1296/$R$1296&gt;Assumptions!$B$13,FALSE())</f>
        <v>1</v>
      </c>
      <c r="T1296" s="12" t="n">
        <f aca="false">IF($S$1296,($Q$1296+Assumptions!$B$14*Assumptions!$B$13)/($R$1296+Assumptions!$B$14),IF($R$1296&gt;Assumptions!$B$4,$Q$1296/$R$1296,Assumptions!$B$4))</f>
        <v>69.6924834361505</v>
      </c>
      <c r="U1296" s="12" t="n">
        <f aca="false">IF($B$1296=1,$I$1296,$D$1235*$T$1296)</f>
        <v>43175076.1731335</v>
      </c>
      <c r="V1296" s="12" t="n">
        <f aca="false">IF($C$1296=1,$J$1296,$AI$1235*$T$1296)</f>
        <v>300000000</v>
      </c>
      <c r="W1296" s="12" t="n">
        <f aca="false">IF($D$1296=1,$K$1296,$AF$1235*$T$1296)</f>
        <v>100000000</v>
      </c>
      <c r="X1296" s="12" t="n">
        <f aca="false">IF($E$1296=1,$L$1296,$AC$1235*$T$1296)</f>
        <v>167261960.246761</v>
      </c>
      <c r="Y1296" s="12" t="n">
        <f aca="false">IF($F$1296=1,$M$1296,$Z$1235*$T$1296)</f>
        <v>209077450.308451</v>
      </c>
      <c r="Z1296" s="12" t="n">
        <f aca="false">IF($G$1296=1,$N$1296,$W$1235*$T$1296)</f>
        <v>15000000</v>
      </c>
      <c r="AA1296" s="12" t="n">
        <f aca="false">IF($H$1296=1,$O$1296,$T$1235*$T$1296)</f>
        <v>348462417.180752</v>
      </c>
      <c r="AB1296" s="12" t="n">
        <f aca="false">($J$1235+$O$1235)*$T$1296</f>
        <v>18059536.5751717</v>
      </c>
      <c r="AC1296" s="12" t="n">
        <f aca="false">Assumptions!$B$20*$T$1296</f>
        <v>627232350.925354</v>
      </c>
      <c r="AD1296" s="12" t="n">
        <f aca="false">IF($S$1296,Assumptions!$B$14*($T$1296-Assumptions!$B$13),Assumptions!$B$4)</f>
        <v>171731208.590376</v>
      </c>
      <c r="AE1296" s="12" t="n">
        <f aca="false">$U$1296+$V$1296+$W$1296+$X$1296+$Y$1296+$Z$1296+$AA$1296+$AB$1296+$AC$1296+$AD$1296</f>
        <v>2000000000</v>
      </c>
      <c r="AF1296" s="12" t="n">
        <f aca="false">IF(AND(IF($B$1296=1,$U$1296&gt;=INDEX($U$1246:$U$1373,1+$A$1296-Assumptions!$B$77),$U$1296&gt;INDEX($U$1246:$U$1373,1+$A$1296+Assumptions!$B$77)),IF($C$1296=1,$V$1296&gt;=INDEX($V$1246:$V$1373,1+$A$1296-Assumptions!$B$78),$V$1296&gt;INDEX($V$1246:$V$1373,1+$A$1296+Assumptions!$B$78)),IF($D$1296=1,$W$1296&gt;=INDEX($W$1246:$W$1373,1+$A$1296-Assumptions!$B$79),$W$1296&gt;INDEX($W$1246:$W$1373,1+$A$1296+Assumptions!$B$79)),IF($E$1296=1,$X$1296&gt;=INDEX($X$1246:$X$1373,1+$A$1296-Assumptions!$B$80),$X$1296&gt;INDEX($X$1246:$X$1373,1+$A$1296+Assumptions!$B$80)),IF($F$1296=1,$Y$1296&gt;=INDEX($Y$1246:$Y$1373,1+$A$1296-Assumptions!$B$81),$Y$1296&gt;INDEX($Y$1246:$Y$1373,1+$A$1296+Assumptions!$B$81)),IF($G$1296=1,$Z$1296&gt;=INDEX($Z$1246:$Z$1373,1+$A$1296-Assumptions!$B$82),$Z$1296&gt;INDEX($Z$1246:$Z$1373,1+$A$1296+Assumptions!$B$82)),IF($H$1296=1,$AA$1296&gt;=INDEX($AA$1246:$AA$1373,1+$A$1296-Assumptions!$B$83),$AA$1296&gt;INDEX($AA$1246:$AA$1373,1+$A$1296+Assumptions!$B$83))),1,0)</f>
        <v>0</v>
      </c>
    </row>
    <row r="1297" customFormat="false" ht="15" hidden="true" customHeight="false" outlineLevel="0" collapsed="false">
      <c r="A1297" s="6" t="n">
        <f aca="false">ROW()-ROW($A$1246)+Assumptions!$B$4</f>
        <v>51</v>
      </c>
      <c r="B1297" s="12" t="n">
        <f aca="false">MOD(QUOTIENT($A$1297,Assumptions!$B$77),2)</f>
        <v>0</v>
      </c>
      <c r="C1297" s="12" t="n">
        <f aca="false">MOD(QUOTIENT($A$1297,Assumptions!$B$78),2)</f>
        <v>1</v>
      </c>
      <c r="D1297" s="12" t="n">
        <f aca="false">MOD(QUOTIENT($A$1297,Assumptions!$B$79),2)</f>
        <v>1</v>
      </c>
      <c r="E1297" s="12" t="n">
        <f aca="false">MOD(QUOTIENT($A$1297,Assumptions!$B$80),2)</f>
        <v>0</v>
      </c>
      <c r="F1297" s="12" t="n">
        <f aca="false">MOD(QUOTIENT($A$1297,Assumptions!$B$81),2)</f>
        <v>0</v>
      </c>
      <c r="G1297" s="12" t="n">
        <f aca="false">MOD(QUOTIENT($A$1297,Assumptions!$B$82),2)</f>
        <v>1</v>
      </c>
      <c r="H1297" s="12" t="n">
        <f aca="false">MOD(QUOTIENT($A$1297,Assumptions!$B$83),2)</f>
        <v>1</v>
      </c>
      <c r="I1297" s="12" t="n">
        <f aca="false">IF($B$1297=1,MIN(Assumptions!$B$67,MAX(Assumptions!$B$4,Assumptions!$B$26-(Assumptions!$B$4))),Assumptions!$B$4)</f>
        <v>0</v>
      </c>
      <c r="J1297" s="12" t="n">
        <f aca="false">IF($C$1297=1,MIN(Assumptions!$B$66,MAX(Assumptions!$B$4,Assumptions!$B$26-($I$1297))),Assumptions!$B$4)</f>
        <v>300000000</v>
      </c>
      <c r="K1297" s="12" t="n">
        <f aca="false">IF($D$1297=1,MIN(Assumptions!$B$61,MAX(Assumptions!$B$4,Assumptions!$B$26-($I$1297+$J$1297))),Assumptions!$B$4)</f>
        <v>100000000</v>
      </c>
      <c r="L1297" s="12" t="n">
        <f aca="false">IF($E$1297=1,MIN(Assumptions!$B$56,MAX(Assumptions!$B$4,Assumptions!$B$26-($I$1297+$J$1297+$K$1297))),Assumptions!$B$4)</f>
        <v>0</v>
      </c>
      <c r="M1297" s="12" t="n">
        <f aca="false">IF($F$1297=1,MIN(Assumptions!$B$51,MAX(Assumptions!$B$4,Assumptions!$B$26-($I$1297+$J$1297+$K$1297+$L$1297))),Assumptions!$B$4)</f>
        <v>0</v>
      </c>
      <c r="N1297" s="12" t="n">
        <f aca="false">IF($G$1297=1,MIN(Assumptions!$B$46,MAX(Assumptions!$B$4,Assumptions!$B$26-($I$1297+$J$1297+$K$1297+$L$1297+$M$1297))),Assumptions!$B$4)</f>
        <v>15000000</v>
      </c>
      <c r="O1297" s="12" t="n">
        <f aca="false">IF($H$1297=1,MIN(Assumptions!$B$41,MAX(Assumptions!$B$4,Assumptions!$B$26-($I$1297+$J$1297+$K$1297+$L$1297+$M$1297+$N$1297))),Assumptions!$B$4)</f>
        <v>5000000</v>
      </c>
      <c r="P1297" s="12" t="n">
        <f aca="false">$I$1297+$J$1297+$K$1297+$L$1297+$M$1297+$N$1297+$O$1297</f>
        <v>420000000</v>
      </c>
      <c r="Q1297" s="12" t="n">
        <f aca="false">MAX(Assumptions!$B$4,Assumptions!$B$26-$P$1297)</f>
        <v>1580000000</v>
      </c>
      <c r="R1297" s="12" t="n">
        <f aca="false">$J$1235+$O$1235+Assumptions!$B$20+IF($B$1297=0,$D$1235,Assumptions!$B$4)+IF($C$1297=0,$AI$1235,Assumptions!$B$4)+IF($D$1297=0,$AF$1235,Assumptions!$B$4)+IF($E$1297=0,$AC$1235,Assumptions!$B$4)+IF($F$1297=0,$Z$1235,Assumptions!$B$4)+IF($G$1297=0,$W$1235,Assumptions!$B$4)+IF($H$1297=0,$T$1235,Assumptions!$B$4)</f>
        <v>15278640.1306018</v>
      </c>
      <c r="S1297" s="12" t="n">
        <f aca="false">IF($R$1297&gt;Assumptions!$B$4,$Q$1297/$R$1297&gt;Assumptions!$B$13,FALSE())</f>
        <v>1</v>
      </c>
      <c r="T1297" s="12" t="n">
        <f aca="false">IF($S$1297,($Q$1297+Assumptions!$B$14*Assumptions!$B$13)/($R$1297+Assumptions!$B$14),IF($R$1297&gt;Assumptions!$B$4,$Q$1297/$R$1297,Assumptions!$B$4))</f>
        <v>89.0113072976876</v>
      </c>
      <c r="U1297" s="12" t="n">
        <f aca="false">IF($B$1297=1,$I$1297,$D$1235*$T$1297)</f>
        <v>55143249.076046</v>
      </c>
      <c r="V1297" s="12" t="n">
        <f aca="false">IF($C$1297=1,$J$1297,$AI$1235*$T$1297)</f>
        <v>300000000</v>
      </c>
      <c r="W1297" s="12" t="n">
        <f aca="false">IF($D$1297=1,$K$1297,$AF$1235*$T$1297)</f>
        <v>100000000</v>
      </c>
      <c r="X1297" s="12" t="n">
        <f aca="false">IF($E$1297=1,$L$1297,$AC$1235*$T$1297)</f>
        <v>213627137.51445</v>
      </c>
      <c r="Y1297" s="12" t="n">
        <f aca="false">IF($F$1297=1,$M$1297,$Z$1235*$T$1297)</f>
        <v>267033921.893063</v>
      </c>
      <c r="Z1297" s="12" t="n">
        <f aca="false">IF($G$1297=1,$N$1297,$W$1235*$T$1297)</f>
        <v>15000000</v>
      </c>
      <c r="AA1297" s="12" t="n">
        <f aca="false">IF($H$1297=1,$O$1297,$T$1235*$T$1297)</f>
        <v>5000000</v>
      </c>
      <c r="AB1297" s="12" t="n">
        <f aca="false">($J$1235+$O$1235)*$T$1297</f>
        <v>23065657.5930339</v>
      </c>
      <c r="AC1297" s="12" t="n">
        <f aca="false">Assumptions!$B$20*$T$1297</f>
        <v>801101765.679188</v>
      </c>
      <c r="AD1297" s="12" t="n">
        <f aca="false">IF($S$1297,Assumptions!$B$14*($T$1297-Assumptions!$B$13),Assumptions!$B$4)</f>
        <v>220028268.244219</v>
      </c>
      <c r="AE1297" s="12" t="n">
        <f aca="false">$U$1297+$V$1297+$W$1297+$X$1297+$Y$1297+$Z$1297+$AA$1297+$AB$1297+$AC$1297+$AD$1297</f>
        <v>2000000000</v>
      </c>
      <c r="AF1297" s="12" t="n">
        <f aca="false">IF(AND(IF($B$1297=1,$U$1297&gt;=INDEX($U$1246:$U$1373,1+$A$1297-Assumptions!$B$77),$U$1297&gt;INDEX($U$1246:$U$1373,1+$A$1297+Assumptions!$B$77)),IF($C$1297=1,$V$1297&gt;=INDEX($V$1246:$V$1373,1+$A$1297-Assumptions!$B$78),$V$1297&gt;INDEX($V$1246:$V$1373,1+$A$1297+Assumptions!$B$78)),IF($D$1297=1,$W$1297&gt;=INDEX($W$1246:$W$1373,1+$A$1297-Assumptions!$B$79),$W$1297&gt;INDEX($W$1246:$W$1373,1+$A$1297+Assumptions!$B$79)),IF($E$1297=1,$X$1297&gt;=INDEX($X$1246:$X$1373,1+$A$1297-Assumptions!$B$80),$X$1297&gt;INDEX($X$1246:$X$1373,1+$A$1297+Assumptions!$B$80)),IF($F$1297=1,$Y$1297&gt;=INDEX($Y$1246:$Y$1373,1+$A$1297-Assumptions!$B$81),$Y$1297&gt;INDEX($Y$1246:$Y$1373,1+$A$1297+Assumptions!$B$81)),IF($G$1297=1,$Z$1297&gt;=INDEX($Z$1246:$Z$1373,1+$A$1297-Assumptions!$B$82),$Z$1297&gt;INDEX($Z$1246:$Z$1373,1+$A$1297+Assumptions!$B$82)),IF($H$1297=1,$AA$1297&gt;=INDEX($AA$1246:$AA$1373,1+$A$1297-Assumptions!$B$83),$AA$1297&gt;INDEX($AA$1246:$AA$1373,1+$A$1297+Assumptions!$B$83))),1,0)</f>
        <v>0</v>
      </c>
    </row>
    <row r="1298" customFormat="false" ht="15" hidden="true" customHeight="false" outlineLevel="0" collapsed="false">
      <c r="A1298" s="6" t="n">
        <f aca="false">ROW()-ROW($A$1246)+Assumptions!$B$4</f>
        <v>52</v>
      </c>
      <c r="B1298" s="12" t="n">
        <f aca="false">MOD(QUOTIENT($A$1298,Assumptions!$B$77),2)</f>
        <v>0</v>
      </c>
      <c r="C1298" s="12" t="n">
        <f aca="false">MOD(QUOTIENT($A$1298,Assumptions!$B$78),2)</f>
        <v>1</v>
      </c>
      <c r="D1298" s="12" t="n">
        <f aca="false">MOD(QUOTIENT($A$1298,Assumptions!$B$79),2)</f>
        <v>1</v>
      </c>
      <c r="E1298" s="12" t="n">
        <f aca="false">MOD(QUOTIENT($A$1298,Assumptions!$B$80),2)</f>
        <v>0</v>
      </c>
      <c r="F1298" s="12" t="n">
        <f aca="false">MOD(QUOTIENT($A$1298,Assumptions!$B$81),2)</f>
        <v>1</v>
      </c>
      <c r="G1298" s="12" t="n">
        <f aca="false">MOD(QUOTIENT($A$1298,Assumptions!$B$82),2)</f>
        <v>0</v>
      </c>
      <c r="H1298" s="12" t="n">
        <f aca="false">MOD(QUOTIENT($A$1298,Assumptions!$B$83),2)</f>
        <v>0</v>
      </c>
      <c r="I1298" s="12" t="n">
        <f aca="false">IF($B$1298=1,MIN(Assumptions!$B$67,MAX(Assumptions!$B$4,Assumptions!$B$26-(Assumptions!$B$4))),Assumptions!$B$4)</f>
        <v>0</v>
      </c>
      <c r="J1298" s="12" t="n">
        <f aca="false">IF($C$1298=1,MIN(Assumptions!$B$66,MAX(Assumptions!$B$4,Assumptions!$B$26-($I$1298))),Assumptions!$B$4)</f>
        <v>300000000</v>
      </c>
      <c r="K1298" s="12" t="n">
        <f aca="false">IF($D$1298=1,MIN(Assumptions!$B$61,MAX(Assumptions!$B$4,Assumptions!$B$26-($I$1298+$J$1298))),Assumptions!$B$4)</f>
        <v>100000000</v>
      </c>
      <c r="L1298" s="12" t="n">
        <f aca="false">IF($E$1298=1,MIN(Assumptions!$B$56,MAX(Assumptions!$B$4,Assumptions!$B$26-($I$1298+$J$1298+$K$1298))),Assumptions!$B$4)</f>
        <v>0</v>
      </c>
      <c r="M1298" s="12" t="n">
        <f aca="false">IF($F$1298=1,MIN(Assumptions!$B$51,MAX(Assumptions!$B$4,Assumptions!$B$26-($I$1298+$J$1298+$K$1298+$L$1298))),Assumptions!$B$4)</f>
        <v>30000000</v>
      </c>
      <c r="N1298" s="12" t="n">
        <f aca="false">IF($G$1298=1,MIN(Assumptions!$B$46,MAX(Assumptions!$B$4,Assumptions!$B$26-($I$1298+$J$1298+$K$1298+$L$1298+$M$1298))),Assumptions!$B$4)</f>
        <v>0</v>
      </c>
      <c r="O1298" s="12" t="n">
        <f aca="false">IF($H$1298=1,MIN(Assumptions!$B$41,MAX(Assumptions!$B$4,Assumptions!$B$26-($I$1298+$J$1298+$K$1298+$L$1298+$M$1298+$N$1298))),Assumptions!$B$4)</f>
        <v>0</v>
      </c>
      <c r="P1298" s="12" t="n">
        <f aca="false">$I$1298+$J$1298+$K$1298+$L$1298+$M$1298+$N$1298+$O$1298</f>
        <v>430000000</v>
      </c>
      <c r="Q1298" s="12" t="n">
        <f aca="false">MAX(Assumptions!$B$4,Assumptions!$B$26-$P$1298)</f>
        <v>1570000000</v>
      </c>
      <c r="R1298" s="12" t="n">
        <f aca="false">$J$1235+$O$1235+Assumptions!$B$20+IF($B$1298=0,$D$1235,Assumptions!$B$4)+IF($C$1298=0,$AI$1235,Assumptions!$B$4)+IF($D$1298=0,$AF$1235,Assumptions!$B$4)+IF($E$1298=0,$AC$1235,Assumptions!$B$4)+IF($F$1298=0,$Z$1235,Assumptions!$B$4)+IF($G$1298=0,$W$1235,Assumptions!$B$4)+IF($H$1298=0,$T$1235,Assumptions!$B$4)</f>
        <v>22278640.1306018</v>
      </c>
      <c r="S1298" s="12" t="n">
        <f aca="false">IF($R$1298&gt;Assumptions!$B$4,$Q$1298/$R$1298&gt;Assumptions!$B$13,FALSE())</f>
        <v>1</v>
      </c>
      <c r="T1298" s="12" t="n">
        <f aca="false">IF($S$1298,($Q$1298+Assumptions!$B$14*Assumptions!$B$13)/($R$1298+Assumptions!$B$14),IF($R$1298&gt;Assumptions!$B$4,$Q$1298/$R$1298,Assumptions!$B$4))</f>
        <v>63.4619168651612</v>
      </c>
      <c r="U1298" s="12" t="n">
        <f aca="false">IF($B$1298=1,$I$1298,$D$1235*$T$1298)</f>
        <v>39315188.0899273</v>
      </c>
      <c r="V1298" s="12" t="n">
        <f aca="false">IF($C$1298=1,$J$1298,$AI$1235*$T$1298)</f>
        <v>300000000</v>
      </c>
      <c r="W1298" s="12" t="n">
        <f aca="false">IF($D$1298=1,$K$1298,$AF$1235*$T$1298)</f>
        <v>100000000</v>
      </c>
      <c r="X1298" s="12" t="n">
        <f aca="false">IF($E$1298=1,$L$1298,$AC$1235*$T$1298)</f>
        <v>152308600.476387</v>
      </c>
      <c r="Y1298" s="12" t="n">
        <f aca="false">IF($F$1298=1,$M$1298,$Z$1235*$T$1298)</f>
        <v>30000000</v>
      </c>
      <c r="Z1298" s="12" t="n">
        <f aca="false">IF($G$1298=1,$N$1298,$W$1235*$T$1298)</f>
        <v>317309584.325806</v>
      </c>
      <c r="AA1298" s="12" t="n">
        <f aca="false">IF($H$1298=1,$O$1298,$T$1235*$T$1298)</f>
        <v>317309584.325806</v>
      </c>
      <c r="AB1298" s="12" t="n">
        <f aca="false">($J$1235+$O$1235)*$T$1298</f>
        <v>16444998.8327205</v>
      </c>
      <c r="AC1298" s="12" t="n">
        <f aca="false">Assumptions!$B$20*$T$1298</f>
        <v>571157251.786451</v>
      </c>
      <c r="AD1298" s="12" t="n">
        <f aca="false">IF($S$1298,Assumptions!$B$14*($T$1298-Assumptions!$B$13),Assumptions!$B$4)</f>
        <v>156154792.162903</v>
      </c>
      <c r="AE1298" s="12" t="n">
        <f aca="false">$U$1298+$V$1298+$W$1298+$X$1298+$Y$1298+$Z$1298+$AA$1298+$AB$1298+$AC$1298+$AD$1298</f>
        <v>2000000000</v>
      </c>
      <c r="AF1298" s="12" t="n">
        <f aca="false">IF(AND(IF($B$1298=1,$U$1298&gt;=INDEX($U$1246:$U$1373,1+$A$1298-Assumptions!$B$77),$U$1298&gt;INDEX($U$1246:$U$1373,1+$A$1298+Assumptions!$B$77)),IF($C$1298=1,$V$1298&gt;=INDEX($V$1246:$V$1373,1+$A$1298-Assumptions!$B$78),$V$1298&gt;INDEX($V$1246:$V$1373,1+$A$1298+Assumptions!$B$78)),IF($D$1298=1,$W$1298&gt;=INDEX($W$1246:$W$1373,1+$A$1298-Assumptions!$B$79),$W$1298&gt;INDEX($W$1246:$W$1373,1+$A$1298+Assumptions!$B$79)),IF($E$1298=1,$X$1298&gt;=INDEX($X$1246:$X$1373,1+$A$1298-Assumptions!$B$80),$X$1298&gt;INDEX($X$1246:$X$1373,1+$A$1298+Assumptions!$B$80)),IF($F$1298=1,$Y$1298&gt;=INDEX($Y$1246:$Y$1373,1+$A$1298-Assumptions!$B$81),$Y$1298&gt;INDEX($Y$1246:$Y$1373,1+$A$1298+Assumptions!$B$81)),IF($G$1298=1,$Z$1298&gt;=INDEX($Z$1246:$Z$1373,1+$A$1298-Assumptions!$B$82),$Z$1298&gt;INDEX($Z$1246:$Z$1373,1+$A$1298+Assumptions!$B$82)),IF($H$1298=1,$AA$1298&gt;=INDEX($AA$1246:$AA$1373,1+$A$1298-Assumptions!$B$83),$AA$1298&gt;INDEX($AA$1246:$AA$1373,1+$A$1298+Assumptions!$B$83))),1,0)</f>
        <v>0</v>
      </c>
    </row>
    <row r="1299" customFormat="false" ht="15" hidden="true" customHeight="false" outlineLevel="0" collapsed="false">
      <c r="A1299" s="6" t="n">
        <f aca="false">ROW()-ROW($A$1246)+Assumptions!$B$4</f>
        <v>53</v>
      </c>
      <c r="B1299" s="12" t="n">
        <f aca="false">MOD(QUOTIENT($A$1299,Assumptions!$B$77),2)</f>
        <v>0</v>
      </c>
      <c r="C1299" s="12" t="n">
        <f aca="false">MOD(QUOTIENT($A$1299,Assumptions!$B$78),2)</f>
        <v>1</v>
      </c>
      <c r="D1299" s="12" t="n">
        <f aca="false">MOD(QUOTIENT($A$1299,Assumptions!$B$79),2)</f>
        <v>1</v>
      </c>
      <c r="E1299" s="12" t="n">
        <f aca="false">MOD(QUOTIENT($A$1299,Assumptions!$B$80),2)</f>
        <v>0</v>
      </c>
      <c r="F1299" s="12" t="n">
        <f aca="false">MOD(QUOTIENT($A$1299,Assumptions!$B$81),2)</f>
        <v>1</v>
      </c>
      <c r="G1299" s="12" t="n">
        <f aca="false">MOD(QUOTIENT($A$1299,Assumptions!$B$82),2)</f>
        <v>0</v>
      </c>
      <c r="H1299" s="12" t="n">
        <f aca="false">MOD(QUOTIENT($A$1299,Assumptions!$B$83),2)</f>
        <v>1</v>
      </c>
      <c r="I1299" s="12" t="n">
        <f aca="false">IF($B$1299=1,MIN(Assumptions!$B$67,MAX(Assumptions!$B$4,Assumptions!$B$26-(Assumptions!$B$4))),Assumptions!$B$4)</f>
        <v>0</v>
      </c>
      <c r="J1299" s="12" t="n">
        <f aca="false">IF($C$1299=1,MIN(Assumptions!$B$66,MAX(Assumptions!$B$4,Assumptions!$B$26-($I$1299))),Assumptions!$B$4)</f>
        <v>300000000</v>
      </c>
      <c r="K1299" s="12" t="n">
        <f aca="false">IF($D$1299=1,MIN(Assumptions!$B$61,MAX(Assumptions!$B$4,Assumptions!$B$26-($I$1299+$J$1299))),Assumptions!$B$4)</f>
        <v>100000000</v>
      </c>
      <c r="L1299" s="12" t="n">
        <f aca="false">IF($E$1299=1,MIN(Assumptions!$B$56,MAX(Assumptions!$B$4,Assumptions!$B$26-($I$1299+$J$1299+$K$1299))),Assumptions!$B$4)</f>
        <v>0</v>
      </c>
      <c r="M1299" s="12" t="n">
        <f aca="false">IF($F$1299=1,MIN(Assumptions!$B$51,MAX(Assumptions!$B$4,Assumptions!$B$26-($I$1299+$J$1299+$K$1299+$L$1299))),Assumptions!$B$4)</f>
        <v>30000000</v>
      </c>
      <c r="N1299" s="12" t="n">
        <f aca="false">IF($G$1299=1,MIN(Assumptions!$B$46,MAX(Assumptions!$B$4,Assumptions!$B$26-($I$1299+$J$1299+$K$1299+$L$1299+$M$1299))),Assumptions!$B$4)</f>
        <v>0</v>
      </c>
      <c r="O1299" s="12" t="n">
        <f aca="false">IF($H$1299=1,MIN(Assumptions!$B$41,MAX(Assumptions!$B$4,Assumptions!$B$26-($I$1299+$J$1299+$K$1299+$L$1299+$M$1299+$N$1299))),Assumptions!$B$4)</f>
        <v>5000000</v>
      </c>
      <c r="P1299" s="12" t="n">
        <f aca="false">$I$1299+$J$1299+$K$1299+$L$1299+$M$1299+$N$1299+$O$1299</f>
        <v>435000000</v>
      </c>
      <c r="Q1299" s="12" t="n">
        <f aca="false">MAX(Assumptions!$B$4,Assumptions!$B$26-$P$1299)</f>
        <v>1565000000</v>
      </c>
      <c r="R1299" s="12" t="n">
        <f aca="false">$J$1235+$O$1235+Assumptions!$B$20+IF($B$1299=0,$D$1235,Assumptions!$B$4)+IF($C$1299=0,$AI$1235,Assumptions!$B$4)+IF($D$1299=0,$AF$1235,Assumptions!$B$4)+IF($E$1299=0,$AC$1235,Assumptions!$B$4)+IF($F$1299=0,$Z$1235,Assumptions!$B$4)+IF($G$1299=0,$W$1235,Assumptions!$B$4)+IF($H$1299=0,$T$1235,Assumptions!$B$4)</f>
        <v>17278640.1306018</v>
      </c>
      <c r="S1299" s="12" t="n">
        <f aca="false">IF($R$1299&gt;Assumptions!$B$4,$Q$1299/$R$1299&gt;Assumptions!$B$13,FALSE())</f>
        <v>1</v>
      </c>
      <c r="T1299" s="12" t="n">
        <f aca="false">IF($S$1299,($Q$1299+Assumptions!$B$14*Assumptions!$B$13)/($R$1299+Assumptions!$B$14),IF($R$1299&gt;Assumptions!$B$4,$Q$1299/$R$1299,Assumptions!$B$4))</f>
        <v>79.2521624160975</v>
      </c>
      <c r="U1299" s="12" t="n">
        <f aca="false">IF($B$1299=1,$I$1299,$D$1235*$T$1299)</f>
        <v>49097377.2277093</v>
      </c>
      <c r="V1299" s="12" t="n">
        <f aca="false">IF($C$1299=1,$J$1299,$AI$1235*$T$1299)</f>
        <v>300000000</v>
      </c>
      <c r="W1299" s="12" t="n">
        <f aca="false">IF($D$1299=1,$K$1299,$AF$1235*$T$1299)</f>
        <v>100000000</v>
      </c>
      <c r="X1299" s="12" t="n">
        <f aca="false">IF($E$1299=1,$L$1299,$AC$1235*$T$1299)</f>
        <v>190205189.798634</v>
      </c>
      <c r="Y1299" s="12" t="n">
        <f aca="false">IF($F$1299=1,$M$1299,$Z$1235*$T$1299)</f>
        <v>30000000</v>
      </c>
      <c r="Z1299" s="12" t="n">
        <f aca="false">IF($G$1299=1,$N$1299,$W$1235*$T$1299)</f>
        <v>396260812.080487</v>
      </c>
      <c r="AA1299" s="12" t="n">
        <f aca="false">IF($H$1299=1,$O$1299,$T$1235*$T$1299)</f>
        <v>5000000</v>
      </c>
      <c r="AB1299" s="12" t="n">
        <f aca="false">($J$1235+$O$1235)*$T$1299</f>
        <v>20536753.1080482</v>
      </c>
      <c r="AC1299" s="12" t="n">
        <f aca="false">Assumptions!$B$20*$T$1299</f>
        <v>713269461.744878</v>
      </c>
      <c r="AD1299" s="12" t="n">
        <f aca="false">IF($S$1299,Assumptions!$B$14*($T$1299-Assumptions!$B$13),Assumptions!$B$4)</f>
        <v>195630406.040244</v>
      </c>
      <c r="AE1299" s="12" t="n">
        <f aca="false">$U$1299+$V$1299+$W$1299+$X$1299+$Y$1299+$Z$1299+$AA$1299+$AB$1299+$AC$1299+$AD$1299</f>
        <v>2000000000</v>
      </c>
      <c r="AF1299" s="12" t="n">
        <f aca="false">IF(AND(IF($B$1299=1,$U$1299&gt;=INDEX($U$1246:$U$1373,1+$A$1299-Assumptions!$B$77),$U$1299&gt;INDEX($U$1246:$U$1373,1+$A$1299+Assumptions!$B$77)),IF($C$1299=1,$V$1299&gt;=INDEX($V$1246:$V$1373,1+$A$1299-Assumptions!$B$78),$V$1299&gt;INDEX($V$1246:$V$1373,1+$A$1299+Assumptions!$B$78)),IF($D$1299=1,$W$1299&gt;=INDEX($W$1246:$W$1373,1+$A$1299-Assumptions!$B$79),$W$1299&gt;INDEX($W$1246:$W$1373,1+$A$1299+Assumptions!$B$79)),IF($E$1299=1,$X$1299&gt;=INDEX($X$1246:$X$1373,1+$A$1299-Assumptions!$B$80),$X$1299&gt;INDEX($X$1246:$X$1373,1+$A$1299+Assumptions!$B$80)),IF($F$1299=1,$Y$1299&gt;=INDEX($Y$1246:$Y$1373,1+$A$1299-Assumptions!$B$81),$Y$1299&gt;INDEX($Y$1246:$Y$1373,1+$A$1299+Assumptions!$B$81)),IF($G$1299=1,$Z$1299&gt;=INDEX($Z$1246:$Z$1373,1+$A$1299-Assumptions!$B$82),$Z$1299&gt;INDEX($Z$1246:$Z$1373,1+$A$1299+Assumptions!$B$82)),IF($H$1299=1,$AA$1299&gt;=INDEX($AA$1246:$AA$1373,1+$A$1299-Assumptions!$B$83),$AA$1299&gt;INDEX($AA$1246:$AA$1373,1+$A$1299+Assumptions!$B$83))),1,0)</f>
        <v>0</v>
      </c>
    </row>
    <row r="1300" customFormat="false" ht="15" hidden="true" customHeight="false" outlineLevel="0" collapsed="false">
      <c r="A1300" s="6" t="n">
        <f aca="false">ROW()-ROW($A$1246)+Assumptions!$B$4</f>
        <v>54</v>
      </c>
      <c r="B1300" s="12" t="n">
        <f aca="false">MOD(QUOTIENT($A$1300,Assumptions!$B$77),2)</f>
        <v>0</v>
      </c>
      <c r="C1300" s="12" t="n">
        <f aca="false">MOD(QUOTIENT($A$1300,Assumptions!$B$78),2)</f>
        <v>1</v>
      </c>
      <c r="D1300" s="12" t="n">
        <f aca="false">MOD(QUOTIENT($A$1300,Assumptions!$B$79),2)</f>
        <v>1</v>
      </c>
      <c r="E1300" s="12" t="n">
        <f aca="false">MOD(QUOTIENT($A$1300,Assumptions!$B$80),2)</f>
        <v>0</v>
      </c>
      <c r="F1300" s="12" t="n">
        <f aca="false">MOD(QUOTIENT($A$1300,Assumptions!$B$81),2)</f>
        <v>1</v>
      </c>
      <c r="G1300" s="12" t="n">
        <f aca="false">MOD(QUOTIENT($A$1300,Assumptions!$B$82),2)</f>
        <v>1</v>
      </c>
      <c r="H1300" s="12" t="n">
        <f aca="false">MOD(QUOTIENT($A$1300,Assumptions!$B$83),2)</f>
        <v>0</v>
      </c>
      <c r="I1300" s="12" t="n">
        <f aca="false">IF($B$1300=1,MIN(Assumptions!$B$67,MAX(Assumptions!$B$4,Assumptions!$B$26-(Assumptions!$B$4))),Assumptions!$B$4)</f>
        <v>0</v>
      </c>
      <c r="J1300" s="12" t="n">
        <f aca="false">IF($C$1300=1,MIN(Assumptions!$B$66,MAX(Assumptions!$B$4,Assumptions!$B$26-($I$1300))),Assumptions!$B$4)</f>
        <v>300000000</v>
      </c>
      <c r="K1300" s="12" t="n">
        <f aca="false">IF($D$1300=1,MIN(Assumptions!$B$61,MAX(Assumptions!$B$4,Assumptions!$B$26-($I$1300+$J$1300))),Assumptions!$B$4)</f>
        <v>100000000</v>
      </c>
      <c r="L1300" s="12" t="n">
        <f aca="false">IF($E$1300=1,MIN(Assumptions!$B$56,MAX(Assumptions!$B$4,Assumptions!$B$26-($I$1300+$J$1300+$K$1300))),Assumptions!$B$4)</f>
        <v>0</v>
      </c>
      <c r="M1300" s="12" t="n">
        <f aca="false">IF($F$1300=1,MIN(Assumptions!$B$51,MAX(Assumptions!$B$4,Assumptions!$B$26-($I$1300+$J$1300+$K$1300+$L$1300))),Assumptions!$B$4)</f>
        <v>30000000</v>
      </c>
      <c r="N1300" s="12" t="n">
        <f aca="false">IF($G$1300=1,MIN(Assumptions!$B$46,MAX(Assumptions!$B$4,Assumptions!$B$26-($I$1300+$J$1300+$K$1300+$L$1300+$M$1300))),Assumptions!$B$4)</f>
        <v>15000000</v>
      </c>
      <c r="O1300" s="12" t="n">
        <f aca="false">IF($H$1300=1,MIN(Assumptions!$B$41,MAX(Assumptions!$B$4,Assumptions!$B$26-($I$1300+$J$1300+$K$1300+$L$1300+$M$1300+$N$1300))),Assumptions!$B$4)</f>
        <v>0</v>
      </c>
      <c r="P1300" s="12" t="n">
        <f aca="false">$I$1300+$J$1300+$K$1300+$L$1300+$M$1300+$N$1300+$O$1300</f>
        <v>445000000</v>
      </c>
      <c r="Q1300" s="12" t="n">
        <f aca="false">MAX(Assumptions!$B$4,Assumptions!$B$26-$P$1300)</f>
        <v>1555000000</v>
      </c>
      <c r="R1300" s="12" t="n">
        <f aca="false">$J$1235+$O$1235+Assumptions!$B$20+IF($B$1300=0,$D$1235,Assumptions!$B$4)+IF($C$1300=0,$AI$1235,Assumptions!$B$4)+IF($D$1300=0,$AF$1235,Assumptions!$B$4)+IF($E$1300=0,$AC$1235,Assumptions!$B$4)+IF($F$1300=0,$Z$1235,Assumptions!$B$4)+IF($G$1300=0,$W$1235,Assumptions!$B$4)+IF($H$1300=0,$T$1235,Assumptions!$B$4)</f>
        <v>17278640.1306018</v>
      </c>
      <c r="S1300" s="12" t="n">
        <f aca="false">IF($R$1300&gt;Assumptions!$B$4,$Q$1300/$R$1300&gt;Assumptions!$B$13,FALSE())</f>
        <v>1</v>
      </c>
      <c r="T1300" s="12" t="n">
        <f aca="false">IF($S$1300,($Q$1300+Assumptions!$B$14*Assumptions!$B$13)/($R$1300+Assumptions!$B$14),IF($R$1300&gt;Assumptions!$B$4,$Q$1300/$R$1300,Assumptions!$B$4))</f>
        <v>78.7465664836184</v>
      </c>
      <c r="U1300" s="12" t="n">
        <f aca="false">IF($B$1300=1,$I$1300,$D$1235*$T$1300)</f>
        <v>48784156.3203555</v>
      </c>
      <c r="V1300" s="12" t="n">
        <f aca="false">IF($C$1300=1,$J$1300,$AI$1235*$T$1300)</f>
        <v>300000000</v>
      </c>
      <c r="W1300" s="12" t="n">
        <f aca="false">IF($D$1300=1,$K$1300,$AF$1235*$T$1300)</f>
        <v>100000000</v>
      </c>
      <c r="X1300" s="12" t="n">
        <f aca="false">IF($E$1300=1,$L$1300,$AC$1235*$T$1300)</f>
        <v>188991759.560684</v>
      </c>
      <c r="Y1300" s="12" t="n">
        <f aca="false">IF($F$1300=1,$M$1300,$Z$1235*$T$1300)</f>
        <v>30000000</v>
      </c>
      <c r="Z1300" s="12" t="n">
        <f aca="false">IF($G$1300=1,$N$1300,$W$1235*$T$1300)</f>
        <v>15000000</v>
      </c>
      <c r="AA1300" s="12" t="n">
        <f aca="false">IF($H$1300=1,$O$1300,$T$1235*$T$1300)</f>
        <v>393732832.418092</v>
      </c>
      <c r="AB1300" s="12" t="n">
        <f aca="false">($J$1235+$O$1235)*$T$1300</f>
        <v>20405737.1392568</v>
      </c>
      <c r="AC1300" s="12" t="n">
        <f aca="false">Assumptions!$B$20*$T$1300</f>
        <v>708719098.352566</v>
      </c>
      <c r="AD1300" s="12" t="n">
        <f aca="false">IF($S$1300,Assumptions!$B$14*($T$1300-Assumptions!$B$13),Assumptions!$B$4)</f>
        <v>194366416.209046</v>
      </c>
      <c r="AE1300" s="12" t="n">
        <f aca="false">$U$1300+$V$1300+$W$1300+$X$1300+$Y$1300+$Z$1300+$AA$1300+$AB$1300+$AC$1300+$AD$1300</f>
        <v>2000000000</v>
      </c>
      <c r="AF1300" s="12" t="n">
        <f aca="false">IF(AND(IF($B$1300=1,$U$1300&gt;=INDEX($U$1246:$U$1373,1+$A$1300-Assumptions!$B$77),$U$1300&gt;INDEX($U$1246:$U$1373,1+$A$1300+Assumptions!$B$77)),IF($C$1300=1,$V$1300&gt;=INDEX($V$1246:$V$1373,1+$A$1300-Assumptions!$B$78),$V$1300&gt;INDEX($V$1246:$V$1373,1+$A$1300+Assumptions!$B$78)),IF($D$1300=1,$W$1300&gt;=INDEX($W$1246:$W$1373,1+$A$1300-Assumptions!$B$79),$W$1300&gt;INDEX($W$1246:$W$1373,1+$A$1300+Assumptions!$B$79)),IF($E$1300=1,$X$1300&gt;=INDEX($X$1246:$X$1373,1+$A$1300-Assumptions!$B$80),$X$1300&gt;INDEX($X$1246:$X$1373,1+$A$1300+Assumptions!$B$80)),IF($F$1300=1,$Y$1300&gt;=INDEX($Y$1246:$Y$1373,1+$A$1300-Assumptions!$B$81),$Y$1300&gt;INDEX($Y$1246:$Y$1373,1+$A$1300+Assumptions!$B$81)),IF($G$1300=1,$Z$1300&gt;=INDEX($Z$1246:$Z$1373,1+$A$1300-Assumptions!$B$82),$Z$1300&gt;INDEX($Z$1246:$Z$1373,1+$A$1300+Assumptions!$B$82)),IF($H$1300=1,$AA$1300&gt;=INDEX($AA$1246:$AA$1373,1+$A$1300-Assumptions!$B$83),$AA$1300&gt;INDEX($AA$1246:$AA$1373,1+$A$1300+Assumptions!$B$83))),1,0)</f>
        <v>0</v>
      </c>
    </row>
    <row r="1301" customFormat="false" ht="15" hidden="true" customHeight="false" outlineLevel="0" collapsed="false">
      <c r="A1301" s="6" t="n">
        <f aca="false">ROW()-ROW($A$1246)+Assumptions!$B$4</f>
        <v>55</v>
      </c>
      <c r="B1301" s="12" t="n">
        <f aca="false">MOD(QUOTIENT($A$1301,Assumptions!$B$77),2)</f>
        <v>0</v>
      </c>
      <c r="C1301" s="12" t="n">
        <f aca="false">MOD(QUOTIENT($A$1301,Assumptions!$B$78),2)</f>
        <v>1</v>
      </c>
      <c r="D1301" s="12" t="n">
        <f aca="false">MOD(QUOTIENT($A$1301,Assumptions!$B$79),2)</f>
        <v>1</v>
      </c>
      <c r="E1301" s="12" t="n">
        <f aca="false">MOD(QUOTIENT($A$1301,Assumptions!$B$80),2)</f>
        <v>0</v>
      </c>
      <c r="F1301" s="12" t="n">
        <f aca="false">MOD(QUOTIENT($A$1301,Assumptions!$B$81),2)</f>
        <v>1</v>
      </c>
      <c r="G1301" s="12" t="n">
        <f aca="false">MOD(QUOTIENT($A$1301,Assumptions!$B$82),2)</f>
        <v>1</v>
      </c>
      <c r="H1301" s="12" t="n">
        <f aca="false">MOD(QUOTIENT($A$1301,Assumptions!$B$83),2)</f>
        <v>1</v>
      </c>
      <c r="I1301" s="12" t="n">
        <f aca="false">IF($B$1301=1,MIN(Assumptions!$B$67,MAX(Assumptions!$B$4,Assumptions!$B$26-(Assumptions!$B$4))),Assumptions!$B$4)</f>
        <v>0</v>
      </c>
      <c r="J1301" s="12" t="n">
        <f aca="false">IF($C$1301=1,MIN(Assumptions!$B$66,MAX(Assumptions!$B$4,Assumptions!$B$26-($I$1301))),Assumptions!$B$4)</f>
        <v>300000000</v>
      </c>
      <c r="K1301" s="12" t="n">
        <f aca="false">IF($D$1301=1,MIN(Assumptions!$B$61,MAX(Assumptions!$B$4,Assumptions!$B$26-($I$1301+$J$1301))),Assumptions!$B$4)</f>
        <v>100000000</v>
      </c>
      <c r="L1301" s="12" t="n">
        <f aca="false">IF($E$1301=1,MIN(Assumptions!$B$56,MAX(Assumptions!$B$4,Assumptions!$B$26-($I$1301+$J$1301+$K$1301))),Assumptions!$B$4)</f>
        <v>0</v>
      </c>
      <c r="M1301" s="12" t="n">
        <f aca="false">IF($F$1301=1,MIN(Assumptions!$B$51,MAX(Assumptions!$B$4,Assumptions!$B$26-($I$1301+$J$1301+$K$1301+$L$1301))),Assumptions!$B$4)</f>
        <v>30000000</v>
      </c>
      <c r="N1301" s="12" t="n">
        <f aca="false">IF($G$1301=1,MIN(Assumptions!$B$46,MAX(Assumptions!$B$4,Assumptions!$B$26-($I$1301+$J$1301+$K$1301+$L$1301+$M$1301))),Assumptions!$B$4)</f>
        <v>15000000</v>
      </c>
      <c r="O1301" s="12" t="n">
        <f aca="false">IF($H$1301=1,MIN(Assumptions!$B$41,MAX(Assumptions!$B$4,Assumptions!$B$26-($I$1301+$J$1301+$K$1301+$L$1301+$M$1301+$N$1301))),Assumptions!$B$4)</f>
        <v>5000000</v>
      </c>
      <c r="P1301" s="12" t="n">
        <f aca="false">$I$1301+$J$1301+$K$1301+$L$1301+$M$1301+$N$1301+$O$1301</f>
        <v>450000000</v>
      </c>
      <c r="Q1301" s="12" t="n">
        <f aca="false">MAX(Assumptions!$B$4,Assumptions!$B$26-$P$1301)</f>
        <v>1550000000</v>
      </c>
      <c r="R1301" s="12" t="n">
        <f aca="false">$J$1235+$O$1235+Assumptions!$B$20+IF($B$1301=0,$D$1235,Assumptions!$B$4)+IF($C$1301=0,$AI$1235,Assumptions!$B$4)+IF($D$1301=0,$AF$1235,Assumptions!$B$4)+IF($E$1301=0,$AC$1235,Assumptions!$B$4)+IF($F$1301=0,$Z$1235,Assumptions!$B$4)+IF($G$1301=0,$W$1235,Assumptions!$B$4)+IF($H$1301=0,$T$1235,Assumptions!$B$4)</f>
        <v>12278640.1306018</v>
      </c>
      <c r="S1301" s="12" t="n">
        <f aca="false">IF($R$1301&gt;Assumptions!$B$4,$Q$1301/$R$1301&gt;Assumptions!$B$13,FALSE())</f>
        <v>1</v>
      </c>
      <c r="T1301" s="12" t="n">
        <f aca="false">IF($S$1301,($Q$1301+Assumptions!$B$14*Assumptions!$B$13)/($R$1301+Assumptions!$B$14),IF($R$1301&gt;Assumptions!$B$4,$Q$1301/$R$1301,Assumptions!$B$4))</f>
        <v>105.05026080074</v>
      </c>
      <c r="U1301" s="12" t="n">
        <f aca="false">IF($B$1301=1,$I$1301,$D$1235*$T$1301)</f>
        <v>65079514.8695594</v>
      </c>
      <c r="V1301" s="12" t="n">
        <f aca="false">IF($C$1301=1,$J$1301,$AI$1235*$T$1301)</f>
        <v>300000000</v>
      </c>
      <c r="W1301" s="12" t="n">
        <f aca="false">IF($D$1301=1,$K$1301,$AF$1235*$T$1301)</f>
        <v>100000000</v>
      </c>
      <c r="X1301" s="12" t="n">
        <f aca="false">IF($E$1301=1,$L$1301,$AC$1235*$T$1301)</f>
        <v>252120625.921775</v>
      </c>
      <c r="Y1301" s="12" t="n">
        <f aca="false">IF($F$1301=1,$M$1301,$Z$1235*$T$1301)</f>
        <v>30000000</v>
      </c>
      <c r="Z1301" s="12" t="n">
        <f aca="false">IF($G$1301=1,$N$1301,$W$1235*$T$1301)</f>
        <v>15000000</v>
      </c>
      <c r="AA1301" s="12" t="n">
        <f aca="false">IF($H$1301=1,$O$1301,$T$1235*$T$1301)</f>
        <v>5000000</v>
      </c>
      <c r="AB1301" s="12" t="n">
        <f aca="false">($J$1235+$O$1235)*$T$1301</f>
        <v>27221860.000159</v>
      </c>
      <c r="AC1301" s="12" t="n">
        <f aca="false">Assumptions!$B$20*$T$1301</f>
        <v>945452347.206657</v>
      </c>
      <c r="AD1301" s="12" t="n">
        <f aca="false">IF($S$1301,Assumptions!$B$14*($T$1301-Assumptions!$B$13),Assumptions!$B$4)</f>
        <v>260125652.001849</v>
      </c>
      <c r="AE1301" s="12" t="n">
        <f aca="false">$U$1301+$V$1301+$W$1301+$X$1301+$Y$1301+$Z$1301+$AA$1301+$AB$1301+$AC$1301+$AD$1301</f>
        <v>2000000000</v>
      </c>
      <c r="AF1301" s="12" t="n">
        <f aca="false">IF(AND(IF($B$1301=1,$U$1301&gt;=INDEX($U$1246:$U$1373,1+$A$1301-Assumptions!$B$77),$U$1301&gt;INDEX($U$1246:$U$1373,1+$A$1301+Assumptions!$B$77)),IF($C$1301=1,$V$1301&gt;=INDEX($V$1246:$V$1373,1+$A$1301-Assumptions!$B$78),$V$1301&gt;INDEX($V$1246:$V$1373,1+$A$1301+Assumptions!$B$78)),IF($D$1301=1,$W$1301&gt;=INDEX($W$1246:$W$1373,1+$A$1301-Assumptions!$B$79),$W$1301&gt;INDEX($W$1246:$W$1373,1+$A$1301+Assumptions!$B$79)),IF($E$1301=1,$X$1301&gt;=INDEX($X$1246:$X$1373,1+$A$1301-Assumptions!$B$80),$X$1301&gt;INDEX($X$1246:$X$1373,1+$A$1301+Assumptions!$B$80)),IF($F$1301=1,$Y$1301&gt;=INDEX($Y$1246:$Y$1373,1+$A$1301-Assumptions!$B$81),$Y$1301&gt;INDEX($Y$1246:$Y$1373,1+$A$1301+Assumptions!$B$81)),IF($G$1301=1,$Z$1301&gt;=INDEX($Z$1246:$Z$1373,1+$A$1301-Assumptions!$B$82),$Z$1301&gt;INDEX($Z$1246:$Z$1373,1+$A$1301+Assumptions!$B$82)),IF($H$1301=1,$AA$1301&gt;=INDEX($AA$1246:$AA$1373,1+$A$1301-Assumptions!$B$83),$AA$1301&gt;INDEX($AA$1246:$AA$1373,1+$A$1301+Assumptions!$B$83))),1,0)</f>
        <v>0</v>
      </c>
    </row>
    <row r="1302" customFormat="false" ht="15" hidden="true" customHeight="false" outlineLevel="0" collapsed="false">
      <c r="A1302" s="6" t="n">
        <f aca="false">ROW()-ROW($A$1246)+Assumptions!$B$4</f>
        <v>56</v>
      </c>
      <c r="B1302" s="12" t="n">
        <f aca="false">MOD(QUOTIENT($A$1302,Assumptions!$B$77),2)</f>
        <v>0</v>
      </c>
      <c r="C1302" s="12" t="n">
        <f aca="false">MOD(QUOTIENT($A$1302,Assumptions!$B$78),2)</f>
        <v>1</v>
      </c>
      <c r="D1302" s="12" t="n">
        <f aca="false">MOD(QUOTIENT($A$1302,Assumptions!$B$79),2)</f>
        <v>1</v>
      </c>
      <c r="E1302" s="12" t="n">
        <f aca="false">MOD(QUOTIENT($A$1302,Assumptions!$B$80),2)</f>
        <v>1</v>
      </c>
      <c r="F1302" s="12" t="n">
        <f aca="false">MOD(QUOTIENT($A$1302,Assumptions!$B$81),2)</f>
        <v>0</v>
      </c>
      <c r="G1302" s="12" t="n">
        <f aca="false">MOD(QUOTIENT($A$1302,Assumptions!$B$82),2)</f>
        <v>0</v>
      </c>
      <c r="H1302" s="12" t="n">
        <f aca="false">MOD(QUOTIENT($A$1302,Assumptions!$B$83),2)</f>
        <v>0</v>
      </c>
      <c r="I1302" s="12" t="n">
        <f aca="false">IF($B$1302=1,MIN(Assumptions!$B$67,MAX(Assumptions!$B$4,Assumptions!$B$26-(Assumptions!$B$4))),Assumptions!$B$4)</f>
        <v>0</v>
      </c>
      <c r="J1302" s="12" t="n">
        <f aca="false">IF($C$1302=1,MIN(Assumptions!$B$66,MAX(Assumptions!$B$4,Assumptions!$B$26-($I$1302))),Assumptions!$B$4)</f>
        <v>300000000</v>
      </c>
      <c r="K1302" s="12" t="n">
        <f aca="false">IF($D$1302=1,MIN(Assumptions!$B$61,MAX(Assumptions!$B$4,Assumptions!$B$26-($I$1302+$J$1302))),Assumptions!$B$4)</f>
        <v>100000000</v>
      </c>
      <c r="L1302" s="12" t="n">
        <f aca="false">IF($E$1302=1,MIN(Assumptions!$B$56,MAX(Assumptions!$B$4,Assumptions!$B$26-($I$1302+$J$1302+$K$1302))),Assumptions!$B$4)</f>
        <v>60000000</v>
      </c>
      <c r="M1302" s="12" t="n">
        <f aca="false">IF($F$1302=1,MIN(Assumptions!$B$51,MAX(Assumptions!$B$4,Assumptions!$B$26-($I$1302+$J$1302+$K$1302+$L$1302))),Assumptions!$B$4)</f>
        <v>0</v>
      </c>
      <c r="N1302" s="12" t="n">
        <f aca="false">IF($G$1302=1,MIN(Assumptions!$B$46,MAX(Assumptions!$B$4,Assumptions!$B$26-($I$1302+$J$1302+$K$1302+$L$1302+$M$1302))),Assumptions!$B$4)</f>
        <v>0</v>
      </c>
      <c r="O1302" s="12" t="n">
        <f aca="false">IF($H$1302=1,MIN(Assumptions!$B$41,MAX(Assumptions!$B$4,Assumptions!$B$26-($I$1302+$J$1302+$K$1302+$L$1302+$M$1302+$N$1302))),Assumptions!$B$4)</f>
        <v>0</v>
      </c>
      <c r="P1302" s="12" t="n">
        <f aca="false">$I$1302+$J$1302+$K$1302+$L$1302+$M$1302+$N$1302+$O$1302</f>
        <v>460000000</v>
      </c>
      <c r="Q1302" s="12" t="n">
        <f aca="false">MAX(Assumptions!$B$4,Assumptions!$B$26-$P$1302)</f>
        <v>1540000000</v>
      </c>
      <c r="R1302" s="12" t="n">
        <f aca="false">$J$1235+$O$1235+Assumptions!$B$20+IF($B$1302=0,$D$1235,Assumptions!$B$4)+IF($C$1302=0,$AI$1235,Assumptions!$B$4)+IF($D$1302=0,$AF$1235,Assumptions!$B$4)+IF($E$1302=0,$AC$1235,Assumptions!$B$4)+IF($F$1302=0,$Z$1235,Assumptions!$B$4)+IF($G$1302=0,$W$1235,Assumptions!$B$4)+IF($H$1302=0,$T$1235,Assumptions!$B$4)</f>
        <v>22878640.1306018</v>
      </c>
      <c r="S1302" s="12" t="n">
        <f aca="false">IF($R$1302&gt;Assumptions!$B$4,$Q$1302/$R$1302&gt;Assumptions!$B$13,FALSE())</f>
        <v>1</v>
      </c>
      <c r="T1302" s="12" t="n">
        <f aca="false">IF($S$1302,($Q$1302+Assumptions!$B$14*Assumptions!$B$13)/($R$1302+Assumptions!$B$14),IF($R$1302&gt;Assumptions!$B$4,$Q$1302/$R$1302,Assumptions!$B$4))</f>
        <v>60.7794583185739</v>
      </c>
      <c r="U1302" s="12" t="n">
        <f aca="false">IF($B$1302=1,$I$1302,$D$1235*$T$1302)</f>
        <v>37653382.5928355</v>
      </c>
      <c r="V1302" s="12" t="n">
        <f aca="false">IF($C$1302=1,$J$1302,$AI$1235*$T$1302)</f>
        <v>300000000</v>
      </c>
      <c r="W1302" s="12" t="n">
        <f aca="false">IF($D$1302=1,$K$1302,$AF$1235*$T$1302)</f>
        <v>100000000</v>
      </c>
      <c r="X1302" s="12" t="n">
        <f aca="false">IF($E$1302=1,$L$1302,$AC$1235*$T$1302)</f>
        <v>60000000</v>
      </c>
      <c r="Y1302" s="12" t="n">
        <f aca="false">IF($F$1302=1,$M$1302,$Z$1235*$T$1302)</f>
        <v>182338374.955722</v>
      </c>
      <c r="Z1302" s="12" t="n">
        <f aca="false">IF($G$1302=1,$N$1302,$W$1235*$T$1302)</f>
        <v>303897291.592869</v>
      </c>
      <c r="AA1302" s="12" t="n">
        <f aca="false">IF($H$1302=1,$O$1302,$T$1235*$T$1302)</f>
        <v>303897291.592869</v>
      </c>
      <c r="AB1302" s="12" t="n">
        <f aca="false">($J$1235+$O$1235)*$T$1302</f>
        <v>15749888.6021049</v>
      </c>
      <c r="AC1302" s="12" t="n">
        <f aca="false">Assumptions!$B$20*$T$1302</f>
        <v>547015124.867165</v>
      </c>
      <c r="AD1302" s="12" t="n">
        <f aca="false">IF($S$1302,Assumptions!$B$14*($T$1302-Assumptions!$B$13),Assumptions!$B$4)</f>
        <v>149448645.796435</v>
      </c>
      <c r="AE1302" s="12" t="n">
        <f aca="false">$U$1302+$V$1302+$W$1302+$X$1302+$Y$1302+$Z$1302+$AA$1302+$AB$1302+$AC$1302+$AD$1302</f>
        <v>2000000000</v>
      </c>
      <c r="AF1302" s="12" t="n">
        <f aca="false">IF(AND(IF($B$1302=1,$U$1302&gt;=INDEX($U$1246:$U$1373,1+$A$1302-Assumptions!$B$77),$U$1302&gt;INDEX($U$1246:$U$1373,1+$A$1302+Assumptions!$B$77)),IF($C$1302=1,$V$1302&gt;=INDEX($V$1246:$V$1373,1+$A$1302-Assumptions!$B$78),$V$1302&gt;INDEX($V$1246:$V$1373,1+$A$1302+Assumptions!$B$78)),IF($D$1302=1,$W$1302&gt;=INDEX($W$1246:$W$1373,1+$A$1302-Assumptions!$B$79),$W$1302&gt;INDEX($W$1246:$W$1373,1+$A$1302+Assumptions!$B$79)),IF($E$1302=1,$X$1302&gt;=INDEX($X$1246:$X$1373,1+$A$1302-Assumptions!$B$80),$X$1302&gt;INDEX($X$1246:$X$1373,1+$A$1302+Assumptions!$B$80)),IF($F$1302=1,$Y$1302&gt;=INDEX($Y$1246:$Y$1373,1+$A$1302-Assumptions!$B$81),$Y$1302&gt;INDEX($Y$1246:$Y$1373,1+$A$1302+Assumptions!$B$81)),IF($G$1302=1,$Z$1302&gt;=INDEX($Z$1246:$Z$1373,1+$A$1302-Assumptions!$B$82),$Z$1302&gt;INDEX($Z$1246:$Z$1373,1+$A$1302+Assumptions!$B$82)),IF($H$1302=1,$AA$1302&gt;=INDEX($AA$1246:$AA$1373,1+$A$1302-Assumptions!$B$83),$AA$1302&gt;INDEX($AA$1246:$AA$1373,1+$A$1302+Assumptions!$B$83))),1,0)</f>
        <v>0</v>
      </c>
    </row>
    <row r="1303" customFormat="false" ht="15" hidden="true" customHeight="false" outlineLevel="0" collapsed="false">
      <c r="A1303" s="6" t="n">
        <f aca="false">ROW()-ROW($A$1246)+Assumptions!$B$4</f>
        <v>57</v>
      </c>
      <c r="B1303" s="12" t="n">
        <f aca="false">MOD(QUOTIENT($A$1303,Assumptions!$B$77),2)</f>
        <v>0</v>
      </c>
      <c r="C1303" s="12" t="n">
        <f aca="false">MOD(QUOTIENT($A$1303,Assumptions!$B$78),2)</f>
        <v>1</v>
      </c>
      <c r="D1303" s="12" t="n">
        <f aca="false">MOD(QUOTIENT($A$1303,Assumptions!$B$79),2)</f>
        <v>1</v>
      </c>
      <c r="E1303" s="12" t="n">
        <f aca="false">MOD(QUOTIENT($A$1303,Assumptions!$B$80),2)</f>
        <v>1</v>
      </c>
      <c r="F1303" s="12" t="n">
        <f aca="false">MOD(QUOTIENT($A$1303,Assumptions!$B$81),2)</f>
        <v>0</v>
      </c>
      <c r="G1303" s="12" t="n">
        <f aca="false">MOD(QUOTIENT($A$1303,Assumptions!$B$82),2)</f>
        <v>0</v>
      </c>
      <c r="H1303" s="12" t="n">
        <f aca="false">MOD(QUOTIENT($A$1303,Assumptions!$B$83),2)</f>
        <v>1</v>
      </c>
      <c r="I1303" s="12" t="n">
        <f aca="false">IF($B$1303=1,MIN(Assumptions!$B$67,MAX(Assumptions!$B$4,Assumptions!$B$26-(Assumptions!$B$4))),Assumptions!$B$4)</f>
        <v>0</v>
      </c>
      <c r="J1303" s="12" t="n">
        <f aca="false">IF($C$1303=1,MIN(Assumptions!$B$66,MAX(Assumptions!$B$4,Assumptions!$B$26-($I$1303))),Assumptions!$B$4)</f>
        <v>300000000</v>
      </c>
      <c r="K1303" s="12" t="n">
        <f aca="false">IF($D$1303=1,MIN(Assumptions!$B$61,MAX(Assumptions!$B$4,Assumptions!$B$26-($I$1303+$J$1303))),Assumptions!$B$4)</f>
        <v>100000000</v>
      </c>
      <c r="L1303" s="12" t="n">
        <f aca="false">IF($E$1303=1,MIN(Assumptions!$B$56,MAX(Assumptions!$B$4,Assumptions!$B$26-($I$1303+$J$1303+$K$1303))),Assumptions!$B$4)</f>
        <v>60000000</v>
      </c>
      <c r="M1303" s="12" t="n">
        <f aca="false">IF($F$1303=1,MIN(Assumptions!$B$51,MAX(Assumptions!$B$4,Assumptions!$B$26-($I$1303+$J$1303+$K$1303+$L$1303))),Assumptions!$B$4)</f>
        <v>0</v>
      </c>
      <c r="N1303" s="12" t="n">
        <f aca="false">IF($G$1303=1,MIN(Assumptions!$B$46,MAX(Assumptions!$B$4,Assumptions!$B$26-($I$1303+$J$1303+$K$1303+$L$1303+$M$1303))),Assumptions!$B$4)</f>
        <v>0</v>
      </c>
      <c r="O1303" s="12" t="n">
        <f aca="false">IF($H$1303=1,MIN(Assumptions!$B$41,MAX(Assumptions!$B$4,Assumptions!$B$26-($I$1303+$J$1303+$K$1303+$L$1303+$M$1303+$N$1303))),Assumptions!$B$4)</f>
        <v>5000000</v>
      </c>
      <c r="P1303" s="12" t="n">
        <f aca="false">$I$1303+$J$1303+$K$1303+$L$1303+$M$1303+$N$1303+$O$1303</f>
        <v>465000000</v>
      </c>
      <c r="Q1303" s="12" t="n">
        <f aca="false">MAX(Assumptions!$B$4,Assumptions!$B$26-$P$1303)</f>
        <v>1535000000</v>
      </c>
      <c r="R1303" s="12" t="n">
        <f aca="false">$J$1235+$O$1235+Assumptions!$B$20+IF($B$1303=0,$D$1235,Assumptions!$B$4)+IF($C$1303=0,$AI$1235,Assumptions!$B$4)+IF($D$1303=0,$AF$1235,Assumptions!$B$4)+IF($E$1303=0,$AC$1235,Assumptions!$B$4)+IF($F$1303=0,$Z$1235,Assumptions!$B$4)+IF($G$1303=0,$W$1235,Assumptions!$B$4)+IF($H$1303=0,$T$1235,Assumptions!$B$4)</f>
        <v>17878640.1306018</v>
      </c>
      <c r="S1303" s="12" t="n">
        <f aca="false">IF($R$1303&gt;Assumptions!$B$4,$Q$1303/$R$1303&gt;Assumptions!$B$13,FALSE())</f>
        <v>1</v>
      </c>
      <c r="T1303" s="12" t="n">
        <f aca="false">IF($S$1303,($Q$1303+Assumptions!$B$14*Assumptions!$B$13)/($R$1303+Assumptions!$B$14),IF($R$1303&gt;Assumptions!$B$4,$Q$1303/$R$1303,Assumptions!$B$4))</f>
        <v>75.4466436497495</v>
      </c>
      <c r="U1303" s="12" t="n">
        <f aca="false">IF($B$1303=1,$I$1303,$D$1235*$T$1303)</f>
        <v>46739826.5348014</v>
      </c>
      <c r="V1303" s="12" t="n">
        <f aca="false">IF($C$1303=1,$J$1303,$AI$1235*$T$1303)</f>
        <v>300000000</v>
      </c>
      <c r="W1303" s="12" t="n">
        <f aca="false">IF($D$1303=1,$K$1303,$AF$1235*$T$1303)</f>
        <v>100000000</v>
      </c>
      <c r="X1303" s="12" t="n">
        <f aca="false">IF($E$1303=1,$L$1303,$AC$1235*$T$1303)</f>
        <v>60000000</v>
      </c>
      <c r="Y1303" s="12" t="n">
        <f aca="false">IF($F$1303=1,$M$1303,$Z$1235*$T$1303)</f>
        <v>226339930.949248</v>
      </c>
      <c r="Z1303" s="12" t="n">
        <f aca="false">IF($G$1303=1,$N$1303,$W$1235*$T$1303)</f>
        <v>377233218.248747</v>
      </c>
      <c r="AA1303" s="12" t="n">
        <f aca="false">IF($H$1303=1,$O$1303,$T$1235*$T$1303)</f>
        <v>5000000</v>
      </c>
      <c r="AB1303" s="12" t="n">
        <f aca="false">($J$1235+$O$1235)*$T$1303</f>
        <v>19550622.2950843</v>
      </c>
      <c r="AC1303" s="12" t="n">
        <f aca="false">Assumptions!$B$20*$T$1303</f>
        <v>679019792.847745</v>
      </c>
      <c r="AD1303" s="12" t="n">
        <f aca="false">IF($S$1303,Assumptions!$B$14*($T$1303-Assumptions!$B$13),Assumptions!$B$4)</f>
        <v>186116609.124374</v>
      </c>
      <c r="AE1303" s="12" t="n">
        <f aca="false">$U$1303+$V$1303+$W$1303+$X$1303+$Y$1303+$Z$1303+$AA$1303+$AB$1303+$AC$1303+$AD$1303</f>
        <v>2000000000</v>
      </c>
      <c r="AF1303" s="12" t="n">
        <f aca="false">IF(AND(IF($B$1303=1,$U$1303&gt;=INDEX($U$1246:$U$1373,1+$A$1303-Assumptions!$B$77),$U$1303&gt;INDEX($U$1246:$U$1373,1+$A$1303+Assumptions!$B$77)),IF($C$1303=1,$V$1303&gt;=INDEX($V$1246:$V$1373,1+$A$1303-Assumptions!$B$78),$V$1303&gt;INDEX($V$1246:$V$1373,1+$A$1303+Assumptions!$B$78)),IF($D$1303=1,$W$1303&gt;=INDEX($W$1246:$W$1373,1+$A$1303-Assumptions!$B$79),$W$1303&gt;INDEX($W$1246:$W$1373,1+$A$1303+Assumptions!$B$79)),IF($E$1303=1,$X$1303&gt;=INDEX($X$1246:$X$1373,1+$A$1303-Assumptions!$B$80),$X$1303&gt;INDEX($X$1246:$X$1373,1+$A$1303+Assumptions!$B$80)),IF($F$1303=1,$Y$1303&gt;=INDEX($Y$1246:$Y$1373,1+$A$1303-Assumptions!$B$81),$Y$1303&gt;INDEX($Y$1246:$Y$1373,1+$A$1303+Assumptions!$B$81)),IF($G$1303=1,$Z$1303&gt;=INDEX($Z$1246:$Z$1373,1+$A$1303-Assumptions!$B$82),$Z$1303&gt;INDEX($Z$1246:$Z$1373,1+$A$1303+Assumptions!$B$82)),IF($H$1303=1,$AA$1303&gt;=INDEX($AA$1246:$AA$1373,1+$A$1303-Assumptions!$B$83),$AA$1303&gt;INDEX($AA$1246:$AA$1373,1+$A$1303+Assumptions!$B$83))),1,0)</f>
        <v>0</v>
      </c>
    </row>
    <row r="1304" customFormat="false" ht="15" hidden="true" customHeight="false" outlineLevel="0" collapsed="false">
      <c r="A1304" s="6" t="n">
        <f aca="false">ROW()-ROW($A$1246)+Assumptions!$B$4</f>
        <v>58</v>
      </c>
      <c r="B1304" s="12" t="n">
        <f aca="false">MOD(QUOTIENT($A$1304,Assumptions!$B$77),2)</f>
        <v>0</v>
      </c>
      <c r="C1304" s="12" t="n">
        <f aca="false">MOD(QUOTIENT($A$1304,Assumptions!$B$78),2)</f>
        <v>1</v>
      </c>
      <c r="D1304" s="12" t="n">
        <f aca="false">MOD(QUOTIENT($A$1304,Assumptions!$B$79),2)</f>
        <v>1</v>
      </c>
      <c r="E1304" s="12" t="n">
        <f aca="false">MOD(QUOTIENT($A$1304,Assumptions!$B$80),2)</f>
        <v>1</v>
      </c>
      <c r="F1304" s="12" t="n">
        <f aca="false">MOD(QUOTIENT($A$1304,Assumptions!$B$81),2)</f>
        <v>0</v>
      </c>
      <c r="G1304" s="12" t="n">
        <f aca="false">MOD(QUOTIENT($A$1304,Assumptions!$B$82),2)</f>
        <v>1</v>
      </c>
      <c r="H1304" s="12" t="n">
        <f aca="false">MOD(QUOTIENT($A$1304,Assumptions!$B$83),2)</f>
        <v>0</v>
      </c>
      <c r="I1304" s="12" t="n">
        <f aca="false">IF($B$1304=1,MIN(Assumptions!$B$67,MAX(Assumptions!$B$4,Assumptions!$B$26-(Assumptions!$B$4))),Assumptions!$B$4)</f>
        <v>0</v>
      </c>
      <c r="J1304" s="12" t="n">
        <f aca="false">IF($C$1304=1,MIN(Assumptions!$B$66,MAX(Assumptions!$B$4,Assumptions!$B$26-($I$1304))),Assumptions!$B$4)</f>
        <v>300000000</v>
      </c>
      <c r="K1304" s="12" t="n">
        <f aca="false">IF($D$1304=1,MIN(Assumptions!$B$61,MAX(Assumptions!$B$4,Assumptions!$B$26-($I$1304+$J$1304))),Assumptions!$B$4)</f>
        <v>100000000</v>
      </c>
      <c r="L1304" s="12" t="n">
        <f aca="false">IF($E$1304=1,MIN(Assumptions!$B$56,MAX(Assumptions!$B$4,Assumptions!$B$26-($I$1304+$J$1304+$K$1304))),Assumptions!$B$4)</f>
        <v>60000000</v>
      </c>
      <c r="M1304" s="12" t="n">
        <f aca="false">IF($F$1304=1,MIN(Assumptions!$B$51,MAX(Assumptions!$B$4,Assumptions!$B$26-($I$1304+$J$1304+$K$1304+$L$1304))),Assumptions!$B$4)</f>
        <v>0</v>
      </c>
      <c r="N1304" s="12" t="n">
        <f aca="false">IF($G$1304=1,MIN(Assumptions!$B$46,MAX(Assumptions!$B$4,Assumptions!$B$26-($I$1304+$J$1304+$K$1304+$L$1304+$M$1304))),Assumptions!$B$4)</f>
        <v>15000000</v>
      </c>
      <c r="O1304" s="12" t="n">
        <f aca="false">IF($H$1304=1,MIN(Assumptions!$B$41,MAX(Assumptions!$B$4,Assumptions!$B$26-($I$1304+$J$1304+$K$1304+$L$1304+$M$1304+$N$1304))),Assumptions!$B$4)</f>
        <v>0</v>
      </c>
      <c r="P1304" s="12" t="n">
        <f aca="false">$I$1304+$J$1304+$K$1304+$L$1304+$M$1304+$N$1304+$O$1304</f>
        <v>475000000</v>
      </c>
      <c r="Q1304" s="12" t="n">
        <f aca="false">MAX(Assumptions!$B$4,Assumptions!$B$26-$P$1304)</f>
        <v>1525000000</v>
      </c>
      <c r="R1304" s="12" t="n">
        <f aca="false">$J$1235+$O$1235+Assumptions!$B$20+IF($B$1304=0,$D$1235,Assumptions!$B$4)+IF($C$1304=0,$AI$1235,Assumptions!$B$4)+IF($D$1304=0,$AF$1235,Assumptions!$B$4)+IF($E$1304=0,$AC$1235,Assumptions!$B$4)+IF($F$1304=0,$Z$1235,Assumptions!$B$4)+IF($G$1304=0,$W$1235,Assumptions!$B$4)+IF($H$1304=0,$T$1235,Assumptions!$B$4)</f>
        <v>17878640.1306018</v>
      </c>
      <c r="S1304" s="12" t="n">
        <f aca="false">IF($R$1304&gt;Assumptions!$B$4,$Q$1304/$R$1304&gt;Assumptions!$B$13,FALSE())</f>
        <v>1</v>
      </c>
      <c r="T1304" s="12" t="n">
        <f aca="false">IF($S$1304,($Q$1304+Assumptions!$B$14*Assumptions!$B$13)/($R$1304+Assumptions!$B$14),IF($R$1304&gt;Assumptions!$B$4,$Q$1304/$R$1304,Assumptions!$B$4))</f>
        <v>74.9559337723527</v>
      </c>
      <c r="U1304" s="12" t="n">
        <f aca="false">IF($B$1304=1,$I$1304,$D$1235*$T$1304)</f>
        <v>46435827.6630304</v>
      </c>
      <c r="V1304" s="12" t="n">
        <f aca="false">IF($C$1304=1,$J$1304,$AI$1235*$T$1304)</f>
        <v>300000000</v>
      </c>
      <c r="W1304" s="12" t="n">
        <f aca="false">IF($D$1304=1,$K$1304,$AF$1235*$T$1304)</f>
        <v>100000000</v>
      </c>
      <c r="X1304" s="12" t="n">
        <f aca="false">IF($E$1304=1,$L$1304,$AC$1235*$T$1304)</f>
        <v>60000000</v>
      </c>
      <c r="Y1304" s="12" t="n">
        <f aca="false">IF($F$1304=1,$M$1304,$Z$1235*$T$1304)</f>
        <v>224867801.317058</v>
      </c>
      <c r="Z1304" s="12" t="n">
        <f aca="false">IF($G$1304=1,$N$1304,$W$1235*$T$1304)</f>
        <v>15000000</v>
      </c>
      <c r="AA1304" s="12" t="n">
        <f aca="false">IF($H$1304=1,$O$1304,$T$1235*$T$1304)</f>
        <v>374779668.861764</v>
      </c>
      <c r="AB1304" s="12" t="n">
        <f aca="false">($J$1235+$O$1235)*$T$1304</f>
        <v>19423463.7760919</v>
      </c>
      <c r="AC1304" s="12" t="n">
        <f aca="false">Assumptions!$B$20*$T$1304</f>
        <v>674603403.951174</v>
      </c>
      <c r="AD1304" s="12" t="n">
        <f aca="false">IF($S$1304,Assumptions!$B$14*($T$1304-Assumptions!$B$13),Assumptions!$B$4)</f>
        <v>184889834.430882</v>
      </c>
      <c r="AE1304" s="12" t="n">
        <f aca="false">$U$1304+$V$1304+$W$1304+$X$1304+$Y$1304+$Z$1304+$AA$1304+$AB$1304+$AC$1304+$AD$1304</f>
        <v>2000000000</v>
      </c>
      <c r="AF1304" s="12" t="n">
        <f aca="false">IF(AND(IF($B$1304=1,$U$1304&gt;=INDEX($U$1246:$U$1373,1+$A$1304-Assumptions!$B$77),$U$1304&gt;INDEX($U$1246:$U$1373,1+$A$1304+Assumptions!$B$77)),IF($C$1304=1,$V$1304&gt;=INDEX($V$1246:$V$1373,1+$A$1304-Assumptions!$B$78),$V$1304&gt;INDEX($V$1246:$V$1373,1+$A$1304+Assumptions!$B$78)),IF($D$1304=1,$W$1304&gt;=INDEX($W$1246:$W$1373,1+$A$1304-Assumptions!$B$79),$W$1304&gt;INDEX($W$1246:$W$1373,1+$A$1304+Assumptions!$B$79)),IF($E$1304=1,$X$1304&gt;=INDEX($X$1246:$X$1373,1+$A$1304-Assumptions!$B$80),$X$1304&gt;INDEX($X$1246:$X$1373,1+$A$1304+Assumptions!$B$80)),IF($F$1304=1,$Y$1304&gt;=INDEX($Y$1246:$Y$1373,1+$A$1304-Assumptions!$B$81),$Y$1304&gt;INDEX($Y$1246:$Y$1373,1+$A$1304+Assumptions!$B$81)),IF($G$1304=1,$Z$1304&gt;=INDEX($Z$1246:$Z$1373,1+$A$1304-Assumptions!$B$82),$Z$1304&gt;INDEX($Z$1246:$Z$1373,1+$A$1304+Assumptions!$B$82)),IF($H$1304=1,$AA$1304&gt;=INDEX($AA$1246:$AA$1373,1+$A$1304-Assumptions!$B$83),$AA$1304&gt;INDEX($AA$1246:$AA$1373,1+$A$1304+Assumptions!$B$83))),1,0)</f>
        <v>0</v>
      </c>
    </row>
    <row r="1305" customFormat="false" ht="15" hidden="true" customHeight="false" outlineLevel="0" collapsed="false">
      <c r="A1305" s="6" t="n">
        <f aca="false">ROW()-ROW($A$1246)+Assumptions!$B$4</f>
        <v>59</v>
      </c>
      <c r="B1305" s="12" t="n">
        <f aca="false">MOD(QUOTIENT($A$1305,Assumptions!$B$77),2)</f>
        <v>0</v>
      </c>
      <c r="C1305" s="12" t="n">
        <f aca="false">MOD(QUOTIENT($A$1305,Assumptions!$B$78),2)</f>
        <v>1</v>
      </c>
      <c r="D1305" s="12" t="n">
        <f aca="false">MOD(QUOTIENT($A$1305,Assumptions!$B$79),2)</f>
        <v>1</v>
      </c>
      <c r="E1305" s="12" t="n">
        <f aca="false">MOD(QUOTIENT($A$1305,Assumptions!$B$80),2)</f>
        <v>1</v>
      </c>
      <c r="F1305" s="12" t="n">
        <f aca="false">MOD(QUOTIENT($A$1305,Assumptions!$B$81),2)</f>
        <v>0</v>
      </c>
      <c r="G1305" s="12" t="n">
        <f aca="false">MOD(QUOTIENT($A$1305,Assumptions!$B$82),2)</f>
        <v>1</v>
      </c>
      <c r="H1305" s="12" t="n">
        <f aca="false">MOD(QUOTIENT($A$1305,Assumptions!$B$83),2)</f>
        <v>1</v>
      </c>
      <c r="I1305" s="12" t="n">
        <f aca="false">IF($B$1305=1,MIN(Assumptions!$B$67,MAX(Assumptions!$B$4,Assumptions!$B$26-(Assumptions!$B$4))),Assumptions!$B$4)</f>
        <v>0</v>
      </c>
      <c r="J1305" s="12" t="n">
        <f aca="false">IF($C$1305=1,MIN(Assumptions!$B$66,MAX(Assumptions!$B$4,Assumptions!$B$26-($I$1305))),Assumptions!$B$4)</f>
        <v>300000000</v>
      </c>
      <c r="K1305" s="12" t="n">
        <f aca="false">IF($D$1305=1,MIN(Assumptions!$B$61,MAX(Assumptions!$B$4,Assumptions!$B$26-($I$1305+$J$1305))),Assumptions!$B$4)</f>
        <v>100000000</v>
      </c>
      <c r="L1305" s="12" t="n">
        <f aca="false">IF($E$1305=1,MIN(Assumptions!$B$56,MAX(Assumptions!$B$4,Assumptions!$B$26-($I$1305+$J$1305+$K$1305))),Assumptions!$B$4)</f>
        <v>60000000</v>
      </c>
      <c r="M1305" s="12" t="n">
        <f aca="false">IF($F$1305=1,MIN(Assumptions!$B$51,MAX(Assumptions!$B$4,Assumptions!$B$26-($I$1305+$J$1305+$K$1305+$L$1305))),Assumptions!$B$4)</f>
        <v>0</v>
      </c>
      <c r="N1305" s="12" t="n">
        <f aca="false">IF($G$1305=1,MIN(Assumptions!$B$46,MAX(Assumptions!$B$4,Assumptions!$B$26-($I$1305+$J$1305+$K$1305+$L$1305+$M$1305))),Assumptions!$B$4)</f>
        <v>15000000</v>
      </c>
      <c r="O1305" s="12" t="n">
        <f aca="false">IF($H$1305=1,MIN(Assumptions!$B$41,MAX(Assumptions!$B$4,Assumptions!$B$26-($I$1305+$J$1305+$K$1305+$L$1305+$M$1305+$N$1305))),Assumptions!$B$4)</f>
        <v>5000000</v>
      </c>
      <c r="P1305" s="12" t="n">
        <f aca="false">$I$1305+$J$1305+$K$1305+$L$1305+$M$1305+$N$1305+$O$1305</f>
        <v>480000000</v>
      </c>
      <c r="Q1305" s="12" t="n">
        <f aca="false">MAX(Assumptions!$B$4,Assumptions!$B$26-$P$1305)</f>
        <v>1520000000</v>
      </c>
      <c r="R1305" s="12" t="n">
        <f aca="false">$J$1235+$O$1235+Assumptions!$B$20+IF($B$1305=0,$D$1235,Assumptions!$B$4)+IF($C$1305=0,$AI$1235,Assumptions!$B$4)+IF($D$1305=0,$AF$1235,Assumptions!$B$4)+IF($E$1305=0,$AC$1235,Assumptions!$B$4)+IF($F$1305=0,$Z$1235,Assumptions!$B$4)+IF($G$1305=0,$W$1235,Assumptions!$B$4)+IF($H$1305=0,$T$1235,Assumptions!$B$4)</f>
        <v>12878640.1306018</v>
      </c>
      <c r="S1305" s="12" t="n">
        <f aca="false">IF($R$1305&gt;Assumptions!$B$4,$Q$1305/$R$1305&gt;Assumptions!$B$13,FALSE())</f>
        <v>1</v>
      </c>
      <c r="T1305" s="12" t="n">
        <f aca="false">IF($S$1305,($Q$1305+Assumptions!$B$14*Assumptions!$B$13)/($R$1305+Assumptions!$B$14),IF($R$1305&gt;Assumptions!$B$4,$Q$1305/$R$1305,Assumptions!$B$4))</f>
        <v>99.0009511289876</v>
      </c>
      <c r="U1305" s="12" t="n">
        <f aca="false">IF($B$1305=1,$I$1305,$D$1235*$T$1305)</f>
        <v>61331916.9508822</v>
      </c>
      <c r="V1305" s="12" t="n">
        <f aca="false">IF($C$1305=1,$J$1305,$AI$1235*$T$1305)</f>
        <v>300000000</v>
      </c>
      <c r="W1305" s="12" t="n">
        <f aca="false">IF($D$1305=1,$K$1305,$AF$1235*$T$1305)</f>
        <v>100000000</v>
      </c>
      <c r="X1305" s="12" t="n">
        <f aca="false">IF($E$1305=1,$L$1305,$AC$1235*$T$1305)</f>
        <v>60000000</v>
      </c>
      <c r="Y1305" s="12" t="n">
        <f aca="false">IF($F$1305=1,$M$1305,$Z$1235*$T$1305)</f>
        <v>297002853.386963</v>
      </c>
      <c r="Z1305" s="12" t="n">
        <f aca="false">IF($G$1305=1,$N$1305,$W$1235*$T$1305)</f>
        <v>15000000</v>
      </c>
      <c r="AA1305" s="12" t="n">
        <f aca="false">IF($H$1305=1,$O$1305,$T$1235*$T$1305)</f>
        <v>5000000</v>
      </c>
      <c r="AB1305" s="12" t="n">
        <f aca="false">($J$1235+$O$1235)*$T$1305</f>
        <v>25654291.6787971</v>
      </c>
      <c r="AC1305" s="12" t="n">
        <f aca="false">Assumptions!$B$20*$T$1305</f>
        <v>891008560.160889</v>
      </c>
      <c r="AD1305" s="12" t="n">
        <f aca="false">IF($S$1305,Assumptions!$B$14*($T$1305-Assumptions!$B$13),Assumptions!$B$4)</f>
        <v>245002377.822469</v>
      </c>
      <c r="AE1305" s="12" t="n">
        <f aca="false">$U$1305+$V$1305+$W$1305+$X$1305+$Y$1305+$Z$1305+$AA$1305+$AB$1305+$AC$1305+$AD$1305</f>
        <v>2000000000</v>
      </c>
      <c r="AF1305" s="12" t="n">
        <f aca="false">IF(AND(IF($B$1305=1,$U$1305&gt;=INDEX($U$1246:$U$1373,1+$A$1305-Assumptions!$B$77),$U$1305&gt;INDEX($U$1246:$U$1373,1+$A$1305+Assumptions!$B$77)),IF($C$1305=1,$V$1305&gt;=INDEX($V$1246:$V$1373,1+$A$1305-Assumptions!$B$78),$V$1305&gt;INDEX($V$1246:$V$1373,1+$A$1305+Assumptions!$B$78)),IF($D$1305=1,$W$1305&gt;=INDEX($W$1246:$W$1373,1+$A$1305-Assumptions!$B$79),$W$1305&gt;INDEX($W$1246:$W$1373,1+$A$1305+Assumptions!$B$79)),IF($E$1305=1,$X$1305&gt;=INDEX($X$1246:$X$1373,1+$A$1305-Assumptions!$B$80),$X$1305&gt;INDEX($X$1246:$X$1373,1+$A$1305+Assumptions!$B$80)),IF($F$1305=1,$Y$1305&gt;=INDEX($Y$1246:$Y$1373,1+$A$1305-Assumptions!$B$81),$Y$1305&gt;INDEX($Y$1246:$Y$1373,1+$A$1305+Assumptions!$B$81)),IF($G$1305=1,$Z$1305&gt;=INDEX($Z$1246:$Z$1373,1+$A$1305-Assumptions!$B$82),$Z$1305&gt;INDEX($Z$1246:$Z$1373,1+$A$1305+Assumptions!$B$82)),IF($H$1305=1,$AA$1305&gt;=INDEX($AA$1246:$AA$1373,1+$A$1305-Assumptions!$B$83),$AA$1305&gt;INDEX($AA$1246:$AA$1373,1+$A$1305+Assumptions!$B$83))),1,0)</f>
        <v>0</v>
      </c>
    </row>
    <row r="1306" customFormat="false" ht="15" hidden="true" customHeight="false" outlineLevel="0" collapsed="false">
      <c r="A1306" s="6" t="n">
        <f aca="false">ROW()-ROW($A$1246)+Assumptions!$B$4</f>
        <v>60</v>
      </c>
      <c r="B1306" s="12" t="n">
        <f aca="false">MOD(QUOTIENT($A$1306,Assumptions!$B$77),2)</f>
        <v>0</v>
      </c>
      <c r="C1306" s="12" t="n">
        <f aca="false">MOD(QUOTIENT($A$1306,Assumptions!$B$78),2)</f>
        <v>1</v>
      </c>
      <c r="D1306" s="12" t="n">
        <f aca="false">MOD(QUOTIENT($A$1306,Assumptions!$B$79),2)</f>
        <v>1</v>
      </c>
      <c r="E1306" s="12" t="n">
        <f aca="false">MOD(QUOTIENT($A$1306,Assumptions!$B$80),2)</f>
        <v>1</v>
      </c>
      <c r="F1306" s="12" t="n">
        <f aca="false">MOD(QUOTIENT($A$1306,Assumptions!$B$81),2)</f>
        <v>1</v>
      </c>
      <c r="G1306" s="12" t="n">
        <f aca="false">MOD(QUOTIENT($A$1306,Assumptions!$B$82),2)</f>
        <v>0</v>
      </c>
      <c r="H1306" s="12" t="n">
        <f aca="false">MOD(QUOTIENT($A$1306,Assumptions!$B$83),2)</f>
        <v>0</v>
      </c>
      <c r="I1306" s="12" t="n">
        <f aca="false">IF($B$1306=1,MIN(Assumptions!$B$67,MAX(Assumptions!$B$4,Assumptions!$B$26-(Assumptions!$B$4))),Assumptions!$B$4)</f>
        <v>0</v>
      </c>
      <c r="J1306" s="12" t="n">
        <f aca="false">IF($C$1306=1,MIN(Assumptions!$B$66,MAX(Assumptions!$B$4,Assumptions!$B$26-($I$1306))),Assumptions!$B$4)</f>
        <v>300000000</v>
      </c>
      <c r="K1306" s="12" t="n">
        <f aca="false">IF($D$1306=1,MIN(Assumptions!$B$61,MAX(Assumptions!$B$4,Assumptions!$B$26-($I$1306+$J$1306))),Assumptions!$B$4)</f>
        <v>100000000</v>
      </c>
      <c r="L1306" s="12" t="n">
        <f aca="false">IF($E$1306=1,MIN(Assumptions!$B$56,MAX(Assumptions!$B$4,Assumptions!$B$26-($I$1306+$J$1306+$K$1306))),Assumptions!$B$4)</f>
        <v>60000000</v>
      </c>
      <c r="M1306" s="12" t="n">
        <f aca="false">IF($F$1306=1,MIN(Assumptions!$B$51,MAX(Assumptions!$B$4,Assumptions!$B$26-($I$1306+$J$1306+$K$1306+$L$1306))),Assumptions!$B$4)</f>
        <v>30000000</v>
      </c>
      <c r="N1306" s="12" t="n">
        <f aca="false">IF($G$1306=1,MIN(Assumptions!$B$46,MAX(Assumptions!$B$4,Assumptions!$B$26-($I$1306+$J$1306+$K$1306+$L$1306+$M$1306))),Assumptions!$B$4)</f>
        <v>0</v>
      </c>
      <c r="O1306" s="12" t="n">
        <f aca="false">IF($H$1306=1,MIN(Assumptions!$B$41,MAX(Assumptions!$B$4,Assumptions!$B$26-($I$1306+$J$1306+$K$1306+$L$1306+$M$1306+$N$1306))),Assumptions!$B$4)</f>
        <v>0</v>
      </c>
      <c r="P1306" s="12" t="n">
        <f aca="false">$I$1306+$J$1306+$K$1306+$L$1306+$M$1306+$N$1306+$O$1306</f>
        <v>490000000</v>
      </c>
      <c r="Q1306" s="12" t="n">
        <f aca="false">MAX(Assumptions!$B$4,Assumptions!$B$26-$P$1306)</f>
        <v>1510000000</v>
      </c>
      <c r="R1306" s="12" t="n">
        <f aca="false">$J$1235+$O$1235+Assumptions!$B$20+IF($B$1306=0,$D$1235,Assumptions!$B$4)+IF($C$1306=0,$AI$1235,Assumptions!$B$4)+IF($D$1306=0,$AF$1235,Assumptions!$B$4)+IF($E$1306=0,$AC$1235,Assumptions!$B$4)+IF($F$1306=0,$Z$1235,Assumptions!$B$4)+IF($G$1306=0,$W$1235,Assumptions!$B$4)+IF($H$1306=0,$T$1235,Assumptions!$B$4)</f>
        <v>19878640.1306018</v>
      </c>
      <c r="S1306" s="12" t="n">
        <f aca="false">IF($R$1306&gt;Assumptions!$B$4,$Q$1306/$R$1306&gt;Assumptions!$B$13,FALSE())</f>
        <v>1</v>
      </c>
      <c r="T1306" s="12" t="n">
        <f aca="false">IF($S$1306,($Q$1306+Assumptions!$B$14*Assumptions!$B$13)/($R$1306+Assumptions!$B$14),IF($R$1306&gt;Assumptions!$B$4,$Q$1306/$R$1306,Assumptions!$B$4))</f>
        <v>67.5867698471866</v>
      </c>
      <c r="U1306" s="12" t="n">
        <f aca="false">IF($B$1306=1,$I$1306,$D$1235*$T$1306)</f>
        <v>41870568.9993347</v>
      </c>
      <c r="V1306" s="12" t="n">
        <f aca="false">IF($C$1306=1,$J$1306,$AI$1235*$T$1306)</f>
        <v>300000000</v>
      </c>
      <c r="W1306" s="12" t="n">
        <f aca="false">IF($D$1306=1,$K$1306,$AF$1235*$T$1306)</f>
        <v>100000000</v>
      </c>
      <c r="X1306" s="12" t="n">
        <f aca="false">IF($E$1306=1,$L$1306,$AC$1235*$T$1306)</f>
        <v>60000000</v>
      </c>
      <c r="Y1306" s="12" t="n">
        <f aca="false">IF($F$1306=1,$M$1306,$Z$1235*$T$1306)</f>
        <v>30000000</v>
      </c>
      <c r="Z1306" s="12" t="n">
        <f aca="false">IF($G$1306=1,$N$1306,$W$1235*$T$1306)</f>
        <v>337933849.235933</v>
      </c>
      <c r="AA1306" s="12" t="n">
        <f aca="false">IF($H$1306=1,$O$1306,$T$1235*$T$1306)</f>
        <v>337933849.235933</v>
      </c>
      <c r="AB1306" s="12" t="n">
        <f aca="false">($J$1235+$O$1235)*$T$1306</f>
        <v>17513879.2861533</v>
      </c>
      <c r="AC1306" s="12" t="n">
        <f aca="false">Assumptions!$B$20*$T$1306</f>
        <v>608280928.624679</v>
      </c>
      <c r="AD1306" s="12" t="n">
        <f aca="false">IF($S$1306,Assumptions!$B$14*($T$1306-Assumptions!$B$13),Assumptions!$B$4)</f>
        <v>166466924.617967</v>
      </c>
      <c r="AE1306" s="12" t="n">
        <f aca="false">$U$1306+$V$1306+$W$1306+$X$1306+$Y$1306+$Z$1306+$AA$1306+$AB$1306+$AC$1306+$AD$1306</f>
        <v>2000000000</v>
      </c>
      <c r="AF1306" s="12" t="n">
        <f aca="false">IF(AND(IF($B$1306=1,$U$1306&gt;=INDEX($U$1246:$U$1373,1+$A$1306-Assumptions!$B$77),$U$1306&gt;INDEX($U$1246:$U$1373,1+$A$1306+Assumptions!$B$77)),IF($C$1306=1,$V$1306&gt;=INDEX($V$1246:$V$1373,1+$A$1306-Assumptions!$B$78),$V$1306&gt;INDEX($V$1246:$V$1373,1+$A$1306+Assumptions!$B$78)),IF($D$1306=1,$W$1306&gt;=INDEX($W$1246:$W$1373,1+$A$1306-Assumptions!$B$79),$W$1306&gt;INDEX($W$1246:$W$1373,1+$A$1306+Assumptions!$B$79)),IF($E$1306=1,$X$1306&gt;=INDEX($X$1246:$X$1373,1+$A$1306-Assumptions!$B$80),$X$1306&gt;INDEX($X$1246:$X$1373,1+$A$1306+Assumptions!$B$80)),IF($F$1306=1,$Y$1306&gt;=INDEX($Y$1246:$Y$1373,1+$A$1306-Assumptions!$B$81),$Y$1306&gt;INDEX($Y$1246:$Y$1373,1+$A$1306+Assumptions!$B$81)),IF($G$1306=1,$Z$1306&gt;=INDEX($Z$1246:$Z$1373,1+$A$1306-Assumptions!$B$82),$Z$1306&gt;INDEX($Z$1246:$Z$1373,1+$A$1306+Assumptions!$B$82)),IF($H$1306=1,$AA$1306&gt;=INDEX($AA$1246:$AA$1373,1+$A$1306-Assumptions!$B$83),$AA$1306&gt;INDEX($AA$1246:$AA$1373,1+$A$1306+Assumptions!$B$83))),1,0)</f>
        <v>0</v>
      </c>
    </row>
    <row r="1307" customFormat="false" ht="15" hidden="true" customHeight="false" outlineLevel="0" collapsed="false">
      <c r="A1307" s="6" t="n">
        <f aca="false">ROW()-ROW($A$1246)+Assumptions!$B$4</f>
        <v>61</v>
      </c>
      <c r="B1307" s="12" t="n">
        <f aca="false">MOD(QUOTIENT($A$1307,Assumptions!$B$77),2)</f>
        <v>0</v>
      </c>
      <c r="C1307" s="12" t="n">
        <f aca="false">MOD(QUOTIENT($A$1307,Assumptions!$B$78),2)</f>
        <v>1</v>
      </c>
      <c r="D1307" s="12" t="n">
        <f aca="false">MOD(QUOTIENT($A$1307,Assumptions!$B$79),2)</f>
        <v>1</v>
      </c>
      <c r="E1307" s="12" t="n">
        <f aca="false">MOD(QUOTIENT($A$1307,Assumptions!$B$80),2)</f>
        <v>1</v>
      </c>
      <c r="F1307" s="12" t="n">
        <f aca="false">MOD(QUOTIENT($A$1307,Assumptions!$B$81),2)</f>
        <v>1</v>
      </c>
      <c r="G1307" s="12" t="n">
        <f aca="false">MOD(QUOTIENT($A$1307,Assumptions!$B$82),2)</f>
        <v>0</v>
      </c>
      <c r="H1307" s="12" t="n">
        <f aca="false">MOD(QUOTIENT($A$1307,Assumptions!$B$83),2)</f>
        <v>1</v>
      </c>
      <c r="I1307" s="12" t="n">
        <f aca="false">IF($B$1307=1,MIN(Assumptions!$B$67,MAX(Assumptions!$B$4,Assumptions!$B$26-(Assumptions!$B$4))),Assumptions!$B$4)</f>
        <v>0</v>
      </c>
      <c r="J1307" s="12" t="n">
        <f aca="false">IF($C$1307=1,MIN(Assumptions!$B$66,MAX(Assumptions!$B$4,Assumptions!$B$26-($I$1307))),Assumptions!$B$4)</f>
        <v>300000000</v>
      </c>
      <c r="K1307" s="12" t="n">
        <f aca="false">IF($D$1307=1,MIN(Assumptions!$B$61,MAX(Assumptions!$B$4,Assumptions!$B$26-($I$1307+$J$1307))),Assumptions!$B$4)</f>
        <v>100000000</v>
      </c>
      <c r="L1307" s="12" t="n">
        <f aca="false">IF($E$1307=1,MIN(Assumptions!$B$56,MAX(Assumptions!$B$4,Assumptions!$B$26-($I$1307+$J$1307+$K$1307))),Assumptions!$B$4)</f>
        <v>60000000</v>
      </c>
      <c r="M1307" s="12" t="n">
        <f aca="false">IF($F$1307=1,MIN(Assumptions!$B$51,MAX(Assumptions!$B$4,Assumptions!$B$26-($I$1307+$J$1307+$K$1307+$L$1307))),Assumptions!$B$4)</f>
        <v>30000000</v>
      </c>
      <c r="N1307" s="12" t="n">
        <f aca="false">IF($G$1307=1,MIN(Assumptions!$B$46,MAX(Assumptions!$B$4,Assumptions!$B$26-($I$1307+$J$1307+$K$1307+$L$1307+$M$1307))),Assumptions!$B$4)</f>
        <v>0</v>
      </c>
      <c r="O1307" s="12" t="n">
        <f aca="false">IF($H$1307=1,MIN(Assumptions!$B$41,MAX(Assumptions!$B$4,Assumptions!$B$26-($I$1307+$J$1307+$K$1307+$L$1307+$M$1307+$N$1307))),Assumptions!$B$4)</f>
        <v>5000000</v>
      </c>
      <c r="P1307" s="12" t="n">
        <f aca="false">$I$1307+$J$1307+$K$1307+$L$1307+$M$1307+$N$1307+$O$1307</f>
        <v>495000000</v>
      </c>
      <c r="Q1307" s="12" t="n">
        <f aca="false">MAX(Assumptions!$B$4,Assumptions!$B$26-$P$1307)</f>
        <v>1505000000</v>
      </c>
      <c r="R1307" s="12" t="n">
        <f aca="false">$J$1235+$O$1235+Assumptions!$B$20+IF($B$1307=0,$D$1235,Assumptions!$B$4)+IF($C$1307=0,$AI$1235,Assumptions!$B$4)+IF($D$1307=0,$AF$1235,Assumptions!$B$4)+IF($E$1307=0,$AC$1235,Assumptions!$B$4)+IF($F$1307=0,$Z$1235,Assumptions!$B$4)+IF($G$1307=0,$W$1235,Assumptions!$B$4)+IF($H$1307=0,$T$1235,Assumptions!$B$4)</f>
        <v>14878640.1306018</v>
      </c>
      <c r="S1307" s="12" t="n">
        <f aca="false">IF($R$1307&gt;Assumptions!$B$4,$Q$1307/$R$1307&gt;Assumptions!$B$13,FALSE())</f>
        <v>1</v>
      </c>
      <c r="T1307" s="12" t="n">
        <f aca="false">IF($S$1307,($Q$1307+Assumptions!$B$14*Assumptions!$B$13)/($R$1307+Assumptions!$B$14),IF($R$1307&gt;Assumptions!$B$4,$Q$1307/$R$1307,Assumptions!$B$4))</f>
        <v>86.7444166327757</v>
      </c>
      <c r="U1307" s="12" t="n">
        <f aca="false">IF($B$1307=1,$I$1307,$D$1235*$T$1307)</f>
        <v>53738891.3561292</v>
      </c>
      <c r="V1307" s="12" t="n">
        <f aca="false">IF($C$1307=1,$J$1307,$AI$1235*$T$1307)</f>
        <v>300000000</v>
      </c>
      <c r="W1307" s="12" t="n">
        <f aca="false">IF($D$1307=1,$K$1307,$AF$1235*$T$1307)</f>
        <v>100000000</v>
      </c>
      <c r="X1307" s="12" t="n">
        <f aca="false">IF($E$1307=1,$L$1307,$AC$1235*$T$1307)</f>
        <v>60000000</v>
      </c>
      <c r="Y1307" s="12" t="n">
        <f aca="false">IF($F$1307=1,$M$1307,$Z$1235*$T$1307)</f>
        <v>30000000</v>
      </c>
      <c r="Z1307" s="12" t="n">
        <f aca="false">IF($G$1307=1,$N$1307,$W$1235*$T$1307)</f>
        <v>433722083.163878</v>
      </c>
      <c r="AA1307" s="12" t="n">
        <f aca="false">IF($H$1307=1,$O$1307,$T$1235*$T$1307)</f>
        <v>5000000</v>
      </c>
      <c r="AB1307" s="12" t="n">
        <f aca="false">($J$1235+$O$1235)*$T$1307</f>
        <v>22478234.2030725</v>
      </c>
      <c r="AC1307" s="12" t="n">
        <f aca="false">Assumptions!$B$20*$T$1307</f>
        <v>780699749.694981</v>
      </c>
      <c r="AD1307" s="12" t="n">
        <f aca="false">IF($S$1307,Assumptions!$B$14*($T$1307-Assumptions!$B$13),Assumptions!$B$4)</f>
        <v>214361041.581939</v>
      </c>
      <c r="AE1307" s="12" t="n">
        <f aca="false">$U$1307+$V$1307+$W$1307+$X$1307+$Y$1307+$Z$1307+$AA$1307+$AB$1307+$AC$1307+$AD$1307</f>
        <v>2000000000</v>
      </c>
      <c r="AF1307" s="12" t="n">
        <f aca="false">IF(AND(IF($B$1307=1,$U$1307&gt;=INDEX($U$1246:$U$1373,1+$A$1307-Assumptions!$B$77),$U$1307&gt;INDEX($U$1246:$U$1373,1+$A$1307+Assumptions!$B$77)),IF($C$1307=1,$V$1307&gt;=INDEX($V$1246:$V$1373,1+$A$1307-Assumptions!$B$78),$V$1307&gt;INDEX($V$1246:$V$1373,1+$A$1307+Assumptions!$B$78)),IF($D$1307=1,$W$1307&gt;=INDEX($W$1246:$W$1373,1+$A$1307-Assumptions!$B$79),$W$1307&gt;INDEX($W$1246:$W$1373,1+$A$1307+Assumptions!$B$79)),IF($E$1307=1,$X$1307&gt;=INDEX($X$1246:$X$1373,1+$A$1307-Assumptions!$B$80),$X$1307&gt;INDEX($X$1246:$X$1373,1+$A$1307+Assumptions!$B$80)),IF($F$1307=1,$Y$1307&gt;=INDEX($Y$1246:$Y$1373,1+$A$1307-Assumptions!$B$81),$Y$1307&gt;INDEX($Y$1246:$Y$1373,1+$A$1307+Assumptions!$B$81)),IF($G$1307=1,$Z$1307&gt;=INDEX($Z$1246:$Z$1373,1+$A$1307-Assumptions!$B$82),$Z$1307&gt;INDEX($Z$1246:$Z$1373,1+$A$1307+Assumptions!$B$82)),IF($H$1307=1,$AA$1307&gt;=INDEX($AA$1246:$AA$1373,1+$A$1307-Assumptions!$B$83),$AA$1307&gt;INDEX($AA$1246:$AA$1373,1+$A$1307+Assumptions!$B$83))),1,0)</f>
        <v>0</v>
      </c>
    </row>
    <row r="1308" customFormat="false" ht="15" hidden="true" customHeight="false" outlineLevel="0" collapsed="false">
      <c r="A1308" s="6" t="n">
        <f aca="false">ROW()-ROW($A$1246)+Assumptions!$B$4</f>
        <v>62</v>
      </c>
      <c r="B1308" s="12" t="n">
        <f aca="false">MOD(QUOTIENT($A$1308,Assumptions!$B$77),2)</f>
        <v>0</v>
      </c>
      <c r="C1308" s="12" t="n">
        <f aca="false">MOD(QUOTIENT($A$1308,Assumptions!$B$78),2)</f>
        <v>1</v>
      </c>
      <c r="D1308" s="12" t="n">
        <f aca="false">MOD(QUOTIENT($A$1308,Assumptions!$B$79),2)</f>
        <v>1</v>
      </c>
      <c r="E1308" s="12" t="n">
        <f aca="false">MOD(QUOTIENT($A$1308,Assumptions!$B$80),2)</f>
        <v>1</v>
      </c>
      <c r="F1308" s="12" t="n">
        <f aca="false">MOD(QUOTIENT($A$1308,Assumptions!$B$81),2)</f>
        <v>1</v>
      </c>
      <c r="G1308" s="12" t="n">
        <f aca="false">MOD(QUOTIENT($A$1308,Assumptions!$B$82),2)</f>
        <v>1</v>
      </c>
      <c r="H1308" s="12" t="n">
        <f aca="false">MOD(QUOTIENT($A$1308,Assumptions!$B$83),2)</f>
        <v>0</v>
      </c>
      <c r="I1308" s="12" t="n">
        <f aca="false">IF($B$1308=1,MIN(Assumptions!$B$67,MAX(Assumptions!$B$4,Assumptions!$B$26-(Assumptions!$B$4))),Assumptions!$B$4)</f>
        <v>0</v>
      </c>
      <c r="J1308" s="12" t="n">
        <f aca="false">IF($C$1308=1,MIN(Assumptions!$B$66,MAX(Assumptions!$B$4,Assumptions!$B$26-($I$1308))),Assumptions!$B$4)</f>
        <v>300000000</v>
      </c>
      <c r="K1308" s="12" t="n">
        <f aca="false">IF($D$1308=1,MIN(Assumptions!$B$61,MAX(Assumptions!$B$4,Assumptions!$B$26-($I$1308+$J$1308))),Assumptions!$B$4)</f>
        <v>100000000</v>
      </c>
      <c r="L1308" s="12" t="n">
        <f aca="false">IF($E$1308=1,MIN(Assumptions!$B$56,MAX(Assumptions!$B$4,Assumptions!$B$26-($I$1308+$J$1308+$K$1308))),Assumptions!$B$4)</f>
        <v>60000000</v>
      </c>
      <c r="M1308" s="12" t="n">
        <f aca="false">IF($F$1308=1,MIN(Assumptions!$B$51,MAX(Assumptions!$B$4,Assumptions!$B$26-($I$1308+$J$1308+$K$1308+$L$1308))),Assumptions!$B$4)</f>
        <v>30000000</v>
      </c>
      <c r="N1308" s="12" t="n">
        <f aca="false">IF($G$1308=1,MIN(Assumptions!$B$46,MAX(Assumptions!$B$4,Assumptions!$B$26-($I$1308+$J$1308+$K$1308+$L$1308+$M$1308))),Assumptions!$B$4)</f>
        <v>15000000</v>
      </c>
      <c r="O1308" s="12" t="n">
        <f aca="false">IF($H$1308=1,MIN(Assumptions!$B$41,MAX(Assumptions!$B$4,Assumptions!$B$26-($I$1308+$J$1308+$K$1308+$L$1308+$M$1308+$N$1308))),Assumptions!$B$4)</f>
        <v>0</v>
      </c>
      <c r="P1308" s="12" t="n">
        <f aca="false">$I$1308+$J$1308+$K$1308+$L$1308+$M$1308+$N$1308+$O$1308</f>
        <v>505000000</v>
      </c>
      <c r="Q1308" s="12" t="n">
        <f aca="false">MAX(Assumptions!$B$4,Assumptions!$B$26-$P$1308)</f>
        <v>1495000000</v>
      </c>
      <c r="R1308" s="12" t="n">
        <f aca="false">$J$1235+$O$1235+Assumptions!$B$20+IF($B$1308=0,$D$1235,Assumptions!$B$4)+IF($C$1308=0,$AI$1235,Assumptions!$B$4)+IF($D$1308=0,$AF$1235,Assumptions!$B$4)+IF($E$1308=0,$AC$1235,Assumptions!$B$4)+IF($F$1308=0,$Z$1235,Assumptions!$B$4)+IF($G$1308=0,$W$1235,Assumptions!$B$4)+IF($H$1308=0,$T$1235,Assumptions!$B$4)</f>
        <v>14878640.1306018</v>
      </c>
      <c r="S1308" s="12" t="n">
        <f aca="false">IF($R$1308&gt;Assumptions!$B$4,$Q$1308/$R$1308&gt;Assumptions!$B$13,FALSE())</f>
        <v>1</v>
      </c>
      <c r="T1308" s="12" t="n">
        <f aca="false">IF($S$1308,($Q$1308+Assumptions!$B$14*Assumptions!$B$13)/($R$1308+Assumptions!$B$14),IF($R$1308&gt;Assumptions!$B$4,$Q$1308/$R$1308,Assumptions!$B$4))</f>
        <v>86.1689976169695</v>
      </c>
      <c r="U1308" s="12" t="n">
        <f aca="false">IF($B$1308=1,$I$1308,$D$1235*$T$1308)</f>
        <v>53382414.4648779</v>
      </c>
      <c r="V1308" s="12" t="n">
        <f aca="false">IF($C$1308=1,$J$1308,$AI$1235*$T$1308)</f>
        <v>300000000</v>
      </c>
      <c r="W1308" s="12" t="n">
        <f aca="false">IF($D$1308=1,$K$1308,$AF$1235*$T$1308)</f>
        <v>100000000</v>
      </c>
      <c r="X1308" s="12" t="n">
        <f aca="false">IF($E$1308=1,$L$1308,$AC$1235*$T$1308)</f>
        <v>60000000</v>
      </c>
      <c r="Y1308" s="12" t="n">
        <f aca="false">IF($F$1308=1,$M$1308,$Z$1235*$T$1308)</f>
        <v>30000000</v>
      </c>
      <c r="Z1308" s="12" t="n">
        <f aca="false">IF($G$1308=1,$N$1308,$W$1235*$T$1308)</f>
        <v>15000000</v>
      </c>
      <c r="AA1308" s="12" t="n">
        <f aca="false">IF($H$1308=1,$O$1308,$T$1235*$T$1308)</f>
        <v>430844988.084848</v>
      </c>
      <c r="AB1308" s="12" t="n">
        <f aca="false">($J$1235+$O$1235)*$T$1308</f>
        <v>22329124.8551251</v>
      </c>
      <c r="AC1308" s="12" t="n">
        <f aca="false">Assumptions!$B$20*$T$1308</f>
        <v>775520978.552726</v>
      </c>
      <c r="AD1308" s="12" t="n">
        <f aca="false">IF($S$1308,Assumptions!$B$14*($T$1308-Assumptions!$B$13),Assumptions!$B$4)</f>
        <v>212922494.042424</v>
      </c>
      <c r="AE1308" s="12" t="n">
        <f aca="false">$U$1308+$V$1308+$W$1308+$X$1308+$Y$1308+$Z$1308+$AA$1308+$AB$1308+$AC$1308+$AD$1308</f>
        <v>2000000000</v>
      </c>
      <c r="AF1308" s="12" t="n">
        <f aca="false">IF(AND(IF($B$1308=1,$U$1308&gt;=INDEX($U$1246:$U$1373,1+$A$1308-Assumptions!$B$77),$U$1308&gt;INDEX($U$1246:$U$1373,1+$A$1308+Assumptions!$B$77)),IF($C$1308=1,$V$1308&gt;=INDEX($V$1246:$V$1373,1+$A$1308-Assumptions!$B$78),$V$1308&gt;INDEX($V$1246:$V$1373,1+$A$1308+Assumptions!$B$78)),IF($D$1308=1,$W$1308&gt;=INDEX($W$1246:$W$1373,1+$A$1308-Assumptions!$B$79),$W$1308&gt;INDEX($W$1246:$W$1373,1+$A$1308+Assumptions!$B$79)),IF($E$1308=1,$X$1308&gt;=INDEX($X$1246:$X$1373,1+$A$1308-Assumptions!$B$80),$X$1308&gt;INDEX($X$1246:$X$1373,1+$A$1308+Assumptions!$B$80)),IF($F$1308=1,$Y$1308&gt;=INDEX($Y$1246:$Y$1373,1+$A$1308-Assumptions!$B$81),$Y$1308&gt;INDEX($Y$1246:$Y$1373,1+$A$1308+Assumptions!$B$81)),IF($G$1308=1,$Z$1308&gt;=INDEX($Z$1246:$Z$1373,1+$A$1308-Assumptions!$B$82),$Z$1308&gt;INDEX($Z$1246:$Z$1373,1+$A$1308+Assumptions!$B$82)),IF($H$1308=1,$AA$1308&gt;=INDEX($AA$1246:$AA$1373,1+$A$1308-Assumptions!$B$83),$AA$1308&gt;INDEX($AA$1246:$AA$1373,1+$A$1308+Assumptions!$B$83))),1,0)</f>
        <v>0</v>
      </c>
    </row>
    <row r="1309" customFormat="false" ht="15" hidden="true" customHeight="false" outlineLevel="0" collapsed="false">
      <c r="A1309" s="6" t="n">
        <f aca="false">ROW()-ROW($A$1246)+Assumptions!$B$4</f>
        <v>63</v>
      </c>
      <c r="B1309" s="12" t="n">
        <f aca="false">MOD(QUOTIENT($A$1309,Assumptions!$B$77),2)</f>
        <v>0</v>
      </c>
      <c r="C1309" s="12" t="n">
        <f aca="false">MOD(QUOTIENT($A$1309,Assumptions!$B$78),2)</f>
        <v>1</v>
      </c>
      <c r="D1309" s="12" t="n">
        <f aca="false">MOD(QUOTIENT($A$1309,Assumptions!$B$79),2)</f>
        <v>1</v>
      </c>
      <c r="E1309" s="12" t="n">
        <f aca="false">MOD(QUOTIENT($A$1309,Assumptions!$B$80),2)</f>
        <v>1</v>
      </c>
      <c r="F1309" s="12" t="n">
        <f aca="false">MOD(QUOTIENT($A$1309,Assumptions!$B$81),2)</f>
        <v>1</v>
      </c>
      <c r="G1309" s="12" t="n">
        <f aca="false">MOD(QUOTIENT($A$1309,Assumptions!$B$82),2)</f>
        <v>1</v>
      </c>
      <c r="H1309" s="12" t="n">
        <f aca="false">MOD(QUOTIENT($A$1309,Assumptions!$B$83),2)</f>
        <v>1</v>
      </c>
      <c r="I1309" s="12" t="n">
        <f aca="false">IF($B$1309=1,MIN(Assumptions!$B$67,MAX(Assumptions!$B$4,Assumptions!$B$26-(Assumptions!$B$4))),Assumptions!$B$4)</f>
        <v>0</v>
      </c>
      <c r="J1309" s="12" t="n">
        <f aca="false">IF($C$1309=1,MIN(Assumptions!$B$66,MAX(Assumptions!$B$4,Assumptions!$B$26-($I$1309))),Assumptions!$B$4)</f>
        <v>300000000</v>
      </c>
      <c r="K1309" s="12" t="n">
        <f aca="false">IF($D$1309=1,MIN(Assumptions!$B$61,MAX(Assumptions!$B$4,Assumptions!$B$26-($I$1309+$J$1309))),Assumptions!$B$4)</f>
        <v>100000000</v>
      </c>
      <c r="L1309" s="12" t="n">
        <f aca="false">IF($E$1309=1,MIN(Assumptions!$B$56,MAX(Assumptions!$B$4,Assumptions!$B$26-($I$1309+$J$1309+$K$1309))),Assumptions!$B$4)</f>
        <v>60000000</v>
      </c>
      <c r="M1309" s="12" t="n">
        <f aca="false">IF($F$1309=1,MIN(Assumptions!$B$51,MAX(Assumptions!$B$4,Assumptions!$B$26-($I$1309+$J$1309+$K$1309+$L$1309))),Assumptions!$B$4)</f>
        <v>30000000</v>
      </c>
      <c r="N1309" s="12" t="n">
        <f aca="false">IF($G$1309=1,MIN(Assumptions!$B$46,MAX(Assumptions!$B$4,Assumptions!$B$26-($I$1309+$J$1309+$K$1309+$L$1309+$M$1309))),Assumptions!$B$4)</f>
        <v>15000000</v>
      </c>
      <c r="O1309" s="12" t="n">
        <f aca="false">IF($H$1309=1,MIN(Assumptions!$B$41,MAX(Assumptions!$B$4,Assumptions!$B$26-($I$1309+$J$1309+$K$1309+$L$1309+$M$1309+$N$1309))),Assumptions!$B$4)</f>
        <v>5000000</v>
      </c>
      <c r="P1309" s="12" t="n">
        <f aca="false">$I$1309+$J$1309+$K$1309+$L$1309+$M$1309+$N$1309+$O$1309</f>
        <v>510000000</v>
      </c>
      <c r="Q1309" s="12" t="n">
        <f aca="false">MAX(Assumptions!$B$4,Assumptions!$B$26-$P$1309)</f>
        <v>1490000000</v>
      </c>
      <c r="R1309" s="12" t="n">
        <f aca="false">$J$1235+$O$1235+Assumptions!$B$20+IF($B$1309=0,$D$1235,Assumptions!$B$4)+IF($C$1309=0,$AI$1235,Assumptions!$B$4)+IF($D$1309=0,$AF$1235,Assumptions!$B$4)+IF($E$1309=0,$AC$1235,Assumptions!$B$4)+IF($F$1309=0,$Z$1235,Assumptions!$B$4)+IF($G$1309=0,$W$1235,Assumptions!$B$4)+IF($H$1309=0,$T$1235,Assumptions!$B$4)</f>
        <v>9878640.13060183</v>
      </c>
      <c r="S1309" s="12" t="n">
        <f aca="false">IF($R$1309&gt;Assumptions!$B$4,$Q$1309/$R$1309&gt;Assumptions!$B$13,FALSE())</f>
        <v>1</v>
      </c>
      <c r="T1309" s="12" t="n">
        <f aca="false">IF($S$1309,($Q$1309+Assumptions!$B$14*Assumptions!$B$13)/($R$1309+Assumptions!$B$14),IF($R$1309&gt;Assumptions!$B$4,$Q$1309/$R$1309,Assumptions!$B$4))</f>
        <v>120.570594528418</v>
      </c>
      <c r="U1309" s="12" t="n">
        <f aca="false">IF($B$1309=1,$I$1309,$D$1235*$T$1309)</f>
        <v>74694491.3761563</v>
      </c>
      <c r="V1309" s="12" t="n">
        <f aca="false">IF($C$1309=1,$J$1309,$AI$1235*$T$1309)</f>
        <v>300000000</v>
      </c>
      <c r="W1309" s="12" t="n">
        <f aca="false">IF($D$1309=1,$K$1309,$AF$1235*$T$1309)</f>
        <v>100000000</v>
      </c>
      <c r="X1309" s="12" t="n">
        <f aca="false">IF($E$1309=1,$L$1309,$AC$1235*$T$1309)</f>
        <v>60000000</v>
      </c>
      <c r="Y1309" s="12" t="n">
        <f aca="false">IF($F$1309=1,$M$1309,$Z$1235*$T$1309)</f>
        <v>30000000</v>
      </c>
      <c r="Z1309" s="12" t="n">
        <f aca="false">IF($G$1309=1,$N$1309,$W$1235*$T$1309)</f>
        <v>15000000</v>
      </c>
      <c r="AA1309" s="12" t="n">
        <f aca="false">IF($H$1309=1,$O$1309,$T$1235*$T$1309)</f>
        <v>5000000</v>
      </c>
      <c r="AB1309" s="12" t="n">
        <f aca="false">($J$1235+$O$1235)*$T$1309</f>
        <v>31243671.5470336</v>
      </c>
      <c r="AC1309" s="12" t="n">
        <f aca="false">Assumptions!$B$20*$T$1309</f>
        <v>1085135350.75576</v>
      </c>
      <c r="AD1309" s="12" t="n">
        <f aca="false">IF($S$1309,Assumptions!$B$14*($T$1309-Assumptions!$B$13),Assumptions!$B$4)</f>
        <v>298926486.321046</v>
      </c>
      <c r="AE1309" s="12" t="n">
        <f aca="false">$U$1309+$V$1309+$W$1309+$X$1309+$Y$1309+$Z$1309+$AA$1309+$AB$1309+$AC$1309+$AD$1309</f>
        <v>2000000000</v>
      </c>
      <c r="AF1309" s="12" t="n">
        <f aca="false">IF(AND(IF($B$1309=1,$U$1309&gt;=INDEX($U$1246:$U$1373,1+$A$1309-Assumptions!$B$77),$U$1309&gt;INDEX($U$1246:$U$1373,1+$A$1309+Assumptions!$B$77)),IF($C$1309=1,$V$1309&gt;=INDEX($V$1246:$V$1373,1+$A$1309-Assumptions!$B$78),$V$1309&gt;INDEX($V$1246:$V$1373,1+$A$1309+Assumptions!$B$78)),IF($D$1309=1,$W$1309&gt;=INDEX($W$1246:$W$1373,1+$A$1309-Assumptions!$B$79),$W$1309&gt;INDEX($W$1246:$W$1373,1+$A$1309+Assumptions!$B$79)),IF($E$1309=1,$X$1309&gt;=INDEX($X$1246:$X$1373,1+$A$1309-Assumptions!$B$80),$X$1309&gt;INDEX($X$1246:$X$1373,1+$A$1309+Assumptions!$B$80)),IF($F$1309=1,$Y$1309&gt;=INDEX($Y$1246:$Y$1373,1+$A$1309-Assumptions!$B$81),$Y$1309&gt;INDEX($Y$1246:$Y$1373,1+$A$1309+Assumptions!$B$81)),IF($G$1309=1,$Z$1309&gt;=INDEX($Z$1246:$Z$1373,1+$A$1309-Assumptions!$B$82),$Z$1309&gt;INDEX($Z$1246:$Z$1373,1+$A$1309+Assumptions!$B$82)),IF($H$1309=1,$AA$1309&gt;=INDEX($AA$1246:$AA$1373,1+$A$1309-Assumptions!$B$83),$AA$1309&gt;INDEX($AA$1246:$AA$1373,1+$A$1309+Assumptions!$B$83))),1,0)</f>
        <v>0</v>
      </c>
    </row>
    <row r="1310" customFormat="false" ht="15" hidden="true" customHeight="false" outlineLevel="0" collapsed="false">
      <c r="A1310" s="6" t="n">
        <f aca="false">ROW()-ROW($A$1246)+Assumptions!$B$4</f>
        <v>64</v>
      </c>
      <c r="B1310" s="12" t="n">
        <f aca="false">MOD(QUOTIENT($A$1310,Assumptions!$B$77),2)</f>
        <v>1</v>
      </c>
      <c r="C1310" s="12" t="n">
        <f aca="false">MOD(QUOTIENT($A$1310,Assumptions!$B$78),2)</f>
        <v>0</v>
      </c>
      <c r="D1310" s="12" t="n">
        <f aca="false">MOD(QUOTIENT($A$1310,Assumptions!$B$79),2)</f>
        <v>0</v>
      </c>
      <c r="E1310" s="12" t="n">
        <f aca="false">MOD(QUOTIENT($A$1310,Assumptions!$B$80),2)</f>
        <v>0</v>
      </c>
      <c r="F1310" s="12" t="n">
        <f aca="false">MOD(QUOTIENT($A$1310,Assumptions!$B$81),2)</f>
        <v>0</v>
      </c>
      <c r="G1310" s="12" t="n">
        <f aca="false">MOD(QUOTIENT($A$1310,Assumptions!$B$82),2)</f>
        <v>0</v>
      </c>
      <c r="H1310" s="12" t="n">
        <f aca="false">MOD(QUOTIENT($A$1310,Assumptions!$B$83),2)</f>
        <v>0</v>
      </c>
      <c r="I1310" s="12" t="n">
        <f aca="false">IF($B$1310=1,MIN(Assumptions!$B$67,MAX(Assumptions!$B$4,Assumptions!$B$26-(Assumptions!$B$4))),Assumptions!$B$4)</f>
        <v>30000000</v>
      </c>
      <c r="J1310" s="12" t="n">
        <f aca="false">IF($C$1310=1,MIN(Assumptions!$B$66,MAX(Assumptions!$B$4,Assumptions!$B$26-($I$1310))),Assumptions!$B$4)</f>
        <v>0</v>
      </c>
      <c r="K1310" s="12" t="n">
        <f aca="false">IF($D$1310=1,MIN(Assumptions!$B$61,MAX(Assumptions!$B$4,Assumptions!$B$26-($I$1310+$J$1310))),Assumptions!$B$4)</f>
        <v>0</v>
      </c>
      <c r="L1310" s="12" t="n">
        <f aca="false">IF($E$1310=1,MIN(Assumptions!$B$56,MAX(Assumptions!$B$4,Assumptions!$B$26-($I$1310+$J$1310+$K$1310))),Assumptions!$B$4)</f>
        <v>0</v>
      </c>
      <c r="M1310" s="12" t="n">
        <f aca="false">IF($F$1310=1,MIN(Assumptions!$B$51,MAX(Assumptions!$B$4,Assumptions!$B$26-($I$1310+$J$1310+$K$1310+$L$1310))),Assumptions!$B$4)</f>
        <v>0</v>
      </c>
      <c r="N1310" s="12" t="n">
        <f aca="false">IF($G$1310=1,MIN(Assumptions!$B$46,MAX(Assumptions!$B$4,Assumptions!$B$26-($I$1310+$J$1310+$K$1310+$L$1310+$M$1310))),Assumptions!$B$4)</f>
        <v>0</v>
      </c>
      <c r="O1310" s="12" t="n">
        <f aca="false">IF($H$1310=1,MIN(Assumptions!$B$41,MAX(Assumptions!$B$4,Assumptions!$B$26-($I$1310+$J$1310+$K$1310+$L$1310+$M$1310+$N$1310))),Assumptions!$B$4)</f>
        <v>0</v>
      </c>
      <c r="P1310" s="12" t="n">
        <f aca="false">$I$1310+$J$1310+$K$1310+$L$1310+$M$1310+$N$1310+$O$1310</f>
        <v>30000000</v>
      </c>
      <c r="Q1310" s="12" t="n">
        <f aca="false">MAX(Assumptions!$B$4,Assumptions!$B$26-$P$1310)</f>
        <v>1970000000</v>
      </c>
      <c r="R1310" s="12" t="n">
        <f aca="false">$J$1235+$O$1235+Assumptions!$B$20+IF($B$1310=0,$D$1235,Assumptions!$B$4)+IF($C$1310=0,$AI$1235,Assumptions!$B$4)+IF($D$1310=0,$AF$1235,Assumptions!$B$4)+IF($E$1310=0,$AC$1235,Assumptions!$B$4)+IF($F$1310=0,$Z$1235,Assumptions!$B$4)+IF($G$1310=0,$W$1235,Assumptions!$B$4)+IF($H$1310=0,$T$1235,Assumptions!$B$4)</f>
        <v>32488727.4346113</v>
      </c>
      <c r="S1310" s="12" t="n">
        <f aca="false">IF($R$1310&gt;Assumptions!$B$4,$Q$1310/$R$1310&gt;Assumptions!$B$13,FALSE())</f>
        <v>1</v>
      </c>
      <c r="T1310" s="12" t="n">
        <f aca="false">IF($S$1310,($Q$1310+Assumptions!$B$14*Assumptions!$B$13)/($R$1310+Assumptions!$B$14),IF($R$1310&gt;Assumptions!$B$4,$Q$1310/$R$1310,Assumptions!$B$4))</f>
        <v>56.3752998358202</v>
      </c>
      <c r="U1310" s="12" t="n">
        <f aca="false">IF($B$1310=1,$I$1310,$D$1235*$T$1310)</f>
        <v>30000000</v>
      </c>
      <c r="V1310" s="12" t="n">
        <f aca="false">IF($C$1310=1,$J$1310,$AI$1235*$T$1310)</f>
        <v>344125027.365246</v>
      </c>
      <c r="W1310" s="12" t="n">
        <f aca="false">IF($D$1310=1,$K$1310,$AF$1235*$T$1310)</f>
        <v>97270775.83124</v>
      </c>
      <c r="X1310" s="12" t="n">
        <f aca="false">IF($E$1310=1,$L$1310,$AC$1235*$T$1310)</f>
        <v>135300719.605969</v>
      </c>
      <c r="Y1310" s="12" t="n">
        <f aca="false">IF($F$1310=1,$M$1310,$Z$1235*$T$1310)</f>
        <v>169125899.507461</v>
      </c>
      <c r="Z1310" s="12" t="n">
        <f aca="false">IF($G$1310=1,$N$1310,$W$1235*$T$1310)</f>
        <v>281876499.179101</v>
      </c>
      <c r="AA1310" s="12" t="n">
        <f aca="false">IF($H$1310=1,$O$1310,$T$1235*$T$1310)</f>
        <v>281876499.179101</v>
      </c>
      <c r="AB1310" s="12" t="n">
        <f aca="false">($J$1235+$O$1235)*$T$1310</f>
        <v>14608631.219951</v>
      </c>
      <c r="AC1310" s="12" t="n">
        <f aca="false">Assumptions!$B$20*$T$1310</f>
        <v>507377698.522382</v>
      </c>
      <c r="AD1310" s="12" t="n">
        <f aca="false">IF($S$1310,Assumptions!$B$14*($T$1310-Assumptions!$B$13),Assumptions!$B$4)</f>
        <v>138438249.589551</v>
      </c>
      <c r="AE1310" s="12" t="n">
        <f aca="false">$U$1310+$V$1310+$W$1310+$X$1310+$Y$1310+$Z$1310+$AA$1310+$AB$1310+$AC$1310+$AD$1310</f>
        <v>2000000000</v>
      </c>
      <c r="AF1310" s="12" t="n">
        <f aca="false">IF(AND(IF($B$1310=1,$U$1310&gt;=INDEX($U$1246:$U$1373,1+$A$1310-Assumptions!$B$77),$U$1310&gt;INDEX($U$1246:$U$1373,1+$A$1310+Assumptions!$B$77)),IF($C$1310=1,$V$1310&gt;=INDEX($V$1246:$V$1373,1+$A$1310-Assumptions!$B$78),$V$1310&gt;INDEX($V$1246:$V$1373,1+$A$1310+Assumptions!$B$78)),IF($D$1310=1,$W$1310&gt;=INDEX($W$1246:$W$1373,1+$A$1310-Assumptions!$B$79),$W$1310&gt;INDEX($W$1246:$W$1373,1+$A$1310+Assumptions!$B$79)),IF($E$1310=1,$X$1310&gt;=INDEX($X$1246:$X$1373,1+$A$1310-Assumptions!$B$80),$X$1310&gt;INDEX($X$1246:$X$1373,1+$A$1310+Assumptions!$B$80)),IF($F$1310=1,$Y$1310&gt;=INDEX($Y$1246:$Y$1373,1+$A$1310-Assumptions!$B$81),$Y$1310&gt;INDEX($Y$1246:$Y$1373,1+$A$1310+Assumptions!$B$81)),IF($G$1310=1,$Z$1310&gt;=INDEX($Z$1246:$Z$1373,1+$A$1310-Assumptions!$B$82),$Z$1310&gt;INDEX($Z$1246:$Z$1373,1+$A$1310+Assumptions!$B$82)),IF($H$1310=1,$AA$1310&gt;=INDEX($AA$1246:$AA$1373,1+$A$1310-Assumptions!$B$83),$AA$1310&gt;INDEX($AA$1246:$AA$1373,1+$A$1310+Assumptions!$B$83))),1,0)</f>
        <v>0</v>
      </c>
    </row>
    <row r="1311" customFormat="false" ht="15" hidden="true" customHeight="false" outlineLevel="0" collapsed="false">
      <c r="A1311" s="6" t="n">
        <f aca="false">ROW()-ROW($A$1246)+Assumptions!$B$4</f>
        <v>65</v>
      </c>
      <c r="B1311" s="12" t="n">
        <f aca="false">MOD(QUOTIENT($A$1311,Assumptions!$B$77),2)</f>
        <v>1</v>
      </c>
      <c r="C1311" s="12" t="n">
        <f aca="false">MOD(QUOTIENT($A$1311,Assumptions!$B$78),2)</f>
        <v>0</v>
      </c>
      <c r="D1311" s="12" t="n">
        <f aca="false">MOD(QUOTIENT($A$1311,Assumptions!$B$79),2)</f>
        <v>0</v>
      </c>
      <c r="E1311" s="12" t="n">
        <f aca="false">MOD(QUOTIENT($A$1311,Assumptions!$B$80),2)</f>
        <v>0</v>
      </c>
      <c r="F1311" s="12" t="n">
        <f aca="false">MOD(QUOTIENT($A$1311,Assumptions!$B$81),2)</f>
        <v>0</v>
      </c>
      <c r="G1311" s="12" t="n">
        <f aca="false">MOD(QUOTIENT($A$1311,Assumptions!$B$82),2)</f>
        <v>0</v>
      </c>
      <c r="H1311" s="12" t="n">
        <f aca="false">MOD(QUOTIENT($A$1311,Assumptions!$B$83),2)</f>
        <v>1</v>
      </c>
      <c r="I1311" s="12" t="n">
        <f aca="false">IF($B$1311=1,MIN(Assumptions!$B$67,MAX(Assumptions!$B$4,Assumptions!$B$26-(Assumptions!$B$4))),Assumptions!$B$4)</f>
        <v>30000000</v>
      </c>
      <c r="J1311" s="12" t="n">
        <f aca="false">IF($C$1311=1,MIN(Assumptions!$B$66,MAX(Assumptions!$B$4,Assumptions!$B$26-($I$1311))),Assumptions!$B$4)</f>
        <v>0</v>
      </c>
      <c r="K1311" s="12" t="n">
        <f aca="false">IF($D$1311=1,MIN(Assumptions!$B$61,MAX(Assumptions!$B$4,Assumptions!$B$26-($I$1311+$J$1311))),Assumptions!$B$4)</f>
        <v>0</v>
      </c>
      <c r="L1311" s="12" t="n">
        <f aca="false">IF($E$1311=1,MIN(Assumptions!$B$56,MAX(Assumptions!$B$4,Assumptions!$B$26-($I$1311+$J$1311+$K$1311))),Assumptions!$B$4)</f>
        <v>0</v>
      </c>
      <c r="M1311" s="12" t="n">
        <f aca="false">IF($F$1311=1,MIN(Assumptions!$B$51,MAX(Assumptions!$B$4,Assumptions!$B$26-($I$1311+$J$1311+$K$1311+$L$1311))),Assumptions!$B$4)</f>
        <v>0</v>
      </c>
      <c r="N1311" s="12" t="n">
        <f aca="false">IF($G$1311=1,MIN(Assumptions!$B$46,MAX(Assumptions!$B$4,Assumptions!$B$26-($I$1311+$J$1311+$K$1311+$L$1311+$M$1311))),Assumptions!$B$4)</f>
        <v>0</v>
      </c>
      <c r="O1311" s="12" t="n">
        <f aca="false">IF($H$1311=1,MIN(Assumptions!$B$41,MAX(Assumptions!$B$4,Assumptions!$B$26-($I$1311+$J$1311+$K$1311+$L$1311+$M$1311+$N$1311))),Assumptions!$B$4)</f>
        <v>5000000</v>
      </c>
      <c r="P1311" s="12" t="n">
        <f aca="false">$I$1311+$J$1311+$K$1311+$L$1311+$M$1311+$N$1311+$O$1311</f>
        <v>35000000</v>
      </c>
      <c r="Q1311" s="12" t="n">
        <f aca="false">MAX(Assumptions!$B$4,Assumptions!$B$26-$P$1311)</f>
        <v>1965000000</v>
      </c>
      <c r="R1311" s="12" t="n">
        <f aca="false">$J$1235+$O$1235+Assumptions!$B$20+IF($B$1311=0,$D$1235,Assumptions!$B$4)+IF($C$1311=0,$AI$1235,Assumptions!$B$4)+IF($D$1311=0,$AF$1235,Assumptions!$B$4)+IF($E$1311=0,$AC$1235,Assumptions!$B$4)+IF($F$1311=0,$Z$1235,Assumptions!$B$4)+IF($G$1311=0,$W$1235,Assumptions!$B$4)+IF($H$1311=0,$T$1235,Assumptions!$B$4)</f>
        <v>27488727.4346113</v>
      </c>
      <c r="S1311" s="12" t="n">
        <f aca="false">IF($R$1311&gt;Assumptions!$B$4,$Q$1311/$R$1311&gt;Assumptions!$B$13,FALSE())</f>
        <v>1</v>
      </c>
      <c r="T1311" s="12" t="n">
        <f aca="false">IF($S$1311,($Q$1311+Assumptions!$B$14*Assumptions!$B$13)/($R$1311+Assumptions!$B$14),IF($R$1311&gt;Assumptions!$B$4,$Q$1311/$R$1311,Assumptions!$B$4))</f>
        <v>65.6079856769522</v>
      </c>
      <c r="U1311" s="12" t="n">
        <f aca="false">IF($B$1311=1,$I$1311,$D$1235*$T$1311)</f>
        <v>30000000</v>
      </c>
      <c r="V1311" s="12" t="n">
        <f aca="false">IF($C$1311=1,$J$1311,$AI$1235*$T$1311)</f>
        <v>400483011.748248</v>
      </c>
      <c r="W1311" s="12" t="n">
        <f aca="false">IF($D$1311=1,$K$1311,$AF$1235*$T$1311)</f>
        <v>113200988.484449</v>
      </c>
      <c r="X1311" s="12" t="n">
        <f aca="false">IF($E$1311=1,$L$1311,$AC$1235*$T$1311)</f>
        <v>157459165.624685</v>
      </c>
      <c r="Y1311" s="12" t="n">
        <f aca="false">IF($F$1311=1,$M$1311,$Z$1235*$T$1311)</f>
        <v>196823957.030856</v>
      </c>
      <c r="Z1311" s="12" t="n">
        <f aca="false">IF($G$1311=1,$N$1311,$W$1235*$T$1311)</f>
        <v>328039928.384761</v>
      </c>
      <c r="AA1311" s="12" t="n">
        <f aca="false">IF($H$1311=1,$O$1311,$T$1235*$T$1311)</f>
        <v>5000000</v>
      </c>
      <c r="AB1311" s="12" t="n">
        <f aca="false">($J$1235+$O$1235)*$T$1311</f>
        <v>17001113.4420511</v>
      </c>
      <c r="AC1311" s="12" t="n">
        <f aca="false">Assumptions!$B$20*$T$1311</f>
        <v>590471871.092569</v>
      </c>
      <c r="AD1311" s="12" t="n">
        <f aca="false">IF($S$1311,Assumptions!$B$14*($T$1311-Assumptions!$B$13),Assumptions!$B$4)</f>
        <v>161519964.19238</v>
      </c>
      <c r="AE1311" s="12" t="n">
        <f aca="false">$U$1311+$V$1311+$W$1311+$X$1311+$Y$1311+$Z$1311+$AA$1311+$AB$1311+$AC$1311+$AD$1311</f>
        <v>2000000000</v>
      </c>
      <c r="AF1311" s="12" t="n">
        <f aca="false">IF(AND(IF($B$1311=1,$U$1311&gt;=INDEX($U$1246:$U$1373,1+$A$1311-Assumptions!$B$77),$U$1311&gt;INDEX($U$1246:$U$1373,1+$A$1311+Assumptions!$B$77)),IF($C$1311=1,$V$1311&gt;=INDEX($V$1246:$V$1373,1+$A$1311-Assumptions!$B$78),$V$1311&gt;INDEX($V$1246:$V$1373,1+$A$1311+Assumptions!$B$78)),IF($D$1311=1,$W$1311&gt;=INDEX($W$1246:$W$1373,1+$A$1311-Assumptions!$B$79),$W$1311&gt;INDEX($W$1246:$W$1373,1+$A$1311+Assumptions!$B$79)),IF($E$1311=1,$X$1311&gt;=INDEX($X$1246:$X$1373,1+$A$1311-Assumptions!$B$80),$X$1311&gt;INDEX($X$1246:$X$1373,1+$A$1311+Assumptions!$B$80)),IF($F$1311=1,$Y$1311&gt;=INDEX($Y$1246:$Y$1373,1+$A$1311-Assumptions!$B$81),$Y$1311&gt;INDEX($Y$1246:$Y$1373,1+$A$1311+Assumptions!$B$81)),IF($G$1311=1,$Z$1311&gt;=INDEX($Z$1246:$Z$1373,1+$A$1311-Assumptions!$B$82),$Z$1311&gt;INDEX($Z$1246:$Z$1373,1+$A$1311+Assumptions!$B$82)),IF($H$1311=1,$AA$1311&gt;=INDEX($AA$1246:$AA$1373,1+$A$1311-Assumptions!$B$83),$AA$1311&gt;INDEX($AA$1246:$AA$1373,1+$A$1311+Assumptions!$B$83))),1,0)</f>
        <v>0</v>
      </c>
    </row>
    <row r="1312" customFormat="false" ht="15" hidden="true" customHeight="false" outlineLevel="0" collapsed="false">
      <c r="A1312" s="6" t="n">
        <f aca="false">ROW()-ROW($A$1246)+Assumptions!$B$4</f>
        <v>66</v>
      </c>
      <c r="B1312" s="12" t="n">
        <f aca="false">MOD(QUOTIENT($A$1312,Assumptions!$B$77),2)</f>
        <v>1</v>
      </c>
      <c r="C1312" s="12" t="n">
        <f aca="false">MOD(QUOTIENT($A$1312,Assumptions!$B$78),2)</f>
        <v>0</v>
      </c>
      <c r="D1312" s="12" t="n">
        <f aca="false">MOD(QUOTIENT($A$1312,Assumptions!$B$79),2)</f>
        <v>0</v>
      </c>
      <c r="E1312" s="12" t="n">
        <f aca="false">MOD(QUOTIENT($A$1312,Assumptions!$B$80),2)</f>
        <v>0</v>
      </c>
      <c r="F1312" s="12" t="n">
        <f aca="false">MOD(QUOTIENT($A$1312,Assumptions!$B$81),2)</f>
        <v>0</v>
      </c>
      <c r="G1312" s="12" t="n">
        <f aca="false">MOD(QUOTIENT($A$1312,Assumptions!$B$82),2)</f>
        <v>1</v>
      </c>
      <c r="H1312" s="12" t="n">
        <f aca="false">MOD(QUOTIENT($A$1312,Assumptions!$B$83),2)</f>
        <v>0</v>
      </c>
      <c r="I1312" s="12" t="n">
        <f aca="false">IF($B$1312=1,MIN(Assumptions!$B$67,MAX(Assumptions!$B$4,Assumptions!$B$26-(Assumptions!$B$4))),Assumptions!$B$4)</f>
        <v>30000000</v>
      </c>
      <c r="J1312" s="12" t="n">
        <f aca="false">IF($C$1312=1,MIN(Assumptions!$B$66,MAX(Assumptions!$B$4,Assumptions!$B$26-($I$1312))),Assumptions!$B$4)</f>
        <v>0</v>
      </c>
      <c r="K1312" s="12" t="n">
        <f aca="false">IF($D$1312=1,MIN(Assumptions!$B$61,MAX(Assumptions!$B$4,Assumptions!$B$26-($I$1312+$J$1312))),Assumptions!$B$4)</f>
        <v>0</v>
      </c>
      <c r="L1312" s="12" t="n">
        <f aca="false">IF($E$1312=1,MIN(Assumptions!$B$56,MAX(Assumptions!$B$4,Assumptions!$B$26-($I$1312+$J$1312+$K$1312))),Assumptions!$B$4)</f>
        <v>0</v>
      </c>
      <c r="M1312" s="12" t="n">
        <f aca="false">IF($F$1312=1,MIN(Assumptions!$B$51,MAX(Assumptions!$B$4,Assumptions!$B$26-($I$1312+$J$1312+$K$1312+$L$1312))),Assumptions!$B$4)</f>
        <v>0</v>
      </c>
      <c r="N1312" s="12" t="n">
        <f aca="false">IF($G$1312=1,MIN(Assumptions!$B$46,MAX(Assumptions!$B$4,Assumptions!$B$26-($I$1312+$J$1312+$K$1312+$L$1312+$M$1312))),Assumptions!$B$4)</f>
        <v>15000000</v>
      </c>
      <c r="O1312" s="12" t="n">
        <f aca="false">IF($H$1312=1,MIN(Assumptions!$B$41,MAX(Assumptions!$B$4,Assumptions!$B$26-($I$1312+$J$1312+$K$1312+$L$1312+$M$1312+$N$1312))),Assumptions!$B$4)</f>
        <v>0</v>
      </c>
      <c r="P1312" s="12" t="n">
        <f aca="false">$I$1312+$J$1312+$K$1312+$L$1312+$M$1312+$N$1312+$O$1312</f>
        <v>45000000</v>
      </c>
      <c r="Q1312" s="12" t="n">
        <f aca="false">MAX(Assumptions!$B$4,Assumptions!$B$26-$P$1312)</f>
        <v>1955000000</v>
      </c>
      <c r="R1312" s="12" t="n">
        <f aca="false">$J$1235+$O$1235+Assumptions!$B$20+IF($B$1312=0,$D$1235,Assumptions!$B$4)+IF($C$1312=0,$AI$1235,Assumptions!$B$4)+IF($D$1312=0,$AF$1235,Assumptions!$B$4)+IF($E$1312=0,$AC$1235,Assumptions!$B$4)+IF($F$1312=0,$Z$1235,Assumptions!$B$4)+IF($G$1312=0,$W$1235,Assumptions!$B$4)+IF($H$1312=0,$T$1235,Assumptions!$B$4)</f>
        <v>27488727.4346113</v>
      </c>
      <c r="S1312" s="12" t="n">
        <f aca="false">IF($R$1312&gt;Assumptions!$B$4,$Q$1312/$R$1312&gt;Assumptions!$B$13,FALSE())</f>
        <v>1</v>
      </c>
      <c r="T1312" s="12" t="n">
        <f aca="false">IF($S$1312,($Q$1312+Assumptions!$B$14*Assumptions!$B$13)/($R$1312+Assumptions!$B$14),IF($R$1312&gt;Assumptions!$B$4,$Q$1312/$R$1312,Assumptions!$B$4))</f>
        <v>65.2745270458114</v>
      </c>
      <c r="U1312" s="12" t="n">
        <f aca="false">IF($B$1312=1,$I$1312,$D$1235*$T$1312)</f>
        <v>30000000</v>
      </c>
      <c r="V1312" s="12" t="n">
        <f aca="false">IF($C$1312=1,$J$1312,$AI$1235*$T$1312)</f>
        <v>398447519.947749</v>
      </c>
      <c r="W1312" s="12" t="n">
        <f aca="false">IF($D$1312=1,$K$1312,$AF$1235*$T$1312)</f>
        <v>112625634.032177</v>
      </c>
      <c r="X1312" s="12" t="n">
        <f aca="false">IF($E$1312=1,$L$1312,$AC$1235*$T$1312)</f>
        <v>156658864.909947</v>
      </c>
      <c r="Y1312" s="12" t="n">
        <f aca="false">IF($F$1312=1,$M$1312,$Z$1235*$T$1312)</f>
        <v>195823581.137434</v>
      </c>
      <c r="Z1312" s="12" t="n">
        <f aca="false">IF($G$1312=1,$N$1312,$W$1235*$T$1312)</f>
        <v>15000000</v>
      </c>
      <c r="AA1312" s="12" t="n">
        <f aca="false">IF($H$1312=1,$O$1312,$T$1235*$T$1312)</f>
        <v>326372635.229057</v>
      </c>
      <c r="AB1312" s="12" t="n">
        <f aca="false">($J$1235+$O$1235)*$T$1312</f>
        <v>16914703.7168056</v>
      </c>
      <c r="AC1312" s="12" t="n">
        <f aca="false">Assumptions!$B$20*$T$1312</f>
        <v>587470743.412302</v>
      </c>
      <c r="AD1312" s="12" t="n">
        <f aca="false">IF($S$1312,Assumptions!$B$14*($T$1312-Assumptions!$B$13),Assumptions!$B$4)</f>
        <v>160686317.614528</v>
      </c>
      <c r="AE1312" s="12" t="n">
        <f aca="false">$U$1312+$V$1312+$W$1312+$X$1312+$Y$1312+$Z$1312+$AA$1312+$AB$1312+$AC$1312+$AD$1312</f>
        <v>2000000000</v>
      </c>
      <c r="AF1312" s="12" t="n">
        <f aca="false">IF(AND(IF($B$1312=1,$U$1312&gt;=INDEX($U$1246:$U$1373,1+$A$1312-Assumptions!$B$77),$U$1312&gt;INDEX($U$1246:$U$1373,1+$A$1312+Assumptions!$B$77)),IF($C$1312=1,$V$1312&gt;=INDEX($V$1246:$V$1373,1+$A$1312-Assumptions!$B$78),$V$1312&gt;INDEX($V$1246:$V$1373,1+$A$1312+Assumptions!$B$78)),IF($D$1312=1,$W$1312&gt;=INDEX($W$1246:$W$1373,1+$A$1312-Assumptions!$B$79),$W$1312&gt;INDEX($W$1246:$W$1373,1+$A$1312+Assumptions!$B$79)),IF($E$1312=1,$X$1312&gt;=INDEX($X$1246:$X$1373,1+$A$1312-Assumptions!$B$80),$X$1312&gt;INDEX($X$1246:$X$1373,1+$A$1312+Assumptions!$B$80)),IF($F$1312=1,$Y$1312&gt;=INDEX($Y$1246:$Y$1373,1+$A$1312-Assumptions!$B$81),$Y$1312&gt;INDEX($Y$1246:$Y$1373,1+$A$1312+Assumptions!$B$81)),IF($G$1312=1,$Z$1312&gt;=INDEX($Z$1246:$Z$1373,1+$A$1312-Assumptions!$B$82),$Z$1312&gt;INDEX($Z$1246:$Z$1373,1+$A$1312+Assumptions!$B$82)),IF($H$1312=1,$AA$1312&gt;=INDEX($AA$1246:$AA$1373,1+$A$1312-Assumptions!$B$83),$AA$1312&gt;INDEX($AA$1246:$AA$1373,1+$A$1312+Assumptions!$B$83))),1,0)</f>
        <v>0</v>
      </c>
    </row>
    <row r="1313" customFormat="false" ht="15" hidden="true" customHeight="false" outlineLevel="0" collapsed="false">
      <c r="A1313" s="6" t="n">
        <f aca="false">ROW()-ROW($A$1246)+Assumptions!$B$4</f>
        <v>67</v>
      </c>
      <c r="B1313" s="12" t="n">
        <f aca="false">MOD(QUOTIENT($A$1313,Assumptions!$B$77),2)</f>
        <v>1</v>
      </c>
      <c r="C1313" s="12" t="n">
        <f aca="false">MOD(QUOTIENT($A$1313,Assumptions!$B$78),2)</f>
        <v>0</v>
      </c>
      <c r="D1313" s="12" t="n">
        <f aca="false">MOD(QUOTIENT($A$1313,Assumptions!$B$79),2)</f>
        <v>0</v>
      </c>
      <c r="E1313" s="12" t="n">
        <f aca="false">MOD(QUOTIENT($A$1313,Assumptions!$B$80),2)</f>
        <v>0</v>
      </c>
      <c r="F1313" s="12" t="n">
        <f aca="false">MOD(QUOTIENT($A$1313,Assumptions!$B$81),2)</f>
        <v>0</v>
      </c>
      <c r="G1313" s="12" t="n">
        <f aca="false">MOD(QUOTIENT($A$1313,Assumptions!$B$82),2)</f>
        <v>1</v>
      </c>
      <c r="H1313" s="12" t="n">
        <f aca="false">MOD(QUOTIENT($A$1313,Assumptions!$B$83),2)</f>
        <v>1</v>
      </c>
      <c r="I1313" s="12" t="n">
        <f aca="false">IF($B$1313=1,MIN(Assumptions!$B$67,MAX(Assumptions!$B$4,Assumptions!$B$26-(Assumptions!$B$4))),Assumptions!$B$4)</f>
        <v>30000000</v>
      </c>
      <c r="J1313" s="12" t="n">
        <f aca="false">IF($C$1313=1,MIN(Assumptions!$B$66,MAX(Assumptions!$B$4,Assumptions!$B$26-($I$1313))),Assumptions!$B$4)</f>
        <v>0</v>
      </c>
      <c r="K1313" s="12" t="n">
        <f aca="false">IF($D$1313=1,MIN(Assumptions!$B$61,MAX(Assumptions!$B$4,Assumptions!$B$26-($I$1313+$J$1313))),Assumptions!$B$4)</f>
        <v>0</v>
      </c>
      <c r="L1313" s="12" t="n">
        <f aca="false">IF($E$1313=1,MIN(Assumptions!$B$56,MAX(Assumptions!$B$4,Assumptions!$B$26-($I$1313+$J$1313+$K$1313))),Assumptions!$B$4)</f>
        <v>0</v>
      </c>
      <c r="M1313" s="12" t="n">
        <f aca="false">IF($F$1313=1,MIN(Assumptions!$B$51,MAX(Assumptions!$B$4,Assumptions!$B$26-($I$1313+$J$1313+$K$1313+$L$1313))),Assumptions!$B$4)</f>
        <v>0</v>
      </c>
      <c r="N1313" s="12" t="n">
        <f aca="false">IF($G$1313=1,MIN(Assumptions!$B$46,MAX(Assumptions!$B$4,Assumptions!$B$26-($I$1313+$J$1313+$K$1313+$L$1313+$M$1313))),Assumptions!$B$4)</f>
        <v>15000000</v>
      </c>
      <c r="O1313" s="12" t="n">
        <f aca="false">IF($H$1313=1,MIN(Assumptions!$B$41,MAX(Assumptions!$B$4,Assumptions!$B$26-($I$1313+$J$1313+$K$1313+$L$1313+$M$1313+$N$1313))),Assumptions!$B$4)</f>
        <v>5000000</v>
      </c>
      <c r="P1313" s="12" t="n">
        <f aca="false">$I$1313+$J$1313+$K$1313+$L$1313+$M$1313+$N$1313+$O$1313</f>
        <v>50000000</v>
      </c>
      <c r="Q1313" s="12" t="n">
        <f aca="false">MAX(Assumptions!$B$4,Assumptions!$B$26-$P$1313)</f>
        <v>1950000000</v>
      </c>
      <c r="R1313" s="12" t="n">
        <f aca="false">$J$1235+$O$1235+Assumptions!$B$20+IF($B$1313=0,$D$1235,Assumptions!$B$4)+IF($C$1313=0,$AI$1235,Assumptions!$B$4)+IF($D$1313=0,$AF$1235,Assumptions!$B$4)+IF($E$1313=0,$AC$1235,Assumptions!$B$4)+IF($F$1313=0,$Z$1235,Assumptions!$B$4)+IF($G$1313=0,$W$1235,Assumptions!$B$4)+IF($H$1313=0,$T$1235,Assumptions!$B$4)</f>
        <v>22488727.4346113</v>
      </c>
      <c r="S1313" s="12" t="n">
        <f aca="false">IF($R$1313&gt;Assumptions!$B$4,$Q$1313/$R$1313&gt;Assumptions!$B$13,FALSE())</f>
        <v>1</v>
      </c>
      <c r="T1313" s="12" t="n">
        <f aca="false">IF($S$1313,($Q$1313+Assumptions!$B$14*Assumptions!$B$13)/($R$1313+Assumptions!$B$14),IF($R$1313&gt;Assumptions!$B$4,$Q$1313/$R$1313,Assumptions!$B$4))</f>
        <v>78.1352313801958</v>
      </c>
      <c r="U1313" s="12" t="n">
        <f aca="false">IF($B$1313=1,$I$1313,$D$1235*$T$1313)</f>
        <v>30000000</v>
      </c>
      <c r="V1313" s="12" t="n">
        <f aca="false">IF($C$1313=1,$J$1313,$AI$1235*$T$1313)</f>
        <v>476951585.449753</v>
      </c>
      <c r="W1313" s="12" t="n">
        <f aca="false">IF($D$1313=1,$K$1313,$AF$1235*$T$1313)</f>
        <v>134815683.432977</v>
      </c>
      <c r="X1313" s="12" t="n">
        <f aca="false">IF($E$1313=1,$L$1313,$AC$1235*$T$1313)</f>
        <v>187524555.31247</v>
      </c>
      <c r="Y1313" s="12" t="n">
        <f aca="false">IF($F$1313=1,$M$1313,$Z$1235*$T$1313)</f>
        <v>234405694.140587</v>
      </c>
      <c r="Z1313" s="12" t="n">
        <f aca="false">IF($G$1313=1,$N$1313,$W$1235*$T$1313)</f>
        <v>15000000</v>
      </c>
      <c r="AA1313" s="12" t="n">
        <f aca="false">IF($H$1313=1,$O$1313,$T$1235*$T$1313)</f>
        <v>5000000</v>
      </c>
      <c r="AB1313" s="12" t="n">
        <f aca="false">($J$1235+$O$1235)*$T$1313</f>
        <v>20247320.7919608</v>
      </c>
      <c r="AC1313" s="12" t="n">
        <f aca="false">Assumptions!$B$20*$T$1313</f>
        <v>703217082.421762</v>
      </c>
      <c r="AD1313" s="12" t="n">
        <f aca="false">IF($S$1313,Assumptions!$B$14*($T$1313-Assumptions!$B$13),Assumptions!$B$4)</f>
        <v>192838078.450489</v>
      </c>
      <c r="AE1313" s="12" t="n">
        <f aca="false">$U$1313+$V$1313+$W$1313+$X$1313+$Y$1313+$Z$1313+$AA$1313+$AB$1313+$AC$1313+$AD$1313</f>
        <v>2000000000</v>
      </c>
      <c r="AF1313" s="12" t="n">
        <f aca="false">IF(AND(IF($B$1313=1,$U$1313&gt;=INDEX($U$1246:$U$1373,1+$A$1313-Assumptions!$B$77),$U$1313&gt;INDEX($U$1246:$U$1373,1+$A$1313+Assumptions!$B$77)),IF($C$1313=1,$V$1313&gt;=INDEX($V$1246:$V$1373,1+$A$1313-Assumptions!$B$78),$V$1313&gt;INDEX($V$1246:$V$1373,1+$A$1313+Assumptions!$B$78)),IF($D$1313=1,$W$1313&gt;=INDEX($W$1246:$W$1373,1+$A$1313-Assumptions!$B$79),$W$1313&gt;INDEX($W$1246:$W$1373,1+$A$1313+Assumptions!$B$79)),IF($E$1313=1,$X$1313&gt;=INDEX($X$1246:$X$1373,1+$A$1313-Assumptions!$B$80),$X$1313&gt;INDEX($X$1246:$X$1373,1+$A$1313+Assumptions!$B$80)),IF($F$1313=1,$Y$1313&gt;=INDEX($Y$1246:$Y$1373,1+$A$1313-Assumptions!$B$81),$Y$1313&gt;INDEX($Y$1246:$Y$1373,1+$A$1313+Assumptions!$B$81)),IF($G$1313=1,$Z$1313&gt;=INDEX($Z$1246:$Z$1373,1+$A$1313-Assumptions!$B$82),$Z$1313&gt;INDEX($Z$1246:$Z$1373,1+$A$1313+Assumptions!$B$82)),IF($H$1313=1,$AA$1313&gt;=INDEX($AA$1246:$AA$1373,1+$A$1313-Assumptions!$B$83),$AA$1313&gt;INDEX($AA$1246:$AA$1373,1+$A$1313+Assumptions!$B$83))),1,0)</f>
        <v>0</v>
      </c>
    </row>
    <row r="1314" customFormat="false" ht="15" hidden="true" customHeight="false" outlineLevel="0" collapsed="false">
      <c r="A1314" s="6" t="n">
        <f aca="false">ROW()-ROW($A$1246)+Assumptions!$B$4</f>
        <v>68</v>
      </c>
      <c r="B1314" s="12" t="n">
        <f aca="false">MOD(QUOTIENT($A$1314,Assumptions!$B$77),2)</f>
        <v>1</v>
      </c>
      <c r="C1314" s="12" t="n">
        <f aca="false">MOD(QUOTIENT($A$1314,Assumptions!$B$78),2)</f>
        <v>0</v>
      </c>
      <c r="D1314" s="12" t="n">
        <f aca="false">MOD(QUOTIENT($A$1314,Assumptions!$B$79),2)</f>
        <v>0</v>
      </c>
      <c r="E1314" s="12" t="n">
        <f aca="false">MOD(QUOTIENT($A$1314,Assumptions!$B$80),2)</f>
        <v>0</v>
      </c>
      <c r="F1314" s="12" t="n">
        <f aca="false">MOD(QUOTIENT($A$1314,Assumptions!$B$81),2)</f>
        <v>1</v>
      </c>
      <c r="G1314" s="12" t="n">
        <f aca="false">MOD(QUOTIENT($A$1314,Assumptions!$B$82),2)</f>
        <v>0</v>
      </c>
      <c r="H1314" s="12" t="n">
        <f aca="false">MOD(QUOTIENT($A$1314,Assumptions!$B$83),2)</f>
        <v>0</v>
      </c>
      <c r="I1314" s="12" t="n">
        <f aca="false">IF($B$1314=1,MIN(Assumptions!$B$67,MAX(Assumptions!$B$4,Assumptions!$B$26-(Assumptions!$B$4))),Assumptions!$B$4)</f>
        <v>30000000</v>
      </c>
      <c r="J1314" s="12" t="n">
        <f aca="false">IF($C$1314=1,MIN(Assumptions!$B$66,MAX(Assumptions!$B$4,Assumptions!$B$26-($I$1314))),Assumptions!$B$4)</f>
        <v>0</v>
      </c>
      <c r="K1314" s="12" t="n">
        <f aca="false">IF($D$1314=1,MIN(Assumptions!$B$61,MAX(Assumptions!$B$4,Assumptions!$B$26-($I$1314+$J$1314))),Assumptions!$B$4)</f>
        <v>0</v>
      </c>
      <c r="L1314" s="12" t="n">
        <f aca="false">IF($E$1314=1,MIN(Assumptions!$B$56,MAX(Assumptions!$B$4,Assumptions!$B$26-($I$1314+$J$1314+$K$1314))),Assumptions!$B$4)</f>
        <v>0</v>
      </c>
      <c r="M1314" s="12" t="n">
        <f aca="false">IF($F$1314=1,MIN(Assumptions!$B$51,MAX(Assumptions!$B$4,Assumptions!$B$26-($I$1314+$J$1314+$K$1314+$L$1314))),Assumptions!$B$4)</f>
        <v>30000000</v>
      </c>
      <c r="N1314" s="12" t="n">
        <f aca="false">IF($G$1314=1,MIN(Assumptions!$B$46,MAX(Assumptions!$B$4,Assumptions!$B$26-($I$1314+$J$1314+$K$1314+$L$1314+$M$1314))),Assumptions!$B$4)</f>
        <v>0</v>
      </c>
      <c r="O1314" s="12" t="n">
        <f aca="false">IF($H$1314=1,MIN(Assumptions!$B$41,MAX(Assumptions!$B$4,Assumptions!$B$26-($I$1314+$J$1314+$K$1314+$L$1314+$M$1314+$N$1314))),Assumptions!$B$4)</f>
        <v>0</v>
      </c>
      <c r="P1314" s="12" t="n">
        <f aca="false">$I$1314+$J$1314+$K$1314+$L$1314+$M$1314+$N$1314+$O$1314</f>
        <v>60000000</v>
      </c>
      <c r="Q1314" s="12" t="n">
        <f aca="false">MAX(Assumptions!$B$4,Assumptions!$B$26-$P$1314)</f>
        <v>1940000000</v>
      </c>
      <c r="R1314" s="12" t="n">
        <f aca="false">$J$1235+$O$1235+Assumptions!$B$20+IF($B$1314=0,$D$1235,Assumptions!$B$4)+IF($C$1314=0,$AI$1235,Assumptions!$B$4)+IF($D$1314=0,$AF$1235,Assumptions!$B$4)+IF($E$1314=0,$AC$1235,Assumptions!$B$4)+IF($F$1314=0,$Z$1235,Assumptions!$B$4)+IF($G$1314=0,$W$1235,Assumptions!$B$4)+IF($H$1314=0,$T$1235,Assumptions!$B$4)</f>
        <v>29488727.4346113</v>
      </c>
      <c r="S1314" s="12" t="n">
        <f aca="false">IF($R$1314&gt;Assumptions!$B$4,$Q$1314/$R$1314&gt;Assumptions!$B$13,FALSE())</f>
        <v>1</v>
      </c>
      <c r="T1314" s="12" t="n">
        <f aca="false">IF($S$1314,($Q$1314+Assumptions!$B$14*Assumptions!$B$13)/($R$1314+Assumptions!$B$14),IF($R$1314&gt;Assumptions!$B$4,$Q$1314/$R$1314,Assumptions!$B$4))</f>
        <v>60.7245162837658</v>
      </c>
      <c r="U1314" s="12" t="n">
        <f aca="false">IF($B$1314=1,$I$1314,$D$1235*$T$1314)</f>
        <v>30000000</v>
      </c>
      <c r="V1314" s="12" t="n">
        <f aca="false">IF($C$1314=1,$J$1314,$AI$1235*$T$1314)</f>
        <v>370673431.250021</v>
      </c>
      <c r="W1314" s="12" t="n">
        <f aca="false">IF($D$1314=1,$K$1314,$AF$1235*$T$1314)</f>
        <v>104774978.192588</v>
      </c>
      <c r="X1314" s="12" t="n">
        <f aca="false">IF($E$1314=1,$L$1314,$AC$1235*$T$1314)</f>
        <v>145738839.081038</v>
      </c>
      <c r="Y1314" s="12" t="n">
        <f aca="false">IF($F$1314=1,$M$1314,$Z$1235*$T$1314)</f>
        <v>30000000</v>
      </c>
      <c r="Z1314" s="12" t="n">
        <f aca="false">IF($G$1314=1,$N$1314,$W$1235*$T$1314)</f>
        <v>303622581.418829</v>
      </c>
      <c r="AA1314" s="12" t="n">
        <f aca="false">IF($H$1314=1,$O$1314,$T$1235*$T$1314)</f>
        <v>303622581.418829</v>
      </c>
      <c r="AB1314" s="12" t="n">
        <f aca="false">($J$1235+$O$1235)*$T$1314</f>
        <v>15735651.3753882</v>
      </c>
      <c r="AC1314" s="12" t="n">
        <f aca="false">Assumptions!$B$20*$T$1314</f>
        <v>546520646.553892</v>
      </c>
      <c r="AD1314" s="12" t="n">
        <f aca="false">IF($S$1314,Assumptions!$B$14*($T$1314-Assumptions!$B$13),Assumptions!$B$4)</f>
        <v>149311290.709415</v>
      </c>
      <c r="AE1314" s="12" t="n">
        <f aca="false">$U$1314+$V$1314+$W$1314+$X$1314+$Y$1314+$Z$1314+$AA$1314+$AB$1314+$AC$1314+$AD$1314</f>
        <v>2000000000</v>
      </c>
      <c r="AF1314" s="12" t="n">
        <f aca="false">IF(AND(IF($B$1314=1,$U$1314&gt;=INDEX($U$1246:$U$1373,1+$A$1314-Assumptions!$B$77),$U$1314&gt;INDEX($U$1246:$U$1373,1+$A$1314+Assumptions!$B$77)),IF($C$1314=1,$V$1314&gt;=INDEX($V$1246:$V$1373,1+$A$1314-Assumptions!$B$78),$V$1314&gt;INDEX($V$1246:$V$1373,1+$A$1314+Assumptions!$B$78)),IF($D$1314=1,$W$1314&gt;=INDEX($W$1246:$W$1373,1+$A$1314-Assumptions!$B$79),$W$1314&gt;INDEX($W$1246:$W$1373,1+$A$1314+Assumptions!$B$79)),IF($E$1314=1,$X$1314&gt;=INDEX($X$1246:$X$1373,1+$A$1314-Assumptions!$B$80),$X$1314&gt;INDEX($X$1246:$X$1373,1+$A$1314+Assumptions!$B$80)),IF($F$1314=1,$Y$1314&gt;=INDEX($Y$1246:$Y$1373,1+$A$1314-Assumptions!$B$81),$Y$1314&gt;INDEX($Y$1246:$Y$1373,1+$A$1314+Assumptions!$B$81)),IF($G$1314=1,$Z$1314&gt;=INDEX($Z$1246:$Z$1373,1+$A$1314-Assumptions!$B$82),$Z$1314&gt;INDEX($Z$1246:$Z$1373,1+$A$1314+Assumptions!$B$82)),IF($H$1314=1,$AA$1314&gt;=INDEX($AA$1246:$AA$1373,1+$A$1314-Assumptions!$B$83),$AA$1314&gt;INDEX($AA$1246:$AA$1373,1+$A$1314+Assumptions!$B$83))),1,0)</f>
        <v>0</v>
      </c>
    </row>
    <row r="1315" customFormat="false" ht="15" hidden="true" customHeight="false" outlineLevel="0" collapsed="false">
      <c r="A1315" s="6" t="n">
        <f aca="false">ROW()-ROW($A$1246)+Assumptions!$B$4</f>
        <v>69</v>
      </c>
      <c r="B1315" s="12" t="n">
        <f aca="false">MOD(QUOTIENT($A$1315,Assumptions!$B$77),2)</f>
        <v>1</v>
      </c>
      <c r="C1315" s="12" t="n">
        <f aca="false">MOD(QUOTIENT($A$1315,Assumptions!$B$78),2)</f>
        <v>0</v>
      </c>
      <c r="D1315" s="12" t="n">
        <f aca="false">MOD(QUOTIENT($A$1315,Assumptions!$B$79),2)</f>
        <v>0</v>
      </c>
      <c r="E1315" s="12" t="n">
        <f aca="false">MOD(QUOTIENT($A$1315,Assumptions!$B$80),2)</f>
        <v>0</v>
      </c>
      <c r="F1315" s="12" t="n">
        <f aca="false">MOD(QUOTIENT($A$1315,Assumptions!$B$81),2)</f>
        <v>1</v>
      </c>
      <c r="G1315" s="12" t="n">
        <f aca="false">MOD(QUOTIENT($A$1315,Assumptions!$B$82),2)</f>
        <v>0</v>
      </c>
      <c r="H1315" s="12" t="n">
        <f aca="false">MOD(QUOTIENT($A$1315,Assumptions!$B$83),2)</f>
        <v>1</v>
      </c>
      <c r="I1315" s="12" t="n">
        <f aca="false">IF($B$1315=1,MIN(Assumptions!$B$67,MAX(Assumptions!$B$4,Assumptions!$B$26-(Assumptions!$B$4))),Assumptions!$B$4)</f>
        <v>30000000</v>
      </c>
      <c r="J1315" s="12" t="n">
        <f aca="false">IF($C$1315=1,MIN(Assumptions!$B$66,MAX(Assumptions!$B$4,Assumptions!$B$26-($I$1315))),Assumptions!$B$4)</f>
        <v>0</v>
      </c>
      <c r="K1315" s="12" t="n">
        <f aca="false">IF($D$1315=1,MIN(Assumptions!$B$61,MAX(Assumptions!$B$4,Assumptions!$B$26-($I$1315+$J$1315))),Assumptions!$B$4)</f>
        <v>0</v>
      </c>
      <c r="L1315" s="12" t="n">
        <f aca="false">IF($E$1315=1,MIN(Assumptions!$B$56,MAX(Assumptions!$B$4,Assumptions!$B$26-($I$1315+$J$1315+$K$1315))),Assumptions!$B$4)</f>
        <v>0</v>
      </c>
      <c r="M1315" s="12" t="n">
        <f aca="false">IF($F$1315=1,MIN(Assumptions!$B$51,MAX(Assumptions!$B$4,Assumptions!$B$26-($I$1315+$J$1315+$K$1315+$L$1315))),Assumptions!$B$4)</f>
        <v>30000000</v>
      </c>
      <c r="N1315" s="12" t="n">
        <f aca="false">IF($G$1315=1,MIN(Assumptions!$B$46,MAX(Assumptions!$B$4,Assumptions!$B$26-($I$1315+$J$1315+$K$1315+$L$1315+$M$1315))),Assumptions!$B$4)</f>
        <v>0</v>
      </c>
      <c r="O1315" s="12" t="n">
        <f aca="false">IF($H$1315=1,MIN(Assumptions!$B$41,MAX(Assumptions!$B$4,Assumptions!$B$26-($I$1315+$J$1315+$K$1315+$L$1315+$M$1315+$N$1315))),Assumptions!$B$4)</f>
        <v>5000000</v>
      </c>
      <c r="P1315" s="12" t="n">
        <f aca="false">$I$1315+$J$1315+$K$1315+$L$1315+$M$1315+$N$1315+$O$1315</f>
        <v>65000000</v>
      </c>
      <c r="Q1315" s="12" t="n">
        <f aca="false">MAX(Assumptions!$B$4,Assumptions!$B$26-$P$1315)</f>
        <v>1935000000</v>
      </c>
      <c r="R1315" s="12" t="n">
        <f aca="false">$J$1235+$O$1235+Assumptions!$B$20+IF($B$1315=0,$D$1235,Assumptions!$B$4)+IF($C$1315=0,$AI$1235,Assumptions!$B$4)+IF($D$1315=0,$AF$1235,Assumptions!$B$4)+IF($E$1315=0,$AC$1235,Assumptions!$B$4)+IF($F$1315=0,$Z$1235,Assumptions!$B$4)+IF($G$1315=0,$W$1235,Assumptions!$B$4)+IF($H$1315=0,$T$1235,Assumptions!$B$4)</f>
        <v>24488727.4346113</v>
      </c>
      <c r="S1315" s="12" t="n">
        <f aca="false">IF($R$1315&gt;Assumptions!$B$4,$Q$1315/$R$1315&gt;Assumptions!$B$13,FALSE())</f>
        <v>1</v>
      </c>
      <c r="T1315" s="12" t="n">
        <f aca="false">IF($S$1315,($Q$1315+Assumptions!$B$14*Assumptions!$B$13)/($R$1315+Assumptions!$B$14),IF($R$1315&gt;Assumptions!$B$4,$Q$1315/$R$1315,Assumptions!$B$4))</f>
        <v>71.7892314372438</v>
      </c>
      <c r="U1315" s="12" t="n">
        <f aca="false">IF($B$1315=1,$I$1315,$D$1235*$T$1315)</f>
        <v>30000000</v>
      </c>
      <c r="V1315" s="12" t="n">
        <f aca="false">IF($C$1315=1,$J$1315,$AI$1235*$T$1315)</f>
        <v>438214453.933148</v>
      </c>
      <c r="W1315" s="12" t="n">
        <f aca="false">IF($D$1315=1,$K$1315,$AF$1235*$T$1315)</f>
        <v>123866201.307407</v>
      </c>
      <c r="X1315" s="12" t="n">
        <f aca="false">IF($E$1315=1,$L$1315,$AC$1235*$T$1315)</f>
        <v>172294155.449385</v>
      </c>
      <c r="Y1315" s="12" t="n">
        <f aca="false">IF($F$1315=1,$M$1315,$Z$1235*$T$1315)</f>
        <v>30000000</v>
      </c>
      <c r="Z1315" s="12" t="n">
        <f aca="false">IF($G$1315=1,$N$1315,$W$1235*$T$1315)</f>
        <v>358946157.186219</v>
      </c>
      <c r="AA1315" s="12" t="n">
        <f aca="false">IF($H$1315=1,$O$1315,$T$1235*$T$1315)</f>
        <v>5000000</v>
      </c>
      <c r="AB1315" s="12" t="n">
        <f aca="false">($J$1235+$O$1235)*$T$1315</f>
        <v>18602870.5955378</v>
      </c>
      <c r="AC1315" s="12" t="n">
        <f aca="false">Assumptions!$B$20*$T$1315</f>
        <v>646103082.935194</v>
      </c>
      <c r="AD1315" s="12" t="n">
        <f aca="false">IF($S$1315,Assumptions!$B$14*($T$1315-Assumptions!$B$13),Assumptions!$B$4)</f>
        <v>176973078.593109</v>
      </c>
      <c r="AE1315" s="12" t="n">
        <f aca="false">$U$1315+$V$1315+$W$1315+$X$1315+$Y$1315+$Z$1315+$AA$1315+$AB$1315+$AC$1315+$AD$1315</f>
        <v>2000000000</v>
      </c>
      <c r="AF1315" s="12" t="n">
        <f aca="false">IF(AND(IF($B$1315=1,$U$1315&gt;=INDEX($U$1246:$U$1373,1+$A$1315-Assumptions!$B$77),$U$1315&gt;INDEX($U$1246:$U$1373,1+$A$1315+Assumptions!$B$77)),IF($C$1315=1,$V$1315&gt;=INDEX($V$1246:$V$1373,1+$A$1315-Assumptions!$B$78),$V$1315&gt;INDEX($V$1246:$V$1373,1+$A$1315+Assumptions!$B$78)),IF($D$1315=1,$W$1315&gt;=INDEX($W$1246:$W$1373,1+$A$1315-Assumptions!$B$79),$W$1315&gt;INDEX($W$1246:$W$1373,1+$A$1315+Assumptions!$B$79)),IF($E$1315=1,$X$1315&gt;=INDEX($X$1246:$X$1373,1+$A$1315-Assumptions!$B$80),$X$1315&gt;INDEX($X$1246:$X$1373,1+$A$1315+Assumptions!$B$80)),IF($F$1315=1,$Y$1315&gt;=INDEX($Y$1246:$Y$1373,1+$A$1315-Assumptions!$B$81),$Y$1315&gt;INDEX($Y$1246:$Y$1373,1+$A$1315+Assumptions!$B$81)),IF($G$1315=1,$Z$1315&gt;=INDEX($Z$1246:$Z$1373,1+$A$1315-Assumptions!$B$82),$Z$1315&gt;INDEX($Z$1246:$Z$1373,1+$A$1315+Assumptions!$B$82)),IF($H$1315=1,$AA$1315&gt;=INDEX($AA$1246:$AA$1373,1+$A$1315-Assumptions!$B$83),$AA$1315&gt;INDEX($AA$1246:$AA$1373,1+$A$1315+Assumptions!$B$83))),1,0)</f>
        <v>0</v>
      </c>
    </row>
    <row r="1316" customFormat="false" ht="15" hidden="true" customHeight="false" outlineLevel="0" collapsed="false">
      <c r="A1316" s="6" t="n">
        <f aca="false">ROW()-ROW($A$1246)+Assumptions!$B$4</f>
        <v>70</v>
      </c>
      <c r="B1316" s="12" t="n">
        <f aca="false">MOD(QUOTIENT($A$1316,Assumptions!$B$77),2)</f>
        <v>1</v>
      </c>
      <c r="C1316" s="12" t="n">
        <f aca="false">MOD(QUOTIENT($A$1316,Assumptions!$B$78),2)</f>
        <v>0</v>
      </c>
      <c r="D1316" s="12" t="n">
        <f aca="false">MOD(QUOTIENT($A$1316,Assumptions!$B$79),2)</f>
        <v>0</v>
      </c>
      <c r="E1316" s="12" t="n">
        <f aca="false">MOD(QUOTIENT($A$1316,Assumptions!$B$80),2)</f>
        <v>0</v>
      </c>
      <c r="F1316" s="12" t="n">
        <f aca="false">MOD(QUOTIENT($A$1316,Assumptions!$B$81),2)</f>
        <v>1</v>
      </c>
      <c r="G1316" s="12" t="n">
        <f aca="false">MOD(QUOTIENT($A$1316,Assumptions!$B$82),2)</f>
        <v>1</v>
      </c>
      <c r="H1316" s="12" t="n">
        <f aca="false">MOD(QUOTIENT($A$1316,Assumptions!$B$83),2)</f>
        <v>0</v>
      </c>
      <c r="I1316" s="12" t="n">
        <f aca="false">IF($B$1316=1,MIN(Assumptions!$B$67,MAX(Assumptions!$B$4,Assumptions!$B$26-(Assumptions!$B$4))),Assumptions!$B$4)</f>
        <v>30000000</v>
      </c>
      <c r="J1316" s="12" t="n">
        <f aca="false">IF($C$1316=1,MIN(Assumptions!$B$66,MAX(Assumptions!$B$4,Assumptions!$B$26-($I$1316))),Assumptions!$B$4)</f>
        <v>0</v>
      </c>
      <c r="K1316" s="12" t="n">
        <f aca="false">IF($D$1316=1,MIN(Assumptions!$B$61,MAX(Assumptions!$B$4,Assumptions!$B$26-($I$1316+$J$1316))),Assumptions!$B$4)</f>
        <v>0</v>
      </c>
      <c r="L1316" s="12" t="n">
        <f aca="false">IF($E$1316=1,MIN(Assumptions!$B$56,MAX(Assumptions!$B$4,Assumptions!$B$26-($I$1316+$J$1316+$K$1316))),Assumptions!$B$4)</f>
        <v>0</v>
      </c>
      <c r="M1316" s="12" t="n">
        <f aca="false">IF($F$1316=1,MIN(Assumptions!$B$51,MAX(Assumptions!$B$4,Assumptions!$B$26-($I$1316+$J$1316+$K$1316+$L$1316))),Assumptions!$B$4)</f>
        <v>30000000</v>
      </c>
      <c r="N1316" s="12" t="n">
        <f aca="false">IF($G$1316=1,MIN(Assumptions!$B$46,MAX(Assumptions!$B$4,Assumptions!$B$26-($I$1316+$J$1316+$K$1316+$L$1316+$M$1316))),Assumptions!$B$4)</f>
        <v>15000000</v>
      </c>
      <c r="O1316" s="12" t="n">
        <f aca="false">IF($H$1316=1,MIN(Assumptions!$B$41,MAX(Assumptions!$B$4,Assumptions!$B$26-($I$1316+$J$1316+$K$1316+$L$1316+$M$1316+$N$1316))),Assumptions!$B$4)</f>
        <v>0</v>
      </c>
      <c r="P1316" s="12" t="n">
        <f aca="false">$I$1316+$J$1316+$K$1316+$L$1316+$M$1316+$N$1316+$O$1316</f>
        <v>75000000</v>
      </c>
      <c r="Q1316" s="12" t="n">
        <f aca="false">MAX(Assumptions!$B$4,Assumptions!$B$26-$P$1316)</f>
        <v>1925000000</v>
      </c>
      <c r="R1316" s="12" t="n">
        <f aca="false">$J$1235+$O$1235+Assumptions!$B$20+IF($B$1316=0,$D$1235,Assumptions!$B$4)+IF($C$1316=0,$AI$1235,Assumptions!$B$4)+IF($D$1316=0,$AF$1235,Assumptions!$B$4)+IF($E$1316=0,$AC$1235,Assumptions!$B$4)+IF($F$1316=0,$Z$1235,Assumptions!$B$4)+IF($G$1316=0,$W$1235,Assumptions!$B$4)+IF($H$1316=0,$T$1235,Assumptions!$B$4)</f>
        <v>24488727.4346113</v>
      </c>
      <c r="S1316" s="12" t="n">
        <f aca="false">IF($R$1316&gt;Assumptions!$B$4,$Q$1316/$R$1316&gt;Assumptions!$B$13,FALSE())</f>
        <v>1</v>
      </c>
      <c r="T1316" s="12" t="n">
        <f aca="false">IF($S$1316,($Q$1316+Assumptions!$B$14*Assumptions!$B$13)/($R$1316+Assumptions!$B$14),IF($R$1316&gt;Assumptions!$B$4,$Q$1316/$R$1316,Assumptions!$B$4))</f>
        <v>71.4187063717612</v>
      </c>
      <c r="U1316" s="12" t="n">
        <f aca="false">IF($B$1316=1,$I$1316,$D$1235*$T$1316)</f>
        <v>30000000</v>
      </c>
      <c r="V1316" s="12" t="n">
        <f aca="false">IF($C$1316=1,$J$1316,$AI$1235*$T$1316)</f>
        <v>435952701.912848</v>
      </c>
      <c r="W1316" s="12" t="n">
        <f aca="false">IF($D$1316=1,$K$1316,$AF$1235*$T$1316)</f>
        <v>123226891.881304</v>
      </c>
      <c r="X1316" s="12" t="n">
        <f aca="false">IF($E$1316=1,$L$1316,$AC$1235*$T$1316)</f>
        <v>171404895.292227</v>
      </c>
      <c r="Y1316" s="12" t="n">
        <f aca="false">IF($F$1316=1,$M$1316,$Z$1235*$T$1316)</f>
        <v>30000000</v>
      </c>
      <c r="Z1316" s="12" t="n">
        <f aca="false">IF($G$1316=1,$N$1316,$W$1235*$T$1316)</f>
        <v>15000000</v>
      </c>
      <c r="AA1316" s="12" t="n">
        <f aca="false">IF($H$1316=1,$O$1316,$T$1235*$T$1316)</f>
        <v>357093531.858806</v>
      </c>
      <c r="AB1316" s="12" t="n">
        <f aca="false">($J$1235+$O$1235)*$T$1316</f>
        <v>18506855.7795608</v>
      </c>
      <c r="AC1316" s="12" t="n">
        <f aca="false">Assumptions!$B$20*$T$1316</f>
        <v>642768357.345851</v>
      </c>
      <c r="AD1316" s="12" t="n">
        <f aca="false">IF($S$1316,Assumptions!$B$14*($T$1316-Assumptions!$B$13),Assumptions!$B$4)</f>
        <v>176046765.929403</v>
      </c>
      <c r="AE1316" s="12" t="n">
        <f aca="false">$U$1316+$V$1316+$W$1316+$X$1316+$Y$1316+$Z$1316+$AA$1316+$AB$1316+$AC$1316+$AD$1316</f>
        <v>2000000000</v>
      </c>
      <c r="AF1316" s="12" t="n">
        <f aca="false">IF(AND(IF($B$1316=1,$U$1316&gt;=INDEX($U$1246:$U$1373,1+$A$1316-Assumptions!$B$77),$U$1316&gt;INDEX($U$1246:$U$1373,1+$A$1316+Assumptions!$B$77)),IF($C$1316=1,$V$1316&gt;=INDEX($V$1246:$V$1373,1+$A$1316-Assumptions!$B$78),$V$1316&gt;INDEX($V$1246:$V$1373,1+$A$1316+Assumptions!$B$78)),IF($D$1316=1,$W$1316&gt;=INDEX($W$1246:$W$1373,1+$A$1316-Assumptions!$B$79),$W$1316&gt;INDEX($W$1246:$W$1373,1+$A$1316+Assumptions!$B$79)),IF($E$1316=1,$X$1316&gt;=INDEX($X$1246:$X$1373,1+$A$1316-Assumptions!$B$80),$X$1316&gt;INDEX($X$1246:$X$1373,1+$A$1316+Assumptions!$B$80)),IF($F$1316=1,$Y$1316&gt;=INDEX($Y$1246:$Y$1373,1+$A$1316-Assumptions!$B$81),$Y$1316&gt;INDEX($Y$1246:$Y$1373,1+$A$1316+Assumptions!$B$81)),IF($G$1316=1,$Z$1316&gt;=INDEX($Z$1246:$Z$1373,1+$A$1316-Assumptions!$B$82),$Z$1316&gt;INDEX($Z$1246:$Z$1373,1+$A$1316+Assumptions!$B$82)),IF($H$1316=1,$AA$1316&gt;=INDEX($AA$1246:$AA$1373,1+$A$1316-Assumptions!$B$83),$AA$1316&gt;INDEX($AA$1246:$AA$1373,1+$A$1316+Assumptions!$B$83))),1,0)</f>
        <v>0</v>
      </c>
    </row>
    <row r="1317" customFormat="false" ht="15" hidden="true" customHeight="false" outlineLevel="0" collapsed="false">
      <c r="A1317" s="6" t="n">
        <f aca="false">ROW()-ROW($A$1246)+Assumptions!$B$4</f>
        <v>71</v>
      </c>
      <c r="B1317" s="12" t="n">
        <f aca="false">MOD(QUOTIENT($A$1317,Assumptions!$B$77),2)</f>
        <v>1</v>
      </c>
      <c r="C1317" s="12" t="n">
        <f aca="false">MOD(QUOTIENT($A$1317,Assumptions!$B$78),2)</f>
        <v>0</v>
      </c>
      <c r="D1317" s="12" t="n">
        <f aca="false">MOD(QUOTIENT($A$1317,Assumptions!$B$79),2)</f>
        <v>0</v>
      </c>
      <c r="E1317" s="12" t="n">
        <f aca="false">MOD(QUOTIENT($A$1317,Assumptions!$B$80),2)</f>
        <v>0</v>
      </c>
      <c r="F1317" s="12" t="n">
        <f aca="false">MOD(QUOTIENT($A$1317,Assumptions!$B$81),2)</f>
        <v>1</v>
      </c>
      <c r="G1317" s="12" t="n">
        <f aca="false">MOD(QUOTIENT($A$1317,Assumptions!$B$82),2)</f>
        <v>1</v>
      </c>
      <c r="H1317" s="12" t="n">
        <f aca="false">MOD(QUOTIENT($A$1317,Assumptions!$B$83),2)</f>
        <v>1</v>
      </c>
      <c r="I1317" s="12" t="n">
        <f aca="false">IF($B$1317=1,MIN(Assumptions!$B$67,MAX(Assumptions!$B$4,Assumptions!$B$26-(Assumptions!$B$4))),Assumptions!$B$4)</f>
        <v>30000000</v>
      </c>
      <c r="J1317" s="12" t="n">
        <f aca="false">IF($C$1317=1,MIN(Assumptions!$B$66,MAX(Assumptions!$B$4,Assumptions!$B$26-($I$1317))),Assumptions!$B$4)</f>
        <v>0</v>
      </c>
      <c r="K1317" s="12" t="n">
        <f aca="false">IF($D$1317=1,MIN(Assumptions!$B$61,MAX(Assumptions!$B$4,Assumptions!$B$26-($I$1317+$J$1317))),Assumptions!$B$4)</f>
        <v>0</v>
      </c>
      <c r="L1317" s="12" t="n">
        <f aca="false">IF($E$1317=1,MIN(Assumptions!$B$56,MAX(Assumptions!$B$4,Assumptions!$B$26-($I$1317+$J$1317+$K$1317))),Assumptions!$B$4)</f>
        <v>0</v>
      </c>
      <c r="M1317" s="12" t="n">
        <f aca="false">IF($F$1317=1,MIN(Assumptions!$B$51,MAX(Assumptions!$B$4,Assumptions!$B$26-($I$1317+$J$1317+$K$1317+$L$1317))),Assumptions!$B$4)</f>
        <v>30000000</v>
      </c>
      <c r="N1317" s="12" t="n">
        <f aca="false">IF($G$1317=1,MIN(Assumptions!$B$46,MAX(Assumptions!$B$4,Assumptions!$B$26-($I$1317+$J$1317+$K$1317+$L$1317+$M$1317))),Assumptions!$B$4)</f>
        <v>15000000</v>
      </c>
      <c r="O1317" s="12" t="n">
        <f aca="false">IF($H$1317=1,MIN(Assumptions!$B$41,MAX(Assumptions!$B$4,Assumptions!$B$26-($I$1317+$J$1317+$K$1317+$L$1317+$M$1317+$N$1317))),Assumptions!$B$4)</f>
        <v>5000000</v>
      </c>
      <c r="P1317" s="12" t="n">
        <f aca="false">$I$1317+$J$1317+$K$1317+$L$1317+$M$1317+$N$1317+$O$1317</f>
        <v>80000000</v>
      </c>
      <c r="Q1317" s="12" t="n">
        <f aca="false">MAX(Assumptions!$B$4,Assumptions!$B$26-$P$1317)</f>
        <v>1920000000</v>
      </c>
      <c r="R1317" s="12" t="n">
        <f aca="false">$J$1235+$O$1235+Assumptions!$B$20+IF($B$1317=0,$D$1235,Assumptions!$B$4)+IF($C$1317=0,$AI$1235,Assumptions!$B$4)+IF($D$1317=0,$AF$1235,Assumptions!$B$4)+IF($E$1317=0,$AC$1235,Assumptions!$B$4)+IF($F$1317=0,$Z$1235,Assumptions!$B$4)+IF($G$1317=0,$W$1235,Assumptions!$B$4)+IF($H$1317=0,$T$1235,Assumptions!$B$4)</f>
        <v>19488727.4346113</v>
      </c>
      <c r="S1317" s="12" t="n">
        <f aca="false">IF($R$1317&gt;Assumptions!$B$4,$Q$1317/$R$1317&gt;Assumptions!$B$13,FALSE())</f>
        <v>1</v>
      </c>
      <c r="T1317" s="12" t="n">
        <f aca="false">IF($S$1317,($Q$1317+Assumptions!$B$14*Assumptions!$B$13)/($R$1317+Assumptions!$B$14),IF($R$1317&gt;Assumptions!$B$4,$Q$1317/$R$1317,Assumptions!$B$4))</f>
        <v>87.4311624316146</v>
      </c>
      <c r="U1317" s="12" t="n">
        <f aca="false">IF($B$1317=1,$I$1317,$D$1235*$T$1317)</f>
        <v>30000000</v>
      </c>
      <c r="V1317" s="12" t="n">
        <f aca="false">IF($C$1317=1,$J$1317,$AI$1235*$T$1317)</f>
        <v>533695630.036144</v>
      </c>
      <c r="W1317" s="12" t="n">
        <f aca="false">IF($D$1317=1,$K$1317,$AF$1235*$T$1317)</f>
        <v>150855020.307079</v>
      </c>
      <c r="X1317" s="12" t="n">
        <f aca="false">IF($E$1317=1,$L$1317,$AC$1235*$T$1317)</f>
        <v>209834789.835875</v>
      </c>
      <c r="Y1317" s="12" t="n">
        <f aca="false">IF($F$1317=1,$M$1317,$Z$1235*$T$1317)</f>
        <v>30000000</v>
      </c>
      <c r="Z1317" s="12" t="n">
        <f aca="false">IF($G$1317=1,$N$1317,$W$1235*$T$1317)</f>
        <v>15000000</v>
      </c>
      <c r="AA1317" s="12" t="n">
        <f aca="false">IF($H$1317=1,$O$1317,$T$1235*$T$1317)</f>
        <v>5000000</v>
      </c>
      <c r="AB1317" s="12" t="n">
        <f aca="false">($J$1235+$O$1235)*$T$1317</f>
        <v>22656191.8573344</v>
      </c>
      <c r="AC1317" s="12" t="n">
        <f aca="false">Assumptions!$B$20*$T$1317</f>
        <v>786880461.884531</v>
      </c>
      <c r="AD1317" s="12" t="n">
        <f aca="false">IF($S$1317,Assumptions!$B$14*($T$1317-Assumptions!$B$13),Assumptions!$B$4)</f>
        <v>216077906.079036</v>
      </c>
      <c r="AE1317" s="12" t="n">
        <f aca="false">$U$1317+$V$1317+$W$1317+$X$1317+$Y$1317+$Z$1317+$AA$1317+$AB$1317+$AC$1317+$AD$1317</f>
        <v>2000000000</v>
      </c>
      <c r="AF1317" s="12" t="n">
        <f aca="false">IF(AND(IF($B$1317=1,$U$1317&gt;=INDEX($U$1246:$U$1373,1+$A$1317-Assumptions!$B$77),$U$1317&gt;INDEX($U$1246:$U$1373,1+$A$1317+Assumptions!$B$77)),IF($C$1317=1,$V$1317&gt;=INDEX($V$1246:$V$1373,1+$A$1317-Assumptions!$B$78),$V$1317&gt;INDEX($V$1246:$V$1373,1+$A$1317+Assumptions!$B$78)),IF($D$1317=1,$W$1317&gt;=INDEX($W$1246:$W$1373,1+$A$1317-Assumptions!$B$79),$W$1317&gt;INDEX($W$1246:$W$1373,1+$A$1317+Assumptions!$B$79)),IF($E$1317=1,$X$1317&gt;=INDEX($X$1246:$X$1373,1+$A$1317-Assumptions!$B$80),$X$1317&gt;INDEX($X$1246:$X$1373,1+$A$1317+Assumptions!$B$80)),IF($F$1317=1,$Y$1317&gt;=INDEX($Y$1246:$Y$1373,1+$A$1317-Assumptions!$B$81),$Y$1317&gt;INDEX($Y$1246:$Y$1373,1+$A$1317+Assumptions!$B$81)),IF($G$1317=1,$Z$1317&gt;=INDEX($Z$1246:$Z$1373,1+$A$1317-Assumptions!$B$82),$Z$1317&gt;INDEX($Z$1246:$Z$1373,1+$A$1317+Assumptions!$B$82)),IF($H$1317=1,$AA$1317&gt;=INDEX($AA$1246:$AA$1373,1+$A$1317-Assumptions!$B$83),$AA$1317&gt;INDEX($AA$1246:$AA$1373,1+$A$1317+Assumptions!$B$83))),1,0)</f>
        <v>0</v>
      </c>
    </row>
    <row r="1318" customFormat="false" ht="15" hidden="true" customHeight="false" outlineLevel="0" collapsed="false">
      <c r="A1318" s="6" t="n">
        <f aca="false">ROW()-ROW($A$1246)+Assumptions!$B$4</f>
        <v>72</v>
      </c>
      <c r="B1318" s="12" t="n">
        <f aca="false">MOD(QUOTIENT($A$1318,Assumptions!$B$77),2)</f>
        <v>1</v>
      </c>
      <c r="C1318" s="12" t="n">
        <f aca="false">MOD(QUOTIENT($A$1318,Assumptions!$B$78),2)</f>
        <v>0</v>
      </c>
      <c r="D1318" s="12" t="n">
        <f aca="false">MOD(QUOTIENT($A$1318,Assumptions!$B$79),2)</f>
        <v>0</v>
      </c>
      <c r="E1318" s="12" t="n">
        <f aca="false">MOD(QUOTIENT($A$1318,Assumptions!$B$80),2)</f>
        <v>1</v>
      </c>
      <c r="F1318" s="12" t="n">
        <f aca="false">MOD(QUOTIENT($A$1318,Assumptions!$B$81),2)</f>
        <v>0</v>
      </c>
      <c r="G1318" s="12" t="n">
        <f aca="false">MOD(QUOTIENT($A$1318,Assumptions!$B$82),2)</f>
        <v>0</v>
      </c>
      <c r="H1318" s="12" t="n">
        <f aca="false">MOD(QUOTIENT($A$1318,Assumptions!$B$83),2)</f>
        <v>0</v>
      </c>
      <c r="I1318" s="12" t="n">
        <f aca="false">IF($B$1318=1,MIN(Assumptions!$B$67,MAX(Assumptions!$B$4,Assumptions!$B$26-(Assumptions!$B$4))),Assumptions!$B$4)</f>
        <v>30000000</v>
      </c>
      <c r="J1318" s="12" t="n">
        <f aca="false">IF($C$1318=1,MIN(Assumptions!$B$66,MAX(Assumptions!$B$4,Assumptions!$B$26-($I$1318))),Assumptions!$B$4)</f>
        <v>0</v>
      </c>
      <c r="K1318" s="12" t="n">
        <f aca="false">IF($D$1318=1,MIN(Assumptions!$B$61,MAX(Assumptions!$B$4,Assumptions!$B$26-($I$1318+$J$1318))),Assumptions!$B$4)</f>
        <v>0</v>
      </c>
      <c r="L1318" s="12" t="n">
        <f aca="false">IF($E$1318=1,MIN(Assumptions!$B$56,MAX(Assumptions!$B$4,Assumptions!$B$26-($I$1318+$J$1318+$K$1318))),Assumptions!$B$4)</f>
        <v>60000000</v>
      </c>
      <c r="M1318" s="12" t="n">
        <f aca="false">IF($F$1318=1,MIN(Assumptions!$B$51,MAX(Assumptions!$B$4,Assumptions!$B$26-($I$1318+$J$1318+$K$1318+$L$1318))),Assumptions!$B$4)</f>
        <v>0</v>
      </c>
      <c r="N1318" s="12" t="n">
        <f aca="false">IF($G$1318=1,MIN(Assumptions!$B$46,MAX(Assumptions!$B$4,Assumptions!$B$26-($I$1318+$J$1318+$K$1318+$L$1318+$M$1318))),Assumptions!$B$4)</f>
        <v>0</v>
      </c>
      <c r="O1318" s="12" t="n">
        <f aca="false">IF($H$1318=1,MIN(Assumptions!$B$41,MAX(Assumptions!$B$4,Assumptions!$B$26-($I$1318+$J$1318+$K$1318+$L$1318+$M$1318+$N$1318))),Assumptions!$B$4)</f>
        <v>0</v>
      </c>
      <c r="P1318" s="12" t="n">
        <f aca="false">$I$1318+$J$1318+$K$1318+$L$1318+$M$1318+$N$1318+$O$1318</f>
        <v>90000000</v>
      </c>
      <c r="Q1318" s="12" t="n">
        <f aca="false">MAX(Assumptions!$B$4,Assumptions!$B$26-$P$1318)</f>
        <v>1910000000</v>
      </c>
      <c r="R1318" s="12" t="n">
        <f aca="false">$J$1235+$O$1235+Assumptions!$B$20+IF($B$1318=0,$D$1235,Assumptions!$B$4)+IF($C$1318=0,$AI$1235,Assumptions!$B$4)+IF($D$1318=0,$AF$1235,Assumptions!$B$4)+IF($E$1318=0,$AC$1235,Assumptions!$B$4)+IF($F$1318=0,$Z$1235,Assumptions!$B$4)+IF($G$1318=0,$W$1235,Assumptions!$B$4)+IF($H$1318=0,$T$1235,Assumptions!$B$4)</f>
        <v>30088727.4346113</v>
      </c>
      <c r="S1318" s="12" t="n">
        <f aca="false">IF($R$1318&gt;Assumptions!$B$4,$Q$1318/$R$1318&gt;Assumptions!$B$13,FALSE())</f>
        <v>1</v>
      </c>
      <c r="T1318" s="12" t="n">
        <f aca="false">IF($S$1318,($Q$1318+Assumptions!$B$14*Assumptions!$B$13)/($R$1318+Assumptions!$B$14),IF($R$1318&gt;Assumptions!$B$4,$Q$1318/$R$1318,Assumptions!$B$4))</f>
        <v>58.6859368423452</v>
      </c>
      <c r="U1318" s="12" t="n">
        <f aca="false">IF($B$1318=1,$I$1318,$D$1235*$T$1318)</f>
        <v>30000000</v>
      </c>
      <c r="V1318" s="12" t="n">
        <f aca="false">IF($C$1318=1,$J$1318,$AI$1235*$T$1318)</f>
        <v>358229573.601225</v>
      </c>
      <c r="W1318" s="12" t="n">
        <f aca="false">IF($D$1318=1,$K$1318,$AF$1235*$T$1318)</f>
        <v>101257583.084481</v>
      </c>
      <c r="X1318" s="12" t="n">
        <f aca="false">IF($E$1318=1,$L$1318,$AC$1235*$T$1318)</f>
        <v>60000000</v>
      </c>
      <c r="Y1318" s="12" t="n">
        <f aca="false">IF($F$1318=1,$M$1318,$Z$1235*$T$1318)</f>
        <v>176057810.527036</v>
      </c>
      <c r="Z1318" s="12" t="n">
        <f aca="false">IF($G$1318=1,$N$1318,$W$1235*$T$1318)</f>
        <v>293429684.211726</v>
      </c>
      <c r="AA1318" s="12" t="n">
        <f aca="false">IF($H$1318=1,$O$1318,$T$1235*$T$1318)</f>
        <v>293429684.211726</v>
      </c>
      <c r="AB1318" s="12" t="n">
        <f aca="false">($J$1235+$O$1235)*$T$1318</f>
        <v>15207390.6768373</v>
      </c>
      <c r="AC1318" s="12" t="n">
        <f aca="false">Assumptions!$B$20*$T$1318</f>
        <v>528173431.581107</v>
      </c>
      <c r="AD1318" s="12" t="n">
        <f aca="false">IF($S$1318,Assumptions!$B$14*($T$1318-Assumptions!$B$13),Assumptions!$B$4)</f>
        <v>144214842.105863</v>
      </c>
      <c r="AE1318" s="12" t="n">
        <f aca="false">$U$1318+$V$1318+$W$1318+$X$1318+$Y$1318+$Z$1318+$AA$1318+$AB$1318+$AC$1318+$AD$1318</f>
        <v>2000000000</v>
      </c>
      <c r="AF1318" s="12" t="n">
        <f aca="false">IF(AND(IF($B$1318=1,$U$1318&gt;=INDEX($U$1246:$U$1373,1+$A$1318-Assumptions!$B$77),$U$1318&gt;INDEX($U$1246:$U$1373,1+$A$1318+Assumptions!$B$77)),IF($C$1318=1,$V$1318&gt;=INDEX($V$1246:$V$1373,1+$A$1318-Assumptions!$B$78),$V$1318&gt;INDEX($V$1246:$V$1373,1+$A$1318+Assumptions!$B$78)),IF($D$1318=1,$W$1318&gt;=INDEX($W$1246:$W$1373,1+$A$1318-Assumptions!$B$79),$W$1318&gt;INDEX($W$1246:$W$1373,1+$A$1318+Assumptions!$B$79)),IF($E$1318=1,$X$1318&gt;=INDEX($X$1246:$X$1373,1+$A$1318-Assumptions!$B$80),$X$1318&gt;INDEX($X$1246:$X$1373,1+$A$1318+Assumptions!$B$80)),IF($F$1318=1,$Y$1318&gt;=INDEX($Y$1246:$Y$1373,1+$A$1318-Assumptions!$B$81),$Y$1318&gt;INDEX($Y$1246:$Y$1373,1+$A$1318+Assumptions!$B$81)),IF($G$1318=1,$Z$1318&gt;=INDEX($Z$1246:$Z$1373,1+$A$1318-Assumptions!$B$82),$Z$1318&gt;INDEX($Z$1246:$Z$1373,1+$A$1318+Assumptions!$B$82)),IF($H$1318=1,$AA$1318&gt;=INDEX($AA$1246:$AA$1373,1+$A$1318-Assumptions!$B$83),$AA$1318&gt;INDEX($AA$1246:$AA$1373,1+$A$1318+Assumptions!$B$83))),1,0)</f>
        <v>0</v>
      </c>
    </row>
    <row r="1319" customFormat="false" ht="15" hidden="true" customHeight="false" outlineLevel="0" collapsed="false">
      <c r="A1319" s="6" t="n">
        <f aca="false">ROW()-ROW($A$1246)+Assumptions!$B$4</f>
        <v>73</v>
      </c>
      <c r="B1319" s="12" t="n">
        <f aca="false">MOD(QUOTIENT($A$1319,Assumptions!$B$77),2)</f>
        <v>1</v>
      </c>
      <c r="C1319" s="12" t="n">
        <f aca="false">MOD(QUOTIENT($A$1319,Assumptions!$B$78),2)</f>
        <v>0</v>
      </c>
      <c r="D1319" s="12" t="n">
        <f aca="false">MOD(QUOTIENT($A$1319,Assumptions!$B$79),2)</f>
        <v>0</v>
      </c>
      <c r="E1319" s="12" t="n">
        <f aca="false">MOD(QUOTIENT($A$1319,Assumptions!$B$80),2)</f>
        <v>1</v>
      </c>
      <c r="F1319" s="12" t="n">
        <f aca="false">MOD(QUOTIENT($A$1319,Assumptions!$B$81),2)</f>
        <v>0</v>
      </c>
      <c r="G1319" s="12" t="n">
        <f aca="false">MOD(QUOTIENT($A$1319,Assumptions!$B$82),2)</f>
        <v>0</v>
      </c>
      <c r="H1319" s="12" t="n">
        <f aca="false">MOD(QUOTIENT($A$1319,Assumptions!$B$83),2)</f>
        <v>1</v>
      </c>
      <c r="I1319" s="12" t="n">
        <f aca="false">IF($B$1319=1,MIN(Assumptions!$B$67,MAX(Assumptions!$B$4,Assumptions!$B$26-(Assumptions!$B$4))),Assumptions!$B$4)</f>
        <v>30000000</v>
      </c>
      <c r="J1319" s="12" t="n">
        <f aca="false">IF($C$1319=1,MIN(Assumptions!$B$66,MAX(Assumptions!$B$4,Assumptions!$B$26-($I$1319))),Assumptions!$B$4)</f>
        <v>0</v>
      </c>
      <c r="K1319" s="12" t="n">
        <f aca="false">IF($D$1319=1,MIN(Assumptions!$B$61,MAX(Assumptions!$B$4,Assumptions!$B$26-($I$1319+$J$1319))),Assumptions!$B$4)</f>
        <v>0</v>
      </c>
      <c r="L1319" s="12" t="n">
        <f aca="false">IF($E$1319=1,MIN(Assumptions!$B$56,MAX(Assumptions!$B$4,Assumptions!$B$26-($I$1319+$J$1319+$K$1319))),Assumptions!$B$4)</f>
        <v>60000000</v>
      </c>
      <c r="M1319" s="12" t="n">
        <f aca="false">IF($F$1319=1,MIN(Assumptions!$B$51,MAX(Assumptions!$B$4,Assumptions!$B$26-($I$1319+$J$1319+$K$1319+$L$1319))),Assumptions!$B$4)</f>
        <v>0</v>
      </c>
      <c r="N1319" s="12" t="n">
        <f aca="false">IF($G$1319=1,MIN(Assumptions!$B$46,MAX(Assumptions!$B$4,Assumptions!$B$26-($I$1319+$J$1319+$K$1319+$L$1319+$M$1319))),Assumptions!$B$4)</f>
        <v>0</v>
      </c>
      <c r="O1319" s="12" t="n">
        <f aca="false">IF($H$1319=1,MIN(Assumptions!$B$41,MAX(Assumptions!$B$4,Assumptions!$B$26-($I$1319+$J$1319+$K$1319+$L$1319+$M$1319+$N$1319))),Assumptions!$B$4)</f>
        <v>5000000</v>
      </c>
      <c r="P1319" s="12" t="n">
        <f aca="false">$I$1319+$J$1319+$K$1319+$L$1319+$M$1319+$N$1319+$O$1319</f>
        <v>95000000</v>
      </c>
      <c r="Q1319" s="12" t="n">
        <f aca="false">MAX(Assumptions!$B$4,Assumptions!$B$26-$P$1319)</f>
        <v>1905000000</v>
      </c>
      <c r="R1319" s="12" t="n">
        <f aca="false">$J$1235+$O$1235+Assumptions!$B$20+IF($B$1319=0,$D$1235,Assumptions!$B$4)+IF($C$1319=0,$AI$1235,Assumptions!$B$4)+IF($D$1319=0,$AF$1235,Assumptions!$B$4)+IF($E$1319=0,$AC$1235,Assumptions!$B$4)+IF($F$1319=0,$Z$1235,Assumptions!$B$4)+IF($G$1319=0,$W$1235,Assumptions!$B$4)+IF($H$1319=0,$T$1235,Assumptions!$B$4)</f>
        <v>25088727.4346113</v>
      </c>
      <c r="S1319" s="12" t="n">
        <f aca="false">IF($R$1319&gt;Assumptions!$B$4,$Q$1319/$R$1319&gt;Assumptions!$B$13,FALSE())</f>
        <v>1</v>
      </c>
      <c r="T1319" s="12" t="n">
        <f aca="false">IF($S$1319,($Q$1319+Assumptions!$B$14*Assumptions!$B$13)/($R$1319+Assumptions!$B$14),IF($R$1319&gt;Assumptions!$B$4,$Q$1319/$R$1319,Assumptions!$B$4))</f>
        <v>69.1405576614946</v>
      </c>
      <c r="U1319" s="12" t="n">
        <f aca="false">IF($B$1319=1,$I$1319,$D$1235*$T$1319)</f>
        <v>30000000</v>
      </c>
      <c r="V1319" s="12" t="n">
        <f aca="false">IF($C$1319=1,$J$1319,$AI$1235*$T$1319)</f>
        <v>422046470.113714</v>
      </c>
      <c r="W1319" s="12" t="n">
        <f aca="false">IF($D$1319=1,$K$1319,$AF$1235*$T$1319)</f>
        <v>119296140.414759</v>
      </c>
      <c r="X1319" s="12" t="n">
        <f aca="false">IF($E$1319=1,$L$1319,$AC$1235*$T$1319)</f>
        <v>60000000</v>
      </c>
      <c r="Y1319" s="12" t="n">
        <f aca="false">IF($F$1319=1,$M$1319,$Z$1235*$T$1319)</f>
        <v>207421672.984484</v>
      </c>
      <c r="Z1319" s="12" t="n">
        <f aca="false">IF($G$1319=1,$N$1319,$W$1235*$T$1319)</f>
        <v>345702788.307473</v>
      </c>
      <c r="AA1319" s="12" t="n">
        <f aca="false">IF($H$1319=1,$O$1319,$T$1235*$T$1319)</f>
        <v>5000000</v>
      </c>
      <c r="AB1319" s="12" t="n">
        <f aca="false">($J$1235+$O$1235)*$T$1319</f>
        <v>17916515.0723821</v>
      </c>
      <c r="AC1319" s="12" t="n">
        <f aca="false">Assumptions!$B$20*$T$1319</f>
        <v>622265018.953451</v>
      </c>
      <c r="AD1319" s="12" t="n">
        <f aca="false">IF($S$1319,Assumptions!$B$14*($T$1319-Assumptions!$B$13),Assumptions!$B$4)</f>
        <v>170351394.153737</v>
      </c>
      <c r="AE1319" s="12" t="n">
        <f aca="false">$U$1319+$V$1319+$W$1319+$X$1319+$Y$1319+$Z$1319+$AA$1319+$AB$1319+$AC$1319+$AD$1319</f>
        <v>2000000000</v>
      </c>
      <c r="AF1319" s="12" t="n">
        <f aca="false">IF(AND(IF($B$1319=1,$U$1319&gt;=INDEX($U$1246:$U$1373,1+$A$1319-Assumptions!$B$77),$U$1319&gt;INDEX($U$1246:$U$1373,1+$A$1319+Assumptions!$B$77)),IF($C$1319=1,$V$1319&gt;=INDEX($V$1246:$V$1373,1+$A$1319-Assumptions!$B$78),$V$1319&gt;INDEX($V$1246:$V$1373,1+$A$1319+Assumptions!$B$78)),IF($D$1319=1,$W$1319&gt;=INDEX($W$1246:$W$1373,1+$A$1319-Assumptions!$B$79),$W$1319&gt;INDEX($W$1246:$W$1373,1+$A$1319+Assumptions!$B$79)),IF($E$1319=1,$X$1319&gt;=INDEX($X$1246:$X$1373,1+$A$1319-Assumptions!$B$80),$X$1319&gt;INDEX($X$1246:$X$1373,1+$A$1319+Assumptions!$B$80)),IF($F$1319=1,$Y$1319&gt;=INDEX($Y$1246:$Y$1373,1+$A$1319-Assumptions!$B$81),$Y$1319&gt;INDEX($Y$1246:$Y$1373,1+$A$1319+Assumptions!$B$81)),IF($G$1319=1,$Z$1319&gt;=INDEX($Z$1246:$Z$1373,1+$A$1319-Assumptions!$B$82),$Z$1319&gt;INDEX($Z$1246:$Z$1373,1+$A$1319+Assumptions!$B$82)),IF($H$1319=1,$AA$1319&gt;=INDEX($AA$1246:$AA$1373,1+$A$1319-Assumptions!$B$83),$AA$1319&gt;INDEX($AA$1246:$AA$1373,1+$A$1319+Assumptions!$B$83))),1,0)</f>
        <v>0</v>
      </c>
    </row>
    <row r="1320" customFormat="false" ht="15" hidden="true" customHeight="false" outlineLevel="0" collapsed="false">
      <c r="A1320" s="6" t="n">
        <f aca="false">ROW()-ROW($A$1246)+Assumptions!$B$4</f>
        <v>74</v>
      </c>
      <c r="B1320" s="12" t="n">
        <f aca="false">MOD(QUOTIENT($A$1320,Assumptions!$B$77),2)</f>
        <v>1</v>
      </c>
      <c r="C1320" s="12" t="n">
        <f aca="false">MOD(QUOTIENT($A$1320,Assumptions!$B$78),2)</f>
        <v>0</v>
      </c>
      <c r="D1320" s="12" t="n">
        <f aca="false">MOD(QUOTIENT($A$1320,Assumptions!$B$79),2)</f>
        <v>0</v>
      </c>
      <c r="E1320" s="12" t="n">
        <f aca="false">MOD(QUOTIENT($A$1320,Assumptions!$B$80),2)</f>
        <v>1</v>
      </c>
      <c r="F1320" s="12" t="n">
        <f aca="false">MOD(QUOTIENT($A$1320,Assumptions!$B$81),2)</f>
        <v>0</v>
      </c>
      <c r="G1320" s="12" t="n">
        <f aca="false">MOD(QUOTIENT($A$1320,Assumptions!$B$82),2)</f>
        <v>1</v>
      </c>
      <c r="H1320" s="12" t="n">
        <f aca="false">MOD(QUOTIENT($A$1320,Assumptions!$B$83),2)</f>
        <v>0</v>
      </c>
      <c r="I1320" s="12" t="n">
        <f aca="false">IF($B$1320=1,MIN(Assumptions!$B$67,MAX(Assumptions!$B$4,Assumptions!$B$26-(Assumptions!$B$4))),Assumptions!$B$4)</f>
        <v>30000000</v>
      </c>
      <c r="J1320" s="12" t="n">
        <f aca="false">IF($C$1320=1,MIN(Assumptions!$B$66,MAX(Assumptions!$B$4,Assumptions!$B$26-($I$1320))),Assumptions!$B$4)</f>
        <v>0</v>
      </c>
      <c r="K1320" s="12" t="n">
        <f aca="false">IF($D$1320=1,MIN(Assumptions!$B$61,MAX(Assumptions!$B$4,Assumptions!$B$26-($I$1320+$J$1320))),Assumptions!$B$4)</f>
        <v>0</v>
      </c>
      <c r="L1320" s="12" t="n">
        <f aca="false">IF($E$1320=1,MIN(Assumptions!$B$56,MAX(Assumptions!$B$4,Assumptions!$B$26-($I$1320+$J$1320+$K$1320))),Assumptions!$B$4)</f>
        <v>60000000</v>
      </c>
      <c r="M1320" s="12" t="n">
        <f aca="false">IF($F$1320=1,MIN(Assumptions!$B$51,MAX(Assumptions!$B$4,Assumptions!$B$26-($I$1320+$J$1320+$K$1320+$L$1320))),Assumptions!$B$4)</f>
        <v>0</v>
      </c>
      <c r="N1320" s="12" t="n">
        <f aca="false">IF($G$1320=1,MIN(Assumptions!$B$46,MAX(Assumptions!$B$4,Assumptions!$B$26-($I$1320+$J$1320+$K$1320+$L$1320+$M$1320))),Assumptions!$B$4)</f>
        <v>15000000</v>
      </c>
      <c r="O1320" s="12" t="n">
        <f aca="false">IF($H$1320=1,MIN(Assumptions!$B$41,MAX(Assumptions!$B$4,Assumptions!$B$26-($I$1320+$J$1320+$K$1320+$L$1320+$M$1320+$N$1320))),Assumptions!$B$4)</f>
        <v>0</v>
      </c>
      <c r="P1320" s="12" t="n">
        <f aca="false">$I$1320+$J$1320+$K$1320+$L$1320+$M$1320+$N$1320+$O$1320</f>
        <v>105000000</v>
      </c>
      <c r="Q1320" s="12" t="n">
        <f aca="false">MAX(Assumptions!$B$4,Assumptions!$B$26-$P$1320)</f>
        <v>1895000000</v>
      </c>
      <c r="R1320" s="12" t="n">
        <f aca="false">$J$1235+$O$1235+Assumptions!$B$20+IF($B$1320=0,$D$1235,Assumptions!$B$4)+IF($C$1320=0,$AI$1235,Assumptions!$B$4)+IF($D$1320=0,$AF$1235,Assumptions!$B$4)+IF($E$1320=0,$AC$1235,Assumptions!$B$4)+IF($F$1320=0,$Z$1235,Assumptions!$B$4)+IF($G$1320=0,$W$1235,Assumptions!$B$4)+IF($H$1320=0,$T$1235,Assumptions!$B$4)</f>
        <v>25088727.4346113</v>
      </c>
      <c r="S1320" s="12" t="n">
        <f aca="false">IF($R$1320&gt;Assumptions!$B$4,$Q$1320/$R$1320&gt;Assumptions!$B$13,FALSE())</f>
        <v>1</v>
      </c>
      <c r="T1320" s="12" t="n">
        <f aca="false">IF($S$1320,($Q$1320+Assumptions!$B$14*Assumptions!$B$13)/($R$1320+Assumptions!$B$14),IF($R$1320&gt;Assumptions!$B$4,$Q$1320/$R$1320,Assumptions!$B$4))</f>
        <v>68.778090779914</v>
      </c>
      <c r="U1320" s="12" t="n">
        <f aca="false">IF($B$1320=1,$I$1320,$D$1235*$T$1320)</f>
        <v>30000000</v>
      </c>
      <c r="V1320" s="12" t="n">
        <f aca="false">IF($C$1320=1,$J$1320,$AI$1235*$T$1320)</f>
        <v>419833906.705516</v>
      </c>
      <c r="W1320" s="12" t="n">
        <f aca="false">IF($D$1320=1,$K$1320,$AF$1235*$T$1320)</f>
        <v>118670734.698299</v>
      </c>
      <c r="X1320" s="12" t="n">
        <f aca="false">IF($E$1320=1,$L$1320,$AC$1235*$T$1320)</f>
        <v>60000000</v>
      </c>
      <c r="Y1320" s="12" t="n">
        <f aca="false">IF($F$1320=1,$M$1320,$Z$1235*$T$1320)</f>
        <v>206334272.339742</v>
      </c>
      <c r="Z1320" s="12" t="n">
        <f aca="false">IF($G$1320=1,$N$1320,$W$1235*$T$1320)</f>
        <v>15000000</v>
      </c>
      <c r="AA1320" s="12" t="n">
        <f aca="false">IF($H$1320=1,$O$1320,$T$1235*$T$1320)</f>
        <v>343890453.89957</v>
      </c>
      <c r="AB1320" s="12" t="n">
        <f aca="false">($J$1235+$O$1235)*$T$1320</f>
        <v>17822588.3878611</v>
      </c>
      <c r="AC1320" s="12" t="n">
        <f aca="false">Assumptions!$B$20*$T$1320</f>
        <v>619002817.019226</v>
      </c>
      <c r="AD1320" s="12" t="n">
        <f aca="false">IF($S$1320,Assumptions!$B$14*($T$1320-Assumptions!$B$13),Assumptions!$B$4)</f>
        <v>169445226.949785</v>
      </c>
      <c r="AE1320" s="12" t="n">
        <f aca="false">$U$1320+$V$1320+$W$1320+$X$1320+$Y$1320+$Z$1320+$AA$1320+$AB$1320+$AC$1320+$AD$1320</f>
        <v>2000000000</v>
      </c>
      <c r="AF1320" s="12" t="n">
        <f aca="false">IF(AND(IF($B$1320=1,$U$1320&gt;=INDEX($U$1246:$U$1373,1+$A$1320-Assumptions!$B$77),$U$1320&gt;INDEX($U$1246:$U$1373,1+$A$1320+Assumptions!$B$77)),IF($C$1320=1,$V$1320&gt;=INDEX($V$1246:$V$1373,1+$A$1320-Assumptions!$B$78),$V$1320&gt;INDEX($V$1246:$V$1373,1+$A$1320+Assumptions!$B$78)),IF($D$1320=1,$W$1320&gt;=INDEX($W$1246:$W$1373,1+$A$1320-Assumptions!$B$79),$W$1320&gt;INDEX($W$1246:$W$1373,1+$A$1320+Assumptions!$B$79)),IF($E$1320=1,$X$1320&gt;=INDEX($X$1246:$X$1373,1+$A$1320-Assumptions!$B$80),$X$1320&gt;INDEX($X$1246:$X$1373,1+$A$1320+Assumptions!$B$80)),IF($F$1320=1,$Y$1320&gt;=INDEX($Y$1246:$Y$1373,1+$A$1320-Assumptions!$B$81),$Y$1320&gt;INDEX($Y$1246:$Y$1373,1+$A$1320+Assumptions!$B$81)),IF($G$1320=1,$Z$1320&gt;=INDEX($Z$1246:$Z$1373,1+$A$1320-Assumptions!$B$82),$Z$1320&gt;INDEX($Z$1246:$Z$1373,1+$A$1320+Assumptions!$B$82)),IF($H$1320=1,$AA$1320&gt;=INDEX($AA$1246:$AA$1373,1+$A$1320-Assumptions!$B$83),$AA$1320&gt;INDEX($AA$1246:$AA$1373,1+$A$1320+Assumptions!$B$83))),1,0)</f>
        <v>0</v>
      </c>
    </row>
    <row r="1321" customFormat="false" ht="15" hidden="true" customHeight="false" outlineLevel="0" collapsed="false">
      <c r="A1321" s="6" t="n">
        <f aca="false">ROW()-ROW($A$1246)+Assumptions!$B$4</f>
        <v>75</v>
      </c>
      <c r="B1321" s="12" t="n">
        <f aca="false">MOD(QUOTIENT($A$1321,Assumptions!$B$77),2)</f>
        <v>1</v>
      </c>
      <c r="C1321" s="12" t="n">
        <f aca="false">MOD(QUOTIENT($A$1321,Assumptions!$B$78),2)</f>
        <v>0</v>
      </c>
      <c r="D1321" s="12" t="n">
        <f aca="false">MOD(QUOTIENT($A$1321,Assumptions!$B$79),2)</f>
        <v>0</v>
      </c>
      <c r="E1321" s="12" t="n">
        <f aca="false">MOD(QUOTIENT($A$1321,Assumptions!$B$80),2)</f>
        <v>1</v>
      </c>
      <c r="F1321" s="12" t="n">
        <f aca="false">MOD(QUOTIENT($A$1321,Assumptions!$B$81),2)</f>
        <v>0</v>
      </c>
      <c r="G1321" s="12" t="n">
        <f aca="false">MOD(QUOTIENT($A$1321,Assumptions!$B$82),2)</f>
        <v>1</v>
      </c>
      <c r="H1321" s="12" t="n">
        <f aca="false">MOD(QUOTIENT($A$1321,Assumptions!$B$83),2)</f>
        <v>1</v>
      </c>
      <c r="I1321" s="12" t="n">
        <f aca="false">IF($B$1321=1,MIN(Assumptions!$B$67,MAX(Assumptions!$B$4,Assumptions!$B$26-(Assumptions!$B$4))),Assumptions!$B$4)</f>
        <v>30000000</v>
      </c>
      <c r="J1321" s="12" t="n">
        <f aca="false">IF($C$1321=1,MIN(Assumptions!$B$66,MAX(Assumptions!$B$4,Assumptions!$B$26-($I$1321))),Assumptions!$B$4)</f>
        <v>0</v>
      </c>
      <c r="K1321" s="12" t="n">
        <f aca="false">IF($D$1321=1,MIN(Assumptions!$B$61,MAX(Assumptions!$B$4,Assumptions!$B$26-($I$1321+$J$1321))),Assumptions!$B$4)</f>
        <v>0</v>
      </c>
      <c r="L1321" s="12" t="n">
        <f aca="false">IF($E$1321=1,MIN(Assumptions!$B$56,MAX(Assumptions!$B$4,Assumptions!$B$26-($I$1321+$J$1321+$K$1321))),Assumptions!$B$4)</f>
        <v>60000000</v>
      </c>
      <c r="M1321" s="12" t="n">
        <f aca="false">IF($F$1321=1,MIN(Assumptions!$B$51,MAX(Assumptions!$B$4,Assumptions!$B$26-($I$1321+$J$1321+$K$1321+$L$1321))),Assumptions!$B$4)</f>
        <v>0</v>
      </c>
      <c r="N1321" s="12" t="n">
        <f aca="false">IF($G$1321=1,MIN(Assumptions!$B$46,MAX(Assumptions!$B$4,Assumptions!$B$26-($I$1321+$J$1321+$K$1321+$L$1321+$M$1321))),Assumptions!$B$4)</f>
        <v>15000000</v>
      </c>
      <c r="O1321" s="12" t="n">
        <f aca="false">IF($H$1321=1,MIN(Assumptions!$B$41,MAX(Assumptions!$B$4,Assumptions!$B$26-($I$1321+$J$1321+$K$1321+$L$1321+$M$1321+$N$1321))),Assumptions!$B$4)</f>
        <v>5000000</v>
      </c>
      <c r="P1321" s="12" t="n">
        <f aca="false">$I$1321+$J$1321+$K$1321+$L$1321+$M$1321+$N$1321+$O$1321</f>
        <v>110000000</v>
      </c>
      <c r="Q1321" s="12" t="n">
        <f aca="false">MAX(Assumptions!$B$4,Assumptions!$B$26-$P$1321)</f>
        <v>1890000000</v>
      </c>
      <c r="R1321" s="12" t="n">
        <f aca="false">$J$1235+$O$1235+Assumptions!$B$20+IF($B$1321=0,$D$1235,Assumptions!$B$4)+IF($C$1321=0,$AI$1235,Assumptions!$B$4)+IF($D$1321=0,$AF$1235,Assumptions!$B$4)+IF($E$1321=0,$AC$1235,Assumptions!$B$4)+IF($F$1321=0,$Z$1235,Assumptions!$B$4)+IF($G$1321=0,$W$1235,Assumptions!$B$4)+IF($H$1321=0,$T$1235,Assumptions!$B$4)</f>
        <v>20088727.4346113</v>
      </c>
      <c r="S1321" s="12" t="n">
        <f aca="false">IF($R$1321&gt;Assumptions!$B$4,$Q$1321/$R$1321&gt;Assumptions!$B$13,FALSE())</f>
        <v>1</v>
      </c>
      <c r="T1321" s="12" t="n">
        <f aca="false">IF($S$1321,($Q$1321+Assumptions!$B$14*Assumptions!$B$13)/($R$1321+Assumptions!$B$14),IF($R$1321&gt;Assumptions!$B$4,$Q$1321/$R$1321,Assumptions!$B$4))</f>
        <v>83.7807267132827</v>
      </c>
      <c r="U1321" s="12" t="n">
        <f aca="false">IF($B$1321=1,$I$1321,$D$1235*$T$1321)</f>
        <v>30000000</v>
      </c>
      <c r="V1321" s="12" t="n">
        <f aca="false">IF($C$1321=1,$J$1321,$AI$1235*$T$1321)</f>
        <v>511412710.120429</v>
      </c>
      <c r="W1321" s="12" t="n">
        <f aca="false">IF($D$1321=1,$K$1321,$AF$1235*$T$1321)</f>
        <v>144556504.547902</v>
      </c>
      <c r="X1321" s="12" t="n">
        <f aca="false">IF($E$1321=1,$L$1321,$AC$1235*$T$1321)</f>
        <v>60000000</v>
      </c>
      <c r="Y1321" s="12" t="n">
        <f aca="false">IF($F$1321=1,$M$1321,$Z$1235*$T$1321)</f>
        <v>251342180.139848</v>
      </c>
      <c r="Z1321" s="12" t="n">
        <f aca="false">IF($G$1321=1,$N$1321,$W$1235*$T$1321)</f>
        <v>15000000</v>
      </c>
      <c r="AA1321" s="12" t="n">
        <f aca="false">IF($H$1321=1,$O$1321,$T$1235*$T$1321)</f>
        <v>5000000</v>
      </c>
      <c r="AB1321" s="12" t="n">
        <f aca="false">($J$1235+$O$1235)*$T$1321</f>
        <v>21710247.9890702</v>
      </c>
      <c r="AC1321" s="12" t="n">
        <f aca="false">Assumptions!$B$20*$T$1321</f>
        <v>754026540.419544</v>
      </c>
      <c r="AD1321" s="12" t="n">
        <f aca="false">IF($S$1321,Assumptions!$B$14*($T$1321-Assumptions!$B$13),Assumptions!$B$4)</f>
        <v>206951816.783207</v>
      </c>
      <c r="AE1321" s="12" t="n">
        <f aca="false">$U$1321+$V$1321+$W$1321+$X$1321+$Y$1321+$Z$1321+$AA$1321+$AB$1321+$AC$1321+$AD$1321</f>
        <v>2000000000</v>
      </c>
      <c r="AF1321" s="12" t="n">
        <f aca="false">IF(AND(IF($B$1321=1,$U$1321&gt;=INDEX($U$1246:$U$1373,1+$A$1321-Assumptions!$B$77),$U$1321&gt;INDEX($U$1246:$U$1373,1+$A$1321+Assumptions!$B$77)),IF($C$1321=1,$V$1321&gt;=INDEX($V$1246:$V$1373,1+$A$1321-Assumptions!$B$78),$V$1321&gt;INDEX($V$1246:$V$1373,1+$A$1321+Assumptions!$B$78)),IF($D$1321=1,$W$1321&gt;=INDEX($W$1246:$W$1373,1+$A$1321-Assumptions!$B$79),$W$1321&gt;INDEX($W$1246:$W$1373,1+$A$1321+Assumptions!$B$79)),IF($E$1321=1,$X$1321&gt;=INDEX($X$1246:$X$1373,1+$A$1321-Assumptions!$B$80),$X$1321&gt;INDEX($X$1246:$X$1373,1+$A$1321+Assumptions!$B$80)),IF($F$1321=1,$Y$1321&gt;=INDEX($Y$1246:$Y$1373,1+$A$1321-Assumptions!$B$81),$Y$1321&gt;INDEX($Y$1246:$Y$1373,1+$A$1321+Assumptions!$B$81)),IF($G$1321=1,$Z$1321&gt;=INDEX($Z$1246:$Z$1373,1+$A$1321-Assumptions!$B$82),$Z$1321&gt;INDEX($Z$1246:$Z$1373,1+$A$1321+Assumptions!$B$82)),IF($H$1321=1,$AA$1321&gt;=INDEX($AA$1246:$AA$1373,1+$A$1321-Assumptions!$B$83),$AA$1321&gt;INDEX($AA$1246:$AA$1373,1+$A$1321+Assumptions!$B$83))),1,0)</f>
        <v>0</v>
      </c>
    </row>
    <row r="1322" customFormat="false" ht="15" hidden="true" customHeight="false" outlineLevel="0" collapsed="false">
      <c r="A1322" s="6" t="n">
        <f aca="false">ROW()-ROW($A$1246)+Assumptions!$B$4</f>
        <v>76</v>
      </c>
      <c r="B1322" s="12" t="n">
        <f aca="false">MOD(QUOTIENT($A$1322,Assumptions!$B$77),2)</f>
        <v>1</v>
      </c>
      <c r="C1322" s="12" t="n">
        <f aca="false">MOD(QUOTIENT($A$1322,Assumptions!$B$78),2)</f>
        <v>0</v>
      </c>
      <c r="D1322" s="12" t="n">
        <f aca="false">MOD(QUOTIENT($A$1322,Assumptions!$B$79),2)</f>
        <v>0</v>
      </c>
      <c r="E1322" s="12" t="n">
        <f aca="false">MOD(QUOTIENT($A$1322,Assumptions!$B$80),2)</f>
        <v>1</v>
      </c>
      <c r="F1322" s="12" t="n">
        <f aca="false">MOD(QUOTIENT($A$1322,Assumptions!$B$81),2)</f>
        <v>1</v>
      </c>
      <c r="G1322" s="12" t="n">
        <f aca="false">MOD(QUOTIENT($A$1322,Assumptions!$B$82),2)</f>
        <v>0</v>
      </c>
      <c r="H1322" s="12" t="n">
        <f aca="false">MOD(QUOTIENT($A$1322,Assumptions!$B$83),2)</f>
        <v>0</v>
      </c>
      <c r="I1322" s="12" t="n">
        <f aca="false">IF($B$1322=1,MIN(Assumptions!$B$67,MAX(Assumptions!$B$4,Assumptions!$B$26-(Assumptions!$B$4))),Assumptions!$B$4)</f>
        <v>30000000</v>
      </c>
      <c r="J1322" s="12" t="n">
        <f aca="false">IF($C$1322=1,MIN(Assumptions!$B$66,MAX(Assumptions!$B$4,Assumptions!$B$26-($I$1322))),Assumptions!$B$4)</f>
        <v>0</v>
      </c>
      <c r="K1322" s="12" t="n">
        <f aca="false">IF($D$1322=1,MIN(Assumptions!$B$61,MAX(Assumptions!$B$4,Assumptions!$B$26-($I$1322+$J$1322))),Assumptions!$B$4)</f>
        <v>0</v>
      </c>
      <c r="L1322" s="12" t="n">
        <f aca="false">IF($E$1322=1,MIN(Assumptions!$B$56,MAX(Assumptions!$B$4,Assumptions!$B$26-($I$1322+$J$1322+$K$1322))),Assumptions!$B$4)</f>
        <v>60000000</v>
      </c>
      <c r="M1322" s="12" t="n">
        <f aca="false">IF($F$1322=1,MIN(Assumptions!$B$51,MAX(Assumptions!$B$4,Assumptions!$B$26-($I$1322+$J$1322+$K$1322+$L$1322))),Assumptions!$B$4)</f>
        <v>30000000</v>
      </c>
      <c r="N1322" s="12" t="n">
        <f aca="false">IF($G$1322=1,MIN(Assumptions!$B$46,MAX(Assumptions!$B$4,Assumptions!$B$26-($I$1322+$J$1322+$K$1322+$L$1322+$M$1322))),Assumptions!$B$4)</f>
        <v>0</v>
      </c>
      <c r="O1322" s="12" t="n">
        <f aca="false">IF($H$1322=1,MIN(Assumptions!$B$41,MAX(Assumptions!$B$4,Assumptions!$B$26-($I$1322+$J$1322+$K$1322+$L$1322+$M$1322+$N$1322))),Assumptions!$B$4)</f>
        <v>0</v>
      </c>
      <c r="P1322" s="12" t="n">
        <f aca="false">$I$1322+$J$1322+$K$1322+$L$1322+$M$1322+$N$1322+$O$1322</f>
        <v>120000000</v>
      </c>
      <c r="Q1322" s="12" t="n">
        <f aca="false">MAX(Assumptions!$B$4,Assumptions!$B$26-$P$1322)</f>
        <v>1880000000</v>
      </c>
      <c r="R1322" s="12" t="n">
        <f aca="false">$J$1235+$O$1235+Assumptions!$B$20+IF($B$1322=0,$D$1235,Assumptions!$B$4)+IF($C$1322=0,$AI$1235,Assumptions!$B$4)+IF($D$1322=0,$AF$1235,Assumptions!$B$4)+IF($E$1322=0,$AC$1235,Assumptions!$B$4)+IF($F$1322=0,$Z$1235,Assumptions!$B$4)+IF($G$1322=0,$W$1235,Assumptions!$B$4)+IF($H$1322=0,$T$1235,Assumptions!$B$4)</f>
        <v>27088727.4346113</v>
      </c>
      <c r="S1322" s="12" t="n">
        <f aca="false">IF($R$1322&gt;Assumptions!$B$4,$Q$1322/$R$1322&gt;Assumptions!$B$13,FALSE())</f>
        <v>1</v>
      </c>
      <c r="T1322" s="12" t="n">
        <f aca="false">IF($S$1322,($Q$1322+Assumptions!$B$14*Assumptions!$B$13)/($R$1322+Assumptions!$B$14),IF($R$1322&gt;Assumptions!$B$4,$Q$1322/$R$1322,Assumptions!$B$4))</f>
        <v>63.6222022106281</v>
      </c>
      <c r="U1322" s="12" t="n">
        <f aca="false">IF($B$1322=1,$I$1322,$D$1235*$T$1322)</f>
        <v>30000000</v>
      </c>
      <c r="V1322" s="12" t="n">
        <f aca="false">IF($C$1322=1,$J$1322,$AI$1235*$T$1322)</f>
        <v>388361430.281182</v>
      </c>
      <c r="W1322" s="12" t="n">
        <f aca="false">IF($D$1322=1,$K$1322,$AF$1235*$T$1322)</f>
        <v>109774688.332348</v>
      </c>
      <c r="X1322" s="12" t="n">
        <f aca="false">IF($E$1322=1,$L$1322,$AC$1235*$T$1322)</f>
        <v>60000000</v>
      </c>
      <c r="Y1322" s="12" t="n">
        <f aca="false">IF($F$1322=1,$M$1322,$Z$1235*$T$1322)</f>
        <v>30000000</v>
      </c>
      <c r="Z1322" s="12" t="n">
        <f aca="false">IF($G$1322=1,$N$1322,$W$1235*$T$1322)</f>
        <v>318111011.053141</v>
      </c>
      <c r="AA1322" s="12" t="n">
        <f aca="false">IF($H$1322=1,$O$1322,$T$1235*$T$1322)</f>
        <v>318111011.053141</v>
      </c>
      <c r="AB1322" s="12" t="n">
        <f aca="false">($J$1235+$O$1235)*$T$1322</f>
        <v>16486533.8579657</v>
      </c>
      <c r="AC1322" s="12" t="n">
        <f aca="false">Assumptions!$B$20*$T$1322</f>
        <v>572599819.895653</v>
      </c>
      <c r="AD1322" s="12" t="n">
        <f aca="false">IF($S$1322,Assumptions!$B$14*($T$1322-Assumptions!$B$13),Assumptions!$B$4)</f>
        <v>156555505.52657</v>
      </c>
      <c r="AE1322" s="12" t="n">
        <f aca="false">$U$1322+$V$1322+$W$1322+$X$1322+$Y$1322+$Z$1322+$AA$1322+$AB$1322+$AC$1322+$AD$1322</f>
        <v>2000000000</v>
      </c>
      <c r="AF1322" s="12" t="n">
        <f aca="false">IF(AND(IF($B$1322=1,$U$1322&gt;=INDEX($U$1246:$U$1373,1+$A$1322-Assumptions!$B$77),$U$1322&gt;INDEX($U$1246:$U$1373,1+$A$1322+Assumptions!$B$77)),IF($C$1322=1,$V$1322&gt;=INDEX($V$1246:$V$1373,1+$A$1322-Assumptions!$B$78),$V$1322&gt;INDEX($V$1246:$V$1373,1+$A$1322+Assumptions!$B$78)),IF($D$1322=1,$W$1322&gt;=INDEX($W$1246:$W$1373,1+$A$1322-Assumptions!$B$79),$W$1322&gt;INDEX($W$1246:$W$1373,1+$A$1322+Assumptions!$B$79)),IF($E$1322=1,$X$1322&gt;=INDEX($X$1246:$X$1373,1+$A$1322-Assumptions!$B$80),$X$1322&gt;INDEX($X$1246:$X$1373,1+$A$1322+Assumptions!$B$80)),IF($F$1322=1,$Y$1322&gt;=INDEX($Y$1246:$Y$1373,1+$A$1322-Assumptions!$B$81),$Y$1322&gt;INDEX($Y$1246:$Y$1373,1+$A$1322+Assumptions!$B$81)),IF($G$1322=1,$Z$1322&gt;=INDEX($Z$1246:$Z$1373,1+$A$1322-Assumptions!$B$82),$Z$1322&gt;INDEX($Z$1246:$Z$1373,1+$A$1322+Assumptions!$B$82)),IF($H$1322=1,$AA$1322&gt;=INDEX($AA$1246:$AA$1373,1+$A$1322-Assumptions!$B$83),$AA$1322&gt;INDEX($AA$1246:$AA$1373,1+$A$1322+Assumptions!$B$83))),1,0)</f>
        <v>0</v>
      </c>
    </row>
    <row r="1323" customFormat="false" ht="15" hidden="true" customHeight="false" outlineLevel="0" collapsed="false">
      <c r="A1323" s="6" t="n">
        <f aca="false">ROW()-ROW($A$1246)+Assumptions!$B$4</f>
        <v>77</v>
      </c>
      <c r="B1323" s="12" t="n">
        <f aca="false">MOD(QUOTIENT($A$1323,Assumptions!$B$77),2)</f>
        <v>1</v>
      </c>
      <c r="C1323" s="12" t="n">
        <f aca="false">MOD(QUOTIENT($A$1323,Assumptions!$B$78),2)</f>
        <v>0</v>
      </c>
      <c r="D1323" s="12" t="n">
        <f aca="false">MOD(QUOTIENT($A$1323,Assumptions!$B$79),2)</f>
        <v>0</v>
      </c>
      <c r="E1323" s="12" t="n">
        <f aca="false">MOD(QUOTIENT($A$1323,Assumptions!$B$80),2)</f>
        <v>1</v>
      </c>
      <c r="F1323" s="12" t="n">
        <f aca="false">MOD(QUOTIENT($A$1323,Assumptions!$B$81),2)</f>
        <v>1</v>
      </c>
      <c r="G1323" s="12" t="n">
        <f aca="false">MOD(QUOTIENT($A$1323,Assumptions!$B$82),2)</f>
        <v>0</v>
      </c>
      <c r="H1323" s="12" t="n">
        <f aca="false">MOD(QUOTIENT($A$1323,Assumptions!$B$83),2)</f>
        <v>1</v>
      </c>
      <c r="I1323" s="12" t="n">
        <f aca="false">IF($B$1323=1,MIN(Assumptions!$B$67,MAX(Assumptions!$B$4,Assumptions!$B$26-(Assumptions!$B$4))),Assumptions!$B$4)</f>
        <v>30000000</v>
      </c>
      <c r="J1323" s="12" t="n">
        <f aca="false">IF($C$1323=1,MIN(Assumptions!$B$66,MAX(Assumptions!$B$4,Assumptions!$B$26-($I$1323))),Assumptions!$B$4)</f>
        <v>0</v>
      </c>
      <c r="K1323" s="12" t="n">
        <f aca="false">IF($D$1323=1,MIN(Assumptions!$B$61,MAX(Assumptions!$B$4,Assumptions!$B$26-($I$1323+$J$1323))),Assumptions!$B$4)</f>
        <v>0</v>
      </c>
      <c r="L1323" s="12" t="n">
        <f aca="false">IF($E$1323=1,MIN(Assumptions!$B$56,MAX(Assumptions!$B$4,Assumptions!$B$26-($I$1323+$J$1323+$K$1323))),Assumptions!$B$4)</f>
        <v>60000000</v>
      </c>
      <c r="M1323" s="12" t="n">
        <f aca="false">IF($F$1323=1,MIN(Assumptions!$B$51,MAX(Assumptions!$B$4,Assumptions!$B$26-($I$1323+$J$1323+$K$1323+$L$1323))),Assumptions!$B$4)</f>
        <v>30000000</v>
      </c>
      <c r="N1323" s="12" t="n">
        <f aca="false">IF($G$1323=1,MIN(Assumptions!$B$46,MAX(Assumptions!$B$4,Assumptions!$B$26-($I$1323+$J$1323+$K$1323+$L$1323+$M$1323))),Assumptions!$B$4)</f>
        <v>0</v>
      </c>
      <c r="O1323" s="12" t="n">
        <f aca="false">IF($H$1323=1,MIN(Assumptions!$B$41,MAX(Assumptions!$B$4,Assumptions!$B$26-($I$1323+$J$1323+$K$1323+$L$1323+$M$1323+$N$1323))),Assumptions!$B$4)</f>
        <v>5000000</v>
      </c>
      <c r="P1323" s="12" t="n">
        <f aca="false">$I$1323+$J$1323+$K$1323+$L$1323+$M$1323+$N$1323+$O$1323</f>
        <v>125000000</v>
      </c>
      <c r="Q1323" s="12" t="n">
        <f aca="false">MAX(Assumptions!$B$4,Assumptions!$B$26-$P$1323)</f>
        <v>1875000000</v>
      </c>
      <c r="R1323" s="12" t="n">
        <f aca="false">$J$1235+$O$1235+Assumptions!$B$20+IF($B$1323=0,$D$1235,Assumptions!$B$4)+IF($C$1323=0,$AI$1235,Assumptions!$B$4)+IF($D$1323=0,$AF$1235,Assumptions!$B$4)+IF($E$1323=0,$AC$1235,Assumptions!$B$4)+IF($F$1323=0,$Z$1235,Assumptions!$B$4)+IF($G$1323=0,$W$1235,Assumptions!$B$4)+IF($H$1323=0,$T$1235,Assumptions!$B$4)</f>
        <v>22088727.4346113</v>
      </c>
      <c r="S1323" s="12" t="n">
        <f aca="false">IF($R$1323&gt;Assumptions!$B$4,$Q$1323/$R$1323&gt;Assumptions!$B$13,FALSE())</f>
        <v>1</v>
      </c>
      <c r="T1323" s="12" t="n">
        <f aca="false">IF($S$1323,($Q$1323+Assumptions!$B$14*Assumptions!$B$13)/($R$1323+Assumptions!$B$14),IF($R$1323&gt;Assumptions!$B$4,$Q$1323/$R$1323,Assumptions!$B$4))</f>
        <v>76.3561272128795</v>
      </c>
      <c r="U1323" s="12" t="n">
        <f aca="false">IF($B$1323=1,$I$1323,$D$1235*$T$1323)</f>
        <v>30000000</v>
      </c>
      <c r="V1323" s="12" t="n">
        <f aca="false">IF($C$1323=1,$J$1323,$AI$1235*$T$1323)</f>
        <v>466091611.807993</v>
      </c>
      <c r="W1323" s="12" t="n">
        <f aca="false">IF($D$1323=1,$K$1323,$AF$1235*$T$1323)</f>
        <v>131745990.799085</v>
      </c>
      <c r="X1323" s="12" t="n">
        <f aca="false">IF($E$1323=1,$L$1323,$AC$1235*$T$1323)</f>
        <v>60000000</v>
      </c>
      <c r="Y1323" s="12" t="n">
        <f aca="false">IF($F$1323=1,$M$1323,$Z$1235*$T$1323)</f>
        <v>30000000</v>
      </c>
      <c r="Z1323" s="12" t="n">
        <f aca="false">IF($G$1323=1,$N$1323,$W$1235*$T$1323)</f>
        <v>381780636.064397</v>
      </c>
      <c r="AA1323" s="12" t="n">
        <f aca="false">IF($H$1323=1,$O$1323,$T$1235*$T$1323)</f>
        <v>5000000</v>
      </c>
      <c r="AB1323" s="12" t="n">
        <f aca="false">($J$1235+$O$1235)*$T$1323</f>
        <v>19786298.3804101</v>
      </c>
      <c r="AC1323" s="12" t="n">
        <f aca="false">Assumptions!$B$20*$T$1323</f>
        <v>687205144.915915</v>
      </c>
      <c r="AD1323" s="12" t="n">
        <f aca="false">IF($S$1323,Assumptions!$B$14*($T$1323-Assumptions!$B$13),Assumptions!$B$4)</f>
        <v>188390318.032199</v>
      </c>
      <c r="AE1323" s="12" t="n">
        <f aca="false">$U$1323+$V$1323+$W$1323+$X$1323+$Y$1323+$Z$1323+$AA$1323+$AB$1323+$AC$1323+$AD$1323</f>
        <v>2000000000</v>
      </c>
      <c r="AF1323" s="12" t="n">
        <f aca="false">IF(AND(IF($B$1323=1,$U$1323&gt;=INDEX($U$1246:$U$1373,1+$A$1323-Assumptions!$B$77),$U$1323&gt;INDEX($U$1246:$U$1373,1+$A$1323+Assumptions!$B$77)),IF($C$1323=1,$V$1323&gt;=INDEX($V$1246:$V$1373,1+$A$1323-Assumptions!$B$78),$V$1323&gt;INDEX($V$1246:$V$1373,1+$A$1323+Assumptions!$B$78)),IF($D$1323=1,$W$1323&gt;=INDEX($W$1246:$W$1373,1+$A$1323-Assumptions!$B$79),$W$1323&gt;INDEX($W$1246:$W$1373,1+$A$1323+Assumptions!$B$79)),IF($E$1323=1,$X$1323&gt;=INDEX($X$1246:$X$1373,1+$A$1323-Assumptions!$B$80),$X$1323&gt;INDEX($X$1246:$X$1373,1+$A$1323+Assumptions!$B$80)),IF($F$1323=1,$Y$1323&gt;=INDEX($Y$1246:$Y$1373,1+$A$1323-Assumptions!$B$81),$Y$1323&gt;INDEX($Y$1246:$Y$1373,1+$A$1323+Assumptions!$B$81)),IF($G$1323=1,$Z$1323&gt;=INDEX($Z$1246:$Z$1373,1+$A$1323-Assumptions!$B$82),$Z$1323&gt;INDEX($Z$1246:$Z$1373,1+$A$1323+Assumptions!$B$82)),IF($H$1323=1,$AA$1323&gt;=INDEX($AA$1246:$AA$1373,1+$A$1323-Assumptions!$B$83),$AA$1323&gt;INDEX($AA$1246:$AA$1373,1+$A$1323+Assumptions!$B$83))),1,0)</f>
        <v>0</v>
      </c>
    </row>
    <row r="1324" customFormat="false" ht="15" hidden="true" customHeight="false" outlineLevel="0" collapsed="false">
      <c r="A1324" s="6" t="n">
        <f aca="false">ROW()-ROW($A$1246)+Assumptions!$B$4</f>
        <v>78</v>
      </c>
      <c r="B1324" s="12" t="n">
        <f aca="false">MOD(QUOTIENT($A$1324,Assumptions!$B$77),2)</f>
        <v>1</v>
      </c>
      <c r="C1324" s="12" t="n">
        <f aca="false">MOD(QUOTIENT($A$1324,Assumptions!$B$78),2)</f>
        <v>0</v>
      </c>
      <c r="D1324" s="12" t="n">
        <f aca="false">MOD(QUOTIENT($A$1324,Assumptions!$B$79),2)</f>
        <v>0</v>
      </c>
      <c r="E1324" s="12" t="n">
        <f aca="false">MOD(QUOTIENT($A$1324,Assumptions!$B$80),2)</f>
        <v>1</v>
      </c>
      <c r="F1324" s="12" t="n">
        <f aca="false">MOD(QUOTIENT($A$1324,Assumptions!$B$81),2)</f>
        <v>1</v>
      </c>
      <c r="G1324" s="12" t="n">
        <f aca="false">MOD(QUOTIENT($A$1324,Assumptions!$B$82),2)</f>
        <v>1</v>
      </c>
      <c r="H1324" s="12" t="n">
        <f aca="false">MOD(QUOTIENT($A$1324,Assumptions!$B$83),2)</f>
        <v>0</v>
      </c>
      <c r="I1324" s="12" t="n">
        <f aca="false">IF($B$1324=1,MIN(Assumptions!$B$67,MAX(Assumptions!$B$4,Assumptions!$B$26-(Assumptions!$B$4))),Assumptions!$B$4)</f>
        <v>30000000</v>
      </c>
      <c r="J1324" s="12" t="n">
        <f aca="false">IF($C$1324=1,MIN(Assumptions!$B$66,MAX(Assumptions!$B$4,Assumptions!$B$26-($I$1324))),Assumptions!$B$4)</f>
        <v>0</v>
      </c>
      <c r="K1324" s="12" t="n">
        <f aca="false">IF($D$1324=1,MIN(Assumptions!$B$61,MAX(Assumptions!$B$4,Assumptions!$B$26-($I$1324+$J$1324))),Assumptions!$B$4)</f>
        <v>0</v>
      </c>
      <c r="L1324" s="12" t="n">
        <f aca="false">IF($E$1324=1,MIN(Assumptions!$B$56,MAX(Assumptions!$B$4,Assumptions!$B$26-($I$1324+$J$1324+$K$1324))),Assumptions!$B$4)</f>
        <v>60000000</v>
      </c>
      <c r="M1324" s="12" t="n">
        <f aca="false">IF($F$1324=1,MIN(Assumptions!$B$51,MAX(Assumptions!$B$4,Assumptions!$B$26-($I$1324+$J$1324+$K$1324+$L$1324))),Assumptions!$B$4)</f>
        <v>30000000</v>
      </c>
      <c r="N1324" s="12" t="n">
        <f aca="false">IF($G$1324=1,MIN(Assumptions!$B$46,MAX(Assumptions!$B$4,Assumptions!$B$26-($I$1324+$J$1324+$K$1324+$L$1324+$M$1324))),Assumptions!$B$4)</f>
        <v>15000000</v>
      </c>
      <c r="O1324" s="12" t="n">
        <f aca="false">IF($H$1324=1,MIN(Assumptions!$B$41,MAX(Assumptions!$B$4,Assumptions!$B$26-($I$1324+$J$1324+$K$1324+$L$1324+$M$1324+$N$1324))),Assumptions!$B$4)</f>
        <v>0</v>
      </c>
      <c r="P1324" s="12" t="n">
        <f aca="false">$I$1324+$J$1324+$K$1324+$L$1324+$M$1324+$N$1324+$O$1324</f>
        <v>135000000</v>
      </c>
      <c r="Q1324" s="12" t="n">
        <f aca="false">MAX(Assumptions!$B$4,Assumptions!$B$26-$P$1324)</f>
        <v>1865000000</v>
      </c>
      <c r="R1324" s="12" t="n">
        <f aca="false">$J$1235+$O$1235+Assumptions!$B$20+IF($B$1324=0,$D$1235,Assumptions!$B$4)+IF($C$1324=0,$AI$1235,Assumptions!$B$4)+IF($D$1324=0,$AF$1235,Assumptions!$B$4)+IF($E$1324=0,$AC$1235,Assumptions!$B$4)+IF($F$1324=0,$Z$1235,Assumptions!$B$4)+IF($G$1324=0,$W$1235,Assumptions!$B$4)+IF($H$1324=0,$T$1235,Assumptions!$B$4)</f>
        <v>22088727.4346113</v>
      </c>
      <c r="S1324" s="12" t="n">
        <f aca="false">IF($R$1324&gt;Assumptions!$B$4,$Q$1324/$R$1324&gt;Assumptions!$B$13,FALSE())</f>
        <v>1</v>
      </c>
      <c r="T1324" s="12" t="n">
        <f aca="false">IF($S$1324,($Q$1324+Assumptions!$B$14*Assumptions!$B$13)/($R$1324+Assumptions!$B$14),IF($R$1324&gt;Assumptions!$B$4,$Q$1324/$R$1324,Assumptions!$B$4))</f>
        <v>75.9494367883102</v>
      </c>
      <c r="U1324" s="12" t="n">
        <f aca="false">IF($B$1324=1,$I$1324,$D$1235*$T$1324)</f>
        <v>30000000</v>
      </c>
      <c r="V1324" s="12" t="n">
        <f aca="false">IF($C$1324=1,$J$1324,$AI$1235*$T$1324)</f>
        <v>463609099.894235</v>
      </c>
      <c r="W1324" s="12" t="n">
        <f aca="false">IF($D$1324=1,$K$1324,$AF$1235*$T$1324)</f>
        <v>131044281.127719</v>
      </c>
      <c r="X1324" s="12" t="n">
        <f aca="false">IF($E$1324=1,$L$1324,$AC$1235*$T$1324)</f>
        <v>60000000</v>
      </c>
      <c r="Y1324" s="12" t="n">
        <f aca="false">IF($F$1324=1,$M$1324,$Z$1235*$T$1324)</f>
        <v>30000000</v>
      </c>
      <c r="Z1324" s="12" t="n">
        <f aca="false">IF($G$1324=1,$N$1324,$W$1235*$T$1324)</f>
        <v>15000000</v>
      </c>
      <c r="AA1324" s="12" t="n">
        <f aca="false">IF($H$1324=1,$O$1324,$T$1235*$T$1324)</f>
        <v>379747183.941551</v>
      </c>
      <c r="AB1324" s="12" t="n">
        <f aca="false">($J$1235+$O$1235)*$T$1324</f>
        <v>19680911.9709272</v>
      </c>
      <c r="AC1324" s="12" t="n">
        <f aca="false">Assumptions!$B$20*$T$1324</f>
        <v>683544931.094792</v>
      </c>
      <c r="AD1324" s="12" t="n">
        <f aca="false">IF($S$1324,Assumptions!$B$14*($T$1324-Assumptions!$B$13),Assumptions!$B$4)</f>
        <v>187373591.970776</v>
      </c>
      <c r="AE1324" s="12" t="n">
        <f aca="false">$U$1324+$V$1324+$W$1324+$X$1324+$Y$1324+$Z$1324+$AA$1324+$AB$1324+$AC$1324+$AD$1324</f>
        <v>2000000000</v>
      </c>
      <c r="AF1324" s="12" t="n">
        <f aca="false">IF(AND(IF($B$1324=1,$U$1324&gt;=INDEX($U$1246:$U$1373,1+$A$1324-Assumptions!$B$77),$U$1324&gt;INDEX($U$1246:$U$1373,1+$A$1324+Assumptions!$B$77)),IF($C$1324=1,$V$1324&gt;=INDEX($V$1246:$V$1373,1+$A$1324-Assumptions!$B$78),$V$1324&gt;INDEX($V$1246:$V$1373,1+$A$1324+Assumptions!$B$78)),IF($D$1324=1,$W$1324&gt;=INDEX($W$1246:$W$1373,1+$A$1324-Assumptions!$B$79),$W$1324&gt;INDEX($W$1246:$W$1373,1+$A$1324+Assumptions!$B$79)),IF($E$1324=1,$X$1324&gt;=INDEX($X$1246:$X$1373,1+$A$1324-Assumptions!$B$80),$X$1324&gt;INDEX($X$1246:$X$1373,1+$A$1324+Assumptions!$B$80)),IF($F$1324=1,$Y$1324&gt;=INDEX($Y$1246:$Y$1373,1+$A$1324-Assumptions!$B$81),$Y$1324&gt;INDEX($Y$1246:$Y$1373,1+$A$1324+Assumptions!$B$81)),IF($G$1324=1,$Z$1324&gt;=INDEX($Z$1246:$Z$1373,1+$A$1324-Assumptions!$B$82),$Z$1324&gt;INDEX($Z$1246:$Z$1373,1+$A$1324+Assumptions!$B$82)),IF($H$1324=1,$AA$1324&gt;=INDEX($AA$1246:$AA$1373,1+$A$1324-Assumptions!$B$83),$AA$1324&gt;INDEX($AA$1246:$AA$1373,1+$A$1324+Assumptions!$B$83))),1,0)</f>
        <v>0</v>
      </c>
    </row>
    <row r="1325" customFormat="false" ht="15" hidden="true" customHeight="false" outlineLevel="0" collapsed="false">
      <c r="A1325" s="6" t="n">
        <f aca="false">ROW()-ROW($A$1246)+Assumptions!$B$4</f>
        <v>79</v>
      </c>
      <c r="B1325" s="12" t="n">
        <f aca="false">MOD(QUOTIENT($A$1325,Assumptions!$B$77),2)</f>
        <v>1</v>
      </c>
      <c r="C1325" s="12" t="n">
        <f aca="false">MOD(QUOTIENT($A$1325,Assumptions!$B$78),2)</f>
        <v>0</v>
      </c>
      <c r="D1325" s="12" t="n">
        <f aca="false">MOD(QUOTIENT($A$1325,Assumptions!$B$79),2)</f>
        <v>0</v>
      </c>
      <c r="E1325" s="12" t="n">
        <f aca="false">MOD(QUOTIENT($A$1325,Assumptions!$B$80),2)</f>
        <v>1</v>
      </c>
      <c r="F1325" s="12" t="n">
        <f aca="false">MOD(QUOTIENT($A$1325,Assumptions!$B$81),2)</f>
        <v>1</v>
      </c>
      <c r="G1325" s="12" t="n">
        <f aca="false">MOD(QUOTIENT($A$1325,Assumptions!$B$82),2)</f>
        <v>1</v>
      </c>
      <c r="H1325" s="12" t="n">
        <f aca="false">MOD(QUOTIENT($A$1325,Assumptions!$B$83),2)</f>
        <v>1</v>
      </c>
      <c r="I1325" s="12" t="n">
        <f aca="false">IF($B$1325=1,MIN(Assumptions!$B$67,MAX(Assumptions!$B$4,Assumptions!$B$26-(Assumptions!$B$4))),Assumptions!$B$4)</f>
        <v>30000000</v>
      </c>
      <c r="J1325" s="12" t="n">
        <f aca="false">IF($C$1325=1,MIN(Assumptions!$B$66,MAX(Assumptions!$B$4,Assumptions!$B$26-($I$1325))),Assumptions!$B$4)</f>
        <v>0</v>
      </c>
      <c r="K1325" s="12" t="n">
        <f aca="false">IF($D$1325=1,MIN(Assumptions!$B$61,MAX(Assumptions!$B$4,Assumptions!$B$26-($I$1325+$J$1325))),Assumptions!$B$4)</f>
        <v>0</v>
      </c>
      <c r="L1325" s="12" t="n">
        <f aca="false">IF($E$1325=1,MIN(Assumptions!$B$56,MAX(Assumptions!$B$4,Assumptions!$B$26-($I$1325+$J$1325+$K$1325))),Assumptions!$B$4)</f>
        <v>60000000</v>
      </c>
      <c r="M1325" s="12" t="n">
        <f aca="false">IF($F$1325=1,MIN(Assumptions!$B$51,MAX(Assumptions!$B$4,Assumptions!$B$26-($I$1325+$J$1325+$K$1325+$L$1325))),Assumptions!$B$4)</f>
        <v>30000000</v>
      </c>
      <c r="N1325" s="12" t="n">
        <f aca="false">IF($G$1325=1,MIN(Assumptions!$B$46,MAX(Assumptions!$B$4,Assumptions!$B$26-($I$1325+$J$1325+$K$1325+$L$1325+$M$1325))),Assumptions!$B$4)</f>
        <v>15000000</v>
      </c>
      <c r="O1325" s="12" t="n">
        <f aca="false">IF($H$1325=1,MIN(Assumptions!$B$41,MAX(Assumptions!$B$4,Assumptions!$B$26-($I$1325+$J$1325+$K$1325+$L$1325+$M$1325+$N$1325))),Assumptions!$B$4)</f>
        <v>5000000</v>
      </c>
      <c r="P1325" s="12" t="n">
        <f aca="false">$I$1325+$J$1325+$K$1325+$L$1325+$M$1325+$N$1325+$O$1325</f>
        <v>140000000</v>
      </c>
      <c r="Q1325" s="12" t="n">
        <f aca="false">MAX(Assumptions!$B$4,Assumptions!$B$26-$P$1325)</f>
        <v>1860000000</v>
      </c>
      <c r="R1325" s="12" t="n">
        <f aca="false">$J$1235+$O$1235+Assumptions!$B$20+IF($B$1325=0,$D$1235,Assumptions!$B$4)+IF($C$1325=0,$AI$1235,Assumptions!$B$4)+IF($D$1325=0,$AF$1235,Assumptions!$B$4)+IF($E$1325=0,$AC$1235,Assumptions!$B$4)+IF($F$1325=0,$Z$1235,Assumptions!$B$4)+IF($G$1325=0,$W$1235,Assumptions!$B$4)+IF($H$1325=0,$T$1235,Assumptions!$B$4)</f>
        <v>17088727.4346113</v>
      </c>
      <c r="S1325" s="12" t="n">
        <f aca="false">IF($R$1325&gt;Assumptions!$B$4,$Q$1325/$R$1325&gt;Assumptions!$B$13,FALSE())</f>
        <v>1</v>
      </c>
      <c r="T1325" s="12" t="n">
        <f aca="false">IF($S$1325,($Q$1325+Assumptions!$B$14*Assumptions!$B$13)/($R$1325+Assumptions!$B$14),IF($R$1325&gt;Assumptions!$B$4,$Q$1325/$R$1325,Assumptions!$B$4))</f>
        <v>95.0801937602721</v>
      </c>
      <c r="U1325" s="12" t="n">
        <f aca="false">IF($B$1325=1,$I$1325,$D$1235*$T$1325)</f>
        <v>30000000</v>
      </c>
      <c r="V1325" s="12" t="n">
        <f aca="false">IF($C$1325=1,$J$1325,$AI$1235*$T$1325)</f>
        <v>580386700.823486</v>
      </c>
      <c r="W1325" s="12" t="n">
        <f aca="false">IF($D$1325=1,$K$1325,$AF$1235*$T$1325)</f>
        <v>164052772.050534</v>
      </c>
      <c r="X1325" s="12" t="n">
        <f aca="false">IF($E$1325=1,$L$1325,$AC$1235*$T$1325)</f>
        <v>60000000</v>
      </c>
      <c r="Y1325" s="12" t="n">
        <f aca="false">IF($F$1325=1,$M$1325,$Z$1235*$T$1325)</f>
        <v>30000000</v>
      </c>
      <c r="Z1325" s="12" t="n">
        <f aca="false">IF($G$1325=1,$N$1325,$W$1235*$T$1325)</f>
        <v>15000000</v>
      </c>
      <c r="AA1325" s="12" t="n">
        <f aca="false">IF($H$1325=1,$O$1325,$T$1235*$T$1325)</f>
        <v>5000000</v>
      </c>
      <c r="AB1325" s="12" t="n">
        <f aca="false">($J$1235+$O$1235)*$T$1325</f>
        <v>24638298.8828514</v>
      </c>
      <c r="AC1325" s="12" t="n">
        <f aca="false">Assumptions!$B$20*$T$1325</f>
        <v>855721743.842449</v>
      </c>
      <c r="AD1325" s="12" t="n">
        <f aca="false">IF($S$1325,Assumptions!$B$14*($T$1325-Assumptions!$B$13),Assumptions!$B$4)</f>
        <v>235200484.40068</v>
      </c>
      <c r="AE1325" s="12" t="n">
        <f aca="false">$U$1325+$V$1325+$W$1325+$X$1325+$Y$1325+$Z$1325+$AA$1325+$AB$1325+$AC$1325+$AD$1325</f>
        <v>2000000000</v>
      </c>
      <c r="AF1325" s="12" t="n">
        <f aca="false">IF(AND(IF($B$1325=1,$U$1325&gt;=INDEX($U$1246:$U$1373,1+$A$1325-Assumptions!$B$77),$U$1325&gt;INDEX($U$1246:$U$1373,1+$A$1325+Assumptions!$B$77)),IF($C$1325=1,$V$1325&gt;=INDEX($V$1246:$V$1373,1+$A$1325-Assumptions!$B$78),$V$1325&gt;INDEX($V$1246:$V$1373,1+$A$1325+Assumptions!$B$78)),IF($D$1325=1,$W$1325&gt;=INDEX($W$1246:$W$1373,1+$A$1325-Assumptions!$B$79),$W$1325&gt;INDEX($W$1246:$W$1373,1+$A$1325+Assumptions!$B$79)),IF($E$1325=1,$X$1325&gt;=INDEX($X$1246:$X$1373,1+$A$1325-Assumptions!$B$80),$X$1325&gt;INDEX($X$1246:$X$1373,1+$A$1325+Assumptions!$B$80)),IF($F$1325=1,$Y$1325&gt;=INDEX($Y$1246:$Y$1373,1+$A$1325-Assumptions!$B$81),$Y$1325&gt;INDEX($Y$1246:$Y$1373,1+$A$1325+Assumptions!$B$81)),IF($G$1325=1,$Z$1325&gt;=INDEX($Z$1246:$Z$1373,1+$A$1325-Assumptions!$B$82),$Z$1325&gt;INDEX($Z$1246:$Z$1373,1+$A$1325+Assumptions!$B$82)),IF($H$1325=1,$AA$1325&gt;=INDEX($AA$1246:$AA$1373,1+$A$1325-Assumptions!$B$83),$AA$1325&gt;INDEX($AA$1246:$AA$1373,1+$A$1325+Assumptions!$B$83))),1,0)</f>
        <v>0</v>
      </c>
    </row>
    <row r="1326" customFormat="false" ht="15" hidden="true" customHeight="false" outlineLevel="0" collapsed="false">
      <c r="A1326" s="6" t="n">
        <f aca="false">ROW()-ROW($A$1246)+Assumptions!$B$4</f>
        <v>80</v>
      </c>
      <c r="B1326" s="12" t="n">
        <f aca="false">MOD(QUOTIENT($A$1326,Assumptions!$B$77),2)</f>
        <v>1</v>
      </c>
      <c r="C1326" s="12" t="n">
        <f aca="false">MOD(QUOTIENT($A$1326,Assumptions!$B$78),2)</f>
        <v>0</v>
      </c>
      <c r="D1326" s="12" t="n">
        <f aca="false">MOD(QUOTIENT($A$1326,Assumptions!$B$79),2)</f>
        <v>1</v>
      </c>
      <c r="E1326" s="12" t="n">
        <f aca="false">MOD(QUOTIENT($A$1326,Assumptions!$B$80),2)</f>
        <v>0</v>
      </c>
      <c r="F1326" s="12" t="n">
        <f aca="false">MOD(QUOTIENT($A$1326,Assumptions!$B$81),2)</f>
        <v>0</v>
      </c>
      <c r="G1326" s="12" t="n">
        <f aca="false">MOD(QUOTIENT($A$1326,Assumptions!$B$82),2)</f>
        <v>0</v>
      </c>
      <c r="H1326" s="12" t="n">
        <f aca="false">MOD(QUOTIENT($A$1326,Assumptions!$B$83),2)</f>
        <v>0</v>
      </c>
      <c r="I1326" s="12" t="n">
        <f aca="false">IF($B$1326=1,MIN(Assumptions!$B$67,MAX(Assumptions!$B$4,Assumptions!$B$26-(Assumptions!$B$4))),Assumptions!$B$4)</f>
        <v>30000000</v>
      </c>
      <c r="J1326" s="12" t="n">
        <f aca="false">IF($C$1326=1,MIN(Assumptions!$B$66,MAX(Assumptions!$B$4,Assumptions!$B$26-($I$1326))),Assumptions!$B$4)</f>
        <v>0</v>
      </c>
      <c r="K1326" s="12" t="n">
        <f aca="false">IF($D$1326=1,MIN(Assumptions!$B$61,MAX(Assumptions!$B$4,Assumptions!$B$26-($I$1326+$J$1326))),Assumptions!$B$4)</f>
        <v>100000000</v>
      </c>
      <c r="L1326" s="12" t="n">
        <f aca="false">IF($E$1326=1,MIN(Assumptions!$B$56,MAX(Assumptions!$B$4,Assumptions!$B$26-($I$1326+$J$1326+$K$1326))),Assumptions!$B$4)</f>
        <v>0</v>
      </c>
      <c r="M1326" s="12" t="n">
        <f aca="false">IF($F$1326=1,MIN(Assumptions!$B$51,MAX(Assumptions!$B$4,Assumptions!$B$26-($I$1326+$J$1326+$K$1326+$L$1326))),Assumptions!$B$4)</f>
        <v>0</v>
      </c>
      <c r="N1326" s="12" t="n">
        <f aca="false">IF($G$1326=1,MIN(Assumptions!$B$46,MAX(Assumptions!$B$4,Assumptions!$B$26-($I$1326+$J$1326+$K$1326+$L$1326+$M$1326))),Assumptions!$B$4)</f>
        <v>0</v>
      </c>
      <c r="O1326" s="12" t="n">
        <f aca="false">IF($H$1326=1,MIN(Assumptions!$B$41,MAX(Assumptions!$B$4,Assumptions!$B$26-($I$1326+$J$1326+$K$1326+$L$1326+$M$1326+$N$1326))),Assumptions!$B$4)</f>
        <v>0</v>
      </c>
      <c r="P1326" s="12" t="n">
        <f aca="false">$I$1326+$J$1326+$K$1326+$L$1326+$M$1326+$N$1326+$O$1326</f>
        <v>130000000</v>
      </c>
      <c r="Q1326" s="12" t="n">
        <f aca="false">MAX(Assumptions!$B$4,Assumptions!$B$26-$P$1326)</f>
        <v>1870000000</v>
      </c>
      <c r="R1326" s="12" t="n">
        <f aca="false">$J$1235+$O$1235+Assumptions!$B$20+IF($B$1326=0,$D$1235,Assumptions!$B$4)+IF($C$1326=0,$AI$1235,Assumptions!$B$4)+IF($D$1326=0,$AF$1235,Assumptions!$B$4)+IF($E$1326=0,$AC$1235,Assumptions!$B$4)+IF($F$1326=0,$Z$1235,Assumptions!$B$4)+IF($G$1326=0,$W$1235,Assumptions!$B$4)+IF($H$1326=0,$T$1235,Assumptions!$B$4)</f>
        <v>30763312.6498648</v>
      </c>
      <c r="S1326" s="12" t="n">
        <f aca="false">IF($R$1326&gt;Assumptions!$B$4,$Q$1326/$R$1326&gt;Assumptions!$B$13,FALSE())</f>
        <v>1</v>
      </c>
      <c r="T1326" s="12" t="n">
        <f aca="false">IF($S$1326,($Q$1326+Assumptions!$B$14*Assumptions!$B$13)/($R$1326+Assumptions!$B$14),IF($R$1326&gt;Assumptions!$B$4,$Q$1326/$R$1326,Assumptions!$B$4))</f>
        <v>56.2932507567796</v>
      </c>
      <c r="U1326" s="12" t="n">
        <f aca="false">IF($B$1326=1,$I$1326,$D$1235*$T$1326)</f>
        <v>30000000</v>
      </c>
      <c r="V1326" s="12" t="n">
        <f aca="false">IF($C$1326=1,$J$1326,$AI$1235*$T$1326)</f>
        <v>343624184.94574</v>
      </c>
      <c r="W1326" s="12" t="n">
        <f aca="false">IF($D$1326=1,$K$1326,$AF$1235*$T$1326)</f>
        <v>100000000</v>
      </c>
      <c r="X1326" s="12" t="n">
        <f aca="false">IF($E$1326=1,$L$1326,$AC$1235*$T$1326)</f>
        <v>135103801.816271</v>
      </c>
      <c r="Y1326" s="12" t="n">
        <f aca="false">IF($F$1326=1,$M$1326,$Z$1235*$T$1326)</f>
        <v>168879752.270339</v>
      </c>
      <c r="Z1326" s="12" t="n">
        <f aca="false">IF($G$1326=1,$N$1326,$W$1235*$T$1326)</f>
        <v>281466253.783898</v>
      </c>
      <c r="AA1326" s="12" t="n">
        <f aca="false">IF($H$1326=1,$O$1326,$T$1235*$T$1326)</f>
        <v>281466253.783898</v>
      </c>
      <c r="AB1326" s="12" t="n">
        <f aca="false">($J$1235+$O$1235)*$T$1326</f>
        <v>14587369.6968881</v>
      </c>
      <c r="AC1326" s="12" t="n">
        <f aca="false">Assumptions!$B$20*$T$1326</f>
        <v>506639256.811017</v>
      </c>
      <c r="AD1326" s="12" t="n">
        <f aca="false">IF($S$1326,Assumptions!$B$14*($T$1326-Assumptions!$B$13),Assumptions!$B$4)</f>
        <v>138233126.891949</v>
      </c>
      <c r="AE1326" s="12" t="n">
        <f aca="false">$U$1326+$V$1326+$W$1326+$X$1326+$Y$1326+$Z$1326+$AA$1326+$AB$1326+$AC$1326+$AD$1326</f>
        <v>2000000000</v>
      </c>
      <c r="AF1326" s="12" t="n">
        <f aca="false">IF(AND(IF($B$1326=1,$U$1326&gt;=INDEX($U$1246:$U$1373,1+$A$1326-Assumptions!$B$77),$U$1326&gt;INDEX($U$1246:$U$1373,1+$A$1326+Assumptions!$B$77)),IF($C$1326=1,$V$1326&gt;=INDEX($V$1246:$V$1373,1+$A$1326-Assumptions!$B$78),$V$1326&gt;INDEX($V$1246:$V$1373,1+$A$1326+Assumptions!$B$78)),IF($D$1326=1,$W$1326&gt;=INDEX($W$1246:$W$1373,1+$A$1326-Assumptions!$B$79),$W$1326&gt;INDEX($W$1246:$W$1373,1+$A$1326+Assumptions!$B$79)),IF($E$1326=1,$X$1326&gt;=INDEX($X$1246:$X$1373,1+$A$1326-Assumptions!$B$80),$X$1326&gt;INDEX($X$1246:$X$1373,1+$A$1326+Assumptions!$B$80)),IF($F$1326=1,$Y$1326&gt;=INDEX($Y$1246:$Y$1373,1+$A$1326-Assumptions!$B$81),$Y$1326&gt;INDEX($Y$1246:$Y$1373,1+$A$1326+Assumptions!$B$81)),IF($G$1326=1,$Z$1326&gt;=INDEX($Z$1246:$Z$1373,1+$A$1326-Assumptions!$B$82),$Z$1326&gt;INDEX($Z$1246:$Z$1373,1+$A$1326+Assumptions!$B$82)),IF($H$1326=1,$AA$1326&gt;=INDEX($AA$1246:$AA$1373,1+$A$1326-Assumptions!$B$83),$AA$1326&gt;INDEX($AA$1246:$AA$1373,1+$A$1326+Assumptions!$B$83))),1,0)</f>
        <v>0</v>
      </c>
    </row>
    <row r="1327" customFormat="false" ht="15" hidden="true" customHeight="false" outlineLevel="0" collapsed="false">
      <c r="A1327" s="6" t="n">
        <f aca="false">ROW()-ROW($A$1246)+Assumptions!$B$4</f>
        <v>81</v>
      </c>
      <c r="B1327" s="12" t="n">
        <f aca="false">MOD(QUOTIENT($A$1327,Assumptions!$B$77),2)</f>
        <v>1</v>
      </c>
      <c r="C1327" s="12" t="n">
        <f aca="false">MOD(QUOTIENT($A$1327,Assumptions!$B$78),2)</f>
        <v>0</v>
      </c>
      <c r="D1327" s="12" t="n">
        <f aca="false">MOD(QUOTIENT($A$1327,Assumptions!$B$79),2)</f>
        <v>1</v>
      </c>
      <c r="E1327" s="12" t="n">
        <f aca="false">MOD(QUOTIENT($A$1327,Assumptions!$B$80),2)</f>
        <v>0</v>
      </c>
      <c r="F1327" s="12" t="n">
        <f aca="false">MOD(QUOTIENT($A$1327,Assumptions!$B$81),2)</f>
        <v>0</v>
      </c>
      <c r="G1327" s="12" t="n">
        <f aca="false">MOD(QUOTIENT($A$1327,Assumptions!$B$82),2)</f>
        <v>0</v>
      </c>
      <c r="H1327" s="12" t="n">
        <f aca="false">MOD(QUOTIENT($A$1327,Assumptions!$B$83),2)</f>
        <v>1</v>
      </c>
      <c r="I1327" s="12" t="n">
        <f aca="false">IF($B$1327=1,MIN(Assumptions!$B$67,MAX(Assumptions!$B$4,Assumptions!$B$26-(Assumptions!$B$4))),Assumptions!$B$4)</f>
        <v>30000000</v>
      </c>
      <c r="J1327" s="12" t="n">
        <f aca="false">IF($C$1327=1,MIN(Assumptions!$B$66,MAX(Assumptions!$B$4,Assumptions!$B$26-($I$1327))),Assumptions!$B$4)</f>
        <v>0</v>
      </c>
      <c r="K1327" s="12" t="n">
        <f aca="false">IF($D$1327=1,MIN(Assumptions!$B$61,MAX(Assumptions!$B$4,Assumptions!$B$26-($I$1327+$J$1327))),Assumptions!$B$4)</f>
        <v>100000000</v>
      </c>
      <c r="L1327" s="12" t="n">
        <f aca="false">IF($E$1327=1,MIN(Assumptions!$B$56,MAX(Assumptions!$B$4,Assumptions!$B$26-($I$1327+$J$1327+$K$1327))),Assumptions!$B$4)</f>
        <v>0</v>
      </c>
      <c r="M1327" s="12" t="n">
        <f aca="false">IF($F$1327=1,MIN(Assumptions!$B$51,MAX(Assumptions!$B$4,Assumptions!$B$26-($I$1327+$J$1327+$K$1327+$L$1327))),Assumptions!$B$4)</f>
        <v>0</v>
      </c>
      <c r="N1327" s="12" t="n">
        <f aca="false">IF($G$1327=1,MIN(Assumptions!$B$46,MAX(Assumptions!$B$4,Assumptions!$B$26-($I$1327+$J$1327+$K$1327+$L$1327+$M$1327))),Assumptions!$B$4)</f>
        <v>0</v>
      </c>
      <c r="O1327" s="12" t="n">
        <f aca="false">IF($H$1327=1,MIN(Assumptions!$B$41,MAX(Assumptions!$B$4,Assumptions!$B$26-($I$1327+$J$1327+$K$1327+$L$1327+$M$1327+$N$1327))),Assumptions!$B$4)</f>
        <v>5000000</v>
      </c>
      <c r="P1327" s="12" t="n">
        <f aca="false">$I$1327+$J$1327+$K$1327+$L$1327+$M$1327+$N$1327+$O$1327</f>
        <v>135000000</v>
      </c>
      <c r="Q1327" s="12" t="n">
        <f aca="false">MAX(Assumptions!$B$4,Assumptions!$B$26-$P$1327)</f>
        <v>1865000000</v>
      </c>
      <c r="R1327" s="12" t="n">
        <f aca="false">$J$1235+$O$1235+Assumptions!$B$20+IF($B$1327=0,$D$1235,Assumptions!$B$4)+IF($C$1327=0,$AI$1235,Assumptions!$B$4)+IF($D$1327=0,$AF$1235,Assumptions!$B$4)+IF($E$1327=0,$AC$1235,Assumptions!$B$4)+IF($F$1327=0,$Z$1235,Assumptions!$B$4)+IF($G$1327=0,$W$1235,Assumptions!$B$4)+IF($H$1327=0,$T$1235,Assumptions!$B$4)</f>
        <v>25763312.6498648</v>
      </c>
      <c r="S1327" s="12" t="n">
        <f aca="false">IF($R$1327&gt;Assumptions!$B$4,$Q$1327/$R$1327&gt;Assumptions!$B$13,FALSE())</f>
        <v>1</v>
      </c>
      <c r="T1327" s="12" t="n">
        <f aca="false">IF($S$1327,($Q$1327+Assumptions!$B$14*Assumptions!$B$13)/($R$1327+Assumptions!$B$14),IF($R$1327&gt;Assumptions!$B$4,$Q$1327/$R$1327,Assumptions!$B$4))</f>
        <v>66.075057199954</v>
      </c>
      <c r="U1327" s="12" t="n">
        <f aca="false">IF($B$1327=1,$I$1327,$D$1235*$T$1327)</f>
        <v>30000000</v>
      </c>
      <c r="V1327" s="12" t="n">
        <f aca="false">IF($C$1327=1,$J$1327,$AI$1235*$T$1327)</f>
        <v>403334100.808575</v>
      </c>
      <c r="W1327" s="12" t="n">
        <f aca="false">IF($D$1327=1,$K$1327,$AF$1235*$T$1327)</f>
        <v>100000000</v>
      </c>
      <c r="X1327" s="12" t="n">
        <f aca="false">IF($E$1327=1,$L$1327,$AC$1235*$T$1327)</f>
        <v>158580137.27989</v>
      </c>
      <c r="Y1327" s="12" t="n">
        <f aca="false">IF($F$1327=1,$M$1327,$Z$1235*$T$1327)</f>
        <v>198225171.599862</v>
      </c>
      <c r="Z1327" s="12" t="n">
        <f aca="false">IF($G$1327=1,$N$1327,$W$1235*$T$1327)</f>
        <v>330375285.99977</v>
      </c>
      <c r="AA1327" s="12" t="n">
        <f aca="false">IF($H$1327=1,$O$1327,$T$1235*$T$1327)</f>
        <v>5000000</v>
      </c>
      <c r="AB1327" s="12" t="n">
        <f aca="false">($J$1235+$O$1235)*$T$1327</f>
        <v>17122146.5124338</v>
      </c>
      <c r="AC1327" s="12" t="n">
        <f aca="false">Assumptions!$B$20*$T$1327</f>
        <v>594675514.799586</v>
      </c>
      <c r="AD1327" s="12" t="n">
        <f aca="false">IF($S$1327,Assumptions!$B$14*($T$1327-Assumptions!$B$13),Assumptions!$B$4)</f>
        <v>162687642.999885</v>
      </c>
      <c r="AE1327" s="12" t="n">
        <f aca="false">$U$1327+$V$1327+$W$1327+$X$1327+$Y$1327+$Z$1327+$AA$1327+$AB$1327+$AC$1327+$AD$1327</f>
        <v>2000000000</v>
      </c>
      <c r="AF1327" s="12" t="n">
        <f aca="false">IF(AND(IF($B$1327=1,$U$1327&gt;=INDEX($U$1246:$U$1373,1+$A$1327-Assumptions!$B$77),$U$1327&gt;INDEX($U$1246:$U$1373,1+$A$1327+Assumptions!$B$77)),IF($C$1327=1,$V$1327&gt;=INDEX($V$1246:$V$1373,1+$A$1327-Assumptions!$B$78),$V$1327&gt;INDEX($V$1246:$V$1373,1+$A$1327+Assumptions!$B$78)),IF($D$1327=1,$W$1327&gt;=INDEX($W$1246:$W$1373,1+$A$1327-Assumptions!$B$79),$W$1327&gt;INDEX($W$1246:$W$1373,1+$A$1327+Assumptions!$B$79)),IF($E$1327=1,$X$1327&gt;=INDEX($X$1246:$X$1373,1+$A$1327-Assumptions!$B$80),$X$1327&gt;INDEX($X$1246:$X$1373,1+$A$1327+Assumptions!$B$80)),IF($F$1327=1,$Y$1327&gt;=INDEX($Y$1246:$Y$1373,1+$A$1327-Assumptions!$B$81),$Y$1327&gt;INDEX($Y$1246:$Y$1373,1+$A$1327+Assumptions!$B$81)),IF($G$1327=1,$Z$1327&gt;=INDEX($Z$1246:$Z$1373,1+$A$1327-Assumptions!$B$82),$Z$1327&gt;INDEX($Z$1246:$Z$1373,1+$A$1327+Assumptions!$B$82)),IF($H$1327=1,$AA$1327&gt;=INDEX($AA$1246:$AA$1373,1+$A$1327-Assumptions!$B$83),$AA$1327&gt;INDEX($AA$1246:$AA$1373,1+$A$1327+Assumptions!$B$83))),1,0)</f>
        <v>0</v>
      </c>
    </row>
    <row r="1328" customFormat="false" ht="15" hidden="true" customHeight="false" outlineLevel="0" collapsed="false">
      <c r="A1328" s="6" t="n">
        <f aca="false">ROW()-ROW($A$1246)+Assumptions!$B$4</f>
        <v>82</v>
      </c>
      <c r="B1328" s="12" t="n">
        <f aca="false">MOD(QUOTIENT($A$1328,Assumptions!$B$77),2)</f>
        <v>1</v>
      </c>
      <c r="C1328" s="12" t="n">
        <f aca="false">MOD(QUOTIENT($A$1328,Assumptions!$B$78),2)</f>
        <v>0</v>
      </c>
      <c r="D1328" s="12" t="n">
        <f aca="false">MOD(QUOTIENT($A$1328,Assumptions!$B$79),2)</f>
        <v>1</v>
      </c>
      <c r="E1328" s="12" t="n">
        <f aca="false">MOD(QUOTIENT($A$1328,Assumptions!$B$80),2)</f>
        <v>0</v>
      </c>
      <c r="F1328" s="12" t="n">
        <f aca="false">MOD(QUOTIENT($A$1328,Assumptions!$B$81),2)</f>
        <v>0</v>
      </c>
      <c r="G1328" s="12" t="n">
        <f aca="false">MOD(QUOTIENT($A$1328,Assumptions!$B$82),2)</f>
        <v>1</v>
      </c>
      <c r="H1328" s="12" t="n">
        <f aca="false">MOD(QUOTIENT($A$1328,Assumptions!$B$83),2)</f>
        <v>0</v>
      </c>
      <c r="I1328" s="12" t="n">
        <f aca="false">IF($B$1328=1,MIN(Assumptions!$B$67,MAX(Assumptions!$B$4,Assumptions!$B$26-(Assumptions!$B$4))),Assumptions!$B$4)</f>
        <v>30000000</v>
      </c>
      <c r="J1328" s="12" t="n">
        <f aca="false">IF($C$1328=1,MIN(Assumptions!$B$66,MAX(Assumptions!$B$4,Assumptions!$B$26-($I$1328))),Assumptions!$B$4)</f>
        <v>0</v>
      </c>
      <c r="K1328" s="12" t="n">
        <f aca="false">IF($D$1328=1,MIN(Assumptions!$B$61,MAX(Assumptions!$B$4,Assumptions!$B$26-($I$1328+$J$1328))),Assumptions!$B$4)</f>
        <v>100000000</v>
      </c>
      <c r="L1328" s="12" t="n">
        <f aca="false">IF($E$1328=1,MIN(Assumptions!$B$56,MAX(Assumptions!$B$4,Assumptions!$B$26-($I$1328+$J$1328+$K$1328))),Assumptions!$B$4)</f>
        <v>0</v>
      </c>
      <c r="M1328" s="12" t="n">
        <f aca="false">IF($F$1328=1,MIN(Assumptions!$B$51,MAX(Assumptions!$B$4,Assumptions!$B$26-($I$1328+$J$1328+$K$1328+$L$1328))),Assumptions!$B$4)</f>
        <v>0</v>
      </c>
      <c r="N1328" s="12" t="n">
        <f aca="false">IF($G$1328=1,MIN(Assumptions!$B$46,MAX(Assumptions!$B$4,Assumptions!$B$26-($I$1328+$J$1328+$K$1328+$L$1328+$M$1328))),Assumptions!$B$4)</f>
        <v>15000000</v>
      </c>
      <c r="O1328" s="12" t="n">
        <f aca="false">IF($H$1328=1,MIN(Assumptions!$B$41,MAX(Assumptions!$B$4,Assumptions!$B$26-($I$1328+$J$1328+$K$1328+$L$1328+$M$1328+$N$1328))),Assumptions!$B$4)</f>
        <v>0</v>
      </c>
      <c r="P1328" s="12" t="n">
        <f aca="false">$I$1328+$J$1328+$K$1328+$L$1328+$M$1328+$N$1328+$O$1328</f>
        <v>145000000</v>
      </c>
      <c r="Q1328" s="12" t="n">
        <f aca="false">MAX(Assumptions!$B$4,Assumptions!$B$26-$P$1328)</f>
        <v>1855000000</v>
      </c>
      <c r="R1328" s="12" t="n">
        <f aca="false">$J$1235+$O$1235+Assumptions!$B$20+IF($B$1328=0,$D$1235,Assumptions!$B$4)+IF($C$1328=0,$AI$1235,Assumptions!$B$4)+IF($D$1328=0,$AF$1235,Assumptions!$B$4)+IF($E$1328=0,$AC$1235,Assumptions!$B$4)+IF($F$1328=0,$Z$1235,Assumptions!$B$4)+IF($G$1328=0,$W$1235,Assumptions!$B$4)+IF($H$1328=0,$T$1235,Assumptions!$B$4)</f>
        <v>25763312.6498648</v>
      </c>
      <c r="S1328" s="12" t="n">
        <f aca="false">IF($R$1328&gt;Assumptions!$B$4,$Q$1328/$R$1328&gt;Assumptions!$B$13,FALSE())</f>
        <v>1</v>
      </c>
      <c r="T1328" s="12" t="n">
        <f aca="false">IF($S$1328,($Q$1328+Assumptions!$B$14*Assumptions!$B$13)/($R$1328+Assumptions!$B$14),IF($R$1328&gt;Assumptions!$B$4,$Q$1328/$R$1328,Assumptions!$B$4))</f>
        <v>65.7212416326182</v>
      </c>
      <c r="U1328" s="12" t="n">
        <f aca="false">IF($B$1328=1,$I$1328,$D$1235*$T$1328)</f>
        <v>30000000</v>
      </c>
      <c r="V1328" s="12" t="n">
        <f aca="false">IF($C$1328=1,$J$1328,$AI$1235*$T$1328)</f>
        <v>401174346.587377</v>
      </c>
      <c r="W1328" s="12" t="n">
        <f aca="false">IF($D$1328=1,$K$1328,$AF$1235*$T$1328)</f>
        <v>100000000</v>
      </c>
      <c r="X1328" s="12" t="n">
        <f aca="false">IF($E$1328=1,$L$1328,$AC$1235*$T$1328)</f>
        <v>157730979.918284</v>
      </c>
      <c r="Y1328" s="12" t="n">
        <f aca="false">IF($F$1328=1,$M$1328,$Z$1235*$T$1328)</f>
        <v>197163724.897855</v>
      </c>
      <c r="Z1328" s="12" t="n">
        <f aca="false">IF($G$1328=1,$N$1328,$W$1235*$T$1328)</f>
        <v>15000000</v>
      </c>
      <c r="AA1328" s="12" t="n">
        <f aca="false">IF($H$1328=1,$O$1328,$T$1235*$T$1328)</f>
        <v>328606208.163091</v>
      </c>
      <c r="AB1328" s="12" t="n">
        <f aca="false">($J$1235+$O$1235)*$T$1328</f>
        <v>17030461.6582842</v>
      </c>
      <c r="AC1328" s="12" t="n">
        <f aca="false">Assumptions!$B$20*$T$1328</f>
        <v>591491174.693564</v>
      </c>
      <c r="AD1328" s="12" t="n">
        <f aca="false">IF($S$1328,Assumptions!$B$14*($T$1328-Assumptions!$B$13),Assumptions!$B$4)</f>
        <v>161803104.081546</v>
      </c>
      <c r="AE1328" s="12" t="n">
        <f aca="false">$U$1328+$V$1328+$W$1328+$X$1328+$Y$1328+$Z$1328+$AA$1328+$AB$1328+$AC$1328+$AD$1328</f>
        <v>2000000000</v>
      </c>
      <c r="AF1328" s="12" t="n">
        <f aca="false">IF(AND(IF($B$1328=1,$U$1328&gt;=INDEX($U$1246:$U$1373,1+$A$1328-Assumptions!$B$77),$U$1328&gt;INDEX($U$1246:$U$1373,1+$A$1328+Assumptions!$B$77)),IF($C$1328=1,$V$1328&gt;=INDEX($V$1246:$V$1373,1+$A$1328-Assumptions!$B$78),$V$1328&gt;INDEX($V$1246:$V$1373,1+$A$1328+Assumptions!$B$78)),IF($D$1328=1,$W$1328&gt;=INDEX($W$1246:$W$1373,1+$A$1328-Assumptions!$B$79),$W$1328&gt;INDEX($W$1246:$W$1373,1+$A$1328+Assumptions!$B$79)),IF($E$1328=1,$X$1328&gt;=INDEX($X$1246:$X$1373,1+$A$1328-Assumptions!$B$80),$X$1328&gt;INDEX($X$1246:$X$1373,1+$A$1328+Assumptions!$B$80)),IF($F$1328=1,$Y$1328&gt;=INDEX($Y$1246:$Y$1373,1+$A$1328-Assumptions!$B$81),$Y$1328&gt;INDEX($Y$1246:$Y$1373,1+$A$1328+Assumptions!$B$81)),IF($G$1328=1,$Z$1328&gt;=INDEX($Z$1246:$Z$1373,1+$A$1328-Assumptions!$B$82),$Z$1328&gt;INDEX($Z$1246:$Z$1373,1+$A$1328+Assumptions!$B$82)),IF($H$1328=1,$AA$1328&gt;=INDEX($AA$1246:$AA$1373,1+$A$1328-Assumptions!$B$83),$AA$1328&gt;INDEX($AA$1246:$AA$1373,1+$A$1328+Assumptions!$B$83))),1,0)</f>
        <v>0</v>
      </c>
    </row>
    <row r="1329" customFormat="false" ht="15" hidden="true" customHeight="false" outlineLevel="0" collapsed="false">
      <c r="A1329" s="6" t="n">
        <f aca="false">ROW()-ROW($A$1246)+Assumptions!$B$4</f>
        <v>83</v>
      </c>
      <c r="B1329" s="12" t="n">
        <f aca="false">MOD(QUOTIENT($A$1329,Assumptions!$B$77),2)</f>
        <v>1</v>
      </c>
      <c r="C1329" s="12" t="n">
        <f aca="false">MOD(QUOTIENT($A$1329,Assumptions!$B$78),2)</f>
        <v>0</v>
      </c>
      <c r="D1329" s="12" t="n">
        <f aca="false">MOD(QUOTIENT($A$1329,Assumptions!$B$79),2)</f>
        <v>1</v>
      </c>
      <c r="E1329" s="12" t="n">
        <f aca="false">MOD(QUOTIENT($A$1329,Assumptions!$B$80),2)</f>
        <v>0</v>
      </c>
      <c r="F1329" s="12" t="n">
        <f aca="false">MOD(QUOTIENT($A$1329,Assumptions!$B$81),2)</f>
        <v>0</v>
      </c>
      <c r="G1329" s="12" t="n">
        <f aca="false">MOD(QUOTIENT($A$1329,Assumptions!$B$82),2)</f>
        <v>1</v>
      </c>
      <c r="H1329" s="12" t="n">
        <f aca="false">MOD(QUOTIENT($A$1329,Assumptions!$B$83),2)</f>
        <v>1</v>
      </c>
      <c r="I1329" s="12" t="n">
        <f aca="false">IF($B$1329=1,MIN(Assumptions!$B$67,MAX(Assumptions!$B$4,Assumptions!$B$26-(Assumptions!$B$4))),Assumptions!$B$4)</f>
        <v>30000000</v>
      </c>
      <c r="J1329" s="12" t="n">
        <f aca="false">IF($C$1329=1,MIN(Assumptions!$B$66,MAX(Assumptions!$B$4,Assumptions!$B$26-($I$1329))),Assumptions!$B$4)</f>
        <v>0</v>
      </c>
      <c r="K1329" s="12" t="n">
        <f aca="false">IF($D$1329=1,MIN(Assumptions!$B$61,MAX(Assumptions!$B$4,Assumptions!$B$26-($I$1329+$J$1329))),Assumptions!$B$4)</f>
        <v>100000000</v>
      </c>
      <c r="L1329" s="12" t="n">
        <f aca="false">IF($E$1329=1,MIN(Assumptions!$B$56,MAX(Assumptions!$B$4,Assumptions!$B$26-($I$1329+$J$1329+$K$1329))),Assumptions!$B$4)</f>
        <v>0</v>
      </c>
      <c r="M1329" s="12" t="n">
        <f aca="false">IF($F$1329=1,MIN(Assumptions!$B$51,MAX(Assumptions!$B$4,Assumptions!$B$26-($I$1329+$J$1329+$K$1329+$L$1329))),Assumptions!$B$4)</f>
        <v>0</v>
      </c>
      <c r="N1329" s="12" t="n">
        <f aca="false">IF($G$1329=1,MIN(Assumptions!$B$46,MAX(Assumptions!$B$4,Assumptions!$B$26-($I$1329+$J$1329+$K$1329+$L$1329+$M$1329))),Assumptions!$B$4)</f>
        <v>15000000</v>
      </c>
      <c r="O1329" s="12" t="n">
        <f aca="false">IF($H$1329=1,MIN(Assumptions!$B$41,MAX(Assumptions!$B$4,Assumptions!$B$26-($I$1329+$J$1329+$K$1329+$L$1329+$M$1329+$N$1329))),Assumptions!$B$4)</f>
        <v>5000000</v>
      </c>
      <c r="P1329" s="12" t="n">
        <f aca="false">$I$1329+$J$1329+$K$1329+$L$1329+$M$1329+$N$1329+$O$1329</f>
        <v>150000000</v>
      </c>
      <c r="Q1329" s="12" t="n">
        <f aca="false">MAX(Assumptions!$B$4,Assumptions!$B$26-$P$1329)</f>
        <v>1850000000</v>
      </c>
      <c r="R1329" s="12" t="n">
        <f aca="false">$J$1235+$O$1235+Assumptions!$B$20+IF($B$1329=0,$D$1235,Assumptions!$B$4)+IF($C$1329=0,$AI$1235,Assumptions!$B$4)+IF($D$1329=0,$AF$1235,Assumptions!$B$4)+IF($E$1329=0,$AC$1235,Assumptions!$B$4)+IF($F$1329=0,$Z$1235,Assumptions!$B$4)+IF($G$1329=0,$W$1235,Assumptions!$B$4)+IF($H$1329=0,$T$1235,Assumptions!$B$4)</f>
        <v>20763312.6498648</v>
      </c>
      <c r="S1329" s="12" t="n">
        <f aca="false">IF($R$1329&gt;Assumptions!$B$4,$Q$1329/$R$1329&gt;Assumptions!$B$13,FALSE())</f>
        <v>1</v>
      </c>
      <c r="T1329" s="12" t="n">
        <f aca="false">IF($S$1329,($Q$1329+Assumptions!$B$14*Assumptions!$B$13)/($R$1329+Assumptions!$B$14),IF($R$1329&gt;Assumptions!$B$4,$Q$1329/$R$1329,Assumptions!$B$4))</f>
        <v>79.6318232008443</v>
      </c>
      <c r="U1329" s="12" t="n">
        <f aca="false">IF($B$1329=1,$I$1329,$D$1235*$T$1329)</f>
        <v>30000000</v>
      </c>
      <c r="V1329" s="12" t="n">
        <f aca="false">IF($C$1329=1,$J$1329,$AI$1235*$T$1329)</f>
        <v>486087052.626604</v>
      </c>
      <c r="W1329" s="12" t="n">
        <f aca="false">IF($D$1329=1,$K$1329,$AF$1235*$T$1329)</f>
        <v>100000000</v>
      </c>
      <c r="X1329" s="12" t="n">
        <f aca="false">IF($E$1329=1,$L$1329,$AC$1235*$T$1329)</f>
        <v>191116375.682026</v>
      </c>
      <c r="Y1329" s="12" t="n">
        <f aca="false">IF($F$1329=1,$M$1329,$Z$1235*$T$1329)</f>
        <v>238895469.602533</v>
      </c>
      <c r="Z1329" s="12" t="n">
        <f aca="false">IF($G$1329=1,$N$1329,$W$1235*$T$1329)</f>
        <v>15000000</v>
      </c>
      <c r="AA1329" s="12" t="n">
        <f aca="false">IF($H$1329=1,$O$1329,$T$1235*$T$1329)</f>
        <v>5000000</v>
      </c>
      <c r="AB1329" s="12" t="n">
        <f aca="false">($J$1235+$O$1235)*$T$1329</f>
        <v>20635135.2791266</v>
      </c>
      <c r="AC1329" s="12" t="n">
        <f aca="false">Assumptions!$B$20*$T$1329</f>
        <v>716686408.807599</v>
      </c>
      <c r="AD1329" s="12" t="n">
        <f aca="false">IF($S$1329,Assumptions!$B$14*($T$1329-Assumptions!$B$13),Assumptions!$B$4)</f>
        <v>196579558.002111</v>
      </c>
      <c r="AE1329" s="12" t="n">
        <f aca="false">$U$1329+$V$1329+$W$1329+$X$1329+$Y$1329+$Z$1329+$AA$1329+$AB$1329+$AC$1329+$AD$1329</f>
        <v>2000000000</v>
      </c>
      <c r="AF1329" s="12" t="n">
        <f aca="false">IF(AND(IF($B$1329=1,$U$1329&gt;=INDEX($U$1246:$U$1373,1+$A$1329-Assumptions!$B$77),$U$1329&gt;INDEX($U$1246:$U$1373,1+$A$1329+Assumptions!$B$77)),IF($C$1329=1,$V$1329&gt;=INDEX($V$1246:$V$1373,1+$A$1329-Assumptions!$B$78),$V$1329&gt;INDEX($V$1246:$V$1373,1+$A$1329+Assumptions!$B$78)),IF($D$1329=1,$W$1329&gt;=INDEX($W$1246:$W$1373,1+$A$1329-Assumptions!$B$79),$W$1329&gt;INDEX($W$1246:$W$1373,1+$A$1329+Assumptions!$B$79)),IF($E$1329=1,$X$1329&gt;=INDEX($X$1246:$X$1373,1+$A$1329-Assumptions!$B$80),$X$1329&gt;INDEX($X$1246:$X$1373,1+$A$1329+Assumptions!$B$80)),IF($F$1329=1,$Y$1329&gt;=INDEX($Y$1246:$Y$1373,1+$A$1329-Assumptions!$B$81),$Y$1329&gt;INDEX($Y$1246:$Y$1373,1+$A$1329+Assumptions!$B$81)),IF($G$1329=1,$Z$1329&gt;=INDEX($Z$1246:$Z$1373,1+$A$1329-Assumptions!$B$82),$Z$1329&gt;INDEX($Z$1246:$Z$1373,1+$A$1329+Assumptions!$B$82)),IF($H$1329=1,$AA$1329&gt;=INDEX($AA$1246:$AA$1373,1+$A$1329-Assumptions!$B$83),$AA$1329&gt;INDEX($AA$1246:$AA$1373,1+$A$1329+Assumptions!$B$83))),1,0)</f>
        <v>0</v>
      </c>
    </row>
    <row r="1330" customFormat="false" ht="15" hidden="true" customHeight="false" outlineLevel="0" collapsed="false">
      <c r="A1330" s="6" t="n">
        <f aca="false">ROW()-ROW($A$1246)+Assumptions!$B$4</f>
        <v>84</v>
      </c>
      <c r="B1330" s="12" t="n">
        <f aca="false">MOD(QUOTIENT($A$1330,Assumptions!$B$77),2)</f>
        <v>1</v>
      </c>
      <c r="C1330" s="12" t="n">
        <f aca="false">MOD(QUOTIENT($A$1330,Assumptions!$B$78),2)</f>
        <v>0</v>
      </c>
      <c r="D1330" s="12" t="n">
        <f aca="false">MOD(QUOTIENT($A$1330,Assumptions!$B$79),2)</f>
        <v>1</v>
      </c>
      <c r="E1330" s="12" t="n">
        <f aca="false">MOD(QUOTIENT($A$1330,Assumptions!$B$80),2)</f>
        <v>0</v>
      </c>
      <c r="F1330" s="12" t="n">
        <f aca="false">MOD(QUOTIENT($A$1330,Assumptions!$B$81),2)</f>
        <v>1</v>
      </c>
      <c r="G1330" s="12" t="n">
        <f aca="false">MOD(QUOTIENT($A$1330,Assumptions!$B$82),2)</f>
        <v>0</v>
      </c>
      <c r="H1330" s="12" t="n">
        <f aca="false">MOD(QUOTIENT($A$1330,Assumptions!$B$83),2)</f>
        <v>0</v>
      </c>
      <c r="I1330" s="12" t="n">
        <f aca="false">IF($B$1330=1,MIN(Assumptions!$B$67,MAX(Assumptions!$B$4,Assumptions!$B$26-(Assumptions!$B$4))),Assumptions!$B$4)</f>
        <v>30000000</v>
      </c>
      <c r="J1330" s="12" t="n">
        <f aca="false">IF($C$1330=1,MIN(Assumptions!$B$66,MAX(Assumptions!$B$4,Assumptions!$B$26-($I$1330))),Assumptions!$B$4)</f>
        <v>0</v>
      </c>
      <c r="K1330" s="12" t="n">
        <f aca="false">IF($D$1330=1,MIN(Assumptions!$B$61,MAX(Assumptions!$B$4,Assumptions!$B$26-($I$1330+$J$1330))),Assumptions!$B$4)</f>
        <v>100000000</v>
      </c>
      <c r="L1330" s="12" t="n">
        <f aca="false">IF($E$1330=1,MIN(Assumptions!$B$56,MAX(Assumptions!$B$4,Assumptions!$B$26-($I$1330+$J$1330+$K$1330))),Assumptions!$B$4)</f>
        <v>0</v>
      </c>
      <c r="M1330" s="12" t="n">
        <f aca="false">IF($F$1330=1,MIN(Assumptions!$B$51,MAX(Assumptions!$B$4,Assumptions!$B$26-($I$1330+$J$1330+$K$1330+$L$1330))),Assumptions!$B$4)</f>
        <v>30000000</v>
      </c>
      <c r="N1330" s="12" t="n">
        <f aca="false">IF($G$1330=1,MIN(Assumptions!$B$46,MAX(Assumptions!$B$4,Assumptions!$B$26-($I$1330+$J$1330+$K$1330+$L$1330+$M$1330))),Assumptions!$B$4)</f>
        <v>0</v>
      </c>
      <c r="O1330" s="12" t="n">
        <f aca="false">IF($H$1330=1,MIN(Assumptions!$B$41,MAX(Assumptions!$B$4,Assumptions!$B$26-($I$1330+$J$1330+$K$1330+$L$1330+$M$1330+$N$1330))),Assumptions!$B$4)</f>
        <v>0</v>
      </c>
      <c r="P1330" s="12" t="n">
        <f aca="false">$I$1330+$J$1330+$K$1330+$L$1330+$M$1330+$N$1330+$O$1330</f>
        <v>160000000</v>
      </c>
      <c r="Q1330" s="12" t="n">
        <f aca="false">MAX(Assumptions!$B$4,Assumptions!$B$26-$P$1330)</f>
        <v>1840000000</v>
      </c>
      <c r="R1330" s="12" t="n">
        <f aca="false">$J$1235+$O$1235+Assumptions!$B$20+IF($B$1330=0,$D$1235,Assumptions!$B$4)+IF($C$1330=0,$AI$1235,Assumptions!$B$4)+IF($D$1330=0,$AF$1235,Assumptions!$B$4)+IF($E$1330=0,$AC$1235,Assumptions!$B$4)+IF($F$1330=0,$Z$1235,Assumptions!$B$4)+IF($G$1330=0,$W$1235,Assumptions!$B$4)+IF($H$1330=0,$T$1235,Assumptions!$B$4)</f>
        <v>27763312.6498648</v>
      </c>
      <c r="S1330" s="12" t="n">
        <f aca="false">IF($R$1330&gt;Assumptions!$B$4,$Q$1330/$R$1330&gt;Assumptions!$B$13,FALSE())</f>
        <v>1</v>
      </c>
      <c r="T1330" s="12" t="n">
        <f aca="false">IF($S$1330,($Q$1330+Assumptions!$B$14*Assumptions!$B$13)/($R$1330+Assumptions!$B$14),IF($R$1330&gt;Assumptions!$B$4,$Q$1330/$R$1330,Assumptions!$B$4))</f>
        <v>60.8822973650319</v>
      </c>
      <c r="U1330" s="12" t="n">
        <f aca="false">IF($B$1330=1,$I$1330,$D$1235*$T$1330)</f>
        <v>30000000</v>
      </c>
      <c r="V1330" s="12" t="n">
        <f aca="false">IF($C$1330=1,$J$1330,$AI$1235*$T$1330)</f>
        <v>371636555.50952</v>
      </c>
      <c r="W1330" s="12" t="n">
        <f aca="false">IF($D$1330=1,$K$1330,$AF$1235*$T$1330)</f>
        <v>100000000</v>
      </c>
      <c r="X1330" s="12" t="n">
        <f aca="false">IF($E$1330=1,$L$1330,$AC$1235*$T$1330)</f>
        <v>146117513.676076</v>
      </c>
      <c r="Y1330" s="12" t="n">
        <f aca="false">IF($F$1330=1,$M$1330,$Z$1235*$T$1330)</f>
        <v>30000000</v>
      </c>
      <c r="Z1330" s="12" t="n">
        <f aca="false">IF($G$1330=1,$N$1330,$W$1235*$T$1330)</f>
        <v>304411486.825159</v>
      </c>
      <c r="AA1330" s="12" t="n">
        <f aca="false">IF($H$1330=1,$O$1330,$T$1235*$T$1330)</f>
        <v>304411486.825159</v>
      </c>
      <c r="AB1330" s="12" t="n">
        <f aca="false">($J$1235+$O$1235)*$T$1330</f>
        <v>15776537.466219</v>
      </c>
      <c r="AC1330" s="12" t="n">
        <f aca="false">Assumptions!$B$20*$T$1330</f>
        <v>547940676.285287</v>
      </c>
      <c r="AD1330" s="12" t="n">
        <f aca="false">IF($S$1330,Assumptions!$B$14*($T$1330-Assumptions!$B$13),Assumptions!$B$4)</f>
        <v>149705743.41258</v>
      </c>
      <c r="AE1330" s="12" t="n">
        <f aca="false">$U$1330+$V$1330+$W$1330+$X$1330+$Y$1330+$Z$1330+$AA$1330+$AB$1330+$AC$1330+$AD$1330</f>
        <v>2000000000</v>
      </c>
      <c r="AF1330" s="12" t="n">
        <f aca="false">IF(AND(IF($B$1330=1,$U$1330&gt;=INDEX($U$1246:$U$1373,1+$A$1330-Assumptions!$B$77),$U$1330&gt;INDEX($U$1246:$U$1373,1+$A$1330+Assumptions!$B$77)),IF($C$1330=1,$V$1330&gt;=INDEX($V$1246:$V$1373,1+$A$1330-Assumptions!$B$78),$V$1330&gt;INDEX($V$1246:$V$1373,1+$A$1330+Assumptions!$B$78)),IF($D$1330=1,$W$1330&gt;=INDEX($W$1246:$W$1373,1+$A$1330-Assumptions!$B$79),$W$1330&gt;INDEX($W$1246:$W$1373,1+$A$1330+Assumptions!$B$79)),IF($E$1330=1,$X$1330&gt;=INDEX($X$1246:$X$1373,1+$A$1330-Assumptions!$B$80),$X$1330&gt;INDEX($X$1246:$X$1373,1+$A$1330+Assumptions!$B$80)),IF($F$1330=1,$Y$1330&gt;=INDEX($Y$1246:$Y$1373,1+$A$1330-Assumptions!$B$81),$Y$1330&gt;INDEX($Y$1246:$Y$1373,1+$A$1330+Assumptions!$B$81)),IF($G$1330=1,$Z$1330&gt;=INDEX($Z$1246:$Z$1373,1+$A$1330-Assumptions!$B$82),$Z$1330&gt;INDEX($Z$1246:$Z$1373,1+$A$1330+Assumptions!$B$82)),IF($H$1330=1,$AA$1330&gt;=INDEX($AA$1246:$AA$1373,1+$A$1330-Assumptions!$B$83),$AA$1330&gt;INDEX($AA$1246:$AA$1373,1+$A$1330+Assumptions!$B$83))),1,0)</f>
        <v>0</v>
      </c>
    </row>
    <row r="1331" customFormat="false" ht="15" hidden="true" customHeight="false" outlineLevel="0" collapsed="false">
      <c r="A1331" s="6" t="n">
        <f aca="false">ROW()-ROW($A$1246)+Assumptions!$B$4</f>
        <v>85</v>
      </c>
      <c r="B1331" s="12" t="n">
        <f aca="false">MOD(QUOTIENT($A$1331,Assumptions!$B$77),2)</f>
        <v>1</v>
      </c>
      <c r="C1331" s="12" t="n">
        <f aca="false">MOD(QUOTIENT($A$1331,Assumptions!$B$78),2)</f>
        <v>0</v>
      </c>
      <c r="D1331" s="12" t="n">
        <f aca="false">MOD(QUOTIENT($A$1331,Assumptions!$B$79),2)</f>
        <v>1</v>
      </c>
      <c r="E1331" s="12" t="n">
        <f aca="false">MOD(QUOTIENT($A$1331,Assumptions!$B$80),2)</f>
        <v>0</v>
      </c>
      <c r="F1331" s="12" t="n">
        <f aca="false">MOD(QUOTIENT($A$1331,Assumptions!$B$81),2)</f>
        <v>1</v>
      </c>
      <c r="G1331" s="12" t="n">
        <f aca="false">MOD(QUOTIENT($A$1331,Assumptions!$B$82),2)</f>
        <v>0</v>
      </c>
      <c r="H1331" s="12" t="n">
        <f aca="false">MOD(QUOTIENT($A$1331,Assumptions!$B$83),2)</f>
        <v>1</v>
      </c>
      <c r="I1331" s="12" t="n">
        <f aca="false">IF($B$1331=1,MIN(Assumptions!$B$67,MAX(Assumptions!$B$4,Assumptions!$B$26-(Assumptions!$B$4))),Assumptions!$B$4)</f>
        <v>30000000</v>
      </c>
      <c r="J1331" s="12" t="n">
        <f aca="false">IF($C$1331=1,MIN(Assumptions!$B$66,MAX(Assumptions!$B$4,Assumptions!$B$26-($I$1331))),Assumptions!$B$4)</f>
        <v>0</v>
      </c>
      <c r="K1331" s="12" t="n">
        <f aca="false">IF($D$1331=1,MIN(Assumptions!$B$61,MAX(Assumptions!$B$4,Assumptions!$B$26-($I$1331+$J$1331))),Assumptions!$B$4)</f>
        <v>100000000</v>
      </c>
      <c r="L1331" s="12" t="n">
        <f aca="false">IF($E$1331=1,MIN(Assumptions!$B$56,MAX(Assumptions!$B$4,Assumptions!$B$26-($I$1331+$J$1331+$K$1331))),Assumptions!$B$4)</f>
        <v>0</v>
      </c>
      <c r="M1331" s="12" t="n">
        <f aca="false">IF($F$1331=1,MIN(Assumptions!$B$51,MAX(Assumptions!$B$4,Assumptions!$B$26-($I$1331+$J$1331+$K$1331+$L$1331))),Assumptions!$B$4)</f>
        <v>30000000</v>
      </c>
      <c r="N1331" s="12" t="n">
        <f aca="false">IF($G$1331=1,MIN(Assumptions!$B$46,MAX(Assumptions!$B$4,Assumptions!$B$26-($I$1331+$J$1331+$K$1331+$L$1331+$M$1331))),Assumptions!$B$4)</f>
        <v>0</v>
      </c>
      <c r="O1331" s="12" t="n">
        <f aca="false">IF($H$1331=1,MIN(Assumptions!$B$41,MAX(Assumptions!$B$4,Assumptions!$B$26-($I$1331+$J$1331+$K$1331+$L$1331+$M$1331+$N$1331))),Assumptions!$B$4)</f>
        <v>5000000</v>
      </c>
      <c r="P1331" s="12" t="n">
        <f aca="false">$I$1331+$J$1331+$K$1331+$L$1331+$M$1331+$N$1331+$O$1331</f>
        <v>165000000</v>
      </c>
      <c r="Q1331" s="12" t="n">
        <f aca="false">MAX(Assumptions!$B$4,Assumptions!$B$26-$P$1331)</f>
        <v>1835000000</v>
      </c>
      <c r="R1331" s="12" t="n">
        <f aca="false">$J$1235+$O$1235+Assumptions!$B$20+IF($B$1331=0,$D$1235,Assumptions!$B$4)+IF($C$1331=0,$AI$1235,Assumptions!$B$4)+IF($D$1331=0,$AF$1235,Assumptions!$B$4)+IF($E$1331=0,$AC$1235,Assumptions!$B$4)+IF($F$1331=0,$Z$1235,Assumptions!$B$4)+IF($G$1331=0,$W$1235,Assumptions!$B$4)+IF($H$1331=0,$T$1235,Assumptions!$B$4)</f>
        <v>22763312.6498648</v>
      </c>
      <c r="S1331" s="12" t="n">
        <f aca="false">IF($R$1331&gt;Assumptions!$B$4,$Q$1331/$R$1331&gt;Assumptions!$B$13,FALSE())</f>
        <v>1</v>
      </c>
      <c r="T1331" s="12" t="n">
        <f aca="false">IF($S$1331,($Q$1331+Assumptions!$B$14*Assumptions!$B$13)/($R$1331+Assumptions!$B$14),IF($R$1331&gt;Assumptions!$B$4,$Q$1331/$R$1331,Assumptions!$B$4))</f>
        <v>72.7339294520362</v>
      </c>
      <c r="U1331" s="12" t="n">
        <f aca="false">IF($B$1331=1,$I$1331,$D$1235*$T$1331)</f>
        <v>30000000</v>
      </c>
      <c r="V1331" s="12" t="n">
        <f aca="false">IF($C$1331=1,$J$1331,$AI$1235*$T$1331)</f>
        <v>443981061.492471</v>
      </c>
      <c r="W1331" s="12" t="n">
        <f aca="false">IF($D$1331=1,$K$1331,$AF$1235*$T$1331)</f>
        <v>100000000</v>
      </c>
      <c r="X1331" s="12" t="n">
        <f aca="false">IF($E$1331=1,$L$1331,$AC$1235*$T$1331)</f>
        <v>174561430.684887</v>
      </c>
      <c r="Y1331" s="12" t="n">
        <f aca="false">IF($F$1331=1,$M$1331,$Z$1235*$T$1331)</f>
        <v>30000000</v>
      </c>
      <c r="Z1331" s="12" t="n">
        <f aca="false">IF($G$1331=1,$N$1331,$W$1235*$T$1331)</f>
        <v>363669647.260181</v>
      </c>
      <c r="AA1331" s="12" t="n">
        <f aca="false">IF($H$1331=1,$O$1331,$T$1235*$T$1331)</f>
        <v>5000000</v>
      </c>
      <c r="AB1331" s="12" t="n">
        <f aca="false">($J$1235+$O$1235)*$T$1331</f>
        <v>18847671.8640457</v>
      </c>
      <c r="AC1331" s="12" t="n">
        <f aca="false">Assumptions!$B$20*$T$1331</f>
        <v>654605365.068325</v>
      </c>
      <c r="AD1331" s="12" t="n">
        <f aca="false">IF($S$1331,Assumptions!$B$14*($T$1331-Assumptions!$B$13),Assumptions!$B$4)</f>
        <v>179334823.63009</v>
      </c>
      <c r="AE1331" s="12" t="n">
        <f aca="false">$U$1331+$V$1331+$W$1331+$X$1331+$Y$1331+$Z$1331+$AA$1331+$AB$1331+$AC$1331+$AD$1331</f>
        <v>2000000000</v>
      </c>
      <c r="AF1331" s="12" t="n">
        <f aca="false">IF(AND(IF($B$1331=1,$U$1331&gt;=INDEX($U$1246:$U$1373,1+$A$1331-Assumptions!$B$77),$U$1331&gt;INDEX($U$1246:$U$1373,1+$A$1331+Assumptions!$B$77)),IF($C$1331=1,$V$1331&gt;=INDEX($V$1246:$V$1373,1+$A$1331-Assumptions!$B$78),$V$1331&gt;INDEX($V$1246:$V$1373,1+$A$1331+Assumptions!$B$78)),IF($D$1331=1,$W$1331&gt;=INDEX($W$1246:$W$1373,1+$A$1331-Assumptions!$B$79),$W$1331&gt;INDEX($W$1246:$W$1373,1+$A$1331+Assumptions!$B$79)),IF($E$1331=1,$X$1331&gt;=INDEX($X$1246:$X$1373,1+$A$1331-Assumptions!$B$80),$X$1331&gt;INDEX($X$1246:$X$1373,1+$A$1331+Assumptions!$B$80)),IF($F$1331=1,$Y$1331&gt;=INDEX($Y$1246:$Y$1373,1+$A$1331-Assumptions!$B$81),$Y$1331&gt;INDEX($Y$1246:$Y$1373,1+$A$1331+Assumptions!$B$81)),IF($G$1331=1,$Z$1331&gt;=INDEX($Z$1246:$Z$1373,1+$A$1331-Assumptions!$B$82),$Z$1331&gt;INDEX($Z$1246:$Z$1373,1+$A$1331+Assumptions!$B$82)),IF($H$1331=1,$AA$1331&gt;=INDEX($AA$1246:$AA$1373,1+$A$1331-Assumptions!$B$83),$AA$1331&gt;INDEX($AA$1246:$AA$1373,1+$A$1331+Assumptions!$B$83))),1,0)</f>
        <v>0</v>
      </c>
    </row>
    <row r="1332" customFormat="false" ht="15" hidden="true" customHeight="false" outlineLevel="0" collapsed="false">
      <c r="A1332" s="6" t="n">
        <f aca="false">ROW()-ROW($A$1246)+Assumptions!$B$4</f>
        <v>86</v>
      </c>
      <c r="B1332" s="12" t="n">
        <f aca="false">MOD(QUOTIENT($A$1332,Assumptions!$B$77),2)</f>
        <v>1</v>
      </c>
      <c r="C1332" s="12" t="n">
        <f aca="false">MOD(QUOTIENT($A$1332,Assumptions!$B$78),2)</f>
        <v>0</v>
      </c>
      <c r="D1332" s="12" t="n">
        <f aca="false">MOD(QUOTIENT($A$1332,Assumptions!$B$79),2)</f>
        <v>1</v>
      </c>
      <c r="E1332" s="12" t="n">
        <f aca="false">MOD(QUOTIENT($A$1332,Assumptions!$B$80),2)</f>
        <v>0</v>
      </c>
      <c r="F1332" s="12" t="n">
        <f aca="false">MOD(QUOTIENT($A$1332,Assumptions!$B$81),2)</f>
        <v>1</v>
      </c>
      <c r="G1332" s="12" t="n">
        <f aca="false">MOD(QUOTIENT($A$1332,Assumptions!$B$82),2)</f>
        <v>1</v>
      </c>
      <c r="H1332" s="12" t="n">
        <f aca="false">MOD(QUOTIENT($A$1332,Assumptions!$B$83),2)</f>
        <v>0</v>
      </c>
      <c r="I1332" s="12" t="n">
        <f aca="false">IF($B$1332=1,MIN(Assumptions!$B$67,MAX(Assumptions!$B$4,Assumptions!$B$26-(Assumptions!$B$4))),Assumptions!$B$4)</f>
        <v>30000000</v>
      </c>
      <c r="J1332" s="12" t="n">
        <f aca="false">IF($C$1332=1,MIN(Assumptions!$B$66,MAX(Assumptions!$B$4,Assumptions!$B$26-($I$1332))),Assumptions!$B$4)</f>
        <v>0</v>
      </c>
      <c r="K1332" s="12" t="n">
        <f aca="false">IF($D$1332=1,MIN(Assumptions!$B$61,MAX(Assumptions!$B$4,Assumptions!$B$26-($I$1332+$J$1332))),Assumptions!$B$4)</f>
        <v>100000000</v>
      </c>
      <c r="L1332" s="12" t="n">
        <f aca="false">IF($E$1332=1,MIN(Assumptions!$B$56,MAX(Assumptions!$B$4,Assumptions!$B$26-($I$1332+$J$1332+$K$1332))),Assumptions!$B$4)</f>
        <v>0</v>
      </c>
      <c r="M1332" s="12" t="n">
        <f aca="false">IF($F$1332=1,MIN(Assumptions!$B$51,MAX(Assumptions!$B$4,Assumptions!$B$26-($I$1332+$J$1332+$K$1332+$L$1332))),Assumptions!$B$4)</f>
        <v>30000000</v>
      </c>
      <c r="N1332" s="12" t="n">
        <f aca="false">IF($G$1332=1,MIN(Assumptions!$B$46,MAX(Assumptions!$B$4,Assumptions!$B$26-($I$1332+$J$1332+$K$1332+$L$1332+$M$1332))),Assumptions!$B$4)</f>
        <v>15000000</v>
      </c>
      <c r="O1332" s="12" t="n">
        <f aca="false">IF($H$1332=1,MIN(Assumptions!$B$41,MAX(Assumptions!$B$4,Assumptions!$B$26-($I$1332+$J$1332+$K$1332+$L$1332+$M$1332+$N$1332))),Assumptions!$B$4)</f>
        <v>0</v>
      </c>
      <c r="P1332" s="12" t="n">
        <f aca="false">$I$1332+$J$1332+$K$1332+$L$1332+$M$1332+$N$1332+$O$1332</f>
        <v>175000000</v>
      </c>
      <c r="Q1332" s="12" t="n">
        <f aca="false">MAX(Assumptions!$B$4,Assumptions!$B$26-$P$1332)</f>
        <v>1825000000</v>
      </c>
      <c r="R1332" s="12" t="n">
        <f aca="false">$J$1235+$O$1235+Assumptions!$B$20+IF($B$1332=0,$D$1235,Assumptions!$B$4)+IF($C$1332=0,$AI$1235,Assumptions!$B$4)+IF($D$1332=0,$AF$1235,Assumptions!$B$4)+IF($E$1332=0,$AC$1235,Assumptions!$B$4)+IF($F$1332=0,$Z$1235,Assumptions!$B$4)+IF($G$1332=0,$W$1235,Assumptions!$B$4)+IF($H$1332=0,$T$1235,Assumptions!$B$4)</f>
        <v>22763312.6498648</v>
      </c>
      <c r="S1332" s="12" t="n">
        <f aca="false">IF($R$1332&gt;Assumptions!$B$4,$Q$1332/$R$1332&gt;Assumptions!$B$13,FALSE())</f>
        <v>1</v>
      </c>
      <c r="T1332" s="12" t="n">
        <f aca="false">IF($S$1332,($Q$1332+Assumptions!$B$14*Assumptions!$B$13)/($R$1332+Assumptions!$B$14),IF($R$1332&gt;Assumptions!$B$4,$Q$1332/$R$1332,Assumptions!$B$4))</f>
        <v>72.3380985434536</v>
      </c>
      <c r="U1332" s="12" t="n">
        <f aca="false">IF($B$1332=1,$I$1332,$D$1235*$T$1332)</f>
        <v>30000000</v>
      </c>
      <c r="V1332" s="12" t="n">
        <f aca="false">IF($C$1332=1,$J$1332,$AI$1235*$T$1332)</f>
        <v>441564838.028566</v>
      </c>
      <c r="W1332" s="12" t="n">
        <f aca="false">IF($D$1332=1,$K$1332,$AF$1235*$T$1332)</f>
        <v>100000000</v>
      </c>
      <c r="X1332" s="12" t="n">
        <f aca="false">IF($E$1332=1,$L$1332,$AC$1235*$T$1332)</f>
        <v>173611436.504289</v>
      </c>
      <c r="Y1332" s="12" t="n">
        <f aca="false">IF($F$1332=1,$M$1332,$Z$1235*$T$1332)</f>
        <v>30000000</v>
      </c>
      <c r="Z1332" s="12" t="n">
        <f aca="false">IF($G$1332=1,$N$1332,$W$1235*$T$1332)</f>
        <v>15000000</v>
      </c>
      <c r="AA1332" s="12" t="n">
        <f aca="false">IF($H$1332=1,$O$1332,$T$1235*$T$1332)</f>
        <v>361690492.717268</v>
      </c>
      <c r="AB1332" s="12" t="n">
        <f aca="false">($J$1235+$O$1235)*$T$1332</f>
        <v>18745099.5001597</v>
      </c>
      <c r="AC1332" s="12" t="n">
        <f aca="false">Assumptions!$B$20*$T$1332</f>
        <v>651042886.891083</v>
      </c>
      <c r="AD1332" s="12" t="n">
        <f aca="false">IF($S$1332,Assumptions!$B$14*($T$1332-Assumptions!$B$13),Assumptions!$B$4)</f>
        <v>178345246.358634</v>
      </c>
      <c r="AE1332" s="12" t="n">
        <f aca="false">$U$1332+$V$1332+$W$1332+$X$1332+$Y$1332+$Z$1332+$AA$1332+$AB$1332+$AC$1332+$AD$1332</f>
        <v>2000000000</v>
      </c>
      <c r="AF1332" s="12" t="n">
        <f aca="false">IF(AND(IF($B$1332=1,$U$1332&gt;=INDEX($U$1246:$U$1373,1+$A$1332-Assumptions!$B$77),$U$1332&gt;INDEX($U$1246:$U$1373,1+$A$1332+Assumptions!$B$77)),IF($C$1332=1,$V$1332&gt;=INDEX($V$1246:$V$1373,1+$A$1332-Assumptions!$B$78),$V$1332&gt;INDEX($V$1246:$V$1373,1+$A$1332+Assumptions!$B$78)),IF($D$1332=1,$W$1332&gt;=INDEX($W$1246:$W$1373,1+$A$1332-Assumptions!$B$79),$W$1332&gt;INDEX($W$1246:$W$1373,1+$A$1332+Assumptions!$B$79)),IF($E$1332=1,$X$1332&gt;=INDEX($X$1246:$X$1373,1+$A$1332-Assumptions!$B$80),$X$1332&gt;INDEX($X$1246:$X$1373,1+$A$1332+Assumptions!$B$80)),IF($F$1332=1,$Y$1332&gt;=INDEX($Y$1246:$Y$1373,1+$A$1332-Assumptions!$B$81),$Y$1332&gt;INDEX($Y$1246:$Y$1373,1+$A$1332+Assumptions!$B$81)),IF($G$1332=1,$Z$1332&gt;=INDEX($Z$1246:$Z$1373,1+$A$1332-Assumptions!$B$82),$Z$1332&gt;INDEX($Z$1246:$Z$1373,1+$A$1332+Assumptions!$B$82)),IF($H$1332=1,$AA$1332&gt;=INDEX($AA$1246:$AA$1373,1+$A$1332-Assumptions!$B$83),$AA$1332&gt;INDEX($AA$1246:$AA$1373,1+$A$1332+Assumptions!$B$83))),1,0)</f>
        <v>0</v>
      </c>
    </row>
    <row r="1333" customFormat="false" ht="15" hidden="true" customHeight="false" outlineLevel="0" collapsed="false">
      <c r="A1333" s="6" t="n">
        <f aca="false">ROW()-ROW($A$1246)+Assumptions!$B$4</f>
        <v>87</v>
      </c>
      <c r="B1333" s="12" t="n">
        <f aca="false">MOD(QUOTIENT($A$1333,Assumptions!$B$77),2)</f>
        <v>1</v>
      </c>
      <c r="C1333" s="12" t="n">
        <f aca="false">MOD(QUOTIENT($A$1333,Assumptions!$B$78),2)</f>
        <v>0</v>
      </c>
      <c r="D1333" s="12" t="n">
        <f aca="false">MOD(QUOTIENT($A$1333,Assumptions!$B$79),2)</f>
        <v>1</v>
      </c>
      <c r="E1333" s="12" t="n">
        <f aca="false">MOD(QUOTIENT($A$1333,Assumptions!$B$80),2)</f>
        <v>0</v>
      </c>
      <c r="F1333" s="12" t="n">
        <f aca="false">MOD(QUOTIENT($A$1333,Assumptions!$B$81),2)</f>
        <v>1</v>
      </c>
      <c r="G1333" s="12" t="n">
        <f aca="false">MOD(QUOTIENT($A$1333,Assumptions!$B$82),2)</f>
        <v>1</v>
      </c>
      <c r="H1333" s="12" t="n">
        <f aca="false">MOD(QUOTIENT($A$1333,Assumptions!$B$83),2)</f>
        <v>1</v>
      </c>
      <c r="I1333" s="12" t="n">
        <f aca="false">IF($B$1333=1,MIN(Assumptions!$B$67,MAX(Assumptions!$B$4,Assumptions!$B$26-(Assumptions!$B$4))),Assumptions!$B$4)</f>
        <v>30000000</v>
      </c>
      <c r="J1333" s="12" t="n">
        <f aca="false">IF($C$1333=1,MIN(Assumptions!$B$66,MAX(Assumptions!$B$4,Assumptions!$B$26-($I$1333))),Assumptions!$B$4)</f>
        <v>0</v>
      </c>
      <c r="K1333" s="12" t="n">
        <f aca="false">IF($D$1333=1,MIN(Assumptions!$B$61,MAX(Assumptions!$B$4,Assumptions!$B$26-($I$1333+$J$1333))),Assumptions!$B$4)</f>
        <v>100000000</v>
      </c>
      <c r="L1333" s="12" t="n">
        <f aca="false">IF($E$1333=1,MIN(Assumptions!$B$56,MAX(Assumptions!$B$4,Assumptions!$B$26-($I$1333+$J$1333+$K$1333))),Assumptions!$B$4)</f>
        <v>0</v>
      </c>
      <c r="M1333" s="12" t="n">
        <f aca="false">IF($F$1333=1,MIN(Assumptions!$B$51,MAX(Assumptions!$B$4,Assumptions!$B$26-($I$1333+$J$1333+$K$1333+$L$1333))),Assumptions!$B$4)</f>
        <v>30000000</v>
      </c>
      <c r="N1333" s="12" t="n">
        <f aca="false">IF($G$1333=1,MIN(Assumptions!$B$46,MAX(Assumptions!$B$4,Assumptions!$B$26-($I$1333+$J$1333+$K$1333+$L$1333+$M$1333))),Assumptions!$B$4)</f>
        <v>15000000</v>
      </c>
      <c r="O1333" s="12" t="n">
        <f aca="false">IF($H$1333=1,MIN(Assumptions!$B$41,MAX(Assumptions!$B$4,Assumptions!$B$26-($I$1333+$J$1333+$K$1333+$L$1333+$M$1333+$N$1333))),Assumptions!$B$4)</f>
        <v>5000000</v>
      </c>
      <c r="P1333" s="12" t="n">
        <f aca="false">$I$1333+$J$1333+$K$1333+$L$1333+$M$1333+$N$1333+$O$1333</f>
        <v>180000000</v>
      </c>
      <c r="Q1333" s="12" t="n">
        <f aca="false">MAX(Assumptions!$B$4,Assumptions!$B$26-$P$1333)</f>
        <v>1820000000</v>
      </c>
      <c r="R1333" s="12" t="n">
        <f aca="false">$J$1235+$O$1235+Assumptions!$B$20+IF($B$1333=0,$D$1235,Assumptions!$B$4)+IF($C$1333=0,$AI$1235,Assumptions!$B$4)+IF($D$1333=0,$AF$1235,Assumptions!$B$4)+IF($E$1333=0,$AC$1235,Assumptions!$B$4)+IF($F$1333=0,$Z$1235,Assumptions!$B$4)+IF($G$1333=0,$W$1235,Assumptions!$B$4)+IF($H$1333=0,$T$1235,Assumptions!$B$4)</f>
        <v>17763312.6498648</v>
      </c>
      <c r="S1333" s="12" t="n">
        <f aca="false">IF($R$1333&gt;Assumptions!$B$4,$Q$1333/$R$1333&gt;Assumptions!$B$13,FALSE())</f>
        <v>1</v>
      </c>
      <c r="T1333" s="12" t="n">
        <f aca="false">IF($S$1333,($Q$1333+Assumptions!$B$14*Assumptions!$B$13)/($R$1333+Assumptions!$B$14),IF($R$1333&gt;Assumptions!$B$4,$Q$1333/$R$1333,Assumptions!$B$4))</f>
        <v>89.9408715391932</v>
      </c>
      <c r="U1333" s="12" t="n">
        <f aca="false">IF($B$1333=1,$I$1333,$D$1235*$T$1333)</f>
        <v>30000000</v>
      </c>
      <c r="V1333" s="12" t="n">
        <f aca="false">IF($C$1333=1,$J$1333,$AI$1235*$T$1333)</f>
        <v>549015348.385128</v>
      </c>
      <c r="W1333" s="12" t="n">
        <f aca="false">IF($D$1333=1,$K$1333,$AF$1235*$T$1333)</f>
        <v>100000000</v>
      </c>
      <c r="X1333" s="12" t="n">
        <f aca="false">IF($E$1333=1,$L$1333,$AC$1235*$T$1333)</f>
        <v>215858091.694064</v>
      </c>
      <c r="Y1333" s="12" t="n">
        <f aca="false">IF($F$1333=1,$M$1333,$Z$1235*$T$1333)</f>
        <v>30000000</v>
      </c>
      <c r="Z1333" s="12" t="n">
        <f aca="false">IF($G$1333=1,$N$1333,$W$1235*$T$1333)</f>
        <v>15000000</v>
      </c>
      <c r="AA1333" s="12" t="n">
        <f aca="false">IF($H$1333=1,$O$1333,$T$1235*$T$1333)</f>
        <v>5000000</v>
      </c>
      <c r="AB1333" s="12" t="n">
        <f aca="false">($J$1235+$O$1235)*$T$1333</f>
        <v>23306537.2200862</v>
      </c>
      <c r="AC1333" s="12" t="n">
        <f aca="false">Assumptions!$B$20*$T$1333</f>
        <v>809467843.852739</v>
      </c>
      <c r="AD1333" s="12" t="n">
        <f aca="false">IF($S$1333,Assumptions!$B$14*($T$1333-Assumptions!$B$13),Assumptions!$B$4)</f>
        <v>222352178.847983</v>
      </c>
      <c r="AE1333" s="12" t="n">
        <f aca="false">$U$1333+$V$1333+$W$1333+$X$1333+$Y$1333+$Z$1333+$AA$1333+$AB$1333+$AC$1333+$AD$1333</f>
        <v>2000000000</v>
      </c>
      <c r="AF1333" s="12" t="n">
        <f aca="false">IF(AND(IF($B$1333=1,$U$1333&gt;=INDEX($U$1246:$U$1373,1+$A$1333-Assumptions!$B$77),$U$1333&gt;INDEX($U$1246:$U$1373,1+$A$1333+Assumptions!$B$77)),IF($C$1333=1,$V$1333&gt;=INDEX($V$1246:$V$1373,1+$A$1333-Assumptions!$B$78),$V$1333&gt;INDEX($V$1246:$V$1373,1+$A$1333+Assumptions!$B$78)),IF($D$1333=1,$W$1333&gt;=INDEX($W$1246:$W$1373,1+$A$1333-Assumptions!$B$79),$W$1333&gt;INDEX($W$1246:$W$1373,1+$A$1333+Assumptions!$B$79)),IF($E$1333=1,$X$1333&gt;=INDEX($X$1246:$X$1373,1+$A$1333-Assumptions!$B$80),$X$1333&gt;INDEX($X$1246:$X$1373,1+$A$1333+Assumptions!$B$80)),IF($F$1333=1,$Y$1333&gt;=INDEX($Y$1246:$Y$1373,1+$A$1333-Assumptions!$B$81),$Y$1333&gt;INDEX($Y$1246:$Y$1373,1+$A$1333+Assumptions!$B$81)),IF($G$1333=1,$Z$1333&gt;=INDEX($Z$1246:$Z$1373,1+$A$1333-Assumptions!$B$82),$Z$1333&gt;INDEX($Z$1246:$Z$1373,1+$A$1333+Assumptions!$B$82)),IF($H$1333=1,$AA$1333&gt;=INDEX($AA$1246:$AA$1373,1+$A$1333-Assumptions!$B$83),$AA$1333&gt;INDEX($AA$1246:$AA$1373,1+$A$1333+Assumptions!$B$83))),1,0)</f>
        <v>0</v>
      </c>
    </row>
    <row r="1334" customFormat="false" ht="15" hidden="true" customHeight="false" outlineLevel="0" collapsed="false">
      <c r="A1334" s="6" t="n">
        <f aca="false">ROW()-ROW($A$1246)+Assumptions!$B$4</f>
        <v>88</v>
      </c>
      <c r="B1334" s="12" t="n">
        <f aca="false">MOD(QUOTIENT($A$1334,Assumptions!$B$77),2)</f>
        <v>1</v>
      </c>
      <c r="C1334" s="12" t="n">
        <f aca="false">MOD(QUOTIENT($A$1334,Assumptions!$B$78),2)</f>
        <v>0</v>
      </c>
      <c r="D1334" s="12" t="n">
        <f aca="false">MOD(QUOTIENT($A$1334,Assumptions!$B$79),2)</f>
        <v>1</v>
      </c>
      <c r="E1334" s="12" t="n">
        <f aca="false">MOD(QUOTIENT($A$1334,Assumptions!$B$80),2)</f>
        <v>1</v>
      </c>
      <c r="F1334" s="12" t="n">
        <f aca="false">MOD(QUOTIENT($A$1334,Assumptions!$B$81),2)</f>
        <v>0</v>
      </c>
      <c r="G1334" s="12" t="n">
        <f aca="false">MOD(QUOTIENT($A$1334,Assumptions!$B$82),2)</f>
        <v>0</v>
      </c>
      <c r="H1334" s="12" t="n">
        <f aca="false">MOD(QUOTIENT($A$1334,Assumptions!$B$83),2)</f>
        <v>0</v>
      </c>
      <c r="I1334" s="12" t="n">
        <f aca="false">IF($B$1334=1,MIN(Assumptions!$B$67,MAX(Assumptions!$B$4,Assumptions!$B$26-(Assumptions!$B$4))),Assumptions!$B$4)</f>
        <v>30000000</v>
      </c>
      <c r="J1334" s="12" t="n">
        <f aca="false">IF($C$1334=1,MIN(Assumptions!$B$66,MAX(Assumptions!$B$4,Assumptions!$B$26-($I$1334))),Assumptions!$B$4)</f>
        <v>0</v>
      </c>
      <c r="K1334" s="12" t="n">
        <f aca="false">IF($D$1334=1,MIN(Assumptions!$B$61,MAX(Assumptions!$B$4,Assumptions!$B$26-($I$1334+$J$1334))),Assumptions!$B$4)</f>
        <v>100000000</v>
      </c>
      <c r="L1334" s="12" t="n">
        <f aca="false">IF($E$1334=1,MIN(Assumptions!$B$56,MAX(Assumptions!$B$4,Assumptions!$B$26-($I$1334+$J$1334+$K$1334))),Assumptions!$B$4)</f>
        <v>60000000</v>
      </c>
      <c r="M1334" s="12" t="n">
        <f aca="false">IF($F$1334=1,MIN(Assumptions!$B$51,MAX(Assumptions!$B$4,Assumptions!$B$26-($I$1334+$J$1334+$K$1334+$L$1334))),Assumptions!$B$4)</f>
        <v>0</v>
      </c>
      <c r="N1334" s="12" t="n">
        <f aca="false">IF($G$1334=1,MIN(Assumptions!$B$46,MAX(Assumptions!$B$4,Assumptions!$B$26-($I$1334+$J$1334+$K$1334+$L$1334+$M$1334))),Assumptions!$B$4)</f>
        <v>0</v>
      </c>
      <c r="O1334" s="12" t="n">
        <f aca="false">IF($H$1334=1,MIN(Assumptions!$B$41,MAX(Assumptions!$B$4,Assumptions!$B$26-($I$1334+$J$1334+$K$1334+$L$1334+$M$1334+$N$1334))),Assumptions!$B$4)</f>
        <v>0</v>
      </c>
      <c r="P1334" s="12" t="n">
        <f aca="false">$I$1334+$J$1334+$K$1334+$L$1334+$M$1334+$N$1334+$O$1334</f>
        <v>190000000</v>
      </c>
      <c r="Q1334" s="12" t="n">
        <f aca="false">MAX(Assumptions!$B$4,Assumptions!$B$26-$P$1334)</f>
        <v>1810000000</v>
      </c>
      <c r="R1334" s="12" t="n">
        <f aca="false">$J$1235+$O$1235+Assumptions!$B$20+IF($B$1334=0,$D$1235,Assumptions!$B$4)+IF($C$1334=0,$AI$1235,Assumptions!$B$4)+IF($D$1334=0,$AF$1235,Assumptions!$B$4)+IF($E$1334=0,$AC$1235,Assumptions!$B$4)+IF($F$1334=0,$Z$1235,Assumptions!$B$4)+IF($G$1334=0,$W$1235,Assumptions!$B$4)+IF($H$1334=0,$T$1235,Assumptions!$B$4)</f>
        <v>28363312.6498648</v>
      </c>
      <c r="S1334" s="12" t="n">
        <f aca="false">IF($R$1334&gt;Assumptions!$B$4,$Q$1334/$R$1334&gt;Assumptions!$B$13,FALSE())</f>
        <v>1</v>
      </c>
      <c r="T1334" s="12" t="n">
        <f aca="false">IF($S$1334,($Q$1334+Assumptions!$B$14*Assumptions!$B$13)/($R$1334+Assumptions!$B$14),IF($R$1334&gt;Assumptions!$B$4,$Q$1334/$R$1334,Assumptions!$B$4))</f>
        <v>58.7266837025007</v>
      </c>
      <c r="U1334" s="12" t="n">
        <f aca="false">IF($B$1334=1,$I$1334,$D$1235*$T$1334)</f>
        <v>30000000</v>
      </c>
      <c r="V1334" s="12" t="n">
        <f aca="false">IF($C$1334=1,$J$1334,$AI$1235*$T$1334)</f>
        <v>358478299.805909</v>
      </c>
      <c r="W1334" s="12" t="n">
        <f aca="false">IF($D$1334=1,$K$1334,$AF$1235*$T$1334)</f>
        <v>100000000</v>
      </c>
      <c r="X1334" s="12" t="n">
        <f aca="false">IF($E$1334=1,$L$1334,$AC$1235*$T$1334)</f>
        <v>60000000</v>
      </c>
      <c r="Y1334" s="12" t="n">
        <f aca="false">IF($F$1334=1,$M$1334,$Z$1235*$T$1334)</f>
        <v>176180051.107502</v>
      </c>
      <c r="Z1334" s="12" t="n">
        <f aca="false">IF($G$1334=1,$N$1334,$W$1235*$T$1334)</f>
        <v>293633418.512504</v>
      </c>
      <c r="AA1334" s="12" t="n">
        <f aca="false">IF($H$1334=1,$O$1334,$T$1235*$T$1334)</f>
        <v>293633418.512504</v>
      </c>
      <c r="AB1334" s="12" t="n">
        <f aca="false">($J$1235+$O$1235)*$T$1334</f>
        <v>15217949.4828235</v>
      </c>
      <c r="AC1334" s="12" t="n">
        <f aca="false">Assumptions!$B$20*$T$1334</f>
        <v>528540153.322506</v>
      </c>
      <c r="AD1334" s="12" t="n">
        <f aca="false">IF($S$1334,Assumptions!$B$14*($T$1334-Assumptions!$B$13),Assumptions!$B$4)</f>
        <v>144316709.256252</v>
      </c>
      <c r="AE1334" s="12" t="n">
        <f aca="false">$U$1334+$V$1334+$W$1334+$X$1334+$Y$1334+$Z$1334+$AA$1334+$AB$1334+$AC$1334+$AD$1334</f>
        <v>2000000000</v>
      </c>
      <c r="AF1334" s="12" t="n">
        <f aca="false">IF(AND(IF($B$1334=1,$U$1334&gt;=INDEX($U$1246:$U$1373,1+$A$1334-Assumptions!$B$77),$U$1334&gt;INDEX($U$1246:$U$1373,1+$A$1334+Assumptions!$B$77)),IF($C$1334=1,$V$1334&gt;=INDEX($V$1246:$V$1373,1+$A$1334-Assumptions!$B$78),$V$1334&gt;INDEX($V$1246:$V$1373,1+$A$1334+Assumptions!$B$78)),IF($D$1334=1,$W$1334&gt;=INDEX($W$1246:$W$1373,1+$A$1334-Assumptions!$B$79),$W$1334&gt;INDEX($W$1246:$W$1373,1+$A$1334+Assumptions!$B$79)),IF($E$1334=1,$X$1334&gt;=INDEX($X$1246:$X$1373,1+$A$1334-Assumptions!$B$80),$X$1334&gt;INDEX($X$1246:$X$1373,1+$A$1334+Assumptions!$B$80)),IF($F$1334=1,$Y$1334&gt;=INDEX($Y$1246:$Y$1373,1+$A$1334-Assumptions!$B$81),$Y$1334&gt;INDEX($Y$1246:$Y$1373,1+$A$1334+Assumptions!$B$81)),IF($G$1334=1,$Z$1334&gt;=INDEX($Z$1246:$Z$1373,1+$A$1334-Assumptions!$B$82),$Z$1334&gt;INDEX($Z$1246:$Z$1373,1+$A$1334+Assumptions!$B$82)),IF($H$1334=1,$AA$1334&gt;=INDEX($AA$1246:$AA$1373,1+$A$1334-Assumptions!$B$83),$AA$1334&gt;INDEX($AA$1246:$AA$1373,1+$A$1334+Assumptions!$B$83))),1,0)</f>
        <v>0</v>
      </c>
    </row>
    <row r="1335" customFormat="false" ht="15" hidden="true" customHeight="false" outlineLevel="0" collapsed="false">
      <c r="A1335" s="6" t="n">
        <f aca="false">ROW()-ROW($A$1246)+Assumptions!$B$4</f>
        <v>89</v>
      </c>
      <c r="B1335" s="12" t="n">
        <f aca="false">MOD(QUOTIENT($A$1335,Assumptions!$B$77),2)</f>
        <v>1</v>
      </c>
      <c r="C1335" s="12" t="n">
        <f aca="false">MOD(QUOTIENT($A$1335,Assumptions!$B$78),2)</f>
        <v>0</v>
      </c>
      <c r="D1335" s="12" t="n">
        <f aca="false">MOD(QUOTIENT($A$1335,Assumptions!$B$79),2)</f>
        <v>1</v>
      </c>
      <c r="E1335" s="12" t="n">
        <f aca="false">MOD(QUOTIENT($A$1335,Assumptions!$B$80),2)</f>
        <v>1</v>
      </c>
      <c r="F1335" s="12" t="n">
        <f aca="false">MOD(QUOTIENT($A$1335,Assumptions!$B$81),2)</f>
        <v>0</v>
      </c>
      <c r="G1335" s="12" t="n">
        <f aca="false">MOD(QUOTIENT($A$1335,Assumptions!$B$82),2)</f>
        <v>0</v>
      </c>
      <c r="H1335" s="12" t="n">
        <f aca="false">MOD(QUOTIENT($A$1335,Assumptions!$B$83),2)</f>
        <v>1</v>
      </c>
      <c r="I1335" s="12" t="n">
        <f aca="false">IF($B$1335=1,MIN(Assumptions!$B$67,MAX(Assumptions!$B$4,Assumptions!$B$26-(Assumptions!$B$4))),Assumptions!$B$4)</f>
        <v>30000000</v>
      </c>
      <c r="J1335" s="12" t="n">
        <f aca="false">IF($C$1335=1,MIN(Assumptions!$B$66,MAX(Assumptions!$B$4,Assumptions!$B$26-($I$1335))),Assumptions!$B$4)</f>
        <v>0</v>
      </c>
      <c r="K1335" s="12" t="n">
        <f aca="false">IF($D$1335=1,MIN(Assumptions!$B$61,MAX(Assumptions!$B$4,Assumptions!$B$26-($I$1335+$J$1335))),Assumptions!$B$4)</f>
        <v>100000000</v>
      </c>
      <c r="L1335" s="12" t="n">
        <f aca="false">IF($E$1335=1,MIN(Assumptions!$B$56,MAX(Assumptions!$B$4,Assumptions!$B$26-($I$1335+$J$1335+$K$1335))),Assumptions!$B$4)</f>
        <v>60000000</v>
      </c>
      <c r="M1335" s="12" t="n">
        <f aca="false">IF($F$1335=1,MIN(Assumptions!$B$51,MAX(Assumptions!$B$4,Assumptions!$B$26-($I$1335+$J$1335+$K$1335+$L$1335))),Assumptions!$B$4)</f>
        <v>0</v>
      </c>
      <c r="N1335" s="12" t="n">
        <f aca="false">IF($G$1335=1,MIN(Assumptions!$B$46,MAX(Assumptions!$B$4,Assumptions!$B$26-($I$1335+$J$1335+$K$1335+$L$1335+$M$1335))),Assumptions!$B$4)</f>
        <v>0</v>
      </c>
      <c r="O1335" s="12" t="n">
        <f aca="false">IF($H$1335=1,MIN(Assumptions!$B$41,MAX(Assumptions!$B$4,Assumptions!$B$26-($I$1335+$J$1335+$K$1335+$L$1335+$M$1335+$N$1335))),Assumptions!$B$4)</f>
        <v>5000000</v>
      </c>
      <c r="P1335" s="12" t="n">
        <f aca="false">$I$1335+$J$1335+$K$1335+$L$1335+$M$1335+$N$1335+$O$1335</f>
        <v>195000000</v>
      </c>
      <c r="Q1335" s="12" t="n">
        <f aca="false">MAX(Assumptions!$B$4,Assumptions!$B$26-$P$1335)</f>
        <v>1805000000</v>
      </c>
      <c r="R1335" s="12" t="n">
        <f aca="false">$J$1235+$O$1235+Assumptions!$B$20+IF($B$1335=0,$D$1235,Assumptions!$B$4)+IF($C$1335=0,$AI$1235,Assumptions!$B$4)+IF($D$1335=0,$AF$1235,Assumptions!$B$4)+IF($E$1335=0,$AC$1235,Assumptions!$B$4)+IF($F$1335=0,$Z$1235,Assumptions!$B$4)+IF($G$1335=0,$W$1235,Assumptions!$B$4)+IF($H$1335=0,$T$1235,Assumptions!$B$4)</f>
        <v>23363312.6498648</v>
      </c>
      <c r="S1335" s="12" t="n">
        <f aca="false">IF($R$1335&gt;Assumptions!$B$4,$Q$1335/$R$1335&gt;Assumptions!$B$13,FALSE())</f>
        <v>1</v>
      </c>
      <c r="T1335" s="12" t="n">
        <f aca="false">IF($S$1335,($Q$1335+Assumptions!$B$14*Assumptions!$B$13)/($R$1335+Assumptions!$B$14),IF($R$1335&gt;Assumptions!$B$4,$Q$1335/$R$1335,Assumptions!$B$4))</f>
        <v>69.886639212454</v>
      </c>
      <c r="U1335" s="12" t="n">
        <f aca="false">IF($B$1335=1,$I$1335,$D$1235*$T$1335)</f>
        <v>30000000</v>
      </c>
      <c r="V1335" s="12" t="n">
        <f aca="false">IF($C$1335=1,$J$1335,$AI$1235*$T$1335)</f>
        <v>426600686.852043</v>
      </c>
      <c r="W1335" s="12" t="n">
        <f aca="false">IF($D$1335=1,$K$1335,$AF$1235*$T$1335)</f>
        <v>100000000</v>
      </c>
      <c r="X1335" s="12" t="n">
        <f aca="false">IF($E$1335=1,$L$1335,$AC$1235*$T$1335)</f>
        <v>60000000</v>
      </c>
      <c r="Y1335" s="12" t="n">
        <f aca="false">IF($F$1335=1,$M$1335,$Z$1235*$T$1335)</f>
        <v>209659917.637362</v>
      </c>
      <c r="Z1335" s="12" t="n">
        <f aca="false">IF($G$1335=1,$N$1335,$W$1235*$T$1335)</f>
        <v>349433196.06227</v>
      </c>
      <c r="AA1335" s="12" t="n">
        <f aca="false">IF($H$1335=1,$O$1335,$T$1235*$T$1335)</f>
        <v>5000000</v>
      </c>
      <c r="AB1335" s="12" t="n">
        <f aca="false">($J$1235+$O$1235)*$T$1335</f>
        <v>18109848.5051038</v>
      </c>
      <c r="AC1335" s="12" t="n">
        <f aca="false">Assumptions!$B$20*$T$1335</f>
        <v>628979752.912086</v>
      </c>
      <c r="AD1335" s="12" t="n">
        <f aca="false">IF($S$1335,Assumptions!$B$14*($T$1335-Assumptions!$B$13),Assumptions!$B$4)</f>
        <v>172216598.031135</v>
      </c>
      <c r="AE1335" s="12" t="n">
        <f aca="false">$U$1335+$V$1335+$W$1335+$X$1335+$Y$1335+$Z$1335+$AA$1335+$AB$1335+$AC$1335+$AD$1335</f>
        <v>2000000000</v>
      </c>
      <c r="AF1335" s="12" t="n">
        <f aca="false">IF(AND(IF($B$1335=1,$U$1335&gt;=INDEX($U$1246:$U$1373,1+$A$1335-Assumptions!$B$77),$U$1335&gt;INDEX($U$1246:$U$1373,1+$A$1335+Assumptions!$B$77)),IF($C$1335=1,$V$1335&gt;=INDEX($V$1246:$V$1373,1+$A$1335-Assumptions!$B$78),$V$1335&gt;INDEX($V$1246:$V$1373,1+$A$1335+Assumptions!$B$78)),IF($D$1335=1,$W$1335&gt;=INDEX($W$1246:$W$1373,1+$A$1335-Assumptions!$B$79),$W$1335&gt;INDEX($W$1246:$W$1373,1+$A$1335+Assumptions!$B$79)),IF($E$1335=1,$X$1335&gt;=INDEX($X$1246:$X$1373,1+$A$1335-Assumptions!$B$80),$X$1335&gt;INDEX($X$1246:$X$1373,1+$A$1335+Assumptions!$B$80)),IF($F$1335=1,$Y$1335&gt;=INDEX($Y$1246:$Y$1373,1+$A$1335-Assumptions!$B$81),$Y$1335&gt;INDEX($Y$1246:$Y$1373,1+$A$1335+Assumptions!$B$81)),IF($G$1335=1,$Z$1335&gt;=INDEX($Z$1246:$Z$1373,1+$A$1335-Assumptions!$B$82),$Z$1335&gt;INDEX($Z$1246:$Z$1373,1+$A$1335+Assumptions!$B$82)),IF($H$1335=1,$AA$1335&gt;=INDEX($AA$1246:$AA$1373,1+$A$1335-Assumptions!$B$83),$AA$1335&gt;INDEX($AA$1246:$AA$1373,1+$A$1335+Assumptions!$B$83))),1,0)</f>
        <v>0</v>
      </c>
    </row>
    <row r="1336" customFormat="false" ht="15" hidden="true" customHeight="false" outlineLevel="0" collapsed="false">
      <c r="A1336" s="6" t="n">
        <f aca="false">ROW()-ROW($A$1246)+Assumptions!$B$4</f>
        <v>90</v>
      </c>
      <c r="B1336" s="12" t="n">
        <f aca="false">MOD(QUOTIENT($A$1336,Assumptions!$B$77),2)</f>
        <v>1</v>
      </c>
      <c r="C1336" s="12" t="n">
        <f aca="false">MOD(QUOTIENT($A$1336,Assumptions!$B$78),2)</f>
        <v>0</v>
      </c>
      <c r="D1336" s="12" t="n">
        <f aca="false">MOD(QUOTIENT($A$1336,Assumptions!$B$79),2)</f>
        <v>1</v>
      </c>
      <c r="E1336" s="12" t="n">
        <f aca="false">MOD(QUOTIENT($A$1336,Assumptions!$B$80),2)</f>
        <v>1</v>
      </c>
      <c r="F1336" s="12" t="n">
        <f aca="false">MOD(QUOTIENT($A$1336,Assumptions!$B$81),2)</f>
        <v>0</v>
      </c>
      <c r="G1336" s="12" t="n">
        <f aca="false">MOD(QUOTIENT($A$1336,Assumptions!$B$82),2)</f>
        <v>1</v>
      </c>
      <c r="H1336" s="12" t="n">
        <f aca="false">MOD(QUOTIENT($A$1336,Assumptions!$B$83),2)</f>
        <v>0</v>
      </c>
      <c r="I1336" s="12" t="n">
        <f aca="false">IF($B$1336=1,MIN(Assumptions!$B$67,MAX(Assumptions!$B$4,Assumptions!$B$26-(Assumptions!$B$4))),Assumptions!$B$4)</f>
        <v>30000000</v>
      </c>
      <c r="J1336" s="12" t="n">
        <f aca="false">IF($C$1336=1,MIN(Assumptions!$B$66,MAX(Assumptions!$B$4,Assumptions!$B$26-($I$1336))),Assumptions!$B$4)</f>
        <v>0</v>
      </c>
      <c r="K1336" s="12" t="n">
        <f aca="false">IF($D$1336=1,MIN(Assumptions!$B$61,MAX(Assumptions!$B$4,Assumptions!$B$26-($I$1336+$J$1336))),Assumptions!$B$4)</f>
        <v>100000000</v>
      </c>
      <c r="L1336" s="12" t="n">
        <f aca="false">IF($E$1336=1,MIN(Assumptions!$B$56,MAX(Assumptions!$B$4,Assumptions!$B$26-($I$1336+$J$1336+$K$1336))),Assumptions!$B$4)</f>
        <v>60000000</v>
      </c>
      <c r="M1336" s="12" t="n">
        <f aca="false">IF($F$1336=1,MIN(Assumptions!$B$51,MAX(Assumptions!$B$4,Assumptions!$B$26-($I$1336+$J$1336+$K$1336+$L$1336))),Assumptions!$B$4)</f>
        <v>0</v>
      </c>
      <c r="N1336" s="12" t="n">
        <f aca="false">IF($G$1336=1,MIN(Assumptions!$B$46,MAX(Assumptions!$B$4,Assumptions!$B$26-($I$1336+$J$1336+$K$1336+$L$1336+$M$1336))),Assumptions!$B$4)</f>
        <v>15000000</v>
      </c>
      <c r="O1336" s="12" t="n">
        <f aca="false">IF($H$1336=1,MIN(Assumptions!$B$41,MAX(Assumptions!$B$4,Assumptions!$B$26-($I$1336+$J$1336+$K$1336+$L$1336+$M$1336+$N$1336))),Assumptions!$B$4)</f>
        <v>0</v>
      </c>
      <c r="P1336" s="12" t="n">
        <f aca="false">$I$1336+$J$1336+$K$1336+$L$1336+$M$1336+$N$1336+$O$1336</f>
        <v>205000000</v>
      </c>
      <c r="Q1336" s="12" t="n">
        <f aca="false">MAX(Assumptions!$B$4,Assumptions!$B$26-$P$1336)</f>
        <v>1795000000</v>
      </c>
      <c r="R1336" s="12" t="n">
        <f aca="false">$J$1235+$O$1235+Assumptions!$B$20+IF($B$1336=0,$D$1235,Assumptions!$B$4)+IF($C$1336=0,$AI$1235,Assumptions!$B$4)+IF($D$1336=0,$AF$1235,Assumptions!$B$4)+IF($E$1336=0,$AC$1235,Assumptions!$B$4)+IF($F$1336=0,$Z$1235,Assumptions!$B$4)+IF($G$1336=0,$W$1235,Assumptions!$B$4)+IF($H$1336=0,$T$1235,Assumptions!$B$4)</f>
        <v>23363312.6498648</v>
      </c>
      <c r="S1336" s="12" t="n">
        <f aca="false">IF($R$1336&gt;Assumptions!$B$4,$Q$1336/$R$1336&gt;Assumptions!$B$13,FALSE())</f>
        <v>1</v>
      </c>
      <c r="T1336" s="12" t="n">
        <f aca="false">IF($S$1336,($Q$1336+Assumptions!$B$14*Assumptions!$B$13)/($R$1336+Assumptions!$B$14),IF($R$1336&gt;Assumptions!$B$4,$Q$1336/$R$1336,Assumptions!$B$4))</f>
        <v>69.4999911393561</v>
      </c>
      <c r="U1336" s="12" t="n">
        <f aca="false">IF($B$1336=1,$I$1336,$D$1235*$T$1336)</f>
        <v>30000000</v>
      </c>
      <c r="V1336" s="12" t="n">
        <f aca="false">IF($C$1336=1,$J$1336,$AI$1235*$T$1336)</f>
        <v>424240517.076928</v>
      </c>
      <c r="W1336" s="12" t="n">
        <f aca="false">IF($D$1336=1,$K$1336,$AF$1235*$T$1336)</f>
        <v>100000000</v>
      </c>
      <c r="X1336" s="12" t="n">
        <f aca="false">IF($E$1336=1,$L$1336,$AC$1235*$T$1336)</f>
        <v>60000000</v>
      </c>
      <c r="Y1336" s="12" t="n">
        <f aca="false">IF($F$1336=1,$M$1336,$Z$1235*$T$1336)</f>
        <v>208499973.418068</v>
      </c>
      <c r="Z1336" s="12" t="n">
        <f aca="false">IF($G$1336=1,$N$1336,$W$1235*$T$1336)</f>
        <v>15000000</v>
      </c>
      <c r="AA1336" s="12" t="n">
        <f aca="false">IF($H$1336=1,$O$1336,$T$1235*$T$1336)</f>
        <v>347499955.69678</v>
      </c>
      <c r="AB1336" s="12" t="n">
        <f aca="false">($J$1235+$O$1235)*$T$1336</f>
        <v>18009655.7056288</v>
      </c>
      <c r="AC1336" s="12" t="n">
        <f aca="false">Assumptions!$B$20*$T$1336</f>
        <v>625499920.254205</v>
      </c>
      <c r="AD1336" s="12" t="n">
        <f aca="false">IF($S$1336,Assumptions!$B$14*($T$1336-Assumptions!$B$13),Assumptions!$B$4)</f>
        <v>171249977.84839</v>
      </c>
      <c r="AE1336" s="12" t="n">
        <f aca="false">$U$1336+$V$1336+$W$1336+$X$1336+$Y$1336+$Z$1336+$AA$1336+$AB$1336+$AC$1336+$AD$1336</f>
        <v>2000000000</v>
      </c>
      <c r="AF1336" s="12" t="n">
        <f aca="false">IF(AND(IF($B$1336=1,$U$1336&gt;=INDEX($U$1246:$U$1373,1+$A$1336-Assumptions!$B$77),$U$1336&gt;INDEX($U$1246:$U$1373,1+$A$1336+Assumptions!$B$77)),IF($C$1336=1,$V$1336&gt;=INDEX($V$1246:$V$1373,1+$A$1336-Assumptions!$B$78),$V$1336&gt;INDEX($V$1246:$V$1373,1+$A$1336+Assumptions!$B$78)),IF($D$1336=1,$W$1336&gt;=INDEX($W$1246:$W$1373,1+$A$1336-Assumptions!$B$79),$W$1336&gt;INDEX($W$1246:$W$1373,1+$A$1336+Assumptions!$B$79)),IF($E$1336=1,$X$1336&gt;=INDEX($X$1246:$X$1373,1+$A$1336-Assumptions!$B$80),$X$1336&gt;INDEX($X$1246:$X$1373,1+$A$1336+Assumptions!$B$80)),IF($F$1336=1,$Y$1336&gt;=INDEX($Y$1246:$Y$1373,1+$A$1336-Assumptions!$B$81),$Y$1336&gt;INDEX($Y$1246:$Y$1373,1+$A$1336+Assumptions!$B$81)),IF($G$1336=1,$Z$1336&gt;=INDEX($Z$1246:$Z$1373,1+$A$1336-Assumptions!$B$82),$Z$1336&gt;INDEX($Z$1246:$Z$1373,1+$A$1336+Assumptions!$B$82)),IF($H$1336=1,$AA$1336&gt;=INDEX($AA$1246:$AA$1373,1+$A$1336-Assumptions!$B$83),$AA$1336&gt;INDEX($AA$1246:$AA$1373,1+$A$1336+Assumptions!$B$83))),1,0)</f>
        <v>0</v>
      </c>
    </row>
    <row r="1337" customFormat="false" ht="15" hidden="true" customHeight="false" outlineLevel="0" collapsed="false">
      <c r="A1337" s="6" t="n">
        <f aca="false">ROW()-ROW($A$1246)+Assumptions!$B$4</f>
        <v>91</v>
      </c>
      <c r="B1337" s="12" t="n">
        <f aca="false">MOD(QUOTIENT($A$1337,Assumptions!$B$77),2)</f>
        <v>1</v>
      </c>
      <c r="C1337" s="12" t="n">
        <f aca="false">MOD(QUOTIENT($A$1337,Assumptions!$B$78),2)</f>
        <v>0</v>
      </c>
      <c r="D1337" s="12" t="n">
        <f aca="false">MOD(QUOTIENT($A$1337,Assumptions!$B$79),2)</f>
        <v>1</v>
      </c>
      <c r="E1337" s="12" t="n">
        <f aca="false">MOD(QUOTIENT($A$1337,Assumptions!$B$80),2)</f>
        <v>1</v>
      </c>
      <c r="F1337" s="12" t="n">
        <f aca="false">MOD(QUOTIENT($A$1337,Assumptions!$B$81),2)</f>
        <v>0</v>
      </c>
      <c r="G1337" s="12" t="n">
        <f aca="false">MOD(QUOTIENT($A$1337,Assumptions!$B$82),2)</f>
        <v>1</v>
      </c>
      <c r="H1337" s="12" t="n">
        <f aca="false">MOD(QUOTIENT($A$1337,Assumptions!$B$83),2)</f>
        <v>1</v>
      </c>
      <c r="I1337" s="12" t="n">
        <f aca="false">IF($B$1337=1,MIN(Assumptions!$B$67,MAX(Assumptions!$B$4,Assumptions!$B$26-(Assumptions!$B$4))),Assumptions!$B$4)</f>
        <v>30000000</v>
      </c>
      <c r="J1337" s="12" t="n">
        <f aca="false">IF($C$1337=1,MIN(Assumptions!$B$66,MAX(Assumptions!$B$4,Assumptions!$B$26-($I$1337))),Assumptions!$B$4)</f>
        <v>0</v>
      </c>
      <c r="K1337" s="12" t="n">
        <f aca="false">IF($D$1337=1,MIN(Assumptions!$B$61,MAX(Assumptions!$B$4,Assumptions!$B$26-($I$1337+$J$1337))),Assumptions!$B$4)</f>
        <v>100000000</v>
      </c>
      <c r="L1337" s="12" t="n">
        <f aca="false">IF($E$1337=1,MIN(Assumptions!$B$56,MAX(Assumptions!$B$4,Assumptions!$B$26-($I$1337+$J$1337+$K$1337))),Assumptions!$B$4)</f>
        <v>60000000</v>
      </c>
      <c r="M1337" s="12" t="n">
        <f aca="false">IF($F$1337=1,MIN(Assumptions!$B$51,MAX(Assumptions!$B$4,Assumptions!$B$26-($I$1337+$J$1337+$K$1337+$L$1337))),Assumptions!$B$4)</f>
        <v>0</v>
      </c>
      <c r="N1337" s="12" t="n">
        <f aca="false">IF($G$1337=1,MIN(Assumptions!$B$46,MAX(Assumptions!$B$4,Assumptions!$B$26-($I$1337+$J$1337+$K$1337+$L$1337+$M$1337))),Assumptions!$B$4)</f>
        <v>15000000</v>
      </c>
      <c r="O1337" s="12" t="n">
        <f aca="false">IF($H$1337=1,MIN(Assumptions!$B$41,MAX(Assumptions!$B$4,Assumptions!$B$26-($I$1337+$J$1337+$K$1337+$L$1337+$M$1337+$N$1337))),Assumptions!$B$4)</f>
        <v>5000000</v>
      </c>
      <c r="P1337" s="12" t="n">
        <f aca="false">$I$1337+$J$1337+$K$1337+$L$1337+$M$1337+$N$1337+$O$1337</f>
        <v>210000000</v>
      </c>
      <c r="Q1337" s="12" t="n">
        <f aca="false">MAX(Assumptions!$B$4,Assumptions!$B$26-$P$1337)</f>
        <v>1790000000</v>
      </c>
      <c r="R1337" s="12" t="n">
        <f aca="false">$J$1235+$O$1235+Assumptions!$B$20+IF($B$1337=0,$D$1235,Assumptions!$B$4)+IF($C$1337=0,$AI$1235,Assumptions!$B$4)+IF($D$1337=0,$AF$1235,Assumptions!$B$4)+IF($E$1337=0,$AC$1235,Assumptions!$B$4)+IF($F$1337=0,$Z$1235,Assumptions!$B$4)+IF($G$1337=0,$W$1235,Assumptions!$B$4)+IF($H$1337=0,$T$1235,Assumptions!$B$4)</f>
        <v>18363312.6498648</v>
      </c>
      <c r="S1337" s="12" t="n">
        <f aca="false">IF($R$1337&gt;Assumptions!$B$4,$Q$1337/$R$1337&gt;Assumptions!$B$13,FALSE())</f>
        <v>1</v>
      </c>
      <c r="T1337" s="12" t="n">
        <f aca="false">IF($S$1337,($Q$1337+Assumptions!$B$14*Assumptions!$B$13)/($R$1337+Assumptions!$B$14),IF($R$1337&gt;Assumptions!$B$4,$Q$1337/$R$1337,Assumptions!$B$4))</f>
        <v>85.9163657316718</v>
      </c>
      <c r="U1337" s="12" t="n">
        <f aca="false">IF($B$1337=1,$I$1337,$D$1235*$T$1337)</f>
        <v>30000000</v>
      </c>
      <c r="V1337" s="12" t="n">
        <f aca="false">IF($C$1337=1,$J$1337,$AI$1235*$T$1337)</f>
        <v>524449036.983181</v>
      </c>
      <c r="W1337" s="12" t="n">
        <f aca="false">IF($D$1337=1,$K$1337,$AF$1235*$T$1337)</f>
        <v>100000000</v>
      </c>
      <c r="X1337" s="12" t="n">
        <f aca="false">IF($E$1337=1,$L$1337,$AC$1235*$T$1337)</f>
        <v>60000000</v>
      </c>
      <c r="Y1337" s="12" t="n">
        <f aca="false">IF($F$1337=1,$M$1337,$Z$1235*$T$1337)</f>
        <v>257749097.195015</v>
      </c>
      <c r="Z1337" s="12" t="n">
        <f aca="false">IF($G$1337=1,$N$1337,$W$1235*$T$1337)</f>
        <v>15000000</v>
      </c>
      <c r="AA1337" s="12" t="n">
        <f aca="false">IF($H$1337=1,$O$1337,$T$1235*$T$1337)</f>
        <v>5000000</v>
      </c>
      <c r="AB1337" s="12" t="n">
        <f aca="false">($J$1235+$O$1235)*$T$1337</f>
        <v>22263659.9075778</v>
      </c>
      <c r="AC1337" s="12" t="n">
        <f aca="false">Assumptions!$B$20*$T$1337</f>
        <v>773247291.585046</v>
      </c>
      <c r="AD1337" s="12" t="n">
        <f aca="false">IF($S$1337,Assumptions!$B$14*($T$1337-Assumptions!$B$13),Assumptions!$B$4)</f>
        <v>212290914.329179</v>
      </c>
      <c r="AE1337" s="12" t="n">
        <f aca="false">$U$1337+$V$1337+$W$1337+$X$1337+$Y$1337+$Z$1337+$AA$1337+$AB$1337+$AC$1337+$AD$1337</f>
        <v>2000000000</v>
      </c>
      <c r="AF1337" s="12" t="n">
        <f aca="false">IF(AND(IF($B$1337=1,$U$1337&gt;=INDEX($U$1246:$U$1373,1+$A$1337-Assumptions!$B$77),$U$1337&gt;INDEX($U$1246:$U$1373,1+$A$1337+Assumptions!$B$77)),IF($C$1337=1,$V$1337&gt;=INDEX($V$1246:$V$1373,1+$A$1337-Assumptions!$B$78),$V$1337&gt;INDEX($V$1246:$V$1373,1+$A$1337+Assumptions!$B$78)),IF($D$1337=1,$W$1337&gt;=INDEX($W$1246:$W$1373,1+$A$1337-Assumptions!$B$79),$W$1337&gt;INDEX($W$1246:$W$1373,1+$A$1337+Assumptions!$B$79)),IF($E$1337=1,$X$1337&gt;=INDEX($X$1246:$X$1373,1+$A$1337-Assumptions!$B$80),$X$1337&gt;INDEX($X$1246:$X$1373,1+$A$1337+Assumptions!$B$80)),IF($F$1337=1,$Y$1337&gt;=INDEX($Y$1246:$Y$1373,1+$A$1337-Assumptions!$B$81),$Y$1337&gt;INDEX($Y$1246:$Y$1373,1+$A$1337+Assumptions!$B$81)),IF($G$1337=1,$Z$1337&gt;=INDEX($Z$1246:$Z$1373,1+$A$1337-Assumptions!$B$82),$Z$1337&gt;INDEX($Z$1246:$Z$1373,1+$A$1337+Assumptions!$B$82)),IF($H$1337=1,$AA$1337&gt;=INDEX($AA$1246:$AA$1373,1+$A$1337-Assumptions!$B$83),$AA$1337&gt;INDEX($AA$1246:$AA$1373,1+$A$1337+Assumptions!$B$83))),1,0)</f>
        <v>0</v>
      </c>
    </row>
    <row r="1338" customFormat="false" ht="15" hidden="true" customHeight="false" outlineLevel="0" collapsed="false">
      <c r="A1338" s="6" t="n">
        <f aca="false">ROW()-ROW($A$1246)+Assumptions!$B$4</f>
        <v>92</v>
      </c>
      <c r="B1338" s="12" t="n">
        <f aca="false">MOD(QUOTIENT($A$1338,Assumptions!$B$77),2)</f>
        <v>1</v>
      </c>
      <c r="C1338" s="12" t="n">
        <f aca="false">MOD(QUOTIENT($A$1338,Assumptions!$B$78),2)</f>
        <v>0</v>
      </c>
      <c r="D1338" s="12" t="n">
        <f aca="false">MOD(QUOTIENT($A$1338,Assumptions!$B$79),2)</f>
        <v>1</v>
      </c>
      <c r="E1338" s="12" t="n">
        <f aca="false">MOD(QUOTIENT($A$1338,Assumptions!$B$80),2)</f>
        <v>1</v>
      </c>
      <c r="F1338" s="12" t="n">
        <f aca="false">MOD(QUOTIENT($A$1338,Assumptions!$B$81),2)</f>
        <v>1</v>
      </c>
      <c r="G1338" s="12" t="n">
        <f aca="false">MOD(QUOTIENT($A$1338,Assumptions!$B$82),2)</f>
        <v>0</v>
      </c>
      <c r="H1338" s="12" t="n">
        <f aca="false">MOD(QUOTIENT($A$1338,Assumptions!$B$83),2)</f>
        <v>0</v>
      </c>
      <c r="I1338" s="12" t="n">
        <f aca="false">IF($B$1338=1,MIN(Assumptions!$B$67,MAX(Assumptions!$B$4,Assumptions!$B$26-(Assumptions!$B$4))),Assumptions!$B$4)</f>
        <v>30000000</v>
      </c>
      <c r="J1338" s="12" t="n">
        <f aca="false">IF($C$1338=1,MIN(Assumptions!$B$66,MAX(Assumptions!$B$4,Assumptions!$B$26-($I$1338))),Assumptions!$B$4)</f>
        <v>0</v>
      </c>
      <c r="K1338" s="12" t="n">
        <f aca="false">IF($D$1338=1,MIN(Assumptions!$B$61,MAX(Assumptions!$B$4,Assumptions!$B$26-($I$1338+$J$1338))),Assumptions!$B$4)</f>
        <v>100000000</v>
      </c>
      <c r="L1338" s="12" t="n">
        <f aca="false">IF($E$1338=1,MIN(Assumptions!$B$56,MAX(Assumptions!$B$4,Assumptions!$B$26-($I$1338+$J$1338+$K$1338))),Assumptions!$B$4)</f>
        <v>60000000</v>
      </c>
      <c r="M1338" s="12" t="n">
        <f aca="false">IF($F$1338=1,MIN(Assumptions!$B$51,MAX(Assumptions!$B$4,Assumptions!$B$26-($I$1338+$J$1338+$K$1338+$L$1338))),Assumptions!$B$4)</f>
        <v>30000000</v>
      </c>
      <c r="N1338" s="12" t="n">
        <f aca="false">IF($G$1338=1,MIN(Assumptions!$B$46,MAX(Assumptions!$B$4,Assumptions!$B$26-($I$1338+$J$1338+$K$1338+$L$1338+$M$1338))),Assumptions!$B$4)</f>
        <v>0</v>
      </c>
      <c r="O1338" s="12" t="n">
        <f aca="false">IF($H$1338=1,MIN(Assumptions!$B$41,MAX(Assumptions!$B$4,Assumptions!$B$26-($I$1338+$J$1338+$K$1338+$L$1338+$M$1338+$N$1338))),Assumptions!$B$4)</f>
        <v>0</v>
      </c>
      <c r="P1338" s="12" t="n">
        <f aca="false">$I$1338+$J$1338+$K$1338+$L$1338+$M$1338+$N$1338+$O$1338</f>
        <v>220000000</v>
      </c>
      <c r="Q1338" s="12" t="n">
        <f aca="false">MAX(Assumptions!$B$4,Assumptions!$B$26-$P$1338)</f>
        <v>1780000000</v>
      </c>
      <c r="R1338" s="12" t="n">
        <f aca="false">$J$1235+$O$1235+Assumptions!$B$20+IF($B$1338=0,$D$1235,Assumptions!$B$4)+IF($C$1338=0,$AI$1235,Assumptions!$B$4)+IF($D$1338=0,$AF$1235,Assumptions!$B$4)+IF($E$1338=0,$AC$1235,Assumptions!$B$4)+IF($F$1338=0,$Z$1235,Assumptions!$B$4)+IF($G$1338=0,$W$1235,Assumptions!$B$4)+IF($H$1338=0,$T$1235,Assumptions!$B$4)</f>
        <v>25363312.6498648</v>
      </c>
      <c r="S1338" s="12" t="n">
        <f aca="false">IF($R$1338&gt;Assumptions!$B$4,$Q$1338/$R$1338&gt;Assumptions!$B$13,FALSE())</f>
        <v>1</v>
      </c>
      <c r="T1338" s="12" t="n">
        <f aca="false">IF($S$1338,($Q$1338+Assumptions!$B$14*Assumptions!$B$13)/($R$1338+Assumptions!$B$14),IF($R$1338&gt;Assumptions!$B$4,$Q$1338/$R$1338,Assumptions!$B$4))</f>
        <v>63.9730107614698</v>
      </c>
      <c r="U1338" s="12" t="n">
        <f aca="false">IF($B$1338=1,$I$1338,$D$1235*$T$1338)</f>
        <v>30000000</v>
      </c>
      <c r="V1338" s="12" t="n">
        <f aca="false">IF($C$1338=1,$J$1338,$AI$1235*$T$1338)</f>
        <v>390502829.12979</v>
      </c>
      <c r="W1338" s="12" t="n">
        <f aca="false">IF($D$1338=1,$K$1338,$AF$1235*$T$1338)</f>
        <v>100000000</v>
      </c>
      <c r="X1338" s="12" t="n">
        <f aca="false">IF($E$1338=1,$L$1338,$AC$1235*$T$1338)</f>
        <v>60000000</v>
      </c>
      <c r="Y1338" s="12" t="n">
        <f aca="false">IF($F$1338=1,$M$1338,$Z$1235*$T$1338)</f>
        <v>30000000</v>
      </c>
      <c r="Z1338" s="12" t="n">
        <f aca="false">IF($G$1338=1,$N$1338,$W$1235*$T$1338)</f>
        <v>319865053.807349</v>
      </c>
      <c r="AA1338" s="12" t="n">
        <f aca="false">IF($H$1338=1,$O$1338,$T$1235*$T$1338)</f>
        <v>319865053.807349</v>
      </c>
      <c r="AB1338" s="12" t="n">
        <f aca="false">($J$1235+$O$1235)*$T$1338</f>
        <v>16577439.4986093</v>
      </c>
      <c r="AC1338" s="12" t="n">
        <f aca="false">Assumptions!$B$20*$T$1338</f>
        <v>575757096.853228</v>
      </c>
      <c r="AD1338" s="12" t="n">
        <f aca="false">IF($S$1338,Assumptions!$B$14*($T$1338-Assumptions!$B$13),Assumptions!$B$4)</f>
        <v>157432526.903675</v>
      </c>
      <c r="AE1338" s="12" t="n">
        <f aca="false">$U$1338+$V$1338+$W$1338+$X$1338+$Y$1338+$Z$1338+$AA$1338+$AB$1338+$AC$1338+$AD$1338</f>
        <v>2000000000</v>
      </c>
      <c r="AF1338" s="12" t="n">
        <f aca="false">IF(AND(IF($B$1338=1,$U$1338&gt;=INDEX($U$1246:$U$1373,1+$A$1338-Assumptions!$B$77),$U$1338&gt;INDEX($U$1246:$U$1373,1+$A$1338+Assumptions!$B$77)),IF($C$1338=1,$V$1338&gt;=INDEX($V$1246:$V$1373,1+$A$1338-Assumptions!$B$78),$V$1338&gt;INDEX($V$1246:$V$1373,1+$A$1338+Assumptions!$B$78)),IF($D$1338=1,$W$1338&gt;=INDEX($W$1246:$W$1373,1+$A$1338-Assumptions!$B$79),$W$1338&gt;INDEX($W$1246:$W$1373,1+$A$1338+Assumptions!$B$79)),IF($E$1338=1,$X$1338&gt;=INDEX($X$1246:$X$1373,1+$A$1338-Assumptions!$B$80),$X$1338&gt;INDEX($X$1246:$X$1373,1+$A$1338+Assumptions!$B$80)),IF($F$1338=1,$Y$1338&gt;=INDEX($Y$1246:$Y$1373,1+$A$1338-Assumptions!$B$81),$Y$1338&gt;INDEX($Y$1246:$Y$1373,1+$A$1338+Assumptions!$B$81)),IF($G$1338=1,$Z$1338&gt;=INDEX($Z$1246:$Z$1373,1+$A$1338-Assumptions!$B$82),$Z$1338&gt;INDEX($Z$1246:$Z$1373,1+$A$1338+Assumptions!$B$82)),IF($H$1338=1,$AA$1338&gt;=INDEX($AA$1246:$AA$1373,1+$A$1338-Assumptions!$B$83),$AA$1338&gt;INDEX($AA$1246:$AA$1373,1+$A$1338+Assumptions!$B$83))),1,0)</f>
        <v>0</v>
      </c>
    </row>
    <row r="1339" customFormat="false" ht="15" hidden="true" customHeight="false" outlineLevel="0" collapsed="false">
      <c r="A1339" s="6" t="n">
        <f aca="false">ROW()-ROW($A$1246)+Assumptions!$B$4</f>
        <v>93</v>
      </c>
      <c r="B1339" s="12" t="n">
        <f aca="false">MOD(QUOTIENT($A$1339,Assumptions!$B$77),2)</f>
        <v>1</v>
      </c>
      <c r="C1339" s="12" t="n">
        <f aca="false">MOD(QUOTIENT($A$1339,Assumptions!$B$78),2)</f>
        <v>0</v>
      </c>
      <c r="D1339" s="12" t="n">
        <f aca="false">MOD(QUOTIENT($A$1339,Assumptions!$B$79),2)</f>
        <v>1</v>
      </c>
      <c r="E1339" s="12" t="n">
        <f aca="false">MOD(QUOTIENT($A$1339,Assumptions!$B$80),2)</f>
        <v>1</v>
      </c>
      <c r="F1339" s="12" t="n">
        <f aca="false">MOD(QUOTIENT($A$1339,Assumptions!$B$81),2)</f>
        <v>1</v>
      </c>
      <c r="G1339" s="12" t="n">
        <f aca="false">MOD(QUOTIENT($A$1339,Assumptions!$B$82),2)</f>
        <v>0</v>
      </c>
      <c r="H1339" s="12" t="n">
        <f aca="false">MOD(QUOTIENT($A$1339,Assumptions!$B$83),2)</f>
        <v>1</v>
      </c>
      <c r="I1339" s="12" t="n">
        <f aca="false">IF($B$1339=1,MIN(Assumptions!$B$67,MAX(Assumptions!$B$4,Assumptions!$B$26-(Assumptions!$B$4))),Assumptions!$B$4)</f>
        <v>30000000</v>
      </c>
      <c r="J1339" s="12" t="n">
        <f aca="false">IF($C$1339=1,MIN(Assumptions!$B$66,MAX(Assumptions!$B$4,Assumptions!$B$26-($I$1339))),Assumptions!$B$4)</f>
        <v>0</v>
      </c>
      <c r="K1339" s="12" t="n">
        <f aca="false">IF($D$1339=1,MIN(Assumptions!$B$61,MAX(Assumptions!$B$4,Assumptions!$B$26-($I$1339+$J$1339))),Assumptions!$B$4)</f>
        <v>100000000</v>
      </c>
      <c r="L1339" s="12" t="n">
        <f aca="false">IF($E$1339=1,MIN(Assumptions!$B$56,MAX(Assumptions!$B$4,Assumptions!$B$26-($I$1339+$J$1339+$K$1339))),Assumptions!$B$4)</f>
        <v>60000000</v>
      </c>
      <c r="M1339" s="12" t="n">
        <f aca="false">IF($F$1339=1,MIN(Assumptions!$B$51,MAX(Assumptions!$B$4,Assumptions!$B$26-($I$1339+$J$1339+$K$1339+$L$1339))),Assumptions!$B$4)</f>
        <v>30000000</v>
      </c>
      <c r="N1339" s="12" t="n">
        <f aca="false">IF($G$1339=1,MIN(Assumptions!$B$46,MAX(Assumptions!$B$4,Assumptions!$B$26-($I$1339+$J$1339+$K$1339+$L$1339+$M$1339))),Assumptions!$B$4)</f>
        <v>0</v>
      </c>
      <c r="O1339" s="12" t="n">
        <f aca="false">IF($H$1339=1,MIN(Assumptions!$B$41,MAX(Assumptions!$B$4,Assumptions!$B$26-($I$1339+$J$1339+$K$1339+$L$1339+$M$1339+$N$1339))),Assumptions!$B$4)</f>
        <v>5000000</v>
      </c>
      <c r="P1339" s="12" t="n">
        <f aca="false">$I$1339+$J$1339+$K$1339+$L$1339+$M$1339+$N$1339+$O$1339</f>
        <v>225000000</v>
      </c>
      <c r="Q1339" s="12" t="n">
        <f aca="false">MAX(Assumptions!$B$4,Assumptions!$B$26-$P$1339)</f>
        <v>1775000000</v>
      </c>
      <c r="R1339" s="12" t="n">
        <f aca="false">$J$1235+$O$1235+Assumptions!$B$20+IF($B$1339=0,$D$1235,Assumptions!$B$4)+IF($C$1339=0,$AI$1235,Assumptions!$B$4)+IF($D$1339=0,$AF$1235,Assumptions!$B$4)+IF($E$1339=0,$AC$1235,Assumptions!$B$4)+IF($F$1339=0,$Z$1235,Assumptions!$B$4)+IF($G$1339=0,$W$1235,Assumptions!$B$4)+IF($H$1339=0,$T$1235,Assumptions!$B$4)</f>
        <v>20363312.6498648</v>
      </c>
      <c r="S1339" s="12" t="n">
        <f aca="false">IF($R$1339&gt;Assumptions!$B$4,$Q$1339/$R$1339&gt;Assumptions!$B$13,FALSE())</f>
        <v>1</v>
      </c>
      <c r="T1339" s="12" t="n">
        <f aca="false">IF($S$1339,($Q$1339+Assumptions!$B$14*Assumptions!$B$13)/($R$1339+Assumptions!$B$14),IF($R$1339&gt;Assumptions!$B$4,$Q$1339/$R$1339,Assumptions!$B$4))</f>
        <v>77.7446395113925</v>
      </c>
      <c r="U1339" s="12" t="n">
        <f aca="false">IF($B$1339=1,$I$1339,$D$1235*$T$1339)</f>
        <v>30000000</v>
      </c>
      <c r="V1339" s="12" t="n">
        <f aca="false">IF($C$1339=1,$J$1339,$AI$1235*$T$1339)</f>
        <v>474567342.032299</v>
      </c>
      <c r="W1339" s="12" t="n">
        <f aca="false">IF($D$1339=1,$K$1339,$AF$1235*$T$1339)</f>
        <v>100000000</v>
      </c>
      <c r="X1339" s="12" t="n">
        <f aca="false">IF($E$1339=1,$L$1339,$AC$1235*$T$1339)</f>
        <v>60000000</v>
      </c>
      <c r="Y1339" s="12" t="n">
        <f aca="false">IF($F$1339=1,$M$1339,$Z$1235*$T$1339)</f>
        <v>30000000</v>
      </c>
      <c r="Z1339" s="12" t="n">
        <f aca="false">IF($G$1339=1,$N$1339,$W$1235*$T$1339)</f>
        <v>388723197.556963</v>
      </c>
      <c r="AA1339" s="12" t="n">
        <f aca="false">IF($H$1339=1,$O$1339,$T$1235*$T$1339)</f>
        <v>5000000</v>
      </c>
      <c r="AB1339" s="12" t="n">
        <f aca="false">($J$1235+$O$1235)*$T$1339</f>
        <v>20146106.0297249</v>
      </c>
      <c r="AC1339" s="12" t="n">
        <f aca="false">Assumptions!$B$20*$T$1339</f>
        <v>699701755.602532</v>
      </c>
      <c r="AD1339" s="12" t="n">
        <f aca="false">IF($S$1339,Assumptions!$B$14*($T$1339-Assumptions!$B$13),Assumptions!$B$4)</f>
        <v>191861598.778481</v>
      </c>
      <c r="AE1339" s="12" t="n">
        <f aca="false">$U$1339+$V$1339+$W$1339+$X$1339+$Y$1339+$Z$1339+$AA$1339+$AB$1339+$AC$1339+$AD$1339</f>
        <v>2000000000</v>
      </c>
      <c r="AF1339" s="12" t="n">
        <f aca="false">IF(AND(IF($B$1339=1,$U$1339&gt;=INDEX($U$1246:$U$1373,1+$A$1339-Assumptions!$B$77),$U$1339&gt;INDEX($U$1246:$U$1373,1+$A$1339+Assumptions!$B$77)),IF($C$1339=1,$V$1339&gt;=INDEX($V$1246:$V$1373,1+$A$1339-Assumptions!$B$78),$V$1339&gt;INDEX($V$1246:$V$1373,1+$A$1339+Assumptions!$B$78)),IF($D$1339=1,$W$1339&gt;=INDEX($W$1246:$W$1373,1+$A$1339-Assumptions!$B$79),$W$1339&gt;INDEX($W$1246:$W$1373,1+$A$1339+Assumptions!$B$79)),IF($E$1339=1,$X$1339&gt;=INDEX($X$1246:$X$1373,1+$A$1339-Assumptions!$B$80),$X$1339&gt;INDEX($X$1246:$X$1373,1+$A$1339+Assumptions!$B$80)),IF($F$1339=1,$Y$1339&gt;=INDEX($Y$1246:$Y$1373,1+$A$1339-Assumptions!$B$81),$Y$1339&gt;INDEX($Y$1246:$Y$1373,1+$A$1339+Assumptions!$B$81)),IF($G$1339=1,$Z$1339&gt;=INDEX($Z$1246:$Z$1373,1+$A$1339-Assumptions!$B$82),$Z$1339&gt;INDEX($Z$1246:$Z$1373,1+$A$1339+Assumptions!$B$82)),IF($H$1339=1,$AA$1339&gt;=INDEX($AA$1246:$AA$1373,1+$A$1339-Assumptions!$B$83),$AA$1339&gt;INDEX($AA$1246:$AA$1373,1+$A$1339+Assumptions!$B$83))),1,0)</f>
        <v>0</v>
      </c>
    </row>
    <row r="1340" customFormat="false" ht="15" hidden="true" customHeight="false" outlineLevel="0" collapsed="false">
      <c r="A1340" s="6" t="n">
        <f aca="false">ROW()-ROW($A$1246)+Assumptions!$B$4</f>
        <v>94</v>
      </c>
      <c r="B1340" s="12" t="n">
        <f aca="false">MOD(QUOTIENT($A$1340,Assumptions!$B$77),2)</f>
        <v>1</v>
      </c>
      <c r="C1340" s="12" t="n">
        <f aca="false">MOD(QUOTIENT($A$1340,Assumptions!$B$78),2)</f>
        <v>0</v>
      </c>
      <c r="D1340" s="12" t="n">
        <f aca="false">MOD(QUOTIENT($A$1340,Assumptions!$B$79),2)</f>
        <v>1</v>
      </c>
      <c r="E1340" s="12" t="n">
        <f aca="false">MOD(QUOTIENT($A$1340,Assumptions!$B$80),2)</f>
        <v>1</v>
      </c>
      <c r="F1340" s="12" t="n">
        <f aca="false">MOD(QUOTIENT($A$1340,Assumptions!$B$81),2)</f>
        <v>1</v>
      </c>
      <c r="G1340" s="12" t="n">
        <f aca="false">MOD(QUOTIENT($A$1340,Assumptions!$B$82),2)</f>
        <v>1</v>
      </c>
      <c r="H1340" s="12" t="n">
        <f aca="false">MOD(QUOTIENT($A$1340,Assumptions!$B$83),2)</f>
        <v>0</v>
      </c>
      <c r="I1340" s="12" t="n">
        <f aca="false">IF($B$1340=1,MIN(Assumptions!$B$67,MAX(Assumptions!$B$4,Assumptions!$B$26-(Assumptions!$B$4))),Assumptions!$B$4)</f>
        <v>30000000</v>
      </c>
      <c r="J1340" s="12" t="n">
        <f aca="false">IF($C$1340=1,MIN(Assumptions!$B$66,MAX(Assumptions!$B$4,Assumptions!$B$26-($I$1340))),Assumptions!$B$4)</f>
        <v>0</v>
      </c>
      <c r="K1340" s="12" t="n">
        <f aca="false">IF($D$1340=1,MIN(Assumptions!$B$61,MAX(Assumptions!$B$4,Assumptions!$B$26-($I$1340+$J$1340))),Assumptions!$B$4)</f>
        <v>100000000</v>
      </c>
      <c r="L1340" s="12" t="n">
        <f aca="false">IF($E$1340=1,MIN(Assumptions!$B$56,MAX(Assumptions!$B$4,Assumptions!$B$26-($I$1340+$J$1340+$K$1340))),Assumptions!$B$4)</f>
        <v>60000000</v>
      </c>
      <c r="M1340" s="12" t="n">
        <f aca="false">IF($F$1340=1,MIN(Assumptions!$B$51,MAX(Assumptions!$B$4,Assumptions!$B$26-($I$1340+$J$1340+$K$1340+$L$1340))),Assumptions!$B$4)</f>
        <v>30000000</v>
      </c>
      <c r="N1340" s="12" t="n">
        <f aca="false">IF($G$1340=1,MIN(Assumptions!$B$46,MAX(Assumptions!$B$4,Assumptions!$B$26-($I$1340+$J$1340+$K$1340+$L$1340+$M$1340))),Assumptions!$B$4)</f>
        <v>15000000</v>
      </c>
      <c r="O1340" s="12" t="n">
        <f aca="false">IF($H$1340=1,MIN(Assumptions!$B$41,MAX(Assumptions!$B$4,Assumptions!$B$26-($I$1340+$J$1340+$K$1340+$L$1340+$M$1340+$N$1340))),Assumptions!$B$4)</f>
        <v>0</v>
      </c>
      <c r="P1340" s="12" t="n">
        <f aca="false">$I$1340+$J$1340+$K$1340+$L$1340+$M$1340+$N$1340+$O$1340</f>
        <v>235000000</v>
      </c>
      <c r="Q1340" s="12" t="n">
        <f aca="false">MAX(Assumptions!$B$4,Assumptions!$B$26-$P$1340)</f>
        <v>1765000000</v>
      </c>
      <c r="R1340" s="12" t="n">
        <f aca="false">$J$1235+$O$1235+Assumptions!$B$20+IF($B$1340=0,$D$1235,Assumptions!$B$4)+IF($C$1340=0,$AI$1235,Assumptions!$B$4)+IF($D$1340=0,$AF$1235,Assumptions!$B$4)+IF($E$1340=0,$AC$1235,Assumptions!$B$4)+IF($F$1340=0,$Z$1235,Assumptions!$B$4)+IF($G$1340=0,$W$1235,Assumptions!$B$4)+IF($H$1340=0,$T$1235,Assumptions!$B$4)</f>
        <v>20363312.6498648</v>
      </c>
      <c r="S1340" s="12" t="n">
        <f aca="false">IF($R$1340&gt;Assumptions!$B$4,$Q$1340/$R$1340&gt;Assumptions!$B$13,FALSE())</f>
        <v>1</v>
      </c>
      <c r="T1340" s="12" t="n">
        <f aca="false">IF($S$1340,($Q$1340+Assumptions!$B$14*Assumptions!$B$13)/($R$1340+Assumptions!$B$14),IF($R$1340&gt;Assumptions!$B$4,$Q$1340/$R$1340,Assumptions!$B$4))</f>
        <v>77.3072575732131</v>
      </c>
      <c r="U1340" s="12" t="n">
        <f aca="false">IF($B$1340=1,$I$1340,$D$1235*$T$1340)</f>
        <v>30000000</v>
      </c>
      <c r="V1340" s="12" t="n">
        <f aca="false">IF($C$1340=1,$J$1340,$AI$1235*$T$1340)</f>
        <v>471897483.567982</v>
      </c>
      <c r="W1340" s="12" t="n">
        <f aca="false">IF($D$1340=1,$K$1340,$AF$1235*$T$1340)</f>
        <v>100000000</v>
      </c>
      <c r="X1340" s="12" t="n">
        <f aca="false">IF($E$1340=1,$L$1340,$AC$1235*$T$1340)</f>
        <v>60000000</v>
      </c>
      <c r="Y1340" s="12" t="n">
        <f aca="false">IF($F$1340=1,$M$1340,$Z$1235*$T$1340)</f>
        <v>30000000</v>
      </c>
      <c r="Z1340" s="12" t="n">
        <f aca="false">IF($G$1340=1,$N$1340,$W$1235*$T$1340)</f>
        <v>15000000</v>
      </c>
      <c r="AA1340" s="12" t="n">
        <f aca="false">IF($H$1340=1,$O$1340,$T$1235*$T$1340)</f>
        <v>386536287.866065</v>
      </c>
      <c r="AB1340" s="12" t="n">
        <f aca="false">($J$1235+$O$1235)*$T$1340</f>
        <v>20032766.4740021</v>
      </c>
      <c r="AC1340" s="12" t="n">
        <f aca="false">Assumptions!$B$20*$T$1340</f>
        <v>695765318.158918</v>
      </c>
      <c r="AD1340" s="12" t="n">
        <f aca="false">IF($S$1340,Assumptions!$B$14*($T$1340-Assumptions!$B$13),Assumptions!$B$4)</f>
        <v>190768143.933033</v>
      </c>
      <c r="AE1340" s="12" t="n">
        <f aca="false">$U$1340+$V$1340+$W$1340+$X$1340+$Y$1340+$Z$1340+$AA$1340+$AB$1340+$AC$1340+$AD$1340</f>
        <v>2000000000</v>
      </c>
      <c r="AF1340" s="12" t="n">
        <f aca="false">IF(AND(IF($B$1340=1,$U$1340&gt;=INDEX($U$1246:$U$1373,1+$A$1340-Assumptions!$B$77),$U$1340&gt;INDEX($U$1246:$U$1373,1+$A$1340+Assumptions!$B$77)),IF($C$1340=1,$V$1340&gt;=INDEX($V$1246:$V$1373,1+$A$1340-Assumptions!$B$78),$V$1340&gt;INDEX($V$1246:$V$1373,1+$A$1340+Assumptions!$B$78)),IF($D$1340=1,$W$1340&gt;=INDEX($W$1246:$W$1373,1+$A$1340-Assumptions!$B$79),$W$1340&gt;INDEX($W$1246:$W$1373,1+$A$1340+Assumptions!$B$79)),IF($E$1340=1,$X$1340&gt;=INDEX($X$1246:$X$1373,1+$A$1340-Assumptions!$B$80),$X$1340&gt;INDEX($X$1246:$X$1373,1+$A$1340+Assumptions!$B$80)),IF($F$1340=1,$Y$1340&gt;=INDEX($Y$1246:$Y$1373,1+$A$1340-Assumptions!$B$81),$Y$1340&gt;INDEX($Y$1246:$Y$1373,1+$A$1340+Assumptions!$B$81)),IF($G$1340=1,$Z$1340&gt;=INDEX($Z$1246:$Z$1373,1+$A$1340-Assumptions!$B$82),$Z$1340&gt;INDEX($Z$1246:$Z$1373,1+$A$1340+Assumptions!$B$82)),IF($H$1340=1,$AA$1340&gt;=INDEX($AA$1246:$AA$1373,1+$A$1340-Assumptions!$B$83),$AA$1340&gt;INDEX($AA$1246:$AA$1373,1+$A$1340+Assumptions!$B$83))),1,0)</f>
        <v>0</v>
      </c>
    </row>
    <row r="1341" customFormat="false" ht="15" hidden="true" customHeight="false" outlineLevel="0" collapsed="false">
      <c r="A1341" s="6" t="n">
        <f aca="false">ROW()-ROW($A$1246)+Assumptions!$B$4</f>
        <v>95</v>
      </c>
      <c r="B1341" s="12" t="n">
        <f aca="false">MOD(QUOTIENT($A$1341,Assumptions!$B$77),2)</f>
        <v>1</v>
      </c>
      <c r="C1341" s="12" t="n">
        <f aca="false">MOD(QUOTIENT($A$1341,Assumptions!$B$78),2)</f>
        <v>0</v>
      </c>
      <c r="D1341" s="12" t="n">
        <f aca="false">MOD(QUOTIENT($A$1341,Assumptions!$B$79),2)</f>
        <v>1</v>
      </c>
      <c r="E1341" s="12" t="n">
        <f aca="false">MOD(QUOTIENT($A$1341,Assumptions!$B$80),2)</f>
        <v>1</v>
      </c>
      <c r="F1341" s="12" t="n">
        <f aca="false">MOD(QUOTIENT($A$1341,Assumptions!$B$81),2)</f>
        <v>1</v>
      </c>
      <c r="G1341" s="12" t="n">
        <f aca="false">MOD(QUOTIENT($A$1341,Assumptions!$B$82),2)</f>
        <v>1</v>
      </c>
      <c r="H1341" s="12" t="n">
        <f aca="false">MOD(QUOTIENT($A$1341,Assumptions!$B$83),2)</f>
        <v>1</v>
      </c>
      <c r="I1341" s="12" t="n">
        <f aca="false">IF($B$1341=1,MIN(Assumptions!$B$67,MAX(Assumptions!$B$4,Assumptions!$B$26-(Assumptions!$B$4))),Assumptions!$B$4)</f>
        <v>30000000</v>
      </c>
      <c r="J1341" s="12" t="n">
        <f aca="false">IF($C$1341=1,MIN(Assumptions!$B$66,MAX(Assumptions!$B$4,Assumptions!$B$26-($I$1341))),Assumptions!$B$4)</f>
        <v>0</v>
      </c>
      <c r="K1341" s="12" t="n">
        <f aca="false">IF($D$1341=1,MIN(Assumptions!$B$61,MAX(Assumptions!$B$4,Assumptions!$B$26-($I$1341+$J$1341))),Assumptions!$B$4)</f>
        <v>100000000</v>
      </c>
      <c r="L1341" s="12" t="n">
        <f aca="false">IF($E$1341=1,MIN(Assumptions!$B$56,MAX(Assumptions!$B$4,Assumptions!$B$26-($I$1341+$J$1341+$K$1341))),Assumptions!$B$4)</f>
        <v>60000000</v>
      </c>
      <c r="M1341" s="12" t="n">
        <f aca="false">IF($F$1341=1,MIN(Assumptions!$B$51,MAX(Assumptions!$B$4,Assumptions!$B$26-($I$1341+$J$1341+$K$1341+$L$1341))),Assumptions!$B$4)</f>
        <v>30000000</v>
      </c>
      <c r="N1341" s="12" t="n">
        <f aca="false">IF($G$1341=1,MIN(Assumptions!$B$46,MAX(Assumptions!$B$4,Assumptions!$B$26-($I$1341+$J$1341+$K$1341+$L$1341+$M$1341))),Assumptions!$B$4)</f>
        <v>15000000</v>
      </c>
      <c r="O1341" s="12" t="n">
        <f aca="false">IF($H$1341=1,MIN(Assumptions!$B$41,MAX(Assumptions!$B$4,Assumptions!$B$26-($I$1341+$J$1341+$K$1341+$L$1341+$M$1341+$N$1341))),Assumptions!$B$4)</f>
        <v>5000000</v>
      </c>
      <c r="P1341" s="12" t="n">
        <f aca="false">$I$1341+$J$1341+$K$1341+$L$1341+$M$1341+$N$1341+$O$1341</f>
        <v>240000000</v>
      </c>
      <c r="Q1341" s="12" t="n">
        <f aca="false">MAX(Assumptions!$B$4,Assumptions!$B$26-$P$1341)</f>
        <v>1760000000</v>
      </c>
      <c r="R1341" s="12" t="n">
        <f aca="false">$J$1235+$O$1235+Assumptions!$B$20+IF($B$1341=0,$D$1235,Assumptions!$B$4)+IF($C$1341=0,$AI$1235,Assumptions!$B$4)+IF($D$1341=0,$AF$1235,Assumptions!$B$4)+IF($E$1341=0,$AC$1235,Assumptions!$B$4)+IF($F$1341=0,$Z$1235,Assumptions!$B$4)+IF($G$1341=0,$W$1235,Assumptions!$B$4)+IF($H$1341=0,$T$1235,Assumptions!$B$4)</f>
        <v>15363312.6498648</v>
      </c>
      <c r="S1341" s="12" t="n">
        <f aca="false">IF($R$1341&gt;Assumptions!$B$4,$Q$1341/$R$1341&gt;Assumptions!$B$13,FALSE())</f>
        <v>1</v>
      </c>
      <c r="T1341" s="12" t="n">
        <f aca="false">IF($S$1341,($Q$1341+Assumptions!$B$14*Assumptions!$B$13)/($R$1341+Assumptions!$B$14),IF($R$1341&gt;Assumptions!$B$4,$Q$1341/$R$1341,Assumptions!$B$4))</f>
        <v>98.6659101000137</v>
      </c>
      <c r="U1341" s="12" t="n">
        <f aca="false">IF($B$1341=1,$I$1341,$D$1235*$T$1341)</f>
        <v>30000000</v>
      </c>
      <c r="V1341" s="12" t="n">
        <f aca="false">IF($C$1341=1,$J$1341,$AI$1235*$T$1341)</f>
        <v>602274561.945841</v>
      </c>
      <c r="W1341" s="12" t="n">
        <f aca="false">IF($D$1341=1,$K$1341,$AF$1235*$T$1341)</f>
        <v>100000000</v>
      </c>
      <c r="X1341" s="12" t="n">
        <f aca="false">IF($E$1341=1,$L$1341,$AC$1235*$T$1341)</f>
        <v>60000000</v>
      </c>
      <c r="Y1341" s="12" t="n">
        <f aca="false">IF($F$1341=1,$M$1341,$Z$1235*$T$1341)</f>
        <v>30000000</v>
      </c>
      <c r="Z1341" s="12" t="n">
        <f aca="false">IF($G$1341=1,$N$1341,$W$1235*$T$1341)</f>
        <v>15000000</v>
      </c>
      <c r="AA1341" s="12" t="n">
        <f aca="false">IF($H$1341=1,$O$1341,$T$1235*$T$1341)</f>
        <v>5000000</v>
      </c>
      <c r="AB1341" s="12" t="n">
        <f aca="false">($J$1235+$O$1235)*$T$1341</f>
        <v>25567471.9040006</v>
      </c>
      <c r="AC1341" s="12" t="n">
        <f aca="false">Assumptions!$B$20*$T$1341</f>
        <v>887993190.900124</v>
      </c>
      <c r="AD1341" s="12" t="n">
        <f aca="false">IF($S$1341,Assumptions!$B$14*($T$1341-Assumptions!$B$13),Assumptions!$B$4)</f>
        <v>244164775.250034</v>
      </c>
      <c r="AE1341" s="12" t="n">
        <f aca="false">$U$1341+$V$1341+$W$1341+$X$1341+$Y$1341+$Z$1341+$AA$1341+$AB$1341+$AC$1341+$AD$1341</f>
        <v>2000000000</v>
      </c>
      <c r="AF1341" s="12" t="n">
        <f aca="false">IF(AND(IF($B$1341=1,$U$1341&gt;=INDEX($U$1246:$U$1373,1+$A$1341-Assumptions!$B$77),$U$1341&gt;INDEX($U$1246:$U$1373,1+$A$1341+Assumptions!$B$77)),IF($C$1341=1,$V$1341&gt;=INDEX($V$1246:$V$1373,1+$A$1341-Assumptions!$B$78),$V$1341&gt;INDEX($V$1246:$V$1373,1+$A$1341+Assumptions!$B$78)),IF($D$1341=1,$W$1341&gt;=INDEX($W$1246:$W$1373,1+$A$1341-Assumptions!$B$79),$W$1341&gt;INDEX($W$1246:$W$1373,1+$A$1341+Assumptions!$B$79)),IF($E$1341=1,$X$1341&gt;=INDEX($X$1246:$X$1373,1+$A$1341-Assumptions!$B$80),$X$1341&gt;INDEX($X$1246:$X$1373,1+$A$1341+Assumptions!$B$80)),IF($F$1341=1,$Y$1341&gt;=INDEX($Y$1246:$Y$1373,1+$A$1341-Assumptions!$B$81),$Y$1341&gt;INDEX($Y$1246:$Y$1373,1+$A$1341+Assumptions!$B$81)),IF($G$1341=1,$Z$1341&gt;=INDEX($Z$1246:$Z$1373,1+$A$1341-Assumptions!$B$82),$Z$1341&gt;INDEX($Z$1246:$Z$1373,1+$A$1341+Assumptions!$B$82)),IF($H$1341=1,$AA$1341&gt;=INDEX($AA$1246:$AA$1373,1+$A$1341-Assumptions!$B$83),$AA$1341&gt;INDEX($AA$1246:$AA$1373,1+$A$1341+Assumptions!$B$83))),1,0)</f>
        <v>0</v>
      </c>
    </row>
    <row r="1342" customFormat="false" ht="15" hidden="true" customHeight="false" outlineLevel="0" collapsed="false">
      <c r="A1342" s="6" t="n">
        <f aca="false">ROW()-ROW($A$1246)+Assumptions!$B$4</f>
        <v>96</v>
      </c>
      <c r="B1342" s="12" t="n">
        <f aca="false">MOD(QUOTIENT($A$1342,Assumptions!$B$77),2)</f>
        <v>1</v>
      </c>
      <c r="C1342" s="12" t="n">
        <f aca="false">MOD(QUOTIENT($A$1342,Assumptions!$B$78),2)</f>
        <v>1</v>
      </c>
      <c r="D1342" s="12" t="n">
        <f aca="false">MOD(QUOTIENT($A$1342,Assumptions!$B$79),2)</f>
        <v>0</v>
      </c>
      <c r="E1342" s="12" t="n">
        <f aca="false">MOD(QUOTIENT($A$1342,Assumptions!$B$80),2)</f>
        <v>0</v>
      </c>
      <c r="F1342" s="12" t="n">
        <f aca="false">MOD(QUOTIENT($A$1342,Assumptions!$B$81),2)</f>
        <v>0</v>
      </c>
      <c r="G1342" s="12" t="n">
        <f aca="false">MOD(QUOTIENT($A$1342,Assumptions!$B$82),2)</f>
        <v>0</v>
      </c>
      <c r="H1342" s="12" t="n">
        <f aca="false">MOD(QUOTIENT($A$1342,Assumptions!$B$83),2)</f>
        <v>0</v>
      </c>
      <c r="I1342" s="12" t="n">
        <f aca="false">IF($B$1342=1,MIN(Assumptions!$B$67,MAX(Assumptions!$B$4,Assumptions!$B$26-(Assumptions!$B$4))),Assumptions!$B$4)</f>
        <v>30000000</v>
      </c>
      <c r="J1342" s="12" t="n">
        <f aca="false">IF($C$1342=1,MIN(Assumptions!$B$66,MAX(Assumptions!$B$4,Assumptions!$B$26-($I$1342))),Assumptions!$B$4)</f>
        <v>300000000</v>
      </c>
      <c r="K1342" s="12" t="n">
        <f aca="false">IF($D$1342=1,MIN(Assumptions!$B$61,MAX(Assumptions!$B$4,Assumptions!$B$26-($I$1342+$J$1342))),Assumptions!$B$4)</f>
        <v>0</v>
      </c>
      <c r="L1342" s="12" t="n">
        <f aca="false">IF($E$1342=1,MIN(Assumptions!$B$56,MAX(Assumptions!$B$4,Assumptions!$B$26-($I$1342+$J$1342+$K$1342))),Assumptions!$B$4)</f>
        <v>0</v>
      </c>
      <c r="M1342" s="12" t="n">
        <f aca="false">IF($F$1342=1,MIN(Assumptions!$B$51,MAX(Assumptions!$B$4,Assumptions!$B$26-($I$1342+$J$1342+$K$1342+$L$1342))),Assumptions!$B$4)</f>
        <v>0</v>
      </c>
      <c r="N1342" s="12" t="n">
        <f aca="false">IF($G$1342=1,MIN(Assumptions!$B$46,MAX(Assumptions!$B$4,Assumptions!$B$26-($I$1342+$J$1342+$K$1342+$L$1342+$M$1342))),Assumptions!$B$4)</f>
        <v>0</v>
      </c>
      <c r="O1342" s="12" t="n">
        <f aca="false">IF($H$1342=1,MIN(Assumptions!$B$41,MAX(Assumptions!$B$4,Assumptions!$B$26-($I$1342+$J$1342+$K$1342+$L$1342+$M$1342+$N$1342))),Assumptions!$B$4)</f>
        <v>0</v>
      </c>
      <c r="P1342" s="12" t="n">
        <f aca="false">$I$1342+$J$1342+$K$1342+$L$1342+$M$1342+$N$1342+$O$1342</f>
        <v>330000000</v>
      </c>
      <c r="Q1342" s="12" t="n">
        <f aca="false">MAX(Assumptions!$B$4,Assumptions!$B$26-$P$1342)</f>
        <v>1670000000</v>
      </c>
      <c r="R1342" s="12" t="n">
        <f aca="false">$J$1235+$O$1235+Assumptions!$B$20+IF($B$1342=0,$D$1235,Assumptions!$B$4)+IF($C$1342=0,$AI$1235,Assumptions!$B$4)+IF($D$1342=0,$AF$1235,Assumptions!$B$4)+IF($E$1342=0,$AC$1235,Assumptions!$B$4)+IF($F$1342=0,$Z$1235,Assumptions!$B$4)+IF($G$1342=0,$W$1235,Assumptions!$B$4)+IF($H$1342=0,$T$1235,Assumptions!$B$4)</f>
        <v>26384546.5545552</v>
      </c>
      <c r="S1342" s="12" t="n">
        <f aca="false">IF($R$1342&gt;Assumptions!$B$4,$Q$1342/$R$1342&gt;Assumptions!$B$13,FALSE())</f>
        <v>1</v>
      </c>
      <c r="T1342" s="12" t="n">
        <f aca="false">IF($S$1342,($Q$1342+Assumptions!$B$14*Assumptions!$B$13)/($R$1342+Assumptions!$B$14),IF($R$1342&gt;Assumptions!$B$4,$Q$1342/$R$1342,Assumptions!$B$4))</f>
        <v>57.9029342503645</v>
      </c>
      <c r="U1342" s="12" t="n">
        <f aca="false">IF($B$1342=1,$I$1342,$D$1235*$T$1342)</f>
        <v>30000000</v>
      </c>
      <c r="V1342" s="12" t="n">
        <f aca="false">IF($C$1342=1,$J$1342,$AI$1235*$T$1342)</f>
        <v>300000000</v>
      </c>
      <c r="W1342" s="12" t="n">
        <f aca="false">IF($D$1342=1,$K$1342,$AF$1235*$T$1342)</f>
        <v>99906578.8357823</v>
      </c>
      <c r="X1342" s="12" t="n">
        <f aca="false">IF($E$1342=1,$L$1342,$AC$1235*$T$1342)</f>
        <v>138967042.200875</v>
      </c>
      <c r="Y1342" s="12" t="n">
        <f aca="false">IF($F$1342=1,$M$1342,$Z$1235*$T$1342)</f>
        <v>173708802.751094</v>
      </c>
      <c r="Z1342" s="12" t="n">
        <f aca="false">IF($G$1342=1,$N$1342,$W$1235*$T$1342)</f>
        <v>289514671.251823</v>
      </c>
      <c r="AA1342" s="12" t="n">
        <f aca="false">IF($H$1342=1,$O$1342,$T$1235*$T$1342)</f>
        <v>289514671.251823</v>
      </c>
      <c r="AB1342" s="12" t="n">
        <f aca="false">($J$1235+$O$1235)*$T$1342</f>
        <v>15004489.8294125</v>
      </c>
      <c r="AC1342" s="12" t="n">
        <f aca="false">Assumptions!$B$20*$T$1342</f>
        <v>521126408.253281</v>
      </c>
      <c r="AD1342" s="12" t="n">
        <f aca="false">IF($S$1342,Assumptions!$B$14*($T$1342-Assumptions!$B$13),Assumptions!$B$4)</f>
        <v>142257335.625911</v>
      </c>
      <c r="AE1342" s="12" t="n">
        <f aca="false">$U$1342+$V$1342+$W$1342+$X$1342+$Y$1342+$Z$1342+$AA$1342+$AB$1342+$AC$1342+$AD$1342</f>
        <v>2000000000</v>
      </c>
      <c r="AF1342" s="12" t="n">
        <f aca="false">IF(AND(IF($B$1342=1,$U$1342&gt;=INDEX($U$1246:$U$1373,1+$A$1342-Assumptions!$B$77),$U$1342&gt;INDEX($U$1246:$U$1373,1+$A$1342+Assumptions!$B$77)),IF($C$1342=1,$V$1342&gt;=INDEX($V$1246:$V$1373,1+$A$1342-Assumptions!$B$78),$V$1342&gt;INDEX($V$1246:$V$1373,1+$A$1342+Assumptions!$B$78)),IF($D$1342=1,$W$1342&gt;=INDEX($W$1246:$W$1373,1+$A$1342-Assumptions!$B$79),$W$1342&gt;INDEX($W$1246:$W$1373,1+$A$1342+Assumptions!$B$79)),IF($E$1342=1,$X$1342&gt;=INDEX($X$1246:$X$1373,1+$A$1342-Assumptions!$B$80),$X$1342&gt;INDEX($X$1246:$X$1373,1+$A$1342+Assumptions!$B$80)),IF($F$1342=1,$Y$1342&gt;=INDEX($Y$1246:$Y$1373,1+$A$1342-Assumptions!$B$81),$Y$1342&gt;INDEX($Y$1246:$Y$1373,1+$A$1342+Assumptions!$B$81)),IF($G$1342=1,$Z$1342&gt;=INDEX($Z$1246:$Z$1373,1+$A$1342-Assumptions!$B$82),$Z$1342&gt;INDEX($Z$1246:$Z$1373,1+$A$1342+Assumptions!$B$82)),IF($H$1342=1,$AA$1342&gt;=INDEX($AA$1246:$AA$1373,1+$A$1342-Assumptions!$B$83),$AA$1342&gt;INDEX($AA$1246:$AA$1373,1+$A$1342+Assumptions!$B$83))),1,0)</f>
        <v>0</v>
      </c>
    </row>
    <row r="1343" customFormat="false" ht="15" hidden="true" customHeight="false" outlineLevel="0" collapsed="false">
      <c r="A1343" s="6" t="n">
        <f aca="false">ROW()-ROW($A$1246)+Assumptions!$B$4</f>
        <v>97</v>
      </c>
      <c r="B1343" s="12" t="n">
        <f aca="false">MOD(QUOTIENT($A$1343,Assumptions!$B$77),2)</f>
        <v>1</v>
      </c>
      <c r="C1343" s="12" t="n">
        <f aca="false">MOD(QUOTIENT($A$1343,Assumptions!$B$78),2)</f>
        <v>1</v>
      </c>
      <c r="D1343" s="12" t="n">
        <f aca="false">MOD(QUOTIENT($A$1343,Assumptions!$B$79),2)</f>
        <v>0</v>
      </c>
      <c r="E1343" s="12" t="n">
        <f aca="false">MOD(QUOTIENT($A$1343,Assumptions!$B$80),2)</f>
        <v>0</v>
      </c>
      <c r="F1343" s="12" t="n">
        <f aca="false">MOD(QUOTIENT($A$1343,Assumptions!$B$81),2)</f>
        <v>0</v>
      </c>
      <c r="G1343" s="12" t="n">
        <f aca="false">MOD(QUOTIENT($A$1343,Assumptions!$B$82),2)</f>
        <v>0</v>
      </c>
      <c r="H1343" s="12" t="n">
        <f aca="false">MOD(QUOTIENT($A$1343,Assumptions!$B$83),2)</f>
        <v>1</v>
      </c>
      <c r="I1343" s="12" t="n">
        <f aca="false">IF($B$1343=1,MIN(Assumptions!$B$67,MAX(Assumptions!$B$4,Assumptions!$B$26-(Assumptions!$B$4))),Assumptions!$B$4)</f>
        <v>30000000</v>
      </c>
      <c r="J1343" s="12" t="n">
        <f aca="false">IF($C$1343=1,MIN(Assumptions!$B$66,MAX(Assumptions!$B$4,Assumptions!$B$26-($I$1343))),Assumptions!$B$4)</f>
        <v>300000000</v>
      </c>
      <c r="K1343" s="12" t="n">
        <f aca="false">IF($D$1343=1,MIN(Assumptions!$B$61,MAX(Assumptions!$B$4,Assumptions!$B$26-($I$1343+$J$1343))),Assumptions!$B$4)</f>
        <v>0</v>
      </c>
      <c r="L1343" s="12" t="n">
        <f aca="false">IF($E$1343=1,MIN(Assumptions!$B$56,MAX(Assumptions!$B$4,Assumptions!$B$26-($I$1343+$J$1343+$K$1343))),Assumptions!$B$4)</f>
        <v>0</v>
      </c>
      <c r="M1343" s="12" t="n">
        <f aca="false">IF($F$1343=1,MIN(Assumptions!$B$51,MAX(Assumptions!$B$4,Assumptions!$B$26-($I$1343+$J$1343+$K$1343+$L$1343))),Assumptions!$B$4)</f>
        <v>0</v>
      </c>
      <c r="N1343" s="12" t="n">
        <f aca="false">IF($G$1343=1,MIN(Assumptions!$B$46,MAX(Assumptions!$B$4,Assumptions!$B$26-($I$1343+$J$1343+$K$1343+$L$1343+$M$1343))),Assumptions!$B$4)</f>
        <v>0</v>
      </c>
      <c r="O1343" s="12" t="n">
        <f aca="false">IF($H$1343=1,MIN(Assumptions!$B$41,MAX(Assumptions!$B$4,Assumptions!$B$26-($I$1343+$J$1343+$K$1343+$L$1343+$M$1343+$N$1343))),Assumptions!$B$4)</f>
        <v>5000000</v>
      </c>
      <c r="P1343" s="12" t="n">
        <f aca="false">$I$1343+$J$1343+$K$1343+$L$1343+$M$1343+$N$1343+$O$1343</f>
        <v>335000000</v>
      </c>
      <c r="Q1343" s="12" t="n">
        <f aca="false">MAX(Assumptions!$B$4,Assumptions!$B$26-$P$1343)</f>
        <v>1665000000</v>
      </c>
      <c r="R1343" s="12" t="n">
        <f aca="false">$J$1235+$O$1235+Assumptions!$B$20+IF($B$1343=0,$D$1235,Assumptions!$B$4)+IF($C$1343=0,$AI$1235,Assumptions!$B$4)+IF($D$1343=0,$AF$1235,Assumptions!$B$4)+IF($E$1343=0,$AC$1235,Assumptions!$B$4)+IF($F$1343=0,$Z$1235,Assumptions!$B$4)+IF($G$1343=0,$W$1235,Assumptions!$B$4)+IF($H$1343=0,$T$1235,Assumptions!$B$4)</f>
        <v>21384546.5545552</v>
      </c>
      <c r="S1343" s="12" t="n">
        <f aca="false">IF($R$1343&gt;Assumptions!$B$4,$Q$1343/$R$1343&gt;Assumptions!$B$13,FALSE())</f>
        <v>1</v>
      </c>
      <c r="T1343" s="12" t="n">
        <f aca="false">IF($S$1343,($Q$1343+Assumptions!$B$14*Assumptions!$B$13)/($R$1343+Assumptions!$B$14),IF($R$1343&gt;Assumptions!$B$4,$Q$1343/$R$1343,Assumptions!$B$4))</f>
        <v>69.8150160059029</v>
      </c>
      <c r="U1343" s="12" t="n">
        <f aca="false">IF($B$1343=1,$I$1343,$D$1235*$T$1343)</f>
        <v>30000000</v>
      </c>
      <c r="V1343" s="12" t="n">
        <f aca="false">IF($C$1343=1,$J$1343,$AI$1235*$T$1343)</f>
        <v>300000000</v>
      </c>
      <c r="W1343" s="12" t="n">
        <f aca="false">IF($D$1343=1,$K$1343,$AF$1235*$T$1343)</f>
        <v>120459860.813897</v>
      </c>
      <c r="X1343" s="12" t="n">
        <f aca="false">IF($E$1343=1,$L$1343,$AC$1235*$T$1343)</f>
        <v>167556038.414167</v>
      </c>
      <c r="Y1343" s="12" t="n">
        <f aca="false">IF($F$1343=1,$M$1343,$Z$1235*$T$1343)</f>
        <v>209445048.017709</v>
      </c>
      <c r="Z1343" s="12" t="n">
        <f aca="false">IF($G$1343=1,$N$1343,$W$1235*$T$1343)</f>
        <v>349075080.029514</v>
      </c>
      <c r="AA1343" s="12" t="n">
        <f aca="false">IF($H$1343=1,$O$1343,$T$1235*$T$1343)</f>
        <v>5000000</v>
      </c>
      <c r="AB1343" s="12" t="n">
        <f aca="false">($J$1235+$O$1235)*$T$1343</f>
        <v>18091288.6568308</v>
      </c>
      <c r="AC1343" s="12" t="n">
        <f aca="false">Assumptions!$B$20*$T$1343</f>
        <v>628335144.053126</v>
      </c>
      <c r="AD1343" s="12" t="n">
        <f aca="false">IF($S$1343,Assumptions!$B$14*($T$1343-Assumptions!$B$13),Assumptions!$B$4)</f>
        <v>172037540.014757</v>
      </c>
      <c r="AE1343" s="12" t="n">
        <f aca="false">$U$1343+$V$1343+$W$1343+$X$1343+$Y$1343+$Z$1343+$AA$1343+$AB$1343+$AC$1343+$AD$1343</f>
        <v>2000000000</v>
      </c>
      <c r="AF1343" s="12" t="n">
        <f aca="false">IF(AND(IF($B$1343=1,$U$1343&gt;=INDEX($U$1246:$U$1373,1+$A$1343-Assumptions!$B$77),$U$1343&gt;INDEX($U$1246:$U$1373,1+$A$1343+Assumptions!$B$77)),IF($C$1343=1,$V$1343&gt;=INDEX($V$1246:$V$1373,1+$A$1343-Assumptions!$B$78),$V$1343&gt;INDEX($V$1246:$V$1373,1+$A$1343+Assumptions!$B$78)),IF($D$1343=1,$W$1343&gt;=INDEX($W$1246:$W$1373,1+$A$1343-Assumptions!$B$79),$W$1343&gt;INDEX($W$1246:$W$1373,1+$A$1343+Assumptions!$B$79)),IF($E$1343=1,$X$1343&gt;=INDEX($X$1246:$X$1373,1+$A$1343-Assumptions!$B$80),$X$1343&gt;INDEX($X$1246:$X$1373,1+$A$1343+Assumptions!$B$80)),IF($F$1343=1,$Y$1343&gt;=INDEX($Y$1246:$Y$1373,1+$A$1343-Assumptions!$B$81),$Y$1343&gt;INDEX($Y$1246:$Y$1373,1+$A$1343+Assumptions!$B$81)),IF($G$1343=1,$Z$1343&gt;=INDEX($Z$1246:$Z$1373,1+$A$1343-Assumptions!$B$82),$Z$1343&gt;INDEX($Z$1246:$Z$1373,1+$A$1343+Assumptions!$B$82)),IF($H$1343=1,$AA$1343&gt;=INDEX($AA$1246:$AA$1373,1+$A$1343-Assumptions!$B$83),$AA$1343&gt;INDEX($AA$1246:$AA$1373,1+$A$1343+Assumptions!$B$83))),1,0)</f>
        <v>0</v>
      </c>
    </row>
    <row r="1344" customFormat="false" ht="15" hidden="true" customHeight="false" outlineLevel="0" collapsed="false">
      <c r="A1344" s="6" t="n">
        <f aca="false">ROW()-ROW($A$1246)+Assumptions!$B$4</f>
        <v>98</v>
      </c>
      <c r="B1344" s="12" t="n">
        <f aca="false">MOD(QUOTIENT($A$1344,Assumptions!$B$77),2)</f>
        <v>1</v>
      </c>
      <c r="C1344" s="12" t="n">
        <f aca="false">MOD(QUOTIENT($A$1344,Assumptions!$B$78),2)</f>
        <v>1</v>
      </c>
      <c r="D1344" s="12" t="n">
        <f aca="false">MOD(QUOTIENT($A$1344,Assumptions!$B$79),2)</f>
        <v>0</v>
      </c>
      <c r="E1344" s="12" t="n">
        <f aca="false">MOD(QUOTIENT($A$1344,Assumptions!$B$80),2)</f>
        <v>0</v>
      </c>
      <c r="F1344" s="12" t="n">
        <f aca="false">MOD(QUOTIENT($A$1344,Assumptions!$B$81),2)</f>
        <v>0</v>
      </c>
      <c r="G1344" s="12" t="n">
        <f aca="false">MOD(QUOTIENT($A$1344,Assumptions!$B$82),2)</f>
        <v>1</v>
      </c>
      <c r="H1344" s="12" t="n">
        <f aca="false">MOD(QUOTIENT($A$1344,Assumptions!$B$83),2)</f>
        <v>0</v>
      </c>
      <c r="I1344" s="12" t="n">
        <f aca="false">IF($B$1344=1,MIN(Assumptions!$B$67,MAX(Assumptions!$B$4,Assumptions!$B$26-(Assumptions!$B$4))),Assumptions!$B$4)</f>
        <v>30000000</v>
      </c>
      <c r="J1344" s="12" t="n">
        <f aca="false">IF($C$1344=1,MIN(Assumptions!$B$66,MAX(Assumptions!$B$4,Assumptions!$B$26-($I$1344))),Assumptions!$B$4)</f>
        <v>300000000</v>
      </c>
      <c r="K1344" s="12" t="n">
        <f aca="false">IF($D$1344=1,MIN(Assumptions!$B$61,MAX(Assumptions!$B$4,Assumptions!$B$26-($I$1344+$J$1344))),Assumptions!$B$4)</f>
        <v>0</v>
      </c>
      <c r="L1344" s="12" t="n">
        <f aca="false">IF($E$1344=1,MIN(Assumptions!$B$56,MAX(Assumptions!$B$4,Assumptions!$B$26-($I$1344+$J$1344+$K$1344))),Assumptions!$B$4)</f>
        <v>0</v>
      </c>
      <c r="M1344" s="12" t="n">
        <f aca="false">IF($F$1344=1,MIN(Assumptions!$B$51,MAX(Assumptions!$B$4,Assumptions!$B$26-($I$1344+$J$1344+$K$1344+$L$1344))),Assumptions!$B$4)</f>
        <v>0</v>
      </c>
      <c r="N1344" s="12" t="n">
        <f aca="false">IF($G$1344=1,MIN(Assumptions!$B$46,MAX(Assumptions!$B$4,Assumptions!$B$26-($I$1344+$J$1344+$K$1344+$L$1344+$M$1344))),Assumptions!$B$4)</f>
        <v>15000000</v>
      </c>
      <c r="O1344" s="12" t="n">
        <f aca="false">IF($H$1344=1,MIN(Assumptions!$B$41,MAX(Assumptions!$B$4,Assumptions!$B$26-($I$1344+$J$1344+$K$1344+$L$1344+$M$1344+$N$1344))),Assumptions!$B$4)</f>
        <v>0</v>
      </c>
      <c r="P1344" s="12" t="n">
        <f aca="false">$I$1344+$J$1344+$K$1344+$L$1344+$M$1344+$N$1344+$O$1344</f>
        <v>345000000</v>
      </c>
      <c r="Q1344" s="12" t="n">
        <f aca="false">MAX(Assumptions!$B$4,Assumptions!$B$26-$P$1344)</f>
        <v>1655000000</v>
      </c>
      <c r="R1344" s="12" t="n">
        <f aca="false">$J$1235+$O$1235+Assumptions!$B$20+IF($B$1344=0,$D$1235,Assumptions!$B$4)+IF($C$1344=0,$AI$1235,Assumptions!$B$4)+IF($D$1344=0,$AF$1235,Assumptions!$B$4)+IF($E$1344=0,$AC$1235,Assumptions!$B$4)+IF($F$1344=0,$Z$1235,Assumptions!$B$4)+IF($G$1344=0,$W$1235,Assumptions!$B$4)+IF($H$1344=0,$T$1235,Assumptions!$B$4)</f>
        <v>21384546.5545552</v>
      </c>
      <c r="S1344" s="12" t="n">
        <f aca="false">IF($R$1344&gt;Assumptions!$B$4,$Q$1344/$R$1344&gt;Assumptions!$B$13,FALSE())</f>
        <v>1</v>
      </c>
      <c r="T1344" s="12" t="n">
        <f aca="false">IF($S$1344,($Q$1344+Assumptions!$B$14*Assumptions!$B$13)/($R$1344+Assumptions!$B$14),IF($R$1344&gt;Assumptions!$B$4,$Q$1344/$R$1344,Assumptions!$B$4))</f>
        <v>69.3963352502453</v>
      </c>
      <c r="U1344" s="12" t="n">
        <f aca="false">IF($B$1344=1,$I$1344,$D$1235*$T$1344)</f>
        <v>30000000</v>
      </c>
      <c r="V1344" s="12" t="n">
        <f aca="false">IF($C$1344=1,$J$1344,$AI$1235*$T$1344)</f>
        <v>300000000</v>
      </c>
      <c r="W1344" s="12" t="n">
        <f aca="false">IF($D$1344=1,$K$1344,$AF$1235*$T$1344)</f>
        <v>119737462.847997</v>
      </c>
      <c r="X1344" s="12" t="n">
        <f aca="false">IF($E$1344=1,$L$1344,$AC$1235*$T$1344)</f>
        <v>166551204.600589</v>
      </c>
      <c r="Y1344" s="12" t="n">
        <f aca="false">IF($F$1344=1,$M$1344,$Z$1235*$T$1344)</f>
        <v>208189005.750736</v>
      </c>
      <c r="Z1344" s="12" t="n">
        <f aca="false">IF($G$1344=1,$N$1344,$W$1235*$T$1344)</f>
        <v>15000000</v>
      </c>
      <c r="AA1344" s="12" t="n">
        <f aca="false">IF($H$1344=1,$O$1344,$T$1235*$T$1344)</f>
        <v>346981676.251226</v>
      </c>
      <c r="AB1344" s="12" t="n">
        <f aca="false">($J$1235+$O$1235)*$T$1344</f>
        <v>17982795.1716325</v>
      </c>
      <c r="AC1344" s="12" t="n">
        <f aca="false">Assumptions!$B$20*$T$1344</f>
        <v>624567017.252207</v>
      </c>
      <c r="AD1344" s="12" t="n">
        <f aca="false">IF($S$1344,Assumptions!$B$14*($T$1344-Assumptions!$B$13),Assumptions!$B$4)</f>
        <v>170990838.125613</v>
      </c>
      <c r="AE1344" s="12" t="n">
        <f aca="false">$U$1344+$V$1344+$W$1344+$X$1344+$Y$1344+$Z$1344+$AA$1344+$AB$1344+$AC$1344+$AD$1344</f>
        <v>2000000000</v>
      </c>
      <c r="AF1344" s="12" t="n">
        <f aca="false">IF(AND(IF($B$1344=1,$U$1344&gt;=INDEX($U$1246:$U$1373,1+$A$1344-Assumptions!$B$77),$U$1344&gt;INDEX($U$1246:$U$1373,1+$A$1344+Assumptions!$B$77)),IF($C$1344=1,$V$1344&gt;=INDEX($V$1246:$V$1373,1+$A$1344-Assumptions!$B$78),$V$1344&gt;INDEX($V$1246:$V$1373,1+$A$1344+Assumptions!$B$78)),IF($D$1344=1,$W$1344&gt;=INDEX($W$1246:$W$1373,1+$A$1344-Assumptions!$B$79),$W$1344&gt;INDEX($W$1246:$W$1373,1+$A$1344+Assumptions!$B$79)),IF($E$1344=1,$X$1344&gt;=INDEX($X$1246:$X$1373,1+$A$1344-Assumptions!$B$80),$X$1344&gt;INDEX($X$1246:$X$1373,1+$A$1344+Assumptions!$B$80)),IF($F$1344=1,$Y$1344&gt;=INDEX($Y$1246:$Y$1373,1+$A$1344-Assumptions!$B$81),$Y$1344&gt;INDEX($Y$1246:$Y$1373,1+$A$1344+Assumptions!$B$81)),IF($G$1344=1,$Z$1344&gt;=INDEX($Z$1246:$Z$1373,1+$A$1344-Assumptions!$B$82),$Z$1344&gt;INDEX($Z$1246:$Z$1373,1+$A$1344+Assumptions!$B$82)),IF($H$1344=1,$AA$1344&gt;=INDEX($AA$1246:$AA$1373,1+$A$1344-Assumptions!$B$83),$AA$1344&gt;INDEX($AA$1246:$AA$1373,1+$A$1344+Assumptions!$B$83))),1,0)</f>
        <v>0</v>
      </c>
    </row>
    <row r="1345" customFormat="false" ht="15" hidden="true" customHeight="false" outlineLevel="0" collapsed="false">
      <c r="A1345" s="6" t="n">
        <f aca="false">ROW()-ROW($A$1246)+Assumptions!$B$4</f>
        <v>99</v>
      </c>
      <c r="B1345" s="12" t="n">
        <f aca="false">MOD(QUOTIENT($A$1345,Assumptions!$B$77),2)</f>
        <v>1</v>
      </c>
      <c r="C1345" s="12" t="n">
        <f aca="false">MOD(QUOTIENT($A$1345,Assumptions!$B$78),2)</f>
        <v>1</v>
      </c>
      <c r="D1345" s="12" t="n">
        <f aca="false">MOD(QUOTIENT($A$1345,Assumptions!$B$79),2)</f>
        <v>0</v>
      </c>
      <c r="E1345" s="12" t="n">
        <f aca="false">MOD(QUOTIENT($A$1345,Assumptions!$B$80),2)</f>
        <v>0</v>
      </c>
      <c r="F1345" s="12" t="n">
        <f aca="false">MOD(QUOTIENT($A$1345,Assumptions!$B$81),2)</f>
        <v>0</v>
      </c>
      <c r="G1345" s="12" t="n">
        <f aca="false">MOD(QUOTIENT($A$1345,Assumptions!$B$82),2)</f>
        <v>1</v>
      </c>
      <c r="H1345" s="12" t="n">
        <f aca="false">MOD(QUOTIENT($A$1345,Assumptions!$B$83),2)</f>
        <v>1</v>
      </c>
      <c r="I1345" s="12" t="n">
        <f aca="false">IF($B$1345=1,MIN(Assumptions!$B$67,MAX(Assumptions!$B$4,Assumptions!$B$26-(Assumptions!$B$4))),Assumptions!$B$4)</f>
        <v>30000000</v>
      </c>
      <c r="J1345" s="12" t="n">
        <f aca="false">IF($C$1345=1,MIN(Assumptions!$B$66,MAX(Assumptions!$B$4,Assumptions!$B$26-($I$1345))),Assumptions!$B$4)</f>
        <v>300000000</v>
      </c>
      <c r="K1345" s="12" t="n">
        <f aca="false">IF($D$1345=1,MIN(Assumptions!$B$61,MAX(Assumptions!$B$4,Assumptions!$B$26-($I$1345+$J$1345))),Assumptions!$B$4)</f>
        <v>0</v>
      </c>
      <c r="L1345" s="12" t="n">
        <f aca="false">IF($E$1345=1,MIN(Assumptions!$B$56,MAX(Assumptions!$B$4,Assumptions!$B$26-($I$1345+$J$1345+$K$1345))),Assumptions!$B$4)</f>
        <v>0</v>
      </c>
      <c r="M1345" s="12" t="n">
        <f aca="false">IF($F$1345=1,MIN(Assumptions!$B$51,MAX(Assumptions!$B$4,Assumptions!$B$26-($I$1345+$J$1345+$K$1345+$L$1345))),Assumptions!$B$4)</f>
        <v>0</v>
      </c>
      <c r="N1345" s="12" t="n">
        <f aca="false">IF($G$1345=1,MIN(Assumptions!$B$46,MAX(Assumptions!$B$4,Assumptions!$B$26-($I$1345+$J$1345+$K$1345+$L$1345+$M$1345))),Assumptions!$B$4)</f>
        <v>15000000</v>
      </c>
      <c r="O1345" s="12" t="n">
        <f aca="false">IF($H$1345=1,MIN(Assumptions!$B$41,MAX(Assumptions!$B$4,Assumptions!$B$26-($I$1345+$J$1345+$K$1345+$L$1345+$M$1345+$N$1345))),Assumptions!$B$4)</f>
        <v>5000000</v>
      </c>
      <c r="P1345" s="12" t="n">
        <f aca="false">$I$1345+$J$1345+$K$1345+$L$1345+$M$1345+$N$1345+$O$1345</f>
        <v>350000000</v>
      </c>
      <c r="Q1345" s="12" t="n">
        <f aca="false">MAX(Assumptions!$B$4,Assumptions!$B$26-$P$1345)</f>
        <v>1650000000</v>
      </c>
      <c r="R1345" s="12" t="n">
        <f aca="false">$J$1235+$O$1235+Assumptions!$B$20+IF($B$1345=0,$D$1235,Assumptions!$B$4)+IF($C$1345=0,$AI$1235,Assumptions!$B$4)+IF($D$1345=0,$AF$1235,Assumptions!$B$4)+IF($E$1345=0,$AC$1235,Assumptions!$B$4)+IF($F$1345=0,$Z$1235,Assumptions!$B$4)+IF($G$1345=0,$W$1235,Assumptions!$B$4)+IF($H$1345=0,$T$1235,Assumptions!$B$4)</f>
        <v>16384546.5545552</v>
      </c>
      <c r="S1345" s="12" t="n">
        <f aca="false">IF($R$1345&gt;Assumptions!$B$4,$Q$1345/$R$1345&gt;Assumptions!$B$13,FALSE())</f>
        <v>1</v>
      </c>
      <c r="T1345" s="12" t="n">
        <f aca="false">IF($S$1345,($Q$1345+Assumptions!$B$14*Assumptions!$B$13)/($R$1345+Assumptions!$B$14),IF($R$1345&gt;Assumptions!$B$4,$Q$1345/$R$1345,Assumptions!$B$4))</f>
        <v>87.5054105867</v>
      </c>
      <c r="U1345" s="12" t="n">
        <f aca="false">IF($B$1345=1,$I$1345,$D$1235*$T$1345)</f>
        <v>30000000</v>
      </c>
      <c r="V1345" s="12" t="n">
        <f aca="false">IF($C$1345=1,$J$1345,$AI$1235*$T$1345)</f>
        <v>300000000</v>
      </c>
      <c r="W1345" s="12" t="n">
        <f aca="false">IF($D$1345=1,$K$1345,$AF$1235*$T$1345)</f>
        <v>150983129.171603</v>
      </c>
      <c r="X1345" s="12" t="n">
        <f aca="false">IF($E$1345=1,$L$1345,$AC$1235*$T$1345)</f>
        <v>210012985.40808</v>
      </c>
      <c r="Y1345" s="12" t="n">
        <f aca="false">IF($F$1345=1,$M$1345,$Z$1235*$T$1345)</f>
        <v>262516231.7601</v>
      </c>
      <c r="Z1345" s="12" t="n">
        <f aca="false">IF($G$1345=1,$N$1345,$W$1235*$T$1345)</f>
        <v>15000000</v>
      </c>
      <c r="AA1345" s="12" t="n">
        <f aca="false">IF($H$1345=1,$O$1345,$T$1235*$T$1345)</f>
        <v>5000000</v>
      </c>
      <c r="AB1345" s="12" t="n">
        <f aca="false">($J$1235+$O$1235)*$T$1345</f>
        <v>22675431.9131667</v>
      </c>
      <c r="AC1345" s="12" t="n">
        <f aca="false">Assumptions!$B$20*$T$1345</f>
        <v>787548695.2803</v>
      </c>
      <c r="AD1345" s="12" t="n">
        <f aca="false">IF($S$1345,Assumptions!$B$14*($T$1345-Assumptions!$B$13),Assumptions!$B$4)</f>
        <v>216263526.46675</v>
      </c>
      <c r="AE1345" s="12" t="n">
        <f aca="false">$U$1345+$V$1345+$W$1345+$X$1345+$Y$1345+$Z$1345+$AA$1345+$AB$1345+$AC$1345+$AD$1345</f>
        <v>2000000000</v>
      </c>
      <c r="AF1345" s="12" t="n">
        <f aca="false">IF(AND(IF($B$1345=1,$U$1345&gt;=INDEX($U$1246:$U$1373,1+$A$1345-Assumptions!$B$77),$U$1345&gt;INDEX($U$1246:$U$1373,1+$A$1345+Assumptions!$B$77)),IF($C$1345=1,$V$1345&gt;=INDEX($V$1246:$V$1373,1+$A$1345-Assumptions!$B$78),$V$1345&gt;INDEX($V$1246:$V$1373,1+$A$1345+Assumptions!$B$78)),IF($D$1345=1,$W$1345&gt;=INDEX($W$1246:$W$1373,1+$A$1345-Assumptions!$B$79),$W$1345&gt;INDEX($W$1246:$W$1373,1+$A$1345+Assumptions!$B$79)),IF($E$1345=1,$X$1345&gt;=INDEX($X$1246:$X$1373,1+$A$1345-Assumptions!$B$80),$X$1345&gt;INDEX($X$1246:$X$1373,1+$A$1345+Assumptions!$B$80)),IF($F$1345=1,$Y$1345&gt;=INDEX($Y$1246:$Y$1373,1+$A$1345-Assumptions!$B$81),$Y$1345&gt;INDEX($Y$1246:$Y$1373,1+$A$1345+Assumptions!$B$81)),IF($G$1345=1,$Z$1345&gt;=INDEX($Z$1246:$Z$1373,1+$A$1345-Assumptions!$B$82),$Z$1345&gt;INDEX($Z$1246:$Z$1373,1+$A$1345+Assumptions!$B$82)),IF($H$1345=1,$AA$1345&gt;=INDEX($AA$1246:$AA$1373,1+$A$1345-Assumptions!$B$83),$AA$1345&gt;INDEX($AA$1246:$AA$1373,1+$A$1345+Assumptions!$B$83))),1,0)</f>
        <v>0</v>
      </c>
    </row>
    <row r="1346" customFormat="false" ht="15" hidden="true" customHeight="false" outlineLevel="0" collapsed="false">
      <c r="A1346" s="6" t="n">
        <f aca="false">ROW()-ROW($A$1246)+Assumptions!$B$4</f>
        <v>100</v>
      </c>
      <c r="B1346" s="12" t="n">
        <f aca="false">MOD(QUOTIENT($A$1346,Assumptions!$B$77),2)</f>
        <v>1</v>
      </c>
      <c r="C1346" s="12" t="n">
        <f aca="false">MOD(QUOTIENT($A$1346,Assumptions!$B$78),2)</f>
        <v>1</v>
      </c>
      <c r="D1346" s="12" t="n">
        <f aca="false">MOD(QUOTIENT($A$1346,Assumptions!$B$79),2)</f>
        <v>0</v>
      </c>
      <c r="E1346" s="12" t="n">
        <f aca="false">MOD(QUOTIENT($A$1346,Assumptions!$B$80),2)</f>
        <v>0</v>
      </c>
      <c r="F1346" s="12" t="n">
        <f aca="false">MOD(QUOTIENT($A$1346,Assumptions!$B$81),2)</f>
        <v>1</v>
      </c>
      <c r="G1346" s="12" t="n">
        <f aca="false">MOD(QUOTIENT($A$1346,Assumptions!$B$82),2)</f>
        <v>0</v>
      </c>
      <c r="H1346" s="12" t="n">
        <f aca="false">MOD(QUOTIENT($A$1346,Assumptions!$B$83),2)</f>
        <v>0</v>
      </c>
      <c r="I1346" s="12" t="n">
        <f aca="false">IF($B$1346=1,MIN(Assumptions!$B$67,MAX(Assumptions!$B$4,Assumptions!$B$26-(Assumptions!$B$4))),Assumptions!$B$4)</f>
        <v>30000000</v>
      </c>
      <c r="J1346" s="12" t="n">
        <f aca="false">IF($C$1346=1,MIN(Assumptions!$B$66,MAX(Assumptions!$B$4,Assumptions!$B$26-($I$1346))),Assumptions!$B$4)</f>
        <v>300000000</v>
      </c>
      <c r="K1346" s="12" t="n">
        <f aca="false">IF($D$1346=1,MIN(Assumptions!$B$61,MAX(Assumptions!$B$4,Assumptions!$B$26-($I$1346+$J$1346))),Assumptions!$B$4)</f>
        <v>0</v>
      </c>
      <c r="L1346" s="12" t="n">
        <f aca="false">IF($E$1346=1,MIN(Assumptions!$B$56,MAX(Assumptions!$B$4,Assumptions!$B$26-($I$1346+$J$1346+$K$1346))),Assumptions!$B$4)</f>
        <v>0</v>
      </c>
      <c r="M1346" s="12" t="n">
        <f aca="false">IF($F$1346=1,MIN(Assumptions!$B$51,MAX(Assumptions!$B$4,Assumptions!$B$26-($I$1346+$J$1346+$K$1346+$L$1346))),Assumptions!$B$4)</f>
        <v>30000000</v>
      </c>
      <c r="N1346" s="12" t="n">
        <f aca="false">IF($G$1346=1,MIN(Assumptions!$B$46,MAX(Assumptions!$B$4,Assumptions!$B$26-($I$1346+$J$1346+$K$1346+$L$1346+$M$1346))),Assumptions!$B$4)</f>
        <v>0</v>
      </c>
      <c r="O1346" s="12" t="n">
        <f aca="false">IF($H$1346=1,MIN(Assumptions!$B$41,MAX(Assumptions!$B$4,Assumptions!$B$26-($I$1346+$J$1346+$K$1346+$L$1346+$M$1346+$N$1346))),Assumptions!$B$4)</f>
        <v>0</v>
      </c>
      <c r="P1346" s="12" t="n">
        <f aca="false">$I$1346+$J$1346+$K$1346+$L$1346+$M$1346+$N$1346+$O$1346</f>
        <v>360000000</v>
      </c>
      <c r="Q1346" s="12" t="n">
        <f aca="false">MAX(Assumptions!$B$4,Assumptions!$B$26-$P$1346)</f>
        <v>1640000000</v>
      </c>
      <c r="R1346" s="12" t="n">
        <f aca="false">$J$1235+$O$1235+Assumptions!$B$20+IF($B$1346=0,$D$1235,Assumptions!$B$4)+IF($C$1346=0,$AI$1235,Assumptions!$B$4)+IF($D$1346=0,$AF$1235,Assumptions!$B$4)+IF($E$1346=0,$AC$1235,Assumptions!$B$4)+IF($F$1346=0,$Z$1235,Assumptions!$B$4)+IF($G$1346=0,$W$1235,Assumptions!$B$4)+IF($H$1346=0,$T$1235,Assumptions!$B$4)</f>
        <v>23384546.5545552</v>
      </c>
      <c r="S1346" s="12" t="n">
        <f aca="false">IF($R$1346&gt;Assumptions!$B$4,$Q$1346/$R$1346&gt;Assumptions!$B$13,FALSE())</f>
        <v>1</v>
      </c>
      <c r="T1346" s="12" t="n">
        <f aca="false">IF($S$1346,($Q$1346+Assumptions!$B$14*Assumptions!$B$13)/($R$1346+Assumptions!$B$14),IF($R$1346&gt;Assumptions!$B$4,$Q$1346/$R$1346,Assumptions!$B$4))</f>
        <v>63.454849268393</v>
      </c>
      <c r="U1346" s="12" t="n">
        <f aca="false">IF($B$1346=1,$I$1346,$D$1235*$T$1346)</f>
        <v>30000000</v>
      </c>
      <c r="V1346" s="12" t="n">
        <f aca="false">IF($C$1346=1,$J$1346,$AI$1235*$T$1346)</f>
        <v>300000000</v>
      </c>
      <c r="W1346" s="12" t="n">
        <f aca="false">IF($D$1346=1,$K$1346,$AF$1235*$T$1346)</f>
        <v>109485935.091545</v>
      </c>
      <c r="X1346" s="12" t="n">
        <f aca="false">IF($E$1346=1,$L$1346,$AC$1235*$T$1346)</f>
        <v>152291638.244143</v>
      </c>
      <c r="Y1346" s="12" t="n">
        <f aca="false">IF($F$1346=1,$M$1346,$Z$1235*$T$1346)</f>
        <v>30000000</v>
      </c>
      <c r="Z1346" s="12" t="n">
        <f aca="false">IF($G$1346=1,$N$1346,$W$1235*$T$1346)</f>
        <v>317274246.341965</v>
      </c>
      <c r="AA1346" s="12" t="n">
        <f aca="false">IF($H$1346=1,$O$1346,$T$1235*$T$1346)</f>
        <v>317274246.341965</v>
      </c>
      <c r="AB1346" s="12" t="n">
        <f aca="false">($J$1235+$O$1235)*$T$1346</f>
        <v>16443167.3938616</v>
      </c>
      <c r="AC1346" s="12" t="n">
        <f aca="false">Assumptions!$B$20*$T$1346</f>
        <v>571093643.415537</v>
      </c>
      <c r="AD1346" s="12" t="n">
        <f aca="false">IF($S$1346,Assumptions!$B$14*($T$1346-Assumptions!$B$13),Assumptions!$B$4)</f>
        <v>156137123.170983</v>
      </c>
      <c r="AE1346" s="12" t="n">
        <f aca="false">$U$1346+$V$1346+$W$1346+$X$1346+$Y$1346+$Z$1346+$AA$1346+$AB$1346+$AC$1346+$AD$1346</f>
        <v>2000000000</v>
      </c>
      <c r="AF1346" s="12" t="n">
        <f aca="false">IF(AND(IF($B$1346=1,$U$1346&gt;=INDEX($U$1246:$U$1373,1+$A$1346-Assumptions!$B$77),$U$1346&gt;INDEX($U$1246:$U$1373,1+$A$1346+Assumptions!$B$77)),IF($C$1346=1,$V$1346&gt;=INDEX($V$1246:$V$1373,1+$A$1346-Assumptions!$B$78),$V$1346&gt;INDEX($V$1246:$V$1373,1+$A$1346+Assumptions!$B$78)),IF($D$1346=1,$W$1346&gt;=INDEX($W$1246:$W$1373,1+$A$1346-Assumptions!$B$79),$W$1346&gt;INDEX($W$1246:$W$1373,1+$A$1346+Assumptions!$B$79)),IF($E$1346=1,$X$1346&gt;=INDEX($X$1246:$X$1373,1+$A$1346-Assumptions!$B$80),$X$1346&gt;INDEX($X$1246:$X$1373,1+$A$1346+Assumptions!$B$80)),IF($F$1346=1,$Y$1346&gt;=INDEX($Y$1246:$Y$1373,1+$A$1346-Assumptions!$B$81),$Y$1346&gt;INDEX($Y$1246:$Y$1373,1+$A$1346+Assumptions!$B$81)),IF($G$1346=1,$Z$1346&gt;=INDEX($Z$1246:$Z$1373,1+$A$1346-Assumptions!$B$82),$Z$1346&gt;INDEX($Z$1246:$Z$1373,1+$A$1346+Assumptions!$B$82)),IF($H$1346=1,$AA$1346&gt;=INDEX($AA$1246:$AA$1373,1+$A$1346-Assumptions!$B$83),$AA$1346&gt;INDEX($AA$1246:$AA$1373,1+$A$1346+Assumptions!$B$83))),1,0)</f>
        <v>0</v>
      </c>
    </row>
    <row r="1347" customFormat="false" ht="15" hidden="true" customHeight="false" outlineLevel="0" collapsed="false">
      <c r="A1347" s="6" t="n">
        <f aca="false">ROW()-ROW($A$1246)+Assumptions!$B$4</f>
        <v>101</v>
      </c>
      <c r="B1347" s="12" t="n">
        <f aca="false">MOD(QUOTIENT($A$1347,Assumptions!$B$77),2)</f>
        <v>1</v>
      </c>
      <c r="C1347" s="12" t="n">
        <f aca="false">MOD(QUOTIENT($A$1347,Assumptions!$B$78),2)</f>
        <v>1</v>
      </c>
      <c r="D1347" s="12" t="n">
        <f aca="false">MOD(QUOTIENT($A$1347,Assumptions!$B$79),2)</f>
        <v>0</v>
      </c>
      <c r="E1347" s="12" t="n">
        <f aca="false">MOD(QUOTIENT($A$1347,Assumptions!$B$80),2)</f>
        <v>0</v>
      </c>
      <c r="F1347" s="12" t="n">
        <f aca="false">MOD(QUOTIENT($A$1347,Assumptions!$B$81),2)</f>
        <v>1</v>
      </c>
      <c r="G1347" s="12" t="n">
        <f aca="false">MOD(QUOTIENT($A$1347,Assumptions!$B$82),2)</f>
        <v>0</v>
      </c>
      <c r="H1347" s="12" t="n">
        <f aca="false">MOD(QUOTIENT($A$1347,Assumptions!$B$83),2)</f>
        <v>1</v>
      </c>
      <c r="I1347" s="12" t="n">
        <f aca="false">IF($B$1347=1,MIN(Assumptions!$B$67,MAX(Assumptions!$B$4,Assumptions!$B$26-(Assumptions!$B$4))),Assumptions!$B$4)</f>
        <v>30000000</v>
      </c>
      <c r="J1347" s="12" t="n">
        <f aca="false">IF($C$1347=1,MIN(Assumptions!$B$66,MAX(Assumptions!$B$4,Assumptions!$B$26-($I$1347))),Assumptions!$B$4)</f>
        <v>300000000</v>
      </c>
      <c r="K1347" s="12" t="n">
        <f aca="false">IF($D$1347=1,MIN(Assumptions!$B$61,MAX(Assumptions!$B$4,Assumptions!$B$26-($I$1347+$J$1347))),Assumptions!$B$4)</f>
        <v>0</v>
      </c>
      <c r="L1347" s="12" t="n">
        <f aca="false">IF($E$1347=1,MIN(Assumptions!$B$56,MAX(Assumptions!$B$4,Assumptions!$B$26-($I$1347+$J$1347+$K$1347))),Assumptions!$B$4)</f>
        <v>0</v>
      </c>
      <c r="M1347" s="12" t="n">
        <f aca="false">IF($F$1347=1,MIN(Assumptions!$B$51,MAX(Assumptions!$B$4,Assumptions!$B$26-($I$1347+$J$1347+$K$1347+$L$1347))),Assumptions!$B$4)</f>
        <v>30000000</v>
      </c>
      <c r="N1347" s="12" t="n">
        <f aca="false">IF($G$1347=1,MIN(Assumptions!$B$46,MAX(Assumptions!$B$4,Assumptions!$B$26-($I$1347+$J$1347+$K$1347+$L$1347+$M$1347))),Assumptions!$B$4)</f>
        <v>0</v>
      </c>
      <c r="O1347" s="12" t="n">
        <f aca="false">IF($H$1347=1,MIN(Assumptions!$B$41,MAX(Assumptions!$B$4,Assumptions!$B$26-($I$1347+$J$1347+$K$1347+$L$1347+$M$1347+$N$1347))),Assumptions!$B$4)</f>
        <v>5000000</v>
      </c>
      <c r="P1347" s="12" t="n">
        <f aca="false">$I$1347+$J$1347+$K$1347+$L$1347+$M$1347+$N$1347+$O$1347</f>
        <v>365000000</v>
      </c>
      <c r="Q1347" s="12" t="n">
        <f aca="false">MAX(Assumptions!$B$4,Assumptions!$B$26-$P$1347)</f>
        <v>1635000000</v>
      </c>
      <c r="R1347" s="12" t="n">
        <f aca="false">$J$1235+$O$1235+Assumptions!$B$20+IF($B$1347=0,$D$1235,Assumptions!$B$4)+IF($C$1347=0,$AI$1235,Assumptions!$B$4)+IF($D$1347=0,$AF$1235,Assumptions!$B$4)+IF($E$1347=0,$AC$1235,Assumptions!$B$4)+IF($F$1347=0,$Z$1235,Assumptions!$B$4)+IF($G$1347=0,$W$1235,Assumptions!$B$4)+IF($H$1347=0,$T$1235,Assumptions!$B$4)</f>
        <v>18384546.5545552</v>
      </c>
      <c r="S1347" s="12" t="n">
        <f aca="false">IF($R$1347&gt;Assumptions!$B$4,$Q$1347/$R$1347&gt;Assumptions!$B$13,FALSE())</f>
        <v>1</v>
      </c>
      <c r="T1347" s="12" t="n">
        <f aca="false">IF($S$1347,($Q$1347+Assumptions!$B$14*Assumptions!$B$13)/($R$1347+Assumptions!$B$14),IF($R$1347&gt;Assumptions!$B$4,$Q$1347/$R$1347,Assumptions!$B$4))</f>
        <v>78.4072565675525</v>
      </c>
      <c r="U1347" s="12" t="n">
        <f aca="false">IF($B$1347=1,$I$1347,$D$1235*$T$1347)</f>
        <v>30000000</v>
      </c>
      <c r="V1347" s="12" t="n">
        <f aca="false">IF($C$1347=1,$J$1347,$AI$1235*$T$1347)</f>
        <v>300000000</v>
      </c>
      <c r="W1347" s="12" t="n">
        <f aca="false">IF($D$1347=1,$K$1347,$AF$1235*$T$1347)</f>
        <v>135285039.713066</v>
      </c>
      <c r="X1347" s="12" t="n">
        <f aca="false">IF($E$1347=1,$L$1347,$AC$1235*$T$1347)</f>
        <v>188177415.762126</v>
      </c>
      <c r="Y1347" s="12" t="n">
        <f aca="false">IF($F$1347=1,$M$1347,$Z$1235*$T$1347)</f>
        <v>30000000</v>
      </c>
      <c r="Z1347" s="12" t="n">
        <f aca="false">IF($G$1347=1,$N$1347,$W$1235*$T$1347)</f>
        <v>392036282.837762</v>
      </c>
      <c r="AA1347" s="12" t="n">
        <f aca="false">IF($H$1347=1,$O$1347,$T$1235*$T$1347)</f>
        <v>5000000</v>
      </c>
      <c r="AB1347" s="12" t="n">
        <f aca="false">($J$1235+$O$1235)*$T$1347</f>
        <v>20317811.160193</v>
      </c>
      <c r="AC1347" s="12" t="n">
        <f aca="false">Assumptions!$B$20*$T$1347</f>
        <v>705665309.107972</v>
      </c>
      <c r="AD1347" s="12" t="n">
        <f aca="false">IF($S$1347,Assumptions!$B$14*($T$1347-Assumptions!$B$13),Assumptions!$B$4)</f>
        <v>193518141.418881</v>
      </c>
      <c r="AE1347" s="12" t="n">
        <f aca="false">$U$1347+$V$1347+$W$1347+$X$1347+$Y$1347+$Z$1347+$AA$1347+$AB$1347+$AC$1347+$AD$1347</f>
        <v>2000000000</v>
      </c>
      <c r="AF1347" s="12" t="n">
        <f aca="false">IF(AND(IF($B$1347=1,$U$1347&gt;=INDEX($U$1246:$U$1373,1+$A$1347-Assumptions!$B$77),$U$1347&gt;INDEX($U$1246:$U$1373,1+$A$1347+Assumptions!$B$77)),IF($C$1347=1,$V$1347&gt;=INDEX($V$1246:$V$1373,1+$A$1347-Assumptions!$B$78),$V$1347&gt;INDEX($V$1246:$V$1373,1+$A$1347+Assumptions!$B$78)),IF($D$1347=1,$W$1347&gt;=INDEX($W$1246:$W$1373,1+$A$1347-Assumptions!$B$79),$W$1347&gt;INDEX($W$1246:$W$1373,1+$A$1347+Assumptions!$B$79)),IF($E$1347=1,$X$1347&gt;=INDEX($X$1246:$X$1373,1+$A$1347-Assumptions!$B$80),$X$1347&gt;INDEX($X$1246:$X$1373,1+$A$1347+Assumptions!$B$80)),IF($F$1347=1,$Y$1347&gt;=INDEX($Y$1246:$Y$1373,1+$A$1347-Assumptions!$B$81),$Y$1347&gt;INDEX($Y$1246:$Y$1373,1+$A$1347+Assumptions!$B$81)),IF($G$1347=1,$Z$1347&gt;=INDEX($Z$1246:$Z$1373,1+$A$1347-Assumptions!$B$82),$Z$1347&gt;INDEX($Z$1246:$Z$1373,1+$A$1347+Assumptions!$B$82)),IF($H$1347=1,$AA$1347&gt;=INDEX($AA$1246:$AA$1373,1+$A$1347-Assumptions!$B$83),$AA$1347&gt;INDEX($AA$1246:$AA$1373,1+$A$1347+Assumptions!$B$83))),1,0)</f>
        <v>0</v>
      </c>
    </row>
    <row r="1348" customFormat="false" ht="15" hidden="true" customHeight="false" outlineLevel="0" collapsed="false">
      <c r="A1348" s="6" t="n">
        <f aca="false">ROW()-ROW($A$1246)+Assumptions!$B$4</f>
        <v>102</v>
      </c>
      <c r="B1348" s="12" t="n">
        <f aca="false">MOD(QUOTIENT($A$1348,Assumptions!$B$77),2)</f>
        <v>1</v>
      </c>
      <c r="C1348" s="12" t="n">
        <f aca="false">MOD(QUOTIENT($A$1348,Assumptions!$B$78),2)</f>
        <v>1</v>
      </c>
      <c r="D1348" s="12" t="n">
        <f aca="false">MOD(QUOTIENT($A$1348,Assumptions!$B$79),2)</f>
        <v>0</v>
      </c>
      <c r="E1348" s="12" t="n">
        <f aca="false">MOD(QUOTIENT($A$1348,Assumptions!$B$80),2)</f>
        <v>0</v>
      </c>
      <c r="F1348" s="12" t="n">
        <f aca="false">MOD(QUOTIENT($A$1348,Assumptions!$B$81),2)</f>
        <v>1</v>
      </c>
      <c r="G1348" s="12" t="n">
        <f aca="false">MOD(QUOTIENT($A$1348,Assumptions!$B$82),2)</f>
        <v>1</v>
      </c>
      <c r="H1348" s="12" t="n">
        <f aca="false">MOD(QUOTIENT($A$1348,Assumptions!$B$83),2)</f>
        <v>0</v>
      </c>
      <c r="I1348" s="12" t="n">
        <f aca="false">IF($B$1348=1,MIN(Assumptions!$B$67,MAX(Assumptions!$B$4,Assumptions!$B$26-(Assumptions!$B$4))),Assumptions!$B$4)</f>
        <v>30000000</v>
      </c>
      <c r="J1348" s="12" t="n">
        <f aca="false">IF($C$1348=1,MIN(Assumptions!$B$66,MAX(Assumptions!$B$4,Assumptions!$B$26-($I$1348))),Assumptions!$B$4)</f>
        <v>300000000</v>
      </c>
      <c r="K1348" s="12" t="n">
        <f aca="false">IF($D$1348=1,MIN(Assumptions!$B$61,MAX(Assumptions!$B$4,Assumptions!$B$26-($I$1348+$J$1348))),Assumptions!$B$4)</f>
        <v>0</v>
      </c>
      <c r="L1348" s="12" t="n">
        <f aca="false">IF($E$1348=1,MIN(Assumptions!$B$56,MAX(Assumptions!$B$4,Assumptions!$B$26-($I$1348+$J$1348+$K$1348))),Assumptions!$B$4)</f>
        <v>0</v>
      </c>
      <c r="M1348" s="12" t="n">
        <f aca="false">IF($F$1348=1,MIN(Assumptions!$B$51,MAX(Assumptions!$B$4,Assumptions!$B$26-($I$1348+$J$1348+$K$1348+$L$1348))),Assumptions!$B$4)</f>
        <v>30000000</v>
      </c>
      <c r="N1348" s="12" t="n">
        <f aca="false">IF($G$1348=1,MIN(Assumptions!$B$46,MAX(Assumptions!$B$4,Assumptions!$B$26-($I$1348+$J$1348+$K$1348+$L$1348+$M$1348))),Assumptions!$B$4)</f>
        <v>15000000</v>
      </c>
      <c r="O1348" s="12" t="n">
        <f aca="false">IF($H$1348=1,MIN(Assumptions!$B$41,MAX(Assumptions!$B$4,Assumptions!$B$26-($I$1348+$J$1348+$K$1348+$L$1348+$M$1348+$N$1348))),Assumptions!$B$4)</f>
        <v>0</v>
      </c>
      <c r="P1348" s="12" t="n">
        <f aca="false">$I$1348+$J$1348+$K$1348+$L$1348+$M$1348+$N$1348+$O$1348</f>
        <v>375000000</v>
      </c>
      <c r="Q1348" s="12" t="n">
        <f aca="false">MAX(Assumptions!$B$4,Assumptions!$B$26-$P$1348)</f>
        <v>1625000000</v>
      </c>
      <c r="R1348" s="12" t="n">
        <f aca="false">$J$1235+$O$1235+Assumptions!$B$20+IF($B$1348=0,$D$1235,Assumptions!$B$4)+IF($C$1348=0,$AI$1235,Assumptions!$B$4)+IF($D$1348=0,$AF$1235,Assumptions!$B$4)+IF($E$1348=0,$AC$1235,Assumptions!$B$4)+IF($F$1348=0,$Z$1235,Assumptions!$B$4)+IF($G$1348=0,$W$1235,Assumptions!$B$4)+IF($H$1348=0,$T$1235,Assumptions!$B$4)</f>
        <v>18384546.5545552</v>
      </c>
      <c r="S1348" s="12" t="n">
        <f aca="false">IF($R$1348&gt;Assumptions!$B$4,$Q$1348/$R$1348&gt;Assumptions!$B$13,FALSE())</f>
        <v>1</v>
      </c>
      <c r="T1348" s="12" t="n">
        <f aca="false">IF($S$1348,($Q$1348+Assumptions!$B$14*Assumptions!$B$13)/($R$1348+Assumptions!$B$14),IF($R$1348&gt;Assumptions!$B$4,$Q$1348/$R$1348,Assumptions!$B$4))</f>
        <v>77.9284336266819</v>
      </c>
      <c r="U1348" s="12" t="n">
        <f aca="false">IF($B$1348=1,$I$1348,$D$1235*$T$1348)</f>
        <v>30000000</v>
      </c>
      <c r="V1348" s="12" t="n">
        <f aca="false">IF($C$1348=1,$J$1348,$AI$1235*$T$1348)</f>
        <v>300000000</v>
      </c>
      <c r="W1348" s="12" t="n">
        <f aca="false">IF($D$1348=1,$K$1348,$AF$1235*$T$1348)</f>
        <v>134458871.531612</v>
      </c>
      <c r="X1348" s="12" t="n">
        <f aca="false">IF($E$1348=1,$L$1348,$AC$1235*$T$1348)</f>
        <v>187028240.704037</v>
      </c>
      <c r="Y1348" s="12" t="n">
        <f aca="false">IF($F$1348=1,$M$1348,$Z$1235*$T$1348)</f>
        <v>30000000</v>
      </c>
      <c r="Z1348" s="12" t="n">
        <f aca="false">IF($G$1348=1,$N$1348,$W$1235*$T$1348)</f>
        <v>15000000</v>
      </c>
      <c r="AA1348" s="12" t="n">
        <f aca="false">IF($H$1348=1,$O$1348,$T$1235*$T$1348)</f>
        <v>389642168.13341</v>
      </c>
      <c r="AB1348" s="12" t="n">
        <f aca="false">($J$1235+$O$1235)*$T$1348</f>
        <v>20193732.9241002</v>
      </c>
      <c r="AC1348" s="12" t="n">
        <f aca="false">Assumptions!$B$20*$T$1348</f>
        <v>701355902.640137</v>
      </c>
      <c r="AD1348" s="12" t="n">
        <f aca="false">IF($S$1348,Assumptions!$B$14*($T$1348-Assumptions!$B$13),Assumptions!$B$4)</f>
        <v>192321084.066705</v>
      </c>
      <c r="AE1348" s="12" t="n">
        <f aca="false">$U$1348+$V$1348+$W$1348+$X$1348+$Y$1348+$Z$1348+$AA$1348+$AB$1348+$AC$1348+$AD$1348</f>
        <v>2000000000</v>
      </c>
      <c r="AF1348" s="12" t="n">
        <f aca="false">IF(AND(IF($B$1348=1,$U$1348&gt;=INDEX($U$1246:$U$1373,1+$A$1348-Assumptions!$B$77),$U$1348&gt;INDEX($U$1246:$U$1373,1+$A$1348+Assumptions!$B$77)),IF($C$1348=1,$V$1348&gt;=INDEX($V$1246:$V$1373,1+$A$1348-Assumptions!$B$78),$V$1348&gt;INDEX($V$1246:$V$1373,1+$A$1348+Assumptions!$B$78)),IF($D$1348=1,$W$1348&gt;=INDEX($W$1246:$W$1373,1+$A$1348-Assumptions!$B$79),$W$1348&gt;INDEX($W$1246:$W$1373,1+$A$1348+Assumptions!$B$79)),IF($E$1348=1,$X$1348&gt;=INDEX($X$1246:$X$1373,1+$A$1348-Assumptions!$B$80),$X$1348&gt;INDEX($X$1246:$X$1373,1+$A$1348+Assumptions!$B$80)),IF($F$1348=1,$Y$1348&gt;=INDEX($Y$1246:$Y$1373,1+$A$1348-Assumptions!$B$81),$Y$1348&gt;INDEX($Y$1246:$Y$1373,1+$A$1348+Assumptions!$B$81)),IF($G$1348=1,$Z$1348&gt;=INDEX($Z$1246:$Z$1373,1+$A$1348-Assumptions!$B$82),$Z$1348&gt;INDEX($Z$1246:$Z$1373,1+$A$1348+Assumptions!$B$82)),IF($H$1348=1,$AA$1348&gt;=INDEX($AA$1246:$AA$1373,1+$A$1348-Assumptions!$B$83),$AA$1348&gt;INDEX($AA$1246:$AA$1373,1+$A$1348+Assumptions!$B$83))),1,0)</f>
        <v>0</v>
      </c>
    </row>
    <row r="1349" customFormat="false" ht="15" hidden="true" customHeight="false" outlineLevel="0" collapsed="false">
      <c r="A1349" s="6" t="n">
        <f aca="false">ROW()-ROW($A$1246)+Assumptions!$B$4</f>
        <v>103</v>
      </c>
      <c r="B1349" s="12" t="n">
        <f aca="false">MOD(QUOTIENT($A$1349,Assumptions!$B$77),2)</f>
        <v>1</v>
      </c>
      <c r="C1349" s="12" t="n">
        <f aca="false">MOD(QUOTIENT($A$1349,Assumptions!$B$78),2)</f>
        <v>1</v>
      </c>
      <c r="D1349" s="12" t="n">
        <f aca="false">MOD(QUOTIENT($A$1349,Assumptions!$B$79),2)</f>
        <v>0</v>
      </c>
      <c r="E1349" s="12" t="n">
        <f aca="false">MOD(QUOTIENT($A$1349,Assumptions!$B$80),2)</f>
        <v>0</v>
      </c>
      <c r="F1349" s="12" t="n">
        <f aca="false">MOD(QUOTIENT($A$1349,Assumptions!$B$81),2)</f>
        <v>1</v>
      </c>
      <c r="G1349" s="12" t="n">
        <f aca="false">MOD(QUOTIENT($A$1349,Assumptions!$B$82),2)</f>
        <v>1</v>
      </c>
      <c r="H1349" s="12" t="n">
        <f aca="false">MOD(QUOTIENT($A$1349,Assumptions!$B$83),2)</f>
        <v>1</v>
      </c>
      <c r="I1349" s="12" t="n">
        <f aca="false">IF($B$1349=1,MIN(Assumptions!$B$67,MAX(Assumptions!$B$4,Assumptions!$B$26-(Assumptions!$B$4))),Assumptions!$B$4)</f>
        <v>30000000</v>
      </c>
      <c r="J1349" s="12" t="n">
        <f aca="false">IF($C$1349=1,MIN(Assumptions!$B$66,MAX(Assumptions!$B$4,Assumptions!$B$26-($I$1349))),Assumptions!$B$4)</f>
        <v>300000000</v>
      </c>
      <c r="K1349" s="12" t="n">
        <f aca="false">IF($D$1349=1,MIN(Assumptions!$B$61,MAX(Assumptions!$B$4,Assumptions!$B$26-($I$1349+$J$1349))),Assumptions!$B$4)</f>
        <v>0</v>
      </c>
      <c r="L1349" s="12" t="n">
        <f aca="false">IF($E$1349=1,MIN(Assumptions!$B$56,MAX(Assumptions!$B$4,Assumptions!$B$26-($I$1349+$J$1349+$K$1349))),Assumptions!$B$4)</f>
        <v>0</v>
      </c>
      <c r="M1349" s="12" t="n">
        <f aca="false">IF($F$1349=1,MIN(Assumptions!$B$51,MAX(Assumptions!$B$4,Assumptions!$B$26-($I$1349+$J$1349+$K$1349+$L$1349))),Assumptions!$B$4)</f>
        <v>30000000</v>
      </c>
      <c r="N1349" s="12" t="n">
        <f aca="false">IF($G$1349=1,MIN(Assumptions!$B$46,MAX(Assumptions!$B$4,Assumptions!$B$26-($I$1349+$J$1349+$K$1349+$L$1349+$M$1349))),Assumptions!$B$4)</f>
        <v>15000000</v>
      </c>
      <c r="O1349" s="12" t="n">
        <f aca="false">IF($H$1349=1,MIN(Assumptions!$B$41,MAX(Assumptions!$B$4,Assumptions!$B$26-($I$1349+$J$1349+$K$1349+$L$1349+$M$1349+$N$1349))),Assumptions!$B$4)</f>
        <v>5000000</v>
      </c>
      <c r="P1349" s="12" t="n">
        <f aca="false">$I$1349+$J$1349+$K$1349+$L$1349+$M$1349+$N$1349+$O$1349</f>
        <v>380000000</v>
      </c>
      <c r="Q1349" s="12" t="n">
        <f aca="false">MAX(Assumptions!$B$4,Assumptions!$B$26-$P$1349)</f>
        <v>1620000000</v>
      </c>
      <c r="R1349" s="12" t="n">
        <f aca="false">$J$1235+$O$1235+Assumptions!$B$20+IF($B$1349=0,$D$1235,Assumptions!$B$4)+IF($C$1349=0,$AI$1235,Assumptions!$B$4)+IF($D$1349=0,$AF$1235,Assumptions!$B$4)+IF($E$1349=0,$AC$1235,Assumptions!$B$4)+IF($F$1349=0,$Z$1235,Assumptions!$B$4)+IF($G$1349=0,$W$1235,Assumptions!$B$4)+IF($H$1349=0,$T$1235,Assumptions!$B$4)</f>
        <v>13384546.5545552</v>
      </c>
      <c r="S1349" s="12" t="n">
        <f aca="false">IF($R$1349&gt;Assumptions!$B$4,$Q$1349/$R$1349&gt;Assumptions!$B$13,FALSE())</f>
        <v>1</v>
      </c>
      <c r="T1349" s="12" t="n">
        <f aca="false">IF($S$1349,($Q$1349+Assumptions!$B$14*Assumptions!$B$13)/($R$1349+Assumptions!$B$14),IF($R$1349&gt;Assumptions!$B$4,$Q$1349/$R$1349,Assumptions!$B$4))</f>
        <v>102.143299742776</v>
      </c>
      <c r="U1349" s="12" t="n">
        <f aca="false">IF($B$1349=1,$I$1349,$D$1235*$T$1349)</f>
        <v>30000000</v>
      </c>
      <c r="V1349" s="12" t="n">
        <f aca="false">IF($C$1349=1,$J$1349,$AI$1235*$T$1349)</f>
        <v>300000000</v>
      </c>
      <c r="W1349" s="12" t="n">
        <f aca="false">IF($D$1349=1,$K$1349,$AF$1235*$T$1349)</f>
        <v>176239559.538976</v>
      </c>
      <c r="X1349" s="12" t="n">
        <f aca="false">IF($E$1349=1,$L$1349,$AC$1235*$T$1349)</f>
        <v>245143919.382661</v>
      </c>
      <c r="Y1349" s="12" t="n">
        <f aca="false">IF($F$1349=1,$M$1349,$Z$1235*$T$1349)</f>
        <v>30000000</v>
      </c>
      <c r="Z1349" s="12" t="n">
        <f aca="false">IF($G$1349=1,$N$1349,$W$1235*$T$1349)</f>
        <v>15000000</v>
      </c>
      <c r="AA1349" s="12" t="n">
        <f aca="false">IF($H$1349=1,$O$1349,$T$1235*$T$1349)</f>
        <v>5000000</v>
      </c>
      <c r="AB1349" s="12" t="n">
        <f aca="false">($J$1235+$O$1235)*$T$1349</f>
        <v>26468574.0364438</v>
      </c>
      <c r="AC1349" s="12" t="n">
        <f aca="false">Assumptions!$B$20*$T$1349</f>
        <v>919289697.68498</v>
      </c>
      <c r="AD1349" s="12" t="n">
        <f aca="false">IF($S$1349,Assumptions!$B$14*($T$1349-Assumptions!$B$13),Assumptions!$B$4)</f>
        <v>252858249.356939</v>
      </c>
      <c r="AE1349" s="12" t="n">
        <f aca="false">$U$1349+$V$1349+$W$1349+$X$1349+$Y$1349+$Z$1349+$AA$1349+$AB$1349+$AC$1349+$AD$1349</f>
        <v>2000000000</v>
      </c>
      <c r="AF1349" s="12" t="n">
        <f aca="false">IF(AND(IF($B$1349=1,$U$1349&gt;=INDEX($U$1246:$U$1373,1+$A$1349-Assumptions!$B$77),$U$1349&gt;INDEX($U$1246:$U$1373,1+$A$1349+Assumptions!$B$77)),IF($C$1349=1,$V$1349&gt;=INDEX($V$1246:$V$1373,1+$A$1349-Assumptions!$B$78),$V$1349&gt;INDEX($V$1246:$V$1373,1+$A$1349+Assumptions!$B$78)),IF($D$1349=1,$W$1349&gt;=INDEX($W$1246:$W$1373,1+$A$1349-Assumptions!$B$79),$W$1349&gt;INDEX($W$1246:$W$1373,1+$A$1349+Assumptions!$B$79)),IF($E$1349=1,$X$1349&gt;=INDEX($X$1246:$X$1373,1+$A$1349-Assumptions!$B$80),$X$1349&gt;INDEX($X$1246:$X$1373,1+$A$1349+Assumptions!$B$80)),IF($F$1349=1,$Y$1349&gt;=INDEX($Y$1246:$Y$1373,1+$A$1349-Assumptions!$B$81),$Y$1349&gt;INDEX($Y$1246:$Y$1373,1+$A$1349+Assumptions!$B$81)),IF($G$1349=1,$Z$1349&gt;=INDEX($Z$1246:$Z$1373,1+$A$1349-Assumptions!$B$82),$Z$1349&gt;INDEX($Z$1246:$Z$1373,1+$A$1349+Assumptions!$B$82)),IF($H$1349=1,$AA$1349&gt;=INDEX($AA$1246:$AA$1373,1+$A$1349-Assumptions!$B$83),$AA$1349&gt;INDEX($AA$1246:$AA$1373,1+$A$1349+Assumptions!$B$83))),1,0)</f>
        <v>0</v>
      </c>
    </row>
    <row r="1350" customFormat="false" ht="15" hidden="true" customHeight="false" outlineLevel="0" collapsed="false">
      <c r="A1350" s="6" t="n">
        <f aca="false">ROW()-ROW($A$1246)+Assumptions!$B$4</f>
        <v>104</v>
      </c>
      <c r="B1350" s="12" t="n">
        <f aca="false">MOD(QUOTIENT($A$1350,Assumptions!$B$77),2)</f>
        <v>1</v>
      </c>
      <c r="C1350" s="12" t="n">
        <f aca="false">MOD(QUOTIENT($A$1350,Assumptions!$B$78),2)</f>
        <v>1</v>
      </c>
      <c r="D1350" s="12" t="n">
        <f aca="false">MOD(QUOTIENT($A$1350,Assumptions!$B$79),2)</f>
        <v>0</v>
      </c>
      <c r="E1350" s="12" t="n">
        <f aca="false">MOD(QUOTIENT($A$1350,Assumptions!$B$80),2)</f>
        <v>1</v>
      </c>
      <c r="F1350" s="12" t="n">
        <f aca="false">MOD(QUOTIENT($A$1350,Assumptions!$B$81),2)</f>
        <v>0</v>
      </c>
      <c r="G1350" s="12" t="n">
        <f aca="false">MOD(QUOTIENT($A$1350,Assumptions!$B$82),2)</f>
        <v>0</v>
      </c>
      <c r="H1350" s="12" t="n">
        <f aca="false">MOD(QUOTIENT($A$1350,Assumptions!$B$83),2)</f>
        <v>0</v>
      </c>
      <c r="I1350" s="12" t="n">
        <f aca="false">IF($B$1350=1,MIN(Assumptions!$B$67,MAX(Assumptions!$B$4,Assumptions!$B$26-(Assumptions!$B$4))),Assumptions!$B$4)</f>
        <v>30000000</v>
      </c>
      <c r="J1350" s="12" t="n">
        <f aca="false">IF($C$1350=1,MIN(Assumptions!$B$66,MAX(Assumptions!$B$4,Assumptions!$B$26-($I$1350))),Assumptions!$B$4)</f>
        <v>300000000</v>
      </c>
      <c r="K1350" s="12" t="n">
        <f aca="false">IF($D$1350=1,MIN(Assumptions!$B$61,MAX(Assumptions!$B$4,Assumptions!$B$26-($I$1350+$J$1350))),Assumptions!$B$4)</f>
        <v>0</v>
      </c>
      <c r="L1350" s="12" t="n">
        <f aca="false">IF($E$1350=1,MIN(Assumptions!$B$56,MAX(Assumptions!$B$4,Assumptions!$B$26-($I$1350+$J$1350+$K$1350))),Assumptions!$B$4)</f>
        <v>60000000</v>
      </c>
      <c r="M1350" s="12" t="n">
        <f aca="false">IF($F$1350=1,MIN(Assumptions!$B$51,MAX(Assumptions!$B$4,Assumptions!$B$26-($I$1350+$J$1350+$K$1350+$L$1350))),Assumptions!$B$4)</f>
        <v>0</v>
      </c>
      <c r="N1350" s="12" t="n">
        <f aca="false">IF($G$1350=1,MIN(Assumptions!$B$46,MAX(Assumptions!$B$4,Assumptions!$B$26-($I$1350+$J$1350+$K$1350+$L$1350+$M$1350))),Assumptions!$B$4)</f>
        <v>0</v>
      </c>
      <c r="O1350" s="12" t="n">
        <f aca="false">IF($H$1350=1,MIN(Assumptions!$B$41,MAX(Assumptions!$B$4,Assumptions!$B$26-($I$1350+$J$1350+$K$1350+$L$1350+$M$1350+$N$1350))),Assumptions!$B$4)</f>
        <v>0</v>
      </c>
      <c r="P1350" s="12" t="n">
        <f aca="false">$I$1350+$J$1350+$K$1350+$L$1350+$M$1350+$N$1350+$O$1350</f>
        <v>390000000</v>
      </c>
      <c r="Q1350" s="12" t="n">
        <f aca="false">MAX(Assumptions!$B$4,Assumptions!$B$26-$P$1350)</f>
        <v>1610000000</v>
      </c>
      <c r="R1350" s="12" t="n">
        <f aca="false">$J$1235+$O$1235+Assumptions!$B$20+IF($B$1350=0,$D$1235,Assumptions!$B$4)+IF($C$1350=0,$AI$1235,Assumptions!$B$4)+IF($D$1350=0,$AF$1235,Assumptions!$B$4)+IF($E$1350=0,$AC$1235,Assumptions!$B$4)+IF($F$1350=0,$Z$1235,Assumptions!$B$4)+IF($G$1350=0,$W$1235,Assumptions!$B$4)+IF($H$1350=0,$T$1235,Assumptions!$B$4)</f>
        <v>23984546.5545552</v>
      </c>
      <c r="S1350" s="12" t="n">
        <f aca="false">IF($R$1350&gt;Assumptions!$B$4,$Q$1350/$R$1350&gt;Assumptions!$B$13,FALSE())</f>
        <v>1</v>
      </c>
      <c r="T1350" s="12" t="n">
        <f aca="false">IF($S$1350,($Q$1350+Assumptions!$B$14*Assumptions!$B$13)/($R$1350+Assumptions!$B$14),IF($R$1350&gt;Assumptions!$B$4,$Q$1350/$R$1350,Assumptions!$B$4))</f>
        <v>60.8845613678314</v>
      </c>
      <c r="U1350" s="12" t="n">
        <f aca="false">IF($B$1350=1,$I$1350,$D$1235*$T$1350)</f>
        <v>30000000</v>
      </c>
      <c r="V1350" s="12" t="n">
        <f aca="false">IF($C$1350=1,$J$1350,$AI$1235*$T$1350)</f>
        <v>300000000</v>
      </c>
      <c r="W1350" s="12" t="n">
        <f aca="false">IF($D$1350=1,$K$1350,$AF$1235*$T$1350)</f>
        <v>105051122.346861</v>
      </c>
      <c r="X1350" s="12" t="n">
        <f aca="false">IF($E$1350=1,$L$1350,$AC$1235*$T$1350)</f>
        <v>60000000</v>
      </c>
      <c r="Y1350" s="12" t="n">
        <f aca="false">IF($F$1350=1,$M$1350,$Z$1235*$T$1350)</f>
        <v>182653684.103494</v>
      </c>
      <c r="Z1350" s="12" t="n">
        <f aca="false">IF($G$1350=1,$N$1350,$W$1235*$T$1350)</f>
        <v>304422806.839157</v>
      </c>
      <c r="AA1350" s="12" t="n">
        <f aca="false">IF($H$1350=1,$O$1350,$T$1235*$T$1350)</f>
        <v>304422806.839157</v>
      </c>
      <c r="AB1350" s="12" t="n">
        <f aca="false">($J$1235+$O$1235)*$T$1350</f>
        <v>15777124.1412713</v>
      </c>
      <c r="AC1350" s="12" t="n">
        <f aca="false">Assumptions!$B$20*$T$1350</f>
        <v>547961052.310482</v>
      </c>
      <c r="AD1350" s="12" t="n">
        <f aca="false">IF($S$1350,Assumptions!$B$14*($T$1350-Assumptions!$B$13),Assumptions!$B$4)</f>
        <v>149711403.419578</v>
      </c>
      <c r="AE1350" s="12" t="n">
        <f aca="false">$U$1350+$V$1350+$W$1350+$X$1350+$Y$1350+$Z$1350+$AA$1350+$AB$1350+$AC$1350+$AD$1350</f>
        <v>2000000000</v>
      </c>
      <c r="AF1350" s="12" t="n">
        <f aca="false">IF(AND(IF($B$1350=1,$U$1350&gt;=INDEX($U$1246:$U$1373,1+$A$1350-Assumptions!$B$77),$U$1350&gt;INDEX($U$1246:$U$1373,1+$A$1350+Assumptions!$B$77)),IF($C$1350=1,$V$1350&gt;=INDEX($V$1246:$V$1373,1+$A$1350-Assumptions!$B$78),$V$1350&gt;INDEX($V$1246:$V$1373,1+$A$1350+Assumptions!$B$78)),IF($D$1350=1,$W$1350&gt;=INDEX($W$1246:$W$1373,1+$A$1350-Assumptions!$B$79),$W$1350&gt;INDEX($W$1246:$W$1373,1+$A$1350+Assumptions!$B$79)),IF($E$1350=1,$X$1350&gt;=INDEX($X$1246:$X$1373,1+$A$1350-Assumptions!$B$80),$X$1350&gt;INDEX($X$1246:$X$1373,1+$A$1350+Assumptions!$B$80)),IF($F$1350=1,$Y$1350&gt;=INDEX($Y$1246:$Y$1373,1+$A$1350-Assumptions!$B$81),$Y$1350&gt;INDEX($Y$1246:$Y$1373,1+$A$1350+Assumptions!$B$81)),IF($G$1350=1,$Z$1350&gt;=INDEX($Z$1246:$Z$1373,1+$A$1350-Assumptions!$B$82),$Z$1350&gt;INDEX($Z$1246:$Z$1373,1+$A$1350+Assumptions!$B$82)),IF($H$1350=1,$AA$1350&gt;=INDEX($AA$1246:$AA$1373,1+$A$1350-Assumptions!$B$83),$AA$1350&gt;INDEX($AA$1246:$AA$1373,1+$A$1350+Assumptions!$B$83))),1,0)</f>
        <v>0</v>
      </c>
    </row>
    <row r="1351" customFormat="false" ht="15" hidden="true" customHeight="false" outlineLevel="0" collapsed="false">
      <c r="A1351" s="6" t="n">
        <f aca="false">ROW()-ROW($A$1246)+Assumptions!$B$4</f>
        <v>105</v>
      </c>
      <c r="B1351" s="12" t="n">
        <f aca="false">MOD(QUOTIENT($A$1351,Assumptions!$B$77),2)</f>
        <v>1</v>
      </c>
      <c r="C1351" s="12" t="n">
        <f aca="false">MOD(QUOTIENT($A$1351,Assumptions!$B$78),2)</f>
        <v>1</v>
      </c>
      <c r="D1351" s="12" t="n">
        <f aca="false">MOD(QUOTIENT($A$1351,Assumptions!$B$79),2)</f>
        <v>0</v>
      </c>
      <c r="E1351" s="12" t="n">
        <f aca="false">MOD(QUOTIENT($A$1351,Assumptions!$B$80),2)</f>
        <v>1</v>
      </c>
      <c r="F1351" s="12" t="n">
        <f aca="false">MOD(QUOTIENT($A$1351,Assumptions!$B$81),2)</f>
        <v>0</v>
      </c>
      <c r="G1351" s="12" t="n">
        <f aca="false">MOD(QUOTIENT($A$1351,Assumptions!$B$82),2)</f>
        <v>0</v>
      </c>
      <c r="H1351" s="12" t="n">
        <f aca="false">MOD(QUOTIENT($A$1351,Assumptions!$B$83),2)</f>
        <v>1</v>
      </c>
      <c r="I1351" s="12" t="n">
        <f aca="false">IF($B$1351=1,MIN(Assumptions!$B$67,MAX(Assumptions!$B$4,Assumptions!$B$26-(Assumptions!$B$4))),Assumptions!$B$4)</f>
        <v>30000000</v>
      </c>
      <c r="J1351" s="12" t="n">
        <f aca="false">IF($C$1351=1,MIN(Assumptions!$B$66,MAX(Assumptions!$B$4,Assumptions!$B$26-($I$1351))),Assumptions!$B$4)</f>
        <v>300000000</v>
      </c>
      <c r="K1351" s="12" t="n">
        <f aca="false">IF($D$1351=1,MIN(Assumptions!$B$61,MAX(Assumptions!$B$4,Assumptions!$B$26-($I$1351+$J$1351))),Assumptions!$B$4)</f>
        <v>0</v>
      </c>
      <c r="L1351" s="12" t="n">
        <f aca="false">IF($E$1351=1,MIN(Assumptions!$B$56,MAX(Assumptions!$B$4,Assumptions!$B$26-($I$1351+$J$1351+$K$1351))),Assumptions!$B$4)</f>
        <v>60000000</v>
      </c>
      <c r="M1351" s="12" t="n">
        <f aca="false">IF($F$1351=1,MIN(Assumptions!$B$51,MAX(Assumptions!$B$4,Assumptions!$B$26-($I$1351+$J$1351+$K$1351+$L$1351))),Assumptions!$B$4)</f>
        <v>0</v>
      </c>
      <c r="N1351" s="12" t="n">
        <f aca="false">IF($G$1351=1,MIN(Assumptions!$B$46,MAX(Assumptions!$B$4,Assumptions!$B$26-($I$1351+$J$1351+$K$1351+$L$1351+$M$1351))),Assumptions!$B$4)</f>
        <v>0</v>
      </c>
      <c r="O1351" s="12" t="n">
        <f aca="false">IF($H$1351=1,MIN(Assumptions!$B$41,MAX(Assumptions!$B$4,Assumptions!$B$26-($I$1351+$J$1351+$K$1351+$L$1351+$M$1351+$N$1351))),Assumptions!$B$4)</f>
        <v>5000000</v>
      </c>
      <c r="P1351" s="12" t="n">
        <f aca="false">$I$1351+$J$1351+$K$1351+$L$1351+$M$1351+$N$1351+$O$1351</f>
        <v>395000000</v>
      </c>
      <c r="Q1351" s="12" t="n">
        <f aca="false">MAX(Assumptions!$B$4,Assumptions!$B$26-$P$1351)</f>
        <v>1605000000</v>
      </c>
      <c r="R1351" s="12" t="n">
        <f aca="false">$J$1235+$O$1235+Assumptions!$B$20+IF($B$1351=0,$D$1235,Assumptions!$B$4)+IF($C$1351=0,$AI$1235,Assumptions!$B$4)+IF($D$1351=0,$AF$1235,Assumptions!$B$4)+IF($E$1351=0,$AC$1235,Assumptions!$B$4)+IF($F$1351=0,$Z$1235,Assumptions!$B$4)+IF($G$1351=0,$W$1235,Assumptions!$B$4)+IF($H$1351=0,$T$1235,Assumptions!$B$4)</f>
        <v>18984546.5545552</v>
      </c>
      <c r="S1351" s="12" t="n">
        <f aca="false">IF($R$1351&gt;Assumptions!$B$4,$Q$1351/$R$1351&gt;Assumptions!$B$13,FALSE())</f>
        <v>1</v>
      </c>
      <c r="T1351" s="12" t="n">
        <f aca="false">IF($S$1351,($Q$1351+Assumptions!$B$14*Assumptions!$B$13)/($R$1351+Assumptions!$B$14),IF($R$1351&gt;Assumptions!$B$4,$Q$1351/$R$1351,Assumptions!$B$4))</f>
        <v>74.8212207280296</v>
      </c>
      <c r="U1351" s="12" t="n">
        <f aca="false">IF($B$1351=1,$I$1351,$D$1235*$T$1351)</f>
        <v>30000000</v>
      </c>
      <c r="V1351" s="12" t="n">
        <f aca="false">IF($C$1351=1,$J$1351,$AI$1235*$T$1351)</f>
        <v>300000000</v>
      </c>
      <c r="W1351" s="12" t="n">
        <f aca="false">IF($D$1351=1,$K$1351,$AF$1235*$T$1351)</f>
        <v>129097640.456922</v>
      </c>
      <c r="X1351" s="12" t="n">
        <f aca="false">IF($E$1351=1,$L$1351,$AC$1235*$T$1351)</f>
        <v>60000000</v>
      </c>
      <c r="Y1351" s="12" t="n">
        <f aca="false">IF($F$1351=1,$M$1351,$Z$1235*$T$1351)</f>
        <v>224463662.184089</v>
      </c>
      <c r="Z1351" s="12" t="n">
        <f aca="false">IF($G$1351=1,$N$1351,$W$1235*$T$1351)</f>
        <v>374106103.640148</v>
      </c>
      <c r="AA1351" s="12" t="n">
        <f aca="false">IF($H$1351=1,$O$1351,$T$1235*$T$1351)</f>
        <v>5000000</v>
      </c>
      <c r="AB1351" s="12" t="n">
        <f aca="false">($J$1235+$O$1235)*$T$1351</f>
        <v>19388555.3465001</v>
      </c>
      <c r="AC1351" s="12" t="n">
        <f aca="false">Assumptions!$B$20*$T$1351</f>
        <v>673390986.552267</v>
      </c>
      <c r="AD1351" s="12" t="n">
        <f aca="false">IF($S$1351,Assumptions!$B$14*($T$1351-Assumptions!$B$13),Assumptions!$B$4)</f>
        <v>184553051.820074</v>
      </c>
      <c r="AE1351" s="12" t="n">
        <f aca="false">$U$1351+$V$1351+$W$1351+$X$1351+$Y$1351+$Z$1351+$AA$1351+$AB$1351+$AC$1351+$AD$1351</f>
        <v>2000000000</v>
      </c>
      <c r="AF1351" s="12" t="n">
        <f aca="false">IF(AND(IF($B$1351=1,$U$1351&gt;=INDEX($U$1246:$U$1373,1+$A$1351-Assumptions!$B$77),$U$1351&gt;INDEX($U$1246:$U$1373,1+$A$1351+Assumptions!$B$77)),IF($C$1351=1,$V$1351&gt;=INDEX($V$1246:$V$1373,1+$A$1351-Assumptions!$B$78),$V$1351&gt;INDEX($V$1246:$V$1373,1+$A$1351+Assumptions!$B$78)),IF($D$1351=1,$W$1351&gt;=INDEX($W$1246:$W$1373,1+$A$1351-Assumptions!$B$79),$W$1351&gt;INDEX($W$1246:$W$1373,1+$A$1351+Assumptions!$B$79)),IF($E$1351=1,$X$1351&gt;=INDEX($X$1246:$X$1373,1+$A$1351-Assumptions!$B$80),$X$1351&gt;INDEX($X$1246:$X$1373,1+$A$1351+Assumptions!$B$80)),IF($F$1351=1,$Y$1351&gt;=INDEX($Y$1246:$Y$1373,1+$A$1351-Assumptions!$B$81),$Y$1351&gt;INDEX($Y$1246:$Y$1373,1+$A$1351+Assumptions!$B$81)),IF($G$1351=1,$Z$1351&gt;=INDEX($Z$1246:$Z$1373,1+$A$1351-Assumptions!$B$82),$Z$1351&gt;INDEX($Z$1246:$Z$1373,1+$A$1351+Assumptions!$B$82)),IF($H$1351=1,$AA$1351&gt;=INDEX($AA$1246:$AA$1373,1+$A$1351-Assumptions!$B$83),$AA$1351&gt;INDEX($AA$1246:$AA$1373,1+$A$1351+Assumptions!$B$83))),1,0)</f>
        <v>0</v>
      </c>
    </row>
    <row r="1352" customFormat="false" ht="15" hidden="true" customHeight="false" outlineLevel="0" collapsed="false">
      <c r="A1352" s="6" t="n">
        <f aca="false">ROW()-ROW($A$1246)+Assumptions!$B$4</f>
        <v>106</v>
      </c>
      <c r="B1352" s="12" t="n">
        <f aca="false">MOD(QUOTIENT($A$1352,Assumptions!$B$77),2)</f>
        <v>1</v>
      </c>
      <c r="C1352" s="12" t="n">
        <f aca="false">MOD(QUOTIENT($A$1352,Assumptions!$B$78),2)</f>
        <v>1</v>
      </c>
      <c r="D1352" s="12" t="n">
        <f aca="false">MOD(QUOTIENT($A$1352,Assumptions!$B$79),2)</f>
        <v>0</v>
      </c>
      <c r="E1352" s="12" t="n">
        <f aca="false">MOD(QUOTIENT($A$1352,Assumptions!$B$80),2)</f>
        <v>1</v>
      </c>
      <c r="F1352" s="12" t="n">
        <f aca="false">MOD(QUOTIENT($A$1352,Assumptions!$B$81),2)</f>
        <v>0</v>
      </c>
      <c r="G1352" s="12" t="n">
        <f aca="false">MOD(QUOTIENT($A$1352,Assumptions!$B$82),2)</f>
        <v>1</v>
      </c>
      <c r="H1352" s="12" t="n">
        <f aca="false">MOD(QUOTIENT($A$1352,Assumptions!$B$83),2)</f>
        <v>0</v>
      </c>
      <c r="I1352" s="12" t="n">
        <f aca="false">IF($B$1352=1,MIN(Assumptions!$B$67,MAX(Assumptions!$B$4,Assumptions!$B$26-(Assumptions!$B$4))),Assumptions!$B$4)</f>
        <v>30000000</v>
      </c>
      <c r="J1352" s="12" t="n">
        <f aca="false">IF($C$1352=1,MIN(Assumptions!$B$66,MAX(Assumptions!$B$4,Assumptions!$B$26-($I$1352))),Assumptions!$B$4)</f>
        <v>300000000</v>
      </c>
      <c r="K1352" s="12" t="n">
        <f aca="false">IF($D$1352=1,MIN(Assumptions!$B$61,MAX(Assumptions!$B$4,Assumptions!$B$26-($I$1352+$J$1352))),Assumptions!$B$4)</f>
        <v>0</v>
      </c>
      <c r="L1352" s="12" t="n">
        <f aca="false">IF($E$1352=1,MIN(Assumptions!$B$56,MAX(Assumptions!$B$4,Assumptions!$B$26-($I$1352+$J$1352+$K$1352))),Assumptions!$B$4)</f>
        <v>60000000</v>
      </c>
      <c r="M1352" s="12" t="n">
        <f aca="false">IF($F$1352=1,MIN(Assumptions!$B$51,MAX(Assumptions!$B$4,Assumptions!$B$26-($I$1352+$J$1352+$K$1352+$L$1352))),Assumptions!$B$4)</f>
        <v>0</v>
      </c>
      <c r="N1352" s="12" t="n">
        <f aca="false">IF($G$1352=1,MIN(Assumptions!$B$46,MAX(Assumptions!$B$4,Assumptions!$B$26-($I$1352+$J$1352+$K$1352+$L$1352+$M$1352))),Assumptions!$B$4)</f>
        <v>15000000</v>
      </c>
      <c r="O1352" s="12" t="n">
        <f aca="false">IF($H$1352=1,MIN(Assumptions!$B$41,MAX(Assumptions!$B$4,Assumptions!$B$26-($I$1352+$J$1352+$K$1352+$L$1352+$M$1352+$N$1352))),Assumptions!$B$4)</f>
        <v>0</v>
      </c>
      <c r="P1352" s="12" t="n">
        <f aca="false">$I$1352+$J$1352+$K$1352+$L$1352+$M$1352+$N$1352+$O$1352</f>
        <v>405000000</v>
      </c>
      <c r="Q1352" s="12" t="n">
        <f aca="false">MAX(Assumptions!$B$4,Assumptions!$B$26-$P$1352)</f>
        <v>1595000000</v>
      </c>
      <c r="R1352" s="12" t="n">
        <f aca="false">$J$1235+$O$1235+Assumptions!$B$20+IF($B$1352=0,$D$1235,Assumptions!$B$4)+IF($C$1352=0,$AI$1235,Assumptions!$B$4)+IF($D$1352=0,$AF$1235,Assumptions!$B$4)+IF($E$1352=0,$AC$1235,Assumptions!$B$4)+IF($F$1352=0,$Z$1235,Assumptions!$B$4)+IF($G$1352=0,$W$1235,Assumptions!$B$4)+IF($H$1352=0,$T$1235,Assumptions!$B$4)</f>
        <v>18984546.5545552</v>
      </c>
      <c r="S1352" s="12" t="n">
        <f aca="false">IF($R$1352&gt;Assumptions!$B$4,$Q$1352/$R$1352&gt;Assumptions!$B$13,FALSE())</f>
        <v>1</v>
      </c>
      <c r="T1352" s="12" t="n">
        <f aca="false">IF($S$1352,($Q$1352+Assumptions!$B$14*Assumptions!$B$13)/($R$1352+Assumptions!$B$14),IF($R$1352&gt;Assumptions!$B$4,$Q$1352/$R$1352,Assumptions!$B$4))</f>
        <v>74.3557698992394</v>
      </c>
      <c r="U1352" s="12" t="n">
        <f aca="false">IF($B$1352=1,$I$1352,$D$1235*$T$1352)</f>
        <v>30000000</v>
      </c>
      <c r="V1352" s="12" t="n">
        <f aca="false">IF($C$1352=1,$J$1352,$AI$1235*$T$1352)</f>
        <v>300000000</v>
      </c>
      <c r="W1352" s="12" t="n">
        <f aca="false">IF($D$1352=1,$K$1352,$AF$1235*$T$1352)</f>
        <v>128294544.715355</v>
      </c>
      <c r="X1352" s="12" t="n">
        <f aca="false">IF($E$1352=1,$L$1352,$AC$1235*$T$1352)</f>
        <v>60000000</v>
      </c>
      <c r="Y1352" s="12" t="n">
        <f aca="false">IF($F$1352=1,$M$1352,$Z$1235*$T$1352)</f>
        <v>223067309.697718</v>
      </c>
      <c r="Z1352" s="12" t="n">
        <f aca="false">IF($G$1352=1,$N$1352,$W$1235*$T$1352)</f>
        <v>15000000</v>
      </c>
      <c r="AA1352" s="12" t="n">
        <f aca="false">IF($H$1352=1,$O$1352,$T$1235*$T$1352)</f>
        <v>371778849.496197</v>
      </c>
      <c r="AB1352" s="12" t="n">
        <f aca="false">($J$1235+$O$1235)*$T$1352</f>
        <v>19267942.2494768</v>
      </c>
      <c r="AC1352" s="12" t="n">
        <f aca="false">Assumptions!$B$20*$T$1352</f>
        <v>669201929.093155</v>
      </c>
      <c r="AD1352" s="12" t="n">
        <f aca="false">IF($S$1352,Assumptions!$B$14*($T$1352-Assumptions!$B$13),Assumptions!$B$4)</f>
        <v>183389424.748098</v>
      </c>
      <c r="AE1352" s="12" t="n">
        <f aca="false">$U$1352+$V$1352+$W$1352+$X$1352+$Y$1352+$Z$1352+$AA$1352+$AB$1352+$AC$1352+$AD$1352</f>
        <v>2000000000</v>
      </c>
      <c r="AF1352" s="12" t="n">
        <f aca="false">IF(AND(IF($B$1352=1,$U$1352&gt;=INDEX($U$1246:$U$1373,1+$A$1352-Assumptions!$B$77),$U$1352&gt;INDEX($U$1246:$U$1373,1+$A$1352+Assumptions!$B$77)),IF($C$1352=1,$V$1352&gt;=INDEX($V$1246:$V$1373,1+$A$1352-Assumptions!$B$78),$V$1352&gt;INDEX($V$1246:$V$1373,1+$A$1352+Assumptions!$B$78)),IF($D$1352=1,$W$1352&gt;=INDEX($W$1246:$W$1373,1+$A$1352-Assumptions!$B$79),$W$1352&gt;INDEX($W$1246:$W$1373,1+$A$1352+Assumptions!$B$79)),IF($E$1352=1,$X$1352&gt;=INDEX($X$1246:$X$1373,1+$A$1352-Assumptions!$B$80),$X$1352&gt;INDEX($X$1246:$X$1373,1+$A$1352+Assumptions!$B$80)),IF($F$1352=1,$Y$1352&gt;=INDEX($Y$1246:$Y$1373,1+$A$1352-Assumptions!$B$81),$Y$1352&gt;INDEX($Y$1246:$Y$1373,1+$A$1352+Assumptions!$B$81)),IF($G$1352=1,$Z$1352&gt;=INDEX($Z$1246:$Z$1373,1+$A$1352-Assumptions!$B$82),$Z$1352&gt;INDEX($Z$1246:$Z$1373,1+$A$1352+Assumptions!$B$82)),IF($H$1352=1,$AA$1352&gt;=INDEX($AA$1246:$AA$1373,1+$A$1352-Assumptions!$B$83),$AA$1352&gt;INDEX($AA$1246:$AA$1373,1+$A$1352+Assumptions!$B$83))),1,0)</f>
        <v>0</v>
      </c>
    </row>
    <row r="1353" customFormat="false" ht="15" hidden="true" customHeight="false" outlineLevel="0" collapsed="false">
      <c r="A1353" s="6" t="n">
        <f aca="false">ROW()-ROW($A$1246)+Assumptions!$B$4</f>
        <v>107</v>
      </c>
      <c r="B1353" s="12" t="n">
        <f aca="false">MOD(QUOTIENT($A$1353,Assumptions!$B$77),2)</f>
        <v>1</v>
      </c>
      <c r="C1353" s="12" t="n">
        <f aca="false">MOD(QUOTIENT($A$1353,Assumptions!$B$78),2)</f>
        <v>1</v>
      </c>
      <c r="D1353" s="12" t="n">
        <f aca="false">MOD(QUOTIENT($A$1353,Assumptions!$B$79),2)</f>
        <v>0</v>
      </c>
      <c r="E1353" s="12" t="n">
        <f aca="false">MOD(QUOTIENT($A$1353,Assumptions!$B$80),2)</f>
        <v>1</v>
      </c>
      <c r="F1353" s="12" t="n">
        <f aca="false">MOD(QUOTIENT($A$1353,Assumptions!$B$81),2)</f>
        <v>0</v>
      </c>
      <c r="G1353" s="12" t="n">
        <f aca="false">MOD(QUOTIENT($A$1353,Assumptions!$B$82),2)</f>
        <v>1</v>
      </c>
      <c r="H1353" s="12" t="n">
        <f aca="false">MOD(QUOTIENT($A$1353,Assumptions!$B$83),2)</f>
        <v>1</v>
      </c>
      <c r="I1353" s="12" t="n">
        <f aca="false">IF($B$1353=1,MIN(Assumptions!$B$67,MAX(Assumptions!$B$4,Assumptions!$B$26-(Assumptions!$B$4))),Assumptions!$B$4)</f>
        <v>30000000</v>
      </c>
      <c r="J1353" s="12" t="n">
        <f aca="false">IF($C$1353=1,MIN(Assumptions!$B$66,MAX(Assumptions!$B$4,Assumptions!$B$26-($I$1353))),Assumptions!$B$4)</f>
        <v>300000000</v>
      </c>
      <c r="K1353" s="12" t="n">
        <f aca="false">IF($D$1353=1,MIN(Assumptions!$B$61,MAX(Assumptions!$B$4,Assumptions!$B$26-($I$1353+$J$1353))),Assumptions!$B$4)</f>
        <v>0</v>
      </c>
      <c r="L1353" s="12" t="n">
        <f aca="false">IF($E$1353=1,MIN(Assumptions!$B$56,MAX(Assumptions!$B$4,Assumptions!$B$26-($I$1353+$J$1353+$K$1353))),Assumptions!$B$4)</f>
        <v>60000000</v>
      </c>
      <c r="M1353" s="12" t="n">
        <f aca="false">IF($F$1353=1,MIN(Assumptions!$B$51,MAX(Assumptions!$B$4,Assumptions!$B$26-($I$1353+$J$1353+$K$1353+$L$1353))),Assumptions!$B$4)</f>
        <v>0</v>
      </c>
      <c r="N1353" s="12" t="n">
        <f aca="false">IF($G$1353=1,MIN(Assumptions!$B$46,MAX(Assumptions!$B$4,Assumptions!$B$26-($I$1353+$J$1353+$K$1353+$L$1353+$M$1353))),Assumptions!$B$4)</f>
        <v>15000000</v>
      </c>
      <c r="O1353" s="12" t="n">
        <f aca="false">IF($H$1353=1,MIN(Assumptions!$B$41,MAX(Assumptions!$B$4,Assumptions!$B$26-($I$1353+$J$1353+$K$1353+$L$1353+$M$1353+$N$1353))),Assumptions!$B$4)</f>
        <v>5000000</v>
      </c>
      <c r="P1353" s="12" t="n">
        <f aca="false">$I$1353+$J$1353+$K$1353+$L$1353+$M$1353+$N$1353+$O$1353</f>
        <v>410000000</v>
      </c>
      <c r="Q1353" s="12" t="n">
        <f aca="false">MAX(Assumptions!$B$4,Assumptions!$B$26-$P$1353)</f>
        <v>1590000000</v>
      </c>
      <c r="R1353" s="12" t="n">
        <f aca="false">$J$1235+$O$1235+Assumptions!$B$20+IF($B$1353=0,$D$1235,Assumptions!$B$4)+IF($C$1353=0,$AI$1235,Assumptions!$B$4)+IF($D$1353=0,$AF$1235,Assumptions!$B$4)+IF($E$1353=0,$AC$1235,Assumptions!$B$4)+IF($F$1353=0,$Z$1235,Assumptions!$B$4)+IF($G$1353=0,$W$1235,Assumptions!$B$4)+IF($H$1353=0,$T$1235,Assumptions!$B$4)</f>
        <v>13984546.5545552</v>
      </c>
      <c r="S1353" s="12" t="n">
        <f aca="false">IF($R$1353&gt;Assumptions!$B$4,$Q$1353/$R$1353&gt;Assumptions!$B$13,FALSE())</f>
        <v>1</v>
      </c>
      <c r="T1353" s="12" t="n">
        <f aca="false">IF($S$1353,($Q$1353+Assumptions!$B$14*Assumptions!$B$13)/($R$1353+Assumptions!$B$14),IF($R$1353&gt;Assumptions!$B$4,$Q$1353/$R$1353,Assumptions!$B$4))</f>
        <v>96.605629686547</v>
      </c>
      <c r="U1353" s="12" t="n">
        <f aca="false">IF($B$1353=1,$I$1353,$D$1235*$T$1353)</f>
        <v>30000000</v>
      </c>
      <c r="V1353" s="12" t="n">
        <f aca="false">IF($C$1353=1,$J$1353,$AI$1235*$T$1353)</f>
        <v>300000000</v>
      </c>
      <c r="W1353" s="12" t="n">
        <f aca="false">IF($D$1353=1,$K$1353,$AF$1235*$T$1353)</f>
        <v>166684781.750912</v>
      </c>
      <c r="X1353" s="12" t="n">
        <f aca="false">IF($E$1353=1,$L$1353,$AC$1235*$T$1353)</f>
        <v>60000000</v>
      </c>
      <c r="Y1353" s="12" t="n">
        <f aca="false">IF($F$1353=1,$M$1353,$Z$1235*$T$1353)</f>
        <v>289816889.059641</v>
      </c>
      <c r="Z1353" s="12" t="n">
        <f aca="false">IF($G$1353=1,$N$1353,$W$1235*$T$1353)</f>
        <v>15000000</v>
      </c>
      <c r="AA1353" s="12" t="n">
        <f aca="false">IF($H$1353=1,$O$1353,$T$1235*$T$1353)</f>
        <v>5000000</v>
      </c>
      <c r="AB1353" s="12" t="n">
        <f aca="false">($J$1235+$O$1235)*$T$1353</f>
        <v>25033587.7941568</v>
      </c>
      <c r="AC1353" s="12" t="n">
        <f aca="false">Assumptions!$B$20*$T$1353</f>
        <v>869450667.178923</v>
      </c>
      <c r="AD1353" s="12" t="n">
        <f aca="false">IF($S$1353,Assumptions!$B$14*($T$1353-Assumptions!$B$13),Assumptions!$B$4)</f>
        <v>239014074.216368</v>
      </c>
      <c r="AE1353" s="12" t="n">
        <f aca="false">$U$1353+$V$1353+$W$1353+$X$1353+$Y$1353+$Z$1353+$AA$1353+$AB$1353+$AC$1353+$AD$1353</f>
        <v>2000000000</v>
      </c>
      <c r="AF1353" s="12" t="n">
        <f aca="false">IF(AND(IF($B$1353=1,$U$1353&gt;=INDEX($U$1246:$U$1373,1+$A$1353-Assumptions!$B$77),$U$1353&gt;INDEX($U$1246:$U$1373,1+$A$1353+Assumptions!$B$77)),IF($C$1353=1,$V$1353&gt;=INDEX($V$1246:$V$1373,1+$A$1353-Assumptions!$B$78),$V$1353&gt;INDEX($V$1246:$V$1373,1+$A$1353+Assumptions!$B$78)),IF($D$1353=1,$W$1353&gt;=INDEX($W$1246:$W$1373,1+$A$1353-Assumptions!$B$79),$W$1353&gt;INDEX($W$1246:$W$1373,1+$A$1353+Assumptions!$B$79)),IF($E$1353=1,$X$1353&gt;=INDEX($X$1246:$X$1373,1+$A$1353-Assumptions!$B$80),$X$1353&gt;INDEX($X$1246:$X$1373,1+$A$1353+Assumptions!$B$80)),IF($F$1353=1,$Y$1353&gt;=INDEX($Y$1246:$Y$1373,1+$A$1353-Assumptions!$B$81),$Y$1353&gt;INDEX($Y$1246:$Y$1373,1+$A$1353+Assumptions!$B$81)),IF($G$1353=1,$Z$1353&gt;=INDEX($Z$1246:$Z$1373,1+$A$1353-Assumptions!$B$82),$Z$1353&gt;INDEX($Z$1246:$Z$1373,1+$A$1353+Assumptions!$B$82)),IF($H$1353=1,$AA$1353&gt;=INDEX($AA$1246:$AA$1373,1+$A$1353-Assumptions!$B$83),$AA$1353&gt;INDEX($AA$1246:$AA$1373,1+$A$1353+Assumptions!$B$83))),1,0)</f>
        <v>0</v>
      </c>
    </row>
    <row r="1354" customFormat="false" ht="15" hidden="true" customHeight="false" outlineLevel="0" collapsed="false">
      <c r="A1354" s="6" t="n">
        <f aca="false">ROW()-ROW($A$1246)+Assumptions!$B$4</f>
        <v>108</v>
      </c>
      <c r="B1354" s="12" t="n">
        <f aca="false">MOD(QUOTIENT($A$1354,Assumptions!$B$77),2)</f>
        <v>1</v>
      </c>
      <c r="C1354" s="12" t="n">
        <f aca="false">MOD(QUOTIENT($A$1354,Assumptions!$B$78),2)</f>
        <v>1</v>
      </c>
      <c r="D1354" s="12" t="n">
        <f aca="false">MOD(QUOTIENT($A$1354,Assumptions!$B$79),2)</f>
        <v>0</v>
      </c>
      <c r="E1354" s="12" t="n">
        <f aca="false">MOD(QUOTIENT($A$1354,Assumptions!$B$80),2)</f>
        <v>1</v>
      </c>
      <c r="F1354" s="12" t="n">
        <f aca="false">MOD(QUOTIENT($A$1354,Assumptions!$B$81),2)</f>
        <v>1</v>
      </c>
      <c r="G1354" s="12" t="n">
        <f aca="false">MOD(QUOTIENT($A$1354,Assumptions!$B$82),2)</f>
        <v>0</v>
      </c>
      <c r="H1354" s="12" t="n">
        <f aca="false">MOD(QUOTIENT($A$1354,Assumptions!$B$83),2)</f>
        <v>0</v>
      </c>
      <c r="I1354" s="12" t="n">
        <f aca="false">IF($B$1354=1,MIN(Assumptions!$B$67,MAX(Assumptions!$B$4,Assumptions!$B$26-(Assumptions!$B$4))),Assumptions!$B$4)</f>
        <v>30000000</v>
      </c>
      <c r="J1354" s="12" t="n">
        <f aca="false">IF($C$1354=1,MIN(Assumptions!$B$66,MAX(Assumptions!$B$4,Assumptions!$B$26-($I$1354))),Assumptions!$B$4)</f>
        <v>300000000</v>
      </c>
      <c r="K1354" s="12" t="n">
        <f aca="false">IF($D$1354=1,MIN(Assumptions!$B$61,MAX(Assumptions!$B$4,Assumptions!$B$26-($I$1354+$J$1354))),Assumptions!$B$4)</f>
        <v>0</v>
      </c>
      <c r="L1354" s="12" t="n">
        <f aca="false">IF($E$1354=1,MIN(Assumptions!$B$56,MAX(Assumptions!$B$4,Assumptions!$B$26-($I$1354+$J$1354+$K$1354))),Assumptions!$B$4)</f>
        <v>60000000</v>
      </c>
      <c r="M1354" s="12" t="n">
        <f aca="false">IF($F$1354=1,MIN(Assumptions!$B$51,MAX(Assumptions!$B$4,Assumptions!$B$26-($I$1354+$J$1354+$K$1354+$L$1354))),Assumptions!$B$4)</f>
        <v>30000000</v>
      </c>
      <c r="N1354" s="12" t="n">
        <f aca="false">IF($G$1354=1,MIN(Assumptions!$B$46,MAX(Assumptions!$B$4,Assumptions!$B$26-($I$1354+$J$1354+$K$1354+$L$1354+$M$1354))),Assumptions!$B$4)</f>
        <v>0</v>
      </c>
      <c r="O1354" s="12" t="n">
        <f aca="false">IF($H$1354=1,MIN(Assumptions!$B$41,MAX(Assumptions!$B$4,Assumptions!$B$26-($I$1354+$J$1354+$K$1354+$L$1354+$M$1354+$N$1354))),Assumptions!$B$4)</f>
        <v>0</v>
      </c>
      <c r="P1354" s="12" t="n">
        <f aca="false">$I$1354+$J$1354+$K$1354+$L$1354+$M$1354+$N$1354+$O$1354</f>
        <v>420000000</v>
      </c>
      <c r="Q1354" s="12" t="n">
        <f aca="false">MAX(Assumptions!$B$4,Assumptions!$B$26-$P$1354)</f>
        <v>1580000000</v>
      </c>
      <c r="R1354" s="12" t="n">
        <f aca="false">$J$1235+$O$1235+Assumptions!$B$20+IF($B$1354=0,$D$1235,Assumptions!$B$4)+IF($C$1354=0,$AI$1235,Assumptions!$B$4)+IF($D$1354=0,$AF$1235,Assumptions!$B$4)+IF($E$1354=0,$AC$1235,Assumptions!$B$4)+IF($F$1354=0,$Z$1235,Assumptions!$B$4)+IF($G$1354=0,$W$1235,Assumptions!$B$4)+IF($H$1354=0,$T$1235,Assumptions!$B$4)</f>
        <v>20984546.5545552</v>
      </c>
      <c r="S1354" s="12" t="n">
        <f aca="false">IF($R$1354&gt;Assumptions!$B$4,$Q$1354/$R$1354&gt;Assumptions!$B$13,FALSE())</f>
        <v>1</v>
      </c>
      <c r="T1354" s="12" t="n">
        <f aca="false">IF($S$1354,($Q$1354+Assumptions!$B$14*Assumptions!$B$13)/($R$1354+Assumptions!$B$14),IF($R$1354&gt;Assumptions!$B$4,$Q$1354/$R$1354,Assumptions!$B$4))</f>
        <v>67.3847372919811</v>
      </c>
      <c r="U1354" s="12" t="n">
        <f aca="false">IF($B$1354=1,$I$1354,$D$1235*$T$1354)</f>
        <v>30000000</v>
      </c>
      <c r="V1354" s="12" t="n">
        <f aca="false">IF($C$1354=1,$J$1354,$AI$1235*$T$1354)</f>
        <v>300000000</v>
      </c>
      <c r="W1354" s="12" t="n">
        <f aca="false">IF($D$1354=1,$K$1354,$AF$1235*$T$1354)</f>
        <v>116266621.989842</v>
      </c>
      <c r="X1354" s="12" t="n">
        <f aca="false">IF($E$1354=1,$L$1354,$AC$1235*$T$1354)</f>
        <v>60000000</v>
      </c>
      <c r="Y1354" s="12" t="n">
        <f aca="false">IF($F$1354=1,$M$1354,$Z$1235*$T$1354)</f>
        <v>30000000</v>
      </c>
      <c r="Z1354" s="12" t="n">
        <f aca="false">IF($G$1354=1,$N$1354,$W$1235*$T$1354)</f>
        <v>336923686.459906</v>
      </c>
      <c r="AA1354" s="12" t="n">
        <f aca="false">IF($H$1354=1,$O$1354,$T$1235*$T$1354)</f>
        <v>336923686.459906</v>
      </c>
      <c r="AB1354" s="12" t="n">
        <f aca="false">($J$1235+$O$1235)*$T$1354</f>
        <v>17461526.2325639</v>
      </c>
      <c r="AC1354" s="12" t="n">
        <f aca="false">Assumptions!$B$20*$T$1354</f>
        <v>606462635.62783</v>
      </c>
      <c r="AD1354" s="12" t="n">
        <f aca="false">IF($S$1354,Assumptions!$B$14*($T$1354-Assumptions!$B$13),Assumptions!$B$4)</f>
        <v>165961843.229953</v>
      </c>
      <c r="AE1354" s="12" t="n">
        <f aca="false">$U$1354+$V$1354+$W$1354+$X$1354+$Y$1354+$Z$1354+$AA$1354+$AB$1354+$AC$1354+$AD$1354</f>
        <v>2000000000</v>
      </c>
      <c r="AF1354" s="12" t="n">
        <f aca="false">IF(AND(IF($B$1354=1,$U$1354&gt;=INDEX($U$1246:$U$1373,1+$A$1354-Assumptions!$B$77),$U$1354&gt;INDEX($U$1246:$U$1373,1+$A$1354+Assumptions!$B$77)),IF($C$1354=1,$V$1354&gt;=INDEX($V$1246:$V$1373,1+$A$1354-Assumptions!$B$78),$V$1354&gt;INDEX($V$1246:$V$1373,1+$A$1354+Assumptions!$B$78)),IF($D$1354=1,$W$1354&gt;=INDEX($W$1246:$W$1373,1+$A$1354-Assumptions!$B$79),$W$1354&gt;INDEX($W$1246:$W$1373,1+$A$1354+Assumptions!$B$79)),IF($E$1354=1,$X$1354&gt;=INDEX($X$1246:$X$1373,1+$A$1354-Assumptions!$B$80),$X$1354&gt;INDEX($X$1246:$X$1373,1+$A$1354+Assumptions!$B$80)),IF($F$1354=1,$Y$1354&gt;=INDEX($Y$1246:$Y$1373,1+$A$1354-Assumptions!$B$81),$Y$1354&gt;INDEX($Y$1246:$Y$1373,1+$A$1354+Assumptions!$B$81)),IF($G$1354=1,$Z$1354&gt;=INDEX($Z$1246:$Z$1373,1+$A$1354-Assumptions!$B$82),$Z$1354&gt;INDEX($Z$1246:$Z$1373,1+$A$1354+Assumptions!$B$82)),IF($H$1354=1,$AA$1354&gt;=INDEX($AA$1246:$AA$1373,1+$A$1354-Assumptions!$B$83),$AA$1354&gt;INDEX($AA$1246:$AA$1373,1+$A$1354+Assumptions!$B$83))),1,0)</f>
        <v>0</v>
      </c>
    </row>
    <row r="1355" customFormat="false" ht="15" hidden="true" customHeight="false" outlineLevel="0" collapsed="false">
      <c r="A1355" s="6" t="n">
        <f aca="false">ROW()-ROW($A$1246)+Assumptions!$B$4</f>
        <v>109</v>
      </c>
      <c r="B1355" s="12" t="n">
        <f aca="false">MOD(QUOTIENT($A$1355,Assumptions!$B$77),2)</f>
        <v>1</v>
      </c>
      <c r="C1355" s="12" t="n">
        <f aca="false">MOD(QUOTIENT($A$1355,Assumptions!$B$78),2)</f>
        <v>1</v>
      </c>
      <c r="D1355" s="12" t="n">
        <f aca="false">MOD(QUOTIENT($A$1355,Assumptions!$B$79),2)</f>
        <v>0</v>
      </c>
      <c r="E1355" s="12" t="n">
        <f aca="false">MOD(QUOTIENT($A$1355,Assumptions!$B$80),2)</f>
        <v>1</v>
      </c>
      <c r="F1355" s="12" t="n">
        <f aca="false">MOD(QUOTIENT($A$1355,Assumptions!$B$81),2)</f>
        <v>1</v>
      </c>
      <c r="G1355" s="12" t="n">
        <f aca="false">MOD(QUOTIENT($A$1355,Assumptions!$B$82),2)</f>
        <v>0</v>
      </c>
      <c r="H1355" s="12" t="n">
        <f aca="false">MOD(QUOTIENT($A$1355,Assumptions!$B$83),2)</f>
        <v>1</v>
      </c>
      <c r="I1355" s="12" t="n">
        <f aca="false">IF($B$1355=1,MIN(Assumptions!$B$67,MAX(Assumptions!$B$4,Assumptions!$B$26-(Assumptions!$B$4))),Assumptions!$B$4)</f>
        <v>30000000</v>
      </c>
      <c r="J1355" s="12" t="n">
        <f aca="false">IF($C$1355=1,MIN(Assumptions!$B$66,MAX(Assumptions!$B$4,Assumptions!$B$26-($I$1355))),Assumptions!$B$4)</f>
        <v>300000000</v>
      </c>
      <c r="K1355" s="12" t="n">
        <f aca="false">IF($D$1355=1,MIN(Assumptions!$B$61,MAX(Assumptions!$B$4,Assumptions!$B$26-($I$1355+$J$1355))),Assumptions!$B$4)</f>
        <v>0</v>
      </c>
      <c r="L1355" s="12" t="n">
        <f aca="false">IF($E$1355=1,MIN(Assumptions!$B$56,MAX(Assumptions!$B$4,Assumptions!$B$26-($I$1355+$J$1355+$K$1355))),Assumptions!$B$4)</f>
        <v>60000000</v>
      </c>
      <c r="M1355" s="12" t="n">
        <f aca="false">IF($F$1355=1,MIN(Assumptions!$B$51,MAX(Assumptions!$B$4,Assumptions!$B$26-($I$1355+$J$1355+$K$1355+$L$1355))),Assumptions!$B$4)</f>
        <v>30000000</v>
      </c>
      <c r="N1355" s="12" t="n">
        <f aca="false">IF($G$1355=1,MIN(Assumptions!$B$46,MAX(Assumptions!$B$4,Assumptions!$B$26-($I$1355+$J$1355+$K$1355+$L$1355+$M$1355))),Assumptions!$B$4)</f>
        <v>0</v>
      </c>
      <c r="O1355" s="12" t="n">
        <f aca="false">IF($H$1355=1,MIN(Assumptions!$B$41,MAX(Assumptions!$B$4,Assumptions!$B$26-($I$1355+$J$1355+$K$1355+$L$1355+$M$1355+$N$1355))),Assumptions!$B$4)</f>
        <v>5000000</v>
      </c>
      <c r="P1355" s="12" t="n">
        <f aca="false">$I$1355+$J$1355+$K$1355+$L$1355+$M$1355+$N$1355+$O$1355</f>
        <v>425000000</v>
      </c>
      <c r="Q1355" s="12" t="n">
        <f aca="false">MAX(Assumptions!$B$4,Assumptions!$B$26-$P$1355)</f>
        <v>1575000000</v>
      </c>
      <c r="R1355" s="12" t="n">
        <f aca="false">$J$1235+$O$1235+Assumptions!$B$20+IF($B$1355=0,$D$1235,Assumptions!$B$4)+IF($C$1355=0,$AI$1235,Assumptions!$B$4)+IF($D$1355=0,$AF$1235,Assumptions!$B$4)+IF($E$1355=0,$AC$1235,Assumptions!$B$4)+IF($F$1355=0,$Z$1235,Assumptions!$B$4)+IF($G$1355=0,$W$1235,Assumptions!$B$4)+IF($H$1355=0,$T$1235,Assumptions!$B$4)</f>
        <v>15984546.5545552</v>
      </c>
      <c r="S1355" s="12" t="n">
        <f aca="false">IF($R$1355&gt;Assumptions!$B$4,$Q$1355/$R$1355&gt;Assumptions!$B$13,FALSE())</f>
        <v>1</v>
      </c>
      <c r="T1355" s="12" t="n">
        <f aca="false">IF($S$1355,($Q$1355+Assumptions!$B$14*Assumptions!$B$13)/($R$1355+Assumptions!$B$14),IF($R$1355&gt;Assumptions!$B$4,$Q$1355/$R$1355,Assumptions!$B$4))</f>
        <v>85.341557897792</v>
      </c>
      <c r="U1355" s="12" t="n">
        <f aca="false">IF($B$1355=1,$I$1355,$D$1235*$T$1355)</f>
        <v>30000000</v>
      </c>
      <c r="V1355" s="12" t="n">
        <f aca="false">IF($C$1355=1,$J$1355,$AI$1235*$T$1355)</f>
        <v>300000000</v>
      </c>
      <c r="W1355" s="12" t="n">
        <f aca="false">IF($D$1355=1,$K$1355,$AF$1235*$T$1355)</f>
        <v>147249585.750148</v>
      </c>
      <c r="X1355" s="12" t="n">
        <f aca="false">IF($E$1355=1,$L$1355,$AC$1235*$T$1355)</f>
        <v>60000000</v>
      </c>
      <c r="Y1355" s="12" t="n">
        <f aca="false">IF($F$1355=1,$M$1355,$Z$1235*$T$1355)</f>
        <v>30000000</v>
      </c>
      <c r="Z1355" s="12" t="n">
        <f aca="false">IF($G$1355=1,$N$1355,$W$1235*$T$1355)</f>
        <v>426707789.48896</v>
      </c>
      <c r="AA1355" s="12" t="n">
        <f aca="false">IF($H$1355=1,$O$1355,$T$1235*$T$1355)</f>
        <v>5000000</v>
      </c>
      <c r="AB1355" s="12" t="n">
        <f aca="false">($J$1235+$O$1235)*$T$1355</f>
        <v>22114708.9362847</v>
      </c>
      <c r="AC1355" s="12" t="n">
        <f aca="false">Assumptions!$B$20*$T$1355</f>
        <v>768074021.080128</v>
      </c>
      <c r="AD1355" s="12" t="n">
        <f aca="false">IF($S$1355,Assumptions!$B$14*($T$1355-Assumptions!$B$13),Assumptions!$B$4)</f>
        <v>210853894.74448</v>
      </c>
      <c r="AE1355" s="12" t="n">
        <f aca="false">$U$1355+$V$1355+$W$1355+$X$1355+$Y$1355+$Z$1355+$AA$1355+$AB$1355+$AC$1355+$AD$1355</f>
        <v>2000000000</v>
      </c>
      <c r="AF1355" s="12" t="n">
        <f aca="false">IF(AND(IF($B$1355=1,$U$1355&gt;=INDEX($U$1246:$U$1373,1+$A$1355-Assumptions!$B$77),$U$1355&gt;INDEX($U$1246:$U$1373,1+$A$1355+Assumptions!$B$77)),IF($C$1355=1,$V$1355&gt;=INDEX($V$1246:$V$1373,1+$A$1355-Assumptions!$B$78),$V$1355&gt;INDEX($V$1246:$V$1373,1+$A$1355+Assumptions!$B$78)),IF($D$1355=1,$W$1355&gt;=INDEX($W$1246:$W$1373,1+$A$1355-Assumptions!$B$79),$W$1355&gt;INDEX($W$1246:$W$1373,1+$A$1355+Assumptions!$B$79)),IF($E$1355=1,$X$1355&gt;=INDEX($X$1246:$X$1373,1+$A$1355-Assumptions!$B$80),$X$1355&gt;INDEX($X$1246:$X$1373,1+$A$1355+Assumptions!$B$80)),IF($F$1355=1,$Y$1355&gt;=INDEX($Y$1246:$Y$1373,1+$A$1355-Assumptions!$B$81),$Y$1355&gt;INDEX($Y$1246:$Y$1373,1+$A$1355+Assumptions!$B$81)),IF($G$1355=1,$Z$1355&gt;=INDEX($Z$1246:$Z$1373,1+$A$1355-Assumptions!$B$82),$Z$1355&gt;INDEX($Z$1246:$Z$1373,1+$A$1355+Assumptions!$B$82)),IF($H$1355=1,$AA$1355&gt;=INDEX($AA$1246:$AA$1373,1+$A$1355-Assumptions!$B$83),$AA$1355&gt;INDEX($AA$1246:$AA$1373,1+$A$1355+Assumptions!$B$83))),1,0)</f>
        <v>0</v>
      </c>
    </row>
    <row r="1356" customFormat="false" ht="15" hidden="true" customHeight="false" outlineLevel="0" collapsed="false">
      <c r="A1356" s="6" t="n">
        <f aca="false">ROW()-ROW($A$1246)+Assumptions!$B$4</f>
        <v>110</v>
      </c>
      <c r="B1356" s="12" t="n">
        <f aca="false">MOD(QUOTIENT($A$1356,Assumptions!$B$77),2)</f>
        <v>1</v>
      </c>
      <c r="C1356" s="12" t="n">
        <f aca="false">MOD(QUOTIENT($A$1356,Assumptions!$B$78),2)</f>
        <v>1</v>
      </c>
      <c r="D1356" s="12" t="n">
        <f aca="false">MOD(QUOTIENT($A$1356,Assumptions!$B$79),2)</f>
        <v>0</v>
      </c>
      <c r="E1356" s="12" t="n">
        <f aca="false">MOD(QUOTIENT($A$1356,Assumptions!$B$80),2)</f>
        <v>1</v>
      </c>
      <c r="F1356" s="12" t="n">
        <f aca="false">MOD(QUOTIENT($A$1356,Assumptions!$B$81),2)</f>
        <v>1</v>
      </c>
      <c r="G1356" s="12" t="n">
        <f aca="false">MOD(QUOTIENT($A$1356,Assumptions!$B$82),2)</f>
        <v>1</v>
      </c>
      <c r="H1356" s="12" t="n">
        <f aca="false">MOD(QUOTIENT($A$1356,Assumptions!$B$83),2)</f>
        <v>0</v>
      </c>
      <c r="I1356" s="12" t="n">
        <f aca="false">IF($B$1356=1,MIN(Assumptions!$B$67,MAX(Assumptions!$B$4,Assumptions!$B$26-(Assumptions!$B$4))),Assumptions!$B$4)</f>
        <v>30000000</v>
      </c>
      <c r="J1356" s="12" t="n">
        <f aca="false">IF($C$1356=1,MIN(Assumptions!$B$66,MAX(Assumptions!$B$4,Assumptions!$B$26-($I$1356))),Assumptions!$B$4)</f>
        <v>300000000</v>
      </c>
      <c r="K1356" s="12" t="n">
        <f aca="false">IF($D$1356=1,MIN(Assumptions!$B$61,MAX(Assumptions!$B$4,Assumptions!$B$26-($I$1356+$J$1356))),Assumptions!$B$4)</f>
        <v>0</v>
      </c>
      <c r="L1356" s="12" t="n">
        <f aca="false">IF($E$1356=1,MIN(Assumptions!$B$56,MAX(Assumptions!$B$4,Assumptions!$B$26-($I$1356+$J$1356+$K$1356))),Assumptions!$B$4)</f>
        <v>60000000</v>
      </c>
      <c r="M1356" s="12" t="n">
        <f aca="false">IF($F$1356=1,MIN(Assumptions!$B$51,MAX(Assumptions!$B$4,Assumptions!$B$26-($I$1356+$J$1356+$K$1356+$L$1356))),Assumptions!$B$4)</f>
        <v>30000000</v>
      </c>
      <c r="N1356" s="12" t="n">
        <f aca="false">IF($G$1356=1,MIN(Assumptions!$B$46,MAX(Assumptions!$B$4,Assumptions!$B$26-($I$1356+$J$1356+$K$1356+$L$1356+$M$1356))),Assumptions!$B$4)</f>
        <v>15000000</v>
      </c>
      <c r="O1356" s="12" t="n">
        <f aca="false">IF($H$1356=1,MIN(Assumptions!$B$41,MAX(Assumptions!$B$4,Assumptions!$B$26-($I$1356+$J$1356+$K$1356+$L$1356+$M$1356+$N$1356))),Assumptions!$B$4)</f>
        <v>0</v>
      </c>
      <c r="P1356" s="12" t="n">
        <f aca="false">$I$1356+$J$1356+$K$1356+$L$1356+$M$1356+$N$1356+$O$1356</f>
        <v>435000000</v>
      </c>
      <c r="Q1356" s="12" t="n">
        <f aca="false">MAX(Assumptions!$B$4,Assumptions!$B$26-$P$1356)</f>
        <v>1565000000</v>
      </c>
      <c r="R1356" s="12" t="n">
        <f aca="false">$J$1235+$O$1235+Assumptions!$B$20+IF($B$1356=0,$D$1235,Assumptions!$B$4)+IF($C$1356=0,$AI$1235,Assumptions!$B$4)+IF($D$1356=0,$AF$1235,Assumptions!$B$4)+IF($E$1356=0,$AC$1235,Assumptions!$B$4)+IF($F$1356=0,$Z$1235,Assumptions!$B$4)+IF($G$1356=0,$W$1235,Assumptions!$B$4)+IF($H$1356=0,$T$1235,Assumptions!$B$4)</f>
        <v>15984546.5545552</v>
      </c>
      <c r="S1356" s="12" t="n">
        <f aca="false">IF($R$1356&gt;Assumptions!$B$4,$Q$1356/$R$1356&gt;Assumptions!$B$13,FALSE())</f>
        <v>1</v>
      </c>
      <c r="T1356" s="12" t="n">
        <f aca="false">IF($S$1356,($Q$1356+Assumptions!$B$14*Assumptions!$B$13)/($R$1356+Assumptions!$B$14),IF($R$1356&gt;Assumptions!$B$4,$Q$1356/$R$1356,Assumptions!$B$4))</f>
        <v>84.8005654546998</v>
      </c>
      <c r="U1356" s="12" t="n">
        <f aca="false">IF($B$1356=1,$I$1356,$D$1235*$T$1356)</f>
        <v>30000000</v>
      </c>
      <c r="V1356" s="12" t="n">
        <f aca="false">IF($C$1356=1,$J$1356,$AI$1235*$T$1356)</f>
        <v>300000000</v>
      </c>
      <c r="W1356" s="12" t="n">
        <f aca="false">IF($D$1356=1,$K$1356,$AF$1235*$T$1356)</f>
        <v>146316149.390401</v>
      </c>
      <c r="X1356" s="12" t="n">
        <f aca="false">IF($E$1356=1,$L$1356,$AC$1235*$T$1356)</f>
        <v>60000000</v>
      </c>
      <c r="Y1356" s="12" t="n">
        <f aca="false">IF($F$1356=1,$M$1356,$Z$1235*$T$1356)</f>
        <v>30000000</v>
      </c>
      <c r="Z1356" s="12" t="n">
        <f aca="false">IF($G$1356=1,$N$1356,$W$1235*$T$1356)</f>
        <v>15000000</v>
      </c>
      <c r="AA1356" s="12" t="n">
        <f aca="false">IF($H$1356=1,$O$1356,$T$1235*$T$1356)</f>
        <v>424002827.273499</v>
      </c>
      <c r="AB1356" s="12" t="n">
        <f aca="false">($J$1235+$O$1235)*$T$1356</f>
        <v>21974520.6070531</v>
      </c>
      <c r="AC1356" s="12" t="n">
        <f aca="false">Assumptions!$B$20*$T$1356</f>
        <v>763205089.092298</v>
      </c>
      <c r="AD1356" s="12" t="n">
        <f aca="false">IF($S$1356,Assumptions!$B$14*($T$1356-Assumptions!$B$13),Assumptions!$B$4)</f>
        <v>209501413.636749</v>
      </c>
      <c r="AE1356" s="12" t="n">
        <f aca="false">$U$1356+$V$1356+$W$1356+$X$1356+$Y$1356+$Z$1356+$AA$1356+$AB$1356+$AC$1356+$AD$1356</f>
        <v>2000000000</v>
      </c>
      <c r="AF1356" s="12" t="n">
        <f aca="false">IF(AND(IF($B$1356=1,$U$1356&gt;=INDEX($U$1246:$U$1373,1+$A$1356-Assumptions!$B$77),$U$1356&gt;INDEX($U$1246:$U$1373,1+$A$1356+Assumptions!$B$77)),IF($C$1356=1,$V$1356&gt;=INDEX($V$1246:$V$1373,1+$A$1356-Assumptions!$B$78),$V$1356&gt;INDEX($V$1246:$V$1373,1+$A$1356+Assumptions!$B$78)),IF($D$1356=1,$W$1356&gt;=INDEX($W$1246:$W$1373,1+$A$1356-Assumptions!$B$79),$W$1356&gt;INDEX($W$1246:$W$1373,1+$A$1356+Assumptions!$B$79)),IF($E$1356=1,$X$1356&gt;=INDEX($X$1246:$X$1373,1+$A$1356-Assumptions!$B$80),$X$1356&gt;INDEX($X$1246:$X$1373,1+$A$1356+Assumptions!$B$80)),IF($F$1356=1,$Y$1356&gt;=INDEX($Y$1246:$Y$1373,1+$A$1356-Assumptions!$B$81),$Y$1356&gt;INDEX($Y$1246:$Y$1373,1+$A$1356+Assumptions!$B$81)),IF($G$1356=1,$Z$1356&gt;=INDEX($Z$1246:$Z$1373,1+$A$1356-Assumptions!$B$82),$Z$1356&gt;INDEX($Z$1246:$Z$1373,1+$A$1356+Assumptions!$B$82)),IF($H$1356=1,$AA$1356&gt;=INDEX($AA$1246:$AA$1373,1+$A$1356-Assumptions!$B$83),$AA$1356&gt;INDEX($AA$1246:$AA$1373,1+$A$1356+Assumptions!$B$83))),1,0)</f>
        <v>0</v>
      </c>
    </row>
    <row r="1357" customFormat="false" ht="15" hidden="true" customHeight="false" outlineLevel="0" collapsed="false">
      <c r="A1357" s="6" t="n">
        <f aca="false">ROW()-ROW($A$1246)+Assumptions!$B$4</f>
        <v>111</v>
      </c>
      <c r="B1357" s="12" t="n">
        <f aca="false">MOD(QUOTIENT($A$1357,Assumptions!$B$77),2)</f>
        <v>1</v>
      </c>
      <c r="C1357" s="12" t="n">
        <f aca="false">MOD(QUOTIENT($A$1357,Assumptions!$B$78),2)</f>
        <v>1</v>
      </c>
      <c r="D1357" s="12" t="n">
        <f aca="false">MOD(QUOTIENT($A$1357,Assumptions!$B$79),2)</f>
        <v>0</v>
      </c>
      <c r="E1357" s="12" t="n">
        <f aca="false">MOD(QUOTIENT($A$1357,Assumptions!$B$80),2)</f>
        <v>1</v>
      </c>
      <c r="F1357" s="12" t="n">
        <f aca="false">MOD(QUOTIENT($A$1357,Assumptions!$B$81),2)</f>
        <v>1</v>
      </c>
      <c r="G1357" s="12" t="n">
        <f aca="false">MOD(QUOTIENT($A$1357,Assumptions!$B$82),2)</f>
        <v>1</v>
      </c>
      <c r="H1357" s="12" t="n">
        <f aca="false">MOD(QUOTIENT($A$1357,Assumptions!$B$83),2)</f>
        <v>1</v>
      </c>
      <c r="I1357" s="12" t="n">
        <f aca="false">IF($B$1357=1,MIN(Assumptions!$B$67,MAX(Assumptions!$B$4,Assumptions!$B$26-(Assumptions!$B$4))),Assumptions!$B$4)</f>
        <v>30000000</v>
      </c>
      <c r="J1357" s="12" t="n">
        <f aca="false">IF($C$1357=1,MIN(Assumptions!$B$66,MAX(Assumptions!$B$4,Assumptions!$B$26-($I$1357))),Assumptions!$B$4)</f>
        <v>300000000</v>
      </c>
      <c r="K1357" s="12" t="n">
        <f aca="false">IF($D$1357=1,MIN(Assumptions!$B$61,MAX(Assumptions!$B$4,Assumptions!$B$26-($I$1357+$J$1357))),Assumptions!$B$4)</f>
        <v>0</v>
      </c>
      <c r="L1357" s="12" t="n">
        <f aca="false">IF($E$1357=1,MIN(Assumptions!$B$56,MAX(Assumptions!$B$4,Assumptions!$B$26-($I$1357+$J$1357+$K$1357))),Assumptions!$B$4)</f>
        <v>60000000</v>
      </c>
      <c r="M1357" s="12" t="n">
        <f aca="false">IF($F$1357=1,MIN(Assumptions!$B$51,MAX(Assumptions!$B$4,Assumptions!$B$26-($I$1357+$J$1357+$K$1357+$L$1357))),Assumptions!$B$4)</f>
        <v>30000000</v>
      </c>
      <c r="N1357" s="12" t="n">
        <f aca="false">IF($G$1357=1,MIN(Assumptions!$B$46,MAX(Assumptions!$B$4,Assumptions!$B$26-($I$1357+$J$1357+$K$1357+$L$1357+$M$1357))),Assumptions!$B$4)</f>
        <v>15000000</v>
      </c>
      <c r="O1357" s="12" t="n">
        <f aca="false">IF($H$1357=1,MIN(Assumptions!$B$41,MAX(Assumptions!$B$4,Assumptions!$B$26-($I$1357+$J$1357+$K$1357+$L$1357+$M$1357+$N$1357))),Assumptions!$B$4)</f>
        <v>5000000</v>
      </c>
      <c r="P1357" s="12" t="n">
        <f aca="false">$I$1357+$J$1357+$K$1357+$L$1357+$M$1357+$N$1357+$O$1357</f>
        <v>440000000</v>
      </c>
      <c r="Q1357" s="12" t="n">
        <f aca="false">MAX(Assumptions!$B$4,Assumptions!$B$26-$P$1357)</f>
        <v>1560000000</v>
      </c>
      <c r="R1357" s="12" t="n">
        <f aca="false">$J$1235+$O$1235+Assumptions!$B$20+IF($B$1357=0,$D$1235,Assumptions!$B$4)+IF($C$1357=0,$AI$1235,Assumptions!$B$4)+IF($D$1357=0,$AF$1235,Assumptions!$B$4)+IF($E$1357=0,$AC$1235,Assumptions!$B$4)+IF($F$1357=0,$Z$1235,Assumptions!$B$4)+IF($G$1357=0,$W$1235,Assumptions!$B$4)+IF($H$1357=0,$T$1235,Assumptions!$B$4)</f>
        <v>10984546.5545552</v>
      </c>
      <c r="S1357" s="12" t="n">
        <f aca="false">IF($R$1357&gt;Assumptions!$B$4,$Q$1357/$R$1357&gt;Assumptions!$B$13,FALSE())</f>
        <v>1</v>
      </c>
      <c r="T1357" s="12" t="n">
        <f aca="false">IF($S$1357,($Q$1357+Assumptions!$B$14*Assumptions!$B$13)/($R$1357+Assumptions!$B$14),IF($R$1357&gt;Assumptions!$B$4,$Q$1357/$R$1357,Assumptions!$B$4))</f>
        <v>115.873380960829</v>
      </c>
      <c r="U1357" s="12" t="n">
        <f aca="false">IF($B$1357=1,$I$1357,$D$1235*$T$1357)</f>
        <v>30000000</v>
      </c>
      <c r="V1357" s="12" t="n">
        <f aca="false">IF($C$1357=1,$J$1357,$AI$1235*$T$1357)</f>
        <v>300000000</v>
      </c>
      <c r="W1357" s="12" t="n">
        <f aca="false">IF($D$1357=1,$K$1357,$AF$1235*$T$1357)</f>
        <v>199929644.668375</v>
      </c>
      <c r="X1357" s="12" t="n">
        <f aca="false">IF($E$1357=1,$L$1357,$AC$1235*$T$1357)</f>
        <v>60000000</v>
      </c>
      <c r="Y1357" s="12" t="n">
        <f aca="false">IF($F$1357=1,$M$1357,$Z$1235*$T$1357)</f>
        <v>30000000</v>
      </c>
      <c r="Z1357" s="12" t="n">
        <f aca="false">IF($G$1357=1,$N$1357,$W$1235*$T$1357)</f>
        <v>15000000</v>
      </c>
      <c r="AA1357" s="12" t="n">
        <f aca="false">IF($H$1357=1,$O$1357,$T$1235*$T$1357)</f>
        <v>5000000</v>
      </c>
      <c r="AB1357" s="12" t="n">
        <f aca="false">($J$1235+$O$1235)*$T$1357</f>
        <v>30026474.2820948</v>
      </c>
      <c r="AC1357" s="12" t="n">
        <f aca="false">Assumptions!$B$20*$T$1357</f>
        <v>1042860428.64746</v>
      </c>
      <c r="AD1357" s="12" t="n">
        <f aca="false">IF($S$1357,Assumptions!$B$14*($T$1357-Assumptions!$B$13),Assumptions!$B$4)</f>
        <v>287183452.402072</v>
      </c>
      <c r="AE1357" s="12" t="n">
        <f aca="false">$U$1357+$V$1357+$W$1357+$X$1357+$Y$1357+$Z$1357+$AA$1357+$AB$1357+$AC$1357+$AD$1357</f>
        <v>2000000000</v>
      </c>
      <c r="AF1357" s="12" t="n">
        <f aca="false">IF(AND(IF($B$1357=1,$U$1357&gt;=INDEX($U$1246:$U$1373,1+$A$1357-Assumptions!$B$77),$U$1357&gt;INDEX($U$1246:$U$1373,1+$A$1357+Assumptions!$B$77)),IF($C$1357=1,$V$1357&gt;=INDEX($V$1246:$V$1373,1+$A$1357-Assumptions!$B$78),$V$1357&gt;INDEX($V$1246:$V$1373,1+$A$1357+Assumptions!$B$78)),IF($D$1357=1,$W$1357&gt;=INDEX($W$1246:$W$1373,1+$A$1357-Assumptions!$B$79),$W$1357&gt;INDEX($W$1246:$W$1373,1+$A$1357+Assumptions!$B$79)),IF($E$1357=1,$X$1357&gt;=INDEX($X$1246:$X$1373,1+$A$1357-Assumptions!$B$80),$X$1357&gt;INDEX($X$1246:$X$1373,1+$A$1357+Assumptions!$B$80)),IF($F$1357=1,$Y$1357&gt;=INDEX($Y$1246:$Y$1373,1+$A$1357-Assumptions!$B$81),$Y$1357&gt;INDEX($Y$1246:$Y$1373,1+$A$1357+Assumptions!$B$81)),IF($G$1357=1,$Z$1357&gt;=INDEX($Z$1246:$Z$1373,1+$A$1357-Assumptions!$B$82),$Z$1357&gt;INDEX($Z$1246:$Z$1373,1+$A$1357+Assumptions!$B$82)),IF($H$1357=1,$AA$1357&gt;=INDEX($AA$1246:$AA$1373,1+$A$1357-Assumptions!$B$83),$AA$1357&gt;INDEX($AA$1246:$AA$1373,1+$A$1357+Assumptions!$B$83))),1,0)</f>
        <v>0</v>
      </c>
    </row>
    <row r="1358" customFormat="false" ht="15" hidden="true" customHeight="false" outlineLevel="0" collapsed="false">
      <c r="A1358" s="6" t="n">
        <f aca="false">ROW()-ROW($A$1246)+Assumptions!$B$4</f>
        <v>112</v>
      </c>
      <c r="B1358" s="12" t="n">
        <f aca="false">MOD(QUOTIENT($A$1358,Assumptions!$B$77),2)</f>
        <v>1</v>
      </c>
      <c r="C1358" s="12" t="n">
        <f aca="false">MOD(QUOTIENT($A$1358,Assumptions!$B$78),2)</f>
        <v>1</v>
      </c>
      <c r="D1358" s="12" t="n">
        <f aca="false">MOD(QUOTIENT($A$1358,Assumptions!$B$79),2)</f>
        <v>1</v>
      </c>
      <c r="E1358" s="12" t="n">
        <f aca="false">MOD(QUOTIENT($A$1358,Assumptions!$B$80),2)</f>
        <v>0</v>
      </c>
      <c r="F1358" s="12" t="n">
        <f aca="false">MOD(QUOTIENT($A$1358,Assumptions!$B$81),2)</f>
        <v>0</v>
      </c>
      <c r="G1358" s="12" t="n">
        <f aca="false">MOD(QUOTIENT($A$1358,Assumptions!$B$82),2)</f>
        <v>0</v>
      </c>
      <c r="H1358" s="12" t="n">
        <f aca="false">MOD(QUOTIENT($A$1358,Assumptions!$B$83),2)</f>
        <v>0</v>
      </c>
      <c r="I1358" s="12" t="n">
        <f aca="false">IF($B$1358=1,MIN(Assumptions!$B$67,MAX(Assumptions!$B$4,Assumptions!$B$26-(Assumptions!$B$4))),Assumptions!$B$4)</f>
        <v>30000000</v>
      </c>
      <c r="J1358" s="12" t="n">
        <f aca="false">IF($C$1358=1,MIN(Assumptions!$B$66,MAX(Assumptions!$B$4,Assumptions!$B$26-($I$1358))),Assumptions!$B$4)</f>
        <v>300000000</v>
      </c>
      <c r="K1358" s="12" t="n">
        <f aca="false">IF($D$1358=1,MIN(Assumptions!$B$61,MAX(Assumptions!$B$4,Assumptions!$B$26-($I$1358+$J$1358))),Assumptions!$B$4)</f>
        <v>100000000</v>
      </c>
      <c r="L1358" s="12" t="n">
        <f aca="false">IF($E$1358=1,MIN(Assumptions!$B$56,MAX(Assumptions!$B$4,Assumptions!$B$26-($I$1358+$J$1358+$K$1358))),Assumptions!$B$4)</f>
        <v>0</v>
      </c>
      <c r="M1358" s="12" t="n">
        <f aca="false">IF($F$1358=1,MIN(Assumptions!$B$51,MAX(Assumptions!$B$4,Assumptions!$B$26-($I$1358+$J$1358+$K$1358+$L$1358))),Assumptions!$B$4)</f>
        <v>0</v>
      </c>
      <c r="N1358" s="12" t="n">
        <f aca="false">IF($G$1358=1,MIN(Assumptions!$B$46,MAX(Assumptions!$B$4,Assumptions!$B$26-($I$1358+$J$1358+$K$1358+$L$1358+$M$1358))),Assumptions!$B$4)</f>
        <v>0</v>
      </c>
      <c r="O1358" s="12" t="n">
        <f aca="false">IF($H$1358=1,MIN(Assumptions!$B$41,MAX(Assumptions!$B$4,Assumptions!$B$26-($I$1358+$J$1358+$K$1358+$L$1358+$M$1358+$N$1358))),Assumptions!$B$4)</f>
        <v>0</v>
      </c>
      <c r="P1358" s="12" t="n">
        <f aca="false">$I$1358+$J$1358+$K$1358+$L$1358+$M$1358+$N$1358+$O$1358</f>
        <v>430000000</v>
      </c>
      <c r="Q1358" s="12" t="n">
        <f aca="false">MAX(Assumptions!$B$4,Assumptions!$B$26-$P$1358)</f>
        <v>1570000000</v>
      </c>
      <c r="R1358" s="12" t="n">
        <f aca="false">$J$1235+$O$1235+Assumptions!$B$20+IF($B$1358=0,$D$1235,Assumptions!$B$4)+IF($C$1358=0,$AI$1235,Assumptions!$B$4)+IF($D$1358=0,$AF$1235,Assumptions!$B$4)+IF($E$1358=0,$AC$1235,Assumptions!$B$4)+IF($F$1358=0,$Z$1235,Assumptions!$B$4)+IF($G$1358=0,$W$1235,Assumptions!$B$4)+IF($H$1358=0,$T$1235,Assumptions!$B$4)</f>
        <v>24659131.7698087</v>
      </c>
      <c r="S1358" s="12" t="n">
        <f aca="false">IF($R$1358&gt;Assumptions!$B$4,$Q$1358/$R$1358&gt;Assumptions!$B$13,FALSE())</f>
        <v>1</v>
      </c>
      <c r="T1358" s="12" t="n">
        <f aca="false">IF($S$1358,($Q$1358+Assumptions!$B$14*Assumptions!$B$13)/($R$1358+Assumptions!$B$14),IF($R$1358&gt;Assumptions!$B$4,$Q$1358/$R$1358,Assumptions!$B$4))</f>
        <v>57.8994944804555</v>
      </c>
      <c r="U1358" s="12" t="n">
        <f aca="false">IF($B$1358=1,$I$1358,$D$1235*$T$1358)</f>
        <v>30000000</v>
      </c>
      <c r="V1358" s="12" t="n">
        <f aca="false">IF($C$1358=1,$J$1358,$AI$1235*$T$1358)</f>
        <v>300000000</v>
      </c>
      <c r="W1358" s="12" t="n">
        <f aca="false">IF($D$1358=1,$K$1358,$AF$1235*$T$1358)</f>
        <v>100000000</v>
      </c>
      <c r="X1358" s="12" t="n">
        <f aca="false">IF($E$1358=1,$L$1358,$AC$1235*$T$1358)</f>
        <v>138958786.753093</v>
      </c>
      <c r="Y1358" s="12" t="n">
        <f aca="false">IF($F$1358=1,$M$1358,$Z$1235*$T$1358)</f>
        <v>173698483.441366</v>
      </c>
      <c r="Z1358" s="12" t="n">
        <f aca="false">IF($G$1358=1,$N$1358,$W$1235*$T$1358)</f>
        <v>289497472.402277</v>
      </c>
      <c r="AA1358" s="12" t="n">
        <f aca="false">IF($H$1358=1,$O$1358,$T$1235*$T$1358)</f>
        <v>289497472.402277</v>
      </c>
      <c r="AB1358" s="12" t="n">
        <f aca="false">($J$1235+$O$1235)*$T$1358</f>
        <v>15003598.4757482</v>
      </c>
      <c r="AC1358" s="12" t="n">
        <f aca="false">Assumptions!$B$20*$T$1358</f>
        <v>521095450.324099</v>
      </c>
      <c r="AD1358" s="12" t="n">
        <f aca="false">IF($S$1358,Assumptions!$B$14*($T$1358-Assumptions!$B$13),Assumptions!$B$4)</f>
        <v>142248736.201139</v>
      </c>
      <c r="AE1358" s="12" t="n">
        <f aca="false">$U$1358+$V$1358+$W$1358+$X$1358+$Y$1358+$Z$1358+$AA$1358+$AB$1358+$AC$1358+$AD$1358</f>
        <v>2000000000</v>
      </c>
      <c r="AF1358" s="12" t="n">
        <f aca="false">IF(AND(IF($B$1358=1,$U$1358&gt;=INDEX($U$1246:$U$1373,1+$A$1358-Assumptions!$B$77),$U$1358&gt;INDEX($U$1246:$U$1373,1+$A$1358+Assumptions!$B$77)),IF($C$1358=1,$V$1358&gt;=INDEX($V$1246:$V$1373,1+$A$1358-Assumptions!$B$78),$V$1358&gt;INDEX($V$1246:$V$1373,1+$A$1358+Assumptions!$B$78)),IF($D$1358=1,$W$1358&gt;=INDEX($W$1246:$W$1373,1+$A$1358-Assumptions!$B$79),$W$1358&gt;INDEX($W$1246:$W$1373,1+$A$1358+Assumptions!$B$79)),IF($E$1358=1,$X$1358&gt;=INDEX($X$1246:$X$1373,1+$A$1358-Assumptions!$B$80),$X$1358&gt;INDEX($X$1246:$X$1373,1+$A$1358+Assumptions!$B$80)),IF($F$1358=1,$Y$1358&gt;=INDEX($Y$1246:$Y$1373,1+$A$1358-Assumptions!$B$81),$Y$1358&gt;INDEX($Y$1246:$Y$1373,1+$A$1358+Assumptions!$B$81)),IF($G$1358=1,$Z$1358&gt;=INDEX($Z$1246:$Z$1373,1+$A$1358-Assumptions!$B$82),$Z$1358&gt;INDEX($Z$1246:$Z$1373,1+$A$1358+Assumptions!$B$82)),IF($H$1358=1,$AA$1358&gt;=INDEX($AA$1246:$AA$1373,1+$A$1358-Assumptions!$B$83),$AA$1358&gt;INDEX($AA$1246:$AA$1373,1+$A$1358+Assumptions!$B$83))),1,0)</f>
        <v>0</v>
      </c>
    </row>
    <row r="1359" customFormat="false" ht="15" hidden="true" customHeight="false" outlineLevel="0" collapsed="false">
      <c r="A1359" s="6" t="n">
        <f aca="false">ROW()-ROW($A$1246)+Assumptions!$B$4</f>
        <v>113</v>
      </c>
      <c r="B1359" s="12" t="n">
        <f aca="false">MOD(QUOTIENT($A$1359,Assumptions!$B$77),2)</f>
        <v>1</v>
      </c>
      <c r="C1359" s="12" t="n">
        <f aca="false">MOD(QUOTIENT($A$1359,Assumptions!$B$78),2)</f>
        <v>1</v>
      </c>
      <c r="D1359" s="12" t="n">
        <f aca="false">MOD(QUOTIENT($A$1359,Assumptions!$B$79),2)</f>
        <v>1</v>
      </c>
      <c r="E1359" s="12" t="n">
        <f aca="false">MOD(QUOTIENT($A$1359,Assumptions!$B$80),2)</f>
        <v>0</v>
      </c>
      <c r="F1359" s="12" t="n">
        <f aca="false">MOD(QUOTIENT($A$1359,Assumptions!$B$81),2)</f>
        <v>0</v>
      </c>
      <c r="G1359" s="12" t="n">
        <f aca="false">MOD(QUOTIENT($A$1359,Assumptions!$B$82),2)</f>
        <v>0</v>
      </c>
      <c r="H1359" s="12" t="n">
        <f aca="false">MOD(QUOTIENT($A$1359,Assumptions!$B$83),2)</f>
        <v>1</v>
      </c>
      <c r="I1359" s="12" t="n">
        <f aca="false">IF($B$1359=1,MIN(Assumptions!$B$67,MAX(Assumptions!$B$4,Assumptions!$B$26-(Assumptions!$B$4))),Assumptions!$B$4)</f>
        <v>30000000</v>
      </c>
      <c r="J1359" s="12" t="n">
        <f aca="false">IF($C$1359=1,MIN(Assumptions!$B$66,MAX(Assumptions!$B$4,Assumptions!$B$26-($I$1359))),Assumptions!$B$4)</f>
        <v>300000000</v>
      </c>
      <c r="K1359" s="12" t="n">
        <f aca="false">IF($D$1359=1,MIN(Assumptions!$B$61,MAX(Assumptions!$B$4,Assumptions!$B$26-($I$1359+$J$1359))),Assumptions!$B$4)</f>
        <v>100000000</v>
      </c>
      <c r="L1359" s="12" t="n">
        <f aca="false">IF($E$1359=1,MIN(Assumptions!$B$56,MAX(Assumptions!$B$4,Assumptions!$B$26-($I$1359+$J$1359+$K$1359))),Assumptions!$B$4)</f>
        <v>0</v>
      </c>
      <c r="M1359" s="12" t="n">
        <f aca="false">IF($F$1359=1,MIN(Assumptions!$B$51,MAX(Assumptions!$B$4,Assumptions!$B$26-($I$1359+$J$1359+$K$1359+$L$1359))),Assumptions!$B$4)</f>
        <v>0</v>
      </c>
      <c r="N1359" s="12" t="n">
        <f aca="false">IF($G$1359=1,MIN(Assumptions!$B$46,MAX(Assumptions!$B$4,Assumptions!$B$26-($I$1359+$J$1359+$K$1359+$L$1359+$M$1359))),Assumptions!$B$4)</f>
        <v>0</v>
      </c>
      <c r="O1359" s="12" t="n">
        <f aca="false">IF($H$1359=1,MIN(Assumptions!$B$41,MAX(Assumptions!$B$4,Assumptions!$B$26-($I$1359+$J$1359+$K$1359+$L$1359+$M$1359+$N$1359))),Assumptions!$B$4)</f>
        <v>5000000</v>
      </c>
      <c r="P1359" s="12" t="n">
        <f aca="false">$I$1359+$J$1359+$K$1359+$L$1359+$M$1359+$N$1359+$O$1359</f>
        <v>435000000</v>
      </c>
      <c r="Q1359" s="12" t="n">
        <f aca="false">MAX(Assumptions!$B$4,Assumptions!$B$26-$P$1359)</f>
        <v>1565000000</v>
      </c>
      <c r="R1359" s="12" t="n">
        <f aca="false">$J$1235+$O$1235+Assumptions!$B$20+IF($B$1359=0,$D$1235,Assumptions!$B$4)+IF($C$1359=0,$AI$1235,Assumptions!$B$4)+IF($D$1359=0,$AF$1235,Assumptions!$B$4)+IF($E$1359=0,$AC$1235,Assumptions!$B$4)+IF($F$1359=0,$Z$1235,Assumptions!$B$4)+IF($G$1359=0,$W$1235,Assumptions!$B$4)+IF($H$1359=0,$T$1235,Assumptions!$B$4)</f>
        <v>19659131.7698087</v>
      </c>
      <c r="S1359" s="12" t="n">
        <f aca="false">IF($R$1359&gt;Assumptions!$B$4,$Q$1359/$R$1359&gt;Assumptions!$B$13,FALSE())</f>
        <v>1</v>
      </c>
      <c r="T1359" s="12" t="n">
        <f aca="false">IF($S$1359,($Q$1359+Assumptions!$B$14*Assumptions!$B$13)/($R$1359+Assumptions!$B$14),IF($R$1359&gt;Assumptions!$B$4,$Q$1359/$R$1359,Assumptions!$B$4))</f>
        <v>70.7383310990408</v>
      </c>
      <c r="U1359" s="12" t="n">
        <f aca="false">IF($B$1359=1,$I$1359,$D$1235*$T$1359)</f>
        <v>30000000</v>
      </c>
      <c r="V1359" s="12" t="n">
        <f aca="false">IF($C$1359=1,$J$1359,$AI$1235*$T$1359)</f>
        <v>300000000</v>
      </c>
      <c r="W1359" s="12" t="n">
        <f aca="false">IF($D$1359=1,$K$1359,$AF$1235*$T$1359)</f>
        <v>100000000</v>
      </c>
      <c r="X1359" s="12" t="n">
        <f aca="false">IF($E$1359=1,$L$1359,$AC$1235*$T$1359)</f>
        <v>169771994.637698</v>
      </c>
      <c r="Y1359" s="12" t="n">
        <f aca="false">IF($F$1359=1,$M$1359,$Z$1235*$T$1359)</f>
        <v>212214993.297122</v>
      </c>
      <c r="Z1359" s="12" t="n">
        <f aca="false">IF($G$1359=1,$N$1359,$W$1235*$T$1359)</f>
        <v>353691655.495204</v>
      </c>
      <c r="AA1359" s="12" t="n">
        <f aca="false">IF($H$1359=1,$O$1359,$T$1235*$T$1359)</f>
        <v>5000000</v>
      </c>
      <c r="AB1359" s="12" t="n">
        <f aca="false">($J$1235+$O$1235)*$T$1359</f>
        <v>18330548.9310067</v>
      </c>
      <c r="AC1359" s="12" t="n">
        <f aca="false">Assumptions!$B$20*$T$1359</f>
        <v>636644979.891367</v>
      </c>
      <c r="AD1359" s="12" t="n">
        <f aca="false">IF($S$1359,Assumptions!$B$14*($T$1359-Assumptions!$B$13),Assumptions!$B$4)</f>
        <v>174345827.747602</v>
      </c>
      <c r="AE1359" s="12" t="n">
        <f aca="false">$U$1359+$V$1359+$W$1359+$X$1359+$Y$1359+$Z$1359+$AA$1359+$AB$1359+$AC$1359+$AD$1359</f>
        <v>2000000000</v>
      </c>
      <c r="AF1359" s="12" t="n">
        <f aca="false">IF(AND(IF($B$1359=1,$U$1359&gt;=INDEX($U$1246:$U$1373,1+$A$1359-Assumptions!$B$77),$U$1359&gt;INDEX($U$1246:$U$1373,1+$A$1359+Assumptions!$B$77)),IF($C$1359=1,$V$1359&gt;=INDEX($V$1246:$V$1373,1+$A$1359-Assumptions!$B$78),$V$1359&gt;INDEX($V$1246:$V$1373,1+$A$1359+Assumptions!$B$78)),IF($D$1359=1,$W$1359&gt;=INDEX($W$1246:$W$1373,1+$A$1359-Assumptions!$B$79),$W$1359&gt;INDEX($W$1246:$W$1373,1+$A$1359+Assumptions!$B$79)),IF($E$1359=1,$X$1359&gt;=INDEX($X$1246:$X$1373,1+$A$1359-Assumptions!$B$80),$X$1359&gt;INDEX($X$1246:$X$1373,1+$A$1359+Assumptions!$B$80)),IF($F$1359=1,$Y$1359&gt;=INDEX($Y$1246:$Y$1373,1+$A$1359-Assumptions!$B$81),$Y$1359&gt;INDEX($Y$1246:$Y$1373,1+$A$1359+Assumptions!$B$81)),IF($G$1359=1,$Z$1359&gt;=INDEX($Z$1246:$Z$1373,1+$A$1359-Assumptions!$B$82),$Z$1359&gt;INDEX($Z$1246:$Z$1373,1+$A$1359+Assumptions!$B$82)),IF($H$1359=1,$AA$1359&gt;=INDEX($AA$1246:$AA$1373,1+$A$1359-Assumptions!$B$83),$AA$1359&gt;INDEX($AA$1246:$AA$1373,1+$A$1359+Assumptions!$B$83))),1,0)</f>
        <v>0</v>
      </c>
    </row>
    <row r="1360" customFormat="false" ht="15" hidden="true" customHeight="false" outlineLevel="0" collapsed="false">
      <c r="A1360" s="6" t="n">
        <f aca="false">ROW()-ROW($A$1246)+Assumptions!$B$4</f>
        <v>114</v>
      </c>
      <c r="B1360" s="12" t="n">
        <f aca="false">MOD(QUOTIENT($A$1360,Assumptions!$B$77),2)</f>
        <v>1</v>
      </c>
      <c r="C1360" s="12" t="n">
        <f aca="false">MOD(QUOTIENT($A$1360,Assumptions!$B$78),2)</f>
        <v>1</v>
      </c>
      <c r="D1360" s="12" t="n">
        <f aca="false">MOD(QUOTIENT($A$1360,Assumptions!$B$79),2)</f>
        <v>1</v>
      </c>
      <c r="E1360" s="12" t="n">
        <f aca="false">MOD(QUOTIENT($A$1360,Assumptions!$B$80),2)</f>
        <v>0</v>
      </c>
      <c r="F1360" s="12" t="n">
        <f aca="false">MOD(QUOTIENT($A$1360,Assumptions!$B$81),2)</f>
        <v>0</v>
      </c>
      <c r="G1360" s="12" t="n">
        <f aca="false">MOD(QUOTIENT($A$1360,Assumptions!$B$82),2)</f>
        <v>1</v>
      </c>
      <c r="H1360" s="12" t="n">
        <f aca="false">MOD(QUOTIENT($A$1360,Assumptions!$B$83),2)</f>
        <v>0</v>
      </c>
      <c r="I1360" s="12" t="n">
        <f aca="false">IF($B$1360=1,MIN(Assumptions!$B$67,MAX(Assumptions!$B$4,Assumptions!$B$26-(Assumptions!$B$4))),Assumptions!$B$4)</f>
        <v>30000000</v>
      </c>
      <c r="J1360" s="12" t="n">
        <f aca="false">IF($C$1360=1,MIN(Assumptions!$B$66,MAX(Assumptions!$B$4,Assumptions!$B$26-($I$1360))),Assumptions!$B$4)</f>
        <v>300000000</v>
      </c>
      <c r="K1360" s="12" t="n">
        <f aca="false">IF($D$1360=1,MIN(Assumptions!$B$61,MAX(Assumptions!$B$4,Assumptions!$B$26-($I$1360+$J$1360))),Assumptions!$B$4)</f>
        <v>100000000</v>
      </c>
      <c r="L1360" s="12" t="n">
        <f aca="false">IF($E$1360=1,MIN(Assumptions!$B$56,MAX(Assumptions!$B$4,Assumptions!$B$26-($I$1360+$J$1360+$K$1360))),Assumptions!$B$4)</f>
        <v>0</v>
      </c>
      <c r="M1360" s="12" t="n">
        <f aca="false">IF($F$1360=1,MIN(Assumptions!$B$51,MAX(Assumptions!$B$4,Assumptions!$B$26-($I$1360+$J$1360+$K$1360+$L$1360))),Assumptions!$B$4)</f>
        <v>0</v>
      </c>
      <c r="N1360" s="12" t="n">
        <f aca="false">IF($G$1360=1,MIN(Assumptions!$B$46,MAX(Assumptions!$B$4,Assumptions!$B$26-($I$1360+$J$1360+$K$1360+$L$1360+$M$1360))),Assumptions!$B$4)</f>
        <v>15000000</v>
      </c>
      <c r="O1360" s="12" t="n">
        <f aca="false">IF($H$1360=1,MIN(Assumptions!$B$41,MAX(Assumptions!$B$4,Assumptions!$B$26-($I$1360+$J$1360+$K$1360+$L$1360+$M$1360+$N$1360))),Assumptions!$B$4)</f>
        <v>0</v>
      </c>
      <c r="P1360" s="12" t="n">
        <f aca="false">$I$1360+$J$1360+$K$1360+$L$1360+$M$1360+$N$1360+$O$1360</f>
        <v>445000000</v>
      </c>
      <c r="Q1360" s="12" t="n">
        <f aca="false">MAX(Assumptions!$B$4,Assumptions!$B$26-$P$1360)</f>
        <v>1555000000</v>
      </c>
      <c r="R1360" s="12" t="n">
        <f aca="false">$J$1235+$O$1235+Assumptions!$B$20+IF($B$1360=0,$D$1235,Assumptions!$B$4)+IF($C$1360=0,$AI$1235,Assumptions!$B$4)+IF($D$1360=0,$AF$1235,Assumptions!$B$4)+IF($E$1360=0,$AC$1235,Assumptions!$B$4)+IF($F$1360=0,$Z$1235,Assumptions!$B$4)+IF($G$1360=0,$W$1235,Assumptions!$B$4)+IF($H$1360=0,$T$1235,Assumptions!$B$4)</f>
        <v>19659131.7698087</v>
      </c>
      <c r="S1360" s="12" t="n">
        <f aca="false">IF($R$1360&gt;Assumptions!$B$4,$Q$1360/$R$1360&gt;Assumptions!$B$13,FALSE())</f>
        <v>1</v>
      </c>
      <c r="T1360" s="12" t="n">
        <f aca="false">IF($S$1360,($Q$1360+Assumptions!$B$14*Assumptions!$B$13)/($R$1360+Assumptions!$B$14),IF($R$1360&gt;Assumptions!$B$4,$Q$1360/$R$1360,Assumptions!$B$4))</f>
        <v>70.2870498799082</v>
      </c>
      <c r="U1360" s="12" t="n">
        <f aca="false">IF($B$1360=1,$I$1360,$D$1235*$T$1360)</f>
        <v>30000000</v>
      </c>
      <c r="V1360" s="12" t="n">
        <f aca="false">IF($C$1360=1,$J$1360,$AI$1235*$T$1360)</f>
        <v>300000000</v>
      </c>
      <c r="W1360" s="12" t="n">
        <f aca="false">IF($D$1360=1,$K$1360,$AF$1235*$T$1360)</f>
        <v>100000000</v>
      </c>
      <c r="X1360" s="12" t="n">
        <f aca="false">IF($E$1360=1,$L$1360,$AC$1235*$T$1360)</f>
        <v>168688919.71178</v>
      </c>
      <c r="Y1360" s="12" t="n">
        <f aca="false">IF($F$1360=1,$M$1360,$Z$1235*$T$1360)</f>
        <v>210861149.639724</v>
      </c>
      <c r="Z1360" s="12" t="n">
        <f aca="false">IF($G$1360=1,$N$1360,$W$1235*$T$1360)</f>
        <v>15000000</v>
      </c>
      <c r="AA1360" s="12" t="n">
        <f aca="false">IF($H$1360=1,$O$1360,$T$1235*$T$1360)</f>
        <v>351435249.399541</v>
      </c>
      <c r="AB1360" s="12" t="n">
        <f aca="false">($J$1235+$O$1235)*$T$1360</f>
        <v>18213607.6300115</v>
      </c>
      <c r="AC1360" s="12" t="n">
        <f aca="false">Assumptions!$B$20*$T$1360</f>
        <v>632583448.919173</v>
      </c>
      <c r="AD1360" s="12" t="n">
        <f aca="false">IF($S$1360,Assumptions!$B$14*($T$1360-Assumptions!$B$13),Assumptions!$B$4)</f>
        <v>173217624.69977</v>
      </c>
      <c r="AE1360" s="12" t="n">
        <f aca="false">$U$1360+$V$1360+$W$1360+$X$1360+$Y$1360+$Z$1360+$AA$1360+$AB$1360+$AC$1360+$AD$1360</f>
        <v>2000000000</v>
      </c>
      <c r="AF1360" s="12" t="n">
        <f aca="false">IF(AND(IF($B$1360=1,$U$1360&gt;=INDEX($U$1246:$U$1373,1+$A$1360-Assumptions!$B$77),$U$1360&gt;INDEX($U$1246:$U$1373,1+$A$1360+Assumptions!$B$77)),IF($C$1360=1,$V$1360&gt;=INDEX($V$1246:$V$1373,1+$A$1360-Assumptions!$B$78),$V$1360&gt;INDEX($V$1246:$V$1373,1+$A$1360+Assumptions!$B$78)),IF($D$1360=1,$W$1360&gt;=INDEX($W$1246:$W$1373,1+$A$1360-Assumptions!$B$79),$W$1360&gt;INDEX($W$1246:$W$1373,1+$A$1360+Assumptions!$B$79)),IF($E$1360=1,$X$1360&gt;=INDEX($X$1246:$X$1373,1+$A$1360-Assumptions!$B$80),$X$1360&gt;INDEX($X$1246:$X$1373,1+$A$1360+Assumptions!$B$80)),IF($F$1360=1,$Y$1360&gt;=INDEX($Y$1246:$Y$1373,1+$A$1360-Assumptions!$B$81),$Y$1360&gt;INDEX($Y$1246:$Y$1373,1+$A$1360+Assumptions!$B$81)),IF($G$1360=1,$Z$1360&gt;=INDEX($Z$1246:$Z$1373,1+$A$1360-Assumptions!$B$82),$Z$1360&gt;INDEX($Z$1246:$Z$1373,1+$A$1360+Assumptions!$B$82)),IF($H$1360=1,$AA$1360&gt;=INDEX($AA$1246:$AA$1373,1+$A$1360-Assumptions!$B$83),$AA$1360&gt;INDEX($AA$1246:$AA$1373,1+$A$1360+Assumptions!$B$83))),1,0)</f>
        <v>0</v>
      </c>
    </row>
    <row r="1361" customFormat="false" ht="15" hidden="true" customHeight="false" outlineLevel="0" collapsed="false">
      <c r="A1361" s="6" t="n">
        <f aca="false">ROW()-ROW($A$1246)+Assumptions!$B$4</f>
        <v>115</v>
      </c>
      <c r="B1361" s="12" t="n">
        <f aca="false">MOD(QUOTIENT($A$1361,Assumptions!$B$77),2)</f>
        <v>1</v>
      </c>
      <c r="C1361" s="12" t="n">
        <f aca="false">MOD(QUOTIENT($A$1361,Assumptions!$B$78),2)</f>
        <v>1</v>
      </c>
      <c r="D1361" s="12" t="n">
        <f aca="false">MOD(QUOTIENT($A$1361,Assumptions!$B$79),2)</f>
        <v>1</v>
      </c>
      <c r="E1361" s="12" t="n">
        <f aca="false">MOD(QUOTIENT($A$1361,Assumptions!$B$80),2)</f>
        <v>0</v>
      </c>
      <c r="F1361" s="12" t="n">
        <f aca="false">MOD(QUOTIENT($A$1361,Assumptions!$B$81),2)</f>
        <v>0</v>
      </c>
      <c r="G1361" s="12" t="n">
        <f aca="false">MOD(QUOTIENT($A$1361,Assumptions!$B$82),2)</f>
        <v>1</v>
      </c>
      <c r="H1361" s="12" t="n">
        <f aca="false">MOD(QUOTIENT($A$1361,Assumptions!$B$83),2)</f>
        <v>1</v>
      </c>
      <c r="I1361" s="12" t="n">
        <f aca="false">IF($B$1361=1,MIN(Assumptions!$B$67,MAX(Assumptions!$B$4,Assumptions!$B$26-(Assumptions!$B$4))),Assumptions!$B$4)</f>
        <v>30000000</v>
      </c>
      <c r="J1361" s="12" t="n">
        <f aca="false">IF($C$1361=1,MIN(Assumptions!$B$66,MAX(Assumptions!$B$4,Assumptions!$B$26-($I$1361))),Assumptions!$B$4)</f>
        <v>300000000</v>
      </c>
      <c r="K1361" s="12" t="n">
        <f aca="false">IF($D$1361=1,MIN(Assumptions!$B$61,MAX(Assumptions!$B$4,Assumptions!$B$26-($I$1361+$J$1361))),Assumptions!$B$4)</f>
        <v>100000000</v>
      </c>
      <c r="L1361" s="12" t="n">
        <f aca="false">IF($E$1361=1,MIN(Assumptions!$B$56,MAX(Assumptions!$B$4,Assumptions!$B$26-($I$1361+$J$1361+$K$1361))),Assumptions!$B$4)</f>
        <v>0</v>
      </c>
      <c r="M1361" s="12" t="n">
        <f aca="false">IF($F$1361=1,MIN(Assumptions!$B$51,MAX(Assumptions!$B$4,Assumptions!$B$26-($I$1361+$J$1361+$K$1361+$L$1361))),Assumptions!$B$4)</f>
        <v>0</v>
      </c>
      <c r="N1361" s="12" t="n">
        <f aca="false">IF($G$1361=1,MIN(Assumptions!$B$46,MAX(Assumptions!$B$4,Assumptions!$B$26-($I$1361+$J$1361+$K$1361+$L$1361+$M$1361))),Assumptions!$B$4)</f>
        <v>15000000</v>
      </c>
      <c r="O1361" s="12" t="n">
        <f aca="false">IF($H$1361=1,MIN(Assumptions!$B$41,MAX(Assumptions!$B$4,Assumptions!$B$26-($I$1361+$J$1361+$K$1361+$L$1361+$M$1361+$N$1361))),Assumptions!$B$4)</f>
        <v>5000000</v>
      </c>
      <c r="P1361" s="12" t="n">
        <f aca="false">$I$1361+$J$1361+$K$1361+$L$1361+$M$1361+$N$1361+$O$1361</f>
        <v>450000000</v>
      </c>
      <c r="Q1361" s="12" t="n">
        <f aca="false">MAX(Assumptions!$B$4,Assumptions!$B$26-$P$1361)</f>
        <v>1550000000</v>
      </c>
      <c r="R1361" s="12" t="n">
        <f aca="false">$J$1235+$O$1235+Assumptions!$B$20+IF($B$1361=0,$D$1235,Assumptions!$B$4)+IF($C$1361=0,$AI$1235,Assumptions!$B$4)+IF($D$1361=0,$AF$1235,Assumptions!$B$4)+IF($E$1361=0,$AC$1235,Assumptions!$B$4)+IF($F$1361=0,$Z$1235,Assumptions!$B$4)+IF($G$1361=0,$W$1235,Assumptions!$B$4)+IF($H$1361=0,$T$1235,Assumptions!$B$4)</f>
        <v>14659131.7698087</v>
      </c>
      <c r="S1361" s="12" t="n">
        <f aca="false">IF($R$1361&gt;Assumptions!$B$4,$Q$1361/$R$1361&gt;Assumptions!$B$13,FALSE())</f>
        <v>1</v>
      </c>
      <c r="T1361" s="12" t="n">
        <f aca="false">IF($S$1361,($Q$1361+Assumptions!$B$14*Assumptions!$B$13)/($R$1361+Assumptions!$B$14),IF($R$1361&gt;Assumptions!$B$4,$Q$1361/$R$1361,Assumptions!$B$4))</f>
        <v>90.4766057413003</v>
      </c>
      <c r="U1361" s="12" t="n">
        <f aca="false">IF($B$1361=1,$I$1361,$D$1235*$T$1361)</f>
        <v>30000000</v>
      </c>
      <c r="V1361" s="12" t="n">
        <f aca="false">IF($C$1361=1,$J$1361,$AI$1235*$T$1361)</f>
        <v>300000000</v>
      </c>
      <c r="W1361" s="12" t="n">
        <f aca="false">IF($D$1361=1,$K$1361,$AF$1235*$T$1361)</f>
        <v>100000000</v>
      </c>
      <c r="X1361" s="12" t="n">
        <f aca="false">IF($E$1361=1,$L$1361,$AC$1235*$T$1361)</f>
        <v>217143853.779121</v>
      </c>
      <c r="Y1361" s="12" t="n">
        <f aca="false">IF($F$1361=1,$M$1361,$Z$1235*$T$1361)</f>
        <v>271429817.223901</v>
      </c>
      <c r="Z1361" s="12" t="n">
        <f aca="false">IF($G$1361=1,$N$1361,$W$1235*$T$1361)</f>
        <v>15000000</v>
      </c>
      <c r="AA1361" s="12" t="n">
        <f aca="false">IF($H$1361=1,$O$1361,$T$1235*$T$1361)</f>
        <v>5000000</v>
      </c>
      <c r="AB1361" s="12" t="n">
        <f aca="false">($J$1235+$O$1235)*$T$1361</f>
        <v>23445362.9720252</v>
      </c>
      <c r="AC1361" s="12" t="n">
        <f aca="false">Assumptions!$B$20*$T$1361</f>
        <v>814289451.671703</v>
      </c>
      <c r="AD1361" s="12" t="n">
        <f aca="false">IF($S$1361,Assumptions!$B$14*($T$1361-Assumptions!$B$13),Assumptions!$B$4)</f>
        <v>223691514.353251</v>
      </c>
      <c r="AE1361" s="12" t="n">
        <f aca="false">$U$1361+$V$1361+$W$1361+$X$1361+$Y$1361+$Z$1361+$AA$1361+$AB$1361+$AC$1361+$AD$1361</f>
        <v>2000000000</v>
      </c>
      <c r="AF1361" s="12" t="n">
        <f aca="false">IF(AND(IF($B$1361=1,$U$1361&gt;=INDEX($U$1246:$U$1373,1+$A$1361-Assumptions!$B$77),$U$1361&gt;INDEX($U$1246:$U$1373,1+$A$1361+Assumptions!$B$77)),IF($C$1361=1,$V$1361&gt;=INDEX($V$1246:$V$1373,1+$A$1361-Assumptions!$B$78),$V$1361&gt;INDEX($V$1246:$V$1373,1+$A$1361+Assumptions!$B$78)),IF($D$1361=1,$W$1361&gt;=INDEX($W$1246:$W$1373,1+$A$1361-Assumptions!$B$79),$W$1361&gt;INDEX($W$1246:$W$1373,1+$A$1361+Assumptions!$B$79)),IF($E$1361=1,$X$1361&gt;=INDEX($X$1246:$X$1373,1+$A$1361-Assumptions!$B$80),$X$1361&gt;INDEX($X$1246:$X$1373,1+$A$1361+Assumptions!$B$80)),IF($F$1361=1,$Y$1361&gt;=INDEX($Y$1246:$Y$1373,1+$A$1361-Assumptions!$B$81),$Y$1361&gt;INDEX($Y$1246:$Y$1373,1+$A$1361+Assumptions!$B$81)),IF($G$1361=1,$Z$1361&gt;=INDEX($Z$1246:$Z$1373,1+$A$1361-Assumptions!$B$82),$Z$1361&gt;INDEX($Z$1246:$Z$1373,1+$A$1361+Assumptions!$B$82)),IF($H$1361=1,$AA$1361&gt;=INDEX($AA$1246:$AA$1373,1+$A$1361-Assumptions!$B$83),$AA$1361&gt;INDEX($AA$1246:$AA$1373,1+$A$1361+Assumptions!$B$83))),1,0)</f>
        <v>0</v>
      </c>
    </row>
    <row r="1362" customFormat="false" ht="15" hidden="true" customHeight="false" outlineLevel="0" collapsed="false">
      <c r="A1362" s="6" t="n">
        <f aca="false">ROW()-ROW($A$1246)+Assumptions!$B$4</f>
        <v>116</v>
      </c>
      <c r="B1362" s="12" t="n">
        <f aca="false">MOD(QUOTIENT($A$1362,Assumptions!$B$77),2)</f>
        <v>1</v>
      </c>
      <c r="C1362" s="12" t="n">
        <f aca="false">MOD(QUOTIENT($A$1362,Assumptions!$B$78),2)</f>
        <v>1</v>
      </c>
      <c r="D1362" s="12" t="n">
        <f aca="false">MOD(QUOTIENT($A$1362,Assumptions!$B$79),2)</f>
        <v>1</v>
      </c>
      <c r="E1362" s="12" t="n">
        <f aca="false">MOD(QUOTIENT($A$1362,Assumptions!$B$80),2)</f>
        <v>0</v>
      </c>
      <c r="F1362" s="12" t="n">
        <f aca="false">MOD(QUOTIENT($A$1362,Assumptions!$B$81),2)</f>
        <v>1</v>
      </c>
      <c r="G1362" s="12" t="n">
        <f aca="false">MOD(QUOTIENT($A$1362,Assumptions!$B$82),2)</f>
        <v>0</v>
      </c>
      <c r="H1362" s="12" t="n">
        <f aca="false">MOD(QUOTIENT($A$1362,Assumptions!$B$83),2)</f>
        <v>0</v>
      </c>
      <c r="I1362" s="12" t="n">
        <f aca="false">IF($B$1362=1,MIN(Assumptions!$B$67,MAX(Assumptions!$B$4,Assumptions!$B$26-(Assumptions!$B$4))),Assumptions!$B$4)</f>
        <v>30000000</v>
      </c>
      <c r="J1362" s="12" t="n">
        <f aca="false">IF($C$1362=1,MIN(Assumptions!$B$66,MAX(Assumptions!$B$4,Assumptions!$B$26-($I$1362))),Assumptions!$B$4)</f>
        <v>300000000</v>
      </c>
      <c r="K1362" s="12" t="n">
        <f aca="false">IF($D$1362=1,MIN(Assumptions!$B$61,MAX(Assumptions!$B$4,Assumptions!$B$26-($I$1362+$J$1362))),Assumptions!$B$4)</f>
        <v>100000000</v>
      </c>
      <c r="L1362" s="12" t="n">
        <f aca="false">IF($E$1362=1,MIN(Assumptions!$B$56,MAX(Assumptions!$B$4,Assumptions!$B$26-($I$1362+$J$1362+$K$1362))),Assumptions!$B$4)</f>
        <v>0</v>
      </c>
      <c r="M1362" s="12" t="n">
        <f aca="false">IF($F$1362=1,MIN(Assumptions!$B$51,MAX(Assumptions!$B$4,Assumptions!$B$26-($I$1362+$J$1362+$K$1362+$L$1362))),Assumptions!$B$4)</f>
        <v>30000000</v>
      </c>
      <c r="N1362" s="12" t="n">
        <f aca="false">IF($G$1362=1,MIN(Assumptions!$B$46,MAX(Assumptions!$B$4,Assumptions!$B$26-($I$1362+$J$1362+$K$1362+$L$1362+$M$1362))),Assumptions!$B$4)</f>
        <v>0</v>
      </c>
      <c r="O1362" s="12" t="n">
        <f aca="false">IF($H$1362=1,MIN(Assumptions!$B$41,MAX(Assumptions!$B$4,Assumptions!$B$26-($I$1362+$J$1362+$K$1362+$L$1362+$M$1362+$N$1362))),Assumptions!$B$4)</f>
        <v>0</v>
      </c>
      <c r="P1362" s="12" t="n">
        <f aca="false">$I$1362+$J$1362+$K$1362+$L$1362+$M$1362+$N$1362+$O$1362</f>
        <v>460000000</v>
      </c>
      <c r="Q1362" s="12" t="n">
        <f aca="false">MAX(Assumptions!$B$4,Assumptions!$B$26-$P$1362)</f>
        <v>1540000000</v>
      </c>
      <c r="R1362" s="12" t="n">
        <f aca="false">$J$1235+$O$1235+Assumptions!$B$20+IF($B$1362=0,$D$1235,Assumptions!$B$4)+IF($C$1362=0,$AI$1235,Assumptions!$B$4)+IF($D$1362=0,$AF$1235,Assumptions!$B$4)+IF($E$1362=0,$AC$1235,Assumptions!$B$4)+IF($F$1362=0,$Z$1235,Assumptions!$B$4)+IF($G$1362=0,$W$1235,Assumptions!$B$4)+IF($H$1362=0,$T$1235,Assumptions!$B$4)</f>
        <v>21659131.7698087</v>
      </c>
      <c r="S1362" s="12" t="n">
        <f aca="false">IF($R$1362&gt;Assumptions!$B$4,$Q$1362/$R$1362&gt;Assumptions!$B$13,FALSE())</f>
        <v>1</v>
      </c>
      <c r="T1362" s="12" t="n">
        <f aca="false">IF($S$1362,($Q$1362+Assumptions!$B$14*Assumptions!$B$13)/($R$1362+Assumptions!$B$14),IF($R$1362&gt;Assumptions!$B$4,$Q$1362/$R$1362,Assumptions!$B$4))</f>
        <v>63.8474931424332</v>
      </c>
      <c r="U1362" s="12" t="n">
        <f aca="false">IF($B$1362=1,$I$1362,$D$1235*$T$1362)</f>
        <v>30000000</v>
      </c>
      <c r="V1362" s="12" t="n">
        <f aca="false">IF($C$1362=1,$J$1362,$AI$1235*$T$1362)</f>
        <v>300000000</v>
      </c>
      <c r="W1362" s="12" t="n">
        <f aca="false">IF($D$1362=1,$K$1362,$AF$1235*$T$1362)</f>
        <v>100000000</v>
      </c>
      <c r="X1362" s="12" t="n">
        <f aca="false">IF($E$1362=1,$L$1362,$AC$1235*$T$1362)</f>
        <v>153233983.54184</v>
      </c>
      <c r="Y1362" s="12" t="n">
        <f aca="false">IF($F$1362=1,$M$1362,$Z$1235*$T$1362)</f>
        <v>30000000</v>
      </c>
      <c r="Z1362" s="12" t="n">
        <f aca="false">IF($G$1362=1,$N$1362,$W$1235*$T$1362)</f>
        <v>319237465.712166</v>
      </c>
      <c r="AA1362" s="12" t="n">
        <f aca="false">IF($H$1362=1,$O$1362,$T$1235*$T$1362)</f>
        <v>319237465.712166</v>
      </c>
      <c r="AB1362" s="12" t="n">
        <f aca="false">($J$1235+$O$1235)*$T$1362</f>
        <v>16544913.8958462</v>
      </c>
      <c r="AC1362" s="12" t="n">
        <f aca="false">Assumptions!$B$20*$T$1362</f>
        <v>574627438.281899</v>
      </c>
      <c r="AD1362" s="12" t="n">
        <f aca="false">IF($S$1362,Assumptions!$B$14*($T$1362-Assumptions!$B$13),Assumptions!$B$4)</f>
        <v>157118732.856083</v>
      </c>
      <c r="AE1362" s="12" t="n">
        <f aca="false">$U$1362+$V$1362+$W$1362+$X$1362+$Y$1362+$Z$1362+$AA$1362+$AB$1362+$AC$1362+$AD$1362</f>
        <v>2000000000</v>
      </c>
      <c r="AF1362" s="12" t="n">
        <f aca="false">IF(AND(IF($B$1362=1,$U$1362&gt;=INDEX($U$1246:$U$1373,1+$A$1362-Assumptions!$B$77),$U$1362&gt;INDEX($U$1246:$U$1373,1+$A$1362+Assumptions!$B$77)),IF($C$1362=1,$V$1362&gt;=INDEX($V$1246:$V$1373,1+$A$1362-Assumptions!$B$78),$V$1362&gt;INDEX($V$1246:$V$1373,1+$A$1362+Assumptions!$B$78)),IF($D$1362=1,$W$1362&gt;=INDEX($W$1246:$W$1373,1+$A$1362-Assumptions!$B$79),$W$1362&gt;INDEX($W$1246:$W$1373,1+$A$1362+Assumptions!$B$79)),IF($E$1362=1,$X$1362&gt;=INDEX($X$1246:$X$1373,1+$A$1362-Assumptions!$B$80),$X$1362&gt;INDEX($X$1246:$X$1373,1+$A$1362+Assumptions!$B$80)),IF($F$1362=1,$Y$1362&gt;=INDEX($Y$1246:$Y$1373,1+$A$1362-Assumptions!$B$81),$Y$1362&gt;INDEX($Y$1246:$Y$1373,1+$A$1362+Assumptions!$B$81)),IF($G$1362=1,$Z$1362&gt;=INDEX($Z$1246:$Z$1373,1+$A$1362-Assumptions!$B$82),$Z$1362&gt;INDEX($Z$1246:$Z$1373,1+$A$1362+Assumptions!$B$82)),IF($H$1362=1,$AA$1362&gt;=INDEX($AA$1246:$AA$1373,1+$A$1362-Assumptions!$B$83),$AA$1362&gt;INDEX($AA$1246:$AA$1373,1+$A$1362+Assumptions!$B$83))),1,0)</f>
        <v>0</v>
      </c>
    </row>
    <row r="1363" customFormat="false" ht="15" hidden="true" customHeight="false" outlineLevel="0" collapsed="false">
      <c r="A1363" s="6" t="n">
        <f aca="false">ROW()-ROW($A$1246)+Assumptions!$B$4</f>
        <v>117</v>
      </c>
      <c r="B1363" s="12" t="n">
        <f aca="false">MOD(QUOTIENT($A$1363,Assumptions!$B$77),2)</f>
        <v>1</v>
      </c>
      <c r="C1363" s="12" t="n">
        <f aca="false">MOD(QUOTIENT($A$1363,Assumptions!$B$78),2)</f>
        <v>1</v>
      </c>
      <c r="D1363" s="12" t="n">
        <f aca="false">MOD(QUOTIENT($A$1363,Assumptions!$B$79),2)</f>
        <v>1</v>
      </c>
      <c r="E1363" s="12" t="n">
        <f aca="false">MOD(QUOTIENT($A$1363,Assumptions!$B$80),2)</f>
        <v>0</v>
      </c>
      <c r="F1363" s="12" t="n">
        <f aca="false">MOD(QUOTIENT($A$1363,Assumptions!$B$81),2)</f>
        <v>1</v>
      </c>
      <c r="G1363" s="12" t="n">
        <f aca="false">MOD(QUOTIENT($A$1363,Assumptions!$B$82),2)</f>
        <v>0</v>
      </c>
      <c r="H1363" s="12" t="n">
        <f aca="false">MOD(QUOTIENT($A$1363,Assumptions!$B$83),2)</f>
        <v>1</v>
      </c>
      <c r="I1363" s="12" t="n">
        <f aca="false">IF($B$1363=1,MIN(Assumptions!$B$67,MAX(Assumptions!$B$4,Assumptions!$B$26-(Assumptions!$B$4))),Assumptions!$B$4)</f>
        <v>30000000</v>
      </c>
      <c r="J1363" s="12" t="n">
        <f aca="false">IF($C$1363=1,MIN(Assumptions!$B$66,MAX(Assumptions!$B$4,Assumptions!$B$26-($I$1363))),Assumptions!$B$4)</f>
        <v>300000000</v>
      </c>
      <c r="K1363" s="12" t="n">
        <f aca="false">IF($D$1363=1,MIN(Assumptions!$B$61,MAX(Assumptions!$B$4,Assumptions!$B$26-($I$1363+$J$1363))),Assumptions!$B$4)</f>
        <v>100000000</v>
      </c>
      <c r="L1363" s="12" t="n">
        <f aca="false">IF($E$1363=1,MIN(Assumptions!$B$56,MAX(Assumptions!$B$4,Assumptions!$B$26-($I$1363+$J$1363+$K$1363))),Assumptions!$B$4)</f>
        <v>0</v>
      </c>
      <c r="M1363" s="12" t="n">
        <f aca="false">IF($F$1363=1,MIN(Assumptions!$B$51,MAX(Assumptions!$B$4,Assumptions!$B$26-($I$1363+$J$1363+$K$1363+$L$1363))),Assumptions!$B$4)</f>
        <v>30000000</v>
      </c>
      <c r="N1363" s="12" t="n">
        <f aca="false">IF($G$1363=1,MIN(Assumptions!$B$46,MAX(Assumptions!$B$4,Assumptions!$B$26-($I$1363+$J$1363+$K$1363+$L$1363+$M$1363))),Assumptions!$B$4)</f>
        <v>0</v>
      </c>
      <c r="O1363" s="12" t="n">
        <f aca="false">IF($H$1363=1,MIN(Assumptions!$B$41,MAX(Assumptions!$B$4,Assumptions!$B$26-($I$1363+$J$1363+$K$1363+$L$1363+$M$1363+$N$1363))),Assumptions!$B$4)</f>
        <v>5000000</v>
      </c>
      <c r="P1363" s="12" t="n">
        <f aca="false">$I$1363+$J$1363+$K$1363+$L$1363+$M$1363+$N$1363+$O$1363</f>
        <v>465000000</v>
      </c>
      <c r="Q1363" s="12" t="n">
        <f aca="false">MAX(Assumptions!$B$4,Assumptions!$B$26-$P$1363)</f>
        <v>1535000000</v>
      </c>
      <c r="R1363" s="12" t="n">
        <f aca="false">$J$1235+$O$1235+Assumptions!$B$20+IF($B$1363=0,$D$1235,Assumptions!$B$4)+IF($C$1363=0,$AI$1235,Assumptions!$B$4)+IF($D$1363=0,$AF$1235,Assumptions!$B$4)+IF($E$1363=0,$AC$1235,Assumptions!$B$4)+IF($F$1363=0,$Z$1235,Assumptions!$B$4)+IF($G$1363=0,$W$1235,Assumptions!$B$4)+IF($H$1363=0,$T$1235,Assumptions!$B$4)</f>
        <v>16659131.7698087</v>
      </c>
      <c r="S1363" s="12" t="n">
        <f aca="false">IF($R$1363&gt;Assumptions!$B$4,$Q$1363/$R$1363&gt;Assumptions!$B$13,FALSE())</f>
        <v>1</v>
      </c>
      <c r="T1363" s="12" t="n">
        <f aca="false">IF($S$1363,($Q$1363+Assumptions!$B$14*Assumptions!$B$13)/($R$1363+Assumptions!$B$14),IF($R$1363&gt;Assumptions!$B$4,$Q$1363/$R$1363,Assumptions!$B$4))</f>
        <v>80.2489391728503</v>
      </c>
      <c r="U1363" s="12" t="n">
        <f aca="false">IF($B$1363=1,$I$1363,$D$1235*$T$1363)</f>
        <v>30000000</v>
      </c>
      <c r="V1363" s="12" t="n">
        <f aca="false">IF($C$1363=1,$J$1363,$AI$1235*$T$1363)</f>
        <v>300000000</v>
      </c>
      <c r="W1363" s="12" t="n">
        <f aca="false">IF($D$1363=1,$K$1363,$AF$1235*$T$1363)</f>
        <v>100000000</v>
      </c>
      <c r="X1363" s="12" t="n">
        <f aca="false">IF($E$1363=1,$L$1363,$AC$1235*$T$1363)</f>
        <v>192597454.014841</v>
      </c>
      <c r="Y1363" s="12" t="n">
        <f aca="false">IF($F$1363=1,$M$1363,$Z$1235*$T$1363)</f>
        <v>30000000</v>
      </c>
      <c r="Z1363" s="12" t="n">
        <f aca="false">IF($G$1363=1,$N$1363,$W$1235*$T$1363)</f>
        <v>401244695.864251</v>
      </c>
      <c r="AA1363" s="12" t="n">
        <f aca="false">IF($H$1363=1,$O$1363,$T$1235*$T$1363)</f>
        <v>5000000</v>
      </c>
      <c r="AB1363" s="12" t="n">
        <f aca="false">($J$1235+$O$1235)*$T$1363</f>
        <v>20795049.6331297</v>
      </c>
      <c r="AC1363" s="12" t="n">
        <f aca="false">Assumptions!$B$20*$T$1363</f>
        <v>722240452.555652</v>
      </c>
      <c r="AD1363" s="12" t="n">
        <f aca="false">IF($S$1363,Assumptions!$B$14*($T$1363-Assumptions!$B$13),Assumptions!$B$4)</f>
        <v>198122347.932126</v>
      </c>
      <c r="AE1363" s="12" t="n">
        <f aca="false">$U$1363+$V$1363+$W$1363+$X$1363+$Y$1363+$Z$1363+$AA$1363+$AB$1363+$AC$1363+$AD$1363</f>
        <v>2000000000</v>
      </c>
      <c r="AF1363" s="12" t="n">
        <f aca="false">IF(AND(IF($B$1363=1,$U$1363&gt;=INDEX($U$1246:$U$1373,1+$A$1363-Assumptions!$B$77),$U$1363&gt;INDEX($U$1246:$U$1373,1+$A$1363+Assumptions!$B$77)),IF($C$1363=1,$V$1363&gt;=INDEX($V$1246:$V$1373,1+$A$1363-Assumptions!$B$78),$V$1363&gt;INDEX($V$1246:$V$1373,1+$A$1363+Assumptions!$B$78)),IF($D$1363=1,$W$1363&gt;=INDEX($W$1246:$W$1373,1+$A$1363-Assumptions!$B$79),$W$1363&gt;INDEX($W$1246:$W$1373,1+$A$1363+Assumptions!$B$79)),IF($E$1363=1,$X$1363&gt;=INDEX($X$1246:$X$1373,1+$A$1363-Assumptions!$B$80),$X$1363&gt;INDEX($X$1246:$X$1373,1+$A$1363+Assumptions!$B$80)),IF($F$1363=1,$Y$1363&gt;=INDEX($Y$1246:$Y$1373,1+$A$1363-Assumptions!$B$81),$Y$1363&gt;INDEX($Y$1246:$Y$1373,1+$A$1363+Assumptions!$B$81)),IF($G$1363=1,$Z$1363&gt;=INDEX($Z$1246:$Z$1373,1+$A$1363-Assumptions!$B$82),$Z$1363&gt;INDEX($Z$1246:$Z$1373,1+$A$1363+Assumptions!$B$82)),IF($H$1363=1,$AA$1363&gt;=INDEX($AA$1246:$AA$1373,1+$A$1363-Assumptions!$B$83),$AA$1363&gt;INDEX($AA$1246:$AA$1373,1+$A$1363+Assumptions!$B$83))),1,0)</f>
        <v>0</v>
      </c>
    </row>
    <row r="1364" customFormat="false" ht="15" hidden="true" customHeight="false" outlineLevel="0" collapsed="false">
      <c r="A1364" s="6" t="n">
        <f aca="false">ROW()-ROW($A$1246)+Assumptions!$B$4</f>
        <v>118</v>
      </c>
      <c r="B1364" s="12" t="n">
        <f aca="false">MOD(QUOTIENT($A$1364,Assumptions!$B$77),2)</f>
        <v>1</v>
      </c>
      <c r="C1364" s="12" t="n">
        <f aca="false">MOD(QUOTIENT($A$1364,Assumptions!$B$78),2)</f>
        <v>1</v>
      </c>
      <c r="D1364" s="12" t="n">
        <f aca="false">MOD(QUOTIENT($A$1364,Assumptions!$B$79),2)</f>
        <v>1</v>
      </c>
      <c r="E1364" s="12" t="n">
        <f aca="false">MOD(QUOTIENT($A$1364,Assumptions!$B$80),2)</f>
        <v>0</v>
      </c>
      <c r="F1364" s="12" t="n">
        <f aca="false">MOD(QUOTIENT($A$1364,Assumptions!$B$81),2)</f>
        <v>1</v>
      </c>
      <c r="G1364" s="12" t="n">
        <f aca="false">MOD(QUOTIENT($A$1364,Assumptions!$B$82),2)</f>
        <v>1</v>
      </c>
      <c r="H1364" s="12" t="n">
        <f aca="false">MOD(QUOTIENT($A$1364,Assumptions!$B$83),2)</f>
        <v>0</v>
      </c>
      <c r="I1364" s="12" t="n">
        <f aca="false">IF($B$1364=1,MIN(Assumptions!$B$67,MAX(Assumptions!$B$4,Assumptions!$B$26-(Assumptions!$B$4))),Assumptions!$B$4)</f>
        <v>30000000</v>
      </c>
      <c r="J1364" s="12" t="n">
        <f aca="false">IF($C$1364=1,MIN(Assumptions!$B$66,MAX(Assumptions!$B$4,Assumptions!$B$26-($I$1364))),Assumptions!$B$4)</f>
        <v>300000000</v>
      </c>
      <c r="K1364" s="12" t="n">
        <f aca="false">IF($D$1364=1,MIN(Assumptions!$B$61,MAX(Assumptions!$B$4,Assumptions!$B$26-($I$1364+$J$1364))),Assumptions!$B$4)</f>
        <v>100000000</v>
      </c>
      <c r="L1364" s="12" t="n">
        <f aca="false">IF($E$1364=1,MIN(Assumptions!$B$56,MAX(Assumptions!$B$4,Assumptions!$B$26-($I$1364+$J$1364+$K$1364))),Assumptions!$B$4)</f>
        <v>0</v>
      </c>
      <c r="M1364" s="12" t="n">
        <f aca="false">IF($F$1364=1,MIN(Assumptions!$B$51,MAX(Assumptions!$B$4,Assumptions!$B$26-($I$1364+$J$1364+$K$1364+$L$1364))),Assumptions!$B$4)</f>
        <v>30000000</v>
      </c>
      <c r="N1364" s="12" t="n">
        <f aca="false">IF($G$1364=1,MIN(Assumptions!$B$46,MAX(Assumptions!$B$4,Assumptions!$B$26-($I$1364+$J$1364+$K$1364+$L$1364+$M$1364))),Assumptions!$B$4)</f>
        <v>15000000</v>
      </c>
      <c r="O1364" s="12" t="n">
        <f aca="false">IF($H$1364=1,MIN(Assumptions!$B$41,MAX(Assumptions!$B$4,Assumptions!$B$26-($I$1364+$J$1364+$K$1364+$L$1364+$M$1364+$N$1364))),Assumptions!$B$4)</f>
        <v>0</v>
      </c>
      <c r="P1364" s="12" t="n">
        <f aca="false">$I$1364+$J$1364+$K$1364+$L$1364+$M$1364+$N$1364+$O$1364</f>
        <v>475000000</v>
      </c>
      <c r="Q1364" s="12" t="n">
        <f aca="false">MAX(Assumptions!$B$4,Assumptions!$B$26-$P$1364)</f>
        <v>1525000000</v>
      </c>
      <c r="R1364" s="12" t="n">
        <f aca="false">$J$1235+$O$1235+Assumptions!$B$20+IF($B$1364=0,$D$1235,Assumptions!$B$4)+IF($C$1364=0,$AI$1235,Assumptions!$B$4)+IF($D$1364=0,$AF$1235,Assumptions!$B$4)+IF($E$1364=0,$AC$1235,Assumptions!$B$4)+IF($F$1364=0,$Z$1235,Assumptions!$B$4)+IF($G$1364=0,$W$1235,Assumptions!$B$4)+IF($H$1364=0,$T$1235,Assumptions!$B$4)</f>
        <v>16659131.7698087</v>
      </c>
      <c r="S1364" s="12" t="n">
        <f aca="false">IF($R$1364&gt;Assumptions!$B$4,$Q$1364/$R$1364&gt;Assumptions!$B$13,FALSE())</f>
        <v>1</v>
      </c>
      <c r="T1364" s="12" t="n">
        <f aca="false">IF($S$1364,($Q$1364+Assumptions!$B$14*Assumptions!$B$13)/($R$1364+Assumptions!$B$14),IF($R$1364&gt;Assumptions!$B$4,$Q$1364/$R$1364,Assumptions!$B$4))</f>
        <v>79.7269948530269</v>
      </c>
      <c r="U1364" s="12" t="n">
        <f aca="false">IF($B$1364=1,$I$1364,$D$1235*$T$1364)</f>
        <v>30000000</v>
      </c>
      <c r="V1364" s="12" t="n">
        <f aca="false">IF($C$1364=1,$J$1364,$AI$1235*$T$1364)</f>
        <v>300000000</v>
      </c>
      <c r="W1364" s="12" t="n">
        <f aca="false">IF($D$1364=1,$K$1364,$AF$1235*$T$1364)</f>
        <v>100000000</v>
      </c>
      <c r="X1364" s="12" t="n">
        <f aca="false">IF($E$1364=1,$L$1364,$AC$1235*$T$1364)</f>
        <v>191344787.647264</v>
      </c>
      <c r="Y1364" s="12" t="n">
        <f aca="false">IF($F$1364=1,$M$1364,$Z$1235*$T$1364)</f>
        <v>30000000</v>
      </c>
      <c r="Z1364" s="12" t="n">
        <f aca="false">IF($G$1364=1,$N$1364,$W$1235*$T$1364)</f>
        <v>15000000</v>
      </c>
      <c r="AA1364" s="12" t="n">
        <f aca="false">IF($H$1364=1,$O$1364,$T$1235*$T$1364)</f>
        <v>398634974.265134</v>
      </c>
      <c r="AB1364" s="12" t="n">
        <f aca="false">($J$1235+$O$1235)*$T$1364</f>
        <v>20659797.2777923</v>
      </c>
      <c r="AC1364" s="12" t="n">
        <f aca="false">Assumptions!$B$20*$T$1364</f>
        <v>717542953.677242</v>
      </c>
      <c r="AD1364" s="12" t="n">
        <f aca="false">IF($S$1364,Assumptions!$B$14*($T$1364-Assumptions!$B$13),Assumptions!$B$4)</f>
        <v>196817487.132567</v>
      </c>
      <c r="AE1364" s="12" t="n">
        <f aca="false">$U$1364+$V$1364+$W$1364+$X$1364+$Y$1364+$Z$1364+$AA$1364+$AB$1364+$AC$1364+$AD$1364</f>
        <v>2000000000</v>
      </c>
      <c r="AF1364" s="12" t="n">
        <f aca="false">IF(AND(IF($B$1364=1,$U$1364&gt;=INDEX($U$1246:$U$1373,1+$A$1364-Assumptions!$B$77),$U$1364&gt;INDEX($U$1246:$U$1373,1+$A$1364+Assumptions!$B$77)),IF($C$1364=1,$V$1364&gt;=INDEX($V$1246:$V$1373,1+$A$1364-Assumptions!$B$78),$V$1364&gt;INDEX($V$1246:$V$1373,1+$A$1364+Assumptions!$B$78)),IF($D$1364=1,$W$1364&gt;=INDEX($W$1246:$W$1373,1+$A$1364-Assumptions!$B$79),$W$1364&gt;INDEX($W$1246:$W$1373,1+$A$1364+Assumptions!$B$79)),IF($E$1364=1,$X$1364&gt;=INDEX($X$1246:$X$1373,1+$A$1364-Assumptions!$B$80),$X$1364&gt;INDEX($X$1246:$X$1373,1+$A$1364+Assumptions!$B$80)),IF($F$1364=1,$Y$1364&gt;=INDEX($Y$1246:$Y$1373,1+$A$1364-Assumptions!$B$81),$Y$1364&gt;INDEX($Y$1246:$Y$1373,1+$A$1364+Assumptions!$B$81)),IF($G$1364=1,$Z$1364&gt;=INDEX($Z$1246:$Z$1373,1+$A$1364-Assumptions!$B$82),$Z$1364&gt;INDEX($Z$1246:$Z$1373,1+$A$1364+Assumptions!$B$82)),IF($H$1364=1,$AA$1364&gt;=INDEX($AA$1246:$AA$1373,1+$A$1364-Assumptions!$B$83),$AA$1364&gt;INDEX($AA$1246:$AA$1373,1+$A$1364+Assumptions!$B$83))),1,0)</f>
        <v>0</v>
      </c>
    </row>
    <row r="1365" customFormat="false" ht="15" hidden="true" customHeight="false" outlineLevel="0" collapsed="false">
      <c r="A1365" s="6" t="n">
        <f aca="false">ROW()-ROW($A$1246)+Assumptions!$B$4</f>
        <v>119</v>
      </c>
      <c r="B1365" s="12" t="n">
        <f aca="false">MOD(QUOTIENT($A$1365,Assumptions!$B$77),2)</f>
        <v>1</v>
      </c>
      <c r="C1365" s="12" t="n">
        <f aca="false">MOD(QUOTIENT($A$1365,Assumptions!$B$78),2)</f>
        <v>1</v>
      </c>
      <c r="D1365" s="12" t="n">
        <f aca="false">MOD(QUOTIENT($A$1365,Assumptions!$B$79),2)</f>
        <v>1</v>
      </c>
      <c r="E1365" s="12" t="n">
        <f aca="false">MOD(QUOTIENT($A$1365,Assumptions!$B$80),2)</f>
        <v>0</v>
      </c>
      <c r="F1365" s="12" t="n">
        <f aca="false">MOD(QUOTIENT($A$1365,Assumptions!$B$81),2)</f>
        <v>1</v>
      </c>
      <c r="G1365" s="12" t="n">
        <f aca="false">MOD(QUOTIENT($A$1365,Assumptions!$B$82),2)</f>
        <v>1</v>
      </c>
      <c r="H1365" s="12" t="n">
        <f aca="false">MOD(QUOTIENT($A$1365,Assumptions!$B$83),2)</f>
        <v>1</v>
      </c>
      <c r="I1365" s="12" t="n">
        <f aca="false">IF($B$1365=1,MIN(Assumptions!$B$67,MAX(Assumptions!$B$4,Assumptions!$B$26-(Assumptions!$B$4))),Assumptions!$B$4)</f>
        <v>30000000</v>
      </c>
      <c r="J1365" s="12" t="n">
        <f aca="false">IF($C$1365=1,MIN(Assumptions!$B$66,MAX(Assumptions!$B$4,Assumptions!$B$26-($I$1365))),Assumptions!$B$4)</f>
        <v>300000000</v>
      </c>
      <c r="K1365" s="12" t="n">
        <f aca="false">IF($D$1365=1,MIN(Assumptions!$B$61,MAX(Assumptions!$B$4,Assumptions!$B$26-($I$1365+$J$1365))),Assumptions!$B$4)</f>
        <v>100000000</v>
      </c>
      <c r="L1365" s="12" t="n">
        <f aca="false">IF($E$1365=1,MIN(Assumptions!$B$56,MAX(Assumptions!$B$4,Assumptions!$B$26-($I$1365+$J$1365+$K$1365))),Assumptions!$B$4)</f>
        <v>0</v>
      </c>
      <c r="M1365" s="12" t="n">
        <f aca="false">IF($F$1365=1,MIN(Assumptions!$B$51,MAX(Assumptions!$B$4,Assumptions!$B$26-($I$1365+$J$1365+$K$1365+$L$1365))),Assumptions!$B$4)</f>
        <v>30000000</v>
      </c>
      <c r="N1365" s="12" t="n">
        <f aca="false">IF($G$1365=1,MIN(Assumptions!$B$46,MAX(Assumptions!$B$4,Assumptions!$B$26-($I$1365+$J$1365+$K$1365+$L$1365+$M$1365))),Assumptions!$B$4)</f>
        <v>15000000</v>
      </c>
      <c r="O1365" s="12" t="n">
        <f aca="false">IF($H$1365=1,MIN(Assumptions!$B$41,MAX(Assumptions!$B$4,Assumptions!$B$26-($I$1365+$J$1365+$K$1365+$L$1365+$M$1365+$N$1365))),Assumptions!$B$4)</f>
        <v>5000000</v>
      </c>
      <c r="P1365" s="12" t="n">
        <f aca="false">$I$1365+$J$1365+$K$1365+$L$1365+$M$1365+$N$1365+$O$1365</f>
        <v>480000000</v>
      </c>
      <c r="Q1365" s="12" t="n">
        <f aca="false">MAX(Assumptions!$B$4,Assumptions!$B$26-$P$1365)</f>
        <v>1520000000</v>
      </c>
      <c r="R1365" s="12" t="n">
        <f aca="false">$J$1235+$O$1235+Assumptions!$B$20+IF($B$1365=0,$D$1235,Assumptions!$B$4)+IF($C$1365=0,$AI$1235,Assumptions!$B$4)+IF($D$1365=0,$AF$1235,Assumptions!$B$4)+IF($E$1365=0,$AC$1235,Assumptions!$B$4)+IF($F$1365=0,$Z$1235,Assumptions!$B$4)+IF($G$1365=0,$W$1235,Assumptions!$B$4)+IF($H$1365=0,$T$1235,Assumptions!$B$4)</f>
        <v>11659131.7698087</v>
      </c>
      <c r="S1365" s="12" t="n">
        <f aca="false">IF($R$1365&gt;Assumptions!$B$4,$Q$1365/$R$1365&gt;Assumptions!$B$13,FALSE())</f>
        <v>1</v>
      </c>
      <c r="T1365" s="12" t="n">
        <f aca="false">IF($S$1365,($Q$1365+Assumptions!$B$14*Assumptions!$B$13)/($R$1365+Assumptions!$B$14),IF($R$1365&gt;Assumptions!$B$4,$Q$1365/$R$1365,Assumptions!$B$4))</f>
        <v>107.527779580836</v>
      </c>
      <c r="U1365" s="12" t="n">
        <f aca="false">IF($B$1365=1,$I$1365,$D$1235*$T$1365)</f>
        <v>30000000</v>
      </c>
      <c r="V1365" s="12" t="n">
        <f aca="false">IF($C$1365=1,$J$1365,$AI$1235*$T$1365)</f>
        <v>300000000</v>
      </c>
      <c r="W1365" s="12" t="n">
        <f aca="false">IF($D$1365=1,$K$1365,$AF$1235*$T$1365)</f>
        <v>100000000</v>
      </c>
      <c r="X1365" s="12" t="n">
        <f aca="false">IF($E$1365=1,$L$1365,$AC$1235*$T$1365)</f>
        <v>258066670.994006</v>
      </c>
      <c r="Y1365" s="12" t="n">
        <f aca="false">IF($F$1365=1,$M$1365,$Z$1235*$T$1365)</f>
        <v>30000000</v>
      </c>
      <c r="Z1365" s="12" t="n">
        <f aca="false">IF($G$1365=1,$N$1365,$W$1235*$T$1365)</f>
        <v>15000000</v>
      </c>
      <c r="AA1365" s="12" t="n">
        <f aca="false">IF($H$1365=1,$O$1365,$T$1235*$T$1365)</f>
        <v>5000000</v>
      </c>
      <c r="AB1365" s="12" t="n">
        <f aca="false">($J$1235+$O$1235)*$T$1365</f>
        <v>27863863.8263795</v>
      </c>
      <c r="AC1365" s="12" t="n">
        <f aca="false">Assumptions!$B$20*$T$1365</f>
        <v>967750016.227524</v>
      </c>
      <c r="AD1365" s="12" t="n">
        <f aca="false">IF($S$1365,Assumptions!$B$14*($T$1365-Assumptions!$B$13),Assumptions!$B$4)</f>
        <v>266319448.95209</v>
      </c>
      <c r="AE1365" s="12" t="n">
        <f aca="false">$U$1365+$V$1365+$W$1365+$X$1365+$Y$1365+$Z$1365+$AA$1365+$AB$1365+$AC$1365+$AD$1365</f>
        <v>2000000000</v>
      </c>
      <c r="AF1365" s="12" t="n">
        <f aca="false">IF(AND(IF($B$1365=1,$U$1365&gt;=INDEX($U$1246:$U$1373,1+$A$1365-Assumptions!$B$77),$U$1365&gt;INDEX($U$1246:$U$1373,1+$A$1365+Assumptions!$B$77)),IF($C$1365=1,$V$1365&gt;=INDEX($V$1246:$V$1373,1+$A$1365-Assumptions!$B$78),$V$1365&gt;INDEX($V$1246:$V$1373,1+$A$1365+Assumptions!$B$78)),IF($D$1365=1,$W$1365&gt;=INDEX($W$1246:$W$1373,1+$A$1365-Assumptions!$B$79),$W$1365&gt;INDEX($W$1246:$W$1373,1+$A$1365+Assumptions!$B$79)),IF($E$1365=1,$X$1365&gt;=INDEX($X$1246:$X$1373,1+$A$1365-Assumptions!$B$80),$X$1365&gt;INDEX($X$1246:$X$1373,1+$A$1365+Assumptions!$B$80)),IF($F$1365=1,$Y$1365&gt;=INDEX($Y$1246:$Y$1373,1+$A$1365-Assumptions!$B$81),$Y$1365&gt;INDEX($Y$1246:$Y$1373,1+$A$1365+Assumptions!$B$81)),IF($G$1365=1,$Z$1365&gt;=INDEX($Z$1246:$Z$1373,1+$A$1365-Assumptions!$B$82),$Z$1365&gt;INDEX($Z$1246:$Z$1373,1+$A$1365+Assumptions!$B$82)),IF($H$1365=1,$AA$1365&gt;=INDEX($AA$1246:$AA$1373,1+$A$1365-Assumptions!$B$83),$AA$1365&gt;INDEX($AA$1246:$AA$1373,1+$A$1365+Assumptions!$B$83))),1,0)</f>
        <v>0</v>
      </c>
    </row>
    <row r="1366" customFormat="false" ht="15" hidden="true" customHeight="false" outlineLevel="0" collapsed="false">
      <c r="A1366" s="6" t="n">
        <f aca="false">ROW()-ROW($A$1246)+Assumptions!$B$4</f>
        <v>120</v>
      </c>
      <c r="B1366" s="12" t="n">
        <f aca="false">MOD(QUOTIENT($A$1366,Assumptions!$B$77),2)</f>
        <v>1</v>
      </c>
      <c r="C1366" s="12" t="n">
        <f aca="false">MOD(QUOTIENT($A$1366,Assumptions!$B$78),2)</f>
        <v>1</v>
      </c>
      <c r="D1366" s="12" t="n">
        <f aca="false">MOD(QUOTIENT($A$1366,Assumptions!$B$79),2)</f>
        <v>1</v>
      </c>
      <c r="E1366" s="12" t="n">
        <f aca="false">MOD(QUOTIENT($A$1366,Assumptions!$B$80),2)</f>
        <v>1</v>
      </c>
      <c r="F1366" s="12" t="n">
        <f aca="false">MOD(QUOTIENT($A$1366,Assumptions!$B$81),2)</f>
        <v>0</v>
      </c>
      <c r="G1366" s="12" t="n">
        <f aca="false">MOD(QUOTIENT($A$1366,Assumptions!$B$82),2)</f>
        <v>0</v>
      </c>
      <c r="H1366" s="12" t="n">
        <f aca="false">MOD(QUOTIENT($A$1366,Assumptions!$B$83),2)</f>
        <v>0</v>
      </c>
      <c r="I1366" s="12" t="n">
        <f aca="false">IF($B$1366=1,MIN(Assumptions!$B$67,MAX(Assumptions!$B$4,Assumptions!$B$26-(Assumptions!$B$4))),Assumptions!$B$4)</f>
        <v>30000000</v>
      </c>
      <c r="J1366" s="12" t="n">
        <f aca="false">IF($C$1366=1,MIN(Assumptions!$B$66,MAX(Assumptions!$B$4,Assumptions!$B$26-($I$1366))),Assumptions!$B$4)</f>
        <v>300000000</v>
      </c>
      <c r="K1366" s="12" t="n">
        <f aca="false">IF($D$1366=1,MIN(Assumptions!$B$61,MAX(Assumptions!$B$4,Assumptions!$B$26-($I$1366+$J$1366))),Assumptions!$B$4)</f>
        <v>100000000</v>
      </c>
      <c r="L1366" s="12" t="n">
        <f aca="false">IF($E$1366=1,MIN(Assumptions!$B$56,MAX(Assumptions!$B$4,Assumptions!$B$26-($I$1366+$J$1366+$K$1366))),Assumptions!$B$4)</f>
        <v>60000000</v>
      </c>
      <c r="M1366" s="12" t="n">
        <f aca="false">IF($F$1366=1,MIN(Assumptions!$B$51,MAX(Assumptions!$B$4,Assumptions!$B$26-($I$1366+$J$1366+$K$1366+$L$1366))),Assumptions!$B$4)</f>
        <v>0</v>
      </c>
      <c r="N1366" s="12" t="n">
        <f aca="false">IF($G$1366=1,MIN(Assumptions!$B$46,MAX(Assumptions!$B$4,Assumptions!$B$26-($I$1366+$J$1366+$K$1366+$L$1366+$M$1366))),Assumptions!$B$4)</f>
        <v>0</v>
      </c>
      <c r="O1366" s="12" t="n">
        <f aca="false">IF($H$1366=1,MIN(Assumptions!$B$41,MAX(Assumptions!$B$4,Assumptions!$B$26-($I$1366+$J$1366+$K$1366+$L$1366+$M$1366+$N$1366))),Assumptions!$B$4)</f>
        <v>0</v>
      </c>
      <c r="P1366" s="12" t="n">
        <f aca="false">$I$1366+$J$1366+$K$1366+$L$1366+$M$1366+$N$1366+$O$1366</f>
        <v>490000000</v>
      </c>
      <c r="Q1366" s="12" t="n">
        <f aca="false">MAX(Assumptions!$B$4,Assumptions!$B$26-$P$1366)</f>
        <v>1510000000</v>
      </c>
      <c r="R1366" s="12" t="n">
        <f aca="false">$J$1235+$O$1235+Assumptions!$B$20+IF($B$1366=0,$D$1235,Assumptions!$B$4)+IF($C$1366=0,$AI$1235,Assumptions!$B$4)+IF($D$1366=0,$AF$1235,Assumptions!$B$4)+IF($E$1366=0,$AC$1235,Assumptions!$B$4)+IF($F$1366=0,$Z$1235,Assumptions!$B$4)+IF($G$1366=0,$W$1235,Assumptions!$B$4)+IF($H$1366=0,$T$1235,Assumptions!$B$4)</f>
        <v>22259131.7698087</v>
      </c>
      <c r="S1366" s="12" t="n">
        <f aca="false">IF($R$1366&gt;Assumptions!$B$4,$Q$1366/$R$1366&gt;Assumptions!$B$13,FALSE())</f>
        <v>1</v>
      </c>
      <c r="T1366" s="12" t="n">
        <f aca="false">IF($S$1366,($Q$1366+Assumptions!$B$14*Assumptions!$B$13)/($R$1366+Assumptions!$B$14),IF($R$1366&gt;Assumptions!$B$4,$Q$1366/$R$1366,Assumptions!$B$4))</f>
        <v>61.0885718474323</v>
      </c>
      <c r="U1366" s="12" t="n">
        <f aca="false">IF($B$1366=1,$I$1366,$D$1235*$T$1366)</f>
        <v>30000000</v>
      </c>
      <c r="V1366" s="12" t="n">
        <f aca="false">IF($C$1366=1,$J$1366,$AI$1235*$T$1366)</f>
        <v>300000000</v>
      </c>
      <c r="W1366" s="12" t="n">
        <f aca="false">IF($D$1366=1,$K$1366,$AF$1235*$T$1366)</f>
        <v>100000000</v>
      </c>
      <c r="X1366" s="12" t="n">
        <f aca="false">IF($E$1366=1,$L$1366,$AC$1235*$T$1366)</f>
        <v>60000000</v>
      </c>
      <c r="Y1366" s="12" t="n">
        <f aca="false">IF($F$1366=1,$M$1366,$Z$1235*$T$1366)</f>
        <v>183265715.542297</v>
      </c>
      <c r="Z1366" s="12" t="n">
        <f aca="false">IF($G$1366=1,$N$1366,$W$1235*$T$1366)</f>
        <v>305442859.237161</v>
      </c>
      <c r="AA1366" s="12" t="n">
        <f aca="false">IF($H$1366=1,$O$1366,$T$1235*$T$1366)</f>
        <v>305442859.237161</v>
      </c>
      <c r="AB1366" s="12" t="n">
        <f aca="false">($J$1235+$O$1235)*$T$1366</f>
        <v>15829989.7379098</v>
      </c>
      <c r="AC1366" s="12" t="n">
        <f aca="false">Assumptions!$B$20*$T$1366</f>
        <v>549797146.62689</v>
      </c>
      <c r="AD1366" s="12" t="n">
        <f aca="false">IF($S$1366,Assumptions!$B$14*($T$1366-Assumptions!$B$13),Assumptions!$B$4)</f>
        <v>150221429.618581</v>
      </c>
      <c r="AE1366" s="12" t="n">
        <f aca="false">$U$1366+$V$1366+$W$1366+$X$1366+$Y$1366+$Z$1366+$AA$1366+$AB$1366+$AC$1366+$AD$1366</f>
        <v>2000000000</v>
      </c>
      <c r="AF1366" s="12" t="n">
        <f aca="false">IF(AND(IF($B$1366=1,$U$1366&gt;=INDEX($U$1246:$U$1373,1+$A$1366-Assumptions!$B$77),$U$1366&gt;INDEX($U$1246:$U$1373,1+$A$1366+Assumptions!$B$77)),IF($C$1366=1,$V$1366&gt;=INDEX($V$1246:$V$1373,1+$A$1366-Assumptions!$B$78),$V$1366&gt;INDEX($V$1246:$V$1373,1+$A$1366+Assumptions!$B$78)),IF($D$1366=1,$W$1366&gt;=INDEX($W$1246:$W$1373,1+$A$1366-Assumptions!$B$79),$W$1366&gt;INDEX($W$1246:$W$1373,1+$A$1366+Assumptions!$B$79)),IF($E$1366=1,$X$1366&gt;=INDEX($X$1246:$X$1373,1+$A$1366-Assumptions!$B$80),$X$1366&gt;INDEX($X$1246:$X$1373,1+$A$1366+Assumptions!$B$80)),IF($F$1366=1,$Y$1366&gt;=INDEX($Y$1246:$Y$1373,1+$A$1366-Assumptions!$B$81),$Y$1366&gt;INDEX($Y$1246:$Y$1373,1+$A$1366+Assumptions!$B$81)),IF($G$1366=1,$Z$1366&gt;=INDEX($Z$1246:$Z$1373,1+$A$1366-Assumptions!$B$82),$Z$1366&gt;INDEX($Z$1246:$Z$1373,1+$A$1366+Assumptions!$B$82)),IF($H$1366=1,$AA$1366&gt;=INDEX($AA$1246:$AA$1373,1+$A$1366-Assumptions!$B$83),$AA$1366&gt;INDEX($AA$1246:$AA$1373,1+$A$1366+Assumptions!$B$83))),1,0)</f>
        <v>0</v>
      </c>
    </row>
    <row r="1367" customFormat="false" ht="15" hidden="true" customHeight="false" outlineLevel="0" collapsed="false">
      <c r="A1367" s="6" t="n">
        <f aca="false">ROW()-ROW($A$1246)+Assumptions!$B$4</f>
        <v>121</v>
      </c>
      <c r="B1367" s="12" t="n">
        <f aca="false">MOD(QUOTIENT($A$1367,Assumptions!$B$77),2)</f>
        <v>1</v>
      </c>
      <c r="C1367" s="12" t="n">
        <f aca="false">MOD(QUOTIENT($A$1367,Assumptions!$B$78),2)</f>
        <v>1</v>
      </c>
      <c r="D1367" s="12" t="n">
        <f aca="false">MOD(QUOTIENT($A$1367,Assumptions!$B$79),2)</f>
        <v>1</v>
      </c>
      <c r="E1367" s="12" t="n">
        <f aca="false">MOD(QUOTIENT($A$1367,Assumptions!$B$80),2)</f>
        <v>1</v>
      </c>
      <c r="F1367" s="12" t="n">
        <f aca="false">MOD(QUOTIENT($A$1367,Assumptions!$B$81),2)</f>
        <v>0</v>
      </c>
      <c r="G1367" s="12" t="n">
        <f aca="false">MOD(QUOTIENT($A$1367,Assumptions!$B$82),2)</f>
        <v>0</v>
      </c>
      <c r="H1367" s="12" t="n">
        <f aca="false">MOD(QUOTIENT($A$1367,Assumptions!$B$83),2)</f>
        <v>1</v>
      </c>
      <c r="I1367" s="12" t="n">
        <f aca="false">IF($B$1367=1,MIN(Assumptions!$B$67,MAX(Assumptions!$B$4,Assumptions!$B$26-(Assumptions!$B$4))),Assumptions!$B$4)</f>
        <v>30000000</v>
      </c>
      <c r="J1367" s="12" t="n">
        <f aca="false">IF($C$1367=1,MIN(Assumptions!$B$66,MAX(Assumptions!$B$4,Assumptions!$B$26-($I$1367))),Assumptions!$B$4)</f>
        <v>300000000</v>
      </c>
      <c r="K1367" s="12" t="n">
        <f aca="false">IF($D$1367=1,MIN(Assumptions!$B$61,MAX(Assumptions!$B$4,Assumptions!$B$26-($I$1367+$J$1367))),Assumptions!$B$4)</f>
        <v>100000000</v>
      </c>
      <c r="L1367" s="12" t="n">
        <f aca="false">IF($E$1367=1,MIN(Assumptions!$B$56,MAX(Assumptions!$B$4,Assumptions!$B$26-($I$1367+$J$1367+$K$1367))),Assumptions!$B$4)</f>
        <v>60000000</v>
      </c>
      <c r="M1367" s="12" t="n">
        <f aca="false">IF($F$1367=1,MIN(Assumptions!$B$51,MAX(Assumptions!$B$4,Assumptions!$B$26-($I$1367+$J$1367+$K$1367+$L$1367))),Assumptions!$B$4)</f>
        <v>0</v>
      </c>
      <c r="N1367" s="12" t="n">
        <f aca="false">IF($G$1367=1,MIN(Assumptions!$B$46,MAX(Assumptions!$B$4,Assumptions!$B$26-($I$1367+$J$1367+$K$1367+$L$1367+$M$1367))),Assumptions!$B$4)</f>
        <v>0</v>
      </c>
      <c r="O1367" s="12" t="n">
        <f aca="false">IF($H$1367=1,MIN(Assumptions!$B$41,MAX(Assumptions!$B$4,Assumptions!$B$26-($I$1367+$J$1367+$K$1367+$L$1367+$M$1367+$N$1367))),Assumptions!$B$4)</f>
        <v>5000000</v>
      </c>
      <c r="P1367" s="12" t="n">
        <f aca="false">$I$1367+$J$1367+$K$1367+$L$1367+$M$1367+$N$1367+$O$1367</f>
        <v>495000000</v>
      </c>
      <c r="Q1367" s="12" t="n">
        <f aca="false">MAX(Assumptions!$B$4,Assumptions!$B$26-$P$1367)</f>
        <v>1505000000</v>
      </c>
      <c r="R1367" s="12" t="n">
        <f aca="false">$J$1235+$O$1235+Assumptions!$B$20+IF($B$1367=0,$D$1235,Assumptions!$B$4)+IF($C$1367=0,$AI$1235,Assumptions!$B$4)+IF($D$1367=0,$AF$1235,Assumptions!$B$4)+IF($E$1367=0,$AC$1235,Assumptions!$B$4)+IF($F$1367=0,$Z$1235,Assumptions!$B$4)+IF($G$1367=0,$W$1235,Assumptions!$B$4)+IF($H$1367=0,$T$1235,Assumptions!$B$4)</f>
        <v>17259131.7698087</v>
      </c>
      <c r="S1367" s="12" t="n">
        <f aca="false">IF($R$1367&gt;Assumptions!$B$4,$Q$1367/$R$1367&gt;Assumptions!$B$13,FALSE())</f>
        <v>1</v>
      </c>
      <c r="T1367" s="12" t="n">
        <f aca="false">IF($S$1367,($Q$1367+Assumptions!$B$14*Assumptions!$B$13)/($R$1367+Assumptions!$B$14),IF($R$1367&gt;Assumptions!$B$4,$Q$1367/$R$1367,Assumptions!$B$4))</f>
        <v>76.2938380877348</v>
      </c>
      <c r="U1367" s="12" t="n">
        <f aca="false">IF($B$1367=1,$I$1367,$D$1235*$T$1367)</f>
        <v>30000000</v>
      </c>
      <c r="V1367" s="12" t="n">
        <f aca="false">IF($C$1367=1,$J$1367,$AI$1235*$T$1367)</f>
        <v>300000000</v>
      </c>
      <c r="W1367" s="12" t="n">
        <f aca="false">IF($D$1367=1,$K$1367,$AF$1235*$T$1367)</f>
        <v>100000000</v>
      </c>
      <c r="X1367" s="12" t="n">
        <f aca="false">IF($E$1367=1,$L$1367,$AC$1235*$T$1367)</f>
        <v>60000000</v>
      </c>
      <c r="Y1367" s="12" t="n">
        <f aca="false">IF($F$1367=1,$M$1367,$Z$1235*$T$1367)</f>
        <v>228881514.263204</v>
      </c>
      <c r="Z1367" s="12" t="n">
        <f aca="false">IF($G$1367=1,$N$1367,$W$1235*$T$1367)</f>
        <v>381469190.438674</v>
      </c>
      <c r="AA1367" s="12" t="n">
        <f aca="false">IF($H$1367=1,$O$1367,$T$1235*$T$1367)</f>
        <v>5000000</v>
      </c>
      <c r="AB1367" s="12" t="n">
        <f aca="false">($J$1235+$O$1235)*$T$1367</f>
        <v>19770157.2891715</v>
      </c>
      <c r="AC1367" s="12" t="n">
        <f aca="false">Assumptions!$B$20*$T$1367</f>
        <v>686644542.789613</v>
      </c>
      <c r="AD1367" s="12" t="n">
        <f aca="false">IF($S$1367,Assumptions!$B$14*($T$1367-Assumptions!$B$13),Assumptions!$B$4)</f>
        <v>188234595.219337</v>
      </c>
      <c r="AE1367" s="12" t="n">
        <f aca="false">$U$1367+$V$1367+$W$1367+$X$1367+$Y$1367+$Z$1367+$AA$1367+$AB$1367+$AC$1367+$AD$1367</f>
        <v>2000000000</v>
      </c>
      <c r="AF1367" s="12" t="n">
        <f aca="false">IF(AND(IF($B$1367=1,$U$1367&gt;=INDEX($U$1246:$U$1373,1+$A$1367-Assumptions!$B$77),$U$1367&gt;INDEX($U$1246:$U$1373,1+$A$1367+Assumptions!$B$77)),IF($C$1367=1,$V$1367&gt;=INDEX($V$1246:$V$1373,1+$A$1367-Assumptions!$B$78),$V$1367&gt;INDEX($V$1246:$V$1373,1+$A$1367+Assumptions!$B$78)),IF($D$1367=1,$W$1367&gt;=INDEX($W$1246:$W$1373,1+$A$1367-Assumptions!$B$79),$W$1367&gt;INDEX($W$1246:$W$1373,1+$A$1367+Assumptions!$B$79)),IF($E$1367=1,$X$1367&gt;=INDEX($X$1246:$X$1373,1+$A$1367-Assumptions!$B$80),$X$1367&gt;INDEX($X$1246:$X$1373,1+$A$1367+Assumptions!$B$80)),IF($F$1367=1,$Y$1367&gt;=INDEX($Y$1246:$Y$1373,1+$A$1367-Assumptions!$B$81),$Y$1367&gt;INDEX($Y$1246:$Y$1373,1+$A$1367+Assumptions!$B$81)),IF($G$1367=1,$Z$1367&gt;=INDEX($Z$1246:$Z$1373,1+$A$1367-Assumptions!$B$82),$Z$1367&gt;INDEX($Z$1246:$Z$1373,1+$A$1367+Assumptions!$B$82)),IF($H$1367=1,$AA$1367&gt;=INDEX($AA$1246:$AA$1373,1+$A$1367-Assumptions!$B$83),$AA$1367&gt;INDEX($AA$1246:$AA$1373,1+$A$1367+Assumptions!$B$83))),1,0)</f>
        <v>0</v>
      </c>
    </row>
    <row r="1368" customFormat="false" ht="15" hidden="true" customHeight="false" outlineLevel="0" collapsed="false">
      <c r="A1368" s="6" t="n">
        <f aca="false">ROW()-ROW($A$1246)+Assumptions!$B$4</f>
        <v>122</v>
      </c>
      <c r="B1368" s="12" t="n">
        <f aca="false">MOD(QUOTIENT($A$1368,Assumptions!$B$77),2)</f>
        <v>1</v>
      </c>
      <c r="C1368" s="12" t="n">
        <f aca="false">MOD(QUOTIENT($A$1368,Assumptions!$B$78),2)</f>
        <v>1</v>
      </c>
      <c r="D1368" s="12" t="n">
        <f aca="false">MOD(QUOTIENT($A$1368,Assumptions!$B$79),2)</f>
        <v>1</v>
      </c>
      <c r="E1368" s="12" t="n">
        <f aca="false">MOD(QUOTIENT($A$1368,Assumptions!$B$80),2)</f>
        <v>1</v>
      </c>
      <c r="F1368" s="12" t="n">
        <f aca="false">MOD(QUOTIENT($A$1368,Assumptions!$B$81),2)</f>
        <v>0</v>
      </c>
      <c r="G1368" s="12" t="n">
        <f aca="false">MOD(QUOTIENT($A$1368,Assumptions!$B$82),2)</f>
        <v>1</v>
      </c>
      <c r="H1368" s="12" t="n">
        <f aca="false">MOD(QUOTIENT($A$1368,Assumptions!$B$83),2)</f>
        <v>0</v>
      </c>
      <c r="I1368" s="12" t="n">
        <f aca="false">IF($B$1368=1,MIN(Assumptions!$B$67,MAX(Assumptions!$B$4,Assumptions!$B$26-(Assumptions!$B$4))),Assumptions!$B$4)</f>
        <v>30000000</v>
      </c>
      <c r="J1368" s="12" t="n">
        <f aca="false">IF($C$1368=1,MIN(Assumptions!$B$66,MAX(Assumptions!$B$4,Assumptions!$B$26-($I$1368))),Assumptions!$B$4)</f>
        <v>300000000</v>
      </c>
      <c r="K1368" s="12" t="n">
        <f aca="false">IF($D$1368=1,MIN(Assumptions!$B$61,MAX(Assumptions!$B$4,Assumptions!$B$26-($I$1368+$J$1368))),Assumptions!$B$4)</f>
        <v>100000000</v>
      </c>
      <c r="L1368" s="12" t="n">
        <f aca="false">IF($E$1368=1,MIN(Assumptions!$B$56,MAX(Assumptions!$B$4,Assumptions!$B$26-($I$1368+$J$1368+$K$1368))),Assumptions!$B$4)</f>
        <v>60000000</v>
      </c>
      <c r="M1368" s="12" t="n">
        <f aca="false">IF($F$1368=1,MIN(Assumptions!$B$51,MAX(Assumptions!$B$4,Assumptions!$B$26-($I$1368+$J$1368+$K$1368+$L$1368))),Assumptions!$B$4)</f>
        <v>0</v>
      </c>
      <c r="N1368" s="12" t="n">
        <f aca="false">IF($G$1368=1,MIN(Assumptions!$B$46,MAX(Assumptions!$B$4,Assumptions!$B$26-($I$1368+$J$1368+$K$1368+$L$1368+$M$1368))),Assumptions!$B$4)</f>
        <v>15000000</v>
      </c>
      <c r="O1368" s="12" t="n">
        <f aca="false">IF($H$1368=1,MIN(Assumptions!$B$41,MAX(Assumptions!$B$4,Assumptions!$B$26-($I$1368+$J$1368+$K$1368+$L$1368+$M$1368+$N$1368))),Assumptions!$B$4)</f>
        <v>0</v>
      </c>
      <c r="P1368" s="12" t="n">
        <f aca="false">$I$1368+$J$1368+$K$1368+$L$1368+$M$1368+$N$1368+$O$1368</f>
        <v>505000000</v>
      </c>
      <c r="Q1368" s="12" t="n">
        <f aca="false">MAX(Assumptions!$B$4,Assumptions!$B$26-$P$1368)</f>
        <v>1495000000</v>
      </c>
      <c r="R1368" s="12" t="n">
        <f aca="false">$J$1235+$O$1235+Assumptions!$B$20+IF($B$1368=0,$D$1235,Assumptions!$B$4)+IF($C$1368=0,$AI$1235,Assumptions!$B$4)+IF($D$1368=0,$AF$1235,Assumptions!$B$4)+IF($E$1368=0,$AC$1235,Assumptions!$B$4)+IF($F$1368=0,$Z$1235,Assumptions!$B$4)+IF($G$1368=0,$W$1235,Assumptions!$B$4)+IF($H$1368=0,$T$1235,Assumptions!$B$4)</f>
        <v>17259131.7698087</v>
      </c>
      <c r="S1368" s="12" t="n">
        <f aca="false">IF($R$1368&gt;Assumptions!$B$4,$Q$1368/$R$1368&gt;Assumptions!$B$13,FALSE())</f>
        <v>1</v>
      </c>
      <c r="T1368" s="12" t="n">
        <f aca="false">IF($S$1368,($Q$1368+Assumptions!$B$14*Assumptions!$B$13)/($R$1368+Assumptions!$B$14),IF($R$1368&gt;Assumptions!$B$4,$Q$1368/$R$1368,Assumptions!$B$4))</f>
        <v>75.7877429760417</v>
      </c>
      <c r="U1368" s="12" t="n">
        <f aca="false">IF($B$1368=1,$I$1368,$D$1235*$T$1368)</f>
        <v>30000000</v>
      </c>
      <c r="V1368" s="12" t="n">
        <f aca="false">IF($C$1368=1,$J$1368,$AI$1235*$T$1368)</f>
        <v>300000000</v>
      </c>
      <c r="W1368" s="12" t="n">
        <f aca="false">IF($D$1368=1,$K$1368,$AF$1235*$T$1368)</f>
        <v>100000000</v>
      </c>
      <c r="X1368" s="12" t="n">
        <f aca="false">IF($E$1368=1,$L$1368,$AC$1235*$T$1368)</f>
        <v>60000000</v>
      </c>
      <c r="Y1368" s="12" t="n">
        <f aca="false">IF($F$1368=1,$M$1368,$Z$1235*$T$1368)</f>
        <v>227363228.928125</v>
      </c>
      <c r="Z1368" s="12" t="n">
        <f aca="false">IF($G$1368=1,$N$1368,$W$1235*$T$1368)</f>
        <v>15000000</v>
      </c>
      <c r="AA1368" s="12" t="n">
        <f aca="false">IF($H$1368=1,$O$1368,$T$1235*$T$1368)</f>
        <v>378938714.880208</v>
      </c>
      <c r="AB1368" s="12" t="n">
        <f aca="false">($J$1235+$O$1235)*$T$1368</f>
        <v>19639011.9671869</v>
      </c>
      <c r="AC1368" s="12" t="n">
        <f aca="false">Assumptions!$B$20*$T$1368</f>
        <v>682089686.784375</v>
      </c>
      <c r="AD1368" s="12" t="n">
        <f aca="false">IF($S$1368,Assumptions!$B$14*($T$1368-Assumptions!$B$13),Assumptions!$B$4)</f>
        <v>186969357.440104</v>
      </c>
      <c r="AE1368" s="12" t="n">
        <f aca="false">$U$1368+$V$1368+$W$1368+$X$1368+$Y$1368+$Z$1368+$AA$1368+$AB$1368+$AC$1368+$AD$1368</f>
        <v>2000000000</v>
      </c>
      <c r="AF1368" s="12" t="n">
        <f aca="false">IF(AND(IF($B$1368=1,$U$1368&gt;=INDEX($U$1246:$U$1373,1+$A$1368-Assumptions!$B$77),$U$1368&gt;INDEX($U$1246:$U$1373,1+$A$1368+Assumptions!$B$77)),IF($C$1368=1,$V$1368&gt;=INDEX($V$1246:$V$1373,1+$A$1368-Assumptions!$B$78),$V$1368&gt;INDEX($V$1246:$V$1373,1+$A$1368+Assumptions!$B$78)),IF($D$1368=1,$W$1368&gt;=INDEX($W$1246:$W$1373,1+$A$1368-Assumptions!$B$79),$W$1368&gt;INDEX($W$1246:$W$1373,1+$A$1368+Assumptions!$B$79)),IF($E$1368=1,$X$1368&gt;=INDEX($X$1246:$X$1373,1+$A$1368-Assumptions!$B$80),$X$1368&gt;INDEX($X$1246:$X$1373,1+$A$1368+Assumptions!$B$80)),IF($F$1368=1,$Y$1368&gt;=INDEX($Y$1246:$Y$1373,1+$A$1368-Assumptions!$B$81),$Y$1368&gt;INDEX($Y$1246:$Y$1373,1+$A$1368+Assumptions!$B$81)),IF($G$1368=1,$Z$1368&gt;=INDEX($Z$1246:$Z$1373,1+$A$1368-Assumptions!$B$82),$Z$1368&gt;INDEX($Z$1246:$Z$1373,1+$A$1368+Assumptions!$B$82)),IF($H$1368=1,$AA$1368&gt;=INDEX($AA$1246:$AA$1373,1+$A$1368-Assumptions!$B$83),$AA$1368&gt;INDEX($AA$1246:$AA$1373,1+$A$1368+Assumptions!$B$83))),1,0)</f>
        <v>0</v>
      </c>
    </row>
    <row r="1369" customFormat="false" ht="15" hidden="true" customHeight="false" outlineLevel="0" collapsed="false">
      <c r="A1369" s="6" t="n">
        <f aca="false">ROW()-ROW($A$1246)+Assumptions!$B$4</f>
        <v>123</v>
      </c>
      <c r="B1369" s="12" t="n">
        <f aca="false">MOD(QUOTIENT($A$1369,Assumptions!$B$77),2)</f>
        <v>1</v>
      </c>
      <c r="C1369" s="12" t="n">
        <f aca="false">MOD(QUOTIENT($A$1369,Assumptions!$B$78),2)</f>
        <v>1</v>
      </c>
      <c r="D1369" s="12" t="n">
        <f aca="false">MOD(QUOTIENT($A$1369,Assumptions!$B$79),2)</f>
        <v>1</v>
      </c>
      <c r="E1369" s="12" t="n">
        <f aca="false">MOD(QUOTIENT($A$1369,Assumptions!$B$80),2)</f>
        <v>1</v>
      </c>
      <c r="F1369" s="12" t="n">
        <f aca="false">MOD(QUOTIENT($A$1369,Assumptions!$B$81),2)</f>
        <v>0</v>
      </c>
      <c r="G1369" s="12" t="n">
        <f aca="false">MOD(QUOTIENT($A$1369,Assumptions!$B$82),2)</f>
        <v>1</v>
      </c>
      <c r="H1369" s="12" t="n">
        <f aca="false">MOD(QUOTIENT($A$1369,Assumptions!$B$83),2)</f>
        <v>1</v>
      </c>
      <c r="I1369" s="12" t="n">
        <f aca="false">IF($B$1369=1,MIN(Assumptions!$B$67,MAX(Assumptions!$B$4,Assumptions!$B$26-(Assumptions!$B$4))),Assumptions!$B$4)</f>
        <v>30000000</v>
      </c>
      <c r="J1369" s="12" t="n">
        <f aca="false">IF($C$1369=1,MIN(Assumptions!$B$66,MAX(Assumptions!$B$4,Assumptions!$B$26-($I$1369))),Assumptions!$B$4)</f>
        <v>300000000</v>
      </c>
      <c r="K1369" s="12" t="n">
        <f aca="false">IF($D$1369=1,MIN(Assumptions!$B$61,MAX(Assumptions!$B$4,Assumptions!$B$26-($I$1369+$J$1369))),Assumptions!$B$4)</f>
        <v>100000000</v>
      </c>
      <c r="L1369" s="12" t="n">
        <f aca="false">IF($E$1369=1,MIN(Assumptions!$B$56,MAX(Assumptions!$B$4,Assumptions!$B$26-($I$1369+$J$1369+$K$1369))),Assumptions!$B$4)</f>
        <v>60000000</v>
      </c>
      <c r="M1369" s="12" t="n">
        <f aca="false">IF($F$1369=1,MIN(Assumptions!$B$51,MAX(Assumptions!$B$4,Assumptions!$B$26-($I$1369+$J$1369+$K$1369+$L$1369))),Assumptions!$B$4)</f>
        <v>0</v>
      </c>
      <c r="N1369" s="12" t="n">
        <f aca="false">IF($G$1369=1,MIN(Assumptions!$B$46,MAX(Assumptions!$B$4,Assumptions!$B$26-($I$1369+$J$1369+$K$1369+$L$1369+$M$1369))),Assumptions!$B$4)</f>
        <v>15000000</v>
      </c>
      <c r="O1369" s="12" t="n">
        <f aca="false">IF($H$1369=1,MIN(Assumptions!$B$41,MAX(Assumptions!$B$4,Assumptions!$B$26-($I$1369+$J$1369+$K$1369+$L$1369+$M$1369+$N$1369))),Assumptions!$B$4)</f>
        <v>5000000</v>
      </c>
      <c r="P1369" s="12" t="n">
        <f aca="false">$I$1369+$J$1369+$K$1369+$L$1369+$M$1369+$N$1369+$O$1369</f>
        <v>510000000</v>
      </c>
      <c r="Q1369" s="12" t="n">
        <f aca="false">MAX(Assumptions!$B$4,Assumptions!$B$26-$P$1369)</f>
        <v>1490000000</v>
      </c>
      <c r="R1369" s="12" t="n">
        <f aca="false">$J$1235+$O$1235+Assumptions!$B$20+IF($B$1369=0,$D$1235,Assumptions!$B$4)+IF($C$1369=0,$AI$1235,Assumptions!$B$4)+IF($D$1369=0,$AF$1235,Assumptions!$B$4)+IF($E$1369=0,$AC$1235,Assumptions!$B$4)+IF($F$1369=0,$Z$1235,Assumptions!$B$4)+IF($G$1369=0,$W$1235,Assumptions!$B$4)+IF($H$1369=0,$T$1235,Assumptions!$B$4)</f>
        <v>12259131.7698087</v>
      </c>
      <c r="S1369" s="12" t="n">
        <f aca="false">IF($R$1369&gt;Assumptions!$B$4,$Q$1369/$R$1369&gt;Assumptions!$B$13,FALSE())</f>
        <v>1</v>
      </c>
      <c r="T1369" s="12" t="n">
        <f aca="false">IF($S$1369,($Q$1369+Assumptions!$B$14*Assumptions!$B$13)/($R$1369+Assumptions!$B$14),IF($R$1369&gt;Assumptions!$B$4,$Q$1369/$R$1369,Assumptions!$B$4))</f>
        <v>101.123834604761</v>
      </c>
      <c r="U1369" s="12" t="n">
        <f aca="false">IF($B$1369=1,$I$1369,$D$1235*$T$1369)</f>
        <v>30000000</v>
      </c>
      <c r="V1369" s="12" t="n">
        <f aca="false">IF($C$1369=1,$J$1369,$AI$1235*$T$1369)</f>
        <v>300000000</v>
      </c>
      <c r="W1369" s="12" t="n">
        <f aca="false">IF($D$1369=1,$K$1369,$AF$1235*$T$1369)</f>
        <v>100000000</v>
      </c>
      <c r="X1369" s="12" t="n">
        <f aca="false">IF($E$1369=1,$L$1369,$AC$1235*$T$1369)</f>
        <v>60000000</v>
      </c>
      <c r="Y1369" s="12" t="n">
        <f aca="false">IF($F$1369=1,$M$1369,$Z$1235*$T$1369)</f>
        <v>303371503.814282</v>
      </c>
      <c r="Z1369" s="12" t="n">
        <f aca="false">IF($G$1369=1,$N$1369,$W$1235*$T$1369)</f>
        <v>15000000</v>
      </c>
      <c r="AA1369" s="12" t="n">
        <f aca="false">IF($H$1369=1,$O$1369,$T$1235*$T$1369)</f>
        <v>5000000</v>
      </c>
      <c r="AB1369" s="12" t="n">
        <f aca="false">($J$1235+$O$1235)*$T$1369</f>
        <v>26204398.2309717</v>
      </c>
      <c r="AC1369" s="12" t="n">
        <f aca="false">Assumptions!$B$20*$T$1369</f>
        <v>910114511.442845</v>
      </c>
      <c r="AD1369" s="12" t="n">
        <f aca="false">IF($S$1369,Assumptions!$B$14*($T$1369-Assumptions!$B$13),Assumptions!$B$4)</f>
        <v>250309586.511901</v>
      </c>
      <c r="AE1369" s="12" t="n">
        <f aca="false">$U$1369+$V$1369+$W$1369+$X$1369+$Y$1369+$Z$1369+$AA$1369+$AB$1369+$AC$1369+$AD$1369</f>
        <v>2000000000</v>
      </c>
      <c r="AF1369" s="12" t="n">
        <f aca="false">IF(AND(IF($B$1369=1,$U$1369&gt;=INDEX($U$1246:$U$1373,1+$A$1369-Assumptions!$B$77),$U$1369&gt;INDEX($U$1246:$U$1373,1+$A$1369+Assumptions!$B$77)),IF($C$1369=1,$V$1369&gt;=INDEX($V$1246:$V$1373,1+$A$1369-Assumptions!$B$78),$V$1369&gt;INDEX($V$1246:$V$1373,1+$A$1369+Assumptions!$B$78)),IF($D$1369=1,$W$1369&gt;=INDEX($W$1246:$W$1373,1+$A$1369-Assumptions!$B$79),$W$1369&gt;INDEX($W$1246:$W$1373,1+$A$1369+Assumptions!$B$79)),IF($E$1369=1,$X$1369&gt;=INDEX($X$1246:$X$1373,1+$A$1369-Assumptions!$B$80),$X$1369&gt;INDEX($X$1246:$X$1373,1+$A$1369+Assumptions!$B$80)),IF($F$1369=1,$Y$1369&gt;=INDEX($Y$1246:$Y$1373,1+$A$1369-Assumptions!$B$81),$Y$1369&gt;INDEX($Y$1246:$Y$1373,1+$A$1369+Assumptions!$B$81)),IF($G$1369=1,$Z$1369&gt;=INDEX($Z$1246:$Z$1373,1+$A$1369-Assumptions!$B$82),$Z$1369&gt;INDEX($Z$1246:$Z$1373,1+$A$1369+Assumptions!$B$82)),IF($H$1369=1,$AA$1369&gt;=INDEX($AA$1246:$AA$1373,1+$A$1369-Assumptions!$B$83),$AA$1369&gt;INDEX($AA$1246:$AA$1373,1+$A$1369+Assumptions!$B$83))),1,0)</f>
        <v>0</v>
      </c>
    </row>
    <row r="1370" customFormat="false" ht="15" hidden="true" customHeight="false" outlineLevel="0" collapsed="false">
      <c r="A1370" s="6" t="n">
        <f aca="false">ROW()-ROW($A$1246)+Assumptions!$B$4</f>
        <v>124</v>
      </c>
      <c r="B1370" s="12" t="n">
        <f aca="false">MOD(QUOTIENT($A$1370,Assumptions!$B$77),2)</f>
        <v>1</v>
      </c>
      <c r="C1370" s="12" t="n">
        <f aca="false">MOD(QUOTIENT($A$1370,Assumptions!$B$78),2)</f>
        <v>1</v>
      </c>
      <c r="D1370" s="12" t="n">
        <f aca="false">MOD(QUOTIENT($A$1370,Assumptions!$B$79),2)</f>
        <v>1</v>
      </c>
      <c r="E1370" s="12" t="n">
        <f aca="false">MOD(QUOTIENT($A$1370,Assumptions!$B$80),2)</f>
        <v>1</v>
      </c>
      <c r="F1370" s="12" t="n">
        <f aca="false">MOD(QUOTIENT($A$1370,Assumptions!$B$81),2)</f>
        <v>1</v>
      </c>
      <c r="G1370" s="12" t="n">
        <f aca="false">MOD(QUOTIENT($A$1370,Assumptions!$B$82),2)</f>
        <v>0</v>
      </c>
      <c r="H1370" s="12" t="n">
        <f aca="false">MOD(QUOTIENT($A$1370,Assumptions!$B$83),2)</f>
        <v>0</v>
      </c>
      <c r="I1370" s="12" t="n">
        <f aca="false">IF($B$1370=1,MIN(Assumptions!$B$67,MAX(Assumptions!$B$4,Assumptions!$B$26-(Assumptions!$B$4))),Assumptions!$B$4)</f>
        <v>30000000</v>
      </c>
      <c r="J1370" s="12" t="n">
        <f aca="false">IF($C$1370=1,MIN(Assumptions!$B$66,MAX(Assumptions!$B$4,Assumptions!$B$26-($I$1370))),Assumptions!$B$4)</f>
        <v>300000000</v>
      </c>
      <c r="K1370" s="12" t="n">
        <f aca="false">IF($D$1370=1,MIN(Assumptions!$B$61,MAX(Assumptions!$B$4,Assumptions!$B$26-($I$1370+$J$1370))),Assumptions!$B$4)</f>
        <v>100000000</v>
      </c>
      <c r="L1370" s="12" t="n">
        <f aca="false">IF($E$1370=1,MIN(Assumptions!$B$56,MAX(Assumptions!$B$4,Assumptions!$B$26-($I$1370+$J$1370+$K$1370))),Assumptions!$B$4)</f>
        <v>60000000</v>
      </c>
      <c r="M1370" s="12" t="n">
        <f aca="false">IF($F$1370=1,MIN(Assumptions!$B$51,MAX(Assumptions!$B$4,Assumptions!$B$26-($I$1370+$J$1370+$K$1370+$L$1370))),Assumptions!$B$4)</f>
        <v>30000000</v>
      </c>
      <c r="N1370" s="12" t="n">
        <f aca="false">IF($G$1370=1,MIN(Assumptions!$B$46,MAX(Assumptions!$B$4,Assumptions!$B$26-($I$1370+$J$1370+$K$1370+$L$1370+$M$1370))),Assumptions!$B$4)</f>
        <v>0</v>
      </c>
      <c r="O1370" s="12" t="n">
        <f aca="false">IF($H$1370=1,MIN(Assumptions!$B$41,MAX(Assumptions!$B$4,Assumptions!$B$26-($I$1370+$J$1370+$K$1370+$L$1370+$M$1370+$N$1370))),Assumptions!$B$4)</f>
        <v>0</v>
      </c>
      <c r="P1370" s="12" t="n">
        <f aca="false">$I$1370+$J$1370+$K$1370+$L$1370+$M$1370+$N$1370+$O$1370</f>
        <v>520000000</v>
      </c>
      <c r="Q1370" s="12" t="n">
        <f aca="false">MAX(Assumptions!$B$4,Assumptions!$B$26-$P$1370)</f>
        <v>1480000000</v>
      </c>
      <c r="R1370" s="12" t="n">
        <f aca="false">$J$1235+$O$1235+Assumptions!$B$20+IF($B$1370=0,$D$1235,Assumptions!$B$4)+IF($C$1370=0,$AI$1235,Assumptions!$B$4)+IF($D$1370=0,$AF$1235,Assumptions!$B$4)+IF($E$1370=0,$AC$1235,Assumptions!$B$4)+IF($F$1370=0,$Z$1235,Assumptions!$B$4)+IF($G$1370=0,$W$1235,Assumptions!$B$4)+IF($H$1370=0,$T$1235,Assumptions!$B$4)</f>
        <v>19259131.7698087</v>
      </c>
      <c r="S1370" s="12" t="n">
        <f aca="false">IF($R$1370&gt;Assumptions!$B$4,$Q$1370/$R$1370&gt;Assumptions!$B$13,FALSE())</f>
        <v>1</v>
      </c>
      <c r="T1370" s="12" t="n">
        <f aca="false">IF($S$1370,($Q$1370+Assumptions!$B$14*Assumptions!$B$13)/($R$1370+Assumptions!$B$14),IF($R$1370&gt;Assumptions!$B$4,$Q$1370/$R$1370,Assumptions!$B$4))</f>
        <v>68.1323140869529</v>
      </c>
      <c r="U1370" s="12" t="n">
        <f aca="false">IF($B$1370=1,$I$1370,$D$1235*$T$1370)</f>
        <v>30000000</v>
      </c>
      <c r="V1370" s="12" t="n">
        <f aca="false">IF($C$1370=1,$J$1370,$AI$1235*$T$1370)</f>
        <v>300000000</v>
      </c>
      <c r="W1370" s="12" t="n">
        <f aca="false">IF($D$1370=1,$K$1370,$AF$1235*$T$1370)</f>
        <v>100000000</v>
      </c>
      <c r="X1370" s="12" t="n">
        <f aca="false">IF($E$1370=1,$L$1370,$AC$1235*$T$1370)</f>
        <v>60000000</v>
      </c>
      <c r="Y1370" s="12" t="n">
        <f aca="false">IF($F$1370=1,$M$1370,$Z$1235*$T$1370)</f>
        <v>30000000</v>
      </c>
      <c r="Z1370" s="12" t="n">
        <f aca="false">IF($G$1370=1,$N$1370,$W$1235*$T$1370)</f>
        <v>340661570.434764</v>
      </c>
      <c r="AA1370" s="12" t="n">
        <f aca="false">IF($H$1370=1,$O$1370,$T$1235*$T$1370)</f>
        <v>340661570.434764</v>
      </c>
      <c r="AB1370" s="12" t="n">
        <f aca="false">($J$1235+$O$1235)*$T$1370</f>
        <v>17655247.1305129</v>
      </c>
      <c r="AC1370" s="12" t="n">
        <f aca="false">Assumptions!$B$20*$T$1370</f>
        <v>613190826.782576</v>
      </c>
      <c r="AD1370" s="12" t="n">
        <f aca="false">IF($S$1370,Assumptions!$B$14*($T$1370-Assumptions!$B$13),Assumptions!$B$4)</f>
        <v>167830785.217382</v>
      </c>
      <c r="AE1370" s="12" t="n">
        <f aca="false">$U$1370+$V$1370+$W$1370+$X$1370+$Y$1370+$Z$1370+$AA$1370+$AB$1370+$AC$1370+$AD$1370</f>
        <v>2000000000</v>
      </c>
      <c r="AF1370" s="12" t="n">
        <f aca="false">IF(AND(IF($B$1370=1,$U$1370&gt;=INDEX($U$1246:$U$1373,1+$A$1370-Assumptions!$B$77),$U$1370&gt;INDEX($U$1246:$U$1373,1+$A$1370+Assumptions!$B$77)),IF($C$1370=1,$V$1370&gt;=INDEX($V$1246:$V$1373,1+$A$1370-Assumptions!$B$78),$V$1370&gt;INDEX($V$1246:$V$1373,1+$A$1370+Assumptions!$B$78)),IF($D$1370=1,$W$1370&gt;=INDEX($W$1246:$W$1373,1+$A$1370-Assumptions!$B$79),$W$1370&gt;INDEX($W$1246:$W$1373,1+$A$1370+Assumptions!$B$79)),IF($E$1370=1,$X$1370&gt;=INDEX($X$1246:$X$1373,1+$A$1370-Assumptions!$B$80),$X$1370&gt;INDEX($X$1246:$X$1373,1+$A$1370+Assumptions!$B$80)),IF($F$1370=1,$Y$1370&gt;=INDEX($Y$1246:$Y$1373,1+$A$1370-Assumptions!$B$81),$Y$1370&gt;INDEX($Y$1246:$Y$1373,1+$A$1370+Assumptions!$B$81)),IF($G$1370=1,$Z$1370&gt;=INDEX($Z$1246:$Z$1373,1+$A$1370-Assumptions!$B$82),$Z$1370&gt;INDEX($Z$1246:$Z$1373,1+$A$1370+Assumptions!$B$82)),IF($H$1370=1,$AA$1370&gt;=INDEX($AA$1246:$AA$1373,1+$A$1370-Assumptions!$B$83),$AA$1370&gt;INDEX($AA$1246:$AA$1373,1+$A$1370+Assumptions!$B$83))),1,0)</f>
        <v>0</v>
      </c>
    </row>
    <row r="1371" customFormat="false" ht="15" hidden="true" customHeight="false" outlineLevel="0" collapsed="false">
      <c r="A1371" s="6" t="n">
        <f aca="false">ROW()-ROW($A$1246)+Assumptions!$B$4</f>
        <v>125</v>
      </c>
      <c r="B1371" s="12" t="n">
        <f aca="false">MOD(QUOTIENT($A$1371,Assumptions!$B$77),2)</f>
        <v>1</v>
      </c>
      <c r="C1371" s="12" t="n">
        <f aca="false">MOD(QUOTIENT($A$1371,Assumptions!$B$78),2)</f>
        <v>1</v>
      </c>
      <c r="D1371" s="12" t="n">
        <f aca="false">MOD(QUOTIENT($A$1371,Assumptions!$B$79),2)</f>
        <v>1</v>
      </c>
      <c r="E1371" s="12" t="n">
        <f aca="false">MOD(QUOTIENT($A$1371,Assumptions!$B$80),2)</f>
        <v>1</v>
      </c>
      <c r="F1371" s="12" t="n">
        <f aca="false">MOD(QUOTIENT($A$1371,Assumptions!$B$81),2)</f>
        <v>1</v>
      </c>
      <c r="G1371" s="12" t="n">
        <f aca="false">MOD(QUOTIENT($A$1371,Assumptions!$B$82),2)</f>
        <v>0</v>
      </c>
      <c r="H1371" s="12" t="n">
        <f aca="false">MOD(QUOTIENT($A$1371,Assumptions!$B$83),2)</f>
        <v>1</v>
      </c>
      <c r="I1371" s="12" t="n">
        <f aca="false">IF($B$1371=1,MIN(Assumptions!$B$67,MAX(Assumptions!$B$4,Assumptions!$B$26-(Assumptions!$B$4))),Assumptions!$B$4)</f>
        <v>30000000</v>
      </c>
      <c r="J1371" s="12" t="n">
        <f aca="false">IF($C$1371=1,MIN(Assumptions!$B$66,MAX(Assumptions!$B$4,Assumptions!$B$26-($I$1371))),Assumptions!$B$4)</f>
        <v>300000000</v>
      </c>
      <c r="K1371" s="12" t="n">
        <f aca="false">IF($D$1371=1,MIN(Assumptions!$B$61,MAX(Assumptions!$B$4,Assumptions!$B$26-($I$1371+$J$1371))),Assumptions!$B$4)</f>
        <v>100000000</v>
      </c>
      <c r="L1371" s="12" t="n">
        <f aca="false">IF($E$1371=1,MIN(Assumptions!$B$56,MAX(Assumptions!$B$4,Assumptions!$B$26-($I$1371+$J$1371+$K$1371))),Assumptions!$B$4)</f>
        <v>60000000</v>
      </c>
      <c r="M1371" s="12" t="n">
        <f aca="false">IF($F$1371=1,MIN(Assumptions!$B$51,MAX(Assumptions!$B$4,Assumptions!$B$26-($I$1371+$J$1371+$K$1371+$L$1371))),Assumptions!$B$4)</f>
        <v>30000000</v>
      </c>
      <c r="N1371" s="12" t="n">
        <f aca="false">IF($G$1371=1,MIN(Assumptions!$B$46,MAX(Assumptions!$B$4,Assumptions!$B$26-($I$1371+$J$1371+$K$1371+$L$1371+$M$1371))),Assumptions!$B$4)</f>
        <v>0</v>
      </c>
      <c r="O1371" s="12" t="n">
        <f aca="false">IF($H$1371=1,MIN(Assumptions!$B$41,MAX(Assumptions!$B$4,Assumptions!$B$26-($I$1371+$J$1371+$K$1371+$L$1371+$M$1371+$N$1371))),Assumptions!$B$4)</f>
        <v>5000000</v>
      </c>
      <c r="P1371" s="12" t="n">
        <f aca="false">$I$1371+$J$1371+$K$1371+$L$1371+$M$1371+$N$1371+$O$1371</f>
        <v>525000000</v>
      </c>
      <c r="Q1371" s="12" t="n">
        <f aca="false">MAX(Assumptions!$B$4,Assumptions!$B$26-$P$1371)</f>
        <v>1475000000</v>
      </c>
      <c r="R1371" s="12" t="n">
        <f aca="false">$J$1235+$O$1235+Assumptions!$B$20+IF($B$1371=0,$D$1235,Assumptions!$B$4)+IF($C$1371=0,$AI$1235,Assumptions!$B$4)+IF($D$1371=0,$AF$1235,Assumptions!$B$4)+IF($E$1371=0,$AC$1235,Assumptions!$B$4)+IF($F$1371=0,$Z$1235,Assumptions!$B$4)+IF($G$1371=0,$W$1235,Assumptions!$B$4)+IF($H$1371=0,$T$1235,Assumptions!$B$4)</f>
        <v>14259131.7698087</v>
      </c>
      <c r="S1371" s="12" t="n">
        <f aca="false">IF($R$1371&gt;Assumptions!$B$4,$Q$1371/$R$1371&gt;Assumptions!$B$13,FALSE())</f>
        <v>1</v>
      </c>
      <c r="T1371" s="12" t="n">
        <f aca="false">IF($S$1371,($Q$1371+Assumptions!$B$14*Assumptions!$B$13)/($R$1371+Assumptions!$B$14),IF($R$1371&gt;Assumptions!$B$4,$Q$1371/$R$1371,Assumptions!$B$4))</f>
        <v>88.1608916436646</v>
      </c>
      <c r="U1371" s="12" t="n">
        <f aca="false">IF($B$1371=1,$I$1371,$D$1235*$T$1371)</f>
        <v>30000000</v>
      </c>
      <c r="V1371" s="12" t="n">
        <f aca="false">IF($C$1371=1,$J$1371,$AI$1235*$T$1371)</f>
        <v>300000000</v>
      </c>
      <c r="W1371" s="12" t="n">
        <f aca="false">IF($D$1371=1,$K$1371,$AF$1235*$T$1371)</f>
        <v>100000000</v>
      </c>
      <c r="X1371" s="12" t="n">
        <f aca="false">IF($E$1371=1,$L$1371,$AC$1235*$T$1371)</f>
        <v>60000000</v>
      </c>
      <c r="Y1371" s="12" t="n">
        <f aca="false">IF($F$1371=1,$M$1371,$Z$1235*$T$1371)</f>
        <v>30000000</v>
      </c>
      <c r="Z1371" s="12" t="n">
        <f aca="false">IF($G$1371=1,$N$1371,$W$1235*$T$1371)</f>
        <v>440804458.218323</v>
      </c>
      <c r="AA1371" s="12" t="n">
        <f aca="false">IF($H$1371=1,$O$1371,$T$1235*$T$1371)</f>
        <v>5000000</v>
      </c>
      <c r="AB1371" s="12" t="n">
        <f aca="false">($J$1235+$O$1235)*$T$1371</f>
        <v>22845287.879534</v>
      </c>
      <c r="AC1371" s="12" t="n">
        <f aca="false">Assumptions!$B$20*$T$1371</f>
        <v>793448024.792982</v>
      </c>
      <c r="AD1371" s="12" t="n">
        <f aca="false">IF($S$1371,Assumptions!$B$14*($T$1371-Assumptions!$B$13),Assumptions!$B$4)</f>
        <v>217902229.109162</v>
      </c>
      <c r="AE1371" s="12" t="n">
        <f aca="false">$U$1371+$V$1371+$W$1371+$X$1371+$Y$1371+$Z$1371+$AA$1371+$AB$1371+$AC$1371+$AD$1371</f>
        <v>2000000000</v>
      </c>
      <c r="AF1371" s="12" t="n">
        <f aca="false">IF(AND(IF($B$1371=1,$U$1371&gt;=INDEX($U$1246:$U$1373,1+$A$1371-Assumptions!$B$77),$U$1371&gt;INDEX($U$1246:$U$1373,1+$A$1371+Assumptions!$B$77)),IF($C$1371=1,$V$1371&gt;=INDEX($V$1246:$V$1373,1+$A$1371-Assumptions!$B$78),$V$1371&gt;INDEX($V$1246:$V$1373,1+$A$1371+Assumptions!$B$78)),IF($D$1371=1,$W$1371&gt;=INDEX($W$1246:$W$1373,1+$A$1371-Assumptions!$B$79),$W$1371&gt;INDEX($W$1246:$W$1373,1+$A$1371+Assumptions!$B$79)),IF($E$1371=1,$X$1371&gt;=INDEX($X$1246:$X$1373,1+$A$1371-Assumptions!$B$80),$X$1371&gt;INDEX($X$1246:$X$1373,1+$A$1371+Assumptions!$B$80)),IF($F$1371=1,$Y$1371&gt;=INDEX($Y$1246:$Y$1373,1+$A$1371-Assumptions!$B$81),$Y$1371&gt;INDEX($Y$1246:$Y$1373,1+$A$1371+Assumptions!$B$81)),IF($G$1371=1,$Z$1371&gt;=INDEX($Z$1246:$Z$1373,1+$A$1371-Assumptions!$B$82),$Z$1371&gt;INDEX($Z$1246:$Z$1373,1+$A$1371+Assumptions!$B$82)),IF($H$1371=1,$AA$1371&gt;=INDEX($AA$1246:$AA$1373,1+$A$1371-Assumptions!$B$83),$AA$1371&gt;INDEX($AA$1246:$AA$1373,1+$A$1371+Assumptions!$B$83))),1,0)</f>
        <v>0</v>
      </c>
    </row>
    <row r="1372" customFormat="false" ht="15" hidden="true" customHeight="false" outlineLevel="0" collapsed="false">
      <c r="A1372" s="6" t="n">
        <f aca="false">ROW()-ROW($A$1246)+Assumptions!$B$4</f>
        <v>126</v>
      </c>
      <c r="B1372" s="12" t="n">
        <f aca="false">MOD(QUOTIENT($A$1372,Assumptions!$B$77),2)</f>
        <v>1</v>
      </c>
      <c r="C1372" s="12" t="n">
        <f aca="false">MOD(QUOTIENT($A$1372,Assumptions!$B$78),2)</f>
        <v>1</v>
      </c>
      <c r="D1372" s="12" t="n">
        <f aca="false">MOD(QUOTIENT($A$1372,Assumptions!$B$79),2)</f>
        <v>1</v>
      </c>
      <c r="E1372" s="12" t="n">
        <f aca="false">MOD(QUOTIENT($A$1372,Assumptions!$B$80),2)</f>
        <v>1</v>
      </c>
      <c r="F1372" s="12" t="n">
        <f aca="false">MOD(QUOTIENT($A$1372,Assumptions!$B$81),2)</f>
        <v>1</v>
      </c>
      <c r="G1372" s="12" t="n">
        <f aca="false">MOD(QUOTIENT($A$1372,Assumptions!$B$82),2)</f>
        <v>1</v>
      </c>
      <c r="H1372" s="12" t="n">
        <f aca="false">MOD(QUOTIENT($A$1372,Assumptions!$B$83),2)</f>
        <v>0</v>
      </c>
      <c r="I1372" s="12" t="n">
        <f aca="false">IF($B$1372=1,MIN(Assumptions!$B$67,MAX(Assumptions!$B$4,Assumptions!$B$26-(Assumptions!$B$4))),Assumptions!$B$4)</f>
        <v>30000000</v>
      </c>
      <c r="J1372" s="12" t="n">
        <f aca="false">IF($C$1372=1,MIN(Assumptions!$B$66,MAX(Assumptions!$B$4,Assumptions!$B$26-($I$1372))),Assumptions!$B$4)</f>
        <v>300000000</v>
      </c>
      <c r="K1372" s="12" t="n">
        <f aca="false">IF($D$1372=1,MIN(Assumptions!$B$61,MAX(Assumptions!$B$4,Assumptions!$B$26-($I$1372+$J$1372))),Assumptions!$B$4)</f>
        <v>100000000</v>
      </c>
      <c r="L1372" s="12" t="n">
        <f aca="false">IF($E$1372=1,MIN(Assumptions!$B$56,MAX(Assumptions!$B$4,Assumptions!$B$26-($I$1372+$J$1372+$K$1372))),Assumptions!$B$4)</f>
        <v>60000000</v>
      </c>
      <c r="M1372" s="12" t="n">
        <f aca="false">IF($F$1372=1,MIN(Assumptions!$B$51,MAX(Assumptions!$B$4,Assumptions!$B$26-($I$1372+$J$1372+$K$1372+$L$1372))),Assumptions!$B$4)</f>
        <v>30000000</v>
      </c>
      <c r="N1372" s="12" t="n">
        <f aca="false">IF($G$1372=1,MIN(Assumptions!$B$46,MAX(Assumptions!$B$4,Assumptions!$B$26-($I$1372+$J$1372+$K$1372+$L$1372+$M$1372))),Assumptions!$B$4)</f>
        <v>15000000</v>
      </c>
      <c r="O1372" s="12" t="n">
        <f aca="false">IF($H$1372=1,MIN(Assumptions!$B$41,MAX(Assumptions!$B$4,Assumptions!$B$26-($I$1372+$J$1372+$K$1372+$L$1372+$M$1372+$N$1372))),Assumptions!$B$4)</f>
        <v>0</v>
      </c>
      <c r="P1372" s="12" t="n">
        <f aca="false">$I$1372+$J$1372+$K$1372+$L$1372+$M$1372+$N$1372+$O$1372</f>
        <v>535000000</v>
      </c>
      <c r="Q1372" s="12" t="n">
        <f aca="false">MAX(Assumptions!$B$4,Assumptions!$B$26-$P$1372)</f>
        <v>1465000000</v>
      </c>
      <c r="R1372" s="12" t="n">
        <f aca="false">$J$1235+$O$1235+Assumptions!$B$20+IF($B$1372=0,$D$1235,Assumptions!$B$4)+IF($C$1372=0,$AI$1235,Assumptions!$B$4)+IF($D$1372=0,$AF$1235,Assumptions!$B$4)+IF($E$1372=0,$AC$1235,Assumptions!$B$4)+IF($F$1372=0,$Z$1235,Assumptions!$B$4)+IF($G$1372=0,$W$1235,Assumptions!$B$4)+IF($H$1372=0,$T$1235,Assumptions!$B$4)</f>
        <v>14259131.7698087</v>
      </c>
      <c r="S1372" s="12" t="n">
        <f aca="false">IF($R$1372&gt;Assumptions!$B$4,$Q$1372/$R$1372&gt;Assumptions!$B$13,FALSE())</f>
        <v>1</v>
      </c>
      <c r="T1372" s="12" t="n">
        <f aca="false">IF($S$1372,($Q$1372+Assumptions!$B$14*Assumptions!$B$13)/($R$1372+Assumptions!$B$14),IF($R$1372&gt;Assumptions!$B$4,$Q$1372/$R$1372,Assumptions!$B$4))</f>
        <v>87.5642020217109</v>
      </c>
      <c r="U1372" s="12" t="n">
        <f aca="false">IF($B$1372=1,$I$1372,$D$1235*$T$1372)</f>
        <v>30000000</v>
      </c>
      <c r="V1372" s="12" t="n">
        <f aca="false">IF($C$1372=1,$J$1372,$AI$1235*$T$1372)</f>
        <v>300000000</v>
      </c>
      <c r="W1372" s="12" t="n">
        <f aca="false">IF($D$1372=1,$K$1372,$AF$1235*$T$1372)</f>
        <v>100000000</v>
      </c>
      <c r="X1372" s="12" t="n">
        <f aca="false">IF($E$1372=1,$L$1372,$AC$1235*$T$1372)</f>
        <v>60000000</v>
      </c>
      <c r="Y1372" s="12" t="n">
        <f aca="false">IF($F$1372=1,$M$1372,$Z$1235*$T$1372)</f>
        <v>30000000</v>
      </c>
      <c r="Z1372" s="12" t="n">
        <f aca="false">IF($G$1372=1,$N$1372,$W$1235*$T$1372)</f>
        <v>15000000</v>
      </c>
      <c r="AA1372" s="12" t="n">
        <f aca="false">IF($H$1372=1,$O$1372,$T$1235*$T$1372)</f>
        <v>437821010.108554</v>
      </c>
      <c r="AB1372" s="12" t="n">
        <f aca="false">($J$1235+$O$1235)*$T$1372</f>
        <v>22690666.6417706</v>
      </c>
      <c r="AC1372" s="12" t="n">
        <f aca="false">Assumptions!$B$20*$T$1372</f>
        <v>788077818.195398</v>
      </c>
      <c r="AD1372" s="12" t="n">
        <f aca="false">IF($S$1372,Assumptions!$B$14*($T$1372-Assumptions!$B$13),Assumptions!$B$4)</f>
        <v>216410505.054277</v>
      </c>
      <c r="AE1372" s="12" t="n">
        <f aca="false">$U$1372+$V$1372+$W$1372+$X$1372+$Y$1372+$Z$1372+$AA$1372+$AB$1372+$AC$1372+$AD$1372</f>
        <v>2000000000</v>
      </c>
      <c r="AF1372" s="12" t="n">
        <f aca="false">IF(AND(IF($B$1372=1,$U$1372&gt;=INDEX($U$1246:$U$1373,1+$A$1372-Assumptions!$B$77),$U$1372&gt;INDEX($U$1246:$U$1373,1+$A$1372+Assumptions!$B$77)),IF($C$1372=1,$V$1372&gt;=INDEX($V$1246:$V$1373,1+$A$1372-Assumptions!$B$78),$V$1372&gt;INDEX($V$1246:$V$1373,1+$A$1372+Assumptions!$B$78)),IF($D$1372=1,$W$1372&gt;=INDEX($W$1246:$W$1373,1+$A$1372-Assumptions!$B$79),$W$1372&gt;INDEX($W$1246:$W$1373,1+$A$1372+Assumptions!$B$79)),IF($E$1372=1,$X$1372&gt;=INDEX($X$1246:$X$1373,1+$A$1372-Assumptions!$B$80),$X$1372&gt;INDEX($X$1246:$X$1373,1+$A$1372+Assumptions!$B$80)),IF($F$1372=1,$Y$1372&gt;=INDEX($Y$1246:$Y$1373,1+$A$1372-Assumptions!$B$81),$Y$1372&gt;INDEX($Y$1246:$Y$1373,1+$A$1372+Assumptions!$B$81)),IF($G$1372=1,$Z$1372&gt;=INDEX($Z$1246:$Z$1373,1+$A$1372-Assumptions!$B$82),$Z$1372&gt;INDEX($Z$1246:$Z$1373,1+$A$1372+Assumptions!$B$82)),IF($H$1372=1,$AA$1372&gt;=INDEX($AA$1246:$AA$1373,1+$A$1372-Assumptions!$B$83),$AA$1372&gt;INDEX($AA$1246:$AA$1373,1+$A$1372+Assumptions!$B$83))),1,0)</f>
        <v>0</v>
      </c>
    </row>
    <row r="1373" customFormat="false" ht="15" hidden="true" customHeight="false" outlineLevel="0" collapsed="false">
      <c r="A1373" s="6" t="n">
        <f aca="false">ROW()-ROW($A$1246)+Assumptions!$B$4</f>
        <v>127</v>
      </c>
      <c r="B1373" s="12" t="n">
        <f aca="false">MOD(QUOTIENT($A$1373,Assumptions!$B$77),2)</f>
        <v>1</v>
      </c>
      <c r="C1373" s="12" t="n">
        <f aca="false">MOD(QUOTIENT($A$1373,Assumptions!$B$78),2)</f>
        <v>1</v>
      </c>
      <c r="D1373" s="12" t="n">
        <f aca="false">MOD(QUOTIENT($A$1373,Assumptions!$B$79),2)</f>
        <v>1</v>
      </c>
      <c r="E1373" s="12" t="n">
        <f aca="false">MOD(QUOTIENT($A$1373,Assumptions!$B$80),2)</f>
        <v>1</v>
      </c>
      <c r="F1373" s="12" t="n">
        <f aca="false">MOD(QUOTIENT($A$1373,Assumptions!$B$81),2)</f>
        <v>1</v>
      </c>
      <c r="G1373" s="12" t="n">
        <f aca="false">MOD(QUOTIENT($A$1373,Assumptions!$B$82),2)</f>
        <v>1</v>
      </c>
      <c r="H1373" s="12" t="n">
        <f aca="false">MOD(QUOTIENT($A$1373,Assumptions!$B$83),2)</f>
        <v>1</v>
      </c>
      <c r="I1373" s="12" t="n">
        <f aca="false">IF($B$1373=1,MIN(Assumptions!$B$67,MAX(Assumptions!$B$4,Assumptions!$B$26-(Assumptions!$B$4))),Assumptions!$B$4)</f>
        <v>30000000</v>
      </c>
      <c r="J1373" s="12" t="n">
        <f aca="false">IF($C$1373=1,MIN(Assumptions!$B$66,MAX(Assumptions!$B$4,Assumptions!$B$26-($I$1373))),Assumptions!$B$4)</f>
        <v>300000000</v>
      </c>
      <c r="K1373" s="12" t="n">
        <f aca="false">IF($D$1373=1,MIN(Assumptions!$B$61,MAX(Assumptions!$B$4,Assumptions!$B$26-($I$1373+$J$1373))),Assumptions!$B$4)</f>
        <v>100000000</v>
      </c>
      <c r="L1373" s="12" t="n">
        <f aca="false">IF($E$1373=1,MIN(Assumptions!$B$56,MAX(Assumptions!$B$4,Assumptions!$B$26-($I$1373+$J$1373+$K$1373))),Assumptions!$B$4)</f>
        <v>60000000</v>
      </c>
      <c r="M1373" s="12" t="n">
        <f aca="false">IF($F$1373=1,MIN(Assumptions!$B$51,MAX(Assumptions!$B$4,Assumptions!$B$26-($I$1373+$J$1373+$K$1373+$L$1373))),Assumptions!$B$4)</f>
        <v>30000000</v>
      </c>
      <c r="N1373" s="12" t="n">
        <f aca="false">IF($G$1373=1,MIN(Assumptions!$B$46,MAX(Assumptions!$B$4,Assumptions!$B$26-($I$1373+$J$1373+$K$1373+$L$1373+$M$1373))),Assumptions!$B$4)</f>
        <v>15000000</v>
      </c>
      <c r="O1373" s="12" t="n">
        <f aca="false">IF($H$1373=1,MIN(Assumptions!$B$41,MAX(Assumptions!$B$4,Assumptions!$B$26-($I$1373+$J$1373+$K$1373+$L$1373+$M$1373+$N$1373))),Assumptions!$B$4)</f>
        <v>5000000</v>
      </c>
      <c r="P1373" s="12" t="n">
        <f aca="false">$I$1373+$J$1373+$K$1373+$L$1373+$M$1373+$N$1373+$O$1373</f>
        <v>540000000</v>
      </c>
      <c r="Q1373" s="12" t="n">
        <f aca="false">MAX(Assumptions!$B$4,Assumptions!$B$26-$P$1373)</f>
        <v>1460000000</v>
      </c>
      <c r="R1373" s="12" t="n">
        <f aca="false">$J$1235+$O$1235+Assumptions!$B$20+IF($B$1373=0,$D$1235,Assumptions!$B$4)+IF($C$1373=0,$AI$1235,Assumptions!$B$4)+IF($D$1373=0,$AF$1235,Assumptions!$B$4)+IF($E$1373=0,$AC$1235,Assumptions!$B$4)+IF($F$1373=0,$Z$1235,Assumptions!$B$4)+IF($G$1373=0,$W$1235,Assumptions!$B$4)+IF($H$1373=0,$T$1235,Assumptions!$B$4)</f>
        <v>9259131.76980868</v>
      </c>
      <c r="S1373" s="12" t="n">
        <f aca="false">IF($R$1373&gt;Assumptions!$B$4,$Q$1373/$R$1373&gt;Assumptions!$B$13,FALSE())</f>
        <v>1</v>
      </c>
      <c r="T1373" s="12" t="n">
        <f aca="false">IF($S$1373,($Q$1373+Assumptions!$B$14*Assumptions!$B$13)/($R$1373+Assumptions!$B$14),IF($R$1373&gt;Assumptions!$B$4,$Q$1373/$R$1373,Assumptions!$B$4))</f>
        <v>124.371427128229</v>
      </c>
      <c r="U1373" s="12" t="n">
        <f aca="false">IF($B$1373=1,$I$1373,$D$1235*$T$1373)</f>
        <v>30000000</v>
      </c>
      <c r="V1373" s="12" t="n">
        <f aca="false">IF($C$1373=1,$J$1373,$AI$1235*$T$1373)</f>
        <v>300000000</v>
      </c>
      <c r="W1373" s="12" t="n">
        <f aca="false">IF($D$1373=1,$K$1373,$AF$1235*$T$1373)</f>
        <v>100000000</v>
      </c>
      <c r="X1373" s="12" t="n">
        <f aca="false">IF($E$1373=1,$L$1373,$AC$1235*$T$1373)</f>
        <v>60000000</v>
      </c>
      <c r="Y1373" s="12" t="n">
        <f aca="false">IF($F$1373=1,$M$1373,$Z$1235*$T$1373)</f>
        <v>30000000</v>
      </c>
      <c r="Z1373" s="12" t="n">
        <f aca="false">IF($G$1373=1,$N$1373,$W$1235*$T$1373)</f>
        <v>15000000</v>
      </c>
      <c r="AA1373" s="12" t="n">
        <f aca="false">IF($H$1373=1,$O$1373,$T$1235*$T$1373)</f>
        <v>5000000</v>
      </c>
      <c r="AB1373" s="12" t="n">
        <f aca="false">($J$1235+$O$1235)*$T$1373</f>
        <v>32228588.025369</v>
      </c>
      <c r="AC1373" s="12" t="n">
        <f aca="false">Assumptions!$B$20*$T$1373</f>
        <v>1119342844.15406</v>
      </c>
      <c r="AD1373" s="12" t="n">
        <f aca="false">IF($S$1373,Assumptions!$B$14*($T$1373-Assumptions!$B$13),Assumptions!$B$4)</f>
        <v>308428567.820572</v>
      </c>
      <c r="AE1373" s="12" t="n">
        <f aca="false">$U$1373+$V$1373+$W$1373+$X$1373+$Y$1373+$Z$1373+$AA$1373+$AB$1373+$AC$1373+$AD$1373</f>
        <v>2000000000</v>
      </c>
      <c r="AF1373" s="12" t="n">
        <f aca="false">IF(AND(IF($B$1373=1,$U$1373&gt;=INDEX($U$1246:$U$1373,1+$A$1373-Assumptions!$B$77),$U$1373&gt;INDEX($U$1246:$U$1373,1+$A$1373+Assumptions!$B$77)),IF($C$1373=1,$V$1373&gt;=INDEX($V$1246:$V$1373,1+$A$1373-Assumptions!$B$78),$V$1373&gt;INDEX($V$1246:$V$1373,1+$A$1373+Assumptions!$B$78)),IF($D$1373=1,$W$1373&gt;=INDEX($W$1246:$W$1373,1+$A$1373-Assumptions!$B$79),$W$1373&gt;INDEX($W$1246:$W$1373,1+$A$1373+Assumptions!$B$79)),IF($E$1373=1,$X$1373&gt;=INDEX($X$1246:$X$1373,1+$A$1373-Assumptions!$B$80),$X$1373&gt;INDEX($X$1246:$X$1373,1+$A$1373+Assumptions!$B$80)),IF($F$1373=1,$Y$1373&gt;=INDEX($Y$1246:$Y$1373,1+$A$1373-Assumptions!$B$81),$Y$1373&gt;INDEX($Y$1246:$Y$1373,1+$A$1373+Assumptions!$B$81)),IF($G$1373=1,$Z$1373&gt;=INDEX($Z$1246:$Z$1373,1+$A$1373-Assumptions!$B$82),$Z$1373&gt;INDEX($Z$1246:$Z$1373,1+$A$1373+Assumptions!$B$82)),IF($H$1373=1,$AA$1373&gt;=INDEX($AA$1246:$AA$1373,1+$A$1373-Assumptions!$B$83),$AA$1373&gt;INDEX($AA$1246:$AA$1373,1+$A$1373+Assumptions!$B$83))),1,0)</f>
        <v>0</v>
      </c>
    </row>
    <row r="1380" customFormat="false" ht="35.05" hidden="true" customHeight="false" outlineLevel="0" collapsed="false">
      <c r="A1380" s="14" t="str">
        <f aca="false">Assumptions!$I$2</f>
        <v>Iteration</v>
      </c>
      <c r="B1380" s="15" t="str">
        <f aca="false">Assumptions!$I$3</f>
        <v>Top-up input</v>
      </c>
      <c r="C1380" s="15" t="str">
        <f aca="false">Assumptions!$I$4</f>
        <v>F PPS</v>
      </c>
      <c r="D1380" s="15" t="str">
        <f aca="false">Assumptions!$I$5</f>
        <v>F primary shares</v>
      </c>
      <c r="E1380" s="15" t="str">
        <f aca="false">Assumptions!$I$6</f>
        <v>Prior as-converted</v>
      </c>
      <c r="F1380" s="15" t="str">
        <f aca="false">Assumptions!$I$7</f>
        <v>Note A cap PPS</v>
      </c>
      <c r="G1380" s="15" t="str">
        <f aca="false">Assumptions!$I$8</f>
        <v>Note A discount PPS</v>
      </c>
      <c r="H1380" s="15" t="str">
        <f aca="false">Assumptions!$I$9</f>
        <v>Note A conversion PPS</v>
      </c>
      <c r="I1380" s="15" t="str">
        <f aca="false">Assumptions!$I$10</f>
        <v>Note A branch</v>
      </c>
      <c r="J1380" s="15" t="str">
        <f aca="false">Assumptions!$I$11</f>
        <v>Note A shares</v>
      </c>
      <c r="K1380" s="15" t="str">
        <f aca="false">Assumptions!$I$12</f>
        <v>Note B cap PPS</v>
      </c>
      <c r="L1380" s="15" t="str">
        <f aca="false">Assumptions!$I$13</f>
        <v>Note B discount PPS</v>
      </c>
      <c r="M1380" s="15" t="str">
        <f aca="false">Assumptions!$I$14</f>
        <v>Note B conversion PPS</v>
      </c>
      <c r="N1380" s="15" t="str">
        <f aca="false">Assumptions!$I$15</f>
        <v>Note B branch</v>
      </c>
      <c r="O1380" s="15" t="str">
        <f aca="false">Assumptions!$I$16</f>
        <v>Note B shares</v>
      </c>
      <c r="P1380" s="15" t="str">
        <f aca="false">Assumptions!$I$17</f>
        <v>ESOP top-up output</v>
      </c>
      <c r="Q1380" s="15" t="str">
        <f aca="false">Assumptions!$I$18</f>
        <v>Post-F FD</v>
      </c>
      <c r="R1380" s="15" t="str">
        <f aca="false">Assumptions!$I$19</f>
        <v>Seed NCP</v>
      </c>
      <c r="S1380" s="15" t="str">
        <f aca="false">Assumptions!$I$20</f>
        <v>Seed ratio</v>
      </c>
      <c r="T1380" s="15" t="str">
        <f aca="false">Assumptions!$I$21</f>
        <v>Seed as-converted</v>
      </c>
      <c r="U1380" s="15" t="str">
        <f aca="false">Assumptions!$I$22</f>
        <v>Series A NCP</v>
      </c>
      <c r="V1380" s="15" t="str">
        <f aca="false">Assumptions!$I$23</f>
        <v>Series A ratio</v>
      </c>
      <c r="W1380" s="15" t="str">
        <f aca="false">Assumptions!$I$24</f>
        <v>Series A as-converted</v>
      </c>
      <c r="X1380" s="15" t="str">
        <f aca="false">Assumptions!$I$25</f>
        <v>Series B NCP</v>
      </c>
      <c r="Y1380" s="15" t="str">
        <f aca="false">Assumptions!$I$26</f>
        <v>Series B ratio</v>
      </c>
      <c r="Z1380" s="15" t="str">
        <f aca="false">Assumptions!$I$27</f>
        <v>Series B as-converted</v>
      </c>
      <c r="AA1380" s="15" t="str">
        <f aca="false">Assumptions!$I$28</f>
        <v>Series C NCP</v>
      </c>
      <c r="AB1380" s="15" t="str">
        <f aca="false">Assumptions!$I$29</f>
        <v>Series C ratio</v>
      </c>
      <c r="AC1380" s="15" t="str">
        <f aca="false">Assumptions!$I$30</f>
        <v>Series C as-converted</v>
      </c>
      <c r="AD1380" s="15" t="str">
        <f aca="false">Assumptions!$I$31</f>
        <v>Series D NCP</v>
      </c>
      <c r="AE1380" s="15" t="str">
        <f aca="false">Assumptions!$I$32</f>
        <v>Series D ratio</v>
      </c>
      <c r="AF1380" s="15" t="str">
        <f aca="false">Assumptions!$I$33</f>
        <v>Series D as-converted</v>
      </c>
      <c r="AG1380" s="15" t="str">
        <f aca="false">Assumptions!$I$34</f>
        <v>Series E NCP</v>
      </c>
      <c r="AH1380" s="15" t="str">
        <f aca="false">Assumptions!$I$35</f>
        <v>Series E ratio</v>
      </c>
      <c r="AI1380" s="15" t="str">
        <f aca="false">Assumptions!$I$36</f>
        <v>Series E as-converted</v>
      </c>
      <c r="AJ1380" s="12" t="n">
        <f aca="false">(Assumptions!$B$11/$C$1460)/$Q$1460</f>
        <v>0.00805031223269587</v>
      </c>
      <c r="AK1380" s="12" t="n">
        <f aca="false">(INDEX($U$1471:$U$1598,1+$AH$1470))*Assumptions!$B$68</f>
        <v>17619993.9978649</v>
      </c>
    </row>
    <row r="1381" customFormat="false" ht="15" hidden="true" customHeight="false" outlineLevel="0" collapsed="false">
      <c r="A1381" s="6" t="n">
        <f aca="false">ROW()-ROW($A$1381)+Assumptions!$B$4</f>
        <v>0</v>
      </c>
      <c r="B1381" s="12" t="n">
        <f aca="false">Assumptions!$B$4</f>
        <v>0</v>
      </c>
      <c r="C1381" s="12" t="n">
        <f aca="false">$B$4/(Assumptions!$B$16+$B$1381)</f>
        <v>32.7708033770641</v>
      </c>
      <c r="D1381" s="12" t="n">
        <f aca="false">Assumptions!$B$7/$C$1381</f>
        <v>915449.025</v>
      </c>
      <c r="E1381" s="12" t="n">
        <f aca="false">$T$1381+$W$1381+$Z$1381+$AC$1381+$AF$1381+$AI$1381</f>
        <v>23291820.5093285</v>
      </c>
      <c r="F1381" s="12" t="n">
        <f aca="false">Assumptions!$B$70/(Assumptions!$B$20+Assumptions!$B$17+$B$1381+$E$1381+Assumptions!$B$4)</f>
        <v>27.2579924623671</v>
      </c>
      <c r="G1381" s="12" t="n">
        <f aca="false">$C$1381*(1-Assumptions!$B$71)</f>
        <v>26.2166427016512</v>
      </c>
      <c r="H1381" s="12" t="n">
        <f aca="false">MIN($F$1381,$G$1381)</f>
        <v>26.2166427016512</v>
      </c>
      <c r="I1381" s="12" t="str">
        <f aca="false">IF($F$1381&lt;=$G$1381,"cap","discount")</f>
        <v>discount</v>
      </c>
      <c r="J1381" s="12" t="n">
        <f aca="false">Assumptions!$B$69/$H$1381</f>
        <v>190718.546875</v>
      </c>
      <c r="K1381" s="12" t="n">
        <f aca="false">Assumptions!$B$74/(Assumptions!$B$20+Assumptions!$B$17+$B$1381+$E$1381+$J$1381)</f>
        <v>43.3872348561734</v>
      </c>
      <c r="L1381" s="12" t="n">
        <f aca="false">$C$1381*(1-Assumptions!$B$75)</f>
        <v>27.8551828705044</v>
      </c>
      <c r="M1381" s="12" t="n">
        <f aca="false">MIN($K$1381,$L$1381)</f>
        <v>27.8551828705044</v>
      </c>
      <c r="N1381" s="12" t="str">
        <f aca="false">IF($K$1381&lt;=$L$1381,"cap","discount")</f>
        <v>discount</v>
      </c>
      <c r="O1381" s="12" t="n">
        <f aca="false">Assumptions!$B$73/$M$1381</f>
        <v>107699.885294118</v>
      </c>
      <c r="P1381" s="12" t="n">
        <f aca="false">MAX(Assumptions!$B$4,($A$7*(Assumptions!$B$20+$E$1381+Assumptions!$B$17+$J$1381+$O$1381+$D$1381)-Assumptions!$B$17)/(1-$A$7))</f>
        <v>1518101.46467605</v>
      </c>
      <c r="Q1381" s="12" t="n">
        <f aca="false">Assumptions!$B$20+$E$1381+Assumptions!$B$17+$P$1381+$J$1381+$O$1381+$D$1381</f>
        <v>39418456.4311737</v>
      </c>
      <c r="R1381" s="12" t="n">
        <f aca="false">IF($C$1381&lt;Assumptions!$B$37,Assumptions!$B$37*(Assumptions!$B$21+Assumptions!$B$22/Assumptions!$B$37)/(Assumptions!$B$21+Assumptions!$B$22/$C$1381),Assumptions!$B$37)</f>
        <v>1</v>
      </c>
      <c r="S1381" s="12" t="n">
        <f aca="false">Assumptions!$B$38/$R$1381</f>
        <v>1</v>
      </c>
      <c r="T1381" s="12" t="n">
        <f aca="false">Assumptions!$B$39*$S$1381</f>
        <v>5000000</v>
      </c>
      <c r="U1381" s="12" t="n">
        <f aca="false">IF($C$1381&lt;Assumptions!$B$42,Assumptions!$B$42*(Assumptions!$B$21+Assumptions!$B$22/Assumptions!$B$42)/(Assumptions!$B$21+Assumptions!$B$22/$C$1381),Assumptions!$B$42)</f>
        <v>3</v>
      </c>
      <c r="V1381" s="12" t="n">
        <f aca="false">Assumptions!$B$43/$U$1381</f>
        <v>1</v>
      </c>
      <c r="W1381" s="12" t="n">
        <f aca="false">Assumptions!$B$44*$V$1381</f>
        <v>5000000</v>
      </c>
      <c r="X1381" s="12" t="n">
        <f aca="false">IF($C$1381&lt;Assumptions!$B$47,Assumptions!$B$47*(Assumptions!$B$21+Assumptions!$B$22/Assumptions!$B$47)/(Assumptions!$B$21+Assumptions!$B$22/$C$1381),Assumptions!$B$47)</f>
        <v>10</v>
      </c>
      <c r="Y1381" s="12" t="n">
        <f aca="false">Assumptions!$B$48/$X$1381</f>
        <v>1</v>
      </c>
      <c r="Z1381" s="12" t="n">
        <f aca="false">Assumptions!$B$49*$Y$1381</f>
        <v>3000000</v>
      </c>
      <c r="AA1381" s="12" t="n">
        <f aca="false">IF($C$1381&lt;Assumptions!$B$52,Assumptions!$B$52*(Assumptions!$B$21+Assumptions!$B$22/Assumptions!$B$52)/(Assumptions!$B$21+Assumptions!$B$22/$C$1381),Assumptions!$B$52)</f>
        <v>25</v>
      </c>
      <c r="AB1381" s="12" t="n">
        <f aca="false">Assumptions!$B$53/$AA$1381</f>
        <v>1</v>
      </c>
      <c r="AC1381" s="12" t="n">
        <f aca="false">Assumptions!$B$54*$AB$1381</f>
        <v>2400000</v>
      </c>
      <c r="AD1381" s="12" t="n">
        <f aca="false">IF($C$1381&lt;Assumptions!$B$57,Assumptions!$B$57*(Assumptions!$B$21+Assumptions!$B$22/Assumptions!$B$57)/(Assumptions!$B$21+Assumptions!$B$22/$C$1381),Assumptions!$B$57)</f>
        <v>57.5001142287089</v>
      </c>
      <c r="AE1381" s="12" t="n">
        <f aca="false">Assumptions!$B$58/$AD$1381</f>
        <v>1.04347618791413</v>
      </c>
      <c r="AF1381" s="12" t="n">
        <f aca="false">Assumptions!$B$59*$AE$1381</f>
        <v>1739127.32768227</v>
      </c>
      <c r="AG1381" s="12" t="n">
        <f aca="false">IF($C$1381&lt;Assumptions!$B$62,Assumptions!$B$62*(Assumptions!$B$21+Assumptions!$B$22/Assumptions!$B$62)/(Assumptions!$B$21+Assumptions!$B$22/$C$1381),Assumptions!$B$62)</f>
        <v>48.7586156921235</v>
      </c>
      <c r="AH1381" s="12" t="n">
        <f aca="false">Assumptions!$B$63/$AG$1381</f>
        <v>1.008197429361</v>
      </c>
      <c r="AI1381" s="12" t="n">
        <f aca="false">Assumptions!$B$64*$AH$1381</f>
        <v>6152693.18164623</v>
      </c>
    </row>
    <row r="1382" customFormat="false" ht="15" hidden="true" customHeight="false" outlineLevel="0" collapsed="false">
      <c r="A1382" s="6" t="n">
        <f aca="false">ROW()-ROW($A$1381)+Assumptions!$B$4</f>
        <v>1</v>
      </c>
      <c r="B1382" s="12" t="n">
        <f aca="false">$P$1381</f>
        <v>1518101.46467605</v>
      </c>
      <c r="C1382" s="12" t="n">
        <f aca="false">$B$4/(Assumptions!$B$16+$B$1382)</f>
        <v>31.4662794857627</v>
      </c>
      <c r="D1382" s="12" t="n">
        <f aca="false">Assumptions!$B$7/$C$1382</f>
        <v>953401.561616901</v>
      </c>
      <c r="E1382" s="12" t="n">
        <f aca="false">$T$1382+$W$1382+$Z$1382+$AC$1382+$AF$1382+$AI$1382</f>
        <v>23299800.4559056</v>
      </c>
      <c r="F1382" s="12" t="n">
        <f aca="false">Assumptions!$B$70/(Assumptions!$B$20+Assumptions!$B$17+$B$1382+$E$1382+$O$1381)</f>
        <v>26.09585034661</v>
      </c>
      <c r="G1382" s="12" t="n">
        <f aca="false">$C$1382*(1-Assumptions!$B$71)</f>
        <v>25.1730235886101</v>
      </c>
      <c r="H1382" s="12" t="n">
        <f aca="false">MIN($F$1382,$G$1382)</f>
        <v>25.1730235886101</v>
      </c>
      <c r="I1382" s="12" t="str">
        <f aca="false">IF($F$1382&lt;=$G$1382,"cap","discount")</f>
        <v>discount</v>
      </c>
      <c r="J1382" s="12" t="n">
        <f aca="false">Assumptions!$B$69/$H$1382</f>
        <v>198625.325336854</v>
      </c>
      <c r="K1382" s="12" t="n">
        <f aca="false">Assumptions!$B$74/(Assumptions!$B$20+Assumptions!$B$17+$B$1382+$E$1382+$J$1382)</f>
        <v>41.654523672354</v>
      </c>
      <c r="L1382" s="12" t="n">
        <f aca="false">$C$1382*(1-Assumptions!$B$75)</f>
        <v>26.7463375628983</v>
      </c>
      <c r="M1382" s="12" t="n">
        <f aca="false">MIN($K$1382,$L$1382)</f>
        <v>26.7463375628983</v>
      </c>
      <c r="N1382" s="12" t="str">
        <f aca="false">IF($K$1382&lt;=$L$1382,"cap","discount")</f>
        <v>discount</v>
      </c>
      <c r="O1382" s="12" t="n">
        <f aca="false">Assumptions!$B$73/$M$1382</f>
        <v>112164.889601988</v>
      </c>
      <c r="P1382" s="12" t="n">
        <f aca="false">MAX(Assumptions!$B$4,($A$7*(Assumptions!$B$20+$E$1382+Assumptions!$B$17+$J$1382+$O$1382+$D$1382)-Assumptions!$B$17)/(1-$A$7))</f>
        <v>1528390.45278729</v>
      </c>
      <c r="Q1382" s="12" t="n">
        <f aca="false">Assumptions!$B$20+$E$1382+Assumptions!$B$17+$P$1382+$J$1382+$O$1382+$D$1382</f>
        <v>39487049.6852486</v>
      </c>
      <c r="R1382" s="12" t="n">
        <f aca="false">IF($C$1382&lt;Assumptions!$B$37,Assumptions!$B$37*(Assumptions!$B$21+Assumptions!$B$22/Assumptions!$B$37)/(Assumptions!$B$21+Assumptions!$B$22/$C$1382),Assumptions!$B$37)</f>
        <v>1</v>
      </c>
      <c r="S1382" s="12" t="n">
        <f aca="false">Assumptions!$B$38/$R$1382</f>
        <v>1</v>
      </c>
      <c r="T1382" s="12" t="n">
        <f aca="false">Assumptions!$B$39*$S$1382</f>
        <v>5000000</v>
      </c>
      <c r="U1382" s="12" t="n">
        <f aca="false">IF($C$1382&lt;Assumptions!$B$42,Assumptions!$B$42*(Assumptions!$B$21+Assumptions!$B$22/Assumptions!$B$42)/(Assumptions!$B$21+Assumptions!$B$22/$C$1382),Assumptions!$B$42)</f>
        <v>3</v>
      </c>
      <c r="V1382" s="12" t="n">
        <f aca="false">Assumptions!$B$43/$U$1382</f>
        <v>1</v>
      </c>
      <c r="W1382" s="12" t="n">
        <f aca="false">Assumptions!$B$44*$V$1382</f>
        <v>5000000</v>
      </c>
      <c r="X1382" s="12" t="n">
        <f aca="false">IF($C$1382&lt;Assumptions!$B$47,Assumptions!$B$47*(Assumptions!$B$21+Assumptions!$B$22/Assumptions!$B$47)/(Assumptions!$B$21+Assumptions!$B$22/$C$1382),Assumptions!$B$47)</f>
        <v>10</v>
      </c>
      <c r="Y1382" s="12" t="n">
        <f aca="false">Assumptions!$B$48/$X$1382</f>
        <v>1</v>
      </c>
      <c r="Z1382" s="12" t="n">
        <f aca="false">Assumptions!$B$49*$Y$1382</f>
        <v>3000000</v>
      </c>
      <c r="AA1382" s="12" t="n">
        <f aca="false">IF($C$1382&lt;Assumptions!$B$52,Assumptions!$B$52*(Assumptions!$B$21+Assumptions!$B$22/Assumptions!$B$52)/(Assumptions!$B$21+Assumptions!$B$22/$C$1382),Assumptions!$B$52)</f>
        <v>25</v>
      </c>
      <c r="AB1382" s="12" t="n">
        <f aca="false">Assumptions!$B$53/$AA$1382</f>
        <v>1</v>
      </c>
      <c r="AC1382" s="12" t="n">
        <f aca="false">Assumptions!$B$54*$AB$1382</f>
        <v>2400000</v>
      </c>
      <c r="AD1382" s="12" t="n">
        <f aca="false">IF($C$1382&lt;Assumptions!$B$57,Assumptions!$B$57*(Assumptions!$B$21+Assumptions!$B$22/Assumptions!$B$57)/(Assumptions!$B$21+Assumptions!$B$22/$C$1382),Assumptions!$B$57)</f>
        <v>57.4420307565654</v>
      </c>
      <c r="AE1382" s="12" t="n">
        <f aca="false">Assumptions!$B$58/$AD$1382</f>
        <v>1.04453131635048</v>
      </c>
      <c r="AF1382" s="12" t="n">
        <f aca="false">Assumptions!$B$59*$AE$1382</f>
        <v>1740885.87542791</v>
      </c>
      <c r="AG1382" s="12" t="n">
        <f aca="false">IF($C$1382&lt;Assumptions!$B$62,Assumptions!$B$62*(Assumptions!$B$21+Assumptions!$B$22/Assumptions!$B$62)/(Assumptions!$B$21+Assumptions!$B$22/$C$1382),Assumptions!$B$62)</f>
        <v>48.7093624039467</v>
      </c>
      <c r="AH1382" s="12" t="n">
        <f aca="false">Assumptions!$B$63/$AG$1382</f>
        <v>1.00921688508936</v>
      </c>
      <c r="AI1382" s="12" t="n">
        <f aca="false">Assumptions!$B$64*$AH$1382</f>
        <v>6158914.58047765</v>
      </c>
    </row>
    <row r="1383" customFormat="false" ht="15" hidden="true" customHeight="false" outlineLevel="0" collapsed="false">
      <c r="A1383" s="6" t="n">
        <f aca="false">ROW()-ROW($A$1381)+Assumptions!$B$4</f>
        <v>2</v>
      </c>
      <c r="B1383" s="12" t="n">
        <f aca="false">$P$1382</f>
        <v>1528390.45278729</v>
      </c>
      <c r="C1383" s="12" t="n">
        <f aca="false">$B$4/(Assumptions!$B$16+$B$1383)</f>
        <v>31.457792273665</v>
      </c>
      <c r="D1383" s="12" t="n">
        <f aca="false">Assumptions!$B$7/$C$1383</f>
        <v>953658.786319682</v>
      </c>
      <c r="E1383" s="12" t="n">
        <f aca="false">$T$1383+$W$1383+$Z$1383+$AC$1383+$AF$1383+$AI$1383</f>
        <v>23299854.5402849</v>
      </c>
      <c r="F1383" s="12" t="n">
        <f aca="false">Assumptions!$B$70/(Assumptions!$B$20+Assumptions!$B$17+$B$1383+$E$1383+$O$1382)</f>
        <v>26.0857700392916</v>
      </c>
      <c r="G1383" s="12" t="n">
        <f aca="false">$C$1383*(1-Assumptions!$B$71)</f>
        <v>25.166233818932</v>
      </c>
      <c r="H1383" s="12" t="n">
        <f aca="false">MIN($F$1383,$G$1383)</f>
        <v>25.166233818932</v>
      </c>
      <c r="I1383" s="12" t="str">
        <f aca="false">IF($F$1383&lt;=$G$1383,"cap","discount")</f>
        <v>discount</v>
      </c>
      <c r="J1383" s="12" t="n">
        <f aca="false">Assumptions!$B$69/$H$1383</f>
        <v>198678.9138166</v>
      </c>
      <c r="K1383" s="12" t="n">
        <f aca="false">Assumptions!$B$74/(Assumptions!$B$20+Assumptions!$B$17+$B$1383+$E$1383+$J$1383)</f>
        <v>41.6432521984177</v>
      </c>
      <c r="L1383" s="12" t="n">
        <f aca="false">$C$1383*(1-Assumptions!$B$75)</f>
        <v>26.7391234326152</v>
      </c>
      <c r="M1383" s="12" t="n">
        <f aca="false">MIN($K$1383,$L$1383)</f>
        <v>26.7391234326152</v>
      </c>
      <c r="N1383" s="12" t="str">
        <f aca="false">IF($K$1383&lt;=$L$1383,"cap","discount")</f>
        <v>discount</v>
      </c>
      <c r="O1383" s="12" t="n">
        <f aca="false">Assumptions!$B$73/$M$1383</f>
        <v>112195.151331727</v>
      </c>
      <c r="P1383" s="12" t="n">
        <f aca="false">MAX(Assumptions!$B$4,($A$7*(Assumptions!$B$20+$E$1383+Assumptions!$B$17+$J$1383+$O$1383+$D$1383)-Assumptions!$B$17)/(1-$A$7))</f>
        <v>1528460.18677992</v>
      </c>
      <c r="Q1383" s="12" t="n">
        <f aca="false">Assumptions!$B$20+$E$1383+Assumptions!$B$17+$P$1383+$J$1383+$O$1383+$D$1383</f>
        <v>39487514.5785328</v>
      </c>
      <c r="R1383" s="12" t="n">
        <f aca="false">IF($C$1383&lt;Assumptions!$B$37,Assumptions!$B$37*(Assumptions!$B$21+Assumptions!$B$22/Assumptions!$B$37)/(Assumptions!$B$21+Assumptions!$B$22/$C$1383),Assumptions!$B$37)</f>
        <v>1</v>
      </c>
      <c r="S1383" s="12" t="n">
        <f aca="false">Assumptions!$B$38/$R$1383</f>
        <v>1</v>
      </c>
      <c r="T1383" s="12" t="n">
        <f aca="false">Assumptions!$B$39*$S$1383</f>
        <v>5000000</v>
      </c>
      <c r="U1383" s="12" t="n">
        <f aca="false">IF($C$1383&lt;Assumptions!$B$42,Assumptions!$B$42*(Assumptions!$B$21+Assumptions!$B$22/Assumptions!$B$42)/(Assumptions!$B$21+Assumptions!$B$22/$C$1383),Assumptions!$B$42)</f>
        <v>3</v>
      </c>
      <c r="V1383" s="12" t="n">
        <f aca="false">Assumptions!$B$43/$U$1383</f>
        <v>1</v>
      </c>
      <c r="W1383" s="12" t="n">
        <f aca="false">Assumptions!$B$44*$V$1383</f>
        <v>5000000</v>
      </c>
      <c r="X1383" s="12" t="n">
        <f aca="false">IF($C$1383&lt;Assumptions!$B$47,Assumptions!$B$47*(Assumptions!$B$21+Assumptions!$B$22/Assumptions!$B$47)/(Assumptions!$B$21+Assumptions!$B$22/$C$1383),Assumptions!$B$47)</f>
        <v>10</v>
      </c>
      <c r="Y1383" s="12" t="n">
        <f aca="false">Assumptions!$B$48/$X$1383</f>
        <v>1</v>
      </c>
      <c r="Z1383" s="12" t="n">
        <f aca="false">Assumptions!$B$49*$Y$1383</f>
        <v>3000000</v>
      </c>
      <c r="AA1383" s="12" t="n">
        <f aca="false">IF($C$1383&lt;Assumptions!$B$52,Assumptions!$B$52*(Assumptions!$B$21+Assumptions!$B$22/Assumptions!$B$52)/(Assumptions!$B$21+Assumptions!$B$22/$C$1383),Assumptions!$B$52)</f>
        <v>25</v>
      </c>
      <c r="AB1383" s="12" t="n">
        <f aca="false">Assumptions!$B$53/$AA$1383</f>
        <v>1</v>
      </c>
      <c r="AC1383" s="12" t="n">
        <f aca="false">Assumptions!$B$54*$AB$1383</f>
        <v>2400000</v>
      </c>
      <c r="AD1383" s="12" t="n">
        <f aca="false">IF($C$1383&lt;Assumptions!$B$57,Assumptions!$B$57*(Assumptions!$B$21+Assumptions!$B$22/Assumptions!$B$57)/(Assumptions!$B$21+Assumptions!$B$22/$C$1383),Assumptions!$B$57)</f>
        <v>57.4416374940611</v>
      </c>
      <c r="AE1383" s="12" t="n">
        <f aca="false">Assumptions!$B$58/$AD$1383</f>
        <v>1.04453846752199</v>
      </c>
      <c r="AF1383" s="12" t="n">
        <f aca="false">Assumptions!$B$59*$AE$1383</f>
        <v>1740897.79404947</v>
      </c>
      <c r="AG1383" s="12" t="n">
        <f aca="false">IF($C$1383&lt;Assumptions!$B$62,Assumptions!$B$62*(Assumptions!$B$21+Assumptions!$B$22/Assumptions!$B$62)/(Assumptions!$B$21+Assumptions!$B$22/$C$1383),Assumptions!$B$62)</f>
        <v>48.7090289274732</v>
      </c>
      <c r="AH1383" s="12" t="n">
        <f aca="false">Assumptions!$B$63/$AG$1383</f>
        <v>1.00922379448779</v>
      </c>
      <c r="AI1383" s="12" t="n">
        <f aca="false">Assumptions!$B$64*$AH$1383</f>
        <v>6158956.74623541</v>
      </c>
    </row>
    <row r="1384" customFormat="false" ht="15" hidden="true" customHeight="false" outlineLevel="0" collapsed="false">
      <c r="A1384" s="6" t="n">
        <f aca="false">ROW()-ROW($A$1381)+Assumptions!$B$4</f>
        <v>3</v>
      </c>
      <c r="B1384" s="12" t="n">
        <f aca="false">$P$1383</f>
        <v>1528460.18677992</v>
      </c>
      <c r="C1384" s="12" t="n">
        <f aca="false">$B$4/(Assumptions!$B$16+$B$1384)</f>
        <v>31.4577347668953</v>
      </c>
      <c r="D1384" s="12" t="n">
        <f aca="false">Assumptions!$B$7/$C$1384</f>
        <v>953660.529669498</v>
      </c>
      <c r="E1384" s="12" t="n">
        <f aca="false">$T$1384+$W$1384+$Z$1384+$AC$1384+$AF$1384+$AI$1384</f>
        <v>23299854.9068437</v>
      </c>
      <c r="F1384" s="12" t="n">
        <f aca="false">Assumptions!$B$70/(Assumptions!$B$20+Assumptions!$B$17+$B$1384+$E$1384+$O$1383)</f>
        <v>26.0857017462099</v>
      </c>
      <c r="G1384" s="12" t="n">
        <f aca="false">$C$1384*(1-Assumptions!$B$71)</f>
        <v>25.1661878135163</v>
      </c>
      <c r="H1384" s="12" t="n">
        <f aca="false">MIN($F$1384,$G$1384)</f>
        <v>25.1661878135163</v>
      </c>
      <c r="I1384" s="12" t="str">
        <f aca="false">IF($F$1384&lt;=$G$1384,"cap","discount")</f>
        <v>discount</v>
      </c>
      <c r="J1384" s="12" t="n">
        <f aca="false">Assumptions!$B$69/$H$1384</f>
        <v>198679.277014479</v>
      </c>
      <c r="K1384" s="12" t="n">
        <f aca="false">Assumptions!$B$74/(Assumptions!$B$20+Assumptions!$B$17+$B$1384+$E$1384+$J$1384)</f>
        <v>41.643175826403</v>
      </c>
      <c r="L1384" s="12" t="n">
        <f aca="false">$C$1384*(1-Assumptions!$B$75)</f>
        <v>26.739074551861</v>
      </c>
      <c r="M1384" s="12" t="n">
        <f aca="false">MIN($K$1384,$L$1384)</f>
        <v>26.739074551861</v>
      </c>
      <c r="N1384" s="12" t="str">
        <f aca="false">IF($K$1384&lt;=$L$1384,"cap","discount")</f>
        <v>discount</v>
      </c>
      <c r="O1384" s="12" t="n">
        <f aca="false">Assumptions!$B$73/$M$1384</f>
        <v>112195.356431706</v>
      </c>
      <c r="P1384" s="12" t="n">
        <f aca="false">MAX(Assumptions!$B$4,($A$7*(Assumptions!$B$20+$E$1384+Assumptions!$B$17+$J$1384+$O$1384+$D$1384)-Assumptions!$B$17)/(1-$A$7))</f>
        <v>1528460.6594046</v>
      </c>
      <c r="Q1384" s="12" t="n">
        <f aca="false">Assumptions!$B$20+$E$1384+Assumptions!$B$17+$P$1384+$J$1384+$O$1384+$D$1384</f>
        <v>39487517.729364</v>
      </c>
      <c r="R1384" s="12" t="n">
        <f aca="false">IF($C$1384&lt;Assumptions!$B$37,Assumptions!$B$37*(Assumptions!$B$21+Assumptions!$B$22/Assumptions!$B$37)/(Assumptions!$B$21+Assumptions!$B$22/$C$1384),Assumptions!$B$37)</f>
        <v>1</v>
      </c>
      <c r="S1384" s="12" t="n">
        <f aca="false">Assumptions!$B$38/$R$1384</f>
        <v>1</v>
      </c>
      <c r="T1384" s="12" t="n">
        <f aca="false">Assumptions!$B$39*$S$1384</f>
        <v>5000000</v>
      </c>
      <c r="U1384" s="12" t="n">
        <f aca="false">IF($C$1384&lt;Assumptions!$B$42,Assumptions!$B$42*(Assumptions!$B$21+Assumptions!$B$22/Assumptions!$B$42)/(Assumptions!$B$21+Assumptions!$B$22/$C$1384),Assumptions!$B$42)</f>
        <v>3</v>
      </c>
      <c r="V1384" s="12" t="n">
        <f aca="false">Assumptions!$B$43/$U$1384</f>
        <v>1</v>
      </c>
      <c r="W1384" s="12" t="n">
        <f aca="false">Assumptions!$B$44*$V$1384</f>
        <v>5000000</v>
      </c>
      <c r="X1384" s="12" t="n">
        <f aca="false">IF($C$1384&lt;Assumptions!$B$47,Assumptions!$B$47*(Assumptions!$B$21+Assumptions!$B$22/Assumptions!$B$47)/(Assumptions!$B$21+Assumptions!$B$22/$C$1384),Assumptions!$B$47)</f>
        <v>10</v>
      </c>
      <c r="Y1384" s="12" t="n">
        <f aca="false">Assumptions!$B$48/$X$1384</f>
        <v>1</v>
      </c>
      <c r="Z1384" s="12" t="n">
        <f aca="false">Assumptions!$B$49*$Y$1384</f>
        <v>3000000</v>
      </c>
      <c r="AA1384" s="12" t="n">
        <f aca="false">IF($C$1384&lt;Assumptions!$B$52,Assumptions!$B$52*(Assumptions!$B$21+Assumptions!$B$22/Assumptions!$B$52)/(Assumptions!$B$21+Assumptions!$B$22/$C$1384),Assumptions!$B$52)</f>
        <v>25</v>
      </c>
      <c r="AB1384" s="12" t="n">
        <f aca="false">Assumptions!$B$53/$AA$1384</f>
        <v>1</v>
      </c>
      <c r="AC1384" s="12" t="n">
        <f aca="false">Assumptions!$B$54*$AB$1384</f>
        <v>2400000</v>
      </c>
      <c r="AD1384" s="12" t="n">
        <f aca="false">IF($C$1384&lt;Assumptions!$B$57,Assumptions!$B$57*(Assumptions!$B$21+Assumptions!$B$22/Assumptions!$B$57)/(Assumptions!$B$21+Assumptions!$B$22/$C$1384),Assumptions!$B$57)</f>
        <v>57.4416348287284</v>
      </c>
      <c r="AE1384" s="12" t="n">
        <f aca="false">Assumptions!$B$58/$AD$1384</f>
        <v>1.04453851598931</v>
      </c>
      <c r="AF1384" s="12" t="n">
        <f aca="false">Assumptions!$B$59*$AE$1384</f>
        <v>1740897.87482836</v>
      </c>
      <c r="AG1384" s="12" t="n">
        <f aca="false">IF($C$1384&lt;Assumptions!$B$62,Assumptions!$B$62*(Assumptions!$B$21+Assumptions!$B$22/Assumptions!$B$62)/(Assumptions!$B$21+Assumptions!$B$22/$C$1384),Assumptions!$B$62)</f>
        <v>48.7090266673398</v>
      </c>
      <c r="AH1384" s="12" t="n">
        <f aca="false">Assumptions!$B$63/$AG$1384</f>
        <v>1.00922384131649</v>
      </c>
      <c r="AI1384" s="12" t="n">
        <f aca="false">Assumptions!$B$64*$AH$1384</f>
        <v>6158957.03201538</v>
      </c>
    </row>
    <row r="1385" customFormat="false" ht="15" hidden="true" customHeight="false" outlineLevel="0" collapsed="false">
      <c r="A1385" s="6" t="n">
        <f aca="false">ROW()-ROW($A$1381)+Assumptions!$B$4</f>
        <v>4</v>
      </c>
      <c r="B1385" s="12" t="n">
        <f aca="false">$P$1384</f>
        <v>1528460.6594046</v>
      </c>
      <c r="C1385" s="12" t="n">
        <f aca="false">$B$4/(Assumptions!$B$16+$B$1385)</f>
        <v>31.4577343771418</v>
      </c>
      <c r="D1385" s="12" t="n">
        <f aca="false">Assumptions!$B$7/$C$1385</f>
        <v>953660.541485115</v>
      </c>
      <c r="E1385" s="12" t="n">
        <f aca="false">$T$1385+$W$1385+$Z$1385+$AC$1385+$AF$1385+$AI$1385</f>
        <v>23299854.9093281</v>
      </c>
      <c r="F1385" s="12" t="n">
        <f aca="false">Assumptions!$B$70/(Assumptions!$B$20+Assumptions!$B$17+$B$1385+$E$1385+$O$1384)</f>
        <v>26.0857012833523</v>
      </c>
      <c r="G1385" s="12" t="n">
        <f aca="false">$C$1385*(1-Assumptions!$B$71)</f>
        <v>25.1661875017135</v>
      </c>
      <c r="H1385" s="12" t="n">
        <f aca="false">MIN($F$1385,$G$1385)</f>
        <v>25.1661875017135</v>
      </c>
      <c r="I1385" s="12" t="str">
        <f aca="false">IF($F$1385&lt;=$G$1385,"cap","discount")</f>
        <v>discount</v>
      </c>
      <c r="J1385" s="12" t="n">
        <f aca="false">Assumptions!$B$69/$H$1385</f>
        <v>198679.279476066</v>
      </c>
      <c r="K1385" s="12" t="n">
        <f aca="false">Assumptions!$B$74/(Assumptions!$B$20+Assumptions!$B$17+$B$1385+$E$1385+$J$1385)</f>
        <v>41.6431753087898</v>
      </c>
      <c r="L1385" s="12" t="n">
        <f aca="false">$C$1385*(1-Assumptions!$B$75)</f>
        <v>26.7390742205706</v>
      </c>
      <c r="M1385" s="12" t="n">
        <f aca="false">MIN($K$1385,$L$1385)</f>
        <v>26.7390742205706</v>
      </c>
      <c r="N1385" s="12" t="str">
        <f aca="false">IF($K$1385&lt;=$L$1385,"cap","discount")</f>
        <v>discount</v>
      </c>
      <c r="O1385" s="12" t="n">
        <f aca="false">Assumptions!$B$73/$M$1385</f>
        <v>112195.357821778</v>
      </c>
      <c r="P1385" s="12" t="n">
        <f aca="false">MAX(Assumptions!$B$4,($A$7*(Assumptions!$B$20+$E$1385+Assumptions!$B$17+$J$1385+$O$1385+$D$1385)-Assumptions!$B$17)/(1-$A$7))</f>
        <v>1528460.66260783</v>
      </c>
      <c r="Q1385" s="12" t="n">
        <f aca="false">Assumptions!$B$20+$E$1385+Assumptions!$B$17+$P$1385+$J$1385+$O$1385+$D$1385</f>
        <v>39487517.7507189</v>
      </c>
      <c r="R1385" s="12" t="n">
        <f aca="false">IF($C$1385&lt;Assumptions!$B$37,Assumptions!$B$37*(Assumptions!$B$21+Assumptions!$B$22/Assumptions!$B$37)/(Assumptions!$B$21+Assumptions!$B$22/$C$1385),Assumptions!$B$37)</f>
        <v>1</v>
      </c>
      <c r="S1385" s="12" t="n">
        <f aca="false">Assumptions!$B$38/$R$1385</f>
        <v>1</v>
      </c>
      <c r="T1385" s="12" t="n">
        <f aca="false">Assumptions!$B$39*$S$1385</f>
        <v>5000000</v>
      </c>
      <c r="U1385" s="12" t="n">
        <f aca="false">IF($C$1385&lt;Assumptions!$B$42,Assumptions!$B$42*(Assumptions!$B$21+Assumptions!$B$22/Assumptions!$B$42)/(Assumptions!$B$21+Assumptions!$B$22/$C$1385),Assumptions!$B$42)</f>
        <v>3</v>
      </c>
      <c r="V1385" s="12" t="n">
        <f aca="false">Assumptions!$B$43/$U$1385</f>
        <v>1</v>
      </c>
      <c r="W1385" s="12" t="n">
        <f aca="false">Assumptions!$B$44*$V$1385</f>
        <v>5000000</v>
      </c>
      <c r="X1385" s="12" t="n">
        <f aca="false">IF($C$1385&lt;Assumptions!$B$47,Assumptions!$B$47*(Assumptions!$B$21+Assumptions!$B$22/Assumptions!$B$47)/(Assumptions!$B$21+Assumptions!$B$22/$C$1385),Assumptions!$B$47)</f>
        <v>10</v>
      </c>
      <c r="Y1385" s="12" t="n">
        <f aca="false">Assumptions!$B$48/$X$1385</f>
        <v>1</v>
      </c>
      <c r="Z1385" s="12" t="n">
        <f aca="false">Assumptions!$B$49*$Y$1385</f>
        <v>3000000</v>
      </c>
      <c r="AA1385" s="12" t="n">
        <f aca="false">IF($C$1385&lt;Assumptions!$B$52,Assumptions!$B$52*(Assumptions!$B$21+Assumptions!$B$22/Assumptions!$B$52)/(Assumptions!$B$21+Assumptions!$B$22/$C$1385),Assumptions!$B$52)</f>
        <v>25</v>
      </c>
      <c r="AB1385" s="12" t="n">
        <f aca="false">Assumptions!$B$53/$AA$1385</f>
        <v>1</v>
      </c>
      <c r="AC1385" s="12" t="n">
        <f aca="false">Assumptions!$B$54*$AB$1385</f>
        <v>2400000</v>
      </c>
      <c r="AD1385" s="12" t="n">
        <f aca="false">IF($C$1385&lt;Assumptions!$B$57,Assumptions!$B$57*(Assumptions!$B$21+Assumptions!$B$22/Assumptions!$B$57)/(Assumptions!$B$21+Assumptions!$B$22/$C$1385),Assumptions!$B$57)</f>
        <v>57.4416348106641</v>
      </c>
      <c r="AE1385" s="12" t="n">
        <f aca="false">Assumptions!$B$58/$AD$1385</f>
        <v>1.0445385163178</v>
      </c>
      <c r="AF1385" s="12" t="n">
        <f aca="false">Assumptions!$B$59*$AE$1385</f>
        <v>1740897.87537584</v>
      </c>
      <c r="AG1385" s="12" t="n">
        <f aca="false">IF($C$1385&lt;Assumptions!$B$62,Assumptions!$B$62*(Assumptions!$B$21+Assumptions!$B$22/Assumptions!$B$62)/(Assumptions!$B$21+Assumptions!$B$22/$C$1385),Assumptions!$B$62)</f>
        <v>48.7090266520217</v>
      </c>
      <c r="AH1385" s="12" t="n">
        <f aca="false">Assumptions!$B$63/$AG$1385</f>
        <v>1.00922384163387</v>
      </c>
      <c r="AI1385" s="12" t="n">
        <f aca="false">Assumptions!$B$64*$AH$1385</f>
        <v>6158957.03395226</v>
      </c>
    </row>
    <row r="1386" customFormat="false" ht="15" hidden="true" customHeight="false" outlineLevel="0" collapsed="false">
      <c r="A1386" s="6" t="n">
        <f aca="false">ROW()-ROW($A$1381)+Assumptions!$B$4</f>
        <v>5</v>
      </c>
      <c r="B1386" s="12" t="n">
        <f aca="false">$P$1385</f>
        <v>1528460.66260783</v>
      </c>
      <c r="C1386" s="12" t="n">
        <f aca="false">$B$4/(Assumptions!$B$16+$B$1386)</f>
        <v>31.4577343745003</v>
      </c>
      <c r="D1386" s="12" t="n">
        <f aca="false">Assumptions!$B$7/$C$1386</f>
        <v>953660.541565196</v>
      </c>
      <c r="E1386" s="12" t="n">
        <f aca="false">$T$1386+$W$1386+$Z$1386+$AC$1386+$AF$1386+$AI$1386</f>
        <v>23299854.9093449</v>
      </c>
      <c r="F1386" s="12" t="n">
        <f aca="false">Assumptions!$B$70/(Assumptions!$B$20+Assumptions!$B$17+$B$1386+$E$1386+$O$1385)</f>
        <v>26.0857012802153</v>
      </c>
      <c r="G1386" s="12" t="n">
        <f aca="false">$C$1386*(1-Assumptions!$B$71)</f>
        <v>25.1661874996002</v>
      </c>
      <c r="H1386" s="12" t="n">
        <f aca="false">MIN($F$1386,$G$1386)</f>
        <v>25.1661874996002</v>
      </c>
      <c r="I1386" s="12" t="str">
        <f aca="false">IF($F$1386&lt;=$G$1386,"cap","discount")</f>
        <v>discount</v>
      </c>
      <c r="J1386" s="12" t="n">
        <f aca="false">Assumptions!$B$69/$H$1386</f>
        <v>198679.279492749</v>
      </c>
      <c r="K1386" s="12" t="n">
        <f aca="false">Assumptions!$B$74/(Assumptions!$B$20+Assumptions!$B$17+$B$1386+$E$1386+$J$1386)</f>
        <v>41.6431753052817</v>
      </c>
      <c r="L1386" s="12" t="n">
        <f aca="false">$C$1386*(1-Assumptions!$B$75)</f>
        <v>26.7390742183252</v>
      </c>
      <c r="M1386" s="12" t="n">
        <f aca="false">MIN($K$1386,$L$1386)</f>
        <v>26.7390742183252</v>
      </c>
      <c r="N1386" s="12" t="str">
        <f aca="false">IF($K$1386&lt;=$L$1386,"cap","discount")</f>
        <v>discount</v>
      </c>
      <c r="O1386" s="12" t="n">
        <f aca="false">Assumptions!$B$73/$M$1386</f>
        <v>112195.3578312</v>
      </c>
      <c r="P1386" s="12" t="n">
        <f aca="false">MAX(Assumptions!$B$4,($A$7*(Assumptions!$B$20+$E$1386+Assumptions!$B$17+$J$1386+$O$1386+$D$1386)-Assumptions!$B$17)/(1-$A$7))</f>
        <v>1528460.66262955</v>
      </c>
      <c r="Q1386" s="12" t="n">
        <f aca="false">Assumptions!$B$20+$E$1386+Assumptions!$B$17+$P$1386+$J$1386+$O$1386+$D$1386</f>
        <v>39487517.7508636</v>
      </c>
      <c r="R1386" s="12" t="n">
        <f aca="false">IF($C$1386&lt;Assumptions!$B$37,Assumptions!$B$37*(Assumptions!$B$21+Assumptions!$B$22/Assumptions!$B$37)/(Assumptions!$B$21+Assumptions!$B$22/$C$1386),Assumptions!$B$37)</f>
        <v>1</v>
      </c>
      <c r="S1386" s="12" t="n">
        <f aca="false">Assumptions!$B$38/$R$1386</f>
        <v>1</v>
      </c>
      <c r="T1386" s="12" t="n">
        <f aca="false">Assumptions!$B$39*$S$1386</f>
        <v>5000000</v>
      </c>
      <c r="U1386" s="12" t="n">
        <f aca="false">IF($C$1386&lt;Assumptions!$B$42,Assumptions!$B$42*(Assumptions!$B$21+Assumptions!$B$22/Assumptions!$B$42)/(Assumptions!$B$21+Assumptions!$B$22/$C$1386),Assumptions!$B$42)</f>
        <v>3</v>
      </c>
      <c r="V1386" s="12" t="n">
        <f aca="false">Assumptions!$B$43/$U$1386</f>
        <v>1</v>
      </c>
      <c r="W1386" s="12" t="n">
        <f aca="false">Assumptions!$B$44*$V$1386</f>
        <v>5000000</v>
      </c>
      <c r="X1386" s="12" t="n">
        <f aca="false">IF($C$1386&lt;Assumptions!$B$47,Assumptions!$B$47*(Assumptions!$B$21+Assumptions!$B$22/Assumptions!$B$47)/(Assumptions!$B$21+Assumptions!$B$22/$C$1386),Assumptions!$B$47)</f>
        <v>10</v>
      </c>
      <c r="Y1386" s="12" t="n">
        <f aca="false">Assumptions!$B$48/$X$1386</f>
        <v>1</v>
      </c>
      <c r="Z1386" s="12" t="n">
        <f aca="false">Assumptions!$B$49*$Y$1386</f>
        <v>3000000</v>
      </c>
      <c r="AA1386" s="12" t="n">
        <f aca="false">IF($C$1386&lt;Assumptions!$B$52,Assumptions!$B$52*(Assumptions!$B$21+Assumptions!$B$22/Assumptions!$B$52)/(Assumptions!$B$21+Assumptions!$B$22/$C$1386),Assumptions!$B$52)</f>
        <v>25</v>
      </c>
      <c r="AB1386" s="12" t="n">
        <f aca="false">Assumptions!$B$53/$AA$1386</f>
        <v>1</v>
      </c>
      <c r="AC1386" s="12" t="n">
        <f aca="false">Assumptions!$B$54*$AB$1386</f>
        <v>2400000</v>
      </c>
      <c r="AD1386" s="12" t="n">
        <f aca="false">IF($C$1386&lt;Assumptions!$B$57,Assumptions!$B$57*(Assumptions!$B$21+Assumptions!$B$22/Assumptions!$B$57)/(Assumptions!$B$21+Assumptions!$B$22/$C$1386),Assumptions!$B$57)</f>
        <v>57.4416348105416</v>
      </c>
      <c r="AE1386" s="12" t="n">
        <f aca="false">Assumptions!$B$58/$AD$1386</f>
        <v>1.04453851632003</v>
      </c>
      <c r="AF1386" s="12" t="n">
        <f aca="false">Assumptions!$B$59*$AE$1386</f>
        <v>1740897.87537955</v>
      </c>
      <c r="AG1386" s="12" t="n">
        <f aca="false">IF($C$1386&lt;Assumptions!$B$62,Assumptions!$B$62*(Assumptions!$B$21+Assumptions!$B$22/Assumptions!$B$62)/(Assumptions!$B$21+Assumptions!$B$22/$C$1386),Assumptions!$B$62)</f>
        <v>48.7090266519179</v>
      </c>
      <c r="AH1386" s="12" t="n">
        <f aca="false">Assumptions!$B$63/$AG$1386</f>
        <v>1.00922384163602</v>
      </c>
      <c r="AI1386" s="12" t="n">
        <f aca="false">Assumptions!$B$64*$AH$1386</f>
        <v>6158957.03396539</v>
      </c>
    </row>
    <row r="1387" customFormat="false" ht="15" hidden="true" customHeight="false" outlineLevel="0" collapsed="false">
      <c r="A1387" s="6" t="n">
        <f aca="false">ROW()-ROW($A$1381)+Assumptions!$B$4</f>
        <v>6</v>
      </c>
      <c r="B1387" s="12" t="n">
        <f aca="false">$P$1386</f>
        <v>1528460.66262955</v>
      </c>
      <c r="C1387" s="12" t="n">
        <f aca="false">$B$4/(Assumptions!$B$16+$B$1387)</f>
        <v>31.4577343744824</v>
      </c>
      <c r="D1387" s="12" t="n">
        <f aca="false">Assumptions!$B$7/$C$1387</f>
        <v>953660.541565739</v>
      </c>
      <c r="E1387" s="12" t="n">
        <f aca="false">$T$1387+$W$1387+$Z$1387+$AC$1387+$AF$1387+$AI$1387</f>
        <v>23299854.9093451</v>
      </c>
      <c r="F1387" s="12" t="n">
        <f aca="false">Assumptions!$B$70/(Assumptions!$B$20+Assumptions!$B$17+$B$1387+$E$1387+$O$1386)</f>
        <v>26.085701280194</v>
      </c>
      <c r="G1387" s="12" t="n">
        <f aca="false">$C$1387*(1-Assumptions!$B$71)</f>
        <v>25.1661874995859</v>
      </c>
      <c r="H1387" s="12" t="n">
        <f aca="false">MIN($F$1387,$G$1387)</f>
        <v>25.1661874995859</v>
      </c>
      <c r="I1387" s="12" t="str">
        <f aca="false">IF($F$1387&lt;=$G$1387,"cap","discount")</f>
        <v>discount</v>
      </c>
      <c r="J1387" s="12" t="n">
        <f aca="false">Assumptions!$B$69/$H$1387</f>
        <v>198679.279492862</v>
      </c>
      <c r="K1387" s="12" t="n">
        <f aca="false">Assumptions!$B$74/(Assumptions!$B$20+Assumptions!$B$17+$B$1387+$E$1387+$J$1387)</f>
        <v>41.6431753052579</v>
      </c>
      <c r="L1387" s="12" t="n">
        <f aca="false">$C$1387*(1-Assumptions!$B$75)</f>
        <v>26.73907421831</v>
      </c>
      <c r="M1387" s="12" t="n">
        <f aca="false">MIN($K$1387,$L$1387)</f>
        <v>26.73907421831</v>
      </c>
      <c r="N1387" s="12" t="str">
        <f aca="false">IF($K$1387&lt;=$L$1387,"cap","discount")</f>
        <v>discount</v>
      </c>
      <c r="O1387" s="12" t="n">
        <f aca="false">Assumptions!$B$73/$M$1387</f>
        <v>112195.357831263</v>
      </c>
      <c r="P1387" s="12" t="n">
        <f aca="false">MAX(Assumptions!$B$4,($A$7*(Assumptions!$B$20+$E$1387+Assumptions!$B$17+$J$1387+$O$1387+$D$1387)-Assumptions!$B$17)/(1-$A$7))</f>
        <v>1528460.66262969</v>
      </c>
      <c r="Q1387" s="12" t="n">
        <f aca="false">Assumptions!$B$20+$E$1387+Assumptions!$B$17+$P$1387+$J$1387+$O$1387+$D$1387</f>
        <v>39487517.7508646</v>
      </c>
      <c r="R1387" s="12" t="n">
        <f aca="false">IF($C$1387&lt;Assumptions!$B$37,Assumptions!$B$37*(Assumptions!$B$21+Assumptions!$B$22/Assumptions!$B$37)/(Assumptions!$B$21+Assumptions!$B$22/$C$1387),Assumptions!$B$37)</f>
        <v>1</v>
      </c>
      <c r="S1387" s="12" t="n">
        <f aca="false">Assumptions!$B$38/$R$1387</f>
        <v>1</v>
      </c>
      <c r="T1387" s="12" t="n">
        <f aca="false">Assumptions!$B$39*$S$1387</f>
        <v>5000000</v>
      </c>
      <c r="U1387" s="12" t="n">
        <f aca="false">IF($C$1387&lt;Assumptions!$B$42,Assumptions!$B$42*(Assumptions!$B$21+Assumptions!$B$22/Assumptions!$B$42)/(Assumptions!$B$21+Assumptions!$B$22/$C$1387),Assumptions!$B$42)</f>
        <v>3</v>
      </c>
      <c r="V1387" s="12" t="n">
        <f aca="false">Assumptions!$B$43/$U$1387</f>
        <v>1</v>
      </c>
      <c r="W1387" s="12" t="n">
        <f aca="false">Assumptions!$B$44*$V$1387</f>
        <v>5000000</v>
      </c>
      <c r="X1387" s="12" t="n">
        <f aca="false">IF($C$1387&lt;Assumptions!$B$47,Assumptions!$B$47*(Assumptions!$B$21+Assumptions!$B$22/Assumptions!$B$47)/(Assumptions!$B$21+Assumptions!$B$22/$C$1387),Assumptions!$B$47)</f>
        <v>10</v>
      </c>
      <c r="Y1387" s="12" t="n">
        <f aca="false">Assumptions!$B$48/$X$1387</f>
        <v>1</v>
      </c>
      <c r="Z1387" s="12" t="n">
        <f aca="false">Assumptions!$B$49*$Y$1387</f>
        <v>3000000</v>
      </c>
      <c r="AA1387" s="12" t="n">
        <f aca="false">IF($C$1387&lt;Assumptions!$B$52,Assumptions!$B$52*(Assumptions!$B$21+Assumptions!$B$22/Assumptions!$B$52)/(Assumptions!$B$21+Assumptions!$B$22/$C$1387),Assumptions!$B$52)</f>
        <v>25</v>
      </c>
      <c r="AB1387" s="12" t="n">
        <f aca="false">Assumptions!$B$53/$AA$1387</f>
        <v>1</v>
      </c>
      <c r="AC1387" s="12" t="n">
        <f aca="false">Assumptions!$B$54*$AB$1387</f>
        <v>2400000</v>
      </c>
      <c r="AD1387" s="12" t="n">
        <f aca="false">IF($C$1387&lt;Assumptions!$B$57,Assumptions!$B$57*(Assumptions!$B$21+Assumptions!$B$22/Assumptions!$B$57)/(Assumptions!$B$21+Assumptions!$B$22/$C$1387),Assumptions!$B$57)</f>
        <v>57.4416348105408</v>
      </c>
      <c r="AE1387" s="12" t="n">
        <f aca="false">Assumptions!$B$58/$AD$1387</f>
        <v>1.04453851632004</v>
      </c>
      <c r="AF1387" s="12" t="n">
        <f aca="false">Assumptions!$B$59*$AE$1387</f>
        <v>1740897.87537958</v>
      </c>
      <c r="AG1387" s="12" t="n">
        <f aca="false">IF($C$1387&lt;Assumptions!$B$62,Assumptions!$B$62*(Assumptions!$B$21+Assumptions!$B$22/Assumptions!$B$62)/(Assumptions!$B$21+Assumptions!$B$22/$C$1387),Assumptions!$B$62)</f>
        <v>48.7090266519172</v>
      </c>
      <c r="AH1387" s="12" t="n">
        <f aca="false">Assumptions!$B$63/$AG$1387</f>
        <v>1.00922384163604</v>
      </c>
      <c r="AI1387" s="12" t="n">
        <f aca="false">Assumptions!$B$64*$AH$1387</f>
        <v>6158957.03396548</v>
      </c>
    </row>
    <row r="1388" customFormat="false" ht="15" hidden="true" customHeight="false" outlineLevel="0" collapsed="false">
      <c r="A1388" s="6" t="n">
        <f aca="false">ROW()-ROW($A$1381)+Assumptions!$B$4</f>
        <v>7</v>
      </c>
      <c r="B1388" s="12" t="n">
        <f aca="false">$P$1387</f>
        <v>1528460.66262969</v>
      </c>
      <c r="C1388" s="12" t="n">
        <f aca="false">$B$4/(Assumptions!$B$16+$B$1388)</f>
        <v>31.4577343744822</v>
      </c>
      <c r="D1388" s="12" t="n">
        <f aca="false">Assumptions!$B$7/$C$1388</f>
        <v>953660.541565742</v>
      </c>
      <c r="E1388" s="12" t="n">
        <f aca="false">$T$1388+$W$1388+$Z$1388+$AC$1388+$AF$1388+$AI$1388</f>
        <v>23299854.9093451</v>
      </c>
      <c r="F1388" s="12" t="n">
        <f aca="false">Assumptions!$B$70/(Assumptions!$B$20+Assumptions!$B$17+$B$1388+$E$1388+$O$1387)</f>
        <v>26.0857012801939</v>
      </c>
      <c r="G1388" s="12" t="n">
        <f aca="false">$C$1388*(1-Assumptions!$B$71)</f>
        <v>25.1661874995858</v>
      </c>
      <c r="H1388" s="12" t="n">
        <f aca="false">MIN($F$1388,$G$1388)</f>
        <v>25.1661874995858</v>
      </c>
      <c r="I1388" s="12" t="str">
        <f aca="false">IF($F$1388&lt;=$G$1388,"cap","discount")</f>
        <v>discount</v>
      </c>
      <c r="J1388" s="12" t="n">
        <f aca="false">Assumptions!$B$69/$H$1388</f>
        <v>198679.279492863</v>
      </c>
      <c r="K1388" s="12" t="n">
        <f aca="false">Assumptions!$B$74/(Assumptions!$B$20+Assumptions!$B$17+$B$1388+$E$1388+$J$1388)</f>
        <v>41.6431753052578</v>
      </c>
      <c r="L1388" s="12" t="n">
        <f aca="false">$C$1388*(1-Assumptions!$B$75)</f>
        <v>26.7390742183099</v>
      </c>
      <c r="M1388" s="12" t="n">
        <f aca="false">MIN($K$1388,$L$1388)</f>
        <v>26.7390742183099</v>
      </c>
      <c r="N1388" s="12" t="str">
        <f aca="false">IF($K$1388&lt;=$L$1388,"cap","discount")</f>
        <v>discount</v>
      </c>
      <c r="O1388" s="12" t="n">
        <f aca="false">Assumptions!$B$73/$M$1388</f>
        <v>112195.357831264</v>
      </c>
      <c r="P1388" s="12" t="n">
        <f aca="false">MAX(Assumptions!$B$4,($A$7*(Assumptions!$B$20+$E$1388+Assumptions!$B$17+$J$1388+$O$1388+$D$1388)-Assumptions!$B$17)/(1-$A$7))</f>
        <v>1528460.66262969</v>
      </c>
      <c r="Q1388" s="12" t="n">
        <f aca="false">Assumptions!$B$20+$E$1388+Assumptions!$B$17+$P$1388+$J$1388+$O$1388+$D$1388</f>
        <v>39487517.7508646</v>
      </c>
      <c r="R1388" s="12" t="n">
        <f aca="false">IF($C$1388&lt;Assumptions!$B$37,Assumptions!$B$37*(Assumptions!$B$21+Assumptions!$B$22/Assumptions!$B$37)/(Assumptions!$B$21+Assumptions!$B$22/$C$1388),Assumptions!$B$37)</f>
        <v>1</v>
      </c>
      <c r="S1388" s="12" t="n">
        <f aca="false">Assumptions!$B$38/$R$1388</f>
        <v>1</v>
      </c>
      <c r="T1388" s="12" t="n">
        <f aca="false">Assumptions!$B$39*$S$1388</f>
        <v>5000000</v>
      </c>
      <c r="U1388" s="12" t="n">
        <f aca="false">IF($C$1388&lt;Assumptions!$B$42,Assumptions!$B$42*(Assumptions!$B$21+Assumptions!$B$22/Assumptions!$B$42)/(Assumptions!$B$21+Assumptions!$B$22/$C$1388),Assumptions!$B$42)</f>
        <v>3</v>
      </c>
      <c r="V1388" s="12" t="n">
        <f aca="false">Assumptions!$B$43/$U$1388</f>
        <v>1</v>
      </c>
      <c r="W1388" s="12" t="n">
        <f aca="false">Assumptions!$B$44*$V$1388</f>
        <v>5000000</v>
      </c>
      <c r="X1388" s="12" t="n">
        <f aca="false">IF($C$1388&lt;Assumptions!$B$47,Assumptions!$B$47*(Assumptions!$B$21+Assumptions!$B$22/Assumptions!$B$47)/(Assumptions!$B$21+Assumptions!$B$22/$C$1388),Assumptions!$B$47)</f>
        <v>10</v>
      </c>
      <c r="Y1388" s="12" t="n">
        <f aca="false">Assumptions!$B$48/$X$1388</f>
        <v>1</v>
      </c>
      <c r="Z1388" s="12" t="n">
        <f aca="false">Assumptions!$B$49*$Y$1388</f>
        <v>3000000</v>
      </c>
      <c r="AA1388" s="12" t="n">
        <f aca="false">IF($C$1388&lt;Assumptions!$B$52,Assumptions!$B$52*(Assumptions!$B$21+Assumptions!$B$22/Assumptions!$B$52)/(Assumptions!$B$21+Assumptions!$B$22/$C$1388),Assumptions!$B$52)</f>
        <v>25</v>
      </c>
      <c r="AB1388" s="12" t="n">
        <f aca="false">Assumptions!$B$53/$AA$1388</f>
        <v>1</v>
      </c>
      <c r="AC1388" s="12" t="n">
        <f aca="false">Assumptions!$B$54*$AB$1388</f>
        <v>2400000</v>
      </c>
      <c r="AD1388" s="12" t="n">
        <f aca="false">IF($C$1388&lt;Assumptions!$B$57,Assumptions!$B$57*(Assumptions!$B$21+Assumptions!$B$22/Assumptions!$B$57)/(Assumptions!$B$21+Assumptions!$B$22/$C$1388),Assumptions!$B$57)</f>
        <v>57.4416348105408</v>
      </c>
      <c r="AE1388" s="12" t="n">
        <f aca="false">Assumptions!$B$58/$AD$1388</f>
        <v>1.04453851632004</v>
      </c>
      <c r="AF1388" s="12" t="n">
        <f aca="false">Assumptions!$B$59*$AE$1388</f>
        <v>1740897.87537958</v>
      </c>
      <c r="AG1388" s="12" t="n">
        <f aca="false">IF($C$1388&lt;Assumptions!$B$62,Assumptions!$B$62*(Assumptions!$B$21+Assumptions!$B$22/Assumptions!$B$62)/(Assumptions!$B$21+Assumptions!$B$22/$C$1388),Assumptions!$B$62)</f>
        <v>48.7090266519172</v>
      </c>
      <c r="AH1388" s="12" t="n">
        <f aca="false">Assumptions!$B$63/$AG$1388</f>
        <v>1.00922384163604</v>
      </c>
      <c r="AI1388" s="12" t="n">
        <f aca="false">Assumptions!$B$64*$AH$1388</f>
        <v>6158957.03396548</v>
      </c>
    </row>
    <row r="1389" customFormat="false" ht="15" hidden="true" customHeight="false" outlineLevel="0" collapsed="false">
      <c r="A1389" s="6" t="n">
        <f aca="false">ROW()-ROW($A$1381)+Assumptions!$B$4</f>
        <v>8</v>
      </c>
      <c r="B1389" s="12" t="n">
        <f aca="false">$P$1388</f>
        <v>1528460.66262969</v>
      </c>
      <c r="C1389" s="12" t="n">
        <f aca="false">$B$4/(Assumptions!$B$16+$B$1389)</f>
        <v>31.4577343744822</v>
      </c>
      <c r="D1389" s="12" t="n">
        <f aca="false">Assumptions!$B$7/$C$1389</f>
        <v>953660.541565742</v>
      </c>
      <c r="E1389" s="12" t="n">
        <f aca="false">$T$1389+$W$1389+$Z$1389+$AC$1389+$AF$1389+$AI$1389</f>
        <v>23299854.9093451</v>
      </c>
      <c r="F1389" s="12" t="n">
        <f aca="false">Assumptions!$B$70/(Assumptions!$B$20+Assumptions!$B$17+$B$1389+$E$1389+$O$1388)</f>
        <v>26.0857012801939</v>
      </c>
      <c r="G1389" s="12" t="n">
        <f aca="false">$C$1389*(1-Assumptions!$B$71)</f>
        <v>25.1661874995858</v>
      </c>
      <c r="H1389" s="12" t="n">
        <f aca="false">MIN($F$1389,$G$1389)</f>
        <v>25.1661874995858</v>
      </c>
      <c r="I1389" s="12" t="str">
        <f aca="false">IF($F$1389&lt;=$G$1389,"cap","discount")</f>
        <v>discount</v>
      </c>
      <c r="J1389" s="12" t="n">
        <f aca="false">Assumptions!$B$69/$H$1389</f>
        <v>198679.279492863</v>
      </c>
      <c r="K1389" s="12" t="n">
        <f aca="false">Assumptions!$B$74/(Assumptions!$B$20+Assumptions!$B$17+$B$1389+$E$1389+$J$1389)</f>
        <v>41.6431753052578</v>
      </c>
      <c r="L1389" s="12" t="n">
        <f aca="false">$C$1389*(1-Assumptions!$B$75)</f>
        <v>26.7390742183099</v>
      </c>
      <c r="M1389" s="12" t="n">
        <f aca="false">MIN($K$1389,$L$1389)</f>
        <v>26.7390742183099</v>
      </c>
      <c r="N1389" s="12" t="str">
        <f aca="false">IF($K$1389&lt;=$L$1389,"cap","discount")</f>
        <v>discount</v>
      </c>
      <c r="O1389" s="12" t="n">
        <f aca="false">Assumptions!$B$73/$M$1389</f>
        <v>112195.357831264</v>
      </c>
      <c r="P1389" s="12" t="n">
        <f aca="false">MAX(Assumptions!$B$4,($A$7*(Assumptions!$B$20+$E$1389+Assumptions!$B$17+$J$1389+$O$1389+$D$1389)-Assumptions!$B$17)/(1-$A$7))</f>
        <v>1528460.66262969</v>
      </c>
      <c r="Q1389" s="12" t="n">
        <f aca="false">Assumptions!$B$20+$E$1389+Assumptions!$B$17+$P$1389+$J$1389+$O$1389+$D$1389</f>
        <v>39487517.7508646</v>
      </c>
      <c r="R1389" s="12" t="n">
        <f aca="false">IF($C$1389&lt;Assumptions!$B$37,Assumptions!$B$37*(Assumptions!$B$21+Assumptions!$B$22/Assumptions!$B$37)/(Assumptions!$B$21+Assumptions!$B$22/$C$1389),Assumptions!$B$37)</f>
        <v>1</v>
      </c>
      <c r="S1389" s="12" t="n">
        <f aca="false">Assumptions!$B$38/$R$1389</f>
        <v>1</v>
      </c>
      <c r="T1389" s="12" t="n">
        <f aca="false">Assumptions!$B$39*$S$1389</f>
        <v>5000000</v>
      </c>
      <c r="U1389" s="12" t="n">
        <f aca="false">IF($C$1389&lt;Assumptions!$B$42,Assumptions!$B$42*(Assumptions!$B$21+Assumptions!$B$22/Assumptions!$B$42)/(Assumptions!$B$21+Assumptions!$B$22/$C$1389),Assumptions!$B$42)</f>
        <v>3</v>
      </c>
      <c r="V1389" s="12" t="n">
        <f aca="false">Assumptions!$B$43/$U$1389</f>
        <v>1</v>
      </c>
      <c r="W1389" s="12" t="n">
        <f aca="false">Assumptions!$B$44*$V$1389</f>
        <v>5000000</v>
      </c>
      <c r="X1389" s="12" t="n">
        <f aca="false">IF($C$1389&lt;Assumptions!$B$47,Assumptions!$B$47*(Assumptions!$B$21+Assumptions!$B$22/Assumptions!$B$47)/(Assumptions!$B$21+Assumptions!$B$22/$C$1389),Assumptions!$B$47)</f>
        <v>10</v>
      </c>
      <c r="Y1389" s="12" t="n">
        <f aca="false">Assumptions!$B$48/$X$1389</f>
        <v>1</v>
      </c>
      <c r="Z1389" s="12" t="n">
        <f aca="false">Assumptions!$B$49*$Y$1389</f>
        <v>3000000</v>
      </c>
      <c r="AA1389" s="12" t="n">
        <f aca="false">IF($C$1389&lt;Assumptions!$B$52,Assumptions!$B$52*(Assumptions!$B$21+Assumptions!$B$22/Assumptions!$B$52)/(Assumptions!$B$21+Assumptions!$B$22/$C$1389),Assumptions!$B$52)</f>
        <v>25</v>
      </c>
      <c r="AB1389" s="12" t="n">
        <f aca="false">Assumptions!$B$53/$AA$1389</f>
        <v>1</v>
      </c>
      <c r="AC1389" s="12" t="n">
        <f aca="false">Assumptions!$B$54*$AB$1389</f>
        <v>2400000</v>
      </c>
      <c r="AD1389" s="12" t="n">
        <f aca="false">IF($C$1389&lt;Assumptions!$B$57,Assumptions!$B$57*(Assumptions!$B$21+Assumptions!$B$22/Assumptions!$B$57)/(Assumptions!$B$21+Assumptions!$B$22/$C$1389),Assumptions!$B$57)</f>
        <v>57.4416348105408</v>
      </c>
      <c r="AE1389" s="12" t="n">
        <f aca="false">Assumptions!$B$58/$AD$1389</f>
        <v>1.04453851632004</v>
      </c>
      <c r="AF1389" s="12" t="n">
        <f aca="false">Assumptions!$B$59*$AE$1389</f>
        <v>1740897.87537958</v>
      </c>
      <c r="AG1389" s="12" t="n">
        <f aca="false">IF($C$1389&lt;Assumptions!$B$62,Assumptions!$B$62*(Assumptions!$B$21+Assumptions!$B$22/Assumptions!$B$62)/(Assumptions!$B$21+Assumptions!$B$22/$C$1389),Assumptions!$B$62)</f>
        <v>48.7090266519172</v>
      </c>
      <c r="AH1389" s="12" t="n">
        <f aca="false">Assumptions!$B$63/$AG$1389</f>
        <v>1.00922384163604</v>
      </c>
      <c r="AI1389" s="12" t="n">
        <f aca="false">Assumptions!$B$64*$AH$1389</f>
        <v>6158957.03396548</v>
      </c>
    </row>
    <row r="1390" customFormat="false" ht="15" hidden="true" customHeight="false" outlineLevel="0" collapsed="false">
      <c r="A1390" s="6" t="n">
        <f aca="false">ROW()-ROW($A$1381)+Assumptions!$B$4</f>
        <v>9</v>
      </c>
      <c r="B1390" s="12" t="n">
        <f aca="false">$P$1389</f>
        <v>1528460.66262969</v>
      </c>
      <c r="C1390" s="12" t="n">
        <f aca="false">$B$4/(Assumptions!$B$16+$B$1390)</f>
        <v>31.4577343744822</v>
      </c>
      <c r="D1390" s="12" t="n">
        <f aca="false">Assumptions!$B$7/$C$1390</f>
        <v>953660.541565742</v>
      </c>
      <c r="E1390" s="12" t="n">
        <f aca="false">$T$1390+$W$1390+$Z$1390+$AC$1390+$AF$1390+$AI$1390</f>
        <v>23299854.9093451</v>
      </c>
      <c r="F1390" s="12" t="n">
        <f aca="false">Assumptions!$B$70/(Assumptions!$B$20+Assumptions!$B$17+$B$1390+$E$1390+$O$1389)</f>
        <v>26.0857012801939</v>
      </c>
      <c r="G1390" s="12" t="n">
        <f aca="false">$C$1390*(1-Assumptions!$B$71)</f>
        <v>25.1661874995858</v>
      </c>
      <c r="H1390" s="12" t="n">
        <f aca="false">MIN($F$1390,$G$1390)</f>
        <v>25.1661874995858</v>
      </c>
      <c r="I1390" s="12" t="str">
        <f aca="false">IF($F$1390&lt;=$G$1390,"cap","discount")</f>
        <v>discount</v>
      </c>
      <c r="J1390" s="12" t="n">
        <f aca="false">Assumptions!$B$69/$H$1390</f>
        <v>198679.279492863</v>
      </c>
      <c r="K1390" s="12" t="n">
        <f aca="false">Assumptions!$B$74/(Assumptions!$B$20+Assumptions!$B$17+$B$1390+$E$1390+$J$1390)</f>
        <v>41.6431753052578</v>
      </c>
      <c r="L1390" s="12" t="n">
        <f aca="false">$C$1390*(1-Assumptions!$B$75)</f>
        <v>26.7390742183099</v>
      </c>
      <c r="M1390" s="12" t="n">
        <f aca="false">MIN($K$1390,$L$1390)</f>
        <v>26.7390742183099</v>
      </c>
      <c r="N1390" s="12" t="str">
        <f aca="false">IF($K$1390&lt;=$L$1390,"cap","discount")</f>
        <v>discount</v>
      </c>
      <c r="O1390" s="12" t="n">
        <f aca="false">Assumptions!$B$73/$M$1390</f>
        <v>112195.357831264</v>
      </c>
      <c r="P1390" s="12" t="n">
        <f aca="false">MAX(Assumptions!$B$4,($A$7*(Assumptions!$B$20+$E$1390+Assumptions!$B$17+$J$1390+$O$1390+$D$1390)-Assumptions!$B$17)/(1-$A$7))</f>
        <v>1528460.66262969</v>
      </c>
      <c r="Q1390" s="12" t="n">
        <f aca="false">Assumptions!$B$20+$E$1390+Assumptions!$B$17+$P$1390+$J$1390+$O$1390+$D$1390</f>
        <v>39487517.7508646</v>
      </c>
      <c r="R1390" s="12" t="n">
        <f aca="false">IF($C$1390&lt;Assumptions!$B$37,Assumptions!$B$37*(Assumptions!$B$21+Assumptions!$B$22/Assumptions!$B$37)/(Assumptions!$B$21+Assumptions!$B$22/$C$1390),Assumptions!$B$37)</f>
        <v>1</v>
      </c>
      <c r="S1390" s="12" t="n">
        <f aca="false">Assumptions!$B$38/$R$1390</f>
        <v>1</v>
      </c>
      <c r="T1390" s="12" t="n">
        <f aca="false">Assumptions!$B$39*$S$1390</f>
        <v>5000000</v>
      </c>
      <c r="U1390" s="12" t="n">
        <f aca="false">IF($C$1390&lt;Assumptions!$B$42,Assumptions!$B$42*(Assumptions!$B$21+Assumptions!$B$22/Assumptions!$B$42)/(Assumptions!$B$21+Assumptions!$B$22/$C$1390),Assumptions!$B$42)</f>
        <v>3</v>
      </c>
      <c r="V1390" s="12" t="n">
        <f aca="false">Assumptions!$B$43/$U$1390</f>
        <v>1</v>
      </c>
      <c r="W1390" s="12" t="n">
        <f aca="false">Assumptions!$B$44*$V$1390</f>
        <v>5000000</v>
      </c>
      <c r="X1390" s="12" t="n">
        <f aca="false">IF($C$1390&lt;Assumptions!$B$47,Assumptions!$B$47*(Assumptions!$B$21+Assumptions!$B$22/Assumptions!$B$47)/(Assumptions!$B$21+Assumptions!$B$22/$C$1390),Assumptions!$B$47)</f>
        <v>10</v>
      </c>
      <c r="Y1390" s="12" t="n">
        <f aca="false">Assumptions!$B$48/$X$1390</f>
        <v>1</v>
      </c>
      <c r="Z1390" s="12" t="n">
        <f aca="false">Assumptions!$B$49*$Y$1390</f>
        <v>3000000</v>
      </c>
      <c r="AA1390" s="12" t="n">
        <f aca="false">IF($C$1390&lt;Assumptions!$B$52,Assumptions!$B$52*(Assumptions!$B$21+Assumptions!$B$22/Assumptions!$B$52)/(Assumptions!$B$21+Assumptions!$B$22/$C$1390),Assumptions!$B$52)</f>
        <v>25</v>
      </c>
      <c r="AB1390" s="12" t="n">
        <f aca="false">Assumptions!$B$53/$AA$1390</f>
        <v>1</v>
      </c>
      <c r="AC1390" s="12" t="n">
        <f aca="false">Assumptions!$B$54*$AB$1390</f>
        <v>2400000</v>
      </c>
      <c r="AD1390" s="12" t="n">
        <f aca="false">IF($C$1390&lt;Assumptions!$B$57,Assumptions!$B$57*(Assumptions!$B$21+Assumptions!$B$22/Assumptions!$B$57)/(Assumptions!$B$21+Assumptions!$B$22/$C$1390),Assumptions!$B$57)</f>
        <v>57.4416348105408</v>
      </c>
      <c r="AE1390" s="12" t="n">
        <f aca="false">Assumptions!$B$58/$AD$1390</f>
        <v>1.04453851632004</v>
      </c>
      <c r="AF1390" s="12" t="n">
        <f aca="false">Assumptions!$B$59*$AE$1390</f>
        <v>1740897.87537958</v>
      </c>
      <c r="AG1390" s="12" t="n">
        <f aca="false">IF($C$1390&lt;Assumptions!$B$62,Assumptions!$B$62*(Assumptions!$B$21+Assumptions!$B$22/Assumptions!$B$62)/(Assumptions!$B$21+Assumptions!$B$22/$C$1390),Assumptions!$B$62)</f>
        <v>48.7090266519172</v>
      </c>
      <c r="AH1390" s="12" t="n">
        <f aca="false">Assumptions!$B$63/$AG$1390</f>
        <v>1.00922384163604</v>
      </c>
      <c r="AI1390" s="12" t="n">
        <f aca="false">Assumptions!$B$64*$AH$1390</f>
        <v>6158957.03396548</v>
      </c>
    </row>
    <row r="1391" customFormat="false" ht="15" hidden="true" customHeight="false" outlineLevel="0" collapsed="false">
      <c r="A1391" s="6" t="n">
        <f aca="false">ROW()-ROW($A$1381)+Assumptions!$B$4</f>
        <v>10</v>
      </c>
      <c r="B1391" s="12" t="n">
        <f aca="false">$P$1390</f>
        <v>1528460.66262969</v>
      </c>
      <c r="C1391" s="12" t="n">
        <f aca="false">$B$4/(Assumptions!$B$16+$B$1391)</f>
        <v>31.4577343744822</v>
      </c>
      <c r="D1391" s="12" t="n">
        <f aca="false">Assumptions!$B$7/$C$1391</f>
        <v>953660.541565742</v>
      </c>
      <c r="E1391" s="12" t="n">
        <f aca="false">$T$1391+$W$1391+$Z$1391+$AC$1391+$AF$1391+$AI$1391</f>
        <v>23299854.9093451</v>
      </c>
      <c r="F1391" s="12" t="n">
        <f aca="false">Assumptions!$B$70/(Assumptions!$B$20+Assumptions!$B$17+$B$1391+$E$1391+$O$1390)</f>
        <v>26.0857012801939</v>
      </c>
      <c r="G1391" s="12" t="n">
        <f aca="false">$C$1391*(1-Assumptions!$B$71)</f>
        <v>25.1661874995858</v>
      </c>
      <c r="H1391" s="12" t="n">
        <f aca="false">MIN($F$1391,$G$1391)</f>
        <v>25.1661874995858</v>
      </c>
      <c r="I1391" s="12" t="str">
        <f aca="false">IF($F$1391&lt;=$G$1391,"cap","discount")</f>
        <v>discount</v>
      </c>
      <c r="J1391" s="12" t="n">
        <f aca="false">Assumptions!$B$69/$H$1391</f>
        <v>198679.279492863</v>
      </c>
      <c r="K1391" s="12" t="n">
        <f aca="false">Assumptions!$B$74/(Assumptions!$B$20+Assumptions!$B$17+$B$1391+$E$1391+$J$1391)</f>
        <v>41.6431753052578</v>
      </c>
      <c r="L1391" s="12" t="n">
        <f aca="false">$C$1391*(1-Assumptions!$B$75)</f>
        <v>26.7390742183099</v>
      </c>
      <c r="M1391" s="12" t="n">
        <f aca="false">MIN($K$1391,$L$1391)</f>
        <v>26.7390742183099</v>
      </c>
      <c r="N1391" s="12" t="str">
        <f aca="false">IF($K$1391&lt;=$L$1391,"cap","discount")</f>
        <v>discount</v>
      </c>
      <c r="O1391" s="12" t="n">
        <f aca="false">Assumptions!$B$73/$M$1391</f>
        <v>112195.357831264</v>
      </c>
      <c r="P1391" s="12" t="n">
        <f aca="false">MAX(Assumptions!$B$4,($A$7*(Assumptions!$B$20+$E$1391+Assumptions!$B$17+$J$1391+$O$1391+$D$1391)-Assumptions!$B$17)/(1-$A$7))</f>
        <v>1528460.66262969</v>
      </c>
      <c r="Q1391" s="12" t="n">
        <f aca="false">Assumptions!$B$20+$E$1391+Assumptions!$B$17+$P$1391+$J$1391+$O$1391+$D$1391</f>
        <v>39487517.7508646</v>
      </c>
      <c r="R1391" s="12" t="n">
        <f aca="false">IF($C$1391&lt;Assumptions!$B$37,Assumptions!$B$37*(Assumptions!$B$21+Assumptions!$B$22/Assumptions!$B$37)/(Assumptions!$B$21+Assumptions!$B$22/$C$1391),Assumptions!$B$37)</f>
        <v>1</v>
      </c>
      <c r="S1391" s="12" t="n">
        <f aca="false">Assumptions!$B$38/$R$1391</f>
        <v>1</v>
      </c>
      <c r="T1391" s="12" t="n">
        <f aca="false">Assumptions!$B$39*$S$1391</f>
        <v>5000000</v>
      </c>
      <c r="U1391" s="12" t="n">
        <f aca="false">IF($C$1391&lt;Assumptions!$B$42,Assumptions!$B$42*(Assumptions!$B$21+Assumptions!$B$22/Assumptions!$B$42)/(Assumptions!$B$21+Assumptions!$B$22/$C$1391),Assumptions!$B$42)</f>
        <v>3</v>
      </c>
      <c r="V1391" s="12" t="n">
        <f aca="false">Assumptions!$B$43/$U$1391</f>
        <v>1</v>
      </c>
      <c r="W1391" s="12" t="n">
        <f aca="false">Assumptions!$B$44*$V$1391</f>
        <v>5000000</v>
      </c>
      <c r="X1391" s="12" t="n">
        <f aca="false">IF($C$1391&lt;Assumptions!$B$47,Assumptions!$B$47*(Assumptions!$B$21+Assumptions!$B$22/Assumptions!$B$47)/(Assumptions!$B$21+Assumptions!$B$22/$C$1391),Assumptions!$B$47)</f>
        <v>10</v>
      </c>
      <c r="Y1391" s="12" t="n">
        <f aca="false">Assumptions!$B$48/$X$1391</f>
        <v>1</v>
      </c>
      <c r="Z1391" s="12" t="n">
        <f aca="false">Assumptions!$B$49*$Y$1391</f>
        <v>3000000</v>
      </c>
      <c r="AA1391" s="12" t="n">
        <f aca="false">IF($C$1391&lt;Assumptions!$B$52,Assumptions!$B$52*(Assumptions!$B$21+Assumptions!$B$22/Assumptions!$B$52)/(Assumptions!$B$21+Assumptions!$B$22/$C$1391),Assumptions!$B$52)</f>
        <v>25</v>
      </c>
      <c r="AB1391" s="12" t="n">
        <f aca="false">Assumptions!$B$53/$AA$1391</f>
        <v>1</v>
      </c>
      <c r="AC1391" s="12" t="n">
        <f aca="false">Assumptions!$B$54*$AB$1391</f>
        <v>2400000</v>
      </c>
      <c r="AD1391" s="12" t="n">
        <f aca="false">IF($C$1391&lt;Assumptions!$B$57,Assumptions!$B$57*(Assumptions!$B$21+Assumptions!$B$22/Assumptions!$B$57)/(Assumptions!$B$21+Assumptions!$B$22/$C$1391),Assumptions!$B$57)</f>
        <v>57.4416348105408</v>
      </c>
      <c r="AE1391" s="12" t="n">
        <f aca="false">Assumptions!$B$58/$AD$1391</f>
        <v>1.04453851632004</v>
      </c>
      <c r="AF1391" s="12" t="n">
        <f aca="false">Assumptions!$B$59*$AE$1391</f>
        <v>1740897.87537958</v>
      </c>
      <c r="AG1391" s="12" t="n">
        <f aca="false">IF($C$1391&lt;Assumptions!$B$62,Assumptions!$B$62*(Assumptions!$B$21+Assumptions!$B$22/Assumptions!$B$62)/(Assumptions!$B$21+Assumptions!$B$22/$C$1391),Assumptions!$B$62)</f>
        <v>48.7090266519172</v>
      </c>
      <c r="AH1391" s="12" t="n">
        <f aca="false">Assumptions!$B$63/$AG$1391</f>
        <v>1.00922384163604</v>
      </c>
      <c r="AI1391" s="12" t="n">
        <f aca="false">Assumptions!$B$64*$AH$1391</f>
        <v>6158957.03396548</v>
      </c>
    </row>
    <row r="1392" customFormat="false" ht="15" hidden="true" customHeight="false" outlineLevel="0" collapsed="false">
      <c r="A1392" s="6" t="n">
        <f aca="false">ROW()-ROW($A$1381)+Assumptions!$B$4</f>
        <v>11</v>
      </c>
      <c r="B1392" s="12" t="n">
        <f aca="false">$P$1391</f>
        <v>1528460.66262969</v>
      </c>
      <c r="C1392" s="12" t="n">
        <f aca="false">$B$4/(Assumptions!$B$16+$B$1392)</f>
        <v>31.4577343744822</v>
      </c>
      <c r="D1392" s="12" t="n">
        <f aca="false">Assumptions!$B$7/$C$1392</f>
        <v>953660.541565742</v>
      </c>
      <c r="E1392" s="12" t="n">
        <f aca="false">$T$1392+$W$1392+$Z$1392+$AC$1392+$AF$1392+$AI$1392</f>
        <v>23299854.9093451</v>
      </c>
      <c r="F1392" s="12" t="n">
        <f aca="false">Assumptions!$B$70/(Assumptions!$B$20+Assumptions!$B$17+$B$1392+$E$1392+$O$1391)</f>
        <v>26.0857012801939</v>
      </c>
      <c r="G1392" s="12" t="n">
        <f aca="false">$C$1392*(1-Assumptions!$B$71)</f>
        <v>25.1661874995858</v>
      </c>
      <c r="H1392" s="12" t="n">
        <f aca="false">MIN($F$1392,$G$1392)</f>
        <v>25.1661874995858</v>
      </c>
      <c r="I1392" s="12" t="str">
        <f aca="false">IF($F$1392&lt;=$G$1392,"cap","discount")</f>
        <v>discount</v>
      </c>
      <c r="J1392" s="12" t="n">
        <f aca="false">Assumptions!$B$69/$H$1392</f>
        <v>198679.279492863</v>
      </c>
      <c r="K1392" s="12" t="n">
        <f aca="false">Assumptions!$B$74/(Assumptions!$B$20+Assumptions!$B$17+$B$1392+$E$1392+$J$1392)</f>
        <v>41.6431753052578</v>
      </c>
      <c r="L1392" s="12" t="n">
        <f aca="false">$C$1392*(1-Assumptions!$B$75)</f>
        <v>26.7390742183099</v>
      </c>
      <c r="M1392" s="12" t="n">
        <f aca="false">MIN($K$1392,$L$1392)</f>
        <v>26.7390742183099</v>
      </c>
      <c r="N1392" s="12" t="str">
        <f aca="false">IF($K$1392&lt;=$L$1392,"cap","discount")</f>
        <v>discount</v>
      </c>
      <c r="O1392" s="12" t="n">
        <f aca="false">Assumptions!$B$73/$M$1392</f>
        <v>112195.357831264</v>
      </c>
      <c r="P1392" s="12" t="n">
        <f aca="false">MAX(Assumptions!$B$4,($A$7*(Assumptions!$B$20+$E$1392+Assumptions!$B$17+$J$1392+$O$1392+$D$1392)-Assumptions!$B$17)/(1-$A$7))</f>
        <v>1528460.66262969</v>
      </c>
      <c r="Q1392" s="12" t="n">
        <f aca="false">Assumptions!$B$20+$E$1392+Assumptions!$B$17+$P$1392+$J$1392+$O$1392+$D$1392</f>
        <v>39487517.7508646</v>
      </c>
      <c r="R1392" s="12" t="n">
        <f aca="false">IF($C$1392&lt;Assumptions!$B$37,Assumptions!$B$37*(Assumptions!$B$21+Assumptions!$B$22/Assumptions!$B$37)/(Assumptions!$B$21+Assumptions!$B$22/$C$1392),Assumptions!$B$37)</f>
        <v>1</v>
      </c>
      <c r="S1392" s="12" t="n">
        <f aca="false">Assumptions!$B$38/$R$1392</f>
        <v>1</v>
      </c>
      <c r="T1392" s="12" t="n">
        <f aca="false">Assumptions!$B$39*$S$1392</f>
        <v>5000000</v>
      </c>
      <c r="U1392" s="12" t="n">
        <f aca="false">IF($C$1392&lt;Assumptions!$B$42,Assumptions!$B$42*(Assumptions!$B$21+Assumptions!$B$22/Assumptions!$B$42)/(Assumptions!$B$21+Assumptions!$B$22/$C$1392),Assumptions!$B$42)</f>
        <v>3</v>
      </c>
      <c r="V1392" s="12" t="n">
        <f aca="false">Assumptions!$B$43/$U$1392</f>
        <v>1</v>
      </c>
      <c r="W1392" s="12" t="n">
        <f aca="false">Assumptions!$B$44*$V$1392</f>
        <v>5000000</v>
      </c>
      <c r="X1392" s="12" t="n">
        <f aca="false">IF($C$1392&lt;Assumptions!$B$47,Assumptions!$B$47*(Assumptions!$B$21+Assumptions!$B$22/Assumptions!$B$47)/(Assumptions!$B$21+Assumptions!$B$22/$C$1392),Assumptions!$B$47)</f>
        <v>10</v>
      </c>
      <c r="Y1392" s="12" t="n">
        <f aca="false">Assumptions!$B$48/$X$1392</f>
        <v>1</v>
      </c>
      <c r="Z1392" s="12" t="n">
        <f aca="false">Assumptions!$B$49*$Y$1392</f>
        <v>3000000</v>
      </c>
      <c r="AA1392" s="12" t="n">
        <f aca="false">IF($C$1392&lt;Assumptions!$B$52,Assumptions!$B$52*(Assumptions!$B$21+Assumptions!$B$22/Assumptions!$B$52)/(Assumptions!$B$21+Assumptions!$B$22/$C$1392),Assumptions!$B$52)</f>
        <v>25</v>
      </c>
      <c r="AB1392" s="12" t="n">
        <f aca="false">Assumptions!$B$53/$AA$1392</f>
        <v>1</v>
      </c>
      <c r="AC1392" s="12" t="n">
        <f aca="false">Assumptions!$B$54*$AB$1392</f>
        <v>2400000</v>
      </c>
      <c r="AD1392" s="12" t="n">
        <f aca="false">IF($C$1392&lt;Assumptions!$B$57,Assumptions!$B$57*(Assumptions!$B$21+Assumptions!$B$22/Assumptions!$B$57)/(Assumptions!$B$21+Assumptions!$B$22/$C$1392),Assumptions!$B$57)</f>
        <v>57.4416348105408</v>
      </c>
      <c r="AE1392" s="12" t="n">
        <f aca="false">Assumptions!$B$58/$AD$1392</f>
        <v>1.04453851632004</v>
      </c>
      <c r="AF1392" s="12" t="n">
        <f aca="false">Assumptions!$B$59*$AE$1392</f>
        <v>1740897.87537958</v>
      </c>
      <c r="AG1392" s="12" t="n">
        <f aca="false">IF($C$1392&lt;Assumptions!$B$62,Assumptions!$B$62*(Assumptions!$B$21+Assumptions!$B$22/Assumptions!$B$62)/(Assumptions!$B$21+Assumptions!$B$22/$C$1392),Assumptions!$B$62)</f>
        <v>48.7090266519172</v>
      </c>
      <c r="AH1392" s="12" t="n">
        <f aca="false">Assumptions!$B$63/$AG$1392</f>
        <v>1.00922384163604</v>
      </c>
      <c r="AI1392" s="12" t="n">
        <f aca="false">Assumptions!$B$64*$AH$1392</f>
        <v>6158957.03396548</v>
      </c>
    </row>
    <row r="1393" customFormat="false" ht="15" hidden="true" customHeight="false" outlineLevel="0" collapsed="false">
      <c r="A1393" s="6" t="n">
        <f aca="false">ROW()-ROW($A$1381)+Assumptions!$B$4</f>
        <v>12</v>
      </c>
      <c r="B1393" s="12" t="n">
        <f aca="false">$P$1392</f>
        <v>1528460.66262969</v>
      </c>
      <c r="C1393" s="12" t="n">
        <f aca="false">$B$4/(Assumptions!$B$16+$B$1393)</f>
        <v>31.4577343744822</v>
      </c>
      <c r="D1393" s="12" t="n">
        <f aca="false">Assumptions!$B$7/$C$1393</f>
        <v>953660.541565742</v>
      </c>
      <c r="E1393" s="12" t="n">
        <f aca="false">$T$1393+$W$1393+$Z$1393+$AC$1393+$AF$1393+$AI$1393</f>
        <v>23299854.9093451</v>
      </c>
      <c r="F1393" s="12" t="n">
        <f aca="false">Assumptions!$B$70/(Assumptions!$B$20+Assumptions!$B$17+$B$1393+$E$1393+$O$1392)</f>
        <v>26.0857012801939</v>
      </c>
      <c r="G1393" s="12" t="n">
        <f aca="false">$C$1393*(1-Assumptions!$B$71)</f>
        <v>25.1661874995858</v>
      </c>
      <c r="H1393" s="12" t="n">
        <f aca="false">MIN($F$1393,$G$1393)</f>
        <v>25.1661874995858</v>
      </c>
      <c r="I1393" s="12" t="str">
        <f aca="false">IF($F$1393&lt;=$G$1393,"cap","discount")</f>
        <v>discount</v>
      </c>
      <c r="J1393" s="12" t="n">
        <f aca="false">Assumptions!$B$69/$H$1393</f>
        <v>198679.279492863</v>
      </c>
      <c r="K1393" s="12" t="n">
        <f aca="false">Assumptions!$B$74/(Assumptions!$B$20+Assumptions!$B$17+$B$1393+$E$1393+$J$1393)</f>
        <v>41.6431753052578</v>
      </c>
      <c r="L1393" s="12" t="n">
        <f aca="false">$C$1393*(1-Assumptions!$B$75)</f>
        <v>26.7390742183099</v>
      </c>
      <c r="M1393" s="12" t="n">
        <f aca="false">MIN($K$1393,$L$1393)</f>
        <v>26.7390742183099</v>
      </c>
      <c r="N1393" s="12" t="str">
        <f aca="false">IF($K$1393&lt;=$L$1393,"cap","discount")</f>
        <v>discount</v>
      </c>
      <c r="O1393" s="12" t="n">
        <f aca="false">Assumptions!$B$73/$M$1393</f>
        <v>112195.357831264</v>
      </c>
      <c r="P1393" s="12" t="n">
        <f aca="false">MAX(Assumptions!$B$4,($A$7*(Assumptions!$B$20+$E$1393+Assumptions!$B$17+$J$1393+$O$1393+$D$1393)-Assumptions!$B$17)/(1-$A$7))</f>
        <v>1528460.66262969</v>
      </c>
      <c r="Q1393" s="12" t="n">
        <f aca="false">Assumptions!$B$20+$E$1393+Assumptions!$B$17+$P$1393+$J$1393+$O$1393+$D$1393</f>
        <v>39487517.7508646</v>
      </c>
      <c r="R1393" s="12" t="n">
        <f aca="false">IF($C$1393&lt;Assumptions!$B$37,Assumptions!$B$37*(Assumptions!$B$21+Assumptions!$B$22/Assumptions!$B$37)/(Assumptions!$B$21+Assumptions!$B$22/$C$1393),Assumptions!$B$37)</f>
        <v>1</v>
      </c>
      <c r="S1393" s="12" t="n">
        <f aca="false">Assumptions!$B$38/$R$1393</f>
        <v>1</v>
      </c>
      <c r="T1393" s="12" t="n">
        <f aca="false">Assumptions!$B$39*$S$1393</f>
        <v>5000000</v>
      </c>
      <c r="U1393" s="12" t="n">
        <f aca="false">IF($C$1393&lt;Assumptions!$B$42,Assumptions!$B$42*(Assumptions!$B$21+Assumptions!$B$22/Assumptions!$B$42)/(Assumptions!$B$21+Assumptions!$B$22/$C$1393),Assumptions!$B$42)</f>
        <v>3</v>
      </c>
      <c r="V1393" s="12" t="n">
        <f aca="false">Assumptions!$B$43/$U$1393</f>
        <v>1</v>
      </c>
      <c r="W1393" s="12" t="n">
        <f aca="false">Assumptions!$B$44*$V$1393</f>
        <v>5000000</v>
      </c>
      <c r="X1393" s="12" t="n">
        <f aca="false">IF($C$1393&lt;Assumptions!$B$47,Assumptions!$B$47*(Assumptions!$B$21+Assumptions!$B$22/Assumptions!$B$47)/(Assumptions!$B$21+Assumptions!$B$22/$C$1393),Assumptions!$B$47)</f>
        <v>10</v>
      </c>
      <c r="Y1393" s="12" t="n">
        <f aca="false">Assumptions!$B$48/$X$1393</f>
        <v>1</v>
      </c>
      <c r="Z1393" s="12" t="n">
        <f aca="false">Assumptions!$B$49*$Y$1393</f>
        <v>3000000</v>
      </c>
      <c r="AA1393" s="12" t="n">
        <f aca="false">IF($C$1393&lt;Assumptions!$B$52,Assumptions!$B$52*(Assumptions!$B$21+Assumptions!$B$22/Assumptions!$B$52)/(Assumptions!$B$21+Assumptions!$B$22/$C$1393),Assumptions!$B$52)</f>
        <v>25</v>
      </c>
      <c r="AB1393" s="12" t="n">
        <f aca="false">Assumptions!$B$53/$AA$1393</f>
        <v>1</v>
      </c>
      <c r="AC1393" s="12" t="n">
        <f aca="false">Assumptions!$B$54*$AB$1393</f>
        <v>2400000</v>
      </c>
      <c r="AD1393" s="12" t="n">
        <f aca="false">IF($C$1393&lt;Assumptions!$B$57,Assumptions!$B$57*(Assumptions!$B$21+Assumptions!$B$22/Assumptions!$B$57)/(Assumptions!$B$21+Assumptions!$B$22/$C$1393),Assumptions!$B$57)</f>
        <v>57.4416348105408</v>
      </c>
      <c r="AE1393" s="12" t="n">
        <f aca="false">Assumptions!$B$58/$AD$1393</f>
        <v>1.04453851632004</v>
      </c>
      <c r="AF1393" s="12" t="n">
        <f aca="false">Assumptions!$B$59*$AE$1393</f>
        <v>1740897.87537958</v>
      </c>
      <c r="AG1393" s="12" t="n">
        <f aca="false">IF($C$1393&lt;Assumptions!$B$62,Assumptions!$B$62*(Assumptions!$B$21+Assumptions!$B$22/Assumptions!$B$62)/(Assumptions!$B$21+Assumptions!$B$22/$C$1393),Assumptions!$B$62)</f>
        <v>48.7090266519172</v>
      </c>
      <c r="AH1393" s="12" t="n">
        <f aca="false">Assumptions!$B$63/$AG$1393</f>
        <v>1.00922384163604</v>
      </c>
      <c r="AI1393" s="12" t="n">
        <f aca="false">Assumptions!$B$64*$AH$1393</f>
        <v>6158957.03396548</v>
      </c>
    </row>
    <row r="1394" customFormat="false" ht="15" hidden="true" customHeight="false" outlineLevel="0" collapsed="false">
      <c r="A1394" s="6" t="n">
        <f aca="false">ROW()-ROW($A$1381)+Assumptions!$B$4</f>
        <v>13</v>
      </c>
      <c r="B1394" s="12" t="n">
        <f aca="false">$P$1393</f>
        <v>1528460.66262969</v>
      </c>
      <c r="C1394" s="12" t="n">
        <f aca="false">$B$4/(Assumptions!$B$16+$B$1394)</f>
        <v>31.4577343744822</v>
      </c>
      <c r="D1394" s="12" t="n">
        <f aca="false">Assumptions!$B$7/$C$1394</f>
        <v>953660.541565742</v>
      </c>
      <c r="E1394" s="12" t="n">
        <f aca="false">$T$1394+$W$1394+$Z$1394+$AC$1394+$AF$1394+$AI$1394</f>
        <v>23299854.9093451</v>
      </c>
      <c r="F1394" s="12" t="n">
        <f aca="false">Assumptions!$B$70/(Assumptions!$B$20+Assumptions!$B$17+$B$1394+$E$1394+$O$1393)</f>
        <v>26.0857012801939</v>
      </c>
      <c r="G1394" s="12" t="n">
        <f aca="false">$C$1394*(1-Assumptions!$B$71)</f>
        <v>25.1661874995858</v>
      </c>
      <c r="H1394" s="12" t="n">
        <f aca="false">MIN($F$1394,$G$1394)</f>
        <v>25.1661874995858</v>
      </c>
      <c r="I1394" s="12" t="str">
        <f aca="false">IF($F$1394&lt;=$G$1394,"cap","discount")</f>
        <v>discount</v>
      </c>
      <c r="J1394" s="12" t="n">
        <f aca="false">Assumptions!$B$69/$H$1394</f>
        <v>198679.279492863</v>
      </c>
      <c r="K1394" s="12" t="n">
        <f aca="false">Assumptions!$B$74/(Assumptions!$B$20+Assumptions!$B$17+$B$1394+$E$1394+$J$1394)</f>
        <v>41.6431753052578</v>
      </c>
      <c r="L1394" s="12" t="n">
        <f aca="false">$C$1394*(1-Assumptions!$B$75)</f>
        <v>26.7390742183099</v>
      </c>
      <c r="M1394" s="12" t="n">
        <f aca="false">MIN($K$1394,$L$1394)</f>
        <v>26.7390742183099</v>
      </c>
      <c r="N1394" s="12" t="str">
        <f aca="false">IF($K$1394&lt;=$L$1394,"cap","discount")</f>
        <v>discount</v>
      </c>
      <c r="O1394" s="12" t="n">
        <f aca="false">Assumptions!$B$73/$M$1394</f>
        <v>112195.357831264</v>
      </c>
      <c r="P1394" s="12" t="n">
        <f aca="false">MAX(Assumptions!$B$4,($A$7*(Assumptions!$B$20+$E$1394+Assumptions!$B$17+$J$1394+$O$1394+$D$1394)-Assumptions!$B$17)/(1-$A$7))</f>
        <v>1528460.66262969</v>
      </c>
      <c r="Q1394" s="12" t="n">
        <f aca="false">Assumptions!$B$20+$E$1394+Assumptions!$B$17+$P$1394+$J$1394+$O$1394+$D$1394</f>
        <v>39487517.7508646</v>
      </c>
      <c r="R1394" s="12" t="n">
        <f aca="false">IF($C$1394&lt;Assumptions!$B$37,Assumptions!$B$37*(Assumptions!$B$21+Assumptions!$B$22/Assumptions!$B$37)/(Assumptions!$B$21+Assumptions!$B$22/$C$1394),Assumptions!$B$37)</f>
        <v>1</v>
      </c>
      <c r="S1394" s="12" t="n">
        <f aca="false">Assumptions!$B$38/$R$1394</f>
        <v>1</v>
      </c>
      <c r="T1394" s="12" t="n">
        <f aca="false">Assumptions!$B$39*$S$1394</f>
        <v>5000000</v>
      </c>
      <c r="U1394" s="12" t="n">
        <f aca="false">IF($C$1394&lt;Assumptions!$B$42,Assumptions!$B$42*(Assumptions!$B$21+Assumptions!$B$22/Assumptions!$B$42)/(Assumptions!$B$21+Assumptions!$B$22/$C$1394),Assumptions!$B$42)</f>
        <v>3</v>
      </c>
      <c r="V1394" s="12" t="n">
        <f aca="false">Assumptions!$B$43/$U$1394</f>
        <v>1</v>
      </c>
      <c r="W1394" s="12" t="n">
        <f aca="false">Assumptions!$B$44*$V$1394</f>
        <v>5000000</v>
      </c>
      <c r="X1394" s="12" t="n">
        <f aca="false">IF($C$1394&lt;Assumptions!$B$47,Assumptions!$B$47*(Assumptions!$B$21+Assumptions!$B$22/Assumptions!$B$47)/(Assumptions!$B$21+Assumptions!$B$22/$C$1394),Assumptions!$B$47)</f>
        <v>10</v>
      </c>
      <c r="Y1394" s="12" t="n">
        <f aca="false">Assumptions!$B$48/$X$1394</f>
        <v>1</v>
      </c>
      <c r="Z1394" s="12" t="n">
        <f aca="false">Assumptions!$B$49*$Y$1394</f>
        <v>3000000</v>
      </c>
      <c r="AA1394" s="12" t="n">
        <f aca="false">IF($C$1394&lt;Assumptions!$B$52,Assumptions!$B$52*(Assumptions!$B$21+Assumptions!$B$22/Assumptions!$B$52)/(Assumptions!$B$21+Assumptions!$B$22/$C$1394),Assumptions!$B$52)</f>
        <v>25</v>
      </c>
      <c r="AB1394" s="12" t="n">
        <f aca="false">Assumptions!$B$53/$AA$1394</f>
        <v>1</v>
      </c>
      <c r="AC1394" s="12" t="n">
        <f aca="false">Assumptions!$B$54*$AB$1394</f>
        <v>2400000</v>
      </c>
      <c r="AD1394" s="12" t="n">
        <f aca="false">IF($C$1394&lt;Assumptions!$B$57,Assumptions!$B$57*(Assumptions!$B$21+Assumptions!$B$22/Assumptions!$B$57)/(Assumptions!$B$21+Assumptions!$B$22/$C$1394),Assumptions!$B$57)</f>
        <v>57.4416348105408</v>
      </c>
      <c r="AE1394" s="12" t="n">
        <f aca="false">Assumptions!$B$58/$AD$1394</f>
        <v>1.04453851632004</v>
      </c>
      <c r="AF1394" s="12" t="n">
        <f aca="false">Assumptions!$B$59*$AE$1394</f>
        <v>1740897.87537958</v>
      </c>
      <c r="AG1394" s="12" t="n">
        <f aca="false">IF($C$1394&lt;Assumptions!$B$62,Assumptions!$B$62*(Assumptions!$B$21+Assumptions!$B$22/Assumptions!$B$62)/(Assumptions!$B$21+Assumptions!$B$22/$C$1394),Assumptions!$B$62)</f>
        <v>48.7090266519172</v>
      </c>
      <c r="AH1394" s="12" t="n">
        <f aca="false">Assumptions!$B$63/$AG$1394</f>
        <v>1.00922384163604</v>
      </c>
      <c r="AI1394" s="12" t="n">
        <f aca="false">Assumptions!$B$64*$AH$1394</f>
        <v>6158957.03396548</v>
      </c>
    </row>
    <row r="1395" customFormat="false" ht="15" hidden="true" customHeight="false" outlineLevel="0" collapsed="false">
      <c r="A1395" s="6" t="n">
        <f aca="false">ROW()-ROW($A$1381)+Assumptions!$B$4</f>
        <v>14</v>
      </c>
      <c r="B1395" s="12" t="n">
        <f aca="false">$P$1394</f>
        <v>1528460.66262969</v>
      </c>
      <c r="C1395" s="12" t="n">
        <f aca="false">$B$4/(Assumptions!$B$16+$B$1395)</f>
        <v>31.4577343744822</v>
      </c>
      <c r="D1395" s="12" t="n">
        <f aca="false">Assumptions!$B$7/$C$1395</f>
        <v>953660.541565742</v>
      </c>
      <c r="E1395" s="12" t="n">
        <f aca="false">$T$1395+$W$1395+$Z$1395+$AC$1395+$AF$1395+$AI$1395</f>
        <v>23299854.9093451</v>
      </c>
      <c r="F1395" s="12" t="n">
        <f aca="false">Assumptions!$B$70/(Assumptions!$B$20+Assumptions!$B$17+$B$1395+$E$1395+$O$1394)</f>
        <v>26.0857012801939</v>
      </c>
      <c r="G1395" s="12" t="n">
        <f aca="false">$C$1395*(1-Assumptions!$B$71)</f>
        <v>25.1661874995858</v>
      </c>
      <c r="H1395" s="12" t="n">
        <f aca="false">MIN($F$1395,$G$1395)</f>
        <v>25.1661874995858</v>
      </c>
      <c r="I1395" s="12" t="str">
        <f aca="false">IF($F$1395&lt;=$G$1395,"cap","discount")</f>
        <v>discount</v>
      </c>
      <c r="J1395" s="12" t="n">
        <f aca="false">Assumptions!$B$69/$H$1395</f>
        <v>198679.279492863</v>
      </c>
      <c r="K1395" s="12" t="n">
        <f aca="false">Assumptions!$B$74/(Assumptions!$B$20+Assumptions!$B$17+$B$1395+$E$1395+$J$1395)</f>
        <v>41.6431753052578</v>
      </c>
      <c r="L1395" s="12" t="n">
        <f aca="false">$C$1395*(1-Assumptions!$B$75)</f>
        <v>26.7390742183099</v>
      </c>
      <c r="M1395" s="12" t="n">
        <f aca="false">MIN($K$1395,$L$1395)</f>
        <v>26.7390742183099</v>
      </c>
      <c r="N1395" s="12" t="str">
        <f aca="false">IF($K$1395&lt;=$L$1395,"cap","discount")</f>
        <v>discount</v>
      </c>
      <c r="O1395" s="12" t="n">
        <f aca="false">Assumptions!$B$73/$M$1395</f>
        <v>112195.357831264</v>
      </c>
      <c r="P1395" s="12" t="n">
        <f aca="false">MAX(Assumptions!$B$4,($A$7*(Assumptions!$B$20+$E$1395+Assumptions!$B$17+$J$1395+$O$1395+$D$1395)-Assumptions!$B$17)/(1-$A$7))</f>
        <v>1528460.66262969</v>
      </c>
      <c r="Q1395" s="12" t="n">
        <f aca="false">Assumptions!$B$20+$E$1395+Assumptions!$B$17+$P$1395+$J$1395+$O$1395+$D$1395</f>
        <v>39487517.7508646</v>
      </c>
      <c r="R1395" s="12" t="n">
        <f aca="false">IF($C$1395&lt;Assumptions!$B$37,Assumptions!$B$37*(Assumptions!$B$21+Assumptions!$B$22/Assumptions!$B$37)/(Assumptions!$B$21+Assumptions!$B$22/$C$1395),Assumptions!$B$37)</f>
        <v>1</v>
      </c>
      <c r="S1395" s="12" t="n">
        <f aca="false">Assumptions!$B$38/$R$1395</f>
        <v>1</v>
      </c>
      <c r="T1395" s="12" t="n">
        <f aca="false">Assumptions!$B$39*$S$1395</f>
        <v>5000000</v>
      </c>
      <c r="U1395" s="12" t="n">
        <f aca="false">IF($C$1395&lt;Assumptions!$B$42,Assumptions!$B$42*(Assumptions!$B$21+Assumptions!$B$22/Assumptions!$B$42)/(Assumptions!$B$21+Assumptions!$B$22/$C$1395),Assumptions!$B$42)</f>
        <v>3</v>
      </c>
      <c r="V1395" s="12" t="n">
        <f aca="false">Assumptions!$B$43/$U$1395</f>
        <v>1</v>
      </c>
      <c r="W1395" s="12" t="n">
        <f aca="false">Assumptions!$B$44*$V$1395</f>
        <v>5000000</v>
      </c>
      <c r="X1395" s="12" t="n">
        <f aca="false">IF($C$1395&lt;Assumptions!$B$47,Assumptions!$B$47*(Assumptions!$B$21+Assumptions!$B$22/Assumptions!$B$47)/(Assumptions!$B$21+Assumptions!$B$22/$C$1395),Assumptions!$B$47)</f>
        <v>10</v>
      </c>
      <c r="Y1395" s="12" t="n">
        <f aca="false">Assumptions!$B$48/$X$1395</f>
        <v>1</v>
      </c>
      <c r="Z1395" s="12" t="n">
        <f aca="false">Assumptions!$B$49*$Y$1395</f>
        <v>3000000</v>
      </c>
      <c r="AA1395" s="12" t="n">
        <f aca="false">IF($C$1395&lt;Assumptions!$B$52,Assumptions!$B$52*(Assumptions!$B$21+Assumptions!$B$22/Assumptions!$B$52)/(Assumptions!$B$21+Assumptions!$B$22/$C$1395),Assumptions!$B$52)</f>
        <v>25</v>
      </c>
      <c r="AB1395" s="12" t="n">
        <f aca="false">Assumptions!$B$53/$AA$1395</f>
        <v>1</v>
      </c>
      <c r="AC1395" s="12" t="n">
        <f aca="false">Assumptions!$B$54*$AB$1395</f>
        <v>2400000</v>
      </c>
      <c r="AD1395" s="12" t="n">
        <f aca="false">IF($C$1395&lt;Assumptions!$B$57,Assumptions!$B$57*(Assumptions!$B$21+Assumptions!$B$22/Assumptions!$B$57)/(Assumptions!$B$21+Assumptions!$B$22/$C$1395),Assumptions!$B$57)</f>
        <v>57.4416348105408</v>
      </c>
      <c r="AE1395" s="12" t="n">
        <f aca="false">Assumptions!$B$58/$AD$1395</f>
        <v>1.04453851632004</v>
      </c>
      <c r="AF1395" s="12" t="n">
        <f aca="false">Assumptions!$B$59*$AE$1395</f>
        <v>1740897.87537958</v>
      </c>
      <c r="AG1395" s="12" t="n">
        <f aca="false">IF($C$1395&lt;Assumptions!$B$62,Assumptions!$B$62*(Assumptions!$B$21+Assumptions!$B$22/Assumptions!$B$62)/(Assumptions!$B$21+Assumptions!$B$22/$C$1395),Assumptions!$B$62)</f>
        <v>48.7090266519172</v>
      </c>
      <c r="AH1395" s="12" t="n">
        <f aca="false">Assumptions!$B$63/$AG$1395</f>
        <v>1.00922384163604</v>
      </c>
      <c r="AI1395" s="12" t="n">
        <f aca="false">Assumptions!$B$64*$AH$1395</f>
        <v>6158957.03396548</v>
      </c>
    </row>
    <row r="1396" customFormat="false" ht="15" hidden="true" customHeight="false" outlineLevel="0" collapsed="false">
      <c r="A1396" s="6" t="n">
        <f aca="false">ROW()-ROW($A$1381)+Assumptions!$B$4</f>
        <v>15</v>
      </c>
      <c r="B1396" s="12" t="n">
        <f aca="false">$P$1395</f>
        <v>1528460.66262969</v>
      </c>
      <c r="C1396" s="12" t="n">
        <f aca="false">$B$4/(Assumptions!$B$16+$B$1396)</f>
        <v>31.4577343744822</v>
      </c>
      <c r="D1396" s="12" t="n">
        <f aca="false">Assumptions!$B$7/$C$1396</f>
        <v>953660.541565742</v>
      </c>
      <c r="E1396" s="12" t="n">
        <f aca="false">$T$1396+$W$1396+$Z$1396+$AC$1396+$AF$1396+$AI$1396</f>
        <v>23299854.9093451</v>
      </c>
      <c r="F1396" s="12" t="n">
        <f aca="false">Assumptions!$B$70/(Assumptions!$B$20+Assumptions!$B$17+$B$1396+$E$1396+$O$1395)</f>
        <v>26.0857012801939</v>
      </c>
      <c r="G1396" s="12" t="n">
        <f aca="false">$C$1396*(1-Assumptions!$B$71)</f>
        <v>25.1661874995858</v>
      </c>
      <c r="H1396" s="12" t="n">
        <f aca="false">MIN($F$1396,$G$1396)</f>
        <v>25.1661874995858</v>
      </c>
      <c r="I1396" s="12" t="str">
        <f aca="false">IF($F$1396&lt;=$G$1396,"cap","discount")</f>
        <v>discount</v>
      </c>
      <c r="J1396" s="12" t="n">
        <f aca="false">Assumptions!$B$69/$H$1396</f>
        <v>198679.279492863</v>
      </c>
      <c r="K1396" s="12" t="n">
        <f aca="false">Assumptions!$B$74/(Assumptions!$B$20+Assumptions!$B$17+$B$1396+$E$1396+$J$1396)</f>
        <v>41.6431753052578</v>
      </c>
      <c r="L1396" s="12" t="n">
        <f aca="false">$C$1396*(1-Assumptions!$B$75)</f>
        <v>26.7390742183099</v>
      </c>
      <c r="M1396" s="12" t="n">
        <f aca="false">MIN($K$1396,$L$1396)</f>
        <v>26.7390742183099</v>
      </c>
      <c r="N1396" s="12" t="str">
        <f aca="false">IF($K$1396&lt;=$L$1396,"cap","discount")</f>
        <v>discount</v>
      </c>
      <c r="O1396" s="12" t="n">
        <f aca="false">Assumptions!$B$73/$M$1396</f>
        <v>112195.357831264</v>
      </c>
      <c r="P1396" s="12" t="n">
        <f aca="false">MAX(Assumptions!$B$4,($A$7*(Assumptions!$B$20+$E$1396+Assumptions!$B$17+$J$1396+$O$1396+$D$1396)-Assumptions!$B$17)/(1-$A$7))</f>
        <v>1528460.66262969</v>
      </c>
      <c r="Q1396" s="12" t="n">
        <f aca="false">Assumptions!$B$20+$E$1396+Assumptions!$B$17+$P$1396+$J$1396+$O$1396+$D$1396</f>
        <v>39487517.7508646</v>
      </c>
      <c r="R1396" s="12" t="n">
        <f aca="false">IF($C$1396&lt;Assumptions!$B$37,Assumptions!$B$37*(Assumptions!$B$21+Assumptions!$B$22/Assumptions!$B$37)/(Assumptions!$B$21+Assumptions!$B$22/$C$1396),Assumptions!$B$37)</f>
        <v>1</v>
      </c>
      <c r="S1396" s="12" t="n">
        <f aca="false">Assumptions!$B$38/$R$1396</f>
        <v>1</v>
      </c>
      <c r="T1396" s="12" t="n">
        <f aca="false">Assumptions!$B$39*$S$1396</f>
        <v>5000000</v>
      </c>
      <c r="U1396" s="12" t="n">
        <f aca="false">IF($C$1396&lt;Assumptions!$B$42,Assumptions!$B$42*(Assumptions!$B$21+Assumptions!$B$22/Assumptions!$B$42)/(Assumptions!$B$21+Assumptions!$B$22/$C$1396),Assumptions!$B$42)</f>
        <v>3</v>
      </c>
      <c r="V1396" s="12" t="n">
        <f aca="false">Assumptions!$B$43/$U$1396</f>
        <v>1</v>
      </c>
      <c r="W1396" s="12" t="n">
        <f aca="false">Assumptions!$B$44*$V$1396</f>
        <v>5000000</v>
      </c>
      <c r="X1396" s="12" t="n">
        <f aca="false">IF($C$1396&lt;Assumptions!$B$47,Assumptions!$B$47*(Assumptions!$B$21+Assumptions!$B$22/Assumptions!$B$47)/(Assumptions!$B$21+Assumptions!$B$22/$C$1396),Assumptions!$B$47)</f>
        <v>10</v>
      </c>
      <c r="Y1396" s="12" t="n">
        <f aca="false">Assumptions!$B$48/$X$1396</f>
        <v>1</v>
      </c>
      <c r="Z1396" s="12" t="n">
        <f aca="false">Assumptions!$B$49*$Y$1396</f>
        <v>3000000</v>
      </c>
      <c r="AA1396" s="12" t="n">
        <f aca="false">IF($C$1396&lt;Assumptions!$B$52,Assumptions!$B$52*(Assumptions!$B$21+Assumptions!$B$22/Assumptions!$B$52)/(Assumptions!$B$21+Assumptions!$B$22/$C$1396),Assumptions!$B$52)</f>
        <v>25</v>
      </c>
      <c r="AB1396" s="12" t="n">
        <f aca="false">Assumptions!$B$53/$AA$1396</f>
        <v>1</v>
      </c>
      <c r="AC1396" s="12" t="n">
        <f aca="false">Assumptions!$B$54*$AB$1396</f>
        <v>2400000</v>
      </c>
      <c r="AD1396" s="12" t="n">
        <f aca="false">IF($C$1396&lt;Assumptions!$B$57,Assumptions!$B$57*(Assumptions!$B$21+Assumptions!$B$22/Assumptions!$B$57)/(Assumptions!$B$21+Assumptions!$B$22/$C$1396),Assumptions!$B$57)</f>
        <v>57.4416348105408</v>
      </c>
      <c r="AE1396" s="12" t="n">
        <f aca="false">Assumptions!$B$58/$AD$1396</f>
        <v>1.04453851632004</v>
      </c>
      <c r="AF1396" s="12" t="n">
        <f aca="false">Assumptions!$B$59*$AE$1396</f>
        <v>1740897.87537958</v>
      </c>
      <c r="AG1396" s="12" t="n">
        <f aca="false">IF($C$1396&lt;Assumptions!$B$62,Assumptions!$B$62*(Assumptions!$B$21+Assumptions!$B$22/Assumptions!$B$62)/(Assumptions!$B$21+Assumptions!$B$22/$C$1396),Assumptions!$B$62)</f>
        <v>48.7090266519172</v>
      </c>
      <c r="AH1396" s="12" t="n">
        <f aca="false">Assumptions!$B$63/$AG$1396</f>
        <v>1.00922384163604</v>
      </c>
      <c r="AI1396" s="12" t="n">
        <f aca="false">Assumptions!$B$64*$AH$1396</f>
        <v>6158957.03396548</v>
      </c>
    </row>
    <row r="1397" customFormat="false" ht="15" hidden="true" customHeight="false" outlineLevel="0" collapsed="false">
      <c r="A1397" s="6" t="n">
        <f aca="false">ROW()-ROW($A$1381)+Assumptions!$B$4</f>
        <v>16</v>
      </c>
      <c r="B1397" s="12" t="n">
        <f aca="false">$P$1396</f>
        <v>1528460.66262969</v>
      </c>
      <c r="C1397" s="12" t="n">
        <f aca="false">$B$4/(Assumptions!$B$16+$B$1397)</f>
        <v>31.4577343744822</v>
      </c>
      <c r="D1397" s="12" t="n">
        <f aca="false">Assumptions!$B$7/$C$1397</f>
        <v>953660.541565742</v>
      </c>
      <c r="E1397" s="12" t="n">
        <f aca="false">$T$1397+$W$1397+$Z$1397+$AC$1397+$AF$1397+$AI$1397</f>
        <v>23299854.9093451</v>
      </c>
      <c r="F1397" s="12" t="n">
        <f aca="false">Assumptions!$B$70/(Assumptions!$B$20+Assumptions!$B$17+$B$1397+$E$1397+$O$1396)</f>
        <v>26.0857012801939</v>
      </c>
      <c r="G1397" s="12" t="n">
        <f aca="false">$C$1397*(1-Assumptions!$B$71)</f>
        <v>25.1661874995858</v>
      </c>
      <c r="H1397" s="12" t="n">
        <f aca="false">MIN($F$1397,$G$1397)</f>
        <v>25.1661874995858</v>
      </c>
      <c r="I1397" s="12" t="str">
        <f aca="false">IF($F$1397&lt;=$G$1397,"cap","discount")</f>
        <v>discount</v>
      </c>
      <c r="J1397" s="12" t="n">
        <f aca="false">Assumptions!$B$69/$H$1397</f>
        <v>198679.279492863</v>
      </c>
      <c r="K1397" s="12" t="n">
        <f aca="false">Assumptions!$B$74/(Assumptions!$B$20+Assumptions!$B$17+$B$1397+$E$1397+$J$1397)</f>
        <v>41.6431753052578</v>
      </c>
      <c r="L1397" s="12" t="n">
        <f aca="false">$C$1397*(1-Assumptions!$B$75)</f>
        <v>26.7390742183099</v>
      </c>
      <c r="M1397" s="12" t="n">
        <f aca="false">MIN($K$1397,$L$1397)</f>
        <v>26.7390742183099</v>
      </c>
      <c r="N1397" s="12" t="str">
        <f aca="false">IF($K$1397&lt;=$L$1397,"cap","discount")</f>
        <v>discount</v>
      </c>
      <c r="O1397" s="12" t="n">
        <f aca="false">Assumptions!$B$73/$M$1397</f>
        <v>112195.357831264</v>
      </c>
      <c r="P1397" s="12" t="n">
        <f aca="false">MAX(Assumptions!$B$4,($A$7*(Assumptions!$B$20+$E$1397+Assumptions!$B$17+$J$1397+$O$1397+$D$1397)-Assumptions!$B$17)/(1-$A$7))</f>
        <v>1528460.66262969</v>
      </c>
      <c r="Q1397" s="12" t="n">
        <f aca="false">Assumptions!$B$20+$E$1397+Assumptions!$B$17+$P$1397+$J$1397+$O$1397+$D$1397</f>
        <v>39487517.7508646</v>
      </c>
      <c r="R1397" s="12" t="n">
        <f aca="false">IF($C$1397&lt;Assumptions!$B$37,Assumptions!$B$37*(Assumptions!$B$21+Assumptions!$B$22/Assumptions!$B$37)/(Assumptions!$B$21+Assumptions!$B$22/$C$1397),Assumptions!$B$37)</f>
        <v>1</v>
      </c>
      <c r="S1397" s="12" t="n">
        <f aca="false">Assumptions!$B$38/$R$1397</f>
        <v>1</v>
      </c>
      <c r="T1397" s="12" t="n">
        <f aca="false">Assumptions!$B$39*$S$1397</f>
        <v>5000000</v>
      </c>
      <c r="U1397" s="12" t="n">
        <f aca="false">IF($C$1397&lt;Assumptions!$B$42,Assumptions!$B$42*(Assumptions!$B$21+Assumptions!$B$22/Assumptions!$B$42)/(Assumptions!$B$21+Assumptions!$B$22/$C$1397),Assumptions!$B$42)</f>
        <v>3</v>
      </c>
      <c r="V1397" s="12" t="n">
        <f aca="false">Assumptions!$B$43/$U$1397</f>
        <v>1</v>
      </c>
      <c r="W1397" s="12" t="n">
        <f aca="false">Assumptions!$B$44*$V$1397</f>
        <v>5000000</v>
      </c>
      <c r="X1397" s="12" t="n">
        <f aca="false">IF($C$1397&lt;Assumptions!$B$47,Assumptions!$B$47*(Assumptions!$B$21+Assumptions!$B$22/Assumptions!$B$47)/(Assumptions!$B$21+Assumptions!$B$22/$C$1397),Assumptions!$B$47)</f>
        <v>10</v>
      </c>
      <c r="Y1397" s="12" t="n">
        <f aca="false">Assumptions!$B$48/$X$1397</f>
        <v>1</v>
      </c>
      <c r="Z1397" s="12" t="n">
        <f aca="false">Assumptions!$B$49*$Y$1397</f>
        <v>3000000</v>
      </c>
      <c r="AA1397" s="12" t="n">
        <f aca="false">IF($C$1397&lt;Assumptions!$B$52,Assumptions!$B$52*(Assumptions!$B$21+Assumptions!$B$22/Assumptions!$B$52)/(Assumptions!$B$21+Assumptions!$B$22/$C$1397),Assumptions!$B$52)</f>
        <v>25</v>
      </c>
      <c r="AB1397" s="12" t="n">
        <f aca="false">Assumptions!$B$53/$AA$1397</f>
        <v>1</v>
      </c>
      <c r="AC1397" s="12" t="n">
        <f aca="false">Assumptions!$B$54*$AB$1397</f>
        <v>2400000</v>
      </c>
      <c r="AD1397" s="12" t="n">
        <f aca="false">IF($C$1397&lt;Assumptions!$B$57,Assumptions!$B$57*(Assumptions!$B$21+Assumptions!$B$22/Assumptions!$B$57)/(Assumptions!$B$21+Assumptions!$B$22/$C$1397),Assumptions!$B$57)</f>
        <v>57.4416348105408</v>
      </c>
      <c r="AE1397" s="12" t="n">
        <f aca="false">Assumptions!$B$58/$AD$1397</f>
        <v>1.04453851632004</v>
      </c>
      <c r="AF1397" s="12" t="n">
        <f aca="false">Assumptions!$B$59*$AE$1397</f>
        <v>1740897.87537958</v>
      </c>
      <c r="AG1397" s="12" t="n">
        <f aca="false">IF($C$1397&lt;Assumptions!$B$62,Assumptions!$B$62*(Assumptions!$B$21+Assumptions!$B$22/Assumptions!$B$62)/(Assumptions!$B$21+Assumptions!$B$22/$C$1397),Assumptions!$B$62)</f>
        <v>48.7090266519172</v>
      </c>
      <c r="AH1397" s="12" t="n">
        <f aca="false">Assumptions!$B$63/$AG$1397</f>
        <v>1.00922384163604</v>
      </c>
      <c r="AI1397" s="12" t="n">
        <f aca="false">Assumptions!$B$64*$AH$1397</f>
        <v>6158957.03396548</v>
      </c>
    </row>
    <row r="1398" customFormat="false" ht="15" hidden="true" customHeight="false" outlineLevel="0" collapsed="false">
      <c r="A1398" s="6" t="n">
        <f aca="false">ROW()-ROW($A$1381)+Assumptions!$B$4</f>
        <v>17</v>
      </c>
      <c r="B1398" s="12" t="n">
        <f aca="false">$P$1397</f>
        <v>1528460.66262969</v>
      </c>
      <c r="C1398" s="12" t="n">
        <f aca="false">$B$4/(Assumptions!$B$16+$B$1398)</f>
        <v>31.4577343744822</v>
      </c>
      <c r="D1398" s="12" t="n">
        <f aca="false">Assumptions!$B$7/$C$1398</f>
        <v>953660.541565742</v>
      </c>
      <c r="E1398" s="12" t="n">
        <f aca="false">$T$1398+$W$1398+$Z$1398+$AC$1398+$AF$1398+$AI$1398</f>
        <v>23299854.9093451</v>
      </c>
      <c r="F1398" s="12" t="n">
        <f aca="false">Assumptions!$B$70/(Assumptions!$B$20+Assumptions!$B$17+$B$1398+$E$1398+$O$1397)</f>
        <v>26.0857012801939</v>
      </c>
      <c r="G1398" s="12" t="n">
        <f aca="false">$C$1398*(1-Assumptions!$B$71)</f>
        <v>25.1661874995858</v>
      </c>
      <c r="H1398" s="12" t="n">
        <f aca="false">MIN($F$1398,$G$1398)</f>
        <v>25.1661874995858</v>
      </c>
      <c r="I1398" s="12" t="str">
        <f aca="false">IF($F$1398&lt;=$G$1398,"cap","discount")</f>
        <v>discount</v>
      </c>
      <c r="J1398" s="12" t="n">
        <f aca="false">Assumptions!$B$69/$H$1398</f>
        <v>198679.279492863</v>
      </c>
      <c r="K1398" s="12" t="n">
        <f aca="false">Assumptions!$B$74/(Assumptions!$B$20+Assumptions!$B$17+$B$1398+$E$1398+$J$1398)</f>
        <v>41.6431753052578</v>
      </c>
      <c r="L1398" s="12" t="n">
        <f aca="false">$C$1398*(1-Assumptions!$B$75)</f>
        <v>26.7390742183099</v>
      </c>
      <c r="M1398" s="12" t="n">
        <f aca="false">MIN($K$1398,$L$1398)</f>
        <v>26.7390742183099</v>
      </c>
      <c r="N1398" s="12" t="str">
        <f aca="false">IF($K$1398&lt;=$L$1398,"cap","discount")</f>
        <v>discount</v>
      </c>
      <c r="O1398" s="12" t="n">
        <f aca="false">Assumptions!$B$73/$M$1398</f>
        <v>112195.357831264</v>
      </c>
      <c r="P1398" s="12" t="n">
        <f aca="false">MAX(Assumptions!$B$4,($A$7*(Assumptions!$B$20+$E$1398+Assumptions!$B$17+$J$1398+$O$1398+$D$1398)-Assumptions!$B$17)/(1-$A$7))</f>
        <v>1528460.66262969</v>
      </c>
      <c r="Q1398" s="12" t="n">
        <f aca="false">Assumptions!$B$20+$E$1398+Assumptions!$B$17+$P$1398+$J$1398+$O$1398+$D$1398</f>
        <v>39487517.7508646</v>
      </c>
      <c r="R1398" s="12" t="n">
        <f aca="false">IF($C$1398&lt;Assumptions!$B$37,Assumptions!$B$37*(Assumptions!$B$21+Assumptions!$B$22/Assumptions!$B$37)/(Assumptions!$B$21+Assumptions!$B$22/$C$1398),Assumptions!$B$37)</f>
        <v>1</v>
      </c>
      <c r="S1398" s="12" t="n">
        <f aca="false">Assumptions!$B$38/$R$1398</f>
        <v>1</v>
      </c>
      <c r="T1398" s="12" t="n">
        <f aca="false">Assumptions!$B$39*$S$1398</f>
        <v>5000000</v>
      </c>
      <c r="U1398" s="12" t="n">
        <f aca="false">IF($C$1398&lt;Assumptions!$B$42,Assumptions!$B$42*(Assumptions!$B$21+Assumptions!$B$22/Assumptions!$B$42)/(Assumptions!$B$21+Assumptions!$B$22/$C$1398),Assumptions!$B$42)</f>
        <v>3</v>
      </c>
      <c r="V1398" s="12" t="n">
        <f aca="false">Assumptions!$B$43/$U$1398</f>
        <v>1</v>
      </c>
      <c r="W1398" s="12" t="n">
        <f aca="false">Assumptions!$B$44*$V$1398</f>
        <v>5000000</v>
      </c>
      <c r="X1398" s="12" t="n">
        <f aca="false">IF($C$1398&lt;Assumptions!$B$47,Assumptions!$B$47*(Assumptions!$B$21+Assumptions!$B$22/Assumptions!$B$47)/(Assumptions!$B$21+Assumptions!$B$22/$C$1398),Assumptions!$B$47)</f>
        <v>10</v>
      </c>
      <c r="Y1398" s="12" t="n">
        <f aca="false">Assumptions!$B$48/$X$1398</f>
        <v>1</v>
      </c>
      <c r="Z1398" s="12" t="n">
        <f aca="false">Assumptions!$B$49*$Y$1398</f>
        <v>3000000</v>
      </c>
      <c r="AA1398" s="12" t="n">
        <f aca="false">IF($C$1398&lt;Assumptions!$B$52,Assumptions!$B$52*(Assumptions!$B$21+Assumptions!$B$22/Assumptions!$B$52)/(Assumptions!$B$21+Assumptions!$B$22/$C$1398),Assumptions!$B$52)</f>
        <v>25</v>
      </c>
      <c r="AB1398" s="12" t="n">
        <f aca="false">Assumptions!$B$53/$AA$1398</f>
        <v>1</v>
      </c>
      <c r="AC1398" s="12" t="n">
        <f aca="false">Assumptions!$B$54*$AB$1398</f>
        <v>2400000</v>
      </c>
      <c r="AD1398" s="12" t="n">
        <f aca="false">IF($C$1398&lt;Assumptions!$B$57,Assumptions!$B$57*(Assumptions!$B$21+Assumptions!$B$22/Assumptions!$B$57)/(Assumptions!$B$21+Assumptions!$B$22/$C$1398),Assumptions!$B$57)</f>
        <v>57.4416348105408</v>
      </c>
      <c r="AE1398" s="12" t="n">
        <f aca="false">Assumptions!$B$58/$AD$1398</f>
        <v>1.04453851632004</v>
      </c>
      <c r="AF1398" s="12" t="n">
        <f aca="false">Assumptions!$B$59*$AE$1398</f>
        <v>1740897.87537958</v>
      </c>
      <c r="AG1398" s="12" t="n">
        <f aca="false">IF($C$1398&lt;Assumptions!$B$62,Assumptions!$B$62*(Assumptions!$B$21+Assumptions!$B$22/Assumptions!$B$62)/(Assumptions!$B$21+Assumptions!$B$22/$C$1398),Assumptions!$B$62)</f>
        <v>48.7090266519172</v>
      </c>
      <c r="AH1398" s="12" t="n">
        <f aca="false">Assumptions!$B$63/$AG$1398</f>
        <v>1.00922384163604</v>
      </c>
      <c r="AI1398" s="12" t="n">
        <f aca="false">Assumptions!$B$64*$AH$1398</f>
        <v>6158957.03396548</v>
      </c>
    </row>
    <row r="1399" customFormat="false" ht="15" hidden="true" customHeight="false" outlineLevel="0" collapsed="false">
      <c r="A1399" s="6" t="n">
        <f aca="false">ROW()-ROW($A$1381)+Assumptions!$B$4</f>
        <v>18</v>
      </c>
      <c r="B1399" s="12" t="n">
        <f aca="false">$P$1398</f>
        <v>1528460.66262969</v>
      </c>
      <c r="C1399" s="12" t="n">
        <f aca="false">$B$4/(Assumptions!$B$16+$B$1399)</f>
        <v>31.4577343744822</v>
      </c>
      <c r="D1399" s="12" t="n">
        <f aca="false">Assumptions!$B$7/$C$1399</f>
        <v>953660.541565742</v>
      </c>
      <c r="E1399" s="12" t="n">
        <f aca="false">$T$1399+$W$1399+$Z$1399+$AC$1399+$AF$1399+$AI$1399</f>
        <v>23299854.9093451</v>
      </c>
      <c r="F1399" s="12" t="n">
        <f aca="false">Assumptions!$B$70/(Assumptions!$B$20+Assumptions!$B$17+$B$1399+$E$1399+$O$1398)</f>
        <v>26.0857012801939</v>
      </c>
      <c r="G1399" s="12" t="n">
        <f aca="false">$C$1399*(1-Assumptions!$B$71)</f>
        <v>25.1661874995858</v>
      </c>
      <c r="H1399" s="12" t="n">
        <f aca="false">MIN($F$1399,$G$1399)</f>
        <v>25.1661874995858</v>
      </c>
      <c r="I1399" s="12" t="str">
        <f aca="false">IF($F$1399&lt;=$G$1399,"cap","discount")</f>
        <v>discount</v>
      </c>
      <c r="J1399" s="12" t="n">
        <f aca="false">Assumptions!$B$69/$H$1399</f>
        <v>198679.279492863</v>
      </c>
      <c r="K1399" s="12" t="n">
        <f aca="false">Assumptions!$B$74/(Assumptions!$B$20+Assumptions!$B$17+$B$1399+$E$1399+$J$1399)</f>
        <v>41.6431753052578</v>
      </c>
      <c r="L1399" s="12" t="n">
        <f aca="false">$C$1399*(1-Assumptions!$B$75)</f>
        <v>26.7390742183099</v>
      </c>
      <c r="M1399" s="12" t="n">
        <f aca="false">MIN($K$1399,$L$1399)</f>
        <v>26.7390742183099</v>
      </c>
      <c r="N1399" s="12" t="str">
        <f aca="false">IF($K$1399&lt;=$L$1399,"cap","discount")</f>
        <v>discount</v>
      </c>
      <c r="O1399" s="12" t="n">
        <f aca="false">Assumptions!$B$73/$M$1399</f>
        <v>112195.357831264</v>
      </c>
      <c r="P1399" s="12" t="n">
        <f aca="false">MAX(Assumptions!$B$4,($A$7*(Assumptions!$B$20+$E$1399+Assumptions!$B$17+$J$1399+$O$1399+$D$1399)-Assumptions!$B$17)/(1-$A$7))</f>
        <v>1528460.66262969</v>
      </c>
      <c r="Q1399" s="12" t="n">
        <f aca="false">Assumptions!$B$20+$E$1399+Assumptions!$B$17+$P$1399+$J$1399+$O$1399+$D$1399</f>
        <v>39487517.7508646</v>
      </c>
      <c r="R1399" s="12" t="n">
        <f aca="false">IF($C$1399&lt;Assumptions!$B$37,Assumptions!$B$37*(Assumptions!$B$21+Assumptions!$B$22/Assumptions!$B$37)/(Assumptions!$B$21+Assumptions!$B$22/$C$1399),Assumptions!$B$37)</f>
        <v>1</v>
      </c>
      <c r="S1399" s="12" t="n">
        <f aca="false">Assumptions!$B$38/$R$1399</f>
        <v>1</v>
      </c>
      <c r="T1399" s="12" t="n">
        <f aca="false">Assumptions!$B$39*$S$1399</f>
        <v>5000000</v>
      </c>
      <c r="U1399" s="12" t="n">
        <f aca="false">IF($C$1399&lt;Assumptions!$B$42,Assumptions!$B$42*(Assumptions!$B$21+Assumptions!$B$22/Assumptions!$B$42)/(Assumptions!$B$21+Assumptions!$B$22/$C$1399),Assumptions!$B$42)</f>
        <v>3</v>
      </c>
      <c r="V1399" s="12" t="n">
        <f aca="false">Assumptions!$B$43/$U$1399</f>
        <v>1</v>
      </c>
      <c r="W1399" s="12" t="n">
        <f aca="false">Assumptions!$B$44*$V$1399</f>
        <v>5000000</v>
      </c>
      <c r="X1399" s="12" t="n">
        <f aca="false">IF($C$1399&lt;Assumptions!$B$47,Assumptions!$B$47*(Assumptions!$B$21+Assumptions!$B$22/Assumptions!$B$47)/(Assumptions!$B$21+Assumptions!$B$22/$C$1399),Assumptions!$B$47)</f>
        <v>10</v>
      </c>
      <c r="Y1399" s="12" t="n">
        <f aca="false">Assumptions!$B$48/$X$1399</f>
        <v>1</v>
      </c>
      <c r="Z1399" s="12" t="n">
        <f aca="false">Assumptions!$B$49*$Y$1399</f>
        <v>3000000</v>
      </c>
      <c r="AA1399" s="12" t="n">
        <f aca="false">IF($C$1399&lt;Assumptions!$B$52,Assumptions!$B$52*(Assumptions!$B$21+Assumptions!$B$22/Assumptions!$B$52)/(Assumptions!$B$21+Assumptions!$B$22/$C$1399),Assumptions!$B$52)</f>
        <v>25</v>
      </c>
      <c r="AB1399" s="12" t="n">
        <f aca="false">Assumptions!$B$53/$AA$1399</f>
        <v>1</v>
      </c>
      <c r="AC1399" s="12" t="n">
        <f aca="false">Assumptions!$B$54*$AB$1399</f>
        <v>2400000</v>
      </c>
      <c r="AD1399" s="12" t="n">
        <f aca="false">IF($C$1399&lt;Assumptions!$B$57,Assumptions!$B$57*(Assumptions!$B$21+Assumptions!$B$22/Assumptions!$B$57)/(Assumptions!$B$21+Assumptions!$B$22/$C$1399),Assumptions!$B$57)</f>
        <v>57.4416348105408</v>
      </c>
      <c r="AE1399" s="12" t="n">
        <f aca="false">Assumptions!$B$58/$AD$1399</f>
        <v>1.04453851632004</v>
      </c>
      <c r="AF1399" s="12" t="n">
        <f aca="false">Assumptions!$B$59*$AE$1399</f>
        <v>1740897.87537958</v>
      </c>
      <c r="AG1399" s="12" t="n">
        <f aca="false">IF($C$1399&lt;Assumptions!$B$62,Assumptions!$B$62*(Assumptions!$B$21+Assumptions!$B$22/Assumptions!$B$62)/(Assumptions!$B$21+Assumptions!$B$22/$C$1399),Assumptions!$B$62)</f>
        <v>48.7090266519172</v>
      </c>
      <c r="AH1399" s="12" t="n">
        <f aca="false">Assumptions!$B$63/$AG$1399</f>
        <v>1.00922384163604</v>
      </c>
      <c r="AI1399" s="12" t="n">
        <f aca="false">Assumptions!$B$64*$AH$1399</f>
        <v>6158957.03396548</v>
      </c>
    </row>
    <row r="1400" customFormat="false" ht="15" hidden="true" customHeight="false" outlineLevel="0" collapsed="false">
      <c r="A1400" s="6" t="n">
        <f aca="false">ROW()-ROW($A$1381)+Assumptions!$B$4</f>
        <v>19</v>
      </c>
      <c r="B1400" s="12" t="n">
        <f aca="false">$P$1399</f>
        <v>1528460.66262969</v>
      </c>
      <c r="C1400" s="12" t="n">
        <f aca="false">$B$4/(Assumptions!$B$16+$B$1400)</f>
        <v>31.4577343744822</v>
      </c>
      <c r="D1400" s="12" t="n">
        <f aca="false">Assumptions!$B$7/$C$1400</f>
        <v>953660.541565742</v>
      </c>
      <c r="E1400" s="12" t="n">
        <f aca="false">$T$1400+$W$1400+$Z$1400+$AC$1400+$AF$1400+$AI$1400</f>
        <v>23299854.9093451</v>
      </c>
      <c r="F1400" s="12" t="n">
        <f aca="false">Assumptions!$B$70/(Assumptions!$B$20+Assumptions!$B$17+$B$1400+$E$1400+$O$1399)</f>
        <v>26.0857012801939</v>
      </c>
      <c r="G1400" s="12" t="n">
        <f aca="false">$C$1400*(1-Assumptions!$B$71)</f>
        <v>25.1661874995858</v>
      </c>
      <c r="H1400" s="12" t="n">
        <f aca="false">MIN($F$1400,$G$1400)</f>
        <v>25.1661874995858</v>
      </c>
      <c r="I1400" s="12" t="str">
        <f aca="false">IF($F$1400&lt;=$G$1400,"cap","discount")</f>
        <v>discount</v>
      </c>
      <c r="J1400" s="12" t="n">
        <f aca="false">Assumptions!$B$69/$H$1400</f>
        <v>198679.279492863</v>
      </c>
      <c r="K1400" s="12" t="n">
        <f aca="false">Assumptions!$B$74/(Assumptions!$B$20+Assumptions!$B$17+$B$1400+$E$1400+$J$1400)</f>
        <v>41.6431753052578</v>
      </c>
      <c r="L1400" s="12" t="n">
        <f aca="false">$C$1400*(1-Assumptions!$B$75)</f>
        <v>26.7390742183099</v>
      </c>
      <c r="M1400" s="12" t="n">
        <f aca="false">MIN($K$1400,$L$1400)</f>
        <v>26.7390742183099</v>
      </c>
      <c r="N1400" s="12" t="str">
        <f aca="false">IF($K$1400&lt;=$L$1400,"cap","discount")</f>
        <v>discount</v>
      </c>
      <c r="O1400" s="12" t="n">
        <f aca="false">Assumptions!$B$73/$M$1400</f>
        <v>112195.357831264</v>
      </c>
      <c r="P1400" s="12" t="n">
        <f aca="false">MAX(Assumptions!$B$4,($A$7*(Assumptions!$B$20+$E$1400+Assumptions!$B$17+$J$1400+$O$1400+$D$1400)-Assumptions!$B$17)/(1-$A$7))</f>
        <v>1528460.66262969</v>
      </c>
      <c r="Q1400" s="12" t="n">
        <f aca="false">Assumptions!$B$20+$E$1400+Assumptions!$B$17+$P$1400+$J$1400+$O$1400+$D$1400</f>
        <v>39487517.7508646</v>
      </c>
      <c r="R1400" s="12" t="n">
        <f aca="false">IF($C$1400&lt;Assumptions!$B$37,Assumptions!$B$37*(Assumptions!$B$21+Assumptions!$B$22/Assumptions!$B$37)/(Assumptions!$B$21+Assumptions!$B$22/$C$1400),Assumptions!$B$37)</f>
        <v>1</v>
      </c>
      <c r="S1400" s="12" t="n">
        <f aca="false">Assumptions!$B$38/$R$1400</f>
        <v>1</v>
      </c>
      <c r="T1400" s="12" t="n">
        <f aca="false">Assumptions!$B$39*$S$1400</f>
        <v>5000000</v>
      </c>
      <c r="U1400" s="12" t="n">
        <f aca="false">IF($C$1400&lt;Assumptions!$B$42,Assumptions!$B$42*(Assumptions!$B$21+Assumptions!$B$22/Assumptions!$B$42)/(Assumptions!$B$21+Assumptions!$B$22/$C$1400),Assumptions!$B$42)</f>
        <v>3</v>
      </c>
      <c r="V1400" s="12" t="n">
        <f aca="false">Assumptions!$B$43/$U$1400</f>
        <v>1</v>
      </c>
      <c r="W1400" s="12" t="n">
        <f aca="false">Assumptions!$B$44*$V$1400</f>
        <v>5000000</v>
      </c>
      <c r="X1400" s="12" t="n">
        <f aca="false">IF($C$1400&lt;Assumptions!$B$47,Assumptions!$B$47*(Assumptions!$B$21+Assumptions!$B$22/Assumptions!$B$47)/(Assumptions!$B$21+Assumptions!$B$22/$C$1400),Assumptions!$B$47)</f>
        <v>10</v>
      </c>
      <c r="Y1400" s="12" t="n">
        <f aca="false">Assumptions!$B$48/$X$1400</f>
        <v>1</v>
      </c>
      <c r="Z1400" s="12" t="n">
        <f aca="false">Assumptions!$B$49*$Y$1400</f>
        <v>3000000</v>
      </c>
      <c r="AA1400" s="12" t="n">
        <f aca="false">IF($C$1400&lt;Assumptions!$B$52,Assumptions!$B$52*(Assumptions!$B$21+Assumptions!$B$22/Assumptions!$B$52)/(Assumptions!$B$21+Assumptions!$B$22/$C$1400),Assumptions!$B$52)</f>
        <v>25</v>
      </c>
      <c r="AB1400" s="12" t="n">
        <f aca="false">Assumptions!$B$53/$AA$1400</f>
        <v>1</v>
      </c>
      <c r="AC1400" s="12" t="n">
        <f aca="false">Assumptions!$B$54*$AB$1400</f>
        <v>2400000</v>
      </c>
      <c r="AD1400" s="12" t="n">
        <f aca="false">IF($C$1400&lt;Assumptions!$B$57,Assumptions!$B$57*(Assumptions!$B$21+Assumptions!$B$22/Assumptions!$B$57)/(Assumptions!$B$21+Assumptions!$B$22/$C$1400),Assumptions!$B$57)</f>
        <v>57.4416348105408</v>
      </c>
      <c r="AE1400" s="12" t="n">
        <f aca="false">Assumptions!$B$58/$AD$1400</f>
        <v>1.04453851632004</v>
      </c>
      <c r="AF1400" s="12" t="n">
        <f aca="false">Assumptions!$B$59*$AE$1400</f>
        <v>1740897.87537958</v>
      </c>
      <c r="AG1400" s="12" t="n">
        <f aca="false">IF($C$1400&lt;Assumptions!$B$62,Assumptions!$B$62*(Assumptions!$B$21+Assumptions!$B$22/Assumptions!$B$62)/(Assumptions!$B$21+Assumptions!$B$22/$C$1400),Assumptions!$B$62)</f>
        <v>48.7090266519172</v>
      </c>
      <c r="AH1400" s="12" t="n">
        <f aca="false">Assumptions!$B$63/$AG$1400</f>
        <v>1.00922384163604</v>
      </c>
      <c r="AI1400" s="12" t="n">
        <f aca="false">Assumptions!$B$64*$AH$1400</f>
        <v>6158957.03396548</v>
      </c>
    </row>
    <row r="1401" customFormat="false" ht="15" hidden="true" customHeight="false" outlineLevel="0" collapsed="false">
      <c r="A1401" s="6" t="n">
        <f aca="false">ROW()-ROW($A$1381)+Assumptions!$B$4</f>
        <v>20</v>
      </c>
      <c r="B1401" s="12" t="n">
        <f aca="false">$P$1400</f>
        <v>1528460.66262969</v>
      </c>
      <c r="C1401" s="12" t="n">
        <f aca="false">$B$4/(Assumptions!$B$16+$B$1401)</f>
        <v>31.4577343744822</v>
      </c>
      <c r="D1401" s="12" t="n">
        <f aca="false">Assumptions!$B$7/$C$1401</f>
        <v>953660.541565742</v>
      </c>
      <c r="E1401" s="12" t="n">
        <f aca="false">$T$1401+$W$1401+$Z$1401+$AC$1401+$AF$1401+$AI$1401</f>
        <v>23299854.9093451</v>
      </c>
      <c r="F1401" s="12" t="n">
        <f aca="false">Assumptions!$B$70/(Assumptions!$B$20+Assumptions!$B$17+$B$1401+$E$1401+$O$1400)</f>
        <v>26.0857012801939</v>
      </c>
      <c r="G1401" s="12" t="n">
        <f aca="false">$C$1401*(1-Assumptions!$B$71)</f>
        <v>25.1661874995858</v>
      </c>
      <c r="H1401" s="12" t="n">
        <f aca="false">MIN($F$1401,$G$1401)</f>
        <v>25.1661874995858</v>
      </c>
      <c r="I1401" s="12" t="str">
        <f aca="false">IF($F$1401&lt;=$G$1401,"cap","discount")</f>
        <v>discount</v>
      </c>
      <c r="J1401" s="12" t="n">
        <f aca="false">Assumptions!$B$69/$H$1401</f>
        <v>198679.279492863</v>
      </c>
      <c r="K1401" s="12" t="n">
        <f aca="false">Assumptions!$B$74/(Assumptions!$B$20+Assumptions!$B$17+$B$1401+$E$1401+$J$1401)</f>
        <v>41.6431753052578</v>
      </c>
      <c r="L1401" s="12" t="n">
        <f aca="false">$C$1401*(1-Assumptions!$B$75)</f>
        <v>26.7390742183099</v>
      </c>
      <c r="M1401" s="12" t="n">
        <f aca="false">MIN($K$1401,$L$1401)</f>
        <v>26.7390742183099</v>
      </c>
      <c r="N1401" s="12" t="str">
        <f aca="false">IF($K$1401&lt;=$L$1401,"cap","discount")</f>
        <v>discount</v>
      </c>
      <c r="O1401" s="12" t="n">
        <f aca="false">Assumptions!$B$73/$M$1401</f>
        <v>112195.357831264</v>
      </c>
      <c r="P1401" s="12" t="n">
        <f aca="false">MAX(Assumptions!$B$4,($A$7*(Assumptions!$B$20+$E$1401+Assumptions!$B$17+$J$1401+$O$1401+$D$1401)-Assumptions!$B$17)/(1-$A$7))</f>
        <v>1528460.66262969</v>
      </c>
      <c r="Q1401" s="12" t="n">
        <f aca="false">Assumptions!$B$20+$E$1401+Assumptions!$B$17+$P$1401+$J$1401+$O$1401+$D$1401</f>
        <v>39487517.7508646</v>
      </c>
      <c r="R1401" s="12" t="n">
        <f aca="false">IF($C$1401&lt;Assumptions!$B$37,Assumptions!$B$37*(Assumptions!$B$21+Assumptions!$B$22/Assumptions!$B$37)/(Assumptions!$B$21+Assumptions!$B$22/$C$1401),Assumptions!$B$37)</f>
        <v>1</v>
      </c>
      <c r="S1401" s="12" t="n">
        <f aca="false">Assumptions!$B$38/$R$1401</f>
        <v>1</v>
      </c>
      <c r="T1401" s="12" t="n">
        <f aca="false">Assumptions!$B$39*$S$1401</f>
        <v>5000000</v>
      </c>
      <c r="U1401" s="12" t="n">
        <f aca="false">IF($C$1401&lt;Assumptions!$B$42,Assumptions!$B$42*(Assumptions!$B$21+Assumptions!$B$22/Assumptions!$B$42)/(Assumptions!$B$21+Assumptions!$B$22/$C$1401),Assumptions!$B$42)</f>
        <v>3</v>
      </c>
      <c r="V1401" s="12" t="n">
        <f aca="false">Assumptions!$B$43/$U$1401</f>
        <v>1</v>
      </c>
      <c r="W1401" s="12" t="n">
        <f aca="false">Assumptions!$B$44*$V$1401</f>
        <v>5000000</v>
      </c>
      <c r="X1401" s="12" t="n">
        <f aca="false">IF($C$1401&lt;Assumptions!$B$47,Assumptions!$B$47*(Assumptions!$B$21+Assumptions!$B$22/Assumptions!$B$47)/(Assumptions!$B$21+Assumptions!$B$22/$C$1401),Assumptions!$B$47)</f>
        <v>10</v>
      </c>
      <c r="Y1401" s="12" t="n">
        <f aca="false">Assumptions!$B$48/$X$1401</f>
        <v>1</v>
      </c>
      <c r="Z1401" s="12" t="n">
        <f aca="false">Assumptions!$B$49*$Y$1401</f>
        <v>3000000</v>
      </c>
      <c r="AA1401" s="12" t="n">
        <f aca="false">IF($C$1401&lt;Assumptions!$B$52,Assumptions!$B$52*(Assumptions!$B$21+Assumptions!$B$22/Assumptions!$B$52)/(Assumptions!$B$21+Assumptions!$B$22/$C$1401),Assumptions!$B$52)</f>
        <v>25</v>
      </c>
      <c r="AB1401" s="12" t="n">
        <f aca="false">Assumptions!$B$53/$AA$1401</f>
        <v>1</v>
      </c>
      <c r="AC1401" s="12" t="n">
        <f aca="false">Assumptions!$B$54*$AB$1401</f>
        <v>2400000</v>
      </c>
      <c r="AD1401" s="12" t="n">
        <f aca="false">IF($C$1401&lt;Assumptions!$B$57,Assumptions!$B$57*(Assumptions!$B$21+Assumptions!$B$22/Assumptions!$B$57)/(Assumptions!$B$21+Assumptions!$B$22/$C$1401),Assumptions!$B$57)</f>
        <v>57.4416348105408</v>
      </c>
      <c r="AE1401" s="12" t="n">
        <f aca="false">Assumptions!$B$58/$AD$1401</f>
        <v>1.04453851632004</v>
      </c>
      <c r="AF1401" s="12" t="n">
        <f aca="false">Assumptions!$B$59*$AE$1401</f>
        <v>1740897.87537958</v>
      </c>
      <c r="AG1401" s="12" t="n">
        <f aca="false">IF($C$1401&lt;Assumptions!$B$62,Assumptions!$B$62*(Assumptions!$B$21+Assumptions!$B$22/Assumptions!$B$62)/(Assumptions!$B$21+Assumptions!$B$22/$C$1401),Assumptions!$B$62)</f>
        <v>48.7090266519172</v>
      </c>
      <c r="AH1401" s="12" t="n">
        <f aca="false">Assumptions!$B$63/$AG$1401</f>
        <v>1.00922384163604</v>
      </c>
      <c r="AI1401" s="12" t="n">
        <f aca="false">Assumptions!$B$64*$AH$1401</f>
        <v>6158957.03396548</v>
      </c>
    </row>
    <row r="1402" customFormat="false" ht="15" hidden="true" customHeight="false" outlineLevel="0" collapsed="false">
      <c r="A1402" s="6" t="n">
        <f aca="false">ROW()-ROW($A$1381)+Assumptions!$B$4</f>
        <v>21</v>
      </c>
      <c r="B1402" s="12" t="n">
        <f aca="false">$P$1401</f>
        <v>1528460.66262969</v>
      </c>
      <c r="C1402" s="12" t="n">
        <f aca="false">$B$4/(Assumptions!$B$16+$B$1402)</f>
        <v>31.4577343744822</v>
      </c>
      <c r="D1402" s="12" t="n">
        <f aca="false">Assumptions!$B$7/$C$1402</f>
        <v>953660.541565742</v>
      </c>
      <c r="E1402" s="12" t="n">
        <f aca="false">$T$1402+$W$1402+$Z$1402+$AC$1402+$AF$1402+$AI$1402</f>
        <v>23299854.9093451</v>
      </c>
      <c r="F1402" s="12" t="n">
        <f aca="false">Assumptions!$B$70/(Assumptions!$B$20+Assumptions!$B$17+$B$1402+$E$1402+$O$1401)</f>
        <v>26.0857012801939</v>
      </c>
      <c r="G1402" s="12" t="n">
        <f aca="false">$C$1402*(1-Assumptions!$B$71)</f>
        <v>25.1661874995858</v>
      </c>
      <c r="H1402" s="12" t="n">
        <f aca="false">MIN($F$1402,$G$1402)</f>
        <v>25.1661874995858</v>
      </c>
      <c r="I1402" s="12" t="str">
        <f aca="false">IF($F$1402&lt;=$G$1402,"cap","discount")</f>
        <v>discount</v>
      </c>
      <c r="J1402" s="12" t="n">
        <f aca="false">Assumptions!$B$69/$H$1402</f>
        <v>198679.279492863</v>
      </c>
      <c r="K1402" s="12" t="n">
        <f aca="false">Assumptions!$B$74/(Assumptions!$B$20+Assumptions!$B$17+$B$1402+$E$1402+$J$1402)</f>
        <v>41.6431753052578</v>
      </c>
      <c r="L1402" s="12" t="n">
        <f aca="false">$C$1402*(1-Assumptions!$B$75)</f>
        <v>26.7390742183099</v>
      </c>
      <c r="M1402" s="12" t="n">
        <f aca="false">MIN($K$1402,$L$1402)</f>
        <v>26.7390742183099</v>
      </c>
      <c r="N1402" s="12" t="str">
        <f aca="false">IF($K$1402&lt;=$L$1402,"cap","discount")</f>
        <v>discount</v>
      </c>
      <c r="O1402" s="12" t="n">
        <f aca="false">Assumptions!$B$73/$M$1402</f>
        <v>112195.357831264</v>
      </c>
      <c r="P1402" s="12" t="n">
        <f aca="false">MAX(Assumptions!$B$4,($A$7*(Assumptions!$B$20+$E$1402+Assumptions!$B$17+$J$1402+$O$1402+$D$1402)-Assumptions!$B$17)/(1-$A$7))</f>
        <v>1528460.66262969</v>
      </c>
      <c r="Q1402" s="12" t="n">
        <f aca="false">Assumptions!$B$20+$E$1402+Assumptions!$B$17+$P$1402+$J$1402+$O$1402+$D$1402</f>
        <v>39487517.7508646</v>
      </c>
      <c r="R1402" s="12" t="n">
        <f aca="false">IF($C$1402&lt;Assumptions!$B$37,Assumptions!$B$37*(Assumptions!$B$21+Assumptions!$B$22/Assumptions!$B$37)/(Assumptions!$B$21+Assumptions!$B$22/$C$1402),Assumptions!$B$37)</f>
        <v>1</v>
      </c>
      <c r="S1402" s="12" t="n">
        <f aca="false">Assumptions!$B$38/$R$1402</f>
        <v>1</v>
      </c>
      <c r="T1402" s="12" t="n">
        <f aca="false">Assumptions!$B$39*$S$1402</f>
        <v>5000000</v>
      </c>
      <c r="U1402" s="12" t="n">
        <f aca="false">IF($C$1402&lt;Assumptions!$B$42,Assumptions!$B$42*(Assumptions!$B$21+Assumptions!$B$22/Assumptions!$B$42)/(Assumptions!$B$21+Assumptions!$B$22/$C$1402),Assumptions!$B$42)</f>
        <v>3</v>
      </c>
      <c r="V1402" s="12" t="n">
        <f aca="false">Assumptions!$B$43/$U$1402</f>
        <v>1</v>
      </c>
      <c r="W1402" s="12" t="n">
        <f aca="false">Assumptions!$B$44*$V$1402</f>
        <v>5000000</v>
      </c>
      <c r="X1402" s="12" t="n">
        <f aca="false">IF($C$1402&lt;Assumptions!$B$47,Assumptions!$B$47*(Assumptions!$B$21+Assumptions!$B$22/Assumptions!$B$47)/(Assumptions!$B$21+Assumptions!$B$22/$C$1402),Assumptions!$B$47)</f>
        <v>10</v>
      </c>
      <c r="Y1402" s="12" t="n">
        <f aca="false">Assumptions!$B$48/$X$1402</f>
        <v>1</v>
      </c>
      <c r="Z1402" s="12" t="n">
        <f aca="false">Assumptions!$B$49*$Y$1402</f>
        <v>3000000</v>
      </c>
      <c r="AA1402" s="12" t="n">
        <f aca="false">IF($C$1402&lt;Assumptions!$B$52,Assumptions!$B$52*(Assumptions!$B$21+Assumptions!$B$22/Assumptions!$B$52)/(Assumptions!$B$21+Assumptions!$B$22/$C$1402),Assumptions!$B$52)</f>
        <v>25</v>
      </c>
      <c r="AB1402" s="12" t="n">
        <f aca="false">Assumptions!$B$53/$AA$1402</f>
        <v>1</v>
      </c>
      <c r="AC1402" s="12" t="n">
        <f aca="false">Assumptions!$B$54*$AB$1402</f>
        <v>2400000</v>
      </c>
      <c r="AD1402" s="12" t="n">
        <f aca="false">IF($C$1402&lt;Assumptions!$B$57,Assumptions!$B$57*(Assumptions!$B$21+Assumptions!$B$22/Assumptions!$B$57)/(Assumptions!$B$21+Assumptions!$B$22/$C$1402),Assumptions!$B$57)</f>
        <v>57.4416348105408</v>
      </c>
      <c r="AE1402" s="12" t="n">
        <f aca="false">Assumptions!$B$58/$AD$1402</f>
        <v>1.04453851632004</v>
      </c>
      <c r="AF1402" s="12" t="n">
        <f aca="false">Assumptions!$B$59*$AE$1402</f>
        <v>1740897.87537958</v>
      </c>
      <c r="AG1402" s="12" t="n">
        <f aca="false">IF($C$1402&lt;Assumptions!$B$62,Assumptions!$B$62*(Assumptions!$B$21+Assumptions!$B$22/Assumptions!$B$62)/(Assumptions!$B$21+Assumptions!$B$22/$C$1402),Assumptions!$B$62)</f>
        <v>48.7090266519172</v>
      </c>
      <c r="AH1402" s="12" t="n">
        <f aca="false">Assumptions!$B$63/$AG$1402</f>
        <v>1.00922384163604</v>
      </c>
      <c r="AI1402" s="12" t="n">
        <f aca="false">Assumptions!$B$64*$AH$1402</f>
        <v>6158957.03396548</v>
      </c>
    </row>
    <row r="1403" customFormat="false" ht="15" hidden="true" customHeight="false" outlineLevel="0" collapsed="false">
      <c r="A1403" s="6" t="n">
        <f aca="false">ROW()-ROW($A$1381)+Assumptions!$B$4</f>
        <v>22</v>
      </c>
      <c r="B1403" s="12" t="n">
        <f aca="false">$P$1402</f>
        <v>1528460.66262969</v>
      </c>
      <c r="C1403" s="12" t="n">
        <f aca="false">$B$4/(Assumptions!$B$16+$B$1403)</f>
        <v>31.4577343744822</v>
      </c>
      <c r="D1403" s="12" t="n">
        <f aca="false">Assumptions!$B$7/$C$1403</f>
        <v>953660.541565742</v>
      </c>
      <c r="E1403" s="12" t="n">
        <f aca="false">$T$1403+$W$1403+$Z$1403+$AC$1403+$AF$1403+$AI$1403</f>
        <v>23299854.9093451</v>
      </c>
      <c r="F1403" s="12" t="n">
        <f aca="false">Assumptions!$B$70/(Assumptions!$B$20+Assumptions!$B$17+$B$1403+$E$1403+$O$1402)</f>
        <v>26.0857012801939</v>
      </c>
      <c r="G1403" s="12" t="n">
        <f aca="false">$C$1403*(1-Assumptions!$B$71)</f>
        <v>25.1661874995858</v>
      </c>
      <c r="H1403" s="12" t="n">
        <f aca="false">MIN($F$1403,$G$1403)</f>
        <v>25.1661874995858</v>
      </c>
      <c r="I1403" s="12" t="str">
        <f aca="false">IF($F$1403&lt;=$G$1403,"cap","discount")</f>
        <v>discount</v>
      </c>
      <c r="J1403" s="12" t="n">
        <f aca="false">Assumptions!$B$69/$H$1403</f>
        <v>198679.279492863</v>
      </c>
      <c r="K1403" s="12" t="n">
        <f aca="false">Assumptions!$B$74/(Assumptions!$B$20+Assumptions!$B$17+$B$1403+$E$1403+$J$1403)</f>
        <v>41.6431753052578</v>
      </c>
      <c r="L1403" s="12" t="n">
        <f aca="false">$C$1403*(1-Assumptions!$B$75)</f>
        <v>26.7390742183099</v>
      </c>
      <c r="M1403" s="12" t="n">
        <f aca="false">MIN($K$1403,$L$1403)</f>
        <v>26.7390742183099</v>
      </c>
      <c r="N1403" s="12" t="str">
        <f aca="false">IF($K$1403&lt;=$L$1403,"cap","discount")</f>
        <v>discount</v>
      </c>
      <c r="O1403" s="12" t="n">
        <f aca="false">Assumptions!$B$73/$M$1403</f>
        <v>112195.357831264</v>
      </c>
      <c r="P1403" s="12" t="n">
        <f aca="false">MAX(Assumptions!$B$4,($A$7*(Assumptions!$B$20+$E$1403+Assumptions!$B$17+$J$1403+$O$1403+$D$1403)-Assumptions!$B$17)/(1-$A$7))</f>
        <v>1528460.66262969</v>
      </c>
      <c r="Q1403" s="12" t="n">
        <f aca="false">Assumptions!$B$20+$E$1403+Assumptions!$B$17+$P$1403+$J$1403+$O$1403+$D$1403</f>
        <v>39487517.7508646</v>
      </c>
      <c r="R1403" s="12" t="n">
        <f aca="false">IF($C$1403&lt;Assumptions!$B$37,Assumptions!$B$37*(Assumptions!$B$21+Assumptions!$B$22/Assumptions!$B$37)/(Assumptions!$B$21+Assumptions!$B$22/$C$1403),Assumptions!$B$37)</f>
        <v>1</v>
      </c>
      <c r="S1403" s="12" t="n">
        <f aca="false">Assumptions!$B$38/$R$1403</f>
        <v>1</v>
      </c>
      <c r="T1403" s="12" t="n">
        <f aca="false">Assumptions!$B$39*$S$1403</f>
        <v>5000000</v>
      </c>
      <c r="U1403" s="12" t="n">
        <f aca="false">IF($C$1403&lt;Assumptions!$B$42,Assumptions!$B$42*(Assumptions!$B$21+Assumptions!$B$22/Assumptions!$B$42)/(Assumptions!$B$21+Assumptions!$B$22/$C$1403),Assumptions!$B$42)</f>
        <v>3</v>
      </c>
      <c r="V1403" s="12" t="n">
        <f aca="false">Assumptions!$B$43/$U$1403</f>
        <v>1</v>
      </c>
      <c r="W1403" s="12" t="n">
        <f aca="false">Assumptions!$B$44*$V$1403</f>
        <v>5000000</v>
      </c>
      <c r="X1403" s="12" t="n">
        <f aca="false">IF($C$1403&lt;Assumptions!$B$47,Assumptions!$B$47*(Assumptions!$B$21+Assumptions!$B$22/Assumptions!$B$47)/(Assumptions!$B$21+Assumptions!$B$22/$C$1403),Assumptions!$B$47)</f>
        <v>10</v>
      </c>
      <c r="Y1403" s="12" t="n">
        <f aca="false">Assumptions!$B$48/$X$1403</f>
        <v>1</v>
      </c>
      <c r="Z1403" s="12" t="n">
        <f aca="false">Assumptions!$B$49*$Y$1403</f>
        <v>3000000</v>
      </c>
      <c r="AA1403" s="12" t="n">
        <f aca="false">IF($C$1403&lt;Assumptions!$B$52,Assumptions!$B$52*(Assumptions!$B$21+Assumptions!$B$22/Assumptions!$B$52)/(Assumptions!$B$21+Assumptions!$B$22/$C$1403),Assumptions!$B$52)</f>
        <v>25</v>
      </c>
      <c r="AB1403" s="12" t="n">
        <f aca="false">Assumptions!$B$53/$AA$1403</f>
        <v>1</v>
      </c>
      <c r="AC1403" s="12" t="n">
        <f aca="false">Assumptions!$B$54*$AB$1403</f>
        <v>2400000</v>
      </c>
      <c r="AD1403" s="12" t="n">
        <f aca="false">IF($C$1403&lt;Assumptions!$B$57,Assumptions!$B$57*(Assumptions!$B$21+Assumptions!$B$22/Assumptions!$B$57)/(Assumptions!$B$21+Assumptions!$B$22/$C$1403),Assumptions!$B$57)</f>
        <v>57.4416348105408</v>
      </c>
      <c r="AE1403" s="12" t="n">
        <f aca="false">Assumptions!$B$58/$AD$1403</f>
        <v>1.04453851632004</v>
      </c>
      <c r="AF1403" s="12" t="n">
        <f aca="false">Assumptions!$B$59*$AE$1403</f>
        <v>1740897.87537958</v>
      </c>
      <c r="AG1403" s="12" t="n">
        <f aca="false">IF($C$1403&lt;Assumptions!$B$62,Assumptions!$B$62*(Assumptions!$B$21+Assumptions!$B$22/Assumptions!$B$62)/(Assumptions!$B$21+Assumptions!$B$22/$C$1403),Assumptions!$B$62)</f>
        <v>48.7090266519172</v>
      </c>
      <c r="AH1403" s="12" t="n">
        <f aca="false">Assumptions!$B$63/$AG$1403</f>
        <v>1.00922384163604</v>
      </c>
      <c r="AI1403" s="12" t="n">
        <f aca="false">Assumptions!$B$64*$AH$1403</f>
        <v>6158957.03396548</v>
      </c>
    </row>
    <row r="1404" customFormat="false" ht="15" hidden="true" customHeight="false" outlineLevel="0" collapsed="false">
      <c r="A1404" s="6" t="n">
        <f aca="false">ROW()-ROW($A$1381)+Assumptions!$B$4</f>
        <v>23</v>
      </c>
      <c r="B1404" s="12" t="n">
        <f aca="false">$P$1403</f>
        <v>1528460.66262969</v>
      </c>
      <c r="C1404" s="12" t="n">
        <f aca="false">$B$4/(Assumptions!$B$16+$B$1404)</f>
        <v>31.4577343744822</v>
      </c>
      <c r="D1404" s="12" t="n">
        <f aca="false">Assumptions!$B$7/$C$1404</f>
        <v>953660.541565742</v>
      </c>
      <c r="E1404" s="12" t="n">
        <f aca="false">$T$1404+$W$1404+$Z$1404+$AC$1404+$AF$1404+$AI$1404</f>
        <v>23299854.9093451</v>
      </c>
      <c r="F1404" s="12" t="n">
        <f aca="false">Assumptions!$B$70/(Assumptions!$B$20+Assumptions!$B$17+$B$1404+$E$1404+$O$1403)</f>
        <v>26.0857012801939</v>
      </c>
      <c r="G1404" s="12" t="n">
        <f aca="false">$C$1404*(1-Assumptions!$B$71)</f>
        <v>25.1661874995858</v>
      </c>
      <c r="H1404" s="12" t="n">
        <f aca="false">MIN($F$1404,$G$1404)</f>
        <v>25.1661874995858</v>
      </c>
      <c r="I1404" s="12" t="str">
        <f aca="false">IF($F$1404&lt;=$G$1404,"cap","discount")</f>
        <v>discount</v>
      </c>
      <c r="J1404" s="12" t="n">
        <f aca="false">Assumptions!$B$69/$H$1404</f>
        <v>198679.279492863</v>
      </c>
      <c r="K1404" s="12" t="n">
        <f aca="false">Assumptions!$B$74/(Assumptions!$B$20+Assumptions!$B$17+$B$1404+$E$1404+$J$1404)</f>
        <v>41.6431753052578</v>
      </c>
      <c r="L1404" s="12" t="n">
        <f aca="false">$C$1404*(1-Assumptions!$B$75)</f>
        <v>26.7390742183099</v>
      </c>
      <c r="M1404" s="12" t="n">
        <f aca="false">MIN($K$1404,$L$1404)</f>
        <v>26.7390742183099</v>
      </c>
      <c r="N1404" s="12" t="str">
        <f aca="false">IF($K$1404&lt;=$L$1404,"cap","discount")</f>
        <v>discount</v>
      </c>
      <c r="O1404" s="12" t="n">
        <f aca="false">Assumptions!$B$73/$M$1404</f>
        <v>112195.357831264</v>
      </c>
      <c r="P1404" s="12" t="n">
        <f aca="false">MAX(Assumptions!$B$4,($A$7*(Assumptions!$B$20+$E$1404+Assumptions!$B$17+$J$1404+$O$1404+$D$1404)-Assumptions!$B$17)/(1-$A$7))</f>
        <v>1528460.66262969</v>
      </c>
      <c r="Q1404" s="12" t="n">
        <f aca="false">Assumptions!$B$20+$E$1404+Assumptions!$B$17+$P$1404+$J$1404+$O$1404+$D$1404</f>
        <v>39487517.7508646</v>
      </c>
      <c r="R1404" s="12" t="n">
        <f aca="false">IF($C$1404&lt;Assumptions!$B$37,Assumptions!$B$37*(Assumptions!$B$21+Assumptions!$B$22/Assumptions!$B$37)/(Assumptions!$B$21+Assumptions!$B$22/$C$1404),Assumptions!$B$37)</f>
        <v>1</v>
      </c>
      <c r="S1404" s="12" t="n">
        <f aca="false">Assumptions!$B$38/$R$1404</f>
        <v>1</v>
      </c>
      <c r="T1404" s="12" t="n">
        <f aca="false">Assumptions!$B$39*$S$1404</f>
        <v>5000000</v>
      </c>
      <c r="U1404" s="12" t="n">
        <f aca="false">IF($C$1404&lt;Assumptions!$B$42,Assumptions!$B$42*(Assumptions!$B$21+Assumptions!$B$22/Assumptions!$B$42)/(Assumptions!$B$21+Assumptions!$B$22/$C$1404),Assumptions!$B$42)</f>
        <v>3</v>
      </c>
      <c r="V1404" s="12" t="n">
        <f aca="false">Assumptions!$B$43/$U$1404</f>
        <v>1</v>
      </c>
      <c r="W1404" s="12" t="n">
        <f aca="false">Assumptions!$B$44*$V$1404</f>
        <v>5000000</v>
      </c>
      <c r="X1404" s="12" t="n">
        <f aca="false">IF($C$1404&lt;Assumptions!$B$47,Assumptions!$B$47*(Assumptions!$B$21+Assumptions!$B$22/Assumptions!$B$47)/(Assumptions!$B$21+Assumptions!$B$22/$C$1404),Assumptions!$B$47)</f>
        <v>10</v>
      </c>
      <c r="Y1404" s="12" t="n">
        <f aca="false">Assumptions!$B$48/$X$1404</f>
        <v>1</v>
      </c>
      <c r="Z1404" s="12" t="n">
        <f aca="false">Assumptions!$B$49*$Y$1404</f>
        <v>3000000</v>
      </c>
      <c r="AA1404" s="12" t="n">
        <f aca="false">IF($C$1404&lt;Assumptions!$B$52,Assumptions!$B$52*(Assumptions!$B$21+Assumptions!$B$22/Assumptions!$B$52)/(Assumptions!$B$21+Assumptions!$B$22/$C$1404),Assumptions!$B$52)</f>
        <v>25</v>
      </c>
      <c r="AB1404" s="12" t="n">
        <f aca="false">Assumptions!$B$53/$AA$1404</f>
        <v>1</v>
      </c>
      <c r="AC1404" s="12" t="n">
        <f aca="false">Assumptions!$B$54*$AB$1404</f>
        <v>2400000</v>
      </c>
      <c r="AD1404" s="12" t="n">
        <f aca="false">IF($C$1404&lt;Assumptions!$B$57,Assumptions!$B$57*(Assumptions!$B$21+Assumptions!$B$22/Assumptions!$B$57)/(Assumptions!$B$21+Assumptions!$B$22/$C$1404),Assumptions!$B$57)</f>
        <v>57.4416348105408</v>
      </c>
      <c r="AE1404" s="12" t="n">
        <f aca="false">Assumptions!$B$58/$AD$1404</f>
        <v>1.04453851632004</v>
      </c>
      <c r="AF1404" s="12" t="n">
        <f aca="false">Assumptions!$B$59*$AE$1404</f>
        <v>1740897.87537958</v>
      </c>
      <c r="AG1404" s="12" t="n">
        <f aca="false">IF($C$1404&lt;Assumptions!$B$62,Assumptions!$B$62*(Assumptions!$B$21+Assumptions!$B$22/Assumptions!$B$62)/(Assumptions!$B$21+Assumptions!$B$22/$C$1404),Assumptions!$B$62)</f>
        <v>48.7090266519172</v>
      </c>
      <c r="AH1404" s="12" t="n">
        <f aca="false">Assumptions!$B$63/$AG$1404</f>
        <v>1.00922384163604</v>
      </c>
      <c r="AI1404" s="12" t="n">
        <f aca="false">Assumptions!$B$64*$AH$1404</f>
        <v>6158957.03396548</v>
      </c>
    </row>
    <row r="1405" customFormat="false" ht="15" hidden="true" customHeight="false" outlineLevel="0" collapsed="false">
      <c r="A1405" s="6" t="n">
        <f aca="false">ROW()-ROW($A$1381)+Assumptions!$B$4</f>
        <v>24</v>
      </c>
      <c r="B1405" s="12" t="n">
        <f aca="false">$P$1404</f>
        <v>1528460.66262969</v>
      </c>
      <c r="C1405" s="12" t="n">
        <f aca="false">$B$4/(Assumptions!$B$16+$B$1405)</f>
        <v>31.4577343744822</v>
      </c>
      <c r="D1405" s="12" t="n">
        <f aca="false">Assumptions!$B$7/$C$1405</f>
        <v>953660.541565742</v>
      </c>
      <c r="E1405" s="12" t="n">
        <f aca="false">$T$1405+$W$1405+$Z$1405+$AC$1405+$AF$1405+$AI$1405</f>
        <v>23299854.9093451</v>
      </c>
      <c r="F1405" s="12" t="n">
        <f aca="false">Assumptions!$B$70/(Assumptions!$B$20+Assumptions!$B$17+$B$1405+$E$1405+$O$1404)</f>
        <v>26.0857012801939</v>
      </c>
      <c r="G1405" s="12" t="n">
        <f aca="false">$C$1405*(1-Assumptions!$B$71)</f>
        <v>25.1661874995858</v>
      </c>
      <c r="H1405" s="12" t="n">
        <f aca="false">MIN($F$1405,$G$1405)</f>
        <v>25.1661874995858</v>
      </c>
      <c r="I1405" s="12" t="str">
        <f aca="false">IF($F$1405&lt;=$G$1405,"cap","discount")</f>
        <v>discount</v>
      </c>
      <c r="J1405" s="12" t="n">
        <f aca="false">Assumptions!$B$69/$H$1405</f>
        <v>198679.279492863</v>
      </c>
      <c r="K1405" s="12" t="n">
        <f aca="false">Assumptions!$B$74/(Assumptions!$B$20+Assumptions!$B$17+$B$1405+$E$1405+$J$1405)</f>
        <v>41.6431753052578</v>
      </c>
      <c r="L1405" s="12" t="n">
        <f aca="false">$C$1405*(1-Assumptions!$B$75)</f>
        <v>26.7390742183099</v>
      </c>
      <c r="M1405" s="12" t="n">
        <f aca="false">MIN($K$1405,$L$1405)</f>
        <v>26.7390742183099</v>
      </c>
      <c r="N1405" s="12" t="str">
        <f aca="false">IF($K$1405&lt;=$L$1405,"cap","discount")</f>
        <v>discount</v>
      </c>
      <c r="O1405" s="12" t="n">
        <f aca="false">Assumptions!$B$73/$M$1405</f>
        <v>112195.357831264</v>
      </c>
      <c r="P1405" s="12" t="n">
        <f aca="false">MAX(Assumptions!$B$4,($A$7*(Assumptions!$B$20+$E$1405+Assumptions!$B$17+$J$1405+$O$1405+$D$1405)-Assumptions!$B$17)/(1-$A$7))</f>
        <v>1528460.66262969</v>
      </c>
      <c r="Q1405" s="12" t="n">
        <f aca="false">Assumptions!$B$20+$E$1405+Assumptions!$B$17+$P$1405+$J$1405+$O$1405+$D$1405</f>
        <v>39487517.7508646</v>
      </c>
      <c r="R1405" s="12" t="n">
        <f aca="false">IF($C$1405&lt;Assumptions!$B$37,Assumptions!$B$37*(Assumptions!$B$21+Assumptions!$B$22/Assumptions!$B$37)/(Assumptions!$B$21+Assumptions!$B$22/$C$1405),Assumptions!$B$37)</f>
        <v>1</v>
      </c>
      <c r="S1405" s="12" t="n">
        <f aca="false">Assumptions!$B$38/$R$1405</f>
        <v>1</v>
      </c>
      <c r="T1405" s="12" t="n">
        <f aca="false">Assumptions!$B$39*$S$1405</f>
        <v>5000000</v>
      </c>
      <c r="U1405" s="12" t="n">
        <f aca="false">IF($C$1405&lt;Assumptions!$B$42,Assumptions!$B$42*(Assumptions!$B$21+Assumptions!$B$22/Assumptions!$B$42)/(Assumptions!$B$21+Assumptions!$B$22/$C$1405),Assumptions!$B$42)</f>
        <v>3</v>
      </c>
      <c r="V1405" s="12" t="n">
        <f aca="false">Assumptions!$B$43/$U$1405</f>
        <v>1</v>
      </c>
      <c r="W1405" s="12" t="n">
        <f aca="false">Assumptions!$B$44*$V$1405</f>
        <v>5000000</v>
      </c>
      <c r="X1405" s="12" t="n">
        <f aca="false">IF($C$1405&lt;Assumptions!$B$47,Assumptions!$B$47*(Assumptions!$B$21+Assumptions!$B$22/Assumptions!$B$47)/(Assumptions!$B$21+Assumptions!$B$22/$C$1405),Assumptions!$B$47)</f>
        <v>10</v>
      </c>
      <c r="Y1405" s="12" t="n">
        <f aca="false">Assumptions!$B$48/$X$1405</f>
        <v>1</v>
      </c>
      <c r="Z1405" s="12" t="n">
        <f aca="false">Assumptions!$B$49*$Y$1405</f>
        <v>3000000</v>
      </c>
      <c r="AA1405" s="12" t="n">
        <f aca="false">IF($C$1405&lt;Assumptions!$B$52,Assumptions!$B$52*(Assumptions!$B$21+Assumptions!$B$22/Assumptions!$B$52)/(Assumptions!$B$21+Assumptions!$B$22/$C$1405),Assumptions!$B$52)</f>
        <v>25</v>
      </c>
      <c r="AB1405" s="12" t="n">
        <f aca="false">Assumptions!$B$53/$AA$1405</f>
        <v>1</v>
      </c>
      <c r="AC1405" s="12" t="n">
        <f aca="false">Assumptions!$B$54*$AB$1405</f>
        <v>2400000</v>
      </c>
      <c r="AD1405" s="12" t="n">
        <f aca="false">IF($C$1405&lt;Assumptions!$B$57,Assumptions!$B$57*(Assumptions!$B$21+Assumptions!$B$22/Assumptions!$B$57)/(Assumptions!$B$21+Assumptions!$B$22/$C$1405),Assumptions!$B$57)</f>
        <v>57.4416348105408</v>
      </c>
      <c r="AE1405" s="12" t="n">
        <f aca="false">Assumptions!$B$58/$AD$1405</f>
        <v>1.04453851632004</v>
      </c>
      <c r="AF1405" s="12" t="n">
        <f aca="false">Assumptions!$B$59*$AE$1405</f>
        <v>1740897.87537958</v>
      </c>
      <c r="AG1405" s="12" t="n">
        <f aca="false">IF($C$1405&lt;Assumptions!$B$62,Assumptions!$B$62*(Assumptions!$B$21+Assumptions!$B$22/Assumptions!$B$62)/(Assumptions!$B$21+Assumptions!$B$22/$C$1405),Assumptions!$B$62)</f>
        <v>48.7090266519172</v>
      </c>
      <c r="AH1405" s="12" t="n">
        <f aca="false">Assumptions!$B$63/$AG$1405</f>
        <v>1.00922384163604</v>
      </c>
      <c r="AI1405" s="12" t="n">
        <f aca="false">Assumptions!$B$64*$AH$1405</f>
        <v>6158957.03396548</v>
      </c>
    </row>
    <row r="1406" customFormat="false" ht="15" hidden="true" customHeight="false" outlineLevel="0" collapsed="false">
      <c r="A1406" s="6" t="n">
        <f aca="false">ROW()-ROW($A$1381)+Assumptions!$B$4</f>
        <v>25</v>
      </c>
      <c r="B1406" s="12" t="n">
        <f aca="false">$P$1405</f>
        <v>1528460.66262969</v>
      </c>
      <c r="C1406" s="12" t="n">
        <f aca="false">$B$4/(Assumptions!$B$16+$B$1406)</f>
        <v>31.4577343744822</v>
      </c>
      <c r="D1406" s="12" t="n">
        <f aca="false">Assumptions!$B$7/$C$1406</f>
        <v>953660.541565742</v>
      </c>
      <c r="E1406" s="12" t="n">
        <f aca="false">$T$1406+$W$1406+$Z$1406+$AC$1406+$AF$1406+$AI$1406</f>
        <v>23299854.9093451</v>
      </c>
      <c r="F1406" s="12" t="n">
        <f aca="false">Assumptions!$B$70/(Assumptions!$B$20+Assumptions!$B$17+$B$1406+$E$1406+$O$1405)</f>
        <v>26.0857012801939</v>
      </c>
      <c r="G1406" s="12" t="n">
        <f aca="false">$C$1406*(1-Assumptions!$B$71)</f>
        <v>25.1661874995858</v>
      </c>
      <c r="H1406" s="12" t="n">
        <f aca="false">MIN($F$1406,$G$1406)</f>
        <v>25.1661874995858</v>
      </c>
      <c r="I1406" s="12" t="str">
        <f aca="false">IF($F$1406&lt;=$G$1406,"cap","discount")</f>
        <v>discount</v>
      </c>
      <c r="J1406" s="12" t="n">
        <f aca="false">Assumptions!$B$69/$H$1406</f>
        <v>198679.279492863</v>
      </c>
      <c r="K1406" s="12" t="n">
        <f aca="false">Assumptions!$B$74/(Assumptions!$B$20+Assumptions!$B$17+$B$1406+$E$1406+$J$1406)</f>
        <v>41.6431753052578</v>
      </c>
      <c r="L1406" s="12" t="n">
        <f aca="false">$C$1406*(1-Assumptions!$B$75)</f>
        <v>26.7390742183099</v>
      </c>
      <c r="M1406" s="12" t="n">
        <f aca="false">MIN($K$1406,$L$1406)</f>
        <v>26.7390742183099</v>
      </c>
      <c r="N1406" s="12" t="str">
        <f aca="false">IF($K$1406&lt;=$L$1406,"cap","discount")</f>
        <v>discount</v>
      </c>
      <c r="O1406" s="12" t="n">
        <f aca="false">Assumptions!$B$73/$M$1406</f>
        <v>112195.357831264</v>
      </c>
      <c r="P1406" s="12" t="n">
        <f aca="false">MAX(Assumptions!$B$4,($A$7*(Assumptions!$B$20+$E$1406+Assumptions!$B$17+$J$1406+$O$1406+$D$1406)-Assumptions!$B$17)/(1-$A$7))</f>
        <v>1528460.66262969</v>
      </c>
      <c r="Q1406" s="12" t="n">
        <f aca="false">Assumptions!$B$20+$E$1406+Assumptions!$B$17+$P$1406+$J$1406+$O$1406+$D$1406</f>
        <v>39487517.7508646</v>
      </c>
      <c r="R1406" s="12" t="n">
        <f aca="false">IF($C$1406&lt;Assumptions!$B$37,Assumptions!$B$37*(Assumptions!$B$21+Assumptions!$B$22/Assumptions!$B$37)/(Assumptions!$B$21+Assumptions!$B$22/$C$1406),Assumptions!$B$37)</f>
        <v>1</v>
      </c>
      <c r="S1406" s="12" t="n">
        <f aca="false">Assumptions!$B$38/$R$1406</f>
        <v>1</v>
      </c>
      <c r="T1406" s="12" t="n">
        <f aca="false">Assumptions!$B$39*$S$1406</f>
        <v>5000000</v>
      </c>
      <c r="U1406" s="12" t="n">
        <f aca="false">IF($C$1406&lt;Assumptions!$B$42,Assumptions!$B$42*(Assumptions!$B$21+Assumptions!$B$22/Assumptions!$B$42)/(Assumptions!$B$21+Assumptions!$B$22/$C$1406),Assumptions!$B$42)</f>
        <v>3</v>
      </c>
      <c r="V1406" s="12" t="n">
        <f aca="false">Assumptions!$B$43/$U$1406</f>
        <v>1</v>
      </c>
      <c r="W1406" s="12" t="n">
        <f aca="false">Assumptions!$B$44*$V$1406</f>
        <v>5000000</v>
      </c>
      <c r="X1406" s="12" t="n">
        <f aca="false">IF($C$1406&lt;Assumptions!$B$47,Assumptions!$B$47*(Assumptions!$B$21+Assumptions!$B$22/Assumptions!$B$47)/(Assumptions!$B$21+Assumptions!$B$22/$C$1406),Assumptions!$B$47)</f>
        <v>10</v>
      </c>
      <c r="Y1406" s="12" t="n">
        <f aca="false">Assumptions!$B$48/$X$1406</f>
        <v>1</v>
      </c>
      <c r="Z1406" s="12" t="n">
        <f aca="false">Assumptions!$B$49*$Y$1406</f>
        <v>3000000</v>
      </c>
      <c r="AA1406" s="12" t="n">
        <f aca="false">IF($C$1406&lt;Assumptions!$B$52,Assumptions!$B$52*(Assumptions!$B$21+Assumptions!$B$22/Assumptions!$B$52)/(Assumptions!$B$21+Assumptions!$B$22/$C$1406),Assumptions!$B$52)</f>
        <v>25</v>
      </c>
      <c r="AB1406" s="12" t="n">
        <f aca="false">Assumptions!$B$53/$AA$1406</f>
        <v>1</v>
      </c>
      <c r="AC1406" s="12" t="n">
        <f aca="false">Assumptions!$B$54*$AB$1406</f>
        <v>2400000</v>
      </c>
      <c r="AD1406" s="12" t="n">
        <f aca="false">IF($C$1406&lt;Assumptions!$B$57,Assumptions!$B$57*(Assumptions!$B$21+Assumptions!$B$22/Assumptions!$B$57)/(Assumptions!$B$21+Assumptions!$B$22/$C$1406),Assumptions!$B$57)</f>
        <v>57.4416348105408</v>
      </c>
      <c r="AE1406" s="12" t="n">
        <f aca="false">Assumptions!$B$58/$AD$1406</f>
        <v>1.04453851632004</v>
      </c>
      <c r="AF1406" s="12" t="n">
        <f aca="false">Assumptions!$B$59*$AE$1406</f>
        <v>1740897.87537958</v>
      </c>
      <c r="AG1406" s="12" t="n">
        <f aca="false">IF($C$1406&lt;Assumptions!$B$62,Assumptions!$B$62*(Assumptions!$B$21+Assumptions!$B$22/Assumptions!$B$62)/(Assumptions!$B$21+Assumptions!$B$22/$C$1406),Assumptions!$B$62)</f>
        <v>48.7090266519172</v>
      </c>
      <c r="AH1406" s="12" t="n">
        <f aca="false">Assumptions!$B$63/$AG$1406</f>
        <v>1.00922384163604</v>
      </c>
      <c r="AI1406" s="12" t="n">
        <f aca="false">Assumptions!$B$64*$AH$1406</f>
        <v>6158957.03396548</v>
      </c>
    </row>
    <row r="1407" customFormat="false" ht="15" hidden="true" customHeight="false" outlineLevel="0" collapsed="false">
      <c r="A1407" s="6" t="n">
        <f aca="false">ROW()-ROW($A$1381)+Assumptions!$B$4</f>
        <v>26</v>
      </c>
      <c r="B1407" s="12" t="n">
        <f aca="false">$P$1406</f>
        <v>1528460.66262969</v>
      </c>
      <c r="C1407" s="12" t="n">
        <f aca="false">$B$4/(Assumptions!$B$16+$B$1407)</f>
        <v>31.4577343744822</v>
      </c>
      <c r="D1407" s="12" t="n">
        <f aca="false">Assumptions!$B$7/$C$1407</f>
        <v>953660.541565742</v>
      </c>
      <c r="E1407" s="12" t="n">
        <f aca="false">$T$1407+$W$1407+$Z$1407+$AC$1407+$AF$1407+$AI$1407</f>
        <v>23299854.9093451</v>
      </c>
      <c r="F1407" s="12" t="n">
        <f aca="false">Assumptions!$B$70/(Assumptions!$B$20+Assumptions!$B$17+$B$1407+$E$1407+$O$1406)</f>
        <v>26.0857012801939</v>
      </c>
      <c r="G1407" s="12" t="n">
        <f aca="false">$C$1407*(1-Assumptions!$B$71)</f>
        <v>25.1661874995858</v>
      </c>
      <c r="H1407" s="12" t="n">
        <f aca="false">MIN($F$1407,$G$1407)</f>
        <v>25.1661874995858</v>
      </c>
      <c r="I1407" s="12" t="str">
        <f aca="false">IF($F$1407&lt;=$G$1407,"cap","discount")</f>
        <v>discount</v>
      </c>
      <c r="J1407" s="12" t="n">
        <f aca="false">Assumptions!$B$69/$H$1407</f>
        <v>198679.279492863</v>
      </c>
      <c r="K1407" s="12" t="n">
        <f aca="false">Assumptions!$B$74/(Assumptions!$B$20+Assumptions!$B$17+$B$1407+$E$1407+$J$1407)</f>
        <v>41.6431753052578</v>
      </c>
      <c r="L1407" s="12" t="n">
        <f aca="false">$C$1407*(1-Assumptions!$B$75)</f>
        <v>26.7390742183099</v>
      </c>
      <c r="M1407" s="12" t="n">
        <f aca="false">MIN($K$1407,$L$1407)</f>
        <v>26.7390742183099</v>
      </c>
      <c r="N1407" s="12" t="str">
        <f aca="false">IF($K$1407&lt;=$L$1407,"cap","discount")</f>
        <v>discount</v>
      </c>
      <c r="O1407" s="12" t="n">
        <f aca="false">Assumptions!$B$73/$M$1407</f>
        <v>112195.357831264</v>
      </c>
      <c r="P1407" s="12" t="n">
        <f aca="false">MAX(Assumptions!$B$4,($A$7*(Assumptions!$B$20+$E$1407+Assumptions!$B$17+$J$1407+$O$1407+$D$1407)-Assumptions!$B$17)/(1-$A$7))</f>
        <v>1528460.66262969</v>
      </c>
      <c r="Q1407" s="12" t="n">
        <f aca="false">Assumptions!$B$20+$E$1407+Assumptions!$B$17+$P$1407+$J$1407+$O$1407+$D$1407</f>
        <v>39487517.7508646</v>
      </c>
      <c r="R1407" s="12" t="n">
        <f aca="false">IF($C$1407&lt;Assumptions!$B$37,Assumptions!$B$37*(Assumptions!$B$21+Assumptions!$B$22/Assumptions!$B$37)/(Assumptions!$B$21+Assumptions!$B$22/$C$1407),Assumptions!$B$37)</f>
        <v>1</v>
      </c>
      <c r="S1407" s="12" t="n">
        <f aca="false">Assumptions!$B$38/$R$1407</f>
        <v>1</v>
      </c>
      <c r="T1407" s="12" t="n">
        <f aca="false">Assumptions!$B$39*$S$1407</f>
        <v>5000000</v>
      </c>
      <c r="U1407" s="12" t="n">
        <f aca="false">IF($C$1407&lt;Assumptions!$B$42,Assumptions!$B$42*(Assumptions!$B$21+Assumptions!$B$22/Assumptions!$B$42)/(Assumptions!$B$21+Assumptions!$B$22/$C$1407),Assumptions!$B$42)</f>
        <v>3</v>
      </c>
      <c r="V1407" s="12" t="n">
        <f aca="false">Assumptions!$B$43/$U$1407</f>
        <v>1</v>
      </c>
      <c r="W1407" s="12" t="n">
        <f aca="false">Assumptions!$B$44*$V$1407</f>
        <v>5000000</v>
      </c>
      <c r="X1407" s="12" t="n">
        <f aca="false">IF($C$1407&lt;Assumptions!$B$47,Assumptions!$B$47*(Assumptions!$B$21+Assumptions!$B$22/Assumptions!$B$47)/(Assumptions!$B$21+Assumptions!$B$22/$C$1407),Assumptions!$B$47)</f>
        <v>10</v>
      </c>
      <c r="Y1407" s="12" t="n">
        <f aca="false">Assumptions!$B$48/$X$1407</f>
        <v>1</v>
      </c>
      <c r="Z1407" s="12" t="n">
        <f aca="false">Assumptions!$B$49*$Y$1407</f>
        <v>3000000</v>
      </c>
      <c r="AA1407" s="12" t="n">
        <f aca="false">IF($C$1407&lt;Assumptions!$B$52,Assumptions!$B$52*(Assumptions!$B$21+Assumptions!$B$22/Assumptions!$B$52)/(Assumptions!$B$21+Assumptions!$B$22/$C$1407),Assumptions!$B$52)</f>
        <v>25</v>
      </c>
      <c r="AB1407" s="12" t="n">
        <f aca="false">Assumptions!$B$53/$AA$1407</f>
        <v>1</v>
      </c>
      <c r="AC1407" s="12" t="n">
        <f aca="false">Assumptions!$B$54*$AB$1407</f>
        <v>2400000</v>
      </c>
      <c r="AD1407" s="12" t="n">
        <f aca="false">IF($C$1407&lt;Assumptions!$B$57,Assumptions!$B$57*(Assumptions!$B$21+Assumptions!$B$22/Assumptions!$B$57)/(Assumptions!$B$21+Assumptions!$B$22/$C$1407),Assumptions!$B$57)</f>
        <v>57.4416348105408</v>
      </c>
      <c r="AE1407" s="12" t="n">
        <f aca="false">Assumptions!$B$58/$AD$1407</f>
        <v>1.04453851632004</v>
      </c>
      <c r="AF1407" s="12" t="n">
        <f aca="false">Assumptions!$B$59*$AE$1407</f>
        <v>1740897.87537958</v>
      </c>
      <c r="AG1407" s="12" t="n">
        <f aca="false">IF($C$1407&lt;Assumptions!$B$62,Assumptions!$B$62*(Assumptions!$B$21+Assumptions!$B$22/Assumptions!$B$62)/(Assumptions!$B$21+Assumptions!$B$22/$C$1407),Assumptions!$B$62)</f>
        <v>48.7090266519172</v>
      </c>
      <c r="AH1407" s="12" t="n">
        <f aca="false">Assumptions!$B$63/$AG$1407</f>
        <v>1.00922384163604</v>
      </c>
      <c r="AI1407" s="12" t="n">
        <f aca="false">Assumptions!$B$64*$AH$1407</f>
        <v>6158957.03396548</v>
      </c>
    </row>
    <row r="1408" customFormat="false" ht="15" hidden="true" customHeight="false" outlineLevel="0" collapsed="false">
      <c r="A1408" s="6" t="n">
        <f aca="false">ROW()-ROW($A$1381)+Assumptions!$B$4</f>
        <v>27</v>
      </c>
      <c r="B1408" s="12" t="n">
        <f aca="false">$P$1407</f>
        <v>1528460.66262969</v>
      </c>
      <c r="C1408" s="12" t="n">
        <f aca="false">$B$4/(Assumptions!$B$16+$B$1408)</f>
        <v>31.4577343744822</v>
      </c>
      <c r="D1408" s="12" t="n">
        <f aca="false">Assumptions!$B$7/$C$1408</f>
        <v>953660.541565742</v>
      </c>
      <c r="E1408" s="12" t="n">
        <f aca="false">$T$1408+$W$1408+$Z$1408+$AC$1408+$AF$1408+$AI$1408</f>
        <v>23299854.9093451</v>
      </c>
      <c r="F1408" s="12" t="n">
        <f aca="false">Assumptions!$B$70/(Assumptions!$B$20+Assumptions!$B$17+$B$1408+$E$1408+$O$1407)</f>
        <v>26.0857012801939</v>
      </c>
      <c r="G1408" s="12" t="n">
        <f aca="false">$C$1408*(1-Assumptions!$B$71)</f>
        <v>25.1661874995858</v>
      </c>
      <c r="H1408" s="12" t="n">
        <f aca="false">MIN($F$1408,$G$1408)</f>
        <v>25.1661874995858</v>
      </c>
      <c r="I1408" s="12" t="str">
        <f aca="false">IF($F$1408&lt;=$G$1408,"cap","discount")</f>
        <v>discount</v>
      </c>
      <c r="J1408" s="12" t="n">
        <f aca="false">Assumptions!$B$69/$H$1408</f>
        <v>198679.279492863</v>
      </c>
      <c r="K1408" s="12" t="n">
        <f aca="false">Assumptions!$B$74/(Assumptions!$B$20+Assumptions!$B$17+$B$1408+$E$1408+$J$1408)</f>
        <v>41.6431753052578</v>
      </c>
      <c r="L1408" s="12" t="n">
        <f aca="false">$C$1408*(1-Assumptions!$B$75)</f>
        <v>26.7390742183099</v>
      </c>
      <c r="M1408" s="12" t="n">
        <f aca="false">MIN($K$1408,$L$1408)</f>
        <v>26.7390742183099</v>
      </c>
      <c r="N1408" s="12" t="str">
        <f aca="false">IF($K$1408&lt;=$L$1408,"cap","discount")</f>
        <v>discount</v>
      </c>
      <c r="O1408" s="12" t="n">
        <f aca="false">Assumptions!$B$73/$M$1408</f>
        <v>112195.357831264</v>
      </c>
      <c r="P1408" s="12" t="n">
        <f aca="false">MAX(Assumptions!$B$4,($A$7*(Assumptions!$B$20+$E$1408+Assumptions!$B$17+$J$1408+$O$1408+$D$1408)-Assumptions!$B$17)/(1-$A$7))</f>
        <v>1528460.66262969</v>
      </c>
      <c r="Q1408" s="12" t="n">
        <f aca="false">Assumptions!$B$20+$E$1408+Assumptions!$B$17+$P$1408+$J$1408+$O$1408+$D$1408</f>
        <v>39487517.7508646</v>
      </c>
      <c r="R1408" s="12" t="n">
        <f aca="false">IF($C$1408&lt;Assumptions!$B$37,Assumptions!$B$37*(Assumptions!$B$21+Assumptions!$B$22/Assumptions!$B$37)/(Assumptions!$B$21+Assumptions!$B$22/$C$1408),Assumptions!$B$37)</f>
        <v>1</v>
      </c>
      <c r="S1408" s="12" t="n">
        <f aca="false">Assumptions!$B$38/$R$1408</f>
        <v>1</v>
      </c>
      <c r="T1408" s="12" t="n">
        <f aca="false">Assumptions!$B$39*$S$1408</f>
        <v>5000000</v>
      </c>
      <c r="U1408" s="12" t="n">
        <f aca="false">IF($C$1408&lt;Assumptions!$B$42,Assumptions!$B$42*(Assumptions!$B$21+Assumptions!$B$22/Assumptions!$B$42)/(Assumptions!$B$21+Assumptions!$B$22/$C$1408),Assumptions!$B$42)</f>
        <v>3</v>
      </c>
      <c r="V1408" s="12" t="n">
        <f aca="false">Assumptions!$B$43/$U$1408</f>
        <v>1</v>
      </c>
      <c r="W1408" s="12" t="n">
        <f aca="false">Assumptions!$B$44*$V$1408</f>
        <v>5000000</v>
      </c>
      <c r="X1408" s="12" t="n">
        <f aca="false">IF($C$1408&lt;Assumptions!$B$47,Assumptions!$B$47*(Assumptions!$B$21+Assumptions!$B$22/Assumptions!$B$47)/(Assumptions!$B$21+Assumptions!$B$22/$C$1408),Assumptions!$B$47)</f>
        <v>10</v>
      </c>
      <c r="Y1408" s="12" t="n">
        <f aca="false">Assumptions!$B$48/$X$1408</f>
        <v>1</v>
      </c>
      <c r="Z1408" s="12" t="n">
        <f aca="false">Assumptions!$B$49*$Y$1408</f>
        <v>3000000</v>
      </c>
      <c r="AA1408" s="12" t="n">
        <f aca="false">IF($C$1408&lt;Assumptions!$B$52,Assumptions!$B$52*(Assumptions!$B$21+Assumptions!$B$22/Assumptions!$B$52)/(Assumptions!$B$21+Assumptions!$B$22/$C$1408),Assumptions!$B$52)</f>
        <v>25</v>
      </c>
      <c r="AB1408" s="12" t="n">
        <f aca="false">Assumptions!$B$53/$AA$1408</f>
        <v>1</v>
      </c>
      <c r="AC1408" s="12" t="n">
        <f aca="false">Assumptions!$B$54*$AB$1408</f>
        <v>2400000</v>
      </c>
      <c r="AD1408" s="12" t="n">
        <f aca="false">IF($C$1408&lt;Assumptions!$B$57,Assumptions!$B$57*(Assumptions!$B$21+Assumptions!$B$22/Assumptions!$B$57)/(Assumptions!$B$21+Assumptions!$B$22/$C$1408),Assumptions!$B$57)</f>
        <v>57.4416348105408</v>
      </c>
      <c r="AE1408" s="12" t="n">
        <f aca="false">Assumptions!$B$58/$AD$1408</f>
        <v>1.04453851632004</v>
      </c>
      <c r="AF1408" s="12" t="n">
        <f aca="false">Assumptions!$B$59*$AE$1408</f>
        <v>1740897.87537958</v>
      </c>
      <c r="AG1408" s="12" t="n">
        <f aca="false">IF($C$1408&lt;Assumptions!$B$62,Assumptions!$B$62*(Assumptions!$B$21+Assumptions!$B$22/Assumptions!$B$62)/(Assumptions!$B$21+Assumptions!$B$22/$C$1408),Assumptions!$B$62)</f>
        <v>48.7090266519172</v>
      </c>
      <c r="AH1408" s="12" t="n">
        <f aca="false">Assumptions!$B$63/$AG$1408</f>
        <v>1.00922384163604</v>
      </c>
      <c r="AI1408" s="12" t="n">
        <f aca="false">Assumptions!$B$64*$AH$1408</f>
        <v>6158957.03396548</v>
      </c>
    </row>
    <row r="1409" customFormat="false" ht="15" hidden="true" customHeight="false" outlineLevel="0" collapsed="false">
      <c r="A1409" s="6" t="n">
        <f aca="false">ROW()-ROW($A$1381)+Assumptions!$B$4</f>
        <v>28</v>
      </c>
      <c r="B1409" s="12" t="n">
        <f aca="false">$P$1408</f>
        <v>1528460.66262969</v>
      </c>
      <c r="C1409" s="12" t="n">
        <f aca="false">$B$4/(Assumptions!$B$16+$B$1409)</f>
        <v>31.4577343744822</v>
      </c>
      <c r="D1409" s="12" t="n">
        <f aca="false">Assumptions!$B$7/$C$1409</f>
        <v>953660.541565742</v>
      </c>
      <c r="E1409" s="12" t="n">
        <f aca="false">$T$1409+$W$1409+$Z$1409+$AC$1409+$AF$1409+$AI$1409</f>
        <v>23299854.9093451</v>
      </c>
      <c r="F1409" s="12" t="n">
        <f aca="false">Assumptions!$B$70/(Assumptions!$B$20+Assumptions!$B$17+$B$1409+$E$1409+$O$1408)</f>
        <v>26.0857012801939</v>
      </c>
      <c r="G1409" s="12" t="n">
        <f aca="false">$C$1409*(1-Assumptions!$B$71)</f>
        <v>25.1661874995858</v>
      </c>
      <c r="H1409" s="12" t="n">
        <f aca="false">MIN($F$1409,$G$1409)</f>
        <v>25.1661874995858</v>
      </c>
      <c r="I1409" s="12" t="str">
        <f aca="false">IF($F$1409&lt;=$G$1409,"cap","discount")</f>
        <v>discount</v>
      </c>
      <c r="J1409" s="12" t="n">
        <f aca="false">Assumptions!$B$69/$H$1409</f>
        <v>198679.279492863</v>
      </c>
      <c r="K1409" s="12" t="n">
        <f aca="false">Assumptions!$B$74/(Assumptions!$B$20+Assumptions!$B$17+$B$1409+$E$1409+$J$1409)</f>
        <v>41.6431753052578</v>
      </c>
      <c r="L1409" s="12" t="n">
        <f aca="false">$C$1409*(1-Assumptions!$B$75)</f>
        <v>26.7390742183099</v>
      </c>
      <c r="M1409" s="12" t="n">
        <f aca="false">MIN($K$1409,$L$1409)</f>
        <v>26.7390742183099</v>
      </c>
      <c r="N1409" s="12" t="str">
        <f aca="false">IF($K$1409&lt;=$L$1409,"cap","discount")</f>
        <v>discount</v>
      </c>
      <c r="O1409" s="12" t="n">
        <f aca="false">Assumptions!$B$73/$M$1409</f>
        <v>112195.357831264</v>
      </c>
      <c r="P1409" s="12" t="n">
        <f aca="false">MAX(Assumptions!$B$4,($A$7*(Assumptions!$B$20+$E$1409+Assumptions!$B$17+$J$1409+$O$1409+$D$1409)-Assumptions!$B$17)/(1-$A$7))</f>
        <v>1528460.66262969</v>
      </c>
      <c r="Q1409" s="12" t="n">
        <f aca="false">Assumptions!$B$20+$E$1409+Assumptions!$B$17+$P$1409+$J$1409+$O$1409+$D$1409</f>
        <v>39487517.7508646</v>
      </c>
      <c r="R1409" s="12" t="n">
        <f aca="false">IF($C$1409&lt;Assumptions!$B$37,Assumptions!$B$37*(Assumptions!$B$21+Assumptions!$B$22/Assumptions!$B$37)/(Assumptions!$B$21+Assumptions!$B$22/$C$1409),Assumptions!$B$37)</f>
        <v>1</v>
      </c>
      <c r="S1409" s="12" t="n">
        <f aca="false">Assumptions!$B$38/$R$1409</f>
        <v>1</v>
      </c>
      <c r="T1409" s="12" t="n">
        <f aca="false">Assumptions!$B$39*$S$1409</f>
        <v>5000000</v>
      </c>
      <c r="U1409" s="12" t="n">
        <f aca="false">IF($C$1409&lt;Assumptions!$B$42,Assumptions!$B$42*(Assumptions!$B$21+Assumptions!$B$22/Assumptions!$B$42)/(Assumptions!$B$21+Assumptions!$B$22/$C$1409),Assumptions!$B$42)</f>
        <v>3</v>
      </c>
      <c r="V1409" s="12" t="n">
        <f aca="false">Assumptions!$B$43/$U$1409</f>
        <v>1</v>
      </c>
      <c r="W1409" s="12" t="n">
        <f aca="false">Assumptions!$B$44*$V$1409</f>
        <v>5000000</v>
      </c>
      <c r="X1409" s="12" t="n">
        <f aca="false">IF($C$1409&lt;Assumptions!$B$47,Assumptions!$B$47*(Assumptions!$B$21+Assumptions!$B$22/Assumptions!$B$47)/(Assumptions!$B$21+Assumptions!$B$22/$C$1409),Assumptions!$B$47)</f>
        <v>10</v>
      </c>
      <c r="Y1409" s="12" t="n">
        <f aca="false">Assumptions!$B$48/$X$1409</f>
        <v>1</v>
      </c>
      <c r="Z1409" s="12" t="n">
        <f aca="false">Assumptions!$B$49*$Y$1409</f>
        <v>3000000</v>
      </c>
      <c r="AA1409" s="12" t="n">
        <f aca="false">IF($C$1409&lt;Assumptions!$B$52,Assumptions!$B$52*(Assumptions!$B$21+Assumptions!$B$22/Assumptions!$B$52)/(Assumptions!$B$21+Assumptions!$B$22/$C$1409),Assumptions!$B$52)</f>
        <v>25</v>
      </c>
      <c r="AB1409" s="12" t="n">
        <f aca="false">Assumptions!$B$53/$AA$1409</f>
        <v>1</v>
      </c>
      <c r="AC1409" s="12" t="n">
        <f aca="false">Assumptions!$B$54*$AB$1409</f>
        <v>2400000</v>
      </c>
      <c r="AD1409" s="12" t="n">
        <f aca="false">IF($C$1409&lt;Assumptions!$B$57,Assumptions!$B$57*(Assumptions!$B$21+Assumptions!$B$22/Assumptions!$B$57)/(Assumptions!$B$21+Assumptions!$B$22/$C$1409),Assumptions!$B$57)</f>
        <v>57.4416348105408</v>
      </c>
      <c r="AE1409" s="12" t="n">
        <f aca="false">Assumptions!$B$58/$AD$1409</f>
        <v>1.04453851632004</v>
      </c>
      <c r="AF1409" s="12" t="n">
        <f aca="false">Assumptions!$B$59*$AE$1409</f>
        <v>1740897.87537958</v>
      </c>
      <c r="AG1409" s="12" t="n">
        <f aca="false">IF($C$1409&lt;Assumptions!$B$62,Assumptions!$B$62*(Assumptions!$B$21+Assumptions!$B$22/Assumptions!$B$62)/(Assumptions!$B$21+Assumptions!$B$22/$C$1409),Assumptions!$B$62)</f>
        <v>48.7090266519172</v>
      </c>
      <c r="AH1409" s="12" t="n">
        <f aca="false">Assumptions!$B$63/$AG$1409</f>
        <v>1.00922384163604</v>
      </c>
      <c r="AI1409" s="12" t="n">
        <f aca="false">Assumptions!$B$64*$AH$1409</f>
        <v>6158957.03396548</v>
      </c>
    </row>
    <row r="1410" customFormat="false" ht="15" hidden="true" customHeight="false" outlineLevel="0" collapsed="false">
      <c r="A1410" s="6" t="n">
        <f aca="false">ROW()-ROW($A$1381)+Assumptions!$B$4</f>
        <v>29</v>
      </c>
      <c r="B1410" s="12" t="n">
        <f aca="false">$P$1409</f>
        <v>1528460.66262969</v>
      </c>
      <c r="C1410" s="12" t="n">
        <f aca="false">$B$4/(Assumptions!$B$16+$B$1410)</f>
        <v>31.4577343744822</v>
      </c>
      <c r="D1410" s="12" t="n">
        <f aca="false">Assumptions!$B$7/$C$1410</f>
        <v>953660.541565742</v>
      </c>
      <c r="E1410" s="12" t="n">
        <f aca="false">$T$1410+$W$1410+$Z$1410+$AC$1410+$AF$1410+$AI$1410</f>
        <v>23299854.9093451</v>
      </c>
      <c r="F1410" s="12" t="n">
        <f aca="false">Assumptions!$B$70/(Assumptions!$B$20+Assumptions!$B$17+$B$1410+$E$1410+$O$1409)</f>
        <v>26.0857012801939</v>
      </c>
      <c r="G1410" s="12" t="n">
        <f aca="false">$C$1410*(1-Assumptions!$B$71)</f>
        <v>25.1661874995858</v>
      </c>
      <c r="H1410" s="12" t="n">
        <f aca="false">MIN($F$1410,$G$1410)</f>
        <v>25.1661874995858</v>
      </c>
      <c r="I1410" s="12" t="str">
        <f aca="false">IF($F$1410&lt;=$G$1410,"cap","discount")</f>
        <v>discount</v>
      </c>
      <c r="J1410" s="12" t="n">
        <f aca="false">Assumptions!$B$69/$H$1410</f>
        <v>198679.279492863</v>
      </c>
      <c r="K1410" s="12" t="n">
        <f aca="false">Assumptions!$B$74/(Assumptions!$B$20+Assumptions!$B$17+$B$1410+$E$1410+$J$1410)</f>
        <v>41.6431753052578</v>
      </c>
      <c r="L1410" s="12" t="n">
        <f aca="false">$C$1410*(1-Assumptions!$B$75)</f>
        <v>26.7390742183099</v>
      </c>
      <c r="M1410" s="12" t="n">
        <f aca="false">MIN($K$1410,$L$1410)</f>
        <v>26.7390742183099</v>
      </c>
      <c r="N1410" s="12" t="str">
        <f aca="false">IF($K$1410&lt;=$L$1410,"cap","discount")</f>
        <v>discount</v>
      </c>
      <c r="O1410" s="12" t="n">
        <f aca="false">Assumptions!$B$73/$M$1410</f>
        <v>112195.357831264</v>
      </c>
      <c r="P1410" s="12" t="n">
        <f aca="false">MAX(Assumptions!$B$4,($A$7*(Assumptions!$B$20+$E$1410+Assumptions!$B$17+$J$1410+$O$1410+$D$1410)-Assumptions!$B$17)/(1-$A$7))</f>
        <v>1528460.66262969</v>
      </c>
      <c r="Q1410" s="12" t="n">
        <f aca="false">Assumptions!$B$20+$E$1410+Assumptions!$B$17+$P$1410+$J$1410+$O$1410+$D$1410</f>
        <v>39487517.7508646</v>
      </c>
      <c r="R1410" s="12" t="n">
        <f aca="false">IF($C$1410&lt;Assumptions!$B$37,Assumptions!$B$37*(Assumptions!$B$21+Assumptions!$B$22/Assumptions!$B$37)/(Assumptions!$B$21+Assumptions!$B$22/$C$1410),Assumptions!$B$37)</f>
        <v>1</v>
      </c>
      <c r="S1410" s="12" t="n">
        <f aca="false">Assumptions!$B$38/$R$1410</f>
        <v>1</v>
      </c>
      <c r="T1410" s="12" t="n">
        <f aca="false">Assumptions!$B$39*$S$1410</f>
        <v>5000000</v>
      </c>
      <c r="U1410" s="12" t="n">
        <f aca="false">IF($C$1410&lt;Assumptions!$B$42,Assumptions!$B$42*(Assumptions!$B$21+Assumptions!$B$22/Assumptions!$B$42)/(Assumptions!$B$21+Assumptions!$B$22/$C$1410),Assumptions!$B$42)</f>
        <v>3</v>
      </c>
      <c r="V1410" s="12" t="n">
        <f aca="false">Assumptions!$B$43/$U$1410</f>
        <v>1</v>
      </c>
      <c r="W1410" s="12" t="n">
        <f aca="false">Assumptions!$B$44*$V$1410</f>
        <v>5000000</v>
      </c>
      <c r="X1410" s="12" t="n">
        <f aca="false">IF($C$1410&lt;Assumptions!$B$47,Assumptions!$B$47*(Assumptions!$B$21+Assumptions!$B$22/Assumptions!$B$47)/(Assumptions!$B$21+Assumptions!$B$22/$C$1410),Assumptions!$B$47)</f>
        <v>10</v>
      </c>
      <c r="Y1410" s="12" t="n">
        <f aca="false">Assumptions!$B$48/$X$1410</f>
        <v>1</v>
      </c>
      <c r="Z1410" s="12" t="n">
        <f aca="false">Assumptions!$B$49*$Y$1410</f>
        <v>3000000</v>
      </c>
      <c r="AA1410" s="12" t="n">
        <f aca="false">IF($C$1410&lt;Assumptions!$B$52,Assumptions!$B$52*(Assumptions!$B$21+Assumptions!$B$22/Assumptions!$B$52)/(Assumptions!$B$21+Assumptions!$B$22/$C$1410),Assumptions!$B$52)</f>
        <v>25</v>
      </c>
      <c r="AB1410" s="12" t="n">
        <f aca="false">Assumptions!$B$53/$AA$1410</f>
        <v>1</v>
      </c>
      <c r="AC1410" s="12" t="n">
        <f aca="false">Assumptions!$B$54*$AB$1410</f>
        <v>2400000</v>
      </c>
      <c r="AD1410" s="12" t="n">
        <f aca="false">IF($C$1410&lt;Assumptions!$B$57,Assumptions!$B$57*(Assumptions!$B$21+Assumptions!$B$22/Assumptions!$B$57)/(Assumptions!$B$21+Assumptions!$B$22/$C$1410),Assumptions!$B$57)</f>
        <v>57.4416348105408</v>
      </c>
      <c r="AE1410" s="12" t="n">
        <f aca="false">Assumptions!$B$58/$AD$1410</f>
        <v>1.04453851632004</v>
      </c>
      <c r="AF1410" s="12" t="n">
        <f aca="false">Assumptions!$B$59*$AE$1410</f>
        <v>1740897.87537958</v>
      </c>
      <c r="AG1410" s="12" t="n">
        <f aca="false">IF($C$1410&lt;Assumptions!$B$62,Assumptions!$B$62*(Assumptions!$B$21+Assumptions!$B$22/Assumptions!$B$62)/(Assumptions!$B$21+Assumptions!$B$22/$C$1410),Assumptions!$B$62)</f>
        <v>48.7090266519172</v>
      </c>
      <c r="AH1410" s="12" t="n">
        <f aca="false">Assumptions!$B$63/$AG$1410</f>
        <v>1.00922384163604</v>
      </c>
      <c r="AI1410" s="12" t="n">
        <f aca="false">Assumptions!$B$64*$AH$1410</f>
        <v>6158957.03396548</v>
      </c>
    </row>
    <row r="1411" customFormat="false" ht="15" hidden="true" customHeight="false" outlineLevel="0" collapsed="false">
      <c r="A1411" s="6" t="n">
        <f aca="false">ROW()-ROW($A$1381)+Assumptions!$B$4</f>
        <v>30</v>
      </c>
      <c r="B1411" s="12" t="n">
        <f aca="false">$P$1410</f>
        <v>1528460.66262969</v>
      </c>
      <c r="C1411" s="12" t="n">
        <f aca="false">$B$4/(Assumptions!$B$16+$B$1411)</f>
        <v>31.4577343744822</v>
      </c>
      <c r="D1411" s="12" t="n">
        <f aca="false">Assumptions!$B$7/$C$1411</f>
        <v>953660.541565742</v>
      </c>
      <c r="E1411" s="12" t="n">
        <f aca="false">$T$1411+$W$1411+$Z$1411+$AC$1411+$AF$1411+$AI$1411</f>
        <v>23299854.9093451</v>
      </c>
      <c r="F1411" s="12" t="n">
        <f aca="false">Assumptions!$B$70/(Assumptions!$B$20+Assumptions!$B$17+$B$1411+$E$1411+$O$1410)</f>
        <v>26.0857012801939</v>
      </c>
      <c r="G1411" s="12" t="n">
        <f aca="false">$C$1411*(1-Assumptions!$B$71)</f>
        <v>25.1661874995858</v>
      </c>
      <c r="H1411" s="12" t="n">
        <f aca="false">MIN($F$1411,$G$1411)</f>
        <v>25.1661874995858</v>
      </c>
      <c r="I1411" s="12" t="str">
        <f aca="false">IF($F$1411&lt;=$G$1411,"cap","discount")</f>
        <v>discount</v>
      </c>
      <c r="J1411" s="12" t="n">
        <f aca="false">Assumptions!$B$69/$H$1411</f>
        <v>198679.279492863</v>
      </c>
      <c r="K1411" s="12" t="n">
        <f aca="false">Assumptions!$B$74/(Assumptions!$B$20+Assumptions!$B$17+$B$1411+$E$1411+$J$1411)</f>
        <v>41.6431753052578</v>
      </c>
      <c r="L1411" s="12" t="n">
        <f aca="false">$C$1411*(1-Assumptions!$B$75)</f>
        <v>26.7390742183099</v>
      </c>
      <c r="M1411" s="12" t="n">
        <f aca="false">MIN($K$1411,$L$1411)</f>
        <v>26.7390742183099</v>
      </c>
      <c r="N1411" s="12" t="str">
        <f aca="false">IF($K$1411&lt;=$L$1411,"cap","discount")</f>
        <v>discount</v>
      </c>
      <c r="O1411" s="12" t="n">
        <f aca="false">Assumptions!$B$73/$M$1411</f>
        <v>112195.357831264</v>
      </c>
      <c r="P1411" s="12" t="n">
        <f aca="false">MAX(Assumptions!$B$4,($A$7*(Assumptions!$B$20+$E$1411+Assumptions!$B$17+$J$1411+$O$1411+$D$1411)-Assumptions!$B$17)/(1-$A$7))</f>
        <v>1528460.66262969</v>
      </c>
      <c r="Q1411" s="12" t="n">
        <f aca="false">Assumptions!$B$20+$E$1411+Assumptions!$B$17+$P$1411+$J$1411+$O$1411+$D$1411</f>
        <v>39487517.7508646</v>
      </c>
      <c r="R1411" s="12" t="n">
        <f aca="false">IF($C$1411&lt;Assumptions!$B$37,Assumptions!$B$37*(Assumptions!$B$21+Assumptions!$B$22/Assumptions!$B$37)/(Assumptions!$B$21+Assumptions!$B$22/$C$1411),Assumptions!$B$37)</f>
        <v>1</v>
      </c>
      <c r="S1411" s="12" t="n">
        <f aca="false">Assumptions!$B$38/$R$1411</f>
        <v>1</v>
      </c>
      <c r="T1411" s="12" t="n">
        <f aca="false">Assumptions!$B$39*$S$1411</f>
        <v>5000000</v>
      </c>
      <c r="U1411" s="12" t="n">
        <f aca="false">IF($C$1411&lt;Assumptions!$B$42,Assumptions!$B$42*(Assumptions!$B$21+Assumptions!$B$22/Assumptions!$B$42)/(Assumptions!$B$21+Assumptions!$B$22/$C$1411),Assumptions!$B$42)</f>
        <v>3</v>
      </c>
      <c r="V1411" s="12" t="n">
        <f aca="false">Assumptions!$B$43/$U$1411</f>
        <v>1</v>
      </c>
      <c r="W1411" s="12" t="n">
        <f aca="false">Assumptions!$B$44*$V$1411</f>
        <v>5000000</v>
      </c>
      <c r="X1411" s="12" t="n">
        <f aca="false">IF($C$1411&lt;Assumptions!$B$47,Assumptions!$B$47*(Assumptions!$B$21+Assumptions!$B$22/Assumptions!$B$47)/(Assumptions!$B$21+Assumptions!$B$22/$C$1411),Assumptions!$B$47)</f>
        <v>10</v>
      </c>
      <c r="Y1411" s="12" t="n">
        <f aca="false">Assumptions!$B$48/$X$1411</f>
        <v>1</v>
      </c>
      <c r="Z1411" s="12" t="n">
        <f aca="false">Assumptions!$B$49*$Y$1411</f>
        <v>3000000</v>
      </c>
      <c r="AA1411" s="12" t="n">
        <f aca="false">IF($C$1411&lt;Assumptions!$B$52,Assumptions!$B$52*(Assumptions!$B$21+Assumptions!$B$22/Assumptions!$B$52)/(Assumptions!$B$21+Assumptions!$B$22/$C$1411),Assumptions!$B$52)</f>
        <v>25</v>
      </c>
      <c r="AB1411" s="12" t="n">
        <f aca="false">Assumptions!$B$53/$AA$1411</f>
        <v>1</v>
      </c>
      <c r="AC1411" s="12" t="n">
        <f aca="false">Assumptions!$B$54*$AB$1411</f>
        <v>2400000</v>
      </c>
      <c r="AD1411" s="12" t="n">
        <f aca="false">IF($C$1411&lt;Assumptions!$B$57,Assumptions!$B$57*(Assumptions!$B$21+Assumptions!$B$22/Assumptions!$B$57)/(Assumptions!$B$21+Assumptions!$B$22/$C$1411),Assumptions!$B$57)</f>
        <v>57.4416348105408</v>
      </c>
      <c r="AE1411" s="12" t="n">
        <f aca="false">Assumptions!$B$58/$AD$1411</f>
        <v>1.04453851632004</v>
      </c>
      <c r="AF1411" s="12" t="n">
        <f aca="false">Assumptions!$B$59*$AE$1411</f>
        <v>1740897.87537958</v>
      </c>
      <c r="AG1411" s="12" t="n">
        <f aca="false">IF($C$1411&lt;Assumptions!$B$62,Assumptions!$B$62*(Assumptions!$B$21+Assumptions!$B$22/Assumptions!$B$62)/(Assumptions!$B$21+Assumptions!$B$22/$C$1411),Assumptions!$B$62)</f>
        <v>48.7090266519172</v>
      </c>
      <c r="AH1411" s="12" t="n">
        <f aca="false">Assumptions!$B$63/$AG$1411</f>
        <v>1.00922384163604</v>
      </c>
      <c r="AI1411" s="12" t="n">
        <f aca="false">Assumptions!$B$64*$AH$1411</f>
        <v>6158957.03396548</v>
      </c>
    </row>
    <row r="1412" customFormat="false" ht="15" hidden="true" customHeight="false" outlineLevel="0" collapsed="false">
      <c r="A1412" s="6" t="n">
        <f aca="false">ROW()-ROW($A$1381)+Assumptions!$B$4</f>
        <v>31</v>
      </c>
      <c r="B1412" s="12" t="n">
        <f aca="false">$P$1411</f>
        <v>1528460.66262969</v>
      </c>
      <c r="C1412" s="12" t="n">
        <f aca="false">$B$4/(Assumptions!$B$16+$B$1412)</f>
        <v>31.4577343744822</v>
      </c>
      <c r="D1412" s="12" t="n">
        <f aca="false">Assumptions!$B$7/$C$1412</f>
        <v>953660.541565742</v>
      </c>
      <c r="E1412" s="12" t="n">
        <f aca="false">$T$1412+$W$1412+$Z$1412+$AC$1412+$AF$1412+$AI$1412</f>
        <v>23299854.9093451</v>
      </c>
      <c r="F1412" s="12" t="n">
        <f aca="false">Assumptions!$B$70/(Assumptions!$B$20+Assumptions!$B$17+$B$1412+$E$1412+$O$1411)</f>
        <v>26.0857012801939</v>
      </c>
      <c r="G1412" s="12" t="n">
        <f aca="false">$C$1412*(1-Assumptions!$B$71)</f>
        <v>25.1661874995858</v>
      </c>
      <c r="H1412" s="12" t="n">
        <f aca="false">MIN($F$1412,$G$1412)</f>
        <v>25.1661874995858</v>
      </c>
      <c r="I1412" s="12" t="str">
        <f aca="false">IF($F$1412&lt;=$G$1412,"cap","discount")</f>
        <v>discount</v>
      </c>
      <c r="J1412" s="12" t="n">
        <f aca="false">Assumptions!$B$69/$H$1412</f>
        <v>198679.279492863</v>
      </c>
      <c r="K1412" s="12" t="n">
        <f aca="false">Assumptions!$B$74/(Assumptions!$B$20+Assumptions!$B$17+$B$1412+$E$1412+$J$1412)</f>
        <v>41.6431753052578</v>
      </c>
      <c r="L1412" s="12" t="n">
        <f aca="false">$C$1412*(1-Assumptions!$B$75)</f>
        <v>26.7390742183099</v>
      </c>
      <c r="M1412" s="12" t="n">
        <f aca="false">MIN($K$1412,$L$1412)</f>
        <v>26.7390742183099</v>
      </c>
      <c r="N1412" s="12" t="str">
        <f aca="false">IF($K$1412&lt;=$L$1412,"cap","discount")</f>
        <v>discount</v>
      </c>
      <c r="O1412" s="12" t="n">
        <f aca="false">Assumptions!$B$73/$M$1412</f>
        <v>112195.357831264</v>
      </c>
      <c r="P1412" s="12" t="n">
        <f aca="false">MAX(Assumptions!$B$4,($A$7*(Assumptions!$B$20+$E$1412+Assumptions!$B$17+$J$1412+$O$1412+$D$1412)-Assumptions!$B$17)/(1-$A$7))</f>
        <v>1528460.66262969</v>
      </c>
      <c r="Q1412" s="12" t="n">
        <f aca="false">Assumptions!$B$20+$E$1412+Assumptions!$B$17+$P$1412+$J$1412+$O$1412+$D$1412</f>
        <v>39487517.7508646</v>
      </c>
      <c r="R1412" s="12" t="n">
        <f aca="false">IF($C$1412&lt;Assumptions!$B$37,Assumptions!$B$37*(Assumptions!$B$21+Assumptions!$B$22/Assumptions!$B$37)/(Assumptions!$B$21+Assumptions!$B$22/$C$1412),Assumptions!$B$37)</f>
        <v>1</v>
      </c>
      <c r="S1412" s="12" t="n">
        <f aca="false">Assumptions!$B$38/$R$1412</f>
        <v>1</v>
      </c>
      <c r="T1412" s="12" t="n">
        <f aca="false">Assumptions!$B$39*$S$1412</f>
        <v>5000000</v>
      </c>
      <c r="U1412" s="12" t="n">
        <f aca="false">IF($C$1412&lt;Assumptions!$B$42,Assumptions!$B$42*(Assumptions!$B$21+Assumptions!$B$22/Assumptions!$B$42)/(Assumptions!$B$21+Assumptions!$B$22/$C$1412),Assumptions!$B$42)</f>
        <v>3</v>
      </c>
      <c r="V1412" s="12" t="n">
        <f aca="false">Assumptions!$B$43/$U$1412</f>
        <v>1</v>
      </c>
      <c r="W1412" s="12" t="n">
        <f aca="false">Assumptions!$B$44*$V$1412</f>
        <v>5000000</v>
      </c>
      <c r="X1412" s="12" t="n">
        <f aca="false">IF($C$1412&lt;Assumptions!$B$47,Assumptions!$B$47*(Assumptions!$B$21+Assumptions!$B$22/Assumptions!$B$47)/(Assumptions!$B$21+Assumptions!$B$22/$C$1412),Assumptions!$B$47)</f>
        <v>10</v>
      </c>
      <c r="Y1412" s="12" t="n">
        <f aca="false">Assumptions!$B$48/$X$1412</f>
        <v>1</v>
      </c>
      <c r="Z1412" s="12" t="n">
        <f aca="false">Assumptions!$B$49*$Y$1412</f>
        <v>3000000</v>
      </c>
      <c r="AA1412" s="12" t="n">
        <f aca="false">IF($C$1412&lt;Assumptions!$B$52,Assumptions!$B$52*(Assumptions!$B$21+Assumptions!$B$22/Assumptions!$B$52)/(Assumptions!$B$21+Assumptions!$B$22/$C$1412),Assumptions!$B$52)</f>
        <v>25</v>
      </c>
      <c r="AB1412" s="12" t="n">
        <f aca="false">Assumptions!$B$53/$AA$1412</f>
        <v>1</v>
      </c>
      <c r="AC1412" s="12" t="n">
        <f aca="false">Assumptions!$B$54*$AB$1412</f>
        <v>2400000</v>
      </c>
      <c r="AD1412" s="12" t="n">
        <f aca="false">IF($C$1412&lt;Assumptions!$B$57,Assumptions!$B$57*(Assumptions!$B$21+Assumptions!$B$22/Assumptions!$B$57)/(Assumptions!$B$21+Assumptions!$B$22/$C$1412),Assumptions!$B$57)</f>
        <v>57.4416348105408</v>
      </c>
      <c r="AE1412" s="12" t="n">
        <f aca="false">Assumptions!$B$58/$AD$1412</f>
        <v>1.04453851632004</v>
      </c>
      <c r="AF1412" s="12" t="n">
        <f aca="false">Assumptions!$B$59*$AE$1412</f>
        <v>1740897.87537958</v>
      </c>
      <c r="AG1412" s="12" t="n">
        <f aca="false">IF($C$1412&lt;Assumptions!$B$62,Assumptions!$B$62*(Assumptions!$B$21+Assumptions!$B$22/Assumptions!$B$62)/(Assumptions!$B$21+Assumptions!$B$22/$C$1412),Assumptions!$B$62)</f>
        <v>48.7090266519172</v>
      </c>
      <c r="AH1412" s="12" t="n">
        <f aca="false">Assumptions!$B$63/$AG$1412</f>
        <v>1.00922384163604</v>
      </c>
      <c r="AI1412" s="12" t="n">
        <f aca="false">Assumptions!$B$64*$AH$1412</f>
        <v>6158957.03396548</v>
      </c>
    </row>
    <row r="1413" customFormat="false" ht="15" hidden="true" customHeight="false" outlineLevel="0" collapsed="false">
      <c r="A1413" s="6" t="n">
        <f aca="false">ROW()-ROW($A$1381)+Assumptions!$B$4</f>
        <v>32</v>
      </c>
      <c r="B1413" s="12" t="n">
        <f aca="false">$P$1412</f>
        <v>1528460.66262969</v>
      </c>
      <c r="C1413" s="12" t="n">
        <f aca="false">$B$4/(Assumptions!$B$16+$B$1413)</f>
        <v>31.4577343744822</v>
      </c>
      <c r="D1413" s="12" t="n">
        <f aca="false">Assumptions!$B$7/$C$1413</f>
        <v>953660.541565742</v>
      </c>
      <c r="E1413" s="12" t="n">
        <f aca="false">$T$1413+$W$1413+$Z$1413+$AC$1413+$AF$1413+$AI$1413</f>
        <v>23299854.9093451</v>
      </c>
      <c r="F1413" s="12" t="n">
        <f aca="false">Assumptions!$B$70/(Assumptions!$B$20+Assumptions!$B$17+$B$1413+$E$1413+$O$1412)</f>
        <v>26.0857012801939</v>
      </c>
      <c r="G1413" s="12" t="n">
        <f aca="false">$C$1413*(1-Assumptions!$B$71)</f>
        <v>25.1661874995858</v>
      </c>
      <c r="H1413" s="12" t="n">
        <f aca="false">MIN($F$1413,$G$1413)</f>
        <v>25.1661874995858</v>
      </c>
      <c r="I1413" s="12" t="str">
        <f aca="false">IF($F$1413&lt;=$G$1413,"cap","discount")</f>
        <v>discount</v>
      </c>
      <c r="J1413" s="12" t="n">
        <f aca="false">Assumptions!$B$69/$H$1413</f>
        <v>198679.279492863</v>
      </c>
      <c r="K1413" s="12" t="n">
        <f aca="false">Assumptions!$B$74/(Assumptions!$B$20+Assumptions!$B$17+$B$1413+$E$1413+$J$1413)</f>
        <v>41.6431753052578</v>
      </c>
      <c r="L1413" s="12" t="n">
        <f aca="false">$C$1413*(1-Assumptions!$B$75)</f>
        <v>26.7390742183099</v>
      </c>
      <c r="M1413" s="12" t="n">
        <f aca="false">MIN($K$1413,$L$1413)</f>
        <v>26.7390742183099</v>
      </c>
      <c r="N1413" s="12" t="str">
        <f aca="false">IF($K$1413&lt;=$L$1413,"cap","discount")</f>
        <v>discount</v>
      </c>
      <c r="O1413" s="12" t="n">
        <f aca="false">Assumptions!$B$73/$M$1413</f>
        <v>112195.357831264</v>
      </c>
      <c r="P1413" s="12" t="n">
        <f aca="false">MAX(Assumptions!$B$4,($A$7*(Assumptions!$B$20+$E$1413+Assumptions!$B$17+$J$1413+$O$1413+$D$1413)-Assumptions!$B$17)/(1-$A$7))</f>
        <v>1528460.66262969</v>
      </c>
      <c r="Q1413" s="12" t="n">
        <f aca="false">Assumptions!$B$20+$E$1413+Assumptions!$B$17+$P$1413+$J$1413+$O$1413+$D$1413</f>
        <v>39487517.7508646</v>
      </c>
      <c r="R1413" s="12" t="n">
        <f aca="false">IF($C$1413&lt;Assumptions!$B$37,Assumptions!$B$37*(Assumptions!$B$21+Assumptions!$B$22/Assumptions!$B$37)/(Assumptions!$B$21+Assumptions!$B$22/$C$1413),Assumptions!$B$37)</f>
        <v>1</v>
      </c>
      <c r="S1413" s="12" t="n">
        <f aca="false">Assumptions!$B$38/$R$1413</f>
        <v>1</v>
      </c>
      <c r="T1413" s="12" t="n">
        <f aca="false">Assumptions!$B$39*$S$1413</f>
        <v>5000000</v>
      </c>
      <c r="U1413" s="12" t="n">
        <f aca="false">IF($C$1413&lt;Assumptions!$B$42,Assumptions!$B$42*(Assumptions!$B$21+Assumptions!$B$22/Assumptions!$B$42)/(Assumptions!$B$21+Assumptions!$B$22/$C$1413),Assumptions!$B$42)</f>
        <v>3</v>
      </c>
      <c r="V1413" s="12" t="n">
        <f aca="false">Assumptions!$B$43/$U$1413</f>
        <v>1</v>
      </c>
      <c r="W1413" s="12" t="n">
        <f aca="false">Assumptions!$B$44*$V$1413</f>
        <v>5000000</v>
      </c>
      <c r="X1413" s="12" t="n">
        <f aca="false">IF($C$1413&lt;Assumptions!$B$47,Assumptions!$B$47*(Assumptions!$B$21+Assumptions!$B$22/Assumptions!$B$47)/(Assumptions!$B$21+Assumptions!$B$22/$C$1413),Assumptions!$B$47)</f>
        <v>10</v>
      </c>
      <c r="Y1413" s="12" t="n">
        <f aca="false">Assumptions!$B$48/$X$1413</f>
        <v>1</v>
      </c>
      <c r="Z1413" s="12" t="n">
        <f aca="false">Assumptions!$B$49*$Y$1413</f>
        <v>3000000</v>
      </c>
      <c r="AA1413" s="12" t="n">
        <f aca="false">IF($C$1413&lt;Assumptions!$B$52,Assumptions!$B$52*(Assumptions!$B$21+Assumptions!$B$22/Assumptions!$B$52)/(Assumptions!$B$21+Assumptions!$B$22/$C$1413),Assumptions!$B$52)</f>
        <v>25</v>
      </c>
      <c r="AB1413" s="12" t="n">
        <f aca="false">Assumptions!$B$53/$AA$1413</f>
        <v>1</v>
      </c>
      <c r="AC1413" s="12" t="n">
        <f aca="false">Assumptions!$B$54*$AB$1413</f>
        <v>2400000</v>
      </c>
      <c r="AD1413" s="12" t="n">
        <f aca="false">IF($C$1413&lt;Assumptions!$B$57,Assumptions!$B$57*(Assumptions!$B$21+Assumptions!$B$22/Assumptions!$B$57)/(Assumptions!$B$21+Assumptions!$B$22/$C$1413),Assumptions!$B$57)</f>
        <v>57.4416348105408</v>
      </c>
      <c r="AE1413" s="12" t="n">
        <f aca="false">Assumptions!$B$58/$AD$1413</f>
        <v>1.04453851632004</v>
      </c>
      <c r="AF1413" s="12" t="n">
        <f aca="false">Assumptions!$B$59*$AE$1413</f>
        <v>1740897.87537958</v>
      </c>
      <c r="AG1413" s="12" t="n">
        <f aca="false">IF($C$1413&lt;Assumptions!$B$62,Assumptions!$B$62*(Assumptions!$B$21+Assumptions!$B$22/Assumptions!$B$62)/(Assumptions!$B$21+Assumptions!$B$22/$C$1413),Assumptions!$B$62)</f>
        <v>48.7090266519172</v>
      </c>
      <c r="AH1413" s="12" t="n">
        <f aca="false">Assumptions!$B$63/$AG$1413</f>
        <v>1.00922384163604</v>
      </c>
      <c r="AI1413" s="12" t="n">
        <f aca="false">Assumptions!$B$64*$AH$1413</f>
        <v>6158957.03396548</v>
      </c>
    </row>
    <row r="1414" customFormat="false" ht="15" hidden="true" customHeight="false" outlineLevel="0" collapsed="false">
      <c r="A1414" s="6" t="n">
        <f aca="false">ROW()-ROW($A$1381)+Assumptions!$B$4</f>
        <v>33</v>
      </c>
      <c r="B1414" s="12" t="n">
        <f aca="false">$P$1413</f>
        <v>1528460.66262969</v>
      </c>
      <c r="C1414" s="12" t="n">
        <f aca="false">$B$4/(Assumptions!$B$16+$B$1414)</f>
        <v>31.4577343744822</v>
      </c>
      <c r="D1414" s="12" t="n">
        <f aca="false">Assumptions!$B$7/$C$1414</f>
        <v>953660.541565742</v>
      </c>
      <c r="E1414" s="12" t="n">
        <f aca="false">$T$1414+$W$1414+$Z$1414+$AC$1414+$AF$1414+$AI$1414</f>
        <v>23299854.9093451</v>
      </c>
      <c r="F1414" s="12" t="n">
        <f aca="false">Assumptions!$B$70/(Assumptions!$B$20+Assumptions!$B$17+$B$1414+$E$1414+$O$1413)</f>
        <v>26.0857012801939</v>
      </c>
      <c r="G1414" s="12" t="n">
        <f aca="false">$C$1414*(1-Assumptions!$B$71)</f>
        <v>25.1661874995858</v>
      </c>
      <c r="H1414" s="12" t="n">
        <f aca="false">MIN($F$1414,$G$1414)</f>
        <v>25.1661874995858</v>
      </c>
      <c r="I1414" s="12" t="str">
        <f aca="false">IF($F$1414&lt;=$G$1414,"cap","discount")</f>
        <v>discount</v>
      </c>
      <c r="J1414" s="12" t="n">
        <f aca="false">Assumptions!$B$69/$H$1414</f>
        <v>198679.279492863</v>
      </c>
      <c r="K1414" s="12" t="n">
        <f aca="false">Assumptions!$B$74/(Assumptions!$B$20+Assumptions!$B$17+$B$1414+$E$1414+$J$1414)</f>
        <v>41.6431753052578</v>
      </c>
      <c r="L1414" s="12" t="n">
        <f aca="false">$C$1414*(1-Assumptions!$B$75)</f>
        <v>26.7390742183099</v>
      </c>
      <c r="M1414" s="12" t="n">
        <f aca="false">MIN($K$1414,$L$1414)</f>
        <v>26.7390742183099</v>
      </c>
      <c r="N1414" s="12" t="str">
        <f aca="false">IF($K$1414&lt;=$L$1414,"cap","discount")</f>
        <v>discount</v>
      </c>
      <c r="O1414" s="12" t="n">
        <f aca="false">Assumptions!$B$73/$M$1414</f>
        <v>112195.357831264</v>
      </c>
      <c r="P1414" s="12" t="n">
        <f aca="false">MAX(Assumptions!$B$4,($A$7*(Assumptions!$B$20+$E$1414+Assumptions!$B$17+$J$1414+$O$1414+$D$1414)-Assumptions!$B$17)/(1-$A$7))</f>
        <v>1528460.66262969</v>
      </c>
      <c r="Q1414" s="12" t="n">
        <f aca="false">Assumptions!$B$20+$E$1414+Assumptions!$B$17+$P$1414+$J$1414+$O$1414+$D$1414</f>
        <v>39487517.7508646</v>
      </c>
      <c r="R1414" s="12" t="n">
        <f aca="false">IF($C$1414&lt;Assumptions!$B$37,Assumptions!$B$37*(Assumptions!$B$21+Assumptions!$B$22/Assumptions!$B$37)/(Assumptions!$B$21+Assumptions!$B$22/$C$1414),Assumptions!$B$37)</f>
        <v>1</v>
      </c>
      <c r="S1414" s="12" t="n">
        <f aca="false">Assumptions!$B$38/$R$1414</f>
        <v>1</v>
      </c>
      <c r="T1414" s="12" t="n">
        <f aca="false">Assumptions!$B$39*$S$1414</f>
        <v>5000000</v>
      </c>
      <c r="U1414" s="12" t="n">
        <f aca="false">IF($C$1414&lt;Assumptions!$B$42,Assumptions!$B$42*(Assumptions!$B$21+Assumptions!$B$22/Assumptions!$B$42)/(Assumptions!$B$21+Assumptions!$B$22/$C$1414),Assumptions!$B$42)</f>
        <v>3</v>
      </c>
      <c r="V1414" s="12" t="n">
        <f aca="false">Assumptions!$B$43/$U$1414</f>
        <v>1</v>
      </c>
      <c r="W1414" s="12" t="n">
        <f aca="false">Assumptions!$B$44*$V$1414</f>
        <v>5000000</v>
      </c>
      <c r="X1414" s="12" t="n">
        <f aca="false">IF($C$1414&lt;Assumptions!$B$47,Assumptions!$B$47*(Assumptions!$B$21+Assumptions!$B$22/Assumptions!$B$47)/(Assumptions!$B$21+Assumptions!$B$22/$C$1414),Assumptions!$B$47)</f>
        <v>10</v>
      </c>
      <c r="Y1414" s="12" t="n">
        <f aca="false">Assumptions!$B$48/$X$1414</f>
        <v>1</v>
      </c>
      <c r="Z1414" s="12" t="n">
        <f aca="false">Assumptions!$B$49*$Y$1414</f>
        <v>3000000</v>
      </c>
      <c r="AA1414" s="12" t="n">
        <f aca="false">IF($C$1414&lt;Assumptions!$B$52,Assumptions!$B$52*(Assumptions!$B$21+Assumptions!$B$22/Assumptions!$B$52)/(Assumptions!$B$21+Assumptions!$B$22/$C$1414),Assumptions!$B$52)</f>
        <v>25</v>
      </c>
      <c r="AB1414" s="12" t="n">
        <f aca="false">Assumptions!$B$53/$AA$1414</f>
        <v>1</v>
      </c>
      <c r="AC1414" s="12" t="n">
        <f aca="false">Assumptions!$B$54*$AB$1414</f>
        <v>2400000</v>
      </c>
      <c r="AD1414" s="12" t="n">
        <f aca="false">IF($C$1414&lt;Assumptions!$B$57,Assumptions!$B$57*(Assumptions!$B$21+Assumptions!$B$22/Assumptions!$B$57)/(Assumptions!$B$21+Assumptions!$B$22/$C$1414),Assumptions!$B$57)</f>
        <v>57.4416348105408</v>
      </c>
      <c r="AE1414" s="12" t="n">
        <f aca="false">Assumptions!$B$58/$AD$1414</f>
        <v>1.04453851632004</v>
      </c>
      <c r="AF1414" s="12" t="n">
        <f aca="false">Assumptions!$B$59*$AE$1414</f>
        <v>1740897.87537958</v>
      </c>
      <c r="AG1414" s="12" t="n">
        <f aca="false">IF($C$1414&lt;Assumptions!$B$62,Assumptions!$B$62*(Assumptions!$B$21+Assumptions!$B$22/Assumptions!$B$62)/(Assumptions!$B$21+Assumptions!$B$22/$C$1414),Assumptions!$B$62)</f>
        <v>48.7090266519172</v>
      </c>
      <c r="AH1414" s="12" t="n">
        <f aca="false">Assumptions!$B$63/$AG$1414</f>
        <v>1.00922384163604</v>
      </c>
      <c r="AI1414" s="12" t="n">
        <f aca="false">Assumptions!$B$64*$AH$1414</f>
        <v>6158957.03396548</v>
      </c>
    </row>
    <row r="1415" customFormat="false" ht="15" hidden="true" customHeight="false" outlineLevel="0" collapsed="false">
      <c r="A1415" s="6" t="n">
        <f aca="false">ROW()-ROW($A$1381)+Assumptions!$B$4</f>
        <v>34</v>
      </c>
      <c r="B1415" s="12" t="n">
        <f aca="false">$P$1414</f>
        <v>1528460.66262969</v>
      </c>
      <c r="C1415" s="12" t="n">
        <f aca="false">$B$4/(Assumptions!$B$16+$B$1415)</f>
        <v>31.4577343744822</v>
      </c>
      <c r="D1415" s="12" t="n">
        <f aca="false">Assumptions!$B$7/$C$1415</f>
        <v>953660.541565742</v>
      </c>
      <c r="E1415" s="12" t="n">
        <f aca="false">$T$1415+$W$1415+$Z$1415+$AC$1415+$AF$1415+$AI$1415</f>
        <v>23299854.9093451</v>
      </c>
      <c r="F1415" s="12" t="n">
        <f aca="false">Assumptions!$B$70/(Assumptions!$B$20+Assumptions!$B$17+$B$1415+$E$1415+$O$1414)</f>
        <v>26.0857012801939</v>
      </c>
      <c r="G1415" s="12" t="n">
        <f aca="false">$C$1415*(1-Assumptions!$B$71)</f>
        <v>25.1661874995858</v>
      </c>
      <c r="H1415" s="12" t="n">
        <f aca="false">MIN($F$1415,$G$1415)</f>
        <v>25.1661874995858</v>
      </c>
      <c r="I1415" s="12" t="str">
        <f aca="false">IF($F$1415&lt;=$G$1415,"cap","discount")</f>
        <v>discount</v>
      </c>
      <c r="J1415" s="12" t="n">
        <f aca="false">Assumptions!$B$69/$H$1415</f>
        <v>198679.279492863</v>
      </c>
      <c r="K1415" s="12" t="n">
        <f aca="false">Assumptions!$B$74/(Assumptions!$B$20+Assumptions!$B$17+$B$1415+$E$1415+$J$1415)</f>
        <v>41.6431753052578</v>
      </c>
      <c r="L1415" s="12" t="n">
        <f aca="false">$C$1415*(1-Assumptions!$B$75)</f>
        <v>26.7390742183099</v>
      </c>
      <c r="M1415" s="12" t="n">
        <f aca="false">MIN($K$1415,$L$1415)</f>
        <v>26.7390742183099</v>
      </c>
      <c r="N1415" s="12" t="str">
        <f aca="false">IF($K$1415&lt;=$L$1415,"cap","discount")</f>
        <v>discount</v>
      </c>
      <c r="O1415" s="12" t="n">
        <f aca="false">Assumptions!$B$73/$M$1415</f>
        <v>112195.357831264</v>
      </c>
      <c r="P1415" s="12" t="n">
        <f aca="false">MAX(Assumptions!$B$4,($A$7*(Assumptions!$B$20+$E$1415+Assumptions!$B$17+$J$1415+$O$1415+$D$1415)-Assumptions!$B$17)/(1-$A$7))</f>
        <v>1528460.66262969</v>
      </c>
      <c r="Q1415" s="12" t="n">
        <f aca="false">Assumptions!$B$20+$E$1415+Assumptions!$B$17+$P$1415+$J$1415+$O$1415+$D$1415</f>
        <v>39487517.7508646</v>
      </c>
      <c r="R1415" s="12" t="n">
        <f aca="false">IF($C$1415&lt;Assumptions!$B$37,Assumptions!$B$37*(Assumptions!$B$21+Assumptions!$B$22/Assumptions!$B$37)/(Assumptions!$B$21+Assumptions!$B$22/$C$1415),Assumptions!$B$37)</f>
        <v>1</v>
      </c>
      <c r="S1415" s="12" t="n">
        <f aca="false">Assumptions!$B$38/$R$1415</f>
        <v>1</v>
      </c>
      <c r="T1415" s="12" t="n">
        <f aca="false">Assumptions!$B$39*$S$1415</f>
        <v>5000000</v>
      </c>
      <c r="U1415" s="12" t="n">
        <f aca="false">IF($C$1415&lt;Assumptions!$B$42,Assumptions!$B$42*(Assumptions!$B$21+Assumptions!$B$22/Assumptions!$B$42)/(Assumptions!$B$21+Assumptions!$B$22/$C$1415),Assumptions!$B$42)</f>
        <v>3</v>
      </c>
      <c r="V1415" s="12" t="n">
        <f aca="false">Assumptions!$B$43/$U$1415</f>
        <v>1</v>
      </c>
      <c r="W1415" s="12" t="n">
        <f aca="false">Assumptions!$B$44*$V$1415</f>
        <v>5000000</v>
      </c>
      <c r="X1415" s="12" t="n">
        <f aca="false">IF($C$1415&lt;Assumptions!$B$47,Assumptions!$B$47*(Assumptions!$B$21+Assumptions!$B$22/Assumptions!$B$47)/(Assumptions!$B$21+Assumptions!$B$22/$C$1415),Assumptions!$B$47)</f>
        <v>10</v>
      </c>
      <c r="Y1415" s="12" t="n">
        <f aca="false">Assumptions!$B$48/$X$1415</f>
        <v>1</v>
      </c>
      <c r="Z1415" s="12" t="n">
        <f aca="false">Assumptions!$B$49*$Y$1415</f>
        <v>3000000</v>
      </c>
      <c r="AA1415" s="12" t="n">
        <f aca="false">IF($C$1415&lt;Assumptions!$B$52,Assumptions!$B$52*(Assumptions!$B$21+Assumptions!$B$22/Assumptions!$B$52)/(Assumptions!$B$21+Assumptions!$B$22/$C$1415),Assumptions!$B$52)</f>
        <v>25</v>
      </c>
      <c r="AB1415" s="12" t="n">
        <f aca="false">Assumptions!$B$53/$AA$1415</f>
        <v>1</v>
      </c>
      <c r="AC1415" s="12" t="n">
        <f aca="false">Assumptions!$B$54*$AB$1415</f>
        <v>2400000</v>
      </c>
      <c r="AD1415" s="12" t="n">
        <f aca="false">IF($C$1415&lt;Assumptions!$B$57,Assumptions!$B$57*(Assumptions!$B$21+Assumptions!$B$22/Assumptions!$B$57)/(Assumptions!$B$21+Assumptions!$B$22/$C$1415),Assumptions!$B$57)</f>
        <v>57.4416348105408</v>
      </c>
      <c r="AE1415" s="12" t="n">
        <f aca="false">Assumptions!$B$58/$AD$1415</f>
        <v>1.04453851632004</v>
      </c>
      <c r="AF1415" s="12" t="n">
        <f aca="false">Assumptions!$B$59*$AE$1415</f>
        <v>1740897.87537958</v>
      </c>
      <c r="AG1415" s="12" t="n">
        <f aca="false">IF($C$1415&lt;Assumptions!$B$62,Assumptions!$B$62*(Assumptions!$B$21+Assumptions!$B$22/Assumptions!$B$62)/(Assumptions!$B$21+Assumptions!$B$22/$C$1415),Assumptions!$B$62)</f>
        <v>48.7090266519172</v>
      </c>
      <c r="AH1415" s="12" t="n">
        <f aca="false">Assumptions!$B$63/$AG$1415</f>
        <v>1.00922384163604</v>
      </c>
      <c r="AI1415" s="12" t="n">
        <f aca="false">Assumptions!$B$64*$AH$1415</f>
        <v>6158957.03396548</v>
      </c>
    </row>
    <row r="1416" customFormat="false" ht="15" hidden="true" customHeight="false" outlineLevel="0" collapsed="false">
      <c r="A1416" s="6" t="n">
        <f aca="false">ROW()-ROW($A$1381)+Assumptions!$B$4</f>
        <v>35</v>
      </c>
      <c r="B1416" s="12" t="n">
        <f aca="false">$P$1415</f>
        <v>1528460.66262969</v>
      </c>
      <c r="C1416" s="12" t="n">
        <f aca="false">$B$4/(Assumptions!$B$16+$B$1416)</f>
        <v>31.4577343744822</v>
      </c>
      <c r="D1416" s="12" t="n">
        <f aca="false">Assumptions!$B$7/$C$1416</f>
        <v>953660.541565742</v>
      </c>
      <c r="E1416" s="12" t="n">
        <f aca="false">$T$1416+$W$1416+$Z$1416+$AC$1416+$AF$1416+$AI$1416</f>
        <v>23299854.9093451</v>
      </c>
      <c r="F1416" s="12" t="n">
        <f aca="false">Assumptions!$B$70/(Assumptions!$B$20+Assumptions!$B$17+$B$1416+$E$1416+$O$1415)</f>
        <v>26.0857012801939</v>
      </c>
      <c r="G1416" s="12" t="n">
        <f aca="false">$C$1416*(1-Assumptions!$B$71)</f>
        <v>25.1661874995858</v>
      </c>
      <c r="H1416" s="12" t="n">
        <f aca="false">MIN($F$1416,$G$1416)</f>
        <v>25.1661874995858</v>
      </c>
      <c r="I1416" s="12" t="str">
        <f aca="false">IF($F$1416&lt;=$G$1416,"cap","discount")</f>
        <v>discount</v>
      </c>
      <c r="J1416" s="12" t="n">
        <f aca="false">Assumptions!$B$69/$H$1416</f>
        <v>198679.279492863</v>
      </c>
      <c r="K1416" s="12" t="n">
        <f aca="false">Assumptions!$B$74/(Assumptions!$B$20+Assumptions!$B$17+$B$1416+$E$1416+$J$1416)</f>
        <v>41.6431753052578</v>
      </c>
      <c r="L1416" s="12" t="n">
        <f aca="false">$C$1416*(1-Assumptions!$B$75)</f>
        <v>26.7390742183099</v>
      </c>
      <c r="M1416" s="12" t="n">
        <f aca="false">MIN($K$1416,$L$1416)</f>
        <v>26.7390742183099</v>
      </c>
      <c r="N1416" s="12" t="str">
        <f aca="false">IF($K$1416&lt;=$L$1416,"cap","discount")</f>
        <v>discount</v>
      </c>
      <c r="O1416" s="12" t="n">
        <f aca="false">Assumptions!$B$73/$M$1416</f>
        <v>112195.357831264</v>
      </c>
      <c r="P1416" s="12" t="n">
        <f aca="false">MAX(Assumptions!$B$4,($A$7*(Assumptions!$B$20+$E$1416+Assumptions!$B$17+$J$1416+$O$1416+$D$1416)-Assumptions!$B$17)/(1-$A$7))</f>
        <v>1528460.66262969</v>
      </c>
      <c r="Q1416" s="12" t="n">
        <f aca="false">Assumptions!$B$20+$E$1416+Assumptions!$B$17+$P$1416+$J$1416+$O$1416+$D$1416</f>
        <v>39487517.7508646</v>
      </c>
      <c r="R1416" s="12" t="n">
        <f aca="false">IF($C$1416&lt;Assumptions!$B$37,Assumptions!$B$37*(Assumptions!$B$21+Assumptions!$B$22/Assumptions!$B$37)/(Assumptions!$B$21+Assumptions!$B$22/$C$1416),Assumptions!$B$37)</f>
        <v>1</v>
      </c>
      <c r="S1416" s="12" t="n">
        <f aca="false">Assumptions!$B$38/$R$1416</f>
        <v>1</v>
      </c>
      <c r="T1416" s="12" t="n">
        <f aca="false">Assumptions!$B$39*$S$1416</f>
        <v>5000000</v>
      </c>
      <c r="U1416" s="12" t="n">
        <f aca="false">IF($C$1416&lt;Assumptions!$B$42,Assumptions!$B$42*(Assumptions!$B$21+Assumptions!$B$22/Assumptions!$B$42)/(Assumptions!$B$21+Assumptions!$B$22/$C$1416),Assumptions!$B$42)</f>
        <v>3</v>
      </c>
      <c r="V1416" s="12" t="n">
        <f aca="false">Assumptions!$B$43/$U$1416</f>
        <v>1</v>
      </c>
      <c r="W1416" s="12" t="n">
        <f aca="false">Assumptions!$B$44*$V$1416</f>
        <v>5000000</v>
      </c>
      <c r="X1416" s="12" t="n">
        <f aca="false">IF($C$1416&lt;Assumptions!$B$47,Assumptions!$B$47*(Assumptions!$B$21+Assumptions!$B$22/Assumptions!$B$47)/(Assumptions!$B$21+Assumptions!$B$22/$C$1416),Assumptions!$B$47)</f>
        <v>10</v>
      </c>
      <c r="Y1416" s="12" t="n">
        <f aca="false">Assumptions!$B$48/$X$1416</f>
        <v>1</v>
      </c>
      <c r="Z1416" s="12" t="n">
        <f aca="false">Assumptions!$B$49*$Y$1416</f>
        <v>3000000</v>
      </c>
      <c r="AA1416" s="12" t="n">
        <f aca="false">IF($C$1416&lt;Assumptions!$B$52,Assumptions!$B$52*(Assumptions!$B$21+Assumptions!$B$22/Assumptions!$B$52)/(Assumptions!$B$21+Assumptions!$B$22/$C$1416),Assumptions!$B$52)</f>
        <v>25</v>
      </c>
      <c r="AB1416" s="12" t="n">
        <f aca="false">Assumptions!$B$53/$AA$1416</f>
        <v>1</v>
      </c>
      <c r="AC1416" s="12" t="n">
        <f aca="false">Assumptions!$B$54*$AB$1416</f>
        <v>2400000</v>
      </c>
      <c r="AD1416" s="12" t="n">
        <f aca="false">IF($C$1416&lt;Assumptions!$B$57,Assumptions!$B$57*(Assumptions!$B$21+Assumptions!$B$22/Assumptions!$B$57)/(Assumptions!$B$21+Assumptions!$B$22/$C$1416),Assumptions!$B$57)</f>
        <v>57.4416348105408</v>
      </c>
      <c r="AE1416" s="12" t="n">
        <f aca="false">Assumptions!$B$58/$AD$1416</f>
        <v>1.04453851632004</v>
      </c>
      <c r="AF1416" s="12" t="n">
        <f aca="false">Assumptions!$B$59*$AE$1416</f>
        <v>1740897.87537958</v>
      </c>
      <c r="AG1416" s="12" t="n">
        <f aca="false">IF($C$1416&lt;Assumptions!$B$62,Assumptions!$B$62*(Assumptions!$B$21+Assumptions!$B$22/Assumptions!$B$62)/(Assumptions!$B$21+Assumptions!$B$22/$C$1416),Assumptions!$B$62)</f>
        <v>48.7090266519172</v>
      </c>
      <c r="AH1416" s="12" t="n">
        <f aca="false">Assumptions!$B$63/$AG$1416</f>
        <v>1.00922384163604</v>
      </c>
      <c r="AI1416" s="12" t="n">
        <f aca="false">Assumptions!$B$64*$AH$1416</f>
        <v>6158957.03396548</v>
      </c>
    </row>
    <row r="1417" customFormat="false" ht="15" hidden="true" customHeight="false" outlineLevel="0" collapsed="false">
      <c r="A1417" s="6" t="n">
        <f aca="false">ROW()-ROW($A$1381)+Assumptions!$B$4</f>
        <v>36</v>
      </c>
      <c r="B1417" s="12" t="n">
        <f aca="false">$P$1416</f>
        <v>1528460.66262969</v>
      </c>
      <c r="C1417" s="12" t="n">
        <f aca="false">$B$4/(Assumptions!$B$16+$B$1417)</f>
        <v>31.4577343744822</v>
      </c>
      <c r="D1417" s="12" t="n">
        <f aca="false">Assumptions!$B$7/$C$1417</f>
        <v>953660.541565742</v>
      </c>
      <c r="E1417" s="12" t="n">
        <f aca="false">$T$1417+$W$1417+$Z$1417+$AC$1417+$AF$1417+$AI$1417</f>
        <v>23299854.9093451</v>
      </c>
      <c r="F1417" s="12" t="n">
        <f aca="false">Assumptions!$B$70/(Assumptions!$B$20+Assumptions!$B$17+$B$1417+$E$1417+$O$1416)</f>
        <v>26.0857012801939</v>
      </c>
      <c r="G1417" s="12" t="n">
        <f aca="false">$C$1417*(1-Assumptions!$B$71)</f>
        <v>25.1661874995858</v>
      </c>
      <c r="H1417" s="12" t="n">
        <f aca="false">MIN($F$1417,$G$1417)</f>
        <v>25.1661874995858</v>
      </c>
      <c r="I1417" s="12" t="str">
        <f aca="false">IF($F$1417&lt;=$G$1417,"cap","discount")</f>
        <v>discount</v>
      </c>
      <c r="J1417" s="12" t="n">
        <f aca="false">Assumptions!$B$69/$H$1417</f>
        <v>198679.279492863</v>
      </c>
      <c r="K1417" s="12" t="n">
        <f aca="false">Assumptions!$B$74/(Assumptions!$B$20+Assumptions!$B$17+$B$1417+$E$1417+$J$1417)</f>
        <v>41.6431753052578</v>
      </c>
      <c r="L1417" s="12" t="n">
        <f aca="false">$C$1417*(1-Assumptions!$B$75)</f>
        <v>26.7390742183099</v>
      </c>
      <c r="M1417" s="12" t="n">
        <f aca="false">MIN($K$1417,$L$1417)</f>
        <v>26.7390742183099</v>
      </c>
      <c r="N1417" s="12" t="str">
        <f aca="false">IF($K$1417&lt;=$L$1417,"cap","discount")</f>
        <v>discount</v>
      </c>
      <c r="O1417" s="12" t="n">
        <f aca="false">Assumptions!$B$73/$M$1417</f>
        <v>112195.357831264</v>
      </c>
      <c r="P1417" s="12" t="n">
        <f aca="false">MAX(Assumptions!$B$4,($A$7*(Assumptions!$B$20+$E$1417+Assumptions!$B$17+$J$1417+$O$1417+$D$1417)-Assumptions!$B$17)/(1-$A$7))</f>
        <v>1528460.66262969</v>
      </c>
      <c r="Q1417" s="12" t="n">
        <f aca="false">Assumptions!$B$20+$E$1417+Assumptions!$B$17+$P$1417+$J$1417+$O$1417+$D$1417</f>
        <v>39487517.7508646</v>
      </c>
      <c r="R1417" s="12" t="n">
        <f aca="false">IF($C$1417&lt;Assumptions!$B$37,Assumptions!$B$37*(Assumptions!$B$21+Assumptions!$B$22/Assumptions!$B$37)/(Assumptions!$B$21+Assumptions!$B$22/$C$1417),Assumptions!$B$37)</f>
        <v>1</v>
      </c>
      <c r="S1417" s="12" t="n">
        <f aca="false">Assumptions!$B$38/$R$1417</f>
        <v>1</v>
      </c>
      <c r="T1417" s="12" t="n">
        <f aca="false">Assumptions!$B$39*$S$1417</f>
        <v>5000000</v>
      </c>
      <c r="U1417" s="12" t="n">
        <f aca="false">IF($C$1417&lt;Assumptions!$B$42,Assumptions!$B$42*(Assumptions!$B$21+Assumptions!$B$22/Assumptions!$B$42)/(Assumptions!$B$21+Assumptions!$B$22/$C$1417),Assumptions!$B$42)</f>
        <v>3</v>
      </c>
      <c r="V1417" s="12" t="n">
        <f aca="false">Assumptions!$B$43/$U$1417</f>
        <v>1</v>
      </c>
      <c r="W1417" s="12" t="n">
        <f aca="false">Assumptions!$B$44*$V$1417</f>
        <v>5000000</v>
      </c>
      <c r="X1417" s="12" t="n">
        <f aca="false">IF($C$1417&lt;Assumptions!$B$47,Assumptions!$B$47*(Assumptions!$B$21+Assumptions!$B$22/Assumptions!$B$47)/(Assumptions!$B$21+Assumptions!$B$22/$C$1417),Assumptions!$B$47)</f>
        <v>10</v>
      </c>
      <c r="Y1417" s="12" t="n">
        <f aca="false">Assumptions!$B$48/$X$1417</f>
        <v>1</v>
      </c>
      <c r="Z1417" s="12" t="n">
        <f aca="false">Assumptions!$B$49*$Y$1417</f>
        <v>3000000</v>
      </c>
      <c r="AA1417" s="12" t="n">
        <f aca="false">IF($C$1417&lt;Assumptions!$B$52,Assumptions!$B$52*(Assumptions!$B$21+Assumptions!$B$22/Assumptions!$B$52)/(Assumptions!$B$21+Assumptions!$B$22/$C$1417),Assumptions!$B$52)</f>
        <v>25</v>
      </c>
      <c r="AB1417" s="12" t="n">
        <f aca="false">Assumptions!$B$53/$AA$1417</f>
        <v>1</v>
      </c>
      <c r="AC1417" s="12" t="n">
        <f aca="false">Assumptions!$B$54*$AB$1417</f>
        <v>2400000</v>
      </c>
      <c r="AD1417" s="12" t="n">
        <f aca="false">IF($C$1417&lt;Assumptions!$B$57,Assumptions!$B$57*(Assumptions!$B$21+Assumptions!$B$22/Assumptions!$B$57)/(Assumptions!$B$21+Assumptions!$B$22/$C$1417),Assumptions!$B$57)</f>
        <v>57.4416348105408</v>
      </c>
      <c r="AE1417" s="12" t="n">
        <f aca="false">Assumptions!$B$58/$AD$1417</f>
        <v>1.04453851632004</v>
      </c>
      <c r="AF1417" s="12" t="n">
        <f aca="false">Assumptions!$B$59*$AE$1417</f>
        <v>1740897.87537958</v>
      </c>
      <c r="AG1417" s="12" t="n">
        <f aca="false">IF($C$1417&lt;Assumptions!$B$62,Assumptions!$B$62*(Assumptions!$B$21+Assumptions!$B$22/Assumptions!$B$62)/(Assumptions!$B$21+Assumptions!$B$22/$C$1417),Assumptions!$B$62)</f>
        <v>48.7090266519172</v>
      </c>
      <c r="AH1417" s="12" t="n">
        <f aca="false">Assumptions!$B$63/$AG$1417</f>
        <v>1.00922384163604</v>
      </c>
      <c r="AI1417" s="12" t="n">
        <f aca="false">Assumptions!$B$64*$AH$1417</f>
        <v>6158957.03396548</v>
      </c>
    </row>
    <row r="1418" customFormat="false" ht="15" hidden="true" customHeight="false" outlineLevel="0" collapsed="false">
      <c r="A1418" s="6" t="n">
        <f aca="false">ROW()-ROW($A$1381)+Assumptions!$B$4</f>
        <v>37</v>
      </c>
      <c r="B1418" s="12" t="n">
        <f aca="false">$P$1417</f>
        <v>1528460.66262969</v>
      </c>
      <c r="C1418" s="12" t="n">
        <f aca="false">$B$4/(Assumptions!$B$16+$B$1418)</f>
        <v>31.4577343744822</v>
      </c>
      <c r="D1418" s="12" t="n">
        <f aca="false">Assumptions!$B$7/$C$1418</f>
        <v>953660.541565742</v>
      </c>
      <c r="E1418" s="12" t="n">
        <f aca="false">$T$1418+$W$1418+$Z$1418+$AC$1418+$AF$1418+$AI$1418</f>
        <v>23299854.9093451</v>
      </c>
      <c r="F1418" s="12" t="n">
        <f aca="false">Assumptions!$B$70/(Assumptions!$B$20+Assumptions!$B$17+$B$1418+$E$1418+$O$1417)</f>
        <v>26.0857012801939</v>
      </c>
      <c r="G1418" s="12" t="n">
        <f aca="false">$C$1418*(1-Assumptions!$B$71)</f>
        <v>25.1661874995858</v>
      </c>
      <c r="H1418" s="12" t="n">
        <f aca="false">MIN($F$1418,$G$1418)</f>
        <v>25.1661874995858</v>
      </c>
      <c r="I1418" s="12" t="str">
        <f aca="false">IF($F$1418&lt;=$G$1418,"cap","discount")</f>
        <v>discount</v>
      </c>
      <c r="J1418" s="12" t="n">
        <f aca="false">Assumptions!$B$69/$H$1418</f>
        <v>198679.279492863</v>
      </c>
      <c r="K1418" s="12" t="n">
        <f aca="false">Assumptions!$B$74/(Assumptions!$B$20+Assumptions!$B$17+$B$1418+$E$1418+$J$1418)</f>
        <v>41.6431753052578</v>
      </c>
      <c r="L1418" s="12" t="n">
        <f aca="false">$C$1418*(1-Assumptions!$B$75)</f>
        <v>26.7390742183099</v>
      </c>
      <c r="M1418" s="12" t="n">
        <f aca="false">MIN($K$1418,$L$1418)</f>
        <v>26.7390742183099</v>
      </c>
      <c r="N1418" s="12" t="str">
        <f aca="false">IF($K$1418&lt;=$L$1418,"cap","discount")</f>
        <v>discount</v>
      </c>
      <c r="O1418" s="12" t="n">
        <f aca="false">Assumptions!$B$73/$M$1418</f>
        <v>112195.357831264</v>
      </c>
      <c r="P1418" s="12" t="n">
        <f aca="false">MAX(Assumptions!$B$4,($A$7*(Assumptions!$B$20+$E$1418+Assumptions!$B$17+$J$1418+$O$1418+$D$1418)-Assumptions!$B$17)/(1-$A$7))</f>
        <v>1528460.66262969</v>
      </c>
      <c r="Q1418" s="12" t="n">
        <f aca="false">Assumptions!$B$20+$E$1418+Assumptions!$B$17+$P$1418+$J$1418+$O$1418+$D$1418</f>
        <v>39487517.7508646</v>
      </c>
      <c r="R1418" s="12" t="n">
        <f aca="false">IF($C$1418&lt;Assumptions!$B$37,Assumptions!$B$37*(Assumptions!$B$21+Assumptions!$B$22/Assumptions!$B$37)/(Assumptions!$B$21+Assumptions!$B$22/$C$1418),Assumptions!$B$37)</f>
        <v>1</v>
      </c>
      <c r="S1418" s="12" t="n">
        <f aca="false">Assumptions!$B$38/$R$1418</f>
        <v>1</v>
      </c>
      <c r="T1418" s="12" t="n">
        <f aca="false">Assumptions!$B$39*$S$1418</f>
        <v>5000000</v>
      </c>
      <c r="U1418" s="12" t="n">
        <f aca="false">IF($C$1418&lt;Assumptions!$B$42,Assumptions!$B$42*(Assumptions!$B$21+Assumptions!$B$22/Assumptions!$B$42)/(Assumptions!$B$21+Assumptions!$B$22/$C$1418),Assumptions!$B$42)</f>
        <v>3</v>
      </c>
      <c r="V1418" s="12" t="n">
        <f aca="false">Assumptions!$B$43/$U$1418</f>
        <v>1</v>
      </c>
      <c r="W1418" s="12" t="n">
        <f aca="false">Assumptions!$B$44*$V$1418</f>
        <v>5000000</v>
      </c>
      <c r="X1418" s="12" t="n">
        <f aca="false">IF($C$1418&lt;Assumptions!$B$47,Assumptions!$B$47*(Assumptions!$B$21+Assumptions!$B$22/Assumptions!$B$47)/(Assumptions!$B$21+Assumptions!$B$22/$C$1418),Assumptions!$B$47)</f>
        <v>10</v>
      </c>
      <c r="Y1418" s="12" t="n">
        <f aca="false">Assumptions!$B$48/$X$1418</f>
        <v>1</v>
      </c>
      <c r="Z1418" s="12" t="n">
        <f aca="false">Assumptions!$B$49*$Y$1418</f>
        <v>3000000</v>
      </c>
      <c r="AA1418" s="12" t="n">
        <f aca="false">IF($C$1418&lt;Assumptions!$B$52,Assumptions!$B$52*(Assumptions!$B$21+Assumptions!$B$22/Assumptions!$B$52)/(Assumptions!$B$21+Assumptions!$B$22/$C$1418),Assumptions!$B$52)</f>
        <v>25</v>
      </c>
      <c r="AB1418" s="12" t="n">
        <f aca="false">Assumptions!$B$53/$AA$1418</f>
        <v>1</v>
      </c>
      <c r="AC1418" s="12" t="n">
        <f aca="false">Assumptions!$B$54*$AB$1418</f>
        <v>2400000</v>
      </c>
      <c r="AD1418" s="12" t="n">
        <f aca="false">IF($C$1418&lt;Assumptions!$B$57,Assumptions!$B$57*(Assumptions!$B$21+Assumptions!$B$22/Assumptions!$B$57)/(Assumptions!$B$21+Assumptions!$B$22/$C$1418),Assumptions!$B$57)</f>
        <v>57.4416348105408</v>
      </c>
      <c r="AE1418" s="12" t="n">
        <f aca="false">Assumptions!$B$58/$AD$1418</f>
        <v>1.04453851632004</v>
      </c>
      <c r="AF1418" s="12" t="n">
        <f aca="false">Assumptions!$B$59*$AE$1418</f>
        <v>1740897.87537958</v>
      </c>
      <c r="AG1418" s="12" t="n">
        <f aca="false">IF($C$1418&lt;Assumptions!$B$62,Assumptions!$B$62*(Assumptions!$B$21+Assumptions!$B$22/Assumptions!$B$62)/(Assumptions!$B$21+Assumptions!$B$22/$C$1418),Assumptions!$B$62)</f>
        <v>48.7090266519172</v>
      </c>
      <c r="AH1418" s="12" t="n">
        <f aca="false">Assumptions!$B$63/$AG$1418</f>
        <v>1.00922384163604</v>
      </c>
      <c r="AI1418" s="12" t="n">
        <f aca="false">Assumptions!$B$64*$AH$1418</f>
        <v>6158957.03396548</v>
      </c>
    </row>
    <row r="1419" customFormat="false" ht="15" hidden="true" customHeight="false" outlineLevel="0" collapsed="false">
      <c r="A1419" s="6" t="n">
        <f aca="false">ROW()-ROW($A$1381)+Assumptions!$B$4</f>
        <v>38</v>
      </c>
      <c r="B1419" s="12" t="n">
        <f aca="false">$P$1418</f>
        <v>1528460.66262969</v>
      </c>
      <c r="C1419" s="12" t="n">
        <f aca="false">$B$4/(Assumptions!$B$16+$B$1419)</f>
        <v>31.4577343744822</v>
      </c>
      <c r="D1419" s="12" t="n">
        <f aca="false">Assumptions!$B$7/$C$1419</f>
        <v>953660.541565742</v>
      </c>
      <c r="E1419" s="12" t="n">
        <f aca="false">$T$1419+$W$1419+$Z$1419+$AC$1419+$AF$1419+$AI$1419</f>
        <v>23299854.9093451</v>
      </c>
      <c r="F1419" s="12" t="n">
        <f aca="false">Assumptions!$B$70/(Assumptions!$B$20+Assumptions!$B$17+$B$1419+$E$1419+$O$1418)</f>
        <v>26.0857012801939</v>
      </c>
      <c r="G1419" s="12" t="n">
        <f aca="false">$C$1419*(1-Assumptions!$B$71)</f>
        <v>25.1661874995858</v>
      </c>
      <c r="H1419" s="12" t="n">
        <f aca="false">MIN($F$1419,$G$1419)</f>
        <v>25.1661874995858</v>
      </c>
      <c r="I1419" s="12" t="str">
        <f aca="false">IF($F$1419&lt;=$G$1419,"cap","discount")</f>
        <v>discount</v>
      </c>
      <c r="J1419" s="12" t="n">
        <f aca="false">Assumptions!$B$69/$H$1419</f>
        <v>198679.279492863</v>
      </c>
      <c r="K1419" s="12" t="n">
        <f aca="false">Assumptions!$B$74/(Assumptions!$B$20+Assumptions!$B$17+$B$1419+$E$1419+$J$1419)</f>
        <v>41.6431753052578</v>
      </c>
      <c r="L1419" s="12" t="n">
        <f aca="false">$C$1419*(1-Assumptions!$B$75)</f>
        <v>26.7390742183099</v>
      </c>
      <c r="M1419" s="12" t="n">
        <f aca="false">MIN($K$1419,$L$1419)</f>
        <v>26.7390742183099</v>
      </c>
      <c r="N1419" s="12" t="str">
        <f aca="false">IF($K$1419&lt;=$L$1419,"cap","discount")</f>
        <v>discount</v>
      </c>
      <c r="O1419" s="12" t="n">
        <f aca="false">Assumptions!$B$73/$M$1419</f>
        <v>112195.357831264</v>
      </c>
      <c r="P1419" s="12" t="n">
        <f aca="false">MAX(Assumptions!$B$4,($A$7*(Assumptions!$B$20+$E$1419+Assumptions!$B$17+$J$1419+$O$1419+$D$1419)-Assumptions!$B$17)/(1-$A$7))</f>
        <v>1528460.66262969</v>
      </c>
      <c r="Q1419" s="12" t="n">
        <f aca="false">Assumptions!$B$20+$E$1419+Assumptions!$B$17+$P$1419+$J$1419+$O$1419+$D$1419</f>
        <v>39487517.7508646</v>
      </c>
      <c r="R1419" s="12" t="n">
        <f aca="false">IF($C$1419&lt;Assumptions!$B$37,Assumptions!$B$37*(Assumptions!$B$21+Assumptions!$B$22/Assumptions!$B$37)/(Assumptions!$B$21+Assumptions!$B$22/$C$1419),Assumptions!$B$37)</f>
        <v>1</v>
      </c>
      <c r="S1419" s="12" t="n">
        <f aca="false">Assumptions!$B$38/$R$1419</f>
        <v>1</v>
      </c>
      <c r="T1419" s="12" t="n">
        <f aca="false">Assumptions!$B$39*$S$1419</f>
        <v>5000000</v>
      </c>
      <c r="U1419" s="12" t="n">
        <f aca="false">IF($C$1419&lt;Assumptions!$B$42,Assumptions!$B$42*(Assumptions!$B$21+Assumptions!$B$22/Assumptions!$B$42)/(Assumptions!$B$21+Assumptions!$B$22/$C$1419),Assumptions!$B$42)</f>
        <v>3</v>
      </c>
      <c r="V1419" s="12" t="n">
        <f aca="false">Assumptions!$B$43/$U$1419</f>
        <v>1</v>
      </c>
      <c r="W1419" s="12" t="n">
        <f aca="false">Assumptions!$B$44*$V$1419</f>
        <v>5000000</v>
      </c>
      <c r="X1419" s="12" t="n">
        <f aca="false">IF($C$1419&lt;Assumptions!$B$47,Assumptions!$B$47*(Assumptions!$B$21+Assumptions!$B$22/Assumptions!$B$47)/(Assumptions!$B$21+Assumptions!$B$22/$C$1419),Assumptions!$B$47)</f>
        <v>10</v>
      </c>
      <c r="Y1419" s="12" t="n">
        <f aca="false">Assumptions!$B$48/$X$1419</f>
        <v>1</v>
      </c>
      <c r="Z1419" s="12" t="n">
        <f aca="false">Assumptions!$B$49*$Y$1419</f>
        <v>3000000</v>
      </c>
      <c r="AA1419" s="12" t="n">
        <f aca="false">IF($C$1419&lt;Assumptions!$B$52,Assumptions!$B$52*(Assumptions!$B$21+Assumptions!$B$22/Assumptions!$B$52)/(Assumptions!$B$21+Assumptions!$B$22/$C$1419),Assumptions!$B$52)</f>
        <v>25</v>
      </c>
      <c r="AB1419" s="12" t="n">
        <f aca="false">Assumptions!$B$53/$AA$1419</f>
        <v>1</v>
      </c>
      <c r="AC1419" s="12" t="n">
        <f aca="false">Assumptions!$B$54*$AB$1419</f>
        <v>2400000</v>
      </c>
      <c r="AD1419" s="12" t="n">
        <f aca="false">IF($C$1419&lt;Assumptions!$B$57,Assumptions!$B$57*(Assumptions!$B$21+Assumptions!$B$22/Assumptions!$B$57)/(Assumptions!$B$21+Assumptions!$B$22/$C$1419),Assumptions!$B$57)</f>
        <v>57.4416348105408</v>
      </c>
      <c r="AE1419" s="12" t="n">
        <f aca="false">Assumptions!$B$58/$AD$1419</f>
        <v>1.04453851632004</v>
      </c>
      <c r="AF1419" s="12" t="n">
        <f aca="false">Assumptions!$B$59*$AE$1419</f>
        <v>1740897.87537958</v>
      </c>
      <c r="AG1419" s="12" t="n">
        <f aca="false">IF($C$1419&lt;Assumptions!$B$62,Assumptions!$B$62*(Assumptions!$B$21+Assumptions!$B$22/Assumptions!$B$62)/(Assumptions!$B$21+Assumptions!$B$22/$C$1419),Assumptions!$B$62)</f>
        <v>48.7090266519172</v>
      </c>
      <c r="AH1419" s="12" t="n">
        <f aca="false">Assumptions!$B$63/$AG$1419</f>
        <v>1.00922384163604</v>
      </c>
      <c r="AI1419" s="12" t="n">
        <f aca="false">Assumptions!$B$64*$AH$1419</f>
        <v>6158957.03396548</v>
      </c>
    </row>
    <row r="1420" customFormat="false" ht="15" hidden="true" customHeight="false" outlineLevel="0" collapsed="false">
      <c r="A1420" s="6" t="n">
        <f aca="false">ROW()-ROW($A$1381)+Assumptions!$B$4</f>
        <v>39</v>
      </c>
      <c r="B1420" s="12" t="n">
        <f aca="false">$P$1419</f>
        <v>1528460.66262969</v>
      </c>
      <c r="C1420" s="12" t="n">
        <f aca="false">$B$4/(Assumptions!$B$16+$B$1420)</f>
        <v>31.4577343744822</v>
      </c>
      <c r="D1420" s="12" t="n">
        <f aca="false">Assumptions!$B$7/$C$1420</f>
        <v>953660.541565742</v>
      </c>
      <c r="E1420" s="12" t="n">
        <f aca="false">$T$1420+$W$1420+$Z$1420+$AC$1420+$AF$1420+$AI$1420</f>
        <v>23299854.9093451</v>
      </c>
      <c r="F1420" s="12" t="n">
        <f aca="false">Assumptions!$B$70/(Assumptions!$B$20+Assumptions!$B$17+$B$1420+$E$1420+$O$1419)</f>
        <v>26.0857012801939</v>
      </c>
      <c r="G1420" s="12" t="n">
        <f aca="false">$C$1420*(1-Assumptions!$B$71)</f>
        <v>25.1661874995858</v>
      </c>
      <c r="H1420" s="12" t="n">
        <f aca="false">MIN($F$1420,$G$1420)</f>
        <v>25.1661874995858</v>
      </c>
      <c r="I1420" s="12" t="str">
        <f aca="false">IF($F$1420&lt;=$G$1420,"cap","discount")</f>
        <v>discount</v>
      </c>
      <c r="J1420" s="12" t="n">
        <f aca="false">Assumptions!$B$69/$H$1420</f>
        <v>198679.279492863</v>
      </c>
      <c r="K1420" s="12" t="n">
        <f aca="false">Assumptions!$B$74/(Assumptions!$B$20+Assumptions!$B$17+$B$1420+$E$1420+$J$1420)</f>
        <v>41.6431753052578</v>
      </c>
      <c r="L1420" s="12" t="n">
        <f aca="false">$C$1420*(1-Assumptions!$B$75)</f>
        <v>26.7390742183099</v>
      </c>
      <c r="M1420" s="12" t="n">
        <f aca="false">MIN($K$1420,$L$1420)</f>
        <v>26.7390742183099</v>
      </c>
      <c r="N1420" s="12" t="str">
        <f aca="false">IF($K$1420&lt;=$L$1420,"cap","discount")</f>
        <v>discount</v>
      </c>
      <c r="O1420" s="12" t="n">
        <f aca="false">Assumptions!$B$73/$M$1420</f>
        <v>112195.357831264</v>
      </c>
      <c r="P1420" s="12" t="n">
        <f aca="false">MAX(Assumptions!$B$4,($A$7*(Assumptions!$B$20+$E$1420+Assumptions!$B$17+$J$1420+$O$1420+$D$1420)-Assumptions!$B$17)/(1-$A$7))</f>
        <v>1528460.66262969</v>
      </c>
      <c r="Q1420" s="12" t="n">
        <f aca="false">Assumptions!$B$20+$E$1420+Assumptions!$B$17+$P$1420+$J$1420+$O$1420+$D$1420</f>
        <v>39487517.7508646</v>
      </c>
      <c r="R1420" s="12" t="n">
        <f aca="false">IF($C$1420&lt;Assumptions!$B$37,Assumptions!$B$37*(Assumptions!$B$21+Assumptions!$B$22/Assumptions!$B$37)/(Assumptions!$B$21+Assumptions!$B$22/$C$1420),Assumptions!$B$37)</f>
        <v>1</v>
      </c>
      <c r="S1420" s="12" t="n">
        <f aca="false">Assumptions!$B$38/$R$1420</f>
        <v>1</v>
      </c>
      <c r="T1420" s="12" t="n">
        <f aca="false">Assumptions!$B$39*$S$1420</f>
        <v>5000000</v>
      </c>
      <c r="U1420" s="12" t="n">
        <f aca="false">IF($C$1420&lt;Assumptions!$B$42,Assumptions!$B$42*(Assumptions!$B$21+Assumptions!$B$22/Assumptions!$B$42)/(Assumptions!$B$21+Assumptions!$B$22/$C$1420),Assumptions!$B$42)</f>
        <v>3</v>
      </c>
      <c r="V1420" s="12" t="n">
        <f aca="false">Assumptions!$B$43/$U$1420</f>
        <v>1</v>
      </c>
      <c r="W1420" s="12" t="n">
        <f aca="false">Assumptions!$B$44*$V$1420</f>
        <v>5000000</v>
      </c>
      <c r="X1420" s="12" t="n">
        <f aca="false">IF($C$1420&lt;Assumptions!$B$47,Assumptions!$B$47*(Assumptions!$B$21+Assumptions!$B$22/Assumptions!$B$47)/(Assumptions!$B$21+Assumptions!$B$22/$C$1420),Assumptions!$B$47)</f>
        <v>10</v>
      </c>
      <c r="Y1420" s="12" t="n">
        <f aca="false">Assumptions!$B$48/$X$1420</f>
        <v>1</v>
      </c>
      <c r="Z1420" s="12" t="n">
        <f aca="false">Assumptions!$B$49*$Y$1420</f>
        <v>3000000</v>
      </c>
      <c r="AA1420" s="12" t="n">
        <f aca="false">IF($C$1420&lt;Assumptions!$B$52,Assumptions!$B$52*(Assumptions!$B$21+Assumptions!$B$22/Assumptions!$B$52)/(Assumptions!$B$21+Assumptions!$B$22/$C$1420),Assumptions!$B$52)</f>
        <v>25</v>
      </c>
      <c r="AB1420" s="12" t="n">
        <f aca="false">Assumptions!$B$53/$AA$1420</f>
        <v>1</v>
      </c>
      <c r="AC1420" s="12" t="n">
        <f aca="false">Assumptions!$B$54*$AB$1420</f>
        <v>2400000</v>
      </c>
      <c r="AD1420" s="12" t="n">
        <f aca="false">IF($C$1420&lt;Assumptions!$B$57,Assumptions!$B$57*(Assumptions!$B$21+Assumptions!$B$22/Assumptions!$B$57)/(Assumptions!$B$21+Assumptions!$B$22/$C$1420),Assumptions!$B$57)</f>
        <v>57.4416348105408</v>
      </c>
      <c r="AE1420" s="12" t="n">
        <f aca="false">Assumptions!$B$58/$AD$1420</f>
        <v>1.04453851632004</v>
      </c>
      <c r="AF1420" s="12" t="n">
        <f aca="false">Assumptions!$B$59*$AE$1420</f>
        <v>1740897.87537958</v>
      </c>
      <c r="AG1420" s="12" t="n">
        <f aca="false">IF($C$1420&lt;Assumptions!$B$62,Assumptions!$B$62*(Assumptions!$B$21+Assumptions!$B$22/Assumptions!$B$62)/(Assumptions!$B$21+Assumptions!$B$22/$C$1420),Assumptions!$B$62)</f>
        <v>48.7090266519172</v>
      </c>
      <c r="AH1420" s="12" t="n">
        <f aca="false">Assumptions!$B$63/$AG$1420</f>
        <v>1.00922384163604</v>
      </c>
      <c r="AI1420" s="12" t="n">
        <f aca="false">Assumptions!$B$64*$AH$1420</f>
        <v>6158957.03396548</v>
      </c>
    </row>
    <row r="1421" customFormat="false" ht="15" hidden="true" customHeight="false" outlineLevel="0" collapsed="false">
      <c r="A1421" s="6" t="n">
        <f aca="false">ROW()-ROW($A$1381)+Assumptions!$B$4</f>
        <v>40</v>
      </c>
      <c r="B1421" s="12" t="n">
        <f aca="false">$P$1420</f>
        <v>1528460.66262969</v>
      </c>
      <c r="C1421" s="12" t="n">
        <f aca="false">$B$4/(Assumptions!$B$16+$B$1421)</f>
        <v>31.4577343744822</v>
      </c>
      <c r="D1421" s="12" t="n">
        <f aca="false">Assumptions!$B$7/$C$1421</f>
        <v>953660.541565742</v>
      </c>
      <c r="E1421" s="12" t="n">
        <f aca="false">$T$1421+$W$1421+$Z$1421+$AC$1421+$AF$1421+$AI$1421</f>
        <v>23299854.9093451</v>
      </c>
      <c r="F1421" s="12" t="n">
        <f aca="false">Assumptions!$B$70/(Assumptions!$B$20+Assumptions!$B$17+$B$1421+$E$1421+$O$1420)</f>
        <v>26.0857012801939</v>
      </c>
      <c r="G1421" s="12" t="n">
        <f aca="false">$C$1421*(1-Assumptions!$B$71)</f>
        <v>25.1661874995858</v>
      </c>
      <c r="H1421" s="12" t="n">
        <f aca="false">MIN($F$1421,$G$1421)</f>
        <v>25.1661874995858</v>
      </c>
      <c r="I1421" s="12" t="str">
        <f aca="false">IF($F$1421&lt;=$G$1421,"cap","discount")</f>
        <v>discount</v>
      </c>
      <c r="J1421" s="12" t="n">
        <f aca="false">Assumptions!$B$69/$H$1421</f>
        <v>198679.279492863</v>
      </c>
      <c r="K1421" s="12" t="n">
        <f aca="false">Assumptions!$B$74/(Assumptions!$B$20+Assumptions!$B$17+$B$1421+$E$1421+$J$1421)</f>
        <v>41.6431753052578</v>
      </c>
      <c r="L1421" s="12" t="n">
        <f aca="false">$C$1421*(1-Assumptions!$B$75)</f>
        <v>26.7390742183099</v>
      </c>
      <c r="M1421" s="12" t="n">
        <f aca="false">MIN($K$1421,$L$1421)</f>
        <v>26.7390742183099</v>
      </c>
      <c r="N1421" s="12" t="str">
        <f aca="false">IF($K$1421&lt;=$L$1421,"cap","discount")</f>
        <v>discount</v>
      </c>
      <c r="O1421" s="12" t="n">
        <f aca="false">Assumptions!$B$73/$M$1421</f>
        <v>112195.357831264</v>
      </c>
      <c r="P1421" s="12" t="n">
        <f aca="false">MAX(Assumptions!$B$4,($A$7*(Assumptions!$B$20+$E$1421+Assumptions!$B$17+$J$1421+$O$1421+$D$1421)-Assumptions!$B$17)/(1-$A$7))</f>
        <v>1528460.66262969</v>
      </c>
      <c r="Q1421" s="12" t="n">
        <f aca="false">Assumptions!$B$20+$E$1421+Assumptions!$B$17+$P$1421+$J$1421+$O$1421+$D$1421</f>
        <v>39487517.7508646</v>
      </c>
      <c r="R1421" s="12" t="n">
        <f aca="false">IF($C$1421&lt;Assumptions!$B$37,Assumptions!$B$37*(Assumptions!$B$21+Assumptions!$B$22/Assumptions!$B$37)/(Assumptions!$B$21+Assumptions!$B$22/$C$1421),Assumptions!$B$37)</f>
        <v>1</v>
      </c>
      <c r="S1421" s="12" t="n">
        <f aca="false">Assumptions!$B$38/$R$1421</f>
        <v>1</v>
      </c>
      <c r="T1421" s="12" t="n">
        <f aca="false">Assumptions!$B$39*$S$1421</f>
        <v>5000000</v>
      </c>
      <c r="U1421" s="12" t="n">
        <f aca="false">IF($C$1421&lt;Assumptions!$B$42,Assumptions!$B$42*(Assumptions!$B$21+Assumptions!$B$22/Assumptions!$B$42)/(Assumptions!$B$21+Assumptions!$B$22/$C$1421),Assumptions!$B$42)</f>
        <v>3</v>
      </c>
      <c r="V1421" s="12" t="n">
        <f aca="false">Assumptions!$B$43/$U$1421</f>
        <v>1</v>
      </c>
      <c r="W1421" s="12" t="n">
        <f aca="false">Assumptions!$B$44*$V$1421</f>
        <v>5000000</v>
      </c>
      <c r="X1421" s="12" t="n">
        <f aca="false">IF($C$1421&lt;Assumptions!$B$47,Assumptions!$B$47*(Assumptions!$B$21+Assumptions!$B$22/Assumptions!$B$47)/(Assumptions!$B$21+Assumptions!$B$22/$C$1421),Assumptions!$B$47)</f>
        <v>10</v>
      </c>
      <c r="Y1421" s="12" t="n">
        <f aca="false">Assumptions!$B$48/$X$1421</f>
        <v>1</v>
      </c>
      <c r="Z1421" s="12" t="n">
        <f aca="false">Assumptions!$B$49*$Y$1421</f>
        <v>3000000</v>
      </c>
      <c r="AA1421" s="12" t="n">
        <f aca="false">IF($C$1421&lt;Assumptions!$B$52,Assumptions!$B$52*(Assumptions!$B$21+Assumptions!$B$22/Assumptions!$B$52)/(Assumptions!$B$21+Assumptions!$B$22/$C$1421),Assumptions!$B$52)</f>
        <v>25</v>
      </c>
      <c r="AB1421" s="12" t="n">
        <f aca="false">Assumptions!$B$53/$AA$1421</f>
        <v>1</v>
      </c>
      <c r="AC1421" s="12" t="n">
        <f aca="false">Assumptions!$B$54*$AB$1421</f>
        <v>2400000</v>
      </c>
      <c r="AD1421" s="12" t="n">
        <f aca="false">IF($C$1421&lt;Assumptions!$B$57,Assumptions!$B$57*(Assumptions!$B$21+Assumptions!$B$22/Assumptions!$B$57)/(Assumptions!$B$21+Assumptions!$B$22/$C$1421),Assumptions!$B$57)</f>
        <v>57.4416348105408</v>
      </c>
      <c r="AE1421" s="12" t="n">
        <f aca="false">Assumptions!$B$58/$AD$1421</f>
        <v>1.04453851632004</v>
      </c>
      <c r="AF1421" s="12" t="n">
        <f aca="false">Assumptions!$B$59*$AE$1421</f>
        <v>1740897.87537958</v>
      </c>
      <c r="AG1421" s="12" t="n">
        <f aca="false">IF($C$1421&lt;Assumptions!$B$62,Assumptions!$B$62*(Assumptions!$B$21+Assumptions!$B$22/Assumptions!$B$62)/(Assumptions!$B$21+Assumptions!$B$22/$C$1421),Assumptions!$B$62)</f>
        <v>48.7090266519172</v>
      </c>
      <c r="AH1421" s="12" t="n">
        <f aca="false">Assumptions!$B$63/$AG$1421</f>
        <v>1.00922384163604</v>
      </c>
      <c r="AI1421" s="12" t="n">
        <f aca="false">Assumptions!$B$64*$AH$1421</f>
        <v>6158957.03396548</v>
      </c>
    </row>
    <row r="1422" customFormat="false" ht="15" hidden="true" customHeight="false" outlineLevel="0" collapsed="false">
      <c r="A1422" s="6" t="n">
        <f aca="false">ROW()-ROW($A$1381)+Assumptions!$B$4</f>
        <v>41</v>
      </c>
      <c r="B1422" s="12" t="n">
        <f aca="false">$P$1421</f>
        <v>1528460.66262969</v>
      </c>
      <c r="C1422" s="12" t="n">
        <f aca="false">$B$4/(Assumptions!$B$16+$B$1422)</f>
        <v>31.4577343744822</v>
      </c>
      <c r="D1422" s="12" t="n">
        <f aca="false">Assumptions!$B$7/$C$1422</f>
        <v>953660.541565742</v>
      </c>
      <c r="E1422" s="12" t="n">
        <f aca="false">$T$1422+$W$1422+$Z$1422+$AC$1422+$AF$1422+$AI$1422</f>
        <v>23299854.9093451</v>
      </c>
      <c r="F1422" s="12" t="n">
        <f aca="false">Assumptions!$B$70/(Assumptions!$B$20+Assumptions!$B$17+$B$1422+$E$1422+$O$1421)</f>
        <v>26.0857012801939</v>
      </c>
      <c r="G1422" s="12" t="n">
        <f aca="false">$C$1422*(1-Assumptions!$B$71)</f>
        <v>25.1661874995858</v>
      </c>
      <c r="H1422" s="12" t="n">
        <f aca="false">MIN($F$1422,$G$1422)</f>
        <v>25.1661874995858</v>
      </c>
      <c r="I1422" s="12" t="str">
        <f aca="false">IF($F$1422&lt;=$G$1422,"cap","discount")</f>
        <v>discount</v>
      </c>
      <c r="J1422" s="12" t="n">
        <f aca="false">Assumptions!$B$69/$H$1422</f>
        <v>198679.279492863</v>
      </c>
      <c r="K1422" s="12" t="n">
        <f aca="false">Assumptions!$B$74/(Assumptions!$B$20+Assumptions!$B$17+$B$1422+$E$1422+$J$1422)</f>
        <v>41.6431753052578</v>
      </c>
      <c r="L1422" s="12" t="n">
        <f aca="false">$C$1422*(1-Assumptions!$B$75)</f>
        <v>26.7390742183099</v>
      </c>
      <c r="M1422" s="12" t="n">
        <f aca="false">MIN($K$1422,$L$1422)</f>
        <v>26.7390742183099</v>
      </c>
      <c r="N1422" s="12" t="str">
        <f aca="false">IF($K$1422&lt;=$L$1422,"cap","discount")</f>
        <v>discount</v>
      </c>
      <c r="O1422" s="12" t="n">
        <f aca="false">Assumptions!$B$73/$M$1422</f>
        <v>112195.357831264</v>
      </c>
      <c r="P1422" s="12" t="n">
        <f aca="false">MAX(Assumptions!$B$4,($A$7*(Assumptions!$B$20+$E$1422+Assumptions!$B$17+$J$1422+$O$1422+$D$1422)-Assumptions!$B$17)/(1-$A$7))</f>
        <v>1528460.66262969</v>
      </c>
      <c r="Q1422" s="12" t="n">
        <f aca="false">Assumptions!$B$20+$E$1422+Assumptions!$B$17+$P$1422+$J$1422+$O$1422+$D$1422</f>
        <v>39487517.7508646</v>
      </c>
      <c r="R1422" s="12" t="n">
        <f aca="false">IF($C$1422&lt;Assumptions!$B$37,Assumptions!$B$37*(Assumptions!$B$21+Assumptions!$B$22/Assumptions!$B$37)/(Assumptions!$B$21+Assumptions!$B$22/$C$1422),Assumptions!$B$37)</f>
        <v>1</v>
      </c>
      <c r="S1422" s="12" t="n">
        <f aca="false">Assumptions!$B$38/$R$1422</f>
        <v>1</v>
      </c>
      <c r="T1422" s="12" t="n">
        <f aca="false">Assumptions!$B$39*$S$1422</f>
        <v>5000000</v>
      </c>
      <c r="U1422" s="12" t="n">
        <f aca="false">IF($C$1422&lt;Assumptions!$B$42,Assumptions!$B$42*(Assumptions!$B$21+Assumptions!$B$22/Assumptions!$B$42)/(Assumptions!$B$21+Assumptions!$B$22/$C$1422),Assumptions!$B$42)</f>
        <v>3</v>
      </c>
      <c r="V1422" s="12" t="n">
        <f aca="false">Assumptions!$B$43/$U$1422</f>
        <v>1</v>
      </c>
      <c r="W1422" s="12" t="n">
        <f aca="false">Assumptions!$B$44*$V$1422</f>
        <v>5000000</v>
      </c>
      <c r="X1422" s="12" t="n">
        <f aca="false">IF($C$1422&lt;Assumptions!$B$47,Assumptions!$B$47*(Assumptions!$B$21+Assumptions!$B$22/Assumptions!$B$47)/(Assumptions!$B$21+Assumptions!$B$22/$C$1422),Assumptions!$B$47)</f>
        <v>10</v>
      </c>
      <c r="Y1422" s="12" t="n">
        <f aca="false">Assumptions!$B$48/$X$1422</f>
        <v>1</v>
      </c>
      <c r="Z1422" s="12" t="n">
        <f aca="false">Assumptions!$B$49*$Y$1422</f>
        <v>3000000</v>
      </c>
      <c r="AA1422" s="12" t="n">
        <f aca="false">IF($C$1422&lt;Assumptions!$B$52,Assumptions!$B$52*(Assumptions!$B$21+Assumptions!$B$22/Assumptions!$B$52)/(Assumptions!$B$21+Assumptions!$B$22/$C$1422),Assumptions!$B$52)</f>
        <v>25</v>
      </c>
      <c r="AB1422" s="12" t="n">
        <f aca="false">Assumptions!$B$53/$AA$1422</f>
        <v>1</v>
      </c>
      <c r="AC1422" s="12" t="n">
        <f aca="false">Assumptions!$B$54*$AB$1422</f>
        <v>2400000</v>
      </c>
      <c r="AD1422" s="12" t="n">
        <f aca="false">IF($C$1422&lt;Assumptions!$B$57,Assumptions!$B$57*(Assumptions!$B$21+Assumptions!$B$22/Assumptions!$B$57)/(Assumptions!$B$21+Assumptions!$B$22/$C$1422),Assumptions!$B$57)</f>
        <v>57.4416348105408</v>
      </c>
      <c r="AE1422" s="12" t="n">
        <f aca="false">Assumptions!$B$58/$AD$1422</f>
        <v>1.04453851632004</v>
      </c>
      <c r="AF1422" s="12" t="n">
        <f aca="false">Assumptions!$B$59*$AE$1422</f>
        <v>1740897.87537958</v>
      </c>
      <c r="AG1422" s="12" t="n">
        <f aca="false">IF($C$1422&lt;Assumptions!$B$62,Assumptions!$B$62*(Assumptions!$B$21+Assumptions!$B$22/Assumptions!$B$62)/(Assumptions!$B$21+Assumptions!$B$22/$C$1422),Assumptions!$B$62)</f>
        <v>48.7090266519172</v>
      </c>
      <c r="AH1422" s="12" t="n">
        <f aca="false">Assumptions!$B$63/$AG$1422</f>
        <v>1.00922384163604</v>
      </c>
      <c r="AI1422" s="12" t="n">
        <f aca="false">Assumptions!$B$64*$AH$1422</f>
        <v>6158957.03396548</v>
      </c>
    </row>
    <row r="1423" customFormat="false" ht="15" hidden="true" customHeight="false" outlineLevel="0" collapsed="false">
      <c r="A1423" s="6" t="n">
        <f aca="false">ROW()-ROW($A$1381)+Assumptions!$B$4</f>
        <v>42</v>
      </c>
      <c r="B1423" s="12" t="n">
        <f aca="false">$P$1422</f>
        <v>1528460.66262969</v>
      </c>
      <c r="C1423" s="12" t="n">
        <f aca="false">$B$4/(Assumptions!$B$16+$B$1423)</f>
        <v>31.4577343744822</v>
      </c>
      <c r="D1423" s="12" t="n">
        <f aca="false">Assumptions!$B$7/$C$1423</f>
        <v>953660.541565742</v>
      </c>
      <c r="E1423" s="12" t="n">
        <f aca="false">$T$1423+$W$1423+$Z$1423+$AC$1423+$AF$1423+$AI$1423</f>
        <v>23299854.9093451</v>
      </c>
      <c r="F1423" s="12" t="n">
        <f aca="false">Assumptions!$B$70/(Assumptions!$B$20+Assumptions!$B$17+$B$1423+$E$1423+$O$1422)</f>
        <v>26.0857012801939</v>
      </c>
      <c r="G1423" s="12" t="n">
        <f aca="false">$C$1423*(1-Assumptions!$B$71)</f>
        <v>25.1661874995858</v>
      </c>
      <c r="H1423" s="12" t="n">
        <f aca="false">MIN($F$1423,$G$1423)</f>
        <v>25.1661874995858</v>
      </c>
      <c r="I1423" s="12" t="str">
        <f aca="false">IF($F$1423&lt;=$G$1423,"cap","discount")</f>
        <v>discount</v>
      </c>
      <c r="J1423" s="12" t="n">
        <f aca="false">Assumptions!$B$69/$H$1423</f>
        <v>198679.279492863</v>
      </c>
      <c r="K1423" s="12" t="n">
        <f aca="false">Assumptions!$B$74/(Assumptions!$B$20+Assumptions!$B$17+$B$1423+$E$1423+$J$1423)</f>
        <v>41.6431753052578</v>
      </c>
      <c r="L1423" s="12" t="n">
        <f aca="false">$C$1423*(1-Assumptions!$B$75)</f>
        <v>26.7390742183099</v>
      </c>
      <c r="M1423" s="12" t="n">
        <f aca="false">MIN($K$1423,$L$1423)</f>
        <v>26.7390742183099</v>
      </c>
      <c r="N1423" s="12" t="str">
        <f aca="false">IF($K$1423&lt;=$L$1423,"cap","discount")</f>
        <v>discount</v>
      </c>
      <c r="O1423" s="12" t="n">
        <f aca="false">Assumptions!$B$73/$M$1423</f>
        <v>112195.357831264</v>
      </c>
      <c r="P1423" s="12" t="n">
        <f aca="false">MAX(Assumptions!$B$4,($A$7*(Assumptions!$B$20+$E$1423+Assumptions!$B$17+$J$1423+$O$1423+$D$1423)-Assumptions!$B$17)/(1-$A$7))</f>
        <v>1528460.66262969</v>
      </c>
      <c r="Q1423" s="12" t="n">
        <f aca="false">Assumptions!$B$20+$E$1423+Assumptions!$B$17+$P$1423+$J$1423+$O$1423+$D$1423</f>
        <v>39487517.7508646</v>
      </c>
      <c r="R1423" s="12" t="n">
        <f aca="false">IF($C$1423&lt;Assumptions!$B$37,Assumptions!$B$37*(Assumptions!$B$21+Assumptions!$B$22/Assumptions!$B$37)/(Assumptions!$B$21+Assumptions!$B$22/$C$1423),Assumptions!$B$37)</f>
        <v>1</v>
      </c>
      <c r="S1423" s="12" t="n">
        <f aca="false">Assumptions!$B$38/$R$1423</f>
        <v>1</v>
      </c>
      <c r="T1423" s="12" t="n">
        <f aca="false">Assumptions!$B$39*$S$1423</f>
        <v>5000000</v>
      </c>
      <c r="U1423" s="12" t="n">
        <f aca="false">IF($C$1423&lt;Assumptions!$B$42,Assumptions!$B$42*(Assumptions!$B$21+Assumptions!$B$22/Assumptions!$B$42)/(Assumptions!$B$21+Assumptions!$B$22/$C$1423),Assumptions!$B$42)</f>
        <v>3</v>
      </c>
      <c r="V1423" s="12" t="n">
        <f aca="false">Assumptions!$B$43/$U$1423</f>
        <v>1</v>
      </c>
      <c r="W1423" s="12" t="n">
        <f aca="false">Assumptions!$B$44*$V$1423</f>
        <v>5000000</v>
      </c>
      <c r="X1423" s="12" t="n">
        <f aca="false">IF($C$1423&lt;Assumptions!$B$47,Assumptions!$B$47*(Assumptions!$B$21+Assumptions!$B$22/Assumptions!$B$47)/(Assumptions!$B$21+Assumptions!$B$22/$C$1423),Assumptions!$B$47)</f>
        <v>10</v>
      </c>
      <c r="Y1423" s="12" t="n">
        <f aca="false">Assumptions!$B$48/$X$1423</f>
        <v>1</v>
      </c>
      <c r="Z1423" s="12" t="n">
        <f aca="false">Assumptions!$B$49*$Y$1423</f>
        <v>3000000</v>
      </c>
      <c r="AA1423" s="12" t="n">
        <f aca="false">IF($C$1423&lt;Assumptions!$B$52,Assumptions!$B$52*(Assumptions!$B$21+Assumptions!$B$22/Assumptions!$B$52)/(Assumptions!$B$21+Assumptions!$B$22/$C$1423),Assumptions!$B$52)</f>
        <v>25</v>
      </c>
      <c r="AB1423" s="12" t="n">
        <f aca="false">Assumptions!$B$53/$AA$1423</f>
        <v>1</v>
      </c>
      <c r="AC1423" s="12" t="n">
        <f aca="false">Assumptions!$B$54*$AB$1423</f>
        <v>2400000</v>
      </c>
      <c r="AD1423" s="12" t="n">
        <f aca="false">IF($C$1423&lt;Assumptions!$B$57,Assumptions!$B$57*(Assumptions!$B$21+Assumptions!$B$22/Assumptions!$B$57)/(Assumptions!$B$21+Assumptions!$B$22/$C$1423),Assumptions!$B$57)</f>
        <v>57.4416348105408</v>
      </c>
      <c r="AE1423" s="12" t="n">
        <f aca="false">Assumptions!$B$58/$AD$1423</f>
        <v>1.04453851632004</v>
      </c>
      <c r="AF1423" s="12" t="n">
        <f aca="false">Assumptions!$B$59*$AE$1423</f>
        <v>1740897.87537958</v>
      </c>
      <c r="AG1423" s="12" t="n">
        <f aca="false">IF($C$1423&lt;Assumptions!$B$62,Assumptions!$B$62*(Assumptions!$B$21+Assumptions!$B$22/Assumptions!$B$62)/(Assumptions!$B$21+Assumptions!$B$22/$C$1423),Assumptions!$B$62)</f>
        <v>48.7090266519172</v>
      </c>
      <c r="AH1423" s="12" t="n">
        <f aca="false">Assumptions!$B$63/$AG$1423</f>
        <v>1.00922384163604</v>
      </c>
      <c r="AI1423" s="12" t="n">
        <f aca="false">Assumptions!$B$64*$AH$1423</f>
        <v>6158957.03396548</v>
      </c>
    </row>
    <row r="1424" customFormat="false" ht="15" hidden="true" customHeight="false" outlineLevel="0" collapsed="false">
      <c r="A1424" s="6" t="n">
        <f aca="false">ROW()-ROW($A$1381)+Assumptions!$B$4</f>
        <v>43</v>
      </c>
      <c r="B1424" s="12" t="n">
        <f aca="false">$P$1423</f>
        <v>1528460.66262969</v>
      </c>
      <c r="C1424" s="12" t="n">
        <f aca="false">$B$4/(Assumptions!$B$16+$B$1424)</f>
        <v>31.4577343744822</v>
      </c>
      <c r="D1424" s="12" t="n">
        <f aca="false">Assumptions!$B$7/$C$1424</f>
        <v>953660.541565742</v>
      </c>
      <c r="E1424" s="12" t="n">
        <f aca="false">$T$1424+$W$1424+$Z$1424+$AC$1424+$AF$1424+$AI$1424</f>
        <v>23299854.9093451</v>
      </c>
      <c r="F1424" s="12" t="n">
        <f aca="false">Assumptions!$B$70/(Assumptions!$B$20+Assumptions!$B$17+$B$1424+$E$1424+$O$1423)</f>
        <v>26.0857012801939</v>
      </c>
      <c r="G1424" s="12" t="n">
        <f aca="false">$C$1424*(1-Assumptions!$B$71)</f>
        <v>25.1661874995858</v>
      </c>
      <c r="H1424" s="12" t="n">
        <f aca="false">MIN($F$1424,$G$1424)</f>
        <v>25.1661874995858</v>
      </c>
      <c r="I1424" s="12" t="str">
        <f aca="false">IF($F$1424&lt;=$G$1424,"cap","discount")</f>
        <v>discount</v>
      </c>
      <c r="J1424" s="12" t="n">
        <f aca="false">Assumptions!$B$69/$H$1424</f>
        <v>198679.279492863</v>
      </c>
      <c r="K1424" s="12" t="n">
        <f aca="false">Assumptions!$B$74/(Assumptions!$B$20+Assumptions!$B$17+$B$1424+$E$1424+$J$1424)</f>
        <v>41.6431753052578</v>
      </c>
      <c r="L1424" s="12" t="n">
        <f aca="false">$C$1424*(1-Assumptions!$B$75)</f>
        <v>26.7390742183099</v>
      </c>
      <c r="M1424" s="12" t="n">
        <f aca="false">MIN($K$1424,$L$1424)</f>
        <v>26.7390742183099</v>
      </c>
      <c r="N1424" s="12" t="str">
        <f aca="false">IF($K$1424&lt;=$L$1424,"cap","discount")</f>
        <v>discount</v>
      </c>
      <c r="O1424" s="12" t="n">
        <f aca="false">Assumptions!$B$73/$M$1424</f>
        <v>112195.357831264</v>
      </c>
      <c r="P1424" s="12" t="n">
        <f aca="false">MAX(Assumptions!$B$4,($A$7*(Assumptions!$B$20+$E$1424+Assumptions!$B$17+$J$1424+$O$1424+$D$1424)-Assumptions!$B$17)/(1-$A$7))</f>
        <v>1528460.66262969</v>
      </c>
      <c r="Q1424" s="12" t="n">
        <f aca="false">Assumptions!$B$20+$E$1424+Assumptions!$B$17+$P$1424+$J$1424+$O$1424+$D$1424</f>
        <v>39487517.7508646</v>
      </c>
      <c r="R1424" s="12" t="n">
        <f aca="false">IF($C$1424&lt;Assumptions!$B$37,Assumptions!$B$37*(Assumptions!$B$21+Assumptions!$B$22/Assumptions!$B$37)/(Assumptions!$B$21+Assumptions!$B$22/$C$1424),Assumptions!$B$37)</f>
        <v>1</v>
      </c>
      <c r="S1424" s="12" t="n">
        <f aca="false">Assumptions!$B$38/$R$1424</f>
        <v>1</v>
      </c>
      <c r="T1424" s="12" t="n">
        <f aca="false">Assumptions!$B$39*$S$1424</f>
        <v>5000000</v>
      </c>
      <c r="U1424" s="12" t="n">
        <f aca="false">IF($C$1424&lt;Assumptions!$B$42,Assumptions!$B$42*(Assumptions!$B$21+Assumptions!$B$22/Assumptions!$B$42)/(Assumptions!$B$21+Assumptions!$B$22/$C$1424),Assumptions!$B$42)</f>
        <v>3</v>
      </c>
      <c r="V1424" s="12" t="n">
        <f aca="false">Assumptions!$B$43/$U$1424</f>
        <v>1</v>
      </c>
      <c r="W1424" s="12" t="n">
        <f aca="false">Assumptions!$B$44*$V$1424</f>
        <v>5000000</v>
      </c>
      <c r="X1424" s="12" t="n">
        <f aca="false">IF($C$1424&lt;Assumptions!$B$47,Assumptions!$B$47*(Assumptions!$B$21+Assumptions!$B$22/Assumptions!$B$47)/(Assumptions!$B$21+Assumptions!$B$22/$C$1424),Assumptions!$B$47)</f>
        <v>10</v>
      </c>
      <c r="Y1424" s="12" t="n">
        <f aca="false">Assumptions!$B$48/$X$1424</f>
        <v>1</v>
      </c>
      <c r="Z1424" s="12" t="n">
        <f aca="false">Assumptions!$B$49*$Y$1424</f>
        <v>3000000</v>
      </c>
      <c r="AA1424" s="12" t="n">
        <f aca="false">IF($C$1424&lt;Assumptions!$B$52,Assumptions!$B$52*(Assumptions!$B$21+Assumptions!$B$22/Assumptions!$B$52)/(Assumptions!$B$21+Assumptions!$B$22/$C$1424),Assumptions!$B$52)</f>
        <v>25</v>
      </c>
      <c r="AB1424" s="12" t="n">
        <f aca="false">Assumptions!$B$53/$AA$1424</f>
        <v>1</v>
      </c>
      <c r="AC1424" s="12" t="n">
        <f aca="false">Assumptions!$B$54*$AB$1424</f>
        <v>2400000</v>
      </c>
      <c r="AD1424" s="12" t="n">
        <f aca="false">IF($C$1424&lt;Assumptions!$B$57,Assumptions!$B$57*(Assumptions!$B$21+Assumptions!$B$22/Assumptions!$B$57)/(Assumptions!$B$21+Assumptions!$B$22/$C$1424),Assumptions!$B$57)</f>
        <v>57.4416348105408</v>
      </c>
      <c r="AE1424" s="12" t="n">
        <f aca="false">Assumptions!$B$58/$AD$1424</f>
        <v>1.04453851632004</v>
      </c>
      <c r="AF1424" s="12" t="n">
        <f aca="false">Assumptions!$B$59*$AE$1424</f>
        <v>1740897.87537958</v>
      </c>
      <c r="AG1424" s="12" t="n">
        <f aca="false">IF($C$1424&lt;Assumptions!$B$62,Assumptions!$B$62*(Assumptions!$B$21+Assumptions!$B$22/Assumptions!$B$62)/(Assumptions!$B$21+Assumptions!$B$22/$C$1424),Assumptions!$B$62)</f>
        <v>48.7090266519172</v>
      </c>
      <c r="AH1424" s="12" t="n">
        <f aca="false">Assumptions!$B$63/$AG$1424</f>
        <v>1.00922384163604</v>
      </c>
      <c r="AI1424" s="12" t="n">
        <f aca="false">Assumptions!$B$64*$AH$1424</f>
        <v>6158957.03396548</v>
      </c>
    </row>
    <row r="1425" customFormat="false" ht="15" hidden="true" customHeight="false" outlineLevel="0" collapsed="false">
      <c r="A1425" s="6" t="n">
        <f aca="false">ROW()-ROW($A$1381)+Assumptions!$B$4</f>
        <v>44</v>
      </c>
      <c r="B1425" s="12" t="n">
        <f aca="false">$P$1424</f>
        <v>1528460.66262969</v>
      </c>
      <c r="C1425" s="12" t="n">
        <f aca="false">$B$4/(Assumptions!$B$16+$B$1425)</f>
        <v>31.4577343744822</v>
      </c>
      <c r="D1425" s="12" t="n">
        <f aca="false">Assumptions!$B$7/$C$1425</f>
        <v>953660.541565742</v>
      </c>
      <c r="E1425" s="12" t="n">
        <f aca="false">$T$1425+$W$1425+$Z$1425+$AC$1425+$AF$1425+$AI$1425</f>
        <v>23299854.9093451</v>
      </c>
      <c r="F1425" s="12" t="n">
        <f aca="false">Assumptions!$B$70/(Assumptions!$B$20+Assumptions!$B$17+$B$1425+$E$1425+$O$1424)</f>
        <v>26.0857012801939</v>
      </c>
      <c r="G1425" s="12" t="n">
        <f aca="false">$C$1425*(1-Assumptions!$B$71)</f>
        <v>25.1661874995858</v>
      </c>
      <c r="H1425" s="12" t="n">
        <f aca="false">MIN($F$1425,$G$1425)</f>
        <v>25.1661874995858</v>
      </c>
      <c r="I1425" s="12" t="str">
        <f aca="false">IF($F$1425&lt;=$G$1425,"cap","discount")</f>
        <v>discount</v>
      </c>
      <c r="J1425" s="12" t="n">
        <f aca="false">Assumptions!$B$69/$H$1425</f>
        <v>198679.279492863</v>
      </c>
      <c r="K1425" s="12" t="n">
        <f aca="false">Assumptions!$B$74/(Assumptions!$B$20+Assumptions!$B$17+$B$1425+$E$1425+$J$1425)</f>
        <v>41.6431753052578</v>
      </c>
      <c r="L1425" s="12" t="n">
        <f aca="false">$C$1425*(1-Assumptions!$B$75)</f>
        <v>26.7390742183099</v>
      </c>
      <c r="M1425" s="12" t="n">
        <f aca="false">MIN($K$1425,$L$1425)</f>
        <v>26.7390742183099</v>
      </c>
      <c r="N1425" s="12" t="str">
        <f aca="false">IF($K$1425&lt;=$L$1425,"cap","discount")</f>
        <v>discount</v>
      </c>
      <c r="O1425" s="12" t="n">
        <f aca="false">Assumptions!$B$73/$M$1425</f>
        <v>112195.357831264</v>
      </c>
      <c r="P1425" s="12" t="n">
        <f aca="false">MAX(Assumptions!$B$4,($A$7*(Assumptions!$B$20+$E$1425+Assumptions!$B$17+$J$1425+$O$1425+$D$1425)-Assumptions!$B$17)/(1-$A$7))</f>
        <v>1528460.66262969</v>
      </c>
      <c r="Q1425" s="12" t="n">
        <f aca="false">Assumptions!$B$20+$E$1425+Assumptions!$B$17+$P$1425+$J$1425+$O$1425+$D$1425</f>
        <v>39487517.7508646</v>
      </c>
      <c r="R1425" s="12" t="n">
        <f aca="false">IF($C$1425&lt;Assumptions!$B$37,Assumptions!$B$37*(Assumptions!$B$21+Assumptions!$B$22/Assumptions!$B$37)/(Assumptions!$B$21+Assumptions!$B$22/$C$1425),Assumptions!$B$37)</f>
        <v>1</v>
      </c>
      <c r="S1425" s="12" t="n">
        <f aca="false">Assumptions!$B$38/$R$1425</f>
        <v>1</v>
      </c>
      <c r="T1425" s="12" t="n">
        <f aca="false">Assumptions!$B$39*$S$1425</f>
        <v>5000000</v>
      </c>
      <c r="U1425" s="12" t="n">
        <f aca="false">IF($C$1425&lt;Assumptions!$B$42,Assumptions!$B$42*(Assumptions!$B$21+Assumptions!$B$22/Assumptions!$B$42)/(Assumptions!$B$21+Assumptions!$B$22/$C$1425),Assumptions!$B$42)</f>
        <v>3</v>
      </c>
      <c r="V1425" s="12" t="n">
        <f aca="false">Assumptions!$B$43/$U$1425</f>
        <v>1</v>
      </c>
      <c r="W1425" s="12" t="n">
        <f aca="false">Assumptions!$B$44*$V$1425</f>
        <v>5000000</v>
      </c>
      <c r="X1425" s="12" t="n">
        <f aca="false">IF($C$1425&lt;Assumptions!$B$47,Assumptions!$B$47*(Assumptions!$B$21+Assumptions!$B$22/Assumptions!$B$47)/(Assumptions!$B$21+Assumptions!$B$22/$C$1425),Assumptions!$B$47)</f>
        <v>10</v>
      </c>
      <c r="Y1425" s="12" t="n">
        <f aca="false">Assumptions!$B$48/$X$1425</f>
        <v>1</v>
      </c>
      <c r="Z1425" s="12" t="n">
        <f aca="false">Assumptions!$B$49*$Y$1425</f>
        <v>3000000</v>
      </c>
      <c r="AA1425" s="12" t="n">
        <f aca="false">IF($C$1425&lt;Assumptions!$B$52,Assumptions!$B$52*(Assumptions!$B$21+Assumptions!$B$22/Assumptions!$B$52)/(Assumptions!$B$21+Assumptions!$B$22/$C$1425),Assumptions!$B$52)</f>
        <v>25</v>
      </c>
      <c r="AB1425" s="12" t="n">
        <f aca="false">Assumptions!$B$53/$AA$1425</f>
        <v>1</v>
      </c>
      <c r="AC1425" s="12" t="n">
        <f aca="false">Assumptions!$B$54*$AB$1425</f>
        <v>2400000</v>
      </c>
      <c r="AD1425" s="12" t="n">
        <f aca="false">IF($C$1425&lt;Assumptions!$B$57,Assumptions!$B$57*(Assumptions!$B$21+Assumptions!$B$22/Assumptions!$B$57)/(Assumptions!$B$21+Assumptions!$B$22/$C$1425),Assumptions!$B$57)</f>
        <v>57.4416348105408</v>
      </c>
      <c r="AE1425" s="12" t="n">
        <f aca="false">Assumptions!$B$58/$AD$1425</f>
        <v>1.04453851632004</v>
      </c>
      <c r="AF1425" s="12" t="n">
        <f aca="false">Assumptions!$B$59*$AE$1425</f>
        <v>1740897.87537958</v>
      </c>
      <c r="AG1425" s="12" t="n">
        <f aca="false">IF($C$1425&lt;Assumptions!$B$62,Assumptions!$B$62*(Assumptions!$B$21+Assumptions!$B$22/Assumptions!$B$62)/(Assumptions!$B$21+Assumptions!$B$22/$C$1425),Assumptions!$B$62)</f>
        <v>48.7090266519172</v>
      </c>
      <c r="AH1425" s="12" t="n">
        <f aca="false">Assumptions!$B$63/$AG$1425</f>
        <v>1.00922384163604</v>
      </c>
      <c r="AI1425" s="12" t="n">
        <f aca="false">Assumptions!$B$64*$AH$1425</f>
        <v>6158957.03396548</v>
      </c>
    </row>
    <row r="1426" customFormat="false" ht="15" hidden="true" customHeight="false" outlineLevel="0" collapsed="false">
      <c r="A1426" s="6" t="n">
        <f aca="false">ROW()-ROW($A$1381)+Assumptions!$B$4</f>
        <v>45</v>
      </c>
      <c r="B1426" s="12" t="n">
        <f aca="false">$P$1425</f>
        <v>1528460.66262969</v>
      </c>
      <c r="C1426" s="12" t="n">
        <f aca="false">$B$4/(Assumptions!$B$16+$B$1426)</f>
        <v>31.4577343744822</v>
      </c>
      <c r="D1426" s="12" t="n">
        <f aca="false">Assumptions!$B$7/$C$1426</f>
        <v>953660.541565742</v>
      </c>
      <c r="E1426" s="12" t="n">
        <f aca="false">$T$1426+$W$1426+$Z$1426+$AC$1426+$AF$1426+$AI$1426</f>
        <v>23299854.9093451</v>
      </c>
      <c r="F1426" s="12" t="n">
        <f aca="false">Assumptions!$B$70/(Assumptions!$B$20+Assumptions!$B$17+$B$1426+$E$1426+$O$1425)</f>
        <v>26.0857012801939</v>
      </c>
      <c r="G1426" s="12" t="n">
        <f aca="false">$C$1426*(1-Assumptions!$B$71)</f>
        <v>25.1661874995858</v>
      </c>
      <c r="H1426" s="12" t="n">
        <f aca="false">MIN($F$1426,$G$1426)</f>
        <v>25.1661874995858</v>
      </c>
      <c r="I1426" s="12" t="str">
        <f aca="false">IF($F$1426&lt;=$G$1426,"cap","discount")</f>
        <v>discount</v>
      </c>
      <c r="J1426" s="12" t="n">
        <f aca="false">Assumptions!$B$69/$H$1426</f>
        <v>198679.279492863</v>
      </c>
      <c r="K1426" s="12" t="n">
        <f aca="false">Assumptions!$B$74/(Assumptions!$B$20+Assumptions!$B$17+$B$1426+$E$1426+$J$1426)</f>
        <v>41.6431753052578</v>
      </c>
      <c r="L1426" s="12" t="n">
        <f aca="false">$C$1426*(1-Assumptions!$B$75)</f>
        <v>26.7390742183099</v>
      </c>
      <c r="M1426" s="12" t="n">
        <f aca="false">MIN($K$1426,$L$1426)</f>
        <v>26.7390742183099</v>
      </c>
      <c r="N1426" s="12" t="str">
        <f aca="false">IF($K$1426&lt;=$L$1426,"cap","discount")</f>
        <v>discount</v>
      </c>
      <c r="O1426" s="12" t="n">
        <f aca="false">Assumptions!$B$73/$M$1426</f>
        <v>112195.357831264</v>
      </c>
      <c r="P1426" s="12" t="n">
        <f aca="false">MAX(Assumptions!$B$4,($A$7*(Assumptions!$B$20+$E$1426+Assumptions!$B$17+$J$1426+$O$1426+$D$1426)-Assumptions!$B$17)/(1-$A$7))</f>
        <v>1528460.66262969</v>
      </c>
      <c r="Q1426" s="12" t="n">
        <f aca="false">Assumptions!$B$20+$E$1426+Assumptions!$B$17+$P$1426+$J$1426+$O$1426+$D$1426</f>
        <v>39487517.7508646</v>
      </c>
      <c r="R1426" s="12" t="n">
        <f aca="false">IF($C$1426&lt;Assumptions!$B$37,Assumptions!$B$37*(Assumptions!$B$21+Assumptions!$B$22/Assumptions!$B$37)/(Assumptions!$B$21+Assumptions!$B$22/$C$1426),Assumptions!$B$37)</f>
        <v>1</v>
      </c>
      <c r="S1426" s="12" t="n">
        <f aca="false">Assumptions!$B$38/$R$1426</f>
        <v>1</v>
      </c>
      <c r="T1426" s="12" t="n">
        <f aca="false">Assumptions!$B$39*$S$1426</f>
        <v>5000000</v>
      </c>
      <c r="U1426" s="12" t="n">
        <f aca="false">IF($C$1426&lt;Assumptions!$B$42,Assumptions!$B$42*(Assumptions!$B$21+Assumptions!$B$22/Assumptions!$B$42)/(Assumptions!$B$21+Assumptions!$B$22/$C$1426),Assumptions!$B$42)</f>
        <v>3</v>
      </c>
      <c r="V1426" s="12" t="n">
        <f aca="false">Assumptions!$B$43/$U$1426</f>
        <v>1</v>
      </c>
      <c r="W1426" s="12" t="n">
        <f aca="false">Assumptions!$B$44*$V$1426</f>
        <v>5000000</v>
      </c>
      <c r="X1426" s="12" t="n">
        <f aca="false">IF($C$1426&lt;Assumptions!$B$47,Assumptions!$B$47*(Assumptions!$B$21+Assumptions!$B$22/Assumptions!$B$47)/(Assumptions!$B$21+Assumptions!$B$22/$C$1426),Assumptions!$B$47)</f>
        <v>10</v>
      </c>
      <c r="Y1426" s="12" t="n">
        <f aca="false">Assumptions!$B$48/$X$1426</f>
        <v>1</v>
      </c>
      <c r="Z1426" s="12" t="n">
        <f aca="false">Assumptions!$B$49*$Y$1426</f>
        <v>3000000</v>
      </c>
      <c r="AA1426" s="12" t="n">
        <f aca="false">IF($C$1426&lt;Assumptions!$B$52,Assumptions!$B$52*(Assumptions!$B$21+Assumptions!$B$22/Assumptions!$B$52)/(Assumptions!$B$21+Assumptions!$B$22/$C$1426),Assumptions!$B$52)</f>
        <v>25</v>
      </c>
      <c r="AB1426" s="12" t="n">
        <f aca="false">Assumptions!$B$53/$AA$1426</f>
        <v>1</v>
      </c>
      <c r="AC1426" s="12" t="n">
        <f aca="false">Assumptions!$B$54*$AB$1426</f>
        <v>2400000</v>
      </c>
      <c r="AD1426" s="12" t="n">
        <f aca="false">IF($C$1426&lt;Assumptions!$B$57,Assumptions!$B$57*(Assumptions!$B$21+Assumptions!$B$22/Assumptions!$B$57)/(Assumptions!$B$21+Assumptions!$B$22/$C$1426),Assumptions!$B$57)</f>
        <v>57.4416348105408</v>
      </c>
      <c r="AE1426" s="12" t="n">
        <f aca="false">Assumptions!$B$58/$AD$1426</f>
        <v>1.04453851632004</v>
      </c>
      <c r="AF1426" s="12" t="n">
        <f aca="false">Assumptions!$B$59*$AE$1426</f>
        <v>1740897.87537958</v>
      </c>
      <c r="AG1426" s="12" t="n">
        <f aca="false">IF($C$1426&lt;Assumptions!$B$62,Assumptions!$B$62*(Assumptions!$B$21+Assumptions!$B$22/Assumptions!$B$62)/(Assumptions!$B$21+Assumptions!$B$22/$C$1426),Assumptions!$B$62)</f>
        <v>48.7090266519172</v>
      </c>
      <c r="AH1426" s="12" t="n">
        <f aca="false">Assumptions!$B$63/$AG$1426</f>
        <v>1.00922384163604</v>
      </c>
      <c r="AI1426" s="12" t="n">
        <f aca="false">Assumptions!$B$64*$AH$1426</f>
        <v>6158957.03396548</v>
      </c>
    </row>
    <row r="1427" customFormat="false" ht="15" hidden="true" customHeight="false" outlineLevel="0" collapsed="false">
      <c r="A1427" s="6" t="n">
        <f aca="false">ROW()-ROW($A$1381)+Assumptions!$B$4</f>
        <v>46</v>
      </c>
      <c r="B1427" s="12" t="n">
        <f aca="false">$P$1426</f>
        <v>1528460.66262969</v>
      </c>
      <c r="C1427" s="12" t="n">
        <f aca="false">$B$4/(Assumptions!$B$16+$B$1427)</f>
        <v>31.4577343744822</v>
      </c>
      <c r="D1427" s="12" t="n">
        <f aca="false">Assumptions!$B$7/$C$1427</f>
        <v>953660.541565742</v>
      </c>
      <c r="E1427" s="12" t="n">
        <f aca="false">$T$1427+$W$1427+$Z$1427+$AC$1427+$AF$1427+$AI$1427</f>
        <v>23299854.9093451</v>
      </c>
      <c r="F1427" s="12" t="n">
        <f aca="false">Assumptions!$B$70/(Assumptions!$B$20+Assumptions!$B$17+$B$1427+$E$1427+$O$1426)</f>
        <v>26.0857012801939</v>
      </c>
      <c r="G1427" s="12" t="n">
        <f aca="false">$C$1427*(1-Assumptions!$B$71)</f>
        <v>25.1661874995858</v>
      </c>
      <c r="H1427" s="12" t="n">
        <f aca="false">MIN($F$1427,$G$1427)</f>
        <v>25.1661874995858</v>
      </c>
      <c r="I1427" s="12" t="str">
        <f aca="false">IF($F$1427&lt;=$G$1427,"cap","discount")</f>
        <v>discount</v>
      </c>
      <c r="J1427" s="12" t="n">
        <f aca="false">Assumptions!$B$69/$H$1427</f>
        <v>198679.279492863</v>
      </c>
      <c r="K1427" s="12" t="n">
        <f aca="false">Assumptions!$B$74/(Assumptions!$B$20+Assumptions!$B$17+$B$1427+$E$1427+$J$1427)</f>
        <v>41.6431753052578</v>
      </c>
      <c r="L1427" s="12" t="n">
        <f aca="false">$C$1427*(1-Assumptions!$B$75)</f>
        <v>26.7390742183099</v>
      </c>
      <c r="M1427" s="12" t="n">
        <f aca="false">MIN($K$1427,$L$1427)</f>
        <v>26.7390742183099</v>
      </c>
      <c r="N1427" s="12" t="str">
        <f aca="false">IF($K$1427&lt;=$L$1427,"cap","discount")</f>
        <v>discount</v>
      </c>
      <c r="O1427" s="12" t="n">
        <f aca="false">Assumptions!$B$73/$M$1427</f>
        <v>112195.357831264</v>
      </c>
      <c r="P1427" s="12" t="n">
        <f aca="false">MAX(Assumptions!$B$4,($A$7*(Assumptions!$B$20+$E$1427+Assumptions!$B$17+$J$1427+$O$1427+$D$1427)-Assumptions!$B$17)/(1-$A$7))</f>
        <v>1528460.66262969</v>
      </c>
      <c r="Q1427" s="12" t="n">
        <f aca="false">Assumptions!$B$20+$E$1427+Assumptions!$B$17+$P$1427+$J$1427+$O$1427+$D$1427</f>
        <v>39487517.7508646</v>
      </c>
      <c r="R1427" s="12" t="n">
        <f aca="false">IF($C$1427&lt;Assumptions!$B$37,Assumptions!$B$37*(Assumptions!$B$21+Assumptions!$B$22/Assumptions!$B$37)/(Assumptions!$B$21+Assumptions!$B$22/$C$1427),Assumptions!$B$37)</f>
        <v>1</v>
      </c>
      <c r="S1427" s="12" t="n">
        <f aca="false">Assumptions!$B$38/$R$1427</f>
        <v>1</v>
      </c>
      <c r="T1427" s="12" t="n">
        <f aca="false">Assumptions!$B$39*$S$1427</f>
        <v>5000000</v>
      </c>
      <c r="U1427" s="12" t="n">
        <f aca="false">IF($C$1427&lt;Assumptions!$B$42,Assumptions!$B$42*(Assumptions!$B$21+Assumptions!$B$22/Assumptions!$B$42)/(Assumptions!$B$21+Assumptions!$B$22/$C$1427),Assumptions!$B$42)</f>
        <v>3</v>
      </c>
      <c r="V1427" s="12" t="n">
        <f aca="false">Assumptions!$B$43/$U$1427</f>
        <v>1</v>
      </c>
      <c r="W1427" s="12" t="n">
        <f aca="false">Assumptions!$B$44*$V$1427</f>
        <v>5000000</v>
      </c>
      <c r="X1427" s="12" t="n">
        <f aca="false">IF($C$1427&lt;Assumptions!$B$47,Assumptions!$B$47*(Assumptions!$B$21+Assumptions!$B$22/Assumptions!$B$47)/(Assumptions!$B$21+Assumptions!$B$22/$C$1427),Assumptions!$B$47)</f>
        <v>10</v>
      </c>
      <c r="Y1427" s="12" t="n">
        <f aca="false">Assumptions!$B$48/$X$1427</f>
        <v>1</v>
      </c>
      <c r="Z1427" s="12" t="n">
        <f aca="false">Assumptions!$B$49*$Y$1427</f>
        <v>3000000</v>
      </c>
      <c r="AA1427" s="12" t="n">
        <f aca="false">IF($C$1427&lt;Assumptions!$B$52,Assumptions!$B$52*(Assumptions!$B$21+Assumptions!$B$22/Assumptions!$B$52)/(Assumptions!$B$21+Assumptions!$B$22/$C$1427),Assumptions!$B$52)</f>
        <v>25</v>
      </c>
      <c r="AB1427" s="12" t="n">
        <f aca="false">Assumptions!$B$53/$AA$1427</f>
        <v>1</v>
      </c>
      <c r="AC1427" s="12" t="n">
        <f aca="false">Assumptions!$B$54*$AB$1427</f>
        <v>2400000</v>
      </c>
      <c r="AD1427" s="12" t="n">
        <f aca="false">IF($C$1427&lt;Assumptions!$B$57,Assumptions!$B$57*(Assumptions!$B$21+Assumptions!$B$22/Assumptions!$B$57)/(Assumptions!$B$21+Assumptions!$B$22/$C$1427),Assumptions!$B$57)</f>
        <v>57.4416348105408</v>
      </c>
      <c r="AE1427" s="12" t="n">
        <f aca="false">Assumptions!$B$58/$AD$1427</f>
        <v>1.04453851632004</v>
      </c>
      <c r="AF1427" s="12" t="n">
        <f aca="false">Assumptions!$B$59*$AE$1427</f>
        <v>1740897.87537958</v>
      </c>
      <c r="AG1427" s="12" t="n">
        <f aca="false">IF($C$1427&lt;Assumptions!$B$62,Assumptions!$B$62*(Assumptions!$B$21+Assumptions!$B$22/Assumptions!$B$62)/(Assumptions!$B$21+Assumptions!$B$22/$C$1427),Assumptions!$B$62)</f>
        <v>48.7090266519172</v>
      </c>
      <c r="AH1427" s="12" t="n">
        <f aca="false">Assumptions!$B$63/$AG$1427</f>
        <v>1.00922384163604</v>
      </c>
      <c r="AI1427" s="12" t="n">
        <f aca="false">Assumptions!$B$64*$AH$1427</f>
        <v>6158957.03396548</v>
      </c>
    </row>
    <row r="1428" customFormat="false" ht="15" hidden="true" customHeight="false" outlineLevel="0" collapsed="false">
      <c r="A1428" s="6" t="n">
        <f aca="false">ROW()-ROW($A$1381)+Assumptions!$B$4</f>
        <v>47</v>
      </c>
      <c r="B1428" s="12" t="n">
        <f aca="false">$P$1427</f>
        <v>1528460.66262969</v>
      </c>
      <c r="C1428" s="12" t="n">
        <f aca="false">$B$4/(Assumptions!$B$16+$B$1428)</f>
        <v>31.4577343744822</v>
      </c>
      <c r="D1428" s="12" t="n">
        <f aca="false">Assumptions!$B$7/$C$1428</f>
        <v>953660.541565742</v>
      </c>
      <c r="E1428" s="12" t="n">
        <f aca="false">$T$1428+$W$1428+$Z$1428+$AC$1428+$AF$1428+$AI$1428</f>
        <v>23299854.9093451</v>
      </c>
      <c r="F1428" s="12" t="n">
        <f aca="false">Assumptions!$B$70/(Assumptions!$B$20+Assumptions!$B$17+$B$1428+$E$1428+$O$1427)</f>
        <v>26.0857012801939</v>
      </c>
      <c r="G1428" s="12" t="n">
        <f aca="false">$C$1428*(1-Assumptions!$B$71)</f>
        <v>25.1661874995858</v>
      </c>
      <c r="H1428" s="12" t="n">
        <f aca="false">MIN($F$1428,$G$1428)</f>
        <v>25.1661874995858</v>
      </c>
      <c r="I1428" s="12" t="str">
        <f aca="false">IF($F$1428&lt;=$G$1428,"cap","discount")</f>
        <v>discount</v>
      </c>
      <c r="J1428" s="12" t="n">
        <f aca="false">Assumptions!$B$69/$H$1428</f>
        <v>198679.279492863</v>
      </c>
      <c r="K1428" s="12" t="n">
        <f aca="false">Assumptions!$B$74/(Assumptions!$B$20+Assumptions!$B$17+$B$1428+$E$1428+$J$1428)</f>
        <v>41.6431753052578</v>
      </c>
      <c r="L1428" s="12" t="n">
        <f aca="false">$C$1428*(1-Assumptions!$B$75)</f>
        <v>26.7390742183099</v>
      </c>
      <c r="M1428" s="12" t="n">
        <f aca="false">MIN($K$1428,$L$1428)</f>
        <v>26.7390742183099</v>
      </c>
      <c r="N1428" s="12" t="str">
        <f aca="false">IF($K$1428&lt;=$L$1428,"cap","discount")</f>
        <v>discount</v>
      </c>
      <c r="O1428" s="12" t="n">
        <f aca="false">Assumptions!$B$73/$M$1428</f>
        <v>112195.357831264</v>
      </c>
      <c r="P1428" s="12" t="n">
        <f aca="false">MAX(Assumptions!$B$4,($A$7*(Assumptions!$B$20+$E$1428+Assumptions!$B$17+$J$1428+$O$1428+$D$1428)-Assumptions!$B$17)/(1-$A$7))</f>
        <v>1528460.66262969</v>
      </c>
      <c r="Q1428" s="12" t="n">
        <f aca="false">Assumptions!$B$20+$E$1428+Assumptions!$B$17+$P$1428+$J$1428+$O$1428+$D$1428</f>
        <v>39487517.7508646</v>
      </c>
      <c r="R1428" s="12" t="n">
        <f aca="false">IF($C$1428&lt;Assumptions!$B$37,Assumptions!$B$37*(Assumptions!$B$21+Assumptions!$B$22/Assumptions!$B$37)/(Assumptions!$B$21+Assumptions!$B$22/$C$1428),Assumptions!$B$37)</f>
        <v>1</v>
      </c>
      <c r="S1428" s="12" t="n">
        <f aca="false">Assumptions!$B$38/$R$1428</f>
        <v>1</v>
      </c>
      <c r="T1428" s="12" t="n">
        <f aca="false">Assumptions!$B$39*$S$1428</f>
        <v>5000000</v>
      </c>
      <c r="U1428" s="12" t="n">
        <f aca="false">IF($C$1428&lt;Assumptions!$B$42,Assumptions!$B$42*(Assumptions!$B$21+Assumptions!$B$22/Assumptions!$B$42)/(Assumptions!$B$21+Assumptions!$B$22/$C$1428),Assumptions!$B$42)</f>
        <v>3</v>
      </c>
      <c r="V1428" s="12" t="n">
        <f aca="false">Assumptions!$B$43/$U$1428</f>
        <v>1</v>
      </c>
      <c r="W1428" s="12" t="n">
        <f aca="false">Assumptions!$B$44*$V$1428</f>
        <v>5000000</v>
      </c>
      <c r="X1428" s="12" t="n">
        <f aca="false">IF($C$1428&lt;Assumptions!$B$47,Assumptions!$B$47*(Assumptions!$B$21+Assumptions!$B$22/Assumptions!$B$47)/(Assumptions!$B$21+Assumptions!$B$22/$C$1428),Assumptions!$B$47)</f>
        <v>10</v>
      </c>
      <c r="Y1428" s="12" t="n">
        <f aca="false">Assumptions!$B$48/$X$1428</f>
        <v>1</v>
      </c>
      <c r="Z1428" s="12" t="n">
        <f aca="false">Assumptions!$B$49*$Y$1428</f>
        <v>3000000</v>
      </c>
      <c r="AA1428" s="12" t="n">
        <f aca="false">IF($C$1428&lt;Assumptions!$B$52,Assumptions!$B$52*(Assumptions!$B$21+Assumptions!$B$22/Assumptions!$B$52)/(Assumptions!$B$21+Assumptions!$B$22/$C$1428),Assumptions!$B$52)</f>
        <v>25</v>
      </c>
      <c r="AB1428" s="12" t="n">
        <f aca="false">Assumptions!$B$53/$AA$1428</f>
        <v>1</v>
      </c>
      <c r="AC1428" s="12" t="n">
        <f aca="false">Assumptions!$B$54*$AB$1428</f>
        <v>2400000</v>
      </c>
      <c r="AD1428" s="12" t="n">
        <f aca="false">IF($C$1428&lt;Assumptions!$B$57,Assumptions!$B$57*(Assumptions!$B$21+Assumptions!$B$22/Assumptions!$B$57)/(Assumptions!$B$21+Assumptions!$B$22/$C$1428),Assumptions!$B$57)</f>
        <v>57.4416348105408</v>
      </c>
      <c r="AE1428" s="12" t="n">
        <f aca="false">Assumptions!$B$58/$AD$1428</f>
        <v>1.04453851632004</v>
      </c>
      <c r="AF1428" s="12" t="n">
        <f aca="false">Assumptions!$B$59*$AE$1428</f>
        <v>1740897.87537958</v>
      </c>
      <c r="AG1428" s="12" t="n">
        <f aca="false">IF($C$1428&lt;Assumptions!$B$62,Assumptions!$B$62*(Assumptions!$B$21+Assumptions!$B$22/Assumptions!$B$62)/(Assumptions!$B$21+Assumptions!$B$22/$C$1428),Assumptions!$B$62)</f>
        <v>48.7090266519172</v>
      </c>
      <c r="AH1428" s="12" t="n">
        <f aca="false">Assumptions!$B$63/$AG$1428</f>
        <v>1.00922384163604</v>
      </c>
      <c r="AI1428" s="12" t="n">
        <f aca="false">Assumptions!$B$64*$AH$1428</f>
        <v>6158957.03396548</v>
      </c>
    </row>
    <row r="1429" customFormat="false" ht="15" hidden="true" customHeight="false" outlineLevel="0" collapsed="false">
      <c r="A1429" s="6" t="n">
        <f aca="false">ROW()-ROW($A$1381)+Assumptions!$B$4</f>
        <v>48</v>
      </c>
      <c r="B1429" s="12" t="n">
        <f aca="false">$P$1428</f>
        <v>1528460.66262969</v>
      </c>
      <c r="C1429" s="12" t="n">
        <f aca="false">$B$4/(Assumptions!$B$16+$B$1429)</f>
        <v>31.4577343744822</v>
      </c>
      <c r="D1429" s="12" t="n">
        <f aca="false">Assumptions!$B$7/$C$1429</f>
        <v>953660.541565742</v>
      </c>
      <c r="E1429" s="12" t="n">
        <f aca="false">$T$1429+$W$1429+$Z$1429+$AC$1429+$AF$1429+$AI$1429</f>
        <v>23299854.9093451</v>
      </c>
      <c r="F1429" s="12" t="n">
        <f aca="false">Assumptions!$B$70/(Assumptions!$B$20+Assumptions!$B$17+$B$1429+$E$1429+$O$1428)</f>
        <v>26.0857012801939</v>
      </c>
      <c r="G1429" s="12" t="n">
        <f aca="false">$C$1429*(1-Assumptions!$B$71)</f>
        <v>25.1661874995858</v>
      </c>
      <c r="H1429" s="12" t="n">
        <f aca="false">MIN($F$1429,$G$1429)</f>
        <v>25.1661874995858</v>
      </c>
      <c r="I1429" s="12" t="str">
        <f aca="false">IF($F$1429&lt;=$G$1429,"cap","discount")</f>
        <v>discount</v>
      </c>
      <c r="J1429" s="12" t="n">
        <f aca="false">Assumptions!$B$69/$H$1429</f>
        <v>198679.279492863</v>
      </c>
      <c r="K1429" s="12" t="n">
        <f aca="false">Assumptions!$B$74/(Assumptions!$B$20+Assumptions!$B$17+$B$1429+$E$1429+$J$1429)</f>
        <v>41.6431753052578</v>
      </c>
      <c r="L1429" s="12" t="n">
        <f aca="false">$C$1429*(1-Assumptions!$B$75)</f>
        <v>26.7390742183099</v>
      </c>
      <c r="M1429" s="12" t="n">
        <f aca="false">MIN($K$1429,$L$1429)</f>
        <v>26.7390742183099</v>
      </c>
      <c r="N1429" s="12" t="str">
        <f aca="false">IF($K$1429&lt;=$L$1429,"cap","discount")</f>
        <v>discount</v>
      </c>
      <c r="O1429" s="12" t="n">
        <f aca="false">Assumptions!$B$73/$M$1429</f>
        <v>112195.357831264</v>
      </c>
      <c r="P1429" s="12" t="n">
        <f aca="false">MAX(Assumptions!$B$4,($A$7*(Assumptions!$B$20+$E$1429+Assumptions!$B$17+$J$1429+$O$1429+$D$1429)-Assumptions!$B$17)/(1-$A$7))</f>
        <v>1528460.66262969</v>
      </c>
      <c r="Q1429" s="12" t="n">
        <f aca="false">Assumptions!$B$20+$E$1429+Assumptions!$B$17+$P$1429+$J$1429+$O$1429+$D$1429</f>
        <v>39487517.7508646</v>
      </c>
      <c r="R1429" s="12" t="n">
        <f aca="false">IF($C$1429&lt;Assumptions!$B$37,Assumptions!$B$37*(Assumptions!$B$21+Assumptions!$B$22/Assumptions!$B$37)/(Assumptions!$B$21+Assumptions!$B$22/$C$1429),Assumptions!$B$37)</f>
        <v>1</v>
      </c>
      <c r="S1429" s="12" t="n">
        <f aca="false">Assumptions!$B$38/$R$1429</f>
        <v>1</v>
      </c>
      <c r="T1429" s="12" t="n">
        <f aca="false">Assumptions!$B$39*$S$1429</f>
        <v>5000000</v>
      </c>
      <c r="U1429" s="12" t="n">
        <f aca="false">IF($C$1429&lt;Assumptions!$B$42,Assumptions!$B$42*(Assumptions!$B$21+Assumptions!$B$22/Assumptions!$B$42)/(Assumptions!$B$21+Assumptions!$B$22/$C$1429),Assumptions!$B$42)</f>
        <v>3</v>
      </c>
      <c r="V1429" s="12" t="n">
        <f aca="false">Assumptions!$B$43/$U$1429</f>
        <v>1</v>
      </c>
      <c r="W1429" s="12" t="n">
        <f aca="false">Assumptions!$B$44*$V$1429</f>
        <v>5000000</v>
      </c>
      <c r="X1429" s="12" t="n">
        <f aca="false">IF($C$1429&lt;Assumptions!$B$47,Assumptions!$B$47*(Assumptions!$B$21+Assumptions!$B$22/Assumptions!$B$47)/(Assumptions!$B$21+Assumptions!$B$22/$C$1429),Assumptions!$B$47)</f>
        <v>10</v>
      </c>
      <c r="Y1429" s="12" t="n">
        <f aca="false">Assumptions!$B$48/$X$1429</f>
        <v>1</v>
      </c>
      <c r="Z1429" s="12" t="n">
        <f aca="false">Assumptions!$B$49*$Y$1429</f>
        <v>3000000</v>
      </c>
      <c r="AA1429" s="12" t="n">
        <f aca="false">IF($C$1429&lt;Assumptions!$B$52,Assumptions!$B$52*(Assumptions!$B$21+Assumptions!$B$22/Assumptions!$B$52)/(Assumptions!$B$21+Assumptions!$B$22/$C$1429),Assumptions!$B$52)</f>
        <v>25</v>
      </c>
      <c r="AB1429" s="12" t="n">
        <f aca="false">Assumptions!$B$53/$AA$1429</f>
        <v>1</v>
      </c>
      <c r="AC1429" s="12" t="n">
        <f aca="false">Assumptions!$B$54*$AB$1429</f>
        <v>2400000</v>
      </c>
      <c r="AD1429" s="12" t="n">
        <f aca="false">IF($C$1429&lt;Assumptions!$B$57,Assumptions!$B$57*(Assumptions!$B$21+Assumptions!$B$22/Assumptions!$B$57)/(Assumptions!$B$21+Assumptions!$B$22/$C$1429),Assumptions!$B$57)</f>
        <v>57.4416348105408</v>
      </c>
      <c r="AE1429" s="12" t="n">
        <f aca="false">Assumptions!$B$58/$AD$1429</f>
        <v>1.04453851632004</v>
      </c>
      <c r="AF1429" s="12" t="n">
        <f aca="false">Assumptions!$B$59*$AE$1429</f>
        <v>1740897.87537958</v>
      </c>
      <c r="AG1429" s="12" t="n">
        <f aca="false">IF($C$1429&lt;Assumptions!$B$62,Assumptions!$B$62*(Assumptions!$B$21+Assumptions!$B$22/Assumptions!$B$62)/(Assumptions!$B$21+Assumptions!$B$22/$C$1429),Assumptions!$B$62)</f>
        <v>48.7090266519172</v>
      </c>
      <c r="AH1429" s="12" t="n">
        <f aca="false">Assumptions!$B$63/$AG$1429</f>
        <v>1.00922384163604</v>
      </c>
      <c r="AI1429" s="12" t="n">
        <f aca="false">Assumptions!$B$64*$AH$1429</f>
        <v>6158957.03396548</v>
      </c>
    </row>
    <row r="1430" customFormat="false" ht="15" hidden="true" customHeight="false" outlineLevel="0" collapsed="false">
      <c r="A1430" s="6" t="n">
        <f aca="false">ROW()-ROW($A$1381)+Assumptions!$B$4</f>
        <v>49</v>
      </c>
      <c r="B1430" s="12" t="n">
        <f aca="false">$P$1429</f>
        <v>1528460.66262969</v>
      </c>
      <c r="C1430" s="12" t="n">
        <f aca="false">$B$4/(Assumptions!$B$16+$B$1430)</f>
        <v>31.4577343744822</v>
      </c>
      <c r="D1430" s="12" t="n">
        <f aca="false">Assumptions!$B$7/$C$1430</f>
        <v>953660.541565742</v>
      </c>
      <c r="E1430" s="12" t="n">
        <f aca="false">$T$1430+$W$1430+$Z$1430+$AC$1430+$AF$1430+$AI$1430</f>
        <v>23299854.9093451</v>
      </c>
      <c r="F1430" s="12" t="n">
        <f aca="false">Assumptions!$B$70/(Assumptions!$B$20+Assumptions!$B$17+$B$1430+$E$1430+$O$1429)</f>
        <v>26.0857012801939</v>
      </c>
      <c r="G1430" s="12" t="n">
        <f aca="false">$C$1430*(1-Assumptions!$B$71)</f>
        <v>25.1661874995858</v>
      </c>
      <c r="H1430" s="12" t="n">
        <f aca="false">MIN($F$1430,$G$1430)</f>
        <v>25.1661874995858</v>
      </c>
      <c r="I1430" s="12" t="str">
        <f aca="false">IF($F$1430&lt;=$G$1430,"cap","discount")</f>
        <v>discount</v>
      </c>
      <c r="J1430" s="12" t="n">
        <f aca="false">Assumptions!$B$69/$H$1430</f>
        <v>198679.279492863</v>
      </c>
      <c r="K1430" s="12" t="n">
        <f aca="false">Assumptions!$B$74/(Assumptions!$B$20+Assumptions!$B$17+$B$1430+$E$1430+$J$1430)</f>
        <v>41.6431753052578</v>
      </c>
      <c r="L1430" s="12" t="n">
        <f aca="false">$C$1430*(1-Assumptions!$B$75)</f>
        <v>26.7390742183099</v>
      </c>
      <c r="M1430" s="12" t="n">
        <f aca="false">MIN($K$1430,$L$1430)</f>
        <v>26.7390742183099</v>
      </c>
      <c r="N1430" s="12" t="str">
        <f aca="false">IF($K$1430&lt;=$L$1430,"cap","discount")</f>
        <v>discount</v>
      </c>
      <c r="O1430" s="12" t="n">
        <f aca="false">Assumptions!$B$73/$M$1430</f>
        <v>112195.357831264</v>
      </c>
      <c r="P1430" s="12" t="n">
        <f aca="false">MAX(Assumptions!$B$4,($A$7*(Assumptions!$B$20+$E$1430+Assumptions!$B$17+$J$1430+$O$1430+$D$1430)-Assumptions!$B$17)/(1-$A$7))</f>
        <v>1528460.66262969</v>
      </c>
      <c r="Q1430" s="12" t="n">
        <f aca="false">Assumptions!$B$20+$E$1430+Assumptions!$B$17+$P$1430+$J$1430+$O$1430+$D$1430</f>
        <v>39487517.7508646</v>
      </c>
      <c r="R1430" s="12" t="n">
        <f aca="false">IF($C$1430&lt;Assumptions!$B$37,Assumptions!$B$37*(Assumptions!$B$21+Assumptions!$B$22/Assumptions!$B$37)/(Assumptions!$B$21+Assumptions!$B$22/$C$1430),Assumptions!$B$37)</f>
        <v>1</v>
      </c>
      <c r="S1430" s="12" t="n">
        <f aca="false">Assumptions!$B$38/$R$1430</f>
        <v>1</v>
      </c>
      <c r="T1430" s="12" t="n">
        <f aca="false">Assumptions!$B$39*$S$1430</f>
        <v>5000000</v>
      </c>
      <c r="U1430" s="12" t="n">
        <f aca="false">IF($C$1430&lt;Assumptions!$B$42,Assumptions!$B$42*(Assumptions!$B$21+Assumptions!$B$22/Assumptions!$B$42)/(Assumptions!$B$21+Assumptions!$B$22/$C$1430),Assumptions!$B$42)</f>
        <v>3</v>
      </c>
      <c r="V1430" s="12" t="n">
        <f aca="false">Assumptions!$B$43/$U$1430</f>
        <v>1</v>
      </c>
      <c r="W1430" s="12" t="n">
        <f aca="false">Assumptions!$B$44*$V$1430</f>
        <v>5000000</v>
      </c>
      <c r="X1430" s="12" t="n">
        <f aca="false">IF($C$1430&lt;Assumptions!$B$47,Assumptions!$B$47*(Assumptions!$B$21+Assumptions!$B$22/Assumptions!$B$47)/(Assumptions!$B$21+Assumptions!$B$22/$C$1430),Assumptions!$B$47)</f>
        <v>10</v>
      </c>
      <c r="Y1430" s="12" t="n">
        <f aca="false">Assumptions!$B$48/$X$1430</f>
        <v>1</v>
      </c>
      <c r="Z1430" s="12" t="n">
        <f aca="false">Assumptions!$B$49*$Y$1430</f>
        <v>3000000</v>
      </c>
      <c r="AA1430" s="12" t="n">
        <f aca="false">IF($C$1430&lt;Assumptions!$B$52,Assumptions!$B$52*(Assumptions!$B$21+Assumptions!$B$22/Assumptions!$B$52)/(Assumptions!$B$21+Assumptions!$B$22/$C$1430),Assumptions!$B$52)</f>
        <v>25</v>
      </c>
      <c r="AB1430" s="12" t="n">
        <f aca="false">Assumptions!$B$53/$AA$1430</f>
        <v>1</v>
      </c>
      <c r="AC1430" s="12" t="n">
        <f aca="false">Assumptions!$B$54*$AB$1430</f>
        <v>2400000</v>
      </c>
      <c r="AD1430" s="12" t="n">
        <f aca="false">IF($C$1430&lt;Assumptions!$B$57,Assumptions!$B$57*(Assumptions!$B$21+Assumptions!$B$22/Assumptions!$B$57)/(Assumptions!$B$21+Assumptions!$B$22/$C$1430),Assumptions!$B$57)</f>
        <v>57.4416348105408</v>
      </c>
      <c r="AE1430" s="12" t="n">
        <f aca="false">Assumptions!$B$58/$AD$1430</f>
        <v>1.04453851632004</v>
      </c>
      <c r="AF1430" s="12" t="n">
        <f aca="false">Assumptions!$B$59*$AE$1430</f>
        <v>1740897.87537958</v>
      </c>
      <c r="AG1430" s="12" t="n">
        <f aca="false">IF($C$1430&lt;Assumptions!$B$62,Assumptions!$B$62*(Assumptions!$B$21+Assumptions!$B$22/Assumptions!$B$62)/(Assumptions!$B$21+Assumptions!$B$22/$C$1430),Assumptions!$B$62)</f>
        <v>48.7090266519172</v>
      </c>
      <c r="AH1430" s="12" t="n">
        <f aca="false">Assumptions!$B$63/$AG$1430</f>
        <v>1.00922384163604</v>
      </c>
      <c r="AI1430" s="12" t="n">
        <f aca="false">Assumptions!$B$64*$AH$1430</f>
        <v>6158957.03396548</v>
      </c>
    </row>
    <row r="1431" customFormat="false" ht="15" hidden="true" customHeight="false" outlineLevel="0" collapsed="false">
      <c r="A1431" s="6" t="n">
        <f aca="false">ROW()-ROW($A$1381)+Assumptions!$B$4</f>
        <v>50</v>
      </c>
      <c r="B1431" s="12" t="n">
        <f aca="false">$P$1430</f>
        <v>1528460.66262969</v>
      </c>
      <c r="C1431" s="12" t="n">
        <f aca="false">$B$4/(Assumptions!$B$16+$B$1431)</f>
        <v>31.4577343744822</v>
      </c>
      <c r="D1431" s="12" t="n">
        <f aca="false">Assumptions!$B$7/$C$1431</f>
        <v>953660.541565742</v>
      </c>
      <c r="E1431" s="12" t="n">
        <f aca="false">$T$1431+$W$1431+$Z$1431+$AC$1431+$AF$1431+$AI$1431</f>
        <v>23299854.9093451</v>
      </c>
      <c r="F1431" s="12" t="n">
        <f aca="false">Assumptions!$B$70/(Assumptions!$B$20+Assumptions!$B$17+$B$1431+$E$1431+$O$1430)</f>
        <v>26.0857012801939</v>
      </c>
      <c r="G1431" s="12" t="n">
        <f aca="false">$C$1431*(1-Assumptions!$B$71)</f>
        <v>25.1661874995858</v>
      </c>
      <c r="H1431" s="12" t="n">
        <f aca="false">MIN($F$1431,$G$1431)</f>
        <v>25.1661874995858</v>
      </c>
      <c r="I1431" s="12" t="str">
        <f aca="false">IF($F$1431&lt;=$G$1431,"cap","discount")</f>
        <v>discount</v>
      </c>
      <c r="J1431" s="12" t="n">
        <f aca="false">Assumptions!$B$69/$H$1431</f>
        <v>198679.279492863</v>
      </c>
      <c r="K1431" s="12" t="n">
        <f aca="false">Assumptions!$B$74/(Assumptions!$B$20+Assumptions!$B$17+$B$1431+$E$1431+$J$1431)</f>
        <v>41.6431753052578</v>
      </c>
      <c r="L1431" s="12" t="n">
        <f aca="false">$C$1431*(1-Assumptions!$B$75)</f>
        <v>26.7390742183099</v>
      </c>
      <c r="M1431" s="12" t="n">
        <f aca="false">MIN($K$1431,$L$1431)</f>
        <v>26.7390742183099</v>
      </c>
      <c r="N1431" s="12" t="str">
        <f aca="false">IF($K$1431&lt;=$L$1431,"cap","discount")</f>
        <v>discount</v>
      </c>
      <c r="O1431" s="12" t="n">
        <f aca="false">Assumptions!$B$73/$M$1431</f>
        <v>112195.357831264</v>
      </c>
      <c r="P1431" s="12" t="n">
        <f aca="false">MAX(Assumptions!$B$4,($A$7*(Assumptions!$B$20+$E$1431+Assumptions!$B$17+$J$1431+$O$1431+$D$1431)-Assumptions!$B$17)/(1-$A$7))</f>
        <v>1528460.66262969</v>
      </c>
      <c r="Q1431" s="12" t="n">
        <f aca="false">Assumptions!$B$20+$E$1431+Assumptions!$B$17+$P$1431+$J$1431+$O$1431+$D$1431</f>
        <v>39487517.7508646</v>
      </c>
      <c r="R1431" s="12" t="n">
        <f aca="false">IF($C$1431&lt;Assumptions!$B$37,Assumptions!$B$37*(Assumptions!$B$21+Assumptions!$B$22/Assumptions!$B$37)/(Assumptions!$B$21+Assumptions!$B$22/$C$1431),Assumptions!$B$37)</f>
        <v>1</v>
      </c>
      <c r="S1431" s="12" t="n">
        <f aca="false">Assumptions!$B$38/$R$1431</f>
        <v>1</v>
      </c>
      <c r="T1431" s="12" t="n">
        <f aca="false">Assumptions!$B$39*$S$1431</f>
        <v>5000000</v>
      </c>
      <c r="U1431" s="12" t="n">
        <f aca="false">IF($C$1431&lt;Assumptions!$B$42,Assumptions!$B$42*(Assumptions!$B$21+Assumptions!$B$22/Assumptions!$B$42)/(Assumptions!$B$21+Assumptions!$B$22/$C$1431),Assumptions!$B$42)</f>
        <v>3</v>
      </c>
      <c r="V1431" s="12" t="n">
        <f aca="false">Assumptions!$B$43/$U$1431</f>
        <v>1</v>
      </c>
      <c r="W1431" s="12" t="n">
        <f aca="false">Assumptions!$B$44*$V$1431</f>
        <v>5000000</v>
      </c>
      <c r="X1431" s="12" t="n">
        <f aca="false">IF($C$1431&lt;Assumptions!$B$47,Assumptions!$B$47*(Assumptions!$B$21+Assumptions!$B$22/Assumptions!$B$47)/(Assumptions!$B$21+Assumptions!$B$22/$C$1431),Assumptions!$B$47)</f>
        <v>10</v>
      </c>
      <c r="Y1431" s="12" t="n">
        <f aca="false">Assumptions!$B$48/$X$1431</f>
        <v>1</v>
      </c>
      <c r="Z1431" s="12" t="n">
        <f aca="false">Assumptions!$B$49*$Y$1431</f>
        <v>3000000</v>
      </c>
      <c r="AA1431" s="12" t="n">
        <f aca="false">IF($C$1431&lt;Assumptions!$B$52,Assumptions!$B$52*(Assumptions!$B$21+Assumptions!$B$22/Assumptions!$B$52)/(Assumptions!$B$21+Assumptions!$B$22/$C$1431),Assumptions!$B$52)</f>
        <v>25</v>
      </c>
      <c r="AB1431" s="12" t="n">
        <f aca="false">Assumptions!$B$53/$AA$1431</f>
        <v>1</v>
      </c>
      <c r="AC1431" s="12" t="n">
        <f aca="false">Assumptions!$B$54*$AB$1431</f>
        <v>2400000</v>
      </c>
      <c r="AD1431" s="12" t="n">
        <f aca="false">IF($C$1431&lt;Assumptions!$B$57,Assumptions!$B$57*(Assumptions!$B$21+Assumptions!$B$22/Assumptions!$B$57)/(Assumptions!$B$21+Assumptions!$B$22/$C$1431),Assumptions!$B$57)</f>
        <v>57.4416348105408</v>
      </c>
      <c r="AE1431" s="12" t="n">
        <f aca="false">Assumptions!$B$58/$AD$1431</f>
        <v>1.04453851632004</v>
      </c>
      <c r="AF1431" s="12" t="n">
        <f aca="false">Assumptions!$B$59*$AE$1431</f>
        <v>1740897.87537958</v>
      </c>
      <c r="AG1431" s="12" t="n">
        <f aca="false">IF($C$1431&lt;Assumptions!$B$62,Assumptions!$B$62*(Assumptions!$B$21+Assumptions!$B$22/Assumptions!$B$62)/(Assumptions!$B$21+Assumptions!$B$22/$C$1431),Assumptions!$B$62)</f>
        <v>48.7090266519172</v>
      </c>
      <c r="AH1431" s="12" t="n">
        <f aca="false">Assumptions!$B$63/$AG$1431</f>
        <v>1.00922384163604</v>
      </c>
      <c r="AI1431" s="12" t="n">
        <f aca="false">Assumptions!$B$64*$AH$1431</f>
        <v>6158957.03396548</v>
      </c>
    </row>
    <row r="1432" customFormat="false" ht="15" hidden="true" customHeight="false" outlineLevel="0" collapsed="false">
      <c r="A1432" s="6" t="n">
        <f aca="false">ROW()-ROW($A$1381)+Assumptions!$B$4</f>
        <v>51</v>
      </c>
      <c r="B1432" s="12" t="n">
        <f aca="false">$P$1431</f>
        <v>1528460.66262969</v>
      </c>
      <c r="C1432" s="12" t="n">
        <f aca="false">$B$4/(Assumptions!$B$16+$B$1432)</f>
        <v>31.4577343744822</v>
      </c>
      <c r="D1432" s="12" t="n">
        <f aca="false">Assumptions!$B$7/$C$1432</f>
        <v>953660.541565742</v>
      </c>
      <c r="E1432" s="12" t="n">
        <f aca="false">$T$1432+$W$1432+$Z$1432+$AC$1432+$AF$1432+$AI$1432</f>
        <v>23299854.9093451</v>
      </c>
      <c r="F1432" s="12" t="n">
        <f aca="false">Assumptions!$B$70/(Assumptions!$B$20+Assumptions!$B$17+$B$1432+$E$1432+$O$1431)</f>
        <v>26.0857012801939</v>
      </c>
      <c r="G1432" s="12" t="n">
        <f aca="false">$C$1432*(1-Assumptions!$B$71)</f>
        <v>25.1661874995858</v>
      </c>
      <c r="H1432" s="12" t="n">
        <f aca="false">MIN($F$1432,$G$1432)</f>
        <v>25.1661874995858</v>
      </c>
      <c r="I1432" s="12" t="str">
        <f aca="false">IF($F$1432&lt;=$G$1432,"cap","discount")</f>
        <v>discount</v>
      </c>
      <c r="J1432" s="12" t="n">
        <f aca="false">Assumptions!$B$69/$H$1432</f>
        <v>198679.279492863</v>
      </c>
      <c r="K1432" s="12" t="n">
        <f aca="false">Assumptions!$B$74/(Assumptions!$B$20+Assumptions!$B$17+$B$1432+$E$1432+$J$1432)</f>
        <v>41.6431753052578</v>
      </c>
      <c r="L1432" s="12" t="n">
        <f aca="false">$C$1432*(1-Assumptions!$B$75)</f>
        <v>26.7390742183099</v>
      </c>
      <c r="M1432" s="12" t="n">
        <f aca="false">MIN($K$1432,$L$1432)</f>
        <v>26.7390742183099</v>
      </c>
      <c r="N1432" s="12" t="str">
        <f aca="false">IF($K$1432&lt;=$L$1432,"cap","discount")</f>
        <v>discount</v>
      </c>
      <c r="O1432" s="12" t="n">
        <f aca="false">Assumptions!$B$73/$M$1432</f>
        <v>112195.357831264</v>
      </c>
      <c r="P1432" s="12" t="n">
        <f aca="false">MAX(Assumptions!$B$4,($A$7*(Assumptions!$B$20+$E$1432+Assumptions!$B$17+$J$1432+$O$1432+$D$1432)-Assumptions!$B$17)/(1-$A$7))</f>
        <v>1528460.66262969</v>
      </c>
      <c r="Q1432" s="12" t="n">
        <f aca="false">Assumptions!$B$20+$E$1432+Assumptions!$B$17+$P$1432+$J$1432+$O$1432+$D$1432</f>
        <v>39487517.7508646</v>
      </c>
      <c r="R1432" s="12" t="n">
        <f aca="false">IF($C$1432&lt;Assumptions!$B$37,Assumptions!$B$37*(Assumptions!$B$21+Assumptions!$B$22/Assumptions!$B$37)/(Assumptions!$B$21+Assumptions!$B$22/$C$1432),Assumptions!$B$37)</f>
        <v>1</v>
      </c>
      <c r="S1432" s="12" t="n">
        <f aca="false">Assumptions!$B$38/$R$1432</f>
        <v>1</v>
      </c>
      <c r="T1432" s="12" t="n">
        <f aca="false">Assumptions!$B$39*$S$1432</f>
        <v>5000000</v>
      </c>
      <c r="U1432" s="12" t="n">
        <f aca="false">IF($C$1432&lt;Assumptions!$B$42,Assumptions!$B$42*(Assumptions!$B$21+Assumptions!$B$22/Assumptions!$B$42)/(Assumptions!$B$21+Assumptions!$B$22/$C$1432),Assumptions!$B$42)</f>
        <v>3</v>
      </c>
      <c r="V1432" s="12" t="n">
        <f aca="false">Assumptions!$B$43/$U$1432</f>
        <v>1</v>
      </c>
      <c r="W1432" s="12" t="n">
        <f aca="false">Assumptions!$B$44*$V$1432</f>
        <v>5000000</v>
      </c>
      <c r="X1432" s="12" t="n">
        <f aca="false">IF($C$1432&lt;Assumptions!$B$47,Assumptions!$B$47*(Assumptions!$B$21+Assumptions!$B$22/Assumptions!$B$47)/(Assumptions!$B$21+Assumptions!$B$22/$C$1432),Assumptions!$B$47)</f>
        <v>10</v>
      </c>
      <c r="Y1432" s="12" t="n">
        <f aca="false">Assumptions!$B$48/$X$1432</f>
        <v>1</v>
      </c>
      <c r="Z1432" s="12" t="n">
        <f aca="false">Assumptions!$B$49*$Y$1432</f>
        <v>3000000</v>
      </c>
      <c r="AA1432" s="12" t="n">
        <f aca="false">IF($C$1432&lt;Assumptions!$B$52,Assumptions!$B$52*(Assumptions!$B$21+Assumptions!$B$22/Assumptions!$B$52)/(Assumptions!$B$21+Assumptions!$B$22/$C$1432),Assumptions!$B$52)</f>
        <v>25</v>
      </c>
      <c r="AB1432" s="12" t="n">
        <f aca="false">Assumptions!$B$53/$AA$1432</f>
        <v>1</v>
      </c>
      <c r="AC1432" s="12" t="n">
        <f aca="false">Assumptions!$B$54*$AB$1432</f>
        <v>2400000</v>
      </c>
      <c r="AD1432" s="12" t="n">
        <f aca="false">IF($C$1432&lt;Assumptions!$B$57,Assumptions!$B$57*(Assumptions!$B$21+Assumptions!$B$22/Assumptions!$B$57)/(Assumptions!$B$21+Assumptions!$B$22/$C$1432),Assumptions!$B$57)</f>
        <v>57.4416348105408</v>
      </c>
      <c r="AE1432" s="12" t="n">
        <f aca="false">Assumptions!$B$58/$AD$1432</f>
        <v>1.04453851632004</v>
      </c>
      <c r="AF1432" s="12" t="n">
        <f aca="false">Assumptions!$B$59*$AE$1432</f>
        <v>1740897.87537958</v>
      </c>
      <c r="AG1432" s="12" t="n">
        <f aca="false">IF($C$1432&lt;Assumptions!$B$62,Assumptions!$B$62*(Assumptions!$B$21+Assumptions!$B$22/Assumptions!$B$62)/(Assumptions!$B$21+Assumptions!$B$22/$C$1432),Assumptions!$B$62)</f>
        <v>48.7090266519172</v>
      </c>
      <c r="AH1432" s="12" t="n">
        <f aca="false">Assumptions!$B$63/$AG$1432</f>
        <v>1.00922384163604</v>
      </c>
      <c r="AI1432" s="12" t="n">
        <f aca="false">Assumptions!$B$64*$AH$1432</f>
        <v>6158957.03396548</v>
      </c>
    </row>
    <row r="1433" customFormat="false" ht="15" hidden="true" customHeight="false" outlineLevel="0" collapsed="false">
      <c r="A1433" s="6" t="n">
        <f aca="false">ROW()-ROW($A$1381)+Assumptions!$B$4</f>
        <v>52</v>
      </c>
      <c r="B1433" s="12" t="n">
        <f aca="false">$P$1432</f>
        <v>1528460.66262969</v>
      </c>
      <c r="C1433" s="12" t="n">
        <f aca="false">$B$4/(Assumptions!$B$16+$B$1433)</f>
        <v>31.4577343744822</v>
      </c>
      <c r="D1433" s="12" t="n">
        <f aca="false">Assumptions!$B$7/$C$1433</f>
        <v>953660.541565742</v>
      </c>
      <c r="E1433" s="12" t="n">
        <f aca="false">$T$1433+$W$1433+$Z$1433+$AC$1433+$AF$1433+$AI$1433</f>
        <v>23299854.9093451</v>
      </c>
      <c r="F1433" s="12" t="n">
        <f aca="false">Assumptions!$B$70/(Assumptions!$B$20+Assumptions!$B$17+$B$1433+$E$1433+$O$1432)</f>
        <v>26.0857012801939</v>
      </c>
      <c r="G1433" s="12" t="n">
        <f aca="false">$C$1433*(1-Assumptions!$B$71)</f>
        <v>25.1661874995858</v>
      </c>
      <c r="H1433" s="12" t="n">
        <f aca="false">MIN($F$1433,$G$1433)</f>
        <v>25.1661874995858</v>
      </c>
      <c r="I1433" s="12" t="str">
        <f aca="false">IF($F$1433&lt;=$G$1433,"cap","discount")</f>
        <v>discount</v>
      </c>
      <c r="J1433" s="12" t="n">
        <f aca="false">Assumptions!$B$69/$H$1433</f>
        <v>198679.279492863</v>
      </c>
      <c r="K1433" s="12" t="n">
        <f aca="false">Assumptions!$B$74/(Assumptions!$B$20+Assumptions!$B$17+$B$1433+$E$1433+$J$1433)</f>
        <v>41.6431753052578</v>
      </c>
      <c r="L1433" s="12" t="n">
        <f aca="false">$C$1433*(1-Assumptions!$B$75)</f>
        <v>26.7390742183099</v>
      </c>
      <c r="M1433" s="12" t="n">
        <f aca="false">MIN($K$1433,$L$1433)</f>
        <v>26.7390742183099</v>
      </c>
      <c r="N1433" s="12" t="str">
        <f aca="false">IF($K$1433&lt;=$L$1433,"cap","discount")</f>
        <v>discount</v>
      </c>
      <c r="O1433" s="12" t="n">
        <f aca="false">Assumptions!$B$73/$M$1433</f>
        <v>112195.357831264</v>
      </c>
      <c r="P1433" s="12" t="n">
        <f aca="false">MAX(Assumptions!$B$4,($A$7*(Assumptions!$B$20+$E$1433+Assumptions!$B$17+$J$1433+$O$1433+$D$1433)-Assumptions!$B$17)/(1-$A$7))</f>
        <v>1528460.66262969</v>
      </c>
      <c r="Q1433" s="12" t="n">
        <f aca="false">Assumptions!$B$20+$E$1433+Assumptions!$B$17+$P$1433+$J$1433+$O$1433+$D$1433</f>
        <v>39487517.7508646</v>
      </c>
      <c r="R1433" s="12" t="n">
        <f aca="false">IF($C$1433&lt;Assumptions!$B$37,Assumptions!$B$37*(Assumptions!$B$21+Assumptions!$B$22/Assumptions!$B$37)/(Assumptions!$B$21+Assumptions!$B$22/$C$1433),Assumptions!$B$37)</f>
        <v>1</v>
      </c>
      <c r="S1433" s="12" t="n">
        <f aca="false">Assumptions!$B$38/$R$1433</f>
        <v>1</v>
      </c>
      <c r="T1433" s="12" t="n">
        <f aca="false">Assumptions!$B$39*$S$1433</f>
        <v>5000000</v>
      </c>
      <c r="U1433" s="12" t="n">
        <f aca="false">IF($C$1433&lt;Assumptions!$B$42,Assumptions!$B$42*(Assumptions!$B$21+Assumptions!$B$22/Assumptions!$B$42)/(Assumptions!$B$21+Assumptions!$B$22/$C$1433),Assumptions!$B$42)</f>
        <v>3</v>
      </c>
      <c r="V1433" s="12" t="n">
        <f aca="false">Assumptions!$B$43/$U$1433</f>
        <v>1</v>
      </c>
      <c r="W1433" s="12" t="n">
        <f aca="false">Assumptions!$B$44*$V$1433</f>
        <v>5000000</v>
      </c>
      <c r="X1433" s="12" t="n">
        <f aca="false">IF($C$1433&lt;Assumptions!$B$47,Assumptions!$B$47*(Assumptions!$B$21+Assumptions!$B$22/Assumptions!$B$47)/(Assumptions!$B$21+Assumptions!$B$22/$C$1433),Assumptions!$B$47)</f>
        <v>10</v>
      </c>
      <c r="Y1433" s="12" t="n">
        <f aca="false">Assumptions!$B$48/$X$1433</f>
        <v>1</v>
      </c>
      <c r="Z1433" s="12" t="n">
        <f aca="false">Assumptions!$B$49*$Y$1433</f>
        <v>3000000</v>
      </c>
      <c r="AA1433" s="12" t="n">
        <f aca="false">IF($C$1433&lt;Assumptions!$B$52,Assumptions!$B$52*(Assumptions!$B$21+Assumptions!$B$22/Assumptions!$B$52)/(Assumptions!$B$21+Assumptions!$B$22/$C$1433),Assumptions!$B$52)</f>
        <v>25</v>
      </c>
      <c r="AB1433" s="12" t="n">
        <f aca="false">Assumptions!$B$53/$AA$1433</f>
        <v>1</v>
      </c>
      <c r="AC1433" s="12" t="n">
        <f aca="false">Assumptions!$B$54*$AB$1433</f>
        <v>2400000</v>
      </c>
      <c r="AD1433" s="12" t="n">
        <f aca="false">IF($C$1433&lt;Assumptions!$B$57,Assumptions!$B$57*(Assumptions!$B$21+Assumptions!$B$22/Assumptions!$B$57)/(Assumptions!$B$21+Assumptions!$B$22/$C$1433),Assumptions!$B$57)</f>
        <v>57.4416348105408</v>
      </c>
      <c r="AE1433" s="12" t="n">
        <f aca="false">Assumptions!$B$58/$AD$1433</f>
        <v>1.04453851632004</v>
      </c>
      <c r="AF1433" s="12" t="n">
        <f aca="false">Assumptions!$B$59*$AE$1433</f>
        <v>1740897.87537958</v>
      </c>
      <c r="AG1433" s="12" t="n">
        <f aca="false">IF($C$1433&lt;Assumptions!$B$62,Assumptions!$B$62*(Assumptions!$B$21+Assumptions!$B$22/Assumptions!$B$62)/(Assumptions!$B$21+Assumptions!$B$22/$C$1433),Assumptions!$B$62)</f>
        <v>48.7090266519172</v>
      </c>
      <c r="AH1433" s="12" t="n">
        <f aca="false">Assumptions!$B$63/$AG$1433</f>
        <v>1.00922384163604</v>
      </c>
      <c r="AI1433" s="12" t="n">
        <f aca="false">Assumptions!$B$64*$AH$1433</f>
        <v>6158957.03396548</v>
      </c>
    </row>
    <row r="1434" customFormat="false" ht="15" hidden="true" customHeight="false" outlineLevel="0" collapsed="false">
      <c r="A1434" s="6" t="n">
        <f aca="false">ROW()-ROW($A$1381)+Assumptions!$B$4</f>
        <v>53</v>
      </c>
      <c r="B1434" s="12" t="n">
        <f aca="false">$P$1433</f>
        <v>1528460.66262969</v>
      </c>
      <c r="C1434" s="12" t="n">
        <f aca="false">$B$4/(Assumptions!$B$16+$B$1434)</f>
        <v>31.4577343744822</v>
      </c>
      <c r="D1434" s="12" t="n">
        <f aca="false">Assumptions!$B$7/$C$1434</f>
        <v>953660.541565742</v>
      </c>
      <c r="E1434" s="12" t="n">
        <f aca="false">$T$1434+$W$1434+$Z$1434+$AC$1434+$AF$1434+$AI$1434</f>
        <v>23299854.9093451</v>
      </c>
      <c r="F1434" s="12" t="n">
        <f aca="false">Assumptions!$B$70/(Assumptions!$B$20+Assumptions!$B$17+$B$1434+$E$1434+$O$1433)</f>
        <v>26.0857012801939</v>
      </c>
      <c r="G1434" s="12" t="n">
        <f aca="false">$C$1434*(1-Assumptions!$B$71)</f>
        <v>25.1661874995858</v>
      </c>
      <c r="H1434" s="12" t="n">
        <f aca="false">MIN($F$1434,$G$1434)</f>
        <v>25.1661874995858</v>
      </c>
      <c r="I1434" s="12" t="str">
        <f aca="false">IF($F$1434&lt;=$G$1434,"cap","discount")</f>
        <v>discount</v>
      </c>
      <c r="J1434" s="12" t="n">
        <f aca="false">Assumptions!$B$69/$H$1434</f>
        <v>198679.279492863</v>
      </c>
      <c r="K1434" s="12" t="n">
        <f aca="false">Assumptions!$B$74/(Assumptions!$B$20+Assumptions!$B$17+$B$1434+$E$1434+$J$1434)</f>
        <v>41.6431753052578</v>
      </c>
      <c r="L1434" s="12" t="n">
        <f aca="false">$C$1434*(1-Assumptions!$B$75)</f>
        <v>26.7390742183099</v>
      </c>
      <c r="M1434" s="12" t="n">
        <f aca="false">MIN($K$1434,$L$1434)</f>
        <v>26.7390742183099</v>
      </c>
      <c r="N1434" s="12" t="str">
        <f aca="false">IF($K$1434&lt;=$L$1434,"cap","discount")</f>
        <v>discount</v>
      </c>
      <c r="O1434" s="12" t="n">
        <f aca="false">Assumptions!$B$73/$M$1434</f>
        <v>112195.357831264</v>
      </c>
      <c r="P1434" s="12" t="n">
        <f aca="false">MAX(Assumptions!$B$4,($A$7*(Assumptions!$B$20+$E$1434+Assumptions!$B$17+$J$1434+$O$1434+$D$1434)-Assumptions!$B$17)/(1-$A$7))</f>
        <v>1528460.66262969</v>
      </c>
      <c r="Q1434" s="12" t="n">
        <f aca="false">Assumptions!$B$20+$E$1434+Assumptions!$B$17+$P$1434+$J$1434+$O$1434+$D$1434</f>
        <v>39487517.7508646</v>
      </c>
      <c r="R1434" s="12" t="n">
        <f aca="false">IF($C$1434&lt;Assumptions!$B$37,Assumptions!$B$37*(Assumptions!$B$21+Assumptions!$B$22/Assumptions!$B$37)/(Assumptions!$B$21+Assumptions!$B$22/$C$1434),Assumptions!$B$37)</f>
        <v>1</v>
      </c>
      <c r="S1434" s="12" t="n">
        <f aca="false">Assumptions!$B$38/$R$1434</f>
        <v>1</v>
      </c>
      <c r="T1434" s="12" t="n">
        <f aca="false">Assumptions!$B$39*$S$1434</f>
        <v>5000000</v>
      </c>
      <c r="U1434" s="12" t="n">
        <f aca="false">IF($C$1434&lt;Assumptions!$B$42,Assumptions!$B$42*(Assumptions!$B$21+Assumptions!$B$22/Assumptions!$B$42)/(Assumptions!$B$21+Assumptions!$B$22/$C$1434),Assumptions!$B$42)</f>
        <v>3</v>
      </c>
      <c r="V1434" s="12" t="n">
        <f aca="false">Assumptions!$B$43/$U$1434</f>
        <v>1</v>
      </c>
      <c r="W1434" s="12" t="n">
        <f aca="false">Assumptions!$B$44*$V$1434</f>
        <v>5000000</v>
      </c>
      <c r="X1434" s="12" t="n">
        <f aca="false">IF($C$1434&lt;Assumptions!$B$47,Assumptions!$B$47*(Assumptions!$B$21+Assumptions!$B$22/Assumptions!$B$47)/(Assumptions!$B$21+Assumptions!$B$22/$C$1434),Assumptions!$B$47)</f>
        <v>10</v>
      </c>
      <c r="Y1434" s="12" t="n">
        <f aca="false">Assumptions!$B$48/$X$1434</f>
        <v>1</v>
      </c>
      <c r="Z1434" s="12" t="n">
        <f aca="false">Assumptions!$B$49*$Y$1434</f>
        <v>3000000</v>
      </c>
      <c r="AA1434" s="12" t="n">
        <f aca="false">IF($C$1434&lt;Assumptions!$B$52,Assumptions!$B$52*(Assumptions!$B$21+Assumptions!$B$22/Assumptions!$B$52)/(Assumptions!$B$21+Assumptions!$B$22/$C$1434),Assumptions!$B$52)</f>
        <v>25</v>
      </c>
      <c r="AB1434" s="12" t="n">
        <f aca="false">Assumptions!$B$53/$AA$1434</f>
        <v>1</v>
      </c>
      <c r="AC1434" s="12" t="n">
        <f aca="false">Assumptions!$B$54*$AB$1434</f>
        <v>2400000</v>
      </c>
      <c r="AD1434" s="12" t="n">
        <f aca="false">IF($C$1434&lt;Assumptions!$B$57,Assumptions!$B$57*(Assumptions!$B$21+Assumptions!$B$22/Assumptions!$B$57)/(Assumptions!$B$21+Assumptions!$B$22/$C$1434),Assumptions!$B$57)</f>
        <v>57.4416348105408</v>
      </c>
      <c r="AE1434" s="12" t="n">
        <f aca="false">Assumptions!$B$58/$AD$1434</f>
        <v>1.04453851632004</v>
      </c>
      <c r="AF1434" s="12" t="n">
        <f aca="false">Assumptions!$B$59*$AE$1434</f>
        <v>1740897.87537958</v>
      </c>
      <c r="AG1434" s="12" t="n">
        <f aca="false">IF($C$1434&lt;Assumptions!$B$62,Assumptions!$B$62*(Assumptions!$B$21+Assumptions!$B$22/Assumptions!$B$62)/(Assumptions!$B$21+Assumptions!$B$22/$C$1434),Assumptions!$B$62)</f>
        <v>48.7090266519172</v>
      </c>
      <c r="AH1434" s="12" t="n">
        <f aca="false">Assumptions!$B$63/$AG$1434</f>
        <v>1.00922384163604</v>
      </c>
      <c r="AI1434" s="12" t="n">
        <f aca="false">Assumptions!$B$64*$AH$1434</f>
        <v>6158957.03396548</v>
      </c>
    </row>
    <row r="1435" customFormat="false" ht="15" hidden="true" customHeight="false" outlineLevel="0" collapsed="false">
      <c r="A1435" s="6" t="n">
        <f aca="false">ROW()-ROW($A$1381)+Assumptions!$B$4</f>
        <v>54</v>
      </c>
      <c r="B1435" s="12" t="n">
        <f aca="false">$P$1434</f>
        <v>1528460.66262969</v>
      </c>
      <c r="C1435" s="12" t="n">
        <f aca="false">$B$4/(Assumptions!$B$16+$B$1435)</f>
        <v>31.4577343744822</v>
      </c>
      <c r="D1435" s="12" t="n">
        <f aca="false">Assumptions!$B$7/$C$1435</f>
        <v>953660.541565742</v>
      </c>
      <c r="E1435" s="12" t="n">
        <f aca="false">$T$1435+$W$1435+$Z$1435+$AC$1435+$AF$1435+$AI$1435</f>
        <v>23299854.9093451</v>
      </c>
      <c r="F1435" s="12" t="n">
        <f aca="false">Assumptions!$B$70/(Assumptions!$B$20+Assumptions!$B$17+$B$1435+$E$1435+$O$1434)</f>
        <v>26.0857012801939</v>
      </c>
      <c r="G1435" s="12" t="n">
        <f aca="false">$C$1435*(1-Assumptions!$B$71)</f>
        <v>25.1661874995858</v>
      </c>
      <c r="H1435" s="12" t="n">
        <f aca="false">MIN($F$1435,$G$1435)</f>
        <v>25.1661874995858</v>
      </c>
      <c r="I1435" s="12" t="str">
        <f aca="false">IF($F$1435&lt;=$G$1435,"cap","discount")</f>
        <v>discount</v>
      </c>
      <c r="J1435" s="12" t="n">
        <f aca="false">Assumptions!$B$69/$H$1435</f>
        <v>198679.279492863</v>
      </c>
      <c r="K1435" s="12" t="n">
        <f aca="false">Assumptions!$B$74/(Assumptions!$B$20+Assumptions!$B$17+$B$1435+$E$1435+$J$1435)</f>
        <v>41.6431753052578</v>
      </c>
      <c r="L1435" s="12" t="n">
        <f aca="false">$C$1435*(1-Assumptions!$B$75)</f>
        <v>26.7390742183099</v>
      </c>
      <c r="M1435" s="12" t="n">
        <f aca="false">MIN($K$1435,$L$1435)</f>
        <v>26.7390742183099</v>
      </c>
      <c r="N1435" s="12" t="str">
        <f aca="false">IF($K$1435&lt;=$L$1435,"cap","discount")</f>
        <v>discount</v>
      </c>
      <c r="O1435" s="12" t="n">
        <f aca="false">Assumptions!$B$73/$M$1435</f>
        <v>112195.357831264</v>
      </c>
      <c r="P1435" s="12" t="n">
        <f aca="false">MAX(Assumptions!$B$4,($A$7*(Assumptions!$B$20+$E$1435+Assumptions!$B$17+$J$1435+$O$1435+$D$1435)-Assumptions!$B$17)/(1-$A$7))</f>
        <v>1528460.66262969</v>
      </c>
      <c r="Q1435" s="12" t="n">
        <f aca="false">Assumptions!$B$20+$E$1435+Assumptions!$B$17+$P$1435+$J$1435+$O$1435+$D$1435</f>
        <v>39487517.7508646</v>
      </c>
      <c r="R1435" s="12" t="n">
        <f aca="false">IF($C$1435&lt;Assumptions!$B$37,Assumptions!$B$37*(Assumptions!$B$21+Assumptions!$B$22/Assumptions!$B$37)/(Assumptions!$B$21+Assumptions!$B$22/$C$1435),Assumptions!$B$37)</f>
        <v>1</v>
      </c>
      <c r="S1435" s="12" t="n">
        <f aca="false">Assumptions!$B$38/$R$1435</f>
        <v>1</v>
      </c>
      <c r="T1435" s="12" t="n">
        <f aca="false">Assumptions!$B$39*$S$1435</f>
        <v>5000000</v>
      </c>
      <c r="U1435" s="12" t="n">
        <f aca="false">IF($C$1435&lt;Assumptions!$B$42,Assumptions!$B$42*(Assumptions!$B$21+Assumptions!$B$22/Assumptions!$B$42)/(Assumptions!$B$21+Assumptions!$B$22/$C$1435),Assumptions!$B$42)</f>
        <v>3</v>
      </c>
      <c r="V1435" s="12" t="n">
        <f aca="false">Assumptions!$B$43/$U$1435</f>
        <v>1</v>
      </c>
      <c r="W1435" s="12" t="n">
        <f aca="false">Assumptions!$B$44*$V$1435</f>
        <v>5000000</v>
      </c>
      <c r="X1435" s="12" t="n">
        <f aca="false">IF($C$1435&lt;Assumptions!$B$47,Assumptions!$B$47*(Assumptions!$B$21+Assumptions!$B$22/Assumptions!$B$47)/(Assumptions!$B$21+Assumptions!$B$22/$C$1435),Assumptions!$B$47)</f>
        <v>10</v>
      </c>
      <c r="Y1435" s="12" t="n">
        <f aca="false">Assumptions!$B$48/$X$1435</f>
        <v>1</v>
      </c>
      <c r="Z1435" s="12" t="n">
        <f aca="false">Assumptions!$B$49*$Y$1435</f>
        <v>3000000</v>
      </c>
      <c r="AA1435" s="12" t="n">
        <f aca="false">IF($C$1435&lt;Assumptions!$B$52,Assumptions!$B$52*(Assumptions!$B$21+Assumptions!$B$22/Assumptions!$B$52)/(Assumptions!$B$21+Assumptions!$B$22/$C$1435),Assumptions!$B$52)</f>
        <v>25</v>
      </c>
      <c r="AB1435" s="12" t="n">
        <f aca="false">Assumptions!$B$53/$AA$1435</f>
        <v>1</v>
      </c>
      <c r="AC1435" s="12" t="n">
        <f aca="false">Assumptions!$B$54*$AB$1435</f>
        <v>2400000</v>
      </c>
      <c r="AD1435" s="12" t="n">
        <f aca="false">IF($C$1435&lt;Assumptions!$B$57,Assumptions!$B$57*(Assumptions!$B$21+Assumptions!$B$22/Assumptions!$B$57)/(Assumptions!$B$21+Assumptions!$B$22/$C$1435),Assumptions!$B$57)</f>
        <v>57.4416348105408</v>
      </c>
      <c r="AE1435" s="12" t="n">
        <f aca="false">Assumptions!$B$58/$AD$1435</f>
        <v>1.04453851632004</v>
      </c>
      <c r="AF1435" s="12" t="n">
        <f aca="false">Assumptions!$B$59*$AE$1435</f>
        <v>1740897.87537958</v>
      </c>
      <c r="AG1435" s="12" t="n">
        <f aca="false">IF($C$1435&lt;Assumptions!$B$62,Assumptions!$B$62*(Assumptions!$B$21+Assumptions!$B$22/Assumptions!$B$62)/(Assumptions!$B$21+Assumptions!$B$22/$C$1435),Assumptions!$B$62)</f>
        <v>48.7090266519172</v>
      </c>
      <c r="AH1435" s="12" t="n">
        <f aca="false">Assumptions!$B$63/$AG$1435</f>
        <v>1.00922384163604</v>
      </c>
      <c r="AI1435" s="12" t="n">
        <f aca="false">Assumptions!$B$64*$AH$1435</f>
        <v>6158957.03396548</v>
      </c>
    </row>
    <row r="1436" customFormat="false" ht="15" hidden="true" customHeight="false" outlineLevel="0" collapsed="false">
      <c r="A1436" s="6" t="n">
        <f aca="false">ROW()-ROW($A$1381)+Assumptions!$B$4</f>
        <v>55</v>
      </c>
      <c r="B1436" s="12" t="n">
        <f aca="false">$P$1435</f>
        <v>1528460.66262969</v>
      </c>
      <c r="C1436" s="12" t="n">
        <f aca="false">$B$4/(Assumptions!$B$16+$B$1436)</f>
        <v>31.4577343744822</v>
      </c>
      <c r="D1436" s="12" t="n">
        <f aca="false">Assumptions!$B$7/$C$1436</f>
        <v>953660.541565742</v>
      </c>
      <c r="E1436" s="12" t="n">
        <f aca="false">$T$1436+$W$1436+$Z$1436+$AC$1436+$AF$1436+$AI$1436</f>
        <v>23299854.9093451</v>
      </c>
      <c r="F1436" s="12" t="n">
        <f aca="false">Assumptions!$B$70/(Assumptions!$B$20+Assumptions!$B$17+$B$1436+$E$1436+$O$1435)</f>
        <v>26.0857012801939</v>
      </c>
      <c r="G1436" s="12" t="n">
        <f aca="false">$C$1436*(1-Assumptions!$B$71)</f>
        <v>25.1661874995858</v>
      </c>
      <c r="H1436" s="12" t="n">
        <f aca="false">MIN($F$1436,$G$1436)</f>
        <v>25.1661874995858</v>
      </c>
      <c r="I1436" s="12" t="str">
        <f aca="false">IF($F$1436&lt;=$G$1436,"cap","discount")</f>
        <v>discount</v>
      </c>
      <c r="J1436" s="12" t="n">
        <f aca="false">Assumptions!$B$69/$H$1436</f>
        <v>198679.279492863</v>
      </c>
      <c r="K1436" s="12" t="n">
        <f aca="false">Assumptions!$B$74/(Assumptions!$B$20+Assumptions!$B$17+$B$1436+$E$1436+$J$1436)</f>
        <v>41.6431753052578</v>
      </c>
      <c r="L1436" s="12" t="n">
        <f aca="false">$C$1436*(1-Assumptions!$B$75)</f>
        <v>26.7390742183099</v>
      </c>
      <c r="M1436" s="12" t="n">
        <f aca="false">MIN($K$1436,$L$1436)</f>
        <v>26.7390742183099</v>
      </c>
      <c r="N1436" s="12" t="str">
        <f aca="false">IF($K$1436&lt;=$L$1436,"cap","discount")</f>
        <v>discount</v>
      </c>
      <c r="O1436" s="12" t="n">
        <f aca="false">Assumptions!$B$73/$M$1436</f>
        <v>112195.357831264</v>
      </c>
      <c r="P1436" s="12" t="n">
        <f aca="false">MAX(Assumptions!$B$4,($A$7*(Assumptions!$B$20+$E$1436+Assumptions!$B$17+$J$1436+$O$1436+$D$1436)-Assumptions!$B$17)/(1-$A$7))</f>
        <v>1528460.66262969</v>
      </c>
      <c r="Q1436" s="12" t="n">
        <f aca="false">Assumptions!$B$20+$E$1436+Assumptions!$B$17+$P$1436+$J$1436+$O$1436+$D$1436</f>
        <v>39487517.7508646</v>
      </c>
      <c r="R1436" s="12" t="n">
        <f aca="false">IF($C$1436&lt;Assumptions!$B$37,Assumptions!$B$37*(Assumptions!$B$21+Assumptions!$B$22/Assumptions!$B$37)/(Assumptions!$B$21+Assumptions!$B$22/$C$1436),Assumptions!$B$37)</f>
        <v>1</v>
      </c>
      <c r="S1436" s="12" t="n">
        <f aca="false">Assumptions!$B$38/$R$1436</f>
        <v>1</v>
      </c>
      <c r="T1436" s="12" t="n">
        <f aca="false">Assumptions!$B$39*$S$1436</f>
        <v>5000000</v>
      </c>
      <c r="U1436" s="12" t="n">
        <f aca="false">IF($C$1436&lt;Assumptions!$B$42,Assumptions!$B$42*(Assumptions!$B$21+Assumptions!$B$22/Assumptions!$B$42)/(Assumptions!$B$21+Assumptions!$B$22/$C$1436),Assumptions!$B$42)</f>
        <v>3</v>
      </c>
      <c r="V1436" s="12" t="n">
        <f aca="false">Assumptions!$B$43/$U$1436</f>
        <v>1</v>
      </c>
      <c r="W1436" s="12" t="n">
        <f aca="false">Assumptions!$B$44*$V$1436</f>
        <v>5000000</v>
      </c>
      <c r="X1436" s="12" t="n">
        <f aca="false">IF($C$1436&lt;Assumptions!$B$47,Assumptions!$B$47*(Assumptions!$B$21+Assumptions!$B$22/Assumptions!$B$47)/(Assumptions!$B$21+Assumptions!$B$22/$C$1436),Assumptions!$B$47)</f>
        <v>10</v>
      </c>
      <c r="Y1436" s="12" t="n">
        <f aca="false">Assumptions!$B$48/$X$1436</f>
        <v>1</v>
      </c>
      <c r="Z1436" s="12" t="n">
        <f aca="false">Assumptions!$B$49*$Y$1436</f>
        <v>3000000</v>
      </c>
      <c r="AA1436" s="12" t="n">
        <f aca="false">IF($C$1436&lt;Assumptions!$B$52,Assumptions!$B$52*(Assumptions!$B$21+Assumptions!$B$22/Assumptions!$B$52)/(Assumptions!$B$21+Assumptions!$B$22/$C$1436),Assumptions!$B$52)</f>
        <v>25</v>
      </c>
      <c r="AB1436" s="12" t="n">
        <f aca="false">Assumptions!$B$53/$AA$1436</f>
        <v>1</v>
      </c>
      <c r="AC1436" s="12" t="n">
        <f aca="false">Assumptions!$B$54*$AB$1436</f>
        <v>2400000</v>
      </c>
      <c r="AD1436" s="12" t="n">
        <f aca="false">IF($C$1436&lt;Assumptions!$B$57,Assumptions!$B$57*(Assumptions!$B$21+Assumptions!$B$22/Assumptions!$B$57)/(Assumptions!$B$21+Assumptions!$B$22/$C$1436),Assumptions!$B$57)</f>
        <v>57.4416348105408</v>
      </c>
      <c r="AE1436" s="12" t="n">
        <f aca="false">Assumptions!$B$58/$AD$1436</f>
        <v>1.04453851632004</v>
      </c>
      <c r="AF1436" s="12" t="n">
        <f aca="false">Assumptions!$B$59*$AE$1436</f>
        <v>1740897.87537958</v>
      </c>
      <c r="AG1436" s="12" t="n">
        <f aca="false">IF($C$1436&lt;Assumptions!$B$62,Assumptions!$B$62*(Assumptions!$B$21+Assumptions!$B$22/Assumptions!$B$62)/(Assumptions!$B$21+Assumptions!$B$22/$C$1436),Assumptions!$B$62)</f>
        <v>48.7090266519172</v>
      </c>
      <c r="AH1436" s="12" t="n">
        <f aca="false">Assumptions!$B$63/$AG$1436</f>
        <v>1.00922384163604</v>
      </c>
      <c r="AI1436" s="12" t="n">
        <f aca="false">Assumptions!$B$64*$AH$1436</f>
        <v>6158957.03396548</v>
      </c>
    </row>
    <row r="1437" customFormat="false" ht="15" hidden="true" customHeight="false" outlineLevel="0" collapsed="false">
      <c r="A1437" s="6" t="n">
        <f aca="false">ROW()-ROW($A$1381)+Assumptions!$B$4</f>
        <v>56</v>
      </c>
      <c r="B1437" s="12" t="n">
        <f aca="false">$P$1436</f>
        <v>1528460.66262969</v>
      </c>
      <c r="C1437" s="12" t="n">
        <f aca="false">$B$4/(Assumptions!$B$16+$B$1437)</f>
        <v>31.4577343744822</v>
      </c>
      <c r="D1437" s="12" t="n">
        <f aca="false">Assumptions!$B$7/$C$1437</f>
        <v>953660.541565742</v>
      </c>
      <c r="E1437" s="12" t="n">
        <f aca="false">$T$1437+$W$1437+$Z$1437+$AC$1437+$AF$1437+$AI$1437</f>
        <v>23299854.9093451</v>
      </c>
      <c r="F1437" s="12" t="n">
        <f aca="false">Assumptions!$B$70/(Assumptions!$B$20+Assumptions!$B$17+$B$1437+$E$1437+$O$1436)</f>
        <v>26.0857012801939</v>
      </c>
      <c r="G1437" s="12" t="n">
        <f aca="false">$C$1437*(1-Assumptions!$B$71)</f>
        <v>25.1661874995858</v>
      </c>
      <c r="H1437" s="12" t="n">
        <f aca="false">MIN($F$1437,$G$1437)</f>
        <v>25.1661874995858</v>
      </c>
      <c r="I1437" s="12" t="str">
        <f aca="false">IF($F$1437&lt;=$G$1437,"cap","discount")</f>
        <v>discount</v>
      </c>
      <c r="J1437" s="12" t="n">
        <f aca="false">Assumptions!$B$69/$H$1437</f>
        <v>198679.279492863</v>
      </c>
      <c r="K1437" s="12" t="n">
        <f aca="false">Assumptions!$B$74/(Assumptions!$B$20+Assumptions!$B$17+$B$1437+$E$1437+$J$1437)</f>
        <v>41.6431753052578</v>
      </c>
      <c r="L1437" s="12" t="n">
        <f aca="false">$C$1437*(1-Assumptions!$B$75)</f>
        <v>26.7390742183099</v>
      </c>
      <c r="M1437" s="12" t="n">
        <f aca="false">MIN($K$1437,$L$1437)</f>
        <v>26.7390742183099</v>
      </c>
      <c r="N1437" s="12" t="str">
        <f aca="false">IF($K$1437&lt;=$L$1437,"cap","discount")</f>
        <v>discount</v>
      </c>
      <c r="O1437" s="12" t="n">
        <f aca="false">Assumptions!$B$73/$M$1437</f>
        <v>112195.357831264</v>
      </c>
      <c r="P1437" s="12" t="n">
        <f aca="false">MAX(Assumptions!$B$4,($A$7*(Assumptions!$B$20+$E$1437+Assumptions!$B$17+$J$1437+$O$1437+$D$1437)-Assumptions!$B$17)/(1-$A$7))</f>
        <v>1528460.66262969</v>
      </c>
      <c r="Q1437" s="12" t="n">
        <f aca="false">Assumptions!$B$20+$E$1437+Assumptions!$B$17+$P$1437+$J$1437+$O$1437+$D$1437</f>
        <v>39487517.7508646</v>
      </c>
      <c r="R1437" s="12" t="n">
        <f aca="false">IF($C$1437&lt;Assumptions!$B$37,Assumptions!$B$37*(Assumptions!$B$21+Assumptions!$B$22/Assumptions!$B$37)/(Assumptions!$B$21+Assumptions!$B$22/$C$1437),Assumptions!$B$37)</f>
        <v>1</v>
      </c>
      <c r="S1437" s="12" t="n">
        <f aca="false">Assumptions!$B$38/$R$1437</f>
        <v>1</v>
      </c>
      <c r="T1437" s="12" t="n">
        <f aca="false">Assumptions!$B$39*$S$1437</f>
        <v>5000000</v>
      </c>
      <c r="U1437" s="12" t="n">
        <f aca="false">IF($C$1437&lt;Assumptions!$B$42,Assumptions!$B$42*(Assumptions!$B$21+Assumptions!$B$22/Assumptions!$B$42)/(Assumptions!$B$21+Assumptions!$B$22/$C$1437),Assumptions!$B$42)</f>
        <v>3</v>
      </c>
      <c r="V1437" s="12" t="n">
        <f aca="false">Assumptions!$B$43/$U$1437</f>
        <v>1</v>
      </c>
      <c r="W1437" s="12" t="n">
        <f aca="false">Assumptions!$B$44*$V$1437</f>
        <v>5000000</v>
      </c>
      <c r="X1437" s="12" t="n">
        <f aca="false">IF($C$1437&lt;Assumptions!$B$47,Assumptions!$B$47*(Assumptions!$B$21+Assumptions!$B$22/Assumptions!$B$47)/(Assumptions!$B$21+Assumptions!$B$22/$C$1437),Assumptions!$B$47)</f>
        <v>10</v>
      </c>
      <c r="Y1437" s="12" t="n">
        <f aca="false">Assumptions!$B$48/$X$1437</f>
        <v>1</v>
      </c>
      <c r="Z1437" s="12" t="n">
        <f aca="false">Assumptions!$B$49*$Y$1437</f>
        <v>3000000</v>
      </c>
      <c r="AA1437" s="12" t="n">
        <f aca="false">IF($C$1437&lt;Assumptions!$B$52,Assumptions!$B$52*(Assumptions!$B$21+Assumptions!$B$22/Assumptions!$B$52)/(Assumptions!$B$21+Assumptions!$B$22/$C$1437),Assumptions!$B$52)</f>
        <v>25</v>
      </c>
      <c r="AB1437" s="12" t="n">
        <f aca="false">Assumptions!$B$53/$AA$1437</f>
        <v>1</v>
      </c>
      <c r="AC1437" s="12" t="n">
        <f aca="false">Assumptions!$B$54*$AB$1437</f>
        <v>2400000</v>
      </c>
      <c r="AD1437" s="12" t="n">
        <f aca="false">IF($C$1437&lt;Assumptions!$B$57,Assumptions!$B$57*(Assumptions!$B$21+Assumptions!$B$22/Assumptions!$B$57)/(Assumptions!$B$21+Assumptions!$B$22/$C$1437),Assumptions!$B$57)</f>
        <v>57.4416348105408</v>
      </c>
      <c r="AE1437" s="12" t="n">
        <f aca="false">Assumptions!$B$58/$AD$1437</f>
        <v>1.04453851632004</v>
      </c>
      <c r="AF1437" s="12" t="n">
        <f aca="false">Assumptions!$B$59*$AE$1437</f>
        <v>1740897.87537958</v>
      </c>
      <c r="AG1437" s="12" t="n">
        <f aca="false">IF($C$1437&lt;Assumptions!$B$62,Assumptions!$B$62*(Assumptions!$B$21+Assumptions!$B$22/Assumptions!$B$62)/(Assumptions!$B$21+Assumptions!$B$22/$C$1437),Assumptions!$B$62)</f>
        <v>48.7090266519172</v>
      </c>
      <c r="AH1437" s="12" t="n">
        <f aca="false">Assumptions!$B$63/$AG$1437</f>
        <v>1.00922384163604</v>
      </c>
      <c r="AI1437" s="12" t="n">
        <f aca="false">Assumptions!$B$64*$AH$1437</f>
        <v>6158957.03396548</v>
      </c>
    </row>
    <row r="1438" customFormat="false" ht="15" hidden="true" customHeight="false" outlineLevel="0" collapsed="false">
      <c r="A1438" s="6" t="n">
        <f aca="false">ROW()-ROW($A$1381)+Assumptions!$B$4</f>
        <v>57</v>
      </c>
      <c r="B1438" s="12" t="n">
        <f aca="false">$P$1437</f>
        <v>1528460.66262969</v>
      </c>
      <c r="C1438" s="12" t="n">
        <f aca="false">$B$4/(Assumptions!$B$16+$B$1438)</f>
        <v>31.4577343744822</v>
      </c>
      <c r="D1438" s="12" t="n">
        <f aca="false">Assumptions!$B$7/$C$1438</f>
        <v>953660.541565742</v>
      </c>
      <c r="E1438" s="12" t="n">
        <f aca="false">$T$1438+$W$1438+$Z$1438+$AC$1438+$AF$1438+$AI$1438</f>
        <v>23299854.9093451</v>
      </c>
      <c r="F1438" s="12" t="n">
        <f aca="false">Assumptions!$B$70/(Assumptions!$B$20+Assumptions!$B$17+$B$1438+$E$1438+$O$1437)</f>
        <v>26.0857012801939</v>
      </c>
      <c r="G1438" s="12" t="n">
        <f aca="false">$C$1438*(1-Assumptions!$B$71)</f>
        <v>25.1661874995858</v>
      </c>
      <c r="H1438" s="12" t="n">
        <f aca="false">MIN($F$1438,$G$1438)</f>
        <v>25.1661874995858</v>
      </c>
      <c r="I1438" s="12" t="str">
        <f aca="false">IF($F$1438&lt;=$G$1438,"cap","discount")</f>
        <v>discount</v>
      </c>
      <c r="J1438" s="12" t="n">
        <f aca="false">Assumptions!$B$69/$H$1438</f>
        <v>198679.279492863</v>
      </c>
      <c r="K1438" s="12" t="n">
        <f aca="false">Assumptions!$B$74/(Assumptions!$B$20+Assumptions!$B$17+$B$1438+$E$1438+$J$1438)</f>
        <v>41.6431753052578</v>
      </c>
      <c r="L1438" s="12" t="n">
        <f aca="false">$C$1438*(1-Assumptions!$B$75)</f>
        <v>26.7390742183099</v>
      </c>
      <c r="M1438" s="12" t="n">
        <f aca="false">MIN($K$1438,$L$1438)</f>
        <v>26.7390742183099</v>
      </c>
      <c r="N1438" s="12" t="str">
        <f aca="false">IF($K$1438&lt;=$L$1438,"cap","discount")</f>
        <v>discount</v>
      </c>
      <c r="O1438" s="12" t="n">
        <f aca="false">Assumptions!$B$73/$M$1438</f>
        <v>112195.357831264</v>
      </c>
      <c r="P1438" s="12" t="n">
        <f aca="false">MAX(Assumptions!$B$4,($A$7*(Assumptions!$B$20+$E$1438+Assumptions!$B$17+$J$1438+$O$1438+$D$1438)-Assumptions!$B$17)/(1-$A$7))</f>
        <v>1528460.66262969</v>
      </c>
      <c r="Q1438" s="12" t="n">
        <f aca="false">Assumptions!$B$20+$E$1438+Assumptions!$B$17+$P$1438+$J$1438+$O$1438+$D$1438</f>
        <v>39487517.7508646</v>
      </c>
      <c r="R1438" s="12" t="n">
        <f aca="false">IF($C$1438&lt;Assumptions!$B$37,Assumptions!$B$37*(Assumptions!$B$21+Assumptions!$B$22/Assumptions!$B$37)/(Assumptions!$B$21+Assumptions!$B$22/$C$1438),Assumptions!$B$37)</f>
        <v>1</v>
      </c>
      <c r="S1438" s="12" t="n">
        <f aca="false">Assumptions!$B$38/$R$1438</f>
        <v>1</v>
      </c>
      <c r="T1438" s="12" t="n">
        <f aca="false">Assumptions!$B$39*$S$1438</f>
        <v>5000000</v>
      </c>
      <c r="U1438" s="12" t="n">
        <f aca="false">IF($C$1438&lt;Assumptions!$B$42,Assumptions!$B$42*(Assumptions!$B$21+Assumptions!$B$22/Assumptions!$B$42)/(Assumptions!$B$21+Assumptions!$B$22/$C$1438),Assumptions!$B$42)</f>
        <v>3</v>
      </c>
      <c r="V1438" s="12" t="n">
        <f aca="false">Assumptions!$B$43/$U$1438</f>
        <v>1</v>
      </c>
      <c r="W1438" s="12" t="n">
        <f aca="false">Assumptions!$B$44*$V$1438</f>
        <v>5000000</v>
      </c>
      <c r="X1438" s="12" t="n">
        <f aca="false">IF($C$1438&lt;Assumptions!$B$47,Assumptions!$B$47*(Assumptions!$B$21+Assumptions!$B$22/Assumptions!$B$47)/(Assumptions!$B$21+Assumptions!$B$22/$C$1438),Assumptions!$B$47)</f>
        <v>10</v>
      </c>
      <c r="Y1438" s="12" t="n">
        <f aca="false">Assumptions!$B$48/$X$1438</f>
        <v>1</v>
      </c>
      <c r="Z1438" s="12" t="n">
        <f aca="false">Assumptions!$B$49*$Y$1438</f>
        <v>3000000</v>
      </c>
      <c r="AA1438" s="12" t="n">
        <f aca="false">IF($C$1438&lt;Assumptions!$B$52,Assumptions!$B$52*(Assumptions!$B$21+Assumptions!$B$22/Assumptions!$B$52)/(Assumptions!$B$21+Assumptions!$B$22/$C$1438),Assumptions!$B$52)</f>
        <v>25</v>
      </c>
      <c r="AB1438" s="12" t="n">
        <f aca="false">Assumptions!$B$53/$AA$1438</f>
        <v>1</v>
      </c>
      <c r="AC1438" s="12" t="n">
        <f aca="false">Assumptions!$B$54*$AB$1438</f>
        <v>2400000</v>
      </c>
      <c r="AD1438" s="12" t="n">
        <f aca="false">IF($C$1438&lt;Assumptions!$B$57,Assumptions!$B$57*(Assumptions!$B$21+Assumptions!$B$22/Assumptions!$B$57)/(Assumptions!$B$21+Assumptions!$B$22/$C$1438),Assumptions!$B$57)</f>
        <v>57.4416348105408</v>
      </c>
      <c r="AE1438" s="12" t="n">
        <f aca="false">Assumptions!$B$58/$AD$1438</f>
        <v>1.04453851632004</v>
      </c>
      <c r="AF1438" s="12" t="n">
        <f aca="false">Assumptions!$B$59*$AE$1438</f>
        <v>1740897.87537958</v>
      </c>
      <c r="AG1438" s="12" t="n">
        <f aca="false">IF($C$1438&lt;Assumptions!$B$62,Assumptions!$B$62*(Assumptions!$B$21+Assumptions!$B$22/Assumptions!$B$62)/(Assumptions!$B$21+Assumptions!$B$22/$C$1438),Assumptions!$B$62)</f>
        <v>48.7090266519172</v>
      </c>
      <c r="AH1438" s="12" t="n">
        <f aca="false">Assumptions!$B$63/$AG$1438</f>
        <v>1.00922384163604</v>
      </c>
      <c r="AI1438" s="12" t="n">
        <f aca="false">Assumptions!$B$64*$AH$1438</f>
        <v>6158957.03396548</v>
      </c>
    </row>
    <row r="1439" customFormat="false" ht="15" hidden="true" customHeight="false" outlineLevel="0" collapsed="false">
      <c r="A1439" s="6" t="n">
        <f aca="false">ROW()-ROW($A$1381)+Assumptions!$B$4</f>
        <v>58</v>
      </c>
      <c r="B1439" s="12" t="n">
        <f aca="false">$P$1438</f>
        <v>1528460.66262969</v>
      </c>
      <c r="C1439" s="12" t="n">
        <f aca="false">$B$4/(Assumptions!$B$16+$B$1439)</f>
        <v>31.4577343744822</v>
      </c>
      <c r="D1439" s="12" t="n">
        <f aca="false">Assumptions!$B$7/$C$1439</f>
        <v>953660.541565742</v>
      </c>
      <c r="E1439" s="12" t="n">
        <f aca="false">$T$1439+$W$1439+$Z$1439+$AC$1439+$AF$1439+$AI$1439</f>
        <v>23299854.9093451</v>
      </c>
      <c r="F1439" s="12" t="n">
        <f aca="false">Assumptions!$B$70/(Assumptions!$B$20+Assumptions!$B$17+$B$1439+$E$1439+$O$1438)</f>
        <v>26.0857012801939</v>
      </c>
      <c r="G1439" s="12" t="n">
        <f aca="false">$C$1439*(1-Assumptions!$B$71)</f>
        <v>25.1661874995858</v>
      </c>
      <c r="H1439" s="12" t="n">
        <f aca="false">MIN($F$1439,$G$1439)</f>
        <v>25.1661874995858</v>
      </c>
      <c r="I1439" s="12" t="str">
        <f aca="false">IF($F$1439&lt;=$G$1439,"cap","discount")</f>
        <v>discount</v>
      </c>
      <c r="J1439" s="12" t="n">
        <f aca="false">Assumptions!$B$69/$H$1439</f>
        <v>198679.279492863</v>
      </c>
      <c r="K1439" s="12" t="n">
        <f aca="false">Assumptions!$B$74/(Assumptions!$B$20+Assumptions!$B$17+$B$1439+$E$1439+$J$1439)</f>
        <v>41.6431753052578</v>
      </c>
      <c r="L1439" s="12" t="n">
        <f aca="false">$C$1439*(1-Assumptions!$B$75)</f>
        <v>26.7390742183099</v>
      </c>
      <c r="M1439" s="12" t="n">
        <f aca="false">MIN($K$1439,$L$1439)</f>
        <v>26.7390742183099</v>
      </c>
      <c r="N1439" s="12" t="str">
        <f aca="false">IF($K$1439&lt;=$L$1439,"cap","discount")</f>
        <v>discount</v>
      </c>
      <c r="O1439" s="12" t="n">
        <f aca="false">Assumptions!$B$73/$M$1439</f>
        <v>112195.357831264</v>
      </c>
      <c r="P1439" s="12" t="n">
        <f aca="false">MAX(Assumptions!$B$4,($A$7*(Assumptions!$B$20+$E$1439+Assumptions!$B$17+$J$1439+$O$1439+$D$1439)-Assumptions!$B$17)/(1-$A$7))</f>
        <v>1528460.66262969</v>
      </c>
      <c r="Q1439" s="12" t="n">
        <f aca="false">Assumptions!$B$20+$E$1439+Assumptions!$B$17+$P$1439+$J$1439+$O$1439+$D$1439</f>
        <v>39487517.7508646</v>
      </c>
      <c r="R1439" s="12" t="n">
        <f aca="false">IF($C$1439&lt;Assumptions!$B$37,Assumptions!$B$37*(Assumptions!$B$21+Assumptions!$B$22/Assumptions!$B$37)/(Assumptions!$B$21+Assumptions!$B$22/$C$1439),Assumptions!$B$37)</f>
        <v>1</v>
      </c>
      <c r="S1439" s="12" t="n">
        <f aca="false">Assumptions!$B$38/$R$1439</f>
        <v>1</v>
      </c>
      <c r="T1439" s="12" t="n">
        <f aca="false">Assumptions!$B$39*$S$1439</f>
        <v>5000000</v>
      </c>
      <c r="U1439" s="12" t="n">
        <f aca="false">IF($C$1439&lt;Assumptions!$B$42,Assumptions!$B$42*(Assumptions!$B$21+Assumptions!$B$22/Assumptions!$B$42)/(Assumptions!$B$21+Assumptions!$B$22/$C$1439),Assumptions!$B$42)</f>
        <v>3</v>
      </c>
      <c r="V1439" s="12" t="n">
        <f aca="false">Assumptions!$B$43/$U$1439</f>
        <v>1</v>
      </c>
      <c r="W1439" s="12" t="n">
        <f aca="false">Assumptions!$B$44*$V$1439</f>
        <v>5000000</v>
      </c>
      <c r="X1439" s="12" t="n">
        <f aca="false">IF($C$1439&lt;Assumptions!$B$47,Assumptions!$B$47*(Assumptions!$B$21+Assumptions!$B$22/Assumptions!$B$47)/(Assumptions!$B$21+Assumptions!$B$22/$C$1439),Assumptions!$B$47)</f>
        <v>10</v>
      </c>
      <c r="Y1439" s="12" t="n">
        <f aca="false">Assumptions!$B$48/$X$1439</f>
        <v>1</v>
      </c>
      <c r="Z1439" s="12" t="n">
        <f aca="false">Assumptions!$B$49*$Y$1439</f>
        <v>3000000</v>
      </c>
      <c r="AA1439" s="12" t="n">
        <f aca="false">IF($C$1439&lt;Assumptions!$B$52,Assumptions!$B$52*(Assumptions!$B$21+Assumptions!$B$22/Assumptions!$B$52)/(Assumptions!$B$21+Assumptions!$B$22/$C$1439),Assumptions!$B$52)</f>
        <v>25</v>
      </c>
      <c r="AB1439" s="12" t="n">
        <f aca="false">Assumptions!$B$53/$AA$1439</f>
        <v>1</v>
      </c>
      <c r="AC1439" s="12" t="n">
        <f aca="false">Assumptions!$B$54*$AB$1439</f>
        <v>2400000</v>
      </c>
      <c r="AD1439" s="12" t="n">
        <f aca="false">IF($C$1439&lt;Assumptions!$B$57,Assumptions!$B$57*(Assumptions!$B$21+Assumptions!$B$22/Assumptions!$B$57)/(Assumptions!$B$21+Assumptions!$B$22/$C$1439),Assumptions!$B$57)</f>
        <v>57.4416348105408</v>
      </c>
      <c r="AE1439" s="12" t="n">
        <f aca="false">Assumptions!$B$58/$AD$1439</f>
        <v>1.04453851632004</v>
      </c>
      <c r="AF1439" s="12" t="n">
        <f aca="false">Assumptions!$B$59*$AE$1439</f>
        <v>1740897.87537958</v>
      </c>
      <c r="AG1439" s="12" t="n">
        <f aca="false">IF($C$1439&lt;Assumptions!$B$62,Assumptions!$B$62*(Assumptions!$B$21+Assumptions!$B$22/Assumptions!$B$62)/(Assumptions!$B$21+Assumptions!$B$22/$C$1439),Assumptions!$B$62)</f>
        <v>48.7090266519172</v>
      </c>
      <c r="AH1439" s="12" t="n">
        <f aca="false">Assumptions!$B$63/$AG$1439</f>
        <v>1.00922384163604</v>
      </c>
      <c r="AI1439" s="12" t="n">
        <f aca="false">Assumptions!$B$64*$AH$1439</f>
        <v>6158957.03396548</v>
      </c>
    </row>
    <row r="1440" customFormat="false" ht="15" hidden="true" customHeight="false" outlineLevel="0" collapsed="false">
      <c r="A1440" s="6" t="n">
        <f aca="false">ROW()-ROW($A$1381)+Assumptions!$B$4</f>
        <v>59</v>
      </c>
      <c r="B1440" s="12" t="n">
        <f aca="false">$P$1439</f>
        <v>1528460.66262969</v>
      </c>
      <c r="C1440" s="12" t="n">
        <f aca="false">$B$4/(Assumptions!$B$16+$B$1440)</f>
        <v>31.4577343744822</v>
      </c>
      <c r="D1440" s="12" t="n">
        <f aca="false">Assumptions!$B$7/$C$1440</f>
        <v>953660.541565742</v>
      </c>
      <c r="E1440" s="12" t="n">
        <f aca="false">$T$1440+$W$1440+$Z$1440+$AC$1440+$AF$1440+$AI$1440</f>
        <v>23299854.9093451</v>
      </c>
      <c r="F1440" s="12" t="n">
        <f aca="false">Assumptions!$B$70/(Assumptions!$B$20+Assumptions!$B$17+$B$1440+$E$1440+$O$1439)</f>
        <v>26.0857012801939</v>
      </c>
      <c r="G1440" s="12" t="n">
        <f aca="false">$C$1440*(1-Assumptions!$B$71)</f>
        <v>25.1661874995858</v>
      </c>
      <c r="H1440" s="12" t="n">
        <f aca="false">MIN($F$1440,$G$1440)</f>
        <v>25.1661874995858</v>
      </c>
      <c r="I1440" s="12" t="str">
        <f aca="false">IF($F$1440&lt;=$G$1440,"cap","discount")</f>
        <v>discount</v>
      </c>
      <c r="J1440" s="12" t="n">
        <f aca="false">Assumptions!$B$69/$H$1440</f>
        <v>198679.279492863</v>
      </c>
      <c r="K1440" s="12" t="n">
        <f aca="false">Assumptions!$B$74/(Assumptions!$B$20+Assumptions!$B$17+$B$1440+$E$1440+$J$1440)</f>
        <v>41.6431753052578</v>
      </c>
      <c r="L1440" s="12" t="n">
        <f aca="false">$C$1440*(1-Assumptions!$B$75)</f>
        <v>26.7390742183099</v>
      </c>
      <c r="M1440" s="12" t="n">
        <f aca="false">MIN($K$1440,$L$1440)</f>
        <v>26.7390742183099</v>
      </c>
      <c r="N1440" s="12" t="str">
        <f aca="false">IF($K$1440&lt;=$L$1440,"cap","discount")</f>
        <v>discount</v>
      </c>
      <c r="O1440" s="12" t="n">
        <f aca="false">Assumptions!$B$73/$M$1440</f>
        <v>112195.357831264</v>
      </c>
      <c r="P1440" s="12" t="n">
        <f aca="false">MAX(Assumptions!$B$4,($A$7*(Assumptions!$B$20+$E$1440+Assumptions!$B$17+$J$1440+$O$1440+$D$1440)-Assumptions!$B$17)/(1-$A$7))</f>
        <v>1528460.66262969</v>
      </c>
      <c r="Q1440" s="12" t="n">
        <f aca="false">Assumptions!$B$20+$E$1440+Assumptions!$B$17+$P$1440+$J$1440+$O$1440+$D$1440</f>
        <v>39487517.7508646</v>
      </c>
      <c r="R1440" s="12" t="n">
        <f aca="false">IF($C$1440&lt;Assumptions!$B$37,Assumptions!$B$37*(Assumptions!$B$21+Assumptions!$B$22/Assumptions!$B$37)/(Assumptions!$B$21+Assumptions!$B$22/$C$1440),Assumptions!$B$37)</f>
        <v>1</v>
      </c>
      <c r="S1440" s="12" t="n">
        <f aca="false">Assumptions!$B$38/$R$1440</f>
        <v>1</v>
      </c>
      <c r="T1440" s="12" t="n">
        <f aca="false">Assumptions!$B$39*$S$1440</f>
        <v>5000000</v>
      </c>
      <c r="U1440" s="12" t="n">
        <f aca="false">IF($C$1440&lt;Assumptions!$B$42,Assumptions!$B$42*(Assumptions!$B$21+Assumptions!$B$22/Assumptions!$B$42)/(Assumptions!$B$21+Assumptions!$B$22/$C$1440),Assumptions!$B$42)</f>
        <v>3</v>
      </c>
      <c r="V1440" s="12" t="n">
        <f aca="false">Assumptions!$B$43/$U$1440</f>
        <v>1</v>
      </c>
      <c r="W1440" s="12" t="n">
        <f aca="false">Assumptions!$B$44*$V$1440</f>
        <v>5000000</v>
      </c>
      <c r="X1440" s="12" t="n">
        <f aca="false">IF($C$1440&lt;Assumptions!$B$47,Assumptions!$B$47*(Assumptions!$B$21+Assumptions!$B$22/Assumptions!$B$47)/(Assumptions!$B$21+Assumptions!$B$22/$C$1440),Assumptions!$B$47)</f>
        <v>10</v>
      </c>
      <c r="Y1440" s="12" t="n">
        <f aca="false">Assumptions!$B$48/$X$1440</f>
        <v>1</v>
      </c>
      <c r="Z1440" s="12" t="n">
        <f aca="false">Assumptions!$B$49*$Y$1440</f>
        <v>3000000</v>
      </c>
      <c r="AA1440" s="12" t="n">
        <f aca="false">IF($C$1440&lt;Assumptions!$B$52,Assumptions!$B$52*(Assumptions!$B$21+Assumptions!$B$22/Assumptions!$B$52)/(Assumptions!$B$21+Assumptions!$B$22/$C$1440),Assumptions!$B$52)</f>
        <v>25</v>
      </c>
      <c r="AB1440" s="12" t="n">
        <f aca="false">Assumptions!$B$53/$AA$1440</f>
        <v>1</v>
      </c>
      <c r="AC1440" s="12" t="n">
        <f aca="false">Assumptions!$B$54*$AB$1440</f>
        <v>2400000</v>
      </c>
      <c r="AD1440" s="12" t="n">
        <f aca="false">IF($C$1440&lt;Assumptions!$B$57,Assumptions!$B$57*(Assumptions!$B$21+Assumptions!$B$22/Assumptions!$B$57)/(Assumptions!$B$21+Assumptions!$B$22/$C$1440),Assumptions!$B$57)</f>
        <v>57.4416348105408</v>
      </c>
      <c r="AE1440" s="12" t="n">
        <f aca="false">Assumptions!$B$58/$AD$1440</f>
        <v>1.04453851632004</v>
      </c>
      <c r="AF1440" s="12" t="n">
        <f aca="false">Assumptions!$B$59*$AE$1440</f>
        <v>1740897.87537958</v>
      </c>
      <c r="AG1440" s="12" t="n">
        <f aca="false">IF($C$1440&lt;Assumptions!$B$62,Assumptions!$B$62*(Assumptions!$B$21+Assumptions!$B$22/Assumptions!$B$62)/(Assumptions!$B$21+Assumptions!$B$22/$C$1440),Assumptions!$B$62)</f>
        <v>48.7090266519172</v>
      </c>
      <c r="AH1440" s="12" t="n">
        <f aca="false">Assumptions!$B$63/$AG$1440</f>
        <v>1.00922384163604</v>
      </c>
      <c r="AI1440" s="12" t="n">
        <f aca="false">Assumptions!$B$64*$AH$1440</f>
        <v>6158957.03396548</v>
      </c>
    </row>
    <row r="1441" customFormat="false" ht="15" hidden="true" customHeight="false" outlineLevel="0" collapsed="false">
      <c r="A1441" s="6" t="n">
        <f aca="false">ROW()-ROW($A$1381)+Assumptions!$B$4</f>
        <v>60</v>
      </c>
      <c r="B1441" s="12" t="n">
        <f aca="false">$P$1440</f>
        <v>1528460.66262969</v>
      </c>
      <c r="C1441" s="12" t="n">
        <f aca="false">$B$4/(Assumptions!$B$16+$B$1441)</f>
        <v>31.4577343744822</v>
      </c>
      <c r="D1441" s="12" t="n">
        <f aca="false">Assumptions!$B$7/$C$1441</f>
        <v>953660.541565742</v>
      </c>
      <c r="E1441" s="12" t="n">
        <f aca="false">$T$1441+$W$1441+$Z$1441+$AC$1441+$AF$1441+$AI$1441</f>
        <v>23299854.9093451</v>
      </c>
      <c r="F1441" s="12" t="n">
        <f aca="false">Assumptions!$B$70/(Assumptions!$B$20+Assumptions!$B$17+$B$1441+$E$1441+$O$1440)</f>
        <v>26.0857012801939</v>
      </c>
      <c r="G1441" s="12" t="n">
        <f aca="false">$C$1441*(1-Assumptions!$B$71)</f>
        <v>25.1661874995858</v>
      </c>
      <c r="H1441" s="12" t="n">
        <f aca="false">MIN($F$1441,$G$1441)</f>
        <v>25.1661874995858</v>
      </c>
      <c r="I1441" s="12" t="str">
        <f aca="false">IF($F$1441&lt;=$G$1441,"cap","discount")</f>
        <v>discount</v>
      </c>
      <c r="J1441" s="12" t="n">
        <f aca="false">Assumptions!$B$69/$H$1441</f>
        <v>198679.279492863</v>
      </c>
      <c r="K1441" s="12" t="n">
        <f aca="false">Assumptions!$B$74/(Assumptions!$B$20+Assumptions!$B$17+$B$1441+$E$1441+$J$1441)</f>
        <v>41.6431753052578</v>
      </c>
      <c r="L1441" s="12" t="n">
        <f aca="false">$C$1441*(1-Assumptions!$B$75)</f>
        <v>26.7390742183099</v>
      </c>
      <c r="M1441" s="12" t="n">
        <f aca="false">MIN($K$1441,$L$1441)</f>
        <v>26.7390742183099</v>
      </c>
      <c r="N1441" s="12" t="str">
        <f aca="false">IF($K$1441&lt;=$L$1441,"cap","discount")</f>
        <v>discount</v>
      </c>
      <c r="O1441" s="12" t="n">
        <f aca="false">Assumptions!$B$73/$M$1441</f>
        <v>112195.357831264</v>
      </c>
      <c r="P1441" s="12" t="n">
        <f aca="false">MAX(Assumptions!$B$4,($A$7*(Assumptions!$B$20+$E$1441+Assumptions!$B$17+$J$1441+$O$1441+$D$1441)-Assumptions!$B$17)/(1-$A$7))</f>
        <v>1528460.66262969</v>
      </c>
      <c r="Q1441" s="12" t="n">
        <f aca="false">Assumptions!$B$20+$E$1441+Assumptions!$B$17+$P$1441+$J$1441+$O$1441+$D$1441</f>
        <v>39487517.7508646</v>
      </c>
      <c r="R1441" s="12" t="n">
        <f aca="false">IF($C$1441&lt;Assumptions!$B$37,Assumptions!$B$37*(Assumptions!$B$21+Assumptions!$B$22/Assumptions!$B$37)/(Assumptions!$B$21+Assumptions!$B$22/$C$1441),Assumptions!$B$37)</f>
        <v>1</v>
      </c>
      <c r="S1441" s="12" t="n">
        <f aca="false">Assumptions!$B$38/$R$1441</f>
        <v>1</v>
      </c>
      <c r="T1441" s="12" t="n">
        <f aca="false">Assumptions!$B$39*$S$1441</f>
        <v>5000000</v>
      </c>
      <c r="U1441" s="12" t="n">
        <f aca="false">IF($C$1441&lt;Assumptions!$B$42,Assumptions!$B$42*(Assumptions!$B$21+Assumptions!$B$22/Assumptions!$B$42)/(Assumptions!$B$21+Assumptions!$B$22/$C$1441),Assumptions!$B$42)</f>
        <v>3</v>
      </c>
      <c r="V1441" s="12" t="n">
        <f aca="false">Assumptions!$B$43/$U$1441</f>
        <v>1</v>
      </c>
      <c r="W1441" s="12" t="n">
        <f aca="false">Assumptions!$B$44*$V$1441</f>
        <v>5000000</v>
      </c>
      <c r="X1441" s="12" t="n">
        <f aca="false">IF($C$1441&lt;Assumptions!$B$47,Assumptions!$B$47*(Assumptions!$B$21+Assumptions!$B$22/Assumptions!$B$47)/(Assumptions!$B$21+Assumptions!$B$22/$C$1441),Assumptions!$B$47)</f>
        <v>10</v>
      </c>
      <c r="Y1441" s="12" t="n">
        <f aca="false">Assumptions!$B$48/$X$1441</f>
        <v>1</v>
      </c>
      <c r="Z1441" s="12" t="n">
        <f aca="false">Assumptions!$B$49*$Y$1441</f>
        <v>3000000</v>
      </c>
      <c r="AA1441" s="12" t="n">
        <f aca="false">IF($C$1441&lt;Assumptions!$B$52,Assumptions!$B$52*(Assumptions!$B$21+Assumptions!$B$22/Assumptions!$B$52)/(Assumptions!$B$21+Assumptions!$B$22/$C$1441),Assumptions!$B$52)</f>
        <v>25</v>
      </c>
      <c r="AB1441" s="12" t="n">
        <f aca="false">Assumptions!$B$53/$AA$1441</f>
        <v>1</v>
      </c>
      <c r="AC1441" s="12" t="n">
        <f aca="false">Assumptions!$B$54*$AB$1441</f>
        <v>2400000</v>
      </c>
      <c r="AD1441" s="12" t="n">
        <f aca="false">IF($C$1441&lt;Assumptions!$B$57,Assumptions!$B$57*(Assumptions!$B$21+Assumptions!$B$22/Assumptions!$B$57)/(Assumptions!$B$21+Assumptions!$B$22/$C$1441),Assumptions!$B$57)</f>
        <v>57.4416348105408</v>
      </c>
      <c r="AE1441" s="12" t="n">
        <f aca="false">Assumptions!$B$58/$AD$1441</f>
        <v>1.04453851632004</v>
      </c>
      <c r="AF1441" s="12" t="n">
        <f aca="false">Assumptions!$B$59*$AE$1441</f>
        <v>1740897.87537958</v>
      </c>
      <c r="AG1441" s="12" t="n">
        <f aca="false">IF($C$1441&lt;Assumptions!$B$62,Assumptions!$B$62*(Assumptions!$B$21+Assumptions!$B$22/Assumptions!$B$62)/(Assumptions!$B$21+Assumptions!$B$22/$C$1441),Assumptions!$B$62)</f>
        <v>48.7090266519172</v>
      </c>
      <c r="AH1441" s="12" t="n">
        <f aca="false">Assumptions!$B$63/$AG$1441</f>
        <v>1.00922384163604</v>
      </c>
      <c r="AI1441" s="12" t="n">
        <f aca="false">Assumptions!$B$64*$AH$1441</f>
        <v>6158957.03396548</v>
      </c>
    </row>
    <row r="1442" customFormat="false" ht="15" hidden="true" customHeight="false" outlineLevel="0" collapsed="false">
      <c r="A1442" s="6" t="n">
        <f aca="false">ROW()-ROW($A$1381)+Assumptions!$B$4</f>
        <v>61</v>
      </c>
      <c r="B1442" s="12" t="n">
        <f aca="false">$P$1441</f>
        <v>1528460.66262969</v>
      </c>
      <c r="C1442" s="12" t="n">
        <f aca="false">$B$4/(Assumptions!$B$16+$B$1442)</f>
        <v>31.4577343744822</v>
      </c>
      <c r="D1442" s="12" t="n">
        <f aca="false">Assumptions!$B$7/$C$1442</f>
        <v>953660.541565742</v>
      </c>
      <c r="E1442" s="12" t="n">
        <f aca="false">$T$1442+$W$1442+$Z$1442+$AC$1442+$AF$1442+$AI$1442</f>
        <v>23299854.9093451</v>
      </c>
      <c r="F1442" s="12" t="n">
        <f aca="false">Assumptions!$B$70/(Assumptions!$B$20+Assumptions!$B$17+$B$1442+$E$1442+$O$1441)</f>
        <v>26.0857012801939</v>
      </c>
      <c r="G1442" s="12" t="n">
        <f aca="false">$C$1442*(1-Assumptions!$B$71)</f>
        <v>25.1661874995858</v>
      </c>
      <c r="H1442" s="12" t="n">
        <f aca="false">MIN($F$1442,$G$1442)</f>
        <v>25.1661874995858</v>
      </c>
      <c r="I1442" s="12" t="str">
        <f aca="false">IF($F$1442&lt;=$G$1442,"cap","discount")</f>
        <v>discount</v>
      </c>
      <c r="J1442" s="12" t="n">
        <f aca="false">Assumptions!$B$69/$H$1442</f>
        <v>198679.279492863</v>
      </c>
      <c r="K1442" s="12" t="n">
        <f aca="false">Assumptions!$B$74/(Assumptions!$B$20+Assumptions!$B$17+$B$1442+$E$1442+$J$1442)</f>
        <v>41.6431753052578</v>
      </c>
      <c r="L1442" s="12" t="n">
        <f aca="false">$C$1442*(1-Assumptions!$B$75)</f>
        <v>26.7390742183099</v>
      </c>
      <c r="M1442" s="12" t="n">
        <f aca="false">MIN($K$1442,$L$1442)</f>
        <v>26.7390742183099</v>
      </c>
      <c r="N1442" s="12" t="str">
        <f aca="false">IF($K$1442&lt;=$L$1442,"cap","discount")</f>
        <v>discount</v>
      </c>
      <c r="O1442" s="12" t="n">
        <f aca="false">Assumptions!$B$73/$M$1442</f>
        <v>112195.357831264</v>
      </c>
      <c r="P1442" s="12" t="n">
        <f aca="false">MAX(Assumptions!$B$4,($A$7*(Assumptions!$B$20+$E$1442+Assumptions!$B$17+$J$1442+$O$1442+$D$1442)-Assumptions!$B$17)/(1-$A$7))</f>
        <v>1528460.66262969</v>
      </c>
      <c r="Q1442" s="12" t="n">
        <f aca="false">Assumptions!$B$20+$E$1442+Assumptions!$B$17+$P$1442+$J$1442+$O$1442+$D$1442</f>
        <v>39487517.7508646</v>
      </c>
      <c r="R1442" s="12" t="n">
        <f aca="false">IF($C$1442&lt;Assumptions!$B$37,Assumptions!$B$37*(Assumptions!$B$21+Assumptions!$B$22/Assumptions!$B$37)/(Assumptions!$B$21+Assumptions!$B$22/$C$1442),Assumptions!$B$37)</f>
        <v>1</v>
      </c>
      <c r="S1442" s="12" t="n">
        <f aca="false">Assumptions!$B$38/$R$1442</f>
        <v>1</v>
      </c>
      <c r="T1442" s="12" t="n">
        <f aca="false">Assumptions!$B$39*$S$1442</f>
        <v>5000000</v>
      </c>
      <c r="U1442" s="12" t="n">
        <f aca="false">IF($C$1442&lt;Assumptions!$B$42,Assumptions!$B$42*(Assumptions!$B$21+Assumptions!$B$22/Assumptions!$B$42)/(Assumptions!$B$21+Assumptions!$B$22/$C$1442),Assumptions!$B$42)</f>
        <v>3</v>
      </c>
      <c r="V1442" s="12" t="n">
        <f aca="false">Assumptions!$B$43/$U$1442</f>
        <v>1</v>
      </c>
      <c r="W1442" s="12" t="n">
        <f aca="false">Assumptions!$B$44*$V$1442</f>
        <v>5000000</v>
      </c>
      <c r="X1442" s="12" t="n">
        <f aca="false">IF($C$1442&lt;Assumptions!$B$47,Assumptions!$B$47*(Assumptions!$B$21+Assumptions!$B$22/Assumptions!$B$47)/(Assumptions!$B$21+Assumptions!$B$22/$C$1442),Assumptions!$B$47)</f>
        <v>10</v>
      </c>
      <c r="Y1442" s="12" t="n">
        <f aca="false">Assumptions!$B$48/$X$1442</f>
        <v>1</v>
      </c>
      <c r="Z1442" s="12" t="n">
        <f aca="false">Assumptions!$B$49*$Y$1442</f>
        <v>3000000</v>
      </c>
      <c r="AA1442" s="12" t="n">
        <f aca="false">IF($C$1442&lt;Assumptions!$B$52,Assumptions!$B$52*(Assumptions!$B$21+Assumptions!$B$22/Assumptions!$B$52)/(Assumptions!$B$21+Assumptions!$B$22/$C$1442),Assumptions!$B$52)</f>
        <v>25</v>
      </c>
      <c r="AB1442" s="12" t="n">
        <f aca="false">Assumptions!$B$53/$AA$1442</f>
        <v>1</v>
      </c>
      <c r="AC1442" s="12" t="n">
        <f aca="false">Assumptions!$B$54*$AB$1442</f>
        <v>2400000</v>
      </c>
      <c r="AD1442" s="12" t="n">
        <f aca="false">IF($C$1442&lt;Assumptions!$B$57,Assumptions!$B$57*(Assumptions!$B$21+Assumptions!$B$22/Assumptions!$B$57)/(Assumptions!$B$21+Assumptions!$B$22/$C$1442),Assumptions!$B$57)</f>
        <v>57.4416348105408</v>
      </c>
      <c r="AE1442" s="12" t="n">
        <f aca="false">Assumptions!$B$58/$AD$1442</f>
        <v>1.04453851632004</v>
      </c>
      <c r="AF1442" s="12" t="n">
        <f aca="false">Assumptions!$B$59*$AE$1442</f>
        <v>1740897.87537958</v>
      </c>
      <c r="AG1442" s="12" t="n">
        <f aca="false">IF($C$1442&lt;Assumptions!$B$62,Assumptions!$B$62*(Assumptions!$B$21+Assumptions!$B$22/Assumptions!$B$62)/(Assumptions!$B$21+Assumptions!$B$22/$C$1442),Assumptions!$B$62)</f>
        <v>48.7090266519172</v>
      </c>
      <c r="AH1442" s="12" t="n">
        <f aca="false">Assumptions!$B$63/$AG$1442</f>
        <v>1.00922384163604</v>
      </c>
      <c r="AI1442" s="12" t="n">
        <f aca="false">Assumptions!$B$64*$AH$1442</f>
        <v>6158957.03396548</v>
      </c>
    </row>
    <row r="1443" customFormat="false" ht="15" hidden="true" customHeight="false" outlineLevel="0" collapsed="false">
      <c r="A1443" s="6" t="n">
        <f aca="false">ROW()-ROW($A$1381)+Assumptions!$B$4</f>
        <v>62</v>
      </c>
      <c r="B1443" s="12" t="n">
        <f aca="false">$P$1442</f>
        <v>1528460.66262969</v>
      </c>
      <c r="C1443" s="12" t="n">
        <f aca="false">$B$4/(Assumptions!$B$16+$B$1443)</f>
        <v>31.4577343744822</v>
      </c>
      <c r="D1443" s="12" t="n">
        <f aca="false">Assumptions!$B$7/$C$1443</f>
        <v>953660.541565742</v>
      </c>
      <c r="E1443" s="12" t="n">
        <f aca="false">$T$1443+$W$1443+$Z$1443+$AC$1443+$AF$1443+$AI$1443</f>
        <v>23299854.9093451</v>
      </c>
      <c r="F1443" s="12" t="n">
        <f aca="false">Assumptions!$B$70/(Assumptions!$B$20+Assumptions!$B$17+$B$1443+$E$1443+$O$1442)</f>
        <v>26.0857012801939</v>
      </c>
      <c r="G1443" s="12" t="n">
        <f aca="false">$C$1443*(1-Assumptions!$B$71)</f>
        <v>25.1661874995858</v>
      </c>
      <c r="H1443" s="12" t="n">
        <f aca="false">MIN($F$1443,$G$1443)</f>
        <v>25.1661874995858</v>
      </c>
      <c r="I1443" s="12" t="str">
        <f aca="false">IF($F$1443&lt;=$G$1443,"cap","discount")</f>
        <v>discount</v>
      </c>
      <c r="J1443" s="12" t="n">
        <f aca="false">Assumptions!$B$69/$H$1443</f>
        <v>198679.279492863</v>
      </c>
      <c r="K1443" s="12" t="n">
        <f aca="false">Assumptions!$B$74/(Assumptions!$B$20+Assumptions!$B$17+$B$1443+$E$1443+$J$1443)</f>
        <v>41.6431753052578</v>
      </c>
      <c r="L1443" s="12" t="n">
        <f aca="false">$C$1443*(1-Assumptions!$B$75)</f>
        <v>26.7390742183099</v>
      </c>
      <c r="M1443" s="12" t="n">
        <f aca="false">MIN($K$1443,$L$1443)</f>
        <v>26.7390742183099</v>
      </c>
      <c r="N1443" s="12" t="str">
        <f aca="false">IF($K$1443&lt;=$L$1443,"cap","discount")</f>
        <v>discount</v>
      </c>
      <c r="O1443" s="12" t="n">
        <f aca="false">Assumptions!$B$73/$M$1443</f>
        <v>112195.357831264</v>
      </c>
      <c r="P1443" s="12" t="n">
        <f aca="false">MAX(Assumptions!$B$4,($A$7*(Assumptions!$B$20+$E$1443+Assumptions!$B$17+$J$1443+$O$1443+$D$1443)-Assumptions!$B$17)/(1-$A$7))</f>
        <v>1528460.66262969</v>
      </c>
      <c r="Q1443" s="12" t="n">
        <f aca="false">Assumptions!$B$20+$E$1443+Assumptions!$B$17+$P$1443+$J$1443+$O$1443+$D$1443</f>
        <v>39487517.7508646</v>
      </c>
      <c r="R1443" s="12" t="n">
        <f aca="false">IF($C$1443&lt;Assumptions!$B$37,Assumptions!$B$37*(Assumptions!$B$21+Assumptions!$B$22/Assumptions!$B$37)/(Assumptions!$B$21+Assumptions!$B$22/$C$1443),Assumptions!$B$37)</f>
        <v>1</v>
      </c>
      <c r="S1443" s="12" t="n">
        <f aca="false">Assumptions!$B$38/$R$1443</f>
        <v>1</v>
      </c>
      <c r="T1443" s="12" t="n">
        <f aca="false">Assumptions!$B$39*$S$1443</f>
        <v>5000000</v>
      </c>
      <c r="U1443" s="12" t="n">
        <f aca="false">IF($C$1443&lt;Assumptions!$B$42,Assumptions!$B$42*(Assumptions!$B$21+Assumptions!$B$22/Assumptions!$B$42)/(Assumptions!$B$21+Assumptions!$B$22/$C$1443),Assumptions!$B$42)</f>
        <v>3</v>
      </c>
      <c r="V1443" s="12" t="n">
        <f aca="false">Assumptions!$B$43/$U$1443</f>
        <v>1</v>
      </c>
      <c r="W1443" s="12" t="n">
        <f aca="false">Assumptions!$B$44*$V$1443</f>
        <v>5000000</v>
      </c>
      <c r="X1443" s="12" t="n">
        <f aca="false">IF($C$1443&lt;Assumptions!$B$47,Assumptions!$B$47*(Assumptions!$B$21+Assumptions!$B$22/Assumptions!$B$47)/(Assumptions!$B$21+Assumptions!$B$22/$C$1443),Assumptions!$B$47)</f>
        <v>10</v>
      </c>
      <c r="Y1443" s="12" t="n">
        <f aca="false">Assumptions!$B$48/$X$1443</f>
        <v>1</v>
      </c>
      <c r="Z1443" s="12" t="n">
        <f aca="false">Assumptions!$B$49*$Y$1443</f>
        <v>3000000</v>
      </c>
      <c r="AA1443" s="12" t="n">
        <f aca="false">IF($C$1443&lt;Assumptions!$B$52,Assumptions!$B$52*(Assumptions!$B$21+Assumptions!$B$22/Assumptions!$B$52)/(Assumptions!$B$21+Assumptions!$B$22/$C$1443),Assumptions!$B$52)</f>
        <v>25</v>
      </c>
      <c r="AB1443" s="12" t="n">
        <f aca="false">Assumptions!$B$53/$AA$1443</f>
        <v>1</v>
      </c>
      <c r="AC1443" s="12" t="n">
        <f aca="false">Assumptions!$B$54*$AB$1443</f>
        <v>2400000</v>
      </c>
      <c r="AD1443" s="12" t="n">
        <f aca="false">IF($C$1443&lt;Assumptions!$B$57,Assumptions!$B$57*(Assumptions!$B$21+Assumptions!$B$22/Assumptions!$B$57)/(Assumptions!$B$21+Assumptions!$B$22/$C$1443),Assumptions!$B$57)</f>
        <v>57.4416348105408</v>
      </c>
      <c r="AE1443" s="12" t="n">
        <f aca="false">Assumptions!$B$58/$AD$1443</f>
        <v>1.04453851632004</v>
      </c>
      <c r="AF1443" s="12" t="n">
        <f aca="false">Assumptions!$B$59*$AE$1443</f>
        <v>1740897.87537958</v>
      </c>
      <c r="AG1443" s="12" t="n">
        <f aca="false">IF($C$1443&lt;Assumptions!$B$62,Assumptions!$B$62*(Assumptions!$B$21+Assumptions!$B$22/Assumptions!$B$62)/(Assumptions!$B$21+Assumptions!$B$22/$C$1443),Assumptions!$B$62)</f>
        <v>48.7090266519172</v>
      </c>
      <c r="AH1443" s="12" t="n">
        <f aca="false">Assumptions!$B$63/$AG$1443</f>
        <v>1.00922384163604</v>
      </c>
      <c r="AI1443" s="12" t="n">
        <f aca="false">Assumptions!$B$64*$AH$1443</f>
        <v>6158957.03396548</v>
      </c>
    </row>
    <row r="1444" customFormat="false" ht="15" hidden="true" customHeight="false" outlineLevel="0" collapsed="false">
      <c r="A1444" s="6" t="n">
        <f aca="false">ROW()-ROW($A$1381)+Assumptions!$B$4</f>
        <v>63</v>
      </c>
      <c r="B1444" s="12" t="n">
        <f aca="false">$P$1443</f>
        <v>1528460.66262969</v>
      </c>
      <c r="C1444" s="12" t="n">
        <f aca="false">$B$4/(Assumptions!$B$16+$B$1444)</f>
        <v>31.4577343744822</v>
      </c>
      <c r="D1444" s="12" t="n">
        <f aca="false">Assumptions!$B$7/$C$1444</f>
        <v>953660.541565742</v>
      </c>
      <c r="E1444" s="12" t="n">
        <f aca="false">$T$1444+$W$1444+$Z$1444+$AC$1444+$AF$1444+$AI$1444</f>
        <v>23299854.9093451</v>
      </c>
      <c r="F1444" s="12" t="n">
        <f aca="false">Assumptions!$B$70/(Assumptions!$B$20+Assumptions!$B$17+$B$1444+$E$1444+$O$1443)</f>
        <v>26.0857012801939</v>
      </c>
      <c r="G1444" s="12" t="n">
        <f aca="false">$C$1444*(1-Assumptions!$B$71)</f>
        <v>25.1661874995858</v>
      </c>
      <c r="H1444" s="12" t="n">
        <f aca="false">MIN($F$1444,$G$1444)</f>
        <v>25.1661874995858</v>
      </c>
      <c r="I1444" s="12" t="str">
        <f aca="false">IF($F$1444&lt;=$G$1444,"cap","discount")</f>
        <v>discount</v>
      </c>
      <c r="J1444" s="12" t="n">
        <f aca="false">Assumptions!$B$69/$H$1444</f>
        <v>198679.279492863</v>
      </c>
      <c r="K1444" s="12" t="n">
        <f aca="false">Assumptions!$B$74/(Assumptions!$B$20+Assumptions!$B$17+$B$1444+$E$1444+$J$1444)</f>
        <v>41.6431753052578</v>
      </c>
      <c r="L1444" s="12" t="n">
        <f aca="false">$C$1444*(1-Assumptions!$B$75)</f>
        <v>26.7390742183099</v>
      </c>
      <c r="M1444" s="12" t="n">
        <f aca="false">MIN($K$1444,$L$1444)</f>
        <v>26.7390742183099</v>
      </c>
      <c r="N1444" s="12" t="str">
        <f aca="false">IF($K$1444&lt;=$L$1444,"cap","discount")</f>
        <v>discount</v>
      </c>
      <c r="O1444" s="12" t="n">
        <f aca="false">Assumptions!$B$73/$M$1444</f>
        <v>112195.357831264</v>
      </c>
      <c r="P1444" s="12" t="n">
        <f aca="false">MAX(Assumptions!$B$4,($A$7*(Assumptions!$B$20+$E$1444+Assumptions!$B$17+$J$1444+$O$1444+$D$1444)-Assumptions!$B$17)/(1-$A$7))</f>
        <v>1528460.66262969</v>
      </c>
      <c r="Q1444" s="12" t="n">
        <f aca="false">Assumptions!$B$20+$E$1444+Assumptions!$B$17+$P$1444+$J$1444+$O$1444+$D$1444</f>
        <v>39487517.7508646</v>
      </c>
      <c r="R1444" s="12" t="n">
        <f aca="false">IF($C$1444&lt;Assumptions!$B$37,Assumptions!$B$37*(Assumptions!$B$21+Assumptions!$B$22/Assumptions!$B$37)/(Assumptions!$B$21+Assumptions!$B$22/$C$1444),Assumptions!$B$37)</f>
        <v>1</v>
      </c>
      <c r="S1444" s="12" t="n">
        <f aca="false">Assumptions!$B$38/$R$1444</f>
        <v>1</v>
      </c>
      <c r="T1444" s="12" t="n">
        <f aca="false">Assumptions!$B$39*$S$1444</f>
        <v>5000000</v>
      </c>
      <c r="U1444" s="12" t="n">
        <f aca="false">IF($C$1444&lt;Assumptions!$B$42,Assumptions!$B$42*(Assumptions!$B$21+Assumptions!$B$22/Assumptions!$B$42)/(Assumptions!$B$21+Assumptions!$B$22/$C$1444),Assumptions!$B$42)</f>
        <v>3</v>
      </c>
      <c r="V1444" s="12" t="n">
        <f aca="false">Assumptions!$B$43/$U$1444</f>
        <v>1</v>
      </c>
      <c r="W1444" s="12" t="n">
        <f aca="false">Assumptions!$B$44*$V$1444</f>
        <v>5000000</v>
      </c>
      <c r="X1444" s="12" t="n">
        <f aca="false">IF($C$1444&lt;Assumptions!$B$47,Assumptions!$B$47*(Assumptions!$B$21+Assumptions!$B$22/Assumptions!$B$47)/(Assumptions!$B$21+Assumptions!$B$22/$C$1444),Assumptions!$B$47)</f>
        <v>10</v>
      </c>
      <c r="Y1444" s="12" t="n">
        <f aca="false">Assumptions!$B$48/$X$1444</f>
        <v>1</v>
      </c>
      <c r="Z1444" s="12" t="n">
        <f aca="false">Assumptions!$B$49*$Y$1444</f>
        <v>3000000</v>
      </c>
      <c r="AA1444" s="12" t="n">
        <f aca="false">IF($C$1444&lt;Assumptions!$B$52,Assumptions!$B$52*(Assumptions!$B$21+Assumptions!$B$22/Assumptions!$B$52)/(Assumptions!$B$21+Assumptions!$B$22/$C$1444),Assumptions!$B$52)</f>
        <v>25</v>
      </c>
      <c r="AB1444" s="12" t="n">
        <f aca="false">Assumptions!$B$53/$AA$1444</f>
        <v>1</v>
      </c>
      <c r="AC1444" s="12" t="n">
        <f aca="false">Assumptions!$B$54*$AB$1444</f>
        <v>2400000</v>
      </c>
      <c r="AD1444" s="12" t="n">
        <f aca="false">IF($C$1444&lt;Assumptions!$B$57,Assumptions!$B$57*(Assumptions!$B$21+Assumptions!$B$22/Assumptions!$B$57)/(Assumptions!$B$21+Assumptions!$B$22/$C$1444),Assumptions!$B$57)</f>
        <v>57.4416348105408</v>
      </c>
      <c r="AE1444" s="12" t="n">
        <f aca="false">Assumptions!$B$58/$AD$1444</f>
        <v>1.04453851632004</v>
      </c>
      <c r="AF1444" s="12" t="n">
        <f aca="false">Assumptions!$B$59*$AE$1444</f>
        <v>1740897.87537958</v>
      </c>
      <c r="AG1444" s="12" t="n">
        <f aca="false">IF($C$1444&lt;Assumptions!$B$62,Assumptions!$B$62*(Assumptions!$B$21+Assumptions!$B$22/Assumptions!$B$62)/(Assumptions!$B$21+Assumptions!$B$22/$C$1444),Assumptions!$B$62)</f>
        <v>48.7090266519172</v>
      </c>
      <c r="AH1444" s="12" t="n">
        <f aca="false">Assumptions!$B$63/$AG$1444</f>
        <v>1.00922384163604</v>
      </c>
      <c r="AI1444" s="12" t="n">
        <f aca="false">Assumptions!$B$64*$AH$1444</f>
        <v>6158957.03396548</v>
      </c>
    </row>
    <row r="1445" customFormat="false" ht="15" hidden="true" customHeight="false" outlineLevel="0" collapsed="false">
      <c r="A1445" s="6" t="n">
        <f aca="false">ROW()-ROW($A$1381)+Assumptions!$B$4</f>
        <v>64</v>
      </c>
      <c r="B1445" s="12" t="n">
        <f aca="false">$P$1444</f>
        <v>1528460.66262969</v>
      </c>
      <c r="C1445" s="12" t="n">
        <f aca="false">$B$4/(Assumptions!$B$16+$B$1445)</f>
        <v>31.4577343744822</v>
      </c>
      <c r="D1445" s="12" t="n">
        <f aca="false">Assumptions!$B$7/$C$1445</f>
        <v>953660.541565742</v>
      </c>
      <c r="E1445" s="12" t="n">
        <f aca="false">$T$1445+$W$1445+$Z$1445+$AC$1445+$AF$1445+$AI$1445</f>
        <v>23299854.9093451</v>
      </c>
      <c r="F1445" s="12" t="n">
        <f aca="false">Assumptions!$B$70/(Assumptions!$B$20+Assumptions!$B$17+$B$1445+$E$1445+$O$1444)</f>
        <v>26.0857012801939</v>
      </c>
      <c r="G1445" s="12" t="n">
        <f aca="false">$C$1445*(1-Assumptions!$B$71)</f>
        <v>25.1661874995858</v>
      </c>
      <c r="H1445" s="12" t="n">
        <f aca="false">MIN($F$1445,$G$1445)</f>
        <v>25.1661874995858</v>
      </c>
      <c r="I1445" s="12" t="str">
        <f aca="false">IF($F$1445&lt;=$G$1445,"cap","discount")</f>
        <v>discount</v>
      </c>
      <c r="J1445" s="12" t="n">
        <f aca="false">Assumptions!$B$69/$H$1445</f>
        <v>198679.279492863</v>
      </c>
      <c r="K1445" s="12" t="n">
        <f aca="false">Assumptions!$B$74/(Assumptions!$B$20+Assumptions!$B$17+$B$1445+$E$1445+$J$1445)</f>
        <v>41.6431753052578</v>
      </c>
      <c r="L1445" s="12" t="n">
        <f aca="false">$C$1445*(1-Assumptions!$B$75)</f>
        <v>26.7390742183099</v>
      </c>
      <c r="M1445" s="12" t="n">
        <f aca="false">MIN($K$1445,$L$1445)</f>
        <v>26.7390742183099</v>
      </c>
      <c r="N1445" s="12" t="str">
        <f aca="false">IF($K$1445&lt;=$L$1445,"cap","discount")</f>
        <v>discount</v>
      </c>
      <c r="O1445" s="12" t="n">
        <f aca="false">Assumptions!$B$73/$M$1445</f>
        <v>112195.357831264</v>
      </c>
      <c r="P1445" s="12" t="n">
        <f aca="false">MAX(Assumptions!$B$4,($A$7*(Assumptions!$B$20+$E$1445+Assumptions!$B$17+$J$1445+$O$1445+$D$1445)-Assumptions!$B$17)/(1-$A$7))</f>
        <v>1528460.66262969</v>
      </c>
      <c r="Q1445" s="12" t="n">
        <f aca="false">Assumptions!$B$20+$E$1445+Assumptions!$B$17+$P$1445+$J$1445+$O$1445+$D$1445</f>
        <v>39487517.7508646</v>
      </c>
      <c r="R1445" s="12" t="n">
        <f aca="false">IF($C$1445&lt;Assumptions!$B$37,Assumptions!$B$37*(Assumptions!$B$21+Assumptions!$B$22/Assumptions!$B$37)/(Assumptions!$B$21+Assumptions!$B$22/$C$1445),Assumptions!$B$37)</f>
        <v>1</v>
      </c>
      <c r="S1445" s="12" t="n">
        <f aca="false">Assumptions!$B$38/$R$1445</f>
        <v>1</v>
      </c>
      <c r="T1445" s="12" t="n">
        <f aca="false">Assumptions!$B$39*$S$1445</f>
        <v>5000000</v>
      </c>
      <c r="U1445" s="12" t="n">
        <f aca="false">IF($C$1445&lt;Assumptions!$B$42,Assumptions!$B$42*(Assumptions!$B$21+Assumptions!$B$22/Assumptions!$B$42)/(Assumptions!$B$21+Assumptions!$B$22/$C$1445),Assumptions!$B$42)</f>
        <v>3</v>
      </c>
      <c r="V1445" s="12" t="n">
        <f aca="false">Assumptions!$B$43/$U$1445</f>
        <v>1</v>
      </c>
      <c r="W1445" s="12" t="n">
        <f aca="false">Assumptions!$B$44*$V$1445</f>
        <v>5000000</v>
      </c>
      <c r="X1445" s="12" t="n">
        <f aca="false">IF($C$1445&lt;Assumptions!$B$47,Assumptions!$B$47*(Assumptions!$B$21+Assumptions!$B$22/Assumptions!$B$47)/(Assumptions!$B$21+Assumptions!$B$22/$C$1445),Assumptions!$B$47)</f>
        <v>10</v>
      </c>
      <c r="Y1445" s="12" t="n">
        <f aca="false">Assumptions!$B$48/$X$1445</f>
        <v>1</v>
      </c>
      <c r="Z1445" s="12" t="n">
        <f aca="false">Assumptions!$B$49*$Y$1445</f>
        <v>3000000</v>
      </c>
      <c r="AA1445" s="12" t="n">
        <f aca="false">IF($C$1445&lt;Assumptions!$B$52,Assumptions!$B$52*(Assumptions!$B$21+Assumptions!$B$22/Assumptions!$B$52)/(Assumptions!$B$21+Assumptions!$B$22/$C$1445),Assumptions!$B$52)</f>
        <v>25</v>
      </c>
      <c r="AB1445" s="12" t="n">
        <f aca="false">Assumptions!$B$53/$AA$1445</f>
        <v>1</v>
      </c>
      <c r="AC1445" s="12" t="n">
        <f aca="false">Assumptions!$B$54*$AB$1445</f>
        <v>2400000</v>
      </c>
      <c r="AD1445" s="12" t="n">
        <f aca="false">IF($C$1445&lt;Assumptions!$B$57,Assumptions!$B$57*(Assumptions!$B$21+Assumptions!$B$22/Assumptions!$B$57)/(Assumptions!$B$21+Assumptions!$B$22/$C$1445),Assumptions!$B$57)</f>
        <v>57.4416348105408</v>
      </c>
      <c r="AE1445" s="12" t="n">
        <f aca="false">Assumptions!$B$58/$AD$1445</f>
        <v>1.04453851632004</v>
      </c>
      <c r="AF1445" s="12" t="n">
        <f aca="false">Assumptions!$B$59*$AE$1445</f>
        <v>1740897.87537958</v>
      </c>
      <c r="AG1445" s="12" t="n">
        <f aca="false">IF($C$1445&lt;Assumptions!$B$62,Assumptions!$B$62*(Assumptions!$B$21+Assumptions!$B$22/Assumptions!$B$62)/(Assumptions!$B$21+Assumptions!$B$22/$C$1445),Assumptions!$B$62)</f>
        <v>48.7090266519172</v>
      </c>
      <c r="AH1445" s="12" t="n">
        <f aca="false">Assumptions!$B$63/$AG$1445</f>
        <v>1.00922384163604</v>
      </c>
      <c r="AI1445" s="12" t="n">
        <f aca="false">Assumptions!$B$64*$AH$1445</f>
        <v>6158957.03396548</v>
      </c>
    </row>
    <row r="1446" customFormat="false" ht="15" hidden="true" customHeight="false" outlineLevel="0" collapsed="false">
      <c r="A1446" s="6" t="n">
        <f aca="false">ROW()-ROW($A$1381)+Assumptions!$B$4</f>
        <v>65</v>
      </c>
      <c r="B1446" s="12" t="n">
        <f aca="false">$P$1445</f>
        <v>1528460.66262969</v>
      </c>
      <c r="C1446" s="12" t="n">
        <f aca="false">$B$4/(Assumptions!$B$16+$B$1446)</f>
        <v>31.4577343744822</v>
      </c>
      <c r="D1446" s="12" t="n">
        <f aca="false">Assumptions!$B$7/$C$1446</f>
        <v>953660.541565742</v>
      </c>
      <c r="E1446" s="12" t="n">
        <f aca="false">$T$1446+$W$1446+$Z$1446+$AC$1446+$AF$1446+$AI$1446</f>
        <v>23299854.9093451</v>
      </c>
      <c r="F1446" s="12" t="n">
        <f aca="false">Assumptions!$B$70/(Assumptions!$B$20+Assumptions!$B$17+$B$1446+$E$1446+$O$1445)</f>
        <v>26.0857012801939</v>
      </c>
      <c r="G1446" s="12" t="n">
        <f aca="false">$C$1446*(1-Assumptions!$B$71)</f>
        <v>25.1661874995858</v>
      </c>
      <c r="H1446" s="12" t="n">
        <f aca="false">MIN($F$1446,$G$1446)</f>
        <v>25.1661874995858</v>
      </c>
      <c r="I1446" s="12" t="str">
        <f aca="false">IF($F$1446&lt;=$G$1446,"cap","discount")</f>
        <v>discount</v>
      </c>
      <c r="J1446" s="12" t="n">
        <f aca="false">Assumptions!$B$69/$H$1446</f>
        <v>198679.279492863</v>
      </c>
      <c r="K1446" s="12" t="n">
        <f aca="false">Assumptions!$B$74/(Assumptions!$B$20+Assumptions!$B$17+$B$1446+$E$1446+$J$1446)</f>
        <v>41.6431753052578</v>
      </c>
      <c r="L1446" s="12" t="n">
        <f aca="false">$C$1446*(1-Assumptions!$B$75)</f>
        <v>26.7390742183099</v>
      </c>
      <c r="M1446" s="12" t="n">
        <f aca="false">MIN($K$1446,$L$1446)</f>
        <v>26.7390742183099</v>
      </c>
      <c r="N1446" s="12" t="str">
        <f aca="false">IF($K$1446&lt;=$L$1446,"cap","discount")</f>
        <v>discount</v>
      </c>
      <c r="O1446" s="12" t="n">
        <f aca="false">Assumptions!$B$73/$M$1446</f>
        <v>112195.357831264</v>
      </c>
      <c r="P1446" s="12" t="n">
        <f aca="false">MAX(Assumptions!$B$4,($A$7*(Assumptions!$B$20+$E$1446+Assumptions!$B$17+$J$1446+$O$1446+$D$1446)-Assumptions!$B$17)/(1-$A$7))</f>
        <v>1528460.66262969</v>
      </c>
      <c r="Q1446" s="12" t="n">
        <f aca="false">Assumptions!$B$20+$E$1446+Assumptions!$B$17+$P$1446+$J$1446+$O$1446+$D$1446</f>
        <v>39487517.7508646</v>
      </c>
      <c r="R1446" s="12" t="n">
        <f aca="false">IF($C$1446&lt;Assumptions!$B$37,Assumptions!$B$37*(Assumptions!$B$21+Assumptions!$B$22/Assumptions!$B$37)/(Assumptions!$B$21+Assumptions!$B$22/$C$1446),Assumptions!$B$37)</f>
        <v>1</v>
      </c>
      <c r="S1446" s="12" t="n">
        <f aca="false">Assumptions!$B$38/$R$1446</f>
        <v>1</v>
      </c>
      <c r="T1446" s="12" t="n">
        <f aca="false">Assumptions!$B$39*$S$1446</f>
        <v>5000000</v>
      </c>
      <c r="U1446" s="12" t="n">
        <f aca="false">IF($C$1446&lt;Assumptions!$B$42,Assumptions!$B$42*(Assumptions!$B$21+Assumptions!$B$22/Assumptions!$B$42)/(Assumptions!$B$21+Assumptions!$B$22/$C$1446),Assumptions!$B$42)</f>
        <v>3</v>
      </c>
      <c r="V1446" s="12" t="n">
        <f aca="false">Assumptions!$B$43/$U$1446</f>
        <v>1</v>
      </c>
      <c r="W1446" s="12" t="n">
        <f aca="false">Assumptions!$B$44*$V$1446</f>
        <v>5000000</v>
      </c>
      <c r="X1446" s="12" t="n">
        <f aca="false">IF($C$1446&lt;Assumptions!$B$47,Assumptions!$B$47*(Assumptions!$B$21+Assumptions!$B$22/Assumptions!$B$47)/(Assumptions!$B$21+Assumptions!$B$22/$C$1446),Assumptions!$B$47)</f>
        <v>10</v>
      </c>
      <c r="Y1446" s="12" t="n">
        <f aca="false">Assumptions!$B$48/$X$1446</f>
        <v>1</v>
      </c>
      <c r="Z1446" s="12" t="n">
        <f aca="false">Assumptions!$B$49*$Y$1446</f>
        <v>3000000</v>
      </c>
      <c r="AA1446" s="12" t="n">
        <f aca="false">IF($C$1446&lt;Assumptions!$B$52,Assumptions!$B$52*(Assumptions!$B$21+Assumptions!$B$22/Assumptions!$B$52)/(Assumptions!$B$21+Assumptions!$B$22/$C$1446),Assumptions!$B$52)</f>
        <v>25</v>
      </c>
      <c r="AB1446" s="12" t="n">
        <f aca="false">Assumptions!$B$53/$AA$1446</f>
        <v>1</v>
      </c>
      <c r="AC1446" s="12" t="n">
        <f aca="false">Assumptions!$B$54*$AB$1446</f>
        <v>2400000</v>
      </c>
      <c r="AD1446" s="12" t="n">
        <f aca="false">IF($C$1446&lt;Assumptions!$B$57,Assumptions!$B$57*(Assumptions!$B$21+Assumptions!$B$22/Assumptions!$B$57)/(Assumptions!$B$21+Assumptions!$B$22/$C$1446),Assumptions!$B$57)</f>
        <v>57.4416348105408</v>
      </c>
      <c r="AE1446" s="12" t="n">
        <f aca="false">Assumptions!$B$58/$AD$1446</f>
        <v>1.04453851632004</v>
      </c>
      <c r="AF1446" s="12" t="n">
        <f aca="false">Assumptions!$B$59*$AE$1446</f>
        <v>1740897.87537958</v>
      </c>
      <c r="AG1446" s="12" t="n">
        <f aca="false">IF($C$1446&lt;Assumptions!$B$62,Assumptions!$B$62*(Assumptions!$B$21+Assumptions!$B$22/Assumptions!$B$62)/(Assumptions!$B$21+Assumptions!$B$22/$C$1446),Assumptions!$B$62)</f>
        <v>48.7090266519172</v>
      </c>
      <c r="AH1446" s="12" t="n">
        <f aca="false">Assumptions!$B$63/$AG$1446</f>
        <v>1.00922384163604</v>
      </c>
      <c r="AI1446" s="12" t="n">
        <f aca="false">Assumptions!$B$64*$AH$1446</f>
        <v>6158957.03396548</v>
      </c>
    </row>
    <row r="1447" customFormat="false" ht="15" hidden="true" customHeight="false" outlineLevel="0" collapsed="false">
      <c r="A1447" s="6" t="n">
        <f aca="false">ROW()-ROW($A$1381)+Assumptions!$B$4</f>
        <v>66</v>
      </c>
      <c r="B1447" s="12" t="n">
        <f aca="false">$P$1446</f>
        <v>1528460.66262969</v>
      </c>
      <c r="C1447" s="12" t="n">
        <f aca="false">$B$4/(Assumptions!$B$16+$B$1447)</f>
        <v>31.4577343744822</v>
      </c>
      <c r="D1447" s="12" t="n">
        <f aca="false">Assumptions!$B$7/$C$1447</f>
        <v>953660.541565742</v>
      </c>
      <c r="E1447" s="12" t="n">
        <f aca="false">$T$1447+$W$1447+$Z$1447+$AC$1447+$AF$1447+$AI$1447</f>
        <v>23299854.9093451</v>
      </c>
      <c r="F1447" s="12" t="n">
        <f aca="false">Assumptions!$B$70/(Assumptions!$B$20+Assumptions!$B$17+$B$1447+$E$1447+$O$1446)</f>
        <v>26.0857012801939</v>
      </c>
      <c r="G1447" s="12" t="n">
        <f aca="false">$C$1447*(1-Assumptions!$B$71)</f>
        <v>25.1661874995858</v>
      </c>
      <c r="H1447" s="12" t="n">
        <f aca="false">MIN($F$1447,$G$1447)</f>
        <v>25.1661874995858</v>
      </c>
      <c r="I1447" s="12" t="str">
        <f aca="false">IF($F$1447&lt;=$G$1447,"cap","discount")</f>
        <v>discount</v>
      </c>
      <c r="J1447" s="12" t="n">
        <f aca="false">Assumptions!$B$69/$H$1447</f>
        <v>198679.279492863</v>
      </c>
      <c r="K1447" s="12" t="n">
        <f aca="false">Assumptions!$B$74/(Assumptions!$B$20+Assumptions!$B$17+$B$1447+$E$1447+$J$1447)</f>
        <v>41.6431753052578</v>
      </c>
      <c r="L1447" s="12" t="n">
        <f aca="false">$C$1447*(1-Assumptions!$B$75)</f>
        <v>26.7390742183099</v>
      </c>
      <c r="M1447" s="12" t="n">
        <f aca="false">MIN($K$1447,$L$1447)</f>
        <v>26.7390742183099</v>
      </c>
      <c r="N1447" s="12" t="str">
        <f aca="false">IF($K$1447&lt;=$L$1447,"cap","discount")</f>
        <v>discount</v>
      </c>
      <c r="O1447" s="12" t="n">
        <f aca="false">Assumptions!$B$73/$M$1447</f>
        <v>112195.357831264</v>
      </c>
      <c r="P1447" s="12" t="n">
        <f aca="false">MAX(Assumptions!$B$4,($A$7*(Assumptions!$B$20+$E$1447+Assumptions!$B$17+$J$1447+$O$1447+$D$1447)-Assumptions!$B$17)/(1-$A$7))</f>
        <v>1528460.66262969</v>
      </c>
      <c r="Q1447" s="12" t="n">
        <f aca="false">Assumptions!$B$20+$E$1447+Assumptions!$B$17+$P$1447+$J$1447+$O$1447+$D$1447</f>
        <v>39487517.7508646</v>
      </c>
      <c r="R1447" s="12" t="n">
        <f aca="false">IF($C$1447&lt;Assumptions!$B$37,Assumptions!$B$37*(Assumptions!$B$21+Assumptions!$B$22/Assumptions!$B$37)/(Assumptions!$B$21+Assumptions!$B$22/$C$1447),Assumptions!$B$37)</f>
        <v>1</v>
      </c>
      <c r="S1447" s="12" t="n">
        <f aca="false">Assumptions!$B$38/$R$1447</f>
        <v>1</v>
      </c>
      <c r="T1447" s="12" t="n">
        <f aca="false">Assumptions!$B$39*$S$1447</f>
        <v>5000000</v>
      </c>
      <c r="U1447" s="12" t="n">
        <f aca="false">IF($C$1447&lt;Assumptions!$B$42,Assumptions!$B$42*(Assumptions!$B$21+Assumptions!$B$22/Assumptions!$B$42)/(Assumptions!$B$21+Assumptions!$B$22/$C$1447),Assumptions!$B$42)</f>
        <v>3</v>
      </c>
      <c r="V1447" s="12" t="n">
        <f aca="false">Assumptions!$B$43/$U$1447</f>
        <v>1</v>
      </c>
      <c r="W1447" s="12" t="n">
        <f aca="false">Assumptions!$B$44*$V$1447</f>
        <v>5000000</v>
      </c>
      <c r="X1447" s="12" t="n">
        <f aca="false">IF($C$1447&lt;Assumptions!$B$47,Assumptions!$B$47*(Assumptions!$B$21+Assumptions!$B$22/Assumptions!$B$47)/(Assumptions!$B$21+Assumptions!$B$22/$C$1447),Assumptions!$B$47)</f>
        <v>10</v>
      </c>
      <c r="Y1447" s="12" t="n">
        <f aca="false">Assumptions!$B$48/$X$1447</f>
        <v>1</v>
      </c>
      <c r="Z1447" s="12" t="n">
        <f aca="false">Assumptions!$B$49*$Y$1447</f>
        <v>3000000</v>
      </c>
      <c r="AA1447" s="12" t="n">
        <f aca="false">IF($C$1447&lt;Assumptions!$B$52,Assumptions!$B$52*(Assumptions!$B$21+Assumptions!$B$22/Assumptions!$B$52)/(Assumptions!$B$21+Assumptions!$B$22/$C$1447),Assumptions!$B$52)</f>
        <v>25</v>
      </c>
      <c r="AB1447" s="12" t="n">
        <f aca="false">Assumptions!$B$53/$AA$1447</f>
        <v>1</v>
      </c>
      <c r="AC1447" s="12" t="n">
        <f aca="false">Assumptions!$B$54*$AB$1447</f>
        <v>2400000</v>
      </c>
      <c r="AD1447" s="12" t="n">
        <f aca="false">IF($C$1447&lt;Assumptions!$B$57,Assumptions!$B$57*(Assumptions!$B$21+Assumptions!$B$22/Assumptions!$B$57)/(Assumptions!$B$21+Assumptions!$B$22/$C$1447),Assumptions!$B$57)</f>
        <v>57.4416348105408</v>
      </c>
      <c r="AE1447" s="12" t="n">
        <f aca="false">Assumptions!$B$58/$AD$1447</f>
        <v>1.04453851632004</v>
      </c>
      <c r="AF1447" s="12" t="n">
        <f aca="false">Assumptions!$B$59*$AE$1447</f>
        <v>1740897.87537958</v>
      </c>
      <c r="AG1447" s="12" t="n">
        <f aca="false">IF($C$1447&lt;Assumptions!$B$62,Assumptions!$B$62*(Assumptions!$B$21+Assumptions!$B$22/Assumptions!$B$62)/(Assumptions!$B$21+Assumptions!$B$22/$C$1447),Assumptions!$B$62)</f>
        <v>48.7090266519172</v>
      </c>
      <c r="AH1447" s="12" t="n">
        <f aca="false">Assumptions!$B$63/$AG$1447</f>
        <v>1.00922384163604</v>
      </c>
      <c r="AI1447" s="12" t="n">
        <f aca="false">Assumptions!$B$64*$AH$1447</f>
        <v>6158957.03396548</v>
      </c>
    </row>
    <row r="1448" customFormat="false" ht="15" hidden="true" customHeight="false" outlineLevel="0" collapsed="false">
      <c r="A1448" s="6" t="n">
        <f aca="false">ROW()-ROW($A$1381)+Assumptions!$B$4</f>
        <v>67</v>
      </c>
      <c r="B1448" s="12" t="n">
        <f aca="false">$P$1447</f>
        <v>1528460.66262969</v>
      </c>
      <c r="C1448" s="12" t="n">
        <f aca="false">$B$4/(Assumptions!$B$16+$B$1448)</f>
        <v>31.4577343744822</v>
      </c>
      <c r="D1448" s="12" t="n">
        <f aca="false">Assumptions!$B$7/$C$1448</f>
        <v>953660.541565742</v>
      </c>
      <c r="E1448" s="12" t="n">
        <f aca="false">$T$1448+$W$1448+$Z$1448+$AC$1448+$AF$1448+$AI$1448</f>
        <v>23299854.9093451</v>
      </c>
      <c r="F1448" s="12" t="n">
        <f aca="false">Assumptions!$B$70/(Assumptions!$B$20+Assumptions!$B$17+$B$1448+$E$1448+$O$1447)</f>
        <v>26.0857012801939</v>
      </c>
      <c r="G1448" s="12" t="n">
        <f aca="false">$C$1448*(1-Assumptions!$B$71)</f>
        <v>25.1661874995858</v>
      </c>
      <c r="H1448" s="12" t="n">
        <f aca="false">MIN($F$1448,$G$1448)</f>
        <v>25.1661874995858</v>
      </c>
      <c r="I1448" s="12" t="str">
        <f aca="false">IF($F$1448&lt;=$G$1448,"cap","discount")</f>
        <v>discount</v>
      </c>
      <c r="J1448" s="12" t="n">
        <f aca="false">Assumptions!$B$69/$H$1448</f>
        <v>198679.279492863</v>
      </c>
      <c r="K1448" s="12" t="n">
        <f aca="false">Assumptions!$B$74/(Assumptions!$B$20+Assumptions!$B$17+$B$1448+$E$1448+$J$1448)</f>
        <v>41.6431753052578</v>
      </c>
      <c r="L1448" s="12" t="n">
        <f aca="false">$C$1448*(1-Assumptions!$B$75)</f>
        <v>26.7390742183099</v>
      </c>
      <c r="M1448" s="12" t="n">
        <f aca="false">MIN($K$1448,$L$1448)</f>
        <v>26.7390742183099</v>
      </c>
      <c r="N1448" s="12" t="str">
        <f aca="false">IF($K$1448&lt;=$L$1448,"cap","discount")</f>
        <v>discount</v>
      </c>
      <c r="O1448" s="12" t="n">
        <f aca="false">Assumptions!$B$73/$M$1448</f>
        <v>112195.357831264</v>
      </c>
      <c r="P1448" s="12" t="n">
        <f aca="false">MAX(Assumptions!$B$4,($A$7*(Assumptions!$B$20+$E$1448+Assumptions!$B$17+$J$1448+$O$1448+$D$1448)-Assumptions!$B$17)/(1-$A$7))</f>
        <v>1528460.66262969</v>
      </c>
      <c r="Q1448" s="12" t="n">
        <f aca="false">Assumptions!$B$20+$E$1448+Assumptions!$B$17+$P$1448+$J$1448+$O$1448+$D$1448</f>
        <v>39487517.7508646</v>
      </c>
      <c r="R1448" s="12" t="n">
        <f aca="false">IF($C$1448&lt;Assumptions!$B$37,Assumptions!$B$37*(Assumptions!$B$21+Assumptions!$B$22/Assumptions!$B$37)/(Assumptions!$B$21+Assumptions!$B$22/$C$1448),Assumptions!$B$37)</f>
        <v>1</v>
      </c>
      <c r="S1448" s="12" t="n">
        <f aca="false">Assumptions!$B$38/$R$1448</f>
        <v>1</v>
      </c>
      <c r="T1448" s="12" t="n">
        <f aca="false">Assumptions!$B$39*$S$1448</f>
        <v>5000000</v>
      </c>
      <c r="U1448" s="12" t="n">
        <f aca="false">IF($C$1448&lt;Assumptions!$B$42,Assumptions!$B$42*(Assumptions!$B$21+Assumptions!$B$22/Assumptions!$B$42)/(Assumptions!$B$21+Assumptions!$B$22/$C$1448),Assumptions!$B$42)</f>
        <v>3</v>
      </c>
      <c r="V1448" s="12" t="n">
        <f aca="false">Assumptions!$B$43/$U$1448</f>
        <v>1</v>
      </c>
      <c r="W1448" s="12" t="n">
        <f aca="false">Assumptions!$B$44*$V$1448</f>
        <v>5000000</v>
      </c>
      <c r="X1448" s="12" t="n">
        <f aca="false">IF($C$1448&lt;Assumptions!$B$47,Assumptions!$B$47*(Assumptions!$B$21+Assumptions!$B$22/Assumptions!$B$47)/(Assumptions!$B$21+Assumptions!$B$22/$C$1448),Assumptions!$B$47)</f>
        <v>10</v>
      </c>
      <c r="Y1448" s="12" t="n">
        <f aca="false">Assumptions!$B$48/$X$1448</f>
        <v>1</v>
      </c>
      <c r="Z1448" s="12" t="n">
        <f aca="false">Assumptions!$B$49*$Y$1448</f>
        <v>3000000</v>
      </c>
      <c r="AA1448" s="12" t="n">
        <f aca="false">IF($C$1448&lt;Assumptions!$B$52,Assumptions!$B$52*(Assumptions!$B$21+Assumptions!$B$22/Assumptions!$B$52)/(Assumptions!$B$21+Assumptions!$B$22/$C$1448),Assumptions!$B$52)</f>
        <v>25</v>
      </c>
      <c r="AB1448" s="12" t="n">
        <f aca="false">Assumptions!$B$53/$AA$1448</f>
        <v>1</v>
      </c>
      <c r="AC1448" s="12" t="n">
        <f aca="false">Assumptions!$B$54*$AB$1448</f>
        <v>2400000</v>
      </c>
      <c r="AD1448" s="12" t="n">
        <f aca="false">IF($C$1448&lt;Assumptions!$B$57,Assumptions!$B$57*(Assumptions!$B$21+Assumptions!$B$22/Assumptions!$B$57)/(Assumptions!$B$21+Assumptions!$B$22/$C$1448),Assumptions!$B$57)</f>
        <v>57.4416348105408</v>
      </c>
      <c r="AE1448" s="12" t="n">
        <f aca="false">Assumptions!$B$58/$AD$1448</f>
        <v>1.04453851632004</v>
      </c>
      <c r="AF1448" s="12" t="n">
        <f aca="false">Assumptions!$B$59*$AE$1448</f>
        <v>1740897.87537958</v>
      </c>
      <c r="AG1448" s="12" t="n">
        <f aca="false">IF($C$1448&lt;Assumptions!$B$62,Assumptions!$B$62*(Assumptions!$B$21+Assumptions!$B$22/Assumptions!$B$62)/(Assumptions!$B$21+Assumptions!$B$22/$C$1448),Assumptions!$B$62)</f>
        <v>48.7090266519172</v>
      </c>
      <c r="AH1448" s="12" t="n">
        <f aca="false">Assumptions!$B$63/$AG$1448</f>
        <v>1.00922384163604</v>
      </c>
      <c r="AI1448" s="12" t="n">
        <f aca="false">Assumptions!$B$64*$AH$1448</f>
        <v>6158957.03396548</v>
      </c>
    </row>
    <row r="1449" customFormat="false" ht="15" hidden="true" customHeight="false" outlineLevel="0" collapsed="false">
      <c r="A1449" s="6" t="n">
        <f aca="false">ROW()-ROW($A$1381)+Assumptions!$B$4</f>
        <v>68</v>
      </c>
      <c r="B1449" s="12" t="n">
        <f aca="false">$P$1448</f>
        <v>1528460.66262969</v>
      </c>
      <c r="C1449" s="12" t="n">
        <f aca="false">$B$4/(Assumptions!$B$16+$B$1449)</f>
        <v>31.4577343744822</v>
      </c>
      <c r="D1449" s="12" t="n">
        <f aca="false">Assumptions!$B$7/$C$1449</f>
        <v>953660.541565742</v>
      </c>
      <c r="E1449" s="12" t="n">
        <f aca="false">$T$1449+$W$1449+$Z$1449+$AC$1449+$AF$1449+$AI$1449</f>
        <v>23299854.9093451</v>
      </c>
      <c r="F1449" s="12" t="n">
        <f aca="false">Assumptions!$B$70/(Assumptions!$B$20+Assumptions!$B$17+$B$1449+$E$1449+$O$1448)</f>
        <v>26.0857012801939</v>
      </c>
      <c r="G1449" s="12" t="n">
        <f aca="false">$C$1449*(1-Assumptions!$B$71)</f>
        <v>25.1661874995858</v>
      </c>
      <c r="H1449" s="12" t="n">
        <f aca="false">MIN($F$1449,$G$1449)</f>
        <v>25.1661874995858</v>
      </c>
      <c r="I1449" s="12" t="str">
        <f aca="false">IF($F$1449&lt;=$G$1449,"cap","discount")</f>
        <v>discount</v>
      </c>
      <c r="J1449" s="12" t="n">
        <f aca="false">Assumptions!$B$69/$H$1449</f>
        <v>198679.279492863</v>
      </c>
      <c r="K1449" s="12" t="n">
        <f aca="false">Assumptions!$B$74/(Assumptions!$B$20+Assumptions!$B$17+$B$1449+$E$1449+$J$1449)</f>
        <v>41.6431753052578</v>
      </c>
      <c r="L1449" s="12" t="n">
        <f aca="false">$C$1449*(1-Assumptions!$B$75)</f>
        <v>26.7390742183099</v>
      </c>
      <c r="M1449" s="12" t="n">
        <f aca="false">MIN($K$1449,$L$1449)</f>
        <v>26.7390742183099</v>
      </c>
      <c r="N1449" s="12" t="str">
        <f aca="false">IF($K$1449&lt;=$L$1449,"cap","discount")</f>
        <v>discount</v>
      </c>
      <c r="O1449" s="12" t="n">
        <f aca="false">Assumptions!$B$73/$M$1449</f>
        <v>112195.357831264</v>
      </c>
      <c r="P1449" s="12" t="n">
        <f aca="false">MAX(Assumptions!$B$4,($A$7*(Assumptions!$B$20+$E$1449+Assumptions!$B$17+$J$1449+$O$1449+$D$1449)-Assumptions!$B$17)/(1-$A$7))</f>
        <v>1528460.66262969</v>
      </c>
      <c r="Q1449" s="12" t="n">
        <f aca="false">Assumptions!$B$20+$E$1449+Assumptions!$B$17+$P$1449+$J$1449+$O$1449+$D$1449</f>
        <v>39487517.7508646</v>
      </c>
      <c r="R1449" s="12" t="n">
        <f aca="false">IF($C$1449&lt;Assumptions!$B$37,Assumptions!$B$37*(Assumptions!$B$21+Assumptions!$B$22/Assumptions!$B$37)/(Assumptions!$B$21+Assumptions!$B$22/$C$1449),Assumptions!$B$37)</f>
        <v>1</v>
      </c>
      <c r="S1449" s="12" t="n">
        <f aca="false">Assumptions!$B$38/$R$1449</f>
        <v>1</v>
      </c>
      <c r="T1449" s="12" t="n">
        <f aca="false">Assumptions!$B$39*$S$1449</f>
        <v>5000000</v>
      </c>
      <c r="U1449" s="12" t="n">
        <f aca="false">IF($C$1449&lt;Assumptions!$B$42,Assumptions!$B$42*(Assumptions!$B$21+Assumptions!$B$22/Assumptions!$B$42)/(Assumptions!$B$21+Assumptions!$B$22/$C$1449),Assumptions!$B$42)</f>
        <v>3</v>
      </c>
      <c r="V1449" s="12" t="n">
        <f aca="false">Assumptions!$B$43/$U$1449</f>
        <v>1</v>
      </c>
      <c r="W1449" s="12" t="n">
        <f aca="false">Assumptions!$B$44*$V$1449</f>
        <v>5000000</v>
      </c>
      <c r="X1449" s="12" t="n">
        <f aca="false">IF($C$1449&lt;Assumptions!$B$47,Assumptions!$B$47*(Assumptions!$B$21+Assumptions!$B$22/Assumptions!$B$47)/(Assumptions!$B$21+Assumptions!$B$22/$C$1449),Assumptions!$B$47)</f>
        <v>10</v>
      </c>
      <c r="Y1449" s="12" t="n">
        <f aca="false">Assumptions!$B$48/$X$1449</f>
        <v>1</v>
      </c>
      <c r="Z1449" s="12" t="n">
        <f aca="false">Assumptions!$B$49*$Y$1449</f>
        <v>3000000</v>
      </c>
      <c r="AA1449" s="12" t="n">
        <f aca="false">IF($C$1449&lt;Assumptions!$B$52,Assumptions!$B$52*(Assumptions!$B$21+Assumptions!$B$22/Assumptions!$B$52)/(Assumptions!$B$21+Assumptions!$B$22/$C$1449),Assumptions!$B$52)</f>
        <v>25</v>
      </c>
      <c r="AB1449" s="12" t="n">
        <f aca="false">Assumptions!$B$53/$AA$1449</f>
        <v>1</v>
      </c>
      <c r="AC1449" s="12" t="n">
        <f aca="false">Assumptions!$B$54*$AB$1449</f>
        <v>2400000</v>
      </c>
      <c r="AD1449" s="12" t="n">
        <f aca="false">IF($C$1449&lt;Assumptions!$B$57,Assumptions!$B$57*(Assumptions!$B$21+Assumptions!$B$22/Assumptions!$B$57)/(Assumptions!$B$21+Assumptions!$B$22/$C$1449),Assumptions!$B$57)</f>
        <v>57.4416348105408</v>
      </c>
      <c r="AE1449" s="12" t="n">
        <f aca="false">Assumptions!$B$58/$AD$1449</f>
        <v>1.04453851632004</v>
      </c>
      <c r="AF1449" s="12" t="n">
        <f aca="false">Assumptions!$B$59*$AE$1449</f>
        <v>1740897.87537958</v>
      </c>
      <c r="AG1449" s="12" t="n">
        <f aca="false">IF($C$1449&lt;Assumptions!$B$62,Assumptions!$B$62*(Assumptions!$B$21+Assumptions!$B$22/Assumptions!$B$62)/(Assumptions!$B$21+Assumptions!$B$22/$C$1449),Assumptions!$B$62)</f>
        <v>48.7090266519172</v>
      </c>
      <c r="AH1449" s="12" t="n">
        <f aca="false">Assumptions!$B$63/$AG$1449</f>
        <v>1.00922384163604</v>
      </c>
      <c r="AI1449" s="12" t="n">
        <f aca="false">Assumptions!$B$64*$AH$1449</f>
        <v>6158957.03396548</v>
      </c>
    </row>
    <row r="1450" customFormat="false" ht="15" hidden="true" customHeight="false" outlineLevel="0" collapsed="false">
      <c r="A1450" s="6" t="n">
        <f aca="false">ROW()-ROW($A$1381)+Assumptions!$B$4</f>
        <v>69</v>
      </c>
      <c r="B1450" s="12" t="n">
        <f aca="false">$P$1449</f>
        <v>1528460.66262969</v>
      </c>
      <c r="C1450" s="12" t="n">
        <f aca="false">$B$4/(Assumptions!$B$16+$B$1450)</f>
        <v>31.4577343744822</v>
      </c>
      <c r="D1450" s="12" t="n">
        <f aca="false">Assumptions!$B$7/$C$1450</f>
        <v>953660.541565742</v>
      </c>
      <c r="E1450" s="12" t="n">
        <f aca="false">$T$1450+$W$1450+$Z$1450+$AC$1450+$AF$1450+$AI$1450</f>
        <v>23299854.9093451</v>
      </c>
      <c r="F1450" s="12" t="n">
        <f aca="false">Assumptions!$B$70/(Assumptions!$B$20+Assumptions!$B$17+$B$1450+$E$1450+$O$1449)</f>
        <v>26.0857012801939</v>
      </c>
      <c r="G1450" s="12" t="n">
        <f aca="false">$C$1450*(1-Assumptions!$B$71)</f>
        <v>25.1661874995858</v>
      </c>
      <c r="H1450" s="12" t="n">
        <f aca="false">MIN($F$1450,$G$1450)</f>
        <v>25.1661874995858</v>
      </c>
      <c r="I1450" s="12" t="str">
        <f aca="false">IF($F$1450&lt;=$G$1450,"cap","discount")</f>
        <v>discount</v>
      </c>
      <c r="J1450" s="12" t="n">
        <f aca="false">Assumptions!$B$69/$H$1450</f>
        <v>198679.279492863</v>
      </c>
      <c r="K1450" s="12" t="n">
        <f aca="false">Assumptions!$B$74/(Assumptions!$B$20+Assumptions!$B$17+$B$1450+$E$1450+$J$1450)</f>
        <v>41.6431753052578</v>
      </c>
      <c r="L1450" s="12" t="n">
        <f aca="false">$C$1450*(1-Assumptions!$B$75)</f>
        <v>26.7390742183099</v>
      </c>
      <c r="M1450" s="12" t="n">
        <f aca="false">MIN($K$1450,$L$1450)</f>
        <v>26.7390742183099</v>
      </c>
      <c r="N1450" s="12" t="str">
        <f aca="false">IF($K$1450&lt;=$L$1450,"cap","discount")</f>
        <v>discount</v>
      </c>
      <c r="O1450" s="12" t="n">
        <f aca="false">Assumptions!$B$73/$M$1450</f>
        <v>112195.357831264</v>
      </c>
      <c r="P1450" s="12" t="n">
        <f aca="false">MAX(Assumptions!$B$4,($A$7*(Assumptions!$B$20+$E$1450+Assumptions!$B$17+$J$1450+$O$1450+$D$1450)-Assumptions!$B$17)/(1-$A$7))</f>
        <v>1528460.66262969</v>
      </c>
      <c r="Q1450" s="12" t="n">
        <f aca="false">Assumptions!$B$20+$E$1450+Assumptions!$B$17+$P$1450+$J$1450+$O$1450+$D$1450</f>
        <v>39487517.7508646</v>
      </c>
      <c r="R1450" s="12" t="n">
        <f aca="false">IF($C$1450&lt;Assumptions!$B$37,Assumptions!$B$37*(Assumptions!$B$21+Assumptions!$B$22/Assumptions!$B$37)/(Assumptions!$B$21+Assumptions!$B$22/$C$1450),Assumptions!$B$37)</f>
        <v>1</v>
      </c>
      <c r="S1450" s="12" t="n">
        <f aca="false">Assumptions!$B$38/$R$1450</f>
        <v>1</v>
      </c>
      <c r="T1450" s="12" t="n">
        <f aca="false">Assumptions!$B$39*$S$1450</f>
        <v>5000000</v>
      </c>
      <c r="U1450" s="12" t="n">
        <f aca="false">IF($C$1450&lt;Assumptions!$B$42,Assumptions!$B$42*(Assumptions!$B$21+Assumptions!$B$22/Assumptions!$B$42)/(Assumptions!$B$21+Assumptions!$B$22/$C$1450),Assumptions!$B$42)</f>
        <v>3</v>
      </c>
      <c r="V1450" s="12" t="n">
        <f aca="false">Assumptions!$B$43/$U$1450</f>
        <v>1</v>
      </c>
      <c r="W1450" s="12" t="n">
        <f aca="false">Assumptions!$B$44*$V$1450</f>
        <v>5000000</v>
      </c>
      <c r="X1450" s="12" t="n">
        <f aca="false">IF($C$1450&lt;Assumptions!$B$47,Assumptions!$B$47*(Assumptions!$B$21+Assumptions!$B$22/Assumptions!$B$47)/(Assumptions!$B$21+Assumptions!$B$22/$C$1450),Assumptions!$B$47)</f>
        <v>10</v>
      </c>
      <c r="Y1450" s="12" t="n">
        <f aca="false">Assumptions!$B$48/$X$1450</f>
        <v>1</v>
      </c>
      <c r="Z1450" s="12" t="n">
        <f aca="false">Assumptions!$B$49*$Y$1450</f>
        <v>3000000</v>
      </c>
      <c r="AA1450" s="12" t="n">
        <f aca="false">IF($C$1450&lt;Assumptions!$B$52,Assumptions!$B$52*(Assumptions!$B$21+Assumptions!$B$22/Assumptions!$B$52)/(Assumptions!$B$21+Assumptions!$B$22/$C$1450),Assumptions!$B$52)</f>
        <v>25</v>
      </c>
      <c r="AB1450" s="12" t="n">
        <f aca="false">Assumptions!$B$53/$AA$1450</f>
        <v>1</v>
      </c>
      <c r="AC1450" s="12" t="n">
        <f aca="false">Assumptions!$B$54*$AB$1450</f>
        <v>2400000</v>
      </c>
      <c r="AD1450" s="12" t="n">
        <f aca="false">IF($C$1450&lt;Assumptions!$B$57,Assumptions!$B$57*(Assumptions!$B$21+Assumptions!$B$22/Assumptions!$B$57)/(Assumptions!$B$21+Assumptions!$B$22/$C$1450),Assumptions!$B$57)</f>
        <v>57.4416348105408</v>
      </c>
      <c r="AE1450" s="12" t="n">
        <f aca="false">Assumptions!$B$58/$AD$1450</f>
        <v>1.04453851632004</v>
      </c>
      <c r="AF1450" s="12" t="n">
        <f aca="false">Assumptions!$B$59*$AE$1450</f>
        <v>1740897.87537958</v>
      </c>
      <c r="AG1450" s="12" t="n">
        <f aca="false">IF($C$1450&lt;Assumptions!$B$62,Assumptions!$B$62*(Assumptions!$B$21+Assumptions!$B$22/Assumptions!$B$62)/(Assumptions!$B$21+Assumptions!$B$22/$C$1450),Assumptions!$B$62)</f>
        <v>48.7090266519172</v>
      </c>
      <c r="AH1450" s="12" t="n">
        <f aca="false">Assumptions!$B$63/$AG$1450</f>
        <v>1.00922384163604</v>
      </c>
      <c r="AI1450" s="12" t="n">
        <f aca="false">Assumptions!$B$64*$AH$1450</f>
        <v>6158957.03396548</v>
      </c>
    </row>
    <row r="1451" customFormat="false" ht="15" hidden="true" customHeight="false" outlineLevel="0" collapsed="false">
      <c r="A1451" s="6" t="n">
        <f aca="false">ROW()-ROW($A$1381)+Assumptions!$B$4</f>
        <v>70</v>
      </c>
      <c r="B1451" s="12" t="n">
        <f aca="false">$P$1450</f>
        <v>1528460.66262969</v>
      </c>
      <c r="C1451" s="12" t="n">
        <f aca="false">$B$4/(Assumptions!$B$16+$B$1451)</f>
        <v>31.4577343744822</v>
      </c>
      <c r="D1451" s="12" t="n">
        <f aca="false">Assumptions!$B$7/$C$1451</f>
        <v>953660.541565742</v>
      </c>
      <c r="E1451" s="12" t="n">
        <f aca="false">$T$1451+$W$1451+$Z$1451+$AC$1451+$AF$1451+$AI$1451</f>
        <v>23299854.9093451</v>
      </c>
      <c r="F1451" s="12" t="n">
        <f aca="false">Assumptions!$B$70/(Assumptions!$B$20+Assumptions!$B$17+$B$1451+$E$1451+$O$1450)</f>
        <v>26.0857012801939</v>
      </c>
      <c r="G1451" s="12" t="n">
        <f aca="false">$C$1451*(1-Assumptions!$B$71)</f>
        <v>25.1661874995858</v>
      </c>
      <c r="H1451" s="12" t="n">
        <f aca="false">MIN($F$1451,$G$1451)</f>
        <v>25.1661874995858</v>
      </c>
      <c r="I1451" s="12" t="str">
        <f aca="false">IF($F$1451&lt;=$G$1451,"cap","discount")</f>
        <v>discount</v>
      </c>
      <c r="J1451" s="12" t="n">
        <f aca="false">Assumptions!$B$69/$H$1451</f>
        <v>198679.279492863</v>
      </c>
      <c r="K1451" s="12" t="n">
        <f aca="false">Assumptions!$B$74/(Assumptions!$B$20+Assumptions!$B$17+$B$1451+$E$1451+$J$1451)</f>
        <v>41.6431753052578</v>
      </c>
      <c r="L1451" s="12" t="n">
        <f aca="false">$C$1451*(1-Assumptions!$B$75)</f>
        <v>26.7390742183099</v>
      </c>
      <c r="M1451" s="12" t="n">
        <f aca="false">MIN($K$1451,$L$1451)</f>
        <v>26.7390742183099</v>
      </c>
      <c r="N1451" s="12" t="str">
        <f aca="false">IF($K$1451&lt;=$L$1451,"cap","discount")</f>
        <v>discount</v>
      </c>
      <c r="O1451" s="12" t="n">
        <f aca="false">Assumptions!$B$73/$M$1451</f>
        <v>112195.357831264</v>
      </c>
      <c r="P1451" s="12" t="n">
        <f aca="false">MAX(Assumptions!$B$4,($A$7*(Assumptions!$B$20+$E$1451+Assumptions!$B$17+$J$1451+$O$1451+$D$1451)-Assumptions!$B$17)/(1-$A$7))</f>
        <v>1528460.66262969</v>
      </c>
      <c r="Q1451" s="12" t="n">
        <f aca="false">Assumptions!$B$20+$E$1451+Assumptions!$B$17+$P$1451+$J$1451+$O$1451+$D$1451</f>
        <v>39487517.7508646</v>
      </c>
      <c r="R1451" s="12" t="n">
        <f aca="false">IF($C$1451&lt;Assumptions!$B$37,Assumptions!$B$37*(Assumptions!$B$21+Assumptions!$B$22/Assumptions!$B$37)/(Assumptions!$B$21+Assumptions!$B$22/$C$1451),Assumptions!$B$37)</f>
        <v>1</v>
      </c>
      <c r="S1451" s="12" t="n">
        <f aca="false">Assumptions!$B$38/$R$1451</f>
        <v>1</v>
      </c>
      <c r="T1451" s="12" t="n">
        <f aca="false">Assumptions!$B$39*$S$1451</f>
        <v>5000000</v>
      </c>
      <c r="U1451" s="12" t="n">
        <f aca="false">IF($C$1451&lt;Assumptions!$B$42,Assumptions!$B$42*(Assumptions!$B$21+Assumptions!$B$22/Assumptions!$B$42)/(Assumptions!$B$21+Assumptions!$B$22/$C$1451),Assumptions!$B$42)</f>
        <v>3</v>
      </c>
      <c r="V1451" s="12" t="n">
        <f aca="false">Assumptions!$B$43/$U$1451</f>
        <v>1</v>
      </c>
      <c r="W1451" s="12" t="n">
        <f aca="false">Assumptions!$B$44*$V$1451</f>
        <v>5000000</v>
      </c>
      <c r="X1451" s="12" t="n">
        <f aca="false">IF($C$1451&lt;Assumptions!$B$47,Assumptions!$B$47*(Assumptions!$B$21+Assumptions!$B$22/Assumptions!$B$47)/(Assumptions!$B$21+Assumptions!$B$22/$C$1451),Assumptions!$B$47)</f>
        <v>10</v>
      </c>
      <c r="Y1451" s="12" t="n">
        <f aca="false">Assumptions!$B$48/$X$1451</f>
        <v>1</v>
      </c>
      <c r="Z1451" s="12" t="n">
        <f aca="false">Assumptions!$B$49*$Y$1451</f>
        <v>3000000</v>
      </c>
      <c r="AA1451" s="12" t="n">
        <f aca="false">IF($C$1451&lt;Assumptions!$B$52,Assumptions!$B$52*(Assumptions!$B$21+Assumptions!$B$22/Assumptions!$B$52)/(Assumptions!$B$21+Assumptions!$B$22/$C$1451),Assumptions!$B$52)</f>
        <v>25</v>
      </c>
      <c r="AB1451" s="12" t="n">
        <f aca="false">Assumptions!$B$53/$AA$1451</f>
        <v>1</v>
      </c>
      <c r="AC1451" s="12" t="n">
        <f aca="false">Assumptions!$B$54*$AB$1451</f>
        <v>2400000</v>
      </c>
      <c r="AD1451" s="12" t="n">
        <f aca="false">IF($C$1451&lt;Assumptions!$B$57,Assumptions!$B$57*(Assumptions!$B$21+Assumptions!$B$22/Assumptions!$B$57)/(Assumptions!$B$21+Assumptions!$B$22/$C$1451),Assumptions!$B$57)</f>
        <v>57.4416348105408</v>
      </c>
      <c r="AE1451" s="12" t="n">
        <f aca="false">Assumptions!$B$58/$AD$1451</f>
        <v>1.04453851632004</v>
      </c>
      <c r="AF1451" s="12" t="n">
        <f aca="false">Assumptions!$B$59*$AE$1451</f>
        <v>1740897.87537958</v>
      </c>
      <c r="AG1451" s="12" t="n">
        <f aca="false">IF($C$1451&lt;Assumptions!$B$62,Assumptions!$B$62*(Assumptions!$B$21+Assumptions!$B$22/Assumptions!$B$62)/(Assumptions!$B$21+Assumptions!$B$22/$C$1451),Assumptions!$B$62)</f>
        <v>48.7090266519172</v>
      </c>
      <c r="AH1451" s="12" t="n">
        <f aca="false">Assumptions!$B$63/$AG$1451</f>
        <v>1.00922384163604</v>
      </c>
      <c r="AI1451" s="12" t="n">
        <f aca="false">Assumptions!$B$64*$AH$1451</f>
        <v>6158957.03396548</v>
      </c>
    </row>
    <row r="1452" customFormat="false" ht="15" hidden="true" customHeight="false" outlineLevel="0" collapsed="false">
      <c r="A1452" s="6" t="n">
        <f aca="false">ROW()-ROW($A$1381)+Assumptions!$B$4</f>
        <v>71</v>
      </c>
      <c r="B1452" s="12" t="n">
        <f aca="false">$P$1451</f>
        <v>1528460.66262969</v>
      </c>
      <c r="C1452" s="12" t="n">
        <f aca="false">$B$4/(Assumptions!$B$16+$B$1452)</f>
        <v>31.4577343744822</v>
      </c>
      <c r="D1452" s="12" t="n">
        <f aca="false">Assumptions!$B$7/$C$1452</f>
        <v>953660.541565742</v>
      </c>
      <c r="E1452" s="12" t="n">
        <f aca="false">$T$1452+$W$1452+$Z$1452+$AC$1452+$AF$1452+$AI$1452</f>
        <v>23299854.9093451</v>
      </c>
      <c r="F1452" s="12" t="n">
        <f aca="false">Assumptions!$B$70/(Assumptions!$B$20+Assumptions!$B$17+$B$1452+$E$1452+$O$1451)</f>
        <v>26.0857012801939</v>
      </c>
      <c r="G1452" s="12" t="n">
        <f aca="false">$C$1452*(1-Assumptions!$B$71)</f>
        <v>25.1661874995858</v>
      </c>
      <c r="H1452" s="12" t="n">
        <f aca="false">MIN($F$1452,$G$1452)</f>
        <v>25.1661874995858</v>
      </c>
      <c r="I1452" s="12" t="str">
        <f aca="false">IF($F$1452&lt;=$G$1452,"cap","discount")</f>
        <v>discount</v>
      </c>
      <c r="J1452" s="12" t="n">
        <f aca="false">Assumptions!$B$69/$H$1452</f>
        <v>198679.279492863</v>
      </c>
      <c r="K1452" s="12" t="n">
        <f aca="false">Assumptions!$B$74/(Assumptions!$B$20+Assumptions!$B$17+$B$1452+$E$1452+$J$1452)</f>
        <v>41.6431753052578</v>
      </c>
      <c r="L1452" s="12" t="n">
        <f aca="false">$C$1452*(1-Assumptions!$B$75)</f>
        <v>26.7390742183099</v>
      </c>
      <c r="M1452" s="12" t="n">
        <f aca="false">MIN($K$1452,$L$1452)</f>
        <v>26.7390742183099</v>
      </c>
      <c r="N1452" s="12" t="str">
        <f aca="false">IF($K$1452&lt;=$L$1452,"cap","discount")</f>
        <v>discount</v>
      </c>
      <c r="O1452" s="12" t="n">
        <f aca="false">Assumptions!$B$73/$M$1452</f>
        <v>112195.357831264</v>
      </c>
      <c r="P1452" s="12" t="n">
        <f aca="false">MAX(Assumptions!$B$4,($A$7*(Assumptions!$B$20+$E$1452+Assumptions!$B$17+$J$1452+$O$1452+$D$1452)-Assumptions!$B$17)/(1-$A$7))</f>
        <v>1528460.66262969</v>
      </c>
      <c r="Q1452" s="12" t="n">
        <f aca="false">Assumptions!$B$20+$E$1452+Assumptions!$B$17+$P$1452+$J$1452+$O$1452+$D$1452</f>
        <v>39487517.7508646</v>
      </c>
      <c r="R1452" s="12" t="n">
        <f aca="false">IF($C$1452&lt;Assumptions!$B$37,Assumptions!$B$37*(Assumptions!$B$21+Assumptions!$B$22/Assumptions!$B$37)/(Assumptions!$B$21+Assumptions!$B$22/$C$1452),Assumptions!$B$37)</f>
        <v>1</v>
      </c>
      <c r="S1452" s="12" t="n">
        <f aca="false">Assumptions!$B$38/$R$1452</f>
        <v>1</v>
      </c>
      <c r="T1452" s="12" t="n">
        <f aca="false">Assumptions!$B$39*$S$1452</f>
        <v>5000000</v>
      </c>
      <c r="U1452" s="12" t="n">
        <f aca="false">IF($C$1452&lt;Assumptions!$B$42,Assumptions!$B$42*(Assumptions!$B$21+Assumptions!$B$22/Assumptions!$B$42)/(Assumptions!$B$21+Assumptions!$B$22/$C$1452),Assumptions!$B$42)</f>
        <v>3</v>
      </c>
      <c r="V1452" s="12" t="n">
        <f aca="false">Assumptions!$B$43/$U$1452</f>
        <v>1</v>
      </c>
      <c r="W1452" s="12" t="n">
        <f aca="false">Assumptions!$B$44*$V$1452</f>
        <v>5000000</v>
      </c>
      <c r="X1452" s="12" t="n">
        <f aca="false">IF($C$1452&lt;Assumptions!$B$47,Assumptions!$B$47*(Assumptions!$B$21+Assumptions!$B$22/Assumptions!$B$47)/(Assumptions!$B$21+Assumptions!$B$22/$C$1452),Assumptions!$B$47)</f>
        <v>10</v>
      </c>
      <c r="Y1452" s="12" t="n">
        <f aca="false">Assumptions!$B$48/$X$1452</f>
        <v>1</v>
      </c>
      <c r="Z1452" s="12" t="n">
        <f aca="false">Assumptions!$B$49*$Y$1452</f>
        <v>3000000</v>
      </c>
      <c r="AA1452" s="12" t="n">
        <f aca="false">IF($C$1452&lt;Assumptions!$B$52,Assumptions!$B$52*(Assumptions!$B$21+Assumptions!$B$22/Assumptions!$B$52)/(Assumptions!$B$21+Assumptions!$B$22/$C$1452),Assumptions!$B$52)</f>
        <v>25</v>
      </c>
      <c r="AB1452" s="12" t="n">
        <f aca="false">Assumptions!$B$53/$AA$1452</f>
        <v>1</v>
      </c>
      <c r="AC1452" s="12" t="n">
        <f aca="false">Assumptions!$B$54*$AB$1452</f>
        <v>2400000</v>
      </c>
      <c r="AD1452" s="12" t="n">
        <f aca="false">IF($C$1452&lt;Assumptions!$B$57,Assumptions!$B$57*(Assumptions!$B$21+Assumptions!$B$22/Assumptions!$B$57)/(Assumptions!$B$21+Assumptions!$B$22/$C$1452),Assumptions!$B$57)</f>
        <v>57.4416348105408</v>
      </c>
      <c r="AE1452" s="12" t="n">
        <f aca="false">Assumptions!$B$58/$AD$1452</f>
        <v>1.04453851632004</v>
      </c>
      <c r="AF1452" s="12" t="n">
        <f aca="false">Assumptions!$B$59*$AE$1452</f>
        <v>1740897.87537958</v>
      </c>
      <c r="AG1452" s="12" t="n">
        <f aca="false">IF($C$1452&lt;Assumptions!$B$62,Assumptions!$B$62*(Assumptions!$B$21+Assumptions!$B$22/Assumptions!$B$62)/(Assumptions!$B$21+Assumptions!$B$22/$C$1452),Assumptions!$B$62)</f>
        <v>48.7090266519172</v>
      </c>
      <c r="AH1452" s="12" t="n">
        <f aca="false">Assumptions!$B$63/$AG$1452</f>
        <v>1.00922384163604</v>
      </c>
      <c r="AI1452" s="12" t="n">
        <f aca="false">Assumptions!$B$64*$AH$1452</f>
        <v>6158957.03396548</v>
      </c>
    </row>
    <row r="1453" customFormat="false" ht="15" hidden="true" customHeight="false" outlineLevel="0" collapsed="false">
      <c r="A1453" s="6" t="n">
        <f aca="false">ROW()-ROW($A$1381)+Assumptions!$B$4</f>
        <v>72</v>
      </c>
      <c r="B1453" s="12" t="n">
        <f aca="false">$P$1452</f>
        <v>1528460.66262969</v>
      </c>
      <c r="C1453" s="12" t="n">
        <f aca="false">$B$4/(Assumptions!$B$16+$B$1453)</f>
        <v>31.4577343744822</v>
      </c>
      <c r="D1453" s="12" t="n">
        <f aca="false">Assumptions!$B$7/$C$1453</f>
        <v>953660.541565742</v>
      </c>
      <c r="E1453" s="12" t="n">
        <f aca="false">$T$1453+$W$1453+$Z$1453+$AC$1453+$AF$1453+$AI$1453</f>
        <v>23299854.9093451</v>
      </c>
      <c r="F1453" s="12" t="n">
        <f aca="false">Assumptions!$B$70/(Assumptions!$B$20+Assumptions!$B$17+$B$1453+$E$1453+$O$1452)</f>
        <v>26.0857012801939</v>
      </c>
      <c r="G1453" s="12" t="n">
        <f aca="false">$C$1453*(1-Assumptions!$B$71)</f>
        <v>25.1661874995858</v>
      </c>
      <c r="H1453" s="12" t="n">
        <f aca="false">MIN($F$1453,$G$1453)</f>
        <v>25.1661874995858</v>
      </c>
      <c r="I1453" s="12" t="str">
        <f aca="false">IF($F$1453&lt;=$G$1453,"cap","discount")</f>
        <v>discount</v>
      </c>
      <c r="J1453" s="12" t="n">
        <f aca="false">Assumptions!$B$69/$H$1453</f>
        <v>198679.279492863</v>
      </c>
      <c r="K1453" s="12" t="n">
        <f aca="false">Assumptions!$B$74/(Assumptions!$B$20+Assumptions!$B$17+$B$1453+$E$1453+$J$1453)</f>
        <v>41.6431753052578</v>
      </c>
      <c r="L1453" s="12" t="n">
        <f aca="false">$C$1453*(1-Assumptions!$B$75)</f>
        <v>26.7390742183099</v>
      </c>
      <c r="M1453" s="12" t="n">
        <f aca="false">MIN($K$1453,$L$1453)</f>
        <v>26.7390742183099</v>
      </c>
      <c r="N1453" s="12" t="str">
        <f aca="false">IF($K$1453&lt;=$L$1453,"cap","discount")</f>
        <v>discount</v>
      </c>
      <c r="O1453" s="12" t="n">
        <f aca="false">Assumptions!$B$73/$M$1453</f>
        <v>112195.357831264</v>
      </c>
      <c r="P1453" s="12" t="n">
        <f aca="false">MAX(Assumptions!$B$4,($A$7*(Assumptions!$B$20+$E$1453+Assumptions!$B$17+$J$1453+$O$1453+$D$1453)-Assumptions!$B$17)/(1-$A$7))</f>
        <v>1528460.66262969</v>
      </c>
      <c r="Q1453" s="12" t="n">
        <f aca="false">Assumptions!$B$20+$E$1453+Assumptions!$B$17+$P$1453+$J$1453+$O$1453+$D$1453</f>
        <v>39487517.7508646</v>
      </c>
      <c r="R1453" s="12" t="n">
        <f aca="false">IF($C$1453&lt;Assumptions!$B$37,Assumptions!$B$37*(Assumptions!$B$21+Assumptions!$B$22/Assumptions!$B$37)/(Assumptions!$B$21+Assumptions!$B$22/$C$1453),Assumptions!$B$37)</f>
        <v>1</v>
      </c>
      <c r="S1453" s="12" t="n">
        <f aca="false">Assumptions!$B$38/$R$1453</f>
        <v>1</v>
      </c>
      <c r="T1453" s="12" t="n">
        <f aca="false">Assumptions!$B$39*$S$1453</f>
        <v>5000000</v>
      </c>
      <c r="U1453" s="12" t="n">
        <f aca="false">IF($C$1453&lt;Assumptions!$B$42,Assumptions!$B$42*(Assumptions!$B$21+Assumptions!$B$22/Assumptions!$B$42)/(Assumptions!$B$21+Assumptions!$B$22/$C$1453),Assumptions!$B$42)</f>
        <v>3</v>
      </c>
      <c r="V1453" s="12" t="n">
        <f aca="false">Assumptions!$B$43/$U$1453</f>
        <v>1</v>
      </c>
      <c r="W1453" s="12" t="n">
        <f aca="false">Assumptions!$B$44*$V$1453</f>
        <v>5000000</v>
      </c>
      <c r="X1453" s="12" t="n">
        <f aca="false">IF($C$1453&lt;Assumptions!$B$47,Assumptions!$B$47*(Assumptions!$B$21+Assumptions!$B$22/Assumptions!$B$47)/(Assumptions!$B$21+Assumptions!$B$22/$C$1453),Assumptions!$B$47)</f>
        <v>10</v>
      </c>
      <c r="Y1453" s="12" t="n">
        <f aca="false">Assumptions!$B$48/$X$1453</f>
        <v>1</v>
      </c>
      <c r="Z1453" s="12" t="n">
        <f aca="false">Assumptions!$B$49*$Y$1453</f>
        <v>3000000</v>
      </c>
      <c r="AA1453" s="12" t="n">
        <f aca="false">IF($C$1453&lt;Assumptions!$B$52,Assumptions!$B$52*(Assumptions!$B$21+Assumptions!$B$22/Assumptions!$B$52)/(Assumptions!$B$21+Assumptions!$B$22/$C$1453),Assumptions!$B$52)</f>
        <v>25</v>
      </c>
      <c r="AB1453" s="12" t="n">
        <f aca="false">Assumptions!$B$53/$AA$1453</f>
        <v>1</v>
      </c>
      <c r="AC1453" s="12" t="n">
        <f aca="false">Assumptions!$B$54*$AB$1453</f>
        <v>2400000</v>
      </c>
      <c r="AD1453" s="12" t="n">
        <f aca="false">IF($C$1453&lt;Assumptions!$B$57,Assumptions!$B$57*(Assumptions!$B$21+Assumptions!$B$22/Assumptions!$B$57)/(Assumptions!$B$21+Assumptions!$B$22/$C$1453),Assumptions!$B$57)</f>
        <v>57.4416348105408</v>
      </c>
      <c r="AE1453" s="12" t="n">
        <f aca="false">Assumptions!$B$58/$AD$1453</f>
        <v>1.04453851632004</v>
      </c>
      <c r="AF1453" s="12" t="n">
        <f aca="false">Assumptions!$B$59*$AE$1453</f>
        <v>1740897.87537958</v>
      </c>
      <c r="AG1453" s="12" t="n">
        <f aca="false">IF($C$1453&lt;Assumptions!$B$62,Assumptions!$B$62*(Assumptions!$B$21+Assumptions!$B$22/Assumptions!$B$62)/(Assumptions!$B$21+Assumptions!$B$22/$C$1453),Assumptions!$B$62)</f>
        <v>48.7090266519172</v>
      </c>
      <c r="AH1453" s="12" t="n">
        <f aca="false">Assumptions!$B$63/$AG$1453</f>
        <v>1.00922384163604</v>
      </c>
      <c r="AI1453" s="12" t="n">
        <f aca="false">Assumptions!$B$64*$AH$1453</f>
        <v>6158957.03396548</v>
      </c>
    </row>
    <row r="1454" customFormat="false" ht="15" hidden="true" customHeight="false" outlineLevel="0" collapsed="false">
      <c r="A1454" s="6" t="n">
        <f aca="false">ROW()-ROW($A$1381)+Assumptions!$B$4</f>
        <v>73</v>
      </c>
      <c r="B1454" s="12" t="n">
        <f aca="false">$P$1453</f>
        <v>1528460.66262969</v>
      </c>
      <c r="C1454" s="12" t="n">
        <f aca="false">$B$4/(Assumptions!$B$16+$B$1454)</f>
        <v>31.4577343744822</v>
      </c>
      <c r="D1454" s="12" t="n">
        <f aca="false">Assumptions!$B$7/$C$1454</f>
        <v>953660.541565742</v>
      </c>
      <c r="E1454" s="12" t="n">
        <f aca="false">$T$1454+$W$1454+$Z$1454+$AC$1454+$AF$1454+$AI$1454</f>
        <v>23299854.9093451</v>
      </c>
      <c r="F1454" s="12" t="n">
        <f aca="false">Assumptions!$B$70/(Assumptions!$B$20+Assumptions!$B$17+$B$1454+$E$1454+$O$1453)</f>
        <v>26.0857012801939</v>
      </c>
      <c r="G1454" s="12" t="n">
        <f aca="false">$C$1454*(1-Assumptions!$B$71)</f>
        <v>25.1661874995858</v>
      </c>
      <c r="H1454" s="12" t="n">
        <f aca="false">MIN($F$1454,$G$1454)</f>
        <v>25.1661874995858</v>
      </c>
      <c r="I1454" s="12" t="str">
        <f aca="false">IF($F$1454&lt;=$G$1454,"cap","discount")</f>
        <v>discount</v>
      </c>
      <c r="J1454" s="12" t="n">
        <f aca="false">Assumptions!$B$69/$H$1454</f>
        <v>198679.279492863</v>
      </c>
      <c r="K1454" s="12" t="n">
        <f aca="false">Assumptions!$B$74/(Assumptions!$B$20+Assumptions!$B$17+$B$1454+$E$1454+$J$1454)</f>
        <v>41.6431753052578</v>
      </c>
      <c r="L1454" s="12" t="n">
        <f aca="false">$C$1454*(1-Assumptions!$B$75)</f>
        <v>26.7390742183099</v>
      </c>
      <c r="M1454" s="12" t="n">
        <f aca="false">MIN($K$1454,$L$1454)</f>
        <v>26.7390742183099</v>
      </c>
      <c r="N1454" s="12" t="str">
        <f aca="false">IF($K$1454&lt;=$L$1454,"cap","discount")</f>
        <v>discount</v>
      </c>
      <c r="O1454" s="12" t="n">
        <f aca="false">Assumptions!$B$73/$M$1454</f>
        <v>112195.357831264</v>
      </c>
      <c r="P1454" s="12" t="n">
        <f aca="false">MAX(Assumptions!$B$4,($A$7*(Assumptions!$B$20+$E$1454+Assumptions!$B$17+$J$1454+$O$1454+$D$1454)-Assumptions!$B$17)/(1-$A$7))</f>
        <v>1528460.66262969</v>
      </c>
      <c r="Q1454" s="12" t="n">
        <f aca="false">Assumptions!$B$20+$E$1454+Assumptions!$B$17+$P$1454+$J$1454+$O$1454+$D$1454</f>
        <v>39487517.7508646</v>
      </c>
      <c r="R1454" s="12" t="n">
        <f aca="false">IF($C$1454&lt;Assumptions!$B$37,Assumptions!$B$37*(Assumptions!$B$21+Assumptions!$B$22/Assumptions!$B$37)/(Assumptions!$B$21+Assumptions!$B$22/$C$1454),Assumptions!$B$37)</f>
        <v>1</v>
      </c>
      <c r="S1454" s="12" t="n">
        <f aca="false">Assumptions!$B$38/$R$1454</f>
        <v>1</v>
      </c>
      <c r="T1454" s="12" t="n">
        <f aca="false">Assumptions!$B$39*$S$1454</f>
        <v>5000000</v>
      </c>
      <c r="U1454" s="12" t="n">
        <f aca="false">IF($C$1454&lt;Assumptions!$B$42,Assumptions!$B$42*(Assumptions!$B$21+Assumptions!$B$22/Assumptions!$B$42)/(Assumptions!$B$21+Assumptions!$B$22/$C$1454),Assumptions!$B$42)</f>
        <v>3</v>
      </c>
      <c r="V1454" s="12" t="n">
        <f aca="false">Assumptions!$B$43/$U$1454</f>
        <v>1</v>
      </c>
      <c r="W1454" s="12" t="n">
        <f aca="false">Assumptions!$B$44*$V$1454</f>
        <v>5000000</v>
      </c>
      <c r="X1454" s="12" t="n">
        <f aca="false">IF($C$1454&lt;Assumptions!$B$47,Assumptions!$B$47*(Assumptions!$B$21+Assumptions!$B$22/Assumptions!$B$47)/(Assumptions!$B$21+Assumptions!$B$22/$C$1454),Assumptions!$B$47)</f>
        <v>10</v>
      </c>
      <c r="Y1454" s="12" t="n">
        <f aca="false">Assumptions!$B$48/$X$1454</f>
        <v>1</v>
      </c>
      <c r="Z1454" s="12" t="n">
        <f aca="false">Assumptions!$B$49*$Y$1454</f>
        <v>3000000</v>
      </c>
      <c r="AA1454" s="12" t="n">
        <f aca="false">IF($C$1454&lt;Assumptions!$B$52,Assumptions!$B$52*(Assumptions!$B$21+Assumptions!$B$22/Assumptions!$B$52)/(Assumptions!$B$21+Assumptions!$B$22/$C$1454),Assumptions!$B$52)</f>
        <v>25</v>
      </c>
      <c r="AB1454" s="12" t="n">
        <f aca="false">Assumptions!$B$53/$AA$1454</f>
        <v>1</v>
      </c>
      <c r="AC1454" s="12" t="n">
        <f aca="false">Assumptions!$B$54*$AB$1454</f>
        <v>2400000</v>
      </c>
      <c r="AD1454" s="12" t="n">
        <f aca="false">IF($C$1454&lt;Assumptions!$B$57,Assumptions!$B$57*(Assumptions!$B$21+Assumptions!$B$22/Assumptions!$B$57)/(Assumptions!$B$21+Assumptions!$B$22/$C$1454),Assumptions!$B$57)</f>
        <v>57.4416348105408</v>
      </c>
      <c r="AE1454" s="12" t="n">
        <f aca="false">Assumptions!$B$58/$AD$1454</f>
        <v>1.04453851632004</v>
      </c>
      <c r="AF1454" s="12" t="n">
        <f aca="false">Assumptions!$B$59*$AE$1454</f>
        <v>1740897.87537958</v>
      </c>
      <c r="AG1454" s="12" t="n">
        <f aca="false">IF($C$1454&lt;Assumptions!$B$62,Assumptions!$B$62*(Assumptions!$B$21+Assumptions!$B$22/Assumptions!$B$62)/(Assumptions!$B$21+Assumptions!$B$22/$C$1454),Assumptions!$B$62)</f>
        <v>48.7090266519172</v>
      </c>
      <c r="AH1454" s="12" t="n">
        <f aca="false">Assumptions!$B$63/$AG$1454</f>
        <v>1.00922384163604</v>
      </c>
      <c r="AI1454" s="12" t="n">
        <f aca="false">Assumptions!$B$64*$AH$1454</f>
        <v>6158957.03396548</v>
      </c>
    </row>
    <row r="1455" customFormat="false" ht="15" hidden="true" customHeight="false" outlineLevel="0" collapsed="false">
      <c r="A1455" s="6" t="n">
        <f aca="false">ROW()-ROW($A$1381)+Assumptions!$B$4</f>
        <v>74</v>
      </c>
      <c r="B1455" s="12" t="n">
        <f aca="false">$P$1454</f>
        <v>1528460.66262969</v>
      </c>
      <c r="C1455" s="12" t="n">
        <f aca="false">$B$4/(Assumptions!$B$16+$B$1455)</f>
        <v>31.4577343744822</v>
      </c>
      <c r="D1455" s="12" t="n">
        <f aca="false">Assumptions!$B$7/$C$1455</f>
        <v>953660.541565742</v>
      </c>
      <c r="E1455" s="12" t="n">
        <f aca="false">$T$1455+$W$1455+$Z$1455+$AC$1455+$AF$1455+$AI$1455</f>
        <v>23299854.9093451</v>
      </c>
      <c r="F1455" s="12" t="n">
        <f aca="false">Assumptions!$B$70/(Assumptions!$B$20+Assumptions!$B$17+$B$1455+$E$1455+$O$1454)</f>
        <v>26.0857012801939</v>
      </c>
      <c r="G1455" s="12" t="n">
        <f aca="false">$C$1455*(1-Assumptions!$B$71)</f>
        <v>25.1661874995858</v>
      </c>
      <c r="H1455" s="12" t="n">
        <f aca="false">MIN($F$1455,$G$1455)</f>
        <v>25.1661874995858</v>
      </c>
      <c r="I1455" s="12" t="str">
        <f aca="false">IF($F$1455&lt;=$G$1455,"cap","discount")</f>
        <v>discount</v>
      </c>
      <c r="J1455" s="12" t="n">
        <f aca="false">Assumptions!$B$69/$H$1455</f>
        <v>198679.279492863</v>
      </c>
      <c r="K1455" s="12" t="n">
        <f aca="false">Assumptions!$B$74/(Assumptions!$B$20+Assumptions!$B$17+$B$1455+$E$1455+$J$1455)</f>
        <v>41.6431753052578</v>
      </c>
      <c r="L1455" s="12" t="n">
        <f aca="false">$C$1455*(1-Assumptions!$B$75)</f>
        <v>26.7390742183099</v>
      </c>
      <c r="M1455" s="12" t="n">
        <f aca="false">MIN($K$1455,$L$1455)</f>
        <v>26.7390742183099</v>
      </c>
      <c r="N1455" s="12" t="str">
        <f aca="false">IF($K$1455&lt;=$L$1455,"cap","discount")</f>
        <v>discount</v>
      </c>
      <c r="O1455" s="12" t="n">
        <f aca="false">Assumptions!$B$73/$M$1455</f>
        <v>112195.357831264</v>
      </c>
      <c r="P1455" s="12" t="n">
        <f aca="false">MAX(Assumptions!$B$4,($A$7*(Assumptions!$B$20+$E$1455+Assumptions!$B$17+$J$1455+$O$1455+$D$1455)-Assumptions!$B$17)/(1-$A$7))</f>
        <v>1528460.66262969</v>
      </c>
      <c r="Q1455" s="12" t="n">
        <f aca="false">Assumptions!$B$20+$E$1455+Assumptions!$B$17+$P$1455+$J$1455+$O$1455+$D$1455</f>
        <v>39487517.7508646</v>
      </c>
      <c r="R1455" s="12" t="n">
        <f aca="false">IF($C$1455&lt;Assumptions!$B$37,Assumptions!$B$37*(Assumptions!$B$21+Assumptions!$B$22/Assumptions!$B$37)/(Assumptions!$B$21+Assumptions!$B$22/$C$1455),Assumptions!$B$37)</f>
        <v>1</v>
      </c>
      <c r="S1455" s="12" t="n">
        <f aca="false">Assumptions!$B$38/$R$1455</f>
        <v>1</v>
      </c>
      <c r="T1455" s="12" t="n">
        <f aca="false">Assumptions!$B$39*$S$1455</f>
        <v>5000000</v>
      </c>
      <c r="U1455" s="12" t="n">
        <f aca="false">IF($C$1455&lt;Assumptions!$B$42,Assumptions!$B$42*(Assumptions!$B$21+Assumptions!$B$22/Assumptions!$B$42)/(Assumptions!$B$21+Assumptions!$B$22/$C$1455),Assumptions!$B$42)</f>
        <v>3</v>
      </c>
      <c r="V1455" s="12" t="n">
        <f aca="false">Assumptions!$B$43/$U$1455</f>
        <v>1</v>
      </c>
      <c r="W1455" s="12" t="n">
        <f aca="false">Assumptions!$B$44*$V$1455</f>
        <v>5000000</v>
      </c>
      <c r="X1455" s="12" t="n">
        <f aca="false">IF($C$1455&lt;Assumptions!$B$47,Assumptions!$B$47*(Assumptions!$B$21+Assumptions!$B$22/Assumptions!$B$47)/(Assumptions!$B$21+Assumptions!$B$22/$C$1455),Assumptions!$B$47)</f>
        <v>10</v>
      </c>
      <c r="Y1455" s="12" t="n">
        <f aca="false">Assumptions!$B$48/$X$1455</f>
        <v>1</v>
      </c>
      <c r="Z1455" s="12" t="n">
        <f aca="false">Assumptions!$B$49*$Y$1455</f>
        <v>3000000</v>
      </c>
      <c r="AA1455" s="12" t="n">
        <f aca="false">IF($C$1455&lt;Assumptions!$B$52,Assumptions!$B$52*(Assumptions!$B$21+Assumptions!$B$22/Assumptions!$B$52)/(Assumptions!$B$21+Assumptions!$B$22/$C$1455),Assumptions!$B$52)</f>
        <v>25</v>
      </c>
      <c r="AB1455" s="12" t="n">
        <f aca="false">Assumptions!$B$53/$AA$1455</f>
        <v>1</v>
      </c>
      <c r="AC1455" s="12" t="n">
        <f aca="false">Assumptions!$B$54*$AB$1455</f>
        <v>2400000</v>
      </c>
      <c r="AD1455" s="12" t="n">
        <f aca="false">IF($C$1455&lt;Assumptions!$B$57,Assumptions!$B$57*(Assumptions!$B$21+Assumptions!$B$22/Assumptions!$B$57)/(Assumptions!$B$21+Assumptions!$B$22/$C$1455),Assumptions!$B$57)</f>
        <v>57.4416348105408</v>
      </c>
      <c r="AE1455" s="12" t="n">
        <f aca="false">Assumptions!$B$58/$AD$1455</f>
        <v>1.04453851632004</v>
      </c>
      <c r="AF1455" s="12" t="n">
        <f aca="false">Assumptions!$B$59*$AE$1455</f>
        <v>1740897.87537958</v>
      </c>
      <c r="AG1455" s="12" t="n">
        <f aca="false">IF($C$1455&lt;Assumptions!$B$62,Assumptions!$B$62*(Assumptions!$B$21+Assumptions!$B$22/Assumptions!$B$62)/(Assumptions!$B$21+Assumptions!$B$22/$C$1455),Assumptions!$B$62)</f>
        <v>48.7090266519172</v>
      </c>
      <c r="AH1455" s="12" t="n">
        <f aca="false">Assumptions!$B$63/$AG$1455</f>
        <v>1.00922384163604</v>
      </c>
      <c r="AI1455" s="12" t="n">
        <f aca="false">Assumptions!$B$64*$AH$1455</f>
        <v>6158957.03396548</v>
      </c>
    </row>
    <row r="1456" customFormat="false" ht="15" hidden="true" customHeight="false" outlineLevel="0" collapsed="false">
      <c r="A1456" s="6" t="n">
        <f aca="false">ROW()-ROW($A$1381)+Assumptions!$B$4</f>
        <v>75</v>
      </c>
      <c r="B1456" s="12" t="n">
        <f aca="false">$P$1455</f>
        <v>1528460.66262969</v>
      </c>
      <c r="C1456" s="12" t="n">
        <f aca="false">$B$4/(Assumptions!$B$16+$B$1456)</f>
        <v>31.4577343744822</v>
      </c>
      <c r="D1456" s="12" t="n">
        <f aca="false">Assumptions!$B$7/$C$1456</f>
        <v>953660.541565742</v>
      </c>
      <c r="E1456" s="12" t="n">
        <f aca="false">$T$1456+$W$1456+$Z$1456+$AC$1456+$AF$1456+$AI$1456</f>
        <v>23299854.9093451</v>
      </c>
      <c r="F1456" s="12" t="n">
        <f aca="false">Assumptions!$B$70/(Assumptions!$B$20+Assumptions!$B$17+$B$1456+$E$1456+$O$1455)</f>
        <v>26.0857012801939</v>
      </c>
      <c r="G1456" s="12" t="n">
        <f aca="false">$C$1456*(1-Assumptions!$B$71)</f>
        <v>25.1661874995858</v>
      </c>
      <c r="H1456" s="12" t="n">
        <f aca="false">MIN($F$1456,$G$1456)</f>
        <v>25.1661874995858</v>
      </c>
      <c r="I1456" s="12" t="str">
        <f aca="false">IF($F$1456&lt;=$G$1456,"cap","discount")</f>
        <v>discount</v>
      </c>
      <c r="J1456" s="12" t="n">
        <f aca="false">Assumptions!$B$69/$H$1456</f>
        <v>198679.279492863</v>
      </c>
      <c r="K1456" s="12" t="n">
        <f aca="false">Assumptions!$B$74/(Assumptions!$B$20+Assumptions!$B$17+$B$1456+$E$1456+$J$1456)</f>
        <v>41.6431753052578</v>
      </c>
      <c r="L1456" s="12" t="n">
        <f aca="false">$C$1456*(1-Assumptions!$B$75)</f>
        <v>26.7390742183099</v>
      </c>
      <c r="M1456" s="12" t="n">
        <f aca="false">MIN($K$1456,$L$1456)</f>
        <v>26.7390742183099</v>
      </c>
      <c r="N1456" s="12" t="str">
        <f aca="false">IF($K$1456&lt;=$L$1456,"cap","discount")</f>
        <v>discount</v>
      </c>
      <c r="O1456" s="12" t="n">
        <f aca="false">Assumptions!$B$73/$M$1456</f>
        <v>112195.357831264</v>
      </c>
      <c r="P1456" s="12" t="n">
        <f aca="false">MAX(Assumptions!$B$4,($A$7*(Assumptions!$B$20+$E$1456+Assumptions!$B$17+$J$1456+$O$1456+$D$1456)-Assumptions!$B$17)/(1-$A$7))</f>
        <v>1528460.66262969</v>
      </c>
      <c r="Q1456" s="12" t="n">
        <f aca="false">Assumptions!$B$20+$E$1456+Assumptions!$B$17+$P$1456+$J$1456+$O$1456+$D$1456</f>
        <v>39487517.7508646</v>
      </c>
      <c r="R1456" s="12" t="n">
        <f aca="false">IF($C$1456&lt;Assumptions!$B$37,Assumptions!$B$37*(Assumptions!$B$21+Assumptions!$B$22/Assumptions!$B$37)/(Assumptions!$B$21+Assumptions!$B$22/$C$1456),Assumptions!$B$37)</f>
        <v>1</v>
      </c>
      <c r="S1456" s="12" t="n">
        <f aca="false">Assumptions!$B$38/$R$1456</f>
        <v>1</v>
      </c>
      <c r="T1456" s="12" t="n">
        <f aca="false">Assumptions!$B$39*$S$1456</f>
        <v>5000000</v>
      </c>
      <c r="U1456" s="12" t="n">
        <f aca="false">IF($C$1456&lt;Assumptions!$B$42,Assumptions!$B$42*(Assumptions!$B$21+Assumptions!$B$22/Assumptions!$B$42)/(Assumptions!$B$21+Assumptions!$B$22/$C$1456),Assumptions!$B$42)</f>
        <v>3</v>
      </c>
      <c r="V1456" s="12" t="n">
        <f aca="false">Assumptions!$B$43/$U$1456</f>
        <v>1</v>
      </c>
      <c r="W1456" s="12" t="n">
        <f aca="false">Assumptions!$B$44*$V$1456</f>
        <v>5000000</v>
      </c>
      <c r="X1456" s="12" t="n">
        <f aca="false">IF($C$1456&lt;Assumptions!$B$47,Assumptions!$B$47*(Assumptions!$B$21+Assumptions!$B$22/Assumptions!$B$47)/(Assumptions!$B$21+Assumptions!$B$22/$C$1456),Assumptions!$B$47)</f>
        <v>10</v>
      </c>
      <c r="Y1456" s="12" t="n">
        <f aca="false">Assumptions!$B$48/$X$1456</f>
        <v>1</v>
      </c>
      <c r="Z1456" s="12" t="n">
        <f aca="false">Assumptions!$B$49*$Y$1456</f>
        <v>3000000</v>
      </c>
      <c r="AA1456" s="12" t="n">
        <f aca="false">IF($C$1456&lt;Assumptions!$B$52,Assumptions!$B$52*(Assumptions!$B$21+Assumptions!$B$22/Assumptions!$B$52)/(Assumptions!$B$21+Assumptions!$B$22/$C$1456),Assumptions!$B$52)</f>
        <v>25</v>
      </c>
      <c r="AB1456" s="12" t="n">
        <f aca="false">Assumptions!$B$53/$AA$1456</f>
        <v>1</v>
      </c>
      <c r="AC1456" s="12" t="n">
        <f aca="false">Assumptions!$B$54*$AB$1456</f>
        <v>2400000</v>
      </c>
      <c r="AD1456" s="12" t="n">
        <f aca="false">IF($C$1456&lt;Assumptions!$B$57,Assumptions!$B$57*(Assumptions!$B$21+Assumptions!$B$22/Assumptions!$B$57)/(Assumptions!$B$21+Assumptions!$B$22/$C$1456),Assumptions!$B$57)</f>
        <v>57.4416348105408</v>
      </c>
      <c r="AE1456" s="12" t="n">
        <f aca="false">Assumptions!$B$58/$AD$1456</f>
        <v>1.04453851632004</v>
      </c>
      <c r="AF1456" s="12" t="n">
        <f aca="false">Assumptions!$B$59*$AE$1456</f>
        <v>1740897.87537958</v>
      </c>
      <c r="AG1456" s="12" t="n">
        <f aca="false">IF($C$1456&lt;Assumptions!$B$62,Assumptions!$B$62*(Assumptions!$B$21+Assumptions!$B$22/Assumptions!$B$62)/(Assumptions!$B$21+Assumptions!$B$22/$C$1456),Assumptions!$B$62)</f>
        <v>48.7090266519172</v>
      </c>
      <c r="AH1456" s="12" t="n">
        <f aca="false">Assumptions!$B$63/$AG$1456</f>
        <v>1.00922384163604</v>
      </c>
      <c r="AI1456" s="12" t="n">
        <f aca="false">Assumptions!$B$64*$AH$1456</f>
        <v>6158957.03396548</v>
      </c>
    </row>
    <row r="1457" customFormat="false" ht="15" hidden="true" customHeight="false" outlineLevel="0" collapsed="false">
      <c r="A1457" s="6" t="n">
        <f aca="false">ROW()-ROW($A$1381)+Assumptions!$B$4</f>
        <v>76</v>
      </c>
      <c r="B1457" s="12" t="n">
        <f aca="false">$P$1456</f>
        <v>1528460.66262969</v>
      </c>
      <c r="C1457" s="12" t="n">
        <f aca="false">$B$4/(Assumptions!$B$16+$B$1457)</f>
        <v>31.4577343744822</v>
      </c>
      <c r="D1457" s="12" t="n">
        <f aca="false">Assumptions!$B$7/$C$1457</f>
        <v>953660.541565742</v>
      </c>
      <c r="E1457" s="12" t="n">
        <f aca="false">$T$1457+$W$1457+$Z$1457+$AC$1457+$AF$1457+$AI$1457</f>
        <v>23299854.9093451</v>
      </c>
      <c r="F1457" s="12" t="n">
        <f aca="false">Assumptions!$B$70/(Assumptions!$B$20+Assumptions!$B$17+$B$1457+$E$1457+$O$1456)</f>
        <v>26.0857012801939</v>
      </c>
      <c r="G1457" s="12" t="n">
        <f aca="false">$C$1457*(1-Assumptions!$B$71)</f>
        <v>25.1661874995858</v>
      </c>
      <c r="H1457" s="12" t="n">
        <f aca="false">MIN($F$1457,$G$1457)</f>
        <v>25.1661874995858</v>
      </c>
      <c r="I1457" s="12" t="str">
        <f aca="false">IF($F$1457&lt;=$G$1457,"cap","discount")</f>
        <v>discount</v>
      </c>
      <c r="J1457" s="12" t="n">
        <f aca="false">Assumptions!$B$69/$H$1457</f>
        <v>198679.279492863</v>
      </c>
      <c r="K1457" s="12" t="n">
        <f aca="false">Assumptions!$B$74/(Assumptions!$B$20+Assumptions!$B$17+$B$1457+$E$1457+$J$1457)</f>
        <v>41.6431753052578</v>
      </c>
      <c r="L1457" s="12" t="n">
        <f aca="false">$C$1457*(1-Assumptions!$B$75)</f>
        <v>26.7390742183099</v>
      </c>
      <c r="M1457" s="12" t="n">
        <f aca="false">MIN($K$1457,$L$1457)</f>
        <v>26.7390742183099</v>
      </c>
      <c r="N1457" s="12" t="str">
        <f aca="false">IF($K$1457&lt;=$L$1457,"cap","discount")</f>
        <v>discount</v>
      </c>
      <c r="O1457" s="12" t="n">
        <f aca="false">Assumptions!$B$73/$M$1457</f>
        <v>112195.357831264</v>
      </c>
      <c r="P1457" s="12" t="n">
        <f aca="false">MAX(Assumptions!$B$4,($A$7*(Assumptions!$B$20+$E$1457+Assumptions!$B$17+$J$1457+$O$1457+$D$1457)-Assumptions!$B$17)/(1-$A$7))</f>
        <v>1528460.66262969</v>
      </c>
      <c r="Q1457" s="12" t="n">
        <f aca="false">Assumptions!$B$20+$E$1457+Assumptions!$B$17+$P$1457+$J$1457+$O$1457+$D$1457</f>
        <v>39487517.7508646</v>
      </c>
      <c r="R1457" s="12" t="n">
        <f aca="false">IF($C$1457&lt;Assumptions!$B$37,Assumptions!$B$37*(Assumptions!$B$21+Assumptions!$B$22/Assumptions!$B$37)/(Assumptions!$B$21+Assumptions!$B$22/$C$1457),Assumptions!$B$37)</f>
        <v>1</v>
      </c>
      <c r="S1457" s="12" t="n">
        <f aca="false">Assumptions!$B$38/$R$1457</f>
        <v>1</v>
      </c>
      <c r="T1457" s="12" t="n">
        <f aca="false">Assumptions!$B$39*$S$1457</f>
        <v>5000000</v>
      </c>
      <c r="U1457" s="12" t="n">
        <f aca="false">IF($C$1457&lt;Assumptions!$B$42,Assumptions!$B$42*(Assumptions!$B$21+Assumptions!$B$22/Assumptions!$B$42)/(Assumptions!$B$21+Assumptions!$B$22/$C$1457),Assumptions!$B$42)</f>
        <v>3</v>
      </c>
      <c r="V1457" s="12" t="n">
        <f aca="false">Assumptions!$B$43/$U$1457</f>
        <v>1</v>
      </c>
      <c r="W1457" s="12" t="n">
        <f aca="false">Assumptions!$B$44*$V$1457</f>
        <v>5000000</v>
      </c>
      <c r="X1457" s="12" t="n">
        <f aca="false">IF($C$1457&lt;Assumptions!$B$47,Assumptions!$B$47*(Assumptions!$B$21+Assumptions!$B$22/Assumptions!$B$47)/(Assumptions!$B$21+Assumptions!$B$22/$C$1457),Assumptions!$B$47)</f>
        <v>10</v>
      </c>
      <c r="Y1457" s="12" t="n">
        <f aca="false">Assumptions!$B$48/$X$1457</f>
        <v>1</v>
      </c>
      <c r="Z1457" s="12" t="n">
        <f aca="false">Assumptions!$B$49*$Y$1457</f>
        <v>3000000</v>
      </c>
      <c r="AA1457" s="12" t="n">
        <f aca="false">IF($C$1457&lt;Assumptions!$B$52,Assumptions!$B$52*(Assumptions!$B$21+Assumptions!$B$22/Assumptions!$B$52)/(Assumptions!$B$21+Assumptions!$B$22/$C$1457),Assumptions!$B$52)</f>
        <v>25</v>
      </c>
      <c r="AB1457" s="12" t="n">
        <f aca="false">Assumptions!$B$53/$AA$1457</f>
        <v>1</v>
      </c>
      <c r="AC1457" s="12" t="n">
        <f aca="false">Assumptions!$B$54*$AB$1457</f>
        <v>2400000</v>
      </c>
      <c r="AD1457" s="12" t="n">
        <f aca="false">IF($C$1457&lt;Assumptions!$B$57,Assumptions!$B$57*(Assumptions!$B$21+Assumptions!$B$22/Assumptions!$B$57)/(Assumptions!$B$21+Assumptions!$B$22/$C$1457),Assumptions!$B$57)</f>
        <v>57.4416348105408</v>
      </c>
      <c r="AE1457" s="12" t="n">
        <f aca="false">Assumptions!$B$58/$AD$1457</f>
        <v>1.04453851632004</v>
      </c>
      <c r="AF1457" s="12" t="n">
        <f aca="false">Assumptions!$B$59*$AE$1457</f>
        <v>1740897.87537958</v>
      </c>
      <c r="AG1457" s="12" t="n">
        <f aca="false">IF($C$1457&lt;Assumptions!$B$62,Assumptions!$B$62*(Assumptions!$B$21+Assumptions!$B$22/Assumptions!$B$62)/(Assumptions!$B$21+Assumptions!$B$22/$C$1457),Assumptions!$B$62)</f>
        <v>48.7090266519172</v>
      </c>
      <c r="AH1457" s="12" t="n">
        <f aca="false">Assumptions!$B$63/$AG$1457</f>
        <v>1.00922384163604</v>
      </c>
      <c r="AI1457" s="12" t="n">
        <f aca="false">Assumptions!$B$64*$AH$1457</f>
        <v>6158957.03396548</v>
      </c>
    </row>
    <row r="1458" customFormat="false" ht="15" hidden="true" customHeight="false" outlineLevel="0" collapsed="false">
      <c r="A1458" s="6" t="n">
        <f aca="false">ROW()-ROW($A$1381)+Assumptions!$B$4</f>
        <v>77</v>
      </c>
      <c r="B1458" s="12" t="n">
        <f aca="false">$P$1457</f>
        <v>1528460.66262969</v>
      </c>
      <c r="C1458" s="12" t="n">
        <f aca="false">$B$4/(Assumptions!$B$16+$B$1458)</f>
        <v>31.4577343744822</v>
      </c>
      <c r="D1458" s="12" t="n">
        <f aca="false">Assumptions!$B$7/$C$1458</f>
        <v>953660.541565742</v>
      </c>
      <c r="E1458" s="12" t="n">
        <f aca="false">$T$1458+$W$1458+$Z$1458+$AC$1458+$AF$1458+$AI$1458</f>
        <v>23299854.9093451</v>
      </c>
      <c r="F1458" s="12" t="n">
        <f aca="false">Assumptions!$B$70/(Assumptions!$B$20+Assumptions!$B$17+$B$1458+$E$1458+$O$1457)</f>
        <v>26.0857012801939</v>
      </c>
      <c r="G1458" s="12" t="n">
        <f aca="false">$C$1458*(1-Assumptions!$B$71)</f>
        <v>25.1661874995858</v>
      </c>
      <c r="H1458" s="12" t="n">
        <f aca="false">MIN($F$1458,$G$1458)</f>
        <v>25.1661874995858</v>
      </c>
      <c r="I1458" s="12" t="str">
        <f aca="false">IF($F$1458&lt;=$G$1458,"cap","discount")</f>
        <v>discount</v>
      </c>
      <c r="J1458" s="12" t="n">
        <f aca="false">Assumptions!$B$69/$H$1458</f>
        <v>198679.279492863</v>
      </c>
      <c r="K1458" s="12" t="n">
        <f aca="false">Assumptions!$B$74/(Assumptions!$B$20+Assumptions!$B$17+$B$1458+$E$1458+$J$1458)</f>
        <v>41.6431753052578</v>
      </c>
      <c r="L1458" s="12" t="n">
        <f aca="false">$C$1458*(1-Assumptions!$B$75)</f>
        <v>26.7390742183099</v>
      </c>
      <c r="M1458" s="12" t="n">
        <f aca="false">MIN($K$1458,$L$1458)</f>
        <v>26.7390742183099</v>
      </c>
      <c r="N1458" s="12" t="str">
        <f aca="false">IF($K$1458&lt;=$L$1458,"cap","discount")</f>
        <v>discount</v>
      </c>
      <c r="O1458" s="12" t="n">
        <f aca="false">Assumptions!$B$73/$M$1458</f>
        <v>112195.357831264</v>
      </c>
      <c r="P1458" s="12" t="n">
        <f aca="false">MAX(Assumptions!$B$4,($A$7*(Assumptions!$B$20+$E$1458+Assumptions!$B$17+$J$1458+$O$1458+$D$1458)-Assumptions!$B$17)/(1-$A$7))</f>
        <v>1528460.66262969</v>
      </c>
      <c r="Q1458" s="12" t="n">
        <f aca="false">Assumptions!$B$20+$E$1458+Assumptions!$B$17+$P$1458+$J$1458+$O$1458+$D$1458</f>
        <v>39487517.7508646</v>
      </c>
      <c r="R1458" s="12" t="n">
        <f aca="false">IF($C$1458&lt;Assumptions!$B$37,Assumptions!$B$37*(Assumptions!$B$21+Assumptions!$B$22/Assumptions!$B$37)/(Assumptions!$B$21+Assumptions!$B$22/$C$1458),Assumptions!$B$37)</f>
        <v>1</v>
      </c>
      <c r="S1458" s="12" t="n">
        <f aca="false">Assumptions!$B$38/$R$1458</f>
        <v>1</v>
      </c>
      <c r="T1458" s="12" t="n">
        <f aca="false">Assumptions!$B$39*$S$1458</f>
        <v>5000000</v>
      </c>
      <c r="U1458" s="12" t="n">
        <f aca="false">IF($C$1458&lt;Assumptions!$B$42,Assumptions!$B$42*(Assumptions!$B$21+Assumptions!$B$22/Assumptions!$B$42)/(Assumptions!$B$21+Assumptions!$B$22/$C$1458),Assumptions!$B$42)</f>
        <v>3</v>
      </c>
      <c r="V1458" s="12" t="n">
        <f aca="false">Assumptions!$B$43/$U$1458</f>
        <v>1</v>
      </c>
      <c r="W1458" s="12" t="n">
        <f aca="false">Assumptions!$B$44*$V$1458</f>
        <v>5000000</v>
      </c>
      <c r="X1458" s="12" t="n">
        <f aca="false">IF($C$1458&lt;Assumptions!$B$47,Assumptions!$B$47*(Assumptions!$B$21+Assumptions!$B$22/Assumptions!$B$47)/(Assumptions!$B$21+Assumptions!$B$22/$C$1458),Assumptions!$B$47)</f>
        <v>10</v>
      </c>
      <c r="Y1458" s="12" t="n">
        <f aca="false">Assumptions!$B$48/$X$1458</f>
        <v>1</v>
      </c>
      <c r="Z1458" s="12" t="n">
        <f aca="false">Assumptions!$B$49*$Y$1458</f>
        <v>3000000</v>
      </c>
      <c r="AA1458" s="12" t="n">
        <f aca="false">IF($C$1458&lt;Assumptions!$B$52,Assumptions!$B$52*(Assumptions!$B$21+Assumptions!$B$22/Assumptions!$B$52)/(Assumptions!$B$21+Assumptions!$B$22/$C$1458),Assumptions!$B$52)</f>
        <v>25</v>
      </c>
      <c r="AB1458" s="12" t="n">
        <f aca="false">Assumptions!$B$53/$AA$1458</f>
        <v>1</v>
      </c>
      <c r="AC1458" s="12" t="n">
        <f aca="false">Assumptions!$B$54*$AB$1458</f>
        <v>2400000</v>
      </c>
      <c r="AD1458" s="12" t="n">
        <f aca="false">IF($C$1458&lt;Assumptions!$B$57,Assumptions!$B$57*(Assumptions!$B$21+Assumptions!$B$22/Assumptions!$B$57)/(Assumptions!$B$21+Assumptions!$B$22/$C$1458),Assumptions!$B$57)</f>
        <v>57.4416348105408</v>
      </c>
      <c r="AE1458" s="12" t="n">
        <f aca="false">Assumptions!$B$58/$AD$1458</f>
        <v>1.04453851632004</v>
      </c>
      <c r="AF1458" s="12" t="n">
        <f aca="false">Assumptions!$B$59*$AE$1458</f>
        <v>1740897.87537958</v>
      </c>
      <c r="AG1458" s="12" t="n">
        <f aca="false">IF($C$1458&lt;Assumptions!$B$62,Assumptions!$B$62*(Assumptions!$B$21+Assumptions!$B$22/Assumptions!$B$62)/(Assumptions!$B$21+Assumptions!$B$22/$C$1458),Assumptions!$B$62)</f>
        <v>48.7090266519172</v>
      </c>
      <c r="AH1458" s="12" t="n">
        <f aca="false">Assumptions!$B$63/$AG$1458</f>
        <v>1.00922384163604</v>
      </c>
      <c r="AI1458" s="12" t="n">
        <f aca="false">Assumptions!$B$64*$AH$1458</f>
        <v>6158957.03396548</v>
      </c>
    </row>
    <row r="1459" customFormat="false" ht="15" hidden="true" customHeight="false" outlineLevel="0" collapsed="false">
      <c r="A1459" s="6" t="n">
        <f aca="false">ROW()-ROW($A$1381)+Assumptions!$B$4</f>
        <v>78</v>
      </c>
      <c r="B1459" s="12" t="n">
        <f aca="false">$P$1458</f>
        <v>1528460.66262969</v>
      </c>
      <c r="C1459" s="12" t="n">
        <f aca="false">$B$4/(Assumptions!$B$16+$B$1459)</f>
        <v>31.4577343744822</v>
      </c>
      <c r="D1459" s="12" t="n">
        <f aca="false">Assumptions!$B$7/$C$1459</f>
        <v>953660.541565742</v>
      </c>
      <c r="E1459" s="12" t="n">
        <f aca="false">$T$1459+$W$1459+$Z$1459+$AC$1459+$AF$1459+$AI$1459</f>
        <v>23299854.9093451</v>
      </c>
      <c r="F1459" s="12" t="n">
        <f aca="false">Assumptions!$B$70/(Assumptions!$B$20+Assumptions!$B$17+$B$1459+$E$1459+$O$1458)</f>
        <v>26.0857012801939</v>
      </c>
      <c r="G1459" s="12" t="n">
        <f aca="false">$C$1459*(1-Assumptions!$B$71)</f>
        <v>25.1661874995858</v>
      </c>
      <c r="H1459" s="12" t="n">
        <f aca="false">MIN($F$1459,$G$1459)</f>
        <v>25.1661874995858</v>
      </c>
      <c r="I1459" s="12" t="str">
        <f aca="false">IF($F$1459&lt;=$G$1459,"cap","discount")</f>
        <v>discount</v>
      </c>
      <c r="J1459" s="12" t="n">
        <f aca="false">Assumptions!$B$69/$H$1459</f>
        <v>198679.279492863</v>
      </c>
      <c r="K1459" s="12" t="n">
        <f aca="false">Assumptions!$B$74/(Assumptions!$B$20+Assumptions!$B$17+$B$1459+$E$1459+$J$1459)</f>
        <v>41.6431753052578</v>
      </c>
      <c r="L1459" s="12" t="n">
        <f aca="false">$C$1459*(1-Assumptions!$B$75)</f>
        <v>26.7390742183099</v>
      </c>
      <c r="M1459" s="12" t="n">
        <f aca="false">MIN($K$1459,$L$1459)</f>
        <v>26.7390742183099</v>
      </c>
      <c r="N1459" s="12" t="str">
        <f aca="false">IF($K$1459&lt;=$L$1459,"cap","discount")</f>
        <v>discount</v>
      </c>
      <c r="O1459" s="12" t="n">
        <f aca="false">Assumptions!$B$73/$M$1459</f>
        <v>112195.357831264</v>
      </c>
      <c r="P1459" s="12" t="n">
        <f aca="false">MAX(Assumptions!$B$4,($A$7*(Assumptions!$B$20+$E$1459+Assumptions!$B$17+$J$1459+$O$1459+$D$1459)-Assumptions!$B$17)/(1-$A$7))</f>
        <v>1528460.66262969</v>
      </c>
      <c r="Q1459" s="12" t="n">
        <f aca="false">Assumptions!$B$20+$E$1459+Assumptions!$B$17+$P$1459+$J$1459+$O$1459+$D$1459</f>
        <v>39487517.7508646</v>
      </c>
      <c r="R1459" s="12" t="n">
        <f aca="false">IF($C$1459&lt;Assumptions!$B$37,Assumptions!$B$37*(Assumptions!$B$21+Assumptions!$B$22/Assumptions!$B$37)/(Assumptions!$B$21+Assumptions!$B$22/$C$1459),Assumptions!$B$37)</f>
        <v>1</v>
      </c>
      <c r="S1459" s="12" t="n">
        <f aca="false">Assumptions!$B$38/$R$1459</f>
        <v>1</v>
      </c>
      <c r="T1459" s="12" t="n">
        <f aca="false">Assumptions!$B$39*$S$1459</f>
        <v>5000000</v>
      </c>
      <c r="U1459" s="12" t="n">
        <f aca="false">IF($C$1459&lt;Assumptions!$B$42,Assumptions!$B$42*(Assumptions!$B$21+Assumptions!$B$22/Assumptions!$B$42)/(Assumptions!$B$21+Assumptions!$B$22/$C$1459),Assumptions!$B$42)</f>
        <v>3</v>
      </c>
      <c r="V1459" s="12" t="n">
        <f aca="false">Assumptions!$B$43/$U$1459</f>
        <v>1</v>
      </c>
      <c r="W1459" s="12" t="n">
        <f aca="false">Assumptions!$B$44*$V$1459</f>
        <v>5000000</v>
      </c>
      <c r="X1459" s="12" t="n">
        <f aca="false">IF($C$1459&lt;Assumptions!$B$47,Assumptions!$B$47*(Assumptions!$B$21+Assumptions!$B$22/Assumptions!$B$47)/(Assumptions!$B$21+Assumptions!$B$22/$C$1459),Assumptions!$B$47)</f>
        <v>10</v>
      </c>
      <c r="Y1459" s="12" t="n">
        <f aca="false">Assumptions!$B$48/$X$1459</f>
        <v>1</v>
      </c>
      <c r="Z1459" s="12" t="n">
        <f aca="false">Assumptions!$B$49*$Y$1459</f>
        <v>3000000</v>
      </c>
      <c r="AA1459" s="12" t="n">
        <f aca="false">IF($C$1459&lt;Assumptions!$B$52,Assumptions!$B$52*(Assumptions!$B$21+Assumptions!$B$22/Assumptions!$B$52)/(Assumptions!$B$21+Assumptions!$B$22/$C$1459),Assumptions!$B$52)</f>
        <v>25</v>
      </c>
      <c r="AB1459" s="12" t="n">
        <f aca="false">Assumptions!$B$53/$AA$1459</f>
        <v>1</v>
      </c>
      <c r="AC1459" s="12" t="n">
        <f aca="false">Assumptions!$B$54*$AB$1459</f>
        <v>2400000</v>
      </c>
      <c r="AD1459" s="12" t="n">
        <f aca="false">IF($C$1459&lt;Assumptions!$B$57,Assumptions!$B$57*(Assumptions!$B$21+Assumptions!$B$22/Assumptions!$B$57)/(Assumptions!$B$21+Assumptions!$B$22/$C$1459),Assumptions!$B$57)</f>
        <v>57.4416348105408</v>
      </c>
      <c r="AE1459" s="12" t="n">
        <f aca="false">Assumptions!$B$58/$AD$1459</f>
        <v>1.04453851632004</v>
      </c>
      <c r="AF1459" s="12" t="n">
        <f aca="false">Assumptions!$B$59*$AE$1459</f>
        <v>1740897.87537958</v>
      </c>
      <c r="AG1459" s="12" t="n">
        <f aca="false">IF($C$1459&lt;Assumptions!$B$62,Assumptions!$B$62*(Assumptions!$B$21+Assumptions!$B$22/Assumptions!$B$62)/(Assumptions!$B$21+Assumptions!$B$22/$C$1459),Assumptions!$B$62)</f>
        <v>48.7090266519172</v>
      </c>
      <c r="AH1459" s="12" t="n">
        <f aca="false">Assumptions!$B$63/$AG$1459</f>
        <v>1.00922384163604</v>
      </c>
      <c r="AI1459" s="12" t="n">
        <f aca="false">Assumptions!$B$64*$AH$1459</f>
        <v>6158957.03396548</v>
      </c>
    </row>
    <row r="1460" customFormat="false" ht="15" hidden="true" customHeight="false" outlineLevel="0" collapsed="false">
      <c r="A1460" s="6" t="n">
        <f aca="false">ROW()-ROW($A$1381)+Assumptions!$B$4</f>
        <v>79</v>
      </c>
      <c r="B1460" s="12" t="n">
        <f aca="false">$P$1459</f>
        <v>1528460.66262969</v>
      </c>
      <c r="C1460" s="12" t="n">
        <f aca="false">$B$4/(Assumptions!$B$16+$B$1460)</f>
        <v>31.4577343744822</v>
      </c>
      <c r="D1460" s="12" t="n">
        <f aca="false">Assumptions!$B$7/$C$1460</f>
        <v>953660.541565742</v>
      </c>
      <c r="E1460" s="12" t="n">
        <f aca="false">$T$1460+$W$1460+$Z$1460+$AC$1460+$AF$1460+$AI$1460</f>
        <v>23299854.9093451</v>
      </c>
      <c r="F1460" s="12" t="n">
        <f aca="false">Assumptions!$B$70/(Assumptions!$B$20+Assumptions!$B$17+$B$1460+$E$1460+$O$1459)</f>
        <v>26.0857012801939</v>
      </c>
      <c r="G1460" s="12" t="n">
        <f aca="false">$C$1460*(1-Assumptions!$B$71)</f>
        <v>25.1661874995858</v>
      </c>
      <c r="H1460" s="12" t="n">
        <f aca="false">MIN($F$1460,$G$1460)</f>
        <v>25.1661874995858</v>
      </c>
      <c r="I1460" s="12" t="str">
        <f aca="false">IF($F$1460&lt;=$G$1460,"cap","discount")</f>
        <v>discount</v>
      </c>
      <c r="J1460" s="12" t="n">
        <f aca="false">Assumptions!$B$69/$H$1460</f>
        <v>198679.279492863</v>
      </c>
      <c r="K1460" s="12" t="n">
        <f aca="false">Assumptions!$B$74/(Assumptions!$B$20+Assumptions!$B$17+$B$1460+$E$1460+$J$1460)</f>
        <v>41.6431753052578</v>
      </c>
      <c r="L1460" s="12" t="n">
        <f aca="false">$C$1460*(1-Assumptions!$B$75)</f>
        <v>26.7390742183099</v>
      </c>
      <c r="M1460" s="12" t="n">
        <f aca="false">MIN($K$1460,$L$1460)</f>
        <v>26.7390742183099</v>
      </c>
      <c r="N1460" s="12" t="str">
        <f aca="false">IF($K$1460&lt;=$L$1460,"cap","discount")</f>
        <v>discount</v>
      </c>
      <c r="O1460" s="12" t="n">
        <f aca="false">Assumptions!$B$73/$M$1460</f>
        <v>112195.357831264</v>
      </c>
      <c r="P1460" s="12" t="n">
        <f aca="false">MAX(Assumptions!$B$4,($A$7*(Assumptions!$B$20+$E$1460+Assumptions!$B$17+$J$1460+$O$1460+$D$1460)-Assumptions!$B$17)/(1-$A$7))</f>
        <v>1528460.66262969</v>
      </c>
      <c r="Q1460" s="12" t="n">
        <f aca="false">Assumptions!$B$20+$E$1460+Assumptions!$B$17+$P$1460+$J$1460+$O$1460+$D$1460</f>
        <v>39487517.7508646</v>
      </c>
      <c r="R1460" s="12" t="n">
        <f aca="false">IF($C$1460&lt;Assumptions!$B$37,Assumptions!$B$37*(Assumptions!$B$21+Assumptions!$B$22/Assumptions!$B$37)/(Assumptions!$B$21+Assumptions!$B$22/$C$1460),Assumptions!$B$37)</f>
        <v>1</v>
      </c>
      <c r="S1460" s="12" t="n">
        <f aca="false">Assumptions!$B$38/$R$1460</f>
        <v>1</v>
      </c>
      <c r="T1460" s="12" t="n">
        <f aca="false">Assumptions!$B$39*$S$1460</f>
        <v>5000000</v>
      </c>
      <c r="U1460" s="12" t="n">
        <f aca="false">IF($C$1460&lt;Assumptions!$B$42,Assumptions!$B$42*(Assumptions!$B$21+Assumptions!$B$22/Assumptions!$B$42)/(Assumptions!$B$21+Assumptions!$B$22/$C$1460),Assumptions!$B$42)</f>
        <v>3</v>
      </c>
      <c r="V1460" s="12" t="n">
        <f aca="false">Assumptions!$B$43/$U$1460</f>
        <v>1</v>
      </c>
      <c r="W1460" s="12" t="n">
        <f aca="false">Assumptions!$B$44*$V$1460</f>
        <v>5000000</v>
      </c>
      <c r="X1460" s="12" t="n">
        <f aca="false">IF($C$1460&lt;Assumptions!$B$47,Assumptions!$B$47*(Assumptions!$B$21+Assumptions!$B$22/Assumptions!$B$47)/(Assumptions!$B$21+Assumptions!$B$22/$C$1460),Assumptions!$B$47)</f>
        <v>10</v>
      </c>
      <c r="Y1460" s="12" t="n">
        <f aca="false">Assumptions!$B$48/$X$1460</f>
        <v>1</v>
      </c>
      <c r="Z1460" s="12" t="n">
        <f aca="false">Assumptions!$B$49*$Y$1460</f>
        <v>3000000</v>
      </c>
      <c r="AA1460" s="12" t="n">
        <f aca="false">IF($C$1460&lt;Assumptions!$B$52,Assumptions!$B$52*(Assumptions!$B$21+Assumptions!$B$22/Assumptions!$B$52)/(Assumptions!$B$21+Assumptions!$B$22/$C$1460),Assumptions!$B$52)</f>
        <v>25</v>
      </c>
      <c r="AB1460" s="12" t="n">
        <f aca="false">Assumptions!$B$53/$AA$1460</f>
        <v>1</v>
      </c>
      <c r="AC1460" s="12" t="n">
        <f aca="false">Assumptions!$B$54*$AB$1460</f>
        <v>2400000</v>
      </c>
      <c r="AD1460" s="12" t="n">
        <f aca="false">IF($C$1460&lt;Assumptions!$B$57,Assumptions!$B$57*(Assumptions!$B$21+Assumptions!$B$22/Assumptions!$B$57)/(Assumptions!$B$21+Assumptions!$B$22/$C$1460),Assumptions!$B$57)</f>
        <v>57.4416348105408</v>
      </c>
      <c r="AE1460" s="12" t="n">
        <f aca="false">Assumptions!$B$58/$AD$1460</f>
        <v>1.04453851632004</v>
      </c>
      <c r="AF1460" s="12" t="n">
        <f aca="false">Assumptions!$B$59*$AE$1460</f>
        <v>1740897.87537958</v>
      </c>
      <c r="AG1460" s="12" t="n">
        <f aca="false">IF($C$1460&lt;Assumptions!$B$62,Assumptions!$B$62*(Assumptions!$B$21+Assumptions!$B$22/Assumptions!$B$62)/(Assumptions!$B$21+Assumptions!$B$22/$C$1460),Assumptions!$B$62)</f>
        <v>48.7090266519172</v>
      </c>
      <c r="AH1460" s="12" t="n">
        <f aca="false">Assumptions!$B$63/$AG$1460</f>
        <v>1.00922384163604</v>
      </c>
      <c r="AI1460" s="12" t="n">
        <f aca="false">Assumptions!$B$64*$AH$1460</f>
        <v>6158957.03396548</v>
      </c>
    </row>
    <row r="1470" customFormat="false" ht="35.05" hidden="true" customHeight="false" outlineLevel="0" collapsed="false">
      <c r="A1470" s="6" t="str">
        <f aca="false">Assumptions!$I$101</f>
        <v>Code</v>
      </c>
      <c r="B1470" s="12" t="str">
        <f aca="false">Assumptions!$I$102</f>
        <v>F bit</v>
      </c>
      <c r="C1470" s="12" t="str">
        <f aca="false">Assumptions!$I$103</f>
        <v>E bit</v>
      </c>
      <c r="D1470" s="12" t="str">
        <f aca="false">Assumptions!$I$104</f>
        <v>D bit</v>
      </c>
      <c r="E1470" s="12" t="str">
        <f aca="false">Assumptions!$I$105</f>
        <v>C bit</v>
      </c>
      <c r="F1470" s="12" t="str">
        <f aca="false">Assumptions!$I$106</f>
        <v>B bit</v>
      </c>
      <c r="G1470" s="12" t="str">
        <f aca="false">Assumptions!$I$107</f>
        <v>A bit</v>
      </c>
      <c r="H1470" s="12" t="str">
        <f aca="false">Assumptions!$I$108</f>
        <v>Seed bit</v>
      </c>
      <c r="I1470" s="12" t="str">
        <f aca="false">Assumptions!$I$109</f>
        <v>F pref paid</v>
      </c>
      <c r="J1470" s="12" t="str">
        <f aca="false">Assumptions!$I$110</f>
        <v>E pref paid</v>
      </c>
      <c r="K1470" s="12" t="str">
        <f aca="false">Assumptions!$I$111</f>
        <v>D pref paid</v>
      </c>
      <c r="L1470" s="12" t="str">
        <f aca="false">Assumptions!$I$112</f>
        <v>C pref paid</v>
      </c>
      <c r="M1470" s="12" t="str">
        <f aca="false">Assumptions!$I$113</f>
        <v>B pref paid</v>
      </c>
      <c r="N1470" s="12" t="str">
        <f aca="false">Assumptions!$I$114</f>
        <v>A pref paid</v>
      </c>
      <c r="O1470" s="12" t="str">
        <f aca="false">Assumptions!$I$115</f>
        <v>Seed pref paid</v>
      </c>
      <c r="P1470" s="12" t="str">
        <f aca="false">Assumptions!$I$116</f>
        <v>Total pref</v>
      </c>
      <c r="Q1470" s="12" t="str">
        <f aca="false">Assumptions!$I$117</f>
        <v>Residual</v>
      </c>
      <c r="R1470" s="12" t="str">
        <f aca="false">Assumptions!$I$118</f>
        <v>Non-option conv shares</v>
      </c>
      <c r="S1470" s="12" t="str">
        <f aca="false">Assumptions!$I$119</f>
        <v>Options ITM</v>
      </c>
      <c r="T1470" s="12" t="str">
        <f aca="false">Assumptions!$I$120</f>
        <v>Common PPS</v>
      </c>
      <c r="U1470" s="12" t="str">
        <f aca="false">Assumptions!$I$121</f>
        <v>F proceeds</v>
      </c>
      <c r="V1470" s="12" t="str">
        <f aca="false">Assumptions!$I$122</f>
        <v>E proceeds</v>
      </c>
      <c r="W1470" s="12" t="str">
        <f aca="false">Assumptions!$I$123</f>
        <v>D proceeds</v>
      </c>
      <c r="X1470" s="12" t="str">
        <f aca="false">Assumptions!$I$124</f>
        <v>C proceeds</v>
      </c>
      <c r="Y1470" s="12" t="str">
        <f aca="false">Assumptions!$I$125</f>
        <v>B proceeds</v>
      </c>
      <c r="Z1470" s="12" t="str">
        <f aca="false">Assumptions!$I$126</f>
        <v>A proceeds</v>
      </c>
      <c r="AA1470" s="12" t="str">
        <f aca="false">Assumptions!$I$127</f>
        <v>Seed proceeds</v>
      </c>
      <c r="AB1470" s="12" t="str">
        <f aca="false">Assumptions!$I$128</f>
        <v>Notes proceeds</v>
      </c>
      <c r="AC1470" s="12" t="str">
        <f aca="false">Assumptions!$I$129</f>
        <v>Common + RSAs proceeds</v>
      </c>
      <c r="AD1470" s="12" t="str">
        <f aca="false">Assumptions!$I$130</f>
        <v>Issued options net</v>
      </c>
      <c r="AE1470" s="12" t="str">
        <f aca="false">Assumptions!$I$131</f>
        <v>Total distributed</v>
      </c>
      <c r="AF1470" s="12" t="str">
        <f aca="false">Assumptions!$I$132</f>
        <v>Stable flag</v>
      </c>
      <c r="AH1470" s="12" t="n">
        <f aca="false">IF(SUM($AF$1471:$AF$1598)=Assumptions!$B$4,Assumptions!$B$4,SUMPRODUCT($AF$1471:$AF$1598,$A$1471:$A$1598)/SUM($AF$1471:$AF$1598))</f>
        <v>16</v>
      </c>
    </row>
    <row r="1471" customFormat="false" ht="15" hidden="true" customHeight="false" outlineLevel="0" collapsed="false">
      <c r="A1471" s="6" t="n">
        <f aca="false">ROW()-ROW($A$1471)+Assumptions!$B$4</f>
        <v>0</v>
      </c>
      <c r="B1471" s="12" t="n">
        <f aca="false">MOD(QUOTIENT($A$1471,Assumptions!$B$77),2)</f>
        <v>0</v>
      </c>
      <c r="C1471" s="12" t="n">
        <f aca="false">MOD(QUOTIENT($A$1471,Assumptions!$B$78),2)</f>
        <v>0</v>
      </c>
      <c r="D1471" s="12" t="n">
        <f aca="false">MOD(QUOTIENT($A$1471,Assumptions!$B$79),2)</f>
        <v>0</v>
      </c>
      <c r="E1471" s="12" t="n">
        <f aca="false">MOD(QUOTIENT($A$1471,Assumptions!$B$80),2)</f>
        <v>0</v>
      </c>
      <c r="F1471" s="12" t="n">
        <f aca="false">MOD(QUOTIENT($A$1471,Assumptions!$B$81),2)</f>
        <v>0</v>
      </c>
      <c r="G1471" s="12" t="n">
        <f aca="false">MOD(QUOTIENT($A$1471,Assumptions!$B$82),2)</f>
        <v>0</v>
      </c>
      <c r="H1471" s="12" t="n">
        <f aca="false">MOD(QUOTIENT($A$1471,Assumptions!$B$83),2)</f>
        <v>0</v>
      </c>
      <c r="I1471" s="12" t="n">
        <f aca="false">IF($B$1471=1,MIN(Assumptions!$B$67,MAX(Assumptions!$B$4,Assumptions!$B$26-(Assumptions!$B$4))),Assumptions!$B$4)</f>
        <v>0</v>
      </c>
      <c r="J1471" s="12" t="n">
        <f aca="false">IF($C$1471=1,MIN(Assumptions!$B$66,MAX(Assumptions!$B$4,Assumptions!$B$26-($I$1471))),Assumptions!$B$4)</f>
        <v>0</v>
      </c>
      <c r="K1471" s="12" t="n">
        <f aca="false">IF($D$1471=1,MIN(Assumptions!$B$61,MAX(Assumptions!$B$4,Assumptions!$B$26-($I$1471+$J$1471))),Assumptions!$B$4)</f>
        <v>0</v>
      </c>
      <c r="L1471" s="12" t="n">
        <f aca="false">IF($E$1471=1,MIN(Assumptions!$B$56,MAX(Assumptions!$B$4,Assumptions!$B$26-($I$1471+$J$1471+$K$1471))),Assumptions!$B$4)</f>
        <v>0</v>
      </c>
      <c r="M1471" s="12" t="n">
        <f aca="false">IF($F$1471=1,MIN(Assumptions!$B$51,MAX(Assumptions!$B$4,Assumptions!$B$26-($I$1471+$J$1471+$K$1471+$L$1471))),Assumptions!$B$4)</f>
        <v>0</v>
      </c>
      <c r="N1471" s="12" t="n">
        <f aca="false">IF($G$1471=1,MIN(Assumptions!$B$46,MAX(Assumptions!$B$4,Assumptions!$B$26-($I$1471+$J$1471+$K$1471+$L$1471+$M$1471))),Assumptions!$B$4)</f>
        <v>0</v>
      </c>
      <c r="O1471" s="12" t="n">
        <f aca="false">IF($H$1471=1,MIN(Assumptions!$B$41,MAX(Assumptions!$B$4,Assumptions!$B$26-($I$1471+$J$1471+$K$1471+$L$1471+$M$1471+$N$1471))),Assumptions!$B$4)</f>
        <v>0</v>
      </c>
      <c r="P1471" s="12" t="n">
        <f aca="false">$I$1471+$J$1471+$K$1471+$L$1471+$M$1471+$N$1471+$O$1471</f>
        <v>0</v>
      </c>
      <c r="Q1471" s="12" t="n">
        <f aca="false">MAX(Assumptions!$B$4,Assumptions!$B$26-$P$1471)</f>
        <v>2000000000</v>
      </c>
      <c r="R1471" s="12" t="n">
        <f aca="false">$J$1460+$O$1460+Assumptions!$B$20+IF($B$1471=0,$D$1460,Assumptions!$B$4)+IF($C$1471=0,$AI$1460,Assumptions!$B$4)+IF($D$1471=0,$AF$1460,Assumptions!$B$4)+IF($E$1471=0,$AC$1460,Assumptions!$B$4)+IF($F$1471=0,$Z$1460,Assumptions!$B$4)+IF($G$1471=0,$W$1460,Assumptions!$B$4)+IF($H$1471=0,$T$1460,Assumptions!$B$4)</f>
        <v>33564390.0882349</v>
      </c>
      <c r="S1471" s="12" t="n">
        <f aca="false">IF($R$1471&gt;Assumptions!$B$4,$Q$1471/$R$1471&gt;Assumptions!$B$13,FALSE())</f>
        <v>1</v>
      </c>
      <c r="T1471" s="12" t="n">
        <f aca="false">IF($S$1471,($Q$1471+Assumptions!$B$14*Assumptions!$B$13)/($R$1471+Assumptions!$B$14),IF($R$1471&gt;Assumptions!$B$4,$Q$1471/$R$1471,Assumptions!$B$4))</f>
        <v>55.5256860049677</v>
      </c>
      <c r="U1471" s="12" t="n">
        <f aca="false">IF($B$1471=1,$I$1471,$D$1460*$T$1471)</f>
        <v>52952655.7863068</v>
      </c>
      <c r="V1471" s="12" t="n">
        <f aca="false">IF($C$1471=1,$J$1471,$AI$1460*$T$1471)</f>
        <v>341980314.386054</v>
      </c>
      <c r="W1471" s="12" t="n">
        <f aca="false">IF($D$1471=1,$K$1471,$AF$1460*$T$1471)</f>
        <v>96664548.7950417</v>
      </c>
      <c r="X1471" s="12" t="n">
        <f aca="false">IF($E$1471=1,$L$1471,$AC$1460*$T$1471)</f>
        <v>133261646.411922</v>
      </c>
      <c r="Y1471" s="12" t="n">
        <f aca="false">IF($F$1471=1,$M$1471,$Z$1460*$T$1471)</f>
        <v>166577058.014903</v>
      </c>
      <c r="Z1471" s="12" t="n">
        <f aca="false">IF($G$1471=1,$N$1471,$W$1460*$T$1471)</f>
        <v>277628430.024838</v>
      </c>
      <c r="AA1471" s="12" t="n">
        <f aca="false">IF($H$1471=1,$O$1471,$T$1460*$T$1471)</f>
        <v>277628430.024838</v>
      </c>
      <c r="AB1471" s="12" t="n">
        <f aca="false">($J$1460+$O$1460)*$T$1471</f>
        <v>17261527.4989677</v>
      </c>
      <c r="AC1471" s="12" t="n">
        <f aca="false">Assumptions!$B$20*$T$1471</f>
        <v>499731174.044709</v>
      </c>
      <c r="AD1471" s="12" t="n">
        <f aca="false">IF($S$1471,Assumptions!$B$14*($T$1471-Assumptions!$B$13),Assumptions!$B$4)</f>
        <v>136314215.012419</v>
      </c>
      <c r="AE1471" s="12" t="n">
        <f aca="false">$U$1471+$V$1471+$W$1471+$X$1471+$Y$1471+$Z$1471+$AA$1471+$AB$1471+$AC$1471+$AD$1471</f>
        <v>2000000000</v>
      </c>
      <c r="AF1471" s="12" t="n">
        <f aca="false">IF(AND(IF($B$1471=1,$U$1471&gt;=INDEX($U$1471:$U$1598,1+$A$1471-Assumptions!$B$77),$U$1471&gt;INDEX($U$1471:$U$1598,1+$A$1471+Assumptions!$B$77)),IF($C$1471=1,$V$1471&gt;=INDEX($V$1471:$V$1598,1+$A$1471-Assumptions!$B$78),$V$1471&gt;INDEX($V$1471:$V$1598,1+$A$1471+Assumptions!$B$78)),IF($D$1471=1,$W$1471&gt;=INDEX($W$1471:$W$1598,1+$A$1471-Assumptions!$B$79),$W$1471&gt;INDEX($W$1471:$W$1598,1+$A$1471+Assumptions!$B$79)),IF($E$1471=1,$X$1471&gt;=INDEX($X$1471:$X$1598,1+$A$1471-Assumptions!$B$80),$X$1471&gt;INDEX($X$1471:$X$1598,1+$A$1471+Assumptions!$B$80)),IF($F$1471=1,$Y$1471&gt;=INDEX($Y$1471:$Y$1598,1+$A$1471-Assumptions!$B$81),$Y$1471&gt;INDEX($Y$1471:$Y$1598,1+$A$1471+Assumptions!$B$81)),IF($G$1471=1,$Z$1471&gt;=INDEX($Z$1471:$Z$1598,1+$A$1471-Assumptions!$B$82),$Z$1471&gt;INDEX($Z$1471:$Z$1598,1+$A$1471+Assumptions!$B$82)),IF($H$1471=1,$AA$1471&gt;=INDEX($AA$1471:$AA$1598,1+$A$1471-Assumptions!$B$83),$AA$1471&gt;INDEX($AA$1471:$AA$1598,1+$A$1471+Assumptions!$B$83))),1,0)</f>
        <v>0</v>
      </c>
    </row>
    <row r="1472" customFormat="false" ht="15" hidden="true" customHeight="false" outlineLevel="0" collapsed="false">
      <c r="A1472" s="6" t="n">
        <f aca="false">ROW()-ROW($A$1471)+Assumptions!$B$4</f>
        <v>1</v>
      </c>
      <c r="B1472" s="12" t="n">
        <f aca="false">MOD(QUOTIENT($A$1472,Assumptions!$B$77),2)</f>
        <v>0</v>
      </c>
      <c r="C1472" s="12" t="n">
        <f aca="false">MOD(QUOTIENT($A$1472,Assumptions!$B$78),2)</f>
        <v>0</v>
      </c>
      <c r="D1472" s="12" t="n">
        <f aca="false">MOD(QUOTIENT($A$1472,Assumptions!$B$79),2)</f>
        <v>0</v>
      </c>
      <c r="E1472" s="12" t="n">
        <f aca="false">MOD(QUOTIENT($A$1472,Assumptions!$B$80),2)</f>
        <v>0</v>
      </c>
      <c r="F1472" s="12" t="n">
        <f aca="false">MOD(QUOTIENT($A$1472,Assumptions!$B$81),2)</f>
        <v>0</v>
      </c>
      <c r="G1472" s="12" t="n">
        <f aca="false">MOD(QUOTIENT($A$1472,Assumptions!$B$82),2)</f>
        <v>0</v>
      </c>
      <c r="H1472" s="12" t="n">
        <f aca="false">MOD(QUOTIENT($A$1472,Assumptions!$B$83),2)</f>
        <v>1</v>
      </c>
      <c r="I1472" s="12" t="n">
        <f aca="false">IF($B$1472=1,MIN(Assumptions!$B$67,MAX(Assumptions!$B$4,Assumptions!$B$26-(Assumptions!$B$4))),Assumptions!$B$4)</f>
        <v>0</v>
      </c>
      <c r="J1472" s="12" t="n">
        <f aca="false">IF($C$1472=1,MIN(Assumptions!$B$66,MAX(Assumptions!$B$4,Assumptions!$B$26-($I$1472))),Assumptions!$B$4)</f>
        <v>0</v>
      </c>
      <c r="K1472" s="12" t="n">
        <f aca="false">IF($D$1472=1,MIN(Assumptions!$B$61,MAX(Assumptions!$B$4,Assumptions!$B$26-($I$1472+$J$1472))),Assumptions!$B$4)</f>
        <v>0</v>
      </c>
      <c r="L1472" s="12" t="n">
        <f aca="false">IF($E$1472=1,MIN(Assumptions!$B$56,MAX(Assumptions!$B$4,Assumptions!$B$26-($I$1472+$J$1472+$K$1472))),Assumptions!$B$4)</f>
        <v>0</v>
      </c>
      <c r="M1472" s="12" t="n">
        <f aca="false">IF($F$1472=1,MIN(Assumptions!$B$51,MAX(Assumptions!$B$4,Assumptions!$B$26-($I$1472+$J$1472+$K$1472+$L$1472))),Assumptions!$B$4)</f>
        <v>0</v>
      </c>
      <c r="N1472" s="12" t="n">
        <f aca="false">IF($G$1472=1,MIN(Assumptions!$B$46,MAX(Assumptions!$B$4,Assumptions!$B$26-($I$1472+$J$1472+$K$1472+$L$1472+$M$1472))),Assumptions!$B$4)</f>
        <v>0</v>
      </c>
      <c r="O1472" s="12" t="n">
        <f aca="false">IF($H$1472=1,MIN(Assumptions!$B$41,MAX(Assumptions!$B$4,Assumptions!$B$26-($I$1472+$J$1472+$K$1472+$L$1472+$M$1472+$N$1472))),Assumptions!$B$4)</f>
        <v>5000000</v>
      </c>
      <c r="P1472" s="12" t="n">
        <f aca="false">$I$1472+$J$1472+$K$1472+$L$1472+$M$1472+$N$1472+$O$1472</f>
        <v>5000000</v>
      </c>
      <c r="Q1472" s="12" t="n">
        <f aca="false">MAX(Assumptions!$B$4,Assumptions!$B$26-$P$1472)</f>
        <v>1995000000</v>
      </c>
      <c r="R1472" s="12" t="n">
        <f aca="false">$J$1460+$O$1460+Assumptions!$B$20+IF($B$1472=0,$D$1460,Assumptions!$B$4)+IF($C$1472=0,$AI$1460,Assumptions!$B$4)+IF($D$1472=0,$AF$1460,Assumptions!$B$4)+IF($E$1472=0,$AC$1460,Assumptions!$B$4)+IF($F$1472=0,$Z$1460,Assumptions!$B$4)+IF($G$1472=0,$W$1460,Assumptions!$B$4)+IF($H$1472=0,$T$1460,Assumptions!$B$4)</f>
        <v>28564390.0882349</v>
      </c>
      <c r="S1472" s="12" t="n">
        <f aca="false">IF($R$1472&gt;Assumptions!$B$4,$Q$1472/$R$1472&gt;Assumptions!$B$13,FALSE())</f>
        <v>1</v>
      </c>
      <c r="T1472" s="12" t="n">
        <f aca="false">IF($S$1472,($Q$1472+Assumptions!$B$14*Assumptions!$B$13)/($R$1472+Assumptions!$B$14),IF($R$1472&gt;Assumptions!$B$4,$Q$1472/$R$1472,Assumptions!$B$4))</f>
        <v>64.3019223724118</v>
      </c>
      <c r="U1472" s="12" t="n">
        <f aca="false">IF($B$1472=1,$I$1472,$D$1460*$T$1472)</f>
        <v>61322206.1133926</v>
      </c>
      <c r="V1472" s="12" t="n">
        <f aca="false">IF($C$1472=1,$J$1472,$AI$1460*$T$1472)</f>
        <v>396032777.093068</v>
      </c>
      <c r="W1472" s="12" t="n">
        <f aca="false">IF($D$1472=1,$K$1472,$AF$1460*$T$1472)</f>
        <v>111943080.040954</v>
      </c>
      <c r="X1472" s="12" t="n">
        <f aca="false">IF($E$1472=1,$L$1472,$AC$1460*$T$1472)</f>
        <v>154324613.693788</v>
      </c>
      <c r="Y1472" s="12" t="n">
        <f aca="false">IF($F$1472=1,$M$1472,$Z$1460*$T$1472)</f>
        <v>192905767.117235</v>
      </c>
      <c r="Z1472" s="12" t="n">
        <f aca="false">IF($G$1472=1,$N$1472,$W$1460*$T$1472)</f>
        <v>321509611.862059</v>
      </c>
      <c r="AA1472" s="12" t="n">
        <f aca="false">IF($H$1472=1,$O$1472,$T$1460*$T$1472)</f>
        <v>5000000</v>
      </c>
      <c r="AB1472" s="12" t="n">
        <f aca="false">($J$1460+$O$1460)*$T$1472</f>
        <v>19989836.7967677</v>
      </c>
      <c r="AC1472" s="12" t="n">
        <f aca="false">Assumptions!$B$20*$T$1472</f>
        <v>578717301.351706</v>
      </c>
      <c r="AD1472" s="12" t="n">
        <f aca="false">IF($S$1472,Assumptions!$B$14*($T$1472-Assumptions!$B$13),Assumptions!$B$4)</f>
        <v>158254805.93103</v>
      </c>
      <c r="AE1472" s="12" t="n">
        <f aca="false">$U$1472+$V$1472+$W$1472+$X$1472+$Y$1472+$Z$1472+$AA$1472+$AB$1472+$AC$1472+$AD$1472</f>
        <v>2000000000</v>
      </c>
      <c r="AF1472" s="12" t="n">
        <f aca="false">IF(AND(IF($B$1472=1,$U$1472&gt;=INDEX($U$1471:$U$1598,1+$A$1472-Assumptions!$B$77),$U$1472&gt;INDEX($U$1471:$U$1598,1+$A$1472+Assumptions!$B$77)),IF($C$1472=1,$V$1472&gt;=INDEX($V$1471:$V$1598,1+$A$1472-Assumptions!$B$78),$V$1472&gt;INDEX($V$1471:$V$1598,1+$A$1472+Assumptions!$B$78)),IF($D$1472=1,$W$1472&gt;=INDEX($W$1471:$W$1598,1+$A$1472-Assumptions!$B$79),$W$1472&gt;INDEX($W$1471:$W$1598,1+$A$1472+Assumptions!$B$79)),IF($E$1472=1,$X$1472&gt;=INDEX($X$1471:$X$1598,1+$A$1472-Assumptions!$B$80),$X$1472&gt;INDEX($X$1471:$X$1598,1+$A$1472+Assumptions!$B$80)),IF($F$1472=1,$Y$1472&gt;=INDEX($Y$1471:$Y$1598,1+$A$1472-Assumptions!$B$81),$Y$1472&gt;INDEX($Y$1471:$Y$1598,1+$A$1472+Assumptions!$B$81)),IF($G$1472=1,$Z$1472&gt;=INDEX($Z$1471:$Z$1598,1+$A$1472-Assumptions!$B$82),$Z$1472&gt;INDEX($Z$1471:$Z$1598,1+$A$1472+Assumptions!$B$82)),IF($H$1472=1,$AA$1472&gt;=INDEX($AA$1471:$AA$1598,1+$A$1472-Assumptions!$B$83),$AA$1472&gt;INDEX($AA$1471:$AA$1598,1+$A$1472+Assumptions!$B$83))),1,0)</f>
        <v>0</v>
      </c>
    </row>
    <row r="1473" customFormat="false" ht="15" hidden="true" customHeight="false" outlineLevel="0" collapsed="false">
      <c r="A1473" s="6" t="n">
        <f aca="false">ROW()-ROW($A$1471)+Assumptions!$B$4</f>
        <v>2</v>
      </c>
      <c r="B1473" s="12" t="n">
        <f aca="false">MOD(QUOTIENT($A$1473,Assumptions!$B$77),2)</f>
        <v>0</v>
      </c>
      <c r="C1473" s="12" t="n">
        <f aca="false">MOD(QUOTIENT($A$1473,Assumptions!$B$78),2)</f>
        <v>0</v>
      </c>
      <c r="D1473" s="12" t="n">
        <f aca="false">MOD(QUOTIENT($A$1473,Assumptions!$B$79),2)</f>
        <v>0</v>
      </c>
      <c r="E1473" s="12" t="n">
        <f aca="false">MOD(QUOTIENT($A$1473,Assumptions!$B$80),2)</f>
        <v>0</v>
      </c>
      <c r="F1473" s="12" t="n">
        <f aca="false">MOD(QUOTIENT($A$1473,Assumptions!$B$81),2)</f>
        <v>0</v>
      </c>
      <c r="G1473" s="12" t="n">
        <f aca="false">MOD(QUOTIENT($A$1473,Assumptions!$B$82),2)</f>
        <v>1</v>
      </c>
      <c r="H1473" s="12" t="n">
        <f aca="false">MOD(QUOTIENT($A$1473,Assumptions!$B$83),2)</f>
        <v>0</v>
      </c>
      <c r="I1473" s="12" t="n">
        <f aca="false">IF($B$1473=1,MIN(Assumptions!$B$67,MAX(Assumptions!$B$4,Assumptions!$B$26-(Assumptions!$B$4))),Assumptions!$B$4)</f>
        <v>0</v>
      </c>
      <c r="J1473" s="12" t="n">
        <f aca="false">IF($C$1473=1,MIN(Assumptions!$B$66,MAX(Assumptions!$B$4,Assumptions!$B$26-($I$1473))),Assumptions!$B$4)</f>
        <v>0</v>
      </c>
      <c r="K1473" s="12" t="n">
        <f aca="false">IF($D$1473=1,MIN(Assumptions!$B$61,MAX(Assumptions!$B$4,Assumptions!$B$26-($I$1473+$J$1473))),Assumptions!$B$4)</f>
        <v>0</v>
      </c>
      <c r="L1473" s="12" t="n">
        <f aca="false">IF($E$1473=1,MIN(Assumptions!$B$56,MAX(Assumptions!$B$4,Assumptions!$B$26-($I$1473+$J$1473+$K$1473))),Assumptions!$B$4)</f>
        <v>0</v>
      </c>
      <c r="M1473" s="12" t="n">
        <f aca="false">IF($F$1473=1,MIN(Assumptions!$B$51,MAX(Assumptions!$B$4,Assumptions!$B$26-($I$1473+$J$1473+$K$1473+$L$1473))),Assumptions!$B$4)</f>
        <v>0</v>
      </c>
      <c r="N1473" s="12" t="n">
        <f aca="false">IF($G$1473=1,MIN(Assumptions!$B$46,MAX(Assumptions!$B$4,Assumptions!$B$26-($I$1473+$J$1473+$K$1473+$L$1473+$M$1473))),Assumptions!$B$4)</f>
        <v>15000000</v>
      </c>
      <c r="O1473" s="12" t="n">
        <f aca="false">IF($H$1473=1,MIN(Assumptions!$B$41,MAX(Assumptions!$B$4,Assumptions!$B$26-($I$1473+$J$1473+$K$1473+$L$1473+$M$1473+$N$1473))),Assumptions!$B$4)</f>
        <v>0</v>
      </c>
      <c r="P1473" s="12" t="n">
        <f aca="false">$I$1473+$J$1473+$K$1473+$L$1473+$M$1473+$N$1473+$O$1473</f>
        <v>15000000</v>
      </c>
      <c r="Q1473" s="12" t="n">
        <f aca="false">MAX(Assumptions!$B$4,Assumptions!$B$26-$P$1473)</f>
        <v>1985000000</v>
      </c>
      <c r="R1473" s="12" t="n">
        <f aca="false">$J$1460+$O$1460+Assumptions!$B$20+IF($B$1473=0,$D$1460,Assumptions!$B$4)+IF($C$1473=0,$AI$1460,Assumptions!$B$4)+IF($D$1473=0,$AF$1460,Assumptions!$B$4)+IF($E$1473=0,$AC$1460,Assumptions!$B$4)+IF($F$1473=0,$Z$1460,Assumptions!$B$4)+IF($G$1473=0,$W$1460,Assumptions!$B$4)+IF($H$1473=0,$T$1460,Assumptions!$B$4)</f>
        <v>28564390.0882349</v>
      </c>
      <c r="S1473" s="12" t="n">
        <f aca="false">IF($R$1473&gt;Assumptions!$B$4,$Q$1473/$R$1473&gt;Assumptions!$B$13,FALSE())</f>
        <v>1</v>
      </c>
      <c r="T1473" s="12" t="n">
        <f aca="false">IF($S$1473,($Q$1473+Assumptions!$B$14*Assumptions!$B$13)/($R$1473+Assumptions!$B$14),IF($R$1473&gt;Assumptions!$B$4,$Q$1473/$R$1473,Assumptions!$B$4))</f>
        <v>63.9800103705474</v>
      </c>
      <c r="U1473" s="12" t="n">
        <f aca="false">IF($B$1473=1,$I$1473,$D$1460*$T$1473)</f>
        <v>61015211.339358</v>
      </c>
      <c r="V1473" s="12" t="n">
        <f aca="false">IF($C$1473=1,$J$1473,$AI$1460*$T$1473)</f>
        <v>394050134.904867</v>
      </c>
      <c r="W1473" s="12" t="n">
        <f aca="false">IF($D$1473=1,$K$1473,$AF$1460*$T$1473)</f>
        <v>111382664.120849</v>
      </c>
      <c r="X1473" s="12" t="n">
        <f aca="false">IF($E$1473=1,$L$1473,$AC$1460*$T$1473)</f>
        <v>153552024.889314</v>
      </c>
      <c r="Y1473" s="12" t="n">
        <f aca="false">IF($F$1473=1,$M$1473,$Z$1460*$T$1473)</f>
        <v>191940031.111642</v>
      </c>
      <c r="Z1473" s="12" t="n">
        <f aca="false">IF($G$1473=1,$N$1473,$W$1460*$T$1473)</f>
        <v>15000000</v>
      </c>
      <c r="AA1473" s="12" t="n">
        <f aca="false">IF($H$1473=1,$O$1473,$T$1460*$T$1473)</f>
        <v>319900051.852737</v>
      </c>
      <c r="AB1473" s="12" t="n">
        <f aca="false">($J$1460+$O$1460)*$T$1473</f>
        <v>19889762.5199378</v>
      </c>
      <c r="AC1473" s="12" t="n">
        <f aca="false">Assumptions!$B$20*$T$1473</f>
        <v>575820093.334927</v>
      </c>
      <c r="AD1473" s="12" t="n">
        <f aca="false">IF($S$1473,Assumptions!$B$14*($T$1473-Assumptions!$B$13),Assumptions!$B$4)</f>
        <v>157450025.926369</v>
      </c>
      <c r="AE1473" s="12" t="n">
        <f aca="false">$U$1473+$V$1473+$W$1473+$X$1473+$Y$1473+$Z$1473+$AA$1473+$AB$1473+$AC$1473+$AD$1473</f>
        <v>2000000000</v>
      </c>
      <c r="AF1473" s="12" t="n">
        <f aca="false">IF(AND(IF($B$1473=1,$U$1473&gt;=INDEX($U$1471:$U$1598,1+$A$1473-Assumptions!$B$77),$U$1473&gt;INDEX($U$1471:$U$1598,1+$A$1473+Assumptions!$B$77)),IF($C$1473=1,$V$1473&gt;=INDEX($V$1471:$V$1598,1+$A$1473-Assumptions!$B$78),$V$1473&gt;INDEX($V$1471:$V$1598,1+$A$1473+Assumptions!$B$78)),IF($D$1473=1,$W$1473&gt;=INDEX($W$1471:$W$1598,1+$A$1473-Assumptions!$B$79),$W$1473&gt;INDEX($W$1471:$W$1598,1+$A$1473+Assumptions!$B$79)),IF($E$1473=1,$X$1473&gt;=INDEX($X$1471:$X$1598,1+$A$1473-Assumptions!$B$80),$X$1473&gt;INDEX($X$1471:$X$1598,1+$A$1473+Assumptions!$B$80)),IF($F$1473=1,$Y$1473&gt;=INDEX($Y$1471:$Y$1598,1+$A$1473-Assumptions!$B$81),$Y$1473&gt;INDEX($Y$1471:$Y$1598,1+$A$1473+Assumptions!$B$81)),IF($G$1473=1,$Z$1473&gt;=INDEX($Z$1471:$Z$1598,1+$A$1473-Assumptions!$B$82),$Z$1473&gt;INDEX($Z$1471:$Z$1598,1+$A$1473+Assumptions!$B$82)),IF($H$1473=1,$AA$1473&gt;=INDEX($AA$1471:$AA$1598,1+$A$1473-Assumptions!$B$83),$AA$1473&gt;INDEX($AA$1471:$AA$1598,1+$A$1473+Assumptions!$B$83))),1,0)</f>
        <v>0</v>
      </c>
    </row>
    <row r="1474" customFormat="false" ht="15" hidden="true" customHeight="false" outlineLevel="0" collapsed="false">
      <c r="A1474" s="6" t="n">
        <f aca="false">ROW()-ROW($A$1471)+Assumptions!$B$4</f>
        <v>3</v>
      </c>
      <c r="B1474" s="12" t="n">
        <f aca="false">MOD(QUOTIENT($A$1474,Assumptions!$B$77),2)</f>
        <v>0</v>
      </c>
      <c r="C1474" s="12" t="n">
        <f aca="false">MOD(QUOTIENT($A$1474,Assumptions!$B$78),2)</f>
        <v>0</v>
      </c>
      <c r="D1474" s="12" t="n">
        <f aca="false">MOD(QUOTIENT($A$1474,Assumptions!$B$79),2)</f>
        <v>0</v>
      </c>
      <c r="E1474" s="12" t="n">
        <f aca="false">MOD(QUOTIENT($A$1474,Assumptions!$B$80),2)</f>
        <v>0</v>
      </c>
      <c r="F1474" s="12" t="n">
        <f aca="false">MOD(QUOTIENT($A$1474,Assumptions!$B$81),2)</f>
        <v>0</v>
      </c>
      <c r="G1474" s="12" t="n">
        <f aca="false">MOD(QUOTIENT($A$1474,Assumptions!$B$82),2)</f>
        <v>1</v>
      </c>
      <c r="H1474" s="12" t="n">
        <f aca="false">MOD(QUOTIENT($A$1474,Assumptions!$B$83),2)</f>
        <v>1</v>
      </c>
      <c r="I1474" s="12" t="n">
        <f aca="false">IF($B$1474=1,MIN(Assumptions!$B$67,MAX(Assumptions!$B$4,Assumptions!$B$26-(Assumptions!$B$4))),Assumptions!$B$4)</f>
        <v>0</v>
      </c>
      <c r="J1474" s="12" t="n">
        <f aca="false">IF($C$1474=1,MIN(Assumptions!$B$66,MAX(Assumptions!$B$4,Assumptions!$B$26-($I$1474))),Assumptions!$B$4)</f>
        <v>0</v>
      </c>
      <c r="K1474" s="12" t="n">
        <f aca="false">IF($D$1474=1,MIN(Assumptions!$B$61,MAX(Assumptions!$B$4,Assumptions!$B$26-($I$1474+$J$1474))),Assumptions!$B$4)</f>
        <v>0</v>
      </c>
      <c r="L1474" s="12" t="n">
        <f aca="false">IF($E$1474=1,MIN(Assumptions!$B$56,MAX(Assumptions!$B$4,Assumptions!$B$26-($I$1474+$J$1474+$K$1474))),Assumptions!$B$4)</f>
        <v>0</v>
      </c>
      <c r="M1474" s="12" t="n">
        <f aca="false">IF($F$1474=1,MIN(Assumptions!$B$51,MAX(Assumptions!$B$4,Assumptions!$B$26-($I$1474+$J$1474+$K$1474+$L$1474))),Assumptions!$B$4)</f>
        <v>0</v>
      </c>
      <c r="N1474" s="12" t="n">
        <f aca="false">IF($G$1474=1,MIN(Assumptions!$B$46,MAX(Assumptions!$B$4,Assumptions!$B$26-($I$1474+$J$1474+$K$1474+$L$1474+$M$1474))),Assumptions!$B$4)</f>
        <v>15000000</v>
      </c>
      <c r="O1474" s="12" t="n">
        <f aca="false">IF($H$1474=1,MIN(Assumptions!$B$41,MAX(Assumptions!$B$4,Assumptions!$B$26-($I$1474+$J$1474+$K$1474+$L$1474+$M$1474+$N$1474))),Assumptions!$B$4)</f>
        <v>5000000</v>
      </c>
      <c r="P1474" s="12" t="n">
        <f aca="false">$I$1474+$J$1474+$K$1474+$L$1474+$M$1474+$N$1474+$O$1474</f>
        <v>20000000</v>
      </c>
      <c r="Q1474" s="12" t="n">
        <f aca="false">MAX(Assumptions!$B$4,Assumptions!$B$26-$P$1474)</f>
        <v>1980000000</v>
      </c>
      <c r="R1474" s="12" t="n">
        <f aca="false">$J$1460+$O$1460+Assumptions!$B$20+IF($B$1474=0,$D$1460,Assumptions!$B$4)+IF($C$1474=0,$AI$1460,Assumptions!$B$4)+IF($D$1474=0,$AF$1460,Assumptions!$B$4)+IF($E$1474=0,$AC$1460,Assumptions!$B$4)+IF($F$1474=0,$Z$1460,Assumptions!$B$4)+IF($G$1474=0,$W$1460,Assumptions!$B$4)+IF($H$1474=0,$T$1460,Assumptions!$B$4)</f>
        <v>23564390.0882349</v>
      </c>
      <c r="S1474" s="12" t="n">
        <f aca="false">IF($R$1474&gt;Assumptions!$B$4,$Q$1474/$R$1474&gt;Assumptions!$B$13,FALSE())</f>
        <v>1</v>
      </c>
      <c r="T1474" s="12" t="n">
        <f aca="false">IF($S$1474,($Q$1474+Assumptions!$B$14*Assumptions!$B$13)/($R$1474+Assumptions!$B$14),IF($R$1474&gt;Assumptions!$B$4,$Q$1474/$R$1474,Assumptions!$B$4))</f>
        <v>76.0616301892624</v>
      </c>
      <c r="U1474" s="12" t="n">
        <f aca="false">IF($B$1474=1,$I$1474,$D$1460*$T$1474)</f>
        <v>72536975.4386652</v>
      </c>
      <c r="V1474" s="12" t="n">
        <f aca="false">IF($C$1474=1,$J$1474,$AI$1460*$T$1474)</f>
        <v>468460312.269038</v>
      </c>
      <c r="W1474" s="12" t="n">
        <f aca="false">IF($D$1474=1,$K$1474,$AF$1460*$T$1474)</f>
        <v>132415530.394394</v>
      </c>
      <c r="X1474" s="12" t="n">
        <f aca="false">IF($E$1474=1,$L$1474,$AC$1460*$T$1474)</f>
        <v>182547912.45423</v>
      </c>
      <c r="Y1474" s="12" t="n">
        <f aca="false">IF($F$1474=1,$M$1474,$Z$1460*$T$1474)</f>
        <v>228184890.567787</v>
      </c>
      <c r="Z1474" s="12" t="n">
        <f aca="false">IF($G$1474=1,$N$1474,$W$1460*$T$1474)</f>
        <v>15000000</v>
      </c>
      <c r="AA1474" s="12" t="n">
        <f aca="false">IF($H$1474=1,$O$1474,$T$1460*$T$1474)</f>
        <v>5000000</v>
      </c>
      <c r="AB1474" s="12" t="n">
        <f aca="false">($J$1460+$O$1460)*$T$1474</f>
        <v>23645631.6993688</v>
      </c>
      <c r="AC1474" s="12" t="n">
        <f aca="false">Assumptions!$B$20*$T$1474</f>
        <v>684554671.703361</v>
      </c>
      <c r="AD1474" s="12" t="n">
        <f aca="false">IF($S$1474,Assumptions!$B$14*($T$1474-Assumptions!$B$13),Assumptions!$B$4)</f>
        <v>187654075.473156</v>
      </c>
      <c r="AE1474" s="12" t="n">
        <f aca="false">$U$1474+$V$1474+$W$1474+$X$1474+$Y$1474+$Z$1474+$AA$1474+$AB$1474+$AC$1474+$AD$1474</f>
        <v>2000000000</v>
      </c>
      <c r="AF1474" s="12" t="n">
        <f aca="false">IF(AND(IF($B$1474=1,$U$1474&gt;=INDEX($U$1471:$U$1598,1+$A$1474-Assumptions!$B$77),$U$1474&gt;INDEX($U$1471:$U$1598,1+$A$1474+Assumptions!$B$77)),IF($C$1474=1,$V$1474&gt;=INDEX($V$1471:$V$1598,1+$A$1474-Assumptions!$B$78),$V$1474&gt;INDEX($V$1471:$V$1598,1+$A$1474+Assumptions!$B$78)),IF($D$1474=1,$W$1474&gt;=INDEX($W$1471:$W$1598,1+$A$1474-Assumptions!$B$79),$W$1474&gt;INDEX($W$1471:$W$1598,1+$A$1474+Assumptions!$B$79)),IF($E$1474=1,$X$1474&gt;=INDEX($X$1471:$X$1598,1+$A$1474-Assumptions!$B$80),$X$1474&gt;INDEX($X$1471:$X$1598,1+$A$1474+Assumptions!$B$80)),IF($F$1474=1,$Y$1474&gt;=INDEX($Y$1471:$Y$1598,1+$A$1474-Assumptions!$B$81),$Y$1474&gt;INDEX($Y$1471:$Y$1598,1+$A$1474+Assumptions!$B$81)),IF($G$1474=1,$Z$1474&gt;=INDEX($Z$1471:$Z$1598,1+$A$1474-Assumptions!$B$82),$Z$1474&gt;INDEX($Z$1471:$Z$1598,1+$A$1474+Assumptions!$B$82)),IF($H$1474=1,$AA$1474&gt;=INDEX($AA$1471:$AA$1598,1+$A$1474-Assumptions!$B$83),$AA$1474&gt;INDEX($AA$1471:$AA$1598,1+$A$1474+Assumptions!$B$83))),1,0)</f>
        <v>0</v>
      </c>
    </row>
    <row r="1475" customFormat="false" ht="15" hidden="true" customHeight="false" outlineLevel="0" collapsed="false">
      <c r="A1475" s="6" t="n">
        <f aca="false">ROW()-ROW($A$1471)+Assumptions!$B$4</f>
        <v>4</v>
      </c>
      <c r="B1475" s="12" t="n">
        <f aca="false">MOD(QUOTIENT($A$1475,Assumptions!$B$77),2)</f>
        <v>0</v>
      </c>
      <c r="C1475" s="12" t="n">
        <f aca="false">MOD(QUOTIENT($A$1475,Assumptions!$B$78),2)</f>
        <v>0</v>
      </c>
      <c r="D1475" s="12" t="n">
        <f aca="false">MOD(QUOTIENT($A$1475,Assumptions!$B$79),2)</f>
        <v>0</v>
      </c>
      <c r="E1475" s="12" t="n">
        <f aca="false">MOD(QUOTIENT($A$1475,Assumptions!$B$80),2)</f>
        <v>0</v>
      </c>
      <c r="F1475" s="12" t="n">
        <f aca="false">MOD(QUOTIENT($A$1475,Assumptions!$B$81),2)</f>
        <v>1</v>
      </c>
      <c r="G1475" s="12" t="n">
        <f aca="false">MOD(QUOTIENT($A$1475,Assumptions!$B$82),2)</f>
        <v>0</v>
      </c>
      <c r="H1475" s="12" t="n">
        <f aca="false">MOD(QUOTIENT($A$1475,Assumptions!$B$83),2)</f>
        <v>0</v>
      </c>
      <c r="I1475" s="12" t="n">
        <f aca="false">IF($B$1475=1,MIN(Assumptions!$B$67,MAX(Assumptions!$B$4,Assumptions!$B$26-(Assumptions!$B$4))),Assumptions!$B$4)</f>
        <v>0</v>
      </c>
      <c r="J1475" s="12" t="n">
        <f aca="false">IF($C$1475=1,MIN(Assumptions!$B$66,MAX(Assumptions!$B$4,Assumptions!$B$26-($I$1475))),Assumptions!$B$4)</f>
        <v>0</v>
      </c>
      <c r="K1475" s="12" t="n">
        <f aca="false">IF($D$1475=1,MIN(Assumptions!$B$61,MAX(Assumptions!$B$4,Assumptions!$B$26-($I$1475+$J$1475))),Assumptions!$B$4)</f>
        <v>0</v>
      </c>
      <c r="L1475" s="12" t="n">
        <f aca="false">IF($E$1475=1,MIN(Assumptions!$B$56,MAX(Assumptions!$B$4,Assumptions!$B$26-($I$1475+$J$1475+$K$1475))),Assumptions!$B$4)</f>
        <v>0</v>
      </c>
      <c r="M1475" s="12" t="n">
        <f aca="false">IF($F$1475=1,MIN(Assumptions!$B$51,MAX(Assumptions!$B$4,Assumptions!$B$26-($I$1475+$J$1475+$K$1475+$L$1475))),Assumptions!$B$4)</f>
        <v>30000000</v>
      </c>
      <c r="N1475" s="12" t="n">
        <f aca="false">IF($G$1475=1,MIN(Assumptions!$B$46,MAX(Assumptions!$B$4,Assumptions!$B$26-($I$1475+$J$1475+$K$1475+$L$1475+$M$1475))),Assumptions!$B$4)</f>
        <v>0</v>
      </c>
      <c r="O1475" s="12" t="n">
        <f aca="false">IF($H$1475=1,MIN(Assumptions!$B$41,MAX(Assumptions!$B$4,Assumptions!$B$26-($I$1475+$J$1475+$K$1475+$L$1475+$M$1475+$N$1475))),Assumptions!$B$4)</f>
        <v>0</v>
      </c>
      <c r="P1475" s="12" t="n">
        <f aca="false">$I$1475+$J$1475+$K$1475+$L$1475+$M$1475+$N$1475+$O$1475</f>
        <v>30000000</v>
      </c>
      <c r="Q1475" s="12" t="n">
        <f aca="false">MAX(Assumptions!$B$4,Assumptions!$B$26-$P$1475)</f>
        <v>1970000000</v>
      </c>
      <c r="R1475" s="12" t="n">
        <f aca="false">$J$1460+$O$1460+Assumptions!$B$20+IF($B$1475=0,$D$1460,Assumptions!$B$4)+IF($C$1475=0,$AI$1460,Assumptions!$B$4)+IF($D$1475=0,$AF$1460,Assumptions!$B$4)+IF($E$1475=0,$AC$1460,Assumptions!$B$4)+IF($F$1475=0,$Z$1460,Assumptions!$B$4)+IF($G$1475=0,$W$1460,Assumptions!$B$4)+IF($H$1475=0,$T$1460,Assumptions!$B$4)</f>
        <v>30564390.0882349</v>
      </c>
      <c r="S1475" s="12" t="n">
        <f aca="false">IF($R$1475&gt;Assumptions!$B$4,$Q$1475/$R$1475&gt;Assumptions!$B$13,FALSE())</f>
        <v>1</v>
      </c>
      <c r="T1475" s="12" t="n">
        <f aca="false">IF($S$1475,($Q$1475+Assumptions!$B$14*Assumptions!$B$13)/($R$1475+Assumptions!$B$14),IF($R$1475&gt;Assumptions!$B$4,$Q$1475/$R$1475,Assumptions!$B$4))</f>
        <v>59.6563249688329</v>
      </c>
      <c r="U1475" s="12" t="n">
        <f aca="false">IF($B$1475=1,$I$1475,$D$1460*$T$1475)</f>
        <v>56891883.1775991</v>
      </c>
      <c r="V1475" s="12" t="n">
        <f aca="false">IF($C$1475=1,$J$1475,$AI$1460*$T$1475)</f>
        <v>367420742.287324</v>
      </c>
      <c r="W1475" s="12" t="n">
        <f aca="false">IF($D$1475=1,$K$1475,$AF$1460*$T$1475)</f>
        <v>103855569.391195</v>
      </c>
      <c r="X1475" s="12" t="n">
        <f aca="false">IF($E$1475=1,$L$1475,$AC$1460*$T$1475)</f>
        <v>143175179.925199</v>
      </c>
      <c r="Y1475" s="12" t="n">
        <f aca="false">IF($F$1475=1,$M$1475,$Z$1460*$T$1475)</f>
        <v>30000000</v>
      </c>
      <c r="Z1475" s="12" t="n">
        <f aca="false">IF($G$1475=1,$N$1475,$W$1460*$T$1475)</f>
        <v>298281624.844165</v>
      </c>
      <c r="AA1475" s="12" t="n">
        <f aca="false">IF($H$1475=1,$O$1475,$T$1460*$T$1475)</f>
        <v>298281624.844165</v>
      </c>
      <c r="AB1475" s="12" t="n">
        <f aca="false">($J$1460+$O$1460)*$T$1475</f>
        <v>18545638.3887762</v>
      </c>
      <c r="AC1475" s="12" t="n">
        <f aca="false">Assumptions!$B$20*$T$1475</f>
        <v>536906924.719496</v>
      </c>
      <c r="AD1475" s="12" t="n">
        <f aca="false">IF($S$1475,Assumptions!$B$14*($T$1475-Assumptions!$B$13),Assumptions!$B$4)</f>
        <v>146640812.422082</v>
      </c>
      <c r="AE1475" s="12" t="n">
        <f aca="false">$U$1475+$V$1475+$W$1475+$X$1475+$Y$1475+$Z$1475+$AA$1475+$AB$1475+$AC$1475+$AD$1475</f>
        <v>2000000000</v>
      </c>
      <c r="AF1475" s="12" t="n">
        <f aca="false">IF(AND(IF($B$1475=1,$U$1475&gt;=INDEX($U$1471:$U$1598,1+$A$1475-Assumptions!$B$77),$U$1475&gt;INDEX($U$1471:$U$1598,1+$A$1475+Assumptions!$B$77)),IF($C$1475=1,$V$1475&gt;=INDEX($V$1471:$V$1598,1+$A$1475-Assumptions!$B$78),$V$1475&gt;INDEX($V$1471:$V$1598,1+$A$1475+Assumptions!$B$78)),IF($D$1475=1,$W$1475&gt;=INDEX($W$1471:$W$1598,1+$A$1475-Assumptions!$B$79),$W$1475&gt;INDEX($W$1471:$W$1598,1+$A$1475+Assumptions!$B$79)),IF($E$1475=1,$X$1475&gt;=INDEX($X$1471:$X$1598,1+$A$1475-Assumptions!$B$80),$X$1475&gt;INDEX($X$1471:$X$1598,1+$A$1475+Assumptions!$B$80)),IF($F$1475=1,$Y$1475&gt;=INDEX($Y$1471:$Y$1598,1+$A$1475-Assumptions!$B$81),$Y$1475&gt;INDEX($Y$1471:$Y$1598,1+$A$1475+Assumptions!$B$81)),IF($G$1475=1,$Z$1475&gt;=INDEX($Z$1471:$Z$1598,1+$A$1475-Assumptions!$B$82),$Z$1475&gt;INDEX($Z$1471:$Z$1598,1+$A$1475+Assumptions!$B$82)),IF($H$1475=1,$AA$1475&gt;=INDEX($AA$1471:$AA$1598,1+$A$1475-Assumptions!$B$83),$AA$1475&gt;INDEX($AA$1471:$AA$1598,1+$A$1475+Assumptions!$B$83))),1,0)</f>
        <v>0</v>
      </c>
    </row>
    <row r="1476" customFormat="false" ht="15" hidden="true" customHeight="false" outlineLevel="0" collapsed="false">
      <c r="A1476" s="6" t="n">
        <f aca="false">ROW()-ROW($A$1471)+Assumptions!$B$4</f>
        <v>5</v>
      </c>
      <c r="B1476" s="12" t="n">
        <f aca="false">MOD(QUOTIENT($A$1476,Assumptions!$B$77),2)</f>
        <v>0</v>
      </c>
      <c r="C1476" s="12" t="n">
        <f aca="false">MOD(QUOTIENT($A$1476,Assumptions!$B$78),2)</f>
        <v>0</v>
      </c>
      <c r="D1476" s="12" t="n">
        <f aca="false">MOD(QUOTIENT($A$1476,Assumptions!$B$79),2)</f>
        <v>0</v>
      </c>
      <c r="E1476" s="12" t="n">
        <f aca="false">MOD(QUOTIENT($A$1476,Assumptions!$B$80),2)</f>
        <v>0</v>
      </c>
      <c r="F1476" s="12" t="n">
        <f aca="false">MOD(QUOTIENT($A$1476,Assumptions!$B$81),2)</f>
        <v>1</v>
      </c>
      <c r="G1476" s="12" t="n">
        <f aca="false">MOD(QUOTIENT($A$1476,Assumptions!$B$82),2)</f>
        <v>0</v>
      </c>
      <c r="H1476" s="12" t="n">
        <f aca="false">MOD(QUOTIENT($A$1476,Assumptions!$B$83),2)</f>
        <v>1</v>
      </c>
      <c r="I1476" s="12" t="n">
        <f aca="false">IF($B$1476=1,MIN(Assumptions!$B$67,MAX(Assumptions!$B$4,Assumptions!$B$26-(Assumptions!$B$4))),Assumptions!$B$4)</f>
        <v>0</v>
      </c>
      <c r="J1476" s="12" t="n">
        <f aca="false">IF($C$1476=1,MIN(Assumptions!$B$66,MAX(Assumptions!$B$4,Assumptions!$B$26-($I$1476))),Assumptions!$B$4)</f>
        <v>0</v>
      </c>
      <c r="K1476" s="12" t="n">
        <f aca="false">IF($D$1476=1,MIN(Assumptions!$B$61,MAX(Assumptions!$B$4,Assumptions!$B$26-($I$1476+$J$1476))),Assumptions!$B$4)</f>
        <v>0</v>
      </c>
      <c r="L1476" s="12" t="n">
        <f aca="false">IF($E$1476=1,MIN(Assumptions!$B$56,MAX(Assumptions!$B$4,Assumptions!$B$26-($I$1476+$J$1476+$K$1476))),Assumptions!$B$4)</f>
        <v>0</v>
      </c>
      <c r="M1476" s="12" t="n">
        <f aca="false">IF($F$1476=1,MIN(Assumptions!$B$51,MAX(Assumptions!$B$4,Assumptions!$B$26-($I$1476+$J$1476+$K$1476+$L$1476))),Assumptions!$B$4)</f>
        <v>30000000</v>
      </c>
      <c r="N1476" s="12" t="n">
        <f aca="false">IF($G$1476=1,MIN(Assumptions!$B$46,MAX(Assumptions!$B$4,Assumptions!$B$26-($I$1476+$J$1476+$K$1476+$L$1476+$M$1476))),Assumptions!$B$4)</f>
        <v>0</v>
      </c>
      <c r="O1476" s="12" t="n">
        <f aca="false">IF($H$1476=1,MIN(Assumptions!$B$41,MAX(Assumptions!$B$4,Assumptions!$B$26-($I$1476+$J$1476+$K$1476+$L$1476+$M$1476+$N$1476))),Assumptions!$B$4)</f>
        <v>5000000</v>
      </c>
      <c r="P1476" s="12" t="n">
        <f aca="false">$I$1476+$J$1476+$K$1476+$L$1476+$M$1476+$N$1476+$O$1476</f>
        <v>35000000</v>
      </c>
      <c r="Q1476" s="12" t="n">
        <f aca="false">MAX(Assumptions!$B$4,Assumptions!$B$26-$P$1476)</f>
        <v>1965000000</v>
      </c>
      <c r="R1476" s="12" t="n">
        <f aca="false">$J$1460+$O$1460+Assumptions!$B$20+IF($B$1476=0,$D$1460,Assumptions!$B$4)+IF($C$1476=0,$AI$1460,Assumptions!$B$4)+IF($D$1476=0,$AF$1460,Assumptions!$B$4)+IF($E$1476=0,$AC$1460,Assumptions!$B$4)+IF($F$1476=0,$Z$1460,Assumptions!$B$4)+IF($G$1476=0,$W$1460,Assumptions!$B$4)+IF($H$1476=0,$T$1460,Assumptions!$B$4)</f>
        <v>25564390.0882349</v>
      </c>
      <c r="S1476" s="12" t="n">
        <f aca="false">IF($R$1476&gt;Assumptions!$B$4,$Q$1476/$R$1476&gt;Assumptions!$B$13,FALSE())</f>
        <v>1</v>
      </c>
      <c r="T1476" s="12" t="n">
        <f aca="false">IF($S$1476,($Q$1476+Assumptions!$B$14*Assumptions!$B$13)/($R$1476+Assumptions!$B$14),IF($R$1476&gt;Assumptions!$B$4,$Q$1476/$R$1476,Assumptions!$B$4))</f>
        <v>70.1066366956184</v>
      </c>
      <c r="U1476" s="12" t="n">
        <f aca="false">IF($B$1476=1,$I$1476,$D$1460*$T$1476)</f>
        <v>66857933.1184962</v>
      </c>
      <c r="V1476" s="12" t="n">
        <f aca="false">IF($C$1476=1,$J$1476,$AI$1460*$T$1476)</f>
        <v>431783763.204141</v>
      </c>
      <c r="W1476" s="12" t="n">
        <f aca="false">IF($D$1476=1,$K$1476,$AF$1460*$T$1476)</f>
        <v>122048494.87341</v>
      </c>
      <c r="X1476" s="12" t="n">
        <f aca="false">IF($E$1476=1,$L$1476,$AC$1460*$T$1476)</f>
        <v>168255928.069484</v>
      </c>
      <c r="Y1476" s="12" t="n">
        <f aca="false">IF($F$1476=1,$M$1476,$Z$1460*$T$1476)</f>
        <v>30000000</v>
      </c>
      <c r="Z1476" s="12" t="n">
        <f aca="false">IF($G$1476=1,$N$1476,$W$1460*$T$1476)</f>
        <v>350533183.478092</v>
      </c>
      <c r="AA1476" s="12" t="n">
        <f aca="false">IF($H$1476=1,$O$1476,$T$1460*$T$1476)</f>
        <v>5000000</v>
      </c>
      <c r="AB1476" s="12" t="n">
        <f aca="false">($J$1460+$O$1460)*$T$1476</f>
        <v>21794375.2567647</v>
      </c>
      <c r="AC1476" s="12" t="n">
        <f aca="false">Assumptions!$B$20*$T$1476</f>
        <v>630959730.260566</v>
      </c>
      <c r="AD1476" s="12" t="n">
        <f aca="false">IF($S$1476,Assumptions!$B$14*($T$1476-Assumptions!$B$13),Assumptions!$B$4)</f>
        <v>172766591.739046</v>
      </c>
      <c r="AE1476" s="12" t="n">
        <f aca="false">$U$1476+$V$1476+$W$1476+$X$1476+$Y$1476+$Z$1476+$AA$1476+$AB$1476+$AC$1476+$AD$1476</f>
        <v>2000000000</v>
      </c>
      <c r="AF1476" s="12" t="n">
        <f aca="false">IF(AND(IF($B$1476=1,$U$1476&gt;=INDEX($U$1471:$U$1598,1+$A$1476-Assumptions!$B$77),$U$1476&gt;INDEX($U$1471:$U$1598,1+$A$1476+Assumptions!$B$77)),IF($C$1476=1,$V$1476&gt;=INDEX($V$1471:$V$1598,1+$A$1476-Assumptions!$B$78),$V$1476&gt;INDEX($V$1471:$V$1598,1+$A$1476+Assumptions!$B$78)),IF($D$1476=1,$W$1476&gt;=INDEX($W$1471:$W$1598,1+$A$1476-Assumptions!$B$79),$W$1476&gt;INDEX($W$1471:$W$1598,1+$A$1476+Assumptions!$B$79)),IF($E$1476=1,$X$1476&gt;=INDEX($X$1471:$X$1598,1+$A$1476-Assumptions!$B$80),$X$1476&gt;INDEX($X$1471:$X$1598,1+$A$1476+Assumptions!$B$80)),IF($F$1476=1,$Y$1476&gt;=INDEX($Y$1471:$Y$1598,1+$A$1476-Assumptions!$B$81),$Y$1476&gt;INDEX($Y$1471:$Y$1598,1+$A$1476+Assumptions!$B$81)),IF($G$1476=1,$Z$1476&gt;=INDEX($Z$1471:$Z$1598,1+$A$1476-Assumptions!$B$82),$Z$1476&gt;INDEX($Z$1471:$Z$1598,1+$A$1476+Assumptions!$B$82)),IF($H$1476=1,$AA$1476&gt;=INDEX($AA$1471:$AA$1598,1+$A$1476-Assumptions!$B$83),$AA$1476&gt;INDEX($AA$1471:$AA$1598,1+$A$1476+Assumptions!$B$83))),1,0)</f>
        <v>0</v>
      </c>
    </row>
    <row r="1477" customFormat="false" ht="15" hidden="true" customHeight="false" outlineLevel="0" collapsed="false">
      <c r="A1477" s="6" t="n">
        <f aca="false">ROW()-ROW($A$1471)+Assumptions!$B$4</f>
        <v>6</v>
      </c>
      <c r="B1477" s="12" t="n">
        <f aca="false">MOD(QUOTIENT($A$1477,Assumptions!$B$77),2)</f>
        <v>0</v>
      </c>
      <c r="C1477" s="12" t="n">
        <f aca="false">MOD(QUOTIENT($A$1477,Assumptions!$B$78),2)</f>
        <v>0</v>
      </c>
      <c r="D1477" s="12" t="n">
        <f aca="false">MOD(QUOTIENT($A$1477,Assumptions!$B$79),2)</f>
        <v>0</v>
      </c>
      <c r="E1477" s="12" t="n">
        <f aca="false">MOD(QUOTIENT($A$1477,Assumptions!$B$80),2)</f>
        <v>0</v>
      </c>
      <c r="F1477" s="12" t="n">
        <f aca="false">MOD(QUOTIENT($A$1477,Assumptions!$B$81),2)</f>
        <v>1</v>
      </c>
      <c r="G1477" s="12" t="n">
        <f aca="false">MOD(QUOTIENT($A$1477,Assumptions!$B$82),2)</f>
        <v>1</v>
      </c>
      <c r="H1477" s="12" t="n">
        <f aca="false">MOD(QUOTIENT($A$1477,Assumptions!$B$83),2)</f>
        <v>0</v>
      </c>
      <c r="I1477" s="12" t="n">
        <f aca="false">IF($B$1477=1,MIN(Assumptions!$B$67,MAX(Assumptions!$B$4,Assumptions!$B$26-(Assumptions!$B$4))),Assumptions!$B$4)</f>
        <v>0</v>
      </c>
      <c r="J1477" s="12" t="n">
        <f aca="false">IF($C$1477=1,MIN(Assumptions!$B$66,MAX(Assumptions!$B$4,Assumptions!$B$26-($I$1477))),Assumptions!$B$4)</f>
        <v>0</v>
      </c>
      <c r="K1477" s="12" t="n">
        <f aca="false">IF($D$1477=1,MIN(Assumptions!$B$61,MAX(Assumptions!$B$4,Assumptions!$B$26-($I$1477+$J$1477))),Assumptions!$B$4)</f>
        <v>0</v>
      </c>
      <c r="L1477" s="12" t="n">
        <f aca="false">IF($E$1477=1,MIN(Assumptions!$B$56,MAX(Assumptions!$B$4,Assumptions!$B$26-($I$1477+$J$1477+$K$1477))),Assumptions!$B$4)</f>
        <v>0</v>
      </c>
      <c r="M1477" s="12" t="n">
        <f aca="false">IF($F$1477=1,MIN(Assumptions!$B$51,MAX(Assumptions!$B$4,Assumptions!$B$26-($I$1477+$J$1477+$K$1477+$L$1477))),Assumptions!$B$4)</f>
        <v>30000000</v>
      </c>
      <c r="N1477" s="12" t="n">
        <f aca="false">IF($G$1477=1,MIN(Assumptions!$B$46,MAX(Assumptions!$B$4,Assumptions!$B$26-($I$1477+$J$1477+$K$1477+$L$1477+$M$1477))),Assumptions!$B$4)</f>
        <v>15000000</v>
      </c>
      <c r="O1477" s="12" t="n">
        <f aca="false">IF($H$1477=1,MIN(Assumptions!$B$41,MAX(Assumptions!$B$4,Assumptions!$B$26-($I$1477+$J$1477+$K$1477+$L$1477+$M$1477+$N$1477))),Assumptions!$B$4)</f>
        <v>0</v>
      </c>
      <c r="P1477" s="12" t="n">
        <f aca="false">$I$1477+$J$1477+$K$1477+$L$1477+$M$1477+$N$1477+$O$1477</f>
        <v>45000000</v>
      </c>
      <c r="Q1477" s="12" t="n">
        <f aca="false">MAX(Assumptions!$B$4,Assumptions!$B$26-$P$1477)</f>
        <v>1955000000</v>
      </c>
      <c r="R1477" s="12" t="n">
        <f aca="false">$J$1460+$O$1460+Assumptions!$B$20+IF($B$1477=0,$D$1460,Assumptions!$B$4)+IF($C$1477=0,$AI$1460,Assumptions!$B$4)+IF($D$1477=0,$AF$1460,Assumptions!$B$4)+IF($E$1477=0,$AC$1460,Assumptions!$B$4)+IF($F$1477=0,$Z$1460,Assumptions!$B$4)+IF($G$1477=0,$W$1460,Assumptions!$B$4)+IF($H$1477=0,$T$1460,Assumptions!$B$4)</f>
        <v>25564390.0882349</v>
      </c>
      <c r="S1477" s="12" t="n">
        <f aca="false">IF($R$1477&gt;Assumptions!$B$4,$Q$1477/$R$1477&gt;Assumptions!$B$13,FALSE())</f>
        <v>1</v>
      </c>
      <c r="T1477" s="12" t="n">
        <f aca="false">IF($S$1477,($Q$1477+Assumptions!$B$14*Assumptions!$B$13)/($R$1477+Assumptions!$B$14),IF($R$1477&gt;Assumptions!$B$4,$Q$1477/$R$1477,Assumptions!$B$4))</f>
        <v>69.7503132562506</v>
      </c>
      <c r="U1477" s="12" t="n">
        <f aca="false">IF($B$1477=1,$I$1477,$D$1460*$T$1477)</f>
        <v>66518121.5143361</v>
      </c>
      <c r="V1477" s="12" t="n">
        <f aca="false">IF($C$1477=1,$J$1477,$AI$1460*$T$1477)</f>
        <v>429589182.45088</v>
      </c>
      <c r="W1477" s="12" t="n">
        <f aca="false">IF($D$1477=1,$K$1477,$AF$1460*$T$1477)</f>
        <v>121428172.154867</v>
      </c>
      <c r="X1477" s="12" t="n">
        <f aca="false">IF($E$1477=1,$L$1477,$AC$1460*$T$1477)</f>
        <v>167400751.815001</v>
      </c>
      <c r="Y1477" s="12" t="n">
        <f aca="false">IF($F$1477=1,$M$1477,$Z$1460*$T$1477)</f>
        <v>30000000</v>
      </c>
      <c r="Z1477" s="12" t="n">
        <f aca="false">IF($G$1477=1,$N$1477,$W$1460*$T$1477)</f>
        <v>15000000</v>
      </c>
      <c r="AA1477" s="12" t="n">
        <f aca="false">IF($H$1477=1,$O$1477,$T$1460*$T$1477)</f>
        <v>348751566.281253</v>
      </c>
      <c r="AB1477" s="12" t="n">
        <f aca="false">($J$1460+$O$1460)*$T$1477</f>
        <v>21683603.3367811</v>
      </c>
      <c r="AC1477" s="12" t="n">
        <f aca="false">Assumptions!$B$20*$T$1477</f>
        <v>627752819.306255</v>
      </c>
      <c r="AD1477" s="12" t="n">
        <f aca="false">IF($S$1477,Assumptions!$B$14*($T$1477-Assumptions!$B$13),Assumptions!$B$4)</f>
        <v>171875783.140627</v>
      </c>
      <c r="AE1477" s="12" t="n">
        <f aca="false">$U$1477+$V$1477+$W$1477+$X$1477+$Y$1477+$Z$1477+$AA$1477+$AB$1477+$AC$1477+$AD$1477</f>
        <v>2000000000</v>
      </c>
      <c r="AF1477" s="12" t="n">
        <f aca="false">IF(AND(IF($B$1477=1,$U$1477&gt;=INDEX($U$1471:$U$1598,1+$A$1477-Assumptions!$B$77),$U$1477&gt;INDEX($U$1471:$U$1598,1+$A$1477+Assumptions!$B$77)),IF($C$1477=1,$V$1477&gt;=INDEX($V$1471:$V$1598,1+$A$1477-Assumptions!$B$78),$V$1477&gt;INDEX($V$1471:$V$1598,1+$A$1477+Assumptions!$B$78)),IF($D$1477=1,$W$1477&gt;=INDEX($W$1471:$W$1598,1+$A$1477-Assumptions!$B$79),$W$1477&gt;INDEX($W$1471:$W$1598,1+$A$1477+Assumptions!$B$79)),IF($E$1477=1,$X$1477&gt;=INDEX($X$1471:$X$1598,1+$A$1477-Assumptions!$B$80),$X$1477&gt;INDEX($X$1471:$X$1598,1+$A$1477+Assumptions!$B$80)),IF($F$1477=1,$Y$1477&gt;=INDEX($Y$1471:$Y$1598,1+$A$1477-Assumptions!$B$81),$Y$1477&gt;INDEX($Y$1471:$Y$1598,1+$A$1477+Assumptions!$B$81)),IF($G$1477=1,$Z$1477&gt;=INDEX($Z$1471:$Z$1598,1+$A$1477-Assumptions!$B$82),$Z$1477&gt;INDEX($Z$1471:$Z$1598,1+$A$1477+Assumptions!$B$82)),IF($H$1477=1,$AA$1477&gt;=INDEX($AA$1471:$AA$1598,1+$A$1477-Assumptions!$B$83),$AA$1477&gt;INDEX($AA$1471:$AA$1598,1+$A$1477+Assumptions!$B$83))),1,0)</f>
        <v>0</v>
      </c>
    </row>
    <row r="1478" customFormat="false" ht="15" hidden="true" customHeight="false" outlineLevel="0" collapsed="false">
      <c r="A1478" s="6" t="n">
        <f aca="false">ROW()-ROW($A$1471)+Assumptions!$B$4</f>
        <v>7</v>
      </c>
      <c r="B1478" s="12" t="n">
        <f aca="false">MOD(QUOTIENT($A$1478,Assumptions!$B$77),2)</f>
        <v>0</v>
      </c>
      <c r="C1478" s="12" t="n">
        <f aca="false">MOD(QUOTIENT($A$1478,Assumptions!$B$78),2)</f>
        <v>0</v>
      </c>
      <c r="D1478" s="12" t="n">
        <f aca="false">MOD(QUOTIENT($A$1478,Assumptions!$B$79),2)</f>
        <v>0</v>
      </c>
      <c r="E1478" s="12" t="n">
        <f aca="false">MOD(QUOTIENT($A$1478,Assumptions!$B$80),2)</f>
        <v>0</v>
      </c>
      <c r="F1478" s="12" t="n">
        <f aca="false">MOD(QUOTIENT($A$1478,Assumptions!$B$81),2)</f>
        <v>1</v>
      </c>
      <c r="G1478" s="12" t="n">
        <f aca="false">MOD(QUOTIENT($A$1478,Assumptions!$B$82),2)</f>
        <v>1</v>
      </c>
      <c r="H1478" s="12" t="n">
        <f aca="false">MOD(QUOTIENT($A$1478,Assumptions!$B$83),2)</f>
        <v>1</v>
      </c>
      <c r="I1478" s="12" t="n">
        <f aca="false">IF($B$1478=1,MIN(Assumptions!$B$67,MAX(Assumptions!$B$4,Assumptions!$B$26-(Assumptions!$B$4))),Assumptions!$B$4)</f>
        <v>0</v>
      </c>
      <c r="J1478" s="12" t="n">
        <f aca="false">IF($C$1478=1,MIN(Assumptions!$B$66,MAX(Assumptions!$B$4,Assumptions!$B$26-($I$1478))),Assumptions!$B$4)</f>
        <v>0</v>
      </c>
      <c r="K1478" s="12" t="n">
        <f aca="false">IF($D$1478=1,MIN(Assumptions!$B$61,MAX(Assumptions!$B$4,Assumptions!$B$26-($I$1478+$J$1478))),Assumptions!$B$4)</f>
        <v>0</v>
      </c>
      <c r="L1478" s="12" t="n">
        <f aca="false">IF($E$1478=1,MIN(Assumptions!$B$56,MAX(Assumptions!$B$4,Assumptions!$B$26-($I$1478+$J$1478+$K$1478))),Assumptions!$B$4)</f>
        <v>0</v>
      </c>
      <c r="M1478" s="12" t="n">
        <f aca="false">IF($F$1478=1,MIN(Assumptions!$B$51,MAX(Assumptions!$B$4,Assumptions!$B$26-($I$1478+$J$1478+$K$1478+$L$1478))),Assumptions!$B$4)</f>
        <v>30000000</v>
      </c>
      <c r="N1478" s="12" t="n">
        <f aca="false">IF($G$1478=1,MIN(Assumptions!$B$46,MAX(Assumptions!$B$4,Assumptions!$B$26-($I$1478+$J$1478+$K$1478+$L$1478+$M$1478))),Assumptions!$B$4)</f>
        <v>15000000</v>
      </c>
      <c r="O1478" s="12" t="n">
        <f aca="false">IF($H$1478=1,MIN(Assumptions!$B$41,MAX(Assumptions!$B$4,Assumptions!$B$26-($I$1478+$J$1478+$K$1478+$L$1478+$M$1478+$N$1478))),Assumptions!$B$4)</f>
        <v>5000000</v>
      </c>
      <c r="P1478" s="12" t="n">
        <f aca="false">$I$1478+$J$1478+$K$1478+$L$1478+$M$1478+$N$1478+$O$1478</f>
        <v>50000000</v>
      </c>
      <c r="Q1478" s="12" t="n">
        <f aca="false">MAX(Assumptions!$B$4,Assumptions!$B$26-$P$1478)</f>
        <v>1950000000</v>
      </c>
      <c r="R1478" s="12" t="n">
        <f aca="false">$J$1460+$O$1460+Assumptions!$B$20+IF($B$1478=0,$D$1460,Assumptions!$B$4)+IF($C$1478=0,$AI$1460,Assumptions!$B$4)+IF($D$1478=0,$AF$1460,Assumptions!$B$4)+IF($E$1478=0,$AC$1460,Assumptions!$B$4)+IF($F$1478=0,$Z$1460,Assumptions!$B$4)+IF($G$1478=0,$W$1460,Assumptions!$B$4)+IF($H$1478=0,$T$1460,Assumptions!$B$4)</f>
        <v>20564390.0882349</v>
      </c>
      <c r="S1478" s="12" t="n">
        <f aca="false">IF($R$1478&gt;Assumptions!$B$4,$Q$1478/$R$1478&gt;Assumptions!$B$13,FALSE())</f>
        <v>1</v>
      </c>
      <c r="T1478" s="12" t="n">
        <f aca="false">IF($S$1478,($Q$1478+Assumptions!$B$14*Assumptions!$B$13)/($R$1478+Assumptions!$B$14),IF($R$1478&gt;Assumptions!$B$4,$Q$1478/$R$1478,Assumptions!$B$4))</f>
        <v>84.6543087647466</v>
      </c>
      <c r="U1478" s="12" t="n">
        <f aca="false">IF($B$1478=1,$I$1478,$D$1460*$T$1478)</f>
        <v>80731473.9424618</v>
      </c>
      <c r="V1478" s="12" t="n">
        <f aca="false">IF($C$1478=1,$J$1478,$AI$1460*$T$1478)</f>
        <v>521382250.422121</v>
      </c>
      <c r="W1478" s="12" t="n">
        <f aca="false">IF($D$1478=1,$K$1478,$AF$1460*$T$1478)</f>
        <v>147374506.270274</v>
      </c>
      <c r="X1478" s="12" t="n">
        <f aca="false">IF($E$1478=1,$L$1478,$AC$1460*$T$1478)</f>
        <v>203170341.035392</v>
      </c>
      <c r="Y1478" s="12" t="n">
        <f aca="false">IF($F$1478=1,$M$1478,$Z$1460*$T$1478)</f>
        <v>30000000</v>
      </c>
      <c r="Z1478" s="12" t="n">
        <f aca="false">IF($G$1478=1,$N$1478,$W$1460*$T$1478)</f>
        <v>15000000</v>
      </c>
      <c r="AA1478" s="12" t="n">
        <f aca="false">IF($H$1478=1,$O$1478,$T$1460*$T$1478)</f>
        <v>5000000</v>
      </c>
      <c r="AB1478" s="12" t="n">
        <f aca="false">($J$1460+$O$1460)*$T$1478</f>
        <v>26316877.5351652</v>
      </c>
      <c r="AC1478" s="12" t="n">
        <f aca="false">Assumptions!$B$20*$T$1478</f>
        <v>761888778.882719</v>
      </c>
      <c r="AD1478" s="12" t="n">
        <f aca="false">IF($S$1478,Assumptions!$B$14*($T$1478-Assumptions!$B$13),Assumptions!$B$4)</f>
        <v>209135771.911867</v>
      </c>
      <c r="AE1478" s="12" t="n">
        <f aca="false">$U$1478+$V$1478+$W$1478+$X$1478+$Y$1478+$Z$1478+$AA$1478+$AB$1478+$AC$1478+$AD$1478</f>
        <v>2000000000</v>
      </c>
      <c r="AF1478" s="12" t="n">
        <f aca="false">IF(AND(IF($B$1478=1,$U$1478&gt;=INDEX($U$1471:$U$1598,1+$A$1478-Assumptions!$B$77),$U$1478&gt;INDEX($U$1471:$U$1598,1+$A$1478+Assumptions!$B$77)),IF($C$1478=1,$V$1478&gt;=INDEX($V$1471:$V$1598,1+$A$1478-Assumptions!$B$78),$V$1478&gt;INDEX($V$1471:$V$1598,1+$A$1478+Assumptions!$B$78)),IF($D$1478=1,$W$1478&gt;=INDEX($W$1471:$W$1598,1+$A$1478-Assumptions!$B$79),$W$1478&gt;INDEX($W$1471:$W$1598,1+$A$1478+Assumptions!$B$79)),IF($E$1478=1,$X$1478&gt;=INDEX($X$1471:$X$1598,1+$A$1478-Assumptions!$B$80),$X$1478&gt;INDEX($X$1471:$X$1598,1+$A$1478+Assumptions!$B$80)),IF($F$1478=1,$Y$1478&gt;=INDEX($Y$1471:$Y$1598,1+$A$1478-Assumptions!$B$81),$Y$1478&gt;INDEX($Y$1471:$Y$1598,1+$A$1478+Assumptions!$B$81)),IF($G$1478=1,$Z$1478&gt;=INDEX($Z$1471:$Z$1598,1+$A$1478-Assumptions!$B$82),$Z$1478&gt;INDEX($Z$1471:$Z$1598,1+$A$1478+Assumptions!$B$82)),IF($H$1478=1,$AA$1478&gt;=INDEX($AA$1471:$AA$1598,1+$A$1478-Assumptions!$B$83),$AA$1478&gt;INDEX($AA$1471:$AA$1598,1+$A$1478+Assumptions!$B$83))),1,0)</f>
        <v>0</v>
      </c>
    </row>
    <row r="1479" customFormat="false" ht="15" hidden="true" customHeight="false" outlineLevel="0" collapsed="false">
      <c r="A1479" s="6" t="n">
        <f aca="false">ROW()-ROW($A$1471)+Assumptions!$B$4</f>
        <v>8</v>
      </c>
      <c r="B1479" s="12" t="n">
        <f aca="false">MOD(QUOTIENT($A$1479,Assumptions!$B$77),2)</f>
        <v>0</v>
      </c>
      <c r="C1479" s="12" t="n">
        <f aca="false">MOD(QUOTIENT($A$1479,Assumptions!$B$78),2)</f>
        <v>0</v>
      </c>
      <c r="D1479" s="12" t="n">
        <f aca="false">MOD(QUOTIENT($A$1479,Assumptions!$B$79),2)</f>
        <v>0</v>
      </c>
      <c r="E1479" s="12" t="n">
        <f aca="false">MOD(QUOTIENT($A$1479,Assumptions!$B$80),2)</f>
        <v>1</v>
      </c>
      <c r="F1479" s="12" t="n">
        <f aca="false">MOD(QUOTIENT($A$1479,Assumptions!$B$81),2)</f>
        <v>0</v>
      </c>
      <c r="G1479" s="12" t="n">
        <f aca="false">MOD(QUOTIENT($A$1479,Assumptions!$B$82),2)</f>
        <v>0</v>
      </c>
      <c r="H1479" s="12" t="n">
        <f aca="false">MOD(QUOTIENT($A$1479,Assumptions!$B$83),2)</f>
        <v>0</v>
      </c>
      <c r="I1479" s="12" t="n">
        <f aca="false">IF($B$1479=1,MIN(Assumptions!$B$67,MAX(Assumptions!$B$4,Assumptions!$B$26-(Assumptions!$B$4))),Assumptions!$B$4)</f>
        <v>0</v>
      </c>
      <c r="J1479" s="12" t="n">
        <f aca="false">IF($C$1479=1,MIN(Assumptions!$B$66,MAX(Assumptions!$B$4,Assumptions!$B$26-($I$1479))),Assumptions!$B$4)</f>
        <v>0</v>
      </c>
      <c r="K1479" s="12" t="n">
        <f aca="false">IF($D$1479=1,MIN(Assumptions!$B$61,MAX(Assumptions!$B$4,Assumptions!$B$26-($I$1479+$J$1479))),Assumptions!$B$4)</f>
        <v>0</v>
      </c>
      <c r="L1479" s="12" t="n">
        <f aca="false">IF($E$1479=1,MIN(Assumptions!$B$56,MAX(Assumptions!$B$4,Assumptions!$B$26-($I$1479+$J$1479+$K$1479))),Assumptions!$B$4)</f>
        <v>60000000</v>
      </c>
      <c r="M1479" s="12" t="n">
        <f aca="false">IF($F$1479=1,MIN(Assumptions!$B$51,MAX(Assumptions!$B$4,Assumptions!$B$26-($I$1479+$J$1479+$K$1479+$L$1479))),Assumptions!$B$4)</f>
        <v>0</v>
      </c>
      <c r="N1479" s="12" t="n">
        <f aca="false">IF($G$1479=1,MIN(Assumptions!$B$46,MAX(Assumptions!$B$4,Assumptions!$B$26-($I$1479+$J$1479+$K$1479+$L$1479+$M$1479))),Assumptions!$B$4)</f>
        <v>0</v>
      </c>
      <c r="O1479" s="12" t="n">
        <f aca="false">IF($H$1479=1,MIN(Assumptions!$B$41,MAX(Assumptions!$B$4,Assumptions!$B$26-($I$1479+$J$1479+$K$1479+$L$1479+$M$1479+$N$1479))),Assumptions!$B$4)</f>
        <v>0</v>
      </c>
      <c r="P1479" s="12" t="n">
        <f aca="false">$I$1479+$J$1479+$K$1479+$L$1479+$M$1479+$N$1479+$O$1479</f>
        <v>60000000</v>
      </c>
      <c r="Q1479" s="12" t="n">
        <f aca="false">MAX(Assumptions!$B$4,Assumptions!$B$26-$P$1479)</f>
        <v>1940000000</v>
      </c>
      <c r="R1479" s="12" t="n">
        <f aca="false">$J$1460+$O$1460+Assumptions!$B$20+IF($B$1479=0,$D$1460,Assumptions!$B$4)+IF($C$1479=0,$AI$1460,Assumptions!$B$4)+IF($D$1479=0,$AF$1460,Assumptions!$B$4)+IF($E$1479=0,$AC$1460,Assumptions!$B$4)+IF($F$1479=0,$Z$1460,Assumptions!$B$4)+IF($G$1479=0,$W$1460,Assumptions!$B$4)+IF($H$1479=0,$T$1460,Assumptions!$B$4)</f>
        <v>31164390.0882349</v>
      </c>
      <c r="S1479" s="12" t="n">
        <f aca="false">IF($R$1479&gt;Assumptions!$B$4,$Q$1479/$R$1479&gt;Assumptions!$B$13,FALSE())</f>
        <v>1</v>
      </c>
      <c r="T1479" s="12" t="n">
        <f aca="false">IF($S$1479,($Q$1479+Assumptions!$B$14*Assumptions!$B$13)/($R$1479+Assumptions!$B$14),IF($R$1479&gt;Assumptions!$B$4,$Q$1479/$R$1479,Assumptions!$B$4))</f>
        <v>57.7019216717925</v>
      </c>
      <c r="U1479" s="12" t="n">
        <f aca="false">IF($B$1479=1,$I$1479,$D$1460*$T$1479)</f>
        <v>55028045.8709057</v>
      </c>
      <c r="V1479" s="12" t="n">
        <f aca="false">IF($C$1479=1,$J$1479,$AI$1460*$T$1479)</f>
        <v>355383656.353812</v>
      </c>
      <c r="W1479" s="12" t="n">
        <f aca="false">IF($D$1479=1,$K$1479,$AF$1460*$T$1479)</f>
        <v>100453152.843742</v>
      </c>
      <c r="X1479" s="12" t="n">
        <f aca="false">IF($E$1479=1,$L$1479,$AC$1460*$T$1479)</f>
        <v>60000000</v>
      </c>
      <c r="Y1479" s="12" t="n">
        <f aca="false">IF($F$1479=1,$M$1479,$Z$1460*$T$1479)</f>
        <v>173105765.015378</v>
      </c>
      <c r="Z1479" s="12" t="n">
        <f aca="false">IF($G$1479=1,$N$1479,$W$1460*$T$1479)</f>
        <v>288509608.358963</v>
      </c>
      <c r="AA1479" s="12" t="n">
        <f aca="false">IF($H$1479=1,$O$1479,$T$1460*$T$1479)</f>
        <v>288509608.358963</v>
      </c>
      <c r="AB1479" s="12" t="n">
        <f aca="false">($J$1460+$O$1460)*$T$1479</f>
        <v>17938063.9726237</v>
      </c>
      <c r="AC1479" s="12" t="n">
        <f aca="false">Assumptions!$B$20*$T$1479</f>
        <v>519317295.046133</v>
      </c>
      <c r="AD1479" s="12" t="n">
        <f aca="false">IF($S$1479,Assumptions!$B$14*($T$1479-Assumptions!$B$13),Assumptions!$B$4)</f>
        <v>141754804.179481</v>
      </c>
      <c r="AE1479" s="12" t="n">
        <f aca="false">$U$1479+$V$1479+$W$1479+$X$1479+$Y$1479+$Z$1479+$AA$1479+$AB$1479+$AC$1479+$AD$1479</f>
        <v>2000000000</v>
      </c>
      <c r="AF1479" s="12" t="n">
        <f aca="false">IF(AND(IF($B$1479=1,$U$1479&gt;=INDEX($U$1471:$U$1598,1+$A$1479-Assumptions!$B$77),$U$1479&gt;INDEX($U$1471:$U$1598,1+$A$1479+Assumptions!$B$77)),IF($C$1479=1,$V$1479&gt;=INDEX($V$1471:$V$1598,1+$A$1479-Assumptions!$B$78),$V$1479&gt;INDEX($V$1471:$V$1598,1+$A$1479+Assumptions!$B$78)),IF($D$1479=1,$W$1479&gt;=INDEX($W$1471:$W$1598,1+$A$1479-Assumptions!$B$79),$W$1479&gt;INDEX($W$1471:$W$1598,1+$A$1479+Assumptions!$B$79)),IF($E$1479=1,$X$1479&gt;=INDEX($X$1471:$X$1598,1+$A$1479-Assumptions!$B$80),$X$1479&gt;INDEX($X$1471:$X$1598,1+$A$1479+Assumptions!$B$80)),IF($F$1479=1,$Y$1479&gt;=INDEX($Y$1471:$Y$1598,1+$A$1479-Assumptions!$B$81),$Y$1479&gt;INDEX($Y$1471:$Y$1598,1+$A$1479+Assumptions!$B$81)),IF($G$1479=1,$Z$1479&gt;=INDEX($Z$1471:$Z$1598,1+$A$1479-Assumptions!$B$82),$Z$1479&gt;INDEX($Z$1471:$Z$1598,1+$A$1479+Assumptions!$B$82)),IF($H$1479=1,$AA$1479&gt;=INDEX($AA$1471:$AA$1598,1+$A$1479-Assumptions!$B$83),$AA$1479&gt;INDEX($AA$1471:$AA$1598,1+$A$1479+Assumptions!$B$83))),1,0)</f>
        <v>0</v>
      </c>
    </row>
    <row r="1480" customFormat="false" ht="15" hidden="true" customHeight="false" outlineLevel="0" collapsed="false">
      <c r="A1480" s="6" t="n">
        <f aca="false">ROW()-ROW($A$1471)+Assumptions!$B$4</f>
        <v>9</v>
      </c>
      <c r="B1480" s="12" t="n">
        <f aca="false">MOD(QUOTIENT($A$1480,Assumptions!$B$77),2)</f>
        <v>0</v>
      </c>
      <c r="C1480" s="12" t="n">
        <f aca="false">MOD(QUOTIENT($A$1480,Assumptions!$B$78),2)</f>
        <v>0</v>
      </c>
      <c r="D1480" s="12" t="n">
        <f aca="false">MOD(QUOTIENT($A$1480,Assumptions!$B$79),2)</f>
        <v>0</v>
      </c>
      <c r="E1480" s="12" t="n">
        <f aca="false">MOD(QUOTIENT($A$1480,Assumptions!$B$80),2)</f>
        <v>1</v>
      </c>
      <c r="F1480" s="12" t="n">
        <f aca="false">MOD(QUOTIENT($A$1480,Assumptions!$B$81),2)</f>
        <v>0</v>
      </c>
      <c r="G1480" s="12" t="n">
        <f aca="false">MOD(QUOTIENT($A$1480,Assumptions!$B$82),2)</f>
        <v>0</v>
      </c>
      <c r="H1480" s="12" t="n">
        <f aca="false">MOD(QUOTIENT($A$1480,Assumptions!$B$83),2)</f>
        <v>1</v>
      </c>
      <c r="I1480" s="12" t="n">
        <f aca="false">IF($B$1480=1,MIN(Assumptions!$B$67,MAX(Assumptions!$B$4,Assumptions!$B$26-(Assumptions!$B$4))),Assumptions!$B$4)</f>
        <v>0</v>
      </c>
      <c r="J1480" s="12" t="n">
        <f aca="false">IF($C$1480=1,MIN(Assumptions!$B$66,MAX(Assumptions!$B$4,Assumptions!$B$26-($I$1480))),Assumptions!$B$4)</f>
        <v>0</v>
      </c>
      <c r="K1480" s="12" t="n">
        <f aca="false">IF($D$1480=1,MIN(Assumptions!$B$61,MAX(Assumptions!$B$4,Assumptions!$B$26-($I$1480+$J$1480))),Assumptions!$B$4)</f>
        <v>0</v>
      </c>
      <c r="L1480" s="12" t="n">
        <f aca="false">IF($E$1480=1,MIN(Assumptions!$B$56,MAX(Assumptions!$B$4,Assumptions!$B$26-($I$1480+$J$1480+$K$1480))),Assumptions!$B$4)</f>
        <v>60000000</v>
      </c>
      <c r="M1480" s="12" t="n">
        <f aca="false">IF($F$1480=1,MIN(Assumptions!$B$51,MAX(Assumptions!$B$4,Assumptions!$B$26-($I$1480+$J$1480+$K$1480+$L$1480))),Assumptions!$B$4)</f>
        <v>0</v>
      </c>
      <c r="N1480" s="12" t="n">
        <f aca="false">IF($G$1480=1,MIN(Assumptions!$B$46,MAX(Assumptions!$B$4,Assumptions!$B$26-($I$1480+$J$1480+$K$1480+$L$1480+$M$1480))),Assumptions!$B$4)</f>
        <v>0</v>
      </c>
      <c r="O1480" s="12" t="n">
        <f aca="false">IF($H$1480=1,MIN(Assumptions!$B$41,MAX(Assumptions!$B$4,Assumptions!$B$26-($I$1480+$J$1480+$K$1480+$L$1480+$M$1480+$N$1480))),Assumptions!$B$4)</f>
        <v>5000000</v>
      </c>
      <c r="P1480" s="12" t="n">
        <f aca="false">$I$1480+$J$1480+$K$1480+$L$1480+$M$1480+$N$1480+$O$1480</f>
        <v>65000000</v>
      </c>
      <c r="Q1480" s="12" t="n">
        <f aca="false">MAX(Assumptions!$B$4,Assumptions!$B$26-$P$1480)</f>
        <v>1935000000</v>
      </c>
      <c r="R1480" s="12" t="n">
        <f aca="false">$J$1460+$O$1460+Assumptions!$B$20+IF($B$1480=0,$D$1460,Assumptions!$B$4)+IF($C$1480=0,$AI$1460,Assumptions!$B$4)+IF($D$1480=0,$AF$1460,Assumptions!$B$4)+IF($E$1480=0,$AC$1460,Assumptions!$B$4)+IF($F$1480=0,$Z$1460,Assumptions!$B$4)+IF($G$1480=0,$W$1460,Assumptions!$B$4)+IF($H$1480=0,$T$1460,Assumptions!$B$4)</f>
        <v>26164390.0882349</v>
      </c>
      <c r="S1480" s="12" t="n">
        <f aca="false">IF($R$1480&gt;Assumptions!$B$4,$Q$1480/$R$1480&gt;Assumptions!$B$13,FALSE())</f>
        <v>1</v>
      </c>
      <c r="T1480" s="12" t="n">
        <f aca="false">IF($S$1480,($Q$1480+Assumptions!$B$14*Assumptions!$B$13)/($R$1480+Assumptions!$B$14),IF($R$1480&gt;Assumptions!$B$4,$Q$1480/$R$1480,Assumptions!$B$4))</f>
        <v>67.5925772024444</v>
      </c>
      <c r="U1480" s="12" t="n">
        <f aca="false">IF($B$1480=1,$I$1480,$D$1460*$T$1480)</f>
        <v>64460373.7807074</v>
      </c>
      <c r="V1480" s="12" t="n">
        <f aca="false">IF($C$1480=1,$J$1480,$AI$1460*$T$1480)</f>
        <v>416299778.804849</v>
      </c>
      <c r="W1480" s="12" t="n">
        <f aca="false">IF($D$1480=1,$K$1480,$AF$1460*$T$1480)</f>
        <v>117671774.043165</v>
      </c>
      <c r="X1480" s="12" t="n">
        <f aca="false">IF($E$1480=1,$L$1480,$AC$1460*$T$1480)</f>
        <v>60000000</v>
      </c>
      <c r="Y1480" s="12" t="n">
        <f aca="false">IF($F$1480=1,$M$1480,$Z$1460*$T$1480)</f>
        <v>202777731.607333</v>
      </c>
      <c r="Z1480" s="12" t="n">
        <f aca="false">IF($G$1480=1,$N$1480,$W$1460*$T$1480)</f>
        <v>337962886.012222</v>
      </c>
      <c r="AA1480" s="12" t="n">
        <f aca="false">IF($H$1480=1,$O$1480,$T$1460*$T$1480)</f>
        <v>5000000</v>
      </c>
      <c r="AB1480" s="12" t="n">
        <f aca="false">($J$1460+$O$1460)*$T$1480</f>
        <v>21012817.9236129</v>
      </c>
      <c r="AC1480" s="12" t="n">
        <f aca="false">Assumptions!$B$20*$T$1480</f>
        <v>608333194.821999</v>
      </c>
      <c r="AD1480" s="12" t="n">
        <f aca="false">IF($S$1480,Assumptions!$B$14*($T$1480-Assumptions!$B$13),Assumptions!$B$4)</f>
        <v>166481443.006111</v>
      </c>
      <c r="AE1480" s="12" t="n">
        <f aca="false">$U$1480+$V$1480+$W$1480+$X$1480+$Y$1480+$Z$1480+$AA$1480+$AB$1480+$AC$1480+$AD$1480</f>
        <v>2000000000</v>
      </c>
      <c r="AF1480" s="12" t="n">
        <f aca="false">IF(AND(IF($B$1480=1,$U$1480&gt;=INDEX($U$1471:$U$1598,1+$A$1480-Assumptions!$B$77),$U$1480&gt;INDEX($U$1471:$U$1598,1+$A$1480+Assumptions!$B$77)),IF($C$1480=1,$V$1480&gt;=INDEX($V$1471:$V$1598,1+$A$1480-Assumptions!$B$78),$V$1480&gt;INDEX($V$1471:$V$1598,1+$A$1480+Assumptions!$B$78)),IF($D$1480=1,$W$1480&gt;=INDEX($W$1471:$W$1598,1+$A$1480-Assumptions!$B$79),$W$1480&gt;INDEX($W$1471:$W$1598,1+$A$1480+Assumptions!$B$79)),IF($E$1480=1,$X$1480&gt;=INDEX($X$1471:$X$1598,1+$A$1480-Assumptions!$B$80),$X$1480&gt;INDEX($X$1471:$X$1598,1+$A$1480+Assumptions!$B$80)),IF($F$1480=1,$Y$1480&gt;=INDEX($Y$1471:$Y$1598,1+$A$1480-Assumptions!$B$81),$Y$1480&gt;INDEX($Y$1471:$Y$1598,1+$A$1480+Assumptions!$B$81)),IF($G$1480=1,$Z$1480&gt;=INDEX($Z$1471:$Z$1598,1+$A$1480-Assumptions!$B$82),$Z$1480&gt;INDEX($Z$1471:$Z$1598,1+$A$1480+Assumptions!$B$82)),IF($H$1480=1,$AA$1480&gt;=INDEX($AA$1471:$AA$1598,1+$A$1480-Assumptions!$B$83),$AA$1480&gt;INDEX($AA$1471:$AA$1598,1+$A$1480+Assumptions!$B$83))),1,0)</f>
        <v>0</v>
      </c>
    </row>
    <row r="1481" customFormat="false" ht="15" hidden="true" customHeight="false" outlineLevel="0" collapsed="false">
      <c r="A1481" s="6" t="n">
        <f aca="false">ROW()-ROW($A$1471)+Assumptions!$B$4</f>
        <v>10</v>
      </c>
      <c r="B1481" s="12" t="n">
        <f aca="false">MOD(QUOTIENT($A$1481,Assumptions!$B$77),2)</f>
        <v>0</v>
      </c>
      <c r="C1481" s="12" t="n">
        <f aca="false">MOD(QUOTIENT($A$1481,Assumptions!$B$78),2)</f>
        <v>0</v>
      </c>
      <c r="D1481" s="12" t="n">
        <f aca="false">MOD(QUOTIENT($A$1481,Assumptions!$B$79),2)</f>
        <v>0</v>
      </c>
      <c r="E1481" s="12" t="n">
        <f aca="false">MOD(QUOTIENT($A$1481,Assumptions!$B$80),2)</f>
        <v>1</v>
      </c>
      <c r="F1481" s="12" t="n">
        <f aca="false">MOD(QUOTIENT($A$1481,Assumptions!$B$81),2)</f>
        <v>0</v>
      </c>
      <c r="G1481" s="12" t="n">
        <f aca="false">MOD(QUOTIENT($A$1481,Assumptions!$B$82),2)</f>
        <v>1</v>
      </c>
      <c r="H1481" s="12" t="n">
        <f aca="false">MOD(QUOTIENT($A$1481,Assumptions!$B$83),2)</f>
        <v>0</v>
      </c>
      <c r="I1481" s="12" t="n">
        <f aca="false">IF($B$1481=1,MIN(Assumptions!$B$67,MAX(Assumptions!$B$4,Assumptions!$B$26-(Assumptions!$B$4))),Assumptions!$B$4)</f>
        <v>0</v>
      </c>
      <c r="J1481" s="12" t="n">
        <f aca="false">IF($C$1481=1,MIN(Assumptions!$B$66,MAX(Assumptions!$B$4,Assumptions!$B$26-($I$1481))),Assumptions!$B$4)</f>
        <v>0</v>
      </c>
      <c r="K1481" s="12" t="n">
        <f aca="false">IF($D$1481=1,MIN(Assumptions!$B$61,MAX(Assumptions!$B$4,Assumptions!$B$26-($I$1481+$J$1481))),Assumptions!$B$4)</f>
        <v>0</v>
      </c>
      <c r="L1481" s="12" t="n">
        <f aca="false">IF($E$1481=1,MIN(Assumptions!$B$56,MAX(Assumptions!$B$4,Assumptions!$B$26-($I$1481+$J$1481+$K$1481))),Assumptions!$B$4)</f>
        <v>60000000</v>
      </c>
      <c r="M1481" s="12" t="n">
        <f aca="false">IF($F$1481=1,MIN(Assumptions!$B$51,MAX(Assumptions!$B$4,Assumptions!$B$26-($I$1481+$J$1481+$K$1481+$L$1481))),Assumptions!$B$4)</f>
        <v>0</v>
      </c>
      <c r="N1481" s="12" t="n">
        <f aca="false">IF($G$1481=1,MIN(Assumptions!$B$46,MAX(Assumptions!$B$4,Assumptions!$B$26-($I$1481+$J$1481+$K$1481+$L$1481+$M$1481))),Assumptions!$B$4)</f>
        <v>15000000</v>
      </c>
      <c r="O1481" s="12" t="n">
        <f aca="false">IF($H$1481=1,MIN(Assumptions!$B$41,MAX(Assumptions!$B$4,Assumptions!$B$26-($I$1481+$J$1481+$K$1481+$L$1481+$M$1481+$N$1481))),Assumptions!$B$4)</f>
        <v>0</v>
      </c>
      <c r="P1481" s="12" t="n">
        <f aca="false">$I$1481+$J$1481+$K$1481+$L$1481+$M$1481+$N$1481+$O$1481</f>
        <v>75000000</v>
      </c>
      <c r="Q1481" s="12" t="n">
        <f aca="false">MAX(Assumptions!$B$4,Assumptions!$B$26-$P$1481)</f>
        <v>1925000000</v>
      </c>
      <c r="R1481" s="12" t="n">
        <f aca="false">$J$1460+$O$1460+Assumptions!$B$20+IF($B$1481=0,$D$1460,Assumptions!$B$4)+IF($C$1481=0,$AI$1460,Assumptions!$B$4)+IF($D$1481=0,$AF$1460,Assumptions!$B$4)+IF($E$1481=0,$AC$1460,Assumptions!$B$4)+IF($F$1481=0,$Z$1460,Assumptions!$B$4)+IF($G$1481=0,$W$1460,Assumptions!$B$4)+IF($H$1481=0,$T$1460,Assumptions!$B$4)</f>
        <v>26164390.0882349</v>
      </c>
      <c r="S1481" s="12" t="n">
        <f aca="false">IF($R$1481&gt;Assumptions!$B$4,$Q$1481/$R$1481&gt;Assumptions!$B$13,FALSE())</f>
        <v>1</v>
      </c>
      <c r="T1481" s="12" t="n">
        <f aca="false">IF($S$1481,($Q$1481+Assumptions!$B$14*Assumptions!$B$13)/($R$1481+Assumptions!$B$14),IF($R$1481&gt;Assumptions!$B$4,$Q$1481/$R$1481,Assumptions!$B$4))</f>
        <v>67.2437122878511</v>
      </c>
      <c r="U1481" s="12" t="n">
        <f aca="false">IF($B$1481=1,$I$1481,$D$1460*$T$1481)</f>
        <v>64127675.0773231</v>
      </c>
      <c r="V1481" s="12" t="n">
        <f aca="false">IF($C$1481=1,$J$1481,$AI$1460*$T$1481)</f>
        <v>414151134.785211</v>
      </c>
      <c r="W1481" s="12" t="n">
        <f aca="false">IF($D$1481=1,$K$1481,$AF$1460*$T$1481)</f>
        <v>117064435.854556</v>
      </c>
      <c r="X1481" s="12" t="n">
        <f aca="false">IF($E$1481=1,$L$1481,$AC$1460*$T$1481)</f>
        <v>60000000</v>
      </c>
      <c r="Y1481" s="12" t="n">
        <f aca="false">IF($F$1481=1,$M$1481,$Z$1460*$T$1481)</f>
        <v>201731136.863553</v>
      </c>
      <c r="Z1481" s="12" t="n">
        <f aca="false">IF($G$1481=1,$N$1481,$W$1460*$T$1481)</f>
        <v>15000000</v>
      </c>
      <c r="AA1481" s="12" t="n">
        <f aca="false">IF($H$1481=1,$O$1481,$T$1460*$T$1481)</f>
        <v>336218561.439256</v>
      </c>
      <c r="AB1481" s="12" t="n">
        <f aca="false">($J$1460+$O$1460)*$T$1481</f>
        <v>20904364.6698136</v>
      </c>
      <c r="AC1481" s="12" t="n">
        <f aca="false">Assumptions!$B$20*$T$1481</f>
        <v>605193410.59066</v>
      </c>
      <c r="AD1481" s="12" t="n">
        <f aca="false">IF($S$1481,Assumptions!$B$14*($T$1481-Assumptions!$B$13),Assumptions!$B$4)</f>
        <v>165609280.719628</v>
      </c>
      <c r="AE1481" s="12" t="n">
        <f aca="false">$U$1481+$V$1481+$W$1481+$X$1481+$Y$1481+$Z$1481+$AA$1481+$AB$1481+$AC$1481+$AD$1481</f>
        <v>2000000000</v>
      </c>
      <c r="AF1481" s="12" t="n">
        <f aca="false">IF(AND(IF($B$1481=1,$U$1481&gt;=INDEX($U$1471:$U$1598,1+$A$1481-Assumptions!$B$77),$U$1481&gt;INDEX($U$1471:$U$1598,1+$A$1481+Assumptions!$B$77)),IF($C$1481=1,$V$1481&gt;=INDEX($V$1471:$V$1598,1+$A$1481-Assumptions!$B$78),$V$1481&gt;INDEX($V$1471:$V$1598,1+$A$1481+Assumptions!$B$78)),IF($D$1481=1,$W$1481&gt;=INDEX($W$1471:$W$1598,1+$A$1481-Assumptions!$B$79),$W$1481&gt;INDEX($W$1471:$W$1598,1+$A$1481+Assumptions!$B$79)),IF($E$1481=1,$X$1481&gt;=INDEX($X$1471:$X$1598,1+$A$1481-Assumptions!$B$80),$X$1481&gt;INDEX($X$1471:$X$1598,1+$A$1481+Assumptions!$B$80)),IF($F$1481=1,$Y$1481&gt;=INDEX($Y$1471:$Y$1598,1+$A$1481-Assumptions!$B$81),$Y$1481&gt;INDEX($Y$1471:$Y$1598,1+$A$1481+Assumptions!$B$81)),IF($G$1481=1,$Z$1481&gt;=INDEX($Z$1471:$Z$1598,1+$A$1481-Assumptions!$B$82),$Z$1481&gt;INDEX($Z$1471:$Z$1598,1+$A$1481+Assumptions!$B$82)),IF($H$1481=1,$AA$1481&gt;=INDEX($AA$1471:$AA$1598,1+$A$1481-Assumptions!$B$83),$AA$1481&gt;INDEX($AA$1471:$AA$1598,1+$A$1481+Assumptions!$B$83))),1,0)</f>
        <v>0</v>
      </c>
    </row>
    <row r="1482" customFormat="false" ht="15" hidden="true" customHeight="false" outlineLevel="0" collapsed="false">
      <c r="A1482" s="6" t="n">
        <f aca="false">ROW()-ROW($A$1471)+Assumptions!$B$4</f>
        <v>11</v>
      </c>
      <c r="B1482" s="12" t="n">
        <f aca="false">MOD(QUOTIENT($A$1482,Assumptions!$B$77),2)</f>
        <v>0</v>
      </c>
      <c r="C1482" s="12" t="n">
        <f aca="false">MOD(QUOTIENT($A$1482,Assumptions!$B$78),2)</f>
        <v>0</v>
      </c>
      <c r="D1482" s="12" t="n">
        <f aca="false">MOD(QUOTIENT($A$1482,Assumptions!$B$79),2)</f>
        <v>0</v>
      </c>
      <c r="E1482" s="12" t="n">
        <f aca="false">MOD(QUOTIENT($A$1482,Assumptions!$B$80),2)</f>
        <v>1</v>
      </c>
      <c r="F1482" s="12" t="n">
        <f aca="false">MOD(QUOTIENT($A$1482,Assumptions!$B$81),2)</f>
        <v>0</v>
      </c>
      <c r="G1482" s="12" t="n">
        <f aca="false">MOD(QUOTIENT($A$1482,Assumptions!$B$82),2)</f>
        <v>1</v>
      </c>
      <c r="H1482" s="12" t="n">
        <f aca="false">MOD(QUOTIENT($A$1482,Assumptions!$B$83),2)</f>
        <v>1</v>
      </c>
      <c r="I1482" s="12" t="n">
        <f aca="false">IF($B$1482=1,MIN(Assumptions!$B$67,MAX(Assumptions!$B$4,Assumptions!$B$26-(Assumptions!$B$4))),Assumptions!$B$4)</f>
        <v>0</v>
      </c>
      <c r="J1482" s="12" t="n">
        <f aca="false">IF($C$1482=1,MIN(Assumptions!$B$66,MAX(Assumptions!$B$4,Assumptions!$B$26-($I$1482))),Assumptions!$B$4)</f>
        <v>0</v>
      </c>
      <c r="K1482" s="12" t="n">
        <f aca="false">IF($D$1482=1,MIN(Assumptions!$B$61,MAX(Assumptions!$B$4,Assumptions!$B$26-($I$1482+$J$1482))),Assumptions!$B$4)</f>
        <v>0</v>
      </c>
      <c r="L1482" s="12" t="n">
        <f aca="false">IF($E$1482=1,MIN(Assumptions!$B$56,MAX(Assumptions!$B$4,Assumptions!$B$26-($I$1482+$J$1482+$K$1482))),Assumptions!$B$4)</f>
        <v>60000000</v>
      </c>
      <c r="M1482" s="12" t="n">
        <f aca="false">IF($F$1482=1,MIN(Assumptions!$B$51,MAX(Assumptions!$B$4,Assumptions!$B$26-($I$1482+$J$1482+$K$1482+$L$1482))),Assumptions!$B$4)</f>
        <v>0</v>
      </c>
      <c r="N1482" s="12" t="n">
        <f aca="false">IF($G$1482=1,MIN(Assumptions!$B$46,MAX(Assumptions!$B$4,Assumptions!$B$26-($I$1482+$J$1482+$K$1482+$L$1482+$M$1482))),Assumptions!$B$4)</f>
        <v>15000000</v>
      </c>
      <c r="O1482" s="12" t="n">
        <f aca="false">IF($H$1482=1,MIN(Assumptions!$B$41,MAX(Assumptions!$B$4,Assumptions!$B$26-($I$1482+$J$1482+$K$1482+$L$1482+$M$1482+$N$1482))),Assumptions!$B$4)</f>
        <v>5000000</v>
      </c>
      <c r="P1482" s="12" t="n">
        <f aca="false">$I$1482+$J$1482+$K$1482+$L$1482+$M$1482+$N$1482+$O$1482</f>
        <v>80000000</v>
      </c>
      <c r="Q1482" s="12" t="n">
        <f aca="false">MAX(Assumptions!$B$4,Assumptions!$B$26-$P$1482)</f>
        <v>1920000000</v>
      </c>
      <c r="R1482" s="12" t="n">
        <f aca="false">$J$1460+$O$1460+Assumptions!$B$20+IF($B$1482=0,$D$1460,Assumptions!$B$4)+IF($C$1482=0,$AI$1460,Assumptions!$B$4)+IF($D$1482=0,$AF$1460,Assumptions!$B$4)+IF($E$1482=0,$AC$1460,Assumptions!$B$4)+IF($F$1482=0,$Z$1460,Assumptions!$B$4)+IF($G$1482=0,$W$1460,Assumptions!$B$4)+IF($H$1482=0,$T$1460,Assumptions!$B$4)</f>
        <v>21164390.0882349</v>
      </c>
      <c r="S1482" s="12" t="n">
        <f aca="false">IF($R$1482&gt;Assumptions!$B$4,$Q$1482/$R$1482&gt;Assumptions!$B$13,FALSE())</f>
        <v>1</v>
      </c>
      <c r="T1482" s="12" t="n">
        <f aca="false">IF($S$1482,($Q$1482+Assumptions!$B$14*Assumptions!$B$13)/($R$1482+Assumptions!$B$14),IF($R$1482&gt;Assumptions!$B$4,$Q$1482/$R$1482,Assumptions!$B$4))</f>
        <v>81.2402091425884</v>
      </c>
      <c r="U1482" s="12" t="n">
        <f aca="false">IF($B$1482=1,$I$1482,$D$1460*$T$1482)</f>
        <v>77475581.847835</v>
      </c>
      <c r="V1482" s="12" t="n">
        <f aca="false">IF($C$1482=1,$J$1482,$AI$1460*$T$1482)</f>
        <v>500354957.539571</v>
      </c>
      <c r="W1482" s="12" t="n">
        <f aca="false">IF($D$1482=1,$K$1482,$AF$1460*$T$1482)</f>
        <v>141430907.491725</v>
      </c>
      <c r="X1482" s="12" t="n">
        <f aca="false">IF($E$1482=1,$L$1482,$AC$1460*$T$1482)</f>
        <v>60000000</v>
      </c>
      <c r="Y1482" s="12" t="n">
        <f aca="false">IF($F$1482=1,$M$1482,$Z$1460*$T$1482)</f>
        <v>243720627.427765</v>
      </c>
      <c r="Z1482" s="12" t="n">
        <f aca="false">IF($G$1482=1,$N$1482,$W$1460*$T$1482)</f>
        <v>15000000</v>
      </c>
      <c r="AA1482" s="12" t="n">
        <f aca="false">IF($H$1482=1,$O$1482,$T$1460*$T$1482)</f>
        <v>5000000</v>
      </c>
      <c r="AB1482" s="12" t="n">
        <f aca="false">($J$1460+$O$1460)*$T$1482</f>
        <v>25255520.5533384</v>
      </c>
      <c r="AC1482" s="12" t="n">
        <f aca="false">Assumptions!$B$20*$T$1482</f>
        <v>731161882.283295</v>
      </c>
      <c r="AD1482" s="12" t="n">
        <f aca="false">IF($S$1482,Assumptions!$B$14*($T$1482-Assumptions!$B$13),Assumptions!$B$4)</f>
        <v>200600522.856471</v>
      </c>
      <c r="AE1482" s="12" t="n">
        <f aca="false">$U$1482+$V$1482+$W$1482+$X$1482+$Y$1482+$Z$1482+$AA$1482+$AB$1482+$AC$1482+$AD$1482</f>
        <v>2000000000</v>
      </c>
      <c r="AF1482" s="12" t="n">
        <f aca="false">IF(AND(IF($B$1482=1,$U$1482&gt;=INDEX($U$1471:$U$1598,1+$A$1482-Assumptions!$B$77),$U$1482&gt;INDEX($U$1471:$U$1598,1+$A$1482+Assumptions!$B$77)),IF($C$1482=1,$V$1482&gt;=INDEX($V$1471:$V$1598,1+$A$1482-Assumptions!$B$78),$V$1482&gt;INDEX($V$1471:$V$1598,1+$A$1482+Assumptions!$B$78)),IF($D$1482=1,$W$1482&gt;=INDEX($W$1471:$W$1598,1+$A$1482-Assumptions!$B$79),$W$1482&gt;INDEX($W$1471:$W$1598,1+$A$1482+Assumptions!$B$79)),IF($E$1482=1,$X$1482&gt;=INDEX($X$1471:$X$1598,1+$A$1482-Assumptions!$B$80),$X$1482&gt;INDEX($X$1471:$X$1598,1+$A$1482+Assumptions!$B$80)),IF($F$1482=1,$Y$1482&gt;=INDEX($Y$1471:$Y$1598,1+$A$1482-Assumptions!$B$81),$Y$1482&gt;INDEX($Y$1471:$Y$1598,1+$A$1482+Assumptions!$B$81)),IF($G$1482=1,$Z$1482&gt;=INDEX($Z$1471:$Z$1598,1+$A$1482-Assumptions!$B$82),$Z$1482&gt;INDEX($Z$1471:$Z$1598,1+$A$1482+Assumptions!$B$82)),IF($H$1482=1,$AA$1482&gt;=INDEX($AA$1471:$AA$1598,1+$A$1482-Assumptions!$B$83),$AA$1482&gt;INDEX($AA$1471:$AA$1598,1+$A$1482+Assumptions!$B$83))),1,0)</f>
        <v>0</v>
      </c>
    </row>
    <row r="1483" customFormat="false" ht="15" hidden="true" customHeight="false" outlineLevel="0" collapsed="false">
      <c r="A1483" s="6" t="n">
        <f aca="false">ROW()-ROW($A$1471)+Assumptions!$B$4</f>
        <v>12</v>
      </c>
      <c r="B1483" s="12" t="n">
        <f aca="false">MOD(QUOTIENT($A$1483,Assumptions!$B$77),2)</f>
        <v>0</v>
      </c>
      <c r="C1483" s="12" t="n">
        <f aca="false">MOD(QUOTIENT($A$1483,Assumptions!$B$78),2)</f>
        <v>0</v>
      </c>
      <c r="D1483" s="12" t="n">
        <f aca="false">MOD(QUOTIENT($A$1483,Assumptions!$B$79),2)</f>
        <v>0</v>
      </c>
      <c r="E1483" s="12" t="n">
        <f aca="false">MOD(QUOTIENT($A$1483,Assumptions!$B$80),2)</f>
        <v>1</v>
      </c>
      <c r="F1483" s="12" t="n">
        <f aca="false">MOD(QUOTIENT($A$1483,Assumptions!$B$81),2)</f>
        <v>1</v>
      </c>
      <c r="G1483" s="12" t="n">
        <f aca="false">MOD(QUOTIENT($A$1483,Assumptions!$B$82),2)</f>
        <v>0</v>
      </c>
      <c r="H1483" s="12" t="n">
        <f aca="false">MOD(QUOTIENT($A$1483,Assumptions!$B$83),2)</f>
        <v>0</v>
      </c>
      <c r="I1483" s="12" t="n">
        <f aca="false">IF($B$1483=1,MIN(Assumptions!$B$67,MAX(Assumptions!$B$4,Assumptions!$B$26-(Assumptions!$B$4))),Assumptions!$B$4)</f>
        <v>0</v>
      </c>
      <c r="J1483" s="12" t="n">
        <f aca="false">IF($C$1483=1,MIN(Assumptions!$B$66,MAX(Assumptions!$B$4,Assumptions!$B$26-($I$1483))),Assumptions!$B$4)</f>
        <v>0</v>
      </c>
      <c r="K1483" s="12" t="n">
        <f aca="false">IF($D$1483=1,MIN(Assumptions!$B$61,MAX(Assumptions!$B$4,Assumptions!$B$26-($I$1483+$J$1483))),Assumptions!$B$4)</f>
        <v>0</v>
      </c>
      <c r="L1483" s="12" t="n">
        <f aca="false">IF($E$1483=1,MIN(Assumptions!$B$56,MAX(Assumptions!$B$4,Assumptions!$B$26-($I$1483+$J$1483+$K$1483))),Assumptions!$B$4)</f>
        <v>60000000</v>
      </c>
      <c r="M1483" s="12" t="n">
        <f aca="false">IF($F$1483=1,MIN(Assumptions!$B$51,MAX(Assumptions!$B$4,Assumptions!$B$26-($I$1483+$J$1483+$K$1483+$L$1483))),Assumptions!$B$4)</f>
        <v>30000000</v>
      </c>
      <c r="N1483" s="12" t="n">
        <f aca="false">IF($G$1483=1,MIN(Assumptions!$B$46,MAX(Assumptions!$B$4,Assumptions!$B$26-($I$1483+$J$1483+$K$1483+$L$1483+$M$1483))),Assumptions!$B$4)</f>
        <v>0</v>
      </c>
      <c r="O1483" s="12" t="n">
        <f aca="false">IF($H$1483=1,MIN(Assumptions!$B$41,MAX(Assumptions!$B$4,Assumptions!$B$26-($I$1483+$J$1483+$K$1483+$L$1483+$M$1483+$N$1483))),Assumptions!$B$4)</f>
        <v>0</v>
      </c>
      <c r="P1483" s="12" t="n">
        <f aca="false">$I$1483+$J$1483+$K$1483+$L$1483+$M$1483+$N$1483+$O$1483</f>
        <v>90000000</v>
      </c>
      <c r="Q1483" s="12" t="n">
        <f aca="false">MAX(Assumptions!$B$4,Assumptions!$B$26-$P$1483)</f>
        <v>1910000000</v>
      </c>
      <c r="R1483" s="12" t="n">
        <f aca="false">$J$1460+$O$1460+Assumptions!$B$20+IF($B$1483=0,$D$1460,Assumptions!$B$4)+IF($C$1483=0,$AI$1460,Assumptions!$B$4)+IF($D$1483=0,$AF$1460,Assumptions!$B$4)+IF($E$1483=0,$AC$1460,Assumptions!$B$4)+IF($F$1483=0,$Z$1460,Assumptions!$B$4)+IF($G$1483=0,$W$1460,Assumptions!$B$4)+IF($H$1483=0,$T$1460,Assumptions!$B$4)</f>
        <v>28164390.0882349</v>
      </c>
      <c r="S1483" s="12" t="n">
        <f aca="false">IF($R$1483&gt;Assumptions!$B$4,$Q$1483/$R$1483&gt;Assumptions!$B$13,FALSE())</f>
        <v>1</v>
      </c>
      <c r="T1483" s="12" t="n">
        <f aca="false">IF($S$1483,($Q$1483+Assumptions!$B$14*Assumptions!$B$13)/($R$1483+Assumptions!$B$14),IF($R$1483&gt;Assumptions!$B$4,$Q$1483/$R$1483,Assumptions!$B$4))</f>
        <v>62.3687604578763</v>
      </c>
      <c r="U1483" s="12" t="n">
        <f aca="false">IF($B$1483=1,$I$1483,$D$1460*$T$1483)</f>
        <v>59478625.8750424</v>
      </c>
      <c r="V1483" s="12" t="n">
        <f aca="false">IF($C$1483=1,$J$1483,$AI$1460*$T$1483)</f>
        <v>384126515.921745</v>
      </c>
      <c r="W1483" s="12" t="n">
        <f aca="false">IF($D$1483=1,$K$1483,$AF$1460*$T$1483)</f>
        <v>108577642.571175</v>
      </c>
      <c r="X1483" s="12" t="n">
        <f aca="false">IF($E$1483=1,$L$1483,$AC$1460*$T$1483)</f>
        <v>60000000</v>
      </c>
      <c r="Y1483" s="12" t="n">
        <f aca="false">IF($F$1483=1,$M$1483,$Z$1460*$T$1483)</f>
        <v>30000000</v>
      </c>
      <c r="Z1483" s="12" t="n">
        <f aca="false">IF($G$1483=1,$N$1483,$W$1460*$T$1483)</f>
        <v>311843802.289382</v>
      </c>
      <c r="AA1483" s="12" t="n">
        <f aca="false">IF($H$1483=1,$O$1483,$T$1460*$T$1483)</f>
        <v>311843802.289382</v>
      </c>
      <c r="AB1483" s="12" t="n">
        <f aca="false">($J$1460+$O$1460)*$T$1483</f>
        <v>19388865.7876976</v>
      </c>
      <c r="AC1483" s="12" t="n">
        <f aca="false">Assumptions!$B$20*$T$1483</f>
        <v>561318844.120887</v>
      </c>
      <c r="AD1483" s="12" t="n">
        <f aca="false">IF($S$1483,Assumptions!$B$14*($T$1483-Assumptions!$B$13),Assumptions!$B$4)</f>
        <v>153421901.144691</v>
      </c>
      <c r="AE1483" s="12" t="n">
        <f aca="false">$U$1483+$V$1483+$W$1483+$X$1483+$Y$1483+$Z$1483+$AA$1483+$AB$1483+$AC$1483+$AD$1483</f>
        <v>2000000000</v>
      </c>
      <c r="AF1483" s="12" t="n">
        <f aca="false">IF(AND(IF($B$1483=1,$U$1483&gt;=INDEX($U$1471:$U$1598,1+$A$1483-Assumptions!$B$77),$U$1483&gt;INDEX($U$1471:$U$1598,1+$A$1483+Assumptions!$B$77)),IF($C$1483=1,$V$1483&gt;=INDEX($V$1471:$V$1598,1+$A$1483-Assumptions!$B$78),$V$1483&gt;INDEX($V$1471:$V$1598,1+$A$1483+Assumptions!$B$78)),IF($D$1483=1,$W$1483&gt;=INDEX($W$1471:$W$1598,1+$A$1483-Assumptions!$B$79),$W$1483&gt;INDEX($W$1471:$W$1598,1+$A$1483+Assumptions!$B$79)),IF($E$1483=1,$X$1483&gt;=INDEX($X$1471:$X$1598,1+$A$1483-Assumptions!$B$80),$X$1483&gt;INDEX($X$1471:$X$1598,1+$A$1483+Assumptions!$B$80)),IF($F$1483=1,$Y$1483&gt;=INDEX($Y$1471:$Y$1598,1+$A$1483-Assumptions!$B$81),$Y$1483&gt;INDEX($Y$1471:$Y$1598,1+$A$1483+Assumptions!$B$81)),IF($G$1483=1,$Z$1483&gt;=INDEX($Z$1471:$Z$1598,1+$A$1483-Assumptions!$B$82),$Z$1483&gt;INDEX($Z$1471:$Z$1598,1+$A$1483+Assumptions!$B$82)),IF($H$1483=1,$AA$1483&gt;=INDEX($AA$1471:$AA$1598,1+$A$1483-Assumptions!$B$83),$AA$1483&gt;INDEX($AA$1471:$AA$1598,1+$A$1483+Assumptions!$B$83))),1,0)</f>
        <v>0</v>
      </c>
    </row>
    <row r="1484" customFormat="false" ht="15" hidden="true" customHeight="false" outlineLevel="0" collapsed="false">
      <c r="A1484" s="6" t="n">
        <f aca="false">ROW()-ROW($A$1471)+Assumptions!$B$4</f>
        <v>13</v>
      </c>
      <c r="B1484" s="12" t="n">
        <f aca="false">MOD(QUOTIENT($A$1484,Assumptions!$B$77),2)</f>
        <v>0</v>
      </c>
      <c r="C1484" s="12" t="n">
        <f aca="false">MOD(QUOTIENT($A$1484,Assumptions!$B$78),2)</f>
        <v>0</v>
      </c>
      <c r="D1484" s="12" t="n">
        <f aca="false">MOD(QUOTIENT($A$1484,Assumptions!$B$79),2)</f>
        <v>0</v>
      </c>
      <c r="E1484" s="12" t="n">
        <f aca="false">MOD(QUOTIENT($A$1484,Assumptions!$B$80),2)</f>
        <v>1</v>
      </c>
      <c r="F1484" s="12" t="n">
        <f aca="false">MOD(QUOTIENT($A$1484,Assumptions!$B$81),2)</f>
        <v>1</v>
      </c>
      <c r="G1484" s="12" t="n">
        <f aca="false">MOD(QUOTIENT($A$1484,Assumptions!$B$82),2)</f>
        <v>0</v>
      </c>
      <c r="H1484" s="12" t="n">
        <f aca="false">MOD(QUOTIENT($A$1484,Assumptions!$B$83),2)</f>
        <v>1</v>
      </c>
      <c r="I1484" s="12" t="n">
        <f aca="false">IF($B$1484=1,MIN(Assumptions!$B$67,MAX(Assumptions!$B$4,Assumptions!$B$26-(Assumptions!$B$4))),Assumptions!$B$4)</f>
        <v>0</v>
      </c>
      <c r="J1484" s="12" t="n">
        <f aca="false">IF($C$1484=1,MIN(Assumptions!$B$66,MAX(Assumptions!$B$4,Assumptions!$B$26-($I$1484))),Assumptions!$B$4)</f>
        <v>0</v>
      </c>
      <c r="K1484" s="12" t="n">
        <f aca="false">IF($D$1484=1,MIN(Assumptions!$B$61,MAX(Assumptions!$B$4,Assumptions!$B$26-($I$1484+$J$1484))),Assumptions!$B$4)</f>
        <v>0</v>
      </c>
      <c r="L1484" s="12" t="n">
        <f aca="false">IF($E$1484=1,MIN(Assumptions!$B$56,MAX(Assumptions!$B$4,Assumptions!$B$26-($I$1484+$J$1484+$K$1484))),Assumptions!$B$4)</f>
        <v>60000000</v>
      </c>
      <c r="M1484" s="12" t="n">
        <f aca="false">IF($F$1484=1,MIN(Assumptions!$B$51,MAX(Assumptions!$B$4,Assumptions!$B$26-($I$1484+$J$1484+$K$1484+$L$1484))),Assumptions!$B$4)</f>
        <v>30000000</v>
      </c>
      <c r="N1484" s="12" t="n">
        <f aca="false">IF($G$1484=1,MIN(Assumptions!$B$46,MAX(Assumptions!$B$4,Assumptions!$B$26-($I$1484+$J$1484+$K$1484+$L$1484+$M$1484))),Assumptions!$B$4)</f>
        <v>0</v>
      </c>
      <c r="O1484" s="12" t="n">
        <f aca="false">IF($H$1484=1,MIN(Assumptions!$B$41,MAX(Assumptions!$B$4,Assumptions!$B$26-($I$1484+$J$1484+$K$1484+$L$1484+$M$1484+$N$1484))),Assumptions!$B$4)</f>
        <v>5000000</v>
      </c>
      <c r="P1484" s="12" t="n">
        <f aca="false">$I$1484+$J$1484+$K$1484+$L$1484+$M$1484+$N$1484+$O$1484</f>
        <v>95000000</v>
      </c>
      <c r="Q1484" s="12" t="n">
        <f aca="false">MAX(Assumptions!$B$4,Assumptions!$B$26-$P$1484)</f>
        <v>1905000000</v>
      </c>
      <c r="R1484" s="12" t="n">
        <f aca="false">$J$1460+$O$1460+Assumptions!$B$20+IF($B$1484=0,$D$1460,Assumptions!$B$4)+IF($C$1484=0,$AI$1460,Assumptions!$B$4)+IF($D$1484=0,$AF$1460,Assumptions!$B$4)+IF($E$1484=0,$AC$1460,Assumptions!$B$4)+IF($F$1484=0,$Z$1460,Assumptions!$B$4)+IF($G$1484=0,$W$1460,Assumptions!$B$4)+IF($H$1484=0,$T$1460,Assumptions!$B$4)</f>
        <v>23164390.0882349</v>
      </c>
      <c r="S1484" s="12" t="n">
        <f aca="false">IF($R$1484&gt;Assumptions!$B$4,$Q$1484/$R$1484&gt;Assumptions!$B$13,FALSE())</f>
        <v>1</v>
      </c>
      <c r="T1484" s="12" t="n">
        <f aca="false">IF($S$1484,($Q$1484+Assumptions!$B$14*Assumptions!$B$13)/($R$1484+Assumptions!$B$14),IF($R$1484&gt;Assumptions!$B$4,$Q$1484/$R$1484,Assumptions!$B$4))</f>
        <v>74.3247742666769</v>
      </c>
      <c r="U1484" s="12" t="n">
        <f aca="false">IF($B$1484=1,$I$1484,$D$1460*$T$1484)</f>
        <v>70880604.4789106</v>
      </c>
      <c r="V1484" s="12" t="n">
        <f aca="false">IF($C$1484=1,$J$1484,$AI$1460*$T$1484)</f>
        <v>457763091.267646</v>
      </c>
      <c r="W1484" s="12" t="n">
        <f aca="false">IF($D$1484=1,$K$1484,$AF$1460*$T$1484)</f>
        <v>129391841.608924</v>
      </c>
      <c r="X1484" s="12" t="n">
        <f aca="false">IF($E$1484=1,$L$1484,$AC$1460*$T$1484)</f>
        <v>60000000</v>
      </c>
      <c r="Y1484" s="12" t="n">
        <f aca="false">IF($F$1484=1,$M$1484,$Z$1460*$T$1484)</f>
        <v>30000000</v>
      </c>
      <c r="Z1484" s="12" t="n">
        <f aca="false">IF($G$1484=1,$N$1484,$W$1460*$T$1484)</f>
        <v>371623871.333384</v>
      </c>
      <c r="AA1484" s="12" t="n">
        <f aca="false">IF($H$1484=1,$O$1484,$T$1460*$T$1484)</f>
        <v>5000000</v>
      </c>
      <c r="AB1484" s="12" t="n">
        <f aca="false">($J$1460+$O$1460)*$T$1484</f>
        <v>23105687.2443508</v>
      </c>
      <c r="AC1484" s="12" t="n">
        <f aca="false">Assumptions!$B$20*$T$1484</f>
        <v>668922968.400092</v>
      </c>
      <c r="AD1484" s="12" t="n">
        <f aca="false">IF($S$1484,Assumptions!$B$14*($T$1484-Assumptions!$B$13),Assumptions!$B$4)</f>
        <v>183311935.666692</v>
      </c>
      <c r="AE1484" s="12" t="n">
        <f aca="false">$U$1484+$V$1484+$W$1484+$X$1484+$Y$1484+$Z$1484+$AA$1484+$AB$1484+$AC$1484+$AD$1484</f>
        <v>2000000000</v>
      </c>
      <c r="AF1484" s="12" t="n">
        <f aca="false">IF(AND(IF($B$1484=1,$U$1484&gt;=INDEX($U$1471:$U$1598,1+$A$1484-Assumptions!$B$77),$U$1484&gt;INDEX($U$1471:$U$1598,1+$A$1484+Assumptions!$B$77)),IF($C$1484=1,$V$1484&gt;=INDEX($V$1471:$V$1598,1+$A$1484-Assumptions!$B$78),$V$1484&gt;INDEX($V$1471:$V$1598,1+$A$1484+Assumptions!$B$78)),IF($D$1484=1,$W$1484&gt;=INDEX($W$1471:$W$1598,1+$A$1484-Assumptions!$B$79),$W$1484&gt;INDEX($W$1471:$W$1598,1+$A$1484+Assumptions!$B$79)),IF($E$1484=1,$X$1484&gt;=INDEX($X$1471:$X$1598,1+$A$1484-Assumptions!$B$80),$X$1484&gt;INDEX($X$1471:$X$1598,1+$A$1484+Assumptions!$B$80)),IF($F$1484=1,$Y$1484&gt;=INDEX($Y$1471:$Y$1598,1+$A$1484-Assumptions!$B$81),$Y$1484&gt;INDEX($Y$1471:$Y$1598,1+$A$1484+Assumptions!$B$81)),IF($G$1484=1,$Z$1484&gt;=INDEX($Z$1471:$Z$1598,1+$A$1484-Assumptions!$B$82),$Z$1484&gt;INDEX($Z$1471:$Z$1598,1+$A$1484+Assumptions!$B$82)),IF($H$1484=1,$AA$1484&gt;=INDEX($AA$1471:$AA$1598,1+$A$1484-Assumptions!$B$83),$AA$1484&gt;INDEX($AA$1471:$AA$1598,1+$A$1484+Assumptions!$B$83))),1,0)</f>
        <v>0</v>
      </c>
    </row>
    <row r="1485" customFormat="false" ht="15" hidden="true" customHeight="false" outlineLevel="0" collapsed="false">
      <c r="A1485" s="6" t="n">
        <f aca="false">ROW()-ROW($A$1471)+Assumptions!$B$4</f>
        <v>14</v>
      </c>
      <c r="B1485" s="12" t="n">
        <f aca="false">MOD(QUOTIENT($A$1485,Assumptions!$B$77),2)</f>
        <v>0</v>
      </c>
      <c r="C1485" s="12" t="n">
        <f aca="false">MOD(QUOTIENT($A$1485,Assumptions!$B$78),2)</f>
        <v>0</v>
      </c>
      <c r="D1485" s="12" t="n">
        <f aca="false">MOD(QUOTIENT($A$1485,Assumptions!$B$79),2)</f>
        <v>0</v>
      </c>
      <c r="E1485" s="12" t="n">
        <f aca="false">MOD(QUOTIENT($A$1485,Assumptions!$B$80),2)</f>
        <v>1</v>
      </c>
      <c r="F1485" s="12" t="n">
        <f aca="false">MOD(QUOTIENT($A$1485,Assumptions!$B$81),2)</f>
        <v>1</v>
      </c>
      <c r="G1485" s="12" t="n">
        <f aca="false">MOD(QUOTIENT($A$1485,Assumptions!$B$82),2)</f>
        <v>1</v>
      </c>
      <c r="H1485" s="12" t="n">
        <f aca="false">MOD(QUOTIENT($A$1485,Assumptions!$B$83),2)</f>
        <v>0</v>
      </c>
      <c r="I1485" s="12" t="n">
        <f aca="false">IF($B$1485=1,MIN(Assumptions!$B$67,MAX(Assumptions!$B$4,Assumptions!$B$26-(Assumptions!$B$4))),Assumptions!$B$4)</f>
        <v>0</v>
      </c>
      <c r="J1485" s="12" t="n">
        <f aca="false">IF($C$1485=1,MIN(Assumptions!$B$66,MAX(Assumptions!$B$4,Assumptions!$B$26-($I$1485))),Assumptions!$B$4)</f>
        <v>0</v>
      </c>
      <c r="K1485" s="12" t="n">
        <f aca="false">IF($D$1485=1,MIN(Assumptions!$B$61,MAX(Assumptions!$B$4,Assumptions!$B$26-($I$1485+$J$1485))),Assumptions!$B$4)</f>
        <v>0</v>
      </c>
      <c r="L1485" s="12" t="n">
        <f aca="false">IF($E$1485=1,MIN(Assumptions!$B$56,MAX(Assumptions!$B$4,Assumptions!$B$26-($I$1485+$J$1485+$K$1485))),Assumptions!$B$4)</f>
        <v>60000000</v>
      </c>
      <c r="M1485" s="12" t="n">
        <f aca="false">IF($F$1485=1,MIN(Assumptions!$B$51,MAX(Assumptions!$B$4,Assumptions!$B$26-($I$1485+$J$1485+$K$1485+$L$1485))),Assumptions!$B$4)</f>
        <v>30000000</v>
      </c>
      <c r="N1485" s="12" t="n">
        <f aca="false">IF($G$1485=1,MIN(Assumptions!$B$46,MAX(Assumptions!$B$4,Assumptions!$B$26-($I$1485+$J$1485+$K$1485+$L$1485+$M$1485))),Assumptions!$B$4)</f>
        <v>15000000</v>
      </c>
      <c r="O1485" s="12" t="n">
        <f aca="false">IF($H$1485=1,MIN(Assumptions!$B$41,MAX(Assumptions!$B$4,Assumptions!$B$26-($I$1485+$J$1485+$K$1485+$L$1485+$M$1485+$N$1485))),Assumptions!$B$4)</f>
        <v>0</v>
      </c>
      <c r="P1485" s="12" t="n">
        <f aca="false">$I$1485+$J$1485+$K$1485+$L$1485+$M$1485+$N$1485+$O$1485</f>
        <v>105000000</v>
      </c>
      <c r="Q1485" s="12" t="n">
        <f aca="false">MAX(Assumptions!$B$4,Assumptions!$B$26-$P$1485)</f>
        <v>1895000000</v>
      </c>
      <c r="R1485" s="12" t="n">
        <f aca="false">$J$1460+$O$1460+Assumptions!$B$20+IF($B$1485=0,$D$1460,Assumptions!$B$4)+IF($C$1485=0,$AI$1460,Assumptions!$B$4)+IF($D$1485=0,$AF$1460,Assumptions!$B$4)+IF($E$1485=0,$AC$1460,Assumptions!$B$4)+IF($F$1485=0,$Z$1460,Assumptions!$B$4)+IF($G$1485=0,$W$1460,Assumptions!$B$4)+IF($H$1485=0,$T$1460,Assumptions!$B$4)</f>
        <v>23164390.0882349</v>
      </c>
      <c r="S1485" s="12" t="n">
        <f aca="false">IF($R$1485&gt;Assumptions!$B$4,$Q$1485/$R$1485&gt;Assumptions!$B$13,FALSE())</f>
        <v>1</v>
      </c>
      <c r="T1485" s="12" t="n">
        <f aca="false">IF($S$1485,($Q$1485+Assumptions!$B$14*Assumptions!$B$13)/($R$1485+Assumptions!$B$14),IF($R$1485&gt;Assumptions!$B$4,$Q$1485/$R$1485,Assumptions!$B$4))</f>
        <v>73.9351293163929</v>
      </c>
      <c r="U1485" s="12" t="n">
        <f aca="false">IF($B$1485=1,$I$1485,$D$1460*$T$1485)</f>
        <v>70509015.4646044</v>
      </c>
      <c r="V1485" s="12" t="n">
        <f aca="false">IF($C$1485=1,$J$1485,$AI$1460*$T$1485)</f>
        <v>455363284.760345</v>
      </c>
      <c r="W1485" s="12" t="n">
        <f aca="false">IF($D$1485=1,$K$1485,$AF$1460*$T$1485)</f>
        <v>128713509.542823</v>
      </c>
      <c r="X1485" s="12" t="n">
        <f aca="false">IF($E$1485=1,$L$1485,$AC$1460*$T$1485)</f>
        <v>60000000</v>
      </c>
      <c r="Y1485" s="12" t="n">
        <f aca="false">IF($F$1485=1,$M$1485,$Z$1460*$T$1485)</f>
        <v>30000000</v>
      </c>
      <c r="Z1485" s="12" t="n">
        <f aca="false">IF($G$1485=1,$N$1485,$W$1460*$T$1485)</f>
        <v>15000000</v>
      </c>
      <c r="AA1485" s="12" t="n">
        <f aca="false">IF($H$1485=1,$O$1485,$T$1460*$T$1485)</f>
        <v>369675646.581964</v>
      </c>
      <c r="AB1485" s="12" t="n">
        <f aca="false">($J$1460+$O$1460)*$T$1485</f>
        <v>22984556.511746</v>
      </c>
      <c r="AC1485" s="12" t="n">
        <f aca="false">Assumptions!$B$20*$T$1485</f>
        <v>665416163.847536</v>
      </c>
      <c r="AD1485" s="12" t="n">
        <f aca="false">IF($S$1485,Assumptions!$B$14*($T$1485-Assumptions!$B$13),Assumptions!$B$4)</f>
        <v>182337823.290982</v>
      </c>
      <c r="AE1485" s="12" t="n">
        <f aca="false">$U$1485+$V$1485+$W$1485+$X$1485+$Y$1485+$Z$1485+$AA$1485+$AB$1485+$AC$1485+$AD$1485</f>
        <v>2000000000</v>
      </c>
      <c r="AF1485" s="12" t="n">
        <f aca="false">IF(AND(IF($B$1485=1,$U$1485&gt;=INDEX($U$1471:$U$1598,1+$A$1485-Assumptions!$B$77),$U$1485&gt;INDEX($U$1471:$U$1598,1+$A$1485+Assumptions!$B$77)),IF($C$1485=1,$V$1485&gt;=INDEX($V$1471:$V$1598,1+$A$1485-Assumptions!$B$78),$V$1485&gt;INDEX($V$1471:$V$1598,1+$A$1485+Assumptions!$B$78)),IF($D$1485=1,$W$1485&gt;=INDEX($W$1471:$W$1598,1+$A$1485-Assumptions!$B$79),$W$1485&gt;INDEX($W$1471:$W$1598,1+$A$1485+Assumptions!$B$79)),IF($E$1485=1,$X$1485&gt;=INDEX($X$1471:$X$1598,1+$A$1485-Assumptions!$B$80),$X$1485&gt;INDEX($X$1471:$X$1598,1+$A$1485+Assumptions!$B$80)),IF($F$1485=1,$Y$1485&gt;=INDEX($Y$1471:$Y$1598,1+$A$1485-Assumptions!$B$81),$Y$1485&gt;INDEX($Y$1471:$Y$1598,1+$A$1485+Assumptions!$B$81)),IF($G$1485=1,$Z$1485&gt;=INDEX($Z$1471:$Z$1598,1+$A$1485-Assumptions!$B$82),$Z$1485&gt;INDEX($Z$1471:$Z$1598,1+$A$1485+Assumptions!$B$82)),IF($H$1485=1,$AA$1485&gt;=INDEX($AA$1471:$AA$1598,1+$A$1485-Assumptions!$B$83),$AA$1485&gt;INDEX($AA$1471:$AA$1598,1+$A$1485+Assumptions!$B$83))),1,0)</f>
        <v>0</v>
      </c>
    </row>
    <row r="1486" customFormat="false" ht="15" hidden="true" customHeight="false" outlineLevel="0" collapsed="false">
      <c r="A1486" s="6" t="n">
        <f aca="false">ROW()-ROW($A$1471)+Assumptions!$B$4</f>
        <v>15</v>
      </c>
      <c r="B1486" s="12" t="n">
        <f aca="false">MOD(QUOTIENT($A$1486,Assumptions!$B$77),2)</f>
        <v>0</v>
      </c>
      <c r="C1486" s="12" t="n">
        <f aca="false">MOD(QUOTIENT($A$1486,Assumptions!$B$78),2)</f>
        <v>0</v>
      </c>
      <c r="D1486" s="12" t="n">
        <f aca="false">MOD(QUOTIENT($A$1486,Assumptions!$B$79),2)</f>
        <v>0</v>
      </c>
      <c r="E1486" s="12" t="n">
        <f aca="false">MOD(QUOTIENT($A$1486,Assumptions!$B$80),2)</f>
        <v>1</v>
      </c>
      <c r="F1486" s="12" t="n">
        <f aca="false">MOD(QUOTIENT($A$1486,Assumptions!$B$81),2)</f>
        <v>1</v>
      </c>
      <c r="G1486" s="12" t="n">
        <f aca="false">MOD(QUOTIENT($A$1486,Assumptions!$B$82),2)</f>
        <v>1</v>
      </c>
      <c r="H1486" s="12" t="n">
        <f aca="false">MOD(QUOTIENT($A$1486,Assumptions!$B$83),2)</f>
        <v>1</v>
      </c>
      <c r="I1486" s="12" t="n">
        <f aca="false">IF($B$1486=1,MIN(Assumptions!$B$67,MAX(Assumptions!$B$4,Assumptions!$B$26-(Assumptions!$B$4))),Assumptions!$B$4)</f>
        <v>0</v>
      </c>
      <c r="J1486" s="12" t="n">
        <f aca="false">IF($C$1486=1,MIN(Assumptions!$B$66,MAX(Assumptions!$B$4,Assumptions!$B$26-($I$1486))),Assumptions!$B$4)</f>
        <v>0</v>
      </c>
      <c r="K1486" s="12" t="n">
        <f aca="false">IF($D$1486=1,MIN(Assumptions!$B$61,MAX(Assumptions!$B$4,Assumptions!$B$26-($I$1486+$J$1486))),Assumptions!$B$4)</f>
        <v>0</v>
      </c>
      <c r="L1486" s="12" t="n">
        <f aca="false">IF($E$1486=1,MIN(Assumptions!$B$56,MAX(Assumptions!$B$4,Assumptions!$B$26-($I$1486+$J$1486+$K$1486))),Assumptions!$B$4)</f>
        <v>60000000</v>
      </c>
      <c r="M1486" s="12" t="n">
        <f aca="false">IF($F$1486=1,MIN(Assumptions!$B$51,MAX(Assumptions!$B$4,Assumptions!$B$26-($I$1486+$J$1486+$K$1486+$L$1486))),Assumptions!$B$4)</f>
        <v>30000000</v>
      </c>
      <c r="N1486" s="12" t="n">
        <f aca="false">IF($G$1486=1,MIN(Assumptions!$B$46,MAX(Assumptions!$B$4,Assumptions!$B$26-($I$1486+$J$1486+$K$1486+$L$1486+$M$1486))),Assumptions!$B$4)</f>
        <v>15000000</v>
      </c>
      <c r="O1486" s="12" t="n">
        <f aca="false">IF($H$1486=1,MIN(Assumptions!$B$41,MAX(Assumptions!$B$4,Assumptions!$B$26-($I$1486+$J$1486+$K$1486+$L$1486+$M$1486+$N$1486))),Assumptions!$B$4)</f>
        <v>5000000</v>
      </c>
      <c r="P1486" s="12" t="n">
        <f aca="false">$I$1486+$J$1486+$K$1486+$L$1486+$M$1486+$N$1486+$O$1486</f>
        <v>110000000</v>
      </c>
      <c r="Q1486" s="12" t="n">
        <f aca="false">MAX(Assumptions!$B$4,Assumptions!$B$26-$P$1486)</f>
        <v>1890000000</v>
      </c>
      <c r="R1486" s="12" t="n">
        <f aca="false">$J$1460+$O$1460+Assumptions!$B$20+IF($B$1486=0,$D$1460,Assumptions!$B$4)+IF($C$1486=0,$AI$1460,Assumptions!$B$4)+IF($D$1486=0,$AF$1460,Assumptions!$B$4)+IF($E$1486=0,$AC$1460,Assumptions!$B$4)+IF($F$1486=0,$Z$1460,Assumptions!$B$4)+IF($G$1486=0,$W$1460,Assumptions!$B$4)+IF($H$1486=0,$T$1460,Assumptions!$B$4)</f>
        <v>18164390.0882349</v>
      </c>
      <c r="S1486" s="12" t="n">
        <f aca="false">IF($R$1486&gt;Assumptions!$B$4,$Q$1486/$R$1486&gt;Assumptions!$B$13,FALSE())</f>
        <v>1</v>
      </c>
      <c r="T1486" s="12" t="n">
        <f aca="false">IF($S$1486,($Q$1486+Assumptions!$B$14*Assumptions!$B$13)/($R$1486+Assumptions!$B$14),IF($R$1486&gt;Assumptions!$B$4,$Q$1486/$R$1486,Assumptions!$B$4))</f>
        <v>91.5826691191567</v>
      </c>
      <c r="U1486" s="12" t="n">
        <f aca="false">IF($B$1486=1,$I$1486,$D$1460*$T$1486)</f>
        <v>87338777.8302112</v>
      </c>
      <c r="V1486" s="12" t="n">
        <f aca="false">IF($C$1486=1,$J$1486,$AI$1460*$T$1486)</f>
        <v>564053724.160763</v>
      </c>
      <c r="W1486" s="12" t="n">
        <f aca="false">IF($D$1486=1,$K$1486,$AF$1460*$T$1486)</f>
        <v>159436074.091131</v>
      </c>
      <c r="X1486" s="12" t="n">
        <f aca="false">IF($E$1486=1,$L$1486,$AC$1460*$T$1486)</f>
        <v>60000000</v>
      </c>
      <c r="Y1486" s="12" t="n">
        <f aca="false">IF($F$1486=1,$M$1486,$Z$1460*$T$1486)</f>
        <v>30000000</v>
      </c>
      <c r="Z1486" s="12" t="n">
        <f aca="false">IF($G$1486=1,$N$1486,$W$1460*$T$1486)</f>
        <v>15000000</v>
      </c>
      <c r="AA1486" s="12" t="n">
        <f aca="false">IF($H$1486=1,$O$1486,$T$1460*$T$1486)</f>
        <v>5000000</v>
      </c>
      <c r="AB1486" s="12" t="n">
        <f aca="false">($J$1460+$O$1460)*$T$1486</f>
        <v>28470729.0475933</v>
      </c>
      <c r="AC1486" s="12" t="n">
        <f aca="false">Assumptions!$B$20*$T$1486</f>
        <v>824244022.07241</v>
      </c>
      <c r="AD1486" s="12" t="n">
        <f aca="false">IF($S$1486,Assumptions!$B$14*($T$1486-Assumptions!$B$13),Assumptions!$B$4)</f>
        <v>226456672.797892</v>
      </c>
      <c r="AE1486" s="12" t="n">
        <f aca="false">$U$1486+$V$1486+$W$1486+$X$1486+$Y$1486+$Z$1486+$AA$1486+$AB$1486+$AC$1486+$AD$1486</f>
        <v>2000000000</v>
      </c>
      <c r="AF1486" s="12" t="n">
        <f aca="false">IF(AND(IF($B$1486=1,$U$1486&gt;=INDEX($U$1471:$U$1598,1+$A$1486-Assumptions!$B$77),$U$1486&gt;INDEX($U$1471:$U$1598,1+$A$1486+Assumptions!$B$77)),IF($C$1486=1,$V$1486&gt;=INDEX($V$1471:$V$1598,1+$A$1486-Assumptions!$B$78),$V$1486&gt;INDEX($V$1471:$V$1598,1+$A$1486+Assumptions!$B$78)),IF($D$1486=1,$W$1486&gt;=INDEX($W$1471:$W$1598,1+$A$1486-Assumptions!$B$79),$W$1486&gt;INDEX($W$1471:$W$1598,1+$A$1486+Assumptions!$B$79)),IF($E$1486=1,$X$1486&gt;=INDEX($X$1471:$X$1598,1+$A$1486-Assumptions!$B$80),$X$1486&gt;INDEX($X$1471:$X$1598,1+$A$1486+Assumptions!$B$80)),IF($F$1486=1,$Y$1486&gt;=INDEX($Y$1471:$Y$1598,1+$A$1486-Assumptions!$B$81),$Y$1486&gt;INDEX($Y$1471:$Y$1598,1+$A$1486+Assumptions!$B$81)),IF($G$1486=1,$Z$1486&gt;=INDEX($Z$1471:$Z$1598,1+$A$1486-Assumptions!$B$82),$Z$1486&gt;INDEX($Z$1471:$Z$1598,1+$A$1486+Assumptions!$B$82)),IF($H$1486=1,$AA$1486&gt;=INDEX($AA$1471:$AA$1598,1+$A$1486-Assumptions!$B$83),$AA$1486&gt;INDEX($AA$1471:$AA$1598,1+$A$1486+Assumptions!$B$83))),1,0)</f>
        <v>0</v>
      </c>
    </row>
    <row r="1487" customFormat="false" ht="15" hidden="true" customHeight="false" outlineLevel="0" collapsed="false">
      <c r="A1487" s="6" t="n">
        <f aca="false">ROW()-ROW($A$1471)+Assumptions!$B$4</f>
        <v>16</v>
      </c>
      <c r="B1487" s="12" t="n">
        <f aca="false">MOD(QUOTIENT($A$1487,Assumptions!$B$77),2)</f>
        <v>0</v>
      </c>
      <c r="C1487" s="12" t="n">
        <f aca="false">MOD(QUOTIENT($A$1487,Assumptions!$B$78),2)</f>
        <v>0</v>
      </c>
      <c r="D1487" s="12" t="n">
        <f aca="false">MOD(QUOTIENT($A$1487,Assumptions!$B$79),2)</f>
        <v>1</v>
      </c>
      <c r="E1487" s="12" t="n">
        <f aca="false">MOD(QUOTIENT($A$1487,Assumptions!$B$80),2)</f>
        <v>0</v>
      </c>
      <c r="F1487" s="12" t="n">
        <f aca="false">MOD(QUOTIENT($A$1487,Assumptions!$B$81),2)</f>
        <v>0</v>
      </c>
      <c r="G1487" s="12" t="n">
        <f aca="false">MOD(QUOTIENT($A$1487,Assumptions!$B$82),2)</f>
        <v>0</v>
      </c>
      <c r="H1487" s="12" t="n">
        <f aca="false">MOD(QUOTIENT($A$1487,Assumptions!$B$83),2)</f>
        <v>0</v>
      </c>
      <c r="I1487" s="12" t="n">
        <f aca="false">IF($B$1487=1,MIN(Assumptions!$B$67,MAX(Assumptions!$B$4,Assumptions!$B$26-(Assumptions!$B$4))),Assumptions!$B$4)</f>
        <v>0</v>
      </c>
      <c r="J1487" s="12" t="n">
        <f aca="false">IF($C$1487=1,MIN(Assumptions!$B$66,MAX(Assumptions!$B$4,Assumptions!$B$26-($I$1487))),Assumptions!$B$4)</f>
        <v>0</v>
      </c>
      <c r="K1487" s="12" t="n">
        <f aca="false">IF($D$1487=1,MIN(Assumptions!$B$61,MAX(Assumptions!$B$4,Assumptions!$B$26-($I$1487+$J$1487))),Assumptions!$B$4)</f>
        <v>100000000</v>
      </c>
      <c r="L1487" s="12" t="n">
        <f aca="false">IF($E$1487=1,MIN(Assumptions!$B$56,MAX(Assumptions!$B$4,Assumptions!$B$26-($I$1487+$J$1487+$K$1487))),Assumptions!$B$4)</f>
        <v>0</v>
      </c>
      <c r="M1487" s="12" t="n">
        <f aca="false">IF($F$1487=1,MIN(Assumptions!$B$51,MAX(Assumptions!$B$4,Assumptions!$B$26-($I$1487+$J$1487+$K$1487+$L$1487))),Assumptions!$B$4)</f>
        <v>0</v>
      </c>
      <c r="N1487" s="12" t="n">
        <f aca="false">IF($G$1487=1,MIN(Assumptions!$B$46,MAX(Assumptions!$B$4,Assumptions!$B$26-($I$1487+$J$1487+$K$1487+$L$1487+$M$1487))),Assumptions!$B$4)</f>
        <v>0</v>
      </c>
      <c r="O1487" s="12" t="n">
        <f aca="false">IF($H$1487=1,MIN(Assumptions!$B$41,MAX(Assumptions!$B$4,Assumptions!$B$26-($I$1487+$J$1487+$K$1487+$L$1487+$M$1487+$N$1487))),Assumptions!$B$4)</f>
        <v>0</v>
      </c>
      <c r="P1487" s="12" t="n">
        <f aca="false">$I$1487+$J$1487+$K$1487+$L$1487+$M$1487+$N$1487+$O$1487</f>
        <v>100000000</v>
      </c>
      <c r="Q1487" s="12" t="n">
        <f aca="false">MAX(Assumptions!$B$4,Assumptions!$B$26-$P$1487)</f>
        <v>1900000000</v>
      </c>
      <c r="R1487" s="12" t="n">
        <f aca="false">$J$1460+$O$1460+Assumptions!$B$20+IF($B$1487=0,$D$1460,Assumptions!$B$4)+IF($C$1487=0,$AI$1460,Assumptions!$B$4)+IF($D$1487=0,$AF$1460,Assumptions!$B$4)+IF($E$1487=0,$AC$1460,Assumptions!$B$4)+IF($F$1487=0,$Z$1460,Assumptions!$B$4)+IF($G$1487=0,$W$1460,Assumptions!$B$4)+IF($H$1487=0,$T$1460,Assumptions!$B$4)</f>
        <v>31823492.2128553</v>
      </c>
      <c r="S1487" s="12" t="n">
        <f aca="false">IF($R$1487&gt;Assumptions!$B$4,$Q$1487/$R$1487&gt;Assumptions!$B$13,FALSE())</f>
        <v>1</v>
      </c>
      <c r="T1487" s="12" t="n">
        <f aca="false">IF($S$1487,($Q$1487+Assumptions!$B$14*Assumptions!$B$13)/($R$1487+Assumptions!$B$14),IF($R$1487&gt;Assumptions!$B$4,$Q$1487/$R$1487,Assumptions!$B$4))</f>
        <v>55.4285090864807</v>
      </c>
      <c r="U1487" s="12" t="n">
        <f aca="false">IF($B$1487=1,$I$1487,$D$1460*$T$1487)</f>
        <v>52859981.9935948</v>
      </c>
      <c r="V1487" s="12" t="n">
        <f aca="false">IF($C$1487=1,$J$1487,$AI$1460*$T$1487)</f>
        <v>341381805.920399</v>
      </c>
      <c r="W1487" s="12" t="n">
        <f aca="false">IF($D$1487=1,$K$1487,$AF$1460*$T$1487)</f>
        <v>100000000</v>
      </c>
      <c r="X1487" s="12" t="n">
        <f aca="false">IF($E$1487=1,$L$1487,$AC$1460*$T$1487)</f>
        <v>133028421.807554</v>
      </c>
      <c r="Y1487" s="12" t="n">
        <f aca="false">IF($F$1487=1,$M$1487,$Z$1460*$T$1487)</f>
        <v>166285527.259442</v>
      </c>
      <c r="Z1487" s="12" t="n">
        <f aca="false">IF($G$1487=1,$N$1487,$W$1460*$T$1487)</f>
        <v>277142545.432403</v>
      </c>
      <c r="AA1487" s="12" t="n">
        <f aca="false">IF($H$1487=1,$O$1487,$T$1460*$T$1487)</f>
        <v>277142545.432403</v>
      </c>
      <c r="AB1487" s="12" t="n">
        <f aca="false">($J$1460+$O$1460)*$T$1487</f>
        <v>17231317.6596767</v>
      </c>
      <c r="AC1487" s="12" t="n">
        <f aca="false">Assumptions!$B$20*$T$1487</f>
        <v>498856581.778326</v>
      </c>
      <c r="AD1487" s="12" t="n">
        <f aca="false">IF($S$1487,Assumptions!$B$14*($T$1487-Assumptions!$B$13),Assumptions!$B$4)</f>
        <v>136071272.716202</v>
      </c>
      <c r="AE1487" s="12" t="n">
        <f aca="false">$U$1487+$V$1487+$W$1487+$X$1487+$Y$1487+$Z$1487+$AA$1487+$AB$1487+$AC$1487+$AD$1487</f>
        <v>2000000000</v>
      </c>
      <c r="AF1487" s="12" t="n">
        <f aca="false">IF(AND(IF($B$1487=1,$U$1487&gt;=INDEX($U$1471:$U$1598,1+$A$1487-Assumptions!$B$77),$U$1487&gt;INDEX($U$1471:$U$1598,1+$A$1487+Assumptions!$B$77)),IF($C$1487=1,$V$1487&gt;=INDEX($V$1471:$V$1598,1+$A$1487-Assumptions!$B$78),$V$1487&gt;INDEX($V$1471:$V$1598,1+$A$1487+Assumptions!$B$78)),IF($D$1487=1,$W$1487&gt;=INDEX($W$1471:$W$1598,1+$A$1487-Assumptions!$B$79),$W$1487&gt;INDEX($W$1471:$W$1598,1+$A$1487+Assumptions!$B$79)),IF($E$1487=1,$X$1487&gt;=INDEX($X$1471:$X$1598,1+$A$1487-Assumptions!$B$80),$X$1487&gt;INDEX($X$1471:$X$1598,1+$A$1487+Assumptions!$B$80)),IF($F$1487=1,$Y$1487&gt;=INDEX($Y$1471:$Y$1598,1+$A$1487-Assumptions!$B$81),$Y$1487&gt;INDEX($Y$1471:$Y$1598,1+$A$1487+Assumptions!$B$81)),IF($G$1487=1,$Z$1487&gt;=INDEX($Z$1471:$Z$1598,1+$A$1487-Assumptions!$B$82),$Z$1487&gt;INDEX($Z$1471:$Z$1598,1+$A$1487+Assumptions!$B$82)),IF($H$1487=1,$AA$1487&gt;=INDEX($AA$1471:$AA$1598,1+$A$1487-Assumptions!$B$83),$AA$1487&gt;INDEX($AA$1471:$AA$1598,1+$A$1487+Assumptions!$B$83))),1,0)</f>
        <v>1</v>
      </c>
    </row>
    <row r="1488" customFormat="false" ht="15" hidden="true" customHeight="false" outlineLevel="0" collapsed="false">
      <c r="A1488" s="6" t="n">
        <f aca="false">ROW()-ROW($A$1471)+Assumptions!$B$4</f>
        <v>17</v>
      </c>
      <c r="B1488" s="12" t="n">
        <f aca="false">MOD(QUOTIENT($A$1488,Assumptions!$B$77),2)</f>
        <v>0</v>
      </c>
      <c r="C1488" s="12" t="n">
        <f aca="false">MOD(QUOTIENT($A$1488,Assumptions!$B$78),2)</f>
        <v>0</v>
      </c>
      <c r="D1488" s="12" t="n">
        <f aca="false">MOD(QUOTIENT($A$1488,Assumptions!$B$79),2)</f>
        <v>1</v>
      </c>
      <c r="E1488" s="12" t="n">
        <f aca="false">MOD(QUOTIENT($A$1488,Assumptions!$B$80),2)</f>
        <v>0</v>
      </c>
      <c r="F1488" s="12" t="n">
        <f aca="false">MOD(QUOTIENT($A$1488,Assumptions!$B$81),2)</f>
        <v>0</v>
      </c>
      <c r="G1488" s="12" t="n">
        <f aca="false">MOD(QUOTIENT($A$1488,Assumptions!$B$82),2)</f>
        <v>0</v>
      </c>
      <c r="H1488" s="12" t="n">
        <f aca="false">MOD(QUOTIENT($A$1488,Assumptions!$B$83),2)</f>
        <v>1</v>
      </c>
      <c r="I1488" s="12" t="n">
        <f aca="false">IF($B$1488=1,MIN(Assumptions!$B$67,MAX(Assumptions!$B$4,Assumptions!$B$26-(Assumptions!$B$4))),Assumptions!$B$4)</f>
        <v>0</v>
      </c>
      <c r="J1488" s="12" t="n">
        <f aca="false">IF($C$1488=1,MIN(Assumptions!$B$66,MAX(Assumptions!$B$4,Assumptions!$B$26-($I$1488))),Assumptions!$B$4)</f>
        <v>0</v>
      </c>
      <c r="K1488" s="12" t="n">
        <f aca="false">IF($D$1488=1,MIN(Assumptions!$B$61,MAX(Assumptions!$B$4,Assumptions!$B$26-($I$1488+$J$1488))),Assumptions!$B$4)</f>
        <v>100000000</v>
      </c>
      <c r="L1488" s="12" t="n">
        <f aca="false">IF($E$1488=1,MIN(Assumptions!$B$56,MAX(Assumptions!$B$4,Assumptions!$B$26-($I$1488+$J$1488+$K$1488))),Assumptions!$B$4)</f>
        <v>0</v>
      </c>
      <c r="M1488" s="12" t="n">
        <f aca="false">IF($F$1488=1,MIN(Assumptions!$B$51,MAX(Assumptions!$B$4,Assumptions!$B$26-($I$1488+$J$1488+$K$1488+$L$1488))),Assumptions!$B$4)</f>
        <v>0</v>
      </c>
      <c r="N1488" s="12" t="n">
        <f aca="false">IF($G$1488=1,MIN(Assumptions!$B$46,MAX(Assumptions!$B$4,Assumptions!$B$26-($I$1488+$J$1488+$K$1488+$L$1488+$M$1488))),Assumptions!$B$4)</f>
        <v>0</v>
      </c>
      <c r="O1488" s="12" t="n">
        <f aca="false">IF($H$1488=1,MIN(Assumptions!$B$41,MAX(Assumptions!$B$4,Assumptions!$B$26-($I$1488+$J$1488+$K$1488+$L$1488+$M$1488+$N$1488))),Assumptions!$B$4)</f>
        <v>5000000</v>
      </c>
      <c r="P1488" s="12" t="n">
        <f aca="false">$I$1488+$J$1488+$K$1488+$L$1488+$M$1488+$N$1488+$O$1488</f>
        <v>105000000</v>
      </c>
      <c r="Q1488" s="12" t="n">
        <f aca="false">MAX(Assumptions!$B$4,Assumptions!$B$26-$P$1488)</f>
        <v>1895000000</v>
      </c>
      <c r="R1488" s="12" t="n">
        <f aca="false">$J$1460+$O$1460+Assumptions!$B$20+IF($B$1488=0,$D$1460,Assumptions!$B$4)+IF($C$1488=0,$AI$1460,Assumptions!$B$4)+IF($D$1488=0,$AF$1460,Assumptions!$B$4)+IF($E$1488=0,$AC$1460,Assumptions!$B$4)+IF($F$1488=0,$Z$1460,Assumptions!$B$4)+IF($G$1488=0,$W$1460,Assumptions!$B$4)+IF($H$1488=0,$T$1460,Assumptions!$B$4)</f>
        <v>26823492.2128553</v>
      </c>
      <c r="S1488" s="12" t="n">
        <f aca="false">IF($R$1488&gt;Assumptions!$B$4,$Q$1488/$R$1488&gt;Assumptions!$B$13,FALSE())</f>
        <v>1</v>
      </c>
      <c r="T1488" s="12" t="n">
        <f aca="false">IF($S$1488,($Q$1488+Assumptions!$B$14*Assumptions!$B$13)/($R$1488+Assumptions!$B$14),IF($R$1488&gt;Assumptions!$B$4,$Q$1488/$R$1488,Assumptions!$B$4))</f>
        <v>64.7092094702193</v>
      </c>
      <c r="U1488" s="12" t="n">
        <f aca="false">IF($B$1488=1,$I$1488,$D$1460*$T$1488)</f>
        <v>61710619.7476604</v>
      </c>
      <c r="V1488" s="12" t="n">
        <f aca="false">IF($C$1488=1,$J$1488,$AI$1460*$T$1488)</f>
        <v>398541240.828952</v>
      </c>
      <c r="W1488" s="12" t="n">
        <f aca="false">IF($D$1488=1,$K$1488,$AF$1460*$T$1488)</f>
        <v>100000000</v>
      </c>
      <c r="X1488" s="12" t="n">
        <f aca="false">IF($E$1488=1,$L$1488,$AC$1460*$T$1488)</f>
        <v>155302102.728526</v>
      </c>
      <c r="Y1488" s="12" t="n">
        <f aca="false">IF($F$1488=1,$M$1488,$Z$1460*$T$1488)</f>
        <v>194127628.410658</v>
      </c>
      <c r="Z1488" s="12" t="n">
        <f aca="false">IF($G$1488=1,$N$1488,$W$1460*$T$1488)</f>
        <v>323546047.351096</v>
      </c>
      <c r="AA1488" s="12" t="n">
        <f aca="false">IF($H$1488=1,$O$1488,$T$1460*$T$1488)</f>
        <v>5000000</v>
      </c>
      <c r="AB1488" s="12" t="n">
        <f aca="false">($J$1460+$O$1460)*$T$1488</f>
        <v>20116452.0255854</v>
      </c>
      <c r="AC1488" s="12" t="n">
        <f aca="false">Assumptions!$B$20*$T$1488</f>
        <v>582382885.231974</v>
      </c>
      <c r="AD1488" s="12" t="n">
        <f aca="false">IF($S$1488,Assumptions!$B$14*($T$1488-Assumptions!$B$13),Assumptions!$B$4)</f>
        <v>159273023.675548</v>
      </c>
      <c r="AE1488" s="12" t="n">
        <f aca="false">$U$1488+$V$1488+$W$1488+$X$1488+$Y$1488+$Z$1488+$AA$1488+$AB$1488+$AC$1488+$AD$1488</f>
        <v>2000000000</v>
      </c>
      <c r="AF1488" s="12" t="n">
        <f aca="false">IF(AND(IF($B$1488=1,$U$1488&gt;=INDEX($U$1471:$U$1598,1+$A$1488-Assumptions!$B$77),$U$1488&gt;INDEX($U$1471:$U$1598,1+$A$1488+Assumptions!$B$77)),IF($C$1488=1,$V$1488&gt;=INDEX($V$1471:$V$1598,1+$A$1488-Assumptions!$B$78),$V$1488&gt;INDEX($V$1471:$V$1598,1+$A$1488+Assumptions!$B$78)),IF($D$1488=1,$W$1488&gt;=INDEX($W$1471:$W$1598,1+$A$1488-Assumptions!$B$79),$W$1488&gt;INDEX($W$1471:$W$1598,1+$A$1488+Assumptions!$B$79)),IF($E$1488=1,$X$1488&gt;=INDEX($X$1471:$X$1598,1+$A$1488-Assumptions!$B$80),$X$1488&gt;INDEX($X$1471:$X$1598,1+$A$1488+Assumptions!$B$80)),IF($F$1488=1,$Y$1488&gt;=INDEX($Y$1471:$Y$1598,1+$A$1488-Assumptions!$B$81),$Y$1488&gt;INDEX($Y$1471:$Y$1598,1+$A$1488+Assumptions!$B$81)),IF($G$1488=1,$Z$1488&gt;=INDEX($Z$1471:$Z$1598,1+$A$1488-Assumptions!$B$82),$Z$1488&gt;INDEX($Z$1471:$Z$1598,1+$A$1488+Assumptions!$B$82)),IF($H$1488=1,$AA$1488&gt;=INDEX($AA$1471:$AA$1598,1+$A$1488-Assumptions!$B$83),$AA$1488&gt;INDEX($AA$1471:$AA$1598,1+$A$1488+Assumptions!$B$83))),1,0)</f>
        <v>0</v>
      </c>
    </row>
    <row r="1489" customFormat="false" ht="15" hidden="true" customHeight="false" outlineLevel="0" collapsed="false">
      <c r="A1489" s="6" t="n">
        <f aca="false">ROW()-ROW($A$1471)+Assumptions!$B$4</f>
        <v>18</v>
      </c>
      <c r="B1489" s="12" t="n">
        <f aca="false">MOD(QUOTIENT($A$1489,Assumptions!$B$77),2)</f>
        <v>0</v>
      </c>
      <c r="C1489" s="12" t="n">
        <f aca="false">MOD(QUOTIENT($A$1489,Assumptions!$B$78),2)</f>
        <v>0</v>
      </c>
      <c r="D1489" s="12" t="n">
        <f aca="false">MOD(QUOTIENT($A$1489,Assumptions!$B$79),2)</f>
        <v>1</v>
      </c>
      <c r="E1489" s="12" t="n">
        <f aca="false">MOD(QUOTIENT($A$1489,Assumptions!$B$80),2)</f>
        <v>0</v>
      </c>
      <c r="F1489" s="12" t="n">
        <f aca="false">MOD(QUOTIENT($A$1489,Assumptions!$B$81),2)</f>
        <v>0</v>
      </c>
      <c r="G1489" s="12" t="n">
        <f aca="false">MOD(QUOTIENT($A$1489,Assumptions!$B$82),2)</f>
        <v>1</v>
      </c>
      <c r="H1489" s="12" t="n">
        <f aca="false">MOD(QUOTIENT($A$1489,Assumptions!$B$83),2)</f>
        <v>0</v>
      </c>
      <c r="I1489" s="12" t="n">
        <f aca="false">IF($B$1489=1,MIN(Assumptions!$B$67,MAX(Assumptions!$B$4,Assumptions!$B$26-(Assumptions!$B$4))),Assumptions!$B$4)</f>
        <v>0</v>
      </c>
      <c r="J1489" s="12" t="n">
        <f aca="false">IF($C$1489=1,MIN(Assumptions!$B$66,MAX(Assumptions!$B$4,Assumptions!$B$26-($I$1489))),Assumptions!$B$4)</f>
        <v>0</v>
      </c>
      <c r="K1489" s="12" t="n">
        <f aca="false">IF($D$1489=1,MIN(Assumptions!$B$61,MAX(Assumptions!$B$4,Assumptions!$B$26-($I$1489+$J$1489))),Assumptions!$B$4)</f>
        <v>100000000</v>
      </c>
      <c r="L1489" s="12" t="n">
        <f aca="false">IF($E$1489=1,MIN(Assumptions!$B$56,MAX(Assumptions!$B$4,Assumptions!$B$26-($I$1489+$J$1489+$K$1489))),Assumptions!$B$4)</f>
        <v>0</v>
      </c>
      <c r="M1489" s="12" t="n">
        <f aca="false">IF($F$1489=1,MIN(Assumptions!$B$51,MAX(Assumptions!$B$4,Assumptions!$B$26-($I$1489+$J$1489+$K$1489+$L$1489))),Assumptions!$B$4)</f>
        <v>0</v>
      </c>
      <c r="N1489" s="12" t="n">
        <f aca="false">IF($G$1489=1,MIN(Assumptions!$B$46,MAX(Assumptions!$B$4,Assumptions!$B$26-($I$1489+$J$1489+$K$1489+$L$1489+$M$1489))),Assumptions!$B$4)</f>
        <v>15000000</v>
      </c>
      <c r="O1489" s="12" t="n">
        <f aca="false">IF($H$1489=1,MIN(Assumptions!$B$41,MAX(Assumptions!$B$4,Assumptions!$B$26-($I$1489+$J$1489+$K$1489+$L$1489+$M$1489+$N$1489))),Assumptions!$B$4)</f>
        <v>0</v>
      </c>
      <c r="P1489" s="12" t="n">
        <f aca="false">$I$1489+$J$1489+$K$1489+$L$1489+$M$1489+$N$1489+$O$1489</f>
        <v>115000000</v>
      </c>
      <c r="Q1489" s="12" t="n">
        <f aca="false">MAX(Assumptions!$B$4,Assumptions!$B$26-$P$1489)</f>
        <v>1885000000</v>
      </c>
      <c r="R1489" s="12" t="n">
        <f aca="false">$J$1460+$O$1460+Assumptions!$B$20+IF($B$1489=0,$D$1460,Assumptions!$B$4)+IF($C$1489=0,$AI$1460,Assumptions!$B$4)+IF($D$1489=0,$AF$1460,Assumptions!$B$4)+IF($E$1489=0,$AC$1460,Assumptions!$B$4)+IF($F$1489=0,$Z$1460,Assumptions!$B$4)+IF($G$1489=0,$W$1460,Assumptions!$B$4)+IF($H$1489=0,$T$1460,Assumptions!$B$4)</f>
        <v>26823492.2128553</v>
      </c>
      <c r="S1489" s="12" t="n">
        <f aca="false">IF($R$1489&gt;Assumptions!$B$4,$Q$1489/$R$1489&gt;Assumptions!$B$13,FALSE())</f>
        <v>1</v>
      </c>
      <c r="T1489" s="12" t="n">
        <f aca="false">IF($S$1489,($Q$1489+Assumptions!$B$14*Assumptions!$B$13)/($R$1489+Assumptions!$B$14),IF($R$1489&gt;Assumptions!$B$4,$Q$1489/$R$1489,Assumptions!$B$4))</f>
        <v>64.3681859683999</v>
      </c>
      <c r="U1489" s="12" t="n">
        <f aca="false">IF($B$1489=1,$I$1489,$D$1460*$T$1489)</f>
        <v>61385399.0902287</v>
      </c>
      <c r="V1489" s="12" t="n">
        <f aca="false">IF($C$1489=1,$J$1489,$AI$1460*$T$1489)</f>
        <v>396440891.733675</v>
      </c>
      <c r="W1489" s="12" t="n">
        <f aca="false">IF($D$1489=1,$K$1489,$AF$1460*$T$1489)</f>
        <v>100000000</v>
      </c>
      <c r="X1489" s="12" t="n">
        <f aca="false">IF($E$1489=1,$L$1489,$AC$1460*$T$1489)</f>
        <v>154483646.32416</v>
      </c>
      <c r="Y1489" s="12" t="n">
        <f aca="false">IF($F$1489=1,$M$1489,$Z$1460*$T$1489)</f>
        <v>193104557.9052</v>
      </c>
      <c r="Z1489" s="12" t="n">
        <f aca="false">IF($G$1489=1,$N$1489,$W$1460*$T$1489)</f>
        <v>15000000</v>
      </c>
      <c r="AA1489" s="12" t="n">
        <f aca="false">IF($H$1489=1,$O$1489,$T$1460*$T$1489)</f>
        <v>321840929.842</v>
      </c>
      <c r="AB1489" s="12" t="n">
        <f aca="false">($J$1460+$O$1460)*$T$1489</f>
        <v>20010436.4681383</v>
      </c>
      <c r="AC1489" s="12" t="n">
        <f aca="false">Assumptions!$B$20*$T$1489</f>
        <v>579313673.715599</v>
      </c>
      <c r="AD1489" s="12" t="n">
        <f aca="false">IF($S$1489,Assumptions!$B$14*($T$1489-Assumptions!$B$13),Assumptions!$B$4)</f>
        <v>158420464.921</v>
      </c>
      <c r="AE1489" s="12" t="n">
        <f aca="false">$U$1489+$V$1489+$W$1489+$X$1489+$Y$1489+$Z$1489+$AA$1489+$AB$1489+$AC$1489+$AD$1489</f>
        <v>2000000000</v>
      </c>
      <c r="AF1489" s="12" t="n">
        <f aca="false">IF(AND(IF($B$1489=1,$U$1489&gt;=INDEX($U$1471:$U$1598,1+$A$1489-Assumptions!$B$77),$U$1489&gt;INDEX($U$1471:$U$1598,1+$A$1489+Assumptions!$B$77)),IF($C$1489=1,$V$1489&gt;=INDEX($V$1471:$V$1598,1+$A$1489-Assumptions!$B$78),$V$1489&gt;INDEX($V$1471:$V$1598,1+$A$1489+Assumptions!$B$78)),IF($D$1489=1,$W$1489&gt;=INDEX($W$1471:$W$1598,1+$A$1489-Assumptions!$B$79),$W$1489&gt;INDEX($W$1471:$W$1598,1+$A$1489+Assumptions!$B$79)),IF($E$1489=1,$X$1489&gt;=INDEX($X$1471:$X$1598,1+$A$1489-Assumptions!$B$80),$X$1489&gt;INDEX($X$1471:$X$1598,1+$A$1489+Assumptions!$B$80)),IF($F$1489=1,$Y$1489&gt;=INDEX($Y$1471:$Y$1598,1+$A$1489-Assumptions!$B$81),$Y$1489&gt;INDEX($Y$1471:$Y$1598,1+$A$1489+Assumptions!$B$81)),IF($G$1489=1,$Z$1489&gt;=INDEX($Z$1471:$Z$1598,1+$A$1489-Assumptions!$B$82),$Z$1489&gt;INDEX($Z$1471:$Z$1598,1+$A$1489+Assumptions!$B$82)),IF($H$1489=1,$AA$1489&gt;=INDEX($AA$1471:$AA$1598,1+$A$1489-Assumptions!$B$83),$AA$1489&gt;INDEX($AA$1471:$AA$1598,1+$A$1489+Assumptions!$B$83))),1,0)</f>
        <v>0</v>
      </c>
    </row>
    <row r="1490" customFormat="false" ht="15" hidden="true" customHeight="false" outlineLevel="0" collapsed="false">
      <c r="A1490" s="6" t="n">
        <f aca="false">ROW()-ROW($A$1471)+Assumptions!$B$4</f>
        <v>19</v>
      </c>
      <c r="B1490" s="12" t="n">
        <f aca="false">MOD(QUOTIENT($A$1490,Assumptions!$B$77),2)</f>
        <v>0</v>
      </c>
      <c r="C1490" s="12" t="n">
        <f aca="false">MOD(QUOTIENT($A$1490,Assumptions!$B$78),2)</f>
        <v>0</v>
      </c>
      <c r="D1490" s="12" t="n">
        <f aca="false">MOD(QUOTIENT($A$1490,Assumptions!$B$79),2)</f>
        <v>1</v>
      </c>
      <c r="E1490" s="12" t="n">
        <f aca="false">MOD(QUOTIENT($A$1490,Assumptions!$B$80),2)</f>
        <v>0</v>
      </c>
      <c r="F1490" s="12" t="n">
        <f aca="false">MOD(QUOTIENT($A$1490,Assumptions!$B$81),2)</f>
        <v>0</v>
      </c>
      <c r="G1490" s="12" t="n">
        <f aca="false">MOD(QUOTIENT($A$1490,Assumptions!$B$82),2)</f>
        <v>1</v>
      </c>
      <c r="H1490" s="12" t="n">
        <f aca="false">MOD(QUOTIENT($A$1490,Assumptions!$B$83),2)</f>
        <v>1</v>
      </c>
      <c r="I1490" s="12" t="n">
        <f aca="false">IF($B$1490=1,MIN(Assumptions!$B$67,MAX(Assumptions!$B$4,Assumptions!$B$26-(Assumptions!$B$4))),Assumptions!$B$4)</f>
        <v>0</v>
      </c>
      <c r="J1490" s="12" t="n">
        <f aca="false">IF($C$1490=1,MIN(Assumptions!$B$66,MAX(Assumptions!$B$4,Assumptions!$B$26-($I$1490))),Assumptions!$B$4)</f>
        <v>0</v>
      </c>
      <c r="K1490" s="12" t="n">
        <f aca="false">IF($D$1490=1,MIN(Assumptions!$B$61,MAX(Assumptions!$B$4,Assumptions!$B$26-($I$1490+$J$1490))),Assumptions!$B$4)</f>
        <v>100000000</v>
      </c>
      <c r="L1490" s="12" t="n">
        <f aca="false">IF($E$1490=1,MIN(Assumptions!$B$56,MAX(Assumptions!$B$4,Assumptions!$B$26-($I$1490+$J$1490+$K$1490))),Assumptions!$B$4)</f>
        <v>0</v>
      </c>
      <c r="M1490" s="12" t="n">
        <f aca="false">IF($F$1490=1,MIN(Assumptions!$B$51,MAX(Assumptions!$B$4,Assumptions!$B$26-($I$1490+$J$1490+$K$1490+$L$1490))),Assumptions!$B$4)</f>
        <v>0</v>
      </c>
      <c r="N1490" s="12" t="n">
        <f aca="false">IF($G$1490=1,MIN(Assumptions!$B$46,MAX(Assumptions!$B$4,Assumptions!$B$26-($I$1490+$J$1490+$K$1490+$L$1490+$M$1490))),Assumptions!$B$4)</f>
        <v>15000000</v>
      </c>
      <c r="O1490" s="12" t="n">
        <f aca="false">IF($H$1490=1,MIN(Assumptions!$B$41,MAX(Assumptions!$B$4,Assumptions!$B$26-($I$1490+$J$1490+$K$1490+$L$1490+$M$1490+$N$1490))),Assumptions!$B$4)</f>
        <v>5000000</v>
      </c>
      <c r="P1490" s="12" t="n">
        <f aca="false">$I$1490+$J$1490+$K$1490+$L$1490+$M$1490+$N$1490+$O$1490</f>
        <v>120000000</v>
      </c>
      <c r="Q1490" s="12" t="n">
        <f aca="false">MAX(Assumptions!$B$4,Assumptions!$B$26-$P$1490)</f>
        <v>1880000000</v>
      </c>
      <c r="R1490" s="12" t="n">
        <f aca="false">$J$1460+$O$1460+Assumptions!$B$20+IF($B$1490=0,$D$1460,Assumptions!$B$4)+IF($C$1490=0,$AI$1460,Assumptions!$B$4)+IF($D$1490=0,$AF$1460,Assumptions!$B$4)+IF($E$1490=0,$AC$1460,Assumptions!$B$4)+IF($F$1490=0,$Z$1460,Assumptions!$B$4)+IF($G$1490=0,$W$1460,Assumptions!$B$4)+IF($H$1490=0,$T$1460,Assumptions!$B$4)</f>
        <v>21823492.2128553</v>
      </c>
      <c r="S1490" s="12" t="n">
        <f aca="false">IF($R$1490&gt;Assumptions!$B$4,$Q$1490/$R$1490&gt;Assumptions!$B$13,FALSE())</f>
        <v>1</v>
      </c>
      <c r="T1490" s="12" t="n">
        <f aca="false">IF($S$1490,($Q$1490+Assumptions!$B$14*Assumptions!$B$13)/($R$1490+Assumptions!$B$14),IF($R$1490&gt;Assumptions!$B$4,$Q$1490/$R$1490,Assumptions!$B$4))</f>
        <v>77.394314250857</v>
      </c>
      <c r="U1490" s="12" t="n">
        <f aca="false">IF($B$1490=1,$I$1490,$D$1460*$T$1490)</f>
        <v>73807903.6425816</v>
      </c>
      <c r="V1490" s="12" t="n">
        <f aca="false">IF($C$1490=1,$J$1490,$AI$1460*$T$1490)</f>
        <v>476668256.14425</v>
      </c>
      <c r="W1490" s="12" t="n">
        <f aca="false">IF($D$1490=1,$K$1490,$AF$1460*$T$1490)</f>
        <v>100000000</v>
      </c>
      <c r="X1490" s="12" t="n">
        <f aca="false">IF($E$1490=1,$L$1490,$AC$1460*$T$1490)</f>
        <v>185746354.202057</v>
      </c>
      <c r="Y1490" s="12" t="n">
        <f aca="false">IF($F$1490=1,$M$1490,$Z$1460*$T$1490)</f>
        <v>232182942.752571</v>
      </c>
      <c r="Z1490" s="12" t="n">
        <f aca="false">IF($G$1490=1,$N$1490,$W$1460*$T$1490)</f>
        <v>15000000</v>
      </c>
      <c r="AA1490" s="12" t="n">
        <f aca="false">IF($H$1490=1,$O$1490,$T$1460*$T$1490)</f>
        <v>5000000</v>
      </c>
      <c r="AB1490" s="12" t="n">
        <f aca="false">($J$1460+$O$1460)*$T$1490</f>
        <v>24059929.3736847</v>
      </c>
      <c r="AC1490" s="12" t="n">
        <f aca="false">Assumptions!$B$20*$T$1490</f>
        <v>696548828.257713</v>
      </c>
      <c r="AD1490" s="12" t="n">
        <f aca="false">IF($S$1490,Assumptions!$B$14*($T$1490-Assumptions!$B$13),Assumptions!$B$4)</f>
        <v>190985785.627143</v>
      </c>
      <c r="AE1490" s="12" t="n">
        <f aca="false">$U$1490+$V$1490+$W$1490+$X$1490+$Y$1490+$Z$1490+$AA$1490+$AB$1490+$AC$1490+$AD$1490</f>
        <v>2000000000</v>
      </c>
      <c r="AF1490" s="12" t="n">
        <f aca="false">IF(AND(IF($B$1490=1,$U$1490&gt;=INDEX($U$1471:$U$1598,1+$A$1490-Assumptions!$B$77),$U$1490&gt;INDEX($U$1471:$U$1598,1+$A$1490+Assumptions!$B$77)),IF($C$1490=1,$V$1490&gt;=INDEX($V$1471:$V$1598,1+$A$1490-Assumptions!$B$78),$V$1490&gt;INDEX($V$1471:$V$1598,1+$A$1490+Assumptions!$B$78)),IF($D$1490=1,$W$1490&gt;=INDEX($W$1471:$W$1598,1+$A$1490-Assumptions!$B$79),$W$1490&gt;INDEX($W$1471:$W$1598,1+$A$1490+Assumptions!$B$79)),IF($E$1490=1,$X$1490&gt;=INDEX($X$1471:$X$1598,1+$A$1490-Assumptions!$B$80),$X$1490&gt;INDEX($X$1471:$X$1598,1+$A$1490+Assumptions!$B$80)),IF($F$1490=1,$Y$1490&gt;=INDEX($Y$1471:$Y$1598,1+$A$1490-Assumptions!$B$81),$Y$1490&gt;INDEX($Y$1471:$Y$1598,1+$A$1490+Assumptions!$B$81)),IF($G$1490=1,$Z$1490&gt;=INDEX($Z$1471:$Z$1598,1+$A$1490-Assumptions!$B$82),$Z$1490&gt;INDEX($Z$1471:$Z$1598,1+$A$1490+Assumptions!$B$82)),IF($H$1490=1,$AA$1490&gt;=INDEX($AA$1471:$AA$1598,1+$A$1490-Assumptions!$B$83),$AA$1490&gt;INDEX($AA$1471:$AA$1598,1+$A$1490+Assumptions!$B$83))),1,0)</f>
        <v>0</v>
      </c>
    </row>
    <row r="1491" customFormat="false" ht="15" hidden="true" customHeight="false" outlineLevel="0" collapsed="false">
      <c r="A1491" s="6" t="n">
        <f aca="false">ROW()-ROW($A$1471)+Assumptions!$B$4</f>
        <v>20</v>
      </c>
      <c r="B1491" s="12" t="n">
        <f aca="false">MOD(QUOTIENT($A$1491,Assumptions!$B$77),2)</f>
        <v>0</v>
      </c>
      <c r="C1491" s="12" t="n">
        <f aca="false">MOD(QUOTIENT($A$1491,Assumptions!$B$78),2)</f>
        <v>0</v>
      </c>
      <c r="D1491" s="12" t="n">
        <f aca="false">MOD(QUOTIENT($A$1491,Assumptions!$B$79),2)</f>
        <v>1</v>
      </c>
      <c r="E1491" s="12" t="n">
        <f aca="false">MOD(QUOTIENT($A$1491,Assumptions!$B$80),2)</f>
        <v>0</v>
      </c>
      <c r="F1491" s="12" t="n">
        <f aca="false">MOD(QUOTIENT($A$1491,Assumptions!$B$81),2)</f>
        <v>1</v>
      </c>
      <c r="G1491" s="12" t="n">
        <f aca="false">MOD(QUOTIENT($A$1491,Assumptions!$B$82),2)</f>
        <v>0</v>
      </c>
      <c r="H1491" s="12" t="n">
        <f aca="false">MOD(QUOTIENT($A$1491,Assumptions!$B$83),2)</f>
        <v>0</v>
      </c>
      <c r="I1491" s="12" t="n">
        <f aca="false">IF($B$1491=1,MIN(Assumptions!$B$67,MAX(Assumptions!$B$4,Assumptions!$B$26-(Assumptions!$B$4))),Assumptions!$B$4)</f>
        <v>0</v>
      </c>
      <c r="J1491" s="12" t="n">
        <f aca="false">IF($C$1491=1,MIN(Assumptions!$B$66,MAX(Assumptions!$B$4,Assumptions!$B$26-($I$1491))),Assumptions!$B$4)</f>
        <v>0</v>
      </c>
      <c r="K1491" s="12" t="n">
        <f aca="false">IF($D$1491=1,MIN(Assumptions!$B$61,MAX(Assumptions!$B$4,Assumptions!$B$26-($I$1491+$J$1491))),Assumptions!$B$4)</f>
        <v>100000000</v>
      </c>
      <c r="L1491" s="12" t="n">
        <f aca="false">IF($E$1491=1,MIN(Assumptions!$B$56,MAX(Assumptions!$B$4,Assumptions!$B$26-($I$1491+$J$1491+$K$1491))),Assumptions!$B$4)</f>
        <v>0</v>
      </c>
      <c r="M1491" s="12" t="n">
        <f aca="false">IF($F$1491=1,MIN(Assumptions!$B$51,MAX(Assumptions!$B$4,Assumptions!$B$26-($I$1491+$J$1491+$K$1491+$L$1491))),Assumptions!$B$4)</f>
        <v>30000000</v>
      </c>
      <c r="N1491" s="12" t="n">
        <f aca="false">IF($G$1491=1,MIN(Assumptions!$B$46,MAX(Assumptions!$B$4,Assumptions!$B$26-($I$1491+$J$1491+$K$1491+$L$1491+$M$1491))),Assumptions!$B$4)</f>
        <v>0</v>
      </c>
      <c r="O1491" s="12" t="n">
        <f aca="false">IF($H$1491=1,MIN(Assumptions!$B$41,MAX(Assumptions!$B$4,Assumptions!$B$26-($I$1491+$J$1491+$K$1491+$L$1491+$M$1491+$N$1491))),Assumptions!$B$4)</f>
        <v>0</v>
      </c>
      <c r="P1491" s="12" t="n">
        <f aca="false">$I$1491+$J$1491+$K$1491+$L$1491+$M$1491+$N$1491+$O$1491</f>
        <v>130000000</v>
      </c>
      <c r="Q1491" s="12" t="n">
        <f aca="false">MAX(Assumptions!$B$4,Assumptions!$B$26-$P$1491)</f>
        <v>1870000000</v>
      </c>
      <c r="R1491" s="12" t="n">
        <f aca="false">$J$1460+$O$1460+Assumptions!$B$20+IF($B$1491=0,$D$1460,Assumptions!$B$4)+IF($C$1491=0,$AI$1460,Assumptions!$B$4)+IF($D$1491=0,$AF$1460,Assumptions!$B$4)+IF($E$1491=0,$AC$1460,Assumptions!$B$4)+IF($F$1491=0,$Z$1460,Assumptions!$B$4)+IF($G$1491=0,$W$1460,Assumptions!$B$4)+IF($H$1491=0,$T$1460,Assumptions!$B$4)</f>
        <v>28823492.2128553</v>
      </c>
      <c r="S1491" s="12" t="n">
        <f aca="false">IF($R$1491&gt;Assumptions!$B$4,$Q$1491/$R$1491&gt;Assumptions!$B$13,FALSE())</f>
        <v>1</v>
      </c>
      <c r="T1491" s="12" t="n">
        <f aca="false">IF($S$1491,($Q$1491+Assumptions!$B$14*Assumptions!$B$13)/($R$1491+Assumptions!$B$14),IF($R$1491&gt;Assumptions!$B$4,$Q$1491/$R$1491,Assumptions!$B$4))</f>
        <v>59.7794137152918</v>
      </c>
      <c r="U1491" s="12" t="n">
        <f aca="false">IF($B$1491=1,$I$1491,$D$1460*$T$1491)</f>
        <v>57009268.0582077</v>
      </c>
      <c r="V1491" s="12" t="n">
        <f aca="false">IF($C$1491=1,$J$1491,$AI$1460*$T$1491)</f>
        <v>368178840.588129</v>
      </c>
      <c r="W1491" s="12" t="n">
        <f aca="false">IF($D$1491=1,$K$1491,$AF$1460*$T$1491)</f>
        <v>100000000</v>
      </c>
      <c r="X1491" s="12" t="n">
        <f aca="false">IF($E$1491=1,$L$1491,$AC$1460*$T$1491)</f>
        <v>143470592.9167</v>
      </c>
      <c r="Y1491" s="12" t="n">
        <f aca="false">IF($F$1491=1,$M$1491,$Z$1460*$T$1491)</f>
        <v>30000000</v>
      </c>
      <c r="Z1491" s="12" t="n">
        <f aca="false">IF($G$1491=1,$N$1491,$W$1460*$T$1491)</f>
        <v>298897068.576459</v>
      </c>
      <c r="AA1491" s="12" t="n">
        <f aca="false">IF($H$1491=1,$O$1491,$T$1460*$T$1491)</f>
        <v>298897068.576459</v>
      </c>
      <c r="AB1491" s="12" t="n">
        <f aca="false">($J$1460+$O$1460)*$T$1491</f>
        <v>18583903.5581903</v>
      </c>
      <c r="AC1491" s="12" t="n">
        <f aca="false">Assumptions!$B$20*$T$1491</f>
        <v>538014723.437626</v>
      </c>
      <c r="AD1491" s="12" t="n">
        <f aca="false">IF($S$1491,Assumptions!$B$14*($T$1491-Assumptions!$B$13),Assumptions!$B$4)</f>
        <v>146948534.288229</v>
      </c>
      <c r="AE1491" s="12" t="n">
        <f aca="false">$U$1491+$V$1491+$W$1491+$X$1491+$Y$1491+$Z$1491+$AA$1491+$AB$1491+$AC$1491+$AD$1491</f>
        <v>2000000000</v>
      </c>
      <c r="AF1491" s="12" t="n">
        <f aca="false">IF(AND(IF($B$1491=1,$U$1491&gt;=INDEX($U$1471:$U$1598,1+$A$1491-Assumptions!$B$77),$U$1491&gt;INDEX($U$1471:$U$1598,1+$A$1491+Assumptions!$B$77)),IF($C$1491=1,$V$1491&gt;=INDEX($V$1471:$V$1598,1+$A$1491-Assumptions!$B$78),$V$1491&gt;INDEX($V$1471:$V$1598,1+$A$1491+Assumptions!$B$78)),IF($D$1491=1,$W$1491&gt;=INDEX($W$1471:$W$1598,1+$A$1491-Assumptions!$B$79),$W$1491&gt;INDEX($W$1471:$W$1598,1+$A$1491+Assumptions!$B$79)),IF($E$1491=1,$X$1491&gt;=INDEX($X$1471:$X$1598,1+$A$1491-Assumptions!$B$80),$X$1491&gt;INDEX($X$1471:$X$1598,1+$A$1491+Assumptions!$B$80)),IF($F$1491=1,$Y$1491&gt;=INDEX($Y$1471:$Y$1598,1+$A$1491-Assumptions!$B$81),$Y$1491&gt;INDEX($Y$1471:$Y$1598,1+$A$1491+Assumptions!$B$81)),IF($G$1491=1,$Z$1491&gt;=INDEX($Z$1471:$Z$1598,1+$A$1491-Assumptions!$B$82),$Z$1491&gt;INDEX($Z$1471:$Z$1598,1+$A$1491+Assumptions!$B$82)),IF($H$1491=1,$AA$1491&gt;=INDEX($AA$1471:$AA$1598,1+$A$1491-Assumptions!$B$83),$AA$1491&gt;INDEX($AA$1471:$AA$1598,1+$A$1491+Assumptions!$B$83))),1,0)</f>
        <v>0</v>
      </c>
    </row>
    <row r="1492" customFormat="false" ht="15" hidden="true" customHeight="false" outlineLevel="0" collapsed="false">
      <c r="A1492" s="6" t="n">
        <f aca="false">ROW()-ROW($A$1471)+Assumptions!$B$4</f>
        <v>21</v>
      </c>
      <c r="B1492" s="12" t="n">
        <f aca="false">MOD(QUOTIENT($A$1492,Assumptions!$B$77),2)</f>
        <v>0</v>
      </c>
      <c r="C1492" s="12" t="n">
        <f aca="false">MOD(QUOTIENT($A$1492,Assumptions!$B$78),2)</f>
        <v>0</v>
      </c>
      <c r="D1492" s="12" t="n">
        <f aca="false">MOD(QUOTIENT($A$1492,Assumptions!$B$79),2)</f>
        <v>1</v>
      </c>
      <c r="E1492" s="12" t="n">
        <f aca="false">MOD(QUOTIENT($A$1492,Assumptions!$B$80),2)</f>
        <v>0</v>
      </c>
      <c r="F1492" s="12" t="n">
        <f aca="false">MOD(QUOTIENT($A$1492,Assumptions!$B$81),2)</f>
        <v>1</v>
      </c>
      <c r="G1492" s="12" t="n">
        <f aca="false">MOD(QUOTIENT($A$1492,Assumptions!$B$82),2)</f>
        <v>0</v>
      </c>
      <c r="H1492" s="12" t="n">
        <f aca="false">MOD(QUOTIENT($A$1492,Assumptions!$B$83),2)</f>
        <v>1</v>
      </c>
      <c r="I1492" s="12" t="n">
        <f aca="false">IF($B$1492=1,MIN(Assumptions!$B$67,MAX(Assumptions!$B$4,Assumptions!$B$26-(Assumptions!$B$4))),Assumptions!$B$4)</f>
        <v>0</v>
      </c>
      <c r="J1492" s="12" t="n">
        <f aca="false">IF($C$1492=1,MIN(Assumptions!$B$66,MAX(Assumptions!$B$4,Assumptions!$B$26-($I$1492))),Assumptions!$B$4)</f>
        <v>0</v>
      </c>
      <c r="K1492" s="12" t="n">
        <f aca="false">IF($D$1492=1,MIN(Assumptions!$B$61,MAX(Assumptions!$B$4,Assumptions!$B$26-($I$1492+$J$1492))),Assumptions!$B$4)</f>
        <v>100000000</v>
      </c>
      <c r="L1492" s="12" t="n">
        <f aca="false">IF($E$1492=1,MIN(Assumptions!$B$56,MAX(Assumptions!$B$4,Assumptions!$B$26-($I$1492+$J$1492+$K$1492))),Assumptions!$B$4)</f>
        <v>0</v>
      </c>
      <c r="M1492" s="12" t="n">
        <f aca="false">IF($F$1492=1,MIN(Assumptions!$B$51,MAX(Assumptions!$B$4,Assumptions!$B$26-($I$1492+$J$1492+$K$1492+$L$1492))),Assumptions!$B$4)</f>
        <v>30000000</v>
      </c>
      <c r="N1492" s="12" t="n">
        <f aca="false">IF($G$1492=1,MIN(Assumptions!$B$46,MAX(Assumptions!$B$4,Assumptions!$B$26-($I$1492+$J$1492+$K$1492+$L$1492+$M$1492))),Assumptions!$B$4)</f>
        <v>0</v>
      </c>
      <c r="O1492" s="12" t="n">
        <f aca="false">IF($H$1492=1,MIN(Assumptions!$B$41,MAX(Assumptions!$B$4,Assumptions!$B$26-($I$1492+$J$1492+$K$1492+$L$1492+$M$1492+$N$1492))),Assumptions!$B$4)</f>
        <v>5000000</v>
      </c>
      <c r="P1492" s="12" t="n">
        <f aca="false">$I$1492+$J$1492+$K$1492+$L$1492+$M$1492+$N$1492+$O$1492</f>
        <v>135000000</v>
      </c>
      <c r="Q1492" s="12" t="n">
        <f aca="false">MAX(Assumptions!$B$4,Assumptions!$B$26-$P$1492)</f>
        <v>1865000000</v>
      </c>
      <c r="R1492" s="12" t="n">
        <f aca="false">$J$1460+$O$1460+Assumptions!$B$20+IF($B$1492=0,$D$1460,Assumptions!$B$4)+IF($C$1492=0,$AI$1460,Assumptions!$B$4)+IF($D$1492=0,$AF$1460,Assumptions!$B$4)+IF($E$1492=0,$AC$1460,Assumptions!$B$4)+IF($F$1492=0,$Z$1460,Assumptions!$B$4)+IF($G$1492=0,$W$1460,Assumptions!$B$4)+IF($H$1492=0,$T$1460,Assumptions!$B$4)</f>
        <v>23823492.2128553</v>
      </c>
      <c r="S1492" s="12" t="n">
        <f aca="false">IF($R$1492&gt;Assumptions!$B$4,$Q$1492/$R$1492&gt;Assumptions!$B$13,FALSE())</f>
        <v>1</v>
      </c>
      <c r="T1492" s="12" t="n">
        <f aca="false">IF($S$1492,($Q$1492+Assumptions!$B$14*Assumptions!$B$13)/($R$1492+Assumptions!$B$14),IF($R$1492&gt;Assumptions!$B$4,$Q$1492/$R$1492,Assumptions!$B$4))</f>
        <v>70.9442343325551</v>
      </c>
      <c r="U1492" s="12" t="n">
        <f aca="false">IF($B$1492=1,$I$1492,$D$1460*$T$1492)</f>
        <v>67656716.9345515</v>
      </c>
      <c r="V1492" s="12" t="n">
        <f aca="false">IF($C$1492=1,$J$1492,$AI$1460*$T$1492)</f>
        <v>436942491.061785</v>
      </c>
      <c r="W1492" s="12" t="n">
        <f aca="false">IF($D$1492=1,$K$1492,$AF$1460*$T$1492)</f>
        <v>100000000</v>
      </c>
      <c r="X1492" s="12" t="n">
        <f aca="false">IF($E$1492=1,$L$1492,$AC$1460*$T$1492)</f>
        <v>170266162.398132</v>
      </c>
      <c r="Y1492" s="12" t="n">
        <f aca="false">IF($F$1492=1,$M$1492,$Z$1460*$T$1492)</f>
        <v>30000000</v>
      </c>
      <c r="Z1492" s="12" t="n">
        <f aca="false">IF($G$1492=1,$N$1492,$W$1460*$T$1492)</f>
        <v>354721171.662776</v>
      </c>
      <c r="AA1492" s="12" t="n">
        <f aca="false">IF($H$1492=1,$O$1492,$T$1460*$T$1492)</f>
        <v>5000000</v>
      </c>
      <c r="AB1492" s="12" t="n">
        <f aca="false">($J$1460+$O$1460)*$T$1492</f>
        <v>22054763.1183709</v>
      </c>
      <c r="AC1492" s="12" t="n">
        <f aca="false">Assumptions!$B$20*$T$1492</f>
        <v>638498108.992996</v>
      </c>
      <c r="AD1492" s="12" t="n">
        <f aca="false">IF($S$1492,Assumptions!$B$14*($T$1492-Assumptions!$B$13),Assumptions!$B$4)</f>
        <v>174860585.831388</v>
      </c>
      <c r="AE1492" s="12" t="n">
        <f aca="false">$U$1492+$V$1492+$W$1492+$X$1492+$Y$1492+$Z$1492+$AA$1492+$AB$1492+$AC$1492+$AD$1492</f>
        <v>2000000000</v>
      </c>
      <c r="AF1492" s="12" t="n">
        <f aca="false">IF(AND(IF($B$1492=1,$U$1492&gt;=INDEX($U$1471:$U$1598,1+$A$1492-Assumptions!$B$77),$U$1492&gt;INDEX($U$1471:$U$1598,1+$A$1492+Assumptions!$B$77)),IF($C$1492=1,$V$1492&gt;=INDEX($V$1471:$V$1598,1+$A$1492-Assumptions!$B$78),$V$1492&gt;INDEX($V$1471:$V$1598,1+$A$1492+Assumptions!$B$78)),IF($D$1492=1,$W$1492&gt;=INDEX($W$1471:$W$1598,1+$A$1492-Assumptions!$B$79),$W$1492&gt;INDEX($W$1471:$W$1598,1+$A$1492+Assumptions!$B$79)),IF($E$1492=1,$X$1492&gt;=INDEX($X$1471:$X$1598,1+$A$1492-Assumptions!$B$80),$X$1492&gt;INDEX($X$1471:$X$1598,1+$A$1492+Assumptions!$B$80)),IF($F$1492=1,$Y$1492&gt;=INDEX($Y$1471:$Y$1598,1+$A$1492-Assumptions!$B$81),$Y$1492&gt;INDEX($Y$1471:$Y$1598,1+$A$1492+Assumptions!$B$81)),IF($G$1492=1,$Z$1492&gt;=INDEX($Z$1471:$Z$1598,1+$A$1492-Assumptions!$B$82),$Z$1492&gt;INDEX($Z$1471:$Z$1598,1+$A$1492+Assumptions!$B$82)),IF($H$1492=1,$AA$1492&gt;=INDEX($AA$1471:$AA$1598,1+$A$1492-Assumptions!$B$83),$AA$1492&gt;INDEX($AA$1471:$AA$1598,1+$A$1492+Assumptions!$B$83))),1,0)</f>
        <v>0</v>
      </c>
    </row>
    <row r="1493" customFormat="false" ht="15" hidden="true" customHeight="false" outlineLevel="0" collapsed="false">
      <c r="A1493" s="6" t="n">
        <f aca="false">ROW()-ROW($A$1471)+Assumptions!$B$4</f>
        <v>22</v>
      </c>
      <c r="B1493" s="12" t="n">
        <f aca="false">MOD(QUOTIENT($A$1493,Assumptions!$B$77),2)</f>
        <v>0</v>
      </c>
      <c r="C1493" s="12" t="n">
        <f aca="false">MOD(QUOTIENT($A$1493,Assumptions!$B$78),2)</f>
        <v>0</v>
      </c>
      <c r="D1493" s="12" t="n">
        <f aca="false">MOD(QUOTIENT($A$1493,Assumptions!$B$79),2)</f>
        <v>1</v>
      </c>
      <c r="E1493" s="12" t="n">
        <f aca="false">MOD(QUOTIENT($A$1493,Assumptions!$B$80),2)</f>
        <v>0</v>
      </c>
      <c r="F1493" s="12" t="n">
        <f aca="false">MOD(QUOTIENT($A$1493,Assumptions!$B$81),2)</f>
        <v>1</v>
      </c>
      <c r="G1493" s="12" t="n">
        <f aca="false">MOD(QUOTIENT($A$1493,Assumptions!$B$82),2)</f>
        <v>1</v>
      </c>
      <c r="H1493" s="12" t="n">
        <f aca="false">MOD(QUOTIENT($A$1493,Assumptions!$B$83),2)</f>
        <v>0</v>
      </c>
      <c r="I1493" s="12" t="n">
        <f aca="false">IF($B$1493=1,MIN(Assumptions!$B$67,MAX(Assumptions!$B$4,Assumptions!$B$26-(Assumptions!$B$4))),Assumptions!$B$4)</f>
        <v>0</v>
      </c>
      <c r="J1493" s="12" t="n">
        <f aca="false">IF($C$1493=1,MIN(Assumptions!$B$66,MAX(Assumptions!$B$4,Assumptions!$B$26-($I$1493))),Assumptions!$B$4)</f>
        <v>0</v>
      </c>
      <c r="K1493" s="12" t="n">
        <f aca="false">IF($D$1493=1,MIN(Assumptions!$B$61,MAX(Assumptions!$B$4,Assumptions!$B$26-($I$1493+$J$1493))),Assumptions!$B$4)</f>
        <v>100000000</v>
      </c>
      <c r="L1493" s="12" t="n">
        <f aca="false">IF($E$1493=1,MIN(Assumptions!$B$56,MAX(Assumptions!$B$4,Assumptions!$B$26-($I$1493+$J$1493+$K$1493))),Assumptions!$B$4)</f>
        <v>0</v>
      </c>
      <c r="M1493" s="12" t="n">
        <f aca="false">IF($F$1493=1,MIN(Assumptions!$B$51,MAX(Assumptions!$B$4,Assumptions!$B$26-($I$1493+$J$1493+$K$1493+$L$1493))),Assumptions!$B$4)</f>
        <v>30000000</v>
      </c>
      <c r="N1493" s="12" t="n">
        <f aca="false">IF($G$1493=1,MIN(Assumptions!$B$46,MAX(Assumptions!$B$4,Assumptions!$B$26-($I$1493+$J$1493+$K$1493+$L$1493+$M$1493))),Assumptions!$B$4)</f>
        <v>15000000</v>
      </c>
      <c r="O1493" s="12" t="n">
        <f aca="false">IF($H$1493=1,MIN(Assumptions!$B$41,MAX(Assumptions!$B$4,Assumptions!$B$26-($I$1493+$J$1493+$K$1493+$L$1493+$M$1493+$N$1493))),Assumptions!$B$4)</f>
        <v>0</v>
      </c>
      <c r="P1493" s="12" t="n">
        <f aca="false">$I$1493+$J$1493+$K$1493+$L$1493+$M$1493+$N$1493+$O$1493</f>
        <v>145000000</v>
      </c>
      <c r="Q1493" s="12" t="n">
        <f aca="false">MAX(Assumptions!$B$4,Assumptions!$B$26-$P$1493)</f>
        <v>1855000000</v>
      </c>
      <c r="R1493" s="12" t="n">
        <f aca="false">$J$1460+$O$1460+Assumptions!$B$20+IF($B$1493=0,$D$1460,Assumptions!$B$4)+IF($C$1493=0,$AI$1460,Assumptions!$B$4)+IF($D$1493=0,$AF$1460,Assumptions!$B$4)+IF($E$1493=0,$AC$1460,Assumptions!$B$4)+IF($F$1493=0,$Z$1460,Assumptions!$B$4)+IF($G$1493=0,$W$1460,Assumptions!$B$4)+IF($H$1493=0,$T$1460,Assumptions!$B$4)</f>
        <v>23823492.2128553</v>
      </c>
      <c r="S1493" s="12" t="n">
        <f aca="false">IF($R$1493&gt;Assumptions!$B$4,$Q$1493/$R$1493&gt;Assumptions!$B$13,FALSE())</f>
        <v>1</v>
      </c>
      <c r="T1493" s="12" t="n">
        <f aca="false">IF($S$1493,($Q$1493+Assumptions!$B$14*Assumptions!$B$13)/($R$1493+Assumptions!$B$14),IF($R$1493&gt;Assumptions!$B$4,$Q$1493/$R$1493,Assumptions!$B$4))</f>
        <v>70.5643455275615</v>
      </c>
      <c r="U1493" s="12" t="n">
        <f aca="false">IF($B$1493=1,$I$1493,$D$1460*$T$1493)</f>
        <v>67294431.9710465</v>
      </c>
      <c r="V1493" s="12" t="n">
        <f aca="false">IF($C$1493=1,$J$1493,$AI$1460*$T$1493)</f>
        <v>434602772.234145</v>
      </c>
      <c r="W1493" s="12" t="n">
        <f aca="false">IF($D$1493=1,$K$1493,$AF$1460*$T$1493)</f>
        <v>100000000</v>
      </c>
      <c r="X1493" s="12" t="n">
        <f aca="false">IF($E$1493=1,$L$1493,$AC$1460*$T$1493)</f>
        <v>169354429.266148</v>
      </c>
      <c r="Y1493" s="12" t="n">
        <f aca="false">IF($F$1493=1,$M$1493,$Z$1460*$T$1493)</f>
        <v>30000000</v>
      </c>
      <c r="Z1493" s="12" t="n">
        <f aca="false">IF($G$1493=1,$N$1493,$W$1460*$T$1493)</f>
        <v>15000000</v>
      </c>
      <c r="AA1493" s="12" t="n">
        <f aca="false">IF($H$1493=1,$O$1493,$T$1460*$T$1493)</f>
        <v>352821727.637808</v>
      </c>
      <c r="AB1493" s="12" t="n">
        <f aca="false">($J$1460+$O$1460)*$T$1493</f>
        <v>21936665.3238951</v>
      </c>
      <c r="AC1493" s="12" t="n">
        <f aca="false">Assumptions!$B$20*$T$1493</f>
        <v>635079109.748054</v>
      </c>
      <c r="AD1493" s="12" t="n">
        <f aca="false">IF($S$1493,Assumptions!$B$14*($T$1493-Assumptions!$B$13),Assumptions!$B$4)</f>
        <v>173910863.818904</v>
      </c>
      <c r="AE1493" s="12" t="n">
        <f aca="false">$U$1493+$V$1493+$W$1493+$X$1493+$Y$1493+$Z$1493+$AA$1493+$AB$1493+$AC$1493+$AD$1493</f>
        <v>2000000000</v>
      </c>
      <c r="AF1493" s="12" t="n">
        <f aca="false">IF(AND(IF($B$1493=1,$U$1493&gt;=INDEX($U$1471:$U$1598,1+$A$1493-Assumptions!$B$77),$U$1493&gt;INDEX($U$1471:$U$1598,1+$A$1493+Assumptions!$B$77)),IF($C$1493=1,$V$1493&gt;=INDEX($V$1471:$V$1598,1+$A$1493-Assumptions!$B$78),$V$1493&gt;INDEX($V$1471:$V$1598,1+$A$1493+Assumptions!$B$78)),IF($D$1493=1,$W$1493&gt;=INDEX($W$1471:$W$1598,1+$A$1493-Assumptions!$B$79),$W$1493&gt;INDEX($W$1471:$W$1598,1+$A$1493+Assumptions!$B$79)),IF($E$1493=1,$X$1493&gt;=INDEX($X$1471:$X$1598,1+$A$1493-Assumptions!$B$80),$X$1493&gt;INDEX($X$1471:$X$1598,1+$A$1493+Assumptions!$B$80)),IF($F$1493=1,$Y$1493&gt;=INDEX($Y$1471:$Y$1598,1+$A$1493-Assumptions!$B$81),$Y$1493&gt;INDEX($Y$1471:$Y$1598,1+$A$1493+Assumptions!$B$81)),IF($G$1493=1,$Z$1493&gt;=INDEX($Z$1471:$Z$1598,1+$A$1493-Assumptions!$B$82),$Z$1493&gt;INDEX($Z$1471:$Z$1598,1+$A$1493+Assumptions!$B$82)),IF($H$1493=1,$AA$1493&gt;=INDEX($AA$1471:$AA$1598,1+$A$1493-Assumptions!$B$83),$AA$1493&gt;INDEX($AA$1471:$AA$1598,1+$A$1493+Assumptions!$B$83))),1,0)</f>
        <v>0</v>
      </c>
    </row>
    <row r="1494" customFormat="false" ht="15" hidden="true" customHeight="false" outlineLevel="0" collapsed="false">
      <c r="A1494" s="6" t="n">
        <f aca="false">ROW()-ROW($A$1471)+Assumptions!$B$4</f>
        <v>23</v>
      </c>
      <c r="B1494" s="12" t="n">
        <f aca="false">MOD(QUOTIENT($A$1494,Assumptions!$B$77),2)</f>
        <v>0</v>
      </c>
      <c r="C1494" s="12" t="n">
        <f aca="false">MOD(QUOTIENT($A$1494,Assumptions!$B$78),2)</f>
        <v>0</v>
      </c>
      <c r="D1494" s="12" t="n">
        <f aca="false">MOD(QUOTIENT($A$1494,Assumptions!$B$79),2)</f>
        <v>1</v>
      </c>
      <c r="E1494" s="12" t="n">
        <f aca="false">MOD(QUOTIENT($A$1494,Assumptions!$B$80),2)</f>
        <v>0</v>
      </c>
      <c r="F1494" s="12" t="n">
        <f aca="false">MOD(QUOTIENT($A$1494,Assumptions!$B$81),2)</f>
        <v>1</v>
      </c>
      <c r="G1494" s="12" t="n">
        <f aca="false">MOD(QUOTIENT($A$1494,Assumptions!$B$82),2)</f>
        <v>1</v>
      </c>
      <c r="H1494" s="12" t="n">
        <f aca="false">MOD(QUOTIENT($A$1494,Assumptions!$B$83),2)</f>
        <v>1</v>
      </c>
      <c r="I1494" s="12" t="n">
        <f aca="false">IF($B$1494=1,MIN(Assumptions!$B$67,MAX(Assumptions!$B$4,Assumptions!$B$26-(Assumptions!$B$4))),Assumptions!$B$4)</f>
        <v>0</v>
      </c>
      <c r="J1494" s="12" t="n">
        <f aca="false">IF($C$1494=1,MIN(Assumptions!$B$66,MAX(Assumptions!$B$4,Assumptions!$B$26-($I$1494))),Assumptions!$B$4)</f>
        <v>0</v>
      </c>
      <c r="K1494" s="12" t="n">
        <f aca="false">IF($D$1494=1,MIN(Assumptions!$B$61,MAX(Assumptions!$B$4,Assumptions!$B$26-($I$1494+$J$1494))),Assumptions!$B$4)</f>
        <v>100000000</v>
      </c>
      <c r="L1494" s="12" t="n">
        <f aca="false">IF($E$1494=1,MIN(Assumptions!$B$56,MAX(Assumptions!$B$4,Assumptions!$B$26-($I$1494+$J$1494+$K$1494))),Assumptions!$B$4)</f>
        <v>0</v>
      </c>
      <c r="M1494" s="12" t="n">
        <f aca="false">IF($F$1494=1,MIN(Assumptions!$B$51,MAX(Assumptions!$B$4,Assumptions!$B$26-($I$1494+$J$1494+$K$1494+$L$1494))),Assumptions!$B$4)</f>
        <v>30000000</v>
      </c>
      <c r="N1494" s="12" t="n">
        <f aca="false">IF($G$1494=1,MIN(Assumptions!$B$46,MAX(Assumptions!$B$4,Assumptions!$B$26-($I$1494+$J$1494+$K$1494+$L$1494+$M$1494))),Assumptions!$B$4)</f>
        <v>15000000</v>
      </c>
      <c r="O1494" s="12" t="n">
        <f aca="false">IF($H$1494=1,MIN(Assumptions!$B$41,MAX(Assumptions!$B$4,Assumptions!$B$26-($I$1494+$J$1494+$K$1494+$L$1494+$M$1494+$N$1494))),Assumptions!$B$4)</f>
        <v>5000000</v>
      </c>
      <c r="P1494" s="12" t="n">
        <f aca="false">$I$1494+$J$1494+$K$1494+$L$1494+$M$1494+$N$1494+$O$1494</f>
        <v>150000000</v>
      </c>
      <c r="Q1494" s="12" t="n">
        <f aca="false">MAX(Assumptions!$B$4,Assumptions!$B$26-$P$1494)</f>
        <v>1850000000</v>
      </c>
      <c r="R1494" s="12" t="n">
        <f aca="false">$J$1460+$O$1460+Assumptions!$B$20+IF($B$1494=0,$D$1460,Assumptions!$B$4)+IF($C$1494=0,$AI$1460,Assumptions!$B$4)+IF($D$1494=0,$AF$1460,Assumptions!$B$4)+IF($E$1494=0,$AC$1460,Assumptions!$B$4)+IF($F$1494=0,$Z$1460,Assumptions!$B$4)+IF($G$1494=0,$W$1460,Assumptions!$B$4)+IF($H$1494=0,$T$1460,Assumptions!$B$4)</f>
        <v>18823492.2128553</v>
      </c>
      <c r="S1494" s="12" t="n">
        <f aca="false">IF($R$1494&gt;Assumptions!$B$4,$Q$1494/$R$1494&gt;Assumptions!$B$13,FALSE())</f>
        <v>1</v>
      </c>
      <c r="T1494" s="12" t="n">
        <f aca="false">IF($S$1494,($Q$1494+Assumptions!$B$14*Assumptions!$B$13)/($R$1494+Assumptions!$B$14),IF($R$1494&gt;Assumptions!$B$4,$Q$1494/$R$1494,Assumptions!$B$4))</f>
        <v>86.8760136242214</v>
      </c>
      <c r="U1494" s="12" t="n">
        <f aca="false">IF($B$1494=1,$I$1494,$D$1460*$T$1494)</f>
        <v>82850226.2019478</v>
      </c>
      <c r="V1494" s="12" t="n">
        <f aca="false">IF($C$1494=1,$J$1494,$AI$1460*$T$1494)</f>
        <v>535065635.193779</v>
      </c>
      <c r="W1494" s="12" t="n">
        <f aca="false">IF($D$1494=1,$K$1494,$AF$1460*$T$1494)</f>
        <v>100000000</v>
      </c>
      <c r="X1494" s="12" t="n">
        <f aca="false">IF($E$1494=1,$L$1494,$AC$1460*$T$1494)</f>
        <v>208502432.698131</v>
      </c>
      <c r="Y1494" s="12" t="n">
        <f aca="false">IF($F$1494=1,$M$1494,$Z$1460*$T$1494)</f>
        <v>30000000</v>
      </c>
      <c r="Z1494" s="12" t="n">
        <f aca="false">IF($G$1494=1,$N$1494,$W$1460*$T$1494)</f>
        <v>15000000</v>
      </c>
      <c r="AA1494" s="12" t="n">
        <f aca="false">IF($H$1494=1,$O$1494,$T$1460*$T$1494)</f>
        <v>5000000</v>
      </c>
      <c r="AB1494" s="12" t="n">
        <f aca="false">($J$1460+$O$1460)*$T$1494</f>
        <v>27007549.2275957</v>
      </c>
      <c r="AC1494" s="12" t="n">
        <f aca="false">Assumptions!$B$20*$T$1494</f>
        <v>781884122.617993</v>
      </c>
      <c r="AD1494" s="12" t="n">
        <f aca="false">IF($S$1494,Assumptions!$B$14*($T$1494-Assumptions!$B$13),Assumptions!$B$4)</f>
        <v>214690034.060554</v>
      </c>
      <c r="AE1494" s="12" t="n">
        <f aca="false">$U$1494+$V$1494+$W$1494+$X$1494+$Y$1494+$Z$1494+$AA$1494+$AB$1494+$AC$1494+$AD$1494</f>
        <v>2000000000</v>
      </c>
      <c r="AF1494" s="12" t="n">
        <f aca="false">IF(AND(IF($B$1494=1,$U$1494&gt;=INDEX($U$1471:$U$1598,1+$A$1494-Assumptions!$B$77),$U$1494&gt;INDEX($U$1471:$U$1598,1+$A$1494+Assumptions!$B$77)),IF($C$1494=1,$V$1494&gt;=INDEX($V$1471:$V$1598,1+$A$1494-Assumptions!$B$78),$V$1494&gt;INDEX($V$1471:$V$1598,1+$A$1494+Assumptions!$B$78)),IF($D$1494=1,$W$1494&gt;=INDEX($W$1471:$W$1598,1+$A$1494-Assumptions!$B$79),$W$1494&gt;INDEX($W$1471:$W$1598,1+$A$1494+Assumptions!$B$79)),IF($E$1494=1,$X$1494&gt;=INDEX($X$1471:$X$1598,1+$A$1494-Assumptions!$B$80),$X$1494&gt;INDEX($X$1471:$X$1598,1+$A$1494+Assumptions!$B$80)),IF($F$1494=1,$Y$1494&gt;=INDEX($Y$1471:$Y$1598,1+$A$1494-Assumptions!$B$81),$Y$1494&gt;INDEX($Y$1471:$Y$1598,1+$A$1494+Assumptions!$B$81)),IF($G$1494=1,$Z$1494&gt;=INDEX($Z$1471:$Z$1598,1+$A$1494-Assumptions!$B$82),$Z$1494&gt;INDEX($Z$1471:$Z$1598,1+$A$1494+Assumptions!$B$82)),IF($H$1494=1,$AA$1494&gt;=INDEX($AA$1471:$AA$1598,1+$A$1494-Assumptions!$B$83),$AA$1494&gt;INDEX($AA$1471:$AA$1598,1+$A$1494+Assumptions!$B$83))),1,0)</f>
        <v>0</v>
      </c>
    </row>
    <row r="1495" customFormat="false" ht="15" hidden="true" customHeight="false" outlineLevel="0" collapsed="false">
      <c r="A1495" s="6" t="n">
        <f aca="false">ROW()-ROW($A$1471)+Assumptions!$B$4</f>
        <v>24</v>
      </c>
      <c r="B1495" s="12" t="n">
        <f aca="false">MOD(QUOTIENT($A$1495,Assumptions!$B$77),2)</f>
        <v>0</v>
      </c>
      <c r="C1495" s="12" t="n">
        <f aca="false">MOD(QUOTIENT($A$1495,Assumptions!$B$78),2)</f>
        <v>0</v>
      </c>
      <c r="D1495" s="12" t="n">
        <f aca="false">MOD(QUOTIENT($A$1495,Assumptions!$B$79),2)</f>
        <v>1</v>
      </c>
      <c r="E1495" s="12" t="n">
        <f aca="false">MOD(QUOTIENT($A$1495,Assumptions!$B$80),2)</f>
        <v>1</v>
      </c>
      <c r="F1495" s="12" t="n">
        <f aca="false">MOD(QUOTIENT($A$1495,Assumptions!$B$81),2)</f>
        <v>0</v>
      </c>
      <c r="G1495" s="12" t="n">
        <f aca="false">MOD(QUOTIENT($A$1495,Assumptions!$B$82),2)</f>
        <v>0</v>
      </c>
      <c r="H1495" s="12" t="n">
        <f aca="false">MOD(QUOTIENT($A$1495,Assumptions!$B$83),2)</f>
        <v>0</v>
      </c>
      <c r="I1495" s="12" t="n">
        <f aca="false">IF($B$1495=1,MIN(Assumptions!$B$67,MAX(Assumptions!$B$4,Assumptions!$B$26-(Assumptions!$B$4))),Assumptions!$B$4)</f>
        <v>0</v>
      </c>
      <c r="J1495" s="12" t="n">
        <f aca="false">IF($C$1495=1,MIN(Assumptions!$B$66,MAX(Assumptions!$B$4,Assumptions!$B$26-($I$1495))),Assumptions!$B$4)</f>
        <v>0</v>
      </c>
      <c r="K1495" s="12" t="n">
        <f aca="false">IF($D$1495=1,MIN(Assumptions!$B$61,MAX(Assumptions!$B$4,Assumptions!$B$26-($I$1495+$J$1495))),Assumptions!$B$4)</f>
        <v>100000000</v>
      </c>
      <c r="L1495" s="12" t="n">
        <f aca="false">IF($E$1495=1,MIN(Assumptions!$B$56,MAX(Assumptions!$B$4,Assumptions!$B$26-($I$1495+$J$1495+$K$1495))),Assumptions!$B$4)</f>
        <v>60000000</v>
      </c>
      <c r="M1495" s="12" t="n">
        <f aca="false">IF($F$1495=1,MIN(Assumptions!$B$51,MAX(Assumptions!$B$4,Assumptions!$B$26-($I$1495+$J$1495+$K$1495+$L$1495))),Assumptions!$B$4)</f>
        <v>0</v>
      </c>
      <c r="N1495" s="12" t="n">
        <f aca="false">IF($G$1495=1,MIN(Assumptions!$B$46,MAX(Assumptions!$B$4,Assumptions!$B$26-($I$1495+$J$1495+$K$1495+$L$1495+$M$1495))),Assumptions!$B$4)</f>
        <v>0</v>
      </c>
      <c r="O1495" s="12" t="n">
        <f aca="false">IF($H$1495=1,MIN(Assumptions!$B$41,MAX(Assumptions!$B$4,Assumptions!$B$26-($I$1495+$J$1495+$K$1495+$L$1495+$M$1495+$N$1495))),Assumptions!$B$4)</f>
        <v>0</v>
      </c>
      <c r="P1495" s="12" t="n">
        <f aca="false">$I$1495+$J$1495+$K$1495+$L$1495+$M$1495+$N$1495+$O$1495</f>
        <v>160000000</v>
      </c>
      <c r="Q1495" s="12" t="n">
        <f aca="false">MAX(Assumptions!$B$4,Assumptions!$B$26-$P$1495)</f>
        <v>1840000000</v>
      </c>
      <c r="R1495" s="12" t="n">
        <f aca="false">$J$1460+$O$1460+Assumptions!$B$20+IF($B$1495=0,$D$1460,Assumptions!$B$4)+IF($C$1495=0,$AI$1460,Assumptions!$B$4)+IF($D$1495=0,$AF$1460,Assumptions!$B$4)+IF($E$1495=0,$AC$1460,Assumptions!$B$4)+IF($F$1495=0,$Z$1460,Assumptions!$B$4)+IF($G$1495=0,$W$1460,Assumptions!$B$4)+IF($H$1495=0,$T$1460,Assumptions!$B$4)</f>
        <v>29423492.2128553</v>
      </c>
      <c r="S1495" s="12" t="n">
        <f aca="false">IF($R$1495&gt;Assumptions!$B$4,$Q$1495/$R$1495&gt;Assumptions!$B$13,FALSE())</f>
        <v>1</v>
      </c>
      <c r="T1495" s="12" t="n">
        <f aca="false">IF($S$1495,($Q$1495+Assumptions!$B$14*Assumptions!$B$13)/($R$1495+Assumptions!$B$14),IF($R$1495&gt;Assumptions!$B$4,$Q$1495/$R$1495,Assumptions!$B$4))</f>
        <v>57.7161166364512</v>
      </c>
      <c r="U1495" s="12" t="n">
        <f aca="false">IF($B$1495=1,$I$1495,$D$1460*$T$1495)</f>
        <v>55041583.0485896</v>
      </c>
      <c r="V1495" s="12" t="n">
        <f aca="false">IF($C$1495=1,$J$1495,$AI$1460*$T$1495)</f>
        <v>355471082.531243</v>
      </c>
      <c r="W1495" s="12" t="n">
        <f aca="false">IF($D$1495=1,$K$1495,$AF$1460*$T$1495)</f>
        <v>100000000</v>
      </c>
      <c r="X1495" s="12" t="n">
        <f aca="false">IF($E$1495=1,$L$1495,$AC$1460*$T$1495)</f>
        <v>60000000</v>
      </c>
      <c r="Y1495" s="12" t="n">
        <f aca="false">IF($F$1495=1,$M$1495,$Z$1460*$T$1495)</f>
        <v>173148349.909354</v>
      </c>
      <c r="Z1495" s="12" t="n">
        <f aca="false">IF($G$1495=1,$N$1495,$W$1460*$T$1495)</f>
        <v>288580583.182256</v>
      </c>
      <c r="AA1495" s="12" t="n">
        <f aca="false">IF($H$1495=1,$O$1495,$T$1460*$T$1495)</f>
        <v>288580583.182256</v>
      </c>
      <c r="AB1495" s="12" t="n">
        <f aca="false">($J$1460+$O$1460)*$T$1495</f>
        <v>17942476.8271138</v>
      </c>
      <c r="AC1495" s="12" t="n">
        <f aca="false">Assumptions!$B$20*$T$1495</f>
        <v>519445049.728061</v>
      </c>
      <c r="AD1495" s="12" t="n">
        <f aca="false">IF($S$1495,Assumptions!$B$14*($T$1495-Assumptions!$B$13),Assumptions!$B$4)</f>
        <v>141790291.591128</v>
      </c>
      <c r="AE1495" s="12" t="n">
        <f aca="false">$U$1495+$V$1495+$W$1495+$X$1495+$Y$1495+$Z$1495+$AA$1495+$AB$1495+$AC$1495+$AD$1495</f>
        <v>2000000000</v>
      </c>
      <c r="AF1495" s="12" t="n">
        <f aca="false">IF(AND(IF($B$1495=1,$U$1495&gt;=INDEX($U$1471:$U$1598,1+$A$1495-Assumptions!$B$77),$U$1495&gt;INDEX($U$1471:$U$1598,1+$A$1495+Assumptions!$B$77)),IF($C$1495=1,$V$1495&gt;=INDEX($V$1471:$V$1598,1+$A$1495-Assumptions!$B$78),$V$1495&gt;INDEX($V$1471:$V$1598,1+$A$1495+Assumptions!$B$78)),IF($D$1495=1,$W$1495&gt;=INDEX($W$1471:$W$1598,1+$A$1495-Assumptions!$B$79),$W$1495&gt;INDEX($W$1471:$W$1598,1+$A$1495+Assumptions!$B$79)),IF($E$1495=1,$X$1495&gt;=INDEX($X$1471:$X$1598,1+$A$1495-Assumptions!$B$80),$X$1495&gt;INDEX($X$1471:$X$1598,1+$A$1495+Assumptions!$B$80)),IF($F$1495=1,$Y$1495&gt;=INDEX($Y$1471:$Y$1598,1+$A$1495-Assumptions!$B$81),$Y$1495&gt;INDEX($Y$1471:$Y$1598,1+$A$1495+Assumptions!$B$81)),IF($G$1495=1,$Z$1495&gt;=INDEX($Z$1471:$Z$1598,1+$A$1495-Assumptions!$B$82),$Z$1495&gt;INDEX($Z$1471:$Z$1598,1+$A$1495+Assumptions!$B$82)),IF($H$1495=1,$AA$1495&gt;=INDEX($AA$1471:$AA$1598,1+$A$1495-Assumptions!$B$83),$AA$1495&gt;INDEX($AA$1471:$AA$1598,1+$A$1495+Assumptions!$B$83))),1,0)</f>
        <v>0</v>
      </c>
    </row>
    <row r="1496" customFormat="false" ht="15" hidden="true" customHeight="false" outlineLevel="0" collapsed="false">
      <c r="A1496" s="6" t="n">
        <f aca="false">ROW()-ROW($A$1471)+Assumptions!$B$4</f>
        <v>25</v>
      </c>
      <c r="B1496" s="12" t="n">
        <f aca="false">MOD(QUOTIENT($A$1496,Assumptions!$B$77),2)</f>
        <v>0</v>
      </c>
      <c r="C1496" s="12" t="n">
        <f aca="false">MOD(QUOTIENT($A$1496,Assumptions!$B$78),2)</f>
        <v>0</v>
      </c>
      <c r="D1496" s="12" t="n">
        <f aca="false">MOD(QUOTIENT($A$1496,Assumptions!$B$79),2)</f>
        <v>1</v>
      </c>
      <c r="E1496" s="12" t="n">
        <f aca="false">MOD(QUOTIENT($A$1496,Assumptions!$B$80),2)</f>
        <v>1</v>
      </c>
      <c r="F1496" s="12" t="n">
        <f aca="false">MOD(QUOTIENT($A$1496,Assumptions!$B$81),2)</f>
        <v>0</v>
      </c>
      <c r="G1496" s="12" t="n">
        <f aca="false">MOD(QUOTIENT($A$1496,Assumptions!$B$82),2)</f>
        <v>0</v>
      </c>
      <c r="H1496" s="12" t="n">
        <f aca="false">MOD(QUOTIENT($A$1496,Assumptions!$B$83),2)</f>
        <v>1</v>
      </c>
      <c r="I1496" s="12" t="n">
        <f aca="false">IF($B$1496=1,MIN(Assumptions!$B$67,MAX(Assumptions!$B$4,Assumptions!$B$26-(Assumptions!$B$4))),Assumptions!$B$4)</f>
        <v>0</v>
      </c>
      <c r="J1496" s="12" t="n">
        <f aca="false">IF($C$1496=1,MIN(Assumptions!$B$66,MAX(Assumptions!$B$4,Assumptions!$B$26-($I$1496))),Assumptions!$B$4)</f>
        <v>0</v>
      </c>
      <c r="K1496" s="12" t="n">
        <f aca="false">IF($D$1496=1,MIN(Assumptions!$B$61,MAX(Assumptions!$B$4,Assumptions!$B$26-($I$1496+$J$1496))),Assumptions!$B$4)</f>
        <v>100000000</v>
      </c>
      <c r="L1496" s="12" t="n">
        <f aca="false">IF($E$1496=1,MIN(Assumptions!$B$56,MAX(Assumptions!$B$4,Assumptions!$B$26-($I$1496+$J$1496+$K$1496))),Assumptions!$B$4)</f>
        <v>60000000</v>
      </c>
      <c r="M1496" s="12" t="n">
        <f aca="false">IF($F$1496=1,MIN(Assumptions!$B$51,MAX(Assumptions!$B$4,Assumptions!$B$26-($I$1496+$J$1496+$K$1496+$L$1496))),Assumptions!$B$4)</f>
        <v>0</v>
      </c>
      <c r="N1496" s="12" t="n">
        <f aca="false">IF($G$1496=1,MIN(Assumptions!$B$46,MAX(Assumptions!$B$4,Assumptions!$B$26-($I$1496+$J$1496+$K$1496+$L$1496+$M$1496))),Assumptions!$B$4)</f>
        <v>0</v>
      </c>
      <c r="O1496" s="12" t="n">
        <f aca="false">IF($H$1496=1,MIN(Assumptions!$B$41,MAX(Assumptions!$B$4,Assumptions!$B$26-($I$1496+$J$1496+$K$1496+$L$1496+$M$1496+$N$1496))),Assumptions!$B$4)</f>
        <v>5000000</v>
      </c>
      <c r="P1496" s="12" t="n">
        <f aca="false">$I$1496+$J$1496+$K$1496+$L$1496+$M$1496+$N$1496+$O$1496</f>
        <v>165000000</v>
      </c>
      <c r="Q1496" s="12" t="n">
        <f aca="false">MAX(Assumptions!$B$4,Assumptions!$B$26-$P$1496)</f>
        <v>1835000000</v>
      </c>
      <c r="R1496" s="12" t="n">
        <f aca="false">$J$1460+$O$1460+Assumptions!$B$20+IF($B$1496=0,$D$1460,Assumptions!$B$4)+IF($C$1496=0,$AI$1460,Assumptions!$B$4)+IF($D$1496=0,$AF$1460,Assumptions!$B$4)+IF($E$1496=0,$AC$1460,Assumptions!$B$4)+IF($F$1496=0,$Z$1460,Assumptions!$B$4)+IF($G$1496=0,$W$1460,Assumptions!$B$4)+IF($H$1496=0,$T$1460,Assumptions!$B$4)</f>
        <v>24423492.2128553</v>
      </c>
      <c r="S1496" s="12" t="n">
        <f aca="false">IF($R$1496&gt;Assumptions!$B$4,$Q$1496/$R$1496&gt;Assumptions!$B$13,FALSE())</f>
        <v>1</v>
      </c>
      <c r="T1496" s="12" t="n">
        <f aca="false">IF($S$1496,($Q$1496+Assumptions!$B$14*Assumptions!$B$13)/($R$1496+Assumptions!$B$14),IF($R$1496&gt;Assumptions!$B$4,$Q$1496/$R$1496,Assumptions!$B$4))</f>
        <v>68.2489472566503</v>
      </c>
      <c r="U1496" s="12" t="n">
        <f aca="false">IF($B$1496=1,$I$1496,$D$1460*$T$1496)</f>
        <v>65086328.0020689</v>
      </c>
      <c r="V1496" s="12" t="n">
        <f aca="false">IF($C$1496=1,$J$1496,$AI$1460*$T$1496)</f>
        <v>420342333.767085</v>
      </c>
      <c r="W1496" s="12" t="n">
        <f aca="false">IF($D$1496=1,$K$1496,$AF$1460*$T$1496)</f>
        <v>100000000</v>
      </c>
      <c r="X1496" s="12" t="n">
        <f aca="false">IF($E$1496=1,$L$1496,$AC$1460*$T$1496)</f>
        <v>60000000</v>
      </c>
      <c r="Y1496" s="12" t="n">
        <f aca="false">IF($F$1496=1,$M$1496,$Z$1460*$T$1496)</f>
        <v>204746841.769951</v>
      </c>
      <c r="Z1496" s="12" t="n">
        <f aca="false">IF($G$1496=1,$N$1496,$W$1460*$T$1496)</f>
        <v>341244736.283252</v>
      </c>
      <c r="AA1496" s="12" t="n">
        <f aca="false">IF($H$1496=1,$O$1496,$T$1460*$T$1496)</f>
        <v>5000000</v>
      </c>
      <c r="AB1496" s="12" t="n">
        <f aca="false">($J$1460+$O$1460)*$T$1496</f>
        <v>21216866.7261646</v>
      </c>
      <c r="AC1496" s="12" t="n">
        <f aca="false">Assumptions!$B$20*$T$1496</f>
        <v>614240525.309853</v>
      </c>
      <c r="AD1496" s="12" t="n">
        <f aca="false">IF($S$1496,Assumptions!$B$14*($T$1496-Assumptions!$B$13),Assumptions!$B$4)</f>
        <v>168122368.141626</v>
      </c>
      <c r="AE1496" s="12" t="n">
        <f aca="false">$U$1496+$V$1496+$W$1496+$X$1496+$Y$1496+$Z$1496+$AA$1496+$AB$1496+$AC$1496+$AD$1496</f>
        <v>2000000000</v>
      </c>
      <c r="AF1496" s="12" t="n">
        <f aca="false">IF(AND(IF($B$1496=1,$U$1496&gt;=INDEX($U$1471:$U$1598,1+$A$1496-Assumptions!$B$77),$U$1496&gt;INDEX($U$1471:$U$1598,1+$A$1496+Assumptions!$B$77)),IF($C$1496=1,$V$1496&gt;=INDEX($V$1471:$V$1598,1+$A$1496-Assumptions!$B$78),$V$1496&gt;INDEX($V$1471:$V$1598,1+$A$1496+Assumptions!$B$78)),IF($D$1496=1,$W$1496&gt;=INDEX($W$1471:$W$1598,1+$A$1496-Assumptions!$B$79),$W$1496&gt;INDEX($W$1471:$W$1598,1+$A$1496+Assumptions!$B$79)),IF($E$1496=1,$X$1496&gt;=INDEX($X$1471:$X$1598,1+$A$1496-Assumptions!$B$80),$X$1496&gt;INDEX($X$1471:$X$1598,1+$A$1496+Assumptions!$B$80)),IF($F$1496=1,$Y$1496&gt;=INDEX($Y$1471:$Y$1598,1+$A$1496-Assumptions!$B$81),$Y$1496&gt;INDEX($Y$1471:$Y$1598,1+$A$1496+Assumptions!$B$81)),IF($G$1496=1,$Z$1496&gt;=INDEX($Z$1471:$Z$1598,1+$A$1496-Assumptions!$B$82),$Z$1496&gt;INDEX($Z$1471:$Z$1598,1+$A$1496+Assumptions!$B$82)),IF($H$1496=1,$AA$1496&gt;=INDEX($AA$1471:$AA$1598,1+$A$1496-Assumptions!$B$83),$AA$1496&gt;INDEX($AA$1471:$AA$1598,1+$A$1496+Assumptions!$B$83))),1,0)</f>
        <v>0</v>
      </c>
    </row>
    <row r="1497" customFormat="false" ht="15" hidden="true" customHeight="false" outlineLevel="0" collapsed="false">
      <c r="A1497" s="6" t="n">
        <f aca="false">ROW()-ROW($A$1471)+Assumptions!$B$4</f>
        <v>26</v>
      </c>
      <c r="B1497" s="12" t="n">
        <f aca="false">MOD(QUOTIENT($A$1497,Assumptions!$B$77),2)</f>
        <v>0</v>
      </c>
      <c r="C1497" s="12" t="n">
        <f aca="false">MOD(QUOTIENT($A$1497,Assumptions!$B$78),2)</f>
        <v>0</v>
      </c>
      <c r="D1497" s="12" t="n">
        <f aca="false">MOD(QUOTIENT($A$1497,Assumptions!$B$79),2)</f>
        <v>1</v>
      </c>
      <c r="E1497" s="12" t="n">
        <f aca="false">MOD(QUOTIENT($A$1497,Assumptions!$B$80),2)</f>
        <v>1</v>
      </c>
      <c r="F1497" s="12" t="n">
        <f aca="false">MOD(QUOTIENT($A$1497,Assumptions!$B$81),2)</f>
        <v>0</v>
      </c>
      <c r="G1497" s="12" t="n">
        <f aca="false">MOD(QUOTIENT($A$1497,Assumptions!$B$82),2)</f>
        <v>1</v>
      </c>
      <c r="H1497" s="12" t="n">
        <f aca="false">MOD(QUOTIENT($A$1497,Assumptions!$B$83),2)</f>
        <v>0</v>
      </c>
      <c r="I1497" s="12" t="n">
        <f aca="false">IF($B$1497=1,MIN(Assumptions!$B$67,MAX(Assumptions!$B$4,Assumptions!$B$26-(Assumptions!$B$4))),Assumptions!$B$4)</f>
        <v>0</v>
      </c>
      <c r="J1497" s="12" t="n">
        <f aca="false">IF($C$1497=1,MIN(Assumptions!$B$66,MAX(Assumptions!$B$4,Assumptions!$B$26-($I$1497))),Assumptions!$B$4)</f>
        <v>0</v>
      </c>
      <c r="K1497" s="12" t="n">
        <f aca="false">IF($D$1497=1,MIN(Assumptions!$B$61,MAX(Assumptions!$B$4,Assumptions!$B$26-($I$1497+$J$1497))),Assumptions!$B$4)</f>
        <v>100000000</v>
      </c>
      <c r="L1497" s="12" t="n">
        <f aca="false">IF($E$1497=1,MIN(Assumptions!$B$56,MAX(Assumptions!$B$4,Assumptions!$B$26-($I$1497+$J$1497+$K$1497))),Assumptions!$B$4)</f>
        <v>60000000</v>
      </c>
      <c r="M1497" s="12" t="n">
        <f aca="false">IF($F$1497=1,MIN(Assumptions!$B$51,MAX(Assumptions!$B$4,Assumptions!$B$26-($I$1497+$J$1497+$K$1497+$L$1497))),Assumptions!$B$4)</f>
        <v>0</v>
      </c>
      <c r="N1497" s="12" t="n">
        <f aca="false">IF($G$1497=1,MIN(Assumptions!$B$46,MAX(Assumptions!$B$4,Assumptions!$B$26-($I$1497+$J$1497+$K$1497+$L$1497+$M$1497))),Assumptions!$B$4)</f>
        <v>15000000</v>
      </c>
      <c r="O1497" s="12" t="n">
        <f aca="false">IF($H$1497=1,MIN(Assumptions!$B$41,MAX(Assumptions!$B$4,Assumptions!$B$26-($I$1497+$J$1497+$K$1497+$L$1497+$M$1497+$N$1497))),Assumptions!$B$4)</f>
        <v>0</v>
      </c>
      <c r="P1497" s="12" t="n">
        <f aca="false">$I$1497+$J$1497+$K$1497+$L$1497+$M$1497+$N$1497+$O$1497</f>
        <v>175000000</v>
      </c>
      <c r="Q1497" s="12" t="n">
        <f aca="false">MAX(Assumptions!$B$4,Assumptions!$B$26-$P$1497)</f>
        <v>1825000000</v>
      </c>
      <c r="R1497" s="12" t="n">
        <f aca="false">$J$1460+$O$1460+Assumptions!$B$20+IF($B$1497=0,$D$1460,Assumptions!$B$4)+IF($C$1497=0,$AI$1460,Assumptions!$B$4)+IF($D$1497=0,$AF$1460,Assumptions!$B$4)+IF($E$1497=0,$AC$1460,Assumptions!$B$4)+IF($F$1497=0,$Z$1460,Assumptions!$B$4)+IF($G$1497=0,$W$1460,Assumptions!$B$4)+IF($H$1497=0,$T$1460,Assumptions!$B$4)</f>
        <v>24423492.2128553</v>
      </c>
      <c r="S1497" s="12" t="n">
        <f aca="false">IF($R$1497&gt;Assumptions!$B$4,$Q$1497/$R$1497&gt;Assumptions!$B$13,FALSE())</f>
        <v>1</v>
      </c>
      <c r="T1497" s="12" t="n">
        <f aca="false">IF($S$1497,($Q$1497+Assumptions!$B$14*Assumptions!$B$13)/($R$1497+Assumptions!$B$14),IF($R$1497&gt;Assumptions!$B$4,$Q$1497/$R$1497,Assumptions!$B$4))</f>
        <v>67.8775244144373</v>
      </c>
      <c r="U1497" s="12" t="n">
        <f aca="false">IF($B$1497=1,$I$1497,$D$1460*$T$1497)</f>
        <v>64732116.6932141</v>
      </c>
      <c r="V1497" s="12" t="n">
        <f aca="false">IF($C$1497=1,$J$1497,$AI$1460*$T$1497)</f>
        <v>418054756.440462</v>
      </c>
      <c r="W1497" s="12" t="n">
        <f aca="false">IF($D$1497=1,$K$1497,$AF$1460*$T$1497)</f>
        <v>100000000</v>
      </c>
      <c r="X1497" s="12" t="n">
        <f aca="false">IF($E$1497=1,$L$1497,$AC$1460*$T$1497)</f>
        <v>60000000</v>
      </c>
      <c r="Y1497" s="12" t="n">
        <f aca="false">IF($F$1497=1,$M$1497,$Z$1460*$T$1497)</f>
        <v>203632573.243312</v>
      </c>
      <c r="Z1497" s="12" t="n">
        <f aca="false">IF($G$1497=1,$N$1497,$W$1460*$T$1497)</f>
        <v>15000000</v>
      </c>
      <c r="AA1497" s="12" t="n">
        <f aca="false">IF($H$1497=1,$O$1497,$T$1460*$T$1497)</f>
        <v>339387622.072186</v>
      </c>
      <c r="AB1497" s="12" t="n">
        <f aca="false">($J$1460+$O$1460)*$T$1497</f>
        <v>21101400.7847977</v>
      </c>
      <c r="AC1497" s="12" t="n">
        <f aca="false">Assumptions!$B$20*$T$1497</f>
        <v>610897719.729935</v>
      </c>
      <c r="AD1497" s="12" t="n">
        <f aca="false">IF($S$1497,Assumptions!$B$14*($T$1497-Assumptions!$B$13),Assumptions!$B$4)</f>
        <v>167193811.036093</v>
      </c>
      <c r="AE1497" s="12" t="n">
        <f aca="false">$U$1497+$V$1497+$W$1497+$X$1497+$Y$1497+$Z$1497+$AA$1497+$AB$1497+$AC$1497+$AD$1497</f>
        <v>2000000000</v>
      </c>
      <c r="AF1497" s="12" t="n">
        <f aca="false">IF(AND(IF($B$1497=1,$U$1497&gt;=INDEX($U$1471:$U$1598,1+$A$1497-Assumptions!$B$77),$U$1497&gt;INDEX($U$1471:$U$1598,1+$A$1497+Assumptions!$B$77)),IF($C$1497=1,$V$1497&gt;=INDEX($V$1471:$V$1598,1+$A$1497-Assumptions!$B$78),$V$1497&gt;INDEX($V$1471:$V$1598,1+$A$1497+Assumptions!$B$78)),IF($D$1497=1,$W$1497&gt;=INDEX($W$1471:$W$1598,1+$A$1497-Assumptions!$B$79),$W$1497&gt;INDEX($W$1471:$W$1598,1+$A$1497+Assumptions!$B$79)),IF($E$1497=1,$X$1497&gt;=INDEX($X$1471:$X$1598,1+$A$1497-Assumptions!$B$80),$X$1497&gt;INDEX($X$1471:$X$1598,1+$A$1497+Assumptions!$B$80)),IF($F$1497=1,$Y$1497&gt;=INDEX($Y$1471:$Y$1598,1+$A$1497-Assumptions!$B$81),$Y$1497&gt;INDEX($Y$1471:$Y$1598,1+$A$1497+Assumptions!$B$81)),IF($G$1497=1,$Z$1497&gt;=INDEX($Z$1471:$Z$1598,1+$A$1497-Assumptions!$B$82),$Z$1497&gt;INDEX($Z$1471:$Z$1598,1+$A$1497+Assumptions!$B$82)),IF($H$1497=1,$AA$1497&gt;=INDEX($AA$1471:$AA$1598,1+$A$1497-Assumptions!$B$83),$AA$1497&gt;INDEX($AA$1471:$AA$1598,1+$A$1497+Assumptions!$B$83))),1,0)</f>
        <v>0</v>
      </c>
    </row>
    <row r="1498" customFormat="false" ht="15" hidden="true" customHeight="false" outlineLevel="0" collapsed="false">
      <c r="A1498" s="6" t="n">
        <f aca="false">ROW()-ROW($A$1471)+Assumptions!$B$4</f>
        <v>27</v>
      </c>
      <c r="B1498" s="12" t="n">
        <f aca="false">MOD(QUOTIENT($A$1498,Assumptions!$B$77),2)</f>
        <v>0</v>
      </c>
      <c r="C1498" s="12" t="n">
        <f aca="false">MOD(QUOTIENT($A$1498,Assumptions!$B$78),2)</f>
        <v>0</v>
      </c>
      <c r="D1498" s="12" t="n">
        <f aca="false">MOD(QUOTIENT($A$1498,Assumptions!$B$79),2)</f>
        <v>1</v>
      </c>
      <c r="E1498" s="12" t="n">
        <f aca="false">MOD(QUOTIENT($A$1498,Assumptions!$B$80),2)</f>
        <v>1</v>
      </c>
      <c r="F1498" s="12" t="n">
        <f aca="false">MOD(QUOTIENT($A$1498,Assumptions!$B$81),2)</f>
        <v>0</v>
      </c>
      <c r="G1498" s="12" t="n">
        <f aca="false">MOD(QUOTIENT($A$1498,Assumptions!$B$82),2)</f>
        <v>1</v>
      </c>
      <c r="H1498" s="12" t="n">
        <f aca="false">MOD(QUOTIENT($A$1498,Assumptions!$B$83),2)</f>
        <v>1</v>
      </c>
      <c r="I1498" s="12" t="n">
        <f aca="false">IF($B$1498=1,MIN(Assumptions!$B$67,MAX(Assumptions!$B$4,Assumptions!$B$26-(Assumptions!$B$4))),Assumptions!$B$4)</f>
        <v>0</v>
      </c>
      <c r="J1498" s="12" t="n">
        <f aca="false">IF($C$1498=1,MIN(Assumptions!$B$66,MAX(Assumptions!$B$4,Assumptions!$B$26-($I$1498))),Assumptions!$B$4)</f>
        <v>0</v>
      </c>
      <c r="K1498" s="12" t="n">
        <f aca="false">IF($D$1498=1,MIN(Assumptions!$B$61,MAX(Assumptions!$B$4,Assumptions!$B$26-($I$1498+$J$1498))),Assumptions!$B$4)</f>
        <v>100000000</v>
      </c>
      <c r="L1498" s="12" t="n">
        <f aca="false">IF($E$1498=1,MIN(Assumptions!$B$56,MAX(Assumptions!$B$4,Assumptions!$B$26-($I$1498+$J$1498+$K$1498))),Assumptions!$B$4)</f>
        <v>60000000</v>
      </c>
      <c r="M1498" s="12" t="n">
        <f aca="false">IF($F$1498=1,MIN(Assumptions!$B$51,MAX(Assumptions!$B$4,Assumptions!$B$26-($I$1498+$J$1498+$K$1498+$L$1498))),Assumptions!$B$4)</f>
        <v>0</v>
      </c>
      <c r="N1498" s="12" t="n">
        <f aca="false">IF($G$1498=1,MIN(Assumptions!$B$46,MAX(Assumptions!$B$4,Assumptions!$B$26-($I$1498+$J$1498+$K$1498+$L$1498+$M$1498))),Assumptions!$B$4)</f>
        <v>15000000</v>
      </c>
      <c r="O1498" s="12" t="n">
        <f aca="false">IF($H$1498=1,MIN(Assumptions!$B$41,MAX(Assumptions!$B$4,Assumptions!$B$26-($I$1498+$J$1498+$K$1498+$L$1498+$M$1498+$N$1498))),Assumptions!$B$4)</f>
        <v>5000000</v>
      </c>
      <c r="P1498" s="12" t="n">
        <f aca="false">$I$1498+$J$1498+$K$1498+$L$1498+$M$1498+$N$1498+$O$1498</f>
        <v>180000000</v>
      </c>
      <c r="Q1498" s="12" t="n">
        <f aca="false">MAX(Assumptions!$B$4,Assumptions!$B$26-$P$1498)</f>
        <v>1820000000</v>
      </c>
      <c r="R1498" s="12" t="n">
        <f aca="false">$J$1460+$O$1460+Assumptions!$B$20+IF($B$1498=0,$D$1460,Assumptions!$B$4)+IF($C$1498=0,$AI$1460,Assumptions!$B$4)+IF($D$1498=0,$AF$1460,Assumptions!$B$4)+IF($E$1498=0,$AC$1460,Assumptions!$B$4)+IF($F$1498=0,$Z$1460,Assumptions!$B$4)+IF($G$1498=0,$W$1460,Assumptions!$B$4)+IF($H$1498=0,$T$1460,Assumptions!$B$4)</f>
        <v>19423492.2128553</v>
      </c>
      <c r="S1498" s="12" t="n">
        <f aca="false">IF($R$1498&gt;Assumptions!$B$4,$Q$1498/$R$1498&gt;Assumptions!$B$13,FALSE())</f>
        <v>1</v>
      </c>
      <c r="T1498" s="12" t="n">
        <f aca="false">IF($S$1498,($Q$1498+Assumptions!$B$14*Assumptions!$B$13)/($R$1498+Assumptions!$B$14),IF($R$1498&gt;Assumptions!$B$4,$Q$1498/$R$1498,Assumptions!$B$4))</f>
        <v>83.1300042121636</v>
      </c>
      <c r="U1498" s="12" t="n">
        <f aca="false">IF($B$1498=1,$I$1498,$D$1460*$T$1498)</f>
        <v>79277804.8373344</v>
      </c>
      <c r="V1498" s="12" t="n">
        <f aca="false">IF($C$1498=1,$J$1498,$AI$1460*$T$1498)</f>
        <v>511994124.176084</v>
      </c>
      <c r="W1498" s="12" t="n">
        <f aca="false">IF($D$1498=1,$K$1498,$AF$1460*$T$1498)</f>
        <v>100000000</v>
      </c>
      <c r="X1498" s="12" t="n">
        <f aca="false">IF($E$1498=1,$L$1498,$AC$1460*$T$1498)</f>
        <v>60000000</v>
      </c>
      <c r="Y1498" s="12" t="n">
        <f aca="false">IF($F$1498=1,$M$1498,$Z$1460*$T$1498)</f>
        <v>249390012.636491</v>
      </c>
      <c r="Z1498" s="12" t="n">
        <f aca="false">IF($G$1498=1,$N$1498,$W$1460*$T$1498)</f>
        <v>15000000</v>
      </c>
      <c r="AA1498" s="12" t="n">
        <f aca="false">IF($H$1498=1,$O$1498,$T$1460*$T$1498)</f>
        <v>5000000</v>
      </c>
      <c r="AB1498" s="12" t="n">
        <f aca="false">($J$1460+$O$1460)*$T$1498</f>
        <v>25843009.9102095</v>
      </c>
      <c r="AC1498" s="12" t="n">
        <f aca="false">Assumptions!$B$20*$T$1498</f>
        <v>748170037.909472</v>
      </c>
      <c r="AD1498" s="12" t="n">
        <f aca="false">IF($S$1498,Assumptions!$B$14*($T$1498-Assumptions!$B$13),Assumptions!$B$4)</f>
        <v>205325010.530409</v>
      </c>
      <c r="AE1498" s="12" t="n">
        <f aca="false">$U$1498+$V$1498+$W$1498+$X$1498+$Y$1498+$Z$1498+$AA$1498+$AB$1498+$AC$1498+$AD$1498</f>
        <v>2000000000</v>
      </c>
      <c r="AF1498" s="12" t="n">
        <f aca="false">IF(AND(IF($B$1498=1,$U$1498&gt;=INDEX($U$1471:$U$1598,1+$A$1498-Assumptions!$B$77),$U$1498&gt;INDEX($U$1471:$U$1598,1+$A$1498+Assumptions!$B$77)),IF($C$1498=1,$V$1498&gt;=INDEX($V$1471:$V$1598,1+$A$1498-Assumptions!$B$78),$V$1498&gt;INDEX($V$1471:$V$1598,1+$A$1498+Assumptions!$B$78)),IF($D$1498=1,$W$1498&gt;=INDEX($W$1471:$W$1598,1+$A$1498-Assumptions!$B$79),$W$1498&gt;INDEX($W$1471:$W$1598,1+$A$1498+Assumptions!$B$79)),IF($E$1498=1,$X$1498&gt;=INDEX($X$1471:$X$1598,1+$A$1498-Assumptions!$B$80),$X$1498&gt;INDEX($X$1471:$X$1598,1+$A$1498+Assumptions!$B$80)),IF($F$1498=1,$Y$1498&gt;=INDEX($Y$1471:$Y$1598,1+$A$1498-Assumptions!$B$81),$Y$1498&gt;INDEX($Y$1471:$Y$1598,1+$A$1498+Assumptions!$B$81)),IF($G$1498=1,$Z$1498&gt;=INDEX($Z$1471:$Z$1598,1+$A$1498-Assumptions!$B$82),$Z$1498&gt;INDEX($Z$1471:$Z$1598,1+$A$1498+Assumptions!$B$82)),IF($H$1498=1,$AA$1498&gt;=INDEX($AA$1471:$AA$1598,1+$A$1498-Assumptions!$B$83),$AA$1498&gt;INDEX($AA$1471:$AA$1598,1+$A$1498+Assumptions!$B$83))),1,0)</f>
        <v>0</v>
      </c>
    </row>
    <row r="1499" customFormat="false" ht="15" hidden="true" customHeight="false" outlineLevel="0" collapsed="false">
      <c r="A1499" s="6" t="n">
        <f aca="false">ROW()-ROW($A$1471)+Assumptions!$B$4</f>
        <v>28</v>
      </c>
      <c r="B1499" s="12" t="n">
        <f aca="false">MOD(QUOTIENT($A$1499,Assumptions!$B$77),2)</f>
        <v>0</v>
      </c>
      <c r="C1499" s="12" t="n">
        <f aca="false">MOD(QUOTIENT($A$1499,Assumptions!$B$78),2)</f>
        <v>0</v>
      </c>
      <c r="D1499" s="12" t="n">
        <f aca="false">MOD(QUOTIENT($A$1499,Assumptions!$B$79),2)</f>
        <v>1</v>
      </c>
      <c r="E1499" s="12" t="n">
        <f aca="false">MOD(QUOTIENT($A$1499,Assumptions!$B$80),2)</f>
        <v>1</v>
      </c>
      <c r="F1499" s="12" t="n">
        <f aca="false">MOD(QUOTIENT($A$1499,Assumptions!$B$81),2)</f>
        <v>1</v>
      </c>
      <c r="G1499" s="12" t="n">
        <f aca="false">MOD(QUOTIENT($A$1499,Assumptions!$B$82),2)</f>
        <v>0</v>
      </c>
      <c r="H1499" s="12" t="n">
        <f aca="false">MOD(QUOTIENT($A$1499,Assumptions!$B$83),2)</f>
        <v>0</v>
      </c>
      <c r="I1499" s="12" t="n">
        <f aca="false">IF($B$1499=1,MIN(Assumptions!$B$67,MAX(Assumptions!$B$4,Assumptions!$B$26-(Assumptions!$B$4))),Assumptions!$B$4)</f>
        <v>0</v>
      </c>
      <c r="J1499" s="12" t="n">
        <f aca="false">IF($C$1499=1,MIN(Assumptions!$B$66,MAX(Assumptions!$B$4,Assumptions!$B$26-($I$1499))),Assumptions!$B$4)</f>
        <v>0</v>
      </c>
      <c r="K1499" s="12" t="n">
        <f aca="false">IF($D$1499=1,MIN(Assumptions!$B$61,MAX(Assumptions!$B$4,Assumptions!$B$26-($I$1499+$J$1499))),Assumptions!$B$4)</f>
        <v>100000000</v>
      </c>
      <c r="L1499" s="12" t="n">
        <f aca="false">IF($E$1499=1,MIN(Assumptions!$B$56,MAX(Assumptions!$B$4,Assumptions!$B$26-($I$1499+$J$1499+$K$1499))),Assumptions!$B$4)</f>
        <v>60000000</v>
      </c>
      <c r="M1499" s="12" t="n">
        <f aca="false">IF($F$1499=1,MIN(Assumptions!$B$51,MAX(Assumptions!$B$4,Assumptions!$B$26-($I$1499+$J$1499+$K$1499+$L$1499))),Assumptions!$B$4)</f>
        <v>30000000</v>
      </c>
      <c r="N1499" s="12" t="n">
        <f aca="false">IF($G$1499=1,MIN(Assumptions!$B$46,MAX(Assumptions!$B$4,Assumptions!$B$26-($I$1499+$J$1499+$K$1499+$L$1499+$M$1499))),Assumptions!$B$4)</f>
        <v>0</v>
      </c>
      <c r="O1499" s="12" t="n">
        <f aca="false">IF($H$1499=1,MIN(Assumptions!$B$41,MAX(Assumptions!$B$4,Assumptions!$B$26-($I$1499+$J$1499+$K$1499+$L$1499+$M$1499+$N$1499))),Assumptions!$B$4)</f>
        <v>0</v>
      </c>
      <c r="P1499" s="12" t="n">
        <f aca="false">$I$1499+$J$1499+$K$1499+$L$1499+$M$1499+$N$1499+$O$1499</f>
        <v>190000000</v>
      </c>
      <c r="Q1499" s="12" t="n">
        <f aca="false">MAX(Assumptions!$B$4,Assumptions!$B$26-$P$1499)</f>
        <v>1810000000</v>
      </c>
      <c r="R1499" s="12" t="n">
        <f aca="false">$J$1460+$O$1460+Assumptions!$B$20+IF($B$1499=0,$D$1460,Assumptions!$B$4)+IF($C$1499=0,$AI$1460,Assumptions!$B$4)+IF($D$1499=0,$AF$1460,Assumptions!$B$4)+IF($E$1499=0,$AC$1460,Assumptions!$B$4)+IF($F$1499=0,$Z$1460,Assumptions!$B$4)+IF($G$1499=0,$W$1460,Assumptions!$B$4)+IF($H$1499=0,$T$1460,Assumptions!$B$4)</f>
        <v>26423492.2128553</v>
      </c>
      <c r="S1499" s="12" t="n">
        <f aca="false">IF($R$1499&gt;Assumptions!$B$4,$Q$1499/$R$1499&gt;Assumptions!$B$13,FALSE())</f>
        <v>1</v>
      </c>
      <c r="T1499" s="12" t="n">
        <f aca="false">IF($S$1499,($Q$1499+Assumptions!$B$14*Assumptions!$B$13)/($R$1499+Assumptions!$B$14),IF($R$1499&gt;Assumptions!$B$4,$Q$1499/$R$1499,Assumptions!$B$4))</f>
        <v>62.6653236290193</v>
      </c>
      <c r="U1499" s="12" t="n">
        <f aca="false">IF($B$1499=1,$I$1499,$D$1460*$T$1499)</f>
        <v>59761446.4694431</v>
      </c>
      <c r="V1499" s="12" t="n">
        <f aca="false">IF($C$1499=1,$J$1499,$AI$1460*$T$1499)</f>
        <v>385953035.750671</v>
      </c>
      <c r="W1499" s="12" t="n">
        <f aca="false">IF($D$1499=1,$K$1499,$AF$1460*$T$1499)</f>
        <v>100000000</v>
      </c>
      <c r="X1499" s="12" t="n">
        <f aca="false">IF($E$1499=1,$L$1499,$AC$1460*$T$1499)</f>
        <v>60000000</v>
      </c>
      <c r="Y1499" s="12" t="n">
        <f aca="false">IF($F$1499=1,$M$1499,$Z$1460*$T$1499)</f>
        <v>30000000</v>
      </c>
      <c r="Z1499" s="12" t="n">
        <f aca="false">IF($G$1499=1,$N$1499,$W$1460*$T$1499)</f>
        <v>313326618.145097</v>
      </c>
      <c r="AA1499" s="12" t="n">
        <f aca="false">IF($H$1499=1,$O$1499,$T$1460*$T$1499)</f>
        <v>313326618.145097</v>
      </c>
      <c r="AB1499" s="12" t="n">
        <f aca="false">($J$1460+$O$1460)*$T$1499</f>
        <v>19481059.7559704</v>
      </c>
      <c r="AC1499" s="12" t="n">
        <f aca="false">Assumptions!$B$20*$T$1499</f>
        <v>563987912.661174</v>
      </c>
      <c r="AD1499" s="12" t="n">
        <f aca="false">IF($S$1499,Assumptions!$B$14*($T$1499-Assumptions!$B$13),Assumptions!$B$4)</f>
        <v>154163309.072548</v>
      </c>
      <c r="AE1499" s="12" t="n">
        <f aca="false">$U$1499+$V$1499+$W$1499+$X$1499+$Y$1499+$Z$1499+$AA$1499+$AB$1499+$AC$1499+$AD$1499</f>
        <v>2000000000</v>
      </c>
      <c r="AF1499" s="12" t="n">
        <f aca="false">IF(AND(IF($B$1499=1,$U$1499&gt;=INDEX($U$1471:$U$1598,1+$A$1499-Assumptions!$B$77),$U$1499&gt;INDEX($U$1471:$U$1598,1+$A$1499+Assumptions!$B$77)),IF($C$1499=1,$V$1499&gt;=INDEX($V$1471:$V$1598,1+$A$1499-Assumptions!$B$78),$V$1499&gt;INDEX($V$1471:$V$1598,1+$A$1499+Assumptions!$B$78)),IF($D$1499=1,$W$1499&gt;=INDEX($W$1471:$W$1598,1+$A$1499-Assumptions!$B$79),$W$1499&gt;INDEX($W$1471:$W$1598,1+$A$1499+Assumptions!$B$79)),IF($E$1499=1,$X$1499&gt;=INDEX($X$1471:$X$1598,1+$A$1499-Assumptions!$B$80),$X$1499&gt;INDEX($X$1471:$X$1598,1+$A$1499+Assumptions!$B$80)),IF($F$1499=1,$Y$1499&gt;=INDEX($Y$1471:$Y$1598,1+$A$1499-Assumptions!$B$81),$Y$1499&gt;INDEX($Y$1471:$Y$1598,1+$A$1499+Assumptions!$B$81)),IF($G$1499=1,$Z$1499&gt;=INDEX($Z$1471:$Z$1598,1+$A$1499-Assumptions!$B$82),$Z$1499&gt;INDEX($Z$1471:$Z$1598,1+$A$1499+Assumptions!$B$82)),IF($H$1499=1,$AA$1499&gt;=INDEX($AA$1471:$AA$1598,1+$A$1499-Assumptions!$B$83),$AA$1499&gt;INDEX($AA$1471:$AA$1598,1+$A$1499+Assumptions!$B$83))),1,0)</f>
        <v>0</v>
      </c>
    </row>
    <row r="1500" customFormat="false" ht="15" hidden="true" customHeight="false" outlineLevel="0" collapsed="false">
      <c r="A1500" s="6" t="n">
        <f aca="false">ROW()-ROW($A$1471)+Assumptions!$B$4</f>
        <v>29</v>
      </c>
      <c r="B1500" s="12" t="n">
        <f aca="false">MOD(QUOTIENT($A$1500,Assumptions!$B$77),2)</f>
        <v>0</v>
      </c>
      <c r="C1500" s="12" t="n">
        <f aca="false">MOD(QUOTIENT($A$1500,Assumptions!$B$78),2)</f>
        <v>0</v>
      </c>
      <c r="D1500" s="12" t="n">
        <f aca="false">MOD(QUOTIENT($A$1500,Assumptions!$B$79),2)</f>
        <v>1</v>
      </c>
      <c r="E1500" s="12" t="n">
        <f aca="false">MOD(QUOTIENT($A$1500,Assumptions!$B$80),2)</f>
        <v>1</v>
      </c>
      <c r="F1500" s="12" t="n">
        <f aca="false">MOD(QUOTIENT($A$1500,Assumptions!$B$81),2)</f>
        <v>1</v>
      </c>
      <c r="G1500" s="12" t="n">
        <f aca="false">MOD(QUOTIENT($A$1500,Assumptions!$B$82),2)</f>
        <v>0</v>
      </c>
      <c r="H1500" s="12" t="n">
        <f aca="false">MOD(QUOTIENT($A$1500,Assumptions!$B$83),2)</f>
        <v>1</v>
      </c>
      <c r="I1500" s="12" t="n">
        <f aca="false">IF($B$1500=1,MIN(Assumptions!$B$67,MAX(Assumptions!$B$4,Assumptions!$B$26-(Assumptions!$B$4))),Assumptions!$B$4)</f>
        <v>0</v>
      </c>
      <c r="J1500" s="12" t="n">
        <f aca="false">IF($C$1500=1,MIN(Assumptions!$B$66,MAX(Assumptions!$B$4,Assumptions!$B$26-($I$1500))),Assumptions!$B$4)</f>
        <v>0</v>
      </c>
      <c r="K1500" s="12" t="n">
        <f aca="false">IF($D$1500=1,MIN(Assumptions!$B$61,MAX(Assumptions!$B$4,Assumptions!$B$26-($I$1500+$J$1500))),Assumptions!$B$4)</f>
        <v>100000000</v>
      </c>
      <c r="L1500" s="12" t="n">
        <f aca="false">IF($E$1500=1,MIN(Assumptions!$B$56,MAX(Assumptions!$B$4,Assumptions!$B$26-($I$1500+$J$1500+$K$1500))),Assumptions!$B$4)</f>
        <v>60000000</v>
      </c>
      <c r="M1500" s="12" t="n">
        <f aca="false">IF($F$1500=1,MIN(Assumptions!$B$51,MAX(Assumptions!$B$4,Assumptions!$B$26-($I$1500+$J$1500+$K$1500+$L$1500))),Assumptions!$B$4)</f>
        <v>30000000</v>
      </c>
      <c r="N1500" s="12" t="n">
        <f aca="false">IF($G$1500=1,MIN(Assumptions!$B$46,MAX(Assumptions!$B$4,Assumptions!$B$26-($I$1500+$J$1500+$K$1500+$L$1500+$M$1500))),Assumptions!$B$4)</f>
        <v>0</v>
      </c>
      <c r="O1500" s="12" t="n">
        <f aca="false">IF($H$1500=1,MIN(Assumptions!$B$41,MAX(Assumptions!$B$4,Assumptions!$B$26-($I$1500+$J$1500+$K$1500+$L$1500+$M$1500+$N$1500))),Assumptions!$B$4)</f>
        <v>5000000</v>
      </c>
      <c r="P1500" s="12" t="n">
        <f aca="false">$I$1500+$J$1500+$K$1500+$L$1500+$M$1500+$N$1500+$O$1500</f>
        <v>195000000</v>
      </c>
      <c r="Q1500" s="12" t="n">
        <f aca="false">MAX(Assumptions!$B$4,Assumptions!$B$26-$P$1500)</f>
        <v>1805000000</v>
      </c>
      <c r="R1500" s="12" t="n">
        <f aca="false">$J$1460+$O$1460+Assumptions!$B$20+IF($B$1500=0,$D$1460,Assumptions!$B$4)+IF($C$1500=0,$AI$1460,Assumptions!$B$4)+IF($D$1500=0,$AF$1460,Assumptions!$B$4)+IF($E$1500=0,$AC$1460,Assumptions!$B$4)+IF($F$1500=0,$Z$1460,Assumptions!$B$4)+IF($G$1500=0,$W$1460,Assumptions!$B$4)+IF($H$1500=0,$T$1460,Assumptions!$B$4)</f>
        <v>21423492.2128553</v>
      </c>
      <c r="S1500" s="12" t="n">
        <f aca="false">IF($R$1500&gt;Assumptions!$B$4,$Q$1500/$R$1500&gt;Assumptions!$B$13,FALSE())</f>
        <v>1</v>
      </c>
      <c r="T1500" s="12" t="n">
        <f aca="false">IF($S$1500,($Q$1500+Assumptions!$B$14*Assumptions!$B$13)/($R$1500+Assumptions!$B$14),IF($R$1500&gt;Assumptions!$B$4,$Q$1500/$R$1500,Assumptions!$B$4))</f>
        <v>75.5533508201088</v>
      </c>
      <c r="U1500" s="12" t="n">
        <f aca="false">IF($B$1500=1,$I$1500,$D$1460*$T$1500)</f>
        <v>72052249.4602115</v>
      </c>
      <c r="V1500" s="12" t="n">
        <f aca="false">IF($C$1500=1,$J$1500,$AI$1460*$T$1500)</f>
        <v>465329841.47317</v>
      </c>
      <c r="W1500" s="12" t="n">
        <f aca="false">IF($D$1500=1,$K$1500,$AF$1460*$T$1500)</f>
        <v>100000000</v>
      </c>
      <c r="X1500" s="12" t="n">
        <f aca="false">IF($E$1500=1,$L$1500,$AC$1460*$T$1500)</f>
        <v>60000000</v>
      </c>
      <c r="Y1500" s="12" t="n">
        <f aca="false">IF($F$1500=1,$M$1500,$Z$1460*$T$1500)</f>
        <v>30000000</v>
      </c>
      <c r="Z1500" s="12" t="n">
        <f aca="false">IF($G$1500=1,$N$1500,$W$1460*$T$1500)</f>
        <v>377766754.100544</v>
      </c>
      <c r="AA1500" s="12" t="n">
        <f aca="false">IF($H$1500=1,$O$1500,$T$1460*$T$1500)</f>
        <v>5000000</v>
      </c>
      <c r="AB1500" s="12" t="n">
        <f aca="false">($J$1460+$O$1460)*$T$1500</f>
        <v>23487620.5348238</v>
      </c>
      <c r="AC1500" s="12" t="n">
        <f aca="false">Assumptions!$B$20*$T$1500</f>
        <v>679980157.380979</v>
      </c>
      <c r="AD1500" s="12" t="n">
        <f aca="false">IF($S$1500,Assumptions!$B$14*($T$1500-Assumptions!$B$13),Assumptions!$B$4)</f>
        <v>186383377.050272</v>
      </c>
      <c r="AE1500" s="12" t="n">
        <f aca="false">$U$1500+$V$1500+$W$1500+$X$1500+$Y$1500+$Z$1500+$AA$1500+$AB$1500+$AC$1500+$AD$1500</f>
        <v>2000000000</v>
      </c>
      <c r="AF1500" s="12" t="n">
        <f aca="false">IF(AND(IF($B$1500=1,$U$1500&gt;=INDEX($U$1471:$U$1598,1+$A$1500-Assumptions!$B$77),$U$1500&gt;INDEX($U$1471:$U$1598,1+$A$1500+Assumptions!$B$77)),IF($C$1500=1,$V$1500&gt;=INDEX($V$1471:$V$1598,1+$A$1500-Assumptions!$B$78),$V$1500&gt;INDEX($V$1471:$V$1598,1+$A$1500+Assumptions!$B$78)),IF($D$1500=1,$W$1500&gt;=INDEX($W$1471:$W$1598,1+$A$1500-Assumptions!$B$79),$W$1500&gt;INDEX($W$1471:$W$1598,1+$A$1500+Assumptions!$B$79)),IF($E$1500=1,$X$1500&gt;=INDEX($X$1471:$X$1598,1+$A$1500-Assumptions!$B$80),$X$1500&gt;INDEX($X$1471:$X$1598,1+$A$1500+Assumptions!$B$80)),IF($F$1500=1,$Y$1500&gt;=INDEX($Y$1471:$Y$1598,1+$A$1500-Assumptions!$B$81),$Y$1500&gt;INDEX($Y$1471:$Y$1598,1+$A$1500+Assumptions!$B$81)),IF($G$1500=1,$Z$1500&gt;=INDEX($Z$1471:$Z$1598,1+$A$1500-Assumptions!$B$82),$Z$1500&gt;INDEX($Z$1471:$Z$1598,1+$A$1500+Assumptions!$B$82)),IF($H$1500=1,$AA$1500&gt;=INDEX($AA$1471:$AA$1598,1+$A$1500-Assumptions!$B$83),$AA$1500&gt;INDEX($AA$1471:$AA$1598,1+$A$1500+Assumptions!$B$83))),1,0)</f>
        <v>0</v>
      </c>
    </row>
    <row r="1501" customFormat="false" ht="15" hidden="true" customHeight="false" outlineLevel="0" collapsed="false">
      <c r="A1501" s="6" t="n">
        <f aca="false">ROW()-ROW($A$1471)+Assumptions!$B$4</f>
        <v>30</v>
      </c>
      <c r="B1501" s="12" t="n">
        <f aca="false">MOD(QUOTIENT($A$1501,Assumptions!$B$77),2)</f>
        <v>0</v>
      </c>
      <c r="C1501" s="12" t="n">
        <f aca="false">MOD(QUOTIENT($A$1501,Assumptions!$B$78),2)</f>
        <v>0</v>
      </c>
      <c r="D1501" s="12" t="n">
        <f aca="false">MOD(QUOTIENT($A$1501,Assumptions!$B$79),2)</f>
        <v>1</v>
      </c>
      <c r="E1501" s="12" t="n">
        <f aca="false">MOD(QUOTIENT($A$1501,Assumptions!$B$80),2)</f>
        <v>1</v>
      </c>
      <c r="F1501" s="12" t="n">
        <f aca="false">MOD(QUOTIENT($A$1501,Assumptions!$B$81),2)</f>
        <v>1</v>
      </c>
      <c r="G1501" s="12" t="n">
        <f aca="false">MOD(QUOTIENT($A$1501,Assumptions!$B$82),2)</f>
        <v>1</v>
      </c>
      <c r="H1501" s="12" t="n">
        <f aca="false">MOD(QUOTIENT($A$1501,Assumptions!$B$83),2)</f>
        <v>0</v>
      </c>
      <c r="I1501" s="12" t="n">
        <f aca="false">IF($B$1501=1,MIN(Assumptions!$B$67,MAX(Assumptions!$B$4,Assumptions!$B$26-(Assumptions!$B$4))),Assumptions!$B$4)</f>
        <v>0</v>
      </c>
      <c r="J1501" s="12" t="n">
        <f aca="false">IF($C$1501=1,MIN(Assumptions!$B$66,MAX(Assumptions!$B$4,Assumptions!$B$26-($I$1501))),Assumptions!$B$4)</f>
        <v>0</v>
      </c>
      <c r="K1501" s="12" t="n">
        <f aca="false">IF($D$1501=1,MIN(Assumptions!$B$61,MAX(Assumptions!$B$4,Assumptions!$B$26-($I$1501+$J$1501))),Assumptions!$B$4)</f>
        <v>100000000</v>
      </c>
      <c r="L1501" s="12" t="n">
        <f aca="false">IF($E$1501=1,MIN(Assumptions!$B$56,MAX(Assumptions!$B$4,Assumptions!$B$26-($I$1501+$J$1501+$K$1501))),Assumptions!$B$4)</f>
        <v>60000000</v>
      </c>
      <c r="M1501" s="12" t="n">
        <f aca="false">IF($F$1501=1,MIN(Assumptions!$B$51,MAX(Assumptions!$B$4,Assumptions!$B$26-($I$1501+$J$1501+$K$1501+$L$1501))),Assumptions!$B$4)</f>
        <v>30000000</v>
      </c>
      <c r="N1501" s="12" t="n">
        <f aca="false">IF($G$1501=1,MIN(Assumptions!$B$46,MAX(Assumptions!$B$4,Assumptions!$B$26-($I$1501+$J$1501+$K$1501+$L$1501+$M$1501))),Assumptions!$B$4)</f>
        <v>15000000</v>
      </c>
      <c r="O1501" s="12" t="n">
        <f aca="false">IF($H$1501=1,MIN(Assumptions!$B$41,MAX(Assumptions!$B$4,Assumptions!$B$26-($I$1501+$J$1501+$K$1501+$L$1501+$M$1501+$N$1501))),Assumptions!$B$4)</f>
        <v>0</v>
      </c>
      <c r="P1501" s="12" t="n">
        <f aca="false">$I$1501+$J$1501+$K$1501+$L$1501+$M$1501+$N$1501+$O$1501</f>
        <v>205000000</v>
      </c>
      <c r="Q1501" s="12" t="n">
        <f aca="false">MAX(Assumptions!$B$4,Assumptions!$B$26-$P$1501)</f>
        <v>1795000000</v>
      </c>
      <c r="R1501" s="12" t="n">
        <f aca="false">$J$1460+$O$1460+Assumptions!$B$20+IF($B$1501=0,$D$1460,Assumptions!$B$4)+IF($C$1501=0,$AI$1460,Assumptions!$B$4)+IF($D$1501=0,$AF$1460,Assumptions!$B$4)+IF($E$1501=0,$AC$1460,Assumptions!$B$4)+IF($F$1501=0,$Z$1460,Assumptions!$B$4)+IF($G$1501=0,$W$1460,Assumptions!$B$4)+IF($H$1501=0,$T$1460,Assumptions!$B$4)</f>
        <v>21423492.2128553</v>
      </c>
      <c r="S1501" s="12" t="n">
        <f aca="false">IF($R$1501&gt;Assumptions!$B$4,$Q$1501/$R$1501&gt;Assumptions!$B$13,FALSE())</f>
        <v>1</v>
      </c>
      <c r="T1501" s="12" t="n">
        <f aca="false">IF($S$1501,($Q$1501+Assumptions!$B$14*Assumptions!$B$13)/($R$1501+Assumptions!$B$14),IF($R$1501&gt;Assumptions!$B$4,$Q$1501/$R$1501,Assumptions!$B$4))</f>
        <v>75.135351645447</v>
      </c>
      <c r="U1501" s="12" t="n">
        <f aca="false">IF($B$1501=1,$I$1501,$D$1460*$T$1501)</f>
        <v>71653620.1409295</v>
      </c>
      <c r="V1501" s="12" t="n">
        <f aca="false">IF($C$1501=1,$J$1501,$AI$1460*$T$1501)</f>
        <v>462755402.516195</v>
      </c>
      <c r="W1501" s="12" t="n">
        <f aca="false">IF($D$1501=1,$K$1501,$AF$1460*$T$1501)</f>
        <v>100000000</v>
      </c>
      <c r="X1501" s="12" t="n">
        <f aca="false">IF($E$1501=1,$L$1501,$AC$1460*$T$1501)</f>
        <v>60000000</v>
      </c>
      <c r="Y1501" s="12" t="n">
        <f aca="false">IF($F$1501=1,$M$1501,$Z$1460*$T$1501)</f>
        <v>30000000</v>
      </c>
      <c r="Z1501" s="12" t="n">
        <f aca="false">IF($G$1501=1,$N$1501,$W$1460*$T$1501)</f>
        <v>15000000</v>
      </c>
      <c r="AA1501" s="12" t="n">
        <f aca="false">IF($H$1501=1,$O$1501,$T$1460*$T$1501)</f>
        <v>375676758.227235</v>
      </c>
      <c r="AB1501" s="12" t="n">
        <f aca="false">($J$1460+$O$1460)*$T$1501</f>
        <v>23357675.1929991</v>
      </c>
      <c r="AC1501" s="12" t="n">
        <f aca="false">Assumptions!$B$20*$T$1501</f>
        <v>676218164.809023</v>
      </c>
      <c r="AD1501" s="12" t="n">
        <f aca="false">IF($S$1501,Assumptions!$B$14*($T$1501-Assumptions!$B$13),Assumptions!$B$4)</f>
        <v>185338379.113618</v>
      </c>
      <c r="AE1501" s="12" t="n">
        <f aca="false">$U$1501+$V$1501+$W$1501+$X$1501+$Y$1501+$Z$1501+$AA$1501+$AB$1501+$AC$1501+$AD$1501</f>
        <v>2000000000</v>
      </c>
      <c r="AF1501" s="12" t="n">
        <f aca="false">IF(AND(IF($B$1501=1,$U$1501&gt;=INDEX($U$1471:$U$1598,1+$A$1501-Assumptions!$B$77),$U$1501&gt;INDEX($U$1471:$U$1598,1+$A$1501+Assumptions!$B$77)),IF($C$1501=1,$V$1501&gt;=INDEX($V$1471:$V$1598,1+$A$1501-Assumptions!$B$78),$V$1501&gt;INDEX($V$1471:$V$1598,1+$A$1501+Assumptions!$B$78)),IF($D$1501=1,$W$1501&gt;=INDEX($W$1471:$W$1598,1+$A$1501-Assumptions!$B$79),$W$1501&gt;INDEX($W$1471:$W$1598,1+$A$1501+Assumptions!$B$79)),IF($E$1501=1,$X$1501&gt;=INDEX($X$1471:$X$1598,1+$A$1501-Assumptions!$B$80),$X$1501&gt;INDEX($X$1471:$X$1598,1+$A$1501+Assumptions!$B$80)),IF($F$1501=1,$Y$1501&gt;=INDEX($Y$1471:$Y$1598,1+$A$1501-Assumptions!$B$81),$Y$1501&gt;INDEX($Y$1471:$Y$1598,1+$A$1501+Assumptions!$B$81)),IF($G$1501=1,$Z$1501&gt;=INDEX($Z$1471:$Z$1598,1+$A$1501-Assumptions!$B$82),$Z$1501&gt;INDEX($Z$1471:$Z$1598,1+$A$1501+Assumptions!$B$82)),IF($H$1501=1,$AA$1501&gt;=INDEX($AA$1471:$AA$1598,1+$A$1501-Assumptions!$B$83),$AA$1501&gt;INDEX($AA$1471:$AA$1598,1+$A$1501+Assumptions!$B$83))),1,0)</f>
        <v>0</v>
      </c>
    </row>
    <row r="1502" customFormat="false" ht="15" hidden="true" customHeight="false" outlineLevel="0" collapsed="false">
      <c r="A1502" s="6" t="n">
        <f aca="false">ROW()-ROW($A$1471)+Assumptions!$B$4</f>
        <v>31</v>
      </c>
      <c r="B1502" s="12" t="n">
        <f aca="false">MOD(QUOTIENT($A$1502,Assumptions!$B$77),2)</f>
        <v>0</v>
      </c>
      <c r="C1502" s="12" t="n">
        <f aca="false">MOD(QUOTIENT($A$1502,Assumptions!$B$78),2)</f>
        <v>0</v>
      </c>
      <c r="D1502" s="12" t="n">
        <f aca="false">MOD(QUOTIENT($A$1502,Assumptions!$B$79),2)</f>
        <v>1</v>
      </c>
      <c r="E1502" s="12" t="n">
        <f aca="false">MOD(QUOTIENT($A$1502,Assumptions!$B$80),2)</f>
        <v>1</v>
      </c>
      <c r="F1502" s="12" t="n">
        <f aca="false">MOD(QUOTIENT($A$1502,Assumptions!$B$81),2)</f>
        <v>1</v>
      </c>
      <c r="G1502" s="12" t="n">
        <f aca="false">MOD(QUOTIENT($A$1502,Assumptions!$B$82),2)</f>
        <v>1</v>
      </c>
      <c r="H1502" s="12" t="n">
        <f aca="false">MOD(QUOTIENT($A$1502,Assumptions!$B$83),2)</f>
        <v>1</v>
      </c>
      <c r="I1502" s="12" t="n">
        <f aca="false">IF($B$1502=1,MIN(Assumptions!$B$67,MAX(Assumptions!$B$4,Assumptions!$B$26-(Assumptions!$B$4))),Assumptions!$B$4)</f>
        <v>0</v>
      </c>
      <c r="J1502" s="12" t="n">
        <f aca="false">IF($C$1502=1,MIN(Assumptions!$B$66,MAX(Assumptions!$B$4,Assumptions!$B$26-($I$1502))),Assumptions!$B$4)</f>
        <v>0</v>
      </c>
      <c r="K1502" s="12" t="n">
        <f aca="false">IF($D$1502=1,MIN(Assumptions!$B$61,MAX(Assumptions!$B$4,Assumptions!$B$26-($I$1502+$J$1502))),Assumptions!$B$4)</f>
        <v>100000000</v>
      </c>
      <c r="L1502" s="12" t="n">
        <f aca="false">IF($E$1502=1,MIN(Assumptions!$B$56,MAX(Assumptions!$B$4,Assumptions!$B$26-($I$1502+$J$1502+$K$1502))),Assumptions!$B$4)</f>
        <v>60000000</v>
      </c>
      <c r="M1502" s="12" t="n">
        <f aca="false">IF($F$1502=1,MIN(Assumptions!$B$51,MAX(Assumptions!$B$4,Assumptions!$B$26-($I$1502+$J$1502+$K$1502+$L$1502))),Assumptions!$B$4)</f>
        <v>30000000</v>
      </c>
      <c r="N1502" s="12" t="n">
        <f aca="false">IF($G$1502=1,MIN(Assumptions!$B$46,MAX(Assumptions!$B$4,Assumptions!$B$26-($I$1502+$J$1502+$K$1502+$L$1502+$M$1502))),Assumptions!$B$4)</f>
        <v>15000000</v>
      </c>
      <c r="O1502" s="12" t="n">
        <f aca="false">IF($H$1502=1,MIN(Assumptions!$B$41,MAX(Assumptions!$B$4,Assumptions!$B$26-($I$1502+$J$1502+$K$1502+$L$1502+$M$1502+$N$1502))),Assumptions!$B$4)</f>
        <v>5000000</v>
      </c>
      <c r="P1502" s="12" t="n">
        <f aca="false">$I$1502+$J$1502+$K$1502+$L$1502+$M$1502+$N$1502+$O$1502</f>
        <v>210000000</v>
      </c>
      <c r="Q1502" s="12" t="n">
        <f aca="false">MAX(Assumptions!$B$4,Assumptions!$B$26-$P$1502)</f>
        <v>1790000000</v>
      </c>
      <c r="R1502" s="12" t="n">
        <f aca="false">$J$1460+$O$1460+Assumptions!$B$20+IF($B$1502=0,$D$1460,Assumptions!$B$4)+IF($C$1502=0,$AI$1460,Assumptions!$B$4)+IF($D$1502=0,$AF$1460,Assumptions!$B$4)+IF($E$1502=0,$AC$1460,Assumptions!$B$4)+IF($F$1502=0,$Z$1460,Assumptions!$B$4)+IF($G$1502=0,$W$1460,Assumptions!$B$4)+IF($H$1502=0,$T$1460,Assumptions!$B$4)</f>
        <v>16423492.2128553</v>
      </c>
      <c r="S1502" s="12" t="n">
        <f aca="false">IF($R$1502&gt;Assumptions!$B$4,$Q$1502/$R$1502&gt;Assumptions!$B$13,FALSE())</f>
        <v>1</v>
      </c>
      <c r="T1502" s="12" t="n">
        <f aca="false">IF($S$1502,($Q$1502+Assumptions!$B$14*Assumptions!$B$13)/($R$1502+Assumptions!$B$14),IF($R$1502&gt;Assumptions!$B$4,$Q$1502/$R$1502,Assumptions!$B$4))</f>
        <v>94.7235309338039</v>
      </c>
      <c r="U1502" s="12" t="n">
        <f aca="false">IF($B$1502=1,$I$1502,$D$1460*$T$1502)</f>
        <v>90334093.8093508</v>
      </c>
      <c r="V1502" s="12" t="n">
        <f aca="false">IF($C$1502=1,$J$1502,$AI$1460*$T$1502)</f>
        <v>583398157.126798</v>
      </c>
      <c r="W1502" s="12" t="n">
        <f aca="false">IF($D$1502=1,$K$1502,$AF$1460*$T$1502)</f>
        <v>100000000</v>
      </c>
      <c r="X1502" s="12" t="n">
        <f aca="false">IF($E$1502=1,$L$1502,$AC$1460*$T$1502)</f>
        <v>60000000</v>
      </c>
      <c r="Y1502" s="12" t="n">
        <f aca="false">IF($F$1502=1,$M$1502,$Z$1460*$T$1502)</f>
        <v>30000000</v>
      </c>
      <c r="Z1502" s="12" t="n">
        <f aca="false">IF($G$1502=1,$N$1502,$W$1460*$T$1502)</f>
        <v>15000000</v>
      </c>
      <c r="AA1502" s="12" t="n">
        <f aca="false">IF($H$1502=1,$O$1502,$T$1460*$T$1502)</f>
        <v>5000000</v>
      </c>
      <c r="AB1502" s="12" t="n">
        <f aca="false">($J$1460+$O$1460)*$T$1502</f>
        <v>29447143.325107</v>
      </c>
      <c r="AC1502" s="12" t="n">
        <f aca="false">Assumptions!$B$20*$T$1502</f>
        <v>852511778.404235</v>
      </c>
      <c r="AD1502" s="12" t="n">
        <f aca="false">IF($S$1502,Assumptions!$B$14*($T$1502-Assumptions!$B$13),Assumptions!$B$4)</f>
        <v>234308827.33451</v>
      </c>
      <c r="AE1502" s="12" t="n">
        <f aca="false">$U$1502+$V$1502+$W$1502+$X$1502+$Y$1502+$Z$1502+$AA$1502+$AB$1502+$AC$1502+$AD$1502</f>
        <v>2000000000</v>
      </c>
      <c r="AF1502" s="12" t="n">
        <f aca="false">IF(AND(IF($B$1502=1,$U$1502&gt;=INDEX($U$1471:$U$1598,1+$A$1502-Assumptions!$B$77),$U$1502&gt;INDEX($U$1471:$U$1598,1+$A$1502+Assumptions!$B$77)),IF($C$1502=1,$V$1502&gt;=INDEX($V$1471:$V$1598,1+$A$1502-Assumptions!$B$78),$V$1502&gt;INDEX($V$1471:$V$1598,1+$A$1502+Assumptions!$B$78)),IF($D$1502=1,$W$1502&gt;=INDEX($W$1471:$W$1598,1+$A$1502-Assumptions!$B$79),$W$1502&gt;INDEX($W$1471:$W$1598,1+$A$1502+Assumptions!$B$79)),IF($E$1502=1,$X$1502&gt;=INDEX($X$1471:$X$1598,1+$A$1502-Assumptions!$B$80),$X$1502&gt;INDEX($X$1471:$X$1598,1+$A$1502+Assumptions!$B$80)),IF($F$1502=1,$Y$1502&gt;=INDEX($Y$1471:$Y$1598,1+$A$1502-Assumptions!$B$81),$Y$1502&gt;INDEX($Y$1471:$Y$1598,1+$A$1502+Assumptions!$B$81)),IF($G$1502=1,$Z$1502&gt;=INDEX($Z$1471:$Z$1598,1+$A$1502-Assumptions!$B$82),$Z$1502&gt;INDEX($Z$1471:$Z$1598,1+$A$1502+Assumptions!$B$82)),IF($H$1502=1,$AA$1502&gt;=INDEX($AA$1471:$AA$1598,1+$A$1502-Assumptions!$B$83),$AA$1502&gt;INDEX($AA$1471:$AA$1598,1+$A$1502+Assumptions!$B$83))),1,0)</f>
        <v>0</v>
      </c>
    </row>
    <row r="1503" customFormat="false" ht="15" hidden="true" customHeight="false" outlineLevel="0" collapsed="false">
      <c r="A1503" s="6" t="n">
        <f aca="false">ROW()-ROW($A$1471)+Assumptions!$B$4</f>
        <v>32</v>
      </c>
      <c r="B1503" s="12" t="n">
        <f aca="false">MOD(QUOTIENT($A$1503,Assumptions!$B$77),2)</f>
        <v>0</v>
      </c>
      <c r="C1503" s="12" t="n">
        <f aca="false">MOD(QUOTIENT($A$1503,Assumptions!$B$78),2)</f>
        <v>1</v>
      </c>
      <c r="D1503" s="12" t="n">
        <f aca="false">MOD(QUOTIENT($A$1503,Assumptions!$B$79),2)</f>
        <v>0</v>
      </c>
      <c r="E1503" s="12" t="n">
        <f aca="false">MOD(QUOTIENT($A$1503,Assumptions!$B$80),2)</f>
        <v>0</v>
      </c>
      <c r="F1503" s="12" t="n">
        <f aca="false">MOD(QUOTIENT($A$1503,Assumptions!$B$81),2)</f>
        <v>0</v>
      </c>
      <c r="G1503" s="12" t="n">
        <f aca="false">MOD(QUOTIENT($A$1503,Assumptions!$B$82),2)</f>
        <v>0</v>
      </c>
      <c r="H1503" s="12" t="n">
        <f aca="false">MOD(QUOTIENT($A$1503,Assumptions!$B$83),2)</f>
        <v>0</v>
      </c>
      <c r="I1503" s="12" t="n">
        <f aca="false">IF($B$1503=1,MIN(Assumptions!$B$67,MAX(Assumptions!$B$4,Assumptions!$B$26-(Assumptions!$B$4))),Assumptions!$B$4)</f>
        <v>0</v>
      </c>
      <c r="J1503" s="12" t="n">
        <f aca="false">IF($C$1503=1,MIN(Assumptions!$B$66,MAX(Assumptions!$B$4,Assumptions!$B$26-($I$1503))),Assumptions!$B$4)</f>
        <v>300000000</v>
      </c>
      <c r="K1503" s="12" t="n">
        <f aca="false">IF($D$1503=1,MIN(Assumptions!$B$61,MAX(Assumptions!$B$4,Assumptions!$B$26-($I$1503+$J$1503))),Assumptions!$B$4)</f>
        <v>0</v>
      </c>
      <c r="L1503" s="12" t="n">
        <f aca="false">IF($E$1503=1,MIN(Assumptions!$B$56,MAX(Assumptions!$B$4,Assumptions!$B$26-($I$1503+$J$1503+$K$1503))),Assumptions!$B$4)</f>
        <v>0</v>
      </c>
      <c r="M1503" s="12" t="n">
        <f aca="false">IF($F$1503=1,MIN(Assumptions!$B$51,MAX(Assumptions!$B$4,Assumptions!$B$26-($I$1503+$J$1503+$K$1503+$L$1503))),Assumptions!$B$4)</f>
        <v>0</v>
      </c>
      <c r="N1503" s="12" t="n">
        <f aca="false">IF($G$1503=1,MIN(Assumptions!$B$46,MAX(Assumptions!$B$4,Assumptions!$B$26-($I$1503+$J$1503+$K$1503+$L$1503+$M$1503))),Assumptions!$B$4)</f>
        <v>0</v>
      </c>
      <c r="O1503" s="12" t="n">
        <f aca="false">IF($H$1503=1,MIN(Assumptions!$B$41,MAX(Assumptions!$B$4,Assumptions!$B$26-($I$1503+$J$1503+$K$1503+$L$1503+$M$1503+$N$1503))),Assumptions!$B$4)</f>
        <v>0</v>
      </c>
      <c r="P1503" s="12" t="n">
        <f aca="false">$I$1503+$J$1503+$K$1503+$L$1503+$M$1503+$N$1503+$O$1503</f>
        <v>300000000</v>
      </c>
      <c r="Q1503" s="12" t="n">
        <f aca="false">MAX(Assumptions!$B$4,Assumptions!$B$26-$P$1503)</f>
        <v>1700000000</v>
      </c>
      <c r="R1503" s="12" t="n">
        <f aca="false">$J$1460+$O$1460+Assumptions!$B$20+IF($B$1503=0,$D$1460,Assumptions!$B$4)+IF($C$1503=0,$AI$1460,Assumptions!$B$4)+IF($D$1503=0,$AF$1460,Assumptions!$B$4)+IF($E$1503=0,$AC$1460,Assumptions!$B$4)+IF($F$1503=0,$Z$1460,Assumptions!$B$4)+IF($G$1503=0,$W$1460,Assumptions!$B$4)+IF($H$1503=0,$T$1460,Assumptions!$B$4)</f>
        <v>27405433.0542694</v>
      </c>
      <c r="S1503" s="12" t="n">
        <f aca="false">IF($R$1503&gt;Assumptions!$B$4,$Q$1503/$R$1503&gt;Assumptions!$B$13,FALSE())</f>
        <v>1</v>
      </c>
      <c r="T1503" s="12" t="n">
        <f aca="false">IF($S$1503,($Q$1503+Assumptions!$B$14*Assumptions!$B$13)/($R$1503+Assumptions!$B$14),IF($R$1503&gt;Assumptions!$B$4,$Q$1503/$R$1503,Assumptions!$B$4))</f>
        <v>56.9294548221546</v>
      </c>
      <c r="U1503" s="12" t="n">
        <f aca="false">IF($B$1503=1,$I$1503,$D$1460*$T$1503)</f>
        <v>54291374.7167384</v>
      </c>
      <c r="V1503" s="12" t="n">
        <f aca="false">IF($C$1503=1,$J$1503,$AI$1460*$T$1503)</f>
        <v>300000000</v>
      </c>
      <c r="W1503" s="12" t="n">
        <f aca="false">IF($D$1503=1,$K$1503,$AF$1460*$T$1503)</f>
        <v>99108366.9464065</v>
      </c>
      <c r="X1503" s="12" t="n">
        <f aca="false">IF($E$1503=1,$L$1503,$AC$1460*$T$1503)</f>
        <v>136630691.573171</v>
      </c>
      <c r="Y1503" s="12" t="n">
        <f aca="false">IF($F$1503=1,$M$1503,$Z$1460*$T$1503)</f>
        <v>170788364.466464</v>
      </c>
      <c r="Z1503" s="12" t="n">
        <f aca="false">IF($G$1503=1,$N$1503,$W$1460*$T$1503)</f>
        <v>284647274.110773</v>
      </c>
      <c r="AA1503" s="12" t="n">
        <f aca="false">IF($H$1503=1,$O$1503,$T$1460*$T$1503)</f>
        <v>284647274.110773</v>
      </c>
      <c r="AB1503" s="12" t="n">
        <f aca="false">($J$1460+$O$1460)*$T$1503</f>
        <v>17697923.6208976</v>
      </c>
      <c r="AC1503" s="12" t="n">
        <f aca="false">Assumptions!$B$20*$T$1503</f>
        <v>512365093.399391</v>
      </c>
      <c r="AD1503" s="12" t="n">
        <f aca="false">IF($S$1503,Assumptions!$B$14*($T$1503-Assumptions!$B$13),Assumptions!$B$4)</f>
        <v>139823637.055386</v>
      </c>
      <c r="AE1503" s="12" t="n">
        <f aca="false">$U$1503+$V$1503+$W$1503+$X$1503+$Y$1503+$Z$1503+$AA$1503+$AB$1503+$AC$1503+$AD$1503</f>
        <v>2000000000</v>
      </c>
      <c r="AF1503" s="12" t="n">
        <f aca="false">IF(AND(IF($B$1503=1,$U$1503&gt;=INDEX($U$1471:$U$1598,1+$A$1503-Assumptions!$B$77),$U$1503&gt;INDEX($U$1471:$U$1598,1+$A$1503+Assumptions!$B$77)),IF($C$1503=1,$V$1503&gt;=INDEX($V$1471:$V$1598,1+$A$1503-Assumptions!$B$78),$V$1503&gt;INDEX($V$1471:$V$1598,1+$A$1503+Assumptions!$B$78)),IF($D$1503=1,$W$1503&gt;=INDEX($W$1471:$W$1598,1+$A$1503-Assumptions!$B$79),$W$1503&gt;INDEX($W$1471:$W$1598,1+$A$1503+Assumptions!$B$79)),IF($E$1503=1,$X$1503&gt;=INDEX($X$1471:$X$1598,1+$A$1503-Assumptions!$B$80),$X$1503&gt;INDEX($X$1471:$X$1598,1+$A$1503+Assumptions!$B$80)),IF($F$1503=1,$Y$1503&gt;=INDEX($Y$1471:$Y$1598,1+$A$1503-Assumptions!$B$81),$Y$1503&gt;INDEX($Y$1471:$Y$1598,1+$A$1503+Assumptions!$B$81)),IF($G$1503=1,$Z$1503&gt;=INDEX($Z$1471:$Z$1598,1+$A$1503-Assumptions!$B$82),$Z$1503&gt;INDEX($Z$1471:$Z$1598,1+$A$1503+Assumptions!$B$82)),IF($H$1503=1,$AA$1503&gt;=INDEX($AA$1471:$AA$1598,1+$A$1503-Assumptions!$B$83),$AA$1503&gt;INDEX($AA$1471:$AA$1598,1+$A$1503+Assumptions!$B$83))),1,0)</f>
        <v>0</v>
      </c>
    </row>
    <row r="1504" customFormat="false" ht="15" hidden="true" customHeight="false" outlineLevel="0" collapsed="false">
      <c r="A1504" s="6" t="n">
        <f aca="false">ROW()-ROW($A$1471)+Assumptions!$B$4</f>
        <v>33</v>
      </c>
      <c r="B1504" s="12" t="n">
        <f aca="false">MOD(QUOTIENT($A$1504,Assumptions!$B$77),2)</f>
        <v>0</v>
      </c>
      <c r="C1504" s="12" t="n">
        <f aca="false">MOD(QUOTIENT($A$1504,Assumptions!$B$78),2)</f>
        <v>1</v>
      </c>
      <c r="D1504" s="12" t="n">
        <f aca="false">MOD(QUOTIENT($A$1504,Assumptions!$B$79),2)</f>
        <v>0</v>
      </c>
      <c r="E1504" s="12" t="n">
        <f aca="false">MOD(QUOTIENT($A$1504,Assumptions!$B$80),2)</f>
        <v>0</v>
      </c>
      <c r="F1504" s="12" t="n">
        <f aca="false">MOD(QUOTIENT($A$1504,Assumptions!$B$81),2)</f>
        <v>0</v>
      </c>
      <c r="G1504" s="12" t="n">
        <f aca="false">MOD(QUOTIENT($A$1504,Assumptions!$B$82),2)</f>
        <v>0</v>
      </c>
      <c r="H1504" s="12" t="n">
        <f aca="false">MOD(QUOTIENT($A$1504,Assumptions!$B$83),2)</f>
        <v>1</v>
      </c>
      <c r="I1504" s="12" t="n">
        <f aca="false">IF($B$1504=1,MIN(Assumptions!$B$67,MAX(Assumptions!$B$4,Assumptions!$B$26-(Assumptions!$B$4))),Assumptions!$B$4)</f>
        <v>0</v>
      </c>
      <c r="J1504" s="12" t="n">
        <f aca="false">IF($C$1504=1,MIN(Assumptions!$B$66,MAX(Assumptions!$B$4,Assumptions!$B$26-($I$1504))),Assumptions!$B$4)</f>
        <v>300000000</v>
      </c>
      <c r="K1504" s="12" t="n">
        <f aca="false">IF($D$1504=1,MIN(Assumptions!$B$61,MAX(Assumptions!$B$4,Assumptions!$B$26-($I$1504+$J$1504))),Assumptions!$B$4)</f>
        <v>0</v>
      </c>
      <c r="L1504" s="12" t="n">
        <f aca="false">IF($E$1504=1,MIN(Assumptions!$B$56,MAX(Assumptions!$B$4,Assumptions!$B$26-($I$1504+$J$1504+$K$1504))),Assumptions!$B$4)</f>
        <v>0</v>
      </c>
      <c r="M1504" s="12" t="n">
        <f aca="false">IF($F$1504=1,MIN(Assumptions!$B$51,MAX(Assumptions!$B$4,Assumptions!$B$26-($I$1504+$J$1504+$K$1504+$L$1504))),Assumptions!$B$4)</f>
        <v>0</v>
      </c>
      <c r="N1504" s="12" t="n">
        <f aca="false">IF($G$1504=1,MIN(Assumptions!$B$46,MAX(Assumptions!$B$4,Assumptions!$B$26-($I$1504+$J$1504+$K$1504+$L$1504+$M$1504))),Assumptions!$B$4)</f>
        <v>0</v>
      </c>
      <c r="O1504" s="12" t="n">
        <f aca="false">IF($H$1504=1,MIN(Assumptions!$B$41,MAX(Assumptions!$B$4,Assumptions!$B$26-($I$1504+$J$1504+$K$1504+$L$1504+$M$1504+$N$1504))),Assumptions!$B$4)</f>
        <v>5000000</v>
      </c>
      <c r="P1504" s="12" t="n">
        <f aca="false">$I$1504+$J$1504+$K$1504+$L$1504+$M$1504+$N$1504+$O$1504</f>
        <v>305000000</v>
      </c>
      <c r="Q1504" s="12" t="n">
        <f aca="false">MAX(Assumptions!$B$4,Assumptions!$B$26-$P$1504)</f>
        <v>1695000000</v>
      </c>
      <c r="R1504" s="12" t="n">
        <f aca="false">$J$1460+$O$1460+Assumptions!$B$20+IF($B$1504=0,$D$1460,Assumptions!$B$4)+IF($C$1504=0,$AI$1460,Assumptions!$B$4)+IF($D$1504=0,$AF$1460,Assumptions!$B$4)+IF($E$1504=0,$AC$1460,Assumptions!$B$4)+IF($F$1504=0,$Z$1460,Assumptions!$B$4)+IF($G$1504=0,$W$1460,Assumptions!$B$4)+IF($H$1504=0,$T$1460,Assumptions!$B$4)</f>
        <v>22405433.0542694</v>
      </c>
      <c r="S1504" s="12" t="n">
        <f aca="false">IF($R$1504&gt;Assumptions!$B$4,$Q$1504/$R$1504&gt;Assumptions!$B$13,FALSE())</f>
        <v>1</v>
      </c>
      <c r="T1504" s="12" t="n">
        <f aca="false">IF($S$1504,($Q$1504+Assumptions!$B$14*Assumptions!$B$13)/($R$1504+Assumptions!$B$14),IF($R$1504&gt;Assumptions!$B$4,$Q$1504/$R$1504,Assumptions!$B$4))</f>
        <v>68.1578190710883</v>
      </c>
      <c r="U1504" s="12" t="n">
        <f aca="false">IF($B$1504=1,$I$1504,$D$1460*$T$1504)</f>
        <v>64999422.647274</v>
      </c>
      <c r="V1504" s="12" t="n">
        <f aca="false">IF($C$1504=1,$J$1504,$AI$1460*$T$1504)</f>
        <v>300000000</v>
      </c>
      <c r="W1504" s="12" t="n">
        <f aca="false">IF($D$1504=1,$K$1504,$AF$1460*$T$1504)</f>
        <v>118655802.411363</v>
      </c>
      <c r="X1504" s="12" t="n">
        <f aca="false">IF($E$1504=1,$L$1504,$AC$1460*$T$1504)</f>
        <v>163578765.770612</v>
      </c>
      <c r="Y1504" s="12" t="n">
        <f aca="false">IF($F$1504=1,$M$1504,$Z$1460*$T$1504)</f>
        <v>204473457.213265</v>
      </c>
      <c r="Z1504" s="12" t="n">
        <f aca="false">IF($G$1504=1,$N$1504,$W$1460*$T$1504)</f>
        <v>340789095.355442</v>
      </c>
      <c r="AA1504" s="12" t="n">
        <f aca="false">IF($H$1504=1,$O$1504,$T$1460*$T$1504)</f>
        <v>5000000</v>
      </c>
      <c r="AB1504" s="12" t="n">
        <f aca="false">($J$1460+$O$1460)*$T$1504</f>
        <v>21188537.284528</v>
      </c>
      <c r="AC1504" s="12" t="n">
        <f aca="false">Assumptions!$B$20*$T$1504</f>
        <v>613420371.639795</v>
      </c>
      <c r="AD1504" s="12" t="n">
        <f aca="false">IF($S$1504,Assumptions!$B$14*($T$1504-Assumptions!$B$13),Assumptions!$B$4)</f>
        <v>167894547.677721</v>
      </c>
      <c r="AE1504" s="12" t="n">
        <f aca="false">$U$1504+$V$1504+$W$1504+$X$1504+$Y$1504+$Z$1504+$AA$1504+$AB$1504+$AC$1504+$AD$1504</f>
        <v>2000000000</v>
      </c>
      <c r="AF1504" s="12" t="n">
        <f aca="false">IF(AND(IF($B$1504=1,$U$1504&gt;=INDEX($U$1471:$U$1598,1+$A$1504-Assumptions!$B$77),$U$1504&gt;INDEX($U$1471:$U$1598,1+$A$1504+Assumptions!$B$77)),IF($C$1504=1,$V$1504&gt;=INDEX($V$1471:$V$1598,1+$A$1504-Assumptions!$B$78),$V$1504&gt;INDEX($V$1471:$V$1598,1+$A$1504+Assumptions!$B$78)),IF($D$1504=1,$W$1504&gt;=INDEX($W$1471:$W$1598,1+$A$1504-Assumptions!$B$79),$W$1504&gt;INDEX($W$1471:$W$1598,1+$A$1504+Assumptions!$B$79)),IF($E$1504=1,$X$1504&gt;=INDEX($X$1471:$X$1598,1+$A$1504-Assumptions!$B$80),$X$1504&gt;INDEX($X$1471:$X$1598,1+$A$1504+Assumptions!$B$80)),IF($F$1504=1,$Y$1504&gt;=INDEX($Y$1471:$Y$1598,1+$A$1504-Assumptions!$B$81),$Y$1504&gt;INDEX($Y$1471:$Y$1598,1+$A$1504+Assumptions!$B$81)),IF($G$1504=1,$Z$1504&gt;=INDEX($Z$1471:$Z$1598,1+$A$1504-Assumptions!$B$82),$Z$1504&gt;INDEX($Z$1471:$Z$1598,1+$A$1504+Assumptions!$B$82)),IF($H$1504=1,$AA$1504&gt;=INDEX($AA$1471:$AA$1598,1+$A$1504-Assumptions!$B$83),$AA$1504&gt;INDEX($AA$1471:$AA$1598,1+$A$1504+Assumptions!$B$83))),1,0)</f>
        <v>0</v>
      </c>
    </row>
    <row r="1505" customFormat="false" ht="15" hidden="true" customHeight="false" outlineLevel="0" collapsed="false">
      <c r="A1505" s="6" t="n">
        <f aca="false">ROW()-ROW($A$1471)+Assumptions!$B$4</f>
        <v>34</v>
      </c>
      <c r="B1505" s="12" t="n">
        <f aca="false">MOD(QUOTIENT($A$1505,Assumptions!$B$77),2)</f>
        <v>0</v>
      </c>
      <c r="C1505" s="12" t="n">
        <f aca="false">MOD(QUOTIENT($A$1505,Assumptions!$B$78),2)</f>
        <v>1</v>
      </c>
      <c r="D1505" s="12" t="n">
        <f aca="false">MOD(QUOTIENT($A$1505,Assumptions!$B$79),2)</f>
        <v>0</v>
      </c>
      <c r="E1505" s="12" t="n">
        <f aca="false">MOD(QUOTIENT($A$1505,Assumptions!$B$80),2)</f>
        <v>0</v>
      </c>
      <c r="F1505" s="12" t="n">
        <f aca="false">MOD(QUOTIENT($A$1505,Assumptions!$B$81),2)</f>
        <v>0</v>
      </c>
      <c r="G1505" s="12" t="n">
        <f aca="false">MOD(QUOTIENT($A$1505,Assumptions!$B$82),2)</f>
        <v>1</v>
      </c>
      <c r="H1505" s="12" t="n">
        <f aca="false">MOD(QUOTIENT($A$1505,Assumptions!$B$83),2)</f>
        <v>0</v>
      </c>
      <c r="I1505" s="12" t="n">
        <f aca="false">IF($B$1505=1,MIN(Assumptions!$B$67,MAX(Assumptions!$B$4,Assumptions!$B$26-(Assumptions!$B$4))),Assumptions!$B$4)</f>
        <v>0</v>
      </c>
      <c r="J1505" s="12" t="n">
        <f aca="false">IF($C$1505=1,MIN(Assumptions!$B$66,MAX(Assumptions!$B$4,Assumptions!$B$26-($I$1505))),Assumptions!$B$4)</f>
        <v>300000000</v>
      </c>
      <c r="K1505" s="12" t="n">
        <f aca="false">IF($D$1505=1,MIN(Assumptions!$B$61,MAX(Assumptions!$B$4,Assumptions!$B$26-($I$1505+$J$1505))),Assumptions!$B$4)</f>
        <v>0</v>
      </c>
      <c r="L1505" s="12" t="n">
        <f aca="false">IF($E$1505=1,MIN(Assumptions!$B$56,MAX(Assumptions!$B$4,Assumptions!$B$26-($I$1505+$J$1505+$K$1505))),Assumptions!$B$4)</f>
        <v>0</v>
      </c>
      <c r="M1505" s="12" t="n">
        <f aca="false">IF($F$1505=1,MIN(Assumptions!$B$51,MAX(Assumptions!$B$4,Assumptions!$B$26-($I$1505+$J$1505+$K$1505+$L$1505))),Assumptions!$B$4)</f>
        <v>0</v>
      </c>
      <c r="N1505" s="12" t="n">
        <f aca="false">IF($G$1505=1,MIN(Assumptions!$B$46,MAX(Assumptions!$B$4,Assumptions!$B$26-($I$1505+$J$1505+$K$1505+$L$1505+$M$1505))),Assumptions!$B$4)</f>
        <v>15000000</v>
      </c>
      <c r="O1505" s="12" t="n">
        <f aca="false">IF($H$1505=1,MIN(Assumptions!$B$41,MAX(Assumptions!$B$4,Assumptions!$B$26-($I$1505+$J$1505+$K$1505+$L$1505+$M$1505+$N$1505))),Assumptions!$B$4)</f>
        <v>0</v>
      </c>
      <c r="P1505" s="12" t="n">
        <f aca="false">$I$1505+$J$1505+$K$1505+$L$1505+$M$1505+$N$1505+$O$1505</f>
        <v>315000000</v>
      </c>
      <c r="Q1505" s="12" t="n">
        <f aca="false">MAX(Assumptions!$B$4,Assumptions!$B$26-$P$1505)</f>
        <v>1685000000</v>
      </c>
      <c r="R1505" s="12" t="n">
        <f aca="false">$J$1460+$O$1460+Assumptions!$B$20+IF($B$1505=0,$D$1460,Assumptions!$B$4)+IF($C$1505=0,$AI$1460,Assumptions!$B$4)+IF($D$1505=0,$AF$1460,Assumptions!$B$4)+IF($E$1505=0,$AC$1460,Assumptions!$B$4)+IF($F$1505=0,$Z$1460,Assumptions!$B$4)+IF($G$1505=0,$W$1460,Assumptions!$B$4)+IF($H$1505=0,$T$1460,Assumptions!$B$4)</f>
        <v>22405433.0542694</v>
      </c>
      <c r="S1505" s="12" t="n">
        <f aca="false">IF($R$1505&gt;Assumptions!$B$4,$Q$1505/$R$1505&gt;Assumptions!$B$13,FALSE())</f>
        <v>1</v>
      </c>
      <c r="T1505" s="12" t="n">
        <f aca="false">IF($S$1505,($Q$1505+Assumptions!$B$14*Assumptions!$B$13)/($R$1505+Assumptions!$B$14),IF($R$1505&gt;Assumptions!$B$4,$Q$1505/$R$1505,Assumptions!$B$4))</f>
        <v>67.7563002547638</v>
      </c>
      <c r="U1505" s="12" t="n">
        <f aca="false">IF($B$1505=1,$I$1505,$D$1460*$T$1505)</f>
        <v>64616509.9954491</v>
      </c>
      <c r="V1505" s="12" t="n">
        <f aca="false">IF($C$1505=1,$J$1505,$AI$1460*$T$1505)</f>
        <v>300000000</v>
      </c>
      <c r="W1505" s="12" t="n">
        <f aca="false">IF($D$1505=1,$K$1505,$AF$1460*$T$1505)</f>
        <v>117956799.157099</v>
      </c>
      <c r="X1505" s="12" t="n">
        <f aca="false">IF($E$1505=1,$L$1505,$AC$1460*$T$1505)</f>
        <v>162615120.611433</v>
      </c>
      <c r="Y1505" s="12" t="n">
        <f aca="false">IF($F$1505=1,$M$1505,$Z$1460*$T$1505)</f>
        <v>203268900.764291</v>
      </c>
      <c r="Z1505" s="12" t="n">
        <f aca="false">IF($G$1505=1,$N$1505,$W$1460*$T$1505)</f>
        <v>15000000</v>
      </c>
      <c r="AA1505" s="12" t="n">
        <f aca="false">IF($H$1505=1,$O$1505,$T$1460*$T$1505)</f>
        <v>338781501.273819</v>
      </c>
      <c r="AB1505" s="12" t="n">
        <f aca="false">($J$1460+$O$1460)*$T$1505</f>
        <v>21063715.2681243</v>
      </c>
      <c r="AC1505" s="12" t="n">
        <f aca="false">Assumptions!$B$20*$T$1505</f>
        <v>609806702.292874</v>
      </c>
      <c r="AD1505" s="12" t="n">
        <f aca="false">IF($S$1505,Assumptions!$B$14*($T$1505-Assumptions!$B$13),Assumptions!$B$4)</f>
        <v>166890750.63691</v>
      </c>
      <c r="AE1505" s="12" t="n">
        <f aca="false">$U$1505+$V$1505+$W$1505+$X$1505+$Y$1505+$Z$1505+$AA$1505+$AB$1505+$AC$1505+$AD$1505</f>
        <v>2000000000</v>
      </c>
      <c r="AF1505" s="12" t="n">
        <f aca="false">IF(AND(IF($B$1505=1,$U$1505&gt;=INDEX($U$1471:$U$1598,1+$A$1505-Assumptions!$B$77),$U$1505&gt;INDEX($U$1471:$U$1598,1+$A$1505+Assumptions!$B$77)),IF($C$1505=1,$V$1505&gt;=INDEX($V$1471:$V$1598,1+$A$1505-Assumptions!$B$78),$V$1505&gt;INDEX($V$1471:$V$1598,1+$A$1505+Assumptions!$B$78)),IF($D$1505=1,$W$1505&gt;=INDEX($W$1471:$W$1598,1+$A$1505-Assumptions!$B$79),$W$1505&gt;INDEX($W$1471:$W$1598,1+$A$1505+Assumptions!$B$79)),IF($E$1505=1,$X$1505&gt;=INDEX($X$1471:$X$1598,1+$A$1505-Assumptions!$B$80),$X$1505&gt;INDEX($X$1471:$X$1598,1+$A$1505+Assumptions!$B$80)),IF($F$1505=1,$Y$1505&gt;=INDEX($Y$1471:$Y$1598,1+$A$1505-Assumptions!$B$81),$Y$1505&gt;INDEX($Y$1471:$Y$1598,1+$A$1505+Assumptions!$B$81)),IF($G$1505=1,$Z$1505&gt;=INDEX($Z$1471:$Z$1598,1+$A$1505-Assumptions!$B$82),$Z$1505&gt;INDEX($Z$1471:$Z$1598,1+$A$1505+Assumptions!$B$82)),IF($H$1505=1,$AA$1505&gt;=INDEX($AA$1471:$AA$1598,1+$A$1505-Assumptions!$B$83),$AA$1505&gt;INDEX($AA$1471:$AA$1598,1+$A$1505+Assumptions!$B$83))),1,0)</f>
        <v>0</v>
      </c>
    </row>
    <row r="1506" customFormat="false" ht="15" hidden="true" customHeight="false" outlineLevel="0" collapsed="false">
      <c r="A1506" s="6" t="n">
        <f aca="false">ROW()-ROW($A$1471)+Assumptions!$B$4</f>
        <v>35</v>
      </c>
      <c r="B1506" s="12" t="n">
        <f aca="false">MOD(QUOTIENT($A$1506,Assumptions!$B$77),2)</f>
        <v>0</v>
      </c>
      <c r="C1506" s="12" t="n">
        <f aca="false">MOD(QUOTIENT($A$1506,Assumptions!$B$78),2)</f>
        <v>1</v>
      </c>
      <c r="D1506" s="12" t="n">
        <f aca="false">MOD(QUOTIENT($A$1506,Assumptions!$B$79),2)</f>
        <v>0</v>
      </c>
      <c r="E1506" s="12" t="n">
        <f aca="false">MOD(QUOTIENT($A$1506,Assumptions!$B$80),2)</f>
        <v>0</v>
      </c>
      <c r="F1506" s="12" t="n">
        <f aca="false">MOD(QUOTIENT($A$1506,Assumptions!$B$81),2)</f>
        <v>0</v>
      </c>
      <c r="G1506" s="12" t="n">
        <f aca="false">MOD(QUOTIENT($A$1506,Assumptions!$B$82),2)</f>
        <v>1</v>
      </c>
      <c r="H1506" s="12" t="n">
        <f aca="false">MOD(QUOTIENT($A$1506,Assumptions!$B$83),2)</f>
        <v>1</v>
      </c>
      <c r="I1506" s="12" t="n">
        <f aca="false">IF($B$1506=1,MIN(Assumptions!$B$67,MAX(Assumptions!$B$4,Assumptions!$B$26-(Assumptions!$B$4))),Assumptions!$B$4)</f>
        <v>0</v>
      </c>
      <c r="J1506" s="12" t="n">
        <f aca="false">IF($C$1506=1,MIN(Assumptions!$B$66,MAX(Assumptions!$B$4,Assumptions!$B$26-($I$1506))),Assumptions!$B$4)</f>
        <v>300000000</v>
      </c>
      <c r="K1506" s="12" t="n">
        <f aca="false">IF($D$1506=1,MIN(Assumptions!$B$61,MAX(Assumptions!$B$4,Assumptions!$B$26-($I$1506+$J$1506))),Assumptions!$B$4)</f>
        <v>0</v>
      </c>
      <c r="L1506" s="12" t="n">
        <f aca="false">IF($E$1506=1,MIN(Assumptions!$B$56,MAX(Assumptions!$B$4,Assumptions!$B$26-($I$1506+$J$1506+$K$1506))),Assumptions!$B$4)</f>
        <v>0</v>
      </c>
      <c r="M1506" s="12" t="n">
        <f aca="false">IF($F$1506=1,MIN(Assumptions!$B$51,MAX(Assumptions!$B$4,Assumptions!$B$26-($I$1506+$J$1506+$K$1506+$L$1506))),Assumptions!$B$4)</f>
        <v>0</v>
      </c>
      <c r="N1506" s="12" t="n">
        <f aca="false">IF($G$1506=1,MIN(Assumptions!$B$46,MAX(Assumptions!$B$4,Assumptions!$B$26-($I$1506+$J$1506+$K$1506+$L$1506+$M$1506))),Assumptions!$B$4)</f>
        <v>15000000</v>
      </c>
      <c r="O1506" s="12" t="n">
        <f aca="false">IF($H$1506=1,MIN(Assumptions!$B$41,MAX(Assumptions!$B$4,Assumptions!$B$26-($I$1506+$J$1506+$K$1506+$L$1506+$M$1506+$N$1506))),Assumptions!$B$4)</f>
        <v>5000000</v>
      </c>
      <c r="P1506" s="12" t="n">
        <f aca="false">$I$1506+$J$1506+$K$1506+$L$1506+$M$1506+$N$1506+$O$1506</f>
        <v>320000000</v>
      </c>
      <c r="Q1506" s="12" t="n">
        <f aca="false">MAX(Assumptions!$B$4,Assumptions!$B$26-$P$1506)</f>
        <v>1680000000</v>
      </c>
      <c r="R1506" s="12" t="n">
        <f aca="false">$J$1460+$O$1460+Assumptions!$B$20+IF($B$1506=0,$D$1460,Assumptions!$B$4)+IF($C$1506=0,$AI$1460,Assumptions!$B$4)+IF($D$1506=0,$AF$1460,Assumptions!$B$4)+IF($E$1506=0,$AC$1460,Assumptions!$B$4)+IF($F$1506=0,$Z$1460,Assumptions!$B$4)+IF($G$1506=0,$W$1460,Assumptions!$B$4)+IF($H$1506=0,$T$1460,Assumptions!$B$4)</f>
        <v>17405433.0542694</v>
      </c>
      <c r="S1506" s="12" t="n">
        <f aca="false">IF($R$1506&gt;Assumptions!$B$4,$Q$1506/$R$1506&gt;Assumptions!$B$13,FALSE())</f>
        <v>1</v>
      </c>
      <c r="T1506" s="12" t="n">
        <f aca="false">IF($S$1506,($Q$1506+Assumptions!$B$14*Assumptions!$B$13)/($R$1506+Assumptions!$B$14),IF($R$1506&gt;Assumptions!$B$4,$Q$1506/$R$1506,Assumptions!$B$4))</f>
        <v>84.5246619560043</v>
      </c>
      <c r="U1506" s="12" t="n">
        <f aca="false">IF($B$1506=1,$I$1506,$D$1460*$T$1506)</f>
        <v>80607834.8966244</v>
      </c>
      <c r="V1506" s="12" t="n">
        <f aca="false">IF($C$1506=1,$J$1506,$AI$1460*$T$1506)</f>
        <v>300000000</v>
      </c>
      <c r="W1506" s="12" t="n">
        <f aca="false">IF($D$1506=1,$K$1506,$AF$1460*$T$1506)</f>
        <v>147148804.416385</v>
      </c>
      <c r="X1506" s="12" t="n">
        <f aca="false">IF($E$1506=1,$L$1506,$AC$1460*$T$1506)</f>
        <v>202859188.69441</v>
      </c>
      <c r="Y1506" s="12" t="n">
        <f aca="false">IF($F$1506=1,$M$1506,$Z$1460*$T$1506)</f>
        <v>253573985.868013</v>
      </c>
      <c r="Z1506" s="12" t="n">
        <f aca="false">IF($G$1506=1,$N$1506,$W$1460*$T$1506)</f>
        <v>15000000</v>
      </c>
      <c r="AA1506" s="12" t="n">
        <f aca="false">IF($H$1506=1,$O$1506,$T$1460*$T$1506)</f>
        <v>5000000</v>
      </c>
      <c r="AB1506" s="12" t="n">
        <f aca="false">($J$1460+$O$1460)*$T$1506</f>
        <v>26276573.6305173</v>
      </c>
      <c r="AC1506" s="12" t="n">
        <f aca="false">Assumptions!$B$20*$T$1506</f>
        <v>760721957.604039</v>
      </c>
      <c r="AD1506" s="12" t="n">
        <f aca="false">IF($S$1506,Assumptions!$B$14*($T$1506-Assumptions!$B$13),Assumptions!$B$4)</f>
        <v>208811654.890011</v>
      </c>
      <c r="AE1506" s="12" t="n">
        <f aca="false">$U$1506+$V$1506+$W$1506+$X$1506+$Y$1506+$Z$1506+$AA$1506+$AB$1506+$AC$1506+$AD$1506</f>
        <v>2000000000</v>
      </c>
      <c r="AF1506" s="12" t="n">
        <f aca="false">IF(AND(IF($B$1506=1,$U$1506&gt;=INDEX($U$1471:$U$1598,1+$A$1506-Assumptions!$B$77),$U$1506&gt;INDEX($U$1471:$U$1598,1+$A$1506+Assumptions!$B$77)),IF($C$1506=1,$V$1506&gt;=INDEX($V$1471:$V$1598,1+$A$1506-Assumptions!$B$78),$V$1506&gt;INDEX($V$1471:$V$1598,1+$A$1506+Assumptions!$B$78)),IF($D$1506=1,$W$1506&gt;=INDEX($W$1471:$W$1598,1+$A$1506-Assumptions!$B$79),$W$1506&gt;INDEX($W$1471:$W$1598,1+$A$1506+Assumptions!$B$79)),IF($E$1506=1,$X$1506&gt;=INDEX($X$1471:$X$1598,1+$A$1506-Assumptions!$B$80),$X$1506&gt;INDEX($X$1471:$X$1598,1+$A$1506+Assumptions!$B$80)),IF($F$1506=1,$Y$1506&gt;=INDEX($Y$1471:$Y$1598,1+$A$1506-Assumptions!$B$81),$Y$1506&gt;INDEX($Y$1471:$Y$1598,1+$A$1506+Assumptions!$B$81)),IF($G$1506=1,$Z$1506&gt;=INDEX($Z$1471:$Z$1598,1+$A$1506-Assumptions!$B$82),$Z$1506&gt;INDEX($Z$1471:$Z$1598,1+$A$1506+Assumptions!$B$82)),IF($H$1506=1,$AA$1506&gt;=INDEX($AA$1471:$AA$1598,1+$A$1506-Assumptions!$B$83),$AA$1506&gt;INDEX($AA$1471:$AA$1598,1+$A$1506+Assumptions!$B$83))),1,0)</f>
        <v>0</v>
      </c>
    </row>
    <row r="1507" customFormat="false" ht="15" hidden="true" customHeight="false" outlineLevel="0" collapsed="false">
      <c r="A1507" s="6" t="n">
        <f aca="false">ROW()-ROW($A$1471)+Assumptions!$B$4</f>
        <v>36</v>
      </c>
      <c r="B1507" s="12" t="n">
        <f aca="false">MOD(QUOTIENT($A$1507,Assumptions!$B$77),2)</f>
        <v>0</v>
      </c>
      <c r="C1507" s="12" t="n">
        <f aca="false">MOD(QUOTIENT($A$1507,Assumptions!$B$78),2)</f>
        <v>1</v>
      </c>
      <c r="D1507" s="12" t="n">
        <f aca="false">MOD(QUOTIENT($A$1507,Assumptions!$B$79),2)</f>
        <v>0</v>
      </c>
      <c r="E1507" s="12" t="n">
        <f aca="false">MOD(QUOTIENT($A$1507,Assumptions!$B$80),2)</f>
        <v>0</v>
      </c>
      <c r="F1507" s="12" t="n">
        <f aca="false">MOD(QUOTIENT($A$1507,Assumptions!$B$81),2)</f>
        <v>1</v>
      </c>
      <c r="G1507" s="12" t="n">
        <f aca="false">MOD(QUOTIENT($A$1507,Assumptions!$B$82),2)</f>
        <v>0</v>
      </c>
      <c r="H1507" s="12" t="n">
        <f aca="false">MOD(QUOTIENT($A$1507,Assumptions!$B$83),2)</f>
        <v>0</v>
      </c>
      <c r="I1507" s="12" t="n">
        <f aca="false">IF($B$1507=1,MIN(Assumptions!$B$67,MAX(Assumptions!$B$4,Assumptions!$B$26-(Assumptions!$B$4))),Assumptions!$B$4)</f>
        <v>0</v>
      </c>
      <c r="J1507" s="12" t="n">
        <f aca="false">IF($C$1507=1,MIN(Assumptions!$B$66,MAX(Assumptions!$B$4,Assumptions!$B$26-($I$1507))),Assumptions!$B$4)</f>
        <v>300000000</v>
      </c>
      <c r="K1507" s="12" t="n">
        <f aca="false">IF($D$1507=1,MIN(Assumptions!$B$61,MAX(Assumptions!$B$4,Assumptions!$B$26-($I$1507+$J$1507))),Assumptions!$B$4)</f>
        <v>0</v>
      </c>
      <c r="L1507" s="12" t="n">
        <f aca="false">IF($E$1507=1,MIN(Assumptions!$B$56,MAX(Assumptions!$B$4,Assumptions!$B$26-($I$1507+$J$1507+$K$1507))),Assumptions!$B$4)</f>
        <v>0</v>
      </c>
      <c r="M1507" s="12" t="n">
        <f aca="false">IF($F$1507=1,MIN(Assumptions!$B$51,MAX(Assumptions!$B$4,Assumptions!$B$26-($I$1507+$J$1507+$K$1507+$L$1507))),Assumptions!$B$4)</f>
        <v>30000000</v>
      </c>
      <c r="N1507" s="12" t="n">
        <f aca="false">IF($G$1507=1,MIN(Assumptions!$B$46,MAX(Assumptions!$B$4,Assumptions!$B$26-($I$1507+$J$1507+$K$1507+$L$1507+$M$1507))),Assumptions!$B$4)</f>
        <v>0</v>
      </c>
      <c r="O1507" s="12" t="n">
        <f aca="false">IF($H$1507=1,MIN(Assumptions!$B$41,MAX(Assumptions!$B$4,Assumptions!$B$26-($I$1507+$J$1507+$K$1507+$L$1507+$M$1507+$N$1507))),Assumptions!$B$4)</f>
        <v>0</v>
      </c>
      <c r="P1507" s="12" t="n">
        <f aca="false">$I$1507+$J$1507+$K$1507+$L$1507+$M$1507+$N$1507+$O$1507</f>
        <v>330000000</v>
      </c>
      <c r="Q1507" s="12" t="n">
        <f aca="false">MAX(Assumptions!$B$4,Assumptions!$B$26-$P$1507)</f>
        <v>1670000000</v>
      </c>
      <c r="R1507" s="12" t="n">
        <f aca="false">$J$1460+$O$1460+Assumptions!$B$20+IF($B$1507=0,$D$1460,Assumptions!$B$4)+IF($C$1507=0,$AI$1460,Assumptions!$B$4)+IF($D$1507=0,$AF$1460,Assumptions!$B$4)+IF($E$1507=0,$AC$1460,Assumptions!$B$4)+IF($F$1507=0,$Z$1460,Assumptions!$B$4)+IF($G$1507=0,$W$1460,Assumptions!$B$4)+IF($H$1507=0,$T$1460,Assumptions!$B$4)</f>
        <v>24405433.0542694</v>
      </c>
      <c r="S1507" s="12" t="n">
        <f aca="false">IF($R$1507&gt;Assumptions!$B$4,$Q$1507/$R$1507&gt;Assumptions!$B$13,FALSE())</f>
        <v>1</v>
      </c>
      <c r="T1507" s="12" t="n">
        <f aca="false">IF($S$1507,($Q$1507+Assumptions!$B$14*Assumptions!$B$13)/($R$1507+Assumptions!$B$14),IF($R$1507&gt;Assumptions!$B$4,$Q$1507/$R$1507,Assumptions!$B$4))</f>
        <v>62.1621661553075</v>
      </c>
      <c r="U1507" s="12" t="n">
        <f aca="false">IF($B$1507=1,$I$1507,$D$1460*$T$1507)</f>
        <v>59281605.0405702</v>
      </c>
      <c r="V1507" s="12" t="n">
        <f aca="false">IF($C$1507=1,$J$1507,$AI$1460*$T$1507)</f>
        <v>300000000</v>
      </c>
      <c r="W1507" s="12" t="n">
        <f aca="false">IF($D$1507=1,$K$1507,$AF$1460*$T$1507)</f>
        <v>108217982.988767</v>
      </c>
      <c r="X1507" s="12" t="n">
        <f aca="false">IF($E$1507=1,$L$1507,$AC$1460*$T$1507)</f>
        <v>149189198.772738</v>
      </c>
      <c r="Y1507" s="12" t="n">
        <f aca="false">IF($F$1507=1,$M$1507,$Z$1460*$T$1507)</f>
        <v>30000000</v>
      </c>
      <c r="Z1507" s="12" t="n">
        <f aca="false">IF($G$1507=1,$N$1507,$W$1460*$T$1507)</f>
        <v>310810830.776538</v>
      </c>
      <c r="AA1507" s="12" t="n">
        <f aca="false">IF($H$1507=1,$O$1507,$T$1460*$T$1507)</f>
        <v>310810830.776538</v>
      </c>
      <c r="AB1507" s="12" t="n">
        <f aca="false">($J$1460+$O$1460)*$T$1507</f>
        <v>19324640.8588133</v>
      </c>
      <c r="AC1507" s="12" t="n">
        <f aca="false">Assumptions!$B$20*$T$1507</f>
        <v>559459495.397768</v>
      </c>
      <c r="AD1507" s="12" t="n">
        <f aca="false">IF($S$1507,Assumptions!$B$14*($T$1507-Assumptions!$B$13),Assumptions!$B$4)</f>
        <v>152905415.388269</v>
      </c>
      <c r="AE1507" s="12" t="n">
        <f aca="false">$U$1507+$V$1507+$W$1507+$X$1507+$Y$1507+$Z$1507+$AA$1507+$AB$1507+$AC$1507+$AD$1507</f>
        <v>2000000000</v>
      </c>
      <c r="AF1507" s="12" t="n">
        <f aca="false">IF(AND(IF($B$1507=1,$U$1507&gt;=INDEX($U$1471:$U$1598,1+$A$1507-Assumptions!$B$77),$U$1507&gt;INDEX($U$1471:$U$1598,1+$A$1507+Assumptions!$B$77)),IF($C$1507=1,$V$1507&gt;=INDEX($V$1471:$V$1598,1+$A$1507-Assumptions!$B$78),$V$1507&gt;INDEX($V$1471:$V$1598,1+$A$1507+Assumptions!$B$78)),IF($D$1507=1,$W$1507&gt;=INDEX($W$1471:$W$1598,1+$A$1507-Assumptions!$B$79),$W$1507&gt;INDEX($W$1471:$W$1598,1+$A$1507+Assumptions!$B$79)),IF($E$1507=1,$X$1507&gt;=INDEX($X$1471:$X$1598,1+$A$1507-Assumptions!$B$80),$X$1507&gt;INDEX($X$1471:$X$1598,1+$A$1507+Assumptions!$B$80)),IF($F$1507=1,$Y$1507&gt;=INDEX($Y$1471:$Y$1598,1+$A$1507-Assumptions!$B$81),$Y$1507&gt;INDEX($Y$1471:$Y$1598,1+$A$1507+Assumptions!$B$81)),IF($G$1507=1,$Z$1507&gt;=INDEX($Z$1471:$Z$1598,1+$A$1507-Assumptions!$B$82),$Z$1507&gt;INDEX($Z$1471:$Z$1598,1+$A$1507+Assumptions!$B$82)),IF($H$1507=1,$AA$1507&gt;=INDEX($AA$1471:$AA$1598,1+$A$1507-Assumptions!$B$83),$AA$1507&gt;INDEX($AA$1471:$AA$1598,1+$A$1507+Assumptions!$B$83))),1,0)</f>
        <v>0</v>
      </c>
    </row>
    <row r="1508" customFormat="false" ht="15" hidden="true" customHeight="false" outlineLevel="0" collapsed="false">
      <c r="A1508" s="6" t="n">
        <f aca="false">ROW()-ROW($A$1471)+Assumptions!$B$4</f>
        <v>37</v>
      </c>
      <c r="B1508" s="12" t="n">
        <f aca="false">MOD(QUOTIENT($A$1508,Assumptions!$B$77),2)</f>
        <v>0</v>
      </c>
      <c r="C1508" s="12" t="n">
        <f aca="false">MOD(QUOTIENT($A$1508,Assumptions!$B$78),2)</f>
        <v>1</v>
      </c>
      <c r="D1508" s="12" t="n">
        <f aca="false">MOD(QUOTIENT($A$1508,Assumptions!$B$79),2)</f>
        <v>0</v>
      </c>
      <c r="E1508" s="12" t="n">
        <f aca="false">MOD(QUOTIENT($A$1508,Assumptions!$B$80),2)</f>
        <v>0</v>
      </c>
      <c r="F1508" s="12" t="n">
        <f aca="false">MOD(QUOTIENT($A$1508,Assumptions!$B$81),2)</f>
        <v>1</v>
      </c>
      <c r="G1508" s="12" t="n">
        <f aca="false">MOD(QUOTIENT($A$1508,Assumptions!$B$82),2)</f>
        <v>0</v>
      </c>
      <c r="H1508" s="12" t="n">
        <f aca="false">MOD(QUOTIENT($A$1508,Assumptions!$B$83),2)</f>
        <v>1</v>
      </c>
      <c r="I1508" s="12" t="n">
        <f aca="false">IF($B$1508=1,MIN(Assumptions!$B$67,MAX(Assumptions!$B$4,Assumptions!$B$26-(Assumptions!$B$4))),Assumptions!$B$4)</f>
        <v>0</v>
      </c>
      <c r="J1508" s="12" t="n">
        <f aca="false">IF($C$1508=1,MIN(Assumptions!$B$66,MAX(Assumptions!$B$4,Assumptions!$B$26-($I$1508))),Assumptions!$B$4)</f>
        <v>300000000</v>
      </c>
      <c r="K1508" s="12" t="n">
        <f aca="false">IF($D$1508=1,MIN(Assumptions!$B$61,MAX(Assumptions!$B$4,Assumptions!$B$26-($I$1508+$J$1508))),Assumptions!$B$4)</f>
        <v>0</v>
      </c>
      <c r="L1508" s="12" t="n">
        <f aca="false">IF($E$1508=1,MIN(Assumptions!$B$56,MAX(Assumptions!$B$4,Assumptions!$B$26-($I$1508+$J$1508+$K$1508))),Assumptions!$B$4)</f>
        <v>0</v>
      </c>
      <c r="M1508" s="12" t="n">
        <f aca="false">IF($F$1508=1,MIN(Assumptions!$B$51,MAX(Assumptions!$B$4,Assumptions!$B$26-($I$1508+$J$1508+$K$1508+$L$1508))),Assumptions!$B$4)</f>
        <v>30000000</v>
      </c>
      <c r="N1508" s="12" t="n">
        <f aca="false">IF($G$1508=1,MIN(Assumptions!$B$46,MAX(Assumptions!$B$4,Assumptions!$B$26-($I$1508+$J$1508+$K$1508+$L$1508+$M$1508))),Assumptions!$B$4)</f>
        <v>0</v>
      </c>
      <c r="O1508" s="12" t="n">
        <f aca="false">IF($H$1508=1,MIN(Assumptions!$B$41,MAX(Assumptions!$B$4,Assumptions!$B$26-($I$1508+$J$1508+$K$1508+$L$1508+$M$1508+$N$1508))),Assumptions!$B$4)</f>
        <v>5000000</v>
      </c>
      <c r="P1508" s="12" t="n">
        <f aca="false">$I$1508+$J$1508+$K$1508+$L$1508+$M$1508+$N$1508+$O$1508</f>
        <v>335000000</v>
      </c>
      <c r="Q1508" s="12" t="n">
        <f aca="false">MAX(Assumptions!$B$4,Assumptions!$B$26-$P$1508)</f>
        <v>1665000000</v>
      </c>
      <c r="R1508" s="12" t="n">
        <f aca="false">$J$1460+$O$1460+Assumptions!$B$20+IF($B$1508=0,$D$1460,Assumptions!$B$4)+IF($C$1508=0,$AI$1460,Assumptions!$B$4)+IF($D$1508=0,$AF$1460,Assumptions!$B$4)+IF($E$1508=0,$AC$1460,Assumptions!$B$4)+IF($F$1508=0,$Z$1460,Assumptions!$B$4)+IF($G$1508=0,$W$1460,Assumptions!$B$4)+IF($H$1508=0,$T$1460,Assumptions!$B$4)</f>
        <v>19405433.0542694</v>
      </c>
      <c r="S1508" s="12" t="n">
        <f aca="false">IF($R$1508&gt;Assumptions!$B$4,$Q$1508/$R$1508&gt;Assumptions!$B$13,FALSE())</f>
        <v>1</v>
      </c>
      <c r="T1508" s="12" t="n">
        <f aca="false">IF($S$1508,($Q$1508+Assumptions!$B$14*Assumptions!$B$13)/($R$1508+Assumptions!$B$14),IF($R$1508&gt;Assumptions!$B$4,$Q$1508/$R$1508,Assumptions!$B$4))</f>
        <v>76.1226676445458</v>
      </c>
      <c r="U1508" s="12" t="n">
        <f aca="false">IF($B$1508=1,$I$1508,$D$1460*$T$1508)</f>
        <v>72595184.4513265</v>
      </c>
      <c r="V1508" s="12" t="n">
        <f aca="false">IF($C$1508=1,$J$1508,$AI$1460*$T$1508)</f>
        <v>300000000</v>
      </c>
      <c r="W1508" s="12" t="n">
        <f aca="false">IF($D$1508=1,$K$1508,$AF$1460*$T$1508)</f>
        <v>132521790.370615</v>
      </c>
      <c r="X1508" s="12" t="n">
        <f aca="false">IF($E$1508=1,$L$1508,$AC$1460*$T$1508)</f>
        <v>182694402.34691</v>
      </c>
      <c r="Y1508" s="12" t="n">
        <f aca="false">IF($F$1508=1,$M$1508,$Z$1460*$T$1508)</f>
        <v>30000000</v>
      </c>
      <c r="Z1508" s="12" t="n">
        <f aca="false">IF($G$1508=1,$N$1508,$W$1460*$T$1508)</f>
        <v>380613338.222729</v>
      </c>
      <c r="AA1508" s="12" t="n">
        <f aca="false">IF($H$1508=1,$O$1508,$T$1460*$T$1508)</f>
        <v>5000000</v>
      </c>
      <c r="AB1508" s="12" t="n">
        <f aca="false">($J$1460+$O$1460)*$T$1508</f>
        <v>23664606.6961432</v>
      </c>
      <c r="AC1508" s="12" t="n">
        <f aca="false">Assumptions!$B$20*$T$1508</f>
        <v>685104008.800912</v>
      </c>
      <c r="AD1508" s="12" t="n">
        <f aca="false">IF($S$1508,Assumptions!$B$14*($T$1508-Assumptions!$B$13),Assumptions!$B$4)</f>
        <v>187806669.111364</v>
      </c>
      <c r="AE1508" s="12" t="n">
        <f aca="false">$U$1508+$V$1508+$W$1508+$X$1508+$Y$1508+$Z$1508+$AA$1508+$AB$1508+$AC$1508+$AD$1508</f>
        <v>2000000000</v>
      </c>
      <c r="AF1508" s="12" t="n">
        <f aca="false">IF(AND(IF($B$1508=1,$U$1508&gt;=INDEX($U$1471:$U$1598,1+$A$1508-Assumptions!$B$77),$U$1508&gt;INDEX($U$1471:$U$1598,1+$A$1508+Assumptions!$B$77)),IF($C$1508=1,$V$1508&gt;=INDEX($V$1471:$V$1598,1+$A$1508-Assumptions!$B$78),$V$1508&gt;INDEX($V$1471:$V$1598,1+$A$1508+Assumptions!$B$78)),IF($D$1508=1,$W$1508&gt;=INDEX($W$1471:$W$1598,1+$A$1508-Assumptions!$B$79),$W$1508&gt;INDEX($W$1471:$W$1598,1+$A$1508+Assumptions!$B$79)),IF($E$1508=1,$X$1508&gt;=INDEX($X$1471:$X$1598,1+$A$1508-Assumptions!$B$80),$X$1508&gt;INDEX($X$1471:$X$1598,1+$A$1508+Assumptions!$B$80)),IF($F$1508=1,$Y$1508&gt;=INDEX($Y$1471:$Y$1598,1+$A$1508-Assumptions!$B$81),$Y$1508&gt;INDEX($Y$1471:$Y$1598,1+$A$1508+Assumptions!$B$81)),IF($G$1508=1,$Z$1508&gt;=INDEX($Z$1471:$Z$1598,1+$A$1508-Assumptions!$B$82),$Z$1508&gt;INDEX($Z$1471:$Z$1598,1+$A$1508+Assumptions!$B$82)),IF($H$1508=1,$AA$1508&gt;=INDEX($AA$1471:$AA$1598,1+$A$1508-Assumptions!$B$83),$AA$1508&gt;INDEX($AA$1471:$AA$1598,1+$A$1508+Assumptions!$B$83))),1,0)</f>
        <v>0</v>
      </c>
    </row>
    <row r="1509" customFormat="false" ht="15" hidden="true" customHeight="false" outlineLevel="0" collapsed="false">
      <c r="A1509" s="6" t="n">
        <f aca="false">ROW()-ROW($A$1471)+Assumptions!$B$4</f>
        <v>38</v>
      </c>
      <c r="B1509" s="12" t="n">
        <f aca="false">MOD(QUOTIENT($A$1509,Assumptions!$B$77),2)</f>
        <v>0</v>
      </c>
      <c r="C1509" s="12" t="n">
        <f aca="false">MOD(QUOTIENT($A$1509,Assumptions!$B$78),2)</f>
        <v>1</v>
      </c>
      <c r="D1509" s="12" t="n">
        <f aca="false">MOD(QUOTIENT($A$1509,Assumptions!$B$79),2)</f>
        <v>0</v>
      </c>
      <c r="E1509" s="12" t="n">
        <f aca="false">MOD(QUOTIENT($A$1509,Assumptions!$B$80),2)</f>
        <v>0</v>
      </c>
      <c r="F1509" s="12" t="n">
        <f aca="false">MOD(QUOTIENT($A$1509,Assumptions!$B$81),2)</f>
        <v>1</v>
      </c>
      <c r="G1509" s="12" t="n">
        <f aca="false">MOD(QUOTIENT($A$1509,Assumptions!$B$82),2)</f>
        <v>1</v>
      </c>
      <c r="H1509" s="12" t="n">
        <f aca="false">MOD(QUOTIENT($A$1509,Assumptions!$B$83),2)</f>
        <v>0</v>
      </c>
      <c r="I1509" s="12" t="n">
        <f aca="false">IF($B$1509=1,MIN(Assumptions!$B$67,MAX(Assumptions!$B$4,Assumptions!$B$26-(Assumptions!$B$4))),Assumptions!$B$4)</f>
        <v>0</v>
      </c>
      <c r="J1509" s="12" t="n">
        <f aca="false">IF($C$1509=1,MIN(Assumptions!$B$66,MAX(Assumptions!$B$4,Assumptions!$B$26-($I$1509))),Assumptions!$B$4)</f>
        <v>300000000</v>
      </c>
      <c r="K1509" s="12" t="n">
        <f aca="false">IF($D$1509=1,MIN(Assumptions!$B$61,MAX(Assumptions!$B$4,Assumptions!$B$26-($I$1509+$J$1509))),Assumptions!$B$4)</f>
        <v>0</v>
      </c>
      <c r="L1509" s="12" t="n">
        <f aca="false">IF($E$1509=1,MIN(Assumptions!$B$56,MAX(Assumptions!$B$4,Assumptions!$B$26-($I$1509+$J$1509+$K$1509))),Assumptions!$B$4)</f>
        <v>0</v>
      </c>
      <c r="M1509" s="12" t="n">
        <f aca="false">IF($F$1509=1,MIN(Assumptions!$B$51,MAX(Assumptions!$B$4,Assumptions!$B$26-($I$1509+$J$1509+$K$1509+$L$1509))),Assumptions!$B$4)</f>
        <v>30000000</v>
      </c>
      <c r="N1509" s="12" t="n">
        <f aca="false">IF($G$1509=1,MIN(Assumptions!$B$46,MAX(Assumptions!$B$4,Assumptions!$B$26-($I$1509+$J$1509+$K$1509+$L$1509+$M$1509))),Assumptions!$B$4)</f>
        <v>15000000</v>
      </c>
      <c r="O1509" s="12" t="n">
        <f aca="false">IF($H$1509=1,MIN(Assumptions!$B$41,MAX(Assumptions!$B$4,Assumptions!$B$26-($I$1509+$J$1509+$K$1509+$L$1509+$M$1509+$N$1509))),Assumptions!$B$4)</f>
        <v>0</v>
      </c>
      <c r="P1509" s="12" t="n">
        <f aca="false">$I$1509+$J$1509+$K$1509+$L$1509+$M$1509+$N$1509+$O$1509</f>
        <v>345000000</v>
      </c>
      <c r="Q1509" s="12" t="n">
        <f aca="false">MAX(Assumptions!$B$4,Assumptions!$B$26-$P$1509)</f>
        <v>1655000000</v>
      </c>
      <c r="R1509" s="12" t="n">
        <f aca="false">$J$1460+$O$1460+Assumptions!$B$20+IF($B$1509=0,$D$1460,Assumptions!$B$4)+IF($C$1509=0,$AI$1460,Assumptions!$B$4)+IF($D$1509=0,$AF$1460,Assumptions!$B$4)+IF($E$1509=0,$AC$1460,Assumptions!$B$4)+IF($F$1509=0,$Z$1460,Assumptions!$B$4)+IF($G$1509=0,$W$1460,Assumptions!$B$4)+IF($H$1509=0,$T$1460,Assumptions!$B$4)</f>
        <v>19405433.0542694</v>
      </c>
      <c r="S1509" s="12" t="n">
        <f aca="false">IF($R$1509&gt;Assumptions!$B$4,$Q$1509/$R$1509&gt;Assumptions!$B$13,FALSE())</f>
        <v>1</v>
      </c>
      <c r="T1509" s="12" t="n">
        <f aca="false">IF($S$1509,($Q$1509+Assumptions!$B$14*Assumptions!$B$13)/($R$1509+Assumptions!$B$14),IF($R$1509&gt;Assumptions!$B$4,$Q$1509/$R$1509,Assumptions!$B$4))</f>
        <v>75.6661598925545</v>
      </c>
      <c r="U1509" s="12" t="n">
        <f aca="false">IF($B$1509=1,$I$1509,$D$1460*$T$1509)</f>
        <v>72159831.0213336</v>
      </c>
      <c r="V1509" s="12" t="n">
        <f aca="false">IF($C$1509=1,$J$1509,$AI$1460*$T$1509)</f>
        <v>300000000</v>
      </c>
      <c r="W1509" s="12" t="n">
        <f aca="false">IF($D$1509=1,$K$1509,$AF$1460*$T$1509)</f>
        <v>131727056.995079</v>
      </c>
      <c r="X1509" s="12" t="n">
        <f aca="false">IF($E$1509=1,$L$1509,$AC$1460*$T$1509)</f>
        <v>181598783.742131</v>
      </c>
      <c r="Y1509" s="12" t="n">
        <f aca="false">IF($F$1509=1,$M$1509,$Z$1460*$T$1509)</f>
        <v>30000000</v>
      </c>
      <c r="Z1509" s="12" t="n">
        <f aca="false">IF($G$1509=1,$N$1509,$W$1460*$T$1509)</f>
        <v>15000000</v>
      </c>
      <c r="AA1509" s="12" t="n">
        <f aca="false">IF($H$1509=1,$O$1509,$T$1460*$T$1509)</f>
        <v>378330799.462772</v>
      </c>
      <c r="AB1509" s="12" t="n">
        <f aca="false">($J$1460+$O$1460)*$T$1509</f>
        <v>23522690.0143073</v>
      </c>
      <c r="AC1509" s="12" t="n">
        <f aca="false">Assumptions!$B$20*$T$1509</f>
        <v>680995439.03299</v>
      </c>
      <c r="AD1509" s="12" t="n">
        <f aca="false">IF($S$1509,Assumptions!$B$14*($T$1509-Assumptions!$B$13),Assumptions!$B$4)</f>
        <v>186665399.731386</v>
      </c>
      <c r="AE1509" s="12" t="n">
        <f aca="false">$U$1509+$V$1509+$W$1509+$X$1509+$Y$1509+$Z$1509+$AA$1509+$AB$1509+$AC$1509+$AD$1509</f>
        <v>2000000000</v>
      </c>
      <c r="AF1509" s="12" t="n">
        <f aca="false">IF(AND(IF($B$1509=1,$U$1509&gt;=INDEX($U$1471:$U$1598,1+$A$1509-Assumptions!$B$77),$U$1509&gt;INDEX($U$1471:$U$1598,1+$A$1509+Assumptions!$B$77)),IF($C$1509=1,$V$1509&gt;=INDEX($V$1471:$V$1598,1+$A$1509-Assumptions!$B$78),$V$1509&gt;INDEX($V$1471:$V$1598,1+$A$1509+Assumptions!$B$78)),IF($D$1509=1,$W$1509&gt;=INDEX($W$1471:$W$1598,1+$A$1509-Assumptions!$B$79),$W$1509&gt;INDEX($W$1471:$W$1598,1+$A$1509+Assumptions!$B$79)),IF($E$1509=1,$X$1509&gt;=INDEX($X$1471:$X$1598,1+$A$1509-Assumptions!$B$80),$X$1509&gt;INDEX($X$1471:$X$1598,1+$A$1509+Assumptions!$B$80)),IF($F$1509=1,$Y$1509&gt;=INDEX($Y$1471:$Y$1598,1+$A$1509-Assumptions!$B$81),$Y$1509&gt;INDEX($Y$1471:$Y$1598,1+$A$1509+Assumptions!$B$81)),IF($G$1509=1,$Z$1509&gt;=INDEX($Z$1471:$Z$1598,1+$A$1509-Assumptions!$B$82),$Z$1509&gt;INDEX($Z$1471:$Z$1598,1+$A$1509+Assumptions!$B$82)),IF($H$1509=1,$AA$1509&gt;=INDEX($AA$1471:$AA$1598,1+$A$1509-Assumptions!$B$83),$AA$1509&gt;INDEX($AA$1471:$AA$1598,1+$A$1509+Assumptions!$B$83))),1,0)</f>
        <v>0</v>
      </c>
    </row>
    <row r="1510" customFormat="false" ht="15" hidden="true" customHeight="false" outlineLevel="0" collapsed="false">
      <c r="A1510" s="6" t="n">
        <f aca="false">ROW()-ROW($A$1471)+Assumptions!$B$4</f>
        <v>39</v>
      </c>
      <c r="B1510" s="12" t="n">
        <f aca="false">MOD(QUOTIENT($A$1510,Assumptions!$B$77),2)</f>
        <v>0</v>
      </c>
      <c r="C1510" s="12" t="n">
        <f aca="false">MOD(QUOTIENT($A$1510,Assumptions!$B$78),2)</f>
        <v>1</v>
      </c>
      <c r="D1510" s="12" t="n">
        <f aca="false">MOD(QUOTIENT($A$1510,Assumptions!$B$79),2)</f>
        <v>0</v>
      </c>
      <c r="E1510" s="12" t="n">
        <f aca="false">MOD(QUOTIENT($A$1510,Assumptions!$B$80),2)</f>
        <v>0</v>
      </c>
      <c r="F1510" s="12" t="n">
        <f aca="false">MOD(QUOTIENT($A$1510,Assumptions!$B$81),2)</f>
        <v>1</v>
      </c>
      <c r="G1510" s="12" t="n">
        <f aca="false">MOD(QUOTIENT($A$1510,Assumptions!$B$82),2)</f>
        <v>1</v>
      </c>
      <c r="H1510" s="12" t="n">
        <f aca="false">MOD(QUOTIENT($A$1510,Assumptions!$B$83),2)</f>
        <v>1</v>
      </c>
      <c r="I1510" s="12" t="n">
        <f aca="false">IF($B$1510=1,MIN(Assumptions!$B$67,MAX(Assumptions!$B$4,Assumptions!$B$26-(Assumptions!$B$4))),Assumptions!$B$4)</f>
        <v>0</v>
      </c>
      <c r="J1510" s="12" t="n">
        <f aca="false">IF($C$1510=1,MIN(Assumptions!$B$66,MAX(Assumptions!$B$4,Assumptions!$B$26-($I$1510))),Assumptions!$B$4)</f>
        <v>300000000</v>
      </c>
      <c r="K1510" s="12" t="n">
        <f aca="false">IF($D$1510=1,MIN(Assumptions!$B$61,MAX(Assumptions!$B$4,Assumptions!$B$26-($I$1510+$J$1510))),Assumptions!$B$4)</f>
        <v>0</v>
      </c>
      <c r="L1510" s="12" t="n">
        <f aca="false">IF($E$1510=1,MIN(Assumptions!$B$56,MAX(Assumptions!$B$4,Assumptions!$B$26-($I$1510+$J$1510+$K$1510))),Assumptions!$B$4)</f>
        <v>0</v>
      </c>
      <c r="M1510" s="12" t="n">
        <f aca="false">IF($F$1510=1,MIN(Assumptions!$B$51,MAX(Assumptions!$B$4,Assumptions!$B$26-($I$1510+$J$1510+$K$1510+$L$1510))),Assumptions!$B$4)</f>
        <v>30000000</v>
      </c>
      <c r="N1510" s="12" t="n">
        <f aca="false">IF($G$1510=1,MIN(Assumptions!$B$46,MAX(Assumptions!$B$4,Assumptions!$B$26-($I$1510+$J$1510+$K$1510+$L$1510+$M$1510))),Assumptions!$B$4)</f>
        <v>15000000</v>
      </c>
      <c r="O1510" s="12" t="n">
        <f aca="false">IF($H$1510=1,MIN(Assumptions!$B$41,MAX(Assumptions!$B$4,Assumptions!$B$26-($I$1510+$J$1510+$K$1510+$L$1510+$M$1510+$N$1510))),Assumptions!$B$4)</f>
        <v>5000000</v>
      </c>
      <c r="P1510" s="12" t="n">
        <f aca="false">$I$1510+$J$1510+$K$1510+$L$1510+$M$1510+$N$1510+$O$1510</f>
        <v>350000000</v>
      </c>
      <c r="Q1510" s="12" t="n">
        <f aca="false">MAX(Assumptions!$B$4,Assumptions!$B$26-$P$1510)</f>
        <v>1650000000</v>
      </c>
      <c r="R1510" s="12" t="n">
        <f aca="false">$J$1460+$O$1460+Assumptions!$B$20+IF($B$1510=0,$D$1460,Assumptions!$B$4)+IF($C$1510=0,$AI$1460,Assumptions!$B$4)+IF($D$1510=0,$AF$1460,Assumptions!$B$4)+IF($E$1510=0,$AC$1460,Assumptions!$B$4)+IF($F$1510=0,$Z$1460,Assumptions!$B$4)+IF($G$1510=0,$W$1460,Assumptions!$B$4)+IF($H$1510=0,$T$1460,Assumptions!$B$4)</f>
        <v>14405433.0542694</v>
      </c>
      <c r="S1510" s="12" t="n">
        <f aca="false">IF($R$1510&gt;Assumptions!$B$4,$Q$1510/$R$1510&gt;Assumptions!$B$13,FALSE())</f>
        <v>1</v>
      </c>
      <c r="T1510" s="12" t="n">
        <f aca="false">IF($S$1510,($Q$1510+Assumptions!$B$14*Assumptions!$B$13)/($R$1510+Assumptions!$B$14),IF($R$1510&gt;Assumptions!$B$4,$Q$1510/$R$1510,Assumptions!$B$4))</f>
        <v>97.7496402899104</v>
      </c>
      <c r="U1510" s="12" t="n">
        <f aca="false">IF($B$1510=1,$I$1510,$D$1460*$T$1510)</f>
        <v>93219974.8967325</v>
      </c>
      <c r="V1510" s="12" t="n">
        <f aca="false">IF($C$1510=1,$J$1510,$AI$1460*$T$1510)</f>
        <v>300000000</v>
      </c>
      <c r="W1510" s="12" t="n">
        <f aca="false">IF($D$1510=1,$K$1510,$AF$1460*$T$1510)</f>
        <v>170172141.099823</v>
      </c>
      <c r="X1510" s="12" t="n">
        <f aca="false">IF($E$1510=1,$L$1510,$AC$1460*$T$1510)</f>
        <v>234599136.695785</v>
      </c>
      <c r="Y1510" s="12" t="n">
        <f aca="false">IF($F$1510=1,$M$1510,$Z$1460*$T$1510)</f>
        <v>30000000</v>
      </c>
      <c r="Z1510" s="12" t="n">
        <f aca="false">IF($G$1510=1,$N$1510,$W$1460*$T$1510)</f>
        <v>15000000</v>
      </c>
      <c r="AA1510" s="12" t="n">
        <f aca="false">IF($H$1510=1,$O$1510,$T$1460*$T$1510)</f>
        <v>5000000</v>
      </c>
      <c r="AB1510" s="12" t="n">
        <f aca="false">($J$1460+$O$1460)*$T$1510</f>
        <v>30387883.9736898</v>
      </c>
      <c r="AC1510" s="12" t="n">
        <f aca="false">Assumptions!$B$20*$T$1510</f>
        <v>879746762.609194</v>
      </c>
      <c r="AD1510" s="12" t="n">
        <f aca="false">IF($S$1510,Assumptions!$B$14*($T$1510-Assumptions!$B$13),Assumptions!$B$4)</f>
        <v>241874100.724776</v>
      </c>
      <c r="AE1510" s="12" t="n">
        <f aca="false">$U$1510+$V$1510+$W$1510+$X$1510+$Y$1510+$Z$1510+$AA$1510+$AB$1510+$AC$1510+$AD$1510</f>
        <v>2000000000</v>
      </c>
      <c r="AF1510" s="12" t="n">
        <f aca="false">IF(AND(IF($B$1510=1,$U$1510&gt;=INDEX($U$1471:$U$1598,1+$A$1510-Assumptions!$B$77),$U$1510&gt;INDEX($U$1471:$U$1598,1+$A$1510+Assumptions!$B$77)),IF($C$1510=1,$V$1510&gt;=INDEX($V$1471:$V$1598,1+$A$1510-Assumptions!$B$78),$V$1510&gt;INDEX($V$1471:$V$1598,1+$A$1510+Assumptions!$B$78)),IF($D$1510=1,$W$1510&gt;=INDEX($W$1471:$W$1598,1+$A$1510-Assumptions!$B$79),$W$1510&gt;INDEX($W$1471:$W$1598,1+$A$1510+Assumptions!$B$79)),IF($E$1510=1,$X$1510&gt;=INDEX($X$1471:$X$1598,1+$A$1510-Assumptions!$B$80),$X$1510&gt;INDEX($X$1471:$X$1598,1+$A$1510+Assumptions!$B$80)),IF($F$1510=1,$Y$1510&gt;=INDEX($Y$1471:$Y$1598,1+$A$1510-Assumptions!$B$81),$Y$1510&gt;INDEX($Y$1471:$Y$1598,1+$A$1510+Assumptions!$B$81)),IF($G$1510=1,$Z$1510&gt;=INDEX($Z$1471:$Z$1598,1+$A$1510-Assumptions!$B$82),$Z$1510&gt;INDEX($Z$1471:$Z$1598,1+$A$1510+Assumptions!$B$82)),IF($H$1510=1,$AA$1510&gt;=INDEX($AA$1471:$AA$1598,1+$A$1510-Assumptions!$B$83),$AA$1510&gt;INDEX($AA$1471:$AA$1598,1+$A$1510+Assumptions!$B$83))),1,0)</f>
        <v>0</v>
      </c>
    </row>
    <row r="1511" customFormat="false" ht="15" hidden="true" customHeight="false" outlineLevel="0" collapsed="false">
      <c r="A1511" s="6" t="n">
        <f aca="false">ROW()-ROW($A$1471)+Assumptions!$B$4</f>
        <v>40</v>
      </c>
      <c r="B1511" s="12" t="n">
        <f aca="false">MOD(QUOTIENT($A$1511,Assumptions!$B$77),2)</f>
        <v>0</v>
      </c>
      <c r="C1511" s="12" t="n">
        <f aca="false">MOD(QUOTIENT($A$1511,Assumptions!$B$78),2)</f>
        <v>1</v>
      </c>
      <c r="D1511" s="12" t="n">
        <f aca="false">MOD(QUOTIENT($A$1511,Assumptions!$B$79),2)</f>
        <v>0</v>
      </c>
      <c r="E1511" s="12" t="n">
        <f aca="false">MOD(QUOTIENT($A$1511,Assumptions!$B$80),2)</f>
        <v>1</v>
      </c>
      <c r="F1511" s="12" t="n">
        <f aca="false">MOD(QUOTIENT($A$1511,Assumptions!$B$81),2)</f>
        <v>0</v>
      </c>
      <c r="G1511" s="12" t="n">
        <f aca="false">MOD(QUOTIENT($A$1511,Assumptions!$B$82),2)</f>
        <v>0</v>
      </c>
      <c r="H1511" s="12" t="n">
        <f aca="false">MOD(QUOTIENT($A$1511,Assumptions!$B$83),2)</f>
        <v>0</v>
      </c>
      <c r="I1511" s="12" t="n">
        <f aca="false">IF($B$1511=1,MIN(Assumptions!$B$67,MAX(Assumptions!$B$4,Assumptions!$B$26-(Assumptions!$B$4))),Assumptions!$B$4)</f>
        <v>0</v>
      </c>
      <c r="J1511" s="12" t="n">
        <f aca="false">IF($C$1511=1,MIN(Assumptions!$B$66,MAX(Assumptions!$B$4,Assumptions!$B$26-($I$1511))),Assumptions!$B$4)</f>
        <v>300000000</v>
      </c>
      <c r="K1511" s="12" t="n">
        <f aca="false">IF($D$1511=1,MIN(Assumptions!$B$61,MAX(Assumptions!$B$4,Assumptions!$B$26-($I$1511+$J$1511))),Assumptions!$B$4)</f>
        <v>0</v>
      </c>
      <c r="L1511" s="12" t="n">
        <f aca="false">IF($E$1511=1,MIN(Assumptions!$B$56,MAX(Assumptions!$B$4,Assumptions!$B$26-($I$1511+$J$1511+$K$1511))),Assumptions!$B$4)</f>
        <v>60000000</v>
      </c>
      <c r="M1511" s="12" t="n">
        <f aca="false">IF($F$1511=1,MIN(Assumptions!$B$51,MAX(Assumptions!$B$4,Assumptions!$B$26-($I$1511+$J$1511+$K$1511+$L$1511))),Assumptions!$B$4)</f>
        <v>0</v>
      </c>
      <c r="N1511" s="12" t="n">
        <f aca="false">IF($G$1511=1,MIN(Assumptions!$B$46,MAX(Assumptions!$B$4,Assumptions!$B$26-($I$1511+$J$1511+$K$1511+$L$1511+$M$1511))),Assumptions!$B$4)</f>
        <v>0</v>
      </c>
      <c r="O1511" s="12" t="n">
        <f aca="false">IF($H$1511=1,MIN(Assumptions!$B$41,MAX(Assumptions!$B$4,Assumptions!$B$26-($I$1511+$J$1511+$K$1511+$L$1511+$M$1511+$N$1511))),Assumptions!$B$4)</f>
        <v>0</v>
      </c>
      <c r="P1511" s="12" t="n">
        <f aca="false">$I$1511+$J$1511+$K$1511+$L$1511+$M$1511+$N$1511+$O$1511</f>
        <v>360000000</v>
      </c>
      <c r="Q1511" s="12" t="n">
        <f aca="false">MAX(Assumptions!$B$4,Assumptions!$B$26-$P$1511)</f>
        <v>1640000000</v>
      </c>
      <c r="R1511" s="12" t="n">
        <f aca="false">$J$1460+$O$1460+Assumptions!$B$20+IF($B$1511=0,$D$1460,Assumptions!$B$4)+IF($C$1511=0,$AI$1460,Assumptions!$B$4)+IF($D$1511=0,$AF$1460,Assumptions!$B$4)+IF($E$1511=0,$AC$1460,Assumptions!$B$4)+IF($F$1511=0,$Z$1460,Assumptions!$B$4)+IF($G$1511=0,$W$1460,Assumptions!$B$4)+IF($H$1511=0,$T$1460,Assumptions!$B$4)</f>
        <v>25005433.0542694</v>
      </c>
      <c r="S1511" s="12" t="n">
        <f aca="false">IF($R$1511&gt;Assumptions!$B$4,$Q$1511/$R$1511&gt;Assumptions!$B$13,FALSE())</f>
        <v>1</v>
      </c>
      <c r="T1511" s="12" t="n">
        <f aca="false">IF($S$1511,($Q$1511+Assumptions!$B$14*Assumptions!$B$13)/($R$1511+Assumptions!$B$14),IF($R$1511&gt;Assumptions!$B$4,$Q$1511/$R$1511,Assumptions!$B$4))</f>
        <v>59.7154750030394</v>
      </c>
      <c r="U1511" s="12" t="n">
        <f aca="false">IF($B$1511=1,$I$1511,$D$1460*$T$1511)</f>
        <v>56948292.2312541</v>
      </c>
      <c r="V1511" s="12" t="n">
        <f aca="false">IF($C$1511=1,$J$1511,$AI$1460*$T$1511)</f>
        <v>300000000</v>
      </c>
      <c r="W1511" s="12" t="n">
        <f aca="false">IF($D$1511=1,$K$1511,$AF$1460*$T$1511)</f>
        <v>103958543.560074</v>
      </c>
      <c r="X1511" s="12" t="n">
        <f aca="false">IF($E$1511=1,$L$1511,$AC$1460*$T$1511)</f>
        <v>60000000</v>
      </c>
      <c r="Y1511" s="12" t="n">
        <f aca="false">IF($F$1511=1,$M$1511,$Z$1460*$T$1511)</f>
        <v>179146425.009118</v>
      </c>
      <c r="Z1511" s="12" t="n">
        <f aca="false">IF($G$1511=1,$N$1511,$W$1460*$T$1511)</f>
        <v>298577375.015197</v>
      </c>
      <c r="AA1511" s="12" t="n">
        <f aca="false">IF($H$1511=1,$O$1511,$T$1460*$T$1511)</f>
        <v>298577375.015197</v>
      </c>
      <c r="AB1511" s="12" t="n">
        <f aca="false">($J$1460+$O$1460)*$T$1511</f>
        <v>18564026.6342078</v>
      </c>
      <c r="AC1511" s="12" t="n">
        <f aca="false">Assumptions!$B$20*$T$1511</f>
        <v>537439275.027354</v>
      </c>
      <c r="AD1511" s="12" t="n">
        <f aca="false">IF($S$1511,Assumptions!$B$14*($T$1511-Assumptions!$B$13),Assumptions!$B$4)</f>
        <v>146788687.507598</v>
      </c>
      <c r="AE1511" s="12" t="n">
        <f aca="false">$U$1511+$V$1511+$W$1511+$X$1511+$Y$1511+$Z$1511+$AA$1511+$AB$1511+$AC$1511+$AD$1511</f>
        <v>2000000000</v>
      </c>
      <c r="AF1511" s="12" t="n">
        <f aca="false">IF(AND(IF($B$1511=1,$U$1511&gt;=INDEX($U$1471:$U$1598,1+$A$1511-Assumptions!$B$77),$U$1511&gt;INDEX($U$1471:$U$1598,1+$A$1511+Assumptions!$B$77)),IF($C$1511=1,$V$1511&gt;=INDEX($V$1471:$V$1598,1+$A$1511-Assumptions!$B$78),$V$1511&gt;INDEX($V$1471:$V$1598,1+$A$1511+Assumptions!$B$78)),IF($D$1511=1,$W$1511&gt;=INDEX($W$1471:$W$1598,1+$A$1511-Assumptions!$B$79),$W$1511&gt;INDEX($W$1471:$W$1598,1+$A$1511+Assumptions!$B$79)),IF($E$1511=1,$X$1511&gt;=INDEX($X$1471:$X$1598,1+$A$1511-Assumptions!$B$80),$X$1511&gt;INDEX($X$1471:$X$1598,1+$A$1511+Assumptions!$B$80)),IF($F$1511=1,$Y$1511&gt;=INDEX($Y$1471:$Y$1598,1+$A$1511-Assumptions!$B$81),$Y$1511&gt;INDEX($Y$1471:$Y$1598,1+$A$1511+Assumptions!$B$81)),IF($G$1511=1,$Z$1511&gt;=INDEX($Z$1471:$Z$1598,1+$A$1511-Assumptions!$B$82),$Z$1511&gt;INDEX($Z$1471:$Z$1598,1+$A$1511+Assumptions!$B$82)),IF($H$1511=1,$AA$1511&gt;=INDEX($AA$1471:$AA$1598,1+$A$1511-Assumptions!$B$83),$AA$1511&gt;INDEX($AA$1471:$AA$1598,1+$A$1511+Assumptions!$B$83))),1,0)</f>
        <v>0</v>
      </c>
    </row>
    <row r="1512" customFormat="false" ht="15" hidden="true" customHeight="false" outlineLevel="0" collapsed="false">
      <c r="A1512" s="6" t="n">
        <f aca="false">ROW()-ROW($A$1471)+Assumptions!$B$4</f>
        <v>41</v>
      </c>
      <c r="B1512" s="12" t="n">
        <f aca="false">MOD(QUOTIENT($A$1512,Assumptions!$B$77),2)</f>
        <v>0</v>
      </c>
      <c r="C1512" s="12" t="n">
        <f aca="false">MOD(QUOTIENT($A$1512,Assumptions!$B$78),2)</f>
        <v>1</v>
      </c>
      <c r="D1512" s="12" t="n">
        <f aca="false">MOD(QUOTIENT($A$1512,Assumptions!$B$79),2)</f>
        <v>0</v>
      </c>
      <c r="E1512" s="12" t="n">
        <f aca="false">MOD(QUOTIENT($A$1512,Assumptions!$B$80),2)</f>
        <v>1</v>
      </c>
      <c r="F1512" s="12" t="n">
        <f aca="false">MOD(QUOTIENT($A$1512,Assumptions!$B$81),2)</f>
        <v>0</v>
      </c>
      <c r="G1512" s="12" t="n">
        <f aca="false">MOD(QUOTIENT($A$1512,Assumptions!$B$82),2)</f>
        <v>0</v>
      </c>
      <c r="H1512" s="12" t="n">
        <f aca="false">MOD(QUOTIENT($A$1512,Assumptions!$B$83),2)</f>
        <v>1</v>
      </c>
      <c r="I1512" s="12" t="n">
        <f aca="false">IF($B$1512=1,MIN(Assumptions!$B$67,MAX(Assumptions!$B$4,Assumptions!$B$26-(Assumptions!$B$4))),Assumptions!$B$4)</f>
        <v>0</v>
      </c>
      <c r="J1512" s="12" t="n">
        <f aca="false">IF($C$1512=1,MIN(Assumptions!$B$66,MAX(Assumptions!$B$4,Assumptions!$B$26-($I$1512))),Assumptions!$B$4)</f>
        <v>300000000</v>
      </c>
      <c r="K1512" s="12" t="n">
        <f aca="false">IF($D$1512=1,MIN(Assumptions!$B$61,MAX(Assumptions!$B$4,Assumptions!$B$26-($I$1512+$J$1512))),Assumptions!$B$4)</f>
        <v>0</v>
      </c>
      <c r="L1512" s="12" t="n">
        <f aca="false">IF($E$1512=1,MIN(Assumptions!$B$56,MAX(Assumptions!$B$4,Assumptions!$B$26-($I$1512+$J$1512+$K$1512))),Assumptions!$B$4)</f>
        <v>60000000</v>
      </c>
      <c r="M1512" s="12" t="n">
        <f aca="false">IF($F$1512=1,MIN(Assumptions!$B$51,MAX(Assumptions!$B$4,Assumptions!$B$26-($I$1512+$J$1512+$K$1512+$L$1512))),Assumptions!$B$4)</f>
        <v>0</v>
      </c>
      <c r="N1512" s="12" t="n">
        <f aca="false">IF($G$1512=1,MIN(Assumptions!$B$46,MAX(Assumptions!$B$4,Assumptions!$B$26-($I$1512+$J$1512+$K$1512+$L$1512+$M$1512))),Assumptions!$B$4)</f>
        <v>0</v>
      </c>
      <c r="O1512" s="12" t="n">
        <f aca="false">IF($H$1512=1,MIN(Assumptions!$B$41,MAX(Assumptions!$B$4,Assumptions!$B$26-($I$1512+$J$1512+$K$1512+$L$1512+$M$1512+$N$1512))),Assumptions!$B$4)</f>
        <v>5000000</v>
      </c>
      <c r="P1512" s="12" t="n">
        <f aca="false">$I$1512+$J$1512+$K$1512+$L$1512+$M$1512+$N$1512+$O$1512</f>
        <v>365000000</v>
      </c>
      <c r="Q1512" s="12" t="n">
        <f aca="false">MAX(Assumptions!$B$4,Assumptions!$B$26-$P$1512)</f>
        <v>1635000000</v>
      </c>
      <c r="R1512" s="12" t="n">
        <f aca="false">$J$1460+$O$1460+Assumptions!$B$20+IF($B$1512=0,$D$1460,Assumptions!$B$4)+IF($C$1512=0,$AI$1460,Assumptions!$B$4)+IF($D$1512=0,$AF$1460,Assumptions!$B$4)+IF($E$1512=0,$AC$1460,Assumptions!$B$4)+IF($F$1512=0,$Z$1460,Assumptions!$B$4)+IF($G$1512=0,$W$1460,Assumptions!$B$4)+IF($H$1512=0,$T$1460,Assumptions!$B$4)</f>
        <v>20005433.0542694</v>
      </c>
      <c r="S1512" s="12" t="n">
        <f aca="false">IF($R$1512&gt;Assumptions!$B$4,$Q$1512/$R$1512&gt;Assumptions!$B$13,FALSE())</f>
        <v>1</v>
      </c>
      <c r="T1512" s="12" t="n">
        <f aca="false">IF($S$1512,($Q$1512+Assumptions!$B$14*Assumptions!$B$13)/($R$1512+Assumptions!$B$14),IF($R$1512&gt;Assumptions!$B$4,$Q$1512/$R$1512,Assumptions!$B$4))</f>
        <v>72.7602084372846</v>
      </c>
      <c r="U1512" s="12" t="n">
        <f aca="false">IF($B$1512=1,$I$1512,$D$1460*$T$1512)</f>
        <v>69388539.7827372</v>
      </c>
      <c r="V1512" s="12" t="n">
        <f aca="false">IF($C$1512=1,$J$1512,$AI$1460*$T$1512)</f>
        <v>300000000</v>
      </c>
      <c r="W1512" s="12" t="n">
        <f aca="false">IF($D$1512=1,$K$1512,$AF$1460*$T$1512)</f>
        <v>126668092.280644</v>
      </c>
      <c r="X1512" s="12" t="n">
        <f aca="false">IF($E$1512=1,$L$1512,$AC$1460*$T$1512)</f>
        <v>60000000</v>
      </c>
      <c r="Y1512" s="12" t="n">
        <f aca="false">IF($F$1512=1,$M$1512,$Z$1460*$T$1512)</f>
        <v>218280625.311854</v>
      </c>
      <c r="Z1512" s="12" t="n">
        <f aca="false">IF($G$1512=1,$N$1512,$W$1460*$T$1512)</f>
        <v>363801042.186423</v>
      </c>
      <c r="AA1512" s="12" t="n">
        <f aca="false">IF($H$1512=1,$O$1512,$T$1460*$T$1512)</f>
        <v>5000000</v>
      </c>
      <c r="AB1512" s="12" t="n">
        <f aca="false">($J$1460+$O$1460)*$T$1512</f>
        <v>22619303.4095687</v>
      </c>
      <c r="AC1512" s="12" t="n">
        <f aca="false">Assumptions!$B$20*$T$1512</f>
        <v>654841875.935562</v>
      </c>
      <c r="AD1512" s="12" t="n">
        <f aca="false">IF($S$1512,Assumptions!$B$14*($T$1512-Assumptions!$B$13),Assumptions!$B$4)</f>
        <v>179400521.093212</v>
      </c>
      <c r="AE1512" s="12" t="n">
        <f aca="false">$U$1512+$V$1512+$W$1512+$X$1512+$Y$1512+$Z$1512+$AA$1512+$AB$1512+$AC$1512+$AD$1512</f>
        <v>2000000000</v>
      </c>
      <c r="AF1512" s="12" t="n">
        <f aca="false">IF(AND(IF($B$1512=1,$U$1512&gt;=INDEX($U$1471:$U$1598,1+$A$1512-Assumptions!$B$77),$U$1512&gt;INDEX($U$1471:$U$1598,1+$A$1512+Assumptions!$B$77)),IF($C$1512=1,$V$1512&gt;=INDEX($V$1471:$V$1598,1+$A$1512-Assumptions!$B$78),$V$1512&gt;INDEX($V$1471:$V$1598,1+$A$1512+Assumptions!$B$78)),IF($D$1512=1,$W$1512&gt;=INDEX($W$1471:$W$1598,1+$A$1512-Assumptions!$B$79),$W$1512&gt;INDEX($W$1471:$W$1598,1+$A$1512+Assumptions!$B$79)),IF($E$1512=1,$X$1512&gt;=INDEX($X$1471:$X$1598,1+$A$1512-Assumptions!$B$80),$X$1512&gt;INDEX($X$1471:$X$1598,1+$A$1512+Assumptions!$B$80)),IF($F$1512=1,$Y$1512&gt;=INDEX($Y$1471:$Y$1598,1+$A$1512-Assumptions!$B$81),$Y$1512&gt;INDEX($Y$1471:$Y$1598,1+$A$1512+Assumptions!$B$81)),IF($G$1512=1,$Z$1512&gt;=INDEX($Z$1471:$Z$1598,1+$A$1512-Assumptions!$B$82),$Z$1512&gt;INDEX($Z$1471:$Z$1598,1+$A$1512+Assumptions!$B$82)),IF($H$1512=1,$AA$1512&gt;=INDEX($AA$1471:$AA$1598,1+$A$1512-Assumptions!$B$83),$AA$1512&gt;INDEX($AA$1471:$AA$1598,1+$A$1512+Assumptions!$B$83))),1,0)</f>
        <v>0</v>
      </c>
    </row>
    <row r="1513" customFormat="false" ht="15" hidden="true" customHeight="false" outlineLevel="0" collapsed="false">
      <c r="A1513" s="6" t="n">
        <f aca="false">ROW()-ROW($A$1471)+Assumptions!$B$4</f>
        <v>42</v>
      </c>
      <c r="B1513" s="12" t="n">
        <f aca="false">MOD(QUOTIENT($A$1513,Assumptions!$B$77),2)</f>
        <v>0</v>
      </c>
      <c r="C1513" s="12" t="n">
        <f aca="false">MOD(QUOTIENT($A$1513,Assumptions!$B$78),2)</f>
        <v>1</v>
      </c>
      <c r="D1513" s="12" t="n">
        <f aca="false">MOD(QUOTIENT($A$1513,Assumptions!$B$79),2)</f>
        <v>0</v>
      </c>
      <c r="E1513" s="12" t="n">
        <f aca="false">MOD(QUOTIENT($A$1513,Assumptions!$B$80),2)</f>
        <v>1</v>
      </c>
      <c r="F1513" s="12" t="n">
        <f aca="false">MOD(QUOTIENT($A$1513,Assumptions!$B$81),2)</f>
        <v>0</v>
      </c>
      <c r="G1513" s="12" t="n">
        <f aca="false">MOD(QUOTIENT($A$1513,Assumptions!$B$82),2)</f>
        <v>1</v>
      </c>
      <c r="H1513" s="12" t="n">
        <f aca="false">MOD(QUOTIENT($A$1513,Assumptions!$B$83),2)</f>
        <v>0</v>
      </c>
      <c r="I1513" s="12" t="n">
        <f aca="false">IF($B$1513=1,MIN(Assumptions!$B$67,MAX(Assumptions!$B$4,Assumptions!$B$26-(Assumptions!$B$4))),Assumptions!$B$4)</f>
        <v>0</v>
      </c>
      <c r="J1513" s="12" t="n">
        <f aca="false">IF($C$1513=1,MIN(Assumptions!$B$66,MAX(Assumptions!$B$4,Assumptions!$B$26-($I$1513))),Assumptions!$B$4)</f>
        <v>300000000</v>
      </c>
      <c r="K1513" s="12" t="n">
        <f aca="false">IF($D$1513=1,MIN(Assumptions!$B$61,MAX(Assumptions!$B$4,Assumptions!$B$26-($I$1513+$J$1513))),Assumptions!$B$4)</f>
        <v>0</v>
      </c>
      <c r="L1513" s="12" t="n">
        <f aca="false">IF($E$1513=1,MIN(Assumptions!$B$56,MAX(Assumptions!$B$4,Assumptions!$B$26-($I$1513+$J$1513+$K$1513))),Assumptions!$B$4)</f>
        <v>60000000</v>
      </c>
      <c r="M1513" s="12" t="n">
        <f aca="false">IF($F$1513=1,MIN(Assumptions!$B$51,MAX(Assumptions!$B$4,Assumptions!$B$26-($I$1513+$J$1513+$K$1513+$L$1513))),Assumptions!$B$4)</f>
        <v>0</v>
      </c>
      <c r="N1513" s="12" t="n">
        <f aca="false">IF($G$1513=1,MIN(Assumptions!$B$46,MAX(Assumptions!$B$4,Assumptions!$B$26-($I$1513+$J$1513+$K$1513+$L$1513+$M$1513))),Assumptions!$B$4)</f>
        <v>15000000</v>
      </c>
      <c r="O1513" s="12" t="n">
        <f aca="false">IF($H$1513=1,MIN(Assumptions!$B$41,MAX(Assumptions!$B$4,Assumptions!$B$26-($I$1513+$J$1513+$K$1513+$L$1513+$M$1513+$N$1513))),Assumptions!$B$4)</f>
        <v>0</v>
      </c>
      <c r="P1513" s="12" t="n">
        <f aca="false">$I$1513+$J$1513+$K$1513+$L$1513+$M$1513+$N$1513+$O$1513</f>
        <v>375000000</v>
      </c>
      <c r="Q1513" s="12" t="n">
        <f aca="false">MAX(Assumptions!$B$4,Assumptions!$B$26-$P$1513)</f>
        <v>1625000000</v>
      </c>
      <c r="R1513" s="12" t="n">
        <f aca="false">$J$1460+$O$1460+Assumptions!$B$20+IF($B$1513=0,$D$1460,Assumptions!$B$4)+IF($C$1513=0,$AI$1460,Assumptions!$B$4)+IF($D$1513=0,$AF$1460,Assumptions!$B$4)+IF($E$1513=0,$AC$1460,Assumptions!$B$4)+IF($F$1513=0,$Z$1460,Assumptions!$B$4)+IF($G$1513=0,$W$1460,Assumptions!$B$4)+IF($H$1513=0,$T$1460,Assumptions!$B$4)</f>
        <v>20005433.0542694</v>
      </c>
      <c r="S1513" s="12" t="n">
        <f aca="false">IF($R$1513&gt;Assumptions!$B$4,$Q$1513/$R$1513&gt;Assumptions!$B$13,FALSE())</f>
        <v>1</v>
      </c>
      <c r="T1513" s="12" t="n">
        <f aca="false">IF($S$1513,($Q$1513+Assumptions!$B$14*Assumptions!$B$13)/($R$1513+Assumptions!$B$14),IF($R$1513&gt;Assumptions!$B$4,$Q$1513/$R$1513,Assumptions!$B$4))</f>
        <v>72.3158712865226</v>
      </c>
      <c r="U1513" s="12" t="n">
        <f aca="false">IF($B$1513=1,$I$1513,$D$1460*$T$1513)</f>
        <v>68964792.9749036</v>
      </c>
      <c r="V1513" s="12" t="n">
        <f aca="false">IF($C$1513=1,$J$1513,$AI$1460*$T$1513)</f>
        <v>300000000</v>
      </c>
      <c r="W1513" s="12" t="n">
        <f aca="false">IF($D$1513=1,$K$1513,$AF$1460*$T$1513)</f>
        <v>125894546.67893</v>
      </c>
      <c r="X1513" s="12" t="n">
        <f aca="false">IF($E$1513=1,$L$1513,$AC$1460*$T$1513)</f>
        <v>60000000</v>
      </c>
      <c r="Y1513" s="12" t="n">
        <f aca="false">IF($F$1513=1,$M$1513,$Z$1460*$T$1513)</f>
        <v>216947613.859568</v>
      </c>
      <c r="Z1513" s="12" t="n">
        <f aca="false">IF($G$1513=1,$N$1513,$W$1460*$T$1513)</f>
        <v>15000000</v>
      </c>
      <c r="AA1513" s="12" t="n">
        <f aca="false">IF($H$1513=1,$O$1513,$T$1460*$T$1513)</f>
        <v>361579356.432613</v>
      </c>
      <c r="AB1513" s="12" t="n">
        <f aca="false">($J$1460+$O$1460)*$T$1513</f>
        <v>22481170.2589759</v>
      </c>
      <c r="AC1513" s="12" t="n">
        <f aca="false">Assumptions!$B$20*$T$1513</f>
        <v>650842841.578703</v>
      </c>
      <c r="AD1513" s="12" t="n">
        <f aca="false">IF($S$1513,Assumptions!$B$14*($T$1513-Assumptions!$B$13),Assumptions!$B$4)</f>
        <v>178289678.216306</v>
      </c>
      <c r="AE1513" s="12" t="n">
        <f aca="false">$U$1513+$V$1513+$W$1513+$X$1513+$Y$1513+$Z$1513+$AA$1513+$AB$1513+$AC$1513+$AD$1513</f>
        <v>2000000000</v>
      </c>
      <c r="AF1513" s="12" t="n">
        <f aca="false">IF(AND(IF($B$1513=1,$U$1513&gt;=INDEX($U$1471:$U$1598,1+$A$1513-Assumptions!$B$77),$U$1513&gt;INDEX($U$1471:$U$1598,1+$A$1513+Assumptions!$B$77)),IF($C$1513=1,$V$1513&gt;=INDEX($V$1471:$V$1598,1+$A$1513-Assumptions!$B$78),$V$1513&gt;INDEX($V$1471:$V$1598,1+$A$1513+Assumptions!$B$78)),IF($D$1513=1,$W$1513&gt;=INDEX($W$1471:$W$1598,1+$A$1513-Assumptions!$B$79),$W$1513&gt;INDEX($W$1471:$W$1598,1+$A$1513+Assumptions!$B$79)),IF($E$1513=1,$X$1513&gt;=INDEX($X$1471:$X$1598,1+$A$1513-Assumptions!$B$80),$X$1513&gt;INDEX($X$1471:$X$1598,1+$A$1513+Assumptions!$B$80)),IF($F$1513=1,$Y$1513&gt;=INDEX($Y$1471:$Y$1598,1+$A$1513-Assumptions!$B$81),$Y$1513&gt;INDEX($Y$1471:$Y$1598,1+$A$1513+Assumptions!$B$81)),IF($G$1513=1,$Z$1513&gt;=INDEX($Z$1471:$Z$1598,1+$A$1513-Assumptions!$B$82),$Z$1513&gt;INDEX($Z$1471:$Z$1598,1+$A$1513+Assumptions!$B$82)),IF($H$1513=1,$AA$1513&gt;=INDEX($AA$1471:$AA$1598,1+$A$1513-Assumptions!$B$83),$AA$1513&gt;INDEX($AA$1471:$AA$1598,1+$A$1513+Assumptions!$B$83))),1,0)</f>
        <v>0</v>
      </c>
    </row>
    <row r="1514" customFormat="false" ht="15" hidden="true" customHeight="false" outlineLevel="0" collapsed="false">
      <c r="A1514" s="6" t="n">
        <f aca="false">ROW()-ROW($A$1471)+Assumptions!$B$4</f>
        <v>43</v>
      </c>
      <c r="B1514" s="12" t="n">
        <f aca="false">MOD(QUOTIENT($A$1514,Assumptions!$B$77),2)</f>
        <v>0</v>
      </c>
      <c r="C1514" s="12" t="n">
        <f aca="false">MOD(QUOTIENT($A$1514,Assumptions!$B$78),2)</f>
        <v>1</v>
      </c>
      <c r="D1514" s="12" t="n">
        <f aca="false">MOD(QUOTIENT($A$1514,Assumptions!$B$79),2)</f>
        <v>0</v>
      </c>
      <c r="E1514" s="12" t="n">
        <f aca="false">MOD(QUOTIENT($A$1514,Assumptions!$B$80),2)</f>
        <v>1</v>
      </c>
      <c r="F1514" s="12" t="n">
        <f aca="false">MOD(QUOTIENT($A$1514,Assumptions!$B$81),2)</f>
        <v>0</v>
      </c>
      <c r="G1514" s="12" t="n">
        <f aca="false">MOD(QUOTIENT($A$1514,Assumptions!$B$82),2)</f>
        <v>1</v>
      </c>
      <c r="H1514" s="12" t="n">
        <f aca="false">MOD(QUOTIENT($A$1514,Assumptions!$B$83),2)</f>
        <v>1</v>
      </c>
      <c r="I1514" s="12" t="n">
        <f aca="false">IF($B$1514=1,MIN(Assumptions!$B$67,MAX(Assumptions!$B$4,Assumptions!$B$26-(Assumptions!$B$4))),Assumptions!$B$4)</f>
        <v>0</v>
      </c>
      <c r="J1514" s="12" t="n">
        <f aca="false">IF($C$1514=1,MIN(Assumptions!$B$66,MAX(Assumptions!$B$4,Assumptions!$B$26-($I$1514))),Assumptions!$B$4)</f>
        <v>300000000</v>
      </c>
      <c r="K1514" s="12" t="n">
        <f aca="false">IF($D$1514=1,MIN(Assumptions!$B$61,MAX(Assumptions!$B$4,Assumptions!$B$26-($I$1514+$J$1514))),Assumptions!$B$4)</f>
        <v>0</v>
      </c>
      <c r="L1514" s="12" t="n">
        <f aca="false">IF($E$1514=1,MIN(Assumptions!$B$56,MAX(Assumptions!$B$4,Assumptions!$B$26-($I$1514+$J$1514+$K$1514))),Assumptions!$B$4)</f>
        <v>60000000</v>
      </c>
      <c r="M1514" s="12" t="n">
        <f aca="false">IF($F$1514=1,MIN(Assumptions!$B$51,MAX(Assumptions!$B$4,Assumptions!$B$26-($I$1514+$J$1514+$K$1514+$L$1514))),Assumptions!$B$4)</f>
        <v>0</v>
      </c>
      <c r="N1514" s="12" t="n">
        <f aca="false">IF($G$1514=1,MIN(Assumptions!$B$46,MAX(Assumptions!$B$4,Assumptions!$B$26-($I$1514+$J$1514+$K$1514+$L$1514+$M$1514))),Assumptions!$B$4)</f>
        <v>15000000</v>
      </c>
      <c r="O1514" s="12" t="n">
        <f aca="false">IF($H$1514=1,MIN(Assumptions!$B$41,MAX(Assumptions!$B$4,Assumptions!$B$26-($I$1514+$J$1514+$K$1514+$L$1514+$M$1514+$N$1514))),Assumptions!$B$4)</f>
        <v>5000000</v>
      </c>
      <c r="P1514" s="12" t="n">
        <f aca="false">$I$1514+$J$1514+$K$1514+$L$1514+$M$1514+$N$1514+$O$1514</f>
        <v>380000000</v>
      </c>
      <c r="Q1514" s="12" t="n">
        <f aca="false">MAX(Assumptions!$B$4,Assumptions!$B$26-$P$1514)</f>
        <v>1620000000</v>
      </c>
      <c r="R1514" s="12" t="n">
        <f aca="false">$J$1460+$O$1460+Assumptions!$B$20+IF($B$1514=0,$D$1460,Assumptions!$B$4)+IF($C$1514=0,$AI$1460,Assumptions!$B$4)+IF($D$1514=0,$AF$1460,Assumptions!$B$4)+IF($E$1514=0,$AC$1460,Assumptions!$B$4)+IF($F$1514=0,$Z$1460,Assumptions!$B$4)+IF($G$1514=0,$W$1460,Assumptions!$B$4)+IF($H$1514=0,$T$1460,Assumptions!$B$4)</f>
        <v>15005433.0542694</v>
      </c>
      <c r="S1514" s="12" t="n">
        <f aca="false">IF($R$1514&gt;Assumptions!$B$4,$Q$1514/$R$1514&gt;Assumptions!$B$13,FALSE())</f>
        <v>1</v>
      </c>
      <c r="T1514" s="12" t="n">
        <f aca="false">IF($S$1514,($Q$1514+Assumptions!$B$14*Assumptions!$B$13)/($R$1514+Assumptions!$B$14),IF($R$1514&gt;Assumptions!$B$4,$Q$1514/$R$1514,Assumptions!$B$4))</f>
        <v>92.6855105480686</v>
      </c>
      <c r="U1514" s="12" t="n">
        <f aca="false">IF($B$1514=1,$I$1514,$D$1460*$T$1514)</f>
        <v>88390514.1845685</v>
      </c>
      <c r="V1514" s="12" t="n">
        <f aca="false">IF($C$1514=1,$J$1514,$AI$1460*$T$1514)</f>
        <v>300000000</v>
      </c>
      <c r="W1514" s="12" t="n">
        <f aca="false">IF($D$1514=1,$K$1514,$AF$1460*$T$1514)</f>
        <v>161356008.391604</v>
      </c>
      <c r="X1514" s="12" t="n">
        <f aca="false">IF($E$1514=1,$L$1514,$AC$1460*$T$1514)</f>
        <v>60000000</v>
      </c>
      <c r="Y1514" s="12" t="n">
        <f aca="false">IF($F$1514=1,$M$1514,$Z$1460*$T$1514)</f>
        <v>278056531.644206</v>
      </c>
      <c r="Z1514" s="12" t="n">
        <f aca="false">IF($G$1514=1,$N$1514,$W$1460*$T$1514)</f>
        <v>15000000</v>
      </c>
      <c r="AA1514" s="12" t="n">
        <f aca="false">IF($H$1514=1,$O$1514,$T$1460*$T$1514)</f>
        <v>5000000</v>
      </c>
      <c r="AB1514" s="12" t="n">
        <f aca="false">($J$1460+$O$1460)*$T$1514</f>
        <v>28813574.4768324</v>
      </c>
      <c r="AC1514" s="12" t="n">
        <f aca="false">Assumptions!$B$20*$T$1514</f>
        <v>834169594.932618</v>
      </c>
      <c r="AD1514" s="12" t="n">
        <f aca="false">IF($S$1514,Assumptions!$B$14*($T$1514-Assumptions!$B$13),Assumptions!$B$4)</f>
        <v>229213776.370172</v>
      </c>
      <c r="AE1514" s="12" t="n">
        <f aca="false">$U$1514+$V$1514+$W$1514+$X$1514+$Y$1514+$Z$1514+$AA$1514+$AB$1514+$AC$1514+$AD$1514</f>
        <v>2000000000</v>
      </c>
      <c r="AF1514" s="12" t="n">
        <f aca="false">IF(AND(IF($B$1514=1,$U$1514&gt;=INDEX($U$1471:$U$1598,1+$A$1514-Assumptions!$B$77),$U$1514&gt;INDEX($U$1471:$U$1598,1+$A$1514+Assumptions!$B$77)),IF($C$1514=1,$V$1514&gt;=INDEX($V$1471:$V$1598,1+$A$1514-Assumptions!$B$78),$V$1514&gt;INDEX($V$1471:$V$1598,1+$A$1514+Assumptions!$B$78)),IF($D$1514=1,$W$1514&gt;=INDEX($W$1471:$W$1598,1+$A$1514-Assumptions!$B$79),$W$1514&gt;INDEX($W$1471:$W$1598,1+$A$1514+Assumptions!$B$79)),IF($E$1514=1,$X$1514&gt;=INDEX($X$1471:$X$1598,1+$A$1514-Assumptions!$B$80),$X$1514&gt;INDEX($X$1471:$X$1598,1+$A$1514+Assumptions!$B$80)),IF($F$1514=1,$Y$1514&gt;=INDEX($Y$1471:$Y$1598,1+$A$1514-Assumptions!$B$81),$Y$1514&gt;INDEX($Y$1471:$Y$1598,1+$A$1514+Assumptions!$B$81)),IF($G$1514=1,$Z$1514&gt;=INDEX($Z$1471:$Z$1598,1+$A$1514-Assumptions!$B$82),$Z$1514&gt;INDEX($Z$1471:$Z$1598,1+$A$1514+Assumptions!$B$82)),IF($H$1514=1,$AA$1514&gt;=INDEX($AA$1471:$AA$1598,1+$A$1514-Assumptions!$B$83),$AA$1514&gt;INDEX($AA$1471:$AA$1598,1+$A$1514+Assumptions!$B$83))),1,0)</f>
        <v>0</v>
      </c>
    </row>
    <row r="1515" customFormat="false" ht="15" hidden="true" customHeight="false" outlineLevel="0" collapsed="false">
      <c r="A1515" s="6" t="n">
        <f aca="false">ROW()-ROW($A$1471)+Assumptions!$B$4</f>
        <v>44</v>
      </c>
      <c r="B1515" s="12" t="n">
        <f aca="false">MOD(QUOTIENT($A$1515,Assumptions!$B$77),2)</f>
        <v>0</v>
      </c>
      <c r="C1515" s="12" t="n">
        <f aca="false">MOD(QUOTIENT($A$1515,Assumptions!$B$78),2)</f>
        <v>1</v>
      </c>
      <c r="D1515" s="12" t="n">
        <f aca="false">MOD(QUOTIENT($A$1515,Assumptions!$B$79),2)</f>
        <v>0</v>
      </c>
      <c r="E1515" s="12" t="n">
        <f aca="false">MOD(QUOTIENT($A$1515,Assumptions!$B$80),2)</f>
        <v>1</v>
      </c>
      <c r="F1515" s="12" t="n">
        <f aca="false">MOD(QUOTIENT($A$1515,Assumptions!$B$81),2)</f>
        <v>1</v>
      </c>
      <c r="G1515" s="12" t="n">
        <f aca="false">MOD(QUOTIENT($A$1515,Assumptions!$B$82),2)</f>
        <v>0</v>
      </c>
      <c r="H1515" s="12" t="n">
        <f aca="false">MOD(QUOTIENT($A$1515,Assumptions!$B$83),2)</f>
        <v>0</v>
      </c>
      <c r="I1515" s="12" t="n">
        <f aca="false">IF($B$1515=1,MIN(Assumptions!$B$67,MAX(Assumptions!$B$4,Assumptions!$B$26-(Assumptions!$B$4))),Assumptions!$B$4)</f>
        <v>0</v>
      </c>
      <c r="J1515" s="12" t="n">
        <f aca="false">IF($C$1515=1,MIN(Assumptions!$B$66,MAX(Assumptions!$B$4,Assumptions!$B$26-($I$1515))),Assumptions!$B$4)</f>
        <v>300000000</v>
      </c>
      <c r="K1515" s="12" t="n">
        <f aca="false">IF($D$1515=1,MIN(Assumptions!$B$61,MAX(Assumptions!$B$4,Assumptions!$B$26-($I$1515+$J$1515))),Assumptions!$B$4)</f>
        <v>0</v>
      </c>
      <c r="L1515" s="12" t="n">
        <f aca="false">IF($E$1515=1,MIN(Assumptions!$B$56,MAX(Assumptions!$B$4,Assumptions!$B$26-($I$1515+$J$1515+$K$1515))),Assumptions!$B$4)</f>
        <v>60000000</v>
      </c>
      <c r="M1515" s="12" t="n">
        <f aca="false">IF($F$1515=1,MIN(Assumptions!$B$51,MAX(Assumptions!$B$4,Assumptions!$B$26-($I$1515+$J$1515+$K$1515+$L$1515))),Assumptions!$B$4)</f>
        <v>30000000</v>
      </c>
      <c r="N1515" s="12" t="n">
        <f aca="false">IF($G$1515=1,MIN(Assumptions!$B$46,MAX(Assumptions!$B$4,Assumptions!$B$26-($I$1515+$J$1515+$K$1515+$L$1515+$M$1515))),Assumptions!$B$4)</f>
        <v>0</v>
      </c>
      <c r="O1515" s="12" t="n">
        <f aca="false">IF($H$1515=1,MIN(Assumptions!$B$41,MAX(Assumptions!$B$4,Assumptions!$B$26-($I$1515+$J$1515+$K$1515+$L$1515+$M$1515+$N$1515))),Assumptions!$B$4)</f>
        <v>0</v>
      </c>
      <c r="P1515" s="12" t="n">
        <f aca="false">$I$1515+$J$1515+$K$1515+$L$1515+$M$1515+$N$1515+$O$1515</f>
        <v>390000000</v>
      </c>
      <c r="Q1515" s="12" t="n">
        <f aca="false">MAX(Assumptions!$B$4,Assumptions!$B$26-$P$1515)</f>
        <v>1610000000</v>
      </c>
      <c r="R1515" s="12" t="n">
        <f aca="false">$J$1460+$O$1460+Assumptions!$B$20+IF($B$1515=0,$D$1460,Assumptions!$B$4)+IF($C$1515=0,$AI$1460,Assumptions!$B$4)+IF($D$1515=0,$AF$1460,Assumptions!$B$4)+IF($E$1515=0,$AC$1460,Assumptions!$B$4)+IF($F$1515=0,$Z$1460,Assumptions!$B$4)+IF($G$1515=0,$W$1460,Assumptions!$B$4)+IF($H$1515=0,$T$1460,Assumptions!$B$4)</f>
        <v>22005433.0542694</v>
      </c>
      <c r="S1515" s="12" t="n">
        <f aca="false">IF($R$1515&gt;Assumptions!$B$4,$Q$1515/$R$1515&gt;Assumptions!$B$13,FALSE())</f>
        <v>1</v>
      </c>
      <c r="T1515" s="12" t="n">
        <f aca="false">IF($S$1515,($Q$1515+Assumptions!$B$14*Assumptions!$B$13)/($R$1515+Assumptions!$B$14),IF($R$1515&gt;Assumptions!$B$4,$Q$1515/$R$1515,Assumptions!$B$4))</f>
        <v>65.8017345145045</v>
      </c>
      <c r="U1515" s="12" t="n">
        <f aca="false">IF($B$1515=1,$I$1515,$D$1460*$T$1515)</f>
        <v>62752517.7730675</v>
      </c>
      <c r="V1515" s="12" t="n">
        <f aca="false">IF($C$1515=1,$J$1515,$AI$1460*$T$1515)</f>
        <v>300000000</v>
      </c>
      <c r="W1515" s="12" t="n">
        <f aca="false">IF($D$1515=1,$K$1515,$AF$1460*$T$1515)</f>
        <v>114554099.812592</v>
      </c>
      <c r="X1515" s="12" t="n">
        <f aca="false">IF($E$1515=1,$L$1515,$AC$1460*$T$1515)</f>
        <v>60000000</v>
      </c>
      <c r="Y1515" s="12" t="n">
        <f aca="false">IF($F$1515=1,$M$1515,$Z$1460*$T$1515)</f>
        <v>30000000</v>
      </c>
      <c r="Z1515" s="12" t="n">
        <f aca="false">IF($G$1515=1,$N$1515,$W$1460*$T$1515)</f>
        <v>329008672.572522</v>
      </c>
      <c r="AA1515" s="12" t="n">
        <f aca="false">IF($H$1515=1,$O$1515,$T$1460*$T$1515)</f>
        <v>329008672.572522</v>
      </c>
      <c r="AB1515" s="12" t="n">
        <f aca="false">($J$1460+$O$1460)*$T$1515</f>
        <v>20456090.352495</v>
      </c>
      <c r="AC1515" s="12" t="n">
        <f aca="false">Assumptions!$B$20*$T$1515</f>
        <v>592215610.63054</v>
      </c>
      <c r="AD1515" s="12" t="n">
        <f aca="false">IF($S$1515,Assumptions!$B$14*($T$1515-Assumptions!$B$13),Assumptions!$B$4)</f>
        <v>162004336.286261</v>
      </c>
      <c r="AE1515" s="12" t="n">
        <f aca="false">$U$1515+$V$1515+$W$1515+$X$1515+$Y$1515+$Z$1515+$AA$1515+$AB$1515+$AC$1515+$AD$1515</f>
        <v>2000000000</v>
      </c>
      <c r="AF1515" s="12" t="n">
        <f aca="false">IF(AND(IF($B$1515=1,$U$1515&gt;=INDEX($U$1471:$U$1598,1+$A$1515-Assumptions!$B$77),$U$1515&gt;INDEX($U$1471:$U$1598,1+$A$1515+Assumptions!$B$77)),IF($C$1515=1,$V$1515&gt;=INDEX($V$1471:$V$1598,1+$A$1515-Assumptions!$B$78),$V$1515&gt;INDEX($V$1471:$V$1598,1+$A$1515+Assumptions!$B$78)),IF($D$1515=1,$W$1515&gt;=INDEX($W$1471:$W$1598,1+$A$1515-Assumptions!$B$79),$W$1515&gt;INDEX($W$1471:$W$1598,1+$A$1515+Assumptions!$B$79)),IF($E$1515=1,$X$1515&gt;=INDEX($X$1471:$X$1598,1+$A$1515-Assumptions!$B$80),$X$1515&gt;INDEX($X$1471:$X$1598,1+$A$1515+Assumptions!$B$80)),IF($F$1515=1,$Y$1515&gt;=INDEX($Y$1471:$Y$1598,1+$A$1515-Assumptions!$B$81),$Y$1515&gt;INDEX($Y$1471:$Y$1598,1+$A$1515+Assumptions!$B$81)),IF($G$1515=1,$Z$1515&gt;=INDEX($Z$1471:$Z$1598,1+$A$1515-Assumptions!$B$82),$Z$1515&gt;INDEX($Z$1471:$Z$1598,1+$A$1515+Assumptions!$B$82)),IF($H$1515=1,$AA$1515&gt;=INDEX($AA$1471:$AA$1598,1+$A$1515-Assumptions!$B$83),$AA$1515&gt;INDEX($AA$1471:$AA$1598,1+$A$1515+Assumptions!$B$83))),1,0)</f>
        <v>0</v>
      </c>
    </row>
    <row r="1516" customFormat="false" ht="15" hidden="true" customHeight="false" outlineLevel="0" collapsed="false">
      <c r="A1516" s="6" t="n">
        <f aca="false">ROW()-ROW($A$1471)+Assumptions!$B$4</f>
        <v>45</v>
      </c>
      <c r="B1516" s="12" t="n">
        <f aca="false">MOD(QUOTIENT($A$1516,Assumptions!$B$77),2)</f>
        <v>0</v>
      </c>
      <c r="C1516" s="12" t="n">
        <f aca="false">MOD(QUOTIENT($A$1516,Assumptions!$B$78),2)</f>
        <v>1</v>
      </c>
      <c r="D1516" s="12" t="n">
        <f aca="false">MOD(QUOTIENT($A$1516,Assumptions!$B$79),2)</f>
        <v>0</v>
      </c>
      <c r="E1516" s="12" t="n">
        <f aca="false">MOD(QUOTIENT($A$1516,Assumptions!$B$80),2)</f>
        <v>1</v>
      </c>
      <c r="F1516" s="12" t="n">
        <f aca="false">MOD(QUOTIENT($A$1516,Assumptions!$B$81),2)</f>
        <v>1</v>
      </c>
      <c r="G1516" s="12" t="n">
        <f aca="false">MOD(QUOTIENT($A$1516,Assumptions!$B$82),2)</f>
        <v>0</v>
      </c>
      <c r="H1516" s="12" t="n">
        <f aca="false">MOD(QUOTIENT($A$1516,Assumptions!$B$83),2)</f>
        <v>1</v>
      </c>
      <c r="I1516" s="12" t="n">
        <f aca="false">IF($B$1516=1,MIN(Assumptions!$B$67,MAX(Assumptions!$B$4,Assumptions!$B$26-(Assumptions!$B$4))),Assumptions!$B$4)</f>
        <v>0</v>
      </c>
      <c r="J1516" s="12" t="n">
        <f aca="false">IF($C$1516=1,MIN(Assumptions!$B$66,MAX(Assumptions!$B$4,Assumptions!$B$26-($I$1516))),Assumptions!$B$4)</f>
        <v>300000000</v>
      </c>
      <c r="K1516" s="12" t="n">
        <f aca="false">IF($D$1516=1,MIN(Assumptions!$B$61,MAX(Assumptions!$B$4,Assumptions!$B$26-($I$1516+$J$1516))),Assumptions!$B$4)</f>
        <v>0</v>
      </c>
      <c r="L1516" s="12" t="n">
        <f aca="false">IF($E$1516=1,MIN(Assumptions!$B$56,MAX(Assumptions!$B$4,Assumptions!$B$26-($I$1516+$J$1516+$K$1516))),Assumptions!$B$4)</f>
        <v>60000000</v>
      </c>
      <c r="M1516" s="12" t="n">
        <f aca="false">IF($F$1516=1,MIN(Assumptions!$B$51,MAX(Assumptions!$B$4,Assumptions!$B$26-($I$1516+$J$1516+$K$1516+$L$1516))),Assumptions!$B$4)</f>
        <v>30000000</v>
      </c>
      <c r="N1516" s="12" t="n">
        <f aca="false">IF($G$1516=1,MIN(Assumptions!$B$46,MAX(Assumptions!$B$4,Assumptions!$B$26-($I$1516+$J$1516+$K$1516+$L$1516+$M$1516))),Assumptions!$B$4)</f>
        <v>0</v>
      </c>
      <c r="O1516" s="12" t="n">
        <f aca="false">IF($H$1516=1,MIN(Assumptions!$B$41,MAX(Assumptions!$B$4,Assumptions!$B$26-($I$1516+$J$1516+$K$1516+$L$1516+$M$1516+$N$1516))),Assumptions!$B$4)</f>
        <v>5000000</v>
      </c>
      <c r="P1516" s="12" t="n">
        <f aca="false">$I$1516+$J$1516+$K$1516+$L$1516+$M$1516+$N$1516+$O$1516</f>
        <v>395000000</v>
      </c>
      <c r="Q1516" s="12" t="n">
        <f aca="false">MAX(Assumptions!$B$4,Assumptions!$B$26-$P$1516)</f>
        <v>1605000000</v>
      </c>
      <c r="R1516" s="12" t="n">
        <f aca="false">$J$1460+$O$1460+Assumptions!$B$20+IF($B$1516=0,$D$1460,Assumptions!$B$4)+IF($C$1516=0,$AI$1460,Assumptions!$B$4)+IF($D$1516=0,$AF$1460,Assumptions!$B$4)+IF($E$1516=0,$AC$1460,Assumptions!$B$4)+IF($F$1516=0,$Z$1460,Assumptions!$B$4)+IF($G$1516=0,$W$1460,Assumptions!$B$4)+IF($H$1516=0,$T$1460,Assumptions!$B$4)</f>
        <v>17005433.0542694</v>
      </c>
      <c r="S1516" s="12" t="n">
        <f aca="false">IF($R$1516&gt;Assumptions!$B$4,$Q$1516/$R$1516&gt;Assumptions!$B$13,FALSE())</f>
        <v>1</v>
      </c>
      <c r="T1516" s="12" t="n">
        <f aca="false">IF($S$1516,($Q$1516+Assumptions!$B$14*Assumptions!$B$13)/($R$1516+Assumptions!$B$14),IF($R$1516&gt;Assumptions!$B$4,$Q$1516/$R$1516,Assumptions!$B$4))</f>
        <v>82.4129356947624</v>
      </c>
      <c r="U1516" s="12" t="n">
        <f aca="false">IF($B$1516=1,$I$1516,$D$1460*$T$1516)</f>
        <v>78593964.8866898</v>
      </c>
      <c r="V1516" s="12" t="n">
        <f aca="false">IF($C$1516=1,$J$1516,$AI$1460*$T$1516)</f>
        <v>300000000</v>
      </c>
      <c r="W1516" s="12" t="n">
        <f aca="false">IF($D$1516=1,$K$1516,$AF$1460*$T$1516)</f>
        <v>143472504.654806</v>
      </c>
      <c r="X1516" s="12" t="n">
        <f aca="false">IF($E$1516=1,$L$1516,$AC$1460*$T$1516)</f>
        <v>60000000</v>
      </c>
      <c r="Y1516" s="12" t="n">
        <f aca="false">IF($F$1516=1,$M$1516,$Z$1460*$T$1516)</f>
        <v>30000000</v>
      </c>
      <c r="Z1516" s="12" t="n">
        <f aca="false">IF($G$1516=1,$N$1516,$W$1460*$T$1516)</f>
        <v>412064678.473812</v>
      </c>
      <c r="AA1516" s="12" t="n">
        <f aca="false">IF($H$1516=1,$O$1516,$T$1460*$T$1516)</f>
        <v>5000000</v>
      </c>
      <c r="AB1516" s="12" t="n">
        <f aca="false">($J$1460+$O$1460)*$T$1516</f>
        <v>25620091.4949258</v>
      </c>
      <c r="AC1516" s="12" t="n">
        <f aca="false">Assumptions!$B$20*$T$1516</f>
        <v>741716421.252861</v>
      </c>
      <c r="AD1516" s="12" t="n">
        <f aca="false">IF($S$1516,Assumptions!$B$14*($T$1516-Assumptions!$B$13),Assumptions!$B$4)</f>
        <v>203532339.236906</v>
      </c>
      <c r="AE1516" s="12" t="n">
        <f aca="false">$U$1516+$V$1516+$W$1516+$X$1516+$Y$1516+$Z$1516+$AA$1516+$AB$1516+$AC$1516+$AD$1516</f>
        <v>2000000000</v>
      </c>
      <c r="AF1516" s="12" t="n">
        <f aca="false">IF(AND(IF($B$1516=1,$U$1516&gt;=INDEX($U$1471:$U$1598,1+$A$1516-Assumptions!$B$77),$U$1516&gt;INDEX($U$1471:$U$1598,1+$A$1516+Assumptions!$B$77)),IF($C$1516=1,$V$1516&gt;=INDEX($V$1471:$V$1598,1+$A$1516-Assumptions!$B$78),$V$1516&gt;INDEX($V$1471:$V$1598,1+$A$1516+Assumptions!$B$78)),IF($D$1516=1,$W$1516&gt;=INDEX($W$1471:$W$1598,1+$A$1516-Assumptions!$B$79),$W$1516&gt;INDEX($W$1471:$W$1598,1+$A$1516+Assumptions!$B$79)),IF($E$1516=1,$X$1516&gt;=INDEX($X$1471:$X$1598,1+$A$1516-Assumptions!$B$80),$X$1516&gt;INDEX($X$1471:$X$1598,1+$A$1516+Assumptions!$B$80)),IF($F$1516=1,$Y$1516&gt;=INDEX($Y$1471:$Y$1598,1+$A$1516-Assumptions!$B$81),$Y$1516&gt;INDEX($Y$1471:$Y$1598,1+$A$1516+Assumptions!$B$81)),IF($G$1516=1,$Z$1516&gt;=INDEX($Z$1471:$Z$1598,1+$A$1516-Assumptions!$B$82),$Z$1516&gt;INDEX($Z$1471:$Z$1598,1+$A$1516+Assumptions!$B$82)),IF($H$1516=1,$AA$1516&gt;=INDEX($AA$1471:$AA$1598,1+$A$1516-Assumptions!$B$83),$AA$1516&gt;INDEX($AA$1471:$AA$1598,1+$A$1516+Assumptions!$B$83))),1,0)</f>
        <v>0</v>
      </c>
    </row>
    <row r="1517" customFormat="false" ht="15" hidden="true" customHeight="false" outlineLevel="0" collapsed="false">
      <c r="A1517" s="6" t="n">
        <f aca="false">ROW()-ROW($A$1471)+Assumptions!$B$4</f>
        <v>46</v>
      </c>
      <c r="B1517" s="12" t="n">
        <f aca="false">MOD(QUOTIENT($A$1517,Assumptions!$B$77),2)</f>
        <v>0</v>
      </c>
      <c r="C1517" s="12" t="n">
        <f aca="false">MOD(QUOTIENT($A$1517,Assumptions!$B$78),2)</f>
        <v>1</v>
      </c>
      <c r="D1517" s="12" t="n">
        <f aca="false">MOD(QUOTIENT($A$1517,Assumptions!$B$79),2)</f>
        <v>0</v>
      </c>
      <c r="E1517" s="12" t="n">
        <f aca="false">MOD(QUOTIENT($A$1517,Assumptions!$B$80),2)</f>
        <v>1</v>
      </c>
      <c r="F1517" s="12" t="n">
        <f aca="false">MOD(QUOTIENT($A$1517,Assumptions!$B$81),2)</f>
        <v>1</v>
      </c>
      <c r="G1517" s="12" t="n">
        <f aca="false">MOD(QUOTIENT($A$1517,Assumptions!$B$82),2)</f>
        <v>1</v>
      </c>
      <c r="H1517" s="12" t="n">
        <f aca="false">MOD(QUOTIENT($A$1517,Assumptions!$B$83),2)</f>
        <v>0</v>
      </c>
      <c r="I1517" s="12" t="n">
        <f aca="false">IF($B$1517=1,MIN(Assumptions!$B$67,MAX(Assumptions!$B$4,Assumptions!$B$26-(Assumptions!$B$4))),Assumptions!$B$4)</f>
        <v>0</v>
      </c>
      <c r="J1517" s="12" t="n">
        <f aca="false">IF($C$1517=1,MIN(Assumptions!$B$66,MAX(Assumptions!$B$4,Assumptions!$B$26-($I$1517))),Assumptions!$B$4)</f>
        <v>300000000</v>
      </c>
      <c r="K1517" s="12" t="n">
        <f aca="false">IF($D$1517=1,MIN(Assumptions!$B$61,MAX(Assumptions!$B$4,Assumptions!$B$26-($I$1517+$J$1517))),Assumptions!$B$4)</f>
        <v>0</v>
      </c>
      <c r="L1517" s="12" t="n">
        <f aca="false">IF($E$1517=1,MIN(Assumptions!$B$56,MAX(Assumptions!$B$4,Assumptions!$B$26-($I$1517+$J$1517+$K$1517))),Assumptions!$B$4)</f>
        <v>60000000</v>
      </c>
      <c r="M1517" s="12" t="n">
        <f aca="false">IF($F$1517=1,MIN(Assumptions!$B$51,MAX(Assumptions!$B$4,Assumptions!$B$26-($I$1517+$J$1517+$K$1517+$L$1517))),Assumptions!$B$4)</f>
        <v>30000000</v>
      </c>
      <c r="N1517" s="12" t="n">
        <f aca="false">IF($G$1517=1,MIN(Assumptions!$B$46,MAX(Assumptions!$B$4,Assumptions!$B$26-($I$1517+$J$1517+$K$1517+$L$1517+$M$1517))),Assumptions!$B$4)</f>
        <v>15000000</v>
      </c>
      <c r="O1517" s="12" t="n">
        <f aca="false">IF($H$1517=1,MIN(Assumptions!$B$41,MAX(Assumptions!$B$4,Assumptions!$B$26-($I$1517+$J$1517+$K$1517+$L$1517+$M$1517+$N$1517))),Assumptions!$B$4)</f>
        <v>0</v>
      </c>
      <c r="P1517" s="12" t="n">
        <f aca="false">$I$1517+$J$1517+$K$1517+$L$1517+$M$1517+$N$1517+$O$1517</f>
        <v>405000000</v>
      </c>
      <c r="Q1517" s="12" t="n">
        <f aca="false">MAX(Assumptions!$B$4,Assumptions!$B$26-$P$1517)</f>
        <v>1595000000</v>
      </c>
      <c r="R1517" s="12" t="n">
        <f aca="false">$J$1460+$O$1460+Assumptions!$B$20+IF($B$1517=0,$D$1460,Assumptions!$B$4)+IF($C$1517=0,$AI$1460,Assumptions!$B$4)+IF($D$1517=0,$AF$1460,Assumptions!$B$4)+IF($E$1517=0,$AC$1460,Assumptions!$B$4)+IF($F$1517=0,$Z$1460,Assumptions!$B$4)+IF($G$1517=0,$W$1460,Assumptions!$B$4)+IF($H$1517=0,$T$1460,Assumptions!$B$4)</f>
        <v>17005433.0542694</v>
      </c>
      <c r="S1517" s="12" t="n">
        <f aca="false">IF($R$1517&gt;Assumptions!$B$4,$Q$1517/$R$1517&gt;Assumptions!$B$13,FALSE())</f>
        <v>1</v>
      </c>
      <c r="T1517" s="12" t="n">
        <f aca="false">IF($S$1517,($Q$1517+Assumptions!$B$14*Assumptions!$B$13)/($R$1517+Assumptions!$B$14),IF($R$1517&gt;Assumptions!$B$4,$Q$1517/$R$1517,Assumptions!$B$4))</f>
        <v>81.9002580232553</v>
      </c>
      <c r="U1517" s="12" t="n">
        <f aca="false">IF($B$1517=1,$I$1517,$D$1460*$T$1517)</f>
        <v>78105044.4208317</v>
      </c>
      <c r="V1517" s="12" t="n">
        <f aca="false">IF($C$1517=1,$J$1517,$AI$1460*$T$1517)</f>
        <v>300000000</v>
      </c>
      <c r="W1517" s="12" t="n">
        <f aca="false">IF($D$1517=1,$K$1517,$AF$1460*$T$1517)</f>
        <v>142579985.185724</v>
      </c>
      <c r="X1517" s="12" t="n">
        <f aca="false">IF($E$1517=1,$L$1517,$AC$1460*$T$1517)</f>
        <v>60000000</v>
      </c>
      <c r="Y1517" s="12" t="n">
        <f aca="false">IF($F$1517=1,$M$1517,$Z$1460*$T$1517)</f>
        <v>30000000</v>
      </c>
      <c r="Z1517" s="12" t="n">
        <f aca="false">IF($G$1517=1,$N$1517,$W$1460*$T$1517)</f>
        <v>15000000</v>
      </c>
      <c r="AA1517" s="12" t="n">
        <f aca="false">IF($H$1517=1,$O$1517,$T$1460*$T$1517)</f>
        <v>409501290.116276</v>
      </c>
      <c r="AB1517" s="12" t="n">
        <f aca="false">($J$1460+$O$1460)*$T$1517</f>
        <v>25460713.0097319</v>
      </c>
      <c r="AC1517" s="12" t="n">
        <f aca="false">Assumptions!$B$20*$T$1517</f>
        <v>737102322.209298</v>
      </c>
      <c r="AD1517" s="12" t="n">
        <f aca="false">IF($S$1517,Assumptions!$B$14*($T$1517-Assumptions!$B$13),Assumptions!$B$4)</f>
        <v>202250645.058138</v>
      </c>
      <c r="AE1517" s="12" t="n">
        <f aca="false">$U$1517+$V$1517+$W$1517+$X$1517+$Y$1517+$Z$1517+$AA$1517+$AB$1517+$AC$1517+$AD$1517</f>
        <v>2000000000</v>
      </c>
      <c r="AF1517" s="12" t="n">
        <f aca="false">IF(AND(IF($B$1517=1,$U$1517&gt;=INDEX($U$1471:$U$1598,1+$A$1517-Assumptions!$B$77),$U$1517&gt;INDEX($U$1471:$U$1598,1+$A$1517+Assumptions!$B$77)),IF($C$1517=1,$V$1517&gt;=INDEX($V$1471:$V$1598,1+$A$1517-Assumptions!$B$78),$V$1517&gt;INDEX($V$1471:$V$1598,1+$A$1517+Assumptions!$B$78)),IF($D$1517=1,$W$1517&gt;=INDEX($W$1471:$W$1598,1+$A$1517-Assumptions!$B$79),$W$1517&gt;INDEX($W$1471:$W$1598,1+$A$1517+Assumptions!$B$79)),IF($E$1517=1,$X$1517&gt;=INDEX($X$1471:$X$1598,1+$A$1517-Assumptions!$B$80),$X$1517&gt;INDEX($X$1471:$X$1598,1+$A$1517+Assumptions!$B$80)),IF($F$1517=1,$Y$1517&gt;=INDEX($Y$1471:$Y$1598,1+$A$1517-Assumptions!$B$81),$Y$1517&gt;INDEX($Y$1471:$Y$1598,1+$A$1517+Assumptions!$B$81)),IF($G$1517=1,$Z$1517&gt;=INDEX($Z$1471:$Z$1598,1+$A$1517-Assumptions!$B$82),$Z$1517&gt;INDEX($Z$1471:$Z$1598,1+$A$1517+Assumptions!$B$82)),IF($H$1517=1,$AA$1517&gt;=INDEX($AA$1471:$AA$1598,1+$A$1517-Assumptions!$B$83),$AA$1517&gt;INDEX($AA$1471:$AA$1598,1+$A$1517+Assumptions!$B$83))),1,0)</f>
        <v>0</v>
      </c>
    </row>
    <row r="1518" customFormat="false" ht="15" hidden="true" customHeight="false" outlineLevel="0" collapsed="false">
      <c r="A1518" s="6" t="n">
        <f aca="false">ROW()-ROW($A$1471)+Assumptions!$B$4</f>
        <v>47</v>
      </c>
      <c r="B1518" s="12" t="n">
        <f aca="false">MOD(QUOTIENT($A$1518,Assumptions!$B$77),2)</f>
        <v>0</v>
      </c>
      <c r="C1518" s="12" t="n">
        <f aca="false">MOD(QUOTIENT($A$1518,Assumptions!$B$78),2)</f>
        <v>1</v>
      </c>
      <c r="D1518" s="12" t="n">
        <f aca="false">MOD(QUOTIENT($A$1518,Assumptions!$B$79),2)</f>
        <v>0</v>
      </c>
      <c r="E1518" s="12" t="n">
        <f aca="false">MOD(QUOTIENT($A$1518,Assumptions!$B$80),2)</f>
        <v>1</v>
      </c>
      <c r="F1518" s="12" t="n">
        <f aca="false">MOD(QUOTIENT($A$1518,Assumptions!$B$81),2)</f>
        <v>1</v>
      </c>
      <c r="G1518" s="12" t="n">
        <f aca="false">MOD(QUOTIENT($A$1518,Assumptions!$B$82),2)</f>
        <v>1</v>
      </c>
      <c r="H1518" s="12" t="n">
        <f aca="false">MOD(QUOTIENT($A$1518,Assumptions!$B$83),2)</f>
        <v>1</v>
      </c>
      <c r="I1518" s="12" t="n">
        <f aca="false">IF($B$1518=1,MIN(Assumptions!$B$67,MAX(Assumptions!$B$4,Assumptions!$B$26-(Assumptions!$B$4))),Assumptions!$B$4)</f>
        <v>0</v>
      </c>
      <c r="J1518" s="12" t="n">
        <f aca="false">IF($C$1518=1,MIN(Assumptions!$B$66,MAX(Assumptions!$B$4,Assumptions!$B$26-($I$1518))),Assumptions!$B$4)</f>
        <v>300000000</v>
      </c>
      <c r="K1518" s="12" t="n">
        <f aca="false">IF($D$1518=1,MIN(Assumptions!$B$61,MAX(Assumptions!$B$4,Assumptions!$B$26-($I$1518+$J$1518))),Assumptions!$B$4)</f>
        <v>0</v>
      </c>
      <c r="L1518" s="12" t="n">
        <f aca="false">IF($E$1518=1,MIN(Assumptions!$B$56,MAX(Assumptions!$B$4,Assumptions!$B$26-($I$1518+$J$1518+$K$1518))),Assumptions!$B$4)</f>
        <v>60000000</v>
      </c>
      <c r="M1518" s="12" t="n">
        <f aca="false">IF($F$1518=1,MIN(Assumptions!$B$51,MAX(Assumptions!$B$4,Assumptions!$B$26-($I$1518+$J$1518+$K$1518+$L$1518))),Assumptions!$B$4)</f>
        <v>30000000</v>
      </c>
      <c r="N1518" s="12" t="n">
        <f aca="false">IF($G$1518=1,MIN(Assumptions!$B$46,MAX(Assumptions!$B$4,Assumptions!$B$26-($I$1518+$J$1518+$K$1518+$L$1518+$M$1518))),Assumptions!$B$4)</f>
        <v>15000000</v>
      </c>
      <c r="O1518" s="12" t="n">
        <f aca="false">IF($H$1518=1,MIN(Assumptions!$B$41,MAX(Assumptions!$B$4,Assumptions!$B$26-($I$1518+$J$1518+$K$1518+$L$1518+$M$1518+$N$1518))),Assumptions!$B$4)</f>
        <v>5000000</v>
      </c>
      <c r="P1518" s="12" t="n">
        <f aca="false">$I$1518+$J$1518+$K$1518+$L$1518+$M$1518+$N$1518+$O$1518</f>
        <v>410000000</v>
      </c>
      <c r="Q1518" s="12" t="n">
        <f aca="false">MAX(Assumptions!$B$4,Assumptions!$B$26-$P$1518)</f>
        <v>1590000000</v>
      </c>
      <c r="R1518" s="12" t="n">
        <f aca="false">$J$1460+$O$1460+Assumptions!$B$20+IF($B$1518=0,$D$1460,Assumptions!$B$4)+IF($C$1518=0,$AI$1460,Assumptions!$B$4)+IF($D$1518=0,$AF$1460,Assumptions!$B$4)+IF($E$1518=0,$AC$1460,Assumptions!$B$4)+IF($F$1518=0,$Z$1460,Assumptions!$B$4)+IF($G$1518=0,$W$1460,Assumptions!$B$4)+IF($H$1518=0,$T$1460,Assumptions!$B$4)</f>
        <v>12005433.0542694</v>
      </c>
      <c r="S1518" s="12" t="n">
        <f aca="false">IF($R$1518&gt;Assumptions!$B$4,$Q$1518/$R$1518&gt;Assumptions!$B$13,FALSE())</f>
        <v>1</v>
      </c>
      <c r="T1518" s="12" t="n">
        <f aca="false">IF($S$1518,($Q$1518+Assumptions!$B$14*Assumptions!$B$13)/($R$1518+Assumptions!$B$14),IF($R$1518&gt;Assumptions!$B$4,$Q$1518/$R$1518,Assumptions!$B$4))</f>
        <v>109.786449948923</v>
      </c>
      <c r="U1518" s="12" t="n">
        <f aca="false">IF($B$1518=1,$I$1518,$D$1460*$T$1518)</f>
        <v>104699005.31487</v>
      </c>
      <c r="V1518" s="12" t="n">
        <f aca="false">IF($C$1518=1,$J$1518,$AI$1460*$T$1518)</f>
        <v>300000000</v>
      </c>
      <c r="W1518" s="12" t="n">
        <f aca="false">IF($D$1518=1,$K$1518,$AF$1460*$T$1518)</f>
        <v>191126997.461546</v>
      </c>
      <c r="X1518" s="12" t="n">
        <f aca="false">IF($E$1518=1,$L$1518,$AC$1460*$T$1518)</f>
        <v>60000000</v>
      </c>
      <c r="Y1518" s="12" t="n">
        <f aca="false">IF($F$1518=1,$M$1518,$Z$1460*$T$1518)</f>
        <v>30000000</v>
      </c>
      <c r="Z1518" s="12" t="n">
        <f aca="false">IF($G$1518=1,$N$1518,$W$1460*$T$1518)</f>
        <v>15000000</v>
      </c>
      <c r="AA1518" s="12" t="n">
        <f aca="false">IF($H$1518=1,$O$1518,$T$1460*$T$1518)</f>
        <v>5000000</v>
      </c>
      <c r="AB1518" s="12" t="n">
        <f aca="false">($J$1460+$O$1460)*$T$1518</f>
        <v>34129822.8109747</v>
      </c>
      <c r="AC1518" s="12" t="n">
        <f aca="false">Assumptions!$B$20*$T$1518</f>
        <v>988078049.540303</v>
      </c>
      <c r="AD1518" s="12" t="n">
        <f aca="false">IF($S$1518,Assumptions!$B$14*($T$1518-Assumptions!$B$13),Assumptions!$B$4)</f>
        <v>271966124.872306</v>
      </c>
      <c r="AE1518" s="12" t="n">
        <f aca="false">$U$1518+$V$1518+$W$1518+$X$1518+$Y$1518+$Z$1518+$AA$1518+$AB$1518+$AC$1518+$AD$1518</f>
        <v>2000000000</v>
      </c>
      <c r="AF1518" s="12" t="n">
        <f aca="false">IF(AND(IF($B$1518=1,$U$1518&gt;=INDEX($U$1471:$U$1598,1+$A$1518-Assumptions!$B$77),$U$1518&gt;INDEX($U$1471:$U$1598,1+$A$1518+Assumptions!$B$77)),IF($C$1518=1,$V$1518&gt;=INDEX($V$1471:$V$1598,1+$A$1518-Assumptions!$B$78),$V$1518&gt;INDEX($V$1471:$V$1598,1+$A$1518+Assumptions!$B$78)),IF($D$1518=1,$W$1518&gt;=INDEX($W$1471:$W$1598,1+$A$1518-Assumptions!$B$79),$W$1518&gt;INDEX($W$1471:$W$1598,1+$A$1518+Assumptions!$B$79)),IF($E$1518=1,$X$1518&gt;=INDEX($X$1471:$X$1598,1+$A$1518-Assumptions!$B$80),$X$1518&gt;INDEX($X$1471:$X$1598,1+$A$1518+Assumptions!$B$80)),IF($F$1518=1,$Y$1518&gt;=INDEX($Y$1471:$Y$1598,1+$A$1518-Assumptions!$B$81),$Y$1518&gt;INDEX($Y$1471:$Y$1598,1+$A$1518+Assumptions!$B$81)),IF($G$1518=1,$Z$1518&gt;=INDEX($Z$1471:$Z$1598,1+$A$1518-Assumptions!$B$82),$Z$1518&gt;INDEX($Z$1471:$Z$1598,1+$A$1518+Assumptions!$B$82)),IF($H$1518=1,$AA$1518&gt;=INDEX($AA$1471:$AA$1598,1+$A$1518-Assumptions!$B$83),$AA$1518&gt;INDEX($AA$1471:$AA$1598,1+$A$1518+Assumptions!$B$83))),1,0)</f>
        <v>0</v>
      </c>
    </row>
    <row r="1519" customFormat="false" ht="15" hidden="true" customHeight="false" outlineLevel="0" collapsed="false">
      <c r="A1519" s="6" t="n">
        <f aca="false">ROW()-ROW($A$1471)+Assumptions!$B$4</f>
        <v>48</v>
      </c>
      <c r="B1519" s="12" t="n">
        <f aca="false">MOD(QUOTIENT($A$1519,Assumptions!$B$77),2)</f>
        <v>0</v>
      </c>
      <c r="C1519" s="12" t="n">
        <f aca="false">MOD(QUOTIENT($A$1519,Assumptions!$B$78),2)</f>
        <v>1</v>
      </c>
      <c r="D1519" s="12" t="n">
        <f aca="false">MOD(QUOTIENT($A$1519,Assumptions!$B$79),2)</f>
        <v>1</v>
      </c>
      <c r="E1519" s="12" t="n">
        <f aca="false">MOD(QUOTIENT($A$1519,Assumptions!$B$80),2)</f>
        <v>0</v>
      </c>
      <c r="F1519" s="12" t="n">
        <f aca="false">MOD(QUOTIENT($A$1519,Assumptions!$B$81),2)</f>
        <v>0</v>
      </c>
      <c r="G1519" s="12" t="n">
        <f aca="false">MOD(QUOTIENT($A$1519,Assumptions!$B$82),2)</f>
        <v>0</v>
      </c>
      <c r="H1519" s="12" t="n">
        <f aca="false">MOD(QUOTIENT($A$1519,Assumptions!$B$83),2)</f>
        <v>0</v>
      </c>
      <c r="I1519" s="12" t="n">
        <f aca="false">IF($B$1519=1,MIN(Assumptions!$B$67,MAX(Assumptions!$B$4,Assumptions!$B$26-(Assumptions!$B$4))),Assumptions!$B$4)</f>
        <v>0</v>
      </c>
      <c r="J1519" s="12" t="n">
        <f aca="false">IF($C$1519=1,MIN(Assumptions!$B$66,MAX(Assumptions!$B$4,Assumptions!$B$26-($I$1519))),Assumptions!$B$4)</f>
        <v>300000000</v>
      </c>
      <c r="K1519" s="12" t="n">
        <f aca="false">IF($D$1519=1,MIN(Assumptions!$B$61,MAX(Assumptions!$B$4,Assumptions!$B$26-($I$1519+$J$1519))),Assumptions!$B$4)</f>
        <v>100000000</v>
      </c>
      <c r="L1519" s="12" t="n">
        <f aca="false">IF($E$1519=1,MIN(Assumptions!$B$56,MAX(Assumptions!$B$4,Assumptions!$B$26-($I$1519+$J$1519+$K$1519))),Assumptions!$B$4)</f>
        <v>0</v>
      </c>
      <c r="M1519" s="12" t="n">
        <f aca="false">IF($F$1519=1,MIN(Assumptions!$B$51,MAX(Assumptions!$B$4,Assumptions!$B$26-($I$1519+$J$1519+$K$1519+$L$1519))),Assumptions!$B$4)</f>
        <v>0</v>
      </c>
      <c r="N1519" s="12" t="n">
        <f aca="false">IF($G$1519=1,MIN(Assumptions!$B$46,MAX(Assumptions!$B$4,Assumptions!$B$26-($I$1519+$J$1519+$K$1519+$L$1519+$M$1519))),Assumptions!$B$4)</f>
        <v>0</v>
      </c>
      <c r="O1519" s="12" t="n">
        <f aca="false">IF($H$1519=1,MIN(Assumptions!$B$41,MAX(Assumptions!$B$4,Assumptions!$B$26-($I$1519+$J$1519+$K$1519+$L$1519+$M$1519+$N$1519))),Assumptions!$B$4)</f>
        <v>0</v>
      </c>
      <c r="P1519" s="12" t="n">
        <f aca="false">$I$1519+$J$1519+$K$1519+$L$1519+$M$1519+$N$1519+$O$1519</f>
        <v>400000000</v>
      </c>
      <c r="Q1519" s="12" t="n">
        <f aca="false">MAX(Assumptions!$B$4,Assumptions!$B$26-$P$1519)</f>
        <v>1600000000</v>
      </c>
      <c r="R1519" s="12" t="n">
        <f aca="false">$J$1460+$O$1460+Assumptions!$B$20+IF($B$1519=0,$D$1460,Assumptions!$B$4)+IF($C$1519=0,$AI$1460,Assumptions!$B$4)+IF($D$1519=0,$AF$1460,Assumptions!$B$4)+IF($E$1519=0,$AC$1460,Assumptions!$B$4)+IF($F$1519=0,$Z$1460,Assumptions!$B$4)+IF($G$1519=0,$W$1460,Assumptions!$B$4)+IF($H$1519=0,$T$1460,Assumptions!$B$4)</f>
        <v>25664535.1788899</v>
      </c>
      <c r="S1519" s="12" t="n">
        <f aca="false">IF($R$1519&gt;Assumptions!$B$4,$Q$1519/$R$1519&gt;Assumptions!$B$13,FALSE())</f>
        <v>1</v>
      </c>
      <c r="T1519" s="12" t="n">
        <f aca="false">IF($S$1519,($Q$1519+Assumptions!$B$14*Assumptions!$B$13)/($R$1519+Assumptions!$B$14),IF($R$1519&gt;Assumptions!$B$4,$Q$1519/$R$1519,Assumptions!$B$4))</f>
        <v>56.8977968150925</v>
      </c>
      <c r="U1519" s="12" t="n">
        <f aca="false">IF($B$1519=1,$I$1519,$D$1460*$T$1519)</f>
        <v>54261183.7245787</v>
      </c>
      <c r="V1519" s="12" t="n">
        <f aca="false">IF($C$1519=1,$J$1519,$AI$1460*$T$1519)</f>
        <v>300000000</v>
      </c>
      <c r="W1519" s="12" t="n">
        <f aca="false">IF($D$1519=1,$K$1519,$AF$1460*$T$1519)</f>
        <v>100000000</v>
      </c>
      <c r="X1519" s="12" t="n">
        <f aca="false">IF($E$1519=1,$L$1519,$AC$1460*$T$1519)</f>
        <v>136554712.356222</v>
      </c>
      <c r="Y1519" s="12" t="n">
        <f aca="false">IF($F$1519=1,$M$1519,$Z$1460*$T$1519)</f>
        <v>170693390.445277</v>
      </c>
      <c r="Z1519" s="12" t="n">
        <f aca="false">IF($G$1519=1,$N$1519,$W$1460*$T$1519)</f>
        <v>284488984.075462</v>
      </c>
      <c r="AA1519" s="12" t="n">
        <f aca="false">IF($H$1519=1,$O$1519,$T$1460*$T$1519)</f>
        <v>284488984.075462</v>
      </c>
      <c r="AB1519" s="12" t="n">
        <f aca="false">($J$1460+$O$1460)*$T$1519</f>
        <v>17688081.9494337</v>
      </c>
      <c r="AC1519" s="12" t="n">
        <f aca="false">Assumptions!$B$20*$T$1519</f>
        <v>512080171.335832</v>
      </c>
      <c r="AD1519" s="12" t="n">
        <f aca="false">IF($S$1519,Assumptions!$B$14*($T$1519-Assumptions!$B$13),Assumptions!$B$4)</f>
        <v>139744492.037731</v>
      </c>
      <c r="AE1519" s="12" t="n">
        <f aca="false">$U$1519+$V$1519+$W$1519+$X$1519+$Y$1519+$Z$1519+$AA$1519+$AB$1519+$AC$1519+$AD$1519</f>
        <v>2000000000</v>
      </c>
      <c r="AF1519" s="12" t="n">
        <f aca="false">IF(AND(IF($B$1519=1,$U$1519&gt;=INDEX($U$1471:$U$1598,1+$A$1519-Assumptions!$B$77),$U$1519&gt;INDEX($U$1471:$U$1598,1+$A$1519+Assumptions!$B$77)),IF($C$1519=1,$V$1519&gt;=INDEX($V$1471:$V$1598,1+$A$1519-Assumptions!$B$78),$V$1519&gt;INDEX($V$1471:$V$1598,1+$A$1519+Assumptions!$B$78)),IF($D$1519=1,$W$1519&gt;=INDEX($W$1471:$W$1598,1+$A$1519-Assumptions!$B$79),$W$1519&gt;INDEX($W$1471:$W$1598,1+$A$1519+Assumptions!$B$79)),IF($E$1519=1,$X$1519&gt;=INDEX($X$1471:$X$1598,1+$A$1519-Assumptions!$B$80),$X$1519&gt;INDEX($X$1471:$X$1598,1+$A$1519+Assumptions!$B$80)),IF($F$1519=1,$Y$1519&gt;=INDEX($Y$1471:$Y$1598,1+$A$1519-Assumptions!$B$81),$Y$1519&gt;INDEX($Y$1471:$Y$1598,1+$A$1519+Assumptions!$B$81)),IF($G$1519=1,$Z$1519&gt;=INDEX($Z$1471:$Z$1598,1+$A$1519-Assumptions!$B$82),$Z$1519&gt;INDEX($Z$1471:$Z$1598,1+$A$1519+Assumptions!$B$82)),IF($H$1519=1,$AA$1519&gt;=INDEX($AA$1471:$AA$1598,1+$A$1519-Assumptions!$B$83),$AA$1519&gt;INDEX($AA$1471:$AA$1598,1+$A$1519+Assumptions!$B$83))),1,0)</f>
        <v>0</v>
      </c>
    </row>
    <row r="1520" customFormat="false" ht="15" hidden="true" customHeight="false" outlineLevel="0" collapsed="false">
      <c r="A1520" s="6" t="n">
        <f aca="false">ROW()-ROW($A$1471)+Assumptions!$B$4</f>
        <v>49</v>
      </c>
      <c r="B1520" s="12" t="n">
        <f aca="false">MOD(QUOTIENT($A$1520,Assumptions!$B$77),2)</f>
        <v>0</v>
      </c>
      <c r="C1520" s="12" t="n">
        <f aca="false">MOD(QUOTIENT($A$1520,Assumptions!$B$78),2)</f>
        <v>1</v>
      </c>
      <c r="D1520" s="12" t="n">
        <f aca="false">MOD(QUOTIENT($A$1520,Assumptions!$B$79),2)</f>
        <v>1</v>
      </c>
      <c r="E1520" s="12" t="n">
        <f aca="false">MOD(QUOTIENT($A$1520,Assumptions!$B$80),2)</f>
        <v>0</v>
      </c>
      <c r="F1520" s="12" t="n">
        <f aca="false">MOD(QUOTIENT($A$1520,Assumptions!$B$81),2)</f>
        <v>0</v>
      </c>
      <c r="G1520" s="12" t="n">
        <f aca="false">MOD(QUOTIENT($A$1520,Assumptions!$B$82),2)</f>
        <v>0</v>
      </c>
      <c r="H1520" s="12" t="n">
        <f aca="false">MOD(QUOTIENT($A$1520,Assumptions!$B$83),2)</f>
        <v>1</v>
      </c>
      <c r="I1520" s="12" t="n">
        <f aca="false">IF($B$1520=1,MIN(Assumptions!$B$67,MAX(Assumptions!$B$4,Assumptions!$B$26-(Assumptions!$B$4))),Assumptions!$B$4)</f>
        <v>0</v>
      </c>
      <c r="J1520" s="12" t="n">
        <f aca="false">IF($C$1520=1,MIN(Assumptions!$B$66,MAX(Assumptions!$B$4,Assumptions!$B$26-($I$1520))),Assumptions!$B$4)</f>
        <v>300000000</v>
      </c>
      <c r="K1520" s="12" t="n">
        <f aca="false">IF($D$1520=1,MIN(Assumptions!$B$61,MAX(Assumptions!$B$4,Assumptions!$B$26-($I$1520+$J$1520))),Assumptions!$B$4)</f>
        <v>100000000</v>
      </c>
      <c r="L1520" s="12" t="n">
        <f aca="false">IF($E$1520=1,MIN(Assumptions!$B$56,MAX(Assumptions!$B$4,Assumptions!$B$26-($I$1520+$J$1520+$K$1520))),Assumptions!$B$4)</f>
        <v>0</v>
      </c>
      <c r="M1520" s="12" t="n">
        <f aca="false">IF($F$1520=1,MIN(Assumptions!$B$51,MAX(Assumptions!$B$4,Assumptions!$B$26-($I$1520+$J$1520+$K$1520+$L$1520))),Assumptions!$B$4)</f>
        <v>0</v>
      </c>
      <c r="N1520" s="12" t="n">
        <f aca="false">IF($G$1520=1,MIN(Assumptions!$B$46,MAX(Assumptions!$B$4,Assumptions!$B$26-($I$1520+$J$1520+$K$1520+$L$1520+$M$1520))),Assumptions!$B$4)</f>
        <v>0</v>
      </c>
      <c r="O1520" s="12" t="n">
        <f aca="false">IF($H$1520=1,MIN(Assumptions!$B$41,MAX(Assumptions!$B$4,Assumptions!$B$26-($I$1520+$J$1520+$K$1520+$L$1520+$M$1520+$N$1520))),Assumptions!$B$4)</f>
        <v>5000000</v>
      </c>
      <c r="P1520" s="12" t="n">
        <f aca="false">$I$1520+$J$1520+$K$1520+$L$1520+$M$1520+$N$1520+$O$1520</f>
        <v>405000000</v>
      </c>
      <c r="Q1520" s="12" t="n">
        <f aca="false">MAX(Assumptions!$B$4,Assumptions!$B$26-$P$1520)</f>
        <v>1595000000</v>
      </c>
      <c r="R1520" s="12" t="n">
        <f aca="false">$J$1460+$O$1460+Assumptions!$B$20+IF($B$1520=0,$D$1460,Assumptions!$B$4)+IF($C$1520=0,$AI$1460,Assumptions!$B$4)+IF($D$1520=0,$AF$1460,Assumptions!$B$4)+IF($E$1520=0,$AC$1460,Assumptions!$B$4)+IF($F$1520=0,$Z$1460,Assumptions!$B$4)+IF($G$1520=0,$W$1460,Assumptions!$B$4)+IF($H$1520=0,$T$1460,Assumptions!$B$4)</f>
        <v>20664535.1788899</v>
      </c>
      <c r="S1520" s="12" t="n">
        <f aca="false">IF($R$1520&gt;Assumptions!$B$4,$Q$1520/$R$1520&gt;Assumptions!$B$13,FALSE())</f>
        <v>1</v>
      </c>
      <c r="T1520" s="12" t="n">
        <f aca="false">IF($S$1520,($Q$1520+Assumptions!$B$14*Assumptions!$B$13)/($R$1520+Assumptions!$B$14),IF($R$1520&gt;Assumptions!$B$4,$Q$1520/$R$1520,Assumptions!$B$4))</f>
        <v>68.9631796046493</v>
      </c>
      <c r="U1520" s="12" t="n">
        <f aca="false">IF($B$1520=1,$I$1520,$D$1460*$T$1520)</f>
        <v>65767463.2098654</v>
      </c>
      <c r="V1520" s="12" t="n">
        <f aca="false">IF($C$1520=1,$J$1520,$AI$1460*$T$1520)</f>
        <v>300000000</v>
      </c>
      <c r="W1520" s="12" t="n">
        <f aca="false">IF($D$1520=1,$K$1520,$AF$1460*$T$1520)</f>
        <v>100000000</v>
      </c>
      <c r="X1520" s="12" t="n">
        <f aca="false">IF($E$1520=1,$L$1520,$AC$1460*$T$1520)</f>
        <v>165511631.051158</v>
      </c>
      <c r="Y1520" s="12" t="n">
        <f aca="false">IF($F$1520=1,$M$1520,$Z$1460*$T$1520)</f>
        <v>206889538.813948</v>
      </c>
      <c r="Z1520" s="12" t="n">
        <f aca="false">IF($G$1520=1,$N$1520,$W$1460*$T$1520)</f>
        <v>344815898.023247</v>
      </c>
      <c r="AA1520" s="12" t="n">
        <f aca="false">IF($H$1520=1,$O$1520,$T$1460*$T$1520)</f>
        <v>5000000</v>
      </c>
      <c r="AB1520" s="12" t="n">
        <f aca="false">($J$1460+$O$1460)*$T$1520</f>
        <v>21438903.448314</v>
      </c>
      <c r="AC1520" s="12" t="n">
        <f aca="false">Assumptions!$B$20*$T$1520</f>
        <v>620668616.441844</v>
      </c>
      <c r="AD1520" s="12" t="n">
        <f aca="false">IF($S$1520,Assumptions!$B$14*($T$1520-Assumptions!$B$13),Assumptions!$B$4)</f>
        <v>169907949.011623</v>
      </c>
      <c r="AE1520" s="12" t="n">
        <f aca="false">$U$1520+$V$1520+$W$1520+$X$1520+$Y$1520+$Z$1520+$AA$1520+$AB$1520+$AC$1520+$AD$1520</f>
        <v>2000000000</v>
      </c>
      <c r="AF1520" s="12" t="n">
        <f aca="false">IF(AND(IF($B$1520=1,$U$1520&gt;=INDEX($U$1471:$U$1598,1+$A$1520-Assumptions!$B$77),$U$1520&gt;INDEX($U$1471:$U$1598,1+$A$1520+Assumptions!$B$77)),IF($C$1520=1,$V$1520&gt;=INDEX($V$1471:$V$1598,1+$A$1520-Assumptions!$B$78),$V$1520&gt;INDEX($V$1471:$V$1598,1+$A$1520+Assumptions!$B$78)),IF($D$1520=1,$W$1520&gt;=INDEX($W$1471:$W$1598,1+$A$1520-Assumptions!$B$79),$W$1520&gt;INDEX($W$1471:$W$1598,1+$A$1520+Assumptions!$B$79)),IF($E$1520=1,$X$1520&gt;=INDEX($X$1471:$X$1598,1+$A$1520-Assumptions!$B$80),$X$1520&gt;INDEX($X$1471:$X$1598,1+$A$1520+Assumptions!$B$80)),IF($F$1520=1,$Y$1520&gt;=INDEX($Y$1471:$Y$1598,1+$A$1520-Assumptions!$B$81),$Y$1520&gt;INDEX($Y$1471:$Y$1598,1+$A$1520+Assumptions!$B$81)),IF($G$1520=1,$Z$1520&gt;=INDEX($Z$1471:$Z$1598,1+$A$1520-Assumptions!$B$82),$Z$1520&gt;INDEX($Z$1471:$Z$1598,1+$A$1520+Assumptions!$B$82)),IF($H$1520=1,$AA$1520&gt;=INDEX($AA$1471:$AA$1598,1+$A$1520-Assumptions!$B$83),$AA$1520&gt;INDEX($AA$1471:$AA$1598,1+$A$1520+Assumptions!$B$83))),1,0)</f>
        <v>0</v>
      </c>
    </row>
    <row r="1521" customFormat="false" ht="15" hidden="true" customHeight="false" outlineLevel="0" collapsed="false">
      <c r="A1521" s="6" t="n">
        <f aca="false">ROW()-ROW($A$1471)+Assumptions!$B$4</f>
        <v>50</v>
      </c>
      <c r="B1521" s="12" t="n">
        <f aca="false">MOD(QUOTIENT($A$1521,Assumptions!$B$77),2)</f>
        <v>0</v>
      </c>
      <c r="C1521" s="12" t="n">
        <f aca="false">MOD(QUOTIENT($A$1521,Assumptions!$B$78),2)</f>
        <v>1</v>
      </c>
      <c r="D1521" s="12" t="n">
        <f aca="false">MOD(QUOTIENT($A$1521,Assumptions!$B$79),2)</f>
        <v>1</v>
      </c>
      <c r="E1521" s="12" t="n">
        <f aca="false">MOD(QUOTIENT($A$1521,Assumptions!$B$80),2)</f>
        <v>0</v>
      </c>
      <c r="F1521" s="12" t="n">
        <f aca="false">MOD(QUOTIENT($A$1521,Assumptions!$B$81),2)</f>
        <v>0</v>
      </c>
      <c r="G1521" s="12" t="n">
        <f aca="false">MOD(QUOTIENT($A$1521,Assumptions!$B$82),2)</f>
        <v>1</v>
      </c>
      <c r="H1521" s="12" t="n">
        <f aca="false">MOD(QUOTIENT($A$1521,Assumptions!$B$83),2)</f>
        <v>0</v>
      </c>
      <c r="I1521" s="12" t="n">
        <f aca="false">IF($B$1521=1,MIN(Assumptions!$B$67,MAX(Assumptions!$B$4,Assumptions!$B$26-(Assumptions!$B$4))),Assumptions!$B$4)</f>
        <v>0</v>
      </c>
      <c r="J1521" s="12" t="n">
        <f aca="false">IF($C$1521=1,MIN(Assumptions!$B$66,MAX(Assumptions!$B$4,Assumptions!$B$26-($I$1521))),Assumptions!$B$4)</f>
        <v>300000000</v>
      </c>
      <c r="K1521" s="12" t="n">
        <f aca="false">IF($D$1521=1,MIN(Assumptions!$B$61,MAX(Assumptions!$B$4,Assumptions!$B$26-($I$1521+$J$1521))),Assumptions!$B$4)</f>
        <v>100000000</v>
      </c>
      <c r="L1521" s="12" t="n">
        <f aca="false">IF($E$1521=1,MIN(Assumptions!$B$56,MAX(Assumptions!$B$4,Assumptions!$B$26-($I$1521+$J$1521+$K$1521))),Assumptions!$B$4)</f>
        <v>0</v>
      </c>
      <c r="M1521" s="12" t="n">
        <f aca="false">IF($F$1521=1,MIN(Assumptions!$B$51,MAX(Assumptions!$B$4,Assumptions!$B$26-($I$1521+$J$1521+$K$1521+$L$1521))),Assumptions!$B$4)</f>
        <v>0</v>
      </c>
      <c r="N1521" s="12" t="n">
        <f aca="false">IF($G$1521=1,MIN(Assumptions!$B$46,MAX(Assumptions!$B$4,Assumptions!$B$26-($I$1521+$J$1521+$K$1521+$L$1521+$M$1521))),Assumptions!$B$4)</f>
        <v>15000000</v>
      </c>
      <c r="O1521" s="12" t="n">
        <f aca="false">IF($H$1521=1,MIN(Assumptions!$B$41,MAX(Assumptions!$B$4,Assumptions!$B$26-($I$1521+$J$1521+$K$1521+$L$1521+$M$1521+$N$1521))),Assumptions!$B$4)</f>
        <v>0</v>
      </c>
      <c r="P1521" s="12" t="n">
        <f aca="false">$I$1521+$J$1521+$K$1521+$L$1521+$M$1521+$N$1521+$O$1521</f>
        <v>415000000</v>
      </c>
      <c r="Q1521" s="12" t="n">
        <f aca="false">MAX(Assumptions!$B$4,Assumptions!$B$26-$P$1521)</f>
        <v>1585000000</v>
      </c>
      <c r="R1521" s="12" t="n">
        <f aca="false">$J$1460+$O$1460+Assumptions!$B$20+IF($B$1521=0,$D$1460,Assumptions!$B$4)+IF($C$1521=0,$AI$1460,Assumptions!$B$4)+IF($D$1521=0,$AF$1460,Assumptions!$B$4)+IF($E$1521=0,$AC$1460,Assumptions!$B$4)+IF($F$1521=0,$Z$1460,Assumptions!$B$4)+IF($G$1521=0,$W$1460,Assumptions!$B$4)+IF($H$1521=0,$T$1460,Assumptions!$B$4)</f>
        <v>20664535.1788899</v>
      </c>
      <c r="S1521" s="12" t="n">
        <f aca="false">IF($R$1521&gt;Assumptions!$B$4,$Q$1521/$R$1521&gt;Assumptions!$B$13,FALSE())</f>
        <v>1</v>
      </c>
      <c r="T1521" s="12" t="n">
        <f aca="false">IF($S$1521,($Q$1521+Assumptions!$B$14*Assumptions!$B$13)/($R$1521+Assumptions!$B$14),IF($R$1521&gt;Assumptions!$B$4,$Q$1521/$R$1521,Assumptions!$B$4))</f>
        <v>68.5314852096281</v>
      </c>
      <c r="U1521" s="12" t="n">
        <f aca="false">IF($B$1521=1,$I$1521,$D$1460*$T$1521)</f>
        <v>65355773.2993186</v>
      </c>
      <c r="V1521" s="12" t="n">
        <f aca="false">IF($C$1521=1,$J$1521,$AI$1460*$T$1521)</f>
        <v>300000000</v>
      </c>
      <c r="W1521" s="12" t="n">
        <f aca="false">IF($D$1521=1,$K$1521,$AF$1460*$T$1521)</f>
        <v>100000000</v>
      </c>
      <c r="X1521" s="12" t="n">
        <f aca="false">IF($E$1521=1,$L$1521,$AC$1460*$T$1521)</f>
        <v>164475564.503107</v>
      </c>
      <c r="Y1521" s="12" t="n">
        <f aca="false">IF($F$1521=1,$M$1521,$Z$1460*$T$1521)</f>
        <v>205594455.628884</v>
      </c>
      <c r="Z1521" s="12" t="n">
        <f aca="false">IF($G$1521=1,$N$1521,$W$1460*$T$1521)</f>
        <v>15000000</v>
      </c>
      <c r="AA1521" s="12" t="n">
        <f aca="false">IF($H$1521=1,$O$1521,$T$1460*$T$1521)</f>
        <v>342657426.04814</v>
      </c>
      <c r="AB1521" s="12" t="n">
        <f aca="false">($J$1460+$O$1460)*$T$1521</f>
        <v>21304700.6098269</v>
      </c>
      <c r="AC1521" s="12" t="n">
        <f aca="false">Assumptions!$B$20*$T$1521</f>
        <v>616783366.886653</v>
      </c>
      <c r="AD1521" s="12" t="n">
        <f aca="false">IF($S$1521,Assumptions!$B$14*($T$1521-Assumptions!$B$13),Assumptions!$B$4)</f>
        <v>168828713.02407</v>
      </c>
      <c r="AE1521" s="12" t="n">
        <f aca="false">$U$1521+$V$1521+$W$1521+$X$1521+$Y$1521+$Z$1521+$AA$1521+$AB$1521+$AC$1521+$AD$1521</f>
        <v>2000000000</v>
      </c>
      <c r="AF1521" s="12" t="n">
        <f aca="false">IF(AND(IF($B$1521=1,$U$1521&gt;=INDEX($U$1471:$U$1598,1+$A$1521-Assumptions!$B$77),$U$1521&gt;INDEX($U$1471:$U$1598,1+$A$1521+Assumptions!$B$77)),IF($C$1521=1,$V$1521&gt;=INDEX($V$1471:$V$1598,1+$A$1521-Assumptions!$B$78),$V$1521&gt;INDEX($V$1471:$V$1598,1+$A$1521+Assumptions!$B$78)),IF($D$1521=1,$W$1521&gt;=INDEX($W$1471:$W$1598,1+$A$1521-Assumptions!$B$79),$W$1521&gt;INDEX($W$1471:$W$1598,1+$A$1521+Assumptions!$B$79)),IF($E$1521=1,$X$1521&gt;=INDEX($X$1471:$X$1598,1+$A$1521-Assumptions!$B$80),$X$1521&gt;INDEX($X$1471:$X$1598,1+$A$1521+Assumptions!$B$80)),IF($F$1521=1,$Y$1521&gt;=INDEX($Y$1471:$Y$1598,1+$A$1521-Assumptions!$B$81),$Y$1521&gt;INDEX($Y$1471:$Y$1598,1+$A$1521+Assumptions!$B$81)),IF($G$1521=1,$Z$1521&gt;=INDEX($Z$1471:$Z$1598,1+$A$1521-Assumptions!$B$82),$Z$1521&gt;INDEX($Z$1471:$Z$1598,1+$A$1521+Assumptions!$B$82)),IF($H$1521=1,$AA$1521&gt;=INDEX($AA$1471:$AA$1598,1+$A$1521-Assumptions!$B$83),$AA$1521&gt;INDEX($AA$1471:$AA$1598,1+$A$1521+Assumptions!$B$83))),1,0)</f>
        <v>0</v>
      </c>
    </row>
    <row r="1522" customFormat="false" ht="15" hidden="true" customHeight="false" outlineLevel="0" collapsed="false">
      <c r="A1522" s="6" t="n">
        <f aca="false">ROW()-ROW($A$1471)+Assumptions!$B$4</f>
        <v>51</v>
      </c>
      <c r="B1522" s="12" t="n">
        <f aca="false">MOD(QUOTIENT($A$1522,Assumptions!$B$77),2)</f>
        <v>0</v>
      </c>
      <c r="C1522" s="12" t="n">
        <f aca="false">MOD(QUOTIENT($A$1522,Assumptions!$B$78),2)</f>
        <v>1</v>
      </c>
      <c r="D1522" s="12" t="n">
        <f aca="false">MOD(QUOTIENT($A$1522,Assumptions!$B$79),2)</f>
        <v>1</v>
      </c>
      <c r="E1522" s="12" t="n">
        <f aca="false">MOD(QUOTIENT($A$1522,Assumptions!$B$80),2)</f>
        <v>0</v>
      </c>
      <c r="F1522" s="12" t="n">
        <f aca="false">MOD(QUOTIENT($A$1522,Assumptions!$B$81),2)</f>
        <v>0</v>
      </c>
      <c r="G1522" s="12" t="n">
        <f aca="false">MOD(QUOTIENT($A$1522,Assumptions!$B$82),2)</f>
        <v>1</v>
      </c>
      <c r="H1522" s="12" t="n">
        <f aca="false">MOD(QUOTIENT($A$1522,Assumptions!$B$83),2)</f>
        <v>1</v>
      </c>
      <c r="I1522" s="12" t="n">
        <f aca="false">IF($B$1522=1,MIN(Assumptions!$B$67,MAX(Assumptions!$B$4,Assumptions!$B$26-(Assumptions!$B$4))),Assumptions!$B$4)</f>
        <v>0</v>
      </c>
      <c r="J1522" s="12" t="n">
        <f aca="false">IF($C$1522=1,MIN(Assumptions!$B$66,MAX(Assumptions!$B$4,Assumptions!$B$26-($I$1522))),Assumptions!$B$4)</f>
        <v>300000000</v>
      </c>
      <c r="K1522" s="12" t="n">
        <f aca="false">IF($D$1522=1,MIN(Assumptions!$B$61,MAX(Assumptions!$B$4,Assumptions!$B$26-($I$1522+$J$1522))),Assumptions!$B$4)</f>
        <v>100000000</v>
      </c>
      <c r="L1522" s="12" t="n">
        <f aca="false">IF($E$1522=1,MIN(Assumptions!$B$56,MAX(Assumptions!$B$4,Assumptions!$B$26-($I$1522+$J$1522+$K$1522))),Assumptions!$B$4)</f>
        <v>0</v>
      </c>
      <c r="M1522" s="12" t="n">
        <f aca="false">IF($F$1522=1,MIN(Assumptions!$B$51,MAX(Assumptions!$B$4,Assumptions!$B$26-($I$1522+$J$1522+$K$1522+$L$1522))),Assumptions!$B$4)</f>
        <v>0</v>
      </c>
      <c r="N1522" s="12" t="n">
        <f aca="false">IF($G$1522=1,MIN(Assumptions!$B$46,MAX(Assumptions!$B$4,Assumptions!$B$26-($I$1522+$J$1522+$K$1522+$L$1522+$M$1522))),Assumptions!$B$4)</f>
        <v>15000000</v>
      </c>
      <c r="O1522" s="12" t="n">
        <f aca="false">IF($H$1522=1,MIN(Assumptions!$B$41,MAX(Assumptions!$B$4,Assumptions!$B$26-($I$1522+$J$1522+$K$1522+$L$1522+$M$1522+$N$1522))),Assumptions!$B$4)</f>
        <v>5000000</v>
      </c>
      <c r="P1522" s="12" t="n">
        <f aca="false">$I$1522+$J$1522+$K$1522+$L$1522+$M$1522+$N$1522+$O$1522</f>
        <v>420000000</v>
      </c>
      <c r="Q1522" s="12" t="n">
        <f aca="false">MAX(Assumptions!$B$4,Assumptions!$B$26-$P$1522)</f>
        <v>1580000000</v>
      </c>
      <c r="R1522" s="12" t="n">
        <f aca="false">$J$1460+$O$1460+Assumptions!$B$20+IF($B$1522=0,$D$1460,Assumptions!$B$4)+IF($C$1522=0,$AI$1460,Assumptions!$B$4)+IF($D$1522=0,$AF$1460,Assumptions!$B$4)+IF($E$1522=0,$AC$1460,Assumptions!$B$4)+IF($F$1522=0,$Z$1460,Assumptions!$B$4)+IF($G$1522=0,$W$1460,Assumptions!$B$4)+IF($H$1522=0,$T$1460,Assumptions!$B$4)</f>
        <v>15664535.1788899</v>
      </c>
      <c r="S1522" s="12" t="n">
        <f aca="false">IF($R$1522&gt;Assumptions!$B$4,$Q$1522/$R$1522&gt;Assumptions!$B$13,FALSE())</f>
        <v>1</v>
      </c>
      <c r="T1522" s="12" t="n">
        <f aca="false">IF($S$1522,($Q$1522+Assumptions!$B$14*Assumptions!$B$13)/($R$1522+Assumptions!$B$14),IF($R$1522&gt;Assumptions!$B$4,$Q$1522/$R$1522,Assumptions!$B$4))</f>
        <v>87.1203135348666</v>
      </c>
      <c r="U1522" s="12" t="n">
        <f aca="false">IF($B$1522=1,$I$1522,$D$1460*$T$1522)</f>
        <v>83083205.3870382</v>
      </c>
      <c r="V1522" s="12" t="n">
        <f aca="false">IF($C$1522=1,$J$1522,$AI$1460*$T$1522)</f>
        <v>300000000</v>
      </c>
      <c r="W1522" s="12" t="n">
        <f aca="false">IF($D$1522=1,$K$1522,$AF$1460*$T$1522)</f>
        <v>100000000</v>
      </c>
      <c r="X1522" s="12" t="n">
        <f aca="false">IF($E$1522=1,$L$1522,$AC$1460*$T$1522)</f>
        <v>209088752.48368</v>
      </c>
      <c r="Y1522" s="12" t="n">
        <f aca="false">IF($F$1522=1,$M$1522,$Z$1460*$T$1522)</f>
        <v>261360940.6046</v>
      </c>
      <c r="Z1522" s="12" t="n">
        <f aca="false">IF($G$1522=1,$N$1522,$W$1460*$T$1522)</f>
        <v>15000000</v>
      </c>
      <c r="AA1522" s="12" t="n">
        <f aca="false">IF($H$1522=1,$O$1522,$T$1460*$T$1522)</f>
        <v>5000000</v>
      </c>
      <c r="AB1522" s="12" t="n">
        <f aca="false">($J$1460+$O$1460)*$T$1522</f>
        <v>27083495.8737159</v>
      </c>
      <c r="AC1522" s="12" t="n">
        <f aca="false">Assumptions!$B$20*$T$1522</f>
        <v>784082821.8138</v>
      </c>
      <c r="AD1522" s="12" t="n">
        <f aca="false">IF($S$1522,Assumptions!$B$14*($T$1522-Assumptions!$B$13),Assumptions!$B$4)</f>
        <v>215300783.837167</v>
      </c>
      <c r="AE1522" s="12" t="n">
        <f aca="false">$U$1522+$V$1522+$W$1522+$X$1522+$Y$1522+$Z$1522+$AA$1522+$AB$1522+$AC$1522+$AD$1522</f>
        <v>2000000000</v>
      </c>
      <c r="AF1522" s="12" t="n">
        <f aca="false">IF(AND(IF($B$1522=1,$U$1522&gt;=INDEX($U$1471:$U$1598,1+$A$1522-Assumptions!$B$77),$U$1522&gt;INDEX($U$1471:$U$1598,1+$A$1522+Assumptions!$B$77)),IF($C$1522=1,$V$1522&gt;=INDEX($V$1471:$V$1598,1+$A$1522-Assumptions!$B$78),$V$1522&gt;INDEX($V$1471:$V$1598,1+$A$1522+Assumptions!$B$78)),IF($D$1522=1,$W$1522&gt;=INDEX($W$1471:$W$1598,1+$A$1522-Assumptions!$B$79),$W$1522&gt;INDEX($W$1471:$W$1598,1+$A$1522+Assumptions!$B$79)),IF($E$1522=1,$X$1522&gt;=INDEX($X$1471:$X$1598,1+$A$1522-Assumptions!$B$80),$X$1522&gt;INDEX($X$1471:$X$1598,1+$A$1522+Assumptions!$B$80)),IF($F$1522=1,$Y$1522&gt;=INDEX($Y$1471:$Y$1598,1+$A$1522-Assumptions!$B$81),$Y$1522&gt;INDEX($Y$1471:$Y$1598,1+$A$1522+Assumptions!$B$81)),IF($G$1522=1,$Z$1522&gt;=INDEX($Z$1471:$Z$1598,1+$A$1522-Assumptions!$B$82),$Z$1522&gt;INDEX($Z$1471:$Z$1598,1+$A$1522+Assumptions!$B$82)),IF($H$1522=1,$AA$1522&gt;=INDEX($AA$1471:$AA$1598,1+$A$1522-Assumptions!$B$83),$AA$1522&gt;INDEX($AA$1471:$AA$1598,1+$A$1522+Assumptions!$B$83))),1,0)</f>
        <v>0</v>
      </c>
    </row>
    <row r="1523" customFormat="false" ht="15" hidden="true" customHeight="false" outlineLevel="0" collapsed="false">
      <c r="A1523" s="6" t="n">
        <f aca="false">ROW()-ROW($A$1471)+Assumptions!$B$4</f>
        <v>52</v>
      </c>
      <c r="B1523" s="12" t="n">
        <f aca="false">MOD(QUOTIENT($A$1523,Assumptions!$B$77),2)</f>
        <v>0</v>
      </c>
      <c r="C1523" s="12" t="n">
        <f aca="false">MOD(QUOTIENT($A$1523,Assumptions!$B$78),2)</f>
        <v>1</v>
      </c>
      <c r="D1523" s="12" t="n">
        <f aca="false">MOD(QUOTIENT($A$1523,Assumptions!$B$79),2)</f>
        <v>1</v>
      </c>
      <c r="E1523" s="12" t="n">
        <f aca="false">MOD(QUOTIENT($A$1523,Assumptions!$B$80),2)</f>
        <v>0</v>
      </c>
      <c r="F1523" s="12" t="n">
        <f aca="false">MOD(QUOTIENT($A$1523,Assumptions!$B$81),2)</f>
        <v>1</v>
      </c>
      <c r="G1523" s="12" t="n">
        <f aca="false">MOD(QUOTIENT($A$1523,Assumptions!$B$82),2)</f>
        <v>0</v>
      </c>
      <c r="H1523" s="12" t="n">
        <f aca="false">MOD(QUOTIENT($A$1523,Assumptions!$B$83),2)</f>
        <v>0</v>
      </c>
      <c r="I1523" s="12" t="n">
        <f aca="false">IF($B$1523=1,MIN(Assumptions!$B$67,MAX(Assumptions!$B$4,Assumptions!$B$26-(Assumptions!$B$4))),Assumptions!$B$4)</f>
        <v>0</v>
      </c>
      <c r="J1523" s="12" t="n">
        <f aca="false">IF($C$1523=1,MIN(Assumptions!$B$66,MAX(Assumptions!$B$4,Assumptions!$B$26-($I$1523))),Assumptions!$B$4)</f>
        <v>300000000</v>
      </c>
      <c r="K1523" s="12" t="n">
        <f aca="false">IF($D$1523=1,MIN(Assumptions!$B$61,MAX(Assumptions!$B$4,Assumptions!$B$26-($I$1523+$J$1523))),Assumptions!$B$4)</f>
        <v>100000000</v>
      </c>
      <c r="L1523" s="12" t="n">
        <f aca="false">IF($E$1523=1,MIN(Assumptions!$B$56,MAX(Assumptions!$B$4,Assumptions!$B$26-($I$1523+$J$1523+$K$1523))),Assumptions!$B$4)</f>
        <v>0</v>
      </c>
      <c r="M1523" s="12" t="n">
        <f aca="false">IF($F$1523=1,MIN(Assumptions!$B$51,MAX(Assumptions!$B$4,Assumptions!$B$26-($I$1523+$J$1523+$K$1523+$L$1523))),Assumptions!$B$4)</f>
        <v>30000000</v>
      </c>
      <c r="N1523" s="12" t="n">
        <f aca="false">IF($G$1523=1,MIN(Assumptions!$B$46,MAX(Assumptions!$B$4,Assumptions!$B$26-($I$1523+$J$1523+$K$1523+$L$1523+$M$1523))),Assumptions!$B$4)</f>
        <v>0</v>
      </c>
      <c r="O1523" s="12" t="n">
        <f aca="false">IF($H$1523=1,MIN(Assumptions!$B$41,MAX(Assumptions!$B$4,Assumptions!$B$26-($I$1523+$J$1523+$K$1523+$L$1523+$M$1523+$N$1523))),Assumptions!$B$4)</f>
        <v>0</v>
      </c>
      <c r="P1523" s="12" t="n">
        <f aca="false">$I$1523+$J$1523+$K$1523+$L$1523+$M$1523+$N$1523+$O$1523</f>
        <v>430000000</v>
      </c>
      <c r="Q1523" s="12" t="n">
        <f aca="false">MAX(Assumptions!$B$4,Assumptions!$B$26-$P$1523)</f>
        <v>1570000000</v>
      </c>
      <c r="R1523" s="12" t="n">
        <f aca="false">$J$1460+$O$1460+Assumptions!$B$20+IF($B$1523=0,$D$1460,Assumptions!$B$4)+IF($C$1523=0,$AI$1460,Assumptions!$B$4)+IF($D$1523=0,$AF$1460,Assumptions!$B$4)+IF($E$1523=0,$AC$1460,Assumptions!$B$4)+IF($F$1523=0,$Z$1460,Assumptions!$B$4)+IF($G$1523=0,$W$1460,Assumptions!$B$4)+IF($H$1523=0,$T$1460,Assumptions!$B$4)</f>
        <v>22664535.1788899</v>
      </c>
      <c r="S1523" s="12" t="n">
        <f aca="false">IF($R$1523&gt;Assumptions!$B$4,$Q$1523/$R$1523&gt;Assumptions!$B$13,FALSE())</f>
        <v>1</v>
      </c>
      <c r="T1523" s="12" t="n">
        <f aca="false">IF($S$1523,($Q$1523+Assumptions!$B$14*Assumptions!$B$13)/($R$1523+Assumptions!$B$14),IF($R$1523&gt;Assumptions!$B$4,$Q$1523/$R$1523,Assumptions!$B$4))</f>
        <v>62.4887361845311</v>
      </c>
      <c r="U1523" s="12" t="n">
        <f aca="false">IF($B$1523=1,$I$1523,$D$1460*$T$1523)</f>
        <v>59593041.9914987</v>
      </c>
      <c r="V1523" s="12" t="n">
        <f aca="false">IF($C$1523=1,$J$1523,$AI$1460*$T$1523)</f>
        <v>300000000</v>
      </c>
      <c r="W1523" s="12" t="n">
        <f aca="false">IF($D$1523=1,$K$1523,$AF$1460*$T$1523)</f>
        <v>100000000</v>
      </c>
      <c r="X1523" s="12" t="n">
        <f aca="false">IF($E$1523=1,$L$1523,$AC$1460*$T$1523)</f>
        <v>149972966.842875</v>
      </c>
      <c r="Y1523" s="12" t="n">
        <f aca="false">IF($F$1523=1,$M$1523,$Z$1460*$T$1523)</f>
        <v>30000000</v>
      </c>
      <c r="Z1523" s="12" t="n">
        <f aca="false">IF($G$1523=1,$N$1523,$W$1460*$T$1523)</f>
        <v>312443680.922655</v>
      </c>
      <c r="AA1523" s="12" t="n">
        <f aca="false">IF($H$1523=1,$O$1523,$T$1460*$T$1523)</f>
        <v>312443680.922655</v>
      </c>
      <c r="AB1523" s="12" t="n">
        <f aca="false">($J$1460+$O$1460)*$T$1523</f>
        <v>19426163.1982091</v>
      </c>
      <c r="AC1523" s="12" t="n">
        <f aca="false">Assumptions!$B$20*$T$1523</f>
        <v>562398625.66078</v>
      </c>
      <c r="AD1523" s="12" t="n">
        <f aca="false">IF($S$1523,Assumptions!$B$14*($T$1523-Assumptions!$B$13),Assumptions!$B$4)</f>
        <v>153721840.461328</v>
      </c>
      <c r="AE1523" s="12" t="n">
        <f aca="false">$U$1523+$V$1523+$W$1523+$X$1523+$Y$1523+$Z$1523+$AA$1523+$AB$1523+$AC$1523+$AD$1523</f>
        <v>2000000000</v>
      </c>
      <c r="AF1523" s="12" t="n">
        <f aca="false">IF(AND(IF($B$1523=1,$U$1523&gt;=INDEX($U$1471:$U$1598,1+$A$1523-Assumptions!$B$77),$U$1523&gt;INDEX($U$1471:$U$1598,1+$A$1523+Assumptions!$B$77)),IF($C$1523=1,$V$1523&gt;=INDEX($V$1471:$V$1598,1+$A$1523-Assumptions!$B$78),$V$1523&gt;INDEX($V$1471:$V$1598,1+$A$1523+Assumptions!$B$78)),IF($D$1523=1,$W$1523&gt;=INDEX($W$1471:$W$1598,1+$A$1523-Assumptions!$B$79),$W$1523&gt;INDEX($W$1471:$W$1598,1+$A$1523+Assumptions!$B$79)),IF($E$1523=1,$X$1523&gt;=INDEX($X$1471:$X$1598,1+$A$1523-Assumptions!$B$80),$X$1523&gt;INDEX($X$1471:$X$1598,1+$A$1523+Assumptions!$B$80)),IF($F$1523=1,$Y$1523&gt;=INDEX($Y$1471:$Y$1598,1+$A$1523-Assumptions!$B$81),$Y$1523&gt;INDEX($Y$1471:$Y$1598,1+$A$1523+Assumptions!$B$81)),IF($G$1523=1,$Z$1523&gt;=INDEX($Z$1471:$Z$1598,1+$A$1523-Assumptions!$B$82),$Z$1523&gt;INDEX($Z$1471:$Z$1598,1+$A$1523+Assumptions!$B$82)),IF($H$1523=1,$AA$1523&gt;=INDEX($AA$1471:$AA$1598,1+$A$1523-Assumptions!$B$83),$AA$1523&gt;INDEX($AA$1471:$AA$1598,1+$A$1523+Assumptions!$B$83))),1,0)</f>
        <v>0</v>
      </c>
    </row>
    <row r="1524" customFormat="false" ht="15" hidden="true" customHeight="false" outlineLevel="0" collapsed="false">
      <c r="A1524" s="6" t="n">
        <f aca="false">ROW()-ROW($A$1471)+Assumptions!$B$4</f>
        <v>53</v>
      </c>
      <c r="B1524" s="12" t="n">
        <f aca="false">MOD(QUOTIENT($A$1524,Assumptions!$B$77),2)</f>
        <v>0</v>
      </c>
      <c r="C1524" s="12" t="n">
        <f aca="false">MOD(QUOTIENT($A$1524,Assumptions!$B$78),2)</f>
        <v>1</v>
      </c>
      <c r="D1524" s="12" t="n">
        <f aca="false">MOD(QUOTIENT($A$1524,Assumptions!$B$79),2)</f>
        <v>1</v>
      </c>
      <c r="E1524" s="12" t="n">
        <f aca="false">MOD(QUOTIENT($A$1524,Assumptions!$B$80),2)</f>
        <v>0</v>
      </c>
      <c r="F1524" s="12" t="n">
        <f aca="false">MOD(QUOTIENT($A$1524,Assumptions!$B$81),2)</f>
        <v>1</v>
      </c>
      <c r="G1524" s="12" t="n">
        <f aca="false">MOD(QUOTIENT($A$1524,Assumptions!$B$82),2)</f>
        <v>0</v>
      </c>
      <c r="H1524" s="12" t="n">
        <f aca="false">MOD(QUOTIENT($A$1524,Assumptions!$B$83),2)</f>
        <v>1</v>
      </c>
      <c r="I1524" s="12" t="n">
        <f aca="false">IF($B$1524=1,MIN(Assumptions!$B$67,MAX(Assumptions!$B$4,Assumptions!$B$26-(Assumptions!$B$4))),Assumptions!$B$4)</f>
        <v>0</v>
      </c>
      <c r="J1524" s="12" t="n">
        <f aca="false">IF($C$1524=1,MIN(Assumptions!$B$66,MAX(Assumptions!$B$4,Assumptions!$B$26-($I$1524))),Assumptions!$B$4)</f>
        <v>300000000</v>
      </c>
      <c r="K1524" s="12" t="n">
        <f aca="false">IF($D$1524=1,MIN(Assumptions!$B$61,MAX(Assumptions!$B$4,Assumptions!$B$26-($I$1524+$J$1524))),Assumptions!$B$4)</f>
        <v>100000000</v>
      </c>
      <c r="L1524" s="12" t="n">
        <f aca="false">IF($E$1524=1,MIN(Assumptions!$B$56,MAX(Assumptions!$B$4,Assumptions!$B$26-($I$1524+$J$1524+$K$1524))),Assumptions!$B$4)</f>
        <v>0</v>
      </c>
      <c r="M1524" s="12" t="n">
        <f aca="false">IF($F$1524=1,MIN(Assumptions!$B$51,MAX(Assumptions!$B$4,Assumptions!$B$26-($I$1524+$J$1524+$K$1524+$L$1524))),Assumptions!$B$4)</f>
        <v>30000000</v>
      </c>
      <c r="N1524" s="12" t="n">
        <f aca="false">IF($G$1524=1,MIN(Assumptions!$B$46,MAX(Assumptions!$B$4,Assumptions!$B$26-($I$1524+$J$1524+$K$1524+$L$1524+$M$1524))),Assumptions!$B$4)</f>
        <v>0</v>
      </c>
      <c r="O1524" s="12" t="n">
        <f aca="false">IF($H$1524=1,MIN(Assumptions!$B$41,MAX(Assumptions!$B$4,Assumptions!$B$26-($I$1524+$J$1524+$K$1524+$L$1524+$M$1524+$N$1524))),Assumptions!$B$4)</f>
        <v>5000000</v>
      </c>
      <c r="P1524" s="12" t="n">
        <f aca="false">$I$1524+$J$1524+$K$1524+$L$1524+$M$1524+$N$1524+$O$1524</f>
        <v>435000000</v>
      </c>
      <c r="Q1524" s="12" t="n">
        <f aca="false">MAX(Assumptions!$B$4,Assumptions!$B$26-$P$1524)</f>
        <v>1565000000</v>
      </c>
      <c r="R1524" s="12" t="n">
        <f aca="false">$J$1460+$O$1460+Assumptions!$B$20+IF($B$1524=0,$D$1460,Assumptions!$B$4)+IF($C$1524=0,$AI$1460,Assumptions!$B$4)+IF($D$1524=0,$AF$1460,Assumptions!$B$4)+IF($E$1524=0,$AC$1460,Assumptions!$B$4)+IF($F$1524=0,$Z$1460,Assumptions!$B$4)+IF($G$1524=0,$W$1460,Assumptions!$B$4)+IF($H$1524=0,$T$1460,Assumptions!$B$4)</f>
        <v>17664535.1788899</v>
      </c>
      <c r="S1524" s="12" t="n">
        <f aca="false">IF($R$1524&gt;Assumptions!$B$4,$Q$1524/$R$1524&gt;Assumptions!$B$13,FALSE())</f>
        <v>1</v>
      </c>
      <c r="T1524" s="12" t="n">
        <f aca="false">IF($S$1524,($Q$1524+Assumptions!$B$14*Assumptions!$B$13)/($R$1524+Assumptions!$B$14),IF($R$1524&gt;Assumptions!$B$4,$Q$1524/$R$1524,Assumptions!$B$4))</f>
        <v>77.7354888716208</v>
      </c>
      <c r="U1524" s="12" t="n">
        <f aca="false">IF($B$1524=1,$I$1524,$D$1460*$T$1524)</f>
        <v>74133268.4161876</v>
      </c>
      <c r="V1524" s="12" t="n">
        <f aca="false">IF($C$1524=1,$J$1524,$AI$1460*$T$1524)</f>
        <v>300000000</v>
      </c>
      <c r="W1524" s="12" t="n">
        <f aca="false">IF($D$1524=1,$K$1524,$AF$1460*$T$1524)</f>
        <v>100000000</v>
      </c>
      <c r="X1524" s="12" t="n">
        <f aca="false">IF($E$1524=1,$L$1524,$AC$1460*$T$1524)</f>
        <v>186565173.29189</v>
      </c>
      <c r="Y1524" s="12" t="n">
        <f aca="false">IF($F$1524=1,$M$1524,$Z$1460*$T$1524)</f>
        <v>30000000</v>
      </c>
      <c r="Z1524" s="12" t="n">
        <f aca="false">IF($G$1524=1,$N$1524,$W$1460*$T$1524)</f>
        <v>388677444.358104</v>
      </c>
      <c r="AA1524" s="12" t="n">
        <f aca="false">IF($H$1524=1,$O$1524,$T$1460*$T$1524)</f>
        <v>5000000</v>
      </c>
      <c r="AB1524" s="12" t="n">
        <f aca="false">($J$1460+$O$1460)*$T$1524</f>
        <v>24165991.9101788</v>
      </c>
      <c r="AC1524" s="12" t="n">
        <f aca="false">Assumptions!$B$20*$T$1524</f>
        <v>699619399.844587</v>
      </c>
      <c r="AD1524" s="12" t="n">
        <f aca="false">IF($S$1524,Assumptions!$B$14*($T$1524-Assumptions!$B$13),Assumptions!$B$4)</f>
        <v>191838722.179052</v>
      </c>
      <c r="AE1524" s="12" t="n">
        <f aca="false">$U$1524+$V$1524+$W$1524+$X$1524+$Y$1524+$Z$1524+$AA$1524+$AB$1524+$AC$1524+$AD$1524</f>
        <v>2000000000</v>
      </c>
      <c r="AF1524" s="12" t="n">
        <f aca="false">IF(AND(IF($B$1524=1,$U$1524&gt;=INDEX($U$1471:$U$1598,1+$A$1524-Assumptions!$B$77),$U$1524&gt;INDEX($U$1471:$U$1598,1+$A$1524+Assumptions!$B$77)),IF($C$1524=1,$V$1524&gt;=INDEX($V$1471:$V$1598,1+$A$1524-Assumptions!$B$78),$V$1524&gt;INDEX($V$1471:$V$1598,1+$A$1524+Assumptions!$B$78)),IF($D$1524=1,$W$1524&gt;=INDEX($W$1471:$W$1598,1+$A$1524-Assumptions!$B$79),$W$1524&gt;INDEX($W$1471:$W$1598,1+$A$1524+Assumptions!$B$79)),IF($E$1524=1,$X$1524&gt;=INDEX($X$1471:$X$1598,1+$A$1524-Assumptions!$B$80),$X$1524&gt;INDEX($X$1471:$X$1598,1+$A$1524+Assumptions!$B$80)),IF($F$1524=1,$Y$1524&gt;=INDEX($Y$1471:$Y$1598,1+$A$1524-Assumptions!$B$81),$Y$1524&gt;INDEX($Y$1471:$Y$1598,1+$A$1524+Assumptions!$B$81)),IF($G$1524=1,$Z$1524&gt;=INDEX($Z$1471:$Z$1598,1+$A$1524-Assumptions!$B$82),$Z$1524&gt;INDEX($Z$1471:$Z$1598,1+$A$1524+Assumptions!$B$82)),IF($H$1524=1,$AA$1524&gt;=INDEX($AA$1471:$AA$1598,1+$A$1524-Assumptions!$B$83),$AA$1524&gt;INDEX($AA$1471:$AA$1598,1+$A$1524+Assumptions!$B$83))),1,0)</f>
        <v>0</v>
      </c>
    </row>
    <row r="1525" customFormat="false" ht="15" hidden="true" customHeight="false" outlineLevel="0" collapsed="false">
      <c r="A1525" s="6" t="n">
        <f aca="false">ROW()-ROW($A$1471)+Assumptions!$B$4</f>
        <v>54</v>
      </c>
      <c r="B1525" s="12" t="n">
        <f aca="false">MOD(QUOTIENT($A$1525,Assumptions!$B$77),2)</f>
        <v>0</v>
      </c>
      <c r="C1525" s="12" t="n">
        <f aca="false">MOD(QUOTIENT($A$1525,Assumptions!$B$78),2)</f>
        <v>1</v>
      </c>
      <c r="D1525" s="12" t="n">
        <f aca="false">MOD(QUOTIENT($A$1525,Assumptions!$B$79),2)</f>
        <v>1</v>
      </c>
      <c r="E1525" s="12" t="n">
        <f aca="false">MOD(QUOTIENT($A$1525,Assumptions!$B$80),2)</f>
        <v>0</v>
      </c>
      <c r="F1525" s="12" t="n">
        <f aca="false">MOD(QUOTIENT($A$1525,Assumptions!$B$81),2)</f>
        <v>1</v>
      </c>
      <c r="G1525" s="12" t="n">
        <f aca="false">MOD(QUOTIENT($A$1525,Assumptions!$B$82),2)</f>
        <v>1</v>
      </c>
      <c r="H1525" s="12" t="n">
        <f aca="false">MOD(QUOTIENT($A$1525,Assumptions!$B$83),2)</f>
        <v>0</v>
      </c>
      <c r="I1525" s="12" t="n">
        <f aca="false">IF($B$1525=1,MIN(Assumptions!$B$67,MAX(Assumptions!$B$4,Assumptions!$B$26-(Assumptions!$B$4))),Assumptions!$B$4)</f>
        <v>0</v>
      </c>
      <c r="J1525" s="12" t="n">
        <f aca="false">IF($C$1525=1,MIN(Assumptions!$B$66,MAX(Assumptions!$B$4,Assumptions!$B$26-($I$1525))),Assumptions!$B$4)</f>
        <v>300000000</v>
      </c>
      <c r="K1525" s="12" t="n">
        <f aca="false">IF($D$1525=1,MIN(Assumptions!$B$61,MAX(Assumptions!$B$4,Assumptions!$B$26-($I$1525+$J$1525))),Assumptions!$B$4)</f>
        <v>100000000</v>
      </c>
      <c r="L1525" s="12" t="n">
        <f aca="false">IF($E$1525=1,MIN(Assumptions!$B$56,MAX(Assumptions!$B$4,Assumptions!$B$26-($I$1525+$J$1525+$K$1525))),Assumptions!$B$4)</f>
        <v>0</v>
      </c>
      <c r="M1525" s="12" t="n">
        <f aca="false">IF($F$1525=1,MIN(Assumptions!$B$51,MAX(Assumptions!$B$4,Assumptions!$B$26-($I$1525+$J$1525+$K$1525+$L$1525))),Assumptions!$B$4)</f>
        <v>30000000</v>
      </c>
      <c r="N1525" s="12" t="n">
        <f aca="false">IF($G$1525=1,MIN(Assumptions!$B$46,MAX(Assumptions!$B$4,Assumptions!$B$26-($I$1525+$J$1525+$K$1525+$L$1525+$M$1525))),Assumptions!$B$4)</f>
        <v>15000000</v>
      </c>
      <c r="O1525" s="12" t="n">
        <f aca="false">IF($H$1525=1,MIN(Assumptions!$B$41,MAX(Assumptions!$B$4,Assumptions!$B$26-($I$1525+$J$1525+$K$1525+$L$1525+$M$1525+$N$1525))),Assumptions!$B$4)</f>
        <v>0</v>
      </c>
      <c r="P1525" s="12" t="n">
        <f aca="false">$I$1525+$J$1525+$K$1525+$L$1525+$M$1525+$N$1525+$O$1525</f>
        <v>445000000</v>
      </c>
      <c r="Q1525" s="12" t="n">
        <f aca="false">MAX(Assumptions!$B$4,Assumptions!$B$26-$P$1525)</f>
        <v>1555000000</v>
      </c>
      <c r="R1525" s="12" t="n">
        <f aca="false">$J$1460+$O$1460+Assumptions!$B$20+IF($B$1525=0,$D$1460,Assumptions!$B$4)+IF($C$1525=0,$AI$1460,Assumptions!$B$4)+IF($D$1525=0,$AF$1460,Assumptions!$B$4)+IF($E$1525=0,$AC$1460,Assumptions!$B$4)+IF($F$1525=0,$Z$1460,Assumptions!$B$4)+IF($G$1525=0,$W$1460,Assumptions!$B$4)+IF($H$1525=0,$T$1460,Assumptions!$B$4)</f>
        <v>17664535.1788899</v>
      </c>
      <c r="S1525" s="12" t="n">
        <f aca="false">IF($R$1525&gt;Assumptions!$B$4,$Q$1525/$R$1525&gt;Assumptions!$B$13,FALSE())</f>
        <v>1</v>
      </c>
      <c r="T1525" s="12" t="n">
        <f aca="false">IF($S$1525,($Q$1525+Assumptions!$B$14*Assumptions!$B$13)/($R$1525+Assumptions!$B$14),IF($R$1525&gt;Assumptions!$B$4,$Q$1525/$R$1525,Assumptions!$B$4))</f>
        <v>77.2395686874318</v>
      </c>
      <c r="U1525" s="12" t="n">
        <f aca="false">IF($B$1525=1,$I$1525,$D$1460*$T$1525)</f>
        <v>73660328.9047606</v>
      </c>
      <c r="V1525" s="12" t="n">
        <f aca="false">IF($C$1525=1,$J$1525,$AI$1460*$T$1525)</f>
        <v>300000000</v>
      </c>
      <c r="W1525" s="12" t="n">
        <f aca="false">IF($D$1525=1,$K$1525,$AF$1460*$T$1525)</f>
        <v>100000000</v>
      </c>
      <c r="X1525" s="12" t="n">
        <f aca="false">IF($E$1525=1,$L$1525,$AC$1460*$T$1525)</f>
        <v>185374964.849836</v>
      </c>
      <c r="Y1525" s="12" t="n">
        <f aca="false">IF($F$1525=1,$M$1525,$Z$1460*$T$1525)</f>
        <v>30000000</v>
      </c>
      <c r="Z1525" s="12" t="n">
        <f aca="false">IF($G$1525=1,$N$1525,$W$1460*$T$1525)</f>
        <v>15000000</v>
      </c>
      <c r="AA1525" s="12" t="n">
        <f aca="false">IF($H$1525=1,$O$1525,$T$1460*$T$1525)</f>
        <v>386197843.437159</v>
      </c>
      <c r="AB1525" s="12" t="n">
        <f aca="false">($J$1460+$O$1460)*$T$1525</f>
        <v>24011822.9027774</v>
      </c>
      <c r="AC1525" s="12" t="n">
        <f aca="false">Assumptions!$B$20*$T$1525</f>
        <v>695156118.186887</v>
      </c>
      <c r="AD1525" s="12" t="n">
        <f aca="false">IF($S$1525,Assumptions!$B$14*($T$1525-Assumptions!$B$13),Assumptions!$B$4)</f>
        <v>190598921.71858</v>
      </c>
      <c r="AE1525" s="12" t="n">
        <f aca="false">$U$1525+$V$1525+$W$1525+$X$1525+$Y$1525+$Z$1525+$AA$1525+$AB$1525+$AC$1525+$AD$1525</f>
        <v>2000000000</v>
      </c>
      <c r="AF1525" s="12" t="n">
        <f aca="false">IF(AND(IF($B$1525=1,$U$1525&gt;=INDEX($U$1471:$U$1598,1+$A$1525-Assumptions!$B$77),$U$1525&gt;INDEX($U$1471:$U$1598,1+$A$1525+Assumptions!$B$77)),IF($C$1525=1,$V$1525&gt;=INDEX($V$1471:$V$1598,1+$A$1525-Assumptions!$B$78),$V$1525&gt;INDEX($V$1471:$V$1598,1+$A$1525+Assumptions!$B$78)),IF($D$1525=1,$W$1525&gt;=INDEX($W$1471:$W$1598,1+$A$1525-Assumptions!$B$79),$W$1525&gt;INDEX($W$1471:$W$1598,1+$A$1525+Assumptions!$B$79)),IF($E$1525=1,$X$1525&gt;=INDEX($X$1471:$X$1598,1+$A$1525-Assumptions!$B$80),$X$1525&gt;INDEX($X$1471:$X$1598,1+$A$1525+Assumptions!$B$80)),IF($F$1525=1,$Y$1525&gt;=INDEX($Y$1471:$Y$1598,1+$A$1525-Assumptions!$B$81),$Y$1525&gt;INDEX($Y$1471:$Y$1598,1+$A$1525+Assumptions!$B$81)),IF($G$1525=1,$Z$1525&gt;=INDEX($Z$1471:$Z$1598,1+$A$1525-Assumptions!$B$82),$Z$1525&gt;INDEX($Z$1471:$Z$1598,1+$A$1525+Assumptions!$B$82)),IF($H$1525=1,$AA$1525&gt;=INDEX($AA$1471:$AA$1598,1+$A$1525-Assumptions!$B$83),$AA$1525&gt;INDEX($AA$1471:$AA$1598,1+$A$1525+Assumptions!$B$83))),1,0)</f>
        <v>0</v>
      </c>
    </row>
    <row r="1526" customFormat="false" ht="15" hidden="true" customHeight="false" outlineLevel="0" collapsed="false">
      <c r="A1526" s="6" t="n">
        <f aca="false">ROW()-ROW($A$1471)+Assumptions!$B$4</f>
        <v>55</v>
      </c>
      <c r="B1526" s="12" t="n">
        <f aca="false">MOD(QUOTIENT($A$1526,Assumptions!$B$77),2)</f>
        <v>0</v>
      </c>
      <c r="C1526" s="12" t="n">
        <f aca="false">MOD(QUOTIENT($A$1526,Assumptions!$B$78),2)</f>
        <v>1</v>
      </c>
      <c r="D1526" s="12" t="n">
        <f aca="false">MOD(QUOTIENT($A$1526,Assumptions!$B$79),2)</f>
        <v>1</v>
      </c>
      <c r="E1526" s="12" t="n">
        <f aca="false">MOD(QUOTIENT($A$1526,Assumptions!$B$80),2)</f>
        <v>0</v>
      </c>
      <c r="F1526" s="12" t="n">
        <f aca="false">MOD(QUOTIENT($A$1526,Assumptions!$B$81),2)</f>
        <v>1</v>
      </c>
      <c r="G1526" s="12" t="n">
        <f aca="false">MOD(QUOTIENT($A$1526,Assumptions!$B$82),2)</f>
        <v>1</v>
      </c>
      <c r="H1526" s="12" t="n">
        <f aca="false">MOD(QUOTIENT($A$1526,Assumptions!$B$83),2)</f>
        <v>1</v>
      </c>
      <c r="I1526" s="12" t="n">
        <f aca="false">IF($B$1526=1,MIN(Assumptions!$B$67,MAX(Assumptions!$B$4,Assumptions!$B$26-(Assumptions!$B$4))),Assumptions!$B$4)</f>
        <v>0</v>
      </c>
      <c r="J1526" s="12" t="n">
        <f aca="false">IF($C$1526=1,MIN(Assumptions!$B$66,MAX(Assumptions!$B$4,Assumptions!$B$26-($I$1526))),Assumptions!$B$4)</f>
        <v>300000000</v>
      </c>
      <c r="K1526" s="12" t="n">
        <f aca="false">IF($D$1526=1,MIN(Assumptions!$B$61,MAX(Assumptions!$B$4,Assumptions!$B$26-($I$1526+$J$1526))),Assumptions!$B$4)</f>
        <v>100000000</v>
      </c>
      <c r="L1526" s="12" t="n">
        <f aca="false">IF($E$1526=1,MIN(Assumptions!$B$56,MAX(Assumptions!$B$4,Assumptions!$B$26-($I$1526+$J$1526+$K$1526))),Assumptions!$B$4)</f>
        <v>0</v>
      </c>
      <c r="M1526" s="12" t="n">
        <f aca="false">IF($F$1526=1,MIN(Assumptions!$B$51,MAX(Assumptions!$B$4,Assumptions!$B$26-($I$1526+$J$1526+$K$1526+$L$1526))),Assumptions!$B$4)</f>
        <v>30000000</v>
      </c>
      <c r="N1526" s="12" t="n">
        <f aca="false">IF($G$1526=1,MIN(Assumptions!$B$46,MAX(Assumptions!$B$4,Assumptions!$B$26-($I$1526+$J$1526+$K$1526+$L$1526+$M$1526))),Assumptions!$B$4)</f>
        <v>15000000</v>
      </c>
      <c r="O1526" s="12" t="n">
        <f aca="false">IF($H$1526=1,MIN(Assumptions!$B$41,MAX(Assumptions!$B$4,Assumptions!$B$26-($I$1526+$J$1526+$K$1526+$L$1526+$M$1526+$N$1526))),Assumptions!$B$4)</f>
        <v>5000000</v>
      </c>
      <c r="P1526" s="12" t="n">
        <f aca="false">$I$1526+$J$1526+$K$1526+$L$1526+$M$1526+$N$1526+$O$1526</f>
        <v>450000000</v>
      </c>
      <c r="Q1526" s="12" t="n">
        <f aca="false">MAX(Assumptions!$B$4,Assumptions!$B$26-$P$1526)</f>
        <v>1550000000</v>
      </c>
      <c r="R1526" s="12" t="n">
        <f aca="false">$J$1460+$O$1460+Assumptions!$B$20+IF($B$1526=0,$D$1460,Assumptions!$B$4)+IF($C$1526=0,$AI$1460,Assumptions!$B$4)+IF($D$1526=0,$AF$1460,Assumptions!$B$4)+IF($E$1526=0,$AC$1460,Assumptions!$B$4)+IF($F$1526=0,$Z$1460,Assumptions!$B$4)+IF($G$1526=0,$W$1460,Assumptions!$B$4)+IF($H$1526=0,$T$1460,Assumptions!$B$4)</f>
        <v>12664535.1788899</v>
      </c>
      <c r="S1526" s="12" t="n">
        <f aca="false">IF($R$1526&gt;Assumptions!$B$4,$Q$1526/$R$1526&gt;Assumptions!$B$13,FALSE())</f>
        <v>1</v>
      </c>
      <c r="T1526" s="12" t="n">
        <f aca="false">IF($S$1526,($Q$1526+Assumptions!$B$14*Assumptions!$B$13)/($R$1526+Assumptions!$B$14),IF($R$1526&gt;Assumptions!$B$4,$Q$1526/$R$1526,Assumptions!$B$4))</f>
        <v>102.377025189746</v>
      </c>
      <c r="U1526" s="12" t="n">
        <f aca="false">IF($B$1526=1,$I$1526,$D$1460*$T$1526)</f>
        <v>97632929.286343</v>
      </c>
      <c r="V1526" s="12" t="n">
        <f aca="false">IF($C$1526=1,$J$1526,$AI$1460*$T$1526)</f>
        <v>300000000</v>
      </c>
      <c r="W1526" s="12" t="n">
        <f aca="false">IF($D$1526=1,$K$1526,$AF$1460*$T$1526)</f>
        <v>100000000</v>
      </c>
      <c r="X1526" s="12" t="n">
        <f aca="false">IF($E$1526=1,$L$1526,$AC$1460*$T$1526)</f>
        <v>245704860.455391</v>
      </c>
      <c r="Y1526" s="12" t="n">
        <f aca="false">IF($F$1526=1,$M$1526,$Z$1460*$T$1526)</f>
        <v>30000000</v>
      </c>
      <c r="Z1526" s="12" t="n">
        <f aca="false">IF($G$1526=1,$N$1526,$W$1460*$T$1526)</f>
        <v>15000000</v>
      </c>
      <c r="AA1526" s="12" t="n">
        <f aca="false">IF($H$1526=1,$O$1526,$T$1460*$T$1526)</f>
        <v>5000000</v>
      </c>
      <c r="AB1526" s="12" t="n">
        <f aca="false">($J$1460+$O$1460)*$T$1526</f>
        <v>31826420.5761853</v>
      </c>
      <c r="AC1526" s="12" t="n">
        <f aca="false">Assumptions!$B$20*$T$1526</f>
        <v>921393226.707716</v>
      </c>
      <c r="AD1526" s="12" t="n">
        <f aca="false">IF($S$1526,Assumptions!$B$14*($T$1526-Assumptions!$B$13),Assumptions!$B$4)</f>
        <v>253442562.974365</v>
      </c>
      <c r="AE1526" s="12" t="n">
        <f aca="false">$U$1526+$V$1526+$W$1526+$X$1526+$Y$1526+$Z$1526+$AA$1526+$AB$1526+$AC$1526+$AD$1526</f>
        <v>2000000000</v>
      </c>
      <c r="AF1526" s="12" t="n">
        <f aca="false">IF(AND(IF($B$1526=1,$U$1526&gt;=INDEX($U$1471:$U$1598,1+$A$1526-Assumptions!$B$77),$U$1526&gt;INDEX($U$1471:$U$1598,1+$A$1526+Assumptions!$B$77)),IF($C$1526=1,$V$1526&gt;=INDEX($V$1471:$V$1598,1+$A$1526-Assumptions!$B$78),$V$1526&gt;INDEX($V$1471:$V$1598,1+$A$1526+Assumptions!$B$78)),IF($D$1526=1,$W$1526&gt;=INDEX($W$1471:$W$1598,1+$A$1526-Assumptions!$B$79),$W$1526&gt;INDEX($W$1471:$W$1598,1+$A$1526+Assumptions!$B$79)),IF($E$1526=1,$X$1526&gt;=INDEX($X$1471:$X$1598,1+$A$1526-Assumptions!$B$80),$X$1526&gt;INDEX($X$1471:$X$1598,1+$A$1526+Assumptions!$B$80)),IF($F$1526=1,$Y$1526&gt;=INDEX($Y$1471:$Y$1598,1+$A$1526-Assumptions!$B$81),$Y$1526&gt;INDEX($Y$1471:$Y$1598,1+$A$1526+Assumptions!$B$81)),IF($G$1526=1,$Z$1526&gt;=INDEX($Z$1471:$Z$1598,1+$A$1526-Assumptions!$B$82),$Z$1526&gt;INDEX($Z$1471:$Z$1598,1+$A$1526+Assumptions!$B$82)),IF($H$1526=1,$AA$1526&gt;=INDEX($AA$1471:$AA$1598,1+$A$1526-Assumptions!$B$83),$AA$1526&gt;INDEX($AA$1471:$AA$1598,1+$A$1526+Assumptions!$B$83))),1,0)</f>
        <v>0</v>
      </c>
    </row>
    <row r="1527" customFormat="false" ht="15" hidden="true" customHeight="false" outlineLevel="0" collapsed="false">
      <c r="A1527" s="6" t="n">
        <f aca="false">ROW()-ROW($A$1471)+Assumptions!$B$4</f>
        <v>56</v>
      </c>
      <c r="B1527" s="12" t="n">
        <f aca="false">MOD(QUOTIENT($A$1527,Assumptions!$B$77),2)</f>
        <v>0</v>
      </c>
      <c r="C1527" s="12" t="n">
        <f aca="false">MOD(QUOTIENT($A$1527,Assumptions!$B$78),2)</f>
        <v>1</v>
      </c>
      <c r="D1527" s="12" t="n">
        <f aca="false">MOD(QUOTIENT($A$1527,Assumptions!$B$79),2)</f>
        <v>1</v>
      </c>
      <c r="E1527" s="12" t="n">
        <f aca="false">MOD(QUOTIENT($A$1527,Assumptions!$B$80),2)</f>
        <v>1</v>
      </c>
      <c r="F1527" s="12" t="n">
        <f aca="false">MOD(QUOTIENT($A$1527,Assumptions!$B$81),2)</f>
        <v>0</v>
      </c>
      <c r="G1527" s="12" t="n">
        <f aca="false">MOD(QUOTIENT($A$1527,Assumptions!$B$82),2)</f>
        <v>0</v>
      </c>
      <c r="H1527" s="12" t="n">
        <f aca="false">MOD(QUOTIENT($A$1527,Assumptions!$B$83),2)</f>
        <v>0</v>
      </c>
      <c r="I1527" s="12" t="n">
        <f aca="false">IF($B$1527=1,MIN(Assumptions!$B$67,MAX(Assumptions!$B$4,Assumptions!$B$26-(Assumptions!$B$4))),Assumptions!$B$4)</f>
        <v>0</v>
      </c>
      <c r="J1527" s="12" t="n">
        <f aca="false">IF($C$1527=1,MIN(Assumptions!$B$66,MAX(Assumptions!$B$4,Assumptions!$B$26-($I$1527))),Assumptions!$B$4)</f>
        <v>300000000</v>
      </c>
      <c r="K1527" s="12" t="n">
        <f aca="false">IF($D$1527=1,MIN(Assumptions!$B$61,MAX(Assumptions!$B$4,Assumptions!$B$26-($I$1527+$J$1527))),Assumptions!$B$4)</f>
        <v>100000000</v>
      </c>
      <c r="L1527" s="12" t="n">
        <f aca="false">IF($E$1527=1,MIN(Assumptions!$B$56,MAX(Assumptions!$B$4,Assumptions!$B$26-($I$1527+$J$1527+$K$1527))),Assumptions!$B$4)</f>
        <v>60000000</v>
      </c>
      <c r="M1527" s="12" t="n">
        <f aca="false">IF($F$1527=1,MIN(Assumptions!$B$51,MAX(Assumptions!$B$4,Assumptions!$B$26-($I$1527+$J$1527+$K$1527+$L$1527))),Assumptions!$B$4)</f>
        <v>0</v>
      </c>
      <c r="N1527" s="12" t="n">
        <f aca="false">IF($G$1527=1,MIN(Assumptions!$B$46,MAX(Assumptions!$B$4,Assumptions!$B$26-($I$1527+$J$1527+$K$1527+$L$1527+$M$1527))),Assumptions!$B$4)</f>
        <v>0</v>
      </c>
      <c r="O1527" s="12" t="n">
        <f aca="false">IF($H$1527=1,MIN(Assumptions!$B$41,MAX(Assumptions!$B$4,Assumptions!$B$26-($I$1527+$J$1527+$K$1527+$L$1527+$M$1527+$N$1527))),Assumptions!$B$4)</f>
        <v>0</v>
      </c>
      <c r="P1527" s="12" t="n">
        <f aca="false">$I$1527+$J$1527+$K$1527+$L$1527+$M$1527+$N$1527+$O$1527</f>
        <v>460000000</v>
      </c>
      <c r="Q1527" s="12" t="n">
        <f aca="false">MAX(Assumptions!$B$4,Assumptions!$B$26-$P$1527)</f>
        <v>1540000000</v>
      </c>
      <c r="R1527" s="12" t="n">
        <f aca="false">$J$1460+$O$1460+Assumptions!$B$20+IF($B$1527=0,$D$1460,Assumptions!$B$4)+IF($C$1527=0,$AI$1460,Assumptions!$B$4)+IF($D$1527=0,$AF$1460,Assumptions!$B$4)+IF($E$1527=0,$AC$1460,Assumptions!$B$4)+IF($F$1527=0,$Z$1460,Assumptions!$B$4)+IF($G$1527=0,$W$1460,Assumptions!$B$4)+IF($H$1527=0,$T$1460,Assumptions!$B$4)</f>
        <v>23264535.1788899</v>
      </c>
      <c r="S1527" s="12" t="n">
        <f aca="false">IF($R$1527&gt;Assumptions!$B$4,$Q$1527/$R$1527&gt;Assumptions!$B$13,FALSE())</f>
        <v>1</v>
      </c>
      <c r="T1527" s="12" t="n">
        <f aca="false">IF($S$1527,($Q$1527+Assumptions!$B$14*Assumptions!$B$13)/($R$1527+Assumptions!$B$14),IF($R$1527&gt;Assumptions!$B$4,$Q$1527/$R$1527,Assumptions!$B$4))</f>
        <v>59.869118122645</v>
      </c>
      <c r="U1527" s="12" t="n">
        <f aca="false">IF($B$1527=1,$I$1527,$D$1460*$T$1527)</f>
        <v>57094815.611905</v>
      </c>
      <c r="V1527" s="12" t="n">
        <f aca="false">IF($C$1527=1,$J$1527,$AI$1460*$T$1527)</f>
        <v>300000000</v>
      </c>
      <c r="W1527" s="12" t="n">
        <f aca="false">IF($D$1527=1,$K$1527,$AF$1460*$T$1527)</f>
        <v>100000000</v>
      </c>
      <c r="X1527" s="12" t="n">
        <f aca="false">IF($E$1527=1,$L$1527,$AC$1460*$T$1527)</f>
        <v>60000000</v>
      </c>
      <c r="Y1527" s="12" t="n">
        <f aca="false">IF($F$1527=1,$M$1527,$Z$1460*$T$1527)</f>
        <v>179607354.367935</v>
      </c>
      <c r="Z1527" s="12" t="n">
        <f aca="false">IF($G$1527=1,$N$1527,$W$1460*$T$1527)</f>
        <v>299345590.613225</v>
      </c>
      <c r="AA1527" s="12" t="n">
        <f aca="false">IF($H$1527=1,$O$1527,$T$1460*$T$1527)</f>
        <v>299345590.613225</v>
      </c>
      <c r="AB1527" s="12" t="n">
        <f aca="false">($J$1460+$O$1460)*$T$1527</f>
        <v>18611790.3832926</v>
      </c>
      <c r="AC1527" s="12" t="n">
        <f aca="false">Assumptions!$B$20*$T$1527</f>
        <v>538822063.103805</v>
      </c>
      <c r="AD1527" s="12" t="n">
        <f aca="false">IF($S$1527,Assumptions!$B$14*($T$1527-Assumptions!$B$13),Assumptions!$B$4)</f>
        <v>147172795.306613</v>
      </c>
      <c r="AE1527" s="12" t="n">
        <f aca="false">$U$1527+$V$1527+$W$1527+$X$1527+$Y$1527+$Z$1527+$AA$1527+$AB$1527+$AC$1527+$AD$1527</f>
        <v>2000000000</v>
      </c>
      <c r="AF1527" s="12" t="n">
        <f aca="false">IF(AND(IF($B$1527=1,$U$1527&gt;=INDEX($U$1471:$U$1598,1+$A$1527-Assumptions!$B$77),$U$1527&gt;INDEX($U$1471:$U$1598,1+$A$1527+Assumptions!$B$77)),IF($C$1527=1,$V$1527&gt;=INDEX($V$1471:$V$1598,1+$A$1527-Assumptions!$B$78),$V$1527&gt;INDEX($V$1471:$V$1598,1+$A$1527+Assumptions!$B$78)),IF($D$1527=1,$W$1527&gt;=INDEX($W$1471:$W$1598,1+$A$1527-Assumptions!$B$79),$W$1527&gt;INDEX($W$1471:$W$1598,1+$A$1527+Assumptions!$B$79)),IF($E$1527=1,$X$1527&gt;=INDEX($X$1471:$X$1598,1+$A$1527-Assumptions!$B$80),$X$1527&gt;INDEX($X$1471:$X$1598,1+$A$1527+Assumptions!$B$80)),IF($F$1527=1,$Y$1527&gt;=INDEX($Y$1471:$Y$1598,1+$A$1527-Assumptions!$B$81),$Y$1527&gt;INDEX($Y$1471:$Y$1598,1+$A$1527+Assumptions!$B$81)),IF($G$1527=1,$Z$1527&gt;=INDEX($Z$1471:$Z$1598,1+$A$1527-Assumptions!$B$82),$Z$1527&gt;INDEX($Z$1471:$Z$1598,1+$A$1527+Assumptions!$B$82)),IF($H$1527=1,$AA$1527&gt;=INDEX($AA$1471:$AA$1598,1+$A$1527-Assumptions!$B$83),$AA$1527&gt;INDEX($AA$1471:$AA$1598,1+$A$1527+Assumptions!$B$83))),1,0)</f>
        <v>0</v>
      </c>
    </row>
    <row r="1528" customFormat="false" ht="15" hidden="true" customHeight="false" outlineLevel="0" collapsed="false">
      <c r="A1528" s="6" t="n">
        <f aca="false">ROW()-ROW($A$1471)+Assumptions!$B$4</f>
        <v>57</v>
      </c>
      <c r="B1528" s="12" t="n">
        <f aca="false">MOD(QUOTIENT($A$1528,Assumptions!$B$77),2)</f>
        <v>0</v>
      </c>
      <c r="C1528" s="12" t="n">
        <f aca="false">MOD(QUOTIENT($A$1528,Assumptions!$B$78),2)</f>
        <v>1</v>
      </c>
      <c r="D1528" s="12" t="n">
        <f aca="false">MOD(QUOTIENT($A$1528,Assumptions!$B$79),2)</f>
        <v>1</v>
      </c>
      <c r="E1528" s="12" t="n">
        <f aca="false">MOD(QUOTIENT($A$1528,Assumptions!$B$80),2)</f>
        <v>1</v>
      </c>
      <c r="F1528" s="12" t="n">
        <f aca="false">MOD(QUOTIENT($A$1528,Assumptions!$B$81),2)</f>
        <v>0</v>
      </c>
      <c r="G1528" s="12" t="n">
        <f aca="false">MOD(QUOTIENT($A$1528,Assumptions!$B$82),2)</f>
        <v>0</v>
      </c>
      <c r="H1528" s="12" t="n">
        <f aca="false">MOD(QUOTIENT($A$1528,Assumptions!$B$83),2)</f>
        <v>1</v>
      </c>
      <c r="I1528" s="12" t="n">
        <f aca="false">IF($B$1528=1,MIN(Assumptions!$B$67,MAX(Assumptions!$B$4,Assumptions!$B$26-(Assumptions!$B$4))),Assumptions!$B$4)</f>
        <v>0</v>
      </c>
      <c r="J1528" s="12" t="n">
        <f aca="false">IF($C$1528=1,MIN(Assumptions!$B$66,MAX(Assumptions!$B$4,Assumptions!$B$26-($I$1528))),Assumptions!$B$4)</f>
        <v>300000000</v>
      </c>
      <c r="K1528" s="12" t="n">
        <f aca="false">IF($D$1528=1,MIN(Assumptions!$B$61,MAX(Assumptions!$B$4,Assumptions!$B$26-($I$1528+$J$1528))),Assumptions!$B$4)</f>
        <v>100000000</v>
      </c>
      <c r="L1528" s="12" t="n">
        <f aca="false">IF($E$1528=1,MIN(Assumptions!$B$56,MAX(Assumptions!$B$4,Assumptions!$B$26-($I$1528+$J$1528+$K$1528))),Assumptions!$B$4)</f>
        <v>60000000</v>
      </c>
      <c r="M1528" s="12" t="n">
        <f aca="false">IF($F$1528=1,MIN(Assumptions!$B$51,MAX(Assumptions!$B$4,Assumptions!$B$26-($I$1528+$J$1528+$K$1528+$L$1528))),Assumptions!$B$4)</f>
        <v>0</v>
      </c>
      <c r="N1528" s="12" t="n">
        <f aca="false">IF($G$1528=1,MIN(Assumptions!$B$46,MAX(Assumptions!$B$4,Assumptions!$B$26-($I$1528+$J$1528+$K$1528+$L$1528+$M$1528))),Assumptions!$B$4)</f>
        <v>0</v>
      </c>
      <c r="O1528" s="12" t="n">
        <f aca="false">IF($H$1528=1,MIN(Assumptions!$B$41,MAX(Assumptions!$B$4,Assumptions!$B$26-($I$1528+$J$1528+$K$1528+$L$1528+$M$1528+$N$1528))),Assumptions!$B$4)</f>
        <v>5000000</v>
      </c>
      <c r="P1528" s="12" t="n">
        <f aca="false">$I$1528+$J$1528+$K$1528+$L$1528+$M$1528+$N$1528+$O$1528</f>
        <v>465000000</v>
      </c>
      <c r="Q1528" s="12" t="n">
        <f aca="false">MAX(Assumptions!$B$4,Assumptions!$B$26-$P$1528)</f>
        <v>1535000000</v>
      </c>
      <c r="R1528" s="12" t="n">
        <f aca="false">$J$1460+$O$1460+Assumptions!$B$20+IF($B$1528=0,$D$1460,Assumptions!$B$4)+IF($C$1528=0,$AI$1460,Assumptions!$B$4)+IF($D$1528=0,$AF$1460,Assumptions!$B$4)+IF($E$1528=0,$AC$1460,Assumptions!$B$4)+IF($F$1528=0,$Z$1460,Assumptions!$B$4)+IF($G$1528=0,$W$1460,Assumptions!$B$4)+IF($H$1528=0,$T$1460,Assumptions!$B$4)</f>
        <v>18264535.1788899</v>
      </c>
      <c r="S1528" s="12" t="n">
        <f aca="false">IF($R$1528&gt;Assumptions!$B$4,$Q$1528/$R$1528&gt;Assumptions!$B$13,FALSE())</f>
        <v>1</v>
      </c>
      <c r="T1528" s="12" t="n">
        <f aca="false">IF($S$1528,($Q$1528+Assumptions!$B$14*Assumptions!$B$13)/($R$1528+Assumptions!$B$14),IF($R$1528&gt;Assumptions!$B$4,$Q$1528/$R$1528,Assumptions!$B$4))</f>
        <v>74.0445180570711</v>
      </c>
      <c r="U1528" s="12" t="n">
        <f aca="false">IF($B$1528=1,$I$1528,$D$1460*$T$1528)</f>
        <v>70613335.1902809</v>
      </c>
      <c r="V1528" s="12" t="n">
        <f aca="false">IF($C$1528=1,$J$1528,$AI$1460*$T$1528)</f>
        <v>300000000</v>
      </c>
      <c r="W1528" s="12" t="n">
        <f aca="false">IF($D$1528=1,$K$1528,$AF$1460*$T$1528)</f>
        <v>100000000</v>
      </c>
      <c r="X1528" s="12" t="n">
        <f aca="false">IF($E$1528=1,$L$1528,$AC$1460*$T$1528)</f>
        <v>60000000</v>
      </c>
      <c r="Y1528" s="12" t="n">
        <f aca="false">IF($F$1528=1,$M$1528,$Z$1460*$T$1528)</f>
        <v>222133554.171213</v>
      </c>
      <c r="Z1528" s="12" t="n">
        <f aca="false">IF($G$1528=1,$N$1528,$W$1460*$T$1528)</f>
        <v>370222590.285356</v>
      </c>
      <c r="AA1528" s="12" t="n">
        <f aca="false">IF($H$1528=1,$O$1528,$T$1460*$T$1528)</f>
        <v>5000000</v>
      </c>
      <c r="AB1528" s="12" t="n">
        <f aca="false">($J$1460+$O$1460)*$T$1528</f>
        <v>23018562.6968317</v>
      </c>
      <c r="AC1528" s="12" t="n">
        <f aca="false">Assumptions!$B$20*$T$1528</f>
        <v>666400662.51364</v>
      </c>
      <c r="AD1528" s="12" t="n">
        <f aca="false">IF($S$1528,Assumptions!$B$14*($T$1528-Assumptions!$B$13),Assumptions!$B$4)</f>
        <v>182611295.142678</v>
      </c>
      <c r="AE1528" s="12" t="n">
        <f aca="false">$U$1528+$V$1528+$W$1528+$X$1528+$Y$1528+$Z$1528+$AA$1528+$AB$1528+$AC$1528+$AD$1528</f>
        <v>2000000000</v>
      </c>
      <c r="AF1528" s="12" t="n">
        <f aca="false">IF(AND(IF($B$1528=1,$U$1528&gt;=INDEX($U$1471:$U$1598,1+$A$1528-Assumptions!$B$77),$U$1528&gt;INDEX($U$1471:$U$1598,1+$A$1528+Assumptions!$B$77)),IF($C$1528=1,$V$1528&gt;=INDEX($V$1471:$V$1598,1+$A$1528-Assumptions!$B$78),$V$1528&gt;INDEX($V$1471:$V$1598,1+$A$1528+Assumptions!$B$78)),IF($D$1528=1,$W$1528&gt;=INDEX($W$1471:$W$1598,1+$A$1528-Assumptions!$B$79),$W$1528&gt;INDEX($W$1471:$W$1598,1+$A$1528+Assumptions!$B$79)),IF($E$1528=1,$X$1528&gt;=INDEX($X$1471:$X$1598,1+$A$1528-Assumptions!$B$80),$X$1528&gt;INDEX($X$1471:$X$1598,1+$A$1528+Assumptions!$B$80)),IF($F$1528=1,$Y$1528&gt;=INDEX($Y$1471:$Y$1598,1+$A$1528-Assumptions!$B$81),$Y$1528&gt;INDEX($Y$1471:$Y$1598,1+$A$1528+Assumptions!$B$81)),IF($G$1528=1,$Z$1528&gt;=INDEX($Z$1471:$Z$1598,1+$A$1528-Assumptions!$B$82),$Z$1528&gt;INDEX($Z$1471:$Z$1598,1+$A$1528+Assumptions!$B$82)),IF($H$1528=1,$AA$1528&gt;=INDEX($AA$1471:$AA$1598,1+$A$1528-Assumptions!$B$83),$AA$1528&gt;INDEX($AA$1471:$AA$1598,1+$A$1528+Assumptions!$B$83))),1,0)</f>
        <v>0</v>
      </c>
    </row>
    <row r="1529" customFormat="false" ht="15" hidden="true" customHeight="false" outlineLevel="0" collapsed="false">
      <c r="A1529" s="6" t="n">
        <f aca="false">ROW()-ROW($A$1471)+Assumptions!$B$4</f>
        <v>58</v>
      </c>
      <c r="B1529" s="12" t="n">
        <f aca="false">MOD(QUOTIENT($A$1529,Assumptions!$B$77),2)</f>
        <v>0</v>
      </c>
      <c r="C1529" s="12" t="n">
        <f aca="false">MOD(QUOTIENT($A$1529,Assumptions!$B$78),2)</f>
        <v>1</v>
      </c>
      <c r="D1529" s="12" t="n">
        <f aca="false">MOD(QUOTIENT($A$1529,Assumptions!$B$79),2)</f>
        <v>1</v>
      </c>
      <c r="E1529" s="12" t="n">
        <f aca="false">MOD(QUOTIENT($A$1529,Assumptions!$B$80),2)</f>
        <v>1</v>
      </c>
      <c r="F1529" s="12" t="n">
        <f aca="false">MOD(QUOTIENT($A$1529,Assumptions!$B$81),2)</f>
        <v>0</v>
      </c>
      <c r="G1529" s="12" t="n">
        <f aca="false">MOD(QUOTIENT($A$1529,Assumptions!$B$82),2)</f>
        <v>1</v>
      </c>
      <c r="H1529" s="12" t="n">
        <f aca="false">MOD(QUOTIENT($A$1529,Assumptions!$B$83),2)</f>
        <v>0</v>
      </c>
      <c r="I1529" s="12" t="n">
        <f aca="false">IF($B$1529=1,MIN(Assumptions!$B$67,MAX(Assumptions!$B$4,Assumptions!$B$26-(Assumptions!$B$4))),Assumptions!$B$4)</f>
        <v>0</v>
      </c>
      <c r="J1529" s="12" t="n">
        <f aca="false">IF($C$1529=1,MIN(Assumptions!$B$66,MAX(Assumptions!$B$4,Assumptions!$B$26-($I$1529))),Assumptions!$B$4)</f>
        <v>300000000</v>
      </c>
      <c r="K1529" s="12" t="n">
        <f aca="false">IF($D$1529=1,MIN(Assumptions!$B$61,MAX(Assumptions!$B$4,Assumptions!$B$26-($I$1529+$J$1529))),Assumptions!$B$4)</f>
        <v>100000000</v>
      </c>
      <c r="L1529" s="12" t="n">
        <f aca="false">IF($E$1529=1,MIN(Assumptions!$B$56,MAX(Assumptions!$B$4,Assumptions!$B$26-($I$1529+$J$1529+$K$1529))),Assumptions!$B$4)</f>
        <v>60000000</v>
      </c>
      <c r="M1529" s="12" t="n">
        <f aca="false">IF($F$1529=1,MIN(Assumptions!$B$51,MAX(Assumptions!$B$4,Assumptions!$B$26-($I$1529+$J$1529+$K$1529+$L$1529))),Assumptions!$B$4)</f>
        <v>0</v>
      </c>
      <c r="N1529" s="12" t="n">
        <f aca="false">IF($G$1529=1,MIN(Assumptions!$B$46,MAX(Assumptions!$B$4,Assumptions!$B$26-($I$1529+$J$1529+$K$1529+$L$1529+$M$1529))),Assumptions!$B$4)</f>
        <v>15000000</v>
      </c>
      <c r="O1529" s="12" t="n">
        <f aca="false">IF($H$1529=1,MIN(Assumptions!$B$41,MAX(Assumptions!$B$4,Assumptions!$B$26-($I$1529+$J$1529+$K$1529+$L$1529+$M$1529+$N$1529))),Assumptions!$B$4)</f>
        <v>0</v>
      </c>
      <c r="P1529" s="12" t="n">
        <f aca="false">$I$1529+$J$1529+$K$1529+$L$1529+$M$1529+$N$1529+$O$1529</f>
        <v>475000000</v>
      </c>
      <c r="Q1529" s="12" t="n">
        <f aca="false">MAX(Assumptions!$B$4,Assumptions!$B$26-$P$1529)</f>
        <v>1525000000</v>
      </c>
      <c r="R1529" s="12" t="n">
        <f aca="false">$J$1460+$O$1460+Assumptions!$B$20+IF($B$1529=0,$D$1460,Assumptions!$B$4)+IF($C$1529=0,$AI$1460,Assumptions!$B$4)+IF($D$1529=0,$AF$1460,Assumptions!$B$4)+IF($E$1529=0,$AC$1460,Assumptions!$B$4)+IF($F$1529=0,$Z$1460,Assumptions!$B$4)+IF($G$1529=0,$W$1460,Assumptions!$B$4)+IF($H$1529=0,$T$1460,Assumptions!$B$4)</f>
        <v>18264535.1788899</v>
      </c>
      <c r="S1529" s="12" t="n">
        <f aca="false">IF($R$1529&gt;Assumptions!$B$4,$Q$1529/$R$1529&gt;Assumptions!$B$13,FALSE())</f>
        <v>1</v>
      </c>
      <c r="T1529" s="12" t="n">
        <f aca="false">IF($S$1529,($Q$1529+Assumptions!$B$14*Assumptions!$B$13)/($R$1529+Assumptions!$B$14),IF($R$1529&gt;Assumptions!$B$4,$Q$1529/$R$1529,Assumptions!$B$4))</f>
        <v>73.5629276957243</v>
      </c>
      <c r="U1529" s="12" t="n">
        <f aca="false">IF($B$1529=1,$I$1529,$D$1460*$T$1529)</f>
        <v>70154061.465466</v>
      </c>
      <c r="V1529" s="12" t="n">
        <f aca="false">IF($C$1529=1,$J$1529,$AI$1460*$T$1529)</f>
        <v>300000000</v>
      </c>
      <c r="W1529" s="12" t="n">
        <f aca="false">IF($D$1529=1,$K$1529,$AF$1460*$T$1529)</f>
        <v>100000000</v>
      </c>
      <c r="X1529" s="12" t="n">
        <f aca="false">IF($E$1529=1,$L$1529,$AC$1460*$T$1529)</f>
        <v>60000000</v>
      </c>
      <c r="Y1529" s="12" t="n">
        <f aca="false">IF($F$1529=1,$M$1529,$Z$1460*$T$1529)</f>
        <v>220688783.087173</v>
      </c>
      <c r="Z1529" s="12" t="n">
        <f aca="false">IF($G$1529=1,$N$1529,$W$1460*$T$1529)</f>
        <v>15000000</v>
      </c>
      <c r="AA1529" s="12" t="n">
        <f aca="false">IF($H$1529=1,$O$1529,$T$1460*$T$1529)</f>
        <v>367814638.478622</v>
      </c>
      <c r="AB1529" s="12" t="n">
        <f aca="false">($J$1460+$O$1460)*$T$1529</f>
        <v>22868848.4679093</v>
      </c>
      <c r="AC1529" s="12" t="n">
        <f aca="false">Assumptions!$B$20*$T$1529</f>
        <v>662066349.261519</v>
      </c>
      <c r="AD1529" s="12" t="n">
        <f aca="false">IF($S$1529,Assumptions!$B$14*($T$1529-Assumptions!$B$13),Assumptions!$B$4)</f>
        <v>181407319.239311</v>
      </c>
      <c r="AE1529" s="12" t="n">
        <f aca="false">$U$1529+$V$1529+$W$1529+$X$1529+$Y$1529+$Z$1529+$AA$1529+$AB$1529+$AC$1529+$AD$1529</f>
        <v>2000000000</v>
      </c>
      <c r="AF1529" s="12" t="n">
        <f aca="false">IF(AND(IF($B$1529=1,$U$1529&gt;=INDEX($U$1471:$U$1598,1+$A$1529-Assumptions!$B$77),$U$1529&gt;INDEX($U$1471:$U$1598,1+$A$1529+Assumptions!$B$77)),IF($C$1529=1,$V$1529&gt;=INDEX($V$1471:$V$1598,1+$A$1529-Assumptions!$B$78),$V$1529&gt;INDEX($V$1471:$V$1598,1+$A$1529+Assumptions!$B$78)),IF($D$1529=1,$W$1529&gt;=INDEX($W$1471:$W$1598,1+$A$1529-Assumptions!$B$79),$W$1529&gt;INDEX($W$1471:$W$1598,1+$A$1529+Assumptions!$B$79)),IF($E$1529=1,$X$1529&gt;=INDEX($X$1471:$X$1598,1+$A$1529-Assumptions!$B$80),$X$1529&gt;INDEX($X$1471:$X$1598,1+$A$1529+Assumptions!$B$80)),IF($F$1529=1,$Y$1529&gt;=INDEX($Y$1471:$Y$1598,1+$A$1529-Assumptions!$B$81),$Y$1529&gt;INDEX($Y$1471:$Y$1598,1+$A$1529+Assumptions!$B$81)),IF($G$1529=1,$Z$1529&gt;=INDEX($Z$1471:$Z$1598,1+$A$1529-Assumptions!$B$82),$Z$1529&gt;INDEX($Z$1471:$Z$1598,1+$A$1529+Assumptions!$B$82)),IF($H$1529=1,$AA$1529&gt;=INDEX($AA$1471:$AA$1598,1+$A$1529-Assumptions!$B$83),$AA$1529&gt;INDEX($AA$1471:$AA$1598,1+$A$1529+Assumptions!$B$83))),1,0)</f>
        <v>0</v>
      </c>
    </row>
    <row r="1530" customFormat="false" ht="15" hidden="true" customHeight="false" outlineLevel="0" collapsed="false">
      <c r="A1530" s="6" t="n">
        <f aca="false">ROW()-ROW($A$1471)+Assumptions!$B$4</f>
        <v>59</v>
      </c>
      <c r="B1530" s="12" t="n">
        <f aca="false">MOD(QUOTIENT($A$1530,Assumptions!$B$77),2)</f>
        <v>0</v>
      </c>
      <c r="C1530" s="12" t="n">
        <f aca="false">MOD(QUOTIENT($A$1530,Assumptions!$B$78),2)</f>
        <v>1</v>
      </c>
      <c r="D1530" s="12" t="n">
        <f aca="false">MOD(QUOTIENT($A$1530,Assumptions!$B$79),2)</f>
        <v>1</v>
      </c>
      <c r="E1530" s="12" t="n">
        <f aca="false">MOD(QUOTIENT($A$1530,Assumptions!$B$80),2)</f>
        <v>1</v>
      </c>
      <c r="F1530" s="12" t="n">
        <f aca="false">MOD(QUOTIENT($A$1530,Assumptions!$B$81),2)</f>
        <v>0</v>
      </c>
      <c r="G1530" s="12" t="n">
        <f aca="false">MOD(QUOTIENT($A$1530,Assumptions!$B$82),2)</f>
        <v>1</v>
      </c>
      <c r="H1530" s="12" t="n">
        <f aca="false">MOD(QUOTIENT($A$1530,Assumptions!$B$83),2)</f>
        <v>1</v>
      </c>
      <c r="I1530" s="12" t="n">
        <f aca="false">IF($B$1530=1,MIN(Assumptions!$B$67,MAX(Assumptions!$B$4,Assumptions!$B$26-(Assumptions!$B$4))),Assumptions!$B$4)</f>
        <v>0</v>
      </c>
      <c r="J1530" s="12" t="n">
        <f aca="false">IF($C$1530=1,MIN(Assumptions!$B$66,MAX(Assumptions!$B$4,Assumptions!$B$26-($I$1530))),Assumptions!$B$4)</f>
        <v>300000000</v>
      </c>
      <c r="K1530" s="12" t="n">
        <f aca="false">IF($D$1530=1,MIN(Assumptions!$B$61,MAX(Assumptions!$B$4,Assumptions!$B$26-($I$1530+$J$1530))),Assumptions!$B$4)</f>
        <v>100000000</v>
      </c>
      <c r="L1530" s="12" t="n">
        <f aca="false">IF($E$1530=1,MIN(Assumptions!$B$56,MAX(Assumptions!$B$4,Assumptions!$B$26-($I$1530+$J$1530+$K$1530))),Assumptions!$B$4)</f>
        <v>60000000</v>
      </c>
      <c r="M1530" s="12" t="n">
        <f aca="false">IF($F$1530=1,MIN(Assumptions!$B$51,MAX(Assumptions!$B$4,Assumptions!$B$26-($I$1530+$J$1530+$K$1530+$L$1530))),Assumptions!$B$4)</f>
        <v>0</v>
      </c>
      <c r="N1530" s="12" t="n">
        <f aca="false">IF($G$1530=1,MIN(Assumptions!$B$46,MAX(Assumptions!$B$4,Assumptions!$B$26-($I$1530+$J$1530+$K$1530+$L$1530+$M$1530))),Assumptions!$B$4)</f>
        <v>15000000</v>
      </c>
      <c r="O1530" s="12" t="n">
        <f aca="false">IF($H$1530=1,MIN(Assumptions!$B$41,MAX(Assumptions!$B$4,Assumptions!$B$26-($I$1530+$J$1530+$K$1530+$L$1530+$M$1530+$N$1530))),Assumptions!$B$4)</f>
        <v>5000000</v>
      </c>
      <c r="P1530" s="12" t="n">
        <f aca="false">$I$1530+$J$1530+$K$1530+$L$1530+$M$1530+$N$1530+$O$1530</f>
        <v>480000000</v>
      </c>
      <c r="Q1530" s="12" t="n">
        <f aca="false">MAX(Assumptions!$B$4,Assumptions!$B$26-$P$1530)</f>
        <v>1520000000</v>
      </c>
      <c r="R1530" s="12" t="n">
        <f aca="false">$J$1460+$O$1460+Assumptions!$B$20+IF($B$1530=0,$D$1460,Assumptions!$B$4)+IF($C$1530=0,$AI$1460,Assumptions!$B$4)+IF($D$1530=0,$AF$1460,Assumptions!$B$4)+IF($E$1530=0,$AC$1460,Assumptions!$B$4)+IF($F$1530=0,$Z$1460,Assumptions!$B$4)+IF($G$1530=0,$W$1460,Assumptions!$B$4)+IF($H$1530=0,$T$1460,Assumptions!$B$4)</f>
        <v>13264535.1788899</v>
      </c>
      <c r="S1530" s="12" t="n">
        <f aca="false">IF($R$1530&gt;Assumptions!$B$4,$Q$1530/$R$1530&gt;Assumptions!$B$13,FALSE())</f>
        <v>1</v>
      </c>
      <c r="T1530" s="12" t="n">
        <f aca="false">IF($S$1530,($Q$1530+Assumptions!$B$14*Assumptions!$B$13)/($R$1530+Assumptions!$B$14),IF($R$1530&gt;Assumptions!$B$4,$Q$1530/$R$1530,Assumptions!$B$4))</f>
        <v>96.5775382986721</v>
      </c>
      <c r="U1530" s="12" t="n">
        <f aca="false">IF($B$1530=1,$I$1530,$D$1460*$T$1530)</f>
        <v>92102187.4769979</v>
      </c>
      <c r="V1530" s="12" t="n">
        <f aca="false">IF($C$1530=1,$J$1530,$AI$1460*$T$1530)</f>
        <v>300000000</v>
      </c>
      <c r="W1530" s="12" t="n">
        <f aca="false">IF($D$1530=1,$K$1530,$AF$1460*$T$1530)</f>
        <v>100000000</v>
      </c>
      <c r="X1530" s="12" t="n">
        <f aca="false">IF($E$1530=1,$L$1530,$AC$1460*$T$1530)</f>
        <v>60000000</v>
      </c>
      <c r="Y1530" s="12" t="n">
        <f aca="false">IF($F$1530=1,$M$1530,$Z$1460*$T$1530)</f>
        <v>289732614.896016</v>
      </c>
      <c r="Z1530" s="12" t="n">
        <f aca="false">IF($G$1530=1,$N$1530,$W$1460*$T$1530)</f>
        <v>15000000</v>
      </c>
      <c r="AA1530" s="12" t="n">
        <f aca="false">IF($H$1530=1,$O$1530,$T$1460*$T$1530)</f>
        <v>5000000</v>
      </c>
      <c r="AB1530" s="12" t="n">
        <f aca="false">($J$1460+$O$1460)*$T$1530</f>
        <v>30023507.1922567</v>
      </c>
      <c r="AC1530" s="12" t="n">
        <f aca="false">Assumptions!$B$20*$T$1530</f>
        <v>869197844.688049</v>
      </c>
      <c r="AD1530" s="12" t="n">
        <f aca="false">IF($S$1530,Assumptions!$B$14*($T$1530-Assumptions!$B$13),Assumptions!$B$4)</f>
        <v>238943845.74668</v>
      </c>
      <c r="AE1530" s="12" t="n">
        <f aca="false">$U$1530+$V$1530+$W$1530+$X$1530+$Y$1530+$Z$1530+$AA$1530+$AB$1530+$AC$1530+$AD$1530</f>
        <v>2000000000</v>
      </c>
      <c r="AF1530" s="12" t="n">
        <f aca="false">IF(AND(IF($B$1530=1,$U$1530&gt;=INDEX($U$1471:$U$1598,1+$A$1530-Assumptions!$B$77),$U$1530&gt;INDEX($U$1471:$U$1598,1+$A$1530+Assumptions!$B$77)),IF($C$1530=1,$V$1530&gt;=INDEX($V$1471:$V$1598,1+$A$1530-Assumptions!$B$78),$V$1530&gt;INDEX($V$1471:$V$1598,1+$A$1530+Assumptions!$B$78)),IF($D$1530=1,$W$1530&gt;=INDEX($W$1471:$W$1598,1+$A$1530-Assumptions!$B$79),$W$1530&gt;INDEX($W$1471:$W$1598,1+$A$1530+Assumptions!$B$79)),IF($E$1530=1,$X$1530&gt;=INDEX($X$1471:$X$1598,1+$A$1530-Assumptions!$B$80),$X$1530&gt;INDEX($X$1471:$X$1598,1+$A$1530+Assumptions!$B$80)),IF($F$1530=1,$Y$1530&gt;=INDEX($Y$1471:$Y$1598,1+$A$1530-Assumptions!$B$81),$Y$1530&gt;INDEX($Y$1471:$Y$1598,1+$A$1530+Assumptions!$B$81)),IF($G$1530=1,$Z$1530&gt;=INDEX($Z$1471:$Z$1598,1+$A$1530-Assumptions!$B$82),$Z$1530&gt;INDEX($Z$1471:$Z$1598,1+$A$1530+Assumptions!$B$82)),IF($H$1530=1,$AA$1530&gt;=INDEX($AA$1471:$AA$1598,1+$A$1530-Assumptions!$B$83),$AA$1530&gt;INDEX($AA$1471:$AA$1598,1+$A$1530+Assumptions!$B$83))),1,0)</f>
        <v>0</v>
      </c>
    </row>
    <row r="1531" customFormat="false" ht="15" hidden="true" customHeight="false" outlineLevel="0" collapsed="false">
      <c r="A1531" s="6" t="n">
        <f aca="false">ROW()-ROW($A$1471)+Assumptions!$B$4</f>
        <v>60</v>
      </c>
      <c r="B1531" s="12" t="n">
        <f aca="false">MOD(QUOTIENT($A$1531,Assumptions!$B$77),2)</f>
        <v>0</v>
      </c>
      <c r="C1531" s="12" t="n">
        <f aca="false">MOD(QUOTIENT($A$1531,Assumptions!$B$78),2)</f>
        <v>1</v>
      </c>
      <c r="D1531" s="12" t="n">
        <f aca="false">MOD(QUOTIENT($A$1531,Assumptions!$B$79),2)</f>
        <v>1</v>
      </c>
      <c r="E1531" s="12" t="n">
        <f aca="false">MOD(QUOTIENT($A$1531,Assumptions!$B$80),2)</f>
        <v>1</v>
      </c>
      <c r="F1531" s="12" t="n">
        <f aca="false">MOD(QUOTIENT($A$1531,Assumptions!$B$81),2)</f>
        <v>1</v>
      </c>
      <c r="G1531" s="12" t="n">
        <f aca="false">MOD(QUOTIENT($A$1531,Assumptions!$B$82),2)</f>
        <v>0</v>
      </c>
      <c r="H1531" s="12" t="n">
        <f aca="false">MOD(QUOTIENT($A$1531,Assumptions!$B$83),2)</f>
        <v>0</v>
      </c>
      <c r="I1531" s="12" t="n">
        <f aca="false">IF($B$1531=1,MIN(Assumptions!$B$67,MAX(Assumptions!$B$4,Assumptions!$B$26-(Assumptions!$B$4))),Assumptions!$B$4)</f>
        <v>0</v>
      </c>
      <c r="J1531" s="12" t="n">
        <f aca="false">IF($C$1531=1,MIN(Assumptions!$B$66,MAX(Assumptions!$B$4,Assumptions!$B$26-($I$1531))),Assumptions!$B$4)</f>
        <v>300000000</v>
      </c>
      <c r="K1531" s="12" t="n">
        <f aca="false">IF($D$1531=1,MIN(Assumptions!$B$61,MAX(Assumptions!$B$4,Assumptions!$B$26-($I$1531+$J$1531))),Assumptions!$B$4)</f>
        <v>100000000</v>
      </c>
      <c r="L1531" s="12" t="n">
        <f aca="false">IF($E$1531=1,MIN(Assumptions!$B$56,MAX(Assumptions!$B$4,Assumptions!$B$26-($I$1531+$J$1531+$K$1531))),Assumptions!$B$4)</f>
        <v>60000000</v>
      </c>
      <c r="M1531" s="12" t="n">
        <f aca="false">IF($F$1531=1,MIN(Assumptions!$B$51,MAX(Assumptions!$B$4,Assumptions!$B$26-($I$1531+$J$1531+$K$1531+$L$1531))),Assumptions!$B$4)</f>
        <v>30000000</v>
      </c>
      <c r="N1531" s="12" t="n">
        <f aca="false">IF($G$1531=1,MIN(Assumptions!$B$46,MAX(Assumptions!$B$4,Assumptions!$B$26-($I$1531+$J$1531+$K$1531+$L$1531+$M$1531))),Assumptions!$B$4)</f>
        <v>0</v>
      </c>
      <c r="O1531" s="12" t="n">
        <f aca="false">IF($H$1531=1,MIN(Assumptions!$B$41,MAX(Assumptions!$B$4,Assumptions!$B$26-($I$1531+$J$1531+$K$1531+$L$1531+$M$1531+$N$1531))),Assumptions!$B$4)</f>
        <v>0</v>
      </c>
      <c r="P1531" s="12" t="n">
        <f aca="false">$I$1531+$J$1531+$K$1531+$L$1531+$M$1531+$N$1531+$O$1531</f>
        <v>490000000</v>
      </c>
      <c r="Q1531" s="12" t="n">
        <f aca="false">MAX(Assumptions!$B$4,Assumptions!$B$26-$P$1531)</f>
        <v>1510000000</v>
      </c>
      <c r="R1531" s="12" t="n">
        <f aca="false">$J$1460+$O$1460+Assumptions!$B$20+IF($B$1531=0,$D$1460,Assumptions!$B$4)+IF($C$1531=0,$AI$1460,Assumptions!$B$4)+IF($D$1531=0,$AF$1460,Assumptions!$B$4)+IF($E$1531=0,$AC$1460,Assumptions!$B$4)+IF($F$1531=0,$Z$1460,Assumptions!$B$4)+IF($G$1531=0,$W$1460,Assumptions!$B$4)+IF($H$1531=0,$T$1460,Assumptions!$B$4)</f>
        <v>20264535.1788899</v>
      </c>
      <c r="S1531" s="12" t="n">
        <f aca="false">IF($R$1531&gt;Assumptions!$B$4,$Q$1531/$R$1531&gt;Assumptions!$B$13,FALSE())</f>
        <v>1</v>
      </c>
      <c r="T1531" s="12" t="n">
        <f aca="false">IF($S$1531,($Q$1531+Assumptions!$B$14*Assumptions!$B$13)/($R$1531+Assumptions!$B$14),IF($R$1531&gt;Assumptions!$B$4,$Q$1531/$R$1531,Assumptions!$B$4))</f>
        <v>66.4410666905503</v>
      </c>
      <c r="U1531" s="12" t="n">
        <f aca="false">IF($B$1531=1,$I$1531,$D$1460*$T$1531)</f>
        <v>63362223.6423158</v>
      </c>
      <c r="V1531" s="12" t="n">
        <f aca="false">IF($C$1531=1,$J$1531,$AI$1460*$T$1531)</f>
        <v>300000000</v>
      </c>
      <c r="W1531" s="12" t="n">
        <f aca="false">IF($D$1531=1,$K$1531,$AF$1460*$T$1531)</f>
        <v>100000000</v>
      </c>
      <c r="X1531" s="12" t="n">
        <f aca="false">IF($E$1531=1,$L$1531,$AC$1460*$T$1531)</f>
        <v>60000000</v>
      </c>
      <c r="Y1531" s="12" t="n">
        <f aca="false">IF($F$1531=1,$M$1531,$Z$1460*$T$1531)</f>
        <v>30000000</v>
      </c>
      <c r="Z1531" s="12" t="n">
        <f aca="false">IF($G$1531=1,$N$1531,$W$1460*$T$1531)</f>
        <v>332205333.452751</v>
      </c>
      <c r="AA1531" s="12" t="n">
        <f aca="false">IF($H$1531=1,$O$1531,$T$1460*$T$1531)</f>
        <v>332205333.452751</v>
      </c>
      <c r="AB1531" s="12" t="n">
        <f aca="false">($J$1460+$O$1460)*$T$1531</f>
        <v>20654842.5108529</v>
      </c>
      <c r="AC1531" s="12" t="n">
        <f aca="false">Assumptions!$B$20*$T$1531</f>
        <v>597969600.214953</v>
      </c>
      <c r="AD1531" s="12" t="n">
        <f aca="false">IF($S$1531,Assumptions!$B$14*($T$1531-Assumptions!$B$13),Assumptions!$B$4)</f>
        <v>163602666.726376</v>
      </c>
      <c r="AE1531" s="12" t="n">
        <f aca="false">$U$1531+$V$1531+$W$1531+$X$1531+$Y$1531+$Z$1531+$AA$1531+$AB$1531+$AC$1531+$AD$1531</f>
        <v>2000000000</v>
      </c>
      <c r="AF1531" s="12" t="n">
        <f aca="false">IF(AND(IF($B$1531=1,$U$1531&gt;=INDEX($U$1471:$U$1598,1+$A$1531-Assumptions!$B$77),$U$1531&gt;INDEX($U$1471:$U$1598,1+$A$1531+Assumptions!$B$77)),IF($C$1531=1,$V$1531&gt;=INDEX($V$1471:$V$1598,1+$A$1531-Assumptions!$B$78),$V$1531&gt;INDEX($V$1471:$V$1598,1+$A$1531+Assumptions!$B$78)),IF($D$1531=1,$W$1531&gt;=INDEX($W$1471:$W$1598,1+$A$1531-Assumptions!$B$79),$W$1531&gt;INDEX($W$1471:$W$1598,1+$A$1531+Assumptions!$B$79)),IF($E$1531=1,$X$1531&gt;=INDEX($X$1471:$X$1598,1+$A$1531-Assumptions!$B$80),$X$1531&gt;INDEX($X$1471:$X$1598,1+$A$1531+Assumptions!$B$80)),IF($F$1531=1,$Y$1531&gt;=INDEX($Y$1471:$Y$1598,1+$A$1531-Assumptions!$B$81),$Y$1531&gt;INDEX($Y$1471:$Y$1598,1+$A$1531+Assumptions!$B$81)),IF($G$1531=1,$Z$1531&gt;=INDEX($Z$1471:$Z$1598,1+$A$1531-Assumptions!$B$82),$Z$1531&gt;INDEX($Z$1471:$Z$1598,1+$A$1531+Assumptions!$B$82)),IF($H$1531=1,$AA$1531&gt;=INDEX($AA$1471:$AA$1598,1+$A$1531-Assumptions!$B$83),$AA$1531&gt;INDEX($AA$1471:$AA$1598,1+$A$1531+Assumptions!$B$83))),1,0)</f>
        <v>0</v>
      </c>
    </row>
    <row r="1532" customFormat="false" ht="15" hidden="true" customHeight="false" outlineLevel="0" collapsed="false">
      <c r="A1532" s="6" t="n">
        <f aca="false">ROW()-ROW($A$1471)+Assumptions!$B$4</f>
        <v>61</v>
      </c>
      <c r="B1532" s="12" t="n">
        <f aca="false">MOD(QUOTIENT($A$1532,Assumptions!$B$77),2)</f>
        <v>0</v>
      </c>
      <c r="C1532" s="12" t="n">
        <f aca="false">MOD(QUOTIENT($A$1532,Assumptions!$B$78),2)</f>
        <v>1</v>
      </c>
      <c r="D1532" s="12" t="n">
        <f aca="false">MOD(QUOTIENT($A$1532,Assumptions!$B$79),2)</f>
        <v>1</v>
      </c>
      <c r="E1532" s="12" t="n">
        <f aca="false">MOD(QUOTIENT($A$1532,Assumptions!$B$80),2)</f>
        <v>1</v>
      </c>
      <c r="F1532" s="12" t="n">
        <f aca="false">MOD(QUOTIENT($A$1532,Assumptions!$B$81),2)</f>
        <v>1</v>
      </c>
      <c r="G1532" s="12" t="n">
        <f aca="false">MOD(QUOTIENT($A$1532,Assumptions!$B$82),2)</f>
        <v>0</v>
      </c>
      <c r="H1532" s="12" t="n">
        <f aca="false">MOD(QUOTIENT($A$1532,Assumptions!$B$83),2)</f>
        <v>1</v>
      </c>
      <c r="I1532" s="12" t="n">
        <f aca="false">IF($B$1532=1,MIN(Assumptions!$B$67,MAX(Assumptions!$B$4,Assumptions!$B$26-(Assumptions!$B$4))),Assumptions!$B$4)</f>
        <v>0</v>
      </c>
      <c r="J1532" s="12" t="n">
        <f aca="false">IF($C$1532=1,MIN(Assumptions!$B$66,MAX(Assumptions!$B$4,Assumptions!$B$26-($I$1532))),Assumptions!$B$4)</f>
        <v>300000000</v>
      </c>
      <c r="K1532" s="12" t="n">
        <f aca="false">IF($D$1532=1,MIN(Assumptions!$B$61,MAX(Assumptions!$B$4,Assumptions!$B$26-($I$1532+$J$1532))),Assumptions!$B$4)</f>
        <v>100000000</v>
      </c>
      <c r="L1532" s="12" t="n">
        <f aca="false">IF($E$1532=1,MIN(Assumptions!$B$56,MAX(Assumptions!$B$4,Assumptions!$B$26-($I$1532+$J$1532+$K$1532))),Assumptions!$B$4)</f>
        <v>60000000</v>
      </c>
      <c r="M1532" s="12" t="n">
        <f aca="false">IF($F$1532=1,MIN(Assumptions!$B$51,MAX(Assumptions!$B$4,Assumptions!$B$26-($I$1532+$J$1532+$K$1532+$L$1532))),Assumptions!$B$4)</f>
        <v>30000000</v>
      </c>
      <c r="N1532" s="12" t="n">
        <f aca="false">IF($G$1532=1,MIN(Assumptions!$B$46,MAX(Assumptions!$B$4,Assumptions!$B$26-($I$1532+$J$1532+$K$1532+$L$1532+$M$1532))),Assumptions!$B$4)</f>
        <v>0</v>
      </c>
      <c r="O1532" s="12" t="n">
        <f aca="false">IF($H$1532=1,MIN(Assumptions!$B$41,MAX(Assumptions!$B$4,Assumptions!$B$26-($I$1532+$J$1532+$K$1532+$L$1532+$M$1532+$N$1532))),Assumptions!$B$4)</f>
        <v>5000000</v>
      </c>
      <c r="P1532" s="12" t="n">
        <f aca="false">$I$1532+$J$1532+$K$1532+$L$1532+$M$1532+$N$1532+$O$1532</f>
        <v>495000000</v>
      </c>
      <c r="Q1532" s="12" t="n">
        <f aca="false">MAX(Assumptions!$B$4,Assumptions!$B$26-$P$1532)</f>
        <v>1505000000</v>
      </c>
      <c r="R1532" s="12" t="n">
        <f aca="false">$J$1460+$O$1460+Assumptions!$B$20+IF($B$1532=0,$D$1460,Assumptions!$B$4)+IF($C$1532=0,$AI$1460,Assumptions!$B$4)+IF($D$1532=0,$AF$1460,Assumptions!$B$4)+IF($E$1532=0,$AC$1460,Assumptions!$B$4)+IF($F$1532=0,$Z$1460,Assumptions!$B$4)+IF($G$1532=0,$W$1460,Assumptions!$B$4)+IF($H$1532=0,$T$1460,Assumptions!$B$4)</f>
        <v>15264535.1788899</v>
      </c>
      <c r="S1532" s="12" t="n">
        <f aca="false">IF($R$1532&gt;Assumptions!$B$4,$Q$1532/$R$1532&gt;Assumptions!$B$13,FALSE())</f>
        <v>1</v>
      </c>
      <c r="T1532" s="12" t="n">
        <f aca="false">IF($S$1532,($Q$1532+Assumptions!$B$14*Assumptions!$B$13)/($R$1532+Assumptions!$B$14),IF($R$1532&gt;Assumptions!$B$4,$Q$1532/$R$1532,Assumptions!$B$4))</f>
        <v>84.8600869552392</v>
      </c>
      <c r="U1532" s="12" t="n">
        <f aca="false">IF($B$1532=1,$I$1532,$D$1460*$T$1532)</f>
        <v>80927716.4830494</v>
      </c>
      <c r="V1532" s="12" t="n">
        <f aca="false">IF($C$1532=1,$J$1532,$AI$1460*$T$1532)</f>
        <v>300000000</v>
      </c>
      <c r="W1532" s="12" t="n">
        <f aca="false">IF($D$1532=1,$K$1532,$AF$1460*$T$1532)</f>
        <v>100000000</v>
      </c>
      <c r="X1532" s="12" t="n">
        <f aca="false">IF($E$1532=1,$L$1532,$AC$1460*$T$1532)</f>
        <v>60000000</v>
      </c>
      <c r="Y1532" s="12" t="n">
        <f aca="false">IF($F$1532=1,$M$1532,$Z$1460*$T$1532)</f>
        <v>30000000</v>
      </c>
      <c r="Z1532" s="12" t="n">
        <f aca="false">IF($G$1532=1,$N$1532,$W$1460*$T$1532)</f>
        <v>424300434.776196</v>
      </c>
      <c r="AA1532" s="12" t="n">
        <f aca="false">IF($H$1532=1,$O$1532,$T$1460*$T$1532)</f>
        <v>5000000</v>
      </c>
      <c r="AB1532" s="12" t="n">
        <f aca="false">($J$1460+$O$1460)*$T$1532</f>
        <v>26380848.7555038</v>
      </c>
      <c r="AC1532" s="12" t="n">
        <f aca="false">Assumptions!$B$20*$T$1532</f>
        <v>763740782.597153</v>
      </c>
      <c r="AD1532" s="12" t="n">
        <f aca="false">IF($S$1532,Assumptions!$B$14*($T$1532-Assumptions!$B$13),Assumptions!$B$4)</f>
        <v>209650217.388098</v>
      </c>
      <c r="AE1532" s="12" t="n">
        <f aca="false">$U$1532+$V$1532+$W$1532+$X$1532+$Y$1532+$Z$1532+$AA$1532+$AB$1532+$AC$1532+$AD$1532</f>
        <v>2000000000</v>
      </c>
      <c r="AF1532" s="12" t="n">
        <f aca="false">IF(AND(IF($B$1532=1,$U$1532&gt;=INDEX($U$1471:$U$1598,1+$A$1532-Assumptions!$B$77),$U$1532&gt;INDEX($U$1471:$U$1598,1+$A$1532+Assumptions!$B$77)),IF($C$1532=1,$V$1532&gt;=INDEX($V$1471:$V$1598,1+$A$1532-Assumptions!$B$78),$V$1532&gt;INDEX($V$1471:$V$1598,1+$A$1532+Assumptions!$B$78)),IF($D$1532=1,$W$1532&gt;=INDEX($W$1471:$W$1598,1+$A$1532-Assumptions!$B$79),$W$1532&gt;INDEX($W$1471:$W$1598,1+$A$1532+Assumptions!$B$79)),IF($E$1532=1,$X$1532&gt;=INDEX($X$1471:$X$1598,1+$A$1532-Assumptions!$B$80),$X$1532&gt;INDEX($X$1471:$X$1598,1+$A$1532+Assumptions!$B$80)),IF($F$1532=1,$Y$1532&gt;=INDEX($Y$1471:$Y$1598,1+$A$1532-Assumptions!$B$81),$Y$1532&gt;INDEX($Y$1471:$Y$1598,1+$A$1532+Assumptions!$B$81)),IF($G$1532=1,$Z$1532&gt;=INDEX($Z$1471:$Z$1598,1+$A$1532-Assumptions!$B$82),$Z$1532&gt;INDEX($Z$1471:$Z$1598,1+$A$1532+Assumptions!$B$82)),IF($H$1532=1,$AA$1532&gt;=INDEX($AA$1471:$AA$1598,1+$A$1532-Assumptions!$B$83),$AA$1532&gt;INDEX($AA$1471:$AA$1598,1+$A$1532+Assumptions!$B$83))),1,0)</f>
        <v>0</v>
      </c>
    </row>
    <row r="1533" customFormat="false" ht="15" hidden="true" customHeight="false" outlineLevel="0" collapsed="false">
      <c r="A1533" s="6" t="n">
        <f aca="false">ROW()-ROW($A$1471)+Assumptions!$B$4</f>
        <v>62</v>
      </c>
      <c r="B1533" s="12" t="n">
        <f aca="false">MOD(QUOTIENT($A$1533,Assumptions!$B$77),2)</f>
        <v>0</v>
      </c>
      <c r="C1533" s="12" t="n">
        <f aca="false">MOD(QUOTIENT($A$1533,Assumptions!$B$78),2)</f>
        <v>1</v>
      </c>
      <c r="D1533" s="12" t="n">
        <f aca="false">MOD(QUOTIENT($A$1533,Assumptions!$B$79),2)</f>
        <v>1</v>
      </c>
      <c r="E1533" s="12" t="n">
        <f aca="false">MOD(QUOTIENT($A$1533,Assumptions!$B$80),2)</f>
        <v>1</v>
      </c>
      <c r="F1533" s="12" t="n">
        <f aca="false">MOD(QUOTIENT($A$1533,Assumptions!$B$81),2)</f>
        <v>1</v>
      </c>
      <c r="G1533" s="12" t="n">
        <f aca="false">MOD(QUOTIENT($A$1533,Assumptions!$B$82),2)</f>
        <v>1</v>
      </c>
      <c r="H1533" s="12" t="n">
        <f aca="false">MOD(QUOTIENT($A$1533,Assumptions!$B$83),2)</f>
        <v>0</v>
      </c>
      <c r="I1533" s="12" t="n">
        <f aca="false">IF($B$1533=1,MIN(Assumptions!$B$67,MAX(Assumptions!$B$4,Assumptions!$B$26-(Assumptions!$B$4))),Assumptions!$B$4)</f>
        <v>0</v>
      </c>
      <c r="J1533" s="12" t="n">
        <f aca="false">IF($C$1533=1,MIN(Assumptions!$B$66,MAX(Assumptions!$B$4,Assumptions!$B$26-($I$1533))),Assumptions!$B$4)</f>
        <v>300000000</v>
      </c>
      <c r="K1533" s="12" t="n">
        <f aca="false">IF($D$1533=1,MIN(Assumptions!$B$61,MAX(Assumptions!$B$4,Assumptions!$B$26-($I$1533+$J$1533))),Assumptions!$B$4)</f>
        <v>100000000</v>
      </c>
      <c r="L1533" s="12" t="n">
        <f aca="false">IF($E$1533=1,MIN(Assumptions!$B$56,MAX(Assumptions!$B$4,Assumptions!$B$26-($I$1533+$J$1533+$K$1533))),Assumptions!$B$4)</f>
        <v>60000000</v>
      </c>
      <c r="M1533" s="12" t="n">
        <f aca="false">IF($F$1533=1,MIN(Assumptions!$B$51,MAX(Assumptions!$B$4,Assumptions!$B$26-($I$1533+$J$1533+$K$1533+$L$1533))),Assumptions!$B$4)</f>
        <v>30000000</v>
      </c>
      <c r="N1533" s="12" t="n">
        <f aca="false">IF($G$1533=1,MIN(Assumptions!$B$46,MAX(Assumptions!$B$4,Assumptions!$B$26-($I$1533+$J$1533+$K$1533+$L$1533+$M$1533))),Assumptions!$B$4)</f>
        <v>15000000</v>
      </c>
      <c r="O1533" s="12" t="n">
        <f aca="false">IF($H$1533=1,MIN(Assumptions!$B$41,MAX(Assumptions!$B$4,Assumptions!$B$26-($I$1533+$J$1533+$K$1533+$L$1533+$M$1533+$N$1533))),Assumptions!$B$4)</f>
        <v>0</v>
      </c>
      <c r="P1533" s="12" t="n">
        <f aca="false">$I$1533+$J$1533+$K$1533+$L$1533+$M$1533+$N$1533+$O$1533</f>
        <v>505000000</v>
      </c>
      <c r="Q1533" s="12" t="n">
        <f aca="false">MAX(Assumptions!$B$4,Assumptions!$B$26-$P$1533)</f>
        <v>1495000000</v>
      </c>
      <c r="R1533" s="12" t="n">
        <f aca="false">$J$1460+$O$1460+Assumptions!$B$20+IF($B$1533=0,$D$1460,Assumptions!$B$4)+IF($C$1533=0,$AI$1460,Assumptions!$B$4)+IF($D$1533=0,$AF$1460,Assumptions!$B$4)+IF($E$1533=0,$AC$1460,Assumptions!$B$4)+IF($F$1533=0,$Z$1460,Assumptions!$B$4)+IF($G$1533=0,$W$1460,Assumptions!$B$4)+IF($H$1533=0,$T$1460,Assumptions!$B$4)</f>
        <v>15264535.1788899</v>
      </c>
      <c r="S1533" s="12" t="n">
        <f aca="false">IF($R$1533&gt;Assumptions!$B$4,$Q$1533/$R$1533&gt;Assumptions!$B$13,FALSE())</f>
        <v>1</v>
      </c>
      <c r="T1533" s="12" t="n">
        <f aca="false">IF($S$1533,($Q$1533+Assumptions!$B$14*Assumptions!$B$13)/($R$1533+Assumptions!$B$14),IF($R$1533&gt;Assumptions!$B$4,$Q$1533/$R$1533,Assumptions!$B$4))</f>
        <v>84.2971676387865</v>
      </c>
      <c r="U1533" s="12" t="n">
        <f aca="false">IF($B$1533=1,$I$1533,$D$1460*$T$1533)</f>
        <v>80390882.5428633</v>
      </c>
      <c r="V1533" s="12" t="n">
        <f aca="false">IF($C$1533=1,$J$1533,$AI$1460*$T$1533)</f>
        <v>300000000</v>
      </c>
      <c r="W1533" s="12" t="n">
        <f aca="false">IF($D$1533=1,$K$1533,$AF$1460*$T$1533)</f>
        <v>100000000</v>
      </c>
      <c r="X1533" s="12" t="n">
        <f aca="false">IF($E$1533=1,$L$1533,$AC$1460*$T$1533)</f>
        <v>60000000</v>
      </c>
      <c r="Y1533" s="12" t="n">
        <f aca="false">IF($F$1533=1,$M$1533,$Z$1460*$T$1533)</f>
        <v>30000000</v>
      </c>
      <c r="Z1533" s="12" t="n">
        <f aca="false">IF($G$1533=1,$N$1533,$W$1460*$T$1533)</f>
        <v>15000000</v>
      </c>
      <c r="AA1533" s="12" t="n">
        <f aca="false">IF($H$1533=1,$O$1533,$T$1460*$T$1533)</f>
        <v>421485838.193933</v>
      </c>
      <c r="AB1533" s="12" t="n">
        <f aca="false">($J$1460+$O$1460)*$T$1533</f>
        <v>26205851.4171589</v>
      </c>
      <c r="AC1533" s="12" t="n">
        <f aca="false">Assumptions!$B$20*$T$1533</f>
        <v>758674508.749079</v>
      </c>
      <c r="AD1533" s="12" t="n">
        <f aca="false">IF($S$1533,Assumptions!$B$14*($T$1533-Assumptions!$B$13),Assumptions!$B$4)</f>
        <v>208242919.096966</v>
      </c>
      <c r="AE1533" s="12" t="n">
        <f aca="false">$U$1533+$V$1533+$W$1533+$X$1533+$Y$1533+$Z$1533+$AA$1533+$AB$1533+$AC$1533+$AD$1533</f>
        <v>2000000000</v>
      </c>
      <c r="AF1533" s="12" t="n">
        <f aca="false">IF(AND(IF($B$1533=1,$U$1533&gt;=INDEX($U$1471:$U$1598,1+$A$1533-Assumptions!$B$77),$U$1533&gt;INDEX($U$1471:$U$1598,1+$A$1533+Assumptions!$B$77)),IF($C$1533=1,$V$1533&gt;=INDEX($V$1471:$V$1598,1+$A$1533-Assumptions!$B$78),$V$1533&gt;INDEX($V$1471:$V$1598,1+$A$1533+Assumptions!$B$78)),IF($D$1533=1,$W$1533&gt;=INDEX($W$1471:$W$1598,1+$A$1533-Assumptions!$B$79),$W$1533&gt;INDEX($W$1471:$W$1598,1+$A$1533+Assumptions!$B$79)),IF($E$1533=1,$X$1533&gt;=INDEX($X$1471:$X$1598,1+$A$1533-Assumptions!$B$80),$X$1533&gt;INDEX($X$1471:$X$1598,1+$A$1533+Assumptions!$B$80)),IF($F$1533=1,$Y$1533&gt;=INDEX($Y$1471:$Y$1598,1+$A$1533-Assumptions!$B$81),$Y$1533&gt;INDEX($Y$1471:$Y$1598,1+$A$1533+Assumptions!$B$81)),IF($G$1533=1,$Z$1533&gt;=INDEX($Z$1471:$Z$1598,1+$A$1533-Assumptions!$B$82),$Z$1533&gt;INDEX($Z$1471:$Z$1598,1+$A$1533+Assumptions!$B$82)),IF($H$1533=1,$AA$1533&gt;=INDEX($AA$1471:$AA$1598,1+$A$1533-Assumptions!$B$83),$AA$1533&gt;INDEX($AA$1471:$AA$1598,1+$A$1533+Assumptions!$B$83))),1,0)</f>
        <v>0</v>
      </c>
    </row>
    <row r="1534" customFormat="false" ht="15" hidden="true" customHeight="false" outlineLevel="0" collapsed="false">
      <c r="A1534" s="6" t="n">
        <f aca="false">ROW()-ROW($A$1471)+Assumptions!$B$4</f>
        <v>63</v>
      </c>
      <c r="B1534" s="12" t="n">
        <f aca="false">MOD(QUOTIENT($A$1534,Assumptions!$B$77),2)</f>
        <v>0</v>
      </c>
      <c r="C1534" s="12" t="n">
        <f aca="false">MOD(QUOTIENT($A$1534,Assumptions!$B$78),2)</f>
        <v>1</v>
      </c>
      <c r="D1534" s="12" t="n">
        <f aca="false">MOD(QUOTIENT($A$1534,Assumptions!$B$79),2)</f>
        <v>1</v>
      </c>
      <c r="E1534" s="12" t="n">
        <f aca="false">MOD(QUOTIENT($A$1534,Assumptions!$B$80),2)</f>
        <v>1</v>
      </c>
      <c r="F1534" s="12" t="n">
        <f aca="false">MOD(QUOTIENT($A$1534,Assumptions!$B$81),2)</f>
        <v>1</v>
      </c>
      <c r="G1534" s="12" t="n">
        <f aca="false">MOD(QUOTIENT($A$1534,Assumptions!$B$82),2)</f>
        <v>1</v>
      </c>
      <c r="H1534" s="12" t="n">
        <f aca="false">MOD(QUOTIENT($A$1534,Assumptions!$B$83),2)</f>
        <v>1</v>
      </c>
      <c r="I1534" s="12" t="n">
        <f aca="false">IF($B$1534=1,MIN(Assumptions!$B$67,MAX(Assumptions!$B$4,Assumptions!$B$26-(Assumptions!$B$4))),Assumptions!$B$4)</f>
        <v>0</v>
      </c>
      <c r="J1534" s="12" t="n">
        <f aca="false">IF($C$1534=1,MIN(Assumptions!$B$66,MAX(Assumptions!$B$4,Assumptions!$B$26-($I$1534))),Assumptions!$B$4)</f>
        <v>300000000</v>
      </c>
      <c r="K1534" s="12" t="n">
        <f aca="false">IF($D$1534=1,MIN(Assumptions!$B$61,MAX(Assumptions!$B$4,Assumptions!$B$26-($I$1534+$J$1534))),Assumptions!$B$4)</f>
        <v>100000000</v>
      </c>
      <c r="L1534" s="12" t="n">
        <f aca="false">IF($E$1534=1,MIN(Assumptions!$B$56,MAX(Assumptions!$B$4,Assumptions!$B$26-($I$1534+$J$1534+$K$1534))),Assumptions!$B$4)</f>
        <v>60000000</v>
      </c>
      <c r="M1534" s="12" t="n">
        <f aca="false">IF($F$1534=1,MIN(Assumptions!$B$51,MAX(Assumptions!$B$4,Assumptions!$B$26-($I$1534+$J$1534+$K$1534+$L$1534))),Assumptions!$B$4)</f>
        <v>30000000</v>
      </c>
      <c r="N1534" s="12" t="n">
        <f aca="false">IF($G$1534=1,MIN(Assumptions!$B$46,MAX(Assumptions!$B$4,Assumptions!$B$26-($I$1534+$J$1534+$K$1534+$L$1534+$M$1534))),Assumptions!$B$4)</f>
        <v>15000000</v>
      </c>
      <c r="O1534" s="12" t="n">
        <f aca="false">IF($H$1534=1,MIN(Assumptions!$B$41,MAX(Assumptions!$B$4,Assumptions!$B$26-($I$1534+$J$1534+$K$1534+$L$1534+$M$1534+$N$1534))),Assumptions!$B$4)</f>
        <v>5000000</v>
      </c>
      <c r="P1534" s="12" t="n">
        <f aca="false">$I$1534+$J$1534+$K$1534+$L$1534+$M$1534+$N$1534+$O$1534</f>
        <v>510000000</v>
      </c>
      <c r="Q1534" s="12" t="n">
        <f aca="false">MAX(Assumptions!$B$4,Assumptions!$B$26-$P$1534)</f>
        <v>1490000000</v>
      </c>
      <c r="R1534" s="12" t="n">
        <f aca="false">$J$1460+$O$1460+Assumptions!$B$20+IF($B$1534=0,$D$1460,Assumptions!$B$4)+IF($C$1534=0,$AI$1460,Assumptions!$B$4)+IF($D$1534=0,$AF$1460,Assumptions!$B$4)+IF($E$1534=0,$AC$1460,Assumptions!$B$4)+IF($F$1534=0,$Z$1460,Assumptions!$B$4)+IF($G$1534=0,$W$1460,Assumptions!$B$4)+IF($H$1534=0,$T$1460,Assumptions!$B$4)</f>
        <v>10264535.1788899</v>
      </c>
      <c r="S1534" s="12" t="n">
        <f aca="false">IF($R$1534&gt;Assumptions!$B$4,$Q$1534/$R$1534&gt;Assumptions!$B$13,FALSE())</f>
        <v>1</v>
      </c>
      <c r="T1534" s="12" t="n">
        <f aca="false">IF($S$1534,($Q$1534+Assumptions!$B$14*Assumptions!$B$13)/($R$1534+Assumptions!$B$14),IF($R$1534&gt;Assumptions!$B$4,$Q$1534/$R$1534,Assumptions!$B$4))</f>
        <v>116.92552678834</v>
      </c>
      <c r="U1534" s="12" t="n">
        <f aca="false">IF($B$1534=1,$I$1534,$D$1460*$T$1534)</f>
        <v>111507261.199828</v>
      </c>
      <c r="V1534" s="12" t="n">
        <f aca="false">IF($C$1534=1,$J$1534,$AI$1460*$T$1534)</f>
        <v>300000000</v>
      </c>
      <c r="W1534" s="12" t="n">
        <f aca="false">IF($D$1534=1,$K$1534,$AF$1460*$T$1534)</f>
        <v>100000000</v>
      </c>
      <c r="X1534" s="12" t="n">
        <f aca="false">IF($E$1534=1,$L$1534,$AC$1460*$T$1534)</f>
        <v>60000000</v>
      </c>
      <c r="Y1534" s="12" t="n">
        <f aca="false">IF($F$1534=1,$M$1534,$Z$1460*$T$1534)</f>
        <v>30000000</v>
      </c>
      <c r="Z1534" s="12" t="n">
        <f aca="false">IF($G$1534=1,$N$1534,$W$1460*$T$1534)</f>
        <v>15000000</v>
      </c>
      <c r="AA1534" s="12" t="n">
        <f aca="false">IF($H$1534=1,$O$1534,$T$1460*$T$1534)</f>
        <v>5000000</v>
      </c>
      <c r="AB1534" s="12" t="n">
        <f aca="false">($J$1460+$O$1460)*$T$1534</f>
        <v>36349180.7342578</v>
      </c>
      <c r="AC1534" s="12" t="n">
        <f aca="false">Assumptions!$B$20*$T$1534</f>
        <v>1052329741.09506</v>
      </c>
      <c r="AD1534" s="12" t="n">
        <f aca="false">IF($S$1534,Assumptions!$B$14*($T$1534-Assumptions!$B$13),Assumptions!$B$4)</f>
        <v>289813816.970851</v>
      </c>
      <c r="AE1534" s="12" t="n">
        <f aca="false">$U$1534+$V$1534+$W$1534+$X$1534+$Y$1534+$Z$1534+$AA$1534+$AB$1534+$AC$1534+$AD$1534</f>
        <v>2000000000</v>
      </c>
      <c r="AF1534" s="12" t="n">
        <f aca="false">IF(AND(IF($B$1534=1,$U$1534&gt;=INDEX($U$1471:$U$1598,1+$A$1534-Assumptions!$B$77),$U$1534&gt;INDEX($U$1471:$U$1598,1+$A$1534+Assumptions!$B$77)),IF($C$1534=1,$V$1534&gt;=INDEX($V$1471:$V$1598,1+$A$1534-Assumptions!$B$78),$V$1534&gt;INDEX($V$1471:$V$1598,1+$A$1534+Assumptions!$B$78)),IF($D$1534=1,$W$1534&gt;=INDEX($W$1471:$W$1598,1+$A$1534-Assumptions!$B$79),$W$1534&gt;INDEX($W$1471:$W$1598,1+$A$1534+Assumptions!$B$79)),IF($E$1534=1,$X$1534&gt;=INDEX($X$1471:$X$1598,1+$A$1534-Assumptions!$B$80),$X$1534&gt;INDEX($X$1471:$X$1598,1+$A$1534+Assumptions!$B$80)),IF($F$1534=1,$Y$1534&gt;=INDEX($Y$1471:$Y$1598,1+$A$1534-Assumptions!$B$81),$Y$1534&gt;INDEX($Y$1471:$Y$1598,1+$A$1534+Assumptions!$B$81)),IF($G$1534=1,$Z$1534&gt;=INDEX($Z$1471:$Z$1598,1+$A$1534-Assumptions!$B$82),$Z$1534&gt;INDEX($Z$1471:$Z$1598,1+$A$1534+Assumptions!$B$82)),IF($H$1534=1,$AA$1534&gt;=INDEX($AA$1471:$AA$1598,1+$A$1534-Assumptions!$B$83),$AA$1534&gt;INDEX($AA$1471:$AA$1598,1+$A$1534+Assumptions!$B$83))),1,0)</f>
        <v>0</v>
      </c>
    </row>
    <row r="1535" customFormat="false" ht="15" hidden="true" customHeight="false" outlineLevel="0" collapsed="false">
      <c r="A1535" s="6" t="n">
        <f aca="false">ROW()-ROW($A$1471)+Assumptions!$B$4</f>
        <v>64</v>
      </c>
      <c r="B1535" s="12" t="n">
        <f aca="false">MOD(QUOTIENT($A$1535,Assumptions!$B$77),2)</f>
        <v>1</v>
      </c>
      <c r="C1535" s="12" t="n">
        <f aca="false">MOD(QUOTIENT($A$1535,Assumptions!$B$78),2)</f>
        <v>0</v>
      </c>
      <c r="D1535" s="12" t="n">
        <f aca="false">MOD(QUOTIENT($A$1535,Assumptions!$B$79),2)</f>
        <v>0</v>
      </c>
      <c r="E1535" s="12" t="n">
        <f aca="false">MOD(QUOTIENT($A$1535,Assumptions!$B$80),2)</f>
        <v>0</v>
      </c>
      <c r="F1535" s="12" t="n">
        <f aca="false">MOD(QUOTIENT($A$1535,Assumptions!$B$81),2)</f>
        <v>0</v>
      </c>
      <c r="G1535" s="12" t="n">
        <f aca="false">MOD(QUOTIENT($A$1535,Assumptions!$B$82),2)</f>
        <v>0</v>
      </c>
      <c r="H1535" s="12" t="n">
        <f aca="false">MOD(QUOTIENT($A$1535,Assumptions!$B$83),2)</f>
        <v>0</v>
      </c>
      <c r="I1535" s="12" t="n">
        <f aca="false">IF($B$1535=1,MIN(Assumptions!$B$67,MAX(Assumptions!$B$4,Assumptions!$B$26-(Assumptions!$B$4))),Assumptions!$B$4)</f>
        <v>30000000</v>
      </c>
      <c r="J1535" s="12" t="n">
        <f aca="false">IF($C$1535=1,MIN(Assumptions!$B$66,MAX(Assumptions!$B$4,Assumptions!$B$26-($I$1535))),Assumptions!$B$4)</f>
        <v>0</v>
      </c>
      <c r="K1535" s="12" t="n">
        <f aca="false">IF($D$1535=1,MIN(Assumptions!$B$61,MAX(Assumptions!$B$4,Assumptions!$B$26-($I$1535+$J$1535))),Assumptions!$B$4)</f>
        <v>0</v>
      </c>
      <c r="L1535" s="12" t="n">
        <f aca="false">IF($E$1535=1,MIN(Assumptions!$B$56,MAX(Assumptions!$B$4,Assumptions!$B$26-($I$1535+$J$1535+$K$1535))),Assumptions!$B$4)</f>
        <v>0</v>
      </c>
      <c r="M1535" s="12" t="n">
        <f aca="false">IF($F$1535=1,MIN(Assumptions!$B$51,MAX(Assumptions!$B$4,Assumptions!$B$26-($I$1535+$J$1535+$K$1535+$L$1535))),Assumptions!$B$4)</f>
        <v>0</v>
      </c>
      <c r="N1535" s="12" t="n">
        <f aca="false">IF($G$1535=1,MIN(Assumptions!$B$46,MAX(Assumptions!$B$4,Assumptions!$B$26-($I$1535+$J$1535+$K$1535+$L$1535+$M$1535))),Assumptions!$B$4)</f>
        <v>0</v>
      </c>
      <c r="O1535" s="12" t="n">
        <f aca="false">IF($H$1535=1,MIN(Assumptions!$B$41,MAX(Assumptions!$B$4,Assumptions!$B$26-($I$1535+$J$1535+$K$1535+$L$1535+$M$1535+$N$1535))),Assumptions!$B$4)</f>
        <v>0</v>
      </c>
      <c r="P1535" s="12" t="n">
        <f aca="false">$I$1535+$J$1535+$K$1535+$L$1535+$M$1535+$N$1535+$O$1535</f>
        <v>30000000</v>
      </c>
      <c r="Q1535" s="12" t="n">
        <f aca="false">MAX(Assumptions!$B$4,Assumptions!$B$26-$P$1535)</f>
        <v>1970000000</v>
      </c>
      <c r="R1535" s="12" t="n">
        <f aca="false">$J$1460+$O$1460+Assumptions!$B$20+IF($B$1535=0,$D$1460,Assumptions!$B$4)+IF($C$1535=0,$AI$1460,Assumptions!$B$4)+IF($D$1535=0,$AF$1460,Assumptions!$B$4)+IF($E$1535=0,$AC$1460,Assumptions!$B$4)+IF($F$1535=0,$Z$1460,Assumptions!$B$4)+IF($G$1535=0,$W$1460,Assumptions!$B$4)+IF($H$1535=0,$T$1460,Assumptions!$B$4)</f>
        <v>32610729.5466692</v>
      </c>
      <c r="S1535" s="12" t="n">
        <f aca="false">IF($R$1535&gt;Assumptions!$B$4,$Q$1535/$R$1535&gt;Assumptions!$B$13,FALSE())</f>
        <v>1</v>
      </c>
      <c r="T1535" s="12" t="n">
        <f aca="false">IF($S$1535,($Q$1535+Assumptions!$B$14*Assumptions!$B$13)/($R$1535+Assumptions!$B$14),IF($R$1535&gt;Assumptions!$B$4,$Q$1535/$R$1535,Assumptions!$B$4))</f>
        <v>56.1794079891776</v>
      </c>
      <c r="U1535" s="12" t="n">
        <f aca="false">IF($B$1535=1,$I$1535,$D$1460*$T$1535)</f>
        <v>30000000</v>
      </c>
      <c r="V1535" s="12" t="n">
        <f aca="false">IF($C$1535=1,$J$1535,$AI$1460*$T$1535)</f>
        <v>346006559.998962</v>
      </c>
      <c r="W1535" s="12" t="n">
        <f aca="false">IF($D$1535=1,$K$1535,$AF$1460*$T$1535)</f>
        <v>97802612.0084417</v>
      </c>
      <c r="X1535" s="12" t="n">
        <f aca="false">IF($E$1535=1,$L$1535,$AC$1460*$T$1535)</f>
        <v>134830579.174026</v>
      </c>
      <c r="Y1535" s="12" t="n">
        <f aca="false">IF($F$1535=1,$M$1535,$Z$1460*$T$1535)</f>
        <v>168538223.967533</v>
      </c>
      <c r="Z1535" s="12" t="n">
        <f aca="false">IF($G$1535=1,$N$1535,$W$1460*$T$1535)</f>
        <v>280897039.945888</v>
      </c>
      <c r="AA1535" s="12" t="n">
        <f aca="false">IF($H$1535=1,$O$1535,$T$1460*$T$1535)</f>
        <v>280897039.945888</v>
      </c>
      <c r="AB1535" s="12" t="n">
        <f aca="false">($J$1460+$O$1460)*$T$1535</f>
        <v>17464753.0837197</v>
      </c>
      <c r="AC1535" s="12" t="n">
        <f aca="false">Assumptions!$B$20*$T$1535</f>
        <v>505614671.902598</v>
      </c>
      <c r="AD1535" s="12" t="n">
        <f aca="false">IF($S$1535,Assumptions!$B$14*($T$1535-Assumptions!$B$13),Assumptions!$B$4)</f>
        <v>137948519.972944</v>
      </c>
      <c r="AE1535" s="12" t="n">
        <f aca="false">$U$1535+$V$1535+$W$1535+$X$1535+$Y$1535+$Z$1535+$AA$1535+$AB$1535+$AC$1535+$AD$1535</f>
        <v>2000000000</v>
      </c>
      <c r="AF1535" s="12" t="n">
        <f aca="false">IF(AND(IF($B$1535=1,$U$1535&gt;=INDEX($U$1471:$U$1598,1+$A$1535-Assumptions!$B$77),$U$1535&gt;INDEX($U$1471:$U$1598,1+$A$1535+Assumptions!$B$77)),IF($C$1535=1,$V$1535&gt;=INDEX($V$1471:$V$1598,1+$A$1535-Assumptions!$B$78),$V$1535&gt;INDEX($V$1471:$V$1598,1+$A$1535+Assumptions!$B$78)),IF($D$1535=1,$W$1535&gt;=INDEX($W$1471:$W$1598,1+$A$1535-Assumptions!$B$79),$W$1535&gt;INDEX($W$1471:$W$1598,1+$A$1535+Assumptions!$B$79)),IF($E$1535=1,$X$1535&gt;=INDEX($X$1471:$X$1598,1+$A$1535-Assumptions!$B$80),$X$1535&gt;INDEX($X$1471:$X$1598,1+$A$1535+Assumptions!$B$80)),IF($F$1535=1,$Y$1535&gt;=INDEX($Y$1471:$Y$1598,1+$A$1535-Assumptions!$B$81),$Y$1535&gt;INDEX($Y$1471:$Y$1598,1+$A$1535+Assumptions!$B$81)),IF($G$1535=1,$Z$1535&gt;=INDEX($Z$1471:$Z$1598,1+$A$1535-Assumptions!$B$82),$Z$1535&gt;INDEX($Z$1471:$Z$1598,1+$A$1535+Assumptions!$B$82)),IF($H$1535=1,$AA$1535&gt;=INDEX($AA$1471:$AA$1598,1+$A$1535-Assumptions!$B$83),$AA$1535&gt;INDEX($AA$1471:$AA$1598,1+$A$1535+Assumptions!$B$83))),1,0)</f>
        <v>0</v>
      </c>
    </row>
    <row r="1536" customFormat="false" ht="15" hidden="true" customHeight="false" outlineLevel="0" collapsed="false">
      <c r="A1536" s="6" t="n">
        <f aca="false">ROW()-ROW($A$1471)+Assumptions!$B$4</f>
        <v>65</v>
      </c>
      <c r="B1536" s="12" t="n">
        <f aca="false">MOD(QUOTIENT($A$1536,Assumptions!$B$77),2)</f>
        <v>1</v>
      </c>
      <c r="C1536" s="12" t="n">
        <f aca="false">MOD(QUOTIENT($A$1536,Assumptions!$B$78),2)</f>
        <v>0</v>
      </c>
      <c r="D1536" s="12" t="n">
        <f aca="false">MOD(QUOTIENT($A$1536,Assumptions!$B$79),2)</f>
        <v>0</v>
      </c>
      <c r="E1536" s="12" t="n">
        <f aca="false">MOD(QUOTIENT($A$1536,Assumptions!$B$80),2)</f>
        <v>0</v>
      </c>
      <c r="F1536" s="12" t="n">
        <f aca="false">MOD(QUOTIENT($A$1536,Assumptions!$B$81),2)</f>
        <v>0</v>
      </c>
      <c r="G1536" s="12" t="n">
        <f aca="false">MOD(QUOTIENT($A$1536,Assumptions!$B$82),2)</f>
        <v>0</v>
      </c>
      <c r="H1536" s="12" t="n">
        <f aca="false">MOD(QUOTIENT($A$1536,Assumptions!$B$83),2)</f>
        <v>1</v>
      </c>
      <c r="I1536" s="12" t="n">
        <f aca="false">IF($B$1536=1,MIN(Assumptions!$B$67,MAX(Assumptions!$B$4,Assumptions!$B$26-(Assumptions!$B$4))),Assumptions!$B$4)</f>
        <v>30000000</v>
      </c>
      <c r="J1536" s="12" t="n">
        <f aca="false">IF($C$1536=1,MIN(Assumptions!$B$66,MAX(Assumptions!$B$4,Assumptions!$B$26-($I$1536))),Assumptions!$B$4)</f>
        <v>0</v>
      </c>
      <c r="K1536" s="12" t="n">
        <f aca="false">IF($D$1536=1,MIN(Assumptions!$B$61,MAX(Assumptions!$B$4,Assumptions!$B$26-($I$1536+$J$1536))),Assumptions!$B$4)</f>
        <v>0</v>
      </c>
      <c r="L1536" s="12" t="n">
        <f aca="false">IF($E$1536=1,MIN(Assumptions!$B$56,MAX(Assumptions!$B$4,Assumptions!$B$26-($I$1536+$J$1536+$K$1536))),Assumptions!$B$4)</f>
        <v>0</v>
      </c>
      <c r="M1536" s="12" t="n">
        <f aca="false">IF($F$1536=1,MIN(Assumptions!$B$51,MAX(Assumptions!$B$4,Assumptions!$B$26-($I$1536+$J$1536+$K$1536+$L$1536))),Assumptions!$B$4)</f>
        <v>0</v>
      </c>
      <c r="N1536" s="12" t="n">
        <f aca="false">IF($G$1536=1,MIN(Assumptions!$B$46,MAX(Assumptions!$B$4,Assumptions!$B$26-($I$1536+$J$1536+$K$1536+$L$1536+$M$1536))),Assumptions!$B$4)</f>
        <v>0</v>
      </c>
      <c r="O1536" s="12" t="n">
        <f aca="false">IF($H$1536=1,MIN(Assumptions!$B$41,MAX(Assumptions!$B$4,Assumptions!$B$26-($I$1536+$J$1536+$K$1536+$L$1536+$M$1536+$N$1536))),Assumptions!$B$4)</f>
        <v>5000000</v>
      </c>
      <c r="P1536" s="12" t="n">
        <f aca="false">$I$1536+$J$1536+$K$1536+$L$1536+$M$1536+$N$1536+$O$1536</f>
        <v>35000000</v>
      </c>
      <c r="Q1536" s="12" t="n">
        <f aca="false">MAX(Assumptions!$B$4,Assumptions!$B$26-$P$1536)</f>
        <v>1965000000</v>
      </c>
      <c r="R1536" s="12" t="n">
        <f aca="false">$J$1460+$O$1460+Assumptions!$B$20+IF($B$1536=0,$D$1460,Assumptions!$B$4)+IF($C$1536=0,$AI$1460,Assumptions!$B$4)+IF($D$1536=0,$AF$1460,Assumptions!$B$4)+IF($E$1536=0,$AC$1460,Assumptions!$B$4)+IF($F$1536=0,$Z$1460,Assumptions!$B$4)+IF($G$1536=0,$W$1460,Assumptions!$B$4)+IF($H$1536=0,$T$1460,Assumptions!$B$4)</f>
        <v>27610729.5466692</v>
      </c>
      <c r="S1536" s="12" t="n">
        <f aca="false">IF($R$1536&gt;Assumptions!$B$4,$Q$1536/$R$1536&gt;Assumptions!$B$13,FALSE())</f>
        <v>1</v>
      </c>
      <c r="T1536" s="12" t="n">
        <f aca="false">IF($S$1536,($Q$1536+Assumptions!$B$14*Assumptions!$B$13)/($R$1536+Assumptions!$B$14),IF($R$1536&gt;Assumptions!$B$4,$Q$1536/$R$1536,Assumptions!$B$4))</f>
        <v>65.3421564213692</v>
      </c>
      <c r="U1536" s="12" t="n">
        <f aca="false">IF($B$1536=1,$I$1536,$D$1460*$T$1536)</f>
        <v>30000000</v>
      </c>
      <c r="V1536" s="12" t="n">
        <f aca="false">IF($C$1536=1,$J$1536,$AI$1460*$T$1536)</f>
        <v>402439533.905864</v>
      </c>
      <c r="W1536" s="12" t="n">
        <f aca="false">IF($D$1536=1,$K$1536,$AF$1460*$T$1536)</f>
        <v>113754021.286682</v>
      </c>
      <c r="X1536" s="12" t="n">
        <f aca="false">IF($E$1536=1,$L$1536,$AC$1460*$T$1536)</f>
        <v>156821175.411286</v>
      </c>
      <c r="Y1536" s="12" t="n">
        <f aca="false">IF($F$1536=1,$M$1536,$Z$1460*$T$1536)</f>
        <v>196026469.264108</v>
      </c>
      <c r="Z1536" s="12" t="n">
        <f aca="false">IF($G$1536=1,$N$1536,$W$1460*$T$1536)</f>
        <v>326710782.106846</v>
      </c>
      <c r="AA1536" s="12" t="n">
        <f aca="false">IF($H$1536=1,$O$1536,$T$1460*$T$1536)</f>
        <v>5000000</v>
      </c>
      <c r="AB1536" s="12" t="n">
        <f aca="false">($J$1460+$O$1460)*$T$1536</f>
        <v>20313219.1794695</v>
      </c>
      <c r="AC1536" s="12" t="n">
        <f aca="false">Assumptions!$B$20*$T$1536</f>
        <v>588079407.792323</v>
      </c>
      <c r="AD1536" s="12" t="n">
        <f aca="false">IF($S$1536,Assumptions!$B$14*($T$1536-Assumptions!$B$13),Assumptions!$B$4)</f>
        <v>160855391.053423</v>
      </c>
      <c r="AE1536" s="12" t="n">
        <f aca="false">$U$1536+$V$1536+$W$1536+$X$1536+$Y$1536+$Z$1536+$AA$1536+$AB$1536+$AC$1536+$AD$1536</f>
        <v>2000000000</v>
      </c>
      <c r="AF1536" s="12" t="n">
        <f aca="false">IF(AND(IF($B$1536=1,$U$1536&gt;=INDEX($U$1471:$U$1598,1+$A$1536-Assumptions!$B$77),$U$1536&gt;INDEX($U$1471:$U$1598,1+$A$1536+Assumptions!$B$77)),IF($C$1536=1,$V$1536&gt;=INDEX($V$1471:$V$1598,1+$A$1536-Assumptions!$B$78),$V$1536&gt;INDEX($V$1471:$V$1598,1+$A$1536+Assumptions!$B$78)),IF($D$1536=1,$W$1536&gt;=INDEX($W$1471:$W$1598,1+$A$1536-Assumptions!$B$79),$W$1536&gt;INDEX($W$1471:$W$1598,1+$A$1536+Assumptions!$B$79)),IF($E$1536=1,$X$1536&gt;=INDEX($X$1471:$X$1598,1+$A$1536-Assumptions!$B$80),$X$1536&gt;INDEX($X$1471:$X$1598,1+$A$1536+Assumptions!$B$80)),IF($F$1536=1,$Y$1536&gt;=INDEX($Y$1471:$Y$1598,1+$A$1536-Assumptions!$B$81),$Y$1536&gt;INDEX($Y$1471:$Y$1598,1+$A$1536+Assumptions!$B$81)),IF($G$1536=1,$Z$1536&gt;=INDEX($Z$1471:$Z$1598,1+$A$1536-Assumptions!$B$82),$Z$1536&gt;INDEX($Z$1471:$Z$1598,1+$A$1536+Assumptions!$B$82)),IF($H$1536=1,$AA$1536&gt;=INDEX($AA$1471:$AA$1598,1+$A$1536-Assumptions!$B$83),$AA$1536&gt;INDEX($AA$1471:$AA$1598,1+$A$1536+Assumptions!$B$83))),1,0)</f>
        <v>0</v>
      </c>
    </row>
    <row r="1537" customFormat="false" ht="15" hidden="true" customHeight="false" outlineLevel="0" collapsed="false">
      <c r="A1537" s="6" t="n">
        <f aca="false">ROW()-ROW($A$1471)+Assumptions!$B$4</f>
        <v>66</v>
      </c>
      <c r="B1537" s="12" t="n">
        <f aca="false">MOD(QUOTIENT($A$1537,Assumptions!$B$77),2)</f>
        <v>1</v>
      </c>
      <c r="C1537" s="12" t="n">
        <f aca="false">MOD(QUOTIENT($A$1537,Assumptions!$B$78),2)</f>
        <v>0</v>
      </c>
      <c r="D1537" s="12" t="n">
        <f aca="false">MOD(QUOTIENT($A$1537,Assumptions!$B$79),2)</f>
        <v>0</v>
      </c>
      <c r="E1537" s="12" t="n">
        <f aca="false">MOD(QUOTIENT($A$1537,Assumptions!$B$80),2)</f>
        <v>0</v>
      </c>
      <c r="F1537" s="12" t="n">
        <f aca="false">MOD(QUOTIENT($A$1537,Assumptions!$B$81),2)</f>
        <v>0</v>
      </c>
      <c r="G1537" s="12" t="n">
        <f aca="false">MOD(QUOTIENT($A$1537,Assumptions!$B$82),2)</f>
        <v>1</v>
      </c>
      <c r="H1537" s="12" t="n">
        <f aca="false">MOD(QUOTIENT($A$1537,Assumptions!$B$83),2)</f>
        <v>0</v>
      </c>
      <c r="I1537" s="12" t="n">
        <f aca="false">IF($B$1537=1,MIN(Assumptions!$B$67,MAX(Assumptions!$B$4,Assumptions!$B$26-(Assumptions!$B$4))),Assumptions!$B$4)</f>
        <v>30000000</v>
      </c>
      <c r="J1537" s="12" t="n">
        <f aca="false">IF($C$1537=1,MIN(Assumptions!$B$66,MAX(Assumptions!$B$4,Assumptions!$B$26-($I$1537))),Assumptions!$B$4)</f>
        <v>0</v>
      </c>
      <c r="K1537" s="12" t="n">
        <f aca="false">IF($D$1537=1,MIN(Assumptions!$B$61,MAX(Assumptions!$B$4,Assumptions!$B$26-($I$1537+$J$1537))),Assumptions!$B$4)</f>
        <v>0</v>
      </c>
      <c r="L1537" s="12" t="n">
        <f aca="false">IF($E$1537=1,MIN(Assumptions!$B$56,MAX(Assumptions!$B$4,Assumptions!$B$26-($I$1537+$J$1537+$K$1537))),Assumptions!$B$4)</f>
        <v>0</v>
      </c>
      <c r="M1537" s="12" t="n">
        <f aca="false">IF($F$1537=1,MIN(Assumptions!$B$51,MAX(Assumptions!$B$4,Assumptions!$B$26-($I$1537+$J$1537+$K$1537+$L$1537))),Assumptions!$B$4)</f>
        <v>0</v>
      </c>
      <c r="N1537" s="12" t="n">
        <f aca="false">IF($G$1537=1,MIN(Assumptions!$B$46,MAX(Assumptions!$B$4,Assumptions!$B$26-($I$1537+$J$1537+$K$1537+$L$1537+$M$1537))),Assumptions!$B$4)</f>
        <v>15000000</v>
      </c>
      <c r="O1537" s="12" t="n">
        <f aca="false">IF($H$1537=1,MIN(Assumptions!$B$41,MAX(Assumptions!$B$4,Assumptions!$B$26-($I$1537+$J$1537+$K$1537+$L$1537+$M$1537+$N$1537))),Assumptions!$B$4)</f>
        <v>0</v>
      </c>
      <c r="P1537" s="12" t="n">
        <f aca="false">$I$1537+$J$1537+$K$1537+$L$1537+$M$1537+$N$1537+$O$1537</f>
        <v>45000000</v>
      </c>
      <c r="Q1537" s="12" t="n">
        <f aca="false">MAX(Assumptions!$B$4,Assumptions!$B$26-$P$1537)</f>
        <v>1955000000</v>
      </c>
      <c r="R1537" s="12" t="n">
        <f aca="false">$J$1460+$O$1460+Assumptions!$B$20+IF($B$1537=0,$D$1460,Assumptions!$B$4)+IF($C$1537=0,$AI$1460,Assumptions!$B$4)+IF($D$1537=0,$AF$1460,Assumptions!$B$4)+IF($E$1537=0,$AC$1460,Assumptions!$B$4)+IF($F$1537=0,$Z$1460,Assumptions!$B$4)+IF($G$1537=0,$W$1460,Assumptions!$B$4)+IF($H$1537=0,$T$1460,Assumptions!$B$4)</f>
        <v>27610729.5466692</v>
      </c>
      <c r="S1537" s="12" t="n">
        <f aca="false">IF($R$1537&gt;Assumptions!$B$4,$Q$1537/$R$1537&gt;Assumptions!$B$13,FALSE())</f>
        <v>1</v>
      </c>
      <c r="T1537" s="12" t="n">
        <f aca="false">IF($S$1537,($Q$1537+Assumptions!$B$14*Assumptions!$B$13)/($R$1537+Assumptions!$B$14),IF($R$1537&gt;Assumptions!$B$4,$Q$1537/$R$1537,Assumptions!$B$4))</f>
        <v>65.0100488919086</v>
      </c>
      <c r="U1537" s="12" t="n">
        <f aca="false">IF($B$1537=1,$I$1537,$D$1460*$T$1537)</f>
        <v>30000000</v>
      </c>
      <c r="V1537" s="12" t="n">
        <f aca="false">IF($C$1537=1,$J$1537,$AI$1460*$T$1537)</f>
        <v>400394097.90126</v>
      </c>
      <c r="W1537" s="12" t="n">
        <f aca="false">IF($D$1537=1,$K$1537,$AF$1460*$T$1537)</f>
        <v>113175855.994246</v>
      </c>
      <c r="X1537" s="12" t="n">
        <f aca="false">IF($E$1537=1,$L$1537,$AC$1460*$T$1537)</f>
        <v>156024117.340581</v>
      </c>
      <c r="Y1537" s="12" t="n">
        <f aca="false">IF($F$1537=1,$M$1537,$Z$1460*$T$1537)</f>
        <v>195030146.675726</v>
      </c>
      <c r="Z1537" s="12" t="n">
        <f aca="false">IF($G$1537=1,$N$1537,$W$1460*$T$1537)</f>
        <v>15000000</v>
      </c>
      <c r="AA1537" s="12" t="n">
        <f aca="false">IF($H$1537=1,$O$1537,$T$1460*$T$1537)</f>
        <v>325050244.459543</v>
      </c>
      <c r="AB1537" s="12" t="n">
        <f aca="false">($J$1460+$O$1460)*$T$1537</f>
        <v>20209975.3716958</v>
      </c>
      <c r="AC1537" s="12" t="n">
        <f aca="false">Assumptions!$B$20*$T$1537</f>
        <v>585090440.027177</v>
      </c>
      <c r="AD1537" s="12" t="n">
        <f aca="false">IF($S$1537,Assumptions!$B$14*($T$1537-Assumptions!$B$13),Assumptions!$B$4)</f>
        <v>160025122.229772</v>
      </c>
      <c r="AE1537" s="12" t="n">
        <f aca="false">$U$1537+$V$1537+$W$1537+$X$1537+$Y$1537+$Z$1537+$AA$1537+$AB$1537+$AC$1537+$AD$1537</f>
        <v>2000000000</v>
      </c>
      <c r="AF1537" s="12" t="n">
        <f aca="false">IF(AND(IF($B$1537=1,$U$1537&gt;=INDEX($U$1471:$U$1598,1+$A$1537-Assumptions!$B$77),$U$1537&gt;INDEX($U$1471:$U$1598,1+$A$1537+Assumptions!$B$77)),IF($C$1537=1,$V$1537&gt;=INDEX($V$1471:$V$1598,1+$A$1537-Assumptions!$B$78),$V$1537&gt;INDEX($V$1471:$V$1598,1+$A$1537+Assumptions!$B$78)),IF($D$1537=1,$W$1537&gt;=INDEX($W$1471:$W$1598,1+$A$1537-Assumptions!$B$79),$W$1537&gt;INDEX($W$1471:$W$1598,1+$A$1537+Assumptions!$B$79)),IF($E$1537=1,$X$1537&gt;=INDEX($X$1471:$X$1598,1+$A$1537-Assumptions!$B$80),$X$1537&gt;INDEX($X$1471:$X$1598,1+$A$1537+Assumptions!$B$80)),IF($F$1537=1,$Y$1537&gt;=INDEX($Y$1471:$Y$1598,1+$A$1537-Assumptions!$B$81),$Y$1537&gt;INDEX($Y$1471:$Y$1598,1+$A$1537+Assumptions!$B$81)),IF($G$1537=1,$Z$1537&gt;=INDEX($Z$1471:$Z$1598,1+$A$1537-Assumptions!$B$82),$Z$1537&gt;INDEX($Z$1471:$Z$1598,1+$A$1537+Assumptions!$B$82)),IF($H$1537=1,$AA$1537&gt;=INDEX($AA$1471:$AA$1598,1+$A$1537-Assumptions!$B$83),$AA$1537&gt;INDEX($AA$1471:$AA$1598,1+$A$1537+Assumptions!$B$83))),1,0)</f>
        <v>0</v>
      </c>
    </row>
    <row r="1538" customFormat="false" ht="15" hidden="true" customHeight="false" outlineLevel="0" collapsed="false">
      <c r="A1538" s="6" t="n">
        <f aca="false">ROW()-ROW($A$1471)+Assumptions!$B$4</f>
        <v>67</v>
      </c>
      <c r="B1538" s="12" t="n">
        <f aca="false">MOD(QUOTIENT($A$1538,Assumptions!$B$77),2)</f>
        <v>1</v>
      </c>
      <c r="C1538" s="12" t="n">
        <f aca="false">MOD(QUOTIENT($A$1538,Assumptions!$B$78),2)</f>
        <v>0</v>
      </c>
      <c r="D1538" s="12" t="n">
        <f aca="false">MOD(QUOTIENT($A$1538,Assumptions!$B$79),2)</f>
        <v>0</v>
      </c>
      <c r="E1538" s="12" t="n">
        <f aca="false">MOD(QUOTIENT($A$1538,Assumptions!$B$80),2)</f>
        <v>0</v>
      </c>
      <c r="F1538" s="12" t="n">
        <f aca="false">MOD(QUOTIENT($A$1538,Assumptions!$B$81),2)</f>
        <v>0</v>
      </c>
      <c r="G1538" s="12" t="n">
        <f aca="false">MOD(QUOTIENT($A$1538,Assumptions!$B$82),2)</f>
        <v>1</v>
      </c>
      <c r="H1538" s="12" t="n">
        <f aca="false">MOD(QUOTIENT($A$1538,Assumptions!$B$83),2)</f>
        <v>1</v>
      </c>
      <c r="I1538" s="12" t="n">
        <f aca="false">IF($B$1538=1,MIN(Assumptions!$B$67,MAX(Assumptions!$B$4,Assumptions!$B$26-(Assumptions!$B$4))),Assumptions!$B$4)</f>
        <v>30000000</v>
      </c>
      <c r="J1538" s="12" t="n">
        <f aca="false">IF($C$1538=1,MIN(Assumptions!$B$66,MAX(Assumptions!$B$4,Assumptions!$B$26-($I$1538))),Assumptions!$B$4)</f>
        <v>0</v>
      </c>
      <c r="K1538" s="12" t="n">
        <f aca="false">IF($D$1538=1,MIN(Assumptions!$B$61,MAX(Assumptions!$B$4,Assumptions!$B$26-($I$1538+$J$1538))),Assumptions!$B$4)</f>
        <v>0</v>
      </c>
      <c r="L1538" s="12" t="n">
        <f aca="false">IF($E$1538=1,MIN(Assumptions!$B$56,MAX(Assumptions!$B$4,Assumptions!$B$26-($I$1538+$J$1538+$K$1538))),Assumptions!$B$4)</f>
        <v>0</v>
      </c>
      <c r="M1538" s="12" t="n">
        <f aca="false">IF($F$1538=1,MIN(Assumptions!$B$51,MAX(Assumptions!$B$4,Assumptions!$B$26-($I$1538+$J$1538+$K$1538+$L$1538))),Assumptions!$B$4)</f>
        <v>0</v>
      </c>
      <c r="N1538" s="12" t="n">
        <f aca="false">IF($G$1538=1,MIN(Assumptions!$B$46,MAX(Assumptions!$B$4,Assumptions!$B$26-($I$1538+$J$1538+$K$1538+$L$1538+$M$1538))),Assumptions!$B$4)</f>
        <v>15000000</v>
      </c>
      <c r="O1538" s="12" t="n">
        <f aca="false">IF($H$1538=1,MIN(Assumptions!$B$41,MAX(Assumptions!$B$4,Assumptions!$B$26-($I$1538+$J$1538+$K$1538+$L$1538+$M$1538+$N$1538))),Assumptions!$B$4)</f>
        <v>5000000</v>
      </c>
      <c r="P1538" s="12" t="n">
        <f aca="false">$I$1538+$J$1538+$K$1538+$L$1538+$M$1538+$N$1538+$O$1538</f>
        <v>50000000</v>
      </c>
      <c r="Q1538" s="12" t="n">
        <f aca="false">MAX(Assumptions!$B$4,Assumptions!$B$26-$P$1538)</f>
        <v>1950000000</v>
      </c>
      <c r="R1538" s="12" t="n">
        <f aca="false">$J$1460+$O$1460+Assumptions!$B$20+IF($B$1538=0,$D$1460,Assumptions!$B$4)+IF($C$1538=0,$AI$1460,Assumptions!$B$4)+IF($D$1538=0,$AF$1460,Assumptions!$B$4)+IF($E$1538=0,$AC$1460,Assumptions!$B$4)+IF($F$1538=0,$Z$1460,Assumptions!$B$4)+IF($G$1538=0,$W$1460,Assumptions!$B$4)+IF($H$1538=0,$T$1460,Assumptions!$B$4)</f>
        <v>22610729.5466692</v>
      </c>
      <c r="S1538" s="12" t="n">
        <f aca="false">IF($R$1538&gt;Assumptions!$B$4,$Q$1538/$R$1538&gt;Assumptions!$B$13,FALSE())</f>
        <v>1</v>
      </c>
      <c r="T1538" s="12" t="n">
        <f aca="false">IF($S$1538,($Q$1538+Assumptions!$B$14*Assumptions!$B$13)/($R$1538+Assumptions!$B$14),IF($R$1538&gt;Assumptions!$B$4,$Q$1538/$R$1538,Assumptions!$B$4))</f>
        <v>77.7556062786312</v>
      </c>
      <c r="U1538" s="12" t="n">
        <f aca="false">IF($B$1538=1,$I$1538,$D$1460*$T$1538)</f>
        <v>30000000</v>
      </c>
      <c r="V1538" s="12" t="n">
        <f aca="false">IF($C$1538=1,$J$1538,$AI$1460*$T$1538)</f>
        <v>478893438.220026</v>
      </c>
      <c r="W1538" s="12" t="n">
        <f aca="false">IF($D$1538=1,$K$1538,$AF$1460*$T$1538)</f>
        <v>135364569.76932</v>
      </c>
      <c r="X1538" s="12" t="n">
        <f aca="false">IF($E$1538=1,$L$1538,$AC$1460*$T$1538)</f>
        <v>186613455.068715</v>
      </c>
      <c r="Y1538" s="12" t="n">
        <f aca="false">IF($F$1538=1,$M$1538,$Z$1460*$T$1538)</f>
        <v>233266818.835894</v>
      </c>
      <c r="Z1538" s="12" t="n">
        <f aca="false">IF($G$1538=1,$N$1538,$W$1460*$T$1538)</f>
        <v>15000000</v>
      </c>
      <c r="AA1538" s="12" t="n">
        <f aca="false">IF($H$1538=1,$O$1538,$T$1460*$T$1538)</f>
        <v>5000000</v>
      </c>
      <c r="AB1538" s="12" t="n">
        <f aca="false">($J$1460+$O$1460)*$T$1538</f>
        <v>24172245.9017871</v>
      </c>
      <c r="AC1538" s="12" t="n">
        <f aca="false">Assumptions!$B$20*$T$1538</f>
        <v>699800456.507681</v>
      </c>
      <c r="AD1538" s="12" t="n">
        <f aca="false">IF($S$1538,Assumptions!$B$14*($T$1538-Assumptions!$B$13),Assumptions!$B$4)</f>
        <v>191889015.696578</v>
      </c>
      <c r="AE1538" s="12" t="n">
        <f aca="false">$U$1538+$V$1538+$W$1538+$X$1538+$Y$1538+$Z$1538+$AA$1538+$AB$1538+$AC$1538+$AD$1538</f>
        <v>2000000000</v>
      </c>
      <c r="AF1538" s="12" t="n">
        <f aca="false">IF(AND(IF($B$1538=1,$U$1538&gt;=INDEX($U$1471:$U$1598,1+$A$1538-Assumptions!$B$77),$U$1538&gt;INDEX($U$1471:$U$1598,1+$A$1538+Assumptions!$B$77)),IF($C$1538=1,$V$1538&gt;=INDEX($V$1471:$V$1598,1+$A$1538-Assumptions!$B$78),$V$1538&gt;INDEX($V$1471:$V$1598,1+$A$1538+Assumptions!$B$78)),IF($D$1538=1,$W$1538&gt;=INDEX($W$1471:$W$1598,1+$A$1538-Assumptions!$B$79),$W$1538&gt;INDEX($W$1471:$W$1598,1+$A$1538+Assumptions!$B$79)),IF($E$1538=1,$X$1538&gt;=INDEX($X$1471:$X$1598,1+$A$1538-Assumptions!$B$80),$X$1538&gt;INDEX($X$1471:$X$1598,1+$A$1538+Assumptions!$B$80)),IF($F$1538=1,$Y$1538&gt;=INDEX($Y$1471:$Y$1598,1+$A$1538-Assumptions!$B$81),$Y$1538&gt;INDEX($Y$1471:$Y$1598,1+$A$1538+Assumptions!$B$81)),IF($G$1538=1,$Z$1538&gt;=INDEX($Z$1471:$Z$1598,1+$A$1538-Assumptions!$B$82),$Z$1538&gt;INDEX($Z$1471:$Z$1598,1+$A$1538+Assumptions!$B$82)),IF($H$1538=1,$AA$1538&gt;=INDEX($AA$1471:$AA$1598,1+$A$1538-Assumptions!$B$83),$AA$1538&gt;INDEX($AA$1471:$AA$1598,1+$A$1538+Assumptions!$B$83))),1,0)</f>
        <v>0</v>
      </c>
    </row>
    <row r="1539" customFormat="false" ht="15" hidden="true" customHeight="false" outlineLevel="0" collapsed="false">
      <c r="A1539" s="6" t="n">
        <f aca="false">ROW()-ROW($A$1471)+Assumptions!$B$4</f>
        <v>68</v>
      </c>
      <c r="B1539" s="12" t="n">
        <f aca="false">MOD(QUOTIENT($A$1539,Assumptions!$B$77),2)</f>
        <v>1</v>
      </c>
      <c r="C1539" s="12" t="n">
        <f aca="false">MOD(QUOTIENT($A$1539,Assumptions!$B$78),2)</f>
        <v>0</v>
      </c>
      <c r="D1539" s="12" t="n">
        <f aca="false">MOD(QUOTIENT($A$1539,Assumptions!$B$79),2)</f>
        <v>0</v>
      </c>
      <c r="E1539" s="12" t="n">
        <f aca="false">MOD(QUOTIENT($A$1539,Assumptions!$B$80),2)</f>
        <v>0</v>
      </c>
      <c r="F1539" s="12" t="n">
        <f aca="false">MOD(QUOTIENT($A$1539,Assumptions!$B$81),2)</f>
        <v>1</v>
      </c>
      <c r="G1539" s="12" t="n">
        <f aca="false">MOD(QUOTIENT($A$1539,Assumptions!$B$82),2)</f>
        <v>0</v>
      </c>
      <c r="H1539" s="12" t="n">
        <f aca="false">MOD(QUOTIENT($A$1539,Assumptions!$B$83),2)</f>
        <v>0</v>
      </c>
      <c r="I1539" s="12" t="n">
        <f aca="false">IF($B$1539=1,MIN(Assumptions!$B$67,MAX(Assumptions!$B$4,Assumptions!$B$26-(Assumptions!$B$4))),Assumptions!$B$4)</f>
        <v>30000000</v>
      </c>
      <c r="J1539" s="12" t="n">
        <f aca="false">IF($C$1539=1,MIN(Assumptions!$B$66,MAX(Assumptions!$B$4,Assumptions!$B$26-($I$1539))),Assumptions!$B$4)</f>
        <v>0</v>
      </c>
      <c r="K1539" s="12" t="n">
        <f aca="false">IF($D$1539=1,MIN(Assumptions!$B$61,MAX(Assumptions!$B$4,Assumptions!$B$26-($I$1539+$J$1539))),Assumptions!$B$4)</f>
        <v>0</v>
      </c>
      <c r="L1539" s="12" t="n">
        <f aca="false">IF($E$1539=1,MIN(Assumptions!$B$56,MAX(Assumptions!$B$4,Assumptions!$B$26-($I$1539+$J$1539+$K$1539))),Assumptions!$B$4)</f>
        <v>0</v>
      </c>
      <c r="M1539" s="12" t="n">
        <f aca="false">IF($F$1539=1,MIN(Assumptions!$B$51,MAX(Assumptions!$B$4,Assumptions!$B$26-($I$1539+$J$1539+$K$1539+$L$1539))),Assumptions!$B$4)</f>
        <v>30000000</v>
      </c>
      <c r="N1539" s="12" t="n">
        <f aca="false">IF($G$1539=1,MIN(Assumptions!$B$46,MAX(Assumptions!$B$4,Assumptions!$B$26-($I$1539+$J$1539+$K$1539+$L$1539+$M$1539))),Assumptions!$B$4)</f>
        <v>0</v>
      </c>
      <c r="O1539" s="12" t="n">
        <f aca="false">IF($H$1539=1,MIN(Assumptions!$B$41,MAX(Assumptions!$B$4,Assumptions!$B$26-($I$1539+$J$1539+$K$1539+$L$1539+$M$1539+$N$1539))),Assumptions!$B$4)</f>
        <v>0</v>
      </c>
      <c r="P1539" s="12" t="n">
        <f aca="false">$I$1539+$J$1539+$K$1539+$L$1539+$M$1539+$N$1539+$O$1539</f>
        <v>60000000</v>
      </c>
      <c r="Q1539" s="12" t="n">
        <f aca="false">MAX(Assumptions!$B$4,Assumptions!$B$26-$P$1539)</f>
        <v>1940000000</v>
      </c>
      <c r="R1539" s="12" t="n">
        <f aca="false">$J$1460+$O$1460+Assumptions!$B$20+IF($B$1539=0,$D$1460,Assumptions!$B$4)+IF($C$1539=0,$AI$1460,Assumptions!$B$4)+IF($D$1539=0,$AF$1460,Assumptions!$B$4)+IF($E$1539=0,$AC$1460,Assumptions!$B$4)+IF($F$1539=0,$Z$1460,Assumptions!$B$4)+IF($G$1539=0,$W$1460,Assumptions!$B$4)+IF($H$1539=0,$T$1460,Assumptions!$B$4)</f>
        <v>29610729.5466692</v>
      </c>
      <c r="S1539" s="12" t="n">
        <f aca="false">IF($R$1539&gt;Assumptions!$B$4,$Q$1539/$R$1539&gt;Assumptions!$B$13,FALSE())</f>
        <v>1</v>
      </c>
      <c r="T1539" s="12" t="n">
        <f aca="false">IF($S$1539,($Q$1539+Assumptions!$B$14*Assumptions!$B$13)/($R$1539+Assumptions!$B$14),IF($R$1539&gt;Assumptions!$B$4,$Q$1539/$R$1539,Assumptions!$B$4))</f>
        <v>60.4937984101795</v>
      </c>
      <c r="U1539" s="12" t="n">
        <f aca="false">IF($B$1539=1,$I$1539,$D$1460*$T$1539)</f>
        <v>30000000</v>
      </c>
      <c r="V1539" s="12" t="n">
        <f aca="false">IF($C$1539=1,$J$1539,$AI$1460*$T$1539)</f>
        <v>372578705.229665</v>
      </c>
      <c r="W1539" s="12" t="n">
        <f aca="false">IF($D$1539=1,$K$1539,$AF$1460*$T$1539)</f>
        <v>105313525.125922</v>
      </c>
      <c r="X1539" s="12" t="n">
        <f aca="false">IF($E$1539=1,$L$1539,$AC$1460*$T$1539)</f>
        <v>145185116.184431</v>
      </c>
      <c r="Y1539" s="12" t="n">
        <f aca="false">IF($F$1539=1,$M$1539,$Z$1460*$T$1539)</f>
        <v>30000000</v>
      </c>
      <c r="Z1539" s="12" t="n">
        <f aca="false">IF($G$1539=1,$N$1539,$W$1460*$T$1539)</f>
        <v>302468992.050898</v>
      </c>
      <c r="AA1539" s="12" t="n">
        <f aca="false">IF($H$1539=1,$O$1539,$T$1460*$T$1539)</f>
        <v>302468992.050898</v>
      </c>
      <c r="AB1539" s="12" t="n">
        <f aca="false">($J$1460+$O$1460)*$T$1539</f>
        <v>18805987.6411234</v>
      </c>
      <c r="AC1539" s="12" t="n">
        <f aca="false">Assumptions!$B$20*$T$1539</f>
        <v>544444185.691616</v>
      </c>
      <c r="AD1539" s="12" t="n">
        <f aca="false">IF($S$1539,Assumptions!$B$14*($T$1539-Assumptions!$B$13),Assumptions!$B$4)</f>
        <v>148734496.025449</v>
      </c>
      <c r="AE1539" s="12" t="n">
        <f aca="false">$U$1539+$V$1539+$W$1539+$X$1539+$Y$1539+$Z$1539+$AA$1539+$AB$1539+$AC$1539+$AD$1539</f>
        <v>2000000000</v>
      </c>
      <c r="AF1539" s="12" t="n">
        <f aca="false">IF(AND(IF($B$1539=1,$U$1539&gt;=INDEX($U$1471:$U$1598,1+$A$1539-Assumptions!$B$77),$U$1539&gt;INDEX($U$1471:$U$1598,1+$A$1539+Assumptions!$B$77)),IF($C$1539=1,$V$1539&gt;=INDEX($V$1471:$V$1598,1+$A$1539-Assumptions!$B$78),$V$1539&gt;INDEX($V$1471:$V$1598,1+$A$1539+Assumptions!$B$78)),IF($D$1539=1,$W$1539&gt;=INDEX($W$1471:$W$1598,1+$A$1539-Assumptions!$B$79),$W$1539&gt;INDEX($W$1471:$W$1598,1+$A$1539+Assumptions!$B$79)),IF($E$1539=1,$X$1539&gt;=INDEX($X$1471:$X$1598,1+$A$1539-Assumptions!$B$80),$X$1539&gt;INDEX($X$1471:$X$1598,1+$A$1539+Assumptions!$B$80)),IF($F$1539=1,$Y$1539&gt;=INDEX($Y$1471:$Y$1598,1+$A$1539-Assumptions!$B$81),$Y$1539&gt;INDEX($Y$1471:$Y$1598,1+$A$1539+Assumptions!$B$81)),IF($G$1539=1,$Z$1539&gt;=INDEX($Z$1471:$Z$1598,1+$A$1539-Assumptions!$B$82),$Z$1539&gt;INDEX($Z$1471:$Z$1598,1+$A$1539+Assumptions!$B$82)),IF($H$1539=1,$AA$1539&gt;=INDEX($AA$1471:$AA$1598,1+$A$1539-Assumptions!$B$83),$AA$1539&gt;INDEX($AA$1471:$AA$1598,1+$A$1539+Assumptions!$B$83))),1,0)</f>
        <v>0</v>
      </c>
    </row>
    <row r="1540" customFormat="false" ht="15" hidden="true" customHeight="false" outlineLevel="0" collapsed="false">
      <c r="A1540" s="6" t="n">
        <f aca="false">ROW()-ROW($A$1471)+Assumptions!$B$4</f>
        <v>69</v>
      </c>
      <c r="B1540" s="12" t="n">
        <f aca="false">MOD(QUOTIENT($A$1540,Assumptions!$B$77),2)</f>
        <v>1</v>
      </c>
      <c r="C1540" s="12" t="n">
        <f aca="false">MOD(QUOTIENT($A$1540,Assumptions!$B$78),2)</f>
        <v>0</v>
      </c>
      <c r="D1540" s="12" t="n">
        <f aca="false">MOD(QUOTIENT($A$1540,Assumptions!$B$79),2)</f>
        <v>0</v>
      </c>
      <c r="E1540" s="12" t="n">
        <f aca="false">MOD(QUOTIENT($A$1540,Assumptions!$B$80),2)</f>
        <v>0</v>
      </c>
      <c r="F1540" s="12" t="n">
        <f aca="false">MOD(QUOTIENT($A$1540,Assumptions!$B$81),2)</f>
        <v>1</v>
      </c>
      <c r="G1540" s="12" t="n">
        <f aca="false">MOD(QUOTIENT($A$1540,Assumptions!$B$82),2)</f>
        <v>0</v>
      </c>
      <c r="H1540" s="12" t="n">
        <f aca="false">MOD(QUOTIENT($A$1540,Assumptions!$B$83),2)</f>
        <v>1</v>
      </c>
      <c r="I1540" s="12" t="n">
        <f aca="false">IF($B$1540=1,MIN(Assumptions!$B$67,MAX(Assumptions!$B$4,Assumptions!$B$26-(Assumptions!$B$4))),Assumptions!$B$4)</f>
        <v>30000000</v>
      </c>
      <c r="J1540" s="12" t="n">
        <f aca="false">IF($C$1540=1,MIN(Assumptions!$B$66,MAX(Assumptions!$B$4,Assumptions!$B$26-($I$1540))),Assumptions!$B$4)</f>
        <v>0</v>
      </c>
      <c r="K1540" s="12" t="n">
        <f aca="false">IF($D$1540=1,MIN(Assumptions!$B$61,MAX(Assumptions!$B$4,Assumptions!$B$26-($I$1540+$J$1540))),Assumptions!$B$4)</f>
        <v>0</v>
      </c>
      <c r="L1540" s="12" t="n">
        <f aca="false">IF($E$1540=1,MIN(Assumptions!$B$56,MAX(Assumptions!$B$4,Assumptions!$B$26-($I$1540+$J$1540+$K$1540))),Assumptions!$B$4)</f>
        <v>0</v>
      </c>
      <c r="M1540" s="12" t="n">
        <f aca="false">IF($F$1540=1,MIN(Assumptions!$B$51,MAX(Assumptions!$B$4,Assumptions!$B$26-($I$1540+$J$1540+$K$1540+$L$1540))),Assumptions!$B$4)</f>
        <v>30000000</v>
      </c>
      <c r="N1540" s="12" t="n">
        <f aca="false">IF($G$1540=1,MIN(Assumptions!$B$46,MAX(Assumptions!$B$4,Assumptions!$B$26-($I$1540+$J$1540+$K$1540+$L$1540+$M$1540))),Assumptions!$B$4)</f>
        <v>0</v>
      </c>
      <c r="O1540" s="12" t="n">
        <f aca="false">IF($H$1540=1,MIN(Assumptions!$B$41,MAX(Assumptions!$B$4,Assumptions!$B$26-($I$1540+$J$1540+$K$1540+$L$1540+$M$1540+$N$1540))),Assumptions!$B$4)</f>
        <v>5000000</v>
      </c>
      <c r="P1540" s="12" t="n">
        <f aca="false">$I$1540+$J$1540+$K$1540+$L$1540+$M$1540+$N$1540+$O$1540</f>
        <v>65000000</v>
      </c>
      <c r="Q1540" s="12" t="n">
        <f aca="false">MAX(Assumptions!$B$4,Assumptions!$B$26-$P$1540)</f>
        <v>1935000000</v>
      </c>
      <c r="R1540" s="12" t="n">
        <f aca="false">$J$1460+$O$1460+Assumptions!$B$20+IF($B$1540=0,$D$1460,Assumptions!$B$4)+IF($C$1540=0,$AI$1460,Assumptions!$B$4)+IF($D$1540=0,$AF$1460,Assumptions!$B$4)+IF($E$1540=0,$AC$1460,Assumptions!$B$4)+IF($F$1540=0,$Z$1460,Assumptions!$B$4)+IF($G$1540=0,$W$1460,Assumptions!$B$4)+IF($H$1540=0,$T$1460,Assumptions!$B$4)</f>
        <v>24610729.5466692</v>
      </c>
      <c r="S1540" s="12" t="n">
        <f aca="false">IF($R$1540&gt;Assumptions!$B$4,$Q$1540/$R$1540&gt;Assumptions!$B$13,FALSE())</f>
        <v>1</v>
      </c>
      <c r="T1540" s="12" t="n">
        <f aca="false">IF($S$1540,($Q$1540+Assumptions!$B$14*Assumptions!$B$13)/($R$1540+Assumptions!$B$14),IF($R$1540&gt;Assumptions!$B$4,$Q$1540/$R$1540,Assumptions!$B$4))</f>
        <v>71.4661697563222</v>
      </c>
      <c r="U1540" s="12" t="n">
        <f aca="false">IF($B$1540=1,$I$1540,$D$1460*$T$1540)</f>
        <v>30000000</v>
      </c>
      <c r="V1540" s="12" t="n">
        <f aca="false">IF($C$1540=1,$J$1540,$AI$1460*$T$1540)</f>
        <v>440157068.911271</v>
      </c>
      <c r="W1540" s="12" t="n">
        <f aca="false">IF($D$1540=1,$K$1540,$AF$1460*$T$1540)</f>
        <v>124415303.090298</v>
      </c>
      <c r="X1540" s="12" t="n">
        <f aca="false">IF($E$1540=1,$L$1540,$AC$1460*$T$1540)</f>
        <v>171518807.415173</v>
      </c>
      <c r="Y1540" s="12" t="n">
        <f aca="false">IF($F$1540=1,$M$1540,$Z$1460*$T$1540)</f>
        <v>30000000</v>
      </c>
      <c r="Z1540" s="12" t="n">
        <f aca="false">IF($G$1540=1,$N$1540,$W$1460*$T$1540)</f>
        <v>357330848.781611</v>
      </c>
      <c r="AA1540" s="12" t="n">
        <f aca="false">IF($H$1540=1,$O$1540,$T$1460*$T$1540)</f>
        <v>5000000</v>
      </c>
      <c r="AB1540" s="12" t="n">
        <f aca="false">($J$1460+$O$1460)*$T$1540</f>
        <v>22217019.6039411</v>
      </c>
      <c r="AC1540" s="12" t="n">
        <f aca="false">Assumptions!$B$20*$T$1540</f>
        <v>643195527.8069</v>
      </c>
      <c r="AD1540" s="12" t="n">
        <f aca="false">IF($S$1540,Assumptions!$B$14*($T$1540-Assumptions!$B$13),Assumptions!$B$4)</f>
        <v>176165424.390806</v>
      </c>
      <c r="AE1540" s="12" t="n">
        <f aca="false">$U$1540+$V$1540+$W$1540+$X$1540+$Y$1540+$Z$1540+$AA$1540+$AB$1540+$AC$1540+$AD$1540</f>
        <v>2000000000</v>
      </c>
      <c r="AF1540" s="12" t="n">
        <f aca="false">IF(AND(IF($B$1540=1,$U$1540&gt;=INDEX($U$1471:$U$1598,1+$A$1540-Assumptions!$B$77),$U$1540&gt;INDEX($U$1471:$U$1598,1+$A$1540+Assumptions!$B$77)),IF($C$1540=1,$V$1540&gt;=INDEX($V$1471:$V$1598,1+$A$1540-Assumptions!$B$78),$V$1540&gt;INDEX($V$1471:$V$1598,1+$A$1540+Assumptions!$B$78)),IF($D$1540=1,$W$1540&gt;=INDEX($W$1471:$W$1598,1+$A$1540-Assumptions!$B$79),$W$1540&gt;INDEX($W$1471:$W$1598,1+$A$1540+Assumptions!$B$79)),IF($E$1540=1,$X$1540&gt;=INDEX($X$1471:$X$1598,1+$A$1540-Assumptions!$B$80),$X$1540&gt;INDEX($X$1471:$X$1598,1+$A$1540+Assumptions!$B$80)),IF($F$1540=1,$Y$1540&gt;=INDEX($Y$1471:$Y$1598,1+$A$1540-Assumptions!$B$81),$Y$1540&gt;INDEX($Y$1471:$Y$1598,1+$A$1540+Assumptions!$B$81)),IF($G$1540=1,$Z$1540&gt;=INDEX($Z$1471:$Z$1598,1+$A$1540-Assumptions!$B$82),$Z$1540&gt;INDEX($Z$1471:$Z$1598,1+$A$1540+Assumptions!$B$82)),IF($H$1540=1,$AA$1540&gt;=INDEX($AA$1471:$AA$1598,1+$A$1540-Assumptions!$B$83),$AA$1540&gt;INDEX($AA$1471:$AA$1598,1+$A$1540+Assumptions!$B$83))),1,0)</f>
        <v>0</v>
      </c>
    </row>
    <row r="1541" customFormat="false" ht="15" hidden="true" customHeight="false" outlineLevel="0" collapsed="false">
      <c r="A1541" s="6" t="n">
        <f aca="false">ROW()-ROW($A$1471)+Assumptions!$B$4</f>
        <v>70</v>
      </c>
      <c r="B1541" s="12" t="n">
        <f aca="false">MOD(QUOTIENT($A$1541,Assumptions!$B$77),2)</f>
        <v>1</v>
      </c>
      <c r="C1541" s="12" t="n">
        <f aca="false">MOD(QUOTIENT($A$1541,Assumptions!$B$78),2)</f>
        <v>0</v>
      </c>
      <c r="D1541" s="12" t="n">
        <f aca="false">MOD(QUOTIENT($A$1541,Assumptions!$B$79),2)</f>
        <v>0</v>
      </c>
      <c r="E1541" s="12" t="n">
        <f aca="false">MOD(QUOTIENT($A$1541,Assumptions!$B$80),2)</f>
        <v>0</v>
      </c>
      <c r="F1541" s="12" t="n">
        <f aca="false">MOD(QUOTIENT($A$1541,Assumptions!$B$81),2)</f>
        <v>1</v>
      </c>
      <c r="G1541" s="12" t="n">
        <f aca="false">MOD(QUOTIENT($A$1541,Assumptions!$B$82),2)</f>
        <v>1</v>
      </c>
      <c r="H1541" s="12" t="n">
        <f aca="false">MOD(QUOTIENT($A$1541,Assumptions!$B$83),2)</f>
        <v>0</v>
      </c>
      <c r="I1541" s="12" t="n">
        <f aca="false">IF($B$1541=1,MIN(Assumptions!$B$67,MAX(Assumptions!$B$4,Assumptions!$B$26-(Assumptions!$B$4))),Assumptions!$B$4)</f>
        <v>30000000</v>
      </c>
      <c r="J1541" s="12" t="n">
        <f aca="false">IF($C$1541=1,MIN(Assumptions!$B$66,MAX(Assumptions!$B$4,Assumptions!$B$26-($I$1541))),Assumptions!$B$4)</f>
        <v>0</v>
      </c>
      <c r="K1541" s="12" t="n">
        <f aca="false">IF($D$1541=1,MIN(Assumptions!$B$61,MAX(Assumptions!$B$4,Assumptions!$B$26-($I$1541+$J$1541))),Assumptions!$B$4)</f>
        <v>0</v>
      </c>
      <c r="L1541" s="12" t="n">
        <f aca="false">IF($E$1541=1,MIN(Assumptions!$B$56,MAX(Assumptions!$B$4,Assumptions!$B$26-($I$1541+$J$1541+$K$1541))),Assumptions!$B$4)</f>
        <v>0</v>
      </c>
      <c r="M1541" s="12" t="n">
        <f aca="false">IF($F$1541=1,MIN(Assumptions!$B$51,MAX(Assumptions!$B$4,Assumptions!$B$26-($I$1541+$J$1541+$K$1541+$L$1541))),Assumptions!$B$4)</f>
        <v>30000000</v>
      </c>
      <c r="N1541" s="12" t="n">
        <f aca="false">IF($G$1541=1,MIN(Assumptions!$B$46,MAX(Assumptions!$B$4,Assumptions!$B$26-($I$1541+$J$1541+$K$1541+$L$1541+$M$1541))),Assumptions!$B$4)</f>
        <v>15000000</v>
      </c>
      <c r="O1541" s="12" t="n">
        <f aca="false">IF($H$1541=1,MIN(Assumptions!$B$41,MAX(Assumptions!$B$4,Assumptions!$B$26-($I$1541+$J$1541+$K$1541+$L$1541+$M$1541+$N$1541))),Assumptions!$B$4)</f>
        <v>0</v>
      </c>
      <c r="P1541" s="12" t="n">
        <f aca="false">$I$1541+$J$1541+$K$1541+$L$1541+$M$1541+$N$1541+$O$1541</f>
        <v>75000000</v>
      </c>
      <c r="Q1541" s="12" t="n">
        <f aca="false">MAX(Assumptions!$B$4,Assumptions!$B$26-$P$1541)</f>
        <v>1925000000</v>
      </c>
      <c r="R1541" s="12" t="n">
        <f aca="false">$J$1460+$O$1460+Assumptions!$B$20+IF($B$1541=0,$D$1460,Assumptions!$B$4)+IF($C$1541=0,$AI$1460,Assumptions!$B$4)+IF($D$1541=0,$AF$1460,Assumptions!$B$4)+IF($E$1541=0,$AC$1460,Assumptions!$B$4)+IF($F$1541=0,$Z$1460,Assumptions!$B$4)+IF($G$1541=0,$W$1460,Assumptions!$B$4)+IF($H$1541=0,$T$1460,Assumptions!$B$4)</f>
        <v>24610729.5466692</v>
      </c>
      <c r="S1541" s="12" t="n">
        <f aca="false">IF($R$1541&gt;Assumptions!$B$4,$Q$1541/$R$1541&gt;Assumptions!$B$13,FALSE())</f>
        <v>1</v>
      </c>
      <c r="T1541" s="12" t="n">
        <f aca="false">IF($S$1541,($Q$1541+Assumptions!$B$14*Assumptions!$B$13)/($R$1541+Assumptions!$B$14),IF($R$1541&gt;Assumptions!$B$4,$Q$1541/$R$1541,Assumptions!$B$4))</f>
        <v>71.097312105967</v>
      </c>
      <c r="U1541" s="12" t="n">
        <f aca="false">IF($B$1541=1,$I$1541,$D$1460*$T$1541)</f>
        <v>30000000</v>
      </c>
      <c r="V1541" s="12" t="n">
        <f aca="false">IF($C$1541=1,$J$1541,$AI$1460*$T$1541)</f>
        <v>437885290.491084</v>
      </c>
      <c r="W1541" s="12" t="n">
        <f aca="false">IF($D$1541=1,$K$1541,$AF$1460*$T$1541)</f>
        <v>123773159.590477</v>
      </c>
      <c r="X1541" s="12" t="n">
        <f aca="false">IF($E$1541=1,$L$1541,$AC$1460*$T$1541)</f>
        <v>170633549.054321</v>
      </c>
      <c r="Y1541" s="12" t="n">
        <f aca="false">IF($F$1541=1,$M$1541,$Z$1460*$T$1541)</f>
        <v>30000000</v>
      </c>
      <c r="Z1541" s="12" t="n">
        <f aca="false">IF($G$1541=1,$N$1541,$W$1460*$T$1541)</f>
        <v>15000000</v>
      </c>
      <c r="AA1541" s="12" t="n">
        <f aca="false">IF($H$1541=1,$O$1541,$T$1460*$T$1541)</f>
        <v>355486560.529835</v>
      </c>
      <c r="AB1541" s="12" t="n">
        <f aca="false">($J$1460+$O$1460)*$T$1541</f>
        <v>22102351.1156627</v>
      </c>
      <c r="AC1541" s="12" t="n">
        <f aca="false">Assumptions!$B$20*$T$1541</f>
        <v>639875808.953703</v>
      </c>
      <c r="AD1541" s="12" t="n">
        <f aca="false">IF($S$1541,Assumptions!$B$14*($T$1541-Assumptions!$B$13),Assumptions!$B$4)</f>
        <v>175243280.264918</v>
      </c>
      <c r="AE1541" s="12" t="n">
        <f aca="false">$U$1541+$V$1541+$W$1541+$X$1541+$Y$1541+$Z$1541+$AA$1541+$AB$1541+$AC$1541+$AD$1541</f>
        <v>2000000000</v>
      </c>
      <c r="AF1541" s="12" t="n">
        <f aca="false">IF(AND(IF($B$1541=1,$U$1541&gt;=INDEX($U$1471:$U$1598,1+$A$1541-Assumptions!$B$77),$U$1541&gt;INDEX($U$1471:$U$1598,1+$A$1541+Assumptions!$B$77)),IF($C$1541=1,$V$1541&gt;=INDEX($V$1471:$V$1598,1+$A$1541-Assumptions!$B$78),$V$1541&gt;INDEX($V$1471:$V$1598,1+$A$1541+Assumptions!$B$78)),IF($D$1541=1,$W$1541&gt;=INDEX($W$1471:$W$1598,1+$A$1541-Assumptions!$B$79),$W$1541&gt;INDEX($W$1471:$W$1598,1+$A$1541+Assumptions!$B$79)),IF($E$1541=1,$X$1541&gt;=INDEX($X$1471:$X$1598,1+$A$1541-Assumptions!$B$80),$X$1541&gt;INDEX($X$1471:$X$1598,1+$A$1541+Assumptions!$B$80)),IF($F$1541=1,$Y$1541&gt;=INDEX($Y$1471:$Y$1598,1+$A$1541-Assumptions!$B$81),$Y$1541&gt;INDEX($Y$1471:$Y$1598,1+$A$1541+Assumptions!$B$81)),IF($G$1541=1,$Z$1541&gt;=INDEX($Z$1471:$Z$1598,1+$A$1541-Assumptions!$B$82),$Z$1541&gt;INDEX($Z$1471:$Z$1598,1+$A$1541+Assumptions!$B$82)),IF($H$1541=1,$AA$1541&gt;=INDEX($AA$1471:$AA$1598,1+$A$1541-Assumptions!$B$83),$AA$1541&gt;INDEX($AA$1471:$AA$1598,1+$A$1541+Assumptions!$B$83))),1,0)</f>
        <v>0</v>
      </c>
    </row>
    <row r="1542" customFormat="false" ht="15" hidden="true" customHeight="false" outlineLevel="0" collapsed="false">
      <c r="A1542" s="6" t="n">
        <f aca="false">ROW()-ROW($A$1471)+Assumptions!$B$4</f>
        <v>71</v>
      </c>
      <c r="B1542" s="12" t="n">
        <f aca="false">MOD(QUOTIENT($A$1542,Assumptions!$B$77),2)</f>
        <v>1</v>
      </c>
      <c r="C1542" s="12" t="n">
        <f aca="false">MOD(QUOTIENT($A$1542,Assumptions!$B$78),2)</f>
        <v>0</v>
      </c>
      <c r="D1542" s="12" t="n">
        <f aca="false">MOD(QUOTIENT($A$1542,Assumptions!$B$79),2)</f>
        <v>0</v>
      </c>
      <c r="E1542" s="12" t="n">
        <f aca="false">MOD(QUOTIENT($A$1542,Assumptions!$B$80),2)</f>
        <v>0</v>
      </c>
      <c r="F1542" s="12" t="n">
        <f aca="false">MOD(QUOTIENT($A$1542,Assumptions!$B$81),2)</f>
        <v>1</v>
      </c>
      <c r="G1542" s="12" t="n">
        <f aca="false">MOD(QUOTIENT($A$1542,Assumptions!$B$82),2)</f>
        <v>1</v>
      </c>
      <c r="H1542" s="12" t="n">
        <f aca="false">MOD(QUOTIENT($A$1542,Assumptions!$B$83),2)</f>
        <v>1</v>
      </c>
      <c r="I1542" s="12" t="n">
        <f aca="false">IF($B$1542=1,MIN(Assumptions!$B$67,MAX(Assumptions!$B$4,Assumptions!$B$26-(Assumptions!$B$4))),Assumptions!$B$4)</f>
        <v>30000000</v>
      </c>
      <c r="J1542" s="12" t="n">
        <f aca="false">IF($C$1542=1,MIN(Assumptions!$B$66,MAX(Assumptions!$B$4,Assumptions!$B$26-($I$1542))),Assumptions!$B$4)</f>
        <v>0</v>
      </c>
      <c r="K1542" s="12" t="n">
        <f aca="false">IF($D$1542=1,MIN(Assumptions!$B$61,MAX(Assumptions!$B$4,Assumptions!$B$26-($I$1542+$J$1542))),Assumptions!$B$4)</f>
        <v>0</v>
      </c>
      <c r="L1542" s="12" t="n">
        <f aca="false">IF($E$1542=1,MIN(Assumptions!$B$56,MAX(Assumptions!$B$4,Assumptions!$B$26-($I$1542+$J$1542+$K$1542))),Assumptions!$B$4)</f>
        <v>0</v>
      </c>
      <c r="M1542" s="12" t="n">
        <f aca="false">IF($F$1542=1,MIN(Assumptions!$B$51,MAX(Assumptions!$B$4,Assumptions!$B$26-($I$1542+$J$1542+$K$1542+$L$1542))),Assumptions!$B$4)</f>
        <v>30000000</v>
      </c>
      <c r="N1542" s="12" t="n">
        <f aca="false">IF($G$1542=1,MIN(Assumptions!$B$46,MAX(Assumptions!$B$4,Assumptions!$B$26-($I$1542+$J$1542+$K$1542+$L$1542+$M$1542))),Assumptions!$B$4)</f>
        <v>15000000</v>
      </c>
      <c r="O1542" s="12" t="n">
        <f aca="false">IF($H$1542=1,MIN(Assumptions!$B$41,MAX(Assumptions!$B$4,Assumptions!$B$26-($I$1542+$J$1542+$K$1542+$L$1542+$M$1542+$N$1542))),Assumptions!$B$4)</f>
        <v>5000000</v>
      </c>
      <c r="P1542" s="12" t="n">
        <f aca="false">$I$1542+$J$1542+$K$1542+$L$1542+$M$1542+$N$1542+$O$1542</f>
        <v>80000000</v>
      </c>
      <c r="Q1542" s="12" t="n">
        <f aca="false">MAX(Assumptions!$B$4,Assumptions!$B$26-$P$1542)</f>
        <v>1920000000</v>
      </c>
      <c r="R1542" s="12" t="n">
        <f aca="false">$J$1460+$O$1460+Assumptions!$B$20+IF($B$1542=0,$D$1460,Assumptions!$B$4)+IF($C$1542=0,$AI$1460,Assumptions!$B$4)+IF($D$1542=0,$AF$1460,Assumptions!$B$4)+IF($E$1542=0,$AC$1460,Assumptions!$B$4)+IF($F$1542=0,$Z$1460,Assumptions!$B$4)+IF($G$1542=0,$W$1460,Assumptions!$B$4)+IF($H$1542=0,$T$1460,Assumptions!$B$4)</f>
        <v>19610729.5466692</v>
      </c>
      <c r="S1542" s="12" t="n">
        <f aca="false">IF($R$1542&gt;Assumptions!$B$4,$Q$1542/$R$1542&gt;Assumptions!$B$13,FALSE())</f>
        <v>1</v>
      </c>
      <c r="T1542" s="12" t="n">
        <f aca="false">IF($S$1542,($Q$1542+Assumptions!$B$14*Assumptions!$B$13)/($R$1542+Assumptions!$B$14),IF($R$1542&gt;Assumptions!$B$4,$Q$1542/$R$1542,Assumptions!$B$4))</f>
        <v>86.9487366277161</v>
      </c>
      <c r="U1542" s="12" t="n">
        <f aca="false">IF($B$1542=1,$I$1542,$D$1460*$T$1542)</f>
        <v>30000000</v>
      </c>
      <c r="V1542" s="12" t="n">
        <f aca="false">IF($C$1542=1,$J$1542,$AI$1460*$T$1542)</f>
        <v>535513533.047684</v>
      </c>
      <c r="W1542" s="12" t="n">
        <f aca="false">IF($D$1542=1,$K$1542,$AF$1460*$T$1542)</f>
        <v>151368870.862129</v>
      </c>
      <c r="X1542" s="12" t="n">
        <f aca="false">IF($E$1542=1,$L$1542,$AC$1460*$T$1542)</f>
        <v>208676967.906519</v>
      </c>
      <c r="Y1542" s="12" t="n">
        <f aca="false">IF($F$1542=1,$M$1542,$Z$1460*$T$1542)</f>
        <v>30000000</v>
      </c>
      <c r="Z1542" s="12" t="n">
        <f aca="false">IF($G$1542=1,$N$1542,$W$1460*$T$1542)</f>
        <v>15000000</v>
      </c>
      <c r="AA1542" s="12" t="n">
        <f aca="false">IF($H$1542=1,$O$1542,$T$1460*$T$1542)</f>
        <v>5000000</v>
      </c>
      <c r="AB1542" s="12" t="n">
        <f aca="false">($J$1460+$O$1460)*$T$1542</f>
        <v>27030156.9649323</v>
      </c>
      <c r="AC1542" s="12" t="n">
        <f aca="false">Assumptions!$B$20*$T$1542</f>
        <v>782538629.649445</v>
      </c>
      <c r="AD1542" s="12" t="n">
        <f aca="false">IF($S$1542,Assumptions!$B$14*($T$1542-Assumptions!$B$13),Assumptions!$B$4)</f>
        <v>214871841.56929</v>
      </c>
      <c r="AE1542" s="12" t="n">
        <f aca="false">$U$1542+$V$1542+$W$1542+$X$1542+$Y$1542+$Z$1542+$AA$1542+$AB$1542+$AC$1542+$AD$1542</f>
        <v>2000000000</v>
      </c>
      <c r="AF1542" s="12" t="n">
        <f aca="false">IF(AND(IF($B$1542=1,$U$1542&gt;=INDEX($U$1471:$U$1598,1+$A$1542-Assumptions!$B$77),$U$1542&gt;INDEX($U$1471:$U$1598,1+$A$1542+Assumptions!$B$77)),IF($C$1542=1,$V$1542&gt;=INDEX($V$1471:$V$1598,1+$A$1542-Assumptions!$B$78),$V$1542&gt;INDEX($V$1471:$V$1598,1+$A$1542+Assumptions!$B$78)),IF($D$1542=1,$W$1542&gt;=INDEX($W$1471:$W$1598,1+$A$1542-Assumptions!$B$79),$W$1542&gt;INDEX($W$1471:$W$1598,1+$A$1542+Assumptions!$B$79)),IF($E$1542=1,$X$1542&gt;=INDEX($X$1471:$X$1598,1+$A$1542-Assumptions!$B$80),$X$1542&gt;INDEX($X$1471:$X$1598,1+$A$1542+Assumptions!$B$80)),IF($F$1542=1,$Y$1542&gt;=INDEX($Y$1471:$Y$1598,1+$A$1542-Assumptions!$B$81),$Y$1542&gt;INDEX($Y$1471:$Y$1598,1+$A$1542+Assumptions!$B$81)),IF($G$1542=1,$Z$1542&gt;=INDEX($Z$1471:$Z$1598,1+$A$1542-Assumptions!$B$82),$Z$1542&gt;INDEX($Z$1471:$Z$1598,1+$A$1542+Assumptions!$B$82)),IF($H$1542=1,$AA$1542&gt;=INDEX($AA$1471:$AA$1598,1+$A$1542-Assumptions!$B$83),$AA$1542&gt;INDEX($AA$1471:$AA$1598,1+$A$1542+Assumptions!$B$83))),1,0)</f>
        <v>0</v>
      </c>
    </row>
    <row r="1543" customFormat="false" ht="15" hidden="true" customHeight="false" outlineLevel="0" collapsed="false">
      <c r="A1543" s="6" t="n">
        <f aca="false">ROW()-ROW($A$1471)+Assumptions!$B$4</f>
        <v>72</v>
      </c>
      <c r="B1543" s="12" t="n">
        <f aca="false">MOD(QUOTIENT($A$1543,Assumptions!$B$77),2)</f>
        <v>1</v>
      </c>
      <c r="C1543" s="12" t="n">
        <f aca="false">MOD(QUOTIENT($A$1543,Assumptions!$B$78),2)</f>
        <v>0</v>
      </c>
      <c r="D1543" s="12" t="n">
        <f aca="false">MOD(QUOTIENT($A$1543,Assumptions!$B$79),2)</f>
        <v>0</v>
      </c>
      <c r="E1543" s="12" t="n">
        <f aca="false">MOD(QUOTIENT($A$1543,Assumptions!$B$80),2)</f>
        <v>1</v>
      </c>
      <c r="F1543" s="12" t="n">
        <f aca="false">MOD(QUOTIENT($A$1543,Assumptions!$B$81),2)</f>
        <v>0</v>
      </c>
      <c r="G1543" s="12" t="n">
        <f aca="false">MOD(QUOTIENT($A$1543,Assumptions!$B$82),2)</f>
        <v>0</v>
      </c>
      <c r="H1543" s="12" t="n">
        <f aca="false">MOD(QUOTIENT($A$1543,Assumptions!$B$83),2)</f>
        <v>0</v>
      </c>
      <c r="I1543" s="12" t="n">
        <f aca="false">IF($B$1543=1,MIN(Assumptions!$B$67,MAX(Assumptions!$B$4,Assumptions!$B$26-(Assumptions!$B$4))),Assumptions!$B$4)</f>
        <v>30000000</v>
      </c>
      <c r="J1543" s="12" t="n">
        <f aca="false">IF($C$1543=1,MIN(Assumptions!$B$66,MAX(Assumptions!$B$4,Assumptions!$B$26-($I$1543))),Assumptions!$B$4)</f>
        <v>0</v>
      </c>
      <c r="K1543" s="12" t="n">
        <f aca="false">IF($D$1543=1,MIN(Assumptions!$B$61,MAX(Assumptions!$B$4,Assumptions!$B$26-($I$1543+$J$1543))),Assumptions!$B$4)</f>
        <v>0</v>
      </c>
      <c r="L1543" s="12" t="n">
        <f aca="false">IF($E$1543=1,MIN(Assumptions!$B$56,MAX(Assumptions!$B$4,Assumptions!$B$26-($I$1543+$J$1543+$K$1543))),Assumptions!$B$4)</f>
        <v>60000000</v>
      </c>
      <c r="M1543" s="12" t="n">
        <f aca="false">IF($F$1543=1,MIN(Assumptions!$B$51,MAX(Assumptions!$B$4,Assumptions!$B$26-($I$1543+$J$1543+$K$1543+$L$1543))),Assumptions!$B$4)</f>
        <v>0</v>
      </c>
      <c r="N1543" s="12" t="n">
        <f aca="false">IF($G$1543=1,MIN(Assumptions!$B$46,MAX(Assumptions!$B$4,Assumptions!$B$26-($I$1543+$J$1543+$K$1543+$L$1543+$M$1543))),Assumptions!$B$4)</f>
        <v>0</v>
      </c>
      <c r="O1543" s="12" t="n">
        <f aca="false">IF($H$1543=1,MIN(Assumptions!$B$41,MAX(Assumptions!$B$4,Assumptions!$B$26-($I$1543+$J$1543+$K$1543+$L$1543+$M$1543+$N$1543))),Assumptions!$B$4)</f>
        <v>0</v>
      </c>
      <c r="P1543" s="12" t="n">
        <f aca="false">$I$1543+$J$1543+$K$1543+$L$1543+$M$1543+$N$1543+$O$1543</f>
        <v>90000000</v>
      </c>
      <c r="Q1543" s="12" t="n">
        <f aca="false">MAX(Assumptions!$B$4,Assumptions!$B$26-$P$1543)</f>
        <v>1910000000</v>
      </c>
      <c r="R1543" s="12" t="n">
        <f aca="false">$J$1460+$O$1460+Assumptions!$B$20+IF($B$1543=0,$D$1460,Assumptions!$B$4)+IF($C$1543=0,$AI$1460,Assumptions!$B$4)+IF($D$1543=0,$AF$1460,Assumptions!$B$4)+IF($E$1543=0,$AC$1460,Assumptions!$B$4)+IF($F$1543=0,$Z$1460,Assumptions!$B$4)+IF($G$1543=0,$W$1460,Assumptions!$B$4)+IF($H$1543=0,$T$1460,Assumptions!$B$4)</f>
        <v>30210729.5466692</v>
      </c>
      <c r="S1543" s="12" t="n">
        <f aca="false">IF($R$1543&gt;Assumptions!$B$4,$Q$1543/$R$1543&gt;Assumptions!$B$13,FALSE())</f>
        <v>1</v>
      </c>
      <c r="T1543" s="12" t="n">
        <f aca="false">IF($S$1543,($Q$1543+Assumptions!$B$14*Assumptions!$B$13)/($R$1543+Assumptions!$B$14),IF($R$1543&gt;Assumptions!$B$4,$Q$1543/$R$1543,Assumptions!$B$4))</f>
        <v>58.4670542817271</v>
      </c>
      <c r="U1543" s="12" t="n">
        <f aca="false">IF($B$1543=1,$I$1543,$D$1460*$T$1543)</f>
        <v>30000000</v>
      </c>
      <c r="V1543" s="12" t="n">
        <f aca="false">IF($C$1543=1,$J$1543,$AI$1460*$T$1543)</f>
        <v>360096075.223684</v>
      </c>
      <c r="W1543" s="12" t="n">
        <f aca="false">IF($D$1543=1,$K$1543,$AF$1460*$T$1543)</f>
        <v>101785170.578761</v>
      </c>
      <c r="X1543" s="12" t="n">
        <f aca="false">IF($E$1543=1,$L$1543,$AC$1460*$T$1543)</f>
        <v>60000000</v>
      </c>
      <c r="Y1543" s="12" t="n">
        <f aca="false">IF($F$1543=1,$M$1543,$Z$1460*$T$1543)</f>
        <v>175401162.845181</v>
      </c>
      <c r="Z1543" s="12" t="n">
        <f aca="false">IF($G$1543=1,$N$1543,$W$1460*$T$1543)</f>
        <v>292335271.408635</v>
      </c>
      <c r="AA1543" s="12" t="n">
        <f aca="false">IF($H$1543=1,$O$1543,$T$1460*$T$1543)</f>
        <v>292335271.408635</v>
      </c>
      <c r="AB1543" s="12" t="n">
        <f aca="false">($J$1460+$O$1460)*$T$1543</f>
        <v>18175924.2952419</v>
      </c>
      <c r="AC1543" s="12" t="n">
        <f aca="false">Assumptions!$B$20*$T$1543</f>
        <v>526203488.535544</v>
      </c>
      <c r="AD1543" s="12" t="n">
        <f aca="false">IF($S$1543,Assumptions!$B$14*($T$1543-Assumptions!$B$13),Assumptions!$B$4)</f>
        <v>143667635.704318</v>
      </c>
      <c r="AE1543" s="12" t="n">
        <f aca="false">$U$1543+$V$1543+$W$1543+$X$1543+$Y$1543+$Z$1543+$AA$1543+$AB$1543+$AC$1543+$AD$1543</f>
        <v>2000000000</v>
      </c>
      <c r="AF1543" s="12" t="n">
        <f aca="false">IF(AND(IF($B$1543=1,$U$1543&gt;=INDEX($U$1471:$U$1598,1+$A$1543-Assumptions!$B$77),$U$1543&gt;INDEX($U$1471:$U$1598,1+$A$1543+Assumptions!$B$77)),IF($C$1543=1,$V$1543&gt;=INDEX($V$1471:$V$1598,1+$A$1543-Assumptions!$B$78),$V$1543&gt;INDEX($V$1471:$V$1598,1+$A$1543+Assumptions!$B$78)),IF($D$1543=1,$W$1543&gt;=INDEX($W$1471:$W$1598,1+$A$1543-Assumptions!$B$79),$W$1543&gt;INDEX($W$1471:$W$1598,1+$A$1543+Assumptions!$B$79)),IF($E$1543=1,$X$1543&gt;=INDEX($X$1471:$X$1598,1+$A$1543-Assumptions!$B$80),$X$1543&gt;INDEX($X$1471:$X$1598,1+$A$1543+Assumptions!$B$80)),IF($F$1543=1,$Y$1543&gt;=INDEX($Y$1471:$Y$1598,1+$A$1543-Assumptions!$B$81),$Y$1543&gt;INDEX($Y$1471:$Y$1598,1+$A$1543+Assumptions!$B$81)),IF($G$1543=1,$Z$1543&gt;=INDEX($Z$1471:$Z$1598,1+$A$1543-Assumptions!$B$82),$Z$1543&gt;INDEX($Z$1471:$Z$1598,1+$A$1543+Assumptions!$B$82)),IF($H$1543=1,$AA$1543&gt;=INDEX($AA$1471:$AA$1598,1+$A$1543-Assumptions!$B$83),$AA$1543&gt;INDEX($AA$1471:$AA$1598,1+$A$1543+Assumptions!$B$83))),1,0)</f>
        <v>0</v>
      </c>
    </row>
    <row r="1544" customFormat="false" ht="15" hidden="true" customHeight="false" outlineLevel="0" collapsed="false">
      <c r="A1544" s="6" t="n">
        <f aca="false">ROW()-ROW($A$1471)+Assumptions!$B$4</f>
        <v>73</v>
      </c>
      <c r="B1544" s="12" t="n">
        <f aca="false">MOD(QUOTIENT($A$1544,Assumptions!$B$77),2)</f>
        <v>1</v>
      </c>
      <c r="C1544" s="12" t="n">
        <f aca="false">MOD(QUOTIENT($A$1544,Assumptions!$B$78),2)</f>
        <v>0</v>
      </c>
      <c r="D1544" s="12" t="n">
        <f aca="false">MOD(QUOTIENT($A$1544,Assumptions!$B$79),2)</f>
        <v>0</v>
      </c>
      <c r="E1544" s="12" t="n">
        <f aca="false">MOD(QUOTIENT($A$1544,Assumptions!$B$80),2)</f>
        <v>1</v>
      </c>
      <c r="F1544" s="12" t="n">
        <f aca="false">MOD(QUOTIENT($A$1544,Assumptions!$B$81),2)</f>
        <v>0</v>
      </c>
      <c r="G1544" s="12" t="n">
        <f aca="false">MOD(QUOTIENT($A$1544,Assumptions!$B$82),2)</f>
        <v>0</v>
      </c>
      <c r="H1544" s="12" t="n">
        <f aca="false">MOD(QUOTIENT($A$1544,Assumptions!$B$83),2)</f>
        <v>1</v>
      </c>
      <c r="I1544" s="12" t="n">
        <f aca="false">IF($B$1544=1,MIN(Assumptions!$B$67,MAX(Assumptions!$B$4,Assumptions!$B$26-(Assumptions!$B$4))),Assumptions!$B$4)</f>
        <v>30000000</v>
      </c>
      <c r="J1544" s="12" t="n">
        <f aca="false">IF($C$1544=1,MIN(Assumptions!$B$66,MAX(Assumptions!$B$4,Assumptions!$B$26-($I$1544))),Assumptions!$B$4)</f>
        <v>0</v>
      </c>
      <c r="K1544" s="12" t="n">
        <f aca="false">IF($D$1544=1,MIN(Assumptions!$B$61,MAX(Assumptions!$B$4,Assumptions!$B$26-($I$1544+$J$1544))),Assumptions!$B$4)</f>
        <v>0</v>
      </c>
      <c r="L1544" s="12" t="n">
        <f aca="false">IF($E$1544=1,MIN(Assumptions!$B$56,MAX(Assumptions!$B$4,Assumptions!$B$26-($I$1544+$J$1544+$K$1544))),Assumptions!$B$4)</f>
        <v>60000000</v>
      </c>
      <c r="M1544" s="12" t="n">
        <f aca="false">IF($F$1544=1,MIN(Assumptions!$B$51,MAX(Assumptions!$B$4,Assumptions!$B$26-($I$1544+$J$1544+$K$1544+$L$1544))),Assumptions!$B$4)</f>
        <v>0</v>
      </c>
      <c r="N1544" s="12" t="n">
        <f aca="false">IF($G$1544=1,MIN(Assumptions!$B$46,MAX(Assumptions!$B$4,Assumptions!$B$26-($I$1544+$J$1544+$K$1544+$L$1544+$M$1544))),Assumptions!$B$4)</f>
        <v>0</v>
      </c>
      <c r="O1544" s="12" t="n">
        <f aca="false">IF($H$1544=1,MIN(Assumptions!$B$41,MAX(Assumptions!$B$4,Assumptions!$B$26-($I$1544+$J$1544+$K$1544+$L$1544+$M$1544+$N$1544))),Assumptions!$B$4)</f>
        <v>5000000</v>
      </c>
      <c r="P1544" s="12" t="n">
        <f aca="false">$I$1544+$J$1544+$K$1544+$L$1544+$M$1544+$N$1544+$O$1544</f>
        <v>95000000</v>
      </c>
      <c r="Q1544" s="12" t="n">
        <f aca="false">MAX(Assumptions!$B$4,Assumptions!$B$26-$P$1544)</f>
        <v>1905000000</v>
      </c>
      <c r="R1544" s="12" t="n">
        <f aca="false">$J$1460+$O$1460+Assumptions!$B$20+IF($B$1544=0,$D$1460,Assumptions!$B$4)+IF($C$1544=0,$AI$1460,Assumptions!$B$4)+IF($D$1544=0,$AF$1460,Assumptions!$B$4)+IF($E$1544=0,$AC$1460,Assumptions!$B$4)+IF($F$1544=0,$Z$1460,Assumptions!$B$4)+IF($G$1544=0,$W$1460,Assumptions!$B$4)+IF($H$1544=0,$T$1460,Assumptions!$B$4)</f>
        <v>25210729.5466692</v>
      </c>
      <c r="S1544" s="12" t="n">
        <f aca="false">IF($R$1544&gt;Assumptions!$B$4,$Q$1544/$R$1544&gt;Assumptions!$B$13,FALSE())</f>
        <v>1</v>
      </c>
      <c r="T1544" s="12" t="n">
        <f aca="false">IF($S$1544,($Q$1544+Assumptions!$B$14*Assumptions!$B$13)/($R$1544+Assumptions!$B$14),IF($R$1544&gt;Assumptions!$B$4,$Q$1544/$R$1544,Assumptions!$B$4))</f>
        <v>68.83615232098</v>
      </c>
      <c r="U1544" s="12" t="n">
        <f aca="false">IF($B$1544=1,$I$1544,$D$1460*$T$1544)</f>
        <v>30000000</v>
      </c>
      <c r="V1544" s="12" t="n">
        <f aca="false">IF($C$1544=1,$J$1544,$AI$1460*$T$1544)</f>
        <v>423958904.528419</v>
      </c>
      <c r="W1544" s="12" t="n">
        <f aca="false">IF($D$1544=1,$K$1544,$AF$1460*$T$1544)</f>
        <v>119836711.324899</v>
      </c>
      <c r="X1544" s="12" t="n">
        <f aca="false">IF($E$1544=1,$L$1544,$AC$1460*$T$1544)</f>
        <v>60000000</v>
      </c>
      <c r="Y1544" s="12" t="n">
        <f aca="false">IF($F$1544=1,$M$1544,$Z$1460*$T$1544)</f>
        <v>206508456.96294</v>
      </c>
      <c r="Z1544" s="12" t="n">
        <f aca="false">IF($G$1544=1,$N$1544,$W$1460*$T$1544)</f>
        <v>344180761.6049</v>
      </c>
      <c r="AA1544" s="12" t="n">
        <f aca="false">IF($H$1544=1,$O$1544,$T$1460*$T$1544)</f>
        <v>5000000</v>
      </c>
      <c r="AB1544" s="12" t="n">
        <f aca="false">($J$1460+$O$1460)*$T$1544</f>
        <v>21399413.887573</v>
      </c>
      <c r="AC1544" s="12" t="n">
        <f aca="false">Assumptions!$B$20*$T$1544</f>
        <v>619525370.88882</v>
      </c>
      <c r="AD1544" s="12" t="n">
        <f aca="false">IF($S$1544,Assumptions!$B$14*($T$1544-Assumptions!$B$13),Assumptions!$B$4)</f>
        <v>169590380.80245</v>
      </c>
      <c r="AE1544" s="12" t="n">
        <f aca="false">$U$1544+$V$1544+$W$1544+$X$1544+$Y$1544+$Z$1544+$AA$1544+$AB$1544+$AC$1544+$AD$1544</f>
        <v>2000000000</v>
      </c>
      <c r="AF1544" s="12" t="n">
        <f aca="false">IF(AND(IF($B$1544=1,$U$1544&gt;=INDEX($U$1471:$U$1598,1+$A$1544-Assumptions!$B$77),$U$1544&gt;INDEX($U$1471:$U$1598,1+$A$1544+Assumptions!$B$77)),IF($C$1544=1,$V$1544&gt;=INDEX($V$1471:$V$1598,1+$A$1544-Assumptions!$B$78),$V$1544&gt;INDEX($V$1471:$V$1598,1+$A$1544+Assumptions!$B$78)),IF($D$1544=1,$W$1544&gt;=INDEX($W$1471:$W$1598,1+$A$1544-Assumptions!$B$79),$W$1544&gt;INDEX($W$1471:$W$1598,1+$A$1544+Assumptions!$B$79)),IF($E$1544=1,$X$1544&gt;=INDEX($X$1471:$X$1598,1+$A$1544-Assumptions!$B$80),$X$1544&gt;INDEX($X$1471:$X$1598,1+$A$1544+Assumptions!$B$80)),IF($F$1544=1,$Y$1544&gt;=INDEX($Y$1471:$Y$1598,1+$A$1544-Assumptions!$B$81),$Y$1544&gt;INDEX($Y$1471:$Y$1598,1+$A$1544+Assumptions!$B$81)),IF($G$1544=1,$Z$1544&gt;=INDEX($Z$1471:$Z$1598,1+$A$1544-Assumptions!$B$82),$Z$1544&gt;INDEX($Z$1471:$Z$1598,1+$A$1544+Assumptions!$B$82)),IF($H$1544=1,$AA$1544&gt;=INDEX($AA$1471:$AA$1598,1+$A$1544-Assumptions!$B$83),$AA$1544&gt;INDEX($AA$1471:$AA$1598,1+$A$1544+Assumptions!$B$83))),1,0)</f>
        <v>0</v>
      </c>
    </row>
    <row r="1545" customFormat="false" ht="15" hidden="true" customHeight="false" outlineLevel="0" collapsed="false">
      <c r="A1545" s="6" t="n">
        <f aca="false">ROW()-ROW($A$1471)+Assumptions!$B$4</f>
        <v>74</v>
      </c>
      <c r="B1545" s="12" t="n">
        <f aca="false">MOD(QUOTIENT($A$1545,Assumptions!$B$77),2)</f>
        <v>1</v>
      </c>
      <c r="C1545" s="12" t="n">
        <f aca="false">MOD(QUOTIENT($A$1545,Assumptions!$B$78),2)</f>
        <v>0</v>
      </c>
      <c r="D1545" s="12" t="n">
        <f aca="false">MOD(QUOTIENT($A$1545,Assumptions!$B$79),2)</f>
        <v>0</v>
      </c>
      <c r="E1545" s="12" t="n">
        <f aca="false">MOD(QUOTIENT($A$1545,Assumptions!$B$80),2)</f>
        <v>1</v>
      </c>
      <c r="F1545" s="12" t="n">
        <f aca="false">MOD(QUOTIENT($A$1545,Assumptions!$B$81),2)</f>
        <v>0</v>
      </c>
      <c r="G1545" s="12" t="n">
        <f aca="false">MOD(QUOTIENT($A$1545,Assumptions!$B$82),2)</f>
        <v>1</v>
      </c>
      <c r="H1545" s="12" t="n">
        <f aca="false">MOD(QUOTIENT($A$1545,Assumptions!$B$83),2)</f>
        <v>0</v>
      </c>
      <c r="I1545" s="12" t="n">
        <f aca="false">IF($B$1545=1,MIN(Assumptions!$B$67,MAX(Assumptions!$B$4,Assumptions!$B$26-(Assumptions!$B$4))),Assumptions!$B$4)</f>
        <v>30000000</v>
      </c>
      <c r="J1545" s="12" t="n">
        <f aca="false">IF($C$1545=1,MIN(Assumptions!$B$66,MAX(Assumptions!$B$4,Assumptions!$B$26-($I$1545))),Assumptions!$B$4)</f>
        <v>0</v>
      </c>
      <c r="K1545" s="12" t="n">
        <f aca="false">IF($D$1545=1,MIN(Assumptions!$B$61,MAX(Assumptions!$B$4,Assumptions!$B$26-($I$1545+$J$1545))),Assumptions!$B$4)</f>
        <v>0</v>
      </c>
      <c r="L1545" s="12" t="n">
        <f aca="false">IF($E$1545=1,MIN(Assumptions!$B$56,MAX(Assumptions!$B$4,Assumptions!$B$26-($I$1545+$J$1545+$K$1545))),Assumptions!$B$4)</f>
        <v>60000000</v>
      </c>
      <c r="M1545" s="12" t="n">
        <f aca="false">IF($F$1545=1,MIN(Assumptions!$B$51,MAX(Assumptions!$B$4,Assumptions!$B$26-($I$1545+$J$1545+$K$1545+$L$1545))),Assumptions!$B$4)</f>
        <v>0</v>
      </c>
      <c r="N1545" s="12" t="n">
        <f aca="false">IF($G$1545=1,MIN(Assumptions!$B$46,MAX(Assumptions!$B$4,Assumptions!$B$26-($I$1545+$J$1545+$K$1545+$L$1545+$M$1545))),Assumptions!$B$4)</f>
        <v>15000000</v>
      </c>
      <c r="O1545" s="12" t="n">
        <f aca="false">IF($H$1545=1,MIN(Assumptions!$B$41,MAX(Assumptions!$B$4,Assumptions!$B$26-($I$1545+$J$1545+$K$1545+$L$1545+$M$1545+$N$1545))),Assumptions!$B$4)</f>
        <v>0</v>
      </c>
      <c r="P1545" s="12" t="n">
        <f aca="false">$I$1545+$J$1545+$K$1545+$L$1545+$M$1545+$N$1545+$O$1545</f>
        <v>105000000</v>
      </c>
      <c r="Q1545" s="12" t="n">
        <f aca="false">MAX(Assumptions!$B$4,Assumptions!$B$26-$P$1545)</f>
        <v>1895000000</v>
      </c>
      <c r="R1545" s="12" t="n">
        <f aca="false">$J$1460+$O$1460+Assumptions!$B$20+IF($B$1545=0,$D$1460,Assumptions!$B$4)+IF($C$1545=0,$AI$1460,Assumptions!$B$4)+IF($D$1545=0,$AF$1460,Assumptions!$B$4)+IF($E$1545=0,$AC$1460,Assumptions!$B$4)+IF($F$1545=0,$Z$1460,Assumptions!$B$4)+IF($G$1545=0,$W$1460,Assumptions!$B$4)+IF($H$1545=0,$T$1460,Assumptions!$B$4)</f>
        <v>25210729.5466692</v>
      </c>
      <c r="S1545" s="12" t="n">
        <f aca="false">IF($R$1545&gt;Assumptions!$B$4,$Q$1545/$R$1545&gt;Assumptions!$B$13,FALSE())</f>
        <v>1</v>
      </c>
      <c r="T1545" s="12" t="n">
        <f aca="false">IF($S$1545,($Q$1545+Assumptions!$B$14*Assumptions!$B$13)/($R$1545+Assumptions!$B$14),IF($R$1545&gt;Assumptions!$B$4,$Q$1545/$R$1545,Assumptions!$B$4))</f>
        <v>68.4752812734257</v>
      </c>
      <c r="U1545" s="12" t="n">
        <f aca="false">IF($B$1545=1,$I$1545,$D$1460*$T$1545)</f>
        <v>30000000</v>
      </c>
      <c r="V1545" s="12" t="n">
        <f aca="false">IF($C$1545=1,$J$1545,$AI$1460*$T$1545)</f>
        <v>421736315.25173</v>
      </c>
      <c r="W1545" s="12" t="n">
        <f aca="false">IF($D$1545=1,$K$1545,$AF$1460*$T$1545)</f>
        <v>119208471.684926</v>
      </c>
      <c r="X1545" s="12" t="n">
        <f aca="false">IF($E$1545=1,$L$1545,$AC$1460*$T$1545)</f>
        <v>60000000</v>
      </c>
      <c r="Y1545" s="12" t="n">
        <f aca="false">IF($F$1545=1,$M$1545,$Z$1460*$T$1545)</f>
        <v>205425843.820277</v>
      </c>
      <c r="Z1545" s="12" t="n">
        <f aca="false">IF($G$1545=1,$N$1545,$W$1460*$T$1545)</f>
        <v>15000000</v>
      </c>
      <c r="AA1545" s="12" t="n">
        <f aca="false">IF($H$1545=1,$O$1545,$T$1460*$T$1545)</f>
        <v>342376406.367129</v>
      </c>
      <c r="AB1545" s="12" t="n">
        <f aca="false">($J$1460+$O$1460)*$T$1545</f>
        <v>21287228.2315438</v>
      </c>
      <c r="AC1545" s="12" t="n">
        <f aca="false">Assumptions!$B$20*$T$1545</f>
        <v>616277531.460831</v>
      </c>
      <c r="AD1545" s="12" t="n">
        <f aca="false">IF($S$1545,Assumptions!$B$14*($T$1545-Assumptions!$B$13),Assumptions!$B$4)</f>
        <v>168688203.183564</v>
      </c>
      <c r="AE1545" s="12" t="n">
        <f aca="false">$U$1545+$V$1545+$W$1545+$X$1545+$Y$1545+$Z$1545+$AA$1545+$AB$1545+$AC$1545+$AD$1545</f>
        <v>2000000000</v>
      </c>
      <c r="AF1545" s="12" t="n">
        <f aca="false">IF(AND(IF($B$1545=1,$U$1545&gt;=INDEX($U$1471:$U$1598,1+$A$1545-Assumptions!$B$77),$U$1545&gt;INDEX($U$1471:$U$1598,1+$A$1545+Assumptions!$B$77)),IF($C$1545=1,$V$1545&gt;=INDEX($V$1471:$V$1598,1+$A$1545-Assumptions!$B$78),$V$1545&gt;INDEX($V$1471:$V$1598,1+$A$1545+Assumptions!$B$78)),IF($D$1545=1,$W$1545&gt;=INDEX($W$1471:$W$1598,1+$A$1545-Assumptions!$B$79),$W$1545&gt;INDEX($W$1471:$W$1598,1+$A$1545+Assumptions!$B$79)),IF($E$1545=1,$X$1545&gt;=INDEX($X$1471:$X$1598,1+$A$1545-Assumptions!$B$80),$X$1545&gt;INDEX($X$1471:$X$1598,1+$A$1545+Assumptions!$B$80)),IF($F$1545=1,$Y$1545&gt;=INDEX($Y$1471:$Y$1598,1+$A$1545-Assumptions!$B$81),$Y$1545&gt;INDEX($Y$1471:$Y$1598,1+$A$1545+Assumptions!$B$81)),IF($G$1545=1,$Z$1545&gt;=INDEX($Z$1471:$Z$1598,1+$A$1545-Assumptions!$B$82),$Z$1545&gt;INDEX($Z$1471:$Z$1598,1+$A$1545+Assumptions!$B$82)),IF($H$1545=1,$AA$1545&gt;=INDEX($AA$1471:$AA$1598,1+$A$1545-Assumptions!$B$83),$AA$1545&gt;INDEX($AA$1471:$AA$1598,1+$A$1545+Assumptions!$B$83))),1,0)</f>
        <v>0</v>
      </c>
    </row>
    <row r="1546" customFormat="false" ht="15" hidden="true" customHeight="false" outlineLevel="0" collapsed="false">
      <c r="A1546" s="6" t="n">
        <f aca="false">ROW()-ROW($A$1471)+Assumptions!$B$4</f>
        <v>75</v>
      </c>
      <c r="B1546" s="12" t="n">
        <f aca="false">MOD(QUOTIENT($A$1546,Assumptions!$B$77),2)</f>
        <v>1</v>
      </c>
      <c r="C1546" s="12" t="n">
        <f aca="false">MOD(QUOTIENT($A$1546,Assumptions!$B$78),2)</f>
        <v>0</v>
      </c>
      <c r="D1546" s="12" t="n">
        <f aca="false">MOD(QUOTIENT($A$1546,Assumptions!$B$79),2)</f>
        <v>0</v>
      </c>
      <c r="E1546" s="12" t="n">
        <f aca="false">MOD(QUOTIENT($A$1546,Assumptions!$B$80),2)</f>
        <v>1</v>
      </c>
      <c r="F1546" s="12" t="n">
        <f aca="false">MOD(QUOTIENT($A$1546,Assumptions!$B$81),2)</f>
        <v>0</v>
      </c>
      <c r="G1546" s="12" t="n">
        <f aca="false">MOD(QUOTIENT($A$1546,Assumptions!$B$82),2)</f>
        <v>1</v>
      </c>
      <c r="H1546" s="12" t="n">
        <f aca="false">MOD(QUOTIENT($A$1546,Assumptions!$B$83),2)</f>
        <v>1</v>
      </c>
      <c r="I1546" s="12" t="n">
        <f aca="false">IF($B$1546=1,MIN(Assumptions!$B$67,MAX(Assumptions!$B$4,Assumptions!$B$26-(Assumptions!$B$4))),Assumptions!$B$4)</f>
        <v>30000000</v>
      </c>
      <c r="J1546" s="12" t="n">
        <f aca="false">IF($C$1546=1,MIN(Assumptions!$B$66,MAX(Assumptions!$B$4,Assumptions!$B$26-($I$1546))),Assumptions!$B$4)</f>
        <v>0</v>
      </c>
      <c r="K1546" s="12" t="n">
        <f aca="false">IF($D$1546=1,MIN(Assumptions!$B$61,MAX(Assumptions!$B$4,Assumptions!$B$26-($I$1546+$J$1546))),Assumptions!$B$4)</f>
        <v>0</v>
      </c>
      <c r="L1546" s="12" t="n">
        <f aca="false">IF($E$1546=1,MIN(Assumptions!$B$56,MAX(Assumptions!$B$4,Assumptions!$B$26-($I$1546+$J$1546+$K$1546))),Assumptions!$B$4)</f>
        <v>60000000</v>
      </c>
      <c r="M1546" s="12" t="n">
        <f aca="false">IF($F$1546=1,MIN(Assumptions!$B$51,MAX(Assumptions!$B$4,Assumptions!$B$26-($I$1546+$J$1546+$K$1546+$L$1546))),Assumptions!$B$4)</f>
        <v>0</v>
      </c>
      <c r="N1546" s="12" t="n">
        <f aca="false">IF($G$1546=1,MIN(Assumptions!$B$46,MAX(Assumptions!$B$4,Assumptions!$B$26-($I$1546+$J$1546+$K$1546+$L$1546+$M$1546))),Assumptions!$B$4)</f>
        <v>15000000</v>
      </c>
      <c r="O1546" s="12" t="n">
        <f aca="false">IF($H$1546=1,MIN(Assumptions!$B$41,MAX(Assumptions!$B$4,Assumptions!$B$26-($I$1546+$J$1546+$K$1546+$L$1546+$M$1546+$N$1546))),Assumptions!$B$4)</f>
        <v>5000000</v>
      </c>
      <c r="P1546" s="12" t="n">
        <f aca="false">$I$1546+$J$1546+$K$1546+$L$1546+$M$1546+$N$1546+$O$1546</f>
        <v>110000000</v>
      </c>
      <c r="Q1546" s="12" t="n">
        <f aca="false">MAX(Assumptions!$B$4,Assumptions!$B$26-$P$1546)</f>
        <v>1890000000</v>
      </c>
      <c r="R1546" s="12" t="n">
        <f aca="false">$J$1460+$O$1460+Assumptions!$B$20+IF($B$1546=0,$D$1460,Assumptions!$B$4)+IF($C$1546=0,$AI$1460,Assumptions!$B$4)+IF($D$1546=0,$AF$1460,Assumptions!$B$4)+IF($E$1546=0,$AC$1460,Assumptions!$B$4)+IF($F$1546=0,$Z$1460,Assumptions!$B$4)+IF($G$1546=0,$W$1460,Assumptions!$B$4)+IF($H$1546=0,$T$1460,Assumptions!$B$4)</f>
        <v>20210729.5466692</v>
      </c>
      <c r="S1546" s="12" t="n">
        <f aca="false">IF($R$1546&gt;Assumptions!$B$4,$Q$1546/$R$1546&gt;Assumptions!$B$13,FALSE())</f>
        <v>1</v>
      </c>
      <c r="T1546" s="12" t="n">
        <f aca="false">IF($S$1546,($Q$1546+Assumptions!$B$14*Assumptions!$B$13)/($R$1546+Assumptions!$B$14),IF($R$1546&gt;Assumptions!$B$4,$Q$1546/$R$1546,Assumptions!$B$4))</f>
        <v>83.3306563803257</v>
      </c>
      <c r="U1546" s="12" t="n">
        <f aca="false">IF($B$1546=1,$I$1546,$D$1460*$T$1546)</f>
        <v>30000000</v>
      </c>
      <c r="V1546" s="12" t="n">
        <f aca="false">IF($C$1546=1,$J$1546,$AI$1460*$T$1546)</f>
        <v>513229932.258567</v>
      </c>
      <c r="W1546" s="12" t="n">
        <f aca="false">IF($D$1546=1,$K$1546,$AF$1460*$T$1546)</f>
        <v>145070162.646495</v>
      </c>
      <c r="X1546" s="12" t="n">
        <f aca="false">IF($E$1546=1,$L$1546,$AC$1460*$T$1546)</f>
        <v>60000000</v>
      </c>
      <c r="Y1546" s="12" t="n">
        <f aca="false">IF($F$1546=1,$M$1546,$Z$1460*$T$1546)</f>
        <v>249991969.140977</v>
      </c>
      <c r="Z1546" s="12" t="n">
        <f aca="false">IF($G$1546=1,$N$1546,$W$1460*$T$1546)</f>
        <v>15000000</v>
      </c>
      <c r="AA1546" s="12" t="n">
        <f aca="false">IF($H$1546=1,$O$1546,$T$1460*$T$1546)</f>
        <v>5000000</v>
      </c>
      <c r="AB1546" s="12" t="n">
        <f aca="false">($J$1460+$O$1460)*$T$1546</f>
        <v>25905387.5802152</v>
      </c>
      <c r="AC1546" s="12" t="n">
        <f aca="false">Assumptions!$B$20*$T$1546</f>
        <v>749975907.422932</v>
      </c>
      <c r="AD1546" s="12" t="n">
        <f aca="false">IF($S$1546,Assumptions!$B$14*($T$1546-Assumptions!$B$13),Assumptions!$B$4)</f>
        <v>205826640.950814</v>
      </c>
      <c r="AE1546" s="12" t="n">
        <f aca="false">$U$1546+$V$1546+$W$1546+$X$1546+$Y$1546+$Z$1546+$AA$1546+$AB$1546+$AC$1546+$AD$1546</f>
        <v>2000000000</v>
      </c>
      <c r="AF1546" s="12" t="n">
        <f aca="false">IF(AND(IF($B$1546=1,$U$1546&gt;=INDEX($U$1471:$U$1598,1+$A$1546-Assumptions!$B$77),$U$1546&gt;INDEX($U$1471:$U$1598,1+$A$1546+Assumptions!$B$77)),IF($C$1546=1,$V$1546&gt;=INDEX($V$1471:$V$1598,1+$A$1546-Assumptions!$B$78),$V$1546&gt;INDEX($V$1471:$V$1598,1+$A$1546+Assumptions!$B$78)),IF($D$1546=1,$W$1546&gt;=INDEX($W$1471:$W$1598,1+$A$1546-Assumptions!$B$79),$W$1546&gt;INDEX($W$1471:$W$1598,1+$A$1546+Assumptions!$B$79)),IF($E$1546=1,$X$1546&gt;=INDEX($X$1471:$X$1598,1+$A$1546-Assumptions!$B$80),$X$1546&gt;INDEX($X$1471:$X$1598,1+$A$1546+Assumptions!$B$80)),IF($F$1546=1,$Y$1546&gt;=INDEX($Y$1471:$Y$1598,1+$A$1546-Assumptions!$B$81),$Y$1546&gt;INDEX($Y$1471:$Y$1598,1+$A$1546+Assumptions!$B$81)),IF($G$1546=1,$Z$1546&gt;=INDEX($Z$1471:$Z$1598,1+$A$1546-Assumptions!$B$82),$Z$1546&gt;INDEX($Z$1471:$Z$1598,1+$A$1546+Assumptions!$B$82)),IF($H$1546=1,$AA$1546&gt;=INDEX($AA$1471:$AA$1598,1+$A$1546-Assumptions!$B$83),$AA$1546&gt;INDEX($AA$1471:$AA$1598,1+$A$1546+Assumptions!$B$83))),1,0)</f>
        <v>0</v>
      </c>
    </row>
    <row r="1547" customFormat="false" ht="15" hidden="true" customHeight="false" outlineLevel="0" collapsed="false">
      <c r="A1547" s="6" t="n">
        <f aca="false">ROW()-ROW($A$1471)+Assumptions!$B$4</f>
        <v>76</v>
      </c>
      <c r="B1547" s="12" t="n">
        <f aca="false">MOD(QUOTIENT($A$1547,Assumptions!$B$77),2)</f>
        <v>1</v>
      </c>
      <c r="C1547" s="12" t="n">
        <f aca="false">MOD(QUOTIENT($A$1547,Assumptions!$B$78),2)</f>
        <v>0</v>
      </c>
      <c r="D1547" s="12" t="n">
        <f aca="false">MOD(QUOTIENT($A$1547,Assumptions!$B$79),2)</f>
        <v>0</v>
      </c>
      <c r="E1547" s="12" t="n">
        <f aca="false">MOD(QUOTIENT($A$1547,Assumptions!$B$80),2)</f>
        <v>1</v>
      </c>
      <c r="F1547" s="12" t="n">
        <f aca="false">MOD(QUOTIENT($A$1547,Assumptions!$B$81),2)</f>
        <v>1</v>
      </c>
      <c r="G1547" s="12" t="n">
        <f aca="false">MOD(QUOTIENT($A$1547,Assumptions!$B$82),2)</f>
        <v>0</v>
      </c>
      <c r="H1547" s="12" t="n">
        <f aca="false">MOD(QUOTIENT($A$1547,Assumptions!$B$83),2)</f>
        <v>0</v>
      </c>
      <c r="I1547" s="12" t="n">
        <f aca="false">IF($B$1547=1,MIN(Assumptions!$B$67,MAX(Assumptions!$B$4,Assumptions!$B$26-(Assumptions!$B$4))),Assumptions!$B$4)</f>
        <v>30000000</v>
      </c>
      <c r="J1547" s="12" t="n">
        <f aca="false">IF($C$1547=1,MIN(Assumptions!$B$66,MAX(Assumptions!$B$4,Assumptions!$B$26-($I$1547))),Assumptions!$B$4)</f>
        <v>0</v>
      </c>
      <c r="K1547" s="12" t="n">
        <f aca="false">IF($D$1547=1,MIN(Assumptions!$B$61,MAX(Assumptions!$B$4,Assumptions!$B$26-($I$1547+$J$1547))),Assumptions!$B$4)</f>
        <v>0</v>
      </c>
      <c r="L1547" s="12" t="n">
        <f aca="false">IF($E$1547=1,MIN(Assumptions!$B$56,MAX(Assumptions!$B$4,Assumptions!$B$26-($I$1547+$J$1547+$K$1547))),Assumptions!$B$4)</f>
        <v>60000000</v>
      </c>
      <c r="M1547" s="12" t="n">
        <f aca="false">IF($F$1547=1,MIN(Assumptions!$B$51,MAX(Assumptions!$B$4,Assumptions!$B$26-($I$1547+$J$1547+$K$1547+$L$1547))),Assumptions!$B$4)</f>
        <v>30000000</v>
      </c>
      <c r="N1547" s="12" t="n">
        <f aca="false">IF($G$1547=1,MIN(Assumptions!$B$46,MAX(Assumptions!$B$4,Assumptions!$B$26-($I$1547+$J$1547+$K$1547+$L$1547+$M$1547))),Assumptions!$B$4)</f>
        <v>0</v>
      </c>
      <c r="O1547" s="12" t="n">
        <f aca="false">IF($H$1547=1,MIN(Assumptions!$B$41,MAX(Assumptions!$B$4,Assumptions!$B$26-($I$1547+$J$1547+$K$1547+$L$1547+$M$1547+$N$1547))),Assumptions!$B$4)</f>
        <v>0</v>
      </c>
      <c r="P1547" s="12" t="n">
        <f aca="false">$I$1547+$J$1547+$K$1547+$L$1547+$M$1547+$N$1547+$O$1547</f>
        <v>120000000</v>
      </c>
      <c r="Q1547" s="12" t="n">
        <f aca="false">MAX(Assumptions!$B$4,Assumptions!$B$26-$P$1547)</f>
        <v>1880000000</v>
      </c>
      <c r="R1547" s="12" t="n">
        <f aca="false">$J$1460+$O$1460+Assumptions!$B$20+IF($B$1547=0,$D$1460,Assumptions!$B$4)+IF($C$1547=0,$AI$1460,Assumptions!$B$4)+IF($D$1547=0,$AF$1460,Assumptions!$B$4)+IF($E$1547=0,$AC$1460,Assumptions!$B$4)+IF($F$1547=0,$Z$1460,Assumptions!$B$4)+IF($G$1547=0,$W$1460,Assumptions!$B$4)+IF($H$1547=0,$T$1460,Assumptions!$B$4)</f>
        <v>27210729.5466692</v>
      </c>
      <c r="S1547" s="12" t="n">
        <f aca="false">IF($R$1547&gt;Assumptions!$B$4,$Q$1547/$R$1547&gt;Assumptions!$B$13,FALSE())</f>
        <v>1</v>
      </c>
      <c r="T1547" s="12" t="n">
        <f aca="false">IF($S$1547,($Q$1547+Assumptions!$B$14*Assumptions!$B$13)/($R$1547+Assumptions!$B$14),IF($R$1547&gt;Assumptions!$B$4,$Q$1547/$R$1547,Assumptions!$B$4))</f>
        <v>63.3609483416756</v>
      </c>
      <c r="U1547" s="12" t="n">
        <f aca="false">IF($B$1547=1,$I$1547,$D$1460*$T$1547)</f>
        <v>30000000</v>
      </c>
      <c r="V1547" s="12" t="n">
        <f aca="false">IF($C$1547=1,$J$1547,$AI$1460*$T$1547)</f>
        <v>390237358.467686</v>
      </c>
      <c r="W1547" s="12" t="n">
        <f aca="false">IF($D$1547=1,$K$1547,$AF$1460*$T$1547)</f>
        <v>110304940.350058</v>
      </c>
      <c r="X1547" s="12" t="n">
        <f aca="false">IF($E$1547=1,$L$1547,$AC$1460*$T$1547)</f>
        <v>60000000</v>
      </c>
      <c r="Y1547" s="12" t="n">
        <f aca="false">IF($F$1547=1,$M$1547,$Z$1460*$T$1547)</f>
        <v>30000000</v>
      </c>
      <c r="Z1547" s="12" t="n">
        <f aca="false">IF($G$1547=1,$N$1547,$W$1460*$T$1547)</f>
        <v>316804741.708378</v>
      </c>
      <c r="AA1547" s="12" t="n">
        <f aca="false">IF($H$1547=1,$O$1547,$T$1460*$T$1547)</f>
        <v>316804741.708378</v>
      </c>
      <c r="AB1547" s="12" t="n">
        <f aca="false">($J$1460+$O$1460)*$T$1547</f>
        <v>19697311.8362311</v>
      </c>
      <c r="AC1547" s="12" t="n">
        <f aca="false">Assumptions!$B$20*$T$1547</f>
        <v>570248535.07508</v>
      </c>
      <c r="AD1547" s="12" t="n">
        <f aca="false">IF($S$1547,Assumptions!$B$14*($T$1547-Assumptions!$B$13),Assumptions!$B$4)</f>
        <v>155902370.854189</v>
      </c>
      <c r="AE1547" s="12" t="n">
        <f aca="false">$U$1547+$V$1547+$W$1547+$X$1547+$Y$1547+$Z$1547+$AA$1547+$AB$1547+$AC$1547+$AD$1547</f>
        <v>2000000000</v>
      </c>
      <c r="AF1547" s="12" t="n">
        <f aca="false">IF(AND(IF($B$1547=1,$U$1547&gt;=INDEX($U$1471:$U$1598,1+$A$1547-Assumptions!$B$77),$U$1547&gt;INDEX($U$1471:$U$1598,1+$A$1547+Assumptions!$B$77)),IF($C$1547=1,$V$1547&gt;=INDEX($V$1471:$V$1598,1+$A$1547-Assumptions!$B$78),$V$1547&gt;INDEX($V$1471:$V$1598,1+$A$1547+Assumptions!$B$78)),IF($D$1547=1,$W$1547&gt;=INDEX($W$1471:$W$1598,1+$A$1547-Assumptions!$B$79),$W$1547&gt;INDEX($W$1471:$W$1598,1+$A$1547+Assumptions!$B$79)),IF($E$1547=1,$X$1547&gt;=INDEX($X$1471:$X$1598,1+$A$1547-Assumptions!$B$80),$X$1547&gt;INDEX($X$1471:$X$1598,1+$A$1547+Assumptions!$B$80)),IF($F$1547=1,$Y$1547&gt;=INDEX($Y$1471:$Y$1598,1+$A$1547-Assumptions!$B$81),$Y$1547&gt;INDEX($Y$1471:$Y$1598,1+$A$1547+Assumptions!$B$81)),IF($G$1547=1,$Z$1547&gt;=INDEX($Z$1471:$Z$1598,1+$A$1547-Assumptions!$B$82),$Z$1547&gt;INDEX($Z$1471:$Z$1598,1+$A$1547+Assumptions!$B$82)),IF($H$1547=1,$AA$1547&gt;=INDEX($AA$1471:$AA$1598,1+$A$1547-Assumptions!$B$83),$AA$1547&gt;INDEX($AA$1471:$AA$1598,1+$A$1547+Assumptions!$B$83))),1,0)</f>
        <v>0</v>
      </c>
    </row>
    <row r="1548" customFormat="false" ht="15" hidden="true" customHeight="false" outlineLevel="0" collapsed="false">
      <c r="A1548" s="6" t="n">
        <f aca="false">ROW()-ROW($A$1471)+Assumptions!$B$4</f>
        <v>77</v>
      </c>
      <c r="B1548" s="12" t="n">
        <f aca="false">MOD(QUOTIENT($A$1548,Assumptions!$B$77),2)</f>
        <v>1</v>
      </c>
      <c r="C1548" s="12" t="n">
        <f aca="false">MOD(QUOTIENT($A$1548,Assumptions!$B$78),2)</f>
        <v>0</v>
      </c>
      <c r="D1548" s="12" t="n">
        <f aca="false">MOD(QUOTIENT($A$1548,Assumptions!$B$79),2)</f>
        <v>0</v>
      </c>
      <c r="E1548" s="12" t="n">
        <f aca="false">MOD(QUOTIENT($A$1548,Assumptions!$B$80),2)</f>
        <v>1</v>
      </c>
      <c r="F1548" s="12" t="n">
        <f aca="false">MOD(QUOTIENT($A$1548,Assumptions!$B$81),2)</f>
        <v>1</v>
      </c>
      <c r="G1548" s="12" t="n">
        <f aca="false">MOD(QUOTIENT($A$1548,Assumptions!$B$82),2)</f>
        <v>0</v>
      </c>
      <c r="H1548" s="12" t="n">
        <f aca="false">MOD(QUOTIENT($A$1548,Assumptions!$B$83),2)</f>
        <v>1</v>
      </c>
      <c r="I1548" s="12" t="n">
        <f aca="false">IF($B$1548=1,MIN(Assumptions!$B$67,MAX(Assumptions!$B$4,Assumptions!$B$26-(Assumptions!$B$4))),Assumptions!$B$4)</f>
        <v>30000000</v>
      </c>
      <c r="J1548" s="12" t="n">
        <f aca="false">IF($C$1548=1,MIN(Assumptions!$B$66,MAX(Assumptions!$B$4,Assumptions!$B$26-($I$1548))),Assumptions!$B$4)</f>
        <v>0</v>
      </c>
      <c r="K1548" s="12" t="n">
        <f aca="false">IF($D$1548=1,MIN(Assumptions!$B$61,MAX(Assumptions!$B$4,Assumptions!$B$26-($I$1548+$J$1548))),Assumptions!$B$4)</f>
        <v>0</v>
      </c>
      <c r="L1548" s="12" t="n">
        <f aca="false">IF($E$1548=1,MIN(Assumptions!$B$56,MAX(Assumptions!$B$4,Assumptions!$B$26-($I$1548+$J$1548+$K$1548))),Assumptions!$B$4)</f>
        <v>60000000</v>
      </c>
      <c r="M1548" s="12" t="n">
        <f aca="false">IF($F$1548=1,MIN(Assumptions!$B$51,MAX(Assumptions!$B$4,Assumptions!$B$26-($I$1548+$J$1548+$K$1548+$L$1548))),Assumptions!$B$4)</f>
        <v>30000000</v>
      </c>
      <c r="N1548" s="12" t="n">
        <f aca="false">IF($G$1548=1,MIN(Assumptions!$B$46,MAX(Assumptions!$B$4,Assumptions!$B$26-($I$1548+$J$1548+$K$1548+$L$1548+$M$1548))),Assumptions!$B$4)</f>
        <v>0</v>
      </c>
      <c r="O1548" s="12" t="n">
        <f aca="false">IF($H$1548=1,MIN(Assumptions!$B$41,MAX(Assumptions!$B$4,Assumptions!$B$26-($I$1548+$J$1548+$K$1548+$L$1548+$M$1548+$N$1548))),Assumptions!$B$4)</f>
        <v>5000000</v>
      </c>
      <c r="P1548" s="12" t="n">
        <f aca="false">$I$1548+$J$1548+$K$1548+$L$1548+$M$1548+$N$1548+$O$1548</f>
        <v>125000000</v>
      </c>
      <c r="Q1548" s="12" t="n">
        <f aca="false">MAX(Assumptions!$B$4,Assumptions!$B$26-$P$1548)</f>
        <v>1875000000</v>
      </c>
      <c r="R1548" s="12" t="n">
        <f aca="false">$J$1460+$O$1460+Assumptions!$B$20+IF($B$1548=0,$D$1460,Assumptions!$B$4)+IF($C$1548=0,$AI$1460,Assumptions!$B$4)+IF($D$1548=0,$AF$1460,Assumptions!$B$4)+IF($E$1548=0,$AC$1460,Assumptions!$B$4)+IF($F$1548=0,$Z$1460,Assumptions!$B$4)+IF($G$1548=0,$W$1460,Assumptions!$B$4)+IF($H$1548=0,$T$1460,Assumptions!$B$4)</f>
        <v>22210729.5466692</v>
      </c>
      <c r="S1548" s="12" t="n">
        <f aca="false">IF($R$1548&gt;Assumptions!$B$4,$Q$1548/$R$1548&gt;Assumptions!$B$13,FALSE())</f>
        <v>1</v>
      </c>
      <c r="T1548" s="12" t="n">
        <f aca="false">IF($S$1548,($Q$1548+Assumptions!$B$14*Assumptions!$B$13)/($R$1548+Assumptions!$B$14),IF($R$1548&gt;Assumptions!$B$4,$Q$1548/$R$1548,Assumptions!$B$4))</f>
        <v>75.9791408203516</v>
      </c>
      <c r="U1548" s="12" t="n">
        <f aca="false">IF($B$1548=1,$I$1548,$D$1460*$T$1548)</f>
        <v>30000000</v>
      </c>
      <c r="V1548" s="12" t="n">
        <f aca="false">IF($C$1548=1,$J$1548,$AI$1460*$T$1548)</f>
        <v>467952263.790158</v>
      </c>
      <c r="W1548" s="12" t="n">
        <f aca="false">IF($D$1548=1,$K$1548,$AF$1460*$T$1548)</f>
        <v>132271924.827316</v>
      </c>
      <c r="X1548" s="12" t="n">
        <f aca="false">IF($E$1548=1,$L$1548,$AC$1460*$T$1548)</f>
        <v>60000000</v>
      </c>
      <c r="Y1548" s="12" t="n">
        <f aca="false">IF($F$1548=1,$M$1548,$Z$1460*$T$1548)</f>
        <v>30000000</v>
      </c>
      <c r="Z1548" s="12" t="n">
        <f aca="false">IF($G$1548=1,$N$1548,$W$1460*$T$1548)</f>
        <v>379895704.101758</v>
      </c>
      <c r="AA1548" s="12" t="n">
        <f aca="false">IF($H$1548=1,$O$1548,$T$1460*$T$1548)</f>
        <v>5000000</v>
      </c>
      <c r="AB1548" s="12" t="n">
        <f aca="false">($J$1460+$O$1460)*$T$1548</f>
        <v>23619987.8467256</v>
      </c>
      <c r="AC1548" s="12" t="n">
        <f aca="false">Assumptions!$B$20*$T$1548</f>
        <v>683812267.383164</v>
      </c>
      <c r="AD1548" s="12" t="n">
        <f aca="false">IF($S$1548,Assumptions!$B$14*($T$1548-Assumptions!$B$13),Assumptions!$B$4)</f>
        <v>187447852.050879</v>
      </c>
      <c r="AE1548" s="12" t="n">
        <f aca="false">$U$1548+$V$1548+$W$1548+$X$1548+$Y$1548+$Z$1548+$AA$1548+$AB$1548+$AC$1548+$AD$1548</f>
        <v>2000000000</v>
      </c>
      <c r="AF1548" s="12" t="n">
        <f aca="false">IF(AND(IF($B$1548=1,$U$1548&gt;=INDEX($U$1471:$U$1598,1+$A$1548-Assumptions!$B$77),$U$1548&gt;INDEX($U$1471:$U$1598,1+$A$1548+Assumptions!$B$77)),IF($C$1548=1,$V$1548&gt;=INDEX($V$1471:$V$1598,1+$A$1548-Assumptions!$B$78),$V$1548&gt;INDEX($V$1471:$V$1598,1+$A$1548+Assumptions!$B$78)),IF($D$1548=1,$W$1548&gt;=INDEX($W$1471:$W$1598,1+$A$1548-Assumptions!$B$79),$W$1548&gt;INDEX($W$1471:$W$1598,1+$A$1548+Assumptions!$B$79)),IF($E$1548=1,$X$1548&gt;=INDEX($X$1471:$X$1598,1+$A$1548-Assumptions!$B$80),$X$1548&gt;INDEX($X$1471:$X$1598,1+$A$1548+Assumptions!$B$80)),IF($F$1548=1,$Y$1548&gt;=INDEX($Y$1471:$Y$1598,1+$A$1548-Assumptions!$B$81),$Y$1548&gt;INDEX($Y$1471:$Y$1598,1+$A$1548+Assumptions!$B$81)),IF($G$1548=1,$Z$1548&gt;=INDEX($Z$1471:$Z$1598,1+$A$1548-Assumptions!$B$82),$Z$1548&gt;INDEX($Z$1471:$Z$1598,1+$A$1548+Assumptions!$B$82)),IF($H$1548=1,$AA$1548&gt;=INDEX($AA$1471:$AA$1598,1+$A$1548-Assumptions!$B$83),$AA$1548&gt;INDEX($AA$1471:$AA$1598,1+$A$1548+Assumptions!$B$83))),1,0)</f>
        <v>0</v>
      </c>
    </row>
    <row r="1549" customFormat="false" ht="15" hidden="true" customHeight="false" outlineLevel="0" collapsed="false">
      <c r="A1549" s="6" t="n">
        <f aca="false">ROW()-ROW($A$1471)+Assumptions!$B$4</f>
        <v>78</v>
      </c>
      <c r="B1549" s="12" t="n">
        <f aca="false">MOD(QUOTIENT($A$1549,Assumptions!$B$77),2)</f>
        <v>1</v>
      </c>
      <c r="C1549" s="12" t="n">
        <f aca="false">MOD(QUOTIENT($A$1549,Assumptions!$B$78),2)</f>
        <v>0</v>
      </c>
      <c r="D1549" s="12" t="n">
        <f aca="false">MOD(QUOTIENT($A$1549,Assumptions!$B$79),2)</f>
        <v>0</v>
      </c>
      <c r="E1549" s="12" t="n">
        <f aca="false">MOD(QUOTIENT($A$1549,Assumptions!$B$80),2)</f>
        <v>1</v>
      </c>
      <c r="F1549" s="12" t="n">
        <f aca="false">MOD(QUOTIENT($A$1549,Assumptions!$B$81),2)</f>
        <v>1</v>
      </c>
      <c r="G1549" s="12" t="n">
        <f aca="false">MOD(QUOTIENT($A$1549,Assumptions!$B$82),2)</f>
        <v>1</v>
      </c>
      <c r="H1549" s="12" t="n">
        <f aca="false">MOD(QUOTIENT($A$1549,Assumptions!$B$83),2)</f>
        <v>0</v>
      </c>
      <c r="I1549" s="12" t="n">
        <f aca="false">IF($B$1549=1,MIN(Assumptions!$B$67,MAX(Assumptions!$B$4,Assumptions!$B$26-(Assumptions!$B$4))),Assumptions!$B$4)</f>
        <v>30000000</v>
      </c>
      <c r="J1549" s="12" t="n">
        <f aca="false">IF($C$1549=1,MIN(Assumptions!$B$66,MAX(Assumptions!$B$4,Assumptions!$B$26-($I$1549))),Assumptions!$B$4)</f>
        <v>0</v>
      </c>
      <c r="K1549" s="12" t="n">
        <f aca="false">IF($D$1549=1,MIN(Assumptions!$B$61,MAX(Assumptions!$B$4,Assumptions!$B$26-($I$1549+$J$1549))),Assumptions!$B$4)</f>
        <v>0</v>
      </c>
      <c r="L1549" s="12" t="n">
        <f aca="false">IF($E$1549=1,MIN(Assumptions!$B$56,MAX(Assumptions!$B$4,Assumptions!$B$26-($I$1549+$J$1549+$K$1549))),Assumptions!$B$4)</f>
        <v>60000000</v>
      </c>
      <c r="M1549" s="12" t="n">
        <f aca="false">IF($F$1549=1,MIN(Assumptions!$B$51,MAX(Assumptions!$B$4,Assumptions!$B$26-($I$1549+$J$1549+$K$1549+$L$1549))),Assumptions!$B$4)</f>
        <v>30000000</v>
      </c>
      <c r="N1549" s="12" t="n">
        <f aca="false">IF($G$1549=1,MIN(Assumptions!$B$46,MAX(Assumptions!$B$4,Assumptions!$B$26-($I$1549+$J$1549+$K$1549+$L$1549+$M$1549))),Assumptions!$B$4)</f>
        <v>15000000</v>
      </c>
      <c r="O1549" s="12" t="n">
        <f aca="false">IF($H$1549=1,MIN(Assumptions!$B$41,MAX(Assumptions!$B$4,Assumptions!$B$26-($I$1549+$J$1549+$K$1549+$L$1549+$M$1549+$N$1549))),Assumptions!$B$4)</f>
        <v>0</v>
      </c>
      <c r="P1549" s="12" t="n">
        <f aca="false">$I$1549+$J$1549+$K$1549+$L$1549+$M$1549+$N$1549+$O$1549</f>
        <v>135000000</v>
      </c>
      <c r="Q1549" s="12" t="n">
        <f aca="false">MAX(Assumptions!$B$4,Assumptions!$B$26-$P$1549)</f>
        <v>1865000000</v>
      </c>
      <c r="R1549" s="12" t="n">
        <f aca="false">$J$1460+$O$1460+Assumptions!$B$20+IF($B$1549=0,$D$1460,Assumptions!$B$4)+IF($C$1549=0,$AI$1460,Assumptions!$B$4)+IF($D$1549=0,$AF$1460,Assumptions!$B$4)+IF($E$1549=0,$AC$1460,Assumptions!$B$4)+IF($F$1549=0,$Z$1460,Assumptions!$B$4)+IF($G$1549=0,$W$1460,Assumptions!$B$4)+IF($H$1549=0,$T$1460,Assumptions!$B$4)</f>
        <v>22210729.5466692</v>
      </c>
      <c r="S1549" s="12" t="n">
        <f aca="false">IF($R$1549&gt;Assumptions!$B$4,$Q$1549/$R$1549&gt;Assumptions!$B$13,FALSE())</f>
        <v>1</v>
      </c>
      <c r="T1549" s="12" t="n">
        <f aca="false">IF($S$1549,($Q$1549+Assumptions!$B$14*Assumptions!$B$13)/($R$1549+Assumptions!$B$14),IF($R$1549&gt;Assumptions!$B$4,$Q$1549/$R$1549,Assumptions!$B$4))</f>
        <v>75.5744583126533</v>
      </c>
      <c r="U1549" s="12" t="n">
        <f aca="false">IF($B$1549=1,$I$1549,$D$1460*$T$1549)</f>
        <v>30000000</v>
      </c>
      <c r="V1549" s="12" t="n">
        <f aca="false">IF($C$1549=1,$J$1549,$AI$1460*$T$1549)</f>
        <v>465459841.612847</v>
      </c>
      <c r="W1549" s="12" t="n">
        <f aca="false">IF($D$1549=1,$K$1549,$AF$1460*$T$1549)</f>
        <v>131567413.909461</v>
      </c>
      <c r="X1549" s="12" t="n">
        <f aca="false">IF($E$1549=1,$L$1549,$AC$1460*$T$1549)</f>
        <v>60000000</v>
      </c>
      <c r="Y1549" s="12" t="n">
        <f aca="false">IF($F$1549=1,$M$1549,$Z$1460*$T$1549)</f>
        <v>30000000</v>
      </c>
      <c r="Z1549" s="12" t="n">
        <f aca="false">IF($G$1549=1,$N$1549,$W$1460*$T$1549)</f>
        <v>15000000</v>
      </c>
      <c r="AA1549" s="12" t="n">
        <f aca="false">IF($H$1549=1,$O$1549,$T$1460*$T$1549)</f>
        <v>377872291.563267</v>
      </c>
      <c r="AB1549" s="12" t="n">
        <f aca="false">($J$1460+$O$1460)*$T$1549</f>
        <v>23494182.3189134</v>
      </c>
      <c r="AC1549" s="12" t="n">
        <f aca="false">Assumptions!$B$20*$T$1549</f>
        <v>680170124.81388</v>
      </c>
      <c r="AD1549" s="12" t="n">
        <f aca="false">IF($S$1549,Assumptions!$B$14*($T$1549-Assumptions!$B$13),Assumptions!$B$4)</f>
        <v>186436145.781633</v>
      </c>
      <c r="AE1549" s="12" t="n">
        <f aca="false">$U$1549+$V$1549+$W$1549+$X$1549+$Y$1549+$Z$1549+$AA$1549+$AB$1549+$AC$1549+$AD$1549</f>
        <v>2000000000</v>
      </c>
      <c r="AF1549" s="12" t="n">
        <f aca="false">IF(AND(IF($B$1549=1,$U$1549&gt;=INDEX($U$1471:$U$1598,1+$A$1549-Assumptions!$B$77),$U$1549&gt;INDEX($U$1471:$U$1598,1+$A$1549+Assumptions!$B$77)),IF($C$1549=1,$V$1549&gt;=INDEX($V$1471:$V$1598,1+$A$1549-Assumptions!$B$78),$V$1549&gt;INDEX($V$1471:$V$1598,1+$A$1549+Assumptions!$B$78)),IF($D$1549=1,$W$1549&gt;=INDEX($W$1471:$W$1598,1+$A$1549-Assumptions!$B$79),$W$1549&gt;INDEX($W$1471:$W$1598,1+$A$1549+Assumptions!$B$79)),IF($E$1549=1,$X$1549&gt;=INDEX($X$1471:$X$1598,1+$A$1549-Assumptions!$B$80),$X$1549&gt;INDEX($X$1471:$X$1598,1+$A$1549+Assumptions!$B$80)),IF($F$1549=1,$Y$1549&gt;=INDEX($Y$1471:$Y$1598,1+$A$1549-Assumptions!$B$81),$Y$1549&gt;INDEX($Y$1471:$Y$1598,1+$A$1549+Assumptions!$B$81)),IF($G$1549=1,$Z$1549&gt;=INDEX($Z$1471:$Z$1598,1+$A$1549-Assumptions!$B$82),$Z$1549&gt;INDEX($Z$1471:$Z$1598,1+$A$1549+Assumptions!$B$82)),IF($H$1549=1,$AA$1549&gt;=INDEX($AA$1471:$AA$1598,1+$A$1549-Assumptions!$B$83),$AA$1549&gt;INDEX($AA$1471:$AA$1598,1+$A$1549+Assumptions!$B$83))),1,0)</f>
        <v>0</v>
      </c>
    </row>
    <row r="1550" customFormat="false" ht="15" hidden="true" customHeight="false" outlineLevel="0" collapsed="false">
      <c r="A1550" s="6" t="n">
        <f aca="false">ROW()-ROW($A$1471)+Assumptions!$B$4</f>
        <v>79</v>
      </c>
      <c r="B1550" s="12" t="n">
        <f aca="false">MOD(QUOTIENT($A$1550,Assumptions!$B$77),2)</f>
        <v>1</v>
      </c>
      <c r="C1550" s="12" t="n">
        <f aca="false">MOD(QUOTIENT($A$1550,Assumptions!$B$78),2)</f>
        <v>0</v>
      </c>
      <c r="D1550" s="12" t="n">
        <f aca="false">MOD(QUOTIENT($A$1550,Assumptions!$B$79),2)</f>
        <v>0</v>
      </c>
      <c r="E1550" s="12" t="n">
        <f aca="false">MOD(QUOTIENT($A$1550,Assumptions!$B$80),2)</f>
        <v>1</v>
      </c>
      <c r="F1550" s="12" t="n">
        <f aca="false">MOD(QUOTIENT($A$1550,Assumptions!$B$81),2)</f>
        <v>1</v>
      </c>
      <c r="G1550" s="12" t="n">
        <f aca="false">MOD(QUOTIENT($A$1550,Assumptions!$B$82),2)</f>
        <v>1</v>
      </c>
      <c r="H1550" s="12" t="n">
        <f aca="false">MOD(QUOTIENT($A$1550,Assumptions!$B$83),2)</f>
        <v>1</v>
      </c>
      <c r="I1550" s="12" t="n">
        <f aca="false">IF($B$1550=1,MIN(Assumptions!$B$67,MAX(Assumptions!$B$4,Assumptions!$B$26-(Assumptions!$B$4))),Assumptions!$B$4)</f>
        <v>30000000</v>
      </c>
      <c r="J1550" s="12" t="n">
        <f aca="false">IF($C$1550=1,MIN(Assumptions!$B$66,MAX(Assumptions!$B$4,Assumptions!$B$26-($I$1550))),Assumptions!$B$4)</f>
        <v>0</v>
      </c>
      <c r="K1550" s="12" t="n">
        <f aca="false">IF($D$1550=1,MIN(Assumptions!$B$61,MAX(Assumptions!$B$4,Assumptions!$B$26-($I$1550+$J$1550))),Assumptions!$B$4)</f>
        <v>0</v>
      </c>
      <c r="L1550" s="12" t="n">
        <f aca="false">IF($E$1550=1,MIN(Assumptions!$B$56,MAX(Assumptions!$B$4,Assumptions!$B$26-($I$1550+$J$1550+$K$1550))),Assumptions!$B$4)</f>
        <v>60000000</v>
      </c>
      <c r="M1550" s="12" t="n">
        <f aca="false">IF($F$1550=1,MIN(Assumptions!$B$51,MAX(Assumptions!$B$4,Assumptions!$B$26-($I$1550+$J$1550+$K$1550+$L$1550))),Assumptions!$B$4)</f>
        <v>30000000</v>
      </c>
      <c r="N1550" s="12" t="n">
        <f aca="false">IF($G$1550=1,MIN(Assumptions!$B$46,MAX(Assumptions!$B$4,Assumptions!$B$26-($I$1550+$J$1550+$K$1550+$L$1550+$M$1550))),Assumptions!$B$4)</f>
        <v>15000000</v>
      </c>
      <c r="O1550" s="12" t="n">
        <f aca="false">IF($H$1550=1,MIN(Assumptions!$B$41,MAX(Assumptions!$B$4,Assumptions!$B$26-($I$1550+$J$1550+$K$1550+$L$1550+$M$1550+$N$1550))),Assumptions!$B$4)</f>
        <v>5000000</v>
      </c>
      <c r="P1550" s="12" t="n">
        <f aca="false">$I$1550+$J$1550+$K$1550+$L$1550+$M$1550+$N$1550+$O$1550</f>
        <v>140000000</v>
      </c>
      <c r="Q1550" s="12" t="n">
        <f aca="false">MAX(Assumptions!$B$4,Assumptions!$B$26-$P$1550)</f>
        <v>1860000000</v>
      </c>
      <c r="R1550" s="12" t="n">
        <f aca="false">$J$1460+$O$1460+Assumptions!$B$20+IF($B$1550=0,$D$1460,Assumptions!$B$4)+IF($C$1550=0,$AI$1460,Assumptions!$B$4)+IF($D$1550=0,$AF$1460,Assumptions!$B$4)+IF($E$1550=0,$AC$1460,Assumptions!$B$4)+IF($F$1550=0,$Z$1460,Assumptions!$B$4)+IF($G$1550=0,$W$1460,Assumptions!$B$4)+IF($H$1550=0,$T$1460,Assumptions!$B$4)</f>
        <v>17210729.5466692</v>
      </c>
      <c r="S1550" s="12" t="n">
        <f aca="false">IF($R$1550&gt;Assumptions!$B$4,$Q$1550/$R$1550&gt;Assumptions!$B$13,FALSE())</f>
        <v>1</v>
      </c>
      <c r="T1550" s="12" t="n">
        <f aca="false">IF($S$1550,($Q$1550+Assumptions!$B$14*Assumptions!$B$13)/($R$1550+Assumptions!$B$14),IF($R$1550&gt;Assumptions!$B$4,$Q$1550/$R$1550,Assumptions!$B$4))</f>
        <v>94.4916825929832</v>
      </c>
      <c r="U1550" s="12" t="n">
        <f aca="false">IF($B$1550=1,$I$1550,$D$1460*$T$1550)</f>
        <v>30000000</v>
      </c>
      <c r="V1550" s="12" t="n">
        <f aca="false">IF($C$1550=1,$J$1550,$AI$1460*$T$1550)</f>
        <v>581970213.157287</v>
      </c>
      <c r="W1550" s="12" t="n">
        <f aca="false">IF($D$1550=1,$K$1550,$AF$1460*$T$1550)</f>
        <v>164500369.467166</v>
      </c>
      <c r="X1550" s="12" t="n">
        <f aca="false">IF($E$1550=1,$L$1550,$AC$1460*$T$1550)</f>
        <v>60000000</v>
      </c>
      <c r="Y1550" s="12" t="n">
        <f aca="false">IF($F$1550=1,$M$1550,$Z$1460*$T$1550)</f>
        <v>30000000</v>
      </c>
      <c r="Z1550" s="12" t="n">
        <f aca="false">IF($G$1550=1,$N$1550,$W$1460*$T$1550)</f>
        <v>15000000</v>
      </c>
      <c r="AA1550" s="12" t="n">
        <f aca="false">IF($H$1550=1,$O$1550,$T$1460*$T$1550)</f>
        <v>5000000</v>
      </c>
      <c r="AB1550" s="12" t="n">
        <f aca="false">($J$1460+$O$1460)*$T$1550</f>
        <v>29375067.5562402</v>
      </c>
      <c r="AC1550" s="12" t="n">
        <f aca="false">Assumptions!$B$20*$T$1550</f>
        <v>850425143.336849</v>
      </c>
      <c r="AD1550" s="12" t="n">
        <f aca="false">IF($S$1550,Assumptions!$B$14*($T$1550-Assumptions!$B$13),Assumptions!$B$4)</f>
        <v>233729206.482458</v>
      </c>
      <c r="AE1550" s="12" t="n">
        <f aca="false">$U$1550+$V$1550+$W$1550+$X$1550+$Y$1550+$Z$1550+$AA$1550+$AB$1550+$AC$1550+$AD$1550</f>
        <v>2000000000</v>
      </c>
      <c r="AF1550" s="12" t="n">
        <f aca="false">IF(AND(IF($B$1550=1,$U$1550&gt;=INDEX($U$1471:$U$1598,1+$A$1550-Assumptions!$B$77),$U$1550&gt;INDEX($U$1471:$U$1598,1+$A$1550+Assumptions!$B$77)),IF($C$1550=1,$V$1550&gt;=INDEX($V$1471:$V$1598,1+$A$1550-Assumptions!$B$78),$V$1550&gt;INDEX($V$1471:$V$1598,1+$A$1550+Assumptions!$B$78)),IF($D$1550=1,$W$1550&gt;=INDEX($W$1471:$W$1598,1+$A$1550-Assumptions!$B$79),$W$1550&gt;INDEX($W$1471:$W$1598,1+$A$1550+Assumptions!$B$79)),IF($E$1550=1,$X$1550&gt;=INDEX($X$1471:$X$1598,1+$A$1550-Assumptions!$B$80),$X$1550&gt;INDEX($X$1471:$X$1598,1+$A$1550+Assumptions!$B$80)),IF($F$1550=1,$Y$1550&gt;=INDEX($Y$1471:$Y$1598,1+$A$1550-Assumptions!$B$81),$Y$1550&gt;INDEX($Y$1471:$Y$1598,1+$A$1550+Assumptions!$B$81)),IF($G$1550=1,$Z$1550&gt;=INDEX($Z$1471:$Z$1598,1+$A$1550-Assumptions!$B$82),$Z$1550&gt;INDEX($Z$1471:$Z$1598,1+$A$1550+Assumptions!$B$82)),IF($H$1550=1,$AA$1550&gt;=INDEX($AA$1471:$AA$1598,1+$A$1550-Assumptions!$B$83),$AA$1550&gt;INDEX($AA$1471:$AA$1598,1+$A$1550+Assumptions!$B$83))),1,0)</f>
        <v>0</v>
      </c>
    </row>
    <row r="1551" customFormat="false" ht="15" hidden="true" customHeight="false" outlineLevel="0" collapsed="false">
      <c r="A1551" s="6" t="n">
        <f aca="false">ROW()-ROW($A$1471)+Assumptions!$B$4</f>
        <v>80</v>
      </c>
      <c r="B1551" s="12" t="n">
        <f aca="false">MOD(QUOTIENT($A$1551,Assumptions!$B$77),2)</f>
        <v>1</v>
      </c>
      <c r="C1551" s="12" t="n">
        <f aca="false">MOD(QUOTIENT($A$1551,Assumptions!$B$78),2)</f>
        <v>0</v>
      </c>
      <c r="D1551" s="12" t="n">
        <f aca="false">MOD(QUOTIENT($A$1551,Assumptions!$B$79),2)</f>
        <v>1</v>
      </c>
      <c r="E1551" s="12" t="n">
        <f aca="false">MOD(QUOTIENT($A$1551,Assumptions!$B$80),2)</f>
        <v>0</v>
      </c>
      <c r="F1551" s="12" t="n">
        <f aca="false">MOD(QUOTIENT($A$1551,Assumptions!$B$81),2)</f>
        <v>0</v>
      </c>
      <c r="G1551" s="12" t="n">
        <f aca="false">MOD(QUOTIENT($A$1551,Assumptions!$B$82),2)</f>
        <v>0</v>
      </c>
      <c r="H1551" s="12" t="n">
        <f aca="false">MOD(QUOTIENT($A$1551,Assumptions!$B$83),2)</f>
        <v>0</v>
      </c>
      <c r="I1551" s="12" t="n">
        <f aca="false">IF($B$1551=1,MIN(Assumptions!$B$67,MAX(Assumptions!$B$4,Assumptions!$B$26-(Assumptions!$B$4))),Assumptions!$B$4)</f>
        <v>30000000</v>
      </c>
      <c r="J1551" s="12" t="n">
        <f aca="false">IF($C$1551=1,MIN(Assumptions!$B$66,MAX(Assumptions!$B$4,Assumptions!$B$26-($I$1551))),Assumptions!$B$4)</f>
        <v>0</v>
      </c>
      <c r="K1551" s="12" t="n">
        <f aca="false">IF($D$1551=1,MIN(Assumptions!$B$61,MAX(Assumptions!$B$4,Assumptions!$B$26-($I$1551+$J$1551))),Assumptions!$B$4)</f>
        <v>100000000</v>
      </c>
      <c r="L1551" s="12" t="n">
        <f aca="false">IF($E$1551=1,MIN(Assumptions!$B$56,MAX(Assumptions!$B$4,Assumptions!$B$26-($I$1551+$J$1551+$K$1551))),Assumptions!$B$4)</f>
        <v>0</v>
      </c>
      <c r="M1551" s="12" t="n">
        <f aca="false">IF($F$1551=1,MIN(Assumptions!$B$51,MAX(Assumptions!$B$4,Assumptions!$B$26-($I$1551+$J$1551+$K$1551+$L$1551))),Assumptions!$B$4)</f>
        <v>0</v>
      </c>
      <c r="N1551" s="12" t="n">
        <f aca="false">IF($G$1551=1,MIN(Assumptions!$B$46,MAX(Assumptions!$B$4,Assumptions!$B$26-($I$1551+$J$1551+$K$1551+$L$1551+$M$1551))),Assumptions!$B$4)</f>
        <v>0</v>
      </c>
      <c r="O1551" s="12" t="n">
        <f aca="false">IF($H$1551=1,MIN(Assumptions!$B$41,MAX(Assumptions!$B$4,Assumptions!$B$26-($I$1551+$J$1551+$K$1551+$L$1551+$M$1551+$N$1551))),Assumptions!$B$4)</f>
        <v>0</v>
      </c>
      <c r="P1551" s="12" t="n">
        <f aca="false">$I$1551+$J$1551+$K$1551+$L$1551+$M$1551+$N$1551+$O$1551</f>
        <v>130000000</v>
      </c>
      <c r="Q1551" s="12" t="n">
        <f aca="false">MAX(Assumptions!$B$4,Assumptions!$B$26-$P$1551)</f>
        <v>1870000000</v>
      </c>
      <c r="R1551" s="12" t="n">
        <f aca="false">$J$1460+$O$1460+Assumptions!$B$20+IF($B$1551=0,$D$1460,Assumptions!$B$4)+IF($C$1551=0,$AI$1460,Assumptions!$B$4)+IF($D$1551=0,$AF$1460,Assumptions!$B$4)+IF($E$1551=0,$AC$1460,Assumptions!$B$4)+IF($F$1551=0,$Z$1460,Assumptions!$B$4)+IF($G$1551=0,$W$1460,Assumptions!$B$4)+IF($H$1551=0,$T$1460,Assumptions!$B$4)</f>
        <v>30869831.6712896</v>
      </c>
      <c r="S1551" s="12" t="n">
        <f aca="false">IF($R$1551&gt;Assumptions!$B$4,$Q$1551/$R$1551&gt;Assumptions!$B$13,FALSE())</f>
        <v>1</v>
      </c>
      <c r="T1551" s="12" t="n">
        <f aca="false">IF($S$1551,($Q$1551+Assumptions!$B$14*Assumptions!$B$13)/($R$1551+Assumptions!$B$14),IF($R$1551&gt;Assumptions!$B$4,$Q$1551/$R$1551,Assumptions!$B$4))</f>
        <v>56.1135584513914</v>
      </c>
      <c r="U1551" s="12" t="n">
        <f aca="false">IF($B$1551=1,$I$1551,$D$1460*$T$1551)</f>
        <v>30000000</v>
      </c>
      <c r="V1551" s="12" t="n">
        <f aca="false">IF($C$1551=1,$J$1551,$AI$1460*$T$1551)</f>
        <v>345600995.52503</v>
      </c>
      <c r="W1551" s="12" t="n">
        <f aca="false">IF($D$1551=1,$K$1551,$AF$1460*$T$1551)</f>
        <v>100000000</v>
      </c>
      <c r="X1551" s="12" t="n">
        <f aca="false">IF($E$1551=1,$L$1551,$AC$1460*$T$1551)</f>
        <v>134672540.283339</v>
      </c>
      <c r="Y1551" s="12" t="n">
        <f aca="false">IF($F$1551=1,$M$1551,$Z$1460*$T$1551)</f>
        <v>168340675.354174</v>
      </c>
      <c r="Z1551" s="12" t="n">
        <f aca="false">IF($G$1551=1,$N$1551,$W$1460*$T$1551)</f>
        <v>280567792.256957</v>
      </c>
      <c r="AA1551" s="12" t="n">
        <f aca="false">IF($H$1551=1,$O$1551,$T$1460*$T$1551)</f>
        <v>280567792.256957</v>
      </c>
      <c r="AB1551" s="12" t="n">
        <f aca="false">($J$1460+$O$1460)*$T$1551</f>
        <v>17444282.1325425</v>
      </c>
      <c r="AC1551" s="12" t="n">
        <f aca="false">Assumptions!$B$20*$T$1551</f>
        <v>505022026.062522</v>
      </c>
      <c r="AD1551" s="12" t="n">
        <f aca="false">IF($S$1551,Assumptions!$B$14*($T$1551-Assumptions!$B$13),Assumptions!$B$4)</f>
        <v>137783896.128478</v>
      </c>
      <c r="AE1551" s="12" t="n">
        <f aca="false">$U$1551+$V$1551+$W$1551+$X$1551+$Y$1551+$Z$1551+$AA$1551+$AB$1551+$AC$1551+$AD$1551</f>
        <v>2000000000</v>
      </c>
      <c r="AF1551" s="12" t="n">
        <f aca="false">IF(AND(IF($B$1551=1,$U$1551&gt;=INDEX($U$1471:$U$1598,1+$A$1551-Assumptions!$B$77),$U$1551&gt;INDEX($U$1471:$U$1598,1+$A$1551+Assumptions!$B$77)),IF($C$1551=1,$V$1551&gt;=INDEX($V$1471:$V$1598,1+$A$1551-Assumptions!$B$78),$V$1551&gt;INDEX($V$1471:$V$1598,1+$A$1551+Assumptions!$B$78)),IF($D$1551=1,$W$1551&gt;=INDEX($W$1471:$W$1598,1+$A$1551-Assumptions!$B$79),$W$1551&gt;INDEX($W$1471:$W$1598,1+$A$1551+Assumptions!$B$79)),IF($E$1551=1,$X$1551&gt;=INDEX($X$1471:$X$1598,1+$A$1551-Assumptions!$B$80),$X$1551&gt;INDEX($X$1471:$X$1598,1+$A$1551+Assumptions!$B$80)),IF($F$1551=1,$Y$1551&gt;=INDEX($Y$1471:$Y$1598,1+$A$1551-Assumptions!$B$81),$Y$1551&gt;INDEX($Y$1471:$Y$1598,1+$A$1551+Assumptions!$B$81)),IF($G$1551=1,$Z$1551&gt;=INDEX($Z$1471:$Z$1598,1+$A$1551-Assumptions!$B$82),$Z$1551&gt;INDEX($Z$1471:$Z$1598,1+$A$1551+Assumptions!$B$82)),IF($H$1551=1,$AA$1551&gt;=INDEX($AA$1471:$AA$1598,1+$A$1551-Assumptions!$B$83),$AA$1551&gt;INDEX($AA$1471:$AA$1598,1+$A$1551+Assumptions!$B$83))),1,0)</f>
        <v>0</v>
      </c>
    </row>
    <row r="1552" customFormat="false" ht="15" hidden="true" customHeight="false" outlineLevel="0" collapsed="false">
      <c r="A1552" s="6" t="n">
        <f aca="false">ROW()-ROW($A$1471)+Assumptions!$B$4</f>
        <v>81</v>
      </c>
      <c r="B1552" s="12" t="n">
        <f aca="false">MOD(QUOTIENT($A$1552,Assumptions!$B$77),2)</f>
        <v>1</v>
      </c>
      <c r="C1552" s="12" t="n">
        <f aca="false">MOD(QUOTIENT($A$1552,Assumptions!$B$78),2)</f>
        <v>0</v>
      </c>
      <c r="D1552" s="12" t="n">
        <f aca="false">MOD(QUOTIENT($A$1552,Assumptions!$B$79),2)</f>
        <v>1</v>
      </c>
      <c r="E1552" s="12" t="n">
        <f aca="false">MOD(QUOTIENT($A$1552,Assumptions!$B$80),2)</f>
        <v>0</v>
      </c>
      <c r="F1552" s="12" t="n">
        <f aca="false">MOD(QUOTIENT($A$1552,Assumptions!$B$81),2)</f>
        <v>0</v>
      </c>
      <c r="G1552" s="12" t="n">
        <f aca="false">MOD(QUOTIENT($A$1552,Assumptions!$B$82),2)</f>
        <v>0</v>
      </c>
      <c r="H1552" s="12" t="n">
        <f aca="false">MOD(QUOTIENT($A$1552,Assumptions!$B$83),2)</f>
        <v>1</v>
      </c>
      <c r="I1552" s="12" t="n">
        <f aca="false">IF($B$1552=1,MIN(Assumptions!$B$67,MAX(Assumptions!$B$4,Assumptions!$B$26-(Assumptions!$B$4))),Assumptions!$B$4)</f>
        <v>30000000</v>
      </c>
      <c r="J1552" s="12" t="n">
        <f aca="false">IF($C$1552=1,MIN(Assumptions!$B$66,MAX(Assumptions!$B$4,Assumptions!$B$26-($I$1552))),Assumptions!$B$4)</f>
        <v>0</v>
      </c>
      <c r="K1552" s="12" t="n">
        <f aca="false">IF($D$1552=1,MIN(Assumptions!$B$61,MAX(Assumptions!$B$4,Assumptions!$B$26-($I$1552+$J$1552))),Assumptions!$B$4)</f>
        <v>100000000</v>
      </c>
      <c r="L1552" s="12" t="n">
        <f aca="false">IF($E$1552=1,MIN(Assumptions!$B$56,MAX(Assumptions!$B$4,Assumptions!$B$26-($I$1552+$J$1552+$K$1552))),Assumptions!$B$4)</f>
        <v>0</v>
      </c>
      <c r="M1552" s="12" t="n">
        <f aca="false">IF($F$1552=1,MIN(Assumptions!$B$51,MAX(Assumptions!$B$4,Assumptions!$B$26-($I$1552+$J$1552+$K$1552+$L$1552))),Assumptions!$B$4)</f>
        <v>0</v>
      </c>
      <c r="N1552" s="12" t="n">
        <f aca="false">IF($G$1552=1,MIN(Assumptions!$B$46,MAX(Assumptions!$B$4,Assumptions!$B$26-($I$1552+$J$1552+$K$1552+$L$1552+$M$1552))),Assumptions!$B$4)</f>
        <v>0</v>
      </c>
      <c r="O1552" s="12" t="n">
        <f aca="false">IF($H$1552=1,MIN(Assumptions!$B$41,MAX(Assumptions!$B$4,Assumptions!$B$26-($I$1552+$J$1552+$K$1552+$L$1552+$M$1552+$N$1552))),Assumptions!$B$4)</f>
        <v>5000000</v>
      </c>
      <c r="P1552" s="12" t="n">
        <f aca="false">$I$1552+$J$1552+$K$1552+$L$1552+$M$1552+$N$1552+$O$1552</f>
        <v>135000000</v>
      </c>
      <c r="Q1552" s="12" t="n">
        <f aca="false">MAX(Assumptions!$B$4,Assumptions!$B$26-$P$1552)</f>
        <v>1865000000</v>
      </c>
      <c r="R1552" s="12" t="n">
        <f aca="false">$J$1460+$O$1460+Assumptions!$B$20+IF($B$1552=0,$D$1460,Assumptions!$B$4)+IF($C$1552=0,$AI$1460,Assumptions!$B$4)+IF($D$1552=0,$AF$1460,Assumptions!$B$4)+IF($E$1552=0,$AC$1460,Assumptions!$B$4)+IF($F$1552=0,$Z$1460,Assumptions!$B$4)+IF($G$1552=0,$W$1460,Assumptions!$B$4)+IF($H$1552=0,$T$1460,Assumptions!$B$4)</f>
        <v>25869831.6712896</v>
      </c>
      <c r="S1552" s="12" t="n">
        <f aca="false">IF($R$1552&gt;Assumptions!$B$4,$Q$1552/$R$1552&gt;Assumptions!$B$13,FALSE())</f>
        <v>1</v>
      </c>
      <c r="T1552" s="12" t="n">
        <f aca="false">IF($S$1552,($Q$1552+Assumptions!$B$14*Assumptions!$B$13)/($R$1552+Assumptions!$B$14),IF($R$1552&gt;Assumptions!$B$4,$Q$1552/$R$1552,Assumptions!$B$4))</f>
        <v>65.8269679439064</v>
      </c>
      <c r="U1552" s="12" t="n">
        <f aca="false">IF($B$1552=1,$I$1552,$D$1460*$T$1552)</f>
        <v>30000000</v>
      </c>
      <c r="V1552" s="12" t="n">
        <f aca="false">IF($C$1552=1,$J$1552,$AI$1460*$T$1552)</f>
        <v>405425467.242742</v>
      </c>
      <c r="W1552" s="12" t="n">
        <f aca="false">IF($D$1552=1,$K$1552,$AF$1460*$T$1552)</f>
        <v>100000000</v>
      </c>
      <c r="X1552" s="12" t="n">
        <f aca="false">IF($E$1552=1,$L$1552,$AC$1460*$T$1552)</f>
        <v>157984723.065375</v>
      </c>
      <c r="Y1552" s="12" t="n">
        <f aca="false">IF($F$1552=1,$M$1552,$Z$1460*$T$1552)</f>
        <v>197480903.831719</v>
      </c>
      <c r="Z1552" s="12" t="n">
        <f aca="false">IF($G$1552=1,$N$1552,$W$1460*$T$1552)</f>
        <v>329134839.719532</v>
      </c>
      <c r="AA1552" s="12" t="n">
        <f aca="false">IF($H$1552=1,$O$1552,$T$1460*$T$1552)</f>
        <v>5000000</v>
      </c>
      <c r="AB1552" s="12" t="n">
        <f aca="false">($J$1460+$O$1460)*$T$1552</f>
        <v>20463934.7857088</v>
      </c>
      <c r="AC1552" s="12" t="n">
        <f aca="false">Assumptions!$B$20*$T$1552</f>
        <v>592442711.495157</v>
      </c>
      <c r="AD1552" s="12" t="n">
        <f aca="false">IF($S$1552,Assumptions!$B$14*($T$1552-Assumptions!$B$13),Assumptions!$B$4)</f>
        <v>162067419.859766</v>
      </c>
      <c r="AE1552" s="12" t="n">
        <f aca="false">$U$1552+$V$1552+$W$1552+$X$1552+$Y$1552+$Z$1552+$AA$1552+$AB$1552+$AC$1552+$AD$1552</f>
        <v>2000000000</v>
      </c>
      <c r="AF1552" s="12" t="n">
        <f aca="false">IF(AND(IF($B$1552=1,$U$1552&gt;=INDEX($U$1471:$U$1598,1+$A$1552-Assumptions!$B$77),$U$1552&gt;INDEX($U$1471:$U$1598,1+$A$1552+Assumptions!$B$77)),IF($C$1552=1,$V$1552&gt;=INDEX($V$1471:$V$1598,1+$A$1552-Assumptions!$B$78),$V$1552&gt;INDEX($V$1471:$V$1598,1+$A$1552+Assumptions!$B$78)),IF($D$1552=1,$W$1552&gt;=INDEX($W$1471:$W$1598,1+$A$1552-Assumptions!$B$79),$W$1552&gt;INDEX($W$1471:$W$1598,1+$A$1552+Assumptions!$B$79)),IF($E$1552=1,$X$1552&gt;=INDEX($X$1471:$X$1598,1+$A$1552-Assumptions!$B$80),$X$1552&gt;INDEX($X$1471:$X$1598,1+$A$1552+Assumptions!$B$80)),IF($F$1552=1,$Y$1552&gt;=INDEX($Y$1471:$Y$1598,1+$A$1552-Assumptions!$B$81),$Y$1552&gt;INDEX($Y$1471:$Y$1598,1+$A$1552+Assumptions!$B$81)),IF($G$1552=1,$Z$1552&gt;=INDEX($Z$1471:$Z$1598,1+$A$1552-Assumptions!$B$82),$Z$1552&gt;INDEX($Z$1471:$Z$1598,1+$A$1552+Assumptions!$B$82)),IF($H$1552=1,$AA$1552&gt;=INDEX($AA$1471:$AA$1598,1+$A$1552-Assumptions!$B$83),$AA$1552&gt;INDEX($AA$1471:$AA$1598,1+$A$1552+Assumptions!$B$83))),1,0)</f>
        <v>0</v>
      </c>
    </row>
    <row r="1553" customFormat="false" ht="15" hidden="true" customHeight="false" outlineLevel="0" collapsed="false">
      <c r="A1553" s="6" t="n">
        <f aca="false">ROW()-ROW($A$1471)+Assumptions!$B$4</f>
        <v>82</v>
      </c>
      <c r="B1553" s="12" t="n">
        <f aca="false">MOD(QUOTIENT($A$1553,Assumptions!$B$77),2)</f>
        <v>1</v>
      </c>
      <c r="C1553" s="12" t="n">
        <f aca="false">MOD(QUOTIENT($A$1553,Assumptions!$B$78),2)</f>
        <v>0</v>
      </c>
      <c r="D1553" s="12" t="n">
        <f aca="false">MOD(QUOTIENT($A$1553,Assumptions!$B$79),2)</f>
        <v>1</v>
      </c>
      <c r="E1553" s="12" t="n">
        <f aca="false">MOD(QUOTIENT($A$1553,Assumptions!$B$80),2)</f>
        <v>0</v>
      </c>
      <c r="F1553" s="12" t="n">
        <f aca="false">MOD(QUOTIENT($A$1553,Assumptions!$B$81),2)</f>
        <v>0</v>
      </c>
      <c r="G1553" s="12" t="n">
        <f aca="false">MOD(QUOTIENT($A$1553,Assumptions!$B$82),2)</f>
        <v>1</v>
      </c>
      <c r="H1553" s="12" t="n">
        <f aca="false">MOD(QUOTIENT($A$1553,Assumptions!$B$83),2)</f>
        <v>0</v>
      </c>
      <c r="I1553" s="12" t="n">
        <f aca="false">IF($B$1553=1,MIN(Assumptions!$B$67,MAX(Assumptions!$B$4,Assumptions!$B$26-(Assumptions!$B$4))),Assumptions!$B$4)</f>
        <v>30000000</v>
      </c>
      <c r="J1553" s="12" t="n">
        <f aca="false">IF($C$1553=1,MIN(Assumptions!$B$66,MAX(Assumptions!$B$4,Assumptions!$B$26-($I$1553))),Assumptions!$B$4)</f>
        <v>0</v>
      </c>
      <c r="K1553" s="12" t="n">
        <f aca="false">IF($D$1553=1,MIN(Assumptions!$B$61,MAX(Assumptions!$B$4,Assumptions!$B$26-($I$1553+$J$1553))),Assumptions!$B$4)</f>
        <v>100000000</v>
      </c>
      <c r="L1553" s="12" t="n">
        <f aca="false">IF($E$1553=1,MIN(Assumptions!$B$56,MAX(Assumptions!$B$4,Assumptions!$B$26-($I$1553+$J$1553+$K$1553))),Assumptions!$B$4)</f>
        <v>0</v>
      </c>
      <c r="M1553" s="12" t="n">
        <f aca="false">IF($F$1553=1,MIN(Assumptions!$B$51,MAX(Assumptions!$B$4,Assumptions!$B$26-($I$1553+$J$1553+$K$1553+$L$1553))),Assumptions!$B$4)</f>
        <v>0</v>
      </c>
      <c r="N1553" s="12" t="n">
        <f aca="false">IF($G$1553=1,MIN(Assumptions!$B$46,MAX(Assumptions!$B$4,Assumptions!$B$26-($I$1553+$J$1553+$K$1553+$L$1553+$M$1553))),Assumptions!$B$4)</f>
        <v>15000000</v>
      </c>
      <c r="O1553" s="12" t="n">
        <f aca="false">IF($H$1553=1,MIN(Assumptions!$B$41,MAX(Assumptions!$B$4,Assumptions!$B$26-($I$1553+$J$1553+$K$1553+$L$1553+$M$1553+$N$1553))),Assumptions!$B$4)</f>
        <v>0</v>
      </c>
      <c r="P1553" s="12" t="n">
        <f aca="false">$I$1553+$J$1553+$K$1553+$L$1553+$M$1553+$N$1553+$O$1553</f>
        <v>145000000</v>
      </c>
      <c r="Q1553" s="12" t="n">
        <f aca="false">MAX(Assumptions!$B$4,Assumptions!$B$26-$P$1553)</f>
        <v>1855000000</v>
      </c>
      <c r="R1553" s="12" t="n">
        <f aca="false">$J$1460+$O$1460+Assumptions!$B$20+IF($B$1553=0,$D$1460,Assumptions!$B$4)+IF($C$1553=0,$AI$1460,Assumptions!$B$4)+IF($D$1553=0,$AF$1460,Assumptions!$B$4)+IF($E$1553=0,$AC$1460,Assumptions!$B$4)+IF($F$1553=0,$Z$1460,Assumptions!$B$4)+IF($G$1553=0,$W$1460,Assumptions!$B$4)+IF($H$1553=0,$T$1460,Assumptions!$B$4)</f>
        <v>25869831.6712896</v>
      </c>
      <c r="S1553" s="12" t="n">
        <f aca="false">IF($R$1553&gt;Assumptions!$B$4,$Q$1553/$R$1553&gt;Assumptions!$B$13,FALSE())</f>
        <v>1</v>
      </c>
      <c r="T1553" s="12" t="n">
        <f aca="false">IF($S$1553,($Q$1553+Assumptions!$B$14*Assumptions!$B$13)/($R$1553+Assumptions!$B$14),IF($R$1553&gt;Assumptions!$B$4,$Q$1553/$R$1553,Assumptions!$B$4))</f>
        <v>65.4744808330956</v>
      </c>
      <c r="U1553" s="12" t="n">
        <f aca="false">IF($B$1553=1,$I$1553,$D$1460*$T$1553)</f>
        <v>30000000</v>
      </c>
      <c r="V1553" s="12" t="n">
        <f aca="false">IF($C$1553=1,$J$1553,$AI$1460*$T$1553)</f>
        <v>403254514.272232</v>
      </c>
      <c r="W1553" s="12" t="n">
        <f aca="false">IF($D$1553=1,$K$1553,$AF$1460*$T$1553)</f>
        <v>100000000</v>
      </c>
      <c r="X1553" s="12" t="n">
        <f aca="false">IF($E$1553=1,$L$1553,$AC$1460*$T$1553)</f>
        <v>157138753.99943</v>
      </c>
      <c r="Y1553" s="12" t="n">
        <f aca="false">IF($F$1553=1,$M$1553,$Z$1460*$T$1553)</f>
        <v>196423442.499287</v>
      </c>
      <c r="Z1553" s="12" t="n">
        <f aca="false">IF($G$1553=1,$N$1553,$W$1460*$T$1553)</f>
        <v>15000000</v>
      </c>
      <c r="AA1553" s="12" t="n">
        <f aca="false">IF($H$1553=1,$O$1553,$T$1460*$T$1553)</f>
        <v>327372404.165478</v>
      </c>
      <c r="AB1553" s="12" t="n">
        <f aca="false">($J$1460+$O$1460)*$T$1553</f>
        <v>20354355.4829741</v>
      </c>
      <c r="AC1553" s="12" t="n">
        <f aca="false">Assumptions!$B$20*$T$1553</f>
        <v>589270327.497861</v>
      </c>
      <c r="AD1553" s="12" t="n">
        <f aca="false">IF($S$1553,Assumptions!$B$14*($T$1553-Assumptions!$B$13),Assumptions!$B$4)</f>
        <v>161186202.082739</v>
      </c>
      <c r="AE1553" s="12" t="n">
        <f aca="false">$U$1553+$V$1553+$W$1553+$X$1553+$Y$1553+$Z$1553+$AA$1553+$AB$1553+$AC$1553+$AD$1553</f>
        <v>2000000000</v>
      </c>
      <c r="AF1553" s="12" t="n">
        <f aca="false">IF(AND(IF($B$1553=1,$U$1553&gt;=INDEX($U$1471:$U$1598,1+$A$1553-Assumptions!$B$77),$U$1553&gt;INDEX($U$1471:$U$1598,1+$A$1553+Assumptions!$B$77)),IF($C$1553=1,$V$1553&gt;=INDEX($V$1471:$V$1598,1+$A$1553-Assumptions!$B$78),$V$1553&gt;INDEX($V$1471:$V$1598,1+$A$1553+Assumptions!$B$78)),IF($D$1553=1,$W$1553&gt;=INDEX($W$1471:$W$1598,1+$A$1553-Assumptions!$B$79),$W$1553&gt;INDEX($W$1471:$W$1598,1+$A$1553+Assumptions!$B$79)),IF($E$1553=1,$X$1553&gt;=INDEX($X$1471:$X$1598,1+$A$1553-Assumptions!$B$80),$X$1553&gt;INDEX($X$1471:$X$1598,1+$A$1553+Assumptions!$B$80)),IF($F$1553=1,$Y$1553&gt;=INDEX($Y$1471:$Y$1598,1+$A$1553-Assumptions!$B$81),$Y$1553&gt;INDEX($Y$1471:$Y$1598,1+$A$1553+Assumptions!$B$81)),IF($G$1553=1,$Z$1553&gt;=INDEX($Z$1471:$Z$1598,1+$A$1553-Assumptions!$B$82),$Z$1553&gt;INDEX($Z$1471:$Z$1598,1+$A$1553+Assumptions!$B$82)),IF($H$1553=1,$AA$1553&gt;=INDEX($AA$1471:$AA$1598,1+$A$1553-Assumptions!$B$83),$AA$1553&gt;INDEX($AA$1471:$AA$1598,1+$A$1553+Assumptions!$B$83))),1,0)</f>
        <v>0</v>
      </c>
    </row>
    <row r="1554" customFormat="false" ht="15" hidden="true" customHeight="false" outlineLevel="0" collapsed="false">
      <c r="A1554" s="6" t="n">
        <f aca="false">ROW()-ROW($A$1471)+Assumptions!$B$4</f>
        <v>83</v>
      </c>
      <c r="B1554" s="12" t="n">
        <f aca="false">MOD(QUOTIENT($A$1554,Assumptions!$B$77),2)</f>
        <v>1</v>
      </c>
      <c r="C1554" s="12" t="n">
        <f aca="false">MOD(QUOTIENT($A$1554,Assumptions!$B$78),2)</f>
        <v>0</v>
      </c>
      <c r="D1554" s="12" t="n">
        <f aca="false">MOD(QUOTIENT($A$1554,Assumptions!$B$79),2)</f>
        <v>1</v>
      </c>
      <c r="E1554" s="12" t="n">
        <f aca="false">MOD(QUOTIENT($A$1554,Assumptions!$B$80),2)</f>
        <v>0</v>
      </c>
      <c r="F1554" s="12" t="n">
        <f aca="false">MOD(QUOTIENT($A$1554,Assumptions!$B$81),2)</f>
        <v>0</v>
      </c>
      <c r="G1554" s="12" t="n">
        <f aca="false">MOD(QUOTIENT($A$1554,Assumptions!$B$82),2)</f>
        <v>1</v>
      </c>
      <c r="H1554" s="12" t="n">
        <f aca="false">MOD(QUOTIENT($A$1554,Assumptions!$B$83),2)</f>
        <v>1</v>
      </c>
      <c r="I1554" s="12" t="n">
        <f aca="false">IF($B$1554=1,MIN(Assumptions!$B$67,MAX(Assumptions!$B$4,Assumptions!$B$26-(Assumptions!$B$4))),Assumptions!$B$4)</f>
        <v>30000000</v>
      </c>
      <c r="J1554" s="12" t="n">
        <f aca="false">IF($C$1554=1,MIN(Assumptions!$B$66,MAX(Assumptions!$B$4,Assumptions!$B$26-($I$1554))),Assumptions!$B$4)</f>
        <v>0</v>
      </c>
      <c r="K1554" s="12" t="n">
        <f aca="false">IF($D$1554=1,MIN(Assumptions!$B$61,MAX(Assumptions!$B$4,Assumptions!$B$26-($I$1554+$J$1554))),Assumptions!$B$4)</f>
        <v>100000000</v>
      </c>
      <c r="L1554" s="12" t="n">
        <f aca="false">IF($E$1554=1,MIN(Assumptions!$B$56,MAX(Assumptions!$B$4,Assumptions!$B$26-($I$1554+$J$1554+$K$1554))),Assumptions!$B$4)</f>
        <v>0</v>
      </c>
      <c r="M1554" s="12" t="n">
        <f aca="false">IF($F$1554=1,MIN(Assumptions!$B$51,MAX(Assumptions!$B$4,Assumptions!$B$26-($I$1554+$J$1554+$K$1554+$L$1554))),Assumptions!$B$4)</f>
        <v>0</v>
      </c>
      <c r="N1554" s="12" t="n">
        <f aca="false">IF($G$1554=1,MIN(Assumptions!$B$46,MAX(Assumptions!$B$4,Assumptions!$B$26-($I$1554+$J$1554+$K$1554+$L$1554+$M$1554))),Assumptions!$B$4)</f>
        <v>15000000</v>
      </c>
      <c r="O1554" s="12" t="n">
        <f aca="false">IF($H$1554=1,MIN(Assumptions!$B$41,MAX(Assumptions!$B$4,Assumptions!$B$26-($I$1554+$J$1554+$K$1554+$L$1554+$M$1554+$N$1554))),Assumptions!$B$4)</f>
        <v>5000000</v>
      </c>
      <c r="P1554" s="12" t="n">
        <f aca="false">$I$1554+$J$1554+$K$1554+$L$1554+$M$1554+$N$1554+$O$1554</f>
        <v>150000000</v>
      </c>
      <c r="Q1554" s="12" t="n">
        <f aca="false">MAX(Assumptions!$B$4,Assumptions!$B$26-$P$1554)</f>
        <v>1850000000</v>
      </c>
      <c r="R1554" s="12" t="n">
        <f aca="false">$J$1460+$O$1460+Assumptions!$B$20+IF($B$1554=0,$D$1460,Assumptions!$B$4)+IF($C$1554=0,$AI$1460,Assumptions!$B$4)+IF($D$1554=0,$AF$1460,Assumptions!$B$4)+IF($E$1554=0,$AC$1460,Assumptions!$B$4)+IF($F$1554=0,$Z$1460,Assumptions!$B$4)+IF($G$1554=0,$W$1460,Assumptions!$B$4)+IF($H$1554=0,$T$1460,Assumptions!$B$4)</f>
        <v>20869831.6712896</v>
      </c>
      <c r="S1554" s="12" t="n">
        <f aca="false">IF($R$1554&gt;Assumptions!$B$4,$Q$1554/$R$1554&gt;Assumptions!$B$13,FALSE())</f>
        <v>1</v>
      </c>
      <c r="T1554" s="12" t="n">
        <f aca="false">IF($S$1554,($Q$1554+Assumptions!$B$14*Assumptions!$B$13)/($R$1554+Assumptions!$B$14),IF($R$1554&gt;Assumptions!$B$4,$Q$1554/$R$1554,Assumptions!$B$4))</f>
        <v>79.2688636382367</v>
      </c>
      <c r="U1554" s="12" t="n">
        <f aca="false">IF($B$1554=1,$I$1554,$D$1460*$T$1554)</f>
        <v>30000000</v>
      </c>
      <c r="V1554" s="12" t="n">
        <f aca="false">IF($C$1554=1,$J$1554,$AI$1460*$T$1554)</f>
        <v>488213525.279168</v>
      </c>
      <c r="W1554" s="12" t="n">
        <f aca="false">IF($D$1554=1,$K$1554,$AF$1460*$T$1554)</f>
        <v>100000000</v>
      </c>
      <c r="X1554" s="12" t="n">
        <f aca="false">IF($E$1554=1,$L$1554,$AC$1460*$T$1554)</f>
        <v>190245272.731768</v>
      </c>
      <c r="Y1554" s="12" t="n">
        <f aca="false">IF($F$1554=1,$M$1554,$Z$1460*$T$1554)</f>
        <v>237806590.91471</v>
      </c>
      <c r="Z1554" s="12" t="n">
        <f aca="false">IF($G$1554=1,$N$1554,$W$1460*$T$1554)</f>
        <v>15000000</v>
      </c>
      <c r="AA1554" s="12" t="n">
        <f aca="false">IF($H$1554=1,$O$1554,$T$1460*$T$1554)</f>
        <v>5000000</v>
      </c>
      <c r="AB1554" s="12" t="n">
        <f aca="false">($J$1460+$O$1460)*$T$1554</f>
        <v>24642679.2346325</v>
      </c>
      <c r="AC1554" s="12" t="n">
        <f aca="false">Assumptions!$B$20*$T$1554</f>
        <v>713419772.74413</v>
      </c>
      <c r="AD1554" s="12" t="n">
        <f aca="false">IF($S$1554,Assumptions!$B$14*($T$1554-Assumptions!$B$13),Assumptions!$B$4)</f>
        <v>195672159.095592</v>
      </c>
      <c r="AE1554" s="12" t="n">
        <f aca="false">$U$1554+$V$1554+$W$1554+$X$1554+$Y$1554+$Z$1554+$AA$1554+$AB$1554+$AC$1554+$AD$1554</f>
        <v>2000000000</v>
      </c>
      <c r="AF1554" s="12" t="n">
        <f aca="false">IF(AND(IF($B$1554=1,$U$1554&gt;=INDEX($U$1471:$U$1598,1+$A$1554-Assumptions!$B$77),$U$1554&gt;INDEX($U$1471:$U$1598,1+$A$1554+Assumptions!$B$77)),IF($C$1554=1,$V$1554&gt;=INDEX($V$1471:$V$1598,1+$A$1554-Assumptions!$B$78),$V$1554&gt;INDEX($V$1471:$V$1598,1+$A$1554+Assumptions!$B$78)),IF($D$1554=1,$W$1554&gt;=INDEX($W$1471:$W$1598,1+$A$1554-Assumptions!$B$79),$W$1554&gt;INDEX($W$1471:$W$1598,1+$A$1554+Assumptions!$B$79)),IF($E$1554=1,$X$1554&gt;=INDEX($X$1471:$X$1598,1+$A$1554-Assumptions!$B$80),$X$1554&gt;INDEX($X$1471:$X$1598,1+$A$1554+Assumptions!$B$80)),IF($F$1554=1,$Y$1554&gt;=INDEX($Y$1471:$Y$1598,1+$A$1554-Assumptions!$B$81),$Y$1554&gt;INDEX($Y$1471:$Y$1598,1+$A$1554+Assumptions!$B$81)),IF($G$1554=1,$Z$1554&gt;=INDEX($Z$1471:$Z$1598,1+$A$1554-Assumptions!$B$82),$Z$1554&gt;INDEX($Z$1471:$Z$1598,1+$A$1554+Assumptions!$B$82)),IF($H$1554=1,$AA$1554&gt;=INDEX($AA$1471:$AA$1598,1+$A$1554-Assumptions!$B$83),$AA$1554&gt;INDEX($AA$1471:$AA$1598,1+$A$1554+Assumptions!$B$83))),1,0)</f>
        <v>0</v>
      </c>
    </row>
    <row r="1555" customFormat="false" ht="15" hidden="true" customHeight="false" outlineLevel="0" collapsed="false">
      <c r="A1555" s="6" t="n">
        <f aca="false">ROW()-ROW($A$1471)+Assumptions!$B$4</f>
        <v>84</v>
      </c>
      <c r="B1555" s="12" t="n">
        <f aca="false">MOD(QUOTIENT($A$1555,Assumptions!$B$77),2)</f>
        <v>1</v>
      </c>
      <c r="C1555" s="12" t="n">
        <f aca="false">MOD(QUOTIENT($A$1555,Assumptions!$B$78),2)</f>
        <v>0</v>
      </c>
      <c r="D1555" s="12" t="n">
        <f aca="false">MOD(QUOTIENT($A$1555,Assumptions!$B$79),2)</f>
        <v>1</v>
      </c>
      <c r="E1555" s="12" t="n">
        <f aca="false">MOD(QUOTIENT($A$1555,Assumptions!$B$80),2)</f>
        <v>0</v>
      </c>
      <c r="F1555" s="12" t="n">
        <f aca="false">MOD(QUOTIENT($A$1555,Assumptions!$B$81),2)</f>
        <v>1</v>
      </c>
      <c r="G1555" s="12" t="n">
        <f aca="false">MOD(QUOTIENT($A$1555,Assumptions!$B$82),2)</f>
        <v>0</v>
      </c>
      <c r="H1555" s="12" t="n">
        <f aca="false">MOD(QUOTIENT($A$1555,Assumptions!$B$83),2)</f>
        <v>0</v>
      </c>
      <c r="I1555" s="12" t="n">
        <f aca="false">IF($B$1555=1,MIN(Assumptions!$B$67,MAX(Assumptions!$B$4,Assumptions!$B$26-(Assumptions!$B$4))),Assumptions!$B$4)</f>
        <v>30000000</v>
      </c>
      <c r="J1555" s="12" t="n">
        <f aca="false">IF($C$1555=1,MIN(Assumptions!$B$66,MAX(Assumptions!$B$4,Assumptions!$B$26-($I$1555))),Assumptions!$B$4)</f>
        <v>0</v>
      </c>
      <c r="K1555" s="12" t="n">
        <f aca="false">IF($D$1555=1,MIN(Assumptions!$B$61,MAX(Assumptions!$B$4,Assumptions!$B$26-($I$1555+$J$1555))),Assumptions!$B$4)</f>
        <v>100000000</v>
      </c>
      <c r="L1555" s="12" t="n">
        <f aca="false">IF($E$1555=1,MIN(Assumptions!$B$56,MAX(Assumptions!$B$4,Assumptions!$B$26-($I$1555+$J$1555+$K$1555))),Assumptions!$B$4)</f>
        <v>0</v>
      </c>
      <c r="M1555" s="12" t="n">
        <f aca="false">IF($F$1555=1,MIN(Assumptions!$B$51,MAX(Assumptions!$B$4,Assumptions!$B$26-($I$1555+$J$1555+$K$1555+$L$1555))),Assumptions!$B$4)</f>
        <v>30000000</v>
      </c>
      <c r="N1555" s="12" t="n">
        <f aca="false">IF($G$1555=1,MIN(Assumptions!$B$46,MAX(Assumptions!$B$4,Assumptions!$B$26-($I$1555+$J$1555+$K$1555+$L$1555+$M$1555))),Assumptions!$B$4)</f>
        <v>0</v>
      </c>
      <c r="O1555" s="12" t="n">
        <f aca="false">IF($H$1555=1,MIN(Assumptions!$B$41,MAX(Assumptions!$B$4,Assumptions!$B$26-($I$1555+$J$1555+$K$1555+$L$1555+$M$1555+$N$1555))),Assumptions!$B$4)</f>
        <v>0</v>
      </c>
      <c r="P1555" s="12" t="n">
        <f aca="false">$I$1555+$J$1555+$K$1555+$L$1555+$M$1555+$N$1555+$O$1555</f>
        <v>160000000</v>
      </c>
      <c r="Q1555" s="12" t="n">
        <f aca="false">MAX(Assumptions!$B$4,Assumptions!$B$26-$P$1555)</f>
        <v>1840000000</v>
      </c>
      <c r="R1555" s="12" t="n">
        <f aca="false">$J$1460+$O$1460+Assumptions!$B$20+IF($B$1555=0,$D$1460,Assumptions!$B$4)+IF($C$1555=0,$AI$1460,Assumptions!$B$4)+IF($D$1555=0,$AF$1460,Assumptions!$B$4)+IF($E$1555=0,$AC$1460,Assumptions!$B$4)+IF($F$1555=0,$Z$1460,Assumptions!$B$4)+IF($G$1555=0,$W$1460,Assumptions!$B$4)+IF($H$1555=0,$T$1460,Assumptions!$B$4)</f>
        <v>27869831.6712896</v>
      </c>
      <c r="S1555" s="12" t="n">
        <f aca="false">IF($R$1555&gt;Assumptions!$B$4,$Q$1555/$R$1555&gt;Assumptions!$B$13,FALSE())</f>
        <v>1</v>
      </c>
      <c r="T1555" s="12" t="n">
        <f aca="false">IF($S$1555,($Q$1555+Assumptions!$B$14*Assumptions!$B$13)/($R$1555+Assumptions!$B$14),IF($R$1555&gt;Assumptions!$B$4,$Q$1555/$R$1555,Assumptions!$B$4))</f>
        <v>60.6687590482046</v>
      </c>
      <c r="U1555" s="12" t="n">
        <f aca="false">IF($B$1555=1,$I$1555,$D$1460*$T$1555)</f>
        <v>30000000</v>
      </c>
      <c r="V1555" s="12" t="n">
        <f aca="false">IF($C$1555=1,$J$1555,$AI$1460*$T$1555)</f>
        <v>373656280.281896</v>
      </c>
      <c r="W1555" s="12" t="n">
        <f aca="false">IF($D$1555=1,$K$1555,$AF$1460*$T$1555)</f>
        <v>100000000</v>
      </c>
      <c r="X1555" s="12" t="n">
        <f aca="false">IF($E$1555=1,$L$1555,$AC$1460*$T$1555)</f>
        <v>145605021.715691</v>
      </c>
      <c r="Y1555" s="12" t="n">
        <f aca="false">IF($F$1555=1,$M$1555,$Z$1460*$T$1555)</f>
        <v>30000000</v>
      </c>
      <c r="Z1555" s="12" t="n">
        <f aca="false">IF($G$1555=1,$N$1555,$W$1460*$T$1555)</f>
        <v>303343795.241023</v>
      </c>
      <c r="AA1555" s="12" t="n">
        <f aca="false">IF($H$1555=1,$O$1555,$T$1460*$T$1555)</f>
        <v>303343795.241023</v>
      </c>
      <c r="AB1555" s="12" t="n">
        <f aca="false">($J$1460+$O$1460)*$T$1555</f>
        <v>18860378.4660154</v>
      </c>
      <c r="AC1555" s="12" t="n">
        <f aca="false">Assumptions!$B$20*$T$1555</f>
        <v>546018831.433841</v>
      </c>
      <c r="AD1555" s="12" t="n">
        <f aca="false">IF($S$1555,Assumptions!$B$14*($T$1555-Assumptions!$B$13),Assumptions!$B$4)</f>
        <v>149171897.620511</v>
      </c>
      <c r="AE1555" s="12" t="n">
        <f aca="false">$U$1555+$V$1555+$W$1555+$X$1555+$Y$1555+$Z$1555+$AA$1555+$AB$1555+$AC$1555+$AD$1555</f>
        <v>2000000000</v>
      </c>
      <c r="AF1555" s="12" t="n">
        <f aca="false">IF(AND(IF($B$1555=1,$U$1555&gt;=INDEX($U$1471:$U$1598,1+$A$1555-Assumptions!$B$77),$U$1555&gt;INDEX($U$1471:$U$1598,1+$A$1555+Assumptions!$B$77)),IF($C$1555=1,$V$1555&gt;=INDEX($V$1471:$V$1598,1+$A$1555-Assumptions!$B$78),$V$1555&gt;INDEX($V$1471:$V$1598,1+$A$1555+Assumptions!$B$78)),IF($D$1555=1,$W$1555&gt;=INDEX($W$1471:$W$1598,1+$A$1555-Assumptions!$B$79),$W$1555&gt;INDEX($W$1471:$W$1598,1+$A$1555+Assumptions!$B$79)),IF($E$1555=1,$X$1555&gt;=INDEX($X$1471:$X$1598,1+$A$1555-Assumptions!$B$80),$X$1555&gt;INDEX($X$1471:$X$1598,1+$A$1555+Assumptions!$B$80)),IF($F$1555=1,$Y$1555&gt;=INDEX($Y$1471:$Y$1598,1+$A$1555-Assumptions!$B$81),$Y$1555&gt;INDEX($Y$1471:$Y$1598,1+$A$1555+Assumptions!$B$81)),IF($G$1555=1,$Z$1555&gt;=INDEX($Z$1471:$Z$1598,1+$A$1555-Assumptions!$B$82),$Z$1555&gt;INDEX($Z$1471:$Z$1598,1+$A$1555+Assumptions!$B$82)),IF($H$1555=1,$AA$1555&gt;=INDEX($AA$1471:$AA$1598,1+$A$1555-Assumptions!$B$83),$AA$1555&gt;INDEX($AA$1471:$AA$1598,1+$A$1555+Assumptions!$B$83))),1,0)</f>
        <v>0</v>
      </c>
    </row>
    <row r="1556" customFormat="false" ht="15" hidden="true" customHeight="false" outlineLevel="0" collapsed="false">
      <c r="A1556" s="6" t="n">
        <f aca="false">ROW()-ROW($A$1471)+Assumptions!$B$4</f>
        <v>85</v>
      </c>
      <c r="B1556" s="12" t="n">
        <f aca="false">MOD(QUOTIENT($A$1556,Assumptions!$B$77),2)</f>
        <v>1</v>
      </c>
      <c r="C1556" s="12" t="n">
        <f aca="false">MOD(QUOTIENT($A$1556,Assumptions!$B$78),2)</f>
        <v>0</v>
      </c>
      <c r="D1556" s="12" t="n">
        <f aca="false">MOD(QUOTIENT($A$1556,Assumptions!$B$79),2)</f>
        <v>1</v>
      </c>
      <c r="E1556" s="12" t="n">
        <f aca="false">MOD(QUOTIENT($A$1556,Assumptions!$B$80),2)</f>
        <v>0</v>
      </c>
      <c r="F1556" s="12" t="n">
        <f aca="false">MOD(QUOTIENT($A$1556,Assumptions!$B$81),2)</f>
        <v>1</v>
      </c>
      <c r="G1556" s="12" t="n">
        <f aca="false">MOD(QUOTIENT($A$1556,Assumptions!$B$82),2)</f>
        <v>0</v>
      </c>
      <c r="H1556" s="12" t="n">
        <f aca="false">MOD(QUOTIENT($A$1556,Assumptions!$B$83),2)</f>
        <v>1</v>
      </c>
      <c r="I1556" s="12" t="n">
        <f aca="false">IF($B$1556=1,MIN(Assumptions!$B$67,MAX(Assumptions!$B$4,Assumptions!$B$26-(Assumptions!$B$4))),Assumptions!$B$4)</f>
        <v>30000000</v>
      </c>
      <c r="J1556" s="12" t="n">
        <f aca="false">IF($C$1556=1,MIN(Assumptions!$B$66,MAX(Assumptions!$B$4,Assumptions!$B$26-($I$1556))),Assumptions!$B$4)</f>
        <v>0</v>
      </c>
      <c r="K1556" s="12" t="n">
        <f aca="false">IF($D$1556=1,MIN(Assumptions!$B$61,MAX(Assumptions!$B$4,Assumptions!$B$26-($I$1556+$J$1556))),Assumptions!$B$4)</f>
        <v>100000000</v>
      </c>
      <c r="L1556" s="12" t="n">
        <f aca="false">IF($E$1556=1,MIN(Assumptions!$B$56,MAX(Assumptions!$B$4,Assumptions!$B$26-($I$1556+$J$1556+$K$1556))),Assumptions!$B$4)</f>
        <v>0</v>
      </c>
      <c r="M1556" s="12" t="n">
        <f aca="false">IF($F$1556=1,MIN(Assumptions!$B$51,MAX(Assumptions!$B$4,Assumptions!$B$26-($I$1556+$J$1556+$K$1556+$L$1556))),Assumptions!$B$4)</f>
        <v>30000000</v>
      </c>
      <c r="N1556" s="12" t="n">
        <f aca="false">IF($G$1556=1,MIN(Assumptions!$B$46,MAX(Assumptions!$B$4,Assumptions!$B$26-($I$1556+$J$1556+$K$1556+$L$1556+$M$1556))),Assumptions!$B$4)</f>
        <v>0</v>
      </c>
      <c r="O1556" s="12" t="n">
        <f aca="false">IF($H$1556=1,MIN(Assumptions!$B$41,MAX(Assumptions!$B$4,Assumptions!$B$26-($I$1556+$J$1556+$K$1556+$L$1556+$M$1556+$N$1556))),Assumptions!$B$4)</f>
        <v>5000000</v>
      </c>
      <c r="P1556" s="12" t="n">
        <f aca="false">$I$1556+$J$1556+$K$1556+$L$1556+$M$1556+$N$1556+$O$1556</f>
        <v>165000000</v>
      </c>
      <c r="Q1556" s="12" t="n">
        <f aca="false">MAX(Assumptions!$B$4,Assumptions!$B$26-$P$1556)</f>
        <v>1835000000</v>
      </c>
      <c r="R1556" s="12" t="n">
        <f aca="false">$J$1460+$O$1460+Assumptions!$B$20+IF($B$1556=0,$D$1460,Assumptions!$B$4)+IF($C$1556=0,$AI$1460,Assumptions!$B$4)+IF($D$1556=0,$AF$1460,Assumptions!$B$4)+IF($E$1556=0,$AC$1460,Assumptions!$B$4)+IF($F$1556=0,$Z$1460,Assumptions!$B$4)+IF($G$1556=0,$W$1460,Assumptions!$B$4)+IF($H$1556=0,$T$1460,Assumptions!$B$4)</f>
        <v>22869831.6712896</v>
      </c>
      <c r="S1556" s="12" t="n">
        <f aca="false">IF($R$1556&gt;Assumptions!$B$4,$Q$1556/$R$1556&gt;Assumptions!$B$13,FALSE())</f>
        <v>1</v>
      </c>
      <c r="T1556" s="12" t="n">
        <f aca="false">IF($S$1556,($Q$1556+Assumptions!$B$14*Assumptions!$B$13)/($R$1556+Assumptions!$B$14),IF($R$1556&gt;Assumptions!$B$4,$Q$1556/$R$1556,Assumptions!$B$4))</f>
        <v>72.428545203138</v>
      </c>
      <c r="U1556" s="12" t="n">
        <f aca="false">IF($B$1556=1,$I$1556,$D$1460*$T$1556)</f>
        <v>30000000</v>
      </c>
      <c r="V1556" s="12" t="n">
        <f aca="false">IF($C$1556=1,$J$1556,$AI$1460*$T$1556)</f>
        <v>446084297.938753</v>
      </c>
      <c r="W1556" s="12" t="n">
        <f aca="false">IF($D$1556=1,$K$1556,$AF$1460*$T$1556)</f>
        <v>100000000</v>
      </c>
      <c r="X1556" s="12" t="n">
        <f aca="false">IF($E$1556=1,$L$1556,$AC$1460*$T$1556)</f>
        <v>173828508.487531</v>
      </c>
      <c r="Y1556" s="12" t="n">
        <f aca="false">IF($F$1556=1,$M$1556,$Z$1460*$T$1556)</f>
        <v>30000000</v>
      </c>
      <c r="Z1556" s="12" t="n">
        <f aca="false">IF($G$1556=1,$N$1556,$W$1460*$T$1556)</f>
        <v>362142726.01569</v>
      </c>
      <c r="AA1556" s="12" t="n">
        <f aca="false">IF($H$1556=1,$O$1556,$T$1460*$T$1556)</f>
        <v>5000000</v>
      </c>
      <c r="AB1556" s="12" t="n">
        <f aca="false">($J$1460+$O$1460)*$T$1556</f>
        <v>22516197.7219396</v>
      </c>
      <c r="AC1556" s="12" t="n">
        <f aca="false">Assumptions!$B$20*$T$1556</f>
        <v>651856906.828242</v>
      </c>
      <c r="AD1556" s="12" t="n">
        <f aca="false">IF($S$1556,Assumptions!$B$14*($T$1556-Assumptions!$B$13),Assumptions!$B$4)</f>
        <v>178571363.007845</v>
      </c>
      <c r="AE1556" s="12" t="n">
        <f aca="false">$U$1556+$V$1556+$W$1556+$X$1556+$Y$1556+$Z$1556+$AA$1556+$AB$1556+$AC$1556+$AD$1556</f>
        <v>2000000000</v>
      </c>
      <c r="AF1556" s="12" t="n">
        <f aca="false">IF(AND(IF($B$1556=1,$U$1556&gt;=INDEX($U$1471:$U$1598,1+$A$1556-Assumptions!$B$77),$U$1556&gt;INDEX($U$1471:$U$1598,1+$A$1556+Assumptions!$B$77)),IF($C$1556=1,$V$1556&gt;=INDEX($V$1471:$V$1598,1+$A$1556-Assumptions!$B$78),$V$1556&gt;INDEX($V$1471:$V$1598,1+$A$1556+Assumptions!$B$78)),IF($D$1556=1,$W$1556&gt;=INDEX($W$1471:$W$1598,1+$A$1556-Assumptions!$B$79),$W$1556&gt;INDEX($W$1471:$W$1598,1+$A$1556+Assumptions!$B$79)),IF($E$1556=1,$X$1556&gt;=INDEX($X$1471:$X$1598,1+$A$1556-Assumptions!$B$80),$X$1556&gt;INDEX($X$1471:$X$1598,1+$A$1556+Assumptions!$B$80)),IF($F$1556=1,$Y$1556&gt;=INDEX($Y$1471:$Y$1598,1+$A$1556-Assumptions!$B$81),$Y$1556&gt;INDEX($Y$1471:$Y$1598,1+$A$1556+Assumptions!$B$81)),IF($G$1556=1,$Z$1556&gt;=INDEX($Z$1471:$Z$1598,1+$A$1556-Assumptions!$B$82),$Z$1556&gt;INDEX($Z$1471:$Z$1598,1+$A$1556+Assumptions!$B$82)),IF($H$1556=1,$AA$1556&gt;=INDEX($AA$1471:$AA$1598,1+$A$1556-Assumptions!$B$83),$AA$1556&gt;INDEX($AA$1471:$AA$1598,1+$A$1556+Assumptions!$B$83))),1,0)</f>
        <v>0</v>
      </c>
    </row>
    <row r="1557" customFormat="false" ht="15" hidden="true" customHeight="false" outlineLevel="0" collapsed="false">
      <c r="A1557" s="6" t="n">
        <f aca="false">ROW()-ROW($A$1471)+Assumptions!$B$4</f>
        <v>86</v>
      </c>
      <c r="B1557" s="12" t="n">
        <f aca="false">MOD(QUOTIENT($A$1557,Assumptions!$B$77),2)</f>
        <v>1</v>
      </c>
      <c r="C1557" s="12" t="n">
        <f aca="false">MOD(QUOTIENT($A$1557,Assumptions!$B$78),2)</f>
        <v>0</v>
      </c>
      <c r="D1557" s="12" t="n">
        <f aca="false">MOD(QUOTIENT($A$1557,Assumptions!$B$79),2)</f>
        <v>1</v>
      </c>
      <c r="E1557" s="12" t="n">
        <f aca="false">MOD(QUOTIENT($A$1557,Assumptions!$B$80),2)</f>
        <v>0</v>
      </c>
      <c r="F1557" s="12" t="n">
        <f aca="false">MOD(QUOTIENT($A$1557,Assumptions!$B$81),2)</f>
        <v>1</v>
      </c>
      <c r="G1557" s="12" t="n">
        <f aca="false">MOD(QUOTIENT($A$1557,Assumptions!$B$82),2)</f>
        <v>1</v>
      </c>
      <c r="H1557" s="12" t="n">
        <f aca="false">MOD(QUOTIENT($A$1557,Assumptions!$B$83),2)</f>
        <v>0</v>
      </c>
      <c r="I1557" s="12" t="n">
        <f aca="false">IF($B$1557=1,MIN(Assumptions!$B$67,MAX(Assumptions!$B$4,Assumptions!$B$26-(Assumptions!$B$4))),Assumptions!$B$4)</f>
        <v>30000000</v>
      </c>
      <c r="J1557" s="12" t="n">
        <f aca="false">IF($C$1557=1,MIN(Assumptions!$B$66,MAX(Assumptions!$B$4,Assumptions!$B$26-($I$1557))),Assumptions!$B$4)</f>
        <v>0</v>
      </c>
      <c r="K1557" s="12" t="n">
        <f aca="false">IF($D$1557=1,MIN(Assumptions!$B$61,MAX(Assumptions!$B$4,Assumptions!$B$26-($I$1557+$J$1557))),Assumptions!$B$4)</f>
        <v>100000000</v>
      </c>
      <c r="L1557" s="12" t="n">
        <f aca="false">IF($E$1557=1,MIN(Assumptions!$B$56,MAX(Assumptions!$B$4,Assumptions!$B$26-($I$1557+$J$1557+$K$1557))),Assumptions!$B$4)</f>
        <v>0</v>
      </c>
      <c r="M1557" s="12" t="n">
        <f aca="false">IF($F$1557=1,MIN(Assumptions!$B$51,MAX(Assumptions!$B$4,Assumptions!$B$26-($I$1557+$J$1557+$K$1557+$L$1557))),Assumptions!$B$4)</f>
        <v>30000000</v>
      </c>
      <c r="N1557" s="12" t="n">
        <f aca="false">IF($G$1557=1,MIN(Assumptions!$B$46,MAX(Assumptions!$B$4,Assumptions!$B$26-($I$1557+$J$1557+$K$1557+$L$1557+$M$1557))),Assumptions!$B$4)</f>
        <v>15000000</v>
      </c>
      <c r="O1557" s="12" t="n">
        <f aca="false">IF($H$1557=1,MIN(Assumptions!$B$41,MAX(Assumptions!$B$4,Assumptions!$B$26-($I$1557+$J$1557+$K$1557+$L$1557+$M$1557+$N$1557))),Assumptions!$B$4)</f>
        <v>0</v>
      </c>
      <c r="P1557" s="12" t="n">
        <f aca="false">$I$1557+$J$1557+$K$1557+$L$1557+$M$1557+$N$1557+$O$1557</f>
        <v>175000000</v>
      </c>
      <c r="Q1557" s="12" t="n">
        <f aca="false">MAX(Assumptions!$B$4,Assumptions!$B$26-$P$1557)</f>
        <v>1825000000</v>
      </c>
      <c r="R1557" s="12" t="n">
        <f aca="false">$J$1460+$O$1460+Assumptions!$B$20+IF($B$1557=0,$D$1460,Assumptions!$B$4)+IF($C$1557=0,$AI$1460,Assumptions!$B$4)+IF($D$1557=0,$AF$1460,Assumptions!$B$4)+IF($E$1557=0,$AC$1460,Assumptions!$B$4)+IF($F$1557=0,$Z$1460,Assumptions!$B$4)+IF($G$1557=0,$W$1460,Assumptions!$B$4)+IF($H$1557=0,$T$1460,Assumptions!$B$4)</f>
        <v>22869831.6712896</v>
      </c>
      <c r="S1557" s="12" t="n">
        <f aca="false">IF($R$1557&gt;Assumptions!$B$4,$Q$1557/$R$1557&gt;Assumptions!$B$13,FALSE())</f>
        <v>1</v>
      </c>
      <c r="T1557" s="12" t="n">
        <f aca="false">IF($S$1557,($Q$1557+Assumptions!$B$14*Assumptions!$B$13)/($R$1557+Assumptions!$B$14),IF($R$1557&gt;Assumptions!$B$4,$Q$1557/$R$1557,Assumptions!$B$4))</f>
        <v>72.0343762496515</v>
      </c>
      <c r="U1557" s="12" t="n">
        <f aca="false">IF($B$1557=1,$I$1557,$D$1460*$T$1557)</f>
        <v>30000000</v>
      </c>
      <c r="V1557" s="12" t="n">
        <f aca="false">IF($C$1557=1,$J$1557,$AI$1460*$T$1557)</f>
        <v>443656628.290107</v>
      </c>
      <c r="W1557" s="12" t="n">
        <f aca="false">IF($D$1557=1,$K$1557,$AF$1460*$T$1557)</f>
        <v>100000000</v>
      </c>
      <c r="X1557" s="12" t="n">
        <f aca="false">IF($E$1557=1,$L$1557,$AC$1460*$T$1557)</f>
        <v>172882502.999164</v>
      </c>
      <c r="Y1557" s="12" t="n">
        <f aca="false">IF($F$1557=1,$M$1557,$Z$1460*$T$1557)</f>
        <v>30000000</v>
      </c>
      <c r="Z1557" s="12" t="n">
        <f aca="false">IF($G$1557=1,$N$1557,$W$1460*$T$1557)</f>
        <v>15000000</v>
      </c>
      <c r="AA1557" s="12" t="n">
        <f aca="false">IF($H$1557=1,$O$1557,$T$1460*$T$1557)</f>
        <v>360171881.248258</v>
      </c>
      <c r="AB1557" s="12" t="n">
        <f aca="false">($J$1460+$O$1460)*$T$1557</f>
        <v>22393660.5914801</v>
      </c>
      <c r="AC1557" s="12" t="n">
        <f aca="false">Assumptions!$B$20*$T$1557</f>
        <v>648309386.246864</v>
      </c>
      <c r="AD1557" s="12" t="n">
        <f aca="false">IF($S$1557,Assumptions!$B$14*($T$1557-Assumptions!$B$13),Assumptions!$B$4)</f>
        <v>177585940.624129</v>
      </c>
      <c r="AE1557" s="12" t="n">
        <f aca="false">$U$1557+$V$1557+$W$1557+$X$1557+$Y$1557+$Z$1557+$AA$1557+$AB$1557+$AC$1557+$AD$1557</f>
        <v>2000000000</v>
      </c>
      <c r="AF1557" s="12" t="n">
        <f aca="false">IF(AND(IF($B$1557=1,$U$1557&gt;=INDEX($U$1471:$U$1598,1+$A$1557-Assumptions!$B$77),$U$1557&gt;INDEX($U$1471:$U$1598,1+$A$1557+Assumptions!$B$77)),IF($C$1557=1,$V$1557&gt;=INDEX($V$1471:$V$1598,1+$A$1557-Assumptions!$B$78),$V$1557&gt;INDEX($V$1471:$V$1598,1+$A$1557+Assumptions!$B$78)),IF($D$1557=1,$W$1557&gt;=INDEX($W$1471:$W$1598,1+$A$1557-Assumptions!$B$79),$W$1557&gt;INDEX($W$1471:$W$1598,1+$A$1557+Assumptions!$B$79)),IF($E$1557=1,$X$1557&gt;=INDEX($X$1471:$X$1598,1+$A$1557-Assumptions!$B$80),$X$1557&gt;INDEX($X$1471:$X$1598,1+$A$1557+Assumptions!$B$80)),IF($F$1557=1,$Y$1557&gt;=INDEX($Y$1471:$Y$1598,1+$A$1557-Assumptions!$B$81),$Y$1557&gt;INDEX($Y$1471:$Y$1598,1+$A$1557+Assumptions!$B$81)),IF($G$1557=1,$Z$1557&gt;=INDEX($Z$1471:$Z$1598,1+$A$1557-Assumptions!$B$82),$Z$1557&gt;INDEX($Z$1471:$Z$1598,1+$A$1557+Assumptions!$B$82)),IF($H$1557=1,$AA$1557&gt;=INDEX($AA$1471:$AA$1598,1+$A$1557-Assumptions!$B$83),$AA$1557&gt;INDEX($AA$1471:$AA$1598,1+$A$1557+Assumptions!$B$83))),1,0)</f>
        <v>0</v>
      </c>
    </row>
    <row r="1558" customFormat="false" ht="15" hidden="true" customHeight="false" outlineLevel="0" collapsed="false">
      <c r="A1558" s="6" t="n">
        <f aca="false">ROW()-ROW($A$1471)+Assumptions!$B$4</f>
        <v>87</v>
      </c>
      <c r="B1558" s="12" t="n">
        <f aca="false">MOD(QUOTIENT($A$1558,Assumptions!$B$77),2)</f>
        <v>1</v>
      </c>
      <c r="C1558" s="12" t="n">
        <f aca="false">MOD(QUOTIENT($A$1558,Assumptions!$B$78),2)</f>
        <v>0</v>
      </c>
      <c r="D1558" s="12" t="n">
        <f aca="false">MOD(QUOTIENT($A$1558,Assumptions!$B$79),2)</f>
        <v>1</v>
      </c>
      <c r="E1558" s="12" t="n">
        <f aca="false">MOD(QUOTIENT($A$1558,Assumptions!$B$80),2)</f>
        <v>0</v>
      </c>
      <c r="F1558" s="12" t="n">
        <f aca="false">MOD(QUOTIENT($A$1558,Assumptions!$B$81),2)</f>
        <v>1</v>
      </c>
      <c r="G1558" s="12" t="n">
        <f aca="false">MOD(QUOTIENT($A$1558,Assumptions!$B$82),2)</f>
        <v>1</v>
      </c>
      <c r="H1558" s="12" t="n">
        <f aca="false">MOD(QUOTIENT($A$1558,Assumptions!$B$83),2)</f>
        <v>1</v>
      </c>
      <c r="I1558" s="12" t="n">
        <f aca="false">IF($B$1558=1,MIN(Assumptions!$B$67,MAX(Assumptions!$B$4,Assumptions!$B$26-(Assumptions!$B$4))),Assumptions!$B$4)</f>
        <v>30000000</v>
      </c>
      <c r="J1558" s="12" t="n">
        <f aca="false">IF($C$1558=1,MIN(Assumptions!$B$66,MAX(Assumptions!$B$4,Assumptions!$B$26-($I$1558))),Assumptions!$B$4)</f>
        <v>0</v>
      </c>
      <c r="K1558" s="12" t="n">
        <f aca="false">IF($D$1558=1,MIN(Assumptions!$B$61,MAX(Assumptions!$B$4,Assumptions!$B$26-($I$1558+$J$1558))),Assumptions!$B$4)</f>
        <v>100000000</v>
      </c>
      <c r="L1558" s="12" t="n">
        <f aca="false">IF($E$1558=1,MIN(Assumptions!$B$56,MAX(Assumptions!$B$4,Assumptions!$B$26-($I$1558+$J$1558+$K$1558))),Assumptions!$B$4)</f>
        <v>0</v>
      </c>
      <c r="M1558" s="12" t="n">
        <f aca="false">IF($F$1558=1,MIN(Assumptions!$B$51,MAX(Assumptions!$B$4,Assumptions!$B$26-($I$1558+$J$1558+$K$1558+$L$1558))),Assumptions!$B$4)</f>
        <v>30000000</v>
      </c>
      <c r="N1558" s="12" t="n">
        <f aca="false">IF($G$1558=1,MIN(Assumptions!$B$46,MAX(Assumptions!$B$4,Assumptions!$B$26-($I$1558+$J$1558+$K$1558+$L$1558+$M$1558))),Assumptions!$B$4)</f>
        <v>15000000</v>
      </c>
      <c r="O1558" s="12" t="n">
        <f aca="false">IF($H$1558=1,MIN(Assumptions!$B$41,MAX(Assumptions!$B$4,Assumptions!$B$26-($I$1558+$J$1558+$K$1558+$L$1558+$M$1558+$N$1558))),Assumptions!$B$4)</f>
        <v>5000000</v>
      </c>
      <c r="P1558" s="12" t="n">
        <f aca="false">$I$1558+$J$1558+$K$1558+$L$1558+$M$1558+$N$1558+$O$1558</f>
        <v>180000000</v>
      </c>
      <c r="Q1558" s="12" t="n">
        <f aca="false">MAX(Assumptions!$B$4,Assumptions!$B$26-$P$1558)</f>
        <v>1820000000</v>
      </c>
      <c r="R1558" s="12" t="n">
        <f aca="false">$J$1460+$O$1460+Assumptions!$B$20+IF($B$1558=0,$D$1460,Assumptions!$B$4)+IF($C$1558=0,$AI$1460,Assumptions!$B$4)+IF($D$1558=0,$AF$1460,Assumptions!$B$4)+IF($E$1558=0,$AC$1460,Assumptions!$B$4)+IF($F$1558=0,$Z$1460,Assumptions!$B$4)+IF($G$1558=0,$W$1460,Assumptions!$B$4)+IF($H$1558=0,$T$1460,Assumptions!$B$4)</f>
        <v>17869831.6712896</v>
      </c>
      <c r="S1558" s="12" t="n">
        <f aca="false">IF($R$1558&gt;Assumptions!$B$4,$Q$1558/$R$1558&gt;Assumptions!$B$13,FALSE())</f>
        <v>1</v>
      </c>
      <c r="T1558" s="12" t="n">
        <f aca="false">IF($S$1558,($Q$1558+Assumptions!$B$14*Assumptions!$B$13)/($R$1558+Assumptions!$B$14),IF($R$1558&gt;Assumptions!$B$4,$Q$1558/$R$1558,Assumptions!$B$4))</f>
        <v>89.4705478871843</v>
      </c>
      <c r="U1558" s="12" t="n">
        <f aca="false">IF($B$1558=1,$I$1558,$D$1460*$T$1558)</f>
        <v>30000000</v>
      </c>
      <c r="V1558" s="12" t="n">
        <f aca="false">IF($C$1558=1,$J$1558,$AI$1460*$T$1558)</f>
        <v>551045260.242519</v>
      </c>
      <c r="W1558" s="12" t="n">
        <f aca="false">IF($D$1558=1,$K$1558,$AF$1460*$T$1558)</f>
        <v>100000000</v>
      </c>
      <c r="X1558" s="12" t="n">
        <f aca="false">IF($E$1558=1,$L$1558,$AC$1460*$T$1558)</f>
        <v>214729314.929242</v>
      </c>
      <c r="Y1558" s="12" t="n">
        <f aca="false">IF($F$1558=1,$M$1558,$Z$1460*$T$1558)</f>
        <v>30000000</v>
      </c>
      <c r="Z1558" s="12" t="n">
        <f aca="false">IF($G$1558=1,$N$1558,$W$1460*$T$1558)</f>
        <v>15000000</v>
      </c>
      <c r="AA1558" s="12" t="n">
        <f aca="false">IF($H$1558=1,$O$1558,$T$1460*$T$1558)</f>
        <v>5000000</v>
      </c>
      <c r="AB1558" s="12" t="n">
        <f aca="false">($J$1460+$O$1460)*$T$1558</f>
        <v>27814124.1256193</v>
      </c>
      <c r="AC1558" s="12" t="n">
        <f aca="false">Assumptions!$B$20*$T$1558</f>
        <v>805234930.984659</v>
      </c>
      <c r="AD1558" s="12" t="n">
        <f aca="false">IF($S$1558,Assumptions!$B$14*($T$1558-Assumptions!$B$13),Assumptions!$B$4)</f>
        <v>221176369.717961</v>
      </c>
      <c r="AE1558" s="12" t="n">
        <f aca="false">$U$1558+$V$1558+$W$1558+$X$1558+$Y$1558+$Z$1558+$AA$1558+$AB$1558+$AC$1558+$AD$1558</f>
        <v>2000000000</v>
      </c>
      <c r="AF1558" s="12" t="n">
        <f aca="false">IF(AND(IF($B$1558=1,$U$1558&gt;=INDEX($U$1471:$U$1598,1+$A$1558-Assumptions!$B$77),$U$1558&gt;INDEX($U$1471:$U$1598,1+$A$1558+Assumptions!$B$77)),IF($C$1558=1,$V$1558&gt;=INDEX($V$1471:$V$1598,1+$A$1558-Assumptions!$B$78),$V$1558&gt;INDEX($V$1471:$V$1598,1+$A$1558+Assumptions!$B$78)),IF($D$1558=1,$W$1558&gt;=INDEX($W$1471:$W$1598,1+$A$1558-Assumptions!$B$79),$W$1558&gt;INDEX($W$1471:$W$1598,1+$A$1558+Assumptions!$B$79)),IF($E$1558=1,$X$1558&gt;=INDEX($X$1471:$X$1598,1+$A$1558-Assumptions!$B$80),$X$1558&gt;INDEX($X$1471:$X$1598,1+$A$1558+Assumptions!$B$80)),IF($F$1558=1,$Y$1558&gt;=INDEX($Y$1471:$Y$1598,1+$A$1558-Assumptions!$B$81),$Y$1558&gt;INDEX($Y$1471:$Y$1598,1+$A$1558+Assumptions!$B$81)),IF($G$1558=1,$Z$1558&gt;=INDEX($Z$1471:$Z$1598,1+$A$1558-Assumptions!$B$82),$Z$1558&gt;INDEX($Z$1471:$Z$1598,1+$A$1558+Assumptions!$B$82)),IF($H$1558=1,$AA$1558&gt;=INDEX($AA$1471:$AA$1598,1+$A$1558-Assumptions!$B$83),$AA$1558&gt;INDEX($AA$1471:$AA$1598,1+$A$1558+Assumptions!$B$83))),1,0)</f>
        <v>0</v>
      </c>
    </row>
    <row r="1559" customFormat="false" ht="15" hidden="true" customHeight="false" outlineLevel="0" collapsed="false">
      <c r="A1559" s="6" t="n">
        <f aca="false">ROW()-ROW($A$1471)+Assumptions!$B$4</f>
        <v>88</v>
      </c>
      <c r="B1559" s="12" t="n">
        <f aca="false">MOD(QUOTIENT($A$1559,Assumptions!$B$77),2)</f>
        <v>1</v>
      </c>
      <c r="C1559" s="12" t="n">
        <f aca="false">MOD(QUOTIENT($A$1559,Assumptions!$B$78),2)</f>
        <v>0</v>
      </c>
      <c r="D1559" s="12" t="n">
        <f aca="false">MOD(QUOTIENT($A$1559,Assumptions!$B$79),2)</f>
        <v>1</v>
      </c>
      <c r="E1559" s="12" t="n">
        <f aca="false">MOD(QUOTIENT($A$1559,Assumptions!$B$80),2)</f>
        <v>1</v>
      </c>
      <c r="F1559" s="12" t="n">
        <f aca="false">MOD(QUOTIENT($A$1559,Assumptions!$B$81),2)</f>
        <v>0</v>
      </c>
      <c r="G1559" s="12" t="n">
        <f aca="false">MOD(QUOTIENT($A$1559,Assumptions!$B$82),2)</f>
        <v>0</v>
      </c>
      <c r="H1559" s="12" t="n">
        <f aca="false">MOD(QUOTIENT($A$1559,Assumptions!$B$83),2)</f>
        <v>0</v>
      </c>
      <c r="I1559" s="12" t="n">
        <f aca="false">IF($B$1559=1,MIN(Assumptions!$B$67,MAX(Assumptions!$B$4,Assumptions!$B$26-(Assumptions!$B$4))),Assumptions!$B$4)</f>
        <v>30000000</v>
      </c>
      <c r="J1559" s="12" t="n">
        <f aca="false">IF($C$1559=1,MIN(Assumptions!$B$66,MAX(Assumptions!$B$4,Assumptions!$B$26-($I$1559))),Assumptions!$B$4)</f>
        <v>0</v>
      </c>
      <c r="K1559" s="12" t="n">
        <f aca="false">IF($D$1559=1,MIN(Assumptions!$B$61,MAX(Assumptions!$B$4,Assumptions!$B$26-($I$1559+$J$1559))),Assumptions!$B$4)</f>
        <v>100000000</v>
      </c>
      <c r="L1559" s="12" t="n">
        <f aca="false">IF($E$1559=1,MIN(Assumptions!$B$56,MAX(Assumptions!$B$4,Assumptions!$B$26-($I$1559+$J$1559+$K$1559))),Assumptions!$B$4)</f>
        <v>60000000</v>
      </c>
      <c r="M1559" s="12" t="n">
        <f aca="false">IF($F$1559=1,MIN(Assumptions!$B$51,MAX(Assumptions!$B$4,Assumptions!$B$26-($I$1559+$J$1559+$K$1559+$L$1559))),Assumptions!$B$4)</f>
        <v>0</v>
      </c>
      <c r="N1559" s="12" t="n">
        <f aca="false">IF($G$1559=1,MIN(Assumptions!$B$46,MAX(Assumptions!$B$4,Assumptions!$B$26-($I$1559+$J$1559+$K$1559+$L$1559+$M$1559))),Assumptions!$B$4)</f>
        <v>0</v>
      </c>
      <c r="O1559" s="12" t="n">
        <f aca="false">IF($H$1559=1,MIN(Assumptions!$B$41,MAX(Assumptions!$B$4,Assumptions!$B$26-($I$1559+$J$1559+$K$1559+$L$1559+$M$1559+$N$1559))),Assumptions!$B$4)</f>
        <v>0</v>
      </c>
      <c r="P1559" s="12" t="n">
        <f aca="false">$I$1559+$J$1559+$K$1559+$L$1559+$M$1559+$N$1559+$O$1559</f>
        <v>190000000</v>
      </c>
      <c r="Q1559" s="12" t="n">
        <f aca="false">MAX(Assumptions!$B$4,Assumptions!$B$26-$P$1559)</f>
        <v>1810000000</v>
      </c>
      <c r="R1559" s="12" t="n">
        <f aca="false">$J$1460+$O$1460+Assumptions!$B$20+IF($B$1559=0,$D$1460,Assumptions!$B$4)+IF($C$1559=0,$AI$1460,Assumptions!$B$4)+IF($D$1559=0,$AF$1460,Assumptions!$B$4)+IF($E$1559=0,$AC$1460,Assumptions!$B$4)+IF($F$1559=0,$Z$1460,Assumptions!$B$4)+IF($G$1559=0,$W$1460,Assumptions!$B$4)+IF($H$1559=0,$T$1460,Assumptions!$B$4)</f>
        <v>28469831.6712896</v>
      </c>
      <c r="S1559" s="12" t="n">
        <f aca="false">IF($R$1559&gt;Assumptions!$B$4,$Q$1559/$R$1559&gt;Assumptions!$B$13,FALSE())</f>
        <v>1</v>
      </c>
      <c r="T1559" s="12" t="n">
        <f aca="false">IF($S$1559,($Q$1559+Assumptions!$B$14*Assumptions!$B$13)/($R$1559+Assumptions!$B$14),IF($R$1559&gt;Assumptions!$B$4,$Q$1559/$R$1559,Assumptions!$B$4))</f>
        <v>58.5246965252403</v>
      </c>
      <c r="U1559" s="12" t="n">
        <f aca="false">IF($B$1559=1,$I$1559,$D$1460*$T$1559)</f>
        <v>30000000</v>
      </c>
      <c r="V1559" s="12" t="n">
        <f aca="false">IF($C$1559=1,$J$1559,$AI$1460*$T$1559)</f>
        <v>360451091.324824</v>
      </c>
      <c r="W1559" s="12" t="n">
        <f aca="false">IF($D$1559=1,$K$1559,$AF$1460*$T$1559)</f>
        <v>100000000</v>
      </c>
      <c r="X1559" s="12" t="n">
        <f aca="false">IF($E$1559=1,$L$1559,$AC$1460*$T$1559)</f>
        <v>60000000</v>
      </c>
      <c r="Y1559" s="12" t="n">
        <f aca="false">IF($F$1559=1,$M$1559,$Z$1460*$T$1559)</f>
        <v>175574089.575721</v>
      </c>
      <c r="Z1559" s="12" t="n">
        <f aca="false">IF($G$1559=1,$N$1559,$W$1460*$T$1559)</f>
        <v>292623482.626202</v>
      </c>
      <c r="AA1559" s="12" t="n">
        <f aca="false">IF($H$1559=1,$O$1559,$T$1460*$T$1559)</f>
        <v>292623482.626202</v>
      </c>
      <c r="AB1559" s="12" t="n">
        <f aca="false">($J$1460+$O$1460)*$T$1559</f>
        <v>18193843.8067887</v>
      </c>
      <c r="AC1559" s="12" t="n">
        <f aca="false">Assumptions!$B$20*$T$1559</f>
        <v>526722268.727163</v>
      </c>
      <c r="AD1559" s="12" t="n">
        <f aca="false">IF($S$1559,Assumptions!$B$14*($T$1559-Assumptions!$B$13),Assumptions!$B$4)</f>
        <v>143811741.313101</v>
      </c>
      <c r="AE1559" s="12" t="n">
        <f aca="false">$U$1559+$V$1559+$W$1559+$X$1559+$Y$1559+$Z$1559+$AA$1559+$AB$1559+$AC$1559+$AD$1559</f>
        <v>2000000000</v>
      </c>
      <c r="AF1559" s="12" t="n">
        <f aca="false">IF(AND(IF($B$1559=1,$U$1559&gt;=INDEX($U$1471:$U$1598,1+$A$1559-Assumptions!$B$77),$U$1559&gt;INDEX($U$1471:$U$1598,1+$A$1559+Assumptions!$B$77)),IF($C$1559=1,$V$1559&gt;=INDEX($V$1471:$V$1598,1+$A$1559-Assumptions!$B$78),$V$1559&gt;INDEX($V$1471:$V$1598,1+$A$1559+Assumptions!$B$78)),IF($D$1559=1,$W$1559&gt;=INDEX($W$1471:$W$1598,1+$A$1559-Assumptions!$B$79),$W$1559&gt;INDEX($W$1471:$W$1598,1+$A$1559+Assumptions!$B$79)),IF($E$1559=1,$X$1559&gt;=INDEX($X$1471:$X$1598,1+$A$1559-Assumptions!$B$80),$X$1559&gt;INDEX($X$1471:$X$1598,1+$A$1559+Assumptions!$B$80)),IF($F$1559=1,$Y$1559&gt;=INDEX($Y$1471:$Y$1598,1+$A$1559-Assumptions!$B$81),$Y$1559&gt;INDEX($Y$1471:$Y$1598,1+$A$1559+Assumptions!$B$81)),IF($G$1559=1,$Z$1559&gt;=INDEX($Z$1471:$Z$1598,1+$A$1559-Assumptions!$B$82),$Z$1559&gt;INDEX($Z$1471:$Z$1598,1+$A$1559+Assumptions!$B$82)),IF($H$1559=1,$AA$1559&gt;=INDEX($AA$1471:$AA$1598,1+$A$1559-Assumptions!$B$83),$AA$1559&gt;INDEX($AA$1471:$AA$1598,1+$A$1559+Assumptions!$B$83))),1,0)</f>
        <v>0</v>
      </c>
    </row>
    <row r="1560" customFormat="false" ht="15" hidden="true" customHeight="false" outlineLevel="0" collapsed="false">
      <c r="A1560" s="6" t="n">
        <f aca="false">ROW()-ROW($A$1471)+Assumptions!$B$4</f>
        <v>89</v>
      </c>
      <c r="B1560" s="12" t="n">
        <f aca="false">MOD(QUOTIENT($A$1560,Assumptions!$B$77),2)</f>
        <v>1</v>
      </c>
      <c r="C1560" s="12" t="n">
        <f aca="false">MOD(QUOTIENT($A$1560,Assumptions!$B$78),2)</f>
        <v>0</v>
      </c>
      <c r="D1560" s="12" t="n">
        <f aca="false">MOD(QUOTIENT($A$1560,Assumptions!$B$79),2)</f>
        <v>1</v>
      </c>
      <c r="E1560" s="12" t="n">
        <f aca="false">MOD(QUOTIENT($A$1560,Assumptions!$B$80),2)</f>
        <v>1</v>
      </c>
      <c r="F1560" s="12" t="n">
        <f aca="false">MOD(QUOTIENT($A$1560,Assumptions!$B$81),2)</f>
        <v>0</v>
      </c>
      <c r="G1560" s="12" t="n">
        <f aca="false">MOD(QUOTIENT($A$1560,Assumptions!$B$82),2)</f>
        <v>0</v>
      </c>
      <c r="H1560" s="12" t="n">
        <f aca="false">MOD(QUOTIENT($A$1560,Assumptions!$B$83),2)</f>
        <v>1</v>
      </c>
      <c r="I1560" s="12" t="n">
        <f aca="false">IF($B$1560=1,MIN(Assumptions!$B$67,MAX(Assumptions!$B$4,Assumptions!$B$26-(Assumptions!$B$4))),Assumptions!$B$4)</f>
        <v>30000000</v>
      </c>
      <c r="J1560" s="12" t="n">
        <f aca="false">IF($C$1560=1,MIN(Assumptions!$B$66,MAX(Assumptions!$B$4,Assumptions!$B$26-($I$1560))),Assumptions!$B$4)</f>
        <v>0</v>
      </c>
      <c r="K1560" s="12" t="n">
        <f aca="false">IF($D$1560=1,MIN(Assumptions!$B$61,MAX(Assumptions!$B$4,Assumptions!$B$26-($I$1560+$J$1560))),Assumptions!$B$4)</f>
        <v>100000000</v>
      </c>
      <c r="L1560" s="12" t="n">
        <f aca="false">IF($E$1560=1,MIN(Assumptions!$B$56,MAX(Assumptions!$B$4,Assumptions!$B$26-($I$1560+$J$1560+$K$1560))),Assumptions!$B$4)</f>
        <v>60000000</v>
      </c>
      <c r="M1560" s="12" t="n">
        <f aca="false">IF($F$1560=1,MIN(Assumptions!$B$51,MAX(Assumptions!$B$4,Assumptions!$B$26-($I$1560+$J$1560+$K$1560+$L$1560))),Assumptions!$B$4)</f>
        <v>0</v>
      </c>
      <c r="N1560" s="12" t="n">
        <f aca="false">IF($G$1560=1,MIN(Assumptions!$B$46,MAX(Assumptions!$B$4,Assumptions!$B$26-($I$1560+$J$1560+$K$1560+$L$1560+$M$1560))),Assumptions!$B$4)</f>
        <v>0</v>
      </c>
      <c r="O1560" s="12" t="n">
        <f aca="false">IF($H$1560=1,MIN(Assumptions!$B$41,MAX(Assumptions!$B$4,Assumptions!$B$26-($I$1560+$J$1560+$K$1560+$L$1560+$M$1560+$N$1560))),Assumptions!$B$4)</f>
        <v>5000000</v>
      </c>
      <c r="P1560" s="12" t="n">
        <f aca="false">$I$1560+$J$1560+$K$1560+$L$1560+$M$1560+$N$1560+$O$1560</f>
        <v>195000000</v>
      </c>
      <c r="Q1560" s="12" t="n">
        <f aca="false">MAX(Assumptions!$B$4,Assumptions!$B$26-$P$1560)</f>
        <v>1805000000</v>
      </c>
      <c r="R1560" s="12" t="n">
        <f aca="false">$J$1460+$O$1460+Assumptions!$B$20+IF($B$1560=0,$D$1460,Assumptions!$B$4)+IF($C$1560=0,$AI$1460,Assumptions!$B$4)+IF($D$1560=0,$AF$1460,Assumptions!$B$4)+IF($E$1560=0,$AC$1460,Assumptions!$B$4)+IF($F$1560=0,$Z$1460,Assumptions!$B$4)+IF($G$1560=0,$W$1460,Assumptions!$B$4)+IF($H$1560=0,$T$1460,Assumptions!$B$4)</f>
        <v>23469831.6712896</v>
      </c>
      <c r="S1560" s="12" t="n">
        <f aca="false">IF($R$1560&gt;Assumptions!$B$4,$Q$1560/$R$1560&gt;Assumptions!$B$13,FALSE())</f>
        <v>1</v>
      </c>
      <c r="T1560" s="12" t="n">
        <f aca="false">IF($S$1560,($Q$1560+Assumptions!$B$14*Assumptions!$B$13)/($R$1560+Assumptions!$B$14),IF($R$1560&gt;Assumptions!$B$4,$Q$1560/$R$1560,Assumptions!$B$4))</f>
        <v>69.5999890518445</v>
      </c>
      <c r="U1560" s="12" t="n">
        <f aca="false">IF($B$1560=1,$I$1560,$D$1460*$T$1560)</f>
        <v>30000000</v>
      </c>
      <c r="V1560" s="12" t="n">
        <f aca="false">IF($C$1560=1,$J$1560,$AI$1460*$T$1560)</f>
        <v>428663342.134778</v>
      </c>
      <c r="W1560" s="12" t="n">
        <f aca="false">IF($D$1560=1,$K$1560,$AF$1460*$T$1560)</f>
        <v>100000000</v>
      </c>
      <c r="X1560" s="12" t="n">
        <f aca="false">IF($E$1560=1,$L$1560,$AC$1460*$T$1560)</f>
        <v>60000000</v>
      </c>
      <c r="Y1560" s="12" t="n">
        <f aca="false">IF($F$1560=1,$M$1560,$Z$1460*$T$1560)</f>
        <v>208799967.155533</v>
      </c>
      <c r="Z1560" s="12" t="n">
        <f aca="false">IF($G$1560=1,$N$1560,$W$1460*$T$1560)</f>
        <v>347999945.259222</v>
      </c>
      <c r="AA1560" s="12" t="n">
        <f aca="false">IF($H$1560=1,$O$1560,$T$1460*$T$1560)</f>
        <v>5000000</v>
      </c>
      <c r="AB1560" s="12" t="n">
        <f aca="false">($J$1460+$O$1460)*$T$1560</f>
        <v>21636871.3542553</v>
      </c>
      <c r="AC1560" s="12" t="n">
        <f aca="false">Assumptions!$B$20*$T$1560</f>
        <v>626399901.4666</v>
      </c>
      <c r="AD1560" s="12" t="n">
        <f aca="false">IF($S$1560,Assumptions!$B$14*($T$1560-Assumptions!$B$13),Assumptions!$B$4)</f>
        <v>171499972.629611</v>
      </c>
      <c r="AE1560" s="12" t="n">
        <f aca="false">$U$1560+$V$1560+$W$1560+$X$1560+$Y$1560+$Z$1560+$AA$1560+$AB$1560+$AC$1560+$AD$1560</f>
        <v>2000000000</v>
      </c>
      <c r="AF1560" s="12" t="n">
        <f aca="false">IF(AND(IF($B$1560=1,$U$1560&gt;=INDEX($U$1471:$U$1598,1+$A$1560-Assumptions!$B$77),$U$1560&gt;INDEX($U$1471:$U$1598,1+$A$1560+Assumptions!$B$77)),IF($C$1560=1,$V$1560&gt;=INDEX($V$1471:$V$1598,1+$A$1560-Assumptions!$B$78),$V$1560&gt;INDEX($V$1471:$V$1598,1+$A$1560+Assumptions!$B$78)),IF($D$1560=1,$W$1560&gt;=INDEX($W$1471:$W$1598,1+$A$1560-Assumptions!$B$79),$W$1560&gt;INDEX($W$1471:$W$1598,1+$A$1560+Assumptions!$B$79)),IF($E$1560=1,$X$1560&gt;=INDEX($X$1471:$X$1598,1+$A$1560-Assumptions!$B$80),$X$1560&gt;INDEX($X$1471:$X$1598,1+$A$1560+Assumptions!$B$80)),IF($F$1560=1,$Y$1560&gt;=INDEX($Y$1471:$Y$1598,1+$A$1560-Assumptions!$B$81),$Y$1560&gt;INDEX($Y$1471:$Y$1598,1+$A$1560+Assumptions!$B$81)),IF($G$1560=1,$Z$1560&gt;=INDEX($Z$1471:$Z$1598,1+$A$1560-Assumptions!$B$82),$Z$1560&gt;INDEX($Z$1471:$Z$1598,1+$A$1560+Assumptions!$B$82)),IF($H$1560=1,$AA$1560&gt;=INDEX($AA$1471:$AA$1598,1+$A$1560-Assumptions!$B$83),$AA$1560&gt;INDEX($AA$1471:$AA$1598,1+$A$1560+Assumptions!$B$83))),1,0)</f>
        <v>0</v>
      </c>
    </row>
    <row r="1561" customFormat="false" ht="15" hidden="true" customHeight="false" outlineLevel="0" collapsed="false">
      <c r="A1561" s="6" t="n">
        <f aca="false">ROW()-ROW($A$1471)+Assumptions!$B$4</f>
        <v>90</v>
      </c>
      <c r="B1561" s="12" t="n">
        <f aca="false">MOD(QUOTIENT($A$1561,Assumptions!$B$77),2)</f>
        <v>1</v>
      </c>
      <c r="C1561" s="12" t="n">
        <f aca="false">MOD(QUOTIENT($A$1561,Assumptions!$B$78),2)</f>
        <v>0</v>
      </c>
      <c r="D1561" s="12" t="n">
        <f aca="false">MOD(QUOTIENT($A$1561,Assumptions!$B$79),2)</f>
        <v>1</v>
      </c>
      <c r="E1561" s="12" t="n">
        <f aca="false">MOD(QUOTIENT($A$1561,Assumptions!$B$80),2)</f>
        <v>1</v>
      </c>
      <c r="F1561" s="12" t="n">
        <f aca="false">MOD(QUOTIENT($A$1561,Assumptions!$B$81),2)</f>
        <v>0</v>
      </c>
      <c r="G1561" s="12" t="n">
        <f aca="false">MOD(QUOTIENT($A$1561,Assumptions!$B$82),2)</f>
        <v>1</v>
      </c>
      <c r="H1561" s="12" t="n">
        <f aca="false">MOD(QUOTIENT($A$1561,Assumptions!$B$83),2)</f>
        <v>0</v>
      </c>
      <c r="I1561" s="12" t="n">
        <f aca="false">IF($B$1561=1,MIN(Assumptions!$B$67,MAX(Assumptions!$B$4,Assumptions!$B$26-(Assumptions!$B$4))),Assumptions!$B$4)</f>
        <v>30000000</v>
      </c>
      <c r="J1561" s="12" t="n">
        <f aca="false">IF($C$1561=1,MIN(Assumptions!$B$66,MAX(Assumptions!$B$4,Assumptions!$B$26-($I$1561))),Assumptions!$B$4)</f>
        <v>0</v>
      </c>
      <c r="K1561" s="12" t="n">
        <f aca="false">IF($D$1561=1,MIN(Assumptions!$B$61,MAX(Assumptions!$B$4,Assumptions!$B$26-($I$1561+$J$1561))),Assumptions!$B$4)</f>
        <v>100000000</v>
      </c>
      <c r="L1561" s="12" t="n">
        <f aca="false">IF($E$1561=1,MIN(Assumptions!$B$56,MAX(Assumptions!$B$4,Assumptions!$B$26-($I$1561+$J$1561+$K$1561))),Assumptions!$B$4)</f>
        <v>60000000</v>
      </c>
      <c r="M1561" s="12" t="n">
        <f aca="false">IF($F$1561=1,MIN(Assumptions!$B$51,MAX(Assumptions!$B$4,Assumptions!$B$26-($I$1561+$J$1561+$K$1561+$L$1561))),Assumptions!$B$4)</f>
        <v>0</v>
      </c>
      <c r="N1561" s="12" t="n">
        <f aca="false">IF($G$1561=1,MIN(Assumptions!$B$46,MAX(Assumptions!$B$4,Assumptions!$B$26-($I$1561+$J$1561+$K$1561+$L$1561+$M$1561))),Assumptions!$B$4)</f>
        <v>15000000</v>
      </c>
      <c r="O1561" s="12" t="n">
        <f aca="false">IF($H$1561=1,MIN(Assumptions!$B$41,MAX(Assumptions!$B$4,Assumptions!$B$26-($I$1561+$J$1561+$K$1561+$L$1561+$M$1561+$N$1561))),Assumptions!$B$4)</f>
        <v>0</v>
      </c>
      <c r="P1561" s="12" t="n">
        <f aca="false">$I$1561+$J$1561+$K$1561+$L$1561+$M$1561+$N$1561+$O$1561</f>
        <v>205000000</v>
      </c>
      <c r="Q1561" s="12" t="n">
        <f aca="false">MAX(Assumptions!$B$4,Assumptions!$B$26-$P$1561)</f>
        <v>1795000000</v>
      </c>
      <c r="R1561" s="12" t="n">
        <f aca="false">$J$1460+$O$1460+Assumptions!$B$20+IF($B$1561=0,$D$1460,Assumptions!$B$4)+IF($C$1561=0,$AI$1460,Assumptions!$B$4)+IF($D$1561=0,$AF$1460,Assumptions!$B$4)+IF($E$1561=0,$AC$1460,Assumptions!$B$4)+IF($F$1561=0,$Z$1460,Assumptions!$B$4)+IF($G$1561=0,$W$1460,Assumptions!$B$4)+IF($H$1561=0,$T$1460,Assumptions!$B$4)</f>
        <v>23469831.6712896</v>
      </c>
      <c r="S1561" s="12" t="n">
        <f aca="false">IF($R$1561&gt;Assumptions!$B$4,$Q$1561/$R$1561&gt;Assumptions!$B$13,FALSE())</f>
        <v>1</v>
      </c>
      <c r="T1561" s="12" t="n">
        <f aca="false">IF($S$1561,($Q$1561+Assumptions!$B$14*Assumptions!$B$13)/($R$1561+Assumptions!$B$14),IF($R$1561&gt;Assumptions!$B$4,$Q$1561/$R$1561,Assumptions!$B$4))</f>
        <v>69.2149268717513</v>
      </c>
      <c r="U1561" s="12" t="n">
        <f aca="false">IF($B$1561=1,$I$1561,$D$1460*$T$1561)</f>
        <v>30000000</v>
      </c>
      <c r="V1561" s="12" t="n">
        <f aca="false">IF($C$1561=1,$J$1561,$AI$1460*$T$1561)</f>
        <v>426291760.712178</v>
      </c>
      <c r="W1561" s="12" t="n">
        <f aca="false">IF($D$1561=1,$K$1561,$AF$1460*$T$1561)</f>
        <v>100000000</v>
      </c>
      <c r="X1561" s="12" t="n">
        <f aca="false">IF($E$1561=1,$L$1561,$AC$1460*$T$1561)</f>
        <v>60000000</v>
      </c>
      <c r="Y1561" s="12" t="n">
        <f aca="false">IF($F$1561=1,$M$1561,$Z$1460*$T$1561)</f>
        <v>207644780.615254</v>
      </c>
      <c r="Z1561" s="12" t="n">
        <f aca="false">IF($G$1561=1,$N$1561,$W$1460*$T$1561)</f>
        <v>15000000</v>
      </c>
      <c r="AA1561" s="12" t="n">
        <f aca="false">IF($H$1561=1,$O$1561,$T$1460*$T$1561)</f>
        <v>346074634.358756</v>
      </c>
      <c r="AB1561" s="12" t="n">
        <f aca="false">($J$1460+$O$1460)*$T$1561</f>
        <v>21517165.2886716</v>
      </c>
      <c r="AC1561" s="12" t="n">
        <f aca="false">Assumptions!$B$20*$T$1561</f>
        <v>622934341.845761</v>
      </c>
      <c r="AD1561" s="12" t="n">
        <f aca="false">IF($S$1561,Assumptions!$B$14*($T$1561-Assumptions!$B$13),Assumptions!$B$4)</f>
        <v>170537317.179378</v>
      </c>
      <c r="AE1561" s="12" t="n">
        <f aca="false">$U$1561+$V$1561+$W$1561+$X$1561+$Y$1561+$Z$1561+$AA$1561+$AB$1561+$AC$1561+$AD$1561</f>
        <v>2000000000</v>
      </c>
      <c r="AF1561" s="12" t="n">
        <f aca="false">IF(AND(IF($B$1561=1,$U$1561&gt;=INDEX($U$1471:$U$1598,1+$A$1561-Assumptions!$B$77),$U$1561&gt;INDEX($U$1471:$U$1598,1+$A$1561+Assumptions!$B$77)),IF($C$1561=1,$V$1561&gt;=INDEX($V$1471:$V$1598,1+$A$1561-Assumptions!$B$78),$V$1561&gt;INDEX($V$1471:$V$1598,1+$A$1561+Assumptions!$B$78)),IF($D$1561=1,$W$1561&gt;=INDEX($W$1471:$W$1598,1+$A$1561-Assumptions!$B$79),$W$1561&gt;INDEX($W$1471:$W$1598,1+$A$1561+Assumptions!$B$79)),IF($E$1561=1,$X$1561&gt;=INDEX($X$1471:$X$1598,1+$A$1561-Assumptions!$B$80),$X$1561&gt;INDEX($X$1471:$X$1598,1+$A$1561+Assumptions!$B$80)),IF($F$1561=1,$Y$1561&gt;=INDEX($Y$1471:$Y$1598,1+$A$1561-Assumptions!$B$81),$Y$1561&gt;INDEX($Y$1471:$Y$1598,1+$A$1561+Assumptions!$B$81)),IF($G$1561=1,$Z$1561&gt;=INDEX($Z$1471:$Z$1598,1+$A$1561-Assumptions!$B$82),$Z$1561&gt;INDEX($Z$1471:$Z$1598,1+$A$1561+Assumptions!$B$82)),IF($H$1561=1,$AA$1561&gt;=INDEX($AA$1471:$AA$1598,1+$A$1561-Assumptions!$B$83),$AA$1561&gt;INDEX($AA$1471:$AA$1598,1+$A$1561+Assumptions!$B$83))),1,0)</f>
        <v>0</v>
      </c>
    </row>
    <row r="1562" customFormat="false" ht="15" hidden="true" customHeight="false" outlineLevel="0" collapsed="false">
      <c r="A1562" s="6" t="n">
        <f aca="false">ROW()-ROW($A$1471)+Assumptions!$B$4</f>
        <v>91</v>
      </c>
      <c r="B1562" s="12" t="n">
        <f aca="false">MOD(QUOTIENT($A$1562,Assumptions!$B$77),2)</f>
        <v>1</v>
      </c>
      <c r="C1562" s="12" t="n">
        <f aca="false">MOD(QUOTIENT($A$1562,Assumptions!$B$78),2)</f>
        <v>0</v>
      </c>
      <c r="D1562" s="12" t="n">
        <f aca="false">MOD(QUOTIENT($A$1562,Assumptions!$B$79),2)</f>
        <v>1</v>
      </c>
      <c r="E1562" s="12" t="n">
        <f aca="false">MOD(QUOTIENT($A$1562,Assumptions!$B$80),2)</f>
        <v>1</v>
      </c>
      <c r="F1562" s="12" t="n">
        <f aca="false">MOD(QUOTIENT($A$1562,Assumptions!$B$81),2)</f>
        <v>0</v>
      </c>
      <c r="G1562" s="12" t="n">
        <f aca="false">MOD(QUOTIENT($A$1562,Assumptions!$B$82),2)</f>
        <v>1</v>
      </c>
      <c r="H1562" s="12" t="n">
        <f aca="false">MOD(QUOTIENT($A$1562,Assumptions!$B$83),2)</f>
        <v>1</v>
      </c>
      <c r="I1562" s="12" t="n">
        <f aca="false">IF($B$1562=1,MIN(Assumptions!$B$67,MAX(Assumptions!$B$4,Assumptions!$B$26-(Assumptions!$B$4))),Assumptions!$B$4)</f>
        <v>30000000</v>
      </c>
      <c r="J1562" s="12" t="n">
        <f aca="false">IF($C$1562=1,MIN(Assumptions!$B$66,MAX(Assumptions!$B$4,Assumptions!$B$26-($I$1562))),Assumptions!$B$4)</f>
        <v>0</v>
      </c>
      <c r="K1562" s="12" t="n">
        <f aca="false">IF($D$1562=1,MIN(Assumptions!$B$61,MAX(Assumptions!$B$4,Assumptions!$B$26-($I$1562+$J$1562))),Assumptions!$B$4)</f>
        <v>100000000</v>
      </c>
      <c r="L1562" s="12" t="n">
        <f aca="false">IF($E$1562=1,MIN(Assumptions!$B$56,MAX(Assumptions!$B$4,Assumptions!$B$26-($I$1562+$J$1562+$K$1562))),Assumptions!$B$4)</f>
        <v>60000000</v>
      </c>
      <c r="M1562" s="12" t="n">
        <f aca="false">IF($F$1562=1,MIN(Assumptions!$B$51,MAX(Assumptions!$B$4,Assumptions!$B$26-($I$1562+$J$1562+$K$1562+$L$1562))),Assumptions!$B$4)</f>
        <v>0</v>
      </c>
      <c r="N1562" s="12" t="n">
        <f aca="false">IF($G$1562=1,MIN(Assumptions!$B$46,MAX(Assumptions!$B$4,Assumptions!$B$26-($I$1562+$J$1562+$K$1562+$L$1562+$M$1562))),Assumptions!$B$4)</f>
        <v>15000000</v>
      </c>
      <c r="O1562" s="12" t="n">
        <f aca="false">IF($H$1562=1,MIN(Assumptions!$B$41,MAX(Assumptions!$B$4,Assumptions!$B$26-($I$1562+$J$1562+$K$1562+$L$1562+$M$1562+$N$1562))),Assumptions!$B$4)</f>
        <v>5000000</v>
      </c>
      <c r="P1562" s="12" t="n">
        <f aca="false">$I$1562+$J$1562+$K$1562+$L$1562+$M$1562+$N$1562+$O$1562</f>
        <v>210000000</v>
      </c>
      <c r="Q1562" s="12" t="n">
        <f aca="false">MAX(Assumptions!$B$4,Assumptions!$B$26-$P$1562)</f>
        <v>1790000000</v>
      </c>
      <c r="R1562" s="12" t="n">
        <f aca="false">$J$1460+$O$1460+Assumptions!$B$20+IF($B$1562=0,$D$1460,Assumptions!$B$4)+IF($C$1562=0,$AI$1460,Assumptions!$B$4)+IF($D$1562=0,$AF$1460,Assumptions!$B$4)+IF($E$1562=0,$AC$1460,Assumptions!$B$4)+IF($F$1562=0,$Z$1460,Assumptions!$B$4)+IF($G$1562=0,$W$1460,Assumptions!$B$4)+IF($H$1562=0,$T$1460,Assumptions!$B$4)</f>
        <v>18469831.6712896</v>
      </c>
      <c r="S1562" s="12" t="n">
        <f aca="false">IF($R$1562&gt;Assumptions!$B$4,$Q$1562/$R$1562&gt;Assumptions!$B$13,FALSE())</f>
        <v>1</v>
      </c>
      <c r="T1562" s="12" t="n">
        <f aca="false">IF($S$1562,($Q$1562+Assumptions!$B$14*Assumptions!$B$13)/($R$1562+Assumptions!$B$14),IF($R$1562&gt;Assumptions!$B$4,$Q$1562/$R$1562,Assumptions!$B$4))</f>
        <v>85.4799422378847</v>
      </c>
      <c r="U1562" s="12" t="n">
        <f aca="false">IF($B$1562=1,$I$1562,$D$1460*$T$1562)</f>
        <v>30000000</v>
      </c>
      <c r="V1562" s="12" t="n">
        <f aca="false">IF($C$1562=1,$J$1562,$AI$1460*$T$1562)</f>
        <v>526467291.508982</v>
      </c>
      <c r="W1562" s="12" t="n">
        <f aca="false">IF($D$1562=1,$K$1562,$AF$1460*$T$1562)</f>
        <v>100000000</v>
      </c>
      <c r="X1562" s="12" t="n">
        <f aca="false">IF($E$1562=1,$L$1562,$AC$1460*$T$1562)</f>
        <v>60000000</v>
      </c>
      <c r="Y1562" s="12" t="n">
        <f aca="false">IF($F$1562=1,$M$1562,$Z$1460*$T$1562)</f>
        <v>256439826.713654</v>
      </c>
      <c r="Z1562" s="12" t="n">
        <f aca="false">IF($G$1562=1,$N$1562,$W$1460*$T$1562)</f>
        <v>15000000</v>
      </c>
      <c r="AA1562" s="12" t="n">
        <f aca="false">IF($H$1562=1,$O$1562,$T$1460*$T$1562)</f>
        <v>5000000</v>
      </c>
      <c r="AB1562" s="12" t="n">
        <f aca="false">($J$1460+$O$1460)*$T$1562</f>
        <v>26573546.0416897</v>
      </c>
      <c r="AC1562" s="12" t="n">
        <f aca="false">Assumptions!$B$20*$T$1562</f>
        <v>769319480.140962</v>
      </c>
      <c r="AD1562" s="12" t="n">
        <f aca="false">IF($S$1562,Assumptions!$B$14*($T$1562-Assumptions!$B$13),Assumptions!$B$4)</f>
        <v>211199855.594712</v>
      </c>
      <c r="AE1562" s="12" t="n">
        <f aca="false">$U$1562+$V$1562+$W$1562+$X$1562+$Y$1562+$Z$1562+$AA$1562+$AB$1562+$AC$1562+$AD$1562</f>
        <v>2000000000</v>
      </c>
      <c r="AF1562" s="12" t="n">
        <f aca="false">IF(AND(IF($B$1562=1,$U$1562&gt;=INDEX($U$1471:$U$1598,1+$A$1562-Assumptions!$B$77),$U$1562&gt;INDEX($U$1471:$U$1598,1+$A$1562+Assumptions!$B$77)),IF($C$1562=1,$V$1562&gt;=INDEX($V$1471:$V$1598,1+$A$1562-Assumptions!$B$78),$V$1562&gt;INDEX($V$1471:$V$1598,1+$A$1562+Assumptions!$B$78)),IF($D$1562=1,$W$1562&gt;=INDEX($W$1471:$W$1598,1+$A$1562-Assumptions!$B$79),$W$1562&gt;INDEX($W$1471:$W$1598,1+$A$1562+Assumptions!$B$79)),IF($E$1562=1,$X$1562&gt;=INDEX($X$1471:$X$1598,1+$A$1562-Assumptions!$B$80),$X$1562&gt;INDEX($X$1471:$X$1598,1+$A$1562+Assumptions!$B$80)),IF($F$1562=1,$Y$1562&gt;=INDEX($Y$1471:$Y$1598,1+$A$1562-Assumptions!$B$81),$Y$1562&gt;INDEX($Y$1471:$Y$1598,1+$A$1562+Assumptions!$B$81)),IF($G$1562=1,$Z$1562&gt;=INDEX($Z$1471:$Z$1598,1+$A$1562-Assumptions!$B$82),$Z$1562&gt;INDEX($Z$1471:$Z$1598,1+$A$1562+Assumptions!$B$82)),IF($H$1562=1,$AA$1562&gt;=INDEX($AA$1471:$AA$1598,1+$A$1562-Assumptions!$B$83),$AA$1562&gt;INDEX($AA$1471:$AA$1598,1+$A$1562+Assumptions!$B$83))),1,0)</f>
        <v>0</v>
      </c>
    </row>
    <row r="1563" customFormat="false" ht="15" hidden="true" customHeight="false" outlineLevel="0" collapsed="false">
      <c r="A1563" s="6" t="n">
        <f aca="false">ROW()-ROW($A$1471)+Assumptions!$B$4</f>
        <v>92</v>
      </c>
      <c r="B1563" s="12" t="n">
        <f aca="false">MOD(QUOTIENT($A$1563,Assumptions!$B$77),2)</f>
        <v>1</v>
      </c>
      <c r="C1563" s="12" t="n">
        <f aca="false">MOD(QUOTIENT($A$1563,Assumptions!$B$78),2)</f>
        <v>0</v>
      </c>
      <c r="D1563" s="12" t="n">
        <f aca="false">MOD(QUOTIENT($A$1563,Assumptions!$B$79),2)</f>
        <v>1</v>
      </c>
      <c r="E1563" s="12" t="n">
        <f aca="false">MOD(QUOTIENT($A$1563,Assumptions!$B$80),2)</f>
        <v>1</v>
      </c>
      <c r="F1563" s="12" t="n">
        <f aca="false">MOD(QUOTIENT($A$1563,Assumptions!$B$81),2)</f>
        <v>1</v>
      </c>
      <c r="G1563" s="12" t="n">
        <f aca="false">MOD(QUOTIENT($A$1563,Assumptions!$B$82),2)</f>
        <v>0</v>
      </c>
      <c r="H1563" s="12" t="n">
        <f aca="false">MOD(QUOTIENT($A$1563,Assumptions!$B$83),2)</f>
        <v>0</v>
      </c>
      <c r="I1563" s="12" t="n">
        <f aca="false">IF($B$1563=1,MIN(Assumptions!$B$67,MAX(Assumptions!$B$4,Assumptions!$B$26-(Assumptions!$B$4))),Assumptions!$B$4)</f>
        <v>30000000</v>
      </c>
      <c r="J1563" s="12" t="n">
        <f aca="false">IF($C$1563=1,MIN(Assumptions!$B$66,MAX(Assumptions!$B$4,Assumptions!$B$26-($I$1563))),Assumptions!$B$4)</f>
        <v>0</v>
      </c>
      <c r="K1563" s="12" t="n">
        <f aca="false">IF($D$1563=1,MIN(Assumptions!$B$61,MAX(Assumptions!$B$4,Assumptions!$B$26-($I$1563+$J$1563))),Assumptions!$B$4)</f>
        <v>100000000</v>
      </c>
      <c r="L1563" s="12" t="n">
        <f aca="false">IF($E$1563=1,MIN(Assumptions!$B$56,MAX(Assumptions!$B$4,Assumptions!$B$26-($I$1563+$J$1563+$K$1563))),Assumptions!$B$4)</f>
        <v>60000000</v>
      </c>
      <c r="M1563" s="12" t="n">
        <f aca="false">IF($F$1563=1,MIN(Assumptions!$B$51,MAX(Assumptions!$B$4,Assumptions!$B$26-($I$1563+$J$1563+$K$1563+$L$1563))),Assumptions!$B$4)</f>
        <v>30000000</v>
      </c>
      <c r="N1563" s="12" t="n">
        <f aca="false">IF($G$1563=1,MIN(Assumptions!$B$46,MAX(Assumptions!$B$4,Assumptions!$B$26-($I$1563+$J$1563+$K$1563+$L$1563+$M$1563))),Assumptions!$B$4)</f>
        <v>0</v>
      </c>
      <c r="O1563" s="12" t="n">
        <f aca="false">IF($H$1563=1,MIN(Assumptions!$B$41,MAX(Assumptions!$B$4,Assumptions!$B$26-($I$1563+$J$1563+$K$1563+$L$1563+$M$1563+$N$1563))),Assumptions!$B$4)</f>
        <v>0</v>
      </c>
      <c r="P1563" s="12" t="n">
        <f aca="false">$I$1563+$J$1563+$K$1563+$L$1563+$M$1563+$N$1563+$O$1563</f>
        <v>220000000</v>
      </c>
      <c r="Q1563" s="12" t="n">
        <f aca="false">MAX(Assumptions!$B$4,Assumptions!$B$26-$P$1563)</f>
        <v>1780000000</v>
      </c>
      <c r="R1563" s="12" t="n">
        <f aca="false">$J$1460+$O$1460+Assumptions!$B$20+IF($B$1563=0,$D$1460,Assumptions!$B$4)+IF($C$1563=0,$AI$1460,Assumptions!$B$4)+IF($D$1563=0,$AF$1460,Assumptions!$B$4)+IF($E$1563=0,$AC$1460,Assumptions!$B$4)+IF($F$1563=0,$Z$1460,Assumptions!$B$4)+IF($G$1563=0,$W$1460,Assumptions!$B$4)+IF($H$1563=0,$T$1460,Assumptions!$B$4)</f>
        <v>25469831.6712896</v>
      </c>
      <c r="S1563" s="12" t="n">
        <f aca="false">IF($R$1563&gt;Assumptions!$B$4,$Q$1563/$R$1563&gt;Assumptions!$B$13,FALSE())</f>
        <v>1</v>
      </c>
      <c r="T1563" s="12" t="n">
        <f aca="false">IF($S$1563,($Q$1563+Assumptions!$B$14*Assumptions!$B$13)/($R$1563+Assumptions!$B$14),IF($R$1563&gt;Assumptions!$B$4,$Q$1563/$R$1563,Assumptions!$B$4))</f>
        <v>63.7293788875282</v>
      </c>
      <c r="U1563" s="12" t="n">
        <f aca="false">IF($B$1563=1,$I$1563,$D$1460*$T$1563)</f>
        <v>30000000</v>
      </c>
      <c r="V1563" s="12" t="n">
        <f aca="false">IF($C$1563=1,$J$1563,$AI$1460*$T$1563)</f>
        <v>392506506.369592</v>
      </c>
      <c r="W1563" s="12" t="n">
        <f aca="false">IF($D$1563=1,$K$1563,$AF$1460*$T$1563)</f>
        <v>100000000</v>
      </c>
      <c r="X1563" s="12" t="n">
        <f aca="false">IF($E$1563=1,$L$1563,$AC$1460*$T$1563)</f>
        <v>60000000</v>
      </c>
      <c r="Y1563" s="12" t="n">
        <f aca="false">IF($F$1563=1,$M$1563,$Z$1460*$T$1563)</f>
        <v>30000000</v>
      </c>
      <c r="Z1563" s="12" t="n">
        <f aca="false">IF($G$1563=1,$N$1563,$W$1460*$T$1563)</f>
        <v>318646894.437641</v>
      </c>
      <c r="AA1563" s="12" t="n">
        <f aca="false">IF($H$1563=1,$O$1563,$T$1460*$T$1563)</f>
        <v>318646894.437641</v>
      </c>
      <c r="AB1563" s="12" t="n">
        <f aca="false">($J$1460+$O$1460)*$T$1563</f>
        <v>19811847.5485522</v>
      </c>
      <c r="AC1563" s="12" t="n">
        <f aca="false">Assumptions!$B$20*$T$1563</f>
        <v>573564409.987754</v>
      </c>
      <c r="AD1563" s="12" t="n">
        <f aca="false">IF($S$1563,Assumptions!$B$14*($T$1563-Assumptions!$B$13),Assumptions!$B$4)</f>
        <v>156823447.21882</v>
      </c>
      <c r="AE1563" s="12" t="n">
        <f aca="false">$U$1563+$V$1563+$W$1563+$X$1563+$Y$1563+$Z$1563+$AA$1563+$AB$1563+$AC$1563+$AD$1563</f>
        <v>2000000000</v>
      </c>
      <c r="AF1563" s="12" t="n">
        <f aca="false">IF(AND(IF($B$1563=1,$U$1563&gt;=INDEX($U$1471:$U$1598,1+$A$1563-Assumptions!$B$77),$U$1563&gt;INDEX($U$1471:$U$1598,1+$A$1563+Assumptions!$B$77)),IF($C$1563=1,$V$1563&gt;=INDEX($V$1471:$V$1598,1+$A$1563-Assumptions!$B$78),$V$1563&gt;INDEX($V$1471:$V$1598,1+$A$1563+Assumptions!$B$78)),IF($D$1563=1,$W$1563&gt;=INDEX($W$1471:$W$1598,1+$A$1563-Assumptions!$B$79),$W$1563&gt;INDEX($W$1471:$W$1598,1+$A$1563+Assumptions!$B$79)),IF($E$1563=1,$X$1563&gt;=INDEX($X$1471:$X$1598,1+$A$1563-Assumptions!$B$80),$X$1563&gt;INDEX($X$1471:$X$1598,1+$A$1563+Assumptions!$B$80)),IF($F$1563=1,$Y$1563&gt;=INDEX($Y$1471:$Y$1598,1+$A$1563-Assumptions!$B$81),$Y$1563&gt;INDEX($Y$1471:$Y$1598,1+$A$1563+Assumptions!$B$81)),IF($G$1563=1,$Z$1563&gt;=INDEX($Z$1471:$Z$1598,1+$A$1563-Assumptions!$B$82),$Z$1563&gt;INDEX($Z$1471:$Z$1598,1+$A$1563+Assumptions!$B$82)),IF($H$1563=1,$AA$1563&gt;=INDEX($AA$1471:$AA$1598,1+$A$1563-Assumptions!$B$83),$AA$1563&gt;INDEX($AA$1471:$AA$1598,1+$A$1563+Assumptions!$B$83))),1,0)</f>
        <v>0</v>
      </c>
    </row>
    <row r="1564" customFormat="false" ht="15" hidden="true" customHeight="false" outlineLevel="0" collapsed="false">
      <c r="A1564" s="6" t="n">
        <f aca="false">ROW()-ROW($A$1471)+Assumptions!$B$4</f>
        <v>93</v>
      </c>
      <c r="B1564" s="12" t="n">
        <f aca="false">MOD(QUOTIENT($A$1564,Assumptions!$B$77),2)</f>
        <v>1</v>
      </c>
      <c r="C1564" s="12" t="n">
        <f aca="false">MOD(QUOTIENT($A$1564,Assumptions!$B$78),2)</f>
        <v>0</v>
      </c>
      <c r="D1564" s="12" t="n">
        <f aca="false">MOD(QUOTIENT($A$1564,Assumptions!$B$79),2)</f>
        <v>1</v>
      </c>
      <c r="E1564" s="12" t="n">
        <f aca="false">MOD(QUOTIENT($A$1564,Assumptions!$B$80),2)</f>
        <v>1</v>
      </c>
      <c r="F1564" s="12" t="n">
        <f aca="false">MOD(QUOTIENT($A$1564,Assumptions!$B$81),2)</f>
        <v>1</v>
      </c>
      <c r="G1564" s="12" t="n">
        <f aca="false">MOD(QUOTIENT($A$1564,Assumptions!$B$82),2)</f>
        <v>0</v>
      </c>
      <c r="H1564" s="12" t="n">
        <f aca="false">MOD(QUOTIENT($A$1564,Assumptions!$B$83),2)</f>
        <v>1</v>
      </c>
      <c r="I1564" s="12" t="n">
        <f aca="false">IF($B$1564=1,MIN(Assumptions!$B$67,MAX(Assumptions!$B$4,Assumptions!$B$26-(Assumptions!$B$4))),Assumptions!$B$4)</f>
        <v>30000000</v>
      </c>
      <c r="J1564" s="12" t="n">
        <f aca="false">IF($C$1564=1,MIN(Assumptions!$B$66,MAX(Assumptions!$B$4,Assumptions!$B$26-($I$1564))),Assumptions!$B$4)</f>
        <v>0</v>
      </c>
      <c r="K1564" s="12" t="n">
        <f aca="false">IF($D$1564=1,MIN(Assumptions!$B$61,MAX(Assumptions!$B$4,Assumptions!$B$26-($I$1564+$J$1564))),Assumptions!$B$4)</f>
        <v>100000000</v>
      </c>
      <c r="L1564" s="12" t="n">
        <f aca="false">IF($E$1564=1,MIN(Assumptions!$B$56,MAX(Assumptions!$B$4,Assumptions!$B$26-($I$1564+$J$1564+$K$1564))),Assumptions!$B$4)</f>
        <v>60000000</v>
      </c>
      <c r="M1564" s="12" t="n">
        <f aca="false">IF($F$1564=1,MIN(Assumptions!$B$51,MAX(Assumptions!$B$4,Assumptions!$B$26-($I$1564+$J$1564+$K$1564+$L$1564))),Assumptions!$B$4)</f>
        <v>30000000</v>
      </c>
      <c r="N1564" s="12" t="n">
        <f aca="false">IF($G$1564=1,MIN(Assumptions!$B$46,MAX(Assumptions!$B$4,Assumptions!$B$26-($I$1564+$J$1564+$K$1564+$L$1564+$M$1564))),Assumptions!$B$4)</f>
        <v>0</v>
      </c>
      <c r="O1564" s="12" t="n">
        <f aca="false">IF($H$1564=1,MIN(Assumptions!$B$41,MAX(Assumptions!$B$4,Assumptions!$B$26-($I$1564+$J$1564+$K$1564+$L$1564+$M$1564+$N$1564))),Assumptions!$B$4)</f>
        <v>5000000</v>
      </c>
      <c r="P1564" s="12" t="n">
        <f aca="false">$I$1564+$J$1564+$K$1564+$L$1564+$M$1564+$N$1564+$O$1564</f>
        <v>225000000</v>
      </c>
      <c r="Q1564" s="12" t="n">
        <f aca="false">MAX(Assumptions!$B$4,Assumptions!$B$26-$P$1564)</f>
        <v>1775000000</v>
      </c>
      <c r="R1564" s="12" t="n">
        <f aca="false">$J$1460+$O$1460+Assumptions!$B$20+IF($B$1564=0,$D$1460,Assumptions!$B$4)+IF($C$1564=0,$AI$1460,Assumptions!$B$4)+IF($D$1564=0,$AF$1460,Assumptions!$B$4)+IF($E$1564=0,$AC$1460,Assumptions!$B$4)+IF($F$1564=0,$Z$1460,Assumptions!$B$4)+IF($G$1564=0,$W$1460,Assumptions!$B$4)+IF($H$1564=0,$T$1460,Assumptions!$B$4)</f>
        <v>20469831.6712896</v>
      </c>
      <c r="S1564" s="12" t="n">
        <f aca="false">IF($R$1564&gt;Assumptions!$B$4,$Q$1564/$R$1564&gt;Assumptions!$B$13,FALSE())</f>
        <v>1</v>
      </c>
      <c r="T1564" s="12" t="n">
        <f aca="false">IF($S$1564,($Q$1564+Assumptions!$B$14*Assumptions!$B$13)/($R$1564+Assumptions!$B$14),IF($R$1564&gt;Assumptions!$B$4,$Q$1564/$R$1564,Assumptions!$B$4))</f>
        <v>77.3841108388151</v>
      </c>
      <c r="U1564" s="12" t="n">
        <f aca="false">IF($B$1564=1,$I$1564,$D$1460*$T$1564)</f>
        <v>30000000</v>
      </c>
      <c r="V1564" s="12" t="n">
        <f aca="false">IF($C$1564=1,$J$1564,$AI$1460*$T$1564)</f>
        <v>476605413.767884</v>
      </c>
      <c r="W1564" s="12" t="n">
        <f aca="false">IF($D$1564=1,$K$1564,$AF$1460*$T$1564)</f>
        <v>100000000</v>
      </c>
      <c r="X1564" s="12" t="n">
        <f aca="false">IF($E$1564=1,$L$1564,$AC$1460*$T$1564)</f>
        <v>60000000</v>
      </c>
      <c r="Y1564" s="12" t="n">
        <f aca="false">IF($F$1564=1,$M$1564,$Z$1460*$T$1564)</f>
        <v>30000000</v>
      </c>
      <c r="Z1564" s="12" t="n">
        <f aca="false">IF($G$1564=1,$N$1564,$W$1460*$T$1564)</f>
        <v>386920554.194076</v>
      </c>
      <c r="AA1564" s="12" t="n">
        <f aca="false">IF($H$1564=1,$O$1564,$T$1460*$T$1564)</f>
        <v>5000000</v>
      </c>
      <c r="AB1564" s="12" t="n">
        <f aca="false">($J$1460+$O$1460)*$T$1564</f>
        <v>24056757.3916667</v>
      </c>
      <c r="AC1564" s="12" t="n">
        <f aca="false">Assumptions!$B$20*$T$1564</f>
        <v>696456997.549336</v>
      </c>
      <c r="AD1564" s="12" t="n">
        <f aca="false">IF($S$1564,Assumptions!$B$14*($T$1564-Assumptions!$B$13),Assumptions!$B$4)</f>
        <v>190960277.097038</v>
      </c>
      <c r="AE1564" s="12" t="n">
        <f aca="false">$U$1564+$V$1564+$W$1564+$X$1564+$Y$1564+$Z$1564+$AA$1564+$AB$1564+$AC$1564+$AD$1564</f>
        <v>2000000000</v>
      </c>
      <c r="AF1564" s="12" t="n">
        <f aca="false">IF(AND(IF($B$1564=1,$U$1564&gt;=INDEX($U$1471:$U$1598,1+$A$1564-Assumptions!$B$77),$U$1564&gt;INDEX($U$1471:$U$1598,1+$A$1564+Assumptions!$B$77)),IF($C$1564=1,$V$1564&gt;=INDEX($V$1471:$V$1598,1+$A$1564-Assumptions!$B$78),$V$1564&gt;INDEX($V$1471:$V$1598,1+$A$1564+Assumptions!$B$78)),IF($D$1564=1,$W$1564&gt;=INDEX($W$1471:$W$1598,1+$A$1564-Assumptions!$B$79),$W$1564&gt;INDEX($W$1471:$W$1598,1+$A$1564+Assumptions!$B$79)),IF($E$1564=1,$X$1564&gt;=INDEX($X$1471:$X$1598,1+$A$1564-Assumptions!$B$80),$X$1564&gt;INDEX($X$1471:$X$1598,1+$A$1564+Assumptions!$B$80)),IF($F$1564=1,$Y$1564&gt;=INDEX($Y$1471:$Y$1598,1+$A$1564-Assumptions!$B$81),$Y$1564&gt;INDEX($Y$1471:$Y$1598,1+$A$1564+Assumptions!$B$81)),IF($G$1564=1,$Z$1564&gt;=INDEX($Z$1471:$Z$1598,1+$A$1564-Assumptions!$B$82),$Z$1564&gt;INDEX($Z$1471:$Z$1598,1+$A$1564+Assumptions!$B$82)),IF($H$1564=1,$AA$1564&gt;=INDEX($AA$1471:$AA$1598,1+$A$1564-Assumptions!$B$83),$AA$1564&gt;INDEX($AA$1471:$AA$1598,1+$A$1564+Assumptions!$B$83))),1,0)</f>
        <v>0</v>
      </c>
    </row>
    <row r="1565" customFormat="false" ht="15" hidden="true" customHeight="false" outlineLevel="0" collapsed="false">
      <c r="A1565" s="6" t="n">
        <f aca="false">ROW()-ROW($A$1471)+Assumptions!$B$4</f>
        <v>94</v>
      </c>
      <c r="B1565" s="12" t="n">
        <f aca="false">MOD(QUOTIENT($A$1565,Assumptions!$B$77),2)</f>
        <v>1</v>
      </c>
      <c r="C1565" s="12" t="n">
        <f aca="false">MOD(QUOTIENT($A$1565,Assumptions!$B$78),2)</f>
        <v>0</v>
      </c>
      <c r="D1565" s="12" t="n">
        <f aca="false">MOD(QUOTIENT($A$1565,Assumptions!$B$79),2)</f>
        <v>1</v>
      </c>
      <c r="E1565" s="12" t="n">
        <f aca="false">MOD(QUOTIENT($A$1565,Assumptions!$B$80),2)</f>
        <v>1</v>
      </c>
      <c r="F1565" s="12" t="n">
        <f aca="false">MOD(QUOTIENT($A$1565,Assumptions!$B$81),2)</f>
        <v>1</v>
      </c>
      <c r="G1565" s="12" t="n">
        <f aca="false">MOD(QUOTIENT($A$1565,Assumptions!$B$82),2)</f>
        <v>1</v>
      </c>
      <c r="H1565" s="12" t="n">
        <f aca="false">MOD(QUOTIENT($A$1565,Assumptions!$B$83),2)</f>
        <v>0</v>
      </c>
      <c r="I1565" s="12" t="n">
        <f aca="false">IF($B$1565=1,MIN(Assumptions!$B$67,MAX(Assumptions!$B$4,Assumptions!$B$26-(Assumptions!$B$4))),Assumptions!$B$4)</f>
        <v>30000000</v>
      </c>
      <c r="J1565" s="12" t="n">
        <f aca="false">IF($C$1565=1,MIN(Assumptions!$B$66,MAX(Assumptions!$B$4,Assumptions!$B$26-($I$1565))),Assumptions!$B$4)</f>
        <v>0</v>
      </c>
      <c r="K1565" s="12" t="n">
        <f aca="false">IF($D$1565=1,MIN(Assumptions!$B$61,MAX(Assumptions!$B$4,Assumptions!$B$26-($I$1565+$J$1565))),Assumptions!$B$4)</f>
        <v>100000000</v>
      </c>
      <c r="L1565" s="12" t="n">
        <f aca="false">IF($E$1565=1,MIN(Assumptions!$B$56,MAX(Assumptions!$B$4,Assumptions!$B$26-($I$1565+$J$1565+$K$1565))),Assumptions!$B$4)</f>
        <v>60000000</v>
      </c>
      <c r="M1565" s="12" t="n">
        <f aca="false">IF($F$1565=1,MIN(Assumptions!$B$51,MAX(Assumptions!$B$4,Assumptions!$B$26-($I$1565+$J$1565+$K$1565+$L$1565))),Assumptions!$B$4)</f>
        <v>30000000</v>
      </c>
      <c r="N1565" s="12" t="n">
        <f aca="false">IF($G$1565=1,MIN(Assumptions!$B$46,MAX(Assumptions!$B$4,Assumptions!$B$26-($I$1565+$J$1565+$K$1565+$L$1565+$M$1565))),Assumptions!$B$4)</f>
        <v>15000000</v>
      </c>
      <c r="O1565" s="12" t="n">
        <f aca="false">IF($H$1565=1,MIN(Assumptions!$B$41,MAX(Assumptions!$B$4,Assumptions!$B$26-($I$1565+$J$1565+$K$1565+$L$1565+$M$1565+$N$1565))),Assumptions!$B$4)</f>
        <v>0</v>
      </c>
      <c r="P1565" s="12" t="n">
        <f aca="false">$I$1565+$J$1565+$K$1565+$L$1565+$M$1565+$N$1565+$O$1565</f>
        <v>235000000</v>
      </c>
      <c r="Q1565" s="12" t="n">
        <f aca="false">MAX(Assumptions!$B$4,Assumptions!$B$26-$P$1565)</f>
        <v>1765000000</v>
      </c>
      <c r="R1565" s="12" t="n">
        <f aca="false">$J$1460+$O$1460+Assumptions!$B$20+IF($B$1565=0,$D$1460,Assumptions!$B$4)+IF($C$1565=0,$AI$1460,Assumptions!$B$4)+IF($D$1565=0,$AF$1460,Assumptions!$B$4)+IF($E$1565=0,$AC$1460,Assumptions!$B$4)+IF($F$1565=0,$Z$1460,Assumptions!$B$4)+IF($G$1565=0,$W$1460,Assumptions!$B$4)+IF($H$1565=0,$T$1460,Assumptions!$B$4)</f>
        <v>20469831.6712896</v>
      </c>
      <c r="S1565" s="12" t="n">
        <f aca="false">IF($R$1565&gt;Assumptions!$B$4,$Q$1565/$R$1565&gt;Assumptions!$B$13,FALSE())</f>
        <v>1</v>
      </c>
      <c r="T1565" s="12" t="n">
        <f aca="false">IF($S$1565,($Q$1565+Assumptions!$B$14*Assumptions!$B$13)/($R$1565+Assumptions!$B$14),IF($R$1565&gt;Assumptions!$B$4,$Q$1565/$R$1565,Assumptions!$B$4))</f>
        <v>76.9487571913394</v>
      </c>
      <c r="U1565" s="12" t="n">
        <f aca="false">IF($B$1565=1,$I$1565,$D$1460*$T$1565)</f>
        <v>30000000</v>
      </c>
      <c r="V1565" s="12" t="n">
        <f aca="false">IF($C$1565=1,$J$1565,$AI$1460*$T$1565)</f>
        <v>473924089.358501</v>
      </c>
      <c r="W1565" s="12" t="n">
        <f aca="false">IF($D$1565=1,$K$1565,$AF$1460*$T$1565)</f>
        <v>100000000</v>
      </c>
      <c r="X1565" s="12" t="n">
        <f aca="false">IF($E$1565=1,$L$1565,$AC$1460*$T$1565)</f>
        <v>60000000</v>
      </c>
      <c r="Y1565" s="12" t="n">
        <f aca="false">IF($F$1565=1,$M$1565,$Z$1460*$T$1565)</f>
        <v>30000000</v>
      </c>
      <c r="Z1565" s="12" t="n">
        <f aca="false">IF($G$1565=1,$N$1565,$W$1460*$T$1565)</f>
        <v>15000000</v>
      </c>
      <c r="AA1565" s="12" t="n">
        <f aca="false">IF($H$1565=1,$O$1565,$T$1460*$T$1565)</f>
        <v>384743785.956697</v>
      </c>
      <c r="AB1565" s="12" t="n">
        <f aca="false">($J$1460+$O$1460)*$T$1565</f>
        <v>23921416.9843999</v>
      </c>
      <c r="AC1565" s="12" t="n">
        <f aca="false">Assumptions!$B$20*$T$1565</f>
        <v>692538814.722054</v>
      </c>
      <c r="AD1565" s="12" t="n">
        <f aca="false">IF($S$1565,Assumptions!$B$14*($T$1565-Assumptions!$B$13),Assumptions!$B$4)</f>
        <v>189871892.978348</v>
      </c>
      <c r="AE1565" s="12" t="n">
        <f aca="false">$U$1565+$V$1565+$W$1565+$X$1565+$Y$1565+$Z$1565+$AA$1565+$AB$1565+$AC$1565+$AD$1565</f>
        <v>2000000000</v>
      </c>
      <c r="AF1565" s="12" t="n">
        <f aca="false">IF(AND(IF($B$1565=1,$U$1565&gt;=INDEX($U$1471:$U$1598,1+$A$1565-Assumptions!$B$77),$U$1565&gt;INDEX($U$1471:$U$1598,1+$A$1565+Assumptions!$B$77)),IF($C$1565=1,$V$1565&gt;=INDEX($V$1471:$V$1598,1+$A$1565-Assumptions!$B$78),$V$1565&gt;INDEX($V$1471:$V$1598,1+$A$1565+Assumptions!$B$78)),IF($D$1565=1,$W$1565&gt;=INDEX($W$1471:$W$1598,1+$A$1565-Assumptions!$B$79),$W$1565&gt;INDEX($W$1471:$W$1598,1+$A$1565+Assumptions!$B$79)),IF($E$1565=1,$X$1565&gt;=INDEX($X$1471:$X$1598,1+$A$1565-Assumptions!$B$80),$X$1565&gt;INDEX($X$1471:$X$1598,1+$A$1565+Assumptions!$B$80)),IF($F$1565=1,$Y$1565&gt;=INDEX($Y$1471:$Y$1598,1+$A$1565-Assumptions!$B$81),$Y$1565&gt;INDEX($Y$1471:$Y$1598,1+$A$1565+Assumptions!$B$81)),IF($G$1565=1,$Z$1565&gt;=INDEX($Z$1471:$Z$1598,1+$A$1565-Assumptions!$B$82),$Z$1565&gt;INDEX($Z$1471:$Z$1598,1+$A$1565+Assumptions!$B$82)),IF($H$1565=1,$AA$1565&gt;=INDEX($AA$1471:$AA$1598,1+$A$1565-Assumptions!$B$83),$AA$1565&gt;INDEX($AA$1471:$AA$1598,1+$A$1565+Assumptions!$B$83))),1,0)</f>
        <v>0</v>
      </c>
    </row>
    <row r="1566" customFormat="false" ht="15" hidden="true" customHeight="false" outlineLevel="0" collapsed="false">
      <c r="A1566" s="6" t="n">
        <f aca="false">ROW()-ROW($A$1471)+Assumptions!$B$4</f>
        <v>95</v>
      </c>
      <c r="B1566" s="12" t="n">
        <f aca="false">MOD(QUOTIENT($A$1566,Assumptions!$B$77),2)</f>
        <v>1</v>
      </c>
      <c r="C1566" s="12" t="n">
        <f aca="false">MOD(QUOTIENT($A$1566,Assumptions!$B$78),2)</f>
        <v>0</v>
      </c>
      <c r="D1566" s="12" t="n">
        <f aca="false">MOD(QUOTIENT($A$1566,Assumptions!$B$79),2)</f>
        <v>1</v>
      </c>
      <c r="E1566" s="12" t="n">
        <f aca="false">MOD(QUOTIENT($A$1566,Assumptions!$B$80),2)</f>
        <v>1</v>
      </c>
      <c r="F1566" s="12" t="n">
        <f aca="false">MOD(QUOTIENT($A$1566,Assumptions!$B$81),2)</f>
        <v>1</v>
      </c>
      <c r="G1566" s="12" t="n">
        <f aca="false">MOD(QUOTIENT($A$1566,Assumptions!$B$82),2)</f>
        <v>1</v>
      </c>
      <c r="H1566" s="12" t="n">
        <f aca="false">MOD(QUOTIENT($A$1566,Assumptions!$B$83),2)</f>
        <v>1</v>
      </c>
      <c r="I1566" s="12" t="n">
        <f aca="false">IF($B$1566=1,MIN(Assumptions!$B$67,MAX(Assumptions!$B$4,Assumptions!$B$26-(Assumptions!$B$4))),Assumptions!$B$4)</f>
        <v>30000000</v>
      </c>
      <c r="J1566" s="12" t="n">
        <f aca="false">IF($C$1566=1,MIN(Assumptions!$B$66,MAX(Assumptions!$B$4,Assumptions!$B$26-($I$1566))),Assumptions!$B$4)</f>
        <v>0</v>
      </c>
      <c r="K1566" s="12" t="n">
        <f aca="false">IF($D$1566=1,MIN(Assumptions!$B$61,MAX(Assumptions!$B$4,Assumptions!$B$26-($I$1566+$J$1566))),Assumptions!$B$4)</f>
        <v>100000000</v>
      </c>
      <c r="L1566" s="12" t="n">
        <f aca="false">IF($E$1566=1,MIN(Assumptions!$B$56,MAX(Assumptions!$B$4,Assumptions!$B$26-($I$1566+$J$1566+$K$1566))),Assumptions!$B$4)</f>
        <v>60000000</v>
      </c>
      <c r="M1566" s="12" t="n">
        <f aca="false">IF($F$1566=1,MIN(Assumptions!$B$51,MAX(Assumptions!$B$4,Assumptions!$B$26-($I$1566+$J$1566+$K$1566+$L$1566))),Assumptions!$B$4)</f>
        <v>30000000</v>
      </c>
      <c r="N1566" s="12" t="n">
        <f aca="false">IF($G$1566=1,MIN(Assumptions!$B$46,MAX(Assumptions!$B$4,Assumptions!$B$26-($I$1566+$J$1566+$K$1566+$L$1566+$M$1566))),Assumptions!$B$4)</f>
        <v>15000000</v>
      </c>
      <c r="O1566" s="12" t="n">
        <f aca="false">IF($H$1566=1,MIN(Assumptions!$B$41,MAX(Assumptions!$B$4,Assumptions!$B$26-($I$1566+$J$1566+$K$1566+$L$1566+$M$1566+$N$1566))),Assumptions!$B$4)</f>
        <v>5000000</v>
      </c>
      <c r="P1566" s="12" t="n">
        <f aca="false">$I$1566+$J$1566+$K$1566+$L$1566+$M$1566+$N$1566+$O$1566</f>
        <v>240000000</v>
      </c>
      <c r="Q1566" s="12" t="n">
        <f aca="false">MAX(Assumptions!$B$4,Assumptions!$B$26-$P$1566)</f>
        <v>1760000000</v>
      </c>
      <c r="R1566" s="12" t="n">
        <f aca="false">$J$1460+$O$1460+Assumptions!$B$20+IF($B$1566=0,$D$1460,Assumptions!$B$4)+IF($C$1566=0,$AI$1460,Assumptions!$B$4)+IF($D$1566=0,$AF$1460,Assumptions!$B$4)+IF($E$1566=0,$AC$1460,Assumptions!$B$4)+IF($F$1566=0,$Z$1460,Assumptions!$B$4)+IF($G$1566=0,$W$1460,Assumptions!$B$4)+IF($H$1566=0,$T$1460,Assumptions!$B$4)</f>
        <v>15469831.6712896</v>
      </c>
      <c r="S1566" s="12" t="n">
        <f aca="false">IF($R$1566&gt;Assumptions!$B$4,$Q$1566/$R$1566&gt;Assumptions!$B$13,FALSE())</f>
        <v>1</v>
      </c>
      <c r="T1566" s="12" t="n">
        <f aca="false">IF($S$1566,($Q$1566+Assumptions!$B$14*Assumptions!$B$13)/($R$1566+Assumptions!$B$14),IF($R$1566&gt;Assumptions!$B$4,$Q$1566/$R$1566,Assumptions!$B$4))</f>
        <v>98.0810523014496</v>
      </c>
      <c r="U1566" s="12" t="n">
        <f aca="false">IF($B$1566=1,$I$1566,$D$1460*$T$1566)</f>
        <v>30000000</v>
      </c>
      <c r="V1566" s="12" t="n">
        <f aca="false">IF($C$1566=1,$J$1566,$AI$1460*$T$1566)</f>
        <v>604076986.970748</v>
      </c>
      <c r="W1566" s="12" t="n">
        <f aca="false">IF($D$1566=1,$K$1566,$AF$1460*$T$1566)</f>
        <v>100000000</v>
      </c>
      <c r="X1566" s="12" t="n">
        <f aca="false">IF($E$1566=1,$L$1566,$AC$1460*$T$1566)</f>
        <v>60000000</v>
      </c>
      <c r="Y1566" s="12" t="n">
        <f aca="false">IF($F$1566=1,$M$1566,$Z$1460*$T$1566)</f>
        <v>30000000</v>
      </c>
      <c r="Z1566" s="12" t="n">
        <f aca="false">IF($G$1566=1,$N$1566,$W$1460*$T$1566)</f>
        <v>15000000</v>
      </c>
      <c r="AA1566" s="12" t="n">
        <f aca="false">IF($H$1566=1,$O$1566,$T$1460*$T$1566)</f>
        <v>5000000</v>
      </c>
      <c r="AB1566" s="12" t="n">
        <f aca="false">($J$1460+$O$1460)*$T$1566</f>
        <v>30490911.5625818</v>
      </c>
      <c r="AC1566" s="12" t="n">
        <f aca="false">Assumptions!$B$20*$T$1566</f>
        <v>882729470.713046</v>
      </c>
      <c r="AD1566" s="12" t="n">
        <f aca="false">IF($S$1566,Assumptions!$B$14*($T$1566-Assumptions!$B$13),Assumptions!$B$4)</f>
        <v>242702630.753624</v>
      </c>
      <c r="AE1566" s="12" t="n">
        <f aca="false">$U$1566+$V$1566+$W$1566+$X$1566+$Y$1566+$Z$1566+$AA$1566+$AB$1566+$AC$1566+$AD$1566</f>
        <v>2000000000</v>
      </c>
      <c r="AF1566" s="12" t="n">
        <f aca="false">IF(AND(IF($B$1566=1,$U$1566&gt;=INDEX($U$1471:$U$1598,1+$A$1566-Assumptions!$B$77),$U$1566&gt;INDEX($U$1471:$U$1598,1+$A$1566+Assumptions!$B$77)),IF($C$1566=1,$V$1566&gt;=INDEX($V$1471:$V$1598,1+$A$1566-Assumptions!$B$78),$V$1566&gt;INDEX($V$1471:$V$1598,1+$A$1566+Assumptions!$B$78)),IF($D$1566=1,$W$1566&gt;=INDEX($W$1471:$W$1598,1+$A$1566-Assumptions!$B$79),$W$1566&gt;INDEX($W$1471:$W$1598,1+$A$1566+Assumptions!$B$79)),IF($E$1566=1,$X$1566&gt;=INDEX($X$1471:$X$1598,1+$A$1566-Assumptions!$B$80),$X$1566&gt;INDEX($X$1471:$X$1598,1+$A$1566+Assumptions!$B$80)),IF($F$1566=1,$Y$1566&gt;=INDEX($Y$1471:$Y$1598,1+$A$1566-Assumptions!$B$81),$Y$1566&gt;INDEX($Y$1471:$Y$1598,1+$A$1566+Assumptions!$B$81)),IF($G$1566=1,$Z$1566&gt;=INDEX($Z$1471:$Z$1598,1+$A$1566-Assumptions!$B$82),$Z$1566&gt;INDEX($Z$1471:$Z$1598,1+$A$1566+Assumptions!$B$82)),IF($H$1566=1,$AA$1566&gt;=INDEX($AA$1471:$AA$1598,1+$A$1566-Assumptions!$B$83),$AA$1566&gt;INDEX($AA$1471:$AA$1598,1+$A$1566+Assumptions!$B$83))),1,0)</f>
        <v>0</v>
      </c>
    </row>
    <row r="1567" customFormat="false" ht="15" hidden="true" customHeight="false" outlineLevel="0" collapsed="false">
      <c r="A1567" s="6" t="n">
        <f aca="false">ROW()-ROW($A$1471)+Assumptions!$B$4</f>
        <v>96</v>
      </c>
      <c r="B1567" s="12" t="n">
        <f aca="false">MOD(QUOTIENT($A$1567,Assumptions!$B$77),2)</f>
        <v>1</v>
      </c>
      <c r="C1567" s="12" t="n">
        <f aca="false">MOD(QUOTIENT($A$1567,Assumptions!$B$78),2)</f>
        <v>1</v>
      </c>
      <c r="D1567" s="12" t="n">
        <f aca="false">MOD(QUOTIENT($A$1567,Assumptions!$B$79),2)</f>
        <v>0</v>
      </c>
      <c r="E1567" s="12" t="n">
        <f aca="false">MOD(QUOTIENT($A$1567,Assumptions!$B$80),2)</f>
        <v>0</v>
      </c>
      <c r="F1567" s="12" t="n">
        <f aca="false">MOD(QUOTIENT($A$1567,Assumptions!$B$81),2)</f>
        <v>0</v>
      </c>
      <c r="G1567" s="12" t="n">
        <f aca="false">MOD(QUOTIENT($A$1567,Assumptions!$B$82),2)</f>
        <v>0</v>
      </c>
      <c r="H1567" s="12" t="n">
        <f aca="false">MOD(QUOTIENT($A$1567,Assumptions!$B$83),2)</f>
        <v>0</v>
      </c>
      <c r="I1567" s="12" t="n">
        <f aca="false">IF($B$1567=1,MIN(Assumptions!$B$67,MAX(Assumptions!$B$4,Assumptions!$B$26-(Assumptions!$B$4))),Assumptions!$B$4)</f>
        <v>30000000</v>
      </c>
      <c r="J1567" s="12" t="n">
        <f aca="false">IF($C$1567=1,MIN(Assumptions!$B$66,MAX(Assumptions!$B$4,Assumptions!$B$26-($I$1567))),Assumptions!$B$4)</f>
        <v>300000000</v>
      </c>
      <c r="K1567" s="12" t="n">
        <f aca="false">IF($D$1567=1,MIN(Assumptions!$B$61,MAX(Assumptions!$B$4,Assumptions!$B$26-($I$1567+$J$1567))),Assumptions!$B$4)</f>
        <v>0</v>
      </c>
      <c r="L1567" s="12" t="n">
        <f aca="false">IF($E$1567=1,MIN(Assumptions!$B$56,MAX(Assumptions!$B$4,Assumptions!$B$26-($I$1567+$J$1567+$K$1567))),Assumptions!$B$4)</f>
        <v>0</v>
      </c>
      <c r="M1567" s="12" t="n">
        <f aca="false">IF($F$1567=1,MIN(Assumptions!$B$51,MAX(Assumptions!$B$4,Assumptions!$B$26-($I$1567+$J$1567+$K$1567+$L$1567))),Assumptions!$B$4)</f>
        <v>0</v>
      </c>
      <c r="N1567" s="12" t="n">
        <f aca="false">IF($G$1567=1,MIN(Assumptions!$B$46,MAX(Assumptions!$B$4,Assumptions!$B$26-($I$1567+$J$1567+$K$1567+$L$1567+$M$1567))),Assumptions!$B$4)</f>
        <v>0</v>
      </c>
      <c r="O1567" s="12" t="n">
        <f aca="false">IF($H$1567=1,MIN(Assumptions!$B$41,MAX(Assumptions!$B$4,Assumptions!$B$26-($I$1567+$J$1567+$K$1567+$L$1567+$M$1567+$N$1567))),Assumptions!$B$4)</f>
        <v>0</v>
      </c>
      <c r="P1567" s="12" t="n">
        <f aca="false">$I$1567+$J$1567+$K$1567+$L$1567+$M$1567+$N$1567+$O$1567</f>
        <v>330000000</v>
      </c>
      <c r="Q1567" s="12" t="n">
        <f aca="false">MAX(Assumptions!$B$4,Assumptions!$B$26-$P$1567)</f>
        <v>1670000000</v>
      </c>
      <c r="R1567" s="12" t="n">
        <f aca="false">$J$1460+$O$1460+Assumptions!$B$20+IF($B$1567=0,$D$1460,Assumptions!$B$4)+IF($C$1567=0,$AI$1460,Assumptions!$B$4)+IF($D$1567=0,$AF$1460,Assumptions!$B$4)+IF($E$1567=0,$AC$1460,Assumptions!$B$4)+IF($F$1567=0,$Z$1460,Assumptions!$B$4)+IF($G$1567=0,$W$1460,Assumptions!$B$4)+IF($H$1567=0,$T$1460,Assumptions!$B$4)</f>
        <v>26451772.5127037</v>
      </c>
      <c r="S1567" s="12" t="n">
        <f aca="false">IF($R$1567&gt;Assumptions!$B$4,$Q$1567/$R$1567&gt;Assumptions!$B$13,FALSE())</f>
        <v>1</v>
      </c>
      <c r="T1567" s="12" t="n">
        <f aca="false">IF($S$1567,($Q$1567+Assumptions!$B$14*Assumptions!$B$13)/($R$1567+Assumptions!$B$14),IF($R$1567&gt;Assumptions!$B$4,$Q$1567/$R$1567,Assumptions!$B$4))</f>
        <v>57.7684837522859</v>
      </c>
      <c r="U1567" s="12" t="n">
        <f aca="false">IF($B$1567=1,$I$1567,$D$1460*$T$1567)</f>
        <v>30000000</v>
      </c>
      <c r="V1567" s="12" t="n">
        <f aca="false">IF($C$1567=1,$J$1567,$AI$1460*$T$1567)</f>
        <v>300000000</v>
      </c>
      <c r="W1567" s="12" t="n">
        <f aca="false">IF($D$1567=1,$K$1567,$AF$1460*$T$1567)</f>
        <v>100569030.628254</v>
      </c>
      <c r="X1567" s="12" t="n">
        <f aca="false">IF($E$1567=1,$L$1567,$AC$1460*$T$1567)</f>
        <v>138644361.005486</v>
      </c>
      <c r="Y1567" s="12" t="n">
        <f aca="false">IF($F$1567=1,$M$1567,$Z$1460*$T$1567)</f>
        <v>173305451.256858</v>
      </c>
      <c r="Z1567" s="12" t="n">
        <f aca="false">IF($G$1567=1,$N$1567,$W$1460*$T$1567)</f>
        <v>288842418.761429</v>
      </c>
      <c r="AA1567" s="12" t="n">
        <f aca="false">IF($H$1567=1,$O$1567,$T$1460*$T$1567)</f>
        <v>288842418.761429</v>
      </c>
      <c r="AB1567" s="12" t="n">
        <f aca="false">($J$1460+$O$1460)*$T$1567</f>
        <v>17958756.4352566</v>
      </c>
      <c r="AC1567" s="12" t="n">
        <f aca="false">Assumptions!$B$20*$T$1567</f>
        <v>519916353.770573</v>
      </c>
      <c r="AD1567" s="12" t="n">
        <f aca="false">IF($S$1567,Assumptions!$B$14*($T$1567-Assumptions!$B$13),Assumptions!$B$4)</f>
        <v>141921209.380715</v>
      </c>
      <c r="AE1567" s="12" t="n">
        <f aca="false">$U$1567+$V$1567+$W$1567+$X$1567+$Y$1567+$Z$1567+$AA$1567+$AB$1567+$AC$1567+$AD$1567</f>
        <v>2000000000</v>
      </c>
      <c r="AF1567" s="12" t="n">
        <f aca="false">IF(AND(IF($B$1567=1,$U$1567&gt;=INDEX($U$1471:$U$1598,1+$A$1567-Assumptions!$B$77),$U$1567&gt;INDEX($U$1471:$U$1598,1+$A$1567+Assumptions!$B$77)),IF($C$1567=1,$V$1567&gt;=INDEX($V$1471:$V$1598,1+$A$1567-Assumptions!$B$78),$V$1567&gt;INDEX($V$1471:$V$1598,1+$A$1567+Assumptions!$B$78)),IF($D$1567=1,$W$1567&gt;=INDEX($W$1471:$W$1598,1+$A$1567-Assumptions!$B$79),$W$1567&gt;INDEX($W$1471:$W$1598,1+$A$1567+Assumptions!$B$79)),IF($E$1567=1,$X$1567&gt;=INDEX($X$1471:$X$1598,1+$A$1567-Assumptions!$B$80),$X$1567&gt;INDEX($X$1471:$X$1598,1+$A$1567+Assumptions!$B$80)),IF($F$1567=1,$Y$1567&gt;=INDEX($Y$1471:$Y$1598,1+$A$1567-Assumptions!$B$81),$Y$1567&gt;INDEX($Y$1471:$Y$1598,1+$A$1567+Assumptions!$B$81)),IF($G$1567=1,$Z$1567&gt;=INDEX($Z$1471:$Z$1598,1+$A$1567-Assumptions!$B$82),$Z$1567&gt;INDEX($Z$1471:$Z$1598,1+$A$1567+Assumptions!$B$82)),IF($H$1567=1,$AA$1567&gt;=INDEX($AA$1471:$AA$1598,1+$A$1567-Assumptions!$B$83),$AA$1567&gt;INDEX($AA$1471:$AA$1598,1+$A$1567+Assumptions!$B$83))),1,0)</f>
        <v>0</v>
      </c>
    </row>
    <row r="1568" customFormat="false" ht="15" hidden="true" customHeight="false" outlineLevel="0" collapsed="false">
      <c r="A1568" s="6" t="n">
        <f aca="false">ROW()-ROW($A$1471)+Assumptions!$B$4</f>
        <v>97</v>
      </c>
      <c r="B1568" s="12" t="n">
        <f aca="false">MOD(QUOTIENT($A$1568,Assumptions!$B$77),2)</f>
        <v>1</v>
      </c>
      <c r="C1568" s="12" t="n">
        <f aca="false">MOD(QUOTIENT($A$1568,Assumptions!$B$78),2)</f>
        <v>1</v>
      </c>
      <c r="D1568" s="12" t="n">
        <f aca="false">MOD(QUOTIENT($A$1568,Assumptions!$B$79),2)</f>
        <v>0</v>
      </c>
      <c r="E1568" s="12" t="n">
        <f aca="false">MOD(QUOTIENT($A$1568,Assumptions!$B$80),2)</f>
        <v>0</v>
      </c>
      <c r="F1568" s="12" t="n">
        <f aca="false">MOD(QUOTIENT($A$1568,Assumptions!$B$81),2)</f>
        <v>0</v>
      </c>
      <c r="G1568" s="12" t="n">
        <f aca="false">MOD(QUOTIENT($A$1568,Assumptions!$B$82),2)</f>
        <v>0</v>
      </c>
      <c r="H1568" s="12" t="n">
        <f aca="false">MOD(QUOTIENT($A$1568,Assumptions!$B$83),2)</f>
        <v>1</v>
      </c>
      <c r="I1568" s="12" t="n">
        <f aca="false">IF($B$1568=1,MIN(Assumptions!$B$67,MAX(Assumptions!$B$4,Assumptions!$B$26-(Assumptions!$B$4))),Assumptions!$B$4)</f>
        <v>30000000</v>
      </c>
      <c r="J1568" s="12" t="n">
        <f aca="false">IF($C$1568=1,MIN(Assumptions!$B$66,MAX(Assumptions!$B$4,Assumptions!$B$26-($I$1568))),Assumptions!$B$4)</f>
        <v>300000000</v>
      </c>
      <c r="K1568" s="12" t="n">
        <f aca="false">IF($D$1568=1,MIN(Assumptions!$B$61,MAX(Assumptions!$B$4,Assumptions!$B$26-($I$1568+$J$1568))),Assumptions!$B$4)</f>
        <v>0</v>
      </c>
      <c r="L1568" s="12" t="n">
        <f aca="false">IF($E$1568=1,MIN(Assumptions!$B$56,MAX(Assumptions!$B$4,Assumptions!$B$26-($I$1568+$J$1568+$K$1568))),Assumptions!$B$4)</f>
        <v>0</v>
      </c>
      <c r="M1568" s="12" t="n">
        <f aca="false">IF($F$1568=1,MIN(Assumptions!$B$51,MAX(Assumptions!$B$4,Assumptions!$B$26-($I$1568+$J$1568+$K$1568+$L$1568))),Assumptions!$B$4)</f>
        <v>0</v>
      </c>
      <c r="N1568" s="12" t="n">
        <f aca="false">IF($G$1568=1,MIN(Assumptions!$B$46,MAX(Assumptions!$B$4,Assumptions!$B$26-($I$1568+$J$1568+$K$1568+$L$1568+$M$1568))),Assumptions!$B$4)</f>
        <v>0</v>
      </c>
      <c r="O1568" s="12" t="n">
        <f aca="false">IF($H$1568=1,MIN(Assumptions!$B$41,MAX(Assumptions!$B$4,Assumptions!$B$26-($I$1568+$J$1568+$K$1568+$L$1568+$M$1568+$N$1568))),Assumptions!$B$4)</f>
        <v>5000000</v>
      </c>
      <c r="P1568" s="12" t="n">
        <f aca="false">$I$1568+$J$1568+$K$1568+$L$1568+$M$1568+$N$1568+$O$1568</f>
        <v>335000000</v>
      </c>
      <c r="Q1568" s="12" t="n">
        <f aca="false">MAX(Assumptions!$B$4,Assumptions!$B$26-$P$1568)</f>
        <v>1665000000</v>
      </c>
      <c r="R1568" s="12" t="n">
        <f aca="false">$J$1460+$O$1460+Assumptions!$B$20+IF($B$1568=0,$D$1460,Assumptions!$B$4)+IF($C$1568=0,$AI$1460,Assumptions!$B$4)+IF($D$1568=0,$AF$1460,Assumptions!$B$4)+IF($E$1568=0,$AC$1460,Assumptions!$B$4)+IF($F$1568=0,$Z$1460,Assumptions!$B$4)+IF($G$1568=0,$W$1460,Assumptions!$B$4)+IF($H$1568=0,$T$1460,Assumptions!$B$4)</f>
        <v>21451772.5127037</v>
      </c>
      <c r="S1568" s="12" t="n">
        <f aca="false">IF($R$1568&gt;Assumptions!$B$4,$Q$1568/$R$1568&gt;Assumptions!$B$13,FALSE())</f>
        <v>1</v>
      </c>
      <c r="T1568" s="12" t="n">
        <f aca="false">IF($S$1568,($Q$1568+Assumptions!$B$14*Assumptions!$B$13)/($R$1568+Assumptions!$B$14),IF($R$1568&gt;Assumptions!$B$4,$Q$1568/$R$1568,Assumptions!$B$4))</f>
        <v>69.6190646899131</v>
      </c>
      <c r="U1568" s="12" t="n">
        <f aca="false">IF($B$1568=1,$I$1568,$D$1460*$T$1568)</f>
        <v>30000000</v>
      </c>
      <c r="V1568" s="12" t="n">
        <f aca="false">IF($C$1568=1,$J$1568,$AI$1460*$T$1568)</f>
        <v>300000000</v>
      </c>
      <c r="W1568" s="12" t="n">
        <f aca="false">IF($D$1568=1,$K$1568,$AF$1460*$T$1568)</f>
        <v>121199681.804583</v>
      </c>
      <c r="X1568" s="12" t="n">
        <f aca="false">IF($E$1568=1,$L$1568,$AC$1460*$T$1568)</f>
        <v>167085755.255791</v>
      </c>
      <c r="Y1568" s="12" t="n">
        <f aca="false">IF($F$1568=1,$M$1568,$Z$1460*$T$1568)</f>
        <v>208857194.069739</v>
      </c>
      <c r="Z1568" s="12" t="n">
        <f aca="false">IF($G$1568=1,$N$1568,$W$1460*$T$1568)</f>
        <v>348095323.449565</v>
      </c>
      <c r="AA1568" s="12" t="n">
        <f aca="false">IF($H$1568=1,$O$1568,$T$1460*$T$1568)</f>
        <v>5000000</v>
      </c>
      <c r="AB1568" s="12" t="n">
        <f aca="false">($J$1460+$O$1460)*$T$1568</f>
        <v>21642801.4863216</v>
      </c>
      <c r="AC1568" s="12" t="n">
        <f aca="false">Assumptions!$B$20*$T$1568</f>
        <v>626571582.209217</v>
      </c>
      <c r="AD1568" s="12" t="n">
        <f aca="false">IF($S$1568,Assumptions!$B$14*($T$1568-Assumptions!$B$13),Assumptions!$B$4)</f>
        <v>171547661.724783</v>
      </c>
      <c r="AE1568" s="12" t="n">
        <f aca="false">$U$1568+$V$1568+$W$1568+$X$1568+$Y$1568+$Z$1568+$AA$1568+$AB$1568+$AC$1568+$AD$1568</f>
        <v>2000000000</v>
      </c>
      <c r="AF1568" s="12" t="n">
        <f aca="false">IF(AND(IF($B$1568=1,$U$1568&gt;=INDEX($U$1471:$U$1598,1+$A$1568-Assumptions!$B$77),$U$1568&gt;INDEX($U$1471:$U$1598,1+$A$1568+Assumptions!$B$77)),IF($C$1568=1,$V$1568&gt;=INDEX($V$1471:$V$1598,1+$A$1568-Assumptions!$B$78),$V$1568&gt;INDEX($V$1471:$V$1598,1+$A$1568+Assumptions!$B$78)),IF($D$1568=1,$W$1568&gt;=INDEX($W$1471:$W$1598,1+$A$1568-Assumptions!$B$79),$W$1568&gt;INDEX($W$1471:$W$1598,1+$A$1568+Assumptions!$B$79)),IF($E$1568=1,$X$1568&gt;=INDEX($X$1471:$X$1598,1+$A$1568-Assumptions!$B$80),$X$1568&gt;INDEX($X$1471:$X$1598,1+$A$1568+Assumptions!$B$80)),IF($F$1568=1,$Y$1568&gt;=INDEX($Y$1471:$Y$1598,1+$A$1568-Assumptions!$B$81),$Y$1568&gt;INDEX($Y$1471:$Y$1598,1+$A$1568+Assumptions!$B$81)),IF($G$1568=1,$Z$1568&gt;=INDEX($Z$1471:$Z$1598,1+$A$1568-Assumptions!$B$82),$Z$1568&gt;INDEX($Z$1471:$Z$1598,1+$A$1568+Assumptions!$B$82)),IF($H$1568=1,$AA$1568&gt;=INDEX($AA$1471:$AA$1598,1+$A$1568-Assumptions!$B$83),$AA$1568&gt;INDEX($AA$1471:$AA$1598,1+$A$1568+Assumptions!$B$83))),1,0)</f>
        <v>0</v>
      </c>
    </row>
    <row r="1569" customFormat="false" ht="15" hidden="true" customHeight="false" outlineLevel="0" collapsed="false">
      <c r="A1569" s="6" t="n">
        <f aca="false">ROW()-ROW($A$1471)+Assumptions!$B$4</f>
        <v>98</v>
      </c>
      <c r="B1569" s="12" t="n">
        <f aca="false">MOD(QUOTIENT($A$1569,Assumptions!$B$77),2)</f>
        <v>1</v>
      </c>
      <c r="C1569" s="12" t="n">
        <f aca="false">MOD(QUOTIENT($A$1569,Assumptions!$B$78),2)</f>
        <v>1</v>
      </c>
      <c r="D1569" s="12" t="n">
        <f aca="false">MOD(QUOTIENT($A$1569,Assumptions!$B$79),2)</f>
        <v>0</v>
      </c>
      <c r="E1569" s="12" t="n">
        <f aca="false">MOD(QUOTIENT($A$1569,Assumptions!$B$80),2)</f>
        <v>0</v>
      </c>
      <c r="F1569" s="12" t="n">
        <f aca="false">MOD(QUOTIENT($A$1569,Assumptions!$B$81),2)</f>
        <v>0</v>
      </c>
      <c r="G1569" s="12" t="n">
        <f aca="false">MOD(QUOTIENT($A$1569,Assumptions!$B$82),2)</f>
        <v>1</v>
      </c>
      <c r="H1569" s="12" t="n">
        <f aca="false">MOD(QUOTIENT($A$1569,Assumptions!$B$83),2)</f>
        <v>0</v>
      </c>
      <c r="I1569" s="12" t="n">
        <f aca="false">IF($B$1569=1,MIN(Assumptions!$B$67,MAX(Assumptions!$B$4,Assumptions!$B$26-(Assumptions!$B$4))),Assumptions!$B$4)</f>
        <v>30000000</v>
      </c>
      <c r="J1569" s="12" t="n">
        <f aca="false">IF($C$1569=1,MIN(Assumptions!$B$66,MAX(Assumptions!$B$4,Assumptions!$B$26-($I$1569))),Assumptions!$B$4)</f>
        <v>300000000</v>
      </c>
      <c r="K1569" s="12" t="n">
        <f aca="false">IF($D$1569=1,MIN(Assumptions!$B$61,MAX(Assumptions!$B$4,Assumptions!$B$26-($I$1569+$J$1569))),Assumptions!$B$4)</f>
        <v>0</v>
      </c>
      <c r="L1569" s="12" t="n">
        <f aca="false">IF($E$1569=1,MIN(Assumptions!$B$56,MAX(Assumptions!$B$4,Assumptions!$B$26-($I$1569+$J$1569+$K$1569))),Assumptions!$B$4)</f>
        <v>0</v>
      </c>
      <c r="M1569" s="12" t="n">
        <f aca="false">IF($F$1569=1,MIN(Assumptions!$B$51,MAX(Assumptions!$B$4,Assumptions!$B$26-($I$1569+$J$1569+$K$1569+$L$1569))),Assumptions!$B$4)</f>
        <v>0</v>
      </c>
      <c r="N1569" s="12" t="n">
        <f aca="false">IF($G$1569=1,MIN(Assumptions!$B$46,MAX(Assumptions!$B$4,Assumptions!$B$26-($I$1569+$J$1569+$K$1569+$L$1569+$M$1569))),Assumptions!$B$4)</f>
        <v>15000000</v>
      </c>
      <c r="O1569" s="12" t="n">
        <f aca="false">IF($H$1569=1,MIN(Assumptions!$B$41,MAX(Assumptions!$B$4,Assumptions!$B$26-($I$1569+$J$1569+$K$1569+$L$1569+$M$1569+$N$1569))),Assumptions!$B$4)</f>
        <v>0</v>
      </c>
      <c r="P1569" s="12" t="n">
        <f aca="false">$I$1569+$J$1569+$K$1569+$L$1569+$M$1569+$N$1569+$O$1569</f>
        <v>345000000</v>
      </c>
      <c r="Q1569" s="12" t="n">
        <f aca="false">MAX(Assumptions!$B$4,Assumptions!$B$26-$P$1569)</f>
        <v>1655000000</v>
      </c>
      <c r="R1569" s="12" t="n">
        <f aca="false">$J$1460+$O$1460+Assumptions!$B$20+IF($B$1569=0,$D$1460,Assumptions!$B$4)+IF($C$1569=0,$AI$1460,Assumptions!$B$4)+IF($D$1569=0,$AF$1460,Assumptions!$B$4)+IF($E$1569=0,$AC$1460,Assumptions!$B$4)+IF($F$1569=0,$Z$1460,Assumptions!$B$4)+IF($G$1569=0,$W$1460,Assumptions!$B$4)+IF($H$1569=0,$T$1460,Assumptions!$B$4)</f>
        <v>21451772.5127037</v>
      </c>
      <c r="S1569" s="12" t="n">
        <f aca="false">IF($R$1569&gt;Assumptions!$B$4,$Q$1569/$R$1569&gt;Assumptions!$B$13,FALSE())</f>
        <v>1</v>
      </c>
      <c r="T1569" s="12" t="n">
        <f aca="false">IF($S$1569,($Q$1569+Assumptions!$B$14*Assumptions!$B$13)/($R$1569+Assumptions!$B$14),IF($R$1569&gt;Assumptions!$B$4,$Q$1569/$R$1569,Assumptions!$B$4))</f>
        <v>69.2015590545912</v>
      </c>
      <c r="U1569" s="12" t="n">
        <f aca="false">IF($B$1569=1,$I$1569,$D$1460*$T$1569)</f>
        <v>30000000</v>
      </c>
      <c r="V1569" s="12" t="n">
        <f aca="false">IF($C$1569=1,$J$1569,$AI$1460*$T$1569)</f>
        <v>300000000</v>
      </c>
      <c r="W1569" s="12" t="n">
        <f aca="false">IF($D$1569=1,$K$1569,$AF$1460*$T$1569)</f>
        <v>120472847.131092</v>
      </c>
      <c r="X1569" s="12" t="n">
        <f aca="false">IF($E$1569=1,$L$1569,$AC$1460*$T$1569)</f>
        <v>166083741.731019</v>
      </c>
      <c r="Y1569" s="12" t="n">
        <f aca="false">IF($F$1569=1,$M$1569,$Z$1460*$T$1569)</f>
        <v>207604677.163774</v>
      </c>
      <c r="Z1569" s="12" t="n">
        <f aca="false">IF($G$1569=1,$N$1569,$W$1460*$T$1569)</f>
        <v>15000000</v>
      </c>
      <c r="AA1569" s="12" t="n">
        <f aca="false">IF($H$1569=1,$O$1569,$T$1460*$T$1569)</f>
        <v>346007795.272956</v>
      </c>
      <c r="AB1569" s="12" t="n">
        <f aca="false">($J$1460+$O$1460)*$T$1569</f>
        <v>21513009.5733602</v>
      </c>
      <c r="AC1569" s="12" t="n">
        <f aca="false">Assumptions!$B$20*$T$1569</f>
        <v>622814031.491321</v>
      </c>
      <c r="AD1569" s="12" t="n">
        <f aca="false">IF($S$1569,Assumptions!$B$14*($T$1569-Assumptions!$B$13),Assumptions!$B$4)</f>
        <v>170503897.636478</v>
      </c>
      <c r="AE1569" s="12" t="n">
        <f aca="false">$U$1569+$V$1569+$W$1569+$X$1569+$Y$1569+$Z$1569+$AA$1569+$AB$1569+$AC$1569+$AD$1569</f>
        <v>2000000000</v>
      </c>
      <c r="AF1569" s="12" t="n">
        <f aca="false">IF(AND(IF($B$1569=1,$U$1569&gt;=INDEX($U$1471:$U$1598,1+$A$1569-Assumptions!$B$77),$U$1569&gt;INDEX($U$1471:$U$1598,1+$A$1569+Assumptions!$B$77)),IF($C$1569=1,$V$1569&gt;=INDEX($V$1471:$V$1598,1+$A$1569-Assumptions!$B$78),$V$1569&gt;INDEX($V$1471:$V$1598,1+$A$1569+Assumptions!$B$78)),IF($D$1569=1,$W$1569&gt;=INDEX($W$1471:$W$1598,1+$A$1569-Assumptions!$B$79),$W$1569&gt;INDEX($W$1471:$W$1598,1+$A$1569+Assumptions!$B$79)),IF($E$1569=1,$X$1569&gt;=INDEX($X$1471:$X$1598,1+$A$1569-Assumptions!$B$80),$X$1569&gt;INDEX($X$1471:$X$1598,1+$A$1569+Assumptions!$B$80)),IF($F$1569=1,$Y$1569&gt;=INDEX($Y$1471:$Y$1598,1+$A$1569-Assumptions!$B$81),$Y$1569&gt;INDEX($Y$1471:$Y$1598,1+$A$1569+Assumptions!$B$81)),IF($G$1569=1,$Z$1569&gt;=INDEX($Z$1471:$Z$1598,1+$A$1569-Assumptions!$B$82),$Z$1569&gt;INDEX($Z$1471:$Z$1598,1+$A$1569+Assumptions!$B$82)),IF($H$1569=1,$AA$1569&gt;=INDEX($AA$1471:$AA$1598,1+$A$1569-Assumptions!$B$83),$AA$1569&gt;INDEX($AA$1471:$AA$1598,1+$A$1569+Assumptions!$B$83))),1,0)</f>
        <v>0</v>
      </c>
    </row>
    <row r="1570" customFormat="false" ht="15" hidden="true" customHeight="false" outlineLevel="0" collapsed="false">
      <c r="A1570" s="6" t="n">
        <f aca="false">ROW()-ROW($A$1471)+Assumptions!$B$4</f>
        <v>99</v>
      </c>
      <c r="B1570" s="12" t="n">
        <f aca="false">MOD(QUOTIENT($A$1570,Assumptions!$B$77),2)</f>
        <v>1</v>
      </c>
      <c r="C1570" s="12" t="n">
        <f aca="false">MOD(QUOTIENT($A$1570,Assumptions!$B$78),2)</f>
        <v>1</v>
      </c>
      <c r="D1570" s="12" t="n">
        <f aca="false">MOD(QUOTIENT($A$1570,Assumptions!$B$79),2)</f>
        <v>0</v>
      </c>
      <c r="E1570" s="12" t="n">
        <f aca="false">MOD(QUOTIENT($A$1570,Assumptions!$B$80),2)</f>
        <v>0</v>
      </c>
      <c r="F1570" s="12" t="n">
        <f aca="false">MOD(QUOTIENT($A$1570,Assumptions!$B$81),2)</f>
        <v>0</v>
      </c>
      <c r="G1570" s="12" t="n">
        <f aca="false">MOD(QUOTIENT($A$1570,Assumptions!$B$82),2)</f>
        <v>1</v>
      </c>
      <c r="H1570" s="12" t="n">
        <f aca="false">MOD(QUOTIENT($A$1570,Assumptions!$B$83),2)</f>
        <v>1</v>
      </c>
      <c r="I1570" s="12" t="n">
        <f aca="false">IF($B$1570=1,MIN(Assumptions!$B$67,MAX(Assumptions!$B$4,Assumptions!$B$26-(Assumptions!$B$4))),Assumptions!$B$4)</f>
        <v>30000000</v>
      </c>
      <c r="J1570" s="12" t="n">
        <f aca="false">IF($C$1570=1,MIN(Assumptions!$B$66,MAX(Assumptions!$B$4,Assumptions!$B$26-($I$1570))),Assumptions!$B$4)</f>
        <v>300000000</v>
      </c>
      <c r="K1570" s="12" t="n">
        <f aca="false">IF($D$1570=1,MIN(Assumptions!$B$61,MAX(Assumptions!$B$4,Assumptions!$B$26-($I$1570+$J$1570))),Assumptions!$B$4)</f>
        <v>0</v>
      </c>
      <c r="L1570" s="12" t="n">
        <f aca="false">IF($E$1570=1,MIN(Assumptions!$B$56,MAX(Assumptions!$B$4,Assumptions!$B$26-($I$1570+$J$1570+$K$1570))),Assumptions!$B$4)</f>
        <v>0</v>
      </c>
      <c r="M1570" s="12" t="n">
        <f aca="false">IF($F$1570=1,MIN(Assumptions!$B$51,MAX(Assumptions!$B$4,Assumptions!$B$26-($I$1570+$J$1570+$K$1570+$L$1570))),Assumptions!$B$4)</f>
        <v>0</v>
      </c>
      <c r="N1570" s="12" t="n">
        <f aca="false">IF($G$1570=1,MIN(Assumptions!$B$46,MAX(Assumptions!$B$4,Assumptions!$B$26-($I$1570+$J$1570+$K$1570+$L$1570+$M$1570))),Assumptions!$B$4)</f>
        <v>15000000</v>
      </c>
      <c r="O1570" s="12" t="n">
        <f aca="false">IF($H$1570=1,MIN(Assumptions!$B$41,MAX(Assumptions!$B$4,Assumptions!$B$26-($I$1570+$J$1570+$K$1570+$L$1570+$M$1570+$N$1570))),Assumptions!$B$4)</f>
        <v>5000000</v>
      </c>
      <c r="P1570" s="12" t="n">
        <f aca="false">$I$1570+$J$1570+$K$1570+$L$1570+$M$1570+$N$1570+$O$1570</f>
        <v>350000000</v>
      </c>
      <c r="Q1570" s="12" t="n">
        <f aca="false">MAX(Assumptions!$B$4,Assumptions!$B$26-$P$1570)</f>
        <v>1650000000</v>
      </c>
      <c r="R1570" s="12" t="n">
        <f aca="false">$J$1460+$O$1460+Assumptions!$B$20+IF($B$1570=0,$D$1460,Assumptions!$B$4)+IF($C$1570=0,$AI$1460,Assumptions!$B$4)+IF($D$1570=0,$AF$1460,Assumptions!$B$4)+IF($E$1570=0,$AC$1460,Assumptions!$B$4)+IF($F$1570=0,$Z$1460,Assumptions!$B$4)+IF($G$1570=0,$W$1460,Assumptions!$B$4)+IF($H$1570=0,$T$1460,Assumptions!$B$4)</f>
        <v>16451772.5127037</v>
      </c>
      <c r="S1570" s="12" t="n">
        <f aca="false">IF($R$1570&gt;Assumptions!$B$4,$Q$1570/$R$1570&gt;Assumptions!$B$13,FALSE())</f>
        <v>1</v>
      </c>
      <c r="T1570" s="12" t="n">
        <f aca="false">IF($S$1570,($Q$1570+Assumptions!$B$14*Assumptions!$B$13)/($R$1570+Assumptions!$B$14),IF($R$1570&gt;Assumptions!$B$4,$Q$1570/$R$1570,Assumptions!$B$4))</f>
        <v>87.1950103291025</v>
      </c>
      <c r="U1570" s="12" t="n">
        <f aca="false">IF($B$1570=1,$I$1570,$D$1460*$T$1570)</f>
        <v>30000000</v>
      </c>
      <c r="V1570" s="12" t="n">
        <f aca="false">IF($C$1570=1,$J$1570,$AI$1460*$T$1570)</f>
        <v>300000000</v>
      </c>
      <c r="W1570" s="12" t="n">
        <f aca="false">IF($D$1570=1,$K$1570,$AF$1460*$T$1570)</f>
        <v>151797608.225635</v>
      </c>
      <c r="X1570" s="12" t="n">
        <f aca="false">IF($E$1570=1,$L$1570,$AC$1460*$T$1570)</f>
        <v>209268024.789846</v>
      </c>
      <c r="Y1570" s="12" t="n">
        <f aca="false">IF($F$1570=1,$M$1570,$Z$1460*$T$1570)</f>
        <v>261585030.987307</v>
      </c>
      <c r="Z1570" s="12" t="n">
        <f aca="false">IF($G$1570=1,$N$1570,$W$1460*$T$1570)</f>
        <v>15000000</v>
      </c>
      <c r="AA1570" s="12" t="n">
        <f aca="false">IF($H$1570=1,$O$1570,$T$1460*$T$1570)</f>
        <v>5000000</v>
      </c>
      <c r="AB1570" s="12" t="n">
        <f aca="false">($J$1460+$O$1460)*$T$1570</f>
        <v>27106717.2125332</v>
      </c>
      <c r="AC1570" s="12" t="n">
        <f aca="false">Assumptions!$B$20*$T$1570</f>
        <v>784755092.961922</v>
      </c>
      <c r="AD1570" s="12" t="n">
        <f aca="false">IF($S$1570,Assumptions!$B$14*($T$1570-Assumptions!$B$13),Assumptions!$B$4)</f>
        <v>215487525.822756</v>
      </c>
      <c r="AE1570" s="12" t="n">
        <f aca="false">$U$1570+$V$1570+$W$1570+$X$1570+$Y$1570+$Z$1570+$AA$1570+$AB$1570+$AC$1570+$AD$1570</f>
        <v>2000000000</v>
      </c>
      <c r="AF1570" s="12" t="n">
        <f aca="false">IF(AND(IF($B$1570=1,$U$1570&gt;=INDEX($U$1471:$U$1598,1+$A$1570-Assumptions!$B$77),$U$1570&gt;INDEX($U$1471:$U$1598,1+$A$1570+Assumptions!$B$77)),IF($C$1570=1,$V$1570&gt;=INDEX($V$1471:$V$1598,1+$A$1570-Assumptions!$B$78),$V$1570&gt;INDEX($V$1471:$V$1598,1+$A$1570+Assumptions!$B$78)),IF($D$1570=1,$W$1570&gt;=INDEX($W$1471:$W$1598,1+$A$1570-Assumptions!$B$79),$W$1570&gt;INDEX($W$1471:$W$1598,1+$A$1570+Assumptions!$B$79)),IF($E$1570=1,$X$1570&gt;=INDEX($X$1471:$X$1598,1+$A$1570-Assumptions!$B$80),$X$1570&gt;INDEX($X$1471:$X$1598,1+$A$1570+Assumptions!$B$80)),IF($F$1570=1,$Y$1570&gt;=INDEX($Y$1471:$Y$1598,1+$A$1570-Assumptions!$B$81),$Y$1570&gt;INDEX($Y$1471:$Y$1598,1+$A$1570+Assumptions!$B$81)),IF($G$1570=1,$Z$1570&gt;=INDEX($Z$1471:$Z$1598,1+$A$1570-Assumptions!$B$82),$Z$1570&gt;INDEX($Z$1471:$Z$1598,1+$A$1570+Assumptions!$B$82)),IF($H$1570=1,$AA$1570&gt;=INDEX($AA$1471:$AA$1598,1+$A$1570-Assumptions!$B$83),$AA$1570&gt;INDEX($AA$1471:$AA$1598,1+$A$1570+Assumptions!$B$83))),1,0)</f>
        <v>0</v>
      </c>
    </row>
    <row r="1571" customFormat="false" ht="15" hidden="true" customHeight="false" outlineLevel="0" collapsed="false">
      <c r="A1571" s="6" t="n">
        <f aca="false">ROW()-ROW($A$1471)+Assumptions!$B$4</f>
        <v>100</v>
      </c>
      <c r="B1571" s="12" t="n">
        <f aca="false">MOD(QUOTIENT($A$1571,Assumptions!$B$77),2)</f>
        <v>1</v>
      </c>
      <c r="C1571" s="12" t="n">
        <f aca="false">MOD(QUOTIENT($A$1571,Assumptions!$B$78),2)</f>
        <v>1</v>
      </c>
      <c r="D1571" s="12" t="n">
        <f aca="false">MOD(QUOTIENT($A$1571,Assumptions!$B$79),2)</f>
        <v>0</v>
      </c>
      <c r="E1571" s="12" t="n">
        <f aca="false">MOD(QUOTIENT($A$1571,Assumptions!$B$80),2)</f>
        <v>0</v>
      </c>
      <c r="F1571" s="12" t="n">
        <f aca="false">MOD(QUOTIENT($A$1571,Assumptions!$B$81),2)</f>
        <v>1</v>
      </c>
      <c r="G1571" s="12" t="n">
        <f aca="false">MOD(QUOTIENT($A$1571,Assumptions!$B$82),2)</f>
        <v>0</v>
      </c>
      <c r="H1571" s="12" t="n">
        <f aca="false">MOD(QUOTIENT($A$1571,Assumptions!$B$83),2)</f>
        <v>0</v>
      </c>
      <c r="I1571" s="12" t="n">
        <f aca="false">IF($B$1571=1,MIN(Assumptions!$B$67,MAX(Assumptions!$B$4,Assumptions!$B$26-(Assumptions!$B$4))),Assumptions!$B$4)</f>
        <v>30000000</v>
      </c>
      <c r="J1571" s="12" t="n">
        <f aca="false">IF($C$1571=1,MIN(Assumptions!$B$66,MAX(Assumptions!$B$4,Assumptions!$B$26-($I$1571))),Assumptions!$B$4)</f>
        <v>300000000</v>
      </c>
      <c r="K1571" s="12" t="n">
        <f aca="false">IF($D$1571=1,MIN(Assumptions!$B$61,MAX(Assumptions!$B$4,Assumptions!$B$26-($I$1571+$J$1571))),Assumptions!$B$4)</f>
        <v>0</v>
      </c>
      <c r="L1571" s="12" t="n">
        <f aca="false">IF($E$1571=1,MIN(Assumptions!$B$56,MAX(Assumptions!$B$4,Assumptions!$B$26-($I$1571+$J$1571+$K$1571))),Assumptions!$B$4)</f>
        <v>0</v>
      </c>
      <c r="M1571" s="12" t="n">
        <f aca="false">IF($F$1571=1,MIN(Assumptions!$B$51,MAX(Assumptions!$B$4,Assumptions!$B$26-($I$1571+$J$1571+$K$1571+$L$1571))),Assumptions!$B$4)</f>
        <v>30000000</v>
      </c>
      <c r="N1571" s="12" t="n">
        <f aca="false">IF($G$1571=1,MIN(Assumptions!$B$46,MAX(Assumptions!$B$4,Assumptions!$B$26-($I$1571+$J$1571+$K$1571+$L$1571+$M$1571))),Assumptions!$B$4)</f>
        <v>0</v>
      </c>
      <c r="O1571" s="12" t="n">
        <f aca="false">IF($H$1571=1,MIN(Assumptions!$B$41,MAX(Assumptions!$B$4,Assumptions!$B$26-($I$1571+$J$1571+$K$1571+$L$1571+$M$1571+$N$1571))),Assumptions!$B$4)</f>
        <v>0</v>
      </c>
      <c r="P1571" s="12" t="n">
        <f aca="false">$I$1571+$J$1571+$K$1571+$L$1571+$M$1571+$N$1571+$O$1571</f>
        <v>360000000</v>
      </c>
      <c r="Q1571" s="12" t="n">
        <f aca="false">MAX(Assumptions!$B$4,Assumptions!$B$26-$P$1571)</f>
        <v>1640000000</v>
      </c>
      <c r="R1571" s="12" t="n">
        <f aca="false">$J$1460+$O$1460+Assumptions!$B$20+IF($B$1571=0,$D$1460,Assumptions!$B$4)+IF($C$1571=0,$AI$1460,Assumptions!$B$4)+IF($D$1571=0,$AF$1460,Assumptions!$B$4)+IF($E$1571=0,$AC$1460,Assumptions!$B$4)+IF($F$1571=0,$Z$1460,Assumptions!$B$4)+IF($G$1571=0,$W$1460,Assumptions!$B$4)+IF($H$1571=0,$T$1460,Assumptions!$B$4)</f>
        <v>23451772.5127037</v>
      </c>
      <c r="S1571" s="12" t="n">
        <f aca="false">IF($R$1571&gt;Assumptions!$B$4,$Q$1571/$R$1571&gt;Assumptions!$B$13,FALSE())</f>
        <v>1</v>
      </c>
      <c r="T1571" s="12" t="n">
        <f aca="false">IF($S$1571,($Q$1571+Assumptions!$B$14*Assumptions!$B$13)/($R$1571+Assumptions!$B$14),IF($R$1571&gt;Assumptions!$B$4,$Q$1571/$R$1571,Assumptions!$B$4))</f>
        <v>63.290474636982</v>
      </c>
      <c r="U1571" s="12" t="n">
        <f aca="false">IF($B$1571=1,$I$1571,$D$1460*$T$1571)</f>
        <v>30000000</v>
      </c>
      <c r="V1571" s="12" t="n">
        <f aca="false">IF($C$1571=1,$J$1571,$AI$1460*$T$1571)</f>
        <v>300000000</v>
      </c>
      <c r="W1571" s="12" t="n">
        <f aca="false">IF($D$1571=1,$K$1571,$AF$1460*$T$1571)</f>
        <v>110182252.827287</v>
      </c>
      <c r="X1571" s="12" t="n">
        <f aca="false">IF($E$1571=1,$L$1571,$AC$1460*$T$1571)</f>
        <v>151897139.128757</v>
      </c>
      <c r="Y1571" s="12" t="n">
        <f aca="false">IF($F$1571=1,$M$1571,$Z$1460*$T$1571)</f>
        <v>30000000</v>
      </c>
      <c r="Z1571" s="12" t="n">
        <f aca="false">IF($G$1571=1,$N$1571,$W$1460*$T$1571)</f>
        <v>316452373.18491</v>
      </c>
      <c r="AA1571" s="12" t="n">
        <f aca="false">IF($H$1571=1,$O$1571,$T$1460*$T$1571)</f>
        <v>316452373.18491</v>
      </c>
      <c r="AB1571" s="12" t="n">
        <f aca="false">($J$1460+$O$1460)*$T$1571</f>
        <v>19675403.3488436</v>
      </c>
      <c r="AC1571" s="12" t="n">
        <f aca="false">Assumptions!$B$20*$T$1571</f>
        <v>569614271.732838</v>
      </c>
      <c r="AD1571" s="12" t="n">
        <f aca="false">IF($S$1571,Assumptions!$B$14*($T$1571-Assumptions!$B$13),Assumptions!$B$4)</f>
        <v>155726186.592455</v>
      </c>
      <c r="AE1571" s="12" t="n">
        <f aca="false">$U$1571+$V$1571+$W$1571+$X$1571+$Y$1571+$Z$1571+$AA$1571+$AB$1571+$AC$1571+$AD$1571</f>
        <v>2000000000</v>
      </c>
      <c r="AF1571" s="12" t="n">
        <f aca="false">IF(AND(IF($B$1571=1,$U$1571&gt;=INDEX($U$1471:$U$1598,1+$A$1571-Assumptions!$B$77),$U$1571&gt;INDEX($U$1471:$U$1598,1+$A$1571+Assumptions!$B$77)),IF($C$1571=1,$V$1571&gt;=INDEX($V$1471:$V$1598,1+$A$1571-Assumptions!$B$78),$V$1571&gt;INDEX($V$1471:$V$1598,1+$A$1571+Assumptions!$B$78)),IF($D$1571=1,$W$1571&gt;=INDEX($W$1471:$W$1598,1+$A$1571-Assumptions!$B$79),$W$1571&gt;INDEX($W$1471:$W$1598,1+$A$1571+Assumptions!$B$79)),IF($E$1571=1,$X$1571&gt;=INDEX($X$1471:$X$1598,1+$A$1571-Assumptions!$B$80),$X$1571&gt;INDEX($X$1471:$X$1598,1+$A$1571+Assumptions!$B$80)),IF($F$1571=1,$Y$1571&gt;=INDEX($Y$1471:$Y$1598,1+$A$1571-Assumptions!$B$81),$Y$1571&gt;INDEX($Y$1471:$Y$1598,1+$A$1571+Assumptions!$B$81)),IF($G$1571=1,$Z$1571&gt;=INDEX($Z$1471:$Z$1598,1+$A$1571-Assumptions!$B$82),$Z$1571&gt;INDEX($Z$1471:$Z$1598,1+$A$1571+Assumptions!$B$82)),IF($H$1571=1,$AA$1571&gt;=INDEX($AA$1471:$AA$1598,1+$A$1571-Assumptions!$B$83),$AA$1571&gt;INDEX($AA$1471:$AA$1598,1+$A$1571+Assumptions!$B$83))),1,0)</f>
        <v>0</v>
      </c>
    </row>
    <row r="1572" customFormat="false" ht="15" hidden="true" customHeight="false" outlineLevel="0" collapsed="false">
      <c r="A1572" s="6" t="n">
        <f aca="false">ROW()-ROW($A$1471)+Assumptions!$B$4</f>
        <v>101</v>
      </c>
      <c r="B1572" s="12" t="n">
        <f aca="false">MOD(QUOTIENT($A$1572,Assumptions!$B$77),2)</f>
        <v>1</v>
      </c>
      <c r="C1572" s="12" t="n">
        <f aca="false">MOD(QUOTIENT($A$1572,Assumptions!$B$78),2)</f>
        <v>1</v>
      </c>
      <c r="D1572" s="12" t="n">
        <f aca="false">MOD(QUOTIENT($A$1572,Assumptions!$B$79),2)</f>
        <v>0</v>
      </c>
      <c r="E1572" s="12" t="n">
        <f aca="false">MOD(QUOTIENT($A$1572,Assumptions!$B$80),2)</f>
        <v>0</v>
      </c>
      <c r="F1572" s="12" t="n">
        <f aca="false">MOD(QUOTIENT($A$1572,Assumptions!$B$81),2)</f>
        <v>1</v>
      </c>
      <c r="G1572" s="12" t="n">
        <f aca="false">MOD(QUOTIENT($A$1572,Assumptions!$B$82),2)</f>
        <v>0</v>
      </c>
      <c r="H1572" s="12" t="n">
        <f aca="false">MOD(QUOTIENT($A$1572,Assumptions!$B$83),2)</f>
        <v>1</v>
      </c>
      <c r="I1572" s="12" t="n">
        <f aca="false">IF($B$1572=1,MIN(Assumptions!$B$67,MAX(Assumptions!$B$4,Assumptions!$B$26-(Assumptions!$B$4))),Assumptions!$B$4)</f>
        <v>30000000</v>
      </c>
      <c r="J1572" s="12" t="n">
        <f aca="false">IF($C$1572=1,MIN(Assumptions!$B$66,MAX(Assumptions!$B$4,Assumptions!$B$26-($I$1572))),Assumptions!$B$4)</f>
        <v>300000000</v>
      </c>
      <c r="K1572" s="12" t="n">
        <f aca="false">IF($D$1572=1,MIN(Assumptions!$B$61,MAX(Assumptions!$B$4,Assumptions!$B$26-($I$1572+$J$1572))),Assumptions!$B$4)</f>
        <v>0</v>
      </c>
      <c r="L1572" s="12" t="n">
        <f aca="false">IF($E$1572=1,MIN(Assumptions!$B$56,MAX(Assumptions!$B$4,Assumptions!$B$26-($I$1572+$J$1572+$K$1572))),Assumptions!$B$4)</f>
        <v>0</v>
      </c>
      <c r="M1572" s="12" t="n">
        <f aca="false">IF($F$1572=1,MIN(Assumptions!$B$51,MAX(Assumptions!$B$4,Assumptions!$B$26-($I$1572+$J$1572+$K$1572+$L$1572))),Assumptions!$B$4)</f>
        <v>30000000</v>
      </c>
      <c r="N1572" s="12" t="n">
        <f aca="false">IF($G$1572=1,MIN(Assumptions!$B$46,MAX(Assumptions!$B$4,Assumptions!$B$26-($I$1572+$J$1572+$K$1572+$L$1572+$M$1572))),Assumptions!$B$4)</f>
        <v>0</v>
      </c>
      <c r="O1572" s="12" t="n">
        <f aca="false">IF($H$1572=1,MIN(Assumptions!$B$41,MAX(Assumptions!$B$4,Assumptions!$B$26-($I$1572+$J$1572+$K$1572+$L$1572+$M$1572+$N$1572))),Assumptions!$B$4)</f>
        <v>5000000</v>
      </c>
      <c r="P1572" s="12" t="n">
        <f aca="false">$I$1572+$J$1572+$K$1572+$L$1572+$M$1572+$N$1572+$O$1572</f>
        <v>365000000</v>
      </c>
      <c r="Q1572" s="12" t="n">
        <f aca="false">MAX(Assumptions!$B$4,Assumptions!$B$26-$P$1572)</f>
        <v>1635000000</v>
      </c>
      <c r="R1572" s="12" t="n">
        <f aca="false">$J$1460+$O$1460+Assumptions!$B$20+IF($B$1572=0,$D$1460,Assumptions!$B$4)+IF($C$1572=0,$AI$1460,Assumptions!$B$4)+IF($D$1572=0,$AF$1460,Assumptions!$B$4)+IF($E$1572=0,$AC$1460,Assumptions!$B$4)+IF($F$1572=0,$Z$1460,Assumptions!$B$4)+IF($G$1572=0,$W$1460,Assumptions!$B$4)+IF($H$1572=0,$T$1460,Assumptions!$B$4)</f>
        <v>18451772.5127037</v>
      </c>
      <c r="S1572" s="12" t="n">
        <f aca="false">IF($R$1572&gt;Assumptions!$B$4,$Q$1572/$R$1572&gt;Assumptions!$B$13,FALSE())</f>
        <v>1</v>
      </c>
      <c r="T1572" s="12" t="n">
        <f aca="false">IF($S$1572,($Q$1572+Assumptions!$B$14*Assumptions!$B$13)/($R$1572+Assumptions!$B$14),IF($R$1572&gt;Assumptions!$B$4,$Q$1572/$R$1572,Assumptions!$B$4))</f>
        <v>78.1556786666681</v>
      </c>
      <c r="U1572" s="12" t="n">
        <f aca="false">IF($B$1572=1,$I$1572,$D$1460*$T$1572)</f>
        <v>30000000</v>
      </c>
      <c r="V1572" s="12" t="n">
        <f aca="false">IF($C$1572=1,$J$1572,$AI$1460*$T$1572)</f>
        <v>300000000</v>
      </c>
      <c r="W1572" s="12" t="n">
        <f aca="false">IF($D$1572=1,$K$1572,$AF$1460*$T$1572)</f>
        <v>136061054.939651</v>
      </c>
      <c r="X1572" s="12" t="n">
        <f aca="false">IF($E$1572=1,$L$1572,$AC$1460*$T$1572)</f>
        <v>187573628.800003</v>
      </c>
      <c r="Y1572" s="12" t="n">
        <f aca="false">IF($F$1572=1,$M$1572,$Z$1460*$T$1572)</f>
        <v>30000000</v>
      </c>
      <c r="Z1572" s="12" t="n">
        <f aca="false">IF($G$1572=1,$N$1572,$W$1460*$T$1572)</f>
        <v>390778393.333341</v>
      </c>
      <c r="AA1572" s="12" t="n">
        <f aca="false">IF($H$1572=1,$O$1572,$T$1460*$T$1572)</f>
        <v>5000000</v>
      </c>
      <c r="AB1572" s="12" t="n">
        <f aca="false">($J$1460+$O$1460)*$T$1572</f>
        <v>24296618.2603214</v>
      </c>
      <c r="AC1572" s="12" t="n">
        <f aca="false">Assumptions!$B$20*$T$1572</f>
        <v>703401108.000013</v>
      </c>
      <c r="AD1572" s="12" t="n">
        <f aca="false">IF($S$1572,Assumptions!$B$14*($T$1572-Assumptions!$B$13),Assumptions!$B$4)</f>
        <v>192889196.66667</v>
      </c>
      <c r="AE1572" s="12" t="n">
        <f aca="false">$U$1572+$V$1572+$W$1572+$X$1572+$Y$1572+$Z$1572+$AA$1572+$AB$1572+$AC$1572+$AD$1572</f>
        <v>2000000000</v>
      </c>
      <c r="AF1572" s="12" t="n">
        <f aca="false">IF(AND(IF($B$1572=1,$U$1572&gt;=INDEX($U$1471:$U$1598,1+$A$1572-Assumptions!$B$77),$U$1572&gt;INDEX($U$1471:$U$1598,1+$A$1572+Assumptions!$B$77)),IF($C$1572=1,$V$1572&gt;=INDEX($V$1471:$V$1598,1+$A$1572-Assumptions!$B$78),$V$1572&gt;INDEX($V$1471:$V$1598,1+$A$1572+Assumptions!$B$78)),IF($D$1572=1,$W$1572&gt;=INDEX($W$1471:$W$1598,1+$A$1572-Assumptions!$B$79),$W$1572&gt;INDEX($W$1471:$W$1598,1+$A$1572+Assumptions!$B$79)),IF($E$1572=1,$X$1572&gt;=INDEX($X$1471:$X$1598,1+$A$1572-Assumptions!$B$80),$X$1572&gt;INDEX($X$1471:$X$1598,1+$A$1572+Assumptions!$B$80)),IF($F$1572=1,$Y$1572&gt;=INDEX($Y$1471:$Y$1598,1+$A$1572-Assumptions!$B$81),$Y$1572&gt;INDEX($Y$1471:$Y$1598,1+$A$1572+Assumptions!$B$81)),IF($G$1572=1,$Z$1572&gt;=INDEX($Z$1471:$Z$1598,1+$A$1572-Assumptions!$B$82),$Z$1572&gt;INDEX($Z$1471:$Z$1598,1+$A$1572+Assumptions!$B$82)),IF($H$1572=1,$AA$1572&gt;=INDEX($AA$1471:$AA$1598,1+$A$1572-Assumptions!$B$83),$AA$1572&gt;INDEX($AA$1471:$AA$1598,1+$A$1572+Assumptions!$B$83))),1,0)</f>
        <v>0</v>
      </c>
    </row>
    <row r="1573" customFormat="false" ht="15" hidden="true" customHeight="false" outlineLevel="0" collapsed="false">
      <c r="A1573" s="6" t="n">
        <f aca="false">ROW()-ROW($A$1471)+Assumptions!$B$4</f>
        <v>102</v>
      </c>
      <c r="B1573" s="12" t="n">
        <f aca="false">MOD(QUOTIENT($A$1573,Assumptions!$B$77),2)</f>
        <v>1</v>
      </c>
      <c r="C1573" s="12" t="n">
        <f aca="false">MOD(QUOTIENT($A$1573,Assumptions!$B$78),2)</f>
        <v>1</v>
      </c>
      <c r="D1573" s="12" t="n">
        <f aca="false">MOD(QUOTIENT($A$1573,Assumptions!$B$79),2)</f>
        <v>0</v>
      </c>
      <c r="E1573" s="12" t="n">
        <f aca="false">MOD(QUOTIENT($A$1573,Assumptions!$B$80),2)</f>
        <v>0</v>
      </c>
      <c r="F1573" s="12" t="n">
        <f aca="false">MOD(QUOTIENT($A$1573,Assumptions!$B$81),2)</f>
        <v>1</v>
      </c>
      <c r="G1573" s="12" t="n">
        <f aca="false">MOD(QUOTIENT($A$1573,Assumptions!$B$82),2)</f>
        <v>1</v>
      </c>
      <c r="H1573" s="12" t="n">
        <f aca="false">MOD(QUOTIENT($A$1573,Assumptions!$B$83),2)</f>
        <v>0</v>
      </c>
      <c r="I1573" s="12" t="n">
        <f aca="false">IF($B$1573=1,MIN(Assumptions!$B$67,MAX(Assumptions!$B$4,Assumptions!$B$26-(Assumptions!$B$4))),Assumptions!$B$4)</f>
        <v>30000000</v>
      </c>
      <c r="J1573" s="12" t="n">
        <f aca="false">IF($C$1573=1,MIN(Assumptions!$B$66,MAX(Assumptions!$B$4,Assumptions!$B$26-($I$1573))),Assumptions!$B$4)</f>
        <v>300000000</v>
      </c>
      <c r="K1573" s="12" t="n">
        <f aca="false">IF($D$1573=1,MIN(Assumptions!$B$61,MAX(Assumptions!$B$4,Assumptions!$B$26-($I$1573+$J$1573))),Assumptions!$B$4)</f>
        <v>0</v>
      </c>
      <c r="L1573" s="12" t="n">
        <f aca="false">IF($E$1573=1,MIN(Assumptions!$B$56,MAX(Assumptions!$B$4,Assumptions!$B$26-($I$1573+$J$1573+$K$1573))),Assumptions!$B$4)</f>
        <v>0</v>
      </c>
      <c r="M1573" s="12" t="n">
        <f aca="false">IF($F$1573=1,MIN(Assumptions!$B$51,MAX(Assumptions!$B$4,Assumptions!$B$26-($I$1573+$J$1573+$K$1573+$L$1573))),Assumptions!$B$4)</f>
        <v>30000000</v>
      </c>
      <c r="N1573" s="12" t="n">
        <f aca="false">IF($G$1573=1,MIN(Assumptions!$B$46,MAX(Assumptions!$B$4,Assumptions!$B$26-($I$1573+$J$1573+$K$1573+$L$1573+$M$1573))),Assumptions!$B$4)</f>
        <v>15000000</v>
      </c>
      <c r="O1573" s="12" t="n">
        <f aca="false">IF($H$1573=1,MIN(Assumptions!$B$41,MAX(Assumptions!$B$4,Assumptions!$B$26-($I$1573+$J$1573+$K$1573+$L$1573+$M$1573+$N$1573))),Assumptions!$B$4)</f>
        <v>0</v>
      </c>
      <c r="P1573" s="12" t="n">
        <f aca="false">$I$1573+$J$1573+$K$1573+$L$1573+$M$1573+$N$1573+$O$1573</f>
        <v>375000000</v>
      </c>
      <c r="Q1573" s="12" t="n">
        <f aca="false">MAX(Assumptions!$B$4,Assumptions!$B$26-$P$1573)</f>
        <v>1625000000</v>
      </c>
      <c r="R1573" s="12" t="n">
        <f aca="false">$J$1460+$O$1460+Assumptions!$B$20+IF($B$1573=0,$D$1460,Assumptions!$B$4)+IF($C$1573=0,$AI$1460,Assumptions!$B$4)+IF($D$1573=0,$AF$1460,Assumptions!$B$4)+IF($E$1573=0,$AC$1460,Assumptions!$B$4)+IF($F$1573=0,$Z$1460,Assumptions!$B$4)+IF($G$1573=0,$W$1460,Assumptions!$B$4)+IF($H$1573=0,$T$1460,Assumptions!$B$4)</f>
        <v>18451772.5127037</v>
      </c>
      <c r="S1573" s="12" t="n">
        <f aca="false">IF($R$1573&gt;Assumptions!$B$4,$Q$1573/$R$1573&gt;Assumptions!$B$13,FALSE())</f>
        <v>1</v>
      </c>
      <c r="T1573" s="12" t="n">
        <f aca="false">IF($S$1573,($Q$1573+Assumptions!$B$14*Assumptions!$B$13)/($R$1573+Assumptions!$B$14),IF($R$1573&gt;Assumptions!$B$4,$Q$1573/$R$1573,Assumptions!$B$4))</f>
        <v>77.6783920793908</v>
      </c>
      <c r="U1573" s="12" t="n">
        <f aca="false">IF($B$1573=1,$I$1573,$D$1460*$T$1573)</f>
        <v>30000000</v>
      </c>
      <c r="V1573" s="12" t="n">
        <f aca="false">IF($C$1573=1,$J$1573,$AI$1460*$T$1573)</f>
        <v>300000000</v>
      </c>
      <c r="W1573" s="12" t="n">
        <f aca="false">IF($D$1573=1,$K$1573,$AF$1460*$T$1573)</f>
        <v>135230147.733913</v>
      </c>
      <c r="X1573" s="12" t="n">
        <f aca="false">IF($E$1573=1,$L$1573,$AC$1460*$T$1573)</f>
        <v>186428140.990538</v>
      </c>
      <c r="Y1573" s="12" t="n">
        <f aca="false">IF($F$1573=1,$M$1573,$Z$1460*$T$1573)</f>
        <v>30000000</v>
      </c>
      <c r="Z1573" s="12" t="n">
        <f aca="false">IF($G$1573=1,$N$1573,$W$1460*$T$1573)</f>
        <v>15000000</v>
      </c>
      <c r="AA1573" s="12" t="n">
        <f aca="false">IF($H$1573=1,$O$1573,$T$1460*$T$1573)</f>
        <v>388391960.396954</v>
      </c>
      <c r="AB1573" s="12" t="n">
        <f aca="false">($J$1460+$O$1460)*$T$1573</f>
        <v>24148241.9656019</v>
      </c>
      <c r="AC1573" s="12" t="n">
        <f aca="false">Assumptions!$B$20*$T$1573</f>
        <v>699105528.714517</v>
      </c>
      <c r="AD1573" s="12" t="n">
        <f aca="false">IF($S$1573,Assumptions!$B$14*($T$1573-Assumptions!$B$13),Assumptions!$B$4)</f>
        <v>191695980.198477</v>
      </c>
      <c r="AE1573" s="12" t="n">
        <f aca="false">$U$1573+$V$1573+$W$1573+$X$1573+$Y$1573+$Z$1573+$AA$1573+$AB$1573+$AC$1573+$AD$1573</f>
        <v>2000000000</v>
      </c>
      <c r="AF1573" s="12" t="n">
        <f aca="false">IF(AND(IF($B$1573=1,$U$1573&gt;=INDEX($U$1471:$U$1598,1+$A$1573-Assumptions!$B$77),$U$1573&gt;INDEX($U$1471:$U$1598,1+$A$1573+Assumptions!$B$77)),IF($C$1573=1,$V$1573&gt;=INDEX($V$1471:$V$1598,1+$A$1573-Assumptions!$B$78),$V$1573&gt;INDEX($V$1471:$V$1598,1+$A$1573+Assumptions!$B$78)),IF($D$1573=1,$W$1573&gt;=INDEX($W$1471:$W$1598,1+$A$1573-Assumptions!$B$79),$W$1573&gt;INDEX($W$1471:$W$1598,1+$A$1573+Assumptions!$B$79)),IF($E$1573=1,$X$1573&gt;=INDEX($X$1471:$X$1598,1+$A$1573-Assumptions!$B$80),$X$1573&gt;INDEX($X$1471:$X$1598,1+$A$1573+Assumptions!$B$80)),IF($F$1573=1,$Y$1573&gt;=INDEX($Y$1471:$Y$1598,1+$A$1573-Assumptions!$B$81),$Y$1573&gt;INDEX($Y$1471:$Y$1598,1+$A$1573+Assumptions!$B$81)),IF($G$1573=1,$Z$1573&gt;=INDEX($Z$1471:$Z$1598,1+$A$1573-Assumptions!$B$82),$Z$1573&gt;INDEX($Z$1471:$Z$1598,1+$A$1573+Assumptions!$B$82)),IF($H$1573=1,$AA$1573&gt;=INDEX($AA$1471:$AA$1598,1+$A$1573-Assumptions!$B$83),$AA$1573&gt;INDEX($AA$1471:$AA$1598,1+$A$1573+Assumptions!$B$83))),1,0)</f>
        <v>0</v>
      </c>
    </row>
    <row r="1574" customFormat="false" ht="15" hidden="true" customHeight="false" outlineLevel="0" collapsed="false">
      <c r="A1574" s="6" t="n">
        <f aca="false">ROW()-ROW($A$1471)+Assumptions!$B$4</f>
        <v>103</v>
      </c>
      <c r="B1574" s="12" t="n">
        <f aca="false">MOD(QUOTIENT($A$1574,Assumptions!$B$77),2)</f>
        <v>1</v>
      </c>
      <c r="C1574" s="12" t="n">
        <f aca="false">MOD(QUOTIENT($A$1574,Assumptions!$B$78),2)</f>
        <v>1</v>
      </c>
      <c r="D1574" s="12" t="n">
        <f aca="false">MOD(QUOTIENT($A$1574,Assumptions!$B$79),2)</f>
        <v>0</v>
      </c>
      <c r="E1574" s="12" t="n">
        <f aca="false">MOD(QUOTIENT($A$1574,Assumptions!$B$80),2)</f>
        <v>0</v>
      </c>
      <c r="F1574" s="12" t="n">
        <f aca="false">MOD(QUOTIENT($A$1574,Assumptions!$B$81),2)</f>
        <v>1</v>
      </c>
      <c r="G1574" s="12" t="n">
        <f aca="false">MOD(QUOTIENT($A$1574,Assumptions!$B$82),2)</f>
        <v>1</v>
      </c>
      <c r="H1574" s="12" t="n">
        <f aca="false">MOD(QUOTIENT($A$1574,Assumptions!$B$83),2)</f>
        <v>1</v>
      </c>
      <c r="I1574" s="12" t="n">
        <f aca="false">IF($B$1574=1,MIN(Assumptions!$B$67,MAX(Assumptions!$B$4,Assumptions!$B$26-(Assumptions!$B$4))),Assumptions!$B$4)</f>
        <v>30000000</v>
      </c>
      <c r="J1574" s="12" t="n">
        <f aca="false">IF($C$1574=1,MIN(Assumptions!$B$66,MAX(Assumptions!$B$4,Assumptions!$B$26-($I$1574))),Assumptions!$B$4)</f>
        <v>300000000</v>
      </c>
      <c r="K1574" s="12" t="n">
        <f aca="false">IF($D$1574=1,MIN(Assumptions!$B$61,MAX(Assumptions!$B$4,Assumptions!$B$26-($I$1574+$J$1574))),Assumptions!$B$4)</f>
        <v>0</v>
      </c>
      <c r="L1574" s="12" t="n">
        <f aca="false">IF($E$1574=1,MIN(Assumptions!$B$56,MAX(Assumptions!$B$4,Assumptions!$B$26-($I$1574+$J$1574+$K$1574))),Assumptions!$B$4)</f>
        <v>0</v>
      </c>
      <c r="M1574" s="12" t="n">
        <f aca="false">IF($F$1574=1,MIN(Assumptions!$B$51,MAX(Assumptions!$B$4,Assumptions!$B$26-($I$1574+$J$1574+$K$1574+$L$1574))),Assumptions!$B$4)</f>
        <v>30000000</v>
      </c>
      <c r="N1574" s="12" t="n">
        <f aca="false">IF($G$1574=1,MIN(Assumptions!$B$46,MAX(Assumptions!$B$4,Assumptions!$B$26-($I$1574+$J$1574+$K$1574+$L$1574+$M$1574))),Assumptions!$B$4)</f>
        <v>15000000</v>
      </c>
      <c r="O1574" s="12" t="n">
        <f aca="false">IF($H$1574=1,MIN(Assumptions!$B$41,MAX(Assumptions!$B$4,Assumptions!$B$26-($I$1574+$J$1574+$K$1574+$L$1574+$M$1574+$N$1574))),Assumptions!$B$4)</f>
        <v>5000000</v>
      </c>
      <c r="P1574" s="12" t="n">
        <f aca="false">$I$1574+$J$1574+$K$1574+$L$1574+$M$1574+$N$1574+$O$1574</f>
        <v>380000000</v>
      </c>
      <c r="Q1574" s="12" t="n">
        <f aca="false">MAX(Assumptions!$B$4,Assumptions!$B$26-$P$1574)</f>
        <v>1620000000</v>
      </c>
      <c r="R1574" s="12" t="n">
        <f aca="false">$J$1460+$O$1460+Assumptions!$B$20+IF($B$1574=0,$D$1460,Assumptions!$B$4)+IF($C$1574=0,$AI$1460,Assumptions!$B$4)+IF($D$1574=0,$AF$1460,Assumptions!$B$4)+IF($E$1574=0,$AC$1460,Assumptions!$B$4)+IF($F$1574=0,$Z$1460,Assumptions!$B$4)+IF($G$1574=0,$W$1460,Assumptions!$B$4)+IF($H$1574=0,$T$1460,Assumptions!$B$4)</f>
        <v>13451772.5127037</v>
      </c>
      <c r="S1574" s="12" t="n">
        <f aca="false">IF($R$1574&gt;Assumptions!$B$4,$Q$1574/$R$1574&gt;Assumptions!$B$13,FALSE())</f>
        <v>1</v>
      </c>
      <c r="T1574" s="12" t="n">
        <f aca="false">IF($S$1574,($Q$1574+Assumptions!$B$14*Assumptions!$B$13)/($R$1574+Assumptions!$B$14),IF($R$1574&gt;Assumptions!$B$4,$Q$1574/$R$1574,Assumptions!$B$4))</f>
        <v>101.712834652567</v>
      </c>
      <c r="U1574" s="12" t="n">
        <f aca="false">IF($B$1574=1,$I$1574,$D$1460*$T$1574)</f>
        <v>30000000</v>
      </c>
      <c r="V1574" s="12" t="n">
        <f aca="false">IF($C$1574=1,$J$1574,$AI$1460*$T$1574)</f>
        <v>300000000</v>
      </c>
      <c r="W1574" s="12" t="n">
        <f aca="false">IF($D$1574=1,$K$1574,$AF$1460*$T$1574)</f>
        <v>177071657.745489</v>
      </c>
      <c r="X1574" s="12" t="n">
        <f aca="false">IF($E$1574=1,$L$1574,$AC$1460*$T$1574)</f>
        <v>244110803.166162</v>
      </c>
      <c r="Y1574" s="12" t="n">
        <f aca="false">IF($F$1574=1,$M$1574,$Z$1460*$T$1574)</f>
        <v>30000000</v>
      </c>
      <c r="Z1574" s="12" t="n">
        <f aca="false">IF($G$1574=1,$N$1574,$W$1460*$T$1574)</f>
        <v>15000000</v>
      </c>
      <c r="AA1574" s="12" t="n">
        <f aca="false">IF($H$1574=1,$O$1574,$T$1460*$T$1574)</f>
        <v>5000000</v>
      </c>
      <c r="AB1574" s="12" t="n">
        <f aca="false">($J$1460+$O$1460)*$T$1574</f>
        <v>31619940.5838257</v>
      </c>
      <c r="AC1574" s="12" t="n">
        <f aca="false">Assumptions!$B$20*$T$1574</f>
        <v>915415511.873106</v>
      </c>
      <c r="AD1574" s="12" t="n">
        <f aca="false">IF($S$1574,Assumptions!$B$14*($T$1574-Assumptions!$B$13),Assumptions!$B$4)</f>
        <v>251782086.631418</v>
      </c>
      <c r="AE1574" s="12" t="n">
        <f aca="false">$U$1574+$V$1574+$W$1574+$X$1574+$Y$1574+$Z$1574+$AA$1574+$AB$1574+$AC$1574+$AD$1574</f>
        <v>2000000000</v>
      </c>
      <c r="AF1574" s="12" t="n">
        <f aca="false">IF(AND(IF($B$1574=1,$U$1574&gt;=INDEX($U$1471:$U$1598,1+$A$1574-Assumptions!$B$77),$U$1574&gt;INDEX($U$1471:$U$1598,1+$A$1574+Assumptions!$B$77)),IF($C$1574=1,$V$1574&gt;=INDEX($V$1471:$V$1598,1+$A$1574-Assumptions!$B$78),$V$1574&gt;INDEX($V$1471:$V$1598,1+$A$1574+Assumptions!$B$78)),IF($D$1574=1,$W$1574&gt;=INDEX($W$1471:$W$1598,1+$A$1574-Assumptions!$B$79),$W$1574&gt;INDEX($W$1471:$W$1598,1+$A$1574+Assumptions!$B$79)),IF($E$1574=1,$X$1574&gt;=INDEX($X$1471:$X$1598,1+$A$1574-Assumptions!$B$80),$X$1574&gt;INDEX($X$1471:$X$1598,1+$A$1574+Assumptions!$B$80)),IF($F$1574=1,$Y$1574&gt;=INDEX($Y$1471:$Y$1598,1+$A$1574-Assumptions!$B$81),$Y$1574&gt;INDEX($Y$1471:$Y$1598,1+$A$1574+Assumptions!$B$81)),IF($G$1574=1,$Z$1574&gt;=INDEX($Z$1471:$Z$1598,1+$A$1574-Assumptions!$B$82),$Z$1574&gt;INDEX($Z$1471:$Z$1598,1+$A$1574+Assumptions!$B$82)),IF($H$1574=1,$AA$1574&gt;=INDEX($AA$1471:$AA$1598,1+$A$1574-Assumptions!$B$83),$AA$1574&gt;INDEX($AA$1471:$AA$1598,1+$A$1574+Assumptions!$B$83))),1,0)</f>
        <v>0</v>
      </c>
    </row>
    <row r="1575" customFormat="false" ht="15" hidden="true" customHeight="false" outlineLevel="0" collapsed="false">
      <c r="A1575" s="6" t="n">
        <f aca="false">ROW()-ROW($A$1471)+Assumptions!$B$4</f>
        <v>104</v>
      </c>
      <c r="B1575" s="12" t="n">
        <f aca="false">MOD(QUOTIENT($A$1575,Assumptions!$B$77),2)</f>
        <v>1</v>
      </c>
      <c r="C1575" s="12" t="n">
        <f aca="false">MOD(QUOTIENT($A$1575,Assumptions!$B$78),2)</f>
        <v>1</v>
      </c>
      <c r="D1575" s="12" t="n">
        <f aca="false">MOD(QUOTIENT($A$1575,Assumptions!$B$79),2)</f>
        <v>0</v>
      </c>
      <c r="E1575" s="12" t="n">
        <f aca="false">MOD(QUOTIENT($A$1575,Assumptions!$B$80),2)</f>
        <v>1</v>
      </c>
      <c r="F1575" s="12" t="n">
        <f aca="false">MOD(QUOTIENT($A$1575,Assumptions!$B$81),2)</f>
        <v>0</v>
      </c>
      <c r="G1575" s="12" t="n">
        <f aca="false">MOD(QUOTIENT($A$1575,Assumptions!$B$82),2)</f>
        <v>0</v>
      </c>
      <c r="H1575" s="12" t="n">
        <f aca="false">MOD(QUOTIENT($A$1575,Assumptions!$B$83),2)</f>
        <v>0</v>
      </c>
      <c r="I1575" s="12" t="n">
        <f aca="false">IF($B$1575=1,MIN(Assumptions!$B$67,MAX(Assumptions!$B$4,Assumptions!$B$26-(Assumptions!$B$4))),Assumptions!$B$4)</f>
        <v>30000000</v>
      </c>
      <c r="J1575" s="12" t="n">
        <f aca="false">IF($C$1575=1,MIN(Assumptions!$B$66,MAX(Assumptions!$B$4,Assumptions!$B$26-($I$1575))),Assumptions!$B$4)</f>
        <v>300000000</v>
      </c>
      <c r="K1575" s="12" t="n">
        <f aca="false">IF($D$1575=1,MIN(Assumptions!$B$61,MAX(Assumptions!$B$4,Assumptions!$B$26-($I$1575+$J$1575))),Assumptions!$B$4)</f>
        <v>0</v>
      </c>
      <c r="L1575" s="12" t="n">
        <f aca="false">IF($E$1575=1,MIN(Assumptions!$B$56,MAX(Assumptions!$B$4,Assumptions!$B$26-($I$1575+$J$1575+$K$1575))),Assumptions!$B$4)</f>
        <v>60000000</v>
      </c>
      <c r="M1575" s="12" t="n">
        <f aca="false">IF($F$1575=1,MIN(Assumptions!$B$51,MAX(Assumptions!$B$4,Assumptions!$B$26-($I$1575+$J$1575+$K$1575+$L$1575))),Assumptions!$B$4)</f>
        <v>0</v>
      </c>
      <c r="N1575" s="12" t="n">
        <f aca="false">IF($G$1575=1,MIN(Assumptions!$B$46,MAX(Assumptions!$B$4,Assumptions!$B$26-($I$1575+$J$1575+$K$1575+$L$1575+$M$1575))),Assumptions!$B$4)</f>
        <v>0</v>
      </c>
      <c r="O1575" s="12" t="n">
        <f aca="false">IF($H$1575=1,MIN(Assumptions!$B$41,MAX(Assumptions!$B$4,Assumptions!$B$26-($I$1575+$J$1575+$K$1575+$L$1575+$M$1575+$N$1575))),Assumptions!$B$4)</f>
        <v>0</v>
      </c>
      <c r="P1575" s="12" t="n">
        <f aca="false">$I$1575+$J$1575+$K$1575+$L$1575+$M$1575+$N$1575+$O$1575</f>
        <v>390000000</v>
      </c>
      <c r="Q1575" s="12" t="n">
        <f aca="false">MAX(Assumptions!$B$4,Assumptions!$B$26-$P$1575)</f>
        <v>1610000000</v>
      </c>
      <c r="R1575" s="12" t="n">
        <f aca="false">$J$1460+$O$1460+Assumptions!$B$20+IF($B$1575=0,$D$1460,Assumptions!$B$4)+IF($C$1575=0,$AI$1460,Assumptions!$B$4)+IF($D$1575=0,$AF$1460,Assumptions!$B$4)+IF($E$1575=0,$AC$1460,Assumptions!$B$4)+IF($F$1575=0,$Z$1460,Assumptions!$B$4)+IF($G$1575=0,$W$1460,Assumptions!$B$4)+IF($H$1575=0,$T$1460,Assumptions!$B$4)</f>
        <v>24051772.5127037</v>
      </c>
      <c r="S1575" s="12" t="n">
        <f aca="false">IF($R$1575&gt;Assumptions!$B$4,$Q$1575/$R$1575&gt;Assumptions!$B$13,FALSE())</f>
        <v>1</v>
      </c>
      <c r="T1575" s="12" t="n">
        <f aca="false">IF($S$1575,($Q$1575+Assumptions!$B$14*Assumptions!$B$13)/($R$1575+Assumptions!$B$14),IF($R$1575&gt;Assumptions!$B$4,$Q$1575/$R$1575,Assumptions!$B$4))</f>
        <v>60.7304088353611</v>
      </c>
      <c r="U1575" s="12" t="n">
        <f aca="false">IF($B$1575=1,$I$1575,$D$1460*$T$1575)</f>
        <v>30000000</v>
      </c>
      <c r="V1575" s="12" t="n">
        <f aca="false">IF($C$1575=1,$J$1575,$AI$1460*$T$1575)</f>
        <v>300000000</v>
      </c>
      <c r="W1575" s="12" t="n">
        <f aca="false">IF($D$1575=1,$K$1575,$AF$1460*$T$1575)</f>
        <v>105725439.712413</v>
      </c>
      <c r="X1575" s="12" t="n">
        <f aca="false">IF($E$1575=1,$L$1575,$AC$1460*$T$1575)</f>
        <v>60000000</v>
      </c>
      <c r="Y1575" s="12" t="n">
        <f aca="false">IF($F$1575=1,$M$1575,$Z$1460*$T$1575)</f>
        <v>182191226.506083</v>
      </c>
      <c r="Z1575" s="12" t="n">
        <f aca="false">IF($G$1575=1,$N$1575,$W$1460*$T$1575)</f>
        <v>303652044.176806</v>
      </c>
      <c r="AA1575" s="12" t="n">
        <f aca="false">IF($H$1575=1,$O$1575,$T$1460*$T$1575)</f>
        <v>303652044.176806</v>
      </c>
      <c r="AB1575" s="12" t="n">
        <f aca="false">($J$1460+$O$1460)*$T$1575</f>
        <v>18879543.8212388</v>
      </c>
      <c r="AC1575" s="12" t="n">
        <f aca="false">Assumptions!$B$20*$T$1575</f>
        <v>546573679.51825</v>
      </c>
      <c r="AD1575" s="12" t="n">
        <f aca="false">IF($S$1575,Assumptions!$B$14*($T$1575-Assumptions!$B$13),Assumptions!$B$4)</f>
        <v>149326022.088403</v>
      </c>
      <c r="AE1575" s="12" t="n">
        <f aca="false">$U$1575+$V$1575+$W$1575+$X$1575+$Y$1575+$Z$1575+$AA$1575+$AB$1575+$AC$1575+$AD$1575</f>
        <v>2000000000</v>
      </c>
      <c r="AF1575" s="12" t="n">
        <f aca="false">IF(AND(IF($B$1575=1,$U$1575&gt;=INDEX($U$1471:$U$1598,1+$A$1575-Assumptions!$B$77),$U$1575&gt;INDEX($U$1471:$U$1598,1+$A$1575+Assumptions!$B$77)),IF($C$1575=1,$V$1575&gt;=INDEX($V$1471:$V$1598,1+$A$1575-Assumptions!$B$78),$V$1575&gt;INDEX($V$1471:$V$1598,1+$A$1575+Assumptions!$B$78)),IF($D$1575=1,$W$1575&gt;=INDEX($W$1471:$W$1598,1+$A$1575-Assumptions!$B$79),$W$1575&gt;INDEX($W$1471:$W$1598,1+$A$1575+Assumptions!$B$79)),IF($E$1575=1,$X$1575&gt;=INDEX($X$1471:$X$1598,1+$A$1575-Assumptions!$B$80),$X$1575&gt;INDEX($X$1471:$X$1598,1+$A$1575+Assumptions!$B$80)),IF($F$1575=1,$Y$1575&gt;=INDEX($Y$1471:$Y$1598,1+$A$1575-Assumptions!$B$81),$Y$1575&gt;INDEX($Y$1471:$Y$1598,1+$A$1575+Assumptions!$B$81)),IF($G$1575=1,$Z$1575&gt;=INDEX($Z$1471:$Z$1598,1+$A$1575-Assumptions!$B$82),$Z$1575&gt;INDEX($Z$1471:$Z$1598,1+$A$1575+Assumptions!$B$82)),IF($H$1575=1,$AA$1575&gt;=INDEX($AA$1471:$AA$1598,1+$A$1575-Assumptions!$B$83),$AA$1575&gt;INDEX($AA$1471:$AA$1598,1+$A$1575+Assumptions!$B$83))),1,0)</f>
        <v>0</v>
      </c>
    </row>
    <row r="1576" customFormat="false" ht="15" hidden="true" customHeight="false" outlineLevel="0" collapsed="false">
      <c r="A1576" s="6" t="n">
        <f aca="false">ROW()-ROW($A$1471)+Assumptions!$B$4</f>
        <v>105</v>
      </c>
      <c r="B1576" s="12" t="n">
        <f aca="false">MOD(QUOTIENT($A$1576,Assumptions!$B$77),2)</f>
        <v>1</v>
      </c>
      <c r="C1576" s="12" t="n">
        <f aca="false">MOD(QUOTIENT($A$1576,Assumptions!$B$78),2)</f>
        <v>1</v>
      </c>
      <c r="D1576" s="12" t="n">
        <f aca="false">MOD(QUOTIENT($A$1576,Assumptions!$B$79),2)</f>
        <v>0</v>
      </c>
      <c r="E1576" s="12" t="n">
        <f aca="false">MOD(QUOTIENT($A$1576,Assumptions!$B$80),2)</f>
        <v>1</v>
      </c>
      <c r="F1576" s="12" t="n">
        <f aca="false">MOD(QUOTIENT($A$1576,Assumptions!$B$81),2)</f>
        <v>0</v>
      </c>
      <c r="G1576" s="12" t="n">
        <f aca="false">MOD(QUOTIENT($A$1576,Assumptions!$B$82),2)</f>
        <v>0</v>
      </c>
      <c r="H1576" s="12" t="n">
        <f aca="false">MOD(QUOTIENT($A$1576,Assumptions!$B$83),2)</f>
        <v>1</v>
      </c>
      <c r="I1576" s="12" t="n">
        <f aca="false">IF($B$1576=1,MIN(Assumptions!$B$67,MAX(Assumptions!$B$4,Assumptions!$B$26-(Assumptions!$B$4))),Assumptions!$B$4)</f>
        <v>30000000</v>
      </c>
      <c r="J1576" s="12" t="n">
        <f aca="false">IF($C$1576=1,MIN(Assumptions!$B$66,MAX(Assumptions!$B$4,Assumptions!$B$26-($I$1576))),Assumptions!$B$4)</f>
        <v>300000000</v>
      </c>
      <c r="K1576" s="12" t="n">
        <f aca="false">IF($D$1576=1,MIN(Assumptions!$B$61,MAX(Assumptions!$B$4,Assumptions!$B$26-($I$1576+$J$1576))),Assumptions!$B$4)</f>
        <v>0</v>
      </c>
      <c r="L1576" s="12" t="n">
        <f aca="false">IF($E$1576=1,MIN(Assumptions!$B$56,MAX(Assumptions!$B$4,Assumptions!$B$26-($I$1576+$J$1576+$K$1576))),Assumptions!$B$4)</f>
        <v>60000000</v>
      </c>
      <c r="M1576" s="12" t="n">
        <f aca="false">IF($F$1576=1,MIN(Assumptions!$B$51,MAX(Assumptions!$B$4,Assumptions!$B$26-($I$1576+$J$1576+$K$1576+$L$1576))),Assumptions!$B$4)</f>
        <v>0</v>
      </c>
      <c r="N1576" s="12" t="n">
        <f aca="false">IF($G$1576=1,MIN(Assumptions!$B$46,MAX(Assumptions!$B$4,Assumptions!$B$26-($I$1576+$J$1576+$K$1576+$L$1576+$M$1576))),Assumptions!$B$4)</f>
        <v>0</v>
      </c>
      <c r="O1576" s="12" t="n">
        <f aca="false">IF($H$1576=1,MIN(Assumptions!$B$41,MAX(Assumptions!$B$4,Assumptions!$B$26-($I$1576+$J$1576+$K$1576+$L$1576+$M$1576+$N$1576))),Assumptions!$B$4)</f>
        <v>5000000</v>
      </c>
      <c r="P1576" s="12" t="n">
        <f aca="false">$I$1576+$J$1576+$K$1576+$L$1576+$M$1576+$N$1576+$O$1576</f>
        <v>395000000</v>
      </c>
      <c r="Q1576" s="12" t="n">
        <f aca="false">MAX(Assumptions!$B$4,Assumptions!$B$26-$P$1576)</f>
        <v>1605000000</v>
      </c>
      <c r="R1576" s="12" t="n">
        <f aca="false">$J$1460+$O$1460+Assumptions!$B$20+IF($B$1576=0,$D$1460,Assumptions!$B$4)+IF($C$1576=0,$AI$1460,Assumptions!$B$4)+IF($D$1576=0,$AF$1460,Assumptions!$B$4)+IF($E$1576=0,$AC$1460,Assumptions!$B$4)+IF($F$1576=0,$Z$1460,Assumptions!$B$4)+IF($G$1576=0,$W$1460,Assumptions!$B$4)+IF($H$1576=0,$T$1460,Assumptions!$B$4)</f>
        <v>19051772.5127037</v>
      </c>
      <c r="S1576" s="12" t="n">
        <f aca="false">IF($R$1576&gt;Assumptions!$B$4,$Q$1576/$R$1576&gt;Assumptions!$B$13,FALSE())</f>
        <v>1</v>
      </c>
      <c r="T1576" s="12" t="n">
        <f aca="false">IF($S$1576,($Q$1576+Assumptions!$B$14*Assumptions!$B$13)/($R$1576+Assumptions!$B$14),IF($R$1576&gt;Assumptions!$B$4,$Q$1576/$R$1576,Assumptions!$B$4))</f>
        <v>74.5878325809378</v>
      </c>
      <c r="U1576" s="12" t="n">
        <f aca="false">IF($B$1576=1,$I$1576,$D$1460*$T$1576)</f>
        <v>30000000</v>
      </c>
      <c r="V1576" s="12" t="n">
        <f aca="false">IF($C$1576=1,$J$1576,$AI$1460*$T$1576)</f>
        <v>300000000</v>
      </c>
      <c r="W1576" s="12" t="n">
        <f aca="false">IF($D$1576=1,$K$1576,$AF$1460*$T$1576)</f>
        <v>129849799.269322</v>
      </c>
      <c r="X1576" s="12" t="n">
        <f aca="false">IF($E$1576=1,$L$1576,$AC$1460*$T$1576)</f>
        <v>60000000</v>
      </c>
      <c r="Y1576" s="12" t="n">
        <f aca="false">IF($F$1576=1,$M$1576,$Z$1460*$T$1576)</f>
        <v>223763497.742813</v>
      </c>
      <c r="Z1576" s="12" t="n">
        <f aca="false">IF($G$1576=1,$N$1576,$W$1460*$T$1576)</f>
        <v>372939162.904689</v>
      </c>
      <c r="AA1576" s="12" t="n">
        <f aca="false">IF($H$1576=1,$O$1576,$T$1460*$T$1576)</f>
        <v>5000000</v>
      </c>
      <c r="AB1576" s="12" t="n">
        <f aca="false">($J$1460+$O$1460)*$T$1576</f>
        <v>23187465.4023917</v>
      </c>
      <c r="AC1576" s="12" t="n">
        <f aca="false">Assumptions!$B$20*$T$1576</f>
        <v>671290493.22844</v>
      </c>
      <c r="AD1576" s="12" t="n">
        <f aca="false">IF($S$1576,Assumptions!$B$14*($T$1576-Assumptions!$B$13),Assumptions!$B$4)</f>
        <v>183969581.452344</v>
      </c>
      <c r="AE1576" s="12" t="n">
        <f aca="false">$U$1576+$V$1576+$W$1576+$X$1576+$Y$1576+$Z$1576+$AA$1576+$AB$1576+$AC$1576+$AD$1576</f>
        <v>2000000000</v>
      </c>
      <c r="AF1576" s="12" t="n">
        <f aca="false">IF(AND(IF($B$1576=1,$U$1576&gt;=INDEX($U$1471:$U$1598,1+$A$1576-Assumptions!$B$77),$U$1576&gt;INDEX($U$1471:$U$1598,1+$A$1576+Assumptions!$B$77)),IF($C$1576=1,$V$1576&gt;=INDEX($V$1471:$V$1598,1+$A$1576-Assumptions!$B$78),$V$1576&gt;INDEX($V$1471:$V$1598,1+$A$1576+Assumptions!$B$78)),IF($D$1576=1,$W$1576&gt;=INDEX($W$1471:$W$1598,1+$A$1576-Assumptions!$B$79),$W$1576&gt;INDEX($W$1471:$W$1598,1+$A$1576+Assumptions!$B$79)),IF($E$1576=1,$X$1576&gt;=INDEX($X$1471:$X$1598,1+$A$1576-Assumptions!$B$80),$X$1576&gt;INDEX($X$1471:$X$1598,1+$A$1576+Assumptions!$B$80)),IF($F$1576=1,$Y$1576&gt;=INDEX($Y$1471:$Y$1598,1+$A$1576-Assumptions!$B$81),$Y$1576&gt;INDEX($Y$1471:$Y$1598,1+$A$1576+Assumptions!$B$81)),IF($G$1576=1,$Z$1576&gt;=INDEX($Z$1471:$Z$1598,1+$A$1576-Assumptions!$B$82),$Z$1576&gt;INDEX($Z$1471:$Z$1598,1+$A$1576+Assumptions!$B$82)),IF($H$1576=1,$AA$1576&gt;=INDEX($AA$1471:$AA$1598,1+$A$1576-Assumptions!$B$83),$AA$1576&gt;INDEX($AA$1471:$AA$1598,1+$A$1576+Assumptions!$B$83))),1,0)</f>
        <v>0</v>
      </c>
    </row>
    <row r="1577" customFormat="false" ht="15" hidden="true" customHeight="false" outlineLevel="0" collapsed="false">
      <c r="A1577" s="6" t="n">
        <f aca="false">ROW()-ROW($A$1471)+Assumptions!$B$4</f>
        <v>106</v>
      </c>
      <c r="B1577" s="12" t="n">
        <f aca="false">MOD(QUOTIENT($A$1577,Assumptions!$B$77),2)</f>
        <v>1</v>
      </c>
      <c r="C1577" s="12" t="n">
        <f aca="false">MOD(QUOTIENT($A$1577,Assumptions!$B$78),2)</f>
        <v>1</v>
      </c>
      <c r="D1577" s="12" t="n">
        <f aca="false">MOD(QUOTIENT($A$1577,Assumptions!$B$79),2)</f>
        <v>0</v>
      </c>
      <c r="E1577" s="12" t="n">
        <f aca="false">MOD(QUOTIENT($A$1577,Assumptions!$B$80),2)</f>
        <v>1</v>
      </c>
      <c r="F1577" s="12" t="n">
        <f aca="false">MOD(QUOTIENT($A$1577,Assumptions!$B$81),2)</f>
        <v>0</v>
      </c>
      <c r="G1577" s="12" t="n">
        <f aca="false">MOD(QUOTIENT($A$1577,Assumptions!$B$82),2)</f>
        <v>1</v>
      </c>
      <c r="H1577" s="12" t="n">
        <f aca="false">MOD(QUOTIENT($A$1577,Assumptions!$B$83),2)</f>
        <v>0</v>
      </c>
      <c r="I1577" s="12" t="n">
        <f aca="false">IF($B$1577=1,MIN(Assumptions!$B$67,MAX(Assumptions!$B$4,Assumptions!$B$26-(Assumptions!$B$4))),Assumptions!$B$4)</f>
        <v>30000000</v>
      </c>
      <c r="J1577" s="12" t="n">
        <f aca="false">IF($C$1577=1,MIN(Assumptions!$B$66,MAX(Assumptions!$B$4,Assumptions!$B$26-($I$1577))),Assumptions!$B$4)</f>
        <v>300000000</v>
      </c>
      <c r="K1577" s="12" t="n">
        <f aca="false">IF($D$1577=1,MIN(Assumptions!$B$61,MAX(Assumptions!$B$4,Assumptions!$B$26-($I$1577+$J$1577))),Assumptions!$B$4)</f>
        <v>0</v>
      </c>
      <c r="L1577" s="12" t="n">
        <f aca="false">IF($E$1577=1,MIN(Assumptions!$B$56,MAX(Assumptions!$B$4,Assumptions!$B$26-($I$1577+$J$1577+$K$1577))),Assumptions!$B$4)</f>
        <v>60000000</v>
      </c>
      <c r="M1577" s="12" t="n">
        <f aca="false">IF($F$1577=1,MIN(Assumptions!$B$51,MAX(Assumptions!$B$4,Assumptions!$B$26-($I$1577+$J$1577+$K$1577+$L$1577))),Assumptions!$B$4)</f>
        <v>0</v>
      </c>
      <c r="N1577" s="12" t="n">
        <f aca="false">IF($G$1577=1,MIN(Assumptions!$B$46,MAX(Assumptions!$B$4,Assumptions!$B$26-($I$1577+$J$1577+$K$1577+$L$1577+$M$1577))),Assumptions!$B$4)</f>
        <v>15000000</v>
      </c>
      <c r="O1577" s="12" t="n">
        <f aca="false">IF($H$1577=1,MIN(Assumptions!$B$41,MAX(Assumptions!$B$4,Assumptions!$B$26-($I$1577+$J$1577+$K$1577+$L$1577+$M$1577+$N$1577))),Assumptions!$B$4)</f>
        <v>0</v>
      </c>
      <c r="P1577" s="12" t="n">
        <f aca="false">$I$1577+$J$1577+$K$1577+$L$1577+$M$1577+$N$1577+$O$1577</f>
        <v>405000000</v>
      </c>
      <c r="Q1577" s="12" t="n">
        <f aca="false">MAX(Assumptions!$B$4,Assumptions!$B$26-$P$1577)</f>
        <v>1595000000</v>
      </c>
      <c r="R1577" s="12" t="n">
        <f aca="false">$J$1460+$O$1460+Assumptions!$B$20+IF($B$1577=0,$D$1460,Assumptions!$B$4)+IF($C$1577=0,$AI$1460,Assumptions!$B$4)+IF($D$1577=0,$AF$1460,Assumptions!$B$4)+IF($E$1577=0,$AC$1460,Assumptions!$B$4)+IF($F$1577=0,$Z$1460,Assumptions!$B$4)+IF($G$1577=0,$W$1460,Assumptions!$B$4)+IF($H$1577=0,$T$1460,Assumptions!$B$4)</f>
        <v>19051772.5127037</v>
      </c>
      <c r="S1577" s="12" t="n">
        <f aca="false">IF($R$1577&gt;Assumptions!$B$4,$Q$1577/$R$1577&gt;Assumptions!$B$13,FALSE())</f>
        <v>1</v>
      </c>
      <c r="T1577" s="12" t="n">
        <f aca="false">IF($S$1577,($Q$1577+Assumptions!$B$14*Assumptions!$B$13)/($R$1577+Assumptions!$B$14),IF($R$1577&gt;Assumptions!$B$4,$Q$1577/$R$1577,Assumptions!$B$4))</f>
        <v>74.1238336224249</v>
      </c>
      <c r="U1577" s="12" t="n">
        <f aca="false">IF($B$1577=1,$I$1577,$D$1460*$T$1577)</f>
        <v>30000000</v>
      </c>
      <c r="V1577" s="12" t="n">
        <f aca="false">IF($C$1577=1,$J$1577,$AI$1460*$T$1577)</f>
        <v>300000000</v>
      </c>
      <c r="W1577" s="12" t="n">
        <f aca="false">IF($D$1577=1,$K$1577,$AF$1460*$T$1577)</f>
        <v>129042024.468269</v>
      </c>
      <c r="X1577" s="12" t="n">
        <f aca="false">IF($E$1577=1,$L$1577,$AC$1460*$T$1577)</f>
        <v>60000000</v>
      </c>
      <c r="Y1577" s="12" t="n">
        <f aca="false">IF($F$1577=1,$M$1577,$Z$1460*$T$1577)</f>
        <v>222371500.867275</v>
      </c>
      <c r="Z1577" s="12" t="n">
        <f aca="false">IF($G$1577=1,$N$1577,$W$1460*$T$1577)</f>
        <v>15000000</v>
      </c>
      <c r="AA1577" s="12" t="n">
        <f aca="false">IF($H$1577=1,$O$1577,$T$1460*$T$1577)</f>
        <v>370619168.112125</v>
      </c>
      <c r="AB1577" s="12" t="n">
        <f aca="false">($J$1460+$O$1460)*$T$1577</f>
        <v>23043219.8944453</v>
      </c>
      <c r="AC1577" s="12" t="n">
        <f aca="false">Assumptions!$B$20*$T$1577</f>
        <v>667114502.601824</v>
      </c>
      <c r="AD1577" s="12" t="n">
        <f aca="false">IF($S$1577,Assumptions!$B$14*($T$1577-Assumptions!$B$13),Assumptions!$B$4)</f>
        <v>182809584.056062</v>
      </c>
      <c r="AE1577" s="12" t="n">
        <f aca="false">$U$1577+$V$1577+$W$1577+$X$1577+$Y$1577+$Z$1577+$AA$1577+$AB$1577+$AC$1577+$AD$1577</f>
        <v>2000000000</v>
      </c>
      <c r="AF1577" s="12" t="n">
        <f aca="false">IF(AND(IF($B$1577=1,$U$1577&gt;=INDEX($U$1471:$U$1598,1+$A$1577-Assumptions!$B$77),$U$1577&gt;INDEX($U$1471:$U$1598,1+$A$1577+Assumptions!$B$77)),IF($C$1577=1,$V$1577&gt;=INDEX($V$1471:$V$1598,1+$A$1577-Assumptions!$B$78),$V$1577&gt;INDEX($V$1471:$V$1598,1+$A$1577+Assumptions!$B$78)),IF($D$1577=1,$W$1577&gt;=INDEX($W$1471:$W$1598,1+$A$1577-Assumptions!$B$79),$W$1577&gt;INDEX($W$1471:$W$1598,1+$A$1577+Assumptions!$B$79)),IF($E$1577=1,$X$1577&gt;=INDEX($X$1471:$X$1598,1+$A$1577-Assumptions!$B$80),$X$1577&gt;INDEX($X$1471:$X$1598,1+$A$1577+Assumptions!$B$80)),IF($F$1577=1,$Y$1577&gt;=INDEX($Y$1471:$Y$1598,1+$A$1577-Assumptions!$B$81),$Y$1577&gt;INDEX($Y$1471:$Y$1598,1+$A$1577+Assumptions!$B$81)),IF($G$1577=1,$Z$1577&gt;=INDEX($Z$1471:$Z$1598,1+$A$1577-Assumptions!$B$82),$Z$1577&gt;INDEX($Z$1471:$Z$1598,1+$A$1577+Assumptions!$B$82)),IF($H$1577=1,$AA$1577&gt;=INDEX($AA$1471:$AA$1598,1+$A$1577-Assumptions!$B$83),$AA$1577&gt;INDEX($AA$1471:$AA$1598,1+$A$1577+Assumptions!$B$83))),1,0)</f>
        <v>0</v>
      </c>
    </row>
    <row r="1578" customFormat="false" ht="15" hidden="true" customHeight="false" outlineLevel="0" collapsed="false">
      <c r="A1578" s="6" t="n">
        <f aca="false">ROW()-ROW($A$1471)+Assumptions!$B$4</f>
        <v>107</v>
      </c>
      <c r="B1578" s="12" t="n">
        <f aca="false">MOD(QUOTIENT($A$1578,Assumptions!$B$77),2)</f>
        <v>1</v>
      </c>
      <c r="C1578" s="12" t="n">
        <f aca="false">MOD(QUOTIENT($A$1578,Assumptions!$B$78),2)</f>
        <v>1</v>
      </c>
      <c r="D1578" s="12" t="n">
        <f aca="false">MOD(QUOTIENT($A$1578,Assumptions!$B$79),2)</f>
        <v>0</v>
      </c>
      <c r="E1578" s="12" t="n">
        <f aca="false">MOD(QUOTIENT($A$1578,Assumptions!$B$80),2)</f>
        <v>1</v>
      </c>
      <c r="F1578" s="12" t="n">
        <f aca="false">MOD(QUOTIENT($A$1578,Assumptions!$B$81),2)</f>
        <v>0</v>
      </c>
      <c r="G1578" s="12" t="n">
        <f aca="false">MOD(QUOTIENT($A$1578,Assumptions!$B$82),2)</f>
        <v>1</v>
      </c>
      <c r="H1578" s="12" t="n">
        <f aca="false">MOD(QUOTIENT($A$1578,Assumptions!$B$83),2)</f>
        <v>1</v>
      </c>
      <c r="I1578" s="12" t="n">
        <f aca="false">IF($B$1578=1,MIN(Assumptions!$B$67,MAX(Assumptions!$B$4,Assumptions!$B$26-(Assumptions!$B$4))),Assumptions!$B$4)</f>
        <v>30000000</v>
      </c>
      <c r="J1578" s="12" t="n">
        <f aca="false">IF($C$1578=1,MIN(Assumptions!$B$66,MAX(Assumptions!$B$4,Assumptions!$B$26-($I$1578))),Assumptions!$B$4)</f>
        <v>300000000</v>
      </c>
      <c r="K1578" s="12" t="n">
        <f aca="false">IF($D$1578=1,MIN(Assumptions!$B$61,MAX(Assumptions!$B$4,Assumptions!$B$26-($I$1578+$J$1578))),Assumptions!$B$4)</f>
        <v>0</v>
      </c>
      <c r="L1578" s="12" t="n">
        <f aca="false">IF($E$1578=1,MIN(Assumptions!$B$56,MAX(Assumptions!$B$4,Assumptions!$B$26-($I$1578+$J$1578+$K$1578))),Assumptions!$B$4)</f>
        <v>60000000</v>
      </c>
      <c r="M1578" s="12" t="n">
        <f aca="false">IF($F$1578=1,MIN(Assumptions!$B$51,MAX(Assumptions!$B$4,Assumptions!$B$26-($I$1578+$J$1578+$K$1578+$L$1578))),Assumptions!$B$4)</f>
        <v>0</v>
      </c>
      <c r="N1578" s="12" t="n">
        <f aca="false">IF($G$1578=1,MIN(Assumptions!$B$46,MAX(Assumptions!$B$4,Assumptions!$B$26-($I$1578+$J$1578+$K$1578+$L$1578+$M$1578))),Assumptions!$B$4)</f>
        <v>15000000</v>
      </c>
      <c r="O1578" s="12" t="n">
        <f aca="false">IF($H$1578=1,MIN(Assumptions!$B$41,MAX(Assumptions!$B$4,Assumptions!$B$26-($I$1578+$J$1578+$K$1578+$L$1578+$M$1578+$N$1578))),Assumptions!$B$4)</f>
        <v>5000000</v>
      </c>
      <c r="P1578" s="12" t="n">
        <f aca="false">$I$1578+$J$1578+$K$1578+$L$1578+$M$1578+$N$1578+$O$1578</f>
        <v>410000000</v>
      </c>
      <c r="Q1578" s="12" t="n">
        <f aca="false">MAX(Assumptions!$B$4,Assumptions!$B$26-$P$1578)</f>
        <v>1590000000</v>
      </c>
      <c r="R1578" s="12" t="n">
        <f aca="false">$J$1460+$O$1460+Assumptions!$B$20+IF($B$1578=0,$D$1460,Assumptions!$B$4)+IF($C$1578=0,$AI$1460,Assumptions!$B$4)+IF($D$1578=0,$AF$1460,Assumptions!$B$4)+IF($E$1578=0,$AC$1460,Assumptions!$B$4)+IF($F$1578=0,$Z$1460,Assumptions!$B$4)+IF($G$1578=0,$W$1460,Assumptions!$B$4)+IF($H$1578=0,$T$1460,Assumptions!$B$4)</f>
        <v>14051772.5127037</v>
      </c>
      <c r="S1578" s="12" t="n">
        <f aca="false">IF($R$1578&gt;Assumptions!$B$4,$Q$1578/$R$1578&gt;Assumptions!$B$13,FALSE())</f>
        <v>1</v>
      </c>
      <c r="T1578" s="12" t="n">
        <f aca="false">IF($S$1578,($Q$1578+Assumptions!$B$14*Assumptions!$B$13)/($R$1578+Assumptions!$B$14),IF($R$1578&gt;Assumptions!$B$4,$Q$1578/$R$1578,Assumptions!$B$4))</f>
        <v>96.2132604697011</v>
      </c>
      <c r="U1578" s="12" t="n">
        <f aca="false">IF($B$1578=1,$I$1578,$D$1460*$T$1578)</f>
        <v>30000000</v>
      </c>
      <c r="V1578" s="12" t="n">
        <f aca="false">IF($C$1578=1,$J$1578,$AI$1460*$T$1578)</f>
        <v>300000000</v>
      </c>
      <c r="W1578" s="12" t="n">
        <f aca="false">IF($D$1578=1,$K$1578,$AF$1460*$T$1578)</f>
        <v>167497460.735044</v>
      </c>
      <c r="X1578" s="12" t="n">
        <f aca="false">IF($E$1578=1,$L$1578,$AC$1460*$T$1578)</f>
        <v>60000000</v>
      </c>
      <c r="Y1578" s="12" t="n">
        <f aca="false">IF($F$1578=1,$M$1578,$Z$1460*$T$1578)</f>
        <v>288639781.409103</v>
      </c>
      <c r="Z1578" s="12" t="n">
        <f aca="false">IF($G$1578=1,$N$1578,$W$1460*$T$1578)</f>
        <v>15000000</v>
      </c>
      <c r="AA1578" s="12" t="n">
        <f aca="false">IF($H$1578=1,$O$1578,$T$1460*$T$1578)</f>
        <v>5000000</v>
      </c>
      <c r="AB1578" s="12" t="n">
        <f aca="false">($J$1460+$O$1460)*$T$1578</f>
        <v>29910262.4542901</v>
      </c>
      <c r="AC1578" s="12" t="n">
        <f aca="false">Assumptions!$B$20*$T$1578</f>
        <v>865919344.22731</v>
      </c>
      <c r="AD1578" s="12" t="n">
        <f aca="false">IF($S$1578,Assumptions!$B$14*($T$1578-Assumptions!$B$13),Assumptions!$B$4)</f>
        <v>238033151.174253</v>
      </c>
      <c r="AE1578" s="12" t="n">
        <f aca="false">$U$1578+$V$1578+$W$1578+$X$1578+$Y$1578+$Z$1578+$AA$1578+$AB$1578+$AC$1578+$AD$1578</f>
        <v>2000000000</v>
      </c>
      <c r="AF1578" s="12" t="n">
        <f aca="false">IF(AND(IF($B$1578=1,$U$1578&gt;=INDEX($U$1471:$U$1598,1+$A$1578-Assumptions!$B$77),$U$1578&gt;INDEX($U$1471:$U$1598,1+$A$1578+Assumptions!$B$77)),IF($C$1578=1,$V$1578&gt;=INDEX($V$1471:$V$1598,1+$A$1578-Assumptions!$B$78),$V$1578&gt;INDEX($V$1471:$V$1598,1+$A$1578+Assumptions!$B$78)),IF($D$1578=1,$W$1578&gt;=INDEX($W$1471:$W$1598,1+$A$1578-Assumptions!$B$79),$W$1578&gt;INDEX($W$1471:$W$1598,1+$A$1578+Assumptions!$B$79)),IF($E$1578=1,$X$1578&gt;=INDEX($X$1471:$X$1598,1+$A$1578-Assumptions!$B$80),$X$1578&gt;INDEX($X$1471:$X$1598,1+$A$1578+Assumptions!$B$80)),IF($F$1578=1,$Y$1578&gt;=INDEX($Y$1471:$Y$1598,1+$A$1578-Assumptions!$B$81),$Y$1578&gt;INDEX($Y$1471:$Y$1598,1+$A$1578+Assumptions!$B$81)),IF($G$1578=1,$Z$1578&gt;=INDEX($Z$1471:$Z$1598,1+$A$1578-Assumptions!$B$82),$Z$1578&gt;INDEX($Z$1471:$Z$1598,1+$A$1578+Assumptions!$B$82)),IF($H$1578=1,$AA$1578&gt;=INDEX($AA$1471:$AA$1598,1+$A$1578-Assumptions!$B$83),$AA$1578&gt;INDEX($AA$1471:$AA$1598,1+$A$1578+Assumptions!$B$83))),1,0)</f>
        <v>0</v>
      </c>
    </row>
    <row r="1579" customFormat="false" ht="15" hidden="true" customHeight="false" outlineLevel="0" collapsed="false">
      <c r="A1579" s="6" t="n">
        <f aca="false">ROW()-ROW($A$1471)+Assumptions!$B$4</f>
        <v>108</v>
      </c>
      <c r="B1579" s="12" t="n">
        <f aca="false">MOD(QUOTIENT($A$1579,Assumptions!$B$77),2)</f>
        <v>1</v>
      </c>
      <c r="C1579" s="12" t="n">
        <f aca="false">MOD(QUOTIENT($A$1579,Assumptions!$B$78),2)</f>
        <v>1</v>
      </c>
      <c r="D1579" s="12" t="n">
        <f aca="false">MOD(QUOTIENT($A$1579,Assumptions!$B$79),2)</f>
        <v>0</v>
      </c>
      <c r="E1579" s="12" t="n">
        <f aca="false">MOD(QUOTIENT($A$1579,Assumptions!$B$80),2)</f>
        <v>1</v>
      </c>
      <c r="F1579" s="12" t="n">
        <f aca="false">MOD(QUOTIENT($A$1579,Assumptions!$B$81),2)</f>
        <v>1</v>
      </c>
      <c r="G1579" s="12" t="n">
        <f aca="false">MOD(QUOTIENT($A$1579,Assumptions!$B$82),2)</f>
        <v>0</v>
      </c>
      <c r="H1579" s="12" t="n">
        <f aca="false">MOD(QUOTIENT($A$1579,Assumptions!$B$83),2)</f>
        <v>0</v>
      </c>
      <c r="I1579" s="12" t="n">
        <f aca="false">IF($B$1579=1,MIN(Assumptions!$B$67,MAX(Assumptions!$B$4,Assumptions!$B$26-(Assumptions!$B$4))),Assumptions!$B$4)</f>
        <v>30000000</v>
      </c>
      <c r="J1579" s="12" t="n">
        <f aca="false">IF($C$1579=1,MIN(Assumptions!$B$66,MAX(Assumptions!$B$4,Assumptions!$B$26-($I$1579))),Assumptions!$B$4)</f>
        <v>300000000</v>
      </c>
      <c r="K1579" s="12" t="n">
        <f aca="false">IF($D$1579=1,MIN(Assumptions!$B$61,MAX(Assumptions!$B$4,Assumptions!$B$26-($I$1579+$J$1579))),Assumptions!$B$4)</f>
        <v>0</v>
      </c>
      <c r="L1579" s="12" t="n">
        <f aca="false">IF($E$1579=1,MIN(Assumptions!$B$56,MAX(Assumptions!$B$4,Assumptions!$B$26-($I$1579+$J$1579+$K$1579))),Assumptions!$B$4)</f>
        <v>60000000</v>
      </c>
      <c r="M1579" s="12" t="n">
        <f aca="false">IF($F$1579=1,MIN(Assumptions!$B$51,MAX(Assumptions!$B$4,Assumptions!$B$26-($I$1579+$J$1579+$K$1579+$L$1579))),Assumptions!$B$4)</f>
        <v>30000000</v>
      </c>
      <c r="N1579" s="12" t="n">
        <f aca="false">IF($G$1579=1,MIN(Assumptions!$B$46,MAX(Assumptions!$B$4,Assumptions!$B$26-($I$1579+$J$1579+$K$1579+$L$1579+$M$1579))),Assumptions!$B$4)</f>
        <v>0</v>
      </c>
      <c r="O1579" s="12" t="n">
        <f aca="false">IF($H$1579=1,MIN(Assumptions!$B$41,MAX(Assumptions!$B$4,Assumptions!$B$26-($I$1579+$J$1579+$K$1579+$L$1579+$M$1579+$N$1579))),Assumptions!$B$4)</f>
        <v>0</v>
      </c>
      <c r="P1579" s="12" t="n">
        <f aca="false">$I$1579+$J$1579+$K$1579+$L$1579+$M$1579+$N$1579+$O$1579</f>
        <v>420000000</v>
      </c>
      <c r="Q1579" s="12" t="n">
        <f aca="false">MAX(Assumptions!$B$4,Assumptions!$B$26-$P$1579)</f>
        <v>1580000000</v>
      </c>
      <c r="R1579" s="12" t="n">
        <f aca="false">$J$1460+$O$1460+Assumptions!$B$20+IF($B$1579=0,$D$1460,Assumptions!$B$4)+IF($C$1579=0,$AI$1460,Assumptions!$B$4)+IF($D$1579=0,$AF$1460,Assumptions!$B$4)+IF($E$1579=0,$AC$1460,Assumptions!$B$4)+IF($F$1579=0,$Z$1460,Assumptions!$B$4)+IF($G$1579=0,$W$1460,Assumptions!$B$4)+IF($H$1579=0,$T$1460,Assumptions!$B$4)</f>
        <v>21051772.5127037</v>
      </c>
      <c r="S1579" s="12" t="n">
        <f aca="false">IF($R$1579&gt;Assumptions!$B$4,$Q$1579/$R$1579&gt;Assumptions!$B$13,FALSE())</f>
        <v>1</v>
      </c>
      <c r="T1579" s="12" t="n">
        <f aca="false">IF($S$1579,($Q$1579+Assumptions!$B$14*Assumptions!$B$13)/($R$1579+Assumptions!$B$14),IF($R$1579&gt;Assumptions!$B$4,$Q$1579/$R$1579,Assumptions!$B$4))</f>
        <v>67.192394931057</v>
      </c>
      <c r="U1579" s="12" t="n">
        <f aca="false">IF($B$1579=1,$I$1579,$D$1460*$T$1579)</f>
        <v>30000000</v>
      </c>
      <c r="V1579" s="12" t="n">
        <f aca="false">IF($C$1579=1,$J$1579,$AI$1460*$T$1579)</f>
        <v>300000000</v>
      </c>
      <c r="W1579" s="12" t="n">
        <f aca="false">IF($D$1579=1,$K$1579,$AF$1460*$T$1579)</f>
        <v>116975097.577143</v>
      </c>
      <c r="X1579" s="12" t="n">
        <f aca="false">IF($E$1579=1,$L$1579,$AC$1460*$T$1579)</f>
        <v>60000000</v>
      </c>
      <c r="Y1579" s="12" t="n">
        <f aca="false">IF($F$1579=1,$M$1579,$Z$1460*$T$1579)</f>
        <v>30000000</v>
      </c>
      <c r="Z1579" s="12" t="n">
        <f aca="false">IF($G$1579=1,$N$1579,$W$1460*$T$1579)</f>
        <v>335961974.655285</v>
      </c>
      <c r="AA1579" s="12" t="n">
        <f aca="false">IF($H$1579=1,$O$1579,$T$1460*$T$1579)</f>
        <v>335961974.655285</v>
      </c>
      <c r="AB1579" s="12" t="n">
        <f aca="false">($J$1460+$O$1460)*$T$1579</f>
        <v>20888411.4051318</v>
      </c>
      <c r="AC1579" s="12" t="n">
        <f aca="false">Assumptions!$B$20*$T$1579</f>
        <v>604731554.379513</v>
      </c>
      <c r="AD1579" s="12" t="n">
        <f aca="false">IF($S$1579,Assumptions!$B$14*($T$1579-Assumptions!$B$13),Assumptions!$B$4)</f>
        <v>165480987.327643</v>
      </c>
      <c r="AE1579" s="12" t="n">
        <f aca="false">$U$1579+$V$1579+$W$1579+$X$1579+$Y$1579+$Z$1579+$AA$1579+$AB$1579+$AC$1579+$AD$1579</f>
        <v>2000000000</v>
      </c>
      <c r="AF1579" s="12" t="n">
        <f aca="false">IF(AND(IF($B$1579=1,$U$1579&gt;=INDEX($U$1471:$U$1598,1+$A$1579-Assumptions!$B$77),$U$1579&gt;INDEX($U$1471:$U$1598,1+$A$1579+Assumptions!$B$77)),IF($C$1579=1,$V$1579&gt;=INDEX($V$1471:$V$1598,1+$A$1579-Assumptions!$B$78),$V$1579&gt;INDEX($V$1471:$V$1598,1+$A$1579+Assumptions!$B$78)),IF($D$1579=1,$W$1579&gt;=INDEX($W$1471:$W$1598,1+$A$1579-Assumptions!$B$79),$W$1579&gt;INDEX($W$1471:$W$1598,1+$A$1579+Assumptions!$B$79)),IF($E$1579=1,$X$1579&gt;=INDEX($X$1471:$X$1598,1+$A$1579-Assumptions!$B$80),$X$1579&gt;INDEX($X$1471:$X$1598,1+$A$1579+Assumptions!$B$80)),IF($F$1579=1,$Y$1579&gt;=INDEX($Y$1471:$Y$1598,1+$A$1579-Assumptions!$B$81),$Y$1579&gt;INDEX($Y$1471:$Y$1598,1+$A$1579+Assumptions!$B$81)),IF($G$1579=1,$Z$1579&gt;=INDEX($Z$1471:$Z$1598,1+$A$1579-Assumptions!$B$82),$Z$1579&gt;INDEX($Z$1471:$Z$1598,1+$A$1579+Assumptions!$B$82)),IF($H$1579=1,$AA$1579&gt;=INDEX($AA$1471:$AA$1598,1+$A$1579-Assumptions!$B$83),$AA$1579&gt;INDEX($AA$1471:$AA$1598,1+$A$1579+Assumptions!$B$83))),1,0)</f>
        <v>0</v>
      </c>
    </row>
    <row r="1580" customFormat="false" ht="15" hidden="true" customHeight="false" outlineLevel="0" collapsed="false">
      <c r="A1580" s="6" t="n">
        <f aca="false">ROW()-ROW($A$1471)+Assumptions!$B$4</f>
        <v>109</v>
      </c>
      <c r="B1580" s="12" t="n">
        <f aca="false">MOD(QUOTIENT($A$1580,Assumptions!$B$77),2)</f>
        <v>1</v>
      </c>
      <c r="C1580" s="12" t="n">
        <f aca="false">MOD(QUOTIENT($A$1580,Assumptions!$B$78),2)</f>
        <v>1</v>
      </c>
      <c r="D1580" s="12" t="n">
        <f aca="false">MOD(QUOTIENT($A$1580,Assumptions!$B$79),2)</f>
        <v>0</v>
      </c>
      <c r="E1580" s="12" t="n">
        <f aca="false">MOD(QUOTIENT($A$1580,Assumptions!$B$80),2)</f>
        <v>1</v>
      </c>
      <c r="F1580" s="12" t="n">
        <f aca="false">MOD(QUOTIENT($A$1580,Assumptions!$B$81),2)</f>
        <v>1</v>
      </c>
      <c r="G1580" s="12" t="n">
        <f aca="false">MOD(QUOTIENT($A$1580,Assumptions!$B$82),2)</f>
        <v>0</v>
      </c>
      <c r="H1580" s="12" t="n">
        <f aca="false">MOD(QUOTIENT($A$1580,Assumptions!$B$83),2)</f>
        <v>1</v>
      </c>
      <c r="I1580" s="12" t="n">
        <f aca="false">IF($B$1580=1,MIN(Assumptions!$B$67,MAX(Assumptions!$B$4,Assumptions!$B$26-(Assumptions!$B$4))),Assumptions!$B$4)</f>
        <v>30000000</v>
      </c>
      <c r="J1580" s="12" t="n">
        <f aca="false">IF($C$1580=1,MIN(Assumptions!$B$66,MAX(Assumptions!$B$4,Assumptions!$B$26-($I$1580))),Assumptions!$B$4)</f>
        <v>300000000</v>
      </c>
      <c r="K1580" s="12" t="n">
        <f aca="false">IF($D$1580=1,MIN(Assumptions!$B$61,MAX(Assumptions!$B$4,Assumptions!$B$26-($I$1580+$J$1580))),Assumptions!$B$4)</f>
        <v>0</v>
      </c>
      <c r="L1580" s="12" t="n">
        <f aca="false">IF($E$1580=1,MIN(Assumptions!$B$56,MAX(Assumptions!$B$4,Assumptions!$B$26-($I$1580+$J$1580+$K$1580))),Assumptions!$B$4)</f>
        <v>60000000</v>
      </c>
      <c r="M1580" s="12" t="n">
        <f aca="false">IF($F$1580=1,MIN(Assumptions!$B$51,MAX(Assumptions!$B$4,Assumptions!$B$26-($I$1580+$J$1580+$K$1580+$L$1580))),Assumptions!$B$4)</f>
        <v>30000000</v>
      </c>
      <c r="N1580" s="12" t="n">
        <f aca="false">IF($G$1580=1,MIN(Assumptions!$B$46,MAX(Assumptions!$B$4,Assumptions!$B$26-($I$1580+$J$1580+$K$1580+$L$1580+$M$1580))),Assumptions!$B$4)</f>
        <v>0</v>
      </c>
      <c r="O1580" s="12" t="n">
        <f aca="false">IF($H$1580=1,MIN(Assumptions!$B$41,MAX(Assumptions!$B$4,Assumptions!$B$26-($I$1580+$J$1580+$K$1580+$L$1580+$M$1580+$N$1580))),Assumptions!$B$4)</f>
        <v>5000000</v>
      </c>
      <c r="P1580" s="12" t="n">
        <f aca="false">$I$1580+$J$1580+$K$1580+$L$1580+$M$1580+$N$1580+$O$1580</f>
        <v>425000000</v>
      </c>
      <c r="Q1580" s="12" t="n">
        <f aca="false">MAX(Assumptions!$B$4,Assumptions!$B$26-$P$1580)</f>
        <v>1575000000</v>
      </c>
      <c r="R1580" s="12" t="n">
        <f aca="false">$J$1460+$O$1460+Assumptions!$B$20+IF($B$1580=0,$D$1460,Assumptions!$B$4)+IF($C$1580=0,$AI$1460,Assumptions!$B$4)+IF($D$1580=0,$AF$1460,Assumptions!$B$4)+IF($E$1580=0,$AC$1460,Assumptions!$B$4)+IF($F$1580=0,$Z$1460,Assumptions!$B$4)+IF($G$1580=0,$W$1460,Assumptions!$B$4)+IF($H$1580=0,$T$1460,Assumptions!$B$4)</f>
        <v>16051772.5127037</v>
      </c>
      <c r="S1580" s="12" t="n">
        <f aca="false">IF($R$1580&gt;Assumptions!$B$4,$Q$1580/$R$1580&gt;Assumptions!$B$13,FALSE())</f>
        <v>1</v>
      </c>
      <c r="T1580" s="12" t="n">
        <f aca="false">IF($S$1580,($Q$1580+Assumptions!$B$14*Assumptions!$B$13)/($R$1580+Assumptions!$B$14),IF($R$1580&gt;Assumptions!$B$4,$Q$1580/$R$1580,Assumptions!$B$4))</f>
        <v>85.0323061540225</v>
      </c>
      <c r="U1580" s="12" t="n">
        <f aca="false">IF($B$1580=1,$I$1580,$D$1460*$T$1580)</f>
        <v>30000000</v>
      </c>
      <c r="V1580" s="12" t="n">
        <f aca="false">IF($C$1580=1,$J$1580,$AI$1460*$T$1580)</f>
        <v>300000000</v>
      </c>
      <c r="W1580" s="12" t="n">
        <f aca="false">IF($D$1580=1,$K$1580,$AF$1460*$T$1580)</f>
        <v>148032561.122163</v>
      </c>
      <c r="X1580" s="12" t="n">
        <f aca="false">IF($E$1580=1,$L$1580,$AC$1460*$T$1580)</f>
        <v>60000000</v>
      </c>
      <c r="Y1580" s="12" t="n">
        <f aca="false">IF($F$1580=1,$M$1580,$Z$1460*$T$1580)</f>
        <v>30000000</v>
      </c>
      <c r="Z1580" s="12" t="n">
        <f aca="false">IF($G$1580=1,$N$1580,$W$1460*$T$1580)</f>
        <v>425161530.770112</v>
      </c>
      <c r="AA1580" s="12" t="n">
        <f aca="false">IF($H$1580=1,$O$1580,$T$1460*$T$1580)</f>
        <v>5000000</v>
      </c>
      <c r="AB1580" s="12" t="n">
        <f aca="false">($J$1460+$O$1460)*$T$1580</f>
        <v>26434387.3364659</v>
      </c>
      <c r="AC1580" s="12" t="n">
        <f aca="false">Assumptions!$B$20*$T$1580</f>
        <v>765290755.386202</v>
      </c>
      <c r="AD1580" s="12" t="n">
        <f aca="false">IF($S$1580,Assumptions!$B$14*($T$1580-Assumptions!$B$13),Assumptions!$B$4)</f>
        <v>210080765.385056</v>
      </c>
      <c r="AE1580" s="12" t="n">
        <f aca="false">$U$1580+$V$1580+$W$1580+$X$1580+$Y$1580+$Z$1580+$AA$1580+$AB$1580+$AC$1580+$AD$1580</f>
        <v>2000000000</v>
      </c>
      <c r="AF1580" s="12" t="n">
        <f aca="false">IF(AND(IF($B$1580=1,$U$1580&gt;=INDEX($U$1471:$U$1598,1+$A$1580-Assumptions!$B$77),$U$1580&gt;INDEX($U$1471:$U$1598,1+$A$1580+Assumptions!$B$77)),IF($C$1580=1,$V$1580&gt;=INDEX($V$1471:$V$1598,1+$A$1580-Assumptions!$B$78),$V$1580&gt;INDEX($V$1471:$V$1598,1+$A$1580+Assumptions!$B$78)),IF($D$1580=1,$W$1580&gt;=INDEX($W$1471:$W$1598,1+$A$1580-Assumptions!$B$79),$W$1580&gt;INDEX($W$1471:$W$1598,1+$A$1580+Assumptions!$B$79)),IF($E$1580=1,$X$1580&gt;=INDEX($X$1471:$X$1598,1+$A$1580-Assumptions!$B$80),$X$1580&gt;INDEX($X$1471:$X$1598,1+$A$1580+Assumptions!$B$80)),IF($F$1580=1,$Y$1580&gt;=INDEX($Y$1471:$Y$1598,1+$A$1580-Assumptions!$B$81),$Y$1580&gt;INDEX($Y$1471:$Y$1598,1+$A$1580+Assumptions!$B$81)),IF($G$1580=1,$Z$1580&gt;=INDEX($Z$1471:$Z$1598,1+$A$1580-Assumptions!$B$82),$Z$1580&gt;INDEX($Z$1471:$Z$1598,1+$A$1580+Assumptions!$B$82)),IF($H$1580=1,$AA$1580&gt;=INDEX($AA$1471:$AA$1598,1+$A$1580-Assumptions!$B$83),$AA$1580&gt;INDEX($AA$1471:$AA$1598,1+$A$1580+Assumptions!$B$83))),1,0)</f>
        <v>0</v>
      </c>
    </row>
    <row r="1581" customFormat="false" ht="15" hidden="true" customHeight="false" outlineLevel="0" collapsed="false">
      <c r="A1581" s="6" t="n">
        <f aca="false">ROW()-ROW($A$1471)+Assumptions!$B$4</f>
        <v>110</v>
      </c>
      <c r="B1581" s="12" t="n">
        <f aca="false">MOD(QUOTIENT($A$1581,Assumptions!$B$77),2)</f>
        <v>1</v>
      </c>
      <c r="C1581" s="12" t="n">
        <f aca="false">MOD(QUOTIENT($A$1581,Assumptions!$B$78),2)</f>
        <v>1</v>
      </c>
      <c r="D1581" s="12" t="n">
        <f aca="false">MOD(QUOTIENT($A$1581,Assumptions!$B$79),2)</f>
        <v>0</v>
      </c>
      <c r="E1581" s="12" t="n">
        <f aca="false">MOD(QUOTIENT($A$1581,Assumptions!$B$80),2)</f>
        <v>1</v>
      </c>
      <c r="F1581" s="12" t="n">
        <f aca="false">MOD(QUOTIENT($A$1581,Assumptions!$B$81),2)</f>
        <v>1</v>
      </c>
      <c r="G1581" s="12" t="n">
        <f aca="false">MOD(QUOTIENT($A$1581,Assumptions!$B$82),2)</f>
        <v>1</v>
      </c>
      <c r="H1581" s="12" t="n">
        <f aca="false">MOD(QUOTIENT($A$1581,Assumptions!$B$83),2)</f>
        <v>0</v>
      </c>
      <c r="I1581" s="12" t="n">
        <f aca="false">IF($B$1581=1,MIN(Assumptions!$B$67,MAX(Assumptions!$B$4,Assumptions!$B$26-(Assumptions!$B$4))),Assumptions!$B$4)</f>
        <v>30000000</v>
      </c>
      <c r="J1581" s="12" t="n">
        <f aca="false">IF($C$1581=1,MIN(Assumptions!$B$66,MAX(Assumptions!$B$4,Assumptions!$B$26-($I$1581))),Assumptions!$B$4)</f>
        <v>300000000</v>
      </c>
      <c r="K1581" s="12" t="n">
        <f aca="false">IF($D$1581=1,MIN(Assumptions!$B$61,MAX(Assumptions!$B$4,Assumptions!$B$26-($I$1581+$J$1581))),Assumptions!$B$4)</f>
        <v>0</v>
      </c>
      <c r="L1581" s="12" t="n">
        <f aca="false">IF($E$1581=1,MIN(Assumptions!$B$56,MAX(Assumptions!$B$4,Assumptions!$B$26-($I$1581+$J$1581+$K$1581))),Assumptions!$B$4)</f>
        <v>60000000</v>
      </c>
      <c r="M1581" s="12" t="n">
        <f aca="false">IF($F$1581=1,MIN(Assumptions!$B$51,MAX(Assumptions!$B$4,Assumptions!$B$26-($I$1581+$J$1581+$K$1581+$L$1581))),Assumptions!$B$4)</f>
        <v>30000000</v>
      </c>
      <c r="N1581" s="12" t="n">
        <f aca="false">IF($G$1581=1,MIN(Assumptions!$B$46,MAX(Assumptions!$B$4,Assumptions!$B$26-($I$1581+$J$1581+$K$1581+$L$1581+$M$1581))),Assumptions!$B$4)</f>
        <v>15000000</v>
      </c>
      <c r="O1581" s="12" t="n">
        <f aca="false">IF($H$1581=1,MIN(Assumptions!$B$41,MAX(Assumptions!$B$4,Assumptions!$B$26-($I$1581+$J$1581+$K$1581+$L$1581+$M$1581+$N$1581))),Assumptions!$B$4)</f>
        <v>0</v>
      </c>
      <c r="P1581" s="12" t="n">
        <f aca="false">$I$1581+$J$1581+$K$1581+$L$1581+$M$1581+$N$1581+$O$1581</f>
        <v>435000000</v>
      </c>
      <c r="Q1581" s="12" t="n">
        <f aca="false">MAX(Assumptions!$B$4,Assumptions!$B$26-$P$1581)</f>
        <v>1565000000</v>
      </c>
      <c r="R1581" s="12" t="n">
        <f aca="false">$J$1460+$O$1460+Assumptions!$B$20+IF($B$1581=0,$D$1460,Assumptions!$B$4)+IF($C$1581=0,$AI$1460,Assumptions!$B$4)+IF($D$1581=0,$AF$1460,Assumptions!$B$4)+IF($E$1581=0,$AC$1460,Assumptions!$B$4)+IF($F$1581=0,$Z$1460,Assumptions!$B$4)+IF($G$1581=0,$W$1460,Assumptions!$B$4)+IF($H$1581=0,$T$1460,Assumptions!$B$4)</f>
        <v>16051772.5127037</v>
      </c>
      <c r="S1581" s="12" t="n">
        <f aca="false">IF($R$1581&gt;Assumptions!$B$4,$Q$1581/$R$1581&gt;Assumptions!$B$13,FALSE())</f>
        <v>1</v>
      </c>
      <c r="T1581" s="12" t="n">
        <f aca="false">IF($S$1581,($Q$1581+Assumptions!$B$14*Assumptions!$B$13)/($R$1581+Assumptions!$B$14),IF($R$1581&gt;Assumptions!$B$4,$Q$1581/$R$1581,Assumptions!$B$4))</f>
        <v>84.493274102333</v>
      </c>
      <c r="U1581" s="12" t="n">
        <f aca="false">IF($B$1581=1,$I$1581,$D$1460*$T$1581)</f>
        <v>30000000</v>
      </c>
      <c r="V1581" s="12" t="n">
        <f aca="false">IF($C$1581=1,$J$1581,$AI$1460*$T$1581)</f>
        <v>300000000</v>
      </c>
      <c r="W1581" s="12" t="n">
        <f aca="false">IF($D$1581=1,$K$1581,$AF$1460*$T$1581)</f>
        <v>147094161.368616</v>
      </c>
      <c r="X1581" s="12" t="n">
        <f aca="false">IF($E$1581=1,$L$1581,$AC$1460*$T$1581)</f>
        <v>60000000</v>
      </c>
      <c r="Y1581" s="12" t="n">
        <f aca="false">IF($F$1581=1,$M$1581,$Z$1460*$T$1581)</f>
        <v>30000000</v>
      </c>
      <c r="Z1581" s="12" t="n">
        <f aca="false">IF($G$1581=1,$N$1581,$W$1460*$T$1581)</f>
        <v>15000000</v>
      </c>
      <c r="AA1581" s="12" t="n">
        <f aca="false">IF($H$1581=1,$O$1581,$T$1460*$T$1581)</f>
        <v>422466370.511665</v>
      </c>
      <c r="AB1581" s="12" t="n">
        <f aca="false">($J$1460+$O$1460)*$T$1581</f>
        <v>26266815.9428908</v>
      </c>
      <c r="AC1581" s="12" t="n">
        <f aca="false">Assumptions!$B$20*$T$1581</f>
        <v>760439466.920997</v>
      </c>
      <c r="AD1581" s="12" t="n">
        <f aca="false">IF($S$1581,Assumptions!$B$14*($T$1581-Assumptions!$B$13),Assumptions!$B$4)</f>
        <v>208733185.255832</v>
      </c>
      <c r="AE1581" s="12" t="n">
        <f aca="false">$U$1581+$V$1581+$W$1581+$X$1581+$Y$1581+$Z$1581+$AA$1581+$AB$1581+$AC$1581+$AD$1581</f>
        <v>2000000000</v>
      </c>
      <c r="AF1581" s="12" t="n">
        <f aca="false">IF(AND(IF($B$1581=1,$U$1581&gt;=INDEX($U$1471:$U$1598,1+$A$1581-Assumptions!$B$77),$U$1581&gt;INDEX($U$1471:$U$1598,1+$A$1581+Assumptions!$B$77)),IF($C$1581=1,$V$1581&gt;=INDEX($V$1471:$V$1598,1+$A$1581-Assumptions!$B$78),$V$1581&gt;INDEX($V$1471:$V$1598,1+$A$1581+Assumptions!$B$78)),IF($D$1581=1,$W$1581&gt;=INDEX($W$1471:$W$1598,1+$A$1581-Assumptions!$B$79),$W$1581&gt;INDEX($W$1471:$W$1598,1+$A$1581+Assumptions!$B$79)),IF($E$1581=1,$X$1581&gt;=INDEX($X$1471:$X$1598,1+$A$1581-Assumptions!$B$80),$X$1581&gt;INDEX($X$1471:$X$1598,1+$A$1581+Assumptions!$B$80)),IF($F$1581=1,$Y$1581&gt;=INDEX($Y$1471:$Y$1598,1+$A$1581-Assumptions!$B$81),$Y$1581&gt;INDEX($Y$1471:$Y$1598,1+$A$1581+Assumptions!$B$81)),IF($G$1581=1,$Z$1581&gt;=INDEX($Z$1471:$Z$1598,1+$A$1581-Assumptions!$B$82),$Z$1581&gt;INDEX($Z$1471:$Z$1598,1+$A$1581+Assumptions!$B$82)),IF($H$1581=1,$AA$1581&gt;=INDEX($AA$1471:$AA$1598,1+$A$1581-Assumptions!$B$83),$AA$1581&gt;INDEX($AA$1471:$AA$1598,1+$A$1581+Assumptions!$B$83))),1,0)</f>
        <v>0</v>
      </c>
    </row>
    <row r="1582" customFormat="false" ht="15" hidden="true" customHeight="false" outlineLevel="0" collapsed="false">
      <c r="A1582" s="6" t="n">
        <f aca="false">ROW()-ROW($A$1471)+Assumptions!$B$4</f>
        <v>111</v>
      </c>
      <c r="B1582" s="12" t="n">
        <f aca="false">MOD(QUOTIENT($A$1582,Assumptions!$B$77),2)</f>
        <v>1</v>
      </c>
      <c r="C1582" s="12" t="n">
        <f aca="false">MOD(QUOTIENT($A$1582,Assumptions!$B$78),2)</f>
        <v>1</v>
      </c>
      <c r="D1582" s="12" t="n">
        <f aca="false">MOD(QUOTIENT($A$1582,Assumptions!$B$79),2)</f>
        <v>0</v>
      </c>
      <c r="E1582" s="12" t="n">
        <f aca="false">MOD(QUOTIENT($A$1582,Assumptions!$B$80),2)</f>
        <v>1</v>
      </c>
      <c r="F1582" s="12" t="n">
        <f aca="false">MOD(QUOTIENT($A$1582,Assumptions!$B$81),2)</f>
        <v>1</v>
      </c>
      <c r="G1582" s="12" t="n">
        <f aca="false">MOD(QUOTIENT($A$1582,Assumptions!$B$82),2)</f>
        <v>1</v>
      </c>
      <c r="H1582" s="12" t="n">
        <f aca="false">MOD(QUOTIENT($A$1582,Assumptions!$B$83),2)</f>
        <v>1</v>
      </c>
      <c r="I1582" s="12" t="n">
        <f aca="false">IF($B$1582=1,MIN(Assumptions!$B$67,MAX(Assumptions!$B$4,Assumptions!$B$26-(Assumptions!$B$4))),Assumptions!$B$4)</f>
        <v>30000000</v>
      </c>
      <c r="J1582" s="12" t="n">
        <f aca="false">IF($C$1582=1,MIN(Assumptions!$B$66,MAX(Assumptions!$B$4,Assumptions!$B$26-($I$1582))),Assumptions!$B$4)</f>
        <v>300000000</v>
      </c>
      <c r="K1582" s="12" t="n">
        <f aca="false">IF($D$1582=1,MIN(Assumptions!$B$61,MAX(Assumptions!$B$4,Assumptions!$B$26-($I$1582+$J$1582))),Assumptions!$B$4)</f>
        <v>0</v>
      </c>
      <c r="L1582" s="12" t="n">
        <f aca="false">IF($E$1582=1,MIN(Assumptions!$B$56,MAX(Assumptions!$B$4,Assumptions!$B$26-($I$1582+$J$1582+$K$1582))),Assumptions!$B$4)</f>
        <v>60000000</v>
      </c>
      <c r="M1582" s="12" t="n">
        <f aca="false">IF($F$1582=1,MIN(Assumptions!$B$51,MAX(Assumptions!$B$4,Assumptions!$B$26-($I$1582+$J$1582+$K$1582+$L$1582))),Assumptions!$B$4)</f>
        <v>30000000</v>
      </c>
      <c r="N1582" s="12" t="n">
        <f aca="false">IF($G$1582=1,MIN(Assumptions!$B$46,MAX(Assumptions!$B$4,Assumptions!$B$26-($I$1582+$J$1582+$K$1582+$L$1582+$M$1582))),Assumptions!$B$4)</f>
        <v>15000000</v>
      </c>
      <c r="O1582" s="12" t="n">
        <f aca="false">IF($H$1582=1,MIN(Assumptions!$B$41,MAX(Assumptions!$B$4,Assumptions!$B$26-($I$1582+$J$1582+$K$1582+$L$1582+$M$1582+$N$1582))),Assumptions!$B$4)</f>
        <v>5000000</v>
      </c>
      <c r="P1582" s="12" t="n">
        <f aca="false">$I$1582+$J$1582+$K$1582+$L$1582+$M$1582+$N$1582+$O$1582</f>
        <v>440000000</v>
      </c>
      <c r="Q1582" s="12" t="n">
        <f aca="false">MAX(Assumptions!$B$4,Assumptions!$B$26-$P$1582)</f>
        <v>1560000000</v>
      </c>
      <c r="R1582" s="12" t="n">
        <f aca="false">$J$1460+$O$1460+Assumptions!$B$20+IF($B$1582=0,$D$1460,Assumptions!$B$4)+IF($C$1582=0,$AI$1460,Assumptions!$B$4)+IF($D$1582=0,$AF$1460,Assumptions!$B$4)+IF($E$1582=0,$AC$1460,Assumptions!$B$4)+IF($F$1582=0,$Z$1460,Assumptions!$B$4)+IF($G$1582=0,$W$1460,Assumptions!$B$4)+IF($H$1582=0,$T$1460,Assumptions!$B$4)</f>
        <v>11051772.5127037</v>
      </c>
      <c r="S1582" s="12" t="n">
        <f aca="false">IF($R$1582&gt;Assumptions!$B$4,$Q$1582/$R$1582&gt;Assumptions!$B$13,FALSE())</f>
        <v>1</v>
      </c>
      <c r="T1582" s="12" t="n">
        <f aca="false">IF($S$1582,($Q$1582+Assumptions!$B$14*Assumptions!$B$13)/($R$1582+Assumptions!$B$14),IF($R$1582&gt;Assumptions!$B$4,$Q$1582/$R$1582,Assumptions!$B$4))</f>
        <v>115.298570613939</v>
      </c>
      <c r="U1582" s="12" t="n">
        <f aca="false">IF($B$1582=1,$I$1582,$D$1460*$T$1582)</f>
        <v>30000000</v>
      </c>
      <c r="V1582" s="12" t="n">
        <f aca="false">IF($C$1582=1,$J$1582,$AI$1460*$T$1582)</f>
        <v>300000000</v>
      </c>
      <c r="W1582" s="12" t="n">
        <f aca="false">IF($D$1582=1,$K$1582,$AF$1460*$T$1582)</f>
        <v>200723036.616108</v>
      </c>
      <c r="X1582" s="12" t="n">
        <f aca="false">IF($E$1582=1,$L$1582,$AC$1460*$T$1582)</f>
        <v>60000000</v>
      </c>
      <c r="Y1582" s="12" t="n">
        <f aca="false">IF($F$1582=1,$M$1582,$Z$1460*$T$1582)</f>
        <v>30000000</v>
      </c>
      <c r="Z1582" s="12" t="n">
        <f aca="false">IF($G$1582=1,$N$1582,$W$1460*$T$1582)</f>
        <v>15000000</v>
      </c>
      <c r="AA1582" s="12" t="n">
        <f aca="false">IF($H$1582=1,$O$1582,$T$1460*$T$1582)</f>
        <v>5000000</v>
      </c>
      <c r="AB1582" s="12" t="n">
        <f aca="false">($J$1460+$O$1460)*$T$1582</f>
        <v>35843401.3235984</v>
      </c>
      <c r="AC1582" s="12" t="n">
        <f aca="false">Assumptions!$B$20*$T$1582</f>
        <v>1037687135.52545</v>
      </c>
      <c r="AD1582" s="12" t="n">
        <f aca="false">IF($S$1582,Assumptions!$B$14*($T$1582-Assumptions!$B$13),Assumptions!$B$4)</f>
        <v>285746426.534847</v>
      </c>
      <c r="AE1582" s="12" t="n">
        <f aca="false">$U$1582+$V$1582+$W$1582+$X$1582+$Y$1582+$Z$1582+$AA$1582+$AB$1582+$AC$1582+$AD$1582</f>
        <v>2000000000</v>
      </c>
      <c r="AF1582" s="12" t="n">
        <f aca="false">IF(AND(IF($B$1582=1,$U$1582&gt;=INDEX($U$1471:$U$1598,1+$A$1582-Assumptions!$B$77),$U$1582&gt;INDEX($U$1471:$U$1598,1+$A$1582+Assumptions!$B$77)),IF($C$1582=1,$V$1582&gt;=INDEX($V$1471:$V$1598,1+$A$1582-Assumptions!$B$78),$V$1582&gt;INDEX($V$1471:$V$1598,1+$A$1582+Assumptions!$B$78)),IF($D$1582=1,$W$1582&gt;=INDEX($W$1471:$W$1598,1+$A$1582-Assumptions!$B$79),$W$1582&gt;INDEX($W$1471:$W$1598,1+$A$1582+Assumptions!$B$79)),IF($E$1582=1,$X$1582&gt;=INDEX($X$1471:$X$1598,1+$A$1582-Assumptions!$B$80),$X$1582&gt;INDEX($X$1471:$X$1598,1+$A$1582+Assumptions!$B$80)),IF($F$1582=1,$Y$1582&gt;=INDEX($Y$1471:$Y$1598,1+$A$1582-Assumptions!$B$81),$Y$1582&gt;INDEX($Y$1471:$Y$1598,1+$A$1582+Assumptions!$B$81)),IF($G$1582=1,$Z$1582&gt;=INDEX($Z$1471:$Z$1598,1+$A$1582-Assumptions!$B$82),$Z$1582&gt;INDEX($Z$1471:$Z$1598,1+$A$1582+Assumptions!$B$82)),IF($H$1582=1,$AA$1582&gt;=INDEX($AA$1471:$AA$1598,1+$A$1582-Assumptions!$B$83),$AA$1582&gt;INDEX($AA$1471:$AA$1598,1+$A$1582+Assumptions!$B$83))),1,0)</f>
        <v>0</v>
      </c>
    </row>
    <row r="1583" customFormat="false" ht="15" hidden="true" customHeight="false" outlineLevel="0" collapsed="false">
      <c r="A1583" s="6" t="n">
        <f aca="false">ROW()-ROW($A$1471)+Assumptions!$B$4</f>
        <v>112</v>
      </c>
      <c r="B1583" s="12" t="n">
        <f aca="false">MOD(QUOTIENT($A$1583,Assumptions!$B$77),2)</f>
        <v>1</v>
      </c>
      <c r="C1583" s="12" t="n">
        <f aca="false">MOD(QUOTIENT($A$1583,Assumptions!$B$78),2)</f>
        <v>1</v>
      </c>
      <c r="D1583" s="12" t="n">
        <f aca="false">MOD(QUOTIENT($A$1583,Assumptions!$B$79),2)</f>
        <v>1</v>
      </c>
      <c r="E1583" s="12" t="n">
        <f aca="false">MOD(QUOTIENT($A$1583,Assumptions!$B$80),2)</f>
        <v>0</v>
      </c>
      <c r="F1583" s="12" t="n">
        <f aca="false">MOD(QUOTIENT($A$1583,Assumptions!$B$81),2)</f>
        <v>0</v>
      </c>
      <c r="G1583" s="12" t="n">
        <f aca="false">MOD(QUOTIENT($A$1583,Assumptions!$B$82),2)</f>
        <v>0</v>
      </c>
      <c r="H1583" s="12" t="n">
        <f aca="false">MOD(QUOTIENT($A$1583,Assumptions!$B$83),2)</f>
        <v>0</v>
      </c>
      <c r="I1583" s="12" t="n">
        <f aca="false">IF($B$1583=1,MIN(Assumptions!$B$67,MAX(Assumptions!$B$4,Assumptions!$B$26-(Assumptions!$B$4))),Assumptions!$B$4)</f>
        <v>30000000</v>
      </c>
      <c r="J1583" s="12" t="n">
        <f aca="false">IF($C$1583=1,MIN(Assumptions!$B$66,MAX(Assumptions!$B$4,Assumptions!$B$26-($I$1583))),Assumptions!$B$4)</f>
        <v>300000000</v>
      </c>
      <c r="K1583" s="12" t="n">
        <f aca="false">IF($D$1583=1,MIN(Assumptions!$B$61,MAX(Assumptions!$B$4,Assumptions!$B$26-($I$1583+$J$1583))),Assumptions!$B$4)</f>
        <v>100000000</v>
      </c>
      <c r="L1583" s="12" t="n">
        <f aca="false">IF($E$1583=1,MIN(Assumptions!$B$56,MAX(Assumptions!$B$4,Assumptions!$B$26-($I$1583+$J$1583+$K$1583))),Assumptions!$B$4)</f>
        <v>0</v>
      </c>
      <c r="M1583" s="12" t="n">
        <f aca="false">IF($F$1583=1,MIN(Assumptions!$B$51,MAX(Assumptions!$B$4,Assumptions!$B$26-($I$1583+$J$1583+$K$1583+$L$1583))),Assumptions!$B$4)</f>
        <v>0</v>
      </c>
      <c r="N1583" s="12" t="n">
        <f aca="false">IF($G$1583=1,MIN(Assumptions!$B$46,MAX(Assumptions!$B$4,Assumptions!$B$26-($I$1583+$J$1583+$K$1583+$L$1583+$M$1583))),Assumptions!$B$4)</f>
        <v>0</v>
      </c>
      <c r="O1583" s="12" t="n">
        <f aca="false">IF($H$1583=1,MIN(Assumptions!$B$41,MAX(Assumptions!$B$4,Assumptions!$B$26-($I$1583+$J$1583+$K$1583+$L$1583+$M$1583+$N$1583))),Assumptions!$B$4)</f>
        <v>0</v>
      </c>
      <c r="P1583" s="12" t="n">
        <f aca="false">$I$1583+$J$1583+$K$1583+$L$1583+$M$1583+$N$1583+$O$1583</f>
        <v>430000000</v>
      </c>
      <c r="Q1583" s="12" t="n">
        <f aca="false">MAX(Assumptions!$B$4,Assumptions!$B$26-$P$1583)</f>
        <v>1570000000</v>
      </c>
      <c r="R1583" s="12" t="n">
        <f aca="false">$J$1460+$O$1460+Assumptions!$B$20+IF($B$1583=0,$D$1460,Assumptions!$B$4)+IF($C$1583=0,$AI$1460,Assumptions!$B$4)+IF($D$1583=0,$AF$1460,Assumptions!$B$4)+IF($E$1583=0,$AC$1460,Assumptions!$B$4)+IF($F$1583=0,$Z$1460,Assumptions!$B$4)+IF($G$1583=0,$W$1460,Assumptions!$B$4)+IF($H$1583=0,$T$1460,Assumptions!$B$4)</f>
        <v>24710874.6373241</v>
      </c>
      <c r="S1583" s="12" t="n">
        <f aca="false">IF($R$1583&gt;Assumptions!$B$4,$Q$1583/$R$1583&gt;Assumptions!$B$13,FALSE())</f>
        <v>1</v>
      </c>
      <c r="T1583" s="12" t="n">
        <f aca="false">IF($S$1583,($Q$1583+Assumptions!$B$14*Assumptions!$B$13)/($R$1583+Assumptions!$B$14),IF($R$1583&gt;Assumptions!$B$4,$Q$1583/$R$1583,Assumptions!$B$4))</f>
        <v>57.7893956353414</v>
      </c>
      <c r="U1583" s="12" t="n">
        <f aca="false">IF($B$1583=1,$I$1583,$D$1460*$T$1583)</f>
        <v>30000000</v>
      </c>
      <c r="V1583" s="12" t="n">
        <f aca="false">IF($C$1583=1,$J$1583,$AI$1460*$T$1583)</f>
        <v>300000000</v>
      </c>
      <c r="W1583" s="12" t="n">
        <f aca="false">IF($D$1583=1,$K$1583,$AF$1460*$T$1583)</f>
        <v>100000000</v>
      </c>
      <c r="X1583" s="12" t="n">
        <f aca="false">IF($E$1583=1,$L$1583,$AC$1460*$T$1583)</f>
        <v>138694549.524819</v>
      </c>
      <c r="Y1583" s="12" t="n">
        <f aca="false">IF($F$1583=1,$M$1583,$Z$1460*$T$1583)</f>
        <v>173368186.906024</v>
      </c>
      <c r="Z1583" s="12" t="n">
        <f aca="false">IF($G$1583=1,$N$1583,$W$1460*$T$1583)</f>
        <v>288946978.176707</v>
      </c>
      <c r="AA1583" s="12" t="n">
        <f aca="false">IF($H$1583=1,$O$1583,$T$1460*$T$1583)</f>
        <v>288946978.176707</v>
      </c>
      <c r="AB1583" s="12" t="n">
        <f aca="false">($J$1460+$O$1460)*$T$1583</f>
        <v>17965257.4093172</v>
      </c>
      <c r="AC1583" s="12" t="n">
        <f aca="false">Assumptions!$B$20*$T$1583</f>
        <v>520104560.718072</v>
      </c>
      <c r="AD1583" s="12" t="n">
        <f aca="false">IF($S$1583,Assumptions!$B$14*($T$1583-Assumptions!$B$13),Assumptions!$B$4)</f>
        <v>141973489.088353</v>
      </c>
      <c r="AE1583" s="12" t="n">
        <f aca="false">$U$1583+$V$1583+$W$1583+$X$1583+$Y$1583+$Z$1583+$AA$1583+$AB$1583+$AC$1583+$AD$1583</f>
        <v>2000000000</v>
      </c>
      <c r="AF1583" s="12" t="n">
        <f aca="false">IF(AND(IF($B$1583=1,$U$1583&gt;=INDEX($U$1471:$U$1598,1+$A$1583-Assumptions!$B$77),$U$1583&gt;INDEX($U$1471:$U$1598,1+$A$1583+Assumptions!$B$77)),IF($C$1583=1,$V$1583&gt;=INDEX($V$1471:$V$1598,1+$A$1583-Assumptions!$B$78),$V$1583&gt;INDEX($V$1471:$V$1598,1+$A$1583+Assumptions!$B$78)),IF($D$1583=1,$W$1583&gt;=INDEX($W$1471:$W$1598,1+$A$1583-Assumptions!$B$79),$W$1583&gt;INDEX($W$1471:$W$1598,1+$A$1583+Assumptions!$B$79)),IF($E$1583=1,$X$1583&gt;=INDEX($X$1471:$X$1598,1+$A$1583-Assumptions!$B$80),$X$1583&gt;INDEX($X$1471:$X$1598,1+$A$1583+Assumptions!$B$80)),IF($F$1583=1,$Y$1583&gt;=INDEX($Y$1471:$Y$1598,1+$A$1583-Assumptions!$B$81),$Y$1583&gt;INDEX($Y$1471:$Y$1598,1+$A$1583+Assumptions!$B$81)),IF($G$1583=1,$Z$1583&gt;=INDEX($Z$1471:$Z$1598,1+$A$1583-Assumptions!$B$82),$Z$1583&gt;INDEX($Z$1471:$Z$1598,1+$A$1583+Assumptions!$B$82)),IF($H$1583=1,$AA$1583&gt;=INDEX($AA$1471:$AA$1598,1+$A$1583-Assumptions!$B$83),$AA$1583&gt;INDEX($AA$1471:$AA$1598,1+$A$1583+Assumptions!$B$83))),1,0)</f>
        <v>0</v>
      </c>
    </row>
    <row r="1584" customFormat="false" ht="15" hidden="true" customHeight="false" outlineLevel="0" collapsed="false">
      <c r="A1584" s="6" t="n">
        <f aca="false">ROW()-ROW($A$1471)+Assumptions!$B$4</f>
        <v>113</v>
      </c>
      <c r="B1584" s="12" t="n">
        <f aca="false">MOD(QUOTIENT($A$1584,Assumptions!$B$77),2)</f>
        <v>1</v>
      </c>
      <c r="C1584" s="12" t="n">
        <f aca="false">MOD(QUOTIENT($A$1584,Assumptions!$B$78),2)</f>
        <v>1</v>
      </c>
      <c r="D1584" s="12" t="n">
        <f aca="false">MOD(QUOTIENT($A$1584,Assumptions!$B$79),2)</f>
        <v>1</v>
      </c>
      <c r="E1584" s="12" t="n">
        <f aca="false">MOD(QUOTIENT($A$1584,Assumptions!$B$80),2)</f>
        <v>0</v>
      </c>
      <c r="F1584" s="12" t="n">
        <f aca="false">MOD(QUOTIENT($A$1584,Assumptions!$B$81),2)</f>
        <v>0</v>
      </c>
      <c r="G1584" s="12" t="n">
        <f aca="false">MOD(QUOTIENT($A$1584,Assumptions!$B$82),2)</f>
        <v>0</v>
      </c>
      <c r="H1584" s="12" t="n">
        <f aca="false">MOD(QUOTIENT($A$1584,Assumptions!$B$83),2)</f>
        <v>1</v>
      </c>
      <c r="I1584" s="12" t="n">
        <f aca="false">IF($B$1584=1,MIN(Assumptions!$B$67,MAX(Assumptions!$B$4,Assumptions!$B$26-(Assumptions!$B$4))),Assumptions!$B$4)</f>
        <v>30000000</v>
      </c>
      <c r="J1584" s="12" t="n">
        <f aca="false">IF($C$1584=1,MIN(Assumptions!$B$66,MAX(Assumptions!$B$4,Assumptions!$B$26-($I$1584))),Assumptions!$B$4)</f>
        <v>300000000</v>
      </c>
      <c r="K1584" s="12" t="n">
        <f aca="false">IF($D$1584=1,MIN(Assumptions!$B$61,MAX(Assumptions!$B$4,Assumptions!$B$26-($I$1584+$J$1584))),Assumptions!$B$4)</f>
        <v>100000000</v>
      </c>
      <c r="L1584" s="12" t="n">
        <f aca="false">IF($E$1584=1,MIN(Assumptions!$B$56,MAX(Assumptions!$B$4,Assumptions!$B$26-($I$1584+$J$1584+$K$1584))),Assumptions!$B$4)</f>
        <v>0</v>
      </c>
      <c r="M1584" s="12" t="n">
        <f aca="false">IF($F$1584=1,MIN(Assumptions!$B$51,MAX(Assumptions!$B$4,Assumptions!$B$26-($I$1584+$J$1584+$K$1584+$L$1584))),Assumptions!$B$4)</f>
        <v>0</v>
      </c>
      <c r="N1584" s="12" t="n">
        <f aca="false">IF($G$1584=1,MIN(Assumptions!$B$46,MAX(Assumptions!$B$4,Assumptions!$B$26-($I$1584+$J$1584+$K$1584+$L$1584+$M$1584))),Assumptions!$B$4)</f>
        <v>0</v>
      </c>
      <c r="O1584" s="12" t="n">
        <f aca="false">IF($H$1584=1,MIN(Assumptions!$B$41,MAX(Assumptions!$B$4,Assumptions!$B$26-($I$1584+$J$1584+$K$1584+$L$1584+$M$1584+$N$1584))),Assumptions!$B$4)</f>
        <v>5000000</v>
      </c>
      <c r="P1584" s="12" t="n">
        <f aca="false">$I$1584+$J$1584+$K$1584+$L$1584+$M$1584+$N$1584+$O$1584</f>
        <v>435000000</v>
      </c>
      <c r="Q1584" s="12" t="n">
        <f aca="false">MAX(Assumptions!$B$4,Assumptions!$B$26-$P$1584)</f>
        <v>1565000000</v>
      </c>
      <c r="R1584" s="12" t="n">
        <f aca="false">$J$1460+$O$1460+Assumptions!$B$20+IF($B$1584=0,$D$1460,Assumptions!$B$4)+IF($C$1584=0,$AI$1460,Assumptions!$B$4)+IF($D$1584=0,$AF$1460,Assumptions!$B$4)+IF($E$1584=0,$AC$1460,Assumptions!$B$4)+IF($F$1584=0,$Z$1460,Assumptions!$B$4)+IF($G$1584=0,$W$1460,Assumptions!$B$4)+IF($H$1584=0,$T$1460,Assumptions!$B$4)</f>
        <v>19710874.6373241</v>
      </c>
      <c r="S1584" s="12" t="n">
        <f aca="false">IF($R$1584&gt;Assumptions!$B$4,$Q$1584/$R$1584&gt;Assumptions!$B$13,FALSE())</f>
        <v>1</v>
      </c>
      <c r="T1584" s="12" t="n">
        <f aca="false">IF($S$1584,($Q$1584+Assumptions!$B$14*Assumptions!$B$13)/($R$1584+Assumptions!$B$14),IF($R$1584&gt;Assumptions!$B$4,$Q$1584/$R$1584,Assumptions!$B$4))</f>
        <v>70.5735377645104</v>
      </c>
      <c r="U1584" s="12" t="n">
        <f aca="false">IF($B$1584=1,$I$1584,$D$1460*$T$1584)</f>
        <v>30000000</v>
      </c>
      <c r="V1584" s="12" t="n">
        <f aca="false">IF($C$1584=1,$J$1584,$AI$1460*$T$1584)</f>
        <v>300000000</v>
      </c>
      <c r="W1584" s="12" t="n">
        <f aca="false">IF($D$1584=1,$K$1584,$AF$1460*$T$1584)</f>
        <v>100000000</v>
      </c>
      <c r="X1584" s="12" t="n">
        <f aca="false">IF($E$1584=1,$L$1584,$AC$1460*$T$1584)</f>
        <v>169376490.634825</v>
      </c>
      <c r="Y1584" s="12" t="n">
        <f aca="false">IF($F$1584=1,$M$1584,$Z$1460*$T$1584)</f>
        <v>211720613.293531</v>
      </c>
      <c r="Z1584" s="12" t="n">
        <f aca="false">IF($G$1584=1,$N$1584,$W$1460*$T$1584)</f>
        <v>352867688.822552</v>
      </c>
      <c r="AA1584" s="12" t="n">
        <f aca="false">IF($H$1584=1,$O$1584,$T$1460*$T$1584)</f>
        <v>5000000</v>
      </c>
      <c r="AB1584" s="12" t="n">
        <f aca="false">($J$1460+$O$1460)*$T$1584</f>
        <v>21939522.9572227</v>
      </c>
      <c r="AC1584" s="12" t="n">
        <f aca="false">Assumptions!$B$20*$T$1584</f>
        <v>635161839.880594</v>
      </c>
      <c r="AD1584" s="12" t="n">
        <f aca="false">IF($S$1584,Assumptions!$B$14*($T$1584-Assumptions!$B$13),Assumptions!$B$4)</f>
        <v>173933844.411276</v>
      </c>
      <c r="AE1584" s="12" t="n">
        <f aca="false">$U$1584+$V$1584+$W$1584+$X$1584+$Y$1584+$Z$1584+$AA$1584+$AB$1584+$AC$1584+$AD$1584</f>
        <v>2000000000</v>
      </c>
      <c r="AF1584" s="12" t="n">
        <f aca="false">IF(AND(IF($B$1584=1,$U$1584&gt;=INDEX($U$1471:$U$1598,1+$A$1584-Assumptions!$B$77),$U$1584&gt;INDEX($U$1471:$U$1598,1+$A$1584+Assumptions!$B$77)),IF($C$1584=1,$V$1584&gt;=INDEX($V$1471:$V$1598,1+$A$1584-Assumptions!$B$78),$V$1584&gt;INDEX($V$1471:$V$1598,1+$A$1584+Assumptions!$B$78)),IF($D$1584=1,$W$1584&gt;=INDEX($W$1471:$W$1598,1+$A$1584-Assumptions!$B$79),$W$1584&gt;INDEX($W$1471:$W$1598,1+$A$1584+Assumptions!$B$79)),IF($E$1584=1,$X$1584&gt;=INDEX($X$1471:$X$1598,1+$A$1584-Assumptions!$B$80),$X$1584&gt;INDEX($X$1471:$X$1598,1+$A$1584+Assumptions!$B$80)),IF($F$1584=1,$Y$1584&gt;=INDEX($Y$1471:$Y$1598,1+$A$1584-Assumptions!$B$81),$Y$1584&gt;INDEX($Y$1471:$Y$1598,1+$A$1584+Assumptions!$B$81)),IF($G$1584=1,$Z$1584&gt;=INDEX($Z$1471:$Z$1598,1+$A$1584-Assumptions!$B$82),$Z$1584&gt;INDEX($Z$1471:$Z$1598,1+$A$1584+Assumptions!$B$82)),IF($H$1584=1,$AA$1584&gt;=INDEX($AA$1471:$AA$1598,1+$A$1584-Assumptions!$B$83),$AA$1584&gt;INDEX($AA$1471:$AA$1598,1+$A$1584+Assumptions!$B$83))),1,0)</f>
        <v>0</v>
      </c>
    </row>
    <row r="1585" customFormat="false" ht="15" hidden="true" customHeight="false" outlineLevel="0" collapsed="false">
      <c r="A1585" s="6" t="n">
        <f aca="false">ROW()-ROW($A$1471)+Assumptions!$B$4</f>
        <v>114</v>
      </c>
      <c r="B1585" s="12" t="n">
        <f aca="false">MOD(QUOTIENT($A$1585,Assumptions!$B$77),2)</f>
        <v>1</v>
      </c>
      <c r="C1585" s="12" t="n">
        <f aca="false">MOD(QUOTIENT($A$1585,Assumptions!$B$78),2)</f>
        <v>1</v>
      </c>
      <c r="D1585" s="12" t="n">
        <f aca="false">MOD(QUOTIENT($A$1585,Assumptions!$B$79),2)</f>
        <v>1</v>
      </c>
      <c r="E1585" s="12" t="n">
        <f aca="false">MOD(QUOTIENT($A$1585,Assumptions!$B$80),2)</f>
        <v>0</v>
      </c>
      <c r="F1585" s="12" t="n">
        <f aca="false">MOD(QUOTIENT($A$1585,Assumptions!$B$81),2)</f>
        <v>0</v>
      </c>
      <c r="G1585" s="12" t="n">
        <f aca="false">MOD(QUOTIENT($A$1585,Assumptions!$B$82),2)</f>
        <v>1</v>
      </c>
      <c r="H1585" s="12" t="n">
        <f aca="false">MOD(QUOTIENT($A$1585,Assumptions!$B$83),2)</f>
        <v>0</v>
      </c>
      <c r="I1585" s="12" t="n">
        <f aca="false">IF($B$1585=1,MIN(Assumptions!$B$67,MAX(Assumptions!$B$4,Assumptions!$B$26-(Assumptions!$B$4))),Assumptions!$B$4)</f>
        <v>30000000</v>
      </c>
      <c r="J1585" s="12" t="n">
        <f aca="false">IF($C$1585=1,MIN(Assumptions!$B$66,MAX(Assumptions!$B$4,Assumptions!$B$26-($I$1585))),Assumptions!$B$4)</f>
        <v>300000000</v>
      </c>
      <c r="K1585" s="12" t="n">
        <f aca="false">IF($D$1585=1,MIN(Assumptions!$B$61,MAX(Assumptions!$B$4,Assumptions!$B$26-($I$1585+$J$1585))),Assumptions!$B$4)</f>
        <v>100000000</v>
      </c>
      <c r="L1585" s="12" t="n">
        <f aca="false">IF($E$1585=1,MIN(Assumptions!$B$56,MAX(Assumptions!$B$4,Assumptions!$B$26-($I$1585+$J$1585+$K$1585))),Assumptions!$B$4)</f>
        <v>0</v>
      </c>
      <c r="M1585" s="12" t="n">
        <f aca="false">IF($F$1585=1,MIN(Assumptions!$B$51,MAX(Assumptions!$B$4,Assumptions!$B$26-($I$1585+$J$1585+$K$1585+$L$1585))),Assumptions!$B$4)</f>
        <v>0</v>
      </c>
      <c r="N1585" s="12" t="n">
        <f aca="false">IF($G$1585=1,MIN(Assumptions!$B$46,MAX(Assumptions!$B$4,Assumptions!$B$26-($I$1585+$J$1585+$K$1585+$L$1585+$M$1585))),Assumptions!$B$4)</f>
        <v>15000000</v>
      </c>
      <c r="O1585" s="12" t="n">
        <f aca="false">IF($H$1585=1,MIN(Assumptions!$B$41,MAX(Assumptions!$B$4,Assumptions!$B$26-($I$1585+$J$1585+$K$1585+$L$1585+$M$1585+$N$1585))),Assumptions!$B$4)</f>
        <v>0</v>
      </c>
      <c r="P1585" s="12" t="n">
        <f aca="false">$I$1585+$J$1585+$K$1585+$L$1585+$M$1585+$N$1585+$O$1585</f>
        <v>445000000</v>
      </c>
      <c r="Q1585" s="12" t="n">
        <f aca="false">MAX(Assumptions!$B$4,Assumptions!$B$26-$P$1585)</f>
        <v>1555000000</v>
      </c>
      <c r="R1585" s="12" t="n">
        <f aca="false">$J$1460+$O$1460+Assumptions!$B$20+IF($B$1585=0,$D$1460,Assumptions!$B$4)+IF($C$1585=0,$AI$1460,Assumptions!$B$4)+IF($D$1585=0,$AF$1460,Assumptions!$B$4)+IF($E$1585=0,$AC$1460,Assumptions!$B$4)+IF($F$1585=0,$Z$1460,Assumptions!$B$4)+IF($G$1585=0,$W$1460,Assumptions!$B$4)+IF($H$1585=0,$T$1460,Assumptions!$B$4)</f>
        <v>19710874.6373241</v>
      </c>
      <c r="S1585" s="12" t="n">
        <f aca="false">IF($R$1585&gt;Assumptions!$B$4,$Q$1585/$R$1585&gt;Assumptions!$B$13,FALSE())</f>
        <v>1</v>
      </c>
      <c r="T1585" s="12" t="n">
        <f aca="false">IF($S$1585,($Q$1585+Assumptions!$B$14*Assumptions!$B$13)/($R$1585+Assumptions!$B$14),IF($R$1585&gt;Assumptions!$B$4,$Q$1585/$R$1585,Assumptions!$B$4))</f>
        <v>70.1233078585167</v>
      </c>
      <c r="U1585" s="12" t="n">
        <f aca="false">IF($B$1585=1,$I$1585,$D$1460*$T$1585)</f>
        <v>30000000</v>
      </c>
      <c r="V1585" s="12" t="n">
        <f aca="false">IF($C$1585=1,$J$1585,$AI$1460*$T$1585)</f>
        <v>300000000</v>
      </c>
      <c r="W1585" s="12" t="n">
        <f aca="false">IF($D$1585=1,$K$1585,$AF$1460*$T$1585)</f>
        <v>100000000</v>
      </c>
      <c r="X1585" s="12" t="n">
        <f aca="false">IF($E$1585=1,$L$1585,$AC$1460*$T$1585)</f>
        <v>168295938.86044</v>
      </c>
      <c r="Y1585" s="12" t="n">
        <f aca="false">IF($F$1585=1,$M$1585,$Z$1460*$T$1585)</f>
        <v>210369923.57555</v>
      </c>
      <c r="Z1585" s="12" t="n">
        <f aca="false">IF($G$1585=1,$N$1585,$W$1460*$T$1585)</f>
        <v>15000000</v>
      </c>
      <c r="AA1585" s="12" t="n">
        <f aca="false">IF($H$1585=1,$O$1585,$T$1460*$T$1585)</f>
        <v>350616539.292583</v>
      </c>
      <c r="AB1585" s="12" t="n">
        <f aca="false">($J$1460+$O$1460)*$T$1585</f>
        <v>21799557.8984845</v>
      </c>
      <c r="AC1585" s="12" t="n">
        <f aca="false">Assumptions!$B$20*$T$1585</f>
        <v>631109770.72665</v>
      </c>
      <c r="AD1585" s="12" t="n">
        <f aca="false">IF($S$1585,Assumptions!$B$14*($T$1585-Assumptions!$B$13),Assumptions!$B$4)</f>
        <v>172808269.646292</v>
      </c>
      <c r="AE1585" s="12" t="n">
        <f aca="false">$U$1585+$V$1585+$W$1585+$X$1585+$Y$1585+$Z$1585+$AA$1585+$AB$1585+$AC$1585+$AD$1585</f>
        <v>2000000000</v>
      </c>
      <c r="AF1585" s="12" t="n">
        <f aca="false">IF(AND(IF($B$1585=1,$U$1585&gt;=INDEX($U$1471:$U$1598,1+$A$1585-Assumptions!$B$77),$U$1585&gt;INDEX($U$1471:$U$1598,1+$A$1585+Assumptions!$B$77)),IF($C$1585=1,$V$1585&gt;=INDEX($V$1471:$V$1598,1+$A$1585-Assumptions!$B$78),$V$1585&gt;INDEX($V$1471:$V$1598,1+$A$1585+Assumptions!$B$78)),IF($D$1585=1,$W$1585&gt;=INDEX($W$1471:$W$1598,1+$A$1585-Assumptions!$B$79),$W$1585&gt;INDEX($W$1471:$W$1598,1+$A$1585+Assumptions!$B$79)),IF($E$1585=1,$X$1585&gt;=INDEX($X$1471:$X$1598,1+$A$1585-Assumptions!$B$80),$X$1585&gt;INDEX($X$1471:$X$1598,1+$A$1585+Assumptions!$B$80)),IF($F$1585=1,$Y$1585&gt;=INDEX($Y$1471:$Y$1598,1+$A$1585-Assumptions!$B$81),$Y$1585&gt;INDEX($Y$1471:$Y$1598,1+$A$1585+Assumptions!$B$81)),IF($G$1585=1,$Z$1585&gt;=INDEX($Z$1471:$Z$1598,1+$A$1585-Assumptions!$B$82),$Z$1585&gt;INDEX($Z$1471:$Z$1598,1+$A$1585+Assumptions!$B$82)),IF($H$1585=1,$AA$1585&gt;=INDEX($AA$1471:$AA$1598,1+$A$1585-Assumptions!$B$83),$AA$1585&gt;INDEX($AA$1471:$AA$1598,1+$A$1585+Assumptions!$B$83))),1,0)</f>
        <v>0</v>
      </c>
    </row>
    <row r="1586" customFormat="false" ht="15" hidden="true" customHeight="false" outlineLevel="0" collapsed="false">
      <c r="A1586" s="6" t="n">
        <f aca="false">ROW()-ROW($A$1471)+Assumptions!$B$4</f>
        <v>115</v>
      </c>
      <c r="B1586" s="12" t="n">
        <f aca="false">MOD(QUOTIENT($A$1586,Assumptions!$B$77),2)</f>
        <v>1</v>
      </c>
      <c r="C1586" s="12" t="n">
        <f aca="false">MOD(QUOTIENT($A$1586,Assumptions!$B$78),2)</f>
        <v>1</v>
      </c>
      <c r="D1586" s="12" t="n">
        <f aca="false">MOD(QUOTIENT($A$1586,Assumptions!$B$79),2)</f>
        <v>1</v>
      </c>
      <c r="E1586" s="12" t="n">
        <f aca="false">MOD(QUOTIENT($A$1586,Assumptions!$B$80),2)</f>
        <v>0</v>
      </c>
      <c r="F1586" s="12" t="n">
        <f aca="false">MOD(QUOTIENT($A$1586,Assumptions!$B$81),2)</f>
        <v>0</v>
      </c>
      <c r="G1586" s="12" t="n">
        <f aca="false">MOD(QUOTIENT($A$1586,Assumptions!$B$82),2)</f>
        <v>1</v>
      </c>
      <c r="H1586" s="12" t="n">
        <f aca="false">MOD(QUOTIENT($A$1586,Assumptions!$B$83),2)</f>
        <v>1</v>
      </c>
      <c r="I1586" s="12" t="n">
        <f aca="false">IF($B$1586=1,MIN(Assumptions!$B$67,MAX(Assumptions!$B$4,Assumptions!$B$26-(Assumptions!$B$4))),Assumptions!$B$4)</f>
        <v>30000000</v>
      </c>
      <c r="J1586" s="12" t="n">
        <f aca="false">IF($C$1586=1,MIN(Assumptions!$B$66,MAX(Assumptions!$B$4,Assumptions!$B$26-($I$1586))),Assumptions!$B$4)</f>
        <v>300000000</v>
      </c>
      <c r="K1586" s="12" t="n">
        <f aca="false">IF($D$1586=1,MIN(Assumptions!$B$61,MAX(Assumptions!$B$4,Assumptions!$B$26-($I$1586+$J$1586))),Assumptions!$B$4)</f>
        <v>100000000</v>
      </c>
      <c r="L1586" s="12" t="n">
        <f aca="false">IF($E$1586=1,MIN(Assumptions!$B$56,MAX(Assumptions!$B$4,Assumptions!$B$26-($I$1586+$J$1586+$K$1586))),Assumptions!$B$4)</f>
        <v>0</v>
      </c>
      <c r="M1586" s="12" t="n">
        <f aca="false">IF($F$1586=1,MIN(Assumptions!$B$51,MAX(Assumptions!$B$4,Assumptions!$B$26-($I$1586+$J$1586+$K$1586+$L$1586))),Assumptions!$B$4)</f>
        <v>0</v>
      </c>
      <c r="N1586" s="12" t="n">
        <f aca="false">IF($G$1586=1,MIN(Assumptions!$B$46,MAX(Assumptions!$B$4,Assumptions!$B$26-($I$1586+$J$1586+$K$1586+$L$1586+$M$1586))),Assumptions!$B$4)</f>
        <v>15000000</v>
      </c>
      <c r="O1586" s="12" t="n">
        <f aca="false">IF($H$1586=1,MIN(Assumptions!$B$41,MAX(Assumptions!$B$4,Assumptions!$B$26-($I$1586+$J$1586+$K$1586+$L$1586+$M$1586+$N$1586))),Assumptions!$B$4)</f>
        <v>5000000</v>
      </c>
      <c r="P1586" s="12" t="n">
        <f aca="false">$I$1586+$J$1586+$K$1586+$L$1586+$M$1586+$N$1586+$O$1586</f>
        <v>450000000</v>
      </c>
      <c r="Q1586" s="12" t="n">
        <f aca="false">MAX(Assumptions!$B$4,Assumptions!$B$26-$P$1586)</f>
        <v>1550000000</v>
      </c>
      <c r="R1586" s="12" t="n">
        <f aca="false">$J$1460+$O$1460+Assumptions!$B$20+IF($B$1586=0,$D$1460,Assumptions!$B$4)+IF($C$1586=0,$AI$1460,Assumptions!$B$4)+IF($D$1586=0,$AF$1460,Assumptions!$B$4)+IF($E$1586=0,$AC$1460,Assumptions!$B$4)+IF($F$1586=0,$Z$1460,Assumptions!$B$4)+IF($G$1586=0,$W$1460,Assumptions!$B$4)+IF($H$1586=0,$T$1460,Assumptions!$B$4)</f>
        <v>14710874.6373241</v>
      </c>
      <c r="S1586" s="12" t="n">
        <f aca="false">IF($R$1586&gt;Assumptions!$B$4,$Q$1586/$R$1586&gt;Assumptions!$B$13,FALSE())</f>
        <v>1</v>
      </c>
      <c r="T1586" s="12" t="n">
        <f aca="false">IF($S$1586,($Q$1586+Assumptions!$B$14*Assumptions!$B$13)/($R$1586+Assumptions!$B$14),IF($R$1586&gt;Assumptions!$B$4,$Q$1586/$R$1586,Assumptions!$B$4))</f>
        <v>90.2045963796164</v>
      </c>
      <c r="U1586" s="12" t="n">
        <f aca="false">IF($B$1586=1,$I$1586,$D$1460*$T$1586)</f>
        <v>30000000</v>
      </c>
      <c r="V1586" s="12" t="n">
        <f aca="false">IF($C$1586=1,$J$1586,$AI$1460*$T$1586)</f>
        <v>300000000</v>
      </c>
      <c r="W1586" s="12" t="n">
        <f aca="false">IF($D$1586=1,$K$1586,$AF$1460*$T$1586)</f>
        <v>100000000</v>
      </c>
      <c r="X1586" s="12" t="n">
        <f aca="false">IF($E$1586=1,$L$1586,$AC$1460*$T$1586)</f>
        <v>216491031.311079</v>
      </c>
      <c r="Y1586" s="12" t="n">
        <f aca="false">IF($F$1586=1,$M$1586,$Z$1460*$T$1586)</f>
        <v>270613789.138849</v>
      </c>
      <c r="Z1586" s="12" t="n">
        <f aca="false">IF($G$1586=1,$N$1586,$W$1460*$T$1586)</f>
        <v>15000000</v>
      </c>
      <c r="AA1586" s="12" t="n">
        <f aca="false">IF($H$1586=1,$O$1586,$T$1460*$T$1586)</f>
        <v>5000000</v>
      </c>
      <c r="AB1586" s="12" t="n">
        <f aca="false">($J$1460+$O$1460)*$T$1586</f>
        <v>28042321.1844825</v>
      </c>
      <c r="AC1586" s="12" t="n">
        <f aca="false">Assumptions!$B$20*$T$1586</f>
        <v>811841367.416548</v>
      </c>
      <c r="AD1586" s="12" t="n">
        <f aca="false">IF($S$1586,Assumptions!$B$14*($T$1586-Assumptions!$B$13),Assumptions!$B$4)</f>
        <v>223011490.949041</v>
      </c>
      <c r="AE1586" s="12" t="n">
        <f aca="false">$U$1586+$V$1586+$W$1586+$X$1586+$Y$1586+$Z$1586+$AA$1586+$AB$1586+$AC$1586+$AD$1586</f>
        <v>2000000000</v>
      </c>
      <c r="AF1586" s="12" t="n">
        <f aca="false">IF(AND(IF($B$1586=1,$U$1586&gt;=INDEX($U$1471:$U$1598,1+$A$1586-Assumptions!$B$77),$U$1586&gt;INDEX($U$1471:$U$1598,1+$A$1586+Assumptions!$B$77)),IF($C$1586=1,$V$1586&gt;=INDEX($V$1471:$V$1598,1+$A$1586-Assumptions!$B$78),$V$1586&gt;INDEX($V$1471:$V$1598,1+$A$1586+Assumptions!$B$78)),IF($D$1586=1,$W$1586&gt;=INDEX($W$1471:$W$1598,1+$A$1586-Assumptions!$B$79),$W$1586&gt;INDEX($W$1471:$W$1598,1+$A$1586+Assumptions!$B$79)),IF($E$1586=1,$X$1586&gt;=INDEX($X$1471:$X$1598,1+$A$1586-Assumptions!$B$80),$X$1586&gt;INDEX($X$1471:$X$1598,1+$A$1586+Assumptions!$B$80)),IF($F$1586=1,$Y$1586&gt;=INDEX($Y$1471:$Y$1598,1+$A$1586-Assumptions!$B$81),$Y$1586&gt;INDEX($Y$1471:$Y$1598,1+$A$1586+Assumptions!$B$81)),IF($G$1586=1,$Z$1586&gt;=INDEX($Z$1471:$Z$1598,1+$A$1586-Assumptions!$B$82),$Z$1586&gt;INDEX($Z$1471:$Z$1598,1+$A$1586+Assumptions!$B$82)),IF($H$1586=1,$AA$1586&gt;=INDEX($AA$1471:$AA$1598,1+$A$1586-Assumptions!$B$83),$AA$1586&gt;INDEX($AA$1471:$AA$1598,1+$A$1586+Assumptions!$B$83))),1,0)</f>
        <v>0</v>
      </c>
    </row>
    <row r="1587" customFormat="false" ht="15" hidden="true" customHeight="false" outlineLevel="0" collapsed="false">
      <c r="A1587" s="6" t="n">
        <f aca="false">ROW()-ROW($A$1471)+Assumptions!$B$4</f>
        <v>116</v>
      </c>
      <c r="B1587" s="12" t="n">
        <f aca="false">MOD(QUOTIENT($A$1587,Assumptions!$B$77),2)</f>
        <v>1</v>
      </c>
      <c r="C1587" s="12" t="n">
        <f aca="false">MOD(QUOTIENT($A$1587,Assumptions!$B$78),2)</f>
        <v>1</v>
      </c>
      <c r="D1587" s="12" t="n">
        <f aca="false">MOD(QUOTIENT($A$1587,Assumptions!$B$79),2)</f>
        <v>1</v>
      </c>
      <c r="E1587" s="12" t="n">
        <f aca="false">MOD(QUOTIENT($A$1587,Assumptions!$B$80),2)</f>
        <v>0</v>
      </c>
      <c r="F1587" s="12" t="n">
        <f aca="false">MOD(QUOTIENT($A$1587,Assumptions!$B$81),2)</f>
        <v>1</v>
      </c>
      <c r="G1587" s="12" t="n">
        <f aca="false">MOD(QUOTIENT($A$1587,Assumptions!$B$82),2)</f>
        <v>0</v>
      </c>
      <c r="H1587" s="12" t="n">
        <f aca="false">MOD(QUOTIENT($A$1587,Assumptions!$B$83),2)</f>
        <v>0</v>
      </c>
      <c r="I1587" s="12" t="n">
        <f aca="false">IF($B$1587=1,MIN(Assumptions!$B$67,MAX(Assumptions!$B$4,Assumptions!$B$26-(Assumptions!$B$4))),Assumptions!$B$4)</f>
        <v>30000000</v>
      </c>
      <c r="J1587" s="12" t="n">
        <f aca="false">IF($C$1587=1,MIN(Assumptions!$B$66,MAX(Assumptions!$B$4,Assumptions!$B$26-($I$1587))),Assumptions!$B$4)</f>
        <v>300000000</v>
      </c>
      <c r="K1587" s="12" t="n">
        <f aca="false">IF($D$1587=1,MIN(Assumptions!$B$61,MAX(Assumptions!$B$4,Assumptions!$B$26-($I$1587+$J$1587))),Assumptions!$B$4)</f>
        <v>100000000</v>
      </c>
      <c r="L1587" s="12" t="n">
        <f aca="false">IF($E$1587=1,MIN(Assumptions!$B$56,MAX(Assumptions!$B$4,Assumptions!$B$26-($I$1587+$J$1587+$K$1587))),Assumptions!$B$4)</f>
        <v>0</v>
      </c>
      <c r="M1587" s="12" t="n">
        <f aca="false">IF($F$1587=1,MIN(Assumptions!$B$51,MAX(Assumptions!$B$4,Assumptions!$B$26-($I$1587+$J$1587+$K$1587+$L$1587))),Assumptions!$B$4)</f>
        <v>30000000</v>
      </c>
      <c r="N1587" s="12" t="n">
        <f aca="false">IF($G$1587=1,MIN(Assumptions!$B$46,MAX(Assumptions!$B$4,Assumptions!$B$26-($I$1587+$J$1587+$K$1587+$L$1587+$M$1587))),Assumptions!$B$4)</f>
        <v>0</v>
      </c>
      <c r="O1587" s="12" t="n">
        <f aca="false">IF($H$1587=1,MIN(Assumptions!$B$41,MAX(Assumptions!$B$4,Assumptions!$B$26-($I$1587+$J$1587+$K$1587+$L$1587+$M$1587+$N$1587))),Assumptions!$B$4)</f>
        <v>0</v>
      </c>
      <c r="P1587" s="12" t="n">
        <f aca="false">$I$1587+$J$1587+$K$1587+$L$1587+$M$1587+$N$1587+$O$1587</f>
        <v>460000000</v>
      </c>
      <c r="Q1587" s="12" t="n">
        <f aca="false">MAX(Assumptions!$B$4,Assumptions!$B$26-$P$1587)</f>
        <v>1540000000</v>
      </c>
      <c r="R1587" s="12" t="n">
        <f aca="false">$J$1460+$O$1460+Assumptions!$B$20+IF($B$1587=0,$D$1460,Assumptions!$B$4)+IF($C$1587=0,$AI$1460,Assumptions!$B$4)+IF($D$1587=0,$AF$1460,Assumptions!$B$4)+IF($E$1587=0,$AC$1460,Assumptions!$B$4)+IF($F$1587=0,$Z$1460,Assumptions!$B$4)+IF($G$1587=0,$W$1460,Assumptions!$B$4)+IF($H$1587=0,$T$1460,Assumptions!$B$4)</f>
        <v>21710874.6373241</v>
      </c>
      <c r="S1587" s="12" t="n">
        <f aca="false">IF($R$1587&gt;Assumptions!$B$4,$Q$1587/$R$1587&gt;Assumptions!$B$13,FALSE())</f>
        <v>1</v>
      </c>
      <c r="T1587" s="12" t="n">
        <f aca="false">IF($S$1587,($Q$1587+Assumptions!$B$14*Assumptions!$B$13)/($R$1587+Assumptions!$B$14),IF($R$1587&gt;Assumptions!$B$4,$Q$1587/$R$1587,Assumptions!$B$4))</f>
        <v>63.7110398986595</v>
      </c>
      <c r="U1587" s="12" t="n">
        <f aca="false">IF($B$1587=1,$I$1587,$D$1460*$T$1587)</f>
        <v>30000000</v>
      </c>
      <c r="V1587" s="12" t="n">
        <f aca="false">IF($C$1587=1,$J$1587,$AI$1460*$T$1587)</f>
        <v>300000000</v>
      </c>
      <c r="W1587" s="12" t="n">
        <f aca="false">IF($D$1587=1,$K$1587,$AF$1460*$T$1587)</f>
        <v>100000000</v>
      </c>
      <c r="X1587" s="12" t="n">
        <f aca="false">IF($E$1587=1,$L$1587,$AC$1460*$T$1587)</f>
        <v>152906495.756783</v>
      </c>
      <c r="Y1587" s="12" t="n">
        <f aca="false">IF($F$1587=1,$M$1587,$Z$1460*$T$1587)</f>
        <v>30000000</v>
      </c>
      <c r="Z1587" s="12" t="n">
        <f aca="false">IF($G$1587=1,$N$1587,$W$1460*$T$1587)</f>
        <v>318555199.493297</v>
      </c>
      <c r="AA1587" s="12" t="n">
        <f aca="false">IF($H$1587=1,$O$1587,$T$1460*$T$1587)</f>
        <v>318555199.493297</v>
      </c>
      <c r="AB1587" s="12" t="n">
        <f aca="false">($J$1460+$O$1460)*$T$1587</f>
        <v>19806146.4220387</v>
      </c>
      <c r="AC1587" s="12" t="n">
        <f aca="false">Assumptions!$B$20*$T$1587</f>
        <v>573399359.087935</v>
      </c>
      <c r="AD1587" s="12" t="n">
        <f aca="false">IF($S$1587,Assumptions!$B$14*($T$1587-Assumptions!$B$13),Assumptions!$B$4)</f>
        <v>156777599.746649</v>
      </c>
      <c r="AE1587" s="12" t="n">
        <f aca="false">$U$1587+$V$1587+$W$1587+$X$1587+$Y$1587+$Z$1587+$AA$1587+$AB$1587+$AC$1587+$AD$1587</f>
        <v>2000000000</v>
      </c>
      <c r="AF1587" s="12" t="n">
        <f aca="false">IF(AND(IF($B$1587=1,$U$1587&gt;=INDEX($U$1471:$U$1598,1+$A$1587-Assumptions!$B$77),$U$1587&gt;INDEX($U$1471:$U$1598,1+$A$1587+Assumptions!$B$77)),IF($C$1587=1,$V$1587&gt;=INDEX($V$1471:$V$1598,1+$A$1587-Assumptions!$B$78),$V$1587&gt;INDEX($V$1471:$V$1598,1+$A$1587+Assumptions!$B$78)),IF($D$1587=1,$W$1587&gt;=INDEX($W$1471:$W$1598,1+$A$1587-Assumptions!$B$79),$W$1587&gt;INDEX($W$1471:$W$1598,1+$A$1587+Assumptions!$B$79)),IF($E$1587=1,$X$1587&gt;=INDEX($X$1471:$X$1598,1+$A$1587-Assumptions!$B$80),$X$1587&gt;INDEX($X$1471:$X$1598,1+$A$1587+Assumptions!$B$80)),IF($F$1587=1,$Y$1587&gt;=INDEX($Y$1471:$Y$1598,1+$A$1587-Assumptions!$B$81),$Y$1587&gt;INDEX($Y$1471:$Y$1598,1+$A$1587+Assumptions!$B$81)),IF($G$1587=1,$Z$1587&gt;=INDEX($Z$1471:$Z$1598,1+$A$1587-Assumptions!$B$82),$Z$1587&gt;INDEX($Z$1471:$Z$1598,1+$A$1587+Assumptions!$B$82)),IF($H$1587=1,$AA$1587&gt;=INDEX($AA$1471:$AA$1598,1+$A$1587-Assumptions!$B$83),$AA$1587&gt;INDEX($AA$1471:$AA$1598,1+$A$1587+Assumptions!$B$83))),1,0)</f>
        <v>0</v>
      </c>
    </row>
    <row r="1588" customFormat="false" ht="15" hidden="true" customHeight="false" outlineLevel="0" collapsed="false">
      <c r="A1588" s="6" t="n">
        <f aca="false">ROW()-ROW($A$1471)+Assumptions!$B$4</f>
        <v>117</v>
      </c>
      <c r="B1588" s="12" t="n">
        <f aca="false">MOD(QUOTIENT($A$1588,Assumptions!$B$77),2)</f>
        <v>1</v>
      </c>
      <c r="C1588" s="12" t="n">
        <f aca="false">MOD(QUOTIENT($A$1588,Assumptions!$B$78),2)</f>
        <v>1</v>
      </c>
      <c r="D1588" s="12" t="n">
        <f aca="false">MOD(QUOTIENT($A$1588,Assumptions!$B$79),2)</f>
        <v>1</v>
      </c>
      <c r="E1588" s="12" t="n">
        <f aca="false">MOD(QUOTIENT($A$1588,Assumptions!$B$80),2)</f>
        <v>0</v>
      </c>
      <c r="F1588" s="12" t="n">
        <f aca="false">MOD(QUOTIENT($A$1588,Assumptions!$B$81),2)</f>
        <v>1</v>
      </c>
      <c r="G1588" s="12" t="n">
        <f aca="false">MOD(QUOTIENT($A$1588,Assumptions!$B$82),2)</f>
        <v>0</v>
      </c>
      <c r="H1588" s="12" t="n">
        <f aca="false">MOD(QUOTIENT($A$1588,Assumptions!$B$83),2)</f>
        <v>1</v>
      </c>
      <c r="I1588" s="12" t="n">
        <f aca="false">IF($B$1588=1,MIN(Assumptions!$B$67,MAX(Assumptions!$B$4,Assumptions!$B$26-(Assumptions!$B$4))),Assumptions!$B$4)</f>
        <v>30000000</v>
      </c>
      <c r="J1588" s="12" t="n">
        <f aca="false">IF($C$1588=1,MIN(Assumptions!$B$66,MAX(Assumptions!$B$4,Assumptions!$B$26-($I$1588))),Assumptions!$B$4)</f>
        <v>300000000</v>
      </c>
      <c r="K1588" s="12" t="n">
        <f aca="false">IF($D$1588=1,MIN(Assumptions!$B$61,MAX(Assumptions!$B$4,Assumptions!$B$26-($I$1588+$J$1588))),Assumptions!$B$4)</f>
        <v>100000000</v>
      </c>
      <c r="L1588" s="12" t="n">
        <f aca="false">IF($E$1588=1,MIN(Assumptions!$B$56,MAX(Assumptions!$B$4,Assumptions!$B$26-($I$1588+$J$1588+$K$1588))),Assumptions!$B$4)</f>
        <v>0</v>
      </c>
      <c r="M1588" s="12" t="n">
        <f aca="false">IF($F$1588=1,MIN(Assumptions!$B$51,MAX(Assumptions!$B$4,Assumptions!$B$26-($I$1588+$J$1588+$K$1588+$L$1588))),Assumptions!$B$4)</f>
        <v>30000000</v>
      </c>
      <c r="N1588" s="12" t="n">
        <f aca="false">IF($G$1588=1,MIN(Assumptions!$B$46,MAX(Assumptions!$B$4,Assumptions!$B$26-($I$1588+$J$1588+$K$1588+$L$1588+$M$1588))),Assumptions!$B$4)</f>
        <v>0</v>
      </c>
      <c r="O1588" s="12" t="n">
        <f aca="false">IF($H$1588=1,MIN(Assumptions!$B$41,MAX(Assumptions!$B$4,Assumptions!$B$26-($I$1588+$J$1588+$K$1588+$L$1588+$M$1588+$N$1588))),Assumptions!$B$4)</f>
        <v>5000000</v>
      </c>
      <c r="P1588" s="12" t="n">
        <f aca="false">$I$1588+$J$1588+$K$1588+$L$1588+$M$1588+$N$1588+$O$1588</f>
        <v>465000000</v>
      </c>
      <c r="Q1588" s="12" t="n">
        <f aca="false">MAX(Assumptions!$B$4,Assumptions!$B$26-$P$1588)</f>
        <v>1535000000</v>
      </c>
      <c r="R1588" s="12" t="n">
        <f aca="false">$J$1460+$O$1460+Assumptions!$B$20+IF($B$1588=0,$D$1460,Assumptions!$B$4)+IF($C$1588=0,$AI$1460,Assumptions!$B$4)+IF($D$1588=0,$AF$1460,Assumptions!$B$4)+IF($E$1588=0,$AC$1460,Assumptions!$B$4)+IF($F$1588=0,$Z$1460,Assumptions!$B$4)+IF($G$1588=0,$W$1460,Assumptions!$B$4)+IF($H$1588=0,$T$1460,Assumptions!$B$4)</f>
        <v>16710874.6373241</v>
      </c>
      <c r="S1588" s="12" t="n">
        <f aca="false">IF($R$1588&gt;Assumptions!$B$4,$Q$1588/$R$1588&gt;Assumptions!$B$13,FALSE())</f>
        <v>1</v>
      </c>
      <c r="T1588" s="12" t="n">
        <f aca="false">IF($S$1588,($Q$1588+Assumptions!$B$14*Assumptions!$B$13)/($R$1588+Assumptions!$B$14),IF($R$1588&gt;Assumptions!$B$4,$Q$1588/$R$1588,Assumptions!$B$4))</f>
        <v>80.0327954362289</v>
      </c>
      <c r="U1588" s="12" t="n">
        <f aca="false">IF($B$1588=1,$I$1588,$D$1460*$T$1588)</f>
        <v>30000000</v>
      </c>
      <c r="V1588" s="12" t="n">
        <f aca="false">IF($C$1588=1,$J$1588,$AI$1460*$T$1588)</f>
        <v>300000000</v>
      </c>
      <c r="W1588" s="12" t="n">
        <f aca="false">IF($D$1588=1,$K$1588,$AF$1460*$T$1588)</f>
        <v>100000000</v>
      </c>
      <c r="X1588" s="12" t="n">
        <f aca="false">IF($E$1588=1,$L$1588,$AC$1460*$T$1588)</f>
        <v>192078709.046949</v>
      </c>
      <c r="Y1588" s="12" t="n">
        <f aca="false">IF($F$1588=1,$M$1588,$Z$1460*$T$1588)</f>
        <v>30000000</v>
      </c>
      <c r="Z1588" s="12" t="n">
        <f aca="false">IF($G$1588=1,$N$1588,$W$1460*$T$1588)</f>
        <v>400163977.181145</v>
      </c>
      <c r="AA1588" s="12" t="n">
        <f aca="false">IF($H$1588=1,$O$1588,$T$1460*$T$1588)</f>
        <v>5000000</v>
      </c>
      <c r="AB1588" s="12" t="n">
        <f aca="false">($J$1460+$O$1460)*$T$1588</f>
        <v>24880166.2552737</v>
      </c>
      <c r="AC1588" s="12" t="n">
        <f aca="false">Assumptions!$B$20*$T$1588</f>
        <v>720295158.92606</v>
      </c>
      <c r="AD1588" s="12" t="n">
        <f aca="false">IF($S$1588,Assumptions!$B$14*($T$1588-Assumptions!$B$13),Assumptions!$B$4)</f>
        <v>197581988.590572</v>
      </c>
      <c r="AE1588" s="12" t="n">
        <f aca="false">$U$1588+$V$1588+$W$1588+$X$1588+$Y$1588+$Z$1588+$AA$1588+$AB$1588+$AC$1588+$AD$1588</f>
        <v>2000000000</v>
      </c>
      <c r="AF1588" s="12" t="n">
        <f aca="false">IF(AND(IF($B$1588=1,$U$1588&gt;=INDEX($U$1471:$U$1598,1+$A$1588-Assumptions!$B$77),$U$1588&gt;INDEX($U$1471:$U$1598,1+$A$1588+Assumptions!$B$77)),IF($C$1588=1,$V$1588&gt;=INDEX($V$1471:$V$1598,1+$A$1588-Assumptions!$B$78),$V$1588&gt;INDEX($V$1471:$V$1598,1+$A$1588+Assumptions!$B$78)),IF($D$1588=1,$W$1588&gt;=INDEX($W$1471:$W$1598,1+$A$1588-Assumptions!$B$79),$W$1588&gt;INDEX($W$1471:$W$1598,1+$A$1588+Assumptions!$B$79)),IF($E$1588=1,$X$1588&gt;=INDEX($X$1471:$X$1598,1+$A$1588-Assumptions!$B$80),$X$1588&gt;INDEX($X$1471:$X$1598,1+$A$1588+Assumptions!$B$80)),IF($F$1588=1,$Y$1588&gt;=INDEX($Y$1471:$Y$1598,1+$A$1588-Assumptions!$B$81),$Y$1588&gt;INDEX($Y$1471:$Y$1598,1+$A$1588+Assumptions!$B$81)),IF($G$1588=1,$Z$1588&gt;=INDEX($Z$1471:$Z$1598,1+$A$1588-Assumptions!$B$82),$Z$1588&gt;INDEX($Z$1471:$Z$1598,1+$A$1588+Assumptions!$B$82)),IF($H$1588=1,$AA$1588&gt;=INDEX($AA$1471:$AA$1598,1+$A$1588-Assumptions!$B$83),$AA$1588&gt;INDEX($AA$1471:$AA$1598,1+$A$1588+Assumptions!$B$83))),1,0)</f>
        <v>0</v>
      </c>
    </row>
    <row r="1589" customFormat="false" ht="15" hidden="true" customHeight="false" outlineLevel="0" collapsed="false">
      <c r="A1589" s="6" t="n">
        <f aca="false">ROW()-ROW($A$1471)+Assumptions!$B$4</f>
        <v>118</v>
      </c>
      <c r="B1589" s="12" t="n">
        <f aca="false">MOD(QUOTIENT($A$1589,Assumptions!$B$77),2)</f>
        <v>1</v>
      </c>
      <c r="C1589" s="12" t="n">
        <f aca="false">MOD(QUOTIENT($A$1589,Assumptions!$B$78),2)</f>
        <v>1</v>
      </c>
      <c r="D1589" s="12" t="n">
        <f aca="false">MOD(QUOTIENT($A$1589,Assumptions!$B$79),2)</f>
        <v>1</v>
      </c>
      <c r="E1589" s="12" t="n">
        <f aca="false">MOD(QUOTIENT($A$1589,Assumptions!$B$80),2)</f>
        <v>0</v>
      </c>
      <c r="F1589" s="12" t="n">
        <f aca="false">MOD(QUOTIENT($A$1589,Assumptions!$B$81),2)</f>
        <v>1</v>
      </c>
      <c r="G1589" s="12" t="n">
        <f aca="false">MOD(QUOTIENT($A$1589,Assumptions!$B$82),2)</f>
        <v>1</v>
      </c>
      <c r="H1589" s="12" t="n">
        <f aca="false">MOD(QUOTIENT($A$1589,Assumptions!$B$83),2)</f>
        <v>0</v>
      </c>
      <c r="I1589" s="12" t="n">
        <f aca="false">IF($B$1589=1,MIN(Assumptions!$B$67,MAX(Assumptions!$B$4,Assumptions!$B$26-(Assumptions!$B$4))),Assumptions!$B$4)</f>
        <v>30000000</v>
      </c>
      <c r="J1589" s="12" t="n">
        <f aca="false">IF($C$1589=1,MIN(Assumptions!$B$66,MAX(Assumptions!$B$4,Assumptions!$B$26-($I$1589))),Assumptions!$B$4)</f>
        <v>300000000</v>
      </c>
      <c r="K1589" s="12" t="n">
        <f aca="false">IF($D$1589=1,MIN(Assumptions!$B$61,MAX(Assumptions!$B$4,Assumptions!$B$26-($I$1589+$J$1589))),Assumptions!$B$4)</f>
        <v>100000000</v>
      </c>
      <c r="L1589" s="12" t="n">
        <f aca="false">IF($E$1589=1,MIN(Assumptions!$B$56,MAX(Assumptions!$B$4,Assumptions!$B$26-($I$1589+$J$1589+$K$1589))),Assumptions!$B$4)</f>
        <v>0</v>
      </c>
      <c r="M1589" s="12" t="n">
        <f aca="false">IF($F$1589=1,MIN(Assumptions!$B$51,MAX(Assumptions!$B$4,Assumptions!$B$26-($I$1589+$J$1589+$K$1589+$L$1589))),Assumptions!$B$4)</f>
        <v>30000000</v>
      </c>
      <c r="N1589" s="12" t="n">
        <f aca="false">IF($G$1589=1,MIN(Assumptions!$B$46,MAX(Assumptions!$B$4,Assumptions!$B$26-($I$1589+$J$1589+$K$1589+$L$1589+$M$1589))),Assumptions!$B$4)</f>
        <v>15000000</v>
      </c>
      <c r="O1589" s="12" t="n">
        <f aca="false">IF($H$1589=1,MIN(Assumptions!$B$41,MAX(Assumptions!$B$4,Assumptions!$B$26-($I$1589+$J$1589+$K$1589+$L$1589+$M$1589+$N$1589))),Assumptions!$B$4)</f>
        <v>0</v>
      </c>
      <c r="P1589" s="12" t="n">
        <f aca="false">$I$1589+$J$1589+$K$1589+$L$1589+$M$1589+$N$1589+$O$1589</f>
        <v>475000000</v>
      </c>
      <c r="Q1589" s="12" t="n">
        <f aca="false">MAX(Assumptions!$B$4,Assumptions!$B$26-$P$1589)</f>
        <v>1525000000</v>
      </c>
      <c r="R1589" s="12" t="n">
        <f aca="false">$J$1460+$O$1460+Assumptions!$B$20+IF($B$1589=0,$D$1460,Assumptions!$B$4)+IF($C$1589=0,$AI$1460,Assumptions!$B$4)+IF($D$1589=0,$AF$1460,Assumptions!$B$4)+IF($E$1589=0,$AC$1460,Assumptions!$B$4)+IF($F$1589=0,$Z$1460,Assumptions!$B$4)+IF($G$1589=0,$W$1460,Assumptions!$B$4)+IF($H$1589=0,$T$1460,Assumptions!$B$4)</f>
        <v>16710874.6373241</v>
      </c>
      <c r="S1589" s="12" t="n">
        <f aca="false">IF($R$1589&gt;Assumptions!$B$4,$Q$1589/$R$1589&gt;Assumptions!$B$13,FALSE())</f>
        <v>1</v>
      </c>
      <c r="T1589" s="12" t="n">
        <f aca="false">IF($S$1589,($Q$1589+Assumptions!$B$14*Assumptions!$B$13)/($R$1589+Assumptions!$B$14),IF($R$1589&gt;Assumptions!$B$4,$Q$1589/$R$1589,Assumptions!$B$4))</f>
        <v>79.5122569293266</v>
      </c>
      <c r="U1589" s="12" t="n">
        <f aca="false">IF($B$1589=1,$I$1589,$D$1460*$T$1589)</f>
        <v>30000000</v>
      </c>
      <c r="V1589" s="12" t="n">
        <f aca="false">IF($C$1589=1,$J$1589,$AI$1460*$T$1589)</f>
        <v>300000000</v>
      </c>
      <c r="W1589" s="12" t="n">
        <f aca="false">IF($D$1589=1,$K$1589,$AF$1460*$T$1589)</f>
        <v>100000000</v>
      </c>
      <c r="X1589" s="12" t="n">
        <f aca="false">IF($E$1589=1,$L$1589,$AC$1460*$T$1589)</f>
        <v>190829416.630384</v>
      </c>
      <c r="Y1589" s="12" t="n">
        <f aca="false">IF($F$1589=1,$M$1589,$Z$1460*$T$1589)</f>
        <v>30000000</v>
      </c>
      <c r="Z1589" s="12" t="n">
        <f aca="false">IF($G$1589=1,$N$1589,$W$1460*$T$1589)</f>
        <v>15000000</v>
      </c>
      <c r="AA1589" s="12" t="n">
        <f aca="false">IF($H$1589=1,$O$1589,$T$1460*$T$1589)</f>
        <v>397561284.646633</v>
      </c>
      <c r="AB1589" s="12" t="n">
        <f aca="false">($J$1460+$O$1460)*$T$1589</f>
        <v>24718344.0357272</v>
      </c>
      <c r="AC1589" s="12" t="n">
        <f aca="false">Assumptions!$B$20*$T$1589</f>
        <v>715610312.36394</v>
      </c>
      <c r="AD1589" s="12" t="n">
        <f aca="false">IF($S$1589,Assumptions!$B$14*($T$1589-Assumptions!$B$13),Assumptions!$B$4)</f>
        <v>196280642.323317</v>
      </c>
      <c r="AE1589" s="12" t="n">
        <f aca="false">$U$1589+$V$1589+$W$1589+$X$1589+$Y$1589+$Z$1589+$AA$1589+$AB$1589+$AC$1589+$AD$1589</f>
        <v>2000000000</v>
      </c>
      <c r="AF1589" s="12" t="n">
        <f aca="false">IF(AND(IF($B$1589=1,$U$1589&gt;=INDEX($U$1471:$U$1598,1+$A$1589-Assumptions!$B$77),$U$1589&gt;INDEX($U$1471:$U$1598,1+$A$1589+Assumptions!$B$77)),IF($C$1589=1,$V$1589&gt;=INDEX($V$1471:$V$1598,1+$A$1589-Assumptions!$B$78),$V$1589&gt;INDEX($V$1471:$V$1598,1+$A$1589+Assumptions!$B$78)),IF($D$1589=1,$W$1589&gt;=INDEX($W$1471:$W$1598,1+$A$1589-Assumptions!$B$79),$W$1589&gt;INDEX($W$1471:$W$1598,1+$A$1589+Assumptions!$B$79)),IF($E$1589=1,$X$1589&gt;=INDEX($X$1471:$X$1598,1+$A$1589-Assumptions!$B$80),$X$1589&gt;INDEX($X$1471:$X$1598,1+$A$1589+Assumptions!$B$80)),IF($F$1589=1,$Y$1589&gt;=INDEX($Y$1471:$Y$1598,1+$A$1589-Assumptions!$B$81),$Y$1589&gt;INDEX($Y$1471:$Y$1598,1+$A$1589+Assumptions!$B$81)),IF($G$1589=1,$Z$1589&gt;=INDEX($Z$1471:$Z$1598,1+$A$1589-Assumptions!$B$82),$Z$1589&gt;INDEX($Z$1471:$Z$1598,1+$A$1589+Assumptions!$B$82)),IF($H$1589=1,$AA$1589&gt;=INDEX($AA$1471:$AA$1598,1+$A$1589-Assumptions!$B$83),$AA$1589&gt;INDEX($AA$1471:$AA$1598,1+$A$1589+Assumptions!$B$83))),1,0)</f>
        <v>0</v>
      </c>
    </row>
    <row r="1590" customFormat="false" ht="15" hidden="true" customHeight="false" outlineLevel="0" collapsed="false">
      <c r="A1590" s="6" t="n">
        <f aca="false">ROW()-ROW($A$1471)+Assumptions!$B$4</f>
        <v>119</v>
      </c>
      <c r="B1590" s="12" t="n">
        <f aca="false">MOD(QUOTIENT($A$1590,Assumptions!$B$77),2)</f>
        <v>1</v>
      </c>
      <c r="C1590" s="12" t="n">
        <f aca="false">MOD(QUOTIENT($A$1590,Assumptions!$B$78),2)</f>
        <v>1</v>
      </c>
      <c r="D1590" s="12" t="n">
        <f aca="false">MOD(QUOTIENT($A$1590,Assumptions!$B$79),2)</f>
        <v>1</v>
      </c>
      <c r="E1590" s="12" t="n">
        <f aca="false">MOD(QUOTIENT($A$1590,Assumptions!$B$80),2)</f>
        <v>0</v>
      </c>
      <c r="F1590" s="12" t="n">
        <f aca="false">MOD(QUOTIENT($A$1590,Assumptions!$B$81),2)</f>
        <v>1</v>
      </c>
      <c r="G1590" s="12" t="n">
        <f aca="false">MOD(QUOTIENT($A$1590,Assumptions!$B$82),2)</f>
        <v>1</v>
      </c>
      <c r="H1590" s="12" t="n">
        <f aca="false">MOD(QUOTIENT($A$1590,Assumptions!$B$83),2)</f>
        <v>1</v>
      </c>
      <c r="I1590" s="12" t="n">
        <f aca="false">IF($B$1590=1,MIN(Assumptions!$B$67,MAX(Assumptions!$B$4,Assumptions!$B$26-(Assumptions!$B$4))),Assumptions!$B$4)</f>
        <v>30000000</v>
      </c>
      <c r="J1590" s="12" t="n">
        <f aca="false">IF($C$1590=1,MIN(Assumptions!$B$66,MAX(Assumptions!$B$4,Assumptions!$B$26-($I$1590))),Assumptions!$B$4)</f>
        <v>300000000</v>
      </c>
      <c r="K1590" s="12" t="n">
        <f aca="false">IF($D$1590=1,MIN(Assumptions!$B$61,MAX(Assumptions!$B$4,Assumptions!$B$26-($I$1590+$J$1590))),Assumptions!$B$4)</f>
        <v>100000000</v>
      </c>
      <c r="L1590" s="12" t="n">
        <f aca="false">IF($E$1590=1,MIN(Assumptions!$B$56,MAX(Assumptions!$B$4,Assumptions!$B$26-($I$1590+$J$1590+$K$1590))),Assumptions!$B$4)</f>
        <v>0</v>
      </c>
      <c r="M1590" s="12" t="n">
        <f aca="false">IF($F$1590=1,MIN(Assumptions!$B$51,MAX(Assumptions!$B$4,Assumptions!$B$26-($I$1590+$J$1590+$K$1590+$L$1590))),Assumptions!$B$4)</f>
        <v>30000000</v>
      </c>
      <c r="N1590" s="12" t="n">
        <f aca="false">IF($G$1590=1,MIN(Assumptions!$B$46,MAX(Assumptions!$B$4,Assumptions!$B$26-($I$1590+$J$1590+$K$1590+$L$1590+$M$1590))),Assumptions!$B$4)</f>
        <v>15000000</v>
      </c>
      <c r="O1590" s="12" t="n">
        <f aca="false">IF($H$1590=1,MIN(Assumptions!$B$41,MAX(Assumptions!$B$4,Assumptions!$B$26-($I$1590+$J$1590+$K$1590+$L$1590+$M$1590+$N$1590))),Assumptions!$B$4)</f>
        <v>5000000</v>
      </c>
      <c r="P1590" s="12" t="n">
        <f aca="false">$I$1590+$J$1590+$K$1590+$L$1590+$M$1590+$N$1590+$O$1590</f>
        <v>480000000</v>
      </c>
      <c r="Q1590" s="12" t="n">
        <f aca="false">MAX(Assumptions!$B$4,Assumptions!$B$26-$P$1590)</f>
        <v>1520000000</v>
      </c>
      <c r="R1590" s="12" t="n">
        <f aca="false">$J$1460+$O$1460+Assumptions!$B$20+IF($B$1590=0,$D$1460,Assumptions!$B$4)+IF($C$1590=0,$AI$1460,Assumptions!$B$4)+IF($D$1590=0,$AF$1460,Assumptions!$B$4)+IF($E$1590=0,$AC$1460,Assumptions!$B$4)+IF($F$1590=0,$Z$1460,Assumptions!$B$4)+IF($G$1590=0,$W$1460,Assumptions!$B$4)+IF($H$1590=0,$T$1460,Assumptions!$B$4)</f>
        <v>11710874.6373241</v>
      </c>
      <c r="S1590" s="12" t="n">
        <f aca="false">IF($R$1590&gt;Assumptions!$B$4,$Q$1590/$R$1590&gt;Assumptions!$B$13,FALSE())</f>
        <v>1</v>
      </c>
      <c r="T1590" s="12" t="n">
        <f aca="false">IF($S$1590,($Q$1590+Assumptions!$B$14*Assumptions!$B$13)/($R$1590+Assumptions!$B$14),IF($R$1590&gt;Assumptions!$B$4,$Q$1590/$R$1590,Assumptions!$B$4))</f>
        <v>107.136262816733</v>
      </c>
      <c r="U1590" s="12" t="n">
        <f aca="false">IF($B$1590=1,$I$1590,$D$1460*$T$1590)</f>
        <v>30000000</v>
      </c>
      <c r="V1590" s="12" t="n">
        <f aca="false">IF($C$1590=1,$J$1590,$AI$1460*$T$1590)</f>
        <v>300000000</v>
      </c>
      <c r="W1590" s="12" t="n">
        <f aca="false">IF($D$1590=1,$K$1590,$AF$1460*$T$1590)</f>
        <v>100000000</v>
      </c>
      <c r="X1590" s="12" t="n">
        <f aca="false">IF($E$1590=1,$L$1590,$AC$1460*$T$1590)</f>
        <v>257127030.760159</v>
      </c>
      <c r="Y1590" s="12" t="n">
        <f aca="false">IF($F$1590=1,$M$1590,$Z$1460*$T$1590)</f>
        <v>30000000</v>
      </c>
      <c r="Z1590" s="12" t="n">
        <f aca="false">IF($G$1590=1,$N$1590,$W$1460*$T$1590)</f>
        <v>15000000</v>
      </c>
      <c r="AA1590" s="12" t="n">
        <f aca="false">IF($H$1590=1,$O$1590,$T$1460*$T$1590)</f>
        <v>5000000</v>
      </c>
      <c r="AB1590" s="12" t="n">
        <f aca="false">($J$1460+$O$1460)*$T$1590</f>
        <v>33305946.8474141</v>
      </c>
      <c r="AC1590" s="12" t="n">
        <f aca="false">Assumptions!$B$20*$T$1590</f>
        <v>964226365.350595</v>
      </c>
      <c r="AD1590" s="12" t="n">
        <f aca="false">IF($S$1590,Assumptions!$B$14*($T$1590-Assumptions!$B$13),Assumptions!$B$4)</f>
        <v>265340657.041832</v>
      </c>
      <c r="AE1590" s="12" t="n">
        <f aca="false">$U$1590+$V$1590+$W$1590+$X$1590+$Y$1590+$Z$1590+$AA$1590+$AB$1590+$AC$1590+$AD$1590</f>
        <v>2000000000</v>
      </c>
      <c r="AF1590" s="12" t="n">
        <f aca="false">IF(AND(IF($B$1590=1,$U$1590&gt;=INDEX($U$1471:$U$1598,1+$A$1590-Assumptions!$B$77),$U$1590&gt;INDEX($U$1471:$U$1598,1+$A$1590+Assumptions!$B$77)),IF($C$1590=1,$V$1590&gt;=INDEX($V$1471:$V$1598,1+$A$1590-Assumptions!$B$78),$V$1590&gt;INDEX($V$1471:$V$1598,1+$A$1590+Assumptions!$B$78)),IF($D$1590=1,$W$1590&gt;=INDEX($W$1471:$W$1598,1+$A$1590-Assumptions!$B$79),$W$1590&gt;INDEX($W$1471:$W$1598,1+$A$1590+Assumptions!$B$79)),IF($E$1590=1,$X$1590&gt;=INDEX($X$1471:$X$1598,1+$A$1590-Assumptions!$B$80),$X$1590&gt;INDEX($X$1471:$X$1598,1+$A$1590+Assumptions!$B$80)),IF($F$1590=1,$Y$1590&gt;=INDEX($Y$1471:$Y$1598,1+$A$1590-Assumptions!$B$81),$Y$1590&gt;INDEX($Y$1471:$Y$1598,1+$A$1590+Assumptions!$B$81)),IF($G$1590=1,$Z$1590&gt;=INDEX($Z$1471:$Z$1598,1+$A$1590-Assumptions!$B$82),$Z$1590&gt;INDEX($Z$1471:$Z$1598,1+$A$1590+Assumptions!$B$82)),IF($H$1590=1,$AA$1590&gt;=INDEX($AA$1471:$AA$1598,1+$A$1590-Assumptions!$B$83),$AA$1590&gt;INDEX($AA$1471:$AA$1598,1+$A$1590+Assumptions!$B$83))),1,0)</f>
        <v>0</v>
      </c>
    </row>
    <row r="1591" customFormat="false" ht="15" hidden="true" customHeight="false" outlineLevel="0" collapsed="false">
      <c r="A1591" s="6" t="n">
        <f aca="false">ROW()-ROW($A$1471)+Assumptions!$B$4</f>
        <v>120</v>
      </c>
      <c r="B1591" s="12" t="n">
        <f aca="false">MOD(QUOTIENT($A$1591,Assumptions!$B$77),2)</f>
        <v>1</v>
      </c>
      <c r="C1591" s="12" t="n">
        <f aca="false">MOD(QUOTIENT($A$1591,Assumptions!$B$78),2)</f>
        <v>1</v>
      </c>
      <c r="D1591" s="12" t="n">
        <f aca="false">MOD(QUOTIENT($A$1591,Assumptions!$B$79),2)</f>
        <v>1</v>
      </c>
      <c r="E1591" s="12" t="n">
        <f aca="false">MOD(QUOTIENT($A$1591,Assumptions!$B$80),2)</f>
        <v>1</v>
      </c>
      <c r="F1591" s="12" t="n">
        <f aca="false">MOD(QUOTIENT($A$1591,Assumptions!$B$81),2)</f>
        <v>0</v>
      </c>
      <c r="G1591" s="12" t="n">
        <f aca="false">MOD(QUOTIENT($A$1591,Assumptions!$B$82),2)</f>
        <v>0</v>
      </c>
      <c r="H1591" s="12" t="n">
        <f aca="false">MOD(QUOTIENT($A$1591,Assumptions!$B$83),2)</f>
        <v>0</v>
      </c>
      <c r="I1591" s="12" t="n">
        <f aca="false">IF($B$1591=1,MIN(Assumptions!$B$67,MAX(Assumptions!$B$4,Assumptions!$B$26-(Assumptions!$B$4))),Assumptions!$B$4)</f>
        <v>30000000</v>
      </c>
      <c r="J1591" s="12" t="n">
        <f aca="false">IF($C$1591=1,MIN(Assumptions!$B$66,MAX(Assumptions!$B$4,Assumptions!$B$26-($I$1591))),Assumptions!$B$4)</f>
        <v>300000000</v>
      </c>
      <c r="K1591" s="12" t="n">
        <f aca="false">IF($D$1591=1,MIN(Assumptions!$B$61,MAX(Assumptions!$B$4,Assumptions!$B$26-($I$1591+$J$1591))),Assumptions!$B$4)</f>
        <v>100000000</v>
      </c>
      <c r="L1591" s="12" t="n">
        <f aca="false">IF($E$1591=1,MIN(Assumptions!$B$56,MAX(Assumptions!$B$4,Assumptions!$B$26-($I$1591+$J$1591+$K$1591))),Assumptions!$B$4)</f>
        <v>60000000</v>
      </c>
      <c r="M1591" s="12" t="n">
        <f aca="false">IF($F$1591=1,MIN(Assumptions!$B$51,MAX(Assumptions!$B$4,Assumptions!$B$26-($I$1591+$J$1591+$K$1591+$L$1591))),Assumptions!$B$4)</f>
        <v>0</v>
      </c>
      <c r="N1591" s="12" t="n">
        <f aca="false">IF($G$1591=1,MIN(Assumptions!$B$46,MAX(Assumptions!$B$4,Assumptions!$B$26-($I$1591+$J$1591+$K$1591+$L$1591+$M$1591))),Assumptions!$B$4)</f>
        <v>0</v>
      </c>
      <c r="O1591" s="12" t="n">
        <f aca="false">IF($H$1591=1,MIN(Assumptions!$B$41,MAX(Assumptions!$B$4,Assumptions!$B$26-($I$1591+$J$1591+$K$1591+$L$1591+$M$1591+$N$1591))),Assumptions!$B$4)</f>
        <v>0</v>
      </c>
      <c r="P1591" s="12" t="n">
        <f aca="false">$I$1591+$J$1591+$K$1591+$L$1591+$M$1591+$N$1591+$O$1591</f>
        <v>490000000</v>
      </c>
      <c r="Q1591" s="12" t="n">
        <f aca="false">MAX(Assumptions!$B$4,Assumptions!$B$26-$P$1591)</f>
        <v>1510000000</v>
      </c>
      <c r="R1591" s="12" t="n">
        <f aca="false">$J$1460+$O$1460+Assumptions!$B$20+IF($B$1591=0,$D$1460,Assumptions!$B$4)+IF($C$1591=0,$AI$1460,Assumptions!$B$4)+IF($D$1591=0,$AF$1460,Assumptions!$B$4)+IF($E$1591=0,$AC$1460,Assumptions!$B$4)+IF($F$1591=0,$Z$1460,Assumptions!$B$4)+IF($G$1591=0,$W$1460,Assumptions!$B$4)+IF($H$1591=0,$T$1460,Assumptions!$B$4)</f>
        <v>22310874.6373241</v>
      </c>
      <c r="S1591" s="12" t="n">
        <f aca="false">IF($R$1591&gt;Assumptions!$B$4,$Q$1591/$R$1591&gt;Assumptions!$B$13,FALSE())</f>
        <v>1</v>
      </c>
      <c r="T1591" s="12" t="n">
        <f aca="false">IF($S$1591,($Q$1591+Assumptions!$B$14*Assumptions!$B$13)/($R$1591+Assumptions!$B$14),IF($R$1591&gt;Assumptions!$B$4,$Q$1591/$R$1591,Assumptions!$B$4))</f>
        <v>60.9611721516934</v>
      </c>
      <c r="U1591" s="12" t="n">
        <f aca="false">IF($B$1591=1,$I$1591,$D$1460*$T$1591)</f>
        <v>30000000</v>
      </c>
      <c r="V1591" s="12" t="n">
        <f aca="false">IF($C$1591=1,$J$1591,$AI$1460*$T$1591)</f>
        <v>300000000</v>
      </c>
      <c r="W1591" s="12" t="n">
        <f aca="false">IF($D$1591=1,$K$1591,$AF$1460*$T$1591)</f>
        <v>100000000</v>
      </c>
      <c r="X1591" s="12" t="n">
        <f aca="false">IF($E$1591=1,$L$1591,$AC$1460*$T$1591)</f>
        <v>60000000</v>
      </c>
      <c r="Y1591" s="12" t="n">
        <f aca="false">IF($F$1591=1,$M$1591,$Z$1460*$T$1591)</f>
        <v>182883516.45508</v>
      </c>
      <c r="Z1591" s="12" t="n">
        <f aca="false">IF($G$1591=1,$N$1591,$W$1460*$T$1591)</f>
        <v>304805860.758467</v>
      </c>
      <c r="AA1591" s="12" t="n">
        <f aca="false">IF($H$1591=1,$O$1591,$T$1460*$T$1591)</f>
        <v>304805860.758467</v>
      </c>
      <c r="AB1591" s="12" t="n">
        <f aca="false">($J$1460+$O$1460)*$T$1591</f>
        <v>18951282.2835113</v>
      </c>
      <c r="AC1591" s="12" t="n">
        <f aca="false">Assumptions!$B$20*$T$1591</f>
        <v>548650549.365241</v>
      </c>
      <c r="AD1591" s="12" t="n">
        <f aca="false">IF($S$1591,Assumptions!$B$14*($T$1591-Assumptions!$B$13),Assumptions!$B$4)</f>
        <v>149902930.379234</v>
      </c>
      <c r="AE1591" s="12" t="n">
        <f aca="false">$U$1591+$V$1591+$W$1591+$X$1591+$Y$1591+$Z$1591+$AA$1591+$AB$1591+$AC$1591+$AD$1591</f>
        <v>2000000000</v>
      </c>
      <c r="AF1591" s="12" t="n">
        <f aca="false">IF(AND(IF($B$1591=1,$U$1591&gt;=INDEX($U$1471:$U$1598,1+$A$1591-Assumptions!$B$77),$U$1591&gt;INDEX($U$1471:$U$1598,1+$A$1591+Assumptions!$B$77)),IF($C$1591=1,$V$1591&gt;=INDEX($V$1471:$V$1598,1+$A$1591-Assumptions!$B$78),$V$1591&gt;INDEX($V$1471:$V$1598,1+$A$1591+Assumptions!$B$78)),IF($D$1591=1,$W$1591&gt;=INDEX($W$1471:$W$1598,1+$A$1591-Assumptions!$B$79),$W$1591&gt;INDEX($W$1471:$W$1598,1+$A$1591+Assumptions!$B$79)),IF($E$1591=1,$X$1591&gt;=INDEX($X$1471:$X$1598,1+$A$1591-Assumptions!$B$80),$X$1591&gt;INDEX($X$1471:$X$1598,1+$A$1591+Assumptions!$B$80)),IF($F$1591=1,$Y$1591&gt;=INDEX($Y$1471:$Y$1598,1+$A$1591-Assumptions!$B$81),$Y$1591&gt;INDEX($Y$1471:$Y$1598,1+$A$1591+Assumptions!$B$81)),IF($G$1591=1,$Z$1591&gt;=INDEX($Z$1471:$Z$1598,1+$A$1591-Assumptions!$B$82),$Z$1591&gt;INDEX($Z$1471:$Z$1598,1+$A$1591+Assumptions!$B$82)),IF($H$1591=1,$AA$1591&gt;=INDEX($AA$1471:$AA$1598,1+$A$1591-Assumptions!$B$83),$AA$1591&gt;INDEX($AA$1471:$AA$1598,1+$A$1591+Assumptions!$B$83))),1,0)</f>
        <v>0</v>
      </c>
    </row>
    <row r="1592" customFormat="false" ht="15" hidden="true" customHeight="false" outlineLevel="0" collapsed="false">
      <c r="A1592" s="6" t="n">
        <f aca="false">ROW()-ROW($A$1471)+Assumptions!$B$4</f>
        <v>121</v>
      </c>
      <c r="B1592" s="12" t="n">
        <f aca="false">MOD(QUOTIENT($A$1592,Assumptions!$B$77),2)</f>
        <v>1</v>
      </c>
      <c r="C1592" s="12" t="n">
        <f aca="false">MOD(QUOTIENT($A$1592,Assumptions!$B$78),2)</f>
        <v>1</v>
      </c>
      <c r="D1592" s="12" t="n">
        <f aca="false">MOD(QUOTIENT($A$1592,Assumptions!$B$79),2)</f>
        <v>1</v>
      </c>
      <c r="E1592" s="12" t="n">
        <f aca="false">MOD(QUOTIENT($A$1592,Assumptions!$B$80),2)</f>
        <v>1</v>
      </c>
      <c r="F1592" s="12" t="n">
        <f aca="false">MOD(QUOTIENT($A$1592,Assumptions!$B$81),2)</f>
        <v>0</v>
      </c>
      <c r="G1592" s="12" t="n">
        <f aca="false">MOD(QUOTIENT($A$1592,Assumptions!$B$82),2)</f>
        <v>0</v>
      </c>
      <c r="H1592" s="12" t="n">
        <f aca="false">MOD(QUOTIENT($A$1592,Assumptions!$B$83),2)</f>
        <v>1</v>
      </c>
      <c r="I1592" s="12" t="n">
        <f aca="false">IF($B$1592=1,MIN(Assumptions!$B$67,MAX(Assumptions!$B$4,Assumptions!$B$26-(Assumptions!$B$4))),Assumptions!$B$4)</f>
        <v>30000000</v>
      </c>
      <c r="J1592" s="12" t="n">
        <f aca="false">IF($C$1592=1,MIN(Assumptions!$B$66,MAX(Assumptions!$B$4,Assumptions!$B$26-($I$1592))),Assumptions!$B$4)</f>
        <v>300000000</v>
      </c>
      <c r="K1592" s="12" t="n">
        <f aca="false">IF($D$1592=1,MIN(Assumptions!$B$61,MAX(Assumptions!$B$4,Assumptions!$B$26-($I$1592+$J$1592))),Assumptions!$B$4)</f>
        <v>100000000</v>
      </c>
      <c r="L1592" s="12" t="n">
        <f aca="false">IF($E$1592=1,MIN(Assumptions!$B$56,MAX(Assumptions!$B$4,Assumptions!$B$26-($I$1592+$J$1592+$K$1592))),Assumptions!$B$4)</f>
        <v>60000000</v>
      </c>
      <c r="M1592" s="12" t="n">
        <f aca="false">IF($F$1592=1,MIN(Assumptions!$B$51,MAX(Assumptions!$B$4,Assumptions!$B$26-($I$1592+$J$1592+$K$1592+$L$1592))),Assumptions!$B$4)</f>
        <v>0</v>
      </c>
      <c r="N1592" s="12" t="n">
        <f aca="false">IF($G$1592=1,MIN(Assumptions!$B$46,MAX(Assumptions!$B$4,Assumptions!$B$26-($I$1592+$J$1592+$K$1592+$L$1592+$M$1592))),Assumptions!$B$4)</f>
        <v>0</v>
      </c>
      <c r="O1592" s="12" t="n">
        <f aca="false">IF($H$1592=1,MIN(Assumptions!$B$41,MAX(Assumptions!$B$4,Assumptions!$B$26-($I$1592+$J$1592+$K$1592+$L$1592+$M$1592+$N$1592))),Assumptions!$B$4)</f>
        <v>5000000</v>
      </c>
      <c r="P1592" s="12" t="n">
        <f aca="false">$I$1592+$J$1592+$K$1592+$L$1592+$M$1592+$N$1592+$O$1592</f>
        <v>495000000</v>
      </c>
      <c r="Q1592" s="12" t="n">
        <f aca="false">MAX(Assumptions!$B$4,Assumptions!$B$26-$P$1592)</f>
        <v>1505000000</v>
      </c>
      <c r="R1592" s="12" t="n">
        <f aca="false">$J$1460+$O$1460+Assumptions!$B$20+IF($B$1592=0,$D$1460,Assumptions!$B$4)+IF($C$1592=0,$AI$1460,Assumptions!$B$4)+IF($D$1592=0,$AF$1460,Assumptions!$B$4)+IF($E$1592=0,$AC$1460,Assumptions!$B$4)+IF($F$1592=0,$Z$1460,Assumptions!$B$4)+IF($G$1592=0,$W$1460,Assumptions!$B$4)+IF($H$1592=0,$T$1460,Assumptions!$B$4)</f>
        <v>17310874.6373241</v>
      </c>
      <c r="S1592" s="12" t="n">
        <f aca="false">IF($R$1592&gt;Assumptions!$B$4,$Q$1592/$R$1592&gt;Assumptions!$B$13,FALSE())</f>
        <v>1</v>
      </c>
      <c r="T1592" s="12" t="n">
        <f aca="false">IF($S$1592,($Q$1592+Assumptions!$B$14*Assumptions!$B$13)/($R$1592+Assumptions!$B$14),IF($R$1592&gt;Assumptions!$B$4,$Q$1592/$R$1592,Assumptions!$B$4))</f>
        <v>76.0945706637221</v>
      </c>
      <c r="U1592" s="12" t="n">
        <f aca="false">IF($B$1592=1,$I$1592,$D$1460*$T$1592)</f>
        <v>30000000</v>
      </c>
      <c r="V1592" s="12" t="n">
        <f aca="false">IF($C$1592=1,$J$1592,$AI$1460*$T$1592)</f>
        <v>300000000</v>
      </c>
      <c r="W1592" s="12" t="n">
        <f aca="false">IF($D$1592=1,$K$1592,$AF$1460*$T$1592)</f>
        <v>100000000</v>
      </c>
      <c r="X1592" s="12" t="n">
        <f aca="false">IF($E$1592=1,$L$1592,$AC$1460*$T$1592)</f>
        <v>60000000</v>
      </c>
      <c r="Y1592" s="12" t="n">
        <f aca="false">IF($F$1592=1,$M$1592,$Z$1460*$T$1592)</f>
        <v>228283711.991166</v>
      </c>
      <c r="Z1592" s="12" t="n">
        <f aca="false">IF($G$1592=1,$N$1592,$W$1460*$T$1592)</f>
        <v>380472853.31861</v>
      </c>
      <c r="AA1592" s="12" t="n">
        <f aca="false">IF($H$1592=1,$O$1592,$T$1460*$T$1592)</f>
        <v>5000000</v>
      </c>
      <c r="AB1592" s="12" t="n">
        <f aca="false">($J$1460+$O$1460)*$T$1592</f>
        <v>23655872.0574197</v>
      </c>
      <c r="AC1592" s="12" t="n">
        <f aca="false">Assumptions!$B$20*$T$1592</f>
        <v>684851135.973499</v>
      </c>
      <c r="AD1592" s="12" t="n">
        <f aca="false">IF($S$1592,Assumptions!$B$14*($T$1592-Assumptions!$B$13),Assumptions!$B$4)</f>
        <v>187736426.659305</v>
      </c>
      <c r="AE1592" s="12" t="n">
        <f aca="false">$U$1592+$V$1592+$W$1592+$X$1592+$Y$1592+$Z$1592+$AA$1592+$AB$1592+$AC$1592+$AD$1592</f>
        <v>2000000000</v>
      </c>
      <c r="AF1592" s="12" t="n">
        <f aca="false">IF(AND(IF($B$1592=1,$U$1592&gt;=INDEX($U$1471:$U$1598,1+$A$1592-Assumptions!$B$77),$U$1592&gt;INDEX($U$1471:$U$1598,1+$A$1592+Assumptions!$B$77)),IF($C$1592=1,$V$1592&gt;=INDEX($V$1471:$V$1598,1+$A$1592-Assumptions!$B$78),$V$1592&gt;INDEX($V$1471:$V$1598,1+$A$1592+Assumptions!$B$78)),IF($D$1592=1,$W$1592&gt;=INDEX($W$1471:$W$1598,1+$A$1592-Assumptions!$B$79),$W$1592&gt;INDEX($W$1471:$W$1598,1+$A$1592+Assumptions!$B$79)),IF($E$1592=1,$X$1592&gt;=INDEX($X$1471:$X$1598,1+$A$1592-Assumptions!$B$80),$X$1592&gt;INDEX($X$1471:$X$1598,1+$A$1592+Assumptions!$B$80)),IF($F$1592=1,$Y$1592&gt;=INDEX($Y$1471:$Y$1598,1+$A$1592-Assumptions!$B$81),$Y$1592&gt;INDEX($Y$1471:$Y$1598,1+$A$1592+Assumptions!$B$81)),IF($G$1592=1,$Z$1592&gt;=INDEX($Z$1471:$Z$1598,1+$A$1592-Assumptions!$B$82),$Z$1592&gt;INDEX($Z$1471:$Z$1598,1+$A$1592+Assumptions!$B$82)),IF($H$1592=1,$AA$1592&gt;=INDEX($AA$1471:$AA$1598,1+$A$1592-Assumptions!$B$83),$AA$1592&gt;INDEX($AA$1471:$AA$1598,1+$A$1592+Assumptions!$B$83))),1,0)</f>
        <v>0</v>
      </c>
    </row>
    <row r="1593" customFormat="false" ht="15" hidden="true" customHeight="false" outlineLevel="0" collapsed="false">
      <c r="A1593" s="6" t="n">
        <f aca="false">ROW()-ROW($A$1471)+Assumptions!$B$4</f>
        <v>122</v>
      </c>
      <c r="B1593" s="12" t="n">
        <f aca="false">MOD(QUOTIENT($A$1593,Assumptions!$B$77),2)</f>
        <v>1</v>
      </c>
      <c r="C1593" s="12" t="n">
        <f aca="false">MOD(QUOTIENT($A$1593,Assumptions!$B$78),2)</f>
        <v>1</v>
      </c>
      <c r="D1593" s="12" t="n">
        <f aca="false">MOD(QUOTIENT($A$1593,Assumptions!$B$79),2)</f>
        <v>1</v>
      </c>
      <c r="E1593" s="12" t="n">
        <f aca="false">MOD(QUOTIENT($A$1593,Assumptions!$B$80),2)</f>
        <v>1</v>
      </c>
      <c r="F1593" s="12" t="n">
        <f aca="false">MOD(QUOTIENT($A$1593,Assumptions!$B$81),2)</f>
        <v>0</v>
      </c>
      <c r="G1593" s="12" t="n">
        <f aca="false">MOD(QUOTIENT($A$1593,Assumptions!$B$82),2)</f>
        <v>1</v>
      </c>
      <c r="H1593" s="12" t="n">
        <f aca="false">MOD(QUOTIENT($A$1593,Assumptions!$B$83),2)</f>
        <v>0</v>
      </c>
      <c r="I1593" s="12" t="n">
        <f aca="false">IF($B$1593=1,MIN(Assumptions!$B$67,MAX(Assumptions!$B$4,Assumptions!$B$26-(Assumptions!$B$4))),Assumptions!$B$4)</f>
        <v>30000000</v>
      </c>
      <c r="J1593" s="12" t="n">
        <f aca="false">IF($C$1593=1,MIN(Assumptions!$B$66,MAX(Assumptions!$B$4,Assumptions!$B$26-($I$1593))),Assumptions!$B$4)</f>
        <v>300000000</v>
      </c>
      <c r="K1593" s="12" t="n">
        <f aca="false">IF($D$1593=1,MIN(Assumptions!$B$61,MAX(Assumptions!$B$4,Assumptions!$B$26-($I$1593+$J$1593))),Assumptions!$B$4)</f>
        <v>100000000</v>
      </c>
      <c r="L1593" s="12" t="n">
        <f aca="false">IF($E$1593=1,MIN(Assumptions!$B$56,MAX(Assumptions!$B$4,Assumptions!$B$26-($I$1593+$J$1593+$K$1593))),Assumptions!$B$4)</f>
        <v>60000000</v>
      </c>
      <c r="M1593" s="12" t="n">
        <f aca="false">IF($F$1593=1,MIN(Assumptions!$B$51,MAX(Assumptions!$B$4,Assumptions!$B$26-($I$1593+$J$1593+$K$1593+$L$1593))),Assumptions!$B$4)</f>
        <v>0</v>
      </c>
      <c r="N1593" s="12" t="n">
        <f aca="false">IF($G$1593=1,MIN(Assumptions!$B$46,MAX(Assumptions!$B$4,Assumptions!$B$26-($I$1593+$J$1593+$K$1593+$L$1593+$M$1593))),Assumptions!$B$4)</f>
        <v>15000000</v>
      </c>
      <c r="O1593" s="12" t="n">
        <f aca="false">IF($H$1593=1,MIN(Assumptions!$B$41,MAX(Assumptions!$B$4,Assumptions!$B$26-($I$1593+$J$1593+$K$1593+$L$1593+$M$1593+$N$1593))),Assumptions!$B$4)</f>
        <v>0</v>
      </c>
      <c r="P1593" s="12" t="n">
        <f aca="false">$I$1593+$J$1593+$K$1593+$L$1593+$M$1593+$N$1593+$O$1593</f>
        <v>505000000</v>
      </c>
      <c r="Q1593" s="12" t="n">
        <f aca="false">MAX(Assumptions!$B$4,Assumptions!$B$26-$P$1593)</f>
        <v>1495000000</v>
      </c>
      <c r="R1593" s="12" t="n">
        <f aca="false">$J$1460+$O$1460+Assumptions!$B$20+IF($B$1593=0,$D$1460,Assumptions!$B$4)+IF($C$1593=0,$AI$1460,Assumptions!$B$4)+IF($D$1593=0,$AF$1460,Assumptions!$B$4)+IF($E$1593=0,$AC$1460,Assumptions!$B$4)+IF($F$1593=0,$Z$1460,Assumptions!$B$4)+IF($G$1593=0,$W$1460,Assumptions!$B$4)+IF($H$1593=0,$T$1460,Assumptions!$B$4)</f>
        <v>17310874.6373241</v>
      </c>
      <c r="S1593" s="12" t="n">
        <f aca="false">IF($R$1593&gt;Assumptions!$B$4,$Q$1593/$R$1593&gt;Assumptions!$B$13,FALSE())</f>
        <v>1</v>
      </c>
      <c r="T1593" s="12" t="n">
        <f aca="false">IF($S$1593,($Q$1593+Assumptions!$B$14*Assumptions!$B$13)/($R$1593+Assumptions!$B$14),IF($R$1593&gt;Assumptions!$B$4,$Q$1593/$R$1593,Assumptions!$B$4))</f>
        <v>75.5897973923209</v>
      </c>
      <c r="U1593" s="12" t="n">
        <f aca="false">IF($B$1593=1,$I$1593,$D$1460*$T$1593)</f>
        <v>30000000</v>
      </c>
      <c r="V1593" s="12" t="n">
        <f aca="false">IF($C$1593=1,$J$1593,$AI$1460*$T$1593)</f>
        <v>300000000</v>
      </c>
      <c r="W1593" s="12" t="n">
        <f aca="false">IF($D$1593=1,$K$1593,$AF$1460*$T$1593)</f>
        <v>100000000</v>
      </c>
      <c r="X1593" s="12" t="n">
        <f aca="false">IF($E$1593=1,$L$1593,$AC$1460*$T$1593)</f>
        <v>60000000</v>
      </c>
      <c r="Y1593" s="12" t="n">
        <f aca="false">IF($F$1593=1,$M$1593,$Z$1460*$T$1593)</f>
        <v>226769392.176963</v>
      </c>
      <c r="Z1593" s="12" t="n">
        <f aca="false">IF($G$1593=1,$N$1593,$W$1460*$T$1593)</f>
        <v>15000000</v>
      </c>
      <c r="AA1593" s="12" t="n">
        <f aca="false">IF($H$1593=1,$O$1593,$T$1460*$T$1593)</f>
        <v>377948986.961605</v>
      </c>
      <c r="AB1593" s="12" t="n">
        <f aca="false">($J$1460+$O$1460)*$T$1593</f>
        <v>23498950.849742</v>
      </c>
      <c r="AC1593" s="12" t="n">
        <f aca="false">Assumptions!$B$20*$T$1593</f>
        <v>680308176.530888</v>
      </c>
      <c r="AD1593" s="12" t="n">
        <f aca="false">IF($S$1593,Assumptions!$B$14*($T$1593-Assumptions!$B$13),Assumptions!$B$4)</f>
        <v>186474493.480802</v>
      </c>
      <c r="AE1593" s="12" t="n">
        <f aca="false">$U$1593+$V$1593+$W$1593+$X$1593+$Y$1593+$Z$1593+$AA$1593+$AB$1593+$AC$1593+$AD$1593</f>
        <v>2000000000</v>
      </c>
      <c r="AF1593" s="12" t="n">
        <f aca="false">IF(AND(IF($B$1593=1,$U$1593&gt;=INDEX($U$1471:$U$1598,1+$A$1593-Assumptions!$B$77),$U$1593&gt;INDEX($U$1471:$U$1598,1+$A$1593+Assumptions!$B$77)),IF($C$1593=1,$V$1593&gt;=INDEX($V$1471:$V$1598,1+$A$1593-Assumptions!$B$78),$V$1593&gt;INDEX($V$1471:$V$1598,1+$A$1593+Assumptions!$B$78)),IF($D$1593=1,$W$1593&gt;=INDEX($W$1471:$W$1598,1+$A$1593-Assumptions!$B$79),$W$1593&gt;INDEX($W$1471:$W$1598,1+$A$1593+Assumptions!$B$79)),IF($E$1593=1,$X$1593&gt;=INDEX($X$1471:$X$1598,1+$A$1593-Assumptions!$B$80),$X$1593&gt;INDEX($X$1471:$X$1598,1+$A$1593+Assumptions!$B$80)),IF($F$1593=1,$Y$1593&gt;=INDEX($Y$1471:$Y$1598,1+$A$1593-Assumptions!$B$81),$Y$1593&gt;INDEX($Y$1471:$Y$1598,1+$A$1593+Assumptions!$B$81)),IF($G$1593=1,$Z$1593&gt;=INDEX($Z$1471:$Z$1598,1+$A$1593-Assumptions!$B$82),$Z$1593&gt;INDEX($Z$1471:$Z$1598,1+$A$1593+Assumptions!$B$82)),IF($H$1593=1,$AA$1593&gt;=INDEX($AA$1471:$AA$1598,1+$A$1593-Assumptions!$B$83),$AA$1593&gt;INDEX($AA$1471:$AA$1598,1+$A$1593+Assumptions!$B$83))),1,0)</f>
        <v>0</v>
      </c>
    </row>
    <row r="1594" customFormat="false" ht="15" hidden="true" customHeight="false" outlineLevel="0" collapsed="false">
      <c r="A1594" s="6" t="n">
        <f aca="false">ROW()-ROW($A$1471)+Assumptions!$B$4</f>
        <v>123</v>
      </c>
      <c r="B1594" s="12" t="n">
        <f aca="false">MOD(QUOTIENT($A$1594,Assumptions!$B$77),2)</f>
        <v>1</v>
      </c>
      <c r="C1594" s="12" t="n">
        <f aca="false">MOD(QUOTIENT($A$1594,Assumptions!$B$78),2)</f>
        <v>1</v>
      </c>
      <c r="D1594" s="12" t="n">
        <f aca="false">MOD(QUOTIENT($A$1594,Assumptions!$B$79),2)</f>
        <v>1</v>
      </c>
      <c r="E1594" s="12" t="n">
        <f aca="false">MOD(QUOTIENT($A$1594,Assumptions!$B$80),2)</f>
        <v>1</v>
      </c>
      <c r="F1594" s="12" t="n">
        <f aca="false">MOD(QUOTIENT($A$1594,Assumptions!$B$81),2)</f>
        <v>0</v>
      </c>
      <c r="G1594" s="12" t="n">
        <f aca="false">MOD(QUOTIENT($A$1594,Assumptions!$B$82),2)</f>
        <v>1</v>
      </c>
      <c r="H1594" s="12" t="n">
        <f aca="false">MOD(QUOTIENT($A$1594,Assumptions!$B$83),2)</f>
        <v>1</v>
      </c>
      <c r="I1594" s="12" t="n">
        <f aca="false">IF($B$1594=1,MIN(Assumptions!$B$67,MAX(Assumptions!$B$4,Assumptions!$B$26-(Assumptions!$B$4))),Assumptions!$B$4)</f>
        <v>30000000</v>
      </c>
      <c r="J1594" s="12" t="n">
        <f aca="false">IF($C$1594=1,MIN(Assumptions!$B$66,MAX(Assumptions!$B$4,Assumptions!$B$26-($I$1594))),Assumptions!$B$4)</f>
        <v>300000000</v>
      </c>
      <c r="K1594" s="12" t="n">
        <f aca="false">IF($D$1594=1,MIN(Assumptions!$B$61,MAX(Assumptions!$B$4,Assumptions!$B$26-($I$1594+$J$1594))),Assumptions!$B$4)</f>
        <v>100000000</v>
      </c>
      <c r="L1594" s="12" t="n">
        <f aca="false">IF($E$1594=1,MIN(Assumptions!$B$56,MAX(Assumptions!$B$4,Assumptions!$B$26-($I$1594+$J$1594+$K$1594))),Assumptions!$B$4)</f>
        <v>60000000</v>
      </c>
      <c r="M1594" s="12" t="n">
        <f aca="false">IF($F$1594=1,MIN(Assumptions!$B$51,MAX(Assumptions!$B$4,Assumptions!$B$26-($I$1594+$J$1594+$K$1594+$L$1594))),Assumptions!$B$4)</f>
        <v>0</v>
      </c>
      <c r="N1594" s="12" t="n">
        <f aca="false">IF($G$1594=1,MIN(Assumptions!$B$46,MAX(Assumptions!$B$4,Assumptions!$B$26-($I$1594+$J$1594+$K$1594+$L$1594+$M$1594))),Assumptions!$B$4)</f>
        <v>15000000</v>
      </c>
      <c r="O1594" s="12" t="n">
        <f aca="false">IF($H$1594=1,MIN(Assumptions!$B$41,MAX(Assumptions!$B$4,Assumptions!$B$26-($I$1594+$J$1594+$K$1594+$L$1594+$M$1594+$N$1594))),Assumptions!$B$4)</f>
        <v>5000000</v>
      </c>
      <c r="P1594" s="12" t="n">
        <f aca="false">$I$1594+$J$1594+$K$1594+$L$1594+$M$1594+$N$1594+$O$1594</f>
        <v>510000000</v>
      </c>
      <c r="Q1594" s="12" t="n">
        <f aca="false">MAX(Assumptions!$B$4,Assumptions!$B$26-$P$1594)</f>
        <v>1490000000</v>
      </c>
      <c r="R1594" s="12" t="n">
        <f aca="false">$J$1460+$O$1460+Assumptions!$B$20+IF($B$1594=0,$D$1460,Assumptions!$B$4)+IF($C$1594=0,$AI$1460,Assumptions!$B$4)+IF($D$1594=0,$AF$1460,Assumptions!$B$4)+IF($E$1594=0,$AC$1460,Assumptions!$B$4)+IF($F$1594=0,$Z$1460,Assumptions!$B$4)+IF($G$1594=0,$W$1460,Assumptions!$B$4)+IF($H$1594=0,$T$1460,Assumptions!$B$4)</f>
        <v>12310874.6373241</v>
      </c>
      <c r="S1594" s="12" t="n">
        <f aca="false">IF($R$1594&gt;Assumptions!$B$4,$Q$1594/$R$1594&gt;Assumptions!$B$13,FALSE())</f>
        <v>1</v>
      </c>
      <c r="T1594" s="12" t="n">
        <f aca="false">IF($S$1594,($Q$1594+Assumptions!$B$14*Assumptions!$B$13)/($R$1594+Assumptions!$B$14),IF($R$1594&gt;Assumptions!$B$4,$Q$1594/$R$1594,Assumptions!$B$4))</f>
        <v>100.770551135368</v>
      </c>
      <c r="U1594" s="12" t="n">
        <f aca="false">IF($B$1594=1,$I$1594,$D$1460*$T$1594)</f>
        <v>30000000</v>
      </c>
      <c r="V1594" s="12" t="n">
        <f aca="false">IF($C$1594=1,$J$1594,$AI$1460*$T$1594)</f>
        <v>300000000</v>
      </c>
      <c r="W1594" s="12" t="n">
        <f aca="false">IF($D$1594=1,$K$1594,$AF$1460*$T$1594)</f>
        <v>100000000</v>
      </c>
      <c r="X1594" s="12" t="n">
        <f aca="false">IF($E$1594=1,$L$1594,$AC$1460*$T$1594)</f>
        <v>60000000</v>
      </c>
      <c r="Y1594" s="12" t="n">
        <f aca="false">IF($F$1594=1,$M$1594,$Z$1460*$T$1594)</f>
        <v>302311653.406105</v>
      </c>
      <c r="Z1594" s="12" t="n">
        <f aca="false">IF($G$1594=1,$N$1594,$W$1460*$T$1594)</f>
        <v>15000000</v>
      </c>
      <c r="AA1594" s="12" t="n">
        <f aca="false">IF($H$1594=1,$O$1594,$T$1460*$T$1594)</f>
        <v>5000000</v>
      </c>
      <c r="AB1594" s="12" t="n">
        <f aca="false">($J$1460+$O$1460)*$T$1594</f>
        <v>31327008.53716</v>
      </c>
      <c r="AC1594" s="12" t="n">
        <f aca="false">Assumptions!$B$20*$T$1594</f>
        <v>906934960.218315</v>
      </c>
      <c r="AD1594" s="12" t="n">
        <f aca="false">IF($S$1594,Assumptions!$B$14*($T$1594-Assumptions!$B$13),Assumptions!$B$4)</f>
        <v>249426377.838421</v>
      </c>
      <c r="AE1594" s="12" t="n">
        <f aca="false">$U$1594+$V$1594+$W$1594+$X$1594+$Y$1594+$Z$1594+$AA$1594+$AB$1594+$AC$1594+$AD$1594</f>
        <v>2000000000</v>
      </c>
      <c r="AF1594" s="12" t="n">
        <f aca="false">IF(AND(IF($B$1594=1,$U$1594&gt;=INDEX($U$1471:$U$1598,1+$A$1594-Assumptions!$B$77),$U$1594&gt;INDEX($U$1471:$U$1598,1+$A$1594+Assumptions!$B$77)),IF($C$1594=1,$V$1594&gt;=INDEX($V$1471:$V$1598,1+$A$1594-Assumptions!$B$78),$V$1594&gt;INDEX($V$1471:$V$1598,1+$A$1594+Assumptions!$B$78)),IF($D$1594=1,$W$1594&gt;=INDEX($W$1471:$W$1598,1+$A$1594-Assumptions!$B$79),$W$1594&gt;INDEX($W$1471:$W$1598,1+$A$1594+Assumptions!$B$79)),IF($E$1594=1,$X$1594&gt;=INDEX($X$1471:$X$1598,1+$A$1594-Assumptions!$B$80),$X$1594&gt;INDEX($X$1471:$X$1598,1+$A$1594+Assumptions!$B$80)),IF($F$1594=1,$Y$1594&gt;=INDEX($Y$1471:$Y$1598,1+$A$1594-Assumptions!$B$81),$Y$1594&gt;INDEX($Y$1471:$Y$1598,1+$A$1594+Assumptions!$B$81)),IF($G$1594=1,$Z$1594&gt;=INDEX($Z$1471:$Z$1598,1+$A$1594-Assumptions!$B$82),$Z$1594&gt;INDEX($Z$1471:$Z$1598,1+$A$1594+Assumptions!$B$82)),IF($H$1594=1,$AA$1594&gt;=INDEX($AA$1471:$AA$1598,1+$A$1594-Assumptions!$B$83),$AA$1594&gt;INDEX($AA$1471:$AA$1598,1+$A$1594+Assumptions!$B$83))),1,0)</f>
        <v>0</v>
      </c>
    </row>
    <row r="1595" customFormat="false" ht="15" hidden="true" customHeight="false" outlineLevel="0" collapsed="false">
      <c r="A1595" s="6" t="n">
        <f aca="false">ROW()-ROW($A$1471)+Assumptions!$B$4</f>
        <v>124</v>
      </c>
      <c r="B1595" s="12" t="n">
        <f aca="false">MOD(QUOTIENT($A$1595,Assumptions!$B$77),2)</f>
        <v>1</v>
      </c>
      <c r="C1595" s="12" t="n">
        <f aca="false">MOD(QUOTIENT($A$1595,Assumptions!$B$78),2)</f>
        <v>1</v>
      </c>
      <c r="D1595" s="12" t="n">
        <f aca="false">MOD(QUOTIENT($A$1595,Assumptions!$B$79),2)</f>
        <v>1</v>
      </c>
      <c r="E1595" s="12" t="n">
        <f aca="false">MOD(QUOTIENT($A$1595,Assumptions!$B$80),2)</f>
        <v>1</v>
      </c>
      <c r="F1595" s="12" t="n">
        <f aca="false">MOD(QUOTIENT($A$1595,Assumptions!$B$81),2)</f>
        <v>1</v>
      </c>
      <c r="G1595" s="12" t="n">
        <f aca="false">MOD(QUOTIENT($A$1595,Assumptions!$B$82),2)</f>
        <v>0</v>
      </c>
      <c r="H1595" s="12" t="n">
        <f aca="false">MOD(QUOTIENT($A$1595,Assumptions!$B$83),2)</f>
        <v>0</v>
      </c>
      <c r="I1595" s="12" t="n">
        <f aca="false">IF($B$1595=1,MIN(Assumptions!$B$67,MAX(Assumptions!$B$4,Assumptions!$B$26-(Assumptions!$B$4))),Assumptions!$B$4)</f>
        <v>30000000</v>
      </c>
      <c r="J1595" s="12" t="n">
        <f aca="false">IF($C$1595=1,MIN(Assumptions!$B$66,MAX(Assumptions!$B$4,Assumptions!$B$26-($I$1595))),Assumptions!$B$4)</f>
        <v>300000000</v>
      </c>
      <c r="K1595" s="12" t="n">
        <f aca="false">IF($D$1595=1,MIN(Assumptions!$B$61,MAX(Assumptions!$B$4,Assumptions!$B$26-($I$1595+$J$1595))),Assumptions!$B$4)</f>
        <v>100000000</v>
      </c>
      <c r="L1595" s="12" t="n">
        <f aca="false">IF($E$1595=1,MIN(Assumptions!$B$56,MAX(Assumptions!$B$4,Assumptions!$B$26-($I$1595+$J$1595+$K$1595))),Assumptions!$B$4)</f>
        <v>60000000</v>
      </c>
      <c r="M1595" s="12" t="n">
        <f aca="false">IF($F$1595=1,MIN(Assumptions!$B$51,MAX(Assumptions!$B$4,Assumptions!$B$26-($I$1595+$J$1595+$K$1595+$L$1595))),Assumptions!$B$4)</f>
        <v>30000000</v>
      </c>
      <c r="N1595" s="12" t="n">
        <f aca="false">IF($G$1595=1,MIN(Assumptions!$B$46,MAX(Assumptions!$B$4,Assumptions!$B$26-($I$1595+$J$1595+$K$1595+$L$1595+$M$1595))),Assumptions!$B$4)</f>
        <v>0</v>
      </c>
      <c r="O1595" s="12" t="n">
        <f aca="false">IF($H$1595=1,MIN(Assumptions!$B$41,MAX(Assumptions!$B$4,Assumptions!$B$26-($I$1595+$J$1595+$K$1595+$L$1595+$M$1595+$N$1595))),Assumptions!$B$4)</f>
        <v>0</v>
      </c>
      <c r="P1595" s="12" t="n">
        <f aca="false">$I$1595+$J$1595+$K$1595+$L$1595+$M$1595+$N$1595+$O$1595</f>
        <v>520000000</v>
      </c>
      <c r="Q1595" s="12" t="n">
        <f aca="false">MAX(Assumptions!$B$4,Assumptions!$B$26-$P$1595)</f>
        <v>1480000000</v>
      </c>
      <c r="R1595" s="12" t="n">
        <f aca="false">$J$1460+$O$1460+Assumptions!$B$20+IF($B$1595=0,$D$1460,Assumptions!$B$4)+IF($C$1595=0,$AI$1460,Assumptions!$B$4)+IF($D$1595=0,$AF$1460,Assumptions!$B$4)+IF($E$1595=0,$AC$1460,Assumptions!$B$4)+IF($F$1595=0,$Z$1460,Assumptions!$B$4)+IF($G$1595=0,$W$1460,Assumptions!$B$4)+IF($H$1595=0,$T$1460,Assumptions!$B$4)</f>
        <v>19310874.6373241</v>
      </c>
      <c r="S1595" s="12" t="n">
        <f aca="false">IF($R$1595&gt;Assumptions!$B$4,$Q$1595/$R$1595&gt;Assumptions!$B$13,FALSE())</f>
        <v>1</v>
      </c>
      <c r="T1595" s="12" t="n">
        <f aca="false">IF($S$1595,($Q$1595+Assumptions!$B$14*Assumptions!$B$13)/($R$1595+Assumptions!$B$14),IF($R$1595&gt;Assumptions!$B$4,$Q$1595/$R$1595,Assumptions!$B$4))</f>
        <v>67.9706808943395</v>
      </c>
      <c r="U1595" s="12" t="n">
        <f aca="false">IF($B$1595=1,$I$1595,$D$1460*$T$1595)</f>
        <v>30000000</v>
      </c>
      <c r="V1595" s="12" t="n">
        <f aca="false">IF($C$1595=1,$J$1595,$AI$1460*$T$1595)</f>
        <v>300000000</v>
      </c>
      <c r="W1595" s="12" t="n">
        <f aca="false">IF($D$1595=1,$K$1595,$AF$1460*$T$1595)</f>
        <v>100000000</v>
      </c>
      <c r="X1595" s="12" t="n">
        <f aca="false">IF($E$1595=1,$L$1595,$AC$1460*$T$1595)</f>
        <v>60000000</v>
      </c>
      <c r="Y1595" s="12" t="n">
        <f aca="false">IF($F$1595=1,$M$1595,$Z$1460*$T$1595)</f>
        <v>30000000</v>
      </c>
      <c r="Z1595" s="12" t="n">
        <f aca="false">IF($G$1595=1,$N$1595,$W$1460*$T$1595)</f>
        <v>339853404.471697</v>
      </c>
      <c r="AA1595" s="12" t="n">
        <f aca="false">IF($H$1595=1,$O$1595,$T$1460*$T$1595)</f>
        <v>339853404.471697</v>
      </c>
      <c r="AB1595" s="12" t="n">
        <f aca="false">($J$1460+$O$1460)*$T$1595</f>
        <v>21130360.7717017</v>
      </c>
      <c r="AC1595" s="12" t="n">
        <f aca="false">Assumptions!$B$20*$T$1595</f>
        <v>611736128.049055</v>
      </c>
      <c r="AD1595" s="12" t="n">
        <f aca="false">IF($S$1595,Assumptions!$B$14*($T$1595-Assumptions!$B$13),Assumptions!$B$4)</f>
        <v>167426702.235849</v>
      </c>
      <c r="AE1595" s="12" t="n">
        <f aca="false">$U$1595+$V$1595+$W$1595+$X$1595+$Y$1595+$Z$1595+$AA$1595+$AB$1595+$AC$1595+$AD$1595</f>
        <v>2000000000</v>
      </c>
      <c r="AF1595" s="12" t="n">
        <f aca="false">IF(AND(IF($B$1595=1,$U$1595&gt;=INDEX($U$1471:$U$1598,1+$A$1595-Assumptions!$B$77),$U$1595&gt;INDEX($U$1471:$U$1598,1+$A$1595+Assumptions!$B$77)),IF($C$1595=1,$V$1595&gt;=INDEX($V$1471:$V$1598,1+$A$1595-Assumptions!$B$78),$V$1595&gt;INDEX($V$1471:$V$1598,1+$A$1595+Assumptions!$B$78)),IF($D$1595=1,$W$1595&gt;=INDEX($W$1471:$W$1598,1+$A$1595-Assumptions!$B$79),$W$1595&gt;INDEX($W$1471:$W$1598,1+$A$1595+Assumptions!$B$79)),IF($E$1595=1,$X$1595&gt;=INDEX($X$1471:$X$1598,1+$A$1595-Assumptions!$B$80),$X$1595&gt;INDEX($X$1471:$X$1598,1+$A$1595+Assumptions!$B$80)),IF($F$1595=1,$Y$1595&gt;=INDEX($Y$1471:$Y$1598,1+$A$1595-Assumptions!$B$81),$Y$1595&gt;INDEX($Y$1471:$Y$1598,1+$A$1595+Assumptions!$B$81)),IF($G$1595=1,$Z$1595&gt;=INDEX($Z$1471:$Z$1598,1+$A$1595-Assumptions!$B$82),$Z$1595&gt;INDEX($Z$1471:$Z$1598,1+$A$1595+Assumptions!$B$82)),IF($H$1595=1,$AA$1595&gt;=INDEX($AA$1471:$AA$1598,1+$A$1595-Assumptions!$B$83),$AA$1595&gt;INDEX($AA$1471:$AA$1598,1+$A$1595+Assumptions!$B$83))),1,0)</f>
        <v>0</v>
      </c>
    </row>
    <row r="1596" customFormat="false" ht="15" hidden="true" customHeight="false" outlineLevel="0" collapsed="false">
      <c r="A1596" s="6" t="n">
        <f aca="false">ROW()-ROW($A$1471)+Assumptions!$B$4</f>
        <v>125</v>
      </c>
      <c r="B1596" s="12" t="n">
        <f aca="false">MOD(QUOTIENT($A$1596,Assumptions!$B$77),2)</f>
        <v>1</v>
      </c>
      <c r="C1596" s="12" t="n">
        <f aca="false">MOD(QUOTIENT($A$1596,Assumptions!$B$78),2)</f>
        <v>1</v>
      </c>
      <c r="D1596" s="12" t="n">
        <f aca="false">MOD(QUOTIENT($A$1596,Assumptions!$B$79),2)</f>
        <v>1</v>
      </c>
      <c r="E1596" s="12" t="n">
        <f aca="false">MOD(QUOTIENT($A$1596,Assumptions!$B$80),2)</f>
        <v>1</v>
      </c>
      <c r="F1596" s="12" t="n">
        <f aca="false">MOD(QUOTIENT($A$1596,Assumptions!$B$81),2)</f>
        <v>1</v>
      </c>
      <c r="G1596" s="12" t="n">
        <f aca="false">MOD(QUOTIENT($A$1596,Assumptions!$B$82),2)</f>
        <v>0</v>
      </c>
      <c r="H1596" s="12" t="n">
        <f aca="false">MOD(QUOTIENT($A$1596,Assumptions!$B$83),2)</f>
        <v>1</v>
      </c>
      <c r="I1596" s="12" t="n">
        <f aca="false">IF($B$1596=1,MIN(Assumptions!$B$67,MAX(Assumptions!$B$4,Assumptions!$B$26-(Assumptions!$B$4))),Assumptions!$B$4)</f>
        <v>30000000</v>
      </c>
      <c r="J1596" s="12" t="n">
        <f aca="false">IF($C$1596=1,MIN(Assumptions!$B$66,MAX(Assumptions!$B$4,Assumptions!$B$26-($I$1596))),Assumptions!$B$4)</f>
        <v>300000000</v>
      </c>
      <c r="K1596" s="12" t="n">
        <f aca="false">IF($D$1596=1,MIN(Assumptions!$B$61,MAX(Assumptions!$B$4,Assumptions!$B$26-($I$1596+$J$1596))),Assumptions!$B$4)</f>
        <v>100000000</v>
      </c>
      <c r="L1596" s="12" t="n">
        <f aca="false">IF($E$1596=1,MIN(Assumptions!$B$56,MAX(Assumptions!$B$4,Assumptions!$B$26-($I$1596+$J$1596+$K$1596))),Assumptions!$B$4)</f>
        <v>60000000</v>
      </c>
      <c r="M1596" s="12" t="n">
        <f aca="false">IF($F$1596=1,MIN(Assumptions!$B$51,MAX(Assumptions!$B$4,Assumptions!$B$26-($I$1596+$J$1596+$K$1596+$L$1596))),Assumptions!$B$4)</f>
        <v>30000000</v>
      </c>
      <c r="N1596" s="12" t="n">
        <f aca="false">IF($G$1596=1,MIN(Assumptions!$B$46,MAX(Assumptions!$B$4,Assumptions!$B$26-($I$1596+$J$1596+$K$1596+$L$1596+$M$1596))),Assumptions!$B$4)</f>
        <v>0</v>
      </c>
      <c r="O1596" s="12" t="n">
        <f aca="false">IF($H$1596=1,MIN(Assumptions!$B$41,MAX(Assumptions!$B$4,Assumptions!$B$26-($I$1596+$J$1596+$K$1596+$L$1596+$M$1596+$N$1596))),Assumptions!$B$4)</f>
        <v>5000000</v>
      </c>
      <c r="P1596" s="12" t="n">
        <f aca="false">$I$1596+$J$1596+$K$1596+$L$1596+$M$1596+$N$1596+$O$1596</f>
        <v>525000000</v>
      </c>
      <c r="Q1596" s="12" t="n">
        <f aca="false">MAX(Assumptions!$B$4,Assumptions!$B$26-$P$1596)</f>
        <v>1475000000</v>
      </c>
      <c r="R1596" s="12" t="n">
        <f aca="false">$J$1460+$O$1460+Assumptions!$B$20+IF($B$1596=0,$D$1460,Assumptions!$B$4)+IF($C$1596=0,$AI$1460,Assumptions!$B$4)+IF($D$1596=0,$AF$1460,Assumptions!$B$4)+IF($E$1596=0,$AC$1460,Assumptions!$B$4)+IF($F$1596=0,$Z$1460,Assumptions!$B$4)+IF($G$1596=0,$W$1460,Assumptions!$B$4)+IF($H$1596=0,$T$1460,Assumptions!$B$4)</f>
        <v>14310874.6373241</v>
      </c>
      <c r="S1596" s="12" t="n">
        <f aca="false">IF($R$1596&gt;Assumptions!$B$4,$Q$1596/$R$1596&gt;Assumptions!$B$13,FALSE())</f>
        <v>1</v>
      </c>
      <c r="T1596" s="12" t="n">
        <f aca="false">IF($S$1596,($Q$1596+Assumptions!$B$14*Assumptions!$B$13)/($R$1596+Assumptions!$B$14),IF($R$1596&gt;Assumptions!$B$4,$Q$1596/$R$1596,Assumptions!$B$4))</f>
        <v>87.8895376876822</v>
      </c>
      <c r="U1596" s="12" t="n">
        <f aca="false">IF($B$1596=1,$I$1596,$D$1460*$T$1596)</f>
        <v>30000000</v>
      </c>
      <c r="V1596" s="12" t="n">
        <f aca="false">IF($C$1596=1,$J$1596,$AI$1460*$T$1596)</f>
        <v>300000000</v>
      </c>
      <c r="W1596" s="12" t="n">
        <f aca="false">IF($D$1596=1,$K$1596,$AF$1460*$T$1596)</f>
        <v>100000000</v>
      </c>
      <c r="X1596" s="12" t="n">
        <f aca="false">IF($E$1596=1,$L$1596,$AC$1460*$T$1596)</f>
        <v>60000000</v>
      </c>
      <c r="Y1596" s="12" t="n">
        <f aca="false">IF($F$1596=1,$M$1596,$Z$1460*$T$1596)</f>
        <v>30000000</v>
      </c>
      <c r="Z1596" s="12" t="n">
        <f aca="false">IF($G$1596=1,$N$1596,$W$1460*$T$1596)</f>
        <v>439447688.438411</v>
      </c>
      <c r="AA1596" s="12" t="n">
        <f aca="false">IF($H$1596=1,$O$1596,$T$1460*$T$1596)</f>
        <v>5000000</v>
      </c>
      <c r="AB1596" s="12" t="n">
        <f aca="false">($J$1460+$O$1460)*$T$1596</f>
        <v>27322628.1532434</v>
      </c>
      <c r="AC1596" s="12" t="n">
        <f aca="false">Assumptions!$B$20*$T$1596</f>
        <v>791005839.18914</v>
      </c>
      <c r="AD1596" s="12" t="n">
        <f aca="false">IF($S$1596,Assumptions!$B$14*($T$1596-Assumptions!$B$13),Assumptions!$B$4)</f>
        <v>217223844.219206</v>
      </c>
      <c r="AE1596" s="12" t="n">
        <f aca="false">$U$1596+$V$1596+$W$1596+$X$1596+$Y$1596+$Z$1596+$AA$1596+$AB$1596+$AC$1596+$AD$1596</f>
        <v>2000000000</v>
      </c>
      <c r="AF1596" s="12" t="n">
        <f aca="false">IF(AND(IF($B$1596=1,$U$1596&gt;=INDEX($U$1471:$U$1598,1+$A$1596-Assumptions!$B$77),$U$1596&gt;INDEX($U$1471:$U$1598,1+$A$1596+Assumptions!$B$77)),IF($C$1596=1,$V$1596&gt;=INDEX($V$1471:$V$1598,1+$A$1596-Assumptions!$B$78),$V$1596&gt;INDEX($V$1471:$V$1598,1+$A$1596+Assumptions!$B$78)),IF($D$1596=1,$W$1596&gt;=INDEX($W$1471:$W$1598,1+$A$1596-Assumptions!$B$79),$W$1596&gt;INDEX($W$1471:$W$1598,1+$A$1596+Assumptions!$B$79)),IF($E$1596=1,$X$1596&gt;=INDEX($X$1471:$X$1598,1+$A$1596-Assumptions!$B$80),$X$1596&gt;INDEX($X$1471:$X$1598,1+$A$1596+Assumptions!$B$80)),IF($F$1596=1,$Y$1596&gt;=INDEX($Y$1471:$Y$1598,1+$A$1596-Assumptions!$B$81),$Y$1596&gt;INDEX($Y$1471:$Y$1598,1+$A$1596+Assumptions!$B$81)),IF($G$1596=1,$Z$1596&gt;=INDEX($Z$1471:$Z$1598,1+$A$1596-Assumptions!$B$82),$Z$1596&gt;INDEX($Z$1471:$Z$1598,1+$A$1596+Assumptions!$B$82)),IF($H$1596=1,$AA$1596&gt;=INDEX($AA$1471:$AA$1598,1+$A$1596-Assumptions!$B$83),$AA$1596&gt;INDEX($AA$1471:$AA$1598,1+$A$1596+Assumptions!$B$83))),1,0)</f>
        <v>0</v>
      </c>
    </row>
    <row r="1597" customFormat="false" ht="15" hidden="true" customHeight="false" outlineLevel="0" collapsed="false">
      <c r="A1597" s="6" t="n">
        <f aca="false">ROW()-ROW($A$1471)+Assumptions!$B$4</f>
        <v>126</v>
      </c>
      <c r="B1597" s="12" t="n">
        <f aca="false">MOD(QUOTIENT($A$1597,Assumptions!$B$77),2)</f>
        <v>1</v>
      </c>
      <c r="C1597" s="12" t="n">
        <f aca="false">MOD(QUOTIENT($A$1597,Assumptions!$B$78),2)</f>
        <v>1</v>
      </c>
      <c r="D1597" s="12" t="n">
        <f aca="false">MOD(QUOTIENT($A$1597,Assumptions!$B$79),2)</f>
        <v>1</v>
      </c>
      <c r="E1597" s="12" t="n">
        <f aca="false">MOD(QUOTIENT($A$1597,Assumptions!$B$80),2)</f>
        <v>1</v>
      </c>
      <c r="F1597" s="12" t="n">
        <f aca="false">MOD(QUOTIENT($A$1597,Assumptions!$B$81),2)</f>
        <v>1</v>
      </c>
      <c r="G1597" s="12" t="n">
        <f aca="false">MOD(QUOTIENT($A$1597,Assumptions!$B$82),2)</f>
        <v>1</v>
      </c>
      <c r="H1597" s="12" t="n">
        <f aca="false">MOD(QUOTIENT($A$1597,Assumptions!$B$83),2)</f>
        <v>0</v>
      </c>
      <c r="I1597" s="12" t="n">
        <f aca="false">IF($B$1597=1,MIN(Assumptions!$B$67,MAX(Assumptions!$B$4,Assumptions!$B$26-(Assumptions!$B$4))),Assumptions!$B$4)</f>
        <v>30000000</v>
      </c>
      <c r="J1597" s="12" t="n">
        <f aca="false">IF($C$1597=1,MIN(Assumptions!$B$66,MAX(Assumptions!$B$4,Assumptions!$B$26-($I$1597))),Assumptions!$B$4)</f>
        <v>300000000</v>
      </c>
      <c r="K1597" s="12" t="n">
        <f aca="false">IF($D$1597=1,MIN(Assumptions!$B$61,MAX(Assumptions!$B$4,Assumptions!$B$26-($I$1597+$J$1597))),Assumptions!$B$4)</f>
        <v>100000000</v>
      </c>
      <c r="L1597" s="12" t="n">
        <f aca="false">IF($E$1597=1,MIN(Assumptions!$B$56,MAX(Assumptions!$B$4,Assumptions!$B$26-($I$1597+$J$1597+$K$1597))),Assumptions!$B$4)</f>
        <v>60000000</v>
      </c>
      <c r="M1597" s="12" t="n">
        <f aca="false">IF($F$1597=1,MIN(Assumptions!$B$51,MAX(Assumptions!$B$4,Assumptions!$B$26-($I$1597+$J$1597+$K$1597+$L$1597))),Assumptions!$B$4)</f>
        <v>30000000</v>
      </c>
      <c r="N1597" s="12" t="n">
        <f aca="false">IF($G$1597=1,MIN(Assumptions!$B$46,MAX(Assumptions!$B$4,Assumptions!$B$26-($I$1597+$J$1597+$K$1597+$L$1597+$M$1597))),Assumptions!$B$4)</f>
        <v>15000000</v>
      </c>
      <c r="O1597" s="12" t="n">
        <f aca="false">IF($H$1597=1,MIN(Assumptions!$B$41,MAX(Assumptions!$B$4,Assumptions!$B$26-($I$1597+$J$1597+$K$1597+$L$1597+$M$1597+$N$1597))),Assumptions!$B$4)</f>
        <v>0</v>
      </c>
      <c r="P1597" s="12" t="n">
        <f aca="false">$I$1597+$J$1597+$K$1597+$L$1597+$M$1597+$N$1597+$O$1597</f>
        <v>535000000</v>
      </c>
      <c r="Q1597" s="12" t="n">
        <f aca="false">MAX(Assumptions!$B$4,Assumptions!$B$26-$P$1597)</f>
        <v>1465000000</v>
      </c>
      <c r="R1597" s="12" t="n">
        <f aca="false">$J$1460+$O$1460+Assumptions!$B$20+IF($B$1597=0,$D$1460,Assumptions!$B$4)+IF($C$1597=0,$AI$1460,Assumptions!$B$4)+IF($D$1597=0,$AF$1460,Assumptions!$B$4)+IF($E$1597=0,$AC$1460,Assumptions!$B$4)+IF($F$1597=0,$Z$1460,Assumptions!$B$4)+IF($G$1597=0,$W$1460,Assumptions!$B$4)+IF($H$1597=0,$T$1460,Assumptions!$B$4)</f>
        <v>14310874.6373241</v>
      </c>
      <c r="S1597" s="12" t="n">
        <f aca="false">IF($R$1597&gt;Assumptions!$B$4,$Q$1597/$R$1597&gt;Assumptions!$B$13,FALSE())</f>
        <v>1</v>
      </c>
      <c r="T1597" s="12" t="n">
        <f aca="false">IF($S$1597,($Q$1597+Assumptions!$B$14*Assumptions!$B$13)/($R$1597+Assumptions!$B$14),IF($R$1597&gt;Assumptions!$B$4,$Q$1597/$R$1597,Assumptions!$B$4))</f>
        <v>87.2946846407267</v>
      </c>
      <c r="U1597" s="12" t="n">
        <f aca="false">IF($B$1597=1,$I$1597,$D$1460*$T$1597)</f>
        <v>30000000</v>
      </c>
      <c r="V1597" s="12" t="n">
        <f aca="false">IF($C$1597=1,$J$1597,$AI$1460*$T$1597)</f>
        <v>300000000</v>
      </c>
      <c r="W1597" s="12" t="n">
        <f aca="false">IF($D$1597=1,$K$1597,$AF$1460*$T$1597)</f>
        <v>100000000</v>
      </c>
      <c r="X1597" s="12" t="n">
        <f aca="false">IF($E$1597=1,$L$1597,$AC$1460*$T$1597)</f>
        <v>60000000</v>
      </c>
      <c r="Y1597" s="12" t="n">
        <f aca="false">IF($F$1597=1,$M$1597,$Z$1460*$T$1597)</f>
        <v>30000000</v>
      </c>
      <c r="Z1597" s="12" t="n">
        <f aca="false">IF($G$1597=1,$N$1597,$W$1460*$T$1597)</f>
        <v>15000000</v>
      </c>
      <c r="AA1597" s="12" t="n">
        <f aca="false">IF($H$1597=1,$O$1597,$T$1460*$T$1597)</f>
        <v>436473423.203633</v>
      </c>
      <c r="AB1597" s="12" t="n">
        <f aca="false">($J$1460+$O$1460)*$T$1597</f>
        <v>27137703.4280099</v>
      </c>
      <c r="AC1597" s="12" t="n">
        <f aca="false">Assumptions!$B$20*$T$1597</f>
        <v>785652161.76654</v>
      </c>
      <c r="AD1597" s="12" t="n">
        <f aca="false">IF($S$1597,Assumptions!$B$14*($T$1597-Assumptions!$B$13),Assumptions!$B$4)</f>
        <v>215736711.601817</v>
      </c>
      <c r="AE1597" s="12" t="n">
        <f aca="false">$U$1597+$V$1597+$W$1597+$X$1597+$Y$1597+$Z$1597+$AA$1597+$AB$1597+$AC$1597+$AD$1597</f>
        <v>2000000000</v>
      </c>
      <c r="AF1597" s="12" t="n">
        <f aca="false">IF(AND(IF($B$1597=1,$U$1597&gt;=INDEX($U$1471:$U$1598,1+$A$1597-Assumptions!$B$77),$U$1597&gt;INDEX($U$1471:$U$1598,1+$A$1597+Assumptions!$B$77)),IF($C$1597=1,$V$1597&gt;=INDEX($V$1471:$V$1598,1+$A$1597-Assumptions!$B$78),$V$1597&gt;INDEX($V$1471:$V$1598,1+$A$1597+Assumptions!$B$78)),IF($D$1597=1,$W$1597&gt;=INDEX($W$1471:$W$1598,1+$A$1597-Assumptions!$B$79),$W$1597&gt;INDEX($W$1471:$W$1598,1+$A$1597+Assumptions!$B$79)),IF($E$1597=1,$X$1597&gt;=INDEX($X$1471:$X$1598,1+$A$1597-Assumptions!$B$80),$X$1597&gt;INDEX($X$1471:$X$1598,1+$A$1597+Assumptions!$B$80)),IF($F$1597=1,$Y$1597&gt;=INDEX($Y$1471:$Y$1598,1+$A$1597-Assumptions!$B$81),$Y$1597&gt;INDEX($Y$1471:$Y$1598,1+$A$1597+Assumptions!$B$81)),IF($G$1597=1,$Z$1597&gt;=INDEX($Z$1471:$Z$1598,1+$A$1597-Assumptions!$B$82),$Z$1597&gt;INDEX($Z$1471:$Z$1598,1+$A$1597+Assumptions!$B$82)),IF($H$1597=1,$AA$1597&gt;=INDEX($AA$1471:$AA$1598,1+$A$1597-Assumptions!$B$83),$AA$1597&gt;INDEX($AA$1471:$AA$1598,1+$A$1597+Assumptions!$B$83))),1,0)</f>
        <v>0</v>
      </c>
    </row>
    <row r="1598" customFormat="false" ht="15" hidden="true" customHeight="false" outlineLevel="0" collapsed="false">
      <c r="A1598" s="6" t="n">
        <f aca="false">ROW()-ROW($A$1471)+Assumptions!$B$4</f>
        <v>127</v>
      </c>
      <c r="B1598" s="12" t="n">
        <f aca="false">MOD(QUOTIENT($A$1598,Assumptions!$B$77),2)</f>
        <v>1</v>
      </c>
      <c r="C1598" s="12" t="n">
        <f aca="false">MOD(QUOTIENT($A$1598,Assumptions!$B$78),2)</f>
        <v>1</v>
      </c>
      <c r="D1598" s="12" t="n">
        <f aca="false">MOD(QUOTIENT($A$1598,Assumptions!$B$79),2)</f>
        <v>1</v>
      </c>
      <c r="E1598" s="12" t="n">
        <f aca="false">MOD(QUOTIENT($A$1598,Assumptions!$B$80),2)</f>
        <v>1</v>
      </c>
      <c r="F1598" s="12" t="n">
        <f aca="false">MOD(QUOTIENT($A$1598,Assumptions!$B$81),2)</f>
        <v>1</v>
      </c>
      <c r="G1598" s="12" t="n">
        <f aca="false">MOD(QUOTIENT($A$1598,Assumptions!$B$82),2)</f>
        <v>1</v>
      </c>
      <c r="H1598" s="12" t="n">
        <f aca="false">MOD(QUOTIENT($A$1598,Assumptions!$B$83),2)</f>
        <v>1</v>
      </c>
      <c r="I1598" s="12" t="n">
        <f aca="false">IF($B$1598=1,MIN(Assumptions!$B$67,MAX(Assumptions!$B$4,Assumptions!$B$26-(Assumptions!$B$4))),Assumptions!$B$4)</f>
        <v>30000000</v>
      </c>
      <c r="J1598" s="12" t="n">
        <f aca="false">IF($C$1598=1,MIN(Assumptions!$B$66,MAX(Assumptions!$B$4,Assumptions!$B$26-($I$1598))),Assumptions!$B$4)</f>
        <v>300000000</v>
      </c>
      <c r="K1598" s="12" t="n">
        <f aca="false">IF($D$1598=1,MIN(Assumptions!$B$61,MAX(Assumptions!$B$4,Assumptions!$B$26-($I$1598+$J$1598))),Assumptions!$B$4)</f>
        <v>100000000</v>
      </c>
      <c r="L1598" s="12" t="n">
        <f aca="false">IF($E$1598=1,MIN(Assumptions!$B$56,MAX(Assumptions!$B$4,Assumptions!$B$26-($I$1598+$J$1598+$K$1598))),Assumptions!$B$4)</f>
        <v>60000000</v>
      </c>
      <c r="M1598" s="12" t="n">
        <f aca="false">IF($F$1598=1,MIN(Assumptions!$B$51,MAX(Assumptions!$B$4,Assumptions!$B$26-($I$1598+$J$1598+$K$1598+$L$1598))),Assumptions!$B$4)</f>
        <v>30000000</v>
      </c>
      <c r="N1598" s="12" t="n">
        <f aca="false">IF($G$1598=1,MIN(Assumptions!$B$46,MAX(Assumptions!$B$4,Assumptions!$B$26-($I$1598+$J$1598+$K$1598+$L$1598+$M$1598))),Assumptions!$B$4)</f>
        <v>15000000</v>
      </c>
      <c r="O1598" s="12" t="n">
        <f aca="false">IF($H$1598=1,MIN(Assumptions!$B$41,MAX(Assumptions!$B$4,Assumptions!$B$26-($I$1598+$J$1598+$K$1598+$L$1598+$M$1598+$N$1598))),Assumptions!$B$4)</f>
        <v>5000000</v>
      </c>
      <c r="P1598" s="12" t="n">
        <f aca="false">$I$1598+$J$1598+$K$1598+$L$1598+$M$1598+$N$1598+$O$1598</f>
        <v>540000000</v>
      </c>
      <c r="Q1598" s="12" t="n">
        <f aca="false">MAX(Assumptions!$B$4,Assumptions!$B$26-$P$1598)</f>
        <v>1460000000</v>
      </c>
      <c r="R1598" s="12" t="n">
        <f aca="false">$J$1460+$O$1460+Assumptions!$B$20+IF($B$1598=0,$D$1460,Assumptions!$B$4)+IF($C$1598=0,$AI$1460,Assumptions!$B$4)+IF($D$1598=0,$AF$1460,Assumptions!$B$4)+IF($E$1598=0,$AC$1460,Assumptions!$B$4)+IF($F$1598=0,$Z$1460,Assumptions!$B$4)+IF($G$1598=0,$W$1460,Assumptions!$B$4)+IF($H$1598=0,$T$1460,Assumptions!$B$4)</f>
        <v>9310874.63732413</v>
      </c>
      <c r="S1598" s="12" t="n">
        <f aca="false">IF($R$1598&gt;Assumptions!$B$4,$Q$1598/$R$1598&gt;Assumptions!$B$13,FALSE())</f>
        <v>1</v>
      </c>
      <c r="T1598" s="12" t="n">
        <f aca="false">IF($S$1598,($Q$1598+Assumptions!$B$14*Assumptions!$B$13)/($R$1598+Assumptions!$B$14),IF($R$1598&gt;Assumptions!$B$4,$Q$1598/$R$1598,Assumptions!$B$4))</f>
        <v>123.826561953192</v>
      </c>
      <c r="U1598" s="12" t="n">
        <f aca="false">IF($B$1598=1,$I$1598,$D$1460*$T$1598)</f>
        <v>30000000</v>
      </c>
      <c r="V1598" s="12" t="n">
        <f aca="false">IF($C$1598=1,$J$1598,$AI$1460*$T$1598)</f>
        <v>300000000</v>
      </c>
      <c r="W1598" s="12" t="n">
        <f aca="false">IF($D$1598=1,$K$1598,$AF$1460*$T$1598)</f>
        <v>100000000</v>
      </c>
      <c r="X1598" s="12" t="n">
        <f aca="false">IF($E$1598=1,$L$1598,$AC$1460*$T$1598)</f>
        <v>60000000</v>
      </c>
      <c r="Y1598" s="12" t="n">
        <f aca="false">IF($F$1598=1,$M$1598,$Z$1460*$T$1598)</f>
        <v>30000000</v>
      </c>
      <c r="Z1598" s="12" t="n">
        <f aca="false">IF($G$1598=1,$N$1598,$W$1460*$T$1598)</f>
        <v>15000000</v>
      </c>
      <c r="AA1598" s="12" t="n">
        <f aca="false">IF($H$1598=1,$O$1598,$T$1460*$T$1598)</f>
        <v>5000000</v>
      </c>
      <c r="AB1598" s="12" t="n">
        <f aca="false">($J$1460+$O$1460)*$T$1598</f>
        <v>38494537.5382921</v>
      </c>
      <c r="AC1598" s="12" t="n">
        <f aca="false">Assumptions!$B$20*$T$1598</f>
        <v>1114439057.57873</v>
      </c>
      <c r="AD1598" s="12" t="n">
        <f aca="false">IF($S$1598,Assumptions!$B$14*($T$1598-Assumptions!$B$13),Assumptions!$B$4)</f>
        <v>307066404.88298</v>
      </c>
      <c r="AE1598" s="12" t="n">
        <f aca="false">$U$1598+$V$1598+$W$1598+$X$1598+$Y$1598+$Z$1598+$AA$1598+$AB$1598+$AC$1598+$AD$1598</f>
        <v>2000000000</v>
      </c>
      <c r="AF1598" s="12" t="n">
        <f aca="false">IF(AND(IF($B$1598=1,$U$1598&gt;=INDEX($U$1471:$U$1598,1+$A$1598-Assumptions!$B$77),$U$1598&gt;INDEX($U$1471:$U$1598,1+$A$1598+Assumptions!$B$77)),IF($C$1598=1,$V$1598&gt;=INDEX($V$1471:$V$1598,1+$A$1598-Assumptions!$B$78),$V$1598&gt;INDEX($V$1471:$V$1598,1+$A$1598+Assumptions!$B$78)),IF($D$1598=1,$W$1598&gt;=INDEX($W$1471:$W$1598,1+$A$1598-Assumptions!$B$79),$W$1598&gt;INDEX($W$1471:$W$1598,1+$A$1598+Assumptions!$B$79)),IF($E$1598=1,$X$1598&gt;=INDEX($X$1471:$X$1598,1+$A$1598-Assumptions!$B$80),$X$1598&gt;INDEX($X$1471:$X$1598,1+$A$1598+Assumptions!$B$80)),IF($F$1598=1,$Y$1598&gt;=INDEX($Y$1471:$Y$1598,1+$A$1598-Assumptions!$B$81),$Y$1598&gt;INDEX($Y$1471:$Y$1598,1+$A$1598+Assumptions!$B$81)),IF($G$1598=1,$Z$1598&gt;=INDEX($Z$1471:$Z$1598,1+$A$1598-Assumptions!$B$82),$Z$1598&gt;INDEX($Z$1471:$Z$1598,1+$A$1598+Assumptions!$B$82)),IF($H$1598=1,$AA$1598&gt;=INDEX($AA$1471:$AA$1598,1+$A$1598-Assumptions!$B$83),$AA$1598&gt;INDEX($AA$1471:$AA$1598,1+$A$1598+Assumptions!$B$83))),1,0)</f>
        <v>0</v>
      </c>
    </row>
    <row r="1605" customFormat="false" ht="35.05" hidden="true" customHeight="false" outlineLevel="0" collapsed="false">
      <c r="A1605" s="14" t="str">
        <f aca="false">Assumptions!$I$2</f>
        <v>Iteration</v>
      </c>
      <c r="B1605" s="15" t="str">
        <f aca="false">Assumptions!$I$3</f>
        <v>Top-up input</v>
      </c>
      <c r="C1605" s="15" t="str">
        <f aca="false">Assumptions!$I$4</f>
        <v>F PPS</v>
      </c>
      <c r="D1605" s="15" t="str">
        <f aca="false">Assumptions!$I$5</f>
        <v>F primary shares</v>
      </c>
      <c r="E1605" s="15" t="str">
        <f aca="false">Assumptions!$I$6</f>
        <v>Prior as-converted</v>
      </c>
      <c r="F1605" s="15" t="str">
        <f aca="false">Assumptions!$I$7</f>
        <v>Note A cap PPS</v>
      </c>
      <c r="G1605" s="15" t="str">
        <f aca="false">Assumptions!$I$8</f>
        <v>Note A discount PPS</v>
      </c>
      <c r="H1605" s="15" t="str">
        <f aca="false">Assumptions!$I$9</f>
        <v>Note A conversion PPS</v>
      </c>
      <c r="I1605" s="15" t="str">
        <f aca="false">Assumptions!$I$10</f>
        <v>Note A branch</v>
      </c>
      <c r="J1605" s="15" t="str">
        <f aca="false">Assumptions!$I$11</f>
        <v>Note A shares</v>
      </c>
      <c r="K1605" s="15" t="str">
        <f aca="false">Assumptions!$I$12</f>
        <v>Note B cap PPS</v>
      </c>
      <c r="L1605" s="15" t="str">
        <f aca="false">Assumptions!$I$13</f>
        <v>Note B discount PPS</v>
      </c>
      <c r="M1605" s="15" t="str">
        <f aca="false">Assumptions!$I$14</f>
        <v>Note B conversion PPS</v>
      </c>
      <c r="N1605" s="15" t="str">
        <f aca="false">Assumptions!$I$15</f>
        <v>Note B branch</v>
      </c>
      <c r="O1605" s="15" t="str">
        <f aca="false">Assumptions!$I$16</f>
        <v>Note B shares</v>
      </c>
      <c r="P1605" s="15" t="str">
        <f aca="false">Assumptions!$I$17</f>
        <v>ESOP top-up output</v>
      </c>
      <c r="Q1605" s="15" t="str">
        <f aca="false">Assumptions!$I$18</f>
        <v>Post-F FD</v>
      </c>
      <c r="R1605" s="15" t="str">
        <f aca="false">Assumptions!$I$19</f>
        <v>Seed NCP</v>
      </c>
      <c r="S1605" s="15" t="str">
        <f aca="false">Assumptions!$I$20</f>
        <v>Seed ratio</v>
      </c>
      <c r="T1605" s="15" t="str">
        <f aca="false">Assumptions!$I$21</f>
        <v>Seed as-converted</v>
      </c>
      <c r="U1605" s="15" t="str">
        <f aca="false">Assumptions!$I$22</f>
        <v>Series A NCP</v>
      </c>
      <c r="V1605" s="15" t="str">
        <f aca="false">Assumptions!$I$23</f>
        <v>Series A ratio</v>
      </c>
      <c r="W1605" s="15" t="str">
        <f aca="false">Assumptions!$I$24</f>
        <v>Series A as-converted</v>
      </c>
      <c r="X1605" s="15" t="str">
        <f aca="false">Assumptions!$I$25</f>
        <v>Series B NCP</v>
      </c>
      <c r="Y1605" s="15" t="str">
        <f aca="false">Assumptions!$I$26</f>
        <v>Series B ratio</v>
      </c>
      <c r="Z1605" s="15" t="str">
        <f aca="false">Assumptions!$I$27</f>
        <v>Series B as-converted</v>
      </c>
      <c r="AA1605" s="15" t="str">
        <f aca="false">Assumptions!$I$28</f>
        <v>Series C NCP</v>
      </c>
      <c r="AB1605" s="15" t="str">
        <f aca="false">Assumptions!$I$29</f>
        <v>Series C ratio</v>
      </c>
      <c r="AC1605" s="15" t="str">
        <f aca="false">Assumptions!$I$30</f>
        <v>Series C as-converted</v>
      </c>
      <c r="AD1605" s="15" t="str">
        <f aca="false">Assumptions!$I$31</f>
        <v>Series D NCP</v>
      </c>
      <c r="AE1605" s="15" t="str">
        <f aca="false">Assumptions!$I$32</f>
        <v>Series D ratio</v>
      </c>
      <c r="AF1605" s="15" t="str">
        <f aca="false">Assumptions!$I$33</f>
        <v>Series D as-converted</v>
      </c>
      <c r="AG1605" s="15" t="str">
        <f aca="false">Assumptions!$I$34</f>
        <v>Series E NCP</v>
      </c>
      <c r="AH1605" s="15" t="str">
        <f aca="false">Assumptions!$I$35</f>
        <v>Series E ratio</v>
      </c>
      <c r="AI1605" s="15" t="str">
        <f aca="false">Assumptions!$I$36</f>
        <v>Series E as-converted</v>
      </c>
      <c r="AJ1605" s="12" t="n">
        <f aca="false">(Assumptions!$B$11/$C$1685)/$Q$1685</f>
        <v>0.00693332042698963</v>
      </c>
      <c r="AK1605" s="12" t="n">
        <f aca="false">(INDEX($U$1696:$U$1823,1+$AH$1695))*Assumptions!$B$68</f>
        <v>15170472.6079899</v>
      </c>
    </row>
    <row r="1606" customFormat="false" ht="15" hidden="true" customHeight="false" outlineLevel="0" collapsed="false">
      <c r="A1606" s="6" t="n">
        <f aca="false">ROW()-ROW($A$1606)+Assumptions!$B$4</f>
        <v>0</v>
      </c>
      <c r="B1606" s="12" t="n">
        <f aca="false">Assumptions!$B$4</f>
        <v>0</v>
      </c>
      <c r="C1606" s="12" t="n">
        <f aca="false">$C$4/(Assumptions!$B$16+$B$1606)</f>
        <v>38.2326039399081</v>
      </c>
      <c r="D1606" s="12" t="n">
        <f aca="false">Assumptions!$B$7/$C$1606</f>
        <v>784670.592857143</v>
      </c>
      <c r="E1606" s="12" t="n">
        <f aca="false">$T$1606+$W$1606+$Z$1606+$AC$1606+$AF$1606+$AI$1606</f>
        <v>23264322.8768918</v>
      </c>
      <c r="F1606" s="12" t="n">
        <f aca="false">Assumptions!$B$70/(Assumptions!$B$20+Assumptions!$B$17+$B$1606+$E$1606+Assumptions!$B$4)</f>
        <v>27.2784384773885</v>
      </c>
      <c r="G1606" s="12" t="n">
        <f aca="false">$C$1606*(1-Assumptions!$B$71)</f>
        <v>30.5860831519265</v>
      </c>
      <c r="H1606" s="12" t="n">
        <f aca="false">MIN($F$1606,$G$1606)</f>
        <v>27.2784384773885</v>
      </c>
      <c r="I1606" s="12" t="str">
        <f aca="false">IF($F$1606&lt;=$G$1606,"cap","discount")</f>
        <v>cap</v>
      </c>
      <c r="J1606" s="12" t="n">
        <f aca="false">Assumptions!$B$69/$H$1606</f>
        <v>183294.949384459</v>
      </c>
      <c r="K1606" s="12" t="n">
        <f aca="false">Assumptions!$B$74/(Assumptions!$B$20+Assumptions!$B$17+$B$1606+$E$1606+$J$1606)</f>
        <v>43.4283597649966</v>
      </c>
      <c r="L1606" s="12" t="n">
        <f aca="false">$C$1606*(1-Assumptions!$B$75)</f>
        <v>32.4977133489219</v>
      </c>
      <c r="M1606" s="12" t="n">
        <f aca="false">MIN($K$1606,$L$1606)</f>
        <v>32.4977133489219</v>
      </c>
      <c r="N1606" s="12" t="str">
        <f aca="false">IF($K$1606&lt;=$L$1606,"cap","discount")</f>
        <v>discount</v>
      </c>
      <c r="O1606" s="12" t="n">
        <f aca="false">Assumptions!$B$73/$M$1606</f>
        <v>92314.187394958</v>
      </c>
      <c r="P1606" s="12" t="n">
        <f aca="false">MAX(Assumptions!$B$4,($A$7*(Assumptions!$B$20+$E$1606+Assumptions!$B$17+$J$1606+$O$1606+$D$1606)-Assumptions!$B$17)/(1-$A$7))</f>
        <v>1486145.22468148</v>
      </c>
      <c r="Q1606" s="12" t="n">
        <f aca="false">Assumptions!$B$20+$E$1606+Assumptions!$B$17+$P$1606+$J$1606+$O$1606+$D$1606</f>
        <v>39205414.8312098</v>
      </c>
      <c r="R1606" s="12" t="n">
        <f aca="false">IF($C$1606&lt;Assumptions!$B$37,Assumptions!$B$37*(Assumptions!$B$21+Assumptions!$B$22/Assumptions!$B$37)/(Assumptions!$B$21+Assumptions!$B$22/$C$1606),Assumptions!$B$37)</f>
        <v>1</v>
      </c>
      <c r="S1606" s="12" t="n">
        <f aca="false">Assumptions!$B$38/$R$1606</f>
        <v>1</v>
      </c>
      <c r="T1606" s="12" t="n">
        <f aca="false">Assumptions!$B$39*$S$1606</f>
        <v>5000000</v>
      </c>
      <c r="U1606" s="12" t="n">
        <f aca="false">IF($C$1606&lt;Assumptions!$B$42,Assumptions!$B$42*(Assumptions!$B$21+Assumptions!$B$22/Assumptions!$B$42)/(Assumptions!$B$21+Assumptions!$B$22/$C$1606),Assumptions!$B$42)</f>
        <v>3</v>
      </c>
      <c r="V1606" s="12" t="n">
        <f aca="false">Assumptions!$B$43/$U$1606</f>
        <v>1</v>
      </c>
      <c r="W1606" s="12" t="n">
        <f aca="false">Assumptions!$B$44*$V$1606</f>
        <v>5000000</v>
      </c>
      <c r="X1606" s="12" t="n">
        <f aca="false">IF($C$1606&lt;Assumptions!$B$47,Assumptions!$B$47*(Assumptions!$B$21+Assumptions!$B$22/Assumptions!$B$47)/(Assumptions!$B$21+Assumptions!$B$22/$C$1606),Assumptions!$B$47)</f>
        <v>10</v>
      </c>
      <c r="Y1606" s="12" t="n">
        <f aca="false">Assumptions!$B$48/$X$1606</f>
        <v>1</v>
      </c>
      <c r="Z1606" s="12" t="n">
        <f aca="false">Assumptions!$B$49*$Y$1606</f>
        <v>3000000</v>
      </c>
      <c r="AA1606" s="12" t="n">
        <f aca="false">IF($C$1606&lt;Assumptions!$B$52,Assumptions!$B$52*(Assumptions!$B$21+Assumptions!$B$22/Assumptions!$B$52)/(Assumptions!$B$21+Assumptions!$B$22/$C$1606),Assumptions!$B$52)</f>
        <v>25</v>
      </c>
      <c r="AB1606" s="12" t="n">
        <f aca="false">Assumptions!$B$53/$AA$1606</f>
        <v>1</v>
      </c>
      <c r="AC1606" s="12" t="n">
        <f aca="false">Assumptions!$B$54*$AB$1606</f>
        <v>2400000</v>
      </c>
      <c r="AD1606" s="12" t="n">
        <f aca="false">IF($C$1606&lt;Assumptions!$B$57,Assumptions!$B$57*(Assumptions!$B$21+Assumptions!$B$22/Assumptions!$B$57)/(Assumptions!$B$21+Assumptions!$B$22/$C$1606),Assumptions!$B$57)</f>
        <v>57.7011635791589</v>
      </c>
      <c r="AE1606" s="12" t="n">
        <f aca="false">Assumptions!$B$58/$AD$1606</f>
        <v>1.03984038238133</v>
      </c>
      <c r="AF1606" s="12" t="n">
        <f aca="false">Assumptions!$B$59*$AE$1606</f>
        <v>1733067.65058234</v>
      </c>
      <c r="AG1606" s="12" t="n">
        <f aca="false">IF($C$1606&lt;Assumptions!$B$62,Assumptions!$B$62*(Assumptions!$B$21+Assumptions!$B$22/Assumptions!$B$62)/(Assumptions!$B$21+Assumptions!$B$22/$C$1606),Assumptions!$B$62)</f>
        <v>48.9291003623757</v>
      </c>
      <c r="AH1606" s="12" t="n">
        <f aca="false">Assumptions!$B$63/$AG$1606</f>
        <v>1.00468454633187</v>
      </c>
      <c r="AI1606" s="12" t="n">
        <f aca="false">Assumptions!$B$64*$AH$1606</f>
        <v>6131255.22630948</v>
      </c>
    </row>
    <row r="1607" customFormat="false" ht="15" hidden="true" customHeight="false" outlineLevel="0" collapsed="false">
      <c r="A1607" s="6" t="n">
        <f aca="false">ROW()-ROW($A$1606)+Assumptions!$B$4</f>
        <v>1</v>
      </c>
      <c r="B1607" s="12" t="n">
        <f aca="false">$P$1606</f>
        <v>1486145.22468148</v>
      </c>
      <c r="C1607" s="12" t="n">
        <f aca="false">$C$4/(Assumptions!$B$16+$B$1607)</f>
        <v>36.7414470174127</v>
      </c>
      <c r="D1607" s="12" t="n">
        <f aca="false">Assumptions!$B$7/$C$1607</f>
        <v>816516.56195746</v>
      </c>
      <c r="E1607" s="12" t="n">
        <f aca="false">$T$1607+$W$1607+$Z$1607+$AC$1607+$AF$1607+$AI$1607</f>
        <v>23271018.8491448</v>
      </c>
      <c r="F1607" s="12" t="n">
        <f aca="false">Assumptions!$B$70/(Assumptions!$B$20+Assumptions!$B$17+$B$1607+$E$1607+$O$1606)</f>
        <v>26.1477931633625</v>
      </c>
      <c r="G1607" s="12" t="n">
        <f aca="false">$C$1607*(1-Assumptions!$B$71)</f>
        <v>29.3931576139302</v>
      </c>
      <c r="H1607" s="12" t="n">
        <f aca="false">MIN($F$1607,$G$1607)</f>
        <v>26.1477931633625</v>
      </c>
      <c r="I1607" s="12" t="str">
        <f aca="false">IF($F$1607&lt;=$G$1607,"cap","discount")</f>
        <v>cap</v>
      </c>
      <c r="J1607" s="12" t="n">
        <f aca="false">Assumptions!$B$69/$H$1607</f>
        <v>191220.726306106</v>
      </c>
      <c r="K1607" s="12" t="n">
        <f aca="false">Assumptions!$B$74/(Assumptions!$B$20+Assumptions!$B$17+$B$1607+$E$1607+$J$1607)</f>
        <v>41.7285511946255</v>
      </c>
      <c r="L1607" s="12" t="n">
        <f aca="false">$C$1607*(1-Assumptions!$B$75)</f>
        <v>31.2302299648008</v>
      </c>
      <c r="M1607" s="12" t="n">
        <f aca="false">MIN($K$1607,$L$1607)</f>
        <v>31.2302299648008</v>
      </c>
      <c r="N1607" s="12" t="str">
        <f aca="false">IF($K$1607&lt;=$L$1607,"cap","discount")</f>
        <v>discount</v>
      </c>
      <c r="O1607" s="12" t="n">
        <f aca="false">Assumptions!$B$73/$M$1607</f>
        <v>96060.7719949953</v>
      </c>
      <c r="P1607" s="12" t="n">
        <f aca="false">MAX(Assumptions!$B$4,($A$7*(Assumptions!$B$20+$E$1607+Assumptions!$B$17+$J$1607+$O$1607+$D$1607)-Assumptions!$B$17)/(1-$A$7))</f>
        <v>1495006.57224764</v>
      </c>
      <c r="Q1607" s="12" t="n">
        <f aca="false">Assumptions!$B$20+$E$1607+Assumptions!$B$17+$P$1607+$J$1607+$O$1607+$D$1607</f>
        <v>39264490.481651</v>
      </c>
      <c r="R1607" s="12" t="n">
        <f aca="false">IF($C$1607&lt;Assumptions!$B$37,Assumptions!$B$37*(Assumptions!$B$21+Assumptions!$B$22/Assumptions!$B$37)/(Assumptions!$B$21+Assumptions!$B$22/$C$1607),Assumptions!$B$37)</f>
        <v>1</v>
      </c>
      <c r="S1607" s="12" t="n">
        <f aca="false">Assumptions!$B$38/$R$1607</f>
        <v>1</v>
      </c>
      <c r="T1607" s="12" t="n">
        <f aca="false">Assumptions!$B$39*$S$1607</f>
        <v>5000000</v>
      </c>
      <c r="U1607" s="12" t="n">
        <f aca="false">IF($C$1607&lt;Assumptions!$B$42,Assumptions!$B$42*(Assumptions!$B$21+Assumptions!$B$22/Assumptions!$B$42)/(Assumptions!$B$21+Assumptions!$B$22/$C$1607),Assumptions!$B$42)</f>
        <v>3</v>
      </c>
      <c r="V1607" s="12" t="n">
        <f aca="false">Assumptions!$B$43/$U$1607</f>
        <v>1</v>
      </c>
      <c r="W1607" s="12" t="n">
        <f aca="false">Assumptions!$B$44*$V$1607</f>
        <v>5000000</v>
      </c>
      <c r="X1607" s="12" t="n">
        <f aca="false">IF($C$1607&lt;Assumptions!$B$47,Assumptions!$B$47*(Assumptions!$B$21+Assumptions!$B$22/Assumptions!$B$47)/(Assumptions!$B$21+Assumptions!$B$22/$C$1607),Assumptions!$B$47)</f>
        <v>10</v>
      </c>
      <c r="Y1607" s="12" t="n">
        <f aca="false">Assumptions!$B$48/$X$1607</f>
        <v>1</v>
      </c>
      <c r="Z1607" s="12" t="n">
        <f aca="false">Assumptions!$B$49*$Y$1607</f>
        <v>3000000</v>
      </c>
      <c r="AA1607" s="12" t="n">
        <f aca="false">IF($C$1607&lt;Assumptions!$B$52,Assumptions!$B$52*(Assumptions!$B$21+Assumptions!$B$22/Assumptions!$B$52)/(Assumptions!$B$21+Assumptions!$B$22/$C$1607),Assumptions!$B$52)</f>
        <v>25</v>
      </c>
      <c r="AB1607" s="12" t="n">
        <f aca="false">Assumptions!$B$53/$AA$1607</f>
        <v>1</v>
      </c>
      <c r="AC1607" s="12" t="n">
        <f aca="false">Assumptions!$B$54*$AB$1607</f>
        <v>2400000</v>
      </c>
      <c r="AD1607" s="12" t="n">
        <f aca="false">IF($C$1607&lt;Assumptions!$B$57,Assumptions!$B$57*(Assumptions!$B$21+Assumptions!$B$22/Assumptions!$B$57)/(Assumptions!$B$21+Assumptions!$B$22/$C$1607),Assumptions!$B$57)</f>
        <v>57.6520764917446</v>
      </c>
      <c r="AE1607" s="12" t="n">
        <f aca="false">Assumptions!$B$58/$AD$1607</f>
        <v>1.04072574053064</v>
      </c>
      <c r="AF1607" s="12" t="n">
        <f aca="false">Assumptions!$B$59*$AE$1607</f>
        <v>1734543.24779298</v>
      </c>
      <c r="AG1607" s="12" t="n">
        <f aca="false">IF($C$1607&lt;Assumptions!$B$62,Assumptions!$B$62*(Assumptions!$B$21+Assumptions!$B$22/Assumptions!$B$62)/(Assumptions!$B$21+Assumptions!$B$22/$C$1607),Assumptions!$B$62)</f>
        <v>48.8874757767068</v>
      </c>
      <c r="AH1607" s="12" t="n">
        <f aca="false">Assumptions!$B$63/$AG$1607</f>
        <v>1.00553997151602</v>
      </c>
      <c r="AI1607" s="12" t="n">
        <f aca="false">Assumptions!$B$64*$AH$1607</f>
        <v>6136475.60135177</v>
      </c>
    </row>
    <row r="1608" customFormat="false" ht="15" hidden="true" customHeight="false" outlineLevel="0" collapsed="false">
      <c r="A1608" s="6" t="n">
        <f aca="false">ROW()-ROW($A$1606)+Assumptions!$B$4</f>
        <v>2</v>
      </c>
      <c r="B1608" s="12" t="n">
        <f aca="false">$P$1607</f>
        <v>1495006.57224764</v>
      </c>
      <c r="C1608" s="12" t="n">
        <f aca="false">$C$4/(Assumptions!$B$16+$B$1608)</f>
        <v>36.7329045513482</v>
      </c>
      <c r="D1608" s="12" t="n">
        <f aca="false">Assumptions!$B$7/$C$1608</f>
        <v>816706.447976735</v>
      </c>
      <c r="E1608" s="12" t="n">
        <f aca="false">$T$1608+$W$1608+$Z$1608+$AC$1608+$AF$1608+$AI$1608</f>
        <v>23271058.7748105</v>
      </c>
      <c r="F1608" s="12" t="n">
        <f aca="false">Assumptions!$B$70/(Assumptions!$B$20+Assumptions!$B$17+$B$1608+$E$1608+$O$1607)</f>
        <v>26.1391485922004</v>
      </c>
      <c r="G1608" s="12" t="n">
        <f aca="false">$C$1608*(1-Assumptions!$B$71)</f>
        <v>29.3863236410785</v>
      </c>
      <c r="H1608" s="12" t="n">
        <f aca="false">MIN($F$1608,$G$1608)</f>
        <v>26.1391485922004</v>
      </c>
      <c r="I1608" s="12" t="str">
        <f aca="false">IF($F$1608&lt;=$G$1608,"cap","discount")</f>
        <v>cap</v>
      </c>
      <c r="J1608" s="12" t="n">
        <f aca="false">Assumptions!$B$69/$H$1608</f>
        <v>191283.965595265</v>
      </c>
      <c r="K1608" s="12" t="n">
        <f aca="false">Assumptions!$B$74/(Assumptions!$B$20+Assumptions!$B$17+$B$1608+$E$1608+$J$1608)</f>
        <v>41.7187974409605</v>
      </c>
      <c r="L1608" s="12" t="n">
        <f aca="false">$C$1608*(1-Assumptions!$B$75)</f>
        <v>31.2229688686459</v>
      </c>
      <c r="M1608" s="12" t="n">
        <f aca="false">MIN($K$1608,$L$1608)</f>
        <v>31.2229688686459</v>
      </c>
      <c r="N1608" s="12" t="str">
        <f aca="false">IF($K$1608&lt;=$L$1608,"cap","discount")</f>
        <v>discount</v>
      </c>
      <c r="O1608" s="12" t="n">
        <f aca="false">Assumptions!$B$73/$M$1608</f>
        <v>96083.1115266747</v>
      </c>
      <c r="P1608" s="12" t="n">
        <f aca="false">MAX(Assumptions!$B$4,($A$7*(Assumptions!$B$20+$E$1608+Assumptions!$B$17+$J$1608+$O$1608+$D$1608)-Assumptions!$B$17)/(1-$A$7))</f>
        <v>1495062.22939573</v>
      </c>
      <c r="Q1608" s="12" t="n">
        <f aca="false">Assumptions!$B$20+$E$1608+Assumptions!$B$17+$P$1608+$J$1608+$O$1608+$D$1608</f>
        <v>39264861.5293049</v>
      </c>
      <c r="R1608" s="12" t="n">
        <f aca="false">IF($C$1608&lt;Assumptions!$B$37,Assumptions!$B$37*(Assumptions!$B$21+Assumptions!$B$22/Assumptions!$B$37)/(Assumptions!$B$21+Assumptions!$B$22/$C$1608),Assumptions!$B$37)</f>
        <v>1</v>
      </c>
      <c r="S1608" s="12" t="n">
        <f aca="false">Assumptions!$B$38/$R$1608</f>
        <v>1</v>
      </c>
      <c r="T1608" s="12" t="n">
        <f aca="false">Assumptions!$B$39*$S$1608</f>
        <v>5000000</v>
      </c>
      <c r="U1608" s="12" t="n">
        <f aca="false">IF($C$1608&lt;Assumptions!$B$42,Assumptions!$B$42*(Assumptions!$B$21+Assumptions!$B$22/Assumptions!$B$42)/(Assumptions!$B$21+Assumptions!$B$22/$C$1608),Assumptions!$B$42)</f>
        <v>3</v>
      </c>
      <c r="V1608" s="12" t="n">
        <f aca="false">Assumptions!$B$43/$U$1608</f>
        <v>1</v>
      </c>
      <c r="W1608" s="12" t="n">
        <f aca="false">Assumptions!$B$44*$V$1608</f>
        <v>5000000</v>
      </c>
      <c r="X1608" s="12" t="n">
        <f aca="false">IF($C$1608&lt;Assumptions!$B$47,Assumptions!$B$47*(Assumptions!$B$21+Assumptions!$B$22/Assumptions!$B$47)/(Assumptions!$B$21+Assumptions!$B$22/$C$1608),Assumptions!$B$47)</f>
        <v>10</v>
      </c>
      <c r="Y1608" s="12" t="n">
        <f aca="false">Assumptions!$B$48/$X$1608</f>
        <v>1</v>
      </c>
      <c r="Z1608" s="12" t="n">
        <f aca="false">Assumptions!$B$49*$Y$1608</f>
        <v>3000000</v>
      </c>
      <c r="AA1608" s="12" t="n">
        <f aca="false">IF($C$1608&lt;Assumptions!$B$52,Assumptions!$B$52*(Assumptions!$B$21+Assumptions!$B$22/Assumptions!$B$52)/(Assumptions!$B$21+Assumptions!$B$22/$C$1608),Assumptions!$B$52)</f>
        <v>25</v>
      </c>
      <c r="AB1608" s="12" t="n">
        <f aca="false">Assumptions!$B$53/$AA$1608</f>
        <v>1</v>
      </c>
      <c r="AC1608" s="12" t="n">
        <f aca="false">Assumptions!$B$54*$AB$1608</f>
        <v>2400000</v>
      </c>
      <c r="AD1608" s="12" t="n">
        <f aca="false">IF($C$1608&lt;Assumptions!$B$57,Assumptions!$B$57*(Assumptions!$B$21+Assumptions!$B$22/Assumptions!$B$57)/(Assumptions!$B$21+Assumptions!$B$22/$C$1608),Assumptions!$B$57)</f>
        <v>57.6517840536369</v>
      </c>
      <c r="AE1608" s="12" t="n">
        <f aca="false">Assumptions!$B$58/$AD$1608</f>
        <v>1.04073101960172</v>
      </c>
      <c r="AF1608" s="12" t="n">
        <f aca="false">Assumptions!$B$59*$AE$1608</f>
        <v>1734552.04624655</v>
      </c>
      <c r="AG1608" s="12" t="n">
        <f aca="false">IF($C$1608&lt;Assumptions!$B$62,Assumptions!$B$62*(Assumptions!$B$21+Assumptions!$B$22/Assumptions!$B$62)/(Assumptions!$B$21+Assumptions!$B$22/$C$1608),Assumptions!$B$62)</f>
        <v>48.8872277967246</v>
      </c>
      <c r="AH1608" s="12" t="n">
        <f aca="false">Assumptions!$B$63/$AG$1608</f>
        <v>1.00554507210764</v>
      </c>
      <c r="AI1608" s="12" t="n">
        <f aca="false">Assumptions!$B$64*$AH$1608</f>
        <v>6136506.7285639</v>
      </c>
    </row>
    <row r="1609" customFormat="false" ht="15" hidden="true" customHeight="false" outlineLevel="0" collapsed="false">
      <c r="A1609" s="6" t="n">
        <f aca="false">ROW()-ROW($A$1606)+Assumptions!$B$4</f>
        <v>3</v>
      </c>
      <c r="B1609" s="12" t="n">
        <f aca="false">$P$1608</f>
        <v>1495062.22939573</v>
      </c>
      <c r="C1609" s="12" t="n">
        <f aca="false">$C$4/(Assumptions!$B$16+$B$1609)</f>
        <v>36.7328509096127</v>
      </c>
      <c r="D1609" s="12" t="n">
        <f aca="false">Assumptions!$B$7/$C$1609</f>
        <v>816707.640629909</v>
      </c>
      <c r="E1609" s="12" t="n">
        <f aca="false">$T$1609+$W$1609+$Z$1609+$AC$1609+$AF$1609+$AI$1609</f>
        <v>23271059.0255792</v>
      </c>
      <c r="F1609" s="12" t="n">
        <f aca="false">Assumptions!$B$70/(Assumptions!$B$20+Assumptions!$B$17+$B$1609+$E$1609+$O$1608)</f>
        <v>26.1390951293424</v>
      </c>
      <c r="G1609" s="12" t="n">
        <f aca="false">$C$1609*(1-Assumptions!$B$71)</f>
        <v>29.3862807276902</v>
      </c>
      <c r="H1609" s="12" t="n">
        <f aca="false">MIN($F$1609,$G$1609)</f>
        <v>26.1390951293424</v>
      </c>
      <c r="I1609" s="12" t="str">
        <f aca="false">IF($F$1609&lt;=$G$1609,"cap","discount")</f>
        <v>cap</v>
      </c>
      <c r="J1609" s="12" t="n">
        <f aca="false">Assumptions!$B$69/$H$1609</f>
        <v>191284.356832508</v>
      </c>
      <c r="K1609" s="12" t="n">
        <f aca="false">Assumptions!$B$74/(Assumptions!$B$20+Assumptions!$B$17+$B$1609+$E$1609+$J$1609)</f>
        <v>41.7187361996027</v>
      </c>
      <c r="L1609" s="12" t="n">
        <f aca="false">$C$1609*(1-Assumptions!$B$75)</f>
        <v>31.2229232731708</v>
      </c>
      <c r="M1609" s="12" t="n">
        <f aca="false">MIN($K$1609,$L$1609)</f>
        <v>31.2229232731708</v>
      </c>
      <c r="N1609" s="12" t="str">
        <f aca="false">IF($K$1609&lt;=$L$1609,"cap","discount")</f>
        <v>discount</v>
      </c>
      <c r="O1609" s="12" t="n">
        <f aca="false">Assumptions!$B$73/$M$1609</f>
        <v>96083.2518388128</v>
      </c>
      <c r="P1609" s="12" t="n">
        <f aca="false">MAX(Assumptions!$B$4,($A$7*(Assumptions!$B$20+$E$1609+Assumptions!$B$17+$J$1609+$O$1609+$D$1609)-Assumptions!$B$17)/(1-$A$7))</f>
        <v>1495062.57792007</v>
      </c>
      <c r="Q1609" s="12" t="n">
        <f aca="false">Assumptions!$B$20+$E$1609+Assumptions!$B$17+$P$1609+$J$1609+$O$1609+$D$1609</f>
        <v>39264863.8528005</v>
      </c>
      <c r="R1609" s="12" t="n">
        <f aca="false">IF($C$1609&lt;Assumptions!$B$37,Assumptions!$B$37*(Assumptions!$B$21+Assumptions!$B$22/Assumptions!$B$37)/(Assumptions!$B$21+Assumptions!$B$22/$C$1609),Assumptions!$B$37)</f>
        <v>1</v>
      </c>
      <c r="S1609" s="12" t="n">
        <f aca="false">Assumptions!$B$38/$R$1609</f>
        <v>1</v>
      </c>
      <c r="T1609" s="12" t="n">
        <f aca="false">Assumptions!$B$39*$S$1609</f>
        <v>5000000</v>
      </c>
      <c r="U1609" s="12" t="n">
        <f aca="false">IF($C$1609&lt;Assumptions!$B$42,Assumptions!$B$42*(Assumptions!$B$21+Assumptions!$B$22/Assumptions!$B$42)/(Assumptions!$B$21+Assumptions!$B$22/$C$1609),Assumptions!$B$42)</f>
        <v>3</v>
      </c>
      <c r="V1609" s="12" t="n">
        <f aca="false">Assumptions!$B$43/$U$1609</f>
        <v>1</v>
      </c>
      <c r="W1609" s="12" t="n">
        <f aca="false">Assumptions!$B$44*$V$1609</f>
        <v>5000000</v>
      </c>
      <c r="X1609" s="12" t="n">
        <f aca="false">IF($C$1609&lt;Assumptions!$B$47,Assumptions!$B$47*(Assumptions!$B$21+Assumptions!$B$22/Assumptions!$B$47)/(Assumptions!$B$21+Assumptions!$B$22/$C$1609),Assumptions!$B$47)</f>
        <v>10</v>
      </c>
      <c r="Y1609" s="12" t="n">
        <f aca="false">Assumptions!$B$48/$X$1609</f>
        <v>1</v>
      </c>
      <c r="Z1609" s="12" t="n">
        <f aca="false">Assumptions!$B$49*$Y$1609</f>
        <v>3000000</v>
      </c>
      <c r="AA1609" s="12" t="n">
        <f aca="false">IF($C$1609&lt;Assumptions!$B$52,Assumptions!$B$52*(Assumptions!$B$21+Assumptions!$B$22/Assumptions!$B$52)/(Assumptions!$B$21+Assumptions!$B$22/$C$1609),Assumptions!$B$52)</f>
        <v>25</v>
      </c>
      <c r="AB1609" s="12" t="n">
        <f aca="false">Assumptions!$B$53/$AA$1609</f>
        <v>1</v>
      </c>
      <c r="AC1609" s="12" t="n">
        <f aca="false">Assumptions!$B$54*$AB$1609</f>
        <v>2400000</v>
      </c>
      <c r="AD1609" s="12" t="n">
        <f aca="false">IF($C$1609&lt;Assumptions!$B$57,Assumptions!$B$57*(Assumptions!$B$21+Assumptions!$B$22/Assumptions!$B$57)/(Assumptions!$B$21+Assumptions!$B$22/$C$1609),Assumptions!$B$57)</f>
        <v>57.6517822168748</v>
      </c>
      <c r="AE1609" s="12" t="n">
        <f aca="false">Assumptions!$B$58/$AD$1609</f>
        <v>1.04073105275899</v>
      </c>
      <c r="AF1609" s="12" t="n">
        <f aca="false">Assumptions!$B$59*$AE$1609</f>
        <v>1734552.10150867</v>
      </c>
      <c r="AG1609" s="12" t="n">
        <f aca="false">IF($C$1609&lt;Assumptions!$B$62,Assumptions!$B$62*(Assumptions!$B$21+Assumptions!$B$22/Assumptions!$B$62)/(Assumptions!$B$21+Assumptions!$B$22/$C$1609),Assumptions!$B$62)</f>
        <v>48.8872262391976</v>
      </c>
      <c r="AH1609" s="12" t="n">
        <f aca="false">Assumptions!$B$63/$AG$1609</f>
        <v>1.00554510414389</v>
      </c>
      <c r="AI1609" s="12" t="n">
        <f aca="false">Assumptions!$B$64*$AH$1609</f>
        <v>6136506.9240705</v>
      </c>
    </row>
    <row r="1610" customFormat="false" ht="15" hidden="true" customHeight="false" outlineLevel="0" collapsed="false">
      <c r="A1610" s="6" t="n">
        <f aca="false">ROW()-ROW($A$1606)+Assumptions!$B$4</f>
        <v>4</v>
      </c>
      <c r="B1610" s="12" t="n">
        <f aca="false">$P$1609</f>
        <v>1495062.57792007</v>
      </c>
      <c r="C1610" s="12" t="n">
        <f aca="false">$C$4/(Assumptions!$B$16+$B$1610)</f>
        <v>36.7328505737094</v>
      </c>
      <c r="D1610" s="12" t="n">
        <f aca="false">Assumptions!$B$7/$C$1610</f>
        <v>816707.648098287</v>
      </c>
      <c r="E1610" s="12" t="n">
        <f aca="false">$T$1610+$W$1610+$Z$1610+$AC$1610+$AF$1610+$AI$1610</f>
        <v>23271059.0271495</v>
      </c>
      <c r="F1610" s="12" t="n">
        <f aca="false">Assumptions!$B$70/(Assumptions!$B$20+Assumptions!$B$17+$B$1610+$E$1610+$O$1609)</f>
        <v>26.1390947942708</v>
      </c>
      <c r="G1610" s="12" t="n">
        <f aca="false">$C$1610*(1-Assumptions!$B$71)</f>
        <v>29.3862804589675</v>
      </c>
      <c r="H1610" s="12" t="n">
        <f aca="false">MIN($F$1610,$G$1610)</f>
        <v>26.1390947942708</v>
      </c>
      <c r="I1610" s="12" t="str">
        <f aca="false">IF($F$1610&lt;=$G$1610,"cap","discount")</f>
        <v>cap</v>
      </c>
      <c r="J1610" s="12" t="n">
        <f aca="false">Assumptions!$B$69/$H$1610</f>
        <v>191284.359284542</v>
      </c>
      <c r="K1610" s="12" t="n">
        <f aca="false">Assumptions!$B$74/(Assumptions!$B$20+Assumptions!$B$17+$B$1610+$E$1610+$J$1610)</f>
        <v>41.7187358161084</v>
      </c>
      <c r="L1610" s="12" t="n">
        <f aca="false">$C$1610*(1-Assumptions!$B$75)</f>
        <v>31.222922987653</v>
      </c>
      <c r="M1610" s="12" t="n">
        <f aca="false">MIN($K$1610,$L$1610)</f>
        <v>31.222922987653</v>
      </c>
      <c r="N1610" s="12" t="str">
        <f aca="false">IF($K$1610&lt;=$L$1610,"cap","discount")</f>
        <v>discount</v>
      </c>
      <c r="O1610" s="12" t="n">
        <f aca="false">Assumptions!$B$73/$M$1610</f>
        <v>96083.2527174456</v>
      </c>
      <c r="P1610" s="12" t="n">
        <f aca="false">MAX(Assumptions!$B$4,($A$7*(Assumptions!$B$20+$E$1610+Assumptions!$B$17+$J$1610+$O$1610+$D$1610)-Assumptions!$B$17)/(1-$A$7))</f>
        <v>1495062.5801029</v>
      </c>
      <c r="Q1610" s="12" t="n">
        <f aca="false">Assumptions!$B$20+$E$1610+Assumptions!$B$17+$P$1610+$J$1610+$O$1610+$D$1610</f>
        <v>39264863.8673526</v>
      </c>
      <c r="R1610" s="12" t="n">
        <f aca="false">IF($C$1610&lt;Assumptions!$B$37,Assumptions!$B$37*(Assumptions!$B$21+Assumptions!$B$22/Assumptions!$B$37)/(Assumptions!$B$21+Assumptions!$B$22/$C$1610),Assumptions!$B$37)</f>
        <v>1</v>
      </c>
      <c r="S1610" s="12" t="n">
        <f aca="false">Assumptions!$B$38/$R$1610</f>
        <v>1</v>
      </c>
      <c r="T1610" s="12" t="n">
        <f aca="false">Assumptions!$B$39*$S$1610</f>
        <v>5000000</v>
      </c>
      <c r="U1610" s="12" t="n">
        <f aca="false">IF($C$1610&lt;Assumptions!$B$42,Assumptions!$B$42*(Assumptions!$B$21+Assumptions!$B$22/Assumptions!$B$42)/(Assumptions!$B$21+Assumptions!$B$22/$C$1610),Assumptions!$B$42)</f>
        <v>3</v>
      </c>
      <c r="V1610" s="12" t="n">
        <f aca="false">Assumptions!$B$43/$U$1610</f>
        <v>1</v>
      </c>
      <c r="W1610" s="12" t="n">
        <f aca="false">Assumptions!$B$44*$V$1610</f>
        <v>5000000</v>
      </c>
      <c r="X1610" s="12" t="n">
        <f aca="false">IF($C$1610&lt;Assumptions!$B$47,Assumptions!$B$47*(Assumptions!$B$21+Assumptions!$B$22/Assumptions!$B$47)/(Assumptions!$B$21+Assumptions!$B$22/$C$1610),Assumptions!$B$47)</f>
        <v>10</v>
      </c>
      <c r="Y1610" s="12" t="n">
        <f aca="false">Assumptions!$B$48/$X$1610</f>
        <v>1</v>
      </c>
      <c r="Z1610" s="12" t="n">
        <f aca="false">Assumptions!$B$49*$Y$1610</f>
        <v>3000000</v>
      </c>
      <c r="AA1610" s="12" t="n">
        <f aca="false">IF($C$1610&lt;Assumptions!$B$52,Assumptions!$B$52*(Assumptions!$B$21+Assumptions!$B$22/Assumptions!$B$52)/(Assumptions!$B$21+Assumptions!$B$22/$C$1610),Assumptions!$B$52)</f>
        <v>25</v>
      </c>
      <c r="AB1610" s="12" t="n">
        <f aca="false">Assumptions!$B$53/$AA$1610</f>
        <v>1</v>
      </c>
      <c r="AC1610" s="12" t="n">
        <f aca="false">Assumptions!$B$54*$AB$1610</f>
        <v>2400000</v>
      </c>
      <c r="AD1610" s="12" t="n">
        <f aca="false">IF($C$1610&lt;Assumptions!$B$57,Assumptions!$B$57*(Assumptions!$B$21+Assumptions!$B$22/Assumptions!$B$57)/(Assumptions!$B$21+Assumptions!$B$22/$C$1610),Assumptions!$B$57)</f>
        <v>57.651782205373</v>
      </c>
      <c r="AE1610" s="12" t="n">
        <f aca="false">Assumptions!$B$58/$AD$1610</f>
        <v>1.04073105296662</v>
      </c>
      <c r="AF1610" s="12" t="n">
        <f aca="false">Assumptions!$B$59*$AE$1610</f>
        <v>1734552.10185472</v>
      </c>
      <c r="AG1610" s="12" t="n">
        <f aca="false">IF($C$1610&lt;Assumptions!$B$62,Assumptions!$B$62*(Assumptions!$B$21+Assumptions!$B$22/Assumptions!$B$62)/(Assumptions!$B$21+Assumptions!$B$22/$C$1610),Assumptions!$B$62)</f>
        <v>48.8872262294444</v>
      </c>
      <c r="AH1610" s="12" t="n">
        <f aca="false">Assumptions!$B$63/$AG$1610</f>
        <v>1.0055451043445</v>
      </c>
      <c r="AI1610" s="12" t="n">
        <f aca="false">Assumptions!$B$64*$AH$1610</f>
        <v>6136506.92529476</v>
      </c>
    </row>
    <row r="1611" customFormat="false" ht="15" hidden="true" customHeight="false" outlineLevel="0" collapsed="false">
      <c r="A1611" s="6" t="n">
        <f aca="false">ROW()-ROW($A$1606)+Assumptions!$B$4</f>
        <v>5</v>
      </c>
      <c r="B1611" s="12" t="n">
        <f aca="false">$P$1610</f>
        <v>1495062.5801029</v>
      </c>
      <c r="C1611" s="12" t="n">
        <f aca="false">$C$4/(Assumptions!$B$16+$B$1611)</f>
        <v>36.7328505716056</v>
      </c>
      <c r="D1611" s="12" t="n">
        <f aca="false">Assumptions!$B$7/$C$1611</f>
        <v>816707.648145062</v>
      </c>
      <c r="E1611" s="12" t="n">
        <f aca="false">$T$1611+$W$1611+$Z$1611+$AC$1611+$AF$1611+$AI$1611</f>
        <v>23271059.0271593</v>
      </c>
      <c r="F1611" s="12" t="n">
        <f aca="false">Assumptions!$B$70/(Assumptions!$B$20+Assumptions!$B$17+$B$1611+$E$1611+$O$1610)</f>
        <v>26.1390947921724</v>
      </c>
      <c r="G1611" s="12" t="n">
        <f aca="false">$C$1611*(1-Assumptions!$B$71)</f>
        <v>29.3862804572845</v>
      </c>
      <c r="H1611" s="12" t="n">
        <f aca="false">MIN($F$1611,$G$1611)</f>
        <v>26.1390947921724</v>
      </c>
      <c r="I1611" s="12" t="str">
        <f aca="false">IF($F$1611&lt;=$G$1611,"cap","discount")</f>
        <v>cap</v>
      </c>
      <c r="J1611" s="12" t="n">
        <f aca="false">Assumptions!$B$69/$H$1611</f>
        <v>191284.359299898</v>
      </c>
      <c r="K1611" s="12" t="n">
        <f aca="false">Assumptions!$B$74/(Assumptions!$B$20+Assumptions!$B$17+$B$1611+$E$1611+$J$1611)</f>
        <v>41.7187358137065</v>
      </c>
      <c r="L1611" s="12" t="n">
        <f aca="false">$C$1611*(1-Assumptions!$B$75)</f>
        <v>31.2229229858648</v>
      </c>
      <c r="M1611" s="12" t="n">
        <f aca="false">MIN($K$1611,$L$1611)</f>
        <v>31.2229229858648</v>
      </c>
      <c r="N1611" s="12" t="str">
        <f aca="false">IF($K$1611&lt;=$L$1611,"cap","discount")</f>
        <v>discount</v>
      </c>
      <c r="O1611" s="12" t="n">
        <f aca="false">Assumptions!$B$73/$M$1611</f>
        <v>96083.2527229485</v>
      </c>
      <c r="P1611" s="12" t="n">
        <f aca="false">MAX(Assumptions!$B$4,($A$7*(Assumptions!$B$20+$E$1611+Assumptions!$B$17+$J$1611+$O$1611+$D$1611)-Assumptions!$B$17)/(1-$A$7))</f>
        <v>1495062.58011657</v>
      </c>
      <c r="Q1611" s="12" t="n">
        <f aca="false">Assumptions!$B$20+$E$1611+Assumptions!$B$17+$P$1611+$J$1611+$O$1611+$D$1611</f>
        <v>39264863.8674438</v>
      </c>
      <c r="R1611" s="12" t="n">
        <f aca="false">IF($C$1611&lt;Assumptions!$B$37,Assumptions!$B$37*(Assumptions!$B$21+Assumptions!$B$22/Assumptions!$B$37)/(Assumptions!$B$21+Assumptions!$B$22/$C$1611),Assumptions!$B$37)</f>
        <v>1</v>
      </c>
      <c r="S1611" s="12" t="n">
        <f aca="false">Assumptions!$B$38/$R$1611</f>
        <v>1</v>
      </c>
      <c r="T1611" s="12" t="n">
        <f aca="false">Assumptions!$B$39*$S$1611</f>
        <v>5000000</v>
      </c>
      <c r="U1611" s="12" t="n">
        <f aca="false">IF($C$1611&lt;Assumptions!$B$42,Assumptions!$B$42*(Assumptions!$B$21+Assumptions!$B$22/Assumptions!$B$42)/(Assumptions!$B$21+Assumptions!$B$22/$C$1611),Assumptions!$B$42)</f>
        <v>3</v>
      </c>
      <c r="V1611" s="12" t="n">
        <f aca="false">Assumptions!$B$43/$U$1611</f>
        <v>1</v>
      </c>
      <c r="W1611" s="12" t="n">
        <f aca="false">Assumptions!$B$44*$V$1611</f>
        <v>5000000</v>
      </c>
      <c r="X1611" s="12" t="n">
        <f aca="false">IF($C$1611&lt;Assumptions!$B$47,Assumptions!$B$47*(Assumptions!$B$21+Assumptions!$B$22/Assumptions!$B$47)/(Assumptions!$B$21+Assumptions!$B$22/$C$1611),Assumptions!$B$47)</f>
        <v>10</v>
      </c>
      <c r="Y1611" s="12" t="n">
        <f aca="false">Assumptions!$B$48/$X$1611</f>
        <v>1</v>
      </c>
      <c r="Z1611" s="12" t="n">
        <f aca="false">Assumptions!$B$49*$Y$1611</f>
        <v>3000000</v>
      </c>
      <c r="AA1611" s="12" t="n">
        <f aca="false">IF($C$1611&lt;Assumptions!$B$52,Assumptions!$B$52*(Assumptions!$B$21+Assumptions!$B$22/Assumptions!$B$52)/(Assumptions!$B$21+Assumptions!$B$22/$C$1611),Assumptions!$B$52)</f>
        <v>25</v>
      </c>
      <c r="AB1611" s="12" t="n">
        <f aca="false">Assumptions!$B$53/$AA$1611</f>
        <v>1</v>
      </c>
      <c r="AC1611" s="12" t="n">
        <f aca="false">Assumptions!$B$54*$AB$1611</f>
        <v>2400000</v>
      </c>
      <c r="AD1611" s="12" t="n">
        <f aca="false">IF($C$1611&lt;Assumptions!$B$57,Assumptions!$B$57*(Assumptions!$B$21+Assumptions!$B$22/Assumptions!$B$57)/(Assumptions!$B$21+Assumptions!$B$22/$C$1611),Assumptions!$B$57)</f>
        <v>57.6517822053009</v>
      </c>
      <c r="AE1611" s="12" t="n">
        <f aca="false">Assumptions!$B$58/$AD$1611</f>
        <v>1.04073105296792</v>
      </c>
      <c r="AF1611" s="12" t="n">
        <f aca="false">Assumptions!$B$59*$AE$1611</f>
        <v>1734552.10185688</v>
      </c>
      <c r="AG1611" s="12" t="n">
        <f aca="false">IF($C$1611&lt;Assumptions!$B$62,Assumptions!$B$62*(Assumptions!$B$21+Assumptions!$B$22/Assumptions!$B$62)/(Assumptions!$B$21+Assumptions!$B$22/$C$1611),Assumptions!$B$62)</f>
        <v>48.8872262293833</v>
      </c>
      <c r="AH1611" s="12" t="n">
        <f aca="false">Assumptions!$B$63/$AG$1611</f>
        <v>1.00554510434576</v>
      </c>
      <c r="AI1611" s="12" t="n">
        <f aca="false">Assumptions!$B$64*$AH$1611</f>
        <v>6136506.92530242</v>
      </c>
    </row>
    <row r="1612" customFormat="false" ht="15" hidden="true" customHeight="false" outlineLevel="0" collapsed="false">
      <c r="A1612" s="6" t="n">
        <f aca="false">ROW()-ROW($A$1606)+Assumptions!$B$4</f>
        <v>6</v>
      </c>
      <c r="B1612" s="12" t="n">
        <f aca="false">$P$1611</f>
        <v>1495062.58011657</v>
      </c>
      <c r="C1612" s="12" t="n">
        <f aca="false">$C$4/(Assumptions!$B$16+$B$1612)</f>
        <v>36.7328505715924</v>
      </c>
      <c r="D1612" s="12" t="n">
        <f aca="false">Assumptions!$B$7/$C$1612</f>
        <v>816707.648145355</v>
      </c>
      <c r="E1612" s="12" t="n">
        <f aca="false">$T$1612+$W$1612+$Z$1612+$AC$1612+$AF$1612+$AI$1612</f>
        <v>23271059.0271594</v>
      </c>
      <c r="F1612" s="12" t="n">
        <f aca="false">Assumptions!$B$70/(Assumptions!$B$20+Assumptions!$B$17+$B$1612+$E$1612+$O$1611)</f>
        <v>26.1390947921592</v>
      </c>
      <c r="G1612" s="12" t="n">
        <f aca="false">$C$1612*(1-Assumptions!$B$71)</f>
        <v>29.3862804572739</v>
      </c>
      <c r="H1612" s="12" t="n">
        <f aca="false">MIN($F$1612,$G$1612)</f>
        <v>26.1390947921592</v>
      </c>
      <c r="I1612" s="12" t="str">
        <f aca="false">IF($F$1612&lt;=$G$1612,"cap","discount")</f>
        <v>cap</v>
      </c>
      <c r="J1612" s="12" t="n">
        <f aca="false">Assumptions!$B$69/$H$1612</f>
        <v>191284.359299994</v>
      </c>
      <c r="K1612" s="12" t="n">
        <f aca="false">Assumptions!$B$74/(Assumptions!$B$20+Assumptions!$B$17+$B$1612+$E$1612+$J$1612)</f>
        <v>41.7187358136915</v>
      </c>
      <c r="L1612" s="12" t="n">
        <f aca="false">$C$1612*(1-Assumptions!$B$75)</f>
        <v>31.2229229858535</v>
      </c>
      <c r="M1612" s="12" t="n">
        <f aca="false">MIN($K$1612,$L$1612)</f>
        <v>31.2229229858535</v>
      </c>
      <c r="N1612" s="12" t="str">
        <f aca="false">IF($K$1612&lt;=$L$1612,"cap","discount")</f>
        <v>discount</v>
      </c>
      <c r="O1612" s="12" t="n">
        <f aca="false">Assumptions!$B$73/$M$1612</f>
        <v>96083.252722983</v>
      </c>
      <c r="P1612" s="12" t="n">
        <f aca="false">MAX(Assumptions!$B$4,($A$7*(Assumptions!$B$20+$E$1612+Assumptions!$B$17+$J$1612+$O$1612+$D$1612)-Assumptions!$B$17)/(1-$A$7))</f>
        <v>1495062.58011665</v>
      </c>
      <c r="Q1612" s="12" t="n">
        <f aca="false">Assumptions!$B$20+$E$1612+Assumptions!$B$17+$P$1612+$J$1612+$O$1612+$D$1612</f>
        <v>39264863.8674444</v>
      </c>
      <c r="R1612" s="12" t="n">
        <f aca="false">IF($C$1612&lt;Assumptions!$B$37,Assumptions!$B$37*(Assumptions!$B$21+Assumptions!$B$22/Assumptions!$B$37)/(Assumptions!$B$21+Assumptions!$B$22/$C$1612),Assumptions!$B$37)</f>
        <v>1</v>
      </c>
      <c r="S1612" s="12" t="n">
        <f aca="false">Assumptions!$B$38/$R$1612</f>
        <v>1</v>
      </c>
      <c r="T1612" s="12" t="n">
        <f aca="false">Assumptions!$B$39*$S$1612</f>
        <v>5000000</v>
      </c>
      <c r="U1612" s="12" t="n">
        <f aca="false">IF($C$1612&lt;Assumptions!$B$42,Assumptions!$B$42*(Assumptions!$B$21+Assumptions!$B$22/Assumptions!$B$42)/(Assumptions!$B$21+Assumptions!$B$22/$C$1612),Assumptions!$B$42)</f>
        <v>3</v>
      </c>
      <c r="V1612" s="12" t="n">
        <f aca="false">Assumptions!$B$43/$U$1612</f>
        <v>1</v>
      </c>
      <c r="W1612" s="12" t="n">
        <f aca="false">Assumptions!$B$44*$V$1612</f>
        <v>5000000</v>
      </c>
      <c r="X1612" s="12" t="n">
        <f aca="false">IF($C$1612&lt;Assumptions!$B$47,Assumptions!$B$47*(Assumptions!$B$21+Assumptions!$B$22/Assumptions!$B$47)/(Assumptions!$B$21+Assumptions!$B$22/$C$1612),Assumptions!$B$47)</f>
        <v>10</v>
      </c>
      <c r="Y1612" s="12" t="n">
        <f aca="false">Assumptions!$B$48/$X$1612</f>
        <v>1</v>
      </c>
      <c r="Z1612" s="12" t="n">
        <f aca="false">Assumptions!$B$49*$Y$1612</f>
        <v>3000000</v>
      </c>
      <c r="AA1612" s="12" t="n">
        <f aca="false">IF($C$1612&lt;Assumptions!$B$52,Assumptions!$B$52*(Assumptions!$B$21+Assumptions!$B$22/Assumptions!$B$52)/(Assumptions!$B$21+Assumptions!$B$22/$C$1612),Assumptions!$B$52)</f>
        <v>25</v>
      </c>
      <c r="AB1612" s="12" t="n">
        <f aca="false">Assumptions!$B$53/$AA$1612</f>
        <v>1</v>
      </c>
      <c r="AC1612" s="12" t="n">
        <f aca="false">Assumptions!$B$54*$AB$1612</f>
        <v>2400000</v>
      </c>
      <c r="AD1612" s="12" t="n">
        <f aca="false">IF($C$1612&lt;Assumptions!$B$57,Assumptions!$B$57*(Assumptions!$B$21+Assumptions!$B$22/Assumptions!$B$57)/(Assumptions!$B$21+Assumptions!$B$22/$C$1612),Assumptions!$B$57)</f>
        <v>57.6517822053005</v>
      </c>
      <c r="AE1612" s="12" t="n">
        <f aca="false">Assumptions!$B$58/$AD$1612</f>
        <v>1.04073105296793</v>
      </c>
      <c r="AF1612" s="12" t="n">
        <f aca="false">Assumptions!$B$59*$AE$1612</f>
        <v>1734552.1018569</v>
      </c>
      <c r="AG1612" s="12" t="n">
        <f aca="false">IF($C$1612&lt;Assumptions!$B$62,Assumptions!$B$62*(Assumptions!$B$21+Assumptions!$B$22/Assumptions!$B$62)/(Assumptions!$B$21+Assumptions!$B$22/$C$1612),Assumptions!$B$62)</f>
        <v>48.8872262293829</v>
      </c>
      <c r="AH1612" s="12" t="n">
        <f aca="false">Assumptions!$B$63/$AG$1612</f>
        <v>1.00554510434577</v>
      </c>
      <c r="AI1612" s="12" t="n">
        <f aca="false">Assumptions!$B$64*$AH$1612</f>
        <v>6136506.92530247</v>
      </c>
    </row>
    <row r="1613" customFormat="false" ht="15" hidden="true" customHeight="false" outlineLevel="0" collapsed="false">
      <c r="A1613" s="6" t="n">
        <f aca="false">ROW()-ROW($A$1606)+Assumptions!$B$4</f>
        <v>7</v>
      </c>
      <c r="B1613" s="12" t="n">
        <f aca="false">$P$1612</f>
        <v>1495062.58011665</v>
      </c>
      <c r="C1613" s="12" t="n">
        <f aca="false">$C$4/(Assumptions!$B$16+$B$1613)</f>
        <v>36.7328505715923</v>
      </c>
      <c r="D1613" s="12" t="n">
        <f aca="false">Assumptions!$B$7/$C$1613</f>
        <v>816707.648145357</v>
      </c>
      <c r="E1613" s="12" t="n">
        <f aca="false">$T$1613+$W$1613+$Z$1613+$AC$1613+$AF$1613+$AI$1613</f>
        <v>23271059.0271594</v>
      </c>
      <c r="F1613" s="12" t="n">
        <f aca="false">Assumptions!$B$70/(Assumptions!$B$20+Assumptions!$B$17+$B$1613+$E$1613+$O$1612)</f>
        <v>26.1390947921592</v>
      </c>
      <c r="G1613" s="12" t="n">
        <f aca="false">$C$1613*(1-Assumptions!$B$71)</f>
        <v>29.3862804572739</v>
      </c>
      <c r="H1613" s="12" t="n">
        <f aca="false">MIN($F$1613,$G$1613)</f>
        <v>26.1390947921592</v>
      </c>
      <c r="I1613" s="12" t="str">
        <f aca="false">IF($F$1613&lt;=$G$1613,"cap","discount")</f>
        <v>cap</v>
      </c>
      <c r="J1613" s="12" t="n">
        <f aca="false">Assumptions!$B$69/$H$1613</f>
        <v>191284.359299995</v>
      </c>
      <c r="K1613" s="12" t="n">
        <f aca="false">Assumptions!$B$74/(Assumptions!$B$20+Assumptions!$B$17+$B$1613+$E$1613+$J$1613)</f>
        <v>41.7187358136914</v>
      </c>
      <c r="L1613" s="12" t="n">
        <f aca="false">$C$1613*(1-Assumptions!$B$75)</f>
        <v>31.2229229858535</v>
      </c>
      <c r="M1613" s="12" t="n">
        <f aca="false">MIN($K$1613,$L$1613)</f>
        <v>31.2229229858535</v>
      </c>
      <c r="N1613" s="12" t="str">
        <f aca="false">IF($K$1613&lt;=$L$1613,"cap","discount")</f>
        <v>discount</v>
      </c>
      <c r="O1613" s="12" t="n">
        <f aca="false">Assumptions!$B$73/$M$1613</f>
        <v>96083.2527229832</v>
      </c>
      <c r="P1613" s="12" t="n">
        <f aca="false">MAX(Assumptions!$B$4,($A$7*(Assumptions!$B$20+$E$1613+Assumptions!$B$17+$J$1613+$O$1613+$D$1613)-Assumptions!$B$17)/(1-$A$7))</f>
        <v>1495062.58011665</v>
      </c>
      <c r="Q1613" s="12" t="n">
        <f aca="false">Assumptions!$B$20+$E$1613+Assumptions!$B$17+$P$1613+$J$1613+$O$1613+$D$1613</f>
        <v>39264863.8674444</v>
      </c>
      <c r="R1613" s="12" t="n">
        <f aca="false">IF($C$1613&lt;Assumptions!$B$37,Assumptions!$B$37*(Assumptions!$B$21+Assumptions!$B$22/Assumptions!$B$37)/(Assumptions!$B$21+Assumptions!$B$22/$C$1613),Assumptions!$B$37)</f>
        <v>1</v>
      </c>
      <c r="S1613" s="12" t="n">
        <f aca="false">Assumptions!$B$38/$R$1613</f>
        <v>1</v>
      </c>
      <c r="T1613" s="12" t="n">
        <f aca="false">Assumptions!$B$39*$S$1613</f>
        <v>5000000</v>
      </c>
      <c r="U1613" s="12" t="n">
        <f aca="false">IF($C$1613&lt;Assumptions!$B$42,Assumptions!$B$42*(Assumptions!$B$21+Assumptions!$B$22/Assumptions!$B$42)/(Assumptions!$B$21+Assumptions!$B$22/$C$1613),Assumptions!$B$42)</f>
        <v>3</v>
      </c>
      <c r="V1613" s="12" t="n">
        <f aca="false">Assumptions!$B$43/$U$1613</f>
        <v>1</v>
      </c>
      <c r="W1613" s="12" t="n">
        <f aca="false">Assumptions!$B$44*$V$1613</f>
        <v>5000000</v>
      </c>
      <c r="X1613" s="12" t="n">
        <f aca="false">IF($C$1613&lt;Assumptions!$B$47,Assumptions!$B$47*(Assumptions!$B$21+Assumptions!$B$22/Assumptions!$B$47)/(Assumptions!$B$21+Assumptions!$B$22/$C$1613),Assumptions!$B$47)</f>
        <v>10</v>
      </c>
      <c r="Y1613" s="12" t="n">
        <f aca="false">Assumptions!$B$48/$X$1613</f>
        <v>1</v>
      </c>
      <c r="Z1613" s="12" t="n">
        <f aca="false">Assumptions!$B$49*$Y$1613</f>
        <v>3000000</v>
      </c>
      <c r="AA1613" s="12" t="n">
        <f aca="false">IF($C$1613&lt;Assumptions!$B$52,Assumptions!$B$52*(Assumptions!$B$21+Assumptions!$B$22/Assumptions!$B$52)/(Assumptions!$B$21+Assumptions!$B$22/$C$1613),Assumptions!$B$52)</f>
        <v>25</v>
      </c>
      <c r="AB1613" s="12" t="n">
        <f aca="false">Assumptions!$B$53/$AA$1613</f>
        <v>1</v>
      </c>
      <c r="AC1613" s="12" t="n">
        <f aca="false">Assumptions!$B$54*$AB$1613</f>
        <v>2400000</v>
      </c>
      <c r="AD1613" s="12" t="n">
        <f aca="false">IF($C$1613&lt;Assumptions!$B$57,Assumptions!$B$57*(Assumptions!$B$21+Assumptions!$B$22/Assumptions!$B$57)/(Assumptions!$B$21+Assumptions!$B$22/$C$1613),Assumptions!$B$57)</f>
        <v>57.6517822053005</v>
      </c>
      <c r="AE1613" s="12" t="n">
        <f aca="false">Assumptions!$B$58/$AD$1613</f>
        <v>1.04073105296793</v>
      </c>
      <c r="AF1613" s="12" t="n">
        <f aca="false">Assumptions!$B$59*$AE$1613</f>
        <v>1734552.1018569</v>
      </c>
      <c r="AG1613" s="12" t="n">
        <f aca="false">IF($C$1613&lt;Assumptions!$B$62,Assumptions!$B$62*(Assumptions!$B$21+Assumptions!$B$22/Assumptions!$B$62)/(Assumptions!$B$21+Assumptions!$B$22/$C$1613),Assumptions!$B$62)</f>
        <v>48.8872262293829</v>
      </c>
      <c r="AH1613" s="12" t="n">
        <f aca="false">Assumptions!$B$63/$AG$1613</f>
        <v>1.00554510434577</v>
      </c>
      <c r="AI1613" s="12" t="n">
        <f aca="false">Assumptions!$B$64*$AH$1613</f>
        <v>6136506.92530247</v>
      </c>
    </row>
    <row r="1614" customFormat="false" ht="15" hidden="true" customHeight="false" outlineLevel="0" collapsed="false">
      <c r="A1614" s="6" t="n">
        <f aca="false">ROW()-ROW($A$1606)+Assumptions!$B$4</f>
        <v>8</v>
      </c>
      <c r="B1614" s="12" t="n">
        <f aca="false">$P$1613</f>
        <v>1495062.58011665</v>
      </c>
      <c r="C1614" s="12" t="n">
        <f aca="false">$C$4/(Assumptions!$B$16+$B$1614)</f>
        <v>36.7328505715923</v>
      </c>
      <c r="D1614" s="12" t="n">
        <f aca="false">Assumptions!$B$7/$C$1614</f>
        <v>816707.648145357</v>
      </c>
      <c r="E1614" s="12" t="n">
        <f aca="false">$T$1614+$W$1614+$Z$1614+$AC$1614+$AF$1614+$AI$1614</f>
        <v>23271059.0271594</v>
      </c>
      <c r="F1614" s="12" t="n">
        <f aca="false">Assumptions!$B$70/(Assumptions!$B$20+Assumptions!$B$17+$B$1614+$E$1614+$O$1613)</f>
        <v>26.1390947921592</v>
      </c>
      <c r="G1614" s="12" t="n">
        <f aca="false">$C$1614*(1-Assumptions!$B$71)</f>
        <v>29.3862804572739</v>
      </c>
      <c r="H1614" s="12" t="n">
        <f aca="false">MIN($F$1614,$G$1614)</f>
        <v>26.1390947921592</v>
      </c>
      <c r="I1614" s="12" t="str">
        <f aca="false">IF($F$1614&lt;=$G$1614,"cap","discount")</f>
        <v>cap</v>
      </c>
      <c r="J1614" s="12" t="n">
        <f aca="false">Assumptions!$B$69/$H$1614</f>
        <v>191284.359299995</v>
      </c>
      <c r="K1614" s="12" t="n">
        <f aca="false">Assumptions!$B$74/(Assumptions!$B$20+Assumptions!$B$17+$B$1614+$E$1614+$J$1614)</f>
        <v>41.7187358136914</v>
      </c>
      <c r="L1614" s="12" t="n">
        <f aca="false">$C$1614*(1-Assumptions!$B$75)</f>
        <v>31.2229229858535</v>
      </c>
      <c r="M1614" s="12" t="n">
        <f aca="false">MIN($K$1614,$L$1614)</f>
        <v>31.2229229858535</v>
      </c>
      <c r="N1614" s="12" t="str">
        <f aca="false">IF($K$1614&lt;=$L$1614,"cap","discount")</f>
        <v>discount</v>
      </c>
      <c r="O1614" s="12" t="n">
        <f aca="false">Assumptions!$B$73/$M$1614</f>
        <v>96083.2527229832</v>
      </c>
      <c r="P1614" s="12" t="n">
        <f aca="false">MAX(Assumptions!$B$4,($A$7*(Assumptions!$B$20+$E$1614+Assumptions!$B$17+$J$1614+$O$1614+$D$1614)-Assumptions!$B$17)/(1-$A$7))</f>
        <v>1495062.58011665</v>
      </c>
      <c r="Q1614" s="12" t="n">
        <f aca="false">Assumptions!$B$20+$E$1614+Assumptions!$B$17+$P$1614+$J$1614+$O$1614+$D$1614</f>
        <v>39264863.8674444</v>
      </c>
      <c r="R1614" s="12" t="n">
        <f aca="false">IF($C$1614&lt;Assumptions!$B$37,Assumptions!$B$37*(Assumptions!$B$21+Assumptions!$B$22/Assumptions!$B$37)/(Assumptions!$B$21+Assumptions!$B$22/$C$1614),Assumptions!$B$37)</f>
        <v>1</v>
      </c>
      <c r="S1614" s="12" t="n">
        <f aca="false">Assumptions!$B$38/$R$1614</f>
        <v>1</v>
      </c>
      <c r="T1614" s="12" t="n">
        <f aca="false">Assumptions!$B$39*$S$1614</f>
        <v>5000000</v>
      </c>
      <c r="U1614" s="12" t="n">
        <f aca="false">IF($C$1614&lt;Assumptions!$B$42,Assumptions!$B$42*(Assumptions!$B$21+Assumptions!$B$22/Assumptions!$B$42)/(Assumptions!$B$21+Assumptions!$B$22/$C$1614),Assumptions!$B$42)</f>
        <v>3</v>
      </c>
      <c r="V1614" s="12" t="n">
        <f aca="false">Assumptions!$B$43/$U$1614</f>
        <v>1</v>
      </c>
      <c r="W1614" s="12" t="n">
        <f aca="false">Assumptions!$B$44*$V$1614</f>
        <v>5000000</v>
      </c>
      <c r="X1614" s="12" t="n">
        <f aca="false">IF($C$1614&lt;Assumptions!$B$47,Assumptions!$B$47*(Assumptions!$B$21+Assumptions!$B$22/Assumptions!$B$47)/(Assumptions!$B$21+Assumptions!$B$22/$C$1614),Assumptions!$B$47)</f>
        <v>10</v>
      </c>
      <c r="Y1614" s="12" t="n">
        <f aca="false">Assumptions!$B$48/$X$1614</f>
        <v>1</v>
      </c>
      <c r="Z1614" s="12" t="n">
        <f aca="false">Assumptions!$B$49*$Y$1614</f>
        <v>3000000</v>
      </c>
      <c r="AA1614" s="12" t="n">
        <f aca="false">IF($C$1614&lt;Assumptions!$B$52,Assumptions!$B$52*(Assumptions!$B$21+Assumptions!$B$22/Assumptions!$B$52)/(Assumptions!$B$21+Assumptions!$B$22/$C$1614),Assumptions!$B$52)</f>
        <v>25</v>
      </c>
      <c r="AB1614" s="12" t="n">
        <f aca="false">Assumptions!$B$53/$AA$1614</f>
        <v>1</v>
      </c>
      <c r="AC1614" s="12" t="n">
        <f aca="false">Assumptions!$B$54*$AB$1614</f>
        <v>2400000</v>
      </c>
      <c r="AD1614" s="12" t="n">
        <f aca="false">IF($C$1614&lt;Assumptions!$B$57,Assumptions!$B$57*(Assumptions!$B$21+Assumptions!$B$22/Assumptions!$B$57)/(Assumptions!$B$21+Assumptions!$B$22/$C$1614),Assumptions!$B$57)</f>
        <v>57.6517822053005</v>
      </c>
      <c r="AE1614" s="12" t="n">
        <f aca="false">Assumptions!$B$58/$AD$1614</f>
        <v>1.04073105296793</v>
      </c>
      <c r="AF1614" s="12" t="n">
        <f aca="false">Assumptions!$B$59*$AE$1614</f>
        <v>1734552.1018569</v>
      </c>
      <c r="AG1614" s="12" t="n">
        <f aca="false">IF($C$1614&lt;Assumptions!$B$62,Assumptions!$B$62*(Assumptions!$B$21+Assumptions!$B$22/Assumptions!$B$62)/(Assumptions!$B$21+Assumptions!$B$22/$C$1614),Assumptions!$B$62)</f>
        <v>48.8872262293829</v>
      </c>
      <c r="AH1614" s="12" t="n">
        <f aca="false">Assumptions!$B$63/$AG$1614</f>
        <v>1.00554510434577</v>
      </c>
      <c r="AI1614" s="12" t="n">
        <f aca="false">Assumptions!$B$64*$AH$1614</f>
        <v>6136506.92530247</v>
      </c>
    </row>
    <row r="1615" customFormat="false" ht="15" hidden="true" customHeight="false" outlineLevel="0" collapsed="false">
      <c r="A1615" s="6" t="n">
        <f aca="false">ROW()-ROW($A$1606)+Assumptions!$B$4</f>
        <v>9</v>
      </c>
      <c r="B1615" s="12" t="n">
        <f aca="false">$P$1614</f>
        <v>1495062.58011665</v>
      </c>
      <c r="C1615" s="12" t="n">
        <f aca="false">$C$4/(Assumptions!$B$16+$B$1615)</f>
        <v>36.7328505715923</v>
      </c>
      <c r="D1615" s="12" t="n">
        <f aca="false">Assumptions!$B$7/$C$1615</f>
        <v>816707.648145357</v>
      </c>
      <c r="E1615" s="12" t="n">
        <f aca="false">$T$1615+$W$1615+$Z$1615+$AC$1615+$AF$1615+$AI$1615</f>
        <v>23271059.0271594</v>
      </c>
      <c r="F1615" s="12" t="n">
        <f aca="false">Assumptions!$B$70/(Assumptions!$B$20+Assumptions!$B$17+$B$1615+$E$1615+$O$1614)</f>
        <v>26.1390947921592</v>
      </c>
      <c r="G1615" s="12" t="n">
        <f aca="false">$C$1615*(1-Assumptions!$B$71)</f>
        <v>29.3862804572739</v>
      </c>
      <c r="H1615" s="12" t="n">
        <f aca="false">MIN($F$1615,$G$1615)</f>
        <v>26.1390947921592</v>
      </c>
      <c r="I1615" s="12" t="str">
        <f aca="false">IF($F$1615&lt;=$G$1615,"cap","discount")</f>
        <v>cap</v>
      </c>
      <c r="J1615" s="12" t="n">
        <f aca="false">Assumptions!$B$69/$H$1615</f>
        <v>191284.359299995</v>
      </c>
      <c r="K1615" s="12" t="n">
        <f aca="false">Assumptions!$B$74/(Assumptions!$B$20+Assumptions!$B$17+$B$1615+$E$1615+$J$1615)</f>
        <v>41.7187358136914</v>
      </c>
      <c r="L1615" s="12" t="n">
        <f aca="false">$C$1615*(1-Assumptions!$B$75)</f>
        <v>31.2229229858535</v>
      </c>
      <c r="M1615" s="12" t="n">
        <f aca="false">MIN($K$1615,$L$1615)</f>
        <v>31.2229229858535</v>
      </c>
      <c r="N1615" s="12" t="str">
        <f aca="false">IF($K$1615&lt;=$L$1615,"cap","discount")</f>
        <v>discount</v>
      </c>
      <c r="O1615" s="12" t="n">
        <f aca="false">Assumptions!$B$73/$M$1615</f>
        <v>96083.2527229832</v>
      </c>
      <c r="P1615" s="12" t="n">
        <f aca="false">MAX(Assumptions!$B$4,($A$7*(Assumptions!$B$20+$E$1615+Assumptions!$B$17+$J$1615+$O$1615+$D$1615)-Assumptions!$B$17)/(1-$A$7))</f>
        <v>1495062.58011665</v>
      </c>
      <c r="Q1615" s="12" t="n">
        <f aca="false">Assumptions!$B$20+$E$1615+Assumptions!$B$17+$P$1615+$J$1615+$O$1615+$D$1615</f>
        <v>39264863.8674444</v>
      </c>
      <c r="R1615" s="12" t="n">
        <f aca="false">IF($C$1615&lt;Assumptions!$B$37,Assumptions!$B$37*(Assumptions!$B$21+Assumptions!$B$22/Assumptions!$B$37)/(Assumptions!$B$21+Assumptions!$B$22/$C$1615),Assumptions!$B$37)</f>
        <v>1</v>
      </c>
      <c r="S1615" s="12" t="n">
        <f aca="false">Assumptions!$B$38/$R$1615</f>
        <v>1</v>
      </c>
      <c r="T1615" s="12" t="n">
        <f aca="false">Assumptions!$B$39*$S$1615</f>
        <v>5000000</v>
      </c>
      <c r="U1615" s="12" t="n">
        <f aca="false">IF($C$1615&lt;Assumptions!$B$42,Assumptions!$B$42*(Assumptions!$B$21+Assumptions!$B$22/Assumptions!$B$42)/(Assumptions!$B$21+Assumptions!$B$22/$C$1615),Assumptions!$B$42)</f>
        <v>3</v>
      </c>
      <c r="V1615" s="12" t="n">
        <f aca="false">Assumptions!$B$43/$U$1615</f>
        <v>1</v>
      </c>
      <c r="W1615" s="12" t="n">
        <f aca="false">Assumptions!$B$44*$V$1615</f>
        <v>5000000</v>
      </c>
      <c r="X1615" s="12" t="n">
        <f aca="false">IF($C$1615&lt;Assumptions!$B$47,Assumptions!$B$47*(Assumptions!$B$21+Assumptions!$B$22/Assumptions!$B$47)/(Assumptions!$B$21+Assumptions!$B$22/$C$1615),Assumptions!$B$47)</f>
        <v>10</v>
      </c>
      <c r="Y1615" s="12" t="n">
        <f aca="false">Assumptions!$B$48/$X$1615</f>
        <v>1</v>
      </c>
      <c r="Z1615" s="12" t="n">
        <f aca="false">Assumptions!$B$49*$Y$1615</f>
        <v>3000000</v>
      </c>
      <c r="AA1615" s="12" t="n">
        <f aca="false">IF($C$1615&lt;Assumptions!$B$52,Assumptions!$B$52*(Assumptions!$B$21+Assumptions!$B$22/Assumptions!$B$52)/(Assumptions!$B$21+Assumptions!$B$22/$C$1615),Assumptions!$B$52)</f>
        <v>25</v>
      </c>
      <c r="AB1615" s="12" t="n">
        <f aca="false">Assumptions!$B$53/$AA$1615</f>
        <v>1</v>
      </c>
      <c r="AC1615" s="12" t="n">
        <f aca="false">Assumptions!$B$54*$AB$1615</f>
        <v>2400000</v>
      </c>
      <c r="AD1615" s="12" t="n">
        <f aca="false">IF($C$1615&lt;Assumptions!$B$57,Assumptions!$B$57*(Assumptions!$B$21+Assumptions!$B$22/Assumptions!$B$57)/(Assumptions!$B$21+Assumptions!$B$22/$C$1615),Assumptions!$B$57)</f>
        <v>57.6517822053005</v>
      </c>
      <c r="AE1615" s="12" t="n">
        <f aca="false">Assumptions!$B$58/$AD$1615</f>
        <v>1.04073105296793</v>
      </c>
      <c r="AF1615" s="12" t="n">
        <f aca="false">Assumptions!$B$59*$AE$1615</f>
        <v>1734552.1018569</v>
      </c>
      <c r="AG1615" s="12" t="n">
        <f aca="false">IF($C$1615&lt;Assumptions!$B$62,Assumptions!$B$62*(Assumptions!$B$21+Assumptions!$B$22/Assumptions!$B$62)/(Assumptions!$B$21+Assumptions!$B$22/$C$1615),Assumptions!$B$62)</f>
        <v>48.8872262293829</v>
      </c>
      <c r="AH1615" s="12" t="n">
        <f aca="false">Assumptions!$B$63/$AG$1615</f>
        <v>1.00554510434577</v>
      </c>
      <c r="AI1615" s="12" t="n">
        <f aca="false">Assumptions!$B$64*$AH$1615</f>
        <v>6136506.92530247</v>
      </c>
    </row>
    <row r="1616" customFormat="false" ht="15" hidden="true" customHeight="false" outlineLevel="0" collapsed="false">
      <c r="A1616" s="6" t="n">
        <f aca="false">ROW()-ROW($A$1606)+Assumptions!$B$4</f>
        <v>10</v>
      </c>
      <c r="B1616" s="12" t="n">
        <f aca="false">$P$1615</f>
        <v>1495062.58011665</v>
      </c>
      <c r="C1616" s="12" t="n">
        <f aca="false">$C$4/(Assumptions!$B$16+$B$1616)</f>
        <v>36.7328505715923</v>
      </c>
      <c r="D1616" s="12" t="n">
        <f aca="false">Assumptions!$B$7/$C$1616</f>
        <v>816707.648145357</v>
      </c>
      <c r="E1616" s="12" t="n">
        <f aca="false">$T$1616+$W$1616+$Z$1616+$AC$1616+$AF$1616+$AI$1616</f>
        <v>23271059.0271594</v>
      </c>
      <c r="F1616" s="12" t="n">
        <f aca="false">Assumptions!$B$70/(Assumptions!$B$20+Assumptions!$B$17+$B$1616+$E$1616+$O$1615)</f>
        <v>26.1390947921592</v>
      </c>
      <c r="G1616" s="12" t="n">
        <f aca="false">$C$1616*(1-Assumptions!$B$71)</f>
        <v>29.3862804572739</v>
      </c>
      <c r="H1616" s="12" t="n">
        <f aca="false">MIN($F$1616,$G$1616)</f>
        <v>26.1390947921592</v>
      </c>
      <c r="I1616" s="12" t="str">
        <f aca="false">IF($F$1616&lt;=$G$1616,"cap","discount")</f>
        <v>cap</v>
      </c>
      <c r="J1616" s="12" t="n">
        <f aca="false">Assumptions!$B$69/$H$1616</f>
        <v>191284.359299995</v>
      </c>
      <c r="K1616" s="12" t="n">
        <f aca="false">Assumptions!$B$74/(Assumptions!$B$20+Assumptions!$B$17+$B$1616+$E$1616+$J$1616)</f>
        <v>41.7187358136914</v>
      </c>
      <c r="L1616" s="12" t="n">
        <f aca="false">$C$1616*(1-Assumptions!$B$75)</f>
        <v>31.2229229858535</v>
      </c>
      <c r="M1616" s="12" t="n">
        <f aca="false">MIN($K$1616,$L$1616)</f>
        <v>31.2229229858535</v>
      </c>
      <c r="N1616" s="12" t="str">
        <f aca="false">IF($K$1616&lt;=$L$1616,"cap","discount")</f>
        <v>discount</v>
      </c>
      <c r="O1616" s="12" t="n">
        <f aca="false">Assumptions!$B$73/$M$1616</f>
        <v>96083.2527229832</v>
      </c>
      <c r="P1616" s="12" t="n">
        <f aca="false">MAX(Assumptions!$B$4,($A$7*(Assumptions!$B$20+$E$1616+Assumptions!$B$17+$J$1616+$O$1616+$D$1616)-Assumptions!$B$17)/(1-$A$7))</f>
        <v>1495062.58011665</v>
      </c>
      <c r="Q1616" s="12" t="n">
        <f aca="false">Assumptions!$B$20+$E$1616+Assumptions!$B$17+$P$1616+$J$1616+$O$1616+$D$1616</f>
        <v>39264863.8674444</v>
      </c>
      <c r="R1616" s="12" t="n">
        <f aca="false">IF($C$1616&lt;Assumptions!$B$37,Assumptions!$B$37*(Assumptions!$B$21+Assumptions!$B$22/Assumptions!$B$37)/(Assumptions!$B$21+Assumptions!$B$22/$C$1616),Assumptions!$B$37)</f>
        <v>1</v>
      </c>
      <c r="S1616" s="12" t="n">
        <f aca="false">Assumptions!$B$38/$R$1616</f>
        <v>1</v>
      </c>
      <c r="T1616" s="12" t="n">
        <f aca="false">Assumptions!$B$39*$S$1616</f>
        <v>5000000</v>
      </c>
      <c r="U1616" s="12" t="n">
        <f aca="false">IF($C$1616&lt;Assumptions!$B$42,Assumptions!$B$42*(Assumptions!$B$21+Assumptions!$B$22/Assumptions!$B$42)/(Assumptions!$B$21+Assumptions!$B$22/$C$1616),Assumptions!$B$42)</f>
        <v>3</v>
      </c>
      <c r="V1616" s="12" t="n">
        <f aca="false">Assumptions!$B$43/$U$1616</f>
        <v>1</v>
      </c>
      <c r="W1616" s="12" t="n">
        <f aca="false">Assumptions!$B$44*$V$1616</f>
        <v>5000000</v>
      </c>
      <c r="X1616" s="12" t="n">
        <f aca="false">IF($C$1616&lt;Assumptions!$B$47,Assumptions!$B$47*(Assumptions!$B$21+Assumptions!$B$22/Assumptions!$B$47)/(Assumptions!$B$21+Assumptions!$B$22/$C$1616),Assumptions!$B$47)</f>
        <v>10</v>
      </c>
      <c r="Y1616" s="12" t="n">
        <f aca="false">Assumptions!$B$48/$X$1616</f>
        <v>1</v>
      </c>
      <c r="Z1616" s="12" t="n">
        <f aca="false">Assumptions!$B$49*$Y$1616</f>
        <v>3000000</v>
      </c>
      <c r="AA1616" s="12" t="n">
        <f aca="false">IF($C$1616&lt;Assumptions!$B$52,Assumptions!$B$52*(Assumptions!$B$21+Assumptions!$B$22/Assumptions!$B$52)/(Assumptions!$B$21+Assumptions!$B$22/$C$1616),Assumptions!$B$52)</f>
        <v>25</v>
      </c>
      <c r="AB1616" s="12" t="n">
        <f aca="false">Assumptions!$B$53/$AA$1616</f>
        <v>1</v>
      </c>
      <c r="AC1616" s="12" t="n">
        <f aca="false">Assumptions!$B$54*$AB$1616</f>
        <v>2400000</v>
      </c>
      <c r="AD1616" s="12" t="n">
        <f aca="false">IF($C$1616&lt;Assumptions!$B$57,Assumptions!$B$57*(Assumptions!$B$21+Assumptions!$B$22/Assumptions!$B$57)/(Assumptions!$B$21+Assumptions!$B$22/$C$1616),Assumptions!$B$57)</f>
        <v>57.6517822053005</v>
      </c>
      <c r="AE1616" s="12" t="n">
        <f aca="false">Assumptions!$B$58/$AD$1616</f>
        <v>1.04073105296793</v>
      </c>
      <c r="AF1616" s="12" t="n">
        <f aca="false">Assumptions!$B$59*$AE$1616</f>
        <v>1734552.1018569</v>
      </c>
      <c r="AG1616" s="12" t="n">
        <f aca="false">IF($C$1616&lt;Assumptions!$B$62,Assumptions!$B$62*(Assumptions!$B$21+Assumptions!$B$22/Assumptions!$B$62)/(Assumptions!$B$21+Assumptions!$B$22/$C$1616),Assumptions!$B$62)</f>
        <v>48.8872262293829</v>
      </c>
      <c r="AH1616" s="12" t="n">
        <f aca="false">Assumptions!$B$63/$AG$1616</f>
        <v>1.00554510434577</v>
      </c>
      <c r="AI1616" s="12" t="n">
        <f aca="false">Assumptions!$B$64*$AH$1616</f>
        <v>6136506.92530247</v>
      </c>
    </row>
    <row r="1617" customFormat="false" ht="15" hidden="true" customHeight="false" outlineLevel="0" collapsed="false">
      <c r="A1617" s="6" t="n">
        <f aca="false">ROW()-ROW($A$1606)+Assumptions!$B$4</f>
        <v>11</v>
      </c>
      <c r="B1617" s="12" t="n">
        <f aca="false">$P$1616</f>
        <v>1495062.58011665</v>
      </c>
      <c r="C1617" s="12" t="n">
        <f aca="false">$C$4/(Assumptions!$B$16+$B$1617)</f>
        <v>36.7328505715923</v>
      </c>
      <c r="D1617" s="12" t="n">
        <f aca="false">Assumptions!$B$7/$C$1617</f>
        <v>816707.648145357</v>
      </c>
      <c r="E1617" s="12" t="n">
        <f aca="false">$T$1617+$W$1617+$Z$1617+$AC$1617+$AF$1617+$AI$1617</f>
        <v>23271059.0271594</v>
      </c>
      <c r="F1617" s="12" t="n">
        <f aca="false">Assumptions!$B$70/(Assumptions!$B$20+Assumptions!$B$17+$B$1617+$E$1617+$O$1616)</f>
        <v>26.1390947921592</v>
      </c>
      <c r="G1617" s="12" t="n">
        <f aca="false">$C$1617*(1-Assumptions!$B$71)</f>
        <v>29.3862804572739</v>
      </c>
      <c r="H1617" s="12" t="n">
        <f aca="false">MIN($F$1617,$G$1617)</f>
        <v>26.1390947921592</v>
      </c>
      <c r="I1617" s="12" t="str">
        <f aca="false">IF($F$1617&lt;=$G$1617,"cap","discount")</f>
        <v>cap</v>
      </c>
      <c r="J1617" s="12" t="n">
        <f aca="false">Assumptions!$B$69/$H$1617</f>
        <v>191284.359299995</v>
      </c>
      <c r="K1617" s="12" t="n">
        <f aca="false">Assumptions!$B$74/(Assumptions!$B$20+Assumptions!$B$17+$B$1617+$E$1617+$J$1617)</f>
        <v>41.7187358136914</v>
      </c>
      <c r="L1617" s="12" t="n">
        <f aca="false">$C$1617*(1-Assumptions!$B$75)</f>
        <v>31.2229229858535</v>
      </c>
      <c r="M1617" s="12" t="n">
        <f aca="false">MIN($K$1617,$L$1617)</f>
        <v>31.2229229858535</v>
      </c>
      <c r="N1617" s="12" t="str">
        <f aca="false">IF($K$1617&lt;=$L$1617,"cap","discount")</f>
        <v>discount</v>
      </c>
      <c r="O1617" s="12" t="n">
        <f aca="false">Assumptions!$B$73/$M$1617</f>
        <v>96083.2527229832</v>
      </c>
      <c r="P1617" s="12" t="n">
        <f aca="false">MAX(Assumptions!$B$4,($A$7*(Assumptions!$B$20+$E$1617+Assumptions!$B$17+$J$1617+$O$1617+$D$1617)-Assumptions!$B$17)/(1-$A$7))</f>
        <v>1495062.58011665</v>
      </c>
      <c r="Q1617" s="12" t="n">
        <f aca="false">Assumptions!$B$20+$E$1617+Assumptions!$B$17+$P$1617+$J$1617+$O$1617+$D$1617</f>
        <v>39264863.8674444</v>
      </c>
      <c r="R1617" s="12" t="n">
        <f aca="false">IF($C$1617&lt;Assumptions!$B$37,Assumptions!$B$37*(Assumptions!$B$21+Assumptions!$B$22/Assumptions!$B$37)/(Assumptions!$B$21+Assumptions!$B$22/$C$1617),Assumptions!$B$37)</f>
        <v>1</v>
      </c>
      <c r="S1617" s="12" t="n">
        <f aca="false">Assumptions!$B$38/$R$1617</f>
        <v>1</v>
      </c>
      <c r="T1617" s="12" t="n">
        <f aca="false">Assumptions!$B$39*$S$1617</f>
        <v>5000000</v>
      </c>
      <c r="U1617" s="12" t="n">
        <f aca="false">IF($C$1617&lt;Assumptions!$B$42,Assumptions!$B$42*(Assumptions!$B$21+Assumptions!$B$22/Assumptions!$B$42)/(Assumptions!$B$21+Assumptions!$B$22/$C$1617),Assumptions!$B$42)</f>
        <v>3</v>
      </c>
      <c r="V1617" s="12" t="n">
        <f aca="false">Assumptions!$B$43/$U$1617</f>
        <v>1</v>
      </c>
      <c r="W1617" s="12" t="n">
        <f aca="false">Assumptions!$B$44*$V$1617</f>
        <v>5000000</v>
      </c>
      <c r="X1617" s="12" t="n">
        <f aca="false">IF($C$1617&lt;Assumptions!$B$47,Assumptions!$B$47*(Assumptions!$B$21+Assumptions!$B$22/Assumptions!$B$47)/(Assumptions!$B$21+Assumptions!$B$22/$C$1617),Assumptions!$B$47)</f>
        <v>10</v>
      </c>
      <c r="Y1617" s="12" t="n">
        <f aca="false">Assumptions!$B$48/$X$1617</f>
        <v>1</v>
      </c>
      <c r="Z1617" s="12" t="n">
        <f aca="false">Assumptions!$B$49*$Y$1617</f>
        <v>3000000</v>
      </c>
      <c r="AA1617" s="12" t="n">
        <f aca="false">IF($C$1617&lt;Assumptions!$B$52,Assumptions!$B$52*(Assumptions!$B$21+Assumptions!$B$22/Assumptions!$B$52)/(Assumptions!$B$21+Assumptions!$B$22/$C$1617),Assumptions!$B$52)</f>
        <v>25</v>
      </c>
      <c r="AB1617" s="12" t="n">
        <f aca="false">Assumptions!$B$53/$AA$1617</f>
        <v>1</v>
      </c>
      <c r="AC1617" s="12" t="n">
        <f aca="false">Assumptions!$B$54*$AB$1617</f>
        <v>2400000</v>
      </c>
      <c r="AD1617" s="12" t="n">
        <f aca="false">IF($C$1617&lt;Assumptions!$B$57,Assumptions!$B$57*(Assumptions!$B$21+Assumptions!$B$22/Assumptions!$B$57)/(Assumptions!$B$21+Assumptions!$B$22/$C$1617),Assumptions!$B$57)</f>
        <v>57.6517822053005</v>
      </c>
      <c r="AE1617" s="12" t="n">
        <f aca="false">Assumptions!$B$58/$AD$1617</f>
        <v>1.04073105296793</v>
      </c>
      <c r="AF1617" s="12" t="n">
        <f aca="false">Assumptions!$B$59*$AE$1617</f>
        <v>1734552.1018569</v>
      </c>
      <c r="AG1617" s="12" t="n">
        <f aca="false">IF($C$1617&lt;Assumptions!$B$62,Assumptions!$B$62*(Assumptions!$B$21+Assumptions!$B$22/Assumptions!$B$62)/(Assumptions!$B$21+Assumptions!$B$22/$C$1617),Assumptions!$B$62)</f>
        <v>48.8872262293829</v>
      </c>
      <c r="AH1617" s="12" t="n">
        <f aca="false">Assumptions!$B$63/$AG$1617</f>
        <v>1.00554510434577</v>
      </c>
      <c r="AI1617" s="12" t="n">
        <f aca="false">Assumptions!$B$64*$AH$1617</f>
        <v>6136506.92530247</v>
      </c>
    </row>
    <row r="1618" customFormat="false" ht="15" hidden="true" customHeight="false" outlineLevel="0" collapsed="false">
      <c r="A1618" s="6" t="n">
        <f aca="false">ROW()-ROW($A$1606)+Assumptions!$B$4</f>
        <v>12</v>
      </c>
      <c r="B1618" s="12" t="n">
        <f aca="false">$P$1617</f>
        <v>1495062.58011665</v>
      </c>
      <c r="C1618" s="12" t="n">
        <f aca="false">$C$4/(Assumptions!$B$16+$B$1618)</f>
        <v>36.7328505715923</v>
      </c>
      <c r="D1618" s="12" t="n">
        <f aca="false">Assumptions!$B$7/$C$1618</f>
        <v>816707.648145357</v>
      </c>
      <c r="E1618" s="12" t="n">
        <f aca="false">$T$1618+$W$1618+$Z$1618+$AC$1618+$AF$1618+$AI$1618</f>
        <v>23271059.0271594</v>
      </c>
      <c r="F1618" s="12" t="n">
        <f aca="false">Assumptions!$B$70/(Assumptions!$B$20+Assumptions!$B$17+$B$1618+$E$1618+$O$1617)</f>
        <v>26.1390947921592</v>
      </c>
      <c r="G1618" s="12" t="n">
        <f aca="false">$C$1618*(1-Assumptions!$B$71)</f>
        <v>29.3862804572739</v>
      </c>
      <c r="H1618" s="12" t="n">
        <f aca="false">MIN($F$1618,$G$1618)</f>
        <v>26.1390947921592</v>
      </c>
      <c r="I1618" s="12" t="str">
        <f aca="false">IF($F$1618&lt;=$G$1618,"cap","discount")</f>
        <v>cap</v>
      </c>
      <c r="J1618" s="12" t="n">
        <f aca="false">Assumptions!$B$69/$H$1618</f>
        <v>191284.359299995</v>
      </c>
      <c r="K1618" s="12" t="n">
        <f aca="false">Assumptions!$B$74/(Assumptions!$B$20+Assumptions!$B$17+$B$1618+$E$1618+$J$1618)</f>
        <v>41.7187358136914</v>
      </c>
      <c r="L1618" s="12" t="n">
        <f aca="false">$C$1618*(1-Assumptions!$B$75)</f>
        <v>31.2229229858535</v>
      </c>
      <c r="M1618" s="12" t="n">
        <f aca="false">MIN($K$1618,$L$1618)</f>
        <v>31.2229229858535</v>
      </c>
      <c r="N1618" s="12" t="str">
        <f aca="false">IF($K$1618&lt;=$L$1618,"cap","discount")</f>
        <v>discount</v>
      </c>
      <c r="O1618" s="12" t="n">
        <f aca="false">Assumptions!$B$73/$M$1618</f>
        <v>96083.2527229832</v>
      </c>
      <c r="P1618" s="12" t="n">
        <f aca="false">MAX(Assumptions!$B$4,($A$7*(Assumptions!$B$20+$E$1618+Assumptions!$B$17+$J$1618+$O$1618+$D$1618)-Assumptions!$B$17)/(1-$A$7))</f>
        <v>1495062.58011665</v>
      </c>
      <c r="Q1618" s="12" t="n">
        <f aca="false">Assumptions!$B$20+$E$1618+Assumptions!$B$17+$P$1618+$J$1618+$O$1618+$D$1618</f>
        <v>39264863.8674444</v>
      </c>
      <c r="R1618" s="12" t="n">
        <f aca="false">IF($C$1618&lt;Assumptions!$B$37,Assumptions!$B$37*(Assumptions!$B$21+Assumptions!$B$22/Assumptions!$B$37)/(Assumptions!$B$21+Assumptions!$B$22/$C$1618),Assumptions!$B$37)</f>
        <v>1</v>
      </c>
      <c r="S1618" s="12" t="n">
        <f aca="false">Assumptions!$B$38/$R$1618</f>
        <v>1</v>
      </c>
      <c r="T1618" s="12" t="n">
        <f aca="false">Assumptions!$B$39*$S$1618</f>
        <v>5000000</v>
      </c>
      <c r="U1618" s="12" t="n">
        <f aca="false">IF($C$1618&lt;Assumptions!$B$42,Assumptions!$B$42*(Assumptions!$B$21+Assumptions!$B$22/Assumptions!$B$42)/(Assumptions!$B$21+Assumptions!$B$22/$C$1618),Assumptions!$B$42)</f>
        <v>3</v>
      </c>
      <c r="V1618" s="12" t="n">
        <f aca="false">Assumptions!$B$43/$U$1618</f>
        <v>1</v>
      </c>
      <c r="W1618" s="12" t="n">
        <f aca="false">Assumptions!$B$44*$V$1618</f>
        <v>5000000</v>
      </c>
      <c r="X1618" s="12" t="n">
        <f aca="false">IF($C$1618&lt;Assumptions!$B$47,Assumptions!$B$47*(Assumptions!$B$21+Assumptions!$B$22/Assumptions!$B$47)/(Assumptions!$B$21+Assumptions!$B$22/$C$1618),Assumptions!$B$47)</f>
        <v>10</v>
      </c>
      <c r="Y1618" s="12" t="n">
        <f aca="false">Assumptions!$B$48/$X$1618</f>
        <v>1</v>
      </c>
      <c r="Z1618" s="12" t="n">
        <f aca="false">Assumptions!$B$49*$Y$1618</f>
        <v>3000000</v>
      </c>
      <c r="AA1618" s="12" t="n">
        <f aca="false">IF($C$1618&lt;Assumptions!$B$52,Assumptions!$B$52*(Assumptions!$B$21+Assumptions!$B$22/Assumptions!$B$52)/(Assumptions!$B$21+Assumptions!$B$22/$C$1618),Assumptions!$B$52)</f>
        <v>25</v>
      </c>
      <c r="AB1618" s="12" t="n">
        <f aca="false">Assumptions!$B$53/$AA$1618</f>
        <v>1</v>
      </c>
      <c r="AC1618" s="12" t="n">
        <f aca="false">Assumptions!$B$54*$AB$1618</f>
        <v>2400000</v>
      </c>
      <c r="AD1618" s="12" t="n">
        <f aca="false">IF($C$1618&lt;Assumptions!$B$57,Assumptions!$B$57*(Assumptions!$B$21+Assumptions!$B$22/Assumptions!$B$57)/(Assumptions!$B$21+Assumptions!$B$22/$C$1618),Assumptions!$B$57)</f>
        <v>57.6517822053005</v>
      </c>
      <c r="AE1618" s="12" t="n">
        <f aca="false">Assumptions!$B$58/$AD$1618</f>
        <v>1.04073105296793</v>
      </c>
      <c r="AF1618" s="12" t="n">
        <f aca="false">Assumptions!$B$59*$AE$1618</f>
        <v>1734552.1018569</v>
      </c>
      <c r="AG1618" s="12" t="n">
        <f aca="false">IF($C$1618&lt;Assumptions!$B$62,Assumptions!$B$62*(Assumptions!$B$21+Assumptions!$B$22/Assumptions!$B$62)/(Assumptions!$B$21+Assumptions!$B$22/$C$1618),Assumptions!$B$62)</f>
        <v>48.8872262293829</v>
      </c>
      <c r="AH1618" s="12" t="n">
        <f aca="false">Assumptions!$B$63/$AG$1618</f>
        <v>1.00554510434577</v>
      </c>
      <c r="AI1618" s="12" t="n">
        <f aca="false">Assumptions!$B$64*$AH$1618</f>
        <v>6136506.92530247</v>
      </c>
    </row>
    <row r="1619" customFormat="false" ht="15" hidden="true" customHeight="false" outlineLevel="0" collapsed="false">
      <c r="A1619" s="6" t="n">
        <f aca="false">ROW()-ROW($A$1606)+Assumptions!$B$4</f>
        <v>13</v>
      </c>
      <c r="B1619" s="12" t="n">
        <f aca="false">$P$1618</f>
        <v>1495062.58011665</v>
      </c>
      <c r="C1619" s="12" t="n">
        <f aca="false">$C$4/(Assumptions!$B$16+$B$1619)</f>
        <v>36.7328505715923</v>
      </c>
      <c r="D1619" s="12" t="n">
        <f aca="false">Assumptions!$B$7/$C$1619</f>
        <v>816707.648145357</v>
      </c>
      <c r="E1619" s="12" t="n">
        <f aca="false">$T$1619+$W$1619+$Z$1619+$AC$1619+$AF$1619+$AI$1619</f>
        <v>23271059.0271594</v>
      </c>
      <c r="F1619" s="12" t="n">
        <f aca="false">Assumptions!$B$70/(Assumptions!$B$20+Assumptions!$B$17+$B$1619+$E$1619+$O$1618)</f>
        <v>26.1390947921592</v>
      </c>
      <c r="G1619" s="12" t="n">
        <f aca="false">$C$1619*(1-Assumptions!$B$71)</f>
        <v>29.3862804572739</v>
      </c>
      <c r="H1619" s="12" t="n">
        <f aca="false">MIN($F$1619,$G$1619)</f>
        <v>26.1390947921592</v>
      </c>
      <c r="I1619" s="12" t="str">
        <f aca="false">IF($F$1619&lt;=$G$1619,"cap","discount")</f>
        <v>cap</v>
      </c>
      <c r="J1619" s="12" t="n">
        <f aca="false">Assumptions!$B$69/$H$1619</f>
        <v>191284.359299995</v>
      </c>
      <c r="K1619" s="12" t="n">
        <f aca="false">Assumptions!$B$74/(Assumptions!$B$20+Assumptions!$B$17+$B$1619+$E$1619+$J$1619)</f>
        <v>41.7187358136914</v>
      </c>
      <c r="L1619" s="12" t="n">
        <f aca="false">$C$1619*(1-Assumptions!$B$75)</f>
        <v>31.2229229858535</v>
      </c>
      <c r="M1619" s="12" t="n">
        <f aca="false">MIN($K$1619,$L$1619)</f>
        <v>31.2229229858535</v>
      </c>
      <c r="N1619" s="12" t="str">
        <f aca="false">IF($K$1619&lt;=$L$1619,"cap","discount")</f>
        <v>discount</v>
      </c>
      <c r="O1619" s="12" t="n">
        <f aca="false">Assumptions!$B$73/$M$1619</f>
        <v>96083.2527229832</v>
      </c>
      <c r="P1619" s="12" t="n">
        <f aca="false">MAX(Assumptions!$B$4,($A$7*(Assumptions!$B$20+$E$1619+Assumptions!$B$17+$J$1619+$O$1619+$D$1619)-Assumptions!$B$17)/(1-$A$7))</f>
        <v>1495062.58011665</v>
      </c>
      <c r="Q1619" s="12" t="n">
        <f aca="false">Assumptions!$B$20+$E$1619+Assumptions!$B$17+$P$1619+$J$1619+$O$1619+$D$1619</f>
        <v>39264863.8674444</v>
      </c>
      <c r="R1619" s="12" t="n">
        <f aca="false">IF($C$1619&lt;Assumptions!$B$37,Assumptions!$B$37*(Assumptions!$B$21+Assumptions!$B$22/Assumptions!$B$37)/(Assumptions!$B$21+Assumptions!$B$22/$C$1619),Assumptions!$B$37)</f>
        <v>1</v>
      </c>
      <c r="S1619" s="12" t="n">
        <f aca="false">Assumptions!$B$38/$R$1619</f>
        <v>1</v>
      </c>
      <c r="T1619" s="12" t="n">
        <f aca="false">Assumptions!$B$39*$S$1619</f>
        <v>5000000</v>
      </c>
      <c r="U1619" s="12" t="n">
        <f aca="false">IF($C$1619&lt;Assumptions!$B$42,Assumptions!$B$42*(Assumptions!$B$21+Assumptions!$B$22/Assumptions!$B$42)/(Assumptions!$B$21+Assumptions!$B$22/$C$1619),Assumptions!$B$42)</f>
        <v>3</v>
      </c>
      <c r="V1619" s="12" t="n">
        <f aca="false">Assumptions!$B$43/$U$1619</f>
        <v>1</v>
      </c>
      <c r="W1619" s="12" t="n">
        <f aca="false">Assumptions!$B$44*$V$1619</f>
        <v>5000000</v>
      </c>
      <c r="X1619" s="12" t="n">
        <f aca="false">IF($C$1619&lt;Assumptions!$B$47,Assumptions!$B$47*(Assumptions!$B$21+Assumptions!$B$22/Assumptions!$B$47)/(Assumptions!$B$21+Assumptions!$B$22/$C$1619),Assumptions!$B$47)</f>
        <v>10</v>
      </c>
      <c r="Y1619" s="12" t="n">
        <f aca="false">Assumptions!$B$48/$X$1619</f>
        <v>1</v>
      </c>
      <c r="Z1619" s="12" t="n">
        <f aca="false">Assumptions!$B$49*$Y$1619</f>
        <v>3000000</v>
      </c>
      <c r="AA1619" s="12" t="n">
        <f aca="false">IF($C$1619&lt;Assumptions!$B$52,Assumptions!$B$52*(Assumptions!$B$21+Assumptions!$B$22/Assumptions!$B$52)/(Assumptions!$B$21+Assumptions!$B$22/$C$1619),Assumptions!$B$52)</f>
        <v>25</v>
      </c>
      <c r="AB1619" s="12" t="n">
        <f aca="false">Assumptions!$B$53/$AA$1619</f>
        <v>1</v>
      </c>
      <c r="AC1619" s="12" t="n">
        <f aca="false">Assumptions!$B$54*$AB$1619</f>
        <v>2400000</v>
      </c>
      <c r="AD1619" s="12" t="n">
        <f aca="false">IF($C$1619&lt;Assumptions!$B$57,Assumptions!$B$57*(Assumptions!$B$21+Assumptions!$B$22/Assumptions!$B$57)/(Assumptions!$B$21+Assumptions!$B$22/$C$1619),Assumptions!$B$57)</f>
        <v>57.6517822053005</v>
      </c>
      <c r="AE1619" s="12" t="n">
        <f aca="false">Assumptions!$B$58/$AD$1619</f>
        <v>1.04073105296793</v>
      </c>
      <c r="AF1619" s="12" t="n">
        <f aca="false">Assumptions!$B$59*$AE$1619</f>
        <v>1734552.1018569</v>
      </c>
      <c r="AG1619" s="12" t="n">
        <f aca="false">IF($C$1619&lt;Assumptions!$B$62,Assumptions!$B$62*(Assumptions!$B$21+Assumptions!$B$22/Assumptions!$B$62)/(Assumptions!$B$21+Assumptions!$B$22/$C$1619),Assumptions!$B$62)</f>
        <v>48.8872262293829</v>
      </c>
      <c r="AH1619" s="12" t="n">
        <f aca="false">Assumptions!$B$63/$AG$1619</f>
        <v>1.00554510434577</v>
      </c>
      <c r="AI1619" s="12" t="n">
        <f aca="false">Assumptions!$B$64*$AH$1619</f>
        <v>6136506.92530247</v>
      </c>
    </row>
    <row r="1620" customFormat="false" ht="15" hidden="true" customHeight="false" outlineLevel="0" collapsed="false">
      <c r="A1620" s="6" t="n">
        <f aca="false">ROW()-ROW($A$1606)+Assumptions!$B$4</f>
        <v>14</v>
      </c>
      <c r="B1620" s="12" t="n">
        <f aca="false">$P$1619</f>
        <v>1495062.58011665</v>
      </c>
      <c r="C1620" s="12" t="n">
        <f aca="false">$C$4/(Assumptions!$B$16+$B$1620)</f>
        <v>36.7328505715923</v>
      </c>
      <c r="D1620" s="12" t="n">
        <f aca="false">Assumptions!$B$7/$C$1620</f>
        <v>816707.648145357</v>
      </c>
      <c r="E1620" s="12" t="n">
        <f aca="false">$T$1620+$W$1620+$Z$1620+$AC$1620+$AF$1620+$AI$1620</f>
        <v>23271059.0271594</v>
      </c>
      <c r="F1620" s="12" t="n">
        <f aca="false">Assumptions!$B$70/(Assumptions!$B$20+Assumptions!$B$17+$B$1620+$E$1620+$O$1619)</f>
        <v>26.1390947921592</v>
      </c>
      <c r="G1620" s="12" t="n">
        <f aca="false">$C$1620*(1-Assumptions!$B$71)</f>
        <v>29.3862804572739</v>
      </c>
      <c r="H1620" s="12" t="n">
        <f aca="false">MIN($F$1620,$G$1620)</f>
        <v>26.1390947921592</v>
      </c>
      <c r="I1620" s="12" t="str">
        <f aca="false">IF($F$1620&lt;=$G$1620,"cap","discount")</f>
        <v>cap</v>
      </c>
      <c r="J1620" s="12" t="n">
        <f aca="false">Assumptions!$B$69/$H$1620</f>
        <v>191284.359299995</v>
      </c>
      <c r="K1620" s="12" t="n">
        <f aca="false">Assumptions!$B$74/(Assumptions!$B$20+Assumptions!$B$17+$B$1620+$E$1620+$J$1620)</f>
        <v>41.7187358136914</v>
      </c>
      <c r="L1620" s="12" t="n">
        <f aca="false">$C$1620*(1-Assumptions!$B$75)</f>
        <v>31.2229229858535</v>
      </c>
      <c r="M1620" s="12" t="n">
        <f aca="false">MIN($K$1620,$L$1620)</f>
        <v>31.2229229858535</v>
      </c>
      <c r="N1620" s="12" t="str">
        <f aca="false">IF($K$1620&lt;=$L$1620,"cap","discount")</f>
        <v>discount</v>
      </c>
      <c r="O1620" s="12" t="n">
        <f aca="false">Assumptions!$B$73/$M$1620</f>
        <v>96083.2527229832</v>
      </c>
      <c r="P1620" s="12" t="n">
        <f aca="false">MAX(Assumptions!$B$4,($A$7*(Assumptions!$B$20+$E$1620+Assumptions!$B$17+$J$1620+$O$1620+$D$1620)-Assumptions!$B$17)/(1-$A$7))</f>
        <v>1495062.58011665</v>
      </c>
      <c r="Q1620" s="12" t="n">
        <f aca="false">Assumptions!$B$20+$E$1620+Assumptions!$B$17+$P$1620+$J$1620+$O$1620+$D$1620</f>
        <v>39264863.8674444</v>
      </c>
      <c r="R1620" s="12" t="n">
        <f aca="false">IF($C$1620&lt;Assumptions!$B$37,Assumptions!$B$37*(Assumptions!$B$21+Assumptions!$B$22/Assumptions!$B$37)/(Assumptions!$B$21+Assumptions!$B$22/$C$1620),Assumptions!$B$37)</f>
        <v>1</v>
      </c>
      <c r="S1620" s="12" t="n">
        <f aca="false">Assumptions!$B$38/$R$1620</f>
        <v>1</v>
      </c>
      <c r="T1620" s="12" t="n">
        <f aca="false">Assumptions!$B$39*$S$1620</f>
        <v>5000000</v>
      </c>
      <c r="U1620" s="12" t="n">
        <f aca="false">IF($C$1620&lt;Assumptions!$B$42,Assumptions!$B$42*(Assumptions!$B$21+Assumptions!$B$22/Assumptions!$B$42)/(Assumptions!$B$21+Assumptions!$B$22/$C$1620),Assumptions!$B$42)</f>
        <v>3</v>
      </c>
      <c r="V1620" s="12" t="n">
        <f aca="false">Assumptions!$B$43/$U$1620</f>
        <v>1</v>
      </c>
      <c r="W1620" s="12" t="n">
        <f aca="false">Assumptions!$B$44*$V$1620</f>
        <v>5000000</v>
      </c>
      <c r="X1620" s="12" t="n">
        <f aca="false">IF($C$1620&lt;Assumptions!$B$47,Assumptions!$B$47*(Assumptions!$B$21+Assumptions!$B$22/Assumptions!$B$47)/(Assumptions!$B$21+Assumptions!$B$22/$C$1620),Assumptions!$B$47)</f>
        <v>10</v>
      </c>
      <c r="Y1620" s="12" t="n">
        <f aca="false">Assumptions!$B$48/$X$1620</f>
        <v>1</v>
      </c>
      <c r="Z1620" s="12" t="n">
        <f aca="false">Assumptions!$B$49*$Y$1620</f>
        <v>3000000</v>
      </c>
      <c r="AA1620" s="12" t="n">
        <f aca="false">IF($C$1620&lt;Assumptions!$B$52,Assumptions!$B$52*(Assumptions!$B$21+Assumptions!$B$22/Assumptions!$B$52)/(Assumptions!$B$21+Assumptions!$B$22/$C$1620),Assumptions!$B$52)</f>
        <v>25</v>
      </c>
      <c r="AB1620" s="12" t="n">
        <f aca="false">Assumptions!$B$53/$AA$1620</f>
        <v>1</v>
      </c>
      <c r="AC1620" s="12" t="n">
        <f aca="false">Assumptions!$B$54*$AB$1620</f>
        <v>2400000</v>
      </c>
      <c r="AD1620" s="12" t="n">
        <f aca="false">IF($C$1620&lt;Assumptions!$B$57,Assumptions!$B$57*(Assumptions!$B$21+Assumptions!$B$22/Assumptions!$B$57)/(Assumptions!$B$21+Assumptions!$B$22/$C$1620),Assumptions!$B$57)</f>
        <v>57.6517822053005</v>
      </c>
      <c r="AE1620" s="12" t="n">
        <f aca="false">Assumptions!$B$58/$AD$1620</f>
        <v>1.04073105296793</v>
      </c>
      <c r="AF1620" s="12" t="n">
        <f aca="false">Assumptions!$B$59*$AE$1620</f>
        <v>1734552.1018569</v>
      </c>
      <c r="AG1620" s="12" t="n">
        <f aca="false">IF($C$1620&lt;Assumptions!$B$62,Assumptions!$B$62*(Assumptions!$B$21+Assumptions!$B$22/Assumptions!$B$62)/(Assumptions!$B$21+Assumptions!$B$22/$C$1620),Assumptions!$B$62)</f>
        <v>48.8872262293829</v>
      </c>
      <c r="AH1620" s="12" t="n">
        <f aca="false">Assumptions!$B$63/$AG$1620</f>
        <v>1.00554510434577</v>
      </c>
      <c r="AI1620" s="12" t="n">
        <f aca="false">Assumptions!$B$64*$AH$1620</f>
        <v>6136506.92530247</v>
      </c>
    </row>
    <row r="1621" customFormat="false" ht="15" hidden="true" customHeight="false" outlineLevel="0" collapsed="false">
      <c r="A1621" s="6" t="n">
        <f aca="false">ROW()-ROW($A$1606)+Assumptions!$B$4</f>
        <v>15</v>
      </c>
      <c r="B1621" s="12" t="n">
        <f aca="false">$P$1620</f>
        <v>1495062.58011665</v>
      </c>
      <c r="C1621" s="12" t="n">
        <f aca="false">$C$4/(Assumptions!$B$16+$B$1621)</f>
        <v>36.7328505715923</v>
      </c>
      <c r="D1621" s="12" t="n">
        <f aca="false">Assumptions!$B$7/$C$1621</f>
        <v>816707.648145357</v>
      </c>
      <c r="E1621" s="12" t="n">
        <f aca="false">$T$1621+$W$1621+$Z$1621+$AC$1621+$AF$1621+$AI$1621</f>
        <v>23271059.0271594</v>
      </c>
      <c r="F1621" s="12" t="n">
        <f aca="false">Assumptions!$B$70/(Assumptions!$B$20+Assumptions!$B$17+$B$1621+$E$1621+$O$1620)</f>
        <v>26.1390947921592</v>
      </c>
      <c r="G1621" s="12" t="n">
        <f aca="false">$C$1621*(1-Assumptions!$B$71)</f>
        <v>29.3862804572739</v>
      </c>
      <c r="H1621" s="12" t="n">
        <f aca="false">MIN($F$1621,$G$1621)</f>
        <v>26.1390947921592</v>
      </c>
      <c r="I1621" s="12" t="str">
        <f aca="false">IF($F$1621&lt;=$G$1621,"cap","discount")</f>
        <v>cap</v>
      </c>
      <c r="J1621" s="12" t="n">
        <f aca="false">Assumptions!$B$69/$H$1621</f>
        <v>191284.359299995</v>
      </c>
      <c r="K1621" s="12" t="n">
        <f aca="false">Assumptions!$B$74/(Assumptions!$B$20+Assumptions!$B$17+$B$1621+$E$1621+$J$1621)</f>
        <v>41.7187358136914</v>
      </c>
      <c r="L1621" s="12" t="n">
        <f aca="false">$C$1621*(1-Assumptions!$B$75)</f>
        <v>31.2229229858535</v>
      </c>
      <c r="M1621" s="12" t="n">
        <f aca="false">MIN($K$1621,$L$1621)</f>
        <v>31.2229229858535</v>
      </c>
      <c r="N1621" s="12" t="str">
        <f aca="false">IF($K$1621&lt;=$L$1621,"cap","discount")</f>
        <v>discount</v>
      </c>
      <c r="O1621" s="12" t="n">
        <f aca="false">Assumptions!$B$73/$M$1621</f>
        <v>96083.2527229832</v>
      </c>
      <c r="P1621" s="12" t="n">
        <f aca="false">MAX(Assumptions!$B$4,($A$7*(Assumptions!$B$20+$E$1621+Assumptions!$B$17+$J$1621+$O$1621+$D$1621)-Assumptions!$B$17)/(1-$A$7))</f>
        <v>1495062.58011665</v>
      </c>
      <c r="Q1621" s="12" t="n">
        <f aca="false">Assumptions!$B$20+$E$1621+Assumptions!$B$17+$P$1621+$J$1621+$O$1621+$D$1621</f>
        <v>39264863.8674444</v>
      </c>
      <c r="R1621" s="12" t="n">
        <f aca="false">IF($C$1621&lt;Assumptions!$B$37,Assumptions!$B$37*(Assumptions!$B$21+Assumptions!$B$22/Assumptions!$B$37)/(Assumptions!$B$21+Assumptions!$B$22/$C$1621),Assumptions!$B$37)</f>
        <v>1</v>
      </c>
      <c r="S1621" s="12" t="n">
        <f aca="false">Assumptions!$B$38/$R$1621</f>
        <v>1</v>
      </c>
      <c r="T1621" s="12" t="n">
        <f aca="false">Assumptions!$B$39*$S$1621</f>
        <v>5000000</v>
      </c>
      <c r="U1621" s="12" t="n">
        <f aca="false">IF($C$1621&lt;Assumptions!$B$42,Assumptions!$B$42*(Assumptions!$B$21+Assumptions!$B$22/Assumptions!$B$42)/(Assumptions!$B$21+Assumptions!$B$22/$C$1621),Assumptions!$B$42)</f>
        <v>3</v>
      </c>
      <c r="V1621" s="12" t="n">
        <f aca="false">Assumptions!$B$43/$U$1621</f>
        <v>1</v>
      </c>
      <c r="W1621" s="12" t="n">
        <f aca="false">Assumptions!$B$44*$V$1621</f>
        <v>5000000</v>
      </c>
      <c r="X1621" s="12" t="n">
        <f aca="false">IF($C$1621&lt;Assumptions!$B$47,Assumptions!$B$47*(Assumptions!$B$21+Assumptions!$B$22/Assumptions!$B$47)/(Assumptions!$B$21+Assumptions!$B$22/$C$1621),Assumptions!$B$47)</f>
        <v>10</v>
      </c>
      <c r="Y1621" s="12" t="n">
        <f aca="false">Assumptions!$B$48/$X$1621</f>
        <v>1</v>
      </c>
      <c r="Z1621" s="12" t="n">
        <f aca="false">Assumptions!$B$49*$Y$1621</f>
        <v>3000000</v>
      </c>
      <c r="AA1621" s="12" t="n">
        <f aca="false">IF($C$1621&lt;Assumptions!$B$52,Assumptions!$B$52*(Assumptions!$B$21+Assumptions!$B$22/Assumptions!$B$52)/(Assumptions!$B$21+Assumptions!$B$22/$C$1621),Assumptions!$B$52)</f>
        <v>25</v>
      </c>
      <c r="AB1621" s="12" t="n">
        <f aca="false">Assumptions!$B$53/$AA$1621</f>
        <v>1</v>
      </c>
      <c r="AC1621" s="12" t="n">
        <f aca="false">Assumptions!$B$54*$AB$1621</f>
        <v>2400000</v>
      </c>
      <c r="AD1621" s="12" t="n">
        <f aca="false">IF($C$1621&lt;Assumptions!$B$57,Assumptions!$B$57*(Assumptions!$B$21+Assumptions!$B$22/Assumptions!$B$57)/(Assumptions!$B$21+Assumptions!$B$22/$C$1621),Assumptions!$B$57)</f>
        <v>57.6517822053005</v>
      </c>
      <c r="AE1621" s="12" t="n">
        <f aca="false">Assumptions!$B$58/$AD$1621</f>
        <v>1.04073105296793</v>
      </c>
      <c r="AF1621" s="12" t="n">
        <f aca="false">Assumptions!$B$59*$AE$1621</f>
        <v>1734552.1018569</v>
      </c>
      <c r="AG1621" s="12" t="n">
        <f aca="false">IF($C$1621&lt;Assumptions!$B$62,Assumptions!$B$62*(Assumptions!$B$21+Assumptions!$B$22/Assumptions!$B$62)/(Assumptions!$B$21+Assumptions!$B$22/$C$1621),Assumptions!$B$62)</f>
        <v>48.8872262293829</v>
      </c>
      <c r="AH1621" s="12" t="n">
        <f aca="false">Assumptions!$B$63/$AG$1621</f>
        <v>1.00554510434577</v>
      </c>
      <c r="AI1621" s="12" t="n">
        <f aca="false">Assumptions!$B$64*$AH$1621</f>
        <v>6136506.92530247</v>
      </c>
    </row>
    <row r="1622" customFormat="false" ht="15" hidden="true" customHeight="false" outlineLevel="0" collapsed="false">
      <c r="A1622" s="6" t="n">
        <f aca="false">ROW()-ROW($A$1606)+Assumptions!$B$4</f>
        <v>16</v>
      </c>
      <c r="B1622" s="12" t="n">
        <f aca="false">$P$1621</f>
        <v>1495062.58011665</v>
      </c>
      <c r="C1622" s="12" t="n">
        <f aca="false">$C$4/(Assumptions!$B$16+$B$1622)</f>
        <v>36.7328505715923</v>
      </c>
      <c r="D1622" s="12" t="n">
        <f aca="false">Assumptions!$B$7/$C$1622</f>
        <v>816707.648145357</v>
      </c>
      <c r="E1622" s="12" t="n">
        <f aca="false">$T$1622+$W$1622+$Z$1622+$AC$1622+$AF$1622+$AI$1622</f>
        <v>23271059.0271594</v>
      </c>
      <c r="F1622" s="12" t="n">
        <f aca="false">Assumptions!$B$70/(Assumptions!$B$20+Assumptions!$B$17+$B$1622+$E$1622+$O$1621)</f>
        <v>26.1390947921592</v>
      </c>
      <c r="G1622" s="12" t="n">
        <f aca="false">$C$1622*(1-Assumptions!$B$71)</f>
        <v>29.3862804572739</v>
      </c>
      <c r="H1622" s="12" t="n">
        <f aca="false">MIN($F$1622,$G$1622)</f>
        <v>26.1390947921592</v>
      </c>
      <c r="I1622" s="12" t="str">
        <f aca="false">IF($F$1622&lt;=$G$1622,"cap","discount")</f>
        <v>cap</v>
      </c>
      <c r="J1622" s="12" t="n">
        <f aca="false">Assumptions!$B$69/$H$1622</f>
        <v>191284.359299995</v>
      </c>
      <c r="K1622" s="12" t="n">
        <f aca="false">Assumptions!$B$74/(Assumptions!$B$20+Assumptions!$B$17+$B$1622+$E$1622+$J$1622)</f>
        <v>41.7187358136914</v>
      </c>
      <c r="L1622" s="12" t="n">
        <f aca="false">$C$1622*(1-Assumptions!$B$75)</f>
        <v>31.2229229858535</v>
      </c>
      <c r="M1622" s="12" t="n">
        <f aca="false">MIN($K$1622,$L$1622)</f>
        <v>31.2229229858535</v>
      </c>
      <c r="N1622" s="12" t="str">
        <f aca="false">IF($K$1622&lt;=$L$1622,"cap","discount")</f>
        <v>discount</v>
      </c>
      <c r="O1622" s="12" t="n">
        <f aca="false">Assumptions!$B$73/$M$1622</f>
        <v>96083.2527229832</v>
      </c>
      <c r="P1622" s="12" t="n">
        <f aca="false">MAX(Assumptions!$B$4,($A$7*(Assumptions!$B$20+$E$1622+Assumptions!$B$17+$J$1622+$O$1622+$D$1622)-Assumptions!$B$17)/(1-$A$7))</f>
        <v>1495062.58011665</v>
      </c>
      <c r="Q1622" s="12" t="n">
        <f aca="false">Assumptions!$B$20+$E$1622+Assumptions!$B$17+$P$1622+$J$1622+$O$1622+$D$1622</f>
        <v>39264863.8674444</v>
      </c>
      <c r="R1622" s="12" t="n">
        <f aca="false">IF($C$1622&lt;Assumptions!$B$37,Assumptions!$B$37*(Assumptions!$B$21+Assumptions!$B$22/Assumptions!$B$37)/(Assumptions!$B$21+Assumptions!$B$22/$C$1622),Assumptions!$B$37)</f>
        <v>1</v>
      </c>
      <c r="S1622" s="12" t="n">
        <f aca="false">Assumptions!$B$38/$R$1622</f>
        <v>1</v>
      </c>
      <c r="T1622" s="12" t="n">
        <f aca="false">Assumptions!$B$39*$S$1622</f>
        <v>5000000</v>
      </c>
      <c r="U1622" s="12" t="n">
        <f aca="false">IF($C$1622&lt;Assumptions!$B$42,Assumptions!$B$42*(Assumptions!$B$21+Assumptions!$B$22/Assumptions!$B$42)/(Assumptions!$B$21+Assumptions!$B$22/$C$1622),Assumptions!$B$42)</f>
        <v>3</v>
      </c>
      <c r="V1622" s="12" t="n">
        <f aca="false">Assumptions!$B$43/$U$1622</f>
        <v>1</v>
      </c>
      <c r="W1622" s="12" t="n">
        <f aca="false">Assumptions!$B$44*$V$1622</f>
        <v>5000000</v>
      </c>
      <c r="X1622" s="12" t="n">
        <f aca="false">IF($C$1622&lt;Assumptions!$B$47,Assumptions!$B$47*(Assumptions!$B$21+Assumptions!$B$22/Assumptions!$B$47)/(Assumptions!$B$21+Assumptions!$B$22/$C$1622),Assumptions!$B$47)</f>
        <v>10</v>
      </c>
      <c r="Y1622" s="12" t="n">
        <f aca="false">Assumptions!$B$48/$X$1622</f>
        <v>1</v>
      </c>
      <c r="Z1622" s="12" t="n">
        <f aca="false">Assumptions!$B$49*$Y$1622</f>
        <v>3000000</v>
      </c>
      <c r="AA1622" s="12" t="n">
        <f aca="false">IF($C$1622&lt;Assumptions!$B$52,Assumptions!$B$52*(Assumptions!$B$21+Assumptions!$B$22/Assumptions!$B$52)/(Assumptions!$B$21+Assumptions!$B$22/$C$1622),Assumptions!$B$52)</f>
        <v>25</v>
      </c>
      <c r="AB1622" s="12" t="n">
        <f aca="false">Assumptions!$B$53/$AA$1622</f>
        <v>1</v>
      </c>
      <c r="AC1622" s="12" t="n">
        <f aca="false">Assumptions!$B$54*$AB$1622</f>
        <v>2400000</v>
      </c>
      <c r="AD1622" s="12" t="n">
        <f aca="false">IF($C$1622&lt;Assumptions!$B$57,Assumptions!$B$57*(Assumptions!$B$21+Assumptions!$B$22/Assumptions!$B$57)/(Assumptions!$B$21+Assumptions!$B$22/$C$1622),Assumptions!$B$57)</f>
        <v>57.6517822053005</v>
      </c>
      <c r="AE1622" s="12" t="n">
        <f aca="false">Assumptions!$B$58/$AD$1622</f>
        <v>1.04073105296793</v>
      </c>
      <c r="AF1622" s="12" t="n">
        <f aca="false">Assumptions!$B$59*$AE$1622</f>
        <v>1734552.1018569</v>
      </c>
      <c r="AG1622" s="12" t="n">
        <f aca="false">IF($C$1622&lt;Assumptions!$B$62,Assumptions!$B$62*(Assumptions!$B$21+Assumptions!$B$22/Assumptions!$B$62)/(Assumptions!$B$21+Assumptions!$B$22/$C$1622),Assumptions!$B$62)</f>
        <v>48.8872262293829</v>
      </c>
      <c r="AH1622" s="12" t="n">
        <f aca="false">Assumptions!$B$63/$AG$1622</f>
        <v>1.00554510434577</v>
      </c>
      <c r="AI1622" s="12" t="n">
        <f aca="false">Assumptions!$B$64*$AH$1622</f>
        <v>6136506.92530247</v>
      </c>
    </row>
    <row r="1623" customFormat="false" ht="15" hidden="true" customHeight="false" outlineLevel="0" collapsed="false">
      <c r="A1623" s="6" t="n">
        <f aca="false">ROW()-ROW($A$1606)+Assumptions!$B$4</f>
        <v>17</v>
      </c>
      <c r="B1623" s="12" t="n">
        <f aca="false">$P$1622</f>
        <v>1495062.58011665</v>
      </c>
      <c r="C1623" s="12" t="n">
        <f aca="false">$C$4/(Assumptions!$B$16+$B$1623)</f>
        <v>36.7328505715923</v>
      </c>
      <c r="D1623" s="12" t="n">
        <f aca="false">Assumptions!$B$7/$C$1623</f>
        <v>816707.648145357</v>
      </c>
      <c r="E1623" s="12" t="n">
        <f aca="false">$T$1623+$W$1623+$Z$1623+$AC$1623+$AF$1623+$AI$1623</f>
        <v>23271059.0271594</v>
      </c>
      <c r="F1623" s="12" t="n">
        <f aca="false">Assumptions!$B$70/(Assumptions!$B$20+Assumptions!$B$17+$B$1623+$E$1623+$O$1622)</f>
        <v>26.1390947921592</v>
      </c>
      <c r="G1623" s="12" t="n">
        <f aca="false">$C$1623*(1-Assumptions!$B$71)</f>
        <v>29.3862804572739</v>
      </c>
      <c r="H1623" s="12" t="n">
        <f aca="false">MIN($F$1623,$G$1623)</f>
        <v>26.1390947921592</v>
      </c>
      <c r="I1623" s="12" t="str">
        <f aca="false">IF($F$1623&lt;=$G$1623,"cap","discount")</f>
        <v>cap</v>
      </c>
      <c r="J1623" s="12" t="n">
        <f aca="false">Assumptions!$B$69/$H$1623</f>
        <v>191284.359299995</v>
      </c>
      <c r="K1623" s="12" t="n">
        <f aca="false">Assumptions!$B$74/(Assumptions!$B$20+Assumptions!$B$17+$B$1623+$E$1623+$J$1623)</f>
        <v>41.7187358136914</v>
      </c>
      <c r="L1623" s="12" t="n">
        <f aca="false">$C$1623*(1-Assumptions!$B$75)</f>
        <v>31.2229229858535</v>
      </c>
      <c r="M1623" s="12" t="n">
        <f aca="false">MIN($K$1623,$L$1623)</f>
        <v>31.2229229858535</v>
      </c>
      <c r="N1623" s="12" t="str">
        <f aca="false">IF($K$1623&lt;=$L$1623,"cap","discount")</f>
        <v>discount</v>
      </c>
      <c r="O1623" s="12" t="n">
        <f aca="false">Assumptions!$B$73/$M$1623</f>
        <v>96083.2527229832</v>
      </c>
      <c r="P1623" s="12" t="n">
        <f aca="false">MAX(Assumptions!$B$4,($A$7*(Assumptions!$B$20+$E$1623+Assumptions!$B$17+$J$1623+$O$1623+$D$1623)-Assumptions!$B$17)/(1-$A$7))</f>
        <v>1495062.58011665</v>
      </c>
      <c r="Q1623" s="12" t="n">
        <f aca="false">Assumptions!$B$20+$E$1623+Assumptions!$B$17+$P$1623+$J$1623+$O$1623+$D$1623</f>
        <v>39264863.8674444</v>
      </c>
      <c r="R1623" s="12" t="n">
        <f aca="false">IF($C$1623&lt;Assumptions!$B$37,Assumptions!$B$37*(Assumptions!$B$21+Assumptions!$B$22/Assumptions!$B$37)/(Assumptions!$B$21+Assumptions!$B$22/$C$1623),Assumptions!$B$37)</f>
        <v>1</v>
      </c>
      <c r="S1623" s="12" t="n">
        <f aca="false">Assumptions!$B$38/$R$1623</f>
        <v>1</v>
      </c>
      <c r="T1623" s="12" t="n">
        <f aca="false">Assumptions!$B$39*$S$1623</f>
        <v>5000000</v>
      </c>
      <c r="U1623" s="12" t="n">
        <f aca="false">IF($C$1623&lt;Assumptions!$B$42,Assumptions!$B$42*(Assumptions!$B$21+Assumptions!$B$22/Assumptions!$B$42)/(Assumptions!$B$21+Assumptions!$B$22/$C$1623),Assumptions!$B$42)</f>
        <v>3</v>
      </c>
      <c r="V1623" s="12" t="n">
        <f aca="false">Assumptions!$B$43/$U$1623</f>
        <v>1</v>
      </c>
      <c r="W1623" s="12" t="n">
        <f aca="false">Assumptions!$B$44*$V$1623</f>
        <v>5000000</v>
      </c>
      <c r="X1623" s="12" t="n">
        <f aca="false">IF($C$1623&lt;Assumptions!$B$47,Assumptions!$B$47*(Assumptions!$B$21+Assumptions!$B$22/Assumptions!$B$47)/(Assumptions!$B$21+Assumptions!$B$22/$C$1623),Assumptions!$B$47)</f>
        <v>10</v>
      </c>
      <c r="Y1623" s="12" t="n">
        <f aca="false">Assumptions!$B$48/$X$1623</f>
        <v>1</v>
      </c>
      <c r="Z1623" s="12" t="n">
        <f aca="false">Assumptions!$B$49*$Y$1623</f>
        <v>3000000</v>
      </c>
      <c r="AA1623" s="12" t="n">
        <f aca="false">IF($C$1623&lt;Assumptions!$B$52,Assumptions!$B$52*(Assumptions!$B$21+Assumptions!$B$22/Assumptions!$B$52)/(Assumptions!$B$21+Assumptions!$B$22/$C$1623),Assumptions!$B$52)</f>
        <v>25</v>
      </c>
      <c r="AB1623" s="12" t="n">
        <f aca="false">Assumptions!$B$53/$AA$1623</f>
        <v>1</v>
      </c>
      <c r="AC1623" s="12" t="n">
        <f aca="false">Assumptions!$B$54*$AB$1623</f>
        <v>2400000</v>
      </c>
      <c r="AD1623" s="12" t="n">
        <f aca="false">IF($C$1623&lt;Assumptions!$B$57,Assumptions!$B$57*(Assumptions!$B$21+Assumptions!$B$22/Assumptions!$B$57)/(Assumptions!$B$21+Assumptions!$B$22/$C$1623),Assumptions!$B$57)</f>
        <v>57.6517822053005</v>
      </c>
      <c r="AE1623" s="12" t="n">
        <f aca="false">Assumptions!$B$58/$AD$1623</f>
        <v>1.04073105296793</v>
      </c>
      <c r="AF1623" s="12" t="n">
        <f aca="false">Assumptions!$B$59*$AE$1623</f>
        <v>1734552.1018569</v>
      </c>
      <c r="AG1623" s="12" t="n">
        <f aca="false">IF($C$1623&lt;Assumptions!$B$62,Assumptions!$B$62*(Assumptions!$B$21+Assumptions!$B$22/Assumptions!$B$62)/(Assumptions!$B$21+Assumptions!$B$22/$C$1623),Assumptions!$B$62)</f>
        <v>48.8872262293829</v>
      </c>
      <c r="AH1623" s="12" t="n">
        <f aca="false">Assumptions!$B$63/$AG$1623</f>
        <v>1.00554510434577</v>
      </c>
      <c r="AI1623" s="12" t="n">
        <f aca="false">Assumptions!$B$64*$AH$1623</f>
        <v>6136506.92530247</v>
      </c>
    </row>
    <row r="1624" customFormat="false" ht="15" hidden="true" customHeight="false" outlineLevel="0" collapsed="false">
      <c r="A1624" s="6" t="n">
        <f aca="false">ROW()-ROW($A$1606)+Assumptions!$B$4</f>
        <v>18</v>
      </c>
      <c r="B1624" s="12" t="n">
        <f aca="false">$P$1623</f>
        <v>1495062.58011665</v>
      </c>
      <c r="C1624" s="12" t="n">
        <f aca="false">$C$4/(Assumptions!$B$16+$B$1624)</f>
        <v>36.7328505715923</v>
      </c>
      <c r="D1624" s="12" t="n">
        <f aca="false">Assumptions!$B$7/$C$1624</f>
        <v>816707.648145357</v>
      </c>
      <c r="E1624" s="12" t="n">
        <f aca="false">$T$1624+$W$1624+$Z$1624+$AC$1624+$AF$1624+$AI$1624</f>
        <v>23271059.0271594</v>
      </c>
      <c r="F1624" s="12" t="n">
        <f aca="false">Assumptions!$B$70/(Assumptions!$B$20+Assumptions!$B$17+$B$1624+$E$1624+$O$1623)</f>
        <v>26.1390947921592</v>
      </c>
      <c r="G1624" s="12" t="n">
        <f aca="false">$C$1624*(1-Assumptions!$B$71)</f>
        <v>29.3862804572739</v>
      </c>
      <c r="H1624" s="12" t="n">
        <f aca="false">MIN($F$1624,$G$1624)</f>
        <v>26.1390947921592</v>
      </c>
      <c r="I1624" s="12" t="str">
        <f aca="false">IF($F$1624&lt;=$G$1624,"cap","discount")</f>
        <v>cap</v>
      </c>
      <c r="J1624" s="12" t="n">
        <f aca="false">Assumptions!$B$69/$H$1624</f>
        <v>191284.359299995</v>
      </c>
      <c r="K1624" s="12" t="n">
        <f aca="false">Assumptions!$B$74/(Assumptions!$B$20+Assumptions!$B$17+$B$1624+$E$1624+$J$1624)</f>
        <v>41.7187358136914</v>
      </c>
      <c r="L1624" s="12" t="n">
        <f aca="false">$C$1624*(1-Assumptions!$B$75)</f>
        <v>31.2229229858535</v>
      </c>
      <c r="M1624" s="12" t="n">
        <f aca="false">MIN($K$1624,$L$1624)</f>
        <v>31.2229229858535</v>
      </c>
      <c r="N1624" s="12" t="str">
        <f aca="false">IF($K$1624&lt;=$L$1624,"cap","discount")</f>
        <v>discount</v>
      </c>
      <c r="O1624" s="12" t="n">
        <f aca="false">Assumptions!$B$73/$M$1624</f>
        <v>96083.2527229832</v>
      </c>
      <c r="P1624" s="12" t="n">
        <f aca="false">MAX(Assumptions!$B$4,($A$7*(Assumptions!$B$20+$E$1624+Assumptions!$B$17+$J$1624+$O$1624+$D$1624)-Assumptions!$B$17)/(1-$A$7))</f>
        <v>1495062.58011665</v>
      </c>
      <c r="Q1624" s="12" t="n">
        <f aca="false">Assumptions!$B$20+$E$1624+Assumptions!$B$17+$P$1624+$J$1624+$O$1624+$D$1624</f>
        <v>39264863.8674444</v>
      </c>
      <c r="R1624" s="12" t="n">
        <f aca="false">IF($C$1624&lt;Assumptions!$B$37,Assumptions!$B$37*(Assumptions!$B$21+Assumptions!$B$22/Assumptions!$B$37)/(Assumptions!$B$21+Assumptions!$B$22/$C$1624),Assumptions!$B$37)</f>
        <v>1</v>
      </c>
      <c r="S1624" s="12" t="n">
        <f aca="false">Assumptions!$B$38/$R$1624</f>
        <v>1</v>
      </c>
      <c r="T1624" s="12" t="n">
        <f aca="false">Assumptions!$B$39*$S$1624</f>
        <v>5000000</v>
      </c>
      <c r="U1624" s="12" t="n">
        <f aca="false">IF($C$1624&lt;Assumptions!$B$42,Assumptions!$B$42*(Assumptions!$B$21+Assumptions!$B$22/Assumptions!$B$42)/(Assumptions!$B$21+Assumptions!$B$22/$C$1624),Assumptions!$B$42)</f>
        <v>3</v>
      </c>
      <c r="V1624" s="12" t="n">
        <f aca="false">Assumptions!$B$43/$U$1624</f>
        <v>1</v>
      </c>
      <c r="W1624" s="12" t="n">
        <f aca="false">Assumptions!$B$44*$V$1624</f>
        <v>5000000</v>
      </c>
      <c r="X1624" s="12" t="n">
        <f aca="false">IF($C$1624&lt;Assumptions!$B$47,Assumptions!$B$47*(Assumptions!$B$21+Assumptions!$B$22/Assumptions!$B$47)/(Assumptions!$B$21+Assumptions!$B$22/$C$1624),Assumptions!$B$47)</f>
        <v>10</v>
      </c>
      <c r="Y1624" s="12" t="n">
        <f aca="false">Assumptions!$B$48/$X$1624</f>
        <v>1</v>
      </c>
      <c r="Z1624" s="12" t="n">
        <f aca="false">Assumptions!$B$49*$Y$1624</f>
        <v>3000000</v>
      </c>
      <c r="AA1624" s="12" t="n">
        <f aca="false">IF($C$1624&lt;Assumptions!$B$52,Assumptions!$B$52*(Assumptions!$B$21+Assumptions!$B$22/Assumptions!$B$52)/(Assumptions!$B$21+Assumptions!$B$22/$C$1624),Assumptions!$B$52)</f>
        <v>25</v>
      </c>
      <c r="AB1624" s="12" t="n">
        <f aca="false">Assumptions!$B$53/$AA$1624</f>
        <v>1</v>
      </c>
      <c r="AC1624" s="12" t="n">
        <f aca="false">Assumptions!$B$54*$AB$1624</f>
        <v>2400000</v>
      </c>
      <c r="AD1624" s="12" t="n">
        <f aca="false">IF($C$1624&lt;Assumptions!$B$57,Assumptions!$B$57*(Assumptions!$B$21+Assumptions!$B$22/Assumptions!$B$57)/(Assumptions!$B$21+Assumptions!$B$22/$C$1624),Assumptions!$B$57)</f>
        <v>57.6517822053005</v>
      </c>
      <c r="AE1624" s="12" t="n">
        <f aca="false">Assumptions!$B$58/$AD$1624</f>
        <v>1.04073105296793</v>
      </c>
      <c r="AF1624" s="12" t="n">
        <f aca="false">Assumptions!$B$59*$AE$1624</f>
        <v>1734552.1018569</v>
      </c>
      <c r="AG1624" s="12" t="n">
        <f aca="false">IF($C$1624&lt;Assumptions!$B$62,Assumptions!$B$62*(Assumptions!$B$21+Assumptions!$B$22/Assumptions!$B$62)/(Assumptions!$B$21+Assumptions!$B$22/$C$1624),Assumptions!$B$62)</f>
        <v>48.8872262293829</v>
      </c>
      <c r="AH1624" s="12" t="n">
        <f aca="false">Assumptions!$B$63/$AG$1624</f>
        <v>1.00554510434577</v>
      </c>
      <c r="AI1624" s="12" t="n">
        <f aca="false">Assumptions!$B$64*$AH$1624</f>
        <v>6136506.92530247</v>
      </c>
    </row>
    <row r="1625" customFormat="false" ht="15" hidden="true" customHeight="false" outlineLevel="0" collapsed="false">
      <c r="A1625" s="6" t="n">
        <f aca="false">ROW()-ROW($A$1606)+Assumptions!$B$4</f>
        <v>19</v>
      </c>
      <c r="B1625" s="12" t="n">
        <f aca="false">$P$1624</f>
        <v>1495062.58011665</v>
      </c>
      <c r="C1625" s="12" t="n">
        <f aca="false">$C$4/(Assumptions!$B$16+$B$1625)</f>
        <v>36.7328505715923</v>
      </c>
      <c r="D1625" s="12" t="n">
        <f aca="false">Assumptions!$B$7/$C$1625</f>
        <v>816707.648145357</v>
      </c>
      <c r="E1625" s="12" t="n">
        <f aca="false">$T$1625+$W$1625+$Z$1625+$AC$1625+$AF$1625+$AI$1625</f>
        <v>23271059.0271594</v>
      </c>
      <c r="F1625" s="12" t="n">
        <f aca="false">Assumptions!$B$70/(Assumptions!$B$20+Assumptions!$B$17+$B$1625+$E$1625+$O$1624)</f>
        <v>26.1390947921592</v>
      </c>
      <c r="G1625" s="12" t="n">
        <f aca="false">$C$1625*(1-Assumptions!$B$71)</f>
        <v>29.3862804572739</v>
      </c>
      <c r="H1625" s="12" t="n">
        <f aca="false">MIN($F$1625,$G$1625)</f>
        <v>26.1390947921592</v>
      </c>
      <c r="I1625" s="12" t="str">
        <f aca="false">IF($F$1625&lt;=$G$1625,"cap","discount")</f>
        <v>cap</v>
      </c>
      <c r="J1625" s="12" t="n">
        <f aca="false">Assumptions!$B$69/$H$1625</f>
        <v>191284.359299995</v>
      </c>
      <c r="K1625" s="12" t="n">
        <f aca="false">Assumptions!$B$74/(Assumptions!$B$20+Assumptions!$B$17+$B$1625+$E$1625+$J$1625)</f>
        <v>41.7187358136914</v>
      </c>
      <c r="L1625" s="12" t="n">
        <f aca="false">$C$1625*(1-Assumptions!$B$75)</f>
        <v>31.2229229858535</v>
      </c>
      <c r="M1625" s="12" t="n">
        <f aca="false">MIN($K$1625,$L$1625)</f>
        <v>31.2229229858535</v>
      </c>
      <c r="N1625" s="12" t="str">
        <f aca="false">IF($K$1625&lt;=$L$1625,"cap","discount")</f>
        <v>discount</v>
      </c>
      <c r="O1625" s="12" t="n">
        <f aca="false">Assumptions!$B$73/$M$1625</f>
        <v>96083.2527229832</v>
      </c>
      <c r="P1625" s="12" t="n">
        <f aca="false">MAX(Assumptions!$B$4,($A$7*(Assumptions!$B$20+$E$1625+Assumptions!$B$17+$J$1625+$O$1625+$D$1625)-Assumptions!$B$17)/(1-$A$7))</f>
        <v>1495062.58011665</v>
      </c>
      <c r="Q1625" s="12" t="n">
        <f aca="false">Assumptions!$B$20+$E$1625+Assumptions!$B$17+$P$1625+$J$1625+$O$1625+$D$1625</f>
        <v>39264863.8674444</v>
      </c>
      <c r="R1625" s="12" t="n">
        <f aca="false">IF($C$1625&lt;Assumptions!$B$37,Assumptions!$B$37*(Assumptions!$B$21+Assumptions!$B$22/Assumptions!$B$37)/(Assumptions!$B$21+Assumptions!$B$22/$C$1625),Assumptions!$B$37)</f>
        <v>1</v>
      </c>
      <c r="S1625" s="12" t="n">
        <f aca="false">Assumptions!$B$38/$R$1625</f>
        <v>1</v>
      </c>
      <c r="T1625" s="12" t="n">
        <f aca="false">Assumptions!$B$39*$S$1625</f>
        <v>5000000</v>
      </c>
      <c r="U1625" s="12" t="n">
        <f aca="false">IF($C$1625&lt;Assumptions!$B$42,Assumptions!$B$42*(Assumptions!$B$21+Assumptions!$B$22/Assumptions!$B$42)/(Assumptions!$B$21+Assumptions!$B$22/$C$1625),Assumptions!$B$42)</f>
        <v>3</v>
      </c>
      <c r="V1625" s="12" t="n">
        <f aca="false">Assumptions!$B$43/$U$1625</f>
        <v>1</v>
      </c>
      <c r="W1625" s="12" t="n">
        <f aca="false">Assumptions!$B$44*$V$1625</f>
        <v>5000000</v>
      </c>
      <c r="X1625" s="12" t="n">
        <f aca="false">IF($C$1625&lt;Assumptions!$B$47,Assumptions!$B$47*(Assumptions!$B$21+Assumptions!$B$22/Assumptions!$B$47)/(Assumptions!$B$21+Assumptions!$B$22/$C$1625),Assumptions!$B$47)</f>
        <v>10</v>
      </c>
      <c r="Y1625" s="12" t="n">
        <f aca="false">Assumptions!$B$48/$X$1625</f>
        <v>1</v>
      </c>
      <c r="Z1625" s="12" t="n">
        <f aca="false">Assumptions!$B$49*$Y$1625</f>
        <v>3000000</v>
      </c>
      <c r="AA1625" s="12" t="n">
        <f aca="false">IF($C$1625&lt;Assumptions!$B$52,Assumptions!$B$52*(Assumptions!$B$21+Assumptions!$B$22/Assumptions!$B$52)/(Assumptions!$B$21+Assumptions!$B$22/$C$1625),Assumptions!$B$52)</f>
        <v>25</v>
      </c>
      <c r="AB1625" s="12" t="n">
        <f aca="false">Assumptions!$B$53/$AA$1625</f>
        <v>1</v>
      </c>
      <c r="AC1625" s="12" t="n">
        <f aca="false">Assumptions!$B$54*$AB$1625</f>
        <v>2400000</v>
      </c>
      <c r="AD1625" s="12" t="n">
        <f aca="false">IF($C$1625&lt;Assumptions!$B$57,Assumptions!$B$57*(Assumptions!$B$21+Assumptions!$B$22/Assumptions!$B$57)/(Assumptions!$B$21+Assumptions!$B$22/$C$1625),Assumptions!$B$57)</f>
        <v>57.6517822053005</v>
      </c>
      <c r="AE1625" s="12" t="n">
        <f aca="false">Assumptions!$B$58/$AD$1625</f>
        <v>1.04073105296793</v>
      </c>
      <c r="AF1625" s="12" t="n">
        <f aca="false">Assumptions!$B$59*$AE$1625</f>
        <v>1734552.1018569</v>
      </c>
      <c r="AG1625" s="12" t="n">
        <f aca="false">IF($C$1625&lt;Assumptions!$B$62,Assumptions!$B$62*(Assumptions!$B$21+Assumptions!$B$22/Assumptions!$B$62)/(Assumptions!$B$21+Assumptions!$B$22/$C$1625),Assumptions!$B$62)</f>
        <v>48.8872262293829</v>
      </c>
      <c r="AH1625" s="12" t="n">
        <f aca="false">Assumptions!$B$63/$AG$1625</f>
        <v>1.00554510434577</v>
      </c>
      <c r="AI1625" s="12" t="n">
        <f aca="false">Assumptions!$B$64*$AH$1625</f>
        <v>6136506.92530247</v>
      </c>
    </row>
    <row r="1626" customFormat="false" ht="15" hidden="true" customHeight="false" outlineLevel="0" collapsed="false">
      <c r="A1626" s="6" t="n">
        <f aca="false">ROW()-ROW($A$1606)+Assumptions!$B$4</f>
        <v>20</v>
      </c>
      <c r="B1626" s="12" t="n">
        <f aca="false">$P$1625</f>
        <v>1495062.58011665</v>
      </c>
      <c r="C1626" s="12" t="n">
        <f aca="false">$C$4/(Assumptions!$B$16+$B$1626)</f>
        <v>36.7328505715923</v>
      </c>
      <c r="D1626" s="12" t="n">
        <f aca="false">Assumptions!$B$7/$C$1626</f>
        <v>816707.648145357</v>
      </c>
      <c r="E1626" s="12" t="n">
        <f aca="false">$T$1626+$W$1626+$Z$1626+$AC$1626+$AF$1626+$AI$1626</f>
        <v>23271059.0271594</v>
      </c>
      <c r="F1626" s="12" t="n">
        <f aca="false">Assumptions!$B$70/(Assumptions!$B$20+Assumptions!$B$17+$B$1626+$E$1626+$O$1625)</f>
        <v>26.1390947921592</v>
      </c>
      <c r="G1626" s="12" t="n">
        <f aca="false">$C$1626*(1-Assumptions!$B$71)</f>
        <v>29.3862804572739</v>
      </c>
      <c r="H1626" s="12" t="n">
        <f aca="false">MIN($F$1626,$G$1626)</f>
        <v>26.1390947921592</v>
      </c>
      <c r="I1626" s="12" t="str">
        <f aca="false">IF($F$1626&lt;=$G$1626,"cap","discount")</f>
        <v>cap</v>
      </c>
      <c r="J1626" s="12" t="n">
        <f aca="false">Assumptions!$B$69/$H$1626</f>
        <v>191284.359299995</v>
      </c>
      <c r="K1626" s="12" t="n">
        <f aca="false">Assumptions!$B$74/(Assumptions!$B$20+Assumptions!$B$17+$B$1626+$E$1626+$J$1626)</f>
        <v>41.7187358136914</v>
      </c>
      <c r="L1626" s="12" t="n">
        <f aca="false">$C$1626*(1-Assumptions!$B$75)</f>
        <v>31.2229229858535</v>
      </c>
      <c r="M1626" s="12" t="n">
        <f aca="false">MIN($K$1626,$L$1626)</f>
        <v>31.2229229858535</v>
      </c>
      <c r="N1626" s="12" t="str">
        <f aca="false">IF($K$1626&lt;=$L$1626,"cap","discount")</f>
        <v>discount</v>
      </c>
      <c r="O1626" s="12" t="n">
        <f aca="false">Assumptions!$B$73/$M$1626</f>
        <v>96083.2527229832</v>
      </c>
      <c r="P1626" s="12" t="n">
        <f aca="false">MAX(Assumptions!$B$4,($A$7*(Assumptions!$B$20+$E$1626+Assumptions!$B$17+$J$1626+$O$1626+$D$1626)-Assumptions!$B$17)/(1-$A$7))</f>
        <v>1495062.58011665</v>
      </c>
      <c r="Q1626" s="12" t="n">
        <f aca="false">Assumptions!$B$20+$E$1626+Assumptions!$B$17+$P$1626+$J$1626+$O$1626+$D$1626</f>
        <v>39264863.8674444</v>
      </c>
      <c r="R1626" s="12" t="n">
        <f aca="false">IF($C$1626&lt;Assumptions!$B$37,Assumptions!$B$37*(Assumptions!$B$21+Assumptions!$B$22/Assumptions!$B$37)/(Assumptions!$B$21+Assumptions!$B$22/$C$1626),Assumptions!$B$37)</f>
        <v>1</v>
      </c>
      <c r="S1626" s="12" t="n">
        <f aca="false">Assumptions!$B$38/$R$1626</f>
        <v>1</v>
      </c>
      <c r="T1626" s="12" t="n">
        <f aca="false">Assumptions!$B$39*$S$1626</f>
        <v>5000000</v>
      </c>
      <c r="U1626" s="12" t="n">
        <f aca="false">IF($C$1626&lt;Assumptions!$B$42,Assumptions!$B$42*(Assumptions!$B$21+Assumptions!$B$22/Assumptions!$B$42)/(Assumptions!$B$21+Assumptions!$B$22/$C$1626),Assumptions!$B$42)</f>
        <v>3</v>
      </c>
      <c r="V1626" s="12" t="n">
        <f aca="false">Assumptions!$B$43/$U$1626</f>
        <v>1</v>
      </c>
      <c r="W1626" s="12" t="n">
        <f aca="false">Assumptions!$B$44*$V$1626</f>
        <v>5000000</v>
      </c>
      <c r="X1626" s="12" t="n">
        <f aca="false">IF($C$1626&lt;Assumptions!$B$47,Assumptions!$B$47*(Assumptions!$B$21+Assumptions!$B$22/Assumptions!$B$47)/(Assumptions!$B$21+Assumptions!$B$22/$C$1626),Assumptions!$B$47)</f>
        <v>10</v>
      </c>
      <c r="Y1626" s="12" t="n">
        <f aca="false">Assumptions!$B$48/$X$1626</f>
        <v>1</v>
      </c>
      <c r="Z1626" s="12" t="n">
        <f aca="false">Assumptions!$B$49*$Y$1626</f>
        <v>3000000</v>
      </c>
      <c r="AA1626" s="12" t="n">
        <f aca="false">IF($C$1626&lt;Assumptions!$B$52,Assumptions!$B$52*(Assumptions!$B$21+Assumptions!$B$22/Assumptions!$B$52)/(Assumptions!$B$21+Assumptions!$B$22/$C$1626),Assumptions!$B$52)</f>
        <v>25</v>
      </c>
      <c r="AB1626" s="12" t="n">
        <f aca="false">Assumptions!$B$53/$AA$1626</f>
        <v>1</v>
      </c>
      <c r="AC1626" s="12" t="n">
        <f aca="false">Assumptions!$B$54*$AB$1626</f>
        <v>2400000</v>
      </c>
      <c r="AD1626" s="12" t="n">
        <f aca="false">IF($C$1626&lt;Assumptions!$B$57,Assumptions!$B$57*(Assumptions!$B$21+Assumptions!$B$22/Assumptions!$B$57)/(Assumptions!$B$21+Assumptions!$B$22/$C$1626),Assumptions!$B$57)</f>
        <v>57.6517822053005</v>
      </c>
      <c r="AE1626" s="12" t="n">
        <f aca="false">Assumptions!$B$58/$AD$1626</f>
        <v>1.04073105296793</v>
      </c>
      <c r="AF1626" s="12" t="n">
        <f aca="false">Assumptions!$B$59*$AE$1626</f>
        <v>1734552.1018569</v>
      </c>
      <c r="AG1626" s="12" t="n">
        <f aca="false">IF($C$1626&lt;Assumptions!$B$62,Assumptions!$B$62*(Assumptions!$B$21+Assumptions!$B$22/Assumptions!$B$62)/(Assumptions!$B$21+Assumptions!$B$22/$C$1626),Assumptions!$B$62)</f>
        <v>48.8872262293829</v>
      </c>
      <c r="AH1626" s="12" t="n">
        <f aca="false">Assumptions!$B$63/$AG$1626</f>
        <v>1.00554510434577</v>
      </c>
      <c r="AI1626" s="12" t="n">
        <f aca="false">Assumptions!$B$64*$AH$1626</f>
        <v>6136506.92530247</v>
      </c>
    </row>
    <row r="1627" customFormat="false" ht="15" hidden="true" customHeight="false" outlineLevel="0" collapsed="false">
      <c r="A1627" s="6" t="n">
        <f aca="false">ROW()-ROW($A$1606)+Assumptions!$B$4</f>
        <v>21</v>
      </c>
      <c r="B1627" s="12" t="n">
        <f aca="false">$P$1626</f>
        <v>1495062.58011665</v>
      </c>
      <c r="C1627" s="12" t="n">
        <f aca="false">$C$4/(Assumptions!$B$16+$B$1627)</f>
        <v>36.7328505715923</v>
      </c>
      <c r="D1627" s="12" t="n">
        <f aca="false">Assumptions!$B$7/$C$1627</f>
        <v>816707.648145357</v>
      </c>
      <c r="E1627" s="12" t="n">
        <f aca="false">$T$1627+$W$1627+$Z$1627+$AC$1627+$AF$1627+$AI$1627</f>
        <v>23271059.0271594</v>
      </c>
      <c r="F1627" s="12" t="n">
        <f aca="false">Assumptions!$B$70/(Assumptions!$B$20+Assumptions!$B$17+$B$1627+$E$1627+$O$1626)</f>
        <v>26.1390947921592</v>
      </c>
      <c r="G1627" s="12" t="n">
        <f aca="false">$C$1627*(1-Assumptions!$B$71)</f>
        <v>29.3862804572739</v>
      </c>
      <c r="H1627" s="12" t="n">
        <f aca="false">MIN($F$1627,$G$1627)</f>
        <v>26.1390947921592</v>
      </c>
      <c r="I1627" s="12" t="str">
        <f aca="false">IF($F$1627&lt;=$G$1627,"cap","discount")</f>
        <v>cap</v>
      </c>
      <c r="J1627" s="12" t="n">
        <f aca="false">Assumptions!$B$69/$H$1627</f>
        <v>191284.359299995</v>
      </c>
      <c r="K1627" s="12" t="n">
        <f aca="false">Assumptions!$B$74/(Assumptions!$B$20+Assumptions!$B$17+$B$1627+$E$1627+$J$1627)</f>
        <v>41.7187358136914</v>
      </c>
      <c r="L1627" s="12" t="n">
        <f aca="false">$C$1627*(1-Assumptions!$B$75)</f>
        <v>31.2229229858535</v>
      </c>
      <c r="M1627" s="12" t="n">
        <f aca="false">MIN($K$1627,$L$1627)</f>
        <v>31.2229229858535</v>
      </c>
      <c r="N1627" s="12" t="str">
        <f aca="false">IF($K$1627&lt;=$L$1627,"cap","discount")</f>
        <v>discount</v>
      </c>
      <c r="O1627" s="12" t="n">
        <f aca="false">Assumptions!$B$73/$M$1627</f>
        <v>96083.2527229832</v>
      </c>
      <c r="P1627" s="12" t="n">
        <f aca="false">MAX(Assumptions!$B$4,($A$7*(Assumptions!$B$20+$E$1627+Assumptions!$B$17+$J$1627+$O$1627+$D$1627)-Assumptions!$B$17)/(1-$A$7))</f>
        <v>1495062.58011665</v>
      </c>
      <c r="Q1627" s="12" t="n">
        <f aca="false">Assumptions!$B$20+$E$1627+Assumptions!$B$17+$P$1627+$J$1627+$O$1627+$D$1627</f>
        <v>39264863.8674444</v>
      </c>
      <c r="R1627" s="12" t="n">
        <f aca="false">IF($C$1627&lt;Assumptions!$B$37,Assumptions!$B$37*(Assumptions!$B$21+Assumptions!$B$22/Assumptions!$B$37)/(Assumptions!$B$21+Assumptions!$B$22/$C$1627),Assumptions!$B$37)</f>
        <v>1</v>
      </c>
      <c r="S1627" s="12" t="n">
        <f aca="false">Assumptions!$B$38/$R$1627</f>
        <v>1</v>
      </c>
      <c r="T1627" s="12" t="n">
        <f aca="false">Assumptions!$B$39*$S$1627</f>
        <v>5000000</v>
      </c>
      <c r="U1627" s="12" t="n">
        <f aca="false">IF($C$1627&lt;Assumptions!$B$42,Assumptions!$B$42*(Assumptions!$B$21+Assumptions!$B$22/Assumptions!$B$42)/(Assumptions!$B$21+Assumptions!$B$22/$C$1627),Assumptions!$B$42)</f>
        <v>3</v>
      </c>
      <c r="V1627" s="12" t="n">
        <f aca="false">Assumptions!$B$43/$U$1627</f>
        <v>1</v>
      </c>
      <c r="W1627" s="12" t="n">
        <f aca="false">Assumptions!$B$44*$V$1627</f>
        <v>5000000</v>
      </c>
      <c r="X1627" s="12" t="n">
        <f aca="false">IF($C$1627&lt;Assumptions!$B$47,Assumptions!$B$47*(Assumptions!$B$21+Assumptions!$B$22/Assumptions!$B$47)/(Assumptions!$B$21+Assumptions!$B$22/$C$1627),Assumptions!$B$47)</f>
        <v>10</v>
      </c>
      <c r="Y1627" s="12" t="n">
        <f aca="false">Assumptions!$B$48/$X$1627</f>
        <v>1</v>
      </c>
      <c r="Z1627" s="12" t="n">
        <f aca="false">Assumptions!$B$49*$Y$1627</f>
        <v>3000000</v>
      </c>
      <c r="AA1627" s="12" t="n">
        <f aca="false">IF($C$1627&lt;Assumptions!$B$52,Assumptions!$B$52*(Assumptions!$B$21+Assumptions!$B$22/Assumptions!$B$52)/(Assumptions!$B$21+Assumptions!$B$22/$C$1627),Assumptions!$B$52)</f>
        <v>25</v>
      </c>
      <c r="AB1627" s="12" t="n">
        <f aca="false">Assumptions!$B$53/$AA$1627</f>
        <v>1</v>
      </c>
      <c r="AC1627" s="12" t="n">
        <f aca="false">Assumptions!$B$54*$AB$1627</f>
        <v>2400000</v>
      </c>
      <c r="AD1627" s="12" t="n">
        <f aca="false">IF($C$1627&lt;Assumptions!$B$57,Assumptions!$B$57*(Assumptions!$B$21+Assumptions!$B$22/Assumptions!$B$57)/(Assumptions!$B$21+Assumptions!$B$22/$C$1627),Assumptions!$B$57)</f>
        <v>57.6517822053005</v>
      </c>
      <c r="AE1627" s="12" t="n">
        <f aca="false">Assumptions!$B$58/$AD$1627</f>
        <v>1.04073105296793</v>
      </c>
      <c r="AF1627" s="12" t="n">
        <f aca="false">Assumptions!$B$59*$AE$1627</f>
        <v>1734552.1018569</v>
      </c>
      <c r="AG1627" s="12" t="n">
        <f aca="false">IF($C$1627&lt;Assumptions!$B$62,Assumptions!$B$62*(Assumptions!$B$21+Assumptions!$B$22/Assumptions!$B$62)/(Assumptions!$B$21+Assumptions!$B$22/$C$1627),Assumptions!$B$62)</f>
        <v>48.8872262293829</v>
      </c>
      <c r="AH1627" s="12" t="n">
        <f aca="false">Assumptions!$B$63/$AG$1627</f>
        <v>1.00554510434577</v>
      </c>
      <c r="AI1627" s="12" t="n">
        <f aca="false">Assumptions!$B$64*$AH$1627</f>
        <v>6136506.92530247</v>
      </c>
    </row>
    <row r="1628" customFormat="false" ht="15" hidden="true" customHeight="false" outlineLevel="0" collapsed="false">
      <c r="A1628" s="6" t="n">
        <f aca="false">ROW()-ROW($A$1606)+Assumptions!$B$4</f>
        <v>22</v>
      </c>
      <c r="B1628" s="12" t="n">
        <f aca="false">$P$1627</f>
        <v>1495062.58011665</v>
      </c>
      <c r="C1628" s="12" t="n">
        <f aca="false">$C$4/(Assumptions!$B$16+$B$1628)</f>
        <v>36.7328505715923</v>
      </c>
      <c r="D1628" s="12" t="n">
        <f aca="false">Assumptions!$B$7/$C$1628</f>
        <v>816707.648145357</v>
      </c>
      <c r="E1628" s="12" t="n">
        <f aca="false">$T$1628+$W$1628+$Z$1628+$AC$1628+$AF$1628+$AI$1628</f>
        <v>23271059.0271594</v>
      </c>
      <c r="F1628" s="12" t="n">
        <f aca="false">Assumptions!$B$70/(Assumptions!$B$20+Assumptions!$B$17+$B$1628+$E$1628+$O$1627)</f>
        <v>26.1390947921592</v>
      </c>
      <c r="G1628" s="12" t="n">
        <f aca="false">$C$1628*(1-Assumptions!$B$71)</f>
        <v>29.3862804572739</v>
      </c>
      <c r="H1628" s="12" t="n">
        <f aca="false">MIN($F$1628,$G$1628)</f>
        <v>26.1390947921592</v>
      </c>
      <c r="I1628" s="12" t="str">
        <f aca="false">IF($F$1628&lt;=$G$1628,"cap","discount")</f>
        <v>cap</v>
      </c>
      <c r="J1628" s="12" t="n">
        <f aca="false">Assumptions!$B$69/$H$1628</f>
        <v>191284.359299995</v>
      </c>
      <c r="K1628" s="12" t="n">
        <f aca="false">Assumptions!$B$74/(Assumptions!$B$20+Assumptions!$B$17+$B$1628+$E$1628+$J$1628)</f>
        <v>41.7187358136914</v>
      </c>
      <c r="L1628" s="12" t="n">
        <f aca="false">$C$1628*(1-Assumptions!$B$75)</f>
        <v>31.2229229858535</v>
      </c>
      <c r="M1628" s="12" t="n">
        <f aca="false">MIN($K$1628,$L$1628)</f>
        <v>31.2229229858535</v>
      </c>
      <c r="N1628" s="12" t="str">
        <f aca="false">IF($K$1628&lt;=$L$1628,"cap","discount")</f>
        <v>discount</v>
      </c>
      <c r="O1628" s="12" t="n">
        <f aca="false">Assumptions!$B$73/$M$1628</f>
        <v>96083.2527229832</v>
      </c>
      <c r="P1628" s="12" t="n">
        <f aca="false">MAX(Assumptions!$B$4,($A$7*(Assumptions!$B$20+$E$1628+Assumptions!$B$17+$J$1628+$O$1628+$D$1628)-Assumptions!$B$17)/(1-$A$7))</f>
        <v>1495062.58011665</v>
      </c>
      <c r="Q1628" s="12" t="n">
        <f aca="false">Assumptions!$B$20+$E$1628+Assumptions!$B$17+$P$1628+$J$1628+$O$1628+$D$1628</f>
        <v>39264863.8674444</v>
      </c>
      <c r="R1628" s="12" t="n">
        <f aca="false">IF($C$1628&lt;Assumptions!$B$37,Assumptions!$B$37*(Assumptions!$B$21+Assumptions!$B$22/Assumptions!$B$37)/(Assumptions!$B$21+Assumptions!$B$22/$C$1628),Assumptions!$B$37)</f>
        <v>1</v>
      </c>
      <c r="S1628" s="12" t="n">
        <f aca="false">Assumptions!$B$38/$R$1628</f>
        <v>1</v>
      </c>
      <c r="T1628" s="12" t="n">
        <f aca="false">Assumptions!$B$39*$S$1628</f>
        <v>5000000</v>
      </c>
      <c r="U1628" s="12" t="n">
        <f aca="false">IF($C$1628&lt;Assumptions!$B$42,Assumptions!$B$42*(Assumptions!$B$21+Assumptions!$B$22/Assumptions!$B$42)/(Assumptions!$B$21+Assumptions!$B$22/$C$1628),Assumptions!$B$42)</f>
        <v>3</v>
      </c>
      <c r="V1628" s="12" t="n">
        <f aca="false">Assumptions!$B$43/$U$1628</f>
        <v>1</v>
      </c>
      <c r="W1628" s="12" t="n">
        <f aca="false">Assumptions!$B$44*$V$1628</f>
        <v>5000000</v>
      </c>
      <c r="X1628" s="12" t="n">
        <f aca="false">IF($C$1628&lt;Assumptions!$B$47,Assumptions!$B$47*(Assumptions!$B$21+Assumptions!$B$22/Assumptions!$B$47)/(Assumptions!$B$21+Assumptions!$B$22/$C$1628),Assumptions!$B$47)</f>
        <v>10</v>
      </c>
      <c r="Y1628" s="12" t="n">
        <f aca="false">Assumptions!$B$48/$X$1628</f>
        <v>1</v>
      </c>
      <c r="Z1628" s="12" t="n">
        <f aca="false">Assumptions!$B$49*$Y$1628</f>
        <v>3000000</v>
      </c>
      <c r="AA1628" s="12" t="n">
        <f aca="false">IF($C$1628&lt;Assumptions!$B$52,Assumptions!$B$52*(Assumptions!$B$21+Assumptions!$B$22/Assumptions!$B$52)/(Assumptions!$B$21+Assumptions!$B$22/$C$1628),Assumptions!$B$52)</f>
        <v>25</v>
      </c>
      <c r="AB1628" s="12" t="n">
        <f aca="false">Assumptions!$B$53/$AA$1628</f>
        <v>1</v>
      </c>
      <c r="AC1628" s="12" t="n">
        <f aca="false">Assumptions!$B$54*$AB$1628</f>
        <v>2400000</v>
      </c>
      <c r="AD1628" s="12" t="n">
        <f aca="false">IF($C$1628&lt;Assumptions!$B$57,Assumptions!$B$57*(Assumptions!$B$21+Assumptions!$B$22/Assumptions!$B$57)/(Assumptions!$B$21+Assumptions!$B$22/$C$1628),Assumptions!$B$57)</f>
        <v>57.6517822053005</v>
      </c>
      <c r="AE1628" s="12" t="n">
        <f aca="false">Assumptions!$B$58/$AD$1628</f>
        <v>1.04073105296793</v>
      </c>
      <c r="AF1628" s="12" t="n">
        <f aca="false">Assumptions!$B$59*$AE$1628</f>
        <v>1734552.1018569</v>
      </c>
      <c r="AG1628" s="12" t="n">
        <f aca="false">IF($C$1628&lt;Assumptions!$B$62,Assumptions!$B$62*(Assumptions!$B$21+Assumptions!$B$22/Assumptions!$B$62)/(Assumptions!$B$21+Assumptions!$B$22/$C$1628),Assumptions!$B$62)</f>
        <v>48.8872262293829</v>
      </c>
      <c r="AH1628" s="12" t="n">
        <f aca="false">Assumptions!$B$63/$AG$1628</f>
        <v>1.00554510434577</v>
      </c>
      <c r="AI1628" s="12" t="n">
        <f aca="false">Assumptions!$B$64*$AH$1628</f>
        <v>6136506.92530247</v>
      </c>
    </row>
    <row r="1629" customFormat="false" ht="15" hidden="true" customHeight="false" outlineLevel="0" collapsed="false">
      <c r="A1629" s="6" t="n">
        <f aca="false">ROW()-ROW($A$1606)+Assumptions!$B$4</f>
        <v>23</v>
      </c>
      <c r="B1629" s="12" t="n">
        <f aca="false">$P$1628</f>
        <v>1495062.58011665</v>
      </c>
      <c r="C1629" s="12" t="n">
        <f aca="false">$C$4/(Assumptions!$B$16+$B$1629)</f>
        <v>36.7328505715923</v>
      </c>
      <c r="D1629" s="12" t="n">
        <f aca="false">Assumptions!$B$7/$C$1629</f>
        <v>816707.648145357</v>
      </c>
      <c r="E1629" s="12" t="n">
        <f aca="false">$T$1629+$W$1629+$Z$1629+$AC$1629+$AF$1629+$AI$1629</f>
        <v>23271059.0271594</v>
      </c>
      <c r="F1629" s="12" t="n">
        <f aca="false">Assumptions!$B$70/(Assumptions!$B$20+Assumptions!$B$17+$B$1629+$E$1629+$O$1628)</f>
        <v>26.1390947921592</v>
      </c>
      <c r="G1629" s="12" t="n">
        <f aca="false">$C$1629*(1-Assumptions!$B$71)</f>
        <v>29.3862804572739</v>
      </c>
      <c r="H1629" s="12" t="n">
        <f aca="false">MIN($F$1629,$G$1629)</f>
        <v>26.1390947921592</v>
      </c>
      <c r="I1629" s="12" t="str">
        <f aca="false">IF($F$1629&lt;=$G$1629,"cap","discount")</f>
        <v>cap</v>
      </c>
      <c r="J1629" s="12" t="n">
        <f aca="false">Assumptions!$B$69/$H$1629</f>
        <v>191284.359299995</v>
      </c>
      <c r="K1629" s="12" t="n">
        <f aca="false">Assumptions!$B$74/(Assumptions!$B$20+Assumptions!$B$17+$B$1629+$E$1629+$J$1629)</f>
        <v>41.7187358136914</v>
      </c>
      <c r="L1629" s="12" t="n">
        <f aca="false">$C$1629*(1-Assumptions!$B$75)</f>
        <v>31.2229229858535</v>
      </c>
      <c r="M1629" s="12" t="n">
        <f aca="false">MIN($K$1629,$L$1629)</f>
        <v>31.2229229858535</v>
      </c>
      <c r="N1629" s="12" t="str">
        <f aca="false">IF($K$1629&lt;=$L$1629,"cap","discount")</f>
        <v>discount</v>
      </c>
      <c r="O1629" s="12" t="n">
        <f aca="false">Assumptions!$B$73/$M$1629</f>
        <v>96083.2527229832</v>
      </c>
      <c r="P1629" s="12" t="n">
        <f aca="false">MAX(Assumptions!$B$4,($A$7*(Assumptions!$B$20+$E$1629+Assumptions!$B$17+$J$1629+$O$1629+$D$1629)-Assumptions!$B$17)/(1-$A$7))</f>
        <v>1495062.58011665</v>
      </c>
      <c r="Q1629" s="12" t="n">
        <f aca="false">Assumptions!$B$20+$E$1629+Assumptions!$B$17+$P$1629+$J$1629+$O$1629+$D$1629</f>
        <v>39264863.8674444</v>
      </c>
      <c r="R1629" s="12" t="n">
        <f aca="false">IF($C$1629&lt;Assumptions!$B$37,Assumptions!$B$37*(Assumptions!$B$21+Assumptions!$B$22/Assumptions!$B$37)/(Assumptions!$B$21+Assumptions!$B$22/$C$1629),Assumptions!$B$37)</f>
        <v>1</v>
      </c>
      <c r="S1629" s="12" t="n">
        <f aca="false">Assumptions!$B$38/$R$1629</f>
        <v>1</v>
      </c>
      <c r="T1629" s="12" t="n">
        <f aca="false">Assumptions!$B$39*$S$1629</f>
        <v>5000000</v>
      </c>
      <c r="U1629" s="12" t="n">
        <f aca="false">IF($C$1629&lt;Assumptions!$B$42,Assumptions!$B$42*(Assumptions!$B$21+Assumptions!$B$22/Assumptions!$B$42)/(Assumptions!$B$21+Assumptions!$B$22/$C$1629),Assumptions!$B$42)</f>
        <v>3</v>
      </c>
      <c r="V1629" s="12" t="n">
        <f aca="false">Assumptions!$B$43/$U$1629</f>
        <v>1</v>
      </c>
      <c r="W1629" s="12" t="n">
        <f aca="false">Assumptions!$B$44*$V$1629</f>
        <v>5000000</v>
      </c>
      <c r="X1629" s="12" t="n">
        <f aca="false">IF($C$1629&lt;Assumptions!$B$47,Assumptions!$B$47*(Assumptions!$B$21+Assumptions!$B$22/Assumptions!$B$47)/(Assumptions!$B$21+Assumptions!$B$22/$C$1629),Assumptions!$B$47)</f>
        <v>10</v>
      </c>
      <c r="Y1629" s="12" t="n">
        <f aca="false">Assumptions!$B$48/$X$1629</f>
        <v>1</v>
      </c>
      <c r="Z1629" s="12" t="n">
        <f aca="false">Assumptions!$B$49*$Y$1629</f>
        <v>3000000</v>
      </c>
      <c r="AA1629" s="12" t="n">
        <f aca="false">IF($C$1629&lt;Assumptions!$B$52,Assumptions!$B$52*(Assumptions!$B$21+Assumptions!$B$22/Assumptions!$B$52)/(Assumptions!$B$21+Assumptions!$B$22/$C$1629),Assumptions!$B$52)</f>
        <v>25</v>
      </c>
      <c r="AB1629" s="12" t="n">
        <f aca="false">Assumptions!$B$53/$AA$1629</f>
        <v>1</v>
      </c>
      <c r="AC1629" s="12" t="n">
        <f aca="false">Assumptions!$B$54*$AB$1629</f>
        <v>2400000</v>
      </c>
      <c r="AD1629" s="12" t="n">
        <f aca="false">IF($C$1629&lt;Assumptions!$B$57,Assumptions!$B$57*(Assumptions!$B$21+Assumptions!$B$22/Assumptions!$B$57)/(Assumptions!$B$21+Assumptions!$B$22/$C$1629),Assumptions!$B$57)</f>
        <v>57.6517822053005</v>
      </c>
      <c r="AE1629" s="12" t="n">
        <f aca="false">Assumptions!$B$58/$AD$1629</f>
        <v>1.04073105296793</v>
      </c>
      <c r="AF1629" s="12" t="n">
        <f aca="false">Assumptions!$B$59*$AE$1629</f>
        <v>1734552.1018569</v>
      </c>
      <c r="AG1629" s="12" t="n">
        <f aca="false">IF($C$1629&lt;Assumptions!$B$62,Assumptions!$B$62*(Assumptions!$B$21+Assumptions!$B$22/Assumptions!$B$62)/(Assumptions!$B$21+Assumptions!$B$22/$C$1629),Assumptions!$B$62)</f>
        <v>48.8872262293829</v>
      </c>
      <c r="AH1629" s="12" t="n">
        <f aca="false">Assumptions!$B$63/$AG$1629</f>
        <v>1.00554510434577</v>
      </c>
      <c r="AI1629" s="12" t="n">
        <f aca="false">Assumptions!$B$64*$AH$1629</f>
        <v>6136506.92530247</v>
      </c>
    </row>
    <row r="1630" customFormat="false" ht="15" hidden="true" customHeight="false" outlineLevel="0" collapsed="false">
      <c r="A1630" s="6" t="n">
        <f aca="false">ROW()-ROW($A$1606)+Assumptions!$B$4</f>
        <v>24</v>
      </c>
      <c r="B1630" s="12" t="n">
        <f aca="false">$P$1629</f>
        <v>1495062.58011665</v>
      </c>
      <c r="C1630" s="12" t="n">
        <f aca="false">$C$4/(Assumptions!$B$16+$B$1630)</f>
        <v>36.7328505715923</v>
      </c>
      <c r="D1630" s="12" t="n">
        <f aca="false">Assumptions!$B$7/$C$1630</f>
        <v>816707.648145357</v>
      </c>
      <c r="E1630" s="12" t="n">
        <f aca="false">$T$1630+$W$1630+$Z$1630+$AC$1630+$AF$1630+$AI$1630</f>
        <v>23271059.0271594</v>
      </c>
      <c r="F1630" s="12" t="n">
        <f aca="false">Assumptions!$B$70/(Assumptions!$B$20+Assumptions!$B$17+$B$1630+$E$1630+$O$1629)</f>
        <v>26.1390947921592</v>
      </c>
      <c r="G1630" s="12" t="n">
        <f aca="false">$C$1630*(1-Assumptions!$B$71)</f>
        <v>29.3862804572739</v>
      </c>
      <c r="H1630" s="12" t="n">
        <f aca="false">MIN($F$1630,$G$1630)</f>
        <v>26.1390947921592</v>
      </c>
      <c r="I1630" s="12" t="str">
        <f aca="false">IF($F$1630&lt;=$G$1630,"cap","discount")</f>
        <v>cap</v>
      </c>
      <c r="J1630" s="12" t="n">
        <f aca="false">Assumptions!$B$69/$H$1630</f>
        <v>191284.359299995</v>
      </c>
      <c r="K1630" s="12" t="n">
        <f aca="false">Assumptions!$B$74/(Assumptions!$B$20+Assumptions!$B$17+$B$1630+$E$1630+$J$1630)</f>
        <v>41.7187358136914</v>
      </c>
      <c r="L1630" s="12" t="n">
        <f aca="false">$C$1630*(1-Assumptions!$B$75)</f>
        <v>31.2229229858535</v>
      </c>
      <c r="M1630" s="12" t="n">
        <f aca="false">MIN($K$1630,$L$1630)</f>
        <v>31.2229229858535</v>
      </c>
      <c r="N1630" s="12" t="str">
        <f aca="false">IF($K$1630&lt;=$L$1630,"cap","discount")</f>
        <v>discount</v>
      </c>
      <c r="O1630" s="12" t="n">
        <f aca="false">Assumptions!$B$73/$M$1630</f>
        <v>96083.2527229832</v>
      </c>
      <c r="P1630" s="12" t="n">
        <f aca="false">MAX(Assumptions!$B$4,($A$7*(Assumptions!$B$20+$E$1630+Assumptions!$B$17+$J$1630+$O$1630+$D$1630)-Assumptions!$B$17)/(1-$A$7))</f>
        <v>1495062.58011665</v>
      </c>
      <c r="Q1630" s="12" t="n">
        <f aca="false">Assumptions!$B$20+$E$1630+Assumptions!$B$17+$P$1630+$J$1630+$O$1630+$D$1630</f>
        <v>39264863.8674444</v>
      </c>
      <c r="R1630" s="12" t="n">
        <f aca="false">IF($C$1630&lt;Assumptions!$B$37,Assumptions!$B$37*(Assumptions!$B$21+Assumptions!$B$22/Assumptions!$B$37)/(Assumptions!$B$21+Assumptions!$B$22/$C$1630),Assumptions!$B$37)</f>
        <v>1</v>
      </c>
      <c r="S1630" s="12" t="n">
        <f aca="false">Assumptions!$B$38/$R$1630</f>
        <v>1</v>
      </c>
      <c r="T1630" s="12" t="n">
        <f aca="false">Assumptions!$B$39*$S$1630</f>
        <v>5000000</v>
      </c>
      <c r="U1630" s="12" t="n">
        <f aca="false">IF($C$1630&lt;Assumptions!$B$42,Assumptions!$B$42*(Assumptions!$B$21+Assumptions!$B$22/Assumptions!$B$42)/(Assumptions!$B$21+Assumptions!$B$22/$C$1630),Assumptions!$B$42)</f>
        <v>3</v>
      </c>
      <c r="V1630" s="12" t="n">
        <f aca="false">Assumptions!$B$43/$U$1630</f>
        <v>1</v>
      </c>
      <c r="W1630" s="12" t="n">
        <f aca="false">Assumptions!$B$44*$V$1630</f>
        <v>5000000</v>
      </c>
      <c r="X1630" s="12" t="n">
        <f aca="false">IF($C$1630&lt;Assumptions!$B$47,Assumptions!$B$47*(Assumptions!$B$21+Assumptions!$B$22/Assumptions!$B$47)/(Assumptions!$B$21+Assumptions!$B$22/$C$1630),Assumptions!$B$47)</f>
        <v>10</v>
      </c>
      <c r="Y1630" s="12" t="n">
        <f aca="false">Assumptions!$B$48/$X$1630</f>
        <v>1</v>
      </c>
      <c r="Z1630" s="12" t="n">
        <f aca="false">Assumptions!$B$49*$Y$1630</f>
        <v>3000000</v>
      </c>
      <c r="AA1630" s="12" t="n">
        <f aca="false">IF($C$1630&lt;Assumptions!$B$52,Assumptions!$B$52*(Assumptions!$B$21+Assumptions!$B$22/Assumptions!$B$52)/(Assumptions!$B$21+Assumptions!$B$22/$C$1630),Assumptions!$B$52)</f>
        <v>25</v>
      </c>
      <c r="AB1630" s="12" t="n">
        <f aca="false">Assumptions!$B$53/$AA$1630</f>
        <v>1</v>
      </c>
      <c r="AC1630" s="12" t="n">
        <f aca="false">Assumptions!$B$54*$AB$1630</f>
        <v>2400000</v>
      </c>
      <c r="AD1630" s="12" t="n">
        <f aca="false">IF($C$1630&lt;Assumptions!$B$57,Assumptions!$B$57*(Assumptions!$B$21+Assumptions!$B$22/Assumptions!$B$57)/(Assumptions!$B$21+Assumptions!$B$22/$C$1630),Assumptions!$B$57)</f>
        <v>57.6517822053005</v>
      </c>
      <c r="AE1630" s="12" t="n">
        <f aca="false">Assumptions!$B$58/$AD$1630</f>
        <v>1.04073105296793</v>
      </c>
      <c r="AF1630" s="12" t="n">
        <f aca="false">Assumptions!$B$59*$AE$1630</f>
        <v>1734552.1018569</v>
      </c>
      <c r="AG1630" s="12" t="n">
        <f aca="false">IF($C$1630&lt;Assumptions!$B$62,Assumptions!$B$62*(Assumptions!$B$21+Assumptions!$B$22/Assumptions!$B$62)/(Assumptions!$B$21+Assumptions!$B$22/$C$1630),Assumptions!$B$62)</f>
        <v>48.8872262293829</v>
      </c>
      <c r="AH1630" s="12" t="n">
        <f aca="false">Assumptions!$B$63/$AG$1630</f>
        <v>1.00554510434577</v>
      </c>
      <c r="AI1630" s="12" t="n">
        <f aca="false">Assumptions!$B$64*$AH$1630</f>
        <v>6136506.92530247</v>
      </c>
    </row>
    <row r="1631" customFormat="false" ht="15" hidden="true" customHeight="false" outlineLevel="0" collapsed="false">
      <c r="A1631" s="6" t="n">
        <f aca="false">ROW()-ROW($A$1606)+Assumptions!$B$4</f>
        <v>25</v>
      </c>
      <c r="B1631" s="12" t="n">
        <f aca="false">$P$1630</f>
        <v>1495062.58011665</v>
      </c>
      <c r="C1631" s="12" t="n">
        <f aca="false">$C$4/(Assumptions!$B$16+$B$1631)</f>
        <v>36.7328505715923</v>
      </c>
      <c r="D1631" s="12" t="n">
        <f aca="false">Assumptions!$B$7/$C$1631</f>
        <v>816707.648145357</v>
      </c>
      <c r="E1631" s="12" t="n">
        <f aca="false">$T$1631+$W$1631+$Z$1631+$AC$1631+$AF$1631+$AI$1631</f>
        <v>23271059.0271594</v>
      </c>
      <c r="F1631" s="12" t="n">
        <f aca="false">Assumptions!$B$70/(Assumptions!$B$20+Assumptions!$B$17+$B$1631+$E$1631+$O$1630)</f>
        <v>26.1390947921592</v>
      </c>
      <c r="G1631" s="12" t="n">
        <f aca="false">$C$1631*(1-Assumptions!$B$71)</f>
        <v>29.3862804572739</v>
      </c>
      <c r="H1631" s="12" t="n">
        <f aca="false">MIN($F$1631,$G$1631)</f>
        <v>26.1390947921592</v>
      </c>
      <c r="I1631" s="12" t="str">
        <f aca="false">IF($F$1631&lt;=$G$1631,"cap","discount")</f>
        <v>cap</v>
      </c>
      <c r="J1631" s="12" t="n">
        <f aca="false">Assumptions!$B$69/$H$1631</f>
        <v>191284.359299995</v>
      </c>
      <c r="K1631" s="12" t="n">
        <f aca="false">Assumptions!$B$74/(Assumptions!$B$20+Assumptions!$B$17+$B$1631+$E$1631+$J$1631)</f>
        <v>41.7187358136914</v>
      </c>
      <c r="L1631" s="12" t="n">
        <f aca="false">$C$1631*(1-Assumptions!$B$75)</f>
        <v>31.2229229858535</v>
      </c>
      <c r="M1631" s="12" t="n">
        <f aca="false">MIN($K$1631,$L$1631)</f>
        <v>31.2229229858535</v>
      </c>
      <c r="N1631" s="12" t="str">
        <f aca="false">IF($K$1631&lt;=$L$1631,"cap","discount")</f>
        <v>discount</v>
      </c>
      <c r="O1631" s="12" t="n">
        <f aca="false">Assumptions!$B$73/$M$1631</f>
        <v>96083.2527229832</v>
      </c>
      <c r="P1631" s="12" t="n">
        <f aca="false">MAX(Assumptions!$B$4,($A$7*(Assumptions!$B$20+$E$1631+Assumptions!$B$17+$J$1631+$O$1631+$D$1631)-Assumptions!$B$17)/(1-$A$7))</f>
        <v>1495062.58011665</v>
      </c>
      <c r="Q1631" s="12" t="n">
        <f aca="false">Assumptions!$B$20+$E$1631+Assumptions!$B$17+$P$1631+$J$1631+$O$1631+$D$1631</f>
        <v>39264863.8674444</v>
      </c>
      <c r="R1631" s="12" t="n">
        <f aca="false">IF($C$1631&lt;Assumptions!$B$37,Assumptions!$B$37*(Assumptions!$B$21+Assumptions!$B$22/Assumptions!$B$37)/(Assumptions!$B$21+Assumptions!$B$22/$C$1631),Assumptions!$B$37)</f>
        <v>1</v>
      </c>
      <c r="S1631" s="12" t="n">
        <f aca="false">Assumptions!$B$38/$R$1631</f>
        <v>1</v>
      </c>
      <c r="T1631" s="12" t="n">
        <f aca="false">Assumptions!$B$39*$S$1631</f>
        <v>5000000</v>
      </c>
      <c r="U1631" s="12" t="n">
        <f aca="false">IF($C$1631&lt;Assumptions!$B$42,Assumptions!$B$42*(Assumptions!$B$21+Assumptions!$B$22/Assumptions!$B$42)/(Assumptions!$B$21+Assumptions!$B$22/$C$1631),Assumptions!$B$42)</f>
        <v>3</v>
      </c>
      <c r="V1631" s="12" t="n">
        <f aca="false">Assumptions!$B$43/$U$1631</f>
        <v>1</v>
      </c>
      <c r="W1631" s="12" t="n">
        <f aca="false">Assumptions!$B$44*$V$1631</f>
        <v>5000000</v>
      </c>
      <c r="X1631" s="12" t="n">
        <f aca="false">IF($C$1631&lt;Assumptions!$B$47,Assumptions!$B$47*(Assumptions!$B$21+Assumptions!$B$22/Assumptions!$B$47)/(Assumptions!$B$21+Assumptions!$B$22/$C$1631),Assumptions!$B$47)</f>
        <v>10</v>
      </c>
      <c r="Y1631" s="12" t="n">
        <f aca="false">Assumptions!$B$48/$X$1631</f>
        <v>1</v>
      </c>
      <c r="Z1631" s="12" t="n">
        <f aca="false">Assumptions!$B$49*$Y$1631</f>
        <v>3000000</v>
      </c>
      <c r="AA1631" s="12" t="n">
        <f aca="false">IF($C$1631&lt;Assumptions!$B$52,Assumptions!$B$52*(Assumptions!$B$21+Assumptions!$B$22/Assumptions!$B$52)/(Assumptions!$B$21+Assumptions!$B$22/$C$1631),Assumptions!$B$52)</f>
        <v>25</v>
      </c>
      <c r="AB1631" s="12" t="n">
        <f aca="false">Assumptions!$B$53/$AA$1631</f>
        <v>1</v>
      </c>
      <c r="AC1631" s="12" t="n">
        <f aca="false">Assumptions!$B$54*$AB$1631</f>
        <v>2400000</v>
      </c>
      <c r="AD1631" s="12" t="n">
        <f aca="false">IF($C$1631&lt;Assumptions!$B$57,Assumptions!$B$57*(Assumptions!$B$21+Assumptions!$B$22/Assumptions!$B$57)/(Assumptions!$B$21+Assumptions!$B$22/$C$1631),Assumptions!$B$57)</f>
        <v>57.6517822053005</v>
      </c>
      <c r="AE1631" s="12" t="n">
        <f aca="false">Assumptions!$B$58/$AD$1631</f>
        <v>1.04073105296793</v>
      </c>
      <c r="AF1631" s="12" t="n">
        <f aca="false">Assumptions!$B$59*$AE$1631</f>
        <v>1734552.1018569</v>
      </c>
      <c r="AG1631" s="12" t="n">
        <f aca="false">IF($C$1631&lt;Assumptions!$B$62,Assumptions!$B$62*(Assumptions!$B$21+Assumptions!$B$22/Assumptions!$B$62)/(Assumptions!$B$21+Assumptions!$B$22/$C$1631),Assumptions!$B$62)</f>
        <v>48.8872262293829</v>
      </c>
      <c r="AH1631" s="12" t="n">
        <f aca="false">Assumptions!$B$63/$AG$1631</f>
        <v>1.00554510434577</v>
      </c>
      <c r="AI1631" s="12" t="n">
        <f aca="false">Assumptions!$B$64*$AH$1631</f>
        <v>6136506.92530247</v>
      </c>
    </row>
    <row r="1632" customFormat="false" ht="15" hidden="true" customHeight="false" outlineLevel="0" collapsed="false">
      <c r="A1632" s="6" t="n">
        <f aca="false">ROW()-ROW($A$1606)+Assumptions!$B$4</f>
        <v>26</v>
      </c>
      <c r="B1632" s="12" t="n">
        <f aca="false">$P$1631</f>
        <v>1495062.58011665</v>
      </c>
      <c r="C1632" s="12" t="n">
        <f aca="false">$C$4/(Assumptions!$B$16+$B$1632)</f>
        <v>36.7328505715923</v>
      </c>
      <c r="D1632" s="12" t="n">
        <f aca="false">Assumptions!$B$7/$C$1632</f>
        <v>816707.648145357</v>
      </c>
      <c r="E1632" s="12" t="n">
        <f aca="false">$T$1632+$W$1632+$Z$1632+$AC$1632+$AF$1632+$AI$1632</f>
        <v>23271059.0271594</v>
      </c>
      <c r="F1632" s="12" t="n">
        <f aca="false">Assumptions!$B$70/(Assumptions!$B$20+Assumptions!$B$17+$B$1632+$E$1632+$O$1631)</f>
        <v>26.1390947921592</v>
      </c>
      <c r="G1632" s="12" t="n">
        <f aca="false">$C$1632*(1-Assumptions!$B$71)</f>
        <v>29.3862804572739</v>
      </c>
      <c r="H1632" s="12" t="n">
        <f aca="false">MIN($F$1632,$G$1632)</f>
        <v>26.1390947921592</v>
      </c>
      <c r="I1632" s="12" t="str">
        <f aca="false">IF($F$1632&lt;=$G$1632,"cap","discount")</f>
        <v>cap</v>
      </c>
      <c r="J1632" s="12" t="n">
        <f aca="false">Assumptions!$B$69/$H$1632</f>
        <v>191284.359299995</v>
      </c>
      <c r="K1632" s="12" t="n">
        <f aca="false">Assumptions!$B$74/(Assumptions!$B$20+Assumptions!$B$17+$B$1632+$E$1632+$J$1632)</f>
        <v>41.7187358136914</v>
      </c>
      <c r="L1632" s="12" t="n">
        <f aca="false">$C$1632*(1-Assumptions!$B$75)</f>
        <v>31.2229229858535</v>
      </c>
      <c r="M1632" s="12" t="n">
        <f aca="false">MIN($K$1632,$L$1632)</f>
        <v>31.2229229858535</v>
      </c>
      <c r="N1632" s="12" t="str">
        <f aca="false">IF($K$1632&lt;=$L$1632,"cap","discount")</f>
        <v>discount</v>
      </c>
      <c r="O1632" s="12" t="n">
        <f aca="false">Assumptions!$B$73/$M$1632</f>
        <v>96083.2527229832</v>
      </c>
      <c r="P1632" s="12" t="n">
        <f aca="false">MAX(Assumptions!$B$4,($A$7*(Assumptions!$B$20+$E$1632+Assumptions!$B$17+$J$1632+$O$1632+$D$1632)-Assumptions!$B$17)/(1-$A$7))</f>
        <v>1495062.58011665</v>
      </c>
      <c r="Q1632" s="12" t="n">
        <f aca="false">Assumptions!$B$20+$E$1632+Assumptions!$B$17+$P$1632+$J$1632+$O$1632+$D$1632</f>
        <v>39264863.8674444</v>
      </c>
      <c r="R1632" s="12" t="n">
        <f aca="false">IF($C$1632&lt;Assumptions!$B$37,Assumptions!$B$37*(Assumptions!$B$21+Assumptions!$B$22/Assumptions!$B$37)/(Assumptions!$B$21+Assumptions!$B$22/$C$1632),Assumptions!$B$37)</f>
        <v>1</v>
      </c>
      <c r="S1632" s="12" t="n">
        <f aca="false">Assumptions!$B$38/$R$1632</f>
        <v>1</v>
      </c>
      <c r="T1632" s="12" t="n">
        <f aca="false">Assumptions!$B$39*$S$1632</f>
        <v>5000000</v>
      </c>
      <c r="U1632" s="12" t="n">
        <f aca="false">IF($C$1632&lt;Assumptions!$B$42,Assumptions!$B$42*(Assumptions!$B$21+Assumptions!$B$22/Assumptions!$B$42)/(Assumptions!$B$21+Assumptions!$B$22/$C$1632),Assumptions!$B$42)</f>
        <v>3</v>
      </c>
      <c r="V1632" s="12" t="n">
        <f aca="false">Assumptions!$B$43/$U$1632</f>
        <v>1</v>
      </c>
      <c r="W1632" s="12" t="n">
        <f aca="false">Assumptions!$B$44*$V$1632</f>
        <v>5000000</v>
      </c>
      <c r="X1632" s="12" t="n">
        <f aca="false">IF($C$1632&lt;Assumptions!$B$47,Assumptions!$B$47*(Assumptions!$B$21+Assumptions!$B$22/Assumptions!$B$47)/(Assumptions!$B$21+Assumptions!$B$22/$C$1632),Assumptions!$B$47)</f>
        <v>10</v>
      </c>
      <c r="Y1632" s="12" t="n">
        <f aca="false">Assumptions!$B$48/$X$1632</f>
        <v>1</v>
      </c>
      <c r="Z1632" s="12" t="n">
        <f aca="false">Assumptions!$B$49*$Y$1632</f>
        <v>3000000</v>
      </c>
      <c r="AA1632" s="12" t="n">
        <f aca="false">IF($C$1632&lt;Assumptions!$B$52,Assumptions!$B$52*(Assumptions!$B$21+Assumptions!$B$22/Assumptions!$B$52)/(Assumptions!$B$21+Assumptions!$B$22/$C$1632),Assumptions!$B$52)</f>
        <v>25</v>
      </c>
      <c r="AB1632" s="12" t="n">
        <f aca="false">Assumptions!$B$53/$AA$1632</f>
        <v>1</v>
      </c>
      <c r="AC1632" s="12" t="n">
        <f aca="false">Assumptions!$B$54*$AB$1632</f>
        <v>2400000</v>
      </c>
      <c r="AD1632" s="12" t="n">
        <f aca="false">IF($C$1632&lt;Assumptions!$B$57,Assumptions!$B$57*(Assumptions!$B$21+Assumptions!$B$22/Assumptions!$B$57)/(Assumptions!$B$21+Assumptions!$B$22/$C$1632),Assumptions!$B$57)</f>
        <v>57.6517822053005</v>
      </c>
      <c r="AE1632" s="12" t="n">
        <f aca="false">Assumptions!$B$58/$AD$1632</f>
        <v>1.04073105296793</v>
      </c>
      <c r="AF1632" s="12" t="n">
        <f aca="false">Assumptions!$B$59*$AE$1632</f>
        <v>1734552.1018569</v>
      </c>
      <c r="AG1632" s="12" t="n">
        <f aca="false">IF($C$1632&lt;Assumptions!$B$62,Assumptions!$B$62*(Assumptions!$B$21+Assumptions!$B$22/Assumptions!$B$62)/(Assumptions!$B$21+Assumptions!$B$22/$C$1632),Assumptions!$B$62)</f>
        <v>48.8872262293829</v>
      </c>
      <c r="AH1632" s="12" t="n">
        <f aca="false">Assumptions!$B$63/$AG$1632</f>
        <v>1.00554510434577</v>
      </c>
      <c r="AI1632" s="12" t="n">
        <f aca="false">Assumptions!$B$64*$AH$1632</f>
        <v>6136506.92530247</v>
      </c>
    </row>
    <row r="1633" customFormat="false" ht="15" hidden="true" customHeight="false" outlineLevel="0" collapsed="false">
      <c r="A1633" s="6" t="n">
        <f aca="false">ROW()-ROW($A$1606)+Assumptions!$B$4</f>
        <v>27</v>
      </c>
      <c r="B1633" s="12" t="n">
        <f aca="false">$P$1632</f>
        <v>1495062.58011665</v>
      </c>
      <c r="C1633" s="12" t="n">
        <f aca="false">$C$4/(Assumptions!$B$16+$B$1633)</f>
        <v>36.7328505715923</v>
      </c>
      <c r="D1633" s="12" t="n">
        <f aca="false">Assumptions!$B$7/$C$1633</f>
        <v>816707.648145357</v>
      </c>
      <c r="E1633" s="12" t="n">
        <f aca="false">$T$1633+$W$1633+$Z$1633+$AC$1633+$AF$1633+$AI$1633</f>
        <v>23271059.0271594</v>
      </c>
      <c r="F1633" s="12" t="n">
        <f aca="false">Assumptions!$B$70/(Assumptions!$B$20+Assumptions!$B$17+$B$1633+$E$1633+$O$1632)</f>
        <v>26.1390947921592</v>
      </c>
      <c r="G1633" s="12" t="n">
        <f aca="false">$C$1633*(1-Assumptions!$B$71)</f>
        <v>29.3862804572739</v>
      </c>
      <c r="H1633" s="12" t="n">
        <f aca="false">MIN($F$1633,$G$1633)</f>
        <v>26.1390947921592</v>
      </c>
      <c r="I1633" s="12" t="str">
        <f aca="false">IF($F$1633&lt;=$G$1633,"cap","discount")</f>
        <v>cap</v>
      </c>
      <c r="J1633" s="12" t="n">
        <f aca="false">Assumptions!$B$69/$H$1633</f>
        <v>191284.359299995</v>
      </c>
      <c r="K1633" s="12" t="n">
        <f aca="false">Assumptions!$B$74/(Assumptions!$B$20+Assumptions!$B$17+$B$1633+$E$1633+$J$1633)</f>
        <v>41.7187358136914</v>
      </c>
      <c r="L1633" s="12" t="n">
        <f aca="false">$C$1633*(1-Assumptions!$B$75)</f>
        <v>31.2229229858535</v>
      </c>
      <c r="M1633" s="12" t="n">
        <f aca="false">MIN($K$1633,$L$1633)</f>
        <v>31.2229229858535</v>
      </c>
      <c r="N1633" s="12" t="str">
        <f aca="false">IF($K$1633&lt;=$L$1633,"cap","discount")</f>
        <v>discount</v>
      </c>
      <c r="O1633" s="12" t="n">
        <f aca="false">Assumptions!$B$73/$M$1633</f>
        <v>96083.2527229832</v>
      </c>
      <c r="P1633" s="12" t="n">
        <f aca="false">MAX(Assumptions!$B$4,($A$7*(Assumptions!$B$20+$E$1633+Assumptions!$B$17+$J$1633+$O$1633+$D$1633)-Assumptions!$B$17)/(1-$A$7))</f>
        <v>1495062.58011665</v>
      </c>
      <c r="Q1633" s="12" t="n">
        <f aca="false">Assumptions!$B$20+$E$1633+Assumptions!$B$17+$P$1633+$J$1633+$O$1633+$D$1633</f>
        <v>39264863.8674444</v>
      </c>
      <c r="R1633" s="12" t="n">
        <f aca="false">IF($C$1633&lt;Assumptions!$B$37,Assumptions!$B$37*(Assumptions!$B$21+Assumptions!$B$22/Assumptions!$B$37)/(Assumptions!$B$21+Assumptions!$B$22/$C$1633),Assumptions!$B$37)</f>
        <v>1</v>
      </c>
      <c r="S1633" s="12" t="n">
        <f aca="false">Assumptions!$B$38/$R$1633</f>
        <v>1</v>
      </c>
      <c r="T1633" s="12" t="n">
        <f aca="false">Assumptions!$B$39*$S$1633</f>
        <v>5000000</v>
      </c>
      <c r="U1633" s="12" t="n">
        <f aca="false">IF($C$1633&lt;Assumptions!$B$42,Assumptions!$B$42*(Assumptions!$B$21+Assumptions!$B$22/Assumptions!$B$42)/(Assumptions!$B$21+Assumptions!$B$22/$C$1633),Assumptions!$B$42)</f>
        <v>3</v>
      </c>
      <c r="V1633" s="12" t="n">
        <f aca="false">Assumptions!$B$43/$U$1633</f>
        <v>1</v>
      </c>
      <c r="W1633" s="12" t="n">
        <f aca="false">Assumptions!$B$44*$V$1633</f>
        <v>5000000</v>
      </c>
      <c r="X1633" s="12" t="n">
        <f aca="false">IF($C$1633&lt;Assumptions!$B$47,Assumptions!$B$47*(Assumptions!$B$21+Assumptions!$B$22/Assumptions!$B$47)/(Assumptions!$B$21+Assumptions!$B$22/$C$1633),Assumptions!$B$47)</f>
        <v>10</v>
      </c>
      <c r="Y1633" s="12" t="n">
        <f aca="false">Assumptions!$B$48/$X$1633</f>
        <v>1</v>
      </c>
      <c r="Z1633" s="12" t="n">
        <f aca="false">Assumptions!$B$49*$Y$1633</f>
        <v>3000000</v>
      </c>
      <c r="AA1633" s="12" t="n">
        <f aca="false">IF($C$1633&lt;Assumptions!$B$52,Assumptions!$B$52*(Assumptions!$B$21+Assumptions!$B$22/Assumptions!$B$52)/(Assumptions!$B$21+Assumptions!$B$22/$C$1633),Assumptions!$B$52)</f>
        <v>25</v>
      </c>
      <c r="AB1633" s="12" t="n">
        <f aca="false">Assumptions!$B$53/$AA$1633</f>
        <v>1</v>
      </c>
      <c r="AC1633" s="12" t="n">
        <f aca="false">Assumptions!$B$54*$AB$1633</f>
        <v>2400000</v>
      </c>
      <c r="AD1633" s="12" t="n">
        <f aca="false">IF($C$1633&lt;Assumptions!$B$57,Assumptions!$B$57*(Assumptions!$B$21+Assumptions!$B$22/Assumptions!$B$57)/(Assumptions!$B$21+Assumptions!$B$22/$C$1633),Assumptions!$B$57)</f>
        <v>57.6517822053005</v>
      </c>
      <c r="AE1633" s="12" t="n">
        <f aca="false">Assumptions!$B$58/$AD$1633</f>
        <v>1.04073105296793</v>
      </c>
      <c r="AF1633" s="12" t="n">
        <f aca="false">Assumptions!$B$59*$AE$1633</f>
        <v>1734552.1018569</v>
      </c>
      <c r="AG1633" s="12" t="n">
        <f aca="false">IF($C$1633&lt;Assumptions!$B$62,Assumptions!$B$62*(Assumptions!$B$21+Assumptions!$B$22/Assumptions!$B$62)/(Assumptions!$B$21+Assumptions!$B$22/$C$1633),Assumptions!$B$62)</f>
        <v>48.8872262293829</v>
      </c>
      <c r="AH1633" s="12" t="n">
        <f aca="false">Assumptions!$B$63/$AG$1633</f>
        <v>1.00554510434577</v>
      </c>
      <c r="AI1633" s="12" t="n">
        <f aca="false">Assumptions!$B$64*$AH$1633</f>
        <v>6136506.92530247</v>
      </c>
    </row>
    <row r="1634" customFormat="false" ht="15" hidden="true" customHeight="false" outlineLevel="0" collapsed="false">
      <c r="A1634" s="6" t="n">
        <f aca="false">ROW()-ROW($A$1606)+Assumptions!$B$4</f>
        <v>28</v>
      </c>
      <c r="B1634" s="12" t="n">
        <f aca="false">$P$1633</f>
        <v>1495062.58011665</v>
      </c>
      <c r="C1634" s="12" t="n">
        <f aca="false">$C$4/(Assumptions!$B$16+$B$1634)</f>
        <v>36.7328505715923</v>
      </c>
      <c r="D1634" s="12" t="n">
        <f aca="false">Assumptions!$B$7/$C$1634</f>
        <v>816707.648145357</v>
      </c>
      <c r="E1634" s="12" t="n">
        <f aca="false">$T$1634+$W$1634+$Z$1634+$AC$1634+$AF$1634+$AI$1634</f>
        <v>23271059.0271594</v>
      </c>
      <c r="F1634" s="12" t="n">
        <f aca="false">Assumptions!$B$70/(Assumptions!$B$20+Assumptions!$B$17+$B$1634+$E$1634+$O$1633)</f>
        <v>26.1390947921592</v>
      </c>
      <c r="G1634" s="12" t="n">
        <f aca="false">$C$1634*(1-Assumptions!$B$71)</f>
        <v>29.3862804572739</v>
      </c>
      <c r="H1634" s="12" t="n">
        <f aca="false">MIN($F$1634,$G$1634)</f>
        <v>26.1390947921592</v>
      </c>
      <c r="I1634" s="12" t="str">
        <f aca="false">IF($F$1634&lt;=$G$1634,"cap","discount")</f>
        <v>cap</v>
      </c>
      <c r="J1634" s="12" t="n">
        <f aca="false">Assumptions!$B$69/$H$1634</f>
        <v>191284.359299995</v>
      </c>
      <c r="K1634" s="12" t="n">
        <f aca="false">Assumptions!$B$74/(Assumptions!$B$20+Assumptions!$B$17+$B$1634+$E$1634+$J$1634)</f>
        <v>41.7187358136914</v>
      </c>
      <c r="L1634" s="12" t="n">
        <f aca="false">$C$1634*(1-Assumptions!$B$75)</f>
        <v>31.2229229858535</v>
      </c>
      <c r="M1634" s="12" t="n">
        <f aca="false">MIN($K$1634,$L$1634)</f>
        <v>31.2229229858535</v>
      </c>
      <c r="N1634" s="12" t="str">
        <f aca="false">IF($K$1634&lt;=$L$1634,"cap","discount")</f>
        <v>discount</v>
      </c>
      <c r="O1634" s="12" t="n">
        <f aca="false">Assumptions!$B$73/$M$1634</f>
        <v>96083.2527229832</v>
      </c>
      <c r="P1634" s="12" t="n">
        <f aca="false">MAX(Assumptions!$B$4,($A$7*(Assumptions!$B$20+$E$1634+Assumptions!$B$17+$J$1634+$O$1634+$D$1634)-Assumptions!$B$17)/(1-$A$7))</f>
        <v>1495062.58011665</v>
      </c>
      <c r="Q1634" s="12" t="n">
        <f aca="false">Assumptions!$B$20+$E$1634+Assumptions!$B$17+$P$1634+$J$1634+$O$1634+$D$1634</f>
        <v>39264863.8674444</v>
      </c>
      <c r="R1634" s="12" t="n">
        <f aca="false">IF($C$1634&lt;Assumptions!$B$37,Assumptions!$B$37*(Assumptions!$B$21+Assumptions!$B$22/Assumptions!$B$37)/(Assumptions!$B$21+Assumptions!$B$22/$C$1634),Assumptions!$B$37)</f>
        <v>1</v>
      </c>
      <c r="S1634" s="12" t="n">
        <f aca="false">Assumptions!$B$38/$R$1634</f>
        <v>1</v>
      </c>
      <c r="T1634" s="12" t="n">
        <f aca="false">Assumptions!$B$39*$S$1634</f>
        <v>5000000</v>
      </c>
      <c r="U1634" s="12" t="n">
        <f aca="false">IF($C$1634&lt;Assumptions!$B$42,Assumptions!$B$42*(Assumptions!$B$21+Assumptions!$B$22/Assumptions!$B$42)/(Assumptions!$B$21+Assumptions!$B$22/$C$1634),Assumptions!$B$42)</f>
        <v>3</v>
      </c>
      <c r="V1634" s="12" t="n">
        <f aca="false">Assumptions!$B$43/$U$1634</f>
        <v>1</v>
      </c>
      <c r="W1634" s="12" t="n">
        <f aca="false">Assumptions!$B$44*$V$1634</f>
        <v>5000000</v>
      </c>
      <c r="X1634" s="12" t="n">
        <f aca="false">IF($C$1634&lt;Assumptions!$B$47,Assumptions!$B$47*(Assumptions!$B$21+Assumptions!$B$22/Assumptions!$B$47)/(Assumptions!$B$21+Assumptions!$B$22/$C$1634),Assumptions!$B$47)</f>
        <v>10</v>
      </c>
      <c r="Y1634" s="12" t="n">
        <f aca="false">Assumptions!$B$48/$X$1634</f>
        <v>1</v>
      </c>
      <c r="Z1634" s="12" t="n">
        <f aca="false">Assumptions!$B$49*$Y$1634</f>
        <v>3000000</v>
      </c>
      <c r="AA1634" s="12" t="n">
        <f aca="false">IF($C$1634&lt;Assumptions!$B$52,Assumptions!$B$52*(Assumptions!$B$21+Assumptions!$B$22/Assumptions!$B$52)/(Assumptions!$B$21+Assumptions!$B$22/$C$1634),Assumptions!$B$52)</f>
        <v>25</v>
      </c>
      <c r="AB1634" s="12" t="n">
        <f aca="false">Assumptions!$B$53/$AA$1634</f>
        <v>1</v>
      </c>
      <c r="AC1634" s="12" t="n">
        <f aca="false">Assumptions!$B$54*$AB$1634</f>
        <v>2400000</v>
      </c>
      <c r="AD1634" s="12" t="n">
        <f aca="false">IF($C$1634&lt;Assumptions!$B$57,Assumptions!$B$57*(Assumptions!$B$21+Assumptions!$B$22/Assumptions!$B$57)/(Assumptions!$B$21+Assumptions!$B$22/$C$1634),Assumptions!$B$57)</f>
        <v>57.6517822053005</v>
      </c>
      <c r="AE1634" s="12" t="n">
        <f aca="false">Assumptions!$B$58/$AD$1634</f>
        <v>1.04073105296793</v>
      </c>
      <c r="AF1634" s="12" t="n">
        <f aca="false">Assumptions!$B$59*$AE$1634</f>
        <v>1734552.1018569</v>
      </c>
      <c r="AG1634" s="12" t="n">
        <f aca="false">IF($C$1634&lt;Assumptions!$B$62,Assumptions!$B$62*(Assumptions!$B$21+Assumptions!$B$22/Assumptions!$B$62)/(Assumptions!$B$21+Assumptions!$B$22/$C$1634),Assumptions!$B$62)</f>
        <v>48.8872262293829</v>
      </c>
      <c r="AH1634" s="12" t="n">
        <f aca="false">Assumptions!$B$63/$AG$1634</f>
        <v>1.00554510434577</v>
      </c>
      <c r="AI1634" s="12" t="n">
        <f aca="false">Assumptions!$B$64*$AH$1634</f>
        <v>6136506.92530247</v>
      </c>
    </row>
    <row r="1635" customFormat="false" ht="15" hidden="true" customHeight="false" outlineLevel="0" collapsed="false">
      <c r="A1635" s="6" t="n">
        <f aca="false">ROW()-ROW($A$1606)+Assumptions!$B$4</f>
        <v>29</v>
      </c>
      <c r="B1635" s="12" t="n">
        <f aca="false">$P$1634</f>
        <v>1495062.58011665</v>
      </c>
      <c r="C1635" s="12" t="n">
        <f aca="false">$C$4/(Assumptions!$B$16+$B$1635)</f>
        <v>36.7328505715923</v>
      </c>
      <c r="D1635" s="12" t="n">
        <f aca="false">Assumptions!$B$7/$C$1635</f>
        <v>816707.648145357</v>
      </c>
      <c r="E1635" s="12" t="n">
        <f aca="false">$T$1635+$W$1635+$Z$1635+$AC$1635+$AF$1635+$AI$1635</f>
        <v>23271059.0271594</v>
      </c>
      <c r="F1635" s="12" t="n">
        <f aca="false">Assumptions!$B$70/(Assumptions!$B$20+Assumptions!$B$17+$B$1635+$E$1635+$O$1634)</f>
        <v>26.1390947921592</v>
      </c>
      <c r="G1635" s="12" t="n">
        <f aca="false">$C$1635*(1-Assumptions!$B$71)</f>
        <v>29.3862804572739</v>
      </c>
      <c r="H1635" s="12" t="n">
        <f aca="false">MIN($F$1635,$G$1635)</f>
        <v>26.1390947921592</v>
      </c>
      <c r="I1635" s="12" t="str">
        <f aca="false">IF($F$1635&lt;=$G$1635,"cap","discount")</f>
        <v>cap</v>
      </c>
      <c r="J1635" s="12" t="n">
        <f aca="false">Assumptions!$B$69/$H$1635</f>
        <v>191284.359299995</v>
      </c>
      <c r="K1635" s="12" t="n">
        <f aca="false">Assumptions!$B$74/(Assumptions!$B$20+Assumptions!$B$17+$B$1635+$E$1635+$J$1635)</f>
        <v>41.7187358136914</v>
      </c>
      <c r="L1635" s="12" t="n">
        <f aca="false">$C$1635*(1-Assumptions!$B$75)</f>
        <v>31.2229229858535</v>
      </c>
      <c r="M1635" s="12" t="n">
        <f aca="false">MIN($K$1635,$L$1635)</f>
        <v>31.2229229858535</v>
      </c>
      <c r="N1635" s="12" t="str">
        <f aca="false">IF($K$1635&lt;=$L$1635,"cap","discount")</f>
        <v>discount</v>
      </c>
      <c r="O1635" s="12" t="n">
        <f aca="false">Assumptions!$B$73/$M$1635</f>
        <v>96083.2527229832</v>
      </c>
      <c r="P1635" s="12" t="n">
        <f aca="false">MAX(Assumptions!$B$4,($A$7*(Assumptions!$B$20+$E$1635+Assumptions!$B$17+$J$1635+$O$1635+$D$1635)-Assumptions!$B$17)/(1-$A$7))</f>
        <v>1495062.58011665</v>
      </c>
      <c r="Q1635" s="12" t="n">
        <f aca="false">Assumptions!$B$20+$E$1635+Assumptions!$B$17+$P$1635+$J$1635+$O$1635+$D$1635</f>
        <v>39264863.8674444</v>
      </c>
      <c r="R1635" s="12" t="n">
        <f aca="false">IF($C$1635&lt;Assumptions!$B$37,Assumptions!$B$37*(Assumptions!$B$21+Assumptions!$B$22/Assumptions!$B$37)/(Assumptions!$B$21+Assumptions!$B$22/$C$1635),Assumptions!$B$37)</f>
        <v>1</v>
      </c>
      <c r="S1635" s="12" t="n">
        <f aca="false">Assumptions!$B$38/$R$1635</f>
        <v>1</v>
      </c>
      <c r="T1635" s="12" t="n">
        <f aca="false">Assumptions!$B$39*$S$1635</f>
        <v>5000000</v>
      </c>
      <c r="U1635" s="12" t="n">
        <f aca="false">IF($C$1635&lt;Assumptions!$B$42,Assumptions!$B$42*(Assumptions!$B$21+Assumptions!$B$22/Assumptions!$B$42)/(Assumptions!$B$21+Assumptions!$B$22/$C$1635),Assumptions!$B$42)</f>
        <v>3</v>
      </c>
      <c r="V1635" s="12" t="n">
        <f aca="false">Assumptions!$B$43/$U$1635</f>
        <v>1</v>
      </c>
      <c r="W1635" s="12" t="n">
        <f aca="false">Assumptions!$B$44*$V$1635</f>
        <v>5000000</v>
      </c>
      <c r="X1635" s="12" t="n">
        <f aca="false">IF($C$1635&lt;Assumptions!$B$47,Assumptions!$B$47*(Assumptions!$B$21+Assumptions!$B$22/Assumptions!$B$47)/(Assumptions!$B$21+Assumptions!$B$22/$C$1635),Assumptions!$B$47)</f>
        <v>10</v>
      </c>
      <c r="Y1635" s="12" t="n">
        <f aca="false">Assumptions!$B$48/$X$1635</f>
        <v>1</v>
      </c>
      <c r="Z1635" s="12" t="n">
        <f aca="false">Assumptions!$B$49*$Y$1635</f>
        <v>3000000</v>
      </c>
      <c r="AA1635" s="12" t="n">
        <f aca="false">IF($C$1635&lt;Assumptions!$B$52,Assumptions!$B$52*(Assumptions!$B$21+Assumptions!$B$22/Assumptions!$B$52)/(Assumptions!$B$21+Assumptions!$B$22/$C$1635),Assumptions!$B$52)</f>
        <v>25</v>
      </c>
      <c r="AB1635" s="12" t="n">
        <f aca="false">Assumptions!$B$53/$AA$1635</f>
        <v>1</v>
      </c>
      <c r="AC1635" s="12" t="n">
        <f aca="false">Assumptions!$B$54*$AB$1635</f>
        <v>2400000</v>
      </c>
      <c r="AD1635" s="12" t="n">
        <f aca="false">IF($C$1635&lt;Assumptions!$B$57,Assumptions!$B$57*(Assumptions!$B$21+Assumptions!$B$22/Assumptions!$B$57)/(Assumptions!$B$21+Assumptions!$B$22/$C$1635),Assumptions!$B$57)</f>
        <v>57.6517822053005</v>
      </c>
      <c r="AE1635" s="12" t="n">
        <f aca="false">Assumptions!$B$58/$AD$1635</f>
        <v>1.04073105296793</v>
      </c>
      <c r="AF1635" s="12" t="n">
        <f aca="false">Assumptions!$B$59*$AE$1635</f>
        <v>1734552.1018569</v>
      </c>
      <c r="AG1635" s="12" t="n">
        <f aca="false">IF($C$1635&lt;Assumptions!$B$62,Assumptions!$B$62*(Assumptions!$B$21+Assumptions!$B$22/Assumptions!$B$62)/(Assumptions!$B$21+Assumptions!$B$22/$C$1635),Assumptions!$B$62)</f>
        <v>48.8872262293829</v>
      </c>
      <c r="AH1635" s="12" t="n">
        <f aca="false">Assumptions!$B$63/$AG$1635</f>
        <v>1.00554510434577</v>
      </c>
      <c r="AI1635" s="12" t="n">
        <f aca="false">Assumptions!$B$64*$AH$1635</f>
        <v>6136506.92530247</v>
      </c>
    </row>
    <row r="1636" customFormat="false" ht="15" hidden="true" customHeight="false" outlineLevel="0" collapsed="false">
      <c r="A1636" s="6" t="n">
        <f aca="false">ROW()-ROW($A$1606)+Assumptions!$B$4</f>
        <v>30</v>
      </c>
      <c r="B1636" s="12" t="n">
        <f aca="false">$P$1635</f>
        <v>1495062.58011665</v>
      </c>
      <c r="C1636" s="12" t="n">
        <f aca="false">$C$4/(Assumptions!$B$16+$B$1636)</f>
        <v>36.7328505715923</v>
      </c>
      <c r="D1636" s="12" t="n">
        <f aca="false">Assumptions!$B$7/$C$1636</f>
        <v>816707.648145357</v>
      </c>
      <c r="E1636" s="12" t="n">
        <f aca="false">$T$1636+$W$1636+$Z$1636+$AC$1636+$AF$1636+$AI$1636</f>
        <v>23271059.0271594</v>
      </c>
      <c r="F1636" s="12" t="n">
        <f aca="false">Assumptions!$B$70/(Assumptions!$B$20+Assumptions!$B$17+$B$1636+$E$1636+$O$1635)</f>
        <v>26.1390947921592</v>
      </c>
      <c r="G1636" s="12" t="n">
        <f aca="false">$C$1636*(1-Assumptions!$B$71)</f>
        <v>29.3862804572739</v>
      </c>
      <c r="H1636" s="12" t="n">
        <f aca="false">MIN($F$1636,$G$1636)</f>
        <v>26.1390947921592</v>
      </c>
      <c r="I1636" s="12" t="str">
        <f aca="false">IF($F$1636&lt;=$G$1636,"cap","discount")</f>
        <v>cap</v>
      </c>
      <c r="J1636" s="12" t="n">
        <f aca="false">Assumptions!$B$69/$H$1636</f>
        <v>191284.359299995</v>
      </c>
      <c r="K1636" s="12" t="n">
        <f aca="false">Assumptions!$B$74/(Assumptions!$B$20+Assumptions!$B$17+$B$1636+$E$1636+$J$1636)</f>
        <v>41.7187358136914</v>
      </c>
      <c r="L1636" s="12" t="n">
        <f aca="false">$C$1636*(1-Assumptions!$B$75)</f>
        <v>31.2229229858535</v>
      </c>
      <c r="M1636" s="12" t="n">
        <f aca="false">MIN($K$1636,$L$1636)</f>
        <v>31.2229229858535</v>
      </c>
      <c r="N1636" s="12" t="str">
        <f aca="false">IF($K$1636&lt;=$L$1636,"cap","discount")</f>
        <v>discount</v>
      </c>
      <c r="O1636" s="12" t="n">
        <f aca="false">Assumptions!$B$73/$M$1636</f>
        <v>96083.2527229832</v>
      </c>
      <c r="P1636" s="12" t="n">
        <f aca="false">MAX(Assumptions!$B$4,($A$7*(Assumptions!$B$20+$E$1636+Assumptions!$B$17+$J$1636+$O$1636+$D$1636)-Assumptions!$B$17)/(1-$A$7))</f>
        <v>1495062.58011665</v>
      </c>
      <c r="Q1636" s="12" t="n">
        <f aca="false">Assumptions!$B$20+$E$1636+Assumptions!$B$17+$P$1636+$J$1636+$O$1636+$D$1636</f>
        <v>39264863.8674444</v>
      </c>
      <c r="R1636" s="12" t="n">
        <f aca="false">IF($C$1636&lt;Assumptions!$B$37,Assumptions!$B$37*(Assumptions!$B$21+Assumptions!$B$22/Assumptions!$B$37)/(Assumptions!$B$21+Assumptions!$B$22/$C$1636),Assumptions!$B$37)</f>
        <v>1</v>
      </c>
      <c r="S1636" s="12" t="n">
        <f aca="false">Assumptions!$B$38/$R$1636</f>
        <v>1</v>
      </c>
      <c r="T1636" s="12" t="n">
        <f aca="false">Assumptions!$B$39*$S$1636</f>
        <v>5000000</v>
      </c>
      <c r="U1636" s="12" t="n">
        <f aca="false">IF($C$1636&lt;Assumptions!$B$42,Assumptions!$B$42*(Assumptions!$B$21+Assumptions!$B$22/Assumptions!$B$42)/(Assumptions!$B$21+Assumptions!$B$22/$C$1636),Assumptions!$B$42)</f>
        <v>3</v>
      </c>
      <c r="V1636" s="12" t="n">
        <f aca="false">Assumptions!$B$43/$U$1636</f>
        <v>1</v>
      </c>
      <c r="W1636" s="12" t="n">
        <f aca="false">Assumptions!$B$44*$V$1636</f>
        <v>5000000</v>
      </c>
      <c r="X1636" s="12" t="n">
        <f aca="false">IF($C$1636&lt;Assumptions!$B$47,Assumptions!$B$47*(Assumptions!$B$21+Assumptions!$B$22/Assumptions!$B$47)/(Assumptions!$B$21+Assumptions!$B$22/$C$1636),Assumptions!$B$47)</f>
        <v>10</v>
      </c>
      <c r="Y1636" s="12" t="n">
        <f aca="false">Assumptions!$B$48/$X$1636</f>
        <v>1</v>
      </c>
      <c r="Z1636" s="12" t="n">
        <f aca="false">Assumptions!$B$49*$Y$1636</f>
        <v>3000000</v>
      </c>
      <c r="AA1636" s="12" t="n">
        <f aca="false">IF($C$1636&lt;Assumptions!$B$52,Assumptions!$B$52*(Assumptions!$B$21+Assumptions!$B$22/Assumptions!$B$52)/(Assumptions!$B$21+Assumptions!$B$22/$C$1636),Assumptions!$B$52)</f>
        <v>25</v>
      </c>
      <c r="AB1636" s="12" t="n">
        <f aca="false">Assumptions!$B$53/$AA$1636</f>
        <v>1</v>
      </c>
      <c r="AC1636" s="12" t="n">
        <f aca="false">Assumptions!$B$54*$AB$1636</f>
        <v>2400000</v>
      </c>
      <c r="AD1636" s="12" t="n">
        <f aca="false">IF($C$1636&lt;Assumptions!$B$57,Assumptions!$B$57*(Assumptions!$B$21+Assumptions!$B$22/Assumptions!$B$57)/(Assumptions!$B$21+Assumptions!$B$22/$C$1636),Assumptions!$B$57)</f>
        <v>57.6517822053005</v>
      </c>
      <c r="AE1636" s="12" t="n">
        <f aca="false">Assumptions!$B$58/$AD$1636</f>
        <v>1.04073105296793</v>
      </c>
      <c r="AF1636" s="12" t="n">
        <f aca="false">Assumptions!$B$59*$AE$1636</f>
        <v>1734552.1018569</v>
      </c>
      <c r="AG1636" s="12" t="n">
        <f aca="false">IF($C$1636&lt;Assumptions!$B$62,Assumptions!$B$62*(Assumptions!$B$21+Assumptions!$B$22/Assumptions!$B$62)/(Assumptions!$B$21+Assumptions!$B$22/$C$1636),Assumptions!$B$62)</f>
        <v>48.8872262293829</v>
      </c>
      <c r="AH1636" s="12" t="n">
        <f aca="false">Assumptions!$B$63/$AG$1636</f>
        <v>1.00554510434577</v>
      </c>
      <c r="AI1636" s="12" t="n">
        <f aca="false">Assumptions!$B$64*$AH$1636</f>
        <v>6136506.92530247</v>
      </c>
    </row>
    <row r="1637" customFormat="false" ht="15" hidden="true" customHeight="false" outlineLevel="0" collapsed="false">
      <c r="A1637" s="6" t="n">
        <f aca="false">ROW()-ROW($A$1606)+Assumptions!$B$4</f>
        <v>31</v>
      </c>
      <c r="B1637" s="12" t="n">
        <f aca="false">$P$1636</f>
        <v>1495062.58011665</v>
      </c>
      <c r="C1637" s="12" t="n">
        <f aca="false">$C$4/(Assumptions!$B$16+$B$1637)</f>
        <v>36.7328505715923</v>
      </c>
      <c r="D1637" s="12" t="n">
        <f aca="false">Assumptions!$B$7/$C$1637</f>
        <v>816707.648145357</v>
      </c>
      <c r="E1637" s="12" t="n">
        <f aca="false">$T$1637+$W$1637+$Z$1637+$AC$1637+$AF$1637+$AI$1637</f>
        <v>23271059.0271594</v>
      </c>
      <c r="F1637" s="12" t="n">
        <f aca="false">Assumptions!$B$70/(Assumptions!$B$20+Assumptions!$B$17+$B$1637+$E$1637+$O$1636)</f>
        <v>26.1390947921592</v>
      </c>
      <c r="G1637" s="12" t="n">
        <f aca="false">$C$1637*(1-Assumptions!$B$71)</f>
        <v>29.3862804572739</v>
      </c>
      <c r="H1637" s="12" t="n">
        <f aca="false">MIN($F$1637,$G$1637)</f>
        <v>26.1390947921592</v>
      </c>
      <c r="I1637" s="12" t="str">
        <f aca="false">IF($F$1637&lt;=$G$1637,"cap","discount")</f>
        <v>cap</v>
      </c>
      <c r="J1637" s="12" t="n">
        <f aca="false">Assumptions!$B$69/$H$1637</f>
        <v>191284.359299995</v>
      </c>
      <c r="K1637" s="12" t="n">
        <f aca="false">Assumptions!$B$74/(Assumptions!$B$20+Assumptions!$B$17+$B$1637+$E$1637+$J$1637)</f>
        <v>41.7187358136914</v>
      </c>
      <c r="L1637" s="12" t="n">
        <f aca="false">$C$1637*(1-Assumptions!$B$75)</f>
        <v>31.2229229858535</v>
      </c>
      <c r="M1637" s="12" t="n">
        <f aca="false">MIN($K$1637,$L$1637)</f>
        <v>31.2229229858535</v>
      </c>
      <c r="N1637" s="12" t="str">
        <f aca="false">IF($K$1637&lt;=$L$1637,"cap","discount")</f>
        <v>discount</v>
      </c>
      <c r="O1637" s="12" t="n">
        <f aca="false">Assumptions!$B$73/$M$1637</f>
        <v>96083.2527229832</v>
      </c>
      <c r="P1637" s="12" t="n">
        <f aca="false">MAX(Assumptions!$B$4,($A$7*(Assumptions!$B$20+$E$1637+Assumptions!$B$17+$J$1637+$O$1637+$D$1637)-Assumptions!$B$17)/(1-$A$7))</f>
        <v>1495062.58011665</v>
      </c>
      <c r="Q1637" s="12" t="n">
        <f aca="false">Assumptions!$B$20+$E$1637+Assumptions!$B$17+$P$1637+$J$1637+$O$1637+$D$1637</f>
        <v>39264863.8674444</v>
      </c>
      <c r="R1637" s="12" t="n">
        <f aca="false">IF($C$1637&lt;Assumptions!$B$37,Assumptions!$B$37*(Assumptions!$B$21+Assumptions!$B$22/Assumptions!$B$37)/(Assumptions!$B$21+Assumptions!$B$22/$C$1637),Assumptions!$B$37)</f>
        <v>1</v>
      </c>
      <c r="S1637" s="12" t="n">
        <f aca="false">Assumptions!$B$38/$R$1637</f>
        <v>1</v>
      </c>
      <c r="T1637" s="12" t="n">
        <f aca="false">Assumptions!$B$39*$S$1637</f>
        <v>5000000</v>
      </c>
      <c r="U1637" s="12" t="n">
        <f aca="false">IF($C$1637&lt;Assumptions!$B$42,Assumptions!$B$42*(Assumptions!$B$21+Assumptions!$B$22/Assumptions!$B$42)/(Assumptions!$B$21+Assumptions!$B$22/$C$1637),Assumptions!$B$42)</f>
        <v>3</v>
      </c>
      <c r="V1637" s="12" t="n">
        <f aca="false">Assumptions!$B$43/$U$1637</f>
        <v>1</v>
      </c>
      <c r="W1637" s="12" t="n">
        <f aca="false">Assumptions!$B$44*$V$1637</f>
        <v>5000000</v>
      </c>
      <c r="X1637" s="12" t="n">
        <f aca="false">IF($C$1637&lt;Assumptions!$B$47,Assumptions!$B$47*(Assumptions!$B$21+Assumptions!$B$22/Assumptions!$B$47)/(Assumptions!$B$21+Assumptions!$B$22/$C$1637),Assumptions!$B$47)</f>
        <v>10</v>
      </c>
      <c r="Y1637" s="12" t="n">
        <f aca="false">Assumptions!$B$48/$X$1637</f>
        <v>1</v>
      </c>
      <c r="Z1637" s="12" t="n">
        <f aca="false">Assumptions!$B$49*$Y$1637</f>
        <v>3000000</v>
      </c>
      <c r="AA1637" s="12" t="n">
        <f aca="false">IF($C$1637&lt;Assumptions!$B$52,Assumptions!$B$52*(Assumptions!$B$21+Assumptions!$B$22/Assumptions!$B$52)/(Assumptions!$B$21+Assumptions!$B$22/$C$1637),Assumptions!$B$52)</f>
        <v>25</v>
      </c>
      <c r="AB1637" s="12" t="n">
        <f aca="false">Assumptions!$B$53/$AA$1637</f>
        <v>1</v>
      </c>
      <c r="AC1637" s="12" t="n">
        <f aca="false">Assumptions!$B$54*$AB$1637</f>
        <v>2400000</v>
      </c>
      <c r="AD1637" s="12" t="n">
        <f aca="false">IF($C$1637&lt;Assumptions!$B$57,Assumptions!$B$57*(Assumptions!$B$21+Assumptions!$B$22/Assumptions!$B$57)/(Assumptions!$B$21+Assumptions!$B$22/$C$1637),Assumptions!$B$57)</f>
        <v>57.6517822053005</v>
      </c>
      <c r="AE1637" s="12" t="n">
        <f aca="false">Assumptions!$B$58/$AD$1637</f>
        <v>1.04073105296793</v>
      </c>
      <c r="AF1637" s="12" t="n">
        <f aca="false">Assumptions!$B$59*$AE$1637</f>
        <v>1734552.1018569</v>
      </c>
      <c r="AG1637" s="12" t="n">
        <f aca="false">IF($C$1637&lt;Assumptions!$B$62,Assumptions!$B$62*(Assumptions!$B$21+Assumptions!$B$22/Assumptions!$B$62)/(Assumptions!$B$21+Assumptions!$B$22/$C$1637),Assumptions!$B$62)</f>
        <v>48.8872262293829</v>
      </c>
      <c r="AH1637" s="12" t="n">
        <f aca="false">Assumptions!$B$63/$AG$1637</f>
        <v>1.00554510434577</v>
      </c>
      <c r="AI1637" s="12" t="n">
        <f aca="false">Assumptions!$B$64*$AH$1637</f>
        <v>6136506.92530247</v>
      </c>
    </row>
    <row r="1638" customFormat="false" ht="15" hidden="true" customHeight="false" outlineLevel="0" collapsed="false">
      <c r="A1638" s="6" t="n">
        <f aca="false">ROW()-ROW($A$1606)+Assumptions!$B$4</f>
        <v>32</v>
      </c>
      <c r="B1638" s="12" t="n">
        <f aca="false">$P$1637</f>
        <v>1495062.58011665</v>
      </c>
      <c r="C1638" s="12" t="n">
        <f aca="false">$C$4/(Assumptions!$B$16+$B$1638)</f>
        <v>36.7328505715923</v>
      </c>
      <c r="D1638" s="12" t="n">
        <f aca="false">Assumptions!$B$7/$C$1638</f>
        <v>816707.648145357</v>
      </c>
      <c r="E1638" s="12" t="n">
        <f aca="false">$T$1638+$W$1638+$Z$1638+$AC$1638+$AF$1638+$AI$1638</f>
        <v>23271059.0271594</v>
      </c>
      <c r="F1638" s="12" t="n">
        <f aca="false">Assumptions!$B$70/(Assumptions!$B$20+Assumptions!$B$17+$B$1638+$E$1638+$O$1637)</f>
        <v>26.1390947921592</v>
      </c>
      <c r="G1638" s="12" t="n">
        <f aca="false">$C$1638*(1-Assumptions!$B$71)</f>
        <v>29.3862804572739</v>
      </c>
      <c r="H1638" s="12" t="n">
        <f aca="false">MIN($F$1638,$G$1638)</f>
        <v>26.1390947921592</v>
      </c>
      <c r="I1638" s="12" t="str">
        <f aca="false">IF($F$1638&lt;=$G$1638,"cap","discount")</f>
        <v>cap</v>
      </c>
      <c r="J1638" s="12" t="n">
        <f aca="false">Assumptions!$B$69/$H$1638</f>
        <v>191284.359299995</v>
      </c>
      <c r="K1638" s="12" t="n">
        <f aca="false">Assumptions!$B$74/(Assumptions!$B$20+Assumptions!$B$17+$B$1638+$E$1638+$J$1638)</f>
        <v>41.7187358136914</v>
      </c>
      <c r="L1638" s="12" t="n">
        <f aca="false">$C$1638*(1-Assumptions!$B$75)</f>
        <v>31.2229229858535</v>
      </c>
      <c r="M1638" s="12" t="n">
        <f aca="false">MIN($K$1638,$L$1638)</f>
        <v>31.2229229858535</v>
      </c>
      <c r="N1638" s="12" t="str">
        <f aca="false">IF($K$1638&lt;=$L$1638,"cap","discount")</f>
        <v>discount</v>
      </c>
      <c r="O1638" s="12" t="n">
        <f aca="false">Assumptions!$B$73/$M$1638</f>
        <v>96083.2527229832</v>
      </c>
      <c r="P1638" s="12" t="n">
        <f aca="false">MAX(Assumptions!$B$4,($A$7*(Assumptions!$B$20+$E$1638+Assumptions!$B$17+$J$1638+$O$1638+$D$1638)-Assumptions!$B$17)/(1-$A$7))</f>
        <v>1495062.58011665</v>
      </c>
      <c r="Q1638" s="12" t="n">
        <f aca="false">Assumptions!$B$20+$E$1638+Assumptions!$B$17+$P$1638+$J$1638+$O$1638+$D$1638</f>
        <v>39264863.8674444</v>
      </c>
      <c r="R1638" s="12" t="n">
        <f aca="false">IF($C$1638&lt;Assumptions!$B$37,Assumptions!$B$37*(Assumptions!$B$21+Assumptions!$B$22/Assumptions!$B$37)/(Assumptions!$B$21+Assumptions!$B$22/$C$1638),Assumptions!$B$37)</f>
        <v>1</v>
      </c>
      <c r="S1638" s="12" t="n">
        <f aca="false">Assumptions!$B$38/$R$1638</f>
        <v>1</v>
      </c>
      <c r="T1638" s="12" t="n">
        <f aca="false">Assumptions!$B$39*$S$1638</f>
        <v>5000000</v>
      </c>
      <c r="U1638" s="12" t="n">
        <f aca="false">IF($C$1638&lt;Assumptions!$B$42,Assumptions!$B$42*(Assumptions!$B$21+Assumptions!$B$22/Assumptions!$B$42)/(Assumptions!$B$21+Assumptions!$B$22/$C$1638),Assumptions!$B$42)</f>
        <v>3</v>
      </c>
      <c r="V1638" s="12" t="n">
        <f aca="false">Assumptions!$B$43/$U$1638</f>
        <v>1</v>
      </c>
      <c r="W1638" s="12" t="n">
        <f aca="false">Assumptions!$B$44*$V$1638</f>
        <v>5000000</v>
      </c>
      <c r="X1638" s="12" t="n">
        <f aca="false">IF($C$1638&lt;Assumptions!$B$47,Assumptions!$B$47*(Assumptions!$B$21+Assumptions!$B$22/Assumptions!$B$47)/(Assumptions!$B$21+Assumptions!$B$22/$C$1638),Assumptions!$B$47)</f>
        <v>10</v>
      </c>
      <c r="Y1638" s="12" t="n">
        <f aca="false">Assumptions!$B$48/$X$1638</f>
        <v>1</v>
      </c>
      <c r="Z1638" s="12" t="n">
        <f aca="false">Assumptions!$B$49*$Y$1638</f>
        <v>3000000</v>
      </c>
      <c r="AA1638" s="12" t="n">
        <f aca="false">IF($C$1638&lt;Assumptions!$B$52,Assumptions!$B$52*(Assumptions!$B$21+Assumptions!$B$22/Assumptions!$B$52)/(Assumptions!$B$21+Assumptions!$B$22/$C$1638),Assumptions!$B$52)</f>
        <v>25</v>
      </c>
      <c r="AB1638" s="12" t="n">
        <f aca="false">Assumptions!$B$53/$AA$1638</f>
        <v>1</v>
      </c>
      <c r="AC1638" s="12" t="n">
        <f aca="false">Assumptions!$B$54*$AB$1638</f>
        <v>2400000</v>
      </c>
      <c r="AD1638" s="12" t="n">
        <f aca="false">IF($C$1638&lt;Assumptions!$B$57,Assumptions!$B$57*(Assumptions!$B$21+Assumptions!$B$22/Assumptions!$B$57)/(Assumptions!$B$21+Assumptions!$B$22/$C$1638),Assumptions!$B$57)</f>
        <v>57.6517822053005</v>
      </c>
      <c r="AE1638" s="12" t="n">
        <f aca="false">Assumptions!$B$58/$AD$1638</f>
        <v>1.04073105296793</v>
      </c>
      <c r="AF1638" s="12" t="n">
        <f aca="false">Assumptions!$B$59*$AE$1638</f>
        <v>1734552.1018569</v>
      </c>
      <c r="AG1638" s="12" t="n">
        <f aca="false">IF($C$1638&lt;Assumptions!$B$62,Assumptions!$B$62*(Assumptions!$B$21+Assumptions!$B$22/Assumptions!$B$62)/(Assumptions!$B$21+Assumptions!$B$22/$C$1638),Assumptions!$B$62)</f>
        <v>48.8872262293829</v>
      </c>
      <c r="AH1638" s="12" t="n">
        <f aca="false">Assumptions!$B$63/$AG$1638</f>
        <v>1.00554510434577</v>
      </c>
      <c r="AI1638" s="12" t="n">
        <f aca="false">Assumptions!$B$64*$AH$1638</f>
        <v>6136506.92530247</v>
      </c>
    </row>
    <row r="1639" customFormat="false" ht="15" hidden="true" customHeight="false" outlineLevel="0" collapsed="false">
      <c r="A1639" s="6" t="n">
        <f aca="false">ROW()-ROW($A$1606)+Assumptions!$B$4</f>
        <v>33</v>
      </c>
      <c r="B1639" s="12" t="n">
        <f aca="false">$P$1638</f>
        <v>1495062.58011665</v>
      </c>
      <c r="C1639" s="12" t="n">
        <f aca="false">$C$4/(Assumptions!$B$16+$B$1639)</f>
        <v>36.7328505715923</v>
      </c>
      <c r="D1639" s="12" t="n">
        <f aca="false">Assumptions!$B$7/$C$1639</f>
        <v>816707.648145357</v>
      </c>
      <c r="E1639" s="12" t="n">
        <f aca="false">$T$1639+$W$1639+$Z$1639+$AC$1639+$AF$1639+$AI$1639</f>
        <v>23271059.0271594</v>
      </c>
      <c r="F1639" s="12" t="n">
        <f aca="false">Assumptions!$B$70/(Assumptions!$B$20+Assumptions!$B$17+$B$1639+$E$1639+$O$1638)</f>
        <v>26.1390947921592</v>
      </c>
      <c r="G1639" s="12" t="n">
        <f aca="false">$C$1639*(1-Assumptions!$B$71)</f>
        <v>29.3862804572739</v>
      </c>
      <c r="H1639" s="12" t="n">
        <f aca="false">MIN($F$1639,$G$1639)</f>
        <v>26.1390947921592</v>
      </c>
      <c r="I1639" s="12" t="str">
        <f aca="false">IF($F$1639&lt;=$G$1639,"cap","discount")</f>
        <v>cap</v>
      </c>
      <c r="J1639" s="12" t="n">
        <f aca="false">Assumptions!$B$69/$H$1639</f>
        <v>191284.359299995</v>
      </c>
      <c r="K1639" s="12" t="n">
        <f aca="false">Assumptions!$B$74/(Assumptions!$B$20+Assumptions!$B$17+$B$1639+$E$1639+$J$1639)</f>
        <v>41.7187358136914</v>
      </c>
      <c r="L1639" s="12" t="n">
        <f aca="false">$C$1639*(1-Assumptions!$B$75)</f>
        <v>31.2229229858535</v>
      </c>
      <c r="M1639" s="12" t="n">
        <f aca="false">MIN($K$1639,$L$1639)</f>
        <v>31.2229229858535</v>
      </c>
      <c r="N1639" s="12" t="str">
        <f aca="false">IF($K$1639&lt;=$L$1639,"cap","discount")</f>
        <v>discount</v>
      </c>
      <c r="O1639" s="12" t="n">
        <f aca="false">Assumptions!$B$73/$M$1639</f>
        <v>96083.2527229832</v>
      </c>
      <c r="P1639" s="12" t="n">
        <f aca="false">MAX(Assumptions!$B$4,($A$7*(Assumptions!$B$20+$E$1639+Assumptions!$B$17+$J$1639+$O$1639+$D$1639)-Assumptions!$B$17)/(1-$A$7))</f>
        <v>1495062.58011665</v>
      </c>
      <c r="Q1639" s="12" t="n">
        <f aca="false">Assumptions!$B$20+$E$1639+Assumptions!$B$17+$P$1639+$J$1639+$O$1639+$D$1639</f>
        <v>39264863.8674444</v>
      </c>
      <c r="R1639" s="12" t="n">
        <f aca="false">IF($C$1639&lt;Assumptions!$B$37,Assumptions!$B$37*(Assumptions!$B$21+Assumptions!$B$22/Assumptions!$B$37)/(Assumptions!$B$21+Assumptions!$B$22/$C$1639),Assumptions!$B$37)</f>
        <v>1</v>
      </c>
      <c r="S1639" s="12" t="n">
        <f aca="false">Assumptions!$B$38/$R$1639</f>
        <v>1</v>
      </c>
      <c r="T1639" s="12" t="n">
        <f aca="false">Assumptions!$B$39*$S$1639</f>
        <v>5000000</v>
      </c>
      <c r="U1639" s="12" t="n">
        <f aca="false">IF($C$1639&lt;Assumptions!$B$42,Assumptions!$B$42*(Assumptions!$B$21+Assumptions!$B$22/Assumptions!$B$42)/(Assumptions!$B$21+Assumptions!$B$22/$C$1639),Assumptions!$B$42)</f>
        <v>3</v>
      </c>
      <c r="V1639" s="12" t="n">
        <f aca="false">Assumptions!$B$43/$U$1639</f>
        <v>1</v>
      </c>
      <c r="W1639" s="12" t="n">
        <f aca="false">Assumptions!$B$44*$V$1639</f>
        <v>5000000</v>
      </c>
      <c r="X1639" s="12" t="n">
        <f aca="false">IF($C$1639&lt;Assumptions!$B$47,Assumptions!$B$47*(Assumptions!$B$21+Assumptions!$B$22/Assumptions!$B$47)/(Assumptions!$B$21+Assumptions!$B$22/$C$1639),Assumptions!$B$47)</f>
        <v>10</v>
      </c>
      <c r="Y1639" s="12" t="n">
        <f aca="false">Assumptions!$B$48/$X$1639</f>
        <v>1</v>
      </c>
      <c r="Z1639" s="12" t="n">
        <f aca="false">Assumptions!$B$49*$Y$1639</f>
        <v>3000000</v>
      </c>
      <c r="AA1639" s="12" t="n">
        <f aca="false">IF($C$1639&lt;Assumptions!$B$52,Assumptions!$B$52*(Assumptions!$B$21+Assumptions!$B$22/Assumptions!$B$52)/(Assumptions!$B$21+Assumptions!$B$22/$C$1639),Assumptions!$B$52)</f>
        <v>25</v>
      </c>
      <c r="AB1639" s="12" t="n">
        <f aca="false">Assumptions!$B$53/$AA$1639</f>
        <v>1</v>
      </c>
      <c r="AC1639" s="12" t="n">
        <f aca="false">Assumptions!$B$54*$AB$1639</f>
        <v>2400000</v>
      </c>
      <c r="AD1639" s="12" t="n">
        <f aca="false">IF($C$1639&lt;Assumptions!$B$57,Assumptions!$B$57*(Assumptions!$B$21+Assumptions!$B$22/Assumptions!$B$57)/(Assumptions!$B$21+Assumptions!$B$22/$C$1639),Assumptions!$B$57)</f>
        <v>57.6517822053005</v>
      </c>
      <c r="AE1639" s="12" t="n">
        <f aca="false">Assumptions!$B$58/$AD$1639</f>
        <v>1.04073105296793</v>
      </c>
      <c r="AF1639" s="12" t="n">
        <f aca="false">Assumptions!$B$59*$AE$1639</f>
        <v>1734552.1018569</v>
      </c>
      <c r="AG1639" s="12" t="n">
        <f aca="false">IF($C$1639&lt;Assumptions!$B$62,Assumptions!$B$62*(Assumptions!$B$21+Assumptions!$B$22/Assumptions!$B$62)/(Assumptions!$B$21+Assumptions!$B$22/$C$1639),Assumptions!$B$62)</f>
        <v>48.8872262293829</v>
      </c>
      <c r="AH1639" s="12" t="n">
        <f aca="false">Assumptions!$B$63/$AG$1639</f>
        <v>1.00554510434577</v>
      </c>
      <c r="AI1639" s="12" t="n">
        <f aca="false">Assumptions!$B$64*$AH$1639</f>
        <v>6136506.92530247</v>
      </c>
    </row>
    <row r="1640" customFormat="false" ht="15" hidden="true" customHeight="false" outlineLevel="0" collapsed="false">
      <c r="A1640" s="6" t="n">
        <f aca="false">ROW()-ROW($A$1606)+Assumptions!$B$4</f>
        <v>34</v>
      </c>
      <c r="B1640" s="12" t="n">
        <f aca="false">$P$1639</f>
        <v>1495062.58011665</v>
      </c>
      <c r="C1640" s="12" t="n">
        <f aca="false">$C$4/(Assumptions!$B$16+$B$1640)</f>
        <v>36.7328505715923</v>
      </c>
      <c r="D1640" s="12" t="n">
        <f aca="false">Assumptions!$B$7/$C$1640</f>
        <v>816707.648145357</v>
      </c>
      <c r="E1640" s="12" t="n">
        <f aca="false">$T$1640+$W$1640+$Z$1640+$AC$1640+$AF$1640+$AI$1640</f>
        <v>23271059.0271594</v>
      </c>
      <c r="F1640" s="12" t="n">
        <f aca="false">Assumptions!$B$70/(Assumptions!$B$20+Assumptions!$B$17+$B$1640+$E$1640+$O$1639)</f>
        <v>26.1390947921592</v>
      </c>
      <c r="G1640" s="12" t="n">
        <f aca="false">$C$1640*(1-Assumptions!$B$71)</f>
        <v>29.3862804572739</v>
      </c>
      <c r="H1640" s="12" t="n">
        <f aca="false">MIN($F$1640,$G$1640)</f>
        <v>26.1390947921592</v>
      </c>
      <c r="I1640" s="12" t="str">
        <f aca="false">IF($F$1640&lt;=$G$1640,"cap","discount")</f>
        <v>cap</v>
      </c>
      <c r="J1640" s="12" t="n">
        <f aca="false">Assumptions!$B$69/$H$1640</f>
        <v>191284.359299995</v>
      </c>
      <c r="K1640" s="12" t="n">
        <f aca="false">Assumptions!$B$74/(Assumptions!$B$20+Assumptions!$B$17+$B$1640+$E$1640+$J$1640)</f>
        <v>41.7187358136914</v>
      </c>
      <c r="L1640" s="12" t="n">
        <f aca="false">$C$1640*(1-Assumptions!$B$75)</f>
        <v>31.2229229858535</v>
      </c>
      <c r="M1640" s="12" t="n">
        <f aca="false">MIN($K$1640,$L$1640)</f>
        <v>31.2229229858535</v>
      </c>
      <c r="N1640" s="12" t="str">
        <f aca="false">IF($K$1640&lt;=$L$1640,"cap","discount")</f>
        <v>discount</v>
      </c>
      <c r="O1640" s="12" t="n">
        <f aca="false">Assumptions!$B$73/$M$1640</f>
        <v>96083.2527229832</v>
      </c>
      <c r="P1640" s="12" t="n">
        <f aca="false">MAX(Assumptions!$B$4,($A$7*(Assumptions!$B$20+$E$1640+Assumptions!$B$17+$J$1640+$O$1640+$D$1640)-Assumptions!$B$17)/(1-$A$7))</f>
        <v>1495062.58011665</v>
      </c>
      <c r="Q1640" s="12" t="n">
        <f aca="false">Assumptions!$B$20+$E$1640+Assumptions!$B$17+$P$1640+$J$1640+$O$1640+$D$1640</f>
        <v>39264863.8674444</v>
      </c>
      <c r="R1640" s="12" t="n">
        <f aca="false">IF($C$1640&lt;Assumptions!$B$37,Assumptions!$B$37*(Assumptions!$B$21+Assumptions!$B$22/Assumptions!$B$37)/(Assumptions!$B$21+Assumptions!$B$22/$C$1640),Assumptions!$B$37)</f>
        <v>1</v>
      </c>
      <c r="S1640" s="12" t="n">
        <f aca="false">Assumptions!$B$38/$R$1640</f>
        <v>1</v>
      </c>
      <c r="T1640" s="12" t="n">
        <f aca="false">Assumptions!$B$39*$S$1640</f>
        <v>5000000</v>
      </c>
      <c r="U1640" s="12" t="n">
        <f aca="false">IF($C$1640&lt;Assumptions!$B$42,Assumptions!$B$42*(Assumptions!$B$21+Assumptions!$B$22/Assumptions!$B$42)/(Assumptions!$B$21+Assumptions!$B$22/$C$1640),Assumptions!$B$42)</f>
        <v>3</v>
      </c>
      <c r="V1640" s="12" t="n">
        <f aca="false">Assumptions!$B$43/$U$1640</f>
        <v>1</v>
      </c>
      <c r="W1640" s="12" t="n">
        <f aca="false">Assumptions!$B$44*$V$1640</f>
        <v>5000000</v>
      </c>
      <c r="X1640" s="12" t="n">
        <f aca="false">IF($C$1640&lt;Assumptions!$B$47,Assumptions!$B$47*(Assumptions!$B$21+Assumptions!$B$22/Assumptions!$B$47)/(Assumptions!$B$21+Assumptions!$B$22/$C$1640),Assumptions!$B$47)</f>
        <v>10</v>
      </c>
      <c r="Y1640" s="12" t="n">
        <f aca="false">Assumptions!$B$48/$X$1640</f>
        <v>1</v>
      </c>
      <c r="Z1640" s="12" t="n">
        <f aca="false">Assumptions!$B$49*$Y$1640</f>
        <v>3000000</v>
      </c>
      <c r="AA1640" s="12" t="n">
        <f aca="false">IF($C$1640&lt;Assumptions!$B$52,Assumptions!$B$52*(Assumptions!$B$21+Assumptions!$B$22/Assumptions!$B$52)/(Assumptions!$B$21+Assumptions!$B$22/$C$1640),Assumptions!$B$52)</f>
        <v>25</v>
      </c>
      <c r="AB1640" s="12" t="n">
        <f aca="false">Assumptions!$B$53/$AA$1640</f>
        <v>1</v>
      </c>
      <c r="AC1640" s="12" t="n">
        <f aca="false">Assumptions!$B$54*$AB$1640</f>
        <v>2400000</v>
      </c>
      <c r="AD1640" s="12" t="n">
        <f aca="false">IF($C$1640&lt;Assumptions!$B$57,Assumptions!$B$57*(Assumptions!$B$21+Assumptions!$B$22/Assumptions!$B$57)/(Assumptions!$B$21+Assumptions!$B$22/$C$1640),Assumptions!$B$57)</f>
        <v>57.6517822053005</v>
      </c>
      <c r="AE1640" s="12" t="n">
        <f aca="false">Assumptions!$B$58/$AD$1640</f>
        <v>1.04073105296793</v>
      </c>
      <c r="AF1640" s="12" t="n">
        <f aca="false">Assumptions!$B$59*$AE$1640</f>
        <v>1734552.1018569</v>
      </c>
      <c r="AG1640" s="12" t="n">
        <f aca="false">IF($C$1640&lt;Assumptions!$B$62,Assumptions!$B$62*(Assumptions!$B$21+Assumptions!$B$22/Assumptions!$B$62)/(Assumptions!$B$21+Assumptions!$B$22/$C$1640),Assumptions!$B$62)</f>
        <v>48.8872262293829</v>
      </c>
      <c r="AH1640" s="12" t="n">
        <f aca="false">Assumptions!$B$63/$AG$1640</f>
        <v>1.00554510434577</v>
      </c>
      <c r="AI1640" s="12" t="n">
        <f aca="false">Assumptions!$B$64*$AH$1640</f>
        <v>6136506.92530247</v>
      </c>
    </row>
    <row r="1641" customFormat="false" ht="15" hidden="true" customHeight="false" outlineLevel="0" collapsed="false">
      <c r="A1641" s="6" t="n">
        <f aca="false">ROW()-ROW($A$1606)+Assumptions!$B$4</f>
        <v>35</v>
      </c>
      <c r="B1641" s="12" t="n">
        <f aca="false">$P$1640</f>
        <v>1495062.58011665</v>
      </c>
      <c r="C1641" s="12" t="n">
        <f aca="false">$C$4/(Assumptions!$B$16+$B$1641)</f>
        <v>36.7328505715923</v>
      </c>
      <c r="D1641" s="12" t="n">
        <f aca="false">Assumptions!$B$7/$C$1641</f>
        <v>816707.648145357</v>
      </c>
      <c r="E1641" s="12" t="n">
        <f aca="false">$T$1641+$W$1641+$Z$1641+$AC$1641+$AF$1641+$AI$1641</f>
        <v>23271059.0271594</v>
      </c>
      <c r="F1641" s="12" t="n">
        <f aca="false">Assumptions!$B$70/(Assumptions!$B$20+Assumptions!$B$17+$B$1641+$E$1641+$O$1640)</f>
        <v>26.1390947921592</v>
      </c>
      <c r="G1641" s="12" t="n">
        <f aca="false">$C$1641*(1-Assumptions!$B$71)</f>
        <v>29.3862804572739</v>
      </c>
      <c r="H1641" s="12" t="n">
        <f aca="false">MIN($F$1641,$G$1641)</f>
        <v>26.1390947921592</v>
      </c>
      <c r="I1641" s="12" t="str">
        <f aca="false">IF($F$1641&lt;=$G$1641,"cap","discount")</f>
        <v>cap</v>
      </c>
      <c r="J1641" s="12" t="n">
        <f aca="false">Assumptions!$B$69/$H$1641</f>
        <v>191284.359299995</v>
      </c>
      <c r="K1641" s="12" t="n">
        <f aca="false">Assumptions!$B$74/(Assumptions!$B$20+Assumptions!$B$17+$B$1641+$E$1641+$J$1641)</f>
        <v>41.7187358136914</v>
      </c>
      <c r="L1641" s="12" t="n">
        <f aca="false">$C$1641*(1-Assumptions!$B$75)</f>
        <v>31.2229229858535</v>
      </c>
      <c r="M1641" s="12" t="n">
        <f aca="false">MIN($K$1641,$L$1641)</f>
        <v>31.2229229858535</v>
      </c>
      <c r="N1641" s="12" t="str">
        <f aca="false">IF($K$1641&lt;=$L$1641,"cap","discount")</f>
        <v>discount</v>
      </c>
      <c r="O1641" s="12" t="n">
        <f aca="false">Assumptions!$B$73/$M$1641</f>
        <v>96083.2527229832</v>
      </c>
      <c r="P1641" s="12" t="n">
        <f aca="false">MAX(Assumptions!$B$4,($A$7*(Assumptions!$B$20+$E$1641+Assumptions!$B$17+$J$1641+$O$1641+$D$1641)-Assumptions!$B$17)/(1-$A$7))</f>
        <v>1495062.58011665</v>
      </c>
      <c r="Q1641" s="12" t="n">
        <f aca="false">Assumptions!$B$20+$E$1641+Assumptions!$B$17+$P$1641+$J$1641+$O$1641+$D$1641</f>
        <v>39264863.8674444</v>
      </c>
      <c r="R1641" s="12" t="n">
        <f aca="false">IF($C$1641&lt;Assumptions!$B$37,Assumptions!$B$37*(Assumptions!$B$21+Assumptions!$B$22/Assumptions!$B$37)/(Assumptions!$B$21+Assumptions!$B$22/$C$1641),Assumptions!$B$37)</f>
        <v>1</v>
      </c>
      <c r="S1641" s="12" t="n">
        <f aca="false">Assumptions!$B$38/$R$1641</f>
        <v>1</v>
      </c>
      <c r="T1641" s="12" t="n">
        <f aca="false">Assumptions!$B$39*$S$1641</f>
        <v>5000000</v>
      </c>
      <c r="U1641" s="12" t="n">
        <f aca="false">IF($C$1641&lt;Assumptions!$B$42,Assumptions!$B$42*(Assumptions!$B$21+Assumptions!$B$22/Assumptions!$B$42)/(Assumptions!$B$21+Assumptions!$B$22/$C$1641),Assumptions!$B$42)</f>
        <v>3</v>
      </c>
      <c r="V1641" s="12" t="n">
        <f aca="false">Assumptions!$B$43/$U$1641</f>
        <v>1</v>
      </c>
      <c r="W1641" s="12" t="n">
        <f aca="false">Assumptions!$B$44*$V$1641</f>
        <v>5000000</v>
      </c>
      <c r="X1641" s="12" t="n">
        <f aca="false">IF($C$1641&lt;Assumptions!$B$47,Assumptions!$B$47*(Assumptions!$B$21+Assumptions!$B$22/Assumptions!$B$47)/(Assumptions!$B$21+Assumptions!$B$22/$C$1641),Assumptions!$B$47)</f>
        <v>10</v>
      </c>
      <c r="Y1641" s="12" t="n">
        <f aca="false">Assumptions!$B$48/$X$1641</f>
        <v>1</v>
      </c>
      <c r="Z1641" s="12" t="n">
        <f aca="false">Assumptions!$B$49*$Y$1641</f>
        <v>3000000</v>
      </c>
      <c r="AA1641" s="12" t="n">
        <f aca="false">IF($C$1641&lt;Assumptions!$B$52,Assumptions!$B$52*(Assumptions!$B$21+Assumptions!$B$22/Assumptions!$B$52)/(Assumptions!$B$21+Assumptions!$B$22/$C$1641),Assumptions!$B$52)</f>
        <v>25</v>
      </c>
      <c r="AB1641" s="12" t="n">
        <f aca="false">Assumptions!$B$53/$AA$1641</f>
        <v>1</v>
      </c>
      <c r="AC1641" s="12" t="n">
        <f aca="false">Assumptions!$B$54*$AB$1641</f>
        <v>2400000</v>
      </c>
      <c r="AD1641" s="12" t="n">
        <f aca="false">IF($C$1641&lt;Assumptions!$B$57,Assumptions!$B$57*(Assumptions!$B$21+Assumptions!$B$22/Assumptions!$B$57)/(Assumptions!$B$21+Assumptions!$B$22/$C$1641),Assumptions!$B$57)</f>
        <v>57.6517822053005</v>
      </c>
      <c r="AE1641" s="12" t="n">
        <f aca="false">Assumptions!$B$58/$AD$1641</f>
        <v>1.04073105296793</v>
      </c>
      <c r="AF1641" s="12" t="n">
        <f aca="false">Assumptions!$B$59*$AE$1641</f>
        <v>1734552.1018569</v>
      </c>
      <c r="AG1641" s="12" t="n">
        <f aca="false">IF($C$1641&lt;Assumptions!$B$62,Assumptions!$B$62*(Assumptions!$B$21+Assumptions!$B$22/Assumptions!$B$62)/(Assumptions!$B$21+Assumptions!$B$22/$C$1641),Assumptions!$B$62)</f>
        <v>48.8872262293829</v>
      </c>
      <c r="AH1641" s="12" t="n">
        <f aca="false">Assumptions!$B$63/$AG$1641</f>
        <v>1.00554510434577</v>
      </c>
      <c r="AI1641" s="12" t="n">
        <f aca="false">Assumptions!$B$64*$AH$1641</f>
        <v>6136506.92530247</v>
      </c>
    </row>
    <row r="1642" customFormat="false" ht="15" hidden="true" customHeight="false" outlineLevel="0" collapsed="false">
      <c r="A1642" s="6" t="n">
        <f aca="false">ROW()-ROW($A$1606)+Assumptions!$B$4</f>
        <v>36</v>
      </c>
      <c r="B1642" s="12" t="n">
        <f aca="false">$P$1641</f>
        <v>1495062.58011665</v>
      </c>
      <c r="C1642" s="12" t="n">
        <f aca="false">$C$4/(Assumptions!$B$16+$B$1642)</f>
        <v>36.7328505715923</v>
      </c>
      <c r="D1642" s="12" t="n">
        <f aca="false">Assumptions!$B$7/$C$1642</f>
        <v>816707.648145357</v>
      </c>
      <c r="E1642" s="12" t="n">
        <f aca="false">$T$1642+$W$1642+$Z$1642+$AC$1642+$AF$1642+$AI$1642</f>
        <v>23271059.0271594</v>
      </c>
      <c r="F1642" s="12" t="n">
        <f aca="false">Assumptions!$B$70/(Assumptions!$B$20+Assumptions!$B$17+$B$1642+$E$1642+$O$1641)</f>
        <v>26.1390947921592</v>
      </c>
      <c r="G1642" s="12" t="n">
        <f aca="false">$C$1642*(1-Assumptions!$B$71)</f>
        <v>29.3862804572739</v>
      </c>
      <c r="H1642" s="12" t="n">
        <f aca="false">MIN($F$1642,$G$1642)</f>
        <v>26.1390947921592</v>
      </c>
      <c r="I1642" s="12" t="str">
        <f aca="false">IF($F$1642&lt;=$G$1642,"cap","discount")</f>
        <v>cap</v>
      </c>
      <c r="J1642" s="12" t="n">
        <f aca="false">Assumptions!$B$69/$H$1642</f>
        <v>191284.359299995</v>
      </c>
      <c r="K1642" s="12" t="n">
        <f aca="false">Assumptions!$B$74/(Assumptions!$B$20+Assumptions!$B$17+$B$1642+$E$1642+$J$1642)</f>
        <v>41.7187358136914</v>
      </c>
      <c r="L1642" s="12" t="n">
        <f aca="false">$C$1642*(1-Assumptions!$B$75)</f>
        <v>31.2229229858535</v>
      </c>
      <c r="M1642" s="12" t="n">
        <f aca="false">MIN($K$1642,$L$1642)</f>
        <v>31.2229229858535</v>
      </c>
      <c r="N1642" s="12" t="str">
        <f aca="false">IF($K$1642&lt;=$L$1642,"cap","discount")</f>
        <v>discount</v>
      </c>
      <c r="O1642" s="12" t="n">
        <f aca="false">Assumptions!$B$73/$M$1642</f>
        <v>96083.2527229832</v>
      </c>
      <c r="P1642" s="12" t="n">
        <f aca="false">MAX(Assumptions!$B$4,($A$7*(Assumptions!$B$20+$E$1642+Assumptions!$B$17+$J$1642+$O$1642+$D$1642)-Assumptions!$B$17)/(1-$A$7))</f>
        <v>1495062.58011665</v>
      </c>
      <c r="Q1642" s="12" t="n">
        <f aca="false">Assumptions!$B$20+$E$1642+Assumptions!$B$17+$P$1642+$J$1642+$O$1642+$D$1642</f>
        <v>39264863.8674444</v>
      </c>
      <c r="R1642" s="12" t="n">
        <f aca="false">IF($C$1642&lt;Assumptions!$B$37,Assumptions!$B$37*(Assumptions!$B$21+Assumptions!$B$22/Assumptions!$B$37)/(Assumptions!$B$21+Assumptions!$B$22/$C$1642),Assumptions!$B$37)</f>
        <v>1</v>
      </c>
      <c r="S1642" s="12" t="n">
        <f aca="false">Assumptions!$B$38/$R$1642</f>
        <v>1</v>
      </c>
      <c r="T1642" s="12" t="n">
        <f aca="false">Assumptions!$B$39*$S$1642</f>
        <v>5000000</v>
      </c>
      <c r="U1642" s="12" t="n">
        <f aca="false">IF($C$1642&lt;Assumptions!$B$42,Assumptions!$B$42*(Assumptions!$B$21+Assumptions!$B$22/Assumptions!$B$42)/(Assumptions!$B$21+Assumptions!$B$22/$C$1642),Assumptions!$B$42)</f>
        <v>3</v>
      </c>
      <c r="V1642" s="12" t="n">
        <f aca="false">Assumptions!$B$43/$U$1642</f>
        <v>1</v>
      </c>
      <c r="W1642" s="12" t="n">
        <f aca="false">Assumptions!$B$44*$V$1642</f>
        <v>5000000</v>
      </c>
      <c r="X1642" s="12" t="n">
        <f aca="false">IF($C$1642&lt;Assumptions!$B$47,Assumptions!$B$47*(Assumptions!$B$21+Assumptions!$B$22/Assumptions!$B$47)/(Assumptions!$B$21+Assumptions!$B$22/$C$1642),Assumptions!$B$47)</f>
        <v>10</v>
      </c>
      <c r="Y1642" s="12" t="n">
        <f aca="false">Assumptions!$B$48/$X$1642</f>
        <v>1</v>
      </c>
      <c r="Z1642" s="12" t="n">
        <f aca="false">Assumptions!$B$49*$Y$1642</f>
        <v>3000000</v>
      </c>
      <c r="AA1642" s="12" t="n">
        <f aca="false">IF($C$1642&lt;Assumptions!$B$52,Assumptions!$B$52*(Assumptions!$B$21+Assumptions!$B$22/Assumptions!$B$52)/(Assumptions!$B$21+Assumptions!$B$22/$C$1642),Assumptions!$B$52)</f>
        <v>25</v>
      </c>
      <c r="AB1642" s="12" t="n">
        <f aca="false">Assumptions!$B$53/$AA$1642</f>
        <v>1</v>
      </c>
      <c r="AC1642" s="12" t="n">
        <f aca="false">Assumptions!$B$54*$AB$1642</f>
        <v>2400000</v>
      </c>
      <c r="AD1642" s="12" t="n">
        <f aca="false">IF($C$1642&lt;Assumptions!$B$57,Assumptions!$B$57*(Assumptions!$B$21+Assumptions!$B$22/Assumptions!$B$57)/(Assumptions!$B$21+Assumptions!$B$22/$C$1642),Assumptions!$B$57)</f>
        <v>57.6517822053005</v>
      </c>
      <c r="AE1642" s="12" t="n">
        <f aca="false">Assumptions!$B$58/$AD$1642</f>
        <v>1.04073105296793</v>
      </c>
      <c r="AF1642" s="12" t="n">
        <f aca="false">Assumptions!$B$59*$AE$1642</f>
        <v>1734552.1018569</v>
      </c>
      <c r="AG1642" s="12" t="n">
        <f aca="false">IF($C$1642&lt;Assumptions!$B$62,Assumptions!$B$62*(Assumptions!$B$21+Assumptions!$B$22/Assumptions!$B$62)/(Assumptions!$B$21+Assumptions!$B$22/$C$1642),Assumptions!$B$62)</f>
        <v>48.8872262293829</v>
      </c>
      <c r="AH1642" s="12" t="n">
        <f aca="false">Assumptions!$B$63/$AG$1642</f>
        <v>1.00554510434577</v>
      </c>
      <c r="AI1642" s="12" t="n">
        <f aca="false">Assumptions!$B$64*$AH$1642</f>
        <v>6136506.92530247</v>
      </c>
    </row>
    <row r="1643" customFormat="false" ht="15" hidden="true" customHeight="false" outlineLevel="0" collapsed="false">
      <c r="A1643" s="6" t="n">
        <f aca="false">ROW()-ROW($A$1606)+Assumptions!$B$4</f>
        <v>37</v>
      </c>
      <c r="B1643" s="12" t="n">
        <f aca="false">$P$1642</f>
        <v>1495062.58011665</v>
      </c>
      <c r="C1643" s="12" t="n">
        <f aca="false">$C$4/(Assumptions!$B$16+$B$1643)</f>
        <v>36.7328505715923</v>
      </c>
      <c r="D1643" s="12" t="n">
        <f aca="false">Assumptions!$B$7/$C$1643</f>
        <v>816707.648145357</v>
      </c>
      <c r="E1643" s="12" t="n">
        <f aca="false">$T$1643+$W$1643+$Z$1643+$AC$1643+$AF$1643+$AI$1643</f>
        <v>23271059.0271594</v>
      </c>
      <c r="F1643" s="12" t="n">
        <f aca="false">Assumptions!$B$70/(Assumptions!$B$20+Assumptions!$B$17+$B$1643+$E$1643+$O$1642)</f>
        <v>26.1390947921592</v>
      </c>
      <c r="G1643" s="12" t="n">
        <f aca="false">$C$1643*(1-Assumptions!$B$71)</f>
        <v>29.3862804572739</v>
      </c>
      <c r="H1643" s="12" t="n">
        <f aca="false">MIN($F$1643,$G$1643)</f>
        <v>26.1390947921592</v>
      </c>
      <c r="I1643" s="12" t="str">
        <f aca="false">IF($F$1643&lt;=$G$1643,"cap","discount")</f>
        <v>cap</v>
      </c>
      <c r="J1643" s="12" t="n">
        <f aca="false">Assumptions!$B$69/$H$1643</f>
        <v>191284.359299995</v>
      </c>
      <c r="K1643" s="12" t="n">
        <f aca="false">Assumptions!$B$74/(Assumptions!$B$20+Assumptions!$B$17+$B$1643+$E$1643+$J$1643)</f>
        <v>41.7187358136914</v>
      </c>
      <c r="L1643" s="12" t="n">
        <f aca="false">$C$1643*(1-Assumptions!$B$75)</f>
        <v>31.2229229858535</v>
      </c>
      <c r="M1643" s="12" t="n">
        <f aca="false">MIN($K$1643,$L$1643)</f>
        <v>31.2229229858535</v>
      </c>
      <c r="N1643" s="12" t="str">
        <f aca="false">IF($K$1643&lt;=$L$1643,"cap","discount")</f>
        <v>discount</v>
      </c>
      <c r="O1643" s="12" t="n">
        <f aca="false">Assumptions!$B$73/$M$1643</f>
        <v>96083.2527229832</v>
      </c>
      <c r="P1643" s="12" t="n">
        <f aca="false">MAX(Assumptions!$B$4,($A$7*(Assumptions!$B$20+$E$1643+Assumptions!$B$17+$J$1643+$O$1643+$D$1643)-Assumptions!$B$17)/(1-$A$7))</f>
        <v>1495062.58011665</v>
      </c>
      <c r="Q1643" s="12" t="n">
        <f aca="false">Assumptions!$B$20+$E$1643+Assumptions!$B$17+$P$1643+$J$1643+$O$1643+$D$1643</f>
        <v>39264863.8674444</v>
      </c>
      <c r="R1643" s="12" t="n">
        <f aca="false">IF($C$1643&lt;Assumptions!$B$37,Assumptions!$B$37*(Assumptions!$B$21+Assumptions!$B$22/Assumptions!$B$37)/(Assumptions!$B$21+Assumptions!$B$22/$C$1643),Assumptions!$B$37)</f>
        <v>1</v>
      </c>
      <c r="S1643" s="12" t="n">
        <f aca="false">Assumptions!$B$38/$R$1643</f>
        <v>1</v>
      </c>
      <c r="T1643" s="12" t="n">
        <f aca="false">Assumptions!$B$39*$S$1643</f>
        <v>5000000</v>
      </c>
      <c r="U1643" s="12" t="n">
        <f aca="false">IF($C$1643&lt;Assumptions!$B$42,Assumptions!$B$42*(Assumptions!$B$21+Assumptions!$B$22/Assumptions!$B$42)/(Assumptions!$B$21+Assumptions!$B$22/$C$1643),Assumptions!$B$42)</f>
        <v>3</v>
      </c>
      <c r="V1643" s="12" t="n">
        <f aca="false">Assumptions!$B$43/$U$1643</f>
        <v>1</v>
      </c>
      <c r="W1643" s="12" t="n">
        <f aca="false">Assumptions!$B$44*$V$1643</f>
        <v>5000000</v>
      </c>
      <c r="X1643" s="12" t="n">
        <f aca="false">IF($C$1643&lt;Assumptions!$B$47,Assumptions!$B$47*(Assumptions!$B$21+Assumptions!$B$22/Assumptions!$B$47)/(Assumptions!$B$21+Assumptions!$B$22/$C$1643),Assumptions!$B$47)</f>
        <v>10</v>
      </c>
      <c r="Y1643" s="12" t="n">
        <f aca="false">Assumptions!$B$48/$X$1643</f>
        <v>1</v>
      </c>
      <c r="Z1643" s="12" t="n">
        <f aca="false">Assumptions!$B$49*$Y$1643</f>
        <v>3000000</v>
      </c>
      <c r="AA1643" s="12" t="n">
        <f aca="false">IF($C$1643&lt;Assumptions!$B$52,Assumptions!$B$52*(Assumptions!$B$21+Assumptions!$B$22/Assumptions!$B$52)/(Assumptions!$B$21+Assumptions!$B$22/$C$1643),Assumptions!$B$52)</f>
        <v>25</v>
      </c>
      <c r="AB1643" s="12" t="n">
        <f aca="false">Assumptions!$B$53/$AA$1643</f>
        <v>1</v>
      </c>
      <c r="AC1643" s="12" t="n">
        <f aca="false">Assumptions!$B$54*$AB$1643</f>
        <v>2400000</v>
      </c>
      <c r="AD1643" s="12" t="n">
        <f aca="false">IF($C$1643&lt;Assumptions!$B$57,Assumptions!$B$57*(Assumptions!$B$21+Assumptions!$B$22/Assumptions!$B$57)/(Assumptions!$B$21+Assumptions!$B$22/$C$1643),Assumptions!$B$57)</f>
        <v>57.6517822053005</v>
      </c>
      <c r="AE1643" s="12" t="n">
        <f aca="false">Assumptions!$B$58/$AD$1643</f>
        <v>1.04073105296793</v>
      </c>
      <c r="AF1643" s="12" t="n">
        <f aca="false">Assumptions!$B$59*$AE$1643</f>
        <v>1734552.1018569</v>
      </c>
      <c r="AG1643" s="12" t="n">
        <f aca="false">IF($C$1643&lt;Assumptions!$B$62,Assumptions!$B$62*(Assumptions!$B$21+Assumptions!$B$22/Assumptions!$B$62)/(Assumptions!$B$21+Assumptions!$B$22/$C$1643),Assumptions!$B$62)</f>
        <v>48.8872262293829</v>
      </c>
      <c r="AH1643" s="12" t="n">
        <f aca="false">Assumptions!$B$63/$AG$1643</f>
        <v>1.00554510434577</v>
      </c>
      <c r="AI1643" s="12" t="n">
        <f aca="false">Assumptions!$B$64*$AH$1643</f>
        <v>6136506.92530247</v>
      </c>
    </row>
    <row r="1644" customFormat="false" ht="15" hidden="true" customHeight="false" outlineLevel="0" collapsed="false">
      <c r="A1644" s="6" t="n">
        <f aca="false">ROW()-ROW($A$1606)+Assumptions!$B$4</f>
        <v>38</v>
      </c>
      <c r="B1644" s="12" t="n">
        <f aca="false">$P$1643</f>
        <v>1495062.58011665</v>
      </c>
      <c r="C1644" s="12" t="n">
        <f aca="false">$C$4/(Assumptions!$B$16+$B$1644)</f>
        <v>36.7328505715923</v>
      </c>
      <c r="D1644" s="12" t="n">
        <f aca="false">Assumptions!$B$7/$C$1644</f>
        <v>816707.648145357</v>
      </c>
      <c r="E1644" s="12" t="n">
        <f aca="false">$T$1644+$W$1644+$Z$1644+$AC$1644+$AF$1644+$AI$1644</f>
        <v>23271059.0271594</v>
      </c>
      <c r="F1644" s="12" t="n">
        <f aca="false">Assumptions!$B$70/(Assumptions!$B$20+Assumptions!$B$17+$B$1644+$E$1644+$O$1643)</f>
        <v>26.1390947921592</v>
      </c>
      <c r="G1644" s="12" t="n">
        <f aca="false">$C$1644*(1-Assumptions!$B$71)</f>
        <v>29.3862804572739</v>
      </c>
      <c r="H1644" s="12" t="n">
        <f aca="false">MIN($F$1644,$G$1644)</f>
        <v>26.1390947921592</v>
      </c>
      <c r="I1644" s="12" t="str">
        <f aca="false">IF($F$1644&lt;=$G$1644,"cap","discount")</f>
        <v>cap</v>
      </c>
      <c r="J1644" s="12" t="n">
        <f aca="false">Assumptions!$B$69/$H$1644</f>
        <v>191284.359299995</v>
      </c>
      <c r="K1644" s="12" t="n">
        <f aca="false">Assumptions!$B$74/(Assumptions!$B$20+Assumptions!$B$17+$B$1644+$E$1644+$J$1644)</f>
        <v>41.7187358136914</v>
      </c>
      <c r="L1644" s="12" t="n">
        <f aca="false">$C$1644*(1-Assumptions!$B$75)</f>
        <v>31.2229229858535</v>
      </c>
      <c r="M1644" s="12" t="n">
        <f aca="false">MIN($K$1644,$L$1644)</f>
        <v>31.2229229858535</v>
      </c>
      <c r="N1644" s="12" t="str">
        <f aca="false">IF($K$1644&lt;=$L$1644,"cap","discount")</f>
        <v>discount</v>
      </c>
      <c r="O1644" s="12" t="n">
        <f aca="false">Assumptions!$B$73/$M$1644</f>
        <v>96083.2527229832</v>
      </c>
      <c r="P1644" s="12" t="n">
        <f aca="false">MAX(Assumptions!$B$4,($A$7*(Assumptions!$B$20+$E$1644+Assumptions!$B$17+$J$1644+$O$1644+$D$1644)-Assumptions!$B$17)/(1-$A$7))</f>
        <v>1495062.58011665</v>
      </c>
      <c r="Q1644" s="12" t="n">
        <f aca="false">Assumptions!$B$20+$E$1644+Assumptions!$B$17+$P$1644+$J$1644+$O$1644+$D$1644</f>
        <v>39264863.8674444</v>
      </c>
      <c r="R1644" s="12" t="n">
        <f aca="false">IF($C$1644&lt;Assumptions!$B$37,Assumptions!$B$37*(Assumptions!$B$21+Assumptions!$B$22/Assumptions!$B$37)/(Assumptions!$B$21+Assumptions!$B$22/$C$1644),Assumptions!$B$37)</f>
        <v>1</v>
      </c>
      <c r="S1644" s="12" t="n">
        <f aca="false">Assumptions!$B$38/$R$1644</f>
        <v>1</v>
      </c>
      <c r="T1644" s="12" t="n">
        <f aca="false">Assumptions!$B$39*$S$1644</f>
        <v>5000000</v>
      </c>
      <c r="U1644" s="12" t="n">
        <f aca="false">IF($C$1644&lt;Assumptions!$B$42,Assumptions!$B$42*(Assumptions!$B$21+Assumptions!$B$22/Assumptions!$B$42)/(Assumptions!$B$21+Assumptions!$B$22/$C$1644),Assumptions!$B$42)</f>
        <v>3</v>
      </c>
      <c r="V1644" s="12" t="n">
        <f aca="false">Assumptions!$B$43/$U$1644</f>
        <v>1</v>
      </c>
      <c r="W1644" s="12" t="n">
        <f aca="false">Assumptions!$B$44*$V$1644</f>
        <v>5000000</v>
      </c>
      <c r="X1644" s="12" t="n">
        <f aca="false">IF($C$1644&lt;Assumptions!$B$47,Assumptions!$B$47*(Assumptions!$B$21+Assumptions!$B$22/Assumptions!$B$47)/(Assumptions!$B$21+Assumptions!$B$22/$C$1644),Assumptions!$B$47)</f>
        <v>10</v>
      </c>
      <c r="Y1644" s="12" t="n">
        <f aca="false">Assumptions!$B$48/$X$1644</f>
        <v>1</v>
      </c>
      <c r="Z1644" s="12" t="n">
        <f aca="false">Assumptions!$B$49*$Y$1644</f>
        <v>3000000</v>
      </c>
      <c r="AA1644" s="12" t="n">
        <f aca="false">IF($C$1644&lt;Assumptions!$B$52,Assumptions!$B$52*(Assumptions!$B$21+Assumptions!$B$22/Assumptions!$B$52)/(Assumptions!$B$21+Assumptions!$B$22/$C$1644),Assumptions!$B$52)</f>
        <v>25</v>
      </c>
      <c r="AB1644" s="12" t="n">
        <f aca="false">Assumptions!$B$53/$AA$1644</f>
        <v>1</v>
      </c>
      <c r="AC1644" s="12" t="n">
        <f aca="false">Assumptions!$B$54*$AB$1644</f>
        <v>2400000</v>
      </c>
      <c r="AD1644" s="12" t="n">
        <f aca="false">IF($C$1644&lt;Assumptions!$B$57,Assumptions!$B$57*(Assumptions!$B$21+Assumptions!$B$22/Assumptions!$B$57)/(Assumptions!$B$21+Assumptions!$B$22/$C$1644),Assumptions!$B$57)</f>
        <v>57.6517822053005</v>
      </c>
      <c r="AE1644" s="12" t="n">
        <f aca="false">Assumptions!$B$58/$AD$1644</f>
        <v>1.04073105296793</v>
      </c>
      <c r="AF1644" s="12" t="n">
        <f aca="false">Assumptions!$B$59*$AE$1644</f>
        <v>1734552.1018569</v>
      </c>
      <c r="AG1644" s="12" t="n">
        <f aca="false">IF($C$1644&lt;Assumptions!$B$62,Assumptions!$B$62*(Assumptions!$B$21+Assumptions!$B$22/Assumptions!$B$62)/(Assumptions!$B$21+Assumptions!$B$22/$C$1644),Assumptions!$B$62)</f>
        <v>48.8872262293829</v>
      </c>
      <c r="AH1644" s="12" t="n">
        <f aca="false">Assumptions!$B$63/$AG$1644</f>
        <v>1.00554510434577</v>
      </c>
      <c r="AI1644" s="12" t="n">
        <f aca="false">Assumptions!$B$64*$AH$1644</f>
        <v>6136506.92530247</v>
      </c>
    </row>
    <row r="1645" customFormat="false" ht="15" hidden="true" customHeight="false" outlineLevel="0" collapsed="false">
      <c r="A1645" s="6" t="n">
        <f aca="false">ROW()-ROW($A$1606)+Assumptions!$B$4</f>
        <v>39</v>
      </c>
      <c r="B1645" s="12" t="n">
        <f aca="false">$P$1644</f>
        <v>1495062.58011665</v>
      </c>
      <c r="C1645" s="12" t="n">
        <f aca="false">$C$4/(Assumptions!$B$16+$B$1645)</f>
        <v>36.7328505715923</v>
      </c>
      <c r="D1645" s="12" t="n">
        <f aca="false">Assumptions!$B$7/$C$1645</f>
        <v>816707.648145357</v>
      </c>
      <c r="E1645" s="12" t="n">
        <f aca="false">$T$1645+$W$1645+$Z$1645+$AC$1645+$AF$1645+$AI$1645</f>
        <v>23271059.0271594</v>
      </c>
      <c r="F1645" s="12" t="n">
        <f aca="false">Assumptions!$B$70/(Assumptions!$B$20+Assumptions!$B$17+$B$1645+$E$1645+$O$1644)</f>
        <v>26.1390947921592</v>
      </c>
      <c r="G1645" s="12" t="n">
        <f aca="false">$C$1645*(1-Assumptions!$B$71)</f>
        <v>29.3862804572739</v>
      </c>
      <c r="H1645" s="12" t="n">
        <f aca="false">MIN($F$1645,$G$1645)</f>
        <v>26.1390947921592</v>
      </c>
      <c r="I1645" s="12" t="str">
        <f aca="false">IF($F$1645&lt;=$G$1645,"cap","discount")</f>
        <v>cap</v>
      </c>
      <c r="J1645" s="12" t="n">
        <f aca="false">Assumptions!$B$69/$H$1645</f>
        <v>191284.359299995</v>
      </c>
      <c r="K1645" s="12" t="n">
        <f aca="false">Assumptions!$B$74/(Assumptions!$B$20+Assumptions!$B$17+$B$1645+$E$1645+$J$1645)</f>
        <v>41.7187358136914</v>
      </c>
      <c r="L1645" s="12" t="n">
        <f aca="false">$C$1645*(1-Assumptions!$B$75)</f>
        <v>31.2229229858535</v>
      </c>
      <c r="M1645" s="12" t="n">
        <f aca="false">MIN($K$1645,$L$1645)</f>
        <v>31.2229229858535</v>
      </c>
      <c r="N1645" s="12" t="str">
        <f aca="false">IF($K$1645&lt;=$L$1645,"cap","discount")</f>
        <v>discount</v>
      </c>
      <c r="O1645" s="12" t="n">
        <f aca="false">Assumptions!$B$73/$M$1645</f>
        <v>96083.2527229832</v>
      </c>
      <c r="P1645" s="12" t="n">
        <f aca="false">MAX(Assumptions!$B$4,($A$7*(Assumptions!$B$20+$E$1645+Assumptions!$B$17+$J$1645+$O$1645+$D$1645)-Assumptions!$B$17)/(1-$A$7))</f>
        <v>1495062.58011665</v>
      </c>
      <c r="Q1645" s="12" t="n">
        <f aca="false">Assumptions!$B$20+$E$1645+Assumptions!$B$17+$P$1645+$J$1645+$O$1645+$D$1645</f>
        <v>39264863.8674444</v>
      </c>
      <c r="R1645" s="12" t="n">
        <f aca="false">IF($C$1645&lt;Assumptions!$B$37,Assumptions!$B$37*(Assumptions!$B$21+Assumptions!$B$22/Assumptions!$B$37)/(Assumptions!$B$21+Assumptions!$B$22/$C$1645),Assumptions!$B$37)</f>
        <v>1</v>
      </c>
      <c r="S1645" s="12" t="n">
        <f aca="false">Assumptions!$B$38/$R$1645</f>
        <v>1</v>
      </c>
      <c r="T1645" s="12" t="n">
        <f aca="false">Assumptions!$B$39*$S$1645</f>
        <v>5000000</v>
      </c>
      <c r="U1645" s="12" t="n">
        <f aca="false">IF($C$1645&lt;Assumptions!$B$42,Assumptions!$B$42*(Assumptions!$B$21+Assumptions!$B$22/Assumptions!$B$42)/(Assumptions!$B$21+Assumptions!$B$22/$C$1645),Assumptions!$B$42)</f>
        <v>3</v>
      </c>
      <c r="V1645" s="12" t="n">
        <f aca="false">Assumptions!$B$43/$U$1645</f>
        <v>1</v>
      </c>
      <c r="W1645" s="12" t="n">
        <f aca="false">Assumptions!$B$44*$V$1645</f>
        <v>5000000</v>
      </c>
      <c r="X1645" s="12" t="n">
        <f aca="false">IF($C$1645&lt;Assumptions!$B$47,Assumptions!$B$47*(Assumptions!$B$21+Assumptions!$B$22/Assumptions!$B$47)/(Assumptions!$B$21+Assumptions!$B$22/$C$1645),Assumptions!$B$47)</f>
        <v>10</v>
      </c>
      <c r="Y1645" s="12" t="n">
        <f aca="false">Assumptions!$B$48/$X$1645</f>
        <v>1</v>
      </c>
      <c r="Z1645" s="12" t="n">
        <f aca="false">Assumptions!$B$49*$Y$1645</f>
        <v>3000000</v>
      </c>
      <c r="AA1645" s="12" t="n">
        <f aca="false">IF($C$1645&lt;Assumptions!$B$52,Assumptions!$B$52*(Assumptions!$B$21+Assumptions!$B$22/Assumptions!$B$52)/(Assumptions!$B$21+Assumptions!$B$22/$C$1645),Assumptions!$B$52)</f>
        <v>25</v>
      </c>
      <c r="AB1645" s="12" t="n">
        <f aca="false">Assumptions!$B$53/$AA$1645</f>
        <v>1</v>
      </c>
      <c r="AC1645" s="12" t="n">
        <f aca="false">Assumptions!$B$54*$AB$1645</f>
        <v>2400000</v>
      </c>
      <c r="AD1645" s="12" t="n">
        <f aca="false">IF($C$1645&lt;Assumptions!$B$57,Assumptions!$B$57*(Assumptions!$B$21+Assumptions!$B$22/Assumptions!$B$57)/(Assumptions!$B$21+Assumptions!$B$22/$C$1645),Assumptions!$B$57)</f>
        <v>57.6517822053005</v>
      </c>
      <c r="AE1645" s="12" t="n">
        <f aca="false">Assumptions!$B$58/$AD$1645</f>
        <v>1.04073105296793</v>
      </c>
      <c r="AF1645" s="12" t="n">
        <f aca="false">Assumptions!$B$59*$AE$1645</f>
        <v>1734552.1018569</v>
      </c>
      <c r="AG1645" s="12" t="n">
        <f aca="false">IF($C$1645&lt;Assumptions!$B$62,Assumptions!$B$62*(Assumptions!$B$21+Assumptions!$B$22/Assumptions!$B$62)/(Assumptions!$B$21+Assumptions!$B$22/$C$1645),Assumptions!$B$62)</f>
        <v>48.8872262293829</v>
      </c>
      <c r="AH1645" s="12" t="n">
        <f aca="false">Assumptions!$B$63/$AG$1645</f>
        <v>1.00554510434577</v>
      </c>
      <c r="AI1645" s="12" t="n">
        <f aca="false">Assumptions!$B$64*$AH$1645</f>
        <v>6136506.92530247</v>
      </c>
    </row>
    <row r="1646" customFormat="false" ht="15" hidden="true" customHeight="false" outlineLevel="0" collapsed="false">
      <c r="A1646" s="6" t="n">
        <f aca="false">ROW()-ROW($A$1606)+Assumptions!$B$4</f>
        <v>40</v>
      </c>
      <c r="B1646" s="12" t="n">
        <f aca="false">$P$1645</f>
        <v>1495062.58011665</v>
      </c>
      <c r="C1646" s="12" t="n">
        <f aca="false">$C$4/(Assumptions!$B$16+$B$1646)</f>
        <v>36.7328505715923</v>
      </c>
      <c r="D1646" s="12" t="n">
        <f aca="false">Assumptions!$B$7/$C$1646</f>
        <v>816707.648145357</v>
      </c>
      <c r="E1646" s="12" t="n">
        <f aca="false">$T$1646+$W$1646+$Z$1646+$AC$1646+$AF$1646+$AI$1646</f>
        <v>23271059.0271594</v>
      </c>
      <c r="F1646" s="12" t="n">
        <f aca="false">Assumptions!$B$70/(Assumptions!$B$20+Assumptions!$B$17+$B$1646+$E$1646+$O$1645)</f>
        <v>26.1390947921592</v>
      </c>
      <c r="G1646" s="12" t="n">
        <f aca="false">$C$1646*(1-Assumptions!$B$71)</f>
        <v>29.3862804572739</v>
      </c>
      <c r="H1646" s="12" t="n">
        <f aca="false">MIN($F$1646,$G$1646)</f>
        <v>26.1390947921592</v>
      </c>
      <c r="I1646" s="12" t="str">
        <f aca="false">IF($F$1646&lt;=$G$1646,"cap","discount")</f>
        <v>cap</v>
      </c>
      <c r="J1646" s="12" t="n">
        <f aca="false">Assumptions!$B$69/$H$1646</f>
        <v>191284.359299995</v>
      </c>
      <c r="K1646" s="12" t="n">
        <f aca="false">Assumptions!$B$74/(Assumptions!$B$20+Assumptions!$B$17+$B$1646+$E$1646+$J$1646)</f>
        <v>41.7187358136914</v>
      </c>
      <c r="L1646" s="12" t="n">
        <f aca="false">$C$1646*(1-Assumptions!$B$75)</f>
        <v>31.2229229858535</v>
      </c>
      <c r="M1646" s="12" t="n">
        <f aca="false">MIN($K$1646,$L$1646)</f>
        <v>31.2229229858535</v>
      </c>
      <c r="N1646" s="12" t="str">
        <f aca="false">IF($K$1646&lt;=$L$1646,"cap","discount")</f>
        <v>discount</v>
      </c>
      <c r="O1646" s="12" t="n">
        <f aca="false">Assumptions!$B$73/$M$1646</f>
        <v>96083.2527229832</v>
      </c>
      <c r="P1646" s="12" t="n">
        <f aca="false">MAX(Assumptions!$B$4,($A$7*(Assumptions!$B$20+$E$1646+Assumptions!$B$17+$J$1646+$O$1646+$D$1646)-Assumptions!$B$17)/(1-$A$7))</f>
        <v>1495062.58011665</v>
      </c>
      <c r="Q1646" s="12" t="n">
        <f aca="false">Assumptions!$B$20+$E$1646+Assumptions!$B$17+$P$1646+$J$1646+$O$1646+$D$1646</f>
        <v>39264863.8674444</v>
      </c>
      <c r="R1646" s="12" t="n">
        <f aca="false">IF($C$1646&lt;Assumptions!$B$37,Assumptions!$B$37*(Assumptions!$B$21+Assumptions!$B$22/Assumptions!$B$37)/(Assumptions!$B$21+Assumptions!$B$22/$C$1646),Assumptions!$B$37)</f>
        <v>1</v>
      </c>
      <c r="S1646" s="12" t="n">
        <f aca="false">Assumptions!$B$38/$R$1646</f>
        <v>1</v>
      </c>
      <c r="T1646" s="12" t="n">
        <f aca="false">Assumptions!$B$39*$S$1646</f>
        <v>5000000</v>
      </c>
      <c r="U1646" s="12" t="n">
        <f aca="false">IF($C$1646&lt;Assumptions!$B$42,Assumptions!$B$42*(Assumptions!$B$21+Assumptions!$B$22/Assumptions!$B$42)/(Assumptions!$B$21+Assumptions!$B$22/$C$1646),Assumptions!$B$42)</f>
        <v>3</v>
      </c>
      <c r="V1646" s="12" t="n">
        <f aca="false">Assumptions!$B$43/$U$1646</f>
        <v>1</v>
      </c>
      <c r="W1646" s="12" t="n">
        <f aca="false">Assumptions!$B$44*$V$1646</f>
        <v>5000000</v>
      </c>
      <c r="X1646" s="12" t="n">
        <f aca="false">IF($C$1646&lt;Assumptions!$B$47,Assumptions!$B$47*(Assumptions!$B$21+Assumptions!$B$22/Assumptions!$B$47)/(Assumptions!$B$21+Assumptions!$B$22/$C$1646),Assumptions!$B$47)</f>
        <v>10</v>
      </c>
      <c r="Y1646" s="12" t="n">
        <f aca="false">Assumptions!$B$48/$X$1646</f>
        <v>1</v>
      </c>
      <c r="Z1646" s="12" t="n">
        <f aca="false">Assumptions!$B$49*$Y$1646</f>
        <v>3000000</v>
      </c>
      <c r="AA1646" s="12" t="n">
        <f aca="false">IF($C$1646&lt;Assumptions!$B$52,Assumptions!$B$52*(Assumptions!$B$21+Assumptions!$B$22/Assumptions!$B$52)/(Assumptions!$B$21+Assumptions!$B$22/$C$1646),Assumptions!$B$52)</f>
        <v>25</v>
      </c>
      <c r="AB1646" s="12" t="n">
        <f aca="false">Assumptions!$B$53/$AA$1646</f>
        <v>1</v>
      </c>
      <c r="AC1646" s="12" t="n">
        <f aca="false">Assumptions!$B$54*$AB$1646</f>
        <v>2400000</v>
      </c>
      <c r="AD1646" s="12" t="n">
        <f aca="false">IF($C$1646&lt;Assumptions!$B$57,Assumptions!$B$57*(Assumptions!$B$21+Assumptions!$B$22/Assumptions!$B$57)/(Assumptions!$B$21+Assumptions!$B$22/$C$1646),Assumptions!$B$57)</f>
        <v>57.6517822053005</v>
      </c>
      <c r="AE1646" s="12" t="n">
        <f aca="false">Assumptions!$B$58/$AD$1646</f>
        <v>1.04073105296793</v>
      </c>
      <c r="AF1646" s="12" t="n">
        <f aca="false">Assumptions!$B$59*$AE$1646</f>
        <v>1734552.1018569</v>
      </c>
      <c r="AG1646" s="12" t="n">
        <f aca="false">IF($C$1646&lt;Assumptions!$B$62,Assumptions!$B$62*(Assumptions!$B$21+Assumptions!$B$22/Assumptions!$B$62)/(Assumptions!$B$21+Assumptions!$B$22/$C$1646),Assumptions!$B$62)</f>
        <v>48.8872262293829</v>
      </c>
      <c r="AH1646" s="12" t="n">
        <f aca="false">Assumptions!$B$63/$AG$1646</f>
        <v>1.00554510434577</v>
      </c>
      <c r="AI1646" s="12" t="n">
        <f aca="false">Assumptions!$B$64*$AH$1646</f>
        <v>6136506.92530247</v>
      </c>
    </row>
    <row r="1647" customFormat="false" ht="15" hidden="true" customHeight="false" outlineLevel="0" collapsed="false">
      <c r="A1647" s="6" t="n">
        <f aca="false">ROW()-ROW($A$1606)+Assumptions!$B$4</f>
        <v>41</v>
      </c>
      <c r="B1647" s="12" t="n">
        <f aca="false">$P$1646</f>
        <v>1495062.58011665</v>
      </c>
      <c r="C1647" s="12" t="n">
        <f aca="false">$C$4/(Assumptions!$B$16+$B$1647)</f>
        <v>36.7328505715923</v>
      </c>
      <c r="D1647" s="12" t="n">
        <f aca="false">Assumptions!$B$7/$C$1647</f>
        <v>816707.648145357</v>
      </c>
      <c r="E1647" s="12" t="n">
        <f aca="false">$T$1647+$W$1647+$Z$1647+$AC$1647+$AF$1647+$AI$1647</f>
        <v>23271059.0271594</v>
      </c>
      <c r="F1647" s="12" t="n">
        <f aca="false">Assumptions!$B$70/(Assumptions!$B$20+Assumptions!$B$17+$B$1647+$E$1647+$O$1646)</f>
        <v>26.1390947921592</v>
      </c>
      <c r="G1647" s="12" t="n">
        <f aca="false">$C$1647*(1-Assumptions!$B$71)</f>
        <v>29.3862804572739</v>
      </c>
      <c r="H1647" s="12" t="n">
        <f aca="false">MIN($F$1647,$G$1647)</f>
        <v>26.1390947921592</v>
      </c>
      <c r="I1647" s="12" t="str">
        <f aca="false">IF($F$1647&lt;=$G$1647,"cap","discount")</f>
        <v>cap</v>
      </c>
      <c r="J1647" s="12" t="n">
        <f aca="false">Assumptions!$B$69/$H$1647</f>
        <v>191284.359299995</v>
      </c>
      <c r="K1647" s="12" t="n">
        <f aca="false">Assumptions!$B$74/(Assumptions!$B$20+Assumptions!$B$17+$B$1647+$E$1647+$J$1647)</f>
        <v>41.7187358136914</v>
      </c>
      <c r="L1647" s="12" t="n">
        <f aca="false">$C$1647*(1-Assumptions!$B$75)</f>
        <v>31.2229229858535</v>
      </c>
      <c r="M1647" s="12" t="n">
        <f aca="false">MIN($K$1647,$L$1647)</f>
        <v>31.2229229858535</v>
      </c>
      <c r="N1647" s="12" t="str">
        <f aca="false">IF($K$1647&lt;=$L$1647,"cap","discount")</f>
        <v>discount</v>
      </c>
      <c r="O1647" s="12" t="n">
        <f aca="false">Assumptions!$B$73/$M$1647</f>
        <v>96083.2527229832</v>
      </c>
      <c r="P1647" s="12" t="n">
        <f aca="false">MAX(Assumptions!$B$4,($A$7*(Assumptions!$B$20+$E$1647+Assumptions!$B$17+$J$1647+$O$1647+$D$1647)-Assumptions!$B$17)/(1-$A$7))</f>
        <v>1495062.58011665</v>
      </c>
      <c r="Q1647" s="12" t="n">
        <f aca="false">Assumptions!$B$20+$E$1647+Assumptions!$B$17+$P$1647+$J$1647+$O$1647+$D$1647</f>
        <v>39264863.8674444</v>
      </c>
      <c r="R1647" s="12" t="n">
        <f aca="false">IF($C$1647&lt;Assumptions!$B$37,Assumptions!$B$37*(Assumptions!$B$21+Assumptions!$B$22/Assumptions!$B$37)/(Assumptions!$B$21+Assumptions!$B$22/$C$1647),Assumptions!$B$37)</f>
        <v>1</v>
      </c>
      <c r="S1647" s="12" t="n">
        <f aca="false">Assumptions!$B$38/$R$1647</f>
        <v>1</v>
      </c>
      <c r="T1647" s="12" t="n">
        <f aca="false">Assumptions!$B$39*$S$1647</f>
        <v>5000000</v>
      </c>
      <c r="U1647" s="12" t="n">
        <f aca="false">IF($C$1647&lt;Assumptions!$B$42,Assumptions!$B$42*(Assumptions!$B$21+Assumptions!$B$22/Assumptions!$B$42)/(Assumptions!$B$21+Assumptions!$B$22/$C$1647),Assumptions!$B$42)</f>
        <v>3</v>
      </c>
      <c r="V1647" s="12" t="n">
        <f aca="false">Assumptions!$B$43/$U$1647</f>
        <v>1</v>
      </c>
      <c r="W1647" s="12" t="n">
        <f aca="false">Assumptions!$B$44*$V$1647</f>
        <v>5000000</v>
      </c>
      <c r="X1647" s="12" t="n">
        <f aca="false">IF($C$1647&lt;Assumptions!$B$47,Assumptions!$B$47*(Assumptions!$B$21+Assumptions!$B$22/Assumptions!$B$47)/(Assumptions!$B$21+Assumptions!$B$22/$C$1647),Assumptions!$B$47)</f>
        <v>10</v>
      </c>
      <c r="Y1647" s="12" t="n">
        <f aca="false">Assumptions!$B$48/$X$1647</f>
        <v>1</v>
      </c>
      <c r="Z1647" s="12" t="n">
        <f aca="false">Assumptions!$B$49*$Y$1647</f>
        <v>3000000</v>
      </c>
      <c r="AA1647" s="12" t="n">
        <f aca="false">IF($C$1647&lt;Assumptions!$B$52,Assumptions!$B$52*(Assumptions!$B$21+Assumptions!$B$22/Assumptions!$B$52)/(Assumptions!$B$21+Assumptions!$B$22/$C$1647),Assumptions!$B$52)</f>
        <v>25</v>
      </c>
      <c r="AB1647" s="12" t="n">
        <f aca="false">Assumptions!$B$53/$AA$1647</f>
        <v>1</v>
      </c>
      <c r="AC1647" s="12" t="n">
        <f aca="false">Assumptions!$B$54*$AB$1647</f>
        <v>2400000</v>
      </c>
      <c r="AD1647" s="12" t="n">
        <f aca="false">IF($C$1647&lt;Assumptions!$B$57,Assumptions!$B$57*(Assumptions!$B$21+Assumptions!$B$22/Assumptions!$B$57)/(Assumptions!$B$21+Assumptions!$B$22/$C$1647),Assumptions!$B$57)</f>
        <v>57.6517822053005</v>
      </c>
      <c r="AE1647" s="12" t="n">
        <f aca="false">Assumptions!$B$58/$AD$1647</f>
        <v>1.04073105296793</v>
      </c>
      <c r="AF1647" s="12" t="n">
        <f aca="false">Assumptions!$B$59*$AE$1647</f>
        <v>1734552.1018569</v>
      </c>
      <c r="AG1647" s="12" t="n">
        <f aca="false">IF($C$1647&lt;Assumptions!$B$62,Assumptions!$B$62*(Assumptions!$B$21+Assumptions!$B$22/Assumptions!$B$62)/(Assumptions!$B$21+Assumptions!$B$22/$C$1647),Assumptions!$B$62)</f>
        <v>48.8872262293829</v>
      </c>
      <c r="AH1647" s="12" t="n">
        <f aca="false">Assumptions!$B$63/$AG$1647</f>
        <v>1.00554510434577</v>
      </c>
      <c r="AI1647" s="12" t="n">
        <f aca="false">Assumptions!$B$64*$AH$1647</f>
        <v>6136506.92530247</v>
      </c>
    </row>
    <row r="1648" customFormat="false" ht="15" hidden="true" customHeight="false" outlineLevel="0" collapsed="false">
      <c r="A1648" s="6" t="n">
        <f aca="false">ROW()-ROW($A$1606)+Assumptions!$B$4</f>
        <v>42</v>
      </c>
      <c r="B1648" s="12" t="n">
        <f aca="false">$P$1647</f>
        <v>1495062.58011665</v>
      </c>
      <c r="C1648" s="12" t="n">
        <f aca="false">$C$4/(Assumptions!$B$16+$B$1648)</f>
        <v>36.7328505715923</v>
      </c>
      <c r="D1648" s="12" t="n">
        <f aca="false">Assumptions!$B$7/$C$1648</f>
        <v>816707.648145357</v>
      </c>
      <c r="E1648" s="12" t="n">
        <f aca="false">$T$1648+$W$1648+$Z$1648+$AC$1648+$AF$1648+$AI$1648</f>
        <v>23271059.0271594</v>
      </c>
      <c r="F1648" s="12" t="n">
        <f aca="false">Assumptions!$B$70/(Assumptions!$B$20+Assumptions!$B$17+$B$1648+$E$1648+$O$1647)</f>
        <v>26.1390947921592</v>
      </c>
      <c r="G1648" s="12" t="n">
        <f aca="false">$C$1648*(1-Assumptions!$B$71)</f>
        <v>29.3862804572739</v>
      </c>
      <c r="H1648" s="12" t="n">
        <f aca="false">MIN($F$1648,$G$1648)</f>
        <v>26.1390947921592</v>
      </c>
      <c r="I1648" s="12" t="str">
        <f aca="false">IF($F$1648&lt;=$G$1648,"cap","discount")</f>
        <v>cap</v>
      </c>
      <c r="J1648" s="12" t="n">
        <f aca="false">Assumptions!$B$69/$H$1648</f>
        <v>191284.359299995</v>
      </c>
      <c r="K1648" s="12" t="n">
        <f aca="false">Assumptions!$B$74/(Assumptions!$B$20+Assumptions!$B$17+$B$1648+$E$1648+$J$1648)</f>
        <v>41.7187358136914</v>
      </c>
      <c r="L1648" s="12" t="n">
        <f aca="false">$C$1648*(1-Assumptions!$B$75)</f>
        <v>31.2229229858535</v>
      </c>
      <c r="M1648" s="12" t="n">
        <f aca="false">MIN($K$1648,$L$1648)</f>
        <v>31.2229229858535</v>
      </c>
      <c r="N1648" s="12" t="str">
        <f aca="false">IF($K$1648&lt;=$L$1648,"cap","discount")</f>
        <v>discount</v>
      </c>
      <c r="O1648" s="12" t="n">
        <f aca="false">Assumptions!$B$73/$M$1648</f>
        <v>96083.2527229832</v>
      </c>
      <c r="P1648" s="12" t="n">
        <f aca="false">MAX(Assumptions!$B$4,($A$7*(Assumptions!$B$20+$E$1648+Assumptions!$B$17+$J$1648+$O$1648+$D$1648)-Assumptions!$B$17)/(1-$A$7))</f>
        <v>1495062.58011665</v>
      </c>
      <c r="Q1648" s="12" t="n">
        <f aca="false">Assumptions!$B$20+$E$1648+Assumptions!$B$17+$P$1648+$J$1648+$O$1648+$D$1648</f>
        <v>39264863.8674444</v>
      </c>
      <c r="R1648" s="12" t="n">
        <f aca="false">IF($C$1648&lt;Assumptions!$B$37,Assumptions!$B$37*(Assumptions!$B$21+Assumptions!$B$22/Assumptions!$B$37)/(Assumptions!$B$21+Assumptions!$B$22/$C$1648),Assumptions!$B$37)</f>
        <v>1</v>
      </c>
      <c r="S1648" s="12" t="n">
        <f aca="false">Assumptions!$B$38/$R$1648</f>
        <v>1</v>
      </c>
      <c r="T1648" s="12" t="n">
        <f aca="false">Assumptions!$B$39*$S$1648</f>
        <v>5000000</v>
      </c>
      <c r="U1648" s="12" t="n">
        <f aca="false">IF($C$1648&lt;Assumptions!$B$42,Assumptions!$B$42*(Assumptions!$B$21+Assumptions!$B$22/Assumptions!$B$42)/(Assumptions!$B$21+Assumptions!$B$22/$C$1648),Assumptions!$B$42)</f>
        <v>3</v>
      </c>
      <c r="V1648" s="12" t="n">
        <f aca="false">Assumptions!$B$43/$U$1648</f>
        <v>1</v>
      </c>
      <c r="W1648" s="12" t="n">
        <f aca="false">Assumptions!$B$44*$V$1648</f>
        <v>5000000</v>
      </c>
      <c r="X1648" s="12" t="n">
        <f aca="false">IF($C$1648&lt;Assumptions!$B$47,Assumptions!$B$47*(Assumptions!$B$21+Assumptions!$B$22/Assumptions!$B$47)/(Assumptions!$B$21+Assumptions!$B$22/$C$1648),Assumptions!$B$47)</f>
        <v>10</v>
      </c>
      <c r="Y1648" s="12" t="n">
        <f aca="false">Assumptions!$B$48/$X$1648</f>
        <v>1</v>
      </c>
      <c r="Z1648" s="12" t="n">
        <f aca="false">Assumptions!$B$49*$Y$1648</f>
        <v>3000000</v>
      </c>
      <c r="AA1648" s="12" t="n">
        <f aca="false">IF($C$1648&lt;Assumptions!$B$52,Assumptions!$B$52*(Assumptions!$B$21+Assumptions!$B$22/Assumptions!$B$52)/(Assumptions!$B$21+Assumptions!$B$22/$C$1648),Assumptions!$B$52)</f>
        <v>25</v>
      </c>
      <c r="AB1648" s="12" t="n">
        <f aca="false">Assumptions!$B$53/$AA$1648</f>
        <v>1</v>
      </c>
      <c r="AC1648" s="12" t="n">
        <f aca="false">Assumptions!$B$54*$AB$1648</f>
        <v>2400000</v>
      </c>
      <c r="AD1648" s="12" t="n">
        <f aca="false">IF($C$1648&lt;Assumptions!$B$57,Assumptions!$B$57*(Assumptions!$B$21+Assumptions!$B$22/Assumptions!$B$57)/(Assumptions!$B$21+Assumptions!$B$22/$C$1648),Assumptions!$B$57)</f>
        <v>57.6517822053005</v>
      </c>
      <c r="AE1648" s="12" t="n">
        <f aca="false">Assumptions!$B$58/$AD$1648</f>
        <v>1.04073105296793</v>
      </c>
      <c r="AF1648" s="12" t="n">
        <f aca="false">Assumptions!$B$59*$AE$1648</f>
        <v>1734552.1018569</v>
      </c>
      <c r="AG1648" s="12" t="n">
        <f aca="false">IF($C$1648&lt;Assumptions!$B$62,Assumptions!$B$62*(Assumptions!$B$21+Assumptions!$B$22/Assumptions!$B$62)/(Assumptions!$B$21+Assumptions!$B$22/$C$1648),Assumptions!$B$62)</f>
        <v>48.8872262293829</v>
      </c>
      <c r="AH1648" s="12" t="n">
        <f aca="false">Assumptions!$B$63/$AG$1648</f>
        <v>1.00554510434577</v>
      </c>
      <c r="AI1648" s="12" t="n">
        <f aca="false">Assumptions!$B$64*$AH$1648</f>
        <v>6136506.92530247</v>
      </c>
    </row>
    <row r="1649" customFormat="false" ht="15" hidden="true" customHeight="false" outlineLevel="0" collapsed="false">
      <c r="A1649" s="6" t="n">
        <f aca="false">ROW()-ROW($A$1606)+Assumptions!$B$4</f>
        <v>43</v>
      </c>
      <c r="B1649" s="12" t="n">
        <f aca="false">$P$1648</f>
        <v>1495062.58011665</v>
      </c>
      <c r="C1649" s="12" t="n">
        <f aca="false">$C$4/(Assumptions!$B$16+$B$1649)</f>
        <v>36.7328505715923</v>
      </c>
      <c r="D1649" s="12" t="n">
        <f aca="false">Assumptions!$B$7/$C$1649</f>
        <v>816707.648145357</v>
      </c>
      <c r="E1649" s="12" t="n">
        <f aca="false">$T$1649+$W$1649+$Z$1649+$AC$1649+$AF$1649+$AI$1649</f>
        <v>23271059.0271594</v>
      </c>
      <c r="F1649" s="12" t="n">
        <f aca="false">Assumptions!$B$70/(Assumptions!$B$20+Assumptions!$B$17+$B$1649+$E$1649+$O$1648)</f>
        <v>26.1390947921592</v>
      </c>
      <c r="G1649" s="12" t="n">
        <f aca="false">$C$1649*(1-Assumptions!$B$71)</f>
        <v>29.3862804572739</v>
      </c>
      <c r="H1649" s="12" t="n">
        <f aca="false">MIN($F$1649,$G$1649)</f>
        <v>26.1390947921592</v>
      </c>
      <c r="I1649" s="12" t="str">
        <f aca="false">IF($F$1649&lt;=$G$1649,"cap","discount")</f>
        <v>cap</v>
      </c>
      <c r="J1649" s="12" t="n">
        <f aca="false">Assumptions!$B$69/$H$1649</f>
        <v>191284.359299995</v>
      </c>
      <c r="K1649" s="12" t="n">
        <f aca="false">Assumptions!$B$74/(Assumptions!$B$20+Assumptions!$B$17+$B$1649+$E$1649+$J$1649)</f>
        <v>41.7187358136914</v>
      </c>
      <c r="L1649" s="12" t="n">
        <f aca="false">$C$1649*(1-Assumptions!$B$75)</f>
        <v>31.2229229858535</v>
      </c>
      <c r="M1649" s="12" t="n">
        <f aca="false">MIN($K$1649,$L$1649)</f>
        <v>31.2229229858535</v>
      </c>
      <c r="N1649" s="12" t="str">
        <f aca="false">IF($K$1649&lt;=$L$1649,"cap","discount")</f>
        <v>discount</v>
      </c>
      <c r="O1649" s="12" t="n">
        <f aca="false">Assumptions!$B$73/$M$1649</f>
        <v>96083.2527229832</v>
      </c>
      <c r="P1649" s="12" t="n">
        <f aca="false">MAX(Assumptions!$B$4,($A$7*(Assumptions!$B$20+$E$1649+Assumptions!$B$17+$J$1649+$O$1649+$D$1649)-Assumptions!$B$17)/(1-$A$7))</f>
        <v>1495062.58011665</v>
      </c>
      <c r="Q1649" s="12" t="n">
        <f aca="false">Assumptions!$B$20+$E$1649+Assumptions!$B$17+$P$1649+$J$1649+$O$1649+$D$1649</f>
        <v>39264863.8674444</v>
      </c>
      <c r="R1649" s="12" t="n">
        <f aca="false">IF($C$1649&lt;Assumptions!$B$37,Assumptions!$B$37*(Assumptions!$B$21+Assumptions!$B$22/Assumptions!$B$37)/(Assumptions!$B$21+Assumptions!$B$22/$C$1649),Assumptions!$B$37)</f>
        <v>1</v>
      </c>
      <c r="S1649" s="12" t="n">
        <f aca="false">Assumptions!$B$38/$R$1649</f>
        <v>1</v>
      </c>
      <c r="T1649" s="12" t="n">
        <f aca="false">Assumptions!$B$39*$S$1649</f>
        <v>5000000</v>
      </c>
      <c r="U1649" s="12" t="n">
        <f aca="false">IF($C$1649&lt;Assumptions!$B$42,Assumptions!$B$42*(Assumptions!$B$21+Assumptions!$B$22/Assumptions!$B$42)/(Assumptions!$B$21+Assumptions!$B$22/$C$1649),Assumptions!$B$42)</f>
        <v>3</v>
      </c>
      <c r="V1649" s="12" t="n">
        <f aca="false">Assumptions!$B$43/$U$1649</f>
        <v>1</v>
      </c>
      <c r="W1649" s="12" t="n">
        <f aca="false">Assumptions!$B$44*$V$1649</f>
        <v>5000000</v>
      </c>
      <c r="X1649" s="12" t="n">
        <f aca="false">IF($C$1649&lt;Assumptions!$B$47,Assumptions!$B$47*(Assumptions!$B$21+Assumptions!$B$22/Assumptions!$B$47)/(Assumptions!$B$21+Assumptions!$B$22/$C$1649),Assumptions!$B$47)</f>
        <v>10</v>
      </c>
      <c r="Y1649" s="12" t="n">
        <f aca="false">Assumptions!$B$48/$X$1649</f>
        <v>1</v>
      </c>
      <c r="Z1649" s="12" t="n">
        <f aca="false">Assumptions!$B$49*$Y$1649</f>
        <v>3000000</v>
      </c>
      <c r="AA1649" s="12" t="n">
        <f aca="false">IF($C$1649&lt;Assumptions!$B$52,Assumptions!$B$52*(Assumptions!$B$21+Assumptions!$B$22/Assumptions!$B$52)/(Assumptions!$B$21+Assumptions!$B$22/$C$1649),Assumptions!$B$52)</f>
        <v>25</v>
      </c>
      <c r="AB1649" s="12" t="n">
        <f aca="false">Assumptions!$B$53/$AA$1649</f>
        <v>1</v>
      </c>
      <c r="AC1649" s="12" t="n">
        <f aca="false">Assumptions!$B$54*$AB$1649</f>
        <v>2400000</v>
      </c>
      <c r="AD1649" s="12" t="n">
        <f aca="false">IF($C$1649&lt;Assumptions!$B$57,Assumptions!$B$57*(Assumptions!$B$21+Assumptions!$B$22/Assumptions!$B$57)/(Assumptions!$B$21+Assumptions!$B$22/$C$1649),Assumptions!$B$57)</f>
        <v>57.6517822053005</v>
      </c>
      <c r="AE1649" s="12" t="n">
        <f aca="false">Assumptions!$B$58/$AD$1649</f>
        <v>1.04073105296793</v>
      </c>
      <c r="AF1649" s="12" t="n">
        <f aca="false">Assumptions!$B$59*$AE$1649</f>
        <v>1734552.1018569</v>
      </c>
      <c r="AG1649" s="12" t="n">
        <f aca="false">IF($C$1649&lt;Assumptions!$B$62,Assumptions!$B$62*(Assumptions!$B$21+Assumptions!$B$22/Assumptions!$B$62)/(Assumptions!$B$21+Assumptions!$B$22/$C$1649),Assumptions!$B$62)</f>
        <v>48.8872262293829</v>
      </c>
      <c r="AH1649" s="12" t="n">
        <f aca="false">Assumptions!$B$63/$AG$1649</f>
        <v>1.00554510434577</v>
      </c>
      <c r="AI1649" s="12" t="n">
        <f aca="false">Assumptions!$B$64*$AH$1649</f>
        <v>6136506.92530247</v>
      </c>
    </row>
    <row r="1650" customFormat="false" ht="15" hidden="true" customHeight="false" outlineLevel="0" collapsed="false">
      <c r="A1650" s="6" t="n">
        <f aca="false">ROW()-ROW($A$1606)+Assumptions!$B$4</f>
        <v>44</v>
      </c>
      <c r="B1650" s="12" t="n">
        <f aca="false">$P$1649</f>
        <v>1495062.58011665</v>
      </c>
      <c r="C1650" s="12" t="n">
        <f aca="false">$C$4/(Assumptions!$B$16+$B$1650)</f>
        <v>36.7328505715923</v>
      </c>
      <c r="D1650" s="12" t="n">
        <f aca="false">Assumptions!$B$7/$C$1650</f>
        <v>816707.648145357</v>
      </c>
      <c r="E1650" s="12" t="n">
        <f aca="false">$T$1650+$W$1650+$Z$1650+$AC$1650+$AF$1650+$AI$1650</f>
        <v>23271059.0271594</v>
      </c>
      <c r="F1650" s="12" t="n">
        <f aca="false">Assumptions!$B$70/(Assumptions!$B$20+Assumptions!$B$17+$B$1650+$E$1650+$O$1649)</f>
        <v>26.1390947921592</v>
      </c>
      <c r="G1650" s="12" t="n">
        <f aca="false">$C$1650*(1-Assumptions!$B$71)</f>
        <v>29.3862804572739</v>
      </c>
      <c r="H1650" s="12" t="n">
        <f aca="false">MIN($F$1650,$G$1650)</f>
        <v>26.1390947921592</v>
      </c>
      <c r="I1650" s="12" t="str">
        <f aca="false">IF($F$1650&lt;=$G$1650,"cap","discount")</f>
        <v>cap</v>
      </c>
      <c r="J1650" s="12" t="n">
        <f aca="false">Assumptions!$B$69/$H$1650</f>
        <v>191284.359299995</v>
      </c>
      <c r="K1650" s="12" t="n">
        <f aca="false">Assumptions!$B$74/(Assumptions!$B$20+Assumptions!$B$17+$B$1650+$E$1650+$J$1650)</f>
        <v>41.7187358136914</v>
      </c>
      <c r="L1650" s="12" t="n">
        <f aca="false">$C$1650*(1-Assumptions!$B$75)</f>
        <v>31.2229229858535</v>
      </c>
      <c r="M1650" s="12" t="n">
        <f aca="false">MIN($K$1650,$L$1650)</f>
        <v>31.2229229858535</v>
      </c>
      <c r="N1650" s="12" t="str">
        <f aca="false">IF($K$1650&lt;=$L$1650,"cap","discount")</f>
        <v>discount</v>
      </c>
      <c r="O1650" s="12" t="n">
        <f aca="false">Assumptions!$B$73/$M$1650</f>
        <v>96083.2527229832</v>
      </c>
      <c r="P1650" s="12" t="n">
        <f aca="false">MAX(Assumptions!$B$4,($A$7*(Assumptions!$B$20+$E$1650+Assumptions!$B$17+$J$1650+$O$1650+$D$1650)-Assumptions!$B$17)/(1-$A$7))</f>
        <v>1495062.58011665</v>
      </c>
      <c r="Q1650" s="12" t="n">
        <f aca="false">Assumptions!$B$20+$E$1650+Assumptions!$B$17+$P$1650+$J$1650+$O$1650+$D$1650</f>
        <v>39264863.8674444</v>
      </c>
      <c r="R1650" s="12" t="n">
        <f aca="false">IF($C$1650&lt;Assumptions!$B$37,Assumptions!$B$37*(Assumptions!$B$21+Assumptions!$B$22/Assumptions!$B$37)/(Assumptions!$B$21+Assumptions!$B$22/$C$1650),Assumptions!$B$37)</f>
        <v>1</v>
      </c>
      <c r="S1650" s="12" t="n">
        <f aca="false">Assumptions!$B$38/$R$1650</f>
        <v>1</v>
      </c>
      <c r="T1650" s="12" t="n">
        <f aca="false">Assumptions!$B$39*$S$1650</f>
        <v>5000000</v>
      </c>
      <c r="U1650" s="12" t="n">
        <f aca="false">IF($C$1650&lt;Assumptions!$B$42,Assumptions!$B$42*(Assumptions!$B$21+Assumptions!$B$22/Assumptions!$B$42)/(Assumptions!$B$21+Assumptions!$B$22/$C$1650),Assumptions!$B$42)</f>
        <v>3</v>
      </c>
      <c r="V1650" s="12" t="n">
        <f aca="false">Assumptions!$B$43/$U$1650</f>
        <v>1</v>
      </c>
      <c r="W1650" s="12" t="n">
        <f aca="false">Assumptions!$B$44*$V$1650</f>
        <v>5000000</v>
      </c>
      <c r="X1650" s="12" t="n">
        <f aca="false">IF($C$1650&lt;Assumptions!$B$47,Assumptions!$B$47*(Assumptions!$B$21+Assumptions!$B$22/Assumptions!$B$47)/(Assumptions!$B$21+Assumptions!$B$22/$C$1650),Assumptions!$B$47)</f>
        <v>10</v>
      </c>
      <c r="Y1650" s="12" t="n">
        <f aca="false">Assumptions!$B$48/$X$1650</f>
        <v>1</v>
      </c>
      <c r="Z1650" s="12" t="n">
        <f aca="false">Assumptions!$B$49*$Y$1650</f>
        <v>3000000</v>
      </c>
      <c r="AA1650" s="12" t="n">
        <f aca="false">IF($C$1650&lt;Assumptions!$B$52,Assumptions!$B$52*(Assumptions!$B$21+Assumptions!$B$22/Assumptions!$B$52)/(Assumptions!$B$21+Assumptions!$B$22/$C$1650),Assumptions!$B$52)</f>
        <v>25</v>
      </c>
      <c r="AB1650" s="12" t="n">
        <f aca="false">Assumptions!$B$53/$AA$1650</f>
        <v>1</v>
      </c>
      <c r="AC1650" s="12" t="n">
        <f aca="false">Assumptions!$B$54*$AB$1650</f>
        <v>2400000</v>
      </c>
      <c r="AD1650" s="12" t="n">
        <f aca="false">IF($C$1650&lt;Assumptions!$B$57,Assumptions!$B$57*(Assumptions!$B$21+Assumptions!$B$22/Assumptions!$B$57)/(Assumptions!$B$21+Assumptions!$B$22/$C$1650),Assumptions!$B$57)</f>
        <v>57.6517822053005</v>
      </c>
      <c r="AE1650" s="12" t="n">
        <f aca="false">Assumptions!$B$58/$AD$1650</f>
        <v>1.04073105296793</v>
      </c>
      <c r="AF1650" s="12" t="n">
        <f aca="false">Assumptions!$B$59*$AE$1650</f>
        <v>1734552.1018569</v>
      </c>
      <c r="AG1650" s="12" t="n">
        <f aca="false">IF($C$1650&lt;Assumptions!$B$62,Assumptions!$B$62*(Assumptions!$B$21+Assumptions!$B$22/Assumptions!$B$62)/(Assumptions!$B$21+Assumptions!$B$22/$C$1650),Assumptions!$B$62)</f>
        <v>48.8872262293829</v>
      </c>
      <c r="AH1650" s="12" t="n">
        <f aca="false">Assumptions!$B$63/$AG$1650</f>
        <v>1.00554510434577</v>
      </c>
      <c r="AI1650" s="12" t="n">
        <f aca="false">Assumptions!$B$64*$AH$1650</f>
        <v>6136506.92530247</v>
      </c>
    </row>
    <row r="1651" customFormat="false" ht="15" hidden="true" customHeight="false" outlineLevel="0" collapsed="false">
      <c r="A1651" s="6" t="n">
        <f aca="false">ROW()-ROW($A$1606)+Assumptions!$B$4</f>
        <v>45</v>
      </c>
      <c r="B1651" s="12" t="n">
        <f aca="false">$P$1650</f>
        <v>1495062.58011665</v>
      </c>
      <c r="C1651" s="12" t="n">
        <f aca="false">$C$4/(Assumptions!$B$16+$B$1651)</f>
        <v>36.7328505715923</v>
      </c>
      <c r="D1651" s="12" t="n">
        <f aca="false">Assumptions!$B$7/$C$1651</f>
        <v>816707.648145357</v>
      </c>
      <c r="E1651" s="12" t="n">
        <f aca="false">$T$1651+$W$1651+$Z$1651+$AC$1651+$AF$1651+$AI$1651</f>
        <v>23271059.0271594</v>
      </c>
      <c r="F1651" s="12" t="n">
        <f aca="false">Assumptions!$B$70/(Assumptions!$B$20+Assumptions!$B$17+$B$1651+$E$1651+$O$1650)</f>
        <v>26.1390947921592</v>
      </c>
      <c r="G1651" s="12" t="n">
        <f aca="false">$C$1651*(1-Assumptions!$B$71)</f>
        <v>29.3862804572739</v>
      </c>
      <c r="H1651" s="12" t="n">
        <f aca="false">MIN($F$1651,$G$1651)</f>
        <v>26.1390947921592</v>
      </c>
      <c r="I1651" s="12" t="str">
        <f aca="false">IF($F$1651&lt;=$G$1651,"cap","discount")</f>
        <v>cap</v>
      </c>
      <c r="J1651" s="12" t="n">
        <f aca="false">Assumptions!$B$69/$H$1651</f>
        <v>191284.359299995</v>
      </c>
      <c r="K1651" s="12" t="n">
        <f aca="false">Assumptions!$B$74/(Assumptions!$B$20+Assumptions!$B$17+$B$1651+$E$1651+$J$1651)</f>
        <v>41.7187358136914</v>
      </c>
      <c r="L1651" s="12" t="n">
        <f aca="false">$C$1651*(1-Assumptions!$B$75)</f>
        <v>31.2229229858535</v>
      </c>
      <c r="M1651" s="12" t="n">
        <f aca="false">MIN($K$1651,$L$1651)</f>
        <v>31.2229229858535</v>
      </c>
      <c r="N1651" s="12" t="str">
        <f aca="false">IF($K$1651&lt;=$L$1651,"cap","discount")</f>
        <v>discount</v>
      </c>
      <c r="O1651" s="12" t="n">
        <f aca="false">Assumptions!$B$73/$M$1651</f>
        <v>96083.2527229832</v>
      </c>
      <c r="P1651" s="12" t="n">
        <f aca="false">MAX(Assumptions!$B$4,($A$7*(Assumptions!$B$20+$E$1651+Assumptions!$B$17+$J$1651+$O$1651+$D$1651)-Assumptions!$B$17)/(1-$A$7))</f>
        <v>1495062.58011665</v>
      </c>
      <c r="Q1651" s="12" t="n">
        <f aca="false">Assumptions!$B$20+$E$1651+Assumptions!$B$17+$P$1651+$J$1651+$O$1651+$D$1651</f>
        <v>39264863.8674444</v>
      </c>
      <c r="R1651" s="12" t="n">
        <f aca="false">IF($C$1651&lt;Assumptions!$B$37,Assumptions!$B$37*(Assumptions!$B$21+Assumptions!$B$22/Assumptions!$B$37)/(Assumptions!$B$21+Assumptions!$B$22/$C$1651),Assumptions!$B$37)</f>
        <v>1</v>
      </c>
      <c r="S1651" s="12" t="n">
        <f aca="false">Assumptions!$B$38/$R$1651</f>
        <v>1</v>
      </c>
      <c r="T1651" s="12" t="n">
        <f aca="false">Assumptions!$B$39*$S$1651</f>
        <v>5000000</v>
      </c>
      <c r="U1651" s="12" t="n">
        <f aca="false">IF($C$1651&lt;Assumptions!$B$42,Assumptions!$B$42*(Assumptions!$B$21+Assumptions!$B$22/Assumptions!$B$42)/(Assumptions!$B$21+Assumptions!$B$22/$C$1651),Assumptions!$B$42)</f>
        <v>3</v>
      </c>
      <c r="V1651" s="12" t="n">
        <f aca="false">Assumptions!$B$43/$U$1651</f>
        <v>1</v>
      </c>
      <c r="W1651" s="12" t="n">
        <f aca="false">Assumptions!$B$44*$V$1651</f>
        <v>5000000</v>
      </c>
      <c r="X1651" s="12" t="n">
        <f aca="false">IF($C$1651&lt;Assumptions!$B$47,Assumptions!$B$47*(Assumptions!$B$21+Assumptions!$B$22/Assumptions!$B$47)/(Assumptions!$B$21+Assumptions!$B$22/$C$1651),Assumptions!$B$47)</f>
        <v>10</v>
      </c>
      <c r="Y1651" s="12" t="n">
        <f aca="false">Assumptions!$B$48/$X$1651</f>
        <v>1</v>
      </c>
      <c r="Z1651" s="12" t="n">
        <f aca="false">Assumptions!$B$49*$Y$1651</f>
        <v>3000000</v>
      </c>
      <c r="AA1651" s="12" t="n">
        <f aca="false">IF($C$1651&lt;Assumptions!$B$52,Assumptions!$B$52*(Assumptions!$B$21+Assumptions!$B$22/Assumptions!$B$52)/(Assumptions!$B$21+Assumptions!$B$22/$C$1651),Assumptions!$B$52)</f>
        <v>25</v>
      </c>
      <c r="AB1651" s="12" t="n">
        <f aca="false">Assumptions!$B$53/$AA$1651</f>
        <v>1</v>
      </c>
      <c r="AC1651" s="12" t="n">
        <f aca="false">Assumptions!$B$54*$AB$1651</f>
        <v>2400000</v>
      </c>
      <c r="AD1651" s="12" t="n">
        <f aca="false">IF($C$1651&lt;Assumptions!$B$57,Assumptions!$B$57*(Assumptions!$B$21+Assumptions!$B$22/Assumptions!$B$57)/(Assumptions!$B$21+Assumptions!$B$22/$C$1651),Assumptions!$B$57)</f>
        <v>57.6517822053005</v>
      </c>
      <c r="AE1651" s="12" t="n">
        <f aca="false">Assumptions!$B$58/$AD$1651</f>
        <v>1.04073105296793</v>
      </c>
      <c r="AF1651" s="12" t="n">
        <f aca="false">Assumptions!$B$59*$AE$1651</f>
        <v>1734552.1018569</v>
      </c>
      <c r="AG1651" s="12" t="n">
        <f aca="false">IF($C$1651&lt;Assumptions!$B$62,Assumptions!$B$62*(Assumptions!$B$21+Assumptions!$B$22/Assumptions!$B$62)/(Assumptions!$B$21+Assumptions!$B$22/$C$1651),Assumptions!$B$62)</f>
        <v>48.8872262293829</v>
      </c>
      <c r="AH1651" s="12" t="n">
        <f aca="false">Assumptions!$B$63/$AG$1651</f>
        <v>1.00554510434577</v>
      </c>
      <c r="AI1651" s="12" t="n">
        <f aca="false">Assumptions!$B$64*$AH$1651</f>
        <v>6136506.92530247</v>
      </c>
    </row>
    <row r="1652" customFormat="false" ht="15" hidden="true" customHeight="false" outlineLevel="0" collapsed="false">
      <c r="A1652" s="6" t="n">
        <f aca="false">ROW()-ROW($A$1606)+Assumptions!$B$4</f>
        <v>46</v>
      </c>
      <c r="B1652" s="12" t="n">
        <f aca="false">$P$1651</f>
        <v>1495062.58011665</v>
      </c>
      <c r="C1652" s="12" t="n">
        <f aca="false">$C$4/(Assumptions!$B$16+$B$1652)</f>
        <v>36.7328505715923</v>
      </c>
      <c r="D1652" s="12" t="n">
        <f aca="false">Assumptions!$B$7/$C$1652</f>
        <v>816707.648145357</v>
      </c>
      <c r="E1652" s="12" t="n">
        <f aca="false">$T$1652+$W$1652+$Z$1652+$AC$1652+$AF$1652+$AI$1652</f>
        <v>23271059.0271594</v>
      </c>
      <c r="F1652" s="12" t="n">
        <f aca="false">Assumptions!$B$70/(Assumptions!$B$20+Assumptions!$B$17+$B$1652+$E$1652+$O$1651)</f>
        <v>26.1390947921592</v>
      </c>
      <c r="G1652" s="12" t="n">
        <f aca="false">$C$1652*(1-Assumptions!$B$71)</f>
        <v>29.3862804572739</v>
      </c>
      <c r="H1652" s="12" t="n">
        <f aca="false">MIN($F$1652,$G$1652)</f>
        <v>26.1390947921592</v>
      </c>
      <c r="I1652" s="12" t="str">
        <f aca="false">IF($F$1652&lt;=$G$1652,"cap","discount")</f>
        <v>cap</v>
      </c>
      <c r="J1652" s="12" t="n">
        <f aca="false">Assumptions!$B$69/$H$1652</f>
        <v>191284.359299995</v>
      </c>
      <c r="K1652" s="12" t="n">
        <f aca="false">Assumptions!$B$74/(Assumptions!$B$20+Assumptions!$B$17+$B$1652+$E$1652+$J$1652)</f>
        <v>41.7187358136914</v>
      </c>
      <c r="L1652" s="12" t="n">
        <f aca="false">$C$1652*(1-Assumptions!$B$75)</f>
        <v>31.2229229858535</v>
      </c>
      <c r="M1652" s="12" t="n">
        <f aca="false">MIN($K$1652,$L$1652)</f>
        <v>31.2229229858535</v>
      </c>
      <c r="N1652" s="12" t="str">
        <f aca="false">IF($K$1652&lt;=$L$1652,"cap","discount")</f>
        <v>discount</v>
      </c>
      <c r="O1652" s="12" t="n">
        <f aca="false">Assumptions!$B$73/$M$1652</f>
        <v>96083.2527229832</v>
      </c>
      <c r="P1652" s="12" t="n">
        <f aca="false">MAX(Assumptions!$B$4,($A$7*(Assumptions!$B$20+$E$1652+Assumptions!$B$17+$J$1652+$O$1652+$D$1652)-Assumptions!$B$17)/(1-$A$7))</f>
        <v>1495062.58011665</v>
      </c>
      <c r="Q1652" s="12" t="n">
        <f aca="false">Assumptions!$B$20+$E$1652+Assumptions!$B$17+$P$1652+$J$1652+$O$1652+$D$1652</f>
        <v>39264863.8674444</v>
      </c>
      <c r="R1652" s="12" t="n">
        <f aca="false">IF($C$1652&lt;Assumptions!$B$37,Assumptions!$B$37*(Assumptions!$B$21+Assumptions!$B$22/Assumptions!$B$37)/(Assumptions!$B$21+Assumptions!$B$22/$C$1652),Assumptions!$B$37)</f>
        <v>1</v>
      </c>
      <c r="S1652" s="12" t="n">
        <f aca="false">Assumptions!$B$38/$R$1652</f>
        <v>1</v>
      </c>
      <c r="T1652" s="12" t="n">
        <f aca="false">Assumptions!$B$39*$S$1652</f>
        <v>5000000</v>
      </c>
      <c r="U1652" s="12" t="n">
        <f aca="false">IF($C$1652&lt;Assumptions!$B$42,Assumptions!$B$42*(Assumptions!$B$21+Assumptions!$B$22/Assumptions!$B$42)/(Assumptions!$B$21+Assumptions!$B$22/$C$1652),Assumptions!$B$42)</f>
        <v>3</v>
      </c>
      <c r="V1652" s="12" t="n">
        <f aca="false">Assumptions!$B$43/$U$1652</f>
        <v>1</v>
      </c>
      <c r="W1652" s="12" t="n">
        <f aca="false">Assumptions!$B$44*$V$1652</f>
        <v>5000000</v>
      </c>
      <c r="X1652" s="12" t="n">
        <f aca="false">IF($C$1652&lt;Assumptions!$B$47,Assumptions!$B$47*(Assumptions!$B$21+Assumptions!$B$22/Assumptions!$B$47)/(Assumptions!$B$21+Assumptions!$B$22/$C$1652),Assumptions!$B$47)</f>
        <v>10</v>
      </c>
      <c r="Y1652" s="12" t="n">
        <f aca="false">Assumptions!$B$48/$X$1652</f>
        <v>1</v>
      </c>
      <c r="Z1652" s="12" t="n">
        <f aca="false">Assumptions!$B$49*$Y$1652</f>
        <v>3000000</v>
      </c>
      <c r="AA1652" s="12" t="n">
        <f aca="false">IF($C$1652&lt;Assumptions!$B$52,Assumptions!$B$52*(Assumptions!$B$21+Assumptions!$B$22/Assumptions!$B$52)/(Assumptions!$B$21+Assumptions!$B$22/$C$1652),Assumptions!$B$52)</f>
        <v>25</v>
      </c>
      <c r="AB1652" s="12" t="n">
        <f aca="false">Assumptions!$B$53/$AA$1652</f>
        <v>1</v>
      </c>
      <c r="AC1652" s="12" t="n">
        <f aca="false">Assumptions!$B$54*$AB$1652</f>
        <v>2400000</v>
      </c>
      <c r="AD1652" s="12" t="n">
        <f aca="false">IF($C$1652&lt;Assumptions!$B$57,Assumptions!$B$57*(Assumptions!$B$21+Assumptions!$B$22/Assumptions!$B$57)/(Assumptions!$B$21+Assumptions!$B$22/$C$1652),Assumptions!$B$57)</f>
        <v>57.6517822053005</v>
      </c>
      <c r="AE1652" s="12" t="n">
        <f aca="false">Assumptions!$B$58/$AD$1652</f>
        <v>1.04073105296793</v>
      </c>
      <c r="AF1652" s="12" t="n">
        <f aca="false">Assumptions!$B$59*$AE$1652</f>
        <v>1734552.1018569</v>
      </c>
      <c r="AG1652" s="12" t="n">
        <f aca="false">IF($C$1652&lt;Assumptions!$B$62,Assumptions!$B$62*(Assumptions!$B$21+Assumptions!$B$22/Assumptions!$B$62)/(Assumptions!$B$21+Assumptions!$B$22/$C$1652),Assumptions!$B$62)</f>
        <v>48.8872262293829</v>
      </c>
      <c r="AH1652" s="12" t="n">
        <f aca="false">Assumptions!$B$63/$AG$1652</f>
        <v>1.00554510434577</v>
      </c>
      <c r="AI1652" s="12" t="n">
        <f aca="false">Assumptions!$B$64*$AH$1652</f>
        <v>6136506.92530247</v>
      </c>
    </row>
    <row r="1653" customFormat="false" ht="15" hidden="true" customHeight="false" outlineLevel="0" collapsed="false">
      <c r="A1653" s="6" t="n">
        <f aca="false">ROW()-ROW($A$1606)+Assumptions!$B$4</f>
        <v>47</v>
      </c>
      <c r="B1653" s="12" t="n">
        <f aca="false">$P$1652</f>
        <v>1495062.58011665</v>
      </c>
      <c r="C1653" s="12" t="n">
        <f aca="false">$C$4/(Assumptions!$B$16+$B$1653)</f>
        <v>36.7328505715923</v>
      </c>
      <c r="D1653" s="12" t="n">
        <f aca="false">Assumptions!$B$7/$C$1653</f>
        <v>816707.648145357</v>
      </c>
      <c r="E1653" s="12" t="n">
        <f aca="false">$T$1653+$W$1653+$Z$1653+$AC$1653+$AF$1653+$AI$1653</f>
        <v>23271059.0271594</v>
      </c>
      <c r="F1653" s="12" t="n">
        <f aca="false">Assumptions!$B$70/(Assumptions!$B$20+Assumptions!$B$17+$B$1653+$E$1653+$O$1652)</f>
        <v>26.1390947921592</v>
      </c>
      <c r="G1653" s="12" t="n">
        <f aca="false">$C$1653*(1-Assumptions!$B$71)</f>
        <v>29.3862804572739</v>
      </c>
      <c r="H1653" s="12" t="n">
        <f aca="false">MIN($F$1653,$G$1653)</f>
        <v>26.1390947921592</v>
      </c>
      <c r="I1653" s="12" t="str">
        <f aca="false">IF($F$1653&lt;=$G$1653,"cap","discount")</f>
        <v>cap</v>
      </c>
      <c r="J1653" s="12" t="n">
        <f aca="false">Assumptions!$B$69/$H$1653</f>
        <v>191284.359299995</v>
      </c>
      <c r="K1653" s="12" t="n">
        <f aca="false">Assumptions!$B$74/(Assumptions!$B$20+Assumptions!$B$17+$B$1653+$E$1653+$J$1653)</f>
        <v>41.7187358136914</v>
      </c>
      <c r="L1653" s="12" t="n">
        <f aca="false">$C$1653*(1-Assumptions!$B$75)</f>
        <v>31.2229229858535</v>
      </c>
      <c r="M1653" s="12" t="n">
        <f aca="false">MIN($K$1653,$L$1653)</f>
        <v>31.2229229858535</v>
      </c>
      <c r="N1653" s="12" t="str">
        <f aca="false">IF($K$1653&lt;=$L$1653,"cap","discount")</f>
        <v>discount</v>
      </c>
      <c r="O1653" s="12" t="n">
        <f aca="false">Assumptions!$B$73/$M$1653</f>
        <v>96083.2527229832</v>
      </c>
      <c r="P1653" s="12" t="n">
        <f aca="false">MAX(Assumptions!$B$4,($A$7*(Assumptions!$B$20+$E$1653+Assumptions!$B$17+$J$1653+$O$1653+$D$1653)-Assumptions!$B$17)/(1-$A$7))</f>
        <v>1495062.58011665</v>
      </c>
      <c r="Q1653" s="12" t="n">
        <f aca="false">Assumptions!$B$20+$E$1653+Assumptions!$B$17+$P$1653+$J$1653+$O$1653+$D$1653</f>
        <v>39264863.8674444</v>
      </c>
      <c r="R1653" s="12" t="n">
        <f aca="false">IF($C$1653&lt;Assumptions!$B$37,Assumptions!$B$37*(Assumptions!$B$21+Assumptions!$B$22/Assumptions!$B$37)/(Assumptions!$B$21+Assumptions!$B$22/$C$1653),Assumptions!$B$37)</f>
        <v>1</v>
      </c>
      <c r="S1653" s="12" t="n">
        <f aca="false">Assumptions!$B$38/$R$1653</f>
        <v>1</v>
      </c>
      <c r="T1653" s="12" t="n">
        <f aca="false">Assumptions!$B$39*$S$1653</f>
        <v>5000000</v>
      </c>
      <c r="U1653" s="12" t="n">
        <f aca="false">IF($C$1653&lt;Assumptions!$B$42,Assumptions!$B$42*(Assumptions!$B$21+Assumptions!$B$22/Assumptions!$B$42)/(Assumptions!$B$21+Assumptions!$B$22/$C$1653),Assumptions!$B$42)</f>
        <v>3</v>
      </c>
      <c r="V1653" s="12" t="n">
        <f aca="false">Assumptions!$B$43/$U$1653</f>
        <v>1</v>
      </c>
      <c r="W1653" s="12" t="n">
        <f aca="false">Assumptions!$B$44*$V$1653</f>
        <v>5000000</v>
      </c>
      <c r="X1653" s="12" t="n">
        <f aca="false">IF($C$1653&lt;Assumptions!$B$47,Assumptions!$B$47*(Assumptions!$B$21+Assumptions!$B$22/Assumptions!$B$47)/(Assumptions!$B$21+Assumptions!$B$22/$C$1653),Assumptions!$B$47)</f>
        <v>10</v>
      </c>
      <c r="Y1653" s="12" t="n">
        <f aca="false">Assumptions!$B$48/$X$1653</f>
        <v>1</v>
      </c>
      <c r="Z1653" s="12" t="n">
        <f aca="false">Assumptions!$B$49*$Y$1653</f>
        <v>3000000</v>
      </c>
      <c r="AA1653" s="12" t="n">
        <f aca="false">IF($C$1653&lt;Assumptions!$B$52,Assumptions!$B$52*(Assumptions!$B$21+Assumptions!$B$22/Assumptions!$B$52)/(Assumptions!$B$21+Assumptions!$B$22/$C$1653),Assumptions!$B$52)</f>
        <v>25</v>
      </c>
      <c r="AB1653" s="12" t="n">
        <f aca="false">Assumptions!$B$53/$AA$1653</f>
        <v>1</v>
      </c>
      <c r="AC1653" s="12" t="n">
        <f aca="false">Assumptions!$B$54*$AB$1653</f>
        <v>2400000</v>
      </c>
      <c r="AD1653" s="12" t="n">
        <f aca="false">IF($C$1653&lt;Assumptions!$B$57,Assumptions!$B$57*(Assumptions!$B$21+Assumptions!$B$22/Assumptions!$B$57)/(Assumptions!$B$21+Assumptions!$B$22/$C$1653),Assumptions!$B$57)</f>
        <v>57.6517822053005</v>
      </c>
      <c r="AE1653" s="12" t="n">
        <f aca="false">Assumptions!$B$58/$AD$1653</f>
        <v>1.04073105296793</v>
      </c>
      <c r="AF1653" s="12" t="n">
        <f aca="false">Assumptions!$B$59*$AE$1653</f>
        <v>1734552.1018569</v>
      </c>
      <c r="AG1653" s="12" t="n">
        <f aca="false">IF($C$1653&lt;Assumptions!$B$62,Assumptions!$B$62*(Assumptions!$B$21+Assumptions!$B$22/Assumptions!$B$62)/(Assumptions!$B$21+Assumptions!$B$22/$C$1653),Assumptions!$B$62)</f>
        <v>48.8872262293829</v>
      </c>
      <c r="AH1653" s="12" t="n">
        <f aca="false">Assumptions!$B$63/$AG$1653</f>
        <v>1.00554510434577</v>
      </c>
      <c r="AI1653" s="12" t="n">
        <f aca="false">Assumptions!$B$64*$AH$1653</f>
        <v>6136506.92530247</v>
      </c>
    </row>
    <row r="1654" customFormat="false" ht="15" hidden="true" customHeight="false" outlineLevel="0" collapsed="false">
      <c r="A1654" s="6" t="n">
        <f aca="false">ROW()-ROW($A$1606)+Assumptions!$B$4</f>
        <v>48</v>
      </c>
      <c r="B1654" s="12" t="n">
        <f aca="false">$P$1653</f>
        <v>1495062.58011665</v>
      </c>
      <c r="C1654" s="12" t="n">
        <f aca="false">$C$4/(Assumptions!$B$16+$B$1654)</f>
        <v>36.7328505715923</v>
      </c>
      <c r="D1654" s="12" t="n">
        <f aca="false">Assumptions!$B$7/$C$1654</f>
        <v>816707.648145357</v>
      </c>
      <c r="E1654" s="12" t="n">
        <f aca="false">$T$1654+$W$1654+$Z$1654+$AC$1654+$AF$1654+$AI$1654</f>
        <v>23271059.0271594</v>
      </c>
      <c r="F1654" s="12" t="n">
        <f aca="false">Assumptions!$B$70/(Assumptions!$B$20+Assumptions!$B$17+$B$1654+$E$1654+$O$1653)</f>
        <v>26.1390947921592</v>
      </c>
      <c r="G1654" s="12" t="n">
        <f aca="false">$C$1654*(1-Assumptions!$B$71)</f>
        <v>29.3862804572739</v>
      </c>
      <c r="H1654" s="12" t="n">
        <f aca="false">MIN($F$1654,$G$1654)</f>
        <v>26.1390947921592</v>
      </c>
      <c r="I1654" s="12" t="str">
        <f aca="false">IF($F$1654&lt;=$G$1654,"cap","discount")</f>
        <v>cap</v>
      </c>
      <c r="J1654" s="12" t="n">
        <f aca="false">Assumptions!$B$69/$H$1654</f>
        <v>191284.359299995</v>
      </c>
      <c r="K1654" s="12" t="n">
        <f aca="false">Assumptions!$B$74/(Assumptions!$B$20+Assumptions!$B$17+$B$1654+$E$1654+$J$1654)</f>
        <v>41.7187358136914</v>
      </c>
      <c r="L1654" s="12" t="n">
        <f aca="false">$C$1654*(1-Assumptions!$B$75)</f>
        <v>31.2229229858535</v>
      </c>
      <c r="M1654" s="12" t="n">
        <f aca="false">MIN($K$1654,$L$1654)</f>
        <v>31.2229229858535</v>
      </c>
      <c r="N1654" s="12" t="str">
        <f aca="false">IF($K$1654&lt;=$L$1654,"cap","discount")</f>
        <v>discount</v>
      </c>
      <c r="O1654" s="12" t="n">
        <f aca="false">Assumptions!$B$73/$M$1654</f>
        <v>96083.2527229832</v>
      </c>
      <c r="P1654" s="12" t="n">
        <f aca="false">MAX(Assumptions!$B$4,($A$7*(Assumptions!$B$20+$E$1654+Assumptions!$B$17+$J$1654+$O$1654+$D$1654)-Assumptions!$B$17)/(1-$A$7))</f>
        <v>1495062.58011665</v>
      </c>
      <c r="Q1654" s="12" t="n">
        <f aca="false">Assumptions!$B$20+$E$1654+Assumptions!$B$17+$P$1654+$J$1654+$O$1654+$D$1654</f>
        <v>39264863.8674444</v>
      </c>
      <c r="R1654" s="12" t="n">
        <f aca="false">IF($C$1654&lt;Assumptions!$B$37,Assumptions!$B$37*(Assumptions!$B$21+Assumptions!$B$22/Assumptions!$B$37)/(Assumptions!$B$21+Assumptions!$B$22/$C$1654),Assumptions!$B$37)</f>
        <v>1</v>
      </c>
      <c r="S1654" s="12" t="n">
        <f aca="false">Assumptions!$B$38/$R$1654</f>
        <v>1</v>
      </c>
      <c r="T1654" s="12" t="n">
        <f aca="false">Assumptions!$B$39*$S$1654</f>
        <v>5000000</v>
      </c>
      <c r="U1654" s="12" t="n">
        <f aca="false">IF($C$1654&lt;Assumptions!$B$42,Assumptions!$B$42*(Assumptions!$B$21+Assumptions!$B$22/Assumptions!$B$42)/(Assumptions!$B$21+Assumptions!$B$22/$C$1654),Assumptions!$B$42)</f>
        <v>3</v>
      </c>
      <c r="V1654" s="12" t="n">
        <f aca="false">Assumptions!$B$43/$U$1654</f>
        <v>1</v>
      </c>
      <c r="W1654" s="12" t="n">
        <f aca="false">Assumptions!$B$44*$V$1654</f>
        <v>5000000</v>
      </c>
      <c r="X1654" s="12" t="n">
        <f aca="false">IF($C$1654&lt;Assumptions!$B$47,Assumptions!$B$47*(Assumptions!$B$21+Assumptions!$B$22/Assumptions!$B$47)/(Assumptions!$B$21+Assumptions!$B$22/$C$1654),Assumptions!$B$47)</f>
        <v>10</v>
      </c>
      <c r="Y1654" s="12" t="n">
        <f aca="false">Assumptions!$B$48/$X$1654</f>
        <v>1</v>
      </c>
      <c r="Z1654" s="12" t="n">
        <f aca="false">Assumptions!$B$49*$Y$1654</f>
        <v>3000000</v>
      </c>
      <c r="AA1654" s="12" t="n">
        <f aca="false">IF($C$1654&lt;Assumptions!$B$52,Assumptions!$B$52*(Assumptions!$B$21+Assumptions!$B$22/Assumptions!$B$52)/(Assumptions!$B$21+Assumptions!$B$22/$C$1654),Assumptions!$B$52)</f>
        <v>25</v>
      </c>
      <c r="AB1654" s="12" t="n">
        <f aca="false">Assumptions!$B$53/$AA$1654</f>
        <v>1</v>
      </c>
      <c r="AC1654" s="12" t="n">
        <f aca="false">Assumptions!$B$54*$AB$1654</f>
        <v>2400000</v>
      </c>
      <c r="AD1654" s="12" t="n">
        <f aca="false">IF($C$1654&lt;Assumptions!$B$57,Assumptions!$B$57*(Assumptions!$B$21+Assumptions!$B$22/Assumptions!$B$57)/(Assumptions!$B$21+Assumptions!$B$22/$C$1654),Assumptions!$B$57)</f>
        <v>57.6517822053005</v>
      </c>
      <c r="AE1654" s="12" t="n">
        <f aca="false">Assumptions!$B$58/$AD$1654</f>
        <v>1.04073105296793</v>
      </c>
      <c r="AF1654" s="12" t="n">
        <f aca="false">Assumptions!$B$59*$AE$1654</f>
        <v>1734552.1018569</v>
      </c>
      <c r="AG1654" s="12" t="n">
        <f aca="false">IF($C$1654&lt;Assumptions!$B$62,Assumptions!$B$62*(Assumptions!$B$21+Assumptions!$B$22/Assumptions!$B$62)/(Assumptions!$B$21+Assumptions!$B$22/$C$1654),Assumptions!$B$62)</f>
        <v>48.8872262293829</v>
      </c>
      <c r="AH1654" s="12" t="n">
        <f aca="false">Assumptions!$B$63/$AG$1654</f>
        <v>1.00554510434577</v>
      </c>
      <c r="AI1654" s="12" t="n">
        <f aca="false">Assumptions!$B$64*$AH$1654</f>
        <v>6136506.92530247</v>
      </c>
    </row>
    <row r="1655" customFormat="false" ht="15" hidden="true" customHeight="false" outlineLevel="0" collapsed="false">
      <c r="A1655" s="6" t="n">
        <f aca="false">ROW()-ROW($A$1606)+Assumptions!$B$4</f>
        <v>49</v>
      </c>
      <c r="B1655" s="12" t="n">
        <f aca="false">$P$1654</f>
        <v>1495062.58011665</v>
      </c>
      <c r="C1655" s="12" t="n">
        <f aca="false">$C$4/(Assumptions!$B$16+$B$1655)</f>
        <v>36.7328505715923</v>
      </c>
      <c r="D1655" s="12" t="n">
        <f aca="false">Assumptions!$B$7/$C$1655</f>
        <v>816707.648145357</v>
      </c>
      <c r="E1655" s="12" t="n">
        <f aca="false">$T$1655+$W$1655+$Z$1655+$AC$1655+$AF$1655+$AI$1655</f>
        <v>23271059.0271594</v>
      </c>
      <c r="F1655" s="12" t="n">
        <f aca="false">Assumptions!$B$70/(Assumptions!$B$20+Assumptions!$B$17+$B$1655+$E$1655+$O$1654)</f>
        <v>26.1390947921592</v>
      </c>
      <c r="G1655" s="12" t="n">
        <f aca="false">$C$1655*(1-Assumptions!$B$71)</f>
        <v>29.3862804572739</v>
      </c>
      <c r="H1655" s="12" t="n">
        <f aca="false">MIN($F$1655,$G$1655)</f>
        <v>26.1390947921592</v>
      </c>
      <c r="I1655" s="12" t="str">
        <f aca="false">IF($F$1655&lt;=$G$1655,"cap","discount")</f>
        <v>cap</v>
      </c>
      <c r="J1655" s="12" t="n">
        <f aca="false">Assumptions!$B$69/$H$1655</f>
        <v>191284.359299995</v>
      </c>
      <c r="K1655" s="12" t="n">
        <f aca="false">Assumptions!$B$74/(Assumptions!$B$20+Assumptions!$B$17+$B$1655+$E$1655+$J$1655)</f>
        <v>41.7187358136914</v>
      </c>
      <c r="L1655" s="12" t="n">
        <f aca="false">$C$1655*(1-Assumptions!$B$75)</f>
        <v>31.2229229858535</v>
      </c>
      <c r="M1655" s="12" t="n">
        <f aca="false">MIN($K$1655,$L$1655)</f>
        <v>31.2229229858535</v>
      </c>
      <c r="N1655" s="12" t="str">
        <f aca="false">IF($K$1655&lt;=$L$1655,"cap","discount")</f>
        <v>discount</v>
      </c>
      <c r="O1655" s="12" t="n">
        <f aca="false">Assumptions!$B$73/$M$1655</f>
        <v>96083.2527229832</v>
      </c>
      <c r="P1655" s="12" t="n">
        <f aca="false">MAX(Assumptions!$B$4,($A$7*(Assumptions!$B$20+$E$1655+Assumptions!$B$17+$J$1655+$O$1655+$D$1655)-Assumptions!$B$17)/(1-$A$7))</f>
        <v>1495062.58011665</v>
      </c>
      <c r="Q1655" s="12" t="n">
        <f aca="false">Assumptions!$B$20+$E$1655+Assumptions!$B$17+$P$1655+$J$1655+$O$1655+$D$1655</f>
        <v>39264863.8674444</v>
      </c>
      <c r="R1655" s="12" t="n">
        <f aca="false">IF($C$1655&lt;Assumptions!$B$37,Assumptions!$B$37*(Assumptions!$B$21+Assumptions!$B$22/Assumptions!$B$37)/(Assumptions!$B$21+Assumptions!$B$22/$C$1655),Assumptions!$B$37)</f>
        <v>1</v>
      </c>
      <c r="S1655" s="12" t="n">
        <f aca="false">Assumptions!$B$38/$R$1655</f>
        <v>1</v>
      </c>
      <c r="T1655" s="12" t="n">
        <f aca="false">Assumptions!$B$39*$S$1655</f>
        <v>5000000</v>
      </c>
      <c r="U1655" s="12" t="n">
        <f aca="false">IF($C$1655&lt;Assumptions!$B$42,Assumptions!$B$42*(Assumptions!$B$21+Assumptions!$B$22/Assumptions!$B$42)/(Assumptions!$B$21+Assumptions!$B$22/$C$1655),Assumptions!$B$42)</f>
        <v>3</v>
      </c>
      <c r="V1655" s="12" t="n">
        <f aca="false">Assumptions!$B$43/$U$1655</f>
        <v>1</v>
      </c>
      <c r="W1655" s="12" t="n">
        <f aca="false">Assumptions!$B$44*$V$1655</f>
        <v>5000000</v>
      </c>
      <c r="X1655" s="12" t="n">
        <f aca="false">IF($C$1655&lt;Assumptions!$B$47,Assumptions!$B$47*(Assumptions!$B$21+Assumptions!$B$22/Assumptions!$B$47)/(Assumptions!$B$21+Assumptions!$B$22/$C$1655),Assumptions!$B$47)</f>
        <v>10</v>
      </c>
      <c r="Y1655" s="12" t="n">
        <f aca="false">Assumptions!$B$48/$X$1655</f>
        <v>1</v>
      </c>
      <c r="Z1655" s="12" t="n">
        <f aca="false">Assumptions!$B$49*$Y$1655</f>
        <v>3000000</v>
      </c>
      <c r="AA1655" s="12" t="n">
        <f aca="false">IF($C$1655&lt;Assumptions!$B$52,Assumptions!$B$52*(Assumptions!$B$21+Assumptions!$B$22/Assumptions!$B$52)/(Assumptions!$B$21+Assumptions!$B$22/$C$1655),Assumptions!$B$52)</f>
        <v>25</v>
      </c>
      <c r="AB1655" s="12" t="n">
        <f aca="false">Assumptions!$B$53/$AA$1655</f>
        <v>1</v>
      </c>
      <c r="AC1655" s="12" t="n">
        <f aca="false">Assumptions!$B$54*$AB$1655</f>
        <v>2400000</v>
      </c>
      <c r="AD1655" s="12" t="n">
        <f aca="false">IF($C$1655&lt;Assumptions!$B$57,Assumptions!$B$57*(Assumptions!$B$21+Assumptions!$B$22/Assumptions!$B$57)/(Assumptions!$B$21+Assumptions!$B$22/$C$1655),Assumptions!$B$57)</f>
        <v>57.6517822053005</v>
      </c>
      <c r="AE1655" s="12" t="n">
        <f aca="false">Assumptions!$B$58/$AD$1655</f>
        <v>1.04073105296793</v>
      </c>
      <c r="AF1655" s="12" t="n">
        <f aca="false">Assumptions!$B$59*$AE$1655</f>
        <v>1734552.1018569</v>
      </c>
      <c r="AG1655" s="12" t="n">
        <f aca="false">IF($C$1655&lt;Assumptions!$B$62,Assumptions!$B$62*(Assumptions!$B$21+Assumptions!$B$22/Assumptions!$B$62)/(Assumptions!$B$21+Assumptions!$B$22/$C$1655),Assumptions!$B$62)</f>
        <v>48.8872262293829</v>
      </c>
      <c r="AH1655" s="12" t="n">
        <f aca="false">Assumptions!$B$63/$AG$1655</f>
        <v>1.00554510434577</v>
      </c>
      <c r="AI1655" s="12" t="n">
        <f aca="false">Assumptions!$B$64*$AH$1655</f>
        <v>6136506.92530247</v>
      </c>
    </row>
    <row r="1656" customFormat="false" ht="15" hidden="true" customHeight="false" outlineLevel="0" collapsed="false">
      <c r="A1656" s="6" t="n">
        <f aca="false">ROW()-ROW($A$1606)+Assumptions!$B$4</f>
        <v>50</v>
      </c>
      <c r="B1656" s="12" t="n">
        <f aca="false">$P$1655</f>
        <v>1495062.58011665</v>
      </c>
      <c r="C1656" s="12" t="n">
        <f aca="false">$C$4/(Assumptions!$B$16+$B$1656)</f>
        <v>36.7328505715923</v>
      </c>
      <c r="D1656" s="12" t="n">
        <f aca="false">Assumptions!$B$7/$C$1656</f>
        <v>816707.648145357</v>
      </c>
      <c r="E1656" s="12" t="n">
        <f aca="false">$T$1656+$W$1656+$Z$1656+$AC$1656+$AF$1656+$AI$1656</f>
        <v>23271059.0271594</v>
      </c>
      <c r="F1656" s="12" t="n">
        <f aca="false">Assumptions!$B$70/(Assumptions!$B$20+Assumptions!$B$17+$B$1656+$E$1656+$O$1655)</f>
        <v>26.1390947921592</v>
      </c>
      <c r="G1656" s="12" t="n">
        <f aca="false">$C$1656*(1-Assumptions!$B$71)</f>
        <v>29.3862804572739</v>
      </c>
      <c r="H1656" s="12" t="n">
        <f aca="false">MIN($F$1656,$G$1656)</f>
        <v>26.1390947921592</v>
      </c>
      <c r="I1656" s="12" t="str">
        <f aca="false">IF($F$1656&lt;=$G$1656,"cap","discount")</f>
        <v>cap</v>
      </c>
      <c r="J1656" s="12" t="n">
        <f aca="false">Assumptions!$B$69/$H$1656</f>
        <v>191284.359299995</v>
      </c>
      <c r="K1656" s="12" t="n">
        <f aca="false">Assumptions!$B$74/(Assumptions!$B$20+Assumptions!$B$17+$B$1656+$E$1656+$J$1656)</f>
        <v>41.7187358136914</v>
      </c>
      <c r="L1656" s="12" t="n">
        <f aca="false">$C$1656*(1-Assumptions!$B$75)</f>
        <v>31.2229229858535</v>
      </c>
      <c r="M1656" s="12" t="n">
        <f aca="false">MIN($K$1656,$L$1656)</f>
        <v>31.2229229858535</v>
      </c>
      <c r="N1656" s="12" t="str">
        <f aca="false">IF($K$1656&lt;=$L$1656,"cap","discount")</f>
        <v>discount</v>
      </c>
      <c r="O1656" s="12" t="n">
        <f aca="false">Assumptions!$B$73/$M$1656</f>
        <v>96083.2527229832</v>
      </c>
      <c r="P1656" s="12" t="n">
        <f aca="false">MAX(Assumptions!$B$4,($A$7*(Assumptions!$B$20+$E$1656+Assumptions!$B$17+$J$1656+$O$1656+$D$1656)-Assumptions!$B$17)/(1-$A$7))</f>
        <v>1495062.58011665</v>
      </c>
      <c r="Q1656" s="12" t="n">
        <f aca="false">Assumptions!$B$20+$E$1656+Assumptions!$B$17+$P$1656+$J$1656+$O$1656+$D$1656</f>
        <v>39264863.8674444</v>
      </c>
      <c r="R1656" s="12" t="n">
        <f aca="false">IF($C$1656&lt;Assumptions!$B$37,Assumptions!$B$37*(Assumptions!$B$21+Assumptions!$B$22/Assumptions!$B$37)/(Assumptions!$B$21+Assumptions!$B$22/$C$1656),Assumptions!$B$37)</f>
        <v>1</v>
      </c>
      <c r="S1656" s="12" t="n">
        <f aca="false">Assumptions!$B$38/$R$1656</f>
        <v>1</v>
      </c>
      <c r="T1656" s="12" t="n">
        <f aca="false">Assumptions!$B$39*$S$1656</f>
        <v>5000000</v>
      </c>
      <c r="U1656" s="12" t="n">
        <f aca="false">IF($C$1656&lt;Assumptions!$B$42,Assumptions!$B$42*(Assumptions!$B$21+Assumptions!$B$22/Assumptions!$B$42)/(Assumptions!$B$21+Assumptions!$B$22/$C$1656),Assumptions!$B$42)</f>
        <v>3</v>
      </c>
      <c r="V1656" s="12" t="n">
        <f aca="false">Assumptions!$B$43/$U$1656</f>
        <v>1</v>
      </c>
      <c r="W1656" s="12" t="n">
        <f aca="false">Assumptions!$B$44*$V$1656</f>
        <v>5000000</v>
      </c>
      <c r="X1656" s="12" t="n">
        <f aca="false">IF($C$1656&lt;Assumptions!$B$47,Assumptions!$B$47*(Assumptions!$B$21+Assumptions!$B$22/Assumptions!$B$47)/(Assumptions!$B$21+Assumptions!$B$22/$C$1656),Assumptions!$B$47)</f>
        <v>10</v>
      </c>
      <c r="Y1656" s="12" t="n">
        <f aca="false">Assumptions!$B$48/$X$1656</f>
        <v>1</v>
      </c>
      <c r="Z1656" s="12" t="n">
        <f aca="false">Assumptions!$B$49*$Y$1656</f>
        <v>3000000</v>
      </c>
      <c r="AA1656" s="12" t="n">
        <f aca="false">IF($C$1656&lt;Assumptions!$B$52,Assumptions!$B$52*(Assumptions!$B$21+Assumptions!$B$22/Assumptions!$B$52)/(Assumptions!$B$21+Assumptions!$B$22/$C$1656),Assumptions!$B$52)</f>
        <v>25</v>
      </c>
      <c r="AB1656" s="12" t="n">
        <f aca="false">Assumptions!$B$53/$AA$1656</f>
        <v>1</v>
      </c>
      <c r="AC1656" s="12" t="n">
        <f aca="false">Assumptions!$B$54*$AB$1656</f>
        <v>2400000</v>
      </c>
      <c r="AD1656" s="12" t="n">
        <f aca="false">IF($C$1656&lt;Assumptions!$B$57,Assumptions!$B$57*(Assumptions!$B$21+Assumptions!$B$22/Assumptions!$B$57)/(Assumptions!$B$21+Assumptions!$B$22/$C$1656),Assumptions!$B$57)</f>
        <v>57.6517822053005</v>
      </c>
      <c r="AE1656" s="12" t="n">
        <f aca="false">Assumptions!$B$58/$AD$1656</f>
        <v>1.04073105296793</v>
      </c>
      <c r="AF1656" s="12" t="n">
        <f aca="false">Assumptions!$B$59*$AE$1656</f>
        <v>1734552.1018569</v>
      </c>
      <c r="AG1656" s="12" t="n">
        <f aca="false">IF($C$1656&lt;Assumptions!$B$62,Assumptions!$B$62*(Assumptions!$B$21+Assumptions!$B$22/Assumptions!$B$62)/(Assumptions!$B$21+Assumptions!$B$22/$C$1656),Assumptions!$B$62)</f>
        <v>48.8872262293829</v>
      </c>
      <c r="AH1656" s="12" t="n">
        <f aca="false">Assumptions!$B$63/$AG$1656</f>
        <v>1.00554510434577</v>
      </c>
      <c r="AI1656" s="12" t="n">
        <f aca="false">Assumptions!$B$64*$AH$1656</f>
        <v>6136506.92530247</v>
      </c>
    </row>
    <row r="1657" customFormat="false" ht="15" hidden="true" customHeight="false" outlineLevel="0" collapsed="false">
      <c r="A1657" s="6" t="n">
        <f aca="false">ROW()-ROW($A$1606)+Assumptions!$B$4</f>
        <v>51</v>
      </c>
      <c r="B1657" s="12" t="n">
        <f aca="false">$P$1656</f>
        <v>1495062.58011665</v>
      </c>
      <c r="C1657" s="12" t="n">
        <f aca="false">$C$4/(Assumptions!$B$16+$B$1657)</f>
        <v>36.7328505715923</v>
      </c>
      <c r="D1657" s="12" t="n">
        <f aca="false">Assumptions!$B$7/$C$1657</f>
        <v>816707.648145357</v>
      </c>
      <c r="E1657" s="12" t="n">
        <f aca="false">$T$1657+$W$1657+$Z$1657+$AC$1657+$AF$1657+$AI$1657</f>
        <v>23271059.0271594</v>
      </c>
      <c r="F1657" s="12" t="n">
        <f aca="false">Assumptions!$B$70/(Assumptions!$B$20+Assumptions!$B$17+$B$1657+$E$1657+$O$1656)</f>
        <v>26.1390947921592</v>
      </c>
      <c r="G1657" s="12" t="n">
        <f aca="false">$C$1657*(1-Assumptions!$B$71)</f>
        <v>29.3862804572739</v>
      </c>
      <c r="H1657" s="12" t="n">
        <f aca="false">MIN($F$1657,$G$1657)</f>
        <v>26.1390947921592</v>
      </c>
      <c r="I1657" s="12" t="str">
        <f aca="false">IF($F$1657&lt;=$G$1657,"cap","discount")</f>
        <v>cap</v>
      </c>
      <c r="J1657" s="12" t="n">
        <f aca="false">Assumptions!$B$69/$H$1657</f>
        <v>191284.359299995</v>
      </c>
      <c r="K1657" s="12" t="n">
        <f aca="false">Assumptions!$B$74/(Assumptions!$B$20+Assumptions!$B$17+$B$1657+$E$1657+$J$1657)</f>
        <v>41.7187358136914</v>
      </c>
      <c r="L1657" s="12" t="n">
        <f aca="false">$C$1657*(1-Assumptions!$B$75)</f>
        <v>31.2229229858535</v>
      </c>
      <c r="M1657" s="12" t="n">
        <f aca="false">MIN($K$1657,$L$1657)</f>
        <v>31.2229229858535</v>
      </c>
      <c r="N1657" s="12" t="str">
        <f aca="false">IF($K$1657&lt;=$L$1657,"cap","discount")</f>
        <v>discount</v>
      </c>
      <c r="O1657" s="12" t="n">
        <f aca="false">Assumptions!$B$73/$M$1657</f>
        <v>96083.2527229832</v>
      </c>
      <c r="P1657" s="12" t="n">
        <f aca="false">MAX(Assumptions!$B$4,($A$7*(Assumptions!$B$20+$E$1657+Assumptions!$B$17+$J$1657+$O$1657+$D$1657)-Assumptions!$B$17)/(1-$A$7))</f>
        <v>1495062.58011665</v>
      </c>
      <c r="Q1657" s="12" t="n">
        <f aca="false">Assumptions!$B$20+$E$1657+Assumptions!$B$17+$P$1657+$J$1657+$O$1657+$D$1657</f>
        <v>39264863.8674444</v>
      </c>
      <c r="R1657" s="12" t="n">
        <f aca="false">IF($C$1657&lt;Assumptions!$B$37,Assumptions!$B$37*(Assumptions!$B$21+Assumptions!$B$22/Assumptions!$B$37)/(Assumptions!$B$21+Assumptions!$B$22/$C$1657),Assumptions!$B$37)</f>
        <v>1</v>
      </c>
      <c r="S1657" s="12" t="n">
        <f aca="false">Assumptions!$B$38/$R$1657</f>
        <v>1</v>
      </c>
      <c r="T1657" s="12" t="n">
        <f aca="false">Assumptions!$B$39*$S$1657</f>
        <v>5000000</v>
      </c>
      <c r="U1657" s="12" t="n">
        <f aca="false">IF($C$1657&lt;Assumptions!$B$42,Assumptions!$B$42*(Assumptions!$B$21+Assumptions!$B$22/Assumptions!$B$42)/(Assumptions!$B$21+Assumptions!$B$22/$C$1657),Assumptions!$B$42)</f>
        <v>3</v>
      </c>
      <c r="V1657" s="12" t="n">
        <f aca="false">Assumptions!$B$43/$U$1657</f>
        <v>1</v>
      </c>
      <c r="W1657" s="12" t="n">
        <f aca="false">Assumptions!$B$44*$V$1657</f>
        <v>5000000</v>
      </c>
      <c r="X1657" s="12" t="n">
        <f aca="false">IF($C$1657&lt;Assumptions!$B$47,Assumptions!$B$47*(Assumptions!$B$21+Assumptions!$B$22/Assumptions!$B$47)/(Assumptions!$B$21+Assumptions!$B$22/$C$1657),Assumptions!$B$47)</f>
        <v>10</v>
      </c>
      <c r="Y1657" s="12" t="n">
        <f aca="false">Assumptions!$B$48/$X$1657</f>
        <v>1</v>
      </c>
      <c r="Z1657" s="12" t="n">
        <f aca="false">Assumptions!$B$49*$Y$1657</f>
        <v>3000000</v>
      </c>
      <c r="AA1657" s="12" t="n">
        <f aca="false">IF($C$1657&lt;Assumptions!$B$52,Assumptions!$B$52*(Assumptions!$B$21+Assumptions!$B$22/Assumptions!$B$52)/(Assumptions!$B$21+Assumptions!$B$22/$C$1657),Assumptions!$B$52)</f>
        <v>25</v>
      </c>
      <c r="AB1657" s="12" t="n">
        <f aca="false">Assumptions!$B$53/$AA$1657</f>
        <v>1</v>
      </c>
      <c r="AC1657" s="12" t="n">
        <f aca="false">Assumptions!$B$54*$AB$1657</f>
        <v>2400000</v>
      </c>
      <c r="AD1657" s="12" t="n">
        <f aca="false">IF($C$1657&lt;Assumptions!$B$57,Assumptions!$B$57*(Assumptions!$B$21+Assumptions!$B$22/Assumptions!$B$57)/(Assumptions!$B$21+Assumptions!$B$22/$C$1657),Assumptions!$B$57)</f>
        <v>57.6517822053005</v>
      </c>
      <c r="AE1657" s="12" t="n">
        <f aca="false">Assumptions!$B$58/$AD$1657</f>
        <v>1.04073105296793</v>
      </c>
      <c r="AF1657" s="12" t="n">
        <f aca="false">Assumptions!$B$59*$AE$1657</f>
        <v>1734552.1018569</v>
      </c>
      <c r="AG1657" s="12" t="n">
        <f aca="false">IF($C$1657&lt;Assumptions!$B$62,Assumptions!$B$62*(Assumptions!$B$21+Assumptions!$B$22/Assumptions!$B$62)/(Assumptions!$B$21+Assumptions!$B$22/$C$1657),Assumptions!$B$62)</f>
        <v>48.8872262293829</v>
      </c>
      <c r="AH1657" s="12" t="n">
        <f aca="false">Assumptions!$B$63/$AG$1657</f>
        <v>1.00554510434577</v>
      </c>
      <c r="AI1657" s="12" t="n">
        <f aca="false">Assumptions!$B$64*$AH$1657</f>
        <v>6136506.92530247</v>
      </c>
    </row>
    <row r="1658" customFormat="false" ht="15" hidden="true" customHeight="false" outlineLevel="0" collapsed="false">
      <c r="A1658" s="6" t="n">
        <f aca="false">ROW()-ROW($A$1606)+Assumptions!$B$4</f>
        <v>52</v>
      </c>
      <c r="B1658" s="12" t="n">
        <f aca="false">$P$1657</f>
        <v>1495062.58011665</v>
      </c>
      <c r="C1658" s="12" t="n">
        <f aca="false">$C$4/(Assumptions!$B$16+$B$1658)</f>
        <v>36.7328505715923</v>
      </c>
      <c r="D1658" s="12" t="n">
        <f aca="false">Assumptions!$B$7/$C$1658</f>
        <v>816707.648145357</v>
      </c>
      <c r="E1658" s="12" t="n">
        <f aca="false">$T$1658+$W$1658+$Z$1658+$AC$1658+$AF$1658+$AI$1658</f>
        <v>23271059.0271594</v>
      </c>
      <c r="F1658" s="12" t="n">
        <f aca="false">Assumptions!$B$70/(Assumptions!$B$20+Assumptions!$B$17+$B$1658+$E$1658+$O$1657)</f>
        <v>26.1390947921592</v>
      </c>
      <c r="G1658" s="12" t="n">
        <f aca="false">$C$1658*(1-Assumptions!$B$71)</f>
        <v>29.3862804572739</v>
      </c>
      <c r="H1658" s="12" t="n">
        <f aca="false">MIN($F$1658,$G$1658)</f>
        <v>26.1390947921592</v>
      </c>
      <c r="I1658" s="12" t="str">
        <f aca="false">IF($F$1658&lt;=$G$1658,"cap","discount")</f>
        <v>cap</v>
      </c>
      <c r="J1658" s="12" t="n">
        <f aca="false">Assumptions!$B$69/$H$1658</f>
        <v>191284.359299995</v>
      </c>
      <c r="K1658" s="12" t="n">
        <f aca="false">Assumptions!$B$74/(Assumptions!$B$20+Assumptions!$B$17+$B$1658+$E$1658+$J$1658)</f>
        <v>41.7187358136914</v>
      </c>
      <c r="L1658" s="12" t="n">
        <f aca="false">$C$1658*(1-Assumptions!$B$75)</f>
        <v>31.2229229858535</v>
      </c>
      <c r="M1658" s="12" t="n">
        <f aca="false">MIN($K$1658,$L$1658)</f>
        <v>31.2229229858535</v>
      </c>
      <c r="N1658" s="12" t="str">
        <f aca="false">IF($K$1658&lt;=$L$1658,"cap","discount")</f>
        <v>discount</v>
      </c>
      <c r="O1658" s="12" t="n">
        <f aca="false">Assumptions!$B$73/$M$1658</f>
        <v>96083.2527229832</v>
      </c>
      <c r="P1658" s="12" t="n">
        <f aca="false">MAX(Assumptions!$B$4,($A$7*(Assumptions!$B$20+$E$1658+Assumptions!$B$17+$J$1658+$O$1658+$D$1658)-Assumptions!$B$17)/(1-$A$7))</f>
        <v>1495062.58011665</v>
      </c>
      <c r="Q1658" s="12" t="n">
        <f aca="false">Assumptions!$B$20+$E$1658+Assumptions!$B$17+$P$1658+$J$1658+$O$1658+$D$1658</f>
        <v>39264863.8674444</v>
      </c>
      <c r="R1658" s="12" t="n">
        <f aca="false">IF($C$1658&lt;Assumptions!$B$37,Assumptions!$B$37*(Assumptions!$B$21+Assumptions!$B$22/Assumptions!$B$37)/(Assumptions!$B$21+Assumptions!$B$22/$C$1658),Assumptions!$B$37)</f>
        <v>1</v>
      </c>
      <c r="S1658" s="12" t="n">
        <f aca="false">Assumptions!$B$38/$R$1658</f>
        <v>1</v>
      </c>
      <c r="T1658" s="12" t="n">
        <f aca="false">Assumptions!$B$39*$S$1658</f>
        <v>5000000</v>
      </c>
      <c r="U1658" s="12" t="n">
        <f aca="false">IF($C$1658&lt;Assumptions!$B$42,Assumptions!$B$42*(Assumptions!$B$21+Assumptions!$B$22/Assumptions!$B$42)/(Assumptions!$B$21+Assumptions!$B$22/$C$1658),Assumptions!$B$42)</f>
        <v>3</v>
      </c>
      <c r="V1658" s="12" t="n">
        <f aca="false">Assumptions!$B$43/$U$1658</f>
        <v>1</v>
      </c>
      <c r="W1658" s="12" t="n">
        <f aca="false">Assumptions!$B$44*$V$1658</f>
        <v>5000000</v>
      </c>
      <c r="X1658" s="12" t="n">
        <f aca="false">IF($C$1658&lt;Assumptions!$B$47,Assumptions!$B$47*(Assumptions!$B$21+Assumptions!$B$22/Assumptions!$B$47)/(Assumptions!$B$21+Assumptions!$B$22/$C$1658),Assumptions!$B$47)</f>
        <v>10</v>
      </c>
      <c r="Y1658" s="12" t="n">
        <f aca="false">Assumptions!$B$48/$X$1658</f>
        <v>1</v>
      </c>
      <c r="Z1658" s="12" t="n">
        <f aca="false">Assumptions!$B$49*$Y$1658</f>
        <v>3000000</v>
      </c>
      <c r="AA1658" s="12" t="n">
        <f aca="false">IF($C$1658&lt;Assumptions!$B$52,Assumptions!$B$52*(Assumptions!$B$21+Assumptions!$B$22/Assumptions!$B$52)/(Assumptions!$B$21+Assumptions!$B$22/$C$1658),Assumptions!$B$52)</f>
        <v>25</v>
      </c>
      <c r="AB1658" s="12" t="n">
        <f aca="false">Assumptions!$B$53/$AA$1658</f>
        <v>1</v>
      </c>
      <c r="AC1658" s="12" t="n">
        <f aca="false">Assumptions!$B$54*$AB$1658</f>
        <v>2400000</v>
      </c>
      <c r="AD1658" s="12" t="n">
        <f aca="false">IF($C$1658&lt;Assumptions!$B$57,Assumptions!$B$57*(Assumptions!$B$21+Assumptions!$B$22/Assumptions!$B$57)/(Assumptions!$B$21+Assumptions!$B$22/$C$1658),Assumptions!$B$57)</f>
        <v>57.6517822053005</v>
      </c>
      <c r="AE1658" s="12" t="n">
        <f aca="false">Assumptions!$B$58/$AD$1658</f>
        <v>1.04073105296793</v>
      </c>
      <c r="AF1658" s="12" t="n">
        <f aca="false">Assumptions!$B$59*$AE$1658</f>
        <v>1734552.1018569</v>
      </c>
      <c r="AG1658" s="12" t="n">
        <f aca="false">IF($C$1658&lt;Assumptions!$B$62,Assumptions!$B$62*(Assumptions!$B$21+Assumptions!$B$22/Assumptions!$B$62)/(Assumptions!$B$21+Assumptions!$B$22/$C$1658),Assumptions!$B$62)</f>
        <v>48.8872262293829</v>
      </c>
      <c r="AH1658" s="12" t="n">
        <f aca="false">Assumptions!$B$63/$AG$1658</f>
        <v>1.00554510434577</v>
      </c>
      <c r="AI1658" s="12" t="n">
        <f aca="false">Assumptions!$B$64*$AH$1658</f>
        <v>6136506.92530247</v>
      </c>
    </row>
    <row r="1659" customFormat="false" ht="15" hidden="true" customHeight="false" outlineLevel="0" collapsed="false">
      <c r="A1659" s="6" t="n">
        <f aca="false">ROW()-ROW($A$1606)+Assumptions!$B$4</f>
        <v>53</v>
      </c>
      <c r="B1659" s="12" t="n">
        <f aca="false">$P$1658</f>
        <v>1495062.58011665</v>
      </c>
      <c r="C1659" s="12" t="n">
        <f aca="false">$C$4/(Assumptions!$B$16+$B$1659)</f>
        <v>36.7328505715923</v>
      </c>
      <c r="D1659" s="12" t="n">
        <f aca="false">Assumptions!$B$7/$C$1659</f>
        <v>816707.648145357</v>
      </c>
      <c r="E1659" s="12" t="n">
        <f aca="false">$T$1659+$W$1659+$Z$1659+$AC$1659+$AF$1659+$AI$1659</f>
        <v>23271059.0271594</v>
      </c>
      <c r="F1659" s="12" t="n">
        <f aca="false">Assumptions!$B$70/(Assumptions!$B$20+Assumptions!$B$17+$B$1659+$E$1659+$O$1658)</f>
        <v>26.1390947921592</v>
      </c>
      <c r="G1659" s="12" t="n">
        <f aca="false">$C$1659*(1-Assumptions!$B$71)</f>
        <v>29.3862804572739</v>
      </c>
      <c r="H1659" s="12" t="n">
        <f aca="false">MIN($F$1659,$G$1659)</f>
        <v>26.1390947921592</v>
      </c>
      <c r="I1659" s="12" t="str">
        <f aca="false">IF($F$1659&lt;=$G$1659,"cap","discount")</f>
        <v>cap</v>
      </c>
      <c r="J1659" s="12" t="n">
        <f aca="false">Assumptions!$B$69/$H$1659</f>
        <v>191284.359299995</v>
      </c>
      <c r="K1659" s="12" t="n">
        <f aca="false">Assumptions!$B$74/(Assumptions!$B$20+Assumptions!$B$17+$B$1659+$E$1659+$J$1659)</f>
        <v>41.7187358136914</v>
      </c>
      <c r="L1659" s="12" t="n">
        <f aca="false">$C$1659*(1-Assumptions!$B$75)</f>
        <v>31.2229229858535</v>
      </c>
      <c r="M1659" s="12" t="n">
        <f aca="false">MIN($K$1659,$L$1659)</f>
        <v>31.2229229858535</v>
      </c>
      <c r="N1659" s="12" t="str">
        <f aca="false">IF($K$1659&lt;=$L$1659,"cap","discount")</f>
        <v>discount</v>
      </c>
      <c r="O1659" s="12" t="n">
        <f aca="false">Assumptions!$B$73/$M$1659</f>
        <v>96083.2527229832</v>
      </c>
      <c r="P1659" s="12" t="n">
        <f aca="false">MAX(Assumptions!$B$4,($A$7*(Assumptions!$B$20+$E$1659+Assumptions!$B$17+$J$1659+$O$1659+$D$1659)-Assumptions!$B$17)/(1-$A$7))</f>
        <v>1495062.58011665</v>
      </c>
      <c r="Q1659" s="12" t="n">
        <f aca="false">Assumptions!$B$20+$E$1659+Assumptions!$B$17+$P$1659+$J$1659+$O$1659+$D$1659</f>
        <v>39264863.8674444</v>
      </c>
      <c r="R1659" s="12" t="n">
        <f aca="false">IF($C$1659&lt;Assumptions!$B$37,Assumptions!$B$37*(Assumptions!$B$21+Assumptions!$B$22/Assumptions!$B$37)/(Assumptions!$B$21+Assumptions!$B$22/$C$1659),Assumptions!$B$37)</f>
        <v>1</v>
      </c>
      <c r="S1659" s="12" t="n">
        <f aca="false">Assumptions!$B$38/$R$1659</f>
        <v>1</v>
      </c>
      <c r="T1659" s="12" t="n">
        <f aca="false">Assumptions!$B$39*$S$1659</f>
        <v>5000000</v>
      </c>
      <c r="U1659" s="12" t="n">
        <f aca="false">IF($C$1659&lt;Assumptions!$B$42,Assumptions!$B$42*(Assumptions!$B$21+Assumptions!$B$22/Assumptions!$B$42)/(Assumptions!$B$21+Assumptions!$B$22/$C$1659),Assumptions!$B$42)</f>
        <v>3</v>
      </c>
      <c r="V1659" s="12" t="n">
        <f aca="false">Assumptions!$B$43/$U$1659</f>
        <v>1</v>
      </c>
      <c r="W1659" s="12" t="n">
        <f aca="false">Assumptions!$B$44*$V$1659</f>
        <v>5000000</v>
      </c>
      <c r="X1659" s="12" t="n">
        <f aca="false">IF($C$1659&lt;Assumptions!$B$47,Assumptions!$B$47*(Assumptions!$B$21+Assumptions!$B$22/Assumptions!$B$47)/(Assumptions!$B$21+Assumptions!$B$22/$C$1659),Assumptions!$B$47)</f>
        <v>10</v>
      </c>
      <c r="Y1659" s="12" t="n">
        <f aca="false">Assumptions!$B$48/$X$1659</f>
        <v>1</v>
      </c>
      <c r="Z1659" s="12" t="n">
        <f aca="false">Assumptions!$B$49*$Y$1659</f>
        <v>3000000</v>
      </c>
      <c r="AA1659" s="12" t="n">
        <f aca="false">IF($C$1659&lt;Assumptions!$B$52,Assumptions!$B$52*(Assumptions!$B$21+Assumptions!$B$22/Assumptions!$B$52)/(Assumptions!$B$21+Assumptions!$B$22/$C$1659),Assumptions!$B$52)</f>
        <v>25</v>
      </c>
      <c r="AB1659" s="12" t="n">
        <f aca="false">Assumptions!$B$53/$AA$1659</f>
        <v>1</v>
      </c>
      <c r="AC1659" s="12" t="n">
        <f aca="false">Assumptions!$B$54*$AB$1659</f>
        <v>2400000</v>
      </c>
      <c r="AD1659" s="12" t="n">
        <f aca="false">IF($C$1659&lt;Assumptions!$B$57,Assumptions!$B$57*(Assumptions!$B$21+Assumptions!$B$22/Assumptions!$B$57)/(Assumptions!$B$21+Assumptions!$B$22/$C$1659),Assumptions!$B$57)</f>
        <v>57.6517822053005</v>
      </c>
      <c r="AE1659" s="12" t="n">
        <f aca="false">Assumptions!$B$58/$AD$1659</f>
        <v>1.04073105296793</v>
      </c>
      <c r="AF1659" s="12" t="n">
        <f aca="false">Assumptions!$B$59*$AE$1659</f>
        <v>1734552.1018569</v>
      </c>
      <c r="AG1659" s="12" t="n">
        <f aca="false">IF($C$1659&lt;Assumptions!$B$62,Assumptions!$B$62*(Assumptions!$B$21+Assumptions!$B$22/Assumptions!$B$62)/(Assumptions!$B$21+Assumptions!$B$22/$C$1659),Assumptions!$B$62)</f>
        <v>48.8872262293829</v>
      </c>
      <c r="AH1659" s="12" t="n">
        <f aca="false">Assumptions!$B$63/$AG$1659</f>
        <v>1.00554510434577</v>
      </c>
      <c r="AI1659" s="12" t="n">
        <f aca="false">Assumptions!$B$64*$AH$1659</f>
        <v>6136506.92530247</v>
      </c>
    </row>
    <row r="1660" customFormat="false" ht="15" hidden="true" customHeight="false" outlineLevel="0" collapsed="false">
      <c r="A1660" s="6" t="n">
        <f aca="false">ROW()-ROW($A$1606)+Assumptions!$B$4</f>
        <v>54</v>
      </c>
      <c r="B1660" s="12" t="n">
        <f aca="false">$P$1659</f>
        <v>1495062.58011665</v>
      </c>
      <c r="C1660" s="12" t="n">
        <f aca="false">$C$4/(Assumptions!$B$16+$B$1660)</f>
        <v>36.7328505715923</v>
      </c>
      <c r="D1660" s="12" t="n">
        <f aca="false">Assumptions!$B$7/$C$1660</f>
        <v>816707.648145357</v>
      </c>
      <c r="E1660" s="12" t="n">
        <f aca="false">$T$1660+$W$1660+$Z$1660+$AC$1660+$AF$1660+$AI$1660</f>
        <v>23271059.0271594</v>
      </c>
      <c r="F1660" s="12" t="n">
        <f aca="false">Assumptions!$B$70/(Assumptions!$B$20+Assumptions!$B$17+$B$1660+$E$1660+$O$1659)</f>
        <v>26.1390947921592</v>
      </c>
      <c r="G1660" s="12" t="n">
        <f aca="false">$C$1660*(1-Assumptions!$B$71)</f>
        <v>29.3862804572739</v>
      </c>
      <c r="H1660" s="12" t="n">
        <f aca="false">MIN($F$1660,$G$1660)</f>
        <v>26.1390947921592</v>
      </c>
      <c r="I1660" s="12" t="str">
        <f aca="false">IF($F$1660&lt;=$G$1660,"cap","discount")</f>
        <v>cap</v>
      </c>
      <c r="J1660" s="12" t="n">
        <f aca="false">Assumptions!$B$69/$H$1660</f>
        <v>191284.359299995</v>
      </c>
      <c r="K1660" s="12" t="n">
        <f aca="false">Assumptions!$B$74/(Assumptions!$B$20+Assumptions!$B$17+$B$1660+$E$1660+$J$1660)</f>
        <v>41.7187358136914</v>
      </c>
      <c r="L1660" s="12" t="n">
        <f aca="false">$C$1660*(1-Assumptions!$B$75)</f>
        <v>31.2229229858535</v>
      </c>
      <c r="M1660" s="12" t="n">
        <f aca="false">MIN($K$1660,$L$1660)</f>
        <v>31.2229229858535</v>
      </c>
      <c r="N1660" s="12" t="str">
        <f aca="false">IF($K$1660&lt;=$L$1660,"cap","discount")</f>
        <v>discount</v>
      </c>
      <c r="O1660" s="12" t="n">
        <f aca="false">Assumptions!$B$73/$M$1660</f>
        <v>96083.2527229832</v>
      </c>
      <c r="P1660" s="12" t="n">
        <f aca="false">MAX(Assumptions!$B$4,($A$7*(Assumptions!$B$20+$E$1660+Assumptions!$B$17+$J$1660+$O$1660+$D$1660)-Assumptions!$B$17)/(1-$A$7))</f>
        <v>1495062.58011665</v>
      </c>
      <c r="Q1660" s="12" t="n">
        <f aca="false">Assumptions!$B$20+$E$1660+Assumptions!$B$17+$P$1660+$J$1660+$O$1660+$D$1660</f>
        <v>39264863.8674444</v>
      </c>
      <c r="R1660" s="12" t="n">
        <f aca="false">IF($C$1660&lt;Assumptions!$B$37,Assumptions!$B$37*(Assumptions!$B$21+Assumptions!$B$22/Assumptions!$B$37)/(Assumptions!$B$21+Assumptions!$B$22/$C$1660),Assumptions!$B$37)</f>
        <v>1</v>
      </c>
      <c r="S1660" s="12" t="n">
        <f aca="false">Assumptions!$B$38/$R$1660</f>
        <v>1</v>
      </c>
      <c r="T1660" s="12" t="n">
        <f aca="false">Assumptions!$B$39*$S$1660</f>
        <v>5000000</v>
      </c>
      <c r="U1660" s="12" t="n">
        <f aca="false">IF($C$1660&lt;Assumptions!$B$42,Assumptions!$B$42*(Assumptions!$B$21+Assumptions!$B$22/Assumptions!$B$42)/(Assumptions!$B$21+Assumptions!$B$22/$C$1660),Assumptions!$B$42)</f>
        <v>3</v>
      </c>
      <c r="V1660" s="12" t="n">
        <f aca="false">Assumptions!$B$43/$U$1660</f>
        <v>1</v>
      </c>
      <c r="W1660" s="12" t="n">
        <f aca="false">Assumptions!$B$44*$V$1660</f>
        <v>5000000</v>
      </c>
      <c r="X1660" s="12" t="n">
        <f aca="false">IF($C$1660&lt;Assumptions!$B$47,Assumptions!$B$47*(Assumptions!$B$21+Assumptions!$B$22/Assumptions!$B$47)/(Assumptions!$B$21+Assumptions!$B$22/$C$1660),Assumptions!$B$47)</f>
        <v>10</v>
      </c>
      <c r="Y1660" s="12" t="n">
        <f aca="false">Assumptions!$B$48/$X$1660</f>
        <v>1</v>
      </c>
      <c r="Z1660" s="12" t="n">
        <f aca="false">Assumptions!$B$49*$Y$1660</f>
        <v>3000000</v>
      </c>
      <c r="AA1660" s="12" t="n">
        <f aca="false">IF($C$1660&lt;Assumptions!$B$52,Assumptions!$B$52*(Assumptions!$B$21+Assumptions!$B$22/Assumptions!$B$52)/(Assumptions!$B$21+Assumptions!$B$22/$C$1660),Assumptions!$B$52)</f>
        <v>25</v>
      </c>
      <c r="AB1660" s="12" t="n">
        <f aca="false">Assumptions!$B$53/$AA$1660</f>
        <v>1</v>
      </c>
      <c r="AC1660" s="12" t="n">
        <f aca="false">Assumptions!$B$54*$AB$1660</f>
        <v>2400000</v>
      </c>
      <c r="AD1660" s="12" t="n">
        <f aca="false">IF($C$1660&lt;Assumptions!$B$57,Assumptions!$B$57*(Assumptions!$B$21+Assumptions!$B$22/Assumptions!$B$57)/(Assumptions!$B$21+Assumptions!$B$22/$C$1660),Assumptions!$B$57)</f>
        <v>57.6517822053005</v>
      </c>
      <c r="AE1660" s="12" t="n">
        <f aca="false">Assumptions!$B$58/$AD$1660</f>
        <v>1.04073105296793</v>
      </c>
      <c r="AF1660" s="12" t="n">
        <f aca="false">Assumptions!$B$59*$AE$1660</f>
        <v>1734552.1018569</v>
      </c>
      <c r="AG1660" s="12" t="n">
        <f aca="false">IF($C$1660&lt;Assumptions!$B$62,Assumptions!$B$62*(Assumptions!$B$21+Assumptions!$B$22/Assumptions!$B$62)/(Assumptions!$B$21+Assumptions!$B$22/$C$1660),Assumptions!$B$62)</f>
        <v>48.8872262293829</v>
      </c>
      <c r="AH1660" s="12" t="n">
        <f aca="false">Assumptions!$B$63/$AG$1660</f>
        <v>1.00554510434577</v>
      </c>
      <c r="AI1660" s="12" t="n">
        <f aca="false">Assumptions!$B$64*$AH$1660</f>
        <v>6136506.92530247</v>
      </c>
    </row>
    <row r="1661" customFormat="false" ht="15" hidden="true" customHeight="false" outlineLevel="0" collapsed="false">
      <c r="A1661" s="6" t="n">
        <f aca="false">ROW()-ROW($A$1606)+Assumptions!$B$4</f>
        <v>55</v>
      </c>
      <c r="B1661" s="12" t="n">
        <f aca="false">$P$1660</f>
        <v>1495062.58011665</v>
      </c>
      <c r="C1661" s="12" t="n">
        <f aca="false">$C$4/(Assumptions!$B$16+$B$1661)</f>
        <v>36.7328505715923</v>
      </c>
      <c r="D1661" s="12" t="n">
        <f aca="false">Assumptions!$B$7/$C$1661</f>
        <v>816707.648145357</v>
      </c>
      <c r="E1661" s="12" t="n">
        <f aca="false">$T$1661+$W$1661+$Z$1661+$AC$1661+$AF$1661+$AI$1661</f>
        <v>23271059.0271594</v>
      </c>
      <c r="F1661" s="12" t="n">
        <f aca="false">Assumptions!$B$70/(Assumptions!$B$20+Assumptions!$B$17+$B$1661+$E$1661+$O$1660)</f>
        <v>26.1390947921592</v>
      </c>
      <c r="G1661" s="12" t="n">
        <f aca="false">$C$1661*(1-Assumptions!$B$71)</f>
        <v>29.3862804572739</v>
      </c>
      <c r="H1661" s="12" t="n">
        <f aca="false">MIN($F$1661,$G$1661)</f>
        <v>26.1390947921592</v>
      </c>
      <c r="I1661" s="12" t="str">
        <f aca="false">IF($F$1661&lt;=$G$1661,"cap","discount")</f>
        <v>cap</v>
      </c>
      <c r="J1661" s="12" t="n">
        <f aca="false">Assumptions!$B$69/$H$1661</f>
        <v>191284.359299995</v>
      </c>
      <c r="K1661" s="12" t="n">
        <f aca="false">Assumptions!$B$74/(Assumptions!$B$20+Assumptions!$B$17+$B$1661+$E$1661+$J$1661)</f>
        <v>41.7187358136914</v>
      </c>
      <c r="L1661" s="12" t="n">
        <f aca="false">$C$1661*(1-Assumptions!$B$75)</f>
        <v>31.2229229858535</v>
      </c>
      <c r="M1661" s="12" t="n">
        <f aca="false">MIN($K$1661,$L$1661)</f>
        <v>31.2229229858535</v>
      </c>
      <c r="N1661" s="12" t="str">
        <f aca="false">IF($K$1661&lt;=$L$1661,"cap","discount")</f>
        <v>discount</v>
      </c>
      <c r="O1661" s="12" t="n">
        <f aca="false">Assumptions!$B$73/$M$1661</f>
        <v>96083.2527229832</v>
      </c>
      <c r="P1661" s="12" t="n">
        <f aca="false">MAX(Assumptions!$B$4,($A$7*(Assumptions!$B$20+$E$1661+Assumptions!$B$17+$J$1661+$O$1661+$D$1661)-Assumptions!$B$17)/(1-$A$7))</f>
        <v>1495062.58011665</v>
      </c>
      <c r="Q1661" s="12" t="n">
        <f aca="false">Assumptions!$B$20+$E$1661+Assumptions!$B$17+$P$1661+$J$1661+$O$1661+$D$1661</f>
        <v>39264863.8674444</v>
      </c>
      <c r="R1661" s="12" t="n">
        <f aca="false">IF($C$1661&lt;Assumptions!$B$37,Assumptions!$B$37*(Assumptions!$B$21+Assumptions!$B$22/Assumptions!$B$37)/(Assumptions!$B$21+Assumptions!$B$22/$C$1661),Assumptions!$B$37)</f>
        <v>1</v>
      </c>
      <c r="S1661" s="12" t="n">
        <f aca="false">Assumptions!$B$38/$R$1661</f>
        <v>1</v>
      </c>
      <c r="T1661" s="12" t="n">
        <f aca="false">Assumptions!$B$39*$S$1661</f>
        <v>5000000</v>
      </c>
      <c r="U1661" s="12" t="n">
        <f aca="false">IF($C$1661&lt;Assumptions!$B$42,Assumptions!$B$42*(Assumptions!$B$21+Assumptions!$B$22/Assumptions!$B$42)/(Assumptions!$B$21+Assumptions!$B$22/$C$1661),Assumptions!$B$42)</f>
        <v>3</v>
      </c>
      <c r="V1661" s="12" t="n">
        <f aca="false">Assumptions!$B$43/$U$1661</f>
        <v>1</v>
      </c>
      <c r="W1661" s="12" t="n">
        <f aca="false">Assumptions!$B$44*$V$1661</f>
        <v>5000000</v>
      </c>
      <c r="X1661" s="12" t="n">
        <f aca="false">IF($C$1661&lt;Assumptions!$B$47,Assumptions!$B$47*(Assumptions!$B$21+Assumptions!$B$22/Assumptions!$B$47)/(Assumptions!$B$21+Assumptions!$B$22/$C$1661),Assumptions!$B$47)</f>
        <v>10</v>
      </c>
      <c r="Y1661" s="12" t="n">
        <f aca="false">Assumptions!$B$48/$X$1661</f>
        <v>1</v>
      </c>
      <c r="Z1661" s="12" t="n">
        <f aca="false">Assumptions!$B$49*$Y$1661</f>
        <v>3000000</v>
      </c>
      <c r="AA1661" s="12" t="n">
        <f aca="false">IF($C$1661&lt;Assumptions!$B$52,Assumptions!$B$52*(Assumptions!$B$21+Assumptions!$B$22/Assumptions!$B$52)/(Assumptions!$B$21+Assumptions!$B$22/$C$1661),Assumptions!$B$52)</f>
        <v>25</v>
      </c>
      <c r="AB1661" s="12" t="n">
        <f aca="false">Assumptions!$B$53/$AA$1661</f>
        <v>1</v>
      </c>
      <c r="AC1661" s="12" t="n">
        <f aca="false">Assumptions!$B$54*$AB$1661</f>
        <v>2400000</v>
      </c>
      <c r="AD1661" s="12" t="n">
        <f aca="false">IF($C$1661&lt;Assumptions!$B$57,Assumptions!$B$57*(Assumptions!$B$21+Assumptions!$B$22/Assumptions!$B$57)/(Assumptions!$B$21+Assumptions!$B$22/$C$1661),Assumptions!$B$57)</f>
        <v>57.6517822053005</v>
      </c>
      <c r="AE1661" s="12" t="n">
        <f aca="false">Assumptions!$B$58/$AD$1661</f>
        <v>1.04073105296793</v>
      </c>
      <c r="AF1661" s="12" t="n">
        <f aca="false">Assumptions!$B$59*$AE$1661</f>
        <v>1734552.1018569</v>
      </c>
      <c r="AG1661" s="12" t="n">
        <f aca="false">IF($C$1661&lt;Assumptions!$B$62,Assumptions!$B$62*(Assumptions!$B$21+Assumptions!$B$22/Assumptions!$B$62)/(Assumptions!$B$21+Assumptions!$B$22/$C$1661),Assumptions!$B$62)</f>
        <v>48.8872262293829</v>
      </c>
      <c r="AH1661" s="12" t="n">
        <f aca="false">Assumptions!$B$63/$AG$1661</f>
        <v>1.00554510434577</v>
      </c>
      <c r="AI1661" s="12" t="n">
        <f aca="false">Assumptions!$B$64*$AH$1661</f>
        <v>6136506.92530247</v>
      </c>
    </row>
    <row r="1662" customFormat="false" ht="15" hidden="true" customHeight="false" outlineLevel="0" collapsed="false">
      <c r="A1662" s="6" t="n">
        <f aca="false">ROW()-ROW($A$1606)+Assumptions!$B$4</f>
        <v>56</v>
      </c>
      <c r="B1662" s="12" t="n">
        <f aca="false">$P$1661</f>
        <v>1495062.58011665</v>
      </c>
      <c r="C1662" s="12" t="n">
        <f aca="false">$C$4/(Assumptions!$B$16+$B$1662)</f>
        <v>36.7328505715923</v>
      </c>
      <c r="D1662" s="12" t="n">
        <f aca="false">Assumptions!$B$7/$C$1662</f>
        <v>816707.648145357</v>
      </c>
      <c r="E1662" s="12" t="n">
        <f aca="false">$T$1662+$W$1662+$Z$1662+$AC$1662+$AF$1662+$AI$1662</f>
        <v>23271059.0271594</v>
      </c>
      <c r="F1662" s="12" t="n">
        <f aca="false">Assumptions!$B$70/(Assumptions!$B$20+Assumptions!$B$17+$B$1662+$E$1662+$O$1661)</f>
        <v>26.1390947921592</v>
      </c>
      <c r="G1662" s="12" t="n">
        <f aca="false">$C$1662*(1-Assumptions!$B$71)</f>
        <v>29.3862804572739</v>
      </c>
      <c r="H1662" s="12" t="n">
        <f aca="false">MIN($F$1662,$G$1662)</f>
        <v>26.1390947921592</v>
      </c>
      <c r="I1662" s="12" t="str">
        <f aca="false">IF($F$1662&lt;=$G$1662,"cap","discount")</f>
        <v>cap</v>
      </c>
      <c r="J1662" s="12" t="n">
        <f aca="false">Assumptions!$B$69/$H$1662</f>
        <v>191284.359299995</v>
      </c>
      <c r="K1662" s="12" t="n">
        <f aca="false">Assumptions!$B$74/(Assumptions!$B$20+Assumptions!$B$17+$B$1662+$E$1662+$J$1662)</f>
        <v>41.7187358136914</v>
      </c>
      <c r="L1662" s="12" t="n">
        <f aca="false">$C$1662*(1-Assumptions!$B$75)</f>
        <v>31.2229229858535</v>
      </c>
      <c r="M1662" s="12" t="n">
        <f aca="false">MIN($K$1662,$L$1662)</f>
        <v>31.2229229858535</v>
      </c>
      <c r="N1662" s="12" t="str">
        <f aca="false">IF($K$1662&lt;=$L$1662,"cap","discount")</f>
        <v>discount</v>
      </c>
      <c r="O1662" s="12" t="n">
        <f aca="false">Assumptions!$B$73/$M$1662</f>
        <v>96083.2527229832</v>
      </c>
      <c r="P1662" s="12" t="n">
        <f aca="false">MAX(Assumptions!$B$4,($A$7*(Assumptions!$B$20+$E$1662+Assumptions!$B$17+$J$1662+$O$1662+$D$1662)-Assumptions!$B$17)/(1-$A$7))</f>
        <v>1495062.58011665</v>
      </c>
      <c r="Q1662" s="12" t="n">
        <f aca="false">Assumptions!$B$20+$E$1662+Assumptions!$B$17+$P$1662+$J$1662+$O$1662+$D$1662</f>
        <v>39264863.8674444</v>
      </c>
      <c r="R1662" s="12" t="n">
        <f aca="false">IF($C$1662&lt;Assumptions!$B$37,Assumptions!$B$37*(Assumptions!$B$21+Assumptions!$B$22/Assumptions!$B$37)/(Assumptions!$B$21+Assumptions!$B$22/$C$1662),Assumptions!$B$37)</f>
        <v>1</v>
      </c>
      <c r="S1662" s="12" t="n">
        <f aca="false">Assumptions!$B$38/$R$1662</f>
        <v>1</v>
      </c>
      <c r="T1662" s="12" t="n">
        <f aca="false">Assumptions!$B$39*$S$1662</f>
        <v>5000000</v>
      </c>
      <c r="U1662" s="12" t="n">
        <f aca="false">IF($C$1662&lt;Assumptions!$B$42,Assumptions!$B$42*(Assumptions!$B$21+Assumptions!$B$22/Assumptions!$B$42)/(Assumptions!$B$21+Assumptions!$B$22/$C$1662),Assumptions!$B$42)</f>
        <v>3</v>
      </c>
      <c r="V1662" s="12" t="n">
        <f aca="false">Assumptions!$B$43/$U$1662</f>
        <v>1</v>
      </c>
      <c r="W1662" s="12" t="n">
        <f aca="false">Assumptions!$B$44*$V$1662</f>
        <v>5000000</v>
      </c>
      <c r="X1662" s="12" t="n">
        <f aca="false">IF($C$1662&lt;Assumptions!$B$47,Assumptions!$B$47*(Assumptions!$B$21+Assumptions!$B$22/Assumptions!$B$47)/(Assumptions!$B$21+Assumptions!$B$22/$C$1662),Assumptions!$B$47)</f>
        <v>10</v>
      </c>
      <c r="Y1662" s="12" t="n">
        <f aca="false">Assumptions!$B$48/$X$1662</f>
        <v>1</v>
      </c>
      <c r="Z1662" s="12" t="n">
        <f aca="false">Assumptions!$B$49*$Y$1662</f>
        <v>3000000</v>
      </c>
      <c r="AA1662" s="12" t="n">
        <f aca="false">IF($C$1662&lt;Assumptions!$B$52,Assumptions!$B$52*(Assumptions!$B$21+Assumptions!$B$22/Assumptions!$B$52)/(Assumptions!$B$21+Assumptions!$B$22/$C$1662),Assumptions!$B$52)</f>
        <v>25</v>
      </c>
      <c r="AB1662" s="12" t="n">
        <f aca="false">Assumptions!$B$53/$AA$1662</f>
        <v>1</v>
      </c>
      <c r="AC1662" s="12" t="n">
        <f aca="false">Assumptions!$B$54*$AB$1662</f>
        <v>2400000</v>
      </c>
      <c r="AD1662" s="12" t="n">
        <f aca="false">IF($C$1662&lt;Assumptions!$B$57,Assumptions!$B$57*(Assumptions!$B$21+Assumptions!$B$22/Assumptions!$B$57)/(Assumptions!$B$21+Assumptions!$B$22/$C$1662),Assumptions!$B$57)</f>
        <v>57.6517822053005</v>
      </c>
      <c r="AE1662" s="12" t="n">
        <f aca="false">Assumptions!$B$58/$AD$1662</f>
        <v>1.04073105296793</v>
      </c>
      <c r="AF1662" s="12" t="n">
        <f aca="false">Assumptions!$B$59*$AE$1662</f>
        <v>1734552.1018569</v>
      </c>
      <c r="AG1662" s="12" t="n">
        <f aca="false">IF($C$1662&lt;Assumptions!$B$62,Assumptions!$B$62*(Assumptions!$B$21+Assumptions!$B$22/Assumptions!$B$62)/(Assumptions!$B$21+Assumptions!$B$22/$C$1662),Assumptions!$B$62)</f>
        <v>48.8872262293829</v>
      </c>
      <c r="AH1662" s="12" t="n">
        <f aca="false">Assumptions!$B$63/$AG$1662</f>
        <v>1.00554510434577</v>
      </c>
      <c r="AI1662" s="12" t="n">
        <f aca="false">Assumptions!$B$64*$AH$1662</f>
        <v>6136506.92530247</v>
      </c>
    </row>
    <row r="1663" customFormat="false" ht="15" hidden="true" customHeight="false" outlineLevel="0" collapsed="false">
      <c r="A1663" s="6" t="n">
        <f aca="false">ROW()-ROW($A$1606)+Assumptions!$B$4</f>
        <v>57</v>
      </c>
      <c r="B1663" s="12" t="n">
        <f aca="false">$P$1662</f>
        <v>1495062.58011665</v>
      </c>
      <c r="C1663" s="12" t="n">
        <f aca="false">$C$4/(Assumptions!$B$16+$B$1663)</f>
        <v>36.7328505715923</v>
      </c>
      <c r="D1663" s="12" t="n">
        <f aca="false">Assumptions!$B$7/$C$1663</f>
        <v>816707.648145357</v>
      </c>
      <c r="E1663" s="12" t="n">
        <f aca="false">$T$1663+$W$1663+$Z$1663+$AC$1663+$AF$1663+$AI$1663</f>
        <v>23271059.0271594</v>
      </c>
      <c r="F1663" s="12" t="n">
        <f aca="false">Assumptions!$B$70/(Assumptions!$B$20+Assumptions!$B$17+$B$1663+$E$1663+$O$1662)</f>
        <v>26.1390947921592</v>
      </c>
      <c r="G1663" s="12" t="n">
        <f aca="false">$C$1663*(1-Assumptions!$B$71)</f>
        <v>29.3862804572739</v>
      </c>
      <c r="H1663" s="12" t="n">
        <f aca="false">MIN($F$1663,$G$1663)</f>
        <v>26.1390947921592</v>
      </c>
      <c r="I1663" s="12" t="str">
        <f aca="false">IF($F$1663&lt;=$G$1663,"cap","discount")</f>
        <v>cap</v>
      </c>
      <c r="J1663" s="12" t="n">
        <f aca="false">Assumptions!$B$69/$H$1663</f>
        <v>191284.359299995</v>
      </c>
      <c r="K1663" s="12" t="n">
        <f aca="false">Assumptions!$B$74/(Assumptions!$B$20+Assumptions!$B$17+$B$1663+$E$1663+$J$1663)</f>
        <v>41.7187358136914</v>
      </c>
      <c r="L1663" s="12" t="n">
        <f aca="false">$C$1663*(1-Assumptions!$B$75)</f>
        <v>31.2229229858535</v>
      </c>
      <c r="M1663" s="12" t="n">
        <f aca="false">MIN($K$1663,$L$1663)</f>
        <v>31.2229229858535</v>
      </c>
      <c r="N1663" s="12" t="str">
        <f aca="false">IF($K$1663&lt;=$L$1663,"cap","discount")</f>
        <v>discount</v>
      </c>
      <c r="O1663" s="12" t="n">
        <f aca="false">Assumptions!$B$73/$M$1663</f>
        <v>96083.2527229832</v>
      </c>
      <c r="P1663" s="12" t="n">
        <f aca="false">MAX(Assumptions!$B$4,($A$7*(Assumptions!$B$20+$E$1663+Assumptions!$B$17+$J$1663+$O$1663+$D$1663)-Assumptions!$B$17)/(1-$A$7))</f>
        <v>1495062.58011665</v>
      </c>
      <c r="Q1663" s="12" t="n">
        <f aca="false">Assumptions!$B$20+$E$1663+Assumptions!$B$17+$P$1663+$J$1663+$O$1663+$D$1663</f>
        <v>39264863.8674444</v>
      </c>
      <c r="R1663" s="12" t="n">
        <f aca="false">IF($C$1663&lt;Assumptions!$B$37,Assumptions!$B$37*(Assumptions!$B$21+Assumptions!$B$22/Assumptions!$B$37)/(Assumptions!$B$21+Assumptions!$B$22/$C$1663),Assumptions!$B$37)</f>
        <v>1</v>
      </c>
      <c r="S1663" s="12" t="n">
        <f aca="false">Assumptions!$B$38/$R$1663</f>
        <v>1</v>
      </c>
      <c r="T1663" s="12" t="n">
        <f aca="false">Assumptions!$B$39*$S$1663</f>
        <v>5000000</v>
      </c>
      <c r="U1663" s="12" t="n">
        <f aca="false">IF($C$1663&lt;Assumptions!$B$42,Assumptions!$B$42*(Assumptions!$B$21+Assumptions!$B$22/Assumptions!$B$42)/(Assumptions!$B$21+Assumptions!$B$22/$C$1663),Assumptions!$B$42)</f>
        <v>3</v>
      </c>
      <c r="V1663" s="12" t="n">
        <f aca="false">Assumptions!$B$43/$U$1663</f>
        <v>1</v>
      </c>
      <c r="W1663" s="12" t="n">
        <f aca="false">Assumptions!$B$44*$V$1663</f>
        <v>5000000</v>
      </c>
      <c r="X1663" s="12" t="n">
        <f aca="false">IF($C$1663&lt;Assumptions!$B$47,Assumptions!$B$47*(Assumptions!$B$21+Assumptions!$B$22/Assumptions!$B$47)/(Assumptions!$B$21+Assumptions!$B$22/$C$1663),Assumptions!$B$47)</f>
        <v>10</v>
      </c>
      <c r="Y1663" s="12" t="n">
        <f aca="false">Assumptions!$B$48/$X$1663</f>
        <v>1</v>
      </c>
      <c r="Z1663" s="12" t="n">
        <f aca="false">Assumptions!$B$49*$Y$1663</f>
        <v>3000000</v>
      </c>
      <c r="AA1663" s="12" t="n">
        <f aca="false">IF($C$1663&lt;Assumptions!$B$52,Assumptions!$B$52*(Assumptions!$B$21+Assumptions!$B$22/Assumptions!$B$52)/(Assumptions!$B$21+Assumptions!$B$22/$C$1663),Assumptions!$B$52)</f>
        <v>25</v>
      </c>
      <c r="AB1663" s="12" t="n">
        <f aca="false">Assumptions!$B$53/$AA$1663</f>
        <v>1</v>
      </c>
      <c r="AC1663" s="12" t="n">
        <f aca="false">Assumptions!$B$54*$AB$1663</f>
        <v>2400000</v>
      </c>
      <c r="AD1663" s="12" t="n">
        <f aca="false">IF($C$1663&lt;Assumptions!$B$57,Assumptions!$B$57*(Assumptions!$B$21+Assumptions!$B$22/Assumptions!$B$57)/(Assumptions!$B$21+Assumptions!$B$22/$C$1663),Assumptions!$B$57)</f>
        <v>57.6517822053005</v>
      </c>
      <c r="AE1663" s="12" t="n">
        <f aca="false">Assumptions!$B$58/$AD$1663</f>
        <v>1.04073105296793</v>
      </c>
      <c r="AF1663" s="12" t="n">
        <f aca="false">Assumptions!$B$59*$AE$1663</f>
        <v>1734552.1018569</v>
      </c>
      <c r="AG1663" s="12" t="n">
        <f aca="false">IF($C$1663&lt;Assumptions!$B$62,Assumptions!$B$62*(Assumptions!$B$21+Assumptions!$B$22/Assumptions!$B$62)/(Assumptions!$B$21+Assumptions!$B$22/$C$1663),Assumptions!$B$62)</f>
        <v>48.8872262293829</v>
      </c>
      <c r="AH1663" s="12" t="n">
        <f aca="false">Assumptions!$B$63/$AG$1663</f>
        <v>1.00554510434577</v>
      </c>
      <c r="AI1663" s="12" t="n">
        <f aca="false">Assumptions!$B$64*$AH$1663</f>
        <v>6136506.92530247</v>
      </c>
    </row>
    <row r="1664" customFormat="false" ht="15" hidden="true" customHeight="false" outlineLevel="0" collapsed="false">
      <c r="A1664" s="6" t="n">
        <f aca="false">ROW()-ROW($A$1606)+Assumptions!$B$4</f>
        <v>58</v>
      </c>
      <c r="B1664" s="12" t="n">
        <f aca="false">$P$1663</f>
        <v>1495062.58011665</v>
      </c>
      <c r="C1664" s="12" t="n">
        <f aca="false">$C$4/(Assumptions!$B$16+$B$1664)</f>
        <v>36.7328505715923</v>
      </c>
      <c r="D1664" s="12" t="n">
        <f aca="false">Assumptions!$B$7/$C$1664</f>
        <v>816707.648145357</v>
      </c>
      <c r="E1664" s="12" t="n">
        <f aca="false">$T$1664+$W$1664+$Z$1664+$AC$1664+$AF$1664+$AI$1664</f>
        <v>23271059.0271594</v>
      </c>
      <c r="F1664" s="12" t="n">
        <f aca="false">Assumptions!$B$70/(Assumptions!$B$20+Assumptions!$B$17+$B$1664+$E$1664+$O$1663)</f>
        <v>26.1390947921592</v>
      </c>
      <c r="G1664" s="12" t="n">
        <f aca="false">$C$1664*(1-Assumptions!$B$71)</f>
        <v>29.3862804572739</v>
      </c>
      <c r="H1664" s="12" t="n">
        <f aca="false">MIN($F$1664,$G$1664)</f>
        <v>26.1390947921592</v>
      </c>
      <c r="I1664" s="12" t="str">
        <f aca="false">IF($F$1664&lt;=$G$1664,"cap","discount")</f>
        <v>cap</v>
      </c>
      <c r="J1664" s="12" t="n">
        <f aca="false">Assumptions!$B$69/$H$1664</f>
        <v>191284.359299995</v>
      </c>
      <c r="K1664" s="12" t="n">
        <f aca="false">Assumptions!$B$74/(Assumptions!$B$20+Assumptions!$B$17+$B$1664+$E$1664+$J$1664)</f>
        <v>41.7187358136914</v>
      </c>
      <c r="L1664" s="12" t="n">
        <f aca="false">$C$1664*(1-Assumptions!$B$75)</f>
        <v>31.2229229858535</v>
      </c>
      <c r="M1664" s="12" t="n">
        <f aca="false">MIN($K$1664,$L$1664)</f>
        <v>31.2229229858535</v>
      </c>
      <c r="N1664" s="12" t="str">
        <f aca="false">IF($K$1664&lt;=$L$1664,"cap","discount")</f>
        <v>discount</v>
      </c>
      <c r="O1664" s="12" t="n">
        <f aca="false">Assumptions!$B$73/$M$1664</f>
        <v>96083.2527229832</v>
      </c>
      <c r="P1664" s="12" t="n">
        <f aca="false">MAX(Assumptions!$B$4,($A$7*(Assumptions!$B$20+$E$1664+Assumptions!$B$17+$J$1664+$O$1664+$D$1664)-Assumptions!$B$17)/(1-$A$7))</f>
        <v>1495062.58011665</v>
      </c>
      <c r="Q1664" s="12" t="n">
        <f aca="false">Assumptions!$B$20+$E$1664+Assumptions!$B$17+$P$1664+$J$1664+$O$1664+$D$1664</f>
        <v>39264863.8674444</v>
      </c>
      <c r="R1664" s="12" t="n">
        <f aca="false">IF($C$1664&lt;Assumptions!$B$37,Assumptions!$B$37*(Assumptions!$B$21+Assumptions!$B$22/Assumptions!$B$37)/(Assumptions!$B$21+Assumptions!$B$22/$C$1664),Assumptions!$B$37)</f>
        <v>1</v>
      </c>
      <c r="S1664" s="12" t="n">
        <f aca="false">Assumptions!$B$38/$R$1664</f>
        <v>1</v>
      </c>
      <c r="T1664" s="12" t="n">
        <f aca="false">Assumptions!$B$39*$S$1664</f>
        <v>5000000</v>
      </c>
      <c r="U1664" s="12" t="n">
        <f aca="false">IF($C$1664&lt;Assumptions!$B$42,Assumptions!$B$42*(Assumptions!$B$21+Assumptions!$B$22/Assumptions!$B$42)/(Assumptions!$B$21+Assumptions!$B$22/$C$1664),Assumptions!$B$42)</f>
        <v>3</v>
      </c>
      <c r="V1664" s="12" t="n">
        <f aca="false">Assumptions!$B$43/$U$1664</f>
        <v>1</v>
      </c>
      <c r="W1664" s="12" t="n">
        <f aca="false">Assumptions!$B$44*$V$1664</f>
        <v>5000000</v>
      </c>
      <c r="X1664" s="12" t="n">
        <f aca="false">IF($C$1664&lt;Assumptions!$B$47,Assumptions!$B$47*(Assumptions!$B$21+Assumptions!$B$22/Assumptions!$B$47)/(Assumptions!$B$21+Assumptions!$B$22/$C$1664),Assumptions!$B$47)</f>
        <v>10</v>
      </c>
      <c r="Y1664" s="12" t="n">
        <f aca="false">Assumptions!$B$48/$X$1664</f>
        <v>1</v>
      </c>
      <c r="Z1664" s="12" t="n">
        <f aca="false">Assumptions!$B$49*$Y$1664</f>
        <v>3000000</v>
      </c>
      <c r="AA1664" s="12" t="n">
        <f aca="false">IF($C$1664&lt;Assumptions!$B$52,Assumptions!$B$52*(Assumptions!$B$21+Assumptions!$B$22/Assumptions!$B$52)/(Assumptions!$B$21+Assumptions!$B$22/$C$1664),Assumptions!$B$52)</f>
        <v>25</v>
      </c>
      <c r="AB1664" s="12" t="n">
        <f aca="false">Assumptions!$B$53/$AA$1664</f>
        <v>1</v>
      </c>
      <c r="AC1664" s="12" t="n">
        <f aca="false">Assumptions!$B$54*$AB$1664</f>
        <v>2400000</v>
      </c>
      <c r="AD1664" s="12" t="n">
        <f aca="false">IF($C$1664&lt;Assumptions!$B$57,Assumptions!$B$57*(Assumptions!$B$21+Assumptions!$B$22/Assumptions!$B$57)/(Assumptions!$B$21+Assumptions!$B$22/$C$1664),Assumptions!$B$57)</f>
        <v>57.6517822053005</v>
      </c>
      <c r="AE1664" s="12" t="n">
        <f aca="false">Assumptions!$B$58/$AD$1664</f>
        <v>1.04073105296793</v>
      </c>
      <c r="AF1664" s="12" t="n">
        <f aca="false">Assumptions!$B$59*$AE$1664</f>
        <v>1734552.1018569</v>
      </c>
      <c r="AG1664" s="12" t="n">
        <f aca="false">IF($C$1664&lt;Assumptions!$B$62,Assumptions!$B$62*(Assumptions!$B$21+Assumptions!$B$22/Assumptions!$B$62)/(Assumptions!$B$21+Assumptions!$B$22/$C$1664),Assumptions!$B$62)</f>
        <v>48.8872262293829</v>
      </c>
      <c r="AH1664" s="12" t="n">
        <f aca="false">Assumptions!$B$63/$AG$1664</f>
        <v>1.00554510434577</v>
      </c>
      <c r="AI1664" s="12" t="n">
        <f aca="false">Assumptions!$B$64*$AH$1664</f>
        <v>6136506.92530247</v>
      </c>
    </row>
    <row r="1665" customFormat="false" ht="15" hidden="true" customHeight="false" outlineLevel="0" collapsed="false">
      <c r="A1665" s="6" t="n">
        <f aca="false">ROW()-ROW($A$1606)+Assumptions!$B$4</f>
        <v>59</v>
      </c>
      <c r="B1665" s="12" t="n">
        <f aca="false">$P$1664</f>
        <v>1495062.58011665</v>
      </c>
      <c r="C1665" s="12" t="n">
        <f aca="false">$C$4/(Assumptions!$B$16+$B$1665)</f>
        <v>36.7328505715923</v>
      </c>
      <c r="D1665" s="12" t="n">
        <f aca="false">Assumptions!$B$7/$C$1665</f>
        <v>816707.648145357</v>
      </c>
      <c r="E1665" s="12" t="n">
        <f aca="false">$T$1665+$W$1665+$Z$1665+$AC$1665+$AF$1665+$AI$1665</f>
        <v>23271059.0271594</v>
      </c>
      <c r="F1665" s="12" t="n">
        <f aca="false">Assumptions!$B$70/(Assumptions!$B$20+Assumptions!$B$17+$B$1665+$E$1665+$O$1664)</f>
        <v>26.1390947921592</v>
      </c>
      <c r="G1665" s="12" t="n">
        <f aca="false">$C$1665*(1-Assumptions!$B$71)</f>
        <v>29.3862804572739</v>
      </c>
      <c r="H1665" s="12" t="n">
        <f aca="false">MIN($F$1665,$G$1665)</f>
        <v>26.1390947921592</v>
      </c>
      <c r="I1665" s="12" t="str">
        <f aca="false">IF($F$1665&lt;=$G$1665,"cap","discount")</f>
        <v>cap</v>
      </c>
      <c r="J1665" s="12" t="n">
        <f aca="false">Assumptions!$B$69/$H$1665</f>
        <v>191284.359299995</v>
      </c>
      <c r="K1665" s="12" t="n">
        <f aca="false">Assumptions!$B$74/(Assumptions!$B$20+Assumptions!$B$17+$B$1665+$E$1665+$J$1665)</f>
        <v>41.7187358136914</v>
      </c>
      <c r="L1665" s="12" t="n">
        <f aca="false">$C$1665*(1-Assumptions!$B$75)</f>
        <v>31.2229229858535</v>
      </c>
      <c r="M1665" s="12" t="n">
        <f aca="false">MIN($K$1665,$L$1665)</f>
        <v>31.2229229858535</v>
      </c>
      <c r="N1665" s="12" t="str">
        <f aca="false">IF($K$1665&lt;=$L$1665,"cap","discount")</f>
        <v>discount</v>
      </c>
      <c r="O1665" s="12" t="n">
        <f aca="false">Assumptions!$B$73/$M$1665</f>
        <v>96083.2527229832</v>
      </c>
      <c r="P1665" s="12" t="n">
        <f aca="false">MAX(Assumptions!$B$4,($A$7*(Assumptions!$B$20+$E$1665+Assumptions!$B$17+$J$1665+$O$1665+$D$1665)-Assumptions!$B$17)/(1-$A$7))</f>
        <v>1495062.58011665</v>
      </c>
      <c r="Q1665" s="12" t="n">
        <f aca="false">Assumptions!$B$20+$E$1665+Assumptions!$B$17+$P$1665+$J$1665+$O$1665+$D$1665</f>
        <v>39264863.8674444</v>
      </c>
      <c r="R1665" s="12" t="n">
        <f aca="false">IF($C$1665&lt;Assumptions!$B$37,Assumptions!$B$37*(Assumptions!$B$21+Assumptions!$B$22/Assumptions!$B$37)/(Assumptions!$B$21+Assumptions!$B$22/$C$1665),Assumptions!$B$37)</f>
        <v>1</v>
      </c>
      <c r="S1665" s="12" t="n">
        <f aca="false">Assumptions!$B$38/$R$1665</f>
        <v>1</v>
      </c>
      <c r="T1665" s="12" t="n">
        <f aca="false">Assumptions!$B$39*$S$1665</f>
        <v>5000000</v>
      </c>
      <c r="U1665" s="12" t="n">
        <f aca="false">IF($C$1665&lt;Assumptions!$B$42,Assumptions!$B$42*(Assumptions!$B$21+Assumptions!$B$22/Assumptions!$B$42)/(Assumptions!$B$21+Assumptions!$B$22/$C$1665),Assumptions!$B$42)</f>
        <v>3</v>
      </c>
      <c r="V1665" s="12" t="n">
        <f aca="false">Assumptions!$B$43/$U$1665</f>
        <v>1</v>
      </c>
      <c r="W1665" s="12" t="n">
        <f aca="false">Assumptions!$B$44*$V$1665</f>
        <v>5000000</v>
      </c>
      <c r="X1665" s="12" t="n">
        <f aca="false">IF($C$1665&lt;Assumptions!$B$47,Assumptions!$B$47*(Assumptions!$B$21+Assumptions!$B$22/Assumptions!$B$47)/(Assumptions!$B$21+Assumptions!$B$22/$C$1665),Assumptions!$B$47)</f>
        <v>10</v>
      </c>
      <c r="Y1665" s="12" t="n">
        <f aca="false">Assumptions!$B$48/$X$1665</f>
        <v>1</v>
      </c>
      <c r="Z1665" s="12" t="n">
        <f aca="false">Assumptions!$B$49*$Y$1665</f>
        <v>3000000</v>
      </c>
      <c r="AA1665" s="12" t="n">
        <f aca="false">IF($C$1665&lt;Assumptions!$B$52,Assumptions!$B$52*(Assumptions!$B$21+Assumptions!$B$22/Assumptions!$B$52)/(Assumptions!$B$21+Assumptions!$B$22/$C$1665),Assumptions!$B$52)</f>
        <v>25</v>
      </c>
      <c r="AB1665" s="12" t="n">
        <f aca="false">Assumptions!$B$53/$AA$1665</f>
        <v>1</v>
      </c>
      <c r="AC1665" s="12" t="n">
        <f aca="false">Assumptions!$B$54*$AB$1665</f>
        <v>2400000</v>
      </c>
      <c r="AD1665" s="12" t="n">
        <f aca="false">IF($C$1665&lt;Assumptions!$B$57,Assumptions!$B$57*(Assumptions!$B$21+Assumptions!$B$22/Assumptions!$B$57)/(Assumptions!$B$21+Assumptions!$B$22/$C$1665),Assumptions!$B$57)</f>
        <v>57.6517822053005</v>
      </c>
      <c r="AE1665" s="12" t="n">
        <f aca="false">Assumptions!$B$58/$AD$1665</f>
        <v>1.04073105296793</v>
      </c>
      <c r="AF1665" s="12" t="n">
        <f aca="false">Assumptions!$B$59*$AE$1665</f>
        <v>1734552.1018569</v>
      </c>
      <c r="AG1665" s="12" t="n">
        <f aca="false">IF($C$1665&lt;Assumptions!$B$62,Assumptions!$B$62*(Assumptions!$B$21+Assumptions!$B$22/Assumptions!$B$62)/(Assumptions!$B$21+Assumptions!$B$22/$C$1665),Assumptions!$B$62)</f>
        <v>48.8872262293829</v>
      </c>
      <c r="AH1665" s="12" t="n">
        <f aca="false">Assumptions!$B$63/$AG$1665</f>
        <v>1.00554510434577</v>
      </c>
      <c r="AI1665" s="12" t="n">
        <f aca="false">Assumptions!$B$64*$AH$1665</f>
        <v>6136506.92530247</v>
      </c>
    </row>
    <row r="1666" customFormat="false" ht="15" hidden="true" customHeight="false" outlineLevel="0" collapsed="false">
      <c r="A1666" s="6" t="n">
        <f aca="false">ROW()-ROW($A$1606)+Assumptions!$B$4</f>
        <v>60</v>
      </c>
      <c r="B1666" s="12" t="n">
        <f aca="false">$P$1665</f>
        <v>1495062.58011665</v>
      </c>
      <c r="C1666" s="12" t="n">
        <f aca="false">$C$4/(Assumptions!$B$16+$B$1666)</f>
        <v>36.7328505715923</v>
      </c>
      <c r="D1666" s="12" t="n">
        <f aca="false">Assumptions!$B$7/$C$1666</f>
        <v>816707.648145357</v>
      </c>
      <c r="E1666" s="12" t="n">
        <f aca="false">$T$1666+$W$1666+$Z$1666+$AC$1666+$AF$1666+$AI$1666</f>
        <v>23271059.0271594</v>
      </c>
      <c r="F1666" s="12" t="n">
        <f aca="false">Assumptions!$B$70/(Assumptions!$B$20+Assumptions!$B$17+$B$1666+$E$1666+$O$1665)</f>
        <v>26.1390947921592</v>
      </c>
      <c r="G1666" s="12" t="n">
        <f aca="false">$C$1666*(1-Assumptions!$B$71)</f>
        <v>29.3862804572739</v>
      </c>
      <c r="H1666" s="12" t="n">
        <f aca="false">MIN($F$1666,$G$1666)</f>
        <v>26.1390947921592</v>
      </c>
      <c r="I1666" s="12" t="str">
        <f aca="false">IF($F$1666&lt;=$G$1666,"cap","discount")</f>
        <v>cap</v>
      </c>
      <c r="J1666" s="12" t="n">
        <f aca="false">Assumptions!$B$69/$H$1666</f>
        <v>191284.359299995</v>
      </c>
      <c r="K1666" s="12" t="n">
        <f aca="false">Assumptions!$B$74/(Assumptions!$B$20+Assumptions!$B$17+$B$1666+$E$1666+$J$1666)</f>
        <v>41.7187358136914</v>
      </c>
      <c r="L1666" s="12" t="n">
        <f aca="false">$C$1666*(1-Assumptions!$B$75)</f>
        <v>31.2229229858535</v>
      </c>
      <c r="M1666" s="12" t="n">
        <f aca="false">MIN($K$1666,$L$1666)</f>
        <v>31.2229229858535</v>
      </c>
      <c r="N1666" s="12" t="str">
        <f aca="false">IF($K$1666&lt;=$L$1666,"cap","discount")</f>
        <v>discount</v>
      </c>
      <c r="O1666" s="12" t="n">
        <f aca="false">Assumptions!$B$73/$M$1666</f>
        <v>96083.2527229832</v>
      </c>
      <c r="P1666" s="12" t="n">
        <f aca="false">MAX(Assumptions!$B$4,($A$7*(Assumptions!$B$20+$E$1666+Assumptions!$B$17+$J$1666+$O$1666+$D$1666)-Assumptions!$B$17)/(1-$A$7))</f>
        <v>1495062.58011665</v>
      </c>
      <c r="Q1666" s="12" t="n">
        <f aca="false">Assumptions!$B$20+$E$1666+Assumptions!$B$17+$P$1666+$J$1666+$O$1666+$D$1666</f>
        <v>39264863.8674444</v>
      </c>
      <c r="R1666" s="12" t="n">
        <f aca="false">IF($C$1666&lt;Assumptions!$B$37,Assumptions!$B$37*(Assumptions!$B$21+Assumptions!$B$22/Assumptions!$B$37)/(Assumptions!$B$21+Assumptions!$B$22/$C$1666),Assumptions!$B$37)</f>
        <v>1</v>
      </c>
      <c r="S1666" s="12" t="n">
        <f aca="false">Assumptions!$B$38/$R$1666</f>
        <v>1</v>
      </c>
      <c r="T1666" s="12" t="n">
        <f aca="false">Assumptions!$B$39*$S$1666</f>
        <v>5000000</v>
      </c>
      <c r="U1666" s="12" t="n">
        <f aca="false">IF($C$1666&lt;Assumptions!$B$42,Assumptions!$B$42*(Assumptions!$B$21+Assumptions!$B$22/Assumptions!$B$42)/(Assumptions!$B$21+Assumptions!$B$22/$C$1666),Assumptions!$B$42)</f>
        <v>3</v>
      </c>
      <c r="V1666" s="12" t="n">
        <f aca="false">Assumptions!$B$43/$U$1666</f>
        <v>1</v>
      </c>
      <c r="W1666" s="12" t="n">
        <f aca="false">Assumptions!$B$44*$V$1666</f>
        <v>5000000</v>
      </c>
      <c r="X1666" s="12" t="n">
        <f aca="false">IF($C$1666&lt;Assumptions!$B$47,Assumptions!$B$47*(Assumptions!$B$21+Assumptions!$B$22/Assumptions!$B$47)/(Assumptions!$B$21+Assumptions!$B$22/$C$1666),Assumptions!$B$47)</f>
        <v>10</v>
      </c>
      <c r="Y1666" s="12" t="n">
        <f aca="false">Assumptions!$B$48/$X$1666</f>
        <v>1</v>
      </c>
      <c r="Z1666" s="12" t="n">
        <f aca="false">Assumptions!$B$49*$Y$1666</f>
        <v>3000000</v>
      </c>
      <c r="AA1666" s="12" t="n">
        <f aca="false">IF($C$1666&lt;Assumptions!$B$52,Assumptions!$B$52*(Assumptions!$B$21+Assumptions!$B$22/Assumptions!$B$52)/(Assumptions!$B$21+Assumptions!$B$22/$C$1666),Assumptions!$B$52)</f>
        <v>25</v>
      </c>
      <c r="AB1666" s="12" t="n">
        <f aca="false">Assumptions!$B$53/$AA$1666</f>
        <v>1</v>
      </c>
      <c r="AC1666" s="12" t="n">
        <f aca="false">Assumptions!$B$54*$AB$1666</f>
        <v>2400000</v>
      </c>
      <c r="AD1666" s="12" t="n">
        <f aca="false">IF($C$1666&lt;Assumptions!$B$57,Assumptions!$B$57*(Assumptions!$B$21+Assumptions!$B$22/Assumptions!$B$57)/(Assumptions!$B$21+Assumptions!$B$22/$C$1666),Assumptions!$B$57)</f>
        <v>57.6517822053005</v>
      </c>
      <c r="AE1666" s="12" t="n">
        <f aca="false">Assumptions!$B$58/$AD$1666</f>
        <v>1.04073105296793</v>
      </c>
      <c r="AF1666" s="12" t="n">
        <f aca="false">Assumptions!$B$59*$AE$1666</f>
        <v>1734552.1018569</v>
      </c>
      <c r="AG1666" s="12" t="n">
        <f aca="false">IF($C$1666&lt;Assumptions!$B$62,Assumptions!$B$62*(Assumptions!$B$21+Assumptions!$B$22/Assumptions!$B$62)/(Assumptions!$B$21+Assumptions!$B$22/$C$1666),Assumptions!$B$62)</f>
        <v>48.8872262293829</v>
      </c>
      <c r="AH1666" s="12" t="n">
        <f aca="false">Assumptions!$B$63/$AG$1666</f>
        <v>1.00554510434577</v>
      </c>
      <c r="AI1666" s="12" t="n">
        <f aca="false">Assumptions!$B$64*$AH$1666</f>
        <v>6136506.92530247</v>
      </c>
    </row>
    <row r="1667" customFormat="false" ht="15" hidden="true" customHeight="false" outlineLevel="0" collapsed="false">
      <c r="A1667" s="6" t="n">
        <f aca="false">ROW()-ROW($A$1606)+Assumptions!$B$4</f>
        <v>61</v>
      </c>
      <c r="B1667" s="12" t="n">
        <f aca="false">$P$1666</f>
        <v>1495062.58011665</v>
      </c>
      <c r="C1667" s="12" t="n">
        <f aca="false">$C$4/(Assumptions!$B$16+$B$1667)</f>
        <v>36.7328505715923</v>
      </c>
      <c r="D1667" s="12" t="n">
        <f aca="false">Assumptions!$B$7/$C$1667</f>
        <v>816707.648145357</v>
      </c>
      <c r="E1667" s="12" t="n">
        <f aca="false">$T$1667+$W$1667+$Z$1667+$AC$1667+$AF$1667+$AI$1667</f>
        <v>23271059.0271594</v>
      </c>
      <c r="F1667" s="12" t="n">
        <f aca="false">Assumptions!$B$70/(Assumptions!$B$20+Assumptions!$B$17+$B$1667+$E$1667+$O$1666)</f>
        <v>26.1390947921592</v>
      </c>
      <c r="G1667" s="12" t="n">
        <f aca="false">$C$1667*(1-Assumptions!$B$71)</f>
        <v>29.3862804572739</v>
      </c>
      <c r="H1667" s="12" t="n">
        <f aca="false">MIN($F$1667,$G$1667)</f>
        <v>26.1390947921592</v>
      </c>
      <c r="I1667" s="12" t="str">
        <f aca="false">IF($F$1667&lt;=$G$1667,"cap","discount")</f>
        <v>cap</v>
      </c>
      <c r="J1667" s="12" t="n">
        <f aca="false">Assumptions!$B$69/$H$1667</f>
        <v>191284.359299995</v>
      </c>
      <c r="K1667" s="12" t="n">
        <f aca="false">Assumptions!$B$74/(Assumptions!$B$20+Assumptions!$B$17+$B$1667+$E$1667+$J$1667)</f>
        <v>41.7187358136914</v>
      </c>
      <c r="L1667" s="12" t="n">
        <f aca="false">$C$1667*(1-Assumptions!$B$75)</f>
        <v>31.2229229858535</v>
      </c>
      <c r="M1667" s="12" t="n">
        <f aca="false">MIN($K$1667,$L$1667)</f>
        <v>31.2229229858535</v>
      </c>
      <c r="N1667" s="12" t="str">
        <f aca="false">IF($K$1667&lt;=$L$1667,"cap","discount")</f>
        <v>discount</v>
      </c>
      <c r="O1667" s="12" t="n">
        <f aca="false">Assumptions!$B$73/$M$1667</f>
        <v>96083.2527229832</v>
      </c>
      <c r="P1667" s="12" t="n">
        <f aca="false">MAX(Assumptions!$B$4,($A$7*(Assumptions!$B$20+$E$1667+Assumptions!$B$17+$J$1667+$O$1667+$D$1667)-Assumptions!$B$17)/(1-$A$7))</f>
        <v>1495062.58011665</v>
      </c>
      <c r="Q1667" s="12" t="n">
        <f aca="false">Assumptions!$B$20+$E$1667+Assumptions!$B$17+$P$1667+$J$1667+$O$1667+$D$1667</f>
        <v>39264863.8674444</v>
      </c>
      <c r="R1667" s="12" t="n">
        <f aca="false">IF($C$1667&lt;Assumptions!$B$37,Assumptions!$B$37*(Assumptions!$B$21+Assumptions!$B$22/Assumptions!$B$37)/(Assumptions!$B$21+Assumptions!$B$22/$C$1667),Assumptions!$B$37)</f>
        <v>1</v>
      </c>
      <c r="S1667" s="12" t="n">
        <f aca="false">Assumptions!$B$38/$R$1667</f>
        <v>1</v>
      </c>
      <c r="T1667" s="12" t="n">
        <f aca="false">Assumptions!$B$39*$S$1667</f>
        <v>5000000</v>
      </c>
      <c r="U1667" s="12" t="n">
        <f aca="false">IF($C$1667&lt;Assumptions!$B$42,Assumptions!$B$42*(Assumptions!$B$21+Assumptions!$B$22/Assumptions!$B$42)/(Assumptions!$B$21+Assumptions!$B$22/$C$1667),Assumptions!$B$42)</f>
        <v>3</v>
      </c>
      <c r="V1667" s="12" t="n">
        <f aca="false">Assumptions!$B$43/$U$1667</f>
        <v>1</v>
      </c>
      <c r="W1667" s="12" t="n">
        <f aca="false">Assumptions!$B$44*$V$1667</f>
        <v>5000000</v>
      </c>
      <c r="X1667" s="12" t="n">
        <f aca="false">IF($C$1667&lt;Assumptions!$B$47,Assumptions!$B$47*(Assumptions!$B$21+Assumptions!$B$22/Assumptions!$B$47)/(Assumptions!$B$21+Assumptions!$B$22/$C$1667),Assumptions!$B$47)</f>
        <v>10</v>
      </c>
      <c r="Y1667" s="12" t="n">
        <f aca="false">Assumptions!$B$48/$X$1667</f>
        <v>1</v>
      </c>
      <c r="Z1667" s="12" t="n">
        <f aca="false">Assumptions!$B$49*$Y$1667</f>
        <v>3000000</v>
      </c>
      <c r="AA1667" s="12" t="n">
        <f aca="false">IF($C$1667&lt;Assumptions!$B$52,Assumptions!$B$52*(Assumptions!$B$21+Assumptions!$B$22/Assumptions!$B$52)/(Assumptions!$B$21+Assumptions!$B$22/$C$1667),Assumptions!$B$52)</f>
        <v>25</v>
      </c>
      <c r="AB1667" s="12" t="n">
        <f aca="false">Assumptions!$B$53/$AA$1667</f>
        <v>1</v>
      </c>
      <c r="AC1667" s="12" t="n">
        <f aca="false">Assumptions!$B$54*$AB$1667</f>
        <v>2400000</v>
      </c>
      <c r="AD1667" s="12" t="n">
        <f aca="false">IF($C$1667&lt;Assumptions!$B$57,Assumptions!$B$57*(Assumptions!$B$21+Assumptions!$B$22/Assumptions!$B$57)/(Assumptions!$B$21+Assumptions!$B$22/$C$1667),Assumptions!$B$57)</f>
        <v>57.6517822053005</v>
      </c>
      <c r="AE1667" s="12" t="n">
        <f aca="false">Assumptions!$B$58/$AD$1667</f>
        <v>1.04073105296793</v>
      </c>
      <c r="AF1667" s="12" t="n">
        <f aca="false">Assumptions!$B$59*$AE$1667</f>
        <v>1734552.1018569</v>
      </c>
      <c r="AG1667" s="12" t="n">
        <f aca="false">IF($C$1667&lt;Assumptions!$B$62,Assumptions!$B$62*(Assumptions!$B$21+Assumptions!$B$22/Assumptions!$B$62)/(Assumptions!$B$21+Assumptions!$B$22/$C$1667),Assumptions!$B$62)</f>
        <v>48.8872262293829</v>
      </c>
      <c r="AH1667" s="12" t="n">
        <f aca="false">Assumptions!$B$63/$AG$1667</f>
        <v>1.00554510434577</v>
      </c>
      <c r="AI1667" s="12" t="n">
        <f aca="false">Assumptions!$B$64*$AH$1667</f>
        <v>6136506.92530247</v>
      </c>
    </row>
    <row r="1668" customFormat="false" ht="15" hidden="true" customHeight="false" outlineLevel="0" collapsed="false">
      <c r="A1668" s="6" t="n">
        <f aca="false">ROW()-ROW($A$1606)+Assumptions!$B$4</f>
        <v>62</v>
      </c>
      <c r="B1668" s="12" t="n">
        <f aca="false">$P$1667</f>
        <v>1495062.58011665</v>
      </c>
      <c r="C1668" s="12" t="n">
        <f aca="false">$C$4/(Assumptions!$B$16+$B$1668)</f>
        <v>36.7328505715923</v>
      </c>
      <c r="D1668" s="12" t="n">
        <f aca="false">Assumptions!$B$7/$C$1668</f>
        <v>816707.648145357</v>
      </c>
      <c r="E1668" s="12" t="n">
        <f aca="false">$T$1668+$W$1668+$Z$1668+$AC$1668+$AF$1668+$AI$1668</f>
        <v>23271059.0271594</v>
      </c>
      <c r="F1668" s="12" t="n">
        <f aca="false">Assumptions!$B$70/(Assumptions!$B$20+Assumptions!$B$17+$B$1668+$E$1668+$O$1667)</f>
        <v>26.1390947921592</v>
      </c>
      <c r="G1668" s="12" t="n">
        <f aca="false">$C$1668*(1-Assumptions!$B$71)</f>
        <v>29.3862804572739</v>
      </c>
      <c r="H1668" s="12" t="n">
        <f aca="false">MIN($F$1668,$G$1668)</f>
        <v>26.1390947921592</v>
      </c>
      <c r="I1668" s="12" t="str">
        <f aca="false">IF($F$1668&lt;=$G$1668,"cap","discount")</f>
        <v>cap</v>
      </c>
      <c r="J1668" s="12" t="n">
        <f aca="false">Assumptions!$B$69/$H$1668</f>
        <v>191284.359299995</v>
      </c>
      <c r="K1668" s="12" t="n">
        <f aca="false">Assumptions!$B$74/(Assumptions!$B$20+Assumptions!$B$17+$B$1668+$E$1668+$J$1668)</f>
        <v>41.7187358136914</v>
      </c>
      <c r="L1668" s="12" t="n">
        <f aca="false">$C$1668*(1-Assumptions!$B$75)</f>
        <v>31.2229229858535</v>
      </c>
      <c r="M1668" s="12" t="n">
        <f aca="false">MIN($K$1668,$L$1668)</f>
        <v>31.2229229858535</v>
      </c>
      <c r="N1668" s="12" t="str">
        <f aca="false">IF($K$1668&lt;=$L$1668,"cap","discount")</f>
        <v>discount</v>
      </c>
      <c r="O1668" s="12" t="n">
        <f aca="false">Assumptions!$B$73/$M$1668</f>
        <v>96083.2527229832</v>
      </c>
      <c r="P1668" s="12" t="n">
        <f aca="false">MAX(Assumptions!$B$4,($A$7*(Assumptions!$B$20+$E$1668+Assumptions!$B$17+$J$1668+$O$1668+$D$1668)-Assumptions!$B$17)/(1-$A$7))</f>
        <v>1495062.58011665</v>
      </c>
      <c r="Q1668" s="12" t="n">
        <f aca="false">Assumptions!$B$20+$E$1668+Assumptions!$B$17+$P$1668+$J$1668+$O$1668+$D$1668</f>
        <v>39264863.8674444</v>
      </c>
      <c r="R1668" s="12" t="n">
        <f aca="false">IF($C$1668&lt;Assumptions!$B$37,Assumptions!$B$37*(Assumptions!$B$21+Assumptions!$B$22/Assumptions!$B$37)/(Assumptions!$B$21+Assumptions!$B$22/$C$1668),Assumptions!$B$37)</f>
        <v>1</v>
      </c>
      <c r="S1668" s="12" t="n">
        <f aca="false">Assumptions!$B$38/$R$1668</f>
        <v>1</v>
      </c>
      <c r="T1668" s="12" t="n">
        <f aca="false">Assumptions!$B$39*$S$1668</f>
        <v>5000000</v>
      </c>
      <c r="U1668" s="12" t="n">
        <f aca="false">IF($C$1668&lt;Assumptions!$B$42,Assumptions!$B$42*(Assumptions!$B$21+Assumptions!$B$22/Assumptions!$B$42)/(Assumptions!$B$21+Assumptions!$B$22/$C$1668),Assumptions!$B$42)</f>
        <v>3</v>
      </c>
      <c r="V1668" s="12" t="n">
        <f aca="false">Assumptions!$B$43/$U$1668</f>
        <v>1</v>
      </c>
      <c r="W1668" s="12" t="n">
        <f aca="false">Assumptions!$B$44*$V$1668</f>
        <v>5000000</v>
      </c>
      <c r="X1668" s="12" t="n">
        <f aca="false">IF($C$1668&lt;Assumptions!$B$47,Assumptions!$B$47*(Assumptions!$B$21+Assumptions!$B$22/Assumptions!$B$47)/(Assumptions!$B$21+Assumptions!$B$22/$C$1668),Assumptions!$B$47)</f>
        <v>10</v>
      </c>
      <c r="Y1668" s="12" t="n">
        <f aca="false">Assumptions!$B$48/$X$1668</f>
        <v>1</v>
      </c>
      <c r="Z1668" s="12" t="n">
        <f aca="false">Assumptions!$B$49*$Y$1668</f>
        <v>3000000</v>
      </c>
      <c r="AA1668" s="12" t="n">
        <f aca="false">IF($C$1668&lt;Assumptions!$B$52,Assumptions!$B$52*(Assumptions!$B$21+Assumptions!$B$22/Assumptions!$B$52)/(Assumptions!$B$21+Assumptions!$B$22/$C$1668),Assumptions!$B$52)</f>
        <v>25</v>
      </c>
      <c r="AB1668" s="12" t="n">
        <f aca="false">Assumptions!$B$53/$AA$1668</f>
        <v>1</v>
      </c>
      <c r="AC1668" s="12" t="n">
        <f aca="false">Assumptions!$B$54*$AB$1668</f>
        <v>2400000</v>
      </c>
      <c r="AD1668" s="12" t="n">
        <f aca="false">IF($C$1668&lt;Assumptions!$B$57,Assumptions!$B$57*(Assumptions!$B$21+Assumptions!$B$22/Assumptions!$B$57)/(Assumptions!$B$21+Assumptions!$B$22/$C$1668),Assumptions!$B$57)</f>
        <v>57.6517822053005</v>
      </c>
      <c r="AE1668" s="12" t="n">
        <f aca="false">Assumptions!$B$58/$AD$1668</f>
        <v>1.04073105296793</v>
      </c>
      <c r="AF1668" s="12" t="n">
        <f aca="false">Assumptions!$B$59*$AE$1668</f>
        <v>1734552.1018569</v>
      </c>
      <c r="AG1668" s="12" t="n">
        <f aca="false">IF($C$1668&lt;Assumptions!$B$62,Assumptions!$B$62*(Assumptions!$B$21+Assumptions!$B$22/Assumptions!$B$62)/(Assumptions!$B$21+Assumptions!$B$22/$C$1668),Assumptions!$B$62)</f>
        <v>48.8872262293829</v>
      </c>
      <c r="AH1668" s="12" t="n">
        <f aca="false">Assumptions!$B$63/$AG$1668</f>
        <v>1.00554510434577</v>
      </c>
      <c r="AI1668" s="12" t="n">
        <f aca="false">Assumptions!$B$64*$AH$1668</f>
        <v>6136506.92530247</v>
      </c>
    </row>
    <row r="1669" customFormat="false" ht="15" hidden="true" customHeight="false" outlineLevel="0" collapsed="false">
      <c r="A1669" s="6" t="n">
        <f aca="false">ROW()-ROW($A$1606)+Assumptions!$B$4</f>
        <v>63</v>
      </c>
      <c r="B1669" s="12" t="n">
        <f aca="false">$P$1668</f>
        <v>1495062.58011665</v>
      </c>
      <c r="C1669" s="12" t="n">
        <f aca="false">$C$4/(Assumptions!$B$16+$B$1669)</f>
        <v>36.7328505715923</v>
      </c>
      <c r="D1669" s="12" t="n">
        <f aca="false">Assumptions!$B$7/$C$1669</f>
        <v>816707.648145357</v>
      </c>
      <c r="E1669" s="12" t="n">
        <f aca="false">$T$1669+$W$1669+$Z$1669+$AC$1669+$AF$1669+$AI$1669</f>
        <v>23271059.0271594</v>
      </c>
      <c r="F1669" s="12" t="n">
        <f aca="false">Assumptions!$B$70/(Assumptions!$B$20+Assumptions!$B$17+$B$1669+$E$1669+$O$1668)</f>
        <v>26.1390947921592</v>
      </c>
      <c r="G1669" s="12" t="n">
        <f aca="false">$C$1669*(1-Assumptions!$B$71)</f>
        <v>29.3862804572739</v>
      </c>
      <c r="H1669" s="12" t="n">
        <f aca="false">MIN($F$1669,$G$1669)</f>
        <v>26.1390947921592</v>
      </c>
      <c r="I1669" s="12" t="str">
        <f aca="false">IF($F$1669&lt;=$G$1669,"cap","discount")</f>
        <v>cap</v>
      </c>
      <c r="J1669" s="12" t="n">
        <f aca="false">Assumptions!$B$69/$H$1669</f>
        <v>191284.359299995</v>
      </c>
      <c r="K1669" s="12" t="n">
        <f aca="false">Assumptions!$B$74/(Assumptions!$B$20+Assumptions!$B$17+$B$1669+$E$1669+$J$1669)</f>
        <v>41.7187358136914</v>
      </c>
      <c r="L1669" s="12" t="n">
        <f aca="false">$C$1669*(1-Assumptions!$B$75)</f>
        <v>31.2229229858535</v>
      </c>
      <c r="M1669" s="12" t="n">
        <f aca="false">MIN($K$1669,$L$1669)</f>
        <v>31.2229229858535</v>
      </c>
      <c r="N1669" s="12" t="str">
        <f aca="false">IF($K$1669&lt;=$L$1669,"cap","discount")</f>
        <v>discount</v>
      </c>
      <c r="O1669" s="12" t="n">
        <f aca="false">Assumptions!$B$73/$M$1669</f>
        <v>96083.2527229832</v>
      </c>
      <c r="P1669" s="12" t="n">
        <f aca="false">MAX(Assumptions!$B$4,($A$7*(Assumptions!$B$20+$E$1669+Assumptions!$B$17+$J$1669+$O$1669+$D$1669)-Assumptions!$B$17)/(1-$A$7))</f>
        <v>1495062.58011665</v>
      </c>
      <c r="Q1669" s="12" t="n">
        <f aca="false">Assumptions!$B$20+$E$1669+Assumptions!$B$17+$P$1669+$J$1669+$O$1669+$D$1669</f>
        <v>39264863.8674444</v>
      </c>
      <c r="R1669" s="12" t="n">
        <f aca="false">IF($C$1669&lt;Assumptions!$B$37,Assumptions!$B$37*(Assumptions!$B$21+Assumptions!$B$22/Assumptions!$B$37)/(Assumptions!$B$21+Assumptions!$B$22/$C$1669),Assumptions!$B$37)</f>
        <v>1</v>
      </c>
      <c r="S1669" s="12" t="n">
        <f aca="false">Assumptions!$B$38/$R$1669</f>
        <v>1</v>
      </c>
      <c r="T1669" s="12" t="n">
        <f aca="false">Assumptions!$B$39*$S$1669</f>
        <v>5000000</v>
      </c>
      <c r="U1669" s="12" t="n">
        <f aca="false">IF($C$1669&lt;Assumptions!$B$42,Assumptions!$B$42*(Assumptions!$B$21+Assumptions!$B$22/Assumptions!$B$42)/(Assumptions!$B$21+Assumptions!$B$22/$C$1669),Assumptions!$B$42)</f>
        <v>3</v>
      </c>
      <c r="V1669" s="12" t="n">
        <f aca="false">Assumptions!$B$43/$U$1669</f>
        <v>1</v>
      </c>
      <c r="W1669" s="12" t="n">
        <f aca="false">Assumptions!$B$44*$V$1669</f>
        <v>5000000</v>
      </c>
      <c r="X1669" s="12" t="n">
        <f aca="false">IF($C$1669&lt;Assumptions!$B$47,Assumptions!$B$47*(Assumptions!$B$21+Assumptions!$B$22/Assumptions!$B$47)/(Assumptions!$B$21+Assumptions!$B$22/$C$1669),Assumptions!$B$47)</f>
        <v>10</v>
      </c>
      <c r="Y1669" s="12" t="n">
        <f aca="false">Assumptions!$B$48/$X$1669</f>
        <v>1</v>
      </c>
      <c r="Z1669" s="12" t="n">
        <f aca="false">Assumptions!$B$49*$Y$1669</f>
        <v>3000000</v>
      </c>
      <c r="AA1669" s="12" t="n">
        <f aca="false">IF($C$1669&lt;Assumptions!$B$52,Assumptions!$B$52*(Assumptions!$B$21+Assumptions!$B$22/Assumptions!$B$52)/(Assumptions!$B$21+Assumptions!$B$22/$C$1669),Assumptions!$B$52)</f>
        <v>25</v>
      </c>
      <c r="AB1669" s="12" t="n">
        <f aca="false">Assumptions!$B$53/$AA$1669</f>
        <v>1</v>
      </c>
      <c r="AC1669" s="12" t="n">
        <f aca="false">Assumptions!$B$54*$AB$1669</f>
        <v>2400000</v>
      </c>
      <c r="AD1669" s="12" t="n">
        <f aca="false">IF($C$1669&lt;Assumptions!$B$57,Assumptions!$B$57*(Assumptions!$B$21+Assumptions!$B$22/Assumptions!$B$57)/(Assumptions!$B$21+Assumptions!$B$22/$C$1669),Assumptions!$B$57)</f>
        <v>57.6517822053005</v>
      </c>
      <c r="AE1669" s="12" t="n">
        <f aca="false">Assumptions!$B$58/$AD$1669</f>
        <v>1.04073105296793</v>
      </c>
      <c r="AF1669" s="12" t="n">
        <f aca="false">Assumptions!$B$59*$AE$1669</f>
        <v>1734552.1018569</v>
      </c>
      <c r="AG1669" s="12" t="n">
        <f aca="false">IF($C$1669&lt;Assumptions!$B$62,Assumptions!$B$62*(Assumptions!$B$21+Assumptions!$B$22/Assumptions!$B$62)/(Assumptions!$B$21+Assumptions!$B$22/$C$1669),Assumptions!$B$62)</f>
        <v>48.8872262293829</v>
      </c>
      <c r="AH1669" s="12" t="n">
        <f aca="false">Assumptions!$B$63/$AG$1669</f>
        <v>1.00554510434577</v>
      </c>
      <c r="AI1669" s="12" t="n">
        <f aca="false">Assumptions!$B$64*$AH$1669</f>
        <v>6136506.92530247</v>
      </c>
    </row>
    <row r="1670" customFormat="false" ht="15" hidden="true" customHeight="false" outlineLevel="0" collapsed="false">
      <c r="A1670" s="6" t="n">
        <f aca="false">ROW()-ROW($A$1606)+Assumptions!$B$4</f>
        <v>64</v>
      </c>
      <c r="B1670" s="12" t="n">
        <f aca="false">$P$1669</f>
        <v>1495062.58011665</v>
      </c>
      <c r="C1670" s="12" t="n">
        <f aca="false">$C$4/(Assumptions!$B$16+$B$1670)</f>
        <v>36.7328505715923</v>
      </c>
      <c r="D1670" s="12" t="n">
        <f aca="false">Assumptions!$B$7/$C$1670</f>
        <v>816707.648145357</v>
      </c>
      <c r="E1670" s="12" t="n">
        <f aca="false">$T$1670+$W$1670+$Z$1670+$AC$1670+$AF$1670+$AI$1670</f>
        <v>23271059.0271594</v>
      </c>
      <c r="F1670" s="12" t="n">
        <f aca="false">Assumptions!$B$70/(Assumptions!$B$20+Assumptions!$B$17+$B$1670+$E$1670+$O$1669)</f>
        <v>26.1390947921592</v>
      </c>
      <c r="G1670" s="12" t="n">
        <f aca="false">$C$1670*(1-Assumptions!$B$71)</f>
        <v>29.3862804572739</v>
      </c>
      <c r="H1670" s="12" t="n">
        <f aca="false">MIN($F$1670,$G$1670)</f>
        <v>26.1390947921592</v>
      </c>
      <c r="I1670" s="12" t="str">
        <f aca="false">IF($F$1670&lt;=$G$1670,"cap","discount")</f>
        <v>cap</v>
      </c>
      <c r="J1670" s="12" t="n">
        <f aca="false">Assumptions!$B$69/$H$1670</f>
        <v>191284.359299995</v>
      </c>
      <c r="K1670" s="12" t="n">
        <f aca="false">Assumptions!$B$74/(Assumptions!$B$20+Assumptions!$B$17+$B$1670+$E$1670+$J$1670)</f>
        <v>41.7187358136914</v>
      </c>
      <c r="L1670" s="12" t="n">
        <f aca="false">$C$1670*(1-Assumptions!$B$75)</f>
        <v>31.2229229858535</v>
      </c>
      <c r="M1670" s="12" t="n">
        <f aca="false">MIN($K$1670,$L$1670)</f>
        <v>31.2229229858535</v>
      </c>
      <c r="N1670" s="12" t="str">
        <f aca="false">IF($K$1670&lt;=$L$1670,"cap","discount")</f>
        <v>discount</v>
      </c>
      <c r="O1670" s="12" t="n">
        <f aca="false">Assumptions!$B$73/$M$1670</f>
        <v>96083.2527229832</v>
      </c>
      <c r="P1670" s="12" t="n">
        <f aca="false">MAX(Assumptions!$B$4,($A$7*(Assumptions!$B$20+$E$1670+Assumptions!$B$17+$J$1670+$O$1670+$D$1670)-Assumptions!$B$17)/(1-$A$7))</f>
        <v>1495062.58011665</v>
      </c>
      <c r="Q1670" s="12" t="n">
        <f aca="false">Assumptions!$B$20+$E$1670+Assumptions!$B$17+$P$1670+$J$1670+$O$1670+$D$1670</f>
        <v>39264863.8674444</v>
      </c>
      <c r="R1670" s="12" t="n">
        <f aca="false">IF($C$1670&lt;Assumptions!$B$37,Assumptions!$B$37*(Assumptions!$B$21+Assumptions!$B$22/Assumptions!$B$37)/(Assumptions!$B$21+Assumptions!$B$22/$C$1670),Assumptions!$B$37)</f>
        <v>1</v>
      </c>
      <c r="S1670" s="12" t="n">
        <f aca="false">Assumptions!$B$38/$R$1670</f>
        <v>1</v>
      </c>
      <c r="T1670" s="12" t="n">
        <f aca="false">Assumptions!$B$39*$S$1670</f>
        <v>5000000</v>
      </c>
      <c r="U1670" s="12" t="n">
        <f aca="false">IF($C$1670&lt;Assumptions!$B$42,Assumptions!$B$42*(Assumptions!$B$21+Assumptions!$B$22/Assumptions!$B$42)/(Assumptions!$B$21+Assumptions!$B$22/$C$1670),Assumptions!$B$42)</f>
        <v>3</v>
      </c>
      <c r="V1670" s="12" t="n">
        <f aca="false">Assumptions!$B$43/$U$1670</f>
        <v>1</v>
      </c>
      <c r="W1670" s="12" t="n">
        <f aca="false">Assumptions!$B$44*$V$1670</f>
        <v>5000000</v>
      </c>
      <c r="X1670" s="12" t="n">
        <f aca="false">IF($C$1670&lt;Assumptions!$B$47,Assumptions!$B$47*(Assumptions!$B$21+Assumptions!$B$22/Assumptions!$B$47)/(Assumptions!$B$21+Assumptions!$B$22/$C$1670),Assumptions!$B$47)</f>
        <v>10</v>
      </c>
      <c r="Y1670" s="12" t="n">
        <f aca="false">Assumptions!$B$48/$X$1670</f>
        <v>1</v>
      </c>
      <c r="Z1670" s="12" t="n">
        <f aca="false">Assumptions!$B$49*$Y$1670</f>
        <v>3000000</v>
      </c>
      <c r="AA1670" s="12" t="n">
        <f aca="false">IF($C$1670&lt;Assumptions!$B$52,Assumptions!$B$52*(Assumptions!$B$21+Assumptions!$B$22/Assumptions!$B$52)/(Assumptions!$B$21+Assumptions!$B$22/$C$1670),Assumptions!$B$52)</f>
        <v>25</v>
      </c>
      <c r="AB1670" s="12" t="n">
        <f aca="false">Assumptions!$B$53/$AA$1670</f>
        <v>1</v>
      </c>
      <c r="AC1670" s="12" t="n">
        <f aca="false">Assumptions!$B$54*$AB$1670</f>
        <v>2400000</v>
      </c>
      <c r="AD1670" s="12" t="n">
        <f aca="false">IF($C$1670&lt;Assumptions!$B$57,Assumptions!$B$57*(Assumptions!$B$21+Assumptions!$B$22/Assumptions!$B$57)/(Assumptions!$B$21+Assumptions!$B$22/$C$1670),Assumptions!$B$57)</f>
        <v>57.6517822053005</v>
      </c>
      <c r="AE1670" s="12" t="n">
        <f aca="false">Assumptions!$B$58/$AD$1670</f>
        <v>1.04073105296793</v>
      </c>
      <c r="AF1670" s="12" t="n">
        <f aca="false">Assumptions!$B$59*$AE$1670</f>
        <v>1734552.1018569</v>
      </c>
      <c r="AG1670" s="12" t="n">
        <f aca="false">IF($C$1670&lt;Assumptions!$B$62,Assumptions!$B$62*(Assumptions!$B$21+Assumptions!$B$22/Assumptions!$B$62)/(Assumptions!$B$21+Assumptions!$B$22/$C$1670),Assumptions!$B$62)</f>
        <v>48.8872262293829</v>
      </c>
      <c r="AH1670" s="12" t="n">
        <f aca="false">Assumptions!$B$63/$AG$1670</f>
        <v>1.00554510434577</v>
      </c>
      <c r="AI1670" s="12" t="n">
        <f aca="false">Assumptions!$B$64*$AH$1670</f>
        <v>6136506.92530247</v>
      </c>
    </row>
    <row r="1671" customFormat="false" ht="15" hidden="true" customHeight="false" outlineLevel="0" collapsed="false">
      <c r="A1671" s="6" t="n">
        <f aca="false">ROW()-ROW($A$1606)+Assumptions!$B$4</f>
        <v>65</v>
      </c>
      <c r="B1671" s="12" t="n">
        <f aca="false">$P$1670</f>
        <v>1495062.58011665</v>
      </c>
      <c r="C1671" s="12" t="n">
        <f aca="false">$C$4/(Assumptions!$B$16+$B$1671)</f>
        <v>36.7328505715923</v>
      </c>
      <c r="D1671" s="12" t="n">
        <f aca="false">Assumptions!$B$7/$C$1671</f>
        <v>816707.648145357</v>
      </c>
      <c r="E1671" s="12" t="n">
        <f aca="false">$T$1671+$W$1671+$Z$1671+$AC$1671+$AF$1671+$AI$1671</f>
        <v>23271059.0271594</v>
      </c>
      <c r="F1671" s="12" t="n">
        <f aca="false">Assumptions!$B$70/(Assumptions!$B$20+Assumptions!$B$17+$B$1671+$E$1671+$O$1670)</f>
        <v>26.1390947921592</v>
      </c>
      <c r="G1671" s="12" t="n">
        <f aca="false">$C$1671*(1-Assumptions!$B$71)</f>
        <v>29.3862804572739</v>
      </c>
      <c r="H1671" s="12" t="n">
        <f aca="false">MIN($F$1671,$G$1671)</f>
        <v>26.1390947921592</v>
      </c>
      <c r="I1671" s="12" t="str">
        <f aca="false">IF($F$1671&lt;=$G$1671,"cap","discount")</f>
        <v>cap</v>
      </c>
      <c r="J1671" s="12" t="n">
        <f aca="false">Assumptions!$B$69/$H$1671</f>
        <v>191284.359299995</v>
      </c>
      <c r="K1671" s="12" t="n">
        <f aca="false">Assumptions!$B$74/(Assumptions!$B$20+Assumptions!$B$17+$B$1671+$E$1671+$J$1671)</f>
        <v>41.7187358136914</v>
      </c>
      <c r="L1671" s="12" t="n">
        <f aca="false">$C$1671*(1-Assumptions!$B$75)</f>
        <v>31.2229229858535</v>
      </c>
      <c r="M1671" s="12" t="n">
        <f aca="false">MIN($K$1671,$L$1671)</f>
        <v>31.2229229858535</v>
      </c>
      <c r="N1671" s="12" t="str">
        <f aca="false">IF($K$1671&lt;=$L$1671,"cap","discount")</f>
        <v>discount</v>
      </c>
      <c r="O1671" s="12" t="n">
        <f aca="false">Assumptions!$B$73/$M$1671</f>
        <v>96083.2527229832</v>
      </c>
      <c r="P1671" s="12" t="n">
        <f aca="false">MAX(Assumptions!$B$4,($A$7*(Assumptions!$B$20+$E$1671+Assumptions!$B$17+$J$1671+$O$1671+$D$1671)-Assumptions!$B$17)/(1-$A$7))</f>
        <v>1495062.58011665</v>
      </c>
      <c r="Q1671" s="12" t="n">
        <f aca="false">Assumptions!$B$20+$E$1671+Assumptions!$B$17+$P$1671+$J$1671+$O$1671+$D$1671</f>
        <v>39264863.8674444</v>
      </c>
      <c r="R1671" s="12" t="n">
        <f aca="false">IF($C$1671&lt;Assumptions!$B$37,Assumptions!$B$37*(Assumptions!$B$21+Assumptions!$B$22/Assumptions!$B$37)/(Assumptions!$B$21+Assumptions!$B$22/$C$1671),Assumptions!$B$37)</f>
        <v>1</v>
      </c>
      <c r="S1671" s="12" t="n">
        <f aca="false">Assumptions!$B$38/$R$1671</f>
        <v>1</v>
      </c>
      <c r="T1671" s="12" t="n">
        <f aca="false">Assumptions!$B$39*$S$1671</f>
        <v>5000000</v>
      </c>
      <c r="U1671" s="12" t="n">
        <f aca="false">IF($C$1671&lt;Assumptions!$B$42,Assumptions!$B$42*(Assumptions!$B$21+Assumptions!$B$22/Assumptions!$B$42)/(Assumptions!$B$21+Assumptions!$B$22/$C$1671),Assumptions!$B$42)</f>
        <v>3</v>
      </c>
      <c r="V1671" s="12" t="n">
        <f aca="false">Assumptions!$B$43/$U$1671</f>
        <v>1</v>
      </c>
      <c r="W1671" s="12" t="n">
        <f aca="false">Assumptions!$B$44*$V$1671</f>
        <v>5000000</v>
      </c>
      <c r="X1671" s="12" t="n">
        <f aca="false">IF($C$1671&lt;Assumptions!$B$47,Assumptions!$B$47*(Assumptions!$B$21+Assumptions!$B$22/Assumptions!$B$47)/(Assumptions!$B$21+Assumptions!$B$22/$C$1671),Assumptions!$B$47)</f>
        <v>10</v>
      </c>
      <c r="Y1671" s="12" t="n">
        <f aca="false">Assumptions!$B$48/$X$1671</f>
        <v>1</v>
      </c>
      <c r="Z1671" s="12" t="n">
        <f aca="false">Assumptions!$B$49*$Y$1671</f>
        <v>3000000</v>
      </c>
      <c r="AA1671" s="12" t="n">
        <f aca="false">IF($C$1671&lt;Assumptions!$B$52,Assumptions!$B$52*(Assumptions!$B$21+Assumptions!$B$22/Assumptions!$B$52)/(Assumptions!$B$21+Assumptions!$B$22/$C$1671),Assumptions!$B$52)</f>
        <v>25</v>
      </c>
      <c r="AB1671" s="12" t="n">
        <f aca="false">Assumptions!$B$53/$AA$1671</f>
        <v>1</v>
      </c>
      <c r="AC1671" s="12" t="n">
        <f aca="false">Assumptions!$B$54*$AB$1671</f>
        <v>2400000</v>
      </c>
      <c r="AD1671" s="12" t="n">
        <f aca="false">IF($C$1671&lt;Assumptions!$B$57,Assumptions!$B$57*(Assumptions!$B$21+Assumptions!$B$22/Assumptions!$B$57)/(Assumptions!$B$21+Assumptions!$B$22/$C$1671),Assumptions!$B$57)</f>
        <v>57.6517822053005</v>
      </c>
      <c r="AE1671" s="12" t="n">
        <f aca="false">Assumptions!$B$58/$AD$1671</f>
        <v>1.04073105296793</v>
      </c>
      <c r="AF1671" s="12" t="n">
        <f aca="false">Assumptions!$B$59*$AE$1671</f>
        <v>1734552.1018569</v>
      </c>
      <c r="AG1671" s="12" t="n">
        <f aca="false">IF($C$1671&lt;Assumptions!$B$62,Assumptions!$B$62*(Assumptions!$B$21+Assumptions!$B$22/Assumptions!$B$62)/(Assumptions!$B$21+Assumptions!$B$22/$C$1671),Assumptions!$B$62)</f>
        <v>48.8872262293829</v>
      </c>
      <c r="AH1671" s="12" t="n">
        <f aca="false">Assumptions!$B$63/$AG$1671</f>
        <v>1.00554510434577</v>
      </c>
      <c r="AI1671" s="12" t="n">
        <f aca="false">Assumptions!$B$64*$AH$1671</f>
        <v>6136506.92530247</v>
      </c>
    </row>
    <row r="1672" customFormat="false" ht="15" hidden="true" customHeight="false" outlineLevel="0" collapsed="false">
      <c r="A1672" s="6" t="n">
        <f aca="false">ROW()-ROW($A$1606)+Assumptions!$B$4</f>
        <v>66</v>
      </c>
      <c r="B1672" s="12" t="n">
        <f aca="false">$P$1671</f>
        <v>1495062.58011665</v>
      </c>
      <c r="C1672" s="12" t="n">
        <f aca="false">$C$4/(Assumptions!$B$16+$B$1672)</f>
        <v>36.7328505715923</v>
      </c>
      <c r="D1672" s="12" t="n">
        <f aca="false">Assumptions!$B$7/$C$1672</f>
        <v>816707.648145357</v>
      </c>
      <c r="E1672" s="12" t="n">
        <f aca="false">$T$1672+$W$1672+$Z$1672+$AC$1672+$AF$1672+$AI$1672</f>
        <v>23271059.0271594</v>
      </c>
      <c r="F1672" s="12" t="n">
        <f aca="false">Assumptions!$B$70/(Assumptions!$B$20+Assumptions!$B$17+$B$1672+$E$1672+$O$1671)</f>
        <v>26.1390947921592</v>
      </c>
      <c r="G1672" s="12" t="n">
        <f aca="false">$C$1672*(1-Assumptions!$B$71)</f>
        <v>29.3862804572739</v>
      </c>
      <c r="H1672" s="12" t="n">
        <f aca="false">MIN($F$1672,$G$1672)</f>
        <v>26.1390947921592</v>
      </c>
      <c r="I1672" s="12" t="str">
        <f aca="false">IF($F$1672&lt;=$G$1672,"cap","discount")</f>
        <v>cap</v>
      </c>
      <c r="J1672" s="12" t="n">
        <f aca="false">Assumptions!$B$69/$H$1672</f>
        <v>191284.359299995</v>
      </c>
      <c r="K1672" s="12" t="n">
        <f aca="false">Assumptions!$B$74/(Assumptions!$B$20+Assumptions!$B$17+$B$1672+$E$1672+$J$1672)</f>
        <v>41.7187358136914</v>
      </c>
      <c r="L1672" s="12" t="n">
        <f aca="false">$C$1672*(1-Assumptions!$B$75)</f>
        <v>31.2229229858535</v>
      </c>
      <c r="M1672" s="12" t="n">
        <f aca="false">MIN($K$1672,$L$1672)</f>
        <v>31.2229229858535</v>
      </c>
      <c r="N1672" s="12" t="str">
        <f aca="false">IF($K$1672&lt;=$L$1672,"cap","discount")</f>
        <v>discount</v>
      </c>
      <c r="O1672" s="12" t="n">
        <f aca="false">Assumptions!$B$73/$M$1672</f>
        <v>96083.2527229832</v>
      </c>
      <c r="P1672" s="12" t="n">
        <f aca="false">MAX(Assumptions!$B$4,($A$7*(Assumptions!$B$20+$E$1672+Assumptions!$B$17+$J$1672+$O$1672+$D$1672)-Assumptions!$B$17)/(1-$A$7))</f>
        <v>1495062.58011665</v>
      </c>
      <c r="Q1672" s="12" t="n">
        <f aca="false">Assumptions!$B$20+$E$1672+Assumptions!$B$17+$P$1672+$J$1672+$O$1672+$D$1672</f>
        <v>39264863.8674444</v>
      </c>
      <c r="R1672" s="12" t="n">
        <f aca="false">IF($C$1672&lt;Assumptions!$B$37,Assumptions!$B$37*(Assumptions!$B$21+Assumptions!$B$22/Assumptions!$B$37)/(Assumptions!$B$21+Assumptions!$B$22/$C$1672),Assumptions!$B$37)</f>
        <v>1</v>
      </c>
      <c r="S1672" s="12" t="n">
        <f aca="false">Assumptions!$B$38/$R$1672</f>
        <v>1</v>
      </c>
      <c r="T1672" s="12" t="n">
        <f aca="false">Assumptions!$B$39*$S$1672</f>
        <v>5000000</v>
      </c>
      <c r="U1672" s="12" t="n">
        <f aca="false">IF($C$1672&lt;Assumptions!$B$42,Assumptions!$B$42*(Assumptions!$B$21+Assumptions!$B$22/Assumptions!$B$42)/(Assumptions!$B$21+Assumptions!$B$22/$C$1672),Assumptions!$B$42)</f>
        <v>3</v>
      </c>
      <c r="V1672" s="12" t="n">
        <f aca="false">Assumptions!$B$43/$U$1672</f>
        <v>1</v>
      </c>
      <c r="W1672" s="12" t="n">
        <f aca="false">Assumptions!$B$44*$V$1672</f>
        <v>5000000</v>
      </c>
      <c r="X1672" s="12" t="n">
        <f aca="false">IF($C$1672&lt;Assumptions!$B$47,Assumptions!$B$47*(Assumptions!$B$21+Assumptions!$B$22/Assumptions!$B$47)/(Assumptions!$B$21+Assumptions!$B$22/$C$1672),Assumptions!$B$47)</f>
        <v>10</v>
      </c>
      <c r="Y1672" s="12" t="n">
        <f aca="false">Assumptions!$B$48/$X$1672</f>
        <v>1</v>
      </c>
      <c r="Z1672" s="12" t="n">
        <f aca="false">Assumptions!$B$49*$Y$1672</f>
        <v>3000000</v>
      </c>
      <c r="AA1672" s="12" t="n">
        <f aca="false">IF($C$1672&lt;Assumptions!$B$52,Assumptions!$B$52*(Assumptions!$B$21+Assumptions!$B$22/Assumptions!$B$52)/(Assumptions!$B$21+Assumptions!$B$22/$C$1672),Assumptions!$B$52)</f>
        <v>25</v>
      </c>
      <c r="AB1672" s="12" t="n">
        <f aca="false">Assumptions!$B$53/$AA$1672</f>
        <v>1</v>
      </c>
      <c r="AC1672" s="12" t="n">
        <f aca="false">Assumptions!$B$54*$AB$1672</f>
        <v>2400000</v>
      </c>
      <c r="AD1672" s="12" t="n">
        <f aca="false">IF($C$1672&lt;Assumptions!$B$57,Assumptions!$B$57*(Assumptions!$B$21+Assumptions!$B$22/Assumptions!$B$57)/(Assumptions!$B$21+Assumptions!$B$22/$C$1672),Assumptions!$B$57)</f>
        <v>57.6517822053005</v>
      </c>
      <c r="AE1672" s="12" t="n">
        <f aca="false">Assumptions!$B$58/$AD$1672</f>
        <v>1.04073105296793</v>
      </c>
      <c r="AF1672" s="12" t="n">
        <f aca="false">Assumptions!$B$59*$AE$1672</f>
        <v>1734552.1018569</v>
      </c>
      <c r="AG1672" s="12" t="n">
        <f aca="false">IF($C$1672&lt;Assumptions!$B$62,Assumptions!$B$62*(Assumptions!$B$21+Assumptions!$B$22/Assumptions!$B$62)/(Assumptions!$B$21+Assumptions!$B$22/$C$1672),Assumptions!$B$62)</f>
        <v>48.8872262293829</v>
      </c>
      <c r="AH1672" s="12" t="n">
        <f aca="false">Assumptions!$B$63/$AG$1672</f>
        <v>1.00554510434577</v>
      </c>
      <c r="AI1672" s="12" t="n">
        <f aca="false">Assumptions!$B$64*$AH$1672</f>
        <v>6136506.92530247</v>
      </c>
    </row>
    <row r="1673" customFormat="false" ht="15" hidden="true" customHeight="false" outlineLevel="0" collapsed="false">
      <c r="A1673" s="6" t="n">
        <f aca="false">ROW()-ROW($A$1606)+Assumptions!$B$4</f>
        <v>67</v>
      </c>
      <c r="B1673" s="12" t="n">
        <f aca="false">$P$1672</f>
        <v>1495062.58011665</v>
      </c>
      <c r="C1673" s="12" t="n">
        <f aca="false">$C$4/(Assumptions!$B$16+$B$1673)</f>
        <v>36.7328505715923</v>
      </c>
      <c r="D1673" s="12" t="n">
        <f aca="false">Assumptions!$B$7/$C$1673</f>
        <v>816707.648145357</v>
      </c>
      <c r="E1673" s="12" t="n">
        <f aca="false">$T$1673+$W$1673+$Z$1673+$AC$1673+$AF$1673+$AI$1673</f>
        <v>23271059.0271594</v>
      </c>
      <c r="F1673" s="12" t="n">
        <f aca="false">Assumptions!$B$70/(Assumptions!$B$20+Assumptions!$B$17+$B$1673+$E$1673+$O$1672)</f>
        <v>26.1390947921592</v>
      </c>
      <c r="G1673" s="12" t="n">
        <f aca="false">$C$1673*(1-Assumptions!$B$71)</f>
        <v>29.3862804572739</v>
      </c>
      <c r="H1673" s="12" t="n">
        <f aca="false">MIN($F$1673,$G$1673)</f>
        <v>26.1390947921592</v>
      </c>
      <c r="I1673" s="12" t="str">
        <f aca="false">IF($F$1673&lt;=$G$1673,"cap","discount")</f>
        <v>cap</v>
      </c>
      <c r="J1673" s="12" t="n">
        <f aca="false">Assumptions!$B$69/$H$1673</f>
        <v>191284.359299995</v>
      </c>
      <c r="K1673" s="12" t="n">
        <f aca="false">Assumptions!$B$74/(Assumptions!$B$20+Assumptions!$B$17+$B$1673+$E$1673+$J$1673)</f>
        <v>41.7187358136914</v>
      </c>
      <c r="L1673" s="12" t="n">
        <f aca="false">$C$1673*(1-Assumptions!$B$75)</f>
        <v>31.2229229858535</v>
      </c>
      <c r="M1673" s="12" t="n">
        <f aca="false">MIN($K$1673,$L$1673)</f>
        <v>31.2229229858535</v>
      </c>
      <c r="N1673" s="12" t="str">
        <f aca="false">IF($K$1673&lt;=$L$1673,"cap","discount")</f>
        <v>discount</v>
      </c>
      <c r="O1673" s="12" t="n">
        <f aca="false">Assumptions!$B$73/$M$1673</f>
        <v>96083.2527229832</v>
      </c>
      <c r="P1673" s="12" t="n">
        <f aca="false">MAX(Assumptions!$B$4,($A$7*(Assumptions!$B$20+$E$1673+Assumptions!$B$17+$J$1673+$O$1673+$D$1673)-Assumptions!$B$17)/(1-$A$7))</f>
        <v>1495062.58011665</v>
      </c>
      <c r="Q1673" s="12" t="n">
        <f aca="false">Assumptions!$B$20+$E$1673+Assumptions!$B$17+$P$1673+$J$1673+$O$1673+$D$1673</f>
        <v>39264863.8674444</v>
      </c>
      <c r="R1673" s="12" t="n">
        <f aca="false">IF($C$1673&lt;Assumptions!$B$37,Assumptions!$B$37*(Assumptions!$B$21+Assumptions!$B$22/Assumptions!$B$37)/(Assumptions!$B$21+Assumptions!$B$22/$C$1673),Assumptions!$B$37)</f>
        <v>1</v>
      </c>
      <c r="S1673" s="12" t="n">
        <f aca="false">Assumptions!$B$38/$R$1673</f>
        <v>1</v>
      </c>
      <c r="T1673" s="12" t="n">
        <f aca="false">Assumptions!$B$39*$S$1673</f>
        <v>5000000</v>
      </c>
      <c r="U1673" s="12" t="n">
        <f aca="false">IF($C$1673&lt;Assumptions!$B$42,Assumptions!$B$42*(Assumptions!$B$21+Assumptions!$B$22/Assumptions!$B$42)/(Assumptions!$B$21+Assumptions!$B$22/$C$1673),Assumptions!$B$42)</f>
        <v>3</v>
      </c>
      <c r="V1673" s="12" t="n">
        <f aca="false">Assumptions!$B$43/$U$1673</f>
        <v>1</v>
      </c>
      <c r="W1673" s="12" t="n">
        <f aca="false">Assumptions!$B$44*$V$1673</f>
        <v>5000000</v>
      </c>
      <c r="X1673" s="12" t="n">
        <f aca="false">IF($C$1673&lt;Assumptions!$B$47,Assumptions!$B$47*(Assumptions!$B$21+Assumptions!$B$22/Assumptions!$B$47)/(Assumptions!$B$21+Assumptions!$B$22/$C$1673),Assumptions!$B$47)</f>
        <v>10</v>
      </c>
      <c r="Y1673" s="12" t="n">
        <f aca="false">Assumptions!$B$48/$X$1673</f>
        <v>1</v>
      </c>
      <c r="Z1673" s="12" t="n">
        <f aca="false">Assumptions!$B$49*$Y$1673</f>
        <v>3000000</v>
      </c>
      <c r="AA1673" s="12" t="n">
        <f aca="false">IF($C$1673&lt;Assumptions!$B$52,Assumptions!$B$52*(Assumptions!$B$21+Assumptions!$B$22/Assumptions!$B$52)/(Assumptions!$B$21+Assumptions!$B$22/$C$1673),Assumptions!$B$52)</f>
        <v>25</v>
      </c>
      <c r="AB1673" s="12" t="n">
        <f aca="false">Assumptions!$B$53/$AA$1673</f>
        <v>1</v>
      </c>
      <c r="AC1673" s="12" t="n">
        <f aca="false">Assumptions!$B$54*$AB$1673</f>
        <v>2400000</v>
      </c>
      <c r="AD1673" s="12" t="n">
        <f aca="false">IF($C$1673&lt;Assumptions!$B$57,Assumptions!$B$57*(Assumptions!$B$21+Assumptions!$B$22/Assumptions!$B$57)/(Assumptions!$B$21+Assumptions!$B$22/$C$1673),Assumptions!$B$57)</f>
        <v>57.6517822053005</v>
      </c>
      <c r="AE1673" s="12" t="n">
        <f aca="false">Assumptions!$B$58/$AD$1673</f>
        <v>1.04073105296793</v>
      </c>
      <c r="AF1673" s="12" t="n">
        <f aca="false">Assumptions!$B$59*$AE$1673</f>
        <v>1734552.1018569</v>
      </c>
      <c r="AG1673" s="12" t="n">
        <f aca="false">IF($C$1673&lt;Assumptions!$B$62,Assumptions!$B$62*(Assumptions!$B$21+Assumptions!$B$22/Assumptions!$B$62)/(Assumptions!$B$21+Assumptions!$B$22/$C$1673),Assumptions!$B$62)</f>
        <v>48.8872262293829</v>
      </c>
      <c r="AH1673" s="12" t="n">
        <f aca="false">Assumptions!$B$63/$AG$1673</f>
        <v>1.00554510434577</v>
      </c>
      <c r="AI1673" s="12" t="n">
        <f aca="false">Assumptions!$B$64*$AH$1673</f>
        <v>6136506.92530247</v>
      </c>
    </row>
    <row r="1674" customFormat="false" ht="15" hidden="true" customHeight="false" outlineLevel="0" collapsed="false">
      <c r="A1674" s="6" t="n">
        <f aca="false">ROW()-ROW($A$1606)+Assumptions!$B$4</f>
        <v>68</v>
      </c>
      <c r="B1674" s="12" t="n">
        <f aca="false">$P$1673</f>
        <v>1495062.58011665</v>
      </c>
      <c r="C1674" s="12" t="n">
        <f aca="false">$C$4/(Assumptions!$B$16+$B$1674)</f>
        <v>36.7328505715923</v>
      </c>
      <c r="D1674" s="12" t="n">
        <f aca="false">Assumptions!$B$7/$C$1674</f>
        <v>816707.648145357</v>
      </c>
      <c r="E1674" s="12" t="n">
        <f aca="false">$T$1674+$W$1674+$Z$1674+$AC$1674+$AF$1674+$AI$1674</f>
        <v>23271059.0271594</v>
      </c>
      <c r="F1674" s="12" t="n">
        <f aca="false">Assumptions!$B$70/(Assumptions!$B$20+Assumptions!$B$17+$B$1674+$E$1674+$O$1673)</f>
        <v>26.1390947921592</v>
      </c>
      <c r="G1674" s="12" t="n">
        <f aca="false">$C$1674*(1-Assumptions!$B$71)</f>
        <v>29.3862804572739</v>
      </c>
      <c r="H1674" s="12" t="n">
        <f aca="false">MIN($F$1674,$G$1674)</f>
        <v>26.1390947921592</v>
      </c>
      <c r="I1674" s="12" t="str">
        <f aca="false">IF($F$1674&lt;=$G$1674,"cap","discount")</f>
        <v>cap</v>
      </c>
      <c r="J1674" s="12" t="n">
        <f aca="false">Assumptions!$B$69/$H$1674</f>
        <v>191284.359299995</v>
      </c>
      <c r="K1674" s="12" t="n">
        <f aca="false">Assumptions!$B$74/(Assumptions!$B$20+Assumptions!$B$17+$B$1674+$E$1674+$J$1674)</f>
        <v>41.7187358136914</v>
      </c>
      <c r="L1674" s="12" t="n">
        <f aca="false">$C$1674*(1-Assumptions!$B$75)</f>
        <v>31.2229229858535</v>
      </c>
      <c r="M1674" s="12" t="n">
        <f aca="false">MIN($K$1674,$L$1674)</f>
        <v>31.2229229858535</v>
      </c>
      <c r="N1674" s="12" t="str">
        <f aca="false">IF($K$1674&lt;=$L$1674,"cap","discount")</f>
        <v>discount</v>
      </c>
      <c r="O1674" s="12" t="n">
        <f aca="false">Assumptions!$B$73/$M$1674</f>
        <v>96083.2527229832</v>
      </c>
      <c r="P1674" s="12" t="n">
        <f aca="false">MAX(Assumptions!$B$4,($A$7*(Assumptions!$B$20+$E$1674+Assumptions!$B$17+$J$1674+$O$1674+$D$1674)-Assumptions!$B$17)/(1-$A$7))</f>
        <v>1495062.58011665</v>
      </c>
      <c r="Q1674" s="12" t="n">
        <f aca="false">Assumptions!$B$20+$E$1674+Assumptions!$B$17+$P$1674+$J$1674+$O$1674+$D$1674</f>
        <v>39264863.8674444</v>
      </c>
      <c r="R1674" s="12" t="n">
        <f aca="false">IF($C$1674&lt;Assumptions!$B$37,Assumptions!$B$37*(Assumptions!$B$21+Assumptions!$B$22/Assumptions!$B$37)/(Assumptions!$B$21+Assumptions!$B$22/$C$1674),Assumptions!$B$37)</f>
        <v>1</v>
      </c>
      <c r="S1674" s="12" t="n">
        <f aca="false">Assumptions!$B$38/$R$1674</f>
        <v>1</v>
      </c>
      <c r="T1674" s="12" t="n">
        <f aca="false">Assumptions!$B$39*$S$1674</f>
        <v>5000000</v>
      </c>
      <c r="U1674" s="12" t="n">
        <f aca="false">IF($C$1674&lt;Assumptions!$B$42,Assumptions!$B$42*(Assumptions!$B$21+Assumptions!$B$22/Assumptions!$B$42)/(Assumptions!$B$21+Assumptions!$B$22/$C$1674),Assumptions!$B$42)</f>
        <v>3</v>
      </c>
      <c r="V1674" s="12" t="n">
        <f aca="false">Assumptions!$B$43/$U$1674</f>
        <v>1</v>
      </c>
      <c r="W1674" s="12" t="n">
        <f aca="false">Assumptions!$B$44*$V$1674</f>
        <v>5000000</v>
      </c>
      <c r="X1674" s="12" t="n">
        <f aca="false">IF($C$1674&lt;Assumptions!$B$47,Assumptions!$B$47*(Assumptions!$B$21+Assumptions!$B$22/Assumptions!$B$47)/(Assumptions!$B$21+Assumptions!$B$22/$C$1674),Assumptions!$B$47)</f>
        <v>10</v>
      </c>
      <c r="Y1674" s="12" t="n">
        <f aca="false">Assumptions!$B$48/$X$1674</f>
        <v>1</v>
      </c>
      <c r="Z1674" s="12" t="n">
        <f aca="false">Assumptions!$B$49*$Y$1674</f>
        <v>3000000</v>
      </c>
      <c r="AA1674" s="12" t="n">
        <f aca="false">IF($C$1674&lt;Assumptions!$B$52,Assumptions!$B$52*(Assumptions!$B$21+Assumptions!$B$22/Assumptions!$B$52)/(Assumptions!$B$21+Assumptions!$B$22/$C$1674),Assumptions!$B$52)</f>
        <v>25</v>
      </c>
      <c r="AB1674" s="12" t="n">
        <f aca="false">Assumptions!$B$53/$AA$1674</f>
        <v>1</v>
      </c>
      <c r="AC1674" s="12" t="n">
        <f aca="false">Assumptions!$B$54*$AB$1674</f>
        <v>2400000</v>
      </c>
      <c r="AD1674" s="12" t="n">
        <f aca="false">IF($C$1674&lt;Assumptions!$B$57,Assumptions!$B$57*(Assumptions!$B$21+Assumptions!$B$22/Assumptions!$B$57)/(Assumptions!$B$21+Assumptions!$B$22/$C$1674),Assumptions!$B$57)</f>
        <v>57.6517822053005</v>
      </c>
      <c r="AE1674" s="12" t="n">
        <f aca="false">Assumptions!$B$58/$AD$1674</f>
        <v>1.04073105296793</v>
      </c>
      <c r="AF1674" s="12" t="n">
        <f aca="false">Assumptions!$B$59*$AE$1674</f>
        <v>1734552.1018569</v>
      </c>
      <c r="AG1674" s="12" t="n">
        <f aca="false">IF($C$1674&lt;Assumptions!$B$62,Assumptions!$B$62*(Assumptions!$B$21+Assumptions!$B$22/Assumptions!$B$62)/(Assumptions!$B$21+Assumptions!$B$22/$C$1674),Assumptions!$B$62)</f>
        <v>48.8872262293829</v>
      </c>
      <c r="AH1674" s="12" t="n">
        <f aca="false">Assumptions!$B$63/$AG$1674</f>
        <v>1.00554510434577</v>
      </c>
      <c r="AI1674" s="12" t="n">
        <f aca="false">Assumptions!$B$64*$AH$1674</f>
        <v>6136506.92530247</v>
      </c>
    </row>
    <row r="1675" customFormat="false" ht="15" hidden="true" customHeight="false" outlineLevel="0" collapsed="false">
      <c r="A1675" s="6" t="n">
        <f aca="false">ROW()-ROW($A$1606)+Assumptions!$B$4</f>
        <v>69</v>
      </c>
      <c r="B1675" s="12" t="n">
        <f aca="false">$P$1674</f>
        <v>1495062.58011665</v>
      </c>
      <c r="C1675" s="12" t="n">
        <f aca="false">$C$4/(Assumptions!$B$16+$B$1675)</f>
        <v>36.7328505715923</v>
      </c>
      <c r="D1675" s="12" t="n">
        <f aca="false">Assumptions!$B$7/$C$1675</f>
        <v>816707.648145357</v>
      </c>
      <c r="E1675" s="12" t="n">
        <f aca="false">$T$1675+$W$1675+$Z$1675+$AC$1675+$AF$1675+$AI$1675</f>
        <v>23271059.0271594</v>
      </c>
      <c r="F1675" s="12" t="n">
        <f aca="false">Assumptions!$B$70/(Assumptions!$B$20+Assumptions!$B$17+$B$1675+$E$1675+$O$1674)</f>
        <v>26.1390947921592</v>
      </c>
      <c r="G1675" s="12" t="n">
        <f aca="false">$C$1675*(1-Assumptions!$B$71)</f>
        <v>29.3862804572739</v>
      </c>
      <c r="H1675" s="12" t="n">
        <f aca="false">MIN($F$1675,$G$1675)</f>
        <v>26.1390947921592</v>
      </c>
      <c r="I1675" s="12" t="str">
        <f aca="false">IF($F$1675&lt;=$G$1675,"cap","discount")</f>
        <v>cap</v>
      </c>
      <c r="J1675" s="12" t="n">
        <f aca="false">Assumptions!$B$69/$H$1675</f>
        <v>191284.359299995</v>
      </c>
      <c r="K1675" s="12" t="n">
        <f aca="false">Assumptions!$B$74/(Assumptions!$B$20+Assumptions!$B$17+$B$1675+$E$1675+$J$1675)</f>
        <v>41.7187358136914</v>
      </c>
      <c r="L1675" s="12" t="n">
        <f aca="false">$C$1675*(1-Assumptions!$B$75)</f>
        <v>31.2229229858535</v>
      </c>
      <c r="M1675" s="12" t="n">
        <f aca="false">MIN($K$1675,$L$1675)</f>
        <v>31.2229229858535</v>
      </c>
      <c r="N1675" s="12" t="str">
        <f aca="false">IF($K$1675&lt;=$L$1675,"cap","discount")</f>
        <v>discount</v>
      </c>
      <c r="O1675" s="12" t="n">
        <f aca="false">Assumptions!$B$73/$M$1675</f>
        <v>96083.2527229832</v>
      </c>
      <c r="P1675" s="12" t="n">
        <f aca="false">MAX(Assumptions!$B$4,($A$7*(Assumptions!$B$20+$E$1675+Assumptions!$B$17+$J$1675+$O$1675+$D$1675)-Assumptions!$B$17)/(1-$A$7))</f>
        <v>1495062.58011665</v>
      </c>
      <c r="Q1675" s="12" t="n">
        <f aca="false">Assumptions!$B$20+$E$1675+Assumptions!$B$17+$P$1675+$J$1675+$O$1675+$D$1675</f>
        <v>39264863.8674444</v>
      </c>
      <c r="R1675" s="12" t="n">
        <f aca="false">IF($C$1675&lt;Assumptions!$B$37,Assumptions!$B$37*(Assumptions!$B$21+Assumptions!$B$22/Assumptions!$B$37)/(Assumptions!$B$21+Assumptions!$B$22/$C$1675),Assumptions!$B$37)</f>
        <v>1</v>
      </c>
      <c r="S1675" s="12" t="n">
        <f aca="false">Assumptions!$B$38/$R$1675</f>
        <v>1</v>
      </c>
      <c r="T1675" s="12" t="n">
        <f aca="false">Assumptions!$B$39*$S$1675</f>
        <v>5000000</v>
      </c>
      <c r="U1675" s="12" t="n">
        <f aca="false">IF($C$1675&lt;Assumptions!$B$42,Assumptions!$B$42*(Assumptions!$B$21+Assumptions!$B$22/Assumptions!$B$42)/(Assumptions!$B$21+Assumptions!$B$22/$C$1675),Assumptions!$B$42)</f>
        <v>3</v>
      </c>
      <c r="V1675" s="12" t="n">
        <f aca="false">Assumptions!$B$43/$U$1675</f>
        <v>1</v>
      </c>
      <c r="W1675" s="12" t="n">
        <f aca="false">Assumptions!$B$44*$V$1675</f>
        <v>5000000</v>
      </c>
      <c r="X1675" s="12" t="n">
        <f aca="false">IF($C$1675&lt;Assumptions!$B$47,Assumptions!$B$47*(Assumptions!$B$21+Assumptions!$B$22/Assumptions!$B$47)/(Assumptions!$B$21+Assumptions!$B$22/$C$1675),Assumptions!$B$47)</f>
        <v>10</v>
      </c>
      <c r="Y1675" s="12" t="n">
        <f aca="false">Assumptions!$B$48/$X$1675</f>
        <v>1</v>
      </c>
      <c r="Z1675" s="12" t="n">
        <f aca="false">Assumptions!$B$49*$Y$1675</f>
        <v>3000000</v>
      </c>
      <c r="AA1675" s="12" t="n">
        <f aca="false">IF($C$1675&lt;Assumptions!$B$52,Assumptions!$B$52*(Assumptions!$B$21+Assumptions!$B$22/Assumptions!$B$52)/(Assumptions!$B$21+Assumptions!$B$22/$C$1675),Assumptions!$B$52)</f>
        <v>25</v>
      </c>
      <c r="AB1675" s="12" t="n">
        <f aca="false">Assumptions!$B$53/$AA$1675</f>
        <v>1</v>
      </c>
      <c r="AC1675" s="12" t="n">
        <f aca="false">Assumptions!$B$54*$AB$1675</f>
        <v>2400000</v>
      </c>
      <c r="AD1675" s="12" t="n">
        <f aca="false">IF($C$1675&lt;Assumptions!$B$57,Assumptions!$B$57*(Assumptions!$B$21+Assumptions!$B$22/Assumptions!$B$57)/(Assumptions!$B$21+Assumptions!$B$22/$C$1675),Assumptions!$B$57)</f>
        <v>57.6517822053005</v>
      </c>
      <c r="AE1675" s="12" t="n">
        <f aca="false">Assumptions!$B$58/$AD$1675</f>
        <v>1.04073105296793</v>
      </c>
      <c r="AF1675" s="12" t="n">
        <f aca="false">Assumptions!$B$59*$AE$1675</f>
        <v>1734552.1018569</v>
      </c>
      <c r="AG1675" s="12" t="n">
        <f aca="false">IF($C$1675&lt;Assumptions!$B$62,Assumptions!$B$62*(Assumptions!$B$21+Assumptions!$B$22/Assumptions!$B$62)/(Assumptions!$B$21+Assumptions!$B$22/$C$1675),Assumptions!$B$62)</f>
        <v>48.8872262293829</v>
      </c>
      <c r="AH1675" s="12" t="n">
        <f aca="false">Assumptions!$B$63/$AG$1675</f>
        <v>1.00554510434577</v>
      </c>
      <c r="AI1675" s="12" t="n">
        <f aca="false">Assumptions!$B$64*$AH$1675</f>
        <v>6136506.92530247</v>
      </c>
    </row>
    <row r="1676" customFormat="false" ht="15" hidden="true" customHeight="false" outlineLevel="0" collapsed="false">
      <c r="A1676" s="6" t="n">
        <f aca="false">ROW()-ROW($A$1606)+Assumptions!$B$4</f>
        <v>70</v>
      </c>
      <c r="B1676" s="12" t="n">
        <f aca="false">$P$1675</f>
        <v>1495062.58011665</v>
      </c>
      <c r="C1676" s="12" t="n">
        <f aca="false">$C$4/(Assumptions!$B$16+$B$1676)</f>
        <v>36.7328505715923</v>
      </c>
      <c r="D1676" s="12" t="n">
        <f aca="false">Assumptions!$B$7/$C$1676</f>
        <v>816707.648145357</v>
      </c>
      <c r="E1676" s="12" t="n">
        <f aca="false">$T$1676+$W$1676+$Z$1676+$AC$1676+$AF$1676+$AI$1676</f>
        <v>23271059.0271594</v>
      </c>
      <c r="F1676" s="12" t="n">
        <f aca="false">Assumptions!$B$70/(Assumptions!$B$20+Assumptions!$B$17+$B$1676+$E$1676+$O$1675)</f>
        <v>26.1390947921592</v>
      </c>
      <c r="G1676" s="12" t="n">
        <f aca="false">$C$1676*(1-Assumptions!$B$71)</f>
        <v>29.3862804572739</v>
      </c>
      <c r="H1676" s="12" t="n">
        <f aca="false">MIN($F$1676,$G$1676)</f>
        <v>26.1390947921592</v>
      </c>
      <c r="I1676" s="12" t="str">
        <f aca="false">IF($F$1676&lt;=$G$1676,"cap","discount")</f>
        <v>cap</v>
      </c>
      <c r="J1676" s="12" t="n">
        <f aca="false">Assumptions!$B$69/$H$1676</f>
        <v>191284.359299995</v>
      </c>
      <c r="K1676" s="12" t="n">
        <f aca="false">Assumptions!$B$74/(Assumptions!$B$20+Assumptions!$B$17+$B$1676+$E$1676+$J$1676)</f>
        <v>41.7187358136914</v>
      </c>
      <c r="L1676" s="12" t="n">
        <f aca="false">$C$1676*(1-Assumptions!$B$75)</f>
        <v>31.2229229858535</v>
      </c>
      <c r="M1676" s="12" t="n">
        <f aca="false">MIN($K$1676,$L$1676)</f>
        <v>31.2229229858535</v>
      </c>
      <c r="N1676" s="12" t="str">
        <f aca="false">IF($K$1676&lt;=$L$1676,"cap","discount")</f>
        <v>discount</v>
      </c>
      <c r="O1676" s="12" t="n">
        <f aca="false">Assumptions!$B$73/$M$1676</f>
        <v>96083.2527229832</v>
      </c>
      <c r="P1676" s="12" t="n">
        <f aca="false">MAX(Assumptions!$B$4,($A$7*(Assumptions!$B$20+$E$1676+Assumptions!$B$17+$J$1676+$O$1676+$D$1676)-Assumptions!$B$17)/(1-$A$7))</f>
        <v>1495062.58011665</v>
      </c>
      <c r="Q1676" s="12" t="n">
        <f aca="false">Assumptions!$B$20+$E$1676+Assumptions!$B$17+$P$1676+$J$1676+$O$1676+$D$1676</f>
        <v>39264863.8674444</v>
      </c>
      <c r="R1676" s="12" t="n">
        <f aca="false">IF($C$1676&lt;Assumptions!$B$37,Assumptions!$B$37*(Assumptions!$B$21+Assumptions!$B$22/Assumptions!$B$37)/(Assumptions!$B$21+Assumptions!$B$22/$C$1676),Assumptions!$B$37)</f>
        <v>1</v>
      </c>
      <c r="S1676" s="12" t="n">
        <f aca="false">Assumptions!$B$38/$R$1676</f>
        <v>1</v>
      </c>
      <c r="T1676" s="12" t="n">
        <f aca="false">Assumptions!$B$39*$S$1676</f>
        <v>5000000</v>
      </c>
      <c r="U1676" s="12" t="n">
        <f aca="false">IF($C$1676&lt;Assumptions!$B$42,Assumptions!$B$42*(Assumptions!$B$21+Assumptions!$B$22/Assumptions!$B$42)/(Assumptions!$B$21+Assumptions!$B$22/$C$1676),Assumptions!$B$42)</f>
        <v>3</v>
      </c>
      <c r="V1676" s="12" t="n">
        <f aca="false">Assumptions!$B$43/$U$1676</f>
        <v>1</v>
      </c>
      <c r="W1676" s="12" t="n">
        <f aca="false">Assumptions!$B$44*$V$1676</f>
        <v>5000000</v>
      </c>
      <c r="X1676" s="12" t="n">
        <f aca="false">IF($C$1676&lt;Assumptions!$B$47,Assumptions!$B$47*(Assumptions!$B$21+Assumptions!$B$22/Assumptions!$B$47)/(Assumptions!$B$21+Assumptions!$B$22/$C$1676),Assumptions!$B$47)</f>
        <v>10</v>
      </c>
      <c r="Y1676" s="12" t="n">
        <f aca="false">Assumptions!$B$48/$X$1676</f>
        <v>1</v>
      </c>
      <c r="Z1676" s="12" t="n">
        <f aca="false">Assumptions!$B$49*$Y$1676</f>
        <v>3000000</v>
      </c>
      <c r="AA1676" s="12" t="n">
        <f aca="false">IF($C$1676&lt;Assumptions!$B$52,Assumptions!$B$52*(Assumptions!$B$21+Assumptions!$B$22/Assumptions!$B$52)/(Assumptions!$B$21+Assumptions!$B$22/$C$1676),Assumptions!$B$52)</f>
        <v>25</v>
      </c>
      <c r="AB1676" s="12" t="n">
        <f aca="false">Assumptions!$B$53/$AA$1676</f>
        <v>1</v>
      </c>
      <c r="AC1676" s="12" t="n">
        <f aca="false">Assumptions!$B$54*$AB$1676</f>
        <v>2400000</v>
      </c>
      <c r="AD1676" s="12" t="n">
        <f aca="false">IF($C$1676&lt;Assumptions!$B$57,Assumptions!$B$57*(Assumptions!$B$21+Assumptions!$B$22/Assumptions!$B$57)/(Assumptions!$B$21+Assumptions!$B$22/$C$1676),Assumptions!$B$57)</f>
        <v>57.6517822053005</v>
      </c>
      <c r="AE1676" s="12" t="n">
        <f aca="false">Assumptions!$B$58/$AD$1676</f>
        <v>1.04073105296793</v>
      </c>
      <c r="AF1676" s="12" t="n">
        <f aca="false">Assumptions!$B$59*$AE$1676</f>
        <v>1734552.1018569</v>
      </c>
      <c r="AG1676" s="12" t="n">
        <f aca="false">IF($C$1676&lt;Assumptions!$B$62,Assumptions!$B$62*(Assumptions!$B$21+Assumptions!$B$22/Assumptions!$B$62)/(Assumptions!$B$21+Assumptions!$B$22/$C$1676),Assumptions!$B$62)</f>
        <v>48.8872262293829</v>
      </c>
      <c r="AH1676" s="12" t="n">
        <f aca="false">Assumptions!$B$63/$AG$1676</f>
        <v>1.00554510434577</v>
      </c>
      <c r="AI1676" s="12" t="n">
        <f aca="false">Assumptions!$B$64*$AH$1676</f>
        <v>6136506.92530247</v>
      </c>
    </row>
    <row r="1677" customFormat="false" ht="15" hidden="true" customHeight="false" outlineLevel="0" collapsed="false">
      <c r="A1677" s="6" t="n">
        <f aca="false">ROW()-ROW($A$1606)+Assumptions!$B$4</f>
        <v>71</v>
      </c>
      <c r="B1677" s="12" t="n">
        <f aca="false">$P$1676</f>
        <v>1495062.58011665</v>
      </c>
      <c r="C1677" s="12" t="n">
        <f aca="false">$C$4/(Assumptions!$B$16+$B$1677)</f>
        <v>36.7328505715923</v>
      </c>
      <c r="D1677" s="12" t="n">
        <f aca="false">Assumptions!$B$7/$C$1677</f>
        <v>816707.648145357</v>
      </c>
      <c r="E1677" s="12" t="n">
        <f aca="false">$T$1677+$W$1677+$Z$1677+$AC$1677+$AF$1677+$AI$1677</f>
        <v>23271059.0271594</v>
      </c>
      <c r="F1677" s="12" t="n">
        <f aca="false">Assumptions!$B$70/(Assumptions!$B$20+Assumptions!$B$17+$B$1677+$E$1677+$O$1676)</f>
        <v>26.1390947921592</v>
      </c>
      <c r="G1677" s="12" t="n">
        <f aca="false">$C$1677*(1-Assumptions!$B$71)</f>
        <v>29.3862804572739</v>
      </c>
      <c r="H1677" s="12" t="n">
        <f aca="false">MIN($F$1677,$G$1677)</f>
        <v>26.1390947921592</v>
      </c>
      <c r="I1677" s="12" t="str">
        <f aca="false">IF($F$1677&lt;=$G$1677,"cap","discount")</f>
        <v>cap</v>
      </c>
      <c r="J1677" s="12" t="n">
        <f aca="false">Assumptions!$B$69/$H$1677</f>
        <v>191284.359299995</v>
      </c>
      <c r="K1677" s="12" t="n">
        <f aca="false">Assumptions!$B$74/(Assumptions!$B$20+Assumptions!$B$17+$B$1677+$E$1677+$J$1677)</f>
        <v>41.7187358136914</v>
      </c>
      <c r="L1677" s="12" t="n">
        <f aca="false">$C$1677*(1-Assumptions!$B$75)</f>
        <v>31.2229229858535</v>
      </c>
      <c r="M1677" s="12" t="n">
        <f aca="false">MIN($K$1677,$L$1677)</f>
        <v>31.2229229858535</v>
      </c>
      <c r="N1677" s="12" t="str">
        <f aca="false">IF($K$1677&lt;=$L$1677,"cap","discount")</f>
        <v>discount</v>
      </c>
      <c r="O1677" s="12" t="n">
        <f aca="false">Assumptions!$B$73/$M$1677</f>
        <v>96083.2527229832</v>
      </c>
      <c r="P1677" s="12" t="n">
        <f aca="false">MAX(Assumptions!$B$4,($A$7*(Assumptions!$B$20+$E$1677+Assumptions!$B$17+$J$1677+$O$1677+$D$1677)-Assumptions!$B$17)/(1-$A$7))</f>
        <v>1495062.58011665</v>
      </c>
      <c r="Q1677" s="12" t="n">
        <f aca="false">Assumptions!$B$20+$E$1677+Assumptions!$B$17+$P$1677+$J$1677+$O$1677+$D$1677</f>
        <v>39264863.8674444</v>
      </c>
      <c r="R1677" s="12" t="n">
        <f aca="false">IF($C$1677&lt;Assumptions!$B$37,Assumptions!$B$37*(Assumptions!$B$21+Assumptions!$B$22/Assumptions!$B$37)/(Assumptions!$B$21+Assumptions!$B$22/$C$1677),Assumptions!$B$37)</f>
        <v>1</v>
      </c>
      <c r="S1677" s="12" t="n">
        <f aca="false">Assumptions!$B$38/$R$1677</f>
        <v>1</v>
      </c>
      <c r="T1677" s="12" t="n">
        <f aca="false">Assumptions!$B$39*$S$1677</f>
        <v>5000000</v>
      </c>
      <c r="U1677" s="12" t="n">
        <f aca="false">IF($C$1677&lt;Assumptions!$B$42,Assumptions!$B$42*(Assumptions!$B$21+Assumptions!$B$22/Assumptions!$B$42)/(Assumptions!$B$21+Assumptions!$B$22/$C$1677),Assumptions!$B$42)</f>
        <v>3</v>
      </c>
      <c r="V1677" s="12" t="n">
        <f aca="false">Assumptions!$B$43/$U$1677</f>
        <v>1</v>
      </c>
      <c r="W1677" s="12" t="n">
        <f aca="false">Assumptions!$B$44*$V$1677</f>
        <v>5000000</v>
      </c>
      <c r="X1677" s="12" t="n">
        <f aca="false">IF($C$1677&lt;Assumptions!$B$47,Assumptions!$B$47*(Assumptions!$B$21+Assumptions!$B$22/Assumptions!$B$47)/(Assumptions!$B$21+Assumptions!$B$22/$C$1677),Assumptions!$B$47)</f>
        <v>10</v>
      </c>
      <c r="Y1677" s="12" t="n">
        <f aca="false">Assumptions!$B$48/$X$1677</f>
        <v>1</v>
      </c>
      <c r="Z1677" s="12" t="n">
        <f aca="false">Assumptions!$B$49*$Y$1677</f>
        <v>3000000</v>
      </c>
      <c r="AA1677" s="12" t="n">
        <f aca="false">IF($C$1677&lt;Assumptions!$B$52,Assumptions!$B$52*(Assumptions!$B$21+Assumptions!$B$22/Assumptions!$B$52)/(Assumptions!$B$21+Assumptions!$B$22/$C$1677),Assumptions!$B$52)</f>
        <v>25</v>
      </c>
      <c r="AB1677" s="12" t="n">
        <f aca="false">Assumptions!$B$53/$AA$1677</f>
        <v>1</v>
      </c>
      <c r="AC1677" s="12" t="n">
        <f aca="false">Assumptions!$B$54*$AB$1677</f>
        <v>2400000</v>
      </c>
      <c r="AD1677" s="12" t="n">
        <f aca="false">IF($C$1677&lt;Assumptions!$B$57,Assumptions!$B$57*(Assumptions!$B$21+Assumptions!$B$22/Assumptions!$B$57)/(Assumptions!$B$21+Assumptions!$B$22/$C$1677),Assumptions!$B$57)</f>
        <v>57.6517822053005</v>
      </c>
      <c r="AE1677" s="12" t="n">
        <f aca="false">Assumptions!$B$58/$AD$1677</f>
        <v>1.04073105296793</v>
      </c>
      <c r="AF1677" s="12" t="n">
        <f aca="false">Assumptions!$B$59*$AE$1677</f>
        <v>1734552.1018569</v>
      </c>
      <c r="AG1677" s="12" t="n">
        <f aca="false">IF($C$1677&lt;Assumptions!$B$62,Assumptions!$B$62*(Assumptions!$B$21+Assumptions!$B$22/Assumptions!$B$62)/(Assumptions!$B$21+Assumptions!$B$22/$C$1677),Assumptions!$B$62)</f>
        <v>48.8872262293829</v>
      </c>
      <c r="AH1677" s="12" t="n">
        <f aca="false">Assumptions!$B$63/$AG$1677</f>
        <v>1.00554510434577</v>
      </c>
      <c r="AI1677" s="12" t="n">
        <f aca="false">Assumptions!$B$64*$AH$1677</f>
        <v>6136506.92530247</v>
      </c>
    </row>
    <row r="1678" customFormat="false" ht="15" hidden="true" customHeight="false" outlineLevel="0" collapsed="false">
      <c r="A1678" s="6" t="n">
        <f aca="false">ROW()-ROW($A$1606)+Assumptions!$B$4</f>
        <v>72</v>
      </c>
      <c r="B1678" s="12" t="n">
        <f aca="false">$P$1677</f>
        <v>1495062.58011665</v>
      </c>
      <c r="C1678" s="12" t="n">
        <f aca="false">$C$4/(Assumptions!$B$16+$B$1678)</f>
        <v>36.7328505715923</v>
      </c>
      <c r="D1678" s="12" t="n">
        <f aca="false">Assumptions!$B$7/$C$1678</f>
        <v>816707.648145357</v>
      </c>
      <c r="E1678" s="12" t="n">
        <f aca="false">$T$1678+$W$1678+$Z$1678+$AC$1678+$AF$1678+$AI$1678</f>
        <v>23271059.0271594</v>
      </c>
      <c r="F1678" s="12" t="n">
        <f aca="false">Assumptions!$B$70/(Assumptions!$B$20+Assumptions!$B$17+$B$1678+$E$1678+$O$1677)</f>
        <v>26.1390947921592</v>
      </c>
      <c r="G1678" s="12" t="n">
        <f aca="false">$C$1678*(1-Assumptions!$B$71)</f>
        <v>29.3862804572739</v>
      </c>
      <c r="H1678" s="12" t="n">
        <f aca="false">MIN($F$1678,$G$1678)</f>
        <v>26.1390947921592</v>
      </c>
      <c r="I1678" s="12" t="str">
        <f aca="false">IF($F$1678&lt;=$G$1678,"cap","discount")</f>
        <v>cap</v>
      </c>
      <c r="J1678" s="12" t="n">
        <f aca="false">Assumptions!$B$69/$H$1678</f>
        <v>191284.359299995</v>
      </c>
      <c r="K1678" s="12" t="n">
        <f aca="false">Assumptions!$B$74/(Assumptions!$B$20+Assumptions!$B$17+$B$1678+$E$1678+$J$1678)</f>
        <v>41.7187358136914</v>
      </c>
      <c r="L1678" s="12" t="n">
        <f aca="false">$C$1678*(1-Assumptions!$B$75)</f>
        <v>31.2229229858535</v>
      </c>
      <c r="M1678" s="12" t="n">
        <f aca="false">MIN($K$1678,$L$1678)</f>
        <v>31.2229229858535</v>
      </c>
      <c r="N1678" s="12" t="str">
        <f aca="false">IF($K$1678&lt;=$L$1678,"cap","discount")</f>
        <v>discount</v>
      </c>
      <c r="O1678" s="12" t="n">
        <f aca="false">Assumptions!$B$73/$M$1678</f>
        <v>96083.2527229832</v>
      </c>
      <c r="P1678" s="12" t="n">
        <f aca="false">MAX(Assumptions!$B$4,($A$7*(Assumptions!$B$20+$E$1678+Assumptions!$B$17+$J$1678+$O$1678+$D$1678)-Assumptions!$B$17)/(1-$A$7))</f>
        <v>1495062.58011665</v>
      </c>
      <c r="Q1678" s="12" t="n">
        <f aca="false">Assumptions!$B$20+$E$1678+Assumptions!$B$17+$P$1678+$J$1678+$O$1678+$D$1678</f>
        <v>39264863.8674444</v>
      </c>
      <c r="R1678" s="12" t="n">
        <f aca="false">IF($C$1678&lt;Assumptions!$B$37,Assumptions!$B$37*(Assumptions!$B$21+Assumptions!$B$22/Assumptions!$B$37)/(Assumptions!$B$21+Assumptions!$B$22/$C$1678),Assumptions!$B$37)</f>
        <v>1</v>
      </c>
      <c r="S1678" s="12" t="n">
        <f aca="false">Assumptions!$B$38/$R$1678</f>
        <v>1</v>
      </c>
      <c r="T1678" s="12" t="n">
        <f aca="false">Assumptions!$B$39*$S$1678</f>
        <v>5000000</v>
      </c>
      <c r="U1678" s="12" t="n">
        <f aca="false">IF($C$1678&lt;Assumptions!$B$42,Assumptions!$B$42*(Assumptions!$B$21+Assumptions!$B$22/Assumptions!$B$42)/(Assumptions!$B$21+Assumptions!$B$22/$C$1678),Assumptions!$B$42)</f>
        <v>3</v>
      </c>
      <c r="V1678" s="12" t="n">
        <f aca="false">Assumptions!$B$43/$U$1678</f>
        <v>1</v>
      </c>
      <c r="W1678" s="12" t="n">
        <f aca="false">Assumptions!$B$44*$V$1678</f>
        <v>5000000</v>
      </c>
      <c r="X1678" s="12" t="n">
        <f aca="false">IF($C$1678&lt;Assumptions!$B$47,Assumptions!$B$47*(Assumptions!$B$21+Assumptions!$B$22/Assumptions!$B$47)/(Assumptions!$B$21+Assumptions!$B$22/$C$1678),Assumptions!$B$47)</f>
        <v>10</v>
      </c>
      <c r="Y1678" s="12" t="n">
        <f aca="false">Assumptions!$B$48/$X$1678</f>
        <v>1</v>
      </c>
      <c r="Z1678" s="12" t="n">
        <f aca="false">Assumptions!$B$49*$Y$1678</f>
        <v>3000000</v>
      </c>
      <c r="AA1678" s="12" t="n">
        <f aca="false">IF($C$1678&lt;Assumptions!$B$52,Assumptions!$B$52*(Assumptions!$B$21+Assumptions!$B$22/Assumptions!$B$52)/(Assumptions!$B$21+Assumptions!$B$22/$C$1678),Assumptions!$B$52)</f>
        <v>25</v>
      </c>
      <c r="AB1678" s="12" t="n">
        <f aca="false">Assumptions!$B$53/$AA$1678</f>
        <v>1</v>
      </c>
      <c r="AC1678" s="12" t="n">
        <f aca="false">Assumptions!$B$54*$AB$1678</f>
        <v>2400000</v>
      </c>
      <c r="AD1678" s="12" t="n">
        <f aca="false">IF($C$1678&lt;Assumptions!$B$57,Assumptions!$B$57*(Assumptions!$B$21+Assumptions!$B$22/Assumptions!$B$57)/(Assumptions!$B$21+Assumptions!$B$22/$C$1678),Assumptions!$B$57)</f>
        <v>57.6517822053005</v>
      </c>
      <c r="AE1678" s="12" t="n">
        <f aca="false">Assumptions!$B$58/$AD$1678</f>
        <v>1.04073105296793</v>
      </c>
      <c r="AF1678" s="12" t="n">
        <f aca="false">Assumptions!$B$59*$AE$1678</f>
        <v>1734552.1018569</v>
      </c>
      <c r="AG1678" s="12" t="n">
        <f aca="false">IF($C$1678&lt;Assumptions!$B$62,Assumptions!$B$62*(Assumptions!$B$21+Assumptions!$B$22/Assumptions!$B$62)/(Assumptions!$B$21+Assumptions!$B$22/$C$1678),Assumptions!$B$62)</f>
        <v>48.8872262293829</v>
      </c>
      <c r="AH1678" s="12" t="n">
        <f aca="false">Assumptions!$B$63/$AG$1678</f>
        <v>1.00554510434577</v>
      </c>
      <c r="AI1678" s="12" t="n">
        <f aca="false">Assumptions!$B$64*$AH$1678</f>
        <v>6136506.92530247</v>
      </c>
    </row>
    <row r="1679" customFormat="false" ht="15" hidden="true" customHeight="false" outlineLevel="0" collapsed="false">
      <c r="A1679" s="6" t="n">
        <f aca="false">ROW()-ROW($A$1606)+Assumptions!$B$4</f>
        <v>73</v>
      </c>
      <c r="B1679" s="12" t="n">
        <f aca="false">$P$1678</f>
        <v>1495062.58011665</v>
      </c>
      <c r="C1679" s="12" t="n">
        <f aca="false">$C$4/(Assumptions!$B$16+$B$1679)</f>
        <v>36.7328505715923</v>
      </c>
      <c r="D1679" s="12" t="n">
        <f aca="false">Assumptions!$B$7/$C$1679</f>
        <v>816707.648145357</v>
      </c>
      <c r="E1679" s="12" t="n">
        <f aca="false">$T$1679+$W$1679+$Z$1679+$AC$1679+$AF$1679+$AI$1679</f>
        <v>23271059.0271594</v>
      </c>
      <c r="F1679" s="12" t="n">
        <f aca="false">Assumptions!$B$70/(Assumptions!$B$20+Assumptions!$B$17+$B$1679+$E$1679+$O$1678)</f>
        <v>26.1390947921592</v>
      </c>
      <c r="G1679" s="12" t="n">
        <f aca="false">$C$1679*(1-Assumptions!$B$71)</f>
        <v>29.3862804572739</v>
      </c>
      <c r="H1679" s="12" t="n">
        <f aca="false">MIN($F$1679,$G$1679)</f>
        <v>26.1390947921592</v>
      </c>
      <c r="I1679" s="12" t="str">
        <f aca="false">IF($F$1679&lt;=$G$1679,"cap","discount")</f>
        <v>cap</v>
      </c>
      <c r="J1679" s="12" t="n">
        <f aca="false">Assumptions!$B$69/$H$1679</f>
        <v>191284.359299995</v>
      </c>
      <c r="K1679" s="12" t="n">
        <f aca="false">Assumptions!$B$74/(Assumptions!$B$20+Assumptions!$B$17+$B$1679+$E$1679+$J$1679)</f>
        <v>41.7187358136914</v>
      </c>
      <c r="L1679" s="12" t="n">
        <f aca="false">$C$1679*(1-Assumptions!$B$75)</f>
        <v>31.2229229858535</v>
      </c>
      <c r="M1679" s="12" t="n">
        <f aca="false">MIN($K$1679,$L$1679)</f>
        <v>31.2229229858535</v>
      </c>
      <c r="N1679" s="12" t="str">
        <f aca="false">IF($K$1679&lt;=$L$1679,"cap","discount")</f>
        <v>discount</v>
      </c>
      <c r="O1679" s="12" t="n">
        <f aca="false">Assumptions!$B$73/$M$1679</f>
        <v>96083.2527229832</v>
      </c>
      <c r="P1679" s="12" t="n">
        <f aca="false">MAX(Assumptions!$B$4,($A$7*(Assumptions!$B$20+$E$1679+Assumptions!$B$17+$J$1679+$O$1679+$D$1679)-Assumptions!$B$17)/(1-$A$7))</f>
        <v>1495062.58011665</v>
      </c>
      <c r="Q1679" s="12" t="n">
        <f aca="false">Assumptions!$B$20+$E$1679+Assumptions!$B$17+$P$1679+$J$1679+$O$1679+$D$1679</f>
        <v>39264863.8674444</v>
      </c>
      <c r="R1679" s="12" t="n">
        <f aca="false">IF($C$1679&lt;Assumptions!$B$37,Assumptions!$B$37*(Assumptions!$B$21+Assumptions!$B$22/Assumptions!$B$37)/(Assumptions!$B$21+Assumptions!$B$22/$C$1679),Assumptions!$B$37)</f>
        <v>1</v>
      </c>
      <c r="S1679" s="12" t="n">
        <f aca="false">Assumptions!$B$38/$R$1679</f>
        <v>1</v>
      </c>
      <c r="T1679" s="12" t="n">
        <f aca="false">Assumptions!$B$39*$S$1679</f>
        <v>5000000</v>
      </c>
      <c r="U1679" s="12" t="n">
        <f aca="false">IF($C$1679&lt;Assumptions!$B$42,Assumptions!$B$42*(Assumptions!$B$21+Assumptions!$B$22/Assumptions!$B$42)/(Assumptions!$B$21+Assumptions!$B$22/$C$1679),Assumptions!$B$42)</f>
        <v>3</v>
      </c>
      <c r="V1679" s="12" t="n">
        <f aca="false">Assumptions!$B$43/$U$1679</f>
        <v>1</v>
      </c>
      <c r="W1679" s="12" t="n">
        <f aca="false">Assumptions!$B$44*$V$1679</f>
        <v>5000000</v>
      </c>
      <c r="X1679" s="12" t="n">
        <f aca="false">IF($C$1679&lt;Assumptions!$B$47,Assumptions!$B$47*(Assumptions!$B$21+Assumptions!$B$22/Assumptions!$B$47)/(Assumptions!$B$21+Assumptions!$B$22/$C$1679),Assumptions!$B$47)</f>
        <v>10</v>
      </c>
      <c r="Y1679" s="12" t="n">
        <f aca="false">Assumptions!$B$48/$X$1679</f>
        <v>1</v>
      </c>
      <c r="Z1679" s="12" t="n">
        <f aca="false">Assumptions!$B$49*$Y$1679</f>
        <v>3000000</v>
      </c>
      <c r="AA1679" s="12" t="n">
        <f aca="false">IF($C$1679&lt;Assumptions!$B$52,Assumptions!$B$52*(Assumptions!$B$21+Assumptions!$B$22/Assumptions!$B$52)/(Assumptions!$B$21+Assumptions!$B$22/$C$1679),Assumptions!$B$52)</f>
        <v>25</v>
      </c>
      <c r="AB1679" s="12" t="n">
        <f aca="false">Assumptions!$B$53/$AA$1679</f>
        <v>1</v>
      </c>
      <c r="AC1679" s="12" t="n">
        <f aca="false">Assumptions!$B$54*$AB$1679</f>
        <v>2400000</v>
      </c>
      <c r="AD1679" s="12" t="n">
        <f aca="false">IF($C$1679&lt;Assumptions!$B$57,Assumptions!$B$57*(Assumptions!$B$21+Assumptions!$B$22/Assumptions!$B$57)/(Assumptions!$B$21+Assumptions!$B$22/$C$1679),Assumptions!$B$57)</f>
        <v>57.6517822053005</v>
      </c>
      <c r="AE1679" s="12" t="n">
        <f aca="false">Assumptions!$B$58/$AD$1679</f>
        <v>1.04073105296793</v>
      </c>
      <c r="AF1679" s="12" t="n">
        <f aca="false">Assumptions!$B$59*$AE$1679</f>
        <v>1734552.1018569</v>
      </c>
      <c r="AG1679" s="12" t="n">
        <f aca="false">IF($C$1679&lt;Assumptions!$B$62,Assumptions!$B$62*(Assumptions!$B$21+Assumptions!$B$22/Assumptions!$B$62)/(Assumptions!$B$21+Assumptions!$B$22/$C$1679),Assumptions!$B$62)</f>
        <v>48.8872262293829</v>
      </c>
      <c r="AH1679" s="12" t="n">
        <f aca="false">Assumptions!$B$63/$AG$1679</f>
        <v>1.00554510434577</v>
      </c>
      <c r="AI1679" s="12" t="n">
        <f aca="false">Assumptions!$B$64*$AH$1679</f>
        <v>6136506.92530247</v>
      </c>
    </row>
    <row r="1680" customFormat="false" ht="15" hidden="true" customHeight="false" outlineLevel="0" collapsed="false">
      <c r="A1680" s="6" t="n">
        <f aca="false">ROW()-ROW($A$1606)+Assumptions!$B$4</f>
        <v>74</v>
      </c>
      <c r="B1680" s="12" t="n">
        <f aca="false">$P$1679</f>
        <v>1495062.58011665</v>
      </c>
      <c r="C1680" s="12" t="n">
        <f aca="false">$C$4/(Assumptions!$B$16+$B$1680)</f>
        <v>36.7328505715923</v>
      </c>
      <c r="D1680" s="12" t="n">
        <f aca="false">Assumptions!$B$7/$C$1680</f>
        <v>816707.648145357</v>
      </c>
      <c r="E1680" s="12" t="n">
        <f aca="false">$T$1680+$W$1680+$Z$1680+$AC$1680+$AF$1680+$AI$1680</f>
        <v>23271059.0271594</v>
      </c>
      <c r="F1680" s="12" t="n">
        <f aca="false">Assumptions!$B$70/(Assumptions!$B$20+Assumptions!$B$17+$B$1680+$E$1680+$O$1679)</f>
        <v>26.1390947921592</v>
      </c>
      <c r="G1680" s="12" t="n">
        <f aca="false">$C$1680*(1-Assumptions!$B$71)</f>
        <v>29.3862804572739</v>
      </c>
      <c r="H1680" s="12" t="n">
        <f aca="false">MIN($F$1680,$G$1680)</f>
        <v>26.1390947921592</v>
      </c>
      <c r="I1680" s="12" t="str">
        <f aca="false">IF($F$1680&lt;=$G$1680,"cap","discount")</f>
        <v>cap</v>
      </c>
      <c r="J1680" s="12" t="n">
        <f aca="false">Assumptions!$B$69/$H$1680</f>
        <v>191284.359299995</v>
      </c>
      <c r="K1680" s="12" t="n">
        <f aca="false">Assumptions!$B$74/(Assumptions!$B$20+Assumptions!$B$17+$B$1680+$E$1680+$J$1680)</f>
        <v>41.7187358136914</v>
      </c>
      <c r="L1680" s="12" t="n">
        <f aca="false">$C$1680*(1-Assumptions!$B$75)</f>
        <v>31.2229229858535</v>
      </c>
      <c r="M1680" s="12" t="n">
        <f aca="false">MIN($K$1680,$L$1680)</f>
        <v>31.2229229858535</v>
      </c>
      <c r="N1680" s="12" t="str">
        <f aca="false">IF($K$1680&lt;=$L$1680,"cap","discount")</f>
        <v>discount</v>
      </c>
      <c r="O1680" s="12" t="n">
        <f aca="false">Assumptions!$B$73/$M$1680</f>
        <v>96083.2527229832</v>
      </c>
      <c r="P1680" s="12" t="n">
        <f aca="false">MAX(Assumptions!$B$4,($A$7*(Assumptions!$B$20+$E$1680+Assumptions!$B$17+$J$1680+$O$1680+$D$1680)-Assumptions!$B$17)/(1-$A$7))</f>
        <v>1495062.58011665</v>
      </c>
      <c r="Q1680" s="12" t="n">
        <f aca="false">Assumptions!$B$20+$E$1680+Assumptions!$B$17+$P$1680+$J$1680+$O$1680+$D$1680</f>
        <v>39264863.8674444</v>
      </c>
      <c r="R1680" s="12" t="n">
        <f aca="false">IF($C$1680&lt;Assumptions!$B$37,Assumptions!$B$37*(Assumptions!$B$21+Assumptions!$B$22/Assumptions!$B$37)/(Assumptions!$B$21+Assumptions!$B$22/$C$1680),Assumptions!$B$37)</f>
        <v>1</v>
      </c>
      <c r="S1680" s="12" t="n">
        <f aca="false">Assumptions!$B$38/$R$1680</f>
        <v>1</v>
      </c>
      <c r="T1680" s="12" t="n">
        <f aca="false">Assumptions!$B$39*$S$1680</f>
        <v>5000000</v>
      </c>
      <c r="U1680" s="12" t="n">
        <f aca="false">IF($C$1680&lt;Assumptions!$B$42,Assumptions!$B$42*(Assumptions!$B$21+Assumptions!$B$22/Assumptions!$B$42)/(Assumptions!$B$21+Assumptions!$B$22/$C$1680),Assumptions!$B$42)</f>
        <v>3</v>
      </c>
      <c r="V1680" s="12" t="n">
        <f aca="false">Assumptions!$B$43/$U$1680</f>
        <v>1</v>
      </c>
      <c r="W1680" s="12" t="n">
        <f aca="false">Assumptions!$B$44*$V$1680</f>
        <v>5000000</v>
      </c>
      <c r="X1680" s="12" t="n">
        <f aca="false">IF($C$1680&lt;Assumptions!$B$47,Assumptions!$B$47*(Assumptions!$B$21+Assumptions!$B$22/Assumptions!$B$47)/(Assumptions!$B$21+Assumptions!$B$22/$C$1680),Assumptions!$B$47)</f>
        <v>10</v>
      </c>
      <c r="Y1680" s="12" t="n">
        <f aca="false">Assumptions!$B$48/$X$1680</f>
        <v>1</v>
      </c>
      <c r="Z1680" s="12" t="n">
        <f aca="false">Assumptions!$B$49*$Y$1680</f>
        <v>3000000</v>
      </c>
      <c r="AA1680" s="12" t="n">
        <f aca="false">IF($C$1680&lt;Assumptions!$B$52,Assumptions!$B$52*(Assumptions!$B$21+Assumptions!$B$22/Assumptions!$B$52)/(Assumptions!$B$21+Assumptions!$B$22/$C$1680),Assumptions!$B$52)</f>
        <v>25</v>
      </c>
      <c r="AB1680" s="12" t="n">
        <f aca="false">Assumptions!$B$53/$AA$1680</f>
        <v>1</v>
      </c>
      <c r="AC1680" s="12" t="n">
        <f aca="false">Assumptions!$B$54*$AB$1680</f>
        <v>2400000</v>
      </c>
      <c r="AD1680" s="12" t="n">
        <f aca="false">IF($C$1680&lt;Assumptions!$B$57,Assumptions!$B$57*(Assumptions!$B$21+Assumptions!$B$22/Assumptions!$B$57)/(Assumptions!$B$21+Assumptions!$B$22/$C$1680),Assumptions!$B$57)</f>
        <v>57.6517822053005</v>
      </c>
      <c r="AE1680" s="12" t="n">
        <f aca="false">Assumptions!$B$58/$AD$1680</f>
        <v>1.04073105296793</v>
      </c>
      <c r="AF1680" s="12" t="n">
        <f aca="false">Assumptions!$B$59*$AE$1680</f>
        <v>1734552.1018569</v>
      </c>
      <c r="AG1680" s="12" t="n">
        <f aca="false">IF($C$1680&lt;Assumptions!$B$62,Assumptions!$B$62*(Assumptions!$B$21+Assumptions!$B$22/Assumptions!$B$62)/(Assumptions!$B$21+Assumptions!$B$22/$C$1680),Assumptions!$B$62)</f>
        <v>48.8872262293829</v>
      </c>
      <c r="AH1680" s="12" t="n">
        <f aca="false">Assumptions!$B$63/$AG$1680</f>
        <v>1.00554510434577</v>
      </c>
      <c r="AI1680" s="12" t="n">
        <f aca="false">Assumptions!$B$64*$AH$1680</f>
        <v>6136506.92530247</v>
      </c>
    </row>
    <row r="1681" customFormat="false" ht="15" hidden="true" customHeight="false" outlineLevel="0" collapsed="false">
      <c r="A1681" s="6" t="n">
        <f aca="false">ROW()-ROW($A$1606)+Assumptions!$B$4</f>
        <v>75</v>
      </c>
      <c r="B1681" s="12" t="n">
        <f aca="false">$P$1680</f>
        <v>1495062.58011665</v>
      </c>
      <c r="C1681" s="12" t="n">
        <f aca="false">$C$4/(Assumptions!$B$16+$B$1681)</f>
        <v>36.7328505715923</v>
      </c>
      <c r="D1681" s="12" t="n">
        <f aca="false">Assumptions!$B$7/$C$1681</f>
        <v>816707.648145357</v>
      </c>
      <c r="E1681" s="12" t="n">
        <f aca="false">$T$1681+$W$1681+$Z$1681+$AC$1681+$AF$1681+$AI$1681</f>
        <v>23271059.0271594</v>
      </c>
      <c r="F1681" s="12" t="n">
        <f aca="false">Assumptions!$B$70/(Assumptions!$B$20+Assumptions!$B$17+$B$1681+$E$1681+$O$1680)</f>
        <v>26.1390947921592</v>
      </c>
      <c r="G1681" s="12" t="n">
        <f aca="false">$C$1681*(1-Assumptions!$B$71)</f>
        <v>29.3862804572739</v>
      </c>
      <c r="H1681" s="12" t="n">
        <f aca="false">MIN($F$1681,$G$1681)</f>
        <v>26.1390947921592</v>
      </c>
      <c r="I1681" s="12" t="str">
        <f aca="false">IF($F$1681&lt;=$G$1681,"cap","discount")</f>
        <v>cap</v>
      </c>
      <c r="J1681" s="12" t="n">
        <f aca="false">Assumptions!$B$69/$H$1681</f>
        <v>191284.359299995</v>
      </c>
      <c r="K1681" s="12" t="n">
        <f aca="false">Assumptions!$B$74/(Assumptions!$B$20+Assumptions!$B$17+$B$1681+$E$1681+$J$1681)</f>
        <v>41.7187358136914</v>
      </c>
      <c r="L1681" s="12" t="n">
        <f aca="false">$C$1681*(1-Assumptions!$B$75)</f>
        <v>31.2229229858535</v>
      </c>
      <c r="M1681" s="12" t="n">
        <f aca="false">MIN($K$1681,$L$1681)</f>
        <v>31.2229229858535</v>
      </c>
      <c r="N1681" s="12" t="str">
        <f aca="false">IF($K$1681&lt;=$L$1681,"cap","discount")</f>
        <v>discount</v>
      </c>
      <c r="O1681" s="12" t="n">
        <f aca="false">Assumptions!$B$73/$M$1681</f>
        <v>96083.2527229832</v>
      </c>
      <c r="P1681" s="12" t="n">
        <f aca="false">MAX(Assumptions!$B$4,($A$7*(Assumptions!$B$20+$E$1681+Assumptions!$B$17+$J$1681+$O$1681+$D$1681)-Assumptions!$B$17)/(1-$A$7))</f>
        <v>1495062.58011665</v>
      </c>
      <c r="Q1681" s="12" t="n">
        <f aca="false">Assumptions!$B$20+$E$1681+Assumptions!$B$17+$P$1681+$J$1681+$O$1681+$D$1681</f>
        <v>39264863.8674444</v>
      </c>
      <c r="R1681" s="12" t="n">
        <f aca="false">IF($C$1681&lt;Assumptions!$B$37,Assumptions!$B$37*(Assumptions!$B$21+Assumptions!$B$22/Assumptions!$B$37)/(Assumptions!$B$21+Assumptions!$B$22/$C$1681),Assumptions!$B$37)</f>
        <v>1</v>
      </c>
      <c r="S1681" s="12" t="n">
        <f aca="false">Assumptions!$B$38/$R$1681</f>
        <v>1</v>
      </c>
      <c r="T1681" s="12" t="n">
        <f aca="false">Assumptions!$B$39*$S$1681</f>
        <v>5000000</v>
      </c>
      <c r="U1681" s="12" t="n">
        <f aca="false">IF($C$1681&lt;Assumptions!$B$42,Assumptions!$B$42*(Assumptions!$B$21+Assumptions!$B$22/Assumptions!$B$42)/(Assumptions!$B$21+Assumptions!$B$22/$C$1681),Assumptions!$B$42)</f>
        <v>3</v>
      </c>
      <c r="V1681" s="12" t="n">
        <f aca="false">Assumptions!$B$43/$U$1681</f>
        <v>1</v>
      </c>
      <c r="W1681" s="12" t="n">
        <f aca="false">Assumptions!$B$44*$V$1681</f>
        <v>5000000</v>
      </c>
      <c r="X1681" s="12" t="n">
        <f aca="false">IF($C$1681&lt;Assumptions!$B$47,Assumptions!$B$47*(Assumptions!$B$21+Assumptions!$B$22/Assumptions!$B$47)/(Assumptions!$B$21+Assumptions!$B$22/$C$1681),Assumptions!$B$47)</f>
        <v>10</v>
      </c>
      <c r="Y1681" s="12" t="n">
        <f aca="false">Assumptions!$B$48/$X$1681</f>
        <v>1</v>
      </c>
      <c r="Z1681" s="12" t="n">
        <f aca="false">Assumptions!$B$49*$Y$1681</f>
        <v>3000000</v>
      </c>
      <c r="AA1681" s="12" t="n">
        <f aca="false">IF($C$1681&lt;Assumptions!$B$52,Assumptions!$B$52*(Assumptions!$B$21+Assumptions!$B$22/Assumptions!$B$52)/(Assumptions!$B$21+Assumptions!$B$22/$C$1681),Assumptions!$B$52)</f>
        <v>25</v>
      </c>
      <c r="AB1681" s="12" t="n">
        <f aca="false">Assumptions!$B$53/$AA$1681</f>
        <v>1</v>
      </c>
      <c r="AC1681" s="12" t="n">
        <f aca="false">Assumptions!$B$54*$AB$1681</f>
        <v>2400000</v>
      </c>
      <c r="AD1681" s="12" t="n">
        <f aca="false">IF($C$1681&lt;Assumptions!$B$57,Assumptions!$B$57*(Assumptions!$B$21+Assumptions!$B$22/Assumptions!$B$57)/(Assumptions!$B$21+Assumptions!$B$22/$C$1681),Assumptions!$B$57)</f>
        <v>57.6517822053005</v>
      </c>
      <c r="AE1681" s="12" t="n">
        <f aca="false">Assumptions!$B$58/$AD$1681</f>
        <v>1.04073105296793</v>
      </c>
      <c r="AF1681" s="12" t="n">
        <f aca="false">Assumptions!$B$59*$AE$1681</f>
        <v>1734552.1018569</v>
      </c>
      <c r="AG1681" s="12" t="n">
        <f aca="false">IF($C$1681&lt;Assumptions!$B$62,Assumptions!$B$62*(Assumptions!$B$21+Assumptions!$B$22/Assumptions!$B$62)/(Assumptions!$B$21+Assumptions!$B$22/$C$1681),Assumptions!$B$62)</f>
        <v>48.8872262293829</v>
      </c>
      <c r="AH1681" s="12" t="n">
        <f aca="false">Assumptions!$B$63/$AG$1681</f>
        <v>1.00554510434577</v>
      </c>
      <c r="AI1681" s="12" t="n">
        <f aca="false">Assumptions!$B$64*$AH$1681</f>
        <v>6136506.92530247</v>
      </c>
    </row>
    <row r="1682" customFormat="false" ht="15" hidden="true" customHeight="false" outlineLevel="0" collapsed="false">
      <c r="A1682" s="6" t="n">
        <f aca="false">ROW()-ROW($A$1606)+Assumptions!$B$4</f>
        <v>76</v>
      </c>
      <c r="B1682" s="12" t="n">
        <f aca="false">$P$1681</f>
        <v>1495062.58011665</v>
      </c>
      <c r="C1682" s="12" t="n">
        <f aca="false">$C$4/(Assumptions!$B$16+$B$1682)</f>
        <v>36.7328505715923</v>
      </c>
      <c r="D1682" s="12" t="n">
        <f aca="false">Assumptions!$B$7/$C$1682</f>
        <v>816707.648145357</v>
      </c>
      <c r="E1682" s="12" t="n">
        <f aca="false">$T$1682+$W$1682+$Z$1682+$AC$1682+$AF$1682+$AI$1682</f>
        <v>23271059.0271594</v>
      </c>
      <c r="F1682" s="12" t="n">
        <f aca="false">Assumptions!$B$70/(Assumptions!$B$20+Assumptions!$B$17+$B$1682+$E$1682+$O$1681)</f>
        <v>26.1390947921592</v>
      </c>
      <c r="G1682" s="12" t="n">
        <f aca="false">$C$1682*(1-Assumptions!$B$71)</f>
        <v>29.3862804572739</v>
      </c>
      <c r="H1682" s="12" t="n">
        <f aca="false">MIN($F$1682,$G$1682)</f>
        <v>26.1390947921592</v>
      </c>
      <c r="I1682" s="12" t="str">
        <f aca="false">IF($F$1682&lt;=$G$1682,"cap","discount")</f>
        <v>cap</v>
      </c>
      <c r="J1682" s="12" t="n">
        <f aca="false">Assumptions!$B$69/$H$1682</f>
        <v>191284.359299995</v>
      </c>
      <c r="K1682" s="12" t="n">
        <f aca="false">Assumptions!$B$74/(Assumptions!$B$20+Assumptions!$B$17+$B$1682+$E$1682+$J$1682)</f>
        <v>41.7187358136914</v>
      </c>
      <c r="L1682" s="12" t="n">
        <f aca="false">$C$1682*(1-Assumptions!$B$75)</f>
        <v>31.2229229858535</v>
      </c>
      <c r="M1682" s="12" t="n">
        <f aca="false">MIN($K$1682,$L$1682)</f>
        <v>31.2229229858535</v>
      </c>
      <c r="N1682" s="12" t="str">
        <f aca="false">IF($K$1682&lt;=$L$1682,"cap","discount")</f>
        <v>discount</v>
      </c>
      <c r="O1682" s="12" t="n">
        <f aca="false">Assumptions!$B$73/$M$1682</f>
        <v>96083.2527229832</v>
      </c>
      <c r="P1682" s="12" t="n">
        <f aca="false">MAX(Assumptions!$B$4,($A$7*(Assumptions!$B$20+$E$1682+Assumptions!$B$17+$J$1682+$O$1682+$D$1682)-Assumptions!$B$17)/(1-$A$7))</f>
        <v>1495062.58011665</v>
      </c>
      <c r="Q1682" s="12" t="n">
        <f aca="false">Assumptions!$B$20+$E$1682+Assumptions!$B$17+$P$1682+$J$1682+$O$1682+$D$1682</f>
        <v>39264863.8674444</v>
      </c>
      <c r="R1682" s="12" t="n">
        <f aca="false">IF($C$1682&lt;Assumptions!$B$37,Assumptions!$B$37*(Assumptions!$B$21+Assumptions!$B$22/Assumptions!$B$37)/(Assumptions!$B$21+Assumptions!$B$22/$C$1682),Assumptions!$B$37)</f>
        <v>1</v>
      </c>
      <c r="S1682" s="12" t="n">
        <f aca="false">Assumptions!$B$38/$R$1682</f>
        <v>1</v>
      </c>
      <c r="T1682" s="12" t="n">
        <f aca="false">Assumptions!$B$39*$S$1682</f>
        <v>5000000</v>
      </c>
      <c r="U1682" s="12" t="n">
        <f aca="false">IF($C$1682&lt;Assumptions!$B$42,Assumptions!$B$42*(Assumptions!$B$21+Assumptions!$B$22/Assumptions!$B$42)/(Assumptions!$B$21+Assumptions!$B$22/$C$1682),Assumptions!$B$42)</f>
        <v>3</v>
      </c>
      <c r="V1682" s="12" t="n">
        <f aca="false">Assumptions!$B$43/$U$1682</f>
        <v>1</v>
      </c>
      <c r="W1682" s="12" t="n">
        <f aca="false">Assumptions!$B$44*$V$1682</f>
        <v>5000000</v>
      </c>
      <c r="X1682" s="12" t="n">
        <f aca="false">IF($C$1682&lt;Assumptions!$B$47,Assumptions!$B$47*(Assumptions!$B$21+Assumptions!$B$22/Assumptions!$B$47)/(Assumptions!$B$21+Assumptions!$B$22/$C$1682),Assumptions!$B$47)</f>
        <v>10</v>
      </c>
      <c r="Y1682" s="12" t="n">
        <f aca="false">Assumptions!$B$48/$X$1682</f>
        <v>1</v>
      </c>
      <c r="Z1682" s="12" t="n">
        <f aca="false">Assumptions!$B$49*$Y$1682</f>
        <v>3000000</v>
      </c>
      <c r="AA1682" s="12" t="n">
        <f aca="false">IF($C$1682&lt;Assumptions!$B$52,Assumptions!$B$52*(Assumptions!$B$21+Assumptions!$B$22/Assumptions!$B$52)/(Assumptions!$B$21+Assumptions!$B$22/$C$1682),Assumptions!$B$52)</f>
        <v>25</v>
      </c>
      <c r="AB1682" s="12" t="n">
        <f aca="false">Assumptions!$B$53/$AA$1682</f>
        <v>1</v>
      </c>
      <c r="AC1682" s="12" t="n">
        <f aca="false">Assumptions!$B$54*$AB$1682</f>
        <v>2400000</v>
      </c>
      <c r="AD1682" s="12" t="n">
        <f aca="false">IF($C$1682&lt;Assumptions!$B$57,Assumptions!$B$57*(Assumptions!$B$21+Assumptions!$B$22/Assumptions!$B$57)/(Assumptions!$B$21+Assumptions!$B$22/$C$1682),Assumptions!$B$57)</f>
        <v>57.6517822053005</v>
      </c>
      <c r="AE1682" s="12" t="n">
        <f aca="false">Assumptions!$B$58/$AD$1682</f>
        <v>1.04073105296793</v>
      </c>
      <c r="AF1682" s="12" t="n">
        <f aca="false">Assumptions!$B$59*$AE$1682</f>
        <v>1734552.1018569</v>
      </c>
      <c r="AG1682" s="12" t="n">
        <f aca="false">IF($C$1682&lt;Assumptions!$B$62,Assumptions!$B$62*(Assumptions!$B$21+Assumptions!$B$22/Assumptions!$B$62)/(Assumptions!$B$21+Assumptions!$B$22/$C$1682),Assumptions!$B$62)</f>
        <v>48.8872262293829</v>
      </c>
      <c r="AH1682" s="12" t="n">
        <f aca="false">Assumptions!$B$63/$AG$1682</f>
        <v>1.00554510434577</v>
      </c>
      <c r="AI1682" s="12" t="n">
        <f aca="false">Assumptions!$B$64*$AH$1682</f>
        <v>6136506.92530247</v>
      </c>
    </row>
    <row r="1683" customFormat="false" ht="15" hidden="true" customHeight="false" outlineLevel="0" collapsed="false">
      <c r="A1683" s="6" t="n">
        <f aca="false">ROW()-ROW($A$1606)+Assumptions!$B$4</f>
        <v>77</v>
      </c>
      <c r="B1683" s="12" t="n">
        <f aca="false">$P$1682</f>
        <v>1495062.58011665</v>
      </c>
      <c r="C1683" s="12" t="n">
        <f aca="false">$C$4/(Assumptions!$B$16+$B$1683)</f>
        <v>36.7328505715923</v>
      </c>
      <c r="D1683" s="12" t="n">
        <f aca="false">Assumptions!$B$7/$C$1683</f>
        <v>816707.648145357</v>
      </c>
      <c r="E1683" s="12" t="n">
        <f aca="false">$T$1683+$W$1683+$Z$1683+$AC$1683+$AF$1683+$AI$1683</f>
        <v>23271059.0271594</v>
      </c>
      <c r="F1683" s="12" t="n">
        <f aca="false">Assumptions!$B$70/(Assumptions!$B$20+Assumptions!$B$17+$B$1683+$E$1683+$O$1682)</f>
        <v>26.1390947921592</v>
      </c>
      <c r="G1683" s="12" t="n">
        <f aca="false">$C$1683*(1-Assumptions!$B$71)</f>
        <v>29.3862804572739</v>
      </c>
      <c r="H1683" s="12" t="n">
        <f aca="false">MIN($F$1683,$G$1683)</f>
        <v>26.1390947921592</v>
      </c>
      <c r="I1683" s="12" t="str">
        <f aca="false">IF($F$1683&lt;=$G$1683,"cap","discount")</f>
        <v>cap</v>
      </c>
      <c r="J1683" s="12" t="n">
        <f aca="false">Assumptions!$B$69/$H$1683</f>
        <v>191284.359299995</v>
      </c>
      <c r="K1683" s="12" t="n">
        <f aca="false">Assumptions!$B$74/(Assumptions!$B$20+Assumptions!$B$17+$B$1683+$E$1683+$J$1683)</f>
        <v>41.7187358136914</v>
      </c>
      <c r="L1683" s="12" t="n">
        <f aca="false">$C$1683*(1-Assumptions!$B$75)</f>
        <v>31.2229229858535</v>
      </c>
      <c r="M1683" s="12" t="n">
        <f aca="false">MIN($K$1683,$L$1683)</f>
        <v>31.2229229858535</v>
      </c>
      <c r="N1683" s="12" t="str">
        <f aca="false">IF($K$1683&lt;=$L$1683,"cap","discount")</f>
        <v>discount</v>
      </c>
      <c r="O1683" s="12" t="n">
        <f aca="false">Assumptions!$B$73/$M$1683</f>
        <v>96083.2527229832</v>
      </c>
      <c r="P1683" s="12" t="n">
        <f aca="false">MAX(Assumptions!$B$4,($A$7*(Assumptions!$B$20+$E$1683+Assumptions!$B$17+$J$1683+$O$1683+$D$1683)-Assumptions!$B$17)/(1-$A$7))</f>
        <v>1495062.58011665</v>
      </c>
      <c r="Q1683" s="12" t="n">
        <f aca="false">Assumptions!$B$20+$E$1683+Assumptions!$B$17+$P$1683+$J$1683+$O$1683+$D$1683</f>
        <v>39264863.8674444</v>
      </c>
      <c r="R1683" s="12" t="n">
        <f aca="false">IF($C$1683&lt;Assumptions!$B$37,Assumptions!$B$37*(Assumptions!$B$21+Assumptions!$B$22/Assumptions!$B$37)/(Assumptions!$B$21+Assumptions!$B$22/$C$1683),Assumptions!$B$37)</f>
        <v>1</v>
      </c>
      <c r="S1683" s="12" t="n">
        <f aca="false">Assumptions!$B$38/$R$1683</f>
        <v>1</v>
      </c>
      <c r="T1683" s="12" t="n">
        <f aca="false">Assumptions!$B$39*$S$1683</f>
        <v>5000000</v>
      </c>
      <c r="U1683" s="12" t="n">
        <f aca="false">IF($C$1683&lt;Assumptions!$B$42,Assumptions!$B$42*(Assumptions!$B$21+Assumptions!$B$22/Assumptions!$B$42)/(Assumptions!$B$21+Assumptions!$B$22/$C$1683),Assumptions!$B$42)</f>
        <v>3</v>
      </c>
      <c r="V1683" s="12" t="n">
        <f aca="false">Assumptions!$B$43/$U$1683</f>
        <v>1</v>
      </c>
      <c r="W1683" s="12" t="n">
        <f aca="false">Assumptions!$B$44*$V$1683</f>
        <v>5000000</v>
      </c>
      <c r="X1683" s="12" t="n">
        <f aca="false">IF($C$1683&lt;Assumptions!$B$47,Assumptions!$B$47*(Assumptions!$B$21+Assumptions!$B$22/Assumptions!$B$47)/(Assumptions!$B$21+Assumptions!$B$22/$C$1683),Assumptions!$B$47)</f>
        <v>10</v>
      </c>
      <c r="Y1683" s="12" t="n">
        <f aca="false">Assumptions!$B$48/$X$1683</f>
        <v>1</v>
      </c>
      <c r="Z1683" s="12" t="n">
        <f aca="false">Assumptions!$B$49*$Y$1683</f>
        <v>3000000</v>
      </c>
      <c r="AA1683" s="12" t="n">
        <f aca="false">IF($C$1683&lt;Assumptions!$B$52,Assumptions!$B$52*(Assumptions!$B$21+Assumptions!$B$22/Assumptions!$B$52)/(Assumptions!$B$21+Assumptions!$B$22/$C$1683),Assumptions!$B$52)</f>
        <v>25</v>
      </c>
      <c r="AB1683" s="12" t="n">
        <f aca="false">Assumptions!$B$53/$AA$1683</f>
        <v>1</v>
      </c>
      <c r="AC1683" s="12" t="n">
        <f aca="false">Assumptions!$B$54*$AB$1683</f>
        <v>2400000</v>
      </c>
      <c r="AD1683" s="12" t="n">
        <f aca="false">IF($C$1683&lt;Assumptions!$B$57,Assumptions!$B$57*(Assumptions!$B$21+Assumptions!$B$22/Assumptions!$B$57)/(Assumptions!$B$21+Assumptions!$B$22/$C$1683),Assumptions!$B$57)</f>
        <v>57.6517822053005</v>
      </c>
      <c r="AE1683" s="12" t="n">
        <f aca="false">Assumptions!$B$58/$AD$1683</f>
        <v>1.04073105296793</v>
      </c>
      <c r="AF1683" s="12" t="n">
        <f aca="false">Assumptions!$B$59*$AE$1683</f>
        <v>1734552.1018569</v>
      </c>
      <c r="AG1683" s="12" t="n">
        <f aca="false">IF($C$1683&lt;Assumptions!$B$62,Assumptions!$B$62*(Assumptions!$B$21+Assumptions!$B$22/Assumptions!$B$62)/(Assumptions!$B$21+Assumptions!$B$22/$C$1683),Assumptions!$B$62)</f>
        <v>48.8872262293829</v>
      </c>
      <c r="AH1683" s="12" t="n">
        <f aca="false">Assumptions!$B$63/$AG$1683</f>
        <v>1.00554510434577</v>
      </c>
      <c r="AI1683" s="12" t="n">
        <f aca="false">Assumptions!$B$64*$AH$1683</f>
        <v>6136506.92530247</v>
      </c>
    </row>
    <row r="1684" customFormat="false" ht="15" hidden="true" customHeight="false" outlineLevel="0" collapsed="false">
      <c r="A1684" s="6" t="n">
        <f aca="false">ROW()-ROW($A$1606)+Assumptions!$B$4</f>
        <v>78</v>
      </c>
      <c r="B1684" s="12" t="n">
        <f aca="false">$P$1683</f>
        <v>1495062.58011665</v>
      </c>
      <c r="C1684" s="12" t="n">
        <f aca="false">$C$4/(Assumptions!$B$16+$B$1684)</f>
        <v>36.7328505715923</v>
      </c>
      <c r="D1684" s="12" t="n">
        <f aca="false">Assumptions!$B$7/$C$1684</f>
        <v>816707.648145357</v>
      </c>
      <c r="E1684" s="12" t="n">
        <f aca="false">$T$1684+$W$1684+$Z$1684+$AC$1684+$AF$1684+$AI$1684</f>
        <v>23271059.0271594</v>
      </c>
      <c r="F1684" s="12" t="n">
        <f aca="false">Assumptions!$B$70/(Assumptions!$B$20+Assumptions!$B$17+$B$1684+$E$1684+$O$1683)</f>
        <v>26.1390947921592</v>
      </c>
      <c r="G1684" s="12" t="n">
        <f aca="false">$C$1684*(1-Assumptions!$B$71)</f>
        <v>29.3862804572739</v>
      </c>
      <c r="H1684" s="12" t="n">
        <f aca="false">MIN($F$1684,$G$1684)</f>
        <v>26.1390947921592</v>
      </c>
      <c r="I1684" s="12" t="str">
        <f aca="false">IF($F$1684&lt;=$G$1684,"cap","discount")</f>
        <v>cap</v>
      </c>
      <c r="J1684" s="12" t="n">
        <f aca="false">Assumptions!$B$69/$H$1684</f>
        <v>191284.359299995</v>
      </c>
      <c r="K1684" s="12" t="n">
        <f aca="false">Assumptions!$B$74/(Assumptions!$B$20+Assumptions!$B$17+$B$1684+$E$1684+$J$1684)</f>
        <v>41.7187358136914</v>
      </c>
      <c r="L1684" s="12" t="n">
        <f aca="false">$C$1684*(1-Assumptions!$B$75)</f>
        <v>31.2229229858535</v>
      </c>
      <c r="M1684" s="12" t="n">
        <f aca="false">MIN($K$1684,$L$1684)</f>
        <v>31.2229229858535</v>
      </c>
      <c r="N1684" s="12" t="str">
        <f aca="false">IF($K$1684&lt;=$L$1684,"cap","discount")</f>
        <v>discount</v>
      </c>
      <c r="O1684" s="12" t="n">
        <f aca="false">Assumptions!$B$73/$M$1684</f>
        <v>96083.2527229832</v>
      </c>
      <c r="P1684" s="12" t="n">
        <f aca="false">MAX(Assumptions!$B$4,($A$7*(Assumptions!$B$20+$E$1684+Assumptions!$B$17+$J$1684+$O$1684+$D$1684)-Assumptions!$B$17)/(1-$A$7))</f>
        <v>1495062.58011665</v>
      </c>
      <c r="Q1684" s="12" t="n">
        <f aca="false">Assumptions!$B$20+$E$1684+Assumptions!$B$17+$P$1684+$J$1684+$O$1684+$D$1684</f>
        <v>39264863.8674444</v>
      </c>
      <c r="R1684" s="12" t="n">
        <f aca="false">IF($C$1684&lt;Assumptions!$B$37,Assumptions!$B$37*(Assumptions!$B$21+Assumptions!$B$22/Assumptions!$B$37)/(Assumptions!$B$21+Assumptions!$B$22/$C$1684),Assumptions!$B$37)</f>
        <v>1</v>
      </c>
      <c r="S1684" s="12" t="n">
        <f aca="false">Assumptions!$B$38/$R$1684</f>
        <v>1</v>
      </c>
      <c r="T1684" s="12" t="n">
        <f aca="false">Assumptions!$B$39*$S$1684</f>
        <v>5000000</v>
      </c>
      <c r="U1684" s="12" t="n">
        <f aca="false">IF($C$1684&lt;Assumptions!$B$42,Assumptions!$B$42*(Assumptions!$B$21+Assumptions!$B$22/Assumptions!$B$42)/(Assumptions!$B$21+Assumptions!$B$22/$C$1684),Assumptions!$B$42)</f>
        <v>3</v>
      </c>
      <c r="V1684" s="12" t="n">
        <f aca="false">Assumptions!$B$43/$U$1684</f>
        <v>1</v>
      </c>
      <c r="W1684" s="12" t="n">
        <f aca="false">Assumptions!$B$44*$V$1684</f>
        <v>5000000</v>
      </c>
      <c r="X1684" s="12" t="n">
        <f aca="false">IF($C$1684&lt;Assumptions!$B$47,Assumptions!$B$47*(Assumptions!$B$21+Assumptions!$B$22/Assumptions!$B$47)/(Assumptions!$B$21+Assumptions!$B$22/$C$1684),Assumptions!$B$47)</f>
        <v>10</v>
      </c>
      <c r="Y1684" s="12" t="n">
        <f aca="false">Assumptions!$B$48/$X$1684</f>
        <v>1</v>
      </c>
      <c r="Z1684" s="12" t="n">
        <f aca="false">Assumptions!$B$49*$Y$1684</f>
        <v>3000000</v>
      </c>
      <c r="AA1684" s="12" t="n">
        <f aca="false">IF($C$1684&lt;Assumptions!$B$52,Assumptions!$B$52*(Assumptions!$B$21+Assumptions!$B$22/Assumptions!$B$52)/(Assumptions!$B$21+Assumptions!$B$22/$C$1684),Assumptions!$B$52)</f>
        <v>25</v>
      </c>
      <c r="AB1684" s="12" t="n">
        <f aca="false">Assumptions!$B$53/$AA$1684</f>
        <v>1</v>
      </c>
      <c r="AC1684" s="12" t="n">
        <f aca="false">Assumptions!$B$54*$AB$1684</f>
        <v>2400000</v>
      </c>
      <c r="AD1684" s="12" t="n">
        <f aca="false">IF($C$1684&lt;Assumptions!$B$57,Assumptions!$B$57*(Assumptions!$B$21+Assumptions!$B$22/Assumptions!$B$57)/(Assumptions!$B$21+Assumptions!$B$22/$C$1684),Assumptions!$B$57)</f>
        <v>57.6517822053005</v>
      </c>
      <c r="AE1684" s="12" t="n">
        <f aca="false">Assumptions!$B$58/$AD$1684</f>
        <v>1.04073105296793</v>
      </c>
      <c r="AF1684" s="12" t="n">
        <f aca="false">Assumptions!$B$59*$AE$1684</f>
        <v>1734552.1018569</v>
      </c>
      <c r="AG1684" s="12" t="n">
        <f aca="false">IF($C$1684&lt;Assumptions!$B$62,Assumptions!$B$62*(Assumptions!$B$21+Assumptions!$B$22/Assumptions!$B$62)/(Assumptions!$B$21+Assumptions!$B$22/$C$1684),Assumptions!$B$62)</f>
        <v>48.8872262293829</v>
      </c>
      <c r="AH1684" s="12" t="n">
        <f aca="false">Assumptions!$B$63/$AG$1684</f>
        <v>1.00554510434577</v>
      </c>
      <c r="AI1684" s="12" t="n">
        <f aca="false">Assumptions!$B$64*$AH$1684</f>
        <v>6136506.92530247</v>
      </c>
    </row>
    <row r="1685" customFormat="false" ht="15" hidden="true" customHeight="false" outlineLevel="0" collapsed="false">
      <c r="A1685" s="6" t="n">
        <f aca="false">ROW()-ROW($A$1606)+Assumptions!$B$4</f>
        <v>79</v>
      </c>
      <c r="B1685" s="12" t="n">
        <f aca="false">$P$1684</f>
        <v>1495062.58011665</v>
      </c>
      <c r="C1685" s="12" t="n">
        <f aca="false">$C$4/(Assumptions!$B$16+$B$1685)</f>
        <v>36.7328505715923</v>
      </c>
      <c r="D1685" s="12" t="n">
        <f aca="false">Assumptions!$B$7/$C$1685</f>
        <v>816707.648145357</v>
      </c>
      <c r="E1685" s="12" t="n">
        <f aca="false">$T$1685+$W$1685+$Z$1685+$AC$1685+$AF$1685+$AI$1685</f>
        <v>23271059.0271594</v>
      </c>
      <c r="F1685" s="12" t="n">
        <f aca="false">Assumptions!$B$70/(Assumptions!$B$20+Assumptions!$B$17+$B$1685+$E$1685+$O$1684)</f>
        <v>26.1390947921592</v>
      </c>
      <c r="G1685" s="12" t="n">
        <f aca="false">$C$1685*(1-Assumptions!$B$71)</f>
        <v>29.3862804572739</v>
      </c>
      <c r="H1685" s="12" t="n">
        <f aca="false">MIN($F$1685,$G$1685)</f>
        <v>26.1390947921592</v>
      </c>
      <c r="I1685" s="12" t="str">
        <f aca="false">IF($F$1685&lt;=$G$1685,"cap","discount")</f>
        <v>cap</v>
      </c>
      <c r="J1685" s="12" t="n">
        <f aca="false">Assumptions!$B$69/$H$1685</f>
        <v>191284.359299995</v>
      </c>
      <c r="K1685" s="12" t="n">
        <f aca="false">Assumptions!$B$74/(Assumptions!$B$20+Assumptions!$B$17+$B$1685+$E$1685+$J$1685)</f>
        <v>41.7187358136914</v>
      </c>
      <c r="L1685" s="12" t="n">
        <f aca="false">$C$1685*(1-Assumptions!$B$75)</f>
        <v>31.2229229858535</v>
      </c>
      <c r="M1685" s="12" t="n">
        <f aca="false">MIN($K$1685,$L$1685)</f>
        <v>31.2229229858535</v>
      </c>
      <c r="N1685" s="12" t="str">
        <f aca="false">IF($K$1685&lt;=$L$1685,"cap","discount")</f>
        <v>discount</v>
      </c>
      <c r="O1685" s="12" t="n">
        <f aca="false">Assumptions!$B$73/$M$1685</f>
        <v>96083.2527229832</v>
      </c>
      <c r="P1685" s="12" t="n">
        <f aca="false">MAX(Assumptions!$B$4,($A$7*(Assumptions!$B$20+$E$1685+Assumptions!$B$17+$J$1685+$O$1685+$D$1685)-Assumptions!$B$17)/(1-$A$7))</f>
        <v>1495062.58011665</v>
      </c>
      <c r="Q1685" s="12" t="n">
        <f aca="false">Assumptions!$B$20+$E$1685+Assumptions!$B$17+$P$1685+$J$1685+$O$1685+$D$1685</f>
        <v>39264863.8674444</v>
      </c>
      <c r="R1685" s="12" t="n">
        <f aca="false">IF($C$1685&lt;Assumptions!$B$37,Assumptions!$B$37*(Assumptions!$B$21+Assumptions!$B$22/Assumptions!$B$37)/(Assumptions!$B$21+Assumptions!$B$22/$C$1685),Assumptions!$B$37)</f>
        <v>1</v>
      </c>
      <c r="S1685" s="12" t="n">
        <f aca="false">Assumptions!$B$38/$R$1685</f>
        <v>1</v>
      </c>
      <c r="T1685" s="12" t="n">
        <f aca="false">Assumptions!$B$39*$S$1685</f>
        <v>5000000</v>
      </c>
      <c r="U1685" s="12" t="n">
        <f aca="false">IF($C$1685&lt;Assumptions!$B$42,Assumptions!$B$42*(Assumptions!$B$21+Assumptions!$B$22/Assumptions!$B$42)/(Assumptions!$B$21+Assumptions!$B$22/$C$1685),Assumptions!$B$42)</f>
        <v>3</v>
      </c>
      <c r="V1685" s="12" t="n">
        <f aca="false">Assumptions!$B$43/$U$1685</f>
        <v>1</v>
      </c>
      <c r="W1685" s="12" t="n">
        <f aca="false">Assumptions!$B$44*$V$1685</f>
        <v>5000000</v>
      </c>
      <c r="X1685" s="12" t="n">
        <f aca="false">IF($C$1685&lt;Assumptions!$B$47,Assumptions!$B$47*(Assumptions!$B$21+Assumptions!$B$22/Assumptions!$B$47)/(Assumptions!$B$21+Assumptions!$B$22/$C$1685),Assumptions!$B$47)</f>
        <v>10</v>
      </c>
      <c r="Y1685" s="12" t="n">
        <f aca="false">Assumptions!$B$48/$X$1685</f>
        <v>1</v>
      </c>
      <c r="Z1685" s="12" t="n">
        <f aca="false">Assumptions!$B$49*$Y$1685</f>
        <v>3000000</v>
      </c>
      <c r="AA1685" s="12" t="n">
        <f aca="false">IF($C$1685&lt;Assumptions!$B$52,Assumptions!$B$52*(Assumptions!$B$21+Assumptions!$B$22/Assumptions!$B$52)/(Assumptions!$B$21+Assumptions!$B$22/$C$1685),Assumptions!$B$52)</f>
        <v>25</v>
      </c>
      <c r="AB1685" s="12" t="n">
        <f aca="false">Assumptions!$B$53/$AA$1685</f>
        <v>1</v>
      </c>
      <c r="AC1685" s="12" t="n">
        <f aca="false">Assumptions!$B$54*$AB$1685</f>
        <v>2400000</v>
      </c>
      <c r="AD1685" s="12" t="n">
        <f aca="false">IF($C$1685&lt;Assumptions!$B$57,Assumptions!$B$57*(Assumptions!$B$21+Assumptions!$B$22/Assumptions!$B$57)/(Assumptions!$B$21+Assumptions!$B$22/$C$1685),Assumptions!$B$57)</f>
        <v>57.6517822053005</v>
      </c>
      <c r="AE1685" s="12" t="n">
        <f aca="false">Assumptions!$B$58/$AD$1685</f>
        <v>1.04073105296793</v>
      </c>
      <c r="AF1685" s="12" t="n">
        <f aca="false">Assumptions!$B$59*$AE$1685</f>
        <v>1734552.1018569</v>
      </c>
      <c r="AG1685" s="12" t="n">
        <f aca="false">IF($C$1685&lt;Assumptions!$B$62,Assumptions!$B$62*(Assumptions!$B$21+Assumptions!$B$22/Assumptions!$B$62)/(Assumptions!$B$21+Assumptions!$B$22/$C$1685),Assumptions!$B$62)</f>
        <v>48.8872262293829</v>
      </c>
      <c r="AH1685" s="12" t="n">
        <f aca="false">Assumptions!$B$63/$AG$1685</f>
        <v>1.00554510434577</v>
      </c>
      <c r="AI1685" s="12" t="n">
        <f aca="false">Assumptions!$B$64*$AH$1685</f>
        <v>6136506.92530247</v>
      </c>
    </row>
    <row r="1695" customFormat="false" ht="35.05" hidden="true" customHeight="false" outlineLevel="0" collapsed="false">
      <c r="A1695" s="6" t="str">
        <f aca="false">Assumptions!$I$101</f>
        <v>Code</v>
      </c>
      <c r="B1695" s="12" t="str">
        <f aca="false">Assumptions!$I$102</f>
        <v>F bit</v>
      </c>
      <c r="C1695" s="12" t="str">
        <f aca="false">Assumptions!$I$103</f>
        <v>E bit</v>
      </c>
      <c r="D1695" s="12" t="str">
        <f aca="false">Assumptions!$I$104</f>
        <v>D bit</v>
      </c>
      <c r="E1695" s="12" t="str">
        <f aca="false">Assumptions!$I$105</f>
        <v>C bit</v>
      </c>
      <c r="F1695" s="12" t="str">
        <f aca="false">Assumptions!$I$106</f>
        <v>B bit</v>
      </c>
      <c r="G1695" s="12" t="str">
        <f aca="false">Assumptions!$I$107</f>
        <v>A bit</v>
      </c>
      <c r="H1695" s="12" t="str">
        <f aca="false">Assumptions!$I$108</f>
        <v>Seed bit</v>
      </c>
      <c r="I1695" s="12" t="str">
        <f aca="false">Assumptions!$I$109</f>
        <v>F pref paid</v>
      </c>
      <c r="J1695" s="12" t="str">
        <f aca="false">Assumptions!$I$110</f>
        <v>E pref paid</v>
      </c>
      <c r="K1695" s="12" t="str">
        <f aca="false">Assumptions!$I$111</f>
        <v>D pref paid</v>
      </c>
      <c r="L1695" s="12" t="str">
        <f aca="false">Assumptions!$I$112</f>
        <v>C pref paid</v>
      </c>
      <c r="M1695" s="12" t="str">
        <f aca="false">Assumptions!$I$113</f>
        <v>B pref paid</v>
      </c>
      <c r="N1695" s="12" t="str">
        <f aca="false">Assumptions!$I$114</f>
        <v>A pref paid</v>
      </c>
      <c r="O1695" s="12" t="str">
        <f aca="false">Assumptions!$I$115</f>
        <v>Seed pref paid</v>
      </c>
      <c r="P1695" s="12" t="str">
        <f aca="false">Assumptions!$I$116</f>
        <v>Total pref</v>
      </c>
      <c r="Q1695" s="12" t="str">
        <f aca="false">Assumptions!$I$117</f>
        <v>Residual</v>
      </c>
      <c r="R1695" s="12" t="str">
        <f aca="false">Assumptions!$I$118</f>
        <v>Non-option conv shares</v>
      </c>
      <c r="S1695" s="12" t="str">
        <f aca="false">Assumptions!$I$119</f>
        <v>Options ITM</v>
      </c>
      <c r="T1695" s="12" t="str">
        <f aca="false">Assumptions!$I$120</f>
        <v>Common PPS</v>
      </c>
      <c r="U1695" s="12" t="str">
        <f aca="false">Assumptions!$I$121</f>
        <v>F proceeds</v>
      </c>
      <c r="V1695" s="12" t="str">
        <f aca="false">Assumptions!$I$122</f>
        <v>E proceeds</v>
      </c>
      <c r="W1695" s="12" t="str">
        <f aca="false">Assumptions!$I$123</f>
        <v>D proceeds</v>
      </c>
      <c r="X1695" s="12" t="str">
        <f aca="false">Assumptions!$I$124</f>
        <v>C proceeds</v>
      </c>
      <c r="Y1695" s="12" t="str">
        <f aca="false">Assumptions!$I$125</f>
        <v>B proceeds</v>
      </c>
      <c r="Z1695" s="12" t="str">
        <f aca="false">Assumptions!$I$126</f>
        <v>A proceeds</v>
      </c>
      <c r="AA1695" s="12" t="str">
        <f aca="false">Assumptions!$I$127</f>
        <v>Seed proceeds</v>
      </c>
      <c r="AB1695" s="12" t="str">
        <f aca="false">Assumptions!$I$128</f>
        <v>Notes proceeds</v>
      </c>
      <c r="AC1695" s="12" t="str">
        <f aca="false">Assumptions!$I$129</f>
        <v>Common + RSAs proceeds</v>
      </c>
      <c r="AD1695" s="12" t="str">
        <f aca="false">Assumptions!$I$130</f>
        <v>Issued options net</v>
      </c>
      <c r="AE1695" s="12" t="str">
        <f aca="false">Assumptions!$I$131</f>
        <v>Total distributed</v>
      </c>
      <c r="AF1695" s="12" t="str">
        <f aca="false">Assumptions!$I$132</f>
        <v>Stable flag</v>
      </c>
      <c r="AH1695" s="12" t="n">
        <f aca="false">IF(SUM($AF$1696:$AF$1823)=Assumptions!$B$4,Assumptions!$B$4,SUMPRODUCT($AF$1696:$AF$1823,$A$1696:$A$1823)/SUM($AF$1696:$AF$1823))</f>
        <v>16</v>
      </c>
    </row>
    <row r="1696" customFormat="false" ht="15" hidden="true" customHeight="false" outlineLevel="0" collapsed="false">
      <c r="A1696" s="6" t="n">
        <f aca="false">ROW()-ROW($A$1696)+Assumptions!$B$4</f>
        <v>0</v>
      </c>
      <c r="B1696" s="12" t="n">
        <f aca="false">MOD(QUOTIENT($A$1696,Assumptions!$B$77),2)</f>
        <v>0</v>
      </c>
      <c r="C1696" s="12" t="n">
        <f aca="false">MOD(QUOTIENT($A$1696,Assumptions!$B$78),2)</f>
        <v>0</v>
      </c>
      <c r="D1696" s="12" t="n">
        <f aca="false">MOD(QUOTIENT($A$1696,Assumptions!$B$79),2)</f>
        <v>0</v>
      </c>
      <c r="E1696" s="12" t="n">
        <f aca="false">MOD(QUOTIENT($A$1696,Assumptions!$B$80),2)</f>
        <v>0</v>
      </c>
      <c r="F1696" s="12" t="n">
        <f aca="false">MOD(QUOTIENT($A$1696,Assumptions!$B$81),2)</f>
        <v>0</v>
      </c>
      <c r="G1696" s="12" t="n">
        <f aca="false">MOD(QUOTIENT($A$1696,Assumptions!$B$82),2)</f>
        <v>0</v>
      </c>
      <c r="H1696" s="12" t="n">
        <f aca="false">MOD(QUOTIENT($A$1696,Assumptions!$B$83),2)</f>
        <v>0</v>
      </c>
      <c r="I1696" s="12" t="n">
        <f aca="false">IF($B$1696=1,MIN(Assumptions!$B$67,MAX(Assumptions!$B$4,Assumptions!$B$26-(Assumptions!$B$4))),Assumptions!$B$4)</f>
        <v>0</v>
      </c>
      <c r="J1696" s="12" t="n">
        <f aca="false">IF($C$1696=1,MIN(Assumptions!$B$66,MAX(Assumptions!$B$4,Assumptions!$B$26-($I$1696))),Assumptions!$B$4)</f>
        <v>0</v>
      </c>
      <c r="K1696" s="12" t="n">
        <f aca="false">IF($D$1696=1,MIN(Assumptions!$B$61,MAX(Assumptions!$B$4,Assumptions!$B$26-($I$1696+$J$1696))),Assumptions!$B$4)</f>
        <v>0</v>
      </c>
      <c r="L1696" s="12" t="n">
        <f aca="false">IF($E$1696=1,MIN(Assumptions!$B$56,MAX(Assumptions!$B$4,Assumptions!$B$26-($I$1696+$J$1696+$K$1696))),Assumptions!$B$4)</f>
        <v>0</v>
      </c>
      <c r="M1696" s="12" t="n">
        <f aca="false">IF($F$1696=1,MIN(Assumptions!$B$51,MAX(Assumptions!$B$4,Assumptions!$B$26-($I$1696+$J$1696+$K$1696+$L$1696))),Assumptions!$B$4)</f>
        <v>0</v>
      </c>
      <c r="N1696" s="12" t="n">
        <f aca="false">IF($G$1696=1,MIN(Assumptions!$B$46,MAX(Assumptions!$B$4,Assumptions!$B$26-($I$1696+$J$1696+$K$1696+$L$1696+$M$1696))),Assumptions!$B$4)</f>
        <v>0</v>
      </c>
      <c r="O1696" s="12" t="n">
        <f aca="false">IF($H$1696=1,MIN(Assumptions!$B$41,MAX(Assumptions!$B$4,Assumptions!$B$26-($I$1696+$J$1696+$K$1696+$L$1696+$M$1696+$N$1696))),Assumptions!$B$4)</f>
        <v>0</v>
      </c>
      <c r="P1696" s="12" t="n">
        <f aca="false">$I$1696+$J$1696+$K$1696+$L$1696+$M$1696+$N$1696+$O$1696</f>
        <v>0</v>
      </c>
      <c r="Q1696" s="12" t="n">
        <f aca="false">MAX(Assumptions!$B$4,Assumptions!$B$26-$P$1696)</f>
        <v>2000000000</v>
      </c>
      <c r="R1696" s="12" t="n">
        <f aca="false">$J$1685+$O$1685+Assumptions!$B$20+IF($B$1696=0,$D$1685,Assumptions!$B$4)+IF($C$1696=0,$AI$1685,Assumptions!$B$4)+IF($D$1696=0,$AF$1685,Assumptions!$B$4)+IF($E$1696=0,$AC$1685,Assumptions!$B$4)+IF($F$1696=0,$Z$1685,Assumptions!$B$4)+IF($G$1696=0,$W$1685,Assumptions!$B$4)+IF($H$1696=0,$T$1685,Assumptions!$B$4)</f>
        <v>33375134.2873277</v>
      </c>
      <c r="S1696" s="12" t="n">
        <f aca="false">IF($R$1696&gt;Assumptions!$B$4,$Q$1696/$R$1696&gt;Assumptions!$B$13,FALSE())</f>
        <v>1</v>
      </c>
      <c r="T1696" s="12" t="n">
        <f aca="false">IF($S$1696,($Q$1696+Assumptions!$B$14*Assumptions!$B$13)/($R$1696+Assumptions!$B$14),IF($R$1696&gt;Assumptions!$B$4,$Q$1696/$R$1696,Assumptions!$B$4))</f>
        <v>55.8186063907599</v>
      </c>
      <c r="U1696" s="12" t="n">
        <f aca="false">IF($B$1696=1,$I$1696,$D$1685*$T$1696)</f>
        <v>45587482.7481489</v>
      </c>
      <c r="V1696" s="12" t="n">
        <f aca="false">IF($C$1696=1,$J$1696,$AI$1685*$T$1696)</f>
        <v>342531264.677631</v>
      </c>
      <c r="W1696" s="12" t="n">
        <f aca="false">IF($D$1696=1,$K$1696,$AF$1685*$T$1696)</f>
        <v>96820281.0378154</v>
      </c>
      <c r="X1696" s="12" t="n">
        <f aca="false">IF($E$1696=1,$L$1696,$AC$1685*$T$1696)</f>
        <v>133964655.337824</v>
      </c>
      <c r="Y1696" s="12" t="n">
        <f aca="false">IF($F$1696=1,$M$1696,$Z$1685*$T$1696)</f>
        <v>167455819.17228</v>
      </c>
      <c r="Z1696" s="12" t="n">
        <f aca="false">IF($G$1696=1,$N$1696,$W$1685*$T$1696)</f>
        <v>279093031.9538</v>
      </c>
      <c r="AA1696" s="12" t="n">
        <f aca="false">IF($H$1696=1,$O$1696,$T$1685*$T$1696)</f>
        <v>279093031.9538</v>
      </c>
      <c r="AB1696" s="12" t="n">
        <f aca="false">($J$1685+$O$1685)*$T$1696</f>
        <v>16040459.6249632</v>
      </c>
      <c r="AC1696" s="12" t="n">
        <f aca="false">Assumptions!$B$20*$T$1696</f>
        <v>502367457.516839</v>
      </c>
      <c r="AD1696" s="12" t="n">
        <f aca="false">IF($S$1696,Assumptions!$B$14*($T$1696-Assumptions!$B$13),Assumptions!$B$4)</f>
        <v>137046515.9769</v>
      </c>
      <c r="AE1696" s="12" t="n">
        <f aca="false">$U$1696+$V$1696+$W$1696+$X$1696+$Y$1696+$Z$1696+$AA$1696+$AB$1696+$AC$1696+$AD$1696</f>
        <v>2000000000</v>
      </c>
      <c r="AF1696" s="12" t="n">
        <f aca="false">IF(AND(IF($B$1696=1,$U$1696&gt;=INDEX($U$1696:$U$1823,1+$A$1696-Assumptions!$B$77),$U$1696&gt;INDEX($U$1696:$U$1823,1+$A$1696+Assumptions!$B$77)),IF($C$1696=1,$V$1696&gt;=INDEX($V$1696:$V$1823,1+$A$1696-Assumptions!$B$78),$V$1696&gt;INDEX($V$1696:$V$1823,1+$A$1696+Assumptions!$B$78)),IF($D$1696=1,$W$1696&gt;=INDEX($W$1696:$W$1823,1+$A$1696-Assumptions!$B$79),$W$1696&gt;INDEX($W$1696:$W$1823,1+$A$1696+Assumptions!$B$79)),IF($E$1696=1,$X$1696&gt;=INDEX($X$1696:$X$1823,1+$A$1696-Assumptions!$B$80),$X$1696&gt;INDEX($X$1696:$X$1823,1+$A$1696+Assumptions!$B$80)),IF($F$1696=1,$Y$1696&gt;=INDEX($Y$1696:$Y$1823,1+$A$1696-Assumptions!$B$81),$Y$1696&gt;INDEX($Y$1696:$Y$1823,1+$A$1696+Assumptions!$B$81)),IF($G$1696=1,$Z$1696&gt;=INDEX($Z$1696:$Z$1823,1+$A$1696-Assumptions!$B$82),$Z$1696&gt;INDEX($Z$1696:$Z$1823,1+$A$1696+Assumptions!$B$82)),IF($H$1696=1,$AA$1696&gt;=INDEX($AA$1696:$AA$1823,1+$A$1696-Assumptions!$B$83),$AA$1696&gt;INDEX($AA$1696:$AA$1823,1+$A$1696+Assumptions!$B$83))),1,0)</f>
        <v>0</v>
      </c>
    </row>
    <row r="1697" customFormat="false" ht="15" hidden="true" customHeight="false" outlineLevel="0" collapsed="false">
      <c r="A1697" s="6" t="n">
        <f aca="false">ROW()-ROW($A$1696)+Assumptions!$B$4</f>
        <v>1</v>
      </c>
      <c r="B1697" s="12" t="n">
        <f aca="false">MOD(QUOTIENT($A$1697,Assumptions!$B$77),2)</f>
        <v>0</v>
      </c>
      <c r="C1697" s="12" t="n">
        <f aca="false">MOD(QUOTIENT($A$1697,Assumptions!$B$78),2)</f>
        <v>0</v>
      </c>
      <c r="D1697" s="12" t="n">
        <f aca="false">MOD(QUOTIENT($A$1697,Assumptions!$B$79),2)</f>
        <v>0</v>
      </c>
      <c r="E1697" s="12" t="n">
        <f aca="false">MOD(QUOTIENT($A$1697,Assumptions!$B$80),2)</f>
        <v>0</v>
      </c>
      <c r="F1697" s="12" t="n">
        <f aca="false">MOD(QUOTIENT($A$1697,Assumptions!$B$81),2)</f>
        <v>0</v>
      </c>
      <c r="G1697" s="12" t="n">
        <f aca="false">MOD(QUOTIENT($A$1697,Assumptions!$B$82),2)</f>
        <v>0</v>
      </c>
      <c r="H1697" s="12" t="n">
        <f aca="false">MOD(QUOTIENT($A$1697,Assumptions!$B$83),2)</f>
        <v>1</v>
      </c>
      <c r="I1697" s="12" t="n">
        <f aca="false">IF($B$1697=1,MIN(Assumptions!$B$67,MAX(Assumptions!$B$4,Assumptions!$B$26-(Assumptions!$B$4))),Assumptions!$B$4)</f>
        <v>0</v>
      </c>
      <c r="J1697" s="12" t="n">
        <f aca="false">IF($C$1697=1,MIN(Assumptions!$B$66,MAX(Assumptions!$B$4,Assumptions!$B$26-($I$1697))),Assumptions!$B$4)</f>
        <v>0</v>
      </c>
      <c r="K1697" s="12" t="n">
        <f aca="false">IF($D$1697=1,MIN(Assumptions!$B$61,MAX(Assumptions!$B$4,Assumptions!$B$26-($I$1697+$J$1697))),Assumptions!$B$4)</f>
        <v>0</v>
      </c>
      <c r="L1697" s="12" t="n">
        <f aca="false">IF($E$1697=1,MIN(Assumptions!$B$56,MAX(Assumptions!$B$4,Assumptions!$B$26-($I$1697+$J$1697+$K$1697))),Assumptions!$B$4)</f>
        <v>0</v>
      </c>
      <c r="M1697" s="12" t="n">
        <f aca="false">IF($F$1697=1,MIN(Assumptions!$B$51,MAX(Assumptions!$B$4,Assumptions!$B$26-($I$1697+$J$1697+$K$1697+$L$1697))),Assumptions!$B$4)</f>
        <v>0</v>
      </c>
      <c r="N1697" s="12" t="n">
        <f aca="false">IF($G$1697=1,MIN(Assumptions!$B$46,MAX(Assumptions!$B$4,Assumptions!$B$26-($I$1697+$J$1697+$K$1697+$L$1697+$M$1697))),Assumptions!$B$4)</f>
        <v>0</v>
      </c>
      <c r="O1697" s="12" t="n">
        <f aca="false">IF($H$1697=1,MIN(Assumptions!$B$41,MAX(Assumptions!$B$4,Assumptions!$B$26-($I$1697+$J$1697+$K$1697+$L$1697+$M$1697+$N$1697))),Assumptions!$B$4)</f>
        <v>5000000</v>
      </c>
      <c r="P1697" s="12" t="n">
        <f aca="false">$I$1697+$J$1697+$K$1697+$L$1697+$M$1697+$N$1697+$O$1697</f>
        <v>5000000</v>
      </c>
      <c r="Q1697" s="12" t="n">
        <f aca="false">MAX(Assumptions!$B$4,Assumptions!$B$26-$P$1697)</f>
        <v>1995000000</v>
      </c>
      <c r="R1697" s="12" t="n">
        <f aca="false">$J$1685+$O$1685+Assumptions!$B$20+IF($B$1697=0,$D$1685,Assumptions!$B$4)+IF($C$1697=0,$AI$1685,Assumptions!$B$4)+IF($D$1697=0,$AF$1685,Assumptions!$B$4)+IF($E$1697=0,$AC$1685,Assumptions!$B$4)+IF($F$1697=0,$Z$1685,Assumptions!$B$4)+IF($G$1697=0,$W$1685,Assumptions!$B$4)+IF($H$1697=0,$T$1685,Assumptions!$B$4)</f>
        <v>28375134.2873277</v>
      </c>
      <c r="S1697" s="12" t="n">
        <f aca="false">IF($R$1697&gt;Assumptions!$B$4,$Q$1697/$R$1697&gt;Assumptions!$B$13,FALSE())</f>
        <v>1</v>
      </c>
      <c r="T1697" s="12" t="n">
        <f aca="false">IF($S$1697,($Q$1697+Assumptions!$B$14*Assumptions!$B$13)/($R$1697+Assumptions!$B$14),IF($R$1697&gt;Assumptions!$B$4,$Q$1697/$R$1697,Assumptions!$B$4))</f>
        <v>64.6960748870281</v>
      </c>
      <c r="U1697" s="12" t="n">
        <f aca="false">IF($B$1697=1,$I$1697,$D$1685*$T$1697)</f>
        <v>52837779.1652206</v>
      </c>
      <c r="V1697" s="12" t="n">
        <f aca="false">IF($C$1697=1,$J$1697,$AI$1685*$T$1697)</f>
        <v>397007911.584135</v>
      </c>
      <c r="W1697" s="12" t="n">
        <f aca="false">IF($D$1697=1,$K$1697,$AF$1685*$T$1697)</f>
        <v>112218712.677186</v>
      </c>
      <c r="X1697" s="12" t="n">
        <f aca="false">IF($E$1697=1,$L$1697,$AC$1685*$T$1697)</f>
        <v>155270579.728867</v>
      </c>
      <c r="Y1697" s="12" t="n">
        <f aca="false">IF($F$1697=1,$M$1697,$Z$1685*$T$1697)</f>
        <v>194088224.661084</v>
      </c>
      <c r="Z1697" s="12" t="n">
        <f aca="false">IF($G$1697=1,$N$1697,$W$1685*$T$1697)</f>
        <v>323480374.43514</v>
      </c>
      <c r="AA1697" s="12" t="n">
        <f aca="false">IF($H$1697=1,$O$1697,$T$1685*$T$1697)</f>
        <v>5000000</v>
      </c>
      <c r="AB1697" s="12" t="n">
        <f aca="false">($J$1685+$O$1685)*$T$1697</f>
        <v>18591556.547545</v>
      </c>
      <c r="AC1697" s="12" t="n">
        <f aca="false">Assumptions!$B$20*$T$1697</f>
        <v>582264673.983252</v>
      </c>
      <c r="AD1697" s="12" t="n">
        <f aca="false">IF($S$1697,Assumptions!$B$14*($T$1697-Assumptions!$B$13),Assumptions!$B$4)</f>
        <v>159240187.21757</v>
      </c>
      <c r="AE1697" s="12" t="n">
        <f aca="false">$U$1697+$V$1697+$W$1697+$X$1697+$Y$1697+$Z$1697+$AA$1697+$AB$1697+$AC$1697+$AD$1697</f>
        <v>2000000000</v>
      </c>
      <c r="AF1697" s="12" t="n">
        <f aca="false">IF(AND(IF($B$1697=1,$U$1697&gt;=INDEX($U$1696:$U$1823,1+$A$1697-Assumptions!$B$77),$U$1697&gt;INDEX($U$1696:$U$1823,1+$A$1697+Assumptions!$B$77)),IF($C$1697=1,$V$1697&gt;=INDEX($V$1696:$V$1823,1+$A$1697-Assumptions!$B$78),$V$1697&gt;INDEX($V$1696:$V$1823,1+$A$1697+Assumptions!$B$78)),IF($D$1697=1,$W$1697&gt;=INDEX($W$1696:$W$1823,1+$A$1697-Assumptions!$B$79),$W$1697&gt;INDEX($W$1696:$W$1823,1+$A$1697+Assumptions!$B$79)),IF($E$1697=1,$X$1697&gt;=INDEX($X$1696:$X$1823,1+$A$1697-Assumptions!$B$80),$X$1697&gt;INDEX($X$1696:$X$1823,1+$A$1697+Assumptions!$B$80)),IF($F$1697=1,$Y$1697&gt;=INDEX($Y$1696:$Y$1823,1+$A$1697-Assumptions!$B$81),$Y$1697&gt;INDEX($Y$1696:$Y$1823,1+$A$1697+Assumptions!$B$81)),IF($G$1697=1,$Z$1697&gt;=INDEX($Z$1696:$Z$1823,1+$A$1697-Assumptions!$B$82),$Z$1697&gt;INDEX($Z$1696:$Z$1823,1+$A$1697+Assumptions!$B$82)),IF($H$1697=1,$AA$1697&gt;=INDEX($AA$1696:$AA$1823,1+$A$1697-Assumptions!$B$83),$AA$1697&gt;INDEX($AA$1696:$AA$1823,1+$A$1697+Assumptions!$B$83))),1,0)</f>
        <v>0</v>
      </c>
    </row>
    <row r="1698" customFormat="false" ht="15" hidden="true" customHeight="false" outlineLevel="0" collapsed="false">
      <c r="A1698" s="6" t="n">
        <f aca="false">ROW()-ROW($A$1696)+Assumptions!$B$4</f>
        <v>2</v>
      </c>
      <c r="B1698" s="12" t="n">
        <f aca="false">MOD(QUOTIENT($A$1698,Assumptions!$B$77),2)</f>
        <v>0</v>
      </c>
      <c r="C1698" s="12" t="n">
        <f aca="false">MOD(QUOTIENT($A$1698,Assumptions!$B$78),2)</f>
        <v>0</v>
      </c>
      <c r="D1698" s="12" t="n">
        <f aca="false">MOD(QUOTIENT($A$1698,Assumptions!$B$79),2)</f>
        <v>0</v>
      </c>
      <c r="E1698" s="12" t="n">
        <f aca="false">MOD(QUOTIENT($A$1698,Assumptions!$B$80),2)</f>
        <v>0</v>
      </c>
      <c r="F1698" s="12" t="n">
        <f aca="false">MOD(QUOTIENT($A$1698,Assumptions!$B$81),2)</f>
        <v>0</v>
      </c>
      <c r="G1698" s="12" t="n">
        <f aca="false">MOD(QUOTIENT($A$1698,Assumptions!$B$82),2)</f>
        <v>1</v>
      </c>
      <c r="H1698" s="12" t="n">
        <f aca="false">MOD(QUOTIENT($A$1698,Assumptions!$B$83),2)</f>
        <v>0</v>
      </c>
      <c r="I1698" s="12" t="n">
        <f aca="false">IF($B$1698=1,MIN(Assumptions!$B$67,MAX(Assumptions!$B$4,Assumptions!$B$26-(Assumptions!$B$4))),Assumptions!$B$4)</f>
        <v>0</v>
      </c>
      <c r="J1698" s="12" t="n">
        <f aca="false">IF($C$1698=1,MIN(Assumptions!$B$66,MAX(Assumptions!$B$4,Assumptions!$B$26-($I$1698))),Assumptions!$B$4)</f>
        <v>0</v>
      </c>
      <c r="K1698" s="12" t="n">
        <f aca="false">IF($D$1698=1,MIN(Assumptions!$B$61,MAX(Assumptions!$B$4,Assumptions!$B$26-($I$1698+$J$1698))),Assumptions!$B$4)</f>
        <v>0</v>
      </c>
      <c r="L1698" s="12" t="n">
        <f aca="false">IF($E$1698=1,MIN(Assumptions!$B$56,MAX(Assumptions!$B$4,Assumptions!$B$26-($I$1698+$J$1698+$K$1698))),Assumptions!$B$4)</f>
        <v>0</v>
      </c>
      <c r="M1698" s="12" t="n">
        <f aca="false">IF($F$1698=1,MIN(Assumptions!$B$51,MAX(Assumptions!$B$4,Assumptions!$B$26-($I$1698+$J$1698+$K$1698+$L$1698))),Assumptions!$B$4)</f>
        <v>0</v>
      </c>
      <c r="N1698" s="12" t="n">
        <f aca="false">IF($G$1698=1,MIN(Assumptions!$B$46,MAX(Assumptions!$B$4,Assumptions!$B$26-($I$1698+$J$1698+$K$1698+$L$1698+$M$1698))),Assumptions!$B$4)</f>
        <v>15000000</v>
      </c>
      <c r="O1698" s="12" t="n">
        <f aca="false">IF($H$1698=1,MIN(Assumptions!$B$41,MAX(Assumptions!$B$4,Assumptions!$B$26-($I$1698+$J$1698+$K$1698+$L$1698+$M$1698+$N$1698))),Assumptions!$B$4)</f>
        <v>0</v>
      </c>
      <c r="P1698" s="12" t="n">
        <f aca="false">$I$1698+$J$1698+$K$1698+$L$1698+$M$1698+$N$1698+$O$1698</f>
        <v>15000000</v>
      </c>
      <c r="Q1698" s="12" t="n">
        <f aca="false">MAX(Assumptions!$B$4,Assumptions!$B$26-$P$1698)</f>
        <v>1985000000</v>
      </c>
      <c r="R1698" s="12" t="n">
        <f aca="false">$J$1685+$O$1685+Assumptions!$B$20+IF($B$1698=0,$D$1685,Assumptions!$B$4)+IF($C$1698=0,$AI$1685,Assumptions!$B$4)+IF($D$1698=0,$AF$1685,Assumptions!$B$4)+IF($E$1698=0,$AC$1685,Assumptions!$B$4)+IF($F$1698=0,$Z$1685,Assumptions!$B$4)+IF($G$1698=0,$W$1685,Assumptions!$B$4)+IF($H$1698=0,$T$1685,Assumptions!$B$4)</f>
        <v>28375134.2873277</v>
      </c>
      <c r="S1698" s="12" t="n">
        <f aca="false">IF($R$1698&gt;Assumptions!$B$4,$Q$1698/$R$1698&gt;Assumptions!$B$13,FALSE())</f>
        <v>1</v>
      </c>
      <c r="T1698" s="12" t="n">
        <f aca="false">IF($S$1698,($Q$1698+Assumptions!$B$14*Assumptions!$B$13)/($R$1698+Assumptions!$B$14),IF($R$1698&gt;Assumptions!$B$4,$Q$1698/$R$1698,Assumptions!$B$4))</f>
        <v>64.3721896560542</v>
      </c>
      <c r="U1698" s="12" t="n">
        <f aca="false">IF($B$1698=1,$I$1698,$D$1685*$T$1698)</f>
        <v>52573259.6199629</v>
      </c>
      <c r="V1698" s="12" t="n">
        <f aca="false">IF($C$1698=1,$J$1698,$AI$1685*$T$1698)</f>
        <v>395020387.621261</v>
      </c>
      <c r="W1698" s="12" t="n">
        <f aca="false">IF($D$1698=1,$K$1698,$AF$1685*$T$1698)</f>
        <v>111656916.86904</v>
      </c>
      <c r="X1698" s="12" t="n">
        <f aca="false">IF($E$1698=1,$L$1698,$AC$1685*$T$1698)</f>
        <v>154493255.17453</v>
      </c>
      <c r="Y1698" s="12" t="n">
        <f aca="false">IF($F$1698=1,$M$1698,$Z$1685*$T$1698)</f>
        <v>193116568.968163</v>
      </c>
      <c r="Z1698" s="12" t="n">
        <f aca="false">IF($G$1698=1,$N$1698,$W$1685*$T$1698)</f>
        <v>15000000</v>
      </c>
      <c r="AA1698" s="12" t="n">
        <f aca="false">IF($H$1698=1,$O$1698,$T$1685*$T$1698)</f>
        <v>321860948.280271</v>
      </c>
      <c r="AB1698" s="12" t="n">
        <f aca="false">($J$1685+$O$1685)*$T$1698</f>
        <v>18498482.4221506</v>
      </c>
      <c r="AC1698" s="12" t="n">
        <f aca="false">Assumptions!$B$20*$T$1698</f>
        <v>579349706.904488</v>
      </c>
      <c r="AD1698" s="12" t="n">
        <f aca="false">IF($S$1698,Assumptions!$B$14*($T$1698-Assumptions!$B$13),Assumptions!$B$4)</f>
        <v>158430474.140135</v>
      </c>
      <c r="AE1698" s="12" t="n">
        <f aca="false">$U$1698+$V$1698+$W$1698+$X$1698+$Y$1698+$Z$1698+$AA$1698+$AB$1698+$AC$1698+$AD$1698</f>
        <v>2000000000</v>
      </c>
      <c r="AF1698" s="12" t="n">
        <f aca="false">IF(AND(IF($B$1698=1,$U$1698&gt;=INDEX($U$1696:$U$1823,1+$A$1698-Assumptions!$B$77),$U$1698&gt;INDEX($U$1696:$U$1823,1+$A$1698+Assumptions!$B$77)),IF($C$1698=1,$V$1698&gt;=INDEX($V$1696:$V$1823,1+$A$1698-Assumptions!$B$78),$V$1698&gt;INDEX($V$1696:$V$1823,1+$A$1698+Assumptions!$B$78)),IF($D$1698=1,$W$1698&gt;=INDEX($W$1696:$W$1823,1+$A$1698-Assumptions!$B$79),$W$1698&gt;INDEX($W$1696:$W$1823,1+$A$1698+Assumptions!$B$79)),IF($E$1698=1,$X$1698&gt;=INDEX($X$1696:$X$1823,1+$A$1698-Assumptions!$B$80),$X$1698&gt;INDEX($X$1696:$X$1823,1+$A$1698+Assumptions!$B$80)),IF($F$1698=1,$Y$1698&gt;=INDEX($Y$1696:$Y$1823,1+$A$1698-Assumptions!$B$81),$Y$1698&gt;INDEX($Y$1696:$Y$1823,1+$A$1698+Assumptions!$B$81)),IF($G$1698=1,$Z$1698&gt;=INDEX($Z$1696:$Z$1823,1+$A$1698-Assumptions!$B$82),$Z$1698&gt;INDEX($Z$1696:$Z$1823,1+$A$1698+Assumptions!$B$82)),IF($H$1698=1,$AA$1698&gt;=INDEX($AA$1696:$AA$1823,1+$A$1698-Assumptions!$B$83),$AA$1698&gt;INDEX($AA$1696:$AA$1823,1+$A$1698+Assumptions!$B$83))),1,0)</f>
        <v>0</v>
      </c>
    </row>
    <row r="1699" customFormat="false" ht="15" hidden="true" customHeight="false" outlineLevel="0" collapsed="false">
      <c r="A1699" s="6" t="n">
        <f aca="false">ROW()-ROW($A$1696)+Assumptions!$B$4</f>
        <v>3</v>
      </c>
      <c r="B1699" s="12" t="n">
        <f aca="false">MOD(QUOTIENT($A$1699,Assumptions!$B$77),2)</f>
        <v>0</v>
      </c>
      <c r="C1699" s="12" t="n">
        <f aca="false">MOD(QUOTIENT($A$1699,Assumptions!$B$78),2)</f>
        <v>0</v>
      </c>
      <c r="D1699" s="12" t="n">
        <f aca="false">MOD(QUOTIENT($A$1699,Assumptions!$B$79),2)</f>
        <v>0</v>
      </c>
      <c r="E1699" s="12" t="n">
        <f aca="false">MOD(QUOTIENT($A$1699,Assumptions!$B$80),2)</f>
        <v>0</v>
      </c>
      <c r="F1699" s="12" t="n">
        <f aca="false">MOD(QUOTIENT($A$1699,Assumptions!$B$81),2)</f>
        <v>0</v>
      </c>
      <c r="G1699" s="12" t="n">
        <f aca="false">MOD(QUOTIENT($A$1699,Assumptions!$B$82),2)</f>
        <v>1</v>
      </c>
      <c r="H1699" s="12" t="n">
        <f aca="false">MOD(QUOTIENT($A$1699,Assumptions!$B$83),2)</f>
        <v>1</v>
      </c>
      <c r="I1699" s="12" t="n">
        <f aca="false">IF($B$1699=1,MIN(Assumptions!$B$67,MAX(Assumptions!$B$4,Assumptions!$B$26-(Assumptions!$B$4))),Assumptions!$B$4)</f>
        <v>0</v>
      </c>
      <c r="J1699" s="12" t="n">
        <f aca="false">IF($C$1699=1,MIN(Assumptions!$B$66,MAX(Assumptions!$B$4,Assumptions!$B$26-($I$1699))),Assumptions!$B$4)</f>
        <v>0</v>
      </c>
      <c r="K1699" s="12" t="n">
        <f aca="false">IF($D$1699=1,MIN(Assumptions!$B$61,MAX(Assumptions!$B$4,Assumptions!$B$26-($I$1699+$J$1699))),Assumptions!$B$4)</f>
        <v>0</v>
      </c>
      <c r="L1699" s="12" t="n">
        <f aca="false">IF($E$1699=1,MIN(Assumptions!$B$56,MAX(Assumptions!$B$4,Assumptions!$B$26-($I$1699+$J$1699+$K$1699))),Assumptions!$B$4)</f>
        <v>0</v>
      </c>
      <c r="M1699" s="12" t="n">
        <f aca="false">IF($F$1699=1,MIN(Assumptions!$B$51,MAX(Assumptions!$B$4,Assumptions!$B$26-($I$1699+$J$1699+$K$1699+$L$1699))),Assumptions!$B$4)</f>
        <v>0</v>
      </c>
      <c r="N1699" s="12" t="n">
        <f aca="false">IF($G$1699=1,MIN(Assumptions!$B$46,MAX(Assumptions!$B$4,Assumptions!$B$26-($I$1699+$J$1699+$K$1699+$L$1699+$M$1699))),Assumptions!$B$4)</f>
        <v>15000000</v>
      </c>
      <c r="O1699" s="12" t="n">
        <f aca="false">IF($H$1699=1,MIN(Assumptions!$B$41,MAX(Assumptions!$B$4,Assumptions!$B$26-($I$1699+$J$1699+$K$1699+$L$1699+$M$1699+$N$1699))),Assumptions!$B$4)</f>
        <v>5000000</v>
      </c>
      <c r="P1699" s="12" t="n">
        <f aca="false">$I$1699+$J$1699+$K$1699+$L$1699+$M$1699+$N$1699+$O$1699</f>
        <v>20000000</v>
      </c>
      <c r="Q1699" s="12" t="n">
        <f aca="false">MAX(Assumptions!$B$4,Assumptions!$B$26-$P$1699)</f>
        <v>1980000000</v>
      </c>
      <c r="R1699" s="12" t="n">
        <f aca="false">$J$1685+$O$1685+Assumptions!$B$20+IF($B$1699=0,$D$1685,Assumptions!$B$4)+IF($C$1699=0,$AI$1685,Assumptions!$B$4)+IF($D$1699=0,$AF$1685,Assumptions!$B$4)+IF($E$1699=0,$AC$1685,Assumptions!$B$4)+IF($F$1699=0,$Z$1685,Assumptions!$B$4)+IF($G$1699=0,$W$1685,Assumptions!$B$4)+IF($H$1699=0,$T$1685,Assumptions!$B$4)</f>
        <v>23375134.2873277</v>
      </c>
      <c r="S1699" s="12" t="n">
        <f aca="false">IF($R$1699&gt;Assumptions!$B$4,$Q$1699/$R$1699&gt;Assumptions!$B$13,FALSE())</f>
        <v>1</v>
      </c>
      <c r="T1699" s="12" t="n">
        <f aca="false">IF($S$1699,($Q$1699+Assumptions!$B$14*Assumptions!$B$13)/($R$1699+Assumptions!$B$14),IF($R$1699&gt;Assumptions!$B$4,$Q$1699/$R$1699,Assumptions!$B$4))</f>
        <v>76.6179598523253</v>
      </c>
      <c r="U1699" s="12" t="n">
        <f aca="false">IF($B$1699=1,$I$1699,$D$1685*$T$1699)</f>
        <v>62574473.796688</v>
      </c>
      <c r="V1699" s="12" t="n">
        <f aca="false">IF($C$1699=1,$J$1699,$AI$1685*$T$1699)</f>
        <v>470166641.236341</v>
      </c>
      <c r="W1699" s="12" t="n">
        <f aca="false">IF($D$1699=1,$K$1699,$AF$1685*$T$1699)</f>
        <v>132897843.301838</v>
      </c>
      <c r="X1699" s="12" t="n">
        <f aca="false">IF($E$1699=1,$L$1699,$AC$1685*$T$1699)</f>
        <v>183883103.645581</v>
      </c>
      <c r="Y1699" s="12" t="n">
        <f aca="false">IF($F$1699=1,$M$1699,$Z$1685*$T$1699)</f>
        <v>229853879.556976</v>
      </c>
      <c r="Z1699" s="12" t="n">
        <f aca="false">IF($G$1699=1,$N$1699,$W$1685*$T$1699)</f>
        <v>15000000</v>
      </c>
      <c r="AA1699" s="12" t="n">
        <f aca="false">IF($H$1699=1,$O$1699,$T$1685*$T$1699)</f>
        <v>5000000</v>
      </c>
      <c r="AB1699" s="12" t="n">
        <f aca="false">($J$1685+$O$1685)*$T$1699</f>
        <v>22017520.1608351</v>
      </c>
      <c r="AC1699" s="12" t="n">
        <f aca="false">Assumptions!$B$20*$T$1699</f>
        <v>689561638.670928</v>
      </c>
      <c r="AD1699" s="12" t="n">
        <f aca="false">IF($S$1699,Assumptions!$B$14*($T$1699-Assumptions!$B$13),Assumptions!$B$4)</f>
        <v>189044899.630813</v>
      </c>
      <c r="AE1699" s="12" t="n">
        <f aca="false">$U$1699+$V$1699+$W$1699+$X$1699+$Y$1699+$Z$1699+$AA$1699+$AB$1699+$AC$1699+$AD$1699</f>
        <v>2000000000</v>
      </c>
      <c r="AF1699" s="12" t="n">
        <f aca="false">IF(AND(IF($B$1699=1,$U$1699&gt;=INDEX($U$1696:$U$1823,1+$A$1699-Assumptions!$B$77),$U$1699&gt;INDEX($U$1696:$U$1823,1+$A$1699+Assumptions!$B$77)),IF($C$1699=1,$V$1699&gt;=INDEX($V$1696:$V$1823,1+$A$1699-Assumptions!$B$78),$V$1699&gt;INDEX($V$1696:$V$1823,1+$A$1699+Assumptions!$B$78)),IF($D$1699=1,$W$1699&gt;=INDEX($W$1696:$W$1823,1+$A$1699-Assumptions!$B$79),$W$1699&gt;INDEX($W$1696:$W$1823,1+$A$1699+Assumptions!$B$79)),IF($E$1699=1,$X$1699&gt;=INDEX($X$1696:$X$1823,1+$A$1699-Assumptions!$B$80),$X$1699&gt;INDEX($X$1696:$X$1823,1+$A$1699+Assumptions!$B$80)),IF($F$1699=1,$Y$1699&gt;=INDEX($Y$1696:$Y$1823,1+$A$1699-Assumptions!$B$81),$Y$1699&gt;INDEX($Y$1696:$Y$1823,1+$A$1699+Assumptions!$B$81)),IF($G$1699=1,$Z$1699&gt;=INDEX($Z$1696:$Z$1823,1+$A$1699-Assumptions!$B$82),$Z$1699&gt;INDEX($Z$1696:$Z$1823,1+$A$1699+Assumptions!$B$82)),IF($H$1699=1,$AA$1699&gt;=INDEX($AA$1696:$AA$1823,1+$A$1699-Assumptions!$B$83),$AA$1699&gt;INDEX($AA$1696:$AA$1823,1+$A$1699+Assumptions!$B$83))),1,0)</f>
        <v>0</v>
      </c>
    </row>
    <row r="1700" customFormat="false" ht="15" hidden="true" customHeight="false" outlineLevel="0" collapsed="false">
      <c r="A1700" s="6" t="n">
        <f aca="false">ROW()-ROW($A$1696)+Assumptions!$B$4</f>
        <v>4</v>
      </c>
      <c r="B1700" s="12" t="n">
        <f aca="false">MOD(QUOTIENT($A$1700,Assumptions!$B$77),2)</f>
        <v>0</v>
      </c>
      <c r="C1700" s="12" t="n">
        <f aca="false">MOD(QUOTIENT($A$1700,Assumptions!$B$78),2)</f>
        <v>0</v>
      </c>
      <c r="D1700" s="12" t="n">
        <f aca="false">MOD(QUOTIENT($A$1700,Assumptions!$B$79),2)</f>
        <v>0</v>
      </c>
      <c r="E1700" s="12" t="n">
        <f aca="false">MOD(QUOTIENT($A$1700,Assumptions!$B$80),2)</f>
        <v>0</v>
      </c>
      <c r="F1700" s="12" t="n">
        <f aca="false">MOD(QUOTIENT($A$1700,Assumptions!$B$81),2)</f>
        <v>1</v>
      </c>
      <c r="G1700" s="12" t="n">
        <f aca="false">MOD(QUOTIENT($A$1700,Assumptions!$B$82),2)</f>
        <v>0</v>
      </c>
      <c r="H1700" s="12" t="n">
        <f aca="false">MOD(QUOTIENT($A$1700,Assumptions!$B$83),2)</f>
        <v>0</v>
      </c>
      <c r="I1700" s="12" t="n">
        <f aca="false">IF($B$1700=1,MIN(Assumptions!$B$67,MAX(Assumptions!$B$4,Assumptions!$B$26-(Assumptions!$B$4))),Assumptions!$B$4)</f>
        <v>0</v>
      </c>
      <c r="J1700" s="12" t="n">
        <f aca="false">IF($C$1700=1,MIN(Assumptions!$B$66,MAX(Assumptions!$B$4,Assumptions!$B$26-($I$1700))),Assumptions!$B$4)</f>
        <v>0</v>
      </c>
      <c r="K1700" s="12" t="n">
        <f aca="false">IF($D$1700=1,MIN(Assumptions!$B$61,MAX(Assumptions!$B$4,Assumptions!$B$26-($I$1700+$J$1700))),Assumptions!$B$4)</f>
        <v>0</v>
      </c>
      <c r="L1700" s="12" t="n">
        <f aca="false">IF($E$1700=1,MIN(Assumptions!$B$56,MAX(Assumptions!$B$4,Assumptions!$B$26-($I$1700+$J$1700+$K$1700))),Assumptions!$B$4)</f>
        <v>0</v>
      </c>
      <c r="M1700" s="12" t="n">
        <f aca="false">IF($F$1700=1,MIN(Assumptions!$B$51,MAX(Assumptions!$B$4,Assumptions!$B$26-($I$1700+$J$1700+$K$1700+$L$1700))),Assumptions!$B$4)</f>
        <v>30000000</v>
      </c>
      <c r="N1700" s="12" t="n">
        <f aca="false">IF($G$1700=1,MIN(Assumptions!$B$46,MAX(Assumptions!$B$4,Assumptions!$B$26-($I$1700+$J$1700+$K$1700+$L$1700+$M$1700))),Assumptions!$B$4)</f>
        <v>0</v>
      </c>
      <c r="O1700" s="12" t="n">
        <f aca="false">IF($H$1700=1,MIN(Assumptions!$B$41,MAX(Assumptions!$B$4,Assumptions!$B$26-($I$1700+$J$1700+$K$1700+$L$1700+$M$1700+$N$1700))),Assumptions!$B$4)</f>
        <v>0</v>
      </c>
      <c r="P1700" s="12" t="n">
        <f aca="false">$I$1700+$J$1700+$K$1700+$L$1700+$M$1700+$N$1700+$O$1700</f>
        <v>30000000</v>
      </c>
      <c r="Q1700" s="12" t="n">
        <f aca="false">MAX(Assumptions!$B$4,Assumptions!$B$26-$P$1700)</f>
        <v>1970000000</v>
      </c>
      <c r="R1700" s="12" t="n">
        <f aca="false">$J$1685+$O$1685+Assumptions!$B$20+IF($B$1700=0,$D$1685,Assumptions!$B$4)+IF($C$1700=0,$AI$1685,Assumptions!$B$4)+IF($D$1700=0,$AF$1685,Assumptions!$B$4)+IF($E$1700=0,$AC$1685,Assumptions!$B$4)+IF($F$1700=0,$Z$1685,Assumptions!$B$4)+IF($G$1700=0,$W$1685,Assumptions!$B$4)+IF($H$1700=0,$T$1685,Assumptions!$B$4)</f>
        <v>30375134.2873277</v>
      </c>
      <c r="S1700" s="12" t="n">
        <f aca="false">IF($R$1700&gt;Assumptions!$B$4,$Q$1700/$R$1700&gt;Assumptions!$B$13,FALSE())</f>
        <v>1</v>
      </c>
      <c r="T1700" s="12" t="n">
        <f aca="false">IF($S$1700,($Q$1700+Assumptions!$B$14*Assumptions!$B$13)/($R$1700+Assumptions!$B$14),IF($R$1700&gt;Assumptions!$B$4,$Q$1700/$R$1700,Assumptions!$B$4))</f>
        <v>59.9997549138631</v>
      </c>
      <c r="U1700" s="12" t="n">
        <f aca="false">IF($B$1700=1,$I$1700,$D$1685*$T$1700)</f>
        <v>49002258.724999</v>
      </c>
      <c r="V1700" s="12" t="n">
        <f aca="false">IF($C$1700=1,$J$1700,$AI$1685*$T$1700)</f>
        <v>368188911.545372</v>
      </c>
      <c r="W1700" s="12" t="n">
        <f aca="false">IF($D$1700=1,$K$1700,$AF$1685*$T$1700)</f>
        <v>104072700.99674</v>
      </c>
      <c r="X1700" s="12" t="n">
        <f aca="false">IF($E$1700=1,$L$1700,$AC$1685*$T$1700)</f>
        <v>143999411.793271</v>
      </c>
      <c r="Y1700" s="12" t="n">
        <f aca="false">IF($F$1700=1,$M$1700,$Z$1685*$T$1700)</f>
        <v>30000000</v>
      </c>
      <c r="Z1700" s="12" t="n">
        <f aca="false">IF($G$1700=1,$N$1700,$W$1685*$T$1700)</f>
        <v>299998774.569316</v>
      </c>
      <c r="AA1700" s="12" t="n">
        <f aca="false">IF($H$1700=1,$O$1700,$T$1685*$T$1700)</f>
        <v>299998774.569316</v>
      </c>
      <c r="AB1700" s="12" t="n">
        <f aca="false">($J$1685+$O$1685)*$T$1700</f>
        <v>17241986.2915608</v>
      </c>
      <c r="AC1700" s="12" t="n">
        <f aca="false">Assumptions!$B$20*$T$1700</f>
        <v>539997794.224768</v>
      </c>
      <c r="AD1700" s="12" t="n">
        <f aca="false">IF($S$1700,Assumptions!$B$14*($T$1700-Assumptions!$B$13),Assumptions!$B$4)</f>
        <v>147499387.284658</v>
      </c>
      <c r="AE1700" s="12" t="n">
        <f aca="false">$U$1700+$V$1700+$W$1700+$X$1700+$Y$1700+$Z$1700+$AA$1700+$AB$1700+$AC$1700+$AD$1700</f>
        <v>2000000000</v>
      </c>
      <c r="AF1700" s="12" t="n">
        <f aca="false">IF(AND(IF($B$1700=1,$U$1700&gt;=INDEX($U$1696:$U$1823,1+$A$1700-Assumptions!$B$77),$U$1700&gt;INDEX($U$1696:$U$1823,1+$A$1700+Assumptions!$B$77)),IF($C$1700=1,$V$1700&gt;=INDEX($V$1696:$V$1823,1+$A$1700-Assumptions!$B$78),$V$1700&gt;INDEX($V$1696:$V$1823,1+$A$1700+Assumptions!$B$78)),IF($D$1700=1,$W$1700&gt;=INDEX($W$1696:$W$1823,1+$A$1700-Assumptions!$B$79),$W$1700&gt;INDEX($W$1696:$W$1823,1+$A$1700+Assumptions!$B$79)),IF($E$1700=1,$X$1700&gt;=INDEX($X$1696:$X$1823,1+$A$1700-Assumptions!$B$80),$X$1700&gt;INDEX($X$1696:$X$1823,1+$A$1700+Assumptions!$B$80)),IF($F$1700=1,$Y$1700&gt;=INDEX($Y$1696:$Y$1823,1+$A$1700-Assumptions!$B$81),$Y$1700&gt;INDEX($Y$1696:$Y$1823,1+$A$1700+Assumptions!$B$81)),IF($G$1700=1,$Z$1700&gt;=INDEX($Z$1696:$Z$1823,1+$A$1700-Assumptions!$B$82),$Z$1700&gt;INDEX($Z$1696:$Z$1823,1+$A$1700+Assumptions!$B$82)),IF($H$1700=1,$AA$1700&gt;=INDEX($AA$1696:$AA$1823,1+$A$1700-Assumptions!$B$83),$AA$1700&gt;INDEX($AA$1696:$AA$1823,1+$A$1700+Assumptions!$B$83))),1,0)</f>
        <v>0</v>
      </c>
    </row>
    <row r="1701" customFormat="false" ht="15" hidden="true" customHeight="false" outlineLevel="0" collapsed="false">
      <c r="A1701" s="6" t="n">
        <f aca="false">ROW()-ROW($A$1696)+Assumptions!$B$4</f>
        <v>5</v>
      </c>
      <c r="B1701" s="12" t="n">
        <f aca="false">MOD(QUOTIENT($A$1701,Assumptions!$B$77),2)</f>
        <v>0</v>
      </c>
      <c r="C1701" s="12" t="n">
        <f aca="false">MOD(QUOTIENT($A$1701,Assumptions!$B$78),2)</f>
        <v>0</v>
      </c>
      <c r="D1701" s="12" t="n">
        <f aca="false">MOD(QUOTIENT($A$1701,Assumptions!$B$79),2)</f>
        <v>0</v>
      </c>
      <c r="E1701" s="12" t="n">
        <f aca="false">MOD(QUOTIENT($A$1701,Assumptions!$B$80),2)</f>
        <v>0</v>
      </c>
      <c r="F1701" s="12" t="n">
        <f aca="false">MOD(QUOTIENT($A$1701,Assumptions!$B$81),2)</f>
        <v>1</v>
      </c>
      <c r="G1701" s="12" t="n">
        <f aca="false">MOD(QUOTIENT($A$1701,Assumptions!$B$82),2)</f>
        <v>0</v>
      </c>
      <c r="H1701" s="12" t="n">
        <f aca="false">MOD(QUOTIENT($A$1701,Assumptions!$B$83),2)</f>
        <v>1</v>
      </c>
      <c r="I1701" s="12" t="n">
        <f aca="false">IF($B$1701=1,MIN(Assumptions!$B$67,MAX(Assumptions!$B$4,Assumptions!$B$26-(Assumptions!$B$4))),Assumptions!$B$4)</f>
        <v>0</v>
      </c>
      <c r="J1701" s="12" t="n">
        <f aca="false">IF($C$1701=1,MIN(Assumptions!$B$66,MAX(Assumptions!$B$4,Assumptions!$B$26-($I$1701))),Assumptions!$B$4)</f>
        <v>0</v>
      </c>
      <c r="K1701" s="12" t="n">
        <f aca="false">IF($D$1701=1,MIN(Assumptions!$B$61,MAX(Assumptions!$B$4,Assumptions!$B$26-($I$1701+$J$1701))),Assumptions!$B$4)</f>
        <v>0</v>
      </c>
      <c r="L1701" s="12" t="n">
        <f aca="false">IF($E$1701=1,MIN(Assumptions!$B$56,MAX(Assumptions!$B$4,Assumptions!$B$26-($I$1701+$J$1701+$K$1701))),Assumptions!$B$4)</f>
        <v>0</v>
      </c>
      <c r="M1701" s="12" t="n">
        <f aca="false">IF($F$1701=1,MIN(Assumptions!$B$51,MAX(Assumptions!$B$4,Assumptions!$B$26-($I$1701+$J$1701+$K$1701+$L$1701))),Assumptions!$B$4)</f>
        <v>30000000</v>
      </c>
      <c r="N1701" s="12" t="n">
        <f aca="false">IF($G$1701=1,MIN(Assumptions!$B$46,MAX(Assumptions!$B$4,Assumptions!$B$26-($I$1701+$J$1701+$K$1701+$L$1701+$M$1701))),Assumptions!$B$4)</f>
        <v>0</v>
      </c>
      <c r="O1701" s="12" t="n">
        <f aca="false">IF($H$1701=1,MIN(Assumptions!$B$41,MAX(Assumptions!$B$4,Assumptions!$B$26-($I$1701+$J$1701+$K$1701+$L$1701+$M$1701+$N$1701))),Assumptions!$B$4)</f>
        <v>5000000</v>
      </c>
      <c r="P1701" s="12" t="n">
        <f aca="false">$I$1701+$J$1701+$K$1701+$L$1701+$M$1701+$N$1701+$O$1701</f>
        <v>35000000</v>
      </c>
      <c r="Q1701" s="12" t="n">
        <f aca="false">MAX(Assumptions!$B$4,Assumptions!$B$26-$P$1701)</f>
        <v>1965000000</v>
      </c>
      <c r="R1701" s="12" t="n">
        <f aca="false">$J$1685+$O$1685+Assumptions!$B$20+IF($B$1701=0,$D$1685,Assumptions!$B$4)+IF($C$1701=0,$AI$1685,Assumptions!$B$4)+IF($D$1701=0,$AF$1685,Assumptions!$B$4)+IF($E$1701=0,$AC$1685,Assumptions!$B$4)+IF($F$1701=0,$Z$1685,Assumptions!$B$4)+IF($G$1701=0,$W$1685,Assumptions!$B$4)+IF($H$1701=0,$T$1685,Assumptions!$B$4)</f>
        <v>25375134.2873277</v>
      </c>
      <c r="S1701" s="12" t="n">
        <f aca="false">IF($R$1701&gt;Assumptions!$B$4,$Q$1701/$R$1701&gt;Assumptions!$B$13,FALSE())</f>
        <v>1</v>
      </c>
      <c r="T1701" s="12" t="n">
        <f aca="false">IF($S$1701,($Q$1701+Assumptions!$B$14*Assumptions!$B$13)/($R$1701+Assumptions!$B$14),IF($R$1701&gt;Assumptions!$B$4,$Q$1701/$R$1701,Assumptions!$B$4))</f>
        <v>70.5826196107132</v>
      </c>
      <c r="U1701" s="12" t="n">
        <f aca="false">IF($B$1701=1,$I$1701,$D$1685*$T$1701)</f>
        <v>57645365.2622039</v>
      </c>
      <c r="V1701" s="12" t="n">
        <f aca="false">IF($C$1701=1,$J$1701,$AI$1685*$T$1701)</f>
        <v>433130734.047132</v>
      </c>
      <c r="W1701" s="12" t="n">
        <f aca="false">IF($D$1701=1,$K$1701,$AF$1685*$T$1701)</f>
        <v>122429231.200328</v>
      </c>
      <c r="X1701" s="12" t="n">
        <f aca="false">IF($E$1701=1,$L$1701,$AC$1685*$T$1701)</f>
        <v>169398287.065712</v>
      </c>
      <c r="Y1701" s="12" t="n">
        <f aca="false">IF($F$1701=1,$M$1701,$Z$1685*$T$1701)</f>
        <v>30000000</v>
      </c>
      <c r="Z1701" s="12" t="n">
        <f aca="false">IF($G$1701=1,$N$1701,$W$1685*$T$1701)</f>
        <v>352913098.053566</v>
      </c>
      <c r="AA1701" s="12" t="n">
        <f aca="false">IF($H$1701=1,$O$1701,$T$1685*$T$1701)</f>
        <v>5000000</v>
      </c>
      <c r="AB1701" s="12" t="n">
        <f aca="false">($J$1685+$O$1685)*$T$1701</f>
        <v>20283158.8478569</v>
      </c>
      <c r="AC1701" s="12" t="n">
        <f aca="false">Assumptions!$B$20*$T$1701</f>
        <v>635243576.496419</v>
      </c>
      <c r="AD1701" s="12" t="n">
        <f aca="false">IF($S$1701,Assumptions!$B$14*($T$1701-Assumptions!$B$13),Assumptions!$B$4)</f>
        <v>173956549.026783</v>
      </c>
      <c r="AE1701" s="12" t="n">
        <f aca="false">$U$1701+$V$1701+$W$1701+$X$1701+$Y$1701+$Z$1701+$AA$1701+$AB$1701+$AC$1701+$AD$1701</f>
        <v>2000000000</v>
      </c>
      <c r="AF1701" s="12" t="n">
        <f aca="false">IF(AND(IF($B$1701=1,$U$1701&gt;=INDEX($U$1696:$U$1823,1+$A$1701-Assumptions!$B$77),$U$1701&gt;INDEX($U$1696:$U$1823,1+$A$1701+Assumptions!$B$77)),IF($C$1701=1,$V$1701&gt;=INDEX($V$1696:$V$1823,1+$A$1701-Assumptions!$B$78),$V$1701&gt;INDEX($V$1696:$V$1823,1+$A$1701+Assumptions!$B$78)),IF($D$1701=1,$W$1701&gt;=INDEX($W$1696:$W$1823,1+$A$1701-Assumptions!$B$79),$W$1701&gt;INDEX($W$1696:$W$1823,1+$A$1701+Assumptions!$B$79)),IF($E$1701=1,$X$1701&gt;=INDEX($X$1696:$X$1823,1+$A$1701-Assumptions!$B$80),$X$1701&gt;INDEX($X$1696:$X$1823,1+$A$1701+Assumptions!$B$80)),IF($F$1701=1,$Y$1701&gt;=INDEX($Y$1696:$Y$1823,1+$A$1701-Assumptions!$B$81),$Y$1701&gt;INDEX($Y$1696:$Y$1823,1+$A$1701+Assumptions!$B$81)),IF($G$1701=1,$Z$1701&gt;=INDEX($Z$1696:$Z$1823,1+$A$1701-Assumptions!$B$82),$Z$1701&gt;INDEX($Z$1696:$Z$1823,1+$A$1701+Assumptions!$B$82)),IF($H$1701=1,$AA$1701&gt;=INDEX($AA$1696:$AA$1823,1+$A$1701-Assumptions!$B$83),$AA$1701&gt;INDEX($AA$1696:$AA$1823,1+$A$1701+Assumptions!$B$83))),1,0)</f>
        <v>0</v>
      </c>
    </row>
    <row r="1702" customFormat="false" ht="15" hidden="true" customHeight="false" outlineLevel="0" collapsed="false">
      <c r="A1702" s="6" t="n">
        <f aca="false">ROW()-ROW($A$1696)+Assumptions!$B$4</f>
        <v>6</v>
      </c>
      <c r="B1702" s="12" t="n">
        <f aca="false">MOD(QUOTIENT($A$1702,Assumptions!$B$77),2)</f>
        <v>0</v>
      </c>
      <c r="C1702" s="12" t="n">
        <f aca="false">MOD(QUOTIENT($A$1702,Assumptions!$B$78),2)</f>
        <v>0</v>
      </c>
      <c r="D1702" s="12" t="n">
        <f aca="false">MOD(QUOTIENT($A$1702,Assumptions!$B$79),2)</f>
        <v>0</v>
      </c>
      <c r="E1702" s="12" t="n">
        <f aca="false">MOD(QUOTIENT($A$1702,Assumptions!$B$80),2)</f>
        <v>0</v>
      </c>
      <c r="F1702" s="12" t="n">
        <f aca="false">MOD(QUOTIENT($A$1702,Assumptions!$B$81),2)</f>
        <v>1</v>
      </c>
      <c r="G1702" s="12" t="n">
        <f aca="false">MOD(QUOTIENT($A$1702,Assumptions!$B$82),2)</f>
        <v>1</v>
      </c>
      <c r="H1702" s="12" t="n">
        <f aca="false">MOD(QUOTIENT($A$1702,Assumptions!$B$83),2)</f>
        <v>0</v>
      </c>
      <c r="I1702" s="12" t="n">
        <f aca="false">IF($B$1702=1,MIN(Assumptions!$B$67,MAX(Assumptions!$B$4,Assumptions!$B$26-(Assumptions!$B$4))),Assumptions!$B$4)</f>
        <v>0</v>
      </c>
      <c r="J1702" s="12" t="n">
        <f aca="false">IF($C$1702=1,MIN(Assumptions!$B$66,MAX(Assumptions!$B$4,Assumptions!$B$26-($I$1702))),Assumptions!$B$4)</f>
        <v>0</v>
      </c>
      <c r="K1702" s="12" t="n">
        <f aca="false">IF($D$1702=1,MIN(Assumptions!$B$61,MAX(Assumptions!$B$4,Assumptions!$B$26-($I$1702+$J$1702))),Assumptions!$B$4)</f>
        <v>0</v>
      </c>
      <c r="L1702" s="12" t="n">
        <f aca="false">IF($E$1702=1,MIN(Assumptions!$B$56,MAX(Assumptions!$B$4,Assumptions!$B$26-($I$1702+$J$1702+$K$1702))),Assumptions!$B$4)</f>
        <v>0</v>
      </c>
      <c r="M1702" s="12" t="n">
        <f aca="false">IF($F$1702=1,MIN(Assumptions!$B$51,MAX(Assumptions!$B$4,Assumptions!$B$26-($I$1702+$J$1702+$K$1702+$L$1702))),Assumptions!$B$4)</f>
        <v>30000000</v>
      </c>
      <c r="N1702" s="12" t="n">
        <f aca="false">IF($G$1702=1,MIN(Assumptions!$B$46,MAX(Assumptions!$B$4,Assumptions!$B$26-($I$1702+$J$1702+$K$1702+$L$1702+$M$1702))),Assumptions!$B$4)</f>
        <v>15000000</v>
      </c>
      <c r="O1702" s="12" t="n">
        <f aca="false">IF($H$1702=1,MIN(Assumptions!$B$41,MAX(Assumptions!$B$4,Assumptions!$B$26-($I$1702+$J$1702+$K$1702+$L$1702+$M$1702+$N$1702))),Assumptions!$B$4)</f>
        <v>0</v>
      </c>
      <c r="P1702" s="12" t="n">
        <f aca="false">$I$1702+$J$1702+$K$1702+$L$1702+$M$1702+$N$1702+$O$1702</f>
        <v>45000000</v>
      </c>
      <c r="Q1702" s="12" t="n">
        <f aca="false">MAX(Assumptions!$B$4,Assumptions!$B$26-$P$1702)</f>
        <v>1955000000</v>
      </c>
      <c r="R1702" s="12" t="n">
        <f aca="false">$J$1685+$O$1685+Assumptions!$B$20+IF($B$1702=0,$D$1685,Assumptions!$B$4)+IF($C$1702=0,$AI$1685,Assumptions!$B$4)+IF($D$1702=0,$AF$1685,Assumptions!$B$4)+IF($E$1702=0,$AC$1685,Assumptions!$B$4)+IF($F$1702=0,$Z$1685,Assumptions!$B$4)+IF($G$1702=0,$W$1685,Assumptions!$B$4)+IF($H$1702=0,$T$1685,Assumptions!$B$4)</f>
        <v>25375134.2873277</v>
      </c>
      <c r="S1702" s="12" t="n">
        <f aca="false">IF($R$1702&gt;Assumptions!$B$4,$Q$1702/$R$1702&gt;Assumptions!$B$13,FALSE())</f>
        <v>1</v>
      </c>
      <c r="T1702" s="12" t="n">
        <f aca="false">IF($S$1702,($Q$1702+Assumptions!$B$14*Assumptions!$B$13)/($R$1702+Assumptions!$B$14),IF($R$1702&gt;Assumptions!$B$4,$Q$1702/$R$1702,Assumptions!$B$4))</f>
        <v>70.2238769443309</v>
      </c>
      <c r="U1702" s="12" t="n">
        <f aca="false">IF($B$1702=1,$I$1702,$D$1685*$T$1702)</f>
        <v>57352377.3828535</v>
      </c>
      <c r="V1702" s="12" t="n">
        <f aca="false">IF($C$1702=1,$J$1702,$AI$1685*$T$1702)</f>
        <v>430929307.190475</v>
      </c>
      <c r="W1702" s="12" t="n">
        <f aca="false">IF($D$1702=1,$K$1702,$AF$1685*$T$1702)</f>
        <v>121806973.354329</v>
      </c>
      <c r="X1702" s="12" t="n">
        <f aca="false">IF($E$1702=1,$L$1702,$AC$1685*$T$1702)</f>
        <v>168537304.666394</v>
      </c>
      <c r="Y1702" s="12" t="n">
        <f aca="false">IF($F$1702=1,$M$1702,$Z$1685*$T$1702)</f>
        <v>30000000</v>
      </c>
      <c r="Z1702" s="12" t="n">
        <f aca="false">IF($G$1702=1,$N$1702,$W$1685*$T$1702)</f>
        <v>15000000</v>
      </c>
      <c r="AA1702" s="12" t="n">
        <f aca="false">IF($H$1702=1,$O$1702,$T$1685*$T$1702)</f>
        <v>351119384.721655</v>
      </c>
      <c r="AB1702" s="12" t="n">
        <f aca="false">($J$1685+$O$1685)*$T$1702</f>
        <v>20180067.8244879</v>
      </c>
      <c r="AC1702" s="12" t="n">
        <f aca="false">Assumptions!$B$20*$T$1702</f>
        <v>632014892.498978</v>
      </c>
      <c r="AD1702" s="12" t="n">
        <f aca="false">IF($S$1702,Assumptions!$B$14*($T$1702-Assumptions!$B$13),Assumptions!$B$4)</f>
        <v>173059692.360827</v>
      </c>
      <c r="AE1702" s="12" t="n">
        <f aca="false">$U$1702+$V$1702+$W$1702+$X$1702+$Y$1702+$Z$1702+$AA$1702+$AB$1702+$AC$1702+$AD$1702</f>
        <v>2000000000</v>
      </c>
      <c r="AF1702" s="12" t="n">
        <f aca="false">IF(AND(IF($B$1702=1,$U$1702&gt;=INDEX($U$1696:$U$1823,1+$A$1702-Assumptions!$B$77),$U$1702&gt;INDEX($U$1696:$U$1823,1+$A$1702+Assumptions!$B$77)),IF($C$1702=1,$V$1702&gt;=INDEX($V$1696:$V$1823,1+$A$1702-Assumptions!$B$78),$V$1702&gt;INDEX($V$1696:$V$1823,1+$A$1702+Assumptions!$B$78)),IF($D$1702=1,$W$1702&gt;=INDEX($W$1696:$W$1823,1+$A$1702-Assumptions!$B$79),$W$1702&gt;INDEX($W$1696:$W$1823,1+$A$1702+Assumptions!$B$79)),IF($E$1702=1,$X$1702&gt;=INDEX($X$1696:$X$1823,1+$A$1702-Assumptions!$B$80),$X$1702&gt;INDEX($X$1696:$X$1823,1+$A$1702+Assumptions!$B$80)),IF($F$1702=1,$Y$1702&gt;=INDEX($Y$1696:$Y$1823,1+$A$1702-Assumptions!$B$81),$Y$1702&gt;INDEX($Y$1696:$Y$1823,1+$A$1702+Assumptions!$B$81)),IF($G$1702=1,$Z$1702&gt;=INDEX($Z$1696:$Z$1823,1+$A$1702-Assumptions!$B$82),$Z$1702&gt;INDEX($Z$1696:$Z$1823,1+$A$1702+Assumptions!$B$82)),IF($H$1702=1,$AA$1702&gt;=INDEX($AA$1696:$AA$1823,1+$A$1702-Assumptions!$B$83),$AA$1702&gt;INDEX($AA$1696:$AA$1823,1+$A$1702+Assumptions!$B$83))),1,0)</f>
        <v>0</v>
      </c>
    </row>
    <row r="1703" customFormat="false" ht="15" hidden="true" customHeight="false" outlineLevel="0" collapsed="false">
      <c r="A1703" s="6" t="n">
        <f aca="false">ROW()-ROW($A$1696)+Assumptions!$B$4</f>
        <v>7</v>
      </c>
      <c r="B1703" s="12" t="n">
        <f aca="false">MOD(QUOTIENT($A$1703,Assumptions!$B$77),2)</f>
        <v>0</v>
      </c>
      <c r="C1703" s="12" t="n">
        <f aca="false">MOD(QUOTIENT($A$1703,Assumptions!$B$78),2)</f>
        <v>0</v>
      </c>
      <c r="D1703" s="12" t="n">
        <f aca="false">MOD(QUOTIENT($A$1703,Assumptions!$B$79),2)</f>
        <v>0</v>
      </c>
      <c r="E1703" s="12" t="n">
        <f aca="false">MOD(QUOTIENT($A$1703,Assumptions!$B$80),2)</f>
        <v>0</v>
      </c>
      <c r="F1703" s="12" t="n">
        <f aca="false">MOD(QUOTIENT($A$1703,Assumptions!$B$81),2)</f>
        <v>1</v>
      </c>
      <c r="G1703" s="12" t="n">
        <f aca="false">MOD(QUOTIENT($A$1703,Assumptions!$B$82),2)</f>
        <v>1</v>
      </c>
      <c r="H1703" s="12" t="n">
        <f aca="false">MOD(QUOTIENT($A$1703,Assumptions!$B$83),2)</f>
        <v>1</v>
      </c>
      <c r="I1703" s="12" t="n">
        <f aca="false">IF($B$1703=1,MIN(Assumptions!$B$67,MAX(Assumptions!$B$4,Assumptions!$B$26-(Assumptions!$B$4))),Assumptions!$B$4)</f>
        <v>0</v>
      </c>
      <c r="J1703" s="12" t="n">
        <f aca="false">IF($C$1703=1,MIN(Assumptions!$B$66,MAX(Assumptions!$B$4,Assumptions!$B$26-($I$1703))),Assumptions!$B$4)</f>
        <v>0</v>
      </c>
      <c r="K1703" s="12" t="n">
        <f aca="false">IF($D$1703=1,MIN(Assumptions!$B$61,MAX(Assumptions!$B$4,Assumptions!$B$26-($I$1703+$J$1703))),Assumptions!$B$4)</f>
        <v>0</v>
      </c>
      <c r="L1703" s="12" t="n">
        <f aca="false">IF($E$1703=1,MIN(Assumptions!$B$56,MAX(Assumptions!$B$4,Assumptions!$B$26-($I$1703+$J$1703+$K$1703))),Assumptions!$B$4)</f>
        <v>0</v>
      </c>
      <c r="M1703" s="12" t="n">
        <f aca="false">IF($F$1703=1,MIN(Assumptions!$B$51,MAX(Assumptions!$B$4,Assumptions!$B$26-($I$1703+$J$1703+$K$1703+$L$1703))),Assumptions!$B$4)</f>
        <v>30000000</v>
      </c>
      <c r="N1703" s="12" t="n">
        <f aca="false">IF($G$1703=1,MIN(Assumptions!$B$46,MAX(Assumptions!$B$4,Assumptions!$B$26-($I$1703+$J$1703+$K$1703+$L$1703+$M$1703))),Assumptions!$B$4)</f>
        <v>15000000</v>
      </c>
      <c r="O1703" s="12" t="n">
        <f aca="false">IF($H$1703=1,MIN(Assumptions!$B$41,MAX(Assumptions!$B$4,Assumptions!$B$26-($I$1703+$J$1703+$K$1703+$L$1703+$M$1703+$N$1703))),Assumptions!$B$4)</f>
        <v>5000000</v>
      </c>
      <c r="P1703" s="12" t="n">
        <f aca="false">$I$1703+$J$1703+$K$1703+$L$1703+$M$1703+$N$1703+$O$1703</f>
        <v>50000000</v>
      </c>
      <c r="Q1703" s="12" t="n">
        <f aca="false">MAX(Assumptions!$B$4,Assumptions!$B$26-$P$1703)</f>
        <v>1950000000</v>
      </c>
      <c r="R1703" s="12" t="n">
        <f aca="false">$J$1685+$O$1685+Assumptions!$B$20+IF($B$1703=0,$D$1685,Assumptions!$B$4)+IF($C$1703=0,$AI$1685,Assumptions!$B$4)+IF($D$1703=0,$AF$1685,Assumptions!$B$4)+IF($E$1703=0,$AC$1685,Assumptions!$B$4)+IF($F$1703=0,$Z$1685,Assumptions!$B$4)+IF($G$1703=0,$W$1685,Assumptions!$B$4)+IF($H$1703=0,$T$1685,Assumptions!$B$4)</f>
        <v>20375134.2873277</v>
      </c>
      <c r="S1703" s="12" t="n">
        <f aca="false">IF($R$1703&gt;Assumptions!$B$4,$Q$1703/$R$1703&gt;Assumptions!$B$13,FALSE())</f>
        <v>1</v>
      </c>
      <c r="T1703" s="12" t="n">
        <f aca="false">IF($S$1703,($Q$1703+Assumptions!$B$14*Assumptions!$B$13)/($R$1703+Assumptions!$B$14),IF($R$1703&gt;Assumptions!$B$4,$Q$1703/$R$1703,Assumptions!$B$4))</f>
        <v>85.3546901834644</v>
      </c>
      <c r="U1703" s="12" t="n">
        <f aca="false">IF($B$1703=1,$I$1703,$D$1685*$T$1703)</f>
        <v>69709828.2779128</v>
      </c>
      <c r="V1703" s="12" t="n">
        <f aca="false">IF($C$1703=1,$J$1703,$AI$1685*$T$1703)</f>
        <v>523779647.417876</v>
      </c>
      <c r="W1703" s="12" t="n">
        <f aca="false">IF($D$1703=1,$K$1703,$AF$1685*$T$1703)</f>
        <v>148052157.261072</v>
      </c>
      <c r="X1703" s="12" t="n">
        <f aca="false">IF($E$1703=1,$L$1703,$AC$1685*$T$1703)</f>
        <v>204851256.440315</v>
      </c>
      <c r="Y1703" s="12" t="n">
        <f aca="false">IF($F$1703=1,$M$1703,$Z$1685*$T$1703)</f>
        <v>30000000</v>
      </c>
      <c r="Z1703" s="12" t="n">
        <f aca="false">IF($G$1703=1,$N$1703,$W$1685*$T$1703)</f>
        <v>15000000</v>
      </c>
      <c r="AA1703" s="12" t="n">
        <f aca="false">IF($H$1703=1,$O$1703,$T$1685*$T$1703)</f>
        <v>5000000</v>
      </c>
      <c r="AB1703" s="12" t="n">
        <f aca="false">($J$1685+$O$1685)*$T$1703</f>
        <v>24528173.4929833</v>
      </c>
      <c r="AC1703" s="12" t="n">
        <f aca="false">Assumptions!$B$20*$T$1703</f>
        <v>768192211.65118</v>
      </c>
      <c r="AD1703" s="12" t="n">
        <f aca="false">IF($S$1703,Assumptions!$B$14*($T$1703-Assumptions!$B$13),Assumptions!$B$4)</f>
        <v>210886725.458661</v>
      </c>
      <c r="AE1703" s="12" t="n">
        <f aca="false">$U$1703+$V$1703+$W$1703+$X$1703+$Y$1703+$Z$1703+$AA$1703+$AB$1703+$AC$1703+$AD$1703</f>
        <v>2000000000</v>
      </c>
      <c r="AF1703" s="12" t="n">
        <f aca="false">IF(AND(IF($B$1703=1,$U$1703&gt;=INDEX($U$1696:$U$1823,1+$A$1703-Assumptions!$B$77),$U$1703&gt;INDEX($U$1696:$U$1823,1+$A$1703+Assumptions!$B$77)),IF($C$1703=1,$V$1703&gt;=INDEX($V$1696:$V$1823,1+$A$1703-Assumptions!$B$78),$V$1703&gt;INDEX($V$1696:$V$1823,1+$A$1703+Assumptions!$B$78)),IF($D$1703=1,$W$1703&gt;=INDEX($W$1696:$W$1823,1+$A$1703-Assumptions!$B$79),$W$1703&gt;INDEX($W$1696:$W$1823,1+$A$1703+Assumptions!$B$79)),IF($E$1703=1,$X$1703&gt;=INDEX($X$1696:$X$1823,1+$A$1703-Assumptions!$B$80),$X$1703&gt;INDEX($X$1696:$X$1823,1+$A$1703+Assumptions!$B$80)),IF($F$1703=1,$Y$1703&gt;=INDEX($Y$1696:$Y$1823,1+$A$1703-Assumptions!$B$81),$Y$1703&gt;INDEX($Y$1696:$Y$1823,1+$A$1703+Assumptions!$B$81)),IF($G$1703=1,$Z$1703&gt;=INDEX($Z$1696:$Z$1823,1+$A$1703-Assumptions!$B$82),$Z$1703&gt;INDEX($Z$1696:$Z$1823,1+$A$1703+Assumptions!$B$82)),IF($H$1703=1,$AA$1703&gt;=INDEX($AA$1696:$AA$1823,1+$A$1703-Assumptions!$B$83),$AA$1703&gt;INDEX($AA$1696:$AA$1823,1+$A$1703+Assumptions!$B$83))),1,0)</f>
        <v>0</v>
      </c>
    </row>
    <row r="1704" customFormat="false" ht="15" hidden="true" customHeight="false" outlineLevel="0" collapsed="false">
      <c r="A1704" s="6" t="n">
        <f aca="false">ROW()-ROW($A$1696)+Assumptions!$B$4</f>
        <v>8</v>
      </c>
      <c r="B1704" s="12" t="n">
        <f aca="false">MOD(QUOTIENT($A$1704,Assumptions!$B$77),2)</f>
        <v>0</v>
      </c>
      <c r="C1704" s="12" t="n">
        <f aca="false">MOD(QUOTIENT($A$1704,Assumptions!$B$78),2)</f>
        <v>0</v>
      </c>
      <c r="D1704" s="12" t="n">
        <f aca="false">MOD(QUOTIENT($A$1704,Assumptions!$B$79),2)</f>
        <v>0</v>
      </c>
      <c r="E1704" s="12" t="n">
        <f aca="false">MOD(QUOTIENT($A$1704,Assumptions!$B$80),2)</f>
        <v>1</v>
      </c>
      <c r="F1704" s="12" t="n">
        <f aca="false">MOD(QUOTIENT($A$1704,Assumptions!$B$81),2)</f>
        <v>0</v>
      </c>
      <c r="G1704" s="12" t="n">
        <f aca="false">MOD(QUOTIENT($A$1704,Assumptions!$B$82),2)</f>
        <v>0</v>
      </c>
      <c r="H1704" s="12" t="n">
        <f aca="false">MOD(QUOTIENT($A$1704,Assumptions!$B$83),2)</f>
        <v>0</v>
      </c>
      <c r="I1704" s="12" t="n">
        <f aca="false">IF($B$1704=1,MIN(Assumptions!$B$67,MAX(Assumptions!$B$4,Assumptions!$B$26-(Assumptions!$B$4))),Assumptions!$B$4)</f>
        <v>0</v>
      </c>
      <c r="J1704" s="12" t="n">
        <f aca="false">IF($C$1704=1,MIN(Assumptions!$B$66,MAX(Assumptions!$B$4,Assumptions!$B$26-($I$1704))),Assumptions!$B$4)</f>
        <v>0</v>
      </c>
      <c r="K1704" s="12" t="n">
        <f aca="false">IF($D$1704=1,MIN(Assumptions!$B$61,MAX(Assumptions!$B$4,Assumptions!$B$26-($I$1704+$J$1704))),Assumptions!$B$4)</f>
        <v>0</v>
      </c>
      <c r="L1704" s="12" t="n">
        <f aca="false">IF($E$1704=1,MIN(Assumptions!$B$56,MAX(Assumptions!$B$4,Assumptions!$B$26-($I$1704+$J$1704+$K$1704))),Assumptions!$B$4)</f>
        <v>60000000</v>
      </c>
      <c r="M1704" s="12" t="n">
        <f aca="false">IF($F$1704=1,MIN(Assumptions!$B$51,MAX(Assumptions!$B$4,Assumptions!$B$26-($I$1704+$J$1704+$K$1704+$L$1704))),Assumptions!$B$4)</f>
        <v>0</v>
      </c>
      <c r="N1704" s="12" t="n">
        <f aca="false">IF($G$1704=1,MIN(Assumptions!$B$46,MAX(Assumptions!$B$4,Assumptions!$B$26-($I$1704+$J$1704+$K$1704+$L$1704+$M$1704))),Assumptions!$B$4)</f>
        <v>0</v>
      </c>
      <c r="O1704" s="12" t="n">
        <f aca="false">IF($H$1704=1,MIN(Assumptions!$B$41,MAX(Assumptions!$B$4,Assumptions!$B$26-($I$1704+$J$1704+$K$1704+$L$1704+$M$1704+$N$1704))),Assumptions!$B$4)</f>
        <v>0</v>
      </c>
      <c r="P1704" s="12" t="n">
        <f aca="false">$I$1704+$J$1704+$K$1704+$L$1704+$M$1704+$N$1704+$O$1704</f>
        <v>60000000</v>
      </c>
      <c r="Q1704" s="12" t="n">
        <f aca="false">MAX(Assumptions!$B$4,Assumptions!$B$26-$P$1704)</f>
        <v>1940000000</v>
      </c>
      <c r="R1704" s="12" t="n">
        <f aca="false">$J$1685+$O$1685+Assumptions!$B$20+IF($B$1704=0,$D$1685,Assumptions!$B$4)+IF($C$1704=0,$AI$1685,Assumptions!$B$4)+IF($D$1704=0,$AF$1685,Assumptions!$B$4)+IF($E$1704=0,$AC$1685,Assumptions!$B$4)+IF($F$1704=0,$Z$1685,Assumptions!$B$4)+IF($G$1704=0,$W$1685,Assumptions!$B$4)+IF($H$1704=0,$T$1685,Assumptions!$B$4)</f>
        <v>30975134.2873277</v>
      </c>
      <c r="S1704" s="12" t="n">
        <f aca="false">IF($R$1704&gt;Assumptions!$B$4,$Q$1704/$R$1704&gt;Assumptions!$B$13,FALSE())</f>
        <v>1</v>
      </c>
      <c r="T1704" s="12" t="n">
        <f aca="false">IF($S$1704,($Q$1704+Assumptions!$B$14*Assumptions!$B$13)/($R$1704+Assumptions!$B$14),IF($R$1704&gt;Assumptions!$B$4,$Q$1704/$R$1704,Assumptions!$B$4))</f>
        <v>58.0281466035926</v>
      </c>
      <c r="U1704" s="12" t="n">
        <f aca="false">IF($B$1704=1,$I$1704,$D$1685*$T$1704)</f>
        <v>47392031.1388541</v>
      </c>
      <c r="V1704" s="12" t="n">
        <f aca="false">IF($C$1704=1,$J$1704,$AI$1685*$T$1704)</f>
        <v>356090123.495413</v>
      </c>
      <c r="W1704" s="12" t="n">
        <f aca="false">IF($D$1704=1,$K$1704,$AF$1685*$T$1704)</f>
        <v>100652843.658122</v>
      </c>
      <c r="X1704" s="12" t="n">
        <f aca="false">IF($E$1704=1,$L$1704,$AC$1685*$T$1704)</f>
        <v>60000000</v>
      </c>
      <c r="Y1704" s="12" t="n">
        <f aca="false">IF($F$1704=1,$M$1704,$Z$1685*$T$1704)</f>
        <v>174084439.810778</v>
      </c>
      <c r="Z1704" s="12" t="n">
        <f aca="false">IF($G$1704=1,$N$1704,$W$1685*$T$1704)</f>
        <v>290140733.017963</v>
      </c>
      <c r="AA1704" s="12" t="n">
        <f aca="false">IF($H$1704=1,$O$1704,$T$1685*$T$1704)</f>
        <v>290140733.017963</v>
      </c>
      <c r="AB1704" s="12" t="n">
        <f aca="false">($J$1685+$O$1685)*$T$1704</f>
        <v>16675409.9195937</v>
      </c>
      <c r="AC1704" s="12" t="n">
        <f aca="false">Assumptions!$B$20*$T$1704</f>
        <v>522253319.432333</v>
      </c>
      <c r="AD1704" s="12" t="n">
        <f aca="false">IF($S$1704,Assumptions!$B$14*($T$1704-Assumptions!$B$13),Assumptions!$B$4)</f>
        <v>142570366.508981</v>
      </c>
      <c r="AE1704" s="12" t="n">
        <f aca="false">$U$1704+$V$1704+$W$1704+$X$1704+$Y$1704+$Z$1704+$AA$1704+$AB$1704+$AC$1704+$AD$1704</f>
        <v>2000000000</v>
      </c>
      <c r="AF1704" s="12" t="n">
        <f aca="false">IF(AND(IF($B$1704=1,$U$1704&gt;=INDEX($U$1696:$U$1823,1+$A$1704-Assumptions!$B$77),$U$1704&gt;INDEX($U$1696:$U$1823,1+$A$1704+Assumptions!$B$77)),IF($C$1704=1,$V$1704&gt;=INDEX($V$1696:$V$1823,1+$A$1704-Assumptions!$B$78),$V$1704&gt;INDEX($V$1696:$V$1823,1+$A$1704+Assumptions!$B$78)),IF($D$1704=1,$W$1704&gt;=INDEX($W$1696:$W$1823,1+$A$1704-Assumptions!$B$79),$W$1704&gt;INDEX($W$1696:$W$1823,1+$A$1704+Assumptions!$B$79)),IF($E$1704=1,$X$1704&gt;=INDEX($X$1696:$X$1823,1+$A$1704-Assumptions!$B$80),$X$1704&gt;INDEX($X$1696:$X$1823,1+$A$1704+Assumptions!$B$80)),IF($F$1704=1,$Y$1704&gt;=INDEX($Y$1696:$Y$1823,1+$A$1704-Assumptions!$B$81),$Y$1704&gt;INDEX($Y$1696:$Y$1823,1+$A$1704+Assumptions!$B$81)),IF($G$1704=1,$Z$1704&gt;=INDEX($Z$1696:$Z$1823,1+$A$1704-Assumptions!$B$82),$Z$1704&gt;INDEX($Z$1696:$Z$1823,1+$A$1704+Assumptions!$B$82)),IF($H$1704=1,$AA$1704&gt;=INDEX($AA$1696:$AA$1823,1+$A$1704-Assumptions!$B$83),$AA$1704&gt;INDEX($AA$1696:$AA$1823,1+$A$1704+Assumptions!$B$83))),1,0)</f>
        <v>0</v>
      </c>
    </row>
    <row r="1705" customFormat="false" ht="15" hidden="true" customHeight="false" outlineLevel="0" collapsed="false">
      <c r="A1705" s="6" t="n">
        <f aca="false">ROW()-ROW($A$1696)+Assumptions!$B$4</f>
        <v>9</v>
      </c>
      <c r="B1705" s="12" t="n">
        <f aca="false">MOD(QUOTIENT($A$1705,Assumptions!$B$77),2)</f>
        <v>0</v>
      </c>
      <c r="C1705" s="12" t="n">
        <f aca="false">MOD(QUOTIENT($A$1705,Assumptions!$B$78),2)</f>
        <v>0</v>
      </c>
      <c r="D1705" s="12" t="n">
        <f aca="false">MOD(QUOTIENT($A$1705,Assumptions!$B$79),2)</f>
        <v>0</v>
      </c>
      <c r="E1705" s="12" t="n">
        <f aca="false">MOD(QUOTIENT($A$1705,Assumptions!$B$80),2)</f>
        <v>1</v>
      </c>
      <c r="F1705" s="12" t="n">
        <f aca="false">MOD(QUOTIENT($A$1705,Assumptions!$B$81),2)</f>
        <v>0</v>
      </c>
      <c r="G1705" s="12" t="n">
        <f aca="false">MOD(QUOTIENT($A$1705,Assumptions!$B$82),2)</f>
        <v>0</v>
      </c>
      <c r="H1705" s="12" t="n">
        <f aca="false">MOD(QUOTIENT($A$1705,Assumptions!$B$83),2)</f>
        <v>1</v>
      </c>
      <c r="I1705" s="12" t="n">
        <f aca="false">IF($B$1705=1,MIN(Assumptions!$B$67,MAX(Assumptions!$B$4,Assumptions!$B$26-(Assumptions!$B$4))),Assumptions!$B$4)</f>
        <v>0</v>
      </c>
      <c r="J1705" s="12" t="n">
        <f aca="false">IF($C$1705=1,MIN(Assumptions!$B$66,MAX(Assumptions!$B$4,Assumptions!$B$26-($I$1705))),Assumptions!$B$4)</f>
        <v>0</v>
      </c>
      <c r="K1705" s="12" t="n">
        <f aca="false">IF($D$1705=1,MIN(Assumptions!$B$61,MAX(Assumptions!$B$4,Assumptions!$B$26-($I$1705+$J$1705))),Assumptions!$B$4)</f>
        <v>0</v>
      </c>
      <c r="L1705" s="12" t="n">
        <f aca="false">IF($E$1705=1,MIN(Assumptions!$B$56,MAX(Assumptions!$B$4,Assumptions!$B$26-($I$1705+$J$1705+$K$1705))),Assumptions!$B$4)</f>
        <v>60000000</v>
      </c>
      <c r="M1705" s="12" t="n">
        <f aca="false">IF($F$1705=1,MIN(Assumptions!$B$51,MAX(Assumptions!$B$4,Assumptions!$B$26-($I$1705+$J$1705+$K$1705+$L$1705))),Assumptions!$B$4)</f>
        <v>0</v>
      </c>
      <c r="N1705" s="12" t="n">
        <f aca="false">IF($G$1705=1,MIN(Assumptions!$B$46,MAX(Assumptions!$B$4,Assumptions!$B$26-($I$1705+$J$1705+$K$1705+$L$1705+$M$1705))),Assumptions!$B$4)</f>
        <v>0</v>
      </c>
      <c r="O1705" s="12" t="n">
        <f aca="false">IF($H$1705=1,MIN(Assumptions!$B$41,MAX(Assumptions!$B$4,Assumptions!$B$26-($I$1705+$J$1705+$K$1705+$L$1705+$M$1705+$N$1705))),Assumptions!$B$4)</f>
        <v>5000000</v>
      </c>
      <c r="P1705" s="12" t="n">
        <f aca="false">$I$1705+$J$1705+$K$1705+$L$1705+$M$1705+$N$1705+$O$1705</f>
        <v>65000000</v>
      </c>
      <c r="Q1705" s="12" t="n">
        <f aca="false">MAX(Assumptions!$B$4,Assumptions!$B$26-$P$1705)</f>
        <v>1935000000</v>
      </c>
      <c r="R1705" s="12" t="n">
        <f aca="false">$J$1685+$O$1685+Assumptions!$B$20+IF($B$1705=0,$D$1685,Assumptions!$B$4)+IF($C$1705=0,$AI$1685,Assumptions!$B$4)+IF($D$1705=0,$AF$1685,Assumptions!$B$4)+IF($E$1705=0,$AC$1685,Assumptions!$B$4)+IF($F$1705=0,$Z$1685,Assumptions!$B$4)+IF($G$1705=0,$W$1685,Assumptions!$B$4)+IF($H$1705=0,$T$1685,Assumptions!$B$4)</f>
        <v>25975134.2873277</v>
      </c>
      <c r="S1705" s="12" t="n">
        <f aca="false">IF($R$1705&gt;Assumptions!$B$4,$Q$1705/$R$1705&gt;Assumptions!$B$13,FALSE())</f>
        <v>1</v>
      </c>
      <c r="T1705" s="12" t="n">
        <f aca="false">IF($S$1705,($Q$1705+Assumptions!$B$14*Assumptions!$B$13)/($R$1705+Assumptions!$B$14),IF($R$1705&gt;Assumptions!$B$4,$Q$1705/$R$1705,Assumptions!$B$4))</f>
        <v>68.0418213466423</v>
      </c>
      <c r="U1705" s="12" t="n">
        <f aca="false">IF($B$1705=1,$I$1705,$D$1685*$T$1705)</f>
        <v>55570275.8875428</v>
      </c>
      <c r="V1705" s="12" t="n">
        <f aca="false">IF($C$1705=1,$J$1705,$AI$1685*$T$1705)</f>
        <v>417539107.903864</v>
      </c>
      <c r="W1705" s="12" t="n">
        <f aca="false">IF($D$1705=1,$K$1705,$AF$1685*$T$1705)</f>
        <v>118022084.23099</v>
      </c>
      <c r="X1705" s="12" t="n">
        <f aca="false">IF($E$1705=1,$L$1705,$AC$1685*$T$1705)</f>
        <v>60000000</v>
      </c>
      <c r="Y1705" s="12" t="n">
        <f aca="false">IF($F$1705=1,$M$1705,$Z$1685*$T$1705)</f>
        <v>204125464.039927</v>
      </c>
      <c r="Z1705" s="12" t="n">
        <f aca="false">IF($G$1705=1,$N$1705,$W$1685*$T$1705)</f>
        <v>340209106.733212</v>
      </c>
      <c r="AA1705" s="12" t="n">
        <f aca="false">IF($H$1705=1,$O$1705,$T$1685*$T$1705)</f>
        <v>5000000</v>
      </c>
      <c r="AB1705" s="12" t="n">
        <f aca="false">($J$1685+$O$1685)*$T$1705</f>
        <v>19553015.7180787</v>
      </c>
      <c r="AC1705" s="12" t="n">
        <f aca="false">Assumptions!$B$20*$T$1705</f>
        <v>612376392.119781</v>
      </c>
      <c r="AD1705" s="12" t="n">
        <f aca="false">IF($S$1705,Assumptions!$B$14*($T$1705-Assumptions!$B$13),Assumptions!$B$4)</f>
        <v>167604553.366606</v>
      </c>
      <c r="AE1705" s="12" t="n">
        <f aca="false">$U$1705+$V$1705+$W$1705+$X$1705+$Y$1705+$Z$1705+$AA$1705+$AB$1705+$AC$1705+$AD$1705</f>
        <v>2000000000</v>
      </c>
      <c r="AF1705" s="12" t="n">
        <f aca="false">IF(AND(IF($B$1705=1,$U$1705&gt;=INDEX($U$1696:$U$1823,1+$A$1705-Assumptions!$B$77),$U$1705&gt;INDEX($U$1696:$U$1823,1+$A$1705+Assumptions!$B$77)),IF($C$1705=1,$V$1705&gt;=INDEX($V$1696:$V$1823,1+$A$1705-Assumptions!$B$78),$V$1705&gt;INDEX($V$1696:$V$1823,1+$A$1705+Assumptions!$B$78)),IF($D$1705=1,$W$1705&gt;=INDEX($W$1696:$W$1823,1+$A$1705-Assumptions!$B$79),$W$1705&gt;INDEX($W$1696:$W$1823,1+$A$1705+Assumptions!$B$79)),IF($E$1705=1,$X$1705&gt;=INDEX($X$1696:$X$1823,1+$A$1705-Assumptions!$B$80),$X$1705&gt;INDEX($X$1696:$X$1823,1+$A$1705+Assumptions!$B$80)),IF($F$1705=1,$Y$1705&gt;=INDEX($Y$1696:$Y$1823,1+$A$1705-Assumptions!$B$81),$Y$1705&gt;INDEX($Y$1696:$Y$1823,1+$A$1705+Assumptions!$B$81)),IF($G$1705=1,$Z$1705&gt;=INDEX($Z$1696:$Z$1823,1+$A$1705-Assumptions!$B$82),$Z$1705&gt;INDEX($Z$1696:$Z$1823,1+$A$1705+Assumptions!$B$82)),IF($H$1705=1,$AA$1705&gt;=INDEX($AA$1696:$AA$1823,1+$A$1705-Assumptions!$B$83),$AA$1705&gt;INDEX($AA$1696:$AA$1823,1+$A$1705+Assumptions!$B$83))),1,0)</f>
        <v>0</v>
      </c>
    </row>
    <row r="1706" customFormat="false" ht="15" hidden="true" customHeight="false" outlineLevel="0" collapsed="false">
      <c r="A1706" s="6" t="n">
        <f aca="false">ROW()-ROW($A$1696)+Assumptions!$B$4</f>
        <v>10</v>
      </c>
      <c r="B1706" s="12" t="n">
        <f aca="false">MOD(QUOTIENT($A$1706,Assumptions!$B$77),2)</f>
        <v>0</v>
      </c>
      <c r="C1706" s="12" t="n">
        <f aca="false">MOD(QUOTIENT($A$1706,Assumptions!$B$78),2)</f>
        <v>0</v>
      </c>
      <c r="D1706" s="12" t="n">
        <f aca="false">MOD(QUOTIENT($A$1706,Assumptions!$B$79),2)</f>
        <v>0</v>
      </c>
      <c r="E1706" s="12" t="n">
        <f aca="false">MOD(QUOTIENT($A$1706,Assumptions!$B$80),2)</f>
        <v>1</v>
      </c>
      <c r="F1706" s="12" t="n">
        <f aca="false">MOD(QUOTIENT($A$1706,Assumptions!$B$81),2)</f>
        <v>0</v>
      </c>
      <c r="G1706" s="12" t="n">
        <f aca="false">MOD(QUOTIENT($A$1706,Assumptions!$B$82),2)</f>
        <v>1</v>
      </c>
      <c r="H1706" s="12" t="n">
        <f aca="false">MOD(QUOTIENT($A$1706,Assumptions!$B$83),2)</f>
        <v>0</v>
      </c>
      <c r="I1706" s="12" t="n">
        <f aca="false">IF($B$1706=1,MIN(Assumptions!$B$67,MAX(Assumptions!$B$4,Assumptions!$B$26-(Assumptions!$B$4))),Assumptions!$B$4)</f>
        <v>0</v>
      </c>
      <c r="J1706" s="12" t="n">
        <f aca="false">IF($C$1706=1,MIN(Assumptions!$B$66,MAX(Assumptions!$B$4,Assumptions!$B$26-($I$1706))),Assumptions!$B$4)</f>
        <v>0</v>
      </c>
      <c r="K1706" s="12" t="n">
        <f aca="false">IF($D$1706=1,MIN(Assumptions!$B$61,MAX(Assumptions!$B$4,Assumptions!$B$26-($I$1706+$J$1706))),Assumptions!$B$4)</f>
        <v>0</v>
      </c>
      <c r="L1706" s="12" t="n">
        <f aca="false">IF($E$1706=1,MIN(Assumptions!$B$56,MAX(Assumptions!$B$4,Assumptions!$B$26-($I$1706+$J$1706+$K$1706))),Assumptions!$B$4)</f>
        <v>60000000</v>
      </c>
      <c r="M1706" s="12" t="n">
        <f aca="false">IF($F$1706=1,MIN(Assumptions!$B$51,MAX(Assumptions!$B$4,Assumptions!$B$26-($I$1706+$J$1706+$K$1706+$L$1706))),Assumptions!$B$4)</f>
        <v>0</v>
      </c>
      <c r="N1706" s="12" t="n">
        <f aca="false">IF($G$1706=1,MIN(Assumptions!$B$46,MAX(Assumptions!$B$4,Assumptions!$B$26-($I$1706+$J$1706+$K$1706+$L$1706+$M$1706))),Assumptions!$B$4)</f>
        <v>15000000</v>
      </c>
      <c r="O1706" s="12" t="n">
        <f aca="false">IF($H$1706=1,MIN(Assumptions!$B$41,MAX(Assumptions!$B$4,Assumptions!$B$26-($I$1706+$J$1706+$K$1706+$L$1706+$M$1706+$N$1706))),Assumptions!$B$4)</f>
        <v>0</v>
      </c>
      <c r="P1706" s="12" t="n">
        <f aca="false">$I$1706+$J$1706+$K$1706+$L$1706+$M$1706+$N$1706+$O$1706</f>
        <v>75000000</v>
      </c>
      <c r="Q1706" s="12" t="n">
        <f aca="false">MAX(Assumptions!$B$4,Assumptions!$B$26-$P$1706)</f>
        <v>1925000000</v>
      </c>
      <c r="R1706" s="12" t="n">
        <f aca="false">$J$1685+$O$1685+Assumptions!$B$20+IF($B$1706=0,$D$1685,Assumptions!$B$4)+IF($C$1706=0,$AI$1685,Assumptions!$B$4)+IF($D$1706=0,$AF$1685,Assumptions!$B$4)+IF($E$1706=0,$AC$1685,Assumptions!$B$4)+IF($F$1706=0,$Z$1685,Assumptions!$B$4)+IF($G$1706=0,$W$1685,Assumptions!$B$4)+IF($H$1706=0,$T$1685,Assumptions!$B$4)</f>
        <v>25975134.2873277</v>
      </c>
      <c r="S1706" s="12" t="n">
        <f aca="false">IF($R$1706&gt;Assumptions!$B$4,$Q$1706/$R$1706&gt;Assumptions!$B$13,FALSE())</f>
        <v>1</v>
      </c>
      <c r="T1706" s="12" t="n">
        <f aca="false">IF($S$1706,($Q$1706+Assumptions!$B$14*Assumptions!$B$13)/($R$1706+Assumptions!$B$14),IF($R$1706&gt;Assumptions!$B$4,$Q$1706/$R$1706,Assumptions!$B$4))</f>
        <v>67.6906377525951</v>
      </c>
      <c r="U1706" s="12" t="n">
        <f aca="false">IF($B$1706=1,$I$1706,$D$1685*$T$1706)</f>
        <v>55283461.5603813</v>
      </c>
      <c r="V1706" s="12" t="n">
        <f aca="false">IF($C$1706=1,$J$1706,$AI$1685*$T$1706)</f>
        <v>415384067.346941</v>
      </c>
      <c r="W1706" s="12" t="n">
        <f aca="false">IF($D$1706=1,$K$1706,$AF$1685*$T$1706)</f>
        <v>117412937.989798</v>
      </c>
      <c r="X1706" s="12" t="n">
        <f aca="false">IF($E$1706=1,$L$1706,$AC$1685*$T$1706)</f>
        <v>60000000</v>
      </c>
      <c r="Y1706" s="12" t="n">
        <f aca="false">IF($F$1706=1,$M$1706,$Z$1685*$T$1706)</f>
        <v>203071913.257785</v>
      </c>
      <c r="Z1706" s="12" t="n">
        <f aca="false">IF($G$1706=1,$N$1706,$W$1685*$T$1706)</f>
        <v>15000000</v>
      </c>
      <c r="AA1706" s="12" t="n">
        <f aca="false">IF($H$1706=1,$O$1706,$T$1685*$T$1706)</f>
        <v>338453188.762976</v>
      </c>
      <c r="AB1706" s="12" t="n">
        <f aca="false">($J$1685+$O$1685)*$T$1706</f>
        <v>19452096.9272757</v>
      </c>
      <c r="AC1706" s="12" t="n">
        <f aca="false">Assumptions!$B$20*$T$1706</f>
        <v>609215739.773356</v>
      </c>
      <c r="AD1706" s="12" t="n">
        <f aca="false">IF($S$1706,Assumptions!$B$14*($T$1706-Assumptions!$B$13),Assumptions!$B$4)</f>
        <v>166726594.381488</v>
      </c>
      <c r="AE1706" s="12" t="n">
        <f aca="false">$U$1706+$V$1706+$W$1706+$X$1706+$Y$1706+$Z$1706+$AA$1706+$AB$1706+$AC$1706+$AD$1706</f>
        <v>2000000000</v>
      </c>
      <c r="AF1706" s="12" t="n">
        <f aca="false">IF(AND(IF($B$1706=1,$U$1706&gt;=INDEX($U$1696:$U$1823,1+$A$1706-Assumptions!$B$77),$U$1706&gt;INDEX($U$1696:$U$1823,1+$A$1706+Assumptions!$B$77)),IF($C$1706=1,$V$1706&gt;=INDEX($V$1696:$V$1823,1+$A$1706-Assumptions!$B$78),$V$1706&gt;INDEX($V$1696:$V$1823,1+$A$1706+Assumptions!$B$78)),IF($D$1706=1,$W$1706&gt;=INDEX($W$1696:$W$1823,1+$A$1706-Assumptions!$B$79),$W$1706&gt;INDEX($W$1696:$W$1823,1+$A$1706+Assumptions!$B$79)),IF($E$1706=1,$X$1706&gt;=INDEX($X$1696:$X$1823,1+$A$1706-Assumptions!$B$80),$X$1706&gt;INDEX($X$1696:$X$1823,1+$A$1706+Assumptions!$B$80)),IF($F$1706=1,$Y$1706&gt;=INDEX($Y$1696:$Y$1823,1+$A$1706-Assumptions!$B$81),$Y$1706&gt;INDEX($Y$1696:$Y$1823,1+$A$1706+Assumptions!$B$81)),IF($G$1706=1,$Z$1706&gt;=INDEX($Z$1696:$Z$1823,1+$A$1706-Assumptions!$B$82),$Z$1706&gt;INDEX($Z$1696:$Z$1823,1+$A$1706+Assumptions!$B$82)),IF($H$1706=1,$AA$1706&gt;=INDEX($AA$1696:$AA$1823,1+$A$1706-Assumptions!$B$83),$AA$1706&gt;INDEX($AA$1696:$AA$1823,1+$A$1706+Assumptions!$B$83))),1,0)</f>
        <v>0</v>
      </c>
    </row>
    <row r="1707" customFormat="false" ht="15" hidden="true" customHeight="false" outlineLevel="0" collapsed="false">
      <c r="A1707" s="6" t="n">
        <f aca="false">ROW()-ROW($A$1696)+Assumptions!$B$4</f>
        <v>11</v>
      </c>
      <c r="B1707" s="12" t="n">
        <f aca="false">MOD(QUOTIENT($A$1707,Assumptions!$B$77),2)</f>
        <v>0</v>
      </c>
      <c r="C1707" s="12" t="n">
        <f aca="false">MOD(QUOTIENT($A$1707,Assumptions!$B$78),2)</f>
        <v>0</v>
      </c>
      <c r="D1707" s="12" t="n">
        <f aca="false">MOD(QUOTIENT($A$1707,Assumptions!$B$79),2)</f>
        <v>0</v>
      </c>
      <c r="E1707" s="12" t="n">
        <f aca="false">MOD(QUOTIENT($A$1707,Assumptions!$B$80),2)</f>
        <v>1</v>
      </c>
      <c r="F1707" s="12" t="n">
        <f aca="false">MOD(QUOTIENT($A$1707,Assumptions!$B$81),2)</f>
        <v>0</v>
      </c>
      <c r="G1707" s="12" t="n">
        <f aca="false">MOD(QUOTIENT($A$1707,Assumptions!$B$82),2)</f>
        <v>1</v>
      </c>
      <c r="H1707" s="12" t="n">
        <f aca="false">MOD(QUOTIENT($A$1707,Assumptions!$B$83),2)</f>
        <v>1</v>
      </c>
      <c r="I1707" s="12" t="n">
        <f aca="false">IF($B$1707=1,MIN(Assumptions!$B$67,MAX(Assumptions!$B$4,Assumptions!$B$26-(Assumptions!$B$4))),Assumptions!$B$4)</f>
        <v>0</v>
      </c>
      <c r="J1707" s="12" t="n">
        <f aca="false">IF($C$1707=1,MIN(Assumptions!$B$66,MAX(Assumptions!$B$4,Assumptions!$B$26-($I$1707))),Assumptions!$B$4)</f>
        <v>0</v>
      </c>
      <c r="K1707" s="12" t="n">
        <f aca="false">IF($D$1707=1,MIN(Assumptions!$B$61,MAX(Assumptions!$B$4,Assumptions!$B$26-($I$1707+$J$1707))),Assumptions!$B$4)</f>
        <v>0</v>
      </c>
      <c r="L1707" s="12" t="n">
        <f aca="false">IF($E$1707=1,MIN(Assumptions!$B$56,MAX(Assumptions!$B$4,Assumptions!$B$26-($I$1707+$J$1707+$K$1707))),Assumptions!$B$4)</f>
        <v>60000000</v>
      </c>
      <c r="M1707" s="12" t="n">
        <f aca="false">IF($F$1707=1,MIN(Assumptions!$B$51,MAX(Assumptions!$B$4,Assumptions!$B$26-($I$1707+$J$1707+$K$1707+$L$1707))),Assumptions!$B$4)</f>
        <v>0</v>
      </c>
      <c r="N1707" s="12" t="n">
        <f aca="false">IF($G$1707=1,MIN(Assumptions!$B$46,MAX(Assumptions!$B$4,Assumptions!$B$26-($I$1707+$J$1707+$K$1707+$L$1707+$M$1707))),Assumptions!$B$4)</f>
        <v>15000000</v>
      </c>
      <c r="O1707" s="12" t="n">
        <f aca="false">IF($H$1707=1,MIN(Assumptions!$B$41,MAX(Assumptions!$B$4,Assumptions!$B$26-($I$1707+$J$1707+$K$1707+$L$1707+$M$1707+$N$1707))),Assumptions!$B$4)</f>
        <v>5000000</v>
      </c>
      <c r="P1707" s="12" t="n">
        <f aca="false">$I$1707+$J$1707+$K$1707+$L$1707+$M$1707+$N$1707+$O$1707</f>
        <v>80000000</v>
      </c>
      <c r="Q1707" s="12" t="n">
        <f aca="false">MAX(Assumptions!$B$4,Assumptions!$B$26-$P$1707)</f>
        <v>1920000000</v>
      </c>
      <c r="R1707" s="12" t="n">
        <f aca="false">$J$1685+$O$1685+Assumptions!$B$20+IF($B$1707=0,$D$1685,Assumptions!$B$4)+IF($C$1707=0,$AI$1685,Assumptions!$B$4)+IF($D$1707=0,$AF$1685,Assumptions!$B$4)+IF($E$1707=0,$AC$1685,Assumptions!$B$4)+IF($F$1707=0,$Z$1685,Assumptions!$B$4)+IF($G$1707=0,$W$1685,Assumptions!$B$4)+IF($H$1707=0,$T$1685,Assumptions!$B$4)</f>
        <v>20975134.2873277</v>
      </c>
      <c r="S1707" s="12" t="n">
        <f aca="false">IF($R$1707&gt;Assumptions!$B$4,$Q$1707/$R$1707&gt;Assumptions!$B$13,FALSE())</f>
        <v>1</v>
      </c>
      <c r="T1707" s="12" t="n">
        <f aca="false">IF($S$1707,($Q$1707+Assumptions!$B$14*Assumptions!$B$13)/($R$1707+Assumptions!$B$14),IF($R$1707&gt;Assumptions!$B$4,$Q$1707/$R$1707,Assumptions!$B$4))</f>
        <v>81.895165176448</v>
      </c>
      <c r="U1707" s="12" t="n">
        <f aca="false">IF($B$1707=1,$I$1707,$D$1685*$T$1707)</f>
        <v>66884407.7457324</v>
      </c>
      <c r="V1707" s="12" t="n">
        <f aca="false">IF($C$1707=1,$J$1707,$AI$1685*$T$1707)</f>
        <v>502550248.254063</v>
      </c>
      <c r="W1707" s="12" t="n">
        <f aca="false">IF($D$1707=1,$K$1707,$AF$1685*$T$1707)</f>
        <v>142051430.888726</v>
      </c>
      <c r="X1707" s="12" t="n">
        <f aca="false">IF($E$1707=1,$L$1707,$AC$1685*$T$1707)</f>
        <v>60000000</v>
      </c>
      <c r="Y1707" s="12" t="n">
        <f aca="false">IF($F$1707=1,$M$1707,$Z$1685*$T$1707)</f>
        <v>245685495.529344</v>
      </c>
      <c r="Z1707" s="12" t="n">
        <f aca="false">IF($G$1707=1,$N$1707,$W$1685*$T$1707)</f>
        <v>15000000</v>
      </c>
      <c r="AA1707" s="12" t="n">
        <f aca="false">IF($H$1707=1,$O$1707,$T$1685*$T$1707)</f>
        <v>5000000</v>
      </c>
      <c r="AB1707" s="12" t="n">
        <f aca="false">($J$1685+$O$1685)*$T$1707</f>
        <v>23534018.0529832</v>
      </c>
      <c r="AC1707" s="12" t="n">
        <f aca="false">Assumptions!$B$20*$T$1707</f>
        <v>737056486.588032</v>
      </c>
      <c r="AD1707" s="12" t="n">
        <f aca="false">IF($S$1707,Assumptions!$B$14*($T$1707-Assumptions!$B$13),Assumptions!$B$4)</f>
        <v>202237912.94112</v>
      </c>
      <c r="AE1707" s="12" t="n">
        <f aca="false">$U$1707+$V$1707+$W$1707+$X$1707+$Y$1707+$Z$1707+$AA$1707+$AB$1707+$AC$1707+$AD$1707</f>
        <v>2000000000</v>
      </c>
      <c r="AF1707" s="12" t="n">
        <f aca="false">IF(AND(IF($B$1707=1,$U$1707&gt;=INDEX($U$1696:$U$1823,1+$A$1707-Assumptions!$B$77),$U$1707&gt;INDEX($U$1696:$U$1823,1+$A$1707+Assumptions!$B$77)),IF($C$1707=1,$V$1707&gt;=INDEX($V$1696:$V$1823,1+$A$1707-Assumptions!$B$78),$V$1707&gt;INDEX($V$1696:$V$1823,1+$A$1707+Assumptions!$B$78)),IF($D$1707=1,$W$1707&gt;=INDEX($W$1696:$W$1823,1+$A$1707-Assumptions!$B$79),$W$1707&gt;INDEX($W$1696:$W$1823,1+$A$1707+Assumptions!$B$79)),IF($E$1707=1,$X$1707&gt;=INDEX($X$1696:$X$1823,1+$A$1707-Assumptions!$B$80),$X$1707&gt;INDEX($X$1696:$X$1823,1+$A$1707+Assumptions!$B$80)),IF($F$1707=1,$Y$1707&gt;=INDEX($Y$1696:$Y$1823,1+$A$1707-Assumptions!$B$81),$Y$1707&gt;INDEX($Y$1696:$Y$1823,1+$A$1707+Assumptions!$B$81)),IF($G$1707=1,$Z$1707&gt;=INDEX($Z$1696:$Z$1823,1+$A$1707-Assumptions!$B$82),$Z$1707&gt;INDEX($Z$1696:$Z$1823,1+$A$1707+Assumptions!$B$82)),IF($H$1707=1,$AA$1707&gt;=INDEX($AA$1696:$AA$1823,1+$A$1707-Assumptions!$B$83),$AA$1707&gt;INDEX($AA$1696:$AA$1823,1+$A$1707+Assumptions!$B$83))),1,0)</f>
        <v>0</v>
      </c>
    </row>
    <row r="1708" customFormat="false" ht="15" hidden="true" customHeight="false" outlineLevel="0" collapsed="false">
      <c r="A1708" s="6" t="n">
        <f aca="false">ROW()-ROW($A$1696)+Assumptions!$B$4</f>
        <v>12</v>
      </c>
      <c r="B1708" s="12" t="n">
        <f aca="false">MOD(QUOTIENT($A$1708,Assumptions!$B$77),2)</f>
        <v>0</v>
      </c>
      <c r="C1708" s="12" t="n">
        <f aca="false">MOD(QUOTIENT($A$1708,Assumptions!$B$78),2)</f>
        <v>0</v>
      </c>
      <c r="D1708" s="12" t="n">
        <f aca="false">MOD(QUOTIENT($A$1708,Assumptions!$B$79),2)</f>
        <v>0</v>
      </c>
      <c r="E1708" s="12" t="n">
        <f aca="false">MOD(QUOTIENT($A$1708,Assumptions!$B$80),2)</f>
        <v>1</v>
      </c>
      <c r="F1708" s="12" t="n">
        <f aca="false">MOD(QUOTIENT($A$1708,Assumptions!$B$81),2)</f>
        <v>1</v>
      </c>
      <c r="G1708" s="12" t="n">
        <f aca="false">MOD(QUOTIENT($A$1708,Assumptions!$B$82),2)</f>
        <v>0</v>
      </c>
      <c r="H1708" s="12" t="n">
        <f aca="false">MOD(QUOTIENT($A$1708,Assumptions!$B$83),2)</f>
        <v>0</v>
      </c>
      <c r="I1708" s="12" t="n">
        <f aca="false">IF($B$1708=1,MIN(Assumptions!$B$67,MAX(Assumptions!$B$4,Assumptions!$B$26-(Assumptions!$B$4))),Assumptions!$B$4)</f>
        <v>0</v>
      </c>
      <c r="J1708" s="12" t="n">
        <f aca="false">IF($C$1708=1,MIN(Assumptions!$B$66,MAX(Assumptions!$B$4,Assumptions!$B$26-($I$1708))),Assumptions!$B$4)</f>
        <v>0</v>
      </c>
      <c r="K1708" s="12" t="n">
        <f aca="false">IF($D$1708=1,MIN(Assumptions!$B$61,MAX(Assumptions!$B$4,Assumptions!$B$26-($I$1708+$J$1708))),Assumptions!$B$4)</f>
        <v>0</v>
      </c>
      <c r="L1708" s="12" t="n">
        <f aca="false">IF($E$1708=1,MIN(Assumptions!$B$56,MAX(Assumptions!$B$4,Assumptions!$B$26-($I$1708+$J$1708+$K$1708))),Assumptions!$B$4)</f>
        <v>60000000</v>
      </c>
      <c r="M1708" s="12" t="n">
        <f aca="false">IF($F$1708=1,MIN(Assumptions!$B$51,MAX(Assumptions!$B$4,Assumptions!$B$26-($I$1708+$J$1708+$K$1708+$L$1708))),Assumptions!$B$4)</f>
        <v>30000000</v>
      </c>
      <c r="N1708" s="12" t="n">
        <f aca="false">IF($G$1708=1,MIN(Assumptions!$B$46,MAX(Assumptions!$B$4,Assumptions!$B$26-($I$1708+$J$1708+$K$1708+$L$1708+$M$1708))),Assumptions!$B$4)</f>
        <v>0</v>
      </c>
      <c r="O1708" s="12" t="n">
        <f aca="false">IF($H$1708=1,MIN(Assumptions!$B$41,MAX(Assumptions!$B$4,Assumptions!$B$26-($I$1708+$J$1708+$K$1708+$L$1708+$M$1708+$N$1708))),Assumptions!$B$4)</f>
        <v>0</v>
      </c>
      <c r="P1708" s="12" t="n">
        <f aca="false">$I$1708+$J$1708+$K$1708+$L$1708+$M$1708+$N$1708+$O$1708</f>
        <v>90000000</v>
      </c>
      <c r="Q1708" s="12" t="n">
        <f aca="false">MAX(Assumptions!$B$4,Assumptions!$B$26-$P$1708)</f>
        <v>1910000000</v>
      </c>
      <c r="R1708" s="12" t="n">
        <f aca="false">$J$1685+$O$1685+Assumptions!$B$20+IF($B$1708=0,$D$1685,Assumptions!$B$4)+IF($C$1708=0,$AI$1685,Assumptions!$B$4)+IF($D$1708=0,$AF$1685,Assumptions!$B$4)+IF($E$1708=0,$AC$1685,Assumptions!$B$4)+IF($F$1708=0,$Z$1685,Assumptions!$B$4)+IF($G$1708=0,$W$1685,Assumptions!$B$4)+IF($H$1708=0,$T$1685,Assumptions!$B$4)</f>
        <v>27975134.2873277</v>
      </c>
      <c r="S1708" s="12" t="n">
        <f aca="false">IF($R$1708&gt;Assumptions!$B$4,$Q$1708/$R$1708&gt;Assumptions!$B$13,FALSE())</f>
        <v>1</v>
      </c>
      <c r="T1708" s="12" t="n">
        <f aca="false">IF($S$1708,($Q$1708+Assumptions!$B$14*Assumptions!$B$13)/($R$1708+Assumptions!$B$14),IF($R$1708&gt;Assumptions!$B$4,$Q$1708/$R$1708,Assumptions!$B$4))</f>
        <v>62.7560811371146</v>
      </c>
      <c r="U1708" s="12" t="n">
        <f aca="false">IF($B$1708=1,$I$1708,$D$1685*$T$1708)</f>
        <v>51253371.4323121</v>
      </c>
      <c r="V1708" s="12" t="n">
        <f aca="false">IF($C$1708=1,$J$1708,$AI$1685*$T$1708)</f>
        <v>385103126.502747</v>
      </c>
      <c r="W1708" s="12" t="n">
        <f aca="false">IF($D$1708=1,$K$1708,$AF$1685*$T$1708)</f>
        <v>108853692.440684</v>
      </c>
      <c r="X1708" s="12" t="n">
        <f aca="false">IF($E$1708=1,$L$1708,$AC$1685*$T$1708)</f>
        <v>60000000</v>
      </c>
      <c r="Y1708" s="12" t="n">
        <f aca="false">IF($F$1708=1,$M$1708,$Z$1685*$T$1708)</f>
        <v>30000000</v>
      </c>
      <c r="Z1708" s="12" t="n">
        <f aca="false">IF($G$1708=1,$N$1708,$W$1685*$T$1708)</f>
        <v>313780405.685573</v>
      </c>
      <c r="AA1708" s="12" t="n">
        <f aca="false">IF($H$1708=1,$O$1708,$T$1685*$T$1708)</f>
        <v>313780405.685573</v>
      </c>
      <c r="AB1708" s="12" t="n">
        <f aca="false">($J$1685+$O$1685)*$T$1708</f>
        <v>18034065.1762929</v>
      </c>
      <c r="AC1708" s="12" t="n">
        <f aca="false">Assumptions!$B$20*$T$1708</f>
        <v>564804730.234031</v>
      </c>
      <c r="AD1708" s="12" t="n">
        <f aca="false">IF($S$1708,Assumptions!$B$14*($T$1708-Assumptions!$B$13),Assumptions!$B$4)</f>
        <v>154390202.842787</v>
      </c>
      <c r="AE1708" s="12" t="n">
        <f aca="false">$U$1708+$V$1708+$W$1708+$X$1708+$Y$1708+$Z$1708+$AA$1708+$AB$1708+$AC$1708+$AD$1708</f>
        <v>2000000000</v>
      </c>
      <c r="AF1708" s="12" t="n">
        <f aca="false">IF(AND(IF($B$1708=1,$U$1708&gt;=INDEX($U$1696:$U$1823,1+$A$1708-Assumptions!$B$77),$U$1708&gt;INDEX($U$1696:$U$1823,1+$A$1708+Assumptions!$B$77)),IF($C$1708=1,$V$1708&gt;=INDEX($V$1696:$V$1823,1+$A$1708-Assumptions!$B$78),$V$1708&gt;INDEX($V$1696:$V$1823,1+$A$1708+Assumptions!$B$78)),IF($D$1708=1,$W$1708&gt;=INDEX($W$1696:$W$1823,1+$A$1708-Assumptions!$B$79),$W$1708&gt;INDEX($W$1696:$W$1823,1+$A$1708+Assumptions!$B$79)),IF($E$1708=1,$X$1708&gt;=INDEX($X$1696:$X$1823,1+$A$1708-Assumptions!$B$80),$X$1708&gt;INDEX($X$1696:$X$1823,1+$A$1708+Assumptions!$B$80)),IF($F$1708=1,$Y$1708&gt;=INDEX($Y$1696:$Y$1823,1+$A$1708-Assumptions!$B$81),$Y$1708&gt;INDEX($Y$1696:$Y$1823,1+$A$1708+Assumptions!$B$81)),IF($G$1708=1,$Z$1708&gt;=INDEX($Z$1696:$Z$1823,1+$A$1708-Assumptions!$B$82),$Z$1708&gt;INDEX($Z$1696:$Z$1823,1+$A$1708+Assumptions!$B$82)),IF($H$1708=1,$AA$1708&gt;=INDEX($AA$1696:$AA$1823,1+$A$1708-Assumptions!$B$83),$AA$1708&gt;INDEX($AA$1696:$AA$1823,1+$A$1708+Assumptions!$B$83))),1,0)</f>
        <v>0</v>
      </c>
    </row>
    <row r="1709" customFormat="false" ht="15" hidden="true" customHeight="false" outlineLevel="0" collapsed="false">
      <c r="A1709" s="6" t="n">
        <f aca="false">ROW()-ROW($A$1696)+Assumptions!$B$4</f>
        <v>13</v>
      </c>
      <c r="B1709" s="12" t="n">
        <f aca="false">MOD(QUOTIENT($A$1709,Assumptions!$B$77),2)</f>
        <v>0</v>
      </c>
      <c r="C1709" s="12" t="n">
        <f aca="false">MOD(QUOTIENT($A$1709,Assumptions!$B$78),2)</f>
        <v>0</v>
      </c>
      <c r="D1709" s="12" t="n">
        <f aca="false">MOD(QUOTIENT($A$1709,Assumptions!$B$79),2)</f>
        <v>0</v>
      </c>
      <c r="E1709" s="12" t="n">
        <f aca="false">MOD(QUOTIENT($A$1709,Assumptions!$B$80),2)</f>
        <v>1</v>
      </c>
      <c r="F1709" s="12" t="n">
        <f aca="false">MOD(QUOTIENT($A$1709,Assumptions!$B$81),2)</f>
        <v>1</v>
      </c>
      <c r="G1709" s="12" t="n">
        <f aca="false">MOD(QUOTIENT($A$1709,Assumptions!$B$82),2)</f>
        <v>0</v>
      </c>
      <c r="H1709" s="12" t="n">
        <f aca="false">MOD(QUOTIENT($A$1709,Assumptions!$B$83),2)</f>
        <v>1</v>
      </c>
      <c r="I1709" s="12" t="n">
        <f aca="false">IF($B$1709=1,MIN(Assumptions!$B$67,MAX(Assumptions!$B$4,Assumptions!$B$26-(Assumptions!$B$4))),Assumptions!$B$4)</f>
        <v>0</v>
      </c>
      <c r="J1709" s="12" t="n">
        <f aca="false">IF($C$1709=1,MIN(Assumptions!$B$66,MAX(Assumptions!$B$4,Assumptions!$B$26-($I$1709))),Assumptions!$B$4)</f>
        <v>0</v>
      </c>
      <c r="K1709" s="12" t="n">
        <f aca="false">IF($D$1709=1,MIN(Assumptions!$B$61,MAX(Assumptions!$B$4,Assumptions!$B$26-($I$1709+$J$1709))),Assumptions!$B$4)</f>
        <v>0</v>
      </c>
      <c r="L1709" s="12" t="n">
        <f aca="false">IF($E$1709=1,MIN(Assumptions!$B$56,MAX(Assumptions!$B$4,Assumptions!$B$26-($I$1709+$J$1709+$K$1709))),Assumptions!$B$4)</f>
        <v>60000000</v>
      </c>
      <c r="M1709" s="12" t="n">
        <f aca="false">IF($F$1709=1,MIN(Assumptions!$B$51,MAX(Assumptions!$B$4,Assumptions!$B$26-($I$1709+$J$1709+$K$1709+$L$1709))),Assumptions!$B$4)</f>
        <v>30000000</v>
      </c>
      <c r="N1709" s="12" t="n">
        <f aca="false">IF($G$1709=1,MIN(Assumptions!$B$46,MAX(Assumptions!$B$4,Assumptions!$B$26-($I$1709+$J$1709+$K$1709+$L$1709+$M$1709))),Assumptions!$B$4)</f>
        <v>0</v>
      </c>
      <c r="O1709" s="12" t="n">
        <f aca="false">IF($H$1709=1,MIN(Assumptions!$B$41,MAX(Assumptions!$B$4,Assumptions!$B$26-($I$1709+$J$1709+$K$1709+$L$1709+$M$1709+$N$1709))),Assumptions!$B$4)</f>
        <v>5000000</v>
      </c>
      <c r="P1709" s="12" t="n">
        <f aca="false">$I$1709+$J$1709+$K$1709+$L$1709+$M$1709+$N$1709+$O$1709</f>
        <v>95000000</v>
      </c>
      <c r="Q1709" s="12" t="n">
        <f aca="false">MAX(Assumptions!$B$4,Assumptions!$B$26-$P$1709)</f>
        <v>1905000000</v>
      </c>
      <c r="R1709" s="12" t="n">
        <f aca="false">$J$1685+$O$1685+Assumptions!$B$20+IF($B$1709=0,$D$1685,Assumptions!$B$4)+IF($C$1709=0,$AI$1685,Assumptions!$B$4)+IF($D$1709=0,$AF$1685,Assumptions!$B$4)+IF($E$1709=0,$AC$1685,Assumptions!$B$4)+IF($F$1709=0,$Z$1685,Assumptions!$B$4)+IF($G$1709=0,$W$1685,Assumptions!$B$4)+IF($H$1709=0,$T$1685,Assumptions!$B$4)</f>
        <v>22975134.2873277</v>
      </c>
      <c r="S1709" s="12" t="n">
        <f aca="false">IF($R$1709&gt;Assumptions!$B$4,$Q$1709/$R$1709&gt;Assumptions!$B$13,FALSE())</f>
        <v>1</v>
      </c>
      <c r="T1709" s="12" t="n">
        <f aca="false">IF($S$1709,($Q$1709+Assumptions!$B$14*Assumptions!$B$13)/($R$1709+Assumptions!$B$14),IF($R$1709&gt;Assumptions!$B$4,$Q$1709/$R$1709,Assumptions!$B$4))</f>
        <v>74.8769360147736</v>
      </c>
      <c r="U1709" s="12" t="n">
        <f aca="false">IF($B$1709=1,$I$1709,$D$1685*$T$1709)</f>
        <v>61152566.3129561</v>
      </c>
      <c r="V1709" s="12" t="n">
        <f aca="false">IF($C$1709=1,$J$1709,$AI$1685*$T$1709)</f>
        <v>459482836.400088</v>
      </c>
      <c r="W1709" s="12" t="n">
        <f aca="false">IF($D$1709=1,$K$1709,$AF$1685*$T$1709)</f>
        <v>129877946.74503</v>
      </c>
      <c r="X1709" s="12" t="n">
        <f aca="false">IF($E$1709=1,$L$1709,$AC$1685*$T$1709)</f>
        <v>60000000</v>
      </c>
      <c r="Y1709" s="12" t="n">
        <f aca="false">IF($F$1709=1,$M$1709,$Z$1685*$T$1709)</f>
        <v>30000000</v>
      </c>
      <c r="Z1709" s="12" t="n">
        <f aca="false">IF($G$1709=1,$N$1709,$W$1685*$T$1709)</f>
        <v>374384680.073868</v>
      </c>
      <c r="AA1709" s="12" t="n">
        <f aca="false">IF($H$1709=1,$O$1709,$T$1685*$T$1709)</f>
        <v>5000000</v>
      </c>
      <c r="AB1709" s="12" t="n">
        <f aca="false">($J$1685+$O$1685)*$T$1709</f>
        <v>21517206.2981628</v>
      </c>
      <c r="AC1709" s="12" t="n">
        <f aca="false">Assumptions!$B$20*$T$1709</f>
        <v>673892424.132962</v>
      </c>
      <c r="AD1709" s="12" t="n">
        <f aca="false">IF($S$1709,Assumptions!$B$14*($T$1709-Assumptions!$B$13),Assumptions!$B$4)</f>
        <v>184692340.036934</v>
      </c>
      <c r="AE1709" s="12" t="n">
        <f aca="false">$U$1709+$V$1709+$W$1709+$X$1709+$Y$1709+$Z$1709+$AA$1709+$AB$1709+$AC$1709+$AD$1709</f>
        <v>2000000000</v>
      </c>
      <c r="AF1709" s="12" t="n">
        <f aca="false">IF(AND(IF($B$1709=1,$U$1709&gt;=INDEX($U$1696:$U$1823,1+$A$1709-Assumptions!$B$77),$U$1709&gt;INDEX($U$1696:$U$1823,1+$A$1709+Assumptions!$B$77)),IF($C$1709=1,$V$1709&gt;=INDEX($V$1696:$V$1823,1+$A$1709-Assumptions!$B$78),$V$1709&gt;INDEX($V$1696:$V$1823,1+$A$1709+Assumptions!$B$78)),IF($D$1709=1,$W$1709&gt;=INDEX($W$1696:$W$1823,1+$A$1709-Assumptions!$B$79),$W$1709&gt;INDEX($W$1696:$W$1823,1+$A$1709+Assumptions!$B$79)),IF($E$1709=1,$X$1709&gt;=INDEX($X$1696:$X$1823,1+$A$1709-Assumptions!$B$80),$X$1709&gt;INDEX($X$1696:$X$1823,1+$A$1709+Assumptions!$B$80)),IF($F$1709=1,$Y$1709&gt;=INDEX($Y$1696:$Y$1823,1+$A$1709-Assumptions!$B$81),$Y$1709&gt;INDEX($Y$1696:$Y$1823,1+$A$1709+Assumptions!$B$81)),IF($G$1709=1,$Z$1709&gt;=INDEX($Z$1696:$Z$1823,1+$A$1709-Assumptions!$B$82),$Z$1709&gt;INDEX($Z$1696:$Z$1823,1+$A$1709+Assumptions!$B$82)),IF($H$1709=1,$AA$1709&gt;=INDEX($AA$1696:$AA$1823,1+$A$1709-Assumptions!$B$83),$AA$1709&gt;INDEX($AA$1696:$AA$1823,1+$A$1709+Assumptions!$B$83))),1,0)</f>
        <v>0</v>
      </c>
    </row>
    <row r="1710" customFormat="false" ht="15" hidden="true" customHeight="false" outlineLevel="0" collapsed="false">
      <c r="A1710" s="6" t="n">
        <f aca="false">ROW()-ROW($A$1696)+Assumptions!$B$4</f>
        <v>14</v>
      </c>
      <c r="B1710" s="12" t="n">
        <f aca="false">MOD(QUOTIENT($A$1710,Assumptions!$B$77),2)</f>
        <v>0</v>
      </c>
      <c r="C1710" s="12" t="n">
        <f aca="false">MOD(QUOTIENT($A$1710,Assumptions!$B$78),2)</f>
        <v>0</v>
      </c>
      <c r="D1710" s="12" t="n">
        <f aca="false">MOD(QUOTIENT($A$1710,Assumptions!$B$79),2)</f>
        <v>0</v>
      </c>
      <c r="E1710" s="12" t="n">
        <f aca="false">MOD(QUOTIENT($A$1710,Assumptions!$B$80),2)</f>
        <v>1</v>
      </c>
      <c r="F1710" s="12" t="n">
        <f aca="false">MOD(QUOTIENT($A$1710,Assumptions!$B$81),2)</f>
        <v>1</v>
      </c>
      <c r="G1710" s="12" t="n">
        <f aca="false">MOD(QUOTIENT($A$1710,Assumptions!$B$82),2)</f>
        <v>1</v>
      </c>
      <c r="H1710" s="12" t="n">
        <f aca="false">MOD(QUOTIENT($A$1710,Assumptions!$B$83),2)</f>
        <v>0</v>
      </c>
      <c r="I1710" s="12" t="n">
        <f aca="false">IF($B$1710=1,MIN(Assumptions!$B$67,MAX(Assumptions!$B$4,Assumptions!$B$26-(Assumptions!$B$4))),Assumptions!$B$4)</f>
        <v>0</v>
      </c>
      <c r="J1710" s="12" t="n">
        <f aca="false">IF($C$1710=1,MIN(Assumptions!$B$66,MAX(Assumptions!$B$4,Assumptions!$B$26-($I$1710))),Assumptions!$B$4)</f>
        <v>0</v>
      </c>
      <c r="K1710" s="12" t="n">
        <f aca="false">IF($D$1710=1,MIN(Assumptions!$B$61,MAX(Assumptions!$B$4,Assumptions!$B$26-($I$1710+$J$1710))),Assumptions!$B$4)</f>
        <v>0</v>
      </c>
      <c r="L1710" s="12" t="n">
        <f aca="false">IF($E$1710=1,MIN(Assumptions!$B$56,MAX(Assumptions!$B$4,Assumptions!$B$26-($I$1710+$J$1710+$K$1710))),Assumptions!$B$4)</f>
        <v>60000000</v>
      </c>
      <c r="M1710" s="12" t="n">
        <f aca="false">IF($F$1710=1,MIN(Assumptions!$B$51,MAX(Assumptions!$B$4,Assumptions!$B$26-($I$1710+$J$1710+$K$1710+$L$1710))),Assumptions!$B$4)</f>
        <v>30000000</v>
      </c>
      <c r="N1710" s="12" t="n">
        <f aca="false">IF($G$1710=1,MIN(Assumptions!$B$46,MAX(Assumptions!$B$4,Assumptions!$B$26-($I$1710+$J$1710+$K$1710+$L$1710+$M$1710))),Assumptions!$B$4)</f>
        <v>15000000</v>
      </c>
      <c r="O1710" s="12" t="n">
        <f aca="false">IF($H$1710=1,MIN(Assumptions!$B$41,MAX(Assumptions!$B$4,Assumptions!$B$26-($I$1710+$J$1710+$K$1710+$L$1710+$M$1710+$N$1710))),Assumptions!$B$4)</f>
        <v>0</v>
      </c>
      <c r="P1710" s="12" t="n">
        <f aca="false">$I$1710+$J$1710+$K$1710+$L$1710+$M$1710+$N$1710+$O$1710</f>
        <v>105000000</v>
      </c>
      <c r="Q1710" s="12" t="n">
        <f aca="false">MAX(Assumptions!$B$4,Assumptions!$B$26-$P$1710)</f>
        <v>1895000000</v>
      </c>
      <c r="R1710" s="12" t="n">
        <f aca="false">$J$1685+$O$1685+Assumptions!$B$20+IF($B$1710=0,$D$1685,Assumptions!$B$4)+IF($C$1710=0,$AI$1685,Assumptions!$B$4)+IF($D$1710=0,$AF$1685,Assumptions!$B$4)+IF($E$1710=0,$AC$1685,Assumptions!$B$4)+IF($F$1710=0,$Z$1685,Assumptions!$B$4)+IF($G$1710=0,$W$1685,Assumptions!$B$4)+IF($H$1710=0,$T$1685,Assumptions!$B$4)</f>
        <v>22975134.2873277</v>
      </c>
      <c r="S1710" s="12" t="n">
        <f aca="false">IF($R$1710&gt;Assumptions!$B$4,$Q$1710/$R$1710&gt;Assumptions!$B$13,FALSE())</f>
        <v>1</v>
      </c>
      <c r="T1710" s="12" t="n">
        <f aca="false">IF($S$1710,($Q$1710+Assumptions!$B$14*Assumptions!$B$13)/($R$1710+Assumptions!$B$14),IF($R$1710&gt;Assumptions!$B$4,$Q$1710/$R$1710,Assumptions!$B$4))</f>
        <v>74.4843963764261</v>
      </c>
      <c r="U1710" s="12" t="n">
        <f aca="false">IF($B$1710=1,$I$1710,$D$1685*$T$1710)</f>
        <v>60831976.1881175</v>
      </c>
      <c r="V1710" s="12" t="n">
        <f aca="false">IF($C$1710=1,$J$1710,$AI$1685*$T$1710)</f>
        <v>457074014.190913</v>
      </c>
      <c r="W1710" s="12" t="n">
        <f aca="false">IF($D$1710=1,$K$1710,$AF$1685*$T$1710)</f>
        <v>129197066.290272</v>
      </c>
      <c r="X1710" s="12" t="n">
        <f aca="false">IF($E$1710=1,$L$1710,$AC$1685*$T$1710)</f>
        <v>60000000</v>
      </c>
      <c r="Y1710" s="12" t="n">
        <f aca="false">IF($F$1710=1,$M$1710,$Z$1685*$T$1710)</f>
        <v>30000000</v>
      </c>
      <c r="Z1710" s="12" t="n">
        <f aca="false">IF($G$1710=1,$N$1710,$W$1685*$T$1710)</f>
        <v>15000000</v>
      </c>
      <c r="AA1710" s="12" t="n">
        <f aca="false">IF($H$1710=1,$O$1710,$T$1685*$T$1710)</f>
        <v>372421981.882131</v>
      </c>
      <c r="AB1710" s="12" t="n">
        <f aca="false">($J$1685+$O$1685)*$T$1710</f>
        <v>21404403.1196665</v>
      </c>
      <c r="AC1710" s="12" t="n">
        <f aca="false">Assumptions!$B$20*$T$1710</f>
        <v>670359567.387835</v>
      </c>
      <c r="AD1710" s="12" t="n">
        <f aca="false">IF($S$1710,Assumptions!$B$14*($T$1710-Assumptions!$B$13),Assumptions!$B$4)</f>
        <v>183710990.941065</v>
      </c>
      <c r="AE1710" s="12" t="n">
        <f aca="false">$U$1710+$V$1710+$W$1710+$X$1710+$Y$1710+$Z$1710+$AA$1710+$AB$1710+$AC$1710+$AD$1710</f>
        <v>2000000000</v>
      </c>
      <c r="AF1710" s="12" t="n">
        <f aca="false">IF(AND(IF($B$1710=1,$U$1710&gt;=INDEX($U$1696:$U$1823,1+$A$1710-Assumptions!$B$77),$U$1710&gt;INDEX($U$1696:$U$1823,1+$A$1710+Assumptions!$B$77)),IF($C$1710=1,$V$1710&gt;=INDEX($V$1696:$V$1823,1+$A$1710-Assumptions!$B$78),$V$1710&gt;INDEX($V$1696:$V$1823,1+$A$1710+Assumptions!$B$78)),IF($D$1710=1,$W$1710&gt;=INDEX($W$1696:$W$1823,1+$A$1710-Assumptions!$B$79),$W$1710&gt;INDEX($W$1696:$W$1823,1+$A$1710+Assumptions!$B$79)),IF($E$1710=1,$X$1710&gt;=INDEX($X$1696:$X$1823,1+$A$1710-Assumptions!$B$80),$X$1710&gt;INDEX($X$1696:$X$1823,1+$A$1710+Assumptions!$B$80)),IF($F$1710=1,$Y$1710&gt;=INDEX($Y$1696:$Y$1823,1+$A$1710-Assumptions!$B$81),$Y$1710&gt;INDEX($Y$1696:$Y$1823,1+$A$1710+Assumptions!$B$81)),IF($G$1710=1,$Z$1710&gt;=INDEX($Z$1696:$Z$1823,1+$A$1710-Assumptions!$B$82),$Z$1710&gt;INDEX($Z$1696:$Z$1823,1+$A$1710+Assumptions!$B$82)),IF($H$1710=1,$AA$1710&gt;=INDEX($AA$1696:$AA$1823,1+$A$1710-Assumptions!$B$83),$AA$1710&gt;INDEX($AA$1696:$AA$1823,1+$A$1710+Assumptions!$B$83))),1,0)</f>
        <v>0</v>
      </c>
    </row>
    <row r="1711" customFormat="false" ht="15" hidden="true" customHeight="false" outlineLevel="0" collapsed="false">
      <c r="A1711" s="6" t="n">
        <f aca="false">ROW()-ROW($A$1696)+Assumptions!$B$4</f>
        <v>15</v>
      </c>
      <c r="B1711" s="12" t="n">
        <f aca="false">MOD(QUOTIENT($A$1711,Assumptions!$B$77),2)</f>
        <v>0</v>
      </c>
      <c r="C1711" s="12" t="n">
        <f aca="false">MOD(QUOTIENT($A$1711,Assumptions!$B$78),2)</f>
        <v>0</v>
      </c>
      <c r="D1711" s="12" t="n">
        <f aca="false">MOD(QUOTIENT($A$1711,Assumptions!$B$79),2)</f>
        <v>0</v>
      </c>
      <c r="E1711" s="12" t="n">
        <f aca="false">MOD(QUOTIENT($A$1711,Assumptions!$B$80),2)</f>
        <v>1</v>
      </c>
      <c r="F1711" s="12" t="n">
        <f aca="false">MOD(QUOTIENT($A$1711,Assumptions!$B$81),2)</f>
        <v>1</v>
      </c>
      <c r="G1711" s="12" t="n">
        <f aca="false">MOD(QUOTIENT($A$1711,Assumptions!$B$82),2)</f>
        <v>1</v>
      </c>
      <c r="H1711" s="12" t="n">
        <f aca="false">MOD(QUOTIENT($A$1711,Assumptions!$B$83),2)</f>
        <v>1</v>
      </c>
      <c r="I1711" s="12" t="n">
        <f aca="false">IF($B$1711=1,MIN(Assumptions!$B$67,MAX(Assumptions!$B$4,Assumptions!$B$26-(Assumptions!$B$4))),Assumptions!$B$4)</f>
        <v>0</v>
      </c>
      <c r="J1711" s="12" t="n">
        <f aca="false">IF($C$1711=1,MIN(Assumptions!$B$66,MAX(Assumptions!$B$4,Assumptions!$B$26-($I$1711))),Assumptions!$B$4)</f>
        <v>0</v>
      </c>
      <c r="K1711" s="12" t="n">
        <f aca="false">IF($D$1711=1,MIN(Assumptions!$B$61,MAX(Assumptions!$B$4,Assumptions!$B$26-($I$1711+$J$1711))),Assumptions!$B$4)</f>
        <v>0</v>
      </c>
      <c r="L1711" s="12" t="n">
        <f aca="false">IF($E$1711=1,MIN(Assumptions!$B$56,MAX(Assumptions!$B$4,Assumptions!$B$26-($I$1711+$J$1711+$K$1711))),Assumptions!$B$4)</f>
        <v>60000000</v>
      </c>
      <c r="M1711" s="12" t="n">
        <f aca="false">IF($F$1711=1,MIN(Assumptions!$B$51,MAX(Assumptions!$B$4,Assumptions!$B$26-($I$1711+$J$1711+$K$1711+$L$1711))),Assumptions!$B$4)</f>
        <v>30000000</v>
      </c>
      <c r="N1711" s="12" t="n">
        <f aca="false">IF($G$1711=1,MIN(Assumptions!$B$46,MAX(Assumptions!$B$4,Assumptions!$B$26-($I$1711+$J$1711+$K$1711+$L$1711+$M$1711))),Assumptions!$B$4)</f>
        <v>15000000</v>
      </c>
      <c r="O1711" s="12" t="n">
        <f aca="false">IF($H$1711=1,MIN(Assumptions!$B$41,MAX(Assumptions!$B$4,Assumptions!$B$26-($I$1711+$J$1711+$K$1711+$L$1711+$M$1711+$N$1711))),Assumptions!$B$4)</f>
        <v>5000000</v>
      </c>
      <c r="P1711" s="12" t="n">
        <f aca="false">$I$1711+$J$1711+$K$1711+$L$1711+$M$1711+$N$1711+$O$1711</f>
        <v>110000000</v>
      </c>
      <c r="Q1711" s="12" t="n">
        <f aca="false">MAX(Assumptions!$B$4,Assumptions!$B$26-$P$1711)</f>
        <v>1890000000</v>
      </c>
      <c r="R1711" s="12" t="n">
        <f aca="false">$J$1685+$O$1685+Assumptions!$B$20+IF($B$1711=0,$D$1685,Assumptions!$B$4)+IF($C$1711=0,$AI$1685,Assumptions!$B$4)+IF($D$1711=0,$AF$1685,Assumptions!$B$4)+IF($E$1711=0,$AC$1685,Assumptions!$B$4)+IF($F$1711=0,$Z$1685,Assumptions!$B$4)+IF($G$1711=0,$W$1685,Assumptions!$B$4)+IF($H$1711=0,$T$1685,Assumptions!$B$4)</f>
        <v>17975134.2873277</v>
      </c>
      <c r="S1711" s="12" t="n">
        <f aca="false">IF($R$1711&gt;Assumptions!$B$4,$Q$1711/$R$1711&gt;Assumptions!$B$13,FALSE())</f>
        <v>1</v>
      </c>
      <c r="T1711" s="12" t="n">
        <f aca="false">IF($S$1711,($Q$1711+Assumptions!$B$14*Assumptions!$B$13)/($R$1711+Assumptions!$B$14),IF($R$1711&gt;Assumptions!$B$4,$Q$1711/$R$1711,Assumptions!$B$4))</f>
        <v>92.4291862237646</v>
      </c>
      <c r="U1711" s="12" t="n">
        <f aca="false">IF($B$1711=1,$I$1711,$D$1685*$T$1711)</f>
        <v>75487623.3008</v>
      </c>
      <c r="V1711" s="12" t="n">
        <f aca="false">IF($C$1711=1,$J$1711,$AI$1685*$T$1711)</f>
        <v>567192341.362203</v>
      </c>
      <c r="W1711" s="12" t="n">
        <f aca="false">IF($D$1711=1,$K$1711,$AF$1685*$T$1711)</f>
        <v>160323239.237353</v>
      </c>
      <c r="X1711" s="12" t="n">
        <f aca="false">IF($E$1711=1,$L$1711,$AC$1685*$T$1711)</f>
        <v>60000000</v>
      </c>
      <c r="Y1711" s="12" t="n">
        <f aca="false">IF($F$1711=1,$M$1711,$Z$1685*$T$1711)</f>
        <v>30000000</v>
      </c>
      <c r="Z1711" s="12" t="n">
        <f aca="false">IF($G$1711=1,$N$1711,$W$1685*$T$1711)</f>
        <v>15000000</v>
      </c>
      <c r="AA1711" s="12" t="n">
        <f aca="false">IF($H$1711=1,$O$1711,$T$1685*$T$1711)</f>
        <v>5000000</v>
      </c>
      <c r="AB1711" s="12" t="n">
        <f aca="false">($J$1685+$O$1685)*$T$1711</f>
        <v>26561154.5263504</v>
      </c>
      <c r="AC1711" s="12" t="n">
        <f aca="false">Assumptions!$B$20*$T$1711</f>
        <v>831862676.013882</v>
      </c>
      <c r="AD1711" s="12" t="n">
        <f aca="false">IF($S$1711,Assumptions!$B$14*($T$1711-Assumptions!$B$13),Assumptions!$B$4)</f>
        <v>228572965.559412</v>
      </c>
      <c r="AE1711" s="12" t="n">
        <f aca="false">$U$1711+$V$1711+$W$1711+$X$1711+$Y$1711+$Z$1711+$AA$1711+$AB$1711+$AC$1711+$AD$1711</f>
        <v>2000000000</v>
      </c>
      <c r="AF1711" s="12" t="n">
        <f aca="false">IF(AND(IF($B$1711=1,$U$1711&gt;=INDEX($U$1696:$U$1823,1+$A$1711-Assumptions!$B$77),$U$1711&gt;INDEX($U$1696:$U$1823,1+$A$1711+Assumptions!$B$77)),IF($C$1711=1,$V$1711&gt;=INDEX($V$1696:$V$1823,1+$A$1711-Assumptions!$B$78),$V$1711&gt;INDEX($V$1696:$V$1823,1+$A$1711+Assumptions!$B$78)),IF($D$1711=1,$W$1711&gt;=INDEX($W$1696:$W$1823,1+$A$1711-Assumptions!$B$79),$W$1711&gt;INDEX($W$1696:$W$1823,1+$A$1711+Assumptions!$B$79)),IF($E$1711=1,$X$1711&gt;=INDEX($X$1696:$X$1823,1+$A$1711-Assumptions!$B$80),$X$1711&gt;INDEX($X$1696:$X$1823,1+$A$1711+Assumptions!$B$80)),IF($F$1711=1,$Y$1711&gt;=INDEX($Y$1696:$Y$1823,1+$A$1711-Assumptions!$B$81),$Y$1711&gt;INDEX($Y$1696:$Y$1823,1+$A$1711+Assumptions!$B$81)),IF($G$1711=1,$Z$1711&gt;=INDEX($Z$1696:$Z$1823,1+$A$1711-Assumptions!$B$82),$Z$1711&gt;INDEX($Z$1696:$Z$1823,1+$A$1711+Assumptions!$B$82)),IF($H$1711=1,$AA$1711&gt;=INDEX($AA$1696:$AA$1823,1+$A$1711-Assumptions!$B$83),$AA$1711&gt;INDEX($AA$1696:$AA$1823,1+$A$1711+Assumptions!$B$83))),1,0)</f>
        <v>0</v>
      </c>
    </row>
    <row r="1712" customFormat="false" ht="15" hidden="true" customHeight="false" outlineLevel="0" collapsed="false">
      <c r="A1712" s="6" t="n">
        <f aca="false">ROW()-ROW($A$1696)+Assumptions!$B$4</f>
        <v>16</v>
      </c>
      <c r="B1712" s="12" t="n">
        <f aca="false">MOD(QUOTIENT($A$1712,Assumptions!$B$77),2)</f>
        <v>0</v>
      </c>
      <c r="C1712" s="12" t="n">
        <f aca="false">MOD(QUOTIENT($A$1712,Assumptions!$B$78),2)</f>
        <v>0</v>
      </c>
      <c r="D1712" s="12" t="n">
        <f aca="false">MOD(QUOTIENT($A$1712,Assumptions!$B$79),2)</f>
        <v>1</v>
      </c>
      <c r="E1712" s="12" t="n">
        <f aca="false">MOD(QUOTIENT($A$1712,Assumptions!$B$80),2)</f>
        <v>0</v>
      </c>
      <c r="F1712" s="12" t="n">
        <f aca="false">MOD(QUOTIENT($A$1712,Assumptions!$B$81),2)</f>
        <v>0</v>
      </c>
      <c r="G1712" s="12" t="n">
        <f aca="false">MOD(QUOTIENT($A$1712,Assumptions!$B$82),2)</f>
        <v>0</v>
      </c>
      <c r="H1712" s="12" t="n">
        <f aca="false">MOD(QUOTIENT($A$1712,Assumptions!$B$83),2)</f>
        <v>0</v>
      </c>
      <c r="I1712" s="12" t="n">
        <f aca="false">IF($B$1712=1,MIN(Assumptions!$B$67,MAX(Assumptions!$B$4,Assumptions!$B$26-(Assumptions!$B$4))),Assumptions!$B$4)</f>
        <v>0</v>
      </c>
      <c r="J1712" s="12" t="n">
        <f aca="false">IF($C$1712=1,MIN(Assumptions!$B$66,MAX(Assumptions!$B$4,Assumptions!$B$26-($I$1712))),Assumptions!$B$4)</f>
        <v>0</v>
      </c>
      <c r="K1712" s="12" t="n">
        <f aca="false">IF($D$1712=1,MIN(Assumptions!$B$61,MAX(Assumptions!$B$4,Assumptions!$B$26-($I$1712+$J$1712))),Assumptions!$B$4)</f>
        <v>100000000</v>
      </c>
      <c r="L1712" s="12" t="n">
        <f aca="false">IF($E$1712=1,MIN(Assumptions!$B$56,MAX(Assumptions!$B$4,Assumptions!$B$26-($I$1712+$J$1712+$K$1712))),Assumptions!$B$4)</f>
        <v>0</v>
      </c>
      <c r="M1712" s="12" t="n">
        <f aca="false">IF($F$1712=1,MIN(Assumptions!$B$51,MAX(Assumptions!$B$4,Assumptions!$B$26-($I$1712+$J$1712+$K$1712+$L$1712))),Assumptions!$B$4)</f>
        <v>0</v>
      </c>
      <c r="N1712" s="12" t="n">
        <f aca="false">IF($G$1712=1,MIN(Assumptions!$B$46,MAX(Assumptions!$B$4,Assumptions!$B$26-($I$1712+$J$1712+$K$1712+$L$1712+$M$1712))),Assumptions!$B$4)</f>
        <v>0</v>
      </c>
      <c r="O1712" s="12" t="n">
        <f aca="false">IF($H$1712=1,MIN(Assumptions!$B$41,MAX(Assumptions!$B$4,Assumptions!$B$26-($I$1712+$J$1712+$K$1712+$L$1712+$M$1712+$N$1712))),Assumptions!$B$4)</f>
        <v>0</v>
      </c>
      <c r="P1712" s="12" t="n">
        <f aca="false">$I$1712+$J$1712+$K$1712+$L$1712+$M$1712+$N$1712+$O$1712</f>
        <v>100000000</v>
      </c>
      <c r="Q1712" s="12" t="n">
        <f aca="false">MAX(Assumptions!$B$4,Assumptions!$B$26-$P$1712)</f>
        <v>1900000000</v>
      </c>
      <c r="R1712" s="12" t="n">
        <f aca="false">$J$1685+$O$1685+Assumptions!$B$20+IF($B$1712=0,$D$1685,Assumptions!$B$4)+IF($C$1712=0,$AI$1685,Assumptions!$B$4)+IF($D$1712=0,$AF$1685,Assumptions!$B$4)+IF($E$1712=0,$AC$1685,Assumptions!$B$4)+IF($F$1712=0,$Z$1685,Assumptions!$B$4)+IF($G$1712=0,$W$1685,Assumptions!$B$4)+IF($H$1712=0,$T$1685,Assumptions!$B$4)</f>
        <v>31640582.1854708</v>
      </c>
      <c r="S1712" s="12" t="n">
        <f aca="false">IF($R$1712&gt;Assumptions!$B$4,$Q$1712/$R$1712&gt;Assumptions!$B$13,FALSE())</f>
        <v>1</v>
      </c>
      <c r="T1712" s="12" t="n">
        <f aca="false">IF($S$1712,($Q$1712+Assumptions!$B$14*Assumptions!$B$13)/($R$1712+Assumptions!$B$14),IF($R$1712&gt;Assumptions!$B$4,$Q$1712/$R$1712,Assumptions!$B$4))</f>
        <v>55.7254703409729</v>
      </c>
      <c r="U1712" s="12" t="n">
        <f aca="false">IF($B$1712=1,$I$1712,$D$1685*$T$1712)</f>
        <v>45511417.8239698</v>
      </c>
      <c r="V1712" s="12" t="n">
        <f aca="false">IF($C$1712=1,$J$1712,$AI$1685*$T$1712)</f>
        <v>341959734.663117</v>
      </c>
      <c r="W1712" s="12" t="n">
        <f aca="false">IF($D$1712=1,$K$1712,$AF$1685*$T$1712)</f>
        <v>100000000</v>
      </c>
      <c r="X1712" s="12" t="n">
        <f aca="false">IF($E$1712=1,$L$1712,$AC$1685*$T$1712)</f>
        <v>133741128.818335</v>
      </c>
      <c r="Y1712" s="12" t="n">
        <f aca="false">IF($F$1712=1,$M$1712,$Z$1685*$T$1712)</f>
        <v>167176411.022919</v>
      </c>
      <c r="Z1712" s="12" t="n">
        <f aca="false">IF($G$1712=1,$N$1712,$W$1685*$T$1712)</f>
        <v>278627351.704864</v>
      </c>
      <c r="AA1712" s="12" t="n">
        <f aca="false">IF($H$1712=1,$O$1712,$T$1685*$T$1712)</f>
        <v>278627351.704864</v>
      </c>
      <c r="AB1712" s="12" t="n">
        <f aca="false">($J$1685+$O$1685)*$T$1712</f>
        <v>16013695.3407427</v>
      </c>
      <c r="AC1712" s="12" t="n">
        <f aca="false">Assumptions!$B$20*$T$1712</f>
        <v>501529233.068756</v>
      </c>
      <c r="AD1712" s="12" t="n">
        <f aca="false">IF($S$1712,Assumptions!$B$14*($T$1712-Assumptions!$B$13),Assumptions!$B$4)</f>
        <v>136813675.852432</v>
      </c>
      <c r="AE1712" s="12" t="n">
        <f aca="false">$U$1712+$V$1712+$W$1712+$X$1712+$Y$1712+$Z$1712+$AA$1712+$AB$1712+$AC$1712+$AD$1712</f>
        <v>2000000000</v>
      </c>
      <c r="AF1712" s="12" t="n">
        <f aca="false">IF(AND(IF($B$1712=1,$U$1712&gt;=INDEX($U$1696:$U$1823,1+$A$1712-Assumptions!$B$77),$U$1712&gt;INDEX($U$1696:$U$1823,1+$A$1712+Assumptions!$B$77)),IF($C$1712=1,$V$1712&gt;=INDEX($V$1696:$V$1823,1+$A$1712-Assumptions!$B$78),$V$1712&gt;INDEX($V$1696:$V$1823,1+$A$1712+Assumptions!$B$78)),IF($D$1712=1,$W$1712&gt;=INDEX($W$1696:$W$1823,1+$A$1712-Assumptions!$B$79),$W$1712&gt;INDEX($W$1696:$W$1823,1+$A$1712+Assumptions!$B$79)),IF($E$1712=1,$X$1712&gt;=INDEX($X$1696:$X$1823,1+$A$1712-Assumptions!$B$80),$X$1712&gt;INDEX($X$1696:$X$1823,1+$A$1712+Assumptions!$B$80)),IF($F$1712=1,$Y$1712&gt;=INDEX($Y$1696:$Y$1823,1+$A$1712-Assumptions!$B$81),$Y$1712&gt;INDEX($Y$1696:$Y$1823,1+$A$1712+Assumptions!$B$81)),IF($G$1712=1,$Z$1712&gt;=INDEX($Z$1696:$Z$1823,1+$A$1712-Assumptions!$B$82),$Z$1712&gt;INDEX($Z$1696:$Z$1823,1+$A$1712+Assumptions!$B$82)),IF($H$1712=1,$AA$1712&gt;=INDEX($AA$1696:$AA$1823,1+$A$1712-Assumptions!$B$83),$AA$1712&gt;INDEX($AA$1696:$AA$1823,1+$A$1712+Assumptions!$B$83))),1,0)</f>
        <v>1</v>
      </c>
    </row>
    <row r="1713" customFormat="false" ht="15" hidden="true" customHeight="false" outlineLevel="0" collapsed="false">
      <c r="A1713" s="6" t="n">
        <f aca="false">ROW()-ROW($A$1696)+Assumptions!$B$4</f>
        <v>17</v>
      </c>
      <c r="B1713" s="12" t="n">
        <f aca="false">MOD(QUOTIENT($A$1713,Assumptions!$B$77),2)</f>
        <v>0</v>
      </c>
      <c r="C1713" s="12" t="n">
        <f aca="false">MOD(QUOTIENT($A$1713,Assumptions!$B$78),2)</f>
        <v>0</v>
      </c>
      <c r="D1713" s="12" t="n">
        <f aca="false">MOD(QUOTIENT($A$1713,Assumptions!$B$79),2)</f>
        <v>1</v>
      </c>
      <c r="E1713" s="12" t="n">
        <f aca="false">MOD(QUOTIENT($A$1713,Assumptions!$B$80),2)</f>
        <v>0</v>
      </c>
      <c r="F1713" s="12" t="n">
        <f aca="false">MOD(QUOTIENT($A$1713,Assumptions!$B$81),2)</f>
        <v>0</v>
      </c>
      <c r="G1713" s="12" t="n">
        <f aca="false">MOD(QUOTIENT($A$1713,Assumptions!$B$82),2)</f>
        <v>0</v>
      </c>
      <c r="H1713" s="12" t="n">
        <f aca="false">MOD(QUOTIENT($A$1713,Assumptions!$B$83),2)</f>
        <v>1</v>
      </c>
      <c r="I1713" s="12" t="n">
        <f aca="false">IF($B$1713=1,MIN(Assumptions!$B$67,MAX(Assumptions!$B$4,Assumptions!$B$26-(Assumptions!$B$4))),Assumptions!$B$4)</f>
        <v>0</v>
      </c>
      <c r="J1713" s="12" t="n">
        <f aca="false">IF($C$1713=1,MIN(Assumptions!$B$66,MAX(Assumptions!$B$4,Assumptions!$B$26-($I$1713))),Assumptions!$B$4)</f>
        <v>0</v>
      </c>
      <c r="K1713" s="12" t="n">
        <f aca="false">IF($D$1713=1,MIN(Assumptions!$B$61,MAX(Assumptions!$B$4,Assumptions!$B$26-($I$1713+$J$1713))),Assumptions!$B$4)</f>
        <v>100000000</v>
      </c>
      <c r="L1713" s="12" t="n">
        <f aca="false">IF($E$1713=1,MIN(Assumptions!$B$56,MAX(Assumptions!$B$4,Assumptions!$B$26-($I$1713+$J$1713+$K$1713))),Assumptions!$B$4)</f>
        <v>0</v>
      </c>
      <c r="M1713" s="12" t="n">
        <f aca="false">IF($F$1713=1,MIN(Assumptions!$B$51,MAX(Assumptions!$B$4,Assumptions!$B$26-($I$1713+$J$1713+$K$1713+$L$1713))),Assumptions!$B$4)</f>
        <v>0</v>
      </c>
      <c r="N1713" s="12" t="n">
        <f aca="false">IF($G$1713=1,MIN(Assumptions!$B$46,MAX(Assumptions!$B$4,Assumptions!$B$26-($I$1713+$J$1713+$K$1713+$L$1713+$M$1713))),Assumptions!$B$4)</f>
        <v>0</v>
      </c>
      <c r="O1713" s="12" t="n">
        <f aca="false">IF($H$1713=1,MIN(Assumptions!$B$41,MAX(Assumptions!$B$4,Assumptions!$B$26-($I$1713+$J$1713+$K$1713+$L$1713+$M$1713+$N$1713))),Assumptions!$B$4)</f>
        <v>5000000</v>
      </c>
      <c r="P1713" s="12" t="n">
        <f aca="false">$I$1713+$J$1713+$K$1713+$L$1713+$M$1713+$N$1713+$O$1713</f>
        <v>105000000</v>
      </c>
      <c r="Q1713" s="12" t="n">
        <f aca="false">MAX(Assumptions!$B$4,Assumptions!$B$26-$P$1713)</f>
        <v>1895000000</v>
      </c>
      <c r="R1713" s="12" t="n">
        <f aca="false">$J$1685+$O$1685+Assumptions!$B$20+IF($B$1713=0,$D$1685,Assumptions!$B$4)+IF($C$1713=0,$AI$1685,Assumptions!$B$4)+IF($D$1713=0,$AF$1685,Assumptions!$B$4)+IF($E$1713=0,$AC$1685,Assumptions!$B$4)+IF($F$1713=0,$Z$1685,Assumptions!$B$4)+IF($G$1713=0,$W$1685,Assumptions!$B$4)+IF($H$1713=0,$T$1685,Assumptions!$B$4)</f>
        <v>26640582.1854708</v>
      </c>
      <c r="S1713" s="12" t="n">
        <f aca="false">IF($R$1713&gt;Assumptions!$B$4,$Q$1713/$R$1713&gt;Assumptions!$B$13,FALSE())</f>
        <v>1</v>
      </c>
      <c r="T1713" s="12" t="n">
        <f aca="false">IF($S$1713,($Q$1713+Assumptions!$B$14*Assumptions!$B$13)/($R$1713+Assumptions!$B$14),IF($R$1713&gt;Assumptions!$B$4,$Q$1713/$R$1713,Assumptions!$B$4))</f>
        <v>65.1153771713619</v>
      </c>
      <c r="U1713" s="12" t="n">
        <f aca="false">IF($B$1713=1,$I$1713,$D$1685*$T$1713)</f>
        <v>53180226.5477208</v>
      </c>
      <c r="V1713" s="12" t="n">
        <f aca="false">IF($C$1713=1,$J$1713,$AI$1685*$T$1713)</f>
        <v>399580962.955745</v>
      </c>
      <c r="W1713" s="12" t="n">
        <f aca="false">IF($D$1713=1,$K$1713,$AF$1685*$T$1713)</f>
        <v>100000000</v>
      </c>
      <c r="X1713" s="12" t="n">
        <f aca="false">IF($E$1713=1,$L$1713,$AC$1685*$T$1713)</f>
        <v>156276905.211268</v>
      </c>
      <c r="Y1713" s="12" t="n">
        <f aca="false">IF($F$1713=1,$M$1713,$Z$1685*$T$1713)</f>
        <v>195346131.514086</v>
      </c>
      <c r="Z1713" s="12" t="n">
        <f aca="false">IF($G$1713=1,$N$1713,$W$1685*$T$1713)</f>
        <v>325576885.856809</v>
      </c>
      <c r="AA1713" s="12" t="n">
        <f aca="false">IF($H$1713=1,$O$1713,$T$1685*$T$1713)</f>
        <v>5000000</v>
      </c>
      <c r="AB1713" s="12" t="n">
        <f aca="false">($J$1685+$O$1685)*$T$1713</f>
        <v>18712050.4437098</v>
      </c>
      <c r="AC1713" s="12" t="n">
        <f aca="false">Assumptions!$B$20*$T$1713</f>
        <v>586038394.542257</v>
      </c>
      <c r="AD1713" s="12" t="n">
        <f aca="false">IF($S$1713,Assumptions!$B$14*($T$1713-Assumptions!$B$13),Assumptions!$B$4)</f>
        <v>160288442.928405</v>
      </c>
      <c r="AE1713" s="12" t="n">
        <f aca="false">$U$1713+$V$1713+$W$1713+$X$1713+$Y$1713+$Z$1713+$AA$1713+$AB$1713+$AC$1713+$AD$1713</f>
        <v>2000000000</v>
      </c>
      <c r="AF1713" s="12" t="n">
        <f aca="false">IF(AND(IF($B$1713=1,$U$1713&gt;=INDEX($U$1696:$U$1823,1+$A$1713-Assumptions!$B$77),$U$1713&gt;INDEX($U$1696:$U$1823,1+$A$1713+Assumptions!$B$77)),IF($C$1713=1,$V$1713&gt;=INDEX($V$1696:$V$1823,1+$A$1713-Assumptions!$B$78),$V$1713&gt;INDEX($V$1696:$V$1823,1+$A$1713+Assumptions!$B$78)),IF($D$1713=1,$W$1713&gt;=INDEX($W$1696:$W$1823,1+$A$1713-Assumptions!$B$79),$W$1713&gt;INDEX($W$1696:$W$1823,1+$A$1713+Assumptions!$B$79)),IF($E$1713=1,$X$1713&gt;=INDEX($X$1696:$X$1823,1+$A$1713-Assumptions!$B$80),$X$1713&gt;INDEX($X$1696:$X$1823,1+$A$1713+Assumptions!$B$80)),IF($F$1713=1,$Y$1713&gt;=INDEX($Y$1696:$Y$1823,1+$A$1713-Assumptions!$B$81),$Y$1713&gt;INDEX($Y$1696:$Y$1823,1+$A$1713+Assumptions!$B$81)),IF($G$1713=1,$Z$1713&gt;=INDEX($Z$1696:$Z$1823,1+$A$1713-Assumptions!$B$82),$Z$1713&gt;INDEX($Z$1696:$Z$1823,1+$A$1713+Assumptions!$B$82)),IF($H$1713=1,$AA$1713&gt;=INDEX($AA$1696:$AA$1823,1+$A$1713-Assumptions!$B$83),$AA$1713&gt;INDEX($AA$1696:$AA$1823,1+$A$1713+Assumptions!$B$83))),1,0)</f>
        <v>0</v>
      </c>
    </row>
    <row r="1714" customFormat="false" ht="15" hidden="true" customHeight="false" outlineLevel="0" collapsed="false">
      <c r="A1714" s="6" t="n">
        <f aca="false">ROW()-ROW($A$1696)+Assumptions!$B$4</f>
        <v>18</v>
      </c>
      <c r="B1714" s="12" t="n">
        <f aca="false">MOD(QUOTIENT($A$1714,Assumptions!$B$77),2)</f>
        <v>0</v>
      </c>
      <c r="C1714" s="12" t="n">
        <f aca="false">MOD(QUOTIENT($A$1714,Assumptions!$B$78),2)</f>
        <v>0</v>
      </c>
      <c r="D1714" s="12" t="n">
        <f aca="false">MOD(QUOTIENT($A$1714,Assumptions!$B$79),2)</f>
        <v>1</v>
      </c>
      <c r="E1714" s="12" t="n">
        <f aca="false">MOD(QUOTIENT($A$1714,Assumptions!$B$80),2)</f>
        <v>0</v>
      </c>
      <c r="F1714" s="12" t="n">
        <f aca="false">MOD(QUOTIENT($A$1714,Assumptions!$B$81),2)</f>
        <v>0</v>
      </c>
      <c r="G1714" s="12" t="n">
        <f aca="false">MOD(QUOTIENT($A$1714,Assumptions!$B$82),2)</f>
        <v>1</v>
      </c>
      <c r="H1714" s="12" t="n">
        <f aca="false">MOD(QUOTIENT($A$1714,Assumptions!$B$83),2)</f>
        <v>0</v>
      </c>
      <c r="I1714" s="12" t="n">
        <f aca="false">IF($B$1714=1,MIN(Assumptions!$B$67,MAX(Assumptions!$B$4,Assumptions!$B$26-(Assumptions!$B$4))),Assumptions!$B$4)</f>
        <v>0</v>
      </c>
      <c r="J1714" s="12" t="n">
        <f aca="false">IF($C$1714=1,MIN(Assumptions!$B$66,MAX(Assumptions!$B$4,Assumptions!$B$26-($I$1714))),Assumptions!$B$4)</f>
        <v>0</v>
      </c>
      <c r="K1714" s="12" t="n">
        <f aca="false">IF($D$1714=1,MIN(Assumptions!$B$61,MAX(Assumptions!$B$4,Assumptions!$B$26-($I$1714+$J$1714))),Assumptions!$B$4)</f>
        <v>100000000</v>
      </c>
      <c r="L1714" s="12" t="n">
        <f aca="false">IF($E$1714=1,MIN(Assumptions!$B$56,MAX(Assumptions!$B$4,Assumptions!$B$26-($I$1714+$J$1714+$K$1714))),Assumptions!$B$4)</f>
        <v>0</v>
      </c>
      <c r="M1714" s="12" t="n">
        <f aca="false">IF($F$1714=1,MIN(Assumptions!$B$51,MAX(Assumptions!$B$4,Assumptions!$B$26-($I$1714+$J$1714+$K$1714+$L$1714))),Assumptions!$B$4)</f>
        <v>0</v>
      </c>
      <c r="N1714" s="12" t="n">
        <f aca="false">IF($G$1714=1,MIN(Assumptions!$B$46,MAX(Assumptions!$B$4,Assumptions!$B$26-($I$1714+$J$1714+$K$1714+$L$1714+$M$1714))),Assumptions!$B$4)</f>
        <v>15000000</v>
      </c>
      <c r="O1714" s="12" t="n">
        <f aca="false">IF($H$1714=1,MIN(Assumptions!$B$41,MAX(Assumptions!$B$4,Assumptions!$B$26-($I$1714+$J$1714+$K$1714+$L$1714+$M$1714+$N$1714))),Assumptions!$B$4)</f>
        <v>0</v>
      </c>
      <c r="P1714" s="12" t="n">
        <f aca="false">$I$1714+$J$1714+$K$1714+$L$1714+$M$1714+$N$1714+$O$1714</f>
        <v>115000000</v>
      </c>
      <c r="Q1714" s="12" t="n">
        <f aca="false">MAX(Assumptions!$B$4,Assumptions!$B$26-$P$1714)</f>
        <v>1885000000</v>
      </c>
      <c r="R1714" s="12" t="n">
        <f aca="false">$J$1685+$O$1685+Assumptions!$B$20+IF($B$1714=0,$D$1685,Assumptions!$B$4)+IF($C$1714=0,$AI$1685,Assumptions!$B$4)+IF($D$1714=0,$AF$1685,Assumptions!$B$4)+IF($E$1714=0,$AC$1685,Assumptions!$B$4)+IF($F$1714=0,$Z$1685,Assumptions!$B$4)+IF($G$1714=0,$W$1685,Assumptions!$B$4)+IF($H$1714=0,$T$1685,Assumptions!$B$4)</f>
        <v>26640582.1854708</v>
      </c>
      <c r="S1714" s="12" t="n">
        <f aca="false">IF($R$1714&gt;Assumptions!$B$4,$Q$1714/$R$1714&gt;Assumptions!$B$13,FALSE())</f>
        <v>1</v>
      </c>
      <c r="T1714" s="12" t="n">
        <f aca="false">IF($S$1714,($Q$1714+Assumptions!$B$14*Assumptions!$B$13)/($R$1714+Assumptions!$B$14),IF($R$1714&gt;Assumptions!$B$4,$Q$1714/$R$1714,Assumptions!$B$4))</f>
        <v>64.772213128298</v>
      </c>
      <c r="U1714" s="12" t="n">
        <f aca="false">IF($B$1714=1,$I$1714,$D$1685*$T$1714)</f>
        <v>52899961.8491821</v>
      </c>
      <c r="V1714" s="12" t="n">
        <f aca="false">IF($C$1714=1,$J$1714,$AI$1685*$T$1714)</f>
        <v>397475134.428968</v>
      </c>
      <c r="W1714" s="12" t="n">
        <f aca="false">IF($D$1714=1,$K$1714,$AF$1685*$T$1714)</f>
        <v>100000000</v>
      </c>
      <c r="X1714" s="12" t="n">
        <f aca="false">IF($E$1714=1,$L$1714,$AC$1685*$T$1714)</f>
        <v>155453311.507915</v>
      </c>
      <c r="Y1714" s="12" t="n">
        <f aca="false">IF($F$1714=1,$M$1714,$Z$1685*$T$1714)</f>
        <v>194316639.384894</v>
      </c>
      <c r="Z1714" s="12" t="n">
        <f aca="false">IF($G$1714=1,$N$1714,$W$1685*$T$1714)</f>
        <v>15000000</v>
      </c>
      <c r="AA1714" s="12" t="n">
        <f aca="false">IF($H$1714=1,$O$1714,$T$1685*$T$1714)</f>
        <v>323861065.64149</v>
      </c>
      <c r="AB1714" s="12" t="n">
        <f aca="false">($J$1685+$O$1685)*$T$1714</f>
        <v>18613436.2121224</v>
      </c>
      <c r="AC1714" s="12" t="n">
        <f aca="false">Assumptions!$B$20*$T$1714</f>
        <v>582949918.154682</v>
      </c>
      <c r="AD1714" s="12" t="n">
        <f aca="false">IF($S$1714,Assumptions!$B$14*($T$1714-Assumptions!$B$13),Assumptions!$B$4)</f>
        <v>159430532.820745</v>
      </c>
      <c r="AE1714" s="12" t="n">
        <f aca="false">$U$1714+$V$1714+$W$1714+$X$1714+$Y$1714+$Z$1714+$AA$1714+$AB$1714+$AC$1714+$AD$1714</f>
        <v>2000000000</v>
      </c>
      <c r="AF1714" s="12" t="n">
        <f aca="false">IF(AND(IF($B$1714=1,$U$1714&gt;=INDEX($U$1696:$U$1823,1+$A$1714-Assumptions!$B$77),$U$1714&gt;INDEX($U$1696:$U$1823,1+$A$1714+Assumptions!$B$77)),IF($C$1714=1,$V$1714&gt;=INDEX($V$1696:$V$1823,1+$A$1714-Assumptions!$B$78),$V$1714&gt;INDEX($V$1696:$V$1823,1+$A$1714+Assumptions!$B$78)),IF($D$1714=1,$W$1714&gt;=INDEX($W$1696:$W$1823,1+$A$1714-Assumptions!$B$79),$W$1714&gt;INDEX($W$1696:$W$1823,1+$A$1714+Assumptions!$B$79)),IF($E$1714=1,$X$1714&gt;=INDEX($X$1696:$X$1823,1+$A$1714-Assumptions!$B$80),$X$1714&gt;INDEX($X$1696:$X$1823,1+$A$1714+Assumptions!$B$80)),IF($F$1714=1,$Y$1714&gt;=INDEX($Y$1696:$Y$1823,1+$A$1714-Assumptions!$B$81),$Y$1714&gt;INDEX($Y$1696:$Y$1823,1+$A$1714+Assumptions!$B$81)),IF($G$1714=1,$Z$1714&gt;=INDEX($Z$1696:$Z$1823,1+$A$1714-Assumptions!$B$82),$Z$1714&gt;INDEX($Z$1696:$Z$1823,1+$A$1714+Assumptions!$B$82)),IF($H$1714=1,$AA$1714&gt;=INDEX($AA$1696:$AA$1823,1+$A$1714-Assumptions!$B$83),$AA$1714&gt;INDEX($AA$1696:$AA$1823,1+$A$1714+Assumptions!$B$83))),1,0)</f>
        <v>0</v>
      </c>
    </row>
    <row r="1715" customFormat="false" ht="15" hidden="true" customHeight="false" outlineLevel="0" collapsed="false">
      <c r="A1715" s="6" t="n">
        <f aca="false">ROW()-ROW($A$1696)+Assumptions!$B$4</f>
        <v>19</v>
      </c>
      <c r="B1715" s="12" t="n">
        <f aca="false">MOD(QUOTIENT($A$1715,Assumptions!$B$77),2)</f>
        <v>0</v>
      </c>
      <c r="C1715" s="12" t="n">
        <f aca="false">MOD(QUOTIENT($A$1715,Assumptions!$B$78),2)</f>
        <v>0</v>
      </c>
      <c r="D1715" s="12" t="n">
        <f aca="false">MOD(QUOTIENT($A$1715,Assumptions!$B$79),2)</f>
        <v>1</v>
      </c>
      <c r="E1715" s="12" t="n">
        <f aca="false">MOD(QUOTIENT($A$1715,Assumptions!$B$80),2)</f>
        <v>0</v>
      </c>
      <c r="F1715" s="12" t="n">
        <f aca="false">MOD(QUOTIENT($A$1715,Assumptions!$B$81),2)</f>
        <v>0</v>
      </c>
      <c r="G1715" s="12" t="n">
        <f aca="false">MOD(QUOTIENT($A$1715,Assumptions!$B$82),2)</f>
        <v>1</v>
      </c>
      <c r="H1715" s="12" t="n">
        <f aca="false">MOD(QUOTIENT($A$1715,Assumptions!$B$83),2)</f>
        <v>1</v>
      </c>
      <c r="I1715" s="12" t="n">
        <f aca="false">IF($B$1715=1,MIN(Assumptions!$B$67,MAX(Assumptions!$B$4,Assumptions!$B$26-(Assumptions!$B$4))),Assumptions!$B$4)</f>
        <v>0</v>
      </c>
      <c r="J1715" s="12" t="n">
        <f aca="false">IF($C$1715=1,MIN(Assumptions!$B$66,MAX(Assumptions!$B$4,Assumptions!$B$26-($I$1715))),Assumptions!$B$4)</f>
        <v>0</v>
      </c>
      <c r="K1715" s="12" t="n">
        <f aca="false">IF($D$1715=1,MIN(Assumptions!$B$61,MAX(Assumptions!$B$4,Assumptions!$B$26-($I$1715+$J$1715))),Assumptions!$B$4)</f>
        <v>100000000</v>
      </c>
      <c r="L1715" s="12" t="n">
        <f aca="false">IF($E$1715=1,MIN(Assumptions!$B$56,MAX(Assumptions!$B$4,Assumptions!$B$26-($I$1715+$J$1715+$K$1715))),Assumptions!$B$4)</f>
        <v>0</v>
      </c>
      <c r="M1715" s="12" t="n">
        <f aca="false">IF($F$1715=1,MIN(Assumptions!$B$51,MAX(Assumptions!$B$4,Assumptions!$B$26-($I$1715+$J$1715+$K$1715+$L$1715))),Assumptions!$B$4)</f>
        <v>0</v>
      </c>
      <c r="N1715" s="12" t="n">
        <f aca="false">IF($G$1715=1,MIN(Assumptions!$B$46,MAX(Assumptions!$B$4,Assumptions!$B$26-($I$1715+$J$1715+$K$1715+$L$1715+$M$1715))),Assumptions!$B$4)</f>
        <v>15000000</v>
      </c>
      <c r="O1715" s="12" t="n">
        <f aca="false">IF($H$1715=1,MIN(Assumptions!$B$41,MAX(Assumptions!$B$4,Assumptions!$B$26-($I$1715+$J$1715+$K$1715+$L$1715+$M$1715+$N$1715))),Assumptions!$B$4)</f>
        <v>5000000</v>
      </c>
      <c r="P1715" s="12" t="n">
        <f aca="false">$I$1715+$J$1715+$K$1715+$L$1715+$M$1715+$N$1715+$O$1715</f>
        <v>120000000</v>
      </c>
      <c r="Q1715" s="12" t="n">
        <f aca="false">MAX(Assumptions!$B$4,Assumptions!$B$26-$P$1715)</f>
        <v>1880000000</v>
      </c>
      <c r="R1715" s="12" t="n">
        <f aca="false">$J$1685+$O$1685+Assumptions!$B$20+IF($B$1715=0,$D$1685,Assumptions!$B$4)+IF($C$1715=0,$AI$1685,Assumptions!$B$4)+IF($D$1715=0,$AF$1685,Assumptions!$B$4)+IF($E$1715=0,$AC$1685,Assumptions!$B$4)+IF($F$1715=0,$Z$1685,Assumptions!$B$4)+IF($G$1715=0,$W$1685,Assumptions!$B$4)+IF($H$1715=0,$T$1685,Assumptions!$B$4)</f>
        <v>21640582.1854708</v>
      </c>
      <c r="S1715" s="12" t="n">
        <f aca="false">IF($R$1715&gt;Assumptions!$B$4,$Q$1715/$R$1715&gt;Assumptions!$B$13,FALSE())</f>
        <v>1</v>
      </c>
      <c r="T1715" s="12" t="n">
        <f aca="false">IF($S$1715,($Q$1715+Assumptions!$B$14*Assumptions!$B$13)/($R$1715+Assumptions!$B$14),IF($R$1715&gt;Assumptions!$B$4,$Q$1715/$R$1715,Assumptions!$B$4))</f>
        <v>77.9807208267329</v>
      </c>
      <c r="U1715" s="12" t="n">
        <f aca="false">IF($B$1715=1,$I$1715,$D$1685*$T$1715)</f>
        <v>63687451.1070807</v>
      </c>
      <c r="V1715" s="12" t="n">
        <f aca="false">IF($C$1715=1,$J$1715,$AI$1685*$T$1715)</f>
        <v>478529233.393325</v>
      </c>
      <c r="W1715" s="12" t="n">
        <f aca="false">IF($D$1715=1,$K$1715,$AF$1685*$T$1715)</f>
        <v>100000000</v>
      </c>
      <c r="X1715" s="12" t="n">
        <f aca="false">IF($E$1715=1,$L$1715,$AC$1685*$T$1715)</f>
        <v>187153729.984159</v>
      </c>
      <c r="Y1715" s="12" t="n">
        <f aca="false">IF($F$1715=1,$M$1715,$Z$1685*$T$1715)</f>
        <v>233942162.480199</v>
      </c>
      <c r="Z1715" s="12" t="n">
        <f aca="false">IF($G$1715=1,$N$1715,$W$1685*$T$1715)</f>
        <v>15000000</v>
      </c>
      <c r="AA1715" s="12" t="n">
        <f aca="false">IF($H$1715=1,$O$1715,$T$1685*$T$1715)</f>
        <v>5000000</v>
      </c>
      <c r="AB1715" s="12" t="n">
        <f aca="false">($J$1685+$O$1685)*$T$1715</f>
        <v>22409133.5278087</v>
      </c>
      <c r="AC1715" s="12" t="n">
        <f aca="false">Assumptions!$B$20*$T$1715</f>
        <v>701826487.440596</v>
      </c>
      <c r="AD1715" s="12" t="n">
        <f aca="false">IF($S$1715,Assumptions!$B$14*($T$1715-Assumptions!$B$13),Assumptions!$B$4)</f>
        <v>192451802.066832</v>
      </c>
      <c r="AE1715" s="12" t="n">
        <f aca="false">$U$1715+$V$1715+$W$1715+$X$1715+$Y$1715+$Z$1715+$AA$1715+$AB$1715+$AC$1715+$AD$1715</f>
        <v>2000000000</v>
      </c>
      <c r="AF1715" s="12" t="n">
        <f aca="false">IF(AND(IF($B$1715=1,$U$1715&gt;=INDEX($U$1696:$U$1823,1+$A$1715-Assumptions!$B$77),$U$1715&gt;INDEX($U$1696:$U$1823,1+$A$1715+Assumptions!$B$77)),IF($C$1715=1,$V$1715&gt;=INDEX($V$1696:$V$1823,1+$A$1715-Assumptions!$B$78),$V$1715&gt;INDEX($V$1696:$V$1823,1+$A$1715+Assumptions!$B$78)),IF($D$1715=1,$W$1715&gt;=INDEX($W$1696:$W$1823,1+$A$1715-Assumptions!$B$79),$W$1715&gt;INDEX($W$1696:$W$1823,1+$A$1715+Assumptions!$B$79)),IF($E$1715=1,$X$1715&gt;=INDEX($X$1696:$X$1823,1+$A$1715-Assumptions!$B$80),$X$1715&gt;INDEX($X$1696:$X$1823,1+$A$1715+Assumptions!$B$80)),IF($F$1715=1,$Y$1715&gt;=INDEX($Y$1696:$Y$1823,1+$A$1715-Assumptions!$B$81),$Y$1715&gt;INDEX($Y$1696:$Y$1823,1+$A$1715+Assumptions!$B$81)),IF($G$1715=1,$Z$1715&gt;=INDEX($Z$1696:$Z$1823,1+$A$1715-Assumptions!$B$82),$Z$1715&gt;INDEX($Z$1696:$Z$1823,1+$A$1715+Assumptions!$B$82)),IF($H$1715=1,$AA$1715&gt;=INDEX($AA$1696:$AA$1823,1+$A$1715-Assumptions!$B$83),$AA$1715&gt;INDEX($AA$1696:$AA$1823,1+$A$1715+Assumptions!$B$83))),1,0)</f>
        <v>0</v>
      </c>
    </row>
    <row r="1716" customFormat="false" ht="15" hidden="true" customHeight="false" outlineLevel="0" collapsed="false">
      <c r="A1716" s="6" t="n">
        <f aca="false">ROW()-ROW($A$1696)+Assumptions!$B$4</f>
        <v>20</v>
      </c>
      <c r="B1716" s="12" t="n">
        <f aca="false">MOD(QUOTIENT($A$1716,Assumptions!$B$77),2)</f>
        <v>0</v>
      </c>
      <c r="C1716" s="12" t="n">
        <f aca="false">MOD(QUOTIENT($A$1716,Assumptions!$B$78),2)</f>
        <v>0</v>
      </c>
      <c r="D1716" s="12" t="n">
        <f aca="false">MOD(QUOTIENT($A$1716,Assumptions!$B$79),2)</f>
        <v>1</v>
      </c>
      <c r="E1716" s="12" t="n">
        <f aca="false">MOD(QUOTIENT($A$1716,Assumptions!$B$80),2)</f>
        <v>0</v>
      </c>
      <c r="F1716" s="12" t="n">
        <f aca="false">MOD(QUOTIENT($A$1716,Assumptions!$B$81),2)</f>
        <v>1</v>
      </c>
      <c r="G1716" s="12" t="n">
        <f aca="false">MOD(QUOTIENT($A$1716,Assumptions!$B$82),2)</f>
        <v>0</v>
      </c>
      <c r="H1716" s="12" t="n">
        <f aca="false">MOD(QUOTIENT($A$1716,Assumptions!$B$83),2)</f>
        <v>0</v>
      </c>
      <c r="I1716" s="12" t="n">
        <f aca="false">IF($B$1716=1,MIN(Assumptions!$B$67,MAX(Assumptions!$B$4,Assumptions!$B$26-(Assumptions!$B$4))),Assumptions!$B$4)</f>
        <v>0</v>
      </c>
      <c r="J1716" s="12" t="n">
        <f aca="false">IF($C$1716=1,MIN(Assumptions!$B$66,MAX(Assumptions!$B$4,Assumptions!$B$26-($I$1716))),Assumptions!$B$4)</f>
        <v>0</v>
      </c>
      <c r="K1716" s="12" t="n">
        <f aca="false">IF($D$1716=1,MIN(Assumptions!$B$61,MAX(Assumptions!$B$4,Assumptions!$B$26-($I$1716+$J$1716))),Assumptions!$B$4)</f>
        <v>100000000</v>
      </c>
      <c r="L1716" s="12" t="n">
        <f aca="false">IF($E$1716=1,MIN(Assumptions!$B$56,MAX(Assumptions!$B$4,Assumptions!$B$26-($I$1716+$J$1716+$K$1716))),Assumptions!$B$4)</f>
        <v>0</v>
      </c>
      <c r="M1716" s="12" t="n">
        <f aca="false">IF($F$1716=1,MIN(Assumptions!$B$51,MAX(Assumptions!$B$4,Assumptions!$B$26-($I$1716+$J$1716+$K$1716+$L$1716))),Assumptions!$B$4)</f>
        <v>30000000</v>
      </c>
      <c r="N1716" s="12" t="n">
        <f aca="false">IF($G$1716=1,MIN(Assumptions!$B$46,MAX(Assumptions!$B$4,Assumptions!$B$26-($I$1716+$J$1716+$K$1716+$L$1716+$M$1716))),Assumptions!$B$4)</f>
        <v>0</v>
      </c>
      <c r="O1716" s="12" t="n">
        <f aca="false">IF($H$1716=1,MIN(Assumptions!$B$41,MAX(Assumptions!$B$4,Assumptions!$B$26-($I$1716+$J$1716+$K$1716+$L$1716+$M$1716+$N$1716))),Assumptions!$B$4)</f>
        <v>0</v>
      </c>
      <c r="P1716" s="12" t="n">
        <f aca="false">$I$1716+$J$1716+$K$1716+$L$1716+$M$1716+$N$1716+$O$1716</f>
        <v>130000000</v>
      </c>
      <c r="Q1716" s="12" t="n">
        <f aca="false">MAX(Assumptions!$B$4,Assumptions!$B$26-$P$1716)</f>
        <v>1870000000</v>
      </c>
      <c r="R1716" s="12" t="n">
        <f aca="false">$J$1685+$O$1685+Assumptions!$B$20+IF($B$1716=0,$D$1685,Assumptions!$B$4)+IF($C$1716=0,$AI$1685,Assumptions!$B$4)+IF($D$1716=0,$AF$1685,Assumptions!$B$4)+IF($E$1716=0,$AC$1685,Assumptions!$B$4)+IF($F$1716=0,$Z$1685,Assumptions!$B$4)+IF($G$1716=0,$W$1685,Assumptions!$B$4)+IF($H$1716=0,$T$1685,Assumptions!$B$4)</f>
        <v>28640582.1854708</v>
      </c>
      <c r="S1716" s="12" t="n">
        <f aca="false">IF($R$1716&gt;Assumptions!$B$4,$Q$1716/$R$1716&gt;Assumptions!$B$13,FALSE())</f>
        <v>1</v>
      </c>
      <c r="T1716" s="12" t="n">
        <f aca="false">IF($S$1716,($Q$1716+Assumptions!$B$14*Assumptions!$B$13)/($R$1716+Assumptions!$B$14),IF($R$1716&gt;Assumptions!$B$4,$Q$1716/$R$1716,Assumptions!$B$4))</f>
        <v>60.130539270189</v>
      </c>
      <c r="U1716" s="12" t="n">
        <f aca="false">IF($B$1716=1,$I$1716,$D$1685*$T$1716)</f>
        <v>49109071.3090681</v>
      </c>
      <c r="V1716" s="12" t="n">
        <f aca="false">IF($C$1716=1,$J$1716,$AI$1685*$T$1716)</f>
        <v>368991470.653687</v>
      </c>
      <c r="W1716" s="12" t="n">
        <f aca="false">IF($D$1716=1,$K$1716,$AF$1685*$T$1716)</f>
        <v>100000000</v>
      </c>
      <c r="X1716" s="12" t="n">
        <f aca="false">IF($E$1716=1,$L$1716,$AC$1685*$T$1716)</f>
        <v>144313294.248454</v>
      </c>
      <c r="Y1716" s="12" t="n">
        <f aca="false">IF($F$1716=1,$M$1716,$Z$1685*$T$1716)</f>
        <v>30000000</v>
      </c>
      <c r="Z1716" s="12" t="n">
        <f aca="false">IF($G$1716=1,$N$1716,$W$1685*$T$1716)</f>
        <v>300652696.350945</v>
      </c>
      <c r="AA1716" s="12" t="n">
        <f aca="false">IF($H$1716=1,$O$1716,$T$1685*$T$1716)</f>
        <v>300652696.350945</v>
      </c>
      <c r="AB1716" s="12" t="n">
        <f aca="false">($J$1685+$O$1685)*$T$1716</f>
        <v>17279569.4797281</v>
      </c>
      <c r="AC1716" s="12" t="n">
        <f aca="false">Assumptions!$B$20*$T$1716</f>
        <v>541174853.431701</v>
      </c>
      <c r="AD1716" s="12" t="n">
        <f aca="false">IF($S$1716,Assumptions!$B$14*($T$1716-Assumptions!$B$13),Assumptions!$B$4)</f>
        <v>147826348.175472</v>
      </c>
      <c r="AE1716" s="12" t="n">
        <f aca="false">$U$1716+$V$1716+$W$1716+$X$1716+$Y$1716+$Z$1716+$AA$1716+$AB$1716+$AC$1716+$AD$1716</f>
        <v>2000000000</v>
      </c>
      <c r="AF1716" s="12" t="n">
        <f aca="false">IF(AND(IF($B$1716=1,$U$1716&gt;=INDEX($U$1696:$U$1823,1+$A$1716-Assumptions!$B$77),$U$1716&gt;INDEX($U$1696:$U$1823,1+$A$1716+Assumptions!$B$77)),IF($C$1716=1,$V$1716&gt;=INDEX($V$1696:$V$1823,1+$A$1716-Assumptions!$B$78),$V$1716&gt;INDEX($V$1696:$V$1823,1+$A$1716+Assumptions!$B$78)),IF($D$1716=1,$W$1716&gt;=INDEX($W$1696:$W$1823,1+$A$1716-Assumptions!$B$79),$W$1716&gt;INDEX($W$1696:$W$1823,1+$A$1716+Assumptions!$B$79)),IF($E$1716=1,$X$1716&gt;=INDEX($X$1696:$X$1823,1+$A$1716-Assumptions!$B$80),$X$1716&gt;INDEX($X$1696:$X$1823,1+$A$1716+Assumptions!$B$80)),IF($F$1716=1,$Y$1716&gt;=INDEX($Y$1696:$Y$1823,1+$A$1716-Assumptions!$B$81),$Y$1716&gt;INDEX($Y$1696:$Y$1823,1+$A$1716+Assumptions!$B$81)),IF($G$1716=1,$Z$1716&gt;=INDEX($Z$1696:$Z$1823,1+$A$1716-Assumptions!$B$82),$Z$1716&gt;INDEX($Z$1696:$Z$1823,1+$A$1716+Assumptions!$B$82)),IF($H$1716=1,$AA$1716&gt;=INDEX($AA$1696:$AA$1823,1+$A$1716-Assumptions!$B$83),$AA$1716&gt;INDEX($AA$1696:$AA$1823,1+$A$1716+Assumptions!$B$83))),1,0)</f>
        <v>0</v>
      </c>
    </row>
    <row r="1717" customFormat="false" ht="15" hidden="true" customHeight="false" outlineLevel="0" collapsed="false">
      <c r="A1717" s="6" t="n">
        <f aca="false">ROW()-ROW($A$1696)+Assumptions!$B$4</f>
        <v>21</v>
      </c>
      <c r="B1717" s="12" t="n">
        <f aca="false">MOD(QUOTIENT($A$1717,Assumptions!$B$77),2)</f>
        <v>0</v>
      </c>
      <c r="C1717" s="12" t="n">
        <f aca="false">MOD(QUOTIENT($A$1717,Assumptions!$B$78),2)</f>
        <v>0</v>
      </c>
      <c r="D1717" s="12" t="n">
        <f aca="false">MOD(QUOTIENT($A$1717,Assumptions!$B$79),2)</f>
        <v>1</v>
      </c>
      <c r="E1717" s="12" t="n">
        <f aca="false">MOD(QUOTIENT($A$1717,Assumptions!$B$80),2)</f>
        <v>0</v>
      </c>
      <c r="F1717" s="12" t="n">
        <f aca="false">MOD(QUOTIENT($A$1717,Assumptions!$B$81),2)</f>
        <v>1</v>
      </c>
      <c r="G1717" s="12" t="n">
        <f aca="false">MOD(QUOTIENT($A$1717,Assumptions!$B$82),2)</f>
        <v>0</v>
      </c>
      <c r="H1717" s="12" t="n">
        <f aca="false">MOD(QUOTIENT($A$1717,Assumptions!$B$83),2)</f>
        <v>1</v>
      </c>
      <c r="I1717" s="12" t="n">
        <f aca="false">IF($B$1717=1,MIN(Assumptions!$B$67,MAX(Assumptions!$B$4,Assumptions!$B$26-(Assumptions!$B$4))),Assumptions!$B$4)</f>
        <v>0</v>
      </c>
      <c r="J1717" s="12" t="n">
        <f aca="false">IF($C$1717=1,MIN(Assumptions!$B$66,MAX(Assumptions!$B$4,Assumptions!$B$26-($I$1717))),Assumptions!$B$4)</f>
        <v>0</v>
      </c>
      <c r="K1717" s="12" t="n">
        <f aca="false">IF($D$1717=1,MIN(Assumptions!$B$61,MAX(Assumptions!$B$4,Assumptions!$B$26-($I$1717+$J$1717))),Assumptions!$B$4)</f>
        <v>100000000</v>
      </c>
      <c r="L1717" s="12" t="n">
        <f aca="false">IF($E$1717=1,MIN(Assumptions!$B$56,MAX(Assumptions!$B$4,Assumptions!$B$26-($I$1717+$J$1717+$K$1717))),Assumptions!$B$4)</f>
        <v>0</v>
      </c>
      <c r="M1717" s="12" t="n">
        <f aca="false">IF($F$1717=1,MIN(Assumptions!$B$51,MAX(Assumptions!$B$4,Assumptions!$B$26-($I$1717+$J$1717+$K$1717+$L$1717))),Assumptions!$B$4)</f>
        <v>30000000</v>
      </c>
      <c r="N1717" s="12" t="n">
        <f aca="false">IF($G$1717=1,MIN(Assumptions!$B$46,MAX(Assumptions!$B$4,Assumptions!$B$26-($I$1717+$J$1717+$K$1717+$L$1717+$M$1717))),Assumptions!$B$4)</f>
        <v>0</v>
      </c>
      <c r="O1717" s="12" t="n">
        <f aca="false">IF($H$1717=1,MIN(Assumptions!$B$41,MAX(Assumptions!$B$4,Assumptions!$B$26-($I$1717+$J$1717+$K$1717+$L$1717+$M$1717+$N$1717))),Assumptions!$B$4)</f>
        <v>5000000</v>
      </c>
      <c r="P1717" s="12" t="n">
        <f aca="false">$I$1717+$J$1717+$K$1717+$L$1717+$M$1717+$N$1717+$O$1717</f>
        <v>135000000</v>
      </c>
      <c r="Q1717" s="12" t="n">
        <f aca="false">MAX(Assumptions!$B$4,Assumptions!$B$26-$P$1717)</f>
        <v>1865000000</v>
      </c>
      <c r="R1717" s="12" t="n">
        <f aca="false">$J$1685+$O$1685+Assumptions!$B$20+IF($B$1717=0,$D$1685,Assumptions!$B$4)+IF($C$1717=0,$AI$1685,Assumptions!$B$4)+IF($D$1717=0,$AF$1685,Assumptions!$B$4)+IF($E$1717=0,$AC$1685,Assumptions!$B$4)+IF($F$1717=0,$Z$1685,Assumptions!$B$4)+IF($G$1717=0,$W$1685,Assumptions!$B$4)+IF($H$1717=0,$T$1685,Assumptions!$B$4)</f>
        <v>23640582.1854708</v>
      </c>
      <c r="S1717" s="12" t="n">
        <f aca="false">IF($R$1717&gt;Assumptions!$B$4,$Q$1717/$R$1717&gt;Assumptions!$B$13,FALSE())</f>
        <v>1</v>
      </c>
      <c r="T1717" s="12" t="n">
        <f aca="false">IF($S$1717,($Q$1717+Assumptions!$B$14*Assumptions!$B$13)/($R$1717+Assumptions!$B$14),IF($R$1717&gt;Assumptions!$B$4,$Q$1717/$R$1717,Assumptions!$B$4))</f>
        <v>71.4406430105438</v>
      </c>
      <c r="U1717" s="12" t="n">
        <f aca="false">IF($B$1717=1,$I$1717,$D$1685*$T$1717)</f>
        <v>58346119.5351332</v>
      </c>
      <c r="V1717" s="12" t="n">
        <f aca="false">IF($C$1717=1,$J$1717,$AI$1685*$T$1717)</f>
        <v>438396000.582263</v>
      </c>
      <c r="W1717" s="12" t="n">
        <f aca="false">IF($D$1717=1,$K$1717,$AF$1685*$T$1717)</f>
        <v>100000000</v>
      </c>
      <c r="X1717" s="12" t="n">
        <f aca="false">IF($E$1717=1,$L$1717,$AC$1685*$T$1717)</f>
        <v>171457543.225305</v>
      </c>
      <c r="Y1717" s="12" t="n">
        <f aca="false">IF($F$1717=1,$M$1717,$Z$1685*$T$1717)</f>
        <v>30000000</v>
      </c>
      <c r="Z1717" s="12" t="n">
        <f aca="false">IF($G$1717=1,$N$1717,$W$1685*$T$1717)</f>
        <v>357203215.052719</v>
      </c>
      <c r="AA1717" s="12" t="n">
        <f aca="false">IF($H$1717=1,$O$1717,$T$1685*$T$1717)</f>
        <v>5000000</v>
      </c>
      <c r="AB1717" s="12" t="n">
        <f aca="false">($J$1685+$O$1685)*$T$1717</f>
        <v>20529726.983326</v>
      </c>
      <c r="AC1717" s="12" t="n">
        <f aca="false">Assumptions!$B$20*$T$1717</f>
        <v>642965787.094894</v>
      </c>
      <c r="AD1717" s="12" t="n">
        <f aca="false">IF($S$1717,Assumptions!$B$14*($T$1717-Assumptions!$B$13),Assumptions!$B$4)</f>
        <v>176101607.526359</v>
      </c>
      <c r="AE1717" s="12" t="n">
        <f aca="false">$U$1717+$V$1717+$W$1717+$X$1717+$Y$1717+$Z$1717+$AA$1717+$AB$1717+$AC$1717+$AD$1717</f>
        <v>2000000000</v>
      </c>
      <c r="AF1717" s="12" t="n">
        <f aca="false">IF(AND(IF($B$1717=1,$U$1717&gt;=INDEX($U$1696:$U$1823,1+$A$1717-Assumptions!$B$77),$U$1717&gt;INDEX($U$1696:$U$1823,1+$A$1717+Assumptions!$B$77)),IF($C$1717=1,$V$1717&gt;=INDEX($V$1696:$V$1823,1+$A$1717-Assumptions!$B$78),$V$1717&gt;INDEX($V$1696:$V$1823,1+$A$1717+Assumptions!$B$78)),IF($D$1717=1,$W$1717&gt;=INDEX($W$1696:$W$1823,1+$A$1717-Assumptions!$B$79),$W$1717&gt;INDEX($W$1696:$W$1823,1+$A$1717+Assumptions!$B$79)),IF($E$1717=1,$X$1717&gt;=INDEX($X$1696:$X$1823,1+$A$1717-Assumptions!$B$80),$X$1717&gt;INDEX($X$1696:$X$1823,1+$A$1717+Assumptions!$B$80)),IF($F$1717=1,$Y$1717&gt;=INDEX($Y$1696:$Y$1823,1+$A$1717-Assumptions!$B$81),$Y$1717&gt;INDEX($Y$1696:$Y$1823,1+$A$1717+Assumptions!$B$81)),IF($G$1717=1,$Z$1717&gt;=INDEX($Z$1696:$Z$1823,1+$A$1717-Assumptions!$B$82),$Z$1717&gt;INDEX($Z$1696:$Z$1823,1+$A$1717+Assumptions!$B$82)),IF($H$1717=1,$AA$1717&gt;=INDEX($AA$1696:$AA$1823,1+$A$1717-Assumptions!$B$83),$AA$1717&gt;INDEX($AA$1696:$AA$1823,1+$A$1717+Assumptions!$B$83))),1,0)</f>
        <v>0</v>
      </c>
    </row>
    <row r="1718" customFormat="false" ht="15" hidden="true" customHeight="false" outlineLevel="0" collapsed="false">
      <c r="A1718" s="6" t="n">
        <f aca="false">ROW()-ROW($A$1696)+Assumptions!$B$4</f>
        <v>22</v>
      </c>
      <c r="B1718" s="12" t="n">
        <f aca="false">MOD(QUOTIENT($A$1718,Assumptions!$B$77),2)</f>
        <v>0</v>
      </c>
      <c r="C1718" s="12" t="n">
        <f aca="false">MOD(QUOTIENT($A$1718,Assumptions!$B$78),2)</f>
        <v>0</v>
      </c>
      <c r="D1718" s="12" t="n">
        <f aca="false">MOD(QUOTIENT($A$1718,Assumptions!$B$79),2)</f>
        <v>1</v>
      </c>
      <c r="E1718" s="12" t="n">
        <f aca="false">MOD(QUOTIENT($A$1718,Assumptions!$B$80),2)</f>
        <v>0</v>
      </c>
      <c r="F1718" s="12" t="n">
        <f aca="false">MOD(QUOTIENT($A$1718,Assumptions!$B$81),2)</f>
        <v>1</v>
      </c>
      <c r="G1718" s="12" t="n">
        <f aca="false">MOD(QUOTIENT($A$1718,Assumptions!$B$82),2)</f>
        <v>1</v>
      </c>
      <c r="H1718" s="12" t="n">
        <f aca="false">MOD(QUOTIENT($A$1718,Assumptions!$B$83),2)</f>
        <v>0</v>
      </c>
      <c r="I1718" s="12" t="n">
        <f aca="false">IF($B$1718=1,MIN(Assumptions!$B$67,MAX(Assumptions!$B$4,Assumptions!$B$26-(Assumptions!$B$4))),Assumptions!$B$4)</f>
        <v>0</v>
      </c>
      <c r="J1718" s="12" t="n">
        <f aca="false">IF($C$1718=1,MIN(Assumptions!$B$66,MAX(Assumptions!$B$4,Assumptions!$B$26-($I$1718))),Assumptions!$B$4)</f>
        <v>0</v>
      </c>
      <c r="K1718" s="12" t="n">
        <f aca="false">IF($D$1718=1,MIN(Assumptions!$B$61,MAX(Assumptions!$B$4,Assumptions!$B$26-($I$1718+$J$1718))),Assumptions!$B$4)</f>
        <v>100000000</v>
      </c>
      <c r="L1718" s="12" t="n">
        <f aca="false">IF($E$1718=1,MIN(Assumptions!$B$56,MAX(Assumptions!$B$4,Assumptions!$B$26-($I$1718+$J$1718+$K$1718))),Assumptions!$B$4)</f>
        <v>0</v>
      </c>
      <c r="M1718" s="12" t="n">
        <f aca="false">IF($F$1718=1,MIN(Assumptions!$B$51,MAX(Assumptions!$B$4,Assumptions!$B$26-($I$1718+$J$1718+$K$1718+$L$1718))),Assumptions!$B$4)</f>
        <v>30000000</v>
      </c>
      <c r="N1718" s="12" t="n">
        <f aca="false">IF($G$1718=1,MIN(Assumptions!$B$46,MAX(Assumptions!$B$4,Assumptions!$B$26-($I$1718+$J$1718+$K$1718+$L$1718+$M$1718))),Assumptions!$B$4)</f>
        <v>15000000</v>
      </c>
      <c r="O1718" s="12" t="n">
        <f aca="false">IF($H$1718=1,MIN(Assumptions!$B$41,MAX(Assumptions!$B$4,Assumptions!$B$26-($I$1718+$J$1718+$K$1718+$L$1718+$M$1718+$N$1718))),Assumptions!$B$4)</f>
        <v>0</v>
      </c>
      <c r="P1718" s="12" t="n">
        <f aca="false">$I$1718+$J$1718+$K$1718+$L$1718+$M$1718+$N$1718+$O$1718</f>
        <v>145000000</v>
      </c>
      <c r="Q1718" s="12" t="n">
        <f aca="false">MAX(Assumptions!$B$4,Assumptions!$B$26-$P$1718)</f>
        <v>1855000000</v>
      </c>
      <c r="R1718" s="12" t="n">
        <f aca="false">$J$1685+$O$1685+Assumptions!$B$20+IF($B$1718=0,$D$1685,Assumptions!$B$4)+IF($C$1718=0,$AI$1685,Assumptions!$B$4)+IF($D$1718=0,$AF$1685,Assumptions!$B$4)+IF($E$1718=0,$AC$1685,Assumptions!$B$4)+IF($F$1718=0,$Z$1685,Assumptions!$B$4)+IF($G$1718=0,$W$1685,Assumptions!$B$4)+IF($H$1718=0,$T$1685,Assumptions!$B$4)</f>
        <v>23640582.1854708</v>
      </c>
      <c r="S1718" s="12" t="n">
        <f aca="false">IF($R$1718&gt;Assumptions!$B$4,$Q$1718/$R$1718&gt;Assumptions!$B$13,FALSE())</f>
        <v>1</v>
      </c>
      <c r="T1718" s="12" t="n">
        <f aca="false">IF($S$1718,($Q$1718+Assumptions!$B$14*Assumptions!$B$13)/($R$1718+Assumptions!$B$14),IF($R$1718&gt;Assumptions!$B$4,$Q$1718/$R$1718,Assumptions!$B$4))</f>
        <v>71.0580960600188</v>
      </c>
      <c r="U1718" s="12" t="n">
        <f aca="false">IF($B$1718=1,$I$1718,$D$1685*$T$1718)</f>
        <v>58033690.5148648</v>
      </c>
      <c r="V1718" s="12" t="n">
        <f aca="false">IF($C$1718=1,$J$1718,$AI$1685*$T$1718)</f>
        <v>436048498.571113</v>
      </c>
      <c r="W1718" s="12" t="n">
        <f aca="false">IF($D$1718=1,$K$1718,$AF$1685*$T$1718)</f>
        <v>100000000</v>
      </c>
      <c r="X1718" s="12" t="n">
        <f aca="false">IF($E$1718=1,$L$1718,$AC$1685*$T$1718)</f>
        <v>170539430.544045</v>
      </c>
      <c r="Y1718" s="12" t="n">
        <f aca="false">IF($F$1718=1,$M$1718,$Z$1685*$T$1718)</f>
        <v>30000000</v>
      </c>
      <c r="Z1718" s="12" t="n">
        <f aca="false">IF($G$1718=1,$N$1718,$W$1685*$T$1718)</f>
        <v>15000000</v>
      </c>
      <c r="AA1718" s="12" t="n">
        <f aca="false">IF($H$1718=1,$O$1718,$T$1685*$T$1718)</f>
        <v>355290480.300094</v>
      </c>
      <c r="AB1718" s="12" t="n">
        <f aca="false">($J$1685+$O$1685)*$T$1718</f>
        <v>20419795.379667</v>
      </c>
      <c r="AC1718" s="12" t="n">
        <f aca="false">Assumptions!$B$20*$T$1718</f>
        <v>639522864.540169</v>
      </c>
      <c r="AD1718" s="12" t="n">
        <f aca="false">IF($S$1718,Assumptions!$B$14*($T$1718-Assumptions!$B$13),Assumptions!$B$4)</f>
        <v>175145240.150047</v>
      </c>
      <c r="AE1718" s="12" t="n">
        <f aca="false">$U$1718+$V$1718+$W$1718+$X$1718+$Y$1718+$Z$1718+$AA$1718+$AB$1718+$AC$1718+$AD$1718</f>
        <v>2000000000</v>
      </c>
      <c r="AF1718" s="12" t="n">
        <f aca="false">IF(AND(IF($B$1718=1,$U$1718&gt;=INDEX($U$1696:$U$1823,1+$A$1718-Assumptions!$B$77),$U$1718&gt;INDEX($U$1696:$U$1823,1+$A$1718+Assumptions!$B$77)),IF($C$1718=1,$V$1718&gt;=INDEX($V$1696:$V$1823,1+$A$1718-Assumptions!$B$78),$V$1718&gt;INDEX($V$1696:$V$1823,1+$A$1718+Assumptions!$B$78)),IF($D$1718=1,$W$1718&gt;=INDEX($W$1696:$W$1823,1+$A$1718-Assumptions!$B$79),$W$1718&gt;INDEX($W$1696:$W$1823,1+$A$1718+Assumptions!$B$79)),IF($E$1718=1,$X$1718&gt;=INDEX($X$1696:$X$1823,1+$A$1718-Assumptions!$B$80),$X$1718&gt;INDEX($X$1696:$X$1823,1+$A$1718+Assumptions!$B$80)),IF($F$1718=1,$Y$1718&gt;=INDEX($Y$1696:$Y$1823,1+$A$1718-Assumptions!$B$81),$Y$1718&gt;INDEX($Y$1696:$Y$1823,1+$A$1718+Assumptions!$B$81)),IF($G$1718=1,$Z$1718&gt;=INDEX($Z$1696:$Z$1823,1+$A$1718-Assumptions!$B$82),$Z$1718&gt;INDEX($Z$1696:$Z$1823,1+$A$1718+Assumptions!$B$82)),IF($H$1718=1,$AA$1718&gt;=INDEX($AA$1696:$AA$1823,1+$A$1718-Assumptions!$B$83),$AA$1718&gt;INDEX($AA$1696:$AA$1823,1+$A$1718+Assumptions!$B$83))),1,0)</f>
        <v>0</v>
      </c>
    </row>
    <row r="1719" customFormat="false" ht="15" hidden="true" customHeight="false" outlineLevel="0" collapsed="false">
      <c r="A1719" s="6" t="n">
        <f aca="false">ROW()-ROW($A$1696)+Assumptions!$B$4</f>
        <v>23</v>
      </c>
      <c r="B1719" s="12" t="n">
        <f aca="false">MOD(QUOTIENT($A$1719,Assumptions!$B$77),2)</f>
        <v>0</v>
      </c>
      <c r="C1719" s="12" t="n">
        <f aca="false">MOD(QUOTIENT($A$1719,Assumptions!$B$78),2)</f>
        <v>0</v>
      </c>
      <c r="D1719" s="12" t="n">
        <f aca="false">MOD(QUOTIENT($A$1719,Assumptions!$B$79),2)</f>
        <v>1</v>
      </c>
      <c r="E1719" s="12" t="n">
        <f aca="false">MOD(QUOTIENT($A$1719,Assumptions!$B$80),2)</f>
        <v>0</v>
      </c>
      <c r="F1719" s="12" t="n">
        <f aca="false">MOD(QUOTIENT($A$1719,Assumptions!$B$81),2)</f>
        <v>1</v>
      </c>
      <c r="G1719" s="12" t="n">
        <f aca="false">MOD(QUOTIENT($A$1719,Assumptions!$B$82),2)</f>
        <v>1</v>
      </c>
      <c r="H1719" s="12" t="n">
        <f aca="false">MOD(QUOTIENT($A$1719,Assumptions!$B$83),2)</f>
        <v>1</v>
      </c>
      <c r="I1719" s="12" t="n">
        <f aca="false">IF($B$1719=1,MIN(Assumptions!$B$67,MAX(Assumptions!$B$4,Assumptions!$B$26-(Assumptions!$B$4))),Assumptions!$B$4)</f>
        <v>0</v>
      </c>
      <c r="J1719" s="12" t="n">
        <f aca="false">IF($C$1719=1,MIN(Assumptions!$B$66,MAX(Assumptions!$B$4,Assumptions!$B$26-($I$1719))),Assumptions!$B$4)</f>
        <v>0</v>
      </c>
      <c r="K1719" s="12" t="n">
        <f aca="false">IF($D$1719=1,MIN(Assumptions!$B$61,MAX(Assumptions!$B$4,Assumptions!$B$26-($I$1719+$J$1719))),Assumptions!$B$4)</f>
        <v>100000000</v>
      </c>
      <c r="L1719" s="12" t="n">
        <f aca="false">IF($E$1719=1,MIN(Assumptions!$B$56,MAX(Assumptions!$B$4,Assumptions!$B$26-($I$1719+$J$1719+$K$1719))),Assumptions!$B$4)</f>
        <v>0</v>
      </c>
      <c r="M1719" s="12" t="n">
        <f aca="false">IF($F$1719=1,MIN(Assumptions!$B$51,MAX(Assumptions!$B$4,Assumptions!$B$26-($I$1719+$J$1719+$K$1719+$L$1719))),Assumptions!$B$4)</f>
        <v>30000000</v>
      </c>
      <c r="N1719" s="12" t="n">
        <f aca="false">IF($G$1719=1,MIN(Assumptions!$B$46,MAX(Assumptions!$B$4,Assumptions!$B$26-($I$1719+$J$1719+$K$1719+$L$1719+$M$1719))),Assumptions!$B$4)</f>
        <v>15000000</v>
      </c>
      <c r="O1719" s="12" t="n">
        <f aca="false">IF($H$1719=1,MIN(Assumptions!$B$41,MAX(Assumptions!$B$4,Assumptions!$B$26-($I$1719+$J$1719+$K$1719+$L$1719+$M$1719+$N$1719))),Assumptions!$B$4)</f>
        <v>5000000</v>
      </c>
      <c r="P1719" s="12" t="n">
        <f aca="false">$I$1719+$J$1719+$K$1719+$L$1719+$M$1719+$N$1719+$O$1719</f>
        <v>150000000</v>
      </c>
      <c r="Q1719" s="12" t="n">
        <f aca="false">MAX(Assumptions!$B$4,Assumptions!$B$26-$P$1719)</f>
        <v>1850000000</v>
      </c>
      <c r="R1719" s="12" t="n">
        <f aca="false">$J$1685+$O$1685+Assumptions!$B$20+IF($B$1719=0,$D$1685,Assumptions!$B$4)+IF($C$1719=0,$AI$1685,Assumptions!$B$4)+IF($D$1719=0,$AF$1685,Assumptions!$B$4)+IF($E$1719=0,$AC$1685,Assumptions!$B$4)+IF($F$1719=0,$Z$1685,Assumptions!$B$4)+IF($G$1719=0,$W$1685,Assumptions!$B$4)+IF($H$1719=0,$T$1685,Assumptions!$B$4)</f>
        <v>18640582.1854708</v>
      </c>
      <c r="S1719" s="12" t="n">
        <f aca="false">IF($R$1719&gt;Assumptions!$B$4,$Q$1719/$R$1719&gt;Assumptions!$B$13,FALSE())</f>
        <v>1</v>
      </c>
      <c r="T1719" s="12" t="n">
        <f aca="false">IF($S$1719,($Q$1719+Assumptions!$B$14*Assumptions!$B$13)/($R$1719+Assumptions!$B$14),IF($R$1719&gt;Assumptions!$B$4,$Q$1719/$R$1719,Assumptions!$B$4))</f>
        <v>87.6276719225433</v>
      </c>
      <c r="U1719" s="12" t="n">
        <f aca="false">IF($B$1719=1,$I$1719,$D$1685*$T$1719)</f>
        <v>71566189.8483133</v>
      </c>
      <c r="V1719" s="12" t="n">
        <f aca="false">IF($C$1719=1,$J$1719,$AI$1685*$T$1719)</f>
        <v>537727815.60082</v>
      </c>
      <c r="W1719" s="12" t="n">
        <f aca="false">IF($D$1719=1,$K$1719,$AF$1685*$T$1719)</f>
        <v>100000000</v>
      </c>
      <c r="X1719" s="12" t="n">
        <f aca="false">IF($E$1719=1,$L$1719,$AC$1685*$T$1719)</f>
        <v>210306412.614104</v>
      </c>
      <c r="Y1719" s="12" t="n">
        <f aca="false">IF($F$1719=1,$M$1719,$Z$1685*$T$1719)</f>
        <v>30000000</v>
      </c>
      <c r="Z1719" s="12" t="n">
        <f aca="false">IF($G$1719=1,$N$1719,$W$1685*$T$1719)</f>
        <v>15000000</v>
      </c>
      <c r="AA1719" s="12" t="n">
        <f aca="false">IF($H$1719=1,$O$1719,$T$1685*$T$1719)</f>
        <v>5000000</v>
      </c>
      <c r="AB1719" s="12" t="n">
        <f aca="false">($J$1685+$O$1685)*$T$1719</f>
        <v>25181354.8275143</v>
      </c>
      <c r="AC1719" s="12" t="n">
        <f aca="false">Assumptions!$B$20*$T$1719</f>
        <v>788649047.30289</v>
      </c>
      <c r="AD1719" s="12" t="n">
        <f aca="false">IF($S$1719,Assumptions!$B$14*($T$1719-Assumptions!$B$13),Assumptions!$B$4)</f>
        <v>216569179.806358</v>
      </c>
      <c r="AE1719" s="12" t="n">
        <f aca="false">$U$1719+$V$1719+$W$1719+$X$1719+$Y$1719+$Z$1719+$AA$1719+$AB$1719+$AC$1719+$AD$1719</f>
        <v>2000000000</v>
      </c>
      <c r="AF1719" s="12" t="n">
        <f aca="false">IF(AND(IF($B$1719=1,$U$1719&gt;=INDEX($U$1696:$U$1823,1+$A$1719-Assumptions!$B$77),$U$1719&gt;INDEX($U$1696:$U$1823,1+$A$1719+Assumptions!$B$77)),IF($C$1719=1,$V$1719&gt;=INDEX($V$1696:$V$1823,1+$A$1719-Assumptions!$B$78),$V$1719&gt;INDEX($V$1696:$V$1823,1+$A$1719+Assumptions!$B$78)),IF($D$1719=1,$W$1719&gt;=INDEX($W$1696:$W$1823,1+$A$1719-Assumptions!$B$79),$W$1719&gt;INDEX($W$1696:$W$1823,1+$A$1719+Assumptions!$B$79)),IF($E$1719=1,$X$1719&gt;=INDEX($X$1696:$X$1823,1+$A$1719-Assumptions!$B$80),$X$1719&gt;INDEX($X$1696:$X$1823,1+$A$1719+Assumptions!$B$80)),IF($F$1719=1,$Y$1719&gt;=INDEX($Y$1696:$Y$1823,1+$A$1719-Assumptions!$B$81),$Y$1719&gt;INDEX($Y$1696:$Y$1823,1+$A$1719+Assumptions!$B$81)),IF($G$1719=1,$Z$1719&gt;=INDEX($Z$1696:$Z$1823,1+$A$1719-Assumptions!$B$82),$Z$1719&gt;INDEX($Z$1696:$Z$1823,1+$A$1719+Assumptions!$B$82)),IF($H$1719=1,$AA$1719&gt;=INDEX($AA$1696:$AA$1823,1+$A$1719-Assumptions!$B$83),$AA$1719&gt;INDEX($AA$1696:$AA$1823,1+$A$1719+Assumptions!$B$83))),1,0)</f>
        <v>0</v>
      </c>
    </row>
    <row r="1720" customFormat="false" ht="15" hidden="true" customHeight="false" outlineLevel="0" collapsed="false">
      <c r="A1720" s="6" t="n">
        <f aca="false">ROW()-ROW($A$1696)+Assumptions!$B$4</f>
        <v>24</v>
      </c>
      <c r="B1720" s="12" t="n">
        <f aca="false">MOD(QUOTIENT($A$1720,Assumptions!$B$77),2)</f>
        <v>0</v>
      </c>
      <c r="C1720" s="12" t="n">
        <f aca="false">MOD(QUOTIENT($A$1720,Assumptions!$B$78),2)</f>
        <v>0</v>
      </c>
      <c r="D1720" s="12" t="n">
        <f aca="false">MOD(QUOTIENT($A$1720,Assumptions!$B$79),2)</f>
        <v>1</v>
      </c>
      <c r="E1720" s="12" t="n">
        <f aca="false">MOD(QUOTIENT($A$1720,Assumptions!$B$80),2)</f>
        <v>1</v>
      </c>
      <c r="F1720" s="12" t="n">
        <f aca="false">MOD(QUOTIENT($A$1720,Assumptions!$B$81),2)</f>
        <v>0</v>
      </c>
      <c r="G1720" s="12" t="n">
        <f aca="false">MOD(QUOTIENT($A$1720,Assumptions!$B$82),2)</f>
        <v>0</v>
      </c>
      <c r="H1720" s="12" t="n">
        <f aca="false">MOD(QUOTIENT($A$1720,Assumptions!$B$83),2)</f>
        <v>0</v>
      </c>
      <c r="I1720" s="12" t="n">
        <f aca="false">IF($B$1720=1,MIN(Assumptions!$B$67,MAX(Assumptions!$B$4,Assumptions!$B$26-(Assumptions!$B$4))),Assumptions!$B$4)</f>
        <v>0</v>
      </c>
      <c r="J1720" s="12" t="n">
        <f aca="false">IF($C$1720=1,MIN(Assumptions!$B$66,MAX(Assumptions!$B$4,Assumptions!$B$26-($I$1720))),Assumptions!$B$4)</f>
        <v>0</v>
      </c>
      <c r="K1720" s="12" t="n">
        <f aca="false">IF($D$1720=1,MIN(Assumptions!$B$61,MAX(Assumptions!$B$4,Assumptions!$B$26-($I$1720+$J$1720))),Assumptions!$B$4)</f>
        <v>100000000</v>
      </c>
      <c r="L1720" s="12" t="n">
        <f aca="false">IF($E$1720=1,MIN(Assumptions!$B$56,MAX(Assumptions!$B$4,Assumptions!$B$26-($I$1720+$J$1720+$K$1720))),Assumptions!$B$4)</f>
        <v>60000000</v>
      </c>
      <c r="M1720" s="12" t="n">
        <f aca="false">IF($F$1720=1,MIN(Assumptions!$B$51,MAX(Assumptions!$B$4,Assumptions!$B$26-($I$1720+$J$1720+$K$1720+$L$1720))),Assumptions!$B$4)</f>
        <v>0</v>
      </c>
      <c r="N1720" s="12" t="n">
        <f aca="false">IF($G$1720=1,MIN(Assumptions!$B$46,MAX(Assumptions!$B$4,Assumptions!$B$26-($I$1720+$J$1720+$K$1720+$L$1720+$M$1720))),Assumptions!$B$4)</f>
        <v>0</v>
      </c>
      <c r="O1720" s="12" t="n">
        <f aca="false">IF($H$1720=1,MIN(Assumptions!$B$41,MAX(Assumptions!$B$4,Assumptions!$B$26-($I$1720+$J$1720+$K$1720+$L$1720+$M$1720+$N$1720))),Assumptions!$B$4)</f>
        <v>0</v>
      </c>
      <c r="P1720" s="12" t="n">
        <f aca="false">$I$1720+$J$1720+$K$1720+$L$1720+$M$1720+$N$1720+$O$1720</f>
        <v>160000000</v>
      </c>
      <c r="Q1720" s="12" t="n">
        <f aca="false">MAX(Assumptions!$B$4,Assumptions!$B$26-$P$1720)</f>
        <v>1840000000</v>
      </c>
      <c r="R1720" s="12" t="n">
        <f aca="false">$J$1685+$O$1685+Assumptions!$B$20+IF($B$1720=0,$D$1685,Assumptions!$B$4)+IF($C$1720=0,$AI$1685,Assumptions!$B$4)+IF($D$1720=0,$AF$1685,Assumptions!$B$4)+IF($E$1720=0,$AC$1685,Assumptions!$B$4)+IF($F$1720=0,$Z$1685,Assumptions!$B$4)+IF($G$1720=0,$W$1685,Assumptions!$B$4)+IF($H$1720=0,$T$1685,Assumptions!$B$4)</f>
        <v>29240582.1854708</v>
      </c>
      <c r="S1720" s="12" t="n">
        <f aca="false">IF($R$1720&gt;Assumptions!$B$4,$Q$1720/$R$1720&gt;Assumptions!$B$13,FALSE())</f>
        <v>1</v>
      </c>
      <c r="T1720" s="12" t="n">
        <f aca="false">IF($S$1720,($Q$1720+Assumptions!$B$14*Assumptions!$B$13)/($R$1720+Assumptions!$B$14),IF($R$1720&gt;Assumptions!$B$4,$Q$1720/$R$1720,Assumptions!$B$4))</f>
        <v>58.0487147095683</v>
      </c>
      <c r="U1720" s="12" t="n">
        <f aca="false">IF($B$1720=1,$I$1720,$D$1685*$T$1720)</f>
        <v>47408829.2683123</v>
      </c>
      <c r="V1720" s="12" t="n">
        <f aca="false">IF($C$1720=1,$J$1720,$AI$1685*$T$1720)</f>
        <v>356216339.820173</v>
      </c>
      <c r="W1720" s="12" t="n">
        <f aca="false">IF($D$1720=1,$K$1720,$AF$1685*$T$1720)</f>
        <v>100000000</v>
      </c>
      <c r="X1720" s="12" t="n">
        <f aca="false">IF($E$1720=1,$L$1720,$AC$1685*$T$1720)</f>
        <v>60000000</v>
      </c>
      <c r="Y1720" s="12" t="n">
        <f aca="false">IF($F$1720=1,$M$1720,$Z$1685*$T$1720)</f>
        <v>174146144.128705</v>
      </c>
      <c r="Z1720" s="12" t="n">
        <f aca="false">IF($G$1720=1,$N$1720,$W$1685*$T$1720)</f>
        <v>290243573.547841</v>
      </c>
      <c r="AA1720" s="12" t="n">
        <f aca="false">IF($H$1720=1,$O$1720,$T$1685*$T$1720)</f>
        <v>290243573.547841</v>
      </c>
      <c r="AB1720" s="12" t="n">
        <f aca="false">($J$1685+$O$1685)*$T$1720</f>
        <v>16681320.5270918</v>
      </c>
      <c r="AC1720" s="12" t="n">
        <f aca="false">Assumptions!$B$20*$T$1720</f>
        <v>522438432.386115</v>
      </c>
      <c r="AD1720" s="12" t="n">
        <f aca="false">IF($S$1720,Assumptions!$B$14*($T$1720-Assumptions!$B$13),Assumptions!$B$4)</f>
        <v>142621786.773921</v>
      </c>
      <c r="AE1720" s="12" t="n">
        <f aca="false">$U$1720+$V$1720+$W$1720+$X$1720+$Y$1720+$Z$1720+$AA$1720+$AB$1720+$AC$1720+$AD$1720</f>
        <v>2000000000</v>
      </c>
      <c r="AF1720" s="12" t="n">
        <f aca="false">IF(AND(IF($B$1720=1,$U$1720&gt;=INDEX($U$1696:$U$1823,1+$A$1720-Assumptions!$B$77),$U$1720&gt;INDEX($U$1696:$U$1823,1+$A$1720+Assumptions!$B$77)),IF($C$1720=1,$V$1720&gt;=INDEX($V$1696:$V$1823,1+$A$1720-Assumptions!$B$78),$V$1720&gt;INDEX($V$1696:$V$1823,1+$A$1720+Assumptions!$B$78)),IF($D$1720=1,$W$1720&gt;=INDEX($W$1696:$W$1823,1+$A$1720-Assumptions!$B$79),$W$1720&gt;INDEX($W$1696:$W$1823,1+$A$1720+Assumptions!$B$79)),IF($E$1720=1,$X$1720&gt;=INDEX($X$1696:$X$1823,1+$A$1720-Assumptions!$B$80),$X$1720&gt;INDEX($X$1696:$X$1823,1+$A$1720+Assumptions!$B$80)),IF($F$1720=1,$Y$1720&gt;=INDEX($Y$1696:$Y$1823,1+$A$1720-Assumptions!$B$81),$Y$1720&gt;INDEX($Y$1696:$Y$1823,1+$A$1720+Assumptions!$B$81)),IF($G$1720=1,$Z$1720&gt;=INDEX($Z$1696:$Z$1823,1+$A$1720-Assumptions!$B$82),$Z$1720&gt;INDEX($Z$1696:$Z$1823,1+$A$1720+Assumptions!$B$82)),IF($H$1720=1,$AA$1720&gt;=INDEX($AA$1696:$AA$1823,1+$A$1720-Assumptions!$B$83),$AA$1720&gt;INDEX($AA$1696:$AA$1823,1+$A$1720+Assumptions!$B$83))),1,0)</f>
        <v>0</v>
      </c>
    </row>
    <row r="1721" customFormat="false" ht="15" hidden="true" customHeight="false" outlineLevel="0" collapsed="false">
      <c r="A1721" s="6" t="n">
        <f aca="false">ROW()-ROW($A$1696)+Assumptions!$B$4</f>
        <v>25</v>
      </c>
      <c r="B1721" s="12" t="n">
        <f aca="false">MOD(QUOTIENT($A$1721,Assumptions!$B$77),2)</f>
        <v>0</v>
      </c>
      <c r="C1721" s="12" t="n">
        <f aca="false">MOD(QUOTIENT($A$1721,Assumptions!$B$78),2)</f>
        <v>0</v>
      </c>
      <c r="D1721" s="12" t="n">
        <f aca="false">MOD(QUOTIENT($A$1721,Assumptions!$B$79),2)</f>
        <v>1</v>
      </c>
      <c r="E1721" s="12" t="n">
        <f aca="false">MOD(QUOTIENT($A$1721,Assumptions!$B$80),2)</f>
        <v>1</v>
      </c>
      <c r="F1721" s="12" t="n">
        <f aca="false">MOD(QUOTIENT($A$1721,Assumptions!$B$81),2)</f>
        <v>0</v>
      </c>
      <c r="G1721" s="12" t="n">
        <f aca="false">MOD(QUOTIENT($A$1721,Assumptions!$B$82),2)</f>
        <v>0</v>
      </c>
      <c r="H1721" s="12" t="n">
        <f aca="false">MOD(QUOTIENT($A$1721,Assumptions!$B$83),2)</f>
        <v>1</v>
      </c>
      <c r="I1721" s="12" t="n">
        <f aca="false">IF($B$1721=1,MIN(Assumptions!$B$67,MAX(Assumptions!$B$4,Assumptions!$B$26-(Assumptions!$B$4))),Assumptions!$B$4)</f>
        <v>0</v>
      </c>
      <c r="J1721" s="12" t="n">
        <f aca="false">IF($C$1721=1,MIN(Assumptions!$B$66,MAX(Assumptions!$B$4,Assumptions!$B$26-($I$1721))),Assumptions!$B$4)</f>
        <v>0</v>
      </c>
      <c r="K1721" s="12" t="n">
        <f aca="false">IF($D$1721=1,MIN(Assumptions!$B$61,MAX(Assumptions!$B$4,Assumptions!$B$26-($I$1721+$J$1721))),Assumptions!$B$4)</f>
        <v>100000000</v>
      </c>
      <c r="L1721" s="12" t="n">
        <f aca="false">IF($E$1721=1,MIN(Assumptions!$B$56,MAX(Assumptions!$B$4,Assumptions!$B$26-($I$1721+$J$1721+$K$1721))),Assumptions!$B$4)</f>
        <v>60000000</v>
      </c>
      <c r="M1721" s="12" t="n">
        <f aca="false">IF($F$1721=1,MIN(Assumptions!$B$51,MAX(Assumptions!$B$4,Assumptions!$B$26-($I$1721+$J$1721+$K$1721+$L$1721))),Assumptions!$B$4)</f>
        <v>0</v>
      </c>
      <c r="N1721" s="12" t="n">
        <f aca="false">IF($G$1721=1,MIN(Assumptions!$B$46,MAX(Assumptions!$B$4,Assumptions!$B$26-($I$1721+$J$1721+$K$1721+$L$1721+$M$1721))),Assumptions!$B$4)</f>
        <v>0</v>
      </c>
      <c r="O1721" s="12" t="n">
        <f aca="false">IF($H$1721=1,MIN(Assumptions!$B$41,MAX(Assumptions!$B$4,Assumptions!$B$26-($I$1721+$J$1721+$K$1721+$L$1721+$M$1721+$N$1721))),Assumptions!$B$4)</f>
        <v>5000000</v>
      </c>
      <c r="P1721" s="12" t="n">
        <f aca="false">$I$1721+$J$1721+$K$1721+$L$1721+$M$1721+$N$1721+$O$1721</f>
        <v>165000000</v>
      </c>
      <c r="Q1721" s="12" t="n">
        <f aca="false">MAX(Assumptions!$B$4,Assumptions!$B$26-$P$1721)</f>
        <v>1835000000</v>
      </c>
      <c r="R1721" s="12" t="n">
        <f aca="false">$J$1685+$O$1685+Assumptions!$B$20+IF($B$1721=0,$D$1685,Assumptions!$B$4)+IF($C$1721=0,$AI$1685,Assumptions!$B$4)+IF($D$1721=0,$AF$1685,Assumptions!$B$4)+IF($E$1721=0,$AC$1685,Assumptions!$B$4)+IF($F$1721=0,$Z$1685,Assumptions!$B$4)+IF($G$1721=0,$W$1685,Assumptions!$B$4)+IF($H$1721=0,$T$1685,Assumptions!$B$4)</f>
        <v>24240582.1854708</v>
      </c>
      <c r="S1721" s="12" t="n">
        <f aca="false">IF($R$1721&gt;Assumptions!$B$4,$Q$1721/$R$1721&gt;Assumptions!$B$13,FALSE())</f>
        <v>1</v>
      </c>
      <c r="T1721" s="12" t="n">
        <f aca="false">IF($S$1721,($Q$1721+Assumptions!$B$14*Assumptions!$B$13)/($R$1721+Assumptions!$B$14),IF($R$1721&gt;Assumptions!$B$4,$Q$1721/$R$1721,Assumptions!$B$4))</f>
        <v>68.7157814012885</v>
      </c>
      <c r="U1721" s="12" t="n">
        <f aca="false">IF($B$1721=1,$I$1721,$D$1685*$T$1721)</f>
        <v>56120704.2187168</v>
      </c>
      <c r="V1721" s="12" t="n">
        <f aca="false">IF($C$1721=1,$J$1721,$AI$1685*$T$1721)</f>
        <v>421674868.446577</v>
      </c>
      <c r="W1721" s="12" t="n">
        <f aca="false">IF($D$1721=1,$K$1721,$AF$1685*$T$1721)</f>
        <v>100000000</v>
      </c>
      <c r="X1721" s="12" t="n">
        <f aca="false">IF($E$1721=1,$L$1721,$AC$1685*$T$1721)</f>
        <v>60000000</v>
      </c>
      <c r="Y1721" s="12" t="n">
        <f aca="false">IF($F$1721=1,$M$1721,$Z$1685*$T$1721)</f>
        <v>206147344.203865</v>
      </c>
      <c r="Z1721" s="12" t="n">
        <f aca="false">IF($G$1721=1,$N$1721,$W$1685*$T$1721)</f>
        <v>343578907.006442</v>
      </c>
      <c r="AA1721" s="12" t="n">
        <f aca="false">IF($H$1721=1,$O$1721,$T$1685*$T$1721)</f>
        <v>5000000</v>
      </c>
      <c r="AB1721" s="12" t="n">
        <f aca="false">($J$1685+$O$1685)*$T$1721</f>
        <v>19746690.0095812</v>
      </c>
      <c r="AC1721" s="12" t="n">
        <f aca="false">Assumptions!$B$20*$T$1721</f>
        <v>618442032.611596</v>
      </c>
      <c r="AD1721" s="12" t="n">
        <f aca="false">IF($S$1721,Assumptions!$B$14*($T$1721-Assumptions!$B$13),Assumptions!$B$4)</f>
        <v>169289453.503221</v>
      </c>
      <c r="AE1721" s="12" t="n">
        <f aca="false">$U$1721+$V$1721+$W$1721+$X$1721+$Y$1721+$Z$1721+$AA$1721+$AB$1721+$AC$1721+$AD$1721</f>
        <v>2000000000</v>
      </c>
      <c r="AF1721" s="12" t="n">
        <f aca="false">IF(AND(IF($B$1721=1,$U$1721&gt;=INDEX($U$1696:$U$1823,1+$A$1721-Assumptions!$B$77),$U$1721&gt;INDEX($U$1696:$U$1823,1+$A$1721+Assumptions!$B$77)),IF($C$1721=1,$V$1721&gt;=INDEX($V$1696:$V$1823,1+$A$1721-Assumptions!$B$78),$V$1721&gt;INDEX($V$1696:$V$1823,1+$A$1721+Assumptions!$B$78)),IF($D$1721=1,$W$1721&gt;=INDEX($W$1696:$W$1823,1+$A$1721-Assumptions!$B$79),$W$1721&gt;INDEX($W$1696:$W$1823,1+$A$1721+Assumptions!$B$79)),IF($E$1721=1,$X$1721&gt;=INDEX($X$1696:$X$1823,1+$A$1721-Assumptions!$B$80),$X$1721&gt;INDEX($X$1696:$X$1823,1+$A$1721+Assumptions!$B$80)),IF($F$1721=1,$Y$1721&gt;=INDEX($Y$1696:$Y$1823,1+$A$1721-Assumptions!$B$81),$Y$1721&gt;INDEX($Y$1696:$Y$1823,1+$A$1721+Assumptions!$B$81)),IF($G$1721=1,$Z$1721&gt;=INDEX($Z$1696:$Z$1823,1+$A$1721-Assumptions!$B$82),$Z$1721&gt;INDEX($Z$1696:$Z$1823,1+$A$1721+Assumptions!$B$82)),IF($H$1721=1,$AA$1721&gt;=INDEX($AA$1696:$AA$1823,1+$A$1721-Assumptions!$B$83),$AA$1721&gt;INDEX($AA$1696:$AA$1823,1+$A$1721+Assumptions!$B$83))),1,0)</f>
        <v>0</v>
      </c>
    </row>
    <row r="1722" customFormat="false" ht="15" hidden="true" customHeight="false" outlineLevel="0" collapsed="false">
      <c r="A1722" s="6" t="n">
        <f aca="false">ROW()-ROW($A$1696)+Assumptions!$B$4</f>
        <v>26</v>
      </c>
      <c r="B1722" s="12" t="n">
        <f aca="false">MOD(QUOTIENT($A$1722,Assumptions!$B$77),2)</f>
        <v>0</v>
      </c>
      <c r="C1722" s="12" t="n">
        <f aca="false">MOD(QUOTIENT($A$1722,Assumptions!$B$78),2)</f>
        <v>0</v>
      </c>
      <c r="D1722" s="12" t="n">
        <f aca="false">MOD(QUOTIENT($A$1722,Assumptions!$B$79),2)</f>
        <v>1</v>
      </c>
      <c r="E1722" s="12" t="n">
        <f aca="false">MOD(QUOTIENT($A$1722,Assumptions!$B$80),2)</f>
        <v>1</v>
      </c>
      <c r="F1722" s="12" t="n">
        <f aca="false">MOD(QUOTIENT($A$1722,Assumptions!$B$81),2)</f>
        <v>0</v>
      </c>
      <c r="G1722" s="12" t="n">
        <f aca="false">MOD(QUOTIENT($A$1722,Assumptions!$B$82),2)</f>
        <v>1</v>
      </c>
      <c r="H1722" s="12" t="n">
        <f aca="false">MOD(QUOTIENT($A$1722,Assumptions!$B$83),2)</f>
        <v>0</v>
      </c>
      <c r="I1722" s="12" t="n">
        <f aca="false">IF($B$1722=1,MIN(Assumptions!$B$67,MAX(Assumptions!$B$4,Assumptions!$B$26-(Assumptions!$B$4))),Assumptions!$B$4)</f>
        <v>0</v>
      </c>
      <c r="J1722" s="12" t="n">
        <f aca="false">IF($C$1722=1,MIN(Assumptions!$B$66,MAX(Assumptions!$B$4,Assumptions!$B$26-($I$1722))),Assumptions!$B$4)</f>
        <v>0</v>
      </c>
      <c r="K1722" s="12" t="n">
        <f aca="false">IF($D$1722=1,MIN(Assumptions!$B$61,MAX(Assumptions!$B$4,Assumptions!$B$26-($I$1722+$J$1722))),Assumptions!$B$4)</f>
        <v>100000000</v>
      </c>
      <c r="L1722" s="12" t="n">
        <f aca="false">IF($E$1722=1,MIN(Assumptions!$B$56,MAX(Assumptions!$B$4,Assumptions!$B$26-($I$1722+$J$1722+$K$1722))),Assumptions!$B$4)</f>
        <v>60000000</v>
      </c>
      <c r="M1722" s="12" t="n">
        <f aca="false">IF($F$1722=1,MIN(Assumptions!$B$51,MAX(Assumptions!$B$4,Assumptions!$B$26-($I$1722+$J$1722+$K$1722+$L$1722))),Assumptions!$B$4)</f>
        <v>0</v>
      </c>
      <c r="N1722" s="12" t="n">
        <f aca="false">IF($G$1722=1,MIN(Assumptions!$B$46,MAX(Assumptions!$B$4,Assumptions!$B$26-($I$1722+$J$1722+$K$1722+$L$1722+$M$1722))),Assumptions!$B$4)</f>
        <v>15000000</v>
      </c>
      <c r="O1722" s="12" t="n">
        <f aca="false">IF($H$1722=1,MIN(Assumptions!$B$41,MAX(Assumptions!$B$4,Assumptions!$B$26-($I$1722+$J$1722+$K$1722+$L$1722+$M$1722+$N$1722))),Assumptions!$B$4)</f>
        <v>0</v>
      </c>
      <c r="P1722" s="12" t="n">
        <f aca="false">$I$1722+$J$1722+$K$1722+$L$1722+$M$1722+$N$1722+$O$1722</f>
        <v>175000000</v>
      </c>
      <c r="Q1722" s="12" t="n">
        <f aca="false">MAX(Assumptions!$B$4,Assumptions!$B$26-$P$1722)</f>
        <v>1825000000</v>
      </c>
      <c r="R1722" s="12" t="n">
        <f aca="false">$J$1685+$O$1685+Assumptions!$B$20+IF($B$1722=0,$D$1685,Assumptions!$B$4)+IF($C$1722=0,$AI$1685,Assumptions!$B$4)+IF($D$1722=0,$AF$1685,Assumptions!$B$4)+IF($E$1722=0,$AC$1685,Assumptions!$B$4)+IF($F$1722=0,$Z$1685,Assumptions!$B$4)+IF($G$1722=0,$W$1685,Assumptions!$B$4)+IF($H$1722=0,$T$1685,Assumptions!$B$4)</f>
        <v>24240582.1854708</v>
      </c>
      <c r="S1722" s="12" t="n">
        <f aca="false">IF($R$1722&gt;Assumptions!$B$4,$Q$1722/$R$1722&gt;Assumptions!$B$13,FALSE())</f>
        <v>1</v>
      </c>
      <c r="T1722" s="12" t="n">
        <f aca="false">IF($S$1722,($Q$1722+Assumptions!$B$14*Assumptions!$B$13)/($R$1722+Assumptions!$B$14),IF($R$1722&gt;Assumptions!$B$4,$Q$1722/$R$1722,Assumptions!$B$4))</f>
        <v>68.341817965091</v>
      </c>
      <c r="U1722" s="12" t="n">
        <f aca="false">IF($B$1722=1,$I$1722,$D$1685*$T$1722)</f>
        <v>55815285.4202476</v>
      </c>
      <c r="V1722" s="12" t="n">
        <f aca="false">IF($C$1722=1,$J$1722,$AI$1685*$T$1722)</f>
        <v>419380039.230541</v>
      </c>
      <c r="W1722" s="12" t="n">
        <f aca="false">IF($D$1722=1,$K$1722,$AF$1685*$T$1722)</f>
        <v>100000000</v>
      </c>
      <c r="X1722" s="12" t="n">
        <f aca="false">IF($E$1722=1,$L$1722,$AC$1685*$T$1722)</f>
        <v>60000000</v>
      </c>
      <c r="Y1722" s="12" t="n">
        <f aca="false">IF($F$1722=1,$M$1722,$Z$1685*$T$1722)</f>
        <v>205025453.895273</v>
      </c>
      <c r="Z1722" s="12" t="n">
        <f aca="false">IF($G$1722=1,$N$1722,$W$1685*$T$1722)</f>
        <v>15000000</v>
      </c>
      <c r="AA1722" s="12" t="n">
        <f aca="false">IF($H$1722=1,$O$1722,$T$1685*$T$1722)</f>
        <v>341709089.825455</v>
      </c>
      <c r="AB1722" s="12" t="n">
        <f aca="false">($J$1685+$O$1685)*$T$1722</f>
        <v>19639225.0299373</v>
      </c>
      <c r="AC1722" s="12" t="n">
        <f aca="false">Assumptions!$B$20*$T$1722</f>
        <v>615076361.685819</v>
      </c>
      <c r="AD1722" s="12" t="n">
        <f aca="false">IF($S$1722,Assumptions!$B$14*($T$1722-Assumptions!$B$13),Assumptions!$B$4)</f>
        <v>168354544.912727</v>
      </c>
      <c r="AE1722" s="12" t="n">
        <f aca="false">$U$1722+$V$1722+$W$1722+$X$1722+$Y$1722+$Z$1722+$AA$1722+$AB$1722+$AC$1722+$AD$1722</f>
        <v>2000000000</v>
      </c>
      <c r="AF1722" s="12" t="n">
        <f aca="false">IF(AND(IF($B$1722=1,$U$1722&gt;=INDEX($U$1696:$U$1823,1+$A$1722-Assumptions!$B$77),$U$1722&gt;INDEX($U$1696:$U$1823,1+$A$1722+Assumptions!$B$77)),IF($C$1722=1,$V$1722&gt;=INDEX($V$1696:$V$1823,1+$A$1722-Assumptions!$B$78),$V$1722&gt;INDEX($V$1696:$V$1823,1+$A$1722+Assumptions!$B$78)),IF($D$1722=1,$W$1722&gt;=INDEX($W$1696:$W$1823,1+$A$1722-Assumptions!$B$79),$W$1722&gt;INDEX($W$1696:$W$1823,1+$A$1722+Assumptions!$B$79)),IF($E$1722=1,$X$1722&gt;=INDEX($X$1696:$X$1823,1+$A$1722-Assumptions!$B$80),$X$1722&gt;INDEX($X$1696:$X$1823,1+$A$1722+Assumptions!$B$80)),IF($F$1722=1,$Y$1722&gt;=INDEX($Y$1696:$Y$1823,1+$A$1722-Assumptions!$B$81),$Y$1722&gt;INDEX($Y$1696:$Y$1823,1+$A$1722+Assumptions!$B$81)),IF($G$1722=1,$Z$1722&gt;=INDEX($Z$1696:$Z$1823,1+$A$1722-Assumptions!$B$82),$Z$1722&gt;INDEX($Z$1696:$Z$1823,1+$A$1722+Assumptions!$B$82)),IF($H$1722=1,$AA$1722&gt;=INDEX($AA$1696:$AA$1823,1+$A$1722-Assumptions!$B$83),$AA$1722&gt;INDEX($AA$1696:$AA$1823,1+$A$1722+Assumptions!$B$83))),1,0)</f>
        <v>0</v>
      </c>
    </row>
    <row r="1723" customFormat="false" ht="15" hidden="true" customHeight="false" outlineLevel="0" collapsed="false">
      <c r="A1723" s="6" t="n">
        <f aca="false">ROW()-ROW($A$1696)+Assumptions!$B$4</f>
        <v>27</v>
      </c>
      <c r="B1723" s="12" t="n">
        <f aca="false">MOD(QUOTIENT($A$1723,Assumptions!$B$77),2)</f>
        <v>0</v>
      </c>
      <c r="C1723" s="12" t="n">
        <f aca="false">MOD(QUOTIENT($A$1723,Assumptions!$B$78),2)</f>
        <v>0</v>
      </c>
      <c r="D1723" s="12" t="n">
        <f aca="false">MOD(QUOTIENT($A$1723,Assumptions!$B$79),2)</f>
        <v>1</v>
      </c>
      <c r="E1723" s="12" t="n">
        <f aca="false">MOD(QUOTIENT($A$1723,Assumptions!$B$80),2)</f>
        <v>1</v>
      </c>
      <c r="F1723" s="12" t="n">
        <f aca="false">MOD(QUOTIENT($A$1723,Assumptions!$B$81),2)</f>
        <v>0</v>
      </c>
      <c r="G1723" s="12" t="n">
        <f aca="false">MOD(QUOTIENT($A$1723,Assumptions!$B$82),2)</f>
        <v>1</v>
      </c>
      <c r="H1723" s="12" t="n">
        <f aca="false">MOD(QUOTIENT($A$1723,Assumptions!$B$83),2)</f>
        <v>1</v>
      </c>
      <c r="I1723" s="12" t="n">
        <f aca="false">IF($B$1723=1,MIN(Assumptions!$B$67,MAX(Assumptions!$B$4,Assumptions!$B$26-(Assumptions!$B$4))),Assumptions!$B$4)</f>
        <v>0</v>
      </c>
      <c r="J1723" s="12" t="n">
        <f aca="false">IF($C$1723=1,MIN(Assumptions!$B$66,MAX(Assumptions!$B$4,Assumptions!$B$26-($I$1723))),Assumptions!$B$4)</f>
        <v>0</v>
      </c>
      <c r="K1723" s="12" t="n">
        <f aca="false">IF($D$1723=1,MIN(Assumptions!$B$61,MAX(Assumptions!$B$4,Assumptions!$B$26-($I$1723+$J$1723))),Assumptions!$B$4)</f>
        <v>100000000</v>
      </c>
      <c r="L1723" s="12" t="n">
        <f aca="false">IF($E$1723=1,MIN(Assumptions!$B$56,MAX(Assumptions!$B$4,Assumptions!$B$26-($I$1723+$J$1723+$K$1723))),Assumptions!$B$4)</f>
        <v>60000000</v>
      </c>
      <c r="M1723" s="12" t="n">
        <f aca="false">IF($F$1723=1,MIN(Assumptions!$B$51,MAX(Assumptions!$B$4,Assumptions!$B$26-($I$1723+$J$1723+$K$1723+$L$1723))),Assumptions!$B$4)</f>
        <v>0</v>
      </c>
      <c r="N1723" s="12" t="n">
        <f aca="false">IF($G$1723=1,MIN(Assumptions!$B$46,MAX(Assumptions!$B$4,Assumptions!$B$26-($I$1723+$J$1723+$K$1723+$L$1723+$M$1723))),Assumptions!$B$4)</f>
        <v>15000000</v>
      </c>
      <c r="O1723" s="12" t="n">
        <f aca="false">IF($H$1723=1,MIN(Assumptions!$B$41,MAX(Assumptions!$B$4,Assumptions!$B$26-($I$1723+$J$1723+$K$1723+$L$1723+$M$1723+$N$1723))),Assumptions!$B$4)</f>
        <v>5000000</v>
      </c>
      <c r="P1723" s="12" t="n">
        <f aca="false">$I$1723+$J$1723+$K$1723+$L$1723+$M$1723+$N$1723+$O$1723</f>
        <v>180000000</v>
      </c>
      <c r="Q1723" s="12" t="n">
        <f aca="false">MAX(Assumptions!$B$4,Assumptions!$B$26-$P$1723)</f>
        <v>1820000000</v>
      </c>
      <c r="R1723" s="12" t="n">
        <f aca="false">$J$1685+$O$1685+Assumptions!$B$20+IF($B$1723=0,$D$1685,Assumptions!$B$4)+IF($C$1723=0,$AI$1685,Assumptions!$B$4)+IF($D$1723=0,$AF$1685,Assumptions!$B$4)+IF($E$1723=0,$AC$1685,Assumptions!$B$4)+IF($F$1723=0,$Z$1685,Assumptions!$B$4)+IF($G$1723=0,$W$1685,Assumptions!$B$4)+IF($H$1723=0,$T$1685,Assumptions!$B$4)</f>
        <v>19240582.1854708</v>
      </c>
      <c r="S1723" s="12" t="n">
        <f aca="false">IF($R$1723&gt;Assumptions!$B$4,$Q$1723/$R$1723&gt;Assumptions!$B$13,FALSE())</f>
        <v>1</v>
      </c>
      <c r="T1723" s="12" t="n">
        <f aca="false">IF($S$1723,($Q$1723+Assumptions!$B$14*Assumptions!$B$13)/($R$1723+Assumptions!$B$14),IF($R$1723&gt;Assumptions!$B$4,$Q$1723/$R$1723,Assumptions!$B$4))</f>
        <v>83.8294018279774</v>
      </c>
      <c r="U1723" s="12" t="n">
        <f aca="false">IF($B$1723=1,$I$1723,$D$1685*$T$1723)</f>
        <v>68464113.6123595</v>
      </c>
      <c r="V1723" s="12" t="n">
        <f aca="false">IF($C$1723=1,$J$1723,$AI$1685*$T$1723)</f>
        <v>514419704.861347</v>
      </c>
      <c r="W1723" s="12" t="n">
        <f aca="false">IF($D$1723=1,$K$1723,$AF$1685*$T$1723)</f>
        <v>100000000</v>
      </c>
      <c r="X1723" s="12" t="n">
        <f aca="false">IF($E$1723=1,$L$1723,$AC$1685*$T$1723)</f>
        <v>60000000</v>
      </c>
      <c r="Y1723" s="12" t="n">
        <f aca="false">IF($F$1723=1,$M$1723,$Z$1685*$T$1723)</f>
        <v>251488205.483932</v>
      </c>
      <c r="Z1723" s="12" t="n">
        <f aca="false">IF($G$1723=1,$N$1723,$W$1685*$T$1723)</f>
        <v>15000000</v>
      </c>
      <c r="AA1723" s="12" t="n">
        <f aca="false">IF($H$1723=1,$O$1723,$T$1685*$T$1723)</f>
        <v>5000000</v>
      </c>
      <c r="AB1723" s="12" t="n">
        <f aca="false">($J$1685+$O$1685)*$T$1723</f>
        <v>24089855.0206206</v>
      </c>
      <c r="AC1723" s="12" t="n">
        <f aca="false">Assumptions!$B$20*$T$1723</f>
        <v>754464616.451797</v>
      </c>
      <c r="AD1723" s="12" t="n">
        <f aca="false">IF($S$1723,Assumptions!$B$14*($T$1723-Assumptions!$B$13),Assumptions!$B$4)</f>
        <v>207073504.569944</v>
      </c>
      <c r="AE1723" s="12" t="n">
        <f aca="false">$U$1723+$V$1723+$W$1723+$X$1723+$Y$1723+$Z$1723+$AA$1723+$AB$1723+$AC$1723+$AD$1723</f>
        <v>2000000000</v>
      </c>
      <c r="AF1723" s="12" t="n">
        <f aca="false">IF(AND(IF($B$1723=1,$U$1723&gt;=INDEX($U$1696:$U$1823,1+$A$1723-Assumptions!$B$77),$U$1723&gt;INDEX($U$1696:$U$1823,1+$A$1723+Assumptions!$B$77)),IF($C$1723=1,$V$1723&gt;=INDEX($V$1696:$V$1823,1+$A$1723-Assumptions!$B$78),$V$1723&gt;INDEX($V$1696:$V$1823,1+$A$1723+Assumptions!$B$78)),IF($D$1723=1,$W$1723&gt;=INDEX($W$1696:$W$1823,1+$A$1723-Assumptions!$B$79),$W$1723&gt;INDEX($W$1696:$W$1823,1+$A$1723+Assumptions!$B$79)),IF($E$1723=1,$X$1723&gt;=INDEX($X$1696:$X$1823,1+$A$1723-Assumptions!$B$80),$X$1723&gt;INDEX($X$1696:$X$1823,1+$A$1723+Assumptions!$B$80)),IF($F$1723=1,$Y$1723&gt;=INDEX($Y$1696:$Y$1823,1+$A$1723-Assumptions!$B$81),$Y$1723&gt;INDEX($Y$1696:$Y$1823,1+$A$1723+Assumptions!$B$81)),IF($G$1723=1,$Z$1723&gt;=INDEX($Z$1696:$Z$1823,1+$A$1723-Assumptions!$B$82),$Z$1723&gt;INDEX($Z$1696:$Z$1823,1+$A$1723+Assumptions!$B$82)),IF($H$1723=1,$AA$1723&gt;=INDEX($AA$1696:$AA$1823,1+$A$1723-Assumptions!$B$83),$AA$1723&gt;INDEX($AA$1696:$AA$1823,1+$A$1723+Assumptions!$B$83))),1,0)</f>
        <v>0</v>
      </c>
    </row>
    <row r="1724" customFormat="false" ht="15" hidden="true" customHeight="false" outlineLevel="0" collapsed="false">
      <c r="A1724" s="6" t="n">
        <f aca="false">ROW()-ROW($A$1696)+Assumptions!$B$4</f>
        <v>28</v>
      </c>
      <c r="B1724" s="12" t="n">
        <f aca="false">MOD(QUOTIENT($A$1724,Assumptions!$B$77),2)</f>
        <v>0</v>
      </c>
      <c r="C1724" s="12" t="n">
        <f aca="false">MOD(QUOTIENT($A$1724,Assumptions!$B$78),2)</f>
        <v>0</v>
      </c>
      <c r="D1724" s="12" t="n">
        <f aca="false">MOD(QUOTIENT($A$1724,Assumptions!$B$79),2)</f>
        <v>1</v>
      </c>
      <c r="E1724" s="12" t="n">
        <f aca="false">MOD(QUOTIENT($A$1724,Assumptions!$B$80),2)</f>
        <v>1</v>
      </c>
      <c r="F1724" s="12" t="n">
        <f aca="false">MOD(QUOTIENT($A$1724,Assumptions!$B$81),2)</f>
        <v>1</v>
      </c>
      <c r="G1724" s="12" t="n">
        <f aca="false">MOD(QUOTIENT($A$1724,Assumptions!$B$82),2)</f>
        <v>0</v>
      </c>
      <c r="H1724" s="12" t="n">
        <f aca="false">MOD(QUOTIENT($A$1724,Assumptions!$B$83),2)</f>
        <v>0</v>
      </c>
      <c r="I1724" s="12" t="n">
        <f aca="false">IF($B$1724=1,MIN(Assumptions!$B$67,MAX(Assumptions!$B$4,Assumptions!$B$26-(Assumptions!$B$4))),Assumptions!$B$4)</f>
        <v>0</v>
      </c>
      <c r="J1724" s="12" t="n">
        <f aca="false">IF($C$1724=1,MIN(Assumptions!$B$66,MAX(Assumptions!$B$4,Assumptions!$B$26-($I$1724))),Assumptions!$B$4)</f>
        <v>0</v>
      </c>
      <c r="K1724" s="12" t="n">
        <f aca="false">IF($D$1724=1,MIN(Assumptions!$B$61,MAX(Assumptions!$B$4,Assumptions!$B$26-($I$1724+$J$1724))),Assumptions!$B$4)</f>
        <v>100000000</v>
      </c>
      <c r="L1724" s="12" t="n">
        <f aca="false">IF($E$1724=1,MIN(Assumptions!$B$56,MAX(Assumptions!$B$4,Assumptions!$B$26-($I$1724+$J$1724+$K$1724))),Assumptions!$B$4)</f>
        <v>60000000</v>
      </c>
      <c r="M1724" s="12" t="n">
        <f aca="false">IF($F$1724=1,MIN(Assumptions!$B$51,MAX(Assumptions!$B$4,Assumptions!$B$26-($I$1724+$J$1724+$K$1724+$L$1724))),Assumptions!$B$4)</f>
        <v>30000000</v>
      </c>
      <c r="N1724" s="12" t="n">
        <f aca="false">IF($G$1724=1,MIN(Assumptions!$B$46,MAX(Assumptions!$B$4,Assumptions!$B$26-($I$1724+$J$1724+$K$1724+$L$1724+$M$1724))),Assumptions!$B$4)</f>
        <v>0</v>
      </c>
      <c r="O1724" s="12" t="n">
        <f aca="false">IF($H$1724=1,MIN(Assumptions!$B$41,MAX(Assumptions!$B$4,Assumptions!$B$26-($I$1724+$J$1724+$K$1724+$L$1724+$M$1724+$N$1724))),Assumptions!$B$4)</f>
        <v>0</v>
      </c>
      <c r="P1724" s="12" t="n">
        <f aca="false">$I$1724+$J$1724+$K$1724+$L$1724+$M$1724+$N$1724+$O$1724</f>
        <v>190000000</v>
      </c>
      <c r="Q1724" s="12" t="n">
        <f aca="false">MAX(Assumptions!$B$4,Assumptions!$B$26-$P$1724)</f>
        <v>1810000000</v>
      </c>
      <c r="R1724" s="12" t="n">
        <f aca="false">$J$1685+$O$1685+Assumptions!$B$20+IF($B$1724=0,$D$1685,Assumptions!$B$4)+IF($C$1724=0,$AI$1685,Assumptions!$B$4)+IF($D$1724=0,$AF$1685,Assumptions!$B$4)+IF($E$1724=0,$AC$1685,Assumptions!$B$4)+IF($F$1724=0,$Z$1685,Assumptions!$B$4)+IF($G$1724=0,$W$1685,Assumptions!$B$4)+IF($H$1724=0,$T$1685,Assumptions!$B$4)</f>
        <v>26240582.1854708</v>
      </c>
      <c r="S1724" s="12" t="n">
        <f aca="false">IF($R$1724&gt;Assumptions!$B$4,$Q$1724/$R$1724&gt;Assumptions!$B$13,FALSE())</f>
        <v>1</v>
      </c>
      <c r="T1724" s="12" t="n">
        <f aca="false">IF($S$1724,($Q$1724+Assumptions!$B$14*Assumptions!$B$13)/($R$1724+Assumptions!$B$14),IF($R$1724&gt;Assumptions!$B$4,$Q$1724/$R$1724,Assumptions!$B$4))</f>
        <v>63.0641365684051</v>
      </c>
      <c r="U1724" s="12" t="n">
        <f aca="false">IF($B$1724=1,$I$1724,$D$1685*$T$1724)</f>
        <v>51504962.6590997</v>
      </c>
      <c r="V1724" s="12" t="n">
        <f aca="false">IF($C$1724=1,$J$1724,$AI$1685*$T$1724)</f>
        <v>386993510.790238</v>
      </c>
      <c r="W1724" s="12" t="n">
        <f aca="false">IF($D$1724=1,$K$1724,$AF$1685*$T$1724)</f>
        <v>100000000</v>
      </c>
      <c r="X1724" s="12" t="n">
        <f aca="false">IF($E$1724=1,$L$1724,$AC$1685*$T$1724)</f>
        <v>60000000</v>
      </c>
      <c r="Y1724" s="12" t="n">
        <f aca="false">IF($F$1724=1,$M$1724,$Z$1685*$T$1724)</f>
        <v>30000000</v>
      </c>
      <c r="Z1724" s="12" t="n">
        <f aca="false">IF($G$1724=1,$N$1724,$W$1685*$T$1724)</f>
        <v>315320682.842025</v>
      </c>
      <c r="AA1724" s="12" t="n">
        <f aca="false">IF($H$1724=1,$O$1724,$T$1685*$T$1724)</f>
        <v>315320682.842025</v>
      </c>
      <c r="AB1724" s="12" t="n">
        <f aca="false">($J$1685+$O$1685)*$T$1724</f>
        <v>18122590.3299535</v>
      </c>
      <c r="AC1724" s="12" t="n">
        <f aca="false">Assumptions!$B$20*$T$1724</f>
        <v>567577229.115645</v>
      </c>
      <c r="AD1724" s="12" t="n">
        <f aca="false">IF($S$1724,Assumptions!$B$14*($T$1724-Assumptions!$B$13),Assumptions!$B$4)</f>
        <v>155160341.421013</v>
      </c>
      <c r="AE1724" s="12" t="n">
        <f aca="false">$U$1724+$V$1724+$W$1724+$X$1724+$Y$1724+$Z$1724+$AA$1724+$AB$1724+$AC$1724+$AD$1724</f>
        <v>2000000000</v>
      </c>
      <c r="AF1724" s="12" t="n">
        <f aca="false">IF(AND(IF($B$1724=1,$U$1724&gt;=INDEX($U$1696:$U$1823,1+$A$1724-Assumptions!$B$77),$U$1724&gt;INDEX($U$1696:$U$1823,1+$A$1724+Assumptions!$B$77)),IF($C$1724=1,$V$1724&gt;=INDEX($V$1696:$V$1823,1+$A$1724-Assumptions!$B$78),$V$1724&gt;INDEX($V$1696:$V$1823,1+$A$1724+Assumptions!$B$78)),IF($D$1724=1,$W$1724&gt;=INDEX($W$1696:$W$1823,1+$A$1724-Assumptions!$B$79),$W$1724&gt;INDEX($W$1696:$W$1823,1+$A$1724+Assumptions!$B$79)),IF($E$1724=1,$X$1724&gt;=INDEX($X$1696:$X$1823,1+$A$1724-Assumptions!$B$80),$X$1724&gt;INDEX($X$1696:$X$1823,1+$A$1724+Assumptions!$B$80)),IF($F$1724=1,$Y$1724&gt;=INDEX($Y$1696:$Y$1823,1+$A$1724-Assumptions!$B$81),$Y$1724&gt;INDEX($Y$1696:$Y$1823,1+$A$1724+Assumptions!$B$81)),IF($G$1724=1,$Z$1724&gt;=INDEX($Z$1696:$Z$1823,1+$A$1724-Assumptions!$B$82),$Z$1724&gt;INDEX($Z$1696:$Z$1823,1+$A$1724+Assumptions!$B$82)),IF($H$1724=1,$AA$1724&gt;=INDEX($AA$1696:$AA$1823,1+$A$1724-Assumptions!$B$83),$AA$1724&gt;INDEX($AA$1696:$AA$1823,1+$A$1724+Assumptions!$B$83))),1,0)</f>
        <v>0</v>
      </c>
    </row>
    <row r="1725" customFormat="false" ht="15" hidden="true" customHeight="false" outlineLevel="0" collapsed="false">
      <c r="A1725" s="6" t="n">
        <f aca="false">ROW()-ROW($A$1696)+Assumptions!$B$4</f>
        <v>29</v>
      </c>
      <c r="B1725" s="12" t="n">
        <f aca="false">MOD(QUOTIENT($A$1725,Assumptions!$B$77),2)</f>
        <v>0</v>
      </c>
      <c r="C1725" s="12" t="n">
        <f aca="false">MOD(QUOTIENT($A$1725,Assumptions!$B$78),2)</f>
        <v>0</v>
      </c>
      <c r="D1725" s="12" t="n">
        <f aca="false">MOD(QUOTIENT($A$1725,Assumptions!$B$79),2)</f>
        <v>1</v>
      </c>
      <c r="E1725" s="12" t="n">
        <f aca="false">MOD(QUOTIENT($A$1725,Assumptions!$B$80),2)</f>
        <v>1</v>
      </c>
      <c r="F1725" s="12" t="n">
        <f aca="false">MOD(QUOTIENT($A$1725,Assumptions!$B$81),2)</f>
        <v>1</v>
      </c>
      <c r="G1725" s="12" t="n">
        <f aca="false">MOD(QUOTIENT($A$1725,Assumptions!$B$82),2)</f>
        <v>0</v>
      </c>
      <c r="H1725" s="12" t="n">
        <f aca="false">MOD(QUOTIENT($A$1725,Assumptions!$B$83),2)</f>
        <v>1</v>
      </c>
      <c r="I1725" s="12" t="n">
        <f aca="false">IF($B$1725=1,MIN(Assumptions!$B$67,MAX(Assumptions!$B$4,Assumptions!$B$26-(Assumptions!$B$4))),Assumptions!$B$4)</f>
        <v>0</v>
      </c>
      <c r="J1725" s="12" t="n">
        <f aca="false">IF($C$1725=1,MIN(Assumptions!$B$66,MAX(Assumptions!$B$4,Assumptions!$B$26-($I$1725))),Assumptions!$B$4)</f>
        <v>0</v>
      </c>
      <c r="K1725" s="12" t="n">
        <f aca="false">IF($D$1725=1,MIN(Assumptions!$B$61,MAX(Assumptions!$B$4,Assumptions!$B$26-($I$1725+$J$1725))),Assumptions!$B$4)</f>
        <v>100000000</v>
      </c>
      <c r="L1725" s="12" t="n">
        <f aca="false">IF($E$1725=1,MIN(Assumptions!$B$56,MAX(Assumptions!$B$4,Assumptions!$B$26-($I$1725+$J$1725+$K$1725))),Assumptions!$B$4)</f>
        <v>60000000</v>
      </c>
      <c r="M1725" s="12" t="n">
        <f aca="false">IF($F$1725=1,MIN(Assumptions!$B$51,MAX(Assumptions!$B$4,Assumptions!$B$26-($I$1725+$J$1725+$K$1725+$L$1725))),Assumptions!$B$4)</f>
        <v>30000000</v>
      </c>
      <c r="N1725" s="12" t="n">
        <f aca="false">IF($G$1725=1,MIN(Assumptions!$B$46,MAX(Assumptions!$B$4,Assumptions!$B$26-($I$1725+$J$1725+$K$1725+$L$1725+$M$1725))),Assumptions!$B$4)</f>
        <v>0</v>
      </c>
      <c r="O1725" s="12" t="n">
        <f aca="false">IF($H$1725=1,MIN(Assumptions!$B$41,MAX(Assumptions!$B$4,Assumptions!$B$26-($I$1725+$J$1725+$K$1725+$L$1725+$M$1725+$N$1725))),Assumptions!$B$4)</f>
        <v>5000000</v>
      </c>
      <c r="P1725" s="12" t="n">
        <f aca="false">$I$1725+$J$1725+$K$1725+$L$1725+$M$1725+$N$1725+$O$1725</f>
        <v>195000000</v>
      </c>
      <c r="Q1725" s="12" t="n">
        <f aca="false">MAX(Assumptions!$B$4,Assumptions!$B$26-$P$1725)</f>
        <v>1805000000</v>
      </c>
      <c r="R1725" s="12" t="n">
        <f aca="false">$J$1685+$O$1685+Assumptions!$B$20+IF($B$1725=0,$D$1685,Assumptions!$B$4)+IF($C$1725=0,$AI$1685,Assumptions!$B$4)+IF($D$1725=0,$AF$1685,Assumptions!$B$4)+IF($E$1725=0,$AC$1685,Assumptions!$B$4)+IF($F$1725=0,$Z$1685,Assumptions!$B$4)+IF($G$1725=0,$W$1685,Assumptions!$B$4)+IF($H$1725=0,$T$1685,Assumptions!$B$4)</f>
        <v>21240582.1854708</v>
      </c>
      <c r="S1725" s="12" t="n">
        <f aca="false">IF($R$1725&gt;Assumptions!$B$4,$Q$1725/$R$1725&gt;Assumptions!$B$13,FALSE())</f>
        <v>1</v>
      </c>
      <c r="T1725" s="12" t="n">
        <f aca="false">IF($S$1725,($Q$1725+Assumptions!$B$14*Assumptions!$B$13)/($R$1725+Assumptions!$B$14),IF($R$1725&gt;Assumptions!$B$4,$Q$1725/$R$1725,Assumptions!$B$4))</f>
        <v>76.1354538772089</v>
      </c>
      <c r="U1725" s="12" t="n">
        <f aca="false">IF($B$1725=1,$I$1725,$D$1685*$T$1725)</f>
        <v>62180407.4765346</v>
      </c>
      <c r="V1725" s="12" t="n">
        <f aca="false">IF($C$1725=1,$J$1725,$AI$1685*$T$1725)</f>
        <v>467205739.978539</v>
      </c>
      <c r="W1725" s="12" t="n">
        <f aca="false">IF($D$1725=1,$K$1725,$AF$1685*$T$1725)</f>
        <v>100000000</v>
      </c>
      <c r="X1725" s="12" t="n">
        <f aca="false">IF($E$1725=1,$L$1725,$AC$1685*$T$1725)</f>
        <v>60000000</v>
      </c>
      <c r="Y1725" s="12" t="n">
        <f aca="false">IF($F$1725=1,$M$1725,$Z$1685*$T$1725)</f>
        <v>30000000</v>
      </c>
      <c r="Z1725" s="12" t="n">
        <f aca="false">IF($G$1725=1,$N$1725,$W$1685*$T$1725)</f>
        <v>380677269.386045</v>
      </c>
      <c r="AA1725" s="12" t="n">
        <f aca="false">IF($H$1725=1,$O$1725,$T$1685*$T$1725)</f>
        <v>5000000</v>
      </c>
      <c r="AB1725" s="12" t="n">
        <f aca="false">($J$1685+$O$1685)*$T$1725</f>
        <v>21878863.5709791</v>
      </c>
      <c r="AC1725" s="12" t="n">
        <f aca="false">Assumptions!$B$20*$T$1725</f>
        <v>685219084.89488</v>
      </c>
      <c r="AD1725" s="12" t="n">
        <f aca="false">IF($S$1725,Assumptions!$B$14*($T$1725-Assumptions!$B$13),Assumptions!$B$4)</f>
        <v>187838634.693022</v>
      </c>
      <c r="AE1725" s="12" t="n">
        <f aca="false">$U$1725+$V$1725+$W$1725+$X$1725+$Y$1725+$Z$1725+$AA$1725+$AB$1725+$AC$1725+$AD$1725</f>
        <v>2000000000</v>
      </c>
      <c r="AF1725" s="12" t="n">
        <f aca="false">IF(AND(IF($B$1725=1,$U$1725&gt;=INDEX($U$1696:$U$1823,1+$A$1725-Assumptions!$B$77),$U$1725&gt;INDEX($U$1696:$U$1823,1+$A$1725+Assumptions!$B$77)),IF($C$1725=1,$V$1725&gt;=INDEX($V$1696:$V$1823,1+$A$1725-Assumptions!$B$78),$V$1725&gt;INDEX($V$1696:$V$1823,1+$A$1725+Assumptions!$B$78)),IF($D$1725=1,$W$1725&gt;=INDEX($W$1696:$W$1823,1+$A$1725-Assumptions!$B$79),$W$1725&gt;INDEX($W$1696:$W$1823,1+$A$1725+Assumptions!$B$79)),IF($E$1725=1,$X$1725&gt;=INDEX($X$1696:$X$1823,1+$A$1725-Assumptions!$B$80),$X$1725&gt;INDEX($X$1696:$X$1823,1+$A$1725+Assumptions!$B$80)),IF($F$1725=1,$Y$1725&gt;=INDEX($Y$1696:$Y$1823,1+$A$1725-Assumptions!$B$81),$Y$1725&gt;INDEX($Y$1696:$Y$1823,1+$A$1725+Assumptions!$B$81)),IF($G$1725=1,$Z$1725&gt;=INDEX($Z$1696:$Z$1823,1+$A$1725-Assumptions!$B$82),$Z$1725&gt;INDEX($Z$1696:$Z$1823,1+$A$1725+Assumptions!$B$82)),IF($H$1725=1,$AA$1725&gt;=INDEX($AA$1696:$AA$1823,1+$A$1725-Assumptions!$B$83),$AA$1725&gt;INDEX($AA$1696:$AA$1823,1+$A$1725+Assumptions!$B$83))),1,0)</f>
        <v>0</v>
      </c>
    </row>
    <row r="1726" customFormat="false" ht="15" hidden="true" customHeight="false" outlineLevel="0" collapsed="false">
      <c r="A1726" s="6" t="n">
        <f aca="false">ROW()-ROW($A$1696)+Assumptions!$B$4</f>
        <v>30</v>
      </c>
      <c r="B1726" s="12" t="n">
        <f aca="false">MOD(QUOTIENT($A$1726,Assumptions!$B$77),2)</f>
        <v>0</v>
      </c>
      <c r="C1726" s="12" t="n">
        <f aca="false">MOD(QUOTIENT($A$1726,Assumptions!$B$78),2)</f>
        <v>0</v>
      </c>
      <c r="D1726" s="12" t="n">
        <f aca="false">MOD(QUOTIENT($A$1726,Assumptions!$B$79),2)</f>
        <v>1</v>
      </c>
      <c r="E1726" s="12" t="n">
        <f aca="false">MOD(QUOTIENT($A$1726,Assumptions!$B$80),2)</f>
        <v>1</v>
      </c>
      <c r="F1726" s="12" t="n">
        <f aca="false">MOD(QUOTIENT($A$1726,Assumptions!$B$81),2)</f>
        <v>1</v>
      </c>
      <c r="G1726" s="12" t="n">
        <f aca="false">MOD(QUOTIENT($A$1726,Assumptions!$B$82),2)</f>
        <v>1</v>
      </c>
      <c r="H1726" s="12" t="n">
        <f aca="false">MOD(QUOTIENT($A$1726,Assumptions!$B$83),2)</f>
        <v>0</v>
      </c>
      <c r="I1726" s="12" t="n">
        <f aca="false">IF($B$1726=1,MIN(Assumptions!$B$67,MAX(Assumptions!$B$4,Assumptions!$B$26-(Assumptions!$B$4))),Assumptions!$B$4)</f>
        <v>0</v>
      </c>
      <c r="J1726" s="12" t="n">
        <f aca="false">IF($C$1726=1,MIN(Assumptions!$B$66,MAX(Assumptions!$B$4,Assumptions!$B$26-($I$1726))),Assumptions!$B$4)</f>
        <v>0</v>
      </c>
      <c r="K1726" s="12" t="n">
        <f aca="false">IF($D$1726=1,MIN(Assumptions!$B$61,MAX(Assumptions!$B$4,Assumptions!$B$26-($I$1726+$J$1726))),Assumptions!$B$4)</f>
        <v>100000000</v>
      </c>
      <c r="L1726" s="12" t="n">
        <f aca="false">IF($E$1726=1,MIN(Assumptions!$B$56,MAX(Assumptions!$B$4,Assumptions!$B$26-($I$1726+$J$1726+$K$1726))),Assumptions!$B$4)</f>
        <v>60000000</v>
      </c>
      <c r="M1726" s="12" t="n">
        <f aca="false">IF($F$1726=1,MIN(Assumptions!$B$51,MAX(Assumptions!$B$4,Assumptions!$B$26-($I$1726+$J$1726+$K$1726+$L$1726))),Assumptions!$B$4)</f>
        <v>30000000</v>
      </c>
      <c r="N1726" s="12" t="n">
        <f aca="false">IF($G$1726=1,MIN(Assumptions!$B$46,MAX(Assumptions!$B$4,Assumptions!$B$26-($I$1726+$J$1726+$K$1726+$L$1726+$M$1726))),Assumptions!$B$4)</f>
        <v>15000000</v>
      </c>
      <c r="O1726" s="12" t="n">
        <f aca="false">IF($H$1726=1,MIN(Assumptions!$B$41,MAX(Assumptions!$B$4,Assumptions!$B$26-($I$1726+$J$1726+$K$1726+$L$1726+$M$1726+$N$1726))),Assumptions!$B$4)</f>
        <v>0</v>
      </c>
      <c r="P1726" s="12" t="n">
        <f aca="false">$I$1726+$J$1726+$K$1726+$L$1726+$M$1726+$N$1726+$O$1726</f>
        <v>205000000</v>
      </c>
      <c r="Q1726" s="12" t="n">
        <f aca="false">MAX(Assumptions!$B$4,Assumptions!$B$26-$P$1726)</f>
        <v>1795000000</v>
      </c>
      <c r="R1726" s="12" t="n">
        <f aca="false">$J$1685+$O$1685+Assumptions!$B$20+IF($B$1726=0,$D$1685,Assumptions!$B$4)+IF($C$1726=0,$AI$1685,Assumptions!$B$4)+IF($D$1726=0,$AF$1685,Assumptions!$B$4)+IF($E$1726=0,$AC$1685,Assumptions!$B$4)+IF($F$1726=0,$Z$1685,Assumptions!$B$4)+IF($G$1726=0,$W$1685,Assumptions!$B$4)+IF($H$1726=0,$T$1685,Assumptions!$B$4)</f>
        <v>21240582.1854708</v>
      </c>
      <c r="S1726" s="12" t="n">
        <f aca="false">IF($R$1726&gt;Assumptions!$B$4,$Q$1726/$R$1726&gt;Assumptions!$B$13,FALSE())</f>
        <v>1</v>
      </c>
      <c r="T1726" s="12" t="n">
        <f aca="false">IF($S$1726,($Q$1726+Assumptions!$B$14*Assumptions!$B$13)/($R$1726+Assumptions!$B$14),IF($R$1726&gt;Assumptions!$B$4,$Q$1726/$R$1726,Assumptions!$B$4))</f>
        <v>75.714234215371</v>
      </c>
      <c r="U1726" s="12" t="n">
        <f aca="false">IF($B$1726=1,$I$1726,$D$1685*$T$1726)</f>
        <v>61836394.1571623</v>
      </c>
      <c r="V1726" s="12" t="n">
        <f aca="false">IF($C$1726=1,$J$1726,$AI$1685*$T$1726)</f>
        <v>464620922.606597</v>
      </c>
      <c r="W1726" s="12" t="n">
        <f aca="false">IF($D$1726=1,$K$1726,$AF$1685*$T$1726)</f>
        <v>100000000</v>
      </c>
      <c r="X1726" s="12" t="n">
        <f aca="false">IF($E$1726=1,$L$1726,$AC$1685*$T$1726)</f>
        <v>60000000</v>
      </c>
      <c r="Y1726" s="12" t="n">
        <f aca="false">IF($F$1726=1,$M$1726,$Z$1685*$T$1726)</f>
        <v>30000000</v>
      </c>
      <c r="Z1726" s="12" t="n">
        <f aca="false">IF($G$1726=1,$N$1726,$W$1685*$T$1726)</f>
        <v>15000000</v>
      </c>
      <c r="AA1726" s="12" t="n">
        <f aca="false">IF($H$1726=1,$O$1726,$T$1685*$T$1726)</f>
        <v>378571171.076855</v>
      </c>
      <c r="AB1726" s="12" t="n">
        <f aca="false">($J$1685+$O$1685)*$T$1726</f>
        <v>21757818.6826196</v>
      </c>
      <c r="AC1726" s="12" t="n">
        <f aca="false">Assumptions!$B$20*$T$1726</f>
        <v>681428107.938339</v>
      </c>
      <c r="AD1726" s="12" t="n">
        <f aca="false">IF($S$1726,Assumptions!$B$14*($T$1726-Assumptions!$B$13),Assumptions!$B$4)</f>
        <v>186785585.538427</v>
      </c>
      <c r="AE1726" s="12" t="n">
        <f aca="false">$U$1726+$V$1726+$W$1726+$X$1726+$Y$1726+$Z$1726+$AA$1726+$AB$1726+$AC$1726+$AD$1726</f>
        <v>2000000000</v>
      </c>
      <c r="AF1726" s="12" t="n">
        <f aca="false">IF(AND(IF($B$1726=1,$U$1726&gt;=INDEX($U$1696:$U$1823,1+$A$1726-Assumptions!$B$77),$U$1726&gt;INDEX($U$1696:$U$1823,1+$A$1726+Assumptions!$B$77)),IF($C$1726=1,$V$1726&gt;=INDEX($V$1696:$V$1823,1+$A$1726-Assumptions!$B$78),$V$1726&gt;INDEX($V$1696:$V$1823,1+$A$1726+Assumptions!$B$78)),IF($D$1726=1,$W$1726&gt;=INDEX($W$1696:$W$1823,1+$A$1726-Assumptions!$B$79),$W$1726&gt;INDEX($W$1696:$W$1823,1+$A$1726+Assumptions!$B$79)),IF($E$1726=1,$X$1726&gt;=INDEX($X$1696:$X$1823,1+$A$1726-Assumptions!$B$80),$X$1726&gt;INDEX($X$1696:$X$1823,1+$A$1726+Assumptions!$B$80)),IF($F$1726=1,$Y$1726&gt;=INDEX($Y$1696:$Y$1823,1+$A$1726-Assumptions!$B$81),$Y$1726&gt;INDEX($Y$1696:$Y$1823,1+$A$1726+Assumptions!$B$81)),IF($G$1726=1,$Z$1726&gt;=INDEX($Z$1696:$Z$1823,1+$A$1726-Assumptions!$B$82),$Z$1726&gt;INDEX($Z$1696:$Z$1823,1+$A$1726+Assumptions!$B$82)),IF($H$1726=1,$AA$1726&gt;=INDEX($AA$1696:$AA$1823,1+$A$1726-Assumptions!$B$83),$AA$1726&gt;INDEX($AA$1696:$AA$1823,1+$A$1726+Assumptions!$B$83))),1,0)</f>
        <v>0</v>
      </c>
    </row>
    <row r="1727" customFormat="false" ht="15" hidden="true" customHeight="false" outlineLevel="0" collapsed="false">
      <c r="A1727" s="6" t="n">
        <f aca="false">ROW()-ROW($A$1696)+Assumptions!$B$4</f>
        <v>31</v>
      </c>
      <c r="B1727" s="12" t="n">
        <f aca="false">MOD(QUOTIENT($A$1727,Assumptions!$B$77),2)</f>
        <v>0</v>
      </c>
      <c r="C1727" s="12" t="n">
        <f aca="false">MOD(QUOTIENT($A$1727,Assumptions!$B$78),2)</f>
        <v>0</v>
      </c>
      <c r="D1727" s="12" t="n">
        <f aca="false">MOD(QUOTIENT($A$1727,Assumptions!$B$79),2)</f>
        <v>1</v>
      </c>
      <c r="E1727" s="12" t="n">
        <f aca="false">MOD(QUOTIENT($A$1727,Assumptions!$B$80),2)</f>
        <v>1</v>
      </c>
      <c r="F1727" s="12" t="n">
        <f aca="false">MOD(QUOTIENT($A$1727,Assumptions!$B$81),2)</f>
        <v>1</v>
      </c>
      <c r="G1727" s="12" t="n">
        <f aca="false">MOD(QUOTIENT($A$1727,Assumptions!$B$82),2)</f>
        <v>1</v>
      </c>
      <c r="H1727" s="12" t="n">
        <f aca="false">MOD(QUOTIENT($A$1727,Assumptions!$B$83),2)</f>
        <v>1</v>
      </c>
      <c r="I1727" s="12" t="n">
        <f aca="false">IF($B$1727=1,MIN(Assumptions!$B$67,MAX(Assumptions!$B$4,Assumptions!$B$26-(Assumptions!$B$4))),Assumptions!$B$4)</f>
        <v>0</v>
      </c>
      <c r="J1727" s="12" t="n">
        <f aca="false">IF($C$1727=1,MIN(Assumptions!$B$66,MAX(Assumptions!$B$4,Assumptions!$B$26-($I$1727))),Assumptions!$B$4)</f>
        <v>0</v>
      </c>
      <c r="K1727" s="12" t="n">
        <f aca="false">IF($D$1727=1,MIN(Assumptions!$B$61,MAX(Assumptions!$B$4,Assumptions!$B$26-($I$1727+$J$1727))),Assumptions!$B$4)</f>
        <v>100000000</v>
      </c>
      <c r="L1727" s="12" t="n">
        <f aca="false">IF($E$1727=1,MIN(Assumptions!$B$56,MAX(Assumptions!$B$4,Assumptions!$B$26-($I$1727+$J$1727+$K$1727))),Assumptions!$B$4)</f>
        <v>60000000</v>
      </c>
      <c r="M1727" s="12" t="n">
        <f aca="false">IF($F$1727=1,MIN(Assumptions!$B$51,MAX(Assumptions!$B$4,Assumptions!$B$26-($I$1727+$J$1727+$K$1727+$L$1727))),Assumptions!$B$4)</f>
        <v>30000000</v>
      </c>
      <c r="N1727" s="12" t="n">
        <f aca="false">IF($G$1727=1,MIN(Assumptions!$B$46,MAX(Assumptions!$B$4,Assumptions!$B$26-($I$1727+$J$1727+$K$1727+$L$1727+$M$1727))),Assumptions!$B$4)</f>
        <v>15000000</v>
      </c>
      <c r="O1727" s="12" t="n">
        <f aca="false">IF($H$1727=1,MIN(Assumptions!$B$41,MAX(Assumptions!$B$4,Assumptions!$B$26-($I$1727+$J$1727+$K$1727+$L$1727+$M$1727+$N$1727))),Assumptions!$B$4)</f>
        <v>5000000</v>
      </c>
      <c r="P1727" s="12" t="n">
        <f aca="false">$I$1727+$J$1727+$K$1727+$L$1727+$M$1727+$N$1727+$O$1727</f>
        <v>210000000</v>
      </c>
      <c r="Q1727" s="12" t="n">
        <f aca="false">MAX(Assumptions!$B$4,Assumptions!$B$26-$P$1727)</f>
        <v>1790000000</v>
      </c>
      <c r="R1727" s="12" t="n">
        <f aca="false">$J$1685+$O$1685+Assumptions!$B$20+IF($B$1727=0,$D$1685,Assumptions!$B$4)+IF($C$1727=0,$AI$1685,Assumptions!$B$4)+IF($D$1727=0,$AF$1685,Assumptions!$B$4)+IF($E$1727=0,$AC$1685,Assumptions!$B$4)+IF($F$1727=0,$Z$1685,Assumptions!$B$4)+IF($G$1727=0,$W$1685,Assumptions!$B$4)+IF($H$1727=0,$T$1685,Assumptions!$B$4)</f>
        <v>16240582.1854708</v>
      </c>
      <c r="S1727" s="12" t="n">
        <f aca="false">IF($R$1727&gt;Assumptions!$B$4,$Q$1727/$R$1727&gt;Assumptions!$B$13,FALSE())</f>
        <v>1</v>
      </c>
      <c r="T1727" s="12" t="n">
        <f aca="false">IF($S$1727,($Q$1727+Assumptions!$B$14*Assumptions!$B$13)/($R$1727+Assumptions!$B$14),IF($R$1727&gt;Assumptions!$B$4,$Q$1727/$R$1727,Assumptions!$B$4))</f>
        <v>95.6480424279289</v>
      </c>
      <c r="U1727" s="12" t="n">
        <f aca="false">IF($B$1727=1,$I$1727,$D$1685*$T$1727)</f>
        <v>78116487.7810211</v>
      </c>
      <c r="V1727" s="12" t="n">
        <f aca="false">IF($C$1727=1,$J$1727,$AI$1685*$T$1727)</f>
        <v>586944874.75061</v>
      </c>
      <c r="W1727" s="12" t="n">
        <f aca="false">IF($D$1727=1,$K$1727,$AF$1685*$T$1727)</f>
        <v>100000000</v>
      </c>
      <c r="X1727" s="12" t="n">
        <f aca="false">IF($E$1727=1,$L$1727,$AC$1685*$T$1727)</f>
        <v>60000000</v>
      </c>
      <c r="Y1727" s="12" t="n">
        <f aca="false">IF($F$1727=1,$M$1727,$Z$1685*$T$1727)</f>
        <v>30000000</v>
      </c>
      <c r="Z1727" s="12" t="n">
        <f aca="false">IF($G$1727=1,$N$1727,$W$1685*$T$1727)</f>
        <v>15000000</v>
      </c>
      <c r="AA1727" s="12" t="n">
        <f aca="false">IF($H$1727=1,$O$1727,$T$1685*$T$1727)</f>
        <v>5000000</v>
      </c>
      <c r="AB1727" s="12" t="n">
        <f aca="false">($J$1685+$O$1685)*$T$1727</f>
        <v>27486149.5471864</v>
      </c>
      <c r="AC1727" s="12" t="n">
        <f aca="false">Assumptions!$B$20*$T$1727</f>
        <v>860832381.85136</v>
      </c>
      <c r="AD1727" s="12" t="n">
        <f aca="false">IF($S$1727,Assumptions!$B$14*($T$1727-Assumptions!$B$13),Assumptions!$B$4)</f>
        <v>236620106.069822</v>
      </c>
      <c r="AE1727" s="12" t="n">
        <f aca="false">$U$1727+$V$1727+$W$1727+$X$1727+$Y$1727+$Z$1727+$AA$1727+$AB$1727+$AC$1727+$AD$1727</f>
        <v>2000000000</v>
      </c>
      <c r="AF1727" s="12" t="n">
        <f aca="false">IF(AND(IF($B$1727=1,$U$1727&gt;=INDEX($U$1696:$U$1823,1+$A$1727-Assumptions!$B$77),$U$1727&gt;INDEX($U$1696:$U$1823,1+$A$1727+Assumptions!$B$77)),IF($C$1727=1,$V$1727&gt;=INDEX($V$1696:$V$1823,1+$A$1727-Assumptions!$B$78),$V$1727&gt;INDEX($V$1696:$V$1823,1+$A$1727+Assumptions!$B$78)),IF($D$1727=1,$W$1727&gt;=INDEX($W$1696:$W$1823,1+$A$1727-Assumptions!$B$79),$W$1727&gt;INDEX($W$1696:$W$1823,1+$A$1727+Assumptions!$B$79)),IF($E$1727=1,$X$1727&gt;=INDEX($X$1696:$X$1823,1+$A$1727-Assumptions!$B$80),$X$1727&gt;INDEX($X$1696:$X$1823,1+$A$1727+Assumptions!$B$80)),IF($F$1727=1,$Y$1727&gt;=INDEX($Y$1696:$Y$1823,1+$A$1727-Assumptions!$B$81),$Y$1727&gt;INDEX($Y$1696:$Y$1823,1+$A$1727+Assumptions!$B$81)),IF($G$1727=1,$Z$1727&gt;=INDEX($Z$1696:$Z$1823,1+$A$1727-Assumptions!$B$82),$Z$1727&gt;INDEX($Z$1696:$Z$1823,1+$A$1727+Assumptions!$B$82)),IF($H$1727=1,$AA$1727&gt;=INDEX($AA$1696:$AA$1823,1+$A$1727-Assumptions!$B$83),$AA$1727&gt;INDEX($AA$1696:$AA$1823,1+$A$1727+Assumptions!$B$83))),1,0)</f>
        <v>0</v>
      </c>
    </row>
    <row r="1728" customFormat="false" ht="15" hidden="true" customHeight="false" outlineLevel="0" collapsed="false">
      <c r="A1728" s="6" t="n">
        <f aca="false">ROW()-ROW($A$1696)+Assumptions!$B$4</f>
        <v>32</v>
      </c>
      <c r="B1728" s="12" t="n">
        <f aca="false">MOD(QUOTIENT($A$1728,Assumptions!$B$77),2)</f>
        <v>0</v>
      </c>
      <c r="C1728" s="12" t="n">
        <f aca="false">MOD(QUOTIENT($A$1728,Assumptions!$B$78),2)</f>
        <v>1</v>
      </c>
      <c r="D1728" s="12" t="n">
        <f aca="false">MOD(QUOTIENT($A$1728,Assumptions!$B$79),2)</f>
        <v>0</v>
      </c>
      <c r="E1728" s="12" t="n">
        <f aca="false">MOD(QUOTIENT($A$1728,Assumptions!$B$80),2)</f>
        <v>0</v>
      </c>
      <c r="F1728" s="12" t="n">
        <f aca="false">MOD(QUOTIENT($A$1728,Assumptions!$B$81),2)</f>
        <v>0</v>
      </c>
      <c r="G1728" s="12" t="n">
        <f aca="false">MOD(QUOTIENT($A$1728,Assumptions!$B$82),2)</f>
        <v>0</v>
      </c>
      <c r="H1728" s="12" t="n">
        <f aca="false">MOD(QUOTIENT($A$1728,Assumptions!$B$83),2)</f>
        <v>0</v>
      </c>
      <c r="I1728" s="12" t="n">
        <f aca="false">IF($B$1728=1,MIN(Assumptions!$B$67,MAX(Assumptions!$B$4,Assumptions!$B$26-(Assumptions!$B$4))),Assumptions!$B$4)</f>
        <v>0</v>
      </c>
      <c r="J1728" s="12" t="n">
        <f aca="false">IF($C$1728=1,MIN(Assumptions!$B$66,MAX(Assumptions!$B$4,Assumptions!$B$26-($I$1728))),Assumptions!$B$4)</f>
        <v>300000000</v>
      </c>
      <c r="K1728" s="12" t="n">
        <f aca="false">IF($D$1728=1,MIN(Assumptions!$B$61,MAX(Assumptions!$B$4,Assumptions!$B$26-($I$1728+$J$1728))),Assumptions!$B$4)</f>
        <v>0</v>
      </c>
      <c r="L1728" s="12" t="n">
        <f aca="false">IF($E$1728=1,MIN(Assumptions!$B$56,MAX(Assumptions!$B$4,Assumptions!$B$26-($I$1728+$J$1728+$K$1728))),Assumptions!$B$4)</f>
        <v>0</v>
      </c>
      <c r="M1728" s="12" t="n">
        <f aca="false">IF($F$1728=1,MIN(Assumptions!$B$51,MAX(Assumptions!$B$4,Assumptions!$B$26-($I$1728+$J$1728+$K$1728+$L$1728))),Assumptions!$B$4)</f>
        <v>0</v>
      </c>
      <c r="N1728" s="12" t="n">
        <f aca="false">IF($G$1728=1,MIN(Assumptions!$B$46,MAX(Assumptions!$B$4,Assumptions!$B$26-($I$1728+$J$1728+$K$1728+$L$1728+$M$1728))),Assumptions!$B$4)</f>
        <v>0</v>
      </c>
      <c r="O1728" s="12" t="n">
        <f aca="false">IF($H$1728=1,MIN(Assumptions!$B$41,MAX(Assumptions!$B$4,Assumptions!$B$26-($I$1728+$J$1728+$K$1728+$L$1728+$M$1728+$N$1728))),Assumptions!$B$4)</f>
        <v>0</v>
      </c>
      <c r="P1728" s="12" t="n">
        <f aca="false">$I$1728+$J$1728+$K$1728+$L$1728+$M$1728+$N$1728+$O$1728</f>
        <v>300000000</v>
      </c>
      <c r="Q1728" s="12" t="n">
        <f aca="false">MAX(Assumptions!$B$4,Assumptions!$B$26-$P$1728)</f>
        <v>1700000000</v>
      </c>
      <c r="R1728" s="12" t="n">
        <f aca="false">$J$1685+$O$1685+Assumptions!$B$20+IF($B$1728=0,$D$1685,Assumptions!$B$4)+IF($C$1728=0,$AI$1685,Assumptions!$B$4)+IF($D$1728=0,$AF$1685,Assumptions!$B$4)+IF($E$1728=0,$AC$1685,Assumptions!$B$4)+IF($F$1728=0,$Z$1685,Assumptions!$B$4)+IF($G$1728=0,$W$1685,Assumptions!$B$4)+IF($H$1728=0,$T$1685,Assumptions!$B$4)</f>
        <v>27238627.3620252</v>
      </c>
      <c r="S1728" s="12" t="n">
        <f aca="false">IF($R$1728&gt;Assumptions!$B$4,$Q$1728/$R$1728&gt;Assumptions!$B$13,FALSE())</f>
        <v>1</v>
      </c>
      <c r="T1728" s="12" t="n">
        <f aca="false">IF($S$1728,($Q$1728+Assumptions!$B$14*Assumptions!$B$13)/($R$1728+Assumptions!$B$14),IF($R$1728&gt;Assumptions!$B$4,$Q$1728/$R$1728,Assumptions!$B$4))</f>
        <v>57.2487754486614</v>
      </c>
      <c r="U1728" s="12" t="n">
        <f aca="false">IF($B$1728=1,$I$1728,$D$1685*$T$1728)</f>
        <v>46755512.7558779</v>
      </c>
      <c r="V1728" s="12" t="n">
        <f aca="false">IF($C$1728=1,$J$1728,$AI$1685*$T$1728)</f>
        <v>300000000</v>
      </c>
      <c r="W1728" s="12" t="n">
        <f aca="false">IF($D$1728=1,$K$1728,$AF$1685*$T$1728)</f>
        <v>99300983.7832091</v>
      </c>
      <c r="X1728" s="12" t="n">
        <f aca="false">IF($E$1728=1,$L$1728,$AC$1685*$T$1728)</f>
        <v>137397061.076787</v>
      </c>
      <c r="Y1728" s="12" t="n">
        <f aca="false">IF($F$1728=1,$M$1728,$Z$1685*$T$1728)</f>
        <v>171746326.345984</v>
      </c>
      <c r="Z1728" s="12" t="n">
        <f aca="false">IF($G$1728=1,$N$1728,$W$1685*$T$1728)</f>
        <v>286243877.243307</v>
      </c>
      <c r="AA1728" s="12" t="n">
        <f aca="false">IF($H$1728=1,$O$1728,$T$1685*$T$1728)</f>
        <v>286243877.243307</v>
      </c>
      <c r="AB1728" s="12" t="n">
        <f aca="false">($J$1685+$O$1685)*$T$1728</f>
        <v>16451443.8919215</v>
      </c>
      <c r="AC1728" s="12" t="n">
        <f aca="false">Assumptions!$B$20*$T$1728</f>
        <v>515238979.037953</v>
      </c>
      <c r="AD1728" s="12" t="n">
        <f aca="false">IF($S$1728,Assumptions!$B$14*($T$1728-Assumptions!$B$13),Assumptions!$B$4)</f>
        <v>140621938.621653</v>
      </c>
      <c r="AE1728" s="12" t="n">
        <f aca="false">$U$1728+$V$1728+$W$1728+$X$1728+$Y$1728+$Z$1728+$AA$1728+$AB$1728+$AC$1728+$AD$1728</f>
        <v>2000000000</v>
      </c>
      <c r="AF1728" s="12" t="n">
        <f aca="false">IF(AND(IF($B$1728=1,$U$1728&gt;=INDEX($U$1696:$U$1823,1+$A$1728-Assumptions!$B$77),$U$1728&gt;INDEX($U$1696:$U$1823,1+$A$1728+Assumptions!$B$77)),IF($C$1728=1,$V$1728&gt;=INDEX($V$1696:$V$1823,1+$A$1728-Assumptions!$B$78),$V$1728&gt;INDEX($V$1696:$V$1823,1+$A$1728+Assumptions!$B$78)),IF($D$1728=1,$W$1728&gt;=INDEX($W$1696:$W$1823,1+$A$1728-Assumptions!$B$79),$W$1728&gt;INDEX($W$1696:$W$1823,1+$A$1728+Assumptions!$B$79)),IF($E$1728=1,$X$1728&gt;=INDEX($X$1696:$X$1823,1+$A$1728-Assumptions!$B$80),$X$1728&gt;INDEX($X$1696:$X$1823,1+$A$1728+Assumptions!$B$80)),IF($F$1728=1,$Y$1728&gt;=INDEX($Y$1696:$Y$1823,1+$A$1728-Assumptions!$B$81),$Y$1728&gt;INDEX($Y$1696:$Y$1823,1+$A$1728+Assumptions!$B$81)),IF($G$1728=1,$Z$1728&gt;=INDEX($Z$1696:$Z$1823,1+$A$1728-Assumptions!$B$82),$Z$1728&gt;INDEX($Z$1696:$Z$1823,1+$A$1728+Assumptions!$B$82)),IF($H$1728=1,$AA$1728&gt;=INDEX($AA$1696:$AA$1823,1+$A$1728-Assumptions!$B$83),$AA$1728&gt;INDEX($AA$1696:$AA$1823,1+$A$1728+Assumptions!$B$83))),1,0)</f>
        <v>0</v>
      </c>
    </row>
    <row r="1729" customFormat="false" ht="15" hidden="true" customHeight="false" outlineLevel="0" collapsed="false">
      <c r="A1729" s="6" t="n">
        <f aca="false">ROW()-ROW($A$1696)+Assumptions!$B$4</f>
        <v>33</v>
      </c>
      <c r="B1729" s="12" t="n">
        <f aca="false">MOD(QUOTIENT($A$1729,Assumptions!$B$77),2)</f>
        <v>0</v>
      </c>
      <c r="C1729" s="12" t="n">
        <f aca="false">MOD(QUOTIENT($A$1729,Assumptions!$B$78),2)</f>
        <v>1</v>
      </c>
      <c r="D1729" s="12" t="n">
        <f aca="false">MOD(QUOTIENT($A$1729,Assumptions!$B$79),2)</f>
        <v>0</v>
      </c>
      <c r="E1729" s="12" t="n">
        <f aca="false">MOD(QUOTIENT($A$1729,Assumptions!$B$80),2)</f>
        <v>0</v>
      </c>
      <c r="F1729" s="12" t="n">
        <f aca="false">MOD(QUOTIENT($A$1729,Assumptions!$B$81),2)</f>
        <v>0</v>
      </c>
      <c r="G1729" s="12" t="n">
        <f aca="false">MOD(QUOTIENT($A$1729,Assumptions!$B$82),2)</f>
        <v>0</v>
      </c>
      <c r="H1729" s="12" t="n">
        <f aca="false">MOD(QUOTIENT($A$1729,Assumptions!$B$83),2)</f>
        <v>1</v>
      </c>
      <c r="I1729" s="12" t="n">
        <f aca="false">IF($B$1729=1,MIN(Assumptions!$B$67,MAX(Assumptions!$B$4,Assumptions!$B$26-(Assumptions!$B$4))),Assumptions!$B$4)</f>
        <v>0</v>
      </c>
      <c r="J1729" s="12" t="n">
        <f aca="false">IF($C$1729=1,MIN(Assumptions!$B$66,MAX(Assumptions!$B$4,Assumptions!$B$26-($I$1729))),Assumptions!$B$4)</f>
        <v>300000000</v>
      </c>
      <c r="K1729" s="12" t="n">
        <f aca="false">IF($D$1729=1,MIN(Assumptions!$B$61,MAX(Assumptions!$B$4,Assumptions!$B$26-($I$1729+$J$1729))),Assumptions!$B$4)</f>
        <v>0</v>
      </c>
      <c r="L1729" s="12" t="n">
        <f aca="false">IF($E$1729=1,MIN(Assumptions!$B$56,MAX(Assumptions!$B$4,Assumptions!$B$26-($I$1729+$J$1729+$K$1729))),Assumptions!$B$4)</f>
        <v>0</v>
      </c>
      <c r="M1729" s="12" t="n">
        <f aca="false">IF($F$1729=1,MIN(Assumptions!$B$51,MAX(Assumptions!$B$4,Assumptions!$B$26-($I$1729+$J$1729+$K$1729+$L$1729))),Assumptions!$B$4)</f>
        <v>0</v>
      </c>
      <c r="N1729" s="12" t="n">
        <f aca="false">IF($G$1729=1,MIN(Assumptions!$B$46,MAX(Assumptions!$B$4,Assumptions!$B$26-($I$1729+$J$1729+$K$1729+$L$1729+$M$1729))),Assumptions!$B$4)</f>
        <v>0</v>
      </c>
      <c r="O1729" s="12" t="n">
        <f aca="false">IF($H$1729=1,MIN(Assumptions!$B$41,MAX(Assumptions!$B$4,Assumptions!$B$26-($I$1729+$J$1729+$K$1729+$L$1729+$M$1729+$N$1729))),Assumptions!$B$4)</f>
        <v>5000000</v>
      </c>
      <c r="P1729" s="12" t="n">
        <f aca="false">$I$1729+$J$1729+$K$1729+$L$1729+$M$1729+$N$1729+$O$1729</f>
        <v>305000000</v>
      </c>
      <c r="Q1729" s="12" t="n">
        <f aca="false">MAX(Assumptions!$B$4,Assumptions!$B$26-$P$1729)</f>
        <v>1695000000</v>
      </c>
      <c r="R1729" s="12" t="n">
        <f aca="false">$J$1685+$O$1685+Assumptions!$B$20+IF($B$1729=0,$D$1685,Assumptions!$B$4)+IF($C$1729=0,$AI$1685,Assumptions!$B$4)+IF($D$1729=0,$AF$1685,Assumptions!$B$4)+IF($E$1729=0,$AC$1685,Assumptions!$B$4)+IF($F$1729=0,$Z$1685,Assumptions!$B$4)+IF($G$1729=0,$W$1685,Assumptions!$B$4)+IF($H$1729=0,$T$1685,Assumptions!$B$4)</f>
        <v>22238627.3620252</v>
      </c>
      <c r="S1729" s="12" t="n">
        <f aca="false">IF($R$1729&gt;Assumptions!$B$4,$Q$1729/$R$1729&gt;Assumptions!$B$13,FALSE())</f>
        <v>1</v>
      </c>
      <c r="T1729" s="12" t="n">
        <f aca="false">IF($S$1729,($Q$1729+Assumptions!$B$14*Assumptions!$B$13)/($R$1729+Assumptions!$B$14),IF($R$1729&gt;Assumptions!$B$4,$Q$1729/$R$1729,Assumptions!$B$4))</f>
        <v>68.6173883117593</v>
      </c>
      <c r="U1729" s="12" t="n">
        <f aca="false">IF($B$1729=1,$I$1729,$D$1685*$T$1729)</f>
        <v>56040345.8299737</v>
      </c>
      <c r="V1729" s="12" t="n">
        <f aca="false">IF($C$1729=1,$J$1729,$AI$1685*$T$1729)</f>
        <v>300000000</v>
      </c>
      <c r="W1729" s="12" t="n">
        <f aca="false">IF($D$1729=1,$K$1729,$AF$1685*$T$1729)</f>
        <v>119020435.120093</v>
      </c>
      <c r="X1729" s="12" t="n">
        <f aca="false">IF($E$1729=1,$L$1729,$AC$1685*$T$1729)</f>
        <v>164681731.948222</v>
      </c>
      <c r="Y1729" s="12" t="n">
        <f aca="false">IF($F$1729=1,$M$1729,$Z$1685*$T$1729)</f>
        <v>205852164.935278</v>
      </c>
      <c r="Z1729" s="12" t="n">
        <f aca="false">IF($G$1729=1,$N$1729,$W$1685*$T$1729)</f>
        <v>343086941.558797</v>
      </c>
      <c r="AA1729" s="12" t="n">
        <f aca="false">IF($H$1729=1,$O$1729,$T$1685*$T$1729)</f>
        <v>5000000</v>
      </c>
      <c r="AB1729" s="12" t="n">
        <f aca="false">($J$1685+$O$1685)*$T$1729</f>
        <v>19718415.0224037</v>
      </c>
      <c r="AC1729" s="12" t="n">
        <f aca="false">Assumptions!$B$20*$T$1729</f>
        <v>617556494.805834</v>
      </c>
      <c r="AD1729" s="12" t="n">
        <f aca="false">IF($S$1729,Assumptions!$B$14*($T$1729-Assumptions!$B$13),Assumptions!$B$4)</f>
        <v>169043470.779398</v>
      </c>
      <c r="AE1729" s="12" t="n">
        <f aca="false">$U$1729+$V$1729+$W$1729+$X$1729+$Y$1729+$Z$1729+$AA$1729+$AB$1729+$AC$1729+$AD$1729</f>
        <v>2000000000</v>
      </c>
      <c r="AF1729" s="12" t="n">
        <f aca="false">IF(AND(IF($B$1729=1,$U$1729&gt;=INDEX($U$1696:$U$1823,1+$A$1729-Assumptions!$B$77),$U$1729&gt;INDEX($U$1696:$U$1823,1+$A$1729+Assumptions!$B$77)),IF($C$1729=1,$V$1729&gt;=INDEX($V$1696:$V$1823,1+$A$1729-Assumptions!$B$78),$V$1729&gt;INDEX($V$1696:$V$1823,1+$A$1729+Assumptions!$B$78)),IF($D$1729=1,$W$1729&gt;=INDEX($W$1696:$W$1823,1+$A$1729-Assumptions!$B$79),$W$1729&gt;INDEX($W$1696:$W$1823,1+$A$1729+Assumptions!$B$79)),IF($E$1729=1,$X$1729&gt;=INDEX($X$1696:$X$1823,1+$A$1729-Assumptions!$B$80),$X$1729&gt;INDEX($X$1696:$X$1823,1+$A$1729+Assumptions!$B$80)),IF($F$1729=1,$Y$1729&gt;=INDEX($Y$1696:$Y$1823,1+$A$1729-Assumptions!$B$81),$Y$1729&gt;INDEX($Y$1696:$Y$1823,1+$A$1729+Assumptions!$B$81)),IF($G$1729=1,$Z$1729&gt;=INDEX($Z$1696:$Z$1823,1+$A$1729-Assumptions!$B$82),$Z$1729&gt;INDEX($Z$1696:$Z$1823,1+$A$1729+Assumptions!$B$82)),IF($H$1729=1,$AA$1729&gt;=INDEX($AA$1696:$AA$1823,1+$A$1729-Assumptions!$B$83),$AA$1729&gt;INDEX($AA$1696:$AA$1823,1+$A$1729+Assumptions!$B$83))),1,0)</f>
        <v>0</v>
      </c>
    </row>
    <row r="1730" customFormat="false" ht="15" hidden="true" customHeight="false" outlineLevel="0" collapsed="false">
      <c r="A1730" s="6" t="n">
        <f aca="false">ROW()-ROW($A$1696)+Assumptions!$B$4</f>
        <v>34</v>
      </c>
      <c r="B1730" s="12" t="n">
        <f aca="false">MOD(QUOTIENT($A$1730,Assumptions!$B$77),2)</f>
        <v>0</v>
      </c>
      <c r="C1730" s="12" t="n">
        <f aca="false">MOD(QUOTIENT($A$1730,Assumptions!$B$78),2)</f>
        <v>1</v>
      </c>
      <c r="D1730" s="12" t="n">
        <f aca="false">MOD(QUOTIENT($A$1730,Assumptions!$B$79),2)</f>
        <v>0</v>
      </c>
      <c r="E1730" s="12" t="n">
        <f aca="false">MOD(QUOTIENT($A$1730,Assumptions!$B$80),2)</f>
        <v>0</v>
      </c>
      <c r="F1730" s="12" t="n">
        <f aca="false">MOD(QUOTIENT($A$1730,Assumptions!$B$81),2)</f>
        <v>0</v>
      </c>
      <c r="G1730" s="12" t="n">
        <f aca="false">MOD(QUOTIENT($A$1730,Assumptions!$B$82),2)</f>
        <v>1</v>
      </c>
      <c r="H1730" s="12" t="n">
        <f aca="false">MOD(QUOTIENT($A$1730,Assumptions!$B$83),2)</f>
        <v>0</v>
      </c>
      <c r="I1730" s="12" t="n">
        <f aca="false">IF($B$1730=1,MIN(Assumptions!$B$67,MAX(Assumptions!$B$4,Assumptions!$B$26-(Assumptions!$B$4))),Assumptions!$B$4)</f>
        <v>0</v>
      </c>
      <c r="J1730" s="12" t="n">
        <f aca="false">IF($C$1730=1,MIN(Assumptions!$B$66,MAX(Assumptions!$B$4,Assumptions!$B$26-($I$1730))),Assumptions!$B$4)</f>
        <v>300000000</v>
      </c>
      <c r="K1730" s="12" t="n">
        <f aca="false">IF($D$1730=1,MIN(Assumptions!$B$61,MAX(Assumptions!$B$4,Assumptions!$B$26-($I$1730+$J$1730))),Assumptions!$B$4)</f>
        <v>0</v>
      </c>
      <c r="L1730" s="12" t="n">
        <f aca="false">IF($E$1730=1,MIN(Assumptions!$B$56,MAX(Assumptions!$B$4,Assumptions!$B$26-($I$1730+$J$1730+$K$1730))),Assumptions!$B$4)</f>
        <v>0</v>
      </c>
      <c r="M1730" s="12" t="n">
        <f aca="false">IF($F$1730=1,MIN(Assumptions!$B$51,MAX(Assumptions!$B$4,Assumptions!$B$26-($I$1730+$J$1730+$K$1730+$L$1730))),Assumptions!$B$4)</f>
        <v>0</v>
      </c>
      <c r="N1730" s="12" t="n">
        <f aca="false">IF($G$1730=1,MIN(Assumptions!$B$46,MAX(Assumptions!$B$4,Assumptions!$B$26-($I$1730+$J$1730+$K$1730+$L$1730+$M$1730))),Assumptions!$B$4)</f>
        <v>15000000</v>
      </c>
      <c r="O1730" s="12" t="n">
        <f aca="false">IF($H$1730=1,MIN(Assumptions!$B$41,MAX(Assumptions!$B$4,Assumptions!$B$26-($I$1730+$J$1730+$K$1730+$L$1730+$M$1730+$N$1730))),Assumptions!$B$4)</f>
        <v>0</v>
      </c>
      <c r="P1730" s="12" t="n">
        <f aca="false">$I$1730+$J$1730+$K$1730+$L$1730+$M$1730+$N$1730+$O$1730</f>
        <v>315000000</v>
      </c>
      <c r="Q1730" s="12" t="n">
        <f aca="false">MAX(Assumptions!$B$4,Assumptions!$B$26-$P$1730)</f>
        <v>1685000000</v>
      </c>
      <c r="R1730" s="12" t="n">
        <f aca="false">$J$1685+$O$1685+Assumptions!$B$20+IF($B$1730=0,$D$1685,Assumptions!$B$4)+IF($C$1730=0,$AI$1685,Assumptions!$B$4)+IF($D$1730=0,$AF$1685,Assumptions!$B$4)+IF($E$1730=0,$AC$1685,Assumptions!$B$4)+IF($F$1730=0,$Z$1685,Assumptions!$B$4)+IF($G$1730=0,$W$1685,Assumptions!$B$4)+IF($H$1730=0,$T$1685,Assumptions!$B$4)</f>
        <v>22238627.3620252</v>
      </c>
      <c r="S1730" s="12" t="n">
        <f aca="false">IF($R$1730&gt;Assumptions!$B$4,$Q$1730/$R$1730&gt;Assumptions!$B$13,FALSE())</f>
        <v>1</v>
      </c>
      <c r="T1730" s="12" t="n">
        <f aca="false">IF($S$1730,($Q$1730+Assumptions!$B$14*Assumptions!$B$13)/($R$1730+Assumptions!$B$14),IF($R$1730&gt;Assumptions!$B$4,$Q$1730/$R$1730,Assumptions!$B$4))</f>
        <v>68.2131621655929</v>
      </c>
      <c r="U1730" s="12" t="n">
        <f aca="false">IF($B$1730=1,$I$1730,$D$1685*$T$1730)</f>
        <v>55710211.2448192</v>
      </c>
      <c r="V1730" s="12" t="n">
        <f aca="false">IF($C$1730=1,$J$1730,$AI$1685*$T$1730)</f>
        <v>300000000</v>
      </c>
      <c r="W1730" s="12" t="n">
        <f aca="false">IF($D$1730=1,$K$1730,$AF$1685*$T$1730)</f>
        <v>118319283.808634</v>
      </c>
      <c r="X1730" s="12" t="n">
        <f aca="false">IF($E$1730=1,$L$1730,$AC$1685*$T$1730)</f>
        <v>163711589.197423</v>
      </c>
      <c r="Y1730" s="12" t="n">
        <f aca="false">IF($F$1730=1,$M$1730,$Z$1685*$T$1730)</f>
        <v>204639486.496779</v>
      </c>
      <c r="Z1730" s="12" t="n">
        <f aca="false">IF($G$1730=1,$N$1730,$W$1685*$T$1730)</f>
        <v>15000000</v>
      </c>
      <c r="AA1730" s="12" t="n">
        <f aca="false">IF($H$1730=1,$O$1730,$T$1685*$T$1730)</f>
        <v>341065810.827964</v>
      </c>
      <c r="AB1730" s="12" t="n">
        <f aca="false">($J$1685+$O$1685)*$T$1730</f>
        <v>19602253.5200626</v>
      </c>
      <c r="AC1730" s="12" t="n">
        <f aca="false">Assumptions!$B$20*$T$1730</f>
        <v>613918459.490336</v>
      </c>
      <c r="AD1730" s="12" t="n">
        <f aca="false">IF($S$1730,Assumptions!$B$14*($T$1730-Assumptions!$B$13),Assumptions!$B$4)</f>
        <v>168032905.413982</v>
      </c>
      <c r="AE1730" s="12" t="n">
        <f aca="false">$U$1730+$V$1730+$W$1730+$X$1730+$Y$1730+$Z$1730+$AA$1730+$AB$1730+$AC$1730+$AD$1730</f>
        <v>2000000000</v>
      </c>
      <c r="AF1730" s="12" t="n">
        <f aca="false">IF(AND(IF($B$1730=1,$U$1730&gt;=INDEX($U$1696:$U$1823,1+$A$1730-Assumptions!$B$77),$U$1730&gt;INDEX($U$1696:$U$1823,1+$A$1730+Assumptions!$B$77)),IF($C$1730=1,$V$1730&gt;=INDEX($V$1696:$V$1823,1+$A$1730-Assumptions!$B$78),$V$1730&gt;INDEX($V$1696:$V$1823,1+$A$1730+Assumptions!$B$78)),IF($D$1730=1,$W$1730&gt;=INDEX($W$1696:$W$1823,1+$A$1730-Assumptions!$B$79),$W$1730&gt;INDEX($W$1696:$W$1823,1+$A$1730+Assumptions!$B$79)),IF($E$1730=1,$X$1730&gt;=INDEX($X$1696:$X$1823,1+$A$1730-Assumptions!$B$80),$X$1730&gt;INDEX($X$1696:$X$1823,1+$A$1730+Assumptions!$B$80)),IF($F$1730=1,$Y$1730&gt;=INDEX($Y$1696:$Y$1823,1+$A$1730-Assumptions!$B$81),$Y$1730&gt;INDEX($Y$1696:$Y$1823,1+$A$1730+Assumptions!$B$81)),IF($G$1730=1,$Z$1730&gt;=INDEX($Z$1696:$Z$1823,1+$A$1730-Assumptions!$B$82),$Z$1730&gt;INDEX($Z$1696:$Z$1823,1+$A$1730+Assumptions!$B$82)),IF($H$1730=1,$AA$1730&gt;=INDEX($AA$1696:$AA$1823,1+$A$1730-Assumptions!$B$83),$AA$1730&gt;INDEX($AA$1696:$AA$1823,1+$A$1730+Assumptions!$B$83))),1,0)</f>
        <v>0</v>
      </c>
    </row>
    <row r="1731" customFormat="false" ht="15" hidden="true" customHeight="false" outlineLevel="0" collapsed="false">
      <c r="A1731" s="6" t="n">
        <f aca="false">ROW()-ROW($A$1696)+Assumptions!$B$4</f>
        <v>35</v>
      </c>
      <c r="B1731" s="12" t="n">
        <f aca="false">MOD(QUOTIENT($A$1731,Assumptions!$B$77),2)</f>
        <v>0</v>
      </c>
      <c r="C1731" s="12" t="n">
        <f aca="false">MOD(QUOTIENT($A$1731,Assumptions!$B$78),2)</f>
        <v>1</v>
      </c>
      <c r="D1731" s="12" t="n">
        <f aca="false">MOD(QUOTIENT($A$1731,Assumptions!$B$79),2)</f>
        <v>0</v>
      </c>
      <c r="E1731" s="12" t="n">
        <f aca="false">MOD(QUOTIENT($A$1731,Assumptions!$B$80),2)</f>
        <v>0</v>
      </c>
      <c r="F1731" s="12" t="n">
        <f aca="false">MOD(QUOTIENT($A$1731,Assumptions!$B$81),2)</f>
        <v>0</v>
      </c>
      <c r="G1731" s="12" t="n">
        <f aca="false">MOD(QUOTIENT($A$1731,Assumptions!$B$82),2)</f>
        <v>1</v>
      </c>
      <c r="H1731" s="12" t="n">
        <f aca="false">MOD(QUOTIENT($A$1731,Assumptions!$B$83),2)</f>
        <v>1</v>
      </c>
      <c r="I1731" s="12" t="n">
        <f aca="false">IF($B$1731=1,MIN(Assumptions!$B$67,MAX(Assumptions!$B$4,Assumptions!$B$26-(Assumptions!$B$4))),Assumptions!$B$4)</f>
        <v>0</v>
      </c>
      <c r="J1731" s="12" t="n">
        <f aca="false">IF($C$1731=1,MIN(Assumptions!$B$66,MAX(Assumptions!$B$4,Assumptions!$B$26-($I$1731))),Assumptions!$B$4)</f>
        <v>300000000</v>
      </c>
      <c r="K1731" s="12" t="n">
        <f aca="false">IF($D$1731=1,MIN(Assumptions!$B$61,MAX(Assumptions!$B$4,Assumptions!$B$26-($I$1731+$J$1731))),Assumptions!$B$4)</f>
        <v>0</v>
      </c>
      <c r="L1731" s="12" t="n">
        <f aca="false">IF($E$1731=1,MIN(Assumptions!$B$56,MAX(Assumptions!$B$4,Assumptions!$B$26-($I$1731+$J$1731+$K$1731))),Assumptions!$B$4)</f>
        <v>0</v>
      </c>
      <c r="M1731" s="12" t="n">
        <f aca="false">IF($F$1731=1,MIN(Assumptions!$B$51,MAX(Assumptions!$B$4,Assumptions!$B$26-($I$1731+$J$1731+$K$1731+$L$1731))),Assumptions!$B$4)</f>
        <v>0</v>
      </c>
      <c r="N1731" s="12" t="n">
        <f aca="false">IF($G$1731=1,MIN(Assumptions!$B$46,MAX(Assumptions!$B$4,Assumptions!$B$26-($I$1731+$J$1731+$K$1731+$L$1731+$M$1731))),Assumptions!$B$4)</f>
        <v>15000000</v>
      </c>
      <c r="O1731" s="12" t="n">
        <f aca="false">IF($H$1731=1,MIN(Assumptions!$B$41,MAX(Assumptions!$B$4,Assumptions!$B$26-($I$1731+$J$1731+$K$1731+$L$1731+$M$1731+$N$1731))),Assumptions!$B$4)</f>
        <v>5000000</v>
      </c>
      <c r="P1731" s="12" t="n">
        <f aca="false">$I$1731+$J$1731+$K$1731+$L$1731+$M$1731+$N$1731+$O$1731</f>
        <v>320000000</v>
      </c>
      <c r="Q1731" s="12" t="n">
        <f aca="false">MAX(Assumptions!$B$4,Assumptions!$B$26-$P$1731)</f>
        <v>1680000000</v>
      </c>
      <c r="R1731" s="12" t="n">
        <f aca="false">$J$1685+$O$1685+Assumptions!$B$20+IF($B$1731=0,$D$1685,Assumptions!$B$4)+IF($C$1731=0,$AI$1685,Assumptions!$B$4)+IF($D$1731=0,$AF$1685,Assumptions!$B$4)+IF($E$1731=0,$AC$1685,Assumptions!$B$4)+IF($F$1731=0,$Z$1685,Assumptions!$B$4)+IF($G$1731=0,$W$1685,Assumptions!$B$4)+IF($H$1731=0,$T$1685,Assumptions!$B$4)</f>
        <v>17238627.3620252</v>
      </c>
      <c r="S1731" s="12" t="n">
        <f aca="false">IF($R$1731&gt;Assumptions!$B$4,$Q$1731/$R$1731&gt;Assumptions!$B$13,FALSE())</f>
        <v>1</v>
      </c>
      <c r="T1731" s="12" t="n">
        <f aca="false">IF($S$1731,($Q$1731+Assumptions!$B$14*Assumptions!$B$13)/($R$1731+Assumptions!$B$14),IF($R$1731&gt;Assumptions!$B$4,$Q$1731/$R$1731,Assumptions!$B$4))</f>
        <v>85.2389565465393</v>
      </c>
      <c r="U1731" s="12" t="n">
        <f aca="false">IF($B$1731=1,$I$1731,$D$1685*$T$1731)</f>
        <v>69615307.7314884</v>
      </c>
      <c r="V1731" s="12" t="n">
        <f aca="false">IF($C$1731=1,$J$1731,$AI$1685*$T$1731)</f>
        <v>300000000</v>
      </c>
      <c r="W1731" s="12" t="n">
        <f aca="false">IF($D$1731=1,$K$1731,$AF$1685*$T$1731)</f>
        <v>147851411.237888</v>
      </c>
      <c r="X1731" s="12" t="n">
        <f aca="false">IF($E$1731=1,$L$1731,$AC$1685*$T$1731)</f>
        <v>204573495.711694</v>
      </c>
      <c r="Y1731" s="12" t="n">
        <f aca="false">IF($F$1731=1,$M$1731,$Z$1685*$T$1731)</f>
        <v>255716869.639618</v>
      </c>
      <c r="Z1731" s="12" t="n">
        <f aca="false">IF($G$1731=1,$N$1731,$W$1685*$T$1731)</f>
        <v>15000000</v>
      </c>
      <c r="AA1731" s="12" t="n">
        <f aca="false">IF($H$1731=1,$O$1731,$T$1685*$T$1731)</f>
        <v>5000000</v>
      </c>
      <c r="AB1731" s="12" t="n">
        <f aca="false">($J$1685+$O$1685)*$T$1731</f>
        <v>24494915.3941094</v>
      </c>
      <c r="AC1731" s="12" t="n">
        <f aca="false">Assumptions!$B$20*$T$1731</f>
        <v>767150608.918854</v>
      </c>
      <c r="AD1731" s="12" t="n">
        <f aca="false">IF($S$1731,Assumptions!$B$14*($T$1731-Assumptions!$B$13),Assumptions!$B$4)</f>
        <v>210597391.366348</v>
      </c>
      <c r="AE1731" s="12" t="n">
        <f aca="false">$U$1731+$V$1731+$W$1731+$X$1731+$Y$1731+$Z$1731+$AA$1731+$AB$1731+$AC$1731+$AD$1731</f>
        <v>2000000000</v>
      </c>
      <c r="AF1731" s="12" t="n">
        <f aca="false">IF(AND(IF($B$1731=1,$U$1731&gt;=INDEX($U$1696:$U$1823,1+$A$1731-Assumptions!$B$77),$U$1731&gt;INDEX($U$1696:$U$1823,1+$A$1731+Assumptions!$B$77)),IF($C$1731=1,$V$1731&gt;=INDEX($V$1696:$V$1823,1+$A$1731-Assumptions!$B$78),$V$1731&gt;INDEX($V$1696:$V$1823,1+$A$1731+Assumptions!$B$78)),IF($D$1731=1,$W$1731&gt;=INDEX($W$1696:$W$1823,1+$A$1731-Assumptions!$B$79),$W$1731&gt;INDEX($W$1696:$W$1823,1+$A$1731+Assumptions!$B$79)),IF($E$1731=1,$X$1731&gt;=INDEX($X$1696:$X$1823,1+$A$1731-Assumptions!$B$80),$X$1731&gt;INDEX($X$1696:$X$1823,1+$A$1731+Assumptions!$B$80)),IF($F$1731=1,$Y$1731&gt;=INDEX($Y$1696:$Y$1823,1+$A$1731-Assumptions!$B$81),$Y$1731&gt;INDEX($Y$1696:$Y$1823,1+$A$1731+Assumptions!$B$81)),IF($G$1731=1,$Z$1731&gt;=INDEX($Z$1696:$Z$1823,1+$A$1731-Assumptions!$B$82),$Z$1731&gt;INDEX($Z$1696:$Z$1823,1+$A$1731+Assumptions!$B$82)),IF($H$1731=1,$AA$1731&gt;=INDEX($AA$1696:$AA$1823,1+$A$1731-Assumptions!$B$83),$AA$1731&gt;INDEX($AA$1696:$AA$1823,1+$A$1731+Assumptions!$B$83))),1,0)</f>
        <v>0</v>
      </c>
    </row>
    <row r="1732" customFormat="false" ht="15" hidden="true" customHeight="false" outlineLevel="0" collapsed="false">
      <c r="A1732" s="6" t="n">
        <f aca="false">ROW()-ROW($A$1696)+Assumptions!$B$4</f>
        <v>36</v>
      </c>
      <c r="B1732" s="12" t="n">
        <f aca="false">MOD(QUOTIENT($A$1732,Assumptions!$B$77),2)</f>
        <v>0</v>
      </c>
      <c r="C1732" s="12" t="n">
        <f aca="false">MOD(QUOTIENT($A$1732,Assumptions!$B$78),2)</f>
        <v>1</v>
      </c>
      <c r="D1732" s="12" t="n">
        <f aca="false">MOD(QUOTIENT($A$1732,Assumptions!$B$79),2)</f>
        <v>0</v>
      </c>
      <c r="E1732" s="12" t="n">
        <f aca="false">MOD(QUOTIENT($A$1732,Assumptions!$B$80),2)</f>
        <v>0</v>
      </c>
      <c r="F1732" s="12" t="n">
        <f aca="false">MOD(QUOTIENT($A$1732,Assumptions!$B$81),2)</f>
        <v>1</v>
      </c>
      <c r="G1732" s="12" t="n">
        <f aca="false">MOD(QUOTIENT($A$1732,Assumptions!$B$82),2)</f>
        <v>0</v>
      </c>
      <c r="H1732" s="12" t="n">
        <f aca="false">MOD(QUOTIENT($A$1732,Assumptions!$B$83),2)</f>
        <v>0</v>
      </c>
      <c r="I1732" s="12" t="n">
        <f aca="false">IF($B$1732=1,MIN(Assumptions!$B$67,MAX(Assumptions!$B$4,Assumptions!$B$26-(Assumptions!$B$4))),Assumptions!$B$4)</f>
        <v>0</v>
      </c>
      <c r="J1732" s="12" t="n">
        <f aca="false">IF($C$1732=1,MIN(Assumptions!$B$66,MAX(Assumptions!$B$4,Assumptions!$B$26-($I$1732))),Assumptions!$B$4)</f>
        <v>300000000</v>
      </c>
      <c r="K1732" s="12" t="n">
        <f aca="false">IF($D$1732=1,MIN(Assumptions!$B$61,MAX(Assumptions!$B$4,Assumptions!$B$26-($I$1732+$J$1732))),Assumptions!$B$4)</f>
        <v>0</v>
      </c>
      <c r="L1732" s="12" t="n">
        <f aca="false">IF($E$1732=1,MIN(Assumptions!$B$56,MAX(Assumptions!$B$4,Assumptions!$B$26-($I$1732+$J$1732+$K$1732))),Assumptions!$B$4)</f>
        <v>0</v>
      </c>
      <c r="M1732" s="12" t="n">
        <f aca="false">IF($F$1732=1,MIN(Assumptions!$B$51,MAX(Assumptions!$B$4,Assumptions!$B$26-($I$1732+$J$1732+$K$1732+$L$1732))),Assumptions!$B$4)</f>
        <v>30000000</v>
      </c>
      <c r="N1732" s="12" t="n">
        <f aca="false">IF($G$1732=1,MIN(Assumptions!$B$46,MAX(Assumptions!$B$4,Assumptions!$B$26-($I$1732+$J$1732+$K$1732+$L$1732+$M$1732))),Assumptions!$B$4)</f>
        <v>0</v>
      </c>
      <c r="O1732" s="12" t="n">
        <f aca="false">IF($H$1732=1,MIN(Assumptions!$B$41,MAX(Assumptions!$B$4,Assumptions!$B$26-($I$1732+$J$1732+$K$1732+$L$1732+$M$1732+$N$1732))),Assumptions!$B$4)</f>
        <v>0</v>
      </c>
      <c r="P1732" s="12" t="n">
        <f aca="false">$I$1732+$J$1732+$K$1732+$L$1732+$M$1732+$N$1732+$O$1732</f>
        <v>330000000</v>
      </c>
      <c r="Q1732" s="12" t="n">
        <f aca="false">MAX(Assumptions!$B$4,Assumptions!$B$26-$P$1732)</f>
        <v>1670000000</v>
      </c>
      <c r="R1732" s="12" t="n">
        <f aca="false">$J$1685+$O$1685+Assumptions!$B$20+IF($B$1732=0,$D$1685,Assumptions!$B$4)+IF($C$1732=0,$AI$1685,Assumptions!$B$4)+IF($D$1732=0,$AF$1685,Assumptions!$B$4)+IF($E$1732=0,$AC$1685,Assumptions!$B$4)+IF($F$1732=0,$Z$1685,Assumptions!$B$4)+IF($G$1732=0,$W$1685,Assumptions!$B$4)+IF($H$1732=0,$T$1685,Assumptions!$B$4)</f>
        <v>24238627.3620252</v>
      </c>
      <c r="S1732" s="12" t="n">
        <f aca="false">IF($R$1732&gt;Assumptions!$B$4,$Q$1732/$R$1732&gt;Assumptions!$B$13,FALSE())</f>
        <v>1</v>
      </c>
      <c r="T1732" s="12" t="n">
        <f aca="false">IF($S$1732,($Q$1732+Assumptions!$B$14*Assumptions!$B$13)/($R$1732+Assumptions!$B$14),IF($R$1732&gt;Assumptions!$B$4,$Q$1732/$R$1732,Assumptions!$B$4))</f>
        <v>62.5499573091519</v>
      </c>
      <c r="U1732" s="12" t="n">
        <f aca="false">IF($B$1732=1,$I$1732,$D$1685*$T$1732)</f>
        <v>51085028.52555</v>
      </c>
      <c r="V1732" s="12" t="n">
        <f aca="false">IF($C$1732=1,$J$1732,$AI$1685*$T$1732)</f>
        <v>300000000</v>
      </c>
      <c r="W1732" s="12" t="n">
        <f aca="false">IF($D$1732=1,$K$1732,$AF$1685*$T$1732)</f>
        <v>108496159.921649</v>
      </c>
      <c r="X1732" s="12" t="n">
        <f aca="false">IF($E$1732=1,$L$1732,$AC$1685*$T$1732)</f>
        <v>150119897.541965</v>
      </c>
      <c r="Y1732" s="12" t="n">
        <f aca="false">IF($F$1732=1,$M$1732,$Z$1685*$T$1732)</f>
        <v>30000000</v>
      </c>
      <c r="Z1732" s="12" t="n">
        <f aca="false">IF($G$1732=1,$N$1732,$W$1685*$T$1732)</f>
        <v>312749786.54576</v>
      </c>
      <c r="AA1732" s="12" t="n">
        <f aca="false">IF($H$1732=1,$O$1732,$T$1685*$T$1732)</f>
        <v>312749786.54576</v>
      </c>
      <c r="AB1732" s="12" t="n">
        <f aca="false">($J$1685+$O$1685)*$T$1732</f>
        <v>17974831.8640702</v>
      </c>
      <c r="AC1732" s="12" t="n">
        <f aca="false">Assumptions!$B$20*$T$1732</f>
        <v>562949615.782368</v>
      </c>
      <c r="AD1732" s="12" t="n">
        <f aca="false">IF($S$1732,Assumptions!$B$14*($T$1732-Assumptions!$B$13),Assumptions!$B$4)</f>
        <v>153874893.27288</v>
      </c>
      <c r="AE1732" s="12" t="n">
        <f aca="false">$U$1732+$V$1732+$W$1732+$X$1732+$Y$1732+$Z$1732+$AA$1732+$AB$1732+$AC$1732+$AD$1732</f>
        <v>2000000000</v>
      </c>
      <c r="AF1732" s="12" t="n">
        <f aca="false">IF(AND(IF($B$1732=1,$U$1732&gt;=INDEX($U$1696:$U$1823,1+$A$1732-Assumptions!$B$77),$U$1732&gt;INDEX($U$1696:$U$1823,1+$A$1732+Assumptions!$B$77)),IF($C$1732=1,$V$1732&gt;=INDEX($V$1696:$V$1823,1+$A$1732-Assumptions!$B$78),$V$1732&gt;INDEX($V$1696:$V$1823,1+$A$1732+Assumptions!$B$78)),IF($D$1732=1,$W$1732&gt;=INDEX($W$1696:$W$1823,1+$A$1732-Assumptions!$B$79),$W$1732&gt;INDEX($W$1696:$W$1823,1+$A$1732+Assumptions!$B$79)),IF($E$1732=1,$X$1732&gt;=INDEX($X$1696:$X$1823,1+$A$1732-Assumptions!$B$80),$X$1732&gt;INDEX($X$1696:$X$1823,1+$A$1732+Assumptions!$B$80)),IF($F$1732=1,$Y$1732&gt;=INDEX($Y$1696:$Y$1823,1+$A$1732-Assumptions!$B$81),$Y$1732&gt;INDEX($Y$1696:$Y$1823,1+$A$1732+Assumptions!$B$81)),IF($G$1732=1,$Z$1732&gt;=INDEX($Z$1696:$Z$1823,1+$A$1732-Assumptions!$B$82),$Z$1732&gt;INDEX($Z$1696:$Z$1823,1+$A$1732+Assumptions!$B$82)),IF($H$1732=1,$AA$1732&gt;=INDEX($AA$1696:$AA$1823,1+$A$1732-Assumptions!$B$83),$AA$1732&gt;INDEX($AA$1696:$AA$1823,1+$A$1732+Assumptions!$B$83))),1,0)</f>
        <v>0</v>
      </c>
    </row>
    <row r="1733" customFormat="false" ht="15" hidden="true" customHeight="false" outlineLevel="0" collapsed="false">
      <c r="A1733" s="6" t="n">
        <f aca="false">ROW()-ROW($A$1696)+Assumptions!$B$4</f>
        <v>37</v>
      </c>
      <c r="B1733" s="12" t="n">
        <f aca="false">MOD(QUOTIENT($A$1733,Assumptions!$B$77),2)</f>
        <v>0</v>
      </c>
      <c r="C1733" s="12" t="n">
        <f aca="false">MOD(QUOTIENT($A$1733,Assumptions!$B$78),2)</f>
        <v>1</v>
      </c>
      <c r="D1733" s="12" t="n">
        <f aca="false">MOD(QUOTIENT($A$1733,Assumptions!$B$79),2)</f>
        <v>0</v>
      </c>
      <c r="E1733" s="12" t="n">
        <f aca="false">MOD(QUOTIENT($A$1733,Assumptions!$B$80),2)</f>
        <v>0</v>
      </c>
      <c r="F1733" s="12" t="n">
        <f aca="false">MOD(QUOTIENT($A$1733,Assumptions!$B$81),2)</f>
        <v>1</v>
      </c>
      <c r="G1733" s="12" t="n">
        <f aca="false">MOD(QUOTIENT($A$1733,Assumptions!$B$82),2)</f>
        <v>0</v>
      </c>
      <c r="H1733" s="12" t="n">
        <f aca="false">MOD(QUOTIENT($A$1733,Assumptions!$B$83),2)</f>
        <v>1</v>
      </c>
      <c r="I1733" s="12" t="n">
        <f aca="false">IF($B$1733=1,MIN(Assumptions!$B$67,MAX(Assumptions!$B$4,Assumptions!$B$26-(Assumptions!$B$4))),Assumptions!$B$4)</f>
        <v>0</v>
      </c>
      <c r="J1733" s="12" t="n">
        <f aca="false">IF($C$1733=1,MIN(Assumptions!$B$66,MAX(Assumptions!$B$4,Assumptions!$B$26-($I$1733))),Assumptions!$B$4)</f>
        <v>300000000</v>
      </c>
      <c r="K1733" s="12" t="n">
        <f aca="false">IF($D$1733=1,MIN(Assumptions!$B$61,MAX(Assumptions!$B$4,Assumptions!$B$26-($I$1733+$J$1733))),Assumptions!$B$4)</f>
        <v>0</v>
      </c>
      <c r="L1733" s="12" t="n">
        <f aca="false">IF($E$1733=1,MIN(Assumptions!$B$56,MAX(Assumptions!$B$4,Assumptions!$B$26-($I$1733+$J$1733+$K$1733))),Assumptions!$B$4)</f>
        <v>0</v>
      </c>
      <c r="M1733" s="12" t="n">
        <f aca="false">IF($F$1733=1,MIN(Assumptions!$B$51,MAX(Assumptions!$B$4,Assumptions!$B$26-($I$1733+$J$1733+$K$1733+$L$1733))),Assumptions!$B$4)</f>
        <v>30000000</v>
      </c>
      <c r="N1733" s="12" t="n">
        <f aca="false">IF($G$1733=1,MIN(Assumptions!$B$46,MAX(Assumptions!$B$4,Assumptions!$B$26-($I$1733+$J$1733+$K$1733+$L$1733+$M$1733))),Assumptions!$B$4)</f>
        <v>0</v>
      </c>
      <c r="O1733" s="12" t="n">
        <f aca="false">IF($H$1733=1,MIN(Assumptions!$B$41,MAX(Assumptions!$B$4,Assumptions!$B$26-($I$1733+$J$1733+$K$1733+$L$1733+$M$1733+$N$1733))),Assumptions!$B$4)</f>
        <v>5000000</v>
      </c>
      <c r="P1733" s="12" t="n">
        <f aca="false">$I$1733+$J$1733+$K$1733+$L$1733+$M$1733+$N$1733+$O$1733</f>
        <v>335000000</v>
      </c>
      <c r="Q1733" s="12" t="n">
        <f aca="false">MAX(Assumptions!$B$4,Assumptions!$B$26-$P$1733)</f>
        <v>1665000000</v>
      </c>
      <c r="R1733" s="12" t="n">
        <f aca="false">$J$1685+$O$1685+Assumptions!$B$20+IF($B$1733=0,$D$1685,Assumptions!$B$4)+IF($C$1733=0,$AI$1685,Assumptions!$B$4)+IF($D$1733=0,$AF$1685,Assumptions!$B$4)+IF($E$1733=0,$AC$1685,Assumptions!$B$4)+IF($F$1733=0,$Z$1685,Assumptions!$B$4)+IF($G$1733=0,$W$1685,Assumptions!$B$4)+IF($H$1733=0,$T$1685,Assumptions!$B$4)</f>
        <v>19238627.3620252</v>
      </c>
      <c r="S1733" s="12" t="n">
        <f aca="false">IF($R$1733&gt;Assumptions!$B$4,$Q$1733/$R$1733&gt;Assumptions!$B$13,FALSE())</f>
        <v>1</v>
      </c>
      <c r="T1733" s="12" t="n">
        <f aca="false">IF($S$1733,($Q$1733+Assumptions!$B$14*Assumptions!$B$13)/($R$1733+Assumptions!$B$14),IF($R$1733&gt;Assumptions!$B$4,$Q$1733/$R$1733,Assumptions!$B$4))</f>
        <v>76.7067750980875</v>
      </c>
      <c r="U1733" s="12" t="n">
        <f aca="false">IF($B$1733=1,$I$1733,$D$1685*$T$1733)</f>
        <v>62647009.8871739</v>
      </c>
      <c r="V1733" s="12" t="n">
        <f aca="false">IF($C$1733=1,$J$1733,$AI$1685*$T$1733)</f>
        <v>300000000</v>
      </c>
      <c r="W1733" s="12" t="n">
        <f aca="false">IF($D$1733=1,$K$1733,$AF$1685*$T$1733)</f>
        <v>133051897.973052</v>
      </c>
      <c r="X1733" s="12" t="n">
        <f aca="false">IF($E$1733=1,$L$1733,$AC$1685*$T$1733)</f>
        <v>184096260.23541</v>
      </c>
      <c r="Y1733" s="12" t="n">
        <f aca="false">IF($F$1733=1,$M$1733,$Z$1685*$T$1733)</f>
        <v>30000000</v>
      </c>
      <c r="Z1733" s="12" t="n">
        <f aca="false">IF($G$1733=1,$N$1733,$W$1685*$T$1733)</f>
        <v>383533875.490437</v>
      </c>
      <c r="AA1733" s="12" t="n">
        <f aca="false">IF($H$1733=1,$O$1733,$T$1685*$T$1733)</f>
        <v>5000000</v>
      </c>
      <c r="AB1733" s="12" t="n">
        <f aca="false">($J$1685+$O$1685)*$T$1733</f>
        <v>22043042.785921</v>
      </c>
      <c r="AC1733" s="12" t="n">
        <f aca="false">Assumptions!$B$20*$T$1733</f>
        <v>690360975.882787</v>
      </c>
      <c r="AD1733" s="12" t="n">
        <f aca="false">IF($S$1733,Assumptions!$B$14*($T$1733-Assumptions!$B$13),Assumptions!$B$4)</f>
        <v>189266937.745219</v>
      </c>
      <c r="AE1733" s="12" t="n">
        <f aca="false">$U$1733+$V$1733+$W$1733+$X$1733+$Y$1733+$Z$1733+$AA$1733+$AB$1733+$AC$1733+$AD$1733</f>
        <v>2000000000</v>
      </c>
      <c r="AF1733" s="12" t="n">
        <f aca="false">IF(AND(IF($B$1733=1,$U$1733&gt;=INDEX($U$1696:$U$1823,1+$A$1733-Assumptions!$B$77),$U$1733&gt;INDEX($U$1696:$U$1823,1+$A$1733+Assumptions!$B$77)),IF($C$1733=1,$V$1733&gt;=INDEX($V$1696:$V$1823,1+$A$1733-Assumptions!$B$78),$V$1733&gt;INDEX($V$1696:$V$1823,1+$A$1733+Assumptions!$B$78)),IF($D$1733=1,$W$1733&gt;=INDEX($W$1696:$W$1823,1+$A$1733-Assumptions!$B$79),$W$1733&gt;INDEX($W$1696:$W$1823,1+$A$1733+Assumptions!$B$79)),IF($E$1733=1,$X$1733&gt;=INDEX($X$1696:$X$1823,1+$A$1733-Assumptions!$B$80),$X$1733&gt;INDEX($X$1696:$X$1823,1+$A$1733+Assumptions!$B$80)),IF($F$1733=1,$Y$1733&gt;=INDEX($Y$1696:$Y$1823,1+$A$1733-Assumptions!$B$81),$Y$1733&gt;INDEX($Y$1696:$Y$1823,1+$A$1733+Assumptions!$B$81)),IF($G$1733=1,$Z$1733&gt;=INDEX($Z$1696:$Z$1823,1+$A$1733-Assumptions!$B$82),$Z$1733&gt;INDEX($Z$1696:$Z$1823,1+$A$1733+Assumptions!$B$82)),IF($H$1733=1,$AA$1733&gt;=INDEX($AA$1696:$AA$1823,1+$A$1733-Assumptions!$B$83),$AA$1733&gt;INDEX($AA$1696:$AA$1823,1+$A$1733+Assumptions!$B$83))),1,0)</f>
        <v>0</v>
      </c>
    </row>
    <row r="1734" customFormat="false" ht="15" hidden="true" customHeight="false" outlineLevel="0" collapsed="false">
      <c r="A1734" s="6" t="n">
        <f aca="false">ROW()-ROW($A$1696)+Assumptions!$B$4</f>
        <v>38</v>
      </c>
      <c r="B1734" s="12" t="n">
        <f aca="false">MOD(QUOTIENT($A$1734,Assumptions!$B$77),2)</f>
        <v>0</v>
      </c>
      <c r="C1734" s="12" t="n">
        <f aca="false">MOD(QUOTIENT($A$1734,Assumptions!$B$78),2)</f>
        <v>1</v>
      </c>
      <c r="D1734" s="12" t="n">
        <f aca="false">MOD(QUOTIENT($A$1734,Assumptions!$B$79),2)</f>
        <v>0</v>
      </c>
      <c r="E1734" s="12" t="n">
        <f aca="false">MOD(QUOTIENT($A$1734,Assumptions!$B$80),2)</f>
        <v>0</v>
      </c>
      <c r="F1734" s="12" t="n">
        <f aca="false">MOD(QUOTIENT($A$1734,Assumptions!$B$81),2)</f>
        <v>1</v>
      </c>
      <c r="G1734" s="12" t="n">
        <f aca="false">MOD(QUOTIENT($A$1734,Assumptions!$B$82),2)</f>
        <v>1</v>
      </c>
      <c r="H1734" s="12" t="n">
        <f aca="false">MOD(QUOTIENT($A$1734,Assumptions!$B$83),2)</f>
        <v>0</v>
      </c>
      <c r="I1734" s="12" t="n">
        <f aca="false">IF($B$1734=1,MIN(Assumptions!$B$67,MAX(Assumptions!$B$4,Assumptions!$B$26-(Assumptions!$B$4))),Assumptions!$B$4)</f>
        <v>0</v>
      </c>
      <c r="J1734" s="12" t="n">
        <f aca="false">IF($C$1734=1,MIN(Assumptions!$B$66,MAX(Assumptions!$B$4,Assumptions!$B$26-($I$1734))),Assumptions!$B$4)</f>
        <v>300000000</v>
      </c>
      <c r="K1734" s="12" t="n">
        <f aca="false">IF($D$1734=1,MIN(Assumptions!$B$61,MAX(Assumptions!$B$4,Assumptions!$B$26-($I$1734+$J$1734))),Assumptions!$B$4)</f>
        <v>0</v>
      </c>
      <c r="L1734" s="12" t="n">
        <f aca="false">IF($E$1734=1,MIN(Assumptions!$B$56,MAX(Assumptions!$B$4,Assumptions!$B$26-($I$1734+$J$1734+$K$1734))),Assumptions!$B$4)</f>
        <v>0</v>
      </c>
      <c r="M1734" s="12" t="n">
        <f aca="false">IF($F$1734=1,MIN(Assumptions!$B$51,MAX(Assumptions!$B$4,Assumptions!$B$26-($I$1734+$J$1734+$K$1734+$L$1734))),Assumptions!$B$4)</f>
        <v>30000000</v>
      </c>
      <c r="N1734" s="12" t="n">
        <f aca="false">IF($G$1734=1,MIN(Assumptions!$B$46,MAX(Assumptions!$B$4,Assumptions!$B$26-($I$1734+$J$1734+$K$1734+$L$1734+$M$1734))),Assumptions!$B$4)</f>
        <v>15000000</v>
      </c>
      <c r="O1734" s="12" t="n">
        <f aca="false">IF($H$1734=1,MIN(Assumptions!$B$41,MAX(Assumptions!$B$4,Assumptions!$B$26-($I$1734+$J$1734+$K$1734+$L$1734+$M$1734+$N$1734))),Assumptions!$B$4)</f>
        <v>0</v>
      </c>
      <c r="P1734" s="12" t="n">
        <f aca="false">$I$1734+$J$1734+$K$1734+$L$1734+$M$1734+$N$1734+$O$1734</f>
        <v>345000000</v>
      </c>
      <c r="Q1734" s="12" t="n">
        <f aca="false">MAX(Assumptions!$B$4,Assumptions!$B$26-$P$1734)</f>
        <v>1655000000</v>
      </c>
      <c r="R1734" s="12" t="n">
        <f aca="false">$J$1685+$O$1685+Assumptions!$B$20+IF($B$1734=0,$D$1685,Assumptions!$B$4)+IF($C$1734=0,$AI$1685,Assumptions!$B$4)+IF($D$1734=0,$AF$1685,Assumptions!$B$4)+IF($E$1734=0,$AC$1685,Assumptions!$B$4)+IF($F$1734=0,$Z$1685,Assumptions!$B$4)+IF($G$1734=0,$W$1685,Assumptions!$B$4)+IF($H$1734=0,$T$1685,Assumptions!$B$4)</f>
        <v>19238627.3620252</v>
      </c>
      <c r="S1734" s="12" t="n">
        <f aca="false">IF($R$1734&gt;Assumptions!$B$4,$Q$1734/$R$1734&gt;Assumptions!$B$13,FALSE())</f>
        <v>1</v>
      </c>
      <c r="T1734" s="12" t="n">
        <f aca="false">IF($S$1734,($Q$1734+Assumptions!$B$14*Assumptions!$B$13)/($R$1734+Assumptions!$B$14),IF($R$1734&gt;Assumptions!$B$4,$Q$1734/$R$1734,Assumptions!$B$4))</f>
        <v>76.2467644528216</v>
      </c>
      <c r="U1734" s="12" t="n">
        <f aca="false">IF($B$1734=1,$I$1734,$D$1685*$T$1734)</f>
        <v>62271315.6749569</v>
      </c>
      <c r="V1734" s="12" t="n">
        <f aca="false">IF($C$1734=1,$J$1734,$AI$1685*$T$1734)</f>
        <v>300000000</v>
      </c>
      <c r="W1734" s="12" t="n">
        <f aca="false">IF($D$1734=1,$K$1734,$AF$1685*$T$1734)</f>
        <v>132253985.541429</v>
      </c>
      <c r="X1734" s="12" t="n">
        <f aca="false">IF($E$1734=1,$L$1734,$AC$1685*$T$1734)</f>
        <v>182992234.686772</v>
      </c>
      <c r="Y1734" s="12" t="n">
        <f aca="false">IF($F$1734=1,$M$1734,$Z$1685*$T$1734)</f>
        <v>30000000</v>
      </c>
      <c r="Z1734" s="12" t="n">
        <f aca="false">IF($G$1734=1,$N$1734,$W$1685*$T$1734)</f>
        <v>15000000</v>
      </c>
      <c r="AA1734" s="12" t="n">
        <f aca="false">IF($H$1734=1,$O$1734,$T$1685*$T$1734)</f>
        <v>381233822.264108</v>
      </c>
      <c r="AB1734" s="12" t="n">
        <f aca="false">($J$1685+$O$1685)*$T$1734</f>
        <v>21910850.6252858</v>
      </c>
      <c r="AC1734" s="12" t="n">
        <f aca="false">Assumptions!$B$20*$T$1734</f>
        <v>686220880.075394</v>
      </c>
      <c r="AD1734" s="12" t="n">
        <f aca="false">IF($S$1734,Assumptions!$B$14*($T$1734-Assumptions!$B$13),Assumptions!$B$4)</f>
        <v>188116911.132054</v>
      </c>
      <c r="AE1734" s="12" t="n">
        <f aca="false">$U$1734+$V$1734+$W$1734+$X$1734+$Y$1734+$Z$1734+$AA$1734+$AB$1734+$AC$1734+$AD$1734</f>
        <v>2000000000</v>
      </c>
      <c r="AF1734" s="12" t="n">
        <f aca="false">IF(AND(IF($B$1734=1,$U$1734&gt;=INDEX($U$1696:$U$1823,1+$A$1734-Assumptions!$B$77),$U$1734&gt;INDEX($U$1696:$U$1823,1+$A$1734+Assumptions!$B$77)),IF($C$1734=1,$V$1734&gt;=INDEX($V$1696:$V$1823,1+$A$1734-Assumptions!$B$78),$V$1734&gt;INDEX($V$1696:$V$1823,1+$A$1734+Assumptions!$B$78)),IF($D$1734=1,$W$1734&gt;=INDEX($W$1696:$W$1823,1+$A$1734-Assumptions!$B$79),$W$1734&gt;INDEX($W$1696:$W$1823,1+$A$1734+Assumptions!$B$79)),IF($E$1734=1,$X$1734&gt;=INDEX($X$1696:$X$1823,1+$A$1734-Assumptions!$B$80),$X$1734&gt;INDEX($X$1696:$X$1823,1+$A$1734+Assumptions!$B$80)),IF($F$1734=1,$Y$1734&gt;=INDEX($Y$1696:$Y$1823,1+$A$1734-Assumptions!$B$81),$Y$1734&gt;INDEX($Y$1696:$Y$1823,1+$A$1734+Assumptions!$B$81)),IF($G$1734=1,$Z$1734&gt;=INDEX($Z$1696:$Z$1823,1+$A$1734-Assumptions!$B$82),$Z$1734&gt;INDEX($Z$1696:$Z$1823,1+$A$1734+Assumptions!$B$82)),IF($H$1734=1,$AA$1734&gt;=INDEX($AA$1696:$AA$1823,1+$A$1734-Assumptions!$B$83),$AA$1734&gt;INDEX($AA$1696:$AA$1823,1+$A$1734+Assumptions!$B$83))),1,0)</f>
        <v>0</v>
      </c>
    </row>
    <row r="1735" customFormat="false" ht="15" hidden="true" customHeight="false" outlineLevel="0" collapsed="false">
      <c r="A1735" s="6" t="n">
        <f aca="false">ROW()-ROW($A$1696)+Assumptions!$B$4</f>
        <v>39</v>
      </c>
      <c r="B1735" s="12" t="n">
        <f aca="false">MOD(QUOTIENT($A$1735,Assumptions!$B$77),2)</f>
        <v>0</v>
      </c>
      <c r="C1735" s="12" t="n">
        <f aca="false">MOD(QUOTIENT($A$1735,Assumptions!$B$78),2)</f>
        <v>1</v>
      </c>
      <c r="D1735" s="12" t="n">
        <f aca="false">MOD(QUOTIENT($A$1735,Assumptions!$B$79),2)</f>
        <v>0</v>
      </c>
      <c r="E1735" s="12" t="n">
        <f aca="false">MOD(QUOTIENT($A$1735,Assumptions!$B$80),2)</f>
        <v>0</v>
      </c>
      <c r="F1735" s="12" t="n">
        <f aca="false">MOD(QUOTIENT($A$1735,Assumptions!$B$81),2)</f>
        <v>1</v>
      </c>
      <c r="G1735" s="12" t="n">
        <f aca="false">MOD(QUOTIENT($A$1735,Assumptions!$B$82),2)</f>
        <v>1</v>
      </c>
      <c r="H1735" s="12" t="n">
        <f aca="false">MOD(QUOTIENT($A$1735,Assumptions!$B$83),2)</f>
        <v>1</v>
      </c>
      <c r="I1735" s="12" t="n">
        <f aca="false">IF($B$1735=1,MIN(Assumptions!$B$67,MAX(Assumptions!$B$4,Assumptions!$B$26-(Assumptions!$B$4))),Assumptions!$B$4)</f>
        <v>0</v>
      </c>
      <c r="J1735" s="12" t="n">
        <f aca="false">IF($C$1735=1,MIN(Assumptions!$B$66,MAX(Assumptions!$B$4,Assumptions!$B$26-($I$1735))),Assumptions!$B$4)</f>
        <v>300000000</v>
      </c>
      <c r="K1735" s="12" t="n">
        <f aca="false">IF($D$1735=1,MIN(Assumptions!$B$61,MAX(Assumptions!$B$4,Assumptions!$B$26-($I$1735+$J$1735))),Assumptions!$B$4)</f>
        <v>0</v>
      </c>
      <c r="L1735" s="12" t="n">
        <f aca="false">IF($E$1735=1,MIN(Assumptions!$B$56,MAX(Assumptions!$B$4,Assumptions!$B$26-($I$1735+$J$1735+$K$1735))),Assumptions!$B$4)</f>
        <v>0</v>
      </c>
      <c r="M1735" s="12" t="n">
        <f aca="false">IF($F$1735=1,MIN(Assumptions!$B$51,MAX(Assumptions!$B$4,Assumptions!$B$26-($I$1735+$J$1735+$K$1735+$L$1735))),Assumptions!$B$4)</f>
        <v>30000000</v>
      </c>
      <c r="N1735" s="12" t="n">
        <f aca="false">IF($G$1735=1,MIN(Assumptions!$B$46,MAX(Assumptions!$B$4,Assumptions!$B$26-($I$1735+$J$1735+$K$1735+$L$1735+$M$1735))),Assumptions!$B$4)</f>
        <v>15000000</v>
      </c>
      <c r="O1735" s="12" t="n">
        <f aca="false">IF($H$1735=1,MIN(Assumptions!$B$41,MAX(Assumptions!$B$4,Assumptions!$B$26-($I$1735+$J$1735+$K$1735+$L$1735+$M$1735+$N$1735))),Assumptions!$B$4)</f>
        <v>5000000</v>
      </c>
      <c r="P1735" s="12" t="n">
        <f aca="false">$I$1735+$J$1735+$K$1735+$L$1735+$M$1735+$N$1735+$O$1735</f>
        <v>350000000</v>
      </c>
      <c r="Q1735" s="12" t="n">
        <f aca="false">MAX(Assumptions!$B$4,Assumptions!$B$26-$P$1735)</f>
        <v>1650000000</v>
      </c>
      <c r="R1735" s="12" t="n">
        <f aca="false">$J$1685+$O$1685+Assumptions!$B$20+IF($B$1735=0,$D$1685,Assumptions!$B$4)+IF($C$1735=0,$AI$1685,Assumptions!$B$4)+IF($D$1735=0,$AF$1685,Assumptions!$B$4)+IF($E$1735=0,$AC$1685,Assumptions!$B$4)+IF($F$1735=0,$Z$1685,Assumptions!$B$4)+IF($G$1735=0,$W$1685,Assumptions!$B$4)+IF($H$1735=0,$T$1685,Assumptions!$B$4)</f>
        <v>14238627.3620252</v>
      </c>
      <c r="S1735" s="12" t="n">
        <f aca="false">IF($R$1735&gt;Assumptions!$B$4,$Q$1735/$R$1735&gt;Assumptions!$B$13,FALSE())</f>
        <v>1</v>
      </c>
      <c r="T1735" s="12" t="n">
        <f aca="false">IF($S$1735,($Q$1735+Assumptions!$B$14*Assumptions!$B$13)/($R$1735+Assumptions!$B$14),IF($R$1735&gt;Assumptions!$B$4,$Q$1735/$R$1735,Assumptions!$B$4))</f>
        <v>98.7237462343544</v>
      </c>
      <c r="U1735" s="12" t="n">
        <f aca="false">IF($B$1735=1,$I$1735,$D$1685*$T$1735)</f>
        <v>80628438.6031586</v>
      </c>
      <c r="V1735" s="12" t="n">
        <f aca="false">IF($C$1735=1,$J$1735,$AI$1685*$T$1735)</f>
        <v>300000000</v>
      </c>
      <c r="W1735" s="12" t="n">
        <f aca="false">IF($D$1735=1,$K$1735,$AF$1685*$T$1735)</f>
        <v>171241481.533986</v>
      </c>
      <c r="X1735" s="12" t="n">
        <f aca="false">IF($E$1735=1,$L$1735,$AC$1685*$T$1735)</f>
        <v>236936990.962451</v>
      </c>
      <c r="Y1735" s="12" t="n">
        <f aca="false">IF($F$1735=1,$M$1735,$Z$1685*$T$1735)</f>
        <v>30000000</v>
      </c>
      <c r="Z1735" s="12" t="n">
        <f aca="false">IF($G$1735=1,$N$1735,$W$1685*$T$1735)</f>
        <v>15000000</v>
      </c>
      <c r="AA1735" s="12" t="n">
        <f aca="false">IF($H$1735=1,$O$1735,$T$1685*$T$1735)</f>
        <v>5000000</v>
      </c>
      <c r="AB1735" s="12" t="n">
        <f aca="false">($J$1685+$O$1685)*$T$1735</f>
        <v>28370007.2053289</v>
      </c>
      <c r="AC1735" s="12" t="n">
        <f aca="false">Assumptions!$B$20*$T$1735</f>
        <v>888513716.10919</v>
      </c>
      <c r="AD1735" s="12" t="n">
        <f aca="false">IF($S$1735,Assumptions!$B$14*($T$1735-Assumptions!$B$13),Assumptions!$B$4)</f>
        <v>244309365.585886</v>
      </c>
      <c r="AE1735" s="12" t="n">
        <f aca="false">$U$1735+$V$1735+$W$1735+$X$1735+$Y$1735+$Z$1735+$AA$1735+$AB$1735+$AC$1735+$AD$1735</f>
        <v>2000000000</v>
      </c>
      <c r="AF1735" s="12" t="n">
        <f aca="false">IF(AND(IF($B$1735=1,$U$1735&gt;=INDEX($U$1696:$U$1823,1+$A$1735-Assumptions!$B$77),$U$1735&gt;INDEX($U$1696:$U$1823,1+$A$1735+Assumptions!$B$77)),IF($C$1735=1,$V$1735&gt;=INDEX($V$1696:$V$1823,1+$A$1735-Assumptions!$B$78),$V$1735&gt;INDEX($V$1696:$V$1823,1+$A$1735+Assumptions!$B$78)),IF($D$1735=1,$W$1735&gt;=INDEX($W$1696:$W$1823,1+$A$1735-Assumptions!$B$79),$W$1735&gt;INDEX($W$1696:$W$1823,1+$A$1735+Assumptions!$B$79)),IF($E$1735=1,$X$1735&gt;=INDEX($X$1696:$X$1823,1+$A$1735-Assumptions!$B$80),$X$1735&gt;INDEX($X$1696:$X$1823,1+$A$1735+Assumptions!$B$80)),IF($F$1735=1,$Y$1735&gt;=INDEX($Y$1696:$Y$1823,1+$A$1735-Assumptions!$B$81),$Y$1735&gt;INDEX($Y$1696:$Y$1823,1+$A$1735+Assumptions!$B$81)),IF($G$1735=1,$Z$1735&gt;=INDEX($Z$1696:$Z$1823,1+$A$1735-Assumptions!$B$82),$Z$1735&gt;INDEX($Z$1696:$Z$1823,1+$A$1735+Assumptions!$B$82)),IF($H$1735=1,$AA$1735&gt;=INDEX($AA$1696:$AA$1823,1+$A$1735-Assumptions!$B$83),$AA$1735&gt;INDEX($AA$1696:$AA$1823,1+$A$1735+Assumptions!$B$83))),1,0)</f>
        <v>0</v>
      </c>
    </row>
    <row r="1736" customFormat="false" ht="15" hidden="true" customHeight="false" outlineLevel="0" collapsed="false">
      <c r="A1736" s="6" t="n">
        <f aca="false">ROW()-ROW($A$1696)+Assumptions!$B$4</f>
        <v>40</v>
      </c>
      <c r="B1736" s="12" t="n">
        <f aca="false">MOD(QUOTIENT($A$1736,Assumptions!$B$77),2)</f>
        <v>0</v>
      </c>
      <c r="C1736" s="12" t="n">
        <f aca="false">MOD(QUOTIENT($A$1736,Assumptions!$B$78),2)</f>
        <v>1</v>
      </c>
      <c r="D1736" s="12" t="n">
        <f aca="false">MOD(QUOTIENT($A$1736,Assumptions!$B$79),2)</f>
        <v>0</v>
      </c>
      <c r="E1736" s="12" t="n">
        <f aca="false">MOD(QUOTIENT($A$1736,Assumptions!$B$80),2)</f>
        <v>1</v>
      </c>
      <c r="F1736" s="12" t="n">
        <f aca="false">MOD(QUOTIENT($A$1736,Assumptions!$B$81),2)</f>
        <v>0</v>
      </c>
      <c r="G1736" s="12" t="n">
        <f aca="false">MOD(QUOTIENT($A$1736,Assumptions!$B$82),2)</f>
        <v>0</v>
      </c>
      <c r="H1736" s="12" t="n">
        <f aca="false">MOD(QUOTIENT($A$1736,Assumptions!$B$83),2)</f>
        <v>0</v>
      </c>
      <c r="I1736" s="12" t="n">
        <f aca="false">IF($B$1736=1,MIN(Assumptions!$B$67,MAX(Assumptions!$B$4,Assumptions!$B$26-(Assumptions!$B$4))),Assumptions!$B$4)</f>
        <v>0</v>
      </c>
      <c r="J1736" s="12" t="n">
        <f aca="false">IF($C$1736=1,MIN(Assumptions!$B$66,MAX(Assumptions!$B$4,Assumptions!$B$26-($I$1736))),Assumptions!$B$4)</f>
        <v>300000000</v>
      </c>
      <c r="K1736" s="12" t="n">
        <f aca="false">IF($D$1736=1,MIN(Assumptions!$B$61,MAX(Assumptions!$B$4,Assumptions!$B$26-($I$1736+$J$1736))),Assumptions!$B$4)</f>
        <v>0</v>
      </c>
      <c r="L1736" s="12" t="n">
        <f aca="false">IF($E$1736=1,MIN(Assumptions!$B$56,MAX(Assumptions!$B$4,Assumptions!$B$26-($I$1736+$J$1736+$K$1736))),Assumptions!$B$4)</f>
        <v>60000000</v>
      </c>
      <c r="M1736" s="12" t="n">
        <f aca="false">IF($F$1736=1,MIN(Assumptions!$B$51,MAX(Assumptions!$B$4,Assumptions!$B$26-($I$1736+$J$1736+$K$1736+$L$1736))),Assumptions!$B$4)</f>
        <v>0</v>
      </c>
      <c r="N1736" s="12" t="n">
        <f aca="false">IF($G$1736=1,MIN(Assumptions!$B$46,MAX(Assumptions!$B$4,Assumptions!$B$26-($I$1736+$J$1736+$K$1736+$L$1736+$M$1736))),Assumptions!$B$4)</f>
        <v>0</v>
      </c>
      <c r="O1736" s="12" t="n">
        <f aca="false">IF($H$1736=1,MIN(Assumptions!$B$41,MAX(Assumptions!$B$4,Assumptions!$B$26-($I$1736+$J$1736+$K$1736+$L$1736+$M$1736+$N$1736))),Assumptions!$B$4)</f>
        <v>0</v>
      </c>
      <c r="P1736" s="12" t="n">
        <f aca="false">$I$1736+$J$1736+$K$1736+$L$1736+$M$1736+$N$1736+$O$1736</f>
        <v>360000000</v>
      </c>
      <c r="Q1736" s="12" t="n">
        <f aca="false">MAX(Assumptions!$B$4,Assumptions!$B$26-$P$1736)</f>
        <v>1640000000</v>
      </c>
      <c r="R1736" s="12" t="n">
        <f aca="false">$J$1685+$O$1685+Assumptions!$B$20+IF($B$1736=0,$D$1685,Assumptions!$B$4)+IF($C$1736=0,$AI$1685,Assumptions!$B$4)+IF($D$1736=0,$AF$1685,Assumptions!$B$4)+IF($E$1736=0,$AC$1685,Assumptions!$B$4)+IF($F$1736=0,$Z$1685,Assumptions!$B$4)+IF($G$1736=0,$W$1685,Assumptions!$B$4)+IF($H$1736=0,$T$1685,Assumptions!$B$4)</f>
        <v>24838627.3620252</v>
      </c>
      <c r="S1736" s="12" t="n">
        <f aca="false">IF($R$1736&gt;Assumptions!$B$4,$Q$1736/$R$1736&gt;Assumptions!$B$13,FALSE())</f>
        <v>1</v>
      </c>
      <c r="T1736" s="12" t="n">
        <f aca="false">IF($S$1736,($Q$1736+Assumptions!$B$14*Assumptions!$B$13)/($R$1736+Assumptions!$B$14),IF($R$1736&gt;Assumptions!$B$4,$Q$1736/$R$1736,Assumptions!$B$4))</f>
        <v>60.0798269148479</v>
      </c>
      <c r="U1736" s="12" t="n">
        <f aca="false">IF($B$1736=1,$I$1736,$D$1685*$T$1736)</f>
        <v>49067654.1406055</v>
      </c>
      <c r="V1736" s="12" t="n">
        <f aca="false">IF($C$1736=1,$J$1736,$AI$1685*$T$1736)</f>
        <v>300000000</v>
      </c>
      <c r="W1736" s="12" t="n">
        <f aca="false">IF($D$1736=1,$K$1736,$AF$1685*$T$1736)</f>
        <v>104211590.054348</v>
      </c>
      <c r="X1736" s="12" t="n">
        <f aca="false">IF($E$1736=1,$L$1736,$AC$1685*$T$1736)</f>
        <v>60000000</v>
      </c>
      <c r="Y1736" s="12" t="n">
        <f aca="false">IF($F$1736=1,$M$1736,$Z$1685*$T$1736)</f>
        <v>180239480.744544</v>
      </c>
      <c r="Z1736" s="12" t="n">
        <f aca="false">IF($G$1736=1,$N$1736,$W$1685*$T$1736)</f>
        <v>300399134.574239</v>
      </c>
      <c r="AA1736" s="12" t="n">
        <f aca="false">IF($H$1736=1,$O$1736,$T$1685*$T$1736)</f>
        <v>300399134.574239</v>
      </c>
      <c r="AB1736" s="12" t="n">
        <f aca="false">($J$1685+$O$1685)*$T$1736</f>
        <v>17264996.3912737</v>
      </c>
      <c r="AC1736" s="12" t="n">
        <f aca="false">Assumptions!$B$20*$T$1736</f>
        <v>540718442.233631</v>
      </c>
      <c r="AD1736" s="12" t="n">
        <f aca="false">IF($S$1736,Assumptions!$B$14*($T$1736-Assumptions!$B$13),Assumptions!$B$4)</f>
        <v>147699567.28712</v>
      </c>
      <c r="AE1736" s="12" t="n">
        <f aca="false">$U$1736+$V$1736+$W$1736+$X$1736+$Y$1736+$Z$1736+$AA$1736+$AB$1736+$AC$1736+$AD$1736</f>
        <v>2000000000</v>
      </c>
      <c r="AF1736" s="12" t="n">
        <f aca="false">IF(AND(IF($B$1736=1,$U$1736&gt;=INDEX($U$1696:$U$1823,1+$A$1736-Assumptions!$B$77),$U$1736&gt;INDEX($U$1696:$U$1823,1+$A$1736+Assumptions!$B$77)),IF($C$1736=1,$V$1736&gt;=INDEX($V$1696:$V$1823,1+$A$1736-Assumptions!$B$78),$V$1736&gt;INDEX($V$1696:$V$1823,1+$A$1736+Assumptions!$B$78)),IF($D$1736=1,$W$1736&gt;=INDEX($W$1696:$W$1823,1+$A$1736-Assumptions!$B$79),$W$1736&gt;INDEX($W$1696:$W$1823,1+$A$1736+Assumptions!$B$79)),IF($E$1736=1,$X$1736&gt;=INDEX($X$1696:$X$1823,1+$A$1736-Assumptions!$B$80),$X$1736&gt;INDEX($X$1696:$X$1823,1+$A$1736+Assumptions!$B$80)),IF($F$1736=1,$Y$1736&gt;=INDEX($Y$1696:$Y$1823,1+$A$1736-Assumptions!$B$81),$Y$1736&gt;INDEX($Y$1696:$Y$1823,1+$A$1736+Assumptions!$B$81)),IF($G$1736=1,$Z$1736&gt;=INDEX($Z$1696:$Z$1823,1+$A$1736-Assumptions!$B$82),$Z$1736&gt;INDEX($Z$1696:$Z$1823,1+$A$1736+Assumptions!$B$82)),IF($H$1736=1,$AA$1736&gt;=INDEX($AA$1696:$AA$1823,1+$A$1736-Assumptions!$B$83),$AA$1736&gt;INDEX($AA$1696:$AA$1823,1+$A$1736+Assumptions!$B$83))),1,0)</f>
        <v>0</v>
      </c>
    </row>
    <row r="1737" customFormat="false" ht="15" hidden="true" customHeight="false" outlineLevel="0" collapsed="false">
      <c r="A1737" s="6" t="n">
        <f aca="false">ROW()-ROW($A$1696)+Assumptions!$B$4</f>
        <v>41</v>
      </c>
      <c r="B1737" s="12" t="n">
        <f aca="false">MOD(QUOTIENT($A$1737,Assumptions!$B$77),2)</f>
        <v>0</v>
      </c>
      <c r="C1737" s="12" t="n">
        <f aca="false">MOD(QUOTIENT($A$1737,Assumptions!$B$78),2)</f>
        <v>1</v>
      </c>
      <c r="D1737" s="12" t="n">
        <f aca="false">MOD(QUOTIENT($A$1737,Assumptions!$B$79),2)</f>
        <v>0</v>
      </c>
      <c r="E1737" s="12" t="n">
        <f aca="false">MOD(QUOTIENT($A$1737,Assumptions!$B$80),2)</f>
        <v>1</v>
      </c>
      <c r="F1737" s="12" t="n">
        <f aca="false">MOD(QUOTIENT($A$1737,Assumptions!$B$81),2)</f>
        <v>0</v>
      </c>
      <c r="G1737" s="12" t="n">
        <f aca="false">MOD(QUOTIENT($A$1737,Assumptions!$B$82),2)</f>
        <v>0</v>
      </c>
      <c r="H1737" s="12" t="n">
        <f aca="false">MOD(QUOTIENT($A$1737,Assumptions!$B$83),2)</f>
        <v>1</v>
      </c>
      <c r="I1737" s="12" t="n">
        <f aca="false">IF($B$1737=1,MIN(Assumptions!$B$67,MAX(Assumptions!$B$4,Assumptions!$B$26-(Assumptions!$B$4))),Assumptions!$B$4)</f>
        <v>0</v>
      </c>
      <c r="J1737" s="12" t="n">
        <f aca="false">IF($C$1737=1,MIN(Assumptions!$B$66,MAX(Assumptions!$B$4,Assumptions!$B$26-($I$1737))),Assumptions!$B$4)</f>
        <v>300000000</v>
      </c>
      <c r="K1737" s="12" t="n">
        <f aca="false">IF($D$1737=1,MIN(Assumptions!$B$61,MAX(Assumptions!$B$4,Assumptions!$B$26-($I$1737+$J$1737))),Assumptions!$B$4)</f>
        <v>0</v>
      </c>
      <c r="L1737" s="12" t="n">
        <f aca="false">IF($E$1737=1,MIN(Assumptions!$B$56,MAX(Assumptions!$B$4,Assumptions!$B$26-($I$1737+$J$1737+$K$1737))),Assumptions!$B$4)</f>
        <v>60000000</v>
      </c>
      <c r="M1737" s="12" t="n">
        <f aca="false">IF($F$1737=1,MIN(Assumptions!$B$51,MAX(Assumptions!$B$4,Assumptions!$B$26-($I$1737+$J$1737+$K$1737+$L$1737))),Assumptions!$B$4)</f>
        <v>0</v>
      </c>
      <c r="N1737" s="12" t="n">
        <f aca="false">IF($G$1737=1,MIN(Assumptions!$B$46,MAX(Assumptions!$B$4,Assumptions!$B$26-($I$1737+$J$1737+$K$1737+$L$1737+$M$1737))),Assumptions!$B$4)</f>
        <v>0</v>
      </c>
      <c r="O1737" s="12" t="n">
        <f aca="false">IF($H$1737=1,MIN(Assumptions!$B$41,MAX(Assumptions!$B$4,Assumptions!$B$26-($I$1737+$J$1737+$K$1737+$L$1737+$M$1737+$N$1737))),Assumptions!$B$4)</f>
        <v>5000000</v>
      </c>
      <c r="P1737" s="12" t="n">
        <f aca="false">$I$1737+$J$1737+$K$1737+$L$1737+$M$1737+$N$1737+$O$1737</f>
        <v>365000000</v>
      </c>
      <c r="Q1737" s="12" t="n">
        <f aca="false">MAX(Assumptions!$B$4,Assumptions!$B$26-$P$1737)</f>
        <v>1635000000</v>
      </c>
      <c r="R1737" s="12" t="n">
        <f aca="false">$J$1685+$O$1685+Assumptions!$B$20+IF($B$1737=0,$D$1685,Assumptions!$B$4)+IF($C$1737=0,$AI$1685,Assumptions!$B$4)+IF($D$1737=0,$AF$1685,Assumptions!$B$4)+IF($E$1737=0,$AC$1685,Assumptions!$B$4)+IF($F$1737=0,$Z$1685,Assumptions!$B$4)+IF($G$1737=0,$W$1685,Assumptions!$B$4)+IF($H$1737=0,$T$1685,Assumptions!$B$4)</f>
        <v>19838627.3620252</v>
      </c>
      <c r="S1737" s="12" t="n">
        <f aca="false">IF($R$1737&gt;Assumptions!$B$4,$Q$1737/$R$1737&gt;Assumptions!$B$13,FALSE())</f>
        <v>1</v>
      </c>
      <c r="T1737" s="12" t="n">
        <f aca="false">IF($S$1737,($Q$1737+Assumptions!$B$14*Assumptions!$B$13)/($R$1737+Assumptions!$B$14),IF($R$1737&gt;Assumptions!$B$4,$Q$1737/$R$1737,Assumptions!$B$4))</f>
        <v>73.3035192119138</v>
      </c>
      <c r="U1737" s="12" t="n">
        <f aca="false">IF($B$1737=1,$I$1737,$D$1685*$T$1737)</f>
        <v>59867544.7763401</v>
      </c>
      <c r="V1737" s="12" t="n">
        <f aca="false">IF($C$1737=1,$J$1737,$AI$1685*$T$1737)</f>
        <v>300000000</v>
      </c>
      <c r="W1737" s="12" t="n">
        <f aca="false">IF($D$1737=1,$K$1737,$AF$1685*$T$1737)</f>
        <v>127148773.322533</v>
      </c>
      <c r="X1737" s="12" t="n">
        <f aca="false">IF($E$1737=1,$L$1737,$AC$1685*$T$1737)</f>
        <v>60000000</v>
      </c>
      <c r="Y1737" s="12" t="n">
        <f aca="false">IF($F$1737=1,$M$1737,$Z$1685*$T$1737)</f>
        <v>219910557.635741</v>
      </c>
      <c r="Z1737" s="12" t="n">
        <f aca="false">IF($G$1737=1,$N$1737,$W$1685*$T$1737)</f>
        <v>366517596.059569</v>
      </c>
      <c r="AA1737" s="12" t="n">
        <f aca="false">IF($H$1737=1,$O$1737,$T$1685*$T$1737)</f>
        <v>5000000</v>
      </c>
      <c r="AB1737" s="12" t="n">
        <f aca="false">($J$1685+$O$1685)*$T$1737</f>
        <v>21065057.2688082</v>
      </c>
      <c r="AC1737" s="12" t="n">
        <f aca="false">Assumptions!$B$20*$T$1737</f>
        <v>659731672.907224</v>
      </c>
      <c r="AD1737" s="12" t="n">
        <f aca="false">IF($S$1737,Assumptions!$B$14*($T$1737-Assumptions!$B$13),Assumptions!$B$4)</f>
        <v>180758798.029785</v>
      </c>
      <c r="AE1737" s="12" t="n">
        <f aca="false">$U$1737+$V$1737+$W$1737+$X$1737+$Y$1737+$Z$1737+$AA$1737+$AB$1737+$AC$1737+$AD$1737</f>
        <v>2000000000</v>
      </c>
      <c r="AF1737" s="12" t="n">
        <f aca="false">IF(AND(IF($B$1737=1,$U$1737&gt;=INDEX($U$1696:$U$1823,1+$A$1737-Assumptions!$B$77),$U$1737&gt;INDEX($U$1696:$U$1823,1+$A$1737+Assumptions!$B$77)),IF($C$1737=1,$V$1737&gt;=INDEX($V$1696:$V$1823,1+$A$1737-Assumptions!$B$78),$V$1737&gt;INDEX($V$1696:$V$1823,1+$A$1737+Assumptions!$B$78)),IF($D$1737=1,$W$1737&gt;=INDEX($W$1696:$W$1823,1+$A$1737-Assumptions!$B$79),$W$1737&gt;INDEX($W$1696:$W$1823,1+$A$1737+Assumptions!$B$79)),IF($E$1737=1,$X$1737&gt;=INDEX($X$1696:$X$1823,1+$A$1737-Assumptions!$B$80),$X$1737&gt;INDEX($X$1696:$X$1823,1+$A$1737+Assumptions!$B$80)),IF($F$1737=1,$Y$1737&gt;=INDEX($Y$1696:$Y$1823,1+$A$1737-Assumptions!$B$81),$Y$1737&gt;INDEX($Y$1696:$Y$1823,1+$A$1737+Assumptions!$B$81)),IF($G$1737=1,$Z$1737&gt;=INDEX($Z$1696:$Z$1823,1+$A$1737-Assumptions!$B$82),$Z$1737&gt;INDEX($Z$1696:$Z$1823,1+$A$1737+Assumptions!$B$82)),IF($H$1737=1,$AA$1737&gt;=INDEX($AA$1696:$AA$1823,1+$A$1737-Assumptions!$B$83),$AA$1737&gt;INDEX($AA$1696:$AA$1823,1+$A$1737+Assumptions!$B$83))),1,0)</f>
        <v>0</v>
      </c>
    </row>
    <row r="1738" customFormat="false" ht="15" hidden="true" customHeight="false" outlineLevel="0" collapsed="false">
      <c r="A1738" s="6" t="n">
        <f aca="false">ROW()-ROW($A$1696)+Assumptions!$B$4</f>
        <v>42</v>
      </c>
      <c r="B1738" s="12" t="n">
        <f aca="false">MOD(QUOTIENT($A$1738,Assumptions!$B$77),2)</f>
        <v>0</v>
      </c>
      <c r="C1738" s="12" t="n">
        <f aca="false">MOD(QUOTIENT($A$1738,Assumptions!$B$78),2)</f>
        <v>1</v>
      </c>
      <c r="D1738" s="12" t="n">
        <f aca="false">MOD(QUOTIENT($A$1738,Assumptions!$B$79),2)</f>
        <v>0</v>
      </c>
      <c r="E1738" s="12" t="n">
        <f aca="false">MOD(QUOTIENT($A$1738,Assumptions!$B$80),2)</f>
        <v>1</v>
      </c>
      <c r="F1738" s="12" t="n">
        <f aca="false">MOD(QUOTIENT($A$1738,Assumptions!$B$81),2)</f>
        <v>0</v>
      </c>
      <c r="G1738" s="12" t="n">
        <f aca="false">MOD(QUOTIENT($A$1738,Assumptions!$B$82),2)</f>
        <v>1</v>
      </c>
      <c r="H1738" s="12" t="n">
        <f aca="false">MOD(QUOTIENT($A$1738,Assumptions!$B$83),2)</f>
        <v>0</v>
      </c>
      <c r="I1738" s="12" t="n">
        <f aca="false">IF($B$1738=1,MIN(Assumptions!$B$67,MAX(Assumptions!$B$4,Assumptions!$B$26-(Assumptions!$B$4))),Assumptions!$B$4)</f>
        <v>0</v>
      </c>
      <c r="J1738" s="12" t="n">
        <f aca="false">IF($C$1738=1,MIN(Assumptions!$B$66,MAX(Assumptions!$B$4,Assumptions!$B$26-($I$1738))),Assumptions!$B$4)</f>
        <v>300000000</v>
      </c>
      <c r="K1738" s="12" t="n">
        <f aca="false">IF($D$1738=1,MIN(Assumptions!$B$61,MAX(Assumptions!$B$4,Assumptions!$B$26-($I$1738+$J$1738))),Assumptions!$B$4)</f>
        <v>0</v>
      </c>
      <c r="L1738" s="12" t="n">
        <f aca="false">IF($E$1738=1,MIN(Assumptions!$B$56,MAX(Assumptions!$B$4,Assumptions!$B$26-($I$1738+$J$1738+$K$1738))),Assumptions!$B$4)</f>
        <v>60000000</v>
      </c>
      <c r="M1738" s="12" t="n">
        <f aca="false">IF($F$1738=1,MIN(Assumptions!$B$51,MAX(Assumptions!$B$4,Assumptions!$B$26-($I$1738+$J$1738+$K$1738+$L$1738))),Assumptions!$B$4)</f>
        <v>0</v>
      </c>
      <c r="N1738" s="12" t="n">
        <f aca="false">IF($G$1738=1,MIN(Assumptions!$B$46,MAX(Assumptions!$B$4,Assumptions!$B$26-($I$1738+$J$1738+$K$1738+$L$1738+$M$1738))),Assumptions!$B$4)</f>
        <v>15000000</v>
      </c>
      <c r="O1738" s="12" t="n">
        <f aca="false">IF($H$1738=1,MIN(Assumptions!$B$41,MAX(Assumptions!$B$4,Assumptions!$B$26-($I$1738+$J$1738+$K$1738+$L$1738+$M$1738+$N$1738))),Assumptions!$B$4)</f>
        <v>0</v>
      </c>
      <c r="P1738" s="12" t="n">
        <f aca="false">$I$1738+$J$1738+$K$1738+$L$1738+$M$1738+$N$1738+$O$1738</f>
        <v>375000000</v>
      </c>
      <c r="Q1738" s="12" t="n">
        <f aca="false">MAX(Assumptions!$B$4,Assumptions!$B$26-$P$1738)</f>
        <v>1625000000</v>
      </c>
      <c r="R1738" s="12" t="n">
        <f aca="false">$J$1685+$O$1685+Assumptions!$B$20+IF($B$1738=0,$D$1685,Assumptions!$B$4)+IF($C$1738=0,$AI$1685,Assumptions!$B$4)+IF($D$1738=0,$AF$1685,Assumptions!$B$4)+IF($E$1738=0,$AC$1685,Assumptions!$B$4)+IF($F$1738=0,$Z$1685,Assumptions!$B$4)+IF($G$1738=0,$W$1685,Assumptions!$B$4)+IF($H$1738=0,$T$1685,Assumptions!$B$4)</f>
        <v>19838627.3620252</v>
      </c>
      <c r="S1738" s="12" t="n">
        <f aca="false">IF($R$1738&gt;Assumptions!$B$4,$Q$1738/$R$1738&gt;Assumptions!$B$13,FALSE())</f>
        <v>1</v>
      </c>
      <c r="T1738" s="12" t="n">
        <f aca="false">IF($S$1738,($Q$1738+Assumptions!$B$14*Assumptions!$B$13)/($R$1738+Assumptions!$B$14),IF($R$1738&gt;Assumptions!$B$4,$Q$1738/$R$1738,Assumptions!$B$4))</f>
        <v>72.8558641327571</v>
      </c>
      <c r="U1738" s="12" t="n">
        <f aca="false">IF($B$1738=1,$I$1738,$D$1685*$T$1738)</f>
        <v>59501941.4494617</v>
      </c>
      <c r="V1738" s="12" t="n">
        <f aca="false">IF($C$1738=1,$J$1738,$AI$1685*$T$1738)</f>
        <v>300000000</v>
      </c>
      <c r="W1738" s="12" t="n">
        <f aca="false">IF($D$1738=1,$K$1738,$AF$1685*$T$1738)</f>
        <v>126372292.264074</v>
      </c>
      <c r="X1738" s="12" t="n">
        <f aca="false">IF($E$1738=1,$L$1738,$AC$1685*$T$1738)</f>
        <v>60000000</v>
      </c>
      <c r="Y1738" s="12" t="n">
        <f aca="false">IF($F$1738=1,$M$1738,$Z$1685*$T$1738)</f>
        <v>218567592.398271</v>
      </c>
      <c r="Z1738" s="12" t="n">
        <f aca="false">IF($G$1738=1,$N$1738,$W$1685*$T$1738)</f>
        <v>15000000</v>
      </c>
      <c r="AA1738" s="12" t="n">
        <f aca="false">IF($H$1738=1,$O$1738,$T$1685*$T$1738)</f>
        <v>364279320.663785</v>
      </c>
      <c r="AB1738" s="12" t="n">
        <f aca="false">($J$1685+$O$1685)*$T$1738</f>
        <v>20936415.6977009</v>
      </c>
      <c r="AC1738" s="12" t="n">
        <f aca="false">Assumptions!$B$20*$T$1738</f>
        <v>655702777.194814</v>
      </c>
      <c r="AD1738" s="12" t="n">
        <f aca="false">IF($S$1738,Assumptions!$B$14*($T$1738-Assumptions!$B$13),Assumptions!$B$4)</f>
        <v>179639660.331893</v>
      </c>
      <c r="AE1738" s="12" t="n">
        <f aca="false">$U$1738+$V$1738+$W$1738+$X$1738+$Y$1738+$Z$1738+$AA$1738+$AB$1738+$AC$1738+$AD$1738</f>
        <v>2000000000</v>
      </c>
      <c r="AF1738" s="12" t="n">
        <f aca="false">IF(AND(IF($B$1738=1,$U$1738&gt;=INDEX($U$1696:$U$1823,1+$A$1738-Assumptions!$B$77),$U$1738&gt;INDEX($U$1696:$U$1823,1+$A$1738+Assumptions!$B$77)),IF($C$1738=1,$V$1738&gt;=INDEX($V$1696:$V$1823,1+$A$1738-Assumptions!$B$78),$V$1738&gt;INDEX($V$1696:$V$1823,1+$A$1738+Assumptions!$B$78)),IF($D$1738=1,$W$1738&gt;=INDEX($W$1696:$W$1823,1+$A$1738-Assumptions!$B$79),$W$1738&gt;INDEX($W$1696:$W$1823,1+$A$1738+Assumptions!$B$79)),IF($E$1738=1,$X$1738&gt;=INDEX($X$1696:$X$1823,1+$A$1738-Assumptions!$B$80),$X$1738&gt;INDEX($X$1696:$X$1823,1+$A$1738+Assumptions!$B$80)),IF($F$1738=1,$Y$1738&gt;=INDEX($Y$1696:$Y$1823,1+$A$1738-Assumptions!$B$81),$Y$1738&gt;INDEX($Y$1696:$Y$1823,1+$A$1738+Assumptions!$B$81)),IF($G$1738=1,$Z$1738&gt;=INDEX($Z$1696:$Z$1823,1+$A$1738-Assumptions!$B$82),$Z$1738&gt;INDEX($Z$1696:$Z$1823,1+$A$1738+Assumptions!$B$82)),IF($H$1738=1,$AA$1738&gt;=INDEX($AA$1696:$AA$1823,1+$A$1738-Assumptions!$B$83),$AA$1738&gt;INDEX($AA$1696:$AA$1823,1+$A$1738+Assumptions!$B$83))),1,0)</f>
        <v>0</v>
      </c>
    </row>
    <row r="1739" customFormat="false" ht="15" hidden="true" customHeight="false" outlineLevel="0" collapsed="false">
      <c r="A1739" s="6" t="n">
        <f aca="false">ROW()-ROW($A$1696)+Assumptions!$B$4</f>
        <v>43</v>
      </c>
      <c r="B1739" s="12" t="n">
        <f aca="false">MOD(QUOTIENT($A$1739,Assumptions!$B$77),2)</f>
        <v>0</v>
      </c>
      <c r="C1739" s="12" t="n">
        <f aca="false">MOD(QUOTIENT($A$1739,Assumptions!$B$78),2)</f>
        <v>1</v>
      </c>
      <c r="D1739" s="12" t="n">
        <f aca="false">MOD(QUOTIENT($A$1739,Assumptions!$B$79),2)</f>
        <v>0</v>
      </c>
      <c r="E1739" s="12" t="n">
        <f aca="false">MOD(QUOTIENT($A$1739,Assumptions!$B$80),2)</f>
        <v>1</v>
      </c>
      <c r="F1739" s="12" t="n">
        <f aca="false">MOD(QUOTIENT($A$1739,Assumptions!$B$81),2)</f>
        <v>0</v>
      </c>
      <c r="G1739" s="12" t="n">
        <f aca="false">MOD(QUOTIENT($A$1739,Assumptions!$B$82),2)</f>
        <v>1</v>
      </c>
      <c r="H1739" s="12" t="n">
        <f aca="false">MOD(QUOTIENT($A$1739,Assumptions!$B$83),2)</f>
        <v>1</v>
      </c>
      <c r="I1739" s="12" t="n">
        <f aca="false">IF($B$1739=1,MIN(Assumptions!$B$67,MAX(Assumptions!$B$4,Assumptions!$B$26-(Assumptions!$B$4))),Assumptions!$B$4)</f>
        <v>0</v>
      </c>
      <c r="J1739" s="12" t="n">
        <f aca="false">IF($C$1739=1,MIN(Assumptions!$B$66,MAX(Assumptions!$B$4,Assumptions!$B$26-($I$1739))),Assumptions!$B$4)</f>
        <v>300000000</v>
      </c>
      <c r="K1739" s="12" t="n">
        <f aca="false">IF($D$1739=1,MIN(Assumptions!$B$61,MAX(Assumptions!$B$4,Assumptions!$B$26-($I$1739+$J$1739))),Assumptions!$B$4)</f>
        <v>0</v>
      </c>
      <c r="L1739" s="12" t="n">
        <f aca="false">IF($E$1739=1,MIN(Assumptions!$B$56,MAX(Assumptions!$B$4,Assumptions!$B$26-($I$1739+$J$1739+$K$1739))),Assumptions!$B$4)</f>
        <v>60000000</v>
      </c>
      <c r="M1739" s="12" t="n">
        <f aca="false">IF($F$1739=1,MIN(Assumptions!$B$51,MAX(Assumptions!$B$4,Assumptions!$B$26-($I$1739+$J$1739+$K$1739+$L$1739))),Assumptions!$B$4)</f>
        <v>0</v>
      </c>
      <c r="N1739" s="12" t="n">
        <f aca="false">IF($G$1739=1,MIN(Assumptions!$B$46,MAX(Assumptions!$B$4,Assumptions!$B$26-($I$1739+$J$1739+$K$1739+$L$1739+$M$1739))),Assumptions!$B$4)</f>
        <v>15000000</v>
      </c>
      <c r="O1739" s="12" t="n">
        <f aca="false">IF($H$1739=1,MIN(Assumptions!$B$41,MAX(Assumptions!$B$4,Assumptions!$B$26-($I$1739+$J$1739+$K$1739+$L$1739+$M$1739+$N$1739))),Assumptions!$B$4)</f>
        <v>5000000</v>
      </c>
      <c r="P1739" s="12" t="n">
        <f aca="false">$I$1739+$J$1739+$K$1739+$L$1739+$M$1739+$N$1739+$O$1739</f>
        <v>380000000</v>
      </c>
      <c r="Q1739" s="12" t="n">
        <f aca="false">MAX(Assumptions!$B$4,Assumptions!$B$26-$P$1739)</f>
        <v>1620000000</v>
      </c>
      <c r="R1739" s="12" t="n">
        <f aca="false">$J$1685+$O$1685+Assumptions!$B$20+IF($B$1739=0,$D$1685,Assumptions!$B$4)+IF($C$1739=0,$AI$1685,Assumptions!$B$4)+IF($D$1739=0,$AF$1685,Assumptions!$B$4)+IF($E$1739=0,$AC$1685,Assumptions!$B$4)+IF($F$1739=0,$Z$1685,Assumptions!$B$4)+IF($G$1739=0,$W$1685,Assumptions!$B$4)+IF($H$1739=0,$T$1685,Assumptions!$B$4)</f>
        <v>14838627.3620252</v>
      </c>
      <c r="S1739" s="12" t="n">
        <f aca="false">IF($R$1739&gt;Assumptions!$B$4,$Q$1739/$R$1739&gt;Assumptions!$B$13,FALSE())</f>
        <v>1</v>
      </c>
      <c r="T1739" s="12" t="n">
        <f aca="false">IF($S$1739,($Q$1739+Assumptions!$B$14*Assumptions!$B$13)/($R$1739+Assumptions!$B$14),IF($R$1739&gt;Assumptions!$B$4,$Q$1739/$R$1739,Assumptions!$B$4))</f>
        <v>93.5771884430467</v>
      </c>
      <c r="U1739" s="12" t="n">
        <f aca="false">IF($B$1739=1,$I$1739,$D$1685*$T$1739)</f>
        <v>76425205.4933755</v>
      </c>
      <c r="V1739" s="12" t="n">
        <f aca="false">IF($C$1739=1,$J$1739,$AI$1685*$T$1739)</f>
        <v>300000000</v>
      </c>
      <c r="W1739" s="12" t="n">
        <f aca="false">IF($D$1739=1,$K$1739,$AF$1685*$T$1739)</f>
        <v>162314508.899745</v>
      </c>
      <c r="X1739" s="12" t="n">
        <f aca="false">IF($E$1739=1,$L$1739,$AC$1685*$T$1739)</f>
        <v>60000000</v>
      </c>
      <c r="Y1739" s="12" t="n">
        <f aca="false">IF($F$1739=1,$M$1739,$Z$1685*$T$1739)</f>
        <v>280731565.32914</v>
      </c>
      <c r="Z1739" s="12" t="n">
        <f aca="false">IF($G$1739=1,$N$1739,$W$1685*$T$1739)</f>
        <v>15000000</v>
      </c>
      <c r="AA1739" s="12" t="n">
        <f aca="false">IF($H$1739=1,$O$1739,$T$1685*$T$1739)</f>
        <v>5000000</v>
      </c>
      <c r="AB1739" s="12" t="n">
        <f aca="false">($J$1685+$O$1685)*$T$1739</f>
        <v>26891053.1827025</v>
      </c>
      <c r="AC1739" s="12" t="n">
        <f aca="false">Assumptions!$B$20*$T$1739</f>
        <v>842194695.98742</v>
      </c>
      <c r="AD1739" s="12" t="n">
        <f aca="false">IF($S$1739,Assumptions!$B$14*($T$1739-Assumptions!$B$13),Assumptions!$B$4)</f>
        <v>231442971.107617</v>
      </c>
      <c r="AE1739" s="12" t="n">
        <f aca="false">$U$1739+$V$1739+$W$1739+$X$1739+$Y$1739+$Z$1739+$AA$1739+$AB$1739+$AC$1739+$AD$1739</f>
        <v>2000000000</v>
      </c>
      <c r="AF1739" s="12" t="n">
        <f aca="false">IF(AND(IF($B$1739=1,$U$1739&gt;=INDEX($U$1696:$U$1823,1+$A$1739-Assumptions!$B$77),$U$1739&gt;INDEX($U$1696:$U$1823,1+$A$1739+Assumptions!$B$77)),IF($C$1739=1,$V$1739&gt;=INDEX($V$1696:$V$1823,1+$A$1739-Assumptions!$B$78),$V$1739&gt;INDEX($V$1696:$V$1823,1+$A$1739+Assumptions!$B$78)),IF($D$1739=1,$W$1739&gt;=INDEX($W$1696:$W$1823,1+$A$1739-Assumptions!$B$79),$W$1739&gt;INDEX($W$1696:$W$1823,1+$A$1739+Assumptions!$B$79)),IF($E$1739=1,$X$1739&gt;=INDEX($X$1696:$X$1823,1+$A$1739-Assumptions!$B$80),$X$1739&gt;INDEX($X$1696:$X$1823,1+$A$1739+Assumptions!$B$80)),IF($F$1739=1,$Y$1739&gt;=INDEX($Y$1696:$Y$1823,1+$A$1739-Assumptions!$B$81),$Y$1739&gt;INDEX($Y$1696:$Y$1823,1+$A$1739+Assumptions!$B$81)),IF($G$1739=1,$Z$1739&gt;=INDEX($Z$1696:$Z$1823,1+$A$1739-Assumptions!$B$82),$Z$1739&gt;INDEX($Z$1696:$Z$1823,1+$A$1739+Assumptions!$B$82)),IF($H$1739=1,$AA$1739&gt;=INDEX($AA$1696:$AA$1823,1+$A$1739-Assumptions!$B$83),$AA$1739&gt;INDEX($AA$1696:$AA$1823,1+$A$1739+Assumptions!$B$83))),1,0)</f>
        <v>0</v>
      </c>
    </row>
    <row r="1740" customFormat="false" ht="15" hidden="true" customHeight="false" outlineLevel="0" collapsed="false">
      <c r="A1740" s="6" t="n">
        <f aca="false">ROW()-ROW($A$1696)+Assumptions!$B$4</f>
        <v>44</v>
      </c>
      <c r="B1740" s="12" t="n">
        <f aca="false">MOD(QUOTIENT($A$1740,Assumptions!$B$77),2)</f>
        <v>0</v>
      </c>
      <c r="C1740" s="12" t="n">
        <f aca="false">MOD(QUOTIENT($A$1740,Assumptions!$B$78),2)</f>
        <v>1</v>
      </c>
      <c r="D1740" s="12" t="n">
        <f aca="false">MOD(QUOTIENT($A$1740,Assumptions!$B$79),2)</f>
        <v>0</v>
      </c>
      <c r="E1740" s="12" t="n">
        <f aca="false">MOD(QUOTIENT($A$1740,Assumptions!$B$80),2)</f>
        <v>1</v>
      </c>
      <c r="F1740" s="12" t="n">
        <f aca="false">MOD(QUOTIENT($A$1740,Assumptions!$B$81),2)</f>
        <v>1</v>
      </c>
      <c r="G1740" s="12" t="n">
        <f aca="false">MOD(QUOTIENT($A$1740,Assumptions!$B$82),2)</f>
        <v>0</v>
      </c>
      <c r="H1740" s="12" t="n">
        <f aca="false">MOD(QUOTIENT($A$1740,Assumptions!$B$83),2)</f>
        <v>0</v>
      </c>
      <c r="I1740" s="12" t="n">
        <f aca="false">IF($B$1740=1,MIN(Assumptions!$B$67,MAX(Assumptions!$B$4,Assumptions!$B$26-(Assumptions!$B$4))),Assumptions!$B$4)</f>
        <v>0</v>
      </c>
      <c r="J1740" s="12" t="n">
        <f aca="false">IF($C$1740=1,MIN(Assumptions!$B$66,MAX(Assumptions!$B$4,Assumptions!$B$26-($I$1740))),Assumptions!$B$4)</f>
        <v>300000000</v>
      </c>
      <c r="K1740" s="12" t="n">
        <f aca="false">IF($D$1740=1,MIN(Assumptions!$B$61,MAX(Assumptions!$B$4,Assumptions!$B$26-($I$1740+$J$1740))),Assumptions!$B$4)</f>
        <v>0</v>
      </c>
      <c r="L1740" s="12" t="n">
        <f aca="false">IF($E$1740=1,MIN(Assumptions!$B$56,MAX(Assumptions!$B$4,Assumptions!$B$26-($I$1740+$J$1740+$K$1740))),Assumptions!$B$4)</f>
        <v>60000000</v>
      </c>
      <c r="M1740" s="12" t="n">
        <f aca="false">IF($F$1740=1,MIN(Assumptions!$B$51,MAX(Assumptions!$B$4,Assumptions!$B$26-($I$1740+$J$1740+$K$1740+$L$1740))),Assumptions!$B$4)</f>
        <v>30000000</v>
      </c>
      <c r="N1740" s="12" t="n">
        <f aca="false">IF($G$1740=1,MIN(Assumptions!$B$46,MAX(Assumptions!$B$4,Assumptions!$B$26-($I$1740+$J$1740+$K$1740+$L$1740+$M$1740))),Assumptions!$B$4)</f>
        <v>0</v>
      </c>
      <c r="O1740" s="12" t="n">
        <f aca="false">IF($H$1740=1,MIN(Assumptions!$B$41,MAX(Assumptions!$B$4,Assumptions!$B$26-($I$1740+$J$1740+$K$1740+$L$1740+$M$1740+$N$1740))),Assumptions!$B$4)</f>
        <v>0</v>
      </c>
      <c r="P1740" s="12" t="n">
        <f aca="false">$I$1740+$J$1740+$K$1740+$L$1740+$M$1740+$N$1740+$O$1740</f>
        <v>390000000</v>
      </c>
      <c r="Q1740" s="12" t="n">
        <f aca="false">MAX(Assumptions!$B$4,Assumptions!$B$26-$P$1740)</f>
        <v>1610000000</v>
      </c>
      <c r="R1740" s="12" t="n">
        <f aca="false">$J$1685+$O$1685+Assumptions!$B$20+IF($B$1740=0,$D$1685,Assumptions!$B$4)+IF($C$1740=0,$AI$1685,Assumptions!$B$4)+IF($D$1740=0,$AF$1685,Assumptions!$B$4)+IF($E$1740=0,$AC$1685,Assumptions!$B$4)+IF($F$1740=0,$Z$1685,Assumptions!$B$4)+IF($G$1740=0,$W$1685,Assumptions!$B$4)+IF($H$1740=0,$T$1685,Assumptions!$B$4)</f>
        <v>21838627.3620252</v>
      </c>
      <c r="S1740" s="12" t="n">
        <f aca="false">IF($R$1740&gt;Assumptions!$B$4,$Q$1740/$R$1740&gt;Assumptions!$B$13,FALSE())</f>
        <v>1</v>
      </c>
      <c r="T1740" s="12" t="n">
        <f aca="false">IF($S$1740,($Q$1740+Assumptions!$B$14*Assumptions!$B$13)/($R$1740+Assumptions!$B$14),IF($R$1740&gt;Assumptions!$B$4,$Q$1740/$R$1740,Assumptions!$B$4))</f>
        <v>66.2527091612377</v>
      </c>
      <c r="U1740" s="12" t="n">
        <f aca="false">IF($B$1740=1,$I$1740,$D$1685*$T$1740)</f>
        <v>54109094.2823328</v>
      </c>
      <c r="V1740" s="12" t="n">
        <f aca="false">IF($C$1740=1,$J$1740,$AI$1685*$T$1740)</f>
        <v>300000000</v>
      </c>
      <c r="W1740" s="12" t="n">
        <f aca="false">IF($D$1740=1,$K$1740,$AF$1685*$T$1740)</f>
        <v>114918775.929339</v>
      </c>
      <c r="X1740" s="12" t="n">
        <f aca="false">IF($E$1740=1,$L$1740,$AC$1685*$T$1740)</f>
        <v>60000000</v>
      </c>
      <c r="Y1740" s="12" t="n">
        <f aca="false">IF($F$1740=1,$M$1740,$Z$1685*$T$1740)</f>
        <v>30000000</v>
      </c>
      <c r="Z1740" s="12" t="n">
        <f aca="false">IF($G$1740=1,$N$1740,$W$1685*$T$1740)</f>
        <v>331263545.806189</v>
      </c>
      <c r="AA1740" s="12" t="n">
        <f aca="false">IF($H$1740=1,$O$1740,$T$1685*$T$1740)</f>
        <v>331263545.806189</v>
      </c>
      <c r="AB1740" s="12" t="n">
        <f aca="false">($J$1685+$O$1685)*$T$1740</f>
        <v>19038882.8217178</v>
      </c>
      <c r="AC1740" s="12" t="n">
        <f aca="false">Assumptions!$B$20*$T$1740</f>
        <v>596274382.45114</v>
      </c>
      <c r="AD1740" s="12" t="n">
        <f aca="false">IF($S$1740,Assumptions!$B$14*($T$1740-Assumptions!$B$13),Assumptions!$B$4)</f>
        <v>163131772.903094</v>
      </c>
      <c r="AE1740" s="12" t="n">
        <f aca="false">$U$1740+$V$1740+$W$1740+$X$1740+$Y$1740+$Z$1740+$AA$1740+$AB$1740+$AC$1740+$AD$1740</f>
        <v>2000000000</v>
      </c>
      <c r="AF1740" s="12" t="n">
        <f aca="false">IF(AND(IF($B$1740=1,$U$1740&gt;=INDEX($U$1696:$U$1823,1+$A$1740-Assumptions!$B$77),$U$1740&gt;INDEX($U$1696:$U$1823,1+$A$1740+Assumptions!$B$77)),IF($C$1740=1,$V$1740&gt;=INDEX($V$1696:$V$1823,1+$A$1740-Assumptions!$B$78),$V$1740&gt;INDEX($V$1696:$V$1823,1+$A$1740+Assumptions!$B$78)),IF($D$1740=1,$W$1740&gt;=INDEX($W$1696:$W$1823,1+$A$1740-Assumptions!$B$79),$W$1740&gt;INDEX($W$1696:$W$1823,1+$A$1740+Assumptions!$B$79)),IF($E$1740=1,$X$1740&gt;=INDEX($X$1696:$X$1823,1+$A$1740-Assumptions!$B$80),$X$1740&gt;INDEX($X$1696:$X$1823,1+$A$1740+Assumptions!$B$80)),IF($F$1740=1,$Y$1740&gt;=INDEX($Y$1696:$Y$1823,1+$A$1740-Assumptions!$B$81),$Y$1740&gt;INDEX($Y$1696:$Y$1823,1+$A$1740+Assumptions!$B$81)),IF($G$1740=1,$Z$1740&gt;=INDEX($Z$1696:$Z$1823,1+$A$1740-Assumptions!$B$82),$Z$1740&gt;INDEX($Z$1696:$Z$1823,1+$A$1740+Assumptions!$B$82)),IF($H$1740=1,$AA$1740&gt;=INDEX($AA$1696:$AA$1823,1+$A$1740-Assumptions!$B$83),$AA$1740&gt;INDEX($AA$1696:$AA$1823,1+$A$1740+Assumptions!$B$83))),1,0)</f>
        <v>0</v>
      </c>
    </row>
    <row r="1741" customFormat="false" ht="15" hidden="true" customHeight="false" outlineLevel="0" collapsed="false">
      <c r="A1741" s="6" t="n">
        <f aca="false">ROW()-ROW($A$1696)+Assumptions!$B$4</f>
        <v>45</v>
      </c>
      <c r="B1741" s="12" t="n">
        <f aca="false">MOD(QUOTIENT($A$1741,Assumptions!$B$77),2)</f>
        <v>0</v>
      </c>
      <c r="C1741" s="12" t="n">
        <f aca="false">MOD(QUOTIENT($A$1741,Assumptions!$B$78),2)</f>
        <v>1</v>
      </c>
      <c r="D1741" s="12" t="n">
        <f aca="false">MOD(QUOTIENT($A$1741,Assumptions!$B$79),2)</f>
        <v>0</v>
      </c>
      <c r="E1741" s="12" t="n">
        <f aca="false">MOD(QUOTIENT($A$1741,Assumptions!$B$80),2)</f>
        <v>1</v>
      </c>
      <c r="F1741" s="12" t="n">
        <f aca="false">MOD(QUOTIENT($A$1741,Assumptions!$B$81),2)</f>
        <v>1</v>
      </c>
      <c r="G1741" s="12" t="n">
        <f aca="false">MOD(QUOTIENT($A$1741,Assumptions!$B$82),2)</f>
        <v>0</v>
      </c>
      <c r="H1741" s="12" t="n">
        <f aca="false">MOD(QUOTIENT($A$1741,Assumptions!$B$83),2)</f>
        <v>1</v>
      </c>
      <c r="I1741" s="12" t="n">
        <f aca="false">IF($B$1741=1,MIN(Assumptions!$B$67,MAX(Assumptions!$B$4,Assumptions!$B$26-(Assumptions!$B$4))),Assumptions!$B$4)</f>
        <v>0</v>
      </c>
      <c r="J1741" s="12" t="n">
        <f aca="false">IF($C$1741=1,MIN(Assumptions!$B$66,MAX(Assumptions!$B$4,Assumptions!$B$26-($I$1741))),Assumptions!$B$4)</f>
        <v>300000000</v>
      </c>
      <c r="K1741" s="12" t="n">
        <f aca="false">IF($D$1741=1,MIN(Assumptions!$B$61,MAX(Assumptions!$B$4,Assumptions!$B$26-($I$1741+$J$1741))),Assumptions!$B$4)</f>
        <v>0</v>
      </c>
      <c r="L1741" s="12" t="n">
        <f aca="false">IF($E$1741=1,MIN(Assumptions!$B$56,MAX(Assumptions!$B$4,Assumptions!$B$26-($I$1741+$J$1741+$K$1741))),Assumptions!$B$4)</f>
        <v>60000000</v>
      </c>
      <c r="M1741" s="12" t="n">
        <f aca="false">IF($F$1741=1,MIN(Assumptions!$B$51,MAX(Assumptions!$B$4,Assumptions!$B$26-($I$1741+$J$1741+$K$1741+$L$1741))),Assumptions!$B$4)</f>
        <v>30000000</v>
      </c>
      <c r="N1741" s="12" t="n">
        <f aca="false">IF($G$1741=1,MIN(Assumptions!$B$46,MAX(Assumptions!$B$4,Assumptions!$B$26-($I$1741+$J$1741+$K$1741+$L$1741+$M$1741))),Assumptions!$B$4)</f>
        <v>0</v>
      </c>
      <c r="O1741" s="12" t="n">
        <f aca="false">IF($H$1741=1,MIN(Assumptions!$B$41,MAX(Assumptions!$B$4,Assumptions!$B$26-($I$1741+$J$1741+$K$1741+$L$1741+$M$1741+$N$1741))),Assumptions!$B$4)</f>
        <v>5000000</v>
      </c>
      <c r="P1741" s="12" t="n">
        <f aca="false">$I$1741+$J$1741+$K$1741+$L$1741+$M$1741+$N$1741+$O$1741</f>
        <v>395000000</v>
      </c>
      <c r="Q1741" s="12" t="n">
        <f aca="false">MAX(Assumptions!$B$4,Assumptions!$B$26-$P$1741)</f>
        <v>1605000000</v>
      </c>
      <c r="R1741" s="12" t="n">
        <f aca="false">$J$1685+$O$1685+Assumptions!$B$20+IF($B$1741=0,$D$1685,Assumptions!$B$4)+IF($C$1741=0,$AI$1685,Assumptions!$B$4)+IF($D$1741=0,$AF$1685,Assumptions!$B$4)+IF($E$1741=0,$AC$1685,Assumptions!$B$4)+IF($F$1741=0,$Z$1685,Assumptions!$B$4)+IF($G$1741=0,$W$1685,Assumptions!$B$4)+IF($H$1741=0,$T$1685,Assumptions!$B$4)</f>
        <v>16838627.3620252</v>
      </c>
      <c r="S1741" s="12" t="n">
        <f aca="false">IF($R$1741&gt;Assumptions!$B$4,$Q$1741/$R$1741&gt;Assumptions!$B$13,FALSE())</f>
        <v>1</v>
      </c>
      <c r="T1741" s="12" t="n">
        <f aca="false">IF($S$1741,($Q$1741+Assumptions!$B$14*Assumptions!$B$13)/($R$1741+Assumptions!$B$14),IF($R$1741&gt;Assumptions!$B$4,$Q$1741/$R$1741,Assumptions!$B$4))</f>
        <v>83.123790014001</v>
      </c>
      <c r="U1741" s="12" t="n">
        <f aca="false">IF($B$1741=1,$I$1741,$D$1685*$T$1741)</f>
        <v>67887835.0472633</v>
      </c>
      <c r="V1741" s="12" t="n">
        <f aca="false">IF($C$1741=1,$J$1741,$AI$1685*$T$1741)</f>
        <v>300000000</v>
      </c>
      <c r="W1741" s="12" t="n">
        <f aca="false">IF($D$1741=1,$K$1741,$AF$1685*$T$1741)</f>
        <v>144182544.683097</v>
      </c>
      <c r="X1741" s="12" t="n">
        <f aca="false">IF($E$1741=1,$L$1741,$AC$1685*$T$1741)</f>
        <v>60000000</v>
      </c>
      <c r="Y1741" s="12" t="n">
        <f aca="false">IF($F$1741=1,$M$1741,$Z$1685*$T$1741)</f>
        <v>30000000</v>
      </c>
      <c r="Z1741" s="12" t="n">
        <f aca="false">IF($G$1741=1,$N$1741,$W$1685*$T$1741)</f>
        <v>415618950.070005</v>
      </c>
      <c r="AA1741" s="12" t="n">
        <f aca="false">IF($H$1741=1,$O$1741,$T$1685*$T$1741)</f>
        <v>5000000</v>
      </c>
      <c r="AB1741" s="12" t="n">
        <f aca="false">($J$1685+$O$1685)*$T$1741</f>
        <v>23887085.038623</v>
      </c>
      <c r="AC1741" s="12" t="n">
        <f aca="false">Assumptions!$B$20*$T$1741</f>
        <v>748114110.126009</v>
      </c>
      <c r="AD1741" s="12" t="n">
        <f aca="false">IF($S$1741,Assumptions!$B$14*($T$1741-Assumptions!$B$13),Assumptions!$B$4)</f>
        <v>205309475.035003</v>
      </c>
      <c r="AE1741" s="12" t="n">
        <f aca="false">$U$1741+$V$1741+$W$1741+$X$1741+$Y$1741+$Z$1741+$AA$1741+$AB$1741+$AC$1741+$AD$1741</f>
        <v>2000000000</v>
      </c>
      <c r="AF1741" s="12" t="n">
        <f aca="false">IF(AND(IF($B$1741=1,$U$1741&gt;=INDEX($U$1696:$U$1823,1+$A$1741-Assumptions!$B$77),$U$1741&gt;INDEX($U$1696:$U$1823,1+$A$1741+Assumptions!$B$77)),IF($C$1741=1,$V$1741&gt;=INDEX($V$1696:$V$1823,1+$A$1741-Assumptions!$B$78),$V$1741&gt;INDEX($V$1696:$V$1823,1+$A$1741+Assumptions!$B$78)),IF($D$1741=1,$W$1741&gt;=INDEX($W$1696:$W$1823,1+$A$1741-Assumptions!$B$79),$W$1741&gt;INDEX($W$1696:$W$1823,1+$A$1741+Assumptions!$B$79)),IF($E$1741=1,$X$1741&gt;=INDEX($X$1696:$X$1823,1+$A$1741-Assumptions!$B$80),$X$1741&gt;INDEX($X$1696:$X$1823,1+$A$1741+Assumptions!$B$80)),IF($F$1741=1,$Y$1741&gt;=INDEX($Y$1696:$Y$1823,1+$A$1741-Assumptions!$B$81),$Y$1741&gt;INDEX($Y$1696:$Y$1823,1+$A$1741+Assumptions!$B$81)),IF($G$1741=1,$Z$1741&gt;=INDEX($Z$1696:$Z$1823,1+$A$1741-Assumptions!$B$82),$Z$1741&gt;INDEX($Z$1696:$Z$1823,1+$A$1741+Assumptions!$B$82)),IF($H$1741=1,$AA$1741&gt;=INDEX($AA$1696:$AA$1823,1+$A$1741-Assumptions!$B$83),$AA$1741&gt;INDEX($AA$1696:$AA$1823,1+$A$1741+Assumptions!$B$83))),1,0)</f>
        <v>0</v>
      </c>
    </row>
    <row r="1742" customFormat="false" ht="15" hidden="true" customHeight="false" outlineLevel="0" collapsed="false">
      <c r="A1742" s="6" t="n">
        <f aca="false">ROW()-ROW($A$1696)+Assumptions!$B$4</f>
        <v>46</v>
      </c>
      <c r="B1742" s="12" t="n">
        <f aca="false">MOD(QUOTIENT($A$1742,Assumptions!$B$77),2)</f>
        <v>0</v>
      </c>
      <c r="C1742" s="12" t="n">
        <f aca="false">MOD(QUOTIENT($A$1742,Assumptions!$B$78),2)</f>
        <v>1</v>
      </c>
      <c r="D1742" s="12" t="n">
        <f aca="false">MOD(QUOTIENT($A$1742,Assumptions!$B$79),2)</f>
        <v>0</v>
      </c>
      <c r="E1742" s="12" t="n">
        <f aca="false">MOD(QUOTIENT($A$1742,Assumptions!$B$80),2)</f>
        <v>1</v>
      </c>
      <c r="F1742" s="12" t="n">
        <f aca="false">MOD(QUOTIENT($A$1742,Assumptions!$B$81),2)</f>
        <v>1</v>
      </c>
      <c r="G1742" s="12" t="n">
        <f aca="false">MOD(QUOTIENT($A$1742,Assumptions!$B$82),2)</f>
        <v>1</v>
      </c>
      <c r="H1742" s="12" t="n">
        <f aca="false">MOD(QUOTIENT($A$1742,Assumptions!$B$83),2)</f>
        <v>0</v>
      </c>
      <c r="I1742" s="12" t="n">
        <f aca="false">IF($B$1742=1,MIN(Assumptions!$B$67,MAX(Assumptions!$B$4,Assumptions!$B$26-(Assumptions!$B$4))),Assumptions!$B$4)</f>
        <v>0</v>
      </c>
      <c r="J1742" s="12" t="n">
        <f aca="false">IF($C$1742=1,MIN(Assumptions!$B$66,MAX(Assumptions!$B$4,Assumptions!$B$26-($I$1742))),Assumptions!$B$4)</f>
        <v>300000000</v>
      </c>
      <c r="K1742" s="12" t="n">
        <f aca="false">IF($D$1742=1,MIN(Assumptions!$B$61,MAX(Assumptions!$B$4,Assumptions!$B$26-($I$1742+$J$1742))),Assumptions!$B$4)</f>
        <v>0</v>
      </c>
      <c r="L1742" s="12" t="n">
        <f aca="false">IF($E$1742=1,MIN(Assumptions!$B$56,MAX(Assumptions!$B$4,Assumptions!$B$26-($I$1742+$J$1742+$K$1742))),Assumptions!$B$4)</f>
        <v>60000000</v>
      </c>
      <c r="M1742" s="12" t="n">
        <f aca="false">IF($F$1742=1,MIN(Assumptions!$B$51,MAX(Assumptions!$B$4,Assumptions!$B$26-($I$1742+$J$1742+$K$1742+$L$1742))),Assumptions!$B$4)</f>
        <v>30000000</v>
      </c>
      <c r="N1742" s="12" t="n">
        <f aca="false">IF($G$1742=1,MIN(Assumptions!$B$46,MAX(Assumptions!$B$4,Assumptions!$B$26-($I$1742+$J$1742+$K$1742+$L$1742+$M$1742))),Assumptions!$B$4)</f>
        <v>15000000</v>
      </c>
      <c r="O1742" s="12" t="n">
        <f aca="false">IF($H$1742=1,MIN(Assumptions!$B$41,MAX(Assumptions!$B$4,Assumptions!$B$26-($I$1742+$J$1742+$K$1742+$L$1742+$M$1742+$N$1742))),Assumptions!$B$4)</f>
        <v>0</v>
      </c>
      <c r="P1742" s="12" t="n">
        <f aca="false">$I$1742+$J$1742+$K$1742+$L$1742+$M$1742+$N$1742+$O$1742</f>
        <v>405000000</v>
      </c>
      <c r="Q1742" s="12" t="n">
        <f aca="false">MAX(Assumptions!$B$4,Assumptions!$B$26-$P$1742)</f>
        <v>1595000000</v>
      </c>
      <c r="R1742" s="12" t="n">
        <f aca="false">$J$1685+$O$1685+Assumptions!$B$20+IF($B$1742=0,$D$1685,Assumptions!$B$4)+IF($C$1742=0,$AI$1685,Assumptions!$B$4)+IF($D$1742=0,$AF$1685,Assumptions!$B$4)+IF($E$1742=0,$AC$1685,Assumptions!$B$4)+IF($F$1742=0,$Z$1685,Assumptions!$B$4)+IF($G$1742=0,$W$1685,Assumptions!$B$4)+IF($H$1742=0,$T$1685,Assumptions!$B$4)</f>
        <v>16838627.3620252</v>
      </c>
      <c r="S1742" s="12" t="n">
        <f aca="false">IF($R$1742&gt;Assumptions!$B$4,$Q$1742/$R$1742&gt;Assumptions!$B$13,FALSE())</f>
        <v>1</v>
      </c>
      <c r="T1742" s="12" t="n">
        <f aca="false">IF($S$1742,($Q$1742+Assumptions!$B$14*Assumptions!$B$13)/($R$1742+Assumptions!$B$14),IF($R$1742&gt;Assumptions!$B$4,$Q$1742/$R$1742,Assumptions!$B$4))</f>
        <v>82.6066902316433</v>
      </c>
      <c r="U1742" s="12" t="n">
        <f aca="false">IF($B$1742=1,$I$1742,$D$1685*$T$1742)</f>
        <v>67465515.7001575</v>
      </c>
      <c r="V1742" s="12" t="n">
        <f aca="false">IF($C$1742=1,$J$1742,$AI$1685*$T$1742)</f>
        <v>300000000</v>
      </c>
      <c r="W1742" s="12" t="n">
        <f aca="false">IF($D$1742=1,$K$1742,$AF$1685*$T$1742)</f>
        <v>143285608.168739</v>
      </c>
      <c r="X1742" s="12" t="n">
        <f aca="false">IF($E$1742=1,$L$1742,$AC$1685*$T$1742)</f>
        <v>60000000</v>
      </c>
      <c r="Y1742" s="12" t="n">
        <f aca="false">IF($F$1742=1,$M$1742,$Z$1685*$T$1742)</f>
        <v>30000000</v>
      </c>
      <c r="Z1742" s="12" t="n">
        <f aca="false">IF($G$1742=1,$N$1742,$W$1685*$T$1742)</f>
        <v>15000000</v>
      </c>
      <c r="AA1742" s="12" t="n">
        <f aca="false">IF($H$1742=1,$O$1742,$T$1685*$T$1742)</f>
        <v>413033451.158217</v>
      </c>
      <c r="AB1742" s="12" t="n">
        <f aca="false">($J$1685+$O$1685)*$T$1742</f>
        <v>23738487.3089892</v>
      </c>
      <c r="AC1742" s="12" t="n">
        <f aca="false">Assumptions!$B$20*$T$1742</f>
        <v>743460212.08479</v>
      </c>
      <c r="AD1742" s="12" t="n">
        <f aca="false">IF($S$1742,Assumptions!$B$14*($T$1742-Assumptions!$B$13),Assumptions!$B$4)</f>
        <v>204016725.579108</v>
      </c>
      <c r="AE1742" s="12" t="n">
        <f aca="false">$U$1742+$V$1742+$W$1742+$X$1742+$Y$1742+$Z$1742+$AA$1742+$AB$1742+$AC$1742+$AD$1742</f>
        <v>2000000000</v>
      </c>
      <c r="AF1742" s="12" t="n">
        <f aca="false">IF(AND(IF($B$1742=1,$U$1742&gt;=INDEX($U$1696:$U$1823,1+$A$1742-Assumptions!$B$77),$U$1742&gt;INDEX($U$1696:$U$1823,1+$A$1742+Assumptions!$B$77)),IF($C$1742=1,$V$1742&gt;=INDEX($V$1696:$V$1823,1+$A$1742-Assumptions!$B$78),$V$1742&gt;INDEX($V$1696:$V$1823,1+$A$1742+Assumptions!$B$78)),IF($D$1742=1,$W$1742&gt;=INDEX($W$1696:$W$1823,1+$A$1742-Assumptions!$B$79),$W$1742&gt;INDEX($W$1696:$W$1823,1+$A$1742+Assumptions!$B$79)),IF($E$1742=1,$X$1742&gt;=INDEX($X$1696:$X$1823,1+$A$1742-Assumptions!$B$80),$X$1742&gt;INDEX($X$1696:$X$1823,1+$A$1742+Assumptions!$B$80)),IF($F$1742=1,$Y$1742&gt;=INDEX($Y$1696:$Y$1823,1+$A$1742-Assumptions!$B$81),$Y$1742&gt;INDEX($Y$1696:$Y$1823,1+$A$1742+Assumptions!$B$81)),IF($G$1742=1,$Z$1742&gt;=INDEX($Z$1696:$Z$1823,1+$A$1742-Assumptions!$B$82),$Z$1742&gt;INDEX($Z$1696:$Z$1823,1+$A$1742+Assumptions!$B$82)),IF($H$1742=1,$AA$1742&gt;=INDEX($AA$1696:$AA$1823,1+$A$1742-Assumptions!$B$83),$AA$1742&gt;INDEX($AA$1696:$AA$1823,1+$A$1742+Assumptions!$B$83))),1,0)</f>
        <v>0</v>
      </c>
    </row>
    <row r="1743" customFormat="false" ht="15" hidden="true" customHeight="false" outlineLevel="0" collapsed="false">
      <c r="A1743" s="6" t="n">
        <f aca="false">ROW()-ROW($A$1696)+Assumptions!$B$4</f>
        <v>47</v>
      </c>
      <c r="B1743" s="12" t="n">
        <f aca="false">MOD(QUOTIENT($A$1743,Assumptions!$B$77),2)</f>
        <v>0</v>
      </c>
      <c r="C1743" s="12" t="n">
        <f aca="false">MOD(QUOTIENT($A$1743,Assumptions!$B$78),2)</f>
        <v>1</v>
      </c>
      <c r="D1743" s="12" t="n">
        <f aca="false">MOD(QUOTIENT($A$1743,Assumptions!$B$79),2)</f>
        <v>0</v>
      </c>
      <c r="E1743" s="12" t="n">
        <f aca="false">MOD(QUOTIENT($A$1743,Assumptions!$B$80),2)</f>
        <v>1</v>
      </c>
      <c r="F1743" s="12" t="n">
        <f aca="false">MOD(QUOTIENT($A$1743,Assumptions!$B$81),2)</f>
        <v>1</v>
      </c>
      <c r="G1743" s="12" t="n">
        <f aca="false">MOD(QUOTIENT($A$1743,Assumptions!$B$82),2)</f>
        <v>1</v>
      </c>
      <c r="H1743" s="12" t="n">
        <f aca="false">MOD(QUOTIENT($A$1743,Assumptions!$B$83),2)</f>
        <v>1</v>
      </c>
      <c r="I1743" s="12" t="n">
        <f aca="false">IF($B$1743=1,MIN(Assumptions!$B$67,MAX(Assumptions!$B$4,Assumptions!$B$26-(Assumptions!$B$4))),Assumptions!$B$4)</f>
        <v>0</v>
      </c>
      <c r="J1743" s="12" t="n">
        <f aca="false">IF($C$1743=1,MIN(Assumptions!$B$66,MAX(Assumptions!$B$4,Assumptions!$B$26-($I$1743))),Assumptions!$B$4)</f>
        <v>300000000</v>
      </c>
      <c r="K1743" s="12" t="n">
        <f aca="false">IF($D$1743=1,MIN(Assumptions!$B$61,MAX(Assumptions!$B$4,Assumptions!$B$26-($I$1743+$J$1743))),Assumptions!$B$4)</f>
        <v>0</v>
      </c>
      <c r="L1743" s="12" t="n">
        <f aca="false">IF($E$1743=1,MIN(Assumptions!$B$56,MAX(Assumptions!$B$4,Assumptions!$B$26-($I$1743+$J$1743+$K$1743))),Assumptions!$B$4)</f>
        <v>60000000</v>
      </c>
      <c r="M1743" s="12" t="n">
        <f aca="false">IF($F$1743=1,MIN(Assumptions!$B$51,MAX(Assumptions!$B$4,Assumptions!$B$26-($I$1743+$J$1743+$K$1743+$L$1743))),Assumptions!$B$4)</f>
        <v>30000000</v>
      </c>
      <c r="N1743" s="12" t="n">
        <f aca="false">IF($G$1743=1,MIN(Assumptions!$B$46,MAX(Assumptions!$B$4,Assumptions!$B$26-($I$1743+$J$1743+$K$1743+$L$1743+$M$1743))),Assumptions!$B$4)</f>
        <v>15000000</v>
      </c>
      <c r="O1743" s="12" t="n">
        <f aca="false">IF($H$1743=1,MIN(Assumptions!$B$41,MAX(Assumptions!$B$4,Assumptions!$B$26-($I$1743+$J$1743+$K$1743+$L$1743+$M$1743+$N$1743))),Assumptions!$B$4)</f>
        <v>5000000</v>
      </c>
      <c r="P1743" s="12" t="n">
        <f aca="false">$I$1743+$J$1743+$K$1743+$L$1743+$M$1743+$N$1743+$O$1743</f>
        <v>410000000</v>
      </c>
      <c r="Q1743" s="12" t="n">
        <f aca="false">MAX(Assumptions!$B$4,Assumptions!$B$26-$P$1743)</f>
        <v>1590000000</v>
      </c>
      <c r="R1743" s="12" t="n">
        <f aca="false">$J$1685+$O$1685+Assumptions!$B$20+IF($B$1743=0,$D$1685,Assumptions!$B$4)+IF($C$1743=0,$AI$1685,Assumptions!$B$4)+IF($D$1743=0,$AF$1685,Assumptions!$B$4)+IF($E$1743=0,$AC$1685,Assumptions!$B$4)+IF($F$1743=0,$Z$1685,Assumptions!$B$4)+IF($G$1743=0,$W$1685,Assumptions!$B$4)+IF($H$1743=0,$T$1685,Assumptions!$B$4)</f>
        <v>11838627.3620252</v>
      </c>
      <c r="S1743" s="12" t="n">
        <f aca="false">IF($R$1743&gt;Assumptions!$B$4,$Q$1743/$R$1743&gt;Assumptions!$B$13,FALSE())</f>
        <v>1</v>
      </c>
      <c r="T1743" s="12" t="n">
        <f aca="false">IF($S$1743,($Q$1743+Assumptions!$B$14*Assumptions!$B$13)/($R$1743+Assumptions!$B$14),IF($R$1743&gt;Assumptions!$B$4,$Q$1743/$R$1743,Assumptions!$B$4))</f>
        <v>111.063629717975</v>
      </c>
      <c r="U1743" s="12" t="n">
        <f aca="false">IF($B$1743=1,$I$1743,$D$1685*$T$1743)</f>
        <v>90706515.8214544</v>
      </c>
      <c r="V1743" s="12" t="n">
        <f aca="false">IF($C$1743=1,$J$1743,$AI$1685*$T$1743)</f>
        <v>300000000</v>
      </c>
      <c r="W1743" s="12" t="n">
        <f aca="false">IF($D$1743=1,$K$1743,$AF$1685*$T$1743)</f>
        <v>192645652.36717</v>
      </c>
      <c r="X1743" s="12" t="n">
        <f aca="false">IF($E$1743=1,$L$1743,$AC$1685*$T$1743)</f>
        <v>60000000</v>
      </c>
      <c r="Y1743" s="12" t="n">
        <f aca="false">IF($F$1743=1,$M$1743,$Z$1685*$T$1743)</f>
        <v>30000000</v>
      </c>
      <c r="Z1743" s="12" t="n">
        <f aca="false">IF($G$1743=1,$N$1743,$W$1685*$T$1743)</f>
        <v>15000000</v>
      </c>
      <c r="AA1743" s="12" t="n">
        <f aca="false">IF($H$1743=1,$O$1743,$T$1685*$T$1743)</f>
        <v>5000000</v>
      </c>
      <c r="AB1743" s="12" t="n">
        <f aca="false">($J$1685+$O$1685)*$T$1743</f>
        <v>31916090.0546589</v>
      </c>
      <c r="AC1743" s="12" t="n">
        <f aca="false">Assumptions!$B$20*$T$1743</f>
        <v>999572667.461778</v>
      </c>
      <c r="AD1743" s="12" t="n">
        <f aca="false">IF($S$1743,Assumptions!$B$14*($T$1743-Assumptions!$B$13),Assumptions!$B$4)</f>
        <v>275159074.294938</v>
      </c>
      <c r="AE1743" s="12" t="n">
        <f aca="false">$U$1743+$V$1743+$W$1743+$X$1743+$Y$1743+$Z$1743+$AA$1743+$AB$1743+$AC$1743+$AD$1743</f>
        <v>2000000000</v>
      </c>
      <c r="AF1743" s="12" t="n">
        <f aca="false">IF(AND(IF($B$1743=1,$U$1743&gt;=INDEX($U$1696:$U$1823,1+$A$1743-Assumptions!$B$77),$U$1743&gt;INDEX($U$1696:$U$1823,1+$A$1743+Assumptions!$B$77)),IF($C$1743=1,$V$1743&gt;=INDEX($V$1696:$V$1823,1+$A$1743-Assumptions!$B$78),$V$1743&gt;INDEX($V$1696:$V$1823,1+$A$1743+Assumptions!$B$78)),IF($D$1743=1,$W$1743&gt;=INDEX($W$1696:$W$1823,1+$A$1743-Assumptions!$B$79),$W$1743&gt;INDEX($W$1696:$W$1823,1+$A$1743+Assumptions!$B$79)),IF($E$1743=1,$X$1743&gt;=INDEX($X$1696:$X$1823,1+$A$1743-Assumptions!$B$80),$X$1743&gt;INDEX($X$1696:$X$1823,1+$A$1743+Assumptions!$B$80)),IF($F$1743=1,$Y$1743&gt;=INDEX($Y$1696:$Y$1823,1+$A$1743-Assumptions!$B$81),$Y$1743&gt;INDEX($Y$1696:$Y$1823,1+$A$1743+Assumptions!$B$81)),IF($G$1743=1,$Z$1743&gt;=INDEX($Z$1696:$Z$1823,1+$A$1743-Assumptions!$B$82),$Z$1743&gt;INDEX($Z$1696:$Z$1823,1+$A$1743+Assumptions!$B$82)),IF($H$1743=1,$AA$1743&gt;=INDEX($AA$1696:$AA$1823,1+$A$1743-Assumptions!$B$83),$AA$1743&gt;INDEX($AA$1696:$AA$1823,1+$A$1743+Assumptions!$B$83))),1,0)</f>
        <v>0</v>
      </c>
    </row>
    <row r="1744" customFormat="false" ht="15" hidden="true" customHeight="false" outlineLevel="0" collapsed="false">
      <c r="A1744" s="6" t="n">
        <f aca="false">ROW()-ROW($A$1696)+Assumptions!$B$4</f>
        <v>48</v>
      </c>
      <c r="B1744" s="12" t="n">
        <f aca="false">MOD(QUOTIENT($A$1744,Assumptions!$B$77),2)</f>
        <v>0</v>
      </c>
      <c r="C1744" s="12" t="n">
        <f aca="false">MOD(QUOTIENT($A$1744,Assumptions!$B$78),2)</f>
        <v>1</v>
      </c>
      <c r="D1744" s="12" t="n">
        <f aca="false">MOD(QUOTIENT($A$1744,Assumptions!$B$79),2)</f>
        <v>1</v>
      </c>
      <c r="E1744" s="12" t="n">
        <f aca="false">MOD(QUOTIENT($A$1744,Assumptions!$B$80),2)</f>
        <v>0</v>
      </c>
      <c r="F1744" s="12" t="n">
        <f aca="false">MOD(QUOTIENT($A$1744,Assumptions!$B$81),2)</f>
        <v>0</v>
      </c>
      <c r="G1744" s="12" t="n">
        <f aca="false">MOD(QUOTIENT($A$1744,Assumptions!$B$82),2)</f>
        <v>0</v>
      </c>
      <c r="H1744" s="12" t="n">
        <f aca="false">MOD(QUOTIENT($A$1744,Assumptions!$B$83),2)</f>
        <v>0</v>
      </c>
      <c r="I1744" s="12" t="n">
        <f aca="false">IF($B$1744=1,MIN(Assumptions!$B$67,MAX(Assumptions!$B$4,Assumptions!$B$26-(Assumptions!$B$4))),Assumptions!$B$4)</f>
        <v>0</v>
      </c>
      <c r="J1744" s="12" t="n">
        <f aca="false">IF($C$1744=1,MIN(Assumptions!$B$66,MAX(Assumptions!$B$4,Assumptions!$B$26-($I$1744))),Assumptions!$B$4)</f>
        <v>300000000</v>
      </c>
      <c r="K1744" s="12" t="n">
        <f aca="false">IF($D$1744=1,MIN(Assumptions!$B$61,MAX(Assumptions!$B$4,Assumptions!$B$26-($I$1744+$J$1744))),Assumptions!$B$4)</f>
        <v>100000000</v>
      </c>
      <c r="L1744" s="12" t="n">
        <f aca="false">IF($E$1744=1,MIN(Assumptions!$B$56,MAX(Assumptions!$B$4,Assumptions!$B$26-($I$1744+$J$1744+$K$1744))),Assumptions!$B$4)</f>
        <v>0</v>
      </c>
      <c r="M1744" s="12" t="n">
        <f aca="false">IF($F$1744=1,MIN(Assumptions!$B$51,MAX(Assumptions!$B$4,Assumptions!$B$26-($I$1744+$J$1744+$K$1744+$L$1744))),Assumptions!$B$4)</f>
        <v>0</v>
      </c>
      <c r="N1744" s="12" t="n">
        <f aca="false">IF($G$1744=1,MIN(Assumptions!$B$46,MAX(Assumptions!$B$4,Assumptions!$B$26-($I$1744+$J$1744+$K$1744+$L$1744+$M$1744))),Assumptions!$B$4)</f>
        <v>0</v>
      </c>
      <c r="O1744" s="12" t="n">
        <f aca="false">IF($H$1744=1,MIN(Assumptions!$B$41,MAX(Assumptions!$B$4,Assumptions!$B$26-($I$1744+$J$1744+$K$1744+$L$1744+$M$1744+$N$1744))),Assumptions!$B$4)</f>
        <v>0</v>
      </c>
      <c r="P1744" s="12" t="n">
        <f aca="false">$I$1744+$J$1744+$K$1744+$L$1744+$M$1744+$N$1744+$O$1744</f>
        <v>400000000</v>
      </c>
      <c r="Q1744" s="12" t="n">
        <f aca="false">MAX(Assumptions!$B$4,Assumptions!$B$26-$P$1744)</f>
        <v>1600000000</v>
      </c>
      <c r="R1744" s="12" t="n">
        <f aca="false">$J$1685+$O$1685+Assumptions!$B$20+IF($B$1744=0,$D$1685,Assumptions!$B$4)+IF($C$1744=0,$AI$1685,Assumptions!$B$4)+IF($D$1744=0,$AF$1685,Assumptions!$B$4)+IF($E$1744=0,$AC$1685,Assumptions!$B$4)+IF($F$1744=0,$Z$1685,Assumptions!$B$4)+IF($G$1744=0,$W$1685,Assumptions!$B$4)+IF($H$1744=0,$T$1685,Assumptions!$B$4)</f>
        <v>25504075.2601683</v>
      </c>
      <c r="S1744" s="12" t="n">
        <f aca="false">IF($R$1744&gt;Assumptions!$B$4,$Q$1744/$R$1744&gt;Assumptions!$B$13,FALSE())</f>
        <v>1</v>
      </c>
      <c r="T1744" s="12" t="n">
        <f aca="false">IF($S$1744,($Q$1744+Assumptions!$B$14*Assumptions!$B$13)/($R$1744+Assumptions!$B$14),IF($R$1744&gt;Assumptions!$B$4,$Q$1744/$R$1744,Assumptions!$B$4))</f>
        <v>57.2238142167587</v>
      </c>
      <c r="U1744" s="12" t="n">
        <f aca="false">IF($B$1744=1,$I$1744,$D$1685*$T$1744)</f>
        <v>46735126.7268758</v>
      </c>
      <c r="V1744" s="12" t="n">
        <f aca="false">IF($C$1744=1,$J$1744,$AI$1685*$T$1744)</f>
        <v>300000000</v>
      </c>
      <c r="W1744" s="12" t="n">
        <f aca="false">IF($D$1744=1,$K$1744,$AF$1685*$T$1744)</f>
        <v>100000000</v>
      </c>
      <c r="X1744" s="12" t="n">
        <f aca="false">IF($E$1744=1,$L$1744,$AC$1685*$T$1744)</f>
        <v>137337154.120221</v>
      </c>
      <c r="Y1744" s="12" t="n">
        <f aca="false">IF($F$1744=1,$M$1744,$Z$1685*$T$1744)</f>
        <v>171671442.650276</v>
      </c>
      <c r="Z1744" s="12" t="n">
        <f aca="false">IF($G$1744=1,$N$1744,$W$1685*$T$1744)</f>
        <v>286119071.083793</v>
      </c>
      <c r="AA1744" s="12" t="n">
        <f aca="false">IF($H$1744=1,$O$1744,$T$1685*$T$1744)</f>
        <v>286119071.083793</v>
      </c>
      <c r="AB1744" s="12" t="n">
        <f aca="false">($J$1685+$O$1685)*$T$1744</f>
        <v>16444270.8423165</v>
      </c>
      <c r="AC1744" s="12" t="n">
        <f aca="false">Assumptions!$B$20*$T$1744</f>
        <v>515014327.950828</v>
      </c>
      <c r="AD1744" s="12" t="n">
        <f aca="false">IF($S$1744,Assumptions!$B$14*($T$1744-Assumptions!$B$13),Assumptions!$B$4)</f>
        <v>140559535.541897</v>
      </c>
      <c r="AE1744" s="12" t="n">
        <f aca="false">$U$1744+$V$1744+$W$1744+$X$1744+$Y$1744+$Z$1744+$AA$1744+$AB$1744+$AC$1744+$AD$1744</f>
        <v>2000000000</v>
      </c>
      <c r="AF1744" s="12" t="n">
        <f aca="false">IF(AND(IF($B$1744=1,$U$1744&gt;=INDEX($U$1696:$U$1823,1+$A$1744-Assumptions!$B$77),$U$1744&gt;INDEX($U$1696:$U$1823,1+$A$1744+Assumptions!$B$77)),IF($C$1744=1,$V$1744&gt;=INDEX($V$1696:$V$1823,1+$A$1744-Assumptions!$B$78),$V$1744&gt;INDEX($V$1696:$V$1823,1+$A$1744+Assumptions!$B$78)),IF($D$1744=1,$W$1744&gt;=INDEX($W$1696:$W$1823,1+$A$1744-Assumptions!$B$79),$W$1744&gt;INDEX($W$1696:$W$1823,1+$A$1744+Assumptions!$B$79)),IF($E$1744=1,$X$1744&gt;=INDEX($X$1696:$X$1823,1+$A$1744-Assumptions!$B$80),$X$1744&gt;INDEX($X$1696:$X$1823,1+$A$1744+Assumptions!$B$80)),IF($F$1744=1,$Y$1744&gt;=INDEX($Y$1696:$Y$1823,1+$A$1744-Assumptions!$B$81),$Y$1744&gt;INDEX($Y$1696:$Y$1823,1+$A$1744+Assumptions!$B$81)),IF($G$1744=1,$Z$1744&gt;=INDEX($Z$1696:$Z$1823,1+$A$1744-Assumptions!$B$82),$Z$1744&gt;INDEX($Z$1696:$Z$1823,1+$A$1744+Assumptions!$B$82)),IF($H$1744=1,$AA$1744&gt;=INDEX($AA$1696:$AA$1823,1+$A$1744-Assumptions!$B$83),$AA$1744&gt;INDEX($AA$1696:$AA$1823,1+$A$1744+Assumptions!$B$83))),1,0)</f>
        <v>0</v>
      </c>
    </row>
    <row r="1745" customFormat="false" ht="15" hidden="true" customHeight="false" outlineLevel="0" collapsed="false">
      <c r="A1745" s="6" t="n">
        <f aca="false">ROW()-ROW($A$1696)+Assumptions!$B$4</f>
        <v>49</v>
      </c>
      <c r="B1745" s="12" t="n">
        <f aca="false">MOD(QUOTIENT($A$1745,Assumptions!$B$77),2)</f>
        <v>0</v>
      </c>
      <c r="C1745" s="12" t="n">
        <f aca="false">MOD(QUOTIENT($A$1745,Assumptions!$B$78),2)</f>
        <v>1</v>
      </c>
      <c r="D1745" s="12" t="n">
        <f aca="false">MOD(QUOTIENT($A$1745,Assumptions!$B$79),2)</f>
        <v>1</v>
      </c>
      <c r="E1745" s="12" t="n">
        <f aca="false">MOD(QUOTIENT($A$1745,Assumptions!$B$80),2)</f>
        <v>0</v>
      </c>
      <c r="F1745" s="12" t="n">
        <f aca="false">MOD(QUOTIENT($A$1745,Assumptions!$B$81),2)</f>
        <v>0</v>
      </c>
      <c r="G1745" s="12" t="n">
        <f aca="false">MOD(QUOTIENT($A$1745,Assumptions!$B$82),2)</f>
        <v>0</v>
      </c>
      <c r="H1745" s="12" t="n">
        <f aca="false">MOD(QUOTIENT($A$1745,Assumptions!$B$83),2)</f>
        <v>1</v>
      </c>
      <c r="I1745" s="12" t="n">
        <f aca="false">IF($B$1745=1,MIN(Assumptions!$B$67,MAX(Assumptions!$B$4,Assumptions!$B$26-(Assumptions!$B$4))),Assumptions!$B$4)</f>
        <v>0</v>
      </c>
      <c r="J1745" s="12" t="n">
        <f aca="false">IF($C$1745=1,MIN(Assumptions!$B$66,MAX(Assumptions!$B$4,Assumptions!$B$26-($I$1745))),Assumptions!$B$4)</f>
        <v>300000000</v>
      </c>
      <c r="K1745" s="12" t="n">
        <f aca="false">IF($D$1745=1,MIN(Assumptions!$B$61,MAX(Assumptions!$B$4,Assumptions!$B$26-($I$1745+$J$1745))),Assumptions!$B$4)</f>
        <v>100000000</v>
      </c>
      <c r="L1745" s="12" t="n">
        <f aca="false">IF($E$1745=1,MIN(Assumptions!$B$56,MAX(Assumptions!$B$4,Assumptions!$B$26-($I$1745+$J$1745+$K$1745))),Assumptions!$B$4)</f>
        <v>0</v>
      </c>
      <c r="M1745" s="12" t="n">
        <f aca="false">IF($F$1745=1,MIN(Assumptions!$B$51,MAX(Assumptions!$B$4,Assumptions!$B$26-($I$1745+$J$1745+$K$1745+$L$1745))),Assumptions!$B$4)</f>
        <v>0</v>
      </c>
      <c r="N1745" s="12" t="n">
        <f aca="false">IF($G$1745=1,MIN(Assumptions!$B$46,MAX(Assumptions!$B$4,Assumptions!$B$26-($I$1745+$J$1745+$K$1745+$L$1745+$M$1745))),Assumptions!$B$4)</f>
        <v>0</v>
      </c>
      <c r="O1745" s="12" t="n">
        <f aca="false">IF($H$1745=1,MIN(Assumptions!$B$41,MAX(Assumptions!$B$4,Assumptions!$B$26-($I$1745+$J$1745+$K$1745+$L$1745+$M$1745+$N$1745))),Assumptions!$B$4)</f>
        <v>5000000</v>
      </c>
      <c r="P1745" s="12" t="n">
        <f aca="false">$I$1745+$J$1745+$K$1745+$L$1745+$M$1745+$N$1745+$O$1745</f>
        <v>405000000</v>
      </c>
      <c r="Q1745" s="12" t="n">
        <f aca="false">MAX(Assumptions!$B$4,Assumptions!$B$26-$P$1745)</f>
        <v>1595000000</v>
      </c>
      <c r="R1745" s="12" t="n">
        <f aca="false">$J$1685+$O$1685+Assumptions!$B$20+IF($B$1745=0,$D$1685,Assumptions!$B$4)+IF($C$1745=0,$AI$1685,Assumptions!$B$4)+IF($D$1745=0,$AF$1685,Assumptions!$B$4)+IF($E$1745=0,$AC$1685,Assumptions!$B$4)+IF($F$1745=0,$Z$1685,Assumptions!$B$4)+IF($G$1745=0,$W$1685,Assumptions!$B$4)+IF($H$1745=0,$T$1685,Assumptions!$B$4)</f>
        <v>20504075.2601683</v>
      </c>
      <c r="S1745" s="12" t="n">
        <f aca="false">IF($R$1745&gt;Assumptions!$B$4,$Q$1745/$R$1745&gt;Assumptions!$B$13,FALSE())</f>
        <v>1</v>
      </c>
      <c r="T1745" s="12" t="n">
        <f aca="false">IF($S$1745,($Q$1745+Assumptions!$B$14*Assumptions!$B$13)/($R$1745+Assumptions!$B$14),IF($R$1745&gt;Assumptions!$B$4,$Q$1745/$R$1745,Assumptions!$B$4))</f>
        <v>69.4442172498922</v>
      </c>
      <c r="U1745" s="12" t="n">
        <f aca="false">IF($B$1745=1,$I$1745,$D$1685*$T$1745)</f>
        <v>56715623.3474547</v>
      </c>
      <c r="V1745" s="12" t="n">
        <f aca="false">IF($C$1745=1,$J$1745,$AI$1685*$T$1745)</f>
        <v>300000000</v>
      </c>
      <c r="W1745" s="12" t="n">
        <f aca="false">IF($D$1745=1,$K$1745,$AF$1685*$T$1745)</f>
        <v>100000000</v>
      </c>
      <c r="X1745" s="12" t="n">
        <f aca="false">IF($E$1745=1,$L$1745,$AC$1685*$T$1745)</f>
        <v>166666121.399741</v>
      </c>
      <c r="Y1745" s="12" t="n">
        <f aca="false">IF($F$1745=1,$M$1745,$Z$1685*$T$1745)</f>
        <v>208332651.749677</v>
      </c>
      <c r="Z1745" s="12" t="n">
        <f aca="false">IF($G$1745=1,$N$1745,$W$1685*$T$1745)</f>
        <v>347221086.249461</v>
      </c>
      <c r="AA1745" s="12" t="n">
        <f aca="false">IF($H$1745=1,$O$1745,$T$1685*$T$1745)</f>
        <v>5000000</v>
      </c>
      <c r="AB1745" s="12" t="n">
        <f aca="false">($J$1685+$O$1685)*$T$1745</f>
        <v>19956018.8799064</v>
      </c>
      <c r="AC1745" s="12" t="n">
        <f aca="false">Assumptions!$B$20*$T$1745</f>
        <v>624997955.24903</v>
      </c>
      <c r="AD1745" s="12" t="n">
        <f aca="false">IF($S$1745,Assumptions!$B$14*($T$1745-Assumptions!$B$13),Assumptions!$B$4)</f>
        <v>171110543.12473</v>
      </c>
      <c r="AE1745" s="12" t="n">
        <f aca="false">$U$1745+$V$1745+$W$1745+$X$1745+$Y$1745+$Z$1745+$AA$1745+$AB$1745+$AC$1745+$AD$1745</f>
        <v>2000000000</v>
      </c>
      <c r="AF1745" s="12" t="n">
        <f aca="false">IF(AND(IF($B$1745=1,$U$1745&gt;=INDEX($U$1696:$U$1823,1+$A$1745-Assumptions!$B$77),$U$1745&gt;INDEX($U$1696:$U$1823,1+$A$1745+Assumptions!$B$77)),IF($C$1745=1,$V$1745&gt;=INDEX($V$1696:$V$1823,1+$A$1745-Assumptions!$B$78),$V$1745&gt;INDEX($V$1696:$V$1823,1+$A$1745+Assumptions!$B$78)),IF($D$1745=1,$W$1745&gt;=INDEX($W$1696:$W$1823,1+$A$1745-Assumptions!$B$79),$W$1745&gt;INDEX($W$1696:$W$1823,1+$A$1745+Assumptions!$B$79)),IF($E$1745=1,$X$1745&gt;=INDEX($X$1696:$X$1823,1+$A$1745-Assumptions!$B$80),$X$1745&gt;INDEX($X$1696:$X$1823,1+$A$1745+Assumptions!$B$80)),IF($F$1745=1,$Y$1745&gt;=INDEX($Y$1696:$Y$1823,1+$A$1745-Assumptions!$B$81),$Y$1745&gt;INDEX($Y$1696:$Y$1823,1+$A$1745+Assumptions!$B$81)),IF($G$1745=1,$Z$1745&gt;=INDEX($Z$1696:$Z$1823,1+$A$1745-Assumptions!$B$82),$Z$1745&gt;INDEX($Z$1696:$Z$1823,1+$A$1745+Assumptions!$B$82)),IF($H$1745=1,$AA$1745&gt;=INDEX($AA$1696:$AA$1823,1+$A$1745-Assumptions!$B$83),$AA$1745&gt;INDEX($AA$1696:$AA$1823,1+$A$1745+Assumptions!$B$83))),1,0)</f>
        <v>0</v>
      </c>
    </row>
    <row r="1746" customFormat="false" ht="15" hidden="true" customHeight="false" outlineLevel="0" collapsed="false">
      <c r="A1746" s="6" t="n">
        <f aca="false">ROW()-ROW($A$1696)+Assumptions!$B$4</f>
        <v>50</v>
      </c>
      <c r="B1746" s="12" t="n">
        <f aca="false">MOD(QUOTIENT($A$1746,Assumptions!$B$77),2)</f>
        <v>0</v>
      </c>
      <c r="C1746" s="12" t="n">
        <f aca="false">MOD(QUOTIENT($A$1746,Assumptions!$B$78),2)</f>
        <v>1</v>
      </c>
      <c r="D1746" s="12" t="n">
        <f aca="false">MOD(QUOTIENT($A$1746,Assumptions!$B$79),2)</f>
        <v>1</v>
      </c>
      <c r="E1746" s="12" t="n">
        <f aca="false">MOD(QUOTIENT($A$1746,Assumptions!$B$80),2)</f>
        <v>0</v>
      </c>
      <c r="F1746" s="12" t="n">
        <f aca="false">MOD(QUOTIENT($A$1746,Assumptions!$B$81),2)</f>
        <v>0</v>
      </c>
      <c r="G1746" s="12" t="n">
        <f aca="false">MOD(QUOTIENT($A$1746,Assumptions!$B$82),2)</f>
        <v>1</v>
      </c>
      <c r="H1746" s="12" t="n">
        <f aca="false">MOD(QUOTIENT($A$1746,Assumptions!$B$83),2)</f>
        <v>0</v>
      </c>
      <c r="I1746" s="12" t="n">
        <f aca="false">IF($B$1746=1,MIN(Assumptions!$B$67,MAX(Assumptions!$B$4,Assumptions!$B$26-(Assumptions!$B$4))),Assumptions!$B$4)</f>
        <v>0</v>
      </c>
      <c r="J1746" s="12" t="n">
        <f aca="false">IF($C$1746=1,MIN(Assumptions!$B$66,MAX(Assumptions!$B$4,Assumptions!$B$26-($I$1746))),Assumptions!$B$4)</f>
        <v>300000000</v>
      </c>
      <c r="K1746" s="12" t="n">
        <f aca="false">IF($D$1746=1,MIN(Assumptions!$B$61,MAX(Assumptions!$B$4,Assumptions!$B$26-($I$1746+$J$1746))),Assumptions!$B$4)</f>
        <v>100000000</v>
      </c>
      <c r="L1746" s="12" t="n">
        <f aca="false">IF($E$1746=1,MIN(Assumptions!$B$56,MAX(Assumptions!$B$4,Assumptions!$B$26-($I$1746+$J$1746+$K$1746))),Assumptions!$B$4)</f>
        <v>0</v>
      </c>
      <c r="M1746" s="12" t="n">
        <f aca="false">IF($F$1746=1,MIN(Assumptions!$B$51,MAX(Assumptions!$B$4,Assumptions!$B$26-($I$1746+$J$1746+$K$1746+$L$1746))),Assumptions!$B$4)</f>
        <v>0</v>
      </c>
      <c r="N1746" s="12" t="n">
        <f aca="false">IF($G$1746=1,MIN(Assumptions!$B$46,MAX(Assumptions!$B$4,Assumptions!$B$26-($I$1746+$J$1746+$K$1746+$L$1746+$M$1746))),Assumptions!$B$4)</f>
        <v>15000000</v>
      </c>
      <c r="O1746" s="12" t="n">
        <f aca="false">IF($H$1746=1,MIN(Assumptions!$B$41,MAX(Assumptions!$B$4,Assumptions!$B$26-($I$1746+$J$1746+$K$1746+$L$1746+$M$1746+$N$1746))),Assumptions!$B$4)</f>
        <v>0</v>
      </c>
      <c r="P1746" s="12" t="n">
        <f aca="false">$I$1746+$J$1746+$K$1746+$L$1746+$M$1746+$N$1746+$O$1746</f>
        <v>415000000</v>
      </c>
      <c r="Q1746" s="12" t="n">
        <f aca="false">MAX(Assumptions!$B$4,Assumptions!$B$26-$P$1746)</f>
        <v>1585000000</v>
      </c>
      <c r="R1746" s="12" t="n">
        <f aca="false">$J$1685+$O$1685+Assumptions!$B$20+IF($B$1746=0,$D$1685,Assumptions!$B$4)+IF($C$1746=0,$AI$1685,Assumptions!$B$4)+IF($D$1746=0,$AF$1685,Assumptions!$B$4)+IF($E$1746=0,$AC$1685,Assumptions!$B$4)+IF($F$1746=0,$Z$1685,Assumptions!$B$4)+IF($G$1746=0,$W$1685,Assumptions!$B$4)+IF($H$1746=0,$T$1685,Assumptions!$B$4)</f>
        <v>20504075.2601683</v>
      </c>
      <c r="S1746" s="12" t="n">
        <f aca="false">IF($R$1746&gt;Assumptions!$B$4,$Q$1746/$R$1746&gt;Assumptions!$B$13,FALSE())</f>
        <v>1</v>
      </c>
      <c r="T1746" s="12" t="n">
        <f aca="false">IF($S$1746,($Q$1746+Assumptions!$B$14*Assumptions!$B$13)/($R$1746+Assumptions!$B$14),IF($R$1746&gt;Assumptions!$B$4,$Q$1746/$R$1746,Assumptions!$B$4))</f>
        <v>69.0095116646033</v>
      </c>
      <c r="U1746" s="12" t="n">
        <f aca="false">IF($B$1746=1,$I$1746,$D$1685*$T$1746)</f>
        <v>56360595.9712578</v>
      </c>
      <c r="V1746" s="12" t="n">
        <f aca="false">IF($C$1746=1,$J$1746,$AI$1685*$T$1746)</f>
        <v>300000000</v>
      </c>
      <c r="W1746" s="12" t="n">
        <f aca="false">IF($D$1746=1,$K$1746,$AF$1685*$T$1746)</f>
        <v>100000000</v>
      </c>
      <c r="X1746" s="12" t="n">
        <f aca="false">IF($E$1746=1,$L$1746,$AC$1685*$T$1746)</f>
        <v>165622827.995048</v>
      </c>
      <c r="Y1746" s="12" t="n">
        <f aca="false">IF($F$1746=1,$M$1746,$Z$1685*$T$1746)</f>
        <v>207028534.99381</v>
      </c>
      <c r="Z1746" s="12" t="n">
        <f aca="false">IF($G$1746=1,$N$1746,$W$1685*$T$1746)</f>
        <v>15000000</v>
      </c>
      <c r="AA1746" s="12" t="n">
        <f aca="false">IF($H$1746=1,$O$1746,$T$1685*$T$1746)</f>
        <v>345047558.323017</v>
      </c>
      <c r="AB1746" s="12" t="n">
        <f aca="false">($J$1685+$O$1685)*$T$1746</f>
        <v>19831098.5739289</v>
      </c>
      <c r="AC1746" s="12" t="n">
        <f aca="false">Assumptions!$B$20*$T$1746</f>
        <v>621085604.98143</v>
      </c>
      <c r="AD1746" s="12" t="n">
        <f aca="false">IF($S$1746,Assumptions!$B$14*($T$1746-Assumptions!$B$13),Assumptions!$B$4)</f>
        <v>170023779.161508</v>
      </c>
      <c r="AE1746" s="12" t="n">
        <f aca="false">$U$1746+$V$1746+$W$1746+$X$1746+$Y$1746+$Z$1746+$AA$1746+$AB$1746+$AC$1746+$AD$1746</f>
        <v>2000000000</v>
      </c>
      <c r="AF1746" s="12" t="n">
        <f aca="false">IF(AND(IF($B$1746=1,$U$1746&gt;=INDEX($U$1696:$U$1823,1+$A$1746-Assumptions!$B$77),$U$1746&gt;INDEX($U$1696:$U$1823,1+$A$1746+Assumptions!$B$77)),IF($C$1746=1,$V$1746&gt;=INDEX($V$1696:$V$1823,1+$A$1746-Assumptions!$B$78),$V$1746&gt;INDEX($V$1696:$V$1823,1+$A$1746+Assumptions!$B$78)),IF($D$1746=1,$W$1746&gt;=INDEX($W$1696:$W$1823,1+$A$1746-Assumptions!$B$79),$W$1746&gt;INDEX($W$1696:$W$1823,1+$A$1746+Assumptions!$B$79)),IF($E$1746=1,$X$1746&gt;=INDEX($X$1696:$X$1823,1+$A$1746-Assumptions!$B$80),$X$1746&gt;INDEX($X$1696:$X$1823,1+$A$1746+Assumptions!$B$80)),IF($F$1746=1,$Y$1746&gt;=INDEX($Y$1696:$Y$1823,1+$A$1746-Assumptions!$B$81),$Y$1746&gt;INDEX($Y$1696:$Y$1823,1+$A$1746+Assumptions!$B$81)),IF($G$1746=1,$Z$1746&gt;=INDEX($Z$1696:$Z$1823,1+$A$1746-Assumptions!$B$82),$Z$1746&gt;INDEX($Z$1696:$Z$1823,1+$A$1746+Assumptions!$B$82)),IF($H$1746=1,$AA$1746&gt;=INDEX($AA$1696:$AA$1823,1+$A$1746-Assumptions!$B$83),$AA$1746&gt;INDEX($AA$1696:$AA$1823,1+$A$1746+Assumptions!$B$83))),1,0)</f>
        <v>0</v>
      </c>
    </row>
    <row r="1747" customFormat="false" ht="15" hidden="true" customHeight="false" outlineLevel="0" collapsed="false">
      <c r="A1747" s="6" t="n">
        <f aca="false">ROW()-ROW($A$1696)+Assumptions!$B$4</f>
        <v>51</v>
      </c>
      <c r="B1747" s="12" t="n">
        <f aca="false">MOD(QUOTIENT($A$1747,Assumptions!$B$77),2)</f>
        <v>0</v>
      </c>
      <c r="C1747" s="12" t="n">
        <f aca="false">MOD(QUOTIENT($A$1747,Assumptions!$B$78),2)</f>
        <v>1</v>
      </c>
      <c r="D1747" s="12" t="n">
        <f aca="false">MOD(QUOTIENT($A$1747,Assumptions!$B$79),2)</f>
        <v>1</v>
      </c>
      <c r="E1747" s="12" t="n">
        <f aca="false">MOD(QUOTIENT($A$1747,Assumptions!$B$80),2)</f>
        <v>0</v>
      </c>
      <c r="F1747" s="12" t="n">
        <f aca="false">MOD(QUOTIENT($A$1747,Assumptions!$B$81),2)</f>
        <v>0</v>
      </c>
      <c r="G1747" s="12" t="n">
        <f aca="false">MOD(QUOTIENT($A$1747,Assumptions!$B$82),2)</f>
        <v>1</v>
      </c>
      <c r="H1747" s="12" t="n">
        <f aca="false">MOD(QUOTIENT($A$1747,Assumptions!$B$83),2)</f>
        <v>1</v>
      </c>
      <c r="I1747" s="12" t="n">
        <f aca="false">IF($B$1747=1,MIN(Assumptions!$B$67,MAX(Assumptions!$B$4,Assumptions!$B$26-(Assumptions!$B$4))),Assumptions!$B$4)</f>
        <v>0</v>
      </c>
      <c r="J1747" s="12" t="n">
        <f aca="false">IF($C$1747=1,MIN(Assumptions!$B$66,MAX(Assumptions!$B$4,Assumptions!$B$26-($I$1747))),Assumptions!$B$4)</f>
        <v>300000000</v>
      </c>
      <c r="K1747" s="12" t="n">
        <f aca="false">IF($D$1747=1,MIN(Assumptions!$B$61,MAX(Assumptions!$B$4,Assumptions!$B$26-($I$1747+$J$1747))),Assumptions!$B$4)</f>
        <v>100000000</v>
      </c>
      <c r="L1747" s="12" t="n">
        <f aca="false">IF($E$1747=1,MIN(Assumptions!$B$56,MAX(Assumptions!$B$4,Assumptions!$B$26-($I$1747+$J$1747+$K$1747))),Assumptions!$B$4)</f>
        <v>0</v>
      </c>
      <c r="M1747" s="12" t="n">
        <f aca="false">IF($F$1747=1,MIN(Assumptions!$B$51,MAX(Assumptions!$B$4,Assumptions!$B$26-($I$1747+$J$1747+$K$1747+$L$1747))),Assumptions!$B$4)</f>
        <v>0</v>
      </c>
      <c r="N1747" s="12" t="n">
        <f aca="false">IF($G$1747=1,MIN(Assumptions!$B$46,MAX(Assumptions!$B$4,Assumptions!$B$26-($I$1747+$J$1747+$K$1747+$L$1747+$M$1747))),Assumptions!$B$4)</f>
        <v>15000000</v>
      </c>
      <c r="O1747" s="12" t="n">
        <f aca="false">IF($H$1747=1,MIN(Assumptions!$B$41,MAX(Assumptions!$B$4,Assumptions!$B$26-($I$1747+$J$1747+$K$1747+$L$1747+$M$1747+$N$1747))),Assumptions!$B$4)</f>
        <v>5000000</v>
      </c>
      <c r="P1747" s="12" t="n">
        <f aca="false">$I$1747+$J$1747+$K$1747+$L$1747+$M$1747+$N$1747+$O$1747</f>
        <v>420000000</v>
      </c>
      <c r="Q1747" s="12" t="n">
        <f aca="false">MAX(Assumptions!$B$4,Assumptions!$B$26-$P$1747)</f>
        <v>1580000000</v>
      </c>
      <c r="R1747" s="12" t="n">
        <f aca="false">$J$1685+$O$1685+Assumptions!$B$20+IF($B$1747=0,$D$1685,Assumptions!$B$4)+IF($C$1747=0,$AI$1685,Assumptions!$B$4)+IF($D$1747=0,$AF$1685,Assumptions!$B$4)+IF($E$1747=0,$AC$1685,Assumptions!$B$4)+IF($F$1747=0,$Z$1685,Assumptions!$B$4)+IF($G$1747=0,$W$1685,Assumptions!$B$4)+IF($H$1747=0,$T$1685,Assumptions!$B$4)</f>
        <v>15504075.2601683</v>
      </c>
      <c r="S1747" s="12" t="n">
        <f aca="false">IF($R$1747&gt;Assumptions!$B$4,$Q$1747/$R$1747&gt;Assumptions!$B$13,FALSE())</f>
        <v>1</v>
      </c>
      <c r="T1747" s="12" t="n">
        <f aca="false">IF($S$1747,($Q$1747+Assumptions!$B$14*Assumptions!$B$13)/($R$1747+Assumptions!$B$14),IF($R$1747&gt;Assumptions!$B$4,$Q$1747/$R$1747,Assumptions!$B$4))</f>
        <v>87.8967665449097</v>
      </c>
      <c r="U1747" s="12" t="n">
        <f aca="false">IF($B$1747=1,$I$1747,$D$1685*$T$1747)</f>
        <v>71785961.4844747</v>
      </c>
      <c r="V1747" s="12" t="n">
        <f aca="false">IF($C$1747=1,$J$1747,$AI$1685*$T$1747)</f>
        <v>300000000</v>
      </c>
      <c r="W1747" s="12" t="n">
        <f aca="false">IF($D$1747=1,$K$1747,$AF$1685*$T$1747)</f>
        <v>100000000</v>
      </c>
      <c r="X1747" s="12" t="n">
        <f aca="false">IF($E$1747=1,$L$1747,$AC$1685*$T$1747)</f>
        <v>210952239.707783</v>
      </c>
      <c r="Y1747" s="12" t="n">
        <f aca="false">IF($F$1747=1,$M$1747,$Z$1685*$T$1747)</f>
        <v>263690299.634729</v>
      </c>
      <c r="Z1747" s="12" t="n">
        <f aca="false">IF($G$1747=1,$N$1747,$W$1685*$T$1747)</f>
        <v>15000000</v>
      </c>
      <c r="AA1747" s="12" t="n">
        <f aca="false">IF($H$1747=1,$O$1747,$T$1685*$T$1747)</f>
        <v>5000000</v>
      </c>
      <c r="AB1747" s="12" t="n">
        <f aca="false">($J$1685+$O$1685)*$T$1747</f>
        <v>25258683.9065519</v>
      </c>
      <c r="AC1747" s="12" t="n">
        <f aca="false">Assumptions!$B$20*$T$1747</f>
        <v>791070898.904187</v>
      </c>
      <c r="AD1747" s="12" t="n">
        <f aca="false">IF($S$1747,Assumptions!$B$14*($T$1747-Assumptions!$B$13),Assumptions!$B$4)</f>
        <v>217241916.362274</v>
      </c>
      <c r="AE1747" s="12" t="n">
        <f aca="false">$U$1747+$V$1747+$W$1747+$X$1747+$Y$1747+$Z$1747+$AA$1747+$AB$1747+$AC$1747+$AD$1747</f>
        <v>2000000000</v>
      </c>
      <c r="AF1747" s="12" t="n">
        <f aca="false">IF(AND(IF($B$1747=1,$U$1747&gt;=INDEX($U$1696:$U$1823,1+$A$1747-Assumptions!$B$77),$U$1747&gt;INDEX($U$1696:$U$1823,1+$A$1747+Assumptions!$B$77)),IF($C$1747=1,$V$1747&gt;=INDEX($V$1696:$V$1823,1+$A$1747-Assumptions!$B$78),$V$1747&gt;INDEX($V$1696:$V$1823,1+$A$1747+Assumptions!$B$78)),IF($D$1747=1,$W$1747&gt;=INDEX($W$1696:$W$1823,1+$A$1747-Assumptions!$B$79),$W$1747&gt;INDEX($W$1696:$W$1823,1+$A$1747+Assumptions!$B$79)),IF($E$1747=1,$X$1747&gt;=INDEX($X$1696:$X$1823,1+$A$1747-Assumptions!$B$80),$X$1747&gt;INDEX($X$1696:$X$1823,1+$A$1747+Assumptions!$B$80)),IF($F$1747=1,$Y$1747&gt;=INDEX($Y$1696:$Y$1823,1+$A$1747-Assumptions!$B$81),$Y$1747&gt;INDEX($Y$1696:$Y$1823,1+$A$1747+Assumptions!$B$81)),IF($G$1747=1,$Z$1747&gt;=INDEX($Z$1696:$Z$1823,1+$A$1747-Assumptions!$B$82),$Z$1747&gt;INDEX($Z$1696:$Z$1823,1+$A$1747+Assumptions!$B$82)),IF($H$1747=1,$AA$1747&gt;=INDEX($AA$1696:$AA$1823,1+$A$1747-Assumptions!$B$83),$AA$1747&gt;INDEX($AA$1696:$AA$1823,1+$A$1747+Assumptions!$B$83))),1,0)</f>
        <v>0</v>
      </c>
    </row>
    <row r="1748" customFormat="false" ht="15" hidden="true" customHeight="false" outlineLevel="0" collapsed="false">
      <c r="A1748" s="6" t="n">
        <f aca="false">ROW()-ROW($A$1696)+Assumptions!$B$4</f>
        <v>52</v>
      </c>
      <c r="B1748" s="12" t="n">
        <f aca="false">MOD(QUOTIENT($A$1748,Assumptions!$B$77),2)</f>
        <v>0</v>
      </c>
      <c r="C1748" s="12" t="n">
        <f aca="false">MOD(QUOTIENT($A$1748,Assumptions!$B$78),2)</f>
        <v>1</v>
      </c>
      <c r="D1748" s="12" t="n">
        <f aca="false">MOD(QUOTIENT($A$1748,Assumptions!$B$79),2)</f>
        <v>1</v>
      </c>
      <c r="E1748" s="12" t="n">
        <f aca="false">MOD(QUOTIENT($A$1748,Assumptions!$B$80),2)</f>
        <v>0</v>
      </c>
      <c r="F1748" s="12" t="n">
        <f aca="false">MOD(QUOTIENT($A$1748,Assumptions!$B$81),2)</f>
        <v>1</v>
      </c>
      <c r="G1748" s="12" t="n">
        <f aca="false">MOD(QUOTIENT($A$1748,Assumptions!$B$82),2)</f>
        <v>0</v>
      </c>
      <c r="H1748" s="12" t="n">
        <f aca="false">MOD(QUOTIENT($A$1748,Assumptions!$B$83),2)</f>
        <v>0</v>
      </c>
      <c r="I1748" s="12" t="n">
        <f aca="false">IF($B$1748=1,MIN(Assumptions!$B$67,MAX(Assumptions!$B$4,Assumptions!$B$26-(Assumptions!$B$4))),Assumptions!$B$4)</f>
        <v>0</v>
      </c>
      <c r="J1748" s="12" t="n">
        <f aca="false">IF($C$1748=1,MIN(Assumptions!$B$66,MAX(Assumptions!$B$4,Assumptions!$B$26-($I$1748))),Assumptions!$B$4)</f>
        <v>300000000</v>
      </c>
      <c r="K1748" s="12" t="n">
        <f aca="false">IF($D$1748=1,MIN(Assumptions!$B$61,MAX(Assumptions!$B$4,Assumptions!$B$26-($I$1748+$J$1748))),Assumptions!$B$4)</f>
        <v>100000000</v>
      </c>
      <c r="L1748" s="12" t="n">
        <f aca="false">IF($E$1748=1,MIN(Assumptions!$B$56,MAX(Assumptions!$B$4,Assumptions!$B$26-($I$1748+$J$1748+$K$1748))),Assumptions!$B$4)</f>
        <v>0</v>
      </c>
      <c r="M1748" s="12" t="n">
        <f aca="false">IF($F$1748=1,MIN(Assumptions!$B$51,MAX(Assumptions!$B$4,Assumptions!$B$26-($I$1748+$J$1748+$K$1748+$L$1748))),Assumptions!$B$4)</f>
        <v>30000000</v>
      </c>
      <c r="N1748" s="12" t="n">
        <f aca="false">IF($G$1748=1,MIN(Assumptions!$B$46,MAX(Assumptions!$B$4,Assumptions!$B$26-($I$1748+$J$1748+$K$1748+$L$1748+$M$1748))),Assumptions!$B$4)</f>
        <v>0</v>
      </c>
      <c r="O1748" s="12" t="n">
        <f aca="false">IF($H$1748=1,MIN(Assumptions!$B$41,MAX(Assumptions!$B$4,Assumptions!$B$26-($I$1748+$J$1748+$K$1748+$L$1748+$M$1748+$N$1748))),Assumptions!$B$4)</f>
        <v>0</v>
      </c>
      <c r="P1748" s="12" t="n">
        <f aca="false">$I$1748+$J$1748+$K$1748+$L$1748+$M$1748+$N$1748+$O$1748</f>
        <v>430000000</v>
      </c>
      <c r="Q1748" s="12" t="n">
        <f aca="false">MAX(Assumptions!$B$4,Assumptions!$B$26-$P$1748)</f>
        <v>1570000000</v>
      </c>
      <c r="R1748" s="12" t="n">
        <f aca="false">$J$1685+$O$1685+Assumptions!$B$20+IF($B$1748=0,$D$1685,Assumptions!$B$4)+IF($C$1748=0,$AI$1685,Assumptions!$B$4)+IF($D$1748=0,$AF$1685,Assumptions!$B$4)+IF($E$1748=0,$AC$1685,Assumptions!$B$4)+IF($F$1748=0,$Z$1685,Assumptions!$B$4)+IF($G$1748=0,$W$1685,Assumptions!$B$4)+IF($H$1748=0,$T$1685,Assumptions!$B$4)</f>
        <v>22504075.2601683</v>
      </c>
      <c r="S1748" s="12" t="n">
        <f aca="false">IF($R$1748&gt;Assumptions!$B$4,$Q$1748/$R$1748&gt;Assumptions!$B$13,FALSE())</f>
        <v>1</v>
      </c>
      <c r="T1748" s="12" t="n">
        <f aca="false">IF($S$1748,($Q$1748+Assumptions!$B$14*Assumptions!$B$13)/($R$1748+Assumptions!$B$14),IF($R$1748&gt;Assumptions!$B$4,$Q$1748/$R$1748,Assumptions!$B$4))</f>
        <v>62.8897483165476</v>
      </c>
      <c r="U1748" s="12" t="n">
        <f aca="false">IF($B$1748=1,$I$1748,$D$1685*$T$1748)</f>
        <v>51362538.440061</v>
      </c>
      <c r="V1748" s="12" t="n">
        <f aca="false">IF($C$1748=1,$J$1748,$AI$1685*$T$1748)</f>
        <v>300000000</v>
      </c>
      <c r="W1748" s="12" t="n">
        <f aca="false">IF($D$1748=1,$K$1748,$AF$1685*$T$1748)</f>
        <v>100000000</v>
      </c>
      <c r="X1748" s="12" t="n">
        <f aca="false">IF($E$1748=1,$L$1748,$AC$1685*$T$1748)</f>
        <v>150935395.959714</v>
      </c>
      <c r="Y1748" s="12" t="n">
        <f aca="false">IF($F$1748=1,$M$1748,$Z$1685*$T$1748)</f>
        <v>30000000</v>
      </c>
      <c r="Z1748" s="12" t="n">
        <f aca="false">IF($G$1748=1,$N$1748,$W$1685*$T$1748)</f>
        <v>314448741.582738</v>
      </c>
      <c r="AA1748" s="12" t="n">
        <f aca="false">IF($H$1748=1,$O$1748,$T$1685*$T$1748)</f>
        <v>314448741.582738</v>
      </c>
      <c r="AB1748" s="12" t="n">
        <f aca="false">($J$1685+$O$1685)*$T$1748</f>
        <v>18072476.7944524</v>
      </c>
      <c r="AC1748" s="12" t="n">
        <f aca="false">Assumptions!$B$20*$T$1748</f>
        <v>566007734.848928</v>
      </c>
      <c r="AD1748" s="12" t="n">
        <f aca="false">IF($S$1748,Assumptions!$B$14*($T$1748-Assumptions!$B$13),Assumptions!$B$4)</f>
        <v>154724370.791369</v>
      </c>
      <c r="AE1748" s="12" t="n">
        <f aca="false">$U$1748+$V$1748+$W$1748+$X$1748+$Y$1748+$Z$1748+$AA$1748+$AB$1748+$AC$1748+$AD$1748</f>
        <v>2000000000</v>
      </c>
      <c r="AF1748" s="12" t="n">
        <f aca="false">IF(AND(IF($B$1748=1,$U$1748&gt;=INDEX($U$1696:$U$1823,1+$A$1748-Assumptions!$B$77),$U$1748&gt;INDEX($U$1696:$U$1823,1+$A$1748+Assumptions!$B$77)),IF($C$1748=1,$V$1748&gt;=INDEX($V$1696:$V$1823,1+$A$1748-Assumptions!$B$78),$V$1748&gt;INDEX($V$1696:$V$1823,1+$A$1748+Assumptions!$B$78)),IF($D$1748=1,$W$1748&gt;=INDEX($W$1696:$W$1823,1+$A$1748-Assumptions!$B$79),$W$1748&gt;INDEX($W$1696:$W$1823,1+$A$1748+Assumptions!$B$79)),IF($E$1748=1,$X$1748&gt;=INDEX($X$1696:$X$1823,1+$A$1748-Assumptions!$B$80),$X$1748&gt;INDEX($X$1696:$X$1823,1+$A$1748+Assumptions!$B$80)),IF($F$1748=1,$Y$1748&gt;=INDEX($Y$1696:$Y$1823,1+$A$1748-Assumptions!$B$81),$Y$1748&gt;INDEX($Y$1696:$Y$1823,1+$A$1748+Assumptions!$B$81)),IF($G$1748=1,$Z$1748&gt;=INDEX($Z$1696:$Z$1823,1+$A$1748-Assumptions!$B$82),$Z$1748&gt;INDEX($Z$1696:$Z$1823,1+$A$1748+Assumptions!$B$82)),IF($H$1748=1,$AA$1748&gt;=INDEX($AA$1696:$AA$1823,1+$A$1748-Assumptions!$B$83),$AA$1748&gt;INDEX($AA$1696:$AA$1823,1+$A$1748+Assumptions!$B$83))),1,0)</f>
        <v>0</v>
      </c>
    </row>
    <row r="1749" customFormat="false" ht="15" hidden="true" customHeight="false" outlineLevel="0" collapsed="false">
      <c r="A1749" s="6" t="n">
        <f aca="false">ROW()-ROW($A$1696)+Assumptions!$B$4</f>
        <v>53</v>
      </c>
      <c r="B1749" s="12" t="n">
        <f aca="false">MOD(QUOTIENT($A$1749,Assumptions!$B$77),2)</f>
        <v>0</v>
      </c>
      <c r="C1749" s="12" t="n">
        <f aca="false">MOD(QUOTIENT($A$1749,Assumptions!$B$78),2)</f>
        <v>1</v>
      </c>
      <c r="D1749" s="12" t="n">
        <f aca="false">MOD(QUOTIENT($A$1749,Assumptions!$B$79),2)</f>
        <v>1</v>
      </c>
      <c r="E1749" s="12" t="n">
        <f aca="false">MOD(QUOTIENT($A$1749,Assumptions!$B$80),2)</f>
        <v>0</v>
      </c>
      <c r="F1749" s="12" t="n">
        <f aca="false">MOD(QUOTIENT($A$1749,Assumptions!$B$81),2)</f>
        <v>1</v>
      </c>
      <c r="G1749" s="12" t="n">
        <f aca="false">MOD(QUOTIENT($A$1749,Assumptions!$B$82),2)</f>
        <v>0</v>
      </c>
      <c r="H1749" s="12" t="n">
        <f aca="false">MOD(QUOTIENT($A$1749,Assumptions!$B$83),2)</f>
        <v>1</v>
      </c>
      <c r="I1749" s="12" t="n">
        <f aca="false">IF($B$1749=1,MIN(Assumptions!$B$67,MAX(Assumptions!$B$4,Assumptions!$B$26-(Assumptions!$B$4))),Assumptions!$B$4)</f>
        <v>0</v>
      </c>
      <c r="J1749" s="12" t="n">
        <f aca="false">IF($C$1749=1,MIN(Assumptions!$B$66,MAX(Assumptions!$B$4,Assumptions!$B$26-($I$1749))),Assumptions!$B$4)</f>
        <v>300000000</v>
      </c>
      <c r="K1749" s="12" t="n">
        <f aca="false">IF($D$1749=1,MIN(Assumptions!$B$61,MAX(Assumptions!$B$4,Assumptions!$B$26-($I$1749+$J$1749))),Assumptions!$B$4)</f>
        <v>100000000</v>
      </c>
      <c r="L1749" s="12" t="n">
        <f aca="false">IF($E$1749=1,MIN(Assumptions!$B$56,MAX(Assumptions!$B$4,Assumptions!$B$26-($I$1749+$J$1749+$K$1749))),Assumptions!$B$4)</f>
        <v>0</v>
      </c>
      <c r="M1749" s="12" t="n">
        <f aca="false">IF($F$1749=1,MIN(Assumptions!$B$51,MAX(Assumptions!$B$4,Assumptions!$B$26-($I$1749+$J$1749+$K$1749+$L$1749))),Assumptions!$B$4)</f>
        <v>30000000</v>
      </c>
      <c r="N1749" s="12" t="n">
        <f aca="false">IF($G$1749=1,MIN(Assumptions!$B$46,MAX(Assumptions!$B$4,Assumptions!$B$26-($I$1749+$J$1749+$K$1749+$L$1749+$M$1749))),Assumptions!$B$4)</f>
        <v>0</v>
      </c>
      <c r="O1749" s="12" t="n">
        <f aca="false">IF($H$1749=1,MIN(Assumptions!$B$41,MAX(Assumptions!$B$4,Assumptions!$B$26-($I$1749+$J$1749+$K$1749+$L$1749+$M$1749+$N$1749))),Assumptions!$B$4)</f>
        <v>5000000</v>
      </c>
      <c r="P1749" s="12" t="n">
        <f aca="false">$I$1749+$J$1749+$K$1749+$L$1749+$M$1749+$N$1749+$O$1749</f>
        <v>435000000</v>
      </c>
      <c r="Q1749" s="12" t="n">
        <f aca="false">MAX(Assumptions!$B$4,Assumptions!$B$26-$P$1749)</f>
        <v>1565000000</v>
      </c>
      <c r="R1749" s="12" t="n">
        <f aca="false">$J$1685+$O$1685+Assumptions!$B$20+IF($B$1749=0,$D$1685,Assumptions!$B$4)+IF($C$1749=0,$AI$1685,Assumptions!$B$4)+IF($D$1749=0,$AF$1685,Assumptions!$B$4)+IF($E$1749=0,$AC$1685,Assumptions!$B$4)+IF($F$1749=0,$Z$1685,Assumptions!$B$4)+IF($G$1749=0,$W$1685,Assumptions!$B$4)+IF($H$1749=0,$T$1685,Assumptions!$B$4)</f>
        <v>17504075.2601683</v>
      </c>
      <c r="S1749" s="12" t="n">
        <f aca="false">IF($R$1749&gt;Assumptions!$B$4,$Q$1749/$R$1749&gt;Assumptions!$B$13,FALSE())</f>
        <v>1</v>
      </c>
      <c r="T1749" s="12" t="n">
        <f aca="false">IF($S$1749,($Q$1749+Assumptions!$B$14*Assumptions!$B$13)/($R$1749+Assumptions!$B$14),IF($R$1749&gt;Assumptions!$B$4,$Q$1749/$R$1749,Assumptions!$B$4))</f>
        <v>78.3590333276325</v>
      </c>
      <c r="U1749" s="12" t="n">
        <f aca="false">IF($B$1749=1,$I$1749,$D$1685*$T$1749)</f>
        <v>63996421.8199544</v>
      </c>
      <c r="V1749" s="12" t="n">
        <f aca="false">IF($C$1749=1,$J$1749,$AI$1685*$T$1749)</f>
        <v>300000000</v>
      </c>
      <c r="W1749" s="12" t="n">
        <f aca="false">IF($D$1749=1,$K$1749,$AF$1685*$T$1749)</f>
        <v>100000000</v>
      </c>
      <c r="X1749" s="12" t="n">
        <f aca="false">IF($E$1749=1,$L$1749,$AC$1685*$T$1749)</f>
        <v>188061679.986318</v>
      </c>
      <c r="Y1749" s="12" t="n">
        <f aca="false">IF($F$1749=1,$M$1749,$Z$1685*$T$1749)</f>
        <v>30000000</v>
      </c>
      <c r="Z1749" s="12" t="n">
        <f aca="false">IF($G$1749=1,$N$1749,$W$1685*$T$1749)</f>
        <v>391795166.638163</v>
      </c>
      <c r="AA1749" s="12" t="n">
        <f aca="false">IF($H$1749=1,$O$1749,$T$1685*$T$1749)</f>
        <v>5000000</v>
      </c>
      <c r="AB1749" s="12" t="n">
        <f aca="false">($J$1685+$O$1685)*$T$1749</f>
        <v>22517848.2877907</v>
      </c>
      <c r="AC1749" s="12" t="n">
        <f aca="false">Assumptions!$B$20*$T$1749</f>
        <v>705231299.948693</v>
      </c>
      <c r="AD1749" s="12" t="n">
        <f aca="false">IF($S$1749,Assumptions!$B$14*($T$1749-Assumptions!$B$13),Assumptions!$B$4)</f>
        <v>193397583.319081</v>
      </c>
      <c r="AE1749" s="12" t="n">
        <f aca="false">$U$1749+$V$1749+$W$1749+$X$1749+$Y$1749+$Z$1749+$AA$1749+$AB$1749+$AC$1749+$AD$1749</f>
        <v>2000000000</v>
      </c>
      <c r="AF1749" s="12" t="n">
        <f aca="false">IF(AND(IF($B$1749=1,$U$1749&gt;=INDEX($U$1696:$U$1823,1+$A$1749-Assumptions!$B$77),$U$1749&gt;INDEX($U$1696:$U$1823,1+$A$1749+Assumptions!$B$77)),IF($C$1749=1,$V$1749&gt;=INDEX($V$1696:$V$1823,1+$A$1749-Assumptions!$B$78),$V$1749&gt;INDEX($V$1696:$V$1823,1+$A$1749+Assumptions!$B$78)),IF($D$1749=1,$W$1749&gt;=INDEX($W$1696:$W$1823,1+$A$1749-Assumptions!$B$79),$W$1749&gt;INDEX($W$1696:$W$1823,1+$A$1749+Assumptions!$B$79)),IF($E$1749=1,$X$1749&gt;=INDEX($X$1696:$X$1823,1+$A$1749-Assumptions!$B$80),$X$1749&gt;INDEX($X$1696:$X$1823,1+$A$1749+Assumptions!$B$80)),IF($F$1749=1,$Y$1749&gt;=INDEX($Y$1696:$Y$1823,1+$A$1749-Assumptions!$B$81),$Y$1749&gt;INDEX($Y$1696:$Y$1823,1+$A$1749+Assumptions!$B$81)),IF($G$1749=1,$Z$1749&gt;=INDEX($Z$1696:$Z$1823,1+$A$1749-Assumptions!$B$82),$Z$1749&gt;INDEX($Z$1696:$Z$1823,1+$A$1749+Assumptions!$B$82)),IF($H$1749=1,$AA$1749&gt;=INDEX($AA$1696:$AA$1823,1+$A$1749-Assumptions!$B$83),$AA$1749&gt;INDEX($AA$1696:$AA$1823,1+$A$1749+Assumptions!$B$83))),1,0)</f>
        <v>0</v>
      </c>
    </row>
    <row r="1750" customFormat="false" ht="15" hidden="true" customHeight="false" outlineLevel="0" collapsed="false">
      <c r="A1750" s="6" t="n">
        <f aca="false">ROW()-ROW($A$1696)+Assumptions!$B$4</f>
        <v>54</v>
      </c>
      <c r="B1750" s="12" t="n">
        <f aca="false">MOD(QUOTIENT($A$1750,Assumptions!$B$77),2)</f>
        <v>0</v>
      </c>
      <c r="C1750" s="12" t="n">
        <f aca="false">MOD(QUOTIENT($A$1750,Assumptions!$B$78),2)</f>
        <v>1</v>
      </c>
      <c r="D1750" s="12" t="n">
        <f aca="false">MOD(QUOTIENT($A$1750,Assumptions!$B$79),2)</f>
        <v>1</v>
      </c>
      <c r="E1750" s="12" t="n">
        <f aca="false">MOD(QUOTIENT($A$1750,Assumptions!$B$80),2)</f>
        <v>0</v>
      </c>
      <c r="F1750" s="12" t="n">
        <f aca="false">MOD(QUOTIENT($A$1750,Assumptions!$B$81),2)</f>
        <v>1</v>
      </c>
      <c r="G1750" s="12" t="n">
        <f aca="false">MOD(QUOTIENT($A$1750,Assumptions!$B$82),2)</f>
        <v>1</v>
      </c>
      <c r="H1750" s="12" t="n">
        <f aca="false">MOD(QUOTIENT($A$1750,Assumptions!$B$83),2)</f>
        <v>0</v>
      </c>
      <c r="I1750" s="12" t="n">
        <f aca="false">IF($B$1750=1,MIN(Assumptions!$B$67,MAX(Assumptions!$B$4,Assumptions!$B$26-(Assumptions!$B$4))),Assumptions!$B$4)</f>
        <v>0</v>
      </c>
      <c r="J1750" s="12" t="n">
        <f aca="false">IF($C$1750=1,MIN(Assumptions!$B$66,MAX(Assumptions!$B$4,Assumptions!$B$26-($I$1750))),Assumptions!$B$4)</f>
        <v>300000000</v>
      </c>
      <c r="K1750" s="12" t="n">
        <f aca="false">IF($D$1750=1,MIN(Assumptions!$B$61,MAX(Assumptions!$B$4,Assumptions!$B$26-($I$1750+$J$1750))),Assumptions!$B$4)</f>
        <v>100000000</v>
      </c>
      <c r="L1750" s="12" t="n">
        <f aca="false">IF($E$1750=1,MIN(Assumptions!$B$56,MAX(Assumptions!$B$4,Assumptions!$B$26-($I$1750+$J$1750+$K$1750))),Assumptions!$B$4)</f>
        <v>0</v>
      </c>
      <c r="M1750" s="12" t="n">
        <f aca="false">IF($F$1750=1,MIN(Assumptions!$B$51,MAX(Assumptions!$B$4,Assumptions!$B$26-($I$1750+$J$1750+$K$1750+$L$1750))),Assumptions!$B$4)</f>
        <v>30000000</v>
      </c>
      <c r="N1750" s="12" t="n">
        <f aca="false">IF($G$1750=1,MIN(Assumptions!$B$46,MAX(Assumptions!$B$4,Assumptions!$B$26-($I$1750+$J$1750+$K$1750+$L$1750+$M$1750))),Assumptions!$B$4)</f>
        <v>15000000</v>
      </c>
      <c r="O1750" s="12" t="n">
        <f aca="false">IF($H$1750=1,MIN(Assumptions!$B$41,MAX(Assumptions!$B$4,Assumptions!$B$26-($I$1750+$J$1750+$K$1750+$L$1750+$M$1750+$N$1750))),Assumptions!$B$4)</f>
        <v>0</v>
      </c>
      <c r="P1750" s="12" t="n">
        <f aca="false">$I$1750+$J$1750+$K$1750+$L$1750+$M$1750+$N$1750+$O$1750</f>
        <v>445000000</v>
      </c>
      <c r="Q1750" s="12" t="n">
        <f aca="false">MAX(Assumptions!$B$4,Assumptions!$B$26-$P$1750)</f>
        <v>1555000000</v>
      </c>
      <c r="R1750" s="12" t="n">
        <f aca="false">$J$1685+$O$1685+Assumptions!$B$20+IF($B$1750=0,$D$1685,Assumptions!$B$4)+IF($C$1750=0,$AI$1685,Assumptions!$B$4)+IF($D$1750=0,$AF$1685,Assumptions!$B$4)+IF($E$1750=0,$AC$1685,Assumptions!$B$4)+IF($F$1750=0,$Z$1685,Assumptions!$B$4)+IF($G$1750=0,$W$1685,Assumptions!$B$4)+IF($H$1750=0,$T$1685,Assumptions!$B$4)</f>
        <v>17504075.2601683</v>
      </c>
      <c r="S1750" s="12" t="n">
        <f aca="false">IF($R$1750&gt;Assumptions!$B$4,$Q$1750/$R$1750&gt;Assumptions!$B$13,FALSE())</f>
        <v>1</v>
      </c>
      <c r="T1750" s="12" t="n">
        <f aca="false">IF($S$1750,($Q$1750+Assumptions!$B$14*Assumptions!$B$13)/($R$1750+Assumptions!$B$14),IF($R$1750&gt;Assumptions!$B$4,$Q$1750/$R$1750,Assumptions!$B$4))</f>
        <v>77.8591351883813</v>
      </c>
      <c r="U1750" s="12" t="n">
        <f aca="false">IF($B$1750=1,$I$1750,$D$1685*$T$1750)</f>
        <v>63588151.1863343</v>
      </c>
      <c r="V1750" s="12" t="n">
        <f aca="false">IF($C$1750=1,$J$1750,$AI$1685*$T$1750)</f>
        <v>300000000</v>
      </c>
      <c r="W1750" s="12" t="n">
        <f aca="false">IF($D$1750=1,$K$1750,$AF$1685*$T$1750)</f>
        <v>100000000</v>
      </c>
      <c r="X1750" s="12" t="n">
        <f aca="false">IF($E$1750=1,$L$1750,$AC$1685*$T$1750)</f>
        <v>186861924.452115</v>
      </c>
      <c r="Y1750" s="12" t="n">
        <f aca="false">IF($F$1750=1,$M$1750,$Z$1685*$T$1750)</f>
        <v>30000000</v>
      </c>
      <c r="Z1750" s="12" t="n">
        <f aca="false">IF($G$1750=1,$N$1750,$W$1685*$T$1750)</f>
        <v>15000000</v>
      </c>
      <c r="AA1750" s="12" t="n">
        <f aca="false">IF($H$1750=1,$O$1750,$T$1685*$T$1750)</f>
        <v>389295675.941906</v>
      </c>
      <c r="AB1750" s="12" t="n">
        <f aca="false">($J$1685+$O$1685)*$T$1750</f>
        <v>22374193.7532594</v>
      </c>
      <c r="AC1750" s="12" t="n">
        <f aca="false">Assumptions!$B$20*$T$1750</f>
        <v>700732216.695432</v>
      </c>
      <c r="AD1750" s="12" t="n">
        <f aca="false">IF($S$1750,Assumptions!$B$14*($T$1750-Assumptions!$B$13),Assumptions!$B$4)</f>
        <v>192147837.970953</v>
      </c>
      <c r="AE1750" s="12" t="n">
        <f aca="false">$U$1750+$V$1750+$W$1750+$X$1750+$Y$1750+$Z$1750+$AA$1750+$AB$1750+$AC$1750+$AD$1750</f>
        <v>2000000000</v>
      </c>
      <c r="AF1750" s="12" t="n">
        <f aca="false">IF(AND(IF($B$1750=1,$U$1750&gt;=INDEX($U$1696:$U$1823,1+$A$1750-Assumptions!$B$77),$U$1750&gt;INDEX($U$1696:$U$1823,1+$A$1750+Assumptions!$B$77)),IF($C$1750=1,$V$1750&gt;=INDEX($V$1696:$V$1823,1+$A$1750-Assumptions!$B$78),$V$1750&gt;INDEX($V$1696:$V$1823,1+$A$1750+Assumptions!$B$78)),IF($D$1750=1,$W$1750&gt;=INDEX($W$1696:$W$1823,1+$A$1750-Assumptions!$B$79),$W$1750&gt;INDEX($W$1696:$W$1823,1+$A$1750+Assumptions!$B$79)),IF($E$1750=1,$X$1750&gt;=INDEX($X$1696:$X$1823,1+$A$1750-Assumptions!$B$80),$X$1750&gt;INDEX($X$1696:$X$1823,1+$A$1750+Assumptions!$B$80)),IF($F$1750=1,$Y$1750&gt;=INDEX($Y$1696:$Y$1823,1+$A$1750-Assumptions!$B$81),$Y$1750&gt;INDEX($Y$1696:$Y$1823,1+$A$1750+Assumptions!$B$81)),IF($G$1750=1,$Z$1750&gt;=INDEX($Z$1696:$Z$1823,1+$A$1750-Assumptions!$B$82),$Z$1750&gt;INDEX($Z$1696:$Z$1823,1+$A$1750+Assumptions!$B$82)),IF($H$1750=1,$AA$1750&gt;=INDEX($AA$1696:$AA$1823,1+$A$1750-Assumptions!$B$83),$AA$1750&gt;INDEX($AA$1696:$AA$1823,1+$A$1750+Assumptions!$B$83))),1,0)</f>
        <v>0</v>
      </c>
    </row>
    <row r="1751" customFormat="false" ht="15" hidden="true" customHeight="false" outlineLevel="0" collapsed="false">
      <c r="A1751" s="6" t="n">
        <f aca="false">ROW()-ROW($A$1696)+Assumptions!$B$4</f>
        <v>55</v>
      </c>
      <c r="B1751" s="12" t="n">
        <f aca="false">MOD(QUOTIENT($A$1751,Assumptions!$B$77),2)</f>
        <v>0</v>
      </c>
      <c r="C1751" s="12" t="n">
        <f aca="false">MOD(QUOTIENT($A$1751,Assumptions!$B$78),2)</f>
        <v>1</v>
      </c>
      <c r="D1751" s="12" t="n">
        <f aca="false">MOD(QUOTIENT($A$1751,Assumptions!$B$79),2)</f>
        <v>1</v>
      </c>
      <c r="E1751" s="12" t="n">
        <f aca="false">MOD(QUOTIENT($A$1751,Assumptions!$B$80),2)</f>
        <v>0</v>
      </c>
      <c r="F1751" s="12" t="n">
        <f aca="false">MOD(QUOTIENT($A$1751,Assumptions!$B$81),2)</f>
        <v>1</v>
      </c>
      <c r="G1751" s="12" t="n">
        <f aca="false">MOD(QUOTIENT($A$1751,Assumptions!$B$82),2)</f>
        <v>1</v>
      </c>
      <c r="H1751" s="12" t="n">
        <f aca="false">MOD(QUOTIENT($A$1751,Assumptions!$B$83),2)</f>
        <v>1</v>
      </c>
      <c r="I1751" s="12" t="n">
        <f aca="false">IF($B$1751=1,MIN(Assumptions!$B$67,MAX(Assumptions!$B$4,Assumptions!$B$26-(Assumptions!$B$4))),Assumptions!$B$4)</f>
        <v>0</v>
      </c>
      <c r="J1751" s="12" t="n">
        <f aca="false">IF($C$1751=1,MIN(Assumptions!$B$66,MAX(Assumptions!$B$4,Assumptions!$B$26-($I$1751))),Assumptions!$B$4)</f>
        <v>300000000</v>
      </c>
      <c r="K1751" s="12" t="n">
        <f aca="false">IF($D$1751=1,MIN(Assumptions!$B$61,MAX(Assumptions!$B$4,Assumptions!$B$26-($I$1751+$J$1751))),Assumptions!$B$4)</f>
        <v>100000000</v>
      </c>
      <c r="L1751" s="12" t="n">
        <f aca="false">IF($E$1751=1,MIN(Assumptions!$B$56,MAX(Assumptions!$B$4,Assumptions!$B$26-($I$1751+$J$1751+$K$1751))),Assumptions!$B$4)</f>
        <v>0</v>
      </c>
      <c r="M1751" s="12" t="n">
        <f aca="false">IF($F$1751=1,MIN(Assumptions!$B$51,MAX(Assumptions!$B$4,Assumptions!$B$26-($I$1751+$J$1751+$K$1751+$L$1751))),Assumptions!$B$4)</f>
        <v>30000000</v>
      </c>
      <c r="N1751" s="12" t="n">
        <f aca="false">IF($G$1751=1,MIN(Assumptions!$B$46,MAX(Assumptions!$B$4,Assumptions!$B$26-($I$1751+$J$1751+$K$1751+$L$1751+$M$1751))),Assumptions!$B$4)</f>
        <v>15000000</v>
      </c>
      <c r="O1751" s="12" t="n">
        <f aca="false">IF($H$1751=1,MIN(Assumptions!$B$41,MAX(Assumptions!$B$4,Assumptions!$B$26-($I$1751+$J$1751+$K$1751+$L$1751+$M$1751+$N$1751))),Assumptions!$B$4)</f>
        <v>5000000</v>
      </c>
      <c r="P1751" s="12" t="n">
        <f aca="false">$I$1751+$J$1751+$K$1751+$L$1751+$M$1751+$N$1751+$O$1751</f>
        <v>450000000</v>
      </c>
      <c r="Q1751" s="12" t="n">
        <f aca="false">MAX(Assumptions!$B$4,Assumptions!$B$26-$P$1751)</f>
        <v>1550000000</v>
      </c>
      <c r="R1751" s="12" t="n">
        <f aca="false">$J$1685+$O$1685+Assumptions!$B$20+IF($B$1751=0,$D$1685,Assumptions!$B$4)+IF($C$1751=0,$AI$1685,Assumptions!$B$4)+IF($D$1751=0,$AF$1685,Assumptions!$B$4)+IF($E$1751=0,$AC$1685,Assumptions!$B$4)+IF($F$1751=0,$Z$1685,Assumptions!$B$4)+IF($G$1751=0,$W$1685,Assumptions!$B$4)+IF($H$1751=0,$T$1685,Assumptions!$B$4)</f>
        <v>12504075.2601683</v>
      </c>
      <c r="S1751" s="12" t="n">
        <f aca="false">IF($R$1751&gt;Assumptions!$B$4,$Q$1751/$R$1751&gt;Assumptions!$B$13,FALSE())</f>
        <v>1</v>
      </c>
      <c r="T1751" s="12" t="n">
        <f aca="false">IF($S$1751,($Q$1751+Assumptions!$B$14*Assumptions!$B$13)/($R$1751+Assumptions!$B$14),IF($R$1751&gt;Assumptions!$B$4,$Q$1751/$R$1751,Assumptions!$B$4))</f>
        <v>103.471888342326</v>
      </c>
      <c r="U1751" s="12" t="n">
        <f aca="false">IF($B$1751=1,$I$1751,$D$1685*$T$1751)</f>
        <v>84506282.5772204</v>
      </c>
      <c r="V1751" s="12" t="n">
        <f aca="false">IF($C$1751=1,$J$1751,$AI$1685*$T$1751)</f>
        <v>300000000</v>
      </c>
      <c r="W1751" s="12" t="n">
        <f aca="false">IF($D$1751=1,$K$1751,$AF$1685*$T$1751)</f>
        <v>100000000</v>
      </c>
      <c r="X1751" s="12" t="n">
        <f aca="false">IF($E$1751=1,$L$1751,$AC$1685*$T$1751)</f>
        <v>248332532.021583</v>
      </c>
      <c r="Y1751" s="12" t="n">
        <f aca="false">IF($F$1751=1,$M$1751,$Z$1685*$T$1751)</f>
        <v>30000000</v>
      </c>
      <c r="Z1751" s="12" t="n">
        <f aca="false">IF($G$1751=1,$N$1751,$W$1685*$T$1751)</f>
        <v>15000000</v>
      </c>
      <c r="AA1751" s="12" t="n">
        <f aca="false">IF($H$1751=1,$O$1751,$T$1685*$T$1751)</f>
        <v>5000000</v>
      </c>
      <c r="AB1751" s="12" t="n">
        <f aca="false">($J$1685+$O$1685)*$T$1751</f>
        <v>29734469.4644426</v>
      </c>
      <c r="AC1751" s="12" t="n">
        <f aca="false">Assumptions!$B$20*$T$1751</f>
        <v>931246995.080938</v>
      </c>
      <c r="AD1751" s="12" t="n">
        <f aca="false">IF($S$1751,Assumptions!$B$14*($T$1751-Assumptions!$B$13),Assumptions!$B$4)</f>
        <v>256179720.855816</v>
      </c>
      <c r="AE1751" s="12" t="n">
        <f aca="false">$U$1751+$V$1751+$W$1751+$X$1751+$Y$1751+$Z$1751+$AA$1751+$AB$1751+$AC$1751+$AD$1751</f>
        <v>2000000000</v>
      </c>
      <c r="AF1751" s="12" t="n">
        <f aca="false">IF(AND(IF($B$1751=1,$U$1751&gt;=INDEX($U$1696:$U$1823,1+$A$1751-Assumptions!$B$77),$U$1751&gt;INDEX($U$1696:$U$1823,1+$A$1751+Assumptions!$B$77)),IF($C$1751=1,$V$1751&gt;=INDEX($V$1696:$V$1823,1+$A$1751-Assumptions!$B$78),$V$1751&gt;INDEX($V$1696:$V$1823,1+$A$1751+Assumptions!$B$78)),IF($D$1751=1,$W$1751&gt;=INDEX($W$1696:$W$1823,1+$A$1751-Assumptions!$B$79),$W$1751&gt;INDEX($W$1696:$W$1823,1+$A$1751+Assumptions!$B$79)),IF($E$1751=1,$X$1751&gt;=INDEX($X$1696:$X$1823,1+$A$1751-Assumptions!$B$80),$X$1751&gt;INDEX($X$1696:$X$1823,1+$A$1751+Assumptions!$B$80)),IF($F$1751=1,$Y$1751&gt;=INDEX($Y$1696:$Y$1823,1+$A$1751-Assumptions!$B$81),$Y$1751&gt;INDEX($Y$1696:$Y$1823,1+$A$1751+Assumptions!$B$81)),IF($G$1751=1,$Z$1751&gt;=INDEX($Z$1696:$Z$1823,1+$A$1751-Assumptions!$B$82),$Z$1751&gt;INDEX($Z$1696:$Z$1823,1+$A$1751+Assumptions!$B$82)),IF($H$1751=1,$AA$1751&gt;=INDEX($AA$1696:$AA$1823,1+$A$1751-Assumptions!$B$83),$AA$1751&gt;INDEX($AA$1696:$AA$1823,1+$A$1751+Assumptions!$B$83))),1,0)</f>
        <v>0</v>
      </c>
    </row>
    <row r="1752" customFormat="false" ht="15" hidden="true" customHeight="false" outlineLevel="0" collapsed="false">
      <c r="A1752" s="6" t="n">
        <f aca="false">ROW()-ROW($A$1696)+Assumptions!$B$4</f>
        <v>56</v>
      </c>
      <c r="B1752" s="12" t="n">
        <f aca="false">MOD(QUOTIENT($A$1752,Assumptions!$B$77),2)</f>
        <v>0</v>
      </c>
      <c r="C1752" s="12" t="n">
        <f aca="false">MOD(QUOTIENT($A$1752,Assumptions!$B$78),2)</f>
        <v>1</v>
      </c>
      <c r="D1752" s="12" t="n">
        <f aca="false">MOD(QUOTIENT($A$1752,Assumptions!$B$79),2)</f>
        <v>1</v>
      </c>
      <c r="E1752" s="12" t="n">
        <f aca="false">MOD(QUOTIENT($A$1752,Assumptions!$B$80),2)</f>
        <v>1</v>
      </c>
      <c r="F1752" s="12" t="n">
        <f aca="false">MOD(QUOTIENT($A$1752,Assumptions!$B$81),2)</f>
        <v>0</v>
      </c>
      <c r="G1752" s="12" t="n">
        <f aca="false">MOD(QUOTIENT($A$1752,Assumptions!$B$82),2)</f>
        <v>0</v>
      </c>
      <c r="H1752" s="12" t="n">
        <f aca="false">MOD(QUOTIENT($A$1752,Assumptions!$B$83),2)</f>
        <v>0</v>
      </c>
      <c r="I1752" s="12" t="n">
        <f aca="false">IF($B$1752=1,MIN(Assumptions!$B$67,MAX(Assumptions!$B$4,Assumptions!$B$26-(Assumptions!$B$4))),Assumptions!$B$4)</f>
        <v>0</v>
      </c>
      <c r="J1752" s="12" t="n">
        <f aca="false">IF($C$1752=1,MIN(Assumptions!$B$66,MAX(Assumptions!$B$4,Assumptions!$B$26-($I$1752))),Assumptions!$B$4)</f>
        <v>300000000</v>
      </c>
      <c r="K1752" s="12" t="n">
        <f aca="false">IF($D$1752=1,MIN(Assumptions!$B$61,MAX(Assumptions!$B$4,Assumptions!$B$26-($I$1752+$J$1752))),Assumptions!$B$4)</f>
        <v>100000000</v>
      </c>
      <c r="L1752" s="12" t="n">
        <f aca="false">IF($E$1752=1,MIN(Assumptions!$B$56,MAX(Assumptions!$B$4,Assumptions!$B$26-($I$1752+$J$1752+$K$1752))),Assumptions!$B$4)</f>
        <v>60000000</v>
      </c>
      <c r="M1752" s="12" t="n">
        <f aca="false">IF($F$1752=1,MIN(Assumptions!$B$51,MAX(Assumptions!$B$4,Assumptions!$B$26-($I$1752+$J$1752+$K$1752+$L$1752))),Assumptions!$B$4)</f>
        <v>0</v>
      </c>
      <c r="N1752" s="12" t="n">
        <f aca="false">IF($G$1752=1,MIN(Assumptions!$B$46,MAX(Assumptions!$B$4,Assumptions!$B$26-($I$1752+$J$1752+$K$1752+$L$1752+$M$1752))),Assumptions!$B$4)</f>
        <v>0</v>
      </c>
      <c r="O1752" s="12" t="n">
        <f aca="false">IF($H$1752=1,MIN(Assumptions!$B$41,MAX(Assumptions!$B$4,Assumptions!$B$26-($I$1752+$J$1752+$K$1752+$L$1752+$M$1752+$N$1752))),Assumptions!$B$4)</f>
        <v>0</v>
      </c>
      <c r="P1752" s="12" t="n">
        <f aca="false">$I$1752+$J$1752+$K$1752+$L$1752+$M$1752+$N$1752+$O$1752</f>
        <v>460000000</v>
      </c>
      <c r="Q1752" s="12" t="n">
        <f aca="false">MAX(Assumptions!$B$4,Assumptions!$B$26-$P$1752)</f>
        <v>1540000000</v>
      </c>
      <c r="R1752" s="12" t="n">
        <f aca="false">$J$1685+$O$1685+Assumptions!$B$20+IF($B$1752=0,$D$1685,Assumptions!$B$4)+IF($C$1752=0,$AI$1685,Assumptions!$B$4)+IF($D$1752=0,$AF$1685,Assumptions!$B$4)+IF($E$1752=0,$AC$1685,Assumptions!$B$4)+IF($F$1752=0,$Z$1685,Assumptions!$B$4)+IF($G$1752=0,$W$1685,Assumptions!$B$4)+IF($H$1752=0,$T$1685,Assumptions!$B$4)</f>
        <v>23104075.2601683</v>
      </c>
      <c r="S1752" s="12" t="n">
        <f aca="false">IF($R$1752&gt;Assumptions!$B$4,$Q$1752/$R$1752&gt;Assumptions!$B$13,FALSE())</f>
        <v>1</v>
      </c>
      <c r="T1752" s="12" t="n">
        <f aca="false">IF($S$1752,($Q$1752+Assumptions!$B$14*Assumptions!$B$13)/($R$1752+Assumptions!$B$14),IF($R$1752&gt;Assumptions!$B$4,$Q$1752/$R$1752,Assumptions!$B$4))</f>
        <v>60.2443159663583</v>
      </c>
      <c r="U1752" s="12" t="n">
        <f aca="false">IF($B$1752=1,$I$1752,$D$1685*$T$1752)</f>
        <v>49201993.6070103</v>
      </c>
      <c r="V1752" s="12" t="n">
        <f aca="false">IF($C$1752=1,$J$1752,$AI$1685*$T$1752)</f>
        <v>300000000</v>
      </c>
      <c r="W1752" s="12" t="n">
        <f aca="false">IF($D$1752=1,$K$1752,$AF$1685*$T$1752)</f>
        <v>100000000</v>
      </c>
      <c r="X1752" s="12" t="n">
        <f aca="false">IF($E$1752=1,$L$1752,$AC$1685*$T$1752)</f>
        <v>60000000</v>
      </c>
      <c r="Y1752" s="12" t="n">
        <f aca="false">IF($F$1752=1,$M$1752,$Z$1685*$T$1752)</f>
        <v>180732947.899075</v>
      </c>
      <c r="Z1752" s="12" t="n">
        <f aca="false">IF($G$1752=1,$N$1752,$W$1685*$T$1752)</f>
        <v>301221579.831792</v>
      </c>
      <c r="AA1752" s="12" t="n">
        <f aca="false">IF($H$1752=1,$O$1752,$T$1685*$T$1752)</f>
        <v>301221579.831792</v>
      </c>
      <c r="AB1752" s="12" t="n">
        <f aca="false">($J$1685+$O$1685)*$T$1752</f>
        <v>17312265.2172102</v>
      </c>
      <c r="AC1752" s="12" t="n">
        <f aca="false">Assumptions!$B$20*$T$1752</f>
        <v>542198843.697225</v>
      </c>
      <c r="AD1752" s="12" t="n">
        <f aca="false">IF($S$1752,Assumptions!$B$14*($T$1752-Assumptions!$B$13),Assumptions!$B$4)</f>
        <v>148110789.915896</v>
      </c>
      <c r="AE1752" s="12" t="n">
        <f aca="false">$U$1752+$V$1752+$W$1752+$X$1752+$Y$1752+$Z$1752+$AA$1752+$AB$1752+$AC$1752+$AD$1752</f>
        <v>2000000000</v>
      </c>
      <c r="AF1752" s="12" t="n">
        <f aca="false">IF(AND(IF($B$1752=1,$U$1752&gt;=INDEX($U$1696:$U$1823,1+$A$1752-Assumptions!$B$77),$U$1752&gt;INDEX($U$1696:$U$1823,1+$A$1752+Assumptions!$B$77)),IF($C$1752=1,$V$1752&gt;=INDEX($V$1696:$V$1823,1+$A$1752-Assumptions!$B$78),$V$1752&gt;INDEX($V$1696:$V$1823,1+$A$1752+Assumptions!$B$78)),IF($D$1752=1,$W$1752&gt;=INDEX($W$1696:$W$1823,1+$A$1752-Assumptions!$B$79),$W$1752&gt;INDEX($W$1696:$W$1823,1+$A$1752+Assumptions!$B$79)),IF($E$1752=1,$X$1752&gt;=INDEX($X$1696:$X$1823,1+$A$1752-Assumptions!$B$80),$X$1752&gt;INDEX($X$1696:$X$1823,1+$A$1752+Assumptions!$B$80)),IF($F$1752=1,$Y$1752&gt;=INDEX($Y$1696:$Y$1823,1+$A$1752-Assumptions!$B$81),$Y$1752&gt;INDEX($Y$1696:$Y$1823,1+$A$1752+Assumptions!$B$81)),IF($G$1752=1,$Z$1752&gt;=INDEX($Z$1696:$Z$1823,1+$A$1752-Assumptions!$B$82),$Z$1752&gt;INDEX($Z$1696:$Z$1823,1+$A$1752+Assumptions!$B$82)),IF($H$1752=1,$AA$1752&gt;=INDEX($AA$1696:$AA$1823,1+$A$1752-Assumptions!$B$83),$AA$1752&gt;INDEX($AA$1696:$AA$1823,1+$A$1752+Assumptions!$B$83))),1,0)</f>
        <v>0</v>
      </c>
    </row>
    <row r="1753" customFormat="false" ht="15" hidden="true" customHeight="false" outlineLevel="0" collapsed="false">
      <c r="A1753" s="6" t="n">
        <f aca="false">ROW()-ROW($A$1696)+Assumptions!$B$4</f>
        <v>57</v>
      </c>
      <c r="B1753" s="12" t="n">
        <f aca="false">MOD(QUOTIENT($A$1753,Assumptions!$B$77),2)</f>
        <v>0</v>
      </c>
      <c r="C1753" s="12" t="n">
        <f aca="false">MOD(QUOTIENT($A$1753,Assumptions!$B$78),2)</f>
        <v>1</v>
      </c>
      <c r="D1753" s="12" t="n">
        <f aca="false">MOD(QUOTIENT($A$1753,Assumptions!$B$79),2)</f>
        <v>1</v>
      </c>
      <c r="E1753" s="12" t="n">
        <f aca="false">MOD(QUOTIENT($A$1753,Assumptions!$B$80),2)</f>
        <v>1</v>
      </c>
      <c r="F1753" s="12" t="n">
        <f aca="false">MOD(QUOTIENT($A$1753,Assumptions!$B$81),2)</f>
        <v>0</v>
      </c>
      <c r="G1753" s="12" t="n">
        <f aca="false">MOD(QUOTIENT($A$1753,Assumptions!$B$82),2)</f>
        <v>0</v>
      </c>
      <c r="H1753" s="12" t="n">
        <f aca="false">MOD(QUOTIENT($A$1753,Assumptions!$B$83),2)</f>
        <v>1</v>
      </c>
      <c r="I1753" s="12" t="n">
        <f aca="false">IF($B$1753=1,MIN(Assumptions!$B$67,MAX(Assumptions!$B$4,Assumptions!$B$26-(Assumptions!$B$4))),Assumptions!$B$4)</f>
        <v>0</v>
      </c>
      <c r="J1753" s="12" t="n">
        <f aca="false">IF($C$1753=1,MIN(Assumptions!$B$66,MAX(Assumptions!$B$4,Assumptions!$B$26-($I$1753))),Assumptions!$B$4)</f>
        <v>300000000</v>
      </c>
      <c r="K1753" s="12" t="n">
        <f aca="false">IF($D$1753=1,MIN(Assumptions!$B$61,MAX(Assumptions!$B$4,Assumptions!$B$26-($I$1753+$J$1753))),Assumptions!$B$4)</f>
        <v>100000000</v>
      </c>
      <c r="L1753" s="12" t="n">
        <f aca="false">IF($E$1753=1,MIN(Assumptions!$B$56,MAX(Assumptions!$B$4,Assumptions!$B$26-($I$1753+$J$1753+$K$1753))),Assumptions!$B$4)</f>
        <v>60000000</v>
      </c>
      <c r="M1753" s="12" t="n">
        <f aca="false">IF($F$1753=1,MIN(Assumptions!$B$51,MAX(Assumptions!$B$4,Assumptions!$B$26-($I$1753+$J$1753+$K$1753+$L$1753))),Assumptions!$B$4)</f>
        <v>0</v>
      </c>
      <c r="N1753" s="12" t="n">
        <f aca="false">IF($G$1753=1,MIN(Assumptions!$B$46,MAX(Assumptions!$B$4,Assumptions!$B$26-($I$1753+$J$1753+$K$1753+$L$1753+$M$1753))),Assumptions!$B$4)</f>
        <v>0</v>
      </c>
      <c r="O1753" s="12" t="n">
        <f aca="false">IF($H$1753=1,MIN(Assumptions!$B$41,MAX(Assumptions!$B$4,Assumptions!$B$26-($I$1753+$J$1753+$K$1753+$L$1753+$M$1753+$N$1753))),Assumptions!$B$4)</f>
        <v>5000000</v>
      </c>
      <c r="P1753" s="12" t="n">
        <f aca="false">$I$1753+$J$1753+$K$1753+$L$1753+$M$1753+$N$1753+$O$1753</f>
        <v>465000000</v>
      </c>
      <c r="Q1753" s="12" t="n">
        <f aca="false">MAX(Assumptions!$B$4,Assumptions!$B$26-$P$1753)</f>
        <v>1535000000</v>
      </c>
      <c r="R1753" s="12" t="n">
        <f aca="false">$J$1685+$O$1685+Assumptions!$B$20+IF($B$1753=0,$D$1685,Assumptions!$B$4)+IF($C$1753=0,$AI$1685,Assumptions!$B$4)+IF($D$1753=0,$AF$1685,Assumptions!$B$4)+IF($E$1753=0,$AC$1685,Assumptions!$B$4)+IF($F$1753=0,$Z$1685,Assumptions!$B$4)+IF($G$1753=0,$W$1685,Assumptions!$B$4)+IF($H$1753=0,$T$1685,Assumptions!$B$4)</f>
        <v>18104075.2601683</v>
      </c>
      <c r="S1753" s="12" t="n">
        <f aca="false">IF($R$1753&gt;Assumptions!$B$4,$Q$1753/$R$1753&gt;Assumptions!$B$13,FALSE())</f>
        <v>1</v>
      </c>
      <c r="T1753" s="12" t="n">
        <f aca="false">IF($S$1753,($Q$1753+Assumptions!$B$14*Assumptions!$B$13)/($R$1753+Assumptions!$B$14),IF($R$1753&gt;Assumptions!$B$4,$Q$1753/$R$1753,Assumptions!$B$4))</f>
        <v>74.6211601630229</v>
      </c>
      <c r="U1753" s="12" t="n">
        <f aca="false">IF($B$1753=1,$I$1753,$D$1685*$T$1753)</f>
        <v>60943672.2186205</v>
      </c>
      <c r="V1753" s="12" t="n">
        <f aca="false">IF($C$1753=1,$J$1753,$AI$1685*$T$1753)</f>
        <v>300000000</v>
      </c>
      <c r="W1753" s="12" t="n">
        <f aca="false">IF($D$1753=1,$K$1753,$AF$1685*$T$1753)</f>
        <v>100000000</v>
      </c>
      <c r="X1753" s="12" t="n">
        <f aca="false">IF($E$1753=1,$L$1753,$AC$1685*$T$1753)</f>
        <v>60000000</v>
      </c>
      <c r="Y1753" s="12" t="n">
        <f aca="false">IF($F$1753=1,$M$1753,$Z$1685*$T$1753)</f>
        <v>223863480.489069</v>
      </c>
      <c r="Z1753" s="12" t="n">
        <f aca="false">IF($G$1753=1,$N$1753,$W$1685*$T$1753)</f>
        <v>373105800.815115</v>
      </c>
      <c r="AA1753" s="12" t="n">
        <f aca="false">IF($H$1753=1,$O$1753,$T$1685*$T$1753)</f>
        <v>5000000</v>
      </c>
      <c r="AB1753" s="12" t="n">
        <f aca="false">($J$1685+$O$1685)*$T$1753</f>
        <v>21443704.6024321</v>
      </c>
      <c r="AC1753" s="12" t="n">
        <f aca="false">Assumptions!$B$20*$T$1753</f>
        <v>671590441.467206</v>
      </c>
      <c r="AD1753" s="12" t="n">
        <f aca="false">IF($S$1753,Assumptions!$B$14*($T$1753-Assumptions!$B$13),Assumptions!$B$4)</f>
        <v>184052900.407557</v>
      </c>
      <c r="AE1753" s="12" t="n">
        <f aca="false">$U$1753+$V$1753+$W$1753+$X$1753+$Y$1753+$Z$1753+$AA$1753+$AB$1753+$AC$1753+$AD$1753</f>
        <v>2000000000</v>
      </c>
      <c r="AF1753" s="12" t="n">
        <f aca="false">IF(AND(IF($B$1753=1,$U$1753&gt;=INDEX($U$1696:$U$1823,1+$A$1753-Assumptions!$B$77),$U$1753&gt;INDEX($U$1696:$U$1823,1+$A$1753+Assumptions!$B$77)),IF($C$1753=1,$V$1753&gt;=INDEX($V$1696:$V$1823,1+$A$1753-Assumptions!$B$78),$V$1753&gt;INDEX($V$1696:$V$1823,1+$A$1753+Assumptions!$B$78)),IF($D$1753=1,$W$1753&gt;=INDEX($W$1696:$W$1823,1+$A$1753-Assumptions!$B$79),$W$1753&gt;INDEX($W$1696:$W$1823,1+$A$1753+Assumptions!$B$79)),IF($E$1753=1,$X$1753&gt;=INDEX($X$1696:$X$1823,1+$A$1753-Assumptions!$B$80),$X$1753&gt;INDEX($X$1696:$X$1823,1+$A$1753+Assumptions!$B$80)),IF($F$1753=1,$Y$1753&gt;=INDEX($Y$1696:$Y$1823,1+$A$1753-Assumptions!$B$81),$Y$1753&gt;INDEX($Y$1696:$Y$1823,1+$A$1753+Assumptions!$B$81)),IF($G$1753=1,$Z$1753&gt;=INDEX($Z$1696:$Z$1823,1+$A$1753-Assumptions!$B$82),$Z$1753&gt;INDEX($Z$1696:$Z$1823,1+$A$1753+Assumptions!$B$82)),IF($H$1753=1,$AA$1753&gt;=INDEX($AA$1696:$AA$1823,1+$A$1753-Assumptions!$B$83),$AA$1753&gt;INDEX($AA$1696:$AA$1823,1+$A$1753+Assumptions!$B$83))),1,0)</f>
        <v>0</v>
      </c>
    </row>
    <row r="1754" customFormat="false" ht="15" hidden="true" customHeight="false" outlineLevel="0" collapsed="false">
      <c r="A1754" s="6" t="n">
        <f aca="false">ROW()-ROW($A$1696)+Assumptions!$B$4</f>
        <v>58</v>
      </c>
      <c r="B1754" s="12" t="n">
        <f aca="false">MOD(QUOTIENT($A$1754,Assumptions!$B$77),2)</f>
        <v>0</v>
      </c>
      <c r="C1754" s="12" t="n">
        <f aca="false">MOD(QUOTIENT($A$1754,Assumptions!$B$78),2)</f>
        <v>1</v>
      </c>
      <c r="D1754" s="12" t="n">
        <f aca="false">MOD(QUOTIENT($A$1754,Assumptions!$B$79),2)</f>
        <v>1</v>
      </c>
      <c r="E1754" s="12" t="n">
        <f aca="false">MOD(QUOTIENT($A$1754,Assumptions!$B$80),2)</f>
        <v>1</v>
      </c>
      <c r="F1754" s="12" t="n">
        <f aca="false">MOD(QUOTIENT($A$1754,Assumptions!$B$81),2)</f>
        <v>0</v>
      </c>
      <c r="G1754" s="12" t="n">
        <f aca="false">MOD(QUOTIENT($A$1754,Assumptions!$B$82),2)</f>
        <v>1</v>
      </c>
      <c r="H1754" s="12" t="n">
        <f aca="false">MOD(QUOTIENT($A$1754,Assumptions!$B$83),2)</f>
        <v>0</v>
      </c>
      <c r="I1754" s="12" t="n">
        <f aca="false">IF($B$1754=1,MIN(Assumptions!$B$67,MAX(Assumptions!$B$4,Assumptions!$B$26-(Assumptions!$B$4))),Assumptions!$B$4)</f>
        <v>0</v>
      </c>
      <c r="J1754" s="12" t="n">
        <f aca="false">IF($C$1754=1,MIN(Assumptions!$B$66,MAX(Assumptions!$B$4,Assumptions!$B$26-($I$1754))),Assumptions!$B$4)</f>
        <v>300000000</v>
      </c>
      <c r="K1754" s="12" t="n">
        <f aca="false">IF($D$1754=1,MIN(Assumptions!$B$61,MAX(Assumptions!$B$4,Assumptions!$B$26-($I$1754+$J$1754))),Assumptions!$B$4)</f>
        <v>100000000</v>
      </c>
      <c r="L1754" s="12" t="n">
        <f aca="false">IF($E$1754=1,MIN(Assumptions!$B$56,MAX(Assumptions!$B$4,Assumptions!$B$26-($I$1754+$J$1754+$K$1754))),Assumptions!$B$4)</f>
        <v>60000000</v>
      </c>
      <c r="M1754" s="12" t="n">
        <f aca="false">IF($F$1754=1,MIN(Assumptions!$B$51,MAX(Assumptions!$B$4,Assumptions!$B$26-($I$1754+$J$1754+$K$1754+$L$1754))),Assumptions!$B$4)</f>
        <v>0</v>
      </c>
      <c r="N1754" s="12" t="n">
        <f aca="false">IF($G$1754=1,MIN(Assumptions!$B$46,MAX(Assumptions!$B$4,Assumptions!$B$26-($I$1754+$J$1754+$K$1754+$L$1754+$M$1754))),Assumptions!$B$4)</f>
        <v>15000000</v>
      </c>
      <c r="O1754" s="12" t="n">
        <f aca="false">IF($H$1754=1,MIN(Assumptions!$B$41,MAX(Assumptions!$B$4,Assumptions!$B$26-($I$1754+$J$1754+$K$1754+$L$1754+$M$1754+$N$1754))),Assumptions!$B$4)</f>
        <v>0</v>
      </c>
      <c r="P1754" s="12" t="n">
        <f aca="false">$I$1754+$J$1754+$K$1754+$L$1754+$M$1754+$N$1754+$O$1754</f>
        <v>475000000</v>
      </c>
      <c r="Q1754" s="12" t="n">
        <f aca="false">MAX(Assumptions!$B$4,Assumptions!$B$26-$P$1754)</f>
        <v>1525000000</v>
      </c>
      <c r="R1754" s="12" t="n">
        <f aca="false">$J$1685+$O$1685+Assumptions!$B$20+IF($B$1754=0,$D$1685,Assumptions!$B$4)+IF($C$1754=0,$AI$1685,Assumptions!$B$4)+IF($D$1754=0,$AF$1685,Assumptions!$B$4)+IF($E$1754=0,$AC$1685,Assumptions!$B$4)+IF($F$1754=0,$Z$1685,Assumptions!$B$4)+IF($G$1754=0,$W$1685,Assumptions!$B$4)+IF($H$1754=0,$T$1685,Assumptions!$B$4)</f>
        <v>18104075.2601683</v>
      </c>
      <c r="S1754" s="12" t="n">
        <f aca="false">IF($R$1754&gt;Assumptions!$B$4,$Q$1754/$R$1754&gt;Assumptions!$B$13,FALSE())</f>
        <v>1</v>
      </c>
      <c r="T1754" s="12" t="n">
        <f aca="false">IF($S$1754,($Q$1754+Assumptions!$B$14*Assumptions!$B$13)/($R$1754+Assumptions!$B$14),IF($R$1754&gt;Assumptions!$B$4,$Q$1754/$R$1754,Assumptions!$B$4))</f>
        <v>74.1358192839139</v>
      </c>
      <c r="U1754" s="12" t="n">
        <f aca="false">IF($B$1754=1,$I$1754,$D$1685*$T$1754)</f>
        <v>60547290.6106945</v>
      </c>
      <c r="V1754" s="12" t="n">
        <f aca="false">IF($C$1754=1,$J$1754,$AI$1685*$T$1754)</f>
        <v>300000000</v>
      </c>
      <c r="W1754" s="12" t="n">
        <f aca="false">IF($D$1754=1,$K$1754,$AF$1685*$T$1754)</f>
        <v>100000000</v>
      </c>
      <c r="X1754" s="12" t="n">
        <f aca="false">IF($E$1754=1,$L$1754,$AC$1685*$T$1754)</f>
        <v>60000000</v>
      </c>
      <c r="Y1754" s="12" t="n">
        <f aca="false">IF($F$1754=1,$M$1754,$Z$1685*$T$1754)</f>
        <v>222407457.851742</v>
      </c>
      <c r="Z1754" s="12" t="n">
        <f aca="false">IF($G$1754=1,$N$1754,$W$1685*$T$1754)</f>
        <v>15000000</v>
      </c>
      <c r="AA1754" s="12" t="n">
        <f aca="false">IF($H$1754=1,$O$1754,$T$1685*$T$1754)</f>
        <v>370679096.419569</v>
      </c>
      <c r="AB1754" s="12" t="n">
        <f aca="false">($J$1685+$O$1685)*$T$1754</f>
        <v>21304233.3529854</v>
      </c>
      <c r="AC1754" s="12" t="n">
        <f aca="false">Assumptions!$B$20*$T$1754</f>
        <v>667222373.555225</v>
      </c>
      <c r="AD1754" s="12" t="n">
        <f aca="false">IF($S$1754,Assumptions!$B$14*($T$1754-Assumptions!$B$13),Assumptions!$B$4)</f>
        <v>182839548.209785</v>
      </c>
      <c r="AE1754" s="12" t="n">
        <f aca="false">$U$1754+$V$1754+$W$1754+$X$1754+$Y$1754+$Z$1754+$AA$1754+$AB$1754+$AC$1754+$AD$1754</f>
        <v>2000000000</v>
      </c>
      <c r="AF1754" s="12" t="n">
        <f aca="false">IF(AND(IF($B$1754=1,$U$1754&gt;=INDEX($U$1696:$U$1823,1+$A$1754-Assumptions!$B$77),$U$1754&gt;INDEX($U$1696:$U$1823,1+$A$1754+Assumptions!$B$77)),IF($C$1754=1,$V$1754&gt;=INDEX($V$1696:$V$1823,1+$A$1754-Assumptions!$B$78),$V$1754&gt;INDEX($V$1696:$V$1823,1+$A$1754+Assumptions!$B$78)),IF($D$1754=1,$W$1754&gt;=INDEX($W$1696:$W$1823,1+$A$1754-Assumptions!$B$79),$W$1754&gt;INDEX($W$1696:$W$1823,1+$A$1754+Assumptions!$B$79)),IF($E$1754=1,$X$1754&gt;=INDEX($X$1696:$X$1823,1+$A$1754-Assumptions!$B$80),$X$1754&gt;INDEX($X$1696:$X$1823,1+$A$1754+Assumptions!$B$80)),IF($F$1754=1,$Y$1754&gt;=INDEX($Y$1696:$Y$1823,1+$A$1754-Assumptions!$B$81),$Y$1754&gt;INDEX($Y$1696:$Y$1823,1+$A$1754+Assumptions!$B$81)),IF($G$1754=1,$Z$1754&gt;=INDEX($Z$1696:$Z$1823,1+$A$1754-Assumptions!$B$82),$Z$1754&gt;INDEX($Z$1696:$Z$1823,1+$A$1754+Assumptions!$B$82)),IF($H$1754=1,$AA$1754&gt;=INDEX($AA$1696:$AA$1823,1+$A$1754-Assumptions!$B$83),$AA$1754&gt;INDEX($AA$1696:$AA$1823,1+$A$1754+Assumptions!$B$83))),1,0)</f>
        <v>0</v>
      </c>
    </row>
    <row r="1755" customFormat="false" ht="15" hidden="true" customHeight="false" outlineLevel="0" collapsed="false">
      <c r="A1755" s="6" t="n">
        <f aca="false">ROW()-ROW($A$1696)+Assumptions!$B$4</f>
        <v>59</v>
      </c>
      <c r="B1755" s="12" t="n">
        <f aca="false">MOD(QUOTIENT($A$1755,Assumptions!$B$77),2)</f>
        <v>0</v>
      </c>
      <c r="C1755" s="12" t="n">
        <f aca="false">MOD(QUOTIENT($A$1755,Assumptions!$B$78),2)</f>
        <v>1</v>
      </c>
      <c r="D1755" s="12" t="n">
        <f aca="false">MOD(QUOTIENT($A$1755,Assumptions!$B$79),2)</f>
        <v>1</v>
      </c>
      <c r="E1755" s="12" t="n">
        <f aca="false">MOD(QUOTIENT($A$1755,Assumptions!$B$80),2)</f>
        <v>1</v>
      </c>
      <c r="F1755" s="12" t="n">
        <f aca="false">MOD(QUOTIENT($A$1755,Assumptions!$B$81),2)</f>
        <v>0</v>
      </c>
      <c r="G1755" s="12" t="n">
        <f aca="false">MOD(QUOTIENT($A$1755,Assumptions!$B$82),2)</f>
        <v>1</v>
      </c>
      <c r="H1755" s="12" t="n">
        <f aca="false">MOD(QUOTIENT($A$1755,Assumptions!$B$83),2)</f>
        <v>1</v>
      </c>
      <c r="I1755" s="12" t="n">
        <f aca="false">IF($B$1755=1,MIN(Assumptions!$B$67,MAX(Assumptions!$B$4,Assumptions!$B$26-(Assumptions!$B$4))),Assumptions!$B$4)</f>
        <v>0</v>
      </c>
      <c r="J1755" s="12" t="n">
        <f aca="false">IF($C$1755=1,MIN(Assumptions!$B$66,MAX(Assumptions!$B$4,Assumptions!$B$26-($I$1755))),Assumptions!$B$4)</f>
        <v>300000000</v>
      </c>
      <c r="K1755" s="12" t="n">
        <f aca="false">IF($D$1755=1,MIN(Assumptions!$B$61,MAX(Assumptions!$B$4,Assumptions!$B$26-($I$1755+$J$1755))),Assumptions!$B$4)</f>
        <v>100000000</v>
      </c>
      <c r="L1755" s="12" t="n">
        <f aca="false">IF($E$1755=1,MIN(Assumptions!$B$56,MAX(Assumptions!$B$4,Assumptions!$B$26-($I$1755+$J$1755+$K$1755))),Assumptions!$B$4)</f>
        <v>60000000</v>
      </c>
      <c r="M1755" s="12" t="n">
        <f aca="false">IF($F$1755=1,MIN(Assumptions!$B$51,MAX(Assumptions!$B$4,Assumptions!$B$26-($I$1755+$J$1755+$K$1755+$L$1755))),Assumptions!$B$4)</f>
        <v>0</v>
      </c>
      <c r="N1755" s="12" t="n">
        <f aca="false">IF($G$1755=1,MIN(Assumptions!$B$46,MAX(Assumptions!$B$4,Assumptions!$B$26-($I$1755+$J$1755+$K$1755+$L$1755+$M$1755))),Assumptions!$B$4)</f>
        <v>15000000</v>
      </c>
      <c r="O1755" s="12" t="n">
        <f aca="false">IF($H$1755=1,MIN(Assumptions!$B$41,MAX(Assumptions!$B$4,Assumptions!$B$26-($I$1755+$J$1755+$K$1755+$L$1755+$M$1755+$N$1755))),Assumptions!$B$4)</f>
        <v>5000000</v>
      </c>
      <c r="P1755" s="12" t="n">
        <f aca="false">$I$1755+$J$1755+$K$1755+$L$1755+$M$1755+$N$1755+$O$1755</f>
        <v>480000000</v>
      </c>
      <c r="Q1755" s="12" t="n">
        <f aca="false">MAX(Assumptions!$B$4,Assumptions!$B$26-$P$1755)</f>
        <v>1520000000</v>
      </c>
      <c r="R1755" s="12" t="n">
        <f aca="false">$J$1685+$O$1685+Assumptions!$B$20+IF($B$1755=0,$D$1685,Assumptions!$B$4)+IF($C$1755=0,$AI$1685,Assumptions!$B$4)+IF($D$1755=0,$AF$1685,Assumptions!$B$4)+IF($E$1755=0,$AC$1685,Assumptions!$B$4)+IF($F$1755=0,$Z$1685,Assumptions!$B$4)+IF($G$1755=0,$W$1685,Assumptions!$B$4)+IF($H$1755=0,$T$1685,Assumptions!$B$4)</f>
        <v>13104075.2601683</v>
      </c>
      <c r="S1755" s="12" t="n">
        <f aca="false">IF($R$1755&gt;Assumptions!$B$4,$Q$1755/$R$1755&gt;Assumptions!$B$13,FALSE())</f>
        <v>1</v>
      </c>
      <c r="T1755" s="12" t="n">
        <f aca="false">IF($S$1755,($Q$1755+Assumptions!$B$14*Assumptions!$B$13)/($R$1755+Assumptions!$B$14),IF($R$1755&gt;Assumptions!$B$4,$Q$1755/$R$1755,Assumptions!$B$4))</f>
        <v>97.5706650099543</v>
      </c>
      <c r="U1755" s="12" t="n">
        <f aca="false">IF($B$1755=1,$I$1755,$D$1685*$T$1755)</f>
        <v>79686708.3482582</v>
      </c>
      <c r="V1755" s="12" t="n">
        <f aca="false">IF($C$1755=1,$J$1755,$AI$1685*$T$1755)</f>
        <v>300000000</v>
      </c>
      <c r="W1755" s="12" t="n">
        <f aca="false">IF($D$1755=1,$K$1755,$AF$1685*$T$1755)</f>
        <v>100000000</v>
      </c>
      <c r="X1755" s="12" t="n">
        <f aca="false">IF($E$1755=1,$L$1755,$AC$1685*$T$1755)</f>
        <v>60000000</v>
      </c>
      <c r="Y1755" s="12" t="n">
        <f aca="false">IF($F$1755=1,$M$1755,$Z$1685*$T$1755)</f>
        <v>292711995.029863</v>
      </c>
      <c r="Z1755" s="12" t="n">
        <f aca="false">IF($G$1755=1,$N$1755,$W$1685*$T$1755)</f>
        <v>15000000</v>
      </c>
      <c r="AA1755" s="12" t="n">
        <f aca="false">IF($H$1755=1,$O$1755,$T$1685*$T$1755)</f>
        <v>5000000</v>
      </c>
      <c r="AB1755" s="12" t="n">
        <f aca="false">($J$1685+$O$1685)*$T$1755</f>
        <v>28038649.0074045</v>
      </c>
      <c r="AC1755" s="12" t="n">
        <f aca="false">Assumptions!$B$20*$T$1755</f>
        <v>878135985.089589</v>
      </c>
      <c r="AD1755" s="12" t="n">
        <f aca="false">IF($S$1755,Assumptions!$B$14*($T$1755-Assumptions!$B$13),Assumptions!$B$4)</f>
        <v>241426662.524886</v>
      </c>
      <c r="AE1755" s="12" t="n">
        <f aca="false">$U$1755+$V$1755+$W$1755+$X$1755+$Y$1755+$Z$1755+$AA$1755+$AB$1755+$AC$1755+$AD$1755</f>
        <v>2000000000</v>
      </c>
      <c r="AF1755" s="12" t="n">
        <f aca="false">IF(AND(IF($B$1755=1,$U$1755&gt;=INDEX($U$1696:$U$1823,1+$A$1755-Assumptions!$B$77),$U$1755&gt;INDEX($U$1696:$U$1823,1+$A$1755+Assumptions!$B$77)),IF($C$1755=1,$V$1755&gt;=INDEX($V$1696:$V$1823,1+$A$1755-Assumptions!$B$78),$V$1755&gt;INDEX($V$1696:$V$1823,1+$A$1755+Assumptions!$B$78)),IF($D$1755=1,$W$1755&gt;=INDEX($W$1696:$W$1823,1+$A$1755-Assumptions!$B$79),$W$1755&gt;INDEX($W$1696:$W$1823,1+$A$1755+Assumptions!$B$79)),IF($E$1755=1,$X$1755&gt;=INDEX($X$1696:$X$1823,1+$A$1755-Assumptions!$B$80),$X$1755&gt;INDEX($X$1696:$X$1823,1+$A$1755+Assumptions!$B$80)),IF($F$1755=1,$Y$1755&gt;=INDEX($Y$1696:$Y$1823,1+$A$1755-Assumptions!$B$81),$Y$1755&gt;INDEX($Y$1696:$Y$1823,1+$A$1755+Assumptions!$B$81)),IF($G$1755=1,$Z$1755&gt;=INDEX($Z$1696:$Z$1823,1+$A$1755-Assumptions!$B$82),$Z$1755&gt;INDEX($Z$1696:$Z$1823,1+$A$1755+Assumptions!$B$82)),IF($H$1755=1,$AA$1755&gt;=INDEX($AA$1696:$AA$1823,1+$A$1755-Assumptions!$B$83),$AA$1755&gt;INDEX($AA$1696:$AA$1823,1+$A$1755+Assumptions!$B$83))),1,0)</f>
        <v>0</v>
      </c>
    </row>
    <row r="1756" customFormat="false" ht="15" hidden="true" customHeight="false" outlineLevel="0" collapsed="false">
      <c r="A1756" s="6" t="n">
        <f aca="false">ROW()-ROW($A$1696)+Assumptions!$B$4</f>
        <v>60</v>
      </c>
      <c r="B1756" s="12" t="n">
        <f aca="false">MOD(QUOTIENT($A$1756,Assumptions!$B$77),2)</f>
        <v>0</v>
      </c>
      <c r="C1756" s="12" t="n">
        <f aca="false">MOD(QUOTIENT($A$1756,Assumptions!$B$78),2)</f>
        <v>1</v>
      </c>
      <c r="D1756" s="12" t="n">
        <f aca="false">MOD(QUOTIENT($A$1756,Assumptions!$B$79),2)</f>
        <v>1</v>
      </c>
      <c r="E1756" s="12" t="n">
        <f aca="false">MOD(QUOTIENT($A$1756,Assumptions!$B$80),2)</f>
        <v>1</v>
      </c>
      <c r="F1756" s="12" t="n">
        <f aca="false">MOD(QUOTIENT($A$1756,Assumptions!$B$81),2)</f>
        <v>1</v>
      </c>
      <c r="G1756" s="12" t="n">
        <f aca="false">MOD(QUOTIENT($A$1756,Assumptions!$B$82),2)</f>
        <v>0</v>
      </c>
      <c r="H1756" s="12" t="n">
        <f aca="false">MOD(QUOTIENT($A$1756,Assumptions!$B$83),2)</f>
        <v>0</v>
      </c>
      <c r="I1756" s="12" t="n">
        <f aca="false">IF($B$1756=1,MIN(Assumptions!$B$67,MAX(Assumptions!$B$4,Assumptions!$B$26-(Assumptions!$B$4))),Assumptions!$B$4)</f>
        <v>0</v>
      </c>
      <c r="J1756" s="12" t="n">
        <f aca="false">IF($C$1756=1,MIN(Assumptions!$B$66,MAX(Assumptions!$B$4,Assumptions!$B$26-($I$1756))),Assumptions!$B$4)</f>
        <v>300000000</v>
      </c>
      <c r="K1756" s="12" t="n">
        <f aca="false">IF($D$1756=1,MIN(Assumptions!$B$61,MAX(Assumptions!$B$4,Assumptions!$B$26-($I$1756+$J$1756))),Assumptions!$B$4)</f>
        <v>100000000</v>
      </c>
      <c r="L1756" s="12" t="n">
        <f aca="false">IF($E$1756=1,MIN(Assumptions!$B$56,MAX(Assumptions!$B$4,Assumptions!$B$26-($I$1756+$J$1756+$K$1756))),Assumptions!$B$4)</f>
        <v>60000000</v>
      </c>
      <c r="M1756" s="12" t="n">
        <f aca="false">IF($F$1756=1,MIN(Assumptions!$B$51,MAX(Assumptions!$B$4,Assumptions!$B$26-($I$1756+$J$1756+$K$1756+$L$1756))),Assumptions!$B$4)</f>
        <v>30000000</v>
      </c>
      <c r="N1756" s="12" t="n">
        <f aca="false">IF($G$1756=1,MIN(Assumptions!$B$46,MAX(Assumptions!$B$4,Assumptions!$B$26-($I$1756+$J$1756+$K$1756+$L$1756+$M$1756))),Assumptions!$B$4)</f>
        <v>0</v>
      </c>
      <c r="O1756" s="12" t="n">
        <f aca="false">IF($H$1756=1,MIN(Assumptions!$B$41,MAX(Assumptions!$B$4,Assumptions!$B$26-($I$1756+$J$1756+$K$1756+$L$1756+$M$1756+$N$1756))),Assumptions!$B$4)</f>
        <v>0</v>
      </c>
      <c r="P1756" s="12" t="n">
        <f aca="false">$I$1756+$J$1756+$K$1756+$L$1756+$M$1756+$N$1756+$O$1756</f>
        <v>490000000</v>
      </c>
      <c r="Q1756" s="12" t="n">
        <f aca="false">MAX(Assumptions!$B$4,Assumptions!$B$26-$P$1756)</f>
        <v>1510000000</v>
      </c>
      <c r="R1756" s="12" t="n">
        <f aca="false">$J$1685+$O$1685+Assumptions!$B$20+IF($B$1756=0,$D$1685,Assumptions!$B$4)+IF($C$1756=0,$AI$1685,Assumptions!$B$4)+IF($D$1756=0,$AF$1685,Assumptions!$B$4)+IF($E$1756=0,$AC$1685,Assumptions!$B$4)+IF($F$1756=0,$Z$1685,Assumptions!$B$4)+IF($G$1756=0,$W$1685,Assumptions!$B$4)+IF($H$1756=0,$T$1685,Assumptions!$B$4)</f>
        <v>20104075.2601683</v>
      </c>
      <c r="S1756" s="12" t="n">
        <f aca="false">IF($R$1756&gt;Assumptions!$B$4,$Q$1756/$R$1756&gt;Assumptions!$B$13,FALSE())</f>
        <v>1</v>
      </c>
      <c r="T1756" s="12" t="n">
        <f aca="false">IF($S$1756,($Q$1756+Assumptions!$B$14*Assumptions!$B$13)/($R$1756+Assumptions!$B$14),IF($R$1756&gt;Assumptions!$B$4,$Q$1756/$R$1756,Assumptions!$B$4))</f>
        <v>66.9127129772588</v>
      </c>
      <c r="U1756" s="12" t="n">
        <f aca="false">IF($B$1756=1,$I$1756,$D$1685*$T$1756)</f>
        <v>54648124.4466823</v>
      </c>
      <c r="V1756" s="12" t="n">
        <f aca="false">IF($C$1756=1,$J$1756,$AI$1685*$T$1756)</f>
        <v>300000000</v>
      </c>
      <c r="W1756" s="12" t="n">
        <f aca="false">IF($D$1756=1,$K$1756,$AF$1685*$T$1756)</f>
        <v>100000000</v>
      </c>
      <c r="X1756" s="12" t="n">
        <f aca="false">IF($E$1756=1,$L$1756,$AC$1685*$T$1756)</f>
        <v>60000000</v>
      </c>
      <c r="Y1756" s="12" t="n">
        <f aca="false">IF($F$1756=1,$M$1756,$Z$1685*$T$1756)</f>
        <v>30000000</v>
      </c>
      <c r="Z1756" s="12" t="n">
        <f aca="false">IF($G$1756=1,$N$1756,$W$1685*$T$1756)</f>
        <v>334563564.886294</v>
      </c>
      <c r="AA1756" s="12" t="n">
        <f aca="false">IF($H$1756=1,$O$1756,$T$1685*$T$1756)</f>
        <v>334563564.886294</v>
      </c>
      <c r="AB1756" s="12" t="n">
        <f aca="false">($J$1685+$O$1685)*$T$1756</f>
        <v>19228546.5422538</v>
      </c>
      <c r="AC1756" s="12" t="n">
        <f aca="false">Assumptions!$B$20*$T$1756</f>
        <v>602214416.795329</v>
      </c>
      <c r="AD1756" s="12" t="n">
        <f aca="false">IF($S$1756,Assumptions!$B$14*($T$1756-Assumptions!$B$13),Assumptions!$B$4)</f>
        <v>164781782.443147</v>
      </c>
      <c r="AE1756" s="12" t="n">
        <f aca="false">$U$1756+$V$1756+$W$1756+$X$1756+$Y$1756+$Z$1756+$AA$1756+$AB$1756+$AC$1756+$AD$1756</f>
        <v>2000000000</v>
      </c>
      <c r="AF1756" s="12" t="n">
        <f aca="false">IF(AND(IF($B$1756=1,$U$1756&gt;=INDEX($U$1696:$U$1823,1+$A$1756-Assumptions!$B$77),$U$1756&gt;INDEX($U$1696:$U$1823,1+$A$1756+Assumptions!$B$77)),IF($C$1756=1,$V$1756&gt;=INDEX($V$1696:$V$1823,1+$A$1756-Assumptions!$B$78),$V$1756&gt;INDEX($V$1696:$V$1823,1+$A$1756+Assumptions!$B$78)),IF($D$1756=1,$W$1756&gt;=INDEX($W$1696:$W$1823,1+$A$1756-Assumptions!$B$79),$W$1756&gt;INDEX($W$1696:$W$1823,1+$A$1756+Assumptions!$B$79)),IF($E$1756=1,$X$1756&gt;=INDEX($X$1696:$X$1823,1+$A$1756-Assumptions!$B$80),$X$1756&gt;INDEX($X$1696:$X$1823,1+$A$1756+Assumptions!$B$80)),IF($F$1756=1,$Y$1756&gt;=INDEX($Y$1696:$Y$1823,1+$A$1756-Assumptions!$B$81),$Y$1756&gt;INDEX($Y$1696:$Y$1823,1+$A$1756+Assumptions!$B$81)),IF($G$1756=1,$Z$1756&gt;=INDEX($Z$1696:$Z$1823,1+$A$1756-Assumptions!$B$82),$Z$1756&gt;INDEX($Z$1696:$Z$1823,1+$A$1756+Assumptions!$B$82)),IF($H$1756=1,$AA$1756&gt;=INDEX($AA$1696:$AA$1823,1+$A$1756-Assumptions!$B$83),$AA$1756&gt;INDEX($AA$1696:$AA$1823,1+$A$1756+Assumptions!$B$83))),1,0)</f>
        <v>0</v>
      </c>
    </row>
    <row r="1757" customFormat="false" ht="15" hidden="true" customHeight="false" outlineLevel="0" collapsed="false">
      <c r="A1757" s="6" t="n">
        <f aca="false">ROW()-ROW($A$1696)+Assumptions!$B$4</f>
        <v>61</v>
      </c>
      <c r="B1757" s="12" t="n">
        <f aca="false">MOD(QUOTIENT($A$1757,Assumptions!$B$77),2)</f>
        <v>0</v>
      </c>
      <c r="C1757" s="12" t="n">
        <f aca="false">MOD(QUOTIENT($A$1757,Assumptions!$B$78),2)</f>
        <v>1</v>
      </c>
      <c r="D1757" s="12" t="n">
        <f aca="false">MOD(QUOTIENT($A$1757,Assumptions!$B$79),2)</f>
        <v>1</v>
      </c>
      <c r="E1757" s="12" t="n">
        <f aca="false">MOD(QUOTIENT($A$1757,Assumptions!$B$80),2)</f>
        <v>1</v>
      </c>
      <c r="F1757" s="12" t="n">
        <f aca="false">MOD(QUOTIENT($A$1757,Assumptions!$B$81),2)</f>
        <v>1</v>
      </c>
      <c r="G1757" s="12" t="n">
        <f aca="false">MOD(QUOTIENT($A$1757,Assumptions!$B$82),2)</f>
        <v>0</v>
      </c>
      <c r="H1757" s="12" t="n">
        <f aca="false">MOD(QUOTIENT($A$1757,Assumptions!$B$83),2)</f>
        <v>1</v>
      </c>
      <c r="I1757" s="12" t="n">
        <f aca="false">IF($B$1757=1,MIN(Assumptions!$B$67,MAX(Assumptions!$B$4,Assumptions!$B$26-(Assumptions!$B$4))),Assumptions!$B$4)</f>
        <v>0</v>
      </c>
      <c r="J1757" s="12" t="n">
        <f aca="false">IF($C$1757=1,MIN(Assumptions!$B$66,MAX(Assumptions!$B$4,Assumptions!$B$26-($I$1757))),Assumptions!$B$4)</f>
        <v>300000000</v>
      </c>
      <c r="K1757" s="12" t="n">
        <f aca="false">IF($D$1757=1,MIN(Assumptions!$B$61,MAX(Assumptions!$B$4,Assumptions!$B$26-($I$1757+$J$1757))),Assumptions!$B$4)</f>
        <v>100000000</v>
      </c>
      <c r="L1757" s="12" t="n">
        <f aca="false">IF($E$1757=1,MIN(Assumptions!$B$56,MAX(Assumptions!$B$4,Assumptions!$B$26-($I$1757+$J$1757+$K$1757))),Assumptions!$B$4)</f>
        <v>60000000</v>
      </c>
      <c r="M1757" s="12" t="n">
        <f aca="false">IF($F$1757=1,MIN(Assumptions!$B$51,MAX(Assumptions!$B$4,Assumptions!$B$26-($I$1757+$J$1757+$K$1757+$L$1757))),Assumptions!$B$4)</f>
        <v>30000000</v>
      </c>
      <c r="N1757" s="12" t="n">
        <f aca="false">IF($G$1757=1,MIN(Assumptions!$B$46,MAX(Assumptions!$B$4,Assumptions!$B$26-($I$1757+$J$1757+$K$1757+$L$1757+$M$1757))),Assumptions!$B$4)</f>
        <v>0</v>
      </c>
      <c r="O1757" s="12" t="n">
        <f aca="false">IF($H$1757=1,MIN(Assumptions!$B$41,MAX(Assumptions!$B$4,Assumptions!$B$26-($I$1757+$J$1757+$K$1757+$L$1757+$M$1757+$N$1757))),Assumptions!$B$4)</f>
        <v>5000000</v>
      </c>
      <c r="P1757" s="12" t="n">
        <f aca="false">$I$1757+$J$1757+$K$1757+$L$1757+$M$1757+$N$1757+$O$1757</f>
        <v>495000000</v>
      </c>
      <c r="Q1757" s="12" t="n">
        <f aca="false">MAX(Assumptions!$B$4,Assumptions!$B$26-$P$1757)</f>
        <v>1505000000</v>
      </c>
      <c r="R1757" s="12" t="n">
        <f aca="false">$J$1685+$O$1685+Assumptions!$B$20+IF($B$1757=0,$D$1685,Assumptions!$B$4)+IF($C$1757=0,$AI$1685,Assumptions!$B$4)+IF($D$1757=0,$AF$1685,Assumptions!$B$4)+IF($E$1757=0,$AC$1685,Assumptions!$B$4)+IF($F$1757=0,$Z$1685,Assumptions!$B$4)+IF($G$1757=0,$W$1685,Assumptions!$B$4)+IF($H$1757=0,$T$1685,Assumptions!$B$4)</f>
        <v>15104075.2601683</v>
      </c>
      <c r="S1757" s="12" t="n">
        <f aca="false">IF($R$1757&gt;Assumptions!$B$4,$Q$1757/$R$1757&gt;Assumptions!$B$13,FALSE())</f>
        <v>1</v>
      </c>
      <c r="T1757" s="12" t="n">
        <f aca="false">IF($S$1757,($Q$1757+Assumptions!$B$14*Assumptions!$B$13)/($R$1757+Assumptions!$B$14),IF($R$1757&gt;Assumptions!$B$4,$Q$1757/$R$1757,Assumptions!$B$4))</f>
        <v>85.6335807317825</v>
      </c>
      <c r="U1757" s="12" t="n">
        <f aca="false">IF($B$1757=1,$I$1757,$D$1685*$T$1757)</f>
        <v>69937600.3217196</v>
      </c>
      <c r="V1757" s="12" t="n">
        <f aca="false">IF($C$1757=1,$J$1757,$AI$1685*$T$1757)</f>
        <v>300000000</v>
      </c>
      <c r="W1757" s="12" t="n">
        <f aca="false">IF($D$1757=1,$K$1757,$AF$1685*$T$1757)</f>
        <v>100000000</v>
      </c>
      <c r="X1757" s="12" t="n">
        <f aca="false">IF($E$1757=1,$L$1757,$AC$1685*$T$1757)</f>
        <v>60000000</v>
      </c>
      <c r="Y1757" s="12" t="n">
        <f aca="false">IF($F$1757=1,$M$1757,$Z$1685*$T$1757)</f>
        <v>30000000</v>
      </c>
      <c r="Z1757" s="12" t="n">
        <f aca="false">IF($G$1757=1,$N$1757,$W$1685*$T$1757)</f>
        <v>428167903.658912</v>
      </c>
      <c r="AA1757" s="12" t="n">
        <f aca="false">IF($H$1757=1,$O$1757,$T$1685*$T$1757)</f>
        <v>5000000</v>
      </c>
      <c r="AB1757" s="12" t="n">
        <f aca="false">($J$1685+$O$1685)*$T$1757</f>
        <v>24608317.6038692</v>
      </c>
      <c r="AC1757" s="12" t="n">
        <f aca="false">Assumptions!$B$20*$T$1757</f>
        <v>770702226.586042</v>
      </c>
      <c r="AD1757" s="12" t="n">
        <f aca="false">IF($S$1757,Assumptions!$B$14*($T$1757-Assumptions!$B$13),Assumptions!$B$4)</f>
        <v>211583951.829456</v>
      </c>
      <c r="AE1757" s="12" t="n">
        <f aca="false">$U$1757+$V$1757+$W$1757+$X$1757+$Y$1757+$Z$1757+$AA$1757+$AB$1757+$AC$1757+$AD$1757</f>
        <v>2000000000</v>
      </c>
      <c r="AF1757" s="12" t="n">
        <f aca="false">IF(AND(IF($B$1757=1,$U$1757&gt;=INDEX($U$1696:$U$1823,1+$A$1757-Assumptions!$B$77),$U$1757&gt;INDEX($U$1696:$U$1823,1+$A$1757+Assumptions!$B$77)),IF($C$1757=1,$V$1757&gt;=INDEX($V$1696:$V$1823,1+$A$1757-Assumptions!$B$78),$V$1757&gt;INDEX($V$1696:$V$1823,1+$A$1757+Assumptions!$B$78)),IF($D$1757=1,$W$1757&gt;=INDEX($W$1696:$W$1823,1+$A$1757-Assumptions!$B$79),$W$1757&gt;INDEX($W$1696:$W$1823,1+$A$1757+Assumptions!$B$79)),IF($E$1757=1,$X$1757&gt;=INDEX($X$1696:$X$1823,1+$A$1757-Assumptions!$B$80),$X$1757&gt;INDEX($X$1696:$X$1823,1+$A$1757+Assumptions!$B$80)),IF($F$1757=1,$Y$1757&gt;=INDEX($Y$1696:$Y$1823,1+$A$1757-Assumptions!$B$81),$Y$1757&gt;INDEX($Y$1696:$Y$1823,1+$A$1757+Assumptions!$B$81)),IF($G$1757=1,$Z$1757&gt;=INDEX($Z$1696:$Z$1823,1+$A$1757-Assumptions!$B$82),$Z$1757&gt;INDEX($Z$1696:$Z$1823,1+$A$1757+Assumptions!$B$82)),IF($H$1757=1,$AA$1757&gt;=INDEX($AA$1696:$AA$1823,1+$A$1757-Assumptions!$B$83),$AA$1757&gt;INDEX($AA$1696:$AA$1823,1+$A$1757+Assumptions!$B$83))),1,0)</f>
        <v>0</v>
      </c>
    </row>
    <row r="1758" customFormat="false" ht="15" hidden="true" customHeight="false" outlineLevel="0" collapsed="false">
      <c r="A1758" s="6" t="n">
        <f aca="false">ROW()-ROW($A$1696)+Assumptions!$B$4</f>
        <v>62</v>
      </c>
      <c r="B1758" s="12" t="n">
        <f aca="false">MOD(QUOTIENT($A$1758,Assumptions!$B$77),2)</f>
        <v>0</v>
      </c>
      <c r="C1758" s="12" t="n">
        <f aca="false">MOD(QUOTIENT($A$1758,Assumptions!$B$78),2)</f>
        <v>1</v>
      </c>
      <c r="D1758" s="12" t="n">
        <f aca="false">MOD(QUOTIENT($A$1758,Assumptions!$B$79),2)</f>
        <v>1</v>
      </c>
      <c r="E1758" s="12" t="n">
        <f aca="false">MOD(QUOTIENT($A$1758,Assumptions!$B$80),2)</f>
        <v>1</v>
      </c>
      <c r="F1758" s="12" t="n">
        <f aca="false">MOD(QUOTIENT($A$1758,Assumptions!$B$81),2)</f>
        <v>1</v>
      </c>
      <c r="G1758" s="12" t="n">
        <f aca="false">MOD(QUOTIENT($A$1758,Assumptions!$B$82),2)</f>
        <v>1</v>
      </c>
      <c r="H1758" s="12" t="n">
        <f aca="false">MOD(QUOTIENT($A$1758,Assumptions!$B$83),2)</f>
        <v>0</v>
      </c>
      <c r="I1758" s="12" t="n">
        <f aca="false">IF($B$1758=1,MIN(Assumptions!$B$67,MAX(Assumptions!$B$4,Assumptions!$B$26-(Assumptions!$B$4))),Assumptions!$B$4)</f>
        <v>0</v>
      </c>
      <c r="J1758" s="12" t="n">
        <f aca="false">IF($C$1758=1,MIN(Assumptions!$B$66,MAX(Assumptions!$B$4,Assumptions!$B$26-($I$1758))),Assumptions!$B$4)</f>
        <v>300000000</v>
      </c>
      <c r="K1758" s="12" t="n">
        <f aca="false">IF($D$1758=1,MIN(Assumptions!$B$61,MAX(Assumptions!$B$4,Assumptions!$B$26-($I$1758+$J$1758))),Assumptions!$B$4)</f>
        <v>100000000</v>
      </c>
      <c r="L1758" s="12" t="n">
        <f aca="false">IF($E$1758=1,MIN(Assumptions!$B$56,MAX(Assumptions!$B$4,Assumptions!$B$26-($I$1758+$J$1758+$K$1758))),Assumptions!$B$4)</f>
        <v>60000000</v>
      </c>
      <c r="M1758" s="12" t="n">
        <f aca="false">IF($F$1758=1,MIN(Assumptions!$B$51,MAX(Assumptions!$B$4,Assumptions!$B$26-($I$1758+$J$1758+$K$1758+$L$1758))),Assumptions!$B$4)</f>
        <v>30000000</v>
      </c>
      <c r="N1758" s="12" t="n">
        <f aca="false">IF($G$1758=1,MIN(Assumptions!$B$46,MAX(Assumptions!$B$4,Assumptions!$B$26-($I$1758+$J$1758+$K$1758+$L$1758+$M$1758))),Assumptions!$B$4)</f>
        <v>15000000</v>
      </c>
      <c r="O1758" s="12" t="n">
        <f aca="false">IF($H$1758=1,MIN(Assumptions!$B$41,MAX(Assumptions!$B$4,Assumptions!$B$26-($I$1758+$J$1758+$K$1758+$L$1758+$M$1758+$N$1758))),Assumptions!$B$4)</f>
        <v>0</v>
      </c>
      <c r="P1758" s="12" t="n">
        <f aca="false">$I$1758+$J$1758+$K$1758+$L$1758+$M$1758+$N$1758+$O$1758</f>
        <v>505000000</v>
      </c>
      <c r="Q1758" s="12" t="n">
        <f aca="false">MAX(Assumptions!$B$4,Assumptions!$B$26-$P$1758)</f>
        <v>1495000000</v>
      </c>
      <c r="R1758" s="12" t="n">
        <f aca="false">$J$1685+$O$1685+Assumptions!$B$20+IF($B$1758=0,$D$1685,Assumptions!$B$4)+IF($C$1758=0,$AI$1685,Assumptions!$B$4)+IF($D$1758=0,$AF$1685,Assumptions!$B$4)+IF($E$1758=0,$AC$1685,Assumptions!$B$4)+IF($F$1758=0,$Z$1685,Assumptions!$B$4)+IF($G$1758=0,$W$1685,Assumptions!$B$4)+IF($H$1758=0,$T$1685,Assumptions!$B$4)</f>
        <v>15104075.2601683</v>
      </c>
      <c r="S1758" s="12" t="n">
        <f aca="false">IF($R$1758&gt;Assumptions!$B$4,$Q$1758/$R$1758&gt;Assumptions!$B$13,FALSE())</f>
        <v>1</v>
      </c>
      <c r="T1758" s="12" t="n">
        <f aca="false">IF($S$1758,($Q$1758+Assumptions!$B$14*Assumptions!$B$13)/($R$1758+Assumptions!$B$14),IF($R$1758&gt;Assumptions!$B$4,$Q$1758/$R$1758,Assumptions!$B$4))</f>
        <v>85.0655304450045</v>
      </c>
      <c r="U1758" s="12" t="n">
        <f aca="false">IF($B$1758=1,$I$1758,$D$1685*$T$1758)</f>
        <v>69473669.3079769</v>
      </c>
      <c r="V1758" s="12" t="n">
        <f aca="false">IF($C$1758=1,$J$1758,$AI$1685*$T$1758)</f>
        <v>300000000</v>
      </c>
      <c r="W1758" s="12" t="n">
        <f aca="false">IF($D$1758=1,$K$1758,$AF$1685*$T$1758)</f>
        <v>100000000</v>
      </c>
      <c r="X1758" s="12" t="n">
        <f aca="false">IF($E$1758=1,$L$1758,$AC$1685*$T$1758)</f>
        <v>60000000</v>
      </c>
      <c r="Y1758" s="12" t="n">
        <f aca="false">IF($F$1758=1,$M$1758,$Z$1685*$T$1758)</f>
        <v>30000000</v>
      </c>
      <c r="Z1758" s="12" t="n">
        <f aca="false">IF($G$1758=1,$N$1758,$W$1685*$T$1758)</f>
        <v>15000000</v>
      </c>
      <c r="AA1758" s="12" t="n">
        <f aca="false">IF($H$1758=1,$O$1758,$T$1685*$T$1758)</f>
        <v>425327652.225023</v>
      </c>
      <c r="AB1758" s="12" t="n">
        <f aca="false">($J$1685+$O$1685)*$T$1758</f>
        <v>24445078.3494489</v>
      </c>
      <c r="AC1758" s="12" t="n">
        <f aca="false">Assumptions!$B$20*$T$1758</f>
        <v>765589774.005041</v>
      </c>
      <c r="AD1758" s="12" t="n">
        <f aca="false">IF($S$1758,Assumptions!$B$14*($T$1758-Assumptions!$B$13),Assumptions!$B$4)</f>
        <v>210163826.112511</v>
      </c>
      <c r="AE1758" s="12" t="n">
        <f aca="false">$U$1758+$V$1758+$W$1758+$X$1758+$Y$1758+$Z$1758+$AA$1758+$AB$1758+$AC$1758+$AD$1758</f>
        <v>2000000000</v>
      </c>
      <c r="AF1758" s="12" t="n">
        <f aca="false">IF(AND(IF($B$1758=1,$U$1758&gt;=INDEX($U$1696:$U$1823,1+$A$1758-Assumptions!$B$77),$U$1758&gt;INDEX($U$1696:$U$1823,1+$A$1758+Assumptions!$B$77)),IF($C$1758=1,$V$1758&gt;=INDEX($V$1696:$V$1823,1+$A$1758-Assumptions!$B$78),$V$1758&gt;INDEX($V$1696:$V$1823,1+$A$1758+Assumptions!$B$78)),IF($D$1758=1,$W$1758&gt;=INDEX($W$1696:$W$1823,1+$A$1758-Assumptions!$B$79),$W$1758&gt;INDEX($W$1696:$W$1823,1+$A$1758+Assumptions!$B$79)),IF($E$1758=1,$X$1758&gt;=INDEX($X$1696:$X$1823,1+$A$1758-Assumptions!$B$80),$X$1758&gt;INDEX($X$1696:$X$1823,1+$A$1758+Assumptions!$B$80)),IF($F$1758=1,$Y$1758&gt;=INDEX($Y$1696:$Y$1823,1+$A$1758-Assumptions!$B$81),$Y$1758&gt;INDEX($Y$1696:$Y$1823,1+$A$1758+Assumptions!$B$81)),IF($G$1758=1,$Z$1758&gt;=INDEX($Z$1696:$Z$1823,1+$A$1758-Assumptions!$B$82),$Z$1758&gt;INDEX($Z$1696:$Z$1823,1+$A$1758+Assumptions!$B$82)),IF($H$1758=1,$AA$1758&gt;=INDEX($AA$1696:$AA$1823,1+$A$1758-Assumptions!$B$83),$AA$1758&gt;INDEX($AA$1696:$AA$1823,1+$A$1758+Assumptions!$B$83))),1,0)</f>
        <v>0</v>
      </c>
    </row>
    <row r="1759" customFormat="false" ht="15" hidden="true" customHeight="false" outlineLevel="0" collapsed="false">
      <c r="A1759" s="6" t="n">
        <f aca="false">ROW()-ROW($A$1696)+Assumptions!$B$4</f>
        <v>63</v>
      </c>
      <c r="B1759" s="12" t="n">
        <f aca="false">MOD(QUOTIENT($A$1759,Assumptions!$B$77),2)</f>
        <v>0</v>
      </c>
      <c r="C1759" s="12" t="n">
        <f aca="false">MOD(QUOTIENT($A$1759,Assumptions!$B$78),2)</f>
        <v>1</v>
      </c>
      <c r="D1759" s="12" t="n">
        <f aca="false">MOD(QUOTIENT($A$1759,Assumptions!$B$79),2)</f>
        <v>1</v>
      </c>
      <c r="E1759" s="12" t="n">
        <f aca="false">MOD(QUOTIENT($A$1759,Assumptions!$B$80),2)</f>
        <v>1</v>
      </c>
      <c r="F1759" s="12" t="n">
        <f aca="false">MOD(QUOTIENT($A$1759,Assumptions!$B$81),2)</f>
        <v>1</v>
      </c>
      <c r="G1759" s="12" t="n">
        <f aca="false">MOD(QUOTIENT($A$1759,Assumptions!$B$82),2)</f>
        <v>1</v>
      </c>
      <c r="H1759" s="12" t="n">
        <f aca="false">MOD(QUOTIENT($A$1759,Assumptions!$B$83),2)</f>
        <v>1</v>
      </c>
      <c r="I1759" s="12" t="n">
        <f aca="false">IF($B$1759=1,MIN(Assumptions!$B$67,MAX(Assumptions!$B$4,Assumptions!$B$26-(Assumptions!$B$4))),Assumptions!$B$4)</f>
        <v>0</v>
      </c>
      <c r="J1759" s="12" t="n">
        <f aca="false">IF($C$1759=1,MIN(Assumptions!$B$66,MAX(Assumptions!$B$4,Assumptions!$B$26-($I$1759))),Assumptions!$B$4)</f>
        <v>300000000</v>
      </c>
      <c r="K1759" s="12" t="n">
        <f aca="false">IF($D$1759=1,MIN(Assumptions!$B$61,MAX(Assumptions!$B$4,Assumptions!$B$26-($I$1759+$J$1759))),Assumptions!$B$4)</f>
        <v>100000000</v>
      </c>
      <c r="L1759" s="12" t="n">
        <f aca="false">IF($E$1759=1,MIN(Assumptions!$B$56,MAX(Assumptions!$B$4,Assumptions!$B$26-($I$1759+$J$1759+$K$1759))),Assumptions!$B$4)</f>
        <v>60000000</v>
      </c>
      <c r="M1759" s="12" t="n">
        <f aca="false">IF($F$1759=1,MIN(Assumptions!$B$51,MAX(Assumptions!$B$4,Assumptions!$B$26-($I$1759+$J$1759+$K$1759+$L$1759))),Assumptions!$B$4)</f>
        <v>30000000</v>
      </c>
      <c r="N1759" s="12" t="n">
        <f aca="false">IF($G$1759=1,MIN(Assumptions!$B$46,MAX(Assumptions!$B$4,Assumptions!$B$26-($I$1759+$J$1759+$K$1759+$L$1759+$M$1759))),Assumptions!$B$4)</f>
        <v>15000000</v>
      </c>
      <c r="O1759" s="12" t="n">
        <f aca="false">IF($H$1759=1,MIN(Assumptions!$B$41,MAX(Assumptions!$B$4,Assumptions!$B$26-($I$1759+$J$1759+$K$1759+$L$1759+$M$1759+$N$1759))),Assumptions!$B$4)</f>
        <v>5000000</v>
      </c>
      <c r="P1759" s="12" t="n">
        <f aca="false">$I$1759+$J$1759+$K$1759+$L$1759+$M$1759+$N$1759+$O$1759</f>
        <v>510000000</v>
      </c>
      <c r="Q1759" s="12" t="n">
        <f aca="false">MAX(Assumptions!$B$4,Assumptions!$B$26-$P$1759)</f>
        <v>1490000000</v>
      </c>
      <c r="R1759" s="12" t="n">
        <f aca="false">$J$1685+$O$1685+Assumptions!$B$20+IF($B$1759=0,$D$1685,Assumptions!$B$4)+IF($C$1759=0,$AI$1685,Assumptions!$B$4)+IF($D$1759=0,$AF$1685,Assumptions!$B$4)+IF($E$1759=0,$AC$1685,Assumptions!$B$4)+IF($F$1759=0,$Z$1685,Assumptions!$B$4)+IF($G$1759=0,$W$1685,Assumptions!$B$4)+IF($H$1759=0,$T$1685,Assumptions!$B$4)</f>
        <v>10104075.2601683</v>
      </c>
      <c r="S1759" s="12" t="n">
        <f aca="false">IF($R$1759&gt;Assumptions!$B$4,$Q$1759/$R$1759&gt;Assumptions!$B$13,FALSE())</f>
        <v>1</v>
      </c>
      <c r="T1759" s="12" t="n">
        <f aca="false">IF($S$1759,($Q$1759+Assumptions!$B$14*Assumptions!$B$13)/($R$1759+Assumptions!$B$14),IF($R$1759&gt;Assumptions!$B$4,$Q$1759/$R$1759,Assumptions!$B$4))</f>
        <v>118.41408188958</v>
      </c>
      <c r="U1759" s="12" t="n">
        <f aca="false">IF($B$1759=1,$I$1759,$D$1685*$T$1759)</f>
        <v>96709686.3273304</v>
      </c>
      <c r="V1759" s="12" t="n">
        <f aca="false">IF($C$1759=1,$J$1759,$AI$1685*$T$1759)</f>
        <v>300000000</v>
      </c>
      <c r="W1759" s="12" t="n">
        <f aca="false">IF($D$1759=1,$K$1759,$AF$1685*$T$1759)</f>
        <v>100000000</v>
      </c>
      <c r="X1759" s="12" t="n">
        <f aca="false">IF($E$1759=1,$L$1759,$AC$1685*$T$1759)</f>
        <v>60000000</v>
      </c>
      <c r="Y1759" s="12" t="n">
        <f aca="false">IF($F$1759=1,$M$1759,$Z$1685*$T$1759)</f>
        <v>30000000</v>
      </c>
      <c r="Z1759" s="12" t="n">
        <f aca="false">IF($G$1759=1,$N$1759,$W$1685*$T$1759)</f>
        <v>15000000</v>
      </c>
      <c r="AA1759" s="12" t="n">
        <f aca="false">IF($H$1759=1,$O$1759,$T$1685*$T$1759)</f>
        <v>5000000</v>
      </c>
      <c r="AB1759" s="12" t="n">
        <f aca="false">($J$1685+$O$1685)*$T$1759</f>
        <v>34028371.9425019</v>
      </c>
      <c r="AC1759" s="12" t="n">
        <f aca="false">Assumptions!$B$20*$T$1759</f>
        <v>1065726737.00622</v>
      </c>
      <c r="AD1759" s="12" t="n">
        <f aca="false">IF($S$1759,Assumptions!$B$14*($T$1759-Assumptions!$B$13),Assumptions!$B$4)</f>
        <v>293535204.72395</v>
      </c>
      <c r="AE1759" s="12" t="n">
        <f aca="false">$U$1759+$V$1759+$W$1759+$X$1759+$Y$1759+$Z$1759+$AA$1759+$AB$1759+$AC$1759+$AD$1759</f>
        <v>2000000000</v>
      </c>
      <c r="AF1759" s="12" t="n">
        <f aca="false">IF(AND(IF($B$1759=1,$U$1759&gt;=INDEX($U$1696:$U$1823,1+$A$1759-Assumptions!$B$77),$U$1759&gt;INDEX($U$1696:$U$1823,1+$A$1759+Assumptions!$B$77)),IF($C$1759=1,$V$1759&gt;=INDEX($V$1696:$V$1823,1+$A$1759-Assumptions!$B$78),$V$1759&gt;INDEX($V$1696:$V$1823,1+$A$1759+Assumptions!$B$78)),IF($D$1759=1,$W$1759&gt;=INDEX($W$1696:$W$1823,1+$A$1759-Assumptions!$B$79),$W$1759&gt;INDEX($W$1696:$W$1823,1+$A$1759+Assumptions!$B$79)),IF($E$1759=1,$X$1759&gt;=INDEX($X$1696:$X$1823,1+$A$1759-Assumptions!$B$80),$X$1759&gt;INDEX($X$1696:$X$1823,1+$A$1759+Assumptions!$B$80)),IF($F$1759=1,$Y$1759&gt;=INDEX($Y$1696:$Y$1823,1+$A$1759-Assumptions!$B$81),$Y$1759&gt;INDEX($Y$1696:$Y$1823,1+$A$1759+Assumptions!$B$81)),IF($G$1759=1,$Z$1759&gt;=INDEX($Z$1696:$Z$1823,1+$A$1759-Assumptions!$B$82),$Z$1759&gt;INDEX($Z$1696:$Z$1823,1+$A$1759+Assumptions!$B$82)),IF($H$1759=1,$AA$1759&gt;=INDEX($AA$1696:$AA$1823,1+$A$1759-Assumptions!$B$83),$AA$1759&gt;INDEX($AA$1696:$AA$1823,1+$A$1759+Assumptions!$B$83))),1,0)</f>
        <v>0</v>
      </c>
    </row>
    <row r="1760" customFormat="false" ht="15" hidden="true" customHeight="false" outlineLevel="0" collapsed="false">
      <c r="A1760" s="6" t="n">
        <f aca="false">ROW()-ROW($A$1696)+Assumptions!$B$4</f>
        <v>64</v>
      </c>
      <c r="B1760" s="12" t="n">
        <f aca="false">MOD(QUOTIENT($A$1760,Assumptions!$B$77),2)</f>
        <v>1</v>
      </c>
      <c r="C1760" s="12" t="n">
        <f aca="false">MOD(QUOTIENT($A$1760,Assumptions!$B$78),2)</f>
        <v>0</v>
      </c>
      <c r="D1760" s="12" t="n">
        <f aca="false">MOD(QUOTIENT($A$1760,Assumptions!$B$79),2)</f>
        <v>0</v>
      </c>
      <c r="E1760" s="12" t="n">
        <f aca="false">MOD(QUOTIENT($A$1760,Assumptions!$B$80),2)</f>
        <v>0</v>
      </c>
      <c r="F1760" s="12" t="n">
        <f aca="false">MOD(QUOTIENT($A$1760,Assumptions!$B$81),2)</f>
        <v>0</v>
      </c>
      <c r="G1760" s="12" t="n">
        <f aca="false">MOD(QUOTIENT($A$1760,Assumptions!$B$82),2)</f>
        <v>0</v>
      </c>
      <c r="H1760" s="12" t="n">
        <f aca="false">MOD(QUOTIENT($A$1760,Assumptions!$B$83),2)</f>
        <v>0</v>
      </c>
      <c r="I1760" s="12" t="n">
        <f aca="false">IF($B$1760=1,MIN(Assumptions!$B$67,MAX(Assumptions!$B$4,Assumptions!$B$26-(Assumptions!$B$4))),Assumptions!$B$4)</f>
        <v>30000000</v>
      </c>
      <c r="J1760" s="12" t="n">
        <f aca="false">IF($C$1760=1,MIN(Assumptions!$B$66,MAX(Assumptions!$B$4,Assumptions!$B$26-($I$1760))),Assumptions!$B$4)</f>
        <v>0</v>
      </c>
      <c r="K1760" s="12" t="n">
        <f aca="false">IF($D$1760=1,MIN(Assumptions!$B$61,MAX(Assumptions!$B$4,Assumptions!$B$26-($I$1760+$J$1760))),Assumptions!$B$4)</f>
        <v>0</v>
      </c>
      <c r="L1760" s="12" t="n">
        <f aca="false">IF($E$1760=1,MIN(Assumptions!$B$56,MAX(Assumptions!$B$4,Assumptions!$B$26-($I$1760+$J$1760+$K$1760))),Assumptions!$B$4)</f>
        <v>0</v>
      </c>
      <c r="M1760" s="12" t="n">
        <f aca="false">IF($F$1760=1,MIN(Assumptions!$B$51,MAX(Assumptions!$B$4,Assumptions!$B$26-($I$1760+$J$1760+$K$1760+$L$1760))),Assumptions!$B$4)</f>
        <v>0</v>
      </c>
      <c r="N1760" s="12" t="n">
        <f aca="false">IF($G$1760=1,MIN(Assumptions!$B$46,MAX(Assumptions!$B$4,Assumptions!$B$26-($I$1760+$J$1760+$K$1760+$L$1760+$M$1760))),Assumptions!$B$4)</f>
        <v>0</v>
      </c>
      <c r="O1760" s="12" t="n">
        <f aca="false">IF($H$1760=1,MIN(Assumptions!$B$41,MAX(Assumptions!$B$4,Assumptions!$B$26-($I$1760+$J$1760+$K$1760+$L$1760+$M$1760+$N$1760))),Assumptions!$B$4)</f>
        <v>0</v>
      </c>
      <c r="P1760" s="12" t="n">
        <f aca="false">$I$1760+$J$1760+$K$1760+$L$1760+$M$1760+$N$1760+$O$1760</f>
        <v>30000000</v>
      </c>
      <c r="Q1760" s="12" t="n">
        <f aca="false">MAX(Assumptions!$B$4,Assumptions!$B$26-$P$1760)</f>
        <v>1970000000</v>
      </c>
      <c r="R1760" s="12" t="n">
        <f aca="false">$J$1685+$O$1685+Assumptions!$B$20+IF($B$1760=0,$D$1685,Assumptions!$B$4)+IF($C$1760=0,$AI$1685,Assumptions!$B$4)+IF($D$1760=0,$AF$1685,Assumptions!$B$4)+IF($E$1760=0,$AC$1685,Assumptions!$B$4)+IF($F$1760=0,$Z$1685,Assumptions!$B$4)+IF($G$1760=0,$W$1685,Assumptions!$B$4)+IF($H$1760=0,$T$1685,Assumptions!$B$4)</f>
        <v>32558426.6391823</v>
      </c>
      <c r="S1760" s="12" t="n">
        <f aca="false">IF($R$1760&gt;Assumptions!$B$4,$Q$1760/$R$1760&gt;Assumptions!$B$13,FALSE())</f>
        <v>1</v>
      </c>
      <c r="T1760" s="12" t="n">
        <f aca="false">IF($S$1760,($Q$1760+Assumptions!$B$14*Assumptions!$B$13)/($R$1760+Assumptions!$B$14),IF($R$1760&gt;Assumptions!$B$4,$Q$1760/$R$1760,Assumptions!$B$4))</f>
        <v>56.26322083135</v>
      </c>
      <c r="U1760" s="12" t="n">
        <f aca="false">IF($B$1760=1,$I$1760,$D$1685*$T$1760)</f>
        <v>30000000</v>
      </c>
      <c r="V1760" s="12" t="n">
        <f aca="false">IF($C$1760=1,$J$1760,$AI$1685*$T$1760)</f>
        <v>345259644.271402</v>
      </c>
      <c r="W1760" s="12" t="n">
        <f aca="false">IF($D$1760=1,$K$1760,$AF$1685*$T$1760)</f>
        <v>97591487.9502569</v>
      </c>
      <c r="X1760" s="12" t="n">
        <f aca="false">IF($E$1760=1,$L$1760,$AC$1685*$T$1760)</f>
        <v>135031729.99524</v>
      </c>
      <c r="Y1760" s="12" t="n">
        <f aca="false">IF($F$1760=1,$M$1760,$Z$1685*$T$1760)</f>
        <v>168789662.49405</v>
      </c>
      <c r="Z1760" s="12" t="n">
        <f aca="false">IF($G$1760=1,$N$1760,$W$1685*$T$1760)</f>
        <v>281316104.15675</v>
      </c>
      <c r="AA1760" s="12" t="n">
        <f aca="false">IF($H$1760=1,$O$1760,$T$1685*$T$1760)</f>
        <v>281316104.15675</v>
      </c>
      <c r="AB1760" s="12" t="n">
        <f aca="false">($J$1685+$O$1685)*$T$1760</f>
        <v>16168227.4150265</v>
      </c>
      <c r="AC1760" s="12" t="n">
        <f aca="false">Assumptions!$B$20*$T$1760</f>
        <v>506368987.48215</v>
      </c>
      <c r="AD1760" s="12" t="n">
        <f aca="false">IF($S$1760,Assumptions!$B$14*($T$1760-Assumptions!$B$13),Assumptions!$B$4)</f>
        <v>138158052.078375</v>
      </c>
      <c r="AE1760" s="12" t="n">
        <f aca="false">$U$1760+$V$1760+$W$1760+$X$1760+$Y$1760+$Z$1760+$AA$1760+$AB$1760+$AC$1760+$AD$1760</f>
        <v>2000000000</v>
      </c>
      <c r="AF1760" s="12" t="n">
        <f aca="false">IF(AND(IF($B$1760=1,$U$1760&gt;=INDEX($U$1696:$U$1823,1+$A$1760-Assumptions!$B$77),$U$1760&gt;INDEX($U$1696:$U$1823,1+$A$1760+Assumptions!$B$77)),IF($C$1760=1,$V$1760&gt;=INDEX($V$1696:$V$1823,1+$A$1760-Assumptions!$B$78),$V$1760&gt;INDEX($V$1696:$V$1823,1+$A$1760+Assumptions!$B$78)),IF($D$1760=1,$W$1760&gt;=INDEX($W$1696:$W$1823,1+$A$1760-Assumptions!$B$79),$W$1760&gt;INDEX($W$1696:$W$1823,1+$A$1760+Assumptions!$B$79)),IF($E$1760=1,$X$1760&gt;=INDEX($X$1696:$X$1823,1+$A$1760-Assumptions!$B$80),$X$1760&gt;INDEX($X$1696:$X$1823,1+$A$1760+Assumptions!$B$80)),IF($F$1760=1,$Y$1760&gt;=INDEX($Y$1696:$Y$1823,1+$A$1760-Assumptions!$B$81),$Y$1760&gt;INDEX($Y$1696:$Y$1823,1+$A$1760+Assumptions!$B$81)),IF($G$1760=1,$Z$1760&gt;=INDEX($Z$1696:$Z$1823,1+$A$1760-Assumptions!$B$82),$Z$1760&gt;INDEX($Z$1696:$Z$1823,1+$A$1760+Assumptions!$B$82)),IF($H$1760=1,$AA$1760&gt;=INDEX($AA$1696:$AA$1823,1+$A$1760-Assumptions!$B$83),$AA$1760&gt;INDEX($AA$1696:$AA$1823,1+$A$1760+Assumptions!$B$83))),1,0)</f>
        <v>0</v>
      </c>
    </row>
    <row r="1761" customFormat="false" ht="15" hidden="true" customHeight="false" outlineLevel="0" collapsed="false">
      <c r="A1761" s="6" t="n">
        <f aca="false">ROW()-ROW($A$1696)+Assumptions!$B$4</f>
        <v>65</v>
      </c>
      <c r="B1761" s="12" t="n">
        <f aca="false">MOD(QUOTIENT($A$1761,Assumptions!$B$77),2)</f>
        <v>1</v>
      </c>
      <c r="C1761" s="12" t="n">
        <f aca="false">MOD(QUOTIENT($A$1761,Assumptions!$B$78),2)</f>
        <v>0</v>
      </c>
      <c r="D1761" s="12" t="n">
        <f aca="false">MOD(QUOTIENT($A$1761,Assumptions!$B$79),2)</f>
        <v>0</v>
      </c>
      <c r="E1761" s="12" t="n">
        <f aca="false">MOD(QUOTIENT($A$1761,Assumptions!$B$80),2)</f>
        <v>0</v>
      </c>
      <c r="F1761" s="12" t="n">
        <f aca="false">MOD(QUOTIENT($A$1761,Assumptions!$B$81),2)</f>
        <v>0</v>
      </c>
      <c r="G1761" s="12" t="n">
        <f aca="false">MOD(QUOTIENT($A$1761,Assumptions!$B$82),2)</f>
        <v>0</v>
      </c>
      <c r="H1761" s="12" t="n">
        <f aca="false">MOD(QUOTIENT($A$1761,Assumptions!$B$83),2)</f>
        <v>1</v>
      </c>
      <c r="I1761" s="12" t="n">
        <f aca="false">IF($B$1761=1,MIN(Assumptions!$B$67,MAX(Assumptions!$B$4,Assumptions!$B$26-(Assumptions!$B$4))),Assumptions!$B$4)</f>
        <v>30000000</v>
      </c>
      <c r="J1761" s="12" t="n">
        <f aca="false">IF($C$1761=1,MIN(Assumptions!$B$66,MAX(Assumptions!$B$4,Assumptions!$B$26-($I$1761))),Assumptions!$B$4)</f>
        <v>0</v>
      </c>
      <c r="K1761" s="12" t="n">
        <f aca="false">IF($D$1761=1,MIN(Assumptions!$B$61,MAX(Assumptions!$B$4,Assumptions!$B$26-($I$1761+$J$1761))),Assumptions!$B$4)</f>
        <v>0</v>
      </c>
      <c r="L1761" s="12" t="n">
        <f aca="false">IF($E$1761=1,MIN(Assumptions!$B$56,MAX(Assumptions!$B$4,Assumptions!$B$26-($I$1761+$J$1761+$K$1761))),Assumptions!$B$4)</f>
        <v>0</v>
      </c>
      <c r="M1761" s="12" t="n">
        <f aca="false">IF($F$1761=1,MIN(Assumptions!$B$51,MAX(Assumptions!$B$4,Assumptions!$B$26-($I$1761+$J$1761+$K$1761+$L$1761))),Assumptions!$B$4)</f>
        <v>0</v>
      </c>
      <c r="N1761" s="12" t="n">
        <f aca="false">IF($G$1761=1,MIN(Assumptions!$B$46,MAX(Assumptions!$B$4,Assumptions!$B$26-($I$1761+$J$1761+$K$1761+$L$1761+$M$1761))),Assumptions!$B$4)</f>
        <v>0</v>
      </c>
      <c r="O1761" s="12" t="n">
        <f aca="false">IF($H$1761=1,MIN(Assumptions!$B$41,MAX(Assumptions!$B$4,Assumptions!$B$26-($I$1761+$J$1761+$K$1761+$L$1761+$M$1761+$N$1761))),Assumptions!$B$4)</f>
        <v>5000000</v>
      </c>
      <c r="P1761" s="12" t="n">
        <f aca="false">$I$1761+$J$1761+$K$1761+$L$1761+$M$1761+$N$1761+$O$1761</f>
        <v>35000000</v>
      </c>
      <c r="Q1761" s="12" t="n">
        <f aca="false">MAX(Assumptions!$B$4,Assumptions!$B$26-$P$1761)</f>
        <v>1965000000</v>
      </c>
      <c r="R1761" s="12" t="n">
        <f aca="false">$J$1685+$O$1685+Assumptions!$B$20+IF($B$1761=0,$D$1685,Assumptions!$B$4)+IF($C$1761=0,$AI$1685,Assumptions!$B$4)+IF($D$1761=0,$AF$1685,Assumptions!$B$4)+IF($E$1761=0,$AC$1685,Assumptions!$B$4)+IF($F$1761=0,$Z$1685,Assumptions!$B$4)+IF($G$1761=0,$W$1685,Assumptions!$B$4)+IF($H$1761=0,$T$1685,Assumptions!$B$4)</f>
        <v>27558426.6391823</v>
      </c>
      <c r="S1761" s="12" t="n">
        <f aca="false">IF($R$1761&gt;Assumptions!$B$4,$Q$1761/$R$1761&gt;Assumptions!$B$13,FALSE())</f>
        <v>1</v>
      </c>
      <c r="T1761" s="12" t="n">
        <f aca="false">IF($S$1761,($Q$1761+Assumptions!$B$14*Assumptions!$B$13)/($R$1761+Assumptions!$B$14),IF($R$1761&gt;Assumptions!$B$4,$Q$1761/$R$1761,Assumptions!$B$4))</f>
        <v>65.4558544802637</v>
      </c>
      <c r="U1761" s="12" t="n">
        <f aca="false">IF($B$1761=1,$I$1761,$D$1685*$T$1761)</f>
        <v>30000000</v>
      </c>
      <c r="V1761" s="12" t="n">
        <f aca="false">IF($C$1761=1,$J$1761,$AI$1685*$T$1761)</f>
        <v>401670304.319729</v>
      </c>
      <c r="W1761" s="12" t="n">
        <f aca="false">IF($D$1761=1,$K$1761,$AF$1685*$T$1761)</f>
        <v>113536589.96758</v>
      </c>
      <c r="X1761" s="12" t="n">
        <f aca="false">IF($E$1761=1,$L$1761,$AC$1685*$T$1761)</f>
        <v>157094050.752633</v>
      </c>
      <c r="Y1761" s="12" t="n">
        <f aca="false">IF($F$1761=1,$M$1761,$Z$1685*$T$1761)</f>
        <v>196367563.440791</v>
      </c>
      <c r="Z1761" s="12" t="n">
        <f aca="false">IF($G$1761=1,$N$1761,$W$1685*$T$1761)</f>
        <v>327279272.401318</v>
      </c>
      <c r="AA1761" s="12" t="n">
        <f aca="false">IF($H$1761=1,$O$1761,$T$1685*$T$1761)</f>
        <v>5000000</v>
      </c>
      <c r="AB1761" s="12" t="n">
        <f aca="false">($J$1685+$O$1685)*$T$1761</f>
        <v>18809892.5949169</v>
      </c>
      <c r="AC1761" s="12" t="n">
        <f aca="false">Assumptions!$B$20*$T$1761</f>
        <v>589102690.322373</v>
      </c>
      <c r="AD1761" s="12" t="n">
        <f aca="false">IF($S$1761,Assumptions!$B$14*($T$1761-Assumptions!$B$13),Assumptions!$B$4)</f>
        <v>161139636.200659</v>
      </c>
      <c r="AE1761" s="12" t="n">
        <f aca="false">$U$1761+$V$1761+$W$1761+$X$1761+$Y$1761+$Z$1761+$AA$1761+$AB$1761+$AC$1761+$AD$1761</f>
        <v>2000000000</v>
      </c>
      <c r="AF1761" s="12" t="n">
        <f aca="false">IF(AND(IF($B$1761=1,$U$1761&gt;=INDEX($U$1696:$U$1823,1+$A$1761-Assumptions!$B$77),$U$1761&gt;INDEX($U$1696:$U$1823,1+$A$1761+Assumptions!$B$77)),IF($C$1761=1,$V$1761&gt;=INDEX($V$1696:$V$1823,1+$A$1761-Assumptions!$B$78),$V$1761&gt;INDEX($V$1696:$V$1823,1+$A$1761+Assumptions!$B$78)),IF($D$1761=1,$W$1761&gt;=INDEX($W$1696:$W$1823,1+$A$1761-Assumptions!$B$79),$W$1761&gt;INDEX($W$1696:$W$1823,1+$A$1761+Assumptions!$B$79)),IF($E$1761=1,$X$1761&gt;=INDEX($X$1696:$X$1823,1+$A$1761-Assumptions!$B$80),$X$1761&gt;INDEX($X$1696:$X$1823,1+$A$1761+Assumptions!$B$80)),IF($F$1761=1,$Y$1761&gt;=INDEX($Y$1696:$Y$1823,1+$A$1761-Assumptions!$B$81),$Y$1761&gt;INDEX($Y$1696:$Y$1823,1+$A$1761+Assumptions!$B$81)),IF($G$1761=1,$Z$1761&gt;=INDEX($Z$1696:$Z$1823,1+$A$1761-Assumptions!$B$82),$Z$1761&gt;INDEX($Z$1696:$Z$1823,1+$A$1761+Assumptions!$B$82)),IF($H$1761=1,$AA$1761&gt;=INDEX($AA$1696:$AA$1823,1+$A$1761-Assumptions!$B$83),$AA$1761&gt;INDEX($AA$1696:$AA$1823,1+$A$1761+Assumptions!$B$83))),1,0)</f>
        <v>0</v>
      </c>
    </row>
    <row r="1762" customFormat="false" ht="15" hidden="true" customHeight="false" outlineLevel="0" collapsed="false">
      <c r="A1762" s="6" t="n">
        <f aca="false">ROW()-ROW($A$1696)+Assumptions!$B$4</f>
        <v>66</v>
      </c>
      <c r="B1762" s="12" t="n">
        <f aca="false">MOD(QUOTIENT($A$1762,Assumptions!$B$77),2)</f>
        <v>1</v>
      </c>
      <c r="C1762" s="12" t="n">
        <f aca="false">MOD(QUOTIENT($A$1762,Assumptions!$B$78),2)</f>
        <v>0</v>
      </c>
      <c r="D1762" s="12" t="n">
        <f aca="false">MOD(QUOTIENT($A$1762,Assumptions!$B$79),2)</f>
        <v>0</v>
      </c>
      <c r="E1762" s="12" t="n">
        <f aca="false">MOD(QUOTIENT($A$1762,Assumptions!$B$80),2)</f>
        <v>0</v>
      </c>
      <c r="F1762" s="12" t="n">
        <f aca="false">MOD(QUOTIENT($A$1762,Assumptions!$B$81),2)</f>
        <v>0</v>
      </c>
      <c r="G1762" s="12" t="n">
        <f aca="false">MOD(QUOTIENT($A$1762,Assumptions!$B$82),2)</f>
        <v>1</v>
      </c>
      <c r="H1762" s="12" t="n">
        <f aca="false">MOD(QUOTIENT($A$1762,Assumptions!$B$83),2)</f>
        <v>0</v>
      </c>
      <c r="I1762" s="12" t="n">
        <f aca="false">IF($B$1762=1,MIN(Assumptions!$B$67,MAX(Assumptions!$B$4,Assumptions!$B$26-(Assumptions!$B$4))),Assumptions!$B$4)</f>
        <v>30000000</v>
      </c>
      <c r="J1762" s="12" t="n">
        <f aca="false">IF($C$1762=1,MIN(Assumptions!$B$66,MAX(Assumptions!$B$4,Assumptions!$B$26-($I$1762))),Assumptions!$B$4)</f>
        <v>0</v>
      </c>
      <c r="K1762" s="12" t="n">
        <f aca="false">IF($D$1762=1,MIN(Assumptions!$B$61,MAX(Assumptions!$B$4,Assumptions!$B$26-($I$1762+$J$1762))),Assumptions!$B$4)</f>
        <v>0</v>
      </c>
      <c r="L1762" s="12" t="n">
        <f aca="false">IF($E$1762=1,MIN(Assumptions!$B$56,MAX(Assumptions!$B$4,Assumptions!$B$26-($I$1762+$J$1762+$K$1762))),Assumptions!$B$4)</f>
        <v>0</v>
      </c>
      <c r="M1762" s="12" t="n">
        <f aca="false">IF($F$1762=1,MIN(Assumptions!$B$51,MAX(Assumptions!$B$4,Assumptions!$B$26-($I$1762+$J$1762+$K$1762+$L$1762))),Assumptions!$B$4)</f>
        <v>0</v>
      </c>
      <c r="N1762" s="12" t="n">
        <f aca="false">IF($G$1762=1,MIN(Assumptions!$B$46,MAX(Assumptions!$B$4,Assumptions!$B$26-($I$1762+$J$1762+$K$1762+$L$1762+$M$1762))),Assumptions!$B$4)</f>
        <v>15000000</v>
      </c>
      <c r="O1762" s="12" t="n">
        <f aca="false">IF($H$1762=1,MIN(Assumptions!$B$41,MAX(Assumptions!$B$4,Assumptions!$B$26-($I$1762+$J$1762+$K$1762+$L$1762+$M$1762+$N$1762))),Assumptions!$B$4)</f>
        <v>0</v>
      </c>
      <c r="P1762" s="12" t="n">
        <f aca="false">$I$1762+$J$1762+$K$1762+$L$1762+$M$1762+$N$1762+$O$1762</f>
        <v>45000000</v>
      </c>
      <c r="Q1762" s="12" t="n">
        <f aca="false">MAX(Assumptions!$B$4,Assumptions!$B$26-$P$1762)</f>
        <v>1955000000</v>
      </c>
      <c r="R1762" s="12" t="n">
        <f aca="false">$J$1685+$O$1685+Assumptions!$B$20+IF($B$1762=0,$D$1685,Assumptions!$B$4)+IF($C$1762=0,$AI$1685,Assumptions!$B$4)+IF($D$1762=0,$AF$1685,Assumptions!$B$4)+IF($E$1762=0,$AC$1685,Assumptions!$B$4)+IF($F$1762=0,$Z$1685,Assumptions!$B$4)+IF($G$1762=0,$W$1685,Assumptions!$B$4)+IF($H$1762=0,$T$1685,Assumptions!$B$4)</f>
        <v>27558426.6391823</v>
      </c>
      <c r="S1762" s="12" t="n">
        <f aca="false">IF($R$1762&gt;Assumptions!$B$4,$Q$1762/$R$1762&gt;Assumptions!$B$13,FALSE())</f>
        <v>1</v>
      </c>
      <c r="T1762" s="12" t="n">
        <f aca="false">IF($S$1762,($Q$1762+Assumptions!$B$14*Assumptions!$B$13)/($R$1762+Assumptions!$B$14),IF($R$1762&gt;Assumptions!$B$4,$Q$1762/$R$1762,Assumptions!$B$4))</f>
        <v>65.1231690699447</v>
      </c>
      <c r="U1762" s="12" t="n">
        <f aca="false">IF($B$1762=1,$I$1762,$D$1685*$T$1762)</f>
        <v>30000000</v>
      </c>
      <c r="V1762" s="12" t="n">
        <f aca="false">IF($C$1762=1,$J$1762,$AI$1685*$T$1762)</f>
        <v>399628777.995359</v>
      </c>
      <c r="W1762" s="12" t="n">
        <f aca="false">IF($D$1762=1,$K$1762,$AF$1685*$T$1762)</f>
        <v>112959529.789855</v>
      </c>
      <c r="X1762" s="12" t="n">
        <f aca="false">IF($E$1762=1,$L$1762,$AC$1685*$T$1762)</f>
        <v>156295605.767867</v>
      </c>
      <c r="Y1762" s="12" t="n">
        <f aca="false">IF($F$1762=1,$M$1762,$Z$1685*$T$1762)</f>
        <v>195369507.209834</v>
      </c>
      <c r="Z1762" s="12" t="n">
        <f aca="false">IF($G$1762=1,$N$1762,$W$1685*$T$1762)</f>
        <v>15000000</v>
      </c>
      <c r="AA1762" s="12" t="n">
        <f aca="false">IF($H$1762=1,$O$1762,$T$1685*$T$1762)</f>
        <v>325615845.349723</v>
      </c>
      <c r="AB1762" s="12" t="n">
        <f aca="false">($J$1685+$O$1685)*$T$1762</f>
        <v>18714289.5829987</v>
      </c>
      <c r="AC1762" s="12" t="n">
        <f aca="false">Assumptions!$B$20*$T$1762</f>
        <v>586108521.629502</v>
      </c>
      <c r="AD1762" s="12" t="n">
        <f aca="false">IF($S$1762,Assumptions!$B$14*($T$1762-Assumptions!$B$13),Assumptions!$B$4)</f>
        <v>160307922.674862</v>
      </c>
      <c r="AE1762" s="12" t="n">
        <f aca="false">$U$1762+$V$1762+$W$1762+$X$1762+$Y$1762+$Z$1762+$AA$1762+$AB$1762+$AC$1762+$AD$1762</f>
        <v>2000000000</v>
      </c>
      <c r="AF1762" s="12" t="n">
        <f aca="false">IF(AND(IF($B$1762=1,$U$1762&gt;=INDEX($U$1696:$U$1823,1+$A$1762-Assumptions!$B$77),$U$1762&gt;INDEX($U$1696:$U$1823,1+$A$1762+Assumptions!$B$77)),IF($C$1762=1,$V$1762&gt;=INDEX($V$1696:$V$1823,1+$A$1762-Assumptions!$B$78),$V$1762&gt;INDEX($V$1696:$V$1823,1+$A$1762+Assumptions!$B$78)),IF($D$1762=1,$W$1762&gt;=INDEX($W$1696:$W$1823,1+$A$1762-Assumptions!$B$79),$W$1762&gt;INDEX($W$1696:$W$1823,1+$A$1762+Assumptions!$B$79)),IF($E$1762=1,$X$1762&gt;=INDEX($X$1696:$X$1823,1+$A$1762-Assumptions!$B$80),$X$1762&gt;INDEX($X$1696:$X$1823,1+$A$1762+Assumptions!$B$80)),IF($F$1762=1,$Y$1762&gt;=INDEX($Y$1696:$Y$1823,1+$A$1762-Assumptions!$B$81),$Y$1762&gt;INDEX($Y$1696:$Y$1823,1+$A$1762+Assumptions!$B$81)),IF($G$1762=1,$Z$1762&gt;=INDEX($Z$1696:$Z$1823,1+$A$1762-Assumptions!$B$82),$Z$1762&gt;INDEX($Z$1696:$Z$1823,1+$A$1762+Assumptions!$B$82)),IF($H$1762=1,$AA$1762&gt;=INDEX($AA$1696:$AA$1823,1+$A$1762-Assumptions!$B$83),$AA$1762&gt;INDEX($AA$1696:$AA$1823,1+$A$1762+Assumptions!$B$83))),1,0)</f>
        <v>0</v>
      </c>
    </row>
    <row r="1763" customFormat="false" ht="15" hidden="true" customHeight="false" outlineLevel="0" collapsed="false">
      <c r="A1763" s="6" t="n">
        <f aca="false">ROW()-ROW($A$1696)+Assumptions!$B$4</f>
        <v>67</v>
      </c>
      <c r="B1763" s="12" t="n">
        <f aca="false">MOD(QUOTIENT($A$1763,Assumptions!$B$77),2)</f>
        <v>1</v>
      </c>
      <c r="C1763" s="12" t="n">
        <f aca="false">MOD(QUOTIENT($A$1763,Assumptions!$B$78),2)</f>
        <v>0</v>
      </c>
      <c r="D1763" s="12" t="n">
        <f aca="false">MOD(QUOTIENT($A$1763,Assumptions!$B$79),2)</f>
        <v>0</v>
      </c>
      <c r="E1763" s="12" t="n">
        <f aca="false">MOD(QUOTIENT($A$1763,Assumptions!$B$80),2)</f>
        <v>0</v>
      </c>
      <c r="F1763" s="12" t="n">
        <f aca="false">MOD(QUOTIENT($A$1763,Assumptions!$B$81),2)</f>
        <v>0</v>
      </c>
      <c r="G1763" s="12" t="n">
        <f aca="false">MOD(QUOTIENT($A$1763,Assumptions!$B$82),2)</f>
        <v>1</v>
      </c>
      <c r="H1763" s="12" t="n">
        <f aca="false">MOD(QUOTIENT($A$1763,Assumptions!$B$83),2)</f>
        <v>1</v>
      </c>
      <c r="I1763" s="12" t="n">
        <f aca="false">IF($B$1763=1,MIN(Assumptions!$B$67,MAX(Assumptions!$B$4,Assumptions!$B$26-(Assumptions!$B$4))),Assumptions!$B$4)</f>
        <v>30000000</v>
      </c>
      <c r="J1763" s="12" t="n">
        <f aca="false">IF($C$1763=1,MIN(Assumptions!$B$66,MAX(Assumptions!$B$4,Assumptions!$B$26-($I$1763))),Assumptions!$B$4)</f>
        <v>0</v>
      </c>
      <c r="K1763" s="12" t="n">
        <f aca="false">IF($D$1763=1,MIN(Assumptions!$B$61,MAX(Assumptions!$B$4,Assumptions!$B$26-($I$1763+$J$1763))),Assumptions!$B$4)</f>
        <v>0</v>
      </c>
      <c r="L1763" s="12" t="n">
        <f aca="false">IF($E$1763=1,MIN(Assumptions!$B$56,MAX(Assumptions!$B$4,Assumptions!$B$26-($I$1763+$J$1763+$K$1763))),Assumptions!$B$4)</f>
        <v>0</v>
      </c>
      <c r="M1763" s="12" t="n">
        <f aca="false">IF($F$1763=1,MIN(Assumptions!$B$51,MAX(Assumptions!$B$4,Assumptions!$B$26-($I$1763+$J$1763+$K$1763+$L$1763))),Assumptions!$B$4)</f>
        <v>0</v>
      </c>
      <c r="N1763" s="12" t="n">
        <f aca="false">IF($G$1763=1,MIN(Assumptions!$B$46,MAX(Assumptions!$B$4,Assumptions!$B$26-($I$1763+$J$1763+$K$1763+$L$1763+$M$1763))),Assumptions!$B$4)</f>
        <v>15000000</v>
      </c>
      <c r="O1763" s="12" t="n">
        <f aca="false">IF($H$1763=1,MIN(Assumptions!$B$41,MAX(Assumptions!$B$4,Assumptions!$B$26-($I$1763+$J$1763+$K$1763+$L$1763+$M$1763+$N$1763))),Assumptions!$B$4)</f>
        <v>5000000</v>
      </c>
      <c r="P1763" s="12" t="n">
        <f aca="false">$I$1763+$J$1763+$K$1763+$L$1763+$M$1763+$N$1763+$O$1763</f>
        <v>50000000</v>
      </c>
      <c r="Q1763" s="12" t="n">
        <f aca="false">MAX(Assumptions!$B$4,Assumptions!$B$26-$P$1763)</f>
        <v>1950000000</v>
      </c>
      <c r="R1763" s="12" t="n">
        <f aca="false">$J$1685+$O$1685+Assumptions!$B$20+IF($B$1763=0,$D$1685,Assumptions!$B$4)+IF($C$1763=0,$AI$1685,Assumptions!$B$4)+IF($D$1763=0,$AF$1685,Assumptions!$B$4)+IF($E$1763=0,$AC$1685,Assumptions!$B$4)+IF($F$1763=0,$Z$1685,Assumptions!$B$4)+IF($G$1763=0,$W$1685,Assumptions!$B$4)+IF($H$1763=0,$T$1685,Assumptions!$B$4)</f>
        <v>22558426.6391823</v>
      </c>
      <c r="S1763" s="12" t="n">
        <f aca="false">IF($R$1763&gt;Assumptions!$B$4,$Q$1763/$R$1763&gt;Assumptions!$B$13,FALSE())</f>
        <v>1</v>
      </c>
      <c r="T1763" s="12" t="n">
        <f aca="false">IF($S$1763,($Q$1763+Assumptions!$B$14*Assumptions!$B$13)/($R$1763+Assumptions!$B$14),IF($R$1763&gt;Assumptions!$B$4,$Q$1763/$R$1763,Assumptions!$B$4))</f>
        <v>77.9179007570649</v>
      </c>
      <c r="U1763" s="12" t="n">
        <f aca="false">IF($B$1763=1,$I$1763,$D$1685*$T$1763)</f>
        <v>30000000</v>
      </c>
      <c r="V1763" s="12" t="n">
        <f aca="false">IF($C$1763=1,$J$1763,$AI$1685*$T$1763)</f>
        <v>478143737.600759</v>
      </c>
      <c r="W1763" s="12" t="n">
        <f aca="false">IF($D$1763=1,$K$1763,$AF$1685*$T$1763)</f>
        <v>135152658.530444</v>
      </c>
      <c r="X1763" s="12" t="n">
        <f aca="false">IF($E$1763=1,$L$1763,$AC$1685*$T$1763)</f>
        <v>187002961.816956</v>
      </c>
      <c r="Y1763" s="12" t="n">
        <f aca="false">IF($F$1763=1,$M$1763,$Z$1685*$T$1763)</f>
        <v>233753702.271195</v>
      </c>
      <c r="Z1763" s="12" t="n">
        <f aca="false">IF($G$1763=1,$N$1763,$W$1685*$T$1763)</f>
        <v>15000000</v>
      </c>
      <c r="AA1763" s="12" t="n">
        <f aca="false">IF($H$1763=1,$O$1763,$T$1685*$T$1763)</f>
        <v>5000000</v>
      </c>
      <c r="AB1763" s="12" t="n">
        <f aca="false">($J$1685+$O$1685)*$T$1763</f>
        <v>22391081.0744011</v>
      </c>
      <c r="AC1763" s="12" t="n">
        <f aca="false">Assumptions!$B$20*$T$1763</f>
        <v>701261106.813584</v>
      </c>
      <c r="AD1763" s="12" t="n">
        <f aca="false">IF($S$1763,Assumptions!$B$14*($T$1763-Assumptions!$B$13),Assumptions!$B$4)</f>
        <v>192294751.892662</v>
      </c>
      <c r="AE1763" s="12" t="n">
        <f aca="false">$U$1763+$V$1763+$W$1763+$X$1763+$Y$1763+$Z$1763+$AA$1763+$AB$1763+$AC$1763+$AD$1763</f>
        <v>2000000000</v>
      </c>
      <c r="AF1763" s="12" t="n">
        <f aca="false">IF(AND(IF($B$1763=1,$U$1763&gt;=INDEX($U$1696:$U$1823,1+$A$1763-Assumptions!$B$77),$U$1763&gt;INDEX($U$1696:$U$1823,1+$A$1763+Assumptions!$B$77)),IF($C$1763=1,$V$1763&gt;=INDEX($V$1696:$V$1823,1+$A$1763-Assumptions!$B$78),$V$1763&gt;INDEX($V$1696:$V$1823,1+$A$1763+Assumptions!$B$78)),IF($D$1763=1,$W$1763&gt;=INDEX($W$1696:$W$1823,1+$A$1763-Assumptions!$B$79),$W$1763&gt;INDEX($W$1696:$W$1823,1+$A$1763+Assumptions!$B$79)),IF($E$1763=1,$X$1763&gt;=INDEX($X$1696:$X$1823,1+$A$1763-Assumptions!$B$80),$X$1763&gt;INDEX($X$1696:$X$1823,1+$A$1763+Assumptions!$B$80)),IF($F$1763=1,$Y$1763&gt;=INDEX($Y$1696:$Y$1823,1+$A$1763-Assumptions!$B$81),$Y$1763&gt;INDEX($Y$1696:$Y$1823,1+$A$1763+Assumptions!$B$81)),IF($G$1763=1,$Z$1763&gt;=INDEX($Z$1696:$Z$1823,1+$A$1763-Assumptions!$B$82),$Z$1763&gt;INDEX($Z$1696:$Z$1823,1+$A$1763+Assumptions!$B$82)),IF($H$1763=1,$AA$1763&gt;=INDEX($AA$1696:$AA$1823,1+$A$1763-Assumptions!$B$83),$AA$1763&gt;INDEX($AA$1696:$AA$1823,1+$A$1763+Assumptions!$B$83))),1,0)</f>
        <v>0</v>
      </c>
    </row>
    <row r="1764" customFormat="false" ht="15" hidden="true" customHeight="false" outlineLevel="0" collapsed="false">
      <c r="A1764" s="6" t="n">
        <f aca="false">ROW()-ROW($A$1696)+Assumptions!$B$4</f>
        <v>68</v>
      </c>
      <c r="B1764" s="12" t="n">
        <f aca="false">MOD(QUOTIENT($A$1764,Assumptions!$B$77),2)</f>
        <v>1</v>
      </c>
      <c r="C1764" s="12" t="n">
        <f aca="false">MOD(QUOTIENT($A$1764,Assumptions!$B$78),2)</f>
        <v>0</v>
      </c>
      <c r="D1764" s="12" t="n">
        <f aca="false">MOD(QUOTIENT($A$1764,Assumptions!$B$79),2)</f>
        <v>0</v>
      </c>
      <c r="E1764" s="12" t="n">
        <f aca="false">MOD(QUOTIENT($A$1764,Assumptions!$B$80),2)</f>
        <v>0</v>
      </c>
      <c r="F1764" s="12" t="n">
        <f aca="false">MOD(QUOTIENT($A$1764,Assumptions!$B$81),2)</f>
        <v>1</v>
      </c>
      <c r="G1764" s="12" t="n">
        <f aca="false">MOD(QUOTIENT($A$1764,Assumptions!$B$82),2)</f>
        <v>0</v>
      </c>
      <c r="H1764" s="12" t="n">
        <f aca="false">MOD(QUOTIENT($A$1764,Assumptions!$B$83),2)</f>
        <v>0</v>
      </c>
      <c r="I1764" s="12" t="n">
        <f aca="false">IF($B$1764=1,MIN(Assumptions!$B$67,MAX(Assumptions!$B$4,Assumptions!$B$26-(Assumptions!$B$4))),Assumptions!$B$4)</f>
        <v>30000000</v>
      </c>
      <c r="J1764" s="12" t="n">
        <f aca="false">IF($C$1764=1,MIN(Assumptions!$B$66,MAX(Assumptions!$B$4,Assumptions!$B$26-($I$1764))),Assumptions!$B$4)</f>
        <v>0</v>
      </c>
      <c r="K1764" s="12" t="n">
        <f aca="false">IF($D$1764=1,MIN(Assumptions!$B$61,MAX(Assumptions!$B$4,Assumptions!$B$26-($I$1764+$J$1764))),Assumptions!$B$4)</f>
        <v>0</v>
      </c>
      <c r="L1764" s="12" t="n">
        <f aca="false">IF($E$1764=1,MIN(Assumptions!$B$56,MAX(Assumptions!$B$4,Assumptions!$B$26-($I$1764+$J$1764+$K$1764))),Assumptions!$B$4)</f>
        <v>0</v>
      </c>
      <c r="M1764" s="12" t="n">
        <f aca="false">IF($F$1764=1,MIN(Assumptions!$B$51,MAX(Assumptions!$B$4,Assumptions!$B$26-($I$1764+$J$1764+$K$1764+$L$1764))),Assumptions!$B$4)</f>
        <v>30000000</v>
      </c>
      <c r="N1764" s="12" t="n">
        <f aca="false">IF($G$1764=1,MIN(Assumptions!$B$46,MAX(Assumptions!$B$4,Assumptions!$B$26-($I$1764+$J$1764+$K$1764+$L$1764+$M$1764))),Assumptions!$B$4)</f>
        <v>0</v>
      </c>
      <c r="O1764" s="12" t="n">
        <f aca="false">IF($H$1764=1,MIN(Assumptions!$B$41,MAX(Assumptions!$B$4,Assumptions!$B$26-($I$1764+$J$1764+$K$1764+$L$1764+$M$1764+$N$1764))),Assumptions!$B$4)</f>
        <v>0</v>
      </c>
      <c r="P1764" s="12" t="n">
        <f aca="false">$I$1764+$J$1764+$K$1764+$L$1764+$M$1764+$N$1764+$O$1764</f>
        <v>60000000</v>
      </c>
      <c r="Q1764" s="12" t="n">
        <f aca="false">MAX(Assumptions!$B$4,Assumptions!$B$26-$P$1764)</f>
        <v>1940000000</v>
      </c>
      <c r="R1764" s="12" t="n">
        <f aca="false">$J$1685+$O$1685+Assumptions!$B$20+IF($B$1764=0,$D$1685,Assumptions!$B$4)+IF($C$1764=0,$AI$1685,Assumptions!$B$4)+IF($D$1764=0,$AF$1685,Assumptions!$B$4)+IF($E$1764=0,$AC$1685,Assumptions!$B$4)+IF($F$1764=0,$Z$1685,Assumptions!$B$4)+IF($G$1764=0,$W$1685,Assumptions!$B$4)+IF($H$1764=0,$T$1685,Assumptions!$B$4)</f>
        <v>29558426.6391823</v>
      </c>
      <c r="S1764" s="12" t="n">
        <f aca="false">IF($R$1764&gt;Assumptions!$B$4,$Q$1764/$R$1764&gt;Assumptions!$B$13,FALSE())</f>
        <v>1</v>
      </c>
      <c r="T1764" s="12" t="n">
        <f aca="false">IF($S$1764,($Q$1764+Assumptions!$B$14*Assumptions!$B$13)/($R$1764+Assumptions!$B$14),IF($R$1764&gt;Assumptions!$B$4,$Q$1764/$R$1764,Assumptions!$B$4))</f>
        <v>60.5924932581016</v>
      </c>
      <c r="U1764" s="12" t="n">
        <f aca="false">IF($B$1764=1,$I$1764,$D$1685*$T$1764)</f>
        <v>30000000</v>
      </c>
      <c r="V1764" s="12" t="n">
        <f aca="false">IF($C$1764=1,$J$1764,$AI$1685*$T$1764)</f>
        <v>371826254.499684</v>
      </c>
      <c r="W1764" s="12" t="n">
        <f aca="false">IF($D$1764=1,$K$1764,$AF$1685*$T$1764)</f>
        <v>105100836.53759</v>
      </c>
      <c r="X1764" s="12" t="n">
        <f aca="false">IF($E$1764=1,$L$1764,$AC$1685*$T$1764)</f>
        <v>145421983.819444</v>
      </c>
      <c r="Y1764" s="12" t="n">
        <f aca="false">IF($F$1764=1,$M$1764,$Z$1685*$T$1764)</f>
        <v>30000000</v>
      </c>
      <c r="Z1764" s="12" t="n">
        <f aca="false">IF($G$1764=1,$N$1764,$W$1685*$T$1764)</f>
        <v>302962466.290508</v>
      </c>
      <c r="AA1764" s="12" t="n">
        <f aca="false">IF($H$1764=1,$O$1764,$T$1685*$T$1764)</f>
        <v>302962466.290508</v>
      </c>
      <c r="AB1764" s="12" t="n">
        <f aca="false">($J$1685+$O$1685)*$T$1764</f>
        <v>17412320.0940991</v>
      </c>
      <c r="AC1764" s="12" t="n">
        <f aca="false">Assumptions!$B$20*$T$1764</f>
        <v>545332439.322914</v>
      </c>
      <c r="AD1764" s="12" t="n">
        <f aca="false">IF($S$1764,Assumptions!$B$14*($T$1764-Assumptions!$B$13),Assumptions!$B$4)</f>
        <v>148981233.145254</v>
      </c>
      <c r="AE1764" s="12" t="n">
        <f aca="false">$U$1764+$V$1764+$W$1764+$X$1764+$Y$1764+$Z$1764+$AA$1764+$AB$1764+$AC$1764+$AD$1764</f>
        <v>2000000000</v>
      </c>
      <c r="AF1764" s="12" t="n">
        <f aca="false">IF(AND(IF($B$1764=1,$U$1764&gt;=INDEX($U$1696:$U$1823,1+$A$1764-Assumptions!$B$77),$U$1764&gt;INDEX($U$1696:$U$1823,1+$A$1764+Assumptions!$B$77)),IF($C$1764=1,$V$1764&gt;=INDEX($V$1696:$V$1823,1+$A$1764-Assumptions!$B$78),$V$1764&gt;INDEX($V$1696:$V$1823,1+$A$1764+Assumptions!$B$78)),IF($D$1764=1,$W$1764&gt;=INDEX($W$1696:$W$1823,1+$A$1764-Assumptions!$B$79),$W$1764&gt;INDEX($W$1696:$W$1823,1+$A$1764+Assumptions!$B$79)),IF($E$1764=1,$X$1764&gt;=INDEX($X$1696:$X$1823,1+$A$1764-Assumptions!$B$80),$X$1764&gt;INDEX($X$1696:$X$1823,1+$A$1764+Assumptions!$B$80)),IF($F$1764=1,$Y$1764&gt;=INDEX($Y$1696:$Y$1823,1+$A$1764-Assumptions!$B$81),$Y$1764&gt;INDEX($Y$1696:$Y$1823,1+$A$1764+Assumptions!$B$81)),IF($G$1764=1,$Z$1764&gt;=INDEX($Z$1696:$Z$1823,1+$A$1764-Assumptions!$B$82),$Z$1764&gt;INDEX($Z$1696:$Z$1823,1+$A$1764+Assumptions!$B$82)),IF($H$1764=1,$AA$1764&gt;=INDEX($AA$1696:$AA$1823,1+$A$1764-Assumptions!$B$83),$AA$1764&gt;INDEX($AA$1696:$AA$1823,1+$A$1764+Assumptions!$B$83))),1,0)</f>
        <v>0</v>
      </c>
    </row>
    <row r="1765" customFormat="false" ht="15" hidden="true" customHeight="false" outlineLevel="0" collapsed="false">
      <c r="A1765" s="6" t="n">
        <f aca="false">ROW()-ROW($A$1696)+Assumptions!$B$4</f>
        <v>69</v>
      </c>
      <c r="B1765" s="12" t="n">
        <f aca="false">MOD(QUOTIENT($A$1765,Assumptions!$B$77),2)</f>
        <v>1</v>
      </c>
      <c r="C1765" s="12" t="n">
        <f aca="false">MOD(QUOTIENT($A$1765,Assumptions!$B$78),2)</f>
        <v>0</v>
      </c>
      <c r="D1765" s="12" t="n">
        <f aca="false">MOD(QUOTIENT($A$1765,Assumptions!$B$79),2)</f>
        <v>0</v>
      </c>
      <c r="E1765" s="12" t="n">
        <f aca="false">MOD(QUOTIENT($A$1765,Assumptions!$B$80),2)</f>
        <v>0</v>
      </c>
      <c r="F1765" s="12" t="n">
        <f aca="false">MOD(QUOTIENT($A$1765,Assumptions!$B$81),2)</f>
        <v>1</v>
      </c>
      <c r="G1765" s="12" t="n">
        <f aca="false">MOD(QUOTIENT($A$1765,Assumptions!$B$82),2)</f>
        <v>0</v>
      </c>
      <c r="H1765" s="12" t="n">
        <f aca="false">MOD(QUOTIENT($A$1765,Assumptions!$B$83),2)</f>
        <v>1</v>
      </c>
      <c r="I1765" s="12" t="n">
        <f aca="false">IF($B$1765=1,MIN(Assumptions!$B$67,MAX(Assumptions!$B$4,Assumptions!$B$26-(Assumptions!$B$4))),Assumptions!$B$4)</f>
        <v>30000000</v>
      </c>
      <c r="J1765" s="12" t="n">
        <f aca="false">IF($C$1765=1,MIN(Assumptions!$B$66,MAX(Assumptions!$B$4,Assumptions!$B$26-($I$1765))),Assumptions!$B$4)</f>
        <v>0</v>
      </c>
      <c r="K1765" s="12" t="n">
        <f aca="false">IF($D$1765=1,MIN(Assumptions!$B$61,MAX(Assumptions!$B$4,Assumptions!$B$26-($I$1765+$J$1765))),Assumptions!$B$4)</f>
        <v>0</v>
      </c>
      <c r="L1765" s="12" t="n">
        <f aca="false">IF($E$1765=1,MIN(Assumptions!$B$56,MAX(Assumptions!$B$4,Assumptions!$B$26-($I$1765+$J$1765+$K$1765))),Assumptions!$B$4)</f>
        <v>0</v>
      </c>
      <c r="M1765" s="12" t="n">
        <f aca="false">IF($F$1765=1,MIN(Assumptions!$B$51,MAX(Assumptions!$B$4,Assumptions!$B$26-($I$1765+$J$1765+$K$1765+$L$1765))),Assumptions!$B$4)</f>
        <v>30000000</v>
      </c>
      <c r="N1765" s="12" t="n">
        <f aca="false">IF($G$1765=1,MIN(Assumptions!$B$46,MAX(Assumptions!$B$4,Assumptions!$B$26-($I$1765+$J$1765+$K$1765+$L$1765+$M$1765))),Assumptions!$B$4)</f>
        <v>0</v>
      </c>
      <c r="O1765" s="12" t="n">
        <f aca="false">IF($H$1765=1,MIN(Assumptions!$B$41,MAX(Assumptions!$B$4,Assumptions!$B$26-($I$1765+$J$1765+$K$1765+$L$1765+$M$1765+$N$1765))),Assumptions!$B$4)</f>
        <v>5000000</v>
      </c>
      <c r="P1765" s="12" t="n">
        <f aca="false">$I$1765+$J$1765+$K$1765+$L$1765+$M$1765+$N$1765+$O$1765</f>
        <v>65000000</v>
      </c>
      <c r="Q1765" s="12" t="n">
        <f aca="false">MAX(Assumptions!$B$4,Assumptions!$B$26-$P$1765)</f>
        <v>1935000000</v>
      </c>
      <c r="R1765" s="12" t="n">
        <f aca="false">$J$1685+$O$1685+Assumptions!$B$20+IF($B$1765=0,$D$1685,Assumptions!$B$4)+IF($C$1765=0,$AI$1685,Assumptions!$B$4)+IF($D$1765=0,$AF$1685,Assumptions!$B$4)+IF($E$1765=0,$AC$1685,Assumptions!$B$4)+IF($F$1765=0,$Z$1685,Assumptions!$B$4)+IF($G$1765=0,$W$1685,Assumptions!$B$4)+IF($H$1765=0,$T$1685,Assumptions!$B$4)</f>
        <v>24558426.6391823</v>
      </c>
      <c r="S1765" s="12" t="n">
        <f aca="false">IF($R$1765&gt;Assumptions!$B$4,$Q$1765/$R$1765&gt;Assumptions!$B$13,FALSE())</f>
        <v>1</v>
      </c>
      <c r="T1765" s="12" t="n">
        <f aca="false">IF($S$1765,($Q$1765+Assumptions!$B$14*Assumptions!$B$13)/($R$1765+Assumptions!$B$14),IF($R$1765&gt;Assumptions!$B$4,$Q$1765/$R$1765,Assumptions!$B$4))</f>
        <v>71.6043111388589</v>
      </c>
      <c r="U1765" s="12" t="n">
        <f aca="false">IF($B$1765=1,$I$1765,$D$1685*$T$1765)</f>
        <v>30000000</v>
      </c>
      <c r="V1765" s="12" t="n">
        <f aca="false">IF($C$1765=1,$J$1765,$AI$1685*$T$1765)</f>
        <v>439400351.18512</v>
      </c>
      <c r="W1765" s="12" t="n">
        <f aca="false">IF($D$1765=1,$K$1765,$AF$1685*$T$1765)</f>
        <v>124201408.387923</v>
      </c>
      <c r="X1765" s="12" t="n">
        <f aca="false">IF($E$1765=1,$L$1765,$AC$1685*$T$1765)</f>
        <v>171850346.733261</v>
      </c>
      <c r="Y1765" s="12" t="n">
        <f aca="false">IF($F$1765=1,$M$1765,$Z$1685*$T$1765)</f>
        <v>30000000</v>
      </c>
      <c r="Z1765" s="12" t="n">
        <f aca="false">IF($G$1765=1,$N$1765,$W$1685*$T$1765)</f>
        <v>358021555.694294</v>
      </c>
      <c r="AA1765" s="12" t="n">
        <f aca="false">IF($H$1765=1,$O$1765,$T$1685*$T$1765)</f>
        <v>5000000</v>
      </c>
      <c r="AB1765" s="12" t="n">
        <f aca="false">($J$1685+$O$1685)*$T$1765</f>
        <v>20576759.9025242</v>
      </c>
      <c r="AC1765" s="12" t="n">
        <f aca="false">Assumptions!$B$20*$T$1765</f>
        <v>644438800.24973</v>
      </c>
      <c r="AD1765" s="12" t="n">
        <f aca="false">IF($S$1765,Assumptions!$B$14*($T$1765-Assumptions!$B$13),Assumptions!$B$4)</f>
        <v>176510777.847147</v>
      </c>
      <c r="AE1765" s="12" t="n">
        <f aca="false">$U$1765+$V$1765+$W$1765+$X$1765+$Y$1765+$Z$1765+$AA$1765+$AB$1765+$AC$1765+$AD$1765</f>
        <v>2000000000</v>
      </c>
      <c r="AF1765" s="12" t="n">
        <f aca="false">IF(AND(IF($B$1765=1,$U$1765&gt;=INDEX($U$1696:$U$1823,1+$A$1765-Assumptions!$B$77),$U$1765&gt;INDEX($U$1696:$U$1823,1+$A$1765+Assumptions!$B$77)),IF($C$1765=1,$V$1765&gt;=INDEX($V$1696:$V$1823,1+$A$1765-Assumptions!$B$78),$V$1765&gt;INDEX($V$1696:$V$1823,1+$A$1765+Assumptions!$B$78)),IF($D$1765=1,$W$1765&gt;=INDEX($W$1696:$W$1823,1+$A$1765-Assumptions!$B$79),$W$1765&gt;INDEX($W$1696:$W$1823,1+$A$1765+Assumptions!$B$79)),IF($E$1765=1,$X$1765&gt;=INDEX($X$1696:$X$1823,1+$A$1765-Assumptions!$B$80),$X$1765&gt;INDEX($X$1696:$X$1823,1+$A$1765+Assumptions!$B$80)),IF($F$1765=1,$Y$1765&gt;=INDEX($Y$1696:$Y$1823,1+$A$1765-Assumptions!$B$81),$Y$1765&gt;INDEX($Y$1696:$Y$1823,1+$A$1765+Assumptions!$B$81)),IF($G$1765=1,$Z$1765&gt;=INDEX($Z$1696:$Z$1823,1+$A$1765-Assumptions!$B$82),$Z$1765&gt;INDEX($Z$1696:$Z$1823,1+$A$1765+Assumptions!$B$82)),IF($H$1765=1,$AA$1765&gt;=INDEX($AA$1696:$AA$1823,1+$A$1765-Assumptions!$B$83),$AA$1765&gt;INDEX($AA$1696:$AA$1823,1+$A$1765+Assumptions!$B$83))),1,0)</f>
        <v>0</v>
      </c>
    </row>
    <row r="1766" customFormat="false" ht="15" hidden="true" customHeight="false" outlineLevel="0" collapsed="false">
      <c r="A1766" s="6" t="n">
        <f aca="false">ROW()-ROW($A$1696)+Assumptions!$B$4</f>
        <v>70</v>
      </c>
      <c r="B1766" s="12" t="n">
        <f aca="false">MOD(QUOTIENT($A$1766,Assumptions!$B$77),2)</f>
        <v>1</v>
      </c>
      <c r="C1766" s="12" t="n">
        <f aca="false">MOD(QUOTIENT($A$1766,Assumptions!$B$78),2)</f>
        <v>0</v>
      </c>
      <c r="D1766" s="12" t="n">
        <f aca="false">MOD(QUOTIENT($A$1766,Assumptions!$B$79),2)</f>
        <v>0</v>
      </c>
      <c r="E1766" s="12" t="n">
        <f aca="false">MOD(QUOTIENT($A$1766,Assumptions!$B$80),2)</f>
        <v>0</v>
      </c>
      <c r="F1766" s="12" t="n">
        <f aca="false">MOD(QUOTIENT($A$1766,Assumptions!$B$81),2)</f>
        <v>1</v>
      </c>
      <c r="G1766" s="12" t="n">
        <f aca="false">MOD(QUOTIENT($A$1766,Assumptions!$B$82),2)</f>
        <v>1</v>
      </c>
      <c r="H1766" s="12" t="n">
        <f aca="false">MOD(QUOTIENT($A$1766,Assumptions!$B$83),2)</f>
        <v>0</v>
      </c>
      <c r="I1766" s="12" t="n">
        <f aca="false">IF($B$1766=1,MIN(Assumptions!$B$67,MAX(Assumptions!$B$4,Assumptions!$B$26-(Assumptions!$B$4))),Assumptions!$B$4)</f>
        <v>30000000</v>
      </c>
      <c r="J1766" s="12" t="n">
        <f aca="false">IF($C$1766=1,MIN(Assumptions!$B$66,MAX(Assumptions!$B$4,Assumptions!$B$26-($I$1766))),Assumptions!$B$4)</f>
        <v>0</v>
      </c>
      <c r="K1766" s="12" t="n">
        <f aca="false">IF($D$1766=1,MIN(Assumptions!$B$61,MAX(Assumptions!$B$4,Assumptions!$B$26-($I$1766+$J$1766))),Assumptions!$B$4)</f>
        <v>0</v>
      </c>
      <c r="L1766" s="12" t="n">
        <f aca="false">IF($E$1766=1,MIN(Assumptions!$B$56,MAX(Assumptions!$B$4,Assumptions!$B$26-($I$1766+$J$1766+$K$1766))),Assumptions!$B$4)</f>
        <v>0</v>
      </c>
      <c r="M1766" s="12" t="n">
        <f aca="false">IF($F$1766=1,MIN(Assumptions!$B$51,MAX(Assumptions!$B$4,Assumptions!$B$26-($I$1766+$J$1766+$K$1766+$L$1766))),Assumptions!$B$4)</f>
        <v>30000000</v>
      </c>
      <c r="N1766" s="12" t="n">
        <f aca="false">IF($G$1766=1,MIN(Assumptions!$B$46,MAX(Assumptions!$B$4,Assumptions!$B$26-($I$1766+$J$1766+$K$1766+$L$1766+$M$1766))),Assumptions!$B$4)</f>
        <v>15000000</v>
      </c>
      <c r="O1766" s="12" t="n">
        <f aca="false">IF($H$1766=1,MIN(Assumptions!$B$41,MAX(Assumptions!$B$4,Assumptions!$B$26-($I$1766+$J$1766+$K$1766+$L$1766+$M$1766+$N$1766))),Assumptions!$B$4)</f>
        <v>0</v>
      </c>
      <c r="P1766" s="12" t="n">
        <f aca="false">$I$1766+$J$1766+$K$1766+$L$1766+$M$1766+$N$1766+$O$1766</f>
        <v>75000000</v>
      </c>
      <c r="Q1766" s="12" t="n">
        <f aca="false">MAX(Assumptions!$B$4,Assumptions!$B$26-$P$1766)</f>
        <v>1925000000</v>
      </c>
      <c r="R1766" s="12" t="n">
        <f aca="false">$J$1685+$O$1685+Assumptions!$B$20+IF($B$1766=0,$D$1685,Assumptions!$B$4)+IF($C$1766=0,$AI$1685,Assumptions!$B$4)+IF($D$1766=0,$AF$1685,Assumptions!$B$4)+IF($E$1766=0,$AC$1685,Assumptions!$B$4)+IF($F$1766=0,$Z$1685,Assumptions!$B$4)+IF($G$1766=0,$W$1685,Assumptions!$B$4)+IF($H$1766=0,$T$1685,Assumptions!$B$4)</f>
        <v>24558426.6391823</v>
      </c>
      <c r="S1766" s="12" t="n">
        <f aca="false">IF($R$1766&gt;Assumptions!$B$4,$Q$1766/$R$1766&gt;Assumptions!$B$13,FALSE())</f>
        <v>1</v>
      </c>
      <c r="T1766" s="12" t="n">
        <f aca="false">IF($S$1766,($Q$1766+Assumptions!$B$14*Assumptions!$B$13)/($R$1766+Assumptions!$B$14),IF($R$1766&gt;Assumptions!$B$4,$Q$1766/$R$1766,Assumptions!$B$4))</f>
        <v>71.2347405007228</v>
      </c>
      <c r="U1766" s="12" t="n">
        <f aca="false">IF($B$1766=1,$I$1766,$D$1685*$T$1766)</f>
        <v>30000000</v>
      </c>
      <c r="V1766" s="12" t="n">
        <f aca="false">IF($C$1766=1,$J$1766,$AI$1685*$T$1766)</f>
        <v>437132478.40481</v>
      </c>
      <c r="W1766" s="12" t="n">
        <f aca="false">IF($D$1766=1,$K$1766,$AF$1685*$T$1766)</f>
        <v>123560368.860759</v>
      </c>
      <c r="X1766" s="12" t="n">
        <f aca="false">IF($E$1766=1,$L$1766,$AC$1685*$T$1766)</f>
        <v>170963377.201735</v>
      </c>
      <c r="Y1766" s="12" t="n">
        <f aca="false">IF($F$1766=1,$M$1766,$Z$1685*$T$1766)</f>
        <v>30000000</v>
      </c>
      <c r="Z1766" s="12" t="n">
        <f aca="false">IF($G$1766=1,$N$1766,$W$1685*$T$1766)</f>
        <v>15000000</v>
      </c>
      <c r="AA1766" s="12" t="n">
        <f aca="false">IF($H$1766=1,$O$1766,$T$1685*$T$1766)</f>
        <v>356173702.503614</v>
      </c>
      <c r="AB1766" s="12" t="n">
        <f aca="false">($J$1685+$O$1685)*$T$1766</f>
        <v>20470557.2707692</v>
      </c>
      <c r="AC1766" s="12" t="n">
        <f aca="false">Assumptions!$B$20*$T$1766</f>
        <v>641112664.506505</v>
      </c>
      <c r="AD1766" s="12" t="n">
        <f aca="false">IF($S$1766,Assumptions!$B$14*($T$1766-Assumptions!$B$13),Assumptions!$B$4)</f>
        <v>175586851.251807</v>
      </c>
      <c r="AE1766" s="12" t="n">
        <f aca="false">$U$1766+$V$1766+$W$1766+$X$1766+$Y$1766+$Z$1766+$AA$1766+$AB$1766+$AC$1766+$AD$1766</f>
        <v>2000000000</v>
      </c>
      <c r="AF1766" s="12" t="n">
        <f aca="false">IF(AND(IF($B$1766=1,$U$1766&gt;=INDEX($U$1696:$U$1823,1+$A$1766-Assumptions!$B$77),$U$1766&gt;INDEX($U$1696:$U$1823,1+$A$1766+Assumptions!$B$77)),IF($C$1766=1,$V$1766&gt;=INDEX($V$1696:$V$1823,1+$A$1766-Assumptions!$B$78),$V$1766&gt;INDEX($V$1696:$V$1823,1+$A$1766+Assumptions!$B$78)),IF($D$1766=1,$W$1766&gt;=INDEX($W$1696:$W$1823,1+$A$1766-Assumptions!$B$79),$W$1766&gt;INDEX($W$1696:$W$1823,1+$A$1766+Assumptions!$B$79)),IF($E$1766=1,$X$1766&gt;=INDEX($X$1696:$X$1823,1+$A$1766-Assumptions!$B$80),$X$1766&gt;INDEX($X$1696:$X$1823,1+$A$1766+Assumptions!$B$80)),IF($F$1766=1,$Y$1766&gt;=INDEX($Y$1696:$Y$1823,1+$A$1766-Assumptions!$B$81),$Y$1766&gt;INDEX($Y$1696:$Y$1823,1+$A$1766+Assumptions!$B$81)),IF($G$1766=1,$Z$1766&gt;=INDEX($Z$1696:$Z$1823,1+$A$1766-Assumptions!$B$82),$Z$1766&gt;INDEX($Z$1696:$Z$1823,1+$A$1766+Assumptions!$B$82)),IF($H$1766=1,$AA$1766&gt;=INDEX($AA$1696:$AA$1823,1+$A$1766-Assumptions!$B$83),$AA$1766&gt;INDEX($AA$1696:$AA$1823,1+$A$1766+Assumptions!$B$83))),1,0)</f>
        <v>0</v>
      </c>
    </row>
    <row r="1767" customFormat="false" ht="15" hidden="true" customHeight="false" outlineLevel="0" collapsed="false">
      <c r="A1767" s="6" t="n">
        <f aca="false">ROW()-ROW($A$1696)+Assumptions!$B$4</f>
        <v>71</v>
      </c>
      <c r="B1767" s="12" t="n">
        <f aca="false">MOD(QUOTIENT($A$1767,Assumptions!$B$77),2)</f>
        <v>1</v>
      </c>
      <c r="C1767" s="12" t="n">
        <f aca="false">MOD(QUOTIENT($A$1767,Assumptions!$B$78),2)</f>
        <v>0</v>
      </c>
      <c r="D1767" s="12" t="n">
        <f aca="false">MOD(QUOTIENT($A$1767,Assumptions!$B$79),2)</f>
        <v>0</v>
      </c>
      <c r="E1767" s="12" t="n">
        <f aca="false">MOD(QUOTIENT($A$1767,Assumptions!$B$80),2)</f>
        <v>0</v>
      </c>
      <c r="F1767" s="12" t="n">
        <f aca="false">MOD(QUOTIENT($A$1767,Assumptions!$B$81),2)</f>
        <v>1</v>
      </c>
      <c r="G1767" s="12" t="n">
        <f aca="false">MOD(QUOTIENT($A$1767,Assumptions!$B$82),2)</f>
        <v>1</v>
      </c>
      <c r="H1767" s="12" t="n">
        <f aca="false">MOD(QUOTIENT($A$1767,Assumptions!$B$83),2)</f>
        <v>1</v>
      </c>
      <c r="I1767" s="12" t="n">
        <f aca="false">IF($B$1767=1,MIN(Assumptions!$B$67,MAX(Assumptions!$B$4,Assumptions!$B$26-(Assumptions!$B$4))),Assumptions!$B$4)</f>
        <v>30000000</v>
      </c>
      <c r="J1767" s="12" t="n">
        <f aca="false">IF($C$1767=1,MIN(Assumptions!$B$66,MAX(Assumptions!$B$4,Assumptions!$B$26-($I$1767))),Assumptions!$B$4)</f>
        <v>0</v>
      </c>
      <c r="K1767" s="12" t="n">
        <f aca="false">IF($D$1767=1,MIN(Assumptions!$B$61,MAX(Assumptions!$B$4,Assumptions!$B$26-($I$1767+$J$1767))),Assumptions!$B$4)</f>
        <v>0</v>
      </c>
      <c r="L1767" s="12" t="n">
        <f aca="false">IF($E$1767=1,MIN(Assumptions!$B$56,MAX(Assumptions!$B$4,Assumptions!$B$26-($I$1767+$J$1767+$K$1767))),Assumptions!$B$4)</f>
        <v>0</v>
      </c>
      <c r="M1767" s="12" t="n">
        <f aca="false">IF($F$1767=1,MIN(Assumptions!$B$51,MAX(Assumptions!$B$4,Assumptions!$B$26-($I$1767+$J$1767+$K$1767+$L$1767))),Assumptions!$B$4)</f>
        <v>30000000</v>
      </c>
      <c r="N1767" s="12" t="n">
        <f aca="false">IF($G$1767=1,MIN(Assumptions!$B$46,MAX(Assumptions!$B$4,Assumptions!$B$26-($I$1767+$J$1767+$K$1767+$L$1767+$M$1767))),Assumptions!$B$4)</f>
        <v>15000000</v>
      </c>
      <c r="O1767" s="12" t="n">
        <f aca="false">IF($H$1767=1,MIN(Assumptions!$B$41,MAX(Assumptions!$B$4,Assumptions!$B$26-($I$1767+$J$1767+$K$1767+$L$1767+$M$1767+$N$1767))),Assumptions!$B$4)</f>
        <v>5000000</v>
      </c>
      <c r="P1767" s="12" t="n">
        <f aca="false">$I$1767+$J$1767+$K$1767+$L$1767+$M$1767+$N$1767+$O$1767</f>
        <v>80000000</v>
      </c>
      <c r="Q1767" s="12" t="n">
        <f aca="false">MAX(Assumptions!$B$4,Assumptions!$B$26-$P$1767)</f>
        <v>1920000000</v>
      </c>
      <c r="R1767" s="12" t="n">
        <f aca="false">$J$1685+$O$1685+Assumptions!$B$20+IF($B$1767=0,$D$1685,Assumptions!$B$4)+IF($C$1767=0,$AI$1685,Assumptions!$B$4)+IF($D$1767=0,$AF$1685,Assumptions!$B$4)+IF($E$1767=0,$AC$1685,Assumptions!$B$4)+IF($F$1767=0,$Z$1685,Assumptions!$B$4)+IF($G$1767=0,$W$1685,Assumptions!$B$4)+IF($H$1767=0,$T$1685,Assumptions!$B$4)</f>
        <v>19558426.6391823</v>
      </c>
      <c r="S1767" s="12" t="n">
        <f aca="false">IF($R$1767&gt;Assumptions!$B$4,$Q$1767/$R$1767&gt;Assumptions!$B$13,FALSE())</f>
        <v>1</v>
      </c>
      <c r="T1767" s="12" t="n">
        <f aca="false">IF($S$1767,($Q$1767+Assumptions!$B$14*Assumptions!$B$13)/($R$1767+Assumptions!$B$14),IF($R$1767&gt;Assumptions!$B$4,$Q$1767/$R$1767,Assumptions!$B$4))</f>
        <v>87.1549014554405</v>
      </c>
      <c r="U1767" s="12" t="n">
        <f aca="false">IF($B$1767=1,$I$1767,$D$1685*$T$1767)</f>
        <v>30000000</v>
      </c>
      <c r="V1767" s="12" t="n">
        <f aca="false">IF($C$1767=1,$J$1767,$AI$1685*$T$1767)</f>
        <v>534826656.355365</v>
      </c>
      <c r="W1767" s="12" t="n">
        <f aca="false">IF($D$1767=1,$K$1767,$AF$1685*$T$1767)</f>
        <v>151174717.506665</v>
      </c>
      <c r="X1767" s="12" t="n">
        <f aca="false">IF($E$1767=1,$L$1767,$AC$1685*$T$1767)</f>
        <v>209171763.493057</v>
      </c>
      <c r="Y1767" s="12" t="n">
        <f aca="false">IF($F$1767=1,$M$1767,$Z$1685*$T$1767)</f>
        <v>30000000</v>
      </c>
      <c r="Z1767" s="12" t="n">
        <f aca="false">IF($G$1767=1,$N$1767,$W$1685*$T$1767)</f>
        <v>15000000</v>
      </c>
      <c r="AA1767" s="12" t="n">
        <f aca="false">IF($H$1767=1,$O$1767,$T$1685*$T$1767)</f>
        <v>5000000</v>
      </c>
      <c r="AB1767" s="12" t="n">
        <f aca="false">($J$1685+$O$1685)*$T$1767</f>
        <v>25045495.9073479</v>
      </c>
      <c r="AC1767" s="12" t="n">
        <f aca="false">Assumptions!$B$20*$T$1767</f>
        <v>784394113.098964</v>
      </c>
      <c r="AD1767" s="12" t="n">
        <f aca="false">IF($S$1767,Assumptions!$B$14*($T$1767-Assumptions!$B$13),Assumptions!$B$4)</f>
        <v>215387253.638601</v>
      </c>
      <c r="AE1767" s="12" t="n">
        <f aca="false">$U$1767+$V$1767+$W$1767+$X$1767+$Y$1767+$Z$1767+$AA$1767+$AB$1767+$AC$1767+$AD$1767</f>
        <v>2000000000</v>
      </c>
      <c r="AF1767" s="12" t="n">
        <f aca="false">IF(AND(IF($B$1767=1,$U$1767&gt;=INDEX($U$1696:$U$1823,1+$A$1767-Assumptions!$B$77),$U$1767&gt;INDEX($U$1696:$U$1823,1+$A$1767+Assumptions!$B$77)),IF($C$1767=1,$V$1767&gt;=INDEX($V$1696:$V$1823,1+$A$1767-Assumptions!$B$78),$V$1767&gt;INDEX($V$1696:$V$1823,1+$A$1767+Assumptions!$B$78)),IF($D$1767=1,$W$1767&gt;=INDEX($W$1696:$W$1823,1+$A$1767-Assumptions!$B$79),$W$1767&gt;INDEX($W$1696:$W$1823,1+$A$1767+Assumptions!$B$79)),IF($E$1767=1,$X$1767&gt;=INDEX($X$1696:$X$1823,1+$A$1767-Assumptions!$B$80),$X$1767&gt;INDEX($X$1696:$X$1823,1+$A$1767+Assumptions!$B$80)),IF($F$1767=1,$Y$1767&gt;=INDEX($Y$1696:$Y$1823,1+$A$1767-Assumptions!$B$81),$Y$1767&gt;INDEX($Y$1696:$Y$1823,1+$A$1767+Assumptions!$B$81)),IF($G$1767=1,$Z$1767&gt;=INDEX($Z$1696:$Z$1823,1+$A$1767-Assumptions!$B$82),$Z$1767&gt;INDEX($Z$1696:$Z$1823,1+$A$1767+Assumptions!$B$82)),IF($H$1767=1,$AA$1767&gt;=INDEX($AA$1696:$AA$1823,1+$A$1767-Assumptions!$B$83),$AA$1767&gt;INDEX($AA$1696:$AA$1823,1+$A$1767+Assumptions!$B$83))),1,0)</f>
        <v>0</v>
      </c>
    </row>
    <row r="1768" customFormat="false" ht="15" hidden="true" customHeight="false" outlineLevel="0" collapsed="false">
      <c r="A1768" s="6" t="n">
        <f aca="false">ROW()-ROW($A$1696)+Assumptions!$B$4</f>
        <v>72</v>
      </c>
      <c r="B1768" s="12" t="n">
        <f aca="false">MOD(QUOTIENT($A$1768,Assumptions!$B$77),2)</f>
        <v>1</v>
      </c>
      <c r="C1768" s="12" t="n">
        <f aca="false">MOD(QUOTIENT($A$1768,Assumptions!$B$78),2)</f>
        <v>0</v>
      </c>
      <c r="D1768" s="12" t="n">
        <f aca="false">MOD(QUOTIENT($A$1768,Assumptions!$B$79),2)</f>
        <v>0</v>
      </c>
      <c r="E1768" s="12" t="n">
        <f aca="false">MOD(QUOTIENT($A$1768,Assumptions!$B$80),2)</f>
        <v>1</v>
      </c>
      <c r="F1768" s="12" t="n">
        <f aca="false">MOD(QUOTIENT($A$1768,Assumptions!$B$81),2)</f>
        <v>0</v>
      </c>
      <c r="G1768" s="12" t="n">
        <f aca="false">MOD(QUOTIENT($A$1768,Assumptions!$B$82),2)</f>
        <v>0</v>
      </c>
      <c r="H1768" s="12" t="n">
        <f aca="false">MOD(QUOTIENT($A$1768,Assumptions!$B$83),2)</f>
        <v>0</v>
      </c>
      <c r="I1768" s="12" t="n">
        <f aca="false">IF($B$1768=1,MIN(Assumptions!$B$67,MAX(Assumptions!$B$4,Assumptions!$B$26-(Assumptions!$B$4))),Assumptions!$B$4)</f>
        <v>30000000</v>
      </c>
      <c r="J1768" s="12" t="n">
        <f aca="false">IF($C$1768=1,MIN(Assumptions!$B$66,MAX(Assumptions!$B$4,Assumptions!$B$26-($I$1768))),Assumptions!$B$4)</f>
        <v>0</v>
      </c>
      <c r="K1768" s="12" t="n">
        <f aca="false">IF($D$1768=1,MIN(Assumptions!$B$61,MAX(Assumptions!$B$4,Assumptions!$B$26-($I$1768+$J$1768))),Assumptions!$B$4)</f>
        <v>0</v>
      </c>
      <c r="L1768" s="12" t="n">
        <f aca="false">IF($E$1768=1,MIN(Assumptions!$B$56,MAX(Assumptions!$B$4,Assumptions!$B$26-($I$1768+$J$1768+$K$1768))),Assumptions!$B$4)</f>
        <v>60000000</v>
      </c>
      <c r="M1768" s="12" t="n">
        <f aca="false">IF($F$1768=1,MIN(Assumptions!$B$51,MAX(Assumptions!$B$4,Assumptions!$B$26-($I$1768+$J$1768+$K$1768+$L$1768))),Assumptions!$B$4)</f>
        <v>0</v>
      </c>
      <c r="N1768" s="12" t="n">
        <f aca="false">IF($G$1768=1,MIN(Assumptions!$B$46,MAX(Assumptions!$B$4,Assumptions!$B$26-($I$1768+$J$1768+$K$1768+$L$1768+$M$1768))),Assumptions!$B$4)</f>
        <v>0</v>
      </c>
      <c r="O1768" s="12" t="n">
        <f aca="false">IF($H$1768=1,MIN(Assumptions!$B$41,MAX(Assumptions!$B$4,Assumptions!$B$26-($I$1768+$J$1768+$K$1768+$L$1768+$M$1768+$N$1768))),Assumptions!$B$4)</f>
        <v>0</v>
      </c>
      <c r="P1768" s="12" t="n">
        <f aca="false">$I$1768+$J$1768+$K$1768+$L$1768+$M$1768+$N$1768+$O$1768</f>
        <v>90000000</v>
      </c>
      <c r="Q1768" s="12" t="n">
        <f aca="false">MAX(Assumptions!$B$4,Assumptions!$B$26-$P$1768)</f>
        <v>1910000000</v>
      </c>
      <c r="R1768" s="12" t="n">
        <f aca="false">$J$1685+$O$1685+Assumptions!$B$20+IF($B$1768=0,$D$1685,Assumptions!$B$4)+IF($C$1768=0,$AI$1685,Assumptions!$B$4)+IF($D$1768=0,$AF$1685,Assumptions!$B$4)+IF($E$1768=0,$AC$1685,Assumptions!$B$4)+IF($F$1768=0,$Z$1685,Assumptions!$B$4)+IF($G$1768=0,$W$1685,Assumptions!$B$4)+IF($H$1768=0,$T$1685,Assumptions!$B$4)</f>
        <v>30158426.6391823</v>
      </c>
      <c r="S1768" s="12" t="n">
        <f aca="false">IF($R$1768&gt;Assumptions!$B$4,$Q$1768/$R$1768&gt;Assumptions!$B$13,FALSE())</f>
        <v>1</v>
      </c>
      <c r="T1768" s="12" t="n">
        <f aca="false">IF($S$1768,($Q$1768+Assumptions!$B$14*Assumptions!$B$13)/($R$1768+Assumptions!$B$14),IF($R$1768&gt;Assumptions!$B$4,$Q$1768/$R$1768,Assumptions!$B$4))</f>
        <v>58.5606900519039</v>
      </c>
      <c r="U1768" s="12" t="n">
        <f aca="false">IF($B$1768=1,$I$1768,$D$1685*$T$1768)</f>
        <v>30000000</v>
      </c>
      <c r="V1768" s="12" t="n">
        <f aca="false">IF($C$1768=1,$J$1768,$AI$1685*$T$1768)</f>
        <v>359358080.054</v>
      </c>
      <c r="W1768" s="12" t="n">
        <f aca="false">IF($D$1768=1,$K$1768,$AF$1685*$T$1768)</f>
        <v>101576568.01572</v>
      </c>
      <c r="X1768" s="12" t="n">
        <f aca="false">IF($E$1768=1,$L$1768,$AC$1685*$T$1768)</f>
        <v>60000000</v>
      </c>
      <c r="Y1768" s="12" t="n">
        <f aca="false">IF($F$1768=1,$M$1768,$Z$1685*$T$1768)</f>
        <v>175682070.155712</v>
      </c>
      <c r="Z1768" s="12" t="n">
        <f aca="false">IF($G$1768=1,$N$1768,$W$1685*$T$1768)</f>
        <v>292803450.25952</v>
      </c>
      <c r="AA1768" s="12" t="n">
        <f aca="false">IF($H$1768=1,$O$1768,$T$1685*$T$1768)</f>
        <v>292803450.25952</v>
      </c>
      <c r="AB1768" s="12" t="n">
        <f aca="false">($J$1685+$O$1685)*$T$1768</f>
        <v>16828445.6586334</v>
      </c>
      <c r="AC1768" s="12" t="n">
        <f aca="false">Assumptions!$B$20*$T$1768</f>
        <v>527046210.467135</v>
      </c>
      <c r="AD1768" s="12" t="n">
        <f aca="false">IF($S$1768,Assumptions!$B$14*($T$1768-Assumptions!$B$13),Assumptions!$B$4)</f>
        <v>143901725.12976</v>
      </c>
      <c r="AE1768" s="12" t="n">
        <f aca="false">$U$1768+$V$1768+$W$1768+$X$1768+$Y$1768+$Z$1768+$AA$1768+$AB$1768+$AC$1768+$AD$1768</f>
        <v>2000000000</v>
      </c>
      <c r="AF1768" s="12" t="n">
        <f aca="false">IF(AND(IF($B$1768=1,$U$1768&gt;=INDEX($U$1696:$U$1823,1+$A$1768-Assumptions!$B$77),$U$1768&gt;INDEX($U$1696:$U$1823,1+$A$1768+Assumptions!$B$77)),IF($C$1768=1,$V$1768&gt;=INDEX($V$1696:$V$1823,1+$A$1768-Assumptions!$B$78),$V$1768&gt;INDEX($V$1696:$V$1823,1+$A$1768+Assumptions!$B$78)),IF($D$1768=1,$W$1768&gt;=INDEX($W$1696:$W$1823,1+$A$1768-Assumptions!$B$79),$W$1768&gt;INDEX($W$1696:$W$1823,1+$A$1768+Assumptions!$B$79)),IF($E$1768=1,$X$1768&gt;=INDEX($X$1696:$X$1823,1+$A$1768-Assumptions!$B$80),$X$1768&gt;INDEX($X$1696:$X$1823,1+$A$1768+Assumptions!$B$80)),IF($F$1768=1,$Y$1768&gt;=INDEX($Y$1696:$Y$1823,1+$A$1768-Assumptions!$B$81),$Y$1768&gt;INDEX($Y$1696:$Y$1823,1+$A$1768+Assumptions!$B$81)),IF($G$1768=1,$Z$1768&gt;=INDEX($Z$1696:$Z$1823,1+$A$1768-Assumptions!$B$82),$Z$1768&gt;INDEX($Z$1696:$Z$1823,1+$A$1768+Assumptions!$B$82)),IF($H$1768=1,$AA$1768&gt;=INDEX($AA$1696:$AA$1823,1+$A$1768-Assumptions!$B$83),$AA$1768&gt;INDEX($AA$1696:$AA$1823,1+$A$1768+Assumptions!$B$83))),1,0)</f>
        <v>0</v>
      </c>
    </row>
    <row r="1769" customFormat="false" ht="15" hidden="true" customHeight="false" outlineLevel="0" collapsed="false">
      <c r="A1769" s="6" t="n">
        <f aca="false">ROW()-ROW($A$1696)+Assumptions!$B$4</f>
        <v>73</v>
      </c>
      <c r="B1769" s="12" t="n">
        <f aca="false">MOD(QUOTIENT($A$1769,Assumptions!$B$77),2)</f>
        <v>1</v>
      </c>
      <c r="C1769" s="12" t="n">
        <f aca="false">MOD(QUOTIENT($A$1769,Assumptions!$B$78),2)</f>
        <v>0</v>
      </c>
      <c r="D1769" s="12" t="n">
        <f aca="false">MOD(QUOTIENT($A$1769,Assumptions!$B$79),2)</f>
        <v>0</v>
      </c>
      <c r="E1769" s="12" t="n">
        <f aca="false">MOD(QUOTIENT($A$1769,Assumptions!$B$80),2)</f>
        <v>1</v>
      </c>
      <c r="F1769" s="12" t="n">
        <f aca="false">MOD(QUOTIENT($A$1769,Assumptions!$B$81),2)</f>
        <v>0</v>
      </c>
      <c r="G1769" s="12" t="n">
        <f aca="false">MOD(QUOTIENT($A$1769,Assumptions!$B$82),2)</f>
        <v>0</v>
      </c>
      <c r="H1769" s="12" t="n">
        <f aca="false">MOD(QUOTIENT($A$1769,Assumptions!$B$83),2)</f>
        <v>1</v>
      </c>
      <c r="I1769" s="12" t="n">
        <f aca="false">IF($B$1769=1,MIN(Assumptions!$B$67,MAX(Assumptions!$B$4,Assumptions!$B$26-(Assumptions!$B$4))),Assumptions!$B$4)</f>
        <v>30000000</v>
      </c>
      <c r="J1769" s="12" t="n">
        <f aca="false">IF($C$1769=1,MIN(Assumptions!$B$66,MAX(Assumptions!$B$4,Assumptions!$B$26-($I$1769))),Assumptions!$B$4)</f>
        <v>0</v>
      </c>
      <c r="K1769" s="12" t="n">
        <f aca="false">IF($D$1769=1,MIN(Assumptions!$B$61,MAX(Assumptions!$B$4,Assumptions!$B$26-($I$1769+$J$1769))),Assumptions!$B$4)</f>
        <v>0</v>
      </c>
      <c r="L1769" s="12" t="n">
        <f aca="false">IF($E$1769=1,MIN(Assumptions!$B$56,MAX(Assumptions!$B$4,Assumptions!$B$26-($I$1769+$J$1769+$K$1769))),Assumptions!$B$4)</f>
        <v>60000000</v>
      </c>
      <c r="M1769" s="12" t="n">
        <f aca="false">IF($F$1769=1,MIN(Assumptions!$B$51,MAX(Assumptions!$B$4,Assumptions!$B$26-($I$1769+$J$1769+$K$1769+$L$1769))),Assumptions!$B$4)</f>
        <v>0</v>
      </c>
      <c r="N1769" s="12" t="n">
        <f aca="false">IF($G$1769=1,MIN(Assumptions!$B$46,MAX(Assumptions!$B$4,Assumptions!$B$26-($I$1769+$J$1769+$K$1769+$L$1769+$M$1769))),Assumptions!$B$4)</f>
        <v>0</v>
      </c>
      <c r="O1769" s="12" t="n">
        <f aca="false">IF($H$1769=1,MIN(Assumptions!$B$41,MAX(Assumptions!$B$4,Assumptions!$B$26-($I$1769+$J$1769+$K$1769+$L$1769+$M$1769+$N$1769))),Assumptions!$B$4)</f>
        <v>5000000</v>
      </c>
      <c r="P1769" s="12" t="n">
        <f aca="false">$I$1769+$J$1769+$K$1769+$L$1769+$M$1769+$N$1769+$O$1769</f>
        <v>95000000</v>
      </c>
      <c r="Q1769" s="12" t="n">
        <f aca="false">MAX(Assumptions!$B$4,Assumptions!$B$26-$P$1769)</f>
        <v>1905000000</v>
      </c>
      <c r="R1769" s="12" t="n">
        <f aca="false">$J$1685+$O$1685+Assumptions!$B$20+IF($B$1769=0,$D$1685,Assumptions!$B$4)+IF($C$1769=0,$AI$1685,Assumptions!$B$4)+IF($D$1769=0,$AF$1685,Assumptions!$B$4)+IF($E$1769=0,$AC$1685,Assumptions!$B$4)+IF($F$1769=0,$Z$1685,Assumptions!$B$4)+IF($G$1769=0,$W$1685,Assumptions!$B$4)+IF($H$1769=0,$T$1685,Assumptions!$B$4)</f>
        <v>25158426.6391823</v>
      </c>
      <c r="S1769" s="12" t="n">
        <f aca="false">IF($R$1769&gt;Assumptions!$B$4,$Q$1769/$R$1769&gt;Assumptions!$B$13,FALSE())</f>
        <v>1</v>
      </c>
      <c r="T1769" s="12" t="n">
        <f aca="false">IF($S$1769,($Q$1769+Assumptions!$B$14*Assumptions!$B$13)/($R$1769+Assumptions!$B$14),IF($R$1769&gt;Assumptions!$B$4,$Q$1769/$R$1769,Assumptions!$B$4))</f>
        <v>68.9663235325808</v>
      </c>
      <c r="U1769" s="12" t="n">
        <f aca="false">IF($B$1769=1,$I$1769,$D$1685*$T$1769)</f>
        <v>30000000</v>
      </c>
      <c r="V1769" s="12" t="n">
        <f aca="false">IF($C$1769=1,$J$1769,$AI$1685*$T$1769)</f>
        <v>423212321.970333</v>
      </c>
      <c r="W1769" s="12" t="n">
        <f aca="false">IF($D$1769=1,$K$1769,$AF$1685*$T$1769)</f>
        <v>119625681.440781</v>
      </c>
      <c r="X1769" s="12" t="n">
        <f aca="false">IF($E$1769=1,$L$1769,$AC$1685*$T$1769)</f>
        <v>60000000</v>
      </c>
      <c r="Y1769" s="12" t="n">
        <f aca="false">IF($F$1769=1,$M$1769,$Z$1685*$T$1769)</f>
        <v>206898970.597742</v>
      </c>
      <c r="Z1769" s="12" t="n">
        <f aca="false">IF($G$1769=1,$N$1769,$W$1685*$T$1769)</f>
        <v>344831617.662904</v>
      </c>
      <c r="AA1769" s="12" t="n">
        <f aca="false">IF($H$1769=1,$O$1769,$T$1685*$T$1769)</f>
        <v>5000000</v>
      </c>
      <c r="AB1769" s="12" t="n">
        <f aca="false">($J$1685+$O$1685)*$T$1769</f>
        <v>19818687.7035619</v>
      </c>
      <c r="AC1769" s="12" t="n">
        <f aca="false">Assumptions!$B$20*$T$1769</f>
        <v>620696911.793227</v>
      </c>
      <c r="AD1769" s="12" t="n">
        <f aca="false">IF($S$1769,Assumptions!$B$14*($T$1769-Assumptions!$B$13),Assumptions!$B$4)</f>
        <v>169915808.831452</v>
      </c>
      <c r="AE1769" s="12" t="n">
        <f aca="false">$U$1769+$V$1769+$W$1769+$X$1769+$Y$1769+$Z$1769+$AA$1769+$AB$1769+$AC$1769+$AD$1769</f>
        <v>2000000000</v>
      </c>
      <c r="AF1769" s="12" t="n">
        <f aca="false">IF(AND(IF($B$1769=1,$U$1769&gt;=INDEX($U$1696:$U$1823,1+$A$1769-Assumptions!$B$77),$U$1769&gt;INDEX($U$1696:$U$1823,1+$A$1769+Assumptions!$B$77)),IF($C$1769=1,$V$1769&gt;=INDEX($V$1696:$V$1823,1+$A$1769-Assumptions!$B$78),$V$1769&gt;INDEX($V$1696:$V$1823,1+$A$1769+Assumptions!$B$78)),IF($D$1769=1,$W$1769&gt;=INDEX($W$1696:$W$1823,1+$A$1769-Assumptions!$B$79),$W$1769&gt;INDEX($W$1696:$W$1823,1+$A$1769+Assumptions!$B$79)),IF($E$1769=1,$X$1769&gt;=INDEX($X$1696:$X$1823,1+$A$1769-Assumptions!$B$80),$X$1769&gt;INDEX($X$1696:$X$1823,1+$A$1769+Assumptions!$B$80)),IF($F$1769=1,$Y$1769&gt;=INDEX($Y$1696:$Y$1823,1+$A$1769-Assumptions!$B$81),$Y$1769&gt;INDEX($Y$1696:$Y$1823,1+$A$1769+Assumptions!$B$81)),IF($G$1769=1,$Z$1769&gt;=INDEX($Z$1696:$Z$1823,1+$A$1769-Assumptions!$B$82),$Z$1769&gt;INDEX($Z$1696:$Z$1823,1+$A$1769+Assumptions!$B$82)),IF($H$1769=1,$AA$1769&gt;=INDEX($AA$1696:$AA$1823,1+$A$1769-Assumptions!$B$83),$AA$1769&gt;INDEX($AA$1696:$AA$1823,1+$A$1769+Assumptions!$B$83))),1,0)</f>
        <v>0</v>
      </c>
    </row>
    <row r="1770" customFormat="false" ht="15" hidden="true" customHeight="false" outlineLevel="0" collapsed="false">
      <c r="A1770" s="6" t="n">
        <f aca="false">ROW()-ROW($A$1696)+Assumptions!$B$4</f>
        <v>74</v>
      </c>
      <c r="B1770" s="12" t="n">
        <f aca="false">MOD(QUOTIENT($A$1770,Assumptions!$B$77),2)</f>
        <v>1</v>
      </c>
      <c r="C1770" s="12" t="n">
        <f aca="false">MOD(QUOTIENT($A$1770,Assumptions!$B$78),2)</f>
        <v>0</v>
      </c>
      <c r="D1770" s="12" t="n">
        <f aca="false">MOD(QUOTIENT($A$1770,Assumptions!$B$79),2)</f>
        <v>0</v>
      </c>
      <c r="E1770" s="12" t="n">
        <f aca="false">MOD(QUOTIENT($A$1770,Assumptions!$B$80),2)</f>
        <v>1</v>
      </c>
      <c r="F1770" s="12" t="n">
        <f aca="false">MOD(QUOTIENT($A$1770,Assumptions!$B$81),2)</f>
        <v>0</v>
      </c>
      <c r="G1770" s="12" t="n">
        <f aca="false">MOD(QUOTIENT($A$1770,Assumptions!$B$82),2)</f>
        <v>1</v>
      </c>
      <c r="H1770" s="12" t="n">
        <f aca="false">MOD(QUOTIENT($A$1770,Assumptions!$B$83),2)</f>
        <v>0</v>
      </c>
      <c r="I1770" s="12" t="n">
        <f aca="false">IF($B$1770=1,MIN(Assumptions!$B$67,MAX(Assumptions!$B$4,Assumptions!$B$26-(Assumptions!$B$4))),Assumptions!$B$4)</f>
        <v>30000000</v>
      </c>
      <c r="J1770" s="12" t="n">
        <f aca="false">IF($C$1770=1,MIN(Assumptions!$B$66,MAX(Assumptions!$B$4,Assumptions!$B$26-($I$1770))),Assumptions!$B$4)</f>
        <v>0</v>
      </c>
      <c r="K1770" s="12" t="n">
        <f aca="false">IF($D$1770=1,MIN(Assumptions!$B$61,MAX(Assumptions!$B$4,Assumptions!$B$26-($I$1770+$J$1770))),Assumptions!$B$4)</f>
        <v>0</v>
      </c>
      <c r="L1770" s="12" t="n">
        <f aca="false">IF($E$1770=1,MIN(Assumptions!$B$56,MAX(Assumptions!$B$4,Assumptions!$B$26-($I$1770+$J$1770+$K$1770))),Assumptions!$B$4)</f>
        <v>60000000</v>
      </c>
      <c r="M1770" s="12" t="n">
        <f aca="false">IF($F$1770=1,MIN(Assumptions!$B$51,MAX(Assumptions!$B$4,Assumptions!$B$26-($I$1770+$J$1770+$K$1770+$L$1770))),Assumptions!$B$4)</f>
        <v>0</v>
      </c>
      <c r="N1770" s="12" t="n">
        <f aca="false">IF($G$1770=1,MIN(Assumptions!$B$46,MAX(Assumptions!$B$4,Assumptions!$B$26-($I$1770+$J$1770+$K$1770+$L$1770+$M$1770))),Assumptions!$B$4)</f>
        <v>15000000</v>
      </c>
      <c r="O1770" s="12" t="n">
        <f aca="false">IF($H$1770=1,MIN(Assumptions!$B$41,MAX(Assumptions!$B$4,Assumptions!$B$26-($I$1770+$J$1770+$K$1770+$L$1770+$M$1770+$N$1770))),Assumptions!$B$4)</f>
        <v>0</v>
      </c>
      <c r="P1770" s="12" t="n">
        <f aca="false">$I$1770+$J$1770+$K$1770+$L$1770+$M$1770+$N$1770+$O$1770</f>
        <v>105000000</v>
      </c>
      <c r="Q1770" s="12" t="n">
        <f aca="false">MAX(Assumptions!$B$4,Assumptions!$B$26-$P$1770)</f>
        <v>1895000000</v>
      </c>
      <c r="R1770" s="12" t="n">
        <f aca="false">$J$1685+$O$1685+Assumptions!$B$20+IF($B$1770=0,$D$1685,Assumptions!$B$4)+IF($C$1770=0,$AI$1685,Assumptions!$B$4)+IF($D$1770=0,$AF$1685,Assumptions!$B$4)+IF($E$1770=0,$AC$1685,Assumptions!$B$4)+IF($F$1770=0,$Z$1685,Assumptions!$B$4)+IF($G$1770=0,$W$1685,Assumptions!$B$4)+IF($H$1770=0,$T$1685,Assumptions!$B$4)</f>
        <v>25158426.6391823</v>
      </c>
      <c r="S1770" s="12" t="n">
        <f aca="false">IF($R$1770&gt;Assumptions!$B$4,$Q$1770/$R$1770&gt;Assumptions!$B$13,FALSE())</f>
        <v>1</v>
      </c>
      <c r="T1770" s="12" t="n">
        <f aca="false">IF($S$1770,($Q$1770+Assumptions!$B$14*Assumptions!$B$13)/($R$1770+Assumptions!$B$14),IF($R$1770&gt;Assumptions!$B$4,$Q$1770/$R$1770,Assumptions!$B$4))</f>
        <v>68.6047700671413</v>
      </c>
      <c r="U1770" s="12" t="n">
        <f aca="false">IF($B$1770=1,$I$1770,$D$1685*$T$1770)</f>
        <v>30000000</v>
      </c>
      <c r="V1770" s="12" t="n">
        <f aca="false">IF($C$1770=1,$J$1770,$AI$1685*$T$1770)</f>
        <v>420993646.625796</v>
      </c>
      <c r="W1770" s="12" t="n">
        <f aca="false">IF($D$1770=1,$K$1770,$AF$1685*$T$1770)</f>
        <v>118998548.117369</v>
      </c>
      <c r="X1770" s="12" t="n">
        <f aca="false">IF($E$1770=1,$L$1770,$AC$1685*$T$1770)</f>
        <v>60000000</v>
      </c>
      <c r="Y1770" s="12" t="n">
        <f aca="false">IF($F$1770=1,$M$1770,$Z$1685*$T$1770)</f>
        <v>205814310.201424</v>
      </c>
      <c r="Z1770" s="12" t="n">
        <f aca="false">IF($G$1770=1,$N$1770,$W$1685*$T$1770)</f>
        <v>15000000</v>
      </c>
      <c r="AA1770" s="12" t="n">
        <f aca="false">IF($H$1770=1,$O$1770,$T$1685*$T$1770)</f>
        <v>343023850.335706</v>
      </c>
      <c r="AB1770" s="12" t="n">
        <f aca="false">($J$1685+$O$1685)*$T$1770</f>
        <v>19714788.9475799</v>
      </c>
      <c r="AC1770" s="12" t="n">
        <f aca="false">Assumptions!$B$20*$T$1770</f>
        <v>617442930.604272</v>
      </c>
      <c r="AD1770" s="12" t="n">
        <f aca="false">IF($S$1770,Assumptions!$B$14*($T$1770-Assumptions!$B$13),Assumptions!$B$4)</f>
        <v>169011925.167853</v>
      </c>
      <c r="AE1770" s="12" t="n">
        <f aca="false">$U$1770+$V$1770+$W$1770+$X$1770+$Y$1770+$Z$1770+$AA$1770+$AB$1770+$AC$1770+$AD$1770</f>
        <v>2000000000</v>
      </c>
      <c r="AF1770" s="12" t="n">
        <f aca="false">IF(AND(IF($B$1770=1,$U$1770&gt;=INDEX($U$1696:$U$1823,1+$A$1770-Assumptions!$B$77),$U$1770&gt;INDEX($U$1696:$U$1823,1+$A$1770+Assumptions!$B$77)),IF($C$1770=1,$V$1770&gt;=INDEX($V$1696:$V$1823,1+$A$1770-Assumptions!$B$78),$V$1770&gt;INDEX($V$1696:$V$1823,1+$A$1770+Assumptions!$B$78)),IF($D$1770=1,$W$1770&gt;=INDEX($W$1696:$W$1823,1+$A$1770-Assumptions!$B$79),$W$1770&gt;INDEX($W$1696:$W$1823,1+$A$1770+Assumptions!$B$79)),IF($E$1770=1,$X$1770&gt;=INDEX($X$1696:$X$1823,1+$A$1770-Assumptions!$B$80),$X$1770&gt;INDEX($X$1696:$X$1823,1+$A$1770+Assumptions!$B$80)),IF($F$1770=1,$Y$1770&gt;=INDEX($Y$1696:$Y$1823,1+$A$1770-Assumptions!$B$81),$Y$1770&gt;INDEX($Y$1696:$Y$1823,1+$A$1770+Assumptions!$B$81)),IF($G$1770=1,$Z$1770&gt;=INDEX($Z$1696:$Z$1823,1+$A$1770-Assumptions!$B$82),$Z$1770&gt;INDEX($Z$1696:$Z$1823,1+$A$1770+Assumptions!$B$82)),IF($H$1770=1,$AA$1770&gt;=INDEX($AA$1696:$AA$1823,1+$A$1770-Assumptions!$B$83),$AA$1770&gt;INDEX($AA$1696:$AA$1823,1+$A$1770+Assumptions!$B$83))),1,0)</f>
        <v>0</v>
      </c>
    </row>
    <row r="1771" customFormat="false" ht="15" hidden="true" customHeight="false" outlineLevel="0" collapsed="false">
      <c r="A1771" s="6" t="n">
        <f aca="false">ROW()-ROW($A$1696)+Assumptions!$B$4</f>
        <v>75</v>
      </c>
      <c r="B1771" s="12" t="n">
        <f aca="false">MOD(QUOTIENT($A$1771,Assumptions!$B$77),2)</f>
        <v>1</v>
      </c>
      <c r="C1771" s="12" t="n">
        <f aca="false">MOD(QUOTIENT($A$1771,Assumptions!$B$78),2)</f>
        <v>0</v>
      </c>
      <c r="D1771" s="12" t="n">
        <f aca="false">MOD(QUOTIENT($A$1771,Assumptions!$B$79),2)</f>
        <v>0</v>
      </c>
      <c r="E1771" s="12" t="n">
        <f aca="false">MOD(QUOTIENT($A$1771,Assumptions!$B$80),2)</f>
        <v>1</v>
      </c>
      <c r="F1771" s="12" t="n">
        <f aca="false">MOD(QUOTIENT($A$1771,Assumptions!$B$81),2)</f>
        <v>0</v>
      </c>
      <c r="G1771" s="12" t="n">
        <f aca="false">MOD(QUOTIENT($A$1771,Assumptions!$B$82),2)</f>
        <v>1</v>
      </c>
      <c r="H1771" s="12" t="n">
        <f aca="false">MOD(QUOTIENT($A$1771,Assumptions!$B$83),2)</f>
        <v>1</v>
      </c>
      <c r="I1771" s="12" t="n">
        <f aca="false">IF($B$1771=1,MIN(Assumptions!$B$67,MAX(Assumptions!$B$4,Assumptions!$B$26-(Assumptions!$B$4))),Assumptions!$B$4)</f>
        <v>30000000</v>
      </c>
      <c r="J1771" s="12" t="n">
        <f aca="false">IF($C$1771=1,MIN(Assumptions!$B$66,MAX(Assumptions!$B$4,Assumptions!$B$26-($I$1771))),Assumptions!$B$4)</f>
        <v>0</v>
      </c>
      <c r="K1771" s="12" t="n">
        <f aca="false">IF($D$1771=1,MIN(Assumptions!$B$61,MAX(Assumptions!$B$4,Assumptions!$B$26-($I$1771+$J$1771))),Assumptions!$B$4)</f>
        <v>0</v>
      </c>
      <c r="L1771" s="12" t="n">
        <f aca="false">IF($E$1771=1,MIN(Assumptions!$B$56,MAX(Assumptions!$B$4,Assumptions!$B$26-($I$1771+$J$1771+$K$1771))),Assumptions!$B$4)</f>
        <v>60000000</v>
      </c>
      <c r="M1771" s="12" t="n">
        <f aca="false">IF($F$1771=1,MIN(Assumptions!$B$51,MAX(Assumptions!$B$4,Assumptions!$B$26-($I$1771+$J$1771+$K$1771+$L$1771))),Assumptions!$B$4)</f>
        <v>0</v>
      </c>
      <c r="N1771" s="12" t="n">
        <f aca="false">IF($G$1771=1,MIN(Assumptions!$B$46,MAX(Assumptions!$B$4,Assumptions!$B$26-($I$1771+$J$1771+$K$1771+$L$1771+$M$1771))),Assumptions!$B$4)</f>
        <v>15000000</v>
      </c>
      <c r="O1771" s="12" t="n">
        <f aca="false">IF($H$1771=1,MIN(Assumptions!$B$41,MAX(Assumptions!$B$4,Assumptions!$B$26-($I$1771+$J$1771+$K$1771+$L$1771+$M$1771+$N$1771))),Assumptions!$B$4)</f>
        <v>5000000</v>
      </c>
      <c r="P1771" s="12" t="n">
        <f aca="false">$I$1771+$J$1771+$K$1771+$L$1771+$M$1771+$N$1771+$O$1771</f>
        <v>110000000</v>
      </c>
      <c r="Q1771" s="12" t="n">
        <f aca="false">MAX(Assumptions!$B$4,Assumptions!$B$26-$P$1771)</f>
        <v>1890000000</v>
      </c>
      <c r="R1771" s="12" t="n">
        <f aca="false">$J$1685+$O$1685+Assumptions!$B$20+IF($B$1771=0,$D$1685,Assumptions!$B$4)+IF($C$1771=0,$AI$1685,Assumptions!$B$4)+IF($D$1771=0,$AF$1685,Assumptions!$B$4)+IF($E$1771=0,$AC$1685,Assumptions!$B$4)+IF($F$1771=0,$Z$1685,Assumptions!$B$4)+IF($G$1771=0,$W$1685,Assumptions!$B$4)+IF($H$1771=0,$T$1685,Assumptions!$B$4)</f>
        <v>20158426.6391823</v>
      </c>
      <c r="S1771" s="12" t="n">
        <f aca="false">IF($R$1771&gt;Assumptions!$B$4,$Q$1771/$R$1771&gt;Assumptions!$B$13,FALSE())</f>
        <v>1</v>
      </c>
      <c r="T1771" s="12" t="n">
        <f aca="false">IF($S$1771,($Q$1771+Assumptions!$B$14*Assumptions!$B$13)/($R$1771+Assumptions!$B$14),IF($R$1771&gt;Assumptions!$B$4,$Q$1771/$R$1771,Assumptions!$B$4))</f>
        <v>83.5230102308769</v>
      </c>
      <c r="U1771" s="12" t="n">
        <f aca="false">IF($B$1771=1,$I$1771,$D$1685*$T$1771)</f>
        <v>30000000</v>
      </c>
      <c r="V1771" s="12" t="n">
        <f aca="false">IF($C$1771=1,$J$1771,$AI$1685*$T$1771)</f>
        <v>512539530.703885</v>
      </c>
      <c r="W1771" s="12" t="n">
        <f aca="false">IF($D$1771=1,$K$1771,$AF$1685*$T$1771)</f>
        <v>144875012.949383</v>
      </c>
      <c r="X1771" s="12" t="n">
        <f aca="false">IF($E$1771=1,$L$1771,$AC$1685*$T$1771)</f>
        <v>60000000</v>
      </c>
      <c r="Y1771" s="12" t="n">
        <f aca="false">IF($F$1771=1,$M$1771,$Z$1685*$T$1771)</f>
        <v>250569030.692631</v>
      </c>
      <c r="Z1771" s="12" t="n">
        <f aca="false">IF($G$1771=1,$N$1771,$W$1685*$T$1771)</f>
        <v>15000000</v>
      </c>
      <c r="AA1771" s="12" t="n">
        <f aca="false">IF($H$1771=1,$O$1771,$T$1685*$T$1771)</f>
        <v>5000000</v>
      </c>
      <c r="AB1771" s="12" t="n">
        <f aca="false">($J$1685+$O$1685)*$T$1771</f>
        <v>24001807.9990179</v>
      </c>
      <c r="AC1771" s="12" t="n">
        <f aca="false">Assumptions!$B$20*$T$1771</f>
        <v>751707092.077892</v>
      </c>
      <c r="AD1771" s="12" t="n">
        <f aca="false">IF($S$1771,Assumptions!$B$14*($T$1771-Assumptions!$B$13),Assumptions!$B$4)</f>
        <v>206307525.577192</v>
      </c>
      <c r="AE1771" s="12" t="n">
        <f aca="false">$U$1771+$V$1771+$W$1771+$X$1771+$Y$1771+$Z$1771+$AA$1771+$AB$1771+$AC$1771+$AD$1771</f>
        <v>2000000000</v>
      </c>
      <c r="AF1771" s="12" t="n">
        <f aca="false">IF(AND(IF($B$1771=1,$U$1771&gt;=INDEX($U$1696:$U$1823,1+$A$1771-Assumptions!$B$77),$U$1771&gt;INDEX($U$1696:$U$1823,1+$A$1771+Assumptions!$B$77)),IF($C$1771=1,$V$1771&gt;=INDEX($V$1696:$V$1823,1+$A$1771-Assumptions!$B$78),$V$1771&gt;INDEX($V$1696:$V$1823,1+$A$1771+Assumptions!$B$78)),IF($D$1771=1,$W$1771&gt;=INDEX($W$1696:$W$1823,1+$A$1771-Assumptions!$B$79),$W$1771&gt;INDEX($W$1696:$W$1823,1+$A$1771+Assumptions!$B$79)),IF($E$1771=1,$X$1771&gt;=INDEX($X$1696:$X$1823,1+$A$1771-Assumptions!$B$80),$X$1771&gt;INDEX($X$1696:$X$1823,1+$A$1771+Assumptions!$B$80)),IF($F$1771=1,$Y$1771&gt;=INDEX($Y$1696:$Y$1823,1+$A$1771-Assumptions!$B$81),$Y$1771&gt;INDEX($Y$1696:$Y$1823,1+$A$1771+Assumptions!$B$81)),IF($G$1771=1,$Z$1771&gt;=INDEX($Z$1696:$Z$1823,1+$A$1771-Assumptions!$B$82),$Z$1771&gt;INDEX($Z$1696:$Z$1823,1+$A$1771+Assumptions!$B$82)),IF($H$1771=1,$AA$1771&gt;=INDEX($AA$1696:$AA$1823,1+$A$1771-Assumptions!$B$83),$AA$1771&gt;INDEX($AA$1696:$AA$1823,1+$A$1771+Assumptions!$B$83))),1,0)</f>
        <v>0</v>
      </c>
    </row>
    <row r="1772" customFormat="false" ht="15" hidden="true" customHeight="false" outlineLevel="0" collapsed="false">
      <c r="A1772" s="6" t="n">
        <f aca="false">ROW()-ROW($A$1696)+Assumptions!$B$4</f>
        <v>76</v>
      </c>
      <c r="B1772" s="12" t="n">
        <f aca="false">MOD(QUOTIENT($A$1772,Assumptions!$B$77),2)</f>
        <v>1</v>
      </c>
      <c r="C1772" s="12" t="n">
        <f aca="false">MOD(QUOTIENT($A$1772,Assumptions!$B$78),2)</f>
        <v>0</v>
      </c>
      <c r="D1772" s="12" t="n">
        <f aca="false">MOD(QUOTIENT($A$1772,Assumptions!$B$79),2)</f>
        <v>0</v>
      </c>
      <c r="E1772" s="12" t="n">
        <f aca="false">MOD(QUOTIENT($A$1772,Assumptions!$B$80),2)</f>
        <v>1</v>
      </c>
      <c r="F1772" s="12" t="n">
        <f aca="false">MOD(QUOTIENT($A$1772,Assumptions!$B$81),2)</f>
        <v>1</v>
      </c>
      <c r="G1772" s="12" t="n">
        <f aca="false">MOD(QUOTIENT($A$1772,Assumptions!$B$82),2)</f>
        <v>0</v>
      </c>
      <c r="H1772" s="12" t="n">
        <f aca="false">MOD(QUOTIENT($A$1772,Assumptions!$B$83),2)</f>
        <v>0</v>
      </c>
      <c r="I1772" s="12" t="n">
        <f aca="false">IF($B$1772=1,MIN(Assumptions!$B$67,MAX(Assumptions!$B$4,Assumptions!$B$26-(Assumptions!$B$4))),Assumptions!$B$4)</f>
        <v>30000000</v>
      </c>
      <c r="J1772" s="12" t="n">
        <f aca="false">IF($C$1772=1,MIN(Assumptions!$B$66,MAX(Assumptions!$B$4,Assumptions!$B$26-($I$1772))),Assumptions!$B$4)</f>
        <v>0</v>
      </c>
      <c r="K1772" s="12" t="n">
        <f aca="false">IF($D$1772=1,MIN(Assumptions!$B$61,MAX(Assumptions!$B$4,Assumptions!$B$26-($I$1772+$J$1772))),Assumptions!$B$4)</f>
        <v>0</v>
      </c>
      <c r="L1772" s="12" t="n">
        <f aca="false">IF($E$1772=1,MIN(Assumptions!$B$56,MAX(Assumptions!$B$4,Assumptions!$B$26-($I$1772+$J$1772+$K$1772))),Assumptions!$B$4)</f>
        <v>60000000</v>
      </c>
      <c r="M1772" s="12" t="n">
        <f aca="false">IF($F$1772=1,MIN(Assumptions!$B$51,MAX(Assumptions!$B$4,Assumptions!$B$26-($I$1772+$J$1772+$K$1772+$L$1772))),Assumptions!$B$4)</f>
        <v>30000000</v>
      </c>
      <c r="N1772" s="12" t="n">
        <f aca="false">IF($G$1772=1,MIN(Assumptions!$B$46,MAX(Assumptions!$B$4,Assumptions!$B$26-($I$1772+$J$1772+$K$1772+$L$1772+$M$1772))),Assumptions!$B$4)</f>
        <v>0</v>
      </c>
      <c r="O1772" s="12" t="n">
        <f aca="false">IF($H$1772=1,MIN(Assumptions!$B$41,MAX(Assumptions!$B$4,Assumptions!$B$26-($I$1772+$J$1772+$K$1772+$L$1772+$M$1772+$N$1772))),Assumptions!$B$4)</f>
        <v>0</v>
      </c>
      <c r="P1772" s="12" t="n">
        <f aca="false">$I$1772+$J$1772+$K$1772+$L$1772+$M$1772+$N$1772+$O$1772</f>
        <v>120000000</v>
      </c>
      <c r="Q1772" s="12" t="n">
        <f aca="false">MAX(Assumptions!$B$4,Assumptions!$B$26-$P$1772)</f>
        <v>1880000000</v>
      </c>
      <c r="R1772" s="12" t="n">
        <f aca="false">$J$1685+$O$1685+Assumptions!$B$20+IF($B$1772=0,$D$1685,Assumptions!$B$4)+IF($C$1772=0,$AI$1685,Assumptions!$B$4)+IF($D$1772=0,$AF$1685,Assumptions!$B$4)+IF($E$1772=0,$AC$1685,Assumptions!$B$4)+IF($F$1772=0,$Z$1685,Assumptions!$B$4)+IF($G$1772=0,$W$1685,Assumptions!$B$4)+IF($H$1772=0,$T$1685,Assumptions!$B$4)</f>
        <v>27158426.6391823</v>
      </c>
      <c r="S1772" s="12" t="n">
        <f aca="false">IF($R$1772&gt;Assumptions!$B$4,$Q$1772/$R$1772&gt;Assumptions!$B$13,FALSE())</f>
        <v>1</v>
      </c>
      <c r="T1772" s="12" t="n">
        <f aca="false">IF($S$1772,($Q$1772+Assumptions!$B$14*Assumptions!$B$13)/($R$1772+Assumptions!$B$14),IF($R$1772&gt;Assumptions!$B$4,$Q$1772/$R$1772,Assumptions!$B$4))</f>
        <v>63.472685955397</v>
      </c>
      <c r="U1772" s="12" t="n">
        <f aca="false">IF($B$1772=1,$I$1772,$D$1685*$T$1772)</f>
        <v>30000000</v>
      </c>
      <c r="V1772" s="12" t="n">
        <f aca="false">IF($C$1772=1,$J$1772,$AI$1685*$T$1772)</f>
        <v>389500576.932842</v>
      </c>
      <c r="W1772" s="12" t="n">
        <f aca="false">IF($D$1772=1,$K$1772,$AF$1685*$T$1772)</f>
        <v>110096680.834437</v>
      </c>
      <c r="X1772" s="12" t="n">
        <f aca="false">IF($E$1772=1,$L$1772,$AC$1685*$T$1772)</f>
        <v>60000000</v>
      </c>
      <c r="Y1772" s="12" t="n">
        <f aca="false">IF($F$1772=1,$M$1772,$Z$1685*$T$1772)</f>
        <v>30000000</v>
      </c>
      <c r="Z1772" s="12" t="n">
        <f aca="false">IF($G$1772=1,$N$1772,$W$1685*$T$1772)</f>
        <v>317363429.776985</v>
      </c>
      <c r="AA1772" s="12" t="n">
        <f aca="false">IF($H$1772=1,$O$1772,$T$1685*$T$1772)</f>
        <v>317363429.776985</v>
      </c>
      <c r="AB1772" s="12" t="n">
        <f aca="false">($J$1685+$O$1685)*$T$1772</f>
        <v>18239994.1916868</v>
      </c>
      <c r="AC1772" s="12" t="n">
        <f aca="false">Assumptions!$B$20*$T$1772</f>
        <v>571254173.598573</v>
      </c>
      <c r="AD1772" s="12" t="n">
        <f aca="false">IF($S$1772,Assumptions!$B$14*($T$1772-Assumptions!$B$13),Assumptions!$B$4)</f>
        <v>156181714.888492</v>
      </c>
      <c r="AE1772" s="12" t="n">
        <f aca="false">$U$1772+$V$1772+$W$1772+$X$1772+$Y$1772+$Z$1772+$AA$1772+$AB$1772+$AC$1772+$AD$1772</f>
        <v>2000000000</v>
      </c>
      <c r="AF1772" s="12" t="n">
        <f aca="false">IF(AND(IF($B$1772=1,$U$1772&gt;=INDEX($U$1696:$U$1823,1+$A$1772-Assumptions!$B$77),$U$1772&gt;INDEX($U$1696:$U$1823,1+$A$1772+Assumptions!$B$77)),IF($C$1772=1,$V$1772&gt;=INDEX($V$1696:$V$1823,1+$A$1772-Assumptions!$B$78),$V$1772&gt;INDEX($V$1696:$V$1823,1+$A$1772+Assumptions!$B$78)),IF($D$1772=1,$W$1772&gt;=INDEX($W$1696:$W$1823,1+$A$1772-Assumptions!$B$79),$W$1772&gt;INDEX($W$1696:$W$1823,1+$A$1772+Assumptions!$B$79)),IF($E$1772=1,$X$1772&gt;=INDEX($X$1696:$X$1823,1+$A$1772-Assumptions!$B$80),$X$1772&gt;INDEX($X$1696:$X$1823,1+$A$1772+Assumptions!$B$80)),IF($F$1772=1,$Y$1772&gt;=INDEX($Y$1696:$Y$1823,1+$A$1772-Assumptions!$B$81),$Y$1772&gt;INDEX($Y$1696:$Y$1823,1+$A$1772+Assumptions!$B$81)),IF($G$1772=1,$Z$1772&gt;=INDEX($Z$1696:$Z$1823,1+$A$1772-Assumptions!$B$82),$Z$1772&gt;INDEX($Z$1696:$Z$1823,1+$A$1772+Assumptions!$B$82)),IF($H$1772=1,$AA$1772&gt;=INDEX($AA$1696:$AA$1823,1+$A$1772-Assumptions!$B$83),$AA$1772&gt;INDEX($AA$1696:$AA$1823,1+$A$1772+Assumptions!$B$83))),1,0)</f>
        <v>0</v>
      </c>
    </row>
    <row r="1773" customFormat="false" ht="15" hidden="true" customHeight="false" outlineLevel="0" collapsed="false">
      <c r="A1773" s="6" t="n">
        <f aca="false">ROW()-ROW($A$1696)+Assumptions!$B$4</f>
        <v>77</v>
      </c>
      <c r="B1773" s="12" t="n">
        <f aca="false">MOD(QUOTIENT($A$1773,Assumptions!$B$77),2)</f>
        <v>1</v>
      </c>
      <c r="C1773" s="12" t="n">
        <f aca="false">MOD(QUOTIENT($A$1773,Assumptions!$B$78),2)</f>
        <v>0</v>
      </c>
      <c r="D1773" s="12" t="n">
        <f aca="false">MOD(QUOTIENT($A$1773,Assumptions!$B$79),2)</f>
        <v>0</v>
      </c>
      <c r="E1773" s="12" t="n">
        <f aca="false">MOD(QUOTIENT($A$1773,Assumptions!$B$80),2)</f>
        <v>1</v>
      </c>
      <c r="F1773" s="12" t="n">
        <f aca="false">MOD(QUOTIENT($A$1773,Assumptions!$B$81),2)</f>
        <v>1</v>
      </c>
      <c r="G1773" s="12" t="n">
        <f aca="false">MOD(QUOTIENT($A$1773,Assumptions!$B$82),2)</f>
        <v>0</v>
      </c>
      <c r="H1773" s="12" t="n">
        <f aca="false">MOD(QUOTIENT($A$1773,Assumptions!$B$83),2)</f>
        <v>1</v>
      </c>
      <c r="I1773" s="12" t="n">
        <f aca="false">IF($B$1773=1,MIN(Assumptions!$B$67,MAX(Assumptions!$B$4,Assumptions!$B$26-(Assumptions!$B$4))),Assumptions!$B$4)</f>
        <v>30000000</v>
      </c>
      <c r="J1773" s="12" t="n">
        <f aca="false">IF($C$1773=1,MIN(Assumptions!$B$66,MAX(Assumptions!$B$4,Assumptions!$B$26-($I$1773))),Assumptions!$B$4)</f>
        <v>0</v>
      </c>
      <c r="K1773" s="12" t="n">
        <f aca="false">IF($D$1773=1,MIN(Assumptions!$B$61,MAX(Assumptions!$B$4,Assumptions!$B$26-($I$1773+$J$1773))),Assumptions!$B$4)</f>
        <v>0</v>
      </c>
      <c r="L1773" s="12" t="n">
        <f aca="false">IF($E$1773=1,MIN(Assumptions!$B$56,MAX(Assumptions!$B$4,Assumptions!$B$26-($I$1773+$J$1773+$K$1773))),Assumptions!$B$4)</f>
        <v>60000000</v>
      </c>
      <c r="M1773" s="12" t="n">
        <f aca="false">IF($F$1773=1,MIN(Assumptions!$B$51,MAX(Assumptions!$B$4,Assumptions!$B$26-($I$1773+$J$1773+$K$1773+$L$1773))),Assumptions!$B$4)</f>
        <v>30000000</v>
      </c>
      <c r="N1773" s="12" t="n">
        <f aca="false">IF($G$1773=1,MIN(Assumptions!$B$46,MAX(Assumptions!$B$4,Assumptions!$B$26-($I$1773+$J$1773+$K$1773+$L$1773+$M$1773))),Assumptions!$B$4)</f>
        <v>0</v>
      </c>
      <c r="O1773" s="12" t="n">
        <f aca="false">IF($H$1773=1,MIN(Assumptions!$B$41,MAX(Assumptions!$B$4,Assumptions!$B$26-($I$1773+$J$1773+$K$1773+$L$1773+$M$1773+$N$1773))),Assumptions!$B$4)</f>
        <v>5000000</v>
      </c>
      <c r="P1773" s="12" t="n">
        <f aca="false">$I$1773+$J$1773+$K$1773+$L$1773+$M$1773+$N$1773+$O$1773</f>
        <v>125000000</v>
      </c>
      <c r="Q1773" s="12" t="n">
        <f aca="false">MAX(Assumptions!$B$4,Assumptions!$B$26-$P$1773)</f>
        <v>1875000000</v>
      </c>
      <c r="R1773" s="12" t="n">
        <f aca="false">$J$1685+$O$1685+Assumptions!$B$20+IF($B$1773=0,$D$1685,Assumptions!$B$4)+IF($C$1773=0,$AI$1685,Assumptions!$B$4)+IF($D$1773=0,$AF$1685,Assumptions!$B$4)+IF($E$1773=0,$AC$1685,Assumptions!$B$4)+IF($F$1773=0,$Z$1685,Assumptions!$B$4)+IF($G$1773=0,$W$1685,Assumptions!$B$4)+IF($H$1773=0,$T$1685,Assumptions!$B$4)</f>
        <v>22158426.6391823</v>
      </c>
      <c r="S1773" s="12" t="n">
        <f aca="false">IF($R$1773&gt;Assumptions!$B$4,$Q$1773/$R$1773&gt;Assumptions!$B$13,FALSE())</f>
        <v>1</v>
      </c>
      <c r="T1773" s="12" t="n">
        <f aca="false">IF($S$1773,($Q$1773+Assumptions!$B$14*Assumptions!$B$13)/($R$1773+Assumptions!$B$14),IF($R$1773&gt;Assumptions!$B$4,$Q$1773/$R$1773,Assumptions!$B$4))</f>
        <v>76.1402999255697</v>
      </c>
      <c r="U1773" s="12" t="n">
        <f aca="false">IF($B$1773=1,$I$1773,$D$1685*$T$1773)</f>
        <v>30000000</v>
      </c>
      <c r="V1773" s="12" t="n">
        <f aca="false">IF($C$1773=1,$J$1773,$AI$1685*$T$1773)</f>
        <v>467235477.787865</v>
      </c>
      <c r="W1773" s="12" t="n">
        <f aca="false">IF($D$1773=1,$K$1773,$AF$1685*$T$1773)</f>
        <v>132069317.271911</v>
      </c>
      <c r="X1773" s="12" t="n">
        <f aca="false">IF($E$1773=1,$L$1773,$AC$1685*$T$1773)</f>
        <v>60000000</v>
      </c>
      <c r="Y1773" s="12" t="n">
        <f aca="false">IF($F$1773=1,$M$1773,$Z$1685*$T$1773)</f>
        <v>30000000</v>
      </c>
      <c r="Z1773" s="12" t="n">
        <f aca="false">IF($G$1773=1,$N$1773,$W$1685*$T$1773)</f>
        <v>380701499.627848</v>
      </c>
      <c r="AA1773" s="12" t="n">
        <f aca="false">IF($H$1773=1,$O$1773,$T$1685*$T$1773)</f>
        <v>5000000</v>
      </c>
      <c r="AB1773" s="12" t="n">
        <f aca="false">($J$1685+$O$1685)*$T$1773</f>
        <v>21880256.1683243</v>
      </c>
      <c r="AC1773" s="12" t="n">
        <f aca="false">Assumptions!$B$20*$T$1773</f>
        <v>685262699.330127</v>
      </c>
      <c r="AD1773" s="12" t="n">
        <f aca="false">IF($S$1773,Assumptions!$B$14*($T$1773-Assumptions!$B$13),Assumptions!$B$4)</f>
        <v>187850749.813924</v>
      </c>
      <c r="AE1773" s="12" t="n">
        <f aca="false">$U$1773+$V$1773+$W$1773+$X$1773+$Y$1773+$Z$1773+$AA$1773+$AB$1773+$AC$1773+$AD$1773</f>
        <v>2000000000</v>
      </c>
      <c r="AF1773" s="12" t="n">
        <f aca="false">IF(AND(IF($B$1773=1,$U$1773&gt;=INDEX($U$1696:$U$1823,1+$A$1773-Assumptions!$B$77),$U$1773&gt;INDEX($U$1696:$U$1823,1+$A$1773+Assumptions!$B$77)),IF($C$1773=1,$V$1773&gt;=INDEX($V$1696:$V$1823,1+$A$1773-Assumptions!$B$78),$V$1773&gt;INDEX($V$1696:$V$1823,1+$A$1773+Assumptions!$B$78)),IF($D$1773=1,$W$1773&gt;=INDEX($W$1696:$W$1823,1+$A$1773-Assumptions!$B$79),$W$1773&gt;INDEX($W$1696:$W$1823,1+$A$1773+Assumptions!$B$79)),IF($E$1773=1,$X$1773&gt;=INDEX($X$1696:$X$1823,1+$A$1773-Assumptions!$B$80),$X$1773&gt;INDEX($X$1696:$X$1823,1+$A$1773+Assumptions!$B$80)),IF($F$1773=1,$Y$1773&gt;=INDEX($Y$1696:$Y$1823,1+$A$1773-Assumptions!$B$81),$Y$1773&gt;INDEX($Y$1696:$Y$1823,1+$A$1773+Assumptions!$B$81)),IF($G$1773=1,$Z$1773&gt;=INDEX($Z$1696:$Z$1823,1+$A$1773-Assumptions!$B$82),$Z$1773&gt;INDEX($Z$1696:$Z$1823,1+$A$1773+Assumptions!$B$82)),IF($H$1773=1,$AA$1773&gt;=INDEX($AA$1696:$AA$1823,1+$A$1773-Assumptions!$B$83),$AA$1773&gt;INDEX($AA$1696:$AA$1823,1+$A$1773+Assumptions!$B$83))),1,0)</f>
        <v>0</v>
      </c>
    </row>
    <row r="1774" customFormat="false" ht="15" hidden="true" customHeight="false" outlineLevel="0" collapsed="false">
      <c r="A1774" s="6" t="n">
        <f aca="false">ROW()-ROW($A$1696)+Assumptions!$B$4</f>
        <v>78</v>
      </c>
      <c r="B1774" s="12" t="n">
        <f aca="false">MOD(QUOTIENT($A$1774,Assumptions!$B$77),2)</f>
        <v>1</v>
      </c>
      <c r="C1774" s="12" t="n">
        <f aca="false">MOD(QUOTIENT($A$1774,Assumptions!$B$78),2)</f>
        <v>0</v>
      </c>
      <c r="D1774" s="12" t="n">
        <f aca="false">MOD(QUOTIENT($A$1774,Assumptions!$B$79),2)</f>
        <v>0</v>
      </c>
      <c r="E1774" s="12" t="n">
        <f aca="false">MOD(QUOTIENT($A$1774,Assumptions!$B$80),2)</f>
        <v>1</v>
      </c>
      <c r="F1774" s="12" t="n">
        <f aca="false">MOD(QUOTIENT($A$1774,Assumptions!$B$81),2)</f>
        <v>1</v>
      </c>
      <c r="G1774" s="12" t="n">
        <f aca="false">MOD(QUOTIENT($A$1774,Assumptions!$B$82),2)</f>
        <v>1</v>
      </c>
      <c r="H1774" s="12" t="n">
        <f aca="false">MOD(QUOTIENT($A$1774,Assumptions!$B$83),2)</f>
        <v>0</v>
      </c>
      <c r="I1774" s="12" t="n">
        <f aca="false">IF($B$1774=1,MIN(Assumptions!$B$67,MAX(Assumptions!$B$4,Assumptions!$B$26-(Assumptions!$B$4))),Assumptions!$B$4)</f>
        <v>30000000</v>
      </c>
      <c r="J1774" s="12" t="n">
        <f aca="false">IF($C$1774=1,MIN(Assumptions!$B$66,MAX(Assumptions!$B$4,Assumptions!$B$26-($I$1774))),Assumptions!$B$4)</f>
        <v>0</v>
      </c>
      <c r="K1774" s="12" t="n">
        <f aca="false">IF($D$1774=1,MIN(Assumptions!$B$61,MAX(Assumptions!$B$4,Assumptions!$B$26-($I$1774+$J$1774))),Assumptions!$B$4)</f>
        <v>0</v>
      </c>
      <c r="L1774" s="12" t="n">
        <f aca="false">IF($E$1774=1,MIN(Assumptions!$B$56,MAX(Assumptions!$B$4,Assumptions!$B$26-($I$1774+$J$1774+$K$1774))),Assumptions!$B$4)</f>
        <v>60000000</v>
      </c>
      <c r="M1774" s="12" t="n">
        <f aca="false">IF($F$1774=1,MIN(Assumptions!$B$51,MAX(Assumptions!$B$4,Assumptions!$B$26-($I$1774+$J$1774+$K$1774+$L$1774))),Assumptions!$B$4)</f>
        <v>30000000</v>
      </c>
      <c r="N1774" s="12" t="n">
        <f aca="false">IF($G$1774=1,MIN(Assumptions!$B$46,MAX(Assumptions!$B$4,Assumptions!$B$26-($I$1774+$J$1774+$K$1774+$L$1774+$M$1774))),Assumptions!$B$4)</f>
        <v>15000000</v>
      </c>
      <c r="O1774" s="12" t="n">
        <f aca="false">IF($H$1774=1,MIN(Assumptions!$B$41,MAX(Assumptions!$B$4,Assumptions!$B$26-($I$1774+$J$1774+$K$1774+$L$1774+$M$1774+$N$1774))),Assumptions!$B$4)</f>
        <v>0</v>
      </c>
      <c r="P1774" s="12" t="n">
        <f aca="false">$I$1774+$J$1774+$K$1774+$L$1774+$M$1774+$N$1774+$O$1774</f>
        <v>135000000</v>
      </c>
      <c r="Q1774" s="12" t="n">
        <f aca="false">MAX(Assumptions!$B$4,Assumptions!$B$26-$P$1774)</f>
        <v>1865000000</v>
      </c>
      <c r="R1774" s="12" t="n">
        <f aca="false">$J$1685+$O$1685+Assumptions!$B$20+IF($B$1774=0,$D$1685,Assumptions!$B$4)+IF($C$1774=0,$AI$1685,Assumptions!$B$4)+IF($D$1774=0,$AF$1685,Assumptions!$B$4)+IF($E$1774=0,$AC$1685,Assumptions!$B$4)+IF($F$1774=0,$Z$1685,Assumptions!$B$4)+IF($G$1774=0,$W$1685,Assumptions!$B$4)+IF($H$1774=0,$T$1685,Assumptions!$B$4)</f>
        <v>22158426.6391823</v>
      </c>
      <c r="S1774" s="12" t="n">
        <f aca="false">IF($R$1774&gt;Assumptions!$B$4,$Q$1774/$R$1774&gt;Assumptions!$B$13,FALSE())</f>
        <v>1</v>
      </c>
      <c r="T1774" s="12" t="n">
        <f aca="false">IF($S$1774,($Q$1774+Assumptions!$B$14*Assumptions!$B$13)/($R$1774+Assumptions!$B$14),IF($R$1774&gt;Assumptions!$B$4,$Q$1774/$R$1774,Assumptions!$B$4))</f>
        <v>75.7347590471379</v>
      </c>
      <c r="U1774" s="12" t="n">
        <f aca="false">IF($B$1774=1,$I$1774,$D$1685*$T$1774)</f>
        <v>30000000</v>
      </c>
      <c r="V1774" s="12" t="n">
        <f aca="false">IF($C$1774=1,$J$1774,$AI$1685*$T$1774)</f>
        <v>464746873.378875</v>
      </c>
      <c r="W1774" s="12" t="n">
        <f aca="false">IF($D$1774=1,$K$1774,$AF$1685*$T$1774)</f>
        <v>131365885.488839</v>
      </c>
      <c r="X1774" s="12" t="n">
        <f aca="false">IF($E$1774=1,$L$1774,$AC$1685*$T$1774)</f>
        <v>60000000</v>
      </c>
      <c r="Y1774" s="12" t="n">
        <f aca="false">IF($F$1774=1,$M$1774,$Z$1685*$T$1774)</f>
        <v>30000000</v>
      </c>
      <c r="Z1774" s="12" t="n">
        <f aca="false">IF($G$1774=1,$N$1774,$W$1685*$T$1774)</f>
        <v>15000000</v>
      </c>
      <c r="AA1774" s="12" t="n">
        <f aca="false">IF($H$1774=1,$O$1774,$T$1685*$T$1774)</f>
        <v>378673795.235689</v>
      </c>
      <c r="AB1774" s="12" t="n">
        <f aca="false">($J$1685+$O$1685)*$T$1774</f>
        <v>21763716.8545116</v>
      </c>
      <c r="AC1774" s="12" t="n">
        <f aca="false">Assumptions!$B$20*$T$1774</f>
        <v>681612831.424241</v>
      </c>
      <c r="AD1774" s="12" t="n">
        <f aca="false">IF($S$1774,Assumptions!$B$14*($T$1774-Assumptions!$B$13),Assumptions!$B$4)</f>
        <v>186836897.617845</v>
      </c>
      <c r="AE1774" s="12" t="n">
        <f aca="false">$U$1774+$V$1774+$W$1774+$X$1774+$Y$1774+$Z$1774+$AA$1774+$AB$1774+$AC$1774+$AD$1774</f>
        <v>2000000000</v>
      </c>
      <c r="AF1774" s="12" t="n">
        <f aca="false">IF(AND(IF($B$1774=1,$U$1774&gt;=INDEX($U$1696:$U$1823,1+$A$1774-Assumptions!$B$77),$U$1774&gt;INDEX($U$1696:$U$1823,1+$A$1774+Assumptions!$B$77)),IF($C$1774=1,$V$1774&gt;=INDEX($V$1696:$V$1823,1+$A$1774-Assumptions!$B$78),$V$1774&gt;INDEX($V$1696:$V$1823,1+$A$1774+Assumptions!$B$78)),IF($D$1774=1,$W$1774&gt;=INDEX($W$1696:$W$1823,1+$A$1774-Assumptions!$B$79),$W$1774&gt;INDEX($W$1696:$W$1823,1+$A$1774+Assumptions!$B$79)),IF($E$1774=1,$X$1774&gt;=INDEX($X$1696:$X$1823,1+$A$1774-Assumptions!$B$80),$X$1774&gt;INDEX($X$1696:$X$1823,1+$A$1774+Assumptions!$B$80)),IF($F$1774=1,$Y$1774&gt;=INDEX($Y$1696:$Y$1823,1+$A$1774-Assumptions!$B$81),$Y$1774&gt;INDEX($Y$1696:$Y$1823,1+$A$1774+Assumptions!$B$81)),IF($G$1774=1,$Z$1774&gt;=INDEX($Z$1696:$Z$1823,1+$A$1774-Assumptions!$B$82),$Z$1774&gt;INDEX($Z$1696:$Z$1823,1+$A$1774+Assumptions!$B$82)),IF($H$1774=1,$AA$1774&gt;=INDEX($AA$1696:$AA$1823,1+$A$1774-Assumptions!$B$83),$AA$1774&gt;INDEX($AA$1696:$AA$1823,1+$A$1774+Assumptions!$B$83))),1,0)</f>
        <v>0</v>
      </c>
    </row>
    <row r="1775" customFormat="false" ht="15" hidden="true" customHeight="false" outlineLevel="0" collapsed="false">
      <c r="A1775" s="6" t="n">
        <f aca="false">ROW()-ROW($A$1696)+Assumptions!$B$4</f>
        <v>79</v>
      </c>
      <c r="B1775" s="12" t="n">
        <f aca="false">MOD(QUOTIENT($A$1775,Assumptions!$B$77),2)</f>
        <v>1</v>
      </c>
      <c r="C1775" s="12" t="n">
        <f aca="false">MOD(QUOTIENT($A$1775,Assumptions!$B$78),2)</f>
        <v>0</v>
      </c>
      <c r="D1775" s="12" t="n">
        <f aca="false">MOD(QUOTIENT($A$1775,Assumptions!$B$79),2)</f>
        <v>0</v>
      </c>
      <c r="E1775" s="12" t="n">
        <f aca="false">MOD(QUOTIENT($A$1775,Assumptions!$B$80),2)</f>
        <v>1</v>
      </c>
      <c r="F1775" s="12" t="n">
        <f aca="false">MOD(QUOTIENT($A$1775,Assumptions!$B$81),2)</f>
        <v>1</v>
      </c>
      <c r="G1775" s="12" t="n">
        <f aca="false">MOD(QUOTIENT($A$1775,Assumptions!$B$82),2)</f>
        <v>1</v>
      </c>
      <c r="H1775" s="12" t="n">
        <f aca="false">MOD(QUOTIENT($A$1775,Assumptions!$B$83),2)</f>
        <v>1</v>
      </c>
      <c r="I1775" s="12" t="n">
        <f aca="false">IF($B$1775=1,MIN(Assumptions!$B$67,MAX(Assumptions!$B$4,Assumptions!$B$26-(Assumptions!$B$4))),Assumptions!$B$4)</f>
        <v>30000000</v>
      </c>
      <c r="J1775" s="12" t="n">
        <f aca="false">IF($C$1775=1,MIN(Assumptions!$B$66,MAX(Assumptions!$B$4,Assumptions!$B$26-($I$1775))),Assumptions!$B$4)</f>
        <v>0</v>
      </c>
      <c r="K1775" s="12" t="n">
        <f aca="false">IF($D$1775=1,MIN(Assumptions!$B$61,MAX(Assumptions!$B$4,Assumptions!$B$26-($I$1775+$J$1775))),Assumptions!$B$4)</f>
        <v>0</v>
      </c>
      <c r="L1775" s="12" t="n">
        <f aca="false">IF($E$1775=1,MIN(Assumptions!$B$56,MAX(Assumptions!$B$4,Assumptions!$B$26-($I$1775+$J$1775+$K$1775))),Assumptions!$B$4)</f>
        <v>60000000</v>
      </c>
      <c r="M1775" s="12" t="n">
        <f aca="false">IF($F$1775=1,MIN(Assumptions!$B$51,MAX(Assumptions!$B$4,Assumptions!$B$26-($I$1775+$J$1775+$K$1775+$L$1775))),Assumptions!$B$4)</f>
        <v>30000000</v>
      </c>
      <c r="N1775" s="12" t="n">
        <f aca="false">IF($G$1775=1,MIN(Assumptions!$B$46,MAX(Assumptions!$B$4,Assumptions!$B$26-($I$1775+$J$1775+$K$1775+$L$1775+$M$1775))),Assumptions!$B$4)</f>
        <v>15000000</v>
      </c>
      <c r="O1775" s="12" t="n">
        <f aca="false">IF($H$1775=1,MIN(Assumptions!$B$41,MAX(Assumptions!$B$4,Assumptions!$B$26-($I$1775+$J$1775+$K$1775+$L$1775+$M$1775+$N$1775))),Assumptions!$B$4)</f>
        <v>5000000</v>
      </c>
      <c r="P1775" s="12" t="n">
        <f aca="false">$I$1775+$J$1775+$K$1775+$L$1775+$M$1775+$N$1775+$O$1775</f>
        <v>140000000</v>
      </c>
      <c r="Q1775" s="12" t="n">
        <f aca="false">MAX(Assumptions!$B$4,Assumptions!$B$26-$P$1775)</f>
        <v>1860000000</v>
      </c>
      <c r="R1775" s="12" t="n">
        <f aca="false">$J$1685+$O$1685+Assumptions!$B$20+IF($B$1775=0,$D$1685,Assumptions!$B$4)+IF($C$1775=0,$AI$1685,Assumptions!$B$4)+IF($D$1775=0,$AF$1685,Assumptions!$B$4)+IF($E$1775=0,$AC$1685,Assumptions!$B$4)+IF($F$1775=0,$Z$1685,Assumptions!$B$4)+IF($G$1775=0,$W$1685,Assumptions!$B$4)+IF($H$1775=0,$T$1685,Assumptions!$B$4)</f>
        <v>17158426.6391823</v>
      </c>
      <c r="S1775" s="12" t="n">
        <f aca="false">IF($R$1775&gt;Assumptions!$B$4,$Q$1775/$R$1775&gt;Assumptions!$B$13,FALSE())</f>
        <v>1</v>
      </c>
      <c r="T1775" s="12" t="n">
        <f aca="false">IF($S$1775,($Q$1775+Assumptions!$B$14*Assumptions!$B$13)/($R$1775+Assumptions!$B$14),IF($R$1775&gt;Assumptions!$B$4,$Q$1775/$R$1775,Assumptions!$B$4))</f>
        <v>94.7430857100102</v>
      </c>
      <c r="U1775" s="12" t="n">
        <f aca="false">IF($B$1775=1,$I$1775,$D$1685*$T$1775)</f>
        <v>30000000</v>
      </c>
      <c r="V1775" s="12" t="n">
        <f aca="false">IF($C$1775=1,$J$1775,$AI$1685*$T$1775)</f>
        <v>581391601.584003</v>
      </c>
      <c r="W1775" s="12" t="n">
        <f aca="false">IF($D$1775=1,$K$1775,$AF$1685*$T$1775)</f>
        <v>164336818.454706</v>
      </c>
      <c r="X1775" s="12" t="n">
        <f aca="false">IF($E$1775=1,$L$1775,$AC$1685*$T$1775)</f>
        <v>60000000</v>
      </c>
      <c r="Y1775" s="12" t="n">
        <f aca="false">IF($F$1775=1,$M$1775,$Z$1685*$T$1775)</f>
        <v>30000000</v>
      </c>
      <c r="Z1775" s="12" t="n">
        <f aca="false">IF($G$1775=1,$N$1775,$W$1685*$T$1775)</f>
        <v>15000000</v>
      </c>
      <c r="AA1775" s="12" t="n">
        <f aca="false">IF($H$1775=1,$O$1775,$T$1685*$T$1775)</f>
        <v>5000000</v>
      </c>
      <c r="AB1775" s="12" t="n">
        <f aca="false">($J$1685+$O$1685)*$T$1775</f>
        <v>27226094.296174</v>
      </c>
      <c r="AC1775" s="12" t="n">
        <f aca="false">Assumptions!$B$20*$T$1775</f>
        <v>852687771.390091</v>
      </c>
      <c r="AD1775" s="12" t="n">
        <f aca="false">IF($S$1775,Assumptions!$B$14*($T$1775-Assumptions!$B$13),Assumptions!$B$4)</f>
        <v>234357714.275025</v>
      </c>
      <c r="AE1775" s="12" t="n">
        <f aca="false">$U$1775+$V$1775+$W$1775+$X$1775+$Y$1775+$Z$1775+$AA$1775+$AB$1775+$AC$1775+$AD$1775</f>
        <v>2000000000</v>
      </c>
      <c r="AF1775" s="12" t="n">
        <f aca="false">IF(AND(IF($B$1775=1,$U$1775&gt;=INDEX($U$1696:$U$1823,1+$A$1775-Assumptions!$B$77),$U$1775&gt;INDEX($U$1696:$U$1823,1+$A$1775+Assumptions!$B$77)),IF($C$1775=1,$V$1775&gt;=INDEX($V$1696:$V$1823,1+$A$1775-Assumptions!$B$78),$V$1775&gt;INDEX($V$1696:$V$1823,1+$A$1775+Assumptions!$B$78)),IF($D$1775=1,$W$1775&gt;=INDEX($W$1696:$W$1823,1+$A$1775-Assumptions!$B$79),$W$1775&gt;INDEX($W$1696:$W$1823,1+$A$1775+Assumptions!$B$79)),IF($E$1775=1,$X$1775&gt;=INDEX($X$1696:$X$1823,1+$A$1775-Assumptions!$B$80),$X$1775&gt;INDEX($X$1696:$X$1823,1+$A$1775+Assumptions!$B$80)),IF($F$1775=1,$Y$1775&gt;=INDEX($Y$1696:$Y$1823,1+$A$1775-Assumptions!$B$81),$Y$1775&gt;INDEX($Y$1696:$Y$1823,1+$A$1775+Assumptions!$B$81)),IF($G$1775=1,$Z$1775&gt;=INDEX($Z$1696:$Z$1823,1+$A$1775-Assumptions!$B$82),$Z$1775&gt;INDEX($Z$1696:$Z$1823,1+$A$1775+Assumptions!$B$82)),IF($H$1775=1,$AA$1775&gt;=INDEX($AA$1696:$AA$1823,1+$A$1775-Assumptions!$B$83),$AA$1775&gt;INDEX($AA$1696:$AA$1823,1+$A$1775+Assumptions!$B$83))),1,0)</f>
        <v>0</v>
      </c>
    </row>
    <row r="1776" customFormat="false" ht="15" hidden="true" customHeight="false" outlineLevel="0" collapsed="false">
      <c r="A1776" s="6" t="n">
        <f aca="false">ROW()-ROW($A$1696)+Assumptions!$B$4</f>
        <v>80</v>
      </c>
      <c r="B1776" s="12" t="n">
        <f aca="false">MOD(QUOTIENT($A$1776,Assumptions!$B$77),2)</f>
        <v>1</v>
      </c>
      <c r="C1776" s="12" t="n">
        <f aca="false">MOD(QUOTIENT($A$1776,Assumptions!$B$78),2)</f>
        <v>0</v>
      </c>
      <c r="D1776" s="12" t="n">
        <f aca="false">MOD(QUOTIENT($A$1776,Assumptions!$B$79),2)</f>
        <v>1</v>
      </c>
      <c r="E1776" s="12" t="n">
        <f aca="false">MOD(QUOTIENT($A$1776,Assumptions!$B$80),2)</f>
        <v>0</v>
      </c>
      <c r="F1776" s="12" t="n">
        <f aca="false">MOD(QUOTIENT($A$1776,Assumptions!$B$81),2)</f>
        <v>0</v>
      </c>
      <c r="G1776" s="12" t="n">
        <f aca="false">MOD(QUOTIENT($A$1776,Assumptions!$B$82),2)</f>
        <v>0</v>
      </c>
      <c r="H1776" s="12" t="n">
        <f aca="false">MOD(QUOTIENT($A$1776,Assumptions!$B$83),2)</f>
        <v>0</v>
      </c>
      <c r="I1776" s="12" t="n">
        <f aca="false">IF($B$1776=1,MIN(Assumptions!$B$67,MAX(Assumptions!$B$4,Assumptions!$B$26-(Assumptions!$B$4))),Assumptions!$B$4)</f>
        <v>30000000</v>
      </c>
      <c r="J1776" s="12" t="n">
        <f aca="false">IF($C$1776=1,MIN(Assumptions!$B$66,MAX(Assumptions!$B$4,Assumptions!$B$26-($I$1776))),Assumptions!$B$4)</f>
        <v>0</v>
      </c>
      <c r="K1776" s="12" t="n">
        <f aca="false">IF($D$1776=1,MIN(Assumptions!$B$61,MAX(Assumptions!$B$4,Assumptions!$B$26-($I$1776+$J$1776))),Assumptions!$B$4)</f>
        <v>100000000</v>
      </c>
      <c r="L1776" s="12" t="n">
        <f aca="false">IF($E$1776=1,MIN(Assumptions!$B$56,MAX(Assumptions!$B$4,Assumptions!$B$26-($I$1776+$J$1776+$K$1776))),Assumptions!$B$4)</f>
        <v>0</v>
      </c>
      <c r="M1776" s="12" t="n">
        <f aca="false">IF($F$1776=1,MIN(Assumptions!$B$51,MAX(Assumptions!$B$4,Assumptions!$B$26-($I$1776+$J$1776+$K$1776+$L$1776))),Assumptions!$B$4)</f>
        <v>0</v>
      </c>
      <c r="N1776" s="12" t="n">
        <f aca="false">IF($G$1776=1,MIN(Assumptions!$B$46,MAX(Assumptions!$B$4,Assumptions!$B$26-($I$1776+$J$1776+$K$1776+$L$1776+$M$1776))),Assumptions!$B$4)</f>
        <v>0</v>
      </c>
      <c r="O1776" s="12" t="n">
        <f aca="false">IF($H$1776=1,MIN(Assumptions!$B$41,MAX(Assumptions!$B$4,Assumptions!$B$26-($I$1776+$J$1776+$K$1776+$L$1776+$M$1776+$N$1776))),Assumptions!$B$4)</f>
        <v>0</v>
      </c>
      <c r="P1776" s="12" t="n">
        <f aca="false">$I$1776+$J$1776+$K$1776+$L$1776+$M$1776+$N$1776+$O$1776</f>
        <v>130000000</v>
      </c>
      <c r="Q1776" s="12" t="n">
        <f aca="false">MAX(Assumptions!$B$4,Assumptions!$B$26-$P$1776)</f>
        <v>1870000000</v>
      </c>
      <c r="R1776" s="12" t="n">
        <f aca="false">$J$1685+$O$1685+Assumptions!$B$20+IF($B$1776=0,$D$1685,Assumptions!$B$4)+IF($C$1776=0,$AI$1685,Assumptions!$B$4)+IF($D$1776=0,$AF$1685,Assumptions!$B$4)+IF($E$1776=0,$AC$1685,Assumptions!$B$4)+IF($F$1776=0,$Z$1685,Assumptions!$B$4)+IF($G$1776=0,$W$1685,Assumptions!$B$4)+IF($H$1776=0,$T$1685,Assumptions!$B$4)</f>
        <v>30823874.5373255</v>
      </c>
      <c r="S1776" s="12" t="n">
        <f aca="false">IF($R$1776&gt;Assumptions!$B$4,$Q$1776/$R$1776&gt;Assumptions!$B$13,FALSE())</f>
        <v>1</v>
      </c>
      <c r="T1776" s="12" t="n">
        <f aca="false">IF($S$1776,($Q$1776+Assumptions!$B$14*Assumptions!$B$13)/($R$1776+Assumptions!$B$14),IF($R$1776&gt;Assumptions!$B$4,$Q$1776/$R$1776,Assumptions!$B$4))</f>
        <v>56.1909449605762</v>
      </c>
      <c r="U1776" s="12" t="n">
        <f aca="false">IF($B$1776=1,$I$1776,$D$1685*$T$1776)</f>
        <v>30000000</v>
      </c>
      <c r="V1776" s="12" t="n">
        <f aca="false">IF($C$1776=1,$J$1776,$AI$1685*$T$1776)</f>
        <v>344816122.889866</v>
      </c>
      <c r="W1776" s="12" t="n">
        <f aca="false">IF($D$1776=1,$K$1776,$AF$1685*$T$1776)</f>
        <v>100000000</v>
      </c>
      <c r="X1776" s="12" t="n">
        <f aca="false">IF($E$1776=1,$L$1776,$AC$1685*$T$1776)</f>
        <v>134858267.905383</v>
      </c>
      <c r="Y1776" s="12" t="n">
        <f aca="false">IF($F$1776=1,$M$1776,$Z$1685*$T$1776)</f>
        <v>168572834.881729</v>
      </c>
      <c r="Z1776" s="12" t="n">
        <f aca="false">IF($G$1776=1,$N$1776,$W$1685*$T$1776)</f>
        <v>280954724.802881</v>
      </c>
      <c r="AA1776" s="12" t="n">
        <f aca="false">IF($H$1776=1,$O$1776,$T$1685*$T$1776)</f>
        <v>280954724.802881</v>
      </c>
      <c r="AB1776" s="12" t="n">
        <f aca="false">($J$1685+$O$1685)*$T$1776</f>
        <v>16147457.6706354</v>
      </c>
      <c r="AC1776" s="12" t="n">
        <f aca="false">Assumptions!$B$20*$T$1776</f>
        <v>505718504.645186</v>
      </c>
      <c r="AD1776" s="12" t="n">
        <f aca="false">IF($S$1776,Assumptions!$B$14*($T$1776-Assumptions!$B$13),Assumptions!$B$4)</f>
        <v>137977362.40144</v>
      </c>
      <c r="AE1776" s="12" t="n">
        <f aca="false">$U$1776+$V$1776+$W$1776+$X$1776+$Y$1776+$Z$1776+$AA$1776+$AB$1776+$AC$1776+$AD$1776</f>
        <v>2000000000</v>
      </c>
      <c r="AF1776" s="12" t="n">
        <f aca="false">IF(AND(IF($B$1776=1,$U$1776&gt;=INDEX($U$1696:$U$1823,1+$A$1776-Assumptions!$B$77),$U$1776&gt;INDEX($U$1696:$U$1823,1+$A$1776+Assumptions!$B$77)),IF($C$1776=1,$V$1776&gt;=INDEX($V$1696:$V$1823,1+$A$1776-Assumptions!$B$78),$V$1776&gt;INDEX($V$1696:$V$1823,1+$A$1776+Assumptions!$B$78)),IF($D$1776=1,$W$1776&gt;=INDEX($W$1696:$W$1823,1+$A$1776-Assumptions!$B$79),$W$1776&gt;INDEX($W$1696:$W$1823,1+$A$1776+Assumptions!$B$79)),IF($E$1776=1,$X$1776&gt;=INDEX($X$1696:$X$1823,1+$A$1776-Assumptions!$B$80),$X$1776&gt;INDEX($X$1696:$X$1823,1+$A$1776+Assumptions!$B$80)),IF($F$1776=1,$Y$1776&gt;=INDEX($Y$1696:$Y$1823,1+$A$1776-Assumptions!$B$81),$Y$1776&gt;INDEX($Y$1696:$Y$1823,1+$A$1776+Assumptions!$B$81)),IF($G$1776=1,$Z$1776&gt;=INDEX($Z$1696:$Z$1823,1+$A$1776-Assumptions!$B$82),$Z$1776&gt;INDEX($Z$1696:$Z$1823,1+$A$1776+Assumptions!$B$82)),IF($H$1776=1,$AA$1776&gt;=INDEX($AA$1696:$AA$1823,1+$A$1776-Assumptions!$B$83),$AA$1776&gt;INDEX($AA$1696:$AA$1823,1+$A$1776+Assumptions!$B$83))),1,0)</f>
        <v>0</v>
      </c>
    </row>
    <row r="1777" customFormat="false" ht="15" hidden="true" customHeight="false" outlineLevel="0" collapsed="false">
      <c r="A1777" s="6" t="n">
        <f aca="false">ROW()-ROW($A$1696)+Assumptions!$B$4</f>
        <v>81</v>
      </c>
      <c r="B1777" s="12" t="n">
        <f aca="false">MOD(QUOTIENT($A$1777,Assumptions!$B$77),2)</f>
        <v>1</v>
      </c>
      <c r="C1777" s="12" t="n">
        <f aca="false">MOD(QUOTIENT($A$1777,Assumptions!$B$78),2)</f>
        <v>0</v>
      </c>
      <c r="D1777" s="12" t="n">
        <f aca="false">MOD(QUOTIENT($A$1777,Assumptions!$B$79),2)</f>
        <v>1</v>
      </c>
      <c r="E1777" s="12" t="n">
        <f aca="false">MOD(QUOTIENT($A$1777,Assumptions!$B$80),2)</f>
        <v>0</v>
      </c>
      <c r="F1777" s="12" t="n">
        <f aca="false">MOD(QUOTIENT($A$1777,Assumptions!$B$81),2)</f>
        <v>0</v>
      </c>
      <c r="G1777" s="12" t="n">
        <f aca="false">MOD(QUOTIENT($A$1777,Assumptions!$B$82),2)</f>
        <v>0</v>
      </c>
      <c r="H1777" s="12" t="n">
        <f aca="false">MOD(QUOTIENT($A$1777,Assumptions!$B$83),2)</f>
        <v>1</v>
      </c>
      <c r="I1777" s="12" t="n">
        <f aca="false">IF($B$1777=1,MIN(Assumptions!$B$67,MAX(Assumptions!$B$4,Assumptions!$B$26-(Assumptions!$B$4))),Assumptions!$B$4)</f>
        <v>30000000</v>
      </c>
      <c r="J1777" s="12" t="n">
        <f aca="false">IF($C$1777=1,MIN(Assumptions!$B$66,MAX(Assumptions!$B$4,Assumptions!$B$26-($I$1777))),Assumptions!$B$4)</f>
        <v>0</v>
      </c>
      <c r="K1777" s="12" t="n">
        <f aca="false">IF($D$1777=1,MIN(Assumptions!$B$61,MAX(Assumptions!$B$4,Assumptions!$B$26-($I$1777+$J$1777))),Assumptions!$B$4)</f>
        <v>100000000</v>
      </c>
      <c r="L1777" s="12" t="n">
        <f aca="false">IF($E$1777=1,MIN(Assumptions!$B$56,MAX(Assumptions!$B$4,Assumptions!$B$26-($I$1777+$J$1777+$K$1777))),Assumptions!$B$4)</f>
        <v>0</v>
      </c>
      <c r="M1777" s="12" t="n">
        <f aca="false">IF($F$1777=1,MIN(Assumptions!$B$51,MAX(Assumptions!$B$4,Assumptions!$B$26-($I$1777+$J$1777+$K$1777+$L$1777))),Assumptions!$B$4)</f>
        <v>0</v>
      </c>
      <c r="N1777" s="12" t="n">
        <f aca="false">IF($G$1777=1,MIN(Assumptions!$B$46,MAX(Assumptions!$B$4,Assumptions!$B$26-($I$1777+$J$1777+$K$1777+$L$1777+$M$1777))),Assumptions!$B$4)</f>
        <v>0</v>
      </c>
      <c r="O1777" s="12" t="n">
        <f aca="false">IF($H$1777=1,MIN(Assumptions!$B$41,MAX(Assumptions!$B$4,Assumptions!$B$26-($I$1777+$J$1777+$K$1777+$L$1777+$M$1777+$N$1777))),Assumptions!$B$4)</f>
        <v>5000000</v>
      </c>
      <c r="P1777" s="12" t="n">
        <f aca="false">$I$1777+$J$1777+$K$1777+$L$1777+$M$1777+$N$1777+$O$1777</f>
        <v>135000000</v>
      </c>
      <c r="Q1777" s="12" t="n">
        <f aca="false">MAX(Assumptions!$B$4,Assumptions!$B$26-$P$1777)</f>
        <v>1865000000</v>
      </c>
      <c r="R1777" s="12" t="n">
        <f aca="false">$J$1685+$O$1685+Assumptions!$B$20+IF($B$1777=0,$D$1685,Assumptions!$B$4)+IF($C$1777=0,$AI$1685,Assumptions!$B$4)+IF($D$1777=0,$AF$1685,Assumptions!$B$4)+IF($E$1777=0,$AC$1685,Assumptions!$B$4)+IF($F$1777=0,$Z$1685,Assumptions!$B$4)+IF($G$1777=0,$W$1685,Assumptions!$B$4)+IF($H$1777=0,$T$1685,Assumptions!$B$4)</f>
        <v>25823874.5373255</v>
      </c>
      <c r="S1777" s="12" t="n">
        <f aca="false">IF($R$1777&gt;Assumptions!$B$4,$Q$1777/$R$1777&gt;Assumptions!$B$13,FALSE())</f>
        <v>1</v>
      </c>
      <c r="T1777" s="12" t="n">
        <f aca="false">IF($S$1777,($Q$1777+Assumptions!$B$14*Assumptions!$B$13)/($R$1777+Assumptions!$B$14),IF($R$1777&gt;Assumptions!$B$4,$Q$1777/$R$1777,Assumptions!$B$4))</f>
        <v>65.9337760283817</v>
      </c>
      <c r="U1777" s="12" t="n">
        <f aca="false">IF($B$1777=1,$I$1777,$D$1685*$T$1777)</f>
        <v>30000000</v>
      </c>
      <c r="V1777" s="12" t="n">
        <f aca="false">IF($C$1777=1,$J$1777,$AI$1685*$T$1777)</f>
        <v>404603073.209506</v>
      </c>
      <c r="W1777" s="12" t="n">
        <f aca="false">IF($D$1777=1,$K$1777,$AF$1685*$T$1777)</f>
        <v>100000000</v>
      </c>
      <c r="X1777" s="12" t="n">
        <f aca="false">IF($E$1777=1,$L$1777,$AC$1685*$T$1777)</f>
        <v>158241062.468116</v>
      </c>
      <c r="Y1777" s="12" t="n">
        <f aca="false">IF($F$1777=1,$M$1777,$Z$1685*$T$1777)</f>
        <v>197801328.085145</v>
      </c>
      <c r="Z1777" s="12" t="n">
        <f aca="false">IF($G$1777=1,$N$1777,$W$1685*$T$1777)</f>
        <v>329668880.141909</v>
      </c>
      <c r="AA1777" s="12" t="n">
        <f aca="false">IF($H$1777=1,$O$1777,$T$1685*$T$1777)</f>
        <v>5000000</v>
      </c>
      <c r="AB1777" s="12" t="n">
        <f aca="false">($J$1685+$O$1685)*$T$1777</f>
        <v>18947231.7689339</v>
      </c>
      <c r="AC1777" s="12" t="n">
        <f aca="false">Assumptions!$B$20*$T$1777</f>
        <v>593403984.255436</v>
      </c>
      <c r="AD1777" s="12" t="n">
        <f aca="false">IF($S$1777,Assumptions!$B$14*($T$1777-Assumptions!$B$13),Assumptions!$B$4)</f>
        <v>162334440.070954</v>
      </c>
      <c r="AE1777" s="12" t="n">
        <f aca="false">$U$1777+$V$1777+$W$1777+$X$1777+$Y$1777+$Z$1777+$AA$1777+$AB$1777+$AC$1777+$AD$1777</f>
        <v>2000000000</v>
      </c>
      <c r="AF1777" s="12" t="n">
        <f aca="false">IF(AND(IF($B$1777=1,$U$1777&gt;=INDEX($U$1696:$U$1823,1+$A$1777-Assumptions!$B$77),$U$1777&gt;INDEX($U$1696:$U$1823,1+$A$1777+Assumptions!$B$77)),IF($C$1777=1,$V$1777&gt;=INDEX($V$1696:$V$1823,1+$A$1777-Assumptions!$B$78),$V$1777&gt;INDEX($V$1696:$V$1823,1+$A$1777+Assumptions!$B$78)),IF($D$1777=1,$W$1777&gt;=INDEX($W$1696:$W$1823,1+$A$1777-Assumptions!$B$79),$W$1777&gt;INDEX($W$1696:$W$1823,1+$A$1777+Assumptions!$B$79)),IF($E$1777=1,$X$1777&gt;=INDEX($X$1696:$X$1823,1+$A$1777-Assumptions!$B$80),$X$1777&gt;INDEX($X$1696:$X$1823,1+$A$1777+Assumptions!$B$80)),IF($F$1777=1,$Y$1777&gt;=INDEX($Y$1696:$Y$1823,1+$A$1777-Assumptions!$B$81),$Y$1777&gt;INDEX($Y$1696:$Y$1823,1+$A$1777+Assumptions!$B$81)),IF($G$1777=1,$Z$1777&gt;=INDEX($Z$1696:$Z$1823,1+$A$1777-Assumptions!$B$82),$Z$1777&gt;INDEX($Z$1696:$Z$1823,1+$A$1777+Assumptions!$B$82)),IF($H$1777=1,$AA$1777&gt;=INDEX($AA$1696:$AA$1823,1+$A$1777-Assumptions!$B$83),$AA$1777&gt;INDEX($AA$1696:$AA$1823,1+$A$1777+Assumptions!$B$83))),1,0)</f>
        <v>0</v>
      </c>
    </row>
    <row r="1778" customFormat="false" ht="15" hidden="true" customHeight="false" outlineLevel="0" collapsed="false">
      <c r="A1778" s="6" t="n">
        <f aca="false">ROW()-ROW($A$1696)+Assumptions!$B$4</f>
        <v>82</v>
      </c>
      <c r="B1778" s="12" t="n">
        <f aca="false">MOD(QUOTIENT($A$1778,Assumptions!$B$77),2)</f>
        <v>1</v>
      </c>
      <c r="C1778" s="12" t="n">
        <f aca="false">MOD(QUOTIENT($A$1778,Assumptions!$B$78),2)</f>
        <v>0</v>
      </c>
      <c r="D1778" s="12" t="n">
        <f aca="false">MOD(QUOTIENT($A$1778,Assumptions!$B$79),2)</f>
        <v>1</v>
      </c>
      <c r="E1778" s="12" t="n">
        <f aca="false">MOD(QUOTIENT($A$1778,Assumptions!$B$80),2)</f>
        <v>0</v>
      </c>
      <c r="F1778" s="12" t="n">
        <f aca="false">MOD(QUOTIENT($A$1778,Assumptions!$B$81),2)</f>
        <v>0</v>
      </c>
      <c r="G1778" s="12" t="n">
        <f aca="false">MOD(QUOTIENT($A$1778,Assumptions!$B$82),2)</f>
        <v>1</v>
      </c>
      <c r="H1778" s="12" t="n">
        <f aca="false">MOD(QUOTIENT($A$1778,Assumptions!$B$83),2)</f>
        <v>0</v>
      </c>
      <c r="I1778" s="12" t="n">
        <f aca="false">IF($B$1778=1,MIN(Assumptions!$B$67,MAX(Assumptions!$B$4,Assumptions!$B$26-(Assumptions!$B$4))),Assumptions!$B$4)</f>
        <v>30000000</v>
      </c>
      <c r="J1778" s="12" t="n">
        <f aca="false">IF($C$1778=1,MIN(Assumptions!$B$66,MAX(Assumptions!$B$4,Assumptions!$B$26-($I$1778))),Assumptions!$B$4)</f>
        <v>0</v>
      </c>
      <c r="K1778" s="12" t="n">
        <f aca="false">IF($D$1778=1,MIN(Assumptions!$B$61,MAX(Assumptions!$B$4,Assumptions!$B$26-($I$1778+$J$1778))),Assumptions!$B$4)</f>
        <v>100000000</v>
      </c>
      <c r="L1778" s="12" t="n">
        <f aca="false">IF($E$1778=1,MIN(Assumptions!$B$56,MAX(Assumptions!$B$4,Assumptions!$B$26-($I$1778+$J$1778+$K$1778))),Assumptions!$B$4)</f>
        <v>0</v>
      </c>
      <c r="M1778" s="12" t="n">
        <f aca="false">IF($F$1778=1,MIN(Assumptions!$B$51,MAX(Assumptions!$B$4,Assumptions!$B$26-($I$1778+$J$1778+$K$1778+$L$1778))),Assumptions!$B$4)</f>
        <v>0</v>
      </c>
      <c r="N1778" s="12" t="n">
        <f aca="false">IF($G$1778=1,MIN(Assumptions!$B$46,MAX(Assumptions!$B$4,Assumptions!$B$26-($I$1778+$J$1778+$K$1778+$L$1778+$M$1778))),Assumptions!$B$4)</f>
        <v>15000000</v>
      </c>
      <c r="O1778" s="12" t="n">
        <f aca="false">IF($H$1778=1,MIN(Assumptions!$B$41,MAX(Assumptions!$B$4,Assumptions!$B$26-($I$1778+$J$1778+$K$1778+$L$1778+$M$1778+$N$1778))),Assumptions!$B$4)</f>
        <v>0</v>
      </c>
      <c r="P1778" s="12" t="n">
        <f aca="false">$I$1778+$J$1778+$K$1778+$L$1778+$M$1778+$N$1778+$O$1778</f>
        <v>145000000</v>
      </c>
      <c r="Q1778" s="12" t="n">
        <f aca="false">MAX(Assumptions!$B$4,Assumptions!$B$26-$P$1778)</f>
        <v>1855000000</v>
      </c>
      <c r="R1778" s="12" t="n">
        <f aca="false">$J$1685+$O$1685+Assumptions!$B$20+IF($B$1778=0,$D$1685,Assumptions!$B$4)+IF($C$1778=0,$AI$1685,Assumptions!$B$4)+IF($D$1778=0,$AF$1685,Assumptions!$B$4)+IF($E$1778=0,$AC$1685,Assumptions!$B$4)+IF($F$1778=0,$Z$1685,Assumptions!$B$4)+IF($G$1778=0,$W$1685,Assumptions!$B$4)+IF($H$1778=0,$T$1685,Assumptions!$B$4)</f>
        <v>25823874.5373255</v>
      </c>
      <c r="S1778" s="12" t="n">
        <f aca="false">IF($R$1778&gt;Assumptions!$B$4,$Q$1778/$R$1778&gt;Assumptions!$B$13,FALSE())</f>
        <v>1</v>
      </c>
      <c r="T1778" s="12" t="n">
        <f aca="false">IF($S$1778,($Q$1778+Assumptions!$B$14*Assumptions!$B$13)/($R$1778+Assumptions!$B$14),IF($R$1778&gt;Assumptions!$B$4,$Q$1778/$R$1778,Assumptions!$B$4))</f>
        <v>65.5807169867304</v>
      </c>
      <c r="U1778" s="12" t="n">
        <f aca="false">IF($B$1778=1,$I$1778,$D$1685*$T$1778)</f>
        <v>30000000</v>
      </c>
      <c r="V1778" s="12" t="n">
        <f aca="false">IF($C$1778=1,$J$1778,$AI$1685*$T$1778)</f>
        <v>402436523.955373</v>
      </c>
      <c r="W1778" s="12" t="n">
        <f aca="false">IF($D$1778=1,$K$1778,$AF$1685*$T$1778)</f>
        <v>100000000</v>
      </c>
      <c r="X1778" s="12" t="n">
        <f aca="false">IF($E$1778=1,$L$1778,$AC$1685*$T$1778)</f>
        <v>157393720.768153</v>
      </c>
      <c r="Y1778" s="12" t="n">
        <f aca="false">IF($F$1778=1,$M$1778,$Z$1685*$T$1778)</f>
        <v>196742150.960191</v>
      </c>
      <c r="Z1778" s="12" t="n">
        <f aca="false">IF($G$1778=1,$N$1778,$W$1685*$T$1778)</f>
        <v>15000000</v>
      </c>
      <c r="AA1778" s="12" t="n">
        <f aca="false">IF($H$1778=1,$O$1778,$T$1685*$T$1778)</f>
        <v>327903584.933652</v>
      </c>
      <c r="AB1778" s="12" t="n">
        <f aca="false">($J$1685+$O$1685)*$T$1778</f>
        <v>18845774.0352315</v>
      </c>
      <c r="AC1778" s="12" t="n">
        <f aca="false">Assumptions!$B$20*$T$1778</f>
        <v>590226452.880574</v>
      </c>
      <c r="AD1778" s="12" t="n">
        <f aca="false">IF($S$1778,Assumptions!$B$14*($T$1778-Assumptions!$B$13),Assumptions!$B$4)</f>
        <v>161451792.466826</v>
      </c>
      <c r="AE1778" s="12" t="n">
        <f aca="false">$U$1778+$V$1778+$W$1778+$X$1778+$Y$1778+$Z$1778+$AA$1778+$AB$1778+$AC$1778+$AD$1778</f>
        <v>2000000000</v>
      </c>
      <c r="AF1778" s="12" t="n">
        <f aca="false">IF(AND(IF($B$1778=1,$U$1778&gt;=INDEX($U$1696:$U$1823,1+$A$1778-Assumptions!$B$77),$U$1778&gt;INDEX($U$1696:$U$1823,1+$A$1778+Assumptions!$B$77)),IF($C$1778=1,$V$1778&gt;=INDEX($V$1696:$V$1823,1+$A$1778-Assumptions!$B$78),$V$1778&gt;INDEX($V$1696:$V$1823,1+$A$1778+Assumptions!$B$78)),IF($D$1778=1,$W$1778&gt;=INDEX($W$1696:$W$1823,1+$A$1778-Assumptions!$B$79),$W$1778&gt;INDEX($W$1696:$W$1823,1+$A$1778+Assumptions!$B$79)),IF($E$1778=1,$X$1778&gt;=INDEX($X$1696:$X$1823,1+$A$1778-Assumptions!$B$80),$X$1778&gt;INDEX($X$1696:$X$1823,1+$A$1778+Assumptions!$B$80)),IF($F$1778=1,$Y$1778&gt;=INDEX($Y$1696:$Y$1823,1+$A$1778-Assumptions!$B$81),$Y$1778&gt;INDEX($Y$1696:$Y$1823,1+$A$1778+Assumptions!$B$81)),IF($G$1778=1,$Z$1778&gt;=INDEX($Z$1696:$Z$1823,1+$A$1778-Assumptions!$B$82),$Z$1778&gt;INDEX($Z$1696:$Z$1823,1+$A$1778+Assumptions!$B$82)),IF($H$1778=1,$AA$1778&gt;=INDEX($AA$1696:$AA$1823,1+$A$1778-Assumptions!$B$83),$AA$1778&gt;INDEX($AA$1696:$AA$1823,1+$A$1778+Assumptions!$B$83))),1,0)</f>
        <v>0</v>
      </c>
    </row>
    <row r="1779" customFormat="false" ht="15" hidden="true" customHeight="false" outlineLevel="0" collapsed="false">
      <c r="A1779" s="6" t="n">
        <f aca="false">ROW()-ROW($A$1696)+Assumptions!$B$4</f>
        <v>83</v>
      </c>
      <c r="B1779" s="12" t="n">
        <f aca="false">MOD(QUOTIENT($A$1779,Assumptions!$B$77),2)</f>
        <v>1</v>
      </c>
      <c r="C1779" s="12" t="n">
        <f aca="false">MOD(QUOTIENT($A$1779,Assumptions!$B$78),2)</f>
        <v>0</v>
      </c>
      <c r="D1779" s="12" t="n">
        <f aca="false">MOD(QUOTIENT($A$1779,Assumptions!$B$79),2)</f>
        <v>1</v>
      </c>
      <c r="E1779" s="12" t="n">
        <f aca="false">MOD(QUOTIENT($A$1779,Assumptions!$B$80),2)</f>
        <v>0</v>
      </c>
      <c r="F1779" s="12" t="n">
        <f aca="false">MOD(QUOTIENT($A$1779,Assumptions!$B$81),2)</f>
        <v>0</v>
      </c>
      <c r="G1779" s="12" t="n">
        <f aca="false">MOD(QUOTIENT($A$1779,Assumptions!$B$82),2)</f>
        <v>1</v>
      </c>
      <c r="H1779" s="12" t="n">
        <f aca="false">MOD(QUOTIENT($A$1779,Assumptions!$B$83),2)</f>
        <v>1</v>
      </c>
      <c r="I1779" s="12" t="n">
        <f aca="false">IF($B$1779=1,MIN(Assumptions!$B$67,MAX(Assumptions!$B$4,Assumptions!$B$26-(Assumptions!$B$4))),Assumptions!$B$4)</f>
        <v>30000000</v>
      </c>
      <c r="J1779" s="12" t="n">
        <f aca="false">IF($C$1779=1,MIN(Assumptions!$B$66,MAX(Assumptions!$B$4,Assumptions!$B$26-($I$1779))),Assumptions!$B$4)</f>
        <v>0</v>
      </c>
      <c r="K1779" s="12" t="n">
        <f aca="false">IF($D$1779=1,MIN(Assumptions!$B$61,MAX(Assumptions!$B$4,Assumptions!$B$26-($I$1779+$J$1779))),Assumptions!$B$4)</f>
        <v>100000000</v>
      </c>
      <c r="L1779" s="12" t="n">
        <f aca="false">IF($E$1779=1,MIN(Assumptions!$B$56,MAX(Assumptions!$B$4,Assumptions!$B$26-($I$1779+$J$1779+$K$1779))),Assumptions!$B$4)</f>
        <v>0</v>
      </c>
      <c r="M1779" s="12" t="n">
        <f aca="false">IF($F$1779=1,MIN(Assumptions!$B$51,MAX(Assumptions!$B$4,Assumptions!$B$26-($I$1779+$J$1779+$K$1779+$L$1779))),Assumptions!$B$4)</f>
        <v>0</v>
      </c>
      <c r="N1779" s="12" t="n">
        <f aca="false">IF($G$1779=1,MIN(Assumptions!$B$46,MAX(Assumptions!$B$4,Assumptions!$B$26-($I$1779+$J$1779+$K$1779+$L$1779+$M$1779))),Assumptions!$B$4)</f>
        <v>15000000</v>
      </c>
      <c r="O1779" s="12" t="n">
        <f aca="false">IF($H$1779=1,MIN(Assumptions!$B$41,MAX(Assumptions!$B$4,Assumptions!$B$26-($I$1779+$J$1779+$K$1779+$L$1779+$M$1779+$N$1779))),Assumptions!$B$4)</f>
        <v>5000000</v>
      </c>
      <c r="P1779" s="12" t="n">
        <f aca="false">$I$1779+$J$1779+$K$1779+$L$1779+$M$1779+$N$1779+$O$1779</f>
        <v>150000000</v>
      </c>
      <c r="Q1779" s="12" t="n">
        <f aca="false">MAX(Assumptions!$B$4,Assumptions!$B$26-$P$1779)</f>
        <v>1850000000</v>
      </c>
      <c r="R1779" s="12" t="n">
        <f aca="false">$J$1685+$O$1685+Assumptions!$B$20+IF($B$1779=0,$D$1685,Assumptions!$B$4)+IF($C$1779=0,$AI$1685,Assumptions!$B$4)+IF($D$1779=0,$AF$1685,Assumptions!$B$4)+IF($E$1779=0,$AC$1685,Assumptions!$B$4)+IF($F$1779=0,$Z$1685,Assumptions!$B$4)+IF($G$1779=0,$W$1685,Assumptions!$B$4)+IF($H$1779=0,$T$1685,Assumptions!$B$4)</f>
        <v>20823874.5373255</v>
      </c>
      <c r="S1779" s="12" t="n">
        <f aca="false">IF($R$1779&gt;Assumptions!$B$4,$Q$1779/$R$1779&gt;Assumptions!$B$13,FALSE())</f>
        <v>1</v>
      </c>
      <c r="T1779" s="12" t="n">
        <f aca="false">IF($S$1779,($Q$1779+Assumptions!$B$14*Assumptions!$B$13)/($R$1779+Assumptions!$B$14),IF($R$1779&gt;Assumptions!$B$4,$Q$1779/$R$1779,Assumptions!$B$4))</f>
        <v>79.4250542308236</v>
      </c>
      <c r="U1779" s="12" t="n">
        <f aca="false">IF($B$1779=1,$I$1779,$D$1685*$T$1779)</f>
        <v>30000000</v>
      </c>
      <c r="V1779" s="12" t="n">
        <f aca="false">IF($C$1779=1,$J$1779,$AI$1685*$T$1779)</f>
        <v>487392395.329973</v>
      </c>
      <c r="W1779" s="12" t="n">
        <f aca="false">IF($D$1779=1,$K$1779,$AF$1685*$T$1779)</f>
        <v>100000000</v>
      </c>
      <c r="X1779" s="12" t="n">
        <f aca="false">IF($E$1779=1,$L$1779,$AC$1685*$T$1779)</f>
        <v>190620130.153977</v>
      </c>
      <c r="Y1779" s="12" t="n">
        <f aca="false">IF($F$1779=1,$M$1779,$Z$1685*$T$1779)</f>
        <v>238275162.692471</v>
      </c>
      <c r="Z1779" s="12" t="n">
        <f aca="false">IF($G$1779=1,$N$1779,$W$1685*$T$1779)</f>
        <v>15000000</v>
      </c>
      <c r="AA1779" s="12" t="n">
        <f aca="false">IF($H$1779=1,$O$1779,$T$1685*$T$1779)</f>
        <v>5000000</v>
      </c>
      <c r="AB1779" s="12" t="n">
        <f aca="false">($J$1685+$O$1685)*$T$1779</f>
        <v>22824188.1691073</v>
      </c>
      <c r="AC1779" s="12" t="n">
        <f aca="false">Assumptions!$B$20*$T$1779</f>
        <v>714825488.077413</v>
      </c>
      <c r="AD1779" s="12" t="n">
        <f aca="false">IF($S$1779,Assumptions!$B$14*($T$1779-Assumptions!$B$13),Assumptions!$B$4)</f>
        <v>196062635.577059</v>
      </c>
      <c r="AE1779" s="12" t="n">
        <f aca="false">$U$1779+$V$1779+$W$1779+$X$1779+$Y$1779+$Z$1779+$AA$1779+$AB$1779+$AC$1779+$AD$1779</f>
        <v>2000000000</v>
      </c>
      <c r="AF1779" s="12" t="n">
        <f aca="false">IF(AND(IF($B$1779=1,$U$1779&gt;=INDEX($U$1696:$U$1823,1+$A$1779-Assumptions!$B$77),$U$1779&gt;INDEX($U$1696:$U$1823,1+$A$1779+Assumptions!$B$77)),IF($C$1779=1,$V$1779&gt;=INDEX($V$1696:$V$1823,1+$A$1779-Assumptions!$B$78),$V$1779&gt;INDEX($V$1696:$V$1823,1+$A$1779+Assumptions!$B$78)),IF($D$1779=1,$W$1779&gt;=INDEX($W$1696:$W$1823,1+$A$1779-Assumptions!$B$79),$W$1779&gt;INDEX($W$1696:$W$1823,1+$A$1779+Assumptions!$B$79)),IF($E$1779=1,$X$1779&gt;=INDEX($X$1696:$X$1823,1+$A$1779-Assumptions!$B$80),$X$1779&gt;INDEX($X$1696:$X$1823,1+$A$1779+Assumptions!$B$80)),IF($F$1779=1,$Y$1779&gt;=INDEX($Y$1696:$Y$1823,1+$A$1779-Assumptions!$B$81),$Y$1779&gt;INDEX($Y$1696:$Y$1823,1+$A$1779+Assumptions!$B$81)),IF($G$1779=1,$Z$1779&gt;=INDEX($Z$1696:$Z$1823,1+$A$1779-Assumptions!$B$82),$Z$1779&gt;INDEX($Z$1696:$Z$1823,1+$A$1779+Assumptions!$B$82)),IF($H$1779=1,$AA$1779&gt;=INDEX($AA$1696:$AA$1823,1+$A$1779-Assumptions!$B$83),$AA$1779&gt;INDEX($AA$1696:$AA$1823,1+$A$1779+Assumptions!$B$83))),1,0)</f>
        <v>0</v>
      </c>
    </row>
    <row r="1780" customFormat="false" ht="15" hidden="true" customHeight="false" outlineLevel="0" collapsed="false">
      <c r="A1780" s="6" t="n">
        <f aca="false">ROW()-ROW($A$1696)+Assumptions!$B$4</f>
        <v>84</v>
      </c>
      <c r="B1780" s="12" t="n">
        <f aca="false">MOD(QUOTIENT($A$1780,Assumptions!$B$77),2)</f>
        <v>1</v>
      </c>
      <c r="C1780" s="12" t="n">
        <f aca="false">MOD(QUOTIENT($A$1780,Assumptions!$B$78),2)</f>
        <v>0</v>
      </c>
      <c r="D1780" s="12" t="n">
        <f aca="false">MOD(QUOTIENT($A$1780,Assumptions!$B$79),2)</f>
        <v>1</v>
      </c>
      <c r="E1780" s="12" t="n">
        <f aca="false">MOD(QUOTIENT($A$1780,Assumptions!$B$80),2)</f>
        <v>0</v>
      </c>
      <c r="F1780" s="12" t="n">
        <f aca="false">MOD(QUOTIENT($A$1780,Assumptions!$B$81),2)</f>
        <v>1</v>
      </c>
      <c r="G1780" s="12" t="n">
        <f aca="false">MOD(QUOTIENT($A$1780,Assumptions!$B$82),2)</f>
        <v>0</v>
      </c>
      <c r="H1780" s="12" t="n">
        <f aca="false">MOD(QUOTIENT($A$1780,Assumptions!$B$83),2)</f>
        <v>0</v>
      </c>
      <c r="I1780" s="12" t="n">
        <f aca="false">IF($B$1780=1,MIN(Assumptions!$B$67,MAX(Assumptions!$B$4,Assumptions!$B$26-(Assumptions!$B$4))),Assumptions!$B$4)</f>
        <v>30000000</v>
      </c>
      <c r="J1780" s="12" t="n">
        <f aca="false">IF($C$1780=1,MIN(Assumptions!$B$66,MAX(Assumptions!$B$4,Assumptions!$B$26-($I$1780))),Assumptions!$B$4)</f>
        <v>0</v>
      </c>
      <c r="K1780" s="12" t="n">
        <f aca="false">IF($D$1780=1,MIN(Assumptions!$B$61,MAX(Assumptions!$B$4,Assumptions!$B$26-($I$1780+$J$1780))),Assumptions!$B$4)</f>
        <v>100000000</v>
      </c>
      <c r="L1780" s="12" t="n">
        <f aca="false">IF($E$1780=1,MIN(Assumptions!$B$56,MAX(Assumptions!$B$4,Assumptions!$B$26-($I$1780+$J$1780+$K$1780))),Assumptions!$B$4)</f>
        <v>0</v>
      </c>
      <c r="M1780" s="12" t="n">
        <f aca="false">IF($F$1780=1,MIN(Assumptions!$B$51,MAX(Assumptions!$B$4,Assumptions!$B$26-($I$1780+$J$1780+$K$1780+$L$1780))),Assumptions!$B$4)</f>
        <v>30000000</v>
      </c>
      <c r="N1780" s="12" t="n">
        <f aca="false">IF($G$1780=1,MIN(Assumptions!$B$46,MAX(Assumptions!$B$4,Assumptions!$B$26-($I$1780+$J$1780+$K$1780+$L$1780+$M$1780))),Assumptions!$B$4)</f>
        <v>0</v>
      </c>
      <c r="O1780" s="12" t="n">
        <f aca="false">IF($H$1780=1,MIN(Assumptions!$B$41,MAX(Assumptions!$B$4,Assumptions!$B$26-($I$1780+$J$1780+$K$1780+$L$1780+$M$1780+$N$1780))),Assumptions!$B$4)</f>
        <v>0</v>
      </c>
      <c r="P1780" s="12" t="n">
        <f aca="false">$I$1780+$J$1780+$K$1780+$L$1780+$M$1780+$N$1780+$O$1780</f>
        <v>160000000</v>
      </c>
      <c r="Q1780" s="12" t="n">
        <f aca="false">MAX(Assumptions!$B$4,Assumptions!$B$26-$P$1780)</f>
        <v>1840000000</v>
      </c>
      <c r="R1780" s="12" t="n">
        <f aca="false">$J$1685+$O$1685+Assumptions!$B$20+IF($B$1780=0,$D$1685,Assumptions!$B$4)+IF($C$1780=0,$AI$1685,Assumptions!$B$4)+IF($D$1780=0,$AF$1685,Assumptions!$B$4)+IF($E$1780=0,$AC$1685,Assumptions!$B$4)+IF($F$1780=0,$Z$1685,Assumptions!$B$4)+IF($G$1780=0,$W$1685,Assumptions!$B$4)+IF($H$1780=0,$T$1685,Assumptions!$B$4)</f>
        <v>27823874.5373255</v>
      </c>
      <c r="S1780" s="12" t="n">
        <f aca="false">IF($R$1780&gt;Assumptions!$B$4,$Q$1780/$R$1780&gt;Assumptions!$B$13,FALSE())</f>
        <v>1</v>
      </c>
      <c r="T1780" s="12" t="n">
        <f aca="false">IF($S$1780,($Q$1780+Assumptions!$B$14*Assumptions!$B$13)/($R$1780+Assumptions!$B$14),IF($R$1780&gt;Assumptions!$B$4,$Q$1780/$R$1780,Assumptions!$B$4))</f>
        <v>60.7607051576499</v>
      </c>
      <c r="U1780" s="12" t="n">
        <f aca="false">IF($B$1780=1,$I$1780,$D$1685*$T$1780)</f>
        <v>30000000</v>
      </c>
      <c r="V1780" s="12" t="n">
        <f aca="false">IF($C$1780=1,$J$1780,$AI$1685*$T$1780)</f>
        <v>372858487.98618</v>
      </c>
      <c r="W1780" s="12" t="n">
        <f aca="false">IF($D$1780=1,$K$1780,$AF$1685*$T$1780)</f>
        <v>100000000</v>
      </c>
      <c r="X1780" s="12" t="n">
        <f aca="false">IF($E$1780=1,$L$1780,$AC$1685*$T$1780)</f>
        <v>145825692.37836</v>
      </c>
      <c r="Y1780" s="12" t="n">
        <f aca="false">IF($F$1780=1,$M$1780,$Z$1685*$T$1780)</f>
        <v>30000000</v>
      </c>
      <c r="Z1780" s="12" t="n">
        <f aca="false">IF($G$1780=1,$N$1780,$W$1685*$T$1780)</f>
        <v>303803525.78825</v>
      </c>
      <c r="AA1780" s="12" t="n">
        <f aca="false">IF($H$1780=1,$O$1780,$T$1685*$T$1780)</f>
        <v>303803525.78825</v>
      </c>
      <c r="AB1780" s="12" t="n">
        <f aca="false">($J$1685+$O$1685)*$T$1780</f>
        <v>17460658.7459861</v>
      </c>
      <c r="AC1780" s="12" t="n">
        <f aca="false">Assumptions!$B$20*$T$1780</f>
        <v>546846346.41885</v>
      </c>
      <c r="AD1780" s="12" t="n">
        <f aca="false">IF($S$1780,Assumptions!$B$14*($T$1780-Assumptions!$B$13),Assumptions!$B$4)</f>
        <v>149401762.894125</v>
      </c>
      <c r="AE1780" s="12" t="n">
        <f aca="false">$U$1780+$V$1780+$W$1780+$X$1780+$Y$1780+$Z$1780+$AA$1780+$AB$1780+$AC$1780+$AD$1780</f>
        <v>2000000000</v>
      </c>
      <c r="AF1780" s="12" t="n">
        <f aca="false">IF(AND(IF($B$1780=1,$U$1780&gt;=INDEX($U$1696:$U$1823,1+$A$1780-Assumptions!$B$77),$U$1780&gt;INDEX($U$1696:$U$1823,1+$A$1780+Assumptions!$B$77)),IF($C$1780=1,$V$1780&gt;=INDEX($V$1696:$V$1823,1+$A$1780-Assumptions!$B$78),$V$1780&gt;INDEX($V$1696:$V$1823,1+$A$1780+Assumptions!$B$78)),IF($D$1780=1,$W$1780&gt;=INDEX($W$1696:$W$1823,1+$A$1780-Assumptions!$B$79),$W$1780&gt;INDEX($W$1696:$W$1823,1+$A$1780+Assumptions!$B$79)),IF($E$1780=1,$X$1780&gt;=INDEX($X$1696:$X$1823,1+$A$1780-Assumptions!$B$80),$X$1780&gt;INDEX($X$1696:$X$1823,1+$A$1780+Assumptions!$B$80)),IF($F$1780=1,$Y$1780&gt;=INDEX($Y$1696:$Y$1823,1+$A$1780-Assumptions!$B$81),$Y$1780&gt;INDEX($Y$1696:$Y$1823,1+$A$1780+Assumptions!$B$81)),IF($G$1780=1,$Z$1780&gt;=INDEX($Z$1696:$Z$1823,1+$A$1780-Assumptions!$B$82),$Z$1780&gt;INDEX($Z$1696:$Z$1823,1+$A$1780+Assumptions!$B$82)),IF($H$1780=1,$AA$1780&gt;=INDEX($AA$1696:$AA$1823,1+$A$1780-Assumptions!$B$83),$AA$1780&gt;INDEX($AA$1696:$AA$1823,1+$A$1780+Assumptions!$B$83))),1,0)</f>
        <v>0</v>
      </c>
    </row>
    <row r="1781" customFormat="false" ht="15" hidden="true" customHeight="false" outlineLevel="0" collapsed="false">
      <c r="A1781" s="6" t="n">
        <f aca="false">ROW()-ROW($A$1696)+Assumptions!$B$4</f>
        <v>85</v>
      </c>
      <c r="B1781" s="12" t="n">
        <f aca="false">MOD(QUOTIENT($A$1781,Assumptions!$B$77),2)</f>
        <v>1</v>
      </c>
      <c r="C1781" s="12" t="n">
        <f aca="false">MOD(QUOTIENT($A$1781,Assumptions!$B$78),2)</f>
        <v>0</v>
      </c>
      <c r="D1781" s="12" t="n">
        <f aca="false">MOD(QUOTIENT($A$1781,Assumptions!$B$79),2)</f>
        <v>1</v>
      </c>
      <c r="E1781" s="12" t="n">
        <f aca="false">MOD(QUOTIENT($A$1781,Assumptions!$B$80),2)</f>
        <v>0</v>
      </c>
      <c r="F1781" s="12" t="n">
        <f aca="false">MOD(QUOTIENT($A$1781,Assumptions!$B$81),2)</f>
        <v>1</v>
      </c>
      <c r="G1781" s="12" t="n">
        <f aca="false">MOD(QUOTIENT($A$1781,Assumptions!$B$82),2)</f>
        <v>0</v>
      </c>
      <c r="H1781" s="12" t="n">
        <f aca="false">MOD(QUOTIENT($A$1781,Assumptions!$B$83),2)</f>
        <v>1</v>
      </c>
      <c r="I1781" s="12" t="n">
        <f aca="false">IF($B$1781=1,MIN(Assumptions!$B$67,MAX(Assumptions!$B$4,Assumptions!$B$26-(Assumptions!$B$4))),Assumptions!$B$4)</f>
        <v>30000000</v>
      </c>
      <c r="J1781" s="12" t="n">
        <f aca="false">IF($C$1781=1,MIN(Assumptions!$B$66,MAX(Assumptions!$B$4,Assumptions!$B$26-($I$1781))),Assumptions!$B$4)</f>
        <v>0</v>
      </c>
      <c r="K1781" s="12" t="n">
        <f aca="false">IF($D$1781=1,MIN(Assumptions!$B$61,MAX(Assumptions!$B$4,Assumptions!$B$26-($I$1781+$J$1781))),Assumptions!$B$4)</f>
        <v>100000000</v>
      </c>
      <c r="L1781" s="12" t="n">
        <f aca="false">IF($E$1781=1,MIN(Assumptions!$B$56,MAX(Assumptions!$B$4,Assumptions!$B$26-($I$1781+$J$1781+$K$1781))),Assumptions!$B$4)</f>
        <v>0</v>
      </c>
      <c r="M1781" s="12" t="n">
        <f aca="false">IF($F$1781=1,MIN(Assumptions!$B$51,MAX(Assumptions!$B$4,Assumptions!$B$26-($I$1781+$J$1781+$K$1781+$L$1781))),Assumptions!$B$4)</f>
        <v>30000000</v>
      </c>
      <c r="N1781" s="12" t="n">
        <f aca="false">IF($G$1781=1,MIN(Assumptions!$B$46,MAX(Assumptions!$B$4,Assumptions!$B$26-($I$1781+$J$1781+$K$1781+$L$1781+$M$1781))),Assumptions!$B$4)</f>
        <v>0</v>
      </c>
      <c r="O1781" s="12" t="n">
        <f aca="false">IF($H$1781=1,MIN(Assumptions!$B$41,MAX(Assumptions!$B$4,Assumptions!$B$26-($I$1781+$J$1781+$K$1781+$L$1781+$M$1781+$N$1781))),Assumptions!$B$4)</f>
        <v>5000000</v>
      </c>
      <c r="P1781" s="12" t="n">
        <f aca="false">$I$1781+$J$1781+$K$1781+$L$1781+$M$1781+$N$1781+$O$1781</f>
        <v>165000000</v>
      </c>
      <c r="Q1781" s="12" t="n">
        <f aca="false">MAX(Assumptions!$B$4,Assumptions!$B$26-$P$1781)</f>
        <v>1835000000</v>
      </c>
      <c r="R1781" s="12" t="n">
        <f aca="false">$J$1685+$O$1685+Assumptions!$B$20+IF($B$1781=0,$D$1685,Assumptions!$B$4)+IF($C$1781=0,$AI$1685,Assumptions!$B$4)+IF($D$1781=0,$AF$1685,Assumptions!$B$4)+IF($E$1781=0,$AC$1685,Assumptions!$B$4)+IF($F$1781=0,$Z$1685,Assumptions!$B$4)+IF($G$1781=0,$W$1685,Assumptions!$B$4)+IF($H$1781=0,$T$1685,Assumptions!$B$4)</f>
        <v>22823874.5373255</v>
      </c>
      <c r="S1781" s="12" t="n">
        <f aca="false">IF($R$1781&gt;Assumptions!$B$4,$Q$1781/$R$1781&gt;Assumptions!$B$13,FALSE())</f>
        <v>1</v>
      </c>
      <c r="T1781" s="12" t="n">
        <f aca="false">IF($S$1781,($Q$1781+Assumptions!$B$14*Assumptions!$B$13)/($R$1781+Assumptions!$B$14),IF($R$1781&gt;Assumptions!$B$4,$Q$1781/$R$1781,Assumptions!$B$4))</f>
        <v>72.5599867149739</v>
      </c>
      <c r="U1781" s="12" t="n">
        <f aca="false">IF($B$1781=1,$I$1781,$D$1685*$T$1781)</f>
        <v>30000000</v>
      </c>
      <c r="V1781" s="12" t="n">
        <f aca="false">IF($C$1781=1,$J$1781,$AI$1685*$T$1781)</f>
        <v>445264860.976293</v>
      </c>
      <c r="W1781" s="12" t="n">
        <f aca="false">IF($D$1781=1,$K$1781,$AF$1685*$T$1781)</f>
        <v>100000000</v>
      </c>
      <c r="X1781" s="12" t="n">
        <f aca="false">IF($E$1781=1,$L$1781,$AC$1685*$T$1781)</f>
        <v>174143968.115937</v>
      </c>
      <c r="Y1781" s="12" t="n">
        <f aca="false">IF($F$1781=1,$M$1781,$Z$1685*$T$1781)</f>
        <v>30000000</v>
      </c>
      <c r="Z1781" s="12" t="n">
        <f aca="false">IF($G$1781=1,$N$1781,$W$1685*$T$1781)</f>
        <v>362799933.574869</v>
      </c>
      <c r="AA1781" s="12" t="n">
        <f aca="false">IF($H$1781=1,$O$1781,$T$1685*$T$1781)</f>
        <v>5000000</v>
      </c>
      <c r="AB1781" s="12" t="n">
        <f aca="false">($J$1685+$O$1685)*$T$1781</f>
        <v>20851390.1107011</v>
      </c>
      <c r="AC1781" s="12" t="n">
        <f aca="false">Assumptions!$B$20*$T$1781</f>
        <v>653039880.434765</v>
      </c>
      <c r="AD1781" s="12" t="n">
        <f aca="false">IF($S$1781,Assumptions!$B$14*($T$1781-Assumptions!$B$13),Assumptions!$B$4)</f>
        <v>178899966.787435</v>
      </c>
      <c r="AE1781" s="12" t="n">
        <f aca="false">$U$1781+$V$1781+$W$1781+$X$1781+$Y$1781+$Z$1781+$AA$1781+$AB$1781+$AC$1781+$AD$1781</f>
        <v>2000000000</v>
      </c>
      <c r="AF1781" s="12" t="n">
        <f aca="false">IF(AND(IF($B$1781=1,$U$1781&gt;=INDEX($U$1696:$U$1823,1+$A$1781-Assumptions!$B$77),$U$1781&gt;INDEX($U$1696:$U$1823,1+$A$1781+Assumptions!$B$77)),IF($C$1781=1,$V$1781&gt;=INDEX($V$1696:$V$1823,1+$A$1781-Assumptions!$B$78),$V$1781&gt;INDEX($V$1696:$V$1823,1+$A$1781+Assumptions!$B$78)),IF($D$1781=1,$W$1781&gt;=INDEX($W$1696:$W$1823,1+$A$1781-Assumptions!$B$79),$W$1781&gt;INDEX($W$1696:$W$1823,1+$A$1781+Assumptions!$B$79)),IF($E$1781=1,$X$1781&gt;=INDEX($X$1696:$X$1823,1+$A$1781-Assumptions!$B$80),$X$1781&gt;INDEX($X$1696:$X$1823,1+$A$1781+Assumptions!$B$80)),IF($F$1781=1,$Y$1781&gt;=INDEX($Y$1696:$Y$1823,1+$A$1781-Assumptions!$B$81),$Y$1781&gt;INDEX($Y$1696:$Y$1823,1+$A$1781+Assumptions!$B$81)),IF($G$1781=1,$Z$1781&gt;=INDEX($Z$1696:$Z$1823,1+$A$1781-Assumptions!$B$82),$Z$1781&gt;INDEX($Z$1696:$Z$1823,1+$A$1781+Assumptions!$B$82)),IF($H$1781=1,$AA$1781&gt;=INDEX($AA$1696:$AA$1823,1+$A$1781-Assumptions!$B$83),$AA$1781&gt;INDEX($AA$1696:$AA$1823,1+$A$1781+Assumptions!$B$83))),1,0)</f>
        <v>0</v>
      </c>
    </row>
    <row r="1782" customFormat="false" ht="15" hidden="true" customHeight="false" outlineLevel="0" collapsed="false">
      <c r="A1782" s="6" t="n">
        <f aca="false">ROW()-ROW($A$1696)+Assumptions!$B$4</f>
        <v>86</v>
      </c>
      <c r="B1782" s="12" t="n">
        <f aca="false">MOD(QUOTIENT($A$1782,Assumptions!$B$77),2)</f>
        <v>1</v>
      </c>
      <c r="C1782" s="12" t="n">
        <f aca="false">MOD(QUOTIENT($A$1782,Assumptions!$B$78),2)</f>
        <v>0</v>
      </c>
      <c r="D1782" s="12" t="n">
        <f aca="false">MOD(QUOTIENT($A$1782,Assumptions!$B$79),2)</f>
        <v>1</v>
      </c>
      <c r="E1782" s="12" t="n">
        <f aca="false">MOD(QUOTIENT($A$1782,Assumptions!$B$80),2)</f>
        <v>0</v>
      </c>
      <c r="F1782" s="12" t="n">
        <f aca="false">MOD(QUOTIENT($A$1782,Assumptions!$B$81),2)</f>
        <v>1</v>
      </c>
      <c r="G1782" s="12" t="n">
        <f aca="false">MOD(QUOTIENT($A$1782,Assumptions!$B$82),2)</f>
        <v>1</v>
      </c>
      <c r="H1782" s="12" t="n">
        <f aca="false">MOD(QUOTIENT($A$1782,Assumptions!$B$83),2)</f>
        <v>0</v>
      </c>
      <c r="I1782" s="12" t="n">
        <f aca="false">IF($B$1782=1,MIN(Assumptions!$B$67,MAX(Assumptions!$B$4,Assumptions!$B$26-(Assumptions!$B$4))),Assumptions!$B$4)</f>
        <v>30000000</v>
      </c>
      <c r="J1782" s="12" t="n">
        <f aca="false">IF($C$1782=1,MIN(Assumptions!$B$66,MAX(Assumptions!$B$4,Assumptions!$B$26-($I$1782))),Assumptions!$B$4)</f>
        <v>0</v>
      </c>
      <c r="K1782" s="12" t="n">
        <f aca="false">IF($D$1782=1,MIN(Assumptions!$B$61,MAX(Assumptions!$B$4,Assumptions!$B$26-($I$1782+$J$1782))),Assumptions!$B$4)</f>
        <v>100000000</v>
      </c>
      <c r="L1782" s="12" t="n">
        <f aca="false">IF($E$1782=1,MIN(Assumptions!$B$56,MAX(Assumptions!$B$4,Assumptions!$B$26-($I$1782+$J$1782+$K$1782))),Assumptions!$B$4)</f>
        <v>0</v>
      </c>
      <c r="M1782" s="12" t="n">
        <f aca="false">IF($F$1782=1,MIN(Assumptions!$B$51,MAX(Assumptions!$B$4,Assumptions!$B$26-($I$1782+$J$1782+$K$1782+$L$1782))),Assumptions!$B$4)</f>
        <v>30000000</v>
      </c>
      <c r="N1782" s="12" t="n">
        <f aca="false">IF($G$1782=1,MIN(Assumptions!$B$46,MAX(Assumptions!$B$4,Assumptions!$B$26-($I$1782+$J$1782+$K$1782+$L$1782+$M$1782))),Assumptions!$B$4)</f>
        <v>15000000</v>
      </c>
      <c r="O1782" s="12" t="n">
        <f aca="false">IF($H$1782=1,MIN(Assumptions!$B$41,MAX(Assumptions!$B$4,Assumptions!$B$26-($I$1782+$J$1782+$K$1782+$L$1782+$M$1782+$N$1782))),Assumptions!$B$4)</f>
        <v>0</v>
      </c>
      <c r="P1782" s="12" t="n">
        <f aca="false">$I$1782+$J$1782+$K$1782+$L$1782+$M$1782+$N$1782+$O$1782</f>
        <v>175000000</v>
      </c>
      <c r="Q1782" s="12" t="n">
        <f aca="false">MAX(Assumptions!$B$4,Assumptions!$B$26-$P$1782)</f>
        <v>1825000000</v>
      </c>
      <c r="R1782" s="12" t="n">
        <f aca="false">$J$1685+$O$1685+Assumptions!$B$20+IF($B$1782=0,$D$1685,Assumptions!$B$4)+IF($C$1782=0,$AI$1685,Assumptions!$B$4)+IF($D$1782=0,$AF$1685,Assumptions!$B$4)+IF($E$1782=0,$AC$1685,Assumptions!$B$4)+IF($F$1782=0,$Z$1685,Assumptions!$B$4)+IF($G$1782=0,$W$1685,Assumptions!$B$4)+IF($H$1782=0,$T$1685,Assumptions!$B$4)</f>
        <v>22823874.5373255</v>
      </c>
      <c r="S1782" s="12" t="n">
        <f aca="false">IF($R$1782&gt;Assumptions!$B$4,$Q$1782/$R$1782&gt;Assumptions!$B$13,FALSE())</f>
        <v>1</v>
      </c>
      <c r="T1782" s="12" t="n">
        <f aca="false">IF($S$1782,($Q$1782+Assumptions!$B$14*Assumptions!$B$13)/($R$1782+Assumptions!$B$14),IF($R$1782&gt;Assumptions!$B$4,$Q$1782/$R$1782,Assumptions!$B$4))</f>
        <v>72.1651024335318</v>
      </c>
      <c r="U1782" s="12" t="n">
        <f aca="false">IF($B$1782=1,$I$1782,$D$1685*$T$1782)</f>
        <v>30000000</v>
      </c>
      <c r="V1782" s="12" t="n">
        <f aca="false">IF($C$1782=1,$J$1782,$AI$1685*$T$1782)</f>
        <v>442841650.84853</v>
      </c>
      <c r="W1782" s="12" t="n">
        <f aca="false">IF($D$1782=1,$K$1782,$AF$1685*$T$1782)</f>
        <v>100000000</v>
      </c>
      <c r="X1782" s="12" t="n">
        <f aca="false">IF($E$1782=1,$L$1782,$AC$1685*$T$1782)</f>
        <v>173196245.840476</v>
      </c>
      <c r="Y1782" s="12" t="n">
        <f aca="false">IF($F$1782=1,$M$1782,$Z$1685*$T$1782)</f>
        <v>30000000</v>
      </c>
      <c r="Z1782" s="12" t="n">
        <f aca="false">IF($G$1782=1,$N$1782,$W$1685*$T$1782)</f>
        <v>15000000</v>
      </c>
      <c r="AA1782" s="12" t="n">
        <f aca="false">IF($H$1782=1,$O$1782,$T$1685*$T$1782)</f>
        <v>360825512.167659</v>
      </c>
      <c r="AB1782" s="12" t="n">
        <f aca="false">($J$1685+$O$1685)*$T$1782</f>
        <v>20737913.1577177</v>
      </c>
      <c r="AC1782" s="12" t="n">
        <f aca="false">Assumptions!$B$20*$T$1782</f>
        <v>649485921.901787</v>
      </c>
      <c r="AD1782" s="12" t="n">
        <f aca="false">IF($S$1782,Assumptions!$B$14*($T$1782-Assumptions!$B$13),Assumptions!$B$4)</f>
        <v>177912756.08383</v>
      </c>
      <c r="AE1782" s="12" t="n">
        <f aca="false">$U$1782+$V$1782+$W$1782+$X$1782+$Y$1782+$Z$1782+$AA$1782+$AB$1782+$AC$1782+$AD$1782</f>
        <v>2000000000</v>
      </c>
      <c r="AF1782" s="12" t="n">
        <f aca="false">IF(AND(IF($B$1782=1,$U$1782&gt;=INDEX($U$1696:$U$1823,1+$A$1782-Assumptions!$B$77),$U$1782&gt;INDEX($U$1696:$U$1823,1+$A$1782+Assumptions!$B$77)),IF($C$1782=1,$V$1782&gt;=INDEX($V$1696:$V$1823,1+$A$1782-Assumptions!$B$78),$V$1782&gt;INDEX($V$1696:$V$1823,1+$A$1782+Assumptions!$B$78)),IF($D$1782=1,$W$1782&gt;=INDEX($W$1696:$W$1823,1+$A$1782-Assumptions!$B$79),$W$1782&gt;INDEX($W$1696:$W$1823,1+$A$1782+Assumptions!$B$79)),IF($E$1782=1,$X$1782&gt;=INDEX($X$1696:$X$1823,1+$A$1782-Assumptions!$B$80),$X$1782&gt;INDEX($X$1696:$X$1823,1+$A$1782+Assumptions!$B$80)),IF($F$1782=1,$Y$1782&gt;=INDEX($Y$1696:$Y$1823,1+$A$1782-Assumptions!$B$81),$Y$1782&gt;INDEX($Y$1696:$Y$1823,1+$A$1782+Assumptions!$B$81)),IF($G$1782=1,$Z$1782&gt;=INDEX($Z$1696:$Z$1823,1+$A$1782-Assumptions!$B$82),$Z$1782&gt;INDEX($Z$1696:$Z$1823,1+$A$1782+Assumptions!$B$82)),IF($H$1782=1,$AA$1782&gt;=INDEX($AA$1696:$AA$1823,1+$A$1782-Assumptions!$B$83),$AA$1782&gt;INDEX($AA$1696:$AA$1823,1+$A$1782+Assumptions!$B$83))),1,0)</f>
        <v>0</v>
      </c>
    </row>
    <row r="1783" customFormat="false" ht="15" hidden="true" customHeight="false" outlineLevel="0" collapsed="false">
      <c r="A1783" s="6" t="n">
        <f aca="false">ROW()-ROW($A$1696)+Assumptions!$B$4</f>
        <v>87</v>
      </c>
      <c r="B1783" s="12" t="n">
        <f aca="false">MOD(QUOTIENT($A$1783,Assumptions!$B$77),2)</f>
        <v>1</v>
      </c>
      <c r="C1783" s="12" t="n">
        <f aca="false">MOD(QUOTIENT($A$1783,Assumptions!$B$78),2)</f>
        <v>0</v>
      </c>
      <c r="D1783" s="12" t="n">
        <f aca="false">MOD(QUOTIENT($A$1783,Assumptions!$B$79),2)</f>
        <v>1</v>
      </c>
      <c r="E1783" s="12" t="n">
        <f aca="false">MOD(QUOTIENT($A$1783,Assumptions!$B$80),2)</f>
        <v>0</v>
      </c>
      <c r="F1783" s="12" t="n">
        <f aca="false">MOD(QUOTIENT($A$1783,Assumptions!$B$81),2)</f>
        <v>1</v>
      </c>
      <c r="G1783" s="12" t="n">
        <f aca="false">MOD(QUOTIENT($A$1783,Assumptions!$B$82),2)</f>
        <v>1</v>
      </c>
      <c r="H1783" s="12" t="n">
        <f aca="false">MOD(QUOTIENT($A$1783,Assumptions!$B$83),2)</f>
        <v>1</v>
      </c>
      <c r="I1783" s="12" t="n">
        <f aca="false">IF($B$1783=1,MIN(Assumptions!$B$67,MAX(Assumptions!$B$4,Assumptions!$B$26-(Assumptions!$B$4))),Assumptions!$B$4)</f>
        <v>30000000</v>
      </c>
      <c r="J1783" s="12" t="n">
        <f aca="false">IF($C$1783=1,MIN(Assumptions!$B$66,MAX(Assumptions!$B$4,Assumptions!$B$26-($I$1783))),Assumptions!$B$4)</f>
        <v>0</v>
      </c>
      <c r="K1783" s="12" t="n">
        <f aca="false">IF($D$1783=1,MIN(Assumptions!$B$61,MAX(Assumptions!$B$4,Assumptions!$B$26-($I$1783+$J$1783))),Assumptions!$B$4)</f>
        <v>100000000</v>
      </c>
      <c r="L1783" s="12" t="n">
        <f aca="false">IF($E$1783=1,MIN(Assumptions!$B$56,MAX(Assumptions!$B$4,Assumptions!$B$26-($I$1783+$J$1783+$K$1783))),Assumptions!$B$4)</f>
        <v>0</v>
      </c>
      <c r="M1783" s="12" t="n">
        <f aca="false">IF($F$1783=1,MIN(Assumptions!$B$51,MAX(Assumptions!$B$4,Assumptions!$B$26-($I$1783+$J$1783+$K$1783+$L$1783))),Assumptions!$B$4)</f>
        <v>30000000</v>
      </c>
      <c r="N1783" s="12" t="n">
        <f aca="false">IF($G$1783=1,MIN(Assumptions!$B$46,MAX(Assumptions!$B$4,Assumptions!$B$26-($I$1783+$J$1783+$K$1783+$L$1783+$M$1783))),Assumptions!$B$4)</f>
        <v>15000000</v>
      </c>
      <c r="O1783" s="12" t="n">
        <f aca="false">IF($H$1783=1,MIN(Assumptions!$B$41,MAX(Assumptions!$B$4,Assumptions!$B$26-($I$1783+$J$1783+$K$1783+$L$1783+$M$1783+$N$1783))),Assumptions!$B$4)</f>
        <v>5000000</v>
      </c>
      <c r="P1783" s="12" t="n">
        <f aca="false">$I$1783+$J$1783+$K$1783+$L$1783+$M$1783+$N$1783+$O$1783</f>
        <v>180000000</v>
      </c>
      <c r="Q1783" s="12" t="n">
        <f aca="false">MAX(Assumptions!$B$4,Assumptions!$B$26-$P$1783)</f>
        <v>1820000000</v>
      </c>
      <c r="R1783" s="12" t="n">
        <f aca="false">$J$1685+$O$1685+Assumptions!$B$20+IF($B$1783=0,$D$1685,Assumptions!$B$4)+IF($C$1783=0,$AI$1685,Assumptions!$B$4)+IF($D$1783=0,$AF$1685,Assumptions!$B$4)+IF($E$1783=0,$AC$1685,Assumptions!$B$4)+IF($F$1783=0,$Z$1685,Assumptions!$B$4)+IF($G$1783=0,$W$1685,Assumptions!$B$4)+IF($H$1783=0,$T$1685,Assumptions!$B$4)</f>
        <v>17823874.5373255</v>
      </c>
      <c r="S1783" s="12" t="n">
        <f aca="false">IF($R$1783&gt;Assumptions!$B$4,$Q$1783/$R$1783&gt;Assumptions!$B$13,FALSE())</f>
        <v>1</v>
      </c>
      <c r="T1783" s="12" t="n">
        <f aca="false">IF($S$1783,($Q$1783+Assumptions!$B$14*Assumptions!$B$13)/($R$1783+Assumptions!$B$14),IF($R$1783&gt;Assumptions!$B$4,$Q$1783/$R$1783,Assumptions!$B$4))</f>
        <v>89.6728621628184</v>
      </c>
      <c r="U1783" s="12" t="n">
        <f aca="false">IF($B$1783=1,$I$1783,$D$1685*$T$1783)</f>
        <v>30000000</v>
      </c>
      <c r="V1783" s="12" t="n">
        <f aca="false">IF($C$1783=1,$J$1783,$AI$1685*$T$1783)</f>
        <v>550278139.673829</v>
      </c>
      <c r="W1783" s="12" t="n">
        <f aca="false">IF($D$1783=1,$K$1783,$AF$1685*$T$1783)</f>
        <v>100000000</v>
      </c>
      <c r="X1783" s="12" t="n">
        <f aca="false">IF($E$1783=1,$L$1783,$AC$1685*$T$1783)</f>
        <v>215214869.190764</v>
      </c>
      <c r="Y1783" s="12" t="n">
        <f aca="false">IF($F$1783=1,$M$1783,$Z$1685*$T$1783)</f>
        <v>30000000</v>
      </c>
      <c r="Z1783" s="12" t="n">
        <f aca="false">IF($G$1783=1,$N$1783,$W$1685*$T$1783)</f>
        <v>15000000</v>
      </c>
      <c r="AA1783" s="12" t="n">
        <f aca="false">IF($H$1783=1,$O$1783,$T$1685*$T$1783)</f>
        <v>5000000</v>
      </c>
      <c r="AB1783" s="12" t="n">
        <f aca="false">($J$1685+$O$1685)*$T$1783</f>
        <v>25769076.2629948</v>
      </c>
      <c r="AC1783" s="12" t="n">
        <f aca="false">Assumptions!$B$20*$T$1783</f>
        <v>807055759.465366</v>
      </c>
      <c r="AD1783" s="12" t="n">
        <f aca="false">IF($S$1783,Assumptions!$B$14*($T$1783-Assumptions!$B$13),Assumptions!$B$4)</f>
        <v>221682155.407046</v>
      </c>
      <c r="AE1783" s="12" t="n">
        <f aca="false">$U$1783+$V$1783+$W$1783+$X$1783+$Y$1783+$Z$1783+$AA$1783+$AB$1783+$AC$1783+$AD$1783</f>
        <v>2000000000</v>
      </c>
      <c r="AF1783" s="12" t="n">
        <f aca="false">IF(AND(IF($B$1783=1,$U$1783&gt;=INDEX($U$1696:$U$1823,1+$A$1783-Assumptions!$B$77),$U$1783&gt;INDEX($U$1696:$U$1823,1+$A$1783+Assumptions!$B$77)),IF($C$1783=1,$V$1783&gt;=INDEX($V$1696:$V$1823,1+$A$1783-Assumptions!$B$78),$V$1783&gt;INDEX($V$1696:$V$1823,1+$A$1783+Assumptions!$B$78)),IF($D$1783=1,$W$1783&gt;=INDEX($W$1696:$W$1823,1+$A$1783-Assumptions!$B$79),$W$1783&gt;INDEX($W$1696:$W$1823,1+$A$1783+Assumptions!$B$79)),IF($E$1783=1,$X$1783&gt;=INDEX($X$1696:$X$1823,1+$A$1783-Assumptions!$B$80),$X$1783&gt;INDEX($X$1696:$X$1823,1+$A$1783+Assumptions!$B$80)),IF($F$1783=1,$Y$1783&gt;=INDEX($Y$1696:$Y$1823,1+$A$1783-Assumptions!$B$81),$Y$1783&gt;INDEX($Y$1696:$Y$1823,1+$A$1783+Assumptions!$B$81)),IF($G$1783=1,$Z$1783&gt;=INDEX($Z$1696:$Z$1823,1+$A$1783-Assumptions!$B$82),$Z$1783&gt;INDEX($Z$1696:$Z$1823,1+$A$1783+Assumptions!$B$82)),IF($H$1783=1,$AA$1783&gt;=INDEX($AA$1696:$AA$1823,1+$A$1783-Assumptions!$B$83),$AA$1783&gt;INDEX($AA$1696:$AA$1823,1+$A$1783+Assumptions!$B$83))),1,0)</f>
        <v>0</v>
      </c>
    </row>
    <row r="1784" customFormat="false" ht="15" hidden="true" customHeight="false" outlineLevel="0" collapsed="false">
      <c r="A1784" s="6" t="n">
        <f aca="false">ROW()-ROW($A$1696)+Assumptions!$B$4</f>
        <v>88</v>
      </c>
      <c r="B1784" s="12" t="n">
        <f aca="false">MOD(QUOTIENT($A$1784,Assumptions!$B$77),2)</f>
        <v>1</v>
      </c>
      <c r="C1784" s="12" t="n">
        <f aca="false">MOD(QUOTIENT($A$1784,Assumptions!$B$78),2)</f>
        <v>0</v>
      </c>
      <c r="D1784" s="12" t="n">
        <f aca="false">MOD(QUOTIENT($A$1784,Assumptions!$B$79),2)</f>
        <v>1</v>
      </c>
      <c r="E1784" s="12" t="n">
        <f aca="false">MOD(QUOTIENT($A$1784,Assumptions!$B$80),2)</f>
        <v>1</v>
      </c>
      <c r="F1784" s="12" t="n">
        <f aca="false">MOD(QUOTIENT($A$1784,Assumptions!$B$81),2)</f>
        <v>0</v>
      </c>
      <c r="G1784" s="12" t="n">
        <f aca="false">MOD(QUOTIENT($A$1784,Assumptions!$B$82),2)</f>
        <v>0</v>
      </c>
      <c r="H1784" s="12" t="n">
        <f aca="false">MOD(QUOTIENT($A$1784,Assumptions!$B$83),2)</f>
        <v>0</v>
      </c>
      <c r="I1784" s="12" t="n">
        <f aca="false">IF($B$1784=1,MIN(Assumptions!$B$67,MAX(Assumptions!$B$4,Assumptions!$B$26-(Assumptions!$B$4))),Assumptions!$B$4)</f>
        <v>30000000</v>
      </c>
      <c r="J1784" s="12" t="n">
        <f aca="false">IF($C$1784=1,MIN(Assumptions!$B$66,MAX(Assumptions!$B$4,Assumptions!$B$26-($I$1784))),Assumptions!$B$4)</f>
        <v>0</v>
      </c>
      <c r="K1784" s="12" t="n">
        <f aca="false">IF($D$1784=1,MIN(Assumptions!$B$61,MAX(Assumptions!$B$4,Assumptions!$B$26-($I$1784+$J$1784))),Assumptions!$B$4)</f>
        <v>100000000</v>
      </c>
      <c r="L1784" s="12" t="n">
        <f aca="false">IF($E$1784=1,MIN(Assumptions!$B$56,MAX(Assumptions!$B$4,Assumptions!$B$26-($I$1784+$J$1784+$K$1784))),Assumptions!$B$4)</f>
        <v>60000000</v>
      </c>
      <c r="M1784" s="12" t="n">
        <f aca="false">IF($F$1784=1,MIN(Assumptions!$B$51,MAX(Assumptions!$B$4,Assumptions!$B$26-($I$1784+$J$1784+$K$1784+$L$1784))),Assumptions!$B$4)</f>
        <v>0</v>
      </c>
      <c r="N1784" s="12" t="n">
        <f aca="false">IF($G$1784=1,MIN(Assumptions!$B$46,MAX(Assumptions!$B$4,Assumptions!$B$26-($I$1784+$J$1784+$K$1784+$L$1784+$M$1784))),Assumptions!$B$4)</f>
        <v>0</v>
      </c>
      <c r="O1784" s="12" t="n">
        <f aca="false">IF($H$1784=1,MIN(Assumptions!$B$41,MAX(Assumptions!$B$4,Assumptions!$B$26-($I$1784+$J$1784+$K$1784+$L$1784+$M$1784+$N$1784))),Assumptions!$B$4)</f>
        <v>0</v>
      </c>
      <c r="P1784" s="12" t="n">
        <f aca="false">$I$1784+$J$1784+$K$1784+$L$1784+$M$1784+$N$1784+$O$1784</f>
        <v>190000000</v>
      </c>
      <c r="Q1784" s="12" t="n">
        <f aca="false">MAX(Assumptions!$B$4,Assumptions!$B$26-$P$1784)</f>
        <v>1810000000</v>
      </c>
      <c r="R1784" s="12" t="n">
        <f aca="false">$J$1685+$O$1685+Assumptions!$B$20+IF($B$1784=0,$D$1685,Assumptions!$B$4)+IF($C$1784=0,$AI$1685,Assumptions!$B$4)+IF($D$1784=0,$AF$1685,Assumptions!$B$4)+IF($E$1784=0,$AC$1685,Assumptions!$B$4)+IF($F$1784=0,$Z$1685,Assumptions!$B$4)+IF($G$1784=0,$W$1685,Assumptions!$B$4)+IF($H$1784=0,$T$1685,Assumptions!$B$4)</f>
        <v>28423874.5373255</v>
      </c>
      <c r="S1784" s="12" t="n">
        <f aca="false">IF($R$1784&gt;Assumptions!$B$4,$Q$1784/$R$1784&gt;Assumptions!$B$13,FALSE())</f>
        <v>1</v>
      </c>
      <c r="T1784" s="12" t="n">
        <f aca="false">IF($S$1784,($Q$1784+Assumptions!$B$14*Assumptions!$B$13)/($R$1784+Assumptions!$B$14),IF($R$1784&gt;Assumptions!$B$4,$Q$1784/$R$1784,Assumptions!$B$4))</f>
        <v>58.611672279691</v>
      </c>
      <c r="U1784" s="12" t="n">
        <f aca="false">IF($B$1784=1,$I$1784,$D$1685*$T$1784)</f>
        <v>30000000</v>
      </c>
      <c r="V1784" s="12" t="n">
        <f aca="false">IF($C$1784=1,$J$1784,$AI$1685*$T$1784)</f>
        <v>359670932.847883</v>
      </c>
      <c r="W1784" s="12" t="n">
        <f aca="false">IF($D$1784=1,$K$1784,$AF$1685*$T$1784)</f>
        <v>100000000</v>
      </c>
      <c r="X1784" s="12" t="n">
        <f aca="false">IF($E$1784=1,$L$1784,$AC$1685*$T$1784)</f>
        <v>60000000</v>
      </c>
      <c r="Y1784" s="12" t="n">
        <f aca="false">IF($F$1784=1,$M$1784,$Z$1685*$T$1784)</f>
        <v>175835016.839073</v>
      </c>
      <c r="Z1784" s="12" t="n">
        <f aca="false">IF($G$1784=1,$N$1784,$W$1685*$T$1784)</f>
        <v>293058361.398455</v>
      </c>
      <c r="AA1784" s="12" t="n">
        <f aca="false">IF($H$1784=1,$O$1784,$T$1685*$T$1784)</f>
        <v>293058361.398455</v>
      </c>
      <c r="AB1784" s="12" t="n">
        <f aca="false">($J$1685+$O$1685)*$T$1784</f>
        <v>16843096.2996882</v>
      </c>
      <c r="AC1784" s="12" t="n">
        <f aca="false">Assumptions!$B$20*$T$1784</f>
        <v>527505050.517219</v>
      </c>
      <c r="AD1784" s="12" t="n">
        <f aca="false">IF($S$1784,Assumptions!$B$14*($T$1784-Assumptions!$B$13),Assumptions!$B$4)</f>
        <v>144029180.699227</v>
      </c>
      <c r="AE1784" s="12" t="n">
        <f aca="false">$U$1784+$V$1784+$W$1784+$X$1784+$Y$1784+$Z$1784+$AA$1784+$AB$1784+$AC$1784+$AD$1784</f>
        <v>2000000000</v>
      </c>
      <c r="AF1784" s="12" t="n">
        <f aca="false">IF(AND(IF($B$1784=1,$U$1784&gt;=INDEX($U$1696:$U$1823,1+$A$1784-Assumptions!$B$77),$U$1784&gt;INDEX($U$1696:$U$1823,1+$A$1784+Assumptions!$B$77)),IF($C$1784=1,$V$1784&gt;=INDEX($V$1696:$V$1823,1+$A$1784-Assumptions!$B$78),$V$1784&gt;INDEX($V$1696:$V$1823,1+$A$1784+Assumptions!$B$78)),IF($D$1784=1,$W$1784&gt;=INDEX($W$1696:$W$1823,1+$A$1784-Assumptions!$B$79),$W$1784&gt;INDEX($W$1696:$W$1823,1+$A$1784+Assumptions!$B$79)),IF($E$1784=1,$X$1784&gt;=INDEX($X$1696:$X$1823,1+$A$1784-Assumptions!$B$80),$X$1784&gt;INDEX($X$1696:$X$1823,1+$A$1784+Assumptions!$B$80)),IF($F$1784=1,$Y$1784&gt;=INDEX($Y$1696:$Y$1823,1+$A$1784-Assumptions!$B$81),$Y$1784&gt;INDEX($Y$1696:$Y$1823,1+$A$1784+Assumptions!$B$81)),IF($G$1784=1,$Z$1784&gt;=INDEX($Z$1696:$Z$1823,1+$A$1784-Assumptions!$B$82),$Z$1784&gt;INDEX($Z$1696:$Z$1823,1+$A$1784+Assumptions!$B$82)),IF($H$1784=1,$AA$1784&gt;=INDEX($AA$1696:$AA$1823,1+$A$1784-Assumptions!$B$83),$AA$1784&gt;INDEX($AA$1696:$AA$1823,1+$A$1784+Assumptions!$B$83))),1,0)</f>
        <v>0</v>
      </c>
    </row>
    <row r="1785" customFormat="false" ht="15" hidden="true" customHeight="false" outlineLevel="0" collapsed="false">
      <c r="A1785" s="6" t="n">
        <f aca="false">ROW()-ROW($A$1696)+Assumptions!$B$4</f>
        <v>89</v>
      </c>
      <c r="B1785" s="12" t="n">
        <f aca="false">MOD(QUOTIENT($A$1785,Assumptions!$B$77),2)</f>
        <v>1</v>
      </c>
      <c r="C1785" s="12" t="n">
        <f aca="false">MOD(QUOTIENT($A$1785,Assumptions!$B$78),2)</f>
        <v>0</v>
      </c>
      <c r="D1785" s="12" t="n">
        <f aca="false">MOD(QUOTIENT($A$1785,Assumptions!$B$79),2)</f>
        <v>1</v>
      </c>
      <c r="E1785" s="12" t="n">
        <f aca="false">MOD(QUOTIENT($A$1785,Assumptions!$B$80),2)</f>
        <v>1</v>
      </c>
      <c r="F1785" s="12" t="n">
        <f aca="false">MOD(QUOTIENT($A$1785,Assumptions!$B$81),2)</f>
        <v>0</v>
      </c>
      <c r="G1785" s="12" t="n">
        <f aca="false">MOD(QUOTIENT($A$1785,Assumptions!$B$82),2)</f>
        <v>0</v>
      </c>
      <c r="H1785" s="12" t="n">
        <f aca="false">MOD(QUOTIENT($A$1785,Assumptions!$B$83),2)</f>
        <v>1</v>
      </c>
      <c r="I1785" s="12" t="n">
        <f aca="false">IF($B$1785=1,MIN(Assumptions!$B$67,MAX(Assumptions!$B$4,Assumptions!$B$26-(Assumptions!$B$4))),Assumptions!$B$4)</f>
        <v>30000000</v>
      </c>
      <c r="J1785" s="12" t="n">
        <f aca="false">IF($C$1785=1,MIN(Assumptions!$B$66,MAX(Assumptions!$B$4,Assumptions!$B$26-($I$1785))),Assumptions!$B$4)</f>
        <v>0</v>
      </c>
      <c r="K1785" s="12" t="n">
        <f aca="false">IF($D$1785=1,MIN(Assumptions!$B$61,MAX(Assumptions!$B$4,Assumptions!$B$26-($I$1785+$J$1785))),Assumptions!$B$4)</f>
        <v>100000000</v>
      </c>
      <c r="L1785" s="12" t="n">
        <f aca="false">IF($E$1785=1,MIN(Assumptions!$B$56,MAX(Assumptions!$B$4,Assumptions!$B$26-($I$1785+$J$1785+$K$1785))),Assumptions!$B$4)</f>
        <v>60000000</v>
      </c>
      <c r="M1785" s="12" t="n">
        <f aca="false">IF($F$1785=1,MIN(Assumptions!$B$51,MAX(Assumptions!$B$4,Assumptions!$B$26-($I$1785+$J$1785+$K$1785+$L$1785))),Assumptions!$B$4)</f>
        <v>0</v>
      </c>
      <c r="N1785" s="12" t="n">
        <f aca="false">IF($G$1785=1,MIN(Assumptions!$B$46,MAX(Assumptions!$B$4,Assumptions!$B$26-($I$1785+$J$1785+$K$1785+$L$1785+$M$1785))),Assumptions!$B$4)</f>
        <v>0</v>
      </c>
      <c r="O1785" s="12" t="n">
        <f aca="false">IF($H$1785=1,MIN(Assumptions!$B$41,MAX(Assumptions!$B$4,Assumptions!$B$26-($I$1785+$J$1785+$K$1785+$L$1785+$M$1785+$N$1785))),Assumptions!$B$4)</f>
        <v>5000000</v>
      </c>
      <c r="P1785" s="12" t="n">
        <f aca="false">$I$1785+$J$1785+$K$1785+$L$1785+$M$1785+$N$1785+$O$1785</f>
        <v>195000000</v>
      </c>
      <c r="Q1785" s="12" t="n">
        <f aca="false">MAX(Assumptions!$B$4,Assumptions!$B$26-$P$1785)</f>
        <v>1805000000</v>
      </c>
      <c r="R1785" s="12" t="n">
        <f aca="false">$J$1685+$O$1685+Assumptions!$B$20+IF($B$1785=0,$D$1685,Assumptions!$B$4)+IF($C$1785=0,$AI$1685,Assumptions!$B$4)+IF($D$1785=0,$AF$1685,Assumptions!$B$4)+IF($E$1785=0,$AC$1685,Assumptions!$B$4)+IF($F$1785=0,$Z$1685,Assumptions!$B$4)+IF($G$1785=0,$W$1685,Assumptions!$B$4)+IF($H$1785=0,$T$1685,Assumptions!$B$4)</f>
        <v>23423874.5373255</v>
      </c>
      <c r="S1785" s="12" t="n">
        <f aca="false">IF($R$1785&gt;Assumptions!$B$4,$Q$1785/$R$1785&gt;Assumptions!$B$13,FALSE())</f>
        <v>1</v>
      </c>
      <c r="T1785" s="12" t="n">
        <f aca="false">IF($S$1785,($Q$1785+Assumptions!$B$14*Assumptions!$B$13)/($R$1785+Assumptions!$B$14),IF($R$1785&gt;Assumptions!$B$4,$Q$1785/$R$1785,Assumptions!$B$4))</f>
        <v>69.7233740040496</v>
      </c>
      <c r="U1785" s="12" t="n">
        <f aca="false">IF($B$1785=1,$I$1785,$D$1685*$T$1785)</f>
        <v>30000000</v>
      </c>
      <c r="V1785" s="12" t="n">
        <f aca="false">IF($C$1785=1,$J$1785,$AI$1685*$T$1785)</f>
        <v>427857967.431304</v>
      </c>
      <c r="W1785" s="12" t="n">
        <f aca="false">IF($D$1785=1,$K$1785,$AF$1685*$T$1785)</f>
        <v>100000000</v>
      </c>
      <c r="X1785" s="12" t="n">
        <f aca="false">IF($E$1785=1,$L$1785,$AC$1685*$T$1785)</f>
        <v>60000000</v>
      </c>
      <c r="Y1785" s="12" t="n">
        <f aca="false">IF($F$1785=1,$M$1785,$Z$1685*$T$1785)</f>
        <v>209170122.012149</v>
      </c>
      <c r="Z1785" s="12" t="n">
        <f aca="false">IF($G$1785=1,$N$1785,$W$1685*$T$1785)</f>
        <v>348616870.020248</v>
      </c>
      <c r="AA1785" s="12" t="n">
        <f aca="false">IF($H$1785=1,$O$1785,$T$1685*$T$1785)</f>
        <v>5000000</v>
      </c>
      <c r="AB1785" s="12" t="n">
        <f aca="false">($J$1685+$O$1685)*$T$1785</f>
        <v>20036239.4897287</v>
      </c>
      <c r="AC1785" s="12" t="n">
        <f aca="false">Assumptions!$B$20*$T$1785</f>
        <v>627510366.036446</v>
      </c>
      <c r="AD1785" s="12" t="n">
        <f aca="false">IF($S$1785,Assumptions!$B$14*($T$1785-Assumptions!$B$13),Assumptions!$B$4)</f>
        <v>171808435.010124</v>
      </c>
      <c r="AE1785" s="12" t="n">
        <f aca="false">$U$1785+$V$1785+$W$1785+$X$1785+$Y$1785+$Z$1785+$AA$1785+$AB$1785+$AC$1785+$AD$1785</f>
        <v>2000000000</v>
      </c>
      <c r="AF1785" s="12" t="n">
        <f aca="false">IF(AND(IF($B$1785=1,$U$1785&gt;=INDEX($U$1696:$U$1823,1+$A$1785-Assumptions!$B$77),$U$1785&gt;INDEX($U$1696:$U$1823,1+$A$1785+Assumptions!$B$77)),IF($C$1785=1,$V$1785&gt;=INDEX($V$1696:$V$1823,1+$A$1785-Assumptions!$B$78),$V$1785&gt;INDEX($V$1696:$V$1823,1+$A$1785+Assumptions!$B$78)),IF($D$1785=1,$W$1785&gt;=INDEX($W$1696:$W$1823,1+$A$1785-Assumptions!$B$79),$W$1785&gt;INDEX($W$1696:$W$1823,1+$A$1785+Assumptions!$B$79)),IF($E$1785=1,$X$1785&gt;=INDEX($X$1696:$X$1823,1+$A$1785-Assumptions!$B$80),$X$1785&gt;INDEX($X$1696:$X$1823,1+$A$1785+Assumptions!$B$80)),IF($F$1785=1,$Y$1785&gt;=INDEX($Y$1696:$Y$1823,1+$A$1785-Assumptions!$B$81),$Y$1785&gt;INDEX($Y$1696:$Y$1823,1+$A$1785+Assumptions!$B$81)),IF($G$1785=1,$Z$1785&gt;=INDEX($Z$1696:$Z$1823,1+$A$1785-Assumptions!$B$82),$Z$1785&gt;INDEX($Z$1696:$Z$1823,1+$A$1785+Assumptions!$B$82)),IF($H$1785=1,$AA$1785&gt;=INDEX($AA$1696:$AA$1823,1+$A$1785-Assumptions!$B$83),$AA$1785&gt;INDEX($AA$1696:$AA$1823,1+$A$1785+Assumptions!$B$83))),1,0)</f>
        <v>0</v>
      </c>
    </row>
    <row r="1786" customFormat="false" ht="15" hidden="true" customHeight="false" outlineLevel="0" collapsed="false">
      <c r="A1786" s="6" t="n">
        <f aca="false">ROW()-ROW($A$1696)+Assumptions!$B$4</f>
        <v>90</v>
      </c>
      <c r="B1786" s="12" t="n">
        <f aca="false">MOD(QUOTIENT($A$1786,Assumptions!$B$77),2)</f>
        <v>1</v>
      </c>
      <c r="C1786" s="12" t="n">
        <f aca="false">MOD(QUOTIENT($A$1786,Assumptions!$B$78),2)</f>
        <v>0</v>
      </c>
      <c r="D1786" s="12" t="n">
        <f aca="false">MOD(QUOTIENT($A$1786,Assumptions!$B$79),2)</f>
        <v>1</v>
      </c>
      <c r="E1786" s="12" t="n">
        <f aca="false">MOD(QUOTIENT($A$1786,Assumptions!$B$80),2)</f>
        <v>1</v>
      </c>
      <c r="F1786" s="12" t="n">
        <f aca="false">MOD(QUOTIENT($A$1786,Assumptions!$B$81),2)</f>
        <v>0</v>
      </c>
      <c r="G1786" s="12" t="n">
        <f aca="false">MOD(QUOTIENT($A$1786,Assumptions!$B$82),2)</f>
        <v>1</v>
      </c>
      <c r="H1786" s="12" t="n">
        <f aca="false">MOD(QUOTIENT($A$1786,Assumptions!$B$83),2)</f>
        <v>0</v>
      </c>
      <c r="I1786" s="12" t="n">
        <f aca="false">IF($B$1786=1,MIN(Assumptions!$B$67,MAX(Assumptions!$B$4,Assumptions!$B$26-(Assumptions!$B$4))),Assumptions!$B$4)</f>
        <v>30000000</v>
      </c>
      <c r="J1786" s="12" t="n">
        <f aca="false">IF($C$1786=1,MIN(Assumptions!$B$66,MAX(Assumptions!$B$4,Assumptions!$B$26-($I$1786))),Assumptions!$B$4)</f>
        <v>0</v>
      </c>
      <c r="K1786" s="12" t="n">
        <f aca="false">IF($D$1786=1,MIN(Assumptions!$B$61,MAX(Assumptions!$B$4,Assumptions!$B$26-($I$1786+$J$1786))),Assumptions!$B$4)</f>
        <v>100000000</v>
      </c>
      <c r="L1786" s="12" t="n">
        <f aca="false">IF($E$1786=1,MIN(Assumptions!$B$56,MAX(Assumptions!$B$4,Assumptions!$B$26-($I$1786+$J$1786+$K$1786))),Assumptions!$B$4)</f>
        <v>60000000</v>
      </c>
      <c r="M1786" s="12" t="n">
        <f aca="false">IF($F$1786=1,MIN(Assumptions!$B$51,MAX(Assumptions!$B$4,Assumptions!$B$26-($I$1786+$J$1786+$K$1786+$L$1786))),Assumptions!$B$4)</f>
        <v>0</v>
      </c>
      <c r="N1786" s="12" t="n">
        <f aca="false">IF($G$1786=1,MIN(Assumptions!$B$46,MAX(Assumptions!$B$4,Assumptions!$B$26-($I$1786+$J$1786+$K$1786+$L$1786+$M$1786))),Assumptions!$B$4)</f>
        <v>15000000</v>
      </c>
      <c r="O1786" s="12" t="n">
        <f aca="false">IF($H$1786=1,MIN(Assumptions!$B$41,MAX(Assumptions!$B$4,Assumptions!$B$26-($I$1786+$J$1786+$K$1786+$L$1786+$M$1786+$N$1786))),Assumptions!$B$4)</f>
        <v>0</v>
      </c>
      <c r="P1786" s="12" t="n">
        <f aca="false">$I$1786+$J$1786+$K$1786+$L$1786+$M$1786+$N$1786+$O$1786</f>
        <v>205000000</v>
      </c>
      <c r="Q1786" s="12" t="n">
        <f aca="false">MAX(Assumptions!$B$4,Assumptions!$B$26-$P$1786)</f>
        <v>1795000000</v>
      </c>
      <c r="R1786" s="12" t="n">
        <f aca="false">$J$1685+$O$1685+Assumptions!$B$20+IF($B$1786=0,$D$1685,Assumptions!$B$4)+IF($C$1786=0,$AI$1685,Assumptions!$B$4)+IF($D$1786=0,$AF$1685,Assumptions!$B$4)+IF($E$1786=0,$AC$1685,Assumptions!$B$4)+IF($F$1786=0,$Z$1685,Assumptions!$B$4)+IF($G$1786=0,$W$1685,Assumptions!$B$4)+IF($H$1786=0,$T$1685,Assumptions!$B$4)</f>
        <v>23423874.5373255</v>
      </c>
      <c r="S1786" s="12" t="n">
        <f aca="false">IF($R$1786&gt;Assumptions!$B$4,$Q$1786/$R$1786&gt;Assumptions!$B$13,FALSE())</f>
        <v>1</v>
      </c>
      <c r="T1786" s="12" t="n">
        <f aca="false">IF($S$1786,($Q$1786+Assumptions!$B$14*Assumptions!$B$13)/($R$1786+Assumptions!$B$14),IF($R$1786&gt;Assumptions!$B$4,$Q$1786/$R$1786,Assumptions!$B$4))</f>
        <v>69.3376291962817</v>
      </c>
      <c r="U1786" s="12" t="n">
        <f aca="false">IF($B$1786=1,$I$1786,$D$1685*$T$1786)</f>
        <v>30000000</v>
      </c>
      <c r="V1786" s="12" t="n">
        <f aca="false">IF($C$1786=1,$J$1786,$AI$1685*$T$1786)</f>
        <v>425490841.747037</v>
      </c>
      <c r="W1786" s="12" t="n">
        <f aca="false">IF($D$1786=1,$K$1786,$AF$1685*$T$1786)</f>
        <v>100000000</v>
      </c>
      <c r="X1786" s="12" t="n">
        <f aca="false">IF($E$1786=1,$L$1786,$AC$1685*$T$1786)</f>
        <v>60000000</v>
      </c>
      <c r="Y1786" s="12" t="n">
        <f aca="false">IF($F$1786=1,$M$1786,$Z$1685*$T$1786)</f>
        <v>208012887.588845</v>
      </c>
      <c r="Z1786" s="12" t="n">
        <f aca="false">IF($G$1786=1,$N$1786,$W$1685*$T$1786)</f>
        <v>15000000</v>
      </c>
      <c r="AA1786" s="12" t="n">
        <f aca="false">IF($H$1786=1,$O$1786,$T$1685*$T$1786)</f>
        <v>346688145.981408</v>
      </c>
      <c r="AB1786" s="12" t="n">
        <f aca="false">($J$1685+$O$1685)*$T$1786</f>
        <v>19925388.9254702</v>
      </c>
      <c r="AC1786" s="12" t="n">
        <f aca="false">Assumptions!$B$20*$T$1786</f>
        <v>624038662.766535</v>
      </c>
      <c r="AD1786" s="12" t="n">
        <f aca="false">IF($S$1786,Assumptions!$B$14*($T$1786-Assumptions!$B$13),Assumptions!$B$4)</f>
        <v>170844072.990704</v>
      </c>
      <c r="AE1786" s="12" t="n">
        <f aca="false">$U$1786+$V$1786+$W$1786+$X$1786+$Y$1786+$Z$1786+$AA$1786+$AB$1786+$AC$1786+$AD$1786</f>
        <v>2000000000</v>
      </c>
      <c r="AF1786" s="12" t="n">
        <f aca="false">IF(AND(IF($B$1786=1,$U$1786&gt;=INDEX($U$1696:$U$1823,1+$A$1786-Assumptions!$B$77),$U$1786&gt;INDEX($U$1696:$U$1823,1+$A$1786+Assumptions!$B$77)),IF($C$1786=1,$V$1786&gt;=INDEX($V$1696:$V$1823,1+$A$1786-Assumptions!$B$78),$V$1786&gt;INDEX($V$1696:$V$1823,1+$A$1786+Assumptions!$B$78)),IF($D$1786=1,$W$1786&gt;=INDEX($W$1696:$W$1823,1+$A$1786-Assumptions!$B$79),$W$1786&gt;INDEX($W$1696:$W$1823,1+$A$1786+Assumptions!$B$79)),IF($E$1786=1,$X$1786&gt;=INDEX($X$1696:$X$1823,1+$A$1786-Assumptions!$B$80),$X$1786&gt;INDEX($X$1696:$X$1823,1+$A$1786+Assumptions!$B$80)),IF($F$1786=1,$Y$1786&gt;=INDEX($Y$1696:$Y$1823,1+$A$1786-Assumptions!$B$81),$Y$1786&gt;INDEX($Y$1696:$Y$1823,1+$A$1786+Assumptions!$B$81)),IF($G$1786=1,$Z$1786&gt;=INDEX($Z$1696:$Z$1823,1+$A$1786-Assumptions!$B$82),$Z$1786&gt;INDEX($Z$1696:$Z$1823,1+$A$1786+Assumptions!$B$82)),IF($H$1786=1,$AA$1786&gt;=INDEX($AA$1696:$AA$1823,1+$A$1786-Assumptions!$B$83),$AA$1786&gt;INDEX($AA$1696:$AA$1823,1+$A$1786+Assumptions!$B$83))),1,0)</f>
        <v>0</v>
      </c>
    </row>
    <row r="1787" customFormat="false" ht="15" hidden="true" customHeight="false" outlineLevel="0" collapsed="false">
      <c r="A1787" s="6" t="n">
        <f aca="false">ROW()-ROW($A$1696)+Assumptions!$B$4</f>
        <v>91</v>
      </c>
      <c r="B1787" s="12" t="n">
        <f aca="false">MOD(QUOTIENT($A$1787,Assumptions!$B$77),2)</f>
        <v>1</v>
      </c>
      <c r="C1787" s="12" t="n">
        <f aca="false">MOD(QUOTIENT($A$1787,Assumptions!$B$78),2)</f>
        <v>0</v>
      </c>
      <c r="D1787" s="12" t="n">
        <f aca="false">MOD(QUOTIENT($A$1787,Assumptions!$B$79),2)</f>
        <v>1</v>
      </c>
      <c r="E1787" s="12" t="n">
        <f aca="false">MOD(QUOTIENT($A$1787,Assumptions!$B$80),2)</f>
        <v>1</v>
      </c>
      <c r="F1787" s="12" t="n">
        <f aca="false">MOD(QUOTIENT($A$1787,Assumptions!$B$81),2)</f>
        <v>0</v>
      </c>
      <c r="G1787" s="12" t="n">
        <f aca="false">MOD(QUOTIENT($A$1787,Assumptions!$B$82),2)</f>
        <v>1</v>
      </c>
      <c r="H1787" s="12" t="n">
        <f aca="false">MOD(QUOTIENT($A$1787,Assumptions!$B$83),2)</f>
        <v>1</v>
      </c>
      <c r="I1787" s="12" t="n">
        <f aca="false">IF($B$1787=1,MIN(Assumptions!$B$67,MAX(Assumptions!$B$4,Assumptions!$B$26-(Assumptions!$B$4))),Assumptions!$B$4)</f>
        <v>30000000</v>
      </c>
      <c r="J1787" s="12" t="n">
        <f aca="false">IF($C$1787=1,MIN(Assumptions!$B$66,MAX(Assumptions!$B$4,Assumptions!$B$26-($I$1787))),Assumptions!$B$4)</f>
        <v>0</v>
      </c>
      <c r="K1787" s="12" t="n">
        <f aca="false">IF($D$1787=1,MIN(Assumptions!$B$61,MAX(Assumptions!$B$4,Assumptions!$B$26-($I$1787+$J$1787))),Assumptions!$B$4)</f>
        <v>100000000</v>
      </c>
      <c r="L1787" s="12" t="n">
        <f aca="false">IF($E$1787=1,MIN(Assumptions!$B$56,MAX(Assumptions!$B$4,Assumptions!$B$26-($I$1787+$J$1787+$K$1787))),Assumptions!$B$4)</f>
        <v>60000000</v>
      </c>
      <c r="M1787" s="12" t="n">
        <f aca="false">IF($F$1787=1,MIN(Assumptions!$B$51,MAX(Assumptions!$B$4,Assumptions!$B$26-($I$1787+$J$1787+$K$1787+$L$1787))),Assumptions!$B$4)</f>
        <v>0</v>
      </c>
      <c r="N1787" s="12" t="n">
        <f aca="false">IF($G$1787=1,MIN(Assumptions!$B$46,MAX(Assumptions!$B$4,Assumptions!$B$26-($I$1787+$J$1787+$K$1787+$L$1787+$M$1787))),Assumptions!$B$4)</f>
        <v>15000000</v>
      </c>
      <c r="O1787" s="12" t="n">
        <f aca="false">IF($H$1787=1,MIN(Assumptions!$B$41,MAX(Assumptions!$B$4,Assumptions!$B$26-($I$1787+$J$1787+$K$1787+$L$1787+$M$1787+$N$1787))),Assumptions!$B$4)</f>
        <v>5000000</v>
      </c>
      <c r="P1787" s="12" t="n">
        <f aca="false">$I$1787+$J$1787+$K$1787+$L$1787+$M$1787+$N$1787+$O$1787</f>
        <v>210000000</v>
      </c>
      <c r="Q1787" s="12" t="n">
        <f aca="false">MAX(Assumptions!$B$4,Assumptions!$B$26-$P$1787)</f>
        <v>1790000000</v>
      </c>
      <c r="R1787" s="12" t="n">
        <f aca="false">$J$1685+$O$1685+Assumptions!$B$20+IF($B$1787=0,$D$1685,Assumptions!$B$4)+IF($C$1787=0,$AI$1685,Assumptions!$B$4)+IF($D$1787=0,$AF$1685,Assumptions!$B$4)+IF($E$1787=0,$AC$1685,Assumptions!$B$4)+IF($F$1787=0,$Z$1685,Assumptions!$B$4)+IF($G$1787=0,$W$1685,Assumptions!$B$4)+IF($H$1787=0,$T$1685,Assumptions!$B$4)</f>
        <v>18423874.5373255</v>
      </c>
      <c r="S1787" s="12" t="n">
        <f aca="false">IF($R$1787&gt;Assumptions!$B$4,$Q$1787/$R$1787&gt;Assumptions!$B$13,FALSE())</f>
        <v>1</v>
      </c>
      <c r="T1787" s="12" t="n">
        <f aca="false">IF($S$1787,($Q$1787+Assumptions!$B$14*Assumptions!$B$13)/($R$1787+Assumptions!$B$14),IF($R$1787&gt;Assumptions!$B$4,$Q$1787/$R$1787,Assumptions!$B$4))</f>
        <v>85.6676901212734</v>
      </c>
      <c r="U1787" s="12" t="n">
        <f aca="false">IF($B$1787=1,$I$1787,$D$1685*$T$1787)</f>
        <v>30000000</v>
      </c>
      <c r="V1787" s="12" t="n">
        <f aca="false">IF($C$1787=1,$J$1787,$AI$1685*$T$1787)</f>
        <v>525700373.70386</v>
      </c>
      <c r="W1787" s="12" t="n">
        <f aca="false">IF($D$1787=1,$K$1787,$AF$1685*$T$1787)</f>
        <v>100000000</v>
      </c>
      <c r="X1787" s="12" t="n">
        <f aca="false">IF($E$1787=1,$L$1787,$AC$1685*$T$1787)</f>
        <v>60000000</v>
      </c>
      <c r="Y1787" s="12" t="n">
        <f aca="false">IF($F$1787=1,$M$1787,$Z$1685*$T$1787)</f>
        <v>257003070.36382</v>
      </c>
      <c r="Z1787" s="12" t="n">
        <f aca="false">IF($G$1787=1,$N$1787,$W$1685*$T$1787)</f>
        <v>15000000</v>
      </c>
      <c r="AA1787" s="12" t="n">
        <f aca="false">IF($H$1787=1,$O$1787,$T$1685*$T$1787)</f>
        <v>5000000</v>
      </c>
      <c r="AB1787" s="12" t="n">
        <f aca="false">($J$1685+$O$1685)*$T$1787</f>
        <v>24618119.5376748</v>
      </c>
      <c r="AC1787" s="12" t="n">
        <f aca="false">Assumptions!$B$20*$T$1787</f>
        <v>771009211.091461</v>
      </c>
      <c r="AD1787" s="12" t="n">
        <f aca="false">IF($S$1787,Assumptions!$B$14*($T$1787-Assumptions!$B$13),Assumptions!$B$4)</f>
        <v>211669225.303184</v>
      </c>
      <c r="AE1787" s="12" t="n">
        <f aca="false">$U$1787+$V$1787+$W$1787+$X$1787+$Y$1787+$Z$1787+$AA$1787+$AB$1787+$AC$1787+$AD$1787</f>
        <v>2000000000</v>
      </c>
      <c r="AF1787" s="12" t="n">
        <f aca="false">IF(AND(IF($B$1787=1,$U$1787&gt;=INDEX($U$1696:$U$1823,1+$A$1787-Assumptions!$B$77),$U$1787&gt;INDEX($U$1696:$U$1823,1+$A$1787+Assumptions!$B$77)),IF($C$1787=1,$V$1787&gt;=INDEX($V$1696:$V$1823,1+$A$1787-Assumptions!$B$78),$V$1787&gt;INDEX($V$1696:$V$1823,1+$A$1787+Assumptions!$B$78)),IF($D$1787=1,$W$1787&gt;=INDEX($W$1696:$W$1823,1+$A$1787-Assumptions!$B$79),$W$1787&gt;INDEX($W$1696:$W$1823,1+$A$1787+Assumptions!$B$79)),IF($E$1787=1,$X$1787&gt;=INDEX($X$1696:$X$1823,1+$A$1787-Assumptions!$B$80),$X$1787&gt;INDEX($X$1696:$X$1823,1+$A$1787+Assumptions!$B$80)),IF($F$1787=1,$Y$1787&gt;=INDEX($Y$1696:$Y$1823,1+$A$1787-Assumptions!$B$81),$Y$1787&gt;INDEX($Y$1696:$Y$1823,1+$A$1787+Assumptions!$B$81)),IF($G$1787=1,$Z$1787&gt;=INDEX($Z$1696:$Z$1823,1+$A$1787-Assumptions!$B$82),$Z$1787&gt;INDEX($Z$1696:$Z$1823,1+$A$1787+Assumptions!$B$82)),IF($H$1787=1,$AA$1787&gt;=INDEX($AA$1696:$AA$1823,1+$A$1787-Assumptions!$B$83),$AA$1787&gt;INDEX($AA$1696:$AA$1823,1+$A$1787+Assumptions!$B$83))),1,0)</f>
        <v>0</v>
      </c>
    </row>
    <row r="1788" customFormat="false" ht="15" hidden="true" customHeight="false" outlineLevel="0" collapsed="false">
      <c r="A1788" s="6" t="n">
        <f aca="false">ROW()-ROW($A$1696)+Assumptions!$B$4</f>
        <v>92</v>
      </c>
      <c r="B1788" s="12" t="n">
        <f aca="false">MOD(QUOTIENT($A$1788,Assumptions!$B$77),2)</f>
        <v>1</v>
      </c>
      <c r="C1788" s="12" t="n">
        <f aca="false">MOD(QUOTIENT($A$1788,Assumptions!$B$78),2)</f>
        <v>0</v>
      </c>
      <c r="D1788" s="12" t="n">
        <f aca="false">MOD(QUOTIENT($A$1788,Assumptions!$B$79),2)</f>
        <v>1</v>
      </c>
      <c r="E1788" s="12" t="n">
        <f aca="false">MOD(QUOTIENT($A$1788,Assumptions!$B$80),2)</f>
        <v>1</v>
      </c>
      <c r="F1788" s="12" t="n">
        <f aca="false">MOD(QUOTIENT($A$1788,Assumptions!$B$81),2)</f>
        <v>1</v>
      </c>
      <c r="G1788" s="12" t="n">
        <f aca="false">MOD(QUOTIENT($A$1788,Assumptions!$B$82),2)</f>
        <v>0</v>
      </c>
      <c r="H1788" s="12" t="n">
        <f aca="false">MOD(QUOTIENT($A$1788,Assumptions!$B$83),2)</f>
        <v>0</v>
      </c>
      <c r="I1788" s="12" t="n">
        <f aca="false">IF($B$1788=1,MIN(Assumptions!$B$67,MAX(Assumptions!$B$4,Assumptions!$B$26-(Assumptions!$B$4))),Assumptions!$B$4)</f>
        <v>30000000</v>
      </c>
      <c r="J1788" s="12" t="n">
        <f aca="false">IF($C$1788=1,MIN(Assumptions!$B$66,MAX(Assumptions!$B$4,Assumptions!$B$26-($I$1788))),Assumptions!$B$4)</f>
        <v>0</v>
      </c>
      <c r="K1788" s="12" t="n">
        <f aca="false">IF($D$1788=1,MIN(Assumptions!$B$61,MAX(Assumptions!$B$4,Assumptions!$B$26-($I$1788+$J$1788))),Assumptions!$B$4)</f>
        <v>100000000</v>
      </c>
      <c r="L1788" s="12" t="n">
        <f aca="false">IF($E$1788=1,MIN(Assumptions!$B$56,MAX(Assumptions!$B$4,Assumptions!$B$26-($I$1788+$J$1788+$K$1788))),Assumptions!$B$4)</f>
        <v>60000000</v>
      </c>
      <c r="M1788" s="12" t="n">
        <f aca="false">IF($F$1788=1,MIN(Assumptions!$B$51,MAX(Assumptions!$B$4,Assumptions!$B$26-($I$1788+$J$1788+$K$1788+$L$1788))),Assumptions!$B$4)</f>
        <v>30000000</v>
      </c>
      <c r="N1788" s="12" t="n">
        <f aca="false">IF($G$1788=1,MIN(Assumptions!$B$46,MAX(Assumptions!$B$4,Assumptions!$B$26-($I$1788+$J$1788+$K$1788+$L$1788+$M$1788))),Assumptions!$B$4)</f>
        <v>0</v>
      </c>
      <c r="O1788" s="12" t="n">
        <f aca="false">IF($H$1788=1,MIN(Assumptions!$B$41,MAX(Assumptions!$B$4,Assumptions!$B$26-($I$1788+$J$1788+$K$1788+$L$1788+$M$1788+$N$1788))),Assumptions!$B$4)</f>
        <v>0</v>
      </c>
      <c r="P1788" s="12" t="n">
        <f aca="false">$I$1788+$J$1788+$K$1788+$L$1788+$M$1788+$N$1788+$O$1788</f>
        <v>220000000</v>
      </c>
      <c r="Q1788" s="12" t="n">
        <f aca="false">MAX(Assumptions!$B$4,Assumptions!$B$26-$P$1788)</f>
        <v>1780000000</v>
      </c>
      <c r="R1788" s="12" t="n">
        <f aca="false">$J$1685+$O$1685+Assumptions!$B$20+IF($B$1788=0,$D$1685,Assumptions!$B$4)+IF($C$1788=0,$AI$1685,Assumptions!$B$4)+IF($D$1788=0,$AF$1685,Assumptions!$B$4)+IF($E$1788=0,$AC$1685,Assumptions!$B$4)+IF($F$1788=0,$Z$1685,Assumptions!$B$4)+IF($G$1788=0,$W$1685,Assumptions!$B$4)+IF($H$1788=0,$T$1685,Assumptions!$B$4)</f>
        <v>25423874.5373255</v>
      </c>
      <c r="S1788" s="12" t="n">
        <f aca="false">IF($R$1788&gt;Assumptions!$B$4,$Q$1788/$R$1788&gt;Assumptions!$B$13,FALSE())</f>
        <v>1</v>
      </c>
      <c r="T1788" s="12" t="n">
        <f aca="false">IF($S$1788,($Q$1788+Assumptions!$B$14*Assumptions!$B$13)/($R$1788+Assumptions!$B$14),IF($R$1788&gt;Assumptions!$B$4,$Q$1788/$R$1788,Assumptions!$B$4))</f>
        <v>63.8342647478006</v>
      </c>
      <c r="U1788" s="12" t="n">
        <f aca="false">IF($B$1788=1,$I$1788,$D$1685*$T$1788)</f>
        <v>30000000</v>
      </c>
      <c r="V1788" s="12" t="n">
        <f aca="false">IF($C$1788=1,$J$1788,$AI$1685*$T$1788)</f>
        <v>391719407.69647</v>
      </c>
      <c r="W1788" s="12" t="n">
        <f aca="false">IF($D$1788=1,$K$1788,$AF$1685*$T$1788)</f>
        <v>100000000</v>
      </c>
      <c r="X1788" s="12" t="n">
        <f aca="false">IF($E$1788=1,$L$1788,$AC$1685*$T$1788)</f>
        <v>60000000</v>
      </c>
      <c r="Y1788" s="12" t="n">
        <f aca="false">IF($F$1788=1,$M$1788,$Z$1685*$T$1788)</f>
        <v>30000000</v>
      </c>
      <c r="Z1788" s="12" t="n">
        <f aca="false">IF($G$1788=1,$N$1788,$W$1685*$T$1788)</f>
        <v>319171323.739003</v>
      </c>
      <c r="AA1788" s="12" t="n">
        <f aca="false">IF($H$1788=1,$O$1788,$T$1685*$T$1788)</f>
        <v>319171323.739003</v>
      </c>
      <c r="AB1788" s="12" t="n">
        <f aca="false">($J$1685+$O$1685)*$T$1788</f>
        <v>18343900.225818</v>
      </c>
      <c r="AC1788" s="12" t="n">
        <f aca="false">Assumptions!$B$20*$T$1788</f>
        <v>574508382.730205</v>
      </c>
      <c r="AD1788" s="12" t="n">
        <f aca="false">IF($S$1788,Assumptions!$B$14*($T$1788-Assumptions!$B$13),Assumptions!$B$4)</f>
        <v>157085661.869501</v>
      </c>
      <c r="AE1788" s="12" t="n">
        <f aca="false">$U$1788+$V$1788+$W$1788+$X$1788+$Y$1788+$Z$1788+$AA$1788+$AB$1788+$AC$1788+$AD$1788</f>
        <v>2000000000</v>
      </c>
      <c r="AF1788" s="12" t="n">
        <f aca="false">IF(AND(IF($B$1788=1,$U$1788&gt;=INDEX($U$1696:$U$1823,1+$A$1788-Assumptions!$B$77),$U$1788&gt;INDEX($U$1696:$U$1823,1+$A$1788+Assumptions!$B$77)),IF($C$1788=1,$V$1788&gt;=INDEX($V$1696:$V$1823,1+$A$1788-Assumptions!$B$78),$V$1788&gt;INDEX($V$1696:$V$1823,1+$A$1788+Assumptions!$B$78)),IF($D$1788=1,$W$1788&gt;=INDEX($W$1696:$W$1823,1+$A$1788-Assumptions!$B$79),$W$1788&gt;INDEX($W$1696:$W$1823,1+$A$1788+Assumptions!$B$79)),IF($E$1788=1,$X$1788&gt;=INDEX($X$1696:$X$1823,1+$A$1788-Assumptions!$B$80),$X$1788&gt;INDEX($X$1696:$X$1823,1+$A$1788+Assumptions!$B$80)),IF($F$1788=1,$Y$1788&gt;=INDEX($Y$1696:$Y$1823,1+$A$1788-Assumptions!$B$81),$Y$1788&gt;INDEX($Y$1696:$Y$1823,1+$A$1788+Assumptions!$B$81)),IF($G$1788=1,$Z$1788&gt;=INDEX($Z$1696:$Z$1823,1+$A$1788-Assumptions!$B$82),$Z$1788&gt;INDEX($Z$1696:$Z$1823,1+$A$1788+Assumptions!$B$82)),IF($H$1788=1,$AA$1788&gt;=INDEX($AA$1696:$AA$1823,1+$A$1788-Assumptions!$B$83),$AA$1788&gt;INDEX($AA$1696:$AA$1823,1+$A$1788+Assumptions!$B$83))),1,0)</f>
        <v>0</v>
      </c>
    </row>
    <row r="1789" customFormat="false" ht="15" hidden="true" customHeight="false" outlineLevel="0" collapsed="false">
      <c r="A1789" s="6" t="n">
        <f aca="false">ROW()-ROW($A$1696)+Assumptions!$B$4</f>
        <v>93</v>
      </c>
      <c r="B1789" s="12" t="n">
        <f aca="false">MOD(QUOTIENT($A$1789,Assumptions!$B$77),2)</f>
        <v>1</v>
      </c>
      <c r="C1789" s="12" t="n">
        <f aca="false">MOD(QUOTIENT($A$1789,Assumptions!$B$78),2)</f>
        <v>0</v>
      </c>
      <c r="D1789" s="12" t="n">
        <f aca="false">MOD(QUOTIENT($A$1789,Assumptions!$B$79),2)</f>
        <v>1</v>
      </c>
      <c r="E1789" s="12" t="n">
        <f aca="false">MOD(QUOTIENT($A$1789,Assumptions!$B$80),2)</f>
        <v>1</v>
      </c>
      <c r="F1789" s="12" t="n">
        <f aca="false">MOD(QUOTIENT($A$1789,Assumptions!$B$81),2)</f>
        <v>1</v>
      </c>
      <c r="G1789" s="12" t="n">
        <f aca="false">MOD(QUOTIENT($A$1789,Assumptions!$B$82),2)</f>
        <v>0</v>
      </c>
      <c r="H1789" s="12" t="n">
        <f aca="false">MOD(QUOTIENT($A$1789,Assumptions!$B$83),2)</f>
        <v>1</v>
      </c>
      <c r="I1789" s="12" t="n">
        <f aca="false">IF($B$1789=1,MIN(Assumptions!$B$67,MAX(Assumptions!$B$4,Assumptions!$B$26-(Assumptions!$B$4))),Assumptions!$B$4)</f>
        <v>30000000</v>
      </c>
      <c r="J1789" s="12" t="n">
        <f aca="false">IF($C$1789=1,MIN(Assumptions!$B$66,MAX(Assumptions!$B$4,Assumptions!$B$26-($I$1789))),Assumptions!$B$4)</f>
        <v>0</v>
      </c>
      <c r="K1789" s="12" t="n">
        <f aca="false">IF($D$1789=1,MIN(Assumptions!$B$61,MAX(Assumptions!$B$4,Assumptions!$B$26-($I$1789+$J$1789))),Assumptions!$B$4)</f>
        <v>100000000</v>
      </c>
      <c r="L1789" s="12" t="n">
        <f aca="false">IF($E$1789=1,MIN(Assumptions!$B$56,MAX(Assumptions!$B$4,Assumptions!$B$26-($I$1789+$J$1789+$K$1789))),Assumptions!$B$4)</f>
        <v>60000000</v>
      </c>
      <c r="M1789" s="12" t="n">
        <f aca="false">IF($F$1789=1,MIN(Assumptions!$B$51,MAX(Assumptions!$B$4,Assumptions!$B$26-($I$1789+$J$1789+$K$1789+$L$1789))),Assumptions!$B$4)</f>
        <v>30000000</v>
      </c>
      <c r="N1789" s="12" t="n">
        <f aca="false">IF($G$1789=1,MIN(Assumptions!$B$46,MAX(Assumptions!$B$4,Assumptions!$B$26-($I$1789+$J$1789+$K$1789+$L$1789+$M$1789))),Assumptions!$B$4)</f>
        <v>0</v>
      </c>
      <c r="O1789" s="12" t="n">
        <f aca="false">IF($H$1789=1,MIN(Assumptions!$B$41,MAX(Assumptions!$B$4,Assumptions!$B$26-($I$1789+$J$1789+$K$1789+$L$1789+$M$1789+$N$1789))),Assumptions!$B$4)</f>
        <v>5000000</v>
      </c>
      <c r="P1789" s="12" t="n">
        <f aca="false">$I$1789+$J$1789+$K$1789+$L$1789+$M$1789+$N$1789+$O$1789</f>
        <v>225000000</v>
      </c>
      <c r="Q1789" s="12" t="n">
        <f aca="false">MAX(Assumptions!$B$4,Assumptions!$B$26-$P$1789)</f>
        <v>1775000000</v>
      </c>
      <c r="R1789" s="12" t="n">
        <f aca="false">$J$1685+$O$1685+Assumptions!$B$20+IF($B$1789=0,$D$1685,Assumptions!$B$4)+IF($C$1789=0,$AI$1685,Assumptions!$B$4)+IF($D$1789=0,$AF$1685,Assumptions!$B$4)+IF($E$1789=0,$AC$1685,Assumptions!$B$4)+IF($F$1789=0,$Z$1685,Assumptions!$B$4)+IF($G$1789=0,$W$1685,Assumptions!$B$4)+IF($H$1789=0,$T$1685,Assumptions!$B$4)</f>
        <v>20423874.5373255</v>
      </c>
      <c r="S1789" s="12" t="n">
        <f aca="false">IF($R$1789&gt;Assumptions!$B$4,$Q$1789/$R$1789&gt;Assumptions!$B$13,FALSE())</f>
        <v>1</v>
      </c>
      <c r="T1789" s="12" t="n">
        <f aca="false">IF($S$1789,($Q$1789+Assumptions!$B$14*Assumptions!$B$13)/($R$1789+Assumptions!$B$14),IF($R$1789&gt;Assumptions!$B$4,$Q$1789/$R$1789,Assumptions!$B$4))</f>
        <v>77.5392483110049</v>
      </c>
      <c r="U1789" s="12" t="n">
        <f aca="false">IF($B$1789=1,$I$1789,$D$1685*$T$1789)</f>
        <v>30000000</v>
      </c>
      <c r="V1789" s="12" t="n">
        <f aca="false">IF($C$1789=1,$J$1789,$AI$1685*$T$1789)</f>
        <v>475820134.243229</v>
      </c>
      <c r="W1789" s="12" t="n">
        <f aca="false">IF($D$1789=1,$K$1789,$AF$1685*$T$1789)</f>
        <v>100000000</v>
      </c>
      <c r="X1789" s="12" t="n">
        <f aca="false">IF($E$1789=1,$L$1789,$AC$1685*$T$1789)</f>
        <v>60000000</v>
      </c>
      <c r="Y1789" s="12" t="n">
        <f aca="false">IF($F$1789=1,$M$1789,$Z$1685*$T$1789)</f>
        <v>30000000</v>
      </c>
      <c r="Z1789" s="12" t="n">
        <f aca="false">IF($G$1789=1,$N$1789,$W$1685*$T$1789)</f>
        <v>387696241.555024</v>
      </c>
      <c r="AA1789" s="12" t="n">
        <f aca="false">IF($H$1789=1,$O$1789,$T$1685*$T$1789)</f>
        <v>5000000</v>
      </c>
      <c r="AB1789" s="12" t="n">
        <f aca="false">($J$1685+$O$1685)*$T$1789</f>
        <v>22282268.6251902</v>
      </c>
      <c r="AC1789" s="12" t="n">
        <f aca="false">Assumptions!$B$20*$T$1789</f>
        <v>697853234.799044</v>
      </c>
      <c r="AD1789" s="12" t="n">
        <f aca="false">IF($S$1789,Assumptions!$B$14*($T$1789-Assumptions!$B$13),Assumptions!$B$4)</f>
        <v>191348120.777512</v>
      </c>
      <c r="AE1789" s="12" t="n">
        <f aca="false">$U$1789+$V$1789+$W$1789+$X$1789+$Y$1789+$Z$1789+$AA$1789+$AB$1789+$AC$1789+$AD$1789</f>
        <v>2000000000</v>
      </c>
      <c r="AF1789" s="12" t="n">
        <f aca="false">IF(AND(IF($B$1789=1,$U$1789&gt;=INDEX($U$1696:$U$1823,1+$A$1789-Assumptions!$B$77),$U$1789&gt;INDEX($U$1696:$U$1823,1+$A$1789+Assumptions!$B$77)),IF($C$1789=1,$V$1789&gt;=INDEX($V$1696:$V$1823,1+$A$1789-Assumptions!$B$78),$V$1789&gt;INDEX($V$1696:$V$1823,1+$A$1789+Assumptions!$B$78)),IF($D$1789=1,$W$1789&gt;=INDEX($W$1696:$W$1823,1+$A$1789-Assumptions!$B$79),$W$1789&gt;INDEX($W$1696:$W$1823,1+$A$1789+Assumptions!$B$79)),IF($E$1789=1,$X$1789&gt;=INDEX($X$1696:$X$1823,1+$A$1789-Assumptions!$B$80),$X$1789&gt;INDEX($X$1696:$X$1823,1+$A$1789+Assumptions!$B$80)),IF($F$1789=1,$Y$1789&gt;=INDEX($Y$1696:$Y$1823,1+$A$1789-Assumptions!$B$81),$Y$1789&gt;INDEX($Y$1696:$Y$1823,1+$A$1789+Assumptions!$B$81)),IF($G$1789=1,$Z$1789&gt;=INDEX($Z$1696:$Z$1823,1+$A$1789-Assumptions!$B$82),$Z$1789&gt;INDEX($Z$1696:$Z$1823,1+$A$1789+Assumptions!$B$82)),IF($H$1789=1,$AA$1789&gt;=INDEX($AA$1696:$AA$1823,1+$A$1789-Assumptions!$B$83),$AA$1789&gt;INDEX($AA$1696:$AA$1823,1+$A$1789+Assumptions!$B$83))),1,0)</f>
        <v>0</v>
      </c>
    </row>
    <row r="1790" customFormat="false" ht="15" hidden="true" customHeight="false" outlineLevel="0" collapsed="false">
      <c r="A1790" s="6" t="n">
        <f aca="false">ROW()-ROW($A$1696)+Assumptions!$B$4</f>
        <v>94</v>
      </c>
      <c r="B1790" s="12" t="n">
        <f aca="false">MOD(QUOTIENT($A$1790,Assumptions!$B$77),2)</f>
        <v>1</v>
      </c>
      <c r="C1790" s="12" t="n">
        <f aca="false">MOD(QUOTIENT($A$1790,Assumptions!$B$78),2)</f>
        <v>0</v>
      </c>
      <c r="D1790" s="12" t="n">
        <f aca="false">MOD(QUOTIENT($A$1790,Assumptions!$B$79),2)</f>
        <v>1</v>
      </c>
      <c r="E1790" s="12" t="n">
        <f aca="false">MOD(QUOTIENT($A$1790,Assumptions!$B$80),2)</f>
        <v>1</v>
      </c>
      <c r="F1790" s="12" t="n">
        <f aca="false">MOD(QUOTIENT($A$1790,Assumptions!$B$81),2)</f>
        <v>1</v>
      </c>
      <c r="G1790" s="12" t="n">
        <f aca="false">MOD(QUOTIENT($A$1790,Assumptions!$B$82),2)</f>
        <v>1</v>
      </c>
      <c r="H1790" s="12" t="n">
        <f aca="false">MOD(QUOTIENT($A$1790,Assumptions!$B$83),2)</f>
        <v>0</v>
      </c>
      <c r="I1790" s="12" t="n">
        <f aca="false">IF($B$1790=1,MIN(Assumptions!$B$67,MAX(Assumptions!$B$4,Assumptions!$B$26-(Assumptions!$B$4))),Assumptions!$B$4)</f>
        <v>30000000</v>
      </c>
      <c r="J1790" s="12" t="n">
        <f aca="false">IF($C$1790=1,MIN(Assumptions!$B$66,MAX(Assumptions!$B$4,Assumptions!$B$26-($I$1790))),Assumptions!$B$4)</f>
        <v>0</v>
      </c>
      <c r="K1790" s="12" t="n">
        <f aca="false">IF($D$1790=1,MIN(Assumptions!$B$61,MAX(Assumptions!$B$4,Assumptions!$B$26-($I$1790+$J$1790))),Assumptions!$B$4)</f>
        <v>100000000</v>
      </c>
      <c r="L1790" s="12" t="n">
        <f aca="false">IF($E$1790=1,MIN(Assumptions!$B$56,MAX(Assumptions!$B$4,Assumptions!$B$26-($I$1790+$J$1790+$K$1790))),Assumptions!$B$4)</f>
        <v>60000000</v>
      </c>
      <c r="M1790" s="12" t="n">
        <f aca="false">IF($F$1790=1,MIN(Assumptions!$B$51,MAX(Assumptions!$B$4,Assumptions!$B$26-($I$1790+$J$1790+$K$1790+$L$1790))),Assumptions!$B$4)</f>
        <v>30000000</v>
      </c>
      <c r="N1790" s="12" t="n">
        <f aca="false">IF($G$1790=1,MIN(Assumptions!$B$46,MAX(Assumptions!$B$4,Assumptions!$B$26-($I$1790+$J$1790+$K$1790+$L$1790+$M$1790))),Assumptions!$B$4)</f>
        <v>15000000</v>
      </c>
      <c r="O1790" s="12" t="n">
        <f aca="false">IF($H$1790=1,MIN(Assumptions!$B$41,MAX(Assumptions!$B$4,Assumptions!$B$26-($I$1790+$J$1790+$K$1790+$L$1790+$M$1790+$N$1790))),Assumptions!$B$4)</f>
        <v>0</v>
      </c>
      <c r="P1790" s="12" t="n">
        <f aca="false">$I$1790+$J$1790+$K$1790+$L$1790+$M$1790+$N$1790+$O$1790</f>
        <v>235000000</v>
      </c>
      <c r="Q1790" s="12" t="n">
        <f aca="false">MAX(Assumptions!$B$4,Assumptions!$B$26-$P$1790)</f>
        <v>1765000000</v>
      </c>
      <c r="R1790" s="12" t="n">
        <f aca="false">$J$1685+$O$1685+Assumptions!$B$20+IF($B$1790=0,$D$1685,Assumptions!$B$4)+IF($C$1790=0,$AI$1685,Assumptions!$B$4)+IF($D$1790=0,$AF$1685,Assumptions!$B$4)+IF($E$1790=0,$AC$1685,Assumptions!$B$4)+IF($F$1790=0,$Z$1685,Assumptions!$B$4)+IF($G$1790=0,$W$1685,Assumptions!$B$4)+IF($H$1790=0,$T$1685,Assumptions!$B$4)</f>
        <v>20423874.5373255</v>
      </c>
      <c r="S1790" s="12" t="n">
        <f aca="false">IF($R$1790&gt;Assumptions!$B$4,$Q$1790/$R$1790&gt;Assumptions!$B$13,FALSE())</f>
        <v>1</v>
      </c>
      <c r="T1790" s="12" t="n">
        <f aca="false">IF($S$1790,($Q$1790+Assumptions!$B$14*Assumptions!$B$13)/($R$1790+Assumptions!$B$14),IF($R$1790&gt;Assumptions!$B$4,$Q$1790/$R$1790,Assumptions!$B$4))</f>
        <v>77.1030218788755</v>
      </c>
      <c r="U1790" s="12" t="n">
        <f aca="false">IF($B$1790=1,$I$1790,$D$1685*$T$1790)</f>
        <v>30000000</v>
      </c>
      <c r="V1790" s="12" t="n">
        <f aca="false">IF($C$1790=1,$J$1790,$AI$1685*$T$1790)</f>
        <v>473143227.721467</v>
      </c>
      <c r="W1790" s="12" t="n">
        <f aca="false">IF($D$1790=1,$K$1790,$AF$1685*$T$1790)</f>
        <v>100000000</v>
      </c>
      <c r="X1790" s="12" t="n">
        <f aca="false">IF($E$1790=1,$L$1790,$AC$1685*$T$1790)</f>
        <v>60000000</v>
      </c>
      <c r="Y1790" s="12" t="n">
        <f aca="false">IF($F$1790=1,$M$1790,$Z$1685*$T$1790)</f>
        <v>30000000</v>
      </c>
      <c r="Z1790" s="12" t="n">
        <f aca="false">IF($G$1790=1,$N$1790,$W$1685*$T$1790)</f>
        <v>15000000</v>
      </c>
      <c r="AA1790" s="12" t="n">
        <f aca="false">IF($H$1790=1,$O$1790,$T$1685*$T$1790)</f>
        <v>385515109.394377</v>
      </c>
      <c r="AB1790" s="12" t="n">
        <f aca="false">($J$1685+$O$1685)*$T$1790</f>
        <v>22156911.2770879</v>
      </c>
      <c r="AC1790" s="12" t="n">
        <f aca="false">Assumptions!$B$20*$T$1790</f>
        <v>693927196.909879</v>
      </c>
      <c r="AD1790" s="12" t="n">
        <f aca="false">IF($S$1790,Assumptions!$B$14*($T$1790-Assumptions!$B$13),Assumptions!$B$4)</f>
        <v>190257554.697189</v>
      </c>
      <c r="AE1790" s="12" t="n">
        <f aca="false">$U$1790+$V$1790+$W$1790+$X$1790+$Y$1790+$Z$1790+$AA$1790+$AB$1790+$AC$1790+$AD$1790</f>
        <v>2000000000</v>
      </c>
      <c r="AF1790" s="12" t="n">
        <f aca="false">IF(AND(IF($B$1790=1,$U$1790&gt;=INDEX($U$1696:$U$1823,1+$A$1790-Assumptions!$B$77),$U$1790&gt;INDEX($U$1696:$U$1823,1+$A$1790+Assumptions!$B$77)),IF($C$1790=1,$V$1790&gt;=INDEX($V$1696:$V$1823,1+$A$1790-Assumptions!$B$78),$V$1790&gt;INDEX($V$1696:$V$1823,1+$A$1790+Assumptions!$B$78)),IF($D$1790=1,$W$1790&gt;=INDEX($W$1696:$W$1823,1+$A$1790-Assumptions!$B$79),$W$1790&gt;INDEX($W$1696:$W$1823,1+$A$1790+Assumptions!$B$79)),IF($E$1790=1,$X$1790&gt;=INDEX($X$1696:$X$1823,1+$A$1790-Assumptions!$B$80),$X$1790&gt;INDEX($X$1696:$X$1823,1+$A$1790+Assumptions!$B$80)),IF($F$1790=1,$Y$1790&gt;=INDEX($Y$1696:$Y$1823,1+$A$1790-Assumptions!$B$81),$Y$1790&gt;INDEX($Y$1696:$Y$1823,1+$A$1790+Assumptions!$B$81)),IF($G$1790=1,$Z$1790&gt;=INDEX($Z$1696:$Z$1823,1+$A$1790-Assumptions!$B$82),$Z$1790&gt;INDEX($Z$1696:$Z$1823,1+$A$1790+Assumptions!$B$82)),IF($H$1790=1,$AA$1790&gt;=INDEX($AA$1696:$AA$1823,1+$A$1790-Assumptions!$B$83),$AA$1790&gt;INDEX($AA$1696:$AA$1823,1+$A$1790+Assumptions!$B$83))),1,0)</f>
        <v>0</v>
      </c>
    </row>
    <row r="1791" customFormat="false" ht="15" hidden="true" customHeight="false" outlineLevel="0" collapsed="false">
      <c r="A1791" s="6" t="n">
        <f aca="false">ROW()-ROW($A$1696)+Assumptions!$B$4</f>
        <v>95</v>
      </c>
      <c r="B1791" s="12" t="n">
        <f aca="false">MOD(QUOTIENT($A$1791,Assumptions!$B$77),2)</f>
        <v>1</v>
      </c>
      <c r="C1791" s="12" t="n">
        <f aca="false">MOD(QUOTIENT($A$1791,Assumptions!$B$78),2)</f>
        <v>0</v>
      </c>
      <c r="D1791" s="12" t="n">
        <f aca="false">MOD(QUOTIENT($A$1791,Assumptions!$B$79),2)</f>
        <v>1</v>
      </c>
      <c r="E1791" s="12" t="n">
        <f aca="false">MOD(QUOTIENT($A$1791,Assumptions!$B$80),2)</f>
        <v>1</v>
      </c>
      <c r="F1791" s="12" t="n">
        <f aca="false">MOD(QUOTIENT($A$1791,Assumptions!$B$81),2)</f>
        <v>1</v>
      </c>
      <c r="G1791" s="12" t="n">
        <f aca="false">MOD(QUOTIENT($A$1791,Assumptions!$B$82),2)</f>
        <v>1</v>
      </c>
      <c r="H1791" s="12" t="n">
        <f aca="false">MOD(QUOTIENT($A$1791,Assumptions!$B$83),2)</f>
        <v>1</v>
      </c>
      <c r="I1791" s="12" t="n">
        <f aca="false">IF($B$1791=1,MIN(Assumptions!$B$67,MAX(Assumptions!$B$4,Assumptions!$B$26-(Assumptions!$B$4))),Assumptions!$B$4)</f>
        <v>30000000</v>
      </c>
      <c r="J1791" s="12" t="n">
        <f aca="false">IF($C$1791=1,MIN(Assumptions!$B$66,MAX(Assumptions!$B$4,Assumptions!$B$26-($I$1791))),Assumptions!$B$4)</f>
        <v>0</v>
      </c>
      <c r="K1791" s="12" t="n">
        <f aca="false">IF($D$1791=1,MIN(Assumptions!$B$61,MAX(Assumptions!$B$4,Assumptions!$B$26-($I$1791+$J$1791))),Assumptions!$B$4)</f>
        <v>100000000</v>
      </c>
      <c r="L1791" s="12" t="n">
        <f aca="false">IF($E$1791=1,MIN(Assumptions!$B$56,MAX(Assumptions!$B$4,Assumptions!$B$26-($I$1791+$J$1791+$K$1791))),Assumptions!$B$4)</f>
        <v>60000000</v>
      </c>
      <c r="M1791" s="12" t="n">
        <f aca="false">IF($F$1791=1,MIN(Assumptions!$B$51,MAX(Assumptions!$B$4,Assumptions!$B$26-($I$1791+$J$1791+$K$1791+$L$1791))),Assumptions!$B$4)</f>
        <v>30000000</v>
      </c>
      <c r="N1791" s="12" t="n">
        <f aca="false">IF($G$1791=1,MIN(Assumptions!$B$46,MAX(Assumptions!$B$4,Assumptions!$B$26-($I$1791+$J$1791+$K$1791+$L$1791+$M$1791))),Assumptions!$B$4)</f>
        <v>15000000</v>
      </c>
      <c r="O1791" s="12" t="n">
        <f aca="false">IF($H$1791=1,MIN(Assumptions!$B$41,MAX(Assumptions!$B$4,Assumptions!$B$26-($I$1791+$J$1791+$K$1791+$L$1791+$M$1791+$N$1791))),Assumptions!$B$4)</f>
        <v>5000000</v>
      </c>
      <c r="P1791" s="12" t="n">
        <f aca="false">$I$1791+$J$1791+$K$1791+$L$1791+$M$1791+$N$1791+$O$1791</f>
        <v>240000000</v>
      </c>
      <c r="Q1791" s="12" t="n">
        <f aca="false">MAX(Assumptions!$B$4,Assumptions!$B$26-$P$1791)</f>
        <v>1760000000</v>
      </c>
      <c r="R1791" s="12" t="n">
        <f aca="false">$J$1685+$O$1685+Assumptions!$B$20+IF($B$1791=0,$D$1685,Assumptions!$B$4)+IF($C$1791=0,$AI$1685,Assumptions!$B$4)+IF($D$1791=0,$AF$1685,Assumptions!$B$4)+IF($E$1791=0,$AC$1685,Assumptions!$B$4)+IF($F$1791=0,$Z$1685,Assumptions!$B$4)+IF($G$1791=0,$W$1685,Assumptions!$B$4)+IF($H$1791=0,$T$1685,Assumptions!$B$4)</f>
        <v>15423874.5373254</v>
      </c>
      <c r="S1791" s="12" t="n">
        <f aca="false">IF($R$1791&gt;Assumptions!$B$4,$Q$1791/$R$1791&gt;Assumptions!$B$13,FALSE())</f>
        <v>1</v>
      </c>
      <c r="T1791" s="12" t="n">
        <f aca="false">IF($S$1791,($Q$1791+Assumptions!$B$14*Assumptions!$B$13)/($R$1791+Assumptions!$B$14),IF($R$1791&gt;Assumptions!$B$4,$Q$1791/$R$1791,Assumptions!$B$4))</f>
        <v>98.3325338687065</v>
      </c>
      <c r="U1791" s="12" t="n">
        <f aca="false">IF($B$1791=1,$I$1791,$D$1685*$T$1791)</f>
        <v>30000000</v>
      </c>
      <c r="V1791" s="12" t="n">
        <f aca="false">IF($C$1791=1,$J$1791,$AI$1685*$T$1791)</f>
        <v>603418275.067857</v>
      </c>
      <c r="W1791" s="12" t="n">
        <f aca="false">IF($D$1791=1,$K$1791,$AF$1685*$T$1791)</f>
        <v>100000000</v>
      </c>
      <c r="X1791" s="12" t="n">
        <f aca="false">IF($E$1791=1,$L$1791,$AC$1685*$T$1791)</f>
        <v>60000000</v>
      </c>
      <c r="Y1791" s="12" t="n">
        <f aca="false">IF($F$1791=1,$M$1791,$Z$1685*$T$1791)</f>
        <v>30000000</v>
      </c>
      <c r="Z1791" s="12" t="n">
        <f aca="false">IF($G$1791=1,$N$1791,$W$1685*$T$1791)</f>
        <v>15000000</v>
      </c>
      <c r="AA1791" s="12" t="n">
        <f aca="false">IF($H$1791=1,$O$1791,$T$1685*$T$1791)</f>
        <v>5000000</v>
      </c>
      <c r="AB1791" s="12" t="n">
        <f aca="false">($J$1685+$O$1685)*$T$1791</f>
        <v>28257585.4420188</v>
      </c>
      <c r="AC1791" s="12" t="n">
        <f aca="false">Assumptions!$B$20*$T$1791</f>
        <v>884992804.818358</v>
      </c>
      <c r="AD1791" s="12" t="n">
        <f aca="false">IF($S$1791,Assumptions!$B$14*($T$1791-Assumptions!$B$13),Assumptions!$B$4)</f>
        <v>243331334.671766</v>
      </c>
      <c r="AE1791" s="12" t="n">
        <f aca="false">$U$1791+$V$1791+$W$1791+$X$1791+$Y$1791+$Z$1791+$AA$1791+$AB$1791+$AC$1791+$AD$1791</f>
        <v>2000000000</v>
      </c>
      <c r="AF1791" s="12" t="n">
        <f aca="false">IF(AND(IF($B$1791=1,$U$1791&gt;=INDEX($U$1696:$U$1823,1+$A$1791-Assumptions!$B$77),$U$1791&gt;INDEX($U$1696:$U$1823,1+$A$1791+Assumptions!$B$77)),IF($C$1791=1,$V$1791&gt;=INDEX($V$1696:$V$1823,1+$A$1791-Assumptions!$B$78),$V$1791&gt;INDEX($V$1696:$V$1823,1+$A$1791+Assumptions!$B$78)),IF($D$1791=1,$W$1791&gt;=INDEX($W$1696:$W$1823,1+$A$1791-Assumptions!$B$79),$W$1791&gt;INDEX($W$1696:$W$1823,1+$A$1791+Assumptions!$B$79)),IF($E$1791=1,$X$1791&gt;=INDEX($X$1696:$X$1823,1+$A$1791-Assumptions!$B$80),$X$1791&gt;INDEX($X$1696:$X$1823,1+$A$1791+Assumptions!$B$80)),IF($F$1791=1,$Y$1791&gt;=INDEX($Y$1696:$Y$1823,1+$A$1791-Assumptions!$B$81),$Y$1791&gt;INDEX($Y$1696:$Y$1823,1+$A$1791+Assumptions!$B$81)),IF($G$1791=1,$Z$1791&gt;=INDEX($Z$1696:$Z$1823,1+$A$1791-Assumptions!$B$82),$Z$1791&gt;INDEX($Z$1696:$Z$1823,1+$A$1791+Assumptions!$B$82)),IF($H$1791=1,$AA$1791&gt;=INDEX($AA$1696:$AA$1823,1+$A$1791-Assumptions!$B$83),$AA$1791&gt;INDEX($AA$1696:$AA$1823,1+$A$1791+Assumptions!$B$83))),1,0)</f>
        <v>0</v>
      </c>
    </row>
    <row r="1792" customFormat="false" ht="15" hidden="true" customHeight="false" outlineLevel="0" collapsed="false">
      <c r="A1792" s="6" t="n">
        <f aca="false">ROW()-ROW($A$1696)+Assumptions!$B$4</f>
        <v>96</v>
      </c>
      <c r="B1792" s="12" t="n">
        <f aca="false">MOD(QUOTIENT($A$1792,Assumptions!$B$77),2)</f>
        <v>1</v>
      </c>
      <c r="C1792" s="12" t="n">
        <f aca="false">MOD(QUOTIENT($A$1792,Assumptions!$B$78),2)</f>
        <v>1</v>
      </c>
      <c r="D1792" s="12" t="n">
        <f aca="false">MOD(QUOTIENT($A$1792,Assumptions!$B$79),2)</f>
        <v>0</v>
      </c>
      <c r="E1792" s="12" t="n">
        <f aca="false">MOD(QUOTIENT($A$1792,Assumptions!$B$80),2)</f>
        <v>0</v>
      </c>
      <c r="F1792" s="12" t="n">
        <f aca="false">MOD(QUOTIENT($A$1792,Assumptions!$B$81),2)</f>
        <v>0</v>
      </c>
      <c r="G1792" s="12" t="n">
        <f aca="false">MOD(QUOTIENT($A$1792,Assumptions!$B$82),2)</f>
        <v>0</v>
      </c>
      <c r="H1792" s="12" t="n">
        <f aca="false">MOD(QUOTIENT($A$1792,Assumptions!$B$83),2)</f>
        <v>0</v>
      </c>
      <c r="I1792" s="12" t="n">
        <f aca="false">IF($B$1792=1,MIN(Assumptions!$B$67,MAX(Assumptions!$B$4,Assumptions!$B$26-(Assumptions!$B$4))),Assumptions!$B$4)</f>
        <v>30000000</v>
      </c>
      <c r="J1792" s="12" t="n">
        <f aca="false">IF($C$1792=1,MIN(Assumptions!$B$66,MAX(Assumptions!$B$4,Assumptions!$B$26-($I$1792))),Assumptions!$B$4)</f>
        <v>300000000</v>
      </c>
      <c r="K1792" s="12" t="n">
        <f aca="false">IF($D$1792=1,MIN(Assumptions!$B$61,MAX(Assumptions!$B$4,Assumptions!$B$26-($I$1792+$J$1792))),Assumptions!$B$4)</f>
        <v>0</v>
      </c>
      <c r="L1792" s="12" t="n">
        <f aca="false">IF($E$1792=1,MIN(Assumptions!$B$56,MAX(Assumptions!$B$4,Assumptions!$B$26-($I$1792+$J$1792+$K$1792))),Assumptions!$B$4)</f>
        <v>0</v>
      </c>
      <c r="M1792" s="12" t="n">
        <f aca="false">IF($F$1792=1,MIN(Assumptions!$B$51,MAX(Assumptions!$B$4,Assumptions!$B$26-($I$1792+$J$1792+$K$1792+$L$1792))),Assumptions!$B$4)</f>
        <v>0</v>
      </c>
      <c r="N1792" s="12" t="n">
        <f aca="false">IF($G$1792=1,MIN(Assumptions!$B$46,MAX(Assumptions!$B$4,Assumptions!$B$26-($I$1792+$J$1792+$K$1792+$L$1792+$M$1792))),Assumptions!$B$4)</f>
        <v>0</v>
      </c>
      <c r="O1792" s="12" t="n">
        <f aca="false">IF($H$1792=1,MIN(Assumptions!$B$41,MAX(Assumptions!$B$4,Assumptions!$B$26-($I$1792+$J$1792+$K$1792+$L$1792+$M$1792+$N$1792))),Assumptions!$B$4)</f>
        <v>0</v>
      </c>
      <c r="P1792" s="12" t="n">
        <f aca="false">$I$1792+$J$1792+$K$1792+$L$1792+$M$1792+$N$1792+$O$1792</f>
        <v>330000000</v>
      </c>
      <c r="Q1792" s="12" t="n">
        <f aca="false">MAX(Assumptions!$B$4,Assumptions!$B$26-$P$1792)</f>
        <v>1670000000</v>
      </c>
      <c r="R1792" s="12" t="n">
        <f aca="false">$J$1685+$O$1685+Assumptions!$B$20+IF($B$1792=0,$D$1685,Assumptions!$B$4)+IF($C$1792=0,$AI$1685,Assumptions!$B$4)+IF($D$1792=0,$AF$1685,Assumptions!$B$4)+IF($E$1792=0,$AC$1685,Assumptions!$B$4)+IF($F$1792=0,$Z$1685,Assumptions!$B$4)+IF($G$1792=0,$W$1685,Assumptions!$B$4)+IF($H$1792=0,$T$1685,Assumptions!$B$4)</f>
        <v>26421919.7138799</v>
      </c>
      <c r="S1792" s="12" t="n">
        <f aca="false">IF($R$1792&gt;Assumptions!$B$4,$Q$1792/$R$1792&gt;Assumptions!$B$13,FALSE())</f>
        <v>1</v>
      </c>
      <c r="T1792" s="12" t="n">
        <f aca="false">IF($S$1792,($Q$1792+Assumptions!$B$14*Assumptions!$B$13)/($R$1792+Assumptions!$B$14),IF($R$1792&gt;Assumptions!$B$4,$Q$1792/$R$1792,Assumptions!$B$4))</f>
        <v>57.828111568865</v>
      </c>
      <c r="U1792" s="12" t="n">
        <f aca="false">IF($B$1792=1,$I$1792,$D$1685*$T$1792)</f>
        <v>30000000</v>
      </c>
      <c r="V1792" s="12" t="n">
        <f aca="false">IF($C$1792=1,$J$1792,$AI$1685*$T$1792)</f>
        <v>300000000</v>
      </c>
      <c r="W1792" s="12" t="n">
        <f aca="false">IF($D$1792=1,$K$1792,$AF$1685*$T$1792)</f>
        <v>100305872.46819</v>
      </c>
      <c r="X1792" s="12" t="n">
        <f aca="false">IF($E$1792=1,$L$1792,$AC$1685*$T$1792)</f>
        <v>138787467.765276</v>
      </c>
      <c r="Y1792" s="12" t="n">
        <f aca="false">IF($F$1792=1,$M$1792,$Z$1685*$T$1792)</f>
        <v>173484334.706595</v>
      </c>
      <c r="Z1792" s="12" t="n">
        <f aca="false">IF($G$1792=1,$N$1792,$W$1685*$T$1792)</f>
        <v>289140557.844325</v>
      </c>
      <c r="AA1792" s="12" t="n">
        <f aca="false">IF($H$1792=1,$O$1792,$T$1685*$T$1792)</f>
        <v>289140557.844325</v>
      </c>
      <c r="AB1792" s="12" t="n">
        <f aca="false">($J$1685+$O$1685)*$T$1792</f>
        <v>16617926.3293431</v>
      </c>
      <c r="AC1792" s="12" t="n">
        <f aca="false">Assumptions!$B$20*$T$1792</f>
        <v>520453004.119785</v>
      </c>
      <c r="AD1792" s="12" t="n">
        <f aca="false">IF($S$1792,Assumptions!$B$14*($T$1792-Assumptions!$B$13),Assumptions!$B$4)</f>
        <v>142070278.922162</v>
      </c>
      <c r="AE1792" s="12" t="n">
        <f aca="false">$U$1792+$V$1792+$W$1792+$X$1792+$Y$1792+$Z$1792+$AA$1792+$AB$1792+$AC$1792+$AD$1792</f>
        <v>2000000000</v>
      </c>
      <c r="AF1792" s="12" t="n">
        <f aca="false">IF(AND(IF($B$1792=1,$U$1792&gt;=INDEX($U$1696:$U$1823,1+$A$1792-Assumptions!$B$77),$U$1792&gt;INDEX($U$1696:$U$1823,1+$A$1792+Assumptions!$B$77)),IF($C$1792=1,$V$1792&gt;=INDEX($V$1696:$V$1823,1+$A$1792-Assumptions!$B$78),$V$1792&gt;INDEX($V$1696:$V$1823,1+$A$1792+Assumptions!$B$78)),IF($D$1792=1,$W$1792&gt;=INDEX($W$1696:$W$1823,1+$A$1792-Assumptions!$B$79),$W$1792&gt;INDEX($W$1696:$W$1823,1+$A$1792+Assumptions!$B$79)),IF($E$1792=1,$X$1792&gt;=INDEX($X$1696:$X$1823,1+$A$1792-Assumptions!$B$80),$X$1792&gt;INDEX($X$1696:$X$1823,1+$A$1792+Assumptions!$B$80)),IF($F$1792=1,$Y$1792&gt;=INDEX($Y$1696:$Y$1823,1+$A$1792-Assumptions!$B$81),$Y$1792&gt;INDEX($Y$1696:$Y$1823,1+$A$1792+Assumptions!$B$81)),IF($G$1792=1,$Z$1792&gt;=INDEX($Z$1696:$Z$1823,1+$A$1792-Assumptions!$B$82),$Z$1792&gt;INDEX($Z$1696:$Z$1823,1+$A$1792+Assumptions!$B$82)),IF($H$1792=1,$AA$1792&gt;=INDEX($AA$1696:$AA$1823,1+$A$1792-Assumptions!$B$83),$AA$1792&gt;INDEX($AA$1696:$AA$1823,1+$A$1792+Assumptions!$B$83))),1,0)</f>
        <v>0</v>
      </c>
    </row>
    <row r="1793" customFormat="false" ht="15" hidden="true" customHeight="false" outlineLevel="0" collapsed="false">
      <c r="A1793" s="6" t="n">
        <f aca="false">ROW()-ROW($A$1696)+Assumptions!$B$4</f>
        <v>97</v>
      </c>
      <c r="B1793" s="12" t="n">
        <f aca="false">MOD(QUOTIENT($A$1793,Assumptions!$B$77),2)</f>
        <v>1</v>
      </c>
      <c r="C1793" s="12" t="n">
        <f aca="false">MOD(QUOTIENT($A$1793,Assumptions!$B$78),2)</f>
        <v>1</v>
      </c>
      <c r="D1793" s="12" t="n">
        <f aca="false">MOD(QUOTIENT($A$1793,Assumptions!$B$79),2)</f>
        <v>0</v>
      </c>
      <c r="E1793" s="12" t="n">
        <f aca="false">MOD(QUOTIENT($A$1793,Assumptions!$B$80),2)</f>
        <v>0</v>
      </c>
      <c r="F1793" s="12" t="n">
        <f aca="false">MOD(QUOTIENT($A$1793,Assumptions!$B$81),2)</f>
        <v>0</v>
      </c>
      <c r="G1793" s="12" t="n">
        <f aca="false">MOD(QUOTIENT($A$1793,Assumptions!$B$82),2)</f>
        <v>0</v>
      </c>
      <c r="H1793" s="12" t="n">
        <f aca="false">MOD(QUOTIENT($A$1793,Assumptions!$B$83),2)</f>
        <v>1</v>
      </c>
      <c r="I1793" s="12" t="n">
        <f aca="false">IF($B$1793=1,MIN(Assumptions!$B$67,MAX(Assumptions!$B$4,Assumptions!$B$26-(Assumptions!$B$4))),Assumptions!$B$4)</f>
        <v>30000000</v>
      </c>
      <c r="J1793" s="12" t="n">
        <f aca="false">IF($C$1793=1,MIN(Assumptions!$B$66,MAX(Assumptions!$B$4,Assumptions!$B$26-($I$1793))),Assumptions!$B$4)</f>
        <v>300000000</v>
      </c>
      <c r="K1793" s="12" t="n">
        <f aca="false">IF($D$1793=1,MIN(Assumptions!$B$61,MAX(Assumptions!$B$4,Assumptions!$B$26-($I$1793+$J$1793))),Assumptions!$B$4)</f>
        <v>0</v>
      </c>
      <c r="L1793" s="12" t="n">
        <f aca="false">IF($E$1793=1,MIN(Assumptions!$B$56,MAX(Assumptions!$B$4,Assumptions!$B$26-($I$1793+$J$1793+$K$1793))),Assumptions!$B$4)</f>
        <v>0</v>
      </c>
      <c r="M1793" s="12" t="n">
        <f aca="false">IF($F$1793=1,MIN(Assumptions!$B$51,MAX(Assumptions!$B$4,Assumptions!$B$26-($I$1793+$J$1793+$K$1793+$L$1793))),Assumptions!$B$4)</f>
        <v>0</v>
      </c>
      <c r="N1793" s="12" t="n">
        <f aca="false">IF($G$1793=1,MIN(Assumptions!$B$46,MAX(Assumptions!$B$4,Assumptions!$B$26-($I$1793+$J$1793+$K$1793+$L$1793+$M$1793))),Assumptions!$B$4)</f>
        <v>0</v>
      </c>
      <c r="O1793" s="12" t="n">
        <f aca="false">IF($H$1793=1,MIN(Assumptions!$B$41,MAX(Assumptions!$B$4,Assumptions!$B$26-($I$1793+$J$1793+$K$1793+$L$1793+$M$1793+$N$1793))),Assumptions!$B$4)</f>
        <v>5000000</v>
      </c>
      <c r="P1793" s="12" t="n">
        <f aca="false">$I$1793+$J$1793+$K$1793+$L$1793+$M$1793+$N$1793+$O$1793</f>
        <v>335000000</v>
      </c>
      <c r="Q1793" s="12" t="n">
        <f aca="false">MAX(Assumptions!$B$4,Assumptions!$B$26-$P$1793)</f>
        <v>1665000000</v>
      </c>
      <c r="R1793" s="12" t="n">
        <f aca="false">$J$1685+$O$1685+Assumptions!$B$20+IF($B$1793=0,$D$1685,Assumptions!$B$4)+IF($C$1793=0,$AI$1685,Assumptions!$B$4)+IF($D$1793=0,$AF$1685,Assumptions!$B$4)+IF($E$1793=0,$AC$1685,Assumptions!$B$4)+IF($F$1793=0,$Z$1685,Assumptions!$B$4)+IF($G$1793=0,$W$1685,Assumptions!$B$4)+IF($H$1793=0,$T$1685,Assumptions!$B$4)</f>
        <v>21421919.7138799</v>
      </c>
      <c r="S1793" s="12" t="n">
        <f aca="false">IF($R$1793&gt;Assumptions!$B$4,$Q$1793/$R$1793&gt;Assumptions!$B$13,FALSE())</f>
        <v>1</v>
      </c>
      <c r="T1793" s="12" t="n">
        <f aca="false">IF($S$1793,($Q$1793+Assumptions!$B$14*Assumptions!$B$13)/($R$1793+Assumptions!$B$14),IF($R$1793&gt;Assumptions!$B$4,$Q$1793/$R$1793,Assumptions!$B$4))</f>
        <v>69.7059441693758</v>
      </c>
      <c r="U1793" s="12" t="n">
        <f aca="false">IF($B$1793=1,$I$1793,$D$1685*$T$1793)</f>
        <v>30000000</v>
      </c>
      <c r="V1793" s="12" t="n">
        <f aca="false">IF($C$1793=1,$J$1793,$AI$1685*$T$1793)</f>
        <v>300000000</v>
      </c>
      <c r="W1793" s="12" t="n">
        <f aca="false">IF($D$1793=1,$K$1793,$AF$1685*$T$1793)</f>
        <v>120908591.97091</v>
      </c>
      <c r="X1793" s="12" t="n">
        <f aca="false">IF($E$1793=1,$L$1793,$AC$1685*$T$1793)</f>
        <v>167294266.006502</v>
      </c>
      <c r="Y1793" s="12" t="n">
        <f aca="false">IF($F$1793=1,$M$1793,$Z$1685*$T$1793)</f>
        <v>209117832.508127</v>
      </c>
      <c r="Z1793" s="12" t="n">
        <f aca="false">IF($G$1793=1,$N$1793,$W$1685*$T$1793)</f>
        <v>348529720.846879</v>
      </c>
      <c r="AA1793" s="12" t="n">
        <f aca="false">IF($H$1793=1,$O$1793,$T$1685*$T$1793)</f>
        <v>5000000</v>
      </c>
      <c r="AB1793" s="12" t="n">
        <f aca="false">($J$1685+$O$1685)*$T$1793</f>
        <v>20031230.7197606</v>
      </c>
      <c r="AC1793" s="12" t="n">
        <f aca="false">Assumptions!$B$20*$T$1793</f>
        <v>627353497.524382</v>
      </c>
      <c r="AD1793" s="12" t="n">
        <f aca="false">IF($S$1793,Assumptions!$B$14*($T$1793-Assumptions!$B$13),Assumptions!$B$4)</f>
        <v>171764860.423439</v>
      </c>
      <c r="AE1793" s="12" t="n">
        <f aca="false">$U$1793+$V$1793+$W$1793+$X$1793+$Y$1793+$Z$1793+$AA$1793+$AB$1793+$AC$1793+$AD$1793</f>
        <v>2000000000</v>
      </c>
      <c r="AF1793" s="12" t="n">
        <f aca="false">IF(AND(IF($B$1793=1,$U$1793&gt;=INDEX($U$1696:$U$1823,1+$A$1793-Assumptions!$B$77),$U$1793&gt;INDEX($U$1696:$U$1823,1+$A$1793+Assumptions!$B$77)),IF($C$1793=1,$V$1793&gt;=INDEX($V$1696:$V$1823,1+$A$1793-Assumptions!$B$78),$V$1793&gt;INDEX($V$1696:$V$1823,1+$A$1793+Assumptions!$B$78)),IF($D$1793=1,$W$1793&gt;=INDEX($W$1696:$W$1823,1+$A$1793-Assumptions!$B$79),$W$1793&gt;INDEX($W$1696:$W$1823,1+$A$1793+Assumptions!$B$79)),IF($E$1793=1,$X$1793&gt;=INDEX($X$1696:$X$1823,1+$A$1793-Assumptions!$B$80),$X$1793&gt;INDEX($X$1696:$X$1823,1+$A$1793+Assumptions!$B$80)),IF($F$1793=1,$Y$1793&gt;=INDEX($Y$1696:$Y$1823,1+$A$1793-Assumptions!$B$81),$Y$1793&gt;INDEX($Y$1696:$Y$1823,1+$A$1793+Assumptions!$B$81)),IF($G$1793=1,$Z$1793&gt;=INDEX($Z$1696:$Z$1823,1+$A$1793-Assumptions!$B$82),$Z$1793&gt;INDEX($Z$1696:$Z$1823,1+$A$1793+Assumptions!$B$82)),IF($H$1793=1,$AA$1793&gt;=INDEX($AA$1696:$AA$1823,1+$A$1793-Assumptions!$B$83),$AA$1793&gt;INDEX($AA$1696:$AA$1823,1+$A$1793+Assumptions!$B$83))),1,0)</f>
        <v>0</v>
      </c>
    </row>
    <row r="1794" customFormat="false" ht="15" hidden="true" customHeight="false" outlineLevel="0" collapsed="false">
      <c r="A1794" s="6" t="n">
        <f aca="false">ROW()-ROW($A$1696)+Assumptions!$B$4</f>
        <v>98</v>
      </c>
      <c r="B1794" s="12" t="n">
        <f aca="false">MOD(QUOTIENT($A$1794,Assumptions!$B$77),2)</f>
        <v>1</v>
      </c>
      <c r="C1794" s="12" t="n">
        <f aca="false">MOD(QUOTIENT($A$1794,Assumptions!$B$78),2)</f>
        <v>1</v>
      </c>
      <c r="D1794" s="12" t="n">
        <f aca="false">MOD(QUOTIENT($A$1794,Assumptions!$B$79),2)</f>
        <v>0</v>
      </c>
      <c r="E1794" s="12" t="n">
        <f aca="false">MOD(QUOTIENT($A$1794,Assumptions!$B$80),2)</f>
        <v>0</v>
      </c>
      <c r="F1794" s="12" t="n">
        <f aca="false">MOD(QUOTIENT($A$1794,Assumptions!$B$81),2)</f>
        <v>0</v>
      </c>
      <c r="G1794" s="12" t="n">
        <f aca="false">MOD(QUOTIENT($A$1794,Assumptions!$B$82),2)</f>
        <v>1</v>
      </c>
      <c r="H1794" s="12" t="n">
        <f aca="false">MOD(QUOTIENT($A$1794,Assumptions!$B$83),2)</f>
        <v>0</v>
      </c>
      <c r="I1794" s="12" t="n">
        <f aca="false">IF($B$1794=1,MIN(Assumptions!$B$67,MAX(Assumptions!$B$4,Assumptions!$B$26-(Assumptions!$B$4))),Assumptions!$B$4)</f>
        <v>30000000</v>
      </c>
      <c r="J1794" s="12" t="n">
        <f aca="false">IF($C$1794=1,MIN(Assumptions!$B$66,MAX(Assumptions!$B$4,Assumptions!$B$26-($I$1794))),Assumptions!$B$4)</f>
        <v>300000000</v>
      </c>
      <c r="K1794" s="12" t="n">
        <f aca="false">IF($D$1794=1,MIN(Assumptions!$B$61,MAX(Assumptions!$B$4,Assumptions!$B$26-($I$1794+$J$1794))),Assumptions!$B$4)</f>
        <v>0</v>
      </c>
      <c r="L1794" s="12" t="n">
        <f aca="false">IF($E$1794=1,MIN(Assumptions!$B$56,MAX(Assumptions!$B$4,Assumptions!$B$26-($I$1794+$J$1794+$K$1794))),Assumptions!$B$4)</f>
        <v>0</v>
      </c>
      <c r="M1794" s="12" t="n">
        <f aca="false">IF($F$1794=1,MIN(Assumptions!$B$51,MAX(Assumptions!$B$4,Assumptions!$B$26-($I$1794+$J$1794+$K$1794+$L$1794))),Assumptions!$B$4)</f>
        <v>0</v>
      </c>
      <c r="N1794" s="12" t="n">
        <f aca="false">IF($G$1794=1,MIN(Assumptions!$B$46,MAX(Assumptions!$B$4,Assumptions!$B$26-($I$1794+$J$1794+$K$1794+$L$1794+$M$1794))),Assumptions!$B$4)</f>
        <v>15000000</v>
      </c>
      <c r="O1794" s="12" t="n">
        <f aca="false">IF($H$1794=1,MIN(Assumptions!$B$41,MAX(Assumptions!$B$4,Assumptions!$B$26-($I$1794+$J$1794+$K$1794+$L$1794+$M$1794+$N$1794))),Assumptions!$B$4)</f>
        <v>0</v>
      </c>
      <c r="P1794" s="12" t="n">
        <f aca="false">$I$1794+$J$1794+$K$1794+$L$1794+$M$1794+$N$1794+$O$1794</f>
        <v>345000000</v>
      </c>
      <c r="Q1794" s="12" t="n">
        <f aca="false">MAX(Assumptions!$B$4,Assumptions!$B$26-$P$1794)</f>
        <v>1655000000</v>
      </c>
      <c r="R1794" s="12" t="n">
        <f aca="false">$J$1685+$O$1685+Assumptions!$B$20+IF($B$1794=0,$D$1685,Assumptions!$B$4)+IF($C$1794=0,$AI$1685,Assumptions!$B$4)+IF($D$1794=0,$AF$1685,Assumptions!$B$4)+IF($E$1794=0,$AC$1685,Assumptions!$B$4)+IF($F$1794=0,$Z$1685,Assumptions!$B$4)+IF($G$1794=0,$W$1685,Assumptions!$B$4)+IF($H$1794=0,$T$1685,Assumptions!$B$4)</f>
        <v>21421919.7138799</v>
      </c>
      <c r="S1794" s="12" t="n">
        <f aca="false">IF($R$1794&gt;Assumptions!$B$4,$Q$1794/$R$1794&gt;Assumptions!$B$13,FALSE())</f>
        <v>1</v>
      </c>
      <c r="T1794" s="12" t="n">
        <f aca="false">IF($S$1794,($Q$1794+Assumptions!$B$14*Assumptions!$B$13)/($R$1794+Assumptions!$B$14),IF($R$1794&gt;Assumptions!$B$4,$Q$1794/$R$1794,Assumptions!$B$4))</f>
        <v>69.2879175176854</v>
      </c>
      <c r="U1794" s="12" t="n">
        <f aca="false">IF($B$1794=1,$I$1794,$D$1685*$T$1794)</f>
        <v>30000000</v>
      </c>
      <c r="V1794" s="12" t="n">
        <f aca="false">IF($C$1794=1,$J$1794,$AI$1685*$T$1794)</f>
        <v>300000000</v>
      </c>
      <c r="W1794" s="12" t="n">
        <f aca="false">IF($D$1794=1,$K$1794,$AF$1685*$T$1794)</f>
        <v>120183502.963588</v>
      </c>
      <c r="X1794" s="12" t="n">
        <f aca="false">IF($E$1794=1,$L$1794,$AC$1685*$T$1794)</f>
        <v>166291002.042445</v>
      </c>
      <c r="Y1794" s="12" t="n">
        <f aca="false">IF($F$1794=1,$M$1794,$Z$1685*$T$1794)</f>
        <v>207863752.553056</v>
      </c>
      <c r="Z1794" s="12" t="n">
        <f aca="false">IF($G$1794=1,$N$1794,$W$1685*$T$1794)</f>
        <v>15000000</v>
      </c>
      <c r="AA1794" s="12" t="n">
        <f aca="false">IF($H$1794=1,$O$1794,$T$1685*$T$1794)</f>
        <v>346439587.588427</v>
      </c>
      <c r="AB1794" s="12" t="n">
        <f aca="false">($J$1685+$O$1685)*$T$1794</f>
        <v>19911103.3991023</v>
      </c>
      <c r="AC1794" s="12" t="n">
        <f aca="false">Assumptions!$B$20*$T$1794</f>
        <v>623591257.659168</v>
      </c>
      <c r="AD1794" s="12" t="n">
        <f aca="false">IF($S$1794,Assumptions!$B$14*($T$1794-Assumptions!$B$13),Assumptions!$B$4)</f>
        <v>170719793.794213</v>
      </c>
      <c r="AE1794" s="12" t="n">
        <f aca="false">$U$1794+$V$1794+$W$1794+$X$1794+$Y$1794+$Z$1794+$AA$1794+$AB$1794+$AC$1794+$AD$1794</f>
        <v>2000000000</v>
      </c>
      <c r="AF1794" s="12" t="n">
        <f aca="false">IF(AND(IF($B$1794=1,$U$1794&gt;=INDEX($U$1696:$U$1823,1+$A$1794-Assumptions!$B$77),$U$1794&gt;INDEX($U$1696:$U$1823,1+$A$1794+Assumptions!$B$77)),IF($C$1794=1,$V$1794&gt;=INDEX($V$1696:$V$1823,1+$A$1794-Assumptions!$B$78),$V$1794&gt;INDEX($V$1696:$V$1823,1+$A$1794+Assumptions!$B$78)),IF($D$1794=1,$W$1794&gt;=INDEX($W$1696:$W$1823,1+$A$1794-Assumptions!$B$79),$W$1794&gt;INDEX($W$1696:$W$1823,1+$A$1794+Assumptions!$B$79)),IF($E$1794=1,$X$1794&gt;=INDEX($X$1696:$X$1823,1+$A$1794-Assumptions!$B$80),$X$1794&gt;INDEX($X$1696:$X$1823,1+$A$1794+Assumptions!$B$80)),IF($F$1794=1,$Y$1794&gt;=INDEX($Y$1696:$Y$1823,1+$A$1794-Assumptions!$B$81),$Y$1794&gt;INDEX($Y$1696:$Y$1823,1+$A$1794+Assumptions!$B$81)),IF($G$1794=1,$Z$1794&gt;=INDEX($Z$1696:$Z$1823,1+$A$1794-Assumptions!$B$82),$Z$1794&gt;INDEX($Z$1696:$Z$1823,1+$A$1794+Assumptions!$B$82)),IF($H$1794=1,$AA$1794&gt;=INDEX($AA$1696:$AA$1823,1+$A$1794-Assumptions!$B$83),$AA$1794&gt;INDEX($AA$1696:$AA$1823,1+$A$1794+Assumptions!$B$83))),1,0)</f>
        <v>0</v>
      </c>
    </row>
    <row r="1795" customFormat="false" ht="15" hidden="true" customHeight="false" outlineLevel="0" collapsed="false">
      <c r="A1795" s="6" t="n">
        <f aca="false">ROW()-ROW($A$1696)+Assumptions!$B$4</f>
        <v>99</v>
      </c>
      <c r="B1795" s="12" t="n">
        <f aca="false">MOD(QUOTIENT($A$1795,Assumptions!$B$77),2)</f>
        <v>1</v>
      </c>
      <c r="C1795" s="12" t="n">
        <f aca="false">MOD(QUOTIENT($A$1795,Assumptions!$B$78),2)</f>
        <v>1</v>
      </c>
      <c r="D1795" s="12" t="n">
        <f aca="false">MOD(QUOTIENT($A$1795,Assumptions!$B$79),2)</f>
        <v>0</v>
      </c>
      <c r="E1795" s="12" t="n">
        <f aca="false">MOD(QUOTIENT($A$1795,Assumptions!$B$80),2)</f>
        <v>0</v>
      </c>
      <c r="F1795" s="12" t="n">
        <f aca="false">MOD(QUOTIENT($A$1795,Assumptions!$B$81),2)</f>
        <v>0</v>
      </c>
      <c r="G1795" s="12" t="n">
        <f aca="false">MOD(QUOTIENT($A$1795,Assumptions!$B$82),2)</f>
        <v>1</v>
      </c>
      <c r="H1795" s="12" t="n">
        <f aca="false">MOD(QUOTIENT($A$1795,Assumptions!$B$83),2)</f>
        <v>1</v>
      </c>
      <c r="I1795" s="12" t="n">
        <f aca="false">IF($B$1795=1,MIN(Assumptions!$B$67,MAX(Assumptions!$B$4,Assumptions!$B$26-(Assumptions!$B$4))),Assumptions!$B$4)</f>
        <v>30000000</v>
      </c>
      <c r="J1795" s="12" t="n">
        <f aca="false">IF($C$1795=1,MIN(Assumptions!$B$66,MAX(Assumptions!$B$4,Assumptions!$B$26-($I$1795))),Assumptions!$B$4)</f>
        <v>300000000</v>
      </c>
      <c r="K1795" s="12" t="n">
        <f aca="false">IF($D$1795=1,MIN(Assumptions!$B$61,MAX(Assumptions!$B$4,Assumptions!$B$26-($I$1795+$J$1795))),Assumptions!$B$4)</f>
        <v>0</v>
      </c>
      <c r="L1795" s="12" t="n">
        <f aca="false">IF($E$1795=1,MIN(Assumptions!$B$56,MAX(Assumptions!$B$4,Assumptions!$B$26-($I$1795+$J$1795+$K$1795))),Assumptions!$B$4)</f>
        <v>0</v>
      </c>
      <c r="M1795" s="12" t="n">
        <f aca="false">IF($F$1795=1,MIN(Assumptions!$B$51,MAX(Assumptions!$B$4,Assumptions!$B$26-($I$1795+$J$1795+$K$1795+$L$1795))),Assumptions!$B$4)</f>
        <v>0</v>
      </c>
      <c r="N1795" s="12" t="n">
        <f aca="false">IF($G$1795=1,MIN(Assumptions!$B$46,MAX(Assumptions!$B$4,Assumptions!$B$26-($I$1795+$J$1795+$K$1795+$L$1795+$M$1795))),Assumptions!$B$4)</f>
        <v>15000000</v>
      </c>
      <c r="O1795" s="12" t="n">
        <f aca="false">IF($H$1795=1,MIN(Assumptions!$B$41,MAX(Assumptions!$B$4,Assumptions!$B$26-($I$1795+$J$1795+$K$1795+$L$1795+$M$1795+$N$1795))),Assumptions!$B$4)</f>
        <v>5000000</v>
      </c>
      <c r="P1795" s="12" t="n">
        <f aca="false">$I$1795+$J$1795+$K$1795+$L$1795+$M$1795+$N$1795+$O$1795</f>
        <v>350000000</v>
      </c>
      <c r="Q1795" s="12" t="n">
        <f aca="false">MAX(Assumptions!$B$4,Assumptions!$B$26-$P$1795)</f>
        <v>1650000000</v>
      </c>
      <c r="R1795" s="12" t="n">
        <f aca="false">$J$1685+$O$1685+Assumptions!$B$20+IF($B$1795=0,$D$1685,Assumptions!$B$4)+IF($C$1795=0,$AI$1685,Assumptions!$B$4)+IF($D$1795=0,$AF$1685,Assumptions!$B$4)+IF($E$1795=0,$AC$1685,Assumptions!$B$4)+IF($F$1795=0,$Z$1685,Assumptions!$B$4)+IF($G$1795=0,$W$1685,Assumptions!$B$4)+IF($H$1795=0,$T$1685,Assumptions!$B$4)</f>
        <v>16421919.7138799</v>
      </c>
      <c r="S1795" s="12" t="n">
        <f aca="false">IF($R$1795&gt;Assumptions!$B$4,$Q$1795/$R$1795&gt;Assumptions!$B$13,FALSE())</f>
        <v>1</v>
      </c>
      <c r="T1795" s="12" t="n">
        <f aca="false">IF($S$1795,($Q$1795+Assumptions!$B$14*Assumptions!$B$13)/($R$1795+Assumptions!$B$14),IF($R$1795&gt;Assumptions!$B$4,$Q$1795/$R$1795,Assumptions!$B$4))</f>
        <v>87.3325764503606</v>
      </c>
      <c r="U1795" s="12" t="n">
        <f aca="false">IF($B$1795=1,$I$1795,$D$1685*$T$1795)</f>
        <v>30000000</v>
      </c>
      <c r="V1795" s="12" t="n">
        <f aca="false">IF($C$1795=1,$J$1795,$AI$1685*$T$1795)</f>
        <v>300000000</v>
      </c>
      <c r="W1795" s="12" t="n">
        <f aca="false">IF($D$1795=1,$K$1795,$AF$1685*$T$1795)</f>
        <v>151482904.042551</v>
      </c>
      <c r="X1795" s="12" t="n">
        <f aca="false">IF($E$1795=1,$L$1795,$AC$1685*$T$1795)</f>
        <v>209598183.480865</v>
      </c>
      <c r="Y1795" s="12" t="n">
        <f aca="false">IF($F$1795=1,$M$1795,$Z$1685*$T$1795)</f>
        <v>261997729.351082</v>
      </c>
      <c r="Z1795" s="12" t="n">
        <f aca="false">IF($G$1795=1,$N$1795,$W$1685*$T$1795)</f>
        <v>15000000</v>
      </c>
      <c r="AA1795" s="12" t="n">
        <f aca="false">IF($H$1795=1,$O$1795,$T$1685*$T$1795)</f>
        <v>5000000</v>
      </c>
      <c r="AB1795" s="12" t="n">
        <f aca="false">($J$1685+$O$1685)*$T$1795</f>
        <v>25096553.9463543</v>
      </c>
      <c r="AC1795" s="12" t="n">
        <f aca="false">Assumptions!$B$20*$T$1795</f>
        <v>785993188.053246</v>
      </c>
      <c r="AD1795" s="12" t="n">
        <f aca="false">IF($S$1795,Assumptions!$B$14*($T$1795-Assumptions!$B$13),Assumptions!$B$4)</f>
        <v>215831441.125902</v>
      </c>
      <c r="AE1795" s="12" t="n">
        <f aca="false">$U$1795+$V$1795+$W$1795+$X$1795+$Y$1795+$Z$1795+$AA$1795+$AB$1795+$AC$1795+$AD$1795</f>
        <v>2000000000</v>
      </c>
      <c r="AF1795" s="12" t="n">
        <f aca="false">IF(AND(IF($B$1795=1,$U$1795&gt;=INDEX($U$1696:$U$1823,1+$A$1795-Assumptions!$B$77),$U$1795&gt;INDEX($U$1696:$U$1823,1+$A$1795+Assumptions!$B$77)),IF($C$1795=1,$V$1795&gt;=INDEX($V$1696:$V$1823,1+$A$1795-Assumptions!$B$78),$V$1795&gt;INDEX($V$1696:$V$1823,1+$A$1795+Assumptions!$B$78)),IF($D$1795=1,$W$1795&gt;=INDEX($W$1696:$W$1823,1+$A$1795-Assumptions!$B$79),$W$1795&gt;INDEX($W$1696:$W$1823,1+$A$1795+Assumptions!$B$79)),IF($E$1795=1,$X$1795&gt;=INDEX($X$1696:$X$1823,1+$A$1795-Assumptions!$B$80),$X$1795&gt;INDEX($X$1696:$X$1823,1+$A$1795+Assumptions!$B$80)),IF($F$1795=1,$Y$1795&gt;=INDEX($Y$1696:$Y$1823,1+$A$1795-Assumptions!$B$81),$Y$1795&gt;INDEX($Y$1696:$Y$1823,1+$A$1795+Assumptions!$B$81)),IF($G$1795=1,$Z$1795&gt;=INDEX($Z$1696:$Z$1823,1+$A$1795-Assumptions!$B$82),$Z$1795&gt;INDEX($Z$1696:$Z$1823,1+$A$1795+Assumptions!$B$82)),IF($H$1795=1,$AA$1795&gt;=INDEX($AA$1696:$AA$1823,1+$A$1795-Assumptions!$B$83),$AA$1795&gt;INDEX($AA$1696:$AA$1823,1+$A$1795+Assumptions!$B$83))),1,0)</f>
        <v>0</v>
      </c>
    </row>
    <row r="1796" customFormat="false" ht="15" hidden="true" customHeight="false" outlineLevel="0" collapsed="false">
      <c r="A1796" s="6" t="n">
        <f aca="false">ROW()-ROW($A$1696)+Assumptions!$B$4</f>
        <v>100</v>
      </c>
      <c r="B1796" s="12" t="n">
        <f aca="false">MOD(QUOTIENT($A$1796,Assumptions!$B$77),2)</f>
        <v>1</v>
      </c>
      <c r="C1796" s="12" t="n">
        <f aca="false">MOD(QUOTIENT($A$1796,Assumptions!$B$78),2)</f>
        <v>1</v>
      </c>
      <c r="D1796" s="12" t="n">
        <f aca="false">MOD(QUOTIENT($A$1796,Assumptions!$B$79),2)</f>
        <v>0</v>
      </c>
      <c r="E1796" s="12" t="n">
        <f aca="false">MOD(QUOTIENT($A$1796,Assumptions!$B$80),2)</f>
        <v>0</v>
      </c>
      <c r="F1796" s="12" t="n">
        <f aca="false">MOD(QUOTIENT($A$1796,Assumptions!$B$81),2)</f>
        <v>1</v>
      </c>
      <c r="G1796" s="12" t="n">
        <f aca="false">MOD(QUOTIENT($A$1796,Assumptions!$B$82),2)</f>
        <v>0</v>
      </c>
      <c r="H1796" s="12" t="n">
        <f aca="false">MOD(QUOTIENT($A$1796,Assumptions!$B$83),2)</f>
        <v>0</v>
      </c>
      <c r="I1796" s="12" t="n">
        <f aca="false">IF($B$1796=1,MIN(Assumptions!$B$67,MAX(Assumptions!$B$4,Assumptions!$B$26-(Assumptions!$B$4))),Assumptions!$B$4)</f>
        <v>30000000</v>
      </c>
      <c r="J1796" s="12" t="n">
        <f aca="false">IF($C$1796=1,MIN(Assumptions!$B$66,MAX(Assumptions!$B$4,Assumptions!$B$26-($I$1796))),Assumptions!$B$4)</f>
        <v>300000000</v>
      </c>
      <c r="K1796" s="12" t="n">
        <f aca="false">IF($D$1796=1,MIN(Assumptions!$B$61,MAX(Assumptions!$B$4,Assumptions!$B$26-($I$1796+$J$1796))),Assumptions!$B$4)</f>
        <v>0</v>
      </c>
      <c r="L1796" s="12" t="n">
        <f aca="false">IF($E$1796=1,MIN(Assumptions!$B$56,MAX(Assumptions!$B$4,Assumptions!$B$26-($I$1796+$J$1796+$K$1796))),Assumptions!$B$4)</f>
        <v>0</v>
      </c>
      <c r="M1796" s="12" t="n">
        <f aca="false">IF($F$1796=1,MIN(Assumptions!$B$51,MAX(Assumptions!$B$4,Assumptions!$B$26-($I$1796+$J$1796+$K$1796+$L$1796))),Assumptions!$B$4)</f>
        <v>30000000</v>
      </c>
      <c r="N1796" s="12" t="n">
        <f aca="false">IF($G$1796=1,MIN(Assumptions!$B$46,MAX(Assumptions!$B$4,Assumptions!$B$26-($I$1796+$J$1796+$K$1796+$L$1796+$M$1796))),Assumptions!$B$4)</f>
        <v>0</v>
      </c>
      <c r="O1796" s="12" t="n">
        <f aca="false">IF($H$1796=1,MIN(Assumptions!$B$41,MAX(Assumptions!$B$4,Assumptions!$B$26-($I$1796+$J$1796+$K$1796+$L$1796+$M$1796+$N$1796))),Assumptions!$B$4)</f>
        <v>0</v>
      </c>
      <c r="P1796" s="12" t="n">
        <f aca="false">$I$1796+$J$1796+$K$1796+$L$1796+$M$1796+$N$1796+$O$1796</f>
        <v>360000000</v>
      </c>
      <c r="Q1796" s="12" t="n">
        <f aca="false">MAX(Assumptions!$B$4,Assumptions!$B$26-$P$1796)</f>
        <v>1640000000</v>
      </c>
      <c r="R1796" s="12" t="n">
        <f aca="false">$J$1685+$O$1685+Assumptions!$B$20+IF($B$1796=0,$D$1685,Assumptions!$B$4)+IF($C$1796=0,$AI$1685,Assumptions!$B$4)+IF($D$1796=0,$AF$1685,Assumptions!$B$4)+IF($E$1796=0,$AC$1685,Assumptions!$B$4)+IF($F$1796=0,$Z$1685,Assumptions!$B$4)+IF($G$1796=0,$W$1685,Assumptions!$B$4)+IF($H$1796=0,$T$1685,Assumptions!$B$4)</f>
        <v>23421919.7138799</v>
      </c>
      <c r="S1796" s="12" t="n">
        <f aca="false">IF($R$1796&gt;Assumptions!$B$4,$Q$1796/$R$1796&gt;Assumptions!$B$13,FALSE())</f>
        <v>1</v>
      </c>
      <c r="T1796" s="12" t="n">
        <f aca="false">IF($S$1796,($Q$1796+Assumptions!$B$14*Assumptions!$B$13)/($R$1796+Assumptions!$B$14),IF($R$1796&gt;Assumptions!$B$4,$Q$1796/$R$1796,Assumptions!$B$4))</f>
        <v>63.3633626725772</v>
      </c>
      <c r="U1796" s="12" t="n">
        <f aca="false">IF($B$1796=1,$I$1796,$D$1685*$T$1796)</f>
        <v>30000000</v>
      </c>
      <c r="V1796" s="12" t="n">
        <f aca="false">IF($C$1796=1,$J$1796,$AI$1685*$T$1796)</f>
        <v>300000000</v>
      </c>
      <c r="W1796" s="12" t="n">
        <f aca="false">IF($D$1796=1,$K$1796,$AF$1685*$T$1796)</f>
        <v>109907053.90444</v>
      </c>
      <c r="X1796" s="12" t="n">
        <f aca="false">IF($E$1796=1,$L$1796,$AC$1685*$T$1796)</f>
        <v>152072070.414185</v>
      </c>
      <c r="Y1796" s="12" t="n">
        <f aca="false">IF($F$1796=1,$M$1796,$Z$1685*$T$1796)</f>
        <v>30000000</v>
      </c>
      <c r="Z1796" s="12" t="n">
        <f aca="false">IF($G$1796=1,$N$1796,$W$1685*$T$1796)</f>
        <v>316816813.362886</v>
      </c>
      <c r="AA1796" s="12" t="n">
        <f aca="false">IF($H$1796=1,$O$1796,$T$1685*$T$1796)</f>
        <v>316816813.362886</v>
      </c>
      <c r="AB1796" s="12" t="n">
        <f aca="false">($J$1685+$O$1685)*$T$1796</f>
        <v>18208578.2209644</v>
      </c>
      <c r="AC1796" s="12" t="n">
        <f aca="false">Assumptions!$B$20*$T$1796</f>
        <v>570270264.053195</v>
      </c>
      <c r="AD1796" s="12" t="n">
        <f aca="false">IF($S$1796,Assumptions!$B$14*($T$1796-Assumptions!$B$13),Assumptions!$B$4)</f>
        <v>155908406.681443</v>
      </c>
      <c r="AE1796" s="12" t="n">
        <f aca="false">$U$1796+$V$1796+$W$1796+$X$1796+$Y$1796+$Z$1796+$AA$1796+$AB$1796+$AC$1796+$AD$1796</f>
        <v>2000000000</v>
      </c>
      <c r="AF1796" s="12" t="n">
        <f aca="false">IF(AND(IF($B$1796=1,$U$1796&gt;=INDEX($U$1696:$U$1823,1+$A$1796-Assumptions!$B$77),$U$1796&gt;INDEX($U$1696:$U$1823,1+$A$1796+Assumptions!$B$77)),IF($C$1796=1,$V$1796&gt;=INDEX($V$1696:$V$1823,1+$A$1796-Assumptions!$B$78),$V$1796&gt;INDEX($V$1696:$V$1823,1+$A$1796+Assumptions!$B$78)),IF($D$1796=1,$W$1796&gt;=INDEX($W$1696:$W$1823,1+$A$1796-Assumptions!$B$79),$W$1796&gt;INDEX($W$1696:$W$1823,1+$A$1796+Assumptions!$B$79)),IF($E$1796=1,$X$1796&gt;=INDEX($X$1696:$X$1823,1+$A$1796-Assumptions!$B$80),$X$1796&gt;INDEX($X$1696:$X$1823,1+$A$1796+Assumptions!$B$80)),IF($F$1796=1,$Y$1796&gt;=INDEX($Y$1696:$Y$1823,1+$A$1796-Assumptions!$B$81),$Y$1796&gt;INDEX($Y$1696:$Y$1823,1+$A$1796+Assumptions!$B$81)),IF($G$1796=1,$Z$1796&gt;=INDEX($Z$1696:$Z$1823,1+$A$1796-Assumptions!$B$82),$Z$1796&gt;INDEX($Z$1696:$Z$1823,1+$A$1796+Assumptions!$B$82)),IF($H$1796=1,$AA$1796&gt;=INDEX($AA$1696:$AA$1823,1+$A$1796-Assumptions!$B$83),$AA$1796&gt;INDEX($AA$1696:$AA$1823,1+$A$1796+Assumptions!$B$83))),1,0)</f>
        <v>0</v>
      </c>
    </row>
    <row r="1797" customFormat="false" ht="15" hidden="true" customHeight="false" outlineLevel="0" collapsed="false">
      <c r="A1797" s="6" t="n">
        <f aca="false">ROW()-ROW($A$1696)+Assumptions!$B$4</f>
        <v>101</v>
      </c>
      <c r="B1797" s="12" t="n">
        <f aca="false">MOD(QUOTIENT($A$1797,Assumptions!$B$77),2)</f>
        <v>1</v>
      </c>
      <c r="C1797" s="12" t="n">
        <f aca="false">MOD(QUOTIENT($A$1797,Assumptions!$B$78),2)</f>
        <v>1</v>
      </c>
      <c r="D1797" s="12" t="n">
        <f aca="false">MOD(QUOTIENT($A$1797,Assumptions!$B$79),2)</f>
        <v>0</v>
      </c>
      <c r="E1797" s="12" t="n">
        <f aca="false">MOD(QUOTIENT($A$1797,Assumptions!$B$80),2)</f>
        <v>0</v>
      </c>
      <c r="F1797" s="12" t="n">
        <f aca="false">MOD(QUOTIENT($A$1797,Assumptions!$B$81),2)</f>
        <v>1</v>
      </c>
      <c r="G1797" s="12" t="n">
        <f aca="false">MOD(QUOTIENT($A$1797,Assumptions!$B$82),2)</f>
        <v>0</v>
      </c>
      <c r="H1797" s="12" t="n">
        <f aca="false">MOD(QUOTIENT($A$1797,Assumptions!$B$83),2)</f>
        <v>1</v>
      </c>
      <c r="I1797" s="12" t="n">
        <f aca="false">IF($B$1797=1,MIN(Assumptions!$B$67,MAX(Assumptions!$B$4,Assumptions!$B$26-(Assumptions!$B$4))),Assumptions!$B$4)</f>
        <v>30000000</v>
      </c>
      <c r="J1797" s="12" t="n">
        <f aca="false">IF($C$1797=1,MIN(Assumptions!$B$66,MAX(Assumptions!$B$4,Assumptions!$B$26-($I$1797))),Assumptions!$B$4)</f>
        <v>300000000</v>
      </c>
      <c r="K1797" s="12" t="n">
        <f aca="false">IF($D$1797=1,MIN(Assumptions!$B$61,MAX(Assumptions!$B$4,Assumptions!$B$26-($I$1797+$J$1797))),Assumptions!$B$4)</f>
        <v>0</v>
      </c>
      <c r="L1797" s="12" t="n">
        <f aca="false">IF($E$1797=1,MIN(Assumptions!$B$56,MAX(Assumptions!$B$4,Assumptions!$B$26-($I$1797+$J$1797+$K$1797))),Assumptions!$B$4)</f>
        <v>0</v>
      </c>
      <c r="M1797" s="12" t="n">
        <f aca="false">IF($F$1797=1,MIN(Assumptions!$B$51,MAX(Assumptions!$B$4,Assumptions!$B$26-($I$1797+$J$1797+$K$1797+$L$1797))),Assumptions!$B$4)</f>
        <v>30000000</v>
      </c>
      <c r="N1797" s="12" t="n">
        <f aca="false">IF($G$1797=1,MIN(Assumptions!$B$46,MAX(Assumptions!$B$4,Assumptions!$B$26-($I$1797+$J$1797+$K$1797+$L$1797+$M$1797))),Assumptions!$B$4)</f>
        <v>0</v>
      </c>
      <c r="O1797" s="12" t="n">
        <f aca="false">IF($H$1797=1,MIN(Assumptions!$B$41,MAX(Assumptions!$B$4,Assumptions!$B$26-($I$1797+$J$1797+$K$1797+$L$1797+$M$1797+$N$1797))),Assumptions!$B$4)</f>
        <v>5000000</v>
      </c>
      <c r="P1797" s="12" t="n">
        <f aca="false">$I$1797+$J$1797+$K$1797+$L$1797+$M$1797+$N$1797+$O$1797</f>
        <v>365000000</v>
      </c>
      <c r="Q1797" s="12" t="n">
        <f aca="false">MAX(Assumptions!$B$4,Assumptions!$B$26-$P$1797)</f>
        <v>1635000000</v>
      </c>
      <c r="R1797" s="12" t="n">
        <f aca="false">$J$1685+$O$1685+Assumptions!$B$20+IF($B$1797=0,$D$1685,Assumptions!$B$4)+IF($C$1797=0,$AI$1685,Assumptions!$B$4)+IF($D$1797=0,$AF$1685,Assumptions!$B$4)+IF($E$1797=0,$AC$1685,Assumptions!$B$4)+IF($F$1797=0,$Z$1685,Assumptions!$B$4)+IF($G$1797=0,$W$1685,Assumptions!$B$4)+IF($H$1797=0,$T$1685,Assumptions!$B$4)</f>
        <v>18421919.7138799</v>
      </c>
      <c r="S1797" s="12" t="n">
        <f aca="false">IF($R$1797&gt;Assumptions!$B$4,$Q$1797/$R$1797&gt;Assumptions!$B$13,FALSE())</f>
        <v>1</v>
      </c>
      <c r="T1797" s="12" t="n">
        <f aca="false">IF($S$1797,($Q$1797+Assumptions!$B$14*Assumptions!$B$13)/($R$1797+Assumptions!$B$14),IF($R$1797&gt;Assumptions!$B$4,$Q$1797/$R$1797,Assumptions!$B$4))</f>
        <v>78.2671964329192</v>
      </c>
      <c r="U1797" s="12" t="n">
        <f aca="false">IF($B$1797=1,$I$1797,$D$1685*$T$1797)</f>
        <v>30000000</v>
      </c>
      <c r="V1797" s="12" t="n">
        <f aca="false">IF($C$1797=1,$J$1797,$AI$1685*$T$1797)</f>
        <v>300000000</v>
      </c>
      <c r="W1797" s="12" t="n">
        <f aca="false">IF($D$1797=1,$K$1797,$AF$1685*$T$1797)</f>
        <v>135758530.079167</v>
      </c>
      <c r="X1797" s="12" t="n">
        <f aca="false">IF($E$1797=1,$L$1797,$AC$1685*$T$1797)</f>
        <v>187841271.439006</v>
      </c>
      <c r="Y1797" s="12" t="n">
        <f aca="false">IF($F$1797=1,$M$1797,$Z$1685*$T$1797)</f>
        <v>30000000</v>
      </c>
      <c r="Z1797" s="12" t="n">
        <f aca="false">IF($G$1797=1,$N$1797,$W$1685*$T$1797)</f>
        <v>391335982.164596</v>
      </c>
      <c r="AA1797" s="12" t="n">
        <f aca="false">IF($H$1797=1,$O$1797,$T$1685*$T$1797)</f>
        <v>5000000</v>
      </c>
      <c r="AB1797" s="12" t="n">
        <f aca="false">($J$1685+$O$1685)*$T$1797</f>
        <v>22491457.3386613</v>
      </c>
      <c r="AC1797" s="12" t="n">
        <f aca="false">Assumptions!$B$20*$T$1797</f>
        <v>704404767.896272</v>
      </c>
      <c r="AD1797" s="12" t="n">
        <f aca="false">IF($S$1797,Assumptions!$B$14*($T$1797-Assumptions!$B$13),Assumptions!$B$4)</f>
        <v>193167991.082298</v>
      </c>
      <c r="AE1797" s="12" t="n">
        <f aca="false">$U$1797+$V$1797+$W$1797+$X$1797+$Y$1797+$Z$1797+$AA$1797+$AB$1797+$AC$1797+$AD$1797</f>
        <v>2000000000</v>
      </c>
      <c r="AF1797" s="12" t="n">
        <f aca="false">IF(AND(IF($B$1797=1,$U$1797&gt;=INDEX($U$1696:$U$1823,1+$A$1797-Assumptions!$B$77),$U$1797&gt;INDEX($U$1696:$U$1823,1+$A$1797+Assumptions!$B$77)),IF($C$1797=1,$V$1797&gt;=INDEX($V$1696:$V$1823,1+$A$1797-Assumptions!$B$78),$V$1797&gt;INDEX($V$1696:$V$1823,1+$A$1797+Assumptions!$B$78)),IF($D$1797=1,$W$1797&gt;=INDEX($W$1696:$W$1823,1+$A$1797-Assumptions!$B$79),$W$1797&gt;INDEX($W$1696:$W$1823,1+$A$1797+Assumptions!$B$79)),IF($E$1797=1,$X$1797&gt;=INDEX($X$1696:$X$1823,1+$A$1797-Assumptions!$B$80),$X$1797&gt;INDEX($X$1696:$X$1823,1+$A$1797+Assumptions!$B$80)),IF($F$1797=1,$Y$1797&gt;=INDEX($Y$1696:$Y$1823,1+$A$1797-Assumptions!$B$81),$Y$1797&gt;INDEX($Y$1696:$Y$1823,1+$A$1797+Assumptions!$B$81)),IF($G$1797=1,$Z$1797&gt;=INDEX($Z$1696:$Z$1823,1+$A$1797-Assumptions!$B$82),$Z$1797&gt;INDEX($Z$1696:$Z$1823,1+$A$1797+Assumptions!$B$82)),IF($H$1797=1,$AA$1797&gt;=INDEX($AA$1696:$AA$1823,1+$A$1797-Assumptions!$B$83),$AA$1797&gt;INDEX($AA$1696:$AA$1823,1+$A$1797+Assumptions!$B$83))),1,0)</f>
        <v>0</v>
      </c>
    </row>
    <row r="1798" customFormat="false" ht="15" hidden="true" customHeight="false" outlineLevel="0" collapsed="false">
      <c r="A1798" s="6" t="n">
        <f aca="false">ROW()-ROW($A$1696)+Assumptions!$B$4</f>
        <v>102</v>
      </c>
      <c r="B1798" s="12" t="n">
        <f aca="false">MOD(QUOTIENT($A$1798,Assumptions!$B$77),2)</f>
        <v>1</v>
      </c>
      <c r="C1798" s="12" t="n">
        <f aca="false">MOD(QUOTIENT($A$1798,Assumptions!$B$78),2)</f>
        <v>1</v>
      </c>
      <c r="D1798" s="12" t="n">
        <f aca="false">MOD(QUOTIENT($A$1798,Assumptions!$B$79),2)</f>
        <v>0</v>
      </c>
      <c r="E1798" s="12" t="n">
        <f aca="false">MOD(QUOTIENT($A$1798,Assumptions!$B$80),2)</f>
        <v>0</v>
      </c>
      <c r="F1798" s="12" t="n">
        <f aca="false">MOD(QUOTIENT($A$1798,Assumptions!$B$81),2)</f>
        <v>1</v>
      </c>
      <c r="G1798" s="12" t="n">
        <f aca="false">MOD(QUOTIENT($A$1798,Assumptions!$B$82),2)</f>
        <v>1</v>
      </c>
      <c r="H1798" s="12" t="n">
        <f aca="false">MOD(QUOTIENT($A$1798,Assumptions!$B$83),2)</f>
        <v>0</v>
      </c>
      <c r="I1798" s="12" t="n">
        <f aca="false">IF($B$1798=1,MIN(Assumptions!$B$67,MAX(Assumptions!$B$4,Assumptions!$B$26-(Assumptions!$B$4))),Assumptions!$B$4)</f>
        <v>30000000</v>
      </c>
      <c r="J1798" s="12" t="n">
        <f aca="false">IF($C$1798=1,MIN(Assumptions!$B$66,MAX(Assumptions!$B$4,Assumptions!$B$26-($I$1798))),Assumptions!$B$4)</f>
        <v>300000000</v>
      </c>
      <c r="K1798" s="12" t="n">
        <f aca="false">IF($D$1798=1,MIN(Assumptions!$B$61,MAX(Assumptions!$B$4,Assumptions!$B$26-($I$1798+$J$1798))),Assumptions!$B$4)</f>
        <v>0</v>
      </c>
      <c r="L1798" s="12" t="n">
        <f aca="false">IF($E$1798=1,MIN(Assumptions!$B$56,MAX(Assumptions!$B$4,Assumptions!$B$26-($I$1798+$J$1798+$K$1798))),Assumptions!$B$4)</f>
        <v>0</v>
      </c>
      <c r="M1798" s="12" t="n">
        <f aca="false">IF($F$1798=1,MIN(Assumptions!$B$51,MAX(Assumptions!$B$4,Assumptions!$B$26-($I$1798+$J$1798+$K$1798+$L$1798))),Assumptions!$B$4)</f>
        <v>30000000</v>
      </c>
      <c r="N1798" s="12" t="n">
        <f aca="false">IF($G$1798=1,MIN(Assumptions!$B$46,MAX(Assumptions!$B$4,Assumptions!$B$26-($I$1798+$J$1798+$K$1798+$L$1798+$M$1798))),Assumptions!$B$4)</f>
        <v>15000000</v>
      </c>
      <c r="O1798" s="12" t="n">
        <f aca="false">IF($H$1798=1,MIN(Assumptions!$B$41,MAX(Assumptions!$B$4,Assumptions!$B$26-($I$1798+$J$1798+$K$1798+$L$1798+$M$1798+$N$1798))),Assumptions!$B$4)</f>
        <v>0</v>
      </c>
      <c r="P1798" s="12" t="n">
        <f aca="false">$I$1798+$J$1798+$K$1798+$L$1798+$M$1798+$N$1798+$O$1798</f>
        <v>375000000</v>
      </c>
      <c r="Q1798" s="12" t="n">
        <f aca="false">MAX(Assumptions!$B$4,Assumptions!$B$26-$P$1798)</f>
        <v>1625000000</v>
      </c>
      <c r="R1798" s="12" t="n">
        <f aca="false">$J$1685+$O$1685+Assumptions!$B$20+IF($B$1798=0,$D$1685,Assumptions!$B$4)+IF($C$1798=0,$AI$1685,Assumptions!$B$4)+IF($D$1798=0,$AF$1685,Assumptions!$B$4)+IF($E$1798=0,$AC$1685,Assumptions!$B$4)+IF($F$1798=0,$Z$1685,Assumptions!$B$4)+IF($G$1798=0,$W$1685,Assumptions!$B$4)+IF($H$1798=0,$T$1685,Assumptions!$B$4)</f>
        <v>18421919.7138799</v>
      </c>
      <c r="S1798" s="12" t="n">
        <f aca="false">IF($R$1798&gt;Assumptions!$B$4,$Q$1798/$R$1798&gt;Assumptions!$B$13,FALSE())</f>
        <v>1</v>
      </c>
      <c r="T1798" s="12" t="n">
        <f aca="false">IF($S$1798,($Q$1798+Assumptions!$B$14*Assumptions!$B$13)/($R$1798+Assumptions!$B$14),IF($R$1798&gt;Assumptions!$B$4,$Q$1798/$R$1798,Assumptions!$B$4))</f>
        <v>77.7892288211151</v>
      </c>
      <c r="U1798" s="12" t="n">
        <f aca="false">IF($B$1798=1,$I$1798,$D$1685*$T$1798)</f>
        <v>30000000</v>
      </c>
      <c r="V1798" s="12" t="n">
        <f aca="false">IF($C$1798=1,$J$1798,$AI$1685*$T$1798)</f>
        <v>300000000</v>
      </c>
      <c r="W1798" s="12" t="n">
        <f aca="false">IF($D$1798=1,$K$1798,$AF$1685*$T$1798)</f>
        <v>134929470.353492</v>
      </c>
      <c r="X1798" s="12" t="n">
        <f aca="false">IF($E$1798=1,$L$1798,$AC$1685*$T$1798)</f>
        <v>186694149.170676</v>
      </c>
      <c r="Y1798" s="12" t="n">
        <f aca="false">IF($F$1798=1,$M$1798,$Z$1685*$T$1798)</f>
        <v>30000000</v>
      </c>
      <c r="Z1798" s="12" t="n">
        <f aca="false">IF($G$1798=1,$N$1798,$W$1685*$T$1798)</f>
        <v>15000000</v>
      </c>
      <c r="AA1798" s="12" t="n">
        <f aca="false">IF($H$1798=1,$O$1798,$T$1685*$T$1798)</f>
        <v>388946144.105575</v>
      </c>
      <c r="AB1798" s="12" t="n">
        <f aca="false">($J$1685+$O$1685)*$T$1798</f>
        <v>22354104.9274329</v>
      </c>
      <c r="AC1798" s="12" t="n">
        <f aca="false">Assumptions!$B$20*$T$1798</f>
        <v>700103059.390036</v>
      </c>
      <c r="AD1798" s="12" t="n">
        <f aca="false">IF($S$1798,Assumptions!$B$14*($T$1798-Assumptions!$B$13),Assumptions!$B$4)</f>
        <v>191973072.052788</v>
      </c>
      <c r="AE1798" s="12" t="n">
        <f aca="false">$U$1798+$V$1798+$W$1798+$X$1798+$Y$1798+$Z$1798+$AA$1798+$AB$1798+$AC$1798+$AD$1798</f>
        <v>2000000000</v>
      </c>
      <c r="AF1798" s="12" t="n">
        <f aca="false">IF(AND(IF($B$1798=1,$U$1798&gt;=INDEX($U$1696:$U$1823,1+$A$1798-Assumptions!$B$77),$U$1798&gt;INDEX($U$1696:$U$1823,1+$A$1798+Assumptions!$B$77)),IF($C$1798=1,$V$1798&gt;=INDEX($V$1696:$V$1823,1+$A$1798-Assumptions!$B$78),$V$1798&gt;INDEX($V$1696:$V$1823,1+$A$1798+Assumptions!$B$78)),IF($D$1798=1,$W$1798&gt;=INDEX($W$1696:$W$1823,1+$A$1798-Assumptions!$B$79),$W$1798&gt;INDEX($W$1696:$W$1823,1+$A$1798+Assumptions!$B$79)),IF($E$1798=1,$X$1798&gt;=INDEX($X$1696:$X$1823,1+$A$1798-Assumptions!$B$80),$X$1798&gt;INDEX($X$1696:$X$1823,1+$A$1798+Assumptions!$B$80)),IF($F$1798=1,$Y$1798&gt;=INDEX($Y$1696:$Y$1823,1+$A$1798-Assumptions!$B$81),$Y$1798&gt;INDEX($Y$1696:$Y$1823,1+$A$1798+Assumptions!$B$81)),IF($G$1798=1,$Z$1798&gt;=INDEX($Z$1696:$Z$1823,1+$A$1798-Assumptions!$B$82),$Z$1798&gt;INDEX($Z$1696:$Z$1823,1+$A$1798+Assumptions!$B$82)),IF($H$1798=1,$AA$1798&gt;=INDEX($AA$1696:$AA$1823,1+$A$1798-Assumptions!$B$83),$AA$1798&gt;INDEX($AA$1696:$AA$1823,1+$A$1798+Assumptions!$B$83))),1,0)</f>
        <v>0</v>
      </c>
    </row>
    <row r="1799" customFormat="false" ht="15" hidden="true" customHeight="false" outlineLevel="0" collapsed="false">
      <c r="A1799" s="6" t="n">
        <f aca="false">ROW()-ROW($A$1696)+Assumptions!$B$4</f>
        <v>103</v>
      </c>
      <c r="B1799" s="12" t="n">
        <f aca="false">MOD(QUOTIENT($A$1799,Assumptions!$B$77),2)</f>
        <v>1</v>
      </c>
      <c r="C1799" s="12" t="n">
        <f aca="false">MOD(QUOTIENT($A$1799,Assumptions!$B$78),2)</f>
        <v>1</v>
      </c>
      <c r="D1799" s="12" t="n">
        <f aca="false">MOD(QUOTIENT($A$1799,Assumptions!$B$79),2)</f>
        <v>0</v>
      </c>
      <c r="E1799" s="12" t="n">
        <f aca="false">MOD(QUOTIENT($A$1799,Assumptions!$B$80),2)</f>
        <v>0</v>
      </c>
      <c r="F1799" s="12" t="n">
        <f aca="false">MOD(QUOTIENT($A$1799,Assumptions!$B$81),2)</f>
        <v>1</v>
      </c>
      <c r="G1799" s="12" t="n">
        <f aca="false">MOD(QUOTIENT($A$1799,Assumptions!$B$82),2)</f>
        <v>1</v>
      </c>
      <c r="H1799" s="12" t="n">
        <f aca="false">MOD(QUOTIENT($A$1799,Assumptions!$B$83),2)</f>
        <v>1</v>
      </c>
      <c r="I1799" s="12" t="n">
        <f aca="false">IF($B$1799=1,MIN(Assumptions!$B$67,MAX(Assumptions!$B$4,Assumptions!$B$26-(Assumptions!$B$4))),Assumptions!$B$4)</f>
        <v>30000000</v>
      </c>
      <c r="J1799" s="12" t="n">
        <f aca="false">IF($C$1799=1,MIN(Assumptions!$B$66,MAX(Assumptions!$B$4,Assumptions!$B$26-($I$1799))),Assumptions!$B$4)</f>
        <v>300000000</v>
      </c>
      <c r="K1799" s="12" t="n">
        <f aca="false">IF($D$1799=1,MIN(Assumptions!$B$61,MAX(Assumptions!$B$4,Assumptions!$B$26-($I$1799+$J$1799))),Assumptions!$B$4)</f>
        <v>0</v>
      </c>
      <c r="L1799" s="12" t="n">
        <f aca="false">IF($E$1799=1,MIN(Assumptions!$B$56,MAX(Assumptions!$B$4,Assumptions!$B$26-($I$1799+$J$1799+$K$1799))),Assumptions!$B$4)</f>
        <v>0</v>
      </c>
      <c r="M1799" s="12" t="n">
        <f aca="false">IF($F$1799=1,MIN(Assumptions!$B$51,MAX(Assumptions!$B$4,Assumptions!$B$26-($I$1799+$J$1799+$K$1799+$L$1799))),Assumptions!$B$4)</f>
        <v>30000000</v>
      </c>
      <c r="N1799" s="12" t="n">
        <f aca="false">IF($G$1799=1,MIN(Assumptions!$B$46,MAX(Assumptions!$B$4,Assumptions!$B$26-($I$1799+$J$1799+$K$1799+$L$1799+$M$1799))),Assumptions!$B$4)</f>
        <v>15000000</v>
      </c>
      <c r="O1799" s="12" t="n">
        <f aca="false">IF($H$1799=1,MIN(Assumptions!$B$41,MAX(Assumptions!$B$4,Assumptions!$B$26-($I$1799+$J$1799+$K$1799+$L$1799+$M$1799+$N$1799))),Assumptions!$B$4)</f>
        <v>5000000</v>
      </c>
      <c r="P1799" s="12" t="n">
        <f aca="false">$I$1799+$J$1799+$K$1799+$L$1799+$M$1799+$N$1799+$O$1799</f>
        <v>380000000</v>
      </c>
      <c r="Q1799" s="12" t="n">
        <f aca="false">MAX(Assumptions!$B$4,Assumptions!$B$26-$P$1799)</f>
        <v>1620000000</v>
      </c>
      <c r="R1799" s="12" t="n">
        <f aca="false">$J$1685+$O$1685+Assumptions!$B$20+IF($B$1799=0,$D$1685,Assumptions!$B$4)+IF($C$1799=0,$AI$1685,Assumptions!$B$4)+IF($D$1799=0,$AF$1685,Assumptions!$B$4)+IF($E$1799=0,$AC$1685,Assumptions!$B$4)+IF($F$1799=0,$Z$1685,Assumptions!$B$4)+IF($G$1799=0,$W$1685,Assumptions!$B$4)+IF($H$1799=0,$T$1685,Assumptions!$B$4)</f>
        <v>13421919.7138799</v>
      </c>
      <c r="S1799" s="12" t="n">
        <f aca="false">IF($R$1799&gt;Assumptions!$B$4,$Q$1799/$R$1799&gt;Assumptions!$B$13,FALSE())</f>
        <v>1</v>
      </c>
      <c r="T1799" s="12" t="n">
        <f aca="false">IF($S$1799,($Q$1799+Assumptions!$B$14*Assumptions!$B$13)/($R$1799+Assumptions!$B$14),IF($R$1799&gt;Assumptions!$B$4,$Q$1799/$R$1799,Assumptions!$B$4))</f>
        <v>101.903541102873</v>
      </c>
      <c r="U1799" s="12" t="n">
        <f aca="false">IF($B$1799=1,$I$1799,$D$1685*$T$1799)</f>
        <v>30000000</v>
      </c>
      <c r="V1799" s="12" t="n">
        <f aca="false">IF($C$1799=1,$J$1799,$AI$1685*$T$1799)</f>
        <v>300000000</v>
      </c>
      <c r="W1799" s="12" t="n">
        <f aca="false">IF($D$1799=1,$K$1799,$AF$1685*$T$1799)</f>
        <v>176757001.406649</v>
      </c>
      <c r="X1799" s="12" t="n">
        <f aca="false">IF($E$1799=1,$L$1799,$AC$1685*$T$1799)</f>
        <v>244568498.646895</v>
      </c>
      <c r="Y1799" s="12" t="n">
        <f aca="false">IF($F$1799=1,$M$1799,$Z$1685*$T$1799)</f>
        <v>30000000</v>
      </c>
      <c r="Z1799" s="12" t="n">
        <f aca="false">IF($G$1799=1,$N$1799,$W$1685*$T$1799)</f>
        <v>15000000</v>
      </c>
      <c r="AA1799" s="12" t="n">
        <f aca="false">IF($H$1799=1,$O$1799,$T$1685*$T$1799)</f>
        <v>5000000</v>
      </c>
      <c r="AB1799" s="12" t="n">
        <f aca="false">($J$1685+$O$1685)*$T$1799</f>
        <v>29283777.263418</v>
      </c>
      <c r="AC1799" s="12" t="n">
        <f aca="false">Assumptions!$B$20*$T$1799</f>
        <v>917131869.925856</v>
      </c>
      <c r="AD1799" s="12" t="n">
        <f aca="false">IF($S$1799,Assumptions!$B$14*($T$1799-Assumptions!$B$13),Assumptions!$B$4)</f>
        <v>252258852.757182</v>
      </c>
      <c r="AE1799" s="12" t="n">
        <f aca="false">$U$1799+$V$1799+$W$1799+$X$1799+$Y$1799+$Z$1799+$AA$1799+$AB$1799+$AC$1799+$AD$1799</f>
        <v>2000000000</v>
      </c>
      <c r="AF1799" s="12" t="n">
        <f aca="false">IF(AND(IF($B$1799=1,$U$1799&gt;=INDEX($U$1696:$U$1823,1+$A$1799-Assumptions!$B$77),$U$1799&gt;INDEX($U$1696:$U$1823,1+$A$1799+Assumptions!$B$77)),IF($C$1799=1,$V$1799&gt;=INDEX($V$1696:$V$1823,1+$A$1799-Assumptions!$B$78),$V$1799&gt;INDEX($V$1696:$V$1823,1+$A$1799+Assumptions!$B$78)),IF($D$1799=1,$W$1799&gt;=INDEX($W$1696:$W$1823,1+$A$1799-Assumptions!$B$79),$W$1799&gt;INDEX($W$1696:$W$1823,1+$A$1799+Assumptions!$B$79)),IF($E$1799=1,$X$1799&gt;=INDEX($X$1696:$X$1823,1+$A$1799-Assumptions!$B$80),$X$1799&gt;INDEX($X$1696:$X$1823,1+$A$1799+Assumptions!$B$80)),IF($F$1799=1,$Y$1799&gt;=INDEX($Y$1696:$Y$1823,1+$A$1799-Assumptions!$B$81),$Y$1799&gt;INDEX($Y$1696:$Y$1823,1+$A$1799+Assumptions!$B$81)),IF($G$1799=1,$Z$1799&gt;=INDEX($Z$1696:$Z$1823,1+$A$1799-Assumptions!$B$82),$Z$1799&gt;INDEX($Z$1696:$Z$1823,1+$A$1799+Assumptions!$B$82)),IF($H$1799=1,$AA$1799&gt;=INDEX($AA$1696:$AA$1823,1+$A$1799-Assumptions!$B$83),$AA$1799&gt;INDEX($AA$1696:$AA$1823,1+$A$1799+Assumptions!$B$83))),1,0)</f>
        <v>0</v>
      </c>
    </row>
    <row r="1800" customFormat="false" ht="15" hidden="true" customHeight="false" outlineLevel="0" collapsed="false">
      <c r="A1800" s="6" t="n">
        <f aca="false">ROW()-ROW($A$1696)+Assumptions!$B$4</f>
        <v>104</v>
      </c>
      <c r="B1800" s="12" t="n">
        <f aca="false">MOD(QUOTIENT($A$1800,Assumptions!$B$77),2)</f>
        <v>1</v>
      </c>
      <c r="C1800" s="12" t="n">
        <f aca="false">MOD(QUOTIENT($A$1800,Assumptions!$B$78),2)</f>
        <v>1</v>
      </c>
      <c r="D1800" s="12" t="n">
        <f aca="false">MOD(QUOTIENT($A$1800,Assumptions!$B$79),2)</f>
        <v>0</v>
      </c>
      <c r="E1800" s="12" t="n">
        <f aca="false">MOD(QUOTIENT($A$1800,Assumptions!$B$80),2)</f>
        <v>1</v>
      </c>
      <c r="F1800" s="12" t="n">
        <f aca="false">MOD(QUOTIENT($A$1800,Assumptions!$B$81),2)</f>
        <v>0</v>
      </c>
      <c r="G1800" s="12" t="n">
        <f aca="false">MOD(QUOTIENT($A$1800,Assumptions!$B$82),2)</f>
        <v>0</v>
      </c>
      <c r="H1800" s="12" t="n">
        <f aca="false">MOD(QUOTIENT($A$1800,Assumptions!$B$83),2)</f>
        <v>0</v>
      </c>
      <c r="I1800" s="12" t="n">
        <f aca="false">IF($B$1800=1,MIN(Assumptions!$B$67,MAX(Assumptions!$B$4,Assumptions!$B$26-(Assumptions!$B$4))),Assumptions!$B$4)</f>
        <v>30000000</v>
      </c>
      <c r="J1800" s="12" t="n">
        <f aca="false">IF($C$1800=1,MIN(Assumptions!$B$66,MAX(Assumptions!$B$4,Assumptions!$B$26-($I$1800))),Assumptions!$B$4)</f>
        <v>300000000</v>
      </c>
      <c r="K1800" s="12" t="n">
        <f aca="false">IF($D$1800=1,MIN(Assumptions!$B$61,MAX(Assumptions!$B$4,Assumptions!$B$26-($I$1800+$J$1800))),Assumptions!$B$4)</f>
        <v>0</v>
      </c>
      <c r="L1800" s="12" t="n">
        <f aca="false">IF($E$1800=1,MIN(Assumptions!$B$56,MAX(Assumptions!$B$4,Assumptions!$B$26-($I$1800+$J$1800+$K$1800))),Assumptions!$B$4)</f>
        <v>60000000</v>
      </c>
      <c r="M1800" s="12" t="n">
        <f aca="false">IF($F$1800=1,MIN(Assumptions!$B$51,MAX(Assumptions!$B$4,Assumptions!$B$26-($I$1800+$J$1800+$K$1800+$L$1800))),Assumptions!$B$4)</f>
        <v>0</v>
      </c>
      <c r="N1800" s="12" t="n">
        <f aca="false">IF($G$1800=1,MIN(Assumptions!$B$46,MAX(Assumptions!$B$4,Assumptions!$B$26-($I$1800+$J$1800+$K$1800+$L$1800+$M$1800))),Assumptions!$B$4)</f>
        <v>0</v>
      </c>
      <c r="O1800" s="12" t="n">
        <f aca="false">IF($H$1800=1,MIN(Assumptions!$B$41,MAX(Assumptions!$B$4,Assumptions!$B$26-($I$1800+$J$1800+$K$1800+$L$1800+$M$1800+$N$1800))),Assumptions!$B$4)</f>
        <v>0</v>
      </c>
      <c r="P1800" s="12" t="n">
        <f aca="false">$I$1800+$J$1800+$K$1800+$L$1800+$M$1800+$N$1800+$O$1800</f>
        <v>390000000</v>
      </c>
      <c r="Q1800" s="12" t="n">
        <f aca="false">MAX(Assumptions!$B$4,Assumptions!$B$26-$P$1800)</f>
        <v>1610000000</v>
      </c>
      <c r="R1800" s="12" t="n">
        <f aca="false">$J$1685+$O$1685+Assumptions!$B$20+IF($B$1800=0,$D$1685,Assumptions!$B$4)+IF($C$1800=0,$AI$1685,Assumptions!$B$4)+IF($D$1800=0,$AF$1685,Assumptions!$B$4)+IF($E$1800=0,$AC$1685,Assumptions!$B$4)+IF($F$1800=0,$Z$1685,Assumptions!$B$4)+IF($G$1800=0,$W$1685,Assumptions!$B$4)+IF($H$1800=0,$T$1685,Assumptions!$B$4)</f>
        <v>24021919.7138799</v>
      </c>
      <c r="S1800" s="12" t="n">
        <f aca="false">IF($R$1800&gt;Assumptions!$B$4,$Q$1800/$R$1800&gt;Assumptions!$B$13,FALSE())</f>
        <v>1</v>
      </c>
      <c r="T1800" s="12" t="n">
        <f aca="false">IF($S$1800,($Q$1800+Assumptions!$B$14*Assumptions!$B$13)/($R$1800+Assumptions!$B$14),IF($R$1800&gt;Assumptions!$B$4,$Q$1800/$R$1800,Assumptions!$B$4))</f>
        <v>60.7987663561217</v>
      </c>
      <c r="U1800" s="12" t="n">
        <f aca="false">IF($B$1800=1,$I$1800,$D$1685*$T$1800)</f>
        <v>30000000</v>
      </c>
      <c r="V1800" s="12" t="n">
        <f aca="false">IF($C$1800=1,$J$1800,$AI$1685*$T$1800)</f>
        <v>300000000</v>
      </c>
      <c r="W1800" s="12" t="n">
        <f aca="false">IF($D$1800=1,$K$1800,$AF$1685*$T$1800)</f>
        <v>105458627.973317</v>
      </c>
      <c r="X1800" s="12" t="n">
        <f aca="false">IF($E$1800=1,$L$1800,$AC$1685*$T$1800)</f>
        <v>60000000</v>
      </c>
      <c r="Y1800" s="12" t="n">
        <f aca="false">IF($F$1800=1,$M$1800,$Z$1685*$T$1800)</f>
        <v>182396299.068365</v>
      </c>
      <c r="Z1800" s="12" t="n">
        <f aca="false">IF($G$1800=1,$N$1800,$W$1685*$T$1800)</f>
        <v>303993831.780608</v>
      </c>
      <c r="AA1800" s="12" t="n">
        <f aca="false">IF($H$1800=1,$O$1800,$T$1685*$T$1800)</f>
        <v>303993831.780608</v>
      </c>
      <c r="AB1800" s="12" t="n">
        <f aca="false">($J$1685+$O$1685)*$T$1800</f>
        <v>17471596.3017017</v>
      </c>
      <c r="AC1800" s="12" t="n">
        <f aca="false">Assumptions!$B$20*$T$1800</f>
        <v>547188897.205095</v>
      </c>
      <c r="AD1800" s="12" t="n">
        <f aca="false">IF($S$1800,Assumptions!$B$14*($T$1800-Assumptions!$B$13),Assumptions!$B$4)</f>
        <v>149496915.890304</v>
      </c>
      <c r="AE1800" s="12" t="n">
        <f aca="false">$U$1800+$V$1800+$W$1800+$X$1800+$Y$1800+$Z$1800+$AA$1800+$AB$1800+$AC$1800+$AD$1800</f>
        <v>2000000000</v>
      </c>
      <c r="AF1800" s="12" t="n">
        <f aca="false">IF(AND(IF($B$1800=1,$U$1800&gt;=INDEX($U$1696:$U$1823,1+$A$1800-Assumptions!$B$77),$U$1800&gt;INDEX($U$1696:$U$1823,1+$A$1800+Assumptions!$B$77)),IF($C$1800=1,$V$1800&gt;=INDEX($V$1696:$V$1823,1+$A$1800-Assumptions!$B$78),$V$1800&gt;INDEX($V$1696:$V$1823,1+$A$1800+Assumptions!$B$78)),IF($D$1800=1,$W$1800&gt;=INDEX($W$1696:$W$1823,1+$A$1800-Assumptions!$B$79),$W$1800&gt;INDEX($W$1696:$W$1823,1+$A$1800+Assumptions!$B$79)),IF($E$1800=1,$X$1800&gt;=INDEX($X$1696:$X$1823,1+$A$1800-Assumptions!$B$80),$X$1800&gt;INDEX($X$1696:$X$1823,1+$A$1800+Assumptions!$B$80)),IF($F$1800=1,$Y$1800&gt;=INDEX($Y$1696:$Y$1823,1+$A$1800-Assumptions!$B$81),$Y$1800&gt;INDEX($Y$1696:$Y$1823,1+$A$1800+Assumptions!$B$81)),IF($G$1800=1,$Z$1800&gt;=INDEX($Z$1696:$Z$1823,1+$A$1800-Assumptions!$B$82),$Z$1800&gt;INDEX($Z$1696:$Z$1823,1+$A$1800+Assumptions!$B$82)),IF($H$1800=1,$AA$1800&gt;=INDEX($AA$1696:$AA$1823,1+$A$1800-Assumptions!$B$83),$AA$1800&gt;INDEX($AA$1696:$AA$1823,1+$A$1800+Assumptions!$B$83))),1,0)</f>
        <v>0</v>
      </c>
    </row>
    <row r="1801" customFormat="false" ht="15" hidden="true" customHeight="false" outlineLevel="0" collapsed="false">
      <c r="A1801" s="6" t="n">
        <f aca="false">ROW()-ROW($A$1696)+Assumptions!$B$4</f>
        <v>105</v>
      </c>
      <c r="B1801" s="12" t="n">
        <f aca="false">MOD(QUOTIENT($A$1801,Assumptions!$B$77),2)</f>
        <v>1</v>
      </c>
      <c r="C1801" s="12" t="n">
        <f aca="false">MOD(QUOTIENT($A$1801,Assumptions!$B$78),2)</f>
        <v>1</v>
      </c>
      <c r="D1801" s="12" t="n">
        <f aca="false">MOD(QUOTIENT($A$1801,Assumptions!$B$79),2)</f>
        <v>0</v>
      </c>
      <c r="E1801" s="12" t="n">
        <f aca="false">MOD(QUOTIENT($A$1801,Assumptions!$B$80),2)</f>
        <v>1</v>
      </c>
      <c r="F1801" s="12" t="n">
        <f aca="false">MOD(QUOTIENT($A$1801,Assumptions!$B$81),2)</f>
        <v>0</v>
      </c>
      <c r="G1801" s="12" t="n">
        <f aca="false">MOD(QUOTIENT($A$1801,Assumptions!$B$82),2)</f>
        <v>0</v>
      </c>
      <c r="H1801" s="12" t="n">
        <f aca="false">MOD(QUOTIENT($A$1801,Assumptions!$B$83),2)</f>
        <v>1</v>
      </c>
      <c r="I1801" s="12" t="n">
        <f aca="false">IF($B$1801=1,MIN(Assumptions!$B$67,MAX(Assumptions!$B$4,Assumptions!$B$26-(Assumptions!$B$4))),Assumptions!$B$4)</f>
        <v>30000000</v>
      </c>
      <c r="J1801" s="12" t="n">
        <f aca="false">IF($C$1801=1,MIN(Assumptions!$B$66,MAX(Assumptions!$B$4,Assumptions!$B$26-($I$1801))),Assumptions!$B$4)</f>
        <v>300000000</v>
      </c>
      <c r="K1801" s="12" t="n">
        <f aca="false">IF($D$1801=1,MIN(Assumptions!$B$61,MAX(Assumptions!$B$4,Assumptions!$B$26-($I$1801+$J$1801))),Assumptions!$B$4)</f>
        <v>0</v>
      </c>
      <c r="L1801" s="12" t="n">
        <f aca="false">IF($E$1801=1,MIN(Assumptions!$B$56,MAX(Assumptions!$B$4,Assumptions!$B$26-($I$1801+$J$1801+$K$1801))),Assumptions!$B$4)</f>
        <v>60000000</v>
      </c>
      <c r="M1801" s="12" t="n">
        <f aca="false">IF($F$1801=1,MIN(Assumptions!$B$51,MAX(Assumptions!$B$4,Assumptions!$B$26-($I$1801+$J$1801+$K$1801+$L$1801))),Assumptions!$B$4)</f>
        <v>0</v>
      </c>
      <c r="N1801" s="12" t="n">
        <f aca="false">IF($G$1801=1,MIN(Assumptions!$B$46,MAX(Assumptions!$B$4,Assumptions!$B$26-($I$1801+$J$1801+$K$1801+$L$1801+$M$1801))),Assumptions!$B$4)</f>
        <v>0</v>
      </c>
      <c r="O1801" s="12" t="n">
        <f aca="false">IF($H$1801=1,MIN(Assumptions!$B$41,MAX(Assumptions!$B$4,Assumptions!$B$26-($I$1801+$J$1801+$K$1801+$L$1801+$M$1801+$N$1801))),Assumptions!$B$4)</f>
        <v>5000000</v>
      </c>
      <c r="P1801" s="12" t="n">
        <f aca="false">$I$1801+$J$1801+$K$1801+$L$1801+$M$1801+$N$1801+$O$1801</f>
        <v>395000000</v>
      </c>
      <c r="Q1801" s="12" t="n">
        <f aca="false">MAX(Assumptions!$B$4,Assumptions!$B$26-$P$1801)</f>
        <v>1605000000</v>
      </c>
      <c r="R1801" s="12" t="n">
        <f aca="false">$J$1685+$O$1685+Assumptions!$B$20+IF($B$1801=0,$D$1685,Assumptions!$B$4)+IF($C$1801=0,$AI$1685,Assumptions!$B$4)+IF($D$1801=0,$AF$1685,Assumptions!$B$4)+IF($E$1801=0,$AC$1685,Assumptions!$B$4)+IF($F$1801=0,$Z$1685,Assumptions!$B$4)+IF($G$1801=0,$W$1685,Assumptions!$B$4)+IF($H$1801=0,$T$1685,Assumptions!$B$4)</f>
        <v>19021919.7138799</v>
      </c>
      <c r="S1801" s="12" t="n">
        <f aca="false">IF($R$1801&gt;Assumptions!$B$4,$Q$1801/$R$1801&gt;Assumptions!$B$13,FALSE())</f>
        <v>1</v>
      </c>
      <c r="T1801" s="12" t="n">
        <f aca="false">IF($S$1801,($Q$1801+Assumptions!$B$14*Assumptions!$B$13)/($R$1801+Assumptions!$B$14),IF($R$1801&gt;Assumptions!$B$4,$Q$1801/$R$1801,Assumptions!$B$4))</f>
        <v>74.6912924762606</v>
      </c>
      <c r="U1801" s="12" t="n">
        <f aca="false">IF($B$1801=1,$I$1801,$D$1685*$T$1801)</f>
        <v>30000000</v>
      </c>
      <c r="V1801" s="12" t="n">
        <f aca="false">IF($C$1801=1,$J$1801,$AI$1685*$T$1801)</f>
        <v>300000000</v>
      </c>
      <c r="W1801" s="12" t="n">
        <f aca="false">IF($D$1801=1,$K$1801,$AF$1685*$T$1801)</f>
        <v>129555938.355106</v>
      </c>
      <c r="X1801" s="12" t="n">
        <f aca="false">IF($E$1801=1,$L$1801,$AC$1685*$T$1801)</f>
        <v>60000000</v>
      </c>
      <c r="Y1801" s="12" t="n">
        <f aca="false">IF($F$1801=1,$M$1801,$Z$1685*$T$1801)</f>
        <v>224073877.428782</v>
      </c>
      <c r="Z1801" s="12" t="n">
        <f aca="false">IF($G$1801=1,$N$1801,$W$1685*$T$1801)</f>
        <v>373456462.381303</v>
      </c>
      <c r="AA1801" s="12" t="n">
        <f aca="false">IF($H$1801=1,$O$1801,$T$1685*$T$1801)</f>
        <v>5000000</v>
      </c>
      <c r="AB1801" s="12" t="n">
        <f aca="false">($J$1685+$O$1685)*$T$1801</f>
        <v>21463858.3578128</v>
      </c>
      <c r="AC1801" s="12" t="n">
        <f aca="false">Assumptions!$B$20*$T$1801</f>
        <v>672221632.286345</v>
      </c>
      <c r="AD1801" s="12" t="n">
        <f aca="false">IF($S$1801,Assumptions!$B$14*($T$1801-Assumptions!$B$13),Assumptions!$B$4)</f>
        <v>184228231.190651</v>
      </c>
      <c r="AE1801" s="12" t="n">
        <f aca="false">$U$1801+$V$1801+$W$1801+$X$1801+$Y$1801+$Z$1801+$AA$1801+$AB$1801+$AC$1801+$AD$1801</f>
        <v>2000000000</v>
      </c>
      <c r="AF1801" s="12" t="n">
        <f aca="false">IF(AND(IF($B$1801=1,$U$1801&gt;=INDEX($U$1696:$U$1823,1+$A$1801-Assumptions!$B$77),$U$1801&gt;INDEX($U$1696:$U$1823,1+$A$1801+Assumptions!$B$77)),IF($C$1801=1,$V$1801&gt;=INDEX($V$1696:$V$1823,1+$A$1801-Assumptions!$B$78),$V$1801&gt;INDEX($V$1696:$V$1823,1+$A$1801+Assumptions!$B$78)),IF($D$1801=1,$W$1801&gt;=INDEX($W$1696:$W$1823,1+$A$1801-Assumptions!$B$79),$W$1801&gt;INDEX($W$1696:$W$1823,1+$A$1801+Assumptions!$B$79)),IF($E$1801=1,$X$1801&gt;=INDEX($X$1696:$X$1823,1+$A$1801-Assumptions!$B$80),$X$1801&gt;INDEX($X$1696:$X$1823,1+$A$1801+Assumptions!$B$80)),IF($F$1801=1,$Y$1801&gt;=INDEX($Y$1696:$Y$1823,1+$A$1801-Assumptions!$B$81),$Y$1801&gt;INDEX($Y$1696:$Y$1823,1+$A$1801+Assumptions!$B$81)),IF($G$1801=1,$Z$1801&gt;=INDEX($Z$1696:$Z$1823,1+$A$1801-Assumptions!$B$82),$Z$1801&gt;INDEX($Z$1696:$Z$1823,1+$A$1801+Assumptions!$B$82)),IF($H$1801=1,$AA$1801&gt;=INDEX($AA$1696:$AA$1823,1+$A$1801-Assumptions!$B$83),$AA$1801&gt;INDEX($AA$1696:$AA$1823,1+$A$1801+Assumptions!$B$83))),1,0)</f>
        <v>0</v>
      </c>
    </row>
    <row r="1802" customFormat="false" ht="15" hidden="true" customHeight="false" outlineLevel="0" collapsed="false">
      <c r="A1802" s="6" t="n">
        <f aca="false">ROW()-ROW($A$1696)+Assumptions!$B$4</f>
        <v>106</v>
      </c>
      <c r="B1802" s="12" t="n">
        <f aca="false">MOD(QUOTIENT($A$1802,Assumptions!$B$77),2)</f>
        <v>1</v>
      </c>
      <c r="C1802" s="12" t="n">
        <f aca="false">MOD(QUOTIENT($A$1802,Assumptions!$B$78),2)</f>
        <v>1</v>
      </c>
      <c r="D1802" s="12" t="n">
        <f aca="false">MOD(QUOTIENT($A$1802,Assumptions!$B$79),2)</f>
        <v>0</v>
      </c>
      <c r="E1802" s="12" t="n">
        <f aca="false">MOD(QUOTIENT($A$1802,Assumptions!$B$80),2)</f>
        <v>1</v>
      </c>
      <c r="F1802" s="12" t="n">
        <f aca="false">MOD(QUOTIENT($A$1802,Assumptions!$B$81),2)</f>
        <v>0</v>
      </c>
      <c r="G1802" s="12" t="n">
        <f aca="false">MOD(QUOTIENT($A$1802,Assumptions!$B$82),2)</f>
        <v>1</v>
      </c>
      <c r="H1802" s="12" t="n">
        <f aca="false">MOD(QUOTIENT($A$1802,Assumptions!$B$83),2)</f>
        <v>0</v>
      </c>
      <c r="I1802" s="12" t="n">
        <f aca="false">IF($B$1802=1,MIN(Assumptions!$B$67,MAX(Assumptions!$B$4,Assumptions!$B$26-(Assumptions!$B$4))),Assumptions!$B$4)</f>
        <v>30000000</v>
      </c>
      <c r="J1802" s="12" t="n">
        <f aca="false">IF($C$1802=1,MIN(Assumptions!$B$66,MAX(Assumptions!$B$4,Assumptions!$B$26-($I$1802))),Assumptions!$B$4)</f>
        <v>300000000</v>
      </c>
      <c r="K1802" s="12" t="n">
        <f aca="false">IF($D$1802=1,MIN(Assumptions!$B$61,MAX(Assumptions!$B$4,Assumptions!$B$26-($I$1802+$J$1802))),Assumptions!$B$4)</f>
        <v>0</v>
      </c>
      <c r="L1802" s="12" t="n">
        <f aca="false">IF($E$1802=1,MIN(Assumptions!$B$56,MAX(Assumptions!$B$4,Assumptions!$B$26-($I$1802+$J$1802+$K$1802))),Assumptions!$B$4)</f>
        <v>60000000</v>
      </c>
      <c r="M1802" s="12" t="n">
        <f aca="false">IF($F$1802=1,MIN(Assumptions!$B$51,MAX(Assumptions!$B$4,Assumptions!$B$26-($I$1802+$J$1802+$K$1802+$L$1802))),Assumptions!$B$4)</f>
        <v>0</v>
      </c>
      <c r="N1802" s="12" t="n">
        <f aca="false">IF($G$1802=1,MIN(Assumptions!$B$46,MAX(Assumptions!$B$4,Assumptions!$B$26-($I$1802+$J$1802+$K$1802+$L$1802+$M$1802))),Assumptions!$B$4)</f>
        <v>15000000</v>
      </c>
      <c r="O1802" s="12" t="n">
        <f aca="false">IF($H$1802=1,MIN(Assumptions!$B$41,MAX(Assumptions!$B$4,Assumptions!$B$26-($I$1802+$J$1802+$K$1802+$L$1802+$M$1802+$N$1802))),Assumptions!$B$4)</f>
        <v>0</v>
      </c>
      <c r="P1802" s="12" t="n">
        <f aca="false">$I$1802+$J$1802+$K$1802+$L$1802+$M$1802+$N$1802+$O$1802</f>
        <v>405000000</v>
      </c>
      <c r="Q1802" s="12" t="n">
        <f aca="false">MAX(Assumptions!$B$4,Assumptions!$B$26-$P$1802)</f>
        <v>1595000000</v>
      </c>
      <c r="R1802" s="12" t="n">
        <f aca="false">$J$1685+$O$1685+Assumptions!$B$20+IF($B$1802=0,$D$1685,Assumptions!$B$4)+IF($C$1802=0,$AI$1685,Assumptions!$B$4)+IF($D$1802=0,$AF$1685,Assumptions!$B$4)+IF($E$1802=0,$AC$1685,Assumptions!$B$4)+IF($F$1802=0,$Z$1685,Assumptions!$B$4)+IF($G$1802=0,$W$1685,Assumptions!$B$4)+IF($H$1802=0,$T$1685,Assumptions!$B$4)</f>
        <v>19021919.7138799</v>
      </c>
      <c r="S1802" s="12" t="n">
        <f aca="false">IF($R$1802&gt;Assumptions!$B$4,$Q$1802/$R$1802&gt;Assumptions!$B$13,FALSE())</f>
        <v>1</v>
      </c>
      <c r="T1802" s="12" t="n">
        <f aca="false">IF($S$1802,($Q$1802+Assumptions!$B$14*Assumptions!$B$13)/($R$1802+Assumptions!$B$14),IF($R$1802&gt;Assumptions!$B$4,$Q$1802/$R$1802,Assumptions!$B$4))</f>
        <v>74.2266499103118</v>
      </c>
      <c r="U1802" s="12" t="n">
        <f aca="false">IF($B$1802=1,$I$1802,$D$1685*$T$1802)</f>
        <v>30000000</v>
      </c>
      <c r="V1802" s="12" t="n">
        <f aca="false">IF($C$1802=1,$J$1802,$AI$1685*$T$1802)</f>
        <v>300000000</v>
      </c>
      <c r="W1802" s="12" t="n">
        <f aca="false">IF($D$1802=1,$K$1802,$AF$1685*$T$1802)</f>
        <v>128749991.615727</v>
      </c>
      <c r="X1802" s="12" t="n">
        <f aca="false">IF($E$1802=1,$L$1802,$AC$1685*$T$1802)</f>
        <v>60000000</v>
      </c>
      <c r="Y1802" s="12" t="n">
        <f aca="false">IF($F$1802=1,$M$1802,$Z$1685*$T$1802)</f>
        <v>222679949.730935</v>
      </c>
      <c r="Z1802" s="12" t="n">
        <f aca="false">IF($G$1802=1,$N$1802,$W$1685*$T$1802)</f>
        <v>15000000</v>
      </c>
      <c r="AA1802" s="12" t="n">
        <f aca="false">IF($H$1802=1,$O$1802,$T$1685*$T$1802)</f>
        <v>371133249.551559</v>
      </c>
      <c r="AB1802" s="12" t="n">
        <f aca="false">($J$1685+$O$1685)*$T$1802</f>
        <v>21330335.1331919</v>
      </c>
      <c r="AC1802" s="12" t="n">
        <f aca="false">Assumptions!$B$20*$T$1802</f>
        <v>668039849.192806</v>
      </c>
      <c r="AD1802" s="12" t="n">
        <f aca="false">IF($S$1802,Assumptions!$B$14*($T$1802-Assumptions!$B$13),Assumptions!$B$4)</f>
        <v>183066624.77578</v>
      </c>
      <c r="AE1802" s="12" t="n">
        <f aca="false">$U$1802+$V$1802+$W$1802+$X$1802+$Y$1802+$Z$1802+$AA$1802+$AB$1802+$AC$1802+$AD$1802</f>
        <v>2000000000</v>
      </c>
      <c r="AF1802" s="12" t="n">
        <f aca="false">IF(AND(IF($B$1802=1,$U$1802&gt;=INDEX($U$1696:$U$1823,1+$A$1802-Assumptions!$B$77),$U$1802&gt;INDEX($U$1696:$U$1823,1+$A$1802+Assumptions!$B$77)),IF($C$1802=1,$V$1802&gt;=INDEX($V$1696:$V$1823,1+$A$1802-Assumptions!$B$78),$V$1802&gt;INDEX($V$1696:$V$1823,1+$A$1802+Assumptions!$B$78)),IF($D$1802=1,$W$1802&gt;=INDEX($W$1696:$W$1823,1+$A$1802-Assumptions!$B$79),$W$1802&gt;INDEX($W$1696:$W$1823,1+$A$1802+Assumptions!$B$79)),IF($E$1802=1,$X$1802&gt;=INDEX($X$1696:$X$1823,1+$A$1802-Assumptions!$B$80),$X$1802&gt;INDEX($X$1696:$X$1823,1+$A$1802+Assumptions!$B$80)),IF($F$1802=1,$Y$1802&gt;=INDEX($Y$1696:$Y$1823,1+$A$1802-Assumptions!$B$81),$Y$1802&gt;INDEX($Y$1696:$Y$1823,1+$A$1802+Assumptions!$B$81)),IF($G$1802=1,$Z$1802&gt;=INDEX($Z$1696:$Z$1823,1+$A$1802-Assumptions!$B$82),$Z$1802&gt;INDEX($Z$1696:$Z$1823,1+$A$1802+Assumptions!$B$82)),IF($H$1802=1,$AA$1802&gt;=INDEX($AA$1696:$AA$1823,1+$A$1802-Assumptions!$B$83),$AA$1802&gt;INDEX($AA$1696:$AA$1823,1+$A$1802+Assumptions!$B$83))),1,0)</f>
        <v>0</v>
      </c>
    </row>
    <row r="1803" customFormat="false" ht="15" hidden="true" customHeight="false" outlineLevel="0" collapsed="false">
      <c r="A1803" s="6" t="n">
        <f aca="false">ROW()-ROW($A$1696)+Assumptions!$B$4</f>
        <v>107</v>
      </c>
      <c r="B1803" s="12" t="n">
        <f aca="false">MOD(QUOTIENT($A$1803,Assumptions!$B$77),2)</f>
        <v>1</v>
      </c>
      <c r="C1803" s="12" t="n">
        <f aca="false">MOD(QUOTIENT($A$1803,Assumptions!$B$78),2)</f>
        <v>1</v>
      </c>
      <c r="D1803" s="12" t="n">
        <f aca="false">MOD(QUOTIENT($A$1803,Assumptions!$B$79),2)</f>
        <v>0</v>
      </c>
      <c r="E1803" s="12" t="n">
        <f aca="false">MOD(QUOTIENT($A$1803,Assumptions!$B$80),2)</f>
        <v>1</v>
      </c>
      <c r="F1803" s="12" t="n">
        <f aca="false">MOD(QUOTIENT($A$1803,Assumptions!$B$81),2)</f>
        <v>0</v>
      </c>
      <c r="G1803" s="12" t="n">
        <f aca="false">MOD(QUOTIENT($A$1803,Assumptions!$B$82),2)</f>
        <v>1</v>
      </c>
      <c r="H1803" s="12" t="n">
        <f aca="false">MOD(QUOTIENT($A$1803,Assumptions!$B$83),2)</f>
        <v>1</v>
      </c>
      <c r="I1803" s="12" t="n">
        <f aca="false">IF($B$1803=1,MIN(Assumptions!$B$67,MAX(Assumptions!$B$4,Assumptions!$B$26-(Assumptions!$B$4))),Assumptions!$B$4)</f>
        <v>30000000</v>
      </c>
      <c r="J1803" s="12" t="n">
        <f aca="false">IF($C$1803=1,MIN(Assumptions!$B$66,MAX(Assumptions!$B$4,Assumptions!$B$26-($I$1803))),Assumptions!$B$4)</f>
        <v>300000000</v>
      </c>
      <c r="K1803" s="12" t="n">
        <f aca="false">IF($D$1803=1,MIN(Assumptions!$B$61,MAX(Assumptions!$B$4,Assumptions!$B$26-($I$1803+$J$1803))),Assumptions!$B$4)</f>
        <v>0</v>
      </c>
      <c r="L1803" s="12" t="n">
        <f aca="false">IF($E$1803=1,MIN(Assumptions!$B$56,MAX(Assumptions!$B$4,Assumptions!$B$26-($I$1803+$J$1803+$K$1803))),Assumptions!$B$4)</f>
        <v>60000000</v>
      </c>
      <c r="M1803" s="12" t="n">
        <f aca="false">IF($F$1803=1,MIN(Assumptions!$B$51,MAX(Assumptions!$B$4,Assumptions!$B$26-($I$1803+$J$1803+$K$1803+$L$1803))),Assumptions!$B$4)</f>
        <v>0</v>
      </c>
      <c r="N1803" s="12" t="n">
        <f aca="false">IF($G$1803=1,MIN(Assumptions!$B$46,MAX(Assumptions!$B$4,Assumptions!$B$26-($I$1803+$J$1803+$K$1803+$L$1803+$M$1803))),Assumptions!$B$4)</f>
        <v>15000000</v>
      </c>
      <c r="O1803" s="12" t="n">
        <f aca="false">IF($H$1803=1,MIN(Assumptions!$B$41,MAX(Assumptions!$B$4,Assumptions!$B$26-($I$1803+$J$1803+$K$1803+$L$1803+$M$1803+$N$1803))),Assumptions!$B$4)</f>
        <v>5000000</v>
      </c>
      <c r="P1803" s="12" t="n">
        <f aca="false">$I$1803+$J$1803+$K$1803+$L$1803+$M$1803+$N$1803+$O$1803</f>
        <v>410000000</v>
      </c>
      <c r="Q1803" s="12" t="n">
        <f aca="false">MAX(Assumptions!$B$4,Assumptions!$B$26-$P$1803)</f>
        <v>1590000000</v>
      </c>
      <c r="R1803" s="12" t="n">
        <f aca="false">$J$1685+$O$1685+Assumptions!$B$20+IF($B$1803=0,$D$1685,Assumptions!$B$4)+IF($C$1803=0,$AI$1685,Assumptions!$B$4)+IF($D$1803=0,$AF$1685,Assumptions!$B$4)+IF($E$1803=0,$AC$1685,Assumptions!$B$4)+IF($F$1803=0,$Z$1685,Assumptions!$B$4)+IF($G$1803=0,$W$1685,Assumptions!$B$4)+IF($H$1803=0,$T$1685,Assumptions!$B$4)</f>
        <v>14021919.7138799</v>
      </c>
      <c r="S1803" s="12" t="n">
        <f aca="false">IF($R$1803&gt;Assumptions!$B$4,$Q$1803/$R$1803&gt;Assumptions!$B$13,FALSE())</f>
        <v>1</v>
      </c>
      <c r="T1803" s="12" t="n">
        <f aca="false">IF($S$1803,($Q$1803+Assumptions!$B$14*Assumptions!$B$13)/($R$1803+Assumptions!$B$14),IF($R$1803&gt;Assumptions!$B$4,$Q$1803/$R$1803,Assumptions!$B$4))</f>
        <v>96.3871043788065</v>
      </c>
      <c r="U1803" s="12" t="n">
        <f aca="false">IF($B$1803=1,$I$1803,$D$1685*$T$1803)</f>
        <v>30000000</v>
      </c>
      <c r="V1803" s="12" t="n">
        <f aca="false">IF($C$1803=1,$J$1803,$AI$1685*$T$1803)</f>
        <v>300000000</v>
      </c>
      <c r="W1803" s="12" t="n">
        <f aca="false">IF($D$1803=1,$K$1803,$AF$1685*$T$1803)</f>
        <v>167188454.492159</v>
      </c>
      <c r="X1803" s="12" t="n">
        <f aca="false">IF($E$1803=1,$L$1803,$AC$1685*$T$1803)</f>
        <v>60000000</v>
      </c>
      <c r="Y1803" s="12" t="n">
        <f aca="false">IF($F$1803=1,$M$1803,$Z$1685*$T$1803)</f>
        <v>289161313.13642</v>
      </c>
      <c r="Z1803" s="12" t="n">
        <f aca="false">IF($G$1803=1,$N$1803,$W$1685*$T$1803)</f>
        <v>15000000</v>
      </c>
      <c r="AA1803" s="12" t="n">
        <f aca="false">IF($H$1803=1,$O$1803,$T$1685*$T$1803)</f>
        <v>5000000</v>
      </c>
      <c r="AB1803" s="12" t="n">
        <f aca="false">($J$1685+$O$1685)*$T$1803</f>
        <v>27698532.0151472</v>
      </c>
      <c r="AC1803" s="12" t="n">
        <f aca="false">Assumptions!$B$20*$T$1803</f>
        <v>867483939.409258</v>
      </c>
      <c r="AD1803" s="12" t="n">
        <f aca="false">IF($S$1803,Assumptions!$B$14*($T$1803-Assumptions!$B$13),Assumptions!$B$4)</f>
        <v>238467760.947016</v>
      </c>
      <c r="AE1803" s="12" t="n">
        <f aca="false">$U$1803+$V$1803+$W$1803+$X$1803+$Y$1803+$Z$1803+$AA$1803+$AB$1803+$AC$1803+$AD$1803</f>
        <v>2000000000</v>
      </c>
      <c r="AF1803" s="12" t="n">
        <f aca="false">IF(AND(IF($B$1803=1,$U$1803&gt;=INDEX($U$1696:$U$1823,1+$A$1803-Assumptions!$B$77),$U$1803&gt;INDEX($U$1696:$U$1823,1+$A$1803+Assumptions!$B$77)),IF($C$1803=1,$V$1803&gt;=INDEX($V$1696:$V$1823,1+$A$1803-Assumptions!$B$78),$V$1803&gt;INDEX($V$1696:$V$1823,1+$A$1803+Assumptions!$B$78)),IF($D$1803=1,$W$1803&gt;=INDEX($W$1696:$W$1823,1+$A$1803-Assumptions!$B$79),$W$1803&gt;INDEX($W$1696:$W$1823,1+$A$1803+Assumptions!$B$79)),IF($E$1803=1,$X$1803&gt;=INDEX($X$1696:$X$1823,1+$A$1803-Assumptions!$B$80),$X$1803&gt;INDEX($X$1696:$X$1823,1+$A$1803+Assumptions!$B$80)),IF($F$1803=1,$Y$1803&gt;=INDEX($Y$1696:$Y$1823,1+$A$1803-Assumptions!$B$81),$Y$1803&gt;INDEX($Y$1696:$Y$1823,1+$A$1803+Assumptions!$B$81)),IF($G$1803=1,$Z$1803&gt;=INDEX($Z$1696:$Z$1823,1+$A$1803-Assumptions!$B$82),$Z$1803&gt;INDEX($Z$1696:$Z$1823,1+$A$1803+Assumptions!$B$82)),IF($H$1803=1,$AA$1803&gt;=INDEX($AA$1696:$AA$1823,1+$A$1803-Assumptions!$B$83),$AA$1803&gt;INDEX($AA$1696:$AA$1823,1+$A$1803+Assumptions!$B$83))),1,0)</f>
        <v>0</v>
      </c>
    </row>
    <row r="1804" customFormat="false" ht="15" hidden="true" customHeight="false" outlineLevel="0" collapsed="false">
      <c r="A1804" s="6" t="n">
        <f aca="false">ROW()-ROW($A$1696)+Assumptions!$B$4</f>
        <v>108</v>
      </c>
      <c r="B1804" s="12" t="n">
        <f aca="false">MOD(QUOTIENT($A$1804,Assumptions!$B$77),2)</f>
        <v>1</v>
      </c>
      <c r="C1804" s="12" t="n">
        <f aca="false">MOD(QUOTIENT($A$1804,Assumptions!$B$78),2)</f>
        <v>1</v>
      </c>
      <c r="D1804" s="12" t="n">
        <f aca="false">MOD(QUOTIENT($A$1804,Assumptions!$B$79),2)</f>
        <v>0</v>
      </c>
      <c r="E1804" s="12" t="n">
        <f aca="false">MOD(QUOTIENT($A$1804,Assumptions!$B$80),2)</f>
        <v>1</v>
      </c>
      <c r="F1804" s="12" t="n">
        <f aca="false">MOD(QUOTIENT($A$1804,Assumptions!$B$81),2)</f>
        <v>1</v>
      </c>
      <c r="G1804" s="12" t="n">
        <f aca="false">MOD(QUOTIENT($A$1804,Assumptions!$B$82),2)</f>
        <v>0</v>
      </c>
      <c r="H1804" s="12" t="n">
        <f aca="false">MOD(QUOTIENT($A$1804,Assumptions!$B$83),2)</f>
        <v>0</v>
      </c>
      <c r="I1804" s="12" t="n">
        <f aca="false">IF($B$1804=1,MIN(Assumptions!$B$67,MAX(Assumptions!$B$4,Assumptions!$B$26-(Assumptions!$B$4))),Assumptions!$B$4)</f>
        <v>30000000</v>
      </c>
      <c r="J1804" s="12" t="n">
        <f aca="false">IF($C$1804=1,MIN(Assumptions!$B$66,MAX(Assumptions!$B$4,Assumptions!$B$26-($I$1804))),Assumptions!$B$4)</f>
        <v>300000000</v>
      </c>
      <c r="K1804" s="12" t="n">
        <f aca="false">IF($D$1804=1,MIN(Assumptions!$B$61,MAX(Assumptions!$B$4,Assumptions!$B$26-($I$1804+$J$1804))),Assumptions!$B$4)</f>
        <v>0</v>
      </c>
      <c r="L1804" s="12" t="n">
        <f aca="false">IF($E$1804=1,MIN(Assumptions!$B$56,MAX(Assumptions!$B$4,Assumptions!$B$26-($I$1804+$J$1804+$K$1804))),Assumptions!$B$4)</f>
        <v>60000000</v>
      </c>
      <c r="M1804" s="12" t="n">
        <f aca="false">IF($F$1804=1,MIN(Assumptions!$B$51,MAX(Assumptions!$B$4,Assumptions!$B$26-($I$1804+$J$1804+$K$1804+$L$1804))),Assumptions!$B$4)</f>
        <v>30000000</v>
      </c>
      <c r="N1804" s="12" t="n">
        <f aca="false">IF($G$1804=1,MIN(Assumptions!$B$46,MAX(Assumptions!$B$4,Assumptions!$B$26-($I$1804+$J$1804+$K$1804+$L$1804+$M$1804))),Assumptions!$B$4)</f>
        <v>0</v>
      </c>
      <c r="O1804" s="12" t="n">
        <f aca="false">IF($H$1804=1,MIN(Assumptions!$B$41,MAX(Assumptions!$B$4,Assumptions!$B$26-($I$1804+$J$1804+$K$1804+$L$1804+$M$1804+$N$1804))),Assumptions!$B$4)</f>
        <v>0</v>
      </c>
      <c r="P1804" s="12" t="n">
        <f aca="false">$I$1804+$J$1804+$K$1804+$L$1804+$M$1804+$N$1804+$O$1804</f>
        <v>420000000</v>
      </c>
      <c r="Q1804" s="12" t="n">
        <f aca="false">MAX(Assumptions!$B$4,Assumptions!$B$26-$P$1804)</f>
        <v>1580000000</v>
      </c>
      <c r="R1804" s="12" t="n">
        <f aca="false">$J$1685+$O$1685+Assumptions!$B$20+IF($B$1804=0,$D$1685,Assumptions!$B$4)+IF($C$1804=0,$AI$1685,Assumptions!$B$4)+IF($D$1804=0,$AF$1685,Assumptions!$B$4)+IF($E$1804=0,$AC$1685,Assumptions!$B$4)+IF($F$1804=0,$Z$1685,Assumptions!$B$4)+IF($G$1804=0,$W$1685,Assumptions!$B$4)+IF($H$1804=0,$T$1685,Assumptions!$B$4)</f>
        <v>21021919.7138799</v>
      </c>
      <c r="S1804" s="12" t="n">
        <f aca="false">IF($R$1804&gt;Assumptions!$B$4,$Q$1804/$R$1804&gt;Assumptions!$B$13,FALSE())</f>
        <v>1</v>
      </c>
      <c r="T1804" s="12" t="n">
        <f aca="false">IF($S$1804,($Q$1804+Assumptions!$B$14*Assumptions!$B$13)/($R$1804+Assumptions!$B$14),IF($R$1804&gt;Assumptions!$B$4,$Q$1804/$R$1804,Assumptions!$B$4))</f>
        <v>67.2776720288776</v>
      </c>
      <c r="U1804" s="12" t="n">
        <f aca="false">IF($B$1804=1,$I$1804,$D$1685*$T$1804)</f>
        <v>30000000</v>
      </c>
      <c r="V1804" s="12" t="n">
        <f aca="false">IF($C$1804=1,$J$1804,$AI$1685*$T$1804)</f>
        <v>300000000</v>
      </c>
      <c r="W1804" s="12" t="n">
        <f aca="false">IF($D$1804=1,$K$1804,$AF$1685*$T$1804)</f>
        <v>116696627.425729</v>
      </c>
      <c r="X1804" s="12" t="n">
        <f aca="false">IF($E$1804=1,$L$1804,$AC$1685*$T$1804)</f>
        <v>60000000</v>
      </c>
      <c r="Y1804" s="12" t="n">
        <f aca="false">IF($F$1804=1,$M$1804,$Z$1685*$T$1804)</f>
        <v>30000000</v>
      </c>
      <c r="Z1804" s="12" t="n">
        <f aca="false">IF($G$1804=1,$N$1804,$W$1685*$T$1804)</f>
        <v>336388360.144388</v>
      </c>
      <c r="AA1804" s="12" t="n">
        <f aca="false">IF($H$1804=1,$O$1804,$T$1685*$T$1804)</f>
        <v>336388360.144388</v>
      </c>
      <c r="AB1804" s="12" t="n">
        <f aca="false">($J$1685+$O$1685)*$T$1804</f>
        <v>19333423.9534037</v>
      </c>
      <c r="AC1804" s="12" t="n">
        <f aca="false">Assumptions!$B$20*$T$1804</f>
        <v>605499048.259898</v>
      </c>
      <c r="AD1804" s="12" t="n">
        <f aca="false">IF($S$1804,Assumptions!$B$14*($T$1804-Assumptions!$B$13),Assumptions!$B$4)</f>
        <v>165694180.072194</v>
      </c>
      <c r="AE1804" s="12" t="n">
        <f aca="false">$U$1804+$V$1804+$W$1804+$X$1804+$Y$1804+$Z$1804+$AA$1804+$AB$1804+$AC$1804+$AD$1804</f>
        <v>2000000000</v>
      </c>
      <c r="AF1804" s="12" t="n">
        <f aca="false">IF(AND(IF($B$1804=1,$U$1804&gt;=INDEX($U$1696:$U$1823,1+$A$1804-Assumptions!$B$77),$U$1804&gt;INDEX($U$1696:$U$1823,1+$A$1804+Assumptions!$B$77)),IF($C$1804=1,$V$1804&gt;=INDEX($V$1696:$V$1823,1+$A$1804-Assumptions!$B$78),$V$1804&gt;INDEX($V$1696:$V$1823,1+$A$1804+Assumptions!$B$78)),IF($D$1804=1,$W$1804&gt;=INDEX($W$1696:$W$1823,1+$A$1804-Assumptions!$B$79),$W$1804&gt;INDEX($W$1696:$W$1823,1+$A$1804+Assumptions!$B$79)),IF($E$1804=1,$X$1804&gt;=INDEX($X$1696:$X$1823,1+$A$1804-Assumptions!$B$80),$X$1804&gt;INDEX($X$1696:$X$1823,1+$A$1804+Assumptions!$B$80)),IF($F$1804=1,$Y$1804&gt;=INDEX($Y$1696:$Y$1823,1+$A$1804-Assumptions!$B$81),$Y$1804&gt;INDEX($Y$1696:$Y$1823,1+$A$1804+Assumptions!$B$81)),IF($G$1804=1,$Z$1804&gt;=INDEX($Z$1696:$Z$1823,1+$A$1804-Assumptions!$B$82),$Z$1804&gt;INDEX($Z$1696:$Z$1823,1+$A$1804+Assumptions!$B$82)),IF($H$1804=1,$AA$1804&gt;=INDEX($AA$1696:$AA$1823,1+$A$1804-Assumptions!$B$83),$AA$1804&gt;INDEX($AA$1696:$AA$1823,1+$A$1804+Assumptions!$B$83))),1,0)</f>
        <v>0</v>
      </c>
    </row>
    <row r="1805" customFormat="false" ht="15" hidden="true" customHeight="false" outlineLevel="0" collapsed="false">
      <c r="A1805" s="6" t="n">
        <f aca="false">ROW()-ROW($A$1696)+Assumptions!$B$4</f>
        <v>109</v>
      </c>
      <c r="B1805" s="12" t="n">
        <f aca="false">MOD(QUOTIENT($A$1805,Assumptions!$B$77),2)</f>
        <v>1</v>
      </c>
      <c r="C1805" s="12" t="n">
        <f aca="false">MOD(QUOTIENT($A$1805,Assumptions!$B$78),2)</f>
        <v>1</v>
      </c>
      <c r="D1805" s="12" t="n">
        <f aca="false">MOD(QUOTIENT($A$1805,Assumptions!$B$79),2)</f>
        <v>0</v>
      </c>
      <c r="E1805" s="12" t="n">
        <f aca="false">MOD(QUOTIENT($A$1805,Assumptions!$B$80),2)</f>
        <v>1</v>
      </c>
      <c r="F1805" s="12" t="n">
        <f aca="false">MOD(QUOTIENT($A$1805,Assumptions!$B$81),2)</f>
        <v>1</v>
      </c>
      <c r="G1805" s="12" t="n">
        <f aca="false">MOD(QUOTIENT($A$1805,Assumptions!$B$82),2)</f>
        <v>0</v>
      </c>
      <c r="H1805" s="12" t="n">
        <f aca="false">MOD(QUOTIENT($A$1805,Assumptions!$B$83),2)</f>
        <v>1</v>
      </c>
      <c r="I1805" s="12" t="n">
        <f aca="false">IF($B$1805=1,MIN(Assumptions!$B$67,MAX(Assumptions!$B$4,Assumptions!$B$26-(Assumptions!$B$4))),Assumptions!$B$4)</f>
        <v>30000000</v>
      </c>
      <c r="J1805" s="12" t="n">
        <f aca="false">IF($C$1805=1,MIN(Assumptions!$B$66,MAX(Assumptions!$B$4,Assumptions!$B$26-($I$1805))),Assumptions!$B$4)</f>
        <v>300000000</v>
      </c>
      <c r="K1805" s="12" t="n">
        <f aca="false">IF($D$1805=1,MIN(Assumptions!$B$61,MAX(Assumptions!$B$4,Assumptions!$B$26-($I$1805+$J$1805))),Assumptions!$B$4)</f>
        <v>0</v>
      </c>
      <c r="L1805" s="12" t="n">
        <f aca="false">IF($E$1805=1,MIN(Assumptions!$B$56,MAX(Assumptions!$B$4,Assumptions!$B$26-($I$1805+$J$1805+$K$1805))),Assumptions!$B$4)</f>
        <v>60000000</v>
      </c>
      <c r="M1805" s="12" t="n">
        <f aca="false">IF($F$1805=1,MIN(Assumptions!$B$51,MAX(Assumptions!$B$4,Assumptions!$B$26-($I$1805+$J$1805+$K$1805+$L$1805))),Assumptions!$B$4)</f>
        <v>30000000</v>
      </c>
      <c r="N1805" s="12" t="n">
        <f aca="false">IF($G$1805=1,MIN(Assumptions!$B$46,MAX(Assumptions!$B$4,Assumptions!$B$26-($I$1805+$J$1805+$K$1805+$L$1805+$M$1805))),Assumptions!$B$4)</f>
        <v>0</v>
      </c>
      <c r="O1805" s="12" t="n">
        <f aca="false">IF($H$1805=1,MIN(Assumptions!$B$41,MAX(Assumptions!$B$4,Assumptions!$B$26-($I$1805+$J$1805+$K$1805+$L$1805+$M$1805+$N$1805))),Assumptions!$B$4)</f>
        <v>5000000</v>
      </c>
      <c r="P1805" s="12" t="n">
        <f aca="false">$I$1805+$J$1805+$K$1805+$L$1805+$M$1805+$N$1805+$O$1805</f>
        <v>425000000</v>
      </c>
      <c r="Q1805" s="12" t="n">
        <f aca="false">MAX(Assumptions!$B$4,Assumptions!$B$26-$P$1805)</f>
        <v>1575000000</v>
      </c>
      <c r="R1805" s="12" t="n">
        <f aca="false">$J$1685+$O$1685+Assumptions!$B$20+IF($B$1805=0,$D$1685,Assumptions!$B$4)+IF($C$1805=0,$AI$1685,Assumptions!$B$4)+IF($D$1805=0,$AF$1685,Assumptions!$B$4)+IF($E$1805=0,$AC$1685,Assumptions!$B$4)+IF($F$1805=0,$Z$1685,Assumptions!$B$4)+IF($G$1805=0,$W$1685,Assumptions!$B$4)+IF($H$1805=0,$T$1685,Assumptions!$B$4)</f>
        <v>16021919.7138799</v>
      </c>
      <c r="S1805" s="12" t="n">
        <f aca="false">IF($R$1805&gt;Assumptions!$B$4,$Q$1805/$R$1805&gt;Assumptions!$B$13,FALSE())</f>
        <v>1</v>
      </c>
      <c r="T1805" s="12" t="n">
        <f aca="false">IF($S$1805,($Q$1805+Assumptions!$B$14*Assumptions!$B$13)/($R$1805+Assumptions!$B$14),IF($R$1805&gt;Assumptions!$B$4,$Q$1805/$R$1805,Assumptions!$B$4))</f>
        <v>85.1693574083393</v>
      </c>
      <c r="U1805" s="12" t="n">
        <f aca="false">IF($B$1805=1,$I$1805,$D$1685*$T$1805)</f>
        <v>30000000</v>
      </c>
      <c r="V1805" s="12" t="n">
        <f aca="false">IF($C$1805=1,$J$1805,$AI$1685*$T$1805)</f>
        <v>300000000</v>
      </c>
      <c r="W1805" s="12" t="n">
        <f aca="false">IF($D$1805=1,$K$1805,$AF$1685*$T$1805)</f>
        <v>147730687.906436</v>
      </c>
      <c r="X1805" s="12" t="n">
        <f aca="false">IF($E$1805=1,$L$1805,$AC$1685*$T$1805)</f>
        <v>60000000</v>
      </c>
      <c r="Y1805" s="12" t="n">
        <f aca="false">IF($F$1805=1,$M$1805,$Z$1685*$T$1805)</f>
        <v>30000000</v>
      </c>
      <c r="Z1805" s="12" t="n">
        <f aca="false">IF($G$1805=1,$N$1805,$W$1685*$T$1805)</f>
        <v>425846787.041696</v>
      </c>
      <c r="AA1805" s="12" t="n">
        <f aca="false">IF($H$1805=1,$O$1805,$T$1685*$T$1805)</f>
        <v>5000000</v>
      </c>
      <c r="AB1805" s="12" t="n">
        <f aca="false">($J$1685+$O$1685)*$T$1805</f>
        <v>24474914.855966</v>
      </c>
      <c r="AC1805" s="12" t="n">
        <f aca="false">Assumptions!$B$20*$T$1805</f>
        <v>766524216.675053</v>
      </c>
      <c r="AD1805" s="12" t="n">
        <f aca="false">IF($S$1805,Assumptions!$B$14*($T$1805-Assumptions!$B$13),Assumptions!$B$4)</f>
        <v>210423393.520848</v>
      </c>
      <c r="AE1805" s="12" t="n">
        <f aca="false">$U$1805+$V$1805+$W$1805+$X$1805+$Y$1805+$Z$1805+$AA$1805+$AB$1805+$AC$1805+$AD$1805</f>
        <v>2000000000</v>
      </c>
      <c r="AF1805" s="12" t="n">
        <f aca="false">IF(AND(IF($B$1805=1,$U$1805&gt;=INDEX($U$1696:$U$1823,1+$A$1805-Assumptions!$B$77),$U$1805&gt;INDEX($U$1696:$U$1823,1+$A$1805+Assumptions!$B$77)),IF($C$1805=1,$V$1805&gt;=INDEX($V$1696:$V$1823,1+$A$1805-Assumptions!$B$78),$V$1805&gt;INDEX($V$1696:$V$1823,1+$A$1805+Assumptions!$B$78)),IF($D$1805=1,$W$1805&gt;=INDEX($W$1696:$W$1823,1+$A$1805-Assumptions!$B$79),$W$1805&gt;INDEX($W$1696:$W$1823,1+$A$1805+Assumptions!$B$79)),IF($E$1805=1,$X$1805&gt;=INDEX($X$1696:$X$1823,1+$A$1805-Assumptions!$B$80),$X$1805&gt;INDEX($X$1696:$X$1823,1+$A$1805+Assumptions!$B$80)),IF($F$1805=1,$Y$1805&gt;=INDEX($Y$1696:$Y$1823,1+$A$1805-Assumptions!$B$81),$Y$1805&gt;INDEX($Y$1696:$Y$1823,1+$A$1805+Assumptions!$B$81)),IF($G$1805=1,$Z$1805&gt;=INDEX($Z$1696:$Z$1823,1+$A$1805-Assumptions!$B$82),$Z$1805&gt;INDEX($Z$1696:$Z$1823,1+$A$1805+Assumptions!$B$82)),IF($H$1805=1,$AA$1805&gt;=INDEX($AA$1696:$AA$1823,1+$A$1805-Assumptions!$B$83),$AA$1805&gt;INDEX($AA$1696:$AA$1823,1+$A$1805+Assumptions!$B$83))),1,0)</f>
        <v>0</v>
      </c>
    </row>
    <row r="1806" customFormat="false" ht="15" hidden="true" customHeight="false" outlineLevel="0" collapsed="false">
      <c r="A1806" s="6" t="n">
        <f aca="false">ROW()-ROW($A$1696)+Assumptions!$B$4</f>
        <v>110</v>
      </c>
      <c r="B1806" s="12" t="n">
        <f aca="false">MOD(QUOTIENT($A$1806,Assumptions!$B$77),2)</f>
        <v>1</v>
      </c>
      <c r="C1806" s="12" t="n">
        <f aca="false">MOD(QUOTIENT($A$1806,Assumptions!$B$78),2)</f>
        <v>1</v>
      </c>
      <c r="D1806" s="12" t="n">
        <f aca="false">MOD(QUOTIENT($A$1806,Assumptions!$B$79),2)</f>
        <v>0</v>
      </c>
      <c r="E1806" s="12" t="n">
        <f aca="false">MOD(QUOTIENT($A$1806,Assumptions!$B$80),2)</f>
        <v>1</v>
      </c>
      <c r="F1806" s="12" t="n">
        <f aca="false">MOD(QUOTIENT($A$1806,Assumptions!$B$81),2)</f>
        <v>1</v>
      </c>
      <c r="G1806" s="12" t="n">
        <f aca="false">MOD(QUOTIENT($A$1806,Assumptions!$B$82),2)</f>
        <v>1</v>
      </c>
      <c r="H1806" s="12" t="n">
        <f aca="false">MOD(QUOTIENT($A$1806,Assumptions!$B$83),2)</f>
        <v>0</v>
      </c>
      <c r="I1806" s="12" t="n">
        <f aca="false">IF($B$1806=1,MIN(Assumptions!$B$67,MAX(Assumptions!$B$4,Assumptions!$B$26-(Assumptions!$B$4))),Assumptions!$B$4)</f>
        <v>30000000</v>
      </c>
      <c r="J1806" s="12" t="n">
        <f aca="false">IF($C$1806=1,MIN(Assumptions!$B$66,MAX(Assumptions!$B$4,Assumptions!$B$26-($I$1806))),Assumptions!$B$4)</f>
        <v>300000000</v>
      </c>
      <c r="K1806" s="12" t="n">
        <f aca="false">IF($D$1806=1,MIN(Assumptions!$B$61,MAX(Assumptions!$B$4,Assumptions!$B$26-($I$1806+$J$1806))),Assumptions!$B$4)</f>
        <v>0</v>
      </c>
      <c r="L1806" s="12" t="n">
        <f aca="false">IF($E$1806=1,MIN(Assumptions!$B$56,MAX(Assumptions!$B$4,Assumptions!$B$26-($I$1806+$J$1806+$K$1806))),Assumptions!$B$4)</f>
        <v>60000000</v>
      </c>
      <c r="M1806" s="12" t="n">
        <f aca="false">IF($F$1806=1,MIN(Assumptions!$B$51,MAX(Assumptions!$B$4,Assumptions!$B$26-($I$1806+$J$1806+$K$1806+$L$1806))),Assumptions!$B$4)</f>
        <v>30000000</v>
      </c>
      <c r="N1806" s="12" t="n">
        <f aca="false">IF($G$1806=1,MIN(Assumptions!$B$46,MAX(Assumptions!$B$4,Assumptions!$B$26-($I$1806+$J$1806+$K$1806+$L$1806+$M$1806))),Assumptions!$B$4)</f>
        <v>15000000</v>
      </c>
      <c r="O1806" s="12" t="n">
        <f aca="false">IF($H$1806=1,MIN(Assumptions!$B$41,MAX(Assumptions!$B$4,Assumptions!$B$26-($I$1806+$J$1806+$K$1806+$L$1806+$M$1806+$N$1806))),Assumptions!$B$4)</f>
        <v>0</v>
      </c>
      <c r="P1806" s="12" t="n">
        <f aca="false">$I$1806+$J$1806+$K$1806+$L$1806+$M$1806+$N$1806+$O$1806</f>
        <v>435000000</v>
      </c>
      <c r="Q1806" s="12" t="n">
        <f aca="false">MAX(Assumptions!$B$4,Assumptions!$B$26-$P$1806)</f>
        <v>1565000000</v>
      </c>
      <c r="R1806" s="12" t="n">
        <f aca="false">$J$1685+$O$1685+Assumptions!$B$20+IF($B$1806=0,$D$1685,Assumptions!$B$4)+IF($C$1806=0,$AI$1685,Assumptions!$B$4)+IF($D$1806=0,$AF$1685,Assumptions!$B$4)+IF($E$1806=0,$AC$1685,Assumptions!$B$4)+IF($F$1806=0,$Z$1685,Assumptions!$B$4)+IF($G$1806=0,$W$1685,Assumptions!$B$4)+IF($H$1806=0,$T$1685,Assumptions!$B$4)</f>
        <v>16021919.7138799</v>
      </c>
      <c r="S1806" s="12" t="n">
        <f aca="false">IF($R$1806&gt;Assumptions!$B$4,$Q$1806/$R$1806&gt;Assumptions!$B$13,FALSE())</f>
        <v>1</v>
      </c>
      <c r="T1806" s="12" t="n">
        <f aca="false">IF($S$1806,($Q$1806+Assumptions!$B$14*Assumptions!$B$13)/($R$1806+Assumptions!$B$14),IF($R$1806&gt;Assumptions!$B$4,$Q$1806/$R$1806,Assumptions!$B$4))</f>
        <v>84.6294565689837</v>
      </c>
      <c r="U1806" s="12" t="n">
        <f aca="false">IF($B$1806=1,$I$1806,$D$1685*$T$1806)</f>
        <v>30000000</v>
      </c>
      <c r="V1806" s="12" t="n">
        <f aca="false">IF($C$1806=1,$J$1806,$AI$1685*$T$1806)</f>
        <v>300000000</v>
      </c>
      <c r="W1806" s="12" t="n">
        <f aca="false">IF($D$1806=1,$K$1806,$AF$1685*$T$1806)</f>
        <v>146794201.770738</v>
      </c>
      <c r="X1806" s="12" t="n">
        <f aca="false">IF($E$1806=1,$L$1806,$AC$1685*$T$1806)</f>
        <v>60000000</v>
      </c>
      <c r="Y1806" s="12" t="n">
        <f aca="false">IF($F$1806=1,$M$1806,$Z$1685*$T$1806)</f>
        <v>30000000</v>
      </c>
      <c r="Z1806" s="12" t="n">
        <f aca="false">IF($G$1806=1,$N$1806,$W$1685*$T$1806)</f>
        <v>15000000</v>
      </c>
      <c r="AA1806" s="12" t="n">
        <f aca="false">IF($H$1806=1,$O$1806,$T$1685*$T$1806)</f>
        <v>423147282.844919</v>
      </c>
      <c r="AB1806" s="12" t="n">
        <f aca="false">($J$1685+$O$1685)*$T$1806</f>
        <v>24319764.8410312</v>
      </c>
      <c r="AC1806" s="12" t="n">
        <f aca="false">Assumptions!$B$20*$T$1806</f>
        <v>761665109.120853</v>
      </c>
      <c r="AD1806" s="12" t="n">
        <f aca="false">IF($S$1806,Assumptions!$B$14*($T$1806-Assumptions!$B$13),Assumptions!$B$4)</f>
        <v>209073641.422459</v>
      </c>
      <c r="AE1806" s="12" t="n">
        <f aca="false">$U$1806+$V$1806+$W$1806+$X$1806+$Y$1806+$Z$1806+$AA$1806+$AB$1806+$AC$1806+$AD$1806</f>
        <v>2000000000</v>
      </c>
      <c r="AF1806" s="12" t="n">
        <f aca="false">IF(AND(IF($B$1806=1,$U$1806&gt;=INDEX($U$1696:$U$1823,1+$A$1806-Assumptions!$B$77),$U$1806&gt;INDEX($U$1696:$U$1823,1+$A$1806+Assumptions!$B$77)),IF($C$1806=1,$V$1806&gt;=INDEX($V$1696:$V$1823,1+$A$1806-Assumptions!$B$78),$V$1806&gt;INDEX($V$1696:$V$1823,1+$A$1806+Assumptions!$B$78)),IF($D$1806=1,$W$1806&gt;=INDEX($W$1696:$W$1823,1+$A$1806-Assumptions!$B$79),$W$1806&gt;INDEX($W$1696:$W$1823,1+$A$1806+Assumptions!$B$79)),IF($E$1806=1,$X$1806&gt;=INDEX($X$1696:$X$1823,1+$A$1806-Assumptions!$B$80),$X$1806&gt;INDEX($X$1696:$X$1823,1+$A$1806+Assumptions!$B$80)),IF($F$1806=1,$Y$1806&gt;=INDEX($Y$1696:$Y$1823,1+$A$1806-Assumptions!$B$81),$Y$1806&gt;INDEX($Y$1696:$Y$1823,1+$A$1806+Assumptions!$B$81)),IF($G$1806=1,$Z$1806&gt;=INDEX($Z$1696:$Z$1823,1+$A$1806-Assumptions!$B$82),$Z$1806&gt;INDEX($Z$1696:$Z$1823,1+$A$1806+Assumptions!$B$82)),IF($H$1806=1,$AA$1806&gt;=INDEX($AA$1696:$AA$1823,1+$A$1806-Assumptions!$B$83),$AA$1806&gt;INDEX($AA$1696:$AA$1823,1+$A$1806+Assumptions!$B$83))),1,0)</f>
        <v>0</v>
      </c>
    </row>
    <row r="1807" customFormat="false" ht="15" hidden="true" customHeight="false" outlineLevel="0" collapsed="false">
      <c r="A1807" s="6" t="n">
        <f aca="false">ROW()-ROW($A$1696)+Assumptions!$B$4</f>
        <v>111</v>
      </c>
      <c r="B1807" s="12" t="n">
        <f aca="false">MOD(QUOTIENT($A$1807,Assumptions!$B$77),2)</f>
        <v>1</v>
      </c>
      <c r="C1807" s="12" t="n">
        <f aca="false">MOD(QUOTIENT($A$1807,Assumptions!$B$78),2)</f>
        <v>1</v>
      </c>
      <c r="D1807" s="12" t="n">
        <f aca="false">MOD(QUOTIENT($A$1807,Assumptions!$B$79),2)</f>
        <v>0</v>
      </c>
      <c r="E1807" s="12" t="n">
        <f aca="false">MOD(QUOTIENT($A$1807,Assumptions!$B$80),2)</f>
        <v>1</v>
      </c>
      <c r="F1807" s="12" t="n">
        <f aca="false">MOD(QUOTIENT($A$1807,Assumptions!$B$81),2)</f>
        <v>1</v>
      </c>
      <c r="G1807" s="12" t="n">
        <f aca="false">MOD(QUOTIENT($A$1807,Assumptions!$B$82),2)</f>
        <v>1</v>
      </c>
      <c r="H1807" s="12" t="n">
        <f aca="false">MOD(QUOTIENT($A$1807,Assumptions!$B$83),2)</f>
        <v>1</v>
      </c>
      <c r="I1807" s="12" t="n">
        <f aca="false">IF($B$1807=1,MIN(Assumptions!$B$67,MAX(Assumptions!$B$4,Assumptions!$B$26-(Assumptions!$B$4))),Assumptions!$B$4)</f>
        <v>30000000</v>
      </c>
      <c r="J1807" s="12" t="n">
        <f aca="false">IF($C$1807=1,MIN(Assumptions!$B$66,MAX(Assumptions!$B$4,Assumptions!$B$26-($I$1807))),Assumptions!$B$4)</f>
        <v>300000000</v>
      </c>
      <c r="K1807" s="12" t="n">
        <f aca="false">IF($D$1807=1,MIN(Assumptions!$B$61,MAX(Assumptions!$B$4,Assumptions!$B$26-($I$1807+$J$1807))),Assumptions!$B$4)</f>
        <v>0</v>
      </c>
      <c r="L1807" s="12" t="n">
        <f aca="false">IF($E$1807=1,MIN(Assumptions!$B$56,MAX(Assumptions!$B$4,Assumptions!$B$26-($I$1807+$J$1807+$K$1807))),Assumptions!$B$4)</f>
        <v>60000000</v>
      </c>
      <c r="M1807" s="12" t="n">
        <f aca="false">IF($F$1807=1,MIN(Assumptions!$B$51,MAX(Assumptions!$B$4,Assumptions!$B$26-($I$1807+$J$1807+$K$1807+$L$1807))),Assumptions!$B$4)</f>
        <v>30000000</v>
      </c>
      <c r="N1807" s="12" t="n">
        <f aca="false">IF($G$1807=1,MIN(Assumptions!$B$46,MAX(Assumptions!$B$4,Assumptions!$B$26-($I$1807+$J$1807+$K$1807+$L$1807+$M$1807))),Assumptions!$B$4)</f>
        <v>15000000</v>
      </c>
      <c r="O1807" s="12" t="n">
        <f aca="false">IF($H$1807=1,MIN(Assumptions!$B$41,MAX(Assumptions!$B$4,Assumptions!$B$26-($I$1807+$J$1807+$K$1807+$L$1807+$M$1807+$N$1807))),Assumptions!$B$4)</f>
        <v>5000000</v>
      </c>
      <c r="P1807" s="12" t="n">
        <f aca="false">$I$1807+$J$1807+$K$1807+$L$1807+$M$1807+$N$1807+$O$1807</f>
        <v>440000000</v>
      </c>
      <c r="Q1807" s="12" t="n">
        <f aca="false">MAX(Assumptions!$B$4,Assumptions!$B$26-$P$1807)</f>
        <v>1560000000</v>
      </c>
      <c r="R1807" s="12" t="n">
        <f aca="false">$J$1685+$O$1685+Assumptions!$B$20+IF($B$1807=0,$D$1685,Assumptions!$B$4)+IF($C$1807=0,$AI$1685,Assumptions!$B$4)+IF($D$1807=0,$AF$1685,Assumptions!$B$4)+IF($E$1807=0,$AC$1685,Assumptions!$B$4)+IF($F$1807=0,$Z$1685,Assumptions!$B$4)+IF($G$1807=0,$W$1685,Assumptions!$B$4)+IF($H$1807=0,$T$1685,Assumptions!$B$4)</f>
        <v>11021919.7138799</v>
      </c>
      <c r="S1807" s="12" t="n">
        <f aca="false">IF($R$1807&gt;Assumptions!$B$4,$Q$1807/$R$1807&gt;Assumptions!$B$13,FALSE())</f>
        <v>1</v>
      </c>
      <c r="T1807" s="12" t="n">
        <f aca="false">IF($S$1807,($Q$1807+Assumptions!$B$14*Assumptions!$B$13)/($R$1807+Assumptions!$B$14),IF($R$1807&gt;Assumptions!$B$4,$Q$1807/$R$1807,Assumptions!$B$4))</f>
        <v>115.553119162225</v>
      </c>
      <c r="U1807" s="12" t="n">
        <f aca="false">IF($B$1807=1,$I$1807,$D$1685*$T$1807)</f>
        <v>30000000</v>
      </c>
      <c r="V1807" s="12" t="n">
        <f aca="false">IF($C$1807=1,$J$1807,$AI$1685*$T$1807)</f>
        <v>300000000</v>
      </c>
      <c r="W1807" s="12" t="n">
        <f aca="false">IF($D$1807=1,$K$1807,$AF$1685*$T$1807)</f>
        <v>200432905.718958</v>
      </c>
      <c r="X1807" s="12" t="n">
        <f aca="false">IF($E$1807=1,$L$1807,$AC$1685*$T$1807)</f>
        <v>60000000</v>
      </c>
      <c r="Y1807" s="12" t="n">
        <f aca="false">IF($F$1807=1,$M$1807,$Z$1685*$T$1807)</f>
        <v>30000000</v>
      </c>
      <c r="Z1807" s="12" t="n">
        <f aca="false">IF($G$1807=1,$N$1807,$W$1685*$T$1807)</f>
        <v>15000000</v>
      </c>
      <c r="AA1807" s="12" t="n">
        <f aca="false">IF($H$1807=1,$O$1807,$T$1685*$T$1807)</f>
        <v>5000000</v>
      </c>
      <c r="AB1807" s="12" t="n">
        <f aca="false">($J$1685+$O$1685)*$T$1807</f>
        <v>33206223.9154552</v>
      </c>
      <c r="AC1807" s="12" t="n">
        <f aca="false">Assumptions!$B$20*$T$1807</f>
        <v>1039978072.46002</v>
      </c>
      <c r="AD1807" s="12" t="n">
        <f aca="false">IF($S$1807,Assumptions!$B$14*($T$1807-Assumptions!$B$13),Assumptions!$B$4)</f>
        <v>286382797.905562</v>
      </c>
      <c r="AE1807" s="12" t="n">
        <f aca="false">$U$1807+$V$1807+$W$1807+$X$1807+$Y$1807+$Z$1807+$AA$1807+$AB$1807+$AC$1807+$AD$1807</f>
        <v>2000000000</v>
      </c>
      <c r="AF1807" s="12" t="n">
        <f aca="false">IF(AND(IF($B$1807=1,$U$1807&gt;=INDEX($U$1696:$U$1823,1+$A$1807-Assumptions!$B$77),$U$1807&gt;INDEX($U$1696:$U$1823,1+$A$1807+Assumptions!$B$77)),IF($C$1807=1,$V$1807&gt;=INDEX($V$1696:$V$1823,1+$A$1807-Assumptions!$B$78),$V$1807&gt;INDEX($V$1696:$V$1823,1+$A$1807+Assumptions!$B$78)),IF($D$1807=1,$W$1807&gt;=INDEX($W$1696:$W$1823,1+$A$1807-Assumptions!$B$79),$W$1807&gt;INDEX($W$1696:$W$1823,1+$A$1807+Assumptions!$B$79)),IF($E$1807=1,$X$1807&gt;=INDEX($X$1696:$X$1823,1+$A$1807-Assumptions!$B$80),$X$1807&gt;INDEX($X$1696:$X$1823,1+$A$1807+Assumptions!$B$80)),IF($F$1807=1,$Y$1807&gt;=INDEX($Y$1696:$Y$1823,1+$A$1807-Assumptions!$B$81),$Y$1807&gt;INDEX($Y$1696:$Y$1823,1+$A$1807+Assumptions!$B$81)),IF($G$1807=1,$Z$1807&gt;=INDEX($Z$1696:$Z$1823,1+$A$1807-Assumptions!$B$82),$Z$1807&gt;INDEX($Z$1696:$Z$1823,1+$A$1807+Assumptions!$B$82)),IF($H$1807=1,$AA$1807&gt;=INDEX($AA$1696:$AA$1823,1+$A$1807-Assumptions!$B$83),$AA$1807&gt;INDEX($AA$1696:$AA$1823,1+$A$1807+Assumptions!$B$83))),1,0)</f>
        <v>0</v>
      </c>
    </row>
    <row r="1808" customFormat="false" ht="15" hidden="true" customHeight="false" outlineLevel="0" collapsed="false">
      <c r="A1808" s="6" t="n">
        <f aca="false">ROW()-ROW($A$1696)+Assumptions!$B$4</f>
        <v>112</v>
      </c>
      <c r="B1808" s="12" t="n">
        <f aca="false">MOD(QUOTIENT($A$1808,Assumptions!$B$77),2)</f>
        <v>1</v>
      </c>
      <c r="C1808" s="12" t="n">
        <f aca="false">MOD(QUOTIENT($A$1808,Assumptions!$B$78),2)</f>
        <v>1</v>
      </c>
      <c r="D1808" s="12" t="n">
        <f aca="false">MOD(QUOTIENT($A$1808,Assumptions!$B$79),2)</f>
        <v>1</v>
      </c>
      <c r="E1808" s="12" t="n">
        <f aca="false">MOD(QUOTIENT($A$1808,Assumptions!$B$80),2)</f>
        <v>0</v>
      </c>
      <c r="F1808" s="12" t="n">
        <f aca="false">MOD(QUOTIENT($A$1808,Assumptions!$B$81),2)</f>
        <v>0</v>
      </c>
      <c r="G1808" s="12" t="n">
        <f aca="false">MOD(QUOTIENT($A$1808,Assumptions!$B$82),2)</f>
        <v>0</v>
      </c>
      <c r="H1808" s="12" t="n">
        <f aca="false">MOD(QUOTIENT($A$1808,Assumptions!$B$83),2)</f>
        <v>0</v>
      </c>
      <c r="I1808" s="12" t="n">
        <f aca="false">IF($B$1808=1,MIN(Assumptions!$B$67,MAX(Assumptions!$B$4,Assumptions!$B$26-(Assumptions!$B$4))),Assumptions!$B$4)</f>
        <v>30000000</v>
      </c>
      <c r="J1808" s="12" t="n">
        <f aca="false">IF($C$1808=1,MIN(Assumptions!$B$66,MAX(Assumptions!$B$4,Assumptions!$B$26-($I$1808))),Assumptions!$B$4)</f>
        <v>300000000</v>
      </c>
      <c r="K1808" s="12" t="n">
        <f aca="false">IF($D$1808=1,MIN(Assumptions!$B$61,MAX(Assumptions!$B$4,Assumptions!$B$26-($I$1808+$J$1808))),Assumptions!$B$4)</f>
        <v>100000000</v>
      </c>
      <c r="L1808" s="12" t="n">
        <f aca="false">IF($E$1808=1,MIN(Assumptions!$B$56,MAX(Assumptions!$B$4,Assumptions!$B$26-($I$1808+$J$1808+$K$1808))),Assumptions!$B$4)</f>
        <v>0</v>
      </c>
      <c r="M1808" s="12" t="n">
        <f aca="false">IF($F$1808=1,MIN(Assumptions!$B$51,MAX(Assumptions!$B$4,Assumptions!$B$26-($I$1808+$J$1808+$K$1808+$L$1808))),Assumptions!$B$4)</f>
        <v>0</v>
      </c>
      <c r="N1808" s="12" t="n">
        <f aca="false">IF($G$1808=1,MIN(Assumptions!$B$46,MAX(Assumptions!$B$4,Assumptions!$B$26-($I$1808+$J$1808+$K$1808+$L$1808+$M$1808))),Assumptions!$B$4)</f>
        <v>0</v>
      </c>
      <c r="O1808" s="12" t="n">
        <f aca="false">IF($H$1808=1,MIN(Assumptions!$B$41,MAX(Assumptions!$B$4,Assumptions!$B$26-($I$1808+$J$1808+$K$1808+$L$1808+$M$1808+$N$1808))),Assumptions!$B$4)</f>
        <v>0</v>
      </c>
      <c r="P1808" s="12" t="n">
        <f aca="false">$I$1808+$J$1808+$K$1808+$L$1808+$M$1808+$N$1808+$O$1808</f>
        <v>430000000</v>
      </c>
      <c r="Q1808" s="12" t="n">
        <f aca="false">MAX(Assumptions!$B$4,Assumptions!$B$26-$P$1808)</f>
        <v>1570000000</v>
      </c>
      <c r="R1808" s="12" t="n">
        <f aca="false">$J$1685+$O$1685+Assumptions!$B$20+IF($B$1808=0,$D$1685,Assumptions!$B$4)+IF($C$1808=0,$AI$1685,Assumptions!$B$4)+IF($D$1808=0,$AF$1685,Assumptions!$B$4)+IF($E$1808=0,$AC$1685,Assumptions!$B$4)+IF($F$1808=0,$Z$1685,Assumptions!$B$4)+IF($G$1808=0,$W$1685,Assumptions!$B$4)+IF($H$1808=0,$T$1685,Assumptions!$B$4)</f>
        <v>24687367.612023</v>
      </c>
      <c r="S1808" s="12" t="n">
        <f aca="false">IF($R$1808&gt;Assumptions!$B$4,$Q$1808/$R$1808&gt;Assumptions!$B$13,FALSE())</f>
        <v>1</v>
      </c>
      <c r="T1808" s="12" t="n">
        <f aca="false">IF($S$1808,($Q$1808+Assumptions!$B$14*Assumptions!$B$13)/($R$1808+Assumptions!$B$14),IF($R$1808&gt;Assumptions!$B$4,$Q$1808/$R$1808,Assumptions!$B$4))</f>
        <v>57.8393621052374</v>
      </c>
      <c r="U1808" s="12" t="n">
        <f aca="false">IF($B$1808=1,$I$1808,$D$1685*$T$1808)</f>
        <v>30000000</v>
      </c>
      <c r="V1808" s="12" t="n">
        <f aca="false">IF($C$1808=1,$J$1808,$AI$1685*$T$1808)</f>
        <v>300000000</v>
      </c>
      <c r="W1808" s="12" t="n">
        <f aca="false">IF($D$1808=1,$K$1808,$AF$1685*$T$1808)</f>
        <v>100000000</v>
      </c>
      <c r="X1808" s="12" t="n">
        <f aca="false">IF($E$1808=1,$L$1808,$AC$1685*$T$1808)</f>
        <v>138814469.05257</v>
      </c>
      <c r="Y1808" s="12" t="n">
        <f aca="false">IF($F$1808=1,$M$1808,$Z$1685*$T$1808)</f>
        <v>173518086.315712</v>
      </c>
      <c r="Z1808" s="12" t="n">
        <f aca="false">IF($G$1808=1,$N$1808,$W$1685*$T$1808)</f>
        <v>289196810.526187</v>
      </c>
      <c r="AA1808" s="12" t="n">
        <f aca="false">IF($H$1808=1,$O$1808,$T$1685*$T$1808)</f>
        <v>289196810.526187</v>
      </c>
      <c r="AB1808" s="12" t="n">
        <f aca="false">($J$1685+$O$1685)*$T$1808</f>
        <v>16621159.3691144</v>
      </c>
      <c r="AC1808" s="12" t="n">
        <f aca="false">Assumptions!$B$20*$T$1808</f>
        <v>520554258.947136</v>
      </c>
      <c r="AD1808" s="12" t="n">
        <f aca="false">IF($S$1808,Assumptions!$B$14*($T$1808-Assumptions!$B$13),Assumptions!$B$4)</f>
        <v>142098405.263093</v>
      </c>
      <c r="AE1808" s="12" t="n">
        <f aca="false">$U$1808+$V$1808+$W$1808+$X$1808+$Y$1808+$Z$1808+$AA$1808+$AB$1808+$AC$1808+$AD$1808</f>
        <v>2000000000</v>
      </c>
      <c r="AF1808" s="12" t="n">
        <f aca="false">IF(AND(IF($B$1808=1,$U$1808&gt;=INDEX($U$1696:$U$1823,1+$A$1808-Assumptions!$B$77),$U$1808&gt;INDEX($U$1696:$U$1823,1+$A$1808+Assumptions!$B$77)),IF($C$1808=1,$V$1808&gt;=INDEX($V$1696:$V$1823,1+$A$1808-Assumptions!$B$78),$V$1808&gt;INDEX($V$1696:$V$1823,1+$A$1808+Assumptions!$B$78)),IF($D$1808=1,$W$1808&gt;=INDEX($W$1696:$W$1823,1+$A$1808-Assumptions!$B$79),$W$1808&gt;INDEX($W$1696:$W$1823,1+$A$1808+Assumptions!$B$79)),IF($E$1808=1,$X$1808&gt;=INDEX($X$1696:$X$1823,1+$A$1808-Assumptions!$B$80),$X$1808&gt;INDEX($X$1696:$X$1823,1+$A$1808+Assumptions!$B$80)),IF($F$1808=1,$Y$1808&gt;=INDEX($Y$1696:$Y$1823,1+$A$1808-Assumptions!$B$81),$Y$1808&gt;INDEX($Y$1696:$Y$1823,1+$A$1808+Assumptions!$B$81)),IF($G$1808=1,$Z$1808&gt;=INDEX($Z$1696:$Z$1823,1+$A$1808-Assumptions!$B$82),$Z$1808&gt;INDEX($Z$1696:$Z$1823,1+$A$1808+Assumptions!$B$82)),IF($H$1808=1,$AA$1808&gt;=INDEX($AA$1696:$AA$1823,1+$A$1808-Assumptions!$B$83),$AA$1808&gt;INDEX($AA$1696:$AA$1823,1+$A$1808+Assumptions!$B$83))),1,0)</f>
        <v>0</v>
      </c>
    </row>
    <row r="1809" customFormat="false" ht="15" hidden="true" customHeight="false" outlineLevel="0" collapsed="false">
      <c r="A1809" s="6" t="n">
        <f aca="false">ROW()-ROW($A$1696)+Assumptions!$B$4</f>
        <v>113</v>
      </c>
      <c r="B1809" s="12" t="n">
        <f aca="false">MOD(QUOTIENT($A$1809,Assumptions!$B$77),2)</f>
        <v>1</v>
      </c>
      <c r="C1809" s="12" t="n">
        <f aca="false">MOD(QUOTIENT($A$1809,Assumptions!$B$78),2)</f>
        <v>1</v>
      </c>
      <c r="D1809" s="12" t="n">
        <f aca="false">MOD(QUOTIENT($A$1809,Assumptions!$B$79),2)</f>
        <v>1</v>
      </c>
      <c r="E1809" s="12" t="n">
        <f aca="false">MOD(QUOTIENT($A$1809,Assumptions!$B$80),2)</f>
        <v>0</v>
      </c>
      <c r="F1809" s="12" t="n">
        <f aca="false">MOD(QUOTIENT($A$1809,Assumptions!$B$81),2)</f>
        <v>0</v>
      </c>
      <c r="G1809" s="12" t="n">
        <f aca="false">MOD(QUOTIENT($A$1809,Assumptions!$B$82),2)</f>
        <v>0</v>
      </c>
      <c r="H1809" s="12" t="n">
        <f aca="false">MOD(QUOTIENT($A$1809,Assumptions!$B$83),2)</f>
        <v>1</v>
      </c>
      <c r="I1809" s="12" t="n">
        <f aca="false">IF($B$1809=1,MIN(Assumptions!$B$67,MAX(Assumptions!$B$4,Assumptions!$B$26-(Assumptions!$B$4))),Assumptions!$B$4)</f>
        <v>30000000</v>
      </c>
      <c r="J1809" s="12" t="n">
        <f aca="false">IF($C$1809=1,MIN(Assumptions!$B$66,MAX(Assumptions!$B$4,Assumptions!$B$26-($I$1809))),Assumptions!$B$4)</f>
        <v>300000000</v>
      </c>
      <c r="K1809" s="12" t="n">
        <f aca="false">IF($D$1809=1,MIN(Assumptions!$B$61,MAX(Assumptions!$B$4,Assumptions!$B$26-($I$1809+$J$1809))),Assumptions!$B$4)</f>
        <v>100000000</v>
      </c>
      <c r="L1809" s="12" t="n">
        <f aca="false">IF($E$1809=1,MIN(Assumptions!$B$56,MAX(Assumptions!$B$4,Assumptions!$B$26-($I$1809+$J$1809+$K$1809))),Assumptions!$B$4)</f>
        <v>0</v>
      </c>
      <c r="M1809" s="12" t="n">
        <f aca="false">IF($F$1809=1,MIN(Assumptions!$B$51,MAX(Assumptions!$B$4,Assumptions!$B$26-($I$1809+$J$1809+$K$1809+$L$1809))),Assumptions!$B$4)</f>
        <v>0</v>
      </c>
      <c r="N1809" s="12" t="n">
        <f aca="false">IF($G$1809=1,MIN(Assumptions!$B$46,MAX(Assumptions!$B$4,Assumptions!$B$26-($I$1809+$J$1809+$K$1809+$L$1809+$M$1809))),Assumptions!$B$4)</f>
        <v>0</v>
      </c>
      <c r="O1809" s="12" t="n">
        <f aca="false">IF($H$1809=1,MIN(Assumptions!$B$41,MAX(Assumptions!$B$4,Assumptions!$B$26-($I$1809+$J$1809+$K$1809+$L$1809+$M$1809+$N$1809))),Assumptions!$B$4)</f>
        <v>5000000</v>
      </c>
      <c r="P1809" s="12" t="n">
        <f aca="false">$I$1809+$J$1809+$K$1809+$L$1809+$M$1809+$N$1809+$O$1809</f>
        <v>435000000</v>
      </c>
      <c r="Q1809" s="12" t="n">
        <f aca="false">MAX(Assumptions!$B$4,Assumptions!$B$26-$P$1809)</f>
        <v>1565000000</v>
      </c>
      <c r="R1809" s="12" t="n">
        <f aca="false">$J$1685+$O$1685+Assumptions!$B$20+IF($B$1809=0,$D$1685,Assumptions!$B$4)+IF($C$1809=0,$AI$1685,Assumptions!$B$4)+IF($D$1809=0,$AF$1685,Assumptions!$B$4)+IF($E$1809=0,$AC$1685,Assumptions!$B$4)+IF($F$1809=0,$Z$1685,Assumptions!$B$4)+IF($G$1809=0,$W$1685,Assumptions!$B$4)+IF($H$1809=0,$T$1685,Assumptions!$B$4)</f>
        <v>19687367.612023</v>
      </c>
      <c r="S1809" s="12" t="n">
        <f aca="false">IF($R$1809&gt;Assumptions!$B$4,$Q$1809/$R$1809&gt;Assumptions!$B$13,FALSE())</f>
        <v>1</v>
      </c>
      <c r="T1809" s="12" t="n">
        <f aca="false">IF($S$1809,($Q$1809+Assumptions!$B$14*Assumptions!$B$13)/($R$1809+Assumptions!$B$14),IF($R$1809&gt;Assumptions!$B$4,$Q$1809/$R$1809,Assumptions!$B$4))</f>
        <v>70.6483088670058</v>
      </c>
      <c r="U1809" s="12" t="n">
        <f aca="false">IF($B$1809=1,$I$1809,$D$1685*$T$1809)</f>
        <v>30000000</v>
      </c>
      <c r="V1809" s="12" t="n">
        <f aca="false">IF($C$1809=1,$J$1809,$AI$1685*$T$1809)</f>
        <v>300000000</v>
      </c>
      <c r="W1809" s="12" t="n">
        <f aca="false">IF($D$1809=1,$K$1809,$AF$1685*$T$1809)</f>
        <v>100000000</v>
      </c>
      <c r="X1809" s="12" t="n">
        <f aca="false">IF($E$1809=1,$L$1809,$AC$1685*$T$1809)</f>
        <v>169555941.280814</v>
      </c>
      <c r="Y1809" s="12" t="n">
        <f aca="false">IF($F$1809=1,$M$1809,$Z$1685*$T$1809)</f>
        <v>211944926.601017</v>
      </c>
      <c r="Z1809" s="12" t="n">
        <f aca="false">IF($G$1809=1,$N$1809,$W$1685*$T$1809)</f>
        <v>353241544.335029</v>
      </c>
      <c r="AA1809" s="12" t="n">
        <f aca="false">IF($H$1809=1,$O$1809,$T$1685*$T$1809)</f>
        <v>5000000</v>
      </c>
      <c r="AB1809" s="12" t="n">
        <f aca="false">($J$1685+$O$1685)*$T$1809</f>
        <v>20302035.8125732</v>
      </c>
      <c r="AC1809" s="12" t="n">
        <f aca="false">Assumptions!$B$20*$T$1809</f>
        <v>635834779.803052</v>
      </c>
      <c r="AD1809" s="12" t="n">
        <f aca="false">IF($S$1809,Assumptions!$B$14*($T$1809-Assumptions!$B$13),Assumptions!$B$4)</f>
        <v>174120772.167515</v>
      </c>
      <c r="AE1809" s="12" t="n">
        <f aca="false">$U$1809+$V$1809+$W$1809+$X$1809+$Y$1809+$Z$1809+$AA$1809+$AB$1809+$AC$1809+$AD$1809</f>
        <v>2000000000</v>
      </c>
      <c r="AF1809" s="12" t="n">
        <f aca="false">IF(AND(IF($B$1809=1,$U$1809&gt;=INDEX($U$1696:$U$1823,1+$A$1809-Assumptions!$B$77),$U$1809&gt;INDEX($U$1696:$U$1823,1+$A$1809+Assumptions!$B$77)),IF($C$1809=1,$V$1809&gt;=INDEX($V$1696:$V$1823,1+$A$1809-Assumptions!$B$78),$V$1809&gt;INDEX($V$1696:$V$1823,1+$A$1809+Assumptions!$B$78)),IF($D$1809=1,$W$1809&gt;=INDEX($W$1696:$W$1823,1+$A$1809-Assumptions!$B$79),$W$1809&gt;INDEX($W$1696:$W$1823,1+$A$1809+Assumptions!$B$79)),IF($E$1809=1,$X$1809&gt;=INDEX($X$1696:$X$1823,1+$A$1809-Assumptions!$B$80),$X$1809&gt;INDEX($X$1696:$X$1823,1+$A$1809+Assumptions!$B$80)),IF($F$1809=1,$Y$1809&gt;=INDEX($Y$1696:$Y$1823,1+$A$1809-Assumptions!$B$81),$Y$1809&gt;INDEX($Y$1696:$Y$1823,1+$A$1809+Assumptions!$B$81)),IF($G$1809=1,$Z$1809&gt;=INDEX($Z$1696:$Z$1823,1+$A$1809-Assumptions!$B$82),$Z$1809&gt;INDEX($Z$1696:$Z$1823,1+$A$1809+Assumptions!$B$82)),IF($H$1809=1,$AA$1809&gt;=INDEX($AA$1696:$AA$1823,1+$A$1809-Assumptions!$B$83),$AA$1809&gt;INDEX($AA$1696:$AA$1823,1+$A$1809+Assumptions!$B$83))),1,0)</f>
        <v>0</v>
      </c>
    </row>
    <row r="1810" customFormat="false" ht="15" hidden="true" customHeight="false" outlineLevel="0" collapsed="false">
      <c r="A1810" s="6" t="n">
        <f aca="false">ROW()-ROW($A$1696)+Assumptions!$B$4</f>
        <v>114</v>
      </c>
      <c r="B1810" s="12" t="n">
        <f aca="false">MOD(QUOTIENT($A$1810,Assumptions!$B$77),2)</f>
        <v>1</v>
      </c>
      <c r="C1810" s="12" t="n">
        <f aca="false">MOD(QUOTIENT($A$1810,Assumptions!$B$78),2)</f>
        <v>1</v>
      </c>
      <c r="D1810" s="12" t="n">
        <f aca="false">MOD(QUOTIENT($A$1810,Assumptions!$B$79),2)</f>
        <v>1</v>
      </c>
      <c r="E1810" s="12" t="n">
        <f aca="false">MOD(QUOTIENT($A$1810,Assumptions!$B$80),2)</f>
        <v>0</v>
      </c>
      <c r="F1810" s="12" t="n">
        <f aca="false">MOD(QUOTIENT($A$1810,Assumptions!$B$81),2)</f>
        <v>0</v>
      </c>
      <c r="G1810" s="12" t="n">
        <f aca="false">MOD(QUOTIENT($A$1810,Assumptions!$B$82),2)</f>
        <v>1</v>
      </c>
      <c r="H1810" s="12" t="n">
        <f aca="false">MOD(QUOTIENT($A$1810,Assumptions!$B$83),2)</f>
        <v>0</v>
      </c>
      <c r="I1810" s="12" t="n">
        <f aca="false">IF($B$1810=1,MIN(Assumptions!$B$67,MAX(Assumptions!$B$4,Assumptions!$B$26-(Assumptions!$B$4))),Assumptions!$B$4)</f>
        <v>30000000</v>
      </c>
      <c r="J1810" s="12" t="n">
        <f aca="false">IF($C$1810=1,MIN(Assumptions!$B$66,MAX(Assumptions!$B$4,Assumptions!$B$26-($I$1810))),Assumptions!$B$4)</f>
        <v>300000000</v>
      </c>
      <c r="K1810" s="12" t="n">
        <f aca="false">IF($D$1810=1,MIN(Assumptions!$B$61,MAX(Assumptions!$B$4,Assumptions!$B$26-($I$1810+$J$1810))),Assumptions!$B$4)</f>
        <v>100000000</v>
      </c>
      <c r="L1810" s="12" t="n">
        <f aca="false">IF($E$1810=1,MIN(Assumptions!$B$56,MAX(Assumptions!$B$4,Assumptions!$B$26-($I$1810+$J$1810+$K$1810))),Assumptions!$B$4)</f>
        <v>0</v>
      </c>
      <c r="M1810" s="12" t="n">
        <f aca="false">IF($F$1810=1,MIN(Assumptions!$B$51,MAX(Assumptions!$B$4,Assumptions!$B$26-($I$1810+$J$1810+$K$1810+$L$1810))),Assumptions!$B$4)</f>
        <v>0</v>
      </c>
      <c r="N1810" s="12" t="n">
        <f aca="false">IF($G$1810=1,MIN(Assumptions!$B$46,MAX(Assumptions!$B$4,Assumptions!$B$26-($I$1810+$J$1810+$K$1810+$L$1810+$M$1810))),Assumptions!$B$4)</f>
        <v>15000000</v>
      </c>
      <c r="O1810" s="12" t="n">
        <f aca="false">IF($H$1810=1,MIN(Assumptions!$B$41,MAX(Assumptions!$B$4,Assumptions!$B$26-($I$1810+$J$1810+$K$1810+$L$1810+$M$1810+$N$1810))),Assumptions!$B$4)</f>
        <v>0</v>
      </c>
      <c r="P1810" s="12" t="n">
        <f aca="false">$I$1810+$J$1810+$K$1810+$L$1810+$M$1810+$N$1810+$O$1810</f>
        <v>445000000</v>
      </c>
      <c r="Q1810" s="12" t="n">
        <f aca="false">MAX(Assumptions!$B$4,Assumptions!$B$26-$P$1810)</f>
        <v>1555000000</v>
      </c>
      <c r="R1810" s="12" t="n">
        <f aca="false">$J$1685+$O$1685+Assumptions!$B$20+IF($B$1810=0,$D$1685,Assumptions!$B$4)+IF($C$1810=0,$AI$1685,Assumptions!$B$4)+IF($D$1810=0,$AF$1685,Assumptions!$B$4)+IF($E$1810=0,$AC$1685,Assumptions!$B$4)+IF($F$1810=0,$Z$1685,Assumptions!$B$4)+IF($G$1810=0,$W$1685,Assumptions!$B$4)+IF($H$1810=0,$T$1685,Assumptions!$B$4)</f>
        <v>19687367.612023</v>
      </c>
      <c r="S1810" s="12" t="n">
        <f aca="false">IF($R$1810&gt;Assumptions!$B$4,$Q$1810/$R$1810&gt;Assumptions!$B$13,FALSE())</f>
        <v>1</v>
      </c>
      <c r="T1810" s="12" t="n">
        <f aca="false">IF($S$1810,($Q$1810+Assumptions!$B$14*Assumptions!$B$13)/($R$1810+Assumptions!$B$14),IF($R$1810&gt;Assumptions!$B$4,$Q$1810/$R$1810,Assumptions!$B$4))</f>
        <v>70.1976019523838</v>
      </c>
      <c r="U1810" s="12" t="n">
        <f aca="false">IF($B$1810=1,$I$1810,$D$1685*$T$1810)</f>
        <v>30000000</v>
      </c>
      <c r="V1810" s="12" t="n">
        <f aca="false">IF($C$1810=1,$J$1810,$AI$1685*$T$1810)</f>
        <v>300000000</v>
      </c>
      <c r="W1810" s="12" t="n">
        <f aca="false">IF($D$1810=1,$K$1810,$AF$1685*$T$1810)</f>
        <v>100000000</v>
      </c>
      <c r="X1810" s="12" t="n">
        <f aca="false">IF($E$1810=1,$L$1810,$AC$1685*$T$1810)</f>
        <v>168474244.685721</v>
      </c>
      <c r="Y1810" s="12" t="n">
        <f aca="false">IF($F$1810=1,$M$1810,$Z$1685*$T$1810)</f>
        <v>210592805.857151</v>
      </c>
      <c r="Z1810" s="12" t="n">
        <f aca="false">IF($G$1810=1,$N$1810,$W$1685*$T$1810)</f>
        <v>15000000</v>
      </c>
      <c r="AA1810" s="12" t="n">
        <f aca="false">IF($H$1810=1,$O$1810,$T$1685*$T$1810)</f>
        <v>350988009.761919</v>
      </c>
      <c r="AB1810" s="12" t="n">
        <f aca="false">($J$1685+$O$1685)*$T$1810</f>
        <v>20172517.2427961</v>
      </c>
      <c r="AC1810" s="12" t="n">
        <f aca="false">Assumptions!$B$20*$T$1810</f>
        <v>631778417.571454</v>
      </c>
      <c r="AD1810" s="12" t="n">
        <f aca="false">IF($S$1810,Assumptions!$B$14*($T$1810-Assumptions!$B$13),Assumptions!$B$4)</f>
        <v>172994004.880959</v>
      </c>
      <c r="AE1810" s="12" t="n">
        <f aca="false">$U$1810+$V$1810+$W$1810+$X$1810+$Y$1810+$Z$1810+$AA$1810+$AB$1810+$AC$1810+$AD$1810</f>
        <v>2000000000</v>
      </c>
      <c r="AF1810" s="12" t="n">
        <f aca="false">IF(AND(IF($B$1810=1,$U$1810&gt;=INDEX($U$1696:$U$1823,1+$A$1810-Assumptions!$B$77),$U$1810&gt;INDEX($U$1696:$U$1823,1+$A$1810+Assumptions!$B$77)),IF($C$1810=1,$V$1810&gt;=INDEX($V$1696:$V$1823,1+$A$1810-Assumptions!$B$78),$V$1810&gt;INDEX($V$1696:$V$1823,1+$A$1810+Assumptions!$B$78)),IF($D$1810=1,$W$1810&gt;=INDEX($W$1696:$W$1823,1+$A$1810-Assumptions!$B$79),$W$1810&gt;INDEX($W$1696:$W$1823,1+$A$1810+Assumptions!$B$79)),IF($E$1810=1,$X$1810&gt;=INDEX($X$1696:$X$1823,1+$A$1810-Assumptions!$B$80),$X$1810&gt;INDEX($X$1696:$X$1823,1+$A$1810+Assumptions!$B$80)),IF($F$1810=1,$Y$1810&gt;=INDEX($Y$1696:$Y$1823,1+$A$1810-Assumptions!$B$81),$Y$1810&gt;INDEX($Y$1696:$Y$1823,1+$A$1810+Assumptions!$B$81)),IF($G$1810=1,$Z$1810&gt;=INDEX($Z$1696:$Z$1823,1+$A$1810-Assumptions!$B$82),$Z$1810&gt;INDEX($Z$1696:$Z$1823,1+$A$1810+Assumptions!$B$82)),IF($H$1810=1,$AA$1810&gt;=INDEX($AA$1696:$AA$1823,1+$A$1810-Assumptions!$B$83),$AA$1810&gt;INDEX($AA$1696:$AA$1823,1+$A$1810+Assumptions!$B$83))),1,0)</f>
        <v>0</v>
      </c>
    </row>
    <row r="1811" customFormat="false" ht="15" hidden="true" customHeight="false" outlineLevel="0" collapsed="false">
      <c r="A1811" s="6" t="n">
        <f aca="false">ROW()-ROW($A$1696)+Assumptions!$B$4</f>
        <v>115</v>
      </c>
      <c r="B1811" s="12" t="n">
        <f aca="false">MOD(QUOTIENT($A$1811,Assumptions!$B$77),2)</f>
        <v>1</v>
      </c>
      <c r="C1811" s="12" t="n">
        <f aca="false">MOD(QUOTIENT($A$1811,Assumptions!$B$78),2)</f>
        <v>1</v>
      </c>
      <c r="D1811" s="12" t="n">
        <f aca="false">MOD(QUOTIENT($A$1811,Assumptions!$B$79),2)</f>
        <v>1</v>
      </c>
      <c r="E1811" s="12" t="n">
        <f aca="false">MOD(QUOTIENT($A$1811,Assumptions!$B$80),2)</f>
        <v>0</v>
      </c>
      <c r="F1811" s="12" t="n">
        <f aca="false">MOD(QUOTIENT($A$1811,Assumptions!$B$81),2)</f>
        <v>0</v>
      </c>
      <c r="G1811" s="12" t="n">
        <f aca="false">MOD(QUOTIENT($A$1811,Assumptions!$B$82),2)</f>
        <v>1</v>
      </c>
      <c r="H1811" s="12" t="n">
        <f aca="false">MOD(QUOTIENT($A$1811,Assumptions!$B$83),2)</f>
        <v>1</v>
      </c>
      <c r="I1811" s="12" t="n">
        <f aca="false">IF($B$1811=1,MIN(Assumptions!$B$67,MAX(Assumptions!$B$4,Assumptions!$B$26-(Assumptions!$B$4))),Assumptions!$B$4)</f>
        <v>30000000</v>
      </c>
      <c r="J1811" s="12" t="n">
        <f aca="false">IF($C$1811=1,MIN(Assumptions!$B$66,MAX(Assumptions!$B$4,Assumptions!$B$26-($I$1811))),Assumptions!$B$4)</f>
        <v>300000000</v>
      </c>
      <c r="K1811" s="12" t="n">
        <f aca="false">IF($D$1811=1,MIN(Assumptions!$B$61,MAX(Assumptions!$B$4,Assumptions!$B$26-($I$1811+$J$1811))),Assumptions!$B$4)</f>
        <v>100000000</v>
      </c>
      <c r="L1811" s="12" t="n">
        <f aca="false">IF($E$1811=1,MIN(Assumptions!$B$56,MAX(Assumptions!$B$4,Assumptions!$B$26-($I$1811+$J$1811+$K$1811))),Assumptions!$B$4)</f>
        <v>0</v>
      </c>
      <c r="M1811" s="12" t="n">
        <f aca="false">IF($F$1811=1,MIN(Assumptions!$B$51,MAX(Assumptions!$B$4,Assumptions!$B$26-($I$1811+$J$1811+$K$1811+$L$1811))),Assumptions!$B$4)</f>
        <v>0</v>
      </c>
      <c r="N1811" s="12" t="n">
        <f aca="false">IF($G$1811=1,MIN(Assumptions!$B$46,MAX(Assumptions!$B$4,Assumptions!$B$26-($I$1811+$J$1811+$K$1811+$L$1811+$M$1811))),Assumptions!$B$4)</f>
        <v>15000000</v>
      </c>
      <c r="O1811" s="12" t="n">
        <f aca="false">IF($H$1811=1,MIN(Assumptions!$B$41,MAX(Assumptions!$B$4,Assumptions!$B$26-($I$1811+$J$1811+$K$1811+$L$1811+$M$1811+$N$1811))),Assumptions!$B$4)</f>
        <v>5000000</v>
      </c>
      <c r="P1811" s="12" t="n">
        <f aca="false">$I$1811+$J$1811+$K$1811+$L$1811+$M$1811+$N$1811+$O$1811</f>
        <v>450000000</v>
      </c>
      <c r="Q1811" s="12" t="n">
        <f aca="false">MAX(Assumptions!$B$4,Assumptions!$B$26-$P$1811)</f>
        <v>1550000000</v>
      </c>
      <c r="R1811" s="12" t="n">
        <f aca="false">$J$1685+$O$1685+Assumptions!$B$20+IF($B$1811=0,$D$1685,Assumptions!$B$4)+IF($C$1811=0,$AI$1685,Assumptions!$B$4)+IF($D$1811=0,$AF$1685,Assumptions!$B$4)+IF($E$1811=0,$AC$1685,Assumptions!$B$4)+IF($F$1811=0,$Z$1685,Assumptions!$B$4)+IF($G$1811=0,$W$1685,Assumptions!$B$4)+IF($H$1811=0,$T$1685,Assumptions!$B$4)</f>
        <v>14687367.612023</v>
      </c>
      <c r="S1811" s="12" t="n">
        <f aca="false">IF($R$1811&gt;Assumptions!$B$4,$Q$1811/$R$1811&gt;Assumptions!$B$13,FALSE())</f>
        <v>1</v>
      </c>
      <c r="T1811" s="12" t="n">
        <f aca="false">IF($S$1811,($Q$1811+Assumptions!$B$14*Assumptions!$B$13)/($R$1811+Assumptions!$B$14),IF($R$1811&gt;Assumptions!$B$4,$Q$1811/$R$1811,Assumptions!$B$4))</f>
        <v>90.3279684850628</v>
      </c>
      <c r="U1811" s="12" t="n">
        <f aca="false">IF($B$1811=1,$I$1811,$D$1685*$T$1811)</f>
        <v>30000000</v>
      </c>
      <c r="V1811" s="12" t="n">
        <f aca="false">IF($C$1811=1,$J$1811,$AI$1685*$T$1811)</f>
        <v>300000000</v>
      </c>
      <c r="W1811" s="12" t="n">
        <f aca="false">IF($D$1811=1,$K$1811,$AF$1685*$T$1811)</f>
        <v>100000000</v>
      </c>
      <c r="X1811" s="12" t="n">
        <f aca="false">IF($E$1811=1,$L$1811,$AC$1685*$T$1811)</f>
        <v>216787124.364151</v>
      </c>
      <c r="Y1811" s="12" t="n">
        <f aca="false">IF($F$1811=1,$M$1811,$Z$1685*$T$1811)</f>
        <v>270983905.455188</v>
      </c>
      <c r="Z1811" s="12" t="n">
        <f aca="false">IF($G$1811=1,$N$1811,$W$1685*$T$1811)</f>
        <v>15000000</v>
      </c>
      <c r="AA1811" s="12" t="n">
        <f aca="false">IF($H$1811=1,$O$1811,$T$1685*$T$1811)</f>
        <v>5000000</v>
      </c>
      <c r="AB1811" s="12" t="n">
        <f aca="false">($J$1685+$O$1685)*$T$1811</f>
        <v>25957332.6024393</v>
      </c>
      <c r="AC1811" s="12" t="n">
        <f aca="false">Assumptions!$B$20*$T$1811</f>
        <v>812951716.365565</v>
      </c>
      <c r="AD1811" s="12" t="n">
        <f aca="false">IF($S$1811,Assumptions!$B$14*($T$1811-Assumptions!$B$13),Assumptions!$B$4)</f>
        <v>223319921.212657</v>
      </c>
      <c r="AE1811" s="12" t="n">
        <f aca="false">$U$1811+$V$1811+$W$1811+$X$1811+$Y$1811+$Z$1811+$AA$1811+$AB$1811+$AC$1811+$AD$1811</f>
        <v>2000000000</v>
      </c>
      <c r="AF1811" s="12" t="n">
        <f aca="false">IF(AND(IF($B$1811=1,$U$1811&gt;=INDEX($U$1696:$U$1823,1+$A$1811-Assumptions!$B$77),$U$1811&gt;INDEX($U$1696:$U$1823,1+$A$1811+Assumptions!$B$77)),IF($C$1811=1,$V$1811&gt;=INDEX($V$1696:$V$1823,1+$A$1811-Assumptions!$B$78),$V$1811&gt;INDEX($V$1696:$V$1823,1+$A$1811+Assumptions!$B$78)),IF($D$1811=1,$W$1811&gt;=INDEX($W$1696:$W$1823,1+$A$1811-Assumptions!$B$79),$W$1811&gt;INDEX($W$1696:$W$1823,1+$A$1811+Assumptions!$B$79)),IF($E$1811=1,$X$1811&gt;=INDEX($X$1696:$X$1823,1+$A$1811-Assumptions!$B$80),$X$1811&gt;INDEX($X$1696:$X$1823,1+$A$1811+Assumptions!$B$80)),IF($F$1811=1,$Y$1811&gt;=INDEX($Y$1696:$Y$1823,1+$A$1811-Assumptions!$B$81),$Y$1811&gt;INDEX($Y$1696:$Y$1823,1+$A$1811+Assumptions!$B$81)),IF($G$1811=1,$Z$1811&gt;=INDEX($Z$1696:$Z$1823,1+$A$1811-Assumptions!$B$82),$Z$1811&gt;INDEX($Z$1696:$Z$1823,1+$A$1811+Assumptions!$B$82)),IF($H$1811=1,$AA$1811&gt;=INDEX($AA$1696:$AA$1823,1+$A$1811-Assumptions!$B$83),$AA$1811&gt;INDEX($AA$1696:$AA$1823,1+$A$1811+Assumptions!$B$83))),1,0)</f>
        <v>0</v>
      </c>
    </row>
    <row r="1812" customFormat="false" ht="15" hidden="true" customHeight="false" outlineLevel="0" collapsed="false">
      <c r="A1812" s="6" t="n">
        <f aca="false">ROW()-ROW($A$1696)+Assumptions!$B$4</f>
        <v>116</v>
      </c>
      <c r="B1812" s="12" t="n">
        <f aca="false">MOD(QUOTIENT($A$1812,Assumptions!$B$77),2)</f>
        <v>1</v>
      </c>
      <c r="C1812" s="12" t="n">
        <f aca="false">MOD(QUOTIENT($A$1812,Assumptions!$B$78),2)</f>
        <v>1</v>
      </c>
      <c r="D1812" s="12" t="n">
        <f aca="false">MOD(QUOTIENT($A$1812,Assumptions!$B$79),2)</f>
        <v>1</v>
      </c>
      <c r="E1812" s="12" t="n">
        <f aca="false">MOD(QUOTIENT($A$1812,Assumptions!$B$80),2)</f>
        <v>0</v>
      </c>
      <c r="F1812" s="12" t="n">
        <f aca="false">MOD(QUOTIENT($A$1812,Assumptions!$B$81),2)</f>
        <v>1</v>
      </c>
      <c r="G1812" s="12" t="n">
        <f aca="false">MOD(QUOTIENT($A$1812,Assumptions!$B$82),2)</f>
        <v>0</v>
      </c>
      <c r="H1812" s="12" t="n">
        <f aca="false">MOD(QUOTIENT($A$1812,Assumptions!$B$83),2)</f>
        <v>0</v>
      </c>
      <c r="I1812" s="12" t="n">
        <f aca="false">IF($B$1812=1,MIN(Assumptions!$B$67,MAX(Assumptions!$B$4,Assumptions!$B$26-(Assumptions!$B$4))),Assumptions!$B$4)</f>
        <v>30000000</v>
      </c>
      <c r="J1812" s="12" t="n">
        <f aca="false">IF($C$1812=1,MIN(Assumptions!$B$66,MAX(Assumptions!$B$4,Assumptions!$B$26-($I$1812))),Assumptions!$B$4)</f>
        <v>300000000</v>
      </c>
      <c r="K1812" s="12" t="n">
        <f aca="false">IF($D$1812=1,MIN(Assumptions!$B$61,MAX(Assumptions!$B$4,Assumptions!$B$26-($I$1812+$J$1812))),Assumptions!$B$4)</f>
        <v>100000000</v>
      </c>
      <c r="L1812" s="12" t="n">
        <f aca="false">IF($E$1812=1,MIN(Assumptions!$B$56,MAX(Assumptions!$B$4,Assumptions!$B$26-($I$1812+$J$1812+$K$1812))),Assumptions!$B$4)</f>
        <v>0</v>
      </c>
      <c r="M1812" s="12" t="n">
        <f aca="false">IF($F$1812=1,MIN(Assumptions!$B$51,MAX(Assumptions!$B$4,Assumptions!$B$26-($I$1812+$J$1812+$K$1812+$L$1812))),Assumptions!$B$4)</f>
        <v>30000000</v>
      </c>
      <c r="N1812" s="12" t="n">
        <f aca="false">IF($G$1812=1,MIN(Assumptions!$B$46,MAX(Assumptions!$B$4,Assumptions!$B$26-($I$1812+$J$1812+$K$1812+$L$1812+$M$1812))),Assumptions!$B$4)</f>
        <v>0</v>
      </c>
      <c r="O1812" s="12" t="n">
        <f aca="false">IF($H$1812=1,MIN(Assumptions!$B$41,MAX(Assumptions!$B$4,Assumptions!$B$26-($I$1812+$J$1812+$K$1812+$L$1812+$M$1812+$N$1812))),Assumptions!$B$4)</f>
        <v>0</v>
      </c>
      <c r="P1812" s="12" t="n">
        <f aca="false">$I$1812+$J$1812+$K$1812+$L$1812+$M$1812+$N$1812+$O$1812</f>
        <v>460000000</v>
      </c>
      <c r="Q1812" s="12" t="n">
        <f aca="false">MAX(Assumptions!$B$4,Assumptions!$B$26-$P$1812)</f>
        <v>1540000000</v>
      </c>
      <c r="R1812" s="12" t="n">
        <f aca="false">$J$1685+$O$1685+Assumptions!$B$20+IF($B$1812=0,$D$1685,Assumptions!$B$4)+IF($C$1812=0,$AI$1685,Assumptions!$B$4)+IF($D$1812=0,$AF$1685,Assumptions!$B$4)+IF($E$1812=0,$AC$1685,Assumptions!$B$4)+IF($F$1812=0,$Z$1685,Assumptions!$B$4)+IF($G$1812=0,$W$1685,Assumptions!$B$4)+IF($H$1812=0,$T$1685,Assumptions!$B$4)</f>
        <v>21687367.612023</v>
      </c>
      <c r="S1812" s="12" t="n">
        <f aca="false">IF($R$1812&gt;Assumptions!$B$4,$Q$1812/$R$1812&gt;Assumptions!$B$13,FALSE())</f>
        <v>1</v>
      </c>
      <c r="T1812" s="12" t="n">
        <f aca="false">IF($S$1812,($Q$1812+Assumptions!$B$14*Assumptions!$B$13)/($R$1812+Assumptions!$B$14),IF($R$1812&gt;Assumptions!$B$4,$Q$1812/$R$1812,Assumptions!$B$4))</f>
        <v>63.7729588743365</v>
      </c>
      <c r="U1812" s="12" t="n">
        <f aca="false">IF($B$1812=1,$I$1812,$D$1685*$T$1812)</f>
        <v>30000000</v>
      </c>
      <c r="V1812" s="12" t="n">
        <f aca="false">IF($C$1812=1,$J$1812,$AI$1685*$T$1812)</f>
        <v>300000000</v>
      </c>
      <c r="W1812" s="12" t="n">
        <f aca="false">IF($D$1812=1,$K$1812,$AF$1685*$T$1812)</f>
        <v>100000000</v>
      </c>
      <c r="X1812" s="12" t="n">
        <f aca="false">IF($E$1812=1,$L$1812,$AC$1685*$T$1812)</f>
        <v>153055101.298408</v>
      </c>
      <c r="Y1812" s="12" t="n">
        <f aca="false">IF($F$1812=1,$M$1812,$Z$1685*$T$1812)</f>
        <v>30000000</v>
      </c>
      <c r="Z1812" s="12" t="n">
        <f aca="false">IF($G$1812=1,$N$1812,$W$1685*$T$1812)</f>
        <v>318864794.371683</v>
      </c>
      <c r="AA1812" s="12" t="n">
        <f aca="false">IF($H$1812=1,$O$1812,$T$1685*$T$1812)</f>
        <v>318864794.371683</v>
      </c>
      <c r="AB1812" s="12" t="n">
        <f aca="false">($J$1685+$O$1685)*$T$1812</f>
        <v>18326282.9033577</v>
      </c>
      <c r="AC1812" s="12" t="n">
        <f aca="false">Assumptions!$B$20*$T$1812</f>
        <v>573956629.869029</v>
      </c>
      <c r="AD1812" s="12" t="n">
        <f aca="false">IF($S$1812,Assumptions!$B$14*($T$1812-Assumptions!$B$13),Assumptions!$B$4)</f>
        <v>156932397.185841</v>
      </c>
      <c r="AE1812" s="12" t="n">
        <f aca="false">$U$1812+$V$1812+$W$1812+$X$1812+$Y$1812+$Z$1812+$AA$1812+$AB$1812+$AC$1812+$AD$1812</f>
        <v>2000000000</v>
      </c>
      <c r="AF1812" s="12" t="n">
        <f aca="false">IF(AND(IF($B$1812=1,$U$1812&gt;=INDEX($U$1696:$U$1823,1+$A$1812-Assumptions!$B$77),$U$1812&gt;INDEX($U$1696:$U$1823,1+$A$1812+Assumptions!$B$77)),IF($C$1812=1,$V$1812&gt;=INDEX($V$1696:$V$1823,1+$A$1812-Assumptions!$B$78),$V$1812&gt;INDEX($V$1696:$V$1823,1+$A$1812+Assumptions!$B$78)),IF($D$1812=1,$W$1812&gt;=INDEX($W$1696:$W$1823,1+$A$1812-Assumptions!$B$79),$W$1812&gt;INDEX($W$1696:$W$1823,1+$A$1812+Assumptions!$B$79)),IF($E$1812=1,$X$1812&gt;=INDEX($X$1696:$X$1823,1+$A$1812-Assumptions!$B$80),$X$1812&gt;INDEX($X$1696:$X$1823,1+$A$1812+Assumptions!$B$80)),IF($F$1812=1,$Y$1812&gt;=INDEX($Y$1696:$Y$1823,1+$A$1812-Assumptions!$B$81),$Y$1812&gt;INDEX($Y$1696:$Y$1823,1+$A$1812+Assumptions!$B$81)),IF($G$1812=1,$Z$1812&gt;=INDEX($Z$1696:$Z$1823,1+$A$1812-Assumptions!$B$82),$Z$1812&gt;INDEX($Z$1696:$Z$1823,1+$A$1812+Assumptions!$B$82)),IF($H$1812=1,$AA$1812&gt;=INDEX($AA$1696:$AA$1823,1+$A$1812-Assumptions!$B$83),$AA$1812&gt;INDEX($AA$1696:$AA$1823,1+$A$1812+Assumptions!$B$83))),1,0)</f>
        <v>0</v>
      </c>
    </row>
    <row r="1813" customFormat="false" ht="15" hidden="true" customHeight="false" outlineLevel="0" collapsed="false">
      <c r="A1813" s="6" t="n">
        <f aca="false">ROW()-ROW($A$1696)+Assumptions!$B$4</f>
        <v>117</v>
      </c>
      <c r="B1813" s="12" t="n">
        <f aca="false">MOD(QUOTIENT($A$1813,Assumptions!$B$77),2)</f>
        <v>1</v>
      </c>
      <c r="C1813" s="12" t="n">
        <f aca="false">MOD(QUOTIENT($A$1813,Assumptions!$B$78),2)</f>
        <v>1</v>
      </c>
      <c r="D1813" s="12" t="n">
        <f aca="false">MOD(QUOTIENT($A$1813,Assumptions!$B$79),2)</f>
        <v>1</v>
      </c>
      <c r="E1813" s="12" t="n">
        <f aca="false">MOD(QUOTIENT($A$1813,Assumptions!$B$80),2)</f>
        <v>0</v>
      </c>
      <c r="F1813" s="12" t="n">
        <f aca="false">MOD(QUOTIENT($A$1813,Assumptions!$B$81),2)</f>
        <v>1</v>
      </c>
      <c r="G1813" s="12" t="n">
        <f aca="false">MOD(QUOTIENT($A$1813,Assumptions!$B$82),2)</f>
        <v>0</v>
      </c>
      <c r="H1813" s="12" t="n">
        <f aca="false">MOD(QUOTIENT($A$1813,Assumptions!$B$83),2)</f>
        <v>1</v>
      </c>
      <c r="I1813" s="12" t="n">
        <f aca="false">IF($B$1813=1,MIN(Assumptions!$B$67,MAX(Assumptions!$B$4,Assumptions!$B$26-(Assumptions!$B$4))),Assumptions!$B$4)</f>
        <v>30000000</v>
      </c>
      <c r="J1813" s="12" t="n">
        <f aca="false">IF($C$1813=1,MIN(Assumptions!$B$66,MAX(Assumptions!$B$4,Assumptions!$B$26-($I$1813))),Assumptions!$B$4)</f>
        <v>300000000</v>
      </c>
      <c r="K1813" s="12" t="n">
        <f aca="false">IF($D$1813=1,MIN(Assumptions!$B$61,MAX(Assumptions!$B$4,Assumptions!$B$26-($I$1813+$J$1813))),Assumptions!$B$4)</f>
        <v>100000000</v>
      </c>
      <c r="L1813" s="12" t="n">
        <f aca="false">IF($E$1813=1,MIN(Assumptions!$B$56,MAX(Assumptions!$B$4,Assumptions!$B$26-($I$1813+$J$1813+$K$1813))),Assumptions!$B$4)</f>
        <v>0</v>
      </c>
      <c r="M1813" s="12" t="n">
        <f aca="false">IF($F$1813=1,MIN(Assumptions!$B$51,MAX(Assumptions!$B$4,Assumptions!$B$26-($I$1813+$J$1813+$K$1813+$L$1813))),Assumptions!$B$4)</f>
        <v>30000000</v>
      </c>
      <c r="N1813" s="12" t="n">
        <f aca="false">IF($G$1813=1,MIN(Assumptions!$B$46,MAX(Assumptions!$B$4,Assumptions!$B$26-($I$1813+$J$1813+$K$1813+$L$1813+$M$1813))),Assumptions!$B$4)</f>
        <v>0</v>
      </c>
      <c r="O1813" s="12" t="n">
        <f aca="false">IF($H$1813=1,MIN(Assumptions!$B$41,MAX(Assumptions!$B$4,Assumptions!$B$26-($I$1813+$J$1813+$K$1813+$L$1813+$M$1813+$N$1813))),Assumptions!$B$4)</f>
        <v>5000000</v>
      </c>
      <c r="P1813" s="12" t="n">
        <f aca="false">$I$1813+$J$1813+$K$1813+$L$1813+$M$1813+$N$1813+$O$1813</f>
        <v>465000000</v>
      </c>
      <c r="Q1813" s="12" t="n">
        <f aca="false">MAX(Assumptions!$B$4,Assumptions!$B$26-$P$1813)</f>
        <v>1535000000</v>
      </c>
      <c r="R1813" s="12" t="n">
        <f aca="false">$J$1685+$O$1685+Assumptions!$B$20+IF($B$1813=0,$D$1685,Assumptions!$B$4)+IF($C$1813=0,$AI$1685,Assumptions!$B$4)+IF($D$1813=0,$AF$1685,Assumptions!$B$4)+IF($E$1813=0,$AC$1685,Assumptions!$B$4)+IF($F$1813=0,$Z$1685,Assumptions!$B$4)+IF($G$1813=0,$W$1685,Assumptions!$B$4)+IF($H$1813=0,$T$1685,Assumptions!$B$4)</f>
        <v>16687367.612023</v>
      </c>
      <c r="S1813" s="12" t="n">
        <f aca="false">IF($R$1813&gt;Assumptions!$B$4,$Q$1813/$R$1813&gt;Assumptions!$B$13,FALSE())</f>
        <v>1</v>
      </c>
      <c r="T1813" s="12" t="n">
        <f aca="false">IF($S$1813,($Q$1813+Assumptions!$B$14*Assumptions!$B$13)/($R$1813+Assumptions!$B$14),IF($R$1813&gt;Assumptions!$B$4,$Q$1813/$R$1813,Assumptions!$B$4))</f>
        <v>80.1308460383377</v>
      </c>
      <c r="U1813" s="12" t="n">
        <f aca="false">IF($B$1813=1,$I$1813,$D$1685*$T$1813)</f>
        <v>30000000</v>
      </c>
      <c r="V1813" s="12" t="n">
        <f aca="false">IF($C$1813=1,$J$1813,$AI$1685*$T$1813)</f>
        <v>300000000</v>
      </c>
      <c r="W1813" s="12" t="n">
        <f aca="false">IF($D$1813=1,$K$1813,$AF$1685*$T$1813)</f>
        <v>100000000</v>
      </c>
      <c r="X1813" s="12" t="n">
        <f aca="false">IF($E$1813=1,$L$1813,$AC$1685*$T$1813)</f>
        <v>192314030.49201</v>
      </c>
      <c r="Y1813" s="12" t="n">
        <f aca="false">IF($F$1813=1,$M$1813,$Z$1685*$T$1813)</f>
        <v>30000000</v>
      </c>
      <c r="Z1813" s="12" t="n">
        <f aca="false">IF($G$1813=1,$N$1813,$W$1685*$T$1813)</f>
        <v>400654230.191688</v>
      </c>
      <c r="AA1813" s="12" t="n">
        <f aca="false">IF($H$1813=1,$O$1813,$T$1685*$T$1813)</f>
        <v>5000000</v>
      </c>
      <c r="AB1813" s="12" t="n">
        <f aca="false">($J$1685+$O$1685)*$T$1813</f>
        <v>23027009.875418</v>
      </c>
      <c r="AC1813" s="12" t="n">
        <f aca="false">Assumptions!$B$20*$T$1813</f>
        <v>721177614.345039</v>
      </c>
      <c r="AD1813" s="12" t="n">
        <f aca="false">IF($S$1813,Assumptions!$B$14*($T$1813-Assumptions!$B$13),Assumptions!$B$4)</f>
        <v>197827115.095844</v>
      </c>
      <c r="AE1813" s="12" t="n">
        <f aca="false">$U$1813+$V$1813+$W$1813+$X$1813+$Y$1813+$Z$1813+$AA$1813+$AB$1813+$AC$1813+$AD$1813</f>
        <v>2000000000</v>
      </c>
      <c r="AF1813" s="12" t="n">
        <f aca="false">IF(AND(IF($B$1813=1,$U$1813&gt;=INDEX($U$1696:$U$1823,1+$A$1813-Assumptions!$B$77),$U$1813&gt;INDEX($U$1696:$U$1823,1+$A$1813+Assumptions!$B$77)),IF($C$1813=1,$V$1813&gt;=INDEX($V$1696:$V$1823,1+$A$1813-Assumptions!$B$78),$V$1813&gt;INDEX($V$1696:$V$1823,1+$A$1813+Assumptions!$B$78)),IF($D$1813=1,$W$1813&gt;=INDEX($W$1696:$W$1823,1+$A$1813-Assumptions!$B$79),$W$1813&gt;INDEX($W$1696:$W$1823,1+$A$1813+Assumptions!$B$79)),IF($E$1813=1,$X$1813&gt;=INDEX($X$1696:$X$1823,1+$A$1813-Assumptions!$B$80),$X$1813&gt;INDEX($X$1696:$X$1823,1+$A$1813+Assumptions!$B$80)),IF($F$1813=1,$Y$1813&gt;=INDEX($Y$1696:$Y$1823,1+$A$1813-Assumptions!$B$81),$Y$1813&gt;INDEX($Y$1696:$Y$1823,1+$A$1813+Assumptions!$B$81)),IF($G$1813=1,$Z$1813&gt;=INDEX($Z$1696:$Z$1823,1+$A$1813-Assumptions!$B$82),$Z$1813&gt;INDEX($Z$1696:$Z$1823,1+$A$1813+Assumptions!$B$82)),IF($H$1813=1,$AA$1813&gt;=INDEX($AA$1696:$AA$1823,1+$A$1813-Assumptions!$B$83),$AA$1813&gt;INDEX($AA$1696:$AA$1823,1+$A$1813+Assumptions!$B$83))),1,0)</f>
        <v>0</v>
      </c>
    </row>
    <row r="1814" customFormat="false" ht="15" hidden="true" customHeight="false" outlineLevel="0" collapsed="false">
      <c r="A1814" s="6" t="n">
        <f aca="false">ROW()-ROW($A$1696)+Assumptions!$B$4</f>
        <v>118</v>
      </c>
      <c r="B1814" s="12" t="n">
        <f aca="false">MOD(QUOTIENT($A$1814,Assumptions!$B$77),2)</f>
        <v>1</v>
      </c>
      <c r="C1814" s="12" t="n">
        <f aca="false">MOD(QUOTIENT($A$1814,Assumptions!$B$78),2)</f>
        <v>1</v>
      </c>
      <c r="D1814" s="12" t="n">
        <f aca="false">MOD(QUOTIENT($A$1814,Assumptions!$B$79),2)</f>
        <v>1</v>
      </c>
      <c r="E1814" s="12" t="n">
        <f aca="false">MOD(QUOTIENT($A$1814,Assumptions!$B$80),2)</f>
        <v>0</v>
      </c>
      <c r="F1814" s="12" t="n">
        <f aca="false">MOD(QUOTIENT($A$1814,Assumptions!$B$81),2)</f>
        <v>1</v>
      </c>
      <c r="G1814" s="12" t="n">
        <f aca="false">MOD(QUOTIENT($A$1814,Assumptions!$B$82),2)</f>
        <v>1</v>
      </c>
      <c r="H1814" s="12" t="n">
        <f aca="false">MOD(QUOTIENT($A$1814,Assumptions!$B$83),2)</f>
        <v>0</v>
      </c>
      <c r="I1814" s="12" t="n">
        <f aca="false">IF($B$1814=1,MIN(Assumptions!$B$67,MAX(Assumptions!$B$4,Assumptions!$B$26-(Assumptions!$B$4))),Assumptions!$B$4)</f>
        <v>30000000</v>
      </c>
      <c r="J1814" s="12" t="n">
        <f aca="false">IF($C$1814=1,MIN(Assumptions!$B$66,MAX(Assumptions!$B$4,Assumptions!$B$26-($I$1814))),Assumptions!$B$4)</f>
        <v>300000000</v>
      </c>
      <c r="K1814" s="12" t="n">
        <f aca="false">IF($D$1814=1,MIN(Assumptions!$B$61,MAX(Assumptions!$B$4,Assumptions!$B$26-($I$1814+$J$1814))),Assumptions!$B$4)</f>
        <v>100000000</v>
      </c>
      <c r="L1814" s="12" t="n">
        <f aca="false">IF($E$1814=1,MIN(Assumptions!$B$56,MAX(Assumptions!$B$4,Assumptions!$B$26-($I$1814+$J$1814+$K$1814))),Assumptions!$B$4)</f>
        <v>0</v>
      </c>
      <c r="M1814" s="12" t="n">
        <f aca="false">IF($F$1814=1,MIN(Assumptions!$B$51,MAX(Assumptions!$B$4,Assumptions!$B$26-($I$1814+$J$1814+$K$1814+$L$1814))),Assumptions!$B$4)</f>
        <v>30000000</v>
      </c>
      <c r="N1814" s="12" t="n">
        <f aca="false">IF($G$1814=1,MIN(Assumptions!$B$46,MAX(Assumptions!$B$4,Assumptions!$B$26-($I$1814+$J$1814+$K$1814+$L$1814+$M$1814))),Assumptions!$B$4)</f>
        <v>15000000</v>
      </c>
      <c r="O1814" s="12" t="n">
        <f aca="false">IF($H$1814=1,MIN(Assumptions!$B$41,MAX(Assumptions!$B$4,Assumptions!$B$26-($I$1814+$J$1814+$K$1814+$L$1814+$M$1814+$N$1814))),Assumptions!$B$4)</f>
        <v>0</v>
      </c>
      <c r="P1814" s="12" t="n">
        <f aca="false">$I$1814+$J$1814+$K$1814+$L$1814+$M$1814+$N$1814+$O$1814</f>
        <v>475000000</v>
      </c>
      <c r="Q1814" s="12" t="n">
        <f aca="false">MAX(Assumptions!$B$4,Assumptions!$B$26-$P$1814)</f>
        <v>1525000000</v>
      </c>
      <c r="R1814" s="12" t="n">
        <f aca="false">$J$1685+$O$1685+Assumptions!$B$20+IF($B$1814=0,$D$1685,Assumptions!$B$4)+IF($C$1814=0,$AI$1685,Assumptions!$B$4)+IF($D$1814=0,$AF$1685,Assumptions!$B$4)+IF($E$1814=0,$AC$1685,Assumptions!$B$4)+IF($F$1814=0,$Z$1685,Assumptions!$B$4)+IF($G$1814=0,$W$1685,Assumptions!$B$4)+IF($H$1814=0,$T$1685,Assumptions!$B$4)</f>
        <v>16687367.612023</v>
      </c>
      <c r="S1814" s="12" t="n">
        <f aca="false">IF($R$1814&gt;Assumptions!$B$4,$Q$1814/$R$1814&gt;Assumptions!$B$13,FALSE())</f>
        <v>1</v>
      </c>
      <c r="T1814" s="12" t="n">
        <f aca="false">IF($S$1814,($Q$1814+Assumptions!$B$14*Assumptions!$B$13)/($R$1814+Assumptions!$B$14),IF($R$1814&gt;Assumptions!$B$4,$Q$1814/$R$1814,Assumptions!$B$4))</f>
        <v>79.609669803942</v>
      </c>
      <c r="U1814" s="12" t="n">
        <f aca="false">IF($B$1814=1,$I$1814,$D$1685*$T$1814)</f>
        <v>30000000</v>
      </c>
      <c r="V1814" s="12" t="n">
        <f aca="false">IF($C$1814=1,$J$1814,$AI$1685*$T$1814)</f>
        <v>300000000</v>
      </c>
      <c r="W1814" s="12" t="n">
        <f aca="false">IF($D$1814=1,$K$1814,$AF$1685*$T$1814)</f>
        <v>100000000</v>
      </c>
      <c r="X1814" s="12" t="n">
        <f aca="false">IF($E$1814=1,$L$1814,$AC$1685*$T$1814)</f>
        <v>191063207.529461</v>
      </c>
      <c r="Y1814" s="12" t="n">
        <f aca="false">IF($F$1814=1,$M$1814,$Z$1685*$T$1814)</f>
        <v>30000000</v>
      </c>
      <c r="Z1814" s="12" t="n">
        <f aca="false">IF($G$1814=1,$N$1814,$W$1685*$T$1814)</f>
        <v>15000000</v>
      </c>
      <c r="AA1814" s="12" t="n">
        <f aca="false">IF($H$1814=1,$O$1814,$T$1685*$T$1814)</f>
        <v>398048349.01971</v>
      </c>
      <c r="AB1814" s="12" t="n">
        <f aca="false">($J$1685+$O$1685)*$T$1814</f>
        <v>22877240.7054966</v>
      </c>
      <c r="AC1814" s="12" t="n">
        <f aca="false">Assumptions!$B$20*$T$1814</f>
        <v>716487028.235478</v>
      </c>
      <c r="AD1814" s="12" t="n">
        <f aca="false">IF($S$1814,Assumptions!$B$14*($T$1814-Assumptions!$B$13),Assumptions!$B$4)</f>
        <v>196524174.509855</v>
      </c>
      <c r="AE1814" s="12" t="n">
        <f aca="false">$U$1814+$V$1814+$W$1814+$X$1814+$Y$1814+$Z$1814+$AA$1814+$AB$1814+$AC$1814+$AD$1814</f>
        <v>2000000000</v>
      </c>
      <c r="AF1814" s="12" t="n">
        <f aca="false">IF(AND(IF($B$1814=1,$U$1814&gt;=INDEX($U$1696:$U$1823,1+$A$1814-Assumptions!$B$77),$U$1814&gt;INDEX($U$1696:$U$1823,1+$A$1814+Assumptions!$B$77)),IF($C$1814=1,$V$1814&gt;=INDEX($V$1696:$V$1823,1+$A$1814-Assumptions!$B$78),$V$1814&gt;INDEX($V$1696:$V$1823,1+$A$1814+Assumptions!$B$78)),IF($D$1814=1,$W$1814&gt;=INDEX($W$1696:$W$1823,1+$A$1814-Assumptions!$B$79),$W$1814&gt;INDEX($W$1696:$W$1823,1+$A$1814+Assumptions!$B$79)),IF($E$1814=1,$X$1814&gt;=INDEX($X$1696:$X$1823,1+$A$1814-Assumptions!$B$80),$X$1814&gt;INDEX($X$1696:$X$1823,1+$A$1814+Assumptions!$B$80)),IF($F$1814=1,$Y$1814&gt;=INDEX($Y$1696:$Y$1823,1+$A$1814-Assumptions!$B$81),$Y$1814&gt;INDEX($Y$1696:$Y$1823,1+$A$1814+Assumptions!$B$81)),IF($G$1814=1,$Z$1814&gt;=INDEX($Z$1696:$Z$1823,1+$A$1814-Assumptions!$B$82),$Z$1814&gt;INDEX($Z$1696:$Z$1823,1+$A$1814+Assumptions!$B$82)),IF($H$1814=1,$AA$1814&gt;=INDEX($AA$1696:$AA$1823,1+$A$1814-Assumptions!$B$83),$AA$1814&gt;INDEX($AA$1696:$AA$1823,1+$A$1814+Assumptions!$B$83))),1,0)</f>
        <v>0</v>
      </c>
    </row>
    <row r="1815" customFormat="false" ht="15" hidden="true" customHeight="false" outlineLevel="0" collapsed="false">
      <c r="A1815" s="6" t="n">
        <f aca="false">ROW()-ROW($A$1696)+Assumptions!$B$4</f>
        <v>119</v>
      </c>
      <c r="B1815" s="12" t="n">
        <f aca="false">MOD(QUOTIENT($A$1815,Assumptions!$B$77),2)</f>
        <v>1</v>
      </c>
      <c r="C1815" s="12" t="n">
        <f aca="false">MOD(QUOTIENT($A$1815,Assumptions!$B$78),2)</f>
        <v>1</v>
      </c>
      <c r="D1815" s="12" t="n">
        <f aca="false">MOD(QUOTIENT($A$1815,Assumptions!$B$79),2)</f>
        <v>1</v>
      </c>
      <c r="E1815" s="12" t="n">
        <f aca="false">MOD(QUOTIENT($A$1815,Assumptions!$B$80),2)</f>
        <v>0</v>
      </c>
      <c r="F1815" s="12" t="n">
        <f aca="false">MOD(QUOTIENT($A$1815,Assumptions!$B$81),2)</f>
        <v>1</v>
      </c>
      <c r="G1815" s="12" t="n">
        <f aca="false">MOD(QUOTIENT($A$1815,Assumptions!$B$82),2)</f>
        <v>1</v>
      </c>
      <c r="H1815" s="12" t="n">
        <f aca="false">MOD(QUOTIENT($A$1815,Assumptions!$B$83),2)</f>
        <v>1</v>
      </c>
      <c r="I1815" s="12" t="n">
        <f aca="false">IF($B$1815=1,MIN(Assumptions!$B$67,MAX(Assumptions!$B$4,Assumptions!$B$26-(Assumptions!$B$4))),Assumptions!$B$4)</f>
        <v>30000000</v>
      </c>
      <c r="J1815" s="12" t="n">
        <f aca="false">IF($C$1815=1,MIN(Assumptions!$B$66,MAX(Assumptions!$B$4,Assumptions!$B$26-($I$1815))),Assumptions!$B$4)</f>
        <v>300000000</v>
      </c>
      <c r="K1815" s="12" t="n">
        <f aca="false">IF($D$1815=1,MIN(Assumptions!$B$61,MAX(Assumptions!$B$4,Assumptions!$B$26-($I$1815+$J$1815))),Assumptions!$B$4)</f>
        <v>100000000</v>
      </c>
      <c r="L1815" s="12" t="n">
        <f aca="false">IF($E$1815=1,MIN(Assumptions!$B$56,MAX(Assumptions!$B$4,Assumptions!$B$26-($I$1815+$J$1815+$K$1815))),Assumptions!$B$4)</f>
        <v>0</v>
      </c>
      <c r="M1815" s="12" t="n">
        <f aca="false">IF($F$1815=1,MIN(Assumptions!$B$51,MAX(Assumptions!$B$4,Assumptions!$B$26-($I$1815+$J$1815+$K$1815+$L$1815))),Assumptions!$B$4)</f>
        <v>30000000</v>
      </c>
      <c r="N1815" s="12" t="n">
        <f aca="false">IF($G$1815=1,MIN(Assumptions!$B$46,MAX(Assumptions!$B$4,Assumptions!$B$26-($I$1815+$J$1815+$K$1815+$L$1815+$M$1815))),Assumptions!$B$4)</f>
        <v>15000000</v>
      </c>
      <c r="O1815" s="12" t="n">
        <f aca="false">IF($H$1815=1,MIN(Assumptions!$B$41,MAX(Assumptions!$B$4,Assumptions!$B$26-($I$1815+$J$1815+$K$1815+$L$1815+$M$1815+$N$1815))),Assumptions!$B$4)</f>
        <v>5000000</v>
      </c>
      <c r="P1815" s="12" t="n">
        <f aca="false">$I$1815+$J$1815+$K$1815+$L$1815+$M$1815+$N$1815+$O$1815</f>
        <v>480000000</v>
      </c>
      <c r="Q1815" s="12" t="n">
        <f aca="false">MAX(Assumptions!$B$4,Assumptions!$B$26-$P$1815)</f>
        <v>1520000000</v>
      </c>
      <c r="R1815" s="12" t="n">
        <f aca="false">$J$1685+$O$1685+Assumptions!$B$20+IF($B$1815=0,$D$1685,Assumptions!$B$4)+IF($C$1815=0,$AI$1685,Assumptions!$B$4)+IF($D$1815=0,$AF$1685,Assumptions!$B$4)+IF($E$1815=0,$AC$1685,Assumptions!$B$4)+IF($F$1815=0,$Z$1685,Assumptions!$B$4)+IF($G$1815=0,$W$1685,Assumptions!$B$4)+IF($H$1815=0,$T$1685,Assumptions!$B$4)</f>
        <v>11687367.612023</v>
      </c>
      <c r="S1815" s="12" t="n">
        <f aca="false">IF($R$1815&gt;Assumptions!$B$4,$Q$1815/$R$1815&gt;Assumptions!$B$13,FALSE())</f>
        <v>1</v>
      </c>
      <c r="T1815" s="12" t="n">
        <f aca="false">IF($S$1815,($Q$1815+Assumptions!$B$14*Assumptions!$B$13)/($R$1815+Assumptions!$B$14),IF($R$1815&gt;Assumptions!$B$4,$Q$1815/$R$1815,Assumptions!$B$4))</f>
        <v>107.313776708638</v>
      </c>
      <c r="U1815" s="12" t="n">
        <f aca="false">IF($B$1815=1,$I$1815,$D$1685*$T$1815)</f>
        <v>30000000</v>
      </c>
      <c r="V1815" s="12" t="n">
        <f aca="false">IF($C$1815=1,$J$1815,$AI$1685*$T$1815)</f>
        <v>300000000</v>
      </c>
      <c r="W1815" s="12" t="n">
        <f aca="false">IF($D$1815=1,$K$1815,$AF$1685*$T$1815)</f>
        <v>100000000</v>
      </c>
      <c r="X1815" s="12" t="n">
        <f aca="false">IF($E$1815=1,$L$1815,$AC$1685*$T$1815)</f>
        <v>257553064.100732</v>
      </c>
      <c r="Y1815" s="12" t="n">
        <f aca="false">IF($F$1815=1,$M$1815,$Z$1685*$T$1815)</f>
        <v>30000000</v>
      </c>
      <c r="Z1815" s="12" t="n">
        <f aca="false">IF($G$1815=1,$N$1815,$W$1685*$T$1815)</f>
        <v>15000000</v>
      </c>
      <c r="AA1815" s="12" t="n">
        <f aca="false">IF($H$1815=1,$O$1815,$T$1685*$T$1815)</f>
        <v>5000000</v>
      </c>
      <c r="AB1815" s="12" t="n">
        <f aca="false">($J$1685+$O$1685)*$T$1815</f>
        <v>30838503.7499285</v>
      </c>
      <c r="AC1815" s="12" t="n">
        <f aca="false">Assumptions!$B$20*$T$1815</f>
        <v>965823990.377744</v>
      </c>
      <c r="AD1815" s="12" t="n">
        <f aca="false">IF($S$1815,Assumptions!$B$14*($T$1815-Assumptions!$B$13),Assumptions!$B$4)</f>
        <v>265784441.771596</v>
      </c>
      <c r="AE1815" s="12" t="n">
        <f aca="false">$U$1815+$V$1815+$W$1815+$X$1815+$Y$1815+$Z$1815+$AA$1815+$AB$1815+$AC$1815+$AD$1815</f>
        <v>2000000000</v>
      </c>
      <c r="AF1815" s="12" t="n">
        <f aca="false">IF(AND(IF($B$1815=1,$U$1815&gt;=INDEX($U$1696:$U$1823,1+$A$1815-Assumptions!$B$77),$U$1815&gt;INDEX($U$1696:$U$1823,1+$A$1815+Assumptions!$B$77)),IF($C$1815=1,$V$1815&gt;=INDEX($V$1696:$V$1823,1+$A$1815-Assumptions!$B$78),$V$1815&gt;INDEX($V$1696:$V$1823,1+$A$1815+Assumptions!$B$78)),IF($D$1815=1,$W$1815&gt;=INDEX($W$1696:$W$1823,1+$A$1815-Assumptions!$B$79),$W$1815&gt;INDEX($W$1696:$W$1823,1+$A$1815+Assumptions!$B$79)),IF($E$1815=1,$X$1815&gt;=INDEX($X$1696:$X$1823,1+$A$1815-Assumptions!$B$80),$X$1815&gt;INDEX($X$1696:$X$1823,1+$A$1815+Assumptions!$B$80)),IF($F$1815=1,$Y$1815&gt;=INDEX($Y$1696:$Y$1823,1+$A$1815-Assumptions!$B$81),$Y$1815&gt;INDEX($Y$1696:$Y$1823,1+$A$1815+Assumptions!$B$81)),IF($G$1815=1,$Z$1815&gt;=INDEX($Z$1696:$Z$1823,1+$A$1815-Assumptions!$B$82),$Z$1815&gt;INDEX($Z$1696:$Z$1823,1+$A$1815+Assumptions!$B$82)),IF($H$1815=1,$AA$1815&gt;=INDEX($AA$1696:$AA$1823,1+$A$1815-Assumptions!$B$83),$AA$1815&gt;INDEX($AA$1696:$AA$1823,1+$A$1815+Assumptions!$B$83))),1,0)</f>
        <v>0</v>
      </c>
    </row>
    <row r="1816" customFormat="false" ht="15" hidden="true" customHeight="false" outlineLevel="0" collapsed="false">
      <c r="A1816" s="6" t="n">
        <f aca="false">ROW()-ROW($A$1696)+Assumptions!$B$4</f>
        <v>120</v>
      </c>
      <c r="B1816" s="12" t="n">
        <f aca="false">MOD(QUOTIENT($A$1816,Assumptions!$B$77),2)</f>
        <v>1</v>
      </c>
      <c r="C1816" s="12" t="n">
        <f aca="false">MOD(QUOTIENT($A$1816,Assumptions!$B$78),2)</f>
        <v>1</v>
      </c>
      <c r="D1816" s="12" t="n">
        <f aca="false">MOD(QUOTIENT($A$1816,Assumptions!$B$79),2)</f>
        <v>1</v>
      </c>
      <c r="E1816" s="12" t="n">
        <f aca="false">MOD(QUOTIENT($A$1816,Assumptions!$B$80),2)</f>
        <v>1</v>
      </c>
      <c r="F1816" s="12" t="n">
        <f aca="false">MOD(QUOTIENT($A$1816,Assumptions!$B$81),2)</f>
        <v>0</v>
      </c>
      <c r="G1816" s="12" t="n">
        <f aca="false">MOD(QUOTIENT($A$1816,Assumptions!$B$82),2)</f>
        <v>0</v>
      </c>
      <c r="H1816" s="12" t="n">
        <f aca="false">MOD(QUOTIENT($A$1816,Assumptions!$B$83),2)</f>
        <v>0</v>
      </c>
      <c r="I1816" s="12" t="n">
        <f aca="false">IF($B$1816=1,MIN(Assumptions!$B$67,MAX(Assumptions!$B$4,Assumptions!$B$26-(Assumptions!$B$4))),Assumptions!$B$4)</f>
        <v>30000000</v>
      </c>
      <c r="J1816" s="12" t="n">
        <f aca="false">IF($C$1816=1,MIN(Assumptions!$B$66,MAX(Assumptions!$B$4,Assumptions!$B$26-($I$1816))),Assumptions!$B$4)</f>
        <v>300000000</v>
      </c>
      <c r="K1816" s="12" t="n">
        <f aca="false">IF($D$1816=1,MIN(Assumptions!$B$61,MAX(Assumptions!$B$4,Assumptions!$B$26-($I$1816+$J$1816))),Assumptions!$B$4)</f>
        <v>100000000</v>
      </c>
      <c r="L1816" s="12" t="n">
        <f aca="false">IF($E$1816=1,MIN(Assumptions!$B$56,MAX(Assumptions!$B$4,Assumptions!$B$26-($I$1816+$J$1816+$K$1816))),Assumptions!$B$4)</f>
        <v>60000000</v>
      </c>
      <c r="M1816" s="12" t="n">
        <f aca="false">IF($F$1816=1,MIN(Assumptions!$B$51,MAX(Assumptions!$B$4,Assumptions!$B$26-($I$1816+$J$1816+$K$1816+$L$1816))),Assumptions!$B$4)</f>
        <v>0</v>
      </c>
      <c r="N1816" s="12" t="n">
        <f aca="false">IF($G$1816=1,MIN(Assumptions!$B$46,MAX(Assumptions!$B$4,Assumptions!$B$26-($I$1816+$J$1816+$K$1816+$L$1816+$M$1816))),Assumptions!$B$4)</f>
        <v>0</v>
      </c>
      <c r="O1816" s="12" t="n">
        <f aca="false">IF($H$1816=1,MIN(Assumptions!$B$41,MAX(Assumptions!$B$4,Assumptions!$B$26-($I$1816+$J$1816+$K$1816+$L$1816+$M$1816+$N$1816))),Assumptions!$B$4)</f>
        <v>0</v>
      </c>
      <c r="P1816" s="12" t="n">
        <f aca="false">$I$1816+$J$1816+$K$1816+$L$1816+$M$1816+$N$1816+$O$1816</f>
        <v>490000000</v>
      </c>
      <c r="Q1816" s="12" t="n">
        <f aca="false">MAX(Assumptions!$B$4,Assumptions!$B$26-$P$1816)</f>
        <v>1510000000</v>
      </c>
      <c r="R1816" s="12" t="n">
        <f aca="false">$J$1685+$O$1685+Assumptions!$B$20+IF($B$1816=0,$D$1685,Assumptions!$B$4)+IF($C$1816=0,$AI$1685,Assumptions!$B$4)+IF($D$1816=0,$AF$1685,Assumptions!$B$4)+IF($E$1816=0,$AC$1685,Assumptions!$B$4)+IF($F$1816=0,$Z$1685,Assumptions!$B$4)+IF($G$1816=0,$W$1685,Assumptions!$B$4)+IF($H$1816=0,$T$1685,Assumptions!$B$4)</f>
        <v>22287367.612023</v>
      </c>
      <c r="S1816" s="12" t="n">
        <f aca="false">IF($R$1816&gt;Assumptions!$B$4,$Q$1816/$R$1816&gt;Assumptions!$B$13,FALSE())</f>
        <v>1</v>
      </c>
      <c r="T1816" s="12" t="n">
        <f aca="false">IF($S$1816,($Q$1816+Assumptions!$B$14*Assumptions!$B$13)/($R$1816+Assumptions!$B$14),IF($R$1816&gt;Assumptions!$B$4,$Q$1816/$R$1816,Assumptions!$B$4))</f>
        <v>61.0189844954077</v>
      </c>
      <c r="U1816" s="12" t="n">
        <f aca="false">IF($B$1816=1,$I$1816,$D$1685*$T$1816)</f>
        <v>30000000</v>
      </c>
      <c r="V1816" s="12" t="n">
        <f aca="false">IF($C$1816=1,$J$1816,$AI$1685*$T$1816)</f>
        <v>300000000</v>
      </c>
      <c r="W1816" s="12" t="n">
        <f aca="false">IF($D$1816=1,$K$1816,$AF$1685*$T$1816)</f>
        <v>100000000</v>
      </c>
      <c r="X1816" s="12" t="n">
        <f aca="false">IF($E$1816=1,$L$1816,$AC$1685*$T$1816)</f>
        <v>60000000</v>
      </c>
      <c r="Y1816" s="12" t="n">
        <f aca="false">IF($F$1816=1,$M$1816,$Z$1685*$T$1816)</f>
        <v>183056953.486223</v>
      </c>
      <c r="Z1816" s="12" t="n">
        <f aca="false">IF($G$1816=1,$N$1816,$W$1685*$T$1816)</f>
        <v>305094922.477038</v>
      </c>
      <c r="AA1816" s="12" t="n">
        <f aca="false">IF($H$1816=1,$O$1816,$T$1685*$T$1816)</f>
        <v>305094922.477038</v>
      </c>
      <c r="AB1816" s="12" t="n">
        <f aca="false">($J$1685+$O$1685)*$T$1816</f>
        <v>17534879.8625124</v>
      </c>
      <c r="AC1816" s="12" t="n">
        <f aca="false">Assumptions!$B$20*$T$1816</f>
        <v>549170860.458669</v>
      </c>
      <c r="AD1816" s="12" t="n">
        <f aca="false">IF($S$1816,Assumptions!$B$14*($T$1816-Assumptions!$B$13),Assumptions!$B$4)</f>
        <v>150047461.238519</v>
      </c>
      <c r="AE1816" s="12" t="n">
        <f aca="false">$U$1816+$V$1816+$W$1816+$X$1816+$Y$1816+$Z$1816+$AA$1816+$AB$1816+$AC$1816+$AD$1816</f>
        <v>2000000000</v>
      </c>
      <c r="AF1816" s="12" t="n">
        <f aca="false">IF(AND(IF($B$1816=1,$U$1816&gt;=INDEX($U$1696:$U$1823,1+$A$1816-Assumptions!$B$77),$U$1816&gt;INDEX($U$1696:$U$1823,1+$A$1816+Assumptions!$B$77)),IF($C$1816=1,$V$1816&gt;=INDEX($V$1696:$V$1823,1+$A$1816-Assumptions!$B$78),$V$1816&gt;INDEX($V$1696:$V$1823,1+$A$1816+Assumptions!$B$78)),IF($D$1816=1,$W$1816&gt;=INDEX($W$1696:$W$1823,1+$A$1816-Assumptions!$B$79),$W$1816&gt;INDEX($W$1696:$W$1823,1+$A$1816+Assumptions!$B$79)),IF($E$1816=1,$X$1816&gt;=INDEX($X$1696:$X$1823,1+$A$1816-Assumptions!$B$80),$X$1816&gt;INDEX($X$1696:$X$1823,1+$A$1816+Assumptions!$B$80)),IF($F$1816=1,$Y$1816&gt;=INDEX($Y$1696:$Y$1823,1+$A$1816-Assumptions!$B$81),$Y$1816&gt;INDEX($Y$1696:$Y$1823,1+$A$1816+Assumptions!$B$81)),IF($G$1816=1,$Z$1816&gt;=INDEX($Z$1696:$Z$1823,1+$A$1816-Assumptions!$B$82),$Z$1816&gt;INDEX($Z$1696:$Z$1823,1+$A$1816+Assumptions!$B$82)),IF($H$1816=1,$AA$1816&gt;=INDEX($AA$1696:$AA$1823,1+$A$1816-Assumptions!$B$83),$AA$1816&gt;INDEX($AA$1696:$AA$1823,1+$A$1816+Assumptions!$B$83))),1,0)</f>
        <v>0</v>
      </c>
    </row>
    <row r="1817" customFormat="false" ht="15" hidden="true" customHeight="false" outlineLevel="0" collapsed="false">
      <c r="A1817" s="6" t="n">
        <f aca="false">ROW()-ROW($A$1696)+Assumptions!$B$4</f>
        <v>121</v>
      </c>
      <c r="B1817" s="12" t="n">
        <f aca="false">MOD(QUOTIENT($A$1817,Assumptions!$B$77),2)</f>
        <v>1</v>
      </c>
      <c r="C1817" s="12" t="n">
        <f aca="false">MOD(QUOTIENT($A$1817,Assumptions!$B$78),2)</f>
        <v>1</v>
      </c>
      <c r="D1817" s="12" t="n">
        <f aca="false">MOD(QUOTIENT($A$1817,Assumptions!$B$79),2)</f>
        <v>1</v>
      </c>
      <c r="E1817" s="12" t="n">
        <f aca="false">MOD(QUOTIENT($A$1817,Assumptions!$B$80),2)</f>
        <v>1</v>
      </c>
      <c r="F1817" s="12" t="n">
        <f aca="false">MOD(QUOTIENT($A$1817,Assumptions!$B$81),2)</f>
        <v>0</v>
      </c>
      <c r="G1817" s="12" t="n">
        <f aca="false">MOD(QUOTIENT($A$1817,Assumptions!$B$82),2)</f>
        <v>0</v>
      </c>
      <c r="H1817" s="12" t="n">
        <f aca="false">MOD(QUOTIENT($A$1817,Assumptions!$B$83),2)</f>
        <v>1</v>
      </c>
      <c r="I1817" s="12" t="n">
        <f aca="false">IF($B$1817=1,MIN(Assumptions!$B$67,MAX(Assumptions!$B$4,Assumptions!$B$26-(Assumptions!$B$4))),Assumptions!$B$4)</f>
        <v>30000000</v>
      </c>
      <c r="J1817" s="12" t="n">
        <f aca="false">IF($C$1817=1,MIN(Assumptions!$B$66,MAX(Assumptions!$B$4,Assumptions!$B$26-($I$1817))),Assumptions!$B$4)</f>
        <v>300000000</v>
      </c>
      <c r="K1817" s="12" t="n">
        <f aca="false">IF($D$1817=1,MIN(Assumptions!$B$61,MAX(Assumptions!$B$4,Assumptions!$B$26-($I$1817+$J$1817))),Assumptions!$B$4)</f>
        <v>100000000</v>
      </c>
      <c r="L1817" s="12" t="n">
        <f aca="false">IF($E$1817=1,MIN(Assumptions!$B$56,MAX(Assumptions!$B$4,Assumptions!$B$26-($I$1817+$J$1817+$K$1817))),Assumptions!$B$4)</f>
        <v>60000000</v>
      </c>
      <c r="M1817" s="12" t="n">
        <f aca="false">IF($F$1817=1,MIN(Assumptions!$B$51,MAX(Assumptions!$B$4,Assumptions!$B$26-($I$1817+$J$1817+$K$1817+$L$1817))),Assumptions!$B$4)</f>
        <v>0</v>
      </c>
      <c r="N1817" s="12" t="n">
        <f aca="false">IF($G$1817=1,MIN(Assumptions!$B$46,MAX(Assumptions!$B$4,Assumptions!$B$26-($I$1817+$J$1817+$K$1817+$L$1817+$M$1817))),Assumptions!$B$4)</f>
        <v>0</v>
      </c>
      <c r="O1817" s="12" t="n">
        <f aca="false">IF($H$1817=1,MIN(Assumptions!$B$41,MAX(Assumptions!$B$4,Assumptions!$B$26-($I$1817+$J$1817+$K$1817+$L$1817+$M$1817+$N$1817))),Assumptions!$B$4)</f>
        <v>5000000</v>
      </c>
      <c r="P1817" s="12" t="n">
        <f aca="false">$I$1817+$J$1817+$K$1817+$L$1817+$M$1817+$N$1817+$O$1817</f>
        <v>495000000</v>
      </c>
      <c r="Q1817" s="12" t="n">
        <f aca="false">MAX(Assumptions!$B$4,Assumptions!$B$26-$P$1817)</f>
        <v>1505000000</v>
      </c>
      <c r="R1817" s="12" t="n">
        <f aca="false">$J$1685+$O$1685+Assumptions!$B$20+IF($B$1817=0,$D$1685,Assumptions!$B$4)+IF($C$1817=0,$AI$1685,Assumptions!$B$4)+IF($D$1817=0,$AF$1685,Assumptions!$B$4)+IF($E$1817=0,$AC$1685,Assumptions!$B$4)+IF($F$1817=0,$Z$1685,Assumptions!$B$4)+IF($G$1817=0,$W$1685,Assumptions!$B$4)+IF($H$1817=0,$T$1685,Assumptions!$B$4)</f>
        <v>17287367.612023</v>
      </c>
      <c r="S1817" s="12" t="n">
        <f aca="false">IF($R$1817&gt;Assumptions!$B$4,$Q$1817/$R$1817&gt;Assumptions!$B$13,FALSE())</f>
        <v>1</v>
      </c>
      <c r="T1817" s="12" t="n">
        <f aca="false">IF($S$1817,($Q$1817+Assumptions!$B$14*Assumptions!$B$13)/($R$1817+Assumptions!$B$14),IF($R$1817&gt;Assumptions!$B$4,$Q$1817/$R$1817,Assumptions!$B$4))</f>
        <v>76.1849696007078</v>
      </c>
      <c r="U1817" s="12" t="n">
        <f aca="false">IF($B$1817=1,$I$1817,$D$1685*$T$1817)</f>
        <v>30000000</v>
      </c>
      <c r="V1817" s="12" t="n">
        <f aca="false">IF($C$1817=1,$J$1817,$AI$1685*$T$1817)</f>
        <v>300000000</v>
      </c>
      <c r="W1817" s="12" t="n">
        <f aca="false">IF($D$1817=1,$K$1817,$AF$1685*$T$1817)</f>
        <v>100000000</v>
      </c>
      <c r="X1817" s="12" t="n">
        <f aca="false">IF($E$1817=1,$L$1817,$AC$1685*$T$1817)</f>
        <v>60000000</v>
      </c>
      <c r="Y1817" s="12" t="n">
        <f aca="false">IF($F$1817=1,$M$1817,$Z$1685*$T$1817)</f>
        <v>228554908.802123</v>
      </c>
      <c r="Z1817" s="12" t="n">
        <f aca="false">IF($G$1817=1,$N$1817,$W$1685*$T$1817)</f>
        <v>380924848.003539</v>
      </c>
      <c r="AA1817" s="12" t="n">
        <f aca="false">IF($H$1817=1,$O$1817,$T$1685*$T$1817)</f>
        <v>5000000</v>
      </c>
      <c r="AB1817" s="12" t="n">
        <f aca="false">($J$1685+$O$1685)*$T$1817</f>
        <v>21893092.7861986</v>
      </c>
      <c r="AC1817" s="12" t="n">
        <f aca="false">Assumptions!$B$20*$T$1817</f>
        <v>685664726.40637</v>
      </c>
      <c r="AD1817" s="12" t="n">
        <f aca="false">IF($S$1817,Assumptions!$B$14*($T$1817-Assumptions!$B$13),Assumptions!$B$4)</f>
        <v>187962424.001769</v>
      </c>
      <c r="AE1817" s="12" t="n">
        <f aca="false">$U$1817+$V$1817+$W$1817+$X$1817+$Y$1817+$Z$1817+$AA$1817+$AB$1817+$AC$1817+$AD$1817</f>
        <v>2000000000</v>
      </c>
      <c r="AF1817" s="12" t="n">
        <f aca="false">IF(AND(IF($B$1817=1,$U$1817&gt;=INDEX($U$1696:$U$1823,1+$A$1817-Assumptions!$B$77),$U$1817&gt;INDEX($U$1696:$U$1823,1+$A$1817+Assumptions!$B$77)),IF($C$1817=1,$V$1817&gt;=INDEX($V$1696:$V$1823,1+$A$1817-Assumptions!$B$78),$V$1817&gt;INDEX($V$1696:$V$1823,1+$A$1817+Assumptions!$B$78)),IF($D$1817=1,$W$1817&gt;=INDEX($W$1696:$W$1823,1+$A$1817-Assumptions!$B$79),$W$1817&gt;INDEX($W$1696:$W$1823,1+$A$1817+Assumptions!$B$79)),IF($E$1817=1,$X$1817&gt;=INDEX($X$1696:$X$1823,1+$A$1817-Assumptions!$B$80),$X$1817&gt;INDEX($X$1696:$X$1823,1+$A$1817+Assumptions!$B$80)),IF($F$1817=1,$Y$1817&gt;=INDEX($Y$1696:$Y$1823,1+$A$1817-Assumptions!$B$81),$Y$1817&gt;INDEX($Y$1696:$Y$1823,1+$A$1817+Assumptions!$B$81)),IF($G$1817=1,$Z$1817&gt;=INDEX($Z$1696:$Z$1823,1+$A$1817-Assumptions!$B$82),$Z$1817&gt;INDEX($Z$1696:$Z$1823,1+$A$1817+Assumptions!$B$82)),IF($H$1817=1,$AA$1817&gt;=INDEX($AA$1696:$AA$1823,1+$A$1817-Assumptions!$B$83),$AA$1817&gt;INDEX($AA$1696:$AA$1823,1+$A$1817+Assumptions!$B$83))),1,0)</f>
        <v>0</v>
      </c>
    </row>
    <row r="1818" customFormat="false" ht="15" hidden="true" customHeight="false" outlineLevel="0" collapsed="false">
      <c r="A1818" s="6" t="n">
        <f aca="false">ROW()-ROW($A$1696)+Assumptions!$B$4</f>
        <v>122</v>
      </c>
      <c r="B1818" s="12" t="n">
        <f aca="false">MOD(QUOTIENT($A$1818,Assumptions!$B$77),2)</f>
        <v>1</v>
      </c>
      <c r="C1818" s="12" t="n">
        <f aca="false">MOD(QUOTIENT($A$1818,Assumptions!$B$78),2)</f>
        <v>1</v>
      </c>
      <c r="D1818" s="12" t="n">
        <f aca="false">MOD(QUOTIENT($A$1818,Assumptions!$B$79),2)</f>
        <v>1</v>
      </c>
      <c r="E1818" s="12" t="n">
        <f aca="false">MOD(QUOTIENT($A$1818,Assumptions!$B$80),2)</f>
        <v>1</v>
      </c>
      <c r="F1818" s="12" t="n">
        <f aca="false">MOD(QUOTIENT($A$1818,Assumptions!$B$81),2)</f>
        <v>0</v>
      </c>
      <c r="G1818" s="12" t="n">
        <f aca="false">MOD(QUOTIENT($A$1818,Assumptions!$B$82),2)</f>
        <v>1</v>
      </c>
      <c r="H1818" s="12" t="n">
        <f aca="false">MOD(QUOTIENT($A$1818,Assumptions!$B$83),2)</f>
        <v>0</v>
      </c>
      <c r="I1818" s="12" t="n">
        <f aca="false">IF($B$1818=1,MIN(Assumptions!$B$67,MAX(Assumptions!$B$4,Assumptions!$B$26-(Assumptions!$B$4))),Assumptions!$B$4)</f>
        <v>30000000</v>
      </c>
      <c r="J1818" s="12" t="n">
        <f aca="false">IF($C$1818=1,MIN(Assumptions!$B$66,MAX(Assumptions!$B$4,Assumptions!$B$26-($I$1818))),Assumptions!$B$4)</f>
        <v>300000000</v>
      </c>
      <c r="K1818" s="12" t="n">
        <f aca="false">IF($D$1818=1,MIN(Assumptions!$B$61,MAX(Assumptions!$B$4,Assumptions!$B$26-($I$1818+$J$1818))),Assumptions!$B$4)</f>
        <v>100000000</v>
      </c>
      <c r="L1818" s="12" t="n">
        <f aca="false">IF($E$1818=1,MIN(Assumptions!$B$56,MAX(Assumptions!$B$4,Assumptions!$B$26-($I$1818+$J$1818+$K$1818))),Assumptions!$B$4)</f>
        <v>60000000</v>
      </c>
      <c r="M1818" s="12" t="n">
        <f aca="false">IF($F$1818=1,MIN(Assumptions!$B$51,MAX(Assumptions!$B$4,Assumptions!$B$26-($I$1818+$J$1818+$K$1818+$L$1818))),Assumptions!$B$4)</f>
        <v>0</v>
      </c>
      <c r="N1818" s="12" t="n">
        <f aca="false">IF($G$1818=1,MIN(Assumptions!$B$46,MAX(Assumptions!$B$4,Assumptions!$B$26-($I$1818+$J$1818+$K$1818+$L$1818+$M$1818))),Assumptions!$B$4)</f>
        <v>15000000</v>
      </c>
      <c r="O1818" s="12" t="n">
        <f aca="false">IF($H$1818=1,MIN(Assumptions!$B$41,MAX(Assumptions!$B$4,Assumptions!$B$26-($I$1818+$J$1818+$K$1818+$L$1818+$M$1818+$N$1818))),Assumptions!$B$4)</f>
        <v>0</v>
      </c>
      <c r="P1818" s="12" t="n">
        <f aca="false">$I$1818+$J$1818+$K$1818+$L$1818+$M$1818+$N$1818+$O$1818</f>
        <v>505000000</v>
      </c>
      <c r="Q1818" s="12" t="n">
        <f aca="false">MAX(Assumptions!$B$4,Assumptions!$B$26-$P$1818)</f>
        <v>1495000000</v>
      </c>
      <c r="R1818" s="12" t="n">
        <f aca="false">$J$1685+$O$1685+Assumptions!$B$20+IF($B$1818=0,$D$1685,Assumptions!$B$4)+IF($C$1818=0,$AI$1685,Assumptions!$B$4)+IF($D$1818=0,$AF$1685,Assumptions!$B$4)+IF($E$1818=0,$AC$1685,Assumptions!$B$4)+IF($F$1818=0,$Z$1685,Assumptions!$B$4)+IF($G$1818=0,$W$1685,Assumptions!$B$4)+IF($H$1818=0,$T$1685,Assumptions!$B$4)</f>
        <v>17287367.612023</v>
      </c>
      <c r="S1818" s="12" t="n">
        <f aca="false">IF($R$1818&gt;Assumptions!$B$4,$Q$1818/$R$1818&gt;Assumptions!$B$13,FALSE())</f>
        <v>1</v>
      </c>
      <c r="T1818" s="12" t="n">
        <f aca="false">IF($S$1818,($Q$1818+Assumptions!$B$14*Assumptions!$B$13)/($R$1818+Assumptions!$B$14),IF($R$1818&gt;Assumptions!$B$4,$Q$1818/$R$1818,Assumptions!$B$4))</f>
        <v>75.6795966680331</v>
      </c>
      <c r="U1818" s="12" t="n">
        <f aca="false">IF($B$1818=1,$I$1818,$D$1685*$T$1818)</f>
        <v>30000000</v>
      </c>
      <c r="V1818" s="12" t="n">
        <f aca="false">IF($C$1818=1,$J$1818,$AI$1685*$T$1818)</f>
        <v>300000000</v>
      </c>
      <c r="W1818" s="12" t="n">
        <f aca="false">IF($D$1818=1,$K$1818,$AF$1685*$T$1818)</f>
        <v>100000000</v>
      </c>
      <c r="X1818" s="12" t="n">
        <f aca="false">IF($E$1818=1,$L$1818,$AC$1685*$T$1818)</f>
        <v>60000000</v>
      </c>
      <c r="Y1818" s="12" t="n">
        <f aca="false">IF($F$1818=1,$M$1818,$Z$1685*$T$1818)</f>
        <v>227038790.004099</v>
      </c>
      <c r="Z1818" s="12" t="n">
        <f aca="false">IF($G$1818=1,$N$1818,$W$1685*$T$1818)</f>
        <v>15000000</v>
      </c>
      <c r="AA1818" s="12" t="n">
        <f aca="false">IF($H$1818=1,$O$1818,$T$1685*$T$1818)</f>
        <v>378397983.340165</v>
      </c>
      <c r="AB1818" s="12" t="n">
        <f aca="false">($J$1685+$O$1685)*$T$1818</f>
        <v>21747864.9733548</v>
      </c>
      <c r="AC1818" s="12" t="n">
        <f aca="false">Assumptions!$B$20*$T$1818</f>
        <v>681116370.012298</v>
      </c>
      <c r="AD1818" s="12" t="n">
        <f aca="false">IF($S$1818,Assumptions!$B$14*($T$1818-Assumptions!$B$13),Assumptions!$B$4)</f>
        <v>186698991.670083</v>
      </c>
      <c r="AE1818" s="12" t="n">
        <f aca="false">$U$1818+$V$1818+$W$1818+$X$1818+$Y$1818+$Z$1818+$AA$1818+$AB$1818+$AC$1818+$AD$1818</f>
        <v>2000000000</v>
      </c>
      <c r="AF1818" s="12" t="n">
        <f aca="false">IF(AND(IF($B$1818=1,$U$1818&gt;=INDEX($U$1696:$U$1823,1+$A$1818-Assumptions!$B$77),$U$1818&gt;INDEX($U$1696:$U$1823,1+$A$1818+Assumptions!$B$77)),IF($C$1818=1,$V$1818&gt;=INDEX($V$1696:$V$1823,1+$A$1818-Assumptions!$B$78),$V$1818&gt;INDEX($V$1696:$V$1823,1+$A$1818+Assumptions!$B$78)),IF($D$1818=1,$W$1818&gt;=INDEX($W$1696:$W$1823,1+$A$1818-Assumptions!$B$79),$W$1818&gt;INDEX($W$1696:$W$1823,1+$A$1818+Assumptions!$B$79)),IF($E$1818=1,$X$1818&gt;=INDEX($X$1696:$X$1823,1+$A$1818-Assumptions!$B$80),$X$1818&gt;INDEX($X$1696:$X$1823,1+$A$1818+Assumptions!$B$80)),IF($F$1818=1,$Y$1818&gt;=INDEX($Y$1696:$Y$1823,1+$A$1818-Assumptions!$B$81),$Y$1818&gt;INDEX($Y$1696:$Y$1823,1+$A$1818+Assumptions!$B$81)),IF($G$1818=1,$Z$1818&gt;=INDEX($Z$1696:$Z$1823,1+$A$1818-Assumptions!$B$82),$Z$1818&gt;INDEX($Z$1696:$Z$1823,1+$A$1818+Assumptions!$B$82)),IF($H$1818=1,$AA$1818&gt;=INDEX($AA$1696:$AA$1823,1+$A$1818-Assumptions!$B$83),$AA$1818&gt;INDEX($AA$1696:$AA$1823,1+$A$1818+Assumptions!$B$83))),1,0)</f>
        <v>0</v>
      </c>
    </row>
    <row r="1819" customFormat="false" ht="15" hidden="true" customHeight="false" outlineLevel="0" collapsed="false">
      <c r="A1819" s="6" t="n">
        <f aca="false">ROW()-ROW($A$1696)+Assumptions!$B$4</f>
        <v>123</v>
      </c>
      <c r="B1819" s="12" t="n">
        <f aca="false">MOD(QUOTIENT($A$1819,Assumptions!$B$77),2)</f>
        <v>1</v>
      </c>
      <c r="C1819" s="12" t="n">
        <f aca="false">MOD(QUOTIENT($A$1819,Assumptions!$B$78),2)</f>
        <v>1</v>
      </c>
      <c r="D1819" s="12" t="n">
        <f aca="false">MOD(QUOTIENT($A$1819,Assumptions!$B$79),2)</f>
        <v>1</v>
      </c>
      <c r="E1819" s="12" t="n">
        <f aca="false">MOD(QUOTIENT($A$1819,Assumptions!$B$80),2)</f>
        <v>1</v>
      </c>
      <c r="F1819" s="12" t="n">
        <f aca="false">MOD(QUOTIENT($A$1819,Assumptions!$B$81),2)</f>
        <v>0</v>
      </c>
      <c r="G1819" s="12" t="n">
        <f aca="false">MOD(QUOTIENT($A$1819,Assumptions!$B$82),2)</f>
        <v>1</v>
      </c>
      <c r="H1819" s="12" t="n">
        <f aca="false">MOD(QUOTIENT($A$1819,Assumptions!$B$83),2)</f>
        <v>1</v>
      </c>
      <c r="I1819" s="12" t="n">
        <f aca="false">IF($B$1819=1,MIN(Assumptions!$B$67,MAX(Assumptions!$B$4,Assumptions!$B$26-(Assumptions!$B$4))),Assumptions!$B$4)</f>
        <v>30000000</v>
      </c>
      <c r="J1819" s="12" t="n">
        <f aca="false">IF($C$1819=1,MIN(Assumptions!$B$66,MAX(Assumptions!$B$4,Assumptions!$B$26-($I$1819))),Assumptions!$B$4)</f>
        <v>300000000</v>
      </c>
      <c r="K1819" s="12" t="n">
        <f aca="false">IF($D$1819=1,MIN(Assumptions!$B$61,MAX(Assumptions!$B$4,Assumptions!$B$26-($I$1819+$J$1819))),Assumptions!$B$4)</f>
        <v>100000000</v>
      </c>
      <c r="L1819" s="12" t="n">
        <f aca="false">IF($E$1819=1,MIN(Assumptions!$B$56,MAX(Assumptions!$B$4,Assumptions!$B$26-($I$1819+$J$1819+$K$1819))),Assumptions!$B$4)</f>
        <v>60000000</v>
      </c>
      <c r="M1819" s="12" t="n">
        <f aca="false">IF($F$1819=1,MIN(Assumptions!$B$51,MAX(Assumptions!$B$4,Assumptions!$B$26-($I$1819+$J$1819+$K$1819+$L$1819))),Assumptions!$B$4)</f>
        <v>0</v>
      </c>
      <c r="N1819" s="12" t="n">
        <f aca="false">IF($G$1819=1,MIN(Assumptions!$B$46,MAX(Assumptions!$B$4,Assumptions!$B$26-($I$1819+$J$1819+$K$1819+$L$1819+$M$1819))),Assumptions!$B$4)</f>
        <v>15000000</v>
      </c>
      <c r="O1819" s="12" t="n">
        <f aca="false">IF($H$1819=1,MIN(Assumptions!$B$41,MAX(Assumptions!$B$4,Assumptions!$B$26-($I$1819+$J$1819+$K$1819+$L$1819+$M$1819+$N$1819))),Assumptions!$B$4)</f>
        <v>5000000</v>
      </c>
      <c r="P1819" s="12" t="n">
        <f aca="false">$I$1819+$J$1819+$K$1819+$L$1819+$M$1819+$N$1819+$O$1819</f>
        <v>510000000</v>
      </c>
      <c r="Q1819" s="12" t="n">
        <f aca="false">MAX(Assumptions!$B$4,Assumptions!$B$26-$P$1819)</f>
        <v>1490000000</v>
      </c>
      <c r="R1819" s="12" t="n">
        <f aca="false">$J$1685+$O$1685+Assumptions!$B$20+IF($B$1819=0,$D$1685,Assumptions!$B$4)+IF($C$1819=0,$AI$1685,Assumptions!$B$4)+IF($D$1819=0,$AF$1685,Assumptions!$B$4)+IF($E$1819=0,$AC$1685,Assumptions!$B$4)+IF($F$1819=0,$Z$1685,Assumptions!$B$4)+IF($G$1819=0,$W$1685,Assumptions!$B$4)+IF($H$1819=0,$T$1685,Assumptions!$B$4)</f>
        <v>12287367.612023</v>
      </c>
      <c r="S1819" s="12" t="n">
        <f aca="false">IF($R$1819&gt;Assumptions!$B$4,$Q$1819/$R$1819&gt;Assumptions!$B$13,FALSE())</f>
        <v>1</v>
      </c>
      <c r="T1819" s="12" t="n">
        <f aca="false">IF($S$1819,($Q$1819+Assumptions!$B$14*Assumptions!$B$13)/($R$1819+Assumptions!$B$14),IF($R$1819&gt;Assumptions!$B$4,$Q$1819/$R$1819,Assumptions!$B$4))</f>
        <v>100.930742993534</v>
      </c>
      <c r="U1819" s="12" t="n">
        <f aca="false">IF($B$1819=1,$I$1819,$D$1685*$T$1819)</f>
        <v>30000000</v>
      </c>
      <c r="V1819" s="12" t="n">
        <f aca="false">IF($C$1819=1,$J$1819,$AI$1685*$T$1819)</f>
        <v>300000000</v>
      </c>
      <c r="W1819" s="12" t="n">
        <f aca="false">IF($D$1819=1,$K$1819,$AF$1685*$T$1819)</f>
        <v>100000000</v>
      </c>
      <c r="X1819" s="12" t="n">
        <f aca="false">IF($E$1819=1,$L$1819,$AC$1685*$T$1819)</f>
        <v>60000000</v>
      </c>
      <c r="Y1819" s="12" t="n">
        <f aca="false">IF($F$1819=1,$M$1819,$Z$1685*$T$1819)</f>
        <v>302792228.980602</v>
      </c>
      <c r="Z1819" s="12" t="n">
        <f aca="false">IF($G$1819=1,$N$1819,$W$1685*$T$1819)</f>
        <v>15000000</v>
      </c>
      <c r="AA1819" s="12" t="n">
        <f aca="false">IF($H$1819=1,$O$1819,$T$1685*$T$1819)</f>
        <v>5000000</v>
      </c>
      <c r="AB1819" s="12" t="n">
        <f aca="false">($J$1685+$O$1685)*$T$1819</f>
        <v>29004226.5937568</v>
      </c>
      <c r="AC1819" s="12" t="n">
        <f aca="false">Assumptions!$B$20*$T$1819</f>
        <v>908376686.941806</v>
      </c>
      <c r="AD1819" s="12" t="n">
        <f aca="false">IF($S$1819,Assumptions!$B$14*($T$1819-Assumptions!$B$13),Assumptions!$B$4)</f>
        <v>249826857.483835</v>
      </c>
      <c r="AE1819" s="12" t="n">
        <f aca="false">$U$1819+$V$1819+$W$1819+$X$1819+$Y$1819+$Z$1819+$AA$1819+$AB$1819+$AC$1819+$AD$1819</f>
        <v>2000000000</v>
      </c>
      <c r="AF1819" s="12" t="n">
        <f aca="false">IF(AND(IF($B$1819=1,$U$1819&gt;=INDEX($U$1696:$U$1823,1+$A$1819-Assumptions!$B$77),$U$1819&gt;INDEX($U$1696:$U$1823,1+$A$1819+Assumptions!$B$77)),IF($C$1819=1,$V$1819&gt;=INDEX($V$1696:$V$1823,1+$A$1819-Assumptions!$B$78),$V$1819&gt;INDEX($V$1696:$V$1823,1+$A$1819+Assumptions!$B$78)),IF($D$1819=1,$W$1819&gt;=INDEX($W$1696:$W$1823,1+$A$1819-Assumptions!$B$79),$W$1819&gt;INDEX($W$1696:$W$1823,1+$A$1819+Assumptions!$B$79)),IF($E$1819=1,$X$1819&gt;=INDEX($X$1696:$X$1823,1+$A$1819-Assumptions!$B$80),$X$1819&gt;INDEX($X$1696:$X$1823,1+$A$1819+Assumptions!$B$80)),IF($F$1819=1,$Y$1819&gt;=INDEX($Y$1696:$Y$1823,1+$A$1819-Assumptions!$B$81),$Y$1819&gt;INDEX($Y$1696:$Y$1823,1+$A$1819+Assumptions!$B$81)),IF($G$1819=1,$Z$1819&gt;=INDEX($Z$1696:$Z$1823,1+$A$1819-Assumptions!$B$82),$Z$1819&gt;INDEX($Z$1696:$Z$1823,1+$A$1819+Assumptions!$B$82)),IF($H$1819=1,$AA$1819&gt;=INDEX($AA$1696:$AA$1823,1+$A$1819-Assumptions!$B$83),$AA$1819&gt;INDEX($AA$1696:$AA$1823,1+$A$1819+Assumptions!$B$83))),1,0)</f>
        <v>0</v>
      </c>
    </row>
    <row r="1820" customFormat="false" ht="15" hidden="true" customHeight="false" outlineLevel="0" collapsed="false">
      <c r="A1820" s="6" t="n">
        <f aca="false">ROW()-ROW($A$1696)+Assumptions!$B$4</f>
        <v>124</v>
      </c>
      <c r="B1820" s="12" t="n">
        <f aca="false">MOD(QUOTIENT($A$1820,Assumptions!$B$77),2)</f>
        <v>1</v>
      </c>
      <c r="C1820" s="12" t="n">
        <f aca="false">MOD(QUOTIENT($A$1820,Assumptions!$B$78),2)</f>
        <v>1</v>
      </c>
      <c r="D1820" s="12" t="n">
        <f aca="false">MOD(QUOTIENT($A$1820,Assumptions!$B$79),2)</f>
        <v>1</v>
      </c>
      <c r="E1820" s="12" t="n">
        <f aca="false">MOD(QUOTIENT($A$1820,Assumptions!$B$80),2)</f>
        <v>1</v>
      </c>
      <c r="F1820" s="12" t="n">
        <f aca="false">MOD(QUOTIENT($A$1820,Assumptions!$B$81),2)</f>
        <v>1</v>
      </c>
      <c r="G1820" s="12" t="n">
        <f aca="false">MOD(QUOTIENT($A$1820,Assumptions!$B$82),2)</f>
        <v>0</v>
      </c>
      <c r="H1820" s="12" t="n">
        <f aca="false">MOD(QUOTIENT($A$1820,Assumptions!$B$83),2)</f>
        <v>0</v>
      </c>
      <c r="I1820" s="12" t="n">
        <f aca="false">IF($B$1820=1,MIN(Assumptions!$B$67,MAX(Assumptions!$B$4,Assumptions!$B$26-(Assumptions!$B$4))),Assumptions!$B$4)</f>
        <v>30000000</v>
      </c>
      <c r="J1820" s="12" t="n">
        <f aca="false">IF($C$1820=1,MIN(Assumptions!$B$66,MAX(Assumptions!$B$4,Assumptions!$B$26-($I$1820))),Assumptions!$B$4)</f>
        <v>300000000</v>
      </c>
      <c r="K1820" s="12" t="n">
        <f aca="false">IF($D$1820=1,MIN(Assumptions!$B$61,MAX(Assumptions!$B$4,Assumptions!$B$26-($I$1820+$J$1820))),Assumptions!$B$4)</f>
        <v>100000000</v>
      </c>
      <c r="L1820" s="12" t="n">
        <f aca="false">IF($E$1820=1,MIN(Assumptions!$B$56,MAX(Assumptions!$B$4,Assumptions!$B$26-($I$1820+$J$1820+$K$1820))),Assumptions!$B$4)</f>
        <v>60000000</v>
      </c>
      <c r="M1820" s="12" t="n">
        <f aca="false">IF($F$1820=1,MIN(Assumptions!$B$51,MAX(Assumptions!$B$4,Assumptions!$B$26-($I$1820+$J$1820+$K$1820+$L$1820))),Assumptions!$B$4)</f>
        <v>30000000</v>
      </c>
      <c r="N1820" s="12" t="n">
        <f aca="false">IF($G$1820=1,MIN(Assumptions!$B$46,MAX(Assumptions!$B$4,Assumptions!$B$26-($I$1820+$J$1820+$K$1820+$L$1820+$M$1820))),Assumptions!$B$4)</f>
        <v>0</v>
      </c>
      <c r="O1820" s="12" t="n">
        <f aca="false">IF($H$1820=1,MIN(Assumptions!$B$41,MAX(Assumptions!$B$4,Assumptions!$B$26-($I$1820+$J$1820+$K$1820+$L$1820+$M$1820+$N$1820))),Assumptions!$B$4)</f>
        <v>0</v>
      </c>
      <c r="P1820" s="12" t="n">
        <f aca="false">$I$1820+$J$1820+$K$1820+$L$1820+$M$1820+$N$1820+$O$1820</f>
        <v>520000000</v>
      </c>
      <c r="Q1820" s="12" t="n">
        <f aca="false">MAX(Assumptions!$B$4,Assumptions!$B$26-$P$1820)</f>
        <v>1480000000</v>
      </c>
      <c r="R1820" s="12" t="n">
        <f aca="false">$J$1685+$O$1685+Assumptions!$B$20+IF($B$1820=0,$D$1685,Assumptions!$B$4)+IF($C$1820=0,$AI$1685,Assumptions!$B$4)+IF($D$1820=0,$AF$1685,Assumptions!$B$4)+IF($E$1820=0,$AC$1685,Assumptions!$B$4)+IF($F$1820=0,$Z$1685,Assumptions!$B$4)+IF($G$1820=0,$W$1685,Assumptions!$B$4)+IF($H$1820=0,$T$1685,Assumptions!$B$4)</f>
        <v>19287367.612023</v>
      </c>
      <c r="S1820" s="12" t="n">
        <f aca="false">IF($R$1820&gt;Assumptions!$B$4,$Q$1820/$R$1820&gt;Assumptions!$B$13,FALSE())</f>
        <v>1</v>
      </c>
      <c r="T1820" s="12" t="n">
        <f aca="false">IF($S$1820,($Q$1820+Assumptions!$B$14*Assumptions!$B$13)/($R$1820+Assumptions!$B$14),IF($R$1820&gt;Assumptions!$B$4,$Q$1820/$R$1820,Assumptions!$B$4))</f>
        <v>68.0440164410641</v>
      </c>
      <c r="U1820" s="12" t="n">
        <f aca="false">IF($B$1820=1,$I$1820,$D$1685*$T$1820)</f>
        <v>30000000</v>
      </c>
      <c r="V1820" s="12" t="n">
        <f aca="false">IF($C$1820=1,$J$1820,$AI$1685*$T$1820)</f>
        <v>300000000</v>
      </c>
      <c r="W1820" s="12" t="n">
        <f aca="false">IF($D$1820=1,$K$1820,$AF$1685*$T$1820)</f>
        <v>100000000</v>
      </c>
      <c r="X1820" s="12" t="n">
        <f aca="false">IF($E$1820=1,$L$1820,$AC$1685*$T$1820)</f>
        <v>60000000</v>
      </c>
      <c r="Y1820" s="12" t="n">
        <f aca="false">IF($F$1820=1,$M$1820,$Z$1685*$T$1820)</f>
        <v>30000000</v>
      </c>
      <c r="Z1820" s="12" t="n">
        <f aca="false">IF($G$1820=1,$N$1820,$W$1685*$T$1820)</f>
        <v>340220082.205321</v>
      </c>
      <c r="AA1820" s="12" t="n">
        <f aca="false">IF($H$1820=1,$O$1820,$T$1685*$T$1820)</f>
        <v>340220082.205321</v>
      </c>
      <c r="AB1820" s="12" t="n">
        <f aca="false">($J$1685+$O$1685)*$T$1820</f>
        <v>19553646.5171209</v>
      </c>
      <c r="AC1820" s="12" t="n">
        <f aca="false">Assumptions!$B$20*$T$1820</f>
        <v>612396147.969577</v>
      </c>
      <c r="AD1820" s="12" t="n">
        <f aca="false">IF($S$1820,Assumptions!$B$14*($T$1820-Assumptions!$B$13),Assumptions!$B$4)</f>
        <v>167610041.10266</v>
      </c>
      <c r="AE1820" s="12" t="n">
        <f aca="false">$U$1820+$V$1820+$W$1820+$X$1820+$Y$1820+$Z$1820+$AA$1820+$AB$1820+$AC$1820+$AD$1820</f>
        <v>2000000000</v>
      </c>
      <c r="AF1820" s="12" t="n">
        <f aca="false">IF(AND(IF($B$1820=1,$U$1820&gt;=INDEX($U$1696:$U$1823,1+$A$1820-Assumptions!$B$77),$U$1820&gt;INDEX($U$1696:$U$1823,1+$A$1820+Assumptions!$B$77)),IF($C$1820=1,$V$1820&gt;=INDEX($V$1696:$V$1823,1+$A$1820-Assumptions!$B$78),$V$1820&gt;INDEX($V$1696:$V$1823,1+$A$1820+Assumptions!$B$78)),IF($D$1820=1,$W$1820&gt;=INDEX($W$1696:$W$1823,1+$A$1820-Assumptions!$B$79),$W$1820&gt;INDEX($W$1696:$W$1823,1+$A$1820+Assumptions!$B$79)),IF($E$1820=1,$X$1820&gt;=INDEX($X$1696:$X$1823,1+$A$1820-Assumptions!$B$80),$X$1820&gt;INDEX($X$1696:$X$1823,1+$A$1820+Assumptions!$B$80)),IF($F$1820=1,$Y$1820&gt;=INDEX($Y$1696:$Y$1823,1+$A$1820-Assumptions!$B$81),$Y$1820&gt;INDEX($Y$1696:$Y$1823,1+$A$1820+Assumptions!$B$81)),IF($G$1820=1,$Z$1820&gt;=INDEX($Z$1696:$Z$1823,1+$A$1820-Assumptions!$B$82),$Z$1820&gt;INDEX($Z$1696:$Z$1823,1+$A$1820+Assumptions!$B$82)),IF($H$1820=1,$AA$1820&gt;=INDEX($AA$1696:$AA$1823,1+$A$1820-Assumptions!$B$83),$AA$1820&gt;INDEX($AA$1696:$AA$1823,1+$A$1820+Assumptions!$B$83))),1,0)</f>
        <v>0</v>
      </c>
    </row>
    <row r="1821" customFormat="false" ht="15" hidden="true" customHeight="false" outlineLevel="0" collapsed="false">
      <c r="A1821" s="6" t="n">
        <f aca="false">ROW()-ROW($A$1696)+Assumptions!$B$4</f>
        <v>125</v>
      </c>
      <c r="B1821" s="12" t="n">
        <f aca="false">MOD(QUOTIENT($A$1821,Assumptions!$B$77),2)</f>
        <v>1</v>
      </c>
      <c r="C1821" s="12" t="n">
        <f aca="false">MOD(QUOTIENT($A$1821,Assumptions!$B$78),2)</f>
        <v>1</v>
      </c>
      <c r="D1821" s="12" t="n">
        <f aca="false">MOD(QUOTIENT($A$1821,Assumptions!$B$79),2)</f>
        <v>1</v>
      </c>
      <c r="E1821" s="12" t="n">
        <f aca="false">MOD(QUOTIENT($A$1821,Assumptions!$B$80),2)</f>
        <v>1</v>
      </c>
      <c r="F1821" s="12" t="n">
        <f aca="false">MOD(QUOTIENT($A$1821,Assumptions!$B$81),2)</f>
        <v>1</v>
      </c>
      <c r="G1821" s="12" t="n">
        <f aca="false">MOD(QUOTIENT($A$1821,Assumptions!$B$82),2)</f>
        <v>0</v>
      </c>
      <c r="H1821" s="12" t="n">
        <f aca="false">MOD(QUOTIENT($A$1821,Assumptions!$B$83),2)</f>
        <v>1</v>
      </c>
      <c r="I1821" s="12" t="n">
        <f aca="false">IF($B$1821=1,MIN(Assumptions!$B$67,MAX(Assumptions!$B$4,Assumptions!$B$26-(Assumptions!$B$4))),Assumptions!$B$4)</f>
        <v>30000000</v>
      </c>
      <c r="J1821" s="12" t="n">
        <f aca="false">IF($C$1821=1,MIN(Assumptions!$B$66,MAX(Assumptions!$B$4,Assumptions!$B$26-($I$1821))),Assumptions!$B$4)</f>
        <v>300000000</v>
      </c>
      <c r="K1821" s="12" t="n">
        <f aca="false">IF($D$1821=1,MIN(Assumptions!$B$61,MAX(Assumptions!$B$4,Assumptions!$B$26-($I$1821+$J$1821))),Assumptions!$B$4)</f>
        <v>100000000</v>
      </c>
      <c r="L1821" s="12" t="n">
        <f aca="false">IF($E$1821=1,MIN(Assumptions!$B$56,MAX(Assumptions!$B$4,Assumptions!$B$26-($I$1821+$J$1821+$K$1821))),Assumptions!$B$4)</f>
        <v>60000000</v>
      </c>
      <c r="M1821" s="12" t="n">
        <f aca="false">IF($F$1821=1,MIN(Assumptions!$B$51,MAX(Assumptions!$B$4,Assumptions!$B$26-($I$1821+$J$1821+$K$1821+$L$1821))),Assumptions!$B$4)</f>
        <v>30000000</v>
      </c>
      <c r="N1821" s="12" t="n">
        <f aca="false">IF($G$1821=1,MIN(Assumptions!$B$46,MAX(Assumptions!$B$4,Assumptions!$B$26-($I$1821+$J$1821+$K$1821+$L$1821+$M$1821))),Assumptions!$B$4)</f>
        <v>0</v>
      </c>
      <c r="O1821" s="12" t="n">
        <f aca="false">IF($H$1821=1,MIN(Assumptions!$B$41,MAX(Assumptions!$B$4,Assumptions!$B$26-($I$1821+$J$1821+$K$1821+$L$1821+$M$1821+$N$1821))),Assumptions!$B$4)</f>
        <v>5000000</v>
      </c>
      <c r="P1821" s="12" t="n">
        <f aca="false">$I$1821+$J$1821+$K$1821+$L$1821+$M$1821+$N$1821+$O$1821</f>
        <v>525000000</v>
      </c>
      <c r="Q1821" s="12" t="n">
        <f aca="false">MAX(Assumptions!$B$4,Assumptions!$B$26-$P$1821)</f>
        <v>1475000000</v>
      </c>
      <c r="R1821" s="12" t="n">
        <f aca="false">$J$1685+$O$1685+Assumptions!$B$20+IF($B$1821=0,$D$1685,Assumptions!$B$4)+IF($C$1821=0,$AI$1685,Assumptions!$B$4)+IF($D$1821=0,$AF$1685,Assumptions!$B$4)+IF($E$1821=0,$AC$1685,Assumptions!$B$4)+IF($F$1821=0,$Z$1685,Assumptions!$B$4)+IF($G$1821=0,$W$1685,Assumptions!$B$4)+IF($H$1821=0,$T$1685,Assumptions!$B$4)</f>
        <v>14287367.612023</v>
      </c>
      <c r="S1821" s="12" t="n">
        <f aca="false">IF($R$1821&gt;Assumptions!$B$4,$Q$1821/$R$1821&gt;Assumptions!$B$13,FALSE())</f>
        <v>1</v>
      </c>
      <c r="T1821" s="12" t="n">
        <f aca="false">IF($S$1821,($Q$1821+Assumptions!$B$14*Assumptions!$B$13)/($R$1821+Assumptions!$B$14),IF($R$1821&gt;Assumptions!$B$4,$Q$1821/$R$1821,Assumptions!$B$4))</f>
        <v>88.0126077028197</v>
      </c>
      <c r="U1821" s="12" t="n">
        <f aca="false">IF($B$1821=1,$I$1821,$D$1685*$T$1821)</f>
        <v>30000000</v>
      </c>
      <c r="V1821" s="12" t="n">
        <f aca="false">IF($C$1821=1,$J$1821,$AI$1685*$T$1821)</f>
        <v>300000000</v>
      </c>
      <c r="W1821" s="12" t="n">
        <f aca="false">IF($D$1821=1,$K$1821,$AF$1685*$T$1821)</f>
        <v>100000000</v>
      </c>
      <c r="X1821" s="12" t="n">
        <f aca="false">IF($E$1821=1,$L$1821,$AC$1685*$T$1821)</f>
        <v>60000000</v>
      </c>
      <c r="Y1821" s="12" t="n">
        <f aca="false">IF($F$1821=1,$M$1821,$Z$1685*$T$1821)</f>
        <v>30000000</v>
      </c>
      <c r="Z1821" s="12" t="n">
        <f aca="false">IF($G$1821=1,$N$1821,$W$1685*$T$1821)</f>
        <v>440063038.514099</v>
      </c>
      <c r="AA1821" s="12" t="n">
        <f aca="false">IF($H$1821=1,$O$1821,$T$1685*$T$1821)</f>
        <v>5000000</v>
      </c>
      <c r="AB1821" s="12" t="n">
        <f aca="false">($J$1685+$O$1685)*$T$1821</f>
        <v>25291972.9034745</v>
      </c>
      <c r="AC1821" s="12" t="n">
        <f aca="false">Assumptions!$B$20*$T$1821</f>
        <v>792113469.325378</v>
      </c>
      <c r="AD1821" s="12" t="n">
        <f aca="false">IF($S$1821,Assumptions!$B$14*($T$1821-Assumptions!$B$13),Assumptions!$B$4)</f>
        <v>217531519.257049</v>
      </c>
      <c r="AE1821" s="12" t="n">
        <f aca="false">$U$1821+$V$1821+$W$1821+$X$1821+$Y$1821+$Z$1821+$AA$1821+$AB$1821+$AC$1821+$AD$1821</f>
        <v>2000000000</v>
      </c>
      <c r="AF1821" s="12" t="n">
        <f aca="false">IF(AND(IF($B$1821=1,$U$1821&gt;=INDEX($U$1696:$U$1823,1+$A$1821-Assumptions!$B$77),$U$1821&gt;INDEX($U$1696:$U$1823,1+$A$1821+Assumptions!$B$77)),IF($C$1821=1,$V$1821&gt;=INDEX($V$1696:$V$1823,1+$A$1821-Assumptions!$B$78),$V$1821&gt;INDEX($V$1696:$V$1823,1+$A$1821+Assumptions!$B$78)),IF($D$1821=1,$W$1821&gt;=INDEX($W$1696:$W$1823,1+$A$1821-Assumptions!$B$79),$W$1821&gt;INDEX($W$1696:$W$1823,1+$A$1821+Assumptions!$B$79)),IF($E$1821=1,$X$1821&gt;=INDEX($X$1696:$X$1823,1+$A$1821-Assumptions!$B$80),$X$1821&gt;INDEX($X$1696:$X$1823,1+$A$1821+Assumptions!$B$80)),IF($F$1821=1,$Y$1821&gt;=INDEX($Y$1696:$Y$1823,1+$A$1821-Assumptions!$B$81),$Y$1821&gt;INDEX($Y$1696:$Y$1823,1+$A$1821+Assumptions!$B$81)),IF($G$1821=1,$Z$1821&gt;=INDEX($Z$1696:$Z$1823,1+$A$1821-Assumptions!$B$82),$Z$1821&gt;INDEX($Z$1696:$Z$1823,1+$A$1821+Assumptions!$B$82)),IF($H$1821=1,$AA$1821&gt;=INDEX($AA$1696:$AA$1823,1+$A$1821-Assumptions!$B$83),$AA$1821&gt;INDEX($AA$1696:$AA$1823,1+$A$1821+Assumptions!$B$83))),1,0)</f>
        <v>0</v>
      </c>
    </row>
    <row r="1822" customFormat="false" ht="15" hidden="true" customHeight="false" outlineLevel="0" collapsed="false">
      <c r="A1822" s="6" t="n">
        <f aca="false">ROW()-ROW($A$1696)+Assumptions!$B$4</f>
        <v>126</v>
      </c>
      <c r="B1822" s="12" t="n">
        <f aca="false">MOD(QUOTIENT($A$1822,Assumptions!$B$77),2)</f>
        <v>1</v>
      </c>
      <c r="C1822" s="12" t="n">
        <f aca="false">MOD(QUOTIENT($A$1822,Assumptions!$B$78),2)</f>
        <v>1</v>
      </c>
      <c r="D1822" s="12" t="n">
        <f aca="false">MOD(QUOTIENT($A$1822,Assumptions!$B$79),2)</f>
        <v>1</v>
      </c>
      <c r="E1822" s="12" t="n">
        <f aca="false">MOD(QUOTIENT($A$1822,Assumptions!$B$80),2)</f>
        <v>1</v>
      </c>
      <c r="F1822" s="12" t="n">
        <f aca="false">MOD(QUOTIENT($A$1822,Assumptions!$B$81),2)</f>
        <v>1</v>
      </c>
      <c r="G1822" s="12" t="n">
        <f aca="false">MOD(QUOTIENT($A$1822,Assumptions!$B$82),2)</f>
        <v>1</v>
      </c>
      <c r="H1822" s="12" t="n">
        <f aca="false">MOD(QUOTIENT($A$1822,Assumptions!$B$83),2)</f>
        <v>0</v>
      </c>
      <c r="I1822" s="12" t="n">
        <f aca="false">IF($B$1822=1,MIN(Assumptions!$B$67,MAX(Assumptions!$B$4,Assumptions!$B$26-(Assumptions!$B$4))),Assumptions!$B$4)</f>
        <v>30000000</v>
      </c>
      <c r="J1822" s="12" t="n">
        <f aca="false">IF($C$1822=1,MIN(Assumptions!$B$66,MAX(Assumptions!$B$4,Assumptions!$B$26-($I$1822))),Assumptions!$B$4)</f>
        <v>300000000</v>
      </c>
      <c r="K1822" s="12" t="n">
        <f aca="false">IF($D$1822=1,MIN(Assumptions!$B$61,MAX(Assumptions!$B$4,Assumptions!$B$26-($I$1822+$J$1822))),Assumptions!$B$4)</f>
        <v>100000000</v>
      </c>
      <c r="L1822" s="12" t="n">
        <f aca="false">IF($E$1822=1,MIN(Assumptions!$B$56,MAX(Assumptions!$B$4,Assumptions!$B$26-($I$1822+$J$1822+$K$1822))),Assumptions!$B$4)</f>
        <v>60000000</v>
      </c>
      <c r="M1822" s="12" t="n">
        <f aca="false">IF($F$1822=1,MIN(Assumptions!$B$51,MAX(Assumptions!$B$4,Assumptions!$B$26-($I$1822+$J$1822+$K$1822+$L$1822))),Assumptions!$B$4)</f>
        <v>30000000</v>
      </c>
      <c r="N1822" s="12" t="n">
        <f aca="false">IF($G$1822=1,MIN(Assumptions!$B$46,MAX(Assumptions!$B$4,Assumptions!$B$26-($I$1822+$J$1822+$K$1822+$L$1822+$M$1822))),Assumptions!$B$4)</f>
        <v>15000000</v>
      </c>
      <c r="O1822" s="12" t="n">
        <f aca="false">IF($H$1822=1,MIN(Assumptions!$B$41,MAX(Assumptions!$B$4,Assumptions!$B$26-($I$1822+$J$1822+$K$1822+$L$1822+$M$1822+$N$1822))),Assumptions!$B$4)</f>
        <v>0</v>
      </c>
      <c r="P1822" s="12" t="n">
        <f aca="false">$I$1822+$J$1822+$K$1822+$L$1822+$M$1822+$N$1822+$O$1822</f>
        <v>535000000</v>
      </c>
      <c r="Q1822" s="12" t="n">
        <f aca="false">MAX(Assumptions!$B$4,Assumptions!$B$26-$P$1822)</f>
        <v>1465000000</v>
      </c>
      <c r="R1822" s="12" t="n">
        <f aca="false">$J$1685+$O$1685+Assumptions!$B$20+IF($B$1822=0,$D$1685,Assumptions!$B$4)+IF($C$1822=0,$AI$1685,Assumptions!$B$4)+IF($D$1822=0,$AF$1685,Assumptions!$B$4)+IF($E$1822=0,$AC$1685,Assumptions!$B$4)+IF($F$1822=0,$Z$1685,Assumptions!$B$4)+IF($G$1822=0,$W$1685,Assumptions!$B$4)+IF($H$1822=0,$T$1685,Assumptions!$B$4)</f>
        <v>14287367.612023</v>
      </c>
      <c r="S1822" s="12" t="n">
        <f aca="false">IF($R$1822&gt;Assumptions!$B$4,$Q$1822/$R$1822&gt;Assumptions!$B$13,FALSE())</f>
        <v>1</v>
      </c>
      <c r="T1822" s="12" t="n">
        <f aca="false">IF($S$1822,($Q$1822+Assumptions!$B$14*Assumptions!$B$13)/($R$1822+Assumptions!$B$14),IF($R$1822&gt;Assumptions!$B$4,$Q$1822/$R$1822,Assumptions!$B$4))</f>
        <v>87.4169216946788</v>
      </c>
      <c r="U1822" s="12" t="n">
        <f aca="false">IF($B$1822=1,$I$1822,$D$1685*$T$1822)</f>
        <v>30000000</v>
      </c>
      <c r="V1822" s="12" t="n">
        <f aca="false">IF($C$1822=1,$J$1822,$AI$1685*$T$1822)</f>
        <v>300000000</v>
      </c>
      <c r="W1822" s="12" t="n">
        <f aca="false">IF($D$1822=1,$K$1822,$AF$1685*$T$1822)</f>
        <v>100000000</v>
      </c>
      <c r="X1822" s="12" t="n">
        <f aca="false">IF($E$1822=1,$L$1822,$AC$1685*$T$1822)</f>
        <v>60000000</v>
      </c>
      <c r="Y1822" s="12" t="n">
        <f aca="false">IF($F$1822=1,$M$1822,$Z$1685*$T$1822)</f>
        <v>30000000</v>
      </c>
      <c r="Z1822" s="12" t="n">
        <f aca="false">IF($G$1822=1,$N$1822,$W$1685*$T$1822)</f>
        <v>15000000</v>
      </c>
      <c r="AA1822" s="12" t="n">
        <f aca="false">IF($H$1822=1,$O$1822,$T$1685*$T$1822)</f>
        <v>437084608.473394</v>
      </c>
      <c r="AB1822" s="12" t="n">
        <f aca="false">($J$1685+$O$1685)*$T$1822</f>
        <v>25120792.0377995</v>
      </c>
      <c r="AC1822" s="12" t="n">
        <f aca="false">Assumptions!$B$20*$T$1822</f>
        <v>786752295.252109</v>
      </c>
      <c r="AD1822" s="12" t="n">
        <f aca="false">IF($S$1822,Assumptions!$B$14*($T$1822-Assumptions!$B$13),Assumptions!$B$4)</f>
        <v>216042304.236697</v>
      </c>
      <c r="AE1822" s="12" t="n">
        <f aca="false">$U$1822+$V$1822+$W$1822+$X$1822+$Y$1822+$Z$1822+$AA$1822+$AB$1822+$AC$1822+$AD$1822</f>
        <v>2000000000</v>
      </c>
      <c r="AF1822" s="12" t="n">
        <f aca="false">IF(AND(IF($B$1822=1,$U$1822&gt;=INDEX($U$1696:$U$1823,1+$A$1822-Assumptions!$B$77),$U$1822&gt;INDEX($U$1696:$U$1823,1+$A$1822+Assumptions!$B$77)),IF($C$1822=1,$V$1822&gt;=INDEX($V$1696:$V$1823,1+$A$1822-Assumptions!$B$78),$V$1822&gt;INDEX($V$1696:$V$1823,1+$A$1822+Assumptions!$B$78)),IF($D$1822=1,$W$1822&gt;=INDEX($W$1696:$W$1823,1+$A$1822-Assumptions!$B$79),$W$1822&gt;INDEX($W$1696:$W$1823,1+$A$1822+Assumptions!$B$79)),IF($E$1822=1,$X$1822&gt;=INDEX($X$1696:$X$1823,1+$A$1822-Assumptions!$B$80),$X$1822&gt;INDEX($X$1696:$X$1823,1+$A$1822+Assumptions!$B$80)),IF($F$1822=1,$Y$1822&gt;=INDEX($Y$1696:$Y$1823,1+$A$1822-Assumptions!$B$81),$Y$1822&gt;INDEX($Y$1696:$Y$1823,1+$A$1822+Assumptions!$B$81)),IF($G$1822=1,$Z$1822&gt;=INDEX($Z$1696:$Z$1823,1+$A$1822-Assumptions!$B$82),$Z$1822&gt;INDEX($Z$1696:$Z$1823,1+$A$1822+Assumptions!$B$82)),IF($H$1822=1,$AA$1822&gt;=INDEX($AA$1696:$AA$1823,1+$A$1822-Assumptions!$B$83),$AA$1822&gt;INDEX($AA$1696:$AA$1823,1+$A$1822+Assumptions!$B$83))),1,0)</f>
        <v>0</v>
      </c>
    </row>
    <row r="1823" customFormat="false" ht="15" hidden="true" customHeight="false" outlineLevel="0" collapsed="false">
      <c r="A1823" s="6" t="n">
        <f aca="false">ROW()-ROW($A$1696)+Assumptions!$B$4</f>
        <v>127</v>
      </c>
      <c r="B1823" s="12" t="n">
        <f aca="false">MOD(QUOTIENT($A$1823,Assumptions!$B$77),2)</f>
        <v>1</v>
      </c>
      <c r="C1823" s="12" t="n">
        <f aca="false">MOD(QUOTIENT($A$1823,Assumptions!$B$78),2)</f>
        <v>1</v>
      </c>
      <c r="D1823" s="12" t="n">
        <f aca="false">MOD(QUOTIENT($A$1823,Assumptions!$B$79),2)</f>
        <v>1</v>
      </c>
      <c r="E1823" s="12" t="n">
        <f aca="false">MOD(QUOTIENT($A$1823,Assumptions!$B$80),2)</f>
        <v>1</v>
      </c>
      <c r="F1823" s="12" t="n">
        <f aca="false">MOD(QUOTIENT($A$1823,Assumptions!$B$81),2)</f>
        <v>1</v>
      </c>
      <c r="G1823" s="12" t="n">
        <f aca="false">MOD(QUOTIENT($A$1823,Assumptions!$B$82),2)</f>
        <v>1</v>
      </c>
      <c r="H1823" s="12" t="n">
        <f aca="false">MOD(QUOTIENT($A$1823,Assumptions!$B$83),2)</f>
        <v>1</v>
      </c>
      <c r="I1823" s="12" t="n">
        <f aca="false">IF($B$1823=1,MIN(Assumptions!$B$67,MAX(Assumptions!$B$4,Assumptions!$B$26-(Assumptions!$B$4))),Assumptions!$B$4)</f>
        <v>30000000</v>
      </c>
      <c r="J1823" s="12" t="n">
        <f aca="false">IF($C$1823=1,MIN(Assumptions!$B$66,MAX(Assumptions!$B$4,Assumptions!$B$26-($I$1823))),Assumptions!$B$4)</f>
        <v>300000000</v>
      </c>
      <c r="K1823" s="12" t="n">
        <f aca="false">IF($D$1823=1,MIN(Assumptions!$B$61,MAX(Assumptions!$B$4,Assumptions!$B$26-($I$1823+$J$1823))),Assumptions!$B$4)</f>
        <v>100000000</v>
      </c>
      <c r="L1823" s="12" t="n">
        <f aca="false">IF($E$1823=1,MIN(Assumptions!$B$56,MAX(Assumptions!$B$4,Assumptions!$B$26-($I$1823+$J$1823+$K$1823))),Assumptions!$B$4)</f>
        <v>60000000</v>
      </c>
      <c r="M1823" s="12" t="n">
        <f aca="false">IF($F$1823=1,MIN(Assumptions!$B$51,MAX(Assumptions!$B$4,Assumptions!$B$26-($I$1823+$J$1823+$K$1823+$L$1823))),Assumptions!$B$4)</f>
        <v>30000000</v>
      </c>
      <c r="N1823" s="12" t="n">
        <f aca="false">IF($G$1823=1,MIN(Assumptions!$B$46,MAX(Assumptions!$B$4,Assumptions!$B$26-($I$1823+$J$1823+$K$1823+$L$1823+$M$1823))),Assumptions!$B$4)</f>
        <v>15000000</v>
      </c>
      <c r="O1823" s="12" t="n">
        <f aca="false">IF($H$1823=1,MIN(Assumptions!$B$41,MAX(Assumptions!$B$4,Assumptions!$B$26-($I$1823+$J$1823+$K$1823+$L$1823+$M$1823+$N$1823))),Assumptions!$B$4)</f>
        <v>5000000</v>
      </c>
      <c r="P1823" s="12" t="n">
        <f aca="false">$I$1823+$J$1823+$K$1823+$L$1823+$M$1823+$N$1823+$O$1823</f>
        <v>540000000</v>
      </c>
      <c r="Q1823" s="12" t="n">
        <f aca="false">MAX(Assumptions!$B$4,Assumptions!$B$26-$P$1823)</f>
        <v>1460000000</v>
      </c>
      <c r="R1823" s="12" t="n">
        <f aca="false">$J$1685+$O$1685+Assumptions!$B$20+IF($B$1823=0,$D$1685,Assumptions!$B$4)+IF($C$1823=0,$AI$1685,Assumptions!$B$4)+IF($D$1823=0,$AF$1685,Assumptions!$B$4)+IF($E$1823=0,$AC$1685,Assumptions!$B$4)+IF($F$1823=0,$Z$1685,Assumptions!$B$4)+IF($G$1823=0,$W$1685,Assumptions!$B$4)+IF($H$1823=0,$T$1685,Assumptions!$B$4)</f>
        <v>9287367.61202298</v>
      </c>
      <c r="S1823" s="12" t="n">
        <f aca="false">IF($R$1823&gt;Assumptions!$B$4,$Q$1823/$R$1823&gt;Assumptions!$B$13,FALSE())</f>
        <v>1</v>
      </c>
      <c r="T1823" s="12" t="n">
        <f aca="false">IF($S$1823,($Q$1823+Assumptions!$B$14*Assumptions!$B$13)/($R$1823+Assumptions!$B$14),IF($R$1823&gt;Assumptions!$B$4,$Q$1823/$R$1823,Assumptions!$B$4))</f>
        <v>124.073503782835</v>
      </c>
      <c r="U1823" s="12" t="n">
        <f aca="false">IF($B$1823=1,$I$1823,$D$1685*$T$1823)</f>
        <v>30000000</v>
      </c>
      <c r="V1823" s="12" t="n">
        <f aca="false">IF($C$1823=1,$J$1823,$AI$1685*$T$1823)</f>
        <v>300000000</v>
      </c>
      <c r="W1823" s="12" t="n">
        <f aca="false">IF($D$1823=1,$K$1823,$AF$1685*$T$1823)</f>
        <v>100000000</v>
      </c>
      <c r="X1823" s="12" t="n">
        <f aca="false">IF($E$1823=1,$L$1823,$AC$1685*$T$1823)</f>
        <v>60000000</v>
      </c>
      <c r="Y1823" s="12" t="n">
        <f aca="false">IF($F$1823=1,$M$1823,$Z$1685*$T$1823)</f>
        <v>30000000</v>
      </c>
      <c r="Z1823" s="12" t="n">
        <f aca="false">IF($G$1823=1,$N$1823,$W$1685*$T$1823)</f>
        <v>15000000</v>
      </c>
      <c r="AA1823" s="12" t="n">
        <f aca="false">IF($H$1823=1,$O$1823,$T$1685*$T$1823)</f>
        <v>5000000</v>
      </c>
      <c r="AB1823" s="12" t="n">
        <f aca="false">($J$1685+$O$1685)*$T$1823</f>
        <v>35654706.4973973</v>
      </c>
      <c r="AC1823" s="12" t="n">
        <f aca="false">Assumptions!$B$20*$T$1823</f>
        <v>1116661534.04552</v>
      </c>
      <c r="AD1823" s="12" t="n">
        <f aca="false">IF($S$1823,Assumptions!$B$14*($T$1823-Assumptions!$B$13),Assumptions!$B$4)</f>
        <v>307683759.457088</v>
      </c>
      <c r="AE1823" s="12" t="n">
        <f aca="false">$U$1823+$V$1823+$W$1823+$X$1823+$Y$1823+$Z$1823+$AA$1823+$AB$1823+$AC$1823+$AD$1823</f>
        <v>2000000000</v>
      </c>
      <c r="AF1823" s="12" t="n">
        <f aca="false">IF(AND(IF($B$1823=1,$U$1823&gt;=INDEX($U$1696:$U$1823,1+$A$1823-Assumptions!$B$77),$U$1823&gt;INDEX($U$1696:$U$1823,1+$A$1823+Assumptions!$B$77)),IF($C$1823=1,$V$1823&gt;=INDEX($V$1696:$V$1823,1+$A$1823-Assumptions!$B$78),$V$1823&gt;INDEX($V$1696:$V$1823,1+$A$1823+Assumptions!$B$78)),IF($D$1823=1,$W$1823&gt;=INDEX($W$1696:$W$1823,1+$A$1823-Assumptions!$B$79),$W$1823&gt;INDEX($W$1696:$W$1823,1+$A$1823+Assumptions!$B$79)),IF($E$1823=1,$X$1823&gt;=INDEX($X$1696:$X$1823,1+$A$1823-Assumptions!$B$80),$X$1823&gt;INDEX($X$1696:$X$1823,1+$A$1823+Assumptions!$B$80)),IF($F$1823=1,$Y$1823&gt;=INDEX($Y$1696:$Y$1823,1+$A$1823-Assumptions!$B$81),$Y$1823&gt;INDEX($Y$1696:$Y$1823,1+$A$1823+Assumptions!$B$81)),IF($G$1823=1,$Z$1823&gt;=INDEX($Z$1696:$Z$1823,1+$A$1823-Assumptions!$B$82),$Z$1823&gt;INDEX($Z$1696:$Z$1823,1+$A$1823+Assumptions!$B$82)),IF($H$1823=1,$AA$1823&gt;=INDEX($AA$1696:$AA$1823,1+$A$1823-Assumptions!$B$83),$AA$1823&gt;INDEX($AA$1696:$AA$1823,1+$A$1823+Assumptions!$B$83))),1,0)</f>
        <v>0</v>
      </c>
    </row>
    <row r="1830" customFormat="false" ht="35.05" hidden="true" customHeight="false" outlineLevel="0" collapsed="false">
      <c r="A1830" s="14" t="str">
        <f aca="false">Assumptions!$I$2</f>
        <v>Iteration</v>
      </c>
      <c r="B1830" s="15" t="str">
        <f aca="false">Assumptions!$I$3</f>
        <v>Top-up input</v>
      </c>
      <c r="C1830" s="15" t="str">
        <f aca="false">Assumptions!$I$4</f>
        <v>F PPS</v>
      </c>
      <c r="D1830" s="15" t="str">
        <f aca="false">Assumptions!$I$5</f>
        <v>F primary shares</v>
      </c>
      <c r="E1830" s="15" t="str">
        <f aca="false">Assumptions!$I$6</f>
        <v>Prior as-converted</v>
      </c>
      <c r="F1830" s="15" t="str">
        <f aca="false">Assumptions!$I$7</f>
        <v>Note A cap PPS</v>
      </c>
      <c r="G1830" s="15" t="str">
        <f aca="false">Assumptions!$I$8</f>
        <v>Note A discount PPS</v>
      </c>
      <c r="H1830" s="15" t="str">
        <f aca="false">Assumptions!$I$9</f>
        <v>Note A conversion PPS</v>
      </c>
      <c r="I1830" s="15" t="str">
        <f aca="false">Assumptions!$I$10</f>
        <v>Note A branch</v>
      </c>
      <c r="J1830" s="15" t="str">
        <f aca="false">Assumptions!$I$11</f>
        <v>Note A shares</v>
      </c>
      <c r="K1830" s="15" t="str">
        <f aca="false">Assumptions!$I$12</f>
        <v>Note B cap PPS</v>
      </c>
      <c r="L1830" s="15" t="str">
        <f aca="false">Assumptions!$I$13</f>
        <v>Note B discount PPS</v>
      </c>
      <c r="M1830" s="15" t="str">
        <f aca="false">Assumptions!$I$14</f>
        <v>Note B conversion PPS</v>
      </c>
      <c r="N1830" s="15" t="str">
        <f aca="false">Assumptions!$I$15</f>
        <v>Note B branch</v>
      </c>
      <c r="O1830" s="15" t="str">
        <f aca="false">Assumptions!$I$16</f>
        <v>Note B shares</v>
      </c>
      <c r="P1830" s="15" t="str">
        <f aca="false">Assumptions!$I$17</f>
        <v>ESOP top-up output</v>
      </c>
      <c r="Q1830" s="15" t="str">
        <f aca="false">Assumptions!$I$18</f>
        <v>Post-F FD</v>
      </c>
      <c r="R1830" s="15" t="str">
        <f aca="false">Assumptions!$I$19</f>
        <v>Seed NCP</v>
      </c>
      <c r="S1830" s="15" t="str">
        <f aca="false">Assumptions!$I$20</f>
        <v>Seed ratio</v>
      </c>
      <c r="T1830" s="15" t="str">
        <f aca="false">Assumptions!$I$21</f>
        <v>Seed as-converted</v>
      </c>
      <c r="U1830" s="15" t="str">
        <f aca="false">Assumptions!$I$22</f>
        <v>Series A NCP</v>
      </c>
      <c r="V1830" s="15" t="str">
        <f aca="false">Assumptions!$I$23</f>
        <v>Series A ratio</v>
      </c>
      <c r="W1830" s="15" t="str">
        <f aca="false">Assumptions!$I$24</f>
        <v>Series A as-converted</v>
      </c>
      <c r="X1830" s="15" t="str">
        <f aca="false">Assumptions!$I$25</f>
        <v>Series B NCP</v>
      </c>
      <c r="Y1830" s="15" t="str">
        <f aca="false">Assumptions!$I$26</f>
        <v>Series B ratio</v>
      </c>
      <c r="Z1830" s="15" t="str">
        <f aca="false">Assumptions!$I$27</f>
        <v>Series B as-converted</v>
      </c>
      <c r="AA1830" s="15" t="str">
        <f aca="false">Assumptions!$I$28</f>
        <v>Series C NCP</v>
      </c>
      <c r="AB1830" s="15" t="str">
        <f aca="false">Assumptions!$I$29</f>
        <v>Series C ratio</v>
      </c>
      <c r="AC1830" s="15" t="str">
        <f aca="false">Assumptions!$I$30</f>
        <v>Series C as-converted</v>
      </c>
      <c r="AD1830" s="15" t="str">
        <f aca="false">Assumptions!$I$31</f>
        <v>Series D NCP</v>
      </c>
      <c r="AE1830" s="15" t="str">
        <f aca="false">Assumptions!$I$32</f>
        <v>Series D ratio</v>
      </c>
      <c r="AF1830" s="15" t="str">
        <f aca="false">Assumptions!$I$33</f>
        <v>Series D as-converted</v>
      </c>
      <c r="AG1830" s="15" t="str">
        <f aca="false">Assumptions!$I$34</f>
        <v>Series E NCP</v>
      </c>
      <c r="AH1830" s="15" t="str">
        <f aca="false">Assumptions!$I$35</f>
        <v>Series E ratio</v>
      </c>
      <c r="AI1830" s="15" t="str">
        <f aca="false">Assumptions!$I$36</f>
        <v>Series E as-converted</v>
      </c>
      <c r="AJ1830" s="12" t="n">
        <f aca="false">(Assumptions!$B$11/$C$1910)/$Q$1910</f>
        <v>0.00542594680917362</v>
      </c>
      <c r="AK1830" s="12" t="n">
        <f aca="false">(INDEX($U$1921:$U$2048,1+$AH$1920))*Assumptions!$B$68</f>
        <v>11867356.0303501</v>
      </c>
    </row>
    <row r="1831" customFormat="false" ht="15" hidden="true" customHeight="false" outlineLevel="0" collapsed="false">
      <c r="A1831" s="6" t="n">
        <f aca="false">ROW()-ROW($A$1831)+Assumptions!$B$4</f>
        <v>0</v>
      </c>
      <c r="B1831" s="12" t="n">
        <f aca="false">Assumptions!$B$4</f>
        <v>0</v>
      </c>
      <c r="C1831" s="12" t="n">
        <f aca="false">$D$4/(Assumptions!$B$16+$B$1831)</f>
        <v>49.1562050655961</v>
      </c>
      <c r="D1831" s="12" t="n">
        <f aca="false">Assumptions!$B$7/$C$1831</f>
        <v>610299.35</v>
      </c>
      <c r="E1831" s="12" t="n">
        <f aca="false">$T$1831+$W$1831+$Z$1831+$AC$1831+$AF$1831+$AI$1831</f>
        <v>23227659.3669762</v>
      </c>
      <c r="F1831" s="12" t="n">
        <f aca="false">Assumptions!$B$70/(Assumptions!$B$20+Assumptions!$B$17+$B$1831+$E$1831+Assumptions!$B$4)</f>
        <v>27.3057475917679</v>
      </c>
      <c r="G1831" s="12" t="n">
        <f aca="false">$C$1831*(1-Assumptions!$B$71)</f>
        <v>39.3249640524769</v>
      </c>
      <c r="H1831" s="12" t="n">
        <f aca="false">MIN($F$1831,$G$1831)</f>
        <v>27.3057475917679</v>
      </c>
      <c r="I1831" s="12" t="str">
        <f aca="false">IF($F$1831&lt;=$G$1831,"cap","discount")</f>
        <v>cap</v>
      </c>
      <c r="J1831" s="12" t="n">
        <f aca="false">Assumptions!$B$69/$H$1831</f>
        <v>183111.631834881</v>
      </c>
      <c r="K1831" s="12" t="n">
        <f aca="false">Assumptions!$B$74/(Assumptions!$B$20+Assumptions!$B$17+$B$1831+$E$1831+$J$1831)</f>
        <v>43.4718369620186</v>
      </c>
      <c r="L1831" s="12" t="n">
        <f aca="false">$C$1831*(1-Assumptions!$B$75)</f>
        <v>41.7827743057567</v>
      </c>
      <c r="M1831" s="12" t="n">
        <f aca="false">MIN($K$1831,$L$1831)</f>
        <v>41.7827743057567</v>
      </c>
      <c r="N1831" s="12" t="str">
        <f aca="false">IF($K$1831&lt;=$L$1831,"cap","discount")</f>
        <v>discount</v>
      </c>
      <c r="O1831" s="12" t="n">
        <f aca="false">Assumptions!$B$73/$M$1831</f>
        <v>71799.9235294118</v>
      </c>
      <c r="P1831" s="12" t="n">
        <f aca="false">MAX(Assumptions!$B$4,($A$7*(Assumptions!$B$20+$E$1831+Assumptions!$B$17+$J$1831+$O$1831+$D$1831)-Assumptions!$B$17)/(1-$A$7))</f>
        <v>1445251.28335421</v>
      </c>
      <c r="Q1831" s="12" t="n">
        <f aca="false">Assumptions!$B$20+$E$1831+Assumptions!$B$17+$P$1831+$J$1831+$O$1831+$D$1831</f>
        <v>38932788.5556947</v>
      </c>
      <c r="R1831" s="12" t="n">
        <f aca="false">IF($C$1831&lt;Assumptions!$B$37,Assumptions!$B$37*(Assumptions!$B$21+Assumptions!$B$22/Assumptions!$B$37)/(Assumptions!$B$21+Assumptions!$B$22/$C$1831),Assumptions!$B$37)</f>
        <v>1</v>
      </c>
      <c r="S1831" s="12" t="n">
        <f aca="false">Assumptions!$B$38/$R$1831</f>
        <v>1</v>
      </c>
      <c r="T1831" s="12" t="n">
        <f aca="false">Assumptions!$B$39*$S$1831</f>
        <v>5000000</v>
      </c>
      <c r="U1831" s="12" t="n">
        <f aca="false">IF($C$1831&lt;Assumptions!$B$42,Assumptions!$B$42*(Assumptions!$B$21+Assumptions!$B$22/Assumptions!$B$42)/(Assumptions!$B$21+Assumptions!$B$22/$C$1831),Assumptions!$B$42)</f>
        <v>3</v>
      </c>
      <c r="V1831" s="12" t="n">
        <f aca="false">Assumptions!$B$43/$U$1831</f>
        <v>1</v>
      </c>
      <c r="W1831" s="12" t="n">
        <f aca="false">Assumptions!$B$44*$V$1831</f>
        <v>5000000</v>
      </c>
      <c r="X1831" s="12" t="n">
        <f aca="false">IF($C$1831&lt;Assumptions!$B$47,Assumptions!$B$47*(Assumptions!$B$21+Assumptions!$B$22/Assumptions!$B$47)/(Assumptions!$B$21+Assumptions!$B$22/$C$1831),Assumptions!$B$47)</f>
        <v>10</v>
      </c>
      <c r="Y1831" s="12" t="n">
        <f aca="false">Assumptions!$B$48/$X$1831</f>
        <v>1</v>
      </c>
      <c r="Z1831" s="12" t="n">
        <f aca="false">Assumptions!$B$49*$Y$1831</f>
        <v>3000000</v>
      </c>
      <c r="AA1831" s="12" t="n">
        <f aca="false">IF($C$1831&lt;Assumptions!$B$52,Assumptions!$B$52*(Assumptions!$B$21+Assumptions!$B$22/Assumptions!$B$52)/(Assumptions!$B$21+Assumptions!$B$22/$C$1831),Assumptions!$B$52)</f>
        <v>25</v>
      </c>
      <c r="AB1831" s="12" t="n">
        <f aca="false">Assumptions!$B$53/$AA$1831</f>
        <v>1</v>
      </c>
      <c r="AC1831" s="12" t="n">
        <f aca="false">Assumptions!$B$54*$AB$1831</f>
        <v>2400000</v>
      </c>
      <c r="AD1831" s="12" t="n">
        <f aca="false">IF($C$1831&lt;Assumptions!$B$57,Assumptions!$B$57*(Assumptions!$B$21+Assumptions!$B$22/Assumptions!$B$57)/(Assumptions!$B$21+Assumptions!$B$22/$C$1831),Assumptions!$B$57)</f>
        <v>57.9714266404196</v>
      </c>
      <c r="AE1831" s="12" t="n">
        <f aca="false">Assumptions!$B$58/$AD$1831</f>
        <v>1.03499264167092</v>
      </c>
      <c r="AF1831" s="12" t="n">
        <f aca="false">Assumptions!$B$59*$AE$1831</f>
        <v>1724988.08111575</v>
      </c>
      <c r="AG1831" s="12" t="n">
        <f aca="false">IF($C$1831&lt;Assumptions!$B$62,Assumptions!$B$62*(Assumptions!$B$21+Assumptions!$B$22/Assumptions!$B$62)/(Assumptions!$B$21+Assumptions!$B$22/$C$1831),Assumptions!$B$62)</f>
        <v>49.1582764764852</v>
      </c>
      <c r="AH1831" s="12" t="n">
        <f aca="false">Assumptions!$B$63/$AG$1831</f>
        <v>1.00000070229303</v>
      </c>
      <c r="AI1831" s="12" t="n">
        <f aca="false">Assumptions!$B$64*$AH$1831</f>
        <v>6102671.28586048</v>
      </c>
    </row>
    <row r="1832" customFormat="false" ht="15" hidden="true" customHeight="false" outlineLevel="0" collapsed="false">
      <c r="A1832" s="6" t="n">
        <f aca="false">ROW()-ROW($A$1831)+Assumptions!$B$4</f>
        <v>1</v>
      </c>
      <c r="B1832" s="12" t="n">
        <f aca="false">$P$1831</f>
        <v>1445251.28335421</v>
      </c>
      <c r="C1832" s="12" t="n">
        <f aca="false">$D$4/(Assumptions!$B$16+$B$1832)</f>
        <v>47.2897554363055</v>
      </c>
      <c r="D1832" s="12" t="n">
        <f aca="false">Assumptions!$B$7/$C$1832</f>
        <v>634386.871389237</v>
      </c>
      <c r="E1832" s="12" t="n">
        <f aca="false">$T$1832+$W$1832+$Z$1832+$AC$1832+$AF$1832+$AI$1832</f>
        <v>23232724.0385633</v>
      </c>
      <c r="F1832" s="12" t="n">
        <f aca="false">Assumptions!$B$70/(Assumptions!$B$20+Assumptions!$B$17+$B$1832+$E$1832+$O$1831)</f>
        <v>26.2161390004166</v>
      </c>
      <c r="G1832" s="12" t="n">
        <f aca="false">$C$1832*(1-Assumptions!$B$71)</f>
        <v>37.8318043490444</v>
      </c>
      <c r="H1832" s="12" t="n">
        <f aca="false">MIN($F$1832,$G$1832)</f>
        <v>26.2161390004166</v>
      </c>
      <c r="I1832" s="12" t="str">
        <f aca="false">IF($F$1832&lt;=$G$1832,"cap","discount")</f>
        <v>cap</v>
      </c>
      <c r="J1832" s="12" t="n">
        <f aca="false">Assumptions!$B$69/$H$1832</f>
        <v>190722.211227234</v>
      </c>
      <c r="K1832" s="12" t="n">
        <f aca="false">Assumptions!$B$74/(Assumptions!$B$20+Assumptions!$B$17+$B$1832+$E$1832+$J$1832)</f>
        <v>41.8154550579063</v>
      </c>
      <c r="L1832" s="12" t="n">
        <f aca="false">$C$1832*(1-Assumptions!$B$75)</f>
        <v>40.1962921208597</v>
      </c>
      <c r="M1832" s="12" t="n">
        <f aca="false">MIN($K$1832,$L$1832)</f>
        <v>40.1962921208597</v>
      </c>
      <c r="N1832" s="12" t="str">
        <f aca="false">IF($K$1832&lt;=$L$1832,"cap","discount")</f>
        <v>discount</v>
      </c>
      <c r="O1832" s="12" t="n">
        <f aca="false">Assumptions!$B$73/$M$1832</f>
        <v>74633.7495752043</v>
      </c>
      <c r="P1832" s="12" t="n">
        <f aca="false">MAX(Assumptions!$B$4,($A$7*(Assumptions!$B$20+$E$1832+Assumptions!$B$17+$J$1832+$O$1832+$D$1832)-Assumptions!$B$17)/(1-$A$7))</f>
        <v>1452238.91836852</v>
      </c>
      <c r="Q1832" s="12" t="n">
        <f aca="false">Assumptions!$B$20+$E$1832+Assumptions!$B$17+$P$1832+$J$1832+$O$1832+$D$1832</f>
        <v>38979372.7891235</v>
      </c>
      <c r="R1832" s="12" t="n">
        <f aca="false">IF($C$1832&lt;Assumptions!$B$37,Assumptions!$B$37*(Assumptions!$B$21+Assumptions!$B$22/Assumptions!$B$37)/(Assumptions!$B$21+Assumptions!$B$22/$C$1832),Assumptions!$B$37)</f>
        <v>1</v>
      </c>
      <c r="S1832" s="12" t="n">
        <f aca="false">Assumptions!$B$38/$R$1832</f>
        <v>1</v>
      </c>
      <c r="T1832" s="12" t="n">
        <f aca="false">Assumptions!$B$39*$S$1832</f>
        <v>5000000</v>
      </c>
      <c r="U1832" s="12" t="n">
        <f aca="false">IF($C$1832&lt;Assumptions!$B$42,Assumptions!$B$42*(Assumptions!$B$21+Assumptions!$B$22/Assumptions!$B$42)/(Assumptions!$B$21+Assumptions!$B$22/$C$1832),Assumptions!$B$42)</f>
        <v>3</v>
      </c>
      <c r="V1832" s="12" t="n">
        <f aca="false">Assumptions!$B$43/$U$1832</f>
        <v>1</v>
      </c>
      <c r="W1832" s="12" t="n">
        <f aca="false">Assumptions!$B$44*$V$1832</f>
        <v>5000000</v>
      </c>
      <c r="X1832" s="12" t="n">
        <f aca="false">IF($C$1832&lt;Assumptions!$B$47,Assumptions!$B$47*(Assumptions!$B$21+Assumptions!$B$22/Assumptions!$B$47)/(Assumptions!$B$21+Assumptions!$B$22/$C$1832),Assumptions!$B$47)</f>
        <v>10</v>
      </c>
      <c r="Y1832" s="12" t="n">
        <f aca="false">Assumptions!$B$48/$X$1832</f>
        <v>1</v>
      </c>
      <c r="Z1832" s="12" t="n">
        <f aca="false">Assumptions!$B$49*$Y$1832</f>
        <v>3000000</v>
      </c>
      <c r="AA1832" s="12" t="n">
        <f aca="false">IF($C$1832&lt;Assumptions!$B$52,Assumptions!$B$52*(Assumptions!$B$21+Assumptions!$B$22/Assumptions!$B$52)/(Assumptions!$B$21+Assumptions!$B$22/$C$1832),Assumptions!$B$52)</f>
        <v>25</v>
      </c>
      <c r="AB1832" s="12" t="n">
        <f aca="false">Assumptions!$B$53/$AA$1832</f>
        <v>1</v>
      </c>
      <c r="AC1832" s="12" t="n">
        <f aca="false">Assumptions!$B$54*$AB$1832</f>
        <v>2400000</v>
      </c>
      <c r="AD1832" s="12" t="n">
        <f aca="false">IF($C$1832&lt;Assumptions!$B$57,Assumptions!$B$57*(Assumptions!$B$21+Assumptions!$B$22/Assumptions!$B$57)/(Assumptions!$B$21+Assumptions!$B$22/$C$1832),Assumptions!$B$57)</f>
        <v>57.9339420774603</v>
      </c>
      <c r="AE1832" s="12" t="n">
        <f aca="false">Assumptions!$B$58/$AD$1832</f>
        <v>1.03566230517815</v>
      </c>
      <c r="AF1832" s="12" t="n">
        <f aca="false">Assumptions!$B$59*$AE$1832</f>
        <v>1726104.18718435</v>
      </c>
      <c r="AG1832" s="12" t="n">
        <f aca="false">IF($C$1832&lt;Assumptions!$B$62,Assumptions!$B$62*(Assumptions!$B$21+Assumptions!$B$22/Assumptions!$B$62)/(Assumptions!$B$21+Assumptions!$B$22/$C$1832),Assumptions!$B$62)</f>
        <v>49.1264905326791</v>
      </c>
      <c r="AH1832" s="12" t="n">
        <f aca="false">Assumptions!$B$63/$AG$1832</f>
        <v>1.00064772522881</v>
      </c>
      <c r="AI1832" s="12" t="n">
        <f aca="false">Assumptions!$B$64*$AH$1832</f>
        <v>6106619.85137893</v>
      </c>
    </row>
    <row r="1833" customFormat="false" ht="15" hidden="true" customHeight="false" outlineLevel="0" collapsed="false">
      <c r="A1833" s="6" t="n">
        <f aca="false">ROW()-ROW($A$1831)+Assumptions!$B$4</f>
        <v>2</v>
      </c>
      <c r="B1833" s="12" t="n">
        <f aca="false">$P$1832</f>
        <v>1452238.91836852</v>
      </c>
      <c r="C1833" s="12" t="n">
        <f aca="false">$D$4/(Assumptions!$B$16+$B$1833)</f>
        <v>47.2810755882455</v>
      </c>
      <c r="D1833" s="12" t="n">
        <f aca="false">Assumptions!$B$7/$C$1833</f>
        <v>634503.331972809</v>
      </c>
      <c r="E1833" s="12" t="n">
        <f aca="false">$T$1833+$W$1833+$Z$1833+$AC$1833+$AF$1833+$AI$1833</f>
        <v>23232748.5257074</v>
      </c>
      <c r="F1833" s="12" t="n">
        <f aca="false">Assumptions!$B$70/(Assumptions!$B$20+Assumptions!$B$17+$B$1833+$E$1833+$O$1832)</f>
        <v>26.2093737648708</v>
      </c>
      <c r="G1833" s="12" t="n">
        <f aca="false">$C$1833*(1-Assumptions!$B$71)</f>
        <v>37.8248604705964</v>
      </c>
      <c r="H1833" s="12" t="n">
        <f aca="false">MIN($F$1833,$G$1833)</f>
        <v>26.2093737648708</v>
      </c>
      <c r="I1833" s="12" t="str">
        <f aca="false">IF($F$1833&lt;=$G$1833,"cap","discount")</f>
        <v>cap</v>
      </c>
      <c r="J1833" s="12" t="n">
        <f aca="false">Assumptions!$B$69/$H$1833</f>
        <v>190771.440968256</v>
      </c>
      <c r="K1833" s="12" t="n">
        <f aca="false">Assumptions!$B$74/(Assumptions!$B$20+Assumptions!$B$17+$B$1833+$E$1833+$J$1833)</f>
        <v>41.8077396056695</v>
      </c>
      <c r="L1833" s="12" t="n">
        <f aca="false">$C$1833*(1-Assumptions!$B$75)</f>
        <v>40.1889142500087</v>
      </c>
      <c r="M1833" s="12" t="n">
        <f aca="false">MIN($K$1833,$L$1833)</f>
        <v>40.1889142500087</v>
      </c>
      <c r="N1833" s="12" t="str">
        <f aca="false">IF($K$1833&lt;=$L$1833,"cap","discount")</f>
        <v>discount</v>
      </c>
      <c r="O1833" s="12" t="n">
        <f aca="false">Assumptions!$B$73/$M$1833</f>
        <v>74647.4508203305</v>
      </c>
      <c r="P1833" s="12" t="n">
        <f aca="false">MAX(Assumptions!$B$4,($A$7*(Assumptions!$B$20+$E$1833+Assumptions!$B$17+$J$1833+$O$1833+$D$1833)-Assumptions!$B$17)/(1-$A$7))</f>
        <v>1452274.89696509</v>
      </c>
      <c r="Q1833" s="12" t="n">
        <f aca="false">Assumptions!$B$20+$E$1833+Assumptions!$B$17+$P$1833+$J$1833+$O$1833+$D$1833</f>
        <v>38979612.6464339</v>
      </c>
      <c r="R1833" s="12" t="n">
        <f aca="false">IF($C$1833&lt;Assumptions!$B$37,Assumptions!$B$37*(Assumptions!$B$21+Assumptions!$B$22/Assumptions!$B$37)/(Assumptions!$B$21+Assumptions!$B$22/$C$1833),Assumptions!$B$37)</f>
        <v>1</v>
      </c>
      <c r="S1833" s="12" t="n">
        <f aca="false">Assumptions!$B$38/$R$1833</f>
        <v>1</v>
      </c>
      <c r="T1833" s="12" t="n">
        <f aca="false">Assumptions!$B$39*$S$1833</f>
        <v>5000000</v>
      </c>
      <c r="U1833" s="12" t="n">
        <f aca="false">IF($C$1833&lt;Assumptions!$B$42,Assumptions!$B$42*(Assumptions!$B$21+Assumptions!$B$22/Assumptions!$B$42)/(Assumptions!$B$21+Assumptions!$B$22/$C$1833),Assumptions!$B$42)</f>
        <v>3</v>
      </c>
      <c r="V1833" s="12" t="n">
        <f aca="false">Assumptions!$B$43/$U$1833</f>
        <v>1</v>
      </c>
      <c r="W1833" s="12" t="n">
        <f aca="false">Assumptions!$B$44*$V$1833</f>
        <v>5000000</v>
      </c>
      <c r="X1833" s="12" t="n">
        <f aca="false">IF($C$1833&lt;Assumptions!$B$47,Assumptions!$B$47*(Assumptions!$B$21+Assumptions!$B$22/Assumptions!$B$47)/(Assumptions!$B$21+Assumptions!$B$22/$C$1833),Assumptions!$B$47)</f>
        <v>10</v>
      </c>
      <c r="Y1833" s="12" t="n">
        <f aca="false">Assumptions!$B$48/$X$1833</f>
        <v>1</v>
      </c>
      <c r="Z1833" s="12" t="n">
        <f aca="false">Assumptions!$B$49*$Y$1833</f>
        <v>3000000</v>
      </c>
      <c r="AA1833" s="12" t="n">
        <f aca="false">IF($C$1833&lt;Assumptions!$B$52,Assumptions!$B$52*(Assumptions!$B$21+Assumptions!$B$22/Assumptions!$B$52)/(Assumptions!$B$21+Assumptions!$B$22/$C$1833),Assumptions!$B$52)</f>
        <v>25</v>
      </c>
      <c r="AB1833" s="12" t="n">
        <f aca="false">Assumptions!$B$53/$AA$1833</f>
        <v>1</v>
      </c>
      <c r="AC1833" s="12" t="n">
        <f aca="false">Assumptions!$B$54*$AB$1833</f>
        <v>2400000</v>
      </c>
      <c r="AD1833" s="12" t="n">
        <f aca="false">IF($C$1833&lt;Assumptions!$B$57,Assumptions!$B$57*(Assumptions!$B$21+Assumptions!$B$22/Assumptions!$B$57)/(Assumptions!$B$21+Assumptions!$B$22/$C$1833),Assumptions!$B$57)</f>
        <v>57.9337609613698</v>
      </c>
      <c r="AE1833" s="12" t="n">
        <f aca="false">Assumptions!$B$58/$AD$1833</f>
        <v>1.03566554292942</v>
      </c>
      <c r="AF1833" s="12" t="n">
        <f aca="false">Assumptions!$B$59*$AE$1833</f>
        <v>1726109.58343754</v>
      </c>
      <c r="AG1833" s="12" t="n">
        <f aca="false">IF($C$1833&lt;Assumptions!$B$62,Assumptions!$B$62*(Assumptions!$B$21+Assumptions!$B$22/Assumptions!$B$62)/(Assumptions!$B$21+Assumptions!$B$22/$C$1833),Assumptions!$B$62)</f>
        <v>49.1263369508998</v>
      </c>
      <c r="AH1833" s="12" t="n">
        <f aca="false">Assumptions!$B$63/$AG$1833</f>
        <v>1.00065085351534</v>
      </c>
      <c r="AI1833" s="12" t="n">
        <f aca="false">Assumptions!$B$64*$AH$1833</f>
        <v>6106638.9422699</v>
      </c>
    </row>
    <row r="1834" customFormat="false" ht="15" hidden="true" customHeight="false" outlineLevel="0" collapsed="false">
      <c r="A1834" s="6" t="n">
        <f aca="false">ROW()-ROW($A$1831)+Assumptions!$B$4</f>
        <v>3</v>
      </c>
      <c r="B1834" s="12" t="n">
        <f aca="false">$P$1833</f>
        <v>1452274.89696509</v>
      </c>
      <c r="C1834" s="12" t="n">
        <f aca="false">$D$4/(Assumptions!$B$16+$B$1834)</f>
        <v>47.2810309048674</v>
      </c>
      <c r="D1834" s="12" t="n">
        <f aca="false">Assumptions!$B$7/$C$1834</f>
        <v>634503.931616085</v>
      </c>
      <c r="E1834" s="12" t="n">
        <f aca="false">$T$1834+$W$1834+$Z$1834+$AC$1834+$AF$1834+$AI$1834</f>
        <v>23232748.6517892</v>
      </c>
      <c r="F1834" s="12" t="n">
        <f aca="false">Assumptions!$B$70/(Assumptions!$B$20+Assumptions!$B$17+$B$1834+$E$1834+$O$1833)</f>
        <v>26.2093395516691</v>
      </c>
      <c r="G1834" s="12" t="n">
        <f aca="false">$C$1834*(1-Assumptions!$B$71)</f>
        <v>37.824824723894</v>
      </c>
      <c r="H1834" s="12" t="n">
        <f aca="false">MIN($F$1834,$G$1834)</f>
        <v>26.2093395516691</v>
      </c>
      <c r="I1834" s="12" t="str">
        <f aca="false">IF($F$1834&lt;=$G$1834,"cap","discount")</f>
        <v>cap</v>
      </c>
      <c r="J1834" s="12" t="n">
        <f aca="false">Assumptions!$B$69/$H$1834</f>
        <v>190771.689997873</v>
      </c>
      <c r="K1834" s="12" t="n">
        <f aca="false">Assumptions!$B$74/(Assumptions!$B$20+Assumptions!$B$17+$B$1834+$E$1834+$J$1834)</f>
        <v>41.8076998918467</v>
      </c>
      <c r="L1834" s="12" t="n">
        <f aca="false">$C$1834*(1-Assumptions!$B$75)</f>
        <v>40.1888762691373</v>
      </c>
      <c r="M1834" s="12" t="n">
        <f aca="false">MIN($K$1834,$L$1834)</f>
        <v>40.1888762691373</v>
      </c>
      <c r="N1834" s="12" t="str">
        <f aca="false">IF($K$1834&lt;=$L$1834,"cap","discount")</f>
        <v>discount</v>
      </c>
      <c r="O1834" s="12" t="n">
        <f aca="false">Assumptions!$B$73/$M$1834</f>
        <v>74647.5213665982</v>
      </c>
      <c r="P1834" s="12" t="n">
        <f aca="false">MAX(Assumptions!$B$4,($A$7*(Assumptions!$B$20+$E$1834+Assumptions!$B$17+$J$1834+$O$1834+$D$1834)-Assumptions!$B$17)/(1-$A$7))</f>
        <v>1452275.08142995</v>
      </c>
      <c r="Q1834" s="12" t="n">
        <f aca="false">Assumptions!$B$20+$E$1834+Assumptions!$B$17+$P$1834+$J$1834+$O$1834+$D$1834</f>
        <v>38979613.8761997</v>
      </c>
      <c r="R1834" s="12" t="n">
        <f aca="false">IF($C$1834&lt;Assumptions!$B$37,Assumptions!$B$37*(Assumptions!$B$21+Assumptions!$B$22/Assumptions!$B$37)/(Assumptions!$B$21+Assumptions!$B$22/$C$1834),Assumptions!$B$37)</f>
        <v>1</v>
      </c>
      <c r="S1834" s="12" t="n">
        <f aca="false">Assumptions!$B$38/$R$1834</f>
        <v>1</v>
      </c>
      <c r="T1834" s="12" t="n">
        <f aca="false">Assumptions!$B$39*$S$1834</f>
        <v>5000000</v>
      </c>
      <c r="U1834" s="12" t="n">
        <f aca="false">IF($C$1834&lt;Assumptions!$B$42,Assumptions!$B$42*(Assumptions!$B$21+Assumptions!$B$22/Assumptions!$B$42)/(Assumptions!$B$21+Assumptions!$B$22/$C$1834),Assumptions!$B$42)</f>
        <v>3</v>
      </c>
      <c r="V1834" s="12" t="n">
        <f aca="false">Assumptions!$B$43/$U$1834</f>
        <v>1</v>
      </c>
      <c r="W1834" s="12" t="n">
        <f aca="false">Assumptions!$B$44*$V$1834</f>
        <v>5000000</v>
      </c>
      <c r="X1834" s="12" t="n">
        <f aca="false">IF($C$1834&lt;Assumptions!$B$47,Assumptions!$B$47*(Assumptions!$B$21+Assumptions!$B$22/Assumptions!$B$47)/(Assumptions!$B$21+Assumptions!$B$22/$C$1834),Assumptions!$B$47)</f>
        <v>10</v>
      </c>
      <c r="Y1834" s="12" t="n">
        <f aca="false">Assumptions!$B$48/$X$1834</f>
        <v>1</v>
      </c>
      <c r="Z1834" s="12" t="n">
        <f aca="false">Assumptions!$B$49*$Y$1834</f>
        <v>3000000</v>
      </c>
      <c r="AA1834" s="12" t="n">
        <f aca="false">IF($C$1834&lt;Assumptions!$B$52,Assumptions!$B$52*(Assumptions!$B$21+Assumptions!$B$22/Assumptions!$B$52)/(Assumptions!$B$21+Assumptions!$B$22/$C$1834),Assumptions!$B$52)</f>
        <v>25</v>
      </c>
      <c r="AB1834" s="12" t="n">
        <f aca="false">Assumptions!$B$53/$AA$1834</f>
        <v>1</v>
      </c>
      <c r="AC1834" s="12" t="n">
        <f aca="false">Assumptions!$B$54*$AB$1834</f>
        <v>2400000</v>
      </c>
      <c r="AD1834" s="12" t="n">
        <f aca="false">IF($C$1834&lt;Assumptions!$B$57,Assumptions!$B$57*(Assumptions!$B$21+Assumptions!$B$22/Assumptions!$B$57)/(Assumptions!$B$21+Assumptions!$B$22/$C$1834),Assumptions!$B$57)</f>
        <v>57.9337600288251</v>
      </c>
      <c r="AE1834" s="12" t="n">
        <f aca="false">Assumptions!$B$58/$AD$1834</f>
        <v>1.03566555960026</v>
      </c>
      <c r="AF1834" s="12" t="n">
        <f aca="false">Assumptions!$B$59*$AE$1834</f>
        <v>1726109.61122228</v>
      </c>
      <c r="AG1834" s="12" t="n">
        <f aca="false">IF($C$1834&lt;Assumptions!$B$62,Assumptions!$B$62*(Assumptions!$B$21+Assumptions!$B$22/Assumptions!$B$62)/(Assumptions!$B$21+Assumptions!$B$22/$C$1834),Assumptions!$B$62)</f>
        <v>49.1263361601258</v>
      </c>
      <c r="AH1834" s="12" t="n">
        <f aca="false">Assumptions!$B$63/$AG$1834</f>
        <v>1.00065086962256</v>
      </c>
      <c r="AI1834" s="12" t="n">
        <f aca="false">Assumptions!$B$64*$AH$1834</f>
        <v>6106639.04056688</v>
      </c>
    </row>
    <row r="1835" customFormat="false" ht="15" hidden="true" customHeight="false" outlineLevel="0" collapsed="false">
      <c r="A1835" s="6" t="n">
        <f aca="false">ROW()-ROW($A$1831)+Assumptions!$B$4</f>
        <v>4</v>
      </c>
      <c r="B1835" s="12" t="n">
        <f aca="false">$P$1834</f>
        <v>1452275.08142995</v>
      </c>
      <c r="C1835" s="12" t="n">
        <f aca="false">$D$4/(Assumptions!$B$16+$B$1835)</f>
        <v>47.2810306757728</v>
      </c>
      <c r="D1835" s="12" t="n">
        <f aca="false">Assumptions!$B$7/$C$1835</f>
        <v>634503.934690499</v>
      </c>
      <c r="E1835" s="12" t="n">
        <f aca="false">$T$1835+$W$1835+$Z$1835+$AC$1835+$AF$1835+$AI$1835</f>
        <v>23232748.6524356</v>
      </c>
      <c r="F1835" s="12" t="n">
        <f aca="false">Assumptions!$B$70/(Assumptions!$B$20+Assumptions!$B$17+$B$1835+$E$1835+$O$1834)</f>
        <v>26.2093393760504</v>
      </c>
      <c r="G1835" s="12" t="n">
        <f aca="false">$C$1835*(1-Assumptions!$B$71)</f>
        <v>37.8248245406182</v>
      </c>
      <c r="H1835" s="12" t="n">
        <f aca="false">MIN($F$1835,$G$1835)</f>
        <v>26.2093393760504</v>
      </c>
      <c r="I1835" s="12" t="str">
        <f aca="false">IF($F$1835&lt;=$G$1835,"cap","discount")</f>
        <v>cap</v>
      </c>
      <c r="J1835" s="12" t="n">
        <f aca="false">Assumptions!$B$69/$H$1835</f>
        <v>190771.691276161</v>
      </c>
      <c r="K1835" s="12" t="n">
        <f aca="false">Assumptions!$B$74/(Assumptions!$B$20+Assumptions!$B$17+$B$1835+$E$1835+$J$1835)</f>
        <v>41.8076996882296</v>
      </c>
      <c r="L1835" s="12" t="n">
        <f aca="false">$C$1835*(1-Assumptions!$B$75)</f>
        <v>40.1888760744068</v>
      </c>
      <c r="M1835" s="12" t="n">
        <f aca="false">MIN($K$1835,$L$1835)</f>
        <v>40.1888760744068</v>
      </c>
      <c r="N1835" s="12" t="str">
        <f aca="false">IF($K$1835&lt;=$L$1835,"cap","discount")</f>
        <v>discount</v>
      </c>
      <c r="O1835" s="12" t="n">
        <f aca="false">Assumptions!$B$73/$M$1835</f>
        <v>74647.521728294</v>
      </c>
      <c r="P1835" s="12" t="n">
        <f aca="false">MAX(Assumptions!$B$4,($A$7*(Assumptions!$B$20+$E$1835+Assumptions!$B$17+$J$1835+$O$1835+$D$1835)-Assumptions!$B$17)/(1-$A$7))</f>
        <v>1452275.08237598</v>
      </c>
      <c r="Q1835" s="12" t="n">
        <f aca="false">Assumptions!$B$20+$E$1835+Assumptions!$B$17+$P$1835+$J$1835+$O$1835+$D$1835</f>
        <v>38979613.8825065</v>
      </c>
      <c r="R1835" s="12" t="n">
        <f aca="false">IF($C$1835&lt;Assumptions!$B$37,Assumptions!$B$37*(Assumptions!$B$21+Assumptions!$B$22/Assumptions!$B$37)/(Assumptions!$B$21+Assumptions!$B$22/$C$1835),Assumptions!$B$37)</f>
        <v>1</v>
      </c>
      <c r="S1835" s="12" t="n">
        <f aca="false">Assumptions!$B$38/$R$1835</f>
        <v>1</v>
      </c>
      <c r="T1835" s="12" t="n">
        <f aca="false">Assumptions!$B$39*$S$1835</f>
        <v>5000000</v>
      </c>
      <c r="U1835" s="12" t="n">
        <f aca="false">IF($C$1835&lt;Assumptions!$B$42,Assumptions!$B$42*(Assumptions!$B$21+Assumptions!$B$22/Assumptions!$B$42)/(Assumptions!$B$21+Assumptions!$B$22/$C$1835),Assumptions!$B$42)</f>
        <v>3</v>
      </c>
      <c r="V1835" s="12" t="n">
        <f aca="false">Assumptions!$B$43/$U$1835</f>
        <v>1</v>
      </c>
      <c r="W1835" s="12" t="n">
        <f aca="false">Assumptions!$B$44*$V$1835</f>
        <v>5000000</v>
      </c>
      <c r="X1835" s="12" t="n">
        <f aca="false">IF($C$1835&lt;Assumptions!$B$47,Assumptions!$B$47*(Assumptions!$B$21+Assumptions!$B$22/Assumptions!$B$47)/(Assumptions!$B$21+Assumptions!$B$22/$C$1835),Assumptions!$B$47)</f>
        <v>10</v>
      </c>
      <c r="Y1835" s="12" t="n">
        <f aca="false">Assumptions!$B$48/$X$1835</f>
        <v>1</v>
      </c>
      <c r="Z1835" s="12" t="n">
        <f aca="false">Assumptions!$B$49*$Y$1835</f>
        <v>3000000</v>
      </c>
      <c r="AA1835" s="12" t="n">
        <f aca="false">IF($C$1835&lt;Assumptions!$B$52,Assumptions!$B$52*(Assumptions!$B$21+Assumptions!$B$22/Assumptions!$B$52)/(Assumptions!$B$21+Assumptions!$B$22/$C$1835),Assumptions!$B$52)</f>
        <v>25</v>
      </c>
      <c r="AB1835" s="12" t="n">
        <f aca="false">Assumptions!$B$53/$AA$1835</f>
        <v>1</v>
      </c>
      <c r="AC1835" s="12" t="n">
        <f aca="false">Assumptions!$B$54*$AB$1835</f>
        <v>2400000</v>
      </c>
      <c r="AD1835" s="12" t="n">
        <f aca="false">IF($C$1835&lt;Assumptions!$B$57,Assumptions!$B$57*(Assumptions!$B$21+Assumptions!$B$22/Assumptions!$B$57)/(Assumptions!$B$21+Assumptions!$B$22/$C$1835),Assumptions!$B$57)</f>
        <v>57.9337600240438</v>
      </c>
      <c r="AE1835" s="12" t="n">
        <f aca="false">Assumptions!$B$58/$AD$1835</f>
        <v>1.03566555968573</v>
      </c>
      <c r="AF1835" s="12" t="n">
        <f aca="false">Assumptions!$B$59*$AE$1835</f>
        <v>1726109.61136473</v>
      </c>
      <c r="AG1835" s="12" t="n">
        <f aca="false">IF($C$1835&lt;Assumptions!$B$62,Assumptions!$B$62*(Assumptions!$B$21+Assumptions!$B$22/Assumptions!$B$62)/(Assumptions!$B$21+Assumptions!$B$22/$C$1835),Assumptions!$B$62)</f>
        <v>49.1263361560715</v>
      </c>
      <c r="AH1835" s="12" t="n">
        <f aca="false">Assumptions!$B$63/$AG$1835</f>
        <v>1.00065086970514</v>
      </c>
      <c r="AI1835" s="12" t="n">
        <f aca="false">Assumptions!$B$64*$AH$1835</f>
        <v>6106639.04107086</v>
      </c>
    </row>
    <row r="1836" customFormat="false" ht="15" hidden="true" customHeight="false" outlineLevel="0" collapsed="false">
      <c r="A1836" s="6" t="n">
        <f aca="false">ROW()-ROW($A$1831)+Assumptions!$B$4</f>
        <v>5</v>
      </c>
      <c r="B1836" s="12" t="n">
        <f aca="false">$P$1835</f>
        <v>1452275.08237598</v>
      </c>
      <c r="C1836" s="12" t="n">
        <f aca="false">$D$4/(Assumptions!$B$16+$B$1836)</f>
        <v>47.2810306745978</v>
      </c>
      <c r="D1836" s="12" t="n">
        <f aca="false">Assumptions!$B$7/$C$1836</f>
        <v>634503.934706266</v>
      </c>
      <c r="E1836" s="12" t="n">
        <f aca="false">$T$1836+$W$1836+$Z$1836+$AC$1836+$AF$1836+$AI$1836</f>
        <v>23232748.6524389</v>
      </c>
      <c r="F1836" s="12" t="n">
        <f aca="false">Assumptions!$B$70/(Assumptions!$B$20+Assumptions!$B$17+$B$1836+$E$1836+$O$1835)</f>
        <v>26.2093393751498</v>
      </c>
      <c r="G1836" s="12" t="n">
        <f aca="false">$C$1836*(1-Assumptions!$B$71)</f>
        <v>37.8248245396783</v>
      </c>
      <c r="H1836" s="12" t="n">
        <f aca="false">MIN($F$1836,$G$1836)</f>
        <v>26.2093393751498</v>
      </c>
      <c r="I1836" s="12" t="str">
        <f aca="false">IF($F$1836&lt;=$G$1836,"cap","discount")</f>
        <v>cap</v>
      </c>
      <c r="J1836" s="12" t="n">
        <f aca="false">Assumptions!$B$69/$H$1836</f>
        <v>190771.691282716</v>
      </c>
      <c r="K1836" s="12" t="n">
        <f aca="false">Assumptions!$B$74/(Assumptions!$B$20+Assumptions!$B$17+$B$1836+$E$1836+$J$1836)</f>
        <v>41.8076996871854</v>
      </c>
      <c r="L1836" s="12" t="n">
        <f aca="false">$C$1836*(1-Assumptions!$B$75)</f>
        <v>40.1888760734082</v>
      </c>
      <c r="M1836" s="12" t="n">
        <f aca="false">MIN($K$1836,$L$1836)</f>
        <v>40.1888760734082</v>
      </c>
      <c r="N1836" s="12" t="str">
        <f aca="false">IF($K$1836&lt;=$L$1836,"cap","discount")</f>
        <v>discount</v>
      </c>
      <c r="O1836" s="12" t="n">
        <f aca="false">Assumptions!$B$73/$M$1836</f>
        <v>74647.521730149</v>
      </c>
      <c r="P1836" s="12" t="n">
        <f aca="false">MAX(Assumptions!$B$4,($A$7*(Assumptions!$B$20+$E$1836+Assumptions!$B$17+$J$1836+$O$1836+$D$1836)-Assumptions!$B$17)/(1-$A$7))</f>
        <v>1452275.08238083</v>
      </c>
      <c r="Q1836" s="12" t="n">
        <f aca="false">Assumptions!$B$20+$E$1836+Assumptions!$B$17+$P$1836+$J$1836+$O$1836+$D$1836</f>
        <v>38979613.8825389</v>
      </c>
      <c r="R1836" s="12" t="n">
        <f aca="false">IF($C$1836&lt;Assumptions!$B$37,Assumptions!$B$37*(Assumptions!$B$21+Assumptions!$B$22/Assumptions!$B$37)/(Assumptions!$B$21+Assumptions!$B$22/$C$1836),Assumptions!$B$37)</f>
        <v>1</v>
      </c>
      <c r="S1836" s="12" t="n">
        <f aca="false">Assumptions!$B$38/$R$1836</f>
        <v>1</v>
      </c>
      <c r="T1836" s="12" t="n">
        <f aca="false">Assumptions!$B$39*$S$1836</f>
        <v>5000000</v>
      </c>
      <c r="U1836" s="12" t="n">
        <f aca="false">IF($C$1836&lt;Assumptions!$B$42,Assumptions!$B$42*(Assumptions!$B$21+Assumptions!$B$22/Assumptions!$B$42)/(Assumptions!$B$21+Assumptions!$B$22/$C$1836),Assumptions!$B$42)</f>
        <v>3</v>
      </c>
      <c r="V1836" s="12" t="n">
        <f aca="false">Assumptions!$B$43/$U$1836</f>
        <v>1</v>
      </c>
      <c r="W1836" s="12" t="n">
        <f aca="false">Assumptions!$B$44*$V$1836</f>
        <v>5000000</v>
      </c>
      <c r="X1836" s="12" t="n">
        <f aca="false">IF($C$1836&lt;Assumptions!$B$47,Assumptions!$B$47*(Assumptions!$B$21+Assumptions!$B$22/Assumptions!$B$47)/(Assumptions!$B$21+Assumptions!$B$22/$C$1836),Assumptions!$B$47)</f>
        <v>10</v>
      </c>
      <c r="Y1836" s="12" t="n">
        <f aca="false">Assumptions!$B$48/$X$1836</f>
        <v>1</v>
      </c>
      <c r="Z1836" s="12" t="n">
        <f aca="false">Assumptions!$B$49*$Y$1836</f>
        <v>3000000</v>
      </c>
      <c r="AA1836" s="12" t="n">
        <f aca="false">IF($C$1836&lt;Assumptions!$B$52,Assumptions!$B$52*(Assumptions!$B$21+Assumptions!$B$22/Assumptions!$B$52)/(Assumptions!$B$21+Assumptions!$B$22/$C$1836),Assumptions!$B$52)</f>
        <v>25</v>
      </c>
      <c r="AB1836" s="12" t="n">
        <f aca="false">Assumptions!$B$53/$AA$1836</f>
        <v>1</v>
      </c>
      <c r="AC1836" s="12" t="n">
        <f aca="false">Assumptions!$B$54*$AB$1836</f>
        <v>2400000</v>
      </c>
      <c r="AD1836" s="12" t="n">
        <f aca="false">IF($C$1836&lt;Assumptions!$B$57,Assumptions!$B$57*(Assumptions!$B$21+Assumptions!$B$22/Assumptions!$B$57)/(Assumptions!$B$21+Assumptions!$B$22/$C$1836),Assumptions!$B$57)</f>
        <v>57.9337600240193</v>
      </c>
      <c r="AE1836" s="12" t="n">
        <f aca="false">Assumptions!$B$58/$AD$1836</f>
        <v>1.03566555968617</v>
      </c>
      <c r="AF1836" s="12" t="n">
        <f aca="false">Assumptions!$B$59*$AE$1836</f>
        <v>1726109.61136546</v>
      </c>
      <c r="AG1836" s="12" t="n">
        <f aca="false">IF($C$1836&lt;Assumptions!$B$62,Assumptions!$B$62*(Assumptions!$B$21+Assumptions!$B$22/Assumptions!$B$62)/(Assumptions!$B$21+Assumptions!$B$22/$C$1836),Assumptions!$B$62)</f>
        <v>49.1263361560507</v>
      </c>
      <c r="AH1836" s="12" t="n">
        <f aca="false">Assumptions!$B$63/$AG$1836</f>
        <v>1.00065086970556</v>
      </c>
      <c r="AI1836" s="12" t="n">
        <f aca="false">Assumptions!$B$64*$AH$1836</f>
        <v>6106639.04107344</v>
      </c>
    </row>
    <row r="1837" customFormat="false" ht="15" hidden="true" customHeight="false" outlineLevel="0" collapsed="false">
      <c r="A1837" s="6" t="n">
        <f aca="false">ROW()-ROW($A$1831)+Assumptions!$B$4</f>
        <v>6</v>
      </c>
      <c r="B1837" s="12" t="n">
        <f aca="false">$P$1836</f>
        <v>1452275.08238083</v>
      </c>
      <c r="C1837" s="12" t="n">
        <f aca="false">$D$4/(Assumptions!$B$16+$B$1837)</f>
        <v>47.2810306745918</v>
      </c>
      <c r="D1837" s="12" t="n">
        <f aca="false">Assumptions!$B$7/$C$1837</f>
        <v>634503.934706347</v>
      </c>
      <c r="E1837" s="12" t="n">
        <f aca="false">$T$1837+$W$1837+$Z$1837+$AC$1837+$AF$1837+$AI$1837</f>
        <v>23232748.6524389</v>
      </c>
      <c r="F1837" s="12" t="n">
        <f aca="false">Assumptions!$B$70/(Assumptions!$B$20+Assumptions!$B$17+$B$1837+$E$1837+$O$1836)</f>
        <v>26.2093393751451</v>
      </c>
      <c r="G1837" s="12" t="n">
        <f aca="false">$C$1837*(1-Assumptions!$B$71)</f>
        <v>37.8248245396735</v>
      </c>
      <c r="H1837" s="12" t="n">
        <f aca="false">MIN($F$1837,$G$1837)</f>
        <v>26.2093393751451</v>
      </c>
      <c r="I1837" s="12" t="str">
        <f aca="false">IF($F$1837&lt;=$G$1837,"cap","discount")</f>
        <v>cap</v>
      </c>
      <c r="J1837" s="12" t="n">
        <f aca="false">Assumptions!$B$69/$H$1837</f>
        <v>190771.69128275</v>
      </c>
      <c r="K1837" s="12" t="n">
        <f aca="false">Assumptions!$B$74/(Assumptions!$B$20+Assumptions!$B$17+$B$1837+$E$1837+$J$1837)</f>
        <v>41.80769968718</v>
      </c>
      <c r="L1837" s="12" t="n">
        <f aca="false">$C$1837*(1-Assumptions!$B$75)</f>
        <v>40.188876073403</v>
      </c>
      <c r="M1837" s="12" t="n">
        <f aca="false">MIN($K$1837,$L$1837)</f>
        <v>40.188876073403</v>
      </c>
      <c r="N1837" s="12" t="str">
        <f aca="false">IF($K$1837&lt;=$L$1837,"cap","discount")</f>
        <v>discount</v>
      </c>
      <c r="O1837" s="12" t="n">
        <f aca="false">Assumptions!$B$73/$M$1837</f>
        <v>74647.5217301585</v>
      </c>
      <c r="P1837" s="12" t="n">
        <f aca="false">MAX(Assumptions!$B$4,($A$7*(Assumptions!$B$20+$E$1837+Assumptions!$B$17+$J$1837+$O$1837+$D$1837)-Assumptions!$B$17)/(1-$A$7))</f>
        <v>1452275.08238086</v>
      </c>
      <c r="Q1837" s="12" t="n">
        <f aca="false">Assumptions!$B$20+$E$1837+Assumptions!$B$17+$P$1837+$J$1837+$O$1837+$D$1837</f>
        <v>38979613.882539</v>
      </c>
      <c r="R1837" s="12" t="n">
        <f aca="false">IF($C$1837&lt;Assumptions!$B$37,Assumptions!$B$37*(Assumptions!$B$21+Assumptions!$B$22/Assumptions!$B$37)/(Assumptions!$B$21+Assumptions!$B$22/$C$1837),Assumptions!$B$37)</f>
        <v>1</v>
      </c>
      <c r="S1837" s="12" t="n">
        <f aca="false">Assumptions!$B$38/$R$1837</f>
        <v>1</v>
      </c>
      <c r="T1837" s="12" t="n">
        <f aca="false">Assumptions!$B$39*$S$1837</f>
        <v>5000000</v>
      </c>
      <c r="U1837" s="12" t="n">
        <f aca="false">IF($C$1837&lt;Assumptions!$B$42,Assumptions!$B$42*(Assumptions!$B$21+Assumptions!$B$22/Assumptions!$B$42)/(Assumptions!$B$21+Assumptions!$B$22/$C$1837),Assumptions!$B$42)</f>
        <v>3</v>
      </c>
      <c r="V1837" s="12" t="n">
        <f aca="false">Assumptions!$B$43/$U$1837</f>
        <v>1</v>
      </c>
      <c r="W1837" s="12" t="n">
        <f aca="false">Assumptions!$B$44*$V$1837</f>
        <v>5000000</v>
      </c>
      <c r="X1837" s="12" t="n">
        <f aca="false">IF($C$1837&lt;Assumptions!$B$47,Assumptions!$B$47*(Assumptions!$B$21+Assumptions!$B$22/Assumptions!$B$47)/(Assumptions!$B$21+Assumptions!$B$22/$C$1837),Assumptions!$B$47)</f>
        <v>10</v>
      </c>
      <c r="Y1837" s="12" t="n">
        <f aca="false">Assumptions!$B$48/$X$1837</f>
        <v>1</v>
      </c>
      <c r="Z1837" s="12" t="n">
        <f aca="false">Assumptions!$B$49*$Y$1837</f>
        <v>3000000</v>
      </c>
      <c r="AA1837" s="12" t="n">
        <f aca="false">IF($C$1837&lt;Assumptions!$B$52,Assumptions!$B$52*(Assumptions!$B$21+Assumptions!$B$22/Assumptions!$B$52)/(Assumptions!$B$21+Assumptions!$B$22/$C$1837),Assumptions!$B$52)</f>
        <v>25</v>
      </c>
      <c r="AB1837" s="12" t="n">
        <f aca="false">Assumptions!$B$53/$AA$1837</f>
        <v>1</v>
      </c>
      <c r="AC1837" s="12" t="n">
        <f aca="false">Assumptions!$B$54*$AB$1837</f>
        <v>2400000</v>
      </c>
      <c r="AD1837" s="12" t="n">
        <f aca="false">IF($C$1837&lt;Assumptions!$B$57,Assumptions!$B$57*(Assumptions!$B$21+Assumptions!$B$22/Assumptions!$B$57)/(Assumptions!$B$21+Assumptions!$B$22/$C$1837),Assumptions!$B$57)</f>
        <v>57.9337600240192</v>
      </c>
      <c r="AE1837" s="12" t="n">
        <f aca="false">Assumptions!$B$58/$AD$1837</f>
        <v>1.03566555968617</v>
      </c>
      <c r="AF1837" s="12" t="n">
        <f aca="false">Assumptions!$B$59*$AE$1837</f>
        <v>1726109.61136547</v>
      </c>
      <c r="AG1837" s="12" t="n">
        <f aca="false">IF($C$1837&lt;Assumptions!$B$62,Assumptions!$B$62*(Assumptions!$B$21+Assumptions!$B$22/Assumptions!$B$62)/(Assumptions!$B$21+Assumptions!$B$22/$C$1837),Assumptions!$B$62)</f>
        <v>49.1263361560506</v>
      </c>
      <c r="AH1837" s="12" t="n">
        <f aca="false">Assumptions!$B$63/$AG$1837</f>
        <v>1.00065086970557</v>
      </c>
      <c r="AI1837" s="12" t="n">
        <f aca="false">Assumptions!$B$64*$AH$1837</f>
        <v>6106639.04107346</v>
      </c>
    </row>
    <row r="1838" customFormat="false" ht="15" hidden="true" customHeight="false" outlineLevel="0" collapsed="false">
      <c r="A1838" s="6" t="n">
        <f aca="false">ROW()-ROW($A$1831)+Assumptions!$B$4</f>
        <v>7</v>
      </c>
      <c r="B1838" s="12" t="n">
        <f aca="false">$P$1837</f>
        <v>1452275.08238086</v>
      </c>
      <c r="C1838" s="12" t="n">
        <f aca="false">$D$4/(Assumptions!$B$16+$B$1838)</f>
        <v>47.2810306745918</v>
      </c>
      <c r="D1838" s="12" t="n">
        <f aca="false">Assumptions!$B$7/$C$1838</f>
        <v>634503.934706348</v>
      </c>
      <c r="E1838" s="12" t="n">
        <f aca="false">$T$1838+$W$1838+$Z$1838+$AC$1838+$AF$1838+$AI$1838</f>
        <v>23232748.6524389</v>
      </c>
      <c r="F1838" s="12" t="n">
        <f aca="false">Assumptions!$B$70/(Assumptions!$B$20+Assumptions!$B$17+$B$1838+$E$1838+$O$1837)</f>
        <v>26.2093393751451</v>
      </c>
      <c r="G1838" s="12" t="n">
        <f aca="false">$C$1838*(1-Assumptions!$B$71)</f>
        <v>37.8248245396734</v>
      </c>
      <c r="H1838" s="12" t="n">
        <f aca="false">MIN($F$1838,$G$1838)</f>
        <v>26.2093393751451</v>
      </c>
      <c r="I1838" s="12" t="str">
        <f aca="false">IF($F$1838&lt;=$G$1838,"cap","discount")</f>
        <v>cap</v>
      </c>
      <c r="J1838" s="12" t="n">
        <f aca="false">Assumptions!$B$69/$H$1838</f>
        <v>190771.69128275</v>
      </c>
      <c r="K1838" s="12" t="n">
        <f aca="false">Assumptions!$B$74/(Assumptions!$B$20+Assumptions!$B$17+$B$1838+$E$1838+$J$1838)</f>
        <v>41.80769968718</v>
      </c>
      <c r="L1838" s="12" t="n">
        <f aca="false">$C$1838*(1-Assumptions!$B$75)</f>
        <v>40.188876073403</v>
      </c>
      <c r="M1838" s="12" t="n">
        <f aca="false">MIN($K$1838,$L$1838)</f>
        <v>40.188876073403</v>
      </c>
      <c r="N1838" s="12" t="str">
        <f aca="false">IF($K$1838&lt;=$L$1838,"cap","discount")</f>
        <v>discount</v>
      </c>
      <c r="O1838" s="12" t="n">
        <f aca="false">Assumptions!$B$73/$M$1838</f>
        <v>74647.5217301585</v>
      </c>
      <c r="P1838" s="12" t="n">
        <f aca="false">MAX(Assumptions!$B$4,($A$7*(Assumptions!$B$20+$E$1838+Assumptions!$B$17+$J$1838+$O$1838+$D$1838)-Assumptions!$B$17)/(1-$A$7))</f>
        <v>1452275.08238086</v>
      </c>
      <c r="Q1838" s="12" t="n">
        <f aca="false">Assumptions!$B$20+$E$1838+Assumptions!$B$17+$P$1838+$J$1838+$O$1838+$D$1838</f>
        <v>38979613.882539</v>
      </c>
      <c r="R1838" s="12" t="n">
        <f aca="false">IF($C$1838&lt;Assumptions!$B$37,Assumptions!$B$37*(Assumptions!$B$21+Assumptions!$B$22/Assumptions!$B$37)/(Assumptions!$B$21+Assumptions!$B$22/$C$1838),Assumptions!$B$37)</f>
        <v>1</v>
      </c>
      <c r="S1838" s="12" t="n">
        <f aca="false">Assumptions!$B$38/$R$1838</f>
        <v>1</v>
      </c>
      <c r="T1838" s="12" t="n">
        <f aca="false">Assumptions!$B$39*$S$1838</f>
        <v>5000000</v>
      </c>
      <c r="U1838" s="12" t="n">
        <f aca="false">IF($C$1838&lt;Assumptions!$B$42,Assumptions!$B$42*(Assumptions!$B$21+Assumptions!$B$22/Assumptions!$B$42)/(Assumptions!$B$21+Assumptions!$B$22/$C$1838),Assumptions!$B$42)</f>
        <v>3</v>
      </c>
      <c r="V1838" s="12" t="n">
        <f aca="false">Assumptions!$B$43/$U$1838</f>
        <v>1</v>
      </c>
      <c r="W1838" s="12" t="n">
        <f aca="false">Assumptions!$B$44*$V$1838</f>
        <v>5000000</v>
      </c>
      <c r="X1838" s="12" t="n">
        <f aca="false">IF($C$1838&lt;Assumptions!$B$47,Assumptions!$B$47*(Assumptions!$B$21+Assumptions!$B$22/Assumptions!$B$47)/(Assumptions!$B$21+Assumptions!$B$22/$C$1838),Assumptions!$B$47)</f>
        <v>10</v>
      </c>
      <c r="Y1838" s="12" t="n">
        <f aca="false">Assumptions!$B$48/$X$1838</f>
        <v>1</v>
      </c>
      <c r="Z1838" s="12" t="n">
        <f aca="false">Assumptions!$B$49*$Y$1838</f>
        <v>3000000</v>
      </c>
      <c r="AA1838" s="12" t="n">
        <f aca="false">IF($C$1838&lt;Assumptions!$B$52,Assumptions!$B$52*(Assumptions!$B$21+Assumptions!$B$22/Assumptions!$B$52)/(Assumptions!$B$21+Assumptions!$B$22/$C$1838),Assumptions!$B$52)</f>
        <v>25</v>
      </c>
      <c r="AB1838" s="12" t="n">
        <f aca="false">Assumptions!$B$53/$AA$1838</f>
        <v>1</v>
      </c>
      <c r="AC1838" s="12" t="n">
        <f aca="false">Assumptions!$B$54*$AB$1838</f>
        <v>2400000</v>
      </c>
      <c r="AD1838" s="12" t="n">
        <f aca="false">IF($C$1838&lt;Assumptions!$B$57,Assumptions!$B$57*(Assumptions!$B$21+Assumptions!$B$22/Assumptions!$B$57)/(Assumptions!$B$21+Assumptions!$B$22/$C$1838),Assumptions!$B$57)</f>
        <v>57.9337600240192</v>
      </c>
      <c r="AE1838" s="12" t="n">
        <f aca="false">Assumptions!$B$58/$AD$1838</f>
        <v>1.03566555968617</v>
      </c>
      <c r="AF1838" s="12" t="n">
        <f aca="false">Assumptions!$B$59*$AE$1838</f>
        <v>1726109.61136547</v>
      </c>
      <c r="AG1838" s="12" t="n">
        <f aca="false">IF($C$1838&lt;Assumptions!$B$62,Assumptions!$B$62*(Assumptions!$B$21+Assumptions!$B$22/Assumptions!$B$62)/(Assumptions!$B$21+Assumptions!$B$22/$C$1838),Assumptions!$B$62)</f>
        <v>49.1263361560506</v>
      </c>
      <c r="AH1838" s="12" t="n">
        <f aca="false">Assumptions!$B$63/$AG$1838</f>
        <v>1.00065086970557</v>
      </c>
      <c r="AI1838" s="12" t="n">
        <f aca="false">Assumptions!$B$64*$AH$1838</f>
        <v>6106639.04107346</v>
      </c>
    </row>
    <row r="1839" customFormat="false" ht="15" hidden="true" customHeight="false" outlineLevel="0" collapsed="false">
      <c r="A1839" s="6" t="n">
        <f aca="false">ROW()-ROW($A$1831)+Assumptions!$B$4</f>
        <v>8</v>
      </c>
      <c r="B1839" s="12" t="n">
        <f aca="false">$P$1838</f>
        <v>1452275.08238086</v>
      </c>
      <c r="C1839" s="12" t="n">
        <f aca="false">$D$4/(Assumptions!$B$16+$B$1839)</f>
        <v>47.2810306745918</v>
      </c>
      <c r="D1839" s="12" t="n">
        <f aca="false">Assumptions!$B$7/$C$1839</f>
        <v>634503.934706348</v>
      </c>
      <c r="E1839" s="12" t="n">
        <f aca="false">$T$1839+$W$1839+$Z$1839+$AC$1839+$AF$1839+$AI$1839</f>
        <v>23232748.6524389</v>
      </c>
      <c r="F1839" s="12" t="n">
        <f aca="false">Assumptions!$B$70/(Assumptions!$B$20+Assumptions!$B$17+$B$1839+$E$1839+$O$1838)</f>
        <v>26.2093393751451</v>
      </c>
      <c r="G1839" s="12" t="n">
        <f aca="false">$C$1839*(1-Assumptions!$B$71)</f>
        <v>37.8248245396734</v>
      </c>
      <c r="H1839" s="12" t="n">
        <f aca="false">MIN($F$1839,$G$1839)</f>
        <v>26.2093393751451</v>
      </c>
      <c r="I1839" s="12" t="str">
        <f aca="false">IF($F$1839&lt;=$G$1839,"cap","discount")</f>
        <v>cap</v>
      </c>
      <c r="J1839" s="12" t="n">
        <f aca="false">Assumptions!$B$69/$H$1839</f>
        <v>190771.69128275</v>
      </c>
      <c r="K1839" s="12" t="n">
        <f aca="false">Assumptions!$B$74/(Assumptions!$B$20+Assumptions!$B$17+$B$1839+$E$1839+$J$1839)</f>
        <v>41.80769968718</v>
      </c>
      <c r="L1839" s="12" t="n">
        <f aca="false">$C$1839*(1-Assumptions!$B$75)</f>
        <v>40.188876073403</v>
      </c>
      <c r="M1839" s="12" t="n">
        <f aca="false">MIN($K$1839,$L$1839)</f>
        <v>40.188876073403</v>
      </c>
      <c r="N1839" s="12" t="str">
        <f aca="false">IF($K$1839&lt;=$L$1839,"cap","discount")</f>
        <v>discount</v>
      </c>
      <c r="O1839" s="12" t="n">
        <f aca="false">Assumptions!$B$73/$M$1839</f>
        <v>74647.5217301585</v>
      </c>
      <c r="P1839" s="12" t="n">
        <f aca="false">MAX(Assumptions!$B$4,($A$7*(Assumptions!$B$20+$E$1839+Assumptions!$B$17+$J$1839+$O$1839+$D$1839)-Assumptions!$B$17)/(1-$A$7))</f>
        <v>1452275.08238086</v>
      </c>
      <c r="Q1839" s="12" t="n">
        <f aca="false">Assumptions!$B$20+$E$1839+Assumptions!$B$17+$P$1839+$J$1839+$O$1839+$D$1839</f>
        <v>38979613.882539</v>
      </c>
      <c r="R1839" s="12" t="n">
        <f aca="false">IF($C$1839&lt;Assumptions!$B$37,Assumptions!$B$37*(Assumptions!$B$21+Assumptions!$B$22/Assumptions!$B$37)/(Assumptions!$B$21+Assumptions!$B$22/$C$1839),Assumptions!$B$37)</f>
        <v>1</v>
      </c>
      <c r="S1839" s="12" t="n">
        <f aca="false">Assumptions!$B$38/$R$1839</f>
        <v>1</v>
      </c>
      <c r="T1839" s="12" t="n">
        <f aca="false">Assumptions!$B$39*$S$1839</f>
        <v>5000000</v>
      </c>
      <c r="U1839" s="12" t="n">
        <f aca="false">IF($C$1839&lt;Assumptions!$B$42,Assumptions!$B$42*(Assumptions!$B$21+Assumptions!$B$22/Assumptions!$B$42)/(Assumptions!$B$21+Assumptions!$B$22/$C$1839),Assumptions!$B$42)</f>
        <v>3</v>
      </c>
      <c r="V1839" s="12" t="n">
        <f aca="false">Assumptions!$B$43/$U$1839</f>
        <v>1</v>
      </c>
      <c r="W1839" s="12" t="n">
        <f aca="false">Assumptions!$B$44*$V$1839</f>
        <v>5000000</v>
      </c>
      <c r="X1839" s="12" t="n">
        <f aca="false">IF($C$1839&lt;Assumptions!$B$47,Assumptions!$B$47*(Assumptions!$B$21+Assumptions!$B$22/Assumptions!$B$47)/(Assumptions!$B$21+Assumptions!$B$22/$C$1839),Assumptions!$B$47)</f>
        <v>10</v>
      </c>
      <c r="Y1839" s="12" t="n">
        <f aca="false">Assumptions!$B$48/$X$1839</f>
        <v>1</v>
      </c>
      <c r="Z1839" s="12" t="n">
        <f aca="false">Assumptions!$B$49*$Y$1839</f>
        <v>3000000</v>
      </c>
      <c r="AA1839" s="12" t="n">
        <f aca="false">IF($C$1839&lt;Assumptions!$B$52,Assumptions!$B$52*(Assumptions!$B$21+Assumptions!$B$22/Assumptions!$B$52)/(Assumptions!$B$21+Assumptions!$B$22/$C$1839),Assumptions!$B$52)</f>
        <v>25</v>
      </c>
      <c r="AB1839" s="12" t="n">
        <f aca="false">Assumptions!$B$53/$AA$1839</f>
        <v>1</v>
      </c>
      <c r="AC1839" s="12" t="n">
        <f aca="false">Assumptions!$B$54*$AB$1839</f>
        <v>2400000</v>
      </c>
      <c r="AD1839" s="12" t="n">
        <f aca="false">IF($C$1839&lt;Assumptions!$B$57,Assumptions!$B$57*(Assumptions!$B$21+Assumptions!$B$22/Assumptions!$B$57)/(Assumptions!$B$21+Assumptions!$B$22/$C$1839),Assumptions!$B$57)</f>
        <v>57.9337600240192</v>
      </c>
      <c r="AE1839" s="12" t="n">
        <f aca="false">Assumptions!$B$58/$AD$1839</f>
        <v>1.03566555968617</v>
      </c>
      <c r="AF1839" s="12" t="n">
        <f aca="false">Assumptions!$B$59*$AE$1839</f>
        <v>1726109.61136547</v>
      </c>
      <c r="AG1839" s="12" t="n">
        <f aca="false">IF($C$1839&lt;Assumptions!$B$62,Assumptions!$B$62*(Assumptions!$B$21+Assumptions!$B$22/Assumptions!$B$62)/(Assumptions!$B$21+Assumptions!$B$22/$C$1839),Assumptions!$B$62)</f>
        <v>49.1263361560506</v>
      </c>
      <c r="AH1839" s="12" t="n">
        <f aca="false">Assumptions!$B$63/$AG$1839</f>
        <v>1.00065086970557</v>
      </c>
      <c r="AI1839" s="12" t="n">
        <f aca="false">Assumptions!$B$64*$AH$1839</f>
        <v>6106639.04107346</v>
      </c>
    </row>
    <row r="1840" customFormat="false" ht="15" hidden="true" customHeight="false" outlineLevel="0" collapsed="false">
      <c r="A1840" s="6" t="n">
        <f aca="false">ROW()-ROW($A$1831)+Assumptions!$B$4</f>
        <v>9</v>
      </c>
      <c r="B1840" s="12" t="n">
        <f aca="false">$P$1839</f>
        <v>1452275.08238086</v>
      </c>
      <c r="C1840" s="12" t="n">
        <f aca="false">$D$4/(Assumptions!$B$16+$B$1840)</f>
        <v>47.2810306745918</v>
      </c>
      <c r="D1840" s="12" t="n">
        <f aca="false">Assumptions!$B$7/$C$1840</f>
        <v>634503.934706348</v>
      </c>
      <c r="E1840" s="12" t="n">
        <f aca="false">$T$1840+$W$1840+$Z$1840+$AC$1840+$AF$1840+$AI$1840</f>
        <v>23232748.6524389</v>
      </c>
      <c r="F1840" s="12" t="n">
        <f aca="false">Assumptions!$B$70/(Assumptions!$B$20+Assumptions!$B$17+$B$1840+$E$1840+$O$1839)</f>
        <v>26.2093393751451</v>
      </c>
      <c r="G1840" s="12" t="n">
        <f aca="false">$C$1840*(1-Assumptions!$B$71)</f>
        <v>37.8248245396734</v>
      </c>
      <c r="H1840" s="12" t="n">
        <f aca="false">MIN($F$1840,$G$1840)</f>
        <v>26.2093393751451</v>
      </c>
      <c r="I1840" s="12" t="str">
        <f aca="false">IF($F$1840&lt;=$G$1840,"cap","discount")</f>
        <v>cap</v>
      </c>
      <c r="J1840" s="12" t="n">
        <f aca="false">Assumptions!$B$69/$H$1840</f>
        <v>190771.69128275</v>
      </c>
      <c r="K1840" s="12" t="n">
        <f aca="false">Assumptions!$B$74/(Assumptions!$B$20+Assumptions!$B$17+$B$1840+$E$1840+$J$1840)</f>
        <v>41.80769968718</v>
      </c>
      <c r="L1840" s="12" t="n">
        <f aca="false">$C$1840*(1-Assumptions!$B$75)</f>
        <v>40.188876073403</v>
      </c>
      <c r="M1840" s="12" t="n">
        <f aca="false">MIN($K$1840,$L$1840)</f>
        <v>40.188876073403</v>
      </c>
      <c r="N1840" s="12" t="str">
        <f aca="false">IF($K$1840&lt;=$L$1840,"cap","discount")</f>
        <v>discount</v>
      </c>
      <c r="O1840" s="12" t="n">
        <f aca="false">Assumptions!$B$73/$M$1840</f>
        <v>74647.5217301585</v>
      </c>
      <c r="P1840" s="12" t="n">
        <f aca="false">MAX(Assumptions!$B$4,($A$7*(Assumptions!$B$20+$E$1840+Assumptions!$B$17+$J$1840+$O$1840+$D$1840)-Assumptions!$B$17)/(1-$A$7))</f>
        <v>1452275.08238086</v>
      </c>
      <c r="Q1840" s="12" t="n">
        <f aca="false">Assumptions!$B$20+$E$1840+Assumptions!$B$17+$P$1840+$J$1840+$O$1840+$D$1840</f>
        <v>38979613.882539</v>
      </c>
      <c r="R1840" s="12" t="n">
        <f aca="false">IF($C$1840&lt;Assumptions!$B$37,Assumptions!$B$37*(Assumptions!$B$21+Assumptions!$B$22/Assumptions!$B$37)/(Assumptions!$B$21+Assumptions!$B$22/$C$1840),Assumptions!$B$37)</f>
        <v>1</v>
      </c>
      <c r="S1840" s="12" t="n">
        <f aca="false">Assumptions!$B$38/$R$1840</f>
        <v>1</v>
      </c>
      <c r="T1840" s="12" t="n">
        <f aca="false">Assumptions!$B$39*$S$1840</f>
        <v>5000000</v>
      </c>
      <c r="U1840" s="12" t="n">
        <f aca="false">IF($C$1840&lt;Assumptions!$B$42,Assumptions!$B$42*(Assumptions!$B$21+Assumptions!$B$22/Assumptions!$B$42)/(Assumptions!$B$21+Assumptions!$B$22/$C$1840),Assumptions!$B$42)</f>
        <v>3</v>
      </c>
      <c r="V1840" s="12" t="n">
        <f aca="false">Assumptions!$B$43/$U$1840</f>
        <v>1</v>
      </c>
      <c r="W1840" s="12" t="n">
        <f aca="false">Assumptions!$B$44*$V$1840</f>
        <v>5000000</v>
      </c>
      <c r="X1840" s="12" t="n">
        <f aca="false">IF($C$1840&lt;Assumptions!$B$47,Assumptions!$B$47*(Assumptions!$B$21+Assumptions!$B$22/Assumptions!$B$47)/(Assumptions!$B$21+Assumptions!$B$22/$C$1840),Assumptions!$B$47)</f>
        <v>10</v>
      </c>
      <c r="Y1840" s="12" t="n">
        <f aca="false">Assumptions!$B$48/$X$1840</f>
        <v>1</v>
      </c>
      <c r="Z1840" s="12" t="n">
        <f aca="false">Assumptions!$B$49*$Y$1840</f>
        <v>3000000</v>
      </c>
      <c r="AA1840" s="12" t="n">
        <f aca="false">IF($C$1840&lt;Assumptions!$B$52,Assumptions!$B$52*(Assumptions!$B$21+Assumptions!$B$22/Assumptions!$B$52)/(Assumptions!$B$21+Assumptions!$B$22/$C$1840),Assumptions!$B$52)</f>
        <v>25</v>
      </c>
      <c r="AB1840" s="12" t="n">
        <f aca="false">Assumptions!$B$53/$AA$1840</f>
        <v>1</v>
      </c>
      <c r="AC1840" s="12" t="n">
        <f aca="false">Assumptions!$B$54*$AB$1840</f>
        <v>2400000</v>
      </c>
      <c r="AD1840" s="12" t="n">
        <f aca="false">IF($C$1840&lt;Assumptions!$B$57,Assumptions!$B$57*(Assumptions!$B$21+Assumptions!$B$22/Assumptions!$B$57)/(Assumptions!$B$21+Assumptions!$B$22/$C$1840),Assumptions!$B$57)</f>
        <v>57.9337600240192</v>
      </c>
      <c r="AE1840" s="12" t="n">
        <f aca="false">Assumptions!$B$58/$AD$1840</f>
        <v>1.03566555968617</v>
      </c>
      <c r="AF1840" s="12" t="n">
        <f aca="false">Assumptions!$B$59*$AE$1840</f>
        <v>1726109.61136547</v>
      </c>
      <c r="AG1840" s="12" t="n">
        <f aca="false">IF($C$1840&lt;Assumptions!$B$62,Assumptions!$B$62*(Assumptions!$B$21+Assumptions!$B$22/Assumptions!$B$62)/(Assumptions!$B$21+Assumptions!$B$22/$C$1840),Assumptions!$B$62)</f>
        <v>49.1263361560506</v>
      </c>
      <c r="AH1840" s="12" t="n">
        <f aca="false">Assumptions!$B$63/$AG$1840</f>
        <v>1.00065086970557</v>
      </c>
      <c r="AI1840" s="12" t="n">
        <f aca="false">Assumptions!$B$64*$AH$1840</f>
        <v>6106639.04107346</v>
      </c>
    </row>
    <row r="1841" customFormat="false" ht="15" hidden="true" customHeight="false" outlineLevel="0" collapsed="false">
      <c r="A1841" s="6" t="n">
        <f aca="false">ROW()-ROW($A$1831)+Assumptions!$B$4</f>
        <v>10</v>
      </c>
      <c r="B1841" s="12" t="n">
        <f aca="false">$P$1840</f>
        <v>1452275.08238086</v>
      </c>
      <c r="C1841" s="12" t="n">
        <f aca="false">$D$4/(Assumptions!$B$16+$B$1841)</f>
        <v>47.2810306745918</v>
      </c>
      <c r="D1841" s="12" t="n">
        <f aca="false">Assumptions!$B$7/$C$1841</f>
        <v>634503.934706348</v>
      </c>
      <c r="E1841" s="12" t="n">
        <f aca="false">$T$1841+$W$1841+$Z$1841+$AC$1841+$AF$1841+$AI$1841</f>
        <v>23232748.6524389</v>
      </c>
      <c r="F1841" s="12" t="n">
        <f aca="false">Assumptions!$B$70/(Assumptions!$B$20+Assumptions!$B$17+$B$1841+$E$1841+$O$1840)</f>
        <v>26.2093393751451</v>
      </c>
      <c r="G1841" s="12" t="n">
        <f aca="false">$C$1841*(1-Assumptions!$B$71)</f>
        <v>37.8248245396734</v>
      </c>
      <c r="H1841" s="12" t="n">
        <f aca="false">MIN($F$1841,$G$1841)</f>
        <v>26.2093393751451</v>
      </c>
      <c r="I1841" s="12" t="str">
        <f aca="false">IF($F$1841&lt;=$G$1841,"cap","discount")</f>
        <v>cap</v>
      </c>
      <c r="J1841" s="12" t="n">
        <f aca="false">Assumptions!$B$69/$H$1841</f>
        <v>190771.69128275</v>
      </c>
      <c r="K1841" s="12" t="n">
        <f aca="false">Assumptions!$B$74/(Assumptions!$B$20+Assumptions!$B$17+$B$1841+$E$1841+$J$1841)</f>
        <v>41.80769968718</v>
      </c>
      <c r="L1841" s="12" t="n">
        <f aca="false">$C$1841*(1-Assumptions!$B$75)</f>
        <v>40.188876073403</v>
      </c>
      <c r="M1841" s="12" t="n">
        <f aca="false">MIN($K$1841,$L$1841)</f>
        <v>40.188876073403</v>
      </c>
      <c r="N1841" s="12" t="str">
        <f aca="false">IF($K$1841&lt;=$L$1841,"cap","discount")</f>
        <v>discount</v>
      </c>
      <c r="O1841" s="12" t="n">
        <f aca="false">Assumptions!$B$73/$M$1841</f>
        <v>74647.5217301585</v>
      </c>
      <c r="P1841" s="12" t="n">
        <f aca="false">MAX(Assumptions!$B$4,($A$7*(Assumptions!$B$20+$E$1841+Assumptions!$B$17+$J$1841+$O$1841+$D$1841)-Assumptions!$B$17)/(1-$A$7))</f>
        <v>1452275.08238086</v>
      </c>
      <c r="Q1841" s="12" t="n">
        <f aca="false">Assumptions!$B$20+$E$1841+Assumptions!$B$17+$P$1841+$J$1841+$O$1841+$D$1841</f>
        <v>38979613.882539</v>
      </c>
      <c r="R1841" s="12" t="n">
        <f aca="false">IF($C$1841&lt;Assumptions!$B$37,Assumptions!$B$37*(Assumptions!$B$21+Assumptions!$B$22/Assumptions!$B$37)/(Assumptions!$B$21+Assumptions!$B$22/$C$1841),Assumptions!$B$37)</f>
        <v>1</v>
      </c>
      <c r="S1841" s="12" t="n">
        <f aca="false">Assumptions!$B$38/$R$1841</f>
        <v>1</v>
      </c>
      <c r="T1841" s="12" t="n">
        <f aca="false">Assumptions!$B$39*$S$1841</f>
        <v>5000000</v>
      </c>
      <c r="U1841" s="12" t="n">
        <f aca="false">IF($C$1841&lt;Assumptions!$B$42,Assumptions!$B$42*(Assumptions!$B$21+Assumptions!$B$22/Assumptions!$B$42)/(Assumptions!$B$21+Assumptions!$B$22/$C$1841),Assumptions!$B$42)</f>
        <v>3</v>
      </c>
      <c r="V1841" s="12" t="n">
        <f aca="false">Assumptions!$B$43/$U$1841</f>
        <v>1</v>
      </c>
      <c r="W1841" s="12" t="n">
        <f aca="false">Assumptions!$B$44*$V$1841</f>
        <v>5000000</v>
      </c>
      <c r="X1841" s="12" t="n">
        <f aca="false">IF($C$1841&lt;Assumptions!$B$47,Assumptions!$B$47*(Assumptions!$B$21+Assumptions!$B$22/Assumptions!$B$47)/(Assumptions!$B$21+Assumptions!$B$22/$C$1841),Assumptions!$B$47)</f>
        <v>10</v>
      </c>
      <c r="Y1841" s="12" t="n">
        <f aca="false">Assumptions!$B$48/$X$1841</f>
        <v>1</v>
      </c>
      <c r="Z1841" s="12" t="n">
        <f aca="false">Assumptions!$B$49*$Y$1841</f>
        <v>3000000</v>
      </c>
      <c r="AA1841" s="12" t="n">
        <f aca="false">IF($C$1841&lt;Assumptions!$B$52,Assumptions!$B$52*(Assumptions!$B$21+Assumptions!$B$22/Assumptions!$B$52)/(Assumptions!$B$21+Assumptions!$B$22/$C$1841),Assumptions!$B$52)</f>
        <v>25</v>
      </c>
      <c r="AB1841" s="12" t="n">
        <f aca="false">Assumptions!$B$53/$AA$1841</f>
        <v>1</v>
      </c>
      <c r="AC1841" s="12" t="n">
        <f aca="false">Assumptions!$B$54*$AB$1841</f>
        <v>2400000</v>
      </c>
      <c r="AD1841" s="12" t="n">
        <f aca="false">IF($C$1841&lt;Assumptions!$B$57,Assumptions!$B$57*(Assumptions!$B$21+Assumptions!$B$22/Assumptions!$B$57)/(Assumptions!$B$21+Assumptions!$B$22/$C$1841),Assumptions!$B$57)</f>
        <v>57.9337600240192</v>
      </c>
      <c r="AE1841" s="12" t="n">
        <f aca="false">Assumptions!$B$58/$AD$1841</f>
        <v>1.03566555968617</v>
      </c>
      <c r="AF1841" s="12" t="n">
        <f aca="false">Assumptions!$B$59*$AE$1841</f>
        <v>1726109.61136547</v>
      </c>
      <c r="AG1841" s="12" t="n">
        <f aca="false">IF($C$1841&lt;Assumptions!$B$62,Assumptions!$B$62*(Assumptions!$B$21+Assumptions!$B$22/Assumptions!$B$62)/(Assumptions!$B$21+Assumptions!$B$22/$C$1841),Assumptions!$B$62)</f>
        <v>49.1263361560506</v>
      </c>
      <c r="AH1841" s="12" t="n">
        <f aca="false">Assumptions!$B$63/$AG$1841</f>
        <v>1.00065086970557</v>
      </c>
      <c r="AI1841" s="12" t="n">
        <f aca="false">Assumptions!$B$64*$AH$1841</f>
        <v>6106639.04107346</v>
      </c>
    </row>
    <row r="1842" customFormat="false" ht="15" hidden="true" customHeight="false" outlineLevel="0" collapsed="false">
      <c r="A1842" s="6" t="n">
        <f aca="false">ROW()-ROW($A$1831)+Assumptions!$B$4</f>
        <v>11</v>
      </c>
      <c r="B1842" s="12" t="n">
        <f aca="false">$P$1841</f>
        <v>1452275.08238086</v>
      </c>
      <c r="C1842" s="12" t="n">
        <f aca="false">$D$4/(Assumptions!$B$16+$B$1842)</f>
        <v>47.2810306745918</v>
      </c>
      <c r="D1842" s="12" t="n">
        <f aca="false">Assumptions!$B$7/$C$1842</f>
        <v>634503.934706348</v>
      </c>
      <c r="E1842" s="12" t="n">
        <f aca="false">$T$1842+$W$1842+$Z$1842+$AC$1842+$AF$1842+$AI$1842</f>
        <v>23232748.6524389</v>
      </c>
      <c r="F1842" s="12" t="n">
        <f aca="false">Assumptions!$B$70/(Assumptions!$B$20+Assumptions!$B$17+$B$1842+$E$1842+$O$1841)</f>
        <v>26.2093393751451</v>
      </c>
      <c r="G1842" s="12" t="n">
        <f aca="false">$C$1842*(1-Assumptions!$B$71)</f>
        <v>37.8248245396734</v>
      </c>
      <c r="H1842" s="12" t="n">
        <f aca="false">MIN($F$1842,$G$1842)</f>
        <v>26.2093393751451</v>
      </c>
      <c r="I1842" s="12" t="str">
        <f aca="false">IF($F$1842&lt;=$G$1842,"cap","discount")</f>
        <v>cap</v>
      </c>
      <c r="J1842" s="12" t="n">
        <f aca="false">Assumptions!$B$69/$H$1842</f>
        <v>190771.69128275</v>
      </c>
      <c r="K1842" s="12" t="n">
        <f aca="false">Assumptions!$B$74/(Assumptions!$B$20+Assumptions!$B$17+$B$1842+$E$1842+$J$1842)</f>
        <v>41.80769968718</v>
      </c>
      <c r="L1842" s="12" t="n">
        <f aca="false">$C$1842*(1-Assumptions!$B$75)</f>
        <v>40.188876073403</v>
      </c>
      <c r="M1842" s="12" t="n">
        <f aca="false">MIN($K$1842,$L$1842)</f>
        <v>40.188876073403</v>
      </c>
      <c r="N1842" s="12" t="str">
        <f aca="false">IF($K$1842&lt;=$L$1842,"cap","discount")</f>
        <v>discount</v>
      </c>
      <c r="O1842" s="12" t="n">
        <f aca="false">Assumptions!$B$73/$M$1842</f>
        <v>74647.5217301585</v>
      </c>
      <c r="P1842" s="12" t="n">
        <f aca="false">MAX(Assumptions!$B$4,($A$7*(Assumptions!$B$20+$E$1842+Assumptions!$B$17+$J$1842+$O$1842+$D$1842)-Assumptions!$B$17)/(1-$A$7))</f>
        <v>1452275.08238086</v>
      </c>
      <c r="Q1842" s="12" t="n">
        <f aca="false">Assumptions!$B$20+$E$1842+Assumptions!$B$17+$P$1842+$J$1842+$O$1842+$D$1842</f>
        <v>38979613.882539</v>
      </c>
      <c r="R1842" s="12" t="n">
        <f aca="false">IF($C$1842&lt;Assumptions!$B$37,Assumptions!$B$37*(Assumptions!$B$21+Assumptions!$B$22/Assumptions!$B$37)/(Assumptions!$B$21+Assumptions!$B$22/$C$1842),Assumptions!$B$37)</f>
        <v>1</v>
      </c>
      <c r="S1842" s="12" t="n">
        <f aca="false">Assumptions!$B$38/$R$1842</f>
        <v>1</v>
      </c>
      <c r="T1842" s="12" t="n">
        <f aca="false">Assumptions!$B$39*$S$1842</f>
        <v>5000000</v>
      </c>
      <c r="U1842" s="12" t="n">
        <f aca="false">IF($C$1842&lt;Assumptions!$B$42,Assumptions!$B$42*(Assumptions!$B$21+Assumptions!$B$22/Assumptions!$B$42)/(Assumptions!$B$21+Assumptions!$B$22/$C$1842),Assumptions!$B$42)</f>
        <v>3</v>
      </c>
      <c r="V1842" s="12" t="n">
        <f aca="false">Assumptions!$B$43/$U$1842</f>
        <v>1</v>
      </c>
      <c r="W1842" s="12" t="n">
        <f aca="false">Assumptions!$B$44*$V$1842</f>
        <v>5000000</v>
      </c>
      <c r="X1842" s="12" t="n">
        <f aca="false">IF($C$1842&lt;Assumptions!$B$47,Assumptions!$B$47*(Assumptions!$B$21+Assumptions!$B$22/Assumptions!$B$47)/(Assumptions!$B$21+Assumptions!$B$22/$C$1842),Assumptions!$B$47)</f>
        <v>10</v>
      </c>
      <c r="Y1842" s="12" t="n">
        <f aca="false">Assumptions!$B$48/$X$1842</f>
        <v>1</v>
      </c>
      <c r="Z1842" s="12" t="n">
        <f aca="false">Assumptions!$B$49*$Y$1842</f>
        <v>3000000</v>
      </c>
      <c r="AA1842" s="12" t="n">
        <f aca="false">IF($C$1842&lt;Assumptions!$B$52,Assumptions!$B$52*(Assumptions!$B$21+Assumptions!$B$22/Assumptions!$B$52)/(Assumptions!$B$21+Assumptions!$B$22/$C$1842),Assumptions!$B$52)</f>
        <v>25</v>
      </c>
      <c r="AB1842" s="12" t="n">
        <f aca="false">Assumptions!$B$53/$AA$1842</f>
        <v>1</v>
      </c>
      <c r="AC1842" s="12" t="n">
        <f aca="false">Assumptions!$B$54*$AB$1842</f>
        <v>2400000</v>
      </c>
      <c r="AD1842" s="12" t="n">
        <f aca="false">IF($C$1842&lt;Assumptions!$B$57,Assumptions!$B$57*(Assumptions!$B$21+Assumptions!$B$22/Assumptions!$B$57)/(Assumptions!$B$21+Assumptions!$B$22/$C$1842),Assumptions!$B$57)</f>
        <v>57.9337600240192</v>
      </c>
      <c r="AE1842" s="12" t="n">
        <f aca="false">Assumptions!$B$58/$AD$1842</f>
        <v>1.03566555968617</v>
      </c>
      <c r="AF1842" s="12" t="n">
        <f aca="false">Assumptions!$B$59*$AE$1842</f>
        <v>1726109.61136547</v>
      </c>
      <c r="AG1842" s="12" t="n">
        <f aca="false">IF($C$1842&lt;Assumptions!$B$62,Assumptions!$B$62*(Assumptions!$B$21+Assumptions!$B$22/Assumptions!$B$62)/(Assumptions!$B$21+Assumptions!$B$22/$C$1842),Assumptions!$B$62)</f>
        <v>49.1263361560506</v>
      </c>
      <c r="AH1842" s="12" t="n">
        <f aca="false">Assumptions!$B$63/$AG$1842</f>
        <v>1.00065086970557</v>
      </c>
      <c r="AI1842" s="12" t="n">
        <f aca="false">Assumptions!$B$64*$AH$1842</f>
        <v>6106639.04107346</v>
      </c>
    </row>
    <row r="1843" customFormat="false" ht="15" hidden="true" customHeight="false" outlineLevel="0" collapsed="false">
      <c r="A1843" s="6" t="n">
        <f aca="false">ROW()-ROW($A$1831)+Assumptions!$B$4</f>
        <v>12</v>
      </c>
      <c r="B1843" s="12" t="n">
        <f aca="false">$P$1842</f>
        <v>1452275.08238086</v>
      </c>
      <c r="C1843" s="12" t="n">
        <f aca="false">$D$4/(Assumptions!$B$16+$B$1843)</f>
        <v>47.2810306745918</v>
      </c>
      <c r="D1843" s="12" t="n">
        <f aca="false">Assumptions!$B$7/$C$1843</f>
        <v>634503.934706348</v>
      </c>
      <c r="E1843" s="12" t="n">
        <f aca="false">$T$1843+$W$1843+$Z$1843+$AC$1843+$AF$1843+$AI$1843</f>
        <v>23232748.6524389</v>
      </c>
      <c r="F1843" s="12" t="n">
        <f aca="false">Assumptions!$B$70/(Assumptions!$B$20+Assumptions!$B$17+$B$1843+$E$1843+$O$1842)</f>
        <v>26.2093393751451</v>
      </c>
      <c r="G1843" s="12" t="n">
        <f aca="false">$C$1843*(1-Assumptions!$B$71)</f>
        <v>37.8248245396734</v>
      </c>
      <c r="H1843" s="12" t="n">
        <f aca="false">MIN($F$1843,$G$1843)</f>
        <v>26.2093393751451</v>
      </c>
      <c r="I1843" s="12" t="str">
        <f aca="false">IF($F$1843&lt;=$G$1843,"cap","discount")</f>
        <v>cap</v>
      </c>
      <c r="J1843" s="12" t="n">
        <f aca="false">Assumptions!$B$69/$H$1843</f>
        <v>190771.69128275</v>
      </c>
      <c r="K1843" s="12" t="n">
        <f aca="false">Assumptions!$B$74/(Assumptions!$B$20+Assumptions!$B$17+$B$1843+$E$1843+$J$1843)</f>
        <v>41.80769968718</v>
      </c>
      <c r="L1843" s="12" t="n">
        <f aca="false">$C$1843*(1-Assumptions!$B$75)</f>
        <v>40.188876073403</v>
      </c>
      <c r="M1843" s="12" t="n">
        <f aca="false">MIN($K$1843,$L$1843)</f>
        <v>40.188876073403</v>
      </c>
      <c r="N1843" s="12" t="str">
        <f aca="false">IF($K$1843&lt;=$L$1843,"cap","discount")</f>
        <v>discount</v>
      </c>
      <c r="O1843" s="12" t="n">
        <f aca="false">Assumptions!$B$73/$M$1843</f>
        <v>74647.5217301585</v>
      </c>
      <c r="P1843" s="12" t="n">
        <f aca="false">MAX(Assumptions!$B$4,($A$7*(Assumptions!$B$20+$E$1843+Assumptions!$B$17+$J$1843+$O$1843+$D$1843)-Assumptions!$B$17)/(1-$A$7))</f>
        <v>1452275.08238086</v>
      </c>
      <c r="Q1843" s="12" t="n">
        <f aca="false">Assumptions!$B$20+$E$1843+Assumptions!$B$17+$P$1843+$J$1843+$O$1843+$D$1843</f>
        <v>38979613.882539</v>
      </c>
      <c r="R1843" s="12" t="n">
        <f aca="false">IF($C$1843&lt;Assumptions!$B$37,Assumptions!$B$37*(Assumptions!$B$21+Assumptions!$B$22/Assumptions!$B$37)/(Assumptions!$B$21+Assumptions!$B$22/$C$1843),Assumptions!$B$37)</f>
        <v>1</v>
      </c>
      <c r="S1843" s="12" t="n">
        <f aca="false">Assumptions!$B$38/$R$1843</f>
        <v>1</v>
      </c>
      <c r="T1843" s="12" t="n">
        <f aca="false">Assumptions!$B$39*$S$1843</f>
        <v>5000000</v>
      </c>
      <c r="U1843" s="12" t="n">
        <f aca="false">IF($C$1843&lt;Assumptions!$B$42,Assumptions!$B$42*(Assumptions!$B$21+Assumptions!$B$22/Assumptions!$B$42)/(Assumptions!$B$21+Assumptions!$B$22/$C$1843),Assumptions!$B$42)</f>
        <v>3</v>
      </c>
      <c r="V1843" s="12" t="n">
        <f aca="false">Assumptions!$B$43/$U$1843</f>
        <v>1</v>
      </c>
      <c r="W1843" s="12" t="n">
        <f aca="false">Assumptions!$B$44*$V$1843</f>
        <v>5000000</v>
      </c>
      <c r="X1843" s="12" t="n">
        <f aca="false">IF($C$1843&lt;Assumptions!$B$47,Assumptions!$B$47*(Assumptions!$B$21+Assumptions!$B$22/Assumptions!$B$47)/(Assumptions!$B$21+Assumptions!$B$22/$C$1843),Assumptions!$B$47)</f>
        <v>10</v>
      </c>
      <c r="Y1843" s="12" t="n">
        <f aca="false">Assumptions!$B$48/$X$1843</f>
        <v>1</v>
      </c>
      <c r="Z1843" s="12" t="n">
        <f aca="false">Assumptions!$B$49*$Y$1843</f>
        <v>3000000</v>
      </c>
      <c r="AA1843" s="12" t="n">
        <f aca="false">IF($C$1843&lt;Assumptions!$B$52,Assumptions!$B$52*(Assumptions!$B$21+Assumptions!$B$22/Assumptions!$B$52)/(Assumptions!$B$21+Assumptions!$B$22/$C$1843),Assumptions!$B$52)</f>
        <v>25</v>
      </c>
      <c r="AB1843" s="12" t="n">
        <f aca="false">Assumptions!$B$53/$AA$1843</f>
        <v>1</v>
      </c>
      <c r="AC1843" s="12" t="n">
        <f aca="false">Assumptions!$B$54*$AB$1843</f>
        <v>2400000</v>
      </c>
      <c r="AD1843" s="12" t="n">
        <f aca="false">IF($C$1843&lt;Assumptions!$B$57,Assumptions!$B$57*(Assumptions!$B$21+Assumptions!$B$22/Assumptions!$B$57)/(Assumptions!$B$21+Assumptions!$B$22/$C$1843),Assumptions!$B$57)</f>
        <v>57.9337600240192</v>
      </c>
      <c r="AE1843" s="12" t="n">
        <f aca="false">Assumptions!$B$58/$AD$1843</f>
        <v>1.03566555968617</v>
      </c>
      <c r="AF1843" s="12" t="n">
        <f aca="false">Assumptions!$B$59*$AE$1843</f>
        <v>1726109.61136547</v>
      </c>
      <c r="AG1843" s="12" t="n">
        <f aca="false">IF($C$1843&lt;Assumptions!$B$62,Assumptions!$B$62*(Assumptions!$B$21+Assumptions!$B$22/Assumptions!$B$62)/(Assumptions!$B$21+Assumptions!$B$22/$C$1843),Assumptions!$B$62)</f>
        <v>49.1263361560506</v>
      </c>
      <c r="AH1843" s="12" t="n">
        <f aca="false">Assumptions!$B$63/$AG$1843</f>
        <v>1.00065086970557</v>
      </c>
      <c r="AI1843" s="12" t="n">
        <f aca="false">Assumptions!$B$64*$AH$1843</f>
        <v>6106639.04107346</v>
      </c>
    </row>
    <row r="1844" customFormat="false" ht="15" hidden="true" customHeight="false" outlineLevel="0" collapsed="false">
      <c r="A1844" s="6" t="n">
        <f aca="false">ROW()-ROW($A$1831)+Assumptions!$B$4</f>
        <v>13</v>
      </c>
      <c r="B1844" s="12" t="n">
        <f aca="false">$P$1843</f>
        <v>1452275.08238086</v>
      </c>
      <c r="C1844" s="12" t="n">
        <f aca="false">$D$4/(Assumptions!$B$16+$B$1844)</f>
        <v>47.2810306745918</v>
      </c>
      <c r="D1844" s="12" t="n">
        <f aca="false">Assumptions!$B$7/$C$1844</f>
        <v>634503.934706348</v>
      </c>
      <c r="E1844" s="12" t="n">
        <f aca="false">$T$1844+$W$1844+$Z$1844+$AC$1844+$AF$1844+$AI$1844</f>
        <v>23232748.6524389</v>
      </c>
      <c r="F1844" s="12" t="n">
        <f aca="false">Assumptions!$B$70/(Assumptions!$B$20+Assumptions!$B$17+$B$1844+$E$1844+$O$1843)</f>
        <v>26.2093393751451</v>
      </c>
      <c r="G1844" s="12" t="n">
        <f aca="false">$C$1844*(1-Assumptions!$B$71)</f>
        <v>37.8248245396734</v>
      </c>
      <c r="H1844" s="12" t="n">
        <f aca="false">MIN($F$1844,$G$1844)</f>
        <v>26.2093393751451</v>
      </c>
      <c r="I1844" s="12" t="str">
        <f aca="false">IF($F$1844&lt;=$G$1844,"cap","discount")</f>
        <v>cap</v>
      </c>
      <c r="J1844" s="12" t="n">
        <f aca="false">Assumptions!$B$69/$H$1844</f>
        <v>190771.69128275</v>
      </c>
      <c r="K1844" s="12" t="n">
        <f aca="false">Assumptions!$B$74/(Assumptions!$B$20+Assumptions!$B$17+$B$1844+$E$1844+$J$1844)</f>
        <v>41.80769968718</v>
      </c>
      <c r="L1844" s="12" t="n">
        <f aca="false">$C$1844*(1-Assumptions!$B$75)</f>
        <v>40.188876073403</v>
      </c>
      <c r="M1844" s="12" t="n">
        <f aca="false">MIN($K$1844,$L$1844)</f>
        <v>40.188876073403</v>
      </c>
      <c r="N1844" s="12" t="str">
        <f aca="false">IF($K$1844&lt;=$L$1844,"cap","discount")</f>
        <v>discount</v>
      </c>
      <c r="O1844" s="12" t="n">
        <f aca="false">Assumptions!$B$73/$M$1844</f>
        <v>74647.5217301585</v>
      </c>
      <c r="P1844" s="12" t="n">
        <f aca="false">MAX(Assumptions!$B$4,($A$7*(Assumptions!$B$20+$E$1844+Assumptions!$B$17+$J$1844+$O$1844+$D$1844)-Assumptions!$B$17)/(1-$A$7))</f>
        <v>1452275.08238086</v>
      </c>
      <c r="Q1844" s="12" t="n">
        <f aca="false">Assumptions!$B$20+$E$1844+Assumptions!$B$17+$P$1844+$J$1844+$O$1844+$D$1844</f>
        <v>38979613.882539</v>
      </c>
      <c r="R1844" s="12" t="n">
        <f aca="false">IF($C$1844&lt;Assumptions!$B$37,Assumptions!$B$37*(Assumptions!$B$21+Assumptions!$B$22/Assumptions!$B$37)/(Assumptions!$B$21+Assumptions!$B$22/$C$1844),Assumptions!$B$37)</f>
        <v>1</v>
      </c>
      <c r="S1844" s="12" t="n">
        <f aca="false">Assumptions!$B$38/$R$1844</f>
        <v>1</v>
      </c>
      <c r="T1844" s="12" t="n">
        <f aca="false">Assumptions!$B$39*$S$1844</f>
        <v>5000000</v>
      </c>
      <c r="U1844" s="12" t="n">
        <f aca="false">IF($C$1844&lt;Assumptions!$B$42,Assumptions!$B$42*(Assumptions!$B$21+Assumptions!$B$22/Assumptions!$B$42)/(Assumptions!$B$21+Assumptions!$B$22/$C$1844),Assumptions!$B$42)</f>
        <v>3</v>
      </c>
      <c r="V1844" s="12" t="n">
        <f aca="false">Assumptions!$B$43/$U$1844</f>
        <v>1</v>
      </c>
      <c r="W1844" s="12" t="n">
        <f aca="false">Assumptions!$B$44*$V$1844</f>
        <v>5000000</v>
      </c>
      <c r="X1844" s="12" t="n">
        <f aca="false">IF($C$1844&lt;Assumptions!$B$47,Assumptions!$B$47*(Assumptions!$B$21+Assumptions!$B$22/Assumptions!$B$47)/(Assumptions!$B$21+Assumptions!$B$22/$C$1844),Assumptions!$B$47)</f>
        <v>10</v>
      </c>
      <c r="Y1844" s="12" t="n">
        <f aca="false">Assumptions!$B$48/$X$1844</f>
        <v>1</v>
      </c>
      <c r="Z1844" s="12" t="n">
        <f aca="false">Assumptions!$B$49*$Y$1844</f>
        <v>3000000</v>
      </c>
      <c r="AA1844" s="12" t="n">
        <f aca="false">IF($C$1844&lt;Assumptions!$B$52,Assumptions!$B$52*(Assumptions!$B$21+Assumptions!$B$22/Assumptions!$B$52)/(Assumptions!$B$21+Assumptions!$B$22/$C$1844),Assumptions!$B$52)</f>
        <v>25</v>
      </c>
      <c r="AB1844" s="12" t="n">
        <f aca="false">Assumptions!$B$53/$AA$1844</f>
        <v>1</v>
      </c>
      <c r="AC1844" s="12" t="n">
        <f aca="false">Assumptions!$B$54*$AB$1844</f>
        <v>2400000</v>
      </c>
      <c r="AD1844" s="12" t="n">
        <f aca="false">IF($C$1844&lt;Assumptions!$B$57,Assumptions!$B$57*(Assumptions!$B$21+Assumptions!$B$22/Assumptions!$B$57)/(Assumptions!$B$21+Assumptions!$B$22/$C$1844),Assumptions!$B$57)</f>
        <v>57.9337600240192</v>
      </c>
      <c r="AE1844" s="12" t="n">
        <f aca="false">Assumptions!$B$58/$AD$1844</f>
        <v>1.03566555968617</v>
      </c>
      <c r="AF1844" s="12" t="n">
        <f aca="false">Assumptions!$B$59*$AE$1844</f>
        <v>1726109.61136547</v>
      </c>
      <c r="AG1844" s="12" t="n">
        <f aca="false">IF($C$1844&lt;Assumptions!$B$62,Assumptions!$B$62*(Assumptions!$B$21+Assumptions!$B$22/Assumptions!$B$62)/(Assumptions!$B$21+Assumptions!$B$22/$C$1844),Assumptions!$B$62)</f>
        <v>49.1263361560506</v>
      </c>
      <c r="AH1844" s="12" t="n">
        <f aca="false">Assumptions!$B$63/$AG$1844</f>
        <v>1.00065086970557</v>
      </c>
      <c r="AI1844" s="12" t="n">
        <f aca="false">Assumptions!$B$64*$AH$1844</f>
        <v>6106639.04107346</v>
      </c>
    </row>
    <row r="1845" customFormat="false" ht="15" hidden="true" customHeight="false" outlineLevel="0" collapsed="false">
      <c r="A1845" s="6" t="n">
        <f aca="false">ROW()-ROW($A$1831)+Assumptions!$B$4</f>
        <v>14</v>
      </c>
      <c r="B1845" s="12" t="n">
        <f aca="false">$P$1844</f>
        <v>1452275.08238086</v>
      </c>
      <c r="C1845" s="12" t="n">
        <f aca="false">$D$4/(Assumptions!$B$16+$B$1845)</f>
        <v>47.2810306745918</v>
      </c>
      <c r="D1845" s="12" t="n">
        <f aca="false">Assumptions!$B$7/$C$1845</f>
        <v>634503.934706348</v>
      </c>
      <c r="E1845" s="12" t="n">
        <f aca="false">$T$1845+$W$1845+$Z$1845+$AC$1845+$AF$1845+$AI$1845</f>
        <v>23232748.6524389</v>
      </c>
      <c r="F1845" s="12" t="n">
        <f aca="false">Assumptions!$B$70/(Assumptions!$B$20+Assumptions!$B$17+$B$1845+$E$1845+$O$1844)</f>
        <v>26.2093393751451</v>
      </c>
      <c r="G1845" s="12" t="n">
        <f aca="false">$C$1845*(1-Assumptions!$B$71)</f>
        <v>37.8248245396734</v>
      </c>
      <c r="H1845" s="12" t="n">
        <f aca="false">MIN($F$1845,$G$1845)</f>
        <v>26.2093393751451</v>
      </c>
      <c r="I1845" s="12" t="str">
        <f aca="false">IF($F$1845&lt;=$G$1845,"cap","discount")</f>
        <v>cap</v>
      </c>
      <c r="J1845" s="12" t="n">
        <f aca="false">Assumptions!$B$69/$H$1845</f>
        <v>190771.69128275</v>
      </c>
      <c r="K1845" s="12" t="n">
        <f aca="false">Assumptions!$B$74/(Assumptions!$B$20+Assumptions!$B$17+$B$1845+$E$1845+$J$1845)</f>
        <v>41.80769968718</v>
      </c>
      <c r="L1845" s="12" t="n">
        <f aca="false">$C$1845*(1-Assumptions!$B$75)</f>
        <v>40.188876073403</v>
      </c>
      <c r="M1845" s="12" t="n">
        <f aca="false">MIN($K$1845,$L$1845)</f>
        <v>40.188876073403</v>
      </c>
      <c r="N1845" s="12" t="str">
        <f aca="false">IF($K$1845&lt;=$L$1845,"cap","discount")</f>
        <v>discount</v>
      </c>
      <c r="O1845" s="12" t="n">
        <f aca="false">Assumptions!$B$73/$M$1845</f>
        <v>74647.5217301585</v>
      </c>
      <c r="P1845" s="12" t="n">
        <f aca="false">MAX(Assumptions!$B$4,($A$7*(Assumptions!$B$20+$E$1845+Assumptions!$B$17+$J$1845+$O$1845+$D$1845)-Assumptions!$B$17)/(1-$A$7))</f>
        <v>1452275.08238086</v>
      </c>
      <c r="Q1845" s="12" t="n">
        <f aca="false">Assumptions!$B$20+$E$1845+Assumptions!$B$17+$P$1845+$J$1845+$O$1845+$D$1845</f>
        <v>38979613.882539</v>
      </c>
      <c r="R1845" s="12" t="n">
        <f aca="false">IF($C$1845&lt;Assumptions!$B$37,Assumptions!$B$37*(Assumptions!$B$21+Assumptions!$B$22/Assumptions!$B$37)/(Assumptions!$B$21+Assumptions!$B$22/$C$1845),Assumptions!$B$37)</f>
        <v>1</v>
      </c>
      <c r="S1845" s="12" t="n">
        <f aca="false">Assumptions!$B$38/$R$1845</f>
        <v>1</v>
      </c>
      <c r="T1845" s="12" t="n">
        <f aca="false">Assumptions!$B$39*$S$1845</f>
        <v>5000000</v>
      </c>
      <c r="U1845" s="12" t="n">
        <f aca="false">IF($C$1845&lt;Assumptions!$B$42,Assumptions!$B$42*(Assumptions!$B$21+Assumptions!$B$22/Assumptions!$B$42)/(Assumptions!$B$21+Assumptions!$B$22/$C$1845),Assumptions!$B$42)</f>
        <v>3</v>
      </c>
      <c r="V1845" s="12" t="n">
        <f aca="false">Assumptions!$B$43/$U$1845</f>
        <v>1</v>
      </c>
      <c r="W1845" s="12" t="n">
        <f aca="false">Assumptions!$B$44*$V$1845</f>
        <v>5000000</v>
      </c>
      <c r="X1845" s="12" t="n">
        <f aca="false">IF($C$1845&lt;Assumptions!$B$47,Assumptions!$B$47*(Assumptions!$B$21+Assumptions!$B$22/Assumptions!$B$47)/(Assumptions!$B$21+Assumptions!$B$22/$C$1845),Assumptions!$B$47)</f>
        <v>10</v>
      </c>
      <c r="Y1845" s="12" t="n">
        <f aca="false">Assumptions!$B$48/$X$1845</f>
        <v>1</v>
      </c>
      <c r="Z1845" s="12" t="n">
        <f aca="false">Assumptions!$B$49*$Y$1845</f>
        <v>3000000</v>
      </c>
      <c r="AA1845" s="12" t="n">
        <f aca="false">IF($C$1845&lt;Assumptions!$B$52,Assumptions!$B$52*(Assumptions!$B$21+Assumptions!$B$22/Assumptions!$B$52)/(Assumptions!$B$21+Assumptions!$B$22/$C$1845),Assumptions!$B$52)</f>
        <v>25</v>
      </c>
      <c r="AB1845" s="12" t="n">
        <f aca="false">Assumptions!$B$53/$AA$1845</f>
        <v>1</v>
      </c>
      <c r="AC1845" s="12" t="n">
        <f aca="false">Assumptions!$B$54*$AB$1845</f>
        <v>2400000</v>
      </c>
      <c r="AD1845" s="12" t="n">
        <f aca="false">IF($C$1845&lt;Assumptions!$B$57,Assumptions!$B$57*(Assumptions!$B$21+Assumptions!$B$22/Assumptions!$B$57)/(Assumptions!$B$21+Assumptions!$B$22/$C$1845),Assumptions!$B$57)</f>
        <v>57.9337600240192</v>
      </c>
      <c r="AE1845" s="12" t="n">
        <f aca="false">Assumptions!$B$58/$AD$1845</f>
        <v>1.03566555968617</v>
      </c>
      <c r="AF1845" s="12" t="n">
        <f aca="false">Assumptions!$B$59*$AE$1845</f>
        <v>1726109.61136547</v>
      </c>
      <c r="AG1845" s="12" t="n">
        <f aca="false">IF($C$1845&lt;Assumptions!$B$62,Assumptions!$B$62*(Assumptions!$B$21+Assumptions!$B$22/Assumptions!$B$62)/(Assumptions!$B$21+Assumptions!$B$22/$C$1845),Assumptions!$B$62)</f>
        <v>49.1263361560506</v>
      </c>
      <c r="AH1845" s="12" t="n">
        <f aca="false">Assumptions!$B$63/$AG$1845</f>
        <v>1.00065086970557</v>
      </c>
      <c r="AI1845" s="12" t="n">
        <f aca="false">Assumptions!$B$64*$AH$1845</f>
        <v>6106639.04107346</v>
      </c>
    </row>
    <row r="1846" customFormat="false" ht="15" hidden="true" customHeight="false" outlineLevel="0" collapsed="false">
      <c r="A1846" s="6" t="n">
        <f aca="false">ROW()-ROW($A$1831)+Assumptions!$B$4</f>
        <v>15</v>
      </c>
      <c r="B1846" s="12" t="n">
        <f aca="false">$P$1845</f>
        <v>1452275.08238086</v>
      </c>
      <c r="C1846" s="12" t="n">
        <f aca="false">$D$4/(Assumptions!$B$16+$B$1846)</f>
        <v>47.2810306745918</v>
      </c>
      <c r="D1846" s="12" t="n">
        <f aca="false">Assumptions!$B$7/$C$1846</f>
        <v>634503.934706348</v>
      </c>
      <c r="E1846" s="12" t="n">
        <f aca="false">$T$1846+$W$1846+$Z$1846+$AC$1846+$AF$1846+$AI$1846</f>
        <v>23232748.6524389</v>
      </c>
      <c r="F1846" s="12" t="n">
        <f aca="false">Assumptions!$B$70/(Assumptions!$B$20+Assumptions!$B$17+$B$1846+$E$1846+$O$1845)</f>
        <v>26.2093393751451</v>
      </c>
      <c r="G1846" s="12" t="n">
        <f aca="false">$C$1846*(1-Assumptions!$B$71)</f>
        <v>37.8248245396734</v>
      </c>
      <c r="H1846" s="12" t="n">
        <f aca="false">MIN($F$1846,$G$1846)</f>
        <v>26.2093393751451</v>
      </c>
      <c r="I1846" s="12" t="str">
        <f aca="false">IF($F$1846&lt;=$G$1846,"cap","discount")</f>
        <v>cap</v>
      </c>
      <c r="J1846" s="12" t="n">
        <f aca="false">Assumptions!$B$69/$H$1846</f>
        <v>190771.69128275</v>
      </c>
      <c r="K1846" s="12" t="n">
        <f aca="false">Assumptions!$B$74/(Assumptions!$B$20+Assumptions!$B$17+$B$1846+$E$1846+$J$1846)</f>
        <v>41.80769968718</v>
      </c>
      <c r="L1846" s="12" t="n">
        <f aca="false">$C$1846*(1-Assumptions!$B$75)</f>
        <v>40.188876073403</v>
      </c>
      <c r="M1846" s="12" t="n">
        <f aca="false">MIN($K$1846,$L$1846)</f>
        <v>40.188876073403</v>
      </c>
      <c r="N1846" s="12" t="str">
        <f aca="false">IF($K$1846&lt;=$L$1846,"cap","discount")</f>
        <v>discount</v>
      </c>
      <c r="O1846" s="12" t="n">
        <f aca="false">Assumptions!$B$73/$M$1846</f>
        <v>74647.5217301585</v>
      </c>
      <c r="P1846" s="12" t="n">
        <f aca="false">MAX(Assumptions!$B$4,($A$7*(Assumptions!$B$20+$E$1846+Assumptions!$B$17+$J$1846+$O$1846+$D$1846)-Assumptions!$B$17)/(1-$A$7))</f>
        <v>1452275.08238086</v>
      </c>
      <c r="Q1846" s="12" t="n">
        <f aca="false">Assumptions!$B$20+$E$1846+Assumptions!$B$17+$P$1846+$J$1846+$O$1846+$D$1846</f>
        <v>38979613.882539</v>
      </c>
      <c r="R1846" s="12" t="n">
        <f aca="false">IF($C$1846&lt;Assumptions!$B$37,Assumptions!$B$37*(Assumptions!$B$21+Assumptions!$B$22/Assumptions!$B$37)/(Assumptions!$B$21+Assumptions!$B$22/$C$1846),Assumptions!$B$37)</f>
        <v>1</v>
      </c>
      <c r="S1846" s="12" t="n">
        <f aca="false">Assumptions!$B$38/$R$1846</f>
        <v>1</v>
      </c>
      <c r="T1846" s="12" t="n">
        <f aca="false">Assumptions!$B$39*$S$1846</f>
        <v>5000000</v>
      </c>
      <c r="U1846" s="12" t="n">
        <f aca="false">IF($C$1846&lt;Assumptions!$B$42,Assumptions!$B$42*(Assumptions!$B$21+Assumptions!$B$22/Assumptions!$B$42)/(Assumptions!$B$21+Assumptions!$B$22/$C$1846),Assumptions!$B$42)</f>
        <v>3</v>
      </c>
      <c r="V1846" s="12" t="n">
        <f aca="false">Assumptions!$B$43/$U$1846</f>
        <v>1</v>
      </c>
      <c r="W1846" s="12" t="n">
        <f aca="false">Assumptions!$B$44*$V$1846</f>
        <v>5000000</v>
      </c>
      <c r="X1846" s="12" t="n">
        <f aca="false">IF($C$1846&lt;Assumptions!$B$47,Assumptions!$B$47*(Assumptions!$B$21+Assumptions!$B$22/Assumptions!$B$47)/(Assumptions!$B$21+Assumptions!$B$22/$C$1846),Assumptions!$B$47)</f>
        <v>10</v>
      </c>
      <c r="Y1846" s="12" t="n">
        <f aca="false">Assumptions!$B$48/$X$1846</f>
        <v>1</v>
      </c>
      <c r="Z1846" s="12" t="n">
        <f aca="false">Assumptions!$B$49*$Y$1846</f>
        <v>3000000</v>
      </c>
      <c r="AA1846" s="12" t="n">
        <f aca="false">IF($C$1846&lt;Assumptions!$B$52,Assumptions!$B$52*(Assumptions!$B$21+Assumptions!$B$22/Assumptions!$B$52)/(Assumptions!$B$21+Assumptions!$B$22/$C$1846),Assumptions!$B$52)</f>
        <v>25</v>
      </c>
      <c r="AB1846" s="12" t="n">
        <f aca="false">Assumptions!$B$53/$AA$1846</f>
        <v>1</v>
      </c>
      <c r="AC1846" s="12" t="n">
        <f aca="false">Assumptions!$B$54*$AB$1846</f>
        <v>2400000</v>
      </c>
      <c r="AD1846" s="12" t="n">
        <f aca="false">IF($C$1846&lt;Assumptions!$B$57,Assumptions!$B$57*(Assumptions!$B$21+Assumptions!$B$22/Assumptions!$B$57)/(Assumptions!$B$21+Assumptions!$B$22/$C$1846),Assumptions!$B$57)</f>
        <v>57.9337600240192</v>
      </c>
      <c r="AE1846" s="12" t="n">
        <f aca="false">Assumptions!$B$58/$AD$1846</f>
        <v>1.03566555968617</v>
      </c>
      <c r="AF1846" s="12" t="n">
        <f aca="false">Assumptions!$B$59*$AE$1846</f>
        <v>1726109.61136547</v>
      </c>
      <c r="AG1846" s="12" t="n">
        <f aca="false">IF($C$1846&lt;Assumptions!$B$62,Assumptions!$B$62*(Assumptions!$B$21+Assumptions!$B$22/Assumptions!$B$62)/(Assumptions!$B$21+Assumptions!$B$22/$C$1846),Assumptions!$B$62)</f>
        <v>49.1263361560506</v>
      </c>
      <c r="AH1846" s="12" t="n">
        <f aca="false">Assumptions!$B$63/$AG$1846</f>
        <v>1.00065086970557</v>
      </c>
      <c r="AI1846" s="12" t="n">
        <f aca="false">Assumptions!$B$64*$AH$1846</f>
        <v>6106639.04107346</v>
      </c>
    </row>
    <row r="1847" customFormat="false" ht="15" hidden="true" customHeight="false" outlineLevel="0" collapsed="false">
      <c r="A1847" s="6" t="n">
        <f aca="false">ROW()-ROW($A$1831)+Assumptions!$B$4</f>
        <v>16</v>
      </c>
      <c r="B1847" s="12" t="n">
        <f aca="false">$P$1846</f>
        <v>1452275.08238086</v>
      </c>
      <c r="C1847" s="12" t="n">
        <f aca="false">$D$4/(Assumptions!$B$16+$B$1847)</f>
        <v>47.2810306745918</v>
      </c>
      <c r="D1847" s="12" t="n">
        <f aca="false">Assumptions!$B$7/$C$1847</f>
        <v>634503.934706348</v>
      </c>
      <c r="E1847" s="12" t="n">
        <f aca="false">$T$1847+$W$1847+$Z$1847+$AC$1847+$AF$1847+$AI$1847</f>
        <v>23232748.6524389</v>
      </c>
      <c r="F1847" s="12" t="n">
        <f aca="false">Assumptions!$B$70/(Assumptions!$B$20+Assumptions!$B$17+$B$1847+$E$1847+$O$1846)</f>
        <v>26.2093393751451</v>
      </c>
      <c r="G1847" s="12" t="n">
        <f aca="false">$C$1847*(1-Assumptions!$B$71)</f>
        <v>37.8248245396734</v>
      </c>
      <c r="H1847" s="12" t="n">
        <f aca="false">MIN($F$1847,$G$1847)</f>
        <v>26.2093393751451</v>
      </c>
      <c r="I1847" s="12" t="str">
        <f aca="false">IF($F$1847&lt;=$G$1847,"cap","discount")</f>
        <v>cap</v>
      </c>
      <c r="J1847" s="12" t="n">
        <f aca="false">Assumptions!$B$69/$H$1847</f>
        <v>190771.69128275</v>
      </c>
      <c r="K1847" s="12" t="n">
        <f aca="false">Assumptions!$B$74/(Assumptions!$B$20+Assumptions!$B$17+$B$1847+$E$1847+$J$1847)</f>
        <v>41.80769968718</v>
      </c>
      <c r="L1847" s="12" t="n">
        <f aca="false">$C$1847*(1-Assumptions!$B$75)</f>
        <v>40.188876073403</v>
      </c>
      <c r="M1847" s="12" t="n">
        <f aca="false">MIN($K$1847,$L$1847)</f>
        <v>40.188876073403</v>
      </c>
      <c r="N1847" s="12" t="str">
        <f aca="false">IF($K$1847&lt;=$L$1847,"cap","discount")</f>
        <v>discount</v>
      </c>
      <c r="O1847" s="12" t="n">
        <f aca="false">Assumptions!$B$73/$M$1847</f>
        <v>74647.5217301585</v>
      </c>
      <c r="P1847" s="12" t="n">
        <f aca="false">MAX(Assumptions!$B$4,($A$7*(Assumptions!$B$20+$E$1847+Assumptions!$B$17+$J$1847+$O$1847+$D$1847)-Assumptions!$B$17)/(1-$A$7))</f>
        <v>1452275.08238086</v>
      </c>
      <c r="Q1847" s="12" t="n">
        <f aca="false">Assumptions!$B$20+$E$1847+Assumptions!$B$17+$P$1847+$J$1847+$O$1847+$D$1847</f>
        <v>38979613.882539</v>
      </c>
      <c r="R1847" s="12" t="n">
        <f aca="false">IF($C$1847&lt;Assumptions!$B$37,Assumptions!$B$37*(Assumptions!$B$21+Assumptions!$B$22/Assumptions!$B$37)/(Assumptions!$B$21+Assumptions!$B$22/$C$1847),Assumptions!$B$37)</f>
        <v>1</v>
      </c>
      <c r="S1847" s="12" t="n">
        <f aca="false">Assumptions!$B$38/$R$1847</f>
        <v>1</v>
      </c>
      <c r="T1847" s="12" t="n">
        <f aca="false">Assumptions!$B$39*$S$1847</f>
        <v>5000000</v>
      </c>
      <c r="U1847" s="12" t="n">
        <f aca="false">IF($C$1847&lt;Assumptions!$B$42,Assumptions!$B$42*(Assumptions!$B$21+Assumptions!$B$22/Assumptions!$B$42)/(Assumptions!$B$21+Assumptions!$B$22/$C$1847),Assumptions!$B$42)</f>
        <v>3</v>
      </c>
      <c r="V1847" s="12" t="n">
        <f aca="false">Assumptions!$B$43/$U$1847</f>
        <v>1</v>
      </c>
      <c r="W1847" s="12" t="n">
        <f aca="false">Assumptions!$B$44*$V$1847</f>
        <v>5000000</v>
      </c>
      <c r="X1847" s="12" t="n">
        <f aca="false">IF($C$1847&lt;Assumptions!$B$47,Assumptions!$B$47*(Assumptions!$B$21+Assumptions!$B$22/Assumptions!$B$47)/(Assumptions!$B$21+Assumptions!$B$22/$C$1847),Assumptions!$B$47)</f>
        <v>10</v>
      </c>
      <c r="Y1847" s="12" t="n">
        <f aca="false">Assumptions!$B$48/$X$1847</f>
        <v>1</v>
      </c>
      <c r="Z1847" s="12" t="n">
        <f aca="false">Assumptions!$B$49*$Y$1847</f>
        <v>3000000</v>
      </c>
      <c r="AA1847" s="12" t="n">
        <f aca="false">IF($C$1847&lt;Assumptions!$B$52,Assumptions!$B$52*(Assumptions!$B$21+Assumptions!$B$22/Assumptions!$B$52)/(Assumptions!$B$21+Assumptions!$B$22/$C$1847),Assumptions!$B$52)</f>
        <v>25</v>
      </c>
      <c r="AB1847" s="12" t="n">
        <f aca="false">Assumptions!$B$53/$AA$1847</f>
        <v>1</v>
      </c>
      <c r="AC1847" s="12" t="n">
        <f aca="false">Assumptions!$B$54*$AB$1847</f>
        <v>2400000</v>
      </c>
      <c r="AD1847" s="12" t="n">
        <f aca="false">IF($C$1847&lt;Assumptions!$B$57,Assumptions!$B$57*(Assumptions!$B$21+Assumptions!$B$22/Assumptions!$B$57)/(Assumptions!$B$21+Assumptions!$B$22/$C$1847),Assumptions!$B$57)</f>
        <v>57.9337600240192</v>
      </c>
      <c r="AE1847" s="12" t="n">
        <f aca="false">Assumptions!$B$58/$AD$1847</f>
        <v>1.03566555968617</v>
      </c>
      <c r="AF1847" s="12" t="n">
        <f aca="false">Assumptions!$B$59*$AE$1847</f>
        <v>1726109.61136547</v>
      </c>
      <c r="AG1847" s="12" t="n">
        <f aca="false">IF($C$1847&lt;Assumptions!$B$62,Assumptions!$B$62*(Assumptions!$B$21+Assumptions!$B$22/Assumptions!$B$62)/(Assumptions!$B$21+Assumptions!$B$22/$C$1847),Assumptions!$B$62)</f>
        <v>49.1263361560506</v>
      </c>
      <c r="AH1847" s="12" t="n">
        <f aca="false">Assumptions!$B$63/$AG$1847</f>
        <v>1.00065086970557</v>
      </c>
      <c r="AI1847" s="12" t="n">
        <f aca="false">Assumptions!$B$64*$AH$1847</f>
        <v>6106639.04107346</v>
      </c>
    </row>
    <row r="1848" customFormat="false" ht="15" hidden="true" customHeight="false" outlineLevel="0" collapsed="false">
      <c r="A1848" s="6" t="n">
        <f aca="false">ROW()-ROW($A$1831)+Assumptions!$B$4</f>
        <v>17</v>
      </c>
      <c r="B1848" s="12" t="n">
        <f aca="false">$P$1847</f>
        <v>1452275.08238086</v>
      </c>
      <c r="C1848" s="12" t="n">
        <f aca="false">$D$4/(Assumptions!$B$16+$B$1848)</f>
        <v>47.2810306745918</v>
      </c>
      <c r="D1848" s="12" t="n">
        <f aca="false">Assumptions!$B$7/$C$1848</f>
        <v>634503.934706348</v>
      </c>
      <c r="E1848" s="12" t="n">
        <f aca="false">$T$1848+$W$1848+$Z$1848+$AC$1848+$AF$1848+$AI$1848</f>
        <v>23232748.6524389</v>
      </c>
      <c r="F1848" s="12" t="n">
        <f aca="false">Assumptions!$B$70/(Assumptions!$B$20+Assumptions!$B$17+$B$1848+$E$1848+$O$1847)</f>
        <v>26.2093393751451</v>
      </c>
      <c r="G1848" s="12" t="n">
        <f aca="false">$C$1848*(1-Assumptions!$B$71)</f>
        <v>37.8248245396734</v>
      </c>
      <c r="H1848" s="12" t="n">
        <f aca="false">MIN($F$1848,$G$1848)</f>
        <v>26.2093393751451</v>
      </c>
      <c r="I1848" s="12" t="str">
        <f aca="false">IF($F$1848&lt;=$G$1848,"cap","discount")</f>
        <v>cap</v>
      </c>
      <c r="J1848" s="12" t="n">
        <f aca="false">Assumptions!$B$69/$H$1848</f>
        <v>190771.69128275</v>
      </c>
      <c r="K1848" s="12" t="n">
        <f aca="false">Assumptions!$B$74/(Assumptions!$B$20+Assumptions!$B$17+$B$1848+$E$1848+$J$1848)</f>
        <v>41.80769968718</v>
      </c>
      <c r="L1848" s="12" t="n">
        <f aca="false">$C$1848*(1-Assumptions!$B$75)</f>
        <v>40.188876073403</v>
      </c>
      <c r="M1848" s="12" t="n">
        <f aca="false">MIN($K$1848,$L$1848)</f>
        <v>40.188876073403</v>
      </c>
      <c r="N1848" s="12" t="str">
        <f aca="false">IF($K$1848&lt;=$L$1848,"cap","discount")</f>
        <v>discount</v>
      </c>
      <c r="O1848" s="12" t="n">
        <f aca="false">Assumptions!$B$73/$M$1848</f>
        <v>74647.5217301585</v>
      </c>
      <c r="P1848" s="12" t="n">
        <f aca="false">MAX(Assumptions!$B$4,($A$7*(Assumptions!$B$20+$E$1848+Assumptions!$B$17+$J$1848+$O$1848+$D$1848)-Assumptions!$B$17)/(1-$A$7))</f>
        <v>1452275.08238086</v>
      </c>
      <c r="Q1848" s="12" t="n">
        <f aca="false">Assumptions!$B$20+$E$1848+Assumptions!$B$17+$P$1848+$J$1848+$O$1848+$D$1848</f>
        <v>38979613.882539</v>
      </c>
      <c r="R1848" s="12" t="n">
        <f aca="false">IF($C$1848&lt;Assumptions!$B$37,Assumptions!$B$37*(Assumptions!$B$21+Assumptions!$B$22/Assumptions!$B$37)/(Assumptions!$B$21+Assumptions!$B$22/$C$1848),Assumptions!$B$37)</f>
        <v>1</v>
      </c>
      <c r="S1848" s="12" t="n">
        <f aca="false">Assumptions!$B$38/$R$1848</f>
        <v>1</v>
      </c>
      <c r="T1848" s="12" t="n">
        <f aca="false">Assumptions!$B$39*$S$1848</f>
        <v>5000000</v>
      </c>
      <c r="U1848" s="12" t="n">
        <f aca="false">IF($C$1848&lt;Assumptions!$B$42,Assumptions!$B$42*(Assumptions!$B$21+Assumptions!$B$22/Assumptions!$B$42)/(Assumptions!$B$21+Assumptions!$B$22/$C$1848),Assumptions!$B$42)</f>
        <v>3</v>
      </c>
      <c r="V1848" s="12" t="n">
        <f aca="false">Assumptions!$B$43/$U$1848</f>
        <v>1</v>
      </c>
      <c r="W1848" s="12" t="n">
        <f aca="false">Assumptions!$B$44*$V$1848</f>
        <v>5000000</v>
      </c>
      <c r="X1848" s="12" t="n">
        <f aca="false">IF($C$1848&lt;Assumptions!$B$47,Assumptions!$B$47*(Assumptions!$B$21+Assumptions!$B$22/Assumptions!$B$47)/(Assumptions!$B$21+Assumptions!$B$22/$C$1848),Assumptions!$B$47)</f>
        <v>10</v>
      </c>
      <c r="Y1848" s="12" t="n">
        <f aca="false">Assumptions!$B$48/$X$1848</f>
        <v>1</v>
      </c>
      <c r="Z1848" s="12" t="n">
        <f aca="false">Assumptions!$B$49*$Y$1848</f>
        <v>3000000</v>
      </c>
      <c r="AA1848" s="12" t="n">
        <f aca="false">IF($C$1848&lt;Assumptions!$B$52,Assumptions!$B$52*(Assumptions!$B$21+Assumptions!$B$22/Assumptions!$B$52)/(Assumptions!$B$21+Assumptions!$B$22/$C$1848),Assumptions!$B$52)</f>
        <v>25</v>
      </c>
      <c r="AB1848" s="12" t="n">
        <f aca="false">Assumptions!$B$53/$AA$1848</f>
        <v>1</v>
      </c>
      <c r="AC1848" s="12" t="n">
        <f aca="false">Assumptions!$B$54*$AB$1848</f>
        <v>2400000</v>
      </c>
      <c r="AD1848" s="12" t="n">
        <f aca="false">IF($C$1848&lt;Assumptions!$B$57,Assumptions!$B$57*(Assumptions!$B$21+Assumptions!$B$22/Assumptions!$B$57)/(Assumptions!$B$21+Assumptions!$B$22/$C$1848),Assumptions!$B$57)</f>
        <v>57.9337600240192</v>
      </c>
      <c r="AE1848" s="12" t="n">
        <f aca="false">Assumptions!$B$58/$AD$1848</f>
        <v>1.03566555968617</v>
      </c>
      <c r="AF1848" s="12" t="n">
        <f aca="false">Assumptions!$B$59*$AE$1848</f>
        <v>1726109.61136547</v>
      </c>
      <c r="AG1848" s="12" t="n">
        <f aca="false">IF($C$1848&lt;Assumptions!$B$62,Assumptions!$B$62*(Assumptions!$B$21+Assumptions!$B$22/Assumptions!$B$62)/(Assumptions!$B$21+Assumptions!$B$22/$C$1848),Assumptions!$B$62)</f>
        <v>49.1263361560506</v>
      </c>
      <c r="AH1848" s="12" t="n">
        <f aca="false">Assumptions!$B$63/$AG$1848</f>
        <v>1.00065086970557</v>
      </c>
      <c r="AI1848" s="12" t="n">
        <f aca="false">Assumptions!$B$64*$AH$1848</f>
        <v>6106639.04107346</v>
      </c>
    </row>
    <row r="1849" customFormat="false" ht="15" hidden="true" customHeight="false" outlineLevel="0" collapsed="false">
      <c r="A1849" s="6" t="n">
        <f aca="false">ROW()-ROW($A$1831)+Assumptions!$B$4</f>
        <v>18</v>
      </c>
      <c r="B1849" s="12" t="n">
        <f aca="false">$P$1848</f>
        <v>1452275.08238086</v>
      </c>
      <c r="C1849" s="12" t="n">
        <f aca="false">$D$4/(Assumptions!$B$16+$B$1849)</f>
        <v>47.2810306745918</v>
      </c>
      <c r="D1849" s="12" t="n">
        <f aca="false">Assumptions!$B$7/$C$1849</f>
        <v>634503.934706348</v>
      </c>
      <c r="E1849" s="12" t="n">
        <f aca="false">$T$1849+$W$1849+$Z$1849+$AC$1849+$AF$1849+$AI$1849</f>
        <v>23232748.6524389</v>
      </c>
      <c r="F1849" s="12" t="n">
        <f aca="false">Assumptions!$B$70/(Assumptions!$B$20+Assumptions!$B$17+$B$1849+$E$1849+$O$1848)</f>
        <v>26.2093393751451</v>
      </c>
      <c r="G1849" s="12" t="n">
        <f aca="false">$C$1849*(1-Assumptions!$B$71)</f>
        <v>37.8248245396734</v>
      </c>
      <c r="H1849" s="12" t="n">
        <f aca="false">MIN($F$1849,$G$1849)</f>
        <v>26.2093393751451</v>
      </c>
      <c r="I1849" s="12" t="str">
        <f aca="false">IF($F$1849&lt;=$G$1849,"cap","discount")</f>
        <v>cap</v>
      </c>
      <c r="J1849" s="12" t="n">
        <f aca="false">Assumptions!$B$69/$H$1849</f>
        <v>190771.69128275</v>
      </c>
      <c r="K1849" s="12" t="n">
        <f aca="false">Assumptions!$B$74/(Assumptions!$B$20+Assumptions!$B$17+$B$1849+$E$1849+$J$1849)</f>
        <v>41.80769968718</v>
      </c>
      <c r="L1849" s="12" t="n">
        <f aca="false">$C$1849*(1-Assumptions!$B$75)</f>
        <v>40.188876073403</v>
      </c>
      <c r="M1849" s="12" t="n">
        <f aca="false">MIN($K$1849,$L$1849)</f>
        <v>40.188876073403</v>
      </c>
      <c r="N1849" s="12" t="str">
        <f aca="false">IF($K$1849&lt;=$L$1849,"cap","discount")</f>
        <v>discount</v>
      </c>
      <c r="O1849" s="12" t="n">
        <f aca="false">Assumptions!$B$73/$M$1849</f>
        <v>74647.5217301585</v>
      </c>
      <c r="P1849" s="12" t="n">
        <f aca="false">MAX(Assumptions!$B$4,($A$7*(Assumptions!$B$20+$E$1849+Assumptions!$B$17+$J$1849+$O$1849+$D$1849)-Assumptions!$B$17)/(1-$A$7))</f>
        <v>1452275.08238086</v>
      </c>
      <c r="Q1849" s="12" t="n">
        <f aca="false">Assumptions!$B$20+$E$1849+Assumptions!$B$17+$P$1849+$J$1849+$O$1849+$D$1849</f>
        <v>38979613.882539</v>
      </c>
      <c r="R1849" s="12" t="n">
        <f aca="false">IF($C$1849&lt;Assumptions!$B$37,Assumptions!$B$37*(Assumptions!$B$21+Assumptions!$B$22/Assumptions!$B$37)/(Assumptions!$B$21+Assumptions!$B$22/$C$1849),Assumptions!$B$37)</f>
        <v>1</v>
      </c>
      <c r="S1849" s="12" t="n">
        <f aca="false">Assumptions!$B$38/$R$1849</f>
        <v>1</v>
      </c>
      <c r="T1849" s="12" t="n">
        <f aca="false">Assumptions!$B$39*$S$1849</f>
        <v>5000000</v>
      </c>
      <c r="U1849" s="12" t="n">
        <f aca="false">IF($C$1849&lt;Assumptions!$B$42,Assumptions!$B$42*(Assumptions!$B$21+Assumptions!$B$22/Assumptions!$B$42)/(Assumptions!$B$21+Assumptions!$B$22/$C$1849),Assumptions!$B$42)</f>
        <v>3</v>
      </c>
      <c r="V1849" s="12" t="n">
        <f aca="false">Assumptions!$B$43/$U$1849</f>
        <v>1</v>
      </c>
      <c r="W1849" s="12" t="n">
        <f aca="false">Assumptions!$B$44*$V$1849</f>
        <v>5000000</v>
      </c>
      <c r="X1849" s="12" t="n">
        <f aca="false">IF($C$1849&lt;Assumptions!$B$47,Assumptions!$B$47*(Assumptions!$B$21+Assumptions!$B$22/Assumptions!$B$47)/(Assumptions!$B$21+Assumptions!$B$22/$C$1849),Assumptions!$B$47)</f>
        <v>10</v>
      </c>
      <c r="Y1849" s="12" t="n">
        <f aca="false">Assumptions!$B$48/$X$1849</f>
        <v>1</v>
      </c>
      <c r="Z1849" s="12" t="n">
        <f aca="false">Assumptions!$B$49*$Y$1849</f>
        <v>3000000</v>
      </c>
      <c r="AA1849" s="12" t="n">
        <f aca="false">IF($C$1849&lt;Assumptions!$B$52,Assumptions!$B$52*(Assumptions!$B$21+Assumptions!$B$22/Assumptions!$B$52)/(Assumptions!$B$21+Assumptions!$B$22/$C$1849),Assumptions!$B$52)</f>
        <v>25</v>
      </c>
      <c r="AB1849" s="12" t="n">
        <f aca="false">Assumptions!$B$53/$AA$1849</f>
        <v>1</v>
      </c>
      <c r="AC1849" s="12" t="n">
        <f aca="false">Assumptions!$B$54*$AB$1849</f>
        <v>2400000</v>
      </c>
      <c r="AD1849" s="12" t="n">
        <f aca="false">IF($C$1849&lt;Assumptions!$B$57,Assumptions!$B$57*(Assumptions!$B$21+Assumptions!$B$22/Assumptions!$B$57)/(Assumptions!$B$21+Assumptions!$B$22/$C$1849),Assumptions!$B$57)</f>
        <v>57.9337600240192</v>
      </c>
      <c r="AE1849" s="12" t="n">
        <f aca="false">Assumptions!$B$58/$AD$1849</f>
        <v>1.03566555968617</v>
      </c>
      <c r="AF1849" s="12" t="n">
        <f aca="false">Assumptions!$B$59*$AE$1849</f>
        <v>1726109.61136547</v>
      </c>
      <c r="AG1849" s="12" t="n">
        <f aca="false">IF($C$1849&lt;Assumptions!$B$62,Assumptions!$B$62*(Assumptions!$B$21+Assumptions!$B$22/Assumptions!$B$62)/(Assumptions!$B$21+Assumptions!$B$22/$C$1849),Assumptions!$B$62)</f>
        <v>49.1263361560506</v>
      </c>
      <c r="AH1849" s="12" t="n">
        <f aca="false">Assumptions!$B$63/$AG$1849</f>
        <v>1.00065086970557</v>
      </c>
      <c r="AI1849" s="12" t="n">
        <f aca="false">Assumptions!$B$64*$AH$1849</f>
        <v>6106639.04107346</v>
      </c>
    </row>
    <row r="1850" customFormat="false" ht="15" hidden="true" customHeight="false" outlineLevel="0" collapsed="false">
      <c r="A1850" s="6" t="n">
        <f aca="false">ROW()-ROW($A$1831)+Assumptions!$B$4</f>
        <v>19</v>
      </c>
      <c r="B1850" s="12" t="n">
        <f aca="false">$P$1849</f>
        <v>1452275.08238086</v>
      </c>
      <c r="C1850" s="12" t="n">
        <f aca="false">$D$4/(Assumptions!$B$16+$B$1850)</f>
        <v>47.2810306745918</v>
      </c>
      <c r="D1850" s="12" t="n">
        <f aca="false">Assumptions!$B$7/$C$1850</f>
        <v>634503.934706348</v>
      </c>
      <c r="E1850" s="12" t="n">
        <f aca="false">$T$1850+$W$1850+$Z$1850+$AC$1850+$AF$1850+$AI$1850</f>
        <v>23232748.6524389</v>
      </c>
      <c r="F1850" s="12" t="n">
        <f aca="false">Assumptions!$B$70/(Assumptions!$B$20+Assumptions!$B$17+$B$1850+$E$1850+$O$1849)</f>
        <v>26.2093393751451</v>
      </c>
      <c r="G1850" s="12" t="n">
        <f aca="false">$C$1850*(1-Assumptions!$B$71)</f>
        <v>37.8248245396734</v>
      </c>
      <c r="H1850" s="12" t="n">
        <f aca="false">MIN($F$1850,$G$1850)</f>
        <v>26.2093393751451</v>
      </c>
      <c r="I1850" s="12" t="str">
        <f aca="false">IF($F$1850&lt;=$G$1850,"cap","discount")</f>
        <v>cap</v>
      </c>
      <c r="J1850" s="12" t="n">
        <f aca="false">Assumptions!$B$69/$H$1850</f>
        <v>190771.69128275</v>
      </c>
      <c r="K1850" s="12" t="n">
        <f aca="false">Assumptions!$B$74/(Assumptions!$B$20+Assumptions!$B$17+$B$1850+$E$1850+$J$1850)</f>
        <v>41.80769968718</v>
      </c>
      <c r="L1850" s="12" t="n">
        <f aca="false">$C$1850*(1-Assumptions!$B$75)</f>
        <v>40.188876073403</v>
      </c>
      <c r="M1850" s="12" t="n">
        <f aca="false">MIN($K$1850,$L$1850)</f>
        <v>40.188876073403</v>
      </c>
      <c r="N1850" s="12" t="str">
        <f aca="false">IF($K$1850&lt;=$L$1850,"cap","discount")</f>
        <v>discount</v>
      </c>
      <c r="O1850" s="12" t="n">
        <f aca="false">Assumptions!$B$73/$M$1850</f>
        <v>74647.5217301585</v>
      </c>
      <c r="P1850" s="12" t="n">
        <f aca="false">MAX(Assumptions!$B$4,($A$7*(Assumptions!$B$20+$E$1850+Assumptions!$B$17+$J$1850+$O$1850+$D$1850)-Assumptions!$B$17)/(1-$A$7))</f>
        <v>1452275.08238086</v>
      </c>
      <c r="Q1850" s="12" t="n">
        <f aca="false">Assumptions!$B$20+$E$1850+Assumptions!$B$17+$P$1850+$J$1850+$O$1850+$D$1850</f>
        <v>38979613.882539</v>
      </c>
      <c r="R1850" s="12" t="n">
        <f aca="false">IF($C$1850&lt;Assumptions!$B$37,Assumptions!$B$37*(Assumptions!$B$21+Assumptions!$B$22/Assumptions!$B$37)/(Assumptions!$B$21+Assumptions!$B$22/$C$1850),Assumptions!$B$37)</f>
        <v>1</v>
      </c>
      <c r="S1850" s="12" t="n">
        <f aca="false">Assumptions!$B$38/$R$1850</f>
        <v>1</v>
      </c>
      <c r="T1850" s="12" t="n">
        <f aca="false">Assumptions!$B$39*$S$1850</f>
        <v>5000000</v>
      </c>
      <c r="U1850" s="12" t="n">
        <f aca="false">IF($C$1850&lt;Assumptions!$B$42,Assumptions!$B$42*(Assumptions!$B$21+Assumptions!$B$22/Assumptions!$B$42)/(Assumptions!$B$21+Assumptions!$B$22/$C$1850),Assumptions!$B$42)</f>
        <v>3</v>
      </c>
      <c r="V1850" s="12" t="n">
        <f aca="false">Assumptions!$B$43/$U$1850</f>
        <v>1</v>
      </c>
      <c r="W1850" s="12" t="n">
        <f aca="false">Assumptions!$B$44*$V$1850</f>
        <v>5000000</v>
      </c>
      <c r="X1850" s="12" t="n">
        <f aca="false">IF($C$1850&lt;Assumptions!$B$47,Assumptions!$B$47*(Assumptions!$B$21+Assumptions!$B$22/Assumptions!$B$47)/(Assumptions!$B$21+Assumptions!$B$22/$C$1850),Assumptions!$B$47)</f>
        <v>10</v>
      </c>
      <c r="Y1850" s="12" t="n">
        <f aca="false">Assumptions!$B$48/$X$1850</f>
        <v>1</v>
      </c>
      <c r="Z1850" s="12" t="n">
        <f aca="false">Assumptions!$B$49*$Y$1850</f>
        <v>3000000</v>
      </c>
      <c r="AA1850" s="12" t="n">
        <f aca="false">IF($C$1850&lt;Assumptions!$B$52,Assumptions!$B$52*(Assumptions!$B$21+Assumptions!$B$22/Assumptions!$B$52)/(Assumptions!$B$21+Assumptions!$B$22/$C$1850),Assumptions!$B$52)</f>
        <v>25</v>
      </c>
      <c r="AB1850" s="12" t="n">
        <f aca="false">Assumptions!$B$53/$AA$1850</f>
        <v>1</v>
      </c>
      <c r="AC1850" s="12" t="n">
        <f aca="false">Assumptions!$B$54*$AB$1850</f>
        <v>2400000</v>
      </c>
      <c r="AD1850" s="12" t="n">
        <f aca="false">IF($C$1850&lt;Assumptions!$B$57,Assumptions!$B$57*(Assumptions!$B$21+Assumptions!$B$22/Assumptions!$B$57)/(Assumptions!$B$21+Assumptions!$B$22/$C$1850),Assumptions!$B$57)</f>
        <v>57.9337600240192</v>
      </c>
      <c r="AE1850" s="12" t="n">
        <f aca="false">Assumptions!$B$58/$AD$1850</f>
        <v>1.03566555968617</v>
      </c>
      <c r="AF1850" s="12" t="n">
        <f aca="false">Assumptions!$B$59*$AE$1850</f>
        <v>1726109.61136547</v>
      </c>
      <c r="AG1850" s="12" t="n">
        <f aca="false">IF($C$1850&lt;Assumptions!$B$62,Assumptions!$B$62*(Assumptions!$B$21+Assumptions!$B$22/Assumptions!$B$62)/(Assumptions!$B$21+Assumptions!$B$22/$C$1850),Assumptions!$B$62)</f>
        <v>49.1263361560506</v>
      </c>
      <c r="AH1850" s="12" t="n">
        <f aca="false">Assumptions!$B$63/$AG$1850</f>
        <v>1.00065086970557</v>
      </c>
      <c r="AI1850" s="12" t="n">
        <f aca="false">Assumptions!$B$64*$AH$1850</f>
        <v>6106639.04107346</v>
      </c>
    </row>
    <row r="1851" customFormat="false" ht="15" hidden="true" customHeight="false" outlineLevel="0" collapsed="false">
      <c r="A1851" s="6" t="n">
        <f aca="false">ROW()-ROW($A$1831)+Assumptions!$B$4</f>
        <v>20</v>
      </c>
      <c r="B1851" s="12" t="n">
        <f aca="false">$P$1850</f>
        <v>1452275.08238086</v>
      </c>
      <c r="C1851" s="12" t="n">
        <f aca="false">$D$4/(Assumptions!$B$16+$B$1851)</f>
        <v>47.2810306745918</v>
      </c>
      <c r="D1851" s="12" t="n">
        <f aca="false">Assumptions!$B$7/$C$1851</f>
        <v>634503.934706348</v>
      </c>
      <c r="E1851" s="12" t="n">
        <f aca="false">$T$1851+$W$1851+$Z$1851+$AC$1851+$AF$1851+$AI$1851</f>
        <v>23232748.6524389</v>
      </c>
      <c r="F1851" s="12" t="n">
        <f aca="false">Assumptions!$B$70/(Assumptions!$B$20+Assumptions!$B$17+$B$1851+$E$1851+$O$1850)</f>
        <v>26.2093393751451</v>
      </c>
      <c r="G1851" s="12" t="n">
        <f aca="false">$C$1851*(1-Assumptions!$B$71)</f>
        <v>37.8248245396734</v>
      </c>
      <c r="H1851" s="12" t="n">
        <f aca="false">MIN($F$1851,$G$1851)</f>
        <v>26.2093393751451</v>
      </c>
      <c r="I1851" s="12" t="str">
        <f aca="false">IF($F$1851&lt;=$G$1851,"cap","discount")</f>
        <v>cap</v>
      </c>
      <c r="J1851" s="12" t="n">
        <f aca="false">Assumptions!$B$69/$H$1851</f>
        <v>190771.69128275</v>
      </c>
      <c r="K1851" s="12" t="n">
        <f aca="false">Assumptions!$B$74/(Assumptions!$B$20+Assumptions!$B$17+$B$1851+$E$1851+$J$1851)</f>
        <v>41.80769968718</v>
      </c>
      <c r="L1851" s="12" t="n">
        <f aca="false">$C$1851*(1-Assumptions!$B$75)</f>
        <v>40.188876073403</v>
      </c>
      <c r="M1851" s="12" t="n">
        <f aca="false">MIN($K$1851,$L$1851)</f>
        <v>40.188876073403</v>
      </c>
      <c r="N1851" s="12" t="str">
        <f aca="false">IF($K$1851&lt;=$L$1851,"cap","discount")</f>
        <v>discount</v>
      </c>
      <c r="O1851" s="12" t="n">
        <f aca="false">Assumptions!$B$73/$M$1851</f>
        <v>74647.5217301585</v>
      </c>
      <c r="P1851" s="12" t="n">
        <f aca="false">MAX(Assumptions!$B$4,($A$7*(Assumptions!$B$20+$E$1851+Assumptions!$B$17+$J$1851+$O$1851+$D$1851)-Assumptions!$B$17)/(1-$A$7))</f>
        <v>1452275.08238086</v>
      </c>
      <c r="Q1851" s="12" t="n">
        <f aca="false">Assumptions!$B$20+$E$1851+Assumptions!$B$17+$P$1851+$J$1851+$O$1851+$D$1851</f>
        <v>38979613.882539</v>
      </c>
      <c r="R1851" s="12" t="n">
        <f aca="false">IF($C$1851&lt;Assumptions!$B$37,Assumptions!$B$37*(Assumptions!$B$21+Assumptions!$B$22/Assumptions!$B$37)/(Assumptions!$B$21+Assumptions!$B$22/$C$1851),Assumptions!$B$37)</f>
        <v>1</v>
      </c>
      <c r="S1851" s="12" t="n">
        <f aca="false">Assumptions!$B$38/$R$1851</f>
        <v>1</v>
      </c>
      <c r="T1851" s="12" t="n">
        <f aca="false">Assumptions!$B$39*$S$1851</f>
        <v>5000000</v>
      </c>
      <c r="U1851" s="12" t="n">
        <f aca="false">IF($C$1851&lt;Assumptions!$B$42,Assumptions!$B$42*(Assumptions!$B$21+Assumptions!$B$22/Assumptions!$B$42)/(Assumptions!$B$21+Assumptions!$B$22/$C$1851),Assumptions!$B$42)</f>
        <v>3</v>
      </c>
      <c r="V1851" s="12" t="n">
        <f aca="false">Assumptions!$B$43/$U$1851</f>
        <v>1</v>
      </c>
      <c r="W1851" s="12" t="n">
        <f aca="false">Assumptions!$B$44*$V$1851</f>
        <v>5000000</v>
      </c>
      <c r="X1851" s="12" t="n">
        <f aca="false">IF($C$1851&lt;Assumptions!$B$47,Assumptions!$B$47*(Assumptions!$B$21+Assumptions!$B$22/Assumptions!$B$47)/(Assumptions!$B$21+Assumptions!$B$22/$C$1851),Assumptions!$B$47)</f>
        <v>10</v>
      </c>
      <c r="Y1851" s="12" t="n">
        <f aca="false">Assumptions!$B$48/$X$1851</f>
        <v>1</v>
      </c>
      <c r="Z1851" s="12" t="n">
        <f aca="false">Assumptions!$B$49*$Y$1851</f>
        <v>3000000</v>
      </c>
      <c r="AA1851" s="12" t="n">
        <f aca="false">IF($C$1851&lt;Assumptions!$B$52,Assumptions!$B$52*(Assumptions!$B$21+Assumptions!$B$22/Assumptions!$B$52)/(Assumptions!$B$21+Assumptions!$B$22/$C$1851),Assumptions!$B$52)</f>
        <v>25</v>
      </c>
      <c r="AB1851" s="12" t="n">
        <f aca="false">Assumptions!$B$53/$AA$1851</f>
        <v>1</v>
      </c>
      <c r="AC1851" s="12" t="n">
        <f aca="false">Assumptions!$B$54*$AB$1851</f>
        <v>2400000</v>
      </c>
      <c r="AD1851" s="12" t="n">
        <f aca="false">IF($C$1851&lt;Assumptions!$B$57,Assumptions!$B$57*(Assumptions!$B$21+Assumptions!$B$22/Assumptions!$B$57)/(Assumptions!$B$21+Assumptions!$B$22/$C$1851),Assumptions!$B$57)</f>
        <v>57.9337600240192</v>
      </c>
      <c r="AE1851" s="12" t="n">
        <f aca="false">Assumptions!$B$58/$AD$1851</f>
        <v>1.03566555968617</v>
      </c>
      <c r="AF1851" s="12" t="n">
        <f aca="false">Assumptions!$B$59*$AE$1851</f>
        <v>1726109.61136547</v>
      </c>
      <c r="AG1851" s="12" t="n">
        <f aca="false">IF($C$1851&lt;Assumptions!$B$62,Assumptions!$B$62*(Assumptions!$B$21+Assumptions!$B$22/Assumptions!$B$62)/(Assumptions!$B$21+Assumptions!$B$22/$C$1851),Assumptions!$B$62)</f>
        <v>49.1263361560506</v>
      </c>
      <c r="AH1851" s="12" t="n">
        <f aca="false">Assumptions!$B$63/$AG$1851</f>
        <v>1.00065086970557</v>
      </c>
      <c r="AI1851" s="12" t="n">
        <f aca="false">Assumptions!$B$64*$AH$1851</f>
        <v>6106639.04107346</v>
      </c>
    </row>
    <row r="1852" customFormat="false" ht="15" hidden="true" customHeight="false" outlineLevel="0" collapsed="false">
      <c r="A1852" s="6" t="n">
        <f aca="false">ROW()-ROW($A$1831)+Assumptions!$B$4</f>
        <v>21</v>
      </c>
      <c r="B1852" s="12" t="n">
        <f aca="false">$P$1851</f>
        <v>1452275.08238086</v>
      </c>
      <c r="C1852" s="12" t="n">
        <f aca="false">$D$4/(Assumptions!$B$16+$B$1852)</f>
        <v>47.2810306745918</v>
      </c>
      <c r="D1852" s="12" t="n">
        <f aca="false">Assumptions!$B$7/$C$1852</f>
        <v>634503.934706348</v>
      </c>
      <c r="E1852" s="12" t="n">
        <f aca="false">$T$1852+$W$1852+$Z$1852+$AC$1852+$AF$1852+$AI$1852</f>
        <v>23232748.6524389</v>
      </c>
      <c r="F1852" s="12" t="n">
        <f aca="false">Assumptions!$B$70/(Assumptions!$B$20+Assumptions!$B$17+$B$1852+$E$1852+$O$1851)</f>
        <v>26.2093393751451</v>
      </c>
      <c r="G1852" s="12" t="n">
        <f aca="false">$C$1852*(1-Assumptions!$B$71)</f>
        <v>37.8248245396734</v>
      </c>
      <c r="H1852" s="12" t="n">
        <f aca="false">MIN($F$1852,$G$1852)</f>
        <v>26.2093393751451</v>
      </c>
      <c r="I1852" s="12" t="str">
        <f aca="false">IF($F$1852&lt;=$G$1852,"cap","discount")</f>
        <v>cap</v>
      </c>
      <c r="J1852" s="12" t="n">
        <f aca="false">Assumptions!$B$69/$H$1852</f>
        <v>190771.69128275</v>
      </c>
      <c r="K1852" s="12" t="n">
        <f aca="false">Assumptions!$B$74/(Assumptions!$B$20+Assumptions!$B$17+$B$1852+$E$1852+$J$1852)</f>
        <v>41.80769968718</v>
      </c>
      <c r="L1852" s="12" t="n">
        <f aca="false">$C$1852*(1-Assumptions!$B$75)</f>
        <v>40.188876073403</v>
      </c>
      <c r="M1852" s="12" t="n">
        <f aca="false">MIN($K$1852,$L$1852)</f>
        <v>40.188876073403</v>
      </c>
      <c r="N1852" s="12" t="str">
        <f aca="false">IF($K$1852&lt;=$L$1852,"cap","discount")</f>
        <v>discount</v>
      </c>
      <c r="O1852" s="12" t="n">
        <f aca="false">Assumptions!$B$73/$M$1852</f>
        <v>74647.5217301585</v>
      </c>
      <c r="P1852" s="12" t="n">
        <f aca="false">MAX(Assumptions!$B$4,($A$7*(Assumptions!$B$20+$E$1852+Assumptions!$B$17+$J$1852+$O$1852+$D$1852)-Assumptions!$B$17)/(1-$A$7))</f>
        <v>1452275.08238086</v>
      </c>
      <c r="Q1852" s="12" t="n">
        <f aca="false">Assumptions!$B$20+$E$1852+Assumptions!$B$17+$P$1852+$J$1852+$O$1852+$D$1852</f>
        <v>38979613.882539</v>
      </c>
      <c r="R1852" s="12" t="n">
        <f aca="false">IF($C$1852&lt;Assumptions!$B$37,Assumptions!$B$37*(Assumptions!$B$21+Assumptions!$B$22/Assumptions!$B$37)/(Assumptions!$B$21+Assumptions!$B$22/$C$1852),Assumptions!$B$37)</f>
        <v>1</v>
      </c>
      <c r="S1852" s="12" t="n">
        <f aca="false">Assumptions!$B$38/$R$1852</f>
        <v>1</v>
      </c>
      <c r="T1852" s="12" t="n">
        <f aca="false">Assumptions!$B$39*$S$1852</f>
        <v>5000000</v>
      </c>
      <c r="U1852" s="12" t="n">
        <f aca="false">IF($C$1852&lt;Assumptions!$B$42,Assumptions!$B$42*(Assumptions!$B$21+Assumptions!$B$22/Assumptions!$B$42)/(Assumptions!$B$21+Assumptions!$B$22/$C$1852),Assumptions!$B$42)</f>
        <v>3</v>
      </c>
      <c r="V1852" s="12" t="n">
        <f aca="false">Assumptions!$B$43/$U$1852</f>
        <v>1</v>
      </c>
      <c r="W1852" s="12" t="n">
        <f aca="false">Assumptions!$B$44*$V$1852</f>
        <v>5000000</v>
      </c>
      <c r="X1852" s="12" t="n">
        <f aca="false">IF($C$1852&lt;Assumptions!$B$47,Assumptions!$B$47*(Assumptions!$B$21+Assumptions!$B$22/Assumptions!$B$47)/(Assumptions!$B$21+Assumptions!$B$22/$C$1852),Assumptions!$B$47)</f>
        <v>10</v>
      </c>
      <c r="Y1852" s="12" t="n">
        <f aca="false">Assumptions!$B$48/$X$1852</f>
        <v>1</v>
      </c>
      <c r="Z1852" s="12" t="n">
        <f aca="false">Assumptions!$B$49*$Y$1852</f>
        <v>3000000</v>
      </c>
      <c r="AA1852" s="12" t="n">
        <f aca="false">IF($C$1852&lt;Assumptions!$B$52,Assumptions!$B$52*(Assumptions!$B$21+Assumptions!$B$22/Assumptions!$B$52)/(Assumptions!$B$21+Assumptions!$B$22/$C$1852),Assumptions!$B$52)</f>
        <v>25</v>
      </c>
      <c r="AB1852" s="12" t="n">
        <f aca="false">Assumptions!$B$53/$AA$1852</f>
        <v>1</v>
      </c>
      <c r="AC1852" s="12" t="n">
        <f aca="false">Assumptions!$B$54*$AB$1852</f>
        <v>2400000</v>
      </c>
      <c r="AD1852" s="12" t="n">
        <f aca="false">IF($C$1852&lt;Assumptions!$B$57,Assumptions!$B$57*(Assumptions!$B$21+Assumptions!$B$22/Assumptions!$B$57)/(Assumptions!$B$21+Assumptions!$B$22/$C$1852),Assumptions!$B$57)</f>
        <v>57.9337600240192</v>
      </c>
      <c r="AE1852" s="12" t="n">
        <f aca="false">Assumptions!$B$58/$AD$1852</f>
        <v>1.03566555968617</v>
      </c>
      <c r="AF1852" s="12" t="n">
        <f aca="false">Assumptions!$B$59*$AE$1852</f>
        <v>1726109.61136547</v>
      </c>
      <c r="AG1852" s="12" t="n">
        <f aca="false">IF($C$1852&lt;Assumptions!$B$62,Assumptions!$B$62*(Assumptions!$B$21+Assumptions!$B$22/Assumptions!$B$62)/(Assumptions!$B$21+Assumptions!$B$22/$C$1852),Assumptions!$B$62)</f>
        <v>49.1263361560506</v>
      </c>
      <c r="AH1852" s="12" t="n">
        <f aca="false">Assumptions!$B$63/$AG$1852</f>
        <v>1.00065086970557</v>
      </c>
      <c r="AI1852" s="12" t="n">
        <f aca="false">Assumptions!$B$64*$AH$1852</f>
        <v>6106639.04107346</v>
      </c>
    </row>
    <row r="1853" customFormat="false" ht="15" hidden="true" customHeight="false" outlineLevel="0" collapsed="false">
      <c r="A1853" s="6" t="n">
        <f aca="false">ROW()-ROW($A$1831)+Assumptions!$B$4</f>
        <v>22</v>
      </c>
      <c r="B1853" s="12" t="n">
        <f aca="false">$P$1852</f>
        <v>1452275.08238086</v>
      </c>
      <c r="C1853" s="12" t="n">
        <f aca="false">$D$4/(Assumptions!$B$16+$B$1853)</f>
        <v>47.2810306745918</v>
      </c>
      <c r="D1853" s="12" t="n">
        <f aca="false">Assumptions!$B$7/$C$1853</f>
        <v>634503.934706348</v>
      </c>
      <c r="E1853" s="12" t="n">
        <f aca="false">$T$1853+$W$1853+$Z$1853+$AC$1853+$AF$1853+$AI$1853</f>
        <v>23232748.6524389</v>
      </c>
      <c r="F1853" s="12" t="n">
        <f aca="false">Assumptions!$B$70/(Assumptions!$B$20+Assumptions!$B$17+$B$1853+$E$1853+$O$1852)</f>
        <v>26.2093393751451</v>
      </c>
      <c r="G1853" s="12" t="n">
        <f aca="false">$C$1853*(1-Assumptions!$B$71)</f>
        <v>37.8248245396734</v>
      </c>
      <c r="H1853" s="12" t="n">
        <f aca="false">MIN($F$1853,$G$1853)</f>
        <v>26.2093393751451</v>
      </c>
      <c r="I1853" s="12" t="str">
        <f aca="false">IF($F$1853&lt;=$G$1853,"cap","discount")</f>
        <v>cap</v>
      </c>
      <c r="J1853" s="12" t="n">
        <f aca="false">Assumptions!$B$69/$H$1853</f>
        <v>190771.69128275</v>
      </c>
      <c r="K1853" s="12" t="n">
        <f aca="false">Assumptions!$B$74/(Assumptions!$B$20+Assumptions!$B$17+$B$1853+$E$1853+$J$1853)</f>
        <v>41.80769968718</v>
      </c>
      <c r="L1853" s="12" t="n">
        <f aca="false">$C$1853*(1-Assumptions!$B$75)</f>
        <v>40.188876073403</v>
      </c>
      <c r="M1853" s="12" t="n">
        <f aca="false">MIN($K$1853,$L$1853)</f>
        <v>40.188876073403</v>
      </c>
      <c r="N1853" s="12" t="str">
        <f aca="false">IF($K$1853&lt;=$L$1853,"cap","discount")</f>
        <v>discount</v>
      </c>
      <c r="O1853" s="12" t="n">
        <f aca="false">Assumptions!$B$73/$M$1853</f>
        <v>74647.5217301585</v>
      </c>
      <c r="P1853" s="12" t="n">
        <f aca="false">MAX(Assumptions!$B$4,($A$7*(Assumptions!$B$20+$E$1853+Assumptions!$B$17+$J$1853+$O$1853+$D$1853)-Assumptions!$B$17)/(1-$A$7))</f>
        <v>1452275.08238086</v>
      </c>
      <c r="Q1853" s="12" t="n">
        <f aca="false">Assumptions!$B$20+$E$1853+Assumptions!$B$17+$P$1853+$J$1853+$O$1853+$D$1853</f>
        <v>38979613.882539</v>
      </c>
      <c r="R1853" s="12" t="n">
        <f aca="false">IF($C$1853&lt;Assumptions!$B$37,Assumptions!$B$37*(Assumptions!$B$21+Assumptions!$B$22/Assumptions!$B$37)/(Assumptions!$B$21+Assumptions!$B$22/$C$1853),Assumptions!$B$37)</f>
        <v>1</v>
      </c>
      <c r="S1853" s="12" t="n">
        <f aca="false">Assumptions!$B$38/$R$1853</f>
        <v>1</v>
      </c>
      <c r="T1853" s="12" t="n">
        <f aca="false">Assumptions!$B$39*$S$1853</f>
        <v>5000000</v>
      </c>
      <c r="U1853" s="12" t="n">
        <f aca="false">IF($C$1853&lt;Assumptions!$B$42,Assumptions!$B$42*(Assumptions!$B$21+Assumptions!$B$22/Assumptions!$B$42)/(Assumptions!$B$21+Assumptions!$B$22/$C$1853),Assumptions!$B$42)</f>
        <v>3</v>
      </c>
      <c r="V1853" s="12" t="n">
        <f aca="false">Assumptions!$B$43/$U$1853</f>
        <v>1</v>
      </c>
      <c r="W1853" s="12" t="n">
        <f aca="false">Assumptions!$B$44*$V$1853</f>
        <v>5000000</v>
      </c>
      <c r="X1853" s="12" t="n">
        <f aca="false">IF($C$1853&lt;Assumptions!$B$47,Assumptions!$B$47*(Assumptions!$B$21+Assumptions!$B$22/Assumptions!$B$47)/(Assumptions!$B$21+Assumptions!$B$22/$C$1853),Assumptions!$B$47)</f>
        <v>10</v>
      </c>
      <c r="Y1853" s="12" t="n">
        <f aca="false">Assumptions!$B$48/$X$1853</f>
        <v>1</v>
      </c>
      <c r="Z1853" s="12" t="n">
        <f aca="false">Assumptions!$B$49*$Y$1853</f>
        <v>3000000</v>
      </c>
      <c r="AA1853" s="12" t="n">
        <f aca="false">IF($C$1853&lt;Assumptions!$B$52,Assumptions!$B$52*(Assumptions!$B$21+Assumptions!$B$22/Assumptions!$B$52)/(Assumptions!$B$21+Assumptions!$B$22/$C$1853),Assumptions!$B$52)</f>
        <v>25</v>
      </c>
      <c r="AB1853" s="12" t="n">
        <f aca="false">Assumptions!$B$53/$AA$1853</f>
        <v>1</v>
      </c>
      <c r="AC1853" s="12" t="n">
        <f aca="false">Assumptions!$B$54*$AB$1853</f>
        <v>2400000</v>
      </c>
      <c r="AD1853" s="12" t="n">
        <f aca="false">IF($C$1853&lt;Assumptions!$B$57,Assumptions!$B$57*(Assumptions!$B$21+Assumptions!$B$22/Assumptions!$B$57)/(Assumptions!$B$21+Assumptions!$B$22/$C$1853),Assumptions!$B$57)</f>
        <v>57.9337600240192</v>
      </c>
      <c r="AE1853" s="12" t="n">
        <f aca="false">Assumptions!$B$58/$AD$1853</f>
        <v>1.03566555968617</v>
      </c>
      <c r="AF1853" s="12" t="n">
        <f aca="false">Assumptions!$B$59*$AE$1853</f>
        <v>1726109.61136547</v>
      </c>
      <c r="AG1853" s="12" t="n">
        <f aca="false">IF($C$1853&lt;Assumptions!$B$62,Assumptions!$B$62*(Assumptions!$B$21+Assumptions!$B$22/Assumptions!$B$62)/(Assumptions!$B$21+Assumptions!$B$22/$C$1853),Assumptions!$B$62)</f>
        <v>49.1263361560506</v>
      </c>
      <c r="AH1853" s="12" t="n">
        <f aca="false">Assumptions!$B$63/$AG$1853</f>
        <v>1.00065086970557</v>
      </c>
      <c r="AI1853" s="12" t="n">
        <f aca="false">Assumptions!$B$64*$AH$1853</f>
        <v>6106639.04107346</v>
      </c>
    </row>
    <row r="1854" customFormat="false" ht="15" hidden="true" customHeight="false" outlineLevel="0" collapsed="false">
      <c r="A1854" s="6" t="n">
        <f aca="false">ROW()-ROW($A$1831)+Assumptions!$B$4</f>
        <v>23</v>
      </c>
      <c r="B1854" s="12" t="n">
        <f aca="false">$P$1853</f>
        <v>1452275.08238086</v>
      </c>
      <c r="C1854" s="12" t="n">
        <f aca="false">$D$4/(Assumptions!$B$16+$B$1854)</f>
        <v>47.2810306745918</v>
      </c>
      <c r="D1854" s="12" t="n">
        <f aca="false">Assumptions!$B$7/$C$1854</f>
        <v>634503.934706348</v>
      </c>
      <c r="E1854" s="12" t="n">
        <f aca="false">$T$1854+$W$1854+$Z$1854+$AC$1854+$AF$1854+$AI$1854</f>
        <v>23232748.6524389</v>
      </c>
      <c r="F1854" s="12" t="n">
        <f aca="false">Assumptions!$B$70/(Assumptions!$B$20+Assumptions!$B$17+$B$1854+$E$1854+$O$1853)</f>
        <v>26.2093393751451</v>
      </c>
      <c r="G1854" s="12" t="n">
        <f aca="false">$C$1854*(1-Assumptions!$B$71)</f>
        <v>37.8248245396734</v>
      </c>
      <c r="H1854" s="12" t="n">
        <f aca="false">MIN($F$1854,$G$1854)</f>
        <v>26.2093393751451</v>
      </c>
      <c r="I1854" s="12" t="str">
        <f aca="false">IF($F$1854&lt;=$G$1854,"cap","discount")</f>
        <v>cap</v>
      </c>
      <c r="J1854" s="12" t="n">
        <f aca="false">Assumptions!$B$69/$H$1854</f>
        <v>190771.69128275</v>
      </c>
      <c r="K1854" s="12" t="n">
        <f aca="false">Assumptions!$B$74/(Assumptions!$B$20+Assumptions!$B$17+$B$1854+$E$1854+$J$1854)</f>
        <v>41.80769968718</v>
      </c>
      <c r="L1854" s="12" t="n">
        <f aca="false">$C$1854*(1-Assumptions!$B$75)</f>
        <v>40.188876073403</v>
      </c>
      <c r="M1854" s="12" t="n">
        <f aca="false">MIN($K$1854,$L$1854)</f>
        <v>40.188876073403</v>
      </c>
      <c r="N1854" s="12" t="str">
        <f aca="false">IF($K$1854&lt;=$L$1854,"cap","discount")</f>
        <v>discount</v>
      </c>
      <c r="O1854" s="12" t="n">
        <f aca="false">Assumptions!$B$73/$M$1854</f>
        <v>74647.5217301585</v>
      </c>
      <c r="P1854" s="12" t="n">
        <f aca="false">MAX(Assumptions!$B$4,($A$7*(Assumptions!$B$20+$E$1854+Assumptions!$B$17+$J$1854+$O$1854+$D$1854)-Assumptions!$B$17)/(1-$A$7))</f>
        <v>1452275.08238086</v>
      </c>
      <c r="Q1854" s="12" t="n">
        <f aca="false">Assumptions!$B$20+$E$1854+Assumptions!$B$17+$P$1854+$J$1854+$O$1854+$D$1854</f>
        <v>38979613.882539</v>
      </c>
      <c r="R1854" s="12" t="n">
        <f aca="false">IF($C$1854&lt;Assumptions!$B$37,Assumptions!$B$37*(Assumptions!$B$21+Assumptions!$B$22/Assumptions!$B$37)/(Assumptions!$B$21+Assumptions!$B$22/$C$1854),Assumptions!$B$37)</f>
        <v>1</v>
      </c>
      <c r="S1854" s="12" t="n">
        <f aca="false">Assumptions!$B$38/$R$1854</f>
        <v>1</v>
      </c>
      <c r="T1854" s="12" t="n">
        <f aca="false">Assumptions!$B$39*$S$1854</f>
        <v>5000000</v>
      </c>
      <c r="U1854" s="12" t="n">
        <f aca="false">IF($C$1854&lt;Assumptions!$B$42,Assumptions!$B$42*(Assumptions!$B$21+Assumptions!$B$22/Assumptions!$B$42)/(Assumptions!$B$21+Assumptions!$B$22/$C$1854),Assumptions!$B$42)</f>
        <v>3</v>
      </c>
      <c r="V1854" s="12" t="n">
        <f aca="false">Assumptions!$B$43/$U$1854</f>
        <v>1</v>
      </c>
      <c r="W1854" s="12" t="n">
        <f aca="false">Assumptions!$B$44*$V$1854</f>
        <v>5000000</v>
      </c>
      <c r="X1854" s="12" t="n">
        <f aca="false">IF($C$1854&lt;Assumptions!$B$47,Assumptions!$B$47*(Assumptions!$B$21+Assumptions!$B$22/Assumptions!$B$47)/(Assumptions!$B$21+Assumptions!$B$22/$C$1854),Assumptions!$B$47)</f>
        <v>10</v>
      </c>
      <c r="Y1854" s="12" t="n">
        <f aca="false">Assumptions!$B$48/$X$1854</f>
        <v>1</v>
      </c>
      <c r="Z1854" s="12" t="n">
        <f aca="false">Assumptions!$B$49*$Y$1854</f>
        <v>3000000</v>
      </c>
      <c r="AA1854" s="12" t="n">
        <f aca="false">IF($C$1854&lt;Assumptions!$B$52,Assumptions!$B$52*(Assumptions!$B$21+Assumptions!$B$22/Assumptions!$B$52)/(Assumptions!$B$21+Assumptions!$B$22/$C$1854),Assumptions!$B$52)</f>
        <v>25</v>
      </c>
      <c r="AB1854" s="12" t="n">
        <f aca="false">Assumptions!$B$53/$AA$1854</f>
        <v>1</v>
      </c>
      <c r="AC1854" s="12" t="n">
        <f aca="false">Assumptions!$B$54*$AB$1854</f>
        <v>2400000</v>
      </c>
      <c r="AD1854" s="12" t="n">
        <f aca="false">IF($C$1854&lt;Assumptions!$B$57,Assumptions!$B$57*(Assumptions!$B$21+Assumptions!$B$22/Assumptions!$B$57)/(Assumptions!$B$21+Assumptions!$B$22/$C$1854),Assumptions!$B$57)</f>
        <v>57.9337600240192</v>
      </c>
      <c r="AE1854" s="12" t="n">
        <f aca="false">Assumptions!$B$58/$AD$1854</f>
        <v>1.03566555968617</v>
      </c>
      <c r="AF1854" s="12" t="n">
        <f aca="false">Assumptions!$B$59*$AE$1854</f>
        <v>1726109.61136547</v>
      </c>
      <c r="AG1854" s="12" t="n">
        <f aca="false">IF($C$1854&lt;Assumptions!$B$62,Assumptions!$B$62*(Assumptions!$B$21+Assumptions!$B$22/Assumptions!$B$62)/(Assumptions!$B$21+Assumptions!$B$22/$C$1854),Assumptions!$B$62)</f>
        <v>49.1263361560506</v>
      </c>
      <c r="AH1854" s="12" t="n">
        <f aca="false">Assumptions!$B$63/$AG$1854</f>
        <v>1.00065086970557</v>
      </c>
      <c r="AI1854" s="12" t="n">
        <f aca="false">Assumptions!$B$64*$AH$1854</f>
        <v>6106639.04107346</v>
      </c>
    </row>
    <row r="1855" customFormat="false" ht="15" hidden="true" customHeight="false" outlineLevel="0" collapsed="false">
      <c r="A1855" s="6" t="n">
        <f aca="false">ROW()-ROW($A$1831)+Assumptions!$B$4</f>
        <v>24</v>
      </c>
      <c r="B1855" s="12" t="n">
        <f aca="false">$P$1854</f>
        <v>1452275.08238086</v>
      </c>
      <c r="C1855" s="12" t="n">
        <f aca="false">$D$4/(Assumptions!$B$16+$B$1855)</f>
        <v>47.2810306745918</v>
      </c>
      <c r="D1855" s="12" t="n">
        <f aca="false">Assumptions!$B$7/$C$1855</f>
        <v>634503.934706348</v>
      </c>
      <c r="E1855" s="12" t="n">
        <f aca="false">$T$1855+$W$1855+$Z$1855+$AC$1855+$AF$1855+$AI$1855</f>
        <v>23232748.6524389</v>
      </c>
      <c r="F1855" s="12" t="n">
        <f aca="false">Assumptions!$B$70/(Assumptions!$B$20+Assumptions!$B$17+$B$1855+$E$1855+$O$1854)</f>
        <v>26.2093393751451</v>
      </c>
      <c r="G1855" s="12" t="n">
        <f aca="false">$C$1855*(1-Assumptions!$B$71)</f>
        <v>37.8248245396734</v>
      </c>
      <c r="H1855" s="12" t="n">
        <f aca="false">MIN($F$1855,$G$1855)</f>
        <v>26.2093393751451</v>
      </c>
      <c r="I1855" s="12" t="str">
        <f aca="false">IF($F$1855&lt;=$G$1855,"cap","discount")</f>
        <v>cap</v>
      </c>
      <c r="J1855" s="12" t="n">
        <f aca="false">Assumptions!$B$69/$H$1855</f>
        <v>190771.69128275</v>
      </c>
      <c r="K1855" s="12" t="n">
        <f aca="false">Assumptions!$B$74/(Assumptions!$B$20+Assumptions!$B$17+$B$1855+$E$1855+$J$1855)</f>
        <v>41.80769968718</v>
      </c>
      <c r="L1855" s="12" t="n">
        <f aca="false">$C$1855*(1-Assumptions!$B$75)</f>
        <v>40.188876073403</v>
      </c>
      <c r="M1855" s="12" t="n">
        <f aca="false">MIN($K$1855,$L$1855)</f>
        <v>40.188876073403</v>
      </c>
      <c r="N1855" s="12" t="str">
        <f aca="false">IF($K$1855&lt;=$L$1855,"cap","discount")</f>
        <v>discount</v>
      </c>
      <c r="O1855" s="12" t="n">
        <f aca="false">Assumptions!$B$73/$M$1855</f>
        <v>74647.5217301585</v>
      </c>
      <c r="P1855" s="12" t="n">
        <f aca="false">MAX(Assumptions!$B$4,($A$7*(Assumptions!$B$20+$E$1855+Assumptions!$B$17+$J$1855+$O$1855+$D$1855)-Assumptions!$B$17)/(1-$A$7))</f>
        <v>1452275.08238086</v>
      </c>
      <c r="Q1855" s="12" t="n">
        <f aca="false">Assumptions!$B$20+$E$1855+Assumptions!$B$17+$P$1855+$J$1855+$O$1855+$D$1855</f>
        <v>38979613.882539</v>
      </c>
      <c r="R1855" s="12" t="n">
        <f aca="false">IF($C$1855&lt;Assumptions!$B$37,Assumptions!$B$37*(Assumptions!$B$21+Assumptions!$B$22/Assumptions!$B$37)/(Assumptions!$B$21+Assumptions!$B$22/$C$1855),Assumptions!$B$37)</f>
        <v>1</v>
      </c>
      <c r="S1855" s="12" t="n">
        <f aca="false">Assumptions!$B$38/$R$1855</f>
        <v>1</v>
      </c>
      <c r="T1855" s="12" t="n">
        <f aca="false">Assumptions!$B$39*$S$1855</f>
        <v>5000000</v>
      </c>
      <c r="U1855" s="12" t="n">
        <f aca="false">IF($C$1855&lt;Assumptions!$B$42,Assumptions!$B$42*(Assumptions!$B$21+Assumptions!$B$22/Assumptions!$B$42)/(Assumptions!$B$21+Assumptions!$B$22/$C$1855),Assumptions!$B$42)</f>
        <v>3</v>
      </c>
      <c r="V1855" s="12" t="n">
        <f aca="false">Assumptions!$B$43/$U$1855</f>
        <v>1</v>
      </c>
      <c r="W1855" s="12" t="n">
        <f aca="false">Assumptions!$B$44*$V$1855</f>
        <v>5000000</v>
      </c>
      <c r="X1855" s="12" t="n">
        <f aca="false">IF($C$1855&lt;Assumptions!$B$47,Assumptions!$B$47*(Assumptions!$B$21+Assumptions!$B$22/Assumptions!$B$47)/(Assumptions!$B$21+Assumptions!$B$22/$C$1855),Assumptions!$B$47)</f>
        <v>10</v>
      </c>
      <c r="Y1855" s="12" t="n">
        <f aca="false">Assumptions!$B$48/$X$1855</f>
        <v>1</v>
      </c>
      <c r="Z1855" s="12" t="n">
        <f aca="false">Assumptions!$B$49*$Y$1855</f>
        <v>3000000</v>
      </c>
      <c r="AA1855" s="12" t="n">
        <f aca="false">IF($C$1855&lt;Assumptions!$B$52,Assumptions!$B$52*(Assumptions!$B$21+Assumptions!$B$22/Assumptions!$B$52)/(Assumptions!$B$21+Assumptions!$B$22/$C$1855),Assumptions!$B$52)</f>
        <v>25</v>
      </c>
      <c r="AB1855" s="12" t="n">
        <f aca="false">Assumptions!$B$53/$AA$1855</f>
        <v>1</v>
      </c>
      <c r="AC1855" s="12" t="n">
        <f aca="false">Assumptions!$B$54*$AB$1855</f>
        <v>2400000</v>
      </c>
      <c r="AD1855" s="12" t="n">
        <f aca="false">IF($C$1855&lt;Assumptions!$B$57,Assumptions!$B$57*(Assumptions!$B$21+Assumptions!$B$22/Assumptions!$B$57)/(Assumptions!$B$21+Assumptions!$B$22/$C$1855),Assumptions!$B$57)</f>
        <v>57.9337600240192</v>
      </c>
      <c r="AE1855" s="12" t="n">
        <f aca="false">Assumptions!$B$58/$AD$1855</f>
        <v>1.03566555968617</v>
      </c>
      <c r="AF1855" s="12" t="n">
        <f aca="false">Assumptions!$B$59*$AE$1855</f>
        <v>1726109.61136547</v>
      </c>
      <c r="AG1855" s="12" t="n">
        <f aca="false">IF($C$1855&lt;Assumptions!$B$62,Assumptions!$B$62*(Assumptions!$B$21+Assumptions!$B$22/Assumptions!$B$62)/(Assumptions!$B$21+Assumptions!$B$22/$C$1855),Assumptions!$B$62)</f>
        <v>49.1263361560506</v>
      </c>
      <c r="AH1855" s="12" t="n">
        <f aca="false">Assumptions!$B$63/$AG$1855</f>
        <v>1.00065086970557</v>
      </c>
      <c r="AI1855" s="12" t="n">
        <f aca="false">Assumptions!$B$64*$AH$1855</f>
        <v>6106639.04107346</v>
      </c>
    </row>
    <row r="1856" customFormat="false" ht="15" hidden="true" customHeight="false" outlineLevel="0" collapsed="false">
      <c r="A1856" s="6" t="n">
        <f aca="false">ROW()-ROW($A$1831)+Assumptions!$B$4</f>
        <v>25</v>
      </c>
      <c r="B1856" s="12" t="n">
        <f aca="false">$P$1855</f>
        <v>1452275.08238086</v>
      </c>
      <c r="C1856" s="12" t="n">
        <f aca="false">$D$4/(Assumptions!$B$16+$B$1856)</f>
        <v>47.2810306745918</v>
      </c>
      <c r="D1856" s="12" t="n">
        <f aca="false">Assumptions!$B$7/$C$1856</f>
        <v>634503.934706348</v>
      </c>
      <c r="E1856" s="12" t="n">
        <f aca="false">$T$1856+$W$1856+$Z$1856+$AC$1856+$AF$1856+$AI$1856</f>
        <v>23232748.6524389</v>
      </c>
      <c r="F1856" s="12" t="n">
        <f aca="false">Assumptions!$B$70/(Assumptions!$B$20+Assumptions!$B$17+$B$1856+$E$1856+$O$1855)</f>
        <v>26.2093393751451</v>
      </c>
      <c r="G1856" s="12" t="n">
        <f aca="false">$C$1856*(1-Assumptions!$B$71)</f>
        <v>37.8248245396734</v>
      </c>
      <c r="H1856" s="12" t="n">
        <f aca="false">MIN($F$1856,$G$1856)</f>
        <v>26.2093393751451</v>
      </c>
      <c r="I1856" s="12" t="str">
        <f aca="false">IF($F$1856&lt;=$G$1856,"cap","discount")</f>
        <v>cap</v>
      </c>
      <c r="J1856" s="12" t="n">
        <f aca="false">Assumptions!$B$69/$H$1856</f>
        <v>190771.69128275</v>
      </c>
      <c r="K1856" s="12" t="n">
        <f aca="false">Assumptions!$B$74/(Assumptions!$B$20+Assumptions!$B$17+$B$1856+$E$1856+$J$1856)</f>
        <v>41.80769968718</v>
      </c>
      <c r="L1856" s="12" t="n">
        <f aca="false">$C$1856*(1-Assumptions!$B$75)</f>
        <v>40.188876073403</v>
      </c>
      <c r="M1856" s="12" t="n">
        <f aca="false">MIN($K$1856,$L$1856)</f>
        <v>40.188876073403</v>
      </c>
      <c r="N1856" s="12" t="str">
        <f aca="false">IF($K$1856&lt;=$L$1856,"cap","discount")</f>
        <v>discount</v>
      </c>
      <c r="O1856" s="12" t="n">
        <f aca="false">Assumptions!$B$73/$M$1856</f>
        <v>74647.5217301585</v>
      </c>
      <c r="P1856" s="12" t="n">
        <f aca="false">MAX(Assumptions!$B$4,($A$7*(Assumptions!$B$20+$E$1856+Assumptions!$B$17+$J$1856+$O$1856+$D$1856)-Assumptions!$B$17)/(1-$A$7))</f>
        <v>1452275.08238086</v>
      </c>
      <c r="Q1856" s="12" t="n">
        <f aca="false">Assumptions!$B$20+$E$1856+Assumptions!$B$17+$P$1856+$J$1856+$O$1856+$D$1856</f>
        <v>38979613.882539</v>
      </c>
      <c r="R1856" s="12" t="n">
        <f aca="false">IF($C$1856&lt;Assumptions!$B$37,Assumptions!$B$37*(Assumptions!$B$21+Assumptions!$B$22/Assumptions!$B$37)/(Assumptions!$B$21+Assumptions!$B$22/$C$1856),Assumptions!$B$37)</f>
        <v>1</v>
      </c>
      <c r="S1856" s="12" t="n">
        <f aca="false">Assumptions!$B$38/$R$1856</f>
        <v>1</v>
      </c>
      <c r="T1856" s="12" t="n">
        <f aca="false">Assumptions!$B$39*$S$1856</f>
        <v>5000000</v>
      </c>
      <c r="U1856" s="12" t="n">
        <f aca="false">IF($C$1856&lt;Assumptions!$B$42,Assumptions!$B$42*(Assumptions!$B$21+Assumptions!$B$22/Assumptions!$B$42)/(Assumptions!$B$21+Assumptions!$B$22/$C$1856),Assumptions!$B$42)</f>
        <v>3</v>
      </c>
      <c r="V1856" s="12" t="n">
        <f aca="false">Assumptions!$B$43/$U$1856</f>
        <v>1</v>
      </c>
      <c r="W1856" s="12" t="n">
        <f aca="false">Assumptions!$B$44*$V$1856</f>
        <v>5000000</v>
      </c>
      <c r="X1856" s="12" t="n">
        <f aca="false">IF($C$1856&lt;Assumptions!$B$47,Assumptions!$B$47*(Assumptions!$B$21+Assumptions!$B$22/Assumptions!$B$47)/(Assumptions!$B$21+Assumptions!$B$22/$C$1856),Assumptions!$B$47)</f>
        <v>10</v>
      </c>
      <c r="Y1856" s="12" t="n">
        <f aca="false">Assumptions!$B$48/$X$1856</f>
        <v>1</v>
      </c>
      <c r="Z1856" s="12" t="n">
        <f aca="false">Assumptions!$B$49*$Y$1856</f>
        <v>3000000</v>
      </c>
      <c r="AA1856" s="12" t="n">
        <f aca="false">IF($C$1856&lt;Assumptions!$B$52,Assumptions!$B$52*(Assumptions!$B$21+Assumptions!$B$22/Assumptions!$B$52)/(Assumptions!$B$21+Assumptions!$B$22/$C$1856),Assumptions!$B$52)</f>
        <v>25</v>
      </c>
      <c r="AB1856" s="12" t="n">
        <f aca="false">Assumptions!$B$53/$AA$1856</f>
        <v>1</v>
      </c>
      <c r="AC1856" s="12" t="n">
        <f aca="false">Assumptions!$B$54*$AB$1856</f>
        <v>2400000</v>
      </c>
      <c r="AD1856" s="12" t="n">
        <f aca="false">IF($C$1856&lt;Assumptions!$B$57,Assumptions!$B$57*(Assumptions!$B$21+Assumptions!$B$22/Assumptions!$B$57)/(Assumptions!$B$21+Assumptions!$B$22/$C$1856),Assumptions!$B$57)</f>
        <v>57.9337600240192</v>
      </c>
      <c r="AE1856" s="12" t="n">
        <f aca="false">Assumptions!$B$58/$AD$1856</f>
        <v>1.03566555968617</v>
      </c>
      <c r="AF1856" s="12" t="n">
        <f aca="false">Assumptions!$B$59*$AE$1856</f>
        <v>1726109.61136547</v>
      </c>
      <c r="AG1856" s="12" t="n">
        <f aca="false">IF($C$1856&lt;Assumptions!$B$62,Assumptions!$B$62*(Assumptions!$B$21+Assumptions!$B$22/Assumptions!$B$62)/(Assumptions!$B$21+Assumptions!$B$22/$C$1856),Assumptions!$B$62)</f>
        <v>49.1263361560506</v>
      </c>
      <c r="AH1856" s="12" t="n">
        <f aca="false">Assumptions!$B$63/$AG$1856</f>
        <v>1.00065086970557</v>
      </c>
      <c r="AI1856" s="12" t="n">
        <f aca="false">Assumptions!$B$64*$AH$1856</f>
        <v>6106639.04107346</v>
      </c>
    </row>
    <row r="1857" customFormat="false" ht="15" hidden="true" customHeight="false" outlineLevel="0" collapsed="false">
      <c r="A1857" s="6" t="n">
        <f aca="false">ROW()-ROW($A$1831)+Assumptions!$B$4</f>
        <v>26</v>
      </c>
      <c r="B1857" s="12" t="n">
        <f aca="false">$P$1856</f>
        <v>1452275.08238086</v>
      </c>
      <c r="C1857" s="12" t="n">
        <f aca="false">$D$4/(Assumptions!$B$16+$B$1857)</f>
        <v>47.2810306745918</v>
      </c>
      <c r="D1857" s="12" t="n">
        <f aca="false">Assumptions!$B$7/$C$1857</f>
        <v>634503.934706348</v>
      </c>
      <c r="E1857" s="12" t="n">
        <f aca="false">$T$1857+$W$1857+$Z$1857+$AC$1857+$AF$1857+$AI$1857</f>
        <v>23232748.6524389</v>
      </c>
      <c r="F1857" s="12" t="n">
        <f aca="false">Assumptions!$B$70/(Assumptions!$B$20+Assumptions!$B$17+$B$1857+$E$1857+$O$1856)</f>
        <v>26.2093393751451</v>
      </c>
      <c r="G1857" s="12" t="n">
        <f aca="false">$C$1857*(1-Assumptions!$B$71)</f>
        <v>37.8248245396734</v>
      </c>
      <c r="H1857" s="12" t="n">
        <f aca="false">MIN($F$1857,$G$1857)</f>
        <v>26.2093393751451</v>
      </c>
      <c r="I1857" s="12" t="str">
        <f aca="false">IF($F$1857&lt;=$G$1857,"cap","discount")</f>
        <v>cap</v>
      </c>
      <c r="J1857" s="12" t="n">
        <f aca="false">Assumptions!$B$69/$H$1857</f>
        <v>190771.69128275</v>
      </c>
      <c r="K1857" s="12" t="n">
        <f aca="false">Assumptions!$B$74/(Assumptions!$B$20+Assumptions!$B$17+$B$1857+$E$1857+$J$1857)</f>
        <v>41.80769968718</v>
      </c>
      <c r="L1857" s="12" t="n">
        <f aca="false">$C$1857*(1-Assumptions!$B$75)</f>
        <v>40.188876073403</v>
      </c>
      <c r="M1857" s="12" t="n">
        <f aca="false">MIN($K$1857,$L$1857)</f>
        <v>40.188876073403</v>
      </c>
      <c r="N1857" s="12" t="str">
        <f aca="false">IF($K$1857&lt;=$L$1857,"cap","discount")</f>
        <v>discount</v>
      </c>
      <c r="O1857" s="12" t="n">
        <f aca="false">Assumptions!$B$73/$M$1857</f>
        <v>74647.5217301585</v>
      </c>
      <c r="P1857" s="12" t="n">
        <f aca="false">MAX(Assumptions!$B$4,($A$7*(Assumptions!$B$20+$E$1857+Assumptions!$B$17+$J$1857+$O$1857+$D$1857)-Assumptions!$B$17)/(1-$A$7))</f>
        <v>1452275.08238086</v>
      </c>
      <c r="Q1857" s="12" t="n">
        <f aca="false">Assumptions!$B$20+$E$1857+Assumptions!$B$17+$P$1857+$J$1857+$O$1857+$D$1857</f>
        <v>38979613.882539</v>
      </c>
      <c r="R1857" s="12" t="n">
        <f aca="false">IF($C$1857&lt;Assumptions!$B$37,Assumptions!$B$37*(Assumptions!$B$21+Assumptions!$B$22/Assumptions!$B$37)/(Assumptions!$B$21+Assumptions!$B$22/$C$1857),Assumptions!$B$37)</f>
        <v>1</v>
      </c>
      <c r="S1857" s="12" t="n">
        <f aca="false">Assumptions!$B$38/$R$1857</f>
        <v>1</v>
      </c>
      <c r="T1857" s="12" t="n">
        <f aca="false">Assumptions!$B$39*$S$1857</f>
        <v>5000000</v>
      </c>
      <c r="U1857" s="12" t="n">
        <f aca="false">IF($C$1857&lt;Assumptions!$B$42,Assumptions!$B$42*(Assumptions!$B$21+Assumptions!$B$22/Assumptions!$B$42)/(Assumptions!$B$21+Assumptions!$B$22/$C$1857),Assumptions!$B$42)</f>
        <v>3</v>
      </c>
      <c r="V1857" s="12" t="n">
        <f aca="false">Assumptions!$B$43/$U$1857</f>
        <v>1</v>
      </c>
      <c r="W1857" s="12" t="n">
        <f aca="false">Assumptions!$B$44*$V$1857</f>
        <v>5000000</v>
      </c>
      <c r="X1857" s="12" t="n">
        <f aca="false">IF($C$1857&lt;Assumptions!$B$47,Assumptions!$B$47*(Assumptions!$B$21+Assumptions!$B$22/Assumptions!$B$47)/(Assumptions!$B$21+Assumptions!$B$22/$C$1857),Assumptions!$B$47)</f>
        <v>10</v>
      </c>
      <c r="Y1857" s="12" t="n">
        <f aca="false">Assumptions!$B$48/$X$1857</f>
        <v>1</v>
      </c>
      <c r="Z1857" s="12" t="n">
        <f aca="false">Assumptions!$B$49*$Y$1857</f>
        <v>3000000</v>
      </c>
      <c r="AA1857" s="12" t="n">
        <f aca="false">IF($C$1857&lt;Assumptions!$B$52,Assumptions!$B$52*(Assumptions!$B$21+Assumptions!$B$22/Assumptions!$B$52)/(Assumptions!$B$21+Assumptions!$B$22/$C$1857),Assumptions!$B$52)</f>
        <v>25</v>
      </c>
      <c r="AB1857" s="12" t="n">
        <f aca="false">Assumptions!$B$53/$AA$1857</f>
        <v>1</v>
      </c>
      <c r="AC1857" s="12" t="n">
        <f aca="false">Assumptions!$B$54*$AB$1857</f>
        <v>2400000</v>
      </c>
      <c r="AD1857" s="12" t="n">
        <f aca="false">IF($C$1857&lt;Assumptions!$B$57,Assumptions!$B$57*(Assumptions!$B$21+Assumptions!$B$22/Assumptions!$B$57)/(Assumptions!$B$21+Assumptions!$B$22/$C$1857),Assumptions!$B$57)</f>
        <v>57.9337600240192</v>
      </c>
      <c r="AE1857" s="12" t="n">
        <f aca="false">Assumptions!$B$58/$AD$1857</f>
        <v>1.03566555968617</v>
      </c>
      <c r="AF1857" s="12" t="n">
        <f aca="false">Assumptions!$B$59*$AE$1857</f>
        <v>1726109.61136547</v>
      </c>
      <c r="AG1857" s="12" t="n">
        <f aca="false">IF($C$1857&lt;Assumptions!$B$62,Assumptions!$B$62*(Assumptions!$B$21+Assumptions!$B$22/Assumptions!$B$62)/(Assumptions!$B$21+Assumptions!$B$22/$C$1857),Assumptions!$B$62)</f>
        <v>49.1263361560506</v>
      </c>
      <c r="AH1857" s="12" t="n">
        <f aca="false">Assumptions!$B$63/$AG$1857</f>
        <v>1.00065086970557</v>
      </c>
      <c r="AI1857" s="12" t="n">
        <f aca="false">Assumptions!$B$64*$AH$1857</f>
        <v>6106639.04107346</v>
      </c>
    </row>
    <row r="1858" customFormat="false" ht="15" hidden="true" customHeight="false" outlineLevel="0" collapsed="false">
      <c r="A1858" s="6" t="n">
        <f aca="false">ROW()-ROW($A$1831)+Assumptions!$B$4</f>
        <v>27</v>
      </c>
      <c r="B1858" s="12" t="n">
        <f aca="false">$P$1857</f>
        <v>1452275.08238086</v>
      </c>
      <c r="C1858" s="12" t="n">
        <f aca="false">$D$4/(Assumptions!$B$16+$B$1858)</f>
        <v>47.2810306745918</v>
      </c>
      <c r="D1858" s="12" t="n">
        <f aca="false">Assumptions!$B$7/$C$1858</f>
        <v>634503.934706348</v>
      </c>
      <c r="E1858" s="12" t="n">
        <f aca="false">$T$1858+$W$1858+$Z$1858+$AC$1858+$AF$1858+$AI$1858</f>
        <v>23232748.6524389</v>
      </c>
      <c r="F1858" s="12" t="n">
        <f aca="false">Assumptions!$B$70/(Assumptions!$B$20+Assumptions!$B$17+$B$1858+$E$1858+$O$1857)</f>
        <v>26.2093393751451</v>
      </c>
      <c r="G1858" s="12" t="n">
        <f aca="false">$C$1858*(1-Assumptions!$B$71)</f>
        <v>37.8248245396734</v>
      </c>
      <c r="H1858" s="12" t="n">
        <f aca="false">MIN($F$1858,$G$1858)</f>
        <v>26.2093393751451</v>
      </c>
      <c r="I1858" s="12" t="str">
        <f aca="false">IF($F$1858&lt;=$G$1858,"cap","discount")</f>
        <v>cap</v>
      </c>
      <c r="J1858" s="12" t="n">
        <f aca="false">Assumptions!$B$69/$H$1858</f>
        <v>190771.69128275</v>
      </c>
      <c r="K1858" s="12" t="n">
        <f aca="false">Assumptions!$B$74/(Assumptions!$B$20+Assumptions!$B$17+$B$1858+$E$1858+$J$1858)</f>
        <v>41.80769968718</v>
      </c>
      <c r="L1858" s="12" t="n">
        <f aca="false">$C$1858*(1-Assumptions!$B$75)</f>
        <v>40.188876073403</v>
      </c>
      <c r="M1858" s="12" t="n">
        <f aca="false">MIN($K$1858,$L$1858)</f>
        <v>40.188876073403</v>
      </c>
      <c r="N1858" s="12" t="str">
        <f aca="false">IF($K$1858&lt;=$L$1858,"cap","discount")</f>
        <v>discount</v>
      </c>
      <c r="O1858" s="12" t="n">
        <f aca="false">Assumptions!$B$73/$M$1858</f>
        <v>74647.5217301585</v>
      </c>
      <c r="P1858" s="12" t="n">
        <f aca="false">MAX(Assumptions!$B$4,($A$7*(Assumptions!$B$20+$E$1858+Assumptions!$B$17+$J$1858+$O$1858+$D$1858)-Assumptions!$B$17)/(1-$A$7))</f>
        <v>1452275.08238086</v>
      </c>
      <c r="Q1858" s="12" t="n">
        <f aca="false">Assumptions!$B$20+$E$1858+Assumptions!$B$17+$P$1858+$J$1858+$O$1858+$D$1858</f>
        <v>38979613.882539</v>
      </c>
      <c r="R1858" s="12" t="n">
        <f aca="false">IF($C$1858&lt;Assumptions!$B$37,Assumptions!$B$37*(Assumptions!$B$21+Assumptions!$B$22/Assumptions!$B$37)/(Assumptions!$B$21+Assumptions!$B$22/$C$1858),Assumptions!$B$37)</f>
        <v>1</v>
      </c>
      <c r="S1858" s="12" t="n">
        <f aca="false">Assumptions!$B$38/$R$1858</f>
        <v>1</v>
      </c>
      <c r="T1858" s="12" t="n">
        <f aca="false">Assumptions!$B$39*$S$1858</f>
        <v>5000000</v>
      </c>
      <c r="U1858" s="12" t="n">
        <f aca="false">IF($C$1858&lt;Assumptions!$B$42,Assumptions!$B$42*(Assumptions!$B$21+Assumptions!$B$22/Assumptions!$B$42)/(Assumptions!$B$21+Assumptions!$B$22/$C$1858),Assumptions!$B$42)</f>
        <v>3</v>
      </c>
      <c r="V1858" s="12" t="n">
        <f aca="false">Assumptions!$B$43/$U$1858</f>
        <v>1</v>
      </c>
      <c r="W1858" s="12" t="n">
        <f aca="false">Assumptions!$B$44*$V$1858</f>
        <v>5000000</v>
      </c>
      <c r="X1858" s="12" t="n">
        <f aca="false">IF($C$1858&lt;Assumptions!$B$47,Assumptions!$B$47*(Assumptions!$B$21+Assumptions!$B$22/Assumptions!$B$47)/(Assumptions!$B$21+Assumptions!$B$22/$C$1858),Assumptions!$B$47)</f>
        <v>10</v>
      </c>
      <c r="Y1858" s="12" t="n">
        <f aca="false">Assumptions!$B$48/$X$1858</f>
        <v>1</v>
      </c>
      <c r="Z1858" s="12" t="n">
        <f aca="false">Assumptions!$B$49*$Y$1858</f>
        <v>3000000</v>
      </c>
      <c r="AA1858" s="12" t="n">
        <f aca="false">IF($C$1858&lt;Assumptions!$B$52,Assumptions!$B$52*(Assumptions!$B$21+Assumptions!$B$22/Assumptions!$B$52)/(Assumptions!$B$21+Assumptions!$B$22/$C$1858),Assumptions!$B$52)</f>
        <v>25</v>
      </c>
      <c r="AB1858" s="12" t="n">
        <f aca="false">Assumptions!$B$53/$AA$1858</f>
        <v>1</v>
      </c>
      <c r="AC1858" s="12" t="n">
        <f aca="false">Assumptions!$B$54*$AB$1858</f>
        <v>2400000</v>
      </c>
      <c r="AD1858" s="12" t="n">
        <f aca="false">IF($C$1858&lt;Assumptions!$B$57,Assumptions!$B$57*(Assumptions!$B$21+Assumptions!$B$22/Assumptions!$B$57)/(Assumptions!$B$21+Assumptions!$B$22/$C$1858),Assumptions!$B$57)</f>
        <v>57.9337600240192</v>
      </c>
      <c r="AE1858" s="12" t="n">
        <f aca="false">Assumptions!$B$58/$AD$1858</f>
        <v>1.03566555968617</v>
      </c>
      <c r="AF1858" s="12" t="n">
        <f aca="false">Assumptions!$B$59*$AE$1858</f>
        <v>1726109.61136547</v>
      </c>
      <c r="AG1858" s="12" t="n">
        <f aca="false">IF($C$1858&lt;Assumptions!$B$62,Assumptions!$B$62*(Assumptions!$B$21+Assumptions!$B$22/Assumptions!$B$62)/(Assumptions!$B$21+Assumptions!$B$22/$C$1858),Assumptions!$B$62)</f>
        <v>49.1263361560506</v>
      </c>
      <c r="AH1858" s="12" t="n">
        <f aca="false">Assumptions!$B$63/$AG$1858</f>
        <v>1.00065086970557</v>
      </c>
      <c r="AI1858" s="12" t="n">
        <f aca="false">Assumptions!$B$64*$AH$1858</f>
        <v>6106639.04107346</v>
      </c>
    </row>
    <row r="1859" customFormat="false" ht="15" hidden="true" customHeight="false" outlineLevel="0" collapsed="false">
      <c r="A1859" s="6" t="n">
        <f aca="false">ROW()-ROW($A$1831)+Assumptions!$B$4</f>
        <v>28</v>
      </c>
      <c r="B1859" s="12" t="n">
        <f aca="false">$P$1858</f>
        <v>1452275.08238086</v>
      </c>
      <c r="C1859" s="12" t="n">
        <f aca="false">$D$4/(Assumptions!$B$16+$B$1859)</f>
        <v>47.2810306745918</v>
      </c>
      <c r="D1859" s="12" t="n">
        <f aca="false">Assumptions!$B$7/$C$1859</f>
        <v>634503.934706348</v>
      </c>
      <c r="E1859" s="12" t="n">
        <f aca="false">$T$1859+$W$1859+$Z$1859+$AC$1859+$AF$1859+$AI$1859</f>
        <v>23232748.6524389</v>
      </c>
      <c r="F1859" s="12" t="n">
        <f aca="false">Assumptions!$B$70/(Assumptions!$B$20+Assumptions!$B$17+$B$1859+$E$1859+$O$1858)</f>
        <v>26.2093393751451</v>
      </c>
      <c r="G1859" s="12" t="n">
        <f aca="false">$C$1859*(1-Assumptions!$B$71)</f>
        <v>37.8248245396734</v>
      </c>
      <c r="H1859" s="12" t="n">
        <f aca="false">MIN($F$1859,$G$1859)</f>
        <v>26.2093393751451</v>
      </c>
      <c r="I1859" s="12" t="str">
        <f aca="false">IF($F$1859&lt;=$G$1859,"cap","discount")</f>
        <v>cap</v>
      </c>
      <c r="J1859" s="12" t="n">
        <f aca="false">Assumptions!$B$69/$H$1859</f>
        <v>190771.69128275</v>
      </c>
      <c r="K1859" s="12" t="n">
        <f aca="false">Assumptions!$B$74/(Assumptions!$B$20+Assumptions!$B$17+$B$1859+$E$1859+$J$1859)</f>
        <v>41.80769968718</v>
      </c>
      <c r="L1859" s="12" t="n">
        <f aca="false">$C$1859*(1-Assumptions!$B$75)</f>
        <v>40.188876073403</v>
      </c>
      <c r="M1859" s="12" t="n">
        <f aca="false">MIN($K$1859,$L$1859)</f>
        <v>40.188876073403</v>
      </c>
      <c r="N1859" s="12" t="str">
        <f aca="false">IF($K$1859&lt;=$L$1859,"cap","discount")</f>
        <v>discount</v>
      </c>
      <c r="O1859" s="12" t="n">
        <f aca="false">Assumptions!$B$73/$M$1859</f>
        <v>74647.5217301585</v>
      </c>
      <c r="P1859" s="12" t="n">
        <f aca="false">MAX(Assumptions!$B$4,($A$7*(Assumptions!$B$20+$E$1859+Assumptions!$B$17+$J$1859+$O$1859+$D$1859)-Assumptions!$B$17)/(1-$A$7))</f>
        <v>1452275.08238086</v>
      </c>
      <c r="Q1859" s="12" t="n">
        <f aca="false">Assumptions!$B$20+$E$1859+Assumptions!$B$17+$P$1859+$J$1859+$O$1859+$D$1859</f>
        <v>38979613.882539</v>
      </c>
      <c r="R1859" s="12" t="n">
        <f aca="false">IF($C$1859&lt;Assumptions!$B$37,Assumptions!$B$37*(Assumptions!$B$21+Assumptions!$B$22/Assumptions!$B$37)/(Assumptions!$B$21+Assumptions!$B$22/$C$1859),Assumptions!$B$37)</f>
        <v>1</v>
      </c>
      <c r="S1859" s="12" t="n">
        <f aca="false">Assumptions!$B$38/$R$1859</f>
        <v>1</v>
      </c>
      <c r="T1859" s="12" t="n">
        <f aca="false">Assumptions!$B$39*$S$1859</f>
        <v>5000000</v>
      </c>
      <c r="U1859" s="12" t="n">
        <f aca="false">IF($C$1859&lt;Assumptions!$B$42,Assumptions!$B$42*(Assumptions!$B$21+Assumptions!$B$22/Assumptions!$B$42)/(Assumptions!$B$21+Assumptions!$B$22/$C$1859),Assumptions!$B$42)</f>
        <v>3</v>
      </c>
      <c r="V1859" s="12" t="n">
        <f aca="false">Assumptions!$B$43/$U$1859</f>
        <v>1</v>
      </c>
      <c r="W1859" s="12" t="n">
        <f aca="false">Assumptions!$B$44*$V$1859</f>
        <v>5000000</v>
      </c>
      <c r="X1859" s="12" t="n">
        <f aca="false">IF($C$1859&lt;Assumptions!$B$47,Assumptions!$B$47*(Assumptions!$B$21+Assumptions!$B$22/Assumptions!$B$47)/(Assumptions!$B$21+Assumptions!$B$22/$C$1859),Assumptions!$B$47)</f>
        <v>10</v>
      </c>
      <c r="Y1859" s="12" t="n">
        <f aca="false">Assumptions!$B$48/$X$1859</f>
        <v>1</v>
      </c>
      <c r="Z1859" s="12" t="n">
        <f aca="false">Assumptions!$B$49*$Y$1859</f>
        <v>3000000</v>
      </c>
      <c r="AA1859" s="12" t="n">
        <f aca="false">IF($C$1859&lt;Assumptions!$B$52,Assumptions!$B$52*(Assumptions!$B$21+Assumptions!$B$22/Assumptions!$B$52)/(Assumptions!$B$21+Assumptions!$B$22/$C$1859),Assumptions!$B$52)</f>
        <v>25</v>
      </c>
      <c r="AB1859" s="12" t="n">
        <f aca="false">Assumptions!$B$53/$AA$1859</f>
        <v>1</v>
      </c>
      <c r="AC1859" s="12" t="n">
        <f aca="false">Assumptions!$B$54*$AB$1859</f>
        <v>2400000</v>
      </c>
      <c r="AD1859" s="12" t="n">
        <f aca="false">IF($C$1859&lt;Assumptions!$B$57,Assumptions!$B$57*(Assumptions!$B$21+Assumptions!$B$22/Assumptions!$B$57)/(Assumptions!$B$21+Assumptions!$B$22/$C$1859),Assumptions!$B$57)</f>
        <v>57.9337600240192</v>
      </c>
      <c r="AE1859" s="12" t="n">
        <f aca="false">Assumptions!$B$58/$AD$1859</f>
        <v>1.03566555968617</v>
      </c>
      <c r="AF1859" s="12" t="n">
        <f aca="false">Assumptions!$B$59*$AE$1859</f>
        <v>1726109.61136547</v>
      </c>
      <c r="AG1859" s="12" t="n">
        <f aca="false">IF($C$1859&lt;Assumptions!$B$62,Assumptions!$B$62*(Assumptions!$B$21+Assumptions!$B$22/Assumptions!$B$62)/(Assumptions!$B$21+Assumptions!$B$22/$C$1859),Assumptions!$B$62)</f>
        <v>49.1263361560506</v>
      </c>
      <c r="AH1859" s="12" t="n">
        <f aca="false">Assumptions!$B$63/$AG$1859</f>
        <v>1.00065086970557</v>
      </c>
      <c r="AI1859" s="12" t="n">
        <f aca="false">Assumptions!$B$64*$AH$1859</f>
        <v>6106639.04107346</v>
      </c>
    </row>
    <row r="1860" customFormat="false" ht="15" hidden="true" customHeight="false" outlineLevel="0" collapsed="false">
      <c r="A1860" s="6" t="n">
        <f aca="false">ROW()-ROW($A$1831)+Assumptions!$B$4</f>
        <v>29</v>
      </c>
      <c r="B1860" s="12" t="n">
        <f aca="false">$P$1859</f>
        <v>1452275.08238086</v>
      </c>
      <c r="C1860" s="12" t="n">
        <f aca="false">$D$4/(Assumptions!$B$16+$B$1860)</f>
        <v>47.2810306745918</v>
      </c>
      <c r="D1860" s="12" t="n">
        <f aca="false">Assumptions!$B$7/$C$1860</f>
        <v>634503.934706348</v>
      </c>
      <c r="E1860" s="12" t="n">
        <f aca="false">$T$1860+$W$1860+$Z$1860+$AC$1860+$AF$1860+$AI$1860</f>
        <v>23232748.6524389</v>
      </c>
      <c r="F1860" s="12" t="n">
        <f aca="false">Assumptions!$B$70/(Assumptions!$B$20+Assumptions!$B$17+$B$1860+$E$1860+$O$1859)</f>
        <v>26.2093393751451</v>
      </c>
      <c r="G1860" s="12" t="n">
        <f aca="false">$C$1860*(1-Assumptions!$B$71)</f>
        <v>37.8248245396734</v>
      </c>
      <c r="H1860" s="12" t="n">
        <f aca="false">MIN($F$1860,$G$1860)</f>
        <v>26.2093393751451</v>
      </c>
      <c r="I1860" s="12" t="str">
        <f aca="false">IF($F$1860&lt;=$G$1860,"cap","discount")</f>
        <v>cap</v>
      </c>
      <c r="J1860" s="12" t="n">
        <f aca="false">Assumptions!$B$69/$H$1860</f>
        <v>190771.69128275</v>
      </c>
      <c r="K1860" s="12" t="n">
        <f aca="false">Assumptions!$B$74/(Assumptions!$B$20+Assumptions!$B$17+$B$1860+$E$1860+$J$1860)</f>
        <v>41.80769968718</v>
      </c>
      <c r="L1860" s="12" t="n">
        <f aca="false">$C$1860*(1-Assumptions!$B$75)</f>
        <v>40.188876073403</v>
      </c>
      <c r="M1860" s="12" t="n">
        <f aca="false">MIN($K$1860,$L$1860)</f>
        <v>40.188876073403</v>
      </c>
      <c r="N1860" s="12" t="str">
        <f aca="false">IF($K$1860&lt;=$L$1860,"cap","discount")</f>
        <v>discount</v>
      </c>
      <c r="O1860" s="12" t="n">
        <f aca="false">Assumptions!$B$73/$M$1860</f>
        <v>74647.5217301585</v>
      </c>
      <c r="P1860" s="12" t="n">
        <f aca="false">MAX(Assumptions!$B$4,($A$7*(Assumptions!$B$20+$E$1860+Assumptions!$B$17+$J$1860+$O$1860+$D$1860)-Assumptions!$B$17)/(1-$A$7))</f>
        <v>1452275.08238086</v>
      </c>
      <c r="Q1860" s="12" t="n">
        <f aca="false">Assumptions!$B$20+$E$1860+Assumptions!$B$17+$P$1860+$J$1860+$O$1860+$D$1860</f>
        <v>38979613.882539</v>
      </c>
      <c r="R1860" s="12" t="n">
        <f aca="false">IF($C$1860&lt;Assumptions!$B$37,Assumptions!$B$37*(Assumptions!$B$21+Assumptions!$B$22/Assumptions!$B$37)/(Assumptions!$B$21+Assumptions!$B$22/$C$1860),Assumptions!$B$37)</f>
        <v>1</v>
      </c>
      <c r="S1860" s="12" t="n">
        <f aca="false">Assumptions!$B$38/$R$1860</f>
        <v>1</v>
      </c>
      <c r="T1860" s="12" t="n">
        <f aca="false">Assumptions!$B$39*$S$1860</f>
        <v>5000000</v>
      </c>
      <c r="U1860" s="12" t="n">
        <f aca="false">IF($C$1860&lt;Assumptions!$B$42,Assumptions!$B$42*(Assumptions!$B$21+Assumptions!$B$22/Assumptions!$B$42)/(Assumptions!$B$21+Assumptions!$B$22/$C$1860),Assumptions!$B$42)</f>
        <v>3</v>
      </c>
      <c r="V1860" s="12" t="n">
        <f aca="false">Assumptions!$B$43/$U$1860</f>
        <v>1</v>
      </c>
      <c r="W1860" s="12" t="n">
        <f aca="false">Assumptions!$B$44*$V$1860</f>
        <v>5000000</v>
      </c>
      <c r="X1860" s="12" t="n">
        <f aca="false">IF($C$1860&lt;Assumptions!$B$47,Assumptions!$B$47*(Assumptions!$B$21+Assumptions!$B$22/Assumptions!$B$47)/(Assumptions!$B$21+Assumptions!$B$22/$C$1860),Assumptions!$B$47)</f>
        <v>10</v>
      </c>
      <c r="Y1860" s="12" t="n">
        <f aca="false">Assumptions!$B$48/$X$1860</f>
        <v>1</v>
      </c>
      <c r="Z1860" s="12" t="n">
        <f aca="false">Assumptions!$B$49*$Y$1860</f>
        <v>3000000</v>
      </c>
      <c r="AA1860" s="12" t="n">
        <f aca="false">IF($C$1860&lt;Assumptions!$B$52,Assumptions!$B$52*(Assumptions!$B$21+Assumptions!$B$22/Assumptions!$B$52)/(Assumptions!$B$21+Assumptions!$B$22/$C$1860),Assumptions!$B$52)</f>
        <v>25</v>
      </c>
      <c r="AB1860" s="12" t="n">
        <f aca="false">Assumptions!$B$53/$AA$1860</f>
        <v>1</v>
      </c>
      <c r="AC1860" s="12" t="n">
        <f aca="false">Assumptions!$B$54*$AB$1860</f>
        <v>2400000</v>
      </c>
      <c r="AD1860" s="12" t="n">
        <f aca="false">IF($C$1860&lt;Assumptions!$B$57,Assumptions!$B$57*(Assumptions!$B$21+Assumptions!$B$22/Assumptions!$B$57)/(Assumptions!$B$21+Assumptions!$B$22/$C$1860),Assumptions!$B$57)</f>
        <v>57.9337600240192</v>
      </c>
      <c r="AE1860" s="12" t="n">
        <f aca="false">Assumptions!$B$58/$AD$1860</f>
        <v>1.03566555968617</v>
      </c>
      <c r="AF1860" s="12" t="n">
        <f aca="false">Assumptions!$B$59*$AE$1860</f>
        <v>1726109.61136547</v>
      </c>
      <c r="AG1860" s="12" t="n">
        <f aca="false">IF($C$1860&lt;Assumptions!$B$62,Assumptions!$B$62*(Assumptions!$B$21+Assumptions!$B$22/Assumptions!$B$62)/(Assumptions!$B$21+Assumptions!$B$22/$C$1860),Assumptions!$B$62)</f>
        <v>49.1263361560506</v>
      </c>
      <c r="AH1860" s="12" t="n">
        <f aca="false">Assumptions!$B$63/$AG$1860</f>
        <v>1.00065086970557</v>
      </c>
      <c r="AI1860" s="12" t="n">
        <f aca="false">Assumptions!$B$64*$AH$1860</f>
        <v>6106639.04107346</v>
      </c>
    </row>
    <row r="1861" customFormat="false" ht="15" hidden="true" customHeight="false" outlineLevel="0" collapsed="false">
      <c r="A1861" s="6" t="n">
        <f aca="false">ROW()-ROW($A$1831)+Assumptions!$B$4</f>
        <v>30</v>
      </c>
      <c r="B1861" s="12" t="n">
        <f aca="false">$P$1860</f>
        <v>1452275.08238086</v>
      </c>
      <c r="C1861" s="12" t="n">
        <f aca="false">$D$4/(Assumptions!$B$16+$B$1861)</f>
        <v>47.2810306745918</v>
      </c>
      <c r="D1861" s="12" t="n">
        <f aca="false">Assumptions!$B$7/$C$1861</f>
        <v>634503.934706348</v>
      </c>
      <c r="E1861" s="12" t="n">
        <f aca="false">$T$1861+$W$1861+$Z$1861+$AC$1861+$AF$1861+$AI$1861</f>
        <v>23232748.6524389</v>
      </c>
      <c r="F1861" s="12" t="n">
        <f aca="false">Assumptions!$B$70/(Assumptions!$B$20+Assumptions!$B$17+$B$1861+$E$1861+$O$1860)</f>
        <v>26.2093393751451</v>
      </c>
      <c r="G1861" s="12" t="n">
        <f aca="false">$C$1861*(1-Assumptions!$B$71)</f>
        <v>37.8248245396734</v>
      </c>
      <c r="H1861" s="12" t="n">
        <f aca="false">MIN($F$1861,$G$1861)</f>
        <v>26.2093393751451</v>
      </c>
      <c r="I1861" s="12" t="str">
        <f aca="false">IF($F$1861&lt;=$G$1861,"cap","discount")</f>
        <v>cap</v>
      </c>
      <c r="J1861" s="12" t="n">
        <f aca="false">Assumptions!$B$69/$H$1861</f>
        <v>190771.69128275</v>
      </c>
      <c r="K1861" s="12" t="n">
        <f aca="false">Assumptions!$B$74/(Assumptions!$B$20+Assumptions!$B$17+$B$1861+$E$1861+$J$1861)</f>
        <v>41.80769968718</v>
      </c>
      <c r="L1861" s="12" t="n">
        <f aca="false">$C$1861*(1-Assumptions!$B$75)</f>
        <v>40.188876073403</v>
      </c>
      <c r="M1861" s="12" t="n">
        <f aca="false">MIN($K$1861,$L$1861)</f>
        <v>40.188876073403</v>
      </c>
      <c r="N1861" s="12" t="str">
        <f aca="false">IF($K$1861&lt;=$L$1861,"cap","discount")</f>
        <v>discount</v>
      </c>
      <c r="O1861" s="12" t="n">
        <f aca="false">Assumptions!$B$73/$M$1861</f>
        <v>74647.5217301585</v>
      </c>
      <c r="P1861" s="12" t="n">
        <f aca="false">MAX(Assumptions!$B$4,($A$7*(Assumptions!$B$20+$E$1861+Assumptions!$B$17+$J$1861+$O$1861+$D$1861)-Assumptions!$B$17)/(1-$A$7))</f>
        <v>1452275.08238086</v>
      </c>
      <c r="Q1861" s="12" t="n">
        <f aca="false">Assumptions!$B$20+$E$1861+Assumptions!$B$17+$P$1861+$J$1861+$O$1861+$D$1861</f>
        <v>38979613.882539</v>
      </c>
      <c r="R1861" s="12" t="n">
        <f aca="false">IF($C$1861&lt;Assumptions!$B$37,Assumptions!$B$37*(Assumptions!$B$21+Assumptions!$B$22/Assumptions!$B$37)/(Assumptions!$B$21+Assumptions!$B$22/$C$1861),Assumptions!$B$37)</f>
        <v>1</v>
      </c>
      <c r="S1861" s="12" t="n">
        <f aca="false">Assumptions!$B$38/$R$1861</f>
        <v>1</v>
      </c>
      <c r="T1861" s="12" t="n">
        <f aca="false">Assumptions!$B$39*$S$1861</f>
        <v>5000000</v>
      </c>
      <c r="U1861" s="12" t="n">
        <f aca="false">IF($C$1861&lt;Assumptions!$B$42,Assumptions!$B$42*(Assumptions!$B$21+Assumptions!$B$22/Assumptions!$B$42)/(Assumptions!$B$21+Assumptions!$B$22/$C$1861),Assumptions!$B$42)</f>
        <v>3</v>
      </c>
      <c r="V1861" s="12" t="n">
        <f aca="false">Assumptions!$B$43/$U$1861</f>
        <v>1</v>
      </c>
      <c r="W1861" s="12" t="n">
        <f aca="false">Assumptions!$B$44*$V$1861</f>
        <v>5000000</v>
      </c>
      <c r="X1861" s="12" t="n">
        <f aca="false">IF($C$1861&lt;Assumptions!$B$47,Assumptions!$B$47*(Assumptions!$B$21+Assumptions!$B$22/Assumptions!$B$47)/(Assumptions!$B$21+Assumptions!$B$22/$C$1861),Assumptions!$B$47)</f>
        <v>10</v>
      </c>
      <c r="Y1861" s="12" t="n">
        <f aca="false">Assumptions!$B$48/$X$1861</f>
        <v>1</v>
      </c>
      <c r="Z1861" s="12" t="n">
        <f aca="false">Assumptions!$B$49*$Y$1861</f>
        <v>3000000</v>
      </c>
      <c r="AA1861" s="12" t="n">
        <f aca="false">IF($C$1861&lt;Assumptions!$B$52,Assumptions!$B$52*(Assumptions!$B$21+Assumptions!$B$22/Assumptions!$B$52)/(Assumptions!$B$21+Assumptions!$B$22/$C$1861),Assumptions!$B$52)</f>
        <v>25</v>
      </c>
      <c r="AB1861" s="12" t="n">
        <f aca="false">Assumptions!$B$53/$AA$1861</f>
        <v>1</v>
      </c>
      <c r="AC1861" s="12" t="n">
        <f aca="false">Assumptions!$B$54*$AB$1861</f>
        <v>2400000</v>
      </c>
      <c r="AD1861" s="12" t="n">
        <f aca="false">IF($C$1861&lt;Assumptions!$B$57,Assumptions!$B$57*(Assumptions!$B$21+Assumptions!$B$22/Assumptions!$B$57)/(Assumptions!$B$21+Assumptions!$B$22/$C$1861),Assumptions!$B$57)</f>
        <v>57.9337600240192</v>
      </c>
      <c r="AE1861" s="12" t="n">
        <f aca="false">Assumptions!$B$58/$AD$1861</f>
        <v>1.03566555968617</v>
      </c>
      <c r="AF1861" s="12" t="n">
        <f aca="false">Assumptions!$B$59*$AE$1861</f>
        <v>1726109.61136547</v>
      </c>
      <c r="AG1861" s="12" t="n">
        <f aca="false">IF($C$1861&lt;Assumptions!$B$62,Assumptions!$B$62*(Assumptions!$B$21+Assumptions!$B$22/Assumptions!$B$62)/(Assumptions!$B$21+Assumptions!$B$22/$C$1861),Assumptions!$B$62)</f>
        <v>49.1263361560506</v>
      </c>
      <c r="AH1861" s="12" t="n">
        <f aca="false">Assumptions!$B$63/$AG$1861</f>
        <v>1.00065086970557</v>
      </c>
      <c r="AI1861" s="12" t="n">
        <f aca="false">Assumptions!$B$64*$AH$1861</f>
        <v>6106639.04107346</v>
      </c>
    </row>
    <row r="1862" customFormat="false" ht="15" hidden="true" customHeight="false" outlineLevel="0" collapsed="false">
      <c r="A1862" s="6" t="n">
        <f aca="false">ROW()-ROW($A$1831)+Assumptions!$B$4</f>
        <v>31</v>
      </c>
      <c r="B1862" s="12" t="n">
        <f aca="false">$P$1861</f>
        <v>1452275.08238086</v>
      </c>
      <c r="C1862" s="12" t="n">
        <f aca="false">$D$4/(Assumptions!$B$16+$B$1862)</f>
        <v>47.2810306745918</v>
      </c>
      <c r="D1862" s="12" t="n">
        <f aca="false">Assumptions!$B$7/$C$1862</f>
        <v>634503.934706348</v>
      </c>
      <c r="E1862" s="12" t="n">
        <f aca="false">$T$1862+$W$1862+$Z$1862+$AC$1862+$AF$1862+$AI$1862</f>
        <v>23232748.6524389</v>
      </c>
      <c r="F1862" s="12" t="n">
        <f aca="false">Assumptions!$B$70/(Assumptions!$B$20+Assumptions!$B$17+$B$1862+$E$1862+$O$1861)</f>
        <v>26.2093393751451</v>
      </c>
      <c r="G1862" s="12" t="n">
        <f aca="false">$C$1862*(1-Assumptions!$B$71)</f>
        <v>37.8248245396734</v>
      </c>
      <c r="H1862" s="12" t="n">
        <f aca="false">MIN($F$1862,$G$1862)</f>
        <v>26.2093393751451</v>
      </c>
      <c r="I1862" s="12" t="str">
        <f aca="false">IF($F$1862&lt;=$G$1862,"cap","discount")</f>
        <v>cap</v>
      </c>
      <c r="J1862" s="12" t="n">
        <f aca="false">Assumptions!$B$69/$H$1862</f>
        <v>190771.69128275</v>
      </c>
      <c r="K1862" s="12" t="n">
        <f aca="false">Assumptions!$B$74/(Assumptions!$B$20+Assumptions!$B$17+$B$1862+$E$1862+$J$1862)</f>
        <v>41.80769968718</v>
      </c>
      <c r="L1862" s="12" t="n">
        <f aca="false">$C$1862*(1-Assumptions!$B$75)</f>
        <v>40.188876073403</v>
      </c>
      <c r="M1862" s="12" t="n">
        <f aca="false">MIN($K$1862,$L$1862)</f>
        <v>40.188876073403</v>
      </c>
      <c r="N1862" s="12" t="str">
        <f aca="false">IF($K$1862&lt;=$L$1862,"cap","discount")</f>
        <v>discount</v>
      </c>
      <c r="O1862" s="12" t="n">
        <f aca="false">Assumptions!$B$73/$M$1862</f>
        <v>74647.5217301585</v>
      </c>
      <c r="P1862" s="12" t="n">
        <f aca="false">MAX(Assumptions!$B$4,($A$7*(Assumptions!$B$20+$E$1862+Assumptions!$B$17+$J$1862+$O$1862+$D$1862)-Assumptions!$B$17)/(1-$A$7))</f>
        <v>1452275.08238086</v>
      </c>
      <c r="Q1862" s="12" t="n">
        <f aca="false">Assumptions!$B$20+$E$1862+Assumptions!$B$17+$P$1862+$J$1862+$O$1862+$D$1862</f>
        <v>38979613.882539</v>
      </c>
      <c r="R1862" s="12" t="n">
        <f aca="false">IF($C$1862&lt;Assumptions!$B$37,Assumptions!$B$37*(Assumptions!$B$21+Assumptions!$B$22/Assumptions!$B$37)/(Assumptions!$B$21+Assumptions!$B$22/$C$1862),Assumptions!$B$37)</f>
        <v>1</v>
      </c>
      <c r="S1862" s="12" t="n">
        <f aca="false">Assumptions!$B$38/$R$1862</f>
        <v>1</v>
      </c>
      <c r="T1862" s="12" t="n">
        <f aca="false">Assumptions!$B$39*$S$1862</f>
        <v>5000000</v>
      </c>
      <c r="U1862" s="12" t="n">
        <f aca="false">IF($C$1862&lt;Assumptions!$B$42,Assumptions!$B$42*(Assumptions!$B$21+Assumptions!$B$22/Assumptions!$B$42)/(Assumptions!$B$21+Assumptions!$B$22/$C$1862),Assumptions!$B$42)</f>
        <v>3</v>
      </c>
      <c r="V1862" s="12" t="n">
        <f aca="false">Assumptions!$B$43/$U$1862</f>
        <v>1</v>
      </c>
      <c r="W1862" s="12" t="n">
        <f aca="false">Assumptions!$B$44*$V$1862</f>
        <v>5000000</v>
      </c>
      <c r="X1862" s="12" t="n">
        <f aca="false">IF($C$1862&lt;Assumptions!$B$47,Assumptions!$B$47*(Assumptions!$B$21+Assumptions!$B$22/Assumptions!$B$47)/(Assumptions!$B$21+Assumptions!$B$22/$C$1862),Assumptions!$B$47)</f>
        <v>10</v>
      </c>
      <c r="Y1862" s="12" t="n">
        <f aca="false">Assumptions!$B$48/$X$1862</f>
        <v>1</v>
      </c>
      <c r="Z1862" s="12" t="n">
        <f aca="false">Assumptions!$B$49*$Y$1862</f>
        <v>3000000</v>
      </c>
      <c r="AA1862" s="12" t="n">
        <f aca="false">IF($C$1862&lt;Assumptions!$B$52,Assumptions!$B$52*(Assumptions!$B$21+Assumptions!$B$22/Assumptions!$B$52)/(Assumptions!$B$21+Assumptions!$B$22/$C$1862),Assumptions!$B$52)</f>
        <v>25</v>
      </c>
      <c r="AB1862" s="12" t="n">
        <f aca="false">Assumptions!$B$53/$AA$1862</f>
        <v>1</v>
      </c>
      <c r="AC1862" s="12" t="n">
        <f aca="false">Assumptions!$B$54*$AB$1862</f>
        <v>2400000</v>
      </c>
      <c r="AD1862" s="12" t="n">
        <f aca="false">IF($C$1862&lt;Assumptions!$B$57,Assumptions!$B$57*(Assumptions!$B$21+Assumptions!$B$22/Assumptions!$B$57)/(Assumptions!$B$21+Assumptions!$B$22/$C$1862),Assumptions!$B$57)</f>
        <v>57.9337600240192</v>
      </c>
      <c r="AE1862" s="12" t="n">
        <f aca="false">Assumptions!$B$58/$AD$1862</f>
        <v>1.03566555968617</v>
      </c>
      <c r="AF1862" s="12" t="n">
        <f aca="false">Assumptions!$B$59*$AE$1862</f>
        <v>1726109.61136547</v>
      </c>
      <c r="AG1862" s="12" t="n">
        <f aca="false">IF($C$1862&lt;Assumptions!$B$62,Assumptions!$B$62*(Assumptions!$B$21+Assumptions!$B$22/Assumptions!$B$62)/(Assumptions!$B$21+Assumptions!$B$22/$C$1862),Assumptions!$B$62)</f>
        <v>49.1263361560506</v>
      </c>
      <c r="AH1862" s="12" t="n">
        <f aca="false">Assumptions!$B$63/$AG$1862</f>
        <v>1.00065086970557</v>
      </c>
      <c r="AI1862" s="12" t="n">
        <f aca="false">Assumptions!$B$64*$AH$1862</f>
        <v>6106639.04107346</v>
      </c>
    </row>
    <row r="1863" customFormat="false" ht="15" hidden="true" customHeight="false" outlineLevel="0" collapsed="false">
      <c r="A1863" s="6" t="n">
        <f aca="false">ROW()-ROW($A$1831)+Assumptions!$B$4</f>
        <v>32</v>
      </c>
      <c r="B1863" s="12" t="n">
        <f aca="false">$P$1862</f>
        <v>1452275.08238086</v>
      </c>
      <c r="C1863" s="12" t="n">
        <f aca="false">$D$4/(Assumptions!$B$16+$B$1863)</f>
        <v>47.2810306745918</v>
      </c>
      <c r="D1863" s="12" t="n">
        <f aca="false">Assumptions!$B$7/$C$1863</f>
        <v>634503.934706348</v>
      </c>
      <c r="E1863" s="12" t="n">
        <f aca="false">$T$1863+$W$1863+$Z$1863+$AC$1863+$AF$1863+$AI$1863</f>
        <v>23232748.6524389</v>
      </c>
      <c r="F1863" s="12" t="n">
        <f aca="false">Assumptions!$B$70/(Assumptions!$B$20+Assumptions!$B$17+$B$1863+$E$1863+$O$1862)</f>
        <v>26.2093393751451</v>
      </c>
      <c r="G1863" s="12" t="n">
        <f aca="false">$C$1863*(1-Assumptions!$B$71)</f>
        <v>37.8248245396734</v>
      </c>
      <c r="H1863" s="12" t="n">
        <f aca="false">MIN($F$1863,$G$1863)</f>
        <v>26.2093393751451</v>
      </c>
      <c r="I1863" s="12" t="str">
        <f aca="false">IF($F$1863&lt;=$G$1863,"cap","discount")</f>
        <v>cap</v>
      </c>
      <c r="J1863" s="12" t="n">
        <f aca="false">Assumptions!$B$69/$H$1863</f>
        <v>190771.69128275</v>
      </c>
      <c r="K1863" s="12" t="n">
        <f aca="false">Assumptions!$B$74/(Assumptions!$B$20+Assumptions!$B$17+$B$1863+$E$1863+$J$1863)</f>
        <v>41.80769968718</v>
      </c>
      <c r="L1863" s="12" t="n">
        <f aca="false">$C$1863*(1-Assumptions!$B$75)</f>
        <v>40.188876073403</v>
      </c>
      <c r="M1863" s="12" t="n">
        <f aca="false">MIN($K$1863,$L$1863)</f>
        <v>40.188876073403</v>
      </c>
      <c r="N1863" s="12" t="str">
        <f aca="false">IF($K$1863&lt;=$L$1863,"cap","discount")</f>
        <v>discount</v>
      </c>
      <c r="O1863" s="12" t="n">
        <f aca="false">Assumptions!$B$73/$M$1863</f>
        <v>74647.5217301585</v>
      </c>
      <c r="P1863" s="12" t="n">
        <f aca="false">MAX(Assumptions!$B$4,($A$7*(Assumptions!$B$20+$E$1863+Assumptions!$B$17+$J$1863+$O$1863+$D$1863)-Assumptions!$B$17)/(1-$A$7))</f>
        <v>1452275.08238086</v>
      </c>
      <c r="Q1863" s="12" t="n">
        <f aca="false">Assumptions!$B$20+$E$1863+Assumptions!$B$17+$P$1863+$J$1863+$O$1863+$D$1863</f>
        <v>38979613.882539</v>
      </c>
      <c r="R1863" s="12" t="n">
        <f aca="false">IF($C$1863&lt;Assumptions!$B$37,Assumptions!$B$37*(Assumptions!$B$21+Assumptions!$B$22/Assumptions!$B$37)/(Assumptions!$B$21+Assumptions!$B$22/$C$1863),Assumptions!$B$37)</f>
        <v>1</v>
      </c>
      <c r="S1863" s="12" t="n">
        <f aca="false">Assumptions!$B$38/$R$1863</f>
        <v>1</v>
      </c>
      <c r="T1863" s="12" t="n">
        <f aca="false">Assumptions!$B$39*$S$1863</f>
        <v>5000000</v>
      </c>
      <c r="U1863" s="12" t="n">
        <f aca="false">IF($C$1863&lt;Assumptions!$B$42,Assumptions!$B$42*(Assumptions!$B$21+Assumptions!$B$22/Assumptions!$B$42)/(Assumptions!$B$21+Assumptions!$B$22/$C$1863),Assumptions!$B$42)</f>
        <v>3</v>
      </c>
      <c r="V1863" s="12" t="n">
        <f aca="false">Assumptions!$B$43/$U$1863</f>
        <v>1</v>
      </c>
      <c r="W1863" s="12" t="n">
        <f aca="false">Assumptions!$B$44*$V$1863</f>
        <v>5000000</v>
      </c>
      <c r="X1863" s="12" t="n">
        <f aca="false">IF($C$1863&lt;Assumptions!$B$47,Assumptions!$B$47*(Assumptions!$B$21+Assumptions!$B$22/Assumptions!$B$47)/(Assumptions!$B$21+Assumptions!$B$22/$C$1863),Assumptions!$B$47)</f>
        <v>10</v>
      </c>
      <c r="Y1863" s="12" t="n">
        <f aca="false">Assumptions!$B$48/$X$1863</f>
        <v>1</v>
      </c>
      <c r="Z1863" s="12" t="n">
        <f aca="false">Assumptions!$B$49*$Y$1863</f>
        <v>3000000</v>
      </c>
      <c r="AA1863" s="12" t="n">
        <f aca="false">IF($C$1863&lt;Assumptions!$B$52,Assumptions!$B$52*(Assumptions!$B$21+Assumptions!$B$22/Assumptions!$B$52)/(Assumptions!$B$21+Assumptions!$B$22/$C$1863),Assumptions!$B$52)</f>
        <v>25</v>
      </c>
      <c r="AB1863" s="12" t="n">
        <f aca="false">Assumptions!$B$53/$AA$1863</f>
        <v>1</v>
      </c>
      <c r="AC1863" s="12" t="n">
        <f aca="false">Assumptions!$B$54*$AB$1863</f>
        <v>2400000</v>
      </c>
      <c r="AD1863" s="12" t="n">
        <f aca="false">IF($C$1863&lt;Assumptions!$B$57,Assumptions!$B$57*(Assumptions!$B$21+Assumptions!$B$22/Assumptions!$B$57)/(Assumptions!$B$21+Assumptions!$B$22/$C$1863),Assumptions!$B$57)</f>
        <v>57.9337600240192</v>
      </c>
      <c r="AE1863" s="12" t="n">
        <f aca="false">Assumptions!$B$58/$AD$1863</f>
        <v>1.03566555968617</v>
      </c>
      <c r="AF1863" s="12" t="n">
        <f aca="false">Assumptions!$B$59*$AE$1863</f>
        <v>1726109.61136547</v>
      </c>
      <c r="AG1863" s="12" t="n">
        <f aca="false">IF($C$1863&lt;Assumptions!$B$62,Assumptions!$B$62*(Assumptions!$B$21+Assumptions!$B$22/Assumptions!$B$62)/(Assumptions!$B$21+Assumptions!$B$22/$C$1863),Assumptions!$B$62)</f>
        <v>49.1263361560506</v>
      </c>
      <c r="AH1863" s="12" t="n">
        <f aca="false">Assumptions!$B$63/$AG$1863</f>
        <v>1.00065086970557</v>
      </c>
      <c r="AI1863" s="12" t="n">
        <f aca="false">Assumptions!$B$64*$AH$1863</f>
        <v>6106639.04107346</v>
      </c>
    </row>
    <row r="1864" customFormat="false" ht="15" hidden="true" customHeight="false" outlineLevel="0" collapsed="false">
      <c r="A1864" s="6" t="n">
        <f aca="false">ROW()-ROW($A$1831)+Assumptions!$B$4</f>
        <v>33</v>
      </c>
      <c r="B1864" s="12" t="n">
        <f aca="false">$P$1863</f>
        <v>1452275.08238086</v>
      </c>
      <c r="C1864" s="12" t="n">
        <f aca="false">$D$4/(Assumptions!$B$16+$B$1864)</f>
        <v>47.2810306745918</v>
      </c>
      <c r="D1864" s="12" t="n">
        <f aca="false">Assumptions!$B$7/$C$1864</f>
        <v>634503.934706348</v>
      </c>
      <c r="E1864" s="12" t="n">
        <f aca="false">$T$1864+$W$1864+$Z$1864+$AC$1864+$AF$1864+$AI$1864</f>
        <v>23232748.6524389</v>
      </c>
      <c r="F1864" s="12" t="n">
        <f aca="false">Assumptions!$B$70/(Assumptions!$B$20+Assumptions!$B$17+$B$1864+$E$1864+$O$1863)</f>
        <v>26.2093393751451</v>
      </c>
      <c r="G1864" s="12" t="n">
        <f aca="false">$C$1864*(1-Assumptions!$B$71)</f>
        <v>37.8248245396734</v>
      </c>
      <c r="H1864" s="12" t="n">
        <f aca="false">MIN($F$1864,$G$1864)</f>
        <v>26.2093393751451</v>
      </c>
      <c r="I1864" s="12" t="str">
        <f aca="false">IF($F$1864&lt;=$G$1864,"cap","discount")</f>
        <v>cap</v>
      </c>
      <c r="J1864" s="12" t="n">
        <f aca="false">Assumptions!$B$69/$H$1864</f>
        <v>190771.69128275</v>
      </c>
      <c r="K1864" s="12" t="n">
        <f aca="false">Assumptions!$B$74/(Assumptions!$B$20+Assumptions!$B$17+$B$1864+$E$1864+$J$1864)</f>
        <v>41.80769968718</v>
      </c>
      <c r="L1864" s="12" t="n">
        <f aca="false">$C$1864*(1-Assumptions!$B$75)</f>
        <v>40.188876073403</v>
      </c>
      <c r="M1864" s="12" t="n">
        <f aca="false">MIN($K$1864,$L$1864)</f>
        <v>40.188876073403</v>
      </c>
      <c r="N1864" s="12" t="str">
        <f aca="false">IF($K$1864&lt;=$L$1864,"cap","discount")</f>
        <v>discount</v>
      </c>
      <c r="O1864" s="12" t="n">
        <f aca="false">Assumptions!$B$73/$M$1864</f>
        <v>74647.5217301585</v>
      </c>
      <c r="P1864" s="12" t="n">
        <f aca="false">MAX(Assumptions!$B$4,($A$7*(Assumptions!$B$20+$E$1864+Assumptions!$B$17+$J$1864+$O$1864+$D$1864)-Assumptions!$B$17)/(1-$A$7))</f>
        <v>1452275.08238086</v>
      </c>
      <c r="Q1864" s="12" t="n">
        <f aca="false">Assumptions!$B$20+$E$1864+Assumptions!$B$17+$P$1864+$J$1864+$O$1864+$D$1864</f>
        <v>38979613.882539</v>
      </c>
      <c r="R1864" s="12" t="n">
        <f aca="false">IF($C$1864&lt;Assumptions!$B$37,Assumptions!$B$37*(Assumptions!$B$21+Assumptions!$B$22/Assumptions!$B$37)/(Assumptions!$B$21+Assumptions!$B$22/$C$1864),Assumptions!$B$37)</f>
        <v>1</v>
      </c>
      <c r="S1864" s="12" t="n">
        <f aca="false">Assumptions!$B$38/$R$1864</f>
        <v>1</v>
      </c>
      <c r="T1864" s="12" t="n">
        <f aca="false">Assumptions!$B$39*$S$1864</f>
        <v>5000000</v>
      </c>
      <c r="U1864" s="12" t="n">
        <f aca="false">IF($C$1864&lt;Assumptions!$B$42,Assumptions!$B$42*(Assumptions!$B$21+Assumptions!$B$22/Assumptions!$B$42)/(Assumptions!$B$21+Assumptions!$B$22/$C$1864),Assumptions!$B$42)</f>
        <v>3</v>
      </c>
      <c r="V1864" s="12" t="n">
        <f aca="false">Assumptions!$B$43/$U$1864</f>
        <v>1</v>
      </c>
      <c r="W1864" s="12" t="n">
        <f aca="false">Assumptions!$B$44*$V$1864</f>
        <v>5000000</v>
      </c>
      <c r="X1864" s="12" t="n">
        <f aca="false">IF($C$1864&lt;Assumptions!$B$47,Assumptions!$B$47*(Assumptions!$B$21+Assumptions!$B$22/Assumptions!$B$47)/(Assumptions!$B$21+Assumptions!$B$22/$C$1864),Assumptions!$B$47)</f>
        <v>10</v>
      </c>
      <c r="Y1864" s="12" t="n">
        <f aca="false">Assumptions!$B$48/$X$1864</f>
        <v>1</v>
      </c>
      <c r="Z1864" s="12" t="n">
        <f aca="false">Assumptions!$B$49*$Y$1864</f>
        <v>3000000</v>
      </c>
      <c r="AA1864" s="12" t="n">
        <f aca="false">IF($C$1864&lt;Assumptions!$B$52,Assumptions!$B$52*(Assumptions!$B$21+Assumptions!$B$22/Assumptions!$B$52)/(Assumptions!$B$21+Assumptions!$B$22/$C$1864),Assumptions!$B$52)</f>
        <v>25</v>
      </c>
      <c r="AB1864" s="12" t="n">
        <f aca="false">Assumptions!$B$53/$AA$1864</f>
        <v>1</v>
      </c>
      <c r="AC1864" s="12" t="n">
        <f aca="false">Assumptions!$B$54*$AB$1864</f>
        <v>2400000</v>
      </c>
      <c r="AD1864" s="12" t="n">
        <f aca="false">IF($C$1864&lt;Assumptions!$B$57,Assumptions!$B$57*(Assumptions!$B$21+Assumptions!$B$22/Assumptions!$B$57)/(Assumptions!$B$21+Assumptions!$B$22/$C$1864),Assumptions!$B$57)</f>
        <v>57.9337600240192</v>
      </c>
      <c r="AE1864" s="12" t="n">
        <f aca="false">Assumptions!$B$58/$AD$1864</f>
        <v>1.03566555968617</v>
      </c>
      <c r="AF1864" s="12" t="n">
        <f aca="false">Assumptions!$B$59*$AE$1864</f>
        <v>1726109.61136547</v>
      </c>
      <c r="AG1864" s="12" t="n">
        <f aca="false">IF($C$1864&lt;Assumptions!$B$62,Assumptions!$B$62*(Assumptions!$B$21+Assumptions!$B$22/Assumptions!$B$62)/(Assumptions!$B$21+Assumptions!$B$22/$C$1864),Assumptions!$B$62)</f>
        <v>49.1263361560506</v>
      </c>
      <c r="AH1864" s="12" t="n">
        <f aca="false">Assumptions!$B$63/$AG$1864</f>
        <v>1.00065086970557</v>
      </c>
      <c r="AI1864" s="12" t="n">
        <f aca="false">Assumptions!$B$64*$AH$1864</f>
        <v>6106639.04107346</v>
      </c>
    </row>
    <row r="1865" customFormat="false" ht="15" hidden="true" customHeight="false" outlineLevel="0" collapsed="false">
      <c r="A1865" s="6" t="n">
        <f aca="false">ROW()-ROW($A$1831)+Assumptions!$B$4</f>
        <v>34</v>
      </c>
      <c r="B1865" s="12" t="n">
        <f aca="false">$P$1864</f>
        <v>1452275.08238086</v>
      </c>
      <c r="C1865" s="12" t="n">
        <f aca="false">$D$4/(Assumptions!$B$16+$B$1865)</f>
        <v>47.2810306745918</v>
      </c>
      <c r="D1865" s="12" t="n">
        <f aca="false">Assumptions!$B$7/$C$1865</f>
        <v>634503.934706348</v>
      </c>
      <c r="E1865" s="12" t="n">
        <f aca="false">$T$1865+$W$1865+$Z$1865+$AC$1865+$AF$1865+$AI$1865</f>
        <v>23232748.6524389</v>
      </c>
      <c r="F1865" s="12" t="n">
        <f aca="false">Assumptions!$B$70/(Assumptions!$B$20+Assumptions!$B$17+$B$1865+$E$1865+$O$1864)</f>
        <v>26.2093393751451</v>
      </c>
      <c r="G1865" s="12" t="n">
        <f aca="false">$C$1865*(1-Assumptions!$B$71)</f>
        <v>37.8248245396734</v>
      </c>
      <c r="H1865" s="12" t="n">
        <f aca="false">MIN($F$1865,$G$1865)</f>
        <v>26.2093393751451</v>
      </c>
      <c r="I1865" s="12" t="str">
        <f aca="false">IF($F$1865&lt;=$G$1865,"cap","discount")</f>
        <v>cap</v>
      </c>
      <c r="J1865" s="12" t="n">
        <f aca="false">Assumptions!$B$69/$H$1865</f>
        <v>190771.69128275</v>
      </c>
      <c r="K1865" s="12" t="n">
        <f aca="false">Assumptions!$B$74/(Assumptions!$B$20+Assumptions!$B$17+$B$1865+$E$1865+$J$1865)</f>
        <v>41.80769968718</v>
      </c>
      <c r="L1865" s="12" t="n">
        <f aca="false">$C$1865*(1-Assumptions!$B$75)</f>
        <v>40.188876073403</v>
      </c>
      <c r="M1865" s="12" t="n">
        <f aca="false">MIN($K$1865,$L$1865)</f>
        <v>40.188876073403</v>
      </c>
      <c r="N1865" s="12" t="str">
        <f aca="false">IF($K$1865&lt;=$L$1865,"cap","discount")</f>
        <v>discount</v>
      </c>
      <c r="O1865" s="12" t="n">
        <f aca="false">Assumptions!$B$73/$M$1865</f>
        <v>74647.5217301585</v>
      </c>
      <c r="P1865" s="12" t="n">
        <f aca="false">MAX(Assumptions!$B$4,($A$7*(Assumptions!$B$20+$E$1865+Assumptions!$B$17+$J$1865+$O$1865+$D$1865)-Assumptions!$B$17)/(1-$A$7))</f>
        <v>1452275.08238086</v>
      </c>
      <c r="Q1865" s="12" t="n">
        <f aca="false">Assumptions!$B$20+$E$1865+Assumptions!$B$17+$P$1865+$J$1865+$O$1865+$D$1865</f>
        <v>38979613.882539</v>
      </c>
      <c r="R1865" s="12" t="n">
        <f aca="false">IF($C$1865&lt;Assumptions!$B$37,Assumptions!$B$37*(Assumptions!$B$21+Assumptions!$B$22/Assumptions!$B$37)/(Assumptions!$B$21+Assumptions!$B$22/$C$1865),Assumptions!$B$37)</f>
        <v>1</v>
      </c>
      <c r="S1865" s="12" t="n">
        <f aca="false">Assumptions!$B$38/$R$1865</f>
        <v>1</v>
      </c>
      <c r="T1865" s="12" t="n">
        <f aca="false">Assumptions!$B$39*$S$1865</f>
        <v>5000000</v>
      </c>
      <c r="U1865" s="12" t="n">
        <f aca="false">IF($C$1865&lt;Assumptions!$B$42,Assumptions!$B$42*(Assumptions!$B$21+Assumptions!$B$22/Assumptions!$B$42)/(Assumptions!$B$21+Assumptions!$B$22/$C$1865),Assumptions!$B$42)</f>
        <v>3</v>
      </c>
      <c r="V1865" s="12" t="n">
        <f aca="false">Assumptions!$B$43/$U$1865</f>
        <v>1</v>
      </c>
      <c r="W1865" s="12" t="n">
        <f aca="false">Assumptions!$B$44*$V$1865</f>
        <v>5000000</v>
      </c>
      <c r="X1865" s="12" t="n">
        <f aca="false">IF($C$1865&lt;Assumptions!$B$47,Assumptions!$B$47*(Assumptions!$B$21+Assumptions!$B$22/Assumptions!$B$47)/(Assumptions!$B$21+Assumptions!$B$22/$C$1865),Assumptions!$B$47)</f>
        <v>10</v>
      </c>
      <c r="Y1865" s="12" t="n">
        <f aca="false">Assumptions!$B$48/$X$1865</f>
        <v>1</v>
      </c>
      <c r="Z1865" s="12" t="n">
        <f aca="false">Assumptions!$B$49*$Y$1865</f>
        <v>3000000</v>
      </c>
      <c r="AA1865" s="12" t="n">
        <f aca="false">IF($C$1865&lt;Assumptions!$B$52,Assumptions!$B$52*(Assumptions!$B$21+Assumptions!$B$22/Assumptions!$B$52)/(Assumptions!$B$21+Assumptions!$B$22/$C$1865),Assumptions!$B$52)</f>
        <v>25</v>
      </c>
      <c r="AB1865" s="12" t="n">
        <f aca="false">Assumptions!$B$53/$AA$1865</f>
        <v>1</v>
      </c>
      <c r="AC1865" s="12" t="n">
        <f aca="false">Assumptions!$B$54*$AB$1865</f>
        <v>2400000</v>
      </c>
      <c r="AD1865" s="12" t="n">
        <f aca="false">IF($C$1865&lt;Assumptions!$B$57,Assumptions!$B$57*(Assumptions!$B$21+Assumptions!$B$22/Assumptions!$B$57)/(Assumptions!$B$21+Assumptions!$B$22/$C$1865),Assumptions!$B$57)</f>
        <v>57.9337600240192</v>
      </c>
      <c r="AE1865" s="12" t="n">
        <f aca="false">Assumptions!$B$58/$AD$1865</f>
        <v>1.03566555968617</v>
      </c>
      <c r="AF1865" s="12" t="n">
        <f aca="false">Assumptions!$B$59*$AE$1865</f>
        <v>1726109.61136547</v>
      </c>
      <c r="AG1865" s="12" t="n">
        <f aca="false">IF($C$1865&lt;Assumptions!$B$62,Assumptions!$B$62*(Assumptions!$B$21+Assumptions!$B$22/Assumptions!$B$62)/(Assumptions!$B$21+Assumptions!$B$22/$C$1865),Assumptions!$B$62)</f>
        <v>49.1263361560506</v>
      </c>
      <c r="AH1865" s="12" t="n">
        <f aca="false">Assumptions!$B$63/$AG$1865</f>
        <v>1.00065086970557</v>
      </c>
      <c r="AI1865" s="12" t="n">
        <f aca="false">Assumptions!$B$64*$AH$1865</f>
        <v>6106639.04107346</v>
      </c>
    </row>
    <row r="1866" customFormat="false" ht="15" hidden="true" customHeight="false" outlineLevel="0" collapsed="false">
      <c r="A1866" s="6" t="n">
        <f aca="false">ROW()-ROW($A$1831)+Assumptions!$B$4</f>
        <v>35</v>
      </c>
      <c r="B1866" s="12" t="n">
        <f aca="false">$P$1865</f>
        <v>1452275.08238086</v>
      </c>
      <c r="C1866" s="12" t="n">
        <f aca="false">$D$4/(Assumptions!$B$16+$B$1866)</f>
        <v>47.2810306745918</v>
      </c>
      <c r="D1866" s="12" t="n">
        <f aca="false">Assumptions!$B$7/$C$1866</f>
        <v>634503.934706348</v>
      </c>
      <c r="E1866" s="12" t="n">
        <f aca="false">$T$1866+$W$1866+$Z$1866+$AC$1866+$AF$1866+$AI$1866</f>
        <v>23232748.6524389</v>
      </c>
      <c r="F1866" s="12" t="n">
        <f aca="false">Assumptions!$B$70/(Assumptions!$B$20+Assumptions!$B$17+$B$1866+$E$1866+$O$1865)</f>
        <v>26.2093393751451</v>
      </c>
      <c r="G1866" s="12" t="n">
        <f aca="false">$C$1866*(1-Assumptions!$B$71)</f>
        <v>37.8248245396734</v>
      </c>
      <c r="H1866" s="12" t="n">
        <f aca="false">MIN($F$1866,$G$1866)</f>
        <v>26.2093393751451</v>
      </c>
      <c r="I1866" s="12" t="str">
        <f aca="false">IF($F$1866&lt;=$G$1866,"cap","discount")</f>
        <v>cap</v>
      </c>
      <c r="J1866" s="12" t="n">
        <f aca="false">Assumptions!$B$69/$H$1866</f>
        <v>190771.69128275</v>
      </c>
      <c r="K1866" s="12" t="n">
        <f aca="false">Assumptions!$B$74/(Assumptions!$B$20+Assumptions!$B$17+$B$1866+$E$1866+$J$1866)</f>
        <v>41.80769968718</v>
      </c>
      <c r="L1866" s="12" t="n">
        <f aca="false">$C$1866*(1-Assumptions!$B$75)</f>
        <v>40.188876073403</v>
      </c>
      <c r="M1866" s="12" t="n">
        <f aca="false">MIN($K$1866,$L$1866)</f>
        <v>40.188876073403</v>
      </c>
      <c r="N1866" s="12" t="str">
        <f aca="false">IF($K$1866&lt;=$L$1866,"cap","discount")</f>
        <v>discount</v>
      </c>
      <c r="O1866" s="12" t="n">
        <f aca="false">Assumptions!$B$73/$M$1866</f>
        <v>74647.5217301585</v>
      </c>
      <c r="P1866" s="12" t="n">
        <f aca="false">MAX(Assumptions!$B$4,($A$7*(Assumptions!$B$20+$E$1866+Assumptions!$B$17+$J$1866+$O$1866+$D$1866)-Assumptions!$B$17)/(1-$A$7))</f>
        <v>1452275.08238086</v>
      </c>
      <c r="Q1866" s="12" t="n">
        <f aca="false">Assumptions!$B$20+$E$1866+Assumptions!$B$17+$P$1866+$J$1866+$O$1866+$D$1866</f>
        <v>38979613.882539</v>
      </c>
      <c r="R1866" s="12" t="n">
        <f aca="false">IF($C$1866&lt;Assumptions!$B$37,Assumptions!$B$37*(Assumptions!$B$21+Assumptions!$B$22/Assumptions!$B$37)/(Assumptions!$B$21+Assumptions!$B$22/$C$1866),Assumptions!$B$37)</f>
        <v>1</v>
      </c>
      <c r="S1866" s="12" t="n">
        <f aca="false">Assumptions!$B$38/$R$1866</f>
        <v>1</v>
      </c>
      <c r="T1866" s="12" t="n">
        <f aca="false">Assumptions!$B$39*$S$1866</f>
        <v>5000000</v>
      </c>
      <c r="U1866" s="12" t="n">
        <f aca="false">IF($C$1866&lt;Assumptions!$B$42,Assumptions!$B$42*(Assumptions!$B$21+Assumptions!$B$22/Assumptions!$B$42)/(Assumptions!$B$21+Assumptions!$B$22/$C$1866),Assumptions!$B$42)</f>
        <v>3</v>
      </c>
      <c r="V1866" s="12" t="n">
        <f aca="false">Assumptions!$B$43/$U$1866</f>
        <v>1</v>
      </c>
      <c r="W1866" s="12" t="n">
        <f aca="false">Assumptions!$B$44*$V$1866</f>
        <v>5000000</v>
      </c>
      <c r="X1866" s="12" t="n">
        <f aca="false">IF($C$1866&lt;Assumptions!$B$47,Assumptions!$B$47*(Assumptions!$B$21+Assumptions!$B$22/Assumptions!$B$47)/(Assumptions!$B$21+Assumptions!$B$22/$C$1866),Assumptions!$B$47)</f>
        <v>10</v>
      </c>
      <c r="Y1866" s="12" t="n">
        <f aca="false">Assumptions!$B$48/$X$1866</f>
        <v>1</v>
      </c>
      <c r="Z1866" s="12" t="n">
        <f aca="false">Assumptions!$B$49*$Y$1866</f>
        <v>3000000</v>
      </c>
      <c r="AA1866" s="12" t="n">
        <f aca="false">IF($C$1866&lt;Assumptions!$B$52,Assumptions!$B$52*(Assumptions!$B$21+Assumptions!$B$22/Assumptions!$B$52)/(Assumptions!$B$21+Assumptions!$B$22/$C$1866),Assumptions!$B$52)</f>
        <v>25</v>
      </c>
      <c r="AB1866" s="12" t="n">
        <f aca="false">Assumptions!$B$53/$AA$1866</f>
        <v>1</v>
      </c>
      <c r="AC1866" s="12" t="n">
        <f aca="false">Assumptions!$B$54*$AB$1866</f>
        <v>2400000</v>
      </c>
      <c r="AD1866" s="12" t="n">
        <f aca="false">IF($C$1866&lt;Assumptions!$B$57,Assumptions!$B$57*(Assumptions!$B$21+Assumptions!$B$22/Assumptions!$B$57)/(Assumptions!$B$21+Assumptions!$B$22/$C$1866),Assumptions!$B$57)</f>
        <v>57.9337600240192</v>
      </c>
      <c r="AE1866" s="12" t="n">
        <f aca="false">Assumptions!$B$58/$AD$1866</f>
        <v>1.03566555968617</v>
      </c>
      <c r="AF1866" s="12" t="n">
        <f aca="false">Assumptions!$B$59*$AE$1866</f>
        <v>1726109.61136547</v>
      </c>
      <c r="AG1866" s="12" t="n">
        <f aca="false">IF($C$1866&lt;Assumptions!$B$62,Assumptions!$B$62*(Assumptions!$B$21+Assumptions!$B$22/Assumptions!$B$62)/(Assumptions!$B$21+Assumptions!$B$22/$C$1866),Assumptions!$B$62)</f>
        <v>49.1263361560506</v>
      </c>
      <c r="AH1866" s="12" t="n">
        <f aca="false">Assumptions!$B$63/$AG$1866</f>
        <v>1.00065086970557</v>
      </c>
      <c r="AI1866" s="12" t="n">
        <f aca="false">Assumptions!$B$64*$AH$1866</f>
        <v>6106639.04107346</v>
      </c>
    </row>
    <row r="1867" customFormat="false" ht="15" hidden="true" customHeight="false" outlineLevel="0" collapsed="false">
      <c r="A1867" s="6" t="n">
        <f aca="false">ROW()-ROW($A$1831)+Assumptions!$B$4</f>
        <v>36</v>
      </c>
      <c r="B1867" s="12" t="n">
        <f aca="false">$P$1866</f>
        <v>1452275.08238086</v>
      </c>
      <c r="C1867" s="12" t="n">
        <f aca="false">$D$4/(Assumptions!$B$16+$B$1867)</f>
        <v>47.2810306745918</v>
      </c>
      <c r="D1867" s="12" t="n">
        <f aca="false">Assumptions!$B$7/$C$1867</f>
        <v>634503.934706348</v>
      </c>
      <c r="E1867" s="12" t="n">
        <f aca="false">$T$1867+$W$1867+$Z$1867+$AC$1867+$AF$1867+$AI$1867</f>
        <v>23232748.6524389</v>
      </c>
      <c r="F1867" s="12" t="n">
        <f aca="false">Assumptions!$B$70/(Assumptions!$B$20+Assumptions!$B$17+$B$1867+$E$1867+$O$1866)</f>
        <v>26.2093393751451</v>
      </c>
      <c r="G1867" s="12" t="n">
        <f aca="false">$C$1867*(1-Assumptions!$B$71)</f>
        <v>37.8248245396734</v>
      </c>
      <c r="H1867" s="12" t="n">
        <f aca="false">MIN($F$1867,$G$1867)</f>
        <v>26.2093393751451</v>
      </c>
      <c r="I1867" s="12" t="str">
        <f aca="false">IF($F$1867&lt;=$G$1867,"cap","discount")</f>
        <v>cap</v>
      </c>
      <c r="J1867" s="12" t="n">
        <f aca="false">Assumptions!$B$69/$H$1867</f>
        <v>190771.69128275</v>
      </c>
      <c r="K1867" s="12" t="n">
        <f aca="false">Assumptions!$B$74/(Assumptions!$B$20+Assumptions!$B$17+$B$1867+$E$1867+$J$1867)</f>
        <v>41.80769968718</v>
      </c>
      <c r="L1867" s="12" t="n">
        <f aca="false">$C$1867*(1-Assumptions!$B$75)</f>
        <v>40.188876073403</v>
      </c>
      <c r="M1867" s="12" t="n">
        <f aca="false">MIN($K$1867,$L$1867)</f>
        <v>40.188876073403</v>
      </c>
      <c r="N1867" s="12" t="str">
        <f aca="false">IF($K$1867&lt;=$L$1867,"cap","discount")</f>
        <v>discount</v>
      </c>
      <c r="O1867" s="12" t="n">
        <f aca="false">Assumptions!$B$73/$M$1867</f>
        <v>74647.5217301585</v>
      </c>
      <c r="P1867" s="12" t="n">
        <f aca="false">MAX(Assumptions!$B$4,($A$7*(Assumptions!$B$20+$E$1867+Assumptions!$B$17+$J$1867+$O$1867+$D$1867)-Assumptions!$B$17)/(1-$A$7))</f>
        <v>1452275.08238086</v>
      </c>
      <c r="Q1867" s="12" t="n">
        <f aca="false">Assumptions!$B$20+$E$1867+Assumptions!$B$17+$P$1867+$J$1867+$O$1867+$D$1867</f>
        <v>38979613.882539</v>
      </c>
      <c r="R1867" s="12" t="n">
        <f aca="false">IF($C$1867&lt;Assumptions!$B$37,Assumptions!$B$37*(Assumptions!$B$21+Assumptions!$B$22/Assumptions!$B$37)/(Assumptions!$B$21+Assumptions!$B$22/$C$1867),Assumptions!$B$37)</f>
        <v>1</v>
      </c>
      <c r="S1867" s="12" t="n">
        <f aca="false">Assumptions!$B$38/$R$1867</f>
        <v>1</v>
      </c>
      <c r="T1867" s="12" t="n">
        <f aca="false">Assumptions!$B$39*$S$1867</f>
        <v>5000000</v>
      </c>
      <c r="U1867" s="12" t="n">
        <f aca="false">IF($C$1867&lt;Assumptions!$B$42,Assumptions!$B$42*(Assumptions!$B$21+Assumptions!$B$22/Assumptions!$B$42)/(Assumptions!$B$21+Assumptions!$B$22/$C$1867),Assumptions!$B$42)</f>
        <v>3</v>
      </c>
      <c r="V1867" s="12" t="n">
        <f aca="false">Assumptions!$B$43/$U$1867</f>
        <v>1</v>
      </c>
      <c r="W1867" s="12" t="n">
        <f aca="false">Assumptions!$B$44*$V$1867</f>
        <v>5000000</v>
      </c>
      <c r="X1867" s="12" t="n">
        <f aca="false">IF($C$1867&lt;Assumptions!$B$47,Assumptions!$B$47*(Assumptions!$B$21+Assumptions!$B$22/Assumptions!$B$47)/(Assumptions!$B$21+Assumptions!$B$22/$C$1867),Assumptions!$B$47)</f>
        <v>10</v>
      </c>
      <c r="Y1867" s="12" t="n">
        <f aca="false">Assumptions!$B$48/$X$1867</f>
        <v>1</v>
      </c>
      <c r="Z1867" s="12" t="n">
        <f aca="false">Assumptions!$B$49*$Y$1867</f>
        <v>3000000</v>
      </c>
      <c r="AA1867" s="12" t="n">
        <f aca="false">IF($C$1867&lt;Assumptions!$B$52,Assumptions!$B$52*(Assumptions!$B$21+Assumptions!$B$22/Assumptions!$B$52)/(Assumptions!$B$21+Assumptions!$B$22/$C$1867),Assumptions!$B$52)</f>
        <v>25</v>
      </c>
      <c r="AB1867" s="12" t="n">
        <f aca="false">Assumptions!$B$53/$AA$1867</f>
        <v>1</v>
      </c>
      <c r="AC1867" s="12" t="n">
        <f aca="false">Assumptions!$B$54*$AB$1867</f>
        <v>2400000</v>
      </c>
      <c r="AD1867" s="12" t="n">
        <f aca="false">IF($C$1867&lt;Assumptions!$B$57,Assumptions!$B$57*(Assumptions!$B$21+Assumptions!$B$22/Assumptions!$B$57)/(Assumptions!$B$21+Assumptions!$B$22/$C$1867),Assumptions!$B$57)</f>
        <v>57.9337600240192</v>
      </c>
      <c r="AE1867" s="12" t="n">
        <f aca="false">Assumptions!$B$58/$AD$1867</f>
        <v>1.03566555968617</v>
      </c>
      <c r="AF1867" s="12" t="n">
        <f aca="false">Assumptions!$B$59*$AE$1867</f>
        <v>1726109.61136547</v>
      </c>
      <c r="AG1867" s="12" t="n">
        <f aca="false">IF($C$1867&lt;Assumptions!$B$62,Assumptions!$B$62*(Assumptions!$B$21+Assumptions!$B$22/Assumptions!$B$62)/(Assumptions!$B$21+Assumptions!$B$22/$C$1867),Assumptions!$B$62)</f>
        <v>49.1263361560506</v>
      </c>
      <c r="AH1867" s="12" t="n">
        <f aca="false">Assumptions!$B$63/$AG$1867</f>
        <v>1.00065086970557</v>
      </c>
      <c r="AI1867" s="12" t="n">
        <f aca="false">Assumptions!$B$64*$AH$1867</f>
        <v>6106639.04107346</v>
      </c>
    </row>
    <row r="1868" customFormat="false" ht="15" hidden="true" customHeight="false" outlineLevel="0" collapsed="false">
      <c r="A1868" s="6" t="n">
        <f aca="false">ROW()-ROW($A$1831)+Assumptions!$B$4</f>
        <v>37</v>
      </c>
      <c r="B1868" s="12" t="n">
        <f aca="false">$P$1867</f>
        <v>1452275.08238086</v>
      </c>
      <c r="C1868" s="12" t="n">
        <f aca="false">$D$4/(Assumptions!$B$16+$B$1868)</f>
        <v>47.2810306745918</v>
      </c>
      <c r="D1868" s="12" t="n">
        <f aca="false">Assumptions!$B$7/$C$1868</f>
        <v>634503.934706348</v>
      </c>
      <c r="E1868" s="12" t="n">
        <f aca="false">$T$1868+$W$1868+$Z$1868+$AC$1868+$AF$1868+$AI$1868</f>
        <v>23232748.6524389</v>
      </c>
      <c r="F1868" s="12" t="n">
        <f aca="false">Assumptions!$B$70/(Assumptions!$B$20+Assumptions!$B$17+$B$1868+$E$1868+$O$1867)</f>
        <v>26.2093393751451</v>
      </c>
      <c r="G1868" s="12" t="n">
        <f aca="false">$C$1868*(1-Assumptions!$B$71)</f>
        <v>37.8248245396734</v>
      </c>
      <c r="H1868" s="12" t="n">
        <f aca="false">MIN($F$1868,$G$1868)</f>
        <v>26.2093393751451</v>
      </c>
      <c r="I1868" s="12" t="str">
        <f aca="false">IF($F$1868&lt;=$G$1868,"cap","discount")</f>
        <v>cap</v>
      </c>
      <c r="J1868" s="12" t="n">
        <f aca="false">Assumptions!$B$69/$H$1868</f>
        <v>190771.69128275</v>
      </c>
      <c r="K1868" s="12" t="n">
        <f aca="false">Assumptions!$B$74/(Assumptions!$B$20+Assumptions!$B$17+$B$1868+$E$1868+$J$1868)</f>
        <v>41.80769968718</v>
      </c>
      <c r="L1868" s="12" t="n">
        <f aca="false">$C$1868*(1-Assumptions!$B$75)</f>
        <v>40.188876073403</v>
      </c>
      <c r="M1868" s="12" t="n">
        <f aca="false">MIN($K$1868,$L$1868)</f>
        <v>40.188876073403</v>
      </c>
      <c r="N1868" s="12" t="str">
        <f aca="false">IF($K$1868&lt;=$L$1868,"cap","discount")</f>
        <v>discount</v>
      </c>
      <c r="O1868" s="12" t="n">
        <f aca="false">Assumptions!$B$73/$M$1868</f>
        <v>74647.5217301585</v>
      </c>
      <c r="P1868" s="12" t="n">
        <f aca="false">MAX(Assumptions!$B$4,($A$7*(Assumptions!$B$20+$E$1868+Assumptions!$B$17+$J$1868+$O$1868+$D$1868)-Assumptions!$B$17)/(1-$A$7))</f>
        <v>1452275.08238086</v>
      </c>
      <c r="Q1868" s="12" t="n">
        <f aca="false">Assumptions!$B$20+$E$1868+Assumptions!$B$17+$P$1868+$J$1868+$O$1868+$D$1868</f>
        <v>38979613.882539</v>
      </c>
      <c r="R1868" s="12" t="n">
        <f aca="false">IF($C$1868&lt;Assumptions!$B$37,Assumptions!$B$37*(Assumptions!$B$21+Assumptions!$B$22/Assumptions!$B$37)/(Assumptions!$B$21+Assumptions!$B$22/$C$1868),Assumptions!$B$37)</f>
        <v>1</v>
      </c>
      <c r="S1868" s="12" t="n">
        <f aca="false">Assumptions!$B$38/$R$1868</f>
        <v>1</v>
      </c>
      <c r="T1868" s="12" t="n">
        <f aca="false">Assumptions!$B$39*$S$1868</f>
        <v>5000000</v>
      </c>
      <c r="U1868" s="12" t="n">
        <f aca="false">IF($C$1868&lt;Assumptions!$B$42,Assumptions!$B$42*(Assumptions!$B$21+Assumptions!$B$22/Assumptions!$B$42)/(Assumptions!$B$21+Assumptions!$B$22/$C$1868),Assumptions!$B$42)</f>
        <v>3</v>
      </c>
      <c r="V1868" s="12" t="n">
        <f aca="false">Assumptions!$B$43/$U$1868</f>
        <v>1</v>
      </c>
      <c r="W1868" s="12" t="n">
        <f aca="false">Assumptions!$B$44*$V$1868</f>
        <v>5000000</v>
      </c>
      <c r="X1868" s="12" t="n">
        <f aca="false">IF($C$1868&lt;Assumptions!$B$47,Assumptions!$B$47*(Assumptions!$B$21+Assumptions!$B$22/Assumptions!$B$47)/(Assumptions!$B$21+Assumptions!$B$22/$C$1868),Assumptions!$B$47)</f>
        <v>10</v>
      </c>
      <c r="Y1868" s="12" t="n">
        <f aca="false">Assumptions!$B$48/$X$1868</f>
        <v>1</v>
      </c>
      <c r="Z1868" s="12" t="n">
        <f aca="false">Assumptions!$B$49*$Y$1868</f>
        <v>3000000</v>
      </c>
      <c r="AA1868" s="12" t="n">
        <f aca="false">IF($C$1868&lt;Assumptions!$B$52,Assumptions!$B$52*(Assumptions!$B$21+Assumptions!$B$22/Assumptions!$B$52)/(Assumptions!$B$21+Assumptions!$B$22/$C$1868),Assumptions!$B$52)</f>
        <v>25</v>
      </c>
      <c r="AB1868" s="12" t="n">
        <f aca="false">Assumptions!$B$53/$AA$1868</f>
        <v>1</v>
      </c>
      <c r="AC1868" s="12" t="n">
        <f aca="false">Assumptions!$B$54*$AB$1868</f>
        <v>2400000</v>
      </c>
      <c r="AD1868" s="12" t="n">
        <f aca="false">IF($C$1868&lt;Assumptions!$B$57,Assumptions!$B$57*(Assumptions!$B$21+Assumptions!$B$22/Assumptions!$B$57)/(Assumptions!$B$21+Assumptions!$B$22/$C$1868),Assumptions!$B$57)</f>
        <v>57.9337600240192</v>
      </c>
      <c r="AE1868" s="12" t="n">
        <f aca="false">Assumptions!$B$58/$AD$1868</f>
        <v>1.03566555968617</v>
      </c>
      <c r="AF1868" s="12" t="n">
        <f aca="false">Assumptions!$B$59*$AE$1868</f>
        <v>1726109.61136547</v>
      </c>
      <c r="AG1868" s="12" t="n">
        <f aca="false">IF($C$1868&lt;Assumptions!$B$62,Assumptions!$B$62*(Assumptions!$B$21+Assumptions!$B$22/Assumptions!$B$62)/(Assumptions!$B$21+Assumptions!$B$22/$C$1868),Assumptions!$B$62)</f>
        <v>49.1263361560506</v>
      </c>
      <c r="AH1868" s="12" t="n">
        <f aca="false">Assumptions!$B$63/$AG$1868</f>
        <v>1.00065086970557</v>
      </c>
      <c r="AI1868" s="12" t="n">
        <f aca="false">Assumptions!$B$64*$AH$1868</f>
        <v>6106639.04107346</v>
      </c>
    </row>
    <row r="1869" customFormat="false" ht="15" hidden="true" customHeight="false" outlineLevel="0" collapsed="false">
      <c r="A1869" s="6" t="n">
        <f aca="false">ROW()-ROW($A$1831)+Assumptions!$B$4</f>
        <v>38</v>
      </c>
      <c r="B1869" s="12" t="n">
        <f aca="false">$P$1868</f>
        <v>1452275.08238086</v>
      </c>
      <c r="C1869" s="12" t="n">
        <f aca="false">$D$4/(Assumptions!$B$16+$B$1869)</f>
        <v>47.2810306745918</v>
      </c>
      <c r="D1869" s="12" t="n">
        <f aca="false">Assumptions!$B$7/$C$1869</f>
        <v>634503.934706348</v>
      </c>
      <c r="E1869" s="12" t="n">
        <f aca="false">$T$1869+$W$1869+$Z$1869+$AC$1869+$AF$1869+$AI$1869</f>
        <v>23232748.6524389</v>
      </c>
      <c r="F1869" s="12" t="n">
        <f aca="false">Assumptions!$B$70/(Assumptions!$B$20+Assumptions!$B$17+$B$1869+$E$1869+$O$1868)</f>
        <v>26.2093393751451</v>
      </c>
      <c r="G1869" s="12" t="n">
        <f aca="false">$C$1869*(1-Assumptions!$B$71)</f>
        <v>37.8248245396734</v>
      </c>
      <c r="H1869" s="12" t="n">
        <f aca="false">MIN($F$1869,$G$1869)</f>
        <v>26.2093393751451</v>
      </c>
      <c r="I1869" s="12" t="str">
        <f aca="false">IF($F$1869&lt;=$G$1869,"cap","discount")</f>
        <v>cap</v>
      </c>
      <c r="J1869" s="12" t="n">
        <f aca="false">Assumptions!$B$69/$H$1869</f>
        <v>190771.69128275</v>
      </c>
      <c r="K1869" s="12" t="n">
        <f aca="false">Assumptions!$B$74/(Assumptions!$B$20+Assumptions!$B$17+$B$1869+$E$1869+$J$1869)</f>
        <v>41.80769968718</v>
      </c>
      <c r="L1869" s="12" t="n">
        <f aca="false">$C$1869*(1-Assumptions!$B$75)</f>
        <v>40.188876073403</v>
      </c>
      <c r="M1869" s="12" t="n">
        <f aca="false">MIN($K$1869,$L$1869)</f>
        <v>40.188876073403</v>
      </c>
      <c r="N1869" s="12" t="str">
        <f aca="false">IF($K$1869&lt;=$L$1869,"cap","discount")</f>
        <v>discount</v>
      </c>
      <c r="O1869" s="12" t="n">
        <f aca="false">Assumptions!$B$73/$M$1869</f>
        <v>74647.5217301585</v>
      </c>
      <c r="P1869" s="12" t="n">
        <f aca="false">MAX(Assumptions!$B$4,($A$7*(Assumptions!$B$20+$E$1869+Assumptions!$B$17+$J$1869+$O$1869+$D$1869)-Assumptions!$B$17)/(1-$A$7))</f>
        <v>1452275.08238086</v>
      </c>
      <c r="Q1869" s="12" t="n">
        <f aca="false">Assumptions!$B$20+$E$1869+Assumptions!$B$17+$P$1869+$J$1869+$O$1869+$D$1869</f>
        <v>38979613.882539</v>
      </c>
      <c r="R1869" s="12" t="n">
        <f aca="false">IF($C$1869&lt;Assumptions!$B$37,Assumptions!$B$37*(Assumptions!$B$21+Assumptions!$B$22/Assumptions!$B$37)/(Assumptions!$B$21+Assumptions!$B$22/$C$1869),Assumptions!$B$37)</f>
        <v>1</v>
      </c>
      <c r="S1869" s="12" t="n">
        <f aca="false">Assumptions!$B$38/$R$1869</f>
        <v>1</v>
      </c>
      <c r="T1869" s="12" t="n">
        <f aca="false">Assumptions!$B$39*$S$1869</f>
        <v>5000000</v>
      </c>
      <c r="U1869" s="12" t="n">
        <f aca="false">IF($C$1869&lt;Assumptions!$B$42,Assumptions!$B$42*(Assumptions!$B$21+Assumptions!$B$22/Assumptions!$B$42)/(Assumptions!$B$21+Assumptions!$B$22/$C$1869),Assumptions!$B$42)</f>
        <v>3</v>
      </c>
      <c r="V1869" s="12" t="n">
        <f aca="false">Assumptions!$B$43/$U$1869</f>
        <v>1</v>
      </c>
      <c r="W1869" s="12" t="n">
        <f aca="false">Assumptions!$B$44*$V$1869</f>
        <v>5000000</v>
      </c>
      <c r="X1869" s="12" t="n">
        <f aca="false">IF($C$1869&lt;Assumptions!$B$47,Assumptions!$B$47*(Assumptions!$B$21+Assumptions!$B$22/Assumptions!$B$47)/(Assumptions!$B$21+Assumptions!$B$22/$C$1869),Assumptions!$B$47)</f>
        <v>10</v>
      </c>
      <c r="Y1869" s="12" t="n">
        <f aca="false">Assumptions!$B$48/$X$1869</f>
        <v>1</v>
      </c>
      <c r="Z1869" s="12" t="n">
        <f aca="false">Assumptions!$B$49*$Y$1869</f>
        <v>3000000</v>
      </c>
      <c r="AA1869" s="12" t="n">
        <f aca="false">IF($C$1869&lt;Assumptions!$B$52,Assumptions!$B$52*(Assumptions!$B$21+Assumptions!$B$22/Assumptions!$B$52)/(Assumptions!$B$21+Assumptions!$B$22/$C$1869),Assumptions!$B$52)</f>
        <v>25</v>
      </c>
      <c r="AB1869" s="12" t="n">
        <f aca="false">Assumptions!$B$53/$AA$1869</f>
        <v>1</v>
      </c>
      <c r="AC1869" s="12" t="n">
        <f aca="false">Assumptions!$B$54*$AB$1869</f>
        <v>2400000</v>
      </c>
      <c r="AD1869" s="12" t="n">
        <f aca="false">IF($C$1869&lt;Assumptions!$B$57,Assumptions!$B$57*(Assumptions!$B$21+Assumptions!$B$22/Assumptions!$B$57)/(Assumptions!$B$21+Assumptions!$B$22/$C$1869),Assumptions!$B$57)</f>
        <v>57.9337600240192</v>
      </c>
      <c r="AE1869" s="12" t="n">
        <f aca="false">Assumptions!$B$58/$AD$1869</f>
        <v>1.03566555968617</v>
      </c>
      <c r="AF1869" s="12" t="n">
        <f aca="false">Assumptions!$B$59*$AE$1869</f>
        <v>1726109.61136547</v>
      </c>
      <c r="AG1869" s="12" t="n">
        <f aca="false">IF($C$1869&lt;Assumptions!$B$62,Assumptions!$B$62*(Assumptions!$B$21+Assumptions!$B$22/Assumptions!$B$62)/(Assumptions!$B$21+Assumptions!$B$22/$C$1869),Assumptions!$B$62)</f>
        <v>49.1263361560506</v>
      </c>
      <c r="AH1869" s="12" t="n">
        <f aca="false">Assumptions!$B$63/$AG$1869</f>
        <v>1.00065086970557</v>
      </c>
      <c r="AI1869" s="12" t="n">
        <f aca="false">Assumptions!$B$64*$AH$1869</f>
        <v>6106639.04107346</v>
      </c>
    </row>
    <row r="1870" customFormat="false" ht="15" hidden="true" customHeight="false" outlineLevel="0" collapsed="false">
      <c r="A1870" s="6" t="n">
        <f aca="false">ROW()-ROW($A$1831)+Assumptions!$B$4</f>
        <v>39</v>
      </c>
      <c r="B1870" s="12" t="n">
        <f aca="false">$P$1869</f>
        <v>1452275.08238086</v>
      </c>
      <c r="C1870" s="12" t="n">
        <f aca="false">$D$4/(Assumptions!$B$16+$B$1870)</f>
        <v>47.2810306745918</v>
      </c>
      <c r="D1870" s="12" t="n">
        <f aca="false">Assumptions!$B$7/$C$1870</f>
        <v>634503.934706348</v>
      </c>
      <c r="E1870" s="12" t="n">
        <f aca="false">$T$1870+$W$1870+$Z$1870+$AC$1870+$AF$1870+$AI$1870</f>
        <v>23232748.6524389</v>
      </c>
      <c r="F1870" s="12" t="n">
        <f aca="false">Assumptions!$B$70/(Assumptions!$B$20+Assumptions!$B$17+$B$1870+$E$1870+$O$1869)</f>
        <v>26.2093393751451</v>
      </c>
      <c r="G1870" s="12" t="n">
        <f aca="false">$C$1870*(1-Assumptions!$B$71)</f>
        <v>37.8248245396734</v>
      </c>
      <c r="H1870" s="12" t="n">
        <f aca="false">MIN($F$1870,$G$1870)</f>
        <v>26.2093393751451</v>
      </c>
      <c r="I1870" s="12" t="str">
        <f aca="false">IF($F$1870&lt;=$G$1870,"cap","discount")</f>
        <v>cap</v>
      </c>
      <c r="J1870" s="12" t="n">
        <f aca="false">Assumptions!$B$69/$H$1870</f>
        <v>190771.69128275</v>
      </c>
      <c r="K1870" s="12" t="n">
        <f aca="false">Assumptions!$B$74/(Assumptions!$B$20+Assumptions!$B$17+$B$1870+$E$1870+$J$1870)</f>
        <v>41.80769968718</v>
      </c>
      <c r="L1870" s="12" t="n">
        <f aca="false">$C$1870*(1-Assumptions!$B$75)</f>
        <v>40.188876073403</v>
      </c>
      <c r="M1870" s="12" t="n">
        <f aca="false">MIN($K$1870,$L$1870)</f>
        <v>40.188876073403</v>
      </c>
      <c r="N1870" s="12" t="str">
        <f aca="false">IF($K$1870&lt;=$L$1870,"cap","discount")</f>
        <v>discount</v>
      </c>
      <c r="O1870" s="12" t="n">
        <f aca="false">Assumptions!$B$73/$M$1870</f>
        <v>74647.5217301585</v>
      </c>
      <c r="P1870" s="12" t="n">
        <f aca="false">MAX(Assumptions!$B$4,($A$7*(Assumptions!$B$20+$E$1870+Assumptions!$B$17+$J$1870+$O$1870+$D$1870)-Assumptions!$B$17)/(1-$A$7))</f>
        <v>1452275.08238086</v>
      </c>
      <c r="Q1870" s="12" t="n">
        <f aca="false">Assumptions!$B$20+$E$1870+Assumptions!$B$17+$P$1870+$J$1870+$O$1870+$D$1870</f>
        <v>38979613.882539</v>
      </c>
      <c r="R1870" s="12" t="n">
        <f aca="false">IF($C$1870&lt;Assumptions!$B$37,Assumptions!$B$37*(Assumptions!$B$21+Assumptions!$B$22/Assumptions!$B$37)/(Assumptions!$B$21+Assumptions!$B$22/$C$1870),Assumptions!$B$37)</f>
        <v>1</v>
      </c>
      <c r="S1870" s="12" t="n">
        <f aca="false">Assumptions!$B$38/$R$1870</f>
        <v>1</v>
      </c>
      <c r="T1870" s="12" t="n">
        <f aca="false">Assumptions!$B$39*$S$1870</f>
        <v>5000000</v>
      </c>
      <c r="U1870" s="12" t="n">
        <f aca="false">IF($C$1870&lt;Assumptions!$B$42,Assumptions!$B$42*(Assumptions!$B$21+Assumptions!$B$22/Assumptions!$B$42)/(Assumptions!$B$21+Assumptions!$B$22/$C$1870),Assumptions!$B$42)</f>
        <v>3</v>
      </c>
      <c r="V1870" s="12" t="n">
        <f aca="false">Assumptions!$B$43/$U$1870</f>
        <v>1</v>
      </c>
      <c r="W1870" s="12" t="n">
        <f aca="false">Assumptions!$B$44*$V$1870</f>
        <v>5000000</v>
      </c>
      <c r="X1870" s="12" t="n">
        <f aca="false">IF($C$1870&lt;Assumptions!$B$47,Assumptions!$B$47*(Assumptions!$B$21+Assumptions!$B$22/Assumptions!$B$47)/(Assumptions!$B$21+Assumptions!$B$22/$C$1870),Assumptions!$B$47)</f>
        <v>10</v>
      </c>
      <c r="Y1870" s="12" t="n">
        <f aca="false">Assumptions!$B$48/$X$1870</f>
        <v>1</v>
      </c>
      <c r="Z1870" s="12" t="n">
        <f aca="false">Assumptions!$B$49*$Y$1870</f>
        <v>3000000</v>
      </c>
      <c r="AA1870" s="12" t="n">
        <f aca="false">IF($C$1870&lt;Assumptions!$B$52,Assumptions!$B$52*(Assumptions!$B$21+Assumptions!$B$22/Assumptions!$B$52)/(Assumptions!$B$21+Assumptions!$B$22/$C$1870),Assumptions!$B$52)</f>
        <v>25</v>
      </c>
      <c r="AB1870" s="12" t="n">
        <f aca="false">Assumptions!$B$53/$AA$1870</f>
        <v>1</v>
      </c>
      <c r="AC1870" s="12" t="n">
        <f aca="false">Assumptions!$B$54*$AB$1870</f>
        <v>2400000</v>
      </c>
      <c r="AD1870" s="12" t="n">
        <f aca="false">IF($C$1870&lt;Assumptions!$B$57,Assumptions!$B$57*(Assumptions!$B$21+Assumptions!$B$22/Assumptions!$B$57)/(Assumptions!$B$21+Assumptions!$B$22/$C$1870),Assumptions!$B$57)</f>
        <v>57.9337600240192</v>
      </c>
      <c r="AE1870" s="12" t="n">
        <f aca="false">Assumptions!$B$58/$AD$1870</f>
        <v>1.03566555968617</v>
      </c>
      <c r="AF1870" s="12" t="n">
        <f aca="false">Assumptions!$B$59*$AE$1870</f>
        <v>1726109.61136547</v>
      </c>
      <c r="AG1870" s="12" t="n">
        <f aca="false">IF($C$1870&lt;Assumptions!$B$62,Assumptions!$B$62*(Assumptions!$B$21+Assumptions!$B$22/Assumptions!$B$62)/(Assumptions!$B$21+Assumptions!$B$22/$C$1870),Assumptions!$B$62)</f>
        <v>49.1263361560506</v>
      </c>
      <c r="AH1870" s="12" t="n">
        <f aca="false">Assumptions!$B$63/$AG$1870</f>
        <v>1.00065086970557</v>
      </c>
      <c r="AI1870" s="12" t="n">
        <f aca="false">Assumptions!$B$64*$AH$1870</f>
        <v>6106639.04107346</v>
      </c>
    </row>
    <row r="1871" customFormat="false" ht="15" hidden="true" customHeight="false" outlineLevel="0" collapsed="false">
      <c r="A1871" s="6" t="n">
        <f aca="false">ROW()-ROW($A$1831)+Assumptions!$B$4</f>
        <v>40</v>
      </c>
      <c r="B1871" s="12" t="n">
        <f aca="false">$P$1870</f>
        <v>1452275.08238086</v>
      </c>
      <c r="C1871" s="12" t="n">
        <f aca="false">$D$4/(Assumptions!$B$16+$B$1871)</f>
        <v>47.2810306745918</v>
      </c>
      <c r="D1871" s="12" t="n">
        <f aca="false">Assumptions!$B$7/$C$1871</f>
        <v>634503.934706348</v>
      </c>
      <c r="E1871" s="12" t="n">
        <f aca="false">$T$1871+$W$1871+$Z$1871+$AC$1871+$AF$1871+$AI$1871</f>
        <v>23232748.6524389</v>
      </c>
      <c r="F1871" s="12" t="n">
        <f aca="false">Assumptions!$B$70/(Assumptions!$B$20+Assumptions!$B$17+$B$1871+$E$1871+$O$1870)</f>
        <v>26.2093393751451</v>
      </c>
      <c r="G1871" s="12" t="n">
        <f aca="false">$C$1871*(1-Assumptions!$B$71)</f>
        <v>37.8248245396734</v>
      </c>
      <c r="H1871" s="12" t="n">
        <f aca="false">MIN($F$1871,$G$1871)</f>
        <v>26.2093393751451</v>
      </c>
      <c r="I1871" s="12" t="str">
        <f aca="false">IF($F$1871&lt;=$G$1871,"cap","discount")</f>
        <v>cap</v>
      </c>
      <c r="J1871" s="12" t="n">
        <f aca="false">Assumptions!$B$69/$H$1871</f>
        <v>190771.69128275</v>
      </c>
      <c r="K1871" s="12" t="n">
        <f aca="false">Assumptions!$B$74/(Assumptions!$B$20+Assumptions!$B$17+$B$1871+$E$1871+$J$1871)</f>
        <v>41.80769968718</v>
      </c>
      <c r="L1871" s="12" t="n">
        <f aca="false">$C$1871*(1-Assumptions!$B$75)</f>
        <v>40.188876073403</v>
      </c>
      <c r="M1871" s="12" t="n">
        <f aca="false">MIN($K$1871,$L$1871)</f>
        <v>40.188876073403</v>
      </c>
      <c r="N1871" s="12" t="str">
        <f aca="false">IF($K$1871&lt;=$L$1871,"cap","discount")</f>
        <v>discount</v>
      </c>
      <c r="O1871" s="12" t="n">
        <f aca="false">Assumptions!$B$73/$M$1871</f>
        <v>74647.5217301585</v>
      </c>
      <c r="P1871" s="12" t="n">
        <f aca="false">MAX(Assumptions!$B$4,($A$7*(Assumptions!$B$20+$E$1871+Assumptions!$B$17+$J$1871+$O$1871+$D$1871)-Assumptions!$B$17)/(1-$A$7))</f>
        <v>1452275.08238086</v>
      </c>
      <c r="Q1871" s="12" t="n">
        <f aca="false">Assumptions!$B$20+$E$1871+Assumptions!$B$17+$P$1871+$J$1871+$O$1871+$D$1871</f>
        <v>38979613.882539</v>
      </c>
      <c r="R1871" s="12" t="n">
        <f aca="false">IF($C$1871&lt;Assumptions!$B$37,Assumptions!$B$37*(Assumptions!$B$21+Assumptions!$B$22/Assumptions!$B$37)/(Assumptions!$B$21+Assumptions!$B$22/$C$1871),Assumptions!$B$37)</f>
        <v>1</v>
      </c>
      <c r="S1871" s="12" t="n">
        <f aca="false">Assumptions!$B$38/$R$1871</f>
        <v>1</v>
      </c>
      <c r="T1871" s="12" t="n">
        <f aca="false">Assumptions!$B$39*$S$1871</f>
        <v>5000000</v>
      </c>
      <c r="U1871" s="12" t="n">
        <f aca="false">IF($C$1871&lt;Assumptions!$B$42,Assumptions!$B$42*(Assumptions!$B$21+Assumptions!$B$22/Assumptions!$B$42)/(Assumptions!$B$21+Assumptions!$B$22/$C$1871),Assumptions!$B$42)</f>
        <v>3</v>
      </c>
      <c r="V1871" s="12" t="n">
        <f aca="false">Assumptions!$B$43/$U$1871</f>
        <v>1</v>
      </c>
      <c r="W1871" s="12" t="n">
        <f aca="false">Assumptions!$B$44*$V$1871</f>
        <v>5000000</v>
      </c>
      <c r="X1871" s="12" t="n">
        <f aca="false">IF($C$1871&lt;Assumptions!$B$47,Assumptions!$B$47*(Assumptions!$B$21+Assumptions!$B$22/Assumptions!$B$47)/(Assumptions!$B$21+Assumptions!$B$22/$C$1871),Assumptions!$B$47)</f>
        <v>10</v>
      </c>
      <c r="Y1871" s="12" t="n">
        <f aca="false">Assumptions!$B$48/$X$1871</f>
        <v>1</v>
      </c>
      <c r="Z1871" s="12" t="n">
        <f aca="false">Assumptions!$B$49*$Y$1871</f>
        <v>3000000</v>
      </c>
      <c r="AA1871" s="12" t="n">
        <f aca="false">IF($C$1871&lt;Assumptions!$B$52,Assumptions!$B$52*(Assumptions!$B$21+Assumptions!$B$22/Assumptions!$B$52)/(Assumptions!$B$21+Assumptions!$B$22/$C$1871),Assumptions!$B$52)</f>
        <v>25</v>
      </c>
      <c r="AB1871" s="12" t="n">
        <f aca="false">Assumptions!$B$53/$AA$1871</f>
        <v>1</v>
      </c>
      <c r="AC1871" s="12" t="n">
        <f aca="false">Assumptions!$B$54*$AB$1871</f>
        <v>2400000</v>
      </c>
      <c r="AD1871" s="12" t="n">
        <f aca="false">IF($C$1871&lt;Assumptions!$B$57,Assumptions!$B$57*(Assumptions!$B$21+Assumptions!$B$22/Assumptions!$B$57)/(Assumptions!$B$21+Assumptions!$B$22/$C$1871),Assumptions!$B$57)</f>
        <v>57.9337600240192</v>
      </c>
      <c r="AE1871" s="12" t="n">
        <f aca="false">Assumptions!$B$58/$AD$1871</f>
        <v>1.03566555968617</v>
      </c>
      <c r="AF1871" s="12" t="n">
        <f aca="false">Assumptions!$B$59*$AE$1871</f>
        <v>1726109.61136547</v>
      </c>
      <c r="AG1871" s="12" t="n">
        <f aca="false">IF($C$1871&lt;Assumptions!$B$62,Assumptions!$B$62*(Assumptions!$B$21+Assumptions!$B$22/Assumptions!$B$62)/(Assumptions!$B$21+Assumptions!$B$22/$C$1871),Assumptions!$B$62)</f>
        <v>49.1263361560506</v>
      </c>
      <c r="AH1871" s="12" t="n">
        <f aca="false">Assumptions!$B$63/$AG$1871</f>
        <v>1.00065086970557</v>
      </c>
      <c r="AI1871" s="12" t="n">
        <f aca="false">Assumptions!$B$64*$AH$1871</f>
        <v>6106639.04107346</v>
      </c>
    </row>
    <row r="1872" customFormat="false" ht="15" hidden="true" customHeight="false" outlineLevel="0" collapsed="false">
      <c r="A1872" s="6" t="n">
        <f aca="false">ROW()-ROW($A$1831)+Assumptions!$B$4</f>
        <v>41</v>
      </c>
      <c r="B1872" s="12" t="n">
        <f aca="false">$P$1871</f>
        <v>1452275.08238086</v>
      </c>
      <c r="C1872" s="12" t="n">
        <f aca="false">$D$4/(Assumptions!$B$16+$B$1872)</f>
        <v>47.2810306745918</v>
      </c>
      <c r="D1872" s="12" t="n">
        <f aca="false">Assumptions!$B$7/$C$1872</f>
        <v>634503.934706348</v>
      </c>
      <c r="E1872" s="12" t="n">
        <f aca="false">$T$1872+$W$1872+$Z$1872+$AC$1872+$AF$1872+$AI$1872</f>
        <v>23232748.6524389</v>
      </c>
      <c r="F1872" s="12" t="n">
        <f aca="false">Assumptions!$B$70/(Assumptions!$B$20+Assumptions!$B$17+$B$1872+$E$1872+$O$1871)</f>
        <v>26.2093393751451</v>
      </c>
      <c r="G1872" s="12" t="n">
        <f aca="false">$C$1872*(1-Assumptions!$B$71)</f>
        <v>37.8248245396734</v>
      </c>
      <c r="H1872" s="12" t="n">
        <f aca="false">MIN($F$1872,$G$1872)</f>
        <v>26.2093393751451</v>
      </c>
      <c r="I1872" s="12" t="str">
        <f aca="false">IF($F$1872&lt;=$G$1872,"cap","discount")</f>
        <v>cap</v>
      </c>
      <c r="J1872" s="12" t="n">
        <f aca="false">Assumptions!$B$69/$H$1872</f>
        <v>190771.69128275</v>
      </c>
      <c r="K1872" s="12" t="n">
        <f aca="false">Assumptions!$B$74/(Assumptions!$B$20+Assumptions!$B$17+$B$1872+$E$1872+$J$1872)</f>
        <v>41.80769968718</v>
      </c>
      <c r="L1872" s="12" t="n">
        <f aca="false">$C$1872*(1-Assumptions!$B$75)</f>
        <v>40.188876073403</v>
      </c>
      <c r="M1872" s="12" t="n">
        <f aca="false">MIN($K$1872,$L$1872)</f>
        <v>40.188876073403</v>
      </c>
      <c r="N1872" s="12" t="str">
        <f aca="false">IF($K$1872&lt;=$L$1872,"cap","discount")</f>
        <v>discount</v>
      </c>
      <c r="O1872" s="12" t="n">
        <f aca="false">Assumptions!$B$73/$M$1872</f>
        <v>74647.5217301585</v>
      </c>
      <c r="P1872" s="12" t="n">
        <f aca="false">MAX(Assumptions!$B$4,($A$7*(Assumptions!$B$20+$E$1872+Assumptions!$B$17+$J$1872+$O$1872+$D$1872)-Assumptions!$B$17)/(1-$A$7))</f>
        <v>1452275.08238086</v>
      </c>
      <c r="Q1872" s="12" t="n">
        <f aca="false">Assumptions!$B$20+$E$1872+Assumptions!$B$17+$P$1872+$J$1872+$O$1872+$D$1872</f>
        <v>38979613.882539</v>
      </c>
      <c r="R1872" s="12" t="n">
        <f aca="false">IF($C$1872&lt;Assumptions!$B$37,Assumptions!$B$37*(Assumptions!$B$21+Assumptions!$B$22/Assumptions!$B$37)/(Assumptions!$B$21+Assumptions!$B$22/$C$1872),Assumptions!$B$37)</f>
        <v>1</v>
      </c>
      <c r="S1872" s="12" t="n">
        <f aca="false">Assumptions!$B$38/$R$1872</f>
        <v>1</v>
      </c>
      <c r="T1872" s="12" t="n">
        <f aca="false">Assumptions!$B$39*$S$1872</f>
        <v>5000000</v>
      </c>
      <c r="U1872" s="12" t="n">
        <f aca="false">IF($C$1872&lt;Assumptions!$B$42,Assumptions!$B$42*(Assumptions!$B$21+Assumptions!$B$22/Assumptions!$B$42)/(Assumptions!$B$21+Assumptions!$B$22/$C$1872),Assumptions!$B$42)</f>
        <v>3</v>
      </c>
      <c r="V1872" s="12" t="n">
        <f aca="false">Assumptions!$B$43/$U$1872</f>
        <v>1</v>
      </c>
      <c r="W1872" s="12" t="n">
        <f aca="false">Assumptions!$B$44*$V$1872</f>
        <v>5000000</v>
      </c>
      <c r="X1872" s="12" t="n">
        <f aca="false">IF($C$1872&lt;Assumptions!$B$47,Assumptions!$B$47*(Assumptions!$B$21+Assumptions!$B$22/Assumptions!$B$47)/(Assumptions!$B$21+Assumptions!$B$22/$C$1872),Assumptions!$B$47)</f>
        <v>10</v>
      </c>
      <c r="Y1872" s="12" t="n">
        <f aca="false">Assumptions!$B$48/$X$1872</f>
        <v>1</v>
      </c>
      <c r="Z1872" s="12" t="n">
        <f aca="false">Assumptions!$B$49*$Y$1872</f>
        <v>3000000</v>
      </c>
      <c r="AA1872" s="12" t="n">
        <f aca="false">IF($C$1872&lt;Assumptions!$B$52,Assumptions!$B$52*(Assumptions!$B$21+Assumptions!$B$22/Assumptions!$B$52)/(Assumptions!$B$21+Assumptions!$B$22/$C$1872),Assumptions!$B$52)</f>
        <v>25</v>
      </c>
      <c r="AB1872" s="12" t="n">
        <f aca="false">Assumptions!$B$53/$AA$1872</f>
        <v>1</v>
      </c>
      <c r="AC1872" s="12" t="n">
        <f aca="false">Assumptions!$B$54*$AB$1872</f>
        <v>2400000</v>
      </c>
      <c r="AD1872" s="12" t="n">
        <f aca="false">IF($C$1872&lt;Assumptions!$B$57,Assumptions!$B$57*(Assumptions!$B$21+Assumptions!$B$22/Assumptions!$B$57)/(Assumptions!$B$21+Assumptions!$B$22/$C$1872),Assumptions!$B$57)</f>
        <v>57.9337600240192</v>
      </c>
      <c r="AE1872" s="12" t="n">
        <f aca="false">Assumptions!$B$58/$AD$1872</f>
        <v>1.03566555968617</v>
      </c>
      <c r="AF1872" s="12" t="n">
        <f aca="false">Assumptions!$B$59*$AE$1872</f>
        <v>1726109.61136547</v>
      </c>
      <c r="AG1872" s="12" t="n">
        <f aca="false">IF($C$1872&lt;Assumptions!$B$62,Assumptions!$B$62*(Assumptions!$B$21+Assumptions!$B$22/Assumptions!$B$62)/(Assumptions!$B$21+Assumptions!$B$22/$C$1872),Assumptions!$B$62)</f>
        <v>49.1263361560506</v>
      </c>
      <c r="AH1872" s="12" t="n">
        <f aca="false">Assumptions!$B$63/$AG$1872</f>
        <v>1.00065086970557</v>
      </c>
      <c r="AI1872" s="12" t="n">
        <f aca="false">Assumptions!$B$64*$AH$1872</f>
        <v>6106639.04107346</v>
      </c>
    </row>
    <row r="1873" customFormat="false" ht="15" hidden="true" customHeight="false" outlineLevel="0" collapsed="false">
      <c r="A1873" s="6" t="n">
        <f aca="false">ROW()-ROW($A$1831)+Assumptions!$B$4</f>
        <v>42</v>
      </c>
      <c r="B1873" s="12" t="n">
        <f aca="false">$P$1872</f>
        <v>1452275.08238086</v>
      </c>
      <c r="C1873" s="12" t="n">
        <f aca="false">$D$4/(Assumptions!$B$16+$B$1873)</f>
        <v>47.2810306745918</v>
      </c>
      <c r="D1873" s="12" t="n">
        <f aca="false">Assumptions!$B$7/$C$1873</f>
        <v>634503.934706348</v>
      </c>
      <c r="E1873" s="12" t="n">
        <f aca="false">$T$1873+$W$1873+$Z$1873+$AC$1873+$AF$1873+$AI$1873</f>
        <v>23232748.6524389</v>
      </c>
      <c r="F1873" s="12" t="n">
        <f aca="false">Assumptions!$B$70/(Assumptions!$B$20+Assumptions!$B$17+$B$1873+$E$1873+$O$1872)</f>
        <v>26.2093393751451</v>
      </c>
      <c r="G1873" s="12" t="n">
        <f aca="false">$C$1873*(1-Assumptions!$B$71)</f>
        <v>37.8248245396734</v>
      </c>
      <c r="H1873" s="12" t="n">
        <f aca="false">MIN($F$1873,$G$1873)</f>
        <v>26.2093393751451</v>
      </c>
      <c r="I1873" s="12" t="str">
        <f aca="false">IF($F$1873&lt;=$G$1873,"cap","discount")</f>
        <v>cap</v>
      </c>
      <c r="J1873" s="12" t="n">
        <f aca="false">Assumptions!$B$69/$H$1873</f>
        <v>190771.69128275</v>
      </c>
      <c r="K1873" s="12" t="n">
        <f aca="false">Assumptions!$B$74/(Assumptions!$B$20+Assumptions!$B$17+$B$1873+$E$1873+$J$1873)</f>
        <v>41.80769968718</v>
      </c>
      <c r="L1873" s="12" t="n">
        <f aca="false">$C$1873*(1-Assumptions!$B$75)</f>
        <v>40.188876073403</v>
      </c>
      <c r="M1873" s="12" t="n">
        <f aca="false">MIN($K$1873,$L$1873)</f>
        <v>40.188876073403</v>
      </c>
      <c r="N1873" s="12" t="str">
        <f aca="false">IF($K$1873&lt;=$L$1873,"cap","discount")</f>
        <v>discount</v>
      </c>
      <c r="O1873" s="12" t="n">
        <f aca="false">Assumptions!$B$73/$M$1873</f>
        <v>74647.5217301585</v>
      </c>
      <c r="P1873" s="12" t="n">
        <f aca="false">MAX(Assumptions!$B$4,($A$7*(Assumptions!$B$20+$E$1873+Assumptions!$B$17+$J$1873+$O$1873+$D$1873)-Assumptions!$B$17)/(1-$A$7))</f>
        <v>1452275.08238086</v>
      </c>
      <c r="Q1873" s="12" t="n">
        <f aca="false">Assumptions!$B$20+$E$1873+Assumptions!$B$17+$P$1873+$J$1873+$O$1873+$D$1873</f>
        <v>38979613.882539</v>
      </c>
      <c r="R1873" s="12" t="n">
        <f aca="false">IF($C$1873&lt;Assumptions!$B$37,Assumptions!$B$37*(Assumptions!$B$21+Assumptions!$B$22/Assumptions!$B$37)/(Assumptions!$B$21+Assumptions!$B$22/$C$1873),Assumptions!$B$37)</f>
        <v>1</v>
      </c>
      <c r="S1873" s="12" t="n">
        <f aca="false">Assumptions!$B$38/$R$1873</f>
        <v>1</v>
      </c>
      <c r="T1873" s="12" t="n">
        <f aca="false">Assumptions!$B$39*$S$1873</f>
        <v>5000000</v>
      </c>
      <c r="U1873" s="12" t="n">
        <f aca="false">IF($C$1873&lt;Assumptions!$B$42,Assumptions!$B$42*(Assumptions!$B$21+Assumptions!$B$22/Assumptions!$B$42)/(Assumptions!$B$21+Assumptions!$B$22/$C$1873),Assumptions!$B$42)</f>
        <v>3</v>
      </c>
      <c r="V1873" s="12" t="n">
        <f aca="false">Assumptions!$B$43/$U$1873</f>
        <v>1</v>
      </c>
      <c r="W1873" s="12" t="n">
        <f aca="false">Assumptions!$B$44*$V$1873</f>
        <v>5000000</v>
      </c>
      <c r="X1873" s="12" t="n">
        <f aca="false">IF($C$1873&lt;Assumptions!$B$47,Assumptions!$B$47*(Assumptions!$B$21+Assumptions!$B$22/Assumptions!$B$47)/(Assumptions!$B$21+Assumptions!$B$22/$C$1873),Assumptions!$B$47)</f>
        <v>10</v>
      </c>
      <c r="Y1873" s="12" t="n">
        <f aca="false">Assumptions!$B$48/$X$1873</f>
        <v>1</v>
      </c>
      <c r="Z1873" s="12" t="n">
        <f aca="false">Assumptions!$B$49*$Y$1873</f>
        <v>3000000</v>
      </c>
      <c r="AA1873" s="12" t="n">
        <f aca="false">IF($C$1873&lt;Assumptions!$B$52,Assumptions!$B$52*(Assumptions!$B$21+Assumptions!$B$22/Assumptions!$B$52)/(Assumptions!$B$21+Assumptions!$B$22/$C$1873),Assumptions!$B$52)</f>
        <v>25</v>
      </c>
      <c r="AB1873" s="12" t="n">
        <f aca="false">Assumptions!$B$53/$AA$1873</f>
        <v>1</v>
      </c>
      <c r="AC1873" s="12" t="n">
        <f aca="false">Assumptions!$B$54*$AB$1873</f>
        <v>2400000</v>
      </c>
      <c r="AD1873" s="12" t="n">
        <f aca="false">IF($C$1873&lt;Assumptions!$B$57,Assumptions!$B$57*(Assumptions!$B$21+Assumptions!$B$22/Assumptions!$B$57)/(Assumptions!$B$21+Assumptions!$B$22/$C$1873),Assumptions!$B$57)</f>
        <v>57.9337600240192</v>
      </c>
      <c r="AE1873" s="12" t="n">
        <f aca="false">Assumptions!$B$58/$AD$1873</f>
        <v>1.03566555968617</v>
      </c>
      <c r="AF1873" s="12" t="n">
        <f aca="false">Assumptions!$B$59*$AE$1873</f>
        <v>1726109.61136547</v>
      </c>
      <c r="AG1873" s="12" t="n">
        <f aca="false">IF($C$1873&lt;Assumptions!$B$62,Assumptions!$B$62*(Assumptions!$B$21+Assumptions!$B$22/Assumptions!$B$62)/(Assumptions!$B$21+Assumptions!$B$22/$C$1873),Assumptions!$B$62)</f>
        <v>49.1263361560506</v>
      </c>
      <c r="AH1873" s="12" t="n">
        <f aca="false">Assumptions!$B$63/$AG$1873</f>
        <v>1.00065086970557</v>
      </c>
      <c r="AI1873" s="12" t="n">
        <f aca="false">Assumptions!$B$64*$AH$1873</f>
        <v>6106639.04107346</v>
      </c>
    </row>
    <row r="1874" customFormat="false" ht="15" hidden="true" customHeight="false" outlineLevel="0" collapsed="false">
      <c r="A1874" s="6" t="n">
        <f aca="false">ROW()-ROW($A$1831)+Assumptions!$B$4</f>
        <v>43</v>
      </c>
      <c r="B1874" s="12" t="n">
        <f aca="false">$P$1873</f>
        <v>1452275.08238086</v>
      </c>
      <c r="C1874" s="12" t="n">
        <f aca="false">$D$4/(Assumptions!$B$16+$B$1874)</f>
        <v>47.2810306745918</v>
      </c>
      <c r="D1874" s="12" t="n">
        <f aca="false">Assumptions!$B$7/$C$1874</f>
        <v>634503.934706348</v>
      </c>
      <c r="E1874" s="12" t="n">
        <f aca="false">$T$1874+$W$1874+$Z$1874+$AC$1874+$AF$1874+$AI$1874</f>
        <v>23232748.6524389</v>
      </c>
      <c r="F1874" s="12" t="n">
        <f aca="false">Assumptions!$B$70/(Assumptions!$B$20+Assumptions!$B$17+$B$1874+$E$1874+$O$1873)</f>
        <v>26.2093393751451</v>
      </c>
      <c r="G1874" s="12" t="n">
        <f aca="false">$C$1874*(1-Assumptions!$B$71)</f>
        <v>37.8248245396734</v>
      </c>
      <c r="H1874" s="12" t="n">
        <f aca="false">MIN($F$1874,$G$1874)</f>
        <v>26.2093393751451</v>
      </c>
      <c r="I1874" s="12" t="str">
        <f aca="false">IF($F$1874&lt;=$G$1874,"cap","discount")</f>
        <v>cap</v>
      </c>
      <c r="J1874" s="12" t="n">
        <f aca="false">Assumptions!$B$69/$H$1874</f>
        <v>190771.69128275</v>
      </c>
      <c r="K1874" s="12" t="n">
        <f aca="false">Assumptions!$B$74/(Assumptions!$B$20+Assumptions!$B$17+$B$1874+$E$1874+$J$1874)</f>
        <v>41.80769968718</v>
      </c>
      <c r="L1874" s="12" t="n">
        <f aca="false">$C$1874*(1-Assumptions!$B$75)</f>
        <v>40.188876073403</v>
      </c>
      <c r="M1874" s="12" t="n">
        <f aca="false">MIN($K$1874,$L$1874)</f>
        <v>40.188876073403</v>
      </c>
      <c r="N1874" s="12" t="str">
        <f aca="false">IF($K$1874&lt;=$L$1874,"cap","discount")</f>
        <v>discount</v>
      </c>
      <c r="O1874" s="12" t="n">
        <f aca="false">Assumptions!$B$73/$M$1874</f>
        <v>74647.5217301585</v>
      </c>
      <c r="P1874" s="12" t="n">
        <f aca="false">MAX(Assumptions!$B$4,($A$7*(Assumptions!$B$20+$E$1874+Assumptions!$B$17+$J$1874+$O$1874+$D$1874)-Assumptions!$B$17)/(1-$A$7))</f>
        <v>1452275.08238086</v>
      </c>
      <c r="Q1874" s="12" t="n">
        <f aca="false">Assumptions!$B$20+$E$1874+Assumptions!$B$17+$P$1874+$J$1874+$O$1874+$D$1874</f>
        <v>38979613.882539</v>
      </c>
      <c r="R1874" s="12" t="n">
        <f aca="false">IF($C$1874&lt;Assumptions!$B$37,Assumptions!$B$37*(Assumptions!$B$21+Assumptions!$B$22/Assumptions!$B$37)/(Assumptions!$B$21+Assumptions!$B$22/$C$1874),Assumptions!$B$37)</f>
        <v>1</v>
      </c>
      <c r="S1874" s="12" t="n">
        <f aca="false">Assumptions!$B$38/$R$1874</f>
        <v>1</v>
      </c>
      <c r="T1874" s="12" t="n">
        <f aca="false">Assumptions!$B$39*$S$1874</f>
        <v>5000000</v>
      </c>
      <c r="U1874" s="12" t="n">
        <f aca="false">IF($C$1874&lt;Assumptions!$B$42,Assumptions!$B$42*(Assumptions!$B$21+Assumptions!$B$22/Assumptions!$B$42)/(Assumptions!$B$21+Assumptions!$B$22/$C$1874),Assumptions!$B$42)</f>
        <v>3</v>
      </c>
      <c r="V1874" s="12" t="n">
        <f aca="false">Assumptions!$B$43/$U$1874</f>
        <v>1</v>
      </c>
      <c r="W1874" s="12" t="n">
        <f aca="false">Assumptions!$B$44*$V$1874</f>
        <v>5000000</v>
      </c>
      <c r="X1874" s="12" t="n">
        <f aca="false">IF($C$1874&lt;Assumptions!$B$47,Assumptions!$B$47*(Assumptions!$B$21+Assumptions!$B$22/Assumptions!$B$47)/(Assumptions!$B$21+Assumptions!$B$22/$C$1874),Assumptions!$B$47)</f>
        <v>10</v>
      </c>
      <c r="Y1874" s="12" t="n">
        <f aca="false">Assumptions!$B$48/$X$1874</f>
        <v>1</v>
      </c>
      <c r="Z1874" s="12" t="n">
        <f aca="false">Assumptions!$B$49*$Y$1874</f>
        <v>3000000</v>
      </c>
      <c r="AA1874" s="12" t="n">
        <f aca="false">IF($C$1874&lt;Assumptions!$B$52,Assumptions!$B$52*(Assumptions!$B$21+Assumptions!$B$22/Assumptions!$B$52)/(Assumptions!$B$21+Assumptions!$B$22/$C$1874),Assumptions!$B$52)</f>
        <v>25</v>
      </c>
      <c r="AB1874" s="12" t="n">
        <f aca="false">Assumptions!$B$53/$AA$1874</f>
        <v>1</v>
      </c>
      <c r="AC1874" s="12" t="n">
        <f aca="false">Assumptions!$B$54*$AB$1874</f>
        <v>2400000</v>
      </c>
      <c r="AD1874" s="12" t="n">
        <f aca="false">IF($C$1874&lt;Assumptions!$B$57,Assumptions!$B$57*(Assumptions!$B$21+Assumptions!$B$22/Assumptions!$B$57)/(Assumptions!$B$21+Assumptions!$B$22/$C$1874),Assumptions!$B$57)</f>
        <v>57.9337600240192</v>
      </c>
      <c r="AE1874" s="12" t="n">
        <f aca="false">Assumptions!$B$58/$AD$1874</f>
        <v>1.03566555968617</v>
      </c>
      <c r="AF1874" s="12" t="n">
        <f aca="false">Assumptions!$B$59*$AE$1874</f>
        <v>1726109.61136547</v>
      </c>
      <c r="AG1874" s="12" t="n">
        <f aca="false">IF($C$1874&lt;Assumptions!$B$62,Assumptions!$B$62*(Assumptions!$B$21+Assumptions!$B$22/Assumptions!$B$62)/(Assumptions!$B$21+Assumptions!$B$22/$C$1874),Assumptions!$B$62)</f>
        <v>49.1263361560506</v>
      </c>
      <c r="AH1874" s="12" t="n">
        <f aca="false">Assumptions!$B$63/$AG$1874</f>
        <v>1.00065086970557</v>
      </c>
      <c r="AI1874" s="12" t="n">
        <f aca="false">Assumptions!$B$64*$AH$1874</f>
        <v>6106639.04107346</v>
      </c>
    </row>
    <row r="1875" customFormat="false" ht="15" hidden="true" customHeight="false" outlineLevel="0" collapsed="false">
      <c r="A1875" s="6" t="n">
        <f aca="false">ROW()-ROW($A$1831)+Assumptions!$B$4</f>
        <v>44</v>
      </c>
      <c r="B1875" s="12" t="n">
        <f aca="false">$P$1874</f>
        <v>1452275.08238086</v>
      </c>
      <c r="C1875" s="12" t="n">
        <f aca="false">$D$4/(Assumptions!$B$16+$B$1875)</f>
        <v>47.2810306745918</v>
      </c>
      <c r="D1875" s="12" t="n">
        <f aca="false">Assumptions!$B$7/$C$1875</f>
        <v>634503.934706348</v>
      </c>
      <c r="E1875" s="12" t="n">
        <f aca="false">$T$1875+$W$1875+$Z$1875+$AC$1875+$AF$1875+$AI$1875</f>
        <v>23232748.6524389</v>
      </c>
      <c r="F1875" s="12" t="n">
        <f aca="false">Assumptions!$B$70/(Assumptions!$B$20+Assumptions!$B$17+$B$1875+$E$1875+$O$1874)</f>
        <v>26.2093393751451</v>
      </c>
      <c r="G1875" s="12" t="n">
        <f aca="false">$C$1875*(1-Assumptions!$B$71)</f>
        <v>37.8248245396734</v>
      </c>
      <c r="H1875" s="12" t="n">
        <f aca="false">MIN($F$1875,$G$1875)</f>
        <v>26.2093393751451</v>
      </c>
      <c r="I1875" s="12" t="str">
        <f aca="false">IF($F$1875&lt;=$G$1875,"cap","discount")</f>
        <v>cap</v>
      </c>
      <c r="J1875" s="12" t="n">
        <f aca="false">Assumptions!$B$69/$H$1875</f>
        <v>190771.69128275</v>
      </c>
      <c r="K1875" s="12" t="n">
        <f aca="false">Assumptions!$B$74/(Assumptions!$B$20+Assumptions!$B$17+$B$1875+$E$1875+$J$1875)</f>
        <v>41.80769968718</v>
      </c>
      <c r="L1875" s="12" t="n">
        <f aca="false">$C$1875*(1-Assumptions!$B$75)</f>
        <v>40.188876073403</v>
      </c>
      <c r="M1875" s="12" t="n">
        <f aca="false">MIN($K$1875,$L$1875)</f>
        <v>40.188876073403</v>
      </c>
      <c r="N1875" s="12" t="str">
        <f aca="false">IF($K$1875&lt;=$L$1875,"cap","discount")</f>
        <v>discount</v>
      </c>
      <c r="O1875" s="12" t="n">
        <f aca="false">Assumptions!$B$73/$M$1875</f>
        <v>74647.5217301585</v>
      </c>
      <c r="P1875" s="12" t="n">
        <f aca="false">MAX(Assumptions!$B$4,($A$7*(Assumptions!$B$20+$E$1875+Assumptions!$B$17+$J$1875+$O$1875+$D$1875)-Assumptions!$B$17)/(1-$A$7))</f>
        <v>1452275.08238086</v>
      </c>
      <c r="Q1875" s="12" t="n">
        <f aca="false">Assumptions!$B$20+$E$1875+Assumptions!$B$17+$P$1875+$J$1875+$O$1875+$D$1875</f>
        <v>38979613.882539</v>
      </c>
      <c r="R1875" s="12" t="n">
        <f aca="false">IF($C$1875&lt;Assumptions!$B$37,Assumptions!$B$37*(Assumptions!$B$21+Assumptions!$B$22/Assumptions!$B$37)/(Assumptions!$B$21+Assumptions!$B$22/$C$1875),Assumptions!$B$37)</f>
        <v>1</v>
      </c>
      <c r="S1875" s="12" t="n">
        <f aca="false">Assumptions!$B$38/$R$1875</f>
        <v>1</v>
      </c>
      <c r="T1875" s="12" t="n">
        <f aca="false">Assumptions!$B$39*$S$1875</f>
        <v>5000000</v>
      </c>
      <c r="U1875" s="12" t="n">
        <f aca="false">IF($C$1875&lt;Assumptions!$B$42,Assumptions!$B$42*(Assumptions!$B$21+Assumptions!$B$22/Assumptions!$B$42)/(Assumptions!$B$21+Assumptions!$B$22/$C$1875),Assumptions!$B$42)</f>
        <v>3</v>
      </c>
      <c r="V1875" s="12" t="n">
        <f aca="false">Assumptions!$B$43/$U$1875</f>
        <v>1</v>
      </c>
      <c r="W1875" s="12" t="n">
        <f aca="false">Assumptions!$B$44*$V$1875</f>
        <v>5000000</v>
      </c>
      <c r="X1875" s="12" t="n">
        <f aca="false">IF($C$1875&lt;Assumptions!$B$47,Assumptions!$B$47*(Assumptions!$B$21+Assumptions!$B$22/Assumptions!$B$47)/(Assumptions!$B$21+Assumptions!$B$22/$C$1875),Assumptions!$B$47)</f>
        <v>10</v>
      </c>
      <c r="Y1875" s="12" t="n">
        <f aca="false">Assumptions!$B$48/$X$1875</f>
        <v>1</v>
      </c>
      <c r="Z1875" s="12" t="n">
        <f aca="false">Assumptions!$B$49*$Y$1875</f>
        <v>3000000</v>
      </c>
      <c r="AA1875" s="12" t="n">
        <f aca="false">IF($C$1875&lt;Assumptions!$B$52,Assumptions!$B$52*(Assumptions!$B$21+Assumptions!$B$22/Assumptions!$B$52)/(Assumptions!$B$21+Assumptions!$B$22/$C$1875),Assumptions!$B$52)</f>
        <v>25</v>
      </c>
      <c r="AB1875" s="12" t="n">
        <f aca="false">Assumptions!$B$53/$AA$1875</f>
        <v>1</v>
      </c>
      <c r="AC1875" s="12" t="n">
        <f aca="false">Assumptions!$B$54*$AB$1875</f>
        <v>2400000</v>
      </c>
      <c r="AD1875" s="12" t="n">
        <f aca="false">IF($C$1875&lt;Assumptions!$B$57,Assumptions!$B$57*(Assumptions!$B$21+Assumptions!$B$22/Assumptions!$B$57)/(Assumptions!$B$21+Assumptions!$B$22/$C$1875),Assumptions!$B$57)</f>
        <v>57.9337600240192</v>
      </c>
      <c r="AE1875" s="12" t="n">
        <f aca="false">Assumptions!$B$58/$AD$1875</f>
        <v>1.03566555968617</v>
      </c>
      <c r="AF1875" s="12" t="n">
        <f aca="false">Assumptions!$B$59*$AE$1875</f>
        <v>1726109.61136547</v>
      </c>
      <c r="AG1875" s="12" t="n">
        <f aca="false">IF($C$1875&lt;Assumptions!$B$62,Assumptions!$B$62*(Assumptions!$B$21+Assumptions!$B$22/Assumptions!$B$62)/(Assumptions!$B$21+Assumptions!$B$22/$C$1875),Assumptions!$B$62)</f>
        <v>49.1263361560506</v>
      </c>
      <c r="AH1875" s="12" t="n">
        <f aca="false">Assumptions!$B$63/$AG$1875</f>
        <v>1.00065086970557</v>
      </c>
      <c r="AI1875" s="12" t="n">
        <f aca="false">Assumptions!$B$64*$AH$1875</f>
        <v>6106639.04107346</v>
      </c>
    </row>
    <row r="1876" customFormat="false" ht="15" hidden="true" customHeight="false" outlineLevel="0" collapsed="false">
      <c r="A1876" s="6" t="n">
        <f aca="false">ROW()-ROW($A$1831)+Assumptions!$B$4</f>
        <v>45</v>
      </c>
      <c r="B1876" s="12" t="n">
        <f aca="false">$P$1875</f>
        <v>1452275.08238086</v>
      </c>
      <c r="C1876" s="12" t="n">
        <f aca="false">$D$4/(Assumptions!$B$16+$B$1876)</f>
        <v>47.2810306745918</v>
      </c>
      <c r="D1876" s="12" t="n">
        <f aca="false">Assumptions!$B$7/$C$1876</f>
        <v>634503.934706348</v>
      </c>
      <c r="E1876" s="12" t="n">
        <f aca="false">$T$1876+$W$1876+$Z$1876+$AC$1876+$AF$1876+$AI$1876</f>
        <v>23232748.6524389</v>
      </c>
      <c r="F1876" s="12" t="n">
        <f aca="false">Assumptions!$B$70/(Assumptions!$B$20+Assumptions!$B$17+$B$1876+$E$1876+$O$1875)</f>
        <v>26.2093393751451</v>
      </c>
      <c r="G1876" s="12" t="n">
        <f aca="false">$C$1876*(1-Assumptions!$B$71)</f>
        <v>37.8248245396734</v>
      </c>
      <c r="H1876" s="12" t="n">
        <f aca="false">MIN($F$1876,$G$1876)</f>
        <v>26.2093393751451</v>
      </c>
      <c r="I1876" s="12" t="str">
        <f aca="false">IF($F$1876&lt;=$G$1876,"cap","discount")</f>
        <v>cap</v>
      </c>
      <c r="J1876" s="12" t="n">
        <f aca="false">Assumptions!$B$69/$H$1876</f>
        <v>190771.69128275</v>
      </c>
      <c r="K1876" s="12" t="n">
        <f aca="false">Assumptions!$B$74/(Assumptions!$B$20+Assumptions!$B$17+$B$1876+$E$1876+$J$1876)</f>
        <v>41.80769968718</v>
      </c>
      <c r="L1876" s="12" t="n">
        <f aca="false">$C$1876*(1-Assumptions!$B$75)</f>
        <v>40.188876073403</v>
      </c>
      <c r="M1876" s="12" t="n">
        <f aca="false">MIN($K$1876,$L$1876)</f>
        <v>40.188876073403</v>
      </c>
      <c r="N1876" s="12" t="str">
        <f aca="false">IF($K$1876&lt;=$L$1876,"cap","discount")</f>
        <v>discount</v>
      </c>
      <c r="O1876" s="12" t="n">
        <f aca="false">Assumptions!$B$73/$M$1876</f>
        <v>74647.5217301585</v>
      </c>
      <c r="P1876" s="12" t="n">
        <f aca="false">MAX(Assumptions!$B$4,($A$7*(Assumptions!$B$20+$E$1876+Assumptions!$B$17+$J$1876+$O$1876+$D$1876)-Assumptions!$B$17)/(1-$A$7))</f>
        <v>1452275.08238086</v>
      </c>
      <c r="Q1876" s="12" t="n">
        <f aca="false">Assumptions!$B$20+$E$1876+Assumptions!$B$17+$P$1876+$J$1876+$O$1876+$D$1876</f>
        <v>38979613.882539</v>
      </c>
      <c r="R1876" s="12" t="n">
        <f aca="false">IF($C$1876&lt;Assumptions!$B$37,Assumptions!$B$37*(Assumptions!$B$21+Assumptions!$B$22/Assumptions!$B$37)/(Assumptions!$B$21+Assumptions!$B$22/$C$1876),Assumptions!$B$37)</f>
        <v>1</v>
      </c>
      <c r="S1876" s="12" t="n">
        <f aca="false">Assumptions!$B$38/$R$1876</f>
        <v>1</v>
      </c>
      <c r="T1876" s="12" t="n">
        <f aca="false">Assumptions!$B$39*$S$1876</f>
        <v>5000000</v>
      </c>
      <c r="U1876" s="12" t="n">
        <f aca="false">IF($C$1876&lt;Assumptions!$B$42,Assumptions!$B$42*(Assumptions!$B$21+Assumptions!$B$22/Assumptions!$B$42)/(Assumptions!$B$21+Assumptions!$B$22/$C$1876),Assumptions!$B$42)</f>
        <v>3</v>
      </c>
      <c r="V1876" s="12" t="n">
        <f aca="false">Assumptions!$B$43/$U$1876</f>
        <v>1</v>
      </c>
      <c r="W1876" s="12" t="n">
        <f aca="false">Assumptions!$B$44*$V$1876</f>
        <v>5000000</v>
      </c>
      <c r="X1876" s="12" t="n">
        <f aca="false">IF($C$1876&lt;Assumptions!$B$47,Assumptions!$B$47*(Assumptions!$B$21+Assumptions!$B$22/Assumptions!$B$47)/(Assumptions!$B$21+Assumptions!$B$22/$C$1876),Assumptions!$B$47)</f>
        <v>10</v>
      </c>
      <c r="Y1876" s="12" t="n">
        <f aca="false">Assumptions!$B$48/$X$1876</f>
        <v>1</v>
      </c>
      <c r="Z1876" s="12" t="n">
        <f aca="false">Assumptions!$B$49*$Y$1876</f>
        <v>3000000</v>
      </c>
      <c r="AA1876" s="12" t="n">
        <f aca="false">IF($C$1876&lt;Assumptions!$B$52,Assumptions!$B$52*(Assumptions!$B$21+Assumptions!$B$22/Assumptions!$B$52)/(Assumptions!$B$21+Assumptions!$B$22/$C$1876),Assumptions!$B$52)</f>
        <v>25</v>
      </c>
      <c r="AB1876" s="12" t="n">
        <f aca="false">Assumptions!$B$53/$AA$1876</f>
        <v>1</v>
      </c>
      <c r="AC1876" s="12" t="n">
        <f aca="false">Assumptions!$B$54*$AB$1876</f>
        <v>2400000</v>
      </c>
      <c r="AD1876" s="12" t="n">
        <f aca="false">IF($C$1876&lt;Assumptions!$B$57,Assumptions!$B$57*(Assumptions!$B$21+Assumptions!$B$22/Assumptions!$B$57)/(Assumptions!$B$21+Assumptions!$B$22/$C$1876),Assumptions!$B$57)</f>
        <v>57.9337600240192</v>
      </c>
      <c r="AE1876" s="12" t="n">
        <f aca="false">Assumptions!$B$58/$AD$1876</f>
        <v>1.03566555968617</v>
      </c>
      <c r="AF1876" s="12" t="n">
        <f aca="false">Assumptions!$B$59*$AE$1876</f>
        <v>1726109.61136547</v>
      </c>
      <c r="AG1876" s="12" t="n">
        <f aca="false">IF($C$1876&lt;Assumptions!$B$62,Assumptions!$B$62*(Assumptions!$B$21+Assumptions!$B$22/Assumptions!$B$62)/(Assumptions!$B$21+Assumptions!$B$22/$C$1876),Assumptions!$B$62)</f>
        <v>49.1263361560506</v>
      </c>
      <c r="AH1876" s="12" t="n">
        <f aca="false">Assumptions!$B$63/$AG$1876</f>
        <v>1.00065086970557</v>
      </c>
      <c r="AI1876" s="12" t="n">
        <f aca="false">Assumptions!$B$64*$AH$1876</f>
        <v>6106639.04107346</v>
      </c>
    </row>
    <row r="1877" customFormat="false" ht="15" hidden="true" customHeight="false" outlineLevel="0" collapsed="false">
      <c r="A1877" s="6" t="n">
        <f aca="false">ROW()-ROW($A$1831)+Assumptions!$B$4</f>
        <v>46</v>
      </c>
      <c r="B1877" s="12" t="n">
        <f aca="false">$P$1876</f>
        <v>1452275.08238086</v>
      </c>
      <c r="C1877" s="12" t="n">
        <f aca="false">$D$4/(Assumptions!$B$16+$B$1877)</f>
        <v>47.2810306745918</v>
      </c>
      <c r="D1877" s="12" t="n">
        <f aca="false">Assumptions!$B$7/$C$1877</f>
        <v>634503.934706348</v>
      </c>
      <c r="E1877" s="12" t="n">
        <f aca="false">$T$1877+$W$1877+$Z$1877+$AC$1877+$AF$1877+$AI$1877</f>
        <v>23232748.6524389</v>
      </c>
      <c r="F1877" s="12" t="n">
        <f aca="false">Assumptions!$B$70/(Assumptions!$B$20+Assumptions!$B$17+$B$1877+$E$1877+$O$1876)</f>
        <v>26.2093393751451</v>
      </c>
      <c r="G1877" s="12" t="n">
        <f aca="false">$C$1877*(1-Assumptions!$B$71)</f>
        <v>37.8248245396734</v>
      </c>
      <c r="H1877" s="12" t="n">
        <f aca="false">MIN($F$1877,$G$1877)</f>
        <v>26.2093393751451</v>
      </c>
      <c r="I1877" s="12" t="str">
        <f aca="false">IF($F$1877&lt;=$G$1877,"cap","discount")</f>
        <v>cap</v>
      </c>
      <c r="J1877" s="12" t="n">
        <f aca="false">Assumptions!$B$69/$H$1877</f>
        <v>190771.69128275</v>
      </c>
      <c r="K1877" s="12" t="n">
        <f aca="false">Assumptions!$B$74/(Assumptions!$B$20+Assumptions!$B$17+$B$1877+$E$1877+$J$1877)</f>
        <v>41.80769968718</v>
      </c>
      <c r="L1877" s="12" t="n">
        <f aca="false">$C$1877*(1-Assumptions!$B$75)</f>
        <v>40.188876073403</v>
      </c>
      <c r="M1877" s="12" t="n">
        <f aca="false">MIN($K$1877,$L$1877)</f>
        <v>40.188876073403</v>
      </c>
      <c r="N1877" s="12" t="str">
        <f aca="false">IF($K$1877&lt;=$L$1877,"cap","discount")</f>
        <v>discount</v>
      </c>
      <c r="O1877" s="12" t="n">
        <f aca="false">Assumptions!$B$73/$M$1877</f>
        <v>74647.5217301585</v>
      </c>
      <c r="P1877" s="12" t="n">
        <f aca="false">MAX(Assumptions!$B$4,($A$7*(Assumptions!$B$20+$E$1877+Assumptions!$B$17+$J$1877+$O$1877+$D$1877)-Assumptions!$B$17)/(1-$A$7))</f>
        <v>1452275.08238086</v>
      </c>
      <c r="Q1877" s="12" t="n">
        <f aca="false">Assumptions!$B$20+$E$1877+Assumptions!$B$17+$P$1877+$J$1877+$O$1877+$D$1877</f>
        <v>38979613.882539</v>
      </c>
      <c r="R1877" s="12" t="n">
        <f aca="false">IF($C$1877&lt;Assumptions!$B$37,Assumptions!$B$37*(Assumptions!$B$21+Assumptions!$B$22/Assumptions!$B$37)/(Assumptions!$B$21+Assumptions!$B$22/$C$1877),Assumptions!$B$37)</f>
        <v>1</v>
      </c>
      <c r="S1877" s="12" t="n">
        <f aca="false">Assumptions!$B$38/$R$1877</f>
        <v>1</v>
      </c>
      <c r="T1877" s="12" t="n">
        <f aca="false">Assumptions!$B$39*$S$1877</f>
        <v>5000000</v>
      </c>
      <c r="U1877" s="12" t="n">
        <f aca="false">IF($C$1877&lt;Assumptions!$B$42,Assumptions!$B$42*(Assumptions!$B$21+Assumptions!$B$22/Assumptions!$B$42)/(Assumptions!$B$21+Assumptions!$B$22/$C$1877),Assumptions!$B$42)</f>
        <v>3</v>
      </c>
      <c r="V1877" s="12" t="n">
        <f aca="false">Assumptions!$B$43/$U$1877</f>
        <v>1</v>
      </c>
      <c r="W1877" s="12" t="n">
        <f aca="false">Assumptions!$B$44*$V$1877</f>
        <v>5000000</v>
      </c>
      <c r="X1877" s="12" t="n">
        <f aca="false">IF($C$1877&lt;Assumptions!$B$47,Assumptions!$B$47*(Assumptions!$B$21+Assumptions!$B$22/Assumptions!$B$47)/(Assumptions!$B$21+Assumptions!$B$22/$C$1877),Assumptions!$B$47)</f>
        <v>10</v>
      </c>
      <c r="Y1877" s="12" t="n">
        <f aca="false">Assumptions!$B$48/$X$1877</f>
        <v>1</v>
      </c>
      <c r="Z1877" s="12" t="n">
        <f aca="false">Assumptions!$B$49*$Y$1877</f>
        <v>3000000</v>
      </c>
      <c r="AA1877" s="12" t="n">
        <f aca="false">IF($C$1877&lt;Assumptions!$B$52,Assumptions!$B$52*(Assumptions!$B$21+Assumptions!$B$22/Assumptions!$B$52)/(Assumptions!$B$21+Assumptions!$B$22/$C$1877),Assumptions!$B$52)</f>
        <v>25</v>
      </c>
      <c r="AB1877" s="12" t="n">
        <f aca="false">Assumptions!$B$53/$AA$1877</f>
        <v>1</v>
      </c>
      <c r="AC1877" s="12" t="n">
        <f aca="false">Assumptions!$B$54*$AB$1877</f>
        <v>2400000</v>
      </c>
      <c r="AD1877" s="12" t="n">
        <f aca="false">IF($C$1877&lt;Assumptions!$B$57,Assumptions!$B$57*(Assumptions!$B$21+Assumptions!$B$22/Assumptions!$B$57)/(Assumptions!$B$21+Assumptions!$B$22/$C$1877),Assumptions!$B$57)</f>
        <v>57.9337600240192</v>
      </c>
      <c r="AE1877" s="12" t="n">
        <f aca="false">Assumptions!$B$58/$AD$1877</f>
        <v>1.03566555968617</v>
      </c>
      <c r="AF1877" s="12" t="n">
        <f aca="false">Assumptions!$B$59*$AE$1877</f>
        <v>1726109.61136547</v>
      </c>
      <c r="AG1877" s="12" t="n">
        <f aca="false">IF($C$1877&lt;Assumptions!$B$62,Assumptions!$B$62*(Assumptions!$B$21+Assumptions!$B$22/Assumptions!$B$62)/(Assumptions!$B$21+Assumptions!$B$22/$C$1877),Assumptions!$B$62)</f>
        <v>49.1263361560506</v>
      </c>
      <c r="AH1877" s="12" t="n">
        <f aca="false">Assumptions!$B$63/$AG$1877</f>
        <v>1.00065086970557</v>
      </c>
      <c r="AI1877" s="12" t="n">
        <f aca="false">Assumptions!$B$64*$AH$1877</f>
        <v>6106639.04107346</v>
      </c>
    </row>
    <row r="1878" customFormat="false" ht="15" hidden="true" customHeight="false" outlineLevel="0" collapsed="false">
      <c r="A1878" s="6" t="n">
        <f aca="false">ROW()-ROW($A$1831)+Assumptions!$B$4</f>
        <v>47</v>
      </c>
      <c r="B1878" s="12" t="n">
        <f aca="false">$P$1877</f>
        <v>1452275.08238086</v>
      </c>
      <c r="C1878" s="12" t="n">
        <f aca="false">$D$4/(Assumptions!$B$16+$B$1878)</f>
        <v>47.2810306745918</v>
      </c>
      <c r="D1878" s="12" t="n">
        <f aca="false">Assumptions!$B$7/$C$1878</f>
        <v>634503.934706348</v>
      </c>
      <c r="E1878" s="12" t="n">
        <f aca="false">$T$1878+$W$1878+$Z$1878+$AC$1878+$AF$1878+$AI$1878</f>
        <v>23232748.6524389</v>
      </c>
      <c r="F1878" s="12" t="n">
        <f aca="false">Assumptions!$B$70/(Assumptions!$B$20+Assumptions!$B$17+$B$1878+$E$1878+$O$1877)</f>
        <v>26.2093393751451</v>
      </c>
      <c r="G1878" s="12" t="n">
        <f aca="false">$C$1878*(1-Assumptions!$B$71)</f>
        <v>37.8248245396734</v>
      </c>
      <c r="H1878" s="12" t="n">
        <f aca="false">MIN($F$1878,$G$1878)</f>
        <v>26.2093393751451</v>
      </c>
      <c r="I1878" s="12" t="str">
        <f aca="false">IF($F$1878&lt;=$G$1878,"cap","discount")</f>
        <v>cap</v>
      </c>
      <c r="J1878" s="12" t="n">
        <f aca="false">Assumptions!$B$69/$H$1878</f>
        <v>190771.69128275</v>
      </c>
      <c r="K1878" s="12" t="n">
        <f aca="false">Assumptions!$B$74/(Assumptions!$B$20+Assumptions!$B$17+$B$1878+$E$1878+$J$1878)</f>
        <v>41.80769968718</v>
      </c>
      <c r="L1878" s="12" t="n">
        <f aca="false">$C$1878*(1-Assumptions!$B$75)</f>
        <v>40.188876073403</v>
      </c>
      <c r="M1878" s="12" t="n">
        <f aca="false">MIN($K$1878,$L$1878)</f>
        <v>40.188876073403</v>
      </c>
      <c r="N1878" s="12" t="str">
        <f aca="false">IF($K$1878&lt;=$L$1878,"cap","discount")</f>
        <v>discount</v>
      </c>
      <c r="O1878" s="12" t="n">
        <f aca="false">Assumptions!$B$73/$M$1878</f>
        <v>74647.5217301585</v>
      </c>
      <c r="P1878" s="12" t="n">
        <f aca="false">MAX(Assumptions!$B$4,($A$7*(Assumptions!$B$20+$E$1878+Assumptions!$B$17+$J$1878+$O$1878+$D$1878)-Assumptions!$B$17)/(1-$A$7))</f>
        <v>1452275.08238086</v>
      </c>
      <c r="Q1878" s="12" t="n">
        <f aca="false">Assumptions!$B$20+$E$1878+Assumptions!$B$17+$P$1878+$J$1878+$O$1878+$D$1878</f>
        <v>38979613.882539</v>
      </c>
      <c r="R1878" s="12" t="n">
        <f aca="false">IF($C$1878&lt;Assumptions!$B$37,Assumptions!$B$37*(Assumptions!$B$21+Assumptions!$B$22/Assumptions!$B$37)/(Assumptions!$B$21+Assumptions!$B$22/$C$1878),Assumptions!$B$37)</f>
        <v>1</v>
      </c>
      <c r="S1878" s="12" t="n">
        <f aca="false">Assumptions!$B$38/$R$1878</f>
        <v>1</v>
      </c>
      <c r="T1878" s="12" t="n">
        <f aca="false">Assumptions!$B$39*$S$1878</f>
        <v>5000000</v>
      </c>
      <c r="U1878" s="12" t="n">
        <f aca="false">IF($C$1878&lt;Assumptions!$B$42,Assumptions!$B$42*(Assumptions!$B$21+Assumptions!$B$22/Assumptions!$B$42)/(Assumptions!$B$21+Assumptions!$B$22/$C$1878),Assumptions!$B$42)</f>
        <v>3</v>
      </c>
      <c r="V1878" s="12" t="n">
        <f aca="false">Assumptions!$B$43/$U$1878</f>
        <v>1</v>
      </c>
      <c r="W1878" s="12" t="n">
        <f aca="false">Assumptions!$B$44*$V$1878</f>
        <v>5000000</v>
      </c>
      <c r="X1878" s="12" t="n">
        <f aca="false">IF($C$1878&lt;Assumptions!$B$47,Assumptions!$B$47*(Assumptions!$B$21+Assumptions!$B$22/Assumptions!$B$47)/(Assumptions!$B$21+Assumptions!$B$22/$C$1878),Assumptions!$B$47)</f>
        <v>10</v>
      </c>
      <c r="Y1878" s="12" t="n">
        <f aca="false">Assumptions!$B$48/$X$1878</f>
        <v>1</v>
      </c>
      <c r="Z1878" s="12" t="n">
        <f aca="false">Assumptions!$B$49*$Y$1878</f>
        <v>3000000</v>
      </c>
      <c r="AA1878" s="12" t="n">
        <f aca="false">IF($C$1878&lt;Assumptions!$B$52,Assumptions!$B$52*(Assumptions!$B$21+Assumptions!$B$22/Assumptions!$B$52)/(Assumptions!$B$21+Assumptions!$B$22/$C$1878),Assumptions!$B$52)</f>
        <v>25</v>
      </c>
      <c r="AB1878" s="12" t="n">
        <f aca="false">Assumptions!$B$53/$AA$1878</f>
        <v>1</v>
      </c>
      <c r="AC1878" s="12" t="n">
        <f aca="false">Assumptions!$B$54*$AB$1878</f>
        <v>2400000</v>
      </c>
      <c r="AD1878" s="12" t="n">
        <f aca="false">IF($C$1878&lt;Assumptions!$B$57,Assumptions!$B$57*(Assumptions!$B$21+Assumptions!$B$22/Assumptions!$B$57)/(Assumptions!$B$21+Assumptions!$B$22/$C$1878),Assumptions!$B$57)</f>
        <v>57.9337600240192</v>
      </c>
      <c r="AE1878" s="12" t="n">
        <f aca="false">Assumptions!$B$58/$AD$1878</f>
        <v>1.03566555968617</v>
      </c>
      <c r="AF1878" s="12" t="n">
        <f aca="false">Assumptions!$B$59*$AE$1878</f>
        <v>1726109.61136547</v>
      </c>
      <c r="AG1878" s="12" t="n">
        <f aca="false">IF($C$1878&lt;Assumptions!$B$62,Assumptions!$B$62*(Assumptions!$B$21+Assumptions!$B$22/Assumptions!$B$62)/(Assumptions!$B$21+Assumptions!$B$22/$C$1878),Assumptions!$B$62)</f>
        <v>49.1263361560506</v>
      </c>
      <c r="AH1878" s="12" t="n">
        <f aca="false">Assumptions!$B$63/$AG$1878</f>
        <v>1.00065086970557</v>
      </c>
      <c r="AI1878" s="12" t="n">
        <f aca="false">Assumptions!$B$64*$AH$1878</f>
        <v>6106639.04107346</v>
      </c>
    </row>
    <row r="1879" customFormat="false" ht="15" hidden="true" customHeight="false" outlineLevel="0" collapsed="false">
      <c r="A1879" s="6" t="n">
        <f aca="false">ROW()-ROW($A$1831)+Assumptions!$B$4</f>
        <v>48</v>
      </c>
      <c r="B1879" s="12" t="n">
        <f aca="false">$P$1878</f>
        <v>1452275.08238086</v>
      </c>
      <c r="C1879" s="12" t="n">
        <f aca="false">$D$4/(Assumptions!$B$16+$B$1879)</f>
        <v>47.2810306745918</v>
      </c>
      <c r="D1879" s="12" t="n">
        <f aca="false">Assumptions!$B$7/$C$1879</f>
        <v>634503.934706348</v>
      </c>
      <c r="E1879" s="12" t="n">
        <f aca="false">$T$1879+$W$1879+$Z$1879+$AC$1879+$AF$1879+$AI$1879</f>
        <v>23232748.6524389</v>
      </c>
      <c r="F1879" s="12" t="n">
        <f aca="false">Assumptions!$B$70/(Assumptions!$B$20+Assumptions!$B$17+$B$1879+$E$1879+$O$1878)</f>
        <v>26.2093393751451</v>
      </c>
      <c r="G1879" s="12" t="n">
        <f aca="false">$C$1879*(1-Assumptions!$B$71)</f>
        <v>37.8248245396734</v>
      </c>
      <c r="H1879" s="12" t="n">
        <f aca="false">MIN($F$1879,$G$1879)</f>
        <v>26.2093393751451</v>
      </c>
      <c r="I1879" s="12" t="str">
        <f aca="false">IF($F$1879&lt;=$G$1879,"cap","discount")</f>
        <v>cap</v>
      </c>
      <c r="J1879" s="12" t="n">
        <f aca="false">Assumptions!$B$69/$H$1879</f>
        <v>190771.69128275</v>
      </c>
      <c r="K1879" s="12" t="n">
        <f aca="false">Assumptions!$B$74/(Assumptions!$B$20+Assumptions!$B$17+$B$1879+$E$1879+$J$1879)</f>
        <v>41.80769968718</v>
      </c>
      <c r="L1879" s="12" t="n">
        <f aca="false">$C$1879*(1-Assumptions!$B$75)</f>
        <v>40.188876073403</v>
      </c>
      <c r="M1879" s="12" t="n">
        <f aca="false">MIN($K$1879,$L$1879)</f>
        <v>40.188876073403</v>
      </c>
      <c r="N1879" s="12" t="str">
        <f aca="false">IF($K$1879&lt;=$L$1879,"cap","discount")</f>
        <v>discount</v>
      </c>
      <c r="O1879" s="12" t="n">
        <f aca="false">Assumptions!$B$73/$M$1879</f>
        <v>74647.5217301585</v>
      </c>
      <c r="P1879" s="12" t="n">
        <f aca="false">MAX(Assumptions!$B$4,($A$7*(Assumptions!$B$20+$E$1879+Assumptions!$B$17+$J$1879+$O$1879+$D$1879)-Assumptions!$B$17)/(1-$A$7))</f>
        <v>1452275.08238086</v>
      </c>
      <c r="Q1879" s="12" t="n">
        <f aca="false">Assumptions!$B$20+$E$1879+Assumptions!$B$17+$P$1879+$J$1879+$O$1879+$D$1879</f>
        <v>38979613.882539</v>
      </c>
      <c r="R1879" s="12" t="n">
        <f aca="false">IF($C$1879&lt;Assumptions!$B$37,Assumptions!$B$37*(Assumptions!$B$21+Assumptions!$B$22/Assumptions!$B$37)/(Assumptions!$B$21+Assumptions!$B$22/$C$1879),Assumptions!$B$37)</f>
        <v>1</v>
      </c>
      <c r="S1879" s="12" t="n">
        <f aca="false">Assumptions!$B$38/$R$1879</f>
        <v>1</v>
      </c>
      <c r="T1879" s="12" t="n">
        <f aca="false">Assumptions!$B$39*$S$1879</f>
        <v>5000000</v>
      </c>
      <c r="U1879" s="12" t="n">
        <f aca="false">IF($C$1879&lt;Assumptions!$B$42,Assumptions!$B$42*(Assumptions!$B$21+Assumptions!$B$22/Assumptions!$B$42)/(Assumptions!$B$21+Assumptions!$B$22/$C$1879),Assumptions!$B$42)</f>
        <v>3</v>
      </c>
      <c r="V1879" s="12" t="n">
        <f aca="false">Assumptions!$B$43/$U$1879</f>
        <v>1</v>
      </c>
      <c r="W1879" s="12" t="n">
        <f aca="false">Assumptions!$B$44*$V$1879</f>
        <v>5000000</v>
      </c>
      <c r="X1879" s="12" t="n">
        <f aca="false">IF($C$1879&lt;Assumptions!$B$47,Assumptions!$B$47*(Assumptions!$B$21+Assumptions!$B$22/Assumptions!$B$47)/(Assumptions!$B$21+Assumptions!$B$22/$C$1879),Assumptions!$B$47)</f>
        <v>10</v>
      </c>
      <c r="Y1879" s="12" t="n">
        <f aca="false">Assumptions!$B$48/$X$1879</f>
        <v>1</v>
      </c>
      <c r="Z1879" s="12" t="n">
        <f aca="false">Assumptions!$B$49*$Y$1879</f>
        <v>3000000</v>
      </c>
      <c r="AA1879" s="12" t="n">
        <f aca="false">IF($C$1879&lt;Assumptions!$B$52,Assumptions!$B$52*(Assumptions!$B$21+Assumptions!$B$22/Assumptions!$B$52)/(Assumptions!$B$21+Assumptions!$B$22/$C$1879),Assumptions!$B$52)</f>
        <v>25</v>
      </c>
      <c r="AB1879" s="12" t="n">
        <f aca="false">Assumptions!$B$53/$AA$1879</f>
        <v>1</v>
      </c>
      <c r="AC1879" s="12" t="n">
        <f aca="false">Assumptions!$B$54*$AB$1879</f>
        <v>2400000</v>
      </c>
      <c r="AD1879" s="12" t="n">
        <f aca="false">IF($C$1879&lt;Assumptions!$B$57,Assumptions!$B$57*(Assumptions!$B$21+Assumptions!$B$22/Assumptions!$B$57)/(Assumptions!$B$21+Assumptions!$B$22/$C$1879),Assumptions!$B$57)</f>
        <v>57.9337600240192</v>
      </c>
      <c r="AE1879" s="12" t="n">
        <f aca="false">Assumptions!$B$58/$AD$1879</f>
        <v>1.03566555968617</v>
      </c>
      <c r="AF1879" s="12" t="n">
        <f aca="false">Assumptions!$B$59*$AE$1879</f>
        <v>1726109.61136547</v>
      </c>
      <c r="AG1879" s="12" t="n">
        <f aca="false">IF($C$1879&lt;Assumptions!$B$62,Assumptions!$B$62*(Assumptions!$B$21+Assumptions!$B$22/Assumptions!$B$62)/(Assumptions!$B$21+Assumptions!$B$22/$C$1879),Assumptions!$B$62)</f>
        <v>49.1263361560506</v>
      </c>
      <c r="AH1879" s="12" t="n">
        <f aca="false">Assumptions!$B$63/$AG$1879</f>
        <v>1.00065086970557</v>
      </c>
      <c r="AI1879" s="12" t="n">
        <f aca="false">Assumptions!$B$64*$AH$1879</f>
        <v>6106639.04107346</v>
      </c>
    </row>
    <row r="1880" customFormat="false" ht="15" hidden="true" customHeight="false" outlineLevel="0" collapsed="false">
      <c r="A1880" s="6" t="n">
        <f aca="false">ROW()-ROW($A$1831)+Assumptions!$B$4</f>
        <v>49</v>
      </c>
      <c r="B1880" s="12" t="n">
        <f aca="false">$P$1879</f>
        <v>1452275.08238086</v>
      </c>
      <c r="C1880" s="12" t="n">
        <f aca="false">$D$4/(Assumptions!$B$16+$B$1880)</f>
        <v>47.2810306745918</v>
      </c>
      <c r="D1880" s="12" t="n">
        <f aca="false">Assumptions!$B$7/$C$1880</f>
        <v>634503.934706348</v>
      </c>
      <c r="E1880" s="12" t="n">
        <f aca="false">$T$1880+$W$1880+$Z$1880+$AC$1880+$AF$1880+$AI$1880</f>
        <v>23232748.6524389</v>
      </c>
      <c r="F1880" s="12" t="n">
        <f aca="false">Assumptions!$B$70/(Assumptions!$B$20+Assumptions!$B$17+$B$1880+$E$1880+$O$1879)</f>
        <v>26.2093393751451</v>
      </c>
      <c r="G1880" s="12" t="n">
        <f aca="false">$C$1880*(1-Assumptions!$B$71)</f>
        <v>37.8248245396734</v>
      </c>
      <c r="H1880" s="12" t="n">
        <f aca="false">MIN($F$1880,$G$1880)</f>
        <v>26.2093393751451</v>
      </c>
      <c r="I1880" s="12" t="str">
        <f aca="false">IF($F$1880&lt;=$G$1880,"cap","discount")</f>
        <v>cap</v>
      </c>
      <c r="J1880" s="12" t="n">
        <f aca="false">Assumptions!$B$69/$H$1880</f>
        <v>190771.69128275</v>
      </c>
      <c r="K1880" s="12" t="n">
        <f aca="false">Assumptions!$B$74/(Assumptions!$B$20+Assumptions!$B$17+$B$1880+$E$1880+$J$1880)</f>
        <v>41.80769968718</v>
      </c>
      <c r="L1880" s="12" t="n">
        <f aca="false">$C$1880*(1-Assumptions!$B$75)</f>
        <v>40.188876073403</v>
      </c>
      <c r="M1880" s="12" t="n">
        <f aca="false">MIN($K$1880,$L$1880)</f>
        <v>40.188876073403</v>
      </c>
      <c r="N1880" s="12" t="str">
        <f aca="false">IF($K$1880&lt;=$L$1880,"cap","discount")</f>
        <v>discount</v>
      </c>
      <c r="O1880" s="12" t="n">
        <f aca="false">Assumptions!$B$73/$M$1880</f>
        <v>74647.5217301585</v>
      </c>
      <c r="P1880" s="12" t="n">
        <f aca="false">MAX(Assumptions!$B$4,($A$7*(Assumptions!$B$20+$E$1880+Assumptions!$B$17+$J$1880+$O$1880+$D$1880)-Assumptions!$B$17)/(1-$A$7))</f>
        <v>1452275.08238086</v>
      </c>
      <c r="Q1880" s="12" t="n">
        <f aca="false">Assumptions!$B$20+$E$1880+Assumptions!$B$17+$P$1880+$J$1880+$O$1880+$D$1880</f>
        <v>38979613.882539</v>
      </c>
      <c r="R1880" s="12" t="n">
        <f aca="false">IF($C$1880&lt;Assumptions!$B$37,Assumptions!$B$37*(Assumptions!$B$21+Assumptions!$B$22/Assumptions!$B$37)/(Assumptions!$B$21+Assumptions!$B$22/$C$1880),Assumptions!$B$37)</f>
        <v>1</v>
      </c>
      <c r="S1880" s="12" t="n">
        <f aca="false">Assumptions!$B$38/$R$1880</f>
        <v>1</v>
      </c>
      <c r="T1880" s="12" t="n">
        <f aca="false">Assumptions!$B$39*$S$1880</f>
        <v>5000000</v>
      </c>
      <c r="U1880" s="12" t="n">
        <f aca="false">IF($C$1880&lt;Assumptions!$B$42,Assumptions!$B$42*(Assumptions!$B$21+Assumptions!$B$22/Assumptions!$B$42)/(Assumptions!$B$21+Assumptions!$B$22/$C$1880),Assumptions!$B$42)</f>
        <v>3</v>
      </c>
      <c r="V1880" s="12" t="n">
        <f aca="false">Assumptions!$B$43/$U$1880</f>
        <v>1</v>
      </c>
      <c r="W1880" s="12" t="n">
        <f aca="false">Assumptions!$B$44*$V$1880</f>
        <v>5000000</v>
      </c>
      <c r="X1880" s="12" t="n">
        <f aca="false">IF($C$1880&lt;Assumptions!$B$47,Assumptions!$B$47*(Assumptions!$B$21+Assumptions!$B$22/Assumptions!$B$47)/(Assumptions!$B$21+Assumptions!$B$22/$C$1880),Assumptions!$B$47)</f>
        <v>10</v>
      </c>
      <c r="Y1880" s="12" t="n">
        <f aca="false">Assumptions!$B$48/$X$1880</f>
        <v>1</v>
      </c>
      <c r="Z1880" s="12" t="n">
        <f aca="false">Assumptions!$B$49*$Y$1880</f>
        <v>3000000</v>
      </c>
      <c r="AA1880" s="12" t="n">
        <f aca="false">IF($C$1880&lt;Assumptions!$B$52,Assumptions!$B$52*(Assumptions!$B$21+Assumptions!$B$22/Assumptions!$B$52)/(Assumptions!$B$21+Assumptions!$B$22/$C$1880),Assumptions!$B$52)</f>
        <v>25</v>
      </c>
      <c r="AB1880" s="12" t="n">
        <f aca="false">Assumptions!$B$53/$AA$1880</f>
        <v>1</v>
      </c>
      <c r="AC1880" s="12" t="n">
        <f aca="false">Assumptions!$B$54*$AB$1880</f>
        <v>2400000</v>
      </c>
      <c r="AD1880" s="12" t="n">
        <f aca="false">IF($C$1880&lt;Assumptions!$B$57,Assumptions!$B$57*(Assumptions!$B$21+Assumptions!$B$22/Assumptions!$B$57)/(Assumptions!$B$21+Assumptions!$B$22/$C$1880),Assumptions!$B$57)</f>
        <v>57.9337600240192</v>
      </c>
      <c r="AE1880" s="12" t="n">
        <f aca="false">Assumptions!$B$58/$AD$1880</f>
        <v>1.03566555968617</v>
      </c>
      <c r="AF1880" s="12" t="n">
        <f aca="false">Assumptions!$B$59*$AE$1880</f>
        <v>1726109.61136547</v>
      </c>
      <c r="AG1880" s="12" t="n">
        <f aca="false">IF($C$1880&lt;Assumptions!$B$62,Assumptions!$B$62*(Assumptions!$B$21+Assumptions!$B$22/Assumptions!$B$62)/(Assumptions!$B$21+Assumptions!$B$22/$C$1880),Assumptions!$B$62)</f>
        <v>49.1263361560506</v>
      </c>
      <c r="AH1880" s="12" t="n">
        <f aca="false">Assumptions!$B$63/$AG$1880</f>
        <v>1.00065086970557</v>
      </c>
      <c r="AI1880" s="12" t="n">
        <f aca="false">Assumptions!$B$64*$AH$1880</f>
        <v>6106639.04107346</v>
      </c>
    </row>
    <row r="1881" customFormat="false" ht="15" hidden="true" customHeight="false" outlineLevel="0" collapsed="false">
      <c r="A1881" s="6" t="n">
        <f aca="false">ROW()-ROW($A$1831)+Assumptions!$B$4</f>
        <v>50</v>
      </c>
      <c r="B1881" s="12" t="n">
        <f aca="false">$P$1880</f>
        <v>1452275.08238086</v>
      </c>
      <c r="C1881" s="12" t="n">
        <f aca="false">$D$4/(Assumptions!$B$16+$B$1881)</f>
        <v>47.2810306745918</v>
      </c>
      <c r="D1881" s="12" t="n">
        <f aca="false">Assumptions!$B$7/$C$1881</f>
        <v>634503.934706348</v>
      </c>
      <c r="E1881" s="12" t="n">
        <f aca="false">$T$1881+$W$1881+$Z$1881+$AC$1881+$AF$1881+$AI$1881</f>
        <v>23232748.6524389</v>
      </c>
      <c r="F1881" s="12" t="n">
        <f aca="false">Assumptions!$B$70/(Assumptions!$B$20+Assumptions!$B$17+$B$1881+$E$1881+$O$1880)</f>
        <v>26.2093393751451</v>
      </c>
      <c r="G1881" s="12" t="n">
        <f aca="false">$C$1881*(1-Assumptions!$B$71)</f>
        <v>37.8248245396734</v>
      </c>
      <c r="H1881" s="12" t="n">
        <f aca="false">MIN($F$1881,$G$1881)</f>
        <v>26.2093393751451</v>
      </c>
      <c r="I1881" s="12" t="str">
        <f aca="false">IF($F$1881&lt;=$G$1881,"cap","discount")</f>
        <v>cap</v>
      </c>
      <c r="J1881" s="12" t="n">
        <f aca="false">Assumptions!$B$69/$H$1881</f>
        <v>190771.69128275</v>
      </c>
      <c r="K1881" s="12" t="n">
        <f aca="false">Assumptions!$B$74/(Assumptions!$B$20+Assumptions!$B$17+$B$1881+$E$1881+$J$1881)</f>
        <v>41.80769968718</v>
      </c>
      <c r="L1881" s="12" t="n">
        <f aca="false">$C$1881*(1-Assumptions!$B$75)</f>
        <v>40.188876073403</v>
      </c>
      <c r="M1881" s="12" t="n">
        <f aca="false">MIN($K$1881,$L$1881)</f>
        <v>40.188876073403</v>
      </c>
      <c r="N1881" s="12" t="str">
        <f aca="false">IF($K$1881&lt;=$L$1881,"cap","discount")</f>
        <v>discount</v>
      </c>
      <c r="O1881" s="12" t="n">
        <f aca="false">Assumptions!$B$73/$M$1881</f>
        <v>74647.5217301585</v>
      </c>
      <c r="P1881" s="12" t="n">
        <f aca="false">MAX(Assumptions!$B$4,($A$7*(Assumptions!$B$20+$E$1881+Assumptions!$B$17+$J$1881+$O$1881+$D$1881)-Assumptions!$B$17)/(1-$A$7))</f>
        <v>1452275.08238086</v>
      </c>
      <c r="Q1881" s="12" t="n">
        <f aca="false">Assumptions!$B$20+$E$1881+Assumptions!$B$17+$P$1881+$J$1881+$O$1881+$D$1881</f>
        <v>38979613.882539</v>
      </c>
      <c r="R1881" s="12" t="n">
        <f aca="false">IF($C$1881&lt;Assumptions!$B$37,Assumptions!$B$37*(Assumptions!$B$21+Assumptions!$B$22/Assumptions!$B$37)/(Assumptions!$B$21+Assumptions!$B$22/$C$1881),Assumptions!$B$37)</f>
        <v>1</v>
      </c>
      <c r="S1881" s="12" t="n">
        <f aca="false">Assumptions!$B$38/$R$1881</f>
        <v>1</v>
      </c>
      <c r="T1881" s="12" t="n">
        <f aca="false">Assumptions!$B$39*$S$1881</f>
        <v>5000000</v>
      </c>
      <c r="U1881" s="12" t="n">
        <f aca="false">IF($C$1881&lt;Assumptions!$B$42,Assumptions!$B$42*(Assumptions!$B$21+Assumptions!$B$22/Assumptions!$B$42)/(Assumptions!$B$21+Assumptions!$B$22/$C$1881),Assumptions!$B$42)</f>
        <v>3</v>
      </c>
      <c r="V1881" s="12" t="n">
        <f aca="false">Assumptions!$B$43/$U$1881</f>
        <v>1</v>
      </c>
      <c r="W1881" s="12" t="n">
        <f aca="false">Assumptions!$B$44*$V$1881</f>
        <v>5000000</v>
      </c>
      <c r="X1881" s="12" t="n">
        <f aca="false">IF($C$1881&lt;Assumptions!$B$47,Assumptions!$B$47*(Assumptions!$B$21+Assumptions!$B$22/Assumptions!$B$47)/(Assumptions!$B$21+Assumptions!$B$22/$C$1881),Assumptions!$B$47)</f>
        <v>10</v>
      </c>
      <c r="Y1881" s="12" t="n">
        <f aca="false">Assumptions!$B$48/$X$1881</f>
        <v>1</v>
      </c>
      <c r="Z1881" s="12" t="n">
        <f aca="false">Assumptions!$B$49*$Y$1881</f>
        <v>3000000</v>
      </c>
      <c r="AA1881" s="12" t="n">
        <f aca="false">IF($C$1881&lt;Assumptions!$B$52,Assumptions!$B$52*(Assumptions!$B$21+Assumptions!$B$22/Assumptions!$B$52)/(Assumptions!$B$21+Assumptions!$B$22/$C$1881),Assumptions!$B$52)</f>
        <v>25</v>
      </c>
      <c r="AB1881" s="12" t="n">
        <f aca="false">Assumptions!$B$53/$AA$1881</f>
        <v>1</v>
      </c>
      <c r="AC1881" s="12" t="n">
        <f aca="false">Assumptions!$B$54*$AB$1881</f>
        <v>2400000</v>
      </c>
      <c r="AD1881" s="12" t="n">
        <f aca="false">IF($C$1881&lt;Assumptions!$B$57,Assumptions!$B$57*(Assumptions!$B$21+Assumptions!$B$22/Assumptions!$B$57)/(Assumptions!$B$21+Assumptions!$B$22/$C$1881),Assumptions!$B$57)</f>
        <v>57.9337600240192</v>
      </c>
      <c r="AE1881" s="12" t="n">
        <f aca="false">Assumptions!$B$58/$AD$1881</f>
        <v>1.03566555968617</v>
      </c>
      <c r="AF1881" s="12" t="n">
        <f aca="false">Assumptions!$B$59*$AE$1881</f>
        <v>1726109.61136547</v>
      </c>
      <c r="AG1881" s="12" t="n">
        <f aca="false">IF($C$1881&lt;Assumptions!$B$62,Assumptions!$B$62*(Assumptions!$B$21+Assumptions!$B$22/Assumptions!$B$62)/(Assumptions!$B$21+Assumptions!$B$22/$C$1881),Assumptions!$B$62)</f>
        <v>49.1263361560506</v>
      </c>
      <c r="AH1881" s="12" t="n">
        <f aca="false">Assumptions!$B$63/$AG$1881</f>
        <v>1.00065086970557</v>
      </c>
      <c r="AI1881" s="12" t="n">
        <f aca="false">Assumptions!$B$64*$AH$1881</f>
        <v>6106639.04107346</v>
      </c>
    </row>
    <row r="1882" customFormat="false" ht="15" hidden="true" customHeight="false" outlineLevel="0" collapsed="false">
      <c r="A1882" s="6" t="n">
        <f aca="false">ROW()-ROW($A$1831)+Assumptions!$B$4</f>
        <v>51</v>
      </c>
      <c r="B1882" s="12" t="n">
        <f aca="false">$P$1881</f>
        <v>1452275.08238086</v>
      </c>
      <c r="C1882" s="12" t="n">
        <f aca="false">$D$4/(Assumptions!$B$16+$B$1882)</f>
        <v>47.2810306745918</v>
      </c>
      <c r="D1882" s="12" t="n">
        <f aca="false">Assumptions!$B$7/$C$1882</f>
        <v>634503.934706348</v>
      </c>
      <c r="E1882" s="12" t="n">
        <f aca="false">$T$1882+$W$1882+$Z$1882+$AC$1882+$AF$1882+$AI$1882</f>
        <v>23232748.6524389</v>
      </c>
      <c r="F1882" s="12" t="n">
        <f aca="false">Assumptions!$B$70/(Assumptions!$B$20+Assumptions!$B$17+$B$1882+$E$1882+$O$1881)</f>
        <v>26.2093393751451</v>
      </c>
      <c r="G1882" s="12" t="n">
        <f aca="false">$C$1882*(1-Assumptions!$B$71)</f>
        <v>37.8248245396734</v>
      </c>
      <c r="H1882" s="12" t="n">
        <f aca="false">MIN($F$1882,$G$1882)</f>
        <v>26.2093393751451</v>
      </c>
      <c r="I1882" s="12" t="str">
        <f aca="false">IF($F$1882&lt;=$G$1882,"cap","discount")</f>
        <v>cap</v>
      </c>
      <c r="J1882" s="12" t="n">
        <f aca="false">Assumptions!$B$69/$H$1882</f>
        <v>190771.69128275</v>
      </c>
      <c r="K1882" s="12" t="n">
        <f aca="false">Assumptions!$B$74/(Assumptions!$B$20+Assumptions!$B$17+$B$1882+$E$1882+$J$1882)</f>
        <v>41.80769968718</v>
      </c>
      <c r="L1882" s="12" t="n">
        <f aca="false">$C$1882*(1-Assumptions!$B$75)</f>
        <v>40.188876073403</v>
      </c>
      <c r="M1882" s="12" t="n">
        <f aca="false">MIN($K$1882,$L$1882)</f>
        <v>40.188876073403</v>
      </c>
      <c r="N1882" s="12" t="str">
        <f aca="false">IF($K$1882&lt;=$L$1882,"cap","discount")</f>
        <v>discount</v>
      </c>
      <c r="O1882" s="12" t="n">
        <f aca="false">Assumptions!$B$73/$M$1882</f>
        <v>74647.5217301585</v>
      </c>
      <c r="P1882" s="12" t="n">
        <f aca="false">MAX(Assumptions!$B$4,($A$7*(Assumptions!$B$20+$E$1882+Assumptions!$B$17+$J$1882+$O$1882+$D$1882)-Assumptions!$B$17)/(1-$A$7))</f>
        <v>1452275.08238086</v>
      </c>
      <c r="Q1882" s="12" t="n">
        <f aca="false">Assumptions!$B$20+$E$1882+Assumptions!$B$17+$P$1882+$J$1882+$O$1882+$D$1882</f>
        <v>38979613.882539</v>
      </c>
      <c r="R1882" s="12" t="n">
        <f aca="false">IF($C$1882&lt;Assumptions!$B$37,Assumptions!$B$37*(Assumptions!$B$21+Assumptions!$B$22/Assumptions!$B$37)/(Assumptions!$B$21+Assumptions!$B$22/$C$1882),Assumptions!$B$37)</f>
        <v>1</v>
      </c>
      <c r="S1882" s="12" t="n">
        <f aca="false">Assumptions!$B$38/$R$1882</f>
        <v>1</v>
      </c>
      <c r="T1882" s="12" t="n">
        <f aca="false">Assumptions!$B$39*$S$1882</f>
        <v>5000000</v>
      </c>
      <c r="U1882" s="12" t="n">
        <f aca="false">IF($C$1882&lt;Assumptions!$B$42,Assumptions!$B$42*(Assumptions!$B$21+Assumptions!$B$22/Assumptions!$B$42)/(Assumptions!$B$21+Assumptions!$B$22/$C$1882),Assumptions!$B$42)</f>
        <v>3</v>
      </c>
      <c r="V1882" s="12" t="n">
        <f aca="false">Assumptions!$B$43/$U$1882</f>
        <v>1</v>
      </c>
      <c r="W1882" s="12" t="n">
        <f aca="false">Assumptions!$B$44*$V$1882</f>
        <v>5000000</v>
      </c>
      <c r="X1882" s="12" t="n">
        <f aca="false">IF($C$1882&lt;Assumptions!$B$47,Assumptions!$B$47*(Assumptions!$B$21+Assumptions!$B$22/Assumptions!$B$47)/(Assumptions!$B$21+Assumptions!$B$22/$C$1882),Assumptions!$B$47)</f>
        <v>10</v>
      </c>
      <c r="Y1882" s="12" t="n">
        <f aca="false">Assumptions!$B$48/$X$1882</f>
        <v>1</v>
      </c>
      <c r="Z1882" s="12" t="n">
        <f aca="false">Assumptions!$B$49*$Y$1882</f>
        <v>3000000</v>
      </c>
      <c r="AA1882" s="12" t="n">
        <f aca="false">IF($C$1882&lt;Assumptions!$B$52,Assumptions!$B$52*(Assumptions!$B$21+Assumptions!$B$22/Assumptions!$B$52)/(Assumptions!$B$21+Assumptions!$B$22/$C$1882),Assumptions!$B$52)</f>
        <v>25</v>
      </c>
      <c r="AB1882" s="12" t="n">
        <f aca="false">Assumptions!$B$53/$AA$1882</f>
        <v>1</v>
      </c>
      <c r="AC1882" s="12" t="n">
        <f aca="false">Assumptions!$B$54*$AB$1882</f>
        <v>2400000</v>
      </c>
      <c r="AD1882" s="12" t="n">
        <f aca="false">IF($C$1882&lt;Assumptions!$B$57,Assumptions!$B$57*(Assumptions!$B$21+Assumptions!$B$22/Assumptions!$B$57)/(Assumptions!$B$21+Assumptions!$B$22/$C$1882),Assumptions!$B$57)</f>
        <v>57.9337600240192</v>
      </c>
      <c r="AE1882" s="12" t="n">
        <f aca="false">Assumptions!$B$58/$AD$1882</f>
        <v>1.03566555968617</v>
      </c>
      <c r="AF1882" s="12" t="n">
        <f aca="false">Assumptions!$B$59*$AE$1882</f>
        <v>1726109.61136547</v>
      </c>
      <c r="AG1882" s="12" t="n">
        <f aca="false">IF($C$1882&lt;Assumptions!$B$62,Assumptions!$B$62*(Assumptions!$B$21+Assumptions!$B$22/Assumptions!$B$62)/(Assumptions!$B$21+Assumptions!$B$22/$C$1882),Assumptions!$B$62)</f>
        <v>49.1263361560506</v>
      </c>
      <c r="AH1882" s="12" t="n">
        <f aca="false">Assumptions!$B$63/$AG$1882</f>
        <v>1.00065086970557</v>
      </c>
      <c r="AI1882" s="12" t="n">
        <f aca="false">Assumptions!$B$64*$AH$1882</f>
        <v>6106639.04107346</v>
      </c>
    </row>
    <row r="1883" customFormat="false" ht="15" hidden="true" customHeight="false" outlineLevel="0" collapsed="false">
      <c r="A1883" s="6" t="n">
        <f aca="false">ROW()-ROW($A$1831)+Assumptions!$B$4</f>
        <v>52</v>
      </c>
      <c r="B1883" s="12" t="n">
        <f aca="false">$P$1882</f>
        <v>1452275.08238086</v>
      </c>
      <c r="C1883" s="12" t="n">
        <f aca="false">$D$4/(Assumptions!$B$16+$B$1883)</f>
        <v>47.2810306745918</v>
      </c>
      <c r="D1883" s="12" t="n">
        <f aca="false">Assumptions!$B$7/$C$1883</f>
        <v>634503.934706348</v>
      </c>
      <c r="E1883" s="12" t="n">
        <f aca="false">$T$1883+$W$1883+$Z$1883+$AC$1883+$AF$1883+$AI$1883</f>
        <v>23232748.6524389</v>
      </c>
      <c r="F1883" s="12" t="n">
        <f aca="false">Assumptions!$B$70/(Assumptions!$B$20+Assumptions!$B$17+$B$1883+$E$1883+$O$1882)</f>
        <v>26.2093393751451</v>
      </c>
      <c r="G1883" s="12" t="n">
        <f aca="false">$C$1883*(1-Assumptions!$B$71)</f>
        <v>37.8248245396734</v>
      </c>
      <c r="H1883" s="12" t="n">
        <f aca="false">MIN($F$1883,$G$1883)</f>
        <v>26.2093393751451</v>
      </c>
      <c r="I1883" s="12" t="str">
        <f aca="false">IF($F$1883&lt;=$G$1883,"cap","discount")</f>
        <v>cap</v>
      </c>
      <c r="J1883" s="12" t="n">
        <f aca="false">Assumptions!$B$69/$H$1883</f>
        <v>190771.69128275</v>
      </c>
      <c r="K1883" s="12" t="n">
        <f aca="false">Assumptions!$B$74/(Assumptions!$B$20+Assumptions!$B$17+$B$1883+$E$1883+$J$1883)</f>
        <v>41.80769968718</v>
      </c>
      <c r="L1883" s="12" t="n">
        <f aca="false">$C$1883*(1-Assumptions!$B$75)</f>
        <v>40.188876073403</v>
      </c>
      <c r="M1883" s="12" t="n">
        <f aca="false">MIN($K$1883,$L$1883)</f>
        <v>40.188876073403</v>
      </c>
      <c r="N1883" s="12" t="str">
        <f aca="false">IF($K$1883&lt;=$L$1883,"cap","discount")</f>
        <v>discount</v>
      </c>
      <c r="O1883" s="12" t="n">
        <f aca="false">Assumptions!$B$73/$M$1883</f>
        <v>74647.5217301585</v>
      </c>
      <c r="P1883" s="12" t="n">
        <f aca="false">MAX(Assumptions!$B$4,($A$7*(Assumptions!$B$20+$E$1883+Assumptions!$B$17+$J$1883+$O$1883+$D$1883)-Assumptions!$B$17)/(1-$A$7))</f>
        <v>1452275.08238086</v>
      </c>
      <c r="Q1883" s="12" t="n">
        <f aca="false">Assumptions!$B$20+$E$1883+Assumptions!$B$17+$P$1883+$J$1883+$O$1883+$D$1883</f>
        <v>38979613.882539</v>
      </c>
      <c r="R1883" s="12" t="n">
        <f aca="false">IF($C$1883&lt;Assumptions!$B$37,Assumptions!$B$37*(Assumptions!$B$21+Assumptions!$B$22/Assumptions!$B$37)/(Assumptions!$B$21+Assumptions!$B$22/$C$1883),Assumptions!$B$37)</f>
        <v>1</v>
      </c>
      <c r="S1883" s="12" t="n">
        <f aca="false">Assumptions!$B$38/$R$1883</f>
        <v>1</v>
      </c>
      <c r="T1883" s="12" t="n">
        <f aca="false">Assumptions!$B$39*$S$1883</f>
        <v>5000000</v>
      </c>
      <c r="U1883" s="12" t="n">
        <f aca="false">IF($C$1883&lt;Assumptions!$B$42,Assumptions!$B$42*(Assumptions!$B$21+Assumptions!$B$22/Assumptions!$B$42)/(Assumptions!$B$21+Assumptions!$B$22/$C$1883),Assumptions!$B$42)</f>
        <v>3</v>
      </c>
      <c r="V1883" s="12" t="n">
        <f aca="false">Assumptions!$B$43/$U$1883</f>
        <v>1</v>
      </c>
      <c r="W1883" s="12" t="n">
        <f aca="false">Assumptions!$B$44*$V$1883</f>
        <v>5000000</v>
      </c>
      <c r="X1883" s="12" t="n">
        <f aca="false">IF($C$1883&lt;Assumptions!$B$47,Assumptions!$B$47*(Assumptions!$B$21+Assumptions!$B$22/Assumptions!$B$47)/(Assumptions!$B$21+Assumptions!$B$22/$C$1883),Assumptions!$B$47)</f>
        <v>10</v>
      </c>
      <c r="Y1883" s="12" t="n">
        <f aca="false">Assumptions!$B$48/$X$1883</f>
        <v>1</v>
      </c>
      <c r="Z1883" s="12" t="n">
        <f aca="false">Assumptions!$B$49*$Y$1883</f>
        <v>3000000</v>
      </c>
      <c r="AA1883" s="12" t="n">
        <f aca="false">IF($C$1883&lt;Assumptions!$B$52,Assumptions!$B$52*(Assumptions!$B$21+Assumptions!$B$22/Assumptions!$B$52)/(Assumptions!$B$21+Assumptions!$B$22/$C$1883),Assumptions!$B$52)</f>
        <v>25</v>
      </c>
      <c r="AB1883" s="12" t="n">
        <f aca="false">Assumptions!$B$53/$AA$1883</f>
        <v>1</v>
      </c>
      <c r="AC1883" s="12" t="n">
        <f aca="false">Assumptions!$B$54*$AB$1883</f>
        <v>2400000</v>
      </c>
      <c r="AD1883" s="12" t="n">
        <f aca="false">IF($C$1883&lt;Assumptions!$B$57,Assumptions!$B$57*(Assumptions!$B$21+Assumptions!$B$22/Assumptions!$B$57)/(Assumptions!$B$21+Assumptions!$B$22/$C$1883),Assumptions!$B$57)</f>
        <v>57.9337600240192</v>
      </c>
      <c r="AE1883" s="12" t="n">
        <f aca="false">Assumptions!$B$58/$AD$1883</f>
        <v>1.03566555968617</v>
      </c>
      <c r="AF1883" s="12" t="n">
        <f aca="false">Assumptions!$B$59*$AE$1883</f>
        <v>1726109.61136547</v>
      </c>
      <c r="AG1883" s="12" t="n">
        <f aca="false">IF($C$1883&lt;Assumptions!$B$62,Assumptions!$B$62*(Assumptions!$B$21+Assumptions!$B$22/Assumptions!$B$62)/(Assumptions!$B$21+Assumptions!$B$22/$C$1883),Assumptions!$B$62)</f>
        <v>49.1263361560506</v>
      </c>
      <c r="AH1883" s="12" t="n">
        <f aca="false">Assumptions!$B$63/$AG$1883</f>
        <v>1.00065086970557</v>
      </c>
      <c r="AI1883" s="12" t="n">
        <f aca="false">Assumptions!$B$64*$AH$1883</f>
        <v>6106639.04107346</v>
      </c>
    </row>
    <row r="1884" customFormat="false" ht="15" hidden="true" customHeight="false" outlineLevel="0" collapsed="false">
      <c r="A1884" s="6" t="n">
        <f aca="false">ROW()-ROW($A$1831)+Assumptions!$B$4</f>
        <v>53</v>
      </c>
      <c r="B1884" s="12" t="n">
        <f aca="false">$P$1883</f>
        <v>1452275.08238086</v>
      </c>
      <c r="C1884" s="12" t="n">
        <f aca="false">$D$4/(Assumptions!$B$16+$B$1884)</f>
        <v>47.2810306745918</v>
      </c>
      <c r="D1884" s="12" t="n">
        <f aca="false">Assumptions!$B$7/$C$1884</f>
        <v>634503.934706348</v>
      </c>
      <c r="E1884" s="12" t="n">
        <f aca="false">$T$1884+$W$1884+$Z$1884+$AC$1884+$AF$1884+$AI$1884</f>
        <v>23232748.6524389</v>
      </c>
      <c r="F1884" s="12" t="n">
        <f aca="false">Assumptions!$B$70/(Assumptions!$B$20+Assumptions!$B$17+$B$1884+$E$1884+$O$1883)</f>
        <v>26.2093393751451</v>
      </c>
      <c r="G1884" s="12" t="n">
        <f aca="false">$C$1884*(1-Assumptions!$B$71)</f>
        <v>37.8248245396734</v>
      </c>
      <c r="H1884" s="12" t="n">
        <f aca="false">MIN($F$1884,$G$1884)</f>
        <v>26.2093393751451</v>
      </c>
      <c r="I1884" s="12" t="str">
        <f aca="false">IF($F$1884&lt;=$G$1884,"cap","discount")</f>
        <v>cap</v>
      </c>
      <c r="J1884" s="12" t="n">
        <f aca="false">Assumptions!$B$69/$H$1884</f>
        <v>190771.69128275</v>
      </c>
      <c r="K1884" s="12" t="n">
        <f aca="false">Assumptions!$B$74/(Assumptions!$B$20+Assumptions!$B$17+$B$1884+$E$1884+$J$1884)</f>
        <v>41.80769968718</v>
      </c>
      <c r="L1884" s="12" t="n">
        <f aca="false">$C$1884*(1-Assumptions!$B$75)</f>
        <v>40.188876073403</v>
      </c>
      <c r="M1884" s="12" t="n">
        <f aca="false">MIN($K$1884,$L$1884)</f>
        <v>40.188876073403</v>
      </c>
      <c r="N1884" s="12" t="str">
        <f aca="false">IF($K$1884&lt;=$L$1884,"cap","discount")</f>
        <v>discount</v>
      </c>
      <c r="O1884" s="12" t="n">
        <f aca="false">Assumptions!$B$73/$M$1884</f>
        <v>74647.5217301585</v>
      </c>
      <c r="P1884" s="12" t="n">
        <f aca="false">MAX(Assumptions!$B$4,($A$7*(Assumptions!$B$20+$E$1884+Assumptions!$B$17+$J$1884+$O$1884+$D$1884)-Assumptions!$B$17)/(1-$A$7))</f>
        <v>1452275.08238086</v>
      </c>
      <c r="Q1884" s="12" t="n">
        <f aca="false">Assumptions!$B$20+$E$1884+Assumptions!$B$17+$P$1884+$J$1884+$O$1884+$D$1884</f>
        <v>38979613.882539</v>
      </c>
      <c r="R1884" s="12" t="n">
        <f aca="false">IF($C$1884&lt;Assumptions!$B$37,Assumptions!$B$37*(Assumptions!$B$21+Assumptions!$B$22/Assumptions!$B$37)/(Assumptions!$B$21+Assumptions!$B$22/$C$1884),Assumptions!$B$37)</f>
        <v>1</v>
      </c>
      <c r="S1884" s="12" t="n">
        <f aca="false">Assumptions!$B$38/$R$1884</f>
        <v>1</v>
      </c>
      <c r="T1884" s="12" t="n">
        <f aca="false">Assumptions!$B$39*$S$1884</f>
        <v>5000000</v>
      </c>
      <c r="U1884" s="12" t="n">
        <f aca="false">IF($C$1884&lt;Assumptions!$B$42,Assumptions!$B$42*(Assumptions!$B$21+Assumptions!$B$22/Assumptions!$B$42)/(Assumptions!$B$21+Assumptions!$B$22/$C$1884),Assumptions!$B$42)</f>
        <v>3</v>
      </c>
      <c r="V1884" s="12" t="n">
        <f aca="false">Assumptions!$B$43/$U$1884</f>
        <v>1</v>
      </c>
      <c r="W1884" s="12" t="n">
        <f aca="false">Assumptions!$B$44*$V$1884</f>
        <v>5000000</v>
      </c>
      <c r="X1884" s="12" t="n">
        <f aca="false">IF($C$1884&lt;Assumptions!$B$47,Assumptions!$B$47*(Assumptions!$B$21+Assumptions!$B$22/Assumptions!$B$47)/(Assumptions!$B$21+Assumptions!$B$22/$C$1884),Assumptions!$B$47)</f>
        <v>10</v>
      </c>
      <c r="Y1884" s="12" t="n">
        <f aca="false">Assumptions!$B$48/$X$1884</f>
        <v>1</v>
      </c>
      <c r="Z1884" s="12" t="n">
        <f aca="false">Assumptions!$B$49*$Y$1884</f>
        <v>3000000</v>
      </c>
      <c r="AA1884" s="12" t="n">
        <f aca="false">IF($C$1884&lt;Assumptions!$B$52,Assumptions!$B$52*(Assumptions!$B$21+Assumptions!$B$22/Assumptions!$B$52)/(Assumptions!$B$21+Assumptions!$B$22/$C$1884),Assumptions!$B$52)</f>
        <v>25</v>
      </c>
      <c r="AB1884" s="12" t="n">
        <f aca="false">Assumptions!$B$53/$AA$1884</f>
        <v>1</v>
      </c>
      <c r="AC1884" s="12" t="n">
        <f aca="false">Assumptions!$B$54*$AB$1884</f>
        <v>2400000</v>
      </c>
      <c r="AD1884" s="12" t="n">
        <f aca="false">IF($C$1884&lt;Assumptions!$B$57,Assumptions!$B$57*(Assumptions!$B$21+Assumptions!$B$22/Assumptions!$B$57)/(Assumptions!$B$21+Assumptions!$B$22/$C$1884),Assumptions!$B$57)</f>
        <v>57.9337600240192</v>
      </c>
      <c r="AE1884" s="12" t="n">
        <f aca="false">Assumptions!$B$58/$AD$1884</f>
        <v>1.03566555968617</v>
      </c>
      <c r="AF1884" s="12" t="n">
        <f aca="false">Assumptions!$B$59*$AE$1884</f>
        <v>1726109.61136547</v>
      </c>
      <c r="AG1884" s="12" t="n">
        <f aca="false">IF($C$1884&lt;Assumptions!$B$62,Assumptions!$B$62*(Assumptions!$B$21+Assumptions!$B$22/Assumptions!$B$62)/(Assumptions!$B$21+Assumptions!$B$22/$C$1884),Assumptions!$B$62)</f>
        <v>49.1263361560506</v>
      </c>
      <c r="AH1884" s="12" t="n">
        <f aca="false">Assumptions!$B$63/$AG$1884</f>
        <v>1.00065086970557</v>
      </c>
      <c r="AI1884" s="12" t="n">
        <f aca="false">Assumptions!$B$64*$AH$1884</f>
        <v>6106639.04107346</v>
      </c>
    </row>
    <row r="1885" customFormat="false" ht="15" hidden="true" customHeight="false" outlineLevel="0" collapsed="false">
      <c r="A1885" s="6" t="n">
        <f aca="false">ROW()-ROW($A$1831)+Assumptions!$B$4</f>
        <v>54</v>
      </c>
      <c r="B1885" s="12" t="n">
        <f aca="false">$P$1884</f>
        <v>1452275.08238086</v>
      </c>
      <c r="C1885" s="12" t="n">
        <f aca="false">$D$4/(Assumptions!$B$16+$B$1885)</f>
        <v>47.2810306745918</v>
      </c>
      <c r="D1885" s="12" t="n">
        <f aca="false">Assumptions!$B$7/$C$1885</f>
        <v>634503.934706348</v>
      </c>
      <c r="E1885" s="12" t="n">
        <f aca="false">$T$1885+$W$1885+$Z$1885+$AC$1885+$AF$1885+$AI$1885</f>
        <v>23232748.6524389</v>
      </c>
      <c r="F1885" s="12" t="n">
        <f aca="false">Assumptions!$B$70/(Assumptions!$B$20+Assumptions!$B$17+$B$1885+$E$1885+$O$1884)</f>
        <v>26.2093393751451</v>
      </c>
      <c r="G1885" s="12" t="n">
        <f aca="false">$C$1885*(1-Assumptions!$B$71)</f>
        <v>37.8248245396734</v>
      </c>
      <c r="H1885" s="12" t="n">
        <f aca="false">MIN($F$1885,$G$1885)</f>
        <v>26.2093393751451</v>
      </c>
      <c r="I1885" s="12" t="str">
        <f aca="false">IF($F$1885&lt;=$G$1885,"cap","discount")</f>
        <v>cap</v>
      </c>
      <c r="J1885" s="12" t="n">
        <f aca="false">Assumptions!$B$69/$H$1885</f>
        <v>190771.69128275</v>
      </c>
      <c r="K1885" s="12" t="n">
        <f aca="false">Assumptions!$B$74/(Assumptions!$B$20+Assumptions!$B$17+$B$1885+$E$1885+$J$1885)</f>
        <v>41.80769968718</v>
      </c>
      <c r="L1885" s="12" t="n">
        <f aca="false">$C$1885*(1-Assumptions!$B$75)</f>
        <v>40.188876073403</v>
      </c>
      <c r="M1885" s="12" t="n">
        <f aca="false">MIN($K$1885,$L$1885)</f>
        <v>40.188876073403</v>
      </c>
      <c r="N1885" s="12" t="str">
        <f aca="false">IF($K$1885&lt;=$L$1885,"cap","discount")</f>
        <v>discount</v>
      </c>
      <c r="O1885" s="12" t="n">
        <f aca="false">Assumptions!$B$73/$M$1885</f>
        <v>74647.5217301585</v>
      </c>
      <c r="P1885" s="12" t="n">
        <f aca="false">MAX(Assumptions!$B$4,($A$7*(Assumptions!$B$20+$E$1885+Assumptions!$B$17+$J$1885+$O$1885+$D$1885)-Assumptions!$B$17)/(1-$A$7))</f>
        <v>1452275.08238086</v>
      </c>
      <c r="Q1885" s="12" t="n">
        <f aca="false">Assumptions!$B$20+$E$1885+Assumptions!$B$17+$P$1885+$J$1885+$O$1885+$D$1885</f>
        <v>38979613.882539</v>
      </c>
      <c r="R1885" s="12" t="n">
        <f aca="false">IF($C$1885&lt;Assumptions!$B$37,Assumptions!$B$37*(Assumptions!$B$21+Assumptions!$B$22/Assumptions!$B$37)/(Assumptions!$B$21+Assumptions!$B$22/$C$1885),Assumptions!$B$37)</f>
        <v>1</v>
      </c>
      <c r="S1885" s="12" t="n">
        <f aca="false">Assumptions!$B$38/$R$1885</f>
        <v>1</v>
      </c>
      <c r="T1885" s="12" t="n">
        <f aca="false">Assumptions!$B$39*$S$1885</f>
        <v>5000000</v>
      </c>
      <c r="U1885" s="12" t="n">
        <f aca="false">IF($C$1885&lt;Assumptions!$B$42,Assumptions!$B$42*(Assumptions!$B$21+Assumptions!$B$22/Assumptions!$B$42)/(Assumptions!$B$21+Assumptions!$B$22/$C$1885),Assumptions!$B$42)</f>
        <v>3</v>
      </c>
      <c r="V1885" s="12" t="n">
        <f aca="false">Assumptions!$B$43/$U$1885</f>
        <v>1</v>
      </c>
      <c r="W1885" s="12" t="n">
        <f aca="false">Assumptions!$B$44*$V$1885</f>
        <v>5000000</v>
      </c>
      <c r="X1885" s="12" t="n">
        <f aca="false">IF($C$1885&lt;Assumptions!$B$47,Assumptions!$B$47*(Assumptions!$B$21+Assumptions!$B$22/Assumptions!$B$47)/(Assumptions!$B$21+Assumptions!$B$22/$C$1885),Assumptions!$B$47)</f>
        <v>10</v>
      </c>
      <c r="Y1885" s="12" t="n">
        <f aca="false">Assumptions!$B$48/$X$1885</f>
        <v>1</v>
      </c>
      <c r="Z1885" s="12" t="n">
        <f aca="false">Assumptions!$B$49*$Y$1885</f>
        <v>3000000</v>
      </c>
      <c r="AA1885" s="12" t="n">
        <f aca="false">IF($C$1885&lt;Assumptions!$B$52,Assumptions!$B$52*(Assumptions!$B$21+Assumptions!$B$22/Assumptions!$B$52)/(Assumptions!$B$21+Assumptions!$B$22/$C$1885),Assumptions!$B$52)</f>
        <v>25</v>
      </c>
      <c r="AB1885" s="12" t="n">
        <f aca="false">Assumptions!$B$53/$AA$1885</f>
        <v>1</v>
      </c>
      <c r="AC1885" s="12" t="n">
        <f aca="false">Assumptions!$B$54*$AB$1885</f>
        <v>2400000</v>
      </c>
      <c r="AD1885" s="12" t="n">
        <f aca="false">IF($C$1885&lt;Assumptions!$B$57,Assumptions!$B$57*(Assumptions!$B$21+Assumptions!$B$22/Assumptions!$B$57)/(Assumptions!$B$21+Assumptions!$B$22/$C$1885),Assumptions!$B$57)</f>
        <v>57.9337600240192</v>
      </c>
      <c r="AE1885" s="12" t="n">
        <f aca="false">Assumptions!$B$58/$AD$1885</f>
        <v>1.03566555968617</v>
      </c>
      <c r="AF1885" s="12" t="n">
        <f aca="false">Assumptions!$B$59*$AE$1885</f>
        <v>1726109.61136547</v>
      </c>
      <c r="AG1885" s="12" t="n">
        <f aca="false">IF($C$1885&lt;Assumptions!$B$62,Assumptions!$B$62*(Assumptions!$B$21+Assumptions!$B$22/Assumptions!$B$62)/(Assumptions!$B$21+Assumptions!$B$22/$C$1885),Assumptions!$B$62)</f>
        <v>49.1263361560506</v>
      </c>
      <c r="AH1885" s="12" t="n">
        <f aca="false">Assumptions!$B$63/$AG$1885</f>
        <v>1.00065086970557</v>
      </c>
      <c r="AI1885" s="12" t="n">
        <f aca="false">Assumptions!$B$64*$AH$1885</f>
        <v>6106639.04107346</v>
      </c>
    </row>
    <row r="1886" customFormat="false" ht="15" hidden="true" customHeight="false" outlineLevel="0" collapsed="false">
      <c r="A1886" s="6" t="n">
        <f aca="false">ROW()-ROW($A$1831)+Assumptions!$B$4</f>
        <v>55</v>
      </c>
      <c r="B1886" s="12" t="n">
        <f aca="false">$P$1885</f>
        <v>1452275.08238086</v>
      </c>
      <c r="C1886" s="12" t="n">
        <f aca="false">$D$4/(Assumptions!$B$16+$B$1886)</f>
        <v>47.2810306745918</v>
      </c>
      <c r="D1886" s="12" t="n">
        <f aca="false">Assumptions!$B$7/$C$1886</f>
        <v>634503.934706348</v>
      </c>
      <c r="E1886" s="12" t="n">
        <f aca="false">$T$1886+$W$1886+$Z$1886+$AC$1886+$AF$1886+$AI$1886</f>
        <v>23232748.6524389</v>
      </c>
      <c r="F1886" s="12" t="n">
        <f aca="false">Assumptions!$B$70/(Assumptions!$B$20+Assumptions!$B$17+$B$1886+$E$1886+$O$1885)</f>
        <v>26.2093393751451</v>
      </c>
      <c r="G1886" s="12" t="n">
        <f aca="false">$C$1886*(1-Assumptions!$B$71)</f>
        <v>37.8248245396734</v>
      </c>
      <c r="H1886" s="12" t="n">
        <f aca="false">MIN($F$1886,$G$1886)</f>
        <v>26.2093393751451</v>
      </c>
      <c r="I1886" s="12" t="str">
        <f aca="false">IF($F$1886&lt;=$G$1886,"cap","discount")</f>
        <v>cap</v>
      </c>
      <c r="J1886" s="12" t="n">
        <f aca="false">Assumptions!$B$69/$H$1886</f>
        <v>190771.69128275</v>
      </c>
      <c r="K1886" s="12" t="n">
        <f aca="false">Assumptions!$B$74/(Assumptions!$B$20+Assumptions!$B$17+$B$1886+$E$1886+$J$1886)</f>
        <v>41.80769968718</v>
      </c>
      <c r="L1886" s="12" t="n">
        <f aca="false">$C$1886*(1-Assumptions!$B$75)</f>
        <v>40.188876073403</v>
      </c>
      <c r="M1886" s="12" t="n">
        <f aca="false">MIN($K$1886,$L$1886)</f>
        <v>40.188876073403</v>
      </c>
      <c r="N1886" s="12" t="str">
        <f aca="false">IF($K$1886&lt;=$L$1886,"cap","discount")</f>
        <v>discount</v>
      </c>
      <c r="O1886" s="12" t="n">
        <f aca="false">Assumptions!$B$73/$M$1886</f>
        <v>74647.5217301585</v>
      </c>
      <c r="P1886" s="12" t="n">
        <f aca="false">MAX(Assumptions!$B$4,($A$7*(Assumptions!$B$20+$E$1886+Assumptions!$B$17+$J$1886+$O$1886+$D$1886)-Assumptions!$B$17)/(1-$A$7))</f>
        <v>1452275.08238086</v>
      </c>
      <c r="Q1886" s="12" t="n">
        <f aca="false">Assumptions!$B$20+$E$1886+Assumptions!$B$17+$P$1886+$J$1886+$O$1886+$D$1886</f>
        <v>38979613.882539</v>
      </c>
      <c r="R1886" s="12" t="n">
        <f aca="false">IF($C$1886&lt;Assumptions!$B$37,Assumptions!$B$37*(Assumptions!$B$21+Assumptions!$B$22/Assumptions!$B$37)/(Assumptions!$B$21+Assumptions!$B$22/$C$1886),Assumptions!$B$37)</f>
        <v>1</v>
      </c>
      <c r="S1886" s="12" t="n">
        <f aca="false">Assumptions!$B$38/$R$1886</f>
        <v>1</v>
      </c>
      <c r="T1886" s="12" t="n">
        <f aca="false">Assumptions!$B$39*$S$1886</f>
        <v>5000000</v>
      </c>
      <c r="U1886" s="12" t="n">
        <f aca="false">IF($C$1886&lt;Assumptions!$B$42,Assumptions!$B$42*(Assumptions!$B$21+Assumptions!$B$22/Assumptions!$B$42)/(Assumptions!$B$21+Assumptions!$B$22/$C$1886),Assumptions!$B$42)</f>
        <v>3</v>
      </c>
      <c r="V1886" s="12" t="n">
        <f aca="false">Assumptions!$B$43/$U$1886</f>
        <v>1</v>
      </c>
      <c r="W1886" s="12" t="n">
        <f aca="false">Assumptions!$B$44*$V$1886</f>
        <v>5000000</v>
      </c>
      <c r="X1886" s="12" t="n">
        <f aca="false">IF($C$1886&lt;Assumptions!$B$47,Assumptions!$B$47*(Assumptions!$B$21+Assumptions!$B$22/Assumptions!$B$47)/(Assumptions!$B$21+Assumptions!$B$22/$C$1886),Assumptions!$B$47)</f>
        <v>10</v>
      </c>
      <c r="Y1886" s="12" t="n">
        <f aca="false">Assumptions!$B$48/$X$1886</f>
        <v>1</v>
      </c>
      <c r="Z1886" s="12" t="n">
        <f aca="false">Assumptions!$B$49*$Y$1886</f>
        <v>3000000</v>
      </c>
      <c r="AA1886" s="12" t="n">
        <f aca="false">IF($C$1886&lt;Assumptions!$B$52,Assumptions!$B$52*(Assumptions!$B$21+Assumptions!$B$22/Assumptions!$B$52)/(Assumptions!$B$21+Assumptions!$B$22/$C$1886),Assumptions!$B$52)</f>
        <v>25</v>
      </c>
      <c r="AB1886" s="12" t="n">
        <f aca="false">Assumptions!$B$53/$AA$1886</f>
        <v>1</v>
      </c>
      <c r="AC1886" s="12" t="n">
        <f aca="false">Assumptions!$B$54*$AB$1886</f>
        <v>2400000</v>
      </c>
      <c r="AD1886" s="12" t="n">
        <f aca="false">IF($C$1886&lt;Assumptions!$B$57,Assumptions!$B$57*(Assumptions!$B$21+Assumptions!$B$22/Assumptions!$B$57)/(Assumptions!$B$21+Assumptions!$B$22/$C$1886),Assumptions!$B$57)</f>
        <v>57.9337600240192</v>
      </c>
      <c r="AE1886" s="12" t="n">
        <f aca="false">Assumptions!$B$58/$AD$1886</f>
        <v>1.03566555968617</v>
      </c>
      <c r="AF1886" s="12" t="n">
        <f aca="false">Assumptions!$B$59*$AE$1886</f>
        <v>1726109.61136547</v>
      </c>
      <c r="AG1886" s="12" t="n">
        <f aca="false">IF($C$1886&lt;Assumptions!$B$62,Assumptions!$B$62*(Assumptions!$B$21+Assumptions!$B$22/Assumptions!$B$62)/(Assumptions!$B$21+Assumptions!$B$22/$C$1886),Assumptions!$B$62)</f>
        <v>49.1263361560506</v>
      </c>
      <c r="AH1886" s="12" t="n">
        <f aca="false">Assumptions!$B$63/$AG$1886</f>
        <v>1.00065086970557</v>
      </c>
      <c r="AI1886" s="12" t="n">
        <f aca="false">Assumptions!$B$64*$AH$1886</f>
        <v>6106639.04107346</v>
      </c>
    </row>
    <row r="1887" customFormat="false" ht="15" hidden="true" customHeight="false" outlineLevel="0" collapsed="false">
      <c r="A1887" s="6" t="n">
        <f aca="false">ROW()-ROW($A$1831)+Assumptions!$B$4</f>
        <v>56</v>
      </c>
      <c r="B1887" s="12" t="n">
        <f aca="false">$P$1886</f>
        <v>1452275.08238086</v>
      </c>
      <c r="C1887" s="12" t="n">
        <f aca="false">$D$4/(Assumptions!$B$16+$B$1887)</f>
        <v>47.2810306745918</v>
      </c>
      <c r="D1887" s="12" t="n">
        <f aca="false">Assumptions!$B$7/$C$1887</f>
        <v>634503.934706348</v>
      </c>
      <c r="E1887" s="12" t="n">
        <f aca="false">$T$1887+$W$1887+$Z$1887+$AC$1887+$AF$1887+$AI$1887</f>
        <v>23232748.6524389</v>
      </c>
      <c r="F1887" s="12" t="n">
        <f aca="false">Assumptions!$B$70/(Assumptions!$B$20+Assumptions!$B$17+$B$1887+$E$1887+$O$1886)</f>
        <v>26.2093393751451</v>
      </c>
      <c r="G1887" s="12" t="n">
        <f aca="false">$C$1887*(1-Assumptions!$B$71)</f>
        <v>37.8248245396734</v>
      </c>
      <c r="H1887" s="12" t="n">
        <f aca="false">MIN($F$1887,$G$1887)</f>
        <v>26.2093393751451</v>
      </c>
      <c r="I1887" s="12" t="str">
        <f aca="false">IF($F$1887&lt;=$G$1887,"cap","discount")</f>
        <v>cap</v>
      </c>
      <c r="J1887" s="12" t="n">
        <f aca="false">Assumptions!$B$69/$H$1887</f>
        <v>190771.69128275</v>
      </c>
      <c r="K1887" s="12" t="n">
        <f aca="false">Assumptions!$B$74/(Assumptions!$B$20+Assumptions!$B$17+$B$1887+$E$1887+$J$1887)</f>
        <v>41.80769968718</v>
      </c>
      <c r="L1887" s="12" t="n">
        <f aca="false">$C$1887*(1-Assumptions!$B$75)</f>
        <v>40.188876073403</v>
      </c>
      <c r="M1887" s="12" t="n">
        <f aca="false">MIN($K$1887,$L$1887)</f>
        <v>40.188876073403</v>
      </c>
      <c r="N1887" s="12" t="str">
        <f aca="false">IF($K$1887&lt;=$L$1887,"cap","discount")</f>
        <v>discount</v>
      </c>
      <c r="O1887" s="12" t="n">
        <f aca="false">Assumptions!$B$73/$M$1887</f>
        <v>74647.5217301585</v>
      </c>
      <c r="P1887" s="12" t="n">
        <f aca="false">MAX(Assumptions!$B$4,($A$7*(Assumptions!$B$20+$E$1887+Assumptions!$B$17+$J$1887+$O$1887+$D$1887)-Assumptions!$B$17)/(1-$A$7))</f>
        <v>1452275.08238086</v>
      </c>
      <c r="Q1887" s="12" t="n">
        <f aca="false">Assumptions!$B$20+$E$1887+Assumptions!$B$17+$P$1887+$J$1887+$O$1887+$D$1887</f>
        <v>38979613.882539</v>
      </c>
      <c r="R1887" s="12" t="n">
        <f aca="false">IF($C$1887&lt;Assumptions!$B$37,Assumptions!$B$37*(Assumptions!$B$21+Assumptions!$B$22/Assumptions!$B$37)/(Assumptions!$B$21+Assumptions!$B$22/$C$1887),Assumptions!$B$37)</f>
        <v>1</v>
      </c>
      <c r="S1887" s="12" t="n">
        <f aca="false">Assumptions!$B$38/$R$1887</f>
        <v>1</v>
      </c>
      <c r="T1887" s="12" t="n">
        <f aca="false">Assumptions!$B$39*$S$1887</f>
        <v>5000000</v>
      </c>
      <c r="U1887" s="12" t="n">
        <f aca="false">IF($C$1887&lt;Assumptions!$B$42,Assumptions!$B$42*(Assumptions!$B$21+Assumptions!$B$22/Assumptions!$B$42)/(Assumptions!$B$21+Assumptions!$B$22/$C$1887),Assumptions!$B$42)</f>
        <v>3</v>
      </c>
      <c r="V1887" s="12" t="n">
        <f aca="false">Assumptions!$B$43/$U$1887</f>
        <v>1</v>
      </c>
      <c r="W1887" s="12" t="n">
        <f aca="false">Assumptions!$B$44*$V$1887</f>
        <v>5000000</v>
      </c>
      <c r="X1887" s="12" t="n">
        <f aca="false">IF($C$1887&lt;Assumptions!$B$47,Assumptions!$B$47*(Assumptions!$B$21+Assumptions!$B$22/Assumptions!$B$47)/(Assumptions!$B$21+Assumptions!$B$22/$C$1887),Assumptions!$B$47)</f>
        <v>10</v>
      </c>
      <c r="Y1887" s="12" t="n">
        <f aca="false">Assumptions!$B$48/$X$1887</f>
        <v>1</v>
      </c>
      <c r="Z1887" s="12" t="n">
        <f aca="false">Assumptions!$B$49*$Y$1887</f>
        <v>3000000</v>
      </c>
      <c r="AA1887" s="12" t="n">
        <f aca="false">IF($C$1887&lt;Assumptions!$B$52,Assumptions!$B$52*(Assumptions!$B$21+Assumptions!$B$22/Assumptions!$B$52)/(Assumptions!$B$21+Assumptions!$B$22/$C$1887),Assumptions!$B$52)</f>
        <v>25</v>
      </c>
      <c r="AB1887" s="12" t="n">
        <f aca="false">Assumptions!$B$53/$AA$1887</f>
        <v>1</v>
      </c>
      <c r="AC1887" s="12" t="n">
        <f aca="false">Assumptions!$B$54*$AB$1887</f>
        <v>2400000</v>
      </c>
      <c r="AD1887" s="12" t="n">
        <f aca="false">IF($C$1887&lt;Assumptions!$B$57,Assumptions!$B$57*(Assumptions!$B$21+Assumptions!$B$22/Assumptions!$B$57)/(Assumptions!$B$21+Assumptions!$B$22/$C$1887),Assumptions!$B$57)</f>
        <v>57.9337600240192</v>
      </c>
      <c r="AE1887" s="12" t="n">
        <f aca="false">Assumptions!$B$58/$AD$1887</f>
        <v>1.03566555968617</v>
      </c>
      <c r="AF1887" s="12" t="n">
        <f aca="false">Assumptions!$B$59*$AE$1887</f>
        <v>1726109.61136547</v>
      </c>
      <c r="AG1887" s="12" t="n">
        <f aca="false">IF($C$1887&lt;Assumptions!$B$62,Assumptions!$B$62*(Assumptions!$B$21+Assumptions!$B$22/Assumptions!$B$62)/(Assumptions!$B$21+Assumptions!$B$22/$C$1887),Assumptions!$B$62)</f>
        <v>49.1263361560506</v>
      </c>
      <c r="AH1887" s="12" t="n">
        <f aca="false">Assumptions!$B$63/$AG$1887</f>
        <v>1.00065086970557</v>
      </c>
      <c r="AI1887" s="12" t="n">
        <f aca="false">Assumptions!$B$64*$AH$1887</f>
        <v>6106639.04107346</v>
      </c>
    </row>
    <row r="1888" customFormat="false" ht="15" hidden="true" customHeight="false" outlineLevel="0" collapsed="false">
      <c r="A1888" s="6" t="n">
        <f aca="false">ROW()-ROW($A$1831)+Assumptions!$B$4</f>
        <v>57</v>
      </c>
      <c r="B1888" s="12" t="n">
        <f aca="false">$P$1887</f>
        <v>1452275.08238086</v>
      </c>
      <c r="C1888" s="12" t="n">
        <f aca="false">$D$4/(Assumptions!$B$16+$B$1888)</f>
        <v>47.2810306745918</v>
      </c>
      <c r="D1888" s="12" t="n">
        <f aca="false">Assumptions!$B$7/$C$1888</f>
        <v>634503.934706348</v>
      </c>
      <c r="E1888" s="12" t="n">
        <f aca="false">$T$1888+$W$1888+$Z$1888+$AC$1888+$AF$1888+$AI$1888</f>
        <v>23232748.6524389</v>
      </c>
      <c r="F1888" s="12" t="n">
        <f aca="false">Assumptions!$B$70/(Assumptions!$B$20+Assumptions!$B$17+$B$1888+$E$1888+$O$1887)</f>
        <v>26.2093393751451</v>
      </c>
      <c r="G1888" s="12" t="n">
        <f aca="false">$C$1888*(1-Assumptions!$B$71)</f>
        <v>37.8248245396734</v>
      </c>
      <c r="H1888" s="12" t="n">
        <f aca="false">MIN($F$1888,$G$1888)</f>
        <v>26.2093393751451</v>
      </c>
      <c r="I1888" s="12" t="str">
        <f aca="false">IF($F$1888&lt;=$G$1888,"cap","discount")</f>
        <v>cap</v>
      </c>
      <c r="J1888" s="12" t="n">
        <f aca="false">Assumptions!$B$69/$H$1888</f>
        <v>190771.69128275</v>
      </c>
      <c r="K1888" s="12" t="n">
        <f aca="false">Assumptions!$B$74/(Assumptions!$B$20+Assumptions!$B$17+$B$1888+$E$1888+$J$1888)</f>
        <v>41.80769968718</v>
      </c>
      <c r="L1888" s="12" t="n">
        <f aca="false">$C$1888*(1-Assumptions!$B$75)</f>
        <v>40.188876073403</v>
      </c>
      <c r="M1888" s="12" t="n">
        <f aca="false">MIN($K$1888,$L$1888)</f>
        <v>40.188876073403</v>
      </c>
      <c r="N1888" s="12" t="str">
        <f aca="false">IF($K$1888&lt;=$L$1888,"cap","discount")</f>
        <v>discount</v>
      </c>
      <c r="O1888" s="12" t="n">
        <f aca="false">Assumptions!$B$73/$M$1888</f>
        <v>74647.5217301585</v>
      </c>
      <c r="P1888" s="12" t="n">
        <f aca="false">MAX(Assumptions!$B$4,($A$7*(Assumptions!$B$20+$E$1888+Assumptions!$B$17+$J$1888+$O$1888+$D$1888)-Assumptions!$B$17)/(1-$A$7))</f>
        <v>1452275.08238086</v>
      </c>
      <c r="Q1888" s="12" t="n">
        <f aca="false">Assumptions!$B$20+$E$1888+Assumptions!$B$17+$P$1888+$J$1888+$O$1888+$D$1888</f>
        <v>38979613.882539</v>
      </c>
      <c r="R1888" s="12" t="n">
        <f aca="false">IF($C$1888&lt;Assumptions!$B$37,Assumptions!$B$37*(Assumptions!$B$21+Assumptions!$B$22/Assumptions!$B$37)/(Assumptions!$B$21+Assumptions!$B$22/$C$1888),Assumptions!$B$37)</f>
        <v>1</v>
      </c>
      <c r="S1888" s="12" t="n">
        <f aca="false">Assumptions!$B$38/$R$1888</f>
        <v>1</v>
      </c>
      <c r="T1888" s="12" t="n">
        <f aca="false">Assumptions!$B$39*$S$1888</f>
        <v>5000000</v>
      </c>
      <c r="U1888" s="12" t="n">
        <f aca="false">IF($C$1888&lt;Assumptions!$B$42,Assumptions!$B$42*(Assumptions!$B$21+Assumptions!$B$22/Assumptions!$B$42)/(Assumptions!$B$21+Assumptions!$B$22/$C$1888),Assumptions!$B$42)</f>
        <v>3</v>
      </c>
      <c r="V1888" s="12" t="n">
        <f aca="false">Assumptions!$B$43/$U$1888</f>
        <v>1</v>
      </c>
      <c r="W1888" s="12" t="n">
        <f aca="false">Assumptions!$B$44*$V$1888</f>
        <v>5000000</v>
      </c>
      <c r="X1888" s="12" t="n">
        <f aca="false">IF($C$1888&lt;Assumptions!$B$47,Assumptions!$B$47*(Assumptions!$B$21+Assumptions!$B$22/Assumptions!$B$47)/(Assumptions!$B$21+Assumptions!$B$22/$C$1888),Assumptions!$B$47)</f>
        <v>10</v>
      </c>
      <c r="Y1888" s="12" t="n">
        <f aca="false">Assumptions!$B$48/$X$1888</f>
        <v>1</v>
      </c>
      <c r="Z1888" s="12" t="n">
        <f aca="false">Assumptions!$B$49*$Y$1888</f>
        <v>3000000</v>
      </c>
      <c r="AA1888" s="12" t="n">
        <f aca="false">IF($C$1888&lt;Assumptions!$B$52,Assumptions!$B$52*(Assumptions!$B$21+Assumptions!$B$22/Assumptions!$B$52)/(Assumptions!$B$21+Assumptions!$B$22/$C$1888),Assumptions!$B$52)</f>
        <v>25</v>
      </c>
      <c r="AB1888" s="12" t="n">
        <f aca="false">Assumptions!$B$53/$AA$1888</f>
        <v>1</v>
      </c>
      <c r="AC1888" s="12" t="n">
        <f aca="false">Assumptions!$B$54*$AB$1888</f>
        <v>2400000</v>
      </c>
      <c r="AD1888" s="12" t="n">
        <f aca="false">IF($C$1888&lt;Assumptions!$B$57,Assumptions!$B$57*(Assumptions!$B$21+Assumptions!$B$22/Assumptions!$B$57)/(Assumptions!$B$21+Assumptions!$B$22/$C$1888),Assumptions!$B$57)</f>
        <v>57.9337600240192</v>
      </c>
      <c r="AE1888" s="12" t="n">
        <f aca="false">Assumptions!$B$58/$AD$1888</f>
        <v>1.03566555968617</v>
      </c>
      <c r="AF1888" s="12" t="n">
        <f aca="false">Assumptions!$B$59*$AE$1888</f>
        <v>1726109.61136547</v>
      </c>
      <c r="AG1888" s="12" t="n">
        <f aca="false">IF($C$1888&lt;Assumptions!$B$62,Assumptions!$B$62*(Assumptions!$B$21+Assumptions!$B$22/Assumptions!$B$62)/(Assumptions!$B$21+Assumptions!$B$22/$C$1888),Assumptions!$B$62)</f>
        <v>49.1263361560506</v>
      </c>
      <c r="AH1888" s="12" t="n">
        <f aca="false">Assumptions!$B$63/$AG$1888</f>
        <v>1.00065086970557</v>
      </c>
      <c r="AI1888" s="12" t="n">
        <f aca="false">Assumptions!$B$64*$AH$1888</f>
        <v>6106639.04107346</v>
      </c>
    </row>
    <row r="1889" customFormat="false" ht="15" hidden="true" customHeight="false" outlineLevel="0" collapsed="false">
      <c r="A1889" s="6" t="n">
        <f aca="false">ROW()-ROW($A$1831)+Assumptions!$B$4</f>
        <v>58</v>
      </c>
      <c r="B1889" s="12" t="n">
        <f aca="false">$P$1888</f>
        <v>1452275.08238086</v>
      </c>
      <c r="C1889" s="12" t="n">
        <f aca="false">$D$4/(Assumptions!$B$16+$B$1889)</f>
        <v>47.2810306745918</v>
      </c>
      <c r="D1889" s="12" t="n">
        <f aca="false">Assumptions!$B$7/$C$1889</f>
        <v>634503.934706348</v>
      </c>
      <c r="E1889" s="12" t="n">
        <f aca="false">$T$1889+$W$1889+$Z$1889+$AC$1889+$AF$1889+$AI$1889</f>
        <v>23232748.6524389</v>
      </c>
      <c r="F1889" s="12" t="n">
        <f aca="false">Assumptions!$B$70/(Assumptions!$B$20+Assumptions!$B$17+$B$1889+$E$1889+$O$1888)</f>
        <v>26.2093393751451</v>
      </c>
      <c r="G1889" s="12" t="n">
        <f aca="false">$C$1889*(1-Assumptions!$B$71)</f>
        <v>37.8248245396734</v>
      </c>
      <c r="H1889" s="12" t="n">
        <f aca="false">MIN($F$1889,$G$1889)</f>
        <v>26.2093393751451</v>
      </c>
      <c r="I1889" s="12" t="str">
        <f aca="false">IF($F$1889&lt;=$G$1889,"cap","discount")</f>
        <v>cap</v>
      </c>
      <c r="J1889" s="12" t="n">
        <f aca="false">Assumptions!$B$69/$H$1889</f>
        <v>190771.69128275</v>
      </c>
      <c r="K1889" s="12" t="n">
        <f aca="false">Assumptions!$B$74/(Assumptions!$B$20+Assumptions!$B$17+$B$1889+$E$1889+$J$1889)</f>
        <v>41.80769968718</v>
      </c>
      <c r="L1889" s="12" t="n">
        <f aca="false">$C$1889*(1-Assumptions!$B$75)</f>
        <v>40.188876073403</v>
      </c>
      <c r="M1889" s="12" t="n">
        <f aca="false">MIN($K$1889,$L$1889)</f>
        <v>40.188876073403</v>
      </c>
      <c r="N1889" s="12" t="str">
        <f aca="false">IF($K$1889&lt;=$L$1889,"cap","discount")</f>
        <v>discount</v>
      </c>
      <c r="O1889" s="12" t="n">
        <f aca="false">Assumptions!$B$73/$M$1889</f>
        <v>74647.5217301585</v>
      </c>
      <c r="P1889" s="12" t="n">
        <f aca="false">MAX(Assumptions!$B$4,($A$7*(Assumptions!$B$20+$E$1889+Assumptions!$B$17+$J$1889+$O$1889+$D$1889)-Assumptions!$B$17)/(1-$A$7))</f>
        <v>1452275.08238086</v>
      </c>
      <c r="Q1889" s="12" t="n">
        <f aca="false">Assumptions!$B$20+$E$1889+Assumptions!$B$17+$P$1889+$J$1889+$O$1889+$D$1889</f>
        <v>38979613.882539</v>
      </c>
      <c r="R1889" s="12" t="n">
        <f aca="false">IF($C$1889&lt;Assumptions!$B$37,Assumptions!$B$37*(Assumptions!$B$21+Assumptions!$B$22/Assumptions!$B$37)/(Assumptions!$B$21+Assumptions!$B$22/$C$1889),Assumptions!$B$37)</f>
        <v>1</v>
      </c>
      <c r="S1889" s="12" t="n">
        <f aca="false">Assumptions!$B$38/$R$1889</f>
        <v>1</v>
      </c>
      <c r="T1889" s="12" t="n">
        <f aca="false">Assumptions!$B$39*$S$1889</f>
        <v>5000000</v>
      </c>
      <c r="U1889" s="12" t="n">
        <f aca="false">IF($C$1889&lt;Assumptions!$B$42,Assumptions!$B$42*(Assumptions!$B$21+Assumptions!$B$22/Assumptions!$B$42)/(Assumptions!$B$21+Assumptions!$B$22/$C$1889),Assumptions!$B$42)</f>
        <v>3</v>
      </c>
      <c r="V1889" s="12" t="n">
        <f aca="false">Assumptions!$B$43/$U$1889</f>
        <v>1</v>
      </c>
      <c r="W1889" s="12" t="n">
        <f aca="false">Assumptions!$B$44*$V$1889</f>
        <v>5000000</v>
      </c>
      <c r="X1889" s="12" t="n">
        <f aca="false">IF($C$1889&lt;Assumptions!$B$47,Assumptions!$B$47*(Assumptions!$B$21+Assumptions!$B$22/Assumptions!$B$47)/(Assumptions!$B$21+Assumptions!$B$22/$C$1889),Assumptions!$B$47)</f>
        <v>10</v>
      </c>
      <c r="Y1889" s="12" t="n">
        <f aca="false">Assumptions!$B$48/$X$1889</f>
        <v>1</v>
      </c>
      <c r="Z1889" s="12" t="n">
        <f aca="false">Assumptions!$B$49*$Y$1889</f>
        <v>3000000</v>
      </c>
      <c r="AA1889" s="12" t="n">
        <f aca="false">IF($C$1889&lt;Assumptions!$B$52,Assumptions!$B$52*(Assumptions!$B$21+Assumptions!$B$22/Assumptions!$B$52)/(Assumptions!$B$21+Assumptions!$B$22/$C$1889),Assumptions!$B$52)</f>
        <v>25</v>
      </c>
      <c r="AB1889" s="12" t="n">
        <f aca="false">Assumptions!$B$53/$AA$1889</f>
        <v>1</v>
      </c>
      <c r="AC1889" s="12" t="n">
        <f aca="false">Assumptions!$B$54*$AB$1889</f>
        <v>2400000</v>
      </c>
      <c r="AD1889" s="12" t="n">
        <f aca="false">IF($C$1889&lt;Assumptions!$B$57,Assumptions!$B$57*(Assumptions!$B$21+Assumptions!$B$22/Assumptions!$B$57)/(Assumptions!$B$21+Assumptions!$B$22/$C$1889),Assumptions!$B$57)</f>
        <v>57.9337600240192</v>
      </c>
      <c r="AE1889" s="12" t="n">
        <f aca="false">Assumptions!$B$58/$AD$1889</f>
        <v>1.03566555968617</v>
      </c>
      <c r="AF1889" s="12" t="n">
        <f aca="false">Assumptions!$B$59*$AE$1889</f>
        <v>1726109.61136547</v>
      </c>
      <c r="AG1889" s="12" t="n">
        <f aca="false">IF($C$1889&lt;Assumptions!$B$62,Assumptions!$B$62*(Assumptions!$B$21+Assumptions!$B$22/Assumptions!$B$62)/(Assumptions!$B$21+Assumptions!$B$22/$C$1889),Assumptions!$B$62)</f>
        <v>49.1263361560506</v>
      </c>
      <c r="AH1889" s="12" t="n">
        <f aca="false">Assumptions!$B$63/$AG$1889</f>
        <v>1.00065086970557</v>
      </c>
      <c r="AI1889" s="12" t="n">
        <f aca="false">Assumptions!$B$64*$AH$1889</f>
        <v>6106639.04107346</v>
      </c>
    </row>
    <row r="1890" customFormat="false" ht="15" hidden="true" customHeight="false" outlineLevel="0" collapsed="false">
      <c r="A1890" s="6" t="n">
        <f aca="false">ROW()-ROW($A$1831)+Assumptions!$B$4</f>
        <v>59</v>
      </c>
      <c r="B1890" s="12" t="n">
        <f aca="false">$P$1889</f>
        <v>1452275.08238086</v>
      </c>
      <c r="C1890" s="12" t="n">
        <f aca="false">$D$4/(Assumptions!$B$16+$B$1890)</f>
        <v>47.2810306745918</v>
      </c>
      <c r="D1890" s="12" t="n">
        <f aca="false">Assumptions!$B$7/$C$1890</f>
        <v>634503.934706348</v>
      </c>
      <c r="E1890" s="12" t="n">
        <f aca="false">$T$1890+$W$1890+$Z$1890+$AC$1890+$AF$1890+$AI$1890</f>
        <v>23232748.6524389</v>
      </c>
      <c r="F1890" s="12" t="n">
        <f aca="false">Assumptions!$B$70/(Assumptions!$B$20+Assumptions!$B$17+$B$1890+$E$1890+$O$1889)</f>
        <v>26.2093393751451</v>
      </c>
      <c r="G1890" s="12" t="n">
        <f aca="false">$C$1890*(1-Assumptions!$B$71)</f>
        <v>37.8248245396734</v>
      </c>
      <c r="H1890" s="12" t="n">
        <f aca="false">MIN($F$1890,$G$1890)</f>
        <v>26.2093393751451</v>
      </c>
      <c r="I1890" s="12" t="str">
        <f aca="false">IF($F$1890&lt;=$G$1890,"cap","discount")</f>
        <v>cap</v>
      </c>
      <c r="J1890" s="12" t="n">
        <f aca="false">Assumptions!$B$69/$H$1890</f>
        <v>190771.69128275</v>
      </c>
      <c r="K1890" s="12" t="n">
        <f aca="false">Assumptions!$B$74/(Assumptions!$B$20+Assumptions!$B$17+$B$1890+$E$1890+$J$1890)</f>
        <v>41.80769968718</v>
      </c>
      <c r="L1890" s="12" t="n">
        <f aca="false">$C$1890*(1-Assumptions!$B$75)</f>
        <v>40.188876073403</v>
      </c>
      <c r="M1890" s="12" t="n">
        <f aca="false">MIN($K$1890,$L$1890)</f>
        <v>40.188876073403</v>
      </c>
      <c r="N1890" s="12" t="str">
        <f aca="false">IF($K$1890&lt;=$L$1890,"cap","discount")</f>
        <v>discount</v>
      </c>
      <c r="O1890" s="12" t="n">
        <f aca="false">Assumptions!$B$73/$M$1890</f>
        <v>74647.5217301585</v>
      </c>
      <c r="P1890" s="12" t="n">
        <f aca="false">MAX(Assumptions!$B$4,($A$7*(Assumptions!$B$20+$E$1890+Assumptions!$B$17+$J$1890+$O$1890+$D$1890)-Assumptions!$B$17)/(1-$A$7))</f>
        <v>1452275.08238086</v>
      </c>
      <c r="Q1890" s="12" t="n">
        <f aca="false">Assumptions!$B$20+$E$1890+Assumptions!$B$17+$P$1890+$J$1890+$O$1890+$D$1890</f>
        <v>38979613.882539</v>
      </c>
      <c r="R1890" s="12" t="n">
        <f aca="false">IF($C$1890&lt;Assumptions!$B$37,Assumptions!$B$37*(Assumptions!$B$21+Assumptions!$B$22/Assumptions!$B$37)/(Assumptions!$B$21+Assumptions!$B$22/$C$1890),Assumptions!$B$37)</f>
        <v>1</v>
      </c>
      <c r="S1890" s="12" t="n">
        <f aca="false">Assumptions!$B$38/$R$1890</f>
        <v>1</v>
      </c>
      <c r="T1890" s="12" t="n">
        <f aca="false">Assumptions!$B$39*$S$1890</f>
        <v>5000000</v>
      </c>
      <c r="U1890" s="12" t="n">
        <f aca="false">IF($C$1890&lt;Assumptions!$B$42,Assumptions!$B$42*(Assumptions!$B$21+Assumptions!$B$22/Assumptions!$B$42)/(Assumptions!$B$21+Assumptions!$B$22/$C$1890),Assumptions!$B$42)</f>
        <v>3</v>
      </c>
      <c r="V1890" s="12" t="n">
        <f aca="false">Assumptions!$B$43/$U$1890</f>
        <v>1</v>
      </c>
      <c r="W1890" s="12" t="n">
        <f aca="false">Assumptions!$B$44*$V$1890</f>
        <v>5000000</v>
      </c>
      <c r="X1890" s="12" t="n">
        <f aca="false">IF($C$1890&lt;Assumptions!$B$47,Assumptions!$B$47*(Assumptions!$B$21+Assumptions!$B$22/Assumptions!$B$47)/(Assumptions!$B$21+Assumptions!$B$22/$C$1890),Assumptions!$B$47)</f>
        <v>10</v>
      </c>
      <c r="Y1890" s="12" t="n">
        <f aca="false">Assumptions!$B$48/$X$1890</f>
        <v>1</v>
      </c>
      <c r="Z1890" s="12" t="n">
        <f aca="false">Assumptions!$B$49*$Y$1890</f>
        <v>3000000</v>
      </c>
      <c r="AA1890" s="12" t="n">
        <f aca="false">IF($C$1890&lt;Assumptions!$B$52,Assumptions!$B$52*(Assumptions!$B$21+Assumptions!$B$22/Assumptions!$B$52)/(Assumptions!$B$21+Assumptions!$B$22/$C$1890),Assumptions!$B$52)</f>
        <v>25</v>
      </c>
      <c r="AB1890" s="12" t="n">
        <f aca="false">Assumptions!$B$53/$AA$1890</f>
        <v>1</v>
      </c>
      <c r="AC1890" s="12" t="n">
        <f aca="false">Assumptions!$B$54*$AB$1890</f>
        <v>2400000</v>
      </c>
      <c r="AD1890" s="12" t="n">
        <f aca="false">IF($C$1890&lt;Assumptions!$B$57,Assumptions!$B$57*(Assumptions!$B$21+Assumptions!$B$22/Assumptions!$B$57)/(Assumptions!$B$21+Assumptions!$B$22/$C$1890),Assumptions!$B$57)</f>
        <v>57.9337600240192</v>
      </c>
      <c r="AE1890" s="12" t="n">
        <f aca="false">Assumptions!$B$58/$AD$1890</f>
        <v>1.03566555968617</v>
      </c>
      <c r="AF1890" s="12" t="n">
        <f aca="false">Assumptions!$B$59*$AE$1890</f>
        <v>1726109.61136547</v>
      </c>
      <c r="AG1890" s="12" t="n">
        <f aca="false">IF($C$1890&lt;Assumptions!$B$62,Assumptions!$B$62*(Assumptions!$B$21+Assumptions!$B$22/Assumptions!$B$62)/(Assumptions!$B$21+Assumptions!$B$22/$C$1890),Assumptions!$B$62)</f>
        <v>49.1263361560506</v>
      </c>
      <c r="AH1890" s="12" t="n">
        <f aca="false">Assumptions!$B$63/$AG$1890</f>
        <v>1.00065086970557</v>
      </c>
      <c r="AI1890" s="12" t="n">
        <f aca="false">Assumptions!$B$64*$AH$1890</f>
        <v>6106639.04107346</v>
      </c>
    </row>
    <row r="1891" customFormat="false" ht="15" hidden="true" customHeight="false" outlineLevel="0" collapsed="false">
      <c r="A1891" s="6" t="n">
        <f aca="false">ROW()-ROW($A$1831)+Assumptions!$B$4</f>
        <v>60</v>
      </c>
      <c r="B1891" s="12" t="n">
        <f aca="false">$P$1890</f>
        <v>1452275.08238086</v>
      </c>
      <c r="C1891" s="12" t="n">
        <f aca="false">$D$4/(Assumptions!$B$16+$B$1891)</f>
        <v>47.2810306745918</v>
      </c>
      <c r="D1891" s="12" t="n">
        <f aca="false">Assumptions!$B$7/$C$1891</f>
        <v>634503.934706348</v>
      </c>
      <c r="E1891" s="12" t="n">
        <f aca="false">$T$1891+$W$1891+$Z$1891+$AC$1891+$AF$1891+$AI$1891</f>
        <v>23232748.6524389</v>
      </c>
      <c r="F1891" s="12" t="n">
        <f aca="false">Assumptions!$B$70/(Assumptions!$B$20+Assumptions!$B$17+$B$1891+$E$1891+$O$1890)</f>
        <v>26.2093393751451</v>
      </c>
      <c r="G1891" s="12" t="n">
        <f aca="false">$C$1891*(1-Assumptions!$B$71)</f>
        <v>37.8248245396734</v>
      </c>
      <c r="H1891" s="12" t="n">
        <f aca="false">MIN($F$1891,$G$1891)</f>
        <v>26.2093393751451</v>
      </c>
      <c r="I1891" s="12" t="str">
        <f aca="false">IF($F$1891&lt;=$G$1891,"cap","discount")</f>
        <v>cap</v>
      </c>
      <c r="J1891" s="12" t="n">
        <f aca="false">Assumptions!$B$69/$H$1891</f>
        <v>190771.69128275</v>
      </c>
      <c r="K1891" s="12" t="n">
        <f aca="false">Assumptions!$B$74/(Assumptions!$B$20+Assumptions!$B$17+$B$1891+$E$1891+$J$1891)</f>
        <v>41.80769968718</v>
      </c>
      <c r="L1891" s="12" t="n">
        <f aca="false">$C$1891*(1-Assumptions!$B$75)</f>
        <v>40.188876073403</v>
      </c>
      <c r="M1891" s="12" t="n">
        <f aca="false">MIN($K$1891,$L$1891)</f>
        <v>40.188876073403</v>
      </c>
      <c r="N1891" s="12" t="str">
        <f aca="false">IF($K$1891&lt;=$L$1891,"cap","discount")</f>
        <v>discount</v>
      </c>
      <c r="O1891" s="12" t="n">
        <f aca="false">Assumptions!$B$73/$M$1891</f>
        <v>74647.5217301585</v>
      </c>
      <c r="P1891" s="12" t="n">
        <f aca="false">MAX(Assumptions!$B$4,($A$7*(Assumptions!$B$20+$E$1891+Assumptions!$B$17+$J$1891+$O$1891+$D$1891)-Assumptions!$B$17)/(1-$A$7))</f>
        <v>1452275.08238086</v>
      </c>
      <c r="Q1891" s="12" t="n">
        <f aca="false">Assumptions!$B$20+$E$1891+Assumptions!$B$17+$P$1891+$J$1891+$O$1891+$D$1891</f>
        <v>38979613.882539</v>
      </c>
      <c r="R1891" s="12" t="n">
        <f aca="false">IF($C$1891&lt;Assumptions!$B$37,Assumptions!$B$37*(Assumptions!$B$21+Assumptions!$B$22/Assumptions!$B$37)/(Assumptions!$B$21+Assumptions!$B$22/$C$1891),Assumptions!$B$37)</f>
        <v>1</v>
      </c>
      <c r="S1891" s="12" t="n">
        <f aca="false">Assumptions!$B$38/$R$1891</f>
        <v>1</v>
      </c>
      <c r="T1891" s="12" t="n">
        <f aca="false">Assumptions!$B$39*$S$1891</f>
        <v>5000000</v>
      </c>
      <c r="U1891" s="12" t="n">
        <f aca="false">IF($C$1891&lt;Assumptions!$B$42,Assumptions!$B$42*(Assumptions!$B$21+Assumptions!$B$22/Assumptions!$B$42)/(Assumptions!$B$21+Assumptions!$B$22/$C$1891),Assumptions!$B$42)</f>
        <v>3</v>
      </c>
      <c r="V1891" s="12" t="n">
        <f aca="false">Assumptions!$B$43/$U$1891</f>
        <v>1</v>
      </c>
      <c r="W1891" s="12" t="n">
        <f aca="false">Assumptions!$B$44*$V$1891</f>
        <v>5000000</v>
      </c>
      <c r="X1891" s="12" t="n">
        <f aca="false">IF($C$1891&lt;Assumptions!$B$47,Assumptions!$B$47*(Assumptions!$B$21+Assumptions!$B$22/Assumptions!$B$47)/(Assumptions!$B$21+Assumptions!$B$22/$C$1891),Assumptions!$B$47)</f>
        <v>10</v>
      </c>
      <c r="Y1891" s="12" t="n">
        <f aca="false">Assumptions!$B$48/$X$1891</f>
        <v>1</v>
      </c>
      <c r="Z1891" s="12" t="n">
        <f aca="false">Assumptions!$B$49*$Y$1891</f>
        <v>3000000</v>
      </c>
      <c r="AA1891" s="12" t="n">
        <f aca="false">IF($C$1891&lt;Assumptions!$B$52,Assumptions!$B$52*(Assumptions!$B$21+Assumptions!$B$22/Assumptions!$B$52)/(Assumptions!$B$21+Assumptions!$B$22/$C$1891),Assumptions!$B$52)</f>
        <v>25</v>
      </c>
      <c r="AB1891" s="12" t="n">
        <f aca="false">Assumptions!$B$53/$AA$1891</f>
        <v>1</v>
      </c>
      <c r="AC1891" s="12" t="n">
        <f aca="false">Assumptions!$B$54*$AB$1891</f>
        <v>2400000</v>
      </c>
      <c r="AD1891" s="12" t="n">
        <f aca="false">IF($C$1891&lt;Assumptions!$B$57,Assumptions!$B$57*(Assumptions!$B$21+Assumptions!$B$22/Assumptions!$B$57)/(Assumptions!$B$21+Assumptions!$B$22/$C$1891),Assumptions!$B$57)</f>
        <v>57.9337600240192</v>
      </c>
      <c r="AE1891" s="12" t="n">
        <f aca="false">Assumptions!$B$58/$AD$1891</f>
        <v>1.03566555968617</v>
      </c>
      <c r="AF1891" s="12" t="n">
        <f aca="false">Assumptions!$B$59*$AE$1891</f>
        <v>1726109.61136547</v>
      </c>
      <c r="AG1891" s="12" t="n">
        <f aca="false">IF($C$1891&lt;Assumptions!$B$62,Assumptions!$B$62*(Assumptions!$B$21+Assumptions!$B$22/Assumptions!$B$62)/(Assumptions!$B$21+Assumptions!$B$22/$C$1891),Assumptions!$B$62)</f>
        <v>49.1263361560506</v>
      </c>
      <c r="AH1891" s="12" t="n">
        <f aca="false">Assumptions!$B$63/$AG$1891</f>
        <v>1.00065086970557</v>
      </c>
      <c r="AI1891" s="12" t="n">
        <f aca="false">Assumptions!$B$64*$AH$1891</f>
        <v>6106639.04107346</v>
      </c>
    </row>
    <row r="1892" customFormat="false" ht="15" hidden="true" customHeight="false" outlineLevel="0" collapsed="false">
      <c r="A1892" s="6" t="n">
        <f aca="false">ROW()-ROW($A$1831)+Assumptions!$B$4</f>
        <v>61</v>
      </c>
      <c r="B1892" s="12" t="n">
        <f aca="false">$P$1891</f>
        <v>1452275.08238086</v>
      </c>
      <c r="C1892" s="12" t="n">
        <f aca="false">$D$4/(Assumptions!$B$16+$B$1892)</f>
        <v>47.2810306745918</v>
      </c>
      <c r="D1892" s="12" t="n">
        <f aca="false">Assumptions!$B$7/$C$1892</f>
        <v>634503.934706348</v>
      </c>
      <c r="E1892" s="12" t="n">
        <f aca="false">$T$1892+$W$1892+$Z$1892+$AC$1892+$AF$1892+$AI$1892</f>
        <v>23232748.6524389</v>
      </c>
      <c r="F1892" s="12" t="n">
        <f aca="false">Assumptions!$B$70/(Assumptions!$B$20+Assumptions!$B$17+$B$1892+$E$1892+$O$1891)</f>
        <v>26.2093393751451</v>
      </c>
      <c r="G1892" s="12" t="n">
        <f aca="false">$C$1892*(1-Assumptions!$B$71)</f>
        <v>37.8248245396734</v>
      </c>
      <c r="H1892" s="12" t="n">
        <f aca="false">MIN($F$1892,$G$1892)</f>
        <v>26.2093393751451</v>
      </c>
      <c r="I1892" s="12" t="str">
        <f aca="false">IF($F$1892&lt;=$G$1892,"cap","discount")</f>
        <v>cap</v>
      </c>
      <c r="J1892" s="12" t="n">
        <f aca="false">Assumptions!$B$69/$H$1892</f>
        <v>190771.69128275</v>
      </c>
      <c r="K1892" s="12" t="n">
        <f aca="false">Assumptions!$B$74/(Assumptions!$B$20+Assumptions!$B$17+$B$1892+$E$1892+$J$1892)</f>
        <v>41.80769968718</v>
      </c>
      <c r="L1892" s="12" t="n">
        <f aca="false">$C$1892*(1-Assumptions!$B$75)</f>
        <v>40.188876073403</v>
      </c>
      <c r="M1892" s="12" t="n">
        <f aca="false">MIN($K$1892,$L$1892)</f>
        <v>40.188876073403</v>
      </c>
      <c r="N1892" s="12" t="str">
        <f aca="false">IF($K$1892&lt;=$L$1892,"cap","discount")</f>
        <v>discount</v>
      </c>
      <c r="O1892" s="12" t="n">
        <f aca="false">Assumptions!$B$73/$M$1892</f>
        <v>74647.5217301585</v>
      </c>
      <c r="P1892" s="12" t="n">
        <f aca="false">MAX(Assumptions!$B$4,($A$7*(Assumptions!$B$20+$E$1892+Assumptions!$B$17+$J$1892+$O$1892+$D$1892)-Assumptions!$B$17)/(1-$A$7))</f>
        <v>1452275.08238086</v>
      </c>
      <c r="Q1892" s="12" t="n">
        <f aca="false">Assumptions!$B$20+$E$1892+Assumptions!$B$17+$P$1892+$J$1892+$O$1892+$D$1892</f>
        <v>38979613.882539</v>
      </c>
      <c r="R1892" s="12" t="n">
        <f aca="false">IF($C$1892&lt;Assumptions!$B$37,Assumptions!$B$37*(Assumptions!$B$21+Assumptions!$B$22/Assumptions!$B$37)/(Assumptions!$B$21+Assumptions!$B$22/$C$1892),Assumptions!$B$37)</f>
        <v>1</v>
      </c>
      <c r="S1892" s="12" t="n">
        <f aca="false">Assumptions!$B$38/$R$1892</f>
        <v>1</v>
      </c>
      <c r="T1892" s="12" t="n">
        <f aca="false">Assumptions!$B$39*$S$1892</f>
        <v>5000000</v>
      </c>
      <c r="U1892" s="12" t="n">
        <f aca="false">IF($C$1892&lt;Assumptions!$B$42,Assumptions!$B$42*(Assumptions!$B$21+Assumptions!$B$22/Assumptions!$B$42)/(Assumptions!$B$21+Assumptions!$B$22/$C$1892),Assumptions!$B$42)</f>
        <v>3</v>
      </c>
      <c r="V1892" s="12" t="n">
        <f aca="false">Assumptions!$B$43/$U$1892</f>
        <v>1</v>
      </c>
      <c r="W1892" s="12" t="n">
        <f aca="false">Assumptions!$B$44*$V$1892</f>
        <v>5000000</v>
      </c>
      <c r="X1892" s="12" t="n">
        <f aca="false">IF($C$1892&lt;Assumptions!$B$47,Assumptions!$B$47*(Assumptions!$B$21+Assumptions!$B$22/Assumptions!$B$47)/(Assumptions!$B$21+Assumptions!$B$22/$C$1892),Assumptions!$B$47)</f>
        <v>10</v>
      </c>
      <c r="Y1892" s="12" t="n">
        <f aca="false">Assumptions!$B$48/$X$1892</f>
        <v>1</v>
      </c>
      <c r="Z1892" s="12" t="n">
        <f aca="false">Assumptions!$B$49*$Y$1892</f>
        <v>3000000</v>
      </c>
      <c r="AA1892" s="12" t="n">
        <f aca="false">IF($C$1892&lt;Assumptions!$B$52,Assumptions!$B$52*(Assumptions!$B$21+Assumptions!$B$22/Assumptions!$B$52)/(Assumptions!$B$21+Assumptions!$B$22/$C$1892),Assumptions!$B$52)</f>
        <v>25</v>
      </c>
      <c r="AB1892" s="12" t="n">
        <f aca="false">Assumptions!$B$53/$AA$1892</f>
        <v>1</v>
      </c>
      <c r="AC1892" s="12" t="n">
        <f aca="false">Assumptions!$B$54*$AB$1892</f>
        <v>2400000</v>
      </c>
      <c r="AD1892" s="12" t="n">
        <f aca="false">IF($C$1892&lt;Assumptions!$B$57,Assumptions!$B$57*(Assumptions!$B$21+Assumptions!$B$22/Assumptions!$B$57)/(Assumptions!$B$21+Assumptions!$B$22/$C$1892),Assumptions!$B$57)</f>
        <v>57.9337600240192</v>
      </c>
      <c r="AE1892" s="12" t="n">
        <f aca="false">Assumptions!$B$58/$AD$1892</f>
        <v>1.03566555968617</v>
      </c>
      <c r="AF1892" s="12" t="n">
        <f aca="false">Assumptions!$B$59*$AE$1892</f>
        <v>1726109.61136547</v>
      </c>
      <c r="AG1892" s="12" t="n">
        <f aca="false">IF($C$1892&lt;Assumptions!$B$62,Assumptions!$B$62*(Assumptions!$B$21+Assumptions!$B$22/Assumptions!$B$62)/(Assumptions!$B$21+Assumptions!$B$22/$C$1892),Assumptions!$B$62)</f>
        <v>49.1263361560506</v>
      </c>
      <c r="AH1892" s="12" t="n">
        <f aca="false">Assumptions!$B$63/$AG$1892</f>
        <v>1.00065086970557</v>
      </c>
      <c r="AI1892" s="12" t="n">
        <f aca="false">Assumptions!$B$64*$AH$1892</f>
        <v>6106639.04107346</v>
      </c>
    </row>
    <row r="1893" customFormat="false" ht="15" hidden="true" customHeight="false" outlineLevel="0" collapsed="false">
      <c r="A1893" s="6" t="n">
        <f aca="false">ROW()-ROW($A$1831)+Assumptions!$B$4</f>
        <v>62</v>
      </c>
      <c r="B1893" s="12" t="n">
        <f aca="false">$P$1892</f>
        <v>1452275.08238086</v>
      </c>
      <c r="C1893" s="12" t="n">
        <f aca="false">$D$4/(Assumptions!$B$16+$B$1893)</f>
        <v>47.2810306745918</v>
      </c>
      <c r="D1893" s="12" t="n">
        <f aca="false">Assumptions!$B$7/$C$1893</f>
        <v>634503.934706348</v>
      </c>
      <c r="E1893" s="12" t="n">
        <f aca="false">$T$1893+$W$1893+$Z$1893+$AC$1893+$AF$1893+$AI$1893</f>
        <v>23232748.6524389</v>
      </c>
      <c r="F1893" s="12" t="n">
        <f aca="false">Assumptions!$B$70/(Assumptions!$B$20+Assumptions!$B$17+$B$1893+$E$1893+$O$1892)</f>
        <v>26.2093393751451</v>
      </c>
      <c r="G1893" s="12" t="n">
        <f aca="false">$C$1893*(1-Assumptions!$B$71)</f>
        <v>37.8248245396734</v>
      </c>
      <c r="H1893" s="12" t="n">
        <f aca="false">MIN($F$1893,$G$1893)</f>
        <v>26.2093393751451</v>
      </c>
      <c r="I1893" s="12" t="str">
        <f aca="false">IF($F$1893&lt;=$G$1893,"cap","discount")</f>
        <v>cap</v>
      </c>
      <c r="J1893" s="12" t="n">
        <f aca="false">Assumptions!$B$69/$H$1893</f>
        <v>190771.69128275</v>
      </c>
      <c r="K1893" s="12" t="n">
        <f aca="false">Assumptions!$B$74/(Assumptions!$B$20+Assumptions!$B$17+$B$1893+$E$1893+$J$1893)</f>
        <v>41.80769968718</v>
      </c>
      <c r="L1893" s="12" t="n">
        <f aca="false">$C$1893*(1-Assumptions!$B$75)</f>
        <v>40.188876073403</v>
      </c>
      <c r="M1893" s="12" t="n">
        <f aca="false">MIN($K$1893,$L$1893)</f>
        <v>40.188876073403</v>
      </c>
      <c r="N1893" s="12" t="str">
        <f aca="false">IF($K$1893&lt;=$L$1893,"cap","discount")</f>
        <v>discount</v>
      </c>
      <c r="O1893" s="12" t="n">
        <f aca="false">Assumptions!$B$73/$M$1893</f>
        <v>74647.5217301585</v>
      </c>
      <c r="P1893" s="12" t="n">
        <f aca="false">MAX(Assumptions!$B$4,($A$7*(Assumptions!$B$20+$E$1893+Assumptions!$B$17+$J$1893+$O$1893+$D$1893)-Assumptions!$B$17)/(1-$A$7))</f>
        <v>1452275.08238086</v>
      </c>
      <c r="Q1893" s="12" t="n">
        <f aca="false">Assumptions!$B$20+$E$1893+Assumptions!$B$17+$P$1893+$J$1893+$O$1893+$D$1893</f>
        <v>38979613.882539</v>
      </c>
      <c r="R1893" s="12" t="n">
        <f aca="false">IF($C$1893&lt;Assumptions!$B$37,Assumptions!$B$37*(Assumptions!$B$21+Assumptions!$B$22/Assumptions!$B$37)/(Assumptions!$B$21+Assumptions!$B$22/$C$1893),Assumptions!$B$37)</f>
        <v>1</v>
      </c>
      <c r="S1893" s="12" t="n">
        <f aca="false">Assumptions!$B$38/$R$1893</f>
        <v>1</v>
      </c>
      <c r="T1893" s="12" t="n">
        <f aca="false">Assumptions!$B$39*$S$1893</f>
        <v>5000000</v>
      </c>
      <c r="U1893" s="12" t="n">
        <f aca="false">IF($C$1893&lt;Assumptions!$B$42,Assumptions!$B$42*(Assumptions!$B$21+Assumptions!$B$22/Assumptions!$B$42)/(Assumptions!$B$21+Assumptions!$B$22/$C$1893),Assumptions!$B$42)</f>
        <v>3</v>
      </c>
      <c r="V1893" s="12" t="n">
        <f aca="false">Assumptions!$B$43/$U$1893</f>
        <v>1</v>
      </c>
      <c r="W1893" s="12" t="n">
        <f aca="false">Assumptions!$B$44*$V$1893</f>
        <v>5000000</v>
      </c>
      <c r="X1893" s="12" t="n">
        <f aca="false">IF($C$1893&lt;Assumptions!$B$47,Assumptions!$B$47*(Assumptions!$B$21+Assumptions!$B$22/Assumptions!$B$47)/(Assumptions!$B$21+Assumptions!$B$22/$C$1893),Assumptions!$B$47)</f>
        <v>10</v>
      </c>
      <c r="Y1893" s="12" t="n">
        <f aca="false">Assumptions!$B$48/$X$1893</f>
        <v>1</v>
      </c>
      <c r="Z1893" s="12" t="n">
        <f aca="false">Assumptions!$B$49*$Y$1893</f>
        <v>3000000</v>
      </c>
      <c r="AA1893" s="12" t="n">
        <f aca="false">IF($C$1893&lt;Assumptions!$B$52,Assumptions!$B$52*(Assumptions!$B$21+Assumptions!$B$22/Assumptions!$B$52)/(Assumptions!$B$21+Assumptions!$B$22/$C$1893),Assumptions!$B$52)</f>
        <v>25</v>
      </c>
      <c r="AB1893" s="12" t="n">
        <f aca="false">Assumptions!$B$53/$AA$1893</f>
        <v>1</v>
      </c>
      <c r="AC1893" s="12" t="n">
        <f aca="false">Assumptions!$B$54*$AB$1893</f>
        <v>2400000</v>
      </c>
      <c r="AD1893" s="12" t="n">
        <f aca="false">IF($C$1893&lt;Assumptions!$B$57,Assumptions!$B$57*(Assumptions!$B$21+Assumptions!$B$22/Assumptions!$B$57)/(Assumptions!$B$21+Assumptions!$B$22/$C$1893),Assumptions!$B$57)</f>
        <v>57.9337600240192</v>
      </c>
      <c r="AE1893" s="12" t="n">
        <f aca="false">Assumptions!$B$58/$AD$1893</f>
        <v>1.03566555968617</v>
      </c>
      <c r="AF1893" s="12" t="n">
        <f aca="false">Assumptions!$B$59*$AE$1893</f>
        <v>1726109.61136547</v>
      </c>
      <c r="AG1893" s="12" t="n">
        <f aca="false">IF($C$1893&lt;Assumptions!$B$62,Assumptions!$B$62*(Assumptions!$B$21+Assumptions!$B$22/Assumptions!$B$62)/(Assumptions!$B$21+Assumptions!$B$22/$C$1893),Assumptions!$B$62)</f>
        <v>49.1263361560506</v>
      </c>
      <c r="AH1893" s="12" t="n">
        <f aca="false">Assumptions!$B$63/$AG$1893</f>
        <v>1.00065086970557</v>
      </c>
      <c r="AI1893" s="12" t="n">
        <f aca="false">Assumptions!$B$64*$AH$1893</f>
        <v>6106639.04107346</v>
      </c>
    </row>
    <row r="1894" customFormat="false" ht="15" hidden="true" customHeight="false" outlineLevel="0" collapsed="false">
      <c r="A1894" s="6" t="n">
        <f aca="false">ROW()-ROW($A$1831)+Assumptions!$B$4</f>
        <v>63</v>
      </c>
      <c r="B1894" s="12" t="n">
        <f aca="false">$P$1893</f>
        <v>1452275.08238086</v>
      </c>
      <c r="C1894" s="12" t="n">
        <f aca="false">$D$4/(Assumptions!$B$16+$B$1894)</f>
        <v>47.2810306745918</v>
      </c>
      <c r="D1894" s="12" t="n">
        <f aca="false">Assumptions!$B$7/$C$1894</f>
        <v>634503.934706348</v>
      </c>
      <c r="E1894" s="12" t="n">
        <f aca="false">$T$1894+$W$1894+$Z$1894+$AC$1894+$AF$1894+$AI$1894</f>
        <v>23232748.6524389</v>
      </c>
      <c r="F1894" s="12" t="n">
        <f aca="false">Assumptions!$B$70/(Assumptions!$B$20+Assumptions!$B$17+$B$1894+$E$1894+$O$1893)</f>
        <v>26.2093393751451</v>
      </c>
      <c r="G1894" s="12" t="n">
        <f aca="false">$C$1894*(1-Assumptions!$B$71)</f>
        <v>37.8248245396734</v>
      </c>
      <c r="H1894" s="12" t="n">
        <f aca="false">MIN($F$1894,$G$1894)</f>
        <v>26.2093393751451</v>
      </c>
      <c r="I1894" s="12" t="str">
        <f aca="false">IF($F$1894&lt;=$G$1894,"cap","discount")</f>
        <v>cap</v>
      </c>
      <c r="J1894" s="12" t="n">
        <f aca="false">Assumptions!$B$69/$H$1894</f>
        <v>190771.69128275</v>
      </c>
      <c r="K1894" s="12" t="n">
        <f aca="false">Assumptions!$B$74/(Assumptions!$B$20+Assumptions!$B$17+$B$1894+$E$1894+$J$1894)</f>
        <v>41.80769968718</v>
      </c>
      <c r="L1894" s="12" t="n">
        <f aca="false">$C$1894*(1-Assumptions!$B$75)</f>
        <v>40.188876073403</v>
      </c>
      <c r="M1894" s="12" t="n">
        <f aca="false">MIN($K$1894,$L$1894)</f>
        <v>40.188876073403</v>
      </c>
      <c r="N1894" s="12" t="str">
        <f aca="false">IF($K$1894&lt;=$L$1894,"cap","discount")</f>
        <v>discount</v>
      </c>
      <c r="O1894" s="12" t="n">
        <f aca="false">Assumptions!$B$73/$M$1894</f>
        <v>74647.5217301585</v>
      </c>
      <c r="P1894" s="12" t="n">
        <f aca="false">MAX(Assumptions!$B$4,($A$7*(Assumptions!$B$20+$E$1894+Assumptions!$B$17+$J$1894+$O$1894+$D$1894)-Assumptions!$B$17)/(1-$A$7))</f>
        <v>1452275.08238086</v>
      </c>
      <c r="Q1894" s="12" t="n">
        <f aca="false">Assumptions!$B$20+$E$1894+Assumptions!$B$17+$P$1894+$J$1894+$O$1894+$D$1894</f>
        <v>38979613.882539</v>
      </c>
      <c r="R1894" s="12" t="n">
        <f aca="false">IF($C$1894&lt;Assumptions!$B$37,Assumptions!$B$37*(Assumptions!$B$21+Assumptions!$B$22/Assumptions!$B$37)/(Assumptions!$B$21+Assumptions!$B$22/$C$1894),Assumptions!$B$37)</f>
        <v>1</v>
      </c>
      <c r="S1894" s="12" t="n">
        <f aca="false">Assumptions!$B$38/$R$1894</f>
        <v>1</v>
      </c>
      <c r="T1894" s="12" t="n">
        <f aca="false">Assumptions!$B$39*$S$1894</f>
        <v>5000000</v>
      </c>
      <c r="U1894" s="12" t="n">
        <f aca="false">IF($C$1894&lt;Assumptions!$B$42,Assumptions!$B$42*(Assumptions!$B$21+Assumptions!$B$22/Assumptions!$B$42)/(Assumptions!$B$21+Assumptions!$B$22/$C$1894),Assumptions!$B$42)</f>
        <v>3</v>
      </c>
      <c r="V1894" s="12" t="n">
        <f aca="false">Assumptions!$B$43/$U$1894</f>
        <v>1</v>
      </c>
      <c r="W1894" s="12" t="n">
        <f aca="false">Assumptions!$B$44*$V$1894</f>
        <v>5000000</v>
      </c>
      <c r="X1894" s="12" t="n">
        <f aca="false">IF($C$1894&lt;Assumptions!$B$47,Assumptions!$B$47*(Assumptions!$B$21+Assumptions!$B$22/Assumptions!$B$47)/(Assumptions!$B$21+Assumptions!$B$22/$C$1894),Assumptions!$B$47)</f>
        <v>10</v>
      </c>
      <c r="Y1894" s="12" t="n">
        <f aca="false">Assumptions!$B$48/$X$1894</f>
        <v>1</v>
      </c>
      <c r="Z1894" s="12" t="n">
        <f aca="false">Assumptions!$B$49*$Y$1894</f>
        <v>3000000</v>
      </c>
      <c r="AA1894" s="12" t="n">
        <f aca="false">IF($C$1894&lt;Assumptions!$B$52,Assumptions!$B$52*(Assumptions!$B$21+Assumptions!$B$22/Assumptions!$B$52)/(Assumptions!$B$21+Assumptions!$B$22/$C$1894),Assumptions!$B$52)</f>
        <v>25</v>
      </c>
      <c r="AB1894" s="12" t="n">
        <f aca="false">Assumptions!$B$53/$AA$1894</f>
        <v>1</v>
      </c>
      <c r="AC1894" s="12" t="n">
        <f aca="false">Assumptions!$B$54*$AB$1894</f>
        <v>2400000</v>
      </c>
      <c r="AD1894" s="12" t="n">
        <f aca="false">IF($C$1894&lt;Assumptions!$B$57,Assumptions!$B$57*(Assumptions!$B$21+Assumptions!$B$22/Assumptions!$B$57)/(Assumptions!$B$21+Assumptions!$B$22/$C$1894),Assumptions!$B$57)</f>
        <v>57.9337600240192</v>
      </c>
      <c r="AE1894" s="12" t="n">
        <f aca="false">Assumptions!$B$58/$AD$1894</f>
        <v>1.03566555968617</v>
      </c>
      <c r="AF1894" s="12" t="n">
        <f aca="false">Assumptions!$B$59*$AE$1894</f>
        <v>1726109.61136547</v>
      </c>
      <c r="AG1894" s="12" t="n">
        <f aca="false">IF($C$1894&lt;Assumptions!$B$62,Assumptions!$B$62*(Assumptions!$B$21+Assumptions!$B$22/Assumptions!$B$62)/(Assumptions!$B$21+Assumptions!$B$22/$C$1894),Assumptions!$B$62)</f>
        <v>49.1263361560506</v>
      </c>
      <c r="AH1894" s="12" t="n">
        <f aca="false">Assumptions!$B$63/$AG$1894</f>
        <v>1.00065086970557</v>
      </c>
      <c r="AI1894" s="12" t="n">
        <f aca="false">Assumptions!$B$64*$AH$1894</f>
        <v>6106639.04107346</v>
      </c>
    </row>
    <row r="1895" customFormat="false" ht="15" hidden="true" customHeight="false" outlineLevel="0" collapsed="false">
      <c r="A1895" s="6" t="n">
        <f aca="false">ROW()-ROW($A$1831)+Assumptions!$B$4</f>
        <v>64</v>
      </c>
      <c r="B1895" s="12" t="n">
        <f aca="false">$P$1894</f>
        <v>1452275.08238086</v>
      </c>
      <c r="C1895" s="12" t="n">
        <f aca="false">$D$4/(Assumptions!$B$16+$B$1895)</f>
        <v>47.2810306745918</v>
      </c>
      <c r="D1895" s="12" t="n">
        <f aca="false">Assumptions!$B$7/$C$1895</f>
        <v>634503.934706348</v>
      </c>
      <c r="E1895" s="12" t="n">
        <f aca="false">$T$1895+$W$1895+$Z$1895+$AC$1895+$AF$1895+$AI$1895</f>
        <v>23232748.6524389</v>
      </c>
      <c r="F1895" s="12" t="n">
        <f aca="false">Assumptions!$B$70/(Assumptions!$B$20+Assumptions!$B$17+$B$1895+$E$1895+$O$1894)</f>
        <v>26.2093393751451</v>
      </c>
      <c r="G1895" s="12" t="n">
        <f aca="false">$C$1895*(1-Assumptions!$B$71)</f>
        <v>37.8248245396734</v>
      </c>
      <c r="H1895" s="12" t="n">
        <f aca="false">MIN($F$1895,$G$1895)</f>
        <v>26.2093393751451</v>
      </c>
      <c r="I1895" s="12" t="str">
        <f aca="false">IF($F$1895&lt;=$G$1895,"cap","discount")</f>
        <v>cap</v>
      </c>
      <c r="J1895" s="12" t="n">
        <f aca="false">Assumptions!$B$69/$H$1895</f>
        <v>190771.69128275</v>
      </c>
      <c r="K1895" s="12" t="n">
        <f aca="false">Assumptions!$B$74/(Assumptions!$B$20+Assumptions!$B$17+$B$1895+$E$1895+$J$1895)</f>
        <v>41.80769968718</v>
      </c>
      <c r="L1895" s="12" t="n">
        <f aca="false">$C$1895*(1-Assumptions!$B$75)</f>
        <v>40.188876073403</v>
      </c>
      <c r="M1895" s="12" t="n">
        <f aca="false">MIN($K$1895,$L$1895)</f>
        <v>40.188876073403</v>
      </c>
      <c r="N1895" s="12" t="str">
        <f aca="false">IF($K$1895&lt;=$L$1895,"cap","discount")</f>
        <v>discount</v>
      </c>
      <c r="O1895" s="12" t="n">
        <f aca="false">Assumptions!$B$73/$M$1895</f>
        <v>74647.5217301585</v>
      </c>
      <c r="P1895" s="12" t="n">
        <f aca="false">MAX(Assumptions!$B$4,($A$7*(Assumptions!$B$20+$E$1895+Assumptions!$B$17+$J$1895+$O$1895+$D$1895)-Assumptions!$B$17)/(1-$A$7))</f>
        <v>1452275.08238086</v>
      </c>
      <c r="Q1895" s="12" t="n">
        <f aca="false">Assumptions!$B$20+$E$1895+Assumptions!$B$17+$P$1895+$J$1895+$O$1895+$D$1895</f>
        <v>38979613.882539</v>
      </c>
      <c r="R1895" s="12" t="n">
        <f aca="false">IF($C$1895&lt;Assumptions!$B$37,Assumptions!$B$37*(Assumptions!$B$21+Assumptions!$B$22/Assumptions!$B$37)/(Assumptions!$B$21+Assumptions!$B$22/$C$1895),Assumptions!$B$37)</f>
        <v>1</v>
      </c>
      <c r="S1895" s="12" t="n">
        <f aca="false">Assumptions!$B$38/$R$1895</f>
        <v>1</v>
      </c>
      <c r="T1895" s="12" t="n">
        <f aca="false">Assumptions!$B$39*$S$1895</f>
        <v>5000000</v>
      </c>
      <c r="U1895" s="12" t="n">
        <f aca="false">IF($C$1895&lt;Assumptions!$B$42,Assumptions!$B$42*(Assumptions!$B$21+Assumptions!$B$22/Assumptions!$B$42)/(Assumptions!$B$21+Assumptions!$B$22/$C$1895),Assumptions!$B$42)</f>
        <v>3</v>
      </c>
      <c r="V1895" s="12" t="n">
        <f aca="false">Assumptions!$B$43/$U$1895</f>
        <v>1</v>
      </c>
      <c r="W1895" s="12" t="n">
        <f aca="false">Assumptions!$B$44*$V$1895</f>
        <v>5000000</v>
      </c>
      <c r="X1895" s="12" t="n">
        <f aca="false">IF($C$1895&lt;Assumptions!$B$47,Assumptions!$B$47*(Assumptions!$B$21+Assumptions!$B$22/Assumptions!$B$47)/(Assumptions!$B$21+Assumptions!$B$22/$C$1895),Assumptions!$B$47)</f>
        <v>10</v>
      </c>
      <c r="Y1895" s="12" t="n">
        <f aca="false">Assumptions!$B$48/$X$1895</f>
        <v>1</v>
      </c>
      <c r="Z1895" s="12" t="n">
        <f aca="false">Assumptions!$B$49*$Y$1895</f>
        <v>3000000</v>
      </c>
      <c r="AA1895" s="12" t="n">
        <f aca="false">IF($C$1895&lt;Assumptions!$B$52,Assumptions!$B$52*(Assumptions!$B$21+Assumptions!$B$22/Assumptions!$B$52)/(Assumptions!$B$21+Assumptions!$B$22/$C$1895),Assumptions!$B$52)</f>
        <v>25</v>
      </c>
      <c r="AB1895" s="12" t="n">
        <f aca="false">Assumptions!$B$53/$AA$1895</f>
        <v>1</v>
      </c>
      <c r="AC1895" s="12" t="n">
        <f aca="false">Assumptions!$B$54*$AB$1895</f>
        <v>2400000</v>
      </c>
      <c r="AD1895" s="12" t="n">
        <f aca="false">IF($C$1895&lt;Assumptions!$B$57,Assumptions!$B$57*(Assumptions!$B$21+Assumptions!$B$22/Assumptions!$B$57)/(Assumptions!$B$21+Assumptions!$B$22/$C$1895),Assumptions!$B$57)</f>
        <v>57.9337600240192</v>
      </c>
      <c r="AE1895" s="12" t="n">
        <f aca="false">Assumptions!$B$58/$AD$1895</f>
        <v>1.03566555968617</v>
      </c>
      <c r="AF1895" s="12" t="n">
        <f aca="false">Assumptions!$B$59*$AE$1895</f>
        <v>1726109.61136547</v>
      </c>
      <c r="AG1895" s="12" t="n">
        <f aca="false">IF($C$1895&lt;Assumptions!$B$62,Assumptions!$B$62*(Assumptions!$B$21+Assumptions!$B$22/Assumptions!$B$62)/(Assumptions!$B$21+Assumptions!$B$22/$C$1895),Assumptions!$B$62)</f>
        <v>49.1263361560506</v>
      </c>
      <c r="AH1895" s="12" t="n">
        <f aca="false">Assumptions!$B$63/$AG$1895</f>
        <v>1.00065086970557</v>
      </c>
      <c r="AI1895" s="12" t="n">
        <f aca="false">Assumptions!$B$64*$AH$1895</f>
        <v>6106639.04107346</v>
      </c>
    </row>
    <row r="1896" customFormat="false" ht="15" hidden="true" customHeight="false" outlineLevel="0" collapsed="false">
      <c r="A1896" s="6" t="n">
        <f aca="false">ROW()-ROW($A$1831)+Assumptions!$B$4</f>
        <v>65</v>
      </c>
      <c r="B1896" s="12" t="n">
        <f aca="false">$P$1895</f>
        <v>1452275.08238086</v>
      </c>
      <c r="C1896" s="12" t="n">
        <f aca="false">$D$4/(Assumptions!$B$16+$B$1896)</f>
        <v>47.2810306745918</v>
      </c>
      <c r="D1896" s="12" t="n">
        <f aca="false">Assumptions!$B$7/$C$1896</f>
        <v>634503.934706348</v>
      </c>
      <c r="E1896" s="12" t="n">
        <f aca="false">$T$1896+$W$1896+$Z$1896+$AC$1896+$AF$1896+$AI$1896</f>
        <v>23232748.6524389</v>
      </c>
      <c r="F1896" s="12" t="n">
        <f aca="false">Assumptions!$B$70/(Assumptions!$B$20+Assumptions!$B$17+$B$1896+$E$1896+$O$1895)</f>
        <v>26.2093393751451</v>
      </c>
      <c r="G1896" s="12" t="n">
        <f aca="false">$C$1896*(1-Assumptions!$B$71)</f>
        <v>37.8248245396734</v>
      </c>
      <c r="H1896" s="12" t="n">
        <f aca="false">MIN($F$1896,$G$1896)</f>
        <v>26.2093393751451</v>
      </c>
      <c r="I1896" s="12" t="str">
        <f aca="false">IF($F$1896&lt;=$G$1896,"cap","discount")</f>
        <v>cap</v>
      </c>
      <c r="J1896" s="12" t="n">
        <f aca="false">Assumptions!$B$69/$H$1896</f>
        <v>190771.69128275</v>
      </c>
      <c r="K1896" s="12" t="n">
        <f aca="false">Assumptions!$B$74/(Assumptions!$B$20+Assumptions!$B$17+$B$1896+$E$1896+$J$1896)</f>
        <v>41.80769968718</v>
      </c>
      <c r="L1896" s="12" t="n">
        <f aca="false">$C$1896*(1-Assumptions!$B$75)</f>
        <v>40.188876073403</v>
      </c>
      <c r="M1896" s="12" t="n">
        <f aca="false">MIN($K$1896,$L$1896)</f>
        <v>40.188876073403</v>
      </c>
      <c r="N1896" s="12" t="str">
        <f aca="false">IF($K$1896&lt;=$L$1896,"cap","discount")</f>
        <v>discount</v>
      </c>
      <c r="O1896" s="12" t="n">
        <f aca="false">Assumptions!$B$73/$M$1896</f>
        <v>74647.5217301585</v>
      </c>
      <c r="P1896" s="12" t="n">
        <f aca="false">MAX(Assumptions!$B$4,($A$7*(Assumptions!$B$20+$E$1896+Assumptions!$B$17+$J$1896+$O$1896+$D$1896)-Assumptions!$B$17)/(1-$A$7))</f>
        <v>1452275.08238086</v>
      </c>
      <c r="Q1896" s="12" t="n">
        <f aca="false">Assumptions!$B$20+$E$1896+Assumptions!$B$17+$P$1896+$J$1896+$O$1896+$D$1896</f>
        <v>38979613.882539</v>
      </c>
      <c r="R1896" s="12" t="n">
        <f aca="false">IF($C$1896&lt;Assumptions!$B$37,Assumptions!$B$37*(Assumptions!$B$21+Assumptions!$B$22/Assumptions!$B$37)/(Assumptions!$B$21+Assumptions!$B$22/$C$1896),Assumptions!$B$37)</f>
        <v>1</v>
      </c>
      <c r="S1896" s="12" t="n">
        <f aca="false">Assumptions!$B$38/$R$1896</f>
        <v>1</v>
      </c>
      <c r="T1896" s="12" t="n">
        <f aca="false">Assumptions!$B$39*$S$1896</f>
        <v>5000000</v>
      </c>
      <c r="U1896" s="12" t="n">
        <f aca="false">IF($C$1896&lt;Assumptions!$B$42,Assumptions!$B$42*(Assumptions!$B$21+Assumptions!$B$22/Assumptions!$B$42)/(Assumptions!$B$21+Assumptions!$B$22/$C$1896),Assumptions!$B$42)</f>
        <v>3</v>
      </c>
      <c r="V1896" s="12" t="n">
        <f aca="false">Assumptions!$B$43/$U$1896</f>
        <v>1</v>
      </c>
      <c r="W1896" s="12" t="n">
        <f aca="false">Assumptions!$B$44*$V$1896</f>
        <v>5000000</v>
      </c>
      <c r="X1896" s="12" t="n">
        <f aca="false">IF($C$1896&lt;Assumptions!$B$47,Assumptions!$B$47*(Assumptions!$B$21+Assumptions!$B$22/Assumptions!$B$47)/(Assumptions!$B$21+Assumptions!$B$22/$C$1896),Assumptions!$B$47)</f>
        <v>10</v>
      </c>
      <c r="Y1896" s="12" t="n">
        <f aca="false">Assumptions!$B$48/$X$1896</f>
        <v>1</v>
      </c>
      <c r="Z1896" s="12" t="n">
        <f aca="false">Assumptions!$B$49*$Y$1896</f>
        <v>3000000</v>
      </c>
      <c r="AA1896" s="12" t="n">
        <f aca="false">IF($C$1896&lt;Assumptions!$B$52,Assumptions!$B$52*(Assumptions!$B$21+Assumptions!$B$22/Assumptions!$B$52)/(Assumptions!$B$21+Assumptions!$B$22/$C$1896),Assumptions!$B$52)</f>
        <v>25</v>
      </c>
      <c r="AB1896" s="12" t="n">
        <f aca="false">Assumptions!$B$53/$AA$1896</f>
        <v>1</v>
      </c>
      <c r="AC1896" s="12" t="n">
        <f aca="false">Assumptions!$B$54*$AB$1896</f>
        <v>2400000</v>
      </c>
      <c r="AD1896" s="12" t="n">
        <f aca="false">IF($C$1896&lt;Assumptions!$B$57,Assumptions!$B$57*(Assumptions!$B$21+Assumptions!$B$22/Assumptions!$B$57)/(Assumptions!$B$21+Assumptions!$B$22/$C$1896),Assumptions!$B$57)</f>
        <v>57.9337600240192</v>
      </c>
      <c r="AE1896" s="12" t="n">
        <f aca="false">Assumptions!$B$58/$AD$1896</f>
        <v>1.03566555968617</v>
      </c>
      <c r="AF1896" s="12" t="n">
        <f aca="false">Assumptions!$B$59*$AE$1896</f>
        <v>1726109.61136547</v>
      </c>
      <c r="AG1896" s="12" t="n">
        <f aca="false">IF($C$1896&lt;Assumptions!$B$62,Assumptions!$B$62*(Assumptions!$B$21+Assumptions!$B$22/Assumptions!$B$62)/(Assumptions!$B$21+Assumptions!$B$22/$C$1896),Assumptions!$B$62)</f>
        <v>49.1263361560506</v>
      </c>
      <c r="AH1896" s="12" t="n">
        <f aca="false">Assumptions!$B$63/$AG$1896</f>
        <v>1.00065086970557</v>
      </c>
      <c r="AI1896" s="12" t="n">
        <f aca="false">Assumptions!$B$64*$AH$1896</f>
        <v>6106639.04107346</v>
      </c>
    </row>
    <row r="1897" customFormat="false" ht="15" hidden="true" customHeight="false" outlineLevel="0" collapsed="false">
      <c r="A1897" s="6" t="n">
        <f aca="false">ROW()-ROW($A$1831)+Assumptions!$B$4</f>
        <v>66</v>
      </c>
      <c r="B1897" s="12" t="n">
        <f aca="false">$P$1896</f>
        <v>1452275.08238086</v>
      </c>
      <c r="C1897" s="12" t="n">
        <f aca="false">$D$4/(Assumptions!$B$16+$B$1897)</f>
        <v>47.2810306745918</v>
      </c>
      <c r="D1897" s="12" t="n">
        <f aca="false">Assumptions!$B$7/$C$1897</f>
        <v>634503.934706348</v>
      </c>
      <c r="E1897" s="12" t="n">
        <f aca="false">$T$1897+$W$1897+$Z$1897+$AC$1897+$AF$1897+$AI$1897</f>
        <v>23232748.6524389</v>
      </c>
      <c r="F1897" s="12" t="n">
        <f aca="false">Assumptions!$B$70/(Assumptions!$B$20+Assumptions!$B$17+$B$1897+$E$1897+$O$1896)</f>
        <v>26.2093393751451</v>
      </c>
      <c r="G1897" s="12" t="n">
        <f aca="false">$C$1897*(1-Assumptions!$B$71)</f>
        <v>37.8248245396734</v>
      </c>
      <c r="H1897" s="12" t="n">
        <f aca="false">MIN($F$1897,$G$1897)</f>
        <v>26.2093393751451</v>
      </c>
      <c r="I1897" s="12" t="str">
        <f aca="false">IF($F$1897&lt;=$G$1897,"cap","discount")</f>
        <v>cap</v>
      </c>
      <c r="J1897" s="12" t="n">
        <f aca="false">Assumptions!$B$69/$H$1897</f>
        <v>190771.69128275</v>
      </c>
      <c r="K1897" s="12" t="n">
        <f aca="false">Assumptions!$B$74/(Assumptions!$B$20+Assumptions!$B$17+$B$1897+$E$1897+$J$1897)</f>
        <v>41.80769968718</v>
      </c>
      <c r="L1897" s="12" t="n">
        <f aca="false">$C$1897*(1-Assumptions!$B$75)</f>
        <v>40.188876073403</v>
      </c>
      <c r="M1897" s="12" t="n">
        <f aca="false">MIN($K$1897,$L$1897)</f>
        <v>40.188876073403</v>
      </c>
      <c r="N1897" s="12" t="str">
        <f aca="false">IF($K$1897&lt;=$L$1897,"cap","discount")</f>
        <v>discount</v>
      </c>
      <c r="O1897" s="12" t="n">
        <f aca="false">Assumptions!$B$73/$M$1897</f>
        <v>74647.5217301585</v>
      </c>
      <c r="P1897" s="12" t="n">
        <f aca="false">MAX(Assumptions!$B$4,($A$7*(Assumptions!$B$20+$E$1897+Assumptions!$B$17+$J$1897+$O$1897+$D$1897)-Assumptions!$B$17)/(1-$A$7))</f>
        <v>1452275.08238086</v>
      </c>
      <c r="Q1897" s="12" t="n">
        <f aca="false">Assumptions!$B$20+$E$1897+Assumptions!$B$17+$P$1897+$J$1897+$O$1897+$D$1897</f>
        <v>38979613.882539</v>
      </c>
      <c r="R1897" s="12" t="n">
        <f aca="false">IF($C$1897&lt;Assumptions!$B$37,Assumptions!$B$37*(Assumptions!$B$21+Assumptions!$B$22/Assumptions!$B$37)/(Assumptions!$B$21+Assumptions!$B$22/$C$1897),Assumptions!$B$37)</f>
        <v>1</v>
      </c>
      <c r="S1897" s="12" t="n">
        <f aca="false">Assumptions!$B$38/$R$1897</f>
        <v>1</v>
      </c>
      <c r="T1897" s="12" t="n">
        <f aca="false">Assumptions!$B$39*$S$1897</f>
        <v>5000000</v>
      </c>
      <c r="U1897" s="12" t="n">
        <f aca="false">IF($C$1897&lt;Assumptions!$B$42,Assumptions!$B$42*(Assumptions!$B$21+Assumptions!$B$22/Assumptions!$B$42)/(Assumptions!$B$21+Assumptions!$B$22/$C$1897),Assumptions!$B$42)</f>
        <v>3</v>
      </c>
      <c r="V1897" s="12" t="n">
        <f aca="false">Assumptions!$B$43/$U$1897</f>
        <v>1</v>
      </c>
      <c r="W1897" s="12" t="n">
        <f aca="false">Assumptions!$B$44*$V$1897</f>
        <v>5000000</v>
      </c>
      <c r="X1897" s="12" t="n">
        <f aca="false">IF($C$1897&lt;Assumptions!$B$47,Assumptions!$B$47*(Assumptions!$B$21+Assumptions!$B$22/Assumptions!$B$47)/(Assumptions!$B$21+Assumptions!$B$22/$C$1897),Assumptions!$B$47)</f>
        <v>10</v>
      </c>
      <c r="Y1897" s="12" t="n">
        <f aca="false">Assumptions!$B$48/$X$1897</f>
        <v>1</v>
      </c>
      <c r="Z1897" s="12" t="n">
        <f aca="false">Assumptions!$B$49*$Y$1897</f>
        <v>3000000</v>
      </c>
      <c r="AA1897" s="12" t="n">
        <f aca="false">IF($C$1897&lt;Assumptions!$B$52,Assumptions!$B$52*(Assumptions!$B$21+Assumptions!$B$22/Assumptions!$B$52)/(Assumptions!$B$21+Assumptions!$B$22/$C$1897),Assumptions!$B$52)</f>
        <v>25</v>
      </c>
      <c r="AB1897" s="12" t="n">
        <f aca="false">Assumptions!$B$53/$AA$1897</f>
        <v>1</v>
      </c>
      <c r="AC1897" s="12" t="n">
        <f aca="false">Assumptions!$B$54*$AB$1897</f>
        <v>2400000</v>
      </c>
      <c r="AD1897" s="12" t="n">
        <f aca="false">IF($C$1897&lt;Assumptions!$B$57,Assumptions!$B$57*(Assumptions!$B$21+Assumptions!$B$22/Assumptions!$B$57)/(Assumptions!$B$21+Assumptions!$B$22/$C$1897),Assumptions!$B$57)</f>
        <v>57.9337600240192</v>
      </c>
      <c r="AE1897" s="12" t="n">
        <f aca="false">Assumptions!$B$58/$AD$1897</f>
        <v>1.03566555968617</v>
      </c>
      <c r="AF1897" s="12" t="n">
        <f aca="false">Assumptions!$B$59*$AE$1897</f>
        <v>1726109.61136547</v>
      </c>
      <c r="AG1897" s="12" t="n">
        <f aca="false">IF($C$1897&lt;Assumptions!$B$62,Assumptions!$B$62*(Assumptions!$B$21+Assumptions!$B$22/Assumptions!$B$62)/(Assumptions!$B$21+Assumptions!$B$22/$C$1897),Assumptions!$B$62)</f>
        <v>49.1263361560506</v>
      </c>
      <c r="AH1897" s="12" t="n">
        <f aca="false">Assumptions!$B$63/$AG$1897</f>
        <v>1.00065086970557</v>
      </c>
      <c r="AI1897" s="12" t="n">
        <f aca="false">Assumptions!$B$64*$AH$1897</f>
        <v>6106639.04107346</v>
      </c>
    </row>
    <row r="1898" customFormat="false" ht="15" hidden="true" customHeight="false" outlineLevel="0" collapsed="false">
      <c r="A1898" s="6" t="n">
        <f aca="false">ROW()-ROW($A$1831)+Assumptions!$B$4</f>
        <v>67</v>
      </c>
      <c r="B1898" s="12" t="n">
        <f aca="false">$P$1897</f>
        <v>1452275.08238086</v>
      </c>
      <c r="C1898" s="12" t="n">
        <f aca="false">$D$4/(Assumptions!$B$16+$B$1898)</f>
        <v>47.2810306745918</v>
      </c>
      <c r="D1898" s="12" t="n">
        <f aca="false">Assumptions!$B$7/$C$1898</f>
        <v>634503.934706348</v>
      </c>
      <c r="E1898" s="12" t="n">
        <f aca="false">$T$1898+$W$1898+$Z$1898+$AC$1898+$AF$1898+$AI$1898</f>
        <v>23232748.6524389</v>
      </c>
      <c r="F1898" s="12" t="n">
        <f aca="false">Assumptions!$B$70/(Assumptions!$B$20+Assumptions!$B$17+$B$1898+$E$1898+$O$1897)</f>
        <v>26.2093393751451</v>
      </c>
      <c r="G1898" s="12" t="n">
        <f aca="false">$C$1898*(1-Assumptions!$B$71)</f>
        <v>37.8248245396734</v>
      </c>
      <c r="H1898" s="12" t="n">
        <f aca="false">MIN($F$1898,$G$1898)</f>
        <v>26.2093393751451</v>
      </c>
      <c r="I1898" s="12" t="str">
        <f aca="false">IF($F$1898&lt;=$G$1898,"cap","discount")</f>
        <v>cap</v>
      </c>
      <c r="J1898" s="12" t="n">
        <f aca="false">Assumptions!$B$69/$H$1898</f>
        <v>190771.69128275</v>
      </c>
      <c r="K1898" s="12" t="n">
        <f aca="false">Assumptions!$B$74/(Assumptions!$B$20+Assumptions!$B$17+$B$1898+$E$1898+$J$1898)</f>
        <v>41.80769968718</v>
      </c>
      <c r="L1898" s="12" t="n">
        <f aca="false">$C$1898*(1-Assumptions!$B$75)</f>
        <v>40.188876073403</v>
      </c>
      <c r="M1898" s="12" t="n">
        <f aca="false">MIN($K$1898,$L$1898)</f>
        <v>40.188876073403</v>
      </c>
      <c r="N1898" s="12" t="str">
        <f aca="false">IF($K$1898&lt;=$L$1898,"cap","discount")</f>
        <v>discount</v>
      </c>
      <c r="O1898" s="12" t="n">
        <f aca="false">Assumptions!$B$73/$M$1898</f>
        <v>74647.5217301585</v>
      </c>
      <c r="P1898" s="12" t="n">
        <f aca="false">MAX(Assumptions!$B$4,($A$7*(Assumptions!$B$20+$E$1898+Assumptions!$B$17+$J$1898+$O$1898+$D$1898)-Assumptions!$B$17)/(1-$A$7))</f>
        <v>1452275.08238086</v>
      </c>
      <c r="Q1898" s="12" t="n">
        <f aca="false">Assumptions!$B$20+$E$1898+Assumptions!$B$17+$P$1898+$J$1898+$O$1898+$D$1898</f>
        <v>38979613.882539</v>
      </c>
      <c r="R1898" s="12" t="n">
        <f aca="false">IF($C$1898&lt;Assumptions!$B$37,Assumptions!$B$37*(Assumptions!$B$21+Assumptions!$B$22/Assumptions!$B$37)/(Assumptions!$B$21+Assumptions!$B$22/$C$1898),Assumptions!$B$37)</f>
        <v>1</v>
      </c>
      <c r="S1898" s="12" t="n">
        <f aca="false">Assumptions!$B$38/$R$1898</f>
        <v>1</v>
      </c>
      <c r="T1898" s="12" t="n">
        <f aca="false">Assumptions!$B$39*$S$1898</f>
        <v>5000000</v>
      </c>
      <c r="U1898" s="12" t="n">
        <f aca="false">IF($C$1898&lt;Assumptions!$B$42,Assumptions!$B$42*(Assumptions!$B$21+Assumptions!$B$22/Assumptions!$B$42)/(Assumptions!$B$21+Assumptions!$B$22/$C$1898),Assumptions!$B$42)</f>
        <v>3</v>
      </c>
      <c r="V1898" s="12" t="n">
        <f aca="false">Assumptions!$B$43/$U$1898</f>
        <v>1</v>
      </c>
      <c r="W1898" s="12" t="n">
        <f aca="false">Assumptions!$B$44*$V$1898</f>
        <v>5000000</v>
      </c>
      <c r="X1898" s="12" t="n">
        <f aca="false">IF($C$1898&lt;Assumptions!$B$47,Assumptions!$B$47*(Assumptions!$B$21+Assumptions!$B$22/Assumptions!$B$47)/(Assumptions!$B$21+Assumptions!$B$22/$C$1898),Assumptions!$B$47)</f>
        <v>10</v>
      </c>
      <c r="Y1898" s="12" t="n">
        <f aca="false">Assumptions!$B$48/$X$1898</f>
        <v>1</v>
      </c>
      <c r="Z1898" s="12" t="n">
        <f aca="false">Assumptions!$B$49*$Y$1898</f>
        <v>3000000</v>
      </c>
      <c r="AA1898" s="12" t="n">
        <f aca="false">IF($C$1898&lt;Assumptions!$B$52,Assumptions!$B$52*(Assumptions!$B$21+Assumptions!$B$22/Assumptions!$B$52)/(Assumptions!$B$21+Assumptions!$B$22/$C$1898),Assumptions!$B$52)</f>
        <v>25</v>
      </c>
      <c r="AB1898" s="12" t="n">
        <f aca="false">Assumptions!$B$53/$AA$1898</f>
        <v>1</v>
      </c>
      <c r="AC1898" s="12" t="n">
        <f aca="false">Assumptions!$B$54*$AB$1898</f>
        <v>2400000</v>
      </c>
      <c r="AD1898" s="12" t="n">
        <f aca="false">IF($C$1898&lt;Assumptions!$B$57,Assumptions!$B$57*(Assumptions!$B$21+Assumptions!$B$22/Assumptions!$B$57)/(Assumptions!$B$21+Assumptions!$B$22/$C$1898),Assumptions!$B$57)</f>
        <v>57.9337600240192</v>
      </c>
      <c r="AE1898" s="12" t="n">
        <f aca="false">Assumptions!$B$58/$AD$1898</f>
        <v>1.03566555968617</v>
      </c>
      <c r="AF1898" s="12" t="n">
        <f aca="false">Assumptions!$B$59*$AE$1898</f>
        <v>1726109.61136547</v>
      </c>
      <c r="AG1898" s="12" t="n">
        <f aca="false">IF($C$1898&lt;Assumptions!$B$62,Assumptions!$B$62*(Assumptions!$B$21+Assumptions!$B$22/Assumptions!$B$62)/(Assumptions!$B$21+Assumptions!$B$22/$C$1898),Assumptions!$B$62)</f>
        <v>49.1263361560506</v>
      </c>
      <c r="AH1898" s="12" t="n">
        <f aca="false">Assumptions!$B$63/$AG$1898</f>
        <v>1.00065086970557</v>
      </c>
      <c r="AI1898" s="12" t="n">
        <f aca="false">Assumptions!$B$64*$AH$1898</f>
        <v>6106639.04107346</v>
      </c>
    </row>
    <row r="1899" customFormat="false" ht="15" hidden="true" customHeight="false" outlineLevel="0" collapsed="false">
      <c r="A1899" s="6" t="n">
        <f aca="false">ROW()-ROW($A$1831)+Assumptions!$B$4</f>
        <v>68</v>
      </c>
      <c r="B1899" s="12" t="n">
        <f aca="false">$P$1898</f>
        <v>1452275.08238086</v>
      </c>
      <c r="C1899" s="12" t="n">
        <f aca="false">$D$4/(Assumptions!$B$16+$B$1899)</f>
        <v>47.2810306745918</v>
      </c>
      <c r="D1899" s="12" t="n">
        <f aca="false">Assumptions!$B$7/$C$1899</f>
        <v>634503.934706348</v>
      </c>
      <c r="E1899" s="12" t="n">
        <f aca="false">$T$1899+$W$1899+$Z$1899+$AC$1899+$AF$1899+$AI$1899</f>
        <v>23232748.6524389</v>
      </c>
      <c r="F1899" s="12" t="n">
        <f aca="false">Assumptions!$B$70/(Assumptions!$B$20+Assumptions!$B$17+$B$1899+$E$1899+$O$1898)</f>
        <v>26.2093393751451</v>
      </c>
      <c r="G1899" s="12" t="n">
        <f aca="false">$C$1899*(1-Assumptions!$B$71)</f>
        <v>37.8248245396734</v>
      </c>
      <c r="H1899" s="12" t="n">
        <f aca="false">MIN($F$1899,$G$1899)</f>
        <v>26.2093393751451</v>
      </c>
      <c r="I1899" s="12" t="str">
        <f aca="false">IF($F$1899&lt;=$G$1899,"cap","discount")</f>
        <v>cap</v>
      </c>
      <c r="J1899" s="12" t="n">
        <f aca="false">Assumptions!$B$69/$H$1899</f>
        <v>190771.69128275</v>
      </c>
      <c r="K1899" s="12" t="n">
        <f aca="false">Assumptions!$B$74/(Assumptions!$B$20+Assumptions!$B$17+$B$1899+$E$1899+$J$1899)</f>
        <v>41.80769968718</v>
      </c>
      <c r="L1899" s="12" t="n">
        <f aca="false">$C$1899*(1-Assumptions!$B$75)</f>
        <v>40.188876073403</v>
      </c>
      <c r="M1899" s="12" t="n">
        <f aca="false">MIN($K$1899,$L$1899)</f>
        <v>40.188876073403</v>
      </c>
      <c r="N1899" s="12" t="str">
        <f aca="false">IF($K$1899&lt;=$L$1899,"cap","discount")</f>
        <v>discount</v>
      </c>
      <c r="O1899" s="12" t="n">
        <f aca="false">Assumptions!$B$73/$M$1899</f>
        <v>74647.5217301585</v>
      </c>
      <c r="P1899" s="12" t="n">
        <f aca="false">MAX(Assumptions!$B$4,($A$7*(Assumptions!$B$20+$E$1899+Assumptions!$B$17+$J$1899+$O$1899+$D$1899)-Assumptions!$B$17)/(1-$A$7))</f>
        <v>1452275.08238086</v>
      </c>
      <c r="Q1899" s="12" t="n">
        <f aca="false">Assumptions!$B$20+$E$1899+Assumptions!$B$17+$P$1899+$J$1899+$O$1899+$D$1899</f>
        <v>38979613.882539</v>
      </c>
      <c r="R1899" s="12" t="n">
        <f aca="false">IF($C$1899&lt;Assumptions!$B$37,Assumptions!$B$37*(Assumptions!$B$21+Assumptions!$B$22/Assumptions!$B$37)/(Assumptions!$B$21+Assumptions!$B$22/$C$1899),Assumptions!$B$37)</f>
        <v>1</v>
      </c>
      <c r="S1899" s="12" t="n">
        <f aca="false">Assumptions!$B$38/$R$1899</f>
        <v>1</v>
      </c>
      <c r="T1899" s="12" t="n">
        <f aca="false">Assumptions!$B$39*$S$1899</f>
        <v>5000000</v>
      </c>
      <c r="U1899" s="12" t="n">
        <f aca="false">IF($C$1899&lt;Assumptions!$B$42,Assumptions!$B$42*(Assumptions!$B$21+Assumptions!$B$22/Assumptions!$B$42)/(Assumptions!$B$21+Assumptions!$B$22/$C$1899),Assumptions!$B$42)</f>
        <v>3</v>
      </c>
      <c r="V1899" s="12" t="n">
        <f aca="false">Assumptions!$B$43/$U$1899</f>
        <v>1</v>
      </c>
      <c r="W1899" s="12" t="n">
        <f aca="false">Assumptions!$B$44*$V$1899</f>
        <v>5000000</v>
      </c>
      <c r="X1899" s="12" t="n">
        <f aca="false">IF($C$1899&lt;Assumptions!$B$47,Assumptions!$B$47*(Assumptions!$B$21+Assumptions!$B$22/Assumptions!$B$47)/(Assumptions!$B$21+Assumptions!$B$22/$C$1899),Assumptions!$B$47)</f>
        <v>10</v>
      </c>
      <c r="Y1899" s="12" t="n">
        <f aca="false">Assumptions!$B$48/$X$1899</f>
        <v>1</v>
      </c>
      <c r="Z1899" s="12" t="n">
        <f aca="false">Assumptions!$B$49*$Y$1899</f>
        <v>3000000</v>
      </c>
      <c r="AA1899" s="12" t="n">
        <f aca="false">IF($C$1899&lt;Assumptions!$B$52,Assumptions!$B$52*(Assumptions!$B$21+Assumptions!$B$22/Assumptions!$B$52)/(Assumptions!$B$21+Assumptions!$B$22/$C$1899),Assumptions!$B$52)</f>
        <v>25</v>
      </c>
      <c r="AB1899" s="12" t="n">
        <f aca="false">Assumptions!$B$53/$AA$1899</f>
        <v>1</v>
      </c>
      <c r="AC1899" s="12" t="n">
        <f aca="false">Assumptions!$B$54*$AB$1899</f>
        <v>2400000</v>
      </c>
      <c r="AD1899" s="12" t="n">
        <f aca="false">IF($C$1899&lt;Assumptions!$B$57,Assumptions!$B$57*(Assumptions!$B$21+Assumptions!$B$22/Assumptions!$B$57)/(Assumptions!$B$21+Assumptions!$B$22/$C$1899),Assumptions!$B$57)</f>
        <v>57.9337600240192</v>
      </c>
      <c r="AE1899" s="12" t="n">
        <f aca="false">Assumptions!$B$58/$AD$1899</f>
        <v>1.03566555968617</v>
      </c>
      <c r="AF1899" s="12" t="n">
        <f aca="false">Assumptions!$B$59*$AE$1899</f>
        <v>1726109.61136547</v>
      </c>
      <c r="AG1899" s="12" t="n">
        <f aca="false">IF($C$1899&lt;Assumptions!$B$62,Assumptions!$B$62*(Assumptions!$B$21+Assumptions!$B$22/Assumptions!$B$62)/(Assumptions!$B$21+Assumptions!$B$22/$C$1899),Assumptions!$B$62)</f>
        <v>49.1263361560506</v>
      </c>
      <c r="AH1899" s="12" t="n">
        <f aca="false">Assumptions!$B$63/$AG$1899</f>
        <v>1.00065086970557</v>
      </c>
      <c r="AI1899" s="12" t="n">
        <f aca="false">Assumptions!$B$64*$AH$1899</f>
        <v>6106639.04107346</v>
      </c>
    </row>
    <row r="1900" customFormat="false" ht="15" hidden="true" customHeight="false" outlineLevel="0" collapsed="false">
      <c r="A1900" s="6" t="n">
        <f aca="false">ROW()-ROW($A$1831)+Assumptions!$B$4</f>
        <v>69</v>
      </c>
      <c r="B1900" s="12" t="n">
        <f aca="false">$P$1899</f>
        <v>1452275.08238086</v>
      </c>
      <c r="C1900" s="12" t="n">
        <f aca="false">$D$4/(Assumptions!$B$16+$B$1900)</f>
        <v>47.2810306745918</v>
      </c>
      <c r="D1900" s="12" t="n">
        <f aca="false">Assumptions!$B$7/$C$1900</f>
        <v>634503.934706348</v>
      </c>
      <c r="E1900" s="12" t="n">
        <f aca="false">$T$1900+$W$1900+$Z$1900+$AC$1900+$AF$1900+$AI$1900</f>
        <v>23232748.6524389</v>
      </c>
      <c r="F1900" s="12" t="n">
        <f aca="false">Assumptions!$B$70/(Assumptions!$B$20+Assumptions!$B$17+$B$1900+$E$1900+$O$1899)</f>
        <v>26.2093393751451</v>
      </c>
      <c r="G1900" s="12" t="n">
        <f aca="false">$C$1900*(1-Assumptions!$B$71)</f>
        <v>37.8248245396734</v>
      </c>
      <c r="H1900" s="12" t="n">
        <f aca="false">MIN($F$1900,$G$1900)</f>
        <v>26.2093393751451</v>
      </c>
      <c r="I1900" s="12" t="str">
        <f aca="false">IF($F$1900&lt;=$G$1900,"cap","discount")</f>
        <v>cap</v>
      </c>
      <c r="J1900" s="12" t="n">
        <f aca="false">Assumptions!$B$69/$H$1900</f>
        <v>190771.69128275</v>
      </c>
      <c r="K1900" s="12" t="n">
        <f aca="false">Assumptions!$B$74/(Assumptions!$B$20+Assumptions!$B$17+$B$1900+$E$1900+$J$1900)</f>
        <v>41.80769968718</v>
      </c>
      <c r="L1900" s="12" t="n">
        <f aca="false">$C$1900*(1-Assumptions!$B$75)</f>
        <v>40.188876073403</v>
      </c>
      <c r="M1900" s="12" t="n">
        <f aca="false">MIN($K$1900,$L$1900)</f>
        <v>40.188876073403</v>
      </c>
      <c r="N1900" s="12" t="str">
        <f aca="false">IF($K$1900&lt;=$L$1900,"cap","discount")</f>
        <v>discount</v>
      </c>
      <c r="O1900" s="12" t="n">
        <f aca="false">Assumptions!$B$73/$M$1900</f>
        <v>74647.5217301585</v>
      </c>
      <c r="P1900" s="12" t="n">
        <f aca="false">MAX(Assumptions!$B$4,($A$7*(Assumptions!$B$20+$E$1900+Assumptions!$B$17+$J$1900+$O$1900+$D$1900)-Assumptions!$B$17)/(1-$A$7))</f>
        <v>1452275.08238086</v>
      </c>
      <c r="Q1900" s="12" t="n">
        <f aca="false">Assumptions!$B$20+$E$1900+Assumptions!$B$17+$P$1900+$J$1900+$O$1900+$D$1900</f>
        <v>38979613.882539</v>
      </c>
      <c r="R1900" s="12" t="n">
        <f aca="false">IF($C$1900&lt;Assumptions!$B$37,Assumptions!$B$37*(Assumptions!$B$21+Assumptions!$B$22/Assumptions!$B$37)/(Assumptions!$B$21+Assumptions!$B$22/$C$1900),Assumptions!$B$37)</f>
        <v>1</v>
      </c>
      <c r="S1900" s="12" t="n">
        <f aca="false">Assumptions!$B$38/$R$1900</f>
        <v>1</v>
      </c>
      <c r="T1900" s="12" t="n">
        <f aca="false">Assumptions!$B$39*$S$1900</f>
        <v>5000000</v>
      </c>
      <c r="U1900" s="12" t="n">
        <f aca="false">IF($C$1900&lt;Assumptions!$B$42,Assumptions!$B$42*(Assumptions!$B$21+Assumptions!$B$22/Assumptions!$B$42)/(Assumptions!$B$21+Assumptions!$B$22/$C$1900),Assumptions!$B$42)</f>
        <v>3</v>
      </c>
      <c r="V1900" s="12" t="n">
        <f aca="false">Assumptions!$B$43/$U$1900</f>
        <v>1</v>
      </c>
      <c r="W1900" s="12" t="n">
        <f aca="false">Assumptions!$B$44*$V$1900</f>
        <v>5000000</v>
      </c>
      <c r="X1900" s="12" t="n">
        <f aca="false">IF($C$1900&lt;Assumptions!$B$47,Assumptions!$B$47*(Assumptions!$B$21+Assumptions!$B$22/Assumptions!$B$47)/(Assumptions!$B$21+Assumptions!$B$22/$C$1900),Assumptions!$B$47)</f>
        <v>10</v>
      </c>
      <c r="Y1900" s="12" t="n">
        <f aca="false">Assumptions!$B$48/$X$1900</f>
        <v>1</v>
      </c>
      <c r="Z1900" s="12" t="n">
        <f aca="false">Assumptions!$B$49*$Y$1900</f>
        <v>3000000</v>
      </c>
      <c r="AA1900" s="12" t="n">
        <f aca="false">IF($C$1900&lt;Assumptions!$B$52,Assumptions!$B$52*(Assumptions!$B$21+Assumptions!$B$22/Assumptions!$B$52)/(Assumptions!$B$21+Assumptions!$B$22/$C$1900),Assumptions!$B$52)</f>
        <v>25</v>
      </c>
      <c r="AB1900" s="12" t="n">
        <f aca="false">Assumptions!$B$53/$AA$1900</f>
        <v>1</v>
      </c>
      <c r="AC1900" s="12" t="n">
        <f aca="false">Assumptions!$B$54*$AB$1900</f>
        <v>2400000</v>
      </c>
      <c r="AD1900" s="12" t="n">
        <f aca="false">IF($C$1900&lt;Assumptions!$B$57,Assumptions!$B$57*(Assumptions!$B$21+Assumptions!$B$22/Assumptions!$B$57)/(Assumptions!$B$21+Assumptions!$B$22/$C$1900),Assumptions!$B$57)</f>
        <v>57.9337600240192</v>
      </c>
      <c r="AE1900" s="12" t="n">
        <f aca="false">Assumptions!$B$58/$AD$1900</f>
        <v>1.03566555968617</v>
      </c>
      <c r="AF1900" s="12" t="n">
        <f aca="false">Assumptions!$B$59*$AE$1900</f>
        <v>1726109.61136547</v>
      </c>
      <c r="AG1900" s="12" t="n">
        <f aca="false">IF($C$1900&lt;Assumptions!$B$62,Assumptions!$B$62*(Assumptions!$B$21+Assumptions!$B$22/Assumptions!$B$62)/(Assumptions!$B$21+Assumptions!$B$22/$C$1900),Assumptions!$B$62)</f>
        <v>49.1263361560506</v>
      </c>
      <c r="AH1900" s="12" t="n">
        <f aca="false">Assumptions!$B$63/$AG$1900</f>
        <v>1.00065086970557</v>
      </c>
      <c r="AI1900" s="12" t="n">
        <f aca="false">Assumptions!$B$64*$AH$1900</f>
        <v>6106639.04107346</v>
      </c>
    </row>
    <row r="1901" customFormat="false" ht="15" hidden="true" customHeight="false" outlineLevel="0" collapsed="false">
      <c r="A1901" s="6" t="n">
        <f aca="false">ROW()-ROW($A$1831)+Assumptions!$B$4</f>
        <v>70</v>
      </c>
      <c r="B1901" s="12" t="n">
        <f aca="false">$P$1900</f>
        <v>1452275.08238086</v>
      </c>
      <c r="C1901" s="12" t="n">
        <f aca="false">$D$4/(Assumptions!$B$16+$B$1901)</f>
        <v>47.2810306745918</v>
      </c>
      <c r="D1901" s="12" t="n">
        <f aca="false">Assumptions!$B$7/$C$1901</f>
        <v>634503.934706348</v>
      </c>
      <c r="E1901" s="12" t="n">
        <f aca="false">$T$1901+$W$1901+$Z$1901+$AC$1901+$AF$1901+$AI$1901</f>
        <v>23232748.6524389</v>
      </c>
      <c r="F1901" s="12" t="n">
        <f aca="false">Assumptions!$B$70/(Assumptions!$B$20+Assumptions!$B$17+$B$1901+$E$1901+$O$1900)</f>
        <v>26.2093393751451</v>
      </c>
      <c r="G1901" s="12" t="n">
        <f aca="false">$C$1901*(1-Assumptions!$B$71)</f>
        <v>37.8248245396734</v>
      </c>
      <c r="H1901" s="12" t="n">
        <f aca="false">MIN($F$1901,$G$1901)</f>
        <v>26.2093393751451</v>
      </c>
      <c r="I1901" s="12" t="str">
        <f aca="false">IF($F$1901&lt;=$G$1901,"cap","discount")</f>
        <v>cap</v>
      </c>
      <c r="J1901" s="12" t="n">
        <f aca="false">Assumptions!$B$69/$H$1901</f>
        <v>190771.69128275</v>
      </c>
      <c r="K1901" s="12" t="n">
        <f aca="false">Assumptions!$B$74/(Assumptions!$B$20+Assumptions!$B$17+$B$1901+$E$1901+$J$1901)</f>
        <v>41.80769968718</v>
      </c>
      <c r="L1901" s="12" t="n">
        <f aca="false">$C$1901*(1-Assumptions!$B$75)</f>
        <v>40.188876073403</v>
      </c>
      <c r="M1901" s="12" t="n">
        <f aca="false">MIN($K$1901,$L$1901)</f>
        <v>40.188876073403</v>
      </c>
      <c r="N1901" s="12" t="str">
        <f aca="false">IF($K$1901&lt;=$L$1901,"cap","discount")</f>
        <v>discount</v>
      </c>
      <c r="O1901" s="12" t="n">
        <f aca="false">Assumptions!$B$73/$M$1901</f>
        <v>74647.5217301585</v>
      </c>
      <c r="P1901" s="12" t="n">
        <f aca="false">MAX(Assumptions!$B$4,($A$7*(Assumptions!$B$20+$E$1901+Assumptions!$B$17+$J$1901+$O$1901+$D$1901)-Assumptions!$B$17)/(1-$A$7))</f>
        <v>1452275.08238086</v>
      </c>
      <c r="Q1901" s="12" t="n">
        <f aca="false">Assumptions!$B$20+$E$1901+Assumptions!$B$17+$P$1901+$J$1901+$O$1901+$D$1901</f>
        <v>38979613.882539</v>
      </c>
      <c r="R1901" s="12" t="n">
        <f aca="false">IF($C$1901&lt;Assumptions!$B$37,Assumptions!$B$37*(Assumptions!$B$21+Assumptions!$B$22/Assumptions!$B$37)/(Assumptions!$B$21+Assumptions!$B$22/$C$1901),Assumptions!$B$37)</f>
        <v>1</v>
      </c>
      <c r="S1901" s="12" t="n">
        <f aca="false">Assumptions!$B$38/$R$1901</f>
        <v>1</v>
      </c>
      <c r="T1901" s="12" t="n">
        <f aca="false">Assumptions!$B$39*$S$1901</f>
        <v>5000000</v>
      </c>
      <c r="U1901" s="12" t="n">
        <f aca="false">IF($C$1901&lt;Assumptions!$B$42,Assumptions!$B$42*(Assumptions!$B$21+Assumptions!$B$22/Assumptions!$B$42)/(Assumptions!$B$21+Assumptions!$B$22/$C$1901),Assumptions!$B$42)</f>
        <v>3</v>
      </c>
      <c r="V1901" s="12" t="n">
        <f aca="false">Assumptions!$B$43/$U$1901</f>
        <v>1</v>
      </c>
      <c r="W1901" s="12" t="n">
        <f aca="false">Assumptions!$B$44*$V$1901</f>
        <v>5000000</v>
      </c>
      <c r="X1901" s="12" t="n">
        <f aca="false">IF($C$1901&lt;Assumptions!$B$47,Assumptions!$B$47*(Assumptions!$B$21+Assumptions!$B$22/Assumptions!$B$47)/(Assumptions!$B$21+Assumptions!$B$22/$C$1901),Assumptions!$B$47)</f>
        <v>10</v>
      </c>
      <c r="Y1901" s="12" t="n">
        <f aca="false">Assumptions!$B$48/$X$1901</f>
        <v>1</v>
      </c>
      <c r="Z1901" s="12" t="n">
        <f aca="false">Assumptions!$B$49*$Y$1901</f>
        <v>3000000</v>
      </c>
      <c r="AA1901" s="12" t="n">
        <f aca="false">IF($C$1901&lt;Assumptions!$B$52,Assumptions!$B$52*(Assumptions!$B$21+Assumptions!$B$22/Assumptions!$B$52)/(Assumptions!$B$21+Assumptions!$B$22/$C$1901),Assumptions!$B$52)</f>
        <v>25</v>
      </c>
      <c r="AB1901" s="12" t="n">
        <f aca="false">Assumptions!$B$53/$AA$1901</f>
        <v>1</v>
      </c>
      <c r="AC1901" s="12" t="n">
        <f aca="false">Assumptions!$B$54*$AB$1901</f>
        <v>2400000</v>
      </c>
      <c r="AD1901" s="12" t="n">
        <f aca="false">IF($C$1901&lt;Assumptions!$B$57,Assumptions!$B$57*(Assumptions!$B$21+Assumptions!$B$22/Assumptions!$B$57)/(Assumptions!$B$21+Assumptions!$B$22/$C$1901),Assumptions!$B$57)</f>
        <v>57.9337600240192</v>
      </c>
      <c r="AE1901" s="12" t="n">
        <f aca="false">Assumptions!$B$58/$AD$1901</f>
        <v>1.03566555968617</v>
      </c>
      <c r="AF1901" s="12" t="n">
        <f aca="false">Assumptions!$B$59*$AE$1901</f>
        <v>1726109.61136547</v>
      </c>
      <c r="AG1901" s="12" t="n">
        <f aca="false">IF($C$1901&lt;Assumptions!$B$62,Assumptions!$B$62*(Assumptions!$B$21+Assumptions!$B$22/Assumptions!$B$62)/(Assumptions!$B$21+Assumptions!$B$22/$C$1901),Assumptions!$B$62)</f>
        <v>49.1263361560506</v>
      </c>
      <c r="AH1901" s="12" t="n">
        <f aca="false">Assumptions!$B$63/$AG$1901</f>
        <v>1.00065086970557</v>
      </c>
      <c r="AI1901" s="12" t="n">
        <f aca="false">Assumptions!$B$64*$AH$1901</f>
        <v>6106639.04107346</v>
      </c>
    </row>
    <row r="1902" customFormat="false" ht="15" hidden="true" customHeight="false" outlineLevel="0" collapsed="false">
      <c r="A1902" s="6" t="n">
        <f aca="false">ROW()-ROW($A$1831)+Assumptions!$B$4</f>
        <v>71</v>
      </c>
      <c r="B1902" s="12" t="n">
        <f aca="false">$P$1901</f>
        <v>1452275.08238086</v>
      </c>
      <c r="C1902" s="12" t="n">
        <f aca="false">$D$4/(Assumptions!$B$16+$B$1902)</f>
        <v>47.2810306745918</v>
      </c>
      <c r="D1902" s="12" t="n">
        <f aca="false">Assumptions!$B$7/$C$1902</f>
        <v>634503.934706348</v>
      </c>
      <c r="E1902" s="12" t="n">
        <f aca="false">$T$1902+$W$1902+$Z$1902+$AC$1902+$AF$1902+$AI$1902</f>
        <v>23232748.6524389</v>
      </c>
      <c r="F1902" s="12" t="n">
        <f aca="false">Assumptions!$B$70/(Assumptions!$B$20+Assumptions!$B$17+$B$1902+$E$1902+$O$1901)</f>
        <v>26.2093393751451</v>
      </c>
      <c r="G1902" s="12" t="n">
        <f aca="false">$C$1902*(1-Assumptions!$B$71)</f>
        <v>37.8248245396734</v>
      </c>
      <c r="H1902" s="12" t="n">
        <f aca="false">MIN($F$1902,$G$1902)</f>
        <v>26.2093393751451</v>
      </c>
      <c r="I1902" s="12" t="str">
        <f aca="false">IF($F$1902&lt;=$G$1902,"cap","discount")</f>
        <v>cap</v>
      </c>
      <c r="J1902" s="12" t="n">
        <f aca="false">Assumptions!$B$69/$H$1902</f>
        <v>190771.69128275</v>
      </c>
      <c r="K1902" s="12" t="n">
        <f aca="false">Assumptions!$B$74/(Assumptions!$B$20+Assumptions!$B$17+$B$1902+$E$1902+$J$1902)</f>
        <v>41.80769968718</v>
      </c>
      <c r="L1902" s="12" t="n">
        <f aca="false">$C$1902*(1-Assumptions!$B$75)</f>
        <v>40.188876073403</v>
      </c>
      <c r="M1902" s="12" t="n">
        <f aca="false">MIN($K$1902,$L$1902)</f>
        <v>40.188876073403</v>
      </c>
      <c r="N1902" s="12" t="str">
        <f aca="false">IF($K$1902&lt;=$L$1902,"cap","discount")</f>
        <v>discount</v>
      </c>
      <c r="O1902" s="12" t="n">
        <f aca="false">Assumptions!$B$73/$M$1902</f>
        <v>74647.5217301585</v>
      </c>
      <c r="P1902" s="12" t="n">
        <f aca="false">MAX(Assumptions!$B$4,($A$7*(Assumptions!$B$20+$E$1902+Assumptions!$B$17+$J$1902+$O$1902+$D$1902)-Assumptions!$B$17)/(1-$A$7))</f>
        <v>1452275.08238086</v>
      </c>
      <c r="Q1902" s="12" t="n">
        <f aca="false">Assumptions!$B$20+$E$1902+Assumptions!$B$17+$P$1902+$J$1902+$O$1902+$D$1902</f>
        <v>38979613.882539</v>
      </c>
      <c r="R1902" s="12" t="n">
        <f aca="false">IF($C$1902&lt;Assumptions!$B$37,Assumptions!$B$37*(Assumptions!$B$21+Assumptions!$B$22/Assumptions!$B$37)/(Assumptions!$B$21+Assumptions!$B$22/$C$1902),Assumptions!$B$37)</f>
        <v>1</v>
      </c>
      <c r="S1902" s="12" t="n">
        <f aca="false">Assumptions!$B$38/$R$1902</f>
        <v>1</v>
      </c>
      <c r="T1902" s="12" t="n">
        <f aca="false">Assumptions!$B$39*$S$1902</f>
        <v>5000000</v>
      </c>
      <c r="U1902" s="12" t="n">
        <f aca="false">IF($C$1902&lt;Assumptions!$B$42,Assumptions!$B$42*(Assumptions!$B$21+Assumptions!$B$22/Assumptions!$B$42)/(Assumptions!$B$21+Assumptions!$B$22/$C$1902),Assumptions!$B$42)</f>
        <v>3</v>
      </c>
      <c r="V1902" s="12" t="n">
        <f aca="false">Assumptions!$B$43/$U$1902</f>
        <v>1</v>
      </c>
      <c r="W1902" s="12" t="n">
        <f aca="false">Assumptions!$B$44*$V$1902</f>
        <v>5000000</v>
      </c>
      <c r="X1902" s="12" t="n">
        <f aca="false">IF($C$1902&lt;Assumptions!$B$47,Assumptions!$B$47*(Assumptions!$B$21+Assumptions!$B$22/Assumptions!$B$47)/(Assumptions!$B$21+Assumptions!$B$22/$C$1902),Assumptions!$B$47)</f>
        <v>10</v>
      </c>
      <c r="Y1902" s="12" t="n">
        <f aca="false">Assumptions!$B$48/$X$1902</f>
        <v>1</v>
      </c>
      <c r="Z1902" s="12" t="n">
        <f aca="false">Assumptions!$B$49*$Y$1902</f>
        <v>3000000</v>
      </c>
      <c r="AA1902" s="12" t="n">
        <f aca="false">IF($C$1902&lt;Assumptions!$B$52,Assumptions!$B$52*(Assumptions!$B$21+Assumptions!$B$22/Assumptions!$B$52)/(Assumptions!$B$21+Assumptions!$B$22/$C$1902),Assumptions!$B$52)</f>
        <v>25</v>
      </c>
      <c r="AB1902" s="12" t="n">
        <f aca="false">Assumptions!$B$53/$AA$1902</f>
        <v>1</v>
      </c>
      <c r="AC1902" s="12" t="n">
        <f aca="false">Assumptions!$B$54*$AB$1902</f>
        <v>2400000</v>
      </c>
      <c r="AD1902" s="12" t="n">
        <f aca="false">IF($C$1902&lt;Assumptions!$B$57,Assumptions!$B$57*(Assumptions!$B$21+Assumptions!$B$22/Assumptions!$B$57)/(Assumptions!$B$21+Assumptions!$B$22/$C$1902),Assumptions!$B$57)</f>
        <v>57.9337600240192</v>
      </c>
      <c r="AE1902" s="12" t="n">
        <f aca="false">Assumptions!$B$58/$AD$1902</f>
        <v>1.03566555968617</v>
      </c>
      <c r="AF1902" s="12" t="n">
        <f aca="false">Assumptions!$B$59*$AE$1902</f>
        <v>1726109.61136547</v>
      </c>
      <c r="AG1902" s="12" t="n">
        <f aca="false">IF($C$1902&lt;Assumptions!$B$62,Assumptions!$B$62*(Assumptions!$B$21+Assumptions!$B$22/Assumptions!$B$62)/(Assumptions!$B$21+Assumptions!$B$22/$C$1902),Assumptions!$B$62)</f>
        <v>49.1263361560506</v>
      </c>
      <c r="AH1902" s="12" t="n">
        <f aca="false">Assumptions!$B$63/$AG$1902</f>
        <v>1.00065086970557</v>
      </c>
      <c r="AI1902" s="12" t="n">
        <f aca="false">Assumptions!$B$64*$AH$1902</f>
        <v>6106639.04107346</v>
      </c>
    </row>
    <row r="1903" customFormat="false" ht="15" hidden="true" customHeight="false" outlineLevel="0" collapsed="false">
      <c r="A1903" s="6" t="n">
        <f aca="false">ROW()-ROW($A$1831)+Assumptions!$B$4</f>
        <v>72</v>
      </c>
      <c r="B1903" s="12" t="n">
        <f aca="false">$P$1902</f>
        <v>1452275.08238086</v>
      </c>
      <c r="C1903" s="12" t="n">
        <f aca="false">$D$4/(Assumptions!$B$16+$B$1903)</f>
        <v>47.2810306745918</v>
      </c>
      <c r="D1903" s="12" t="n">
        <f aca="false">Assumptions!$B$7/$C$1903</f>
        <v>634503.934706348</v>
      </c>
      <c r="E1903" s="12" t="n">
        <f aca="false">$T$1903+$W$1903+$Z$1903+$AC$1903+$AF$1903+$AI$1903</f>
        <v>23232748.6524389</v>
      </c>
      <c r="F1903" s="12" t="n">
        <f aca="false">Assumptions!$B$70/(Assumptions!$B$20+Assumptions!$B$17+$B$1903+$E$1903+$O$1902)</f>
        <v>26.2093393751451</v>
      </c>
      <c r="G1903" s="12" t="n">
        <f aca="false">$C$1903*(1-Assumptions!$B$71)</f>
        <v>37.8248245396734</v>
      </c>
      <c r="H1903" s="12" t="n">
        <f aca="false">MIN($F$1903,$G$1903)</f>
        <v>26.2093393751451</v>
      </c>
      <c r="I1903" s="12" t="str">
        <f aca="false">IF($F$1903&lt;=$G$1903,"cap","discount")</f>
        <v>cap</v>
      </c>
      <c r="J1903" s="12" t="n">
        <f aca="false">Assumptions!$B$69/$H$1903</f>
        <v>190771.69128275</v>
      </c>
      <c r="K1903" s="12" t="n">
        <f aca="false">Assumptions!$B$74/(Assumptions!$B$20+Assumptions!$B$17+$B$1903+$E$1903+$J$1903)</f>
        <v>41.80769968718</v>
      </c>
      <c r="L1903" s="12" t="n">
        <f aca="false">$C$1903*(1-Assumptions!$B$75)</f>
        <v>40.188876073403</v>
      </c>
      <c r="M1903" s="12" t="n">
        <f aca="false">MIN($K$1903,$L$1903)</f>
        <v>40.188876073403</v>
      </c>
      <c r="N1903" s="12" t="str">
        <f aca="false">IF($K$1903&lt;=$L$1903,"cap","discount")</f>
        <v>discount</v>
      </c>
      <c r="O1903" s="12" t="n">
        <f aca="false">Assumptions!$B$73/$M$1903</f>
        <v>74647.5217301585</v>
      </c>
      <c r="P1903" s="12" t="n">
        <f aca="false">MAX(Assumptions!$B$4,($A$7*(Assumptions!$B$20+$E$1903+Assumptions!$B$17+$J$1903+$O$1903+$D$1903)-Assumptions!$B$17)/(1-$A$7))</f>
        <v>1452275.08238086</v>
      </c>
      <c r="Q1903" s="12" t="n">
        <f aca="false">Assumptions!$B$20+$E$1903+Assumptions!$B$17+$P$1903+$J$1903+$O$1903+$D$1903</f>
        <v>38979613.882539</v>
      </c>
      <c r="R1903" s="12" t="n">
        <f aca="false">IF($C$1903&lt;Assumptions!$B$37,Assumptions!$B$37*(Assumptions!$B$21+Assumptions!$B$22/Assumptions!$B$37)/(Assumptions!$B$21+Assumptions!$B$22/$C$1903),Assumptions!$B$37)</f>
        <v>1</v>
      </c>
      <c r="S1903" s="12" t="n">
        <f aca="false">Assumptions!$B$38/$R$1903</f>
        <v>1</v>
      </c>
      <c r="T1903" s="12" t="n">
        <f aca="false">Assumptions!$B$39*$S$1903</f>
        <v>5000000</v>
      </c>
      <c r="U1903" s="12" t="n">
        <f aca="false">IF($C$1903&lt;Assumptions!$B$42,Assumptions!$B$42*(Assumptions!$B$21+Assumptions!$B$22/Assumptions!$B$42)/(Assumptions!$B$21+Assumptions!$B$22/$C$1903),Assumptions!$B$42)</f>
        <v>3</v>
      </c>
      <c r="V1903" s="12" t="n">
        <f aca="false">Assumptions!$B$43/$U$1903</f>
        <v>1</v>
      </c>
      <c r="W1903" s="12" t="n">
        <f aca="false">Assumptions!$B$44*$V$1903</f>
        <v>5000000</v>
      </c>
      <c r="X1903" s="12" t="n">
        <f aca="false">IF($C$1903&lt;Assumptions!$B$47,Assumptions!$B$47*(Assumptions!$B$21+Assumptions!$B$22/Assumptions!$B$47)/(Assumptions!$B$21+Assumptions!$B$22/$C$1903),Assumptions!$B$47)</f>
        <v>10</v>
      </c>
      <c r="Y1903" s="12" t="n">
        <f aca="false">Assumptions!$B$48/$X$1903</f>
        <v>1</v>
      </c>
      <c r="Z1903" s="12" t="n">
        <f aca="false">Assumptions!$B$49*$Y$1903</f>
        <v>3000000</v>
      </c>
      <c r="AA1903" s="12" t="n">
        <f aca="false">IF($C$1903&lt;Assumptions!$B$52,Assumptions!$B$52*(Assumptions!$B$21+Assumptions!$B$22/Assumptions!$B$52)/(Assumptions!$B$21+Assumptions!$B$22/$C$1903),Assumptions!$B$52)</f>
        <v>25</v>
      </c>
      <c r="AB1903" s="12" t="n">
        <f aca="false">Assumptions!$B$53/$AA$1903</f>
        <v>1</v>
      </c>
      <c r="AC1903" s="12" t="n">
        <f aca="false">Assumptions!$B$54*$AB$1903</f>
        <v>2400000</v>
      </c>
      <c r="AD1903" s="12" t="n">
        <f aca="false">IF($C$1903&lt;Assumptions!$B$57,Assumptions!$B$57*(Assumptions!$B$21+Assumptions!$B$22/Assumptions!$B$57)/(Assumptions!$B$21+Assumptions!$B$22/$C$1903),Assumptions!$B$57)</f>
        <v>57.9337600240192</v>
      </c>
      <c r="AE1903" s="12" t="n">
        <f aca="false">Assumptions!$B$58/$AD$1903</f>
        <v>1.03566555968617</v>
      </c>
      <c r="AF1903" s="12" t="n">
        <f aca="false">Assumptions!$B$59*$AE$1903</f>
        <v>1726109.61136547</v>
      </c>
      <c r="AG1903" s="12" t="n">
        <f aca="false">IF($C$1903&lt;Assumptions!$B$62,Assumptions!$B$62*(Assumptions!$B$21+Assumptions!$B$22/Assumptions!$B$62)/(Assumptions!$B$21+Assumptions!$B$22/$C$1903),Assumptions!$B$62)</f>
        <v>49.1263361560506</v>
      </c>
      <c r="AH1903" s="12" t="n">
        <f aca="false">Assumptions!$B$63/$AG$1903</f>
        <v>1.00065086970557</v>
      </c>
      <c r="AI1903" s="12" t="n">
        <f aca="false">Assumptions!$B$64*$AH$1903</f>
        <v>6106639.04107346</v>
      </c>
    </row>
    <row r="1904" customFormat="false" ht="15" hidden="true" customHeight="false" outlineLevel="0" collapsed="false">
      <c r="A1904" s="6" t="n">
        <f aca="false">ROW()-ROW($A$1831)+Assumptions!$B$4</f>
        <v>73</v>
      </c>
      <c r="B1904" s="12" t="n">
        <f aca="false">$P$1903</f>
        <v>1452275.08238086</v>
      </c>
      <c r="C1904" s="12" t="n">
        <f aca="false">$D$4/(Assumptions!$B$16+$B$1904)</f>
        <v>47.2810306745918</v>
      </c>
      <c r="D1904" s="12" t="n">
        <f aca="false">Assumptions!$B$7/$C$1904</f>
        <v>634503.934706348</v>
      </c>
      <c r="E1904" s="12" t="n">
        <f aca="false">$T$1904+$W$1904+$Z$1904+$AC$1904+$AF$1904+$AI$1904</f>
        <v>23232748.6524389</v>
      </c>
      <c r="F1904" s="12" t="n">
        <f aca="false">Assumptions!$B$70/(Assumptions!$B$20+Assumptions!$B$17+$B$1904+$E$1904+$O$1903)</f>
        <v>26.2093393751451</v>
      </c>
      <c r="G1904" s="12" t="n">
        <f aca="false">$C$1904*(1-Assumptions!$B$71)</f>
        <v>37.8248245396734</v>
      </c>
      <c r="H1904" s="12" t="n">
        <f aca="false">MIN($F$1904,$G$1904)</f>
        <v>26.2093393751451</v>
      </c>
      <c r="I1904" s="12" t="str">
        <f aca="false">IF($F$1904&lt;=$G$1904,"cap","discount")</f>
        <v>cap</v>
      </c>
      <c r="J1904" s="12" t="n">
        <f aca="false">Assumptions!$B$69/$H$1904</f>
        <v>190771.69128275</v>
      </c>
      <c r="K1904" s="12" t="n">
        <f aca="false">Assumptions!$B$74/(Assumptions!$B$20+Assumptions!$B$17+$B$1904+$E$1904+$J$1904)</f>
        <v>41.80769968718</v>
      </c>
      <c r="L1904" s="12" t="n">
        <f aca="false">$C$1904*(1-Assumptions!$B$75)</f>
        <v>40.188876073403</v>
      </c>
      <c r="M1904" s="12" t="n">
        <f aca="false">MIN($K$1904,$L$1904)</f>
        <v>40.188876073403</v>
      </c>
      <c r="N1904" s="12" t="str">
        <f aca="false">IF($K$1904&lt;=$L$1904,"cap","discount")</f>
        <v>discount</v>
      </c>
      <c r="O1904" s="12" t="n">
        <f aca="false">Assumptions!$B$73/$M$1904</f>
        <v>74647.5217301585</v>
      </c>
      <c r="P1904" s="12" t="n">
        <f aca="false">MAX(Assumptions!$B$4,($A$7*(Assumptions!$B$20+$E$1904+Assumptions!$B$17+$J$1904+$O$1904+$D$1904)-Assumptions!$B$17)/(1-$A$7))</f>
        <v>1452275.08238086</v>
      </c>
      <c r="Q1904" s="12" t="n">
        <f aca="false">Assumptions!$B$20+$E$1904+Assumptions!$B$17+$P$1904+$J$1904+$O$1904+$D$1904</f>
        <v>38979613.882539</v>
      </c>
      <c r="R1904" s="12" t="n">
        <f aca="false">IF($C$1904&lt;Assumptions!$B$37,Assumptions!$B$37*(Assumptions!$B$21+Assumptions!$B$22/Assumptions!$B$37)/(Assumptions!$B$21+Assumptions!$B$22/$C$1904),Assumptions!$B$37)</f>
        <v>1</v>
      </c>
      <c r="S1904" s="12" t="n">
        <f aca="false">Assumptions!$B$38/$R$1904</f>
        <v>1</v>
      </c>
      <c r="T1904" s="12" t="n">
        <f aca="false">Assumptions!$B$39*$S$1904</f>
        <v>5000000</v>
      </c>
      <c r="U1904" s="12" t="n">
        <f aca="false">IF($C$1904&lt;Assumptions!$B$42,Assumptions!$B$42*(Assumptions!$B$21+Assumptions!$B$22/Assumptions!$B$42)/(Assumptions!$B$21+Assumptions!$B$22/$C$1904),Assumptions!$B$42)</f>
        <v>3</v>
      </c>
      <c r="V1904" s="12" t="n">
        <f aca="false">Assumptions!$B$43/$U$1904</f>
        <v>1</v>
      </c>
      <c r="W1904" s="12" t="n">
        <f aca="false">Assumptions!$B$44*$V$1904</f>
        <v>5000000</v>
      </c>
      <c r="X1904" s="12" t="n">
        <f aca="false">IF($C$1904&lt;Assumptions!$B$47,Assumptions!$B$47*(Assumptions!$B$21+Assumptions!$B$22/Assumptions!$B$47)/(Assumptions!$B$21+Assumptions!$B$22/$C$1904),Assumptions!$B$47)</f>
        <v>10</v>
      </c>
      <c r="Y1904" s="12" t="n">
        <f aca="false">Assumptions!$B$48/$X$1904</f>
        <v>1</v>
      </c>
      <c r="Z1904" s="12" t="n">
        <f aca="false">Assumptions!$B$49*$Y$1904</f>
        <v>3000000</v>
      </c>
      <c r="AA1904" s="12" t="n">
        <f aca="false">IF($C$1904&lt;Assumptions!$B$52,Assumptions!$B$52*(Assumptions!$B$21+Assumptions!$B$22/Assumptions!$B$52)/(Assumptions!$B$21+Assumptions!$B$22/$C$1904),Assumptions!$B$52)</f>
        <v>25</v>
      </c>
      <c r="AB1904" s="12" t="n">
        <f aca="false">Assumptions!$B$53/$AA$1904</f>
        <v>1</v>
      </c>
      <c r="AC1904" s="12" t="n">
        <f aca="false">Assumptions!$B$54*$AB$1904</f>
        <v>2400000</v>
      </c>
      <c r="AD1904" s="12" t="n">
        <f aca="false">IF($C$1904&lt;Assumptions!$B$57,Assumptions!$B$57*(Assumptions!$B$21+Assumptions!$B$22/Assumptions!$B$57)/(Assumptions!$B$21+Assumptions!$B$22/$C$1904),Assumptions!$B$57)</f>
        <v>57.9337600240192</v>
      </c>
      <c r="AE1904" s="12" t="n">
        <f aca="false">Assumptions!$B$58/$AD$1904</f>
        <v>1.03566555968617</v>
      </c>
      <c r="AF1904" s="12" t="n">
        <f aca="false">Assumptions!$B$59*$AE$1904</f>
        <v>1726109.61136547</v>
      </c>
      <c r="AG1904" s="12" t="n">
        <f aca="false">IF($C$1904&lt;Assumptions!$B$62,Assumptions!$B$62*(Assumptions!$B$21+Assumptions!$B$22/Assumptions!$B$62)/(Assumptions!$B$21+Assumptions!$B$22/$C$1904),Assumptions!$B$62)</f>
        <v>49.1263361560506</v>
      </c>
      <c r="AH1904" s="12" t="n">
        <f aca="false">Assumptions!$B$63/$AG$1904</f>
        <v>1.00065086970557</v>
      </c>
      <c r="AI1904" s="12" t="n">
        <f aca="false">Assumptions!$B$64*$AH$1904</f>
        <v>6106639.04107346</v>
      </c>
    </row>
    <row r="1905" customFormat="false" ht="15" hidden="true" customHeight="false" outlineLevel="0" collapsed="false">
      <c r="A1905" s="6" t="n">
        <f aca="false">ROW()-ROW($A$1831)+Assumptions!$B$4</f>
        <v>74</v>
      </c>
      <c r="B1905" s="12" t="n">
        <f aca="false">$P$1904</f>
        <v>1452275.08238086</v>
      </c>
      <c r="C1905" s="12" t="n">
        <f aca="false">$D$4/(Assumptions!$B$16+$B$1905)</f>
        <v>47.2810306745918</v>
      </c>
      <c r="D1905" s="12" t="n">
        <f aca="false">Assumptions!$B$7/$C$1905</f>
        <v>634503.934706348</v>
      </c>
      <c r="E1905" s="12" t="n">
        <f aca="false">$T$1905+$W$1905+$Z$1905+$AC$1905+$AF$1905+$AI$1905</f>
        <v>23232748.6524389</v>
      </c>
      <c r="F1905" s="12" t="n">
        <f aca="false">Assumptions!$B$70/(Assumptions!$B$20+Assumptions!$B$17+$B$1905+$E$1905+$O$1904)</f>
        <v>26.2093393751451</v>
      </c>
      <c r="G1905" s="12" t="n">
        <f aca="false">$C$1905*(1-Assumptions!$B$71)</f>
        <v>37.8248245396734</v>
      </c>
      <c r="H1905" s="12" t="n">
        <f aca="false">MIN($F$1905,$G$1905)</f>
        <v>26.2093393751451</v>
      </c>
      <c r="I1905" s="12" t="str">
        <f aca="false">IF($F$1905&lt;=$G$1905,"cap","discount")</f>
        <v>cap</v>
      </c>
      <c r="J1905" s="12" t="n">
        <f aca="false">Assumptions!$B$69/$H$1905</f>
        <v>190771.69128275</v>
      </c>
      <c r="K1905" s="12" t="n">
        <f aca="false">Assumptions!$B$74/(Assumptions!$B$20+Assumptions!$B$17+$B$1905+$E$1905+$J$1905)</f>
        <v>41.80769968718</v>
      </c>
      <c r="L1905" s="12" t="n">
        <f aca="false">$C$1905*(1-Assumptions!$B$75)</f>
        <v>40.188876073403</v>
      </c>
      <c r="M1905" s="12" t="n">
        <f aca="false">MIN($K$1905,$L$1905)</f>
        <v>40.188876073403</v>
      </c>
      <c r="N1905" s="12" t="str">
        <f aca="false">IF($K$1905&lt;=$L$1905,"cap","discount")</f>
        <v>discount</v>
      </c>
      <c r="O1905" s="12" t="n">
        <f aca="false">Assumptions!$B$73/$M$1905</f>
        <v>74647.5217301585</v>
      </c>
      <c r="P1905" s="12" t="n">
        <f aca="false">MAX(Assumptions!$B$4,($A$7*(Assumptions!$B$20+$E$1905+Assumptions!$B$17+$J$1905+$O$1905+$D$1905)-Assumptions!$B$17)/(1-$A$7))</f>
        <v>1452275.08238086</v>
      </c>
      <c r="Q1905" s="12" t="n">
        <f aca="false">Assumptions!$B$20+$E$1905+Assumptions!$B$17+$P$1905+$J$1905+$O$1905+$D$1905</f>
        <v>38979613.882539</v>
      </c>
      <c r="R1905" s="12" t="n">
        <f aca="false">IF($C$1905&lt;Assumptions!$B$37,Assumptions!$B$37*(Assumptions!$B$21+Assumptions!$B$22/Assumptions!$B$37)/(Assumptions!$B$21+Assumptions!$B$22/$C$1905),Assumptions!$B$37)</f>
        <v>1</v>
      </c>
      <c r="S1905" s="12" t="n">
        <f aca="false">Assumptions!$B$38/$R$1905</f>
        <v>1</v>
      </c>
      <c r="T1905" s="12" t="n">
        <f aca="false">Assumptions!$B$39*$S$1905</f>
        <v>5000000</v>
      </c>
      <c r="U1905" s="12" t="n">
        <f aca="false">IF($C$1905&lt;Assumptions!$B$42,Assumptions!$B$42*(Assumptions!$B$21+Assumptions!$B$22/Assumptions!$B$42)/(Assumptions!$B$21+Assumptions!$B$22/$C$1905),Assumptions!$B$42)</f>
        <v>3</v>
      </c>
      <c r="V1905" s="12" t="n">
        <f aca="false">Assumptions!$B$43/$U$1905</f>
        <v>1</v>
      </c>
      <c r="W1905" s="12" t="n">
        <f aca="false">Assumptions!$B$44*$V$1905</f>
        <v>5000000</v>
      </c>
      <c r="X1905" s="12" t="n">
        <f aca="false">IF($C$1905&lt;Assumptions!$B$47,Assumptions!$B$47*(Assumptions!$B$21+Assumptions!$B$22/Assumptions!$B$47)/(Assumptions!$B$21+Assumptions!$B$22/$C$1905),Assumptions!$B$47)</f>
        <v>10</v>
      </c>
      <c r="Y1905" s="12" t="n">
        <f aca="false">Assumptions!$B$48/$X$1905</f>
        <v>1</v>
      </c>
      <c r="Z1905" s="12" t="n">
        <f aca="false">Assumptions!$B$49*$Y$1905</f>
        <v>3000000</v>
      </c>
      <c r="AA1905" s="12" t="n">
        <f aca="false">IF($C$1905&lt;Assumptions!$B$52,Assumptions!$B$52*(Assumptions!$B$21+Assumptions!$B$22/Assumptions!$B$52)/(Assumptions!$B$21+Assumptions!$B$22/$C$1905),Assumptions!$B$52)</f>
        <v>25</v>
      </c>
      <c r="AB1905" s="12" t="n">
        <f aca="false">Assumptions!$B$53/$AA$1905</f>
        <v>1</v>
      </c>
      <c r="AC1905" s="12" t="n">
        <f aca="false">Assumptions!$B$54*$AB$1905</f>
        <v>2400000</v>
      </c>
      <c r="AD1905" s="12" t="n">
        <f aca="false">IF($C$1905&lt;Assumptions!$B$57,Assumptions!$B$57*(Assumptions!$B$21+Assumptions!$B$22/Assumptions!$B$57)/(Assumptions!$B$21+Assumptions!$B$22/$C$1905),Assumptions!$B$57)</f>
        <v>57.9337600240192</v>
      </c>
      <c r="AE1905" s="12" t="n">
        <f aca="false">Assumptions!$B$58/$AD$1905</f>
        <v>1.03566555968617</v>
      </c>
      <c r="AF1905" s="12" t="n">
        <f aca="false">Assumptions!$B$59*$AE$1905</f>
        <v>1726109.61136547</v>
      </c>
      <c r="AG1905" s="12" t="n">
        <f aca="false">IF($C$1905&lt;Assumptions!$B$62,Assumptions!$B$62*(Assumptions!$B$21+Assumptions!$B$22/Assumptions!$B$62)/(Assumptions!$B$21+Assumptions!$B$22/$C$1905),Assumptions!$B$62)</f>
        <v>49.1263361560506</v>
      </c>
      <c r="AH1905" s="12" t="n">
        <f aca="false">Assumptions!$B$63/$AG$1905</f>
        <v>1.00065086970557</v>
      </c>
      <c r="AI1905" s="12" t="n">
        <f aca="false">Assumptions!$B$64*$AH$1905</f>
        <v>6106639.04107346</v>
      </c>
    </row>
    <row r="1906" customFormat="false" ht="15" hidden="true" customHeight="false" outlineLevel="0" collapsed="false">
      <c r="A1906" s="6" t="n">
        <f aca="false">ROW()-ROW($A$1831)+Assumptions!$B$4</f>
        <v>75</v>
      </c>
      <c r="B1906" s="12" t="n">
        <f aca="false">$P$1905</f>
        <v>1452275.08238086</v>
      </c>
      <c r="C1906" s="12" t="n">
        <f aca="false">$D$4/(Assumptions!$B$16+$B$1906)</f>
        <v>47.2810306745918</v>
      </c>
      <c r="D1906" s="12" t="n">
        <f aca="false">Assumptions!$B$7/$C$1906</f>
        <v>634503.934706348</v>
      </c>
      <c r="E1906" s="12" t="n">
        <f aca="false">$T$1906+$W$1906+$Z$1906+$AC$1906+$AF$1906+$AI$1906</f>
        <v>23232748.6524389</v>
      </c>
      <c r="F1906" s="12" t="n">
        <f aca="false">Assumptions!$B$70/(Assumptions!$B$20+Assumptions!$B$17+$B$1906+$E$1906+$O$1905)</f>
        <v>26.2093393751451</v>
      </c>
      <c r="G1906" s="12" t="n">
        <f aca="false">$C$1906*(1-Assumptions!$B$71)</f>
        <v>37.8248245396734</v>
      </c>
      <c r="H1906" s="12" t="n">
        <f aca="false">MIN($F$1906,$G$1906)</f>
        <v>26.2093393751451</v>
      </c>
      <c r="I1906" s="12" t="str">
        <f aca="false">IF($F$1906&lt;=$G$1906,"cap","discount")</f>
        <v>cap</v>
      </c>
      <c r="J1906" s="12" t="n">
        <f aca="false">Assumptions!$B$69/$H$1906</f>
        <v>190771.69128275</v>
      </c>
      <c r="K1906" s="12" t="n">
        <f aca="false">Assumptions!$B$74/(Assumptions!$B$20+Assumptions!$B$17+$B$1906+$E$1906+$J$1906)</f>
        <v>41.80769968718</v>
      </c>
      <c r="L1906" s="12" t="n">
        <f aca="false">$C$1906*(1-Assumptions!$B$75)</f>
        <v>40.188876073403</v>
      </c>
      <c r="M1906" s="12" t="n">
        <f aca="false">MIN($K$1906,$L$1906)</f>
        <v>40.188876073403</v>
      </c>
      <c r="N1906" s="12" t="str">
        <f aca="false">IF($K$1906&lt;=$L$1906,"cap","discount")</f>
        <v>discount</v>
      </c>
      <c r="O1906" s="12" t="n">
        <f aca="false">Assumptions!$B$73/$M$1906</f>
        <v>74647.5217301585</v>
      </c>
      <c r="P1906" s="12" t="n">
        <f aca="false">MAX(Assumptions!$B$4,($A$7*(Assumptions!$B$20+$E$1906+Assumptions!$B$17+$J$1906+$O$1906+$D$1906)-Assumptions!$B$17)/(1-$A$7))</f>
        <v>1452275.08238086</v>
      </c>
      <c r="Q1906" s="12" t="n">
        <f aca="false">Assumptions!$B$20+$E$1906+Assumptions!$B$17+$P$1906+$J$1906+$O$1906+$D$1906</f>
        <v>38979613.882539</v>
      </c>
      <c r="R1906" s="12" t="n">
        <f aca="false">IF($C$1906&lt;Assumptions!$B$37,Assumptions!$B$37*(Assumptions!$B$21+Assumptions!$B$22/Assumptions!$B$37)/(Assumptions!$B$21+Assumptions!$B$22/$C$1906),Assumptions!$B$37)</f>
        <v>1</v>
      </c>
      <c r="S1906" s="12" t="n">
        <f aca="false">Assumptions!$B$38/$R$1906</f>
        <v>1</v>
      </c>
      <c r="T1906" s="12" t="n">
        <f aca="false">Assumptions!$B$39*$S$1906</f>
        <v>5000000</v>
      </c>
      <c r="U1906" s="12" t="n">
        <f aca="false">IF($C$1906&lt;Assumptions!$B$42,Assumptions!$B$42*(Assumptions!$B$21+Assumptions!$B$22/Assumptions!$B$42)/(Assumptions!$B$21+Assumptions!$B$22/$C$1906),Assumptions!$B$42)</f>
        <v>3</v>
      </c>
      <c r="V1906" s="12" t="n">
        <f aca="false">Assumptions!$B$43/$U$1906</f>
        <v>1</v>
      </c>
      <c r="W1906" s="12" t="n">
        <f aca="false">Assumptions!$B$44*$V$1906</f>
        <v>5000000</v>
      </c>
      <c r="X1906" s="12" t="n">
        <f aca="false">IF($C$1906&lt;Assumptions!$B$47,Assumptions!$B$47*(Assumptions!$B$21+Assumptions!$B$22/Assumptions!$B$47)/(Assumptions!$B$21+Assumptions!$B$22/$C$1906),Assumptions!$B$47)</f>
        <v>10</v>
      </c>
      <c r="Y1906" s="12" t="n">
        <f aca="false">Assumptions!$B$48/$X$1906</f>
        <v>1</v>
      </c>
      <c r="Z1906" s="12" t="n">
        <f aca="false">Assumptions!$B$49*$Y$1906</f>
        <v>3000000</v>
      </c>
      <c r="AA1906" s="12" t="n">
        <f aca="false">IF($C$1906&lt;Assumptions!$B$52,Assumptions!$B$52*(Assumptions!$B$21+Assumptions!$B$22/Assumptions!$B$52)/(Assumptions!$B$21+Assumptions!$B$22/$C$1906),Assumptions!$B$52)</f>
        <v>25</v>
      </c>
      <c r="AB1906" s="12" t="n">
        <f aca="false">Assumptions!$B$53/$AA$1906</f>
        <v>1</v>
      </c>
      <c r="AC1906" s="12" t="n">
        <f aca="false">Assumptions!$B$54*$AB$1906</f>
        <v>2400000</v>
      </c>
      <c r="AD1906" s="12" t="n">
        <f aca="false">IF($C$1906&lt;Assumptions!$B$57,Assumptions!$B$57*(Assumptions!$B$21+Assumptions!$B$22/Assumptions!$B$57)/(Assumptions!$B$21+Assumptions!$B$22/$C$1906),Assumptions!$B$57)</f>
        <v>57.9337600240192</v>
      </c>
      <c r="AE1906" s="12" t="n">
        <f aca="false">Assumptions!$B$58/$AD$1906</f>
        <v>1.03566555968617</v>
      </c>
      <c r="AF1906" s="12" t="n">
        <f aca="false">Assumptions!$B$59*$AE$1906</f>
        <v>1726109.61136547</v>
      </c>
      <c r="AG1906" s="12" t="n">
        <f aca="false">IF($C$1906&lt;Assumptions!$B$62,Assumptions!$B$62*(Assumptions!$B$21+Assumptions!$B$22/Assumptions!$B$62)/(Assumptions!$B$21+Assumptions!$B$22/$C$1906),Assumptions!$B$62)</f>
        <v>49.1263361560506</v>
      </c>
      <c r="AH1906" s="12" t="n">
        <f aca="false">Assumptions!$B$63/$AG$1906</f>
        <v>1.00065086970557</v>
      </c>
      <c r="AI1906" s="12" t="n">
        <f aca="false">Assumptions!$B$64*$AH$1906</f>
        <v>6106639.04107346</v>
      </c>
    </row>
    <row r="1907" customFormat="false" ht="15" hidden="true" customHeight="false" outlineLevel="0" collapsed="false">
      <c r="A1907" s="6" t="n">
        <f aca="false">ROW()-ROW($A$1831)+Assumptions!$B$4</f>
        <v>76</v>
      </c>
      <c r="B1907" s="12" t="n">
        <f aca="false">$P$1906</f>
        <v>1452275.08238086</v>
      </c>
      <c r="C1907" s="12" t="n">
        <f aca="false">$D$4/(Assumptions!$B$16+$B$1907)</f>
        <v>47.2810306745918</v>
      </c>
      <c r="D1907" s="12" t="n">
        <f aca="false">Assumptions!$B$7/$C$1907</f>
        <v>634503.934706348</v>
      </c>
      <c r="E1907" s="12" t="n">
        <f aca="false">$T$1907+$W$1907+$Z$1907+$AC$1907+$AF$1907+$AI$1907</f>
        <v>23232748.6524389</v>
      </c>
      <c r="F1907" s="12" t="n">
        <f aca="false">Assumptions!$B$70/(Assumptions!$B$20+Assumptions!$B$17+$B$1907+$E$1907+$O$1906)</f>
        <v>26.2093393751451</v>
      </c>
      <c r="G1907" s="12" t="n">
        <f aca="false">$C$1907*(1-Assumptions!$B$71)</f>
        <v>37.8248245396734</v>
      </c>
      <c r="H1907" s="12" t="n">
        <f aca="false">MIN($F$1907,$G$1907)</f>
        <v>26.2093393751451</v>
      </c>
      <c r="I1907" s="12" t="str">
        <f aca="false">IF($F$1907&lt;=$G$1907,"cap","discount")</f>
        <v>cap</v>
      </c>
      <c r="J1907" s="12" t="n">
        <f aca="false">Assumptions!$B$69/$H$1907</f>
        <v>190771.69128275</v>
      </c>
      <c r="K1907" s="12" t="n">
        <f aca="false">Assumptions!$B$74/(Assumptions!$B$20+Assumptions!$B$17+$B$1907+$E$1907+$J$1907)</f>
        <v>41.80769968718</v>
      </c>
      <c r="L1907" s="12" t="n">
        <f aca="false">$C$1907*(1-Assumptions!$B$75)</f>
        <v>40.188876073403</v>
      </c>
      <c r="M1907" s="12" t="n">
        <f aca="false">MIN($K$1907,$L$1907)</f>
        <v>40.188876073403</v>
      </c>
      <c r="N1907" s="12" t="str">
        <f aca="false">IF($K$1907&lt;=$L$1907,"cap","discount")</f>
        <v>discount</v>
      </c>
      <c r="O1907" s="12" t="n">
        <f aca="false">Assumptions!$B$73/$M$1907</f>
        <v>74647.5217301585</v>
      </c>
      <c r="P1907" s="12" t="n">
        <f aca="false">MAX(Assumptions!$B$4,($A$7*(Assumptions!$B$20+$E$1907+Assumptions!$B$17+$J$1907+$O$1907+$D$1907)-Assumptions!$B$17)/(1-$A$7))</f>
        <v>1452275.08238086</v>
      </c>
      <c r="Q1907" s="12" t="n">
        <f aca="false">Assumptions!$B$20+$E$1907+Assumptions!$B$17+$P$1907+$J$1907+$O$1907+$D$1907</f>
        <v>38979613.882539</v>
      </c>
      <c r="R1907" s="12" t="n">
        <f aca="false">IF($C$1907&lt;Assumptions!$B$37,Assumptions!$B$37*(Assumptions!$B$21+Assumptions!$B$22/Assumptions!$B$37)/(Assumptions!$B$21+Assumptions!$B$22/$C$1907),Assumptions!$B$37)</f>
        <v>1</v>
      </c>
      <c r="S1907" s="12" t="n">
        <f aca="false">Assumptions!$B$38/$R$1907</f>
        <v>1</v>
      </c>
      <c r="T1907" s="12" t="n">
        <f aca="false">Assumptions!$B$39*$S$1907</f>
        <v>5000000</v>
      </c>
      <c r="U1907" s="12" t="n">
        <f aca="false">IF($C$1907&lt;Assumptions!$B$42,Assumptions!$B$42*(Assumptions!$B$21+Assumptions!$B$22/Assumptions!$B$42)/(Assumptions!$B$21+Assumptions!$B$22/$C$1907),Assumptions!$B$42)</f>
        <v>3</v>
      </c>
      <c r="V1907" s="12" t="n">
        <f aca="false">Assumptions!$B$43/$U$1907</f>
        <v>1</v>
      </c>
      <c r="W1907" s="12" t="n">
        <f aca="false">Assumptions!$B$44*$V$1907</f>
        <v>5000000</v>
      </c>
      <c r="X1907" s="12" t="n">
        <f aca="false">IF($C$1907&lt;Assumptions!$B$47,Assumptions!$B$47*(Assumptions!$B$21+Assumptions!$B$22/Assumptions!$B$47)/(Assumptions!$B$21+Assumptions!$B$22/$C$1907),Assumptions!$B$47)</f>
        <v>10</v>
      </c>
      <c r="Y1907" s="12" t="n">
        <f aca="false">Assumptions!$B$48/$X$1907</f>
        <v>1</v>
      </c>
      <c r="Z1907" s="12" t="n">
        <f aca="false">Assumptions!$B$49*$Y$1907</f>
        <v>3000000</v>
      </c>
      <c r="AA1907" s="12" t="n">
        <f aca="false">IF($C$1907&lt;Assumptions!$B$52,Assumptions!$B$52*(Assumptions!$B$21+Assumptions!$B$22/Assumptions!$B$52)/(Assumptions!$B$21+Assumptions!$B$22/$C$1907),Assumptions!$B$52)</f>
        <v>25</v>
      </c>
      <c r="AB1907" s="12" t="n">
        <f aca="false">Assumptions!$B$53/$AA$1907</f>
        <v>1</v>
      </c>
      <c r="AC1907" s="12" t="n">
        <f aca="false">Assumptions!$B$54*$AB$1907</f>
        <v>2400000</v>
      </c>
      <c r="AD1907" s="12" t="n">
        <f aca="false">IF($C$1907&lt;Assumptions!$B$57,Assumptions!$B$57*(Assumptions!$B$21+Assumptions!$B$22/Assumptions!$B$57)/(Assumptions!$B$21+Assumptions!$B$22/$C$1907),Assumptions!$B$57)</f>
        <v>57.9337600240192</v>
      </c>
      <c r="AE1907" s="12" t="n">
        <f aca="false">Assumptions!$B$58/$AD$1907</f>
        <v>1.03566555968617</v>
      </c>
      <c r="AF1907" s="12" t="n">
        <f aca="false">Assumptions!$B$59*$AE$1907</f>
        <v>1726109.61136547</v>
      </c>
      <c r="AG1907" s="12" t="n">
        <f aca="false">IF($C$1907&lt;Assumptions!$B$62,Assumptions!$B$62*(Assumptions!$B$21+Assumptions!$B$22/Assumptions!$B$62)/(Assumptions!$B$21+Assumptions!$B$22/$C$1907),Assumptions!$B$62)</f>
        <v>49.1263361560506</v>
      </c>
      <c r="AH1907" s="12" t="n">
        <f aca="false">Assumptions!$B$63/$AG$1907</f>
        <v>1.00065086970557</v>
      </c>
      <c r="AI1907" s="12" t="n">
        <f aca="false">Assumptions!$B$64*$AH$1907</f>
        <v>6106639.04107346</v>
      </c>
    </row>
    <row r="1908" customFormat="false" ht="15" hidden="true" customHeight="false" outlineLevel="0" collapsed="false">
      <c r="A1908" s="6" t="n">
        <f aca="false">ROW()-ROW($A$1831)+Assumptions!$B$4</f>
        <v>77</v>
      </c>
      <c r="B1908" s="12" t="n">
        <f aca="false">$P$1907</f>
        <v>1452275.08238086</v>
      </c>
      <c r="C1908" s="12" t="n">
        <f aca="false">$D$4/(Assumptions!$B$16+$B$1908)</f>
        <v>47.2810306745918</v>
      </c>
      <c r="D1908" s="12" t="n">
        <f aca="false">Assumptions!$B$7/$C$1908</f>
        <v>634503.934706348</v>
      </c>
      <c r="E1908" s="12" t="n">
        <f aca="false">$T$1908+$W$1908+$Z$1908+$AC$1908+$AF$1908+$AI$1908</f>
        <v>23232748.6524389</v>
      </c>
      <c r="F1908" s="12" t="n">
        <f aca="false">Assumptions!$B$70/(Assumptions!$B$20+Assumptions!$B$17+$B$1908+$E$1908+$O$1907)</f>
        <v>26.2093393751451</v>
      </c>
      <c r="G1908" s="12" t="n">
        <f aca="false">$C$1908*(1-Assumptions!$B$71)</f>
        <v>37.8248245396734</v>
      </c>
      <c r="H1908" s="12" t="n">
        <f aca="false">MIN($F$1908,$G$1908)</f>
        <v>26.2093393751451</v>
      </c>
      <c r="I1908" s="12" t="str">
        <f aca="false">IF($F$1908&lt;=$G$1908,"cap","discount")</f>
        <v>cap</v>
      </c>
      <c r="J1908" s="12" t="n">
        <f aca="false">Assumptions!$B$69/$H$1908</f>
        <v>190771.69128275</v>
      </c>
      <c r="K1908" s="12" t="n">
        <f aca="false">Assumptions!$B$74/(Assumptions!$B$20+Assumptions!$B$17+$B$1908+$E$1908+$J$1908)</f>
        <v>41.80769968718</v>
      </c>
      <c r="L1908" s="12" t="n">
        <f aca="false">$C$1908*(1-Assumptions!$B$75)</f>
        <v>40.188876073403</v>
      </c>
      <c r="M1908" s="12" t="n">
        <f aca="false">MIN($K$1908,$L$1908)</f>
        <v>40.188876073403</v>
      </c>
      <c r="N1908" s="12" t="str">
        <f aca="false">IF($K$1908&lt;=$L$1908,"cap","discount")</f>
        <v>discount</v>
      </c>
      <c r="O1908" s="12" t="n">
        <f aca="false">Assumptions!$B$73/$M$1908</f>
        <v>74647.5217301585</v>
      </c>
      <c r="P1908" s="12" t="n">
        <f aca="false">MAX(Assumptions!$B$4,($A$7*(Assumptions!$B$20+$E$1908+Assumptions!$B$17+$J$1908+$O$1908+$D$1908)-Assumptions!$B$17)/(1-$A$7))</f>
        <v>1452275.08238086</v>
      </c>
      <c r="Q1908" s="12" t="n">
        <f aca="false">Assumptions!$B$20+$E$1908+Assumptions!$B$17+$P$1908+$J$1908+$O$1908+$D$1908</f>
        <v>38979613.882539</v>
      </c>
      <c r="R1908" s="12" t="n">
        <f aca="false">IF($C$1908&lt;Assumptions!$B$37,Assumptions!$B$37*(Assumptions!$B$21+Assumptions!$B$22/Assumptions!$B$37)/(Assumptions!$B$21+Assumptions!$B$22/$C$1908),Assumptions!$B$37)</f>
        <v>1</v>
      </c>
      <c r="S1908" s="12" t="n">
        <f aca="false">Assumptions!$B$38/$R$1908</f>
        <v>1</v>
      </c>
      <c r="T1908" s="12" t="n">
        <f aca="false">Assumptions!$B$39*$S$1908</f>
        <v>5000000</v>
      </c>
      <c r="U1908" s="12" t="n">
        <f aca="false">IF($C$1908&lt;Assumptions!$B$42,Assumptions!$B$42*(Assumptions!$B$21+Assumptions!$B$22/Assumptions!$B$42)/(Assumptions!$B$21+Assumptions!$B$22/$C$1908),Assumptions!$B$42)</f>
        <v>3</v>
      </c>
      <c r="V1908" s="12" t="n">
        <f aca="false">Assumptions!$B$43/$U$1908</f>
        <v>1</v>
      </c>
      <c r="W1908" s="12" t="n">
        <f aca="false">Assumptions!$B$44*$V$1908</f>
        <v>5000000</v>
      </c>
      <c r="X1908" s="12" t="n">
        <f aca="false">IF($C$1908&lt;Assumptions!$B$47,Assumptions!$B$47*(Assumptions!$B$21+Assumptions!$B$22/Assumptions!$B$47)/(Assumptions!$B$21+Assumptions!$B$22/$C$1908),Assumptions!$B$47)</f>
        <v>10</v>
      </c>
      <c r="Y1908" s="12" t="n">
        <f aca="false">Assumptions!$B$48/$X$1908</f>
        <v>1</v>
      </c>
      <c r="Z1908" s="12" t="n">
        <f aca="false">Assumptions!$B$49*$Y$1908</f>
        <v>3000000</v>
      </c>
      <c r="AA1908" s="12" t="n">
        <f aca="false">IF($C$1908&lt;Assumptions!$B$52,Assumptions!$B$52*(Assumptions!$B$21+Assumptions!$B$22/Assumptions!$B$52)/(Assumptions!$B$21+Assumptions!$B$22/$C$1908),Assumptions!$B$52)</f>
        <v>25</v>
      </c>
      <c r="AB1908" s="12" t="n">
        <f aca="false">Assumptions!$B$53/$AA$1908</f>
        <v>1</v>
      </c>
      <c r="AC1908" s="12" t="n">
        <f aca="false">Assumptions!$B$54*$AB$1908</f>
        <v>2400000</v>
      </c>
      <c r="AD1908" s="12" t="n">
        <f aca="false">IF($C$1908&lt;Assumptions!$B$57,Assumptions!$B$57*(Assumptions!$B$21+Assumptions!$B$22/Assumptions!$B$57)/(Assumptions!$B$21+Assumptions!$B$22/$C$1908),Assumptions!$B$57)</f>
        <v>57.9337600240192</v>
      </c>
      <c r="AE1908" s="12" t="n">
        <f aca="false">Assumptions!$B$58/$AD$1908</f>
        <v>1.03566555968617</v>
      </c>
      <c r="AF1908" s="12" t="n">
        <f aca="false">Assumptions!$B$59*$AE$1908</f>
        <v>1726109.61136547</v>
      </c>
      <c r="AG1908" s="12" t="n">
        <f aca="false">IF($C$1908&lt;Assumptions!$B$62,Assumptions!$B$62*(Assumptions!$B$21+Assumptions!$B$22/Assumptions!$B$62)/(Assumptions!$B$21+Assumptions!$B$22/$C$1908),Assumptions!$B$62)</f>
        <v>49.1263361560506</v>
      </c>
      <c r="AH1908" s="12" t="n">
        <f aca="false">Assumptions!$B$63/$AG$1908</f>
        <v>1.00065086970557</v>
      </c>
      <c r="AI1908" s="12" t="n">
        <f aca="false">Assumptions!$B$64*$AH$1908</f>
        <v>6106639.04107346</v>
      </c>
    </row>
    <row r="1909" customFormat="false" ht="15" hidden="true" customHeight="false" outlineLevel="0" collapsed="false">
      <c r="A1909" s="6" t="n">
        <f aca="false">ROW()-ROW($A$1831)+Assumptions!$B$4</f>
        <v>78</v>
      </c>
      <c r="B1909" s="12" t="n">
        <f aca="false">$P$1908</f>
        <v>1452275.08238086</v>
      </c>
      <c r="C1909" s="12" t="n">
        <f aca="false">$D$4/(Assumptions!$B$16+$B$1909)</f>
        <v>47.2810306745918</v>
      </c>
      <c r="D1909" s="12" t="n">
        <f aca="false">Assumptions!$B$7/$C$1909</f>
        <v>634503.934706348</v>
      </c>
      <c r="E1909" s="12" t="n">
        <f aca="false">$T$1909+$W$1909+$Z$1909+$AC$1909+$AF$1909+$AI$1909</f>
        <v>23232748.6524389</v>
      </c>
      <c r="F1909" s="12" t="n">
        <f aca="false">Assumptions!$B$70/(Assumptions!$B$20+Assumptions!$B$17+$B$1909+$E$1909+$O$1908)</f>
        <v>26.2093393751451</v>
      </c>
      <c r="G1909" s="12" t="n">
        <f aca="false">$C$1909*(1-Assumptions!$B$71)</f>
        <v>37.8248245396734</v>
      </c>
      <c r="H1909" s="12" t="n">
        <f aca="false">MIN($F$1909,$G$1909)</f>
        <v>26.2093393751451</v>
      </c>
      <c r="I1909" s="12" t="str">
        <f aca="false">IF($F$1909&lt;=$G$1909,"cap","discount")</f>
        <v>cap</v>
      </c>
      <c r="J1909" s="12" t="n">
        <f aca="false">Assumptions!$B$69/$H$1909</f>
        <v>190771.69128275</v>
      </c>
      <c r="K1909" s="12" t="n">
        <f aca="false">Assumptions!$B$74/(Assumptions!$B$20+Assumptions!$B$17+$B$1909+$E$1909+$J$1909)</f>
        <v>41.80769968718</v>
      </c>
      <c r="L1909" s="12" t="n">
        <f aca="false">$C$1909*(1-Assumptions!$B$75)</f>
        <v>40.188876073403</v>
      </c>
      <c r="M1909" s="12" t="n">
        <f aca="false">MIN($K$1909,$L$1909)</f>
        <v>40.188876073403</v>
      </c>
      <c r="N1909" s="12" t="str">
        <f aca="false">IF($K$1909&lt;=$L$1909,"cap","discount")</f>
        <v>discount</v>
      </c>
      <c r="O1909" s="12" t="n">
        <f aca="false">Assumptions!$B$73/$M$1909</f>
        <v>74647.5217301585</v>
      </c>
      <c r="P1909" s="12" t="n">
        <f aca="false">MAX(Assumptions!$B$4,($A$7*(Assumptions!$B$20+$E$1909+Assumptions!$B$17+$J$1909+$O$1909+$D$1909)-Assumptions!$B$17)/(1-$A$7))</f>
        <v>1452275.08238086</v>
      </c>
      <c r="Q1909" s="12" t="n">
        <f aca="false">Assumptions!$B$20+$E$1909+Assumptions!$B$17+$P$1909+$J$1909+$O$1909+$D$1909</f>
        <v>38979613.882539</v>
      </c>
      <c r="R1909" s="12" t="n">
        <f aca="false">IF($C$1909&lt;Assumptions!$B$37,Assumptions!$B$37*(Assumptions!$B$21+Assumptions!$B$22/Assumptions!$B$37)/(Assumptions!$B$21+Assumptions!$B$22/$C$1909),Assumptions!$B$37)</f>
        <v>1</v>
      </c>
      <c r="S1909" s="12" t="n">
        <f aca="false">Assumptions!$B$38/$R$1909</f>
        <v>1</v>
      </c>
      <c r="T1909" s="12" t="n">
        <f aca="false">Assumptions!$B$39*$S$1909</f>
        <v>5000000</v>
      </c>
      <c r="U1909" s="12" t="n">
        <f aca="false">IF($C$1909&lt;Assumptions!$B$42,Assumptions!$B$42*(Assumptions!$B$21+Assumptions!$B$22/Assumptions!$B$42)/(Assumptions!$B$21+Assumptions!$B$22/$C$1909),Assumptions!$B$42)</f>
        <v>3</v>
      </c>
      <c r="V1909" s="12" t="n">
        <f aca="false">Assumptions!$B$43/$U$1909</f>
        <v>1</v>
      </c>
      <c r="W1909" s="12" t="n">
        <f aca="false">Assumptions!$B$44*$V$1909</f>
        <v>5000000</v>
      </c>
      <c r="X1909" s="12" t="n">
        <f aca="false">IF($C$1909&lt;Assumptions!$B$47,Assumptions!$B$47*(Assumptions!$B$21+Assumptions!$B$22/Assumptions!$B$47)/(Assumptions!$B$21+Assumptions!$B$22/$C$1909),Assumptions!$B$47)</f>
        <v>10</v>
      </c>
      <c r="Y1909" s="12" t="n">
        <f aca="false">Assumptions!$B$48/$X$1909</f>
        <v>1</v>
      </c>
      <c r="Z1909" s="12" t="n">
        <f aca="false">Assumptions!$B$49*$Y$1909</f>
        <v>3000000</v>
      </c>
      <c r="AA1909" s="12" t="n">
        <f aca="false">IF($C$1909&lt;Assumptions!$B$52,Assumptions!$B$52*(Assumptions!$B$21+Assumptions!$B$22/Assumptions!$B$52)/(Assumptions!$B$21+Assumptions!$B$22/$C$1909),Assumptions!$B$52)</f>
        <v>25</v>
      </c>
      <c r="AB1909" s="12" t="n">
        <f aca="false">Assumptions!$B$53/$AA$1909</f>
        <v>1</v>
      </c>
      <c r="AC1909" s="12" t="n">
        <f aca="false">Assumptions!$B$54*$AB$1909</f>
        <v>2400000</v>
      </c>
      <c r="AD1909" s="12" t="n">
        <f aca="false">IF($C$1909&lt;Assumptions!$B$57,Assumptions!$B$57*(Assumptions!$B$21+Assumptions!$B$22/Assumptions!$B$57)/(Assumptions!$B$21+Assumptions!$B$22/$C$1909),Assumptions!$B$57)</f>
        <v>57.9337600240192</v>
      </c>
      <c r="AE1909" s="12" t="n">
        <f aca="false">Assumptions!$B$58/$AD$1909</f>
        <v>1.03566555968617</v>
      </c>
      <c r="AF1909" s="12" t="n">
        <f aca="false">Assumptions!$B$59*$AE$1909</f>
        <v>1726109.61136547</v>
      </c>
      <c r="AG1909" s="12" t="n">
        <f aca="false">IF($C$1909&lt;Assumptions!$B$62,Assumptions!$B$62*(Assumptions!$B$21+Assumptions!$B$22/Assumptions!$B$62)/(Assumptions!$B$21+Assumptions!$B$22/$C$1909),Assumptions!$B$62)</f>
        <v>49.1263361560506</v>
      </c>
      <c r="AH1909" s="12" t="n">
        <f aca="false">Assumptions!$B$63/$AG$1909</f>
        <v>1.00065086970557</v>
      </c>
      <c r="AI1909" s="12" t="n">
        <f aca="false">Assumptions!$B$64*$AH$1909</f>
        <v>6106639.04107346</v>
      </c>
    </row>
    <row r="1910" customFormat="false" ht="15" hidden="true" customHeight="false" outlineLevel="0" collapsed="false">
      <c r="A1910" s="6" t="n">
        <f aca="false">ROW()-ROW($A$1831)+Assumptions!$B$4</f>
        <v>79</v>
      </c>
      <c r="B1910" s="12" t="n">
        <f aca="false">$P$1909</f>
        <v>1452275.08238086</v>
      </c>
      <c r="C1910" s="12" t="n">
        <f aca="false">$D$4/(Assumptions!$B$16+$B$1910)</f>
        <v>47.2810306745918</v>
      </c>
      <c r="D1910" s="12" t="n">
        <f aca="false">Assumptions!$B$7/$C$1910</f>
        <v>634503.934706348</v>
      </c>
      <c r="E1910" s="12" t="n">
        <f aca="false">$T$1910+$W$1910+$Z$1910+$AC$1910+$AF$1910+$AI$1910</f>
        <v>23232748.6524389</v>
      </c>
      <c r="F1910" s="12" t="n">
        <f aca="false">Assumptions!$B$70/(Assumptions!$B$20+Assumptions!$B$17+$B$1910+$E$1910+$O$1909)</f>
        <v>26.2093393751451</v>
      </c>
      <c r="G1910" s="12" t="n">
        <f aca="false">$C$1910*(1-Assumptions!$B$71)</f>
        <v>37.8248245396734</v>
      </c>
      <c r="H1910" s="12" t="n">
        <f aca="false">MIN($F$1910,$G$1910)</f>
        <v>26.2093393751451</v>
      </c>
      <c r="I1910" s="12" t="str">
        <f aca="false">IF($F$1910&lt;=$G$1910,"cap","discount")</f>
        <v>cap</v>
      </c>
      <c r="J1910" s="12" t="n">
        <f aca="false">Assumptions!$B$69/$H$1910</f>
        <v>190771.69128275</v>
      </c>
      <c r="K1910" s="12" t="n">
        <f aca="false">Assumptions!$B$74/(Assumptions!$B$20+Assumptions!$B$17+$B$1910+$E$1910+$J$1910)</f>
        <v>41.80769968718</v>
      </c>
      <c r="L1910" s="12" t="n">
        <f aca="false">$C$1910*(1-Assumptions!$B$75)</f>
        <v>40.188876073403</v>
      </c>
      <c r="M1910" s="12" t="n">
        <f aca="false">MIN($K$1910,$L$1910)</f>
        <v>40.188876073403</v>
      </c>
      <c r="N1910" s="12" t="str">
        <f aca="false">IF($K$1910&lt;=$L$1910,"cap","discount")</f>
        <v>discount</v>
      </c>
      <c r="O1910" s="12" t="n">
        <f aca="false">Assumptions!$B$73/$M$1910</f>
        <v>74647.5217301585</v>
      </c>
      <c r="P1910" s="12" t="n">
        <f aca="false">MAX(Assumptions!$B$4,($A$7*(Assumptions!$B$20+$E$1910+Assumptions!$B$17+$J$1910+$O$1910+$D$1910)-Assumptions!$B$17)/(1-$A$7))</f>
        <v>1452275.08238086</v>
      </c>
      <c r="Q1910" s="12" t="n">
        <f aca="false">Assumptions!$B$20+$E$1910+Assumptions!$B$17+$P$1910+$J$1910+$O$1910+$D$1910</f>
        <v>38979613.882539</v>
      </c>
      <c r="R1910" s="12" t="n">
        <f aca="false">IF($C$1910&lt;Assumptions!$B$37,Assumptions!$B$37*(Assumptions!$B$21+Assumptions!$B$22/Assumptions!$B$37)/(Assumptions!$B$21+Assumptions!$B$22/$C$1910),Assumptions!$B$37)</f>
        <v>1</v>
      </c>
      <c r="S1910" s="12" t="n">
        <f aca="false">Assumptions!$B$38/$R$1910</f>
        <v>1</v>
      </c>
      <c r="T1910" s="12" t="n">
        <f aca="false">Assumptions!$B$39*$S$1910</f>
        <v>5000000</v>
      </c>
      <c r="U1910" s="12" t="n">
        <f aca="false">IF($C$1910&lt;Assumptions!$B$42,Assumptions!$B$42*(Assumptions!$B$21+Assumptions!$B$22/Assumptions!$B$42)/(Assumptions!$B$21+Assumptions!$B$22/$C$1910),Assumptions!$B$42)</f>
        <v>3</v>
      </c>
      <c r="V1910" s="12" t="n">
        <f aca="false">Assumptions!$B$43/$U$1910</f>
        <v>1</v>
      </c>
      <c r="W1910" s="12" t="n">
        <f aca="false">Assumptions!$B$44*$V$1910</f>
        <v>5000000</v>
      </c>
      <c r="X1910" s="12" t="n">
        <f aca="false">IF($C$1910&lt;Assumptions!$B$47,Assumptions!$B$47*(Assumptions!$B$21+Assumptions!$B$22/Assumptions!$B$47)/(Assumptions!$B$21+Assumptions!$B$22/$C$1910),Assumptions!$B$47)</f>
        <v>10</v>
      </c>
      <c r="Y1910" s="12" t="n">
        <f aca="false">Assumptions!$B$48/$X$1910</f>
        <v>1</v>
      </c>
      <c r="Z1910" s="12" t="n">
        <f aca="false">Assumptions!$B$49*$Y$1910</f>
        <v>3000000</v>
      </c>
      <c r="AA1910" s="12" t="n">
        <f aca="false">IF($C$1910&lt;Assumptions!$B$52,Assumptions!$B$52*(Assumptions!$B$21+Assumptions!$B$22/Assumptions!$B$52)/(Assumptions!$B$21+Assumptions!$B$22/$C$1910),Assumptions!$B$52)</f>
        <v>25</v>
      </c>
      <c r="AB1910" s="12" t="n">
        <f aca="false">Assumptions!$B$53/$AA$1910</f>
        <v>1</v>
      </c>
      <c r="AC1910" s="12" t="n">
        <f aca="false">Assumptions!$B$54*$AB$1910</f>
        <v>2400000</v>
      </c>
      <c r="AD1910" s="12" t="n">
        <f aca="false">IF($C$1910&lt;Assumptions!$B$57,Assumptions!$B$57*(Assumptions!$B$21+Assumptions!$B$22/Assumptions!$B$57)/(Assumptions!$B$21+Assumptions!$B$22/$C$1910),Assumptions!$B$57)</f>
        <v>57.9337600240192</v>
      </c>
      <c r="AE1910" s="12" t="n">
        <f aca="false">Assumptions!$B$58/$AD$1910</f>
        <v>1.03566555968617</v>
      </c>
      <c r="AF1910" s="12" t="n">
        <f aca="false">Assumptions!$B$59*$AE$1910</f>
        <v>1726109.61136547</v>
      </c>
      <c r="AG1910" s="12" t="n">
        <f aca="false">IF($C$1910&lt;Assumptions!$B$62,Assumptions!$B$62*(Assumptions!$B$21+Assumptions!$B$22/Assumptions!$B$62)/(Assumptions!$B$21+Assumptions!$B$22/$C$1910),Assumptions!$B$62)</f>
        <v>49.1263361560506</v>
      </c>
      <c r="AH1910" s="12" t="n">
        <f aca="false">Assumptions!$B$63/$AG$1910</f>
        <v>1.00065086970557</v>
      </c>
      <c r="AI1910" s="12" t="n">
        <f aca="false">Assumptions!$B$64*$AH$1910</f>
        <v>6106639.04107346</v>
      </c>
    </row>
    <row r="1920" customFormat="false" ht="35.05" hidden="true" customHeight="false" outlineLevel="0" collapsed="false">
      <c r="A1920" s="6" t="str">
        <f aca="false">Assumptions!$I$101</f>
        <v>Code</v>
      </c>
      <c r="B1920" s="12" t="str">
        <f aca="false">Assumptions!$I$102</f>
        <v>F bit</v>
      </c>
      <c r="C1920" s="12" t="str">
        <f aca="false">Assumptions!$I$103</f>
        <v>E bit</v>
      </c>
      <c r="D1920" s="12" t="str">
        <f aca="false">Assumptions!$I$104</f>
        <v>D bit</v>
      </c>
      <c r="E1920" s="12" t="str">
        <f aca="false">Assumptions!$I$105</f>
        <v>C bit</v>
      </c>
      <c r="F1920" s="12" t="str">
        <f aca="false">Assumptions!$I$106</f>
        <v>B bit</v>
      </c>
      <c r="G1920" s="12" t="str">
        <f aca="false">Assumptions!$I$107</f>
        <v>A bit</v>
      </c>
      <c r="H1920" s="12" t="str">
        <f aca="false">Assumptions!$I$108</f>
        <v>Seed bit</v>
      </c>
      <c r="I1920" s="12" t="str">
        <f aca="false">Assumptions!$I$109</f>
        <v>F pref paid</v>
      </c>
      <c r="J1920" s="12" t="str">
        <f aca="false">Assumptions!$I$110</f>
        <v>E pref paid</v>
      </c>
      <c r="K1920" s="12" t="str">
        <f aca="false">Assumptions!$I$111</f>
        <v>D pref paid</v>
      </c>
      <c r="L1920" s="12" t="str">
        <f aca="false">Assumptions!$I$112</f>
        <v>C pref paid</v>
      </c>
      <c r="M1920" s="12" t="str">
        <f aca="false">Assumptions!$I$113</f>
        <v>B pref paid</v>
      </c>
      <c r="N1920" s="12" t="str">
        <f aca="false">Assumptions!$I$114</f>
        <v>A pref paid</v>
      </c>
      <c r="O1920" s="12" t="str">
        <f aca="false">Assumptions!$I$115</f>
        <v>Seed pref paid</v>
      </c>
      <c r="P1920" s="12" t="str">
        <f aca="false">Assumptions!$I$116</f>
        <v>Total pref</v>
      </c>
      <c r="Q1920" s="12" t="str">
        <f aca="false">Assumptions!$I$117</f>
        <v>Residual</v>
      </c>
      <c r="R1920" s="12" t="str">
        <f aca="false">Assumptions!$I$118</f>
        <v>Non-option conv shares</v>
      </c>
      <c r="S1920" s="12" t="str">
        <f aca="false">Assumptions!$I$119</f>
        <v>Options ITM</v>
      </c>
      <c r="T1920" s="12" t="str">
        <f aca="false">Assumptions!$I$120</f>
        <v>Common PPS</v>
      </c>
      <c r="U1920" s="12" t="str">
        <f aca="false">Assumptions!$I$121</f>
        <v>F proceeds</v>
      </c>
      <c r="V1920" s="12" t="str">
        <f aca="false">Assumptions!$I$122</f>
        <v>E proceeds</v>
      </c>
      <c r="W1920" s="12" t="str">
        <f aca="false">Assumptions!$I$123</f>
        <v>D proceeds</v>
      </c>
      <c r="X1920" s="12" t="str">
        <f aca="false">Assumptions!$I$124</f>
        <v>C proceeds</v>
      </c>
      <c r="Y1920" s="12" t="str">
        <f aca="false">Assumptions!$I$125</f>
        <v>B proceeds</v>
      </c>
      <c r="Z1920" s="12" t="str">
        <f aca="false">Assumptions!$I$126</f>
        <v>A proceeds</v>
      </c>
      <c r="AA1920" s="12" t="str">
        <f aca="false">Assumptions!$I$127</f>
        <v>Seed proceeds</v>
      </c>
      <c r="AB1920" s="12" t="str">
        <f aca="false">Assumptions!$I$128</f>
        <v>Notes proceeds</v>
      </c>
      <c r="AC1920" s="12" t="str">
        <f aca="false">Assumptions!$I$129</f>
        <v>Common + RSAs proceeds</v>
      </c>
      <c r="AD1920" s="12" t="str">
        <f aca="false">Assumptions!$I$130</f>
        <v>Issued options net</v>
      </c>
      <c r="AE1920" s="12" t="str">
        <f aca="false">Assumptions!$I$131</f>
        <v>Total distributed</v>
      </c>
      <c r="AF1920" s="12" t="str">
        <f aca="false">Assumptions!$I$132</f>
        <v>Stable flag</v>
      </c>
      <c r="AH1920" s="12" t="n">
        <f aca="false">IF(SUM($AF$1921:$AF$2048)=Assumptions!$B$4,Assumptions!$B$4,SUMPRODUCT($AF$1921:$AF$2048,$A$1921:$A$2048)/SUM($AF$1921:$AF$2048))</f>
        <v>16</v>
      </c>
    </row>
    <row r="1921" customFormat="false" ht="15" hidden="true" customHeight="false" outlineLevel="0" collapsed="false">
      <c r="A1921" s="6" t="n">
        <f aca="false">ROW()-ROW($A$1921)+Assumptions!$B$4</f>
        <v>0</v>
      </c>
      <c r="B1921" s="12" t="n">
        <f aca="false">MOD(QUOTIENT($A$1921,Assumptions!$B$77),2)</f>
        <v>0</v>
      </c>
      <c r="C1921" s="12" t="n">
        <f aca="false">MOD(QUOTIENT($A$1921,Assumptions!$B$78),2)</f>
        <v>0</v>
      </c>
      <c r="D1921" s="12" t="n">
        <f aca="false">MOD(QUOTIENT($A$1921,Assumptions!$B$79),2)</f>
        <v>0</v>
      </c>
      <c r="E1921" s="12" t="n">
        <f aca="false">MOD(QUOTIENT($A$1921,Assumptions!$B$80),2)</f>
        <v>0</v>
      </c>
      <c r="F1921" s="12" t="n">
        <f aca="false">MOD(QUOTIENT($A$1921,Assumptions!$B$81),2)</f>
        <v>0</v>
      </c>
      <c r="G1921" s="12" t="n">
        <f aca="false">MOD(QUOTIENT($A$1921,Assumptions!$B$82),2)</f>
        <v>0</v>
      </c>
      <c r="H1921" s="12" t="n">
        <f aca="false">MOD(QUOTIENT($A$1921,Assumptions!$B$83),2)</f>
        <v>0</v>
      </c>
      <c r="I1921" s="12" t="n">
        <f aca="false">IF($B$1921=1,MIN(Assumptions!$B$67,MAX(Assumptions!$B$4,Assumptions!$B$26-(Assumptions!$B$4))),Assumptions!$B$4)</f>
        <v>0</v>
      </c>
      <c r="J1921" s="12" t="n">
        <f aca="false">IF($C$1921=1,MIN(Assumptions!$B$66,MAX(Assumptions!$B$4,Assumptions!$B$26-($I$1921))),Assumptions!$B$4)</f>
        <v>0</v>
      </c>
      <c r="K1921" s="12" t="n">
        <f aca="false">IF($D$1921=1,MIN(Assumptions!$B$61,MAX(Assumptions!$B$4,Assumptions!$B$26-($I$1921+$J$1921))),Assumptions!$B$4)</f>
        <v>0</v>
      </c>
      <c r="L1921" s="12" t="n">
        <f aca="false">IF($E$1921=1,MIN(Assumptions!$B$56,MAX(Assumptions!$B$4,Assumptions!$B$26-($I$1921+$J$1921+$K$1921))),Assumptions!$B$4)</f>
        <v>0</v>
      </c>
      <c r="M1921" s="12" t="n">
        <f aca="false">IF($F$1921=1,MIN(Assumptions!$B$51,MAX(Assumptions!$B$4,Assumptions!$B$26-($I$1921+$J$1921+$K$1921+$L$1921))),Assumptions!$B$4)</f>
        <v>0</v>
      </c>
      <c r="N1921" s="12" t="n">
        <f aca="false">IF($G$1921=1,MIN(Assumptions!$B$46,MAX(Assumptions!$B$4,Assumptions!$B$26-($I$1921+$J$1921+$K$1921+$L$1921+$M$1921))),Assumptions!$B$4)</f>
        <v>0</v>
      </c>
      <c r="O1921" s="12" t="n">
        <f aca="false">IF($H$1921=1,MIN(Assumptions!$B$41,MAX(Assumptions!$B$4,Assumptions!$B$26-($I$1921+$J$1921+$K$1921+$L$1921+$M$1921+$N$1921))),Assumptions!$B$4)</f>
        <v>0</v>
      </c>
      <c r="P1921" s="12" t="n">
        <f aca="false">$I$1921+$J$1921+$K$1921+$L$1921+$M$1921+$N$1921+$O$1921</f>
        <v>0</v>
      </c>
      <c r="Q1921" s="12" t="n">
        <f aca="false">MAX(Assumptions!$B$4,Assumptions!$B$26-$P$1921)</f>
        <v>2000000000</v>
      </c>
      <c r="R1921" s="12" t="n">
        <f aca="false">$J$1910+$O$1910+Assumptions!$B$20+IF($B$1921=0,$D$1910,Assumptions!$B$4)+IF($C$1921=0,$AI$1910,Assumptions!$B$4)+IF($D$1921=0,$AF$1910,Assumptions!$B$4)+IF($E$1921=0,$AC$1910,Assumptions!$B$4)+IF($F$1921=0,$Z$1910,Assumptions!$B$4)+IF($G$1921=0,$W$1910,Assumptions!$B$4)+IF($H$1921=0,$T$1910,Assumptions!$B$4)</f>
        <v>33132671.8001582</v>
      </c>
      <c r="S1921" s="12" t="n">
        <f aca="false">IF($R$1921&gt;Assumptions!$B$4,$Q$1921/$R$1921&gt;Assumptions!$B$13,FALSE())</f>
        <v>1</v>
      </c>
      <c r="T1921" s="12" t="n">
        <f aca="false">IF($S$1921,($Q$1921+Assumptions!$B$14*Assumptions!$B$13)/($R$1921+Assumptions!$B$14),IF($R$1921&gt;Assumptions!$B$4,$Q$1921/$R$1921,Assumptions!$B$4))</f>
        <v>56.1984240539355</v>
      </c>
      <c r="U1921" s="12" t="n">
        <f aca="false">IF($B$1921=1,$I$1921,$D$1910*$T$1921)</f>
        <v>35658121.186518</v>
      </c>
      <c r="V1921" s="12" t="n">
        <f aca="false">IF($C$1921=1,$J$1921,$AI$1910*$T$1921)</f>
        <v>343183490.374564</v>
      </c>
      <c r="W1921" s="12" t="n">
        <f aca="false">IF($D$1921=1,$K$1921,$AF$1910*$T$1921)</f>
        <v>97004639.9030904</v>
      </c>
      <c r="X1921" s="12" t="n">
        <f aca="false">IF($E$1921=1,$L$1921,$AC$1910*$T$1921)</f>
        <v>134876217.729445</v>
      </c>
      <c r="Y1921" s="12" t="n">
        <f aca="false">IF($F$1921=1,$M$1921,$Z$1910*$T$1921)</f>
        <v>168595272.161807</v>
      </c>
      <c r="Z1921" s="12" t="n">
        <f aca="false">IF($G$1921=1,$N$1921,$W$1910*$T$1921)</f>
        <v>280992120.269678</v>
      </c>
      <c r="AA1921" s="12" t="n">
        <f aca="false">IF($H$1921=1,$O$1921,$T$1910*$T$1921)</f>
        <v>280992120.269678</v>
      </c>
      <c r="AB1921" s="12" t="n">
        <f aca="false">($J$1910+$O$1910)*$T$1921</f>
        <v>14916141.4849613</v>
      </c>
      <c r="AC1921" s="12" t="n">
        <f aca="false">Assumptions!$B$20*$T$1921</f>
        <v>505785816.48542</v>
      </c>
      <c r="AD1921" s="12" t="n">
        <f aca="false">IF($S$1921,Assumptions!$B$14*($T$1921-Assumptions!$B$13),Assumptions!$B$4)</f>
        <v>137996060.134839</v>
      </c>
      <c r="AE1921" s="12" t="n">
        <f aca="false">$U$1921+$V$1921+$W$1921+$X$1921+$Y$1921+$Z$1921+$AA$1921+$AB$1921+$AC$1921+$AD$1921</f>
        <v>2000000000</v>
      </c>
      <c r="AF1921" s="12" t="n">
        <f aca="false">IF(AND(IF($B$1921=1,$U$1921&gt;=INDEX($U$1921:$U$2048,1+$A$1921-Assumptions!$B$77),$U$1921&gt;INDEX($U$1921:$U$2048,1+$A$1921+Assumptions!$B$77)),IF($C$1921=1,$V$1921&gt;=INDEX($V$1921:$V$2048,1+$A$1921-Assumptions!$B$78),$V$1921&gt;INDEX($V$1921:$V$2048,1+$A$1921+Assumptions!$B$78)),IF($D$1921=1,$W$1921&gt;=INDEX($W$1921:$W$2048,1+$A$1921-Assumptions!$B$79),$W$1921&gt;INDEX($W$1921:$W$2048,1+$A$1921+Assumptions!$B$79)),IF($E$1921=1,$X$1921&gt;=INDEX($X$1921:$X$2048,1+$A$1921-Assumptions!$B$80),$X$1921&gt;INDEX($X$1921:$X$2048,1+$A$1921+Assumptions!$B$80)),IF($F$1921=1,$Y$1921&gt;=INDEX($Y$1921:$Y$2048,1+$A$1921-Assumptions!$B$81),$Y$1921&gt;INDEX($Y$1921:$Y$2048,1+$A$1921+Assumptions!$B$81)),IF($G$1921=1,$Z$1921&gt;=INDEX($Z$1921:$Z$2048,1+$A$1921-Assumptions!$B$82),$Z$1921&gt;INDEX($Z$1921:$Z$2048,1+$A$1921+Assumptions!$B$82)),IF($H$1921=1,$AA$1921&gt;=INDEX($AA$1921:$AA$2048,1+$A$1921-Assumptions!$B$83),$AA$1921&gt;INDEX($AA$1921:$AA$2048,1+$A$1921+Assumptions!$B$83))),1,0)</f>
        <v>0</v>
      </c>
    </row>
    <row r="1922" customFormat="false" ht="15" hidden="true" customHeight="false" outlineLevel="0" collapsed="false">
      <c r="A1922" s="6" t="n">
        <f aca="false">ROW()-ROW($A$1921)+Assumptions!$B$4</f>
        <v>1</v>
      </c>
      <c r="B1922" s="12" t="n">
        <f aca="false">MOD(QUOTIENT($A$1922,Assumptions!$B$77),2)</f>
        <v>0</v>
      </c>
      <c r="C1922" s="12" t="n">
        <f aca="false">MOD(QUOTIENT($A$1922,Assumptions!$B$78),2)</f>
        <v>0</v>
      </c>
      <c r="D1922" s="12" t="n">
        <f aca="false">MOD(QUOTIENT($A$1922,Assumptions!$B$79),2)</f>
        <v>0</v>
      </c>
      <c r="E1922" s="12" t="n">
        <f aca="false">MOD(QUOTIENT($A$1922,Assumptions!$B$80),2)</f>
        <v>0</v>
      </c>
      <c r="F1922" s="12" t="n">
        <f aca="false">MOD(QUOTIENT($A$1922,Assumptions!$B$81),2)</f>
        <v>0</v>
      </c>
      <c r="G1922" s="12" t="n">
        <f aca="false">MOD(QUOTIENT($A$1922,Assumptions!$B$82),2)</f>
        <v>0</v>
      </c>
      <c r="H1922" s="12" t="n">
        <f aca="false">MOD(QUOTIENT($A$1922,Assumptions!$B$83),2)</f>
        <v>1</v>
      </c>
      <c r="I1922" s="12" t="n">
        <f aca="false">IF($B$1922=1,MIN(Assumptions!$B$67,MAX(Assumptions!$B$4,Assumptions!$B$26-(Assumptions!$B$4))),Assumptions!$B$4)</f>
        <v>0</v>
      </c>
      <c r="J1922" s="12" t="n">
        <f aca="false">IF($C$1922=1,MIN(Assumptions!$B$66,MAX(Assumptions!$B$4,Assumptions!$B$26-($I$1922))),Assumptions!$B$4)</f>
        <v>0</v>
      </c>
      <c r="K1922" s="12" t="n">
        <f aca="false">IF($D$1922=1,MIN(Assumptions!$B$61,MAX(Assumptions!$B$4,Assumptions!$B$26-($I$1922+$J$1922))),Assumptions!$B$4)</f>
        <v>0</v>
      </c>
      <c r="L1922" s="12" t="n">
        <f aca="false">IF($E$1922=1,MIN(Assumptions!$B$56,MAX(Assumptions!$B$4,Assumptions!$B$26-($I$1922+$J$1922+$K$1922))),Assumptions!$B$4)</f>
        <v>0</v>
      </c>
      <c r="M1922" s="12" t="n">
        <f aca="false">IF($F$1922=1,MIN(Assumptions!$B$51,MAX(Assumptions!$B$4,Assumptions!$B$26-($I$1922+$J$1922+$K$1922+$L$1922))),Assumptions!$B$4)</f>
        <v>0</v>
      </c>
      <c r="N1922" s="12" t="n">
        <f aca="false">IF($G$1922=1,MIN(Assumptions!$B$46,MAX(Assumptions!$B$4,Assumptions!$B$26-($I$1922+$J$1922+$K$1922+$L$1922+$M$1922))),Assumptions!$B$4)</f>
        <v>0</v>
      </c>
      <c r="O1922" s="12" t="n">
        <f aca="false">IF($H$1922=1,MIN(Assumptions!$B$41,MAX(Assumptions!$B$4,Assumptions!$B$26-($I$1922+$J$1922+$K$1922+$L$1922+$M$1922+$N$1922))),Assumptions!$B$4)</f>
        <v>5000000</v>
      </c>
      <c r="P1922" s="12" t="n">
        <f aca="false">$I$1922+$J$1922+$K$1922+$L$1922+$M$1922+$N$1922+$O$1922</f>
        <v>5000000</v>
      </c>
      <c r="Q1922" s="12" t="n">
        <f aca="false">MAX(Assumptions!$B$4,Assumptions!$B$26-$P$1922)</f>
        <v>1995000000</v>
      </c>
      <c r="R1922" s="12" t="n">
        <f aca="false">$J$1910+$O$1910+Assumptions!$B$20+IF($B$1922=0,$D$1910,Assumptions!$B$4)+IF($C$1922=0,$AI$1910,Assumptions!$B$4)+IF($D$1922=0,$AF$1910,Assumptions!$B$4)+IF($E$1922=0,$AC$1910,Assumptions!$B$4)+IF($F$1922=0,$Z$1910,Assumptions!$B$4)+IF($G$1922=0,$W$1910,Assumptions!$B$4)+IF($H$1922=0,$T$1910,Assumptions!$B$4)</f>
        <v>28132671.8001582</v>
      </c>
      <c r="S1922" s="12" t="n">
        <f aca="false">IF($R$1922&gt;Assumptions!$B$4,$Q$1922/$R$1922&gt;Assumptions!$B$13,FALSE())</f>
        <v>1</v>
      </c>
      <c r="T1922" s="12" t="n">
        <f aca="false">IF($S$1922,($Q$1922+Assumptions!$B$14*Assumptions!$B$13)/($R$1922+Assumptions!$B$14),IF($R$1922&gt;Assumptions!$B$4,$Q$1922/$R$1922,Assumptions!$B$4))</f>
        <v>65.2081546471466</v>
      </c>
      <c r="U1922" s="12" t="n">
        <f aca="false">IF($B$1922=1,$I$1922,$D$1910*$T$1922)</f>
        <v>41374830.6985545</v>
      </c>
      <c r="V1922" s="12" t="n">
        <f aca="false">IF($C$1922=1,$J$1922,$AI$1910*$T$1922)</f>
        <v>398202662.964621</v>
      </c>
      <c r="W1922" s="12" t="n">
        <f aca="false">IF($D$1922=1,$K$1922,$AF$1910*$T$1922)</f>
        <v>112556422.475845</v>
      </c>
      <c r="X1922" s="12" t="n">
        <f aca="false">IF($E$1922=1,$L$1922,$AC$1910*$T$1922)</f>
        <v>156499571.153152</v>
      </c>
      <c r="Y1922" s="12" t="n">
        <f aca="false">IF($F$1922=1,$M$1922,$Z$1910*$T$1922)</f>
        <v>195624463.94144</v>
      </c>
      <c r="Z1922" s="12" t="n">
        <f aca="false">IF($G$1922=1,$N$1922,$W$1910*$T$1922)</f>
        <v>326040773.235733</v>
      </c>
      <c r="AA1922" s="12" t="n">
        <f aca="false">IF($H$1922=1,$O$1922,$T$1910*$T$1922)</f>
        <v>5000000</v>
      </c>
      <c r="AB1922" s="12" t="n">
        <f aca="false">($J$1910+$O$1910)*$T$1922</f>
        <v>17307497.0884697</v>
      </c>
      <c r="AC1922" s="12" t="n">
        <f aca="false">Assumptions!$B$20*$T$1922</f>
        <v>586873391.824319</v>
      </c>
      <c r="AD1922" s="12" t="n">
        <f aca="false">IF($S$1922,Assumptions!$B$14*($T$1922-Assumptions!$B$13),Assumptions!$B$4)</f>
        <v>160520386.617866</v>
      </c>
      <c r="AE1922" s="12" t="n">
        <f aca="false">$U$1922+$V$1922+$W$1922+$X$1922+$Y$1922+$Z$1922+$AA$1922+$AB$1922+$AC$1922+$AD$1922</f>
        <v>2000000000</v>
      </c>
      <c r="AF1922" s="12" t="n">
        <f aca="false">IF(AND(IF($B$1922=1,$U$1922&gt;=INDEX($U$1921:$U$2048,1+$A$1922-Assumptions!$B$77),$U$1922&gt;INDEX($U$1921:$U$2048,1+$A$1922+Assumptions!$B$77)),IF($C$1922=1,$V$1922&gt;=INDEX($V$1921:$V$2048,1+$A$1922-Assumptions!$B$78),$V$1922&gt;INDEX($V$1921:$V$2048,1+$A$1922+Assumptions!$B$78)),IF($D$1922=1,$W$1922&gt;=INDEX($W$1921:$W$2048,1+$A$1922-Assumptions!$B$79),$W$1922&gt;INDEX($W$1921:$W$2048,1+$A$1922+Assumptions!$B$79)),IF($E$1922=1,$X$1922&gt;=INDEX($X$1921:$X$2048,1+$A$1922-Assumptions!$B$80),$X$1922&gt;INDEX($X$1921:$X$2048,1+$A$1922+Assumptions!$B$80)),IF($F$1922=1,$Y$1922&gt;=INDEX($Y$1921:$Y$2048,1+$A$1922-Assumptions!$B$81),$Y$1922&gt;INDEX($Y$1921:$Y$2048,1+$A$1922+Assumptions!$B$81)),IF($G$1922=1,$Z$1922&gt;=INDEX($Z$1921:$Z$2048,1+$A$1922-Assumptions!$B$82),$Z$1922&gt;INDEX($Z$1921:$Z$2048,1+$A$1922+Assumptions!$B$82)),IF($H$1922=1,$AA$1922&gt;=INDEX($AA$1921:$AA$2048,1+$A$1922-Assumptions!$B$83),$AA$1922&gt;INDEX($AA$1921:$AA$2048,1+$A$1922+Assumptions!$B$83))),1,0)</f>
        <v>0</v>
      </c>
    </row>
    <row r="1923" customFormat="false" ht="15" hidden="true" customHeight="false" outlineLevel="0" collapsed="false">
      <c r="A1923" s="6" t="n">
        <f aca="false">ROW()-ROW($A$1921)+Assumptions!$B$4</f>
        <v>2</v>
      </c>
      <c r="B1923" s="12" t="n">
        <f aca="false">MOD(QUOTIENT($A$1923,Assumptions!$B$77),2)</f>
        <v>0</v>
      </c>
      <c r="C1923" s="12" t="n">
        <f aca="false">MOD(QUOTIENT($A$1923,Assumptions!$B$78),2)</f>
        <v>0</v>
      </c>
      <c r="D1923" s="12" t="n">
        <f aca="false">MOD(QUOTIENT($A$1923,Assumptions!$B$79),2)</f>
        <v>0</v>
      </c>
      <c r="E1923" s="12" t="n">
        <f aca="false">MOD(QUOTIENT($A$1923,Assumptions!$B$80),2)</f>
        <v>0</v>
      </c>
      <c r="F1923" s="12" t="n">
        <f aca="false">MOD(QUOTIENT($A$1923,Assumptions!$B$81),2)</f>
        <v>0</v>
      </c>
      <c r="G1923" s="12" t="n">
        <f aca="false">MOD(QUOTIENT($A$1923,Assumptions!$B$82),2)</f>
        <v>1</v>
      </c>
      <c r="H1923" s="12" t="n">
        <f aca="false">MOD(QUOTIENT($A$1923,Assumptions!$B$83),2)</f>
        <v>0</v>
      </c>
      <c r="I1923" s="12" t="n">
        <f aca="false">IF($B$1923=1,MIN(Assumptions!$B$67,MAX(Assumptions!$B$4,Assumptions!$B$26-(Assumptions!$B$4))),Assumptions!$B$4)</f>
        <v>0</v>
      </c>
      <c r="J1923" s="12" t="n">
        <f aca="false">IF($C$1923=1,MIN(Assumptions!$B$66,MAX(Assumptions!$B$4,Assumptions!$B$26-($I$1923))),Assumptions!$B$4)</f>
        <v>0</v>
      </c>
      <c r="K1923" s="12" t="n">
        <f aca="false">IF($D$1923=1,MIN(Assumptions!$B$61,MAX(Assumptions!$B$4,Assumptions!$B$26-($I$1923+$J$1923))),Assumptions!$B$4)</f>
        <v>0</v>
      </c>
      <c r="L1923" s="12" t="n">
        <f aca="false">IF($E$1923=1,MIN(Assumptions!$B$56,MAX(Assumptions!$B$4,Assumptions!$B$26-($I$1923+$J$1923+$K$1923))),Assumptions!$B$4)</f>
        <v>0</v>
      </c>
      <c r="M1923" s="12" t="n">
        <f aca="false">IF($F$1923=1,MIN(Assumptions!$B$51,MAX(Assumptions!$B$4,Assumptions!$B$26-($I$1923+$J$1923+$K$1923+$L$1923))),Assumptions!$B$4)</f>
        <v>0</v>
      </c>
      <c r="N1923" s="12" t="n">
        <f aca="false">IF($G$1923=1,MIN(Assumptions!$B$46,MAX(Assumptions!$B$4,Assumptions!$B$26-($I$1923+$J$1923+$K$1923+$L$1923+$M$1923))),Assumptions!$B$4)</f>
        <v>15000000</v>
      </c>
      <c r="O1923" s="12" t="n">
        <f aca="false">IF($H$1923=1,MIN(Assumptions!$B$41,MAX(Assumptions!$B$4,Assumptions!$B$26-($I$1923+$J$1923+$K$1923+$L$1923+$M$1923+$N$1923))),Assumptions!$B$4)</f>
        <v>0</v>
      </c>
      <c r="P1923" s="12" t="n">
        <f aca="false">$I$1923+$J$1923+$K$1923+$L$1923+$M$1923+$N$1923+$O$1923</f>
        <v>15000000</v>
      </c>
      <c r="Q1923" s="12" t="n">
        <f aca="false">MAX(Assumptions!$B$4,Assumptions!$B$26-$P$1923)</f>
        <v>1985000000</v>
      </c>
      <c r="R1923" s="12" t="n">
        <f aca="false">$J$1910+$O$1910+Assumptions!$B$20+IF($B$1923=0,$D$1910,Assumptions!$B$4)+IF($C$1923=0,$AI$1910,Assumptions!$B$4)+IF($D$1923=0,$AF$1910,Assumptions!$B$4)+IF($E$1923=0,$AC$1910,Assumptions!$B$4)+IF($F$1923=0,$Z$1910,Assumptions!$B$4)+IF($G$1923=0,$W$1910,Assumptions!$B$4)+IF($H$1923=0,$T$1910,Assumptions!$B$4)</f>
        <v>28132671.8001582</v>
      </c>
      <c r="S1923" s="12" t="n">
        <f aca="false">IF($R$1923&gt;Assumptions!$B$4,$Q$1923/$R$1923&gt;Assumptions!$B$13,FALSE())</f>
        <v>1</v>
      </c>
      <c r="T1923" s="12" t="n">
        <f aca="false">IF($S$1923,($Q$1923+Assumptions!$B$14*Assumptions!$B$13)/($R$1923+Assumptions!$B$14),IF($R$1923&gt;Assumptions!$B$4,$Q$1923/$R$1923,Assumptions!$B$4))</f>
        <v>64.881705812868</v>
      </c>
      <c r="U1923" s="12" t="n">
        <f aca="false">IF($B$1923=1,$I$1923,$D$1910*$T$1923)</f>
        <v>41167697.6287244</v>
      </c>
      <c r="V1923" s="12" t="n">
        <f aca="false">IF($C$1923=1,$J$1923,$AI$1910*$T$1923)</f>
        <v>396209157.768302</v>
      </c>
      <c r="W1923" s="12" t="n">
        <f aca="false">IF($D$1923=1,$K$1923,$AF$1910*$T$1923)</f>
        <v>111992936.005378</v>
      </c>
      <c r="X1923" s="12" t="n">
        <f aca="false">IF($E$1923=1,$L$1923,$AC$1910*$T$1923)</f>
        <v>155716093.950883</v>
      </c>
      <c r="Y1923" s="12" t="n">
        <f aca="false">IF($F$1923=1,$M$1923,$Z$1910*$T$1923)</f>
        <v>194645117.438604</v>
      </c>
      <c r="Z1923" s="12" t="n">
        <f aca="false">IF($G$1923=1,$N$1923,$W$1910*$T$1923)</f>
        <v>15000000</v>
      </c>
      <c r="AA1923" s="12" t="n">
        <f aca="false">IF($H$1923=1,$O$1923,$T$1910*$T$1923)</f>
        <v>324408529.06434</v>
      </c>
      <c r="AB1923" s="12" t="n">
        <f aca="false">($J$1910+$O$1910)*$T$1923</f>
        <v>17220851.2957865</v>
      </c>
      <c r="AC1923" s="12" t="n">
        <f aca="false">Assumptions!$B$20*$T$1923</f>
        <v>583935352.315812</v>
      </c>
      <c r="AD1923" s="12" t="n">
        <f aca="false">IF($S$1923,Assumptions!$B$14*($T$1923-Assumptions!$B$13),Assumptions!$B$4)</f>
        <v>159704264.53217</v>
      </c>
      <c r="AE1923" s="12" t="n">
        <f aca="false">$U$1923+$V$1923+$W$1923+$X$1923+$Y$1923+$Z$1923+$AA$1923+$AB$1923+$AC$1923+$AD$1923</f>
        <v>2000000000</v>
      </c>
      <c r="AF1923" s="12" t="n">
        <f aca="false">IF(AND(IF($B$1923=1,$U$1923&gt;=INDEX($U$1921:$U$2048,1+$A$1923-Assumptions!$B$77),$U$1923&gt;INDEX($U$1921:$U$2048,1+$A$1923+Assumptions!$B$77)),IF($C$1923=1,$V$1923&gt;=INDEX($V$1921:$V$2048,1+$A$1923-Assumptions!$B$78),$V$1923&gt;INDEX($V$1921:$V$2048,1+$A$1923+Assumptions!$B$78)),IF($D$1923=1,$W$1923&gt;=INDEX($W$1921:$W$2048,1+$A$1923-Assumptions!$B$79),$W$1923&gt;INDEX($W$1921:$W$2048,1+$A$1923+Assumptions!$B$79)),IF($E$1923=1,$X$1923&gt;=INDEX($X$1921:$X$2048,1+$A$1923-Assumptions!$B$80),$X$1923&gt;INDEX($X$1921:$X$2048,1+$A$1923+Assumptions!$B$80)),IF($F$1923=1,$Y$1923&gt;=INDEX($Y$1921:$Y$2048,1+$A$1923-Assumptions!$B$81),$Y$1923&gt;INDEX($Y$1921:$Y$2048,1+$A$1923+Assumptions!$B$81)),IF($G$1923=1,$Z$1923&gt;=INDEX($Z$1921:$Z$2048,1+$A$1923-Assumptions!$B$82),$Z$1923&gt;INDEX($Z$1921:$Z$2048,1+$A$1923+Assumptions!$B$82)),IF($H$1923=1,$AA$1923&gt;=INDEX($AA$1921:$AA$2048,1+$A$1923-Assumptions!$B$83),$AA$1923&gt;INDEX($AA$1921:$AA$2048,1+$A$1923+Assumptions!$B$83))),1,0)</f>
        <v>0</v>
      </c>
    </row>
    <row r="1924" customFormat="false" ht="15" hidden="true" customHeight="false" outlineLevel="0" collapsed="false">
      <c r="A1924" s="6" t="n">
        <f aca="false">ROW()-ROW($A$1921)+Assumptions!$B$4</f>
        <v>3</v>
      </c>
      <c r="B1924" s="12" t="n">
        <f aca="false">MOD(QUOTIENT($A$1924,Assumptions!$B$77),2)</f>
        <v>0</v>
      </c>
      <c r="C1924" s="12" t="n">
        <f aca="false">MOD(QUOTIENT($A$1924,Assumptions!$B$78),2)</f>
        <v>0</v>
      </c>
      <c r="D1924" s="12" t="n">
        <f aca="false">MOD(QUOTIENT($A$1924,Assumptions!$B$79),2)</f>
        <v>0</v>
      </c>
      <c r="E1924" s="12" t="n">
        <f aca="false">MOD(QUOTIENT($A$1924,Assumptions!$B$80),2)</f>
        <v>0</v>
      </c>
      <c r="F1924" s="12" t="n">
        <f aca="false">MOD(QUOTIENT($A$1924,Assumptions!$B$81),2)</f>
        <v>0</v>
      </c>
      <c r="G1924" s="12" t="n">
        <f aca="false">MOD(QUOTIENT($A$1924,Assumptions!$B$82),2)</f>
        <v>1</v>
      </c>
      <c r="H1924" s="12" t="n">
        <f aca="false">MOD(QUOTIENT($A$1924,Assumptions!$B$83),2)</f>
        <v>1</v>
      </c>
      <c r="I1924" s="12" t="n">
        <f aca="false">IF($B$1924=1,MIN(Assumptions!$B$67,MAX(Assumptions!$B$4,Assumptions!$B$26-(Assumptions!$B$4))),Assumptions!$B$4)</f>
        <v>0</v>
      </c>
      <c r="J1924" s="12" t="n">
        <f aca="false">IF($C$1924=1,MIN(Assumptions!$B$66,MAX(Assumptions!$B$4,Assumptions!$B$26-($I$1924))),Assumptions!$B$4)</f>
        <v>0</v>
      </c>
      <c r="K1924" s="12" t="n">
        <f aca="false">IF($D$1924=1,MIN(Assumptions!$B$61,MAX(Assumptions!$B$4,Assumptions!$B$26-($I$1924+$J$1924))),Assumptions!$B$4)</f>
        <v>0</v>
      </c>
      <c r="L1924" s="12" t="n">
        <f aca="false">IF($E$1924=1,MIN(Assumptions!$B$56,MAX(Assumptions!$B$4,Assumptions!$B$26-($I$1924+$J$1924+$K$1924))),Assumptions!$B$4)</f>
        <v>0</v>
      </c>
      <c r="M1924" s="12" t="n">
        <f aca="false">IF($F$1924=1,MIN(Assumptions!$B$51,MAX(Assumptions!$B$4,Assumptions!$B$26-($I$1924+$J$1924+$K$1924+$L$1924))),Assumptions!$B$4)</f>
        <v>0</v>
      </c>
      <c r="N1924" s="12" t="n">
        <f aca="false">IF($G$1924=1,MIN(Assumptions!$B$46,MAX(Assumptions!$B$4,Assumptions!$B$26-($I$1924+$J$1924+$K$1924+$L$1924+$M$1924))),Assumptions!$B$4)</f>
        <v>15000000</v>
      </c>
      <c r="O1924" s="12" t="n">
        <f aca="false">IF($H$1924=1,MIN(Assumptions!$B$41,MAX(Assumptions!$B$4,Assumptions!$B$26-($I$1924+$J$1924+$K$1924+$L$1924+$M$1924+$N$1924))),Assumptions!$B$4)</f>
        <v>5000000</v>
      </c>
      <c r="P1924" s="12" t="n">
        <f aca="false">$I$1924+$J$1924+$K$1924+$L$1924+$M$1924+$N$1924+$O$1924</f>
        <v>20000000</v>
      </c>
      <c r="Q1924" s="12" t="n">
        <f aca="false">MAX(Assumptions!$B$4,Assumptions!$B$26-$P$1924)</f>
        <v>1980000000</v>
      </c>
      <c r="R1924" s="12" t="n">
        <f aca="false">$J$1910+$O$1910+Assumptions!$B$20+IF($B$1924=0,$D$1910,Assumptions!$B$4)+IF($C$1924=0,$AI$1910,Assumptions!$B$4)+IF($D$1924=0,$AF$1910,Assumptions!$B$4)+IF($E$1924=0,$AC$1910,Assumptions!$B$4)+IF($F$1924=0,$Z$1910,Assumptions!$B$4)+IF($G$1924=0,$W$1910,Assumptions!$B$4)+IF($H$1924=0,$T$1910,Assumptions!$B$4)</f>
        <v>23132671.8001582</v>
      </c>
      <c r="S1924" s="12" t="n">
        <f aca="false">IF($R$1924&gt;Assumptions!$B$4,$Q$1924/$R$1924&gt;Assumptions!$B$13,FALSE())</f>
        <v>1</v>
      </c>
      <c r="T1924" s="12" t="n">
        <f aca="false">IF($S$1924,($Q$1924+Assumptions!$B$14*Assumptions!$B$13)/($R$1924+Assumptions!$B$14),IF($R$1924&gt;Assumptions!$B$4,$Q$1924/$R$1924,Assumptions!$B$4))</f>
        <v>77.3426982351393</v>
      </c>
      <c r="U1924" s="12" t="n">
        <f aca="false">IF($B$1924=1,$I$1924,$D$1910*$T$1924)</f>
        <v>49074246.3510016</v>
      </c>
      <c r="V1924" s="12" t="n">
        <f aca="false">IF($C$1924=1,$J$1924,$AI$1910*$T$1924)</f>
        <v>472303940.584665</v>
      </c>
      <c r="W1924" s="12" t="n">
        <f aca="false">IF($D$1924=1,$K$1924,$AF$1910*$T$1924)</f>
        <v>133501974.792613</v>
      </c>
      <c r="X1924" s="12" t="n">
        <f aca="false">IF($E$1924=1,$L$1924,$AC$1910*$T$1924)</f>
        <v>185622475.764334</v>
      </c>
      <c r="Y1924" s="12" t="n">
        <f aca="false">IF($F$1924=1,$M$1924,$Z$1910*$T$1924)</f>
        <v>232028094.705418</v>
      </c>
      <c r="Z1924" s="12" t="n">
        <f aca="false">IF($G$1924=1,$N$1924,$W$1910*$T$1924)</f>
        <v>15000000</v>
      </c>
      <c r="AA1924" s="12" t="n">
        <f aca="false">IF($H$1924=1,$O$1924,$T$1910*$T$1924)</f>
        <v>5000000</v>
      </c>
      <c r="AB1924" s="12" t="n">
        <f aca="false">($J$1910+$O$1910)*$T$1924</f>
        <v>20528238.0978655</v>
      </c>
      <c r="AC1924" s="12" t="n">
        <f aca="false">Assumptions!$B$20*$T$1924</f>
        <v>696084284.116254</v>
      </c>
      <c r="AD1924" s="12" t="n">
        <f aca="false">IF($S$1924,Assumptions!$B$14*($T$1924-Assumptions!$B$13),Assumptions!$B$4)</f>
        <v>190856745.587848</v>
      </c>
      <c r="AE1924" s="12" t="n">
        <f aca="false">$U$1924+$V$1924+$W$1924+$X$1924+$Y$1924+$Z$1924+$AA$1924+$AB$1924+$AC$1924+$AD$1924</f>
        <v>2000000000</v>
      </c>
      <c r="AF1924" s="12" t="n">
        <f aca="false">IF(AND(IF($B$1924=1,$U$1924&gt;=INDEX($U$1921:$U$2048,1+$A$1924-Assumptions!$B$77),$U$1924&gt;INDEX($U$1921:$U$2048,1+$A$1924+Assumptions!$B$77)),IF($C$1924=1,$V$1924&gt;=INDEX($V$1921:$V$2048,1+$A$1924-Assumptions!$B$78),$V$1924&gt;INDEX($V$1921:$V$2048,1+$A$1924+Assumptions!$B$78)),IF($D$1924=1,$W$1924&gt;=INDEX($W$1921:$W$2048,1+$A$1924-Assumptions!$B$79),$W$1924&gt;INDEX($W$1921:$W$2048,1+$A$1924+Assumptions!$B$79)),IF($E$1924=1,$X$1924&gt;=INDEX($X$1921:$X$2048,1+$A$1924-Assumptions!$B$80),$X$1924&gt;INDEX($X$1921:$X$2048,1+$A$1924+Assumptions!$B$80)),IF($F$1924=1,$Y$1924&gt;=INDEX($Y$1921:$Y$2048,1+$A$1924-Assumptions!$B$81),$Y$1924&gt;INDEX($Y$1921:$Y$2048,1+$A$1924+Assumptions!$B$81)),IF($G$1924=1,$Z$1924&gt;=INDEX($Z$1921:$Z$2048,1+$A$1924-Assumptions!$B$82),$Z$1924&gt;INDEX($Z$1921:$Z$2048,1+$A$1924+Assumptions!$B$82)),IF($H$1924=1,$AA$1924&gt;=INDEX($AA$1921:$AA$2048,1+$A$1924-Assumptions!$B$83),$AA$1924&gt;INDEX($AA$1921:$AA$2048,1+$A$1924+Assumptions!$B$83))),1,0)</f>
        <v>0</v>
      </c>
    </row>
    <row r="1925" customFormat="false" ht="15" hidden="true" customHeight="false" outlineLevel="0" collapsed="false">
      <c r="A1925" s="6" t="n">
        <f aca="false">ROW()-ROW($A$1921)+Assumptions!$B$4</f>
        <v>4</v>
      </c>
      <c r="B1925" s="12" t="n">
        <f aca="false">MOD(QUOTIENT($A$1925,Assumptions!$B$77),2)</f>
        <v>0</v>
      </c>
      <c r="C1925" s="12" t="n">
        <f aca="false">MOD(QUOTIENT($A$1925,Assumptions!$B$78),2)</f>
        <v>0</v>
      </c>
      <c r="D1925" s="12" t="n">
        <f aca="false">MOD(QUOTIENT($A$1925,Assumptions!$B$79),2)</f>
        <v>0</v>
      </c>
      <c r="E1925" s="12" t="n">
        <f aca="false">MOD(QUOTIENT($A$1925,Assumptions!$B$80),2)</f>
        <v>0</v>
      </c>
      <c r="F1925" s="12" t="n">
        <f aca="false">MOD(QUOTIENT($A$1925,Assumptions!$B$81),2)</f>
        <v>1</v>
      </c>
      <c r="G1925" s="12" t="n">
        <f aca="false">MOD(QUOTIENT($A$1925,Assumptions!$B$82),2)</f>
        <v>0</v>
      </c>
      <c r="H1925" s="12" t="n">
        <f aca="false">MOD(QUOTIENT($A$1925,Assumptions!$B$83),2)</f>
        <v>0</v>
      </c>
      <c r="I1925" s="12" t="n">
        <f aca="false">IF($B$1925=1,MIN(Assumptions!$B$67,MAX(Assumptions!$B$4,Assumptions!$B$26-(Assumptions!$B$4))),Assumptions!$B$4)</f>
        <v>0</v>
      </c>
      <c r="J1925" s="12" t="n">
        <f aca="false">IF($C$1925=1,MIN(Assumptions!$B$66,MAX(Assumptions!$B$4,Assumptions!$B$26-($I$1925))),Assumptions!$B$4)</f>
        <v>0</v>
      </c>
      <c r="K1925" s="12" t="n">
        <f aca="false">IF($D$1925=1,MIN(Assumptions!$B$61,MAX(Assumptions!$B$4,Assumptions!$B$26-($I$1925+$J$1925))),Assumptions!$B$4)</f>
        <v>0</v>
      </c>
      <c r="L1925" s="12" t="n">
        <f aca="false">IF($E$1925=1,MIN(Assumptions!$B$56,MAX(Assumptions!$B$4,Assumptions!$B$26-($I$1925+$J$1925+$K$1925))),Assumptions!$B$4)</f>
        <v>0</v>
      </c>
      <c r="M1925" s="12" t="n">
        <f aca="false">IF($F$1925=1,MIN(Assumptions!$B$51,MAX(Assumptions!$B$4,Assumptions!$B$26-($I$1925+$J$1925+$K$1925+$L$1925))),Assumptions!$B$4)</f>
        <v>30000000</v>
      </c>
      <c r="N1925" s="12" t="n">
        <f aca="false">IF($G$1925=1,MIN(Assumptions!$B$46,MAX(Assumptions!$B$4,Assumptions!$B$26-($I$1925+$J$1925+$K$1925+$L$1925+$M$1925))),Assumptions!$B$4)</f>
        <v>0</v>
      </c>
      <c r="O1925" s="12" t="n">
        <f aca="false">IF($H$1925=1,MIN(Assumptions!$B$41,MAX(Assumptions!$B$4,Assumptions!$B$26-($I$1925+$J$1925+$K$1925+$L$1925+$M$1925+$N$1925))),Assumptions!$B$4)</f>
        <v>0</v>
      </c>
      <c r="P1925" s="12" t="n">
        <f aca="false">$I$1925+$J$1925+$K$1925+$L$1925+$M$1925+$N$1925+$O$1925</f>
        <v>30000000</v>
      </c>
      <c r="Q1925" s="12" t="n">
        <f aca="false">MAX(Assumptions!$B$4,Assumptions!$B$26-$P$1925)</f>
        <v>1970000000</v>
      </c>
      <c r="R1925" s="12" t="n">
        <f aca="false">$J$1910+$O$1910+Assumptions!$B$20+IF($B$1925=0,$D$1910,Assumptions!$B$4)+IF($C$1925=0,$AI$1910,Assumptions!$B$4)+IF($D$1925=0,$AF$1910,Assumptions!$B$4)+IF($E$1925=0,$AC$1910,Assumptions!$B$4)+IF($F$1925=0,$Z$1910,Assumptions!$B$4)+IF($G$1925=0,$W$1910,Assumptions!$B$4)+IF($H$1925=0,$T$1910,Assumptions!$B$4)</f>
        <v>30132671.8001582</v>
      </c>
      <c r="S1925" s="12" t="n">
        <f aca="false">IF($R$1925&gt;Assumptions!$B$4,$Q$1925/$R$1925&gt;Assumptions!$B$13,FALSE())</f>
        <v>1</v>
      </c>
      <c r="T1925" s="12" t="n">
        <f aca="false">IF($S$1925,($Q$1925+Assumptions!$B$14*Assumptions!$B$13)/($R$1925+Assumptions!$B$14),IF($R$1925&gt;Assumptions!$B$4,$Q$1925/$R$1925,Assumptions!$B$4))</f>
        <v>60.4455562841912</v>
      </c>
      <c r="U1925" s="12" t="n">
        <f aca="false">IF($B$1925=1,$I$1925,$D$1910*$T$1925)</f>
        <v>38352943.2978333</v>
      </c>
      <c r="V1925" s="12" t="n">
        <f aca="false">IF($C$1925=1,$J$1925,$AI$1910*$T$1925)</f>
        <v>369119193.864445</v>
      </c>
      <c r="W1925" s="12" t="n">
        <f aca="false">IF($D$1925=1,$K$1925,$AF$1910*$T$1925)</f>
        <v>104335655.666475</v>
      </c>
      <c r="X1925" s="12" t="n">
        <f aca="false">IF($E$1925=1,$L$1925,$AC$1910*$T$1925)</f>
        <v>145069335.082059</v>
      </c>
      <c r="Y1925" s="12" t="n">
        <f aca="false">IF($F$1925=1,$M$1925,$Z$1910*$T$1925)</f>
        <v>30000000</v>
      </c>
      <c r="Z1925" s="12" t="n">
        <f aca="false">IF($G$1925=1,$N$1925,$W$1910*$T$1925)</f>
        <v>302227781.420956</v>
      </c>
      <c r="AA1925" s="12" t="n">
        <f aca="false">IF($H$1925=1,$O$1925,$T$1910*$T$1925)</f>
        <v>302227781.420956</v>
      </c>
      <c r="AB1925" s="12" t="n">
        <f aca="false">($J$1910+$O$1910)*$T$1925</f>
        <v>16043411.9790775</v>
      </c>
      <c r="AC1925" s="12" t="n">
        <f aca="false">Assumptions!$B$20*$T$1925</f>
        <v>544010006.557721</v>
      </c>
      <c r="AD1925" s="12" t="n">
        <f aca="false">IF($S$1925,Assumptions!$B$14*($T$1925-Assumptions!$B$13),Assumptions!$B$4)</f>
        <v>148613890.710478</v>
      </c>
      <c r="AE1925" s="12" t="n">
        <f aca="false">$U$1925+$V$1925+$W$1925+$X$1925+$Y$1925+$Z$1925+$AA$1925+$AB$1925+$AC$1925+$AD$1925</f>
        <v>2000000000</v>
      </c>
      <c r="AF1925" s="12" t="n">
        <f aca="false">IF(AND(IF($B$1925=1,$U$1925&gt;=INDEX($U$1921:$U$2048,1+$A$1925-Assumptions!$B$77),$U$1925&gt;INDEX($U$1921:$U$2048,1+$A$1925+Assumptions!$B$77)),IF($C$1925=1,$V$1925&gt;=INDEX($V$1921:$V$2048,1+$A$1925-Assumptions!$B$78),$V$1925&gt;INDEX($V$1921:$V$2048,1+$A$1925+Assumptions!$B$78)),IF($D$1925=1,$W$1925&gt;=INDEX($W$1921:$W$2048,1+$A$1925-Assumptions!$B$79),$W$1925&gt;INDEX($W$1921:$W$2048,1+$A$1925+Assumptions!$B$79)),IF($E$1925=1,$X$1925&gt;=INDEX($X$1921:$X$2048,1+$A$1925-Assumptions!$B$80),$X$1925&gt;INDEX($X$1921:$X$2048,1+$A$1925+Assumptions!$B$80)),IF($F$1925=1,$Y$1925&gt;=INDEX($Y$1921:$Y$2048,1+$A$1925-Assumptions!$B$81),$Y$1925&gt;INDEX($Y$1921:$Y$2048,1+$A$1925+Assumptions!$B$81)),IF($G$1925=1,$Z$1925&gt;=INDEX($Z$1921:$Z$2048,1+$A$1925-Assumptions!$B$82),$Z$1925&gt;INDEX($Z$1921:$Z$2048,1+$A$1925+Assumptions!$B$82)),IF($H$1925=1,$AA$1925&gt;=INDEX($AA$1921:$AA$2048,1+$A$1925-Assumptions!$B$83),$AA$1925&gt;INDEX($AA$1921:$AA$2048,1+$A$1925+Assumptions!$B$83))),1,0)</f>
        <v>0</v>
      </c>
    </row>
    <row r="1926" customFormat="false" ht="15" hidden="true" customHeight="false" outlineLevel="0" collapsed="false">
      <c r="A1926" s="6" t="n">
        <f aca="false">ROW()-ROW($A$1921)+Assumptions!$B$4</f>
        <v>5</v>
      </c>
      <c r="B1926" s="12" t="n">
        <f aca="false">MOD(QUOTIENT($A$1926,Assumptions!$B$77),2)</f>
        <v>0</v>
      </c>
      <c r="C1926" s="12" t="n">
        <f aca="false">MOD(QUOTIENT($A$1926,Assumptions!$B$78),2)</f>
        <v>0</v>
      </c>
      <c r="D1926" s="12" t="n">
        <f aca="false">MOD(QUOTIENT($A$1926,Assumptions!$B$79),2)</f>
        <v>0</v>
      </c>
      <c r="E1926" s="12" t="n">
        <f aca="false">MOD(QUOTIENT($A$1926,Assumptions!$B$80),2)</f>
        <v>0</v>
      </c>
      <c r="F1926" s="12" t="n">
        <f aca="false">MOD(QUOTIENT($A$1926,Assumptions!$B$81),2)</f>
        <v>1</v>
      </c>
      <c r="G1926" s="12" t="n">
        <f aca="false">MOD(QUOTIENT($A$1926,Assumptions!$B$82),2)</f>
        <v>0</v>
      </c>
      <c r="H1926" s="12" t="n">
        <f aca="false">MOD(QUOTIENT($A$1926,Assumptions!$B$83),2)</f>
        <v>1</v>
      </c>
      <c r="I1926" s="12" t="n">
        <f aca="false">IF($B$1926=1,MIN(Assumptions!$B$67,MAX(Assumptions!$B$4,Assumptions!$B$26-(Assumptions!$B$4))),Assumptions!$B$4)</f>
        <v>0</v>
      </c>
      <c r="J1926" s="12" t="n">
        <f aca="false">IF($C$1926=1,MIN(Assumptions!$B$66,MAX(Assumptions!$B$4,Assumptions!$B$26-($I$1926))),Assumptions!$B$4)</f>
        <v>0</v>
      </c>
      <c r="K1926" s="12" t="n">
        <f aca="false">IF($D$1926=1,MIN(Assumptions!$B$61,MAX(Assumptions!$B$4,Assumptions!$B$26-($I$1926+$J$1926))),Assumptions!$B$4)</f>
        <v>0</v>
      </c>
      <c r="L1926" s="12" t="n">
        <f aca="false">IF($E$1926=1,MIN(Assumptions!$B$56,MAX(Assumptions!$B$4,Assumptions!$B$26-($I$1926+$J$1926+$K$1926))),Assumptions!$B$4)</f>
        <v>0</v>
      </c>
      <c r="M1926" s="12" t="n">
        <f aca="false">IF($F$1926=1,MIN(Assumptions!$B$51,MAX(Assumptions!$B$4,Assumptions!$B$26-($I$1926+$J$1926+$K$1926+$L$1926))),Assumptions!$B$4)</f>
        <v>30000000</v>
      </c>
      <c r="N1926" s="12" t="n">
        <f aca="false">IF($G$1926=1,MIN(Assumptions!$B$46,MAX(Assumptions!$B$4,Assumptions!$B$26-($I$1926+$J$1926+$K$1926+$L$1926+$M$1926))),Assumptions!$B$4)</f>
        <v>0</v>
      </c>
      <c r="O1926" s="12" t="n">
        <f aca="false">IF($H$1926=1,MIN(Assumptions!$B$41,MAX(Assumptions!$B$4,Assumptions!$B$26-($I$1926+$J$1926+$K$1926+$L$1926+$M$1926+$N$1926))),Assumptions!$B$4)</f>
        <v>5000000</v>
      </c>
      <c r="P1926" s="12" t="n">
        <f aca="false">$I$1926+$J$1926+$K$1926+$L$1926+$M$1926+$N$1926+$O$1926</f>
        <v>35000000</v>
      </c>
      <c r="Q1926" s="12" t="n">
        <f aca="false">MAX(Assumptions!$B$4,Assumptions!$B$26-$P$1926)</f>
        <v>1965000000</v>
      </c>
      <c r="R1926" s="12" t="n">
        <f aca="false">$J$1910+$O$1910+Assumptions!$B$20+IF($B$1926=0,$D$1910,Assumptions!$B$4)+IF($C$1926=0,$AI$1910,Assumptions!$B$4)+IF($D$1926=0,$AF$1910,Assumptions!$B$4)+IF($E$1926=0,$AC$1910,Assumptions!$B$4)+IF($F$1926=0,$Z$1910,Assumptions!$B$4)+IF($G$1926=0,$W$1910,Assumptions!$B$4)+IF($H$1926=0,$T$1910,Assumptions!$B$4)</f>
        <v>25132671.8001582</v>
      </c>
      <c r="S1926" s="12" t="n">
        <f aca="false">IF($R$1926&gt;Assumptions!$B$4,$Q$1926/$R$1926&gt;Assumptions!$B$13,FALSE())</f>
        <v>1</v>
      </c>
      <c r="T1926" s="12" t="n">
        <f aca="false">IF($S$1926,($Q$1926+Assumptions!$B$14*Assumptions!$B$13)/($R$1926+Assumptions!$B$14),IF($R$1926&gt;Assumptions!$B$4,$Q$1926/$R$1926,Assumptions!$B$4))</f>
        <v>71.2019458063674</v>
      </c>
      <c r="U1926" s="12" t="n">
        <f aca="false">IF($B$1926=1,$I$1926,$D$1910*$T$1926)</f>
        <v>45177914.7728883</v>
      </c>
      <c r="V1926" s="12" t="n">
        <f aca="false">IF($C$1926=1,$J$1926,$AI$1910*$T$1926)</f>
        <v>434804582.06156</v>
      </c>
      <c r="W1926" s="12" t="n">
        <f aca="false">IF($D$1926=1,$K$1926,$AF$1910*$T$1926)</f>
        <v>122902363.004294</v>
      </c>
      <c r="X1926" s="12" t="n">
        <f aca="false">IF($E$1926=1,$L$1926,$AC$1910*$T$1926)</f>
        <v>170884669.935282</v>
      </c>
      <c r="Y1926" s="12" t="n">
        <f aca="false">IF($F$1926=1,$M$1926,$Z$1910*$T$1926)</f>
        <v>30000000</v>
      </c>
      <c r="Z1926" s="12" t="n">
        <f aca="false">IF($G$1926=1,$N$1926,$W$1910*$T$1926)</f>
        <v>356009729.031837</v>
      </c>
      <c r="AA1926" s="12" t="n">
        <f aca="false">IF($H$1926=1,$O$1926,$T$1910*$T$1926)</f>
        <v>5000000</v>
      </c>
      <c r="AB1926" s="12" t="n">
        <f aca="false">($J$1910+$O$1910)*$T$1926</f>
        <v>18898364.4209138</v>
      </c>
      <c r="AC1926" s="12" t="n">
        <f aca="false">Assumptions!$B$20*$T$1926</f>
        <v>640817512.257307</v>
      </c>
      <c r="AD1926" s="12" t="n">
        <f aca="false">IF($S$1926,Assumptions!$B$14*($T$1926-Assumptions!$B$13),Assumptions!$B$4)</f>
        <v>175504864.515919</v>
      </c>
      <c r="AE1926" s="12" t="n">
        <f aca="false">$U$1926+$V$1926+$W$1926+$X$1926+$Y$1926+$Z$1926+$AA$1926+$AB$1926+$AC$1926+$AD$1926</f>
        <v>2000000000</v>
      </c>
      <c r="AF1926" s="12" t="n">
        <f aca="false">IF(AND(IF($B$1926=1,$U$1926&gt;=INDEX($U$1921:$U$2048,1+$A$1926-Assumptions!$B$77),$U$1926&gt;INDEX($U$1921:$U$2048,1+$A$1926+Assumptions!$B$77)),IF($C$1926=1,$V$1926&gt;=INDEX($V$1921:$V$2048,1+$A$1926-Assumptions!$B$78),$V$1926&gt;INDEX($V$1921:$V$2048,1+$A$1926+Assumptions!$B$78)),IF($D$1926=1,$W$1926&gt;=INDEX($W$1921:$W$2048,1+$A$1926-Assumptions!$B$79),$W$1926&gt;INDEX($W$1921:$W$2048,1+$A$1926+Assumptions!$B$79)),IF($E$1926=1,$X$1926&gt;=INDEX($X$1921:$X$2048,1+$A$1926-Assumptions!$B$80),$X$1926&gt;INDEX($X$1921:$X$2048,1+$A$1926+Assumptions!$B$80)),IF($F$1926=1,$Y$1926&gt;=INDEX($Y$1921:$Y$2048,1+$A$1926-Assumptions!$B$81),$Y$1926&gt;INDEX($Y$1921:$Y$2048,1+$A$1926+Assumptions!$B$81)),IF($G$1926=1,$Z$1926&gt;=INDEX($Z$1921:$Z$2048,1+$A$1926-Assumptions!$B$82),$Z$1926&gt;INDEX($Z$1921:$Z$2048,1+$A$1926+Assumptions!$B$82)),IF($H$1926=1,$AA$1926&gt;=INDEX($AA$1921:$AA$2048,1+$A$1926-Assumptions!$B$83),$AA$1926&gt;INDEX($AA$1921:$AA$2048,1+$A$1926+Assumptions!$B$83))),1,0)</f>
        <v>0</v>
      </c>
    </row>
    <row r="1927" customFormat="false" ht="15" hidden="true" customHeight="false" outlineLevel="0" collapsed="false">
      <c r="A1927" s="6" t="n">
        <f aca="false">ROW()-ROW($A$1921)+Assumptions!$B$4</f>
        <v>6</v>
      </c>
      <c r="B1927" s="12" t="n">
        <f aca="false">MOD(QUOTIENT($A$1927,Assumptions!$B$77),2)</f>
        <v>0</v>
      </c>
      <c r="C1927" s="12" t="n">
        <f aca="false">MOD(QUOTIENT($A$1927,Assumptions!$B$78),2)</f>
        <v>0</v>
      </c>
      <c r="D1927" s="12" t="n">
        <f aca="false">MOD(QUOTIENT($A$1927,Assumptions!$B$79),2)</f>
        <v>0</v>
      </c>
      <c r="E1927" s="12" t="n">
        <f aca="false">MOD(QUOTIENT($A$1927,Assumptions!$B$80),2)</f>
        <v>0</v>
      </c>
      <c r="F1927" s="12" t="n">
        <f aca="false">MOD(QUOTIENT($A$1927,Assumptions!$B$81),2)</f>
        <v>1</v>
      </c>
      <c r="G1927" s="12" t="n">
        <f aca="false">MOD(QUOTIENT($A$1927,Assumptions!$B$82),2)</f>
        <v>1</v>
      </c>
      <c r="H1927" s="12" t="n">
        <f aca="false">MOD(QUOTIENT($A$1927,Assumptions!$B$83),2)</f>
        <v>0</v>
      </c>
      <c r="I1927" s="12" t="n">
        <f aca="false">IF($B$1927=1,MIN(Assumptions!$B$67,MAX(Assumptions!$B$4,Assumptions!$B$26-(Assumptions!$B$4))),Assumptions!$B$4)</f>
        <v>0</v>
      </c>
      <c r="J1927" s="12" t="n">
        <f aca="false">IF($C$1927=1,MIN(Assumptions!$B$66,MAX(Assumptions!$B$4,Assumptions!$B$26-($I$1927))),Assumptions!$B$4)</f>
        <v>0</v>
      </c>
      <c r="K1927" s="12" t="n">
        <f aca="false">IF($D$1927=1,MIN(Assumptions!$B$61,MAX(Assumptions!$B$4,Assumptions!$B$26-($I$1927+$J$1927))),Assumptions!$B$4)</f>
        <v>0</v>
      </c>
      <c r="L1927" s="12" t="n">
        <f aca="false">IF($E$1927=1,MIN(Assumptions!$B$56,MAX(Assumptions!$B$4,Assumptions!$B$26-($I$1927+$J$1927+$K$1927))),Assumptions!$B$4)</f>
        <v>0</v>
      </c>
      <c r="M1927" s="12" t="n">
        <f aca="false">IF($F$1927=1,MIN(Assumptions!$B$51,MAX(Assumptions!$B$4,Assumptions!$B$26-($I$1927+$J$1927+$K$1927+$L$1927))),Assumptions!$B$4)</f>
        <v>30000000</v>
      </c>
      <c r="N1927" s="12" t="n">
        <f aca="false">IF($G$1927=1,MIN(Assumptions!$B$46,MAX(Assumptions!$B$4,Assumptions!$B$26-($I$1927+$J$1927+$K$1927+$L$1927+$M$1927))),Assumptions!$B$4)</f>
        <v>15000000</v>
      </c>
      <c r="O1927" s="12" t="n">
        <f aca="false">IF($H$1927=1,MIN(Assumptions!$B$41,MAX(Assumptions!$B$4,Assumptions!$B$26-($I$1927+$J$1927+$K$1927+$L$1927+$M$1927+$N$1927))),Assumptions!$B$4)</f>
        <v>0</v>
      </c>
      <c r="P1927" s="12" t="n">
        <f aca="false">$I$1927+$J$1927+$K$1927+$L$1927+$M$1927+$N$1927+$O$1927</f>
        <v>45000000</v>
      </c>
      <c r="Q1927" s="12" t="n">
        <f aca="false">MAX(Assumptions!$B$4,Assumptions!$B$26-$P$1927)</f>
        <v>1955000000</v>
      </c>
      <c r="R1927" s="12" t="n">
        <f aca="false">$J$1910+$O$1910+Assumptions!$B$20+IF($B$1927=0,$D$1910,Assumptions!$B$4)+IF($C$1927=0,$AI$1910,Assumptions!$B$4)+IF($D$1927=0,$AF$1910,Assumptions!$B$4)+IF($E$1927=0,$AC$1910,Assumptions!$B$4)+IF($F$1927=0,$Z$1910,Assumptions!$B$4)+IF($G$1927=0,$W$1910,Assumptions!$B$4)+IF($H$1927=0,$T$1910,Assumptions!$B$4)</f>
        <v>25132671.8001582</v>
      </c>
      <c r="S1927" s="12" t="n">
        <f aca="false">IF($R$1927&gt;Assumptions!$B$4,$Q$1927/$R$1927&gt;Assumptions!$B$13,FALSE())</f>
        <v>1</v>
      </c>
      <c r="T1927" s="12" t="n">
        <f aca="false">IF($S$1927,($Q$1927+Assumptions!$B$14*Assumptions!$B$13)/($R$1927+Assumptions!$B$14),IF($R$1927&gt;Assumptions!$B$4,$Q$1927/$R$1927,Assumptions!$B$4))</f>
        <v>70.8400553575422</v>
      </c>
      <c r="U1927" s="12" t="n">
        <f aca="false">IF($B$1927=1,$I$1927,$D$1910*$T$1927)</f>
        <v>44948293.859176</v>
      </c>
      <c r="V1927" s="12" t="n">
        <f aca="false">IF($C$1927=1,$J$1927,$AI$1910*$T$1927)</f>
        <v>432594647.718172</v>
      </c>
      <c r="W1927" s="12" t="n">
        <f aca="false">IF($D$1927=1,$K$1927,$AF$1910*$T$1927)</f>
        <v>122277700.422315</v>
      </c>
      <c r="X1927" s="12" t="n">
        <f aca="false">IF($E$1927=1,$L$1927,$AC$1910*$T$1927)</f>
        <v>170016132.858101</v>
      </c>
      <c r="Y1927" s="12" t="n">
        <f aca="false">IF($F$1927=1,$M$1927,$Z$1910*$T$1927)</f>
        <v>30000000</v>
      </c>
      <c r="Z1927" s="12" t="n">
        <f aca="false">IF($G$1927=1,$N$1927,$W$1910*$T$1927)</f>
        <v>15000000</v>
      </c>
      <c r="AA1927" s="12" t="n">
        <f aca="false">IF($H$1927=1,$O$1927,$T$1910*$T$1927)</f>
        <v>354200276.787711</v>
      </c>
      <c r="AB1927" s="12" t="n">
        <f aca="false">($J$1910+$O$1910)*$T$1927</f>
        <v>18802311.7427897</v>
      </c>
      <c r="AC1927" s="12" t="n">
        <f aca="false">Assumptions!$B$20*$T$1927</f>
        <v>637560498.21788</v>
      </c>
      <c r="AD1927" s="12" t="n">
        <f aca="false">IF($S$1927,Assumptions!$B$14*($T$1927-Assumptions!$B$13),Assumptions!$B$4)</f>
        <v>174600138.393855</v>
      </c>
      <c r="AE1927" s="12" t="n">
        <f aca="false">$U$1927+$V$1927+$W$1927+$X$1927+$Y$1927+$Z$1927+$AA$1927+$AB$1927+$AC$1927+$AD$1927</f>
        <v>2000000000</v>
      </c>
      <c r="AF1927" s="12" t="n">
        <f aca="false">IF(AND(IF($B$1927=1,$U$1927&gt;=INDEX($U$1921:$U$2048,1+$A$1927-Assumptions!$B$77),$U$1927&gt;INDEX($U$1921:$U$2048,1+$A$1927+Assumptions!$B$77)),IF($C$1927=1,$V$1927&gt;=INDEX($V$1921:$V$2048,1+$A$1927-Assumptions!$B$78),$V$1927&gt;INDEX($V$1921:$V$2048,1+$A$1927+Assumptions!$B$78)),IF($D$1927=1,$W$1927&gt;=INDEX($W$1921:$W$2048,1+$A$1927-Assumptions!$B$79),$W$1927&gt;INDEX($W$1921:$W$2048,1+$A$1927+Assumptions!$B$79)),IF($E$1927=1,$X$1927&gt;=INDEX($X$1921:$X$2048,1+$A$1927-Assumptions!$B$80),$X$1927&gt;INDEX($X$1921:$X$2048,1+$A$1927+Assumptions!$B$80)),IF($F$1927=1,$Y$1927&gt;=INDEX($Y$1921:$Y$2048,1+$A$1927-Assumptions!$B$81),$Y$1927&gt;INDEX($Y$1921:$Y$2048,1+$A$1927+Assumptions!$B$81)),IF($G$1927=1,$Z$1927&gt;=INDEX($Z$1921:$Z$2048,1+$A$1927-Assumptions!$B$82),$Z$1927&gt;INDEX($Z$1921:$Z$2048,1+$A$1927+Assumptions!$B$82)),IF($H$1927=1,$AA$1927&gt;=INDEX($AA$1921:$AA$2048,1+$A$1927-Assumptions!$B$83),$AA$1927&gt;INDEX($AA$1921:$AA$2048,1+$A$1927+Assumptions!$B$83))),1,0)</f>
        <v>0</v>
      </c>
    </row>
    <row r="1928" customFormat="false" ht="15" hidden="true" customHeight="false" outlineLevel="0" collapsed="false">
      <c r="A1928" s="6" t="n">
        <f aca="false">ROW()-ROW($A$1921)+Assumptions!$B$4</f>
        <v>7</v>
      </c>
      <c r="B1928" s="12" t="n">
        <f aca="false">MOD(QUOTIENT($A$1928,Assumptions!$B$77),2)</f>
        <v>0</v>
      </c>
      <c r="C1928" s="12" t="n">
        <f aca="false">MOD(QUOTIENT($A$1928,Assumptions!$B$78),2)</f>
        <v>0</v>
      </c>
      <c r="D1928" s="12" t="n">
        <f aca="false">MOD(QUOTIENT($A$1928,Assumptions!$B$79),2)</f>
        <v>0</v>
      </c>
      <c r="E1928" s="12" t="n">
        <f aca="false">MOD(QUOTIENT($A$1928,Assumptions!$B$80),2)</f>
        <v>0</v>
      </c>
      <c r="F1928" s="12" t="n">
        <f aca="false">MOD(QUOTIENT($A$1928,Assumptions!$B$81),2)</f>
        <v>1</v>
      </c>
      <c r="G1928" s="12" t="n">
        <f aca="false">MOD(QUOTIENT($A$1928,Assumptions!$B$82),2)</f>
        <v>1</v>
      </c>
      <c r="H1928" s="12" t="n">
        <f aca="false">MOD(QUOTIENT($A$1928,Assumptions!$B$83),2)</f>
        <v>1</v>
      </c>
      <c r="I1928" s="12" t="n">
        <f aca="false">IF($B$1928=1,MIN(Assumptions!$B$67,MAX(Assumptions!$B$4,Assumptions!$B$26-(Assumptions!$B$4))),Assumptions!$B$4)</f>
        <v>0</v>
      </c>
      <c r="J1928" s="12" t="n">
        <f aca="false">IF($C$1928=1,MIN(Assumptions!$B$66,MAX(Assumptions!$B$4,Assumptions!$B$26-($I$1928))),Assumptions!$B$4)</f>
        <v>0</v>
      </c>
      <c r="K1928" s="12" t="n">
        <f aca="false">IF($D$1928=1,MIN(Assumptions!$B$61,MAX(Assumptions!$B$4,Assumptions!$B$26-($I$1928+$J$1928))),Assumptions!$B$4)</f>
        <v>0</v>
      </c>
      <c r="L1928" s="12" t="n">
        <f aca="false">IF($E$1928=1,MIN(Assumptions!$B$56,MAX(Assumptions!$B$4,Assumptions!$B$26-($I$1928+$J$1928+$K$1928))),Assumptions!$B$4)</f>
        <v>0</v>
      </c>
      <c r="M1928" s="12" t="n">
        <f aca="false">IF($F$1928=1,MIN(Assumptions!$B$51,MAX(Assumptions!$B$4,Assumptions!$B$26-($I$1928+$J$1928+$K$1928+$L$1928))),Assumptions!$B$4)</f>
        <v>30000000</v>
      </c>
      <c r="N1928" s="12" t="n">
        <f aca="false">IF($G$1928=1,MIN(Assumptions!$B$46,MAX(Assumptions!$B$4,Assumptions!$B$26-($I$1928+$J$1928+$K$1928+$L$1928+$M$1928))),Assumptions!$B$4)</f>
        <v>15000000</v>
      </c>
      <c r="O1928" s="12" t="n">
        <f aca="false">IF($H$1928=1,MIN(Assumptions!$B$41,MAX(Assumptions!$B$4,Assumptions!$B$26-($I$1928+$J$1928+$K$1928+$L$1928+$M$1928+$N$1928))),Assumptions!$B$4)</f>
        <v>5000000</v>
      </c>
      <c r="P1928" s="12" t="n">
        <f aca="false">$I$1928+$J$1928+$K$1928+$L$1928+$M$1928+$N$1928+$O$1928</f>
        <v>50000000</v>
      </c>
      <c r="Q1928" s="12" t="n">
        <f aca="false">MAX(Assumptions!$B$4,Assumptions!$B$26-$P$1928)</f>
        <v>1950000000</v>
      </c>
      <c r="R1928" s="12" t="n">
        <f aca="false">$J$1910+$O$1910+Assumptions!$B$20+IF($B$1928=0,$D$1910,Assumptions!$B$4)+IF($C$1928=0,$AI$1910,Assumptions!$B$4)+IF($D$1928=0,$AF$1910,Assumptions!$B$4)+IF($E$1928=0,$AC$1910,Assumptions!$B$4)+IF($F$1928=0,$Z$1910,Assumptions!$B$4)+IF($G$1928=0,$W$1910,Assumptions!$B$4)+IF($H$1928=0,$T$1910,Assumptions!$B$4)</f>
        <v>20132671.8001582</v>
      </c>
      <c r="S1928" s="12" t="n">
        <f aca="false">IF($R$1928&gt;Assumptions!$B$4,$Q$1928/$R$1928&gt;Assumptions!$B$13,FALSE())</f>
        <v>1</v>
      </c>
      <c r="T1928" s="12" t="n">
        <f aca="false">IF($S$1928,($Q$1928+Assumptions!$B$14*Assumptions!$B$13)/($R$1928+Assumptions!$B$14),IF($R$1928&gt;Assumptions!$B$4,$Q$1928/$R$1928,Assumptions!$B$4))</f>
        <v>86.2690899793083</v>
      </c>
      <c r="U1928" s="12" t="n">
        <f aca="false">IF($B$1928=1,$I$1928,$D$1910*$T$1928)</f>
        <v>54738077.0354071</v>
      </c>
      <c r="V1928" s="12" t="n">
        <f aca="false">IF($C$1928=1,$J$1928,$AI$1910*$T$1928)</f>
        <v>526814192.905523</v>
      </c>
      <c r="W1928" s="12" t="n">
        <f aca="false">IF($D$1928=1,$K$1928,$AF$1910*$T$1928)</f>
        <v>148909905.377036</v>
      </c>
      <c r="X1928" s="12" t="n">
        <f aca="false">IF($E$1928=1,$L$1928,$AC$1910*$T$1928)</f>
        <v>207045815.95034</v>
      </c>
      <c r="Y1928" s="12" t="n">
        <f aca="false">IF($F$1928=1,$M$1928,$Z$1910*$T$1928)</f>
        <v>30000000</v>
      </c>
      <c r="Z1928" s="12" t="n">
        <f aca="false">IF($G$1928=1,$N$1928,$W$1910*$T$1928)</f>
        <v>15000000</v>
      </c>
      <c r="AA1928" s="12" t="n">
        <f aca="false">IF($H$1928=1,$O$1928,$T$1910*$T$1928)</f>
        <v>5000000</v>
      </c>
      <c r="AB1928" s="12" t="n">
        <f aca="false">($J$1910+$O$1910)*$T$1928</f>
        <v>22897473.9696478</v>
      </c>
      <c r="AC1928" s="12" t="n">
        <f aca="false">Assumptions!$B$20*$T$1928</f>
        <v>776421809.813775</v>
      </c>
      <c r="AD1928" s="12" t="n">
        <f aca="false">IF($S$1928,Assumptions!$B$14*($T$1928-Assumptions!$B$13),Assumptions!$B$4)</f>
        <v>213172724.948271</v>
      </c>
      <c r="AE1928" s="12" t="n">
        <f aca="false">$U$1928+$V$1928+$W$1928+$X$1928+$Y$1928+$Z$1928+$AA$1928+$AB$1928+$AC$1928+$AD$1928</f>
        <v>2000000000</v>
      </c>
      <c r="AF1928" s="12" t="n">
        <f aca="false">IF(AND(IF($B$1928=1,$U$1928&gt;=INDEX($U$1921:$U$2048,1+$A$1928-Assumptions!$B$77),$U$1928&gt;INDEX($U$1921:$U$2048,1+$A$1928+Assumptions!$B$77)),IF($C$1928=1,$V$1928&gt;=INDEX($V$1921:$V$2048,1+$A$1928-Assumptions!$B$78),$V$1928&gt;INDEX($V$1921:$V$2048,1+$A$1928+Assumptions!$B$78)),IF($D$1928=1,$W$1928&gt;=INDEX($W$1921:$W$2048,1+$A$1928-Assumptions!$B$79),$W$1928&gt;INDEX($W$1921:$W$2048,1+$A$1928+Assumptions!$B$79)),IF($E$1928=1,$X$1928&gt;=INDEX($X$1921:$X$2048,1+$A$1928-Assumptions!$B$80),$X$1928&gt;INDEX($X$1921:$X$2048,1+$A$1928+Assumptions!$B$80)),IF($F$1928=1,$Y$1928&gt;=INDEX($Y$1921:$Y$2048,1+$A$1928-Assumptions!$B$81),$Y$1928&gt;INDEX($Y$1921:$Y$2048,1+$A$1928+Assumptions!$B$81)),IF($G$1928=1,$Z$1928&gt;=INDEX($Z$1921:$Z$2048,1+$A$1928-Assumptions!$B$82),$Z$1928&gt;INDEX($Z$1921:$Z$2048,1+$A$1928+Assumptions!$B$82)),IF($H$1928=1,$AA$1928&gt;=INDEX($AA$1921:$AA$2048,1+$A$1928-Assumptions!$B$83),$AA$1928&gt;INDEX($AA$1921:$AA$2048,1+$A$1928+Assumptions!$B$83))),1,0)</f>
        <v>0</v>
      </c>
    </row>
    <row r="1929" customFormat="false" ht="15" hidden="true" customHeight="false" outlineLevel="0" collapsed="false">
      <c r="A1929" s="6" t="n">
        <f aca="false">ROW()-ROW($A$1921)+Assumptions!$B$4</f>
        <v>8</v>
      </c>
      <c r="B1929" s="12" t="n">
        <f aca="false">MOD(QUOTIENT($A$1929,Assumptions!$B$77),2)</f>
        <v>0</v>
      </c>
      <c r="C1929" s="12" t="n">
        <f aca="false">MOD(QUOTIENT($A$1929,Assumptions!$B$78),2)</f>
        <v>0</v>
      </c>
      <c r="D1929" s="12" t="n">
        <f aca="false">MOD(QUOTIENT($A$1929,Assumptions!$B$79),2)</f>
        <v>0</v>
      </c>
      <c r="E1929" s="12" t="n">
        <f aca="false">MOD(QUOTIENT($A$1929,Assumptions!$B$80),2)</f>
        <v>1</v>
      </c>
      <c r="F1929" s="12" t="n">
        <f aca="false">MOD(QUOTIENT($A$1929,Assumptions!$B$81),2)</f>
        <v>0</v>
      </c>
      <c r="G1929" s="12" t="n">
        <f aca="false">MOD(QUOTIENT($A$1929,Assumptions!$B$82),2)</f>
        <v>0</v>
      </c>
      <c r="H1929" s="12" t="n">
        <f aca="false">MOD(QUOTIENT($A$1929,Assumptions!$B$83),2)</f>
        <v>0</v>
      </c>
      <c r="I1929" s="12" t="n">
        <f aca="false">IF($B$1929=1,MIN(Assumptions!$B$67,MAX(Assumptions!$B$4,Assumptions!$B$26-(Assumptions!$B$4))),Assumptions!$B$4)</f>
        <v>0</v>
      </c>
      <c r="J1929" s="12" t="n">
        <f aca="false">IF($C$1929=1,MIN(Assumptions!$B$66,MAX(Assumptions!$B$4,Assumptions!$B$26-($I$1929))),Assumptions!$B$4)</f>
        <v>0</v>
      </c>
      <c r="K1929" s="12" t="n">
        <f aca="false">IF($D$1929=1,MIN(Assumptions!$B$61,MAX(Assumptions!$B$4,Assumptions!$B$26-($I$1929+$J$1929))),Assumptions!$B$4)</f>
        <v>0</v>
      </c>
      <c r="L1929" s="12" t="n">
        <f aca="false">IF($E$1929=1,MIN(Assumptions!$B$56,MAX(Assumptions!$B$4,Assumptions!$B$26-($I$1929+$J$1929+$K$1929))),Assumptions!$B$4)</f>
        <v>60000000</v>
      </c>
      <c r="M1929" s="12" t="n">
        <f aca="false">IF($F$1929=1,MIN(Assumptions!$B$51,MAX(Assumptions!$B$4,Assumptions!$B$26-($I$1929+$J$1929+$K$1929+$L$1929))),Assumptions!$B$4)</f>
        <v>0</v>
      </c>
      <c r="N1929" s="12" t="n">
        <f aca="false">IF($G$1929=1,MIN(Assumptions!$B$46,MAX(Assumptions!$B$4,Assumptions!$B$26-($I$1929+$J$1929+$K$1929+$L$1929+$M$1929))),Assumptions!$B$4)</f>
        <v>0</v>
      </c>
      <c r="O1929" s="12" t="n">
        <f aca="false">IF($H$1929=1,MIN(Assumptions!$B$41,MAX(Assumptions!$B$4,Assumptions!$B$26-($I$1929+$J$1929+$K$1929+$L$1929+$M$1929+$N$1929))),Assumptions!$B$4)</f>
        <v>0</v>
      </c>
      <c r="P1929" s="12" t="n">
        <f aca="false">$I$1929+$J$1929+$K$1929+$L$1929+$M$1929+$N$1929+$O$1929</f>
        <v>60000000</v>
      </c>
      <c r="Q1929" s="12" t="n">
        <f aca="false">MAX(Assumptions!$B$4,Assumptions!$B$26-$P$1929)</f>
        <v>1940000000</v>
      </c>
      <c r="R1929" s="12" t="n">
        <f aca="false">$J$1910+$O$1910+Assumptions!$B$20+IF($B$1929=0,$D$1910,Assumptions!$B$4)+IF($C$1929=0,$AI$1910,Assumptions!$B$4)+IF($D$1929=0,$AF$1910,Assumptions!$B$4)+IF($E$1929=0,$AC$1910,Assumptions!$B$4)+IF($F$1929=0,$Z$1910,Assumptions!$B$4)+IF($G$1929=0,$W$1910,Assumptions!$B$4)+IF($H$1929=0,$T$1910,Assumptions!$B$4)</f>
        <v>30732671.8001582</v>
      </c>
      <c r="S1929" s="12" t="n">
        <f aca="false">IF($R$1929&gt;Assumptions!$B$4,$Q$1929/$R$1929&gt;Assumptions!$B$13,FALSE())</f>
        <v>1</v>
      </c>
      <c r="T1929" s="12" t="n">
        <f aca="false">IF($S$1929,($Q$1929+Assumptions!$B$14*Assumptions!$B$13)/($R$1929+Assumptions!$B$14),IF($R$1929&gt;Assumptions!$B$4,$Q$1929/$R$1929,Assumptions!$B$4))</f>
        <v>58.4515145721974</v>
      </c>
      <c r="U1929" s="12" t="n">
        <f aca="false">IF($B$1929=1,$I$1929,$D$1910*$T$1929)</f>
        <v>37087715.9856047</v>
      </c>
      <c r="V1929" s="12" t="n">
        <f aca="false">IF($C$1929=1,$J$1929,$AI$1910*$T$1929)</f>
        <v>356942300.896455</v>
      </c>
      <c r="W1929" s="12" t="n">
        <f aca="false">IF($D$1929=1,$K$1929,$AF$1910*$T$1929)</f>
        <v>100893721.101939</v>
      </c>
      <c r="X1929" s="12" t="n">
        <f aca="false">IF($E$1929=1,$L$1929,$AC$1910*$T$1929)</f>
        <v>60000000</v>
      </c>
      <c r="Y1929" s="12" t="n">
        <f aca="false">IF($F$1929=1,$M$1929,$Z$1910*$T$1929)</f>
        <v>175354543.716592</v>
      </c>
      <c r="Z1929" s="12" t="n">
        <f aca="false">IF($G$1929=1,$N$1929,$W$1910*$T$1929)</f>
        <v>292257572.860987</v>
      </c>
      <c r="AA1929" s="12" t="n">
        <f aca="false">IF($H$1929=1,$O$1929,$T$1910*$T$1929)</f>
        <v>292257572.860987</v>
      </c>
      <c r="AB1929" s="12" t="n">
        <f aca="false">($J$1910+$O$1910)*$T$1929</f>
        <v>15514154.9971652</v>
      </c>
      <c r="AC1929" s="12" t="n">
        <f aca="false">Assumptions!$B$20*$T$1929</f>
        <v>526063631.149777</v>
      </c>
      <c r="AD1929" s="12" t="n">
        <f aca="false">IF($S$1929,Assumptions!$B$14*($T$1929-Assumptions!$B$13),Assumptions!$B$4)</f>
        <v>143628786.430494</v>
      </c>
      <c r="AE1929" s="12" t="n">
        <f aca="false">$U$1929+$V$1929+$W$1929+$X$1929+$Y$1929+$Z$1929+$AA$1929+$AB$1929+$AC$1929+$AD$1929</f>
        <v>2000000000</v>
      </c>
      <c r="AF1929" s="12" t="n">
        <f aca="false">IF(AND(IF($B$1929=1,$U$1929&gt;=INDEX($U$1921:$U$2048,1+$A$1929-Assumptions!$B$77),$U$1929&gt;INDEX($U$1921:$U$2048,1+$A$1929+Assumptions!$B$77)),IF($C$1929=1,$V$1929&gt;=INDEX($V$1921:$V$2048,1+$A$1929-Assumptions!$B$78),$V$1929&gt;INDEX($V$1921:$V$2048,1+$A$1929+Assumptions!$B$78)),IF($D$1929=1,$W$1929&gt;=INDEX($W$1921:$W$2048,1+$A$1929-Assumptions!$B$79),$W$1929&gt;INDEX($W$1921:$W$2048,1+$A$1929+Assumptions!$B$79)),IF($E$1929=1,$X$1929&gt;=INDEX($X$1921:$X$2048,1+$A$1929-Assumptions!$B$80),$X$1929&gt;INDEX($X$1921:$X$2048,1+$A$1929+Assumptions!$B$80)),IF($F$1929=1,$Y$1929&gt;=INDEX($Y$1921:$Y$2048,1+$A$1929-Assumptions!$B$81),$Y$1929&gt;INDEX($Y$1921:$Y$2048,1+$A$1929+Assumptions!$B$81)),IF($G$1929=1,$Z$1929&gt;=INDEX($Z$1921:$Z$2048,1+$A$1929-Assumptions!$B$82),$Z$1929&gt;INDEX($Z$1921:$Z$2048,1+$A$1929+Assumptions!$B$82)),IF($H$1929=1,$AA$1929&gt;=INDEX($AA$1921:$AA$2048,1+$A$1929-Assumptions!$B$83),$AA$1929&gt;INDEX($AA$1921:$AA$2048,1+$A$1929+Assumptions!$B$83))),1,0)</f>
        <v>0</v>
      </c>
    </row>
    <row r="1930" customFormat="false" ht="15" hidden="true" customHeight="false" outlineLevel="0" collapsed="false">
      <c r="A1930" s="6" t="n">
        <f aca="false">ROW()-ROW($A$1921)+Assumptions!$B$4</f>
        <v>9</v>
      </c>
      <c r="B1930" s="12" t="n">
        <f aca="false">MOD(QUOTIENT($A$1930,Assumptions!$B$77),2)</f>
        <v>0</v>
      </c>
      <c r="C1930" s="12" t="n">
        <f aca="false">MOD(QUOTIENT($A$1930,Assumptions!$B$78),2)</f>
        <v>0</v>
      </c>
      <c r="D1930" s="12" t="n">
        <f aca="false">MOD(QUOTIENT($A$1930,Assumptions!$B$79),2)</f>
        <v>0</v>
      </c>
      <c r="E1930" s="12" t="n">
        <f aca="false">MOD(QUOTIENT($A$1930,Assumptions!$B$80),2)</f>
        <v>1</v>
      </c>
      <c r="F1930" s="12" t="n">
        <f aca="false">MOD(QUOTIENT($A$1930,Assumptions!$B$81),2)</f>
        <v>0</v>
      </c>
      <c r="G1930" s="12" t="n">
        <f aca="false">MOD(QUOTIENT($A$1930,Assumptions!$B$82),2)</f>
        <v>0</v>
      </c>
      <c r="H1930" s="12" t="n">
        <f aca="false">MOD(QUOTIENT($A$1930,Assumptions!$B$83),2)</f>
        <v>1</v>
      </c>
      <c r="I1930" s="12" t="n">
        <f aca="false">IF($B$1930=1,MIN(Assumptions!$B$67,MAX(Assumptions!$B$4,Assumptions!$B$26-(Assumptions!$B$4))),Assumptions!$B$4)</f>
        <v>0</v>
      </c>
      <c r="J1930" s="12" t="n">
        <f aca="false">IF($C$1930=1,MIN(Assumptions!$B$66,MAX(Assumptions!$B$4,Assumptions!$B$26-($I$1930))),Assumptions!$B$4)</f>
        <v>0</v>
      </c>
      <c r="K1930" s="12" t="n">
        <f aca="false">IF($D$1930=1,MIN(Assumptions!$B$61,MAX(Assumptions!$B$4,Assumptions!$B$26-($I$1930+$J$1930))),Assumptions!$B$4)</f>
        <v>0</v>
      </c>
      <c r="L1930" s="12" t="n">
        <f aca="false">IF($E$1930=1,MIN(Assumptions!$B$56,MAX(Assumptions!$B$4,Assumptions!$B$26-($I$1930+$J$1930+$K$1930))),Assumptions!$B$4)</f>
        <v>60000000</v>
      </c>
      <c r="M1930" s="12" t="n">
        <f aca="false">IF($F$1930=1,MIN(Assumptions!$B$51,MAX(Assumptions!$B$4,Assumptions!$B$26-($I$1930+$J$1930+$K$1930+$L$1930))),Assumptions!$B$4)</f>
        <v>0</v>
      </c>
      <c r="N1930" s="12" t="n">
        <f aca="false">IF($G$1930=1,MIN(Assumptions!$B$46,MAX(Assumptions!$B$4,Assumptions!$B$26-($I$1930+$J$1930+$K$1930+$L$1930+$M$1930))),Assumptions!$B$4)</f>
        <v>0</v>
      </c>
      <c r="O1930" s="12" t="n">
        <f aca="false">IF($H$1930=1,MIN(Assumptions!$B$41,MAX(Assumptions!$B$4,Assumptions!$B$26-($I$1930+$J$1930+$K$1930+$L$1930+$M$1930+$N$1930))),Assumptions!$B$4)</f>
        <v>5000000</v>
      </c>
      <c r="P1930" s="12" t="n">
        <f aca="false">$I$1930+$J$1930+$K$1930+$L$1930+$M$1930+$N$1930+$O$1930</f>
        <v>65000000</v>
      </c>
      <c r="Q1930" s="12" t="n">
        <f aca="false">MAX(Assumptions!$B$4,Assumptions!$B$26-$P$1930)</f>
        <v>1935000000</v>
      </c>
      <c r="R1930" s="12" t="n">
        <f aca="false">$J$1910+$O$1910+Assumptions!$B$20+IF($B$1930=0,$D$1910,Assumptions!$B$4)+IF($C$1930=0,$AI$1910,Assumptions!$B$4)+IF($D$1930=0,$AF$1910,Assumptions!$B$4)+IF($E$1930=0,$AC$1910,Assumptions!$B$4)+IF($F$1930=0,$Z$1910,Assumptions!$B$4)+IF($G$1930=0,$W$1910,Assumptions!$B$4)+IF($H$1930=0,$T$1910,Assumptions!$B$4)</f>
        <v>25732671.8001582</v>
      </c>
      <c r="S1930" s="12" t="n">
        <f aca="false">IF($R$1930&gt;Assumptions!$B$4,$Q$1930/$R$1930&gt;Assumptions!$B$13,FALSE())</f>
        <v>1</v>
      </c>
      <c r="T1930" s="12" t="n">
        <f aca="false">IF($S$1930,($Q$1930+Assumptions!$B$14*Assumptions!$B$13)/($R$1930+Assumptions!$B$14),IF($R$1930&gt;Assumptions!$B$4,$Q$1930/$R$1930,Assumptions!$B$4))</f>
        <v>68.6261652355958</v>
      </c>
      <c r="U1930" s="12" t="n">
        <f aca="false">IF($B$1930=1,$I$1930,$D$1910*$T$1930)</f>
        <v>43543571.8657935</v>
      </c>
      <c r="V1930" s="12" t="n">
        <f aca="false">IF($C$1930=1,$J$1930,$AI$1910*$T$1930)</f>
        <v>419075219.866847</v>
      </c>
      <c r="W1930" s="12" t="n">
        <f aca="false">IF($D$1930=1,$K$1930,$AF$1910*$T$1930)</f>
        <v>118456283.404317</v>
      </c>
      <c r="X1930" s="12" t="n">
        <f aca="false">IF($E$1930=1,$L$1930,$AC$1910*$T$1930)</f>
        <v>60000000</v>
      </c>
      <c r="Y1930" s="12" t="n">
        <f aca="false">IF($F$1930=1,$M$1930,$Z$1910*$T$1930)</f>
        <v>205878495.706787</v>
      </c>
      <c r="Z1930" s="12" t="n">
        <f aca="false">IF($G$1930=1,$N$1930,$W$1910*$T$1930)</f>
        <v>343130826.177979</v>
      </c>
      <c r="AA1930" s="12" t="n">
        <f aca="false">IF($H$1930=1,$O$1930,$T$1910*$T$1930)</f>
        <v>5000000</v>
      </c>
      <c r="AB1930" s="12" t="n">
        <f aca="false">($J$1910+$O$1910)*$T$1930</f>
        <v>18214702.7689256</v>
      </c>
      <c r="AC1930" s="12" t="n">
        <f aca="false">Assumptions!$B$20*$T$1930</f>
        <v>617635487.120362</v>
      </c>
      <c r="AD1930" s="12" t="n">
        <f aca="false">IF($S$1930,Assumptions!$B$14*($T$1930-Assumptions!$B$13),Assumptions!$B$4)</f>
        <v>169065413.088989</v>
      </c>
      <c r="AE1930" s="12" t="n">
        <f aca="false">$U$1930+$V$1930+$W$1930+$X$1930+$Y$1930+$Z$1930+$AA$1930+$AB$1930+$AC$1930+$AD$1930</f>
        <v>2000000000</v>
      </c>
      <c r="AF1930" s="12" t="n">
        <f aca="false">IF(AND(IF($B$1930=1,$U$1930&gt;=INDEX($U$1921:$U$2048,1+$A$1930-Assumptions!$B$77),$U$1930&gt;INDEX($U$1921:$U$2048,1+$A$1930+Assumptions!$B$77)),IF($C$1930=1,$V$1930&gt;=INDEX($V$1921:$V$2048,1+$A$1930-Assumptions!$B$78),$V$1930&gt;INDEX($V$1921:$V$2048,1+$A$1930+Assumptions!$B$78)),IF($D$1930=1,$W$1930&gt;=INDEX($W$1921:$W$2048,1+$A$1930-Assumptions!$B$79),$W$1930&gt;INDEX($W$1921:$W$2048,1+$A$1930+Assumptions!$B$79)),IF($E$1930=1,$X$1930&gt;=INDEX($X$1921:$X$2048,1+$A$1930-Assumptions!$B$80),$X$1930&gt;INDEX($X$1921:$X$2048,1+$A$1930+Assumptions!$B$80)),IF($F$1930=1,$Y$1930&gt;=INDEX($Y$1921:$Y$2048,1+$A$1930-Assumptions!$B$81),$Y$1930&gt;INDEX($Y$1921:$Y$2048,1+$A$1930+Assumptions!$B$81)),IF($G$1930=1,$Z$1930&gt;=INDEX($Z$1921:$Z$2048,1+$A$1930-Assumptions!$B$82),$Z$1930&gt;INDEX($Z$1921:$Z$2048,1+$A$1930+Assumptions!$B$82)),IF($H$1930=1,$AA$1930&gt;=INDEX($AA$1921:$AA$2048,1+$A$1930-Assumptions!$B$83),$AA$1930&gt;INDEX($AA$1921:$AA$2048,1+$A$1930+Assumptions!$B$83))),1,0)</f>
        <v>0</v>
      </c>
    </row>
    <row r="1931" customFormat="false" ht="15" hidden="true" customHeight="false" outlineLevel="0" collapsed="false">
      <c r="A1931" s="6" t="n">
        <f aca="false">ROW()-ROW($A$1921)+Assumptions!$B$4</f>
        <v>10</v>
      </c>
      <c r="B1931" s="12" t="n">
        <f aca="false">MOD(QUOTIENT($A$1931,Assumptions!$B$77),2)</f>
        <v>0</v>
      </c>
      <c r="C1931" s="12" t="n">
        <f aca="false">MOD(QUOTIENT($A$1931,Assumptions!$B$78),2)</f>
        <v>0</v>
      </c>
      <c r="D1931" s="12" t="n">
        <f aca="false">MOD(QUOTIENT($A$1931,Assumptions!$B$79),2)</f>
        <v>0</v>
      </c>
      <c r="E1931" s="12" t="n">
        <f aca="false">MOD(QUOTIENT($A$1931,Assumptions!$B$80),2)</f>
        <v>1</v>
      </c>
      <c r="F1931" s="12" t="n">
        <f aca="false">MOD(QUOTIENT($A$1931,Assumptions!$B$81),2)</f>
        <v>0</v>
      </c>
      <c r="G1931" s="12" t="n">
        <f aca="false">MOD(QUOTIENT($A$1931,Assumptions!$B$82),2)</f>
        <v>1</v>
      </c>
      <c r="H1931" s="12" t="n">
        <f aca="false">MOD(QUOTIENT($A$1931,Assumptions!$B$83),2)</f>
        <v>0</v>
      </c>
      <c r="I1931" s="12" t="n">
        <f aca="false">IF($B$1931=1,MIN(Assumptions!$B$67,MAX(Assumptions!$B$4,Assumptions!$B$26-(Assumptions!$B$4))),Assumptions!$B$4)</f>
        <v>0</v>
      </c>
      <c r="J1931" s="12" t="n">
        <f aca="false">IF($C$1931=1,MIN(Assumptions!$B$66,MAX(Assumptions!$B$4,Assumptions!$B$26-($I$1931))),Assumptions!$B$4)</f>
        <v>0</v>
      </c>
      <c r="K1931" s="12" t="n">
        <f aca="false">IF($D$1931=1,MIN(Assumptions!$B$61,MAX(Assumptions!$B$4,Assumptions!$B$26-($I$1931+$J$1931))),Assumptions!$B$4)</f>
        <v>0</v>
      </c>
      <c r="L1931" s="12" t="n">
        <f aca="false">IF($E$1931=1,MIN(Assumptions!$B$56,MAX(Assumptions!$B$4,Assumptions!$B$26-($I$1931+$J$1931+$K$1931))),Assumptions!$B$4)</f>
        <v>60000000</v>
      </c>
      <c r="M1931" s="12" t="n">
        <f aca="false">IF($F$1931=1,MIN(Assumptions!$B$51,MAX(Assumptions!$B$4,Assumptions!$B$26-($I$1931+$J$1931+$K$1931+$L$1931))),Assumptions!$B$4)</f>
        <v>0</v>
      </c>
      <c r="N1931" s="12" t="n">
        <f aca="false">IF($G$1931=1,MIN(Assumptions!$B$46,MAX(Assumptions!$B$4,Assumptions!$B$26-($I$1931+$J$1931+$K$1931+$L$1931+$M$1931))),Assumptions!$B$4)</f>
        <v>15000000</v>
      </c>
      <c r="O1931" s="12" t="n">
        <f aca="false">IF($H$1931=1,MIN(Assumptions!$B$41,MAX(Assumptions!$B$4,Assumptions!$B$26-($I$1931+$J$1931+$K$1931+$L$1931+$M$1931+$N$1931))),Assumptions!$B$4)</f>
        <v>0</v>
      </c>
      <c r="P1931" s="12" t="n">
        <f aca="false">$I$1931+$J$1931+$K$1931+$L$1931+$M$1931+$N$1931+$O$1931</f>
        <v>75000000</v>
      </c>
      <c r="Q1931" s="12" t="n">
        <f aca="false">MAX(Assumptions!$B$4,Assumptions!$B$26-$P$1931)</f>
        <v>1925000000</v>
      </c>
      <c r="R1931" s="12" t="n">
        <f aca="false">$J$1910+$O$1910+Assumptions!$B$20+IF($B$1931=0,$D$1910,Assumptions!$B$4)+IF($C$1931=0,$AI$1910,Assumptions!$B$4)+IF($D$1931=0,$AF$1910,Assumptions!$B$4)+IF($E$1931=0,$AC$1910,Assumptions!$B$4)+IF($F$1931=0,$Z$1910,Assumptions!$B$4)+IF($G$1931=0,$W$1910,Assumptions!$B$4)+IF($H$1931=0,$T$1910,Assumptions!$B$4)</f>
        <v>25732671.8001582</v>
      </c>
      <c r="S1931" s="12" t="n">
        <f aca="false">IF($R$1931&gt;Assumptions!$B$4,$Q$1931/$R$1931&gt;Assumptions!$B$13,FALSE())</f>
        <v>1</v>
      </c>
      <c r="T1931" s="12" t="n">
        <f aca="false">IF($S$1931,($Q$1931+Assumptions!$B$14*Assumptions!$B$13)/($R$1931+Assumptions!$B$14),IF($R$1931&gt;Assumptions!$B$4,$Q$1931/$R$1931,Assumptions!$B$4))</f>
        <v>68.2719656730895</v>
      </c>
      <c r="U1931" s="12" t="n">
        <f aca="false">IF($B$1931=1,$I$1931,$D$1910*$T$1931)</f>
        <v>43318830.849712</v>
      </c>
      <c r="V1931" s="12" t="n">
        <f aca="false">IF($C$1931=1,$J$1931,$AI$1910*$T$1931)</f>
        <v>416912250.990115</v>
      </c>
      <c r="W1931" s="12" t="n">
        <f aca="false">IF($D$1931=1,$K$1931,$AF$1910*$T$1931)</f>
        <v>117844896.135133</v>
      </c>
      <c r="X1931" s="12" t="n">
        <f aca="false">IF($E$1931=1,$L$1931,$AC$1910*$T$1931)</f>
        <v>60000000</v>
      </c>
      <c r="Y1931" s="12" t="n">
        <f aca="false">IF($F$1931=1,$M$1931,$Z$1910*$T$1931)</f>
        <v>204815897.019268</v>
      </c>
      <c r="Z1931" s="12" t="n">
        <f aca="false">IF($G$1931=1,$N$1931,$W$1910*$T$1931)</f>
        <v>15000000</v>
      </c>
      <c r="AA1931" s="12" t="n">
        <f aca="false">IF($H$1931=1,$O$1931,$T$1910*$T$1931)</f>
        <v>341359828.365447</v>
      </c>
      <c r="AB1931" s="12" t="n">
        <f aca="false">($J$1910+$O$1910)*$T$1931</f>
        <v>18120691.3997957</v>
      </c>
      <c r="AC1931" s="12" t="n">
        <f aca="false">Assumptions!$B$20*$T$1931</f>
        <v>614447691.057805</v>
      </c>
      <c r="AD1931" s="12" t="n">
        <f aca="false">IF($S$1931,Assumptions!$B$14*($T$1931-Assumptions!$B$13),Assumptions!$B$4)</f>
        <v>168179914.182724</v>
      </c>
      <c r="AE1931" s="12" t="n">
        <f aca="false">$U$1931+$V$1931+$W$1931+$X$1931+$Y$1931+$Z$1931+$AA$1931+$AB$1931+$AC$1931+$AD$1931</f>
        <v>2000000000</v>
      </c>
      <c r="AF1931" s="12" t="n">
        <f aca="false">IF(AND(IF($B$1931=1,$U$1931&gt;=INDEX($U$1921:$U$2048,1+$A$1931-Assumptions!$B$77),$U$1931&gt;INDEX($U$1921:$U$2048,1+$A$1931+Assumptions!$B$77)),IF($C$1931=1,$V$1931&gt;=INDEX($V$1921:$V$2048,1+$A$1931-Assumptions!$B$78),$V$1931&gt;INDEX($V$1921:$V$2048,1+$A$1931+Assumptions!$B$78)),IF($D$1931=1,$W$1931&gt;=INDEX($W$1921:$W$2048,1+$A$1931-Assumptions!$B$79),$W$1931&gt;INDEX($W$1921:$W$2048,1+$A$1931+Assumptions!$B$79)),IF($E$1931=1,$X$1931&gt;=INDEX($X$1921:$X$2048,1+$A$1931-Assumptions!$B$80),$X$1931&gt;INDEX($X$1921:$X$2048,1+$A$1931+Assumptions!$B$80)),IF($F$1931=1,$Y$1931&gt;=INDEX($Y$1921:$Y$2048,1+$A$1931-Assumptions!$B$81),$Y$1931&gt;INDEX($Y$1921:$Y$2048,1+$A$1931+Assumptions!$B$81)),IF($G$1931=1,$Z$1931&gt;=INDEX($Z$1921:$Z$2048,1+$A$1931-Assumptions!$B$82),$Z$1931&gt;INDEX($Z$1921:$Z$2048,1+$A$1931+Assumptions!$B$82)),IF($H$1931=1,$AA$1931&gt;=INDEX($AA$1921:$AA$2048,1+$A$1931-Assumptions!$B$83),$AA$1931&gt;INDEX($AA$1921:$AA$2048,1+$A$1931+Assumptions!$B$83))),1,0)</f>
        <v>0</v>
      </c>
    </row>
    <row r="1932" customFormat="false" ht="15" hidden="true" customHeight="false" outlineLevel="0" collapsed="false">
      <c r="A1932" s="6" t="n">
        <f aca="false">ROW()-ROW($A$1921)+Assumptions!$B$4</f>
        <v>11</v>
      </c>
      <c r="B1932" s="12" t="n">
        <f aca="false">MOD(QUOTIENT($A$1932,Assumptions!$B$77),2)</f>
        <v>0</v>
      </c>
      <c r="C1932" s="12" t="n">
        <f aca="false">MOD(QUOTIENT($A$1932,Assumptions!$B$78),2)</f>
        <v>0</v>
      </c>
      <c r="D1932" s="12" t="n">
        <f aca="false">MOD(QUOTIENT($A$1932,Assumptions!$B$79),2)</f>
        <v>0</v>
      </c>
      <c r="E1932" s="12" t="n">
        <f aca="false">MOD(QUOTIENT($A$1932,Assumptions!$B$80),2)</f>
        <v>1</v>
      </c>
      <c r="F1932" s="12" t="n">
        <f aca="false">MOD(QUOTIENT($A$1932,Assumptions!$B$81),2)</f>
        <v>0</v>
      </c>
      <c r="G1932" s="12" t="n">
        <f aca="false">MOD(QUOTIENT($A$1932,Assumptions!$B$82),2)</f>
        <v>1</v>
      </c>
      <c r="H1932" s="12" t="n">
        <f aca="false">MOD(QUOTIENT($A$1932,Assumptions!$B$83),2)</f>
        <v>1</v>
      </c>
      <c r="I1932" s="12" t="n">
        <f aca="false">IF($B$1932=1,MIN(Assumptions!$B$67,MAX(Assumptions!$B$4,Assumptions!$B$26-(Assumptions!$B$4))),Assumptions!$B$4)</f>
        <v>0</v>
      </c>
      <c r="J1932" s="12" t="n">
        <f aca="false">IF($C$1932=1,MIN(Assumptions!$B$66,MAX(Assumptions!$B$4,Assumptions!$B$26-($I$1932))),Assumptions!$B$4)</f>
        <v>0</v>
      </c>
      <c r="K1932" s="12" t="n">
        <f aca="false">IF($D$1932=1,MIN(Assumptions!$B$61,MAX(Assumptions!$B$4,Assumptions!$B$26-($I$1932+$J$1932))),Assumptions!$B$4)</f>
        <v>0</v>
      </c>
      <c r="L1932" s="12" t="n">
        <f aca="false">IF($E$1932=1,MIN(Assumptions!$B$56,MAX(Assumptions!$B$4,Assumptions!$B$26-($I$1932+$J$1932+$K$1932))),Assumptions!$B$4)</f>
        <v>60000000</v>
      </c>
      <c r="M1932" s="12" t="n">
        <f aca="false">IF($F$1932=1,MIN(Assumptions!$B$51,MAX(Assumptions!$B$4,Assumptions!$B$26-($I$1932+$J$1932+$K$1932+$L$1932))),Assumptions!$B$4)</f>
        <v>0</v>
      </c>
      <c r="N1932" s="12" t="n">
        <f aca="false">IF($G$1932=1,MIN(Assumptions!$B$46,MAX(Assumptions!$B$4,Assumptions!$B$26-($I$1932+$J$1932+$K$1932+$L$1932+$M$1932))),Assumptions!$B$4)</f>
        <v>15000000</v>
      </c>
      <c r="O1932" s="12" t="n">
        <f aca="false">IF($H$1932=1,MIN(Assumptions!$B$41,MAX(Assumptions!$B$4,Assumptions!$B$26-($I$1932+$J$1932+$K$1932+$L$1932+$M$1932+$N$1932))),Assumptions!$B$4)</f>
        <v>5000000</v>
      </c>
      <c r="P1932" s="12" t="n">
        <f aca="false">$I$1932+$J$1932+$K$1932+$L$1932+$M$1932+$N$1932+$O$1932</f>
        <v>80000000</v>
      </c>
      <c r="Q1932" s="12" t="n">
        <f aca="false">MAX(Assumptions!$B$4,Assumptions!$B$26-$P$1932)</f>
        <v>1920000000</v>
      </c>
      <c r="R1932" s="12" t="n">
        <f aca="false">$J$1910+$O$1910+Assumptions!$B$20+IF($B$1932=0,$D$1910,Assumptions!$B$4)+IF($C$1932=0,$AI$1910,Assumptions!$B$4)+IF($D$1932=0,$AF$1910,Assumptions!$B$4)+IF($E$1932=0,$AC$1910,Assumptions!$B$4)+IF($F$1932=0,$Z$1910,Assumptions!$B$4)+IF($G$1932=0,$W$1910,Assumptions!$B$4)+IF($H$1932=0,$T$1910,Assumptions!$B$4)</f>
        <v>20732671.8001582</v>
      </c>
      <c r="S1932" s="12" t="n">
        <f aca="false">IF($R$1932&gt;Assumptions!$B$4,$Q$1932/$R$1932&gt;Assumptions!$B$13,FALSE())</f>
        <v>1</v>
      </c>
      <c r="T1932" s="12" t="n">
        <f aca="false">IF($S$1932,($Q$1932+Assumptions!$B$14*Assumptions!$B$13)/($R$1932+Assumptions!$B$14),IF($R$1932&gt;Assumptions!$B$4,$Q$1932/$R$1932,Assumptions!$B$4))</f>
        <v>82.7498454132559</v>
      </c>
      <c r="U1932" s="12" t="n">
        <f aca="false">IF($B$1932=1,$I$1932,$D$1910*$T$1932)</f>
        <v>52505102.5110529</v>
      </c>
      <c r="V1932" s="12" t="n">
        <f aca="false">IF($C$1932=1,$J$1932,$AI$1910*$T$1932)</f>
        <v>505323436.643382</v>
      </c>
      <c r="W1932" s="12" t="n">
        <f aca="false">IF($D$1932=1,$K$1932,$AF$1910*$T$1932)</f>
        <v>142835303.506828</v>
      </c>
      <c r="X1932" s="12" t="n">
        <f aca="false">IF($E$1932=1,$L$1932,$AC$1910*$T$1932)</f>
        <v>60000000</v>
      </c>
      <c r="Y1932" s="12" t="n">
        <f aca="false">IF($F$1932=1,$M$1932,$Z$1910*$T$1932)</f>
        <v>248249536.239768</v>
      </c>
      <c r="Z1932" s="12" t="n">
        <f aca="false">IF($G$1932=1,$N$1932,$W$1910*$T$1932)</f>
        <v>15000000</v>
      </c>
      <c r="AA1932" s="12" t="n">
        <f aca="false">IF($H$1932=1,$O$1932,$T$1910*$T$1932)</f>
        <v>5000000</v>
      </c>
      <c r="AB1932" s="12" t="n">
        <f aca="false">($J$1910+$O$1910)*$T$1932</f>
        <v>21963398.8465262</v>
      </c>
      <c r="AC1932" s="12" t="n">
        <f aca="false">Assumptions!$B$20*$T$1932</f>
        <v>744748608.719304</v>
      </c>
      <c r="AD1932" s="12" t="n">
        <f aca="false">IF($S$1932,Assumptions!$B$14*($T$1932-Assumptions!$B$13),Assumptions!$B$4)</f>
        <v>204374613.53314</v>
      </c>
      <c r="AE1932" s="12" t="n">
        <f aca="false">$U$1932+$V$1932+$W$1932+$X$1932+$Y$1932+$Z$1932+$AA$1932+$AB$1932+$AC$1932+$AD$1932</f>
        <v>2000000000</v>
      </c>
      <c r="AF1932" s="12" t="n">
        <f aca="false">IF(AND(IF($B$1932=1,$U$1932&gt;=INDEX($U$1921:$U$2048,1+$A$1932-Assumptions!$B$77),$U$1932&gt;INDEX($U$1921:$U$2048,1+$A$1932+Assumptions!$B$77)),IF($C$1932=1,$V$1932&gt;=INDEX($V$1921:$V$2048,1+$A$1932-Assumptions!$B$78),$V$1932&gt;INDEX($V$1921:$V$2048,1+$A$1932+Assumptions!$B$78)),IF($D$1932=1,$W$1932&gt;=INDEX($W$1921:$W$2048,1+$A$1932-Assumptions!$B$79),$W$1932&gt;INDEX($W$1921:$W$2048,1+$A$1932+Assumptions!$B$79)),IF($E$1932=1,$X$1932&gt;=INDEX($X$1921:$X$2048,1+$A$1932-Assumptions!$B$80),$X$1932&gt;INDEX($X$1921:$X$2048,1+$A$1932+Assumptions!$B$80)),IF($F$1932=1,$Y$1932&gt;=INDEX($Y$1921:$Y$2048,1+$A$1932-Assumptions!$B$81),$Y$1932&gt;INDEX($Y$1921:$Y$2048,1+$A$1932+Assumptions!$B$81)),IF($G$1932=1,$Z$1932&gt;=INDEX($Z$1921:$Z$2048,1+$A$1932-Assumptions!$B$82),$Z$1932&gt;INDEX($Z$1921:$Z$2048,1+$A$1932+Assumptions!$B$82)),IF($H$1932=1,$AA$1932&gt;=INDEX($AA$1921:$AA$2048,1+$A$1932-Assumptions!$B$83),$AA$1932&gt;INDEX($AA$1921:$AA$2048,1+$A$1932+Assumptions!$B$83))),1,0)</f>
        <v>0</v>
      </c>
    </row>
    <row r="1933" customFormat="false" ht="15" hidden="true" customHeight="false" outlineLevel="0" collapsed="false">
      <c r="A1933" s="6" t="n">
        <f aca="false">ROW()-ROW($A$1921)+Assumptions!$B$4</f>
        <v>12</v>
      </c>
      <c r="B1933" s="12" t="n">
        <f aca="false">MOD(QUOTIENT($A$1933,Assumptions!$B$77),2)</f>
        <v>0</v>
      </c>
      <c r="C1933" s="12" t="n">
        <f aca="false">MOD(QUOTIENT($A$1933,Assumptions!$B$78),2)</f>
        <v>0</v>
      </c>
      <c r="D1933" s="12" t="n">
        <f aca="false">MOD(QUOTIENT($A$1933,Assumptions!$B$79),2)</f>
        <v>0</v>
      </c>
      <c r="E1933" s="12" t="n">
        <f aca="false">MOD(QUOTIENT($A$1933,Assumptions!$B$80),2)</f>
        <v>1</v>
      </c>
      <c r="F1933" s="12" t="n">
        <f aca="false">MOD(QUOTIENT($A$1933,Assumptions!$B$81),2)</f>
        <v>1</v>
      </c>
      <c r="G1933" s="12" t="n">
        <f aca="false">MOD(QUOTIENT($A$1933,Assumptions!$B$82),2)</f>
        <v>0</v>
      </c>
      <c r="H1933" s="12" t="n">
        <f aca="false">MOD(QUOTIENT($A$1933,Assumptions!$B$83),2)</f>
        <v>0</v>
      </c>
      <c r="I1933" s="12" t="n">
        <f aca="false">IF($B$1933=1,MIN(Assumptions!$B$67,MAX(Assumptions!$B$4,Assumptions!$B$26-(Assumptions!$B$4))),Assumptions!$B$4)</f>
        <v>0</v>
      </c>
      <c r="J1933" s="12" t="n">
        <f aca="false">IF($C$1933=1,MIN(Assumptions!$B$66,MAX(Assumptions!$B$4,Assumptions!$B$26-($I$1933))),Assumptions!$B$4)</f>
        <v>0</v>
      </c>
      <c r="K1933" s="12" t="n">
        <f aca="false">IF($D$1933=1,MIN(Assumptions!$B$61,MAX(Assumptions!$B$4,Assumptions!$B$26-($I$1933+$J$1933))),Assumptions!$B$4)</f>
        <v>0</v>
      </c>
      <c r="L1933" s="12" t="n">
        <f aca="false">IF($E$1933=1,MIN(Assumptions!$B$56,MAX(Assumptions!$B$4,Assumptions!$B$26-($I$1933+$J$1933+$K$1933))),Assumptions!$B$4)</f>
        <v>60000000</v>
      </c>
      <c r="M1933" s="12" t="n">
        <f aca="false">IF($F$1933=1,MIN(Assumptions!$B$51,MAX(Assumptions!$B$4,Assumptions!$B$26-($I$1933+$J$1933+$K$1933+$L$1933))),Assumptions!$B$4)</f>
        <v>30000000</v>
      </c>
      <c r="N1933" s="12" t="n">
        <f aca="false">IF($G$1933=1,MIN(Assumptions!$B$46,MAX(Assumptions!$B$4,Assumptions!$B$26-($I$1933+$J$1933+$K$1933+$L$1933+$M$1933))),Assumptions!$B$4)</f>
        <v>0</v>
      </c>
      <c r="O1933" s="12" t="n">
        <f aca="false">IF($H$1933=1,MIN(Assumptions!$B$41,MAX(Assumptions!$B$4,Assumptions!$B$26-($I$1933+$J$1933+$K$1933+$L$1933+$M$1933+$N$1933))),Assumptions!$B$4)</f>
        <v>0</v>
      </c>
      <c r="P1933" s="12" t="n">
        <f aca="false">$I$1933+$J$1933+$K$1933+$L$1933+$M$1933+$N$1933+$O$1933</f>
        <v>90000000</v>
      </c>
      <c r="Q1933" s="12" t="n">
        <f aca="false">MAX(Assumptions!$B$4,Assumptions!$B$26-$P$1933)</f>
        <v>1910000000</v>
      </c>
      <c r="R1933" s="12" t="n">
        <f aca="false">$J$1910+$O$1910+Assumptions!$B$20+IF($B$1933=0,$D$1910,Assumptions!$B$4)+IF($C$1933=0,$AI$1910,Assumptions!$B$4)+IF($D$1933=0,$AF$1910,Assumptions!$B$4)+IF($E$1933=0,$AC$1910,Assumptions!$B$4)+IF($F$1933=0,$Z$1910,Assumptions!$B$4)+IF($G$1933=0,$W$1910,Assumptions!$B$4)+IF($H$1933=0,$T$1910,Assumptions!$B$4)</f>
        <v>27732671.8001582</v>
      </c>
      <c r="S1933" s="12" t="n">
        <f aca="false">IF($R$1933&gt;Assumptions!$B$4,$Q$1933/$R$1933&gt;Assumptions!$B$13,FALSE())</f>
        <v>1</v>
      </c>
      <c r="T1933" s="12" t="n">
        <f aca="false">IF($S$1933,($Q$1933+Assumptions!$B$14*Assumptions!$B$13)/($R$1933+Assumptions!$B$14),IF($R$1933&gt;Assumptions!$B$4,$Q$1933/$R$1933,Assumptions!$B$4))</f>
        <v>63.2593775582214</v>
      </c>
      <c r="U1933" s="12" t="n">
        <f aca="false">IF($B$1933=1,$I$1933,$D$1910*$T$1933)</f>
        <v>40138323.9677659</v>
      </c>
      <c r="V1933" s="12" t="n">
        <f aca="false">IF($C$1933=1,$J$1933,$AI$1910*$T$1933)</f>
        <v>386302184.711041</v>
      </c>
      <c r="W1933" s="12" t="n">
        <f aca="false">IF($D$1933=1,$K$1933,$AF$1910*$T$1933)</f>
        <v>109192619.612243</v>
      </c>
      <c r="X1933" s="12" t="n">
        <f aca="false">IF($E$1933=1,$L$1933,$AC$1910*$T$1933)</f>
        <v>60000000</v>
      </c>
      <c r="Y1933" s="12" t="n">
        <f aca="false">IF($F$1933=1,$M$1933,$Z$1910*$T$1933)</f>
        <v>30000000</v>
      </c>
      <c r="Z1933" s="12" t="n">
        <f aca="false">IF($G$1933=1,$N$1933,$W$1910*$T$1933)</f>
        <v>316296887.791107</v>
      </c>
      <c r="AA1933" s="12" t="n">
        <f aca="false">IF($H$1933=1,$O$1933,$T$1910*$T$1933)</f>
        <v>316296887.791107</v>
      </c>
      <c r="AB1933" s="12" t="n">
        <f aca="false">($J$1910+$O$1910)*$T$1933</f>
        <v>16790254.2071896</v>
      </c>
      <c r="AC1933" s="12" t="n">
        <f aca="false">Assumptions!$B$20*$T$1933</f>
        <v>569334398.023993</v>
      </c>
      <c r="AD1933" s="12" t="n">
        <f aca="false">IF($S$1933,Assumptions!$B$14*($T$1933-Assumptions!$B$13),Assumptions!$B$4)</f>
        <v>155648443.895554</v>
      </c>
      <c r="AE1933" s="12" t="n">
        <f aca="false">$U$1933+$V$1933+$W$1933+$X$1933+$Y$1933+$Z$1933+$AA$1933+$AB$1933+$AC$1933+$AD$1933</f>
        <v>2000000000</v>
      </c>
      <c r="AF1933" s="12" t="n">
        <f aca="false">IF(AND(IF($B$1933=1,$U$1933&gt;=INDEX($U$1921:$U$2048,1+$A$1933-Assumptions!$B$77),$U$1933&gt;INDEX($U$1921:$U$2048,1+$A$1933+Assumptions!$B$77)),IF($C$1933=1,$V$1933&gt;=INDEX($V$1921:$V$2048,1+$A$1933-Assumptions!$B$78),$V$1933&gt;INDEX($V$1921:$V$2048,1+$A$1933+Assumptions!$B$78)),IF($D$1933=1,$W$1933&gt;=INDEX($W$1921:$W$2048,1+$A$1933-Assumptions!$B$79),$W$1933&gt;INDEX($W$1921:$W$2048,1+$A$1933+Assumptions!$B$79)),IF($E$1933=1,$X$1933&gt;=INDEX($X$1921:$X$2048,1+$A$1933-Assumptions!$B$80),$X$1933&gt;INDEX($X$1921:$X$2048,1+$A$1933+Assumptions!$B$80)),IF($F$1933=1,$Y$1933&gt;=INDEX($Y$1921:$Y$2048,1+$A$1933-Assumptions!$B$81),$Y$1933&gt;INDEX($Y$1921:$Y$2048,1+$A$1933+Assumptions!$B$81)),IF($G$1933=1,$Z$1933&gt;=INDEX($Z$1921:$Z$2048,1+$A$1933-Assumptions!$B$82),$Z$1933&gt;INDEX($Z$1921:$Z$2048,1+$A$1933+Assumptions!$B$82)),IF($H$1933=1,$AA$1933&gt;=INDEX($AA$1921:$AA$2048,1+$A$1933-Assumptions!$B$83),$AA$1933&gt;INDEX($AA$1921:$AA$2048,1+$A$1933+Assumptions!$B$83))),1,0)</f>
        <v>0</v>
      </c>
    </row>
    <row r="1934" customFormat="false" ht="15" hidden="true" customHeight="false" outlineLevel="0" collapsed="false">
      <c r="A1934" s="6" t="n">
        <f aca="false">ROW()-ROW($A$1921)+Assumptions!$B$4</f>
        <v>13</v>
      </c>
      <c r="B1934" s="12" t="n">
        <f aca="false">MOD(QUOTIENT($A$1934,Assumptions!$B$77),2)</f>
        <v>0</v>
      </c>
      <c r="C1934" s="12" t="n">
        <f aca="false">MOD(QUOTIENT($A$1934,Assumptions!$B$78),2)</f>
        <v>0</v>
      </c>
      <c r="D1934" s="12" t="n">
        <f aca="false">MOD(QUOTIENT($A$1934,Assumptions!$B$79),2)</f>
        <v>0</v>
      </c>
      <c r="E1934" s="12" t="n">
        <f aca="false">MOD(QUOTIENT($A$1934,Assumptions!$B$80),2)</f>
        <v>1</v>
      </c>
      <c r="F1934" s="12" t="n">
        <f aca="false">MOD(QUOTIENT($A$1934,Assumptions!$B$81),2)</f>
        <v>1</v>
      </c>
      <c r="G1934" s="12" t="n">
        <f aca="false">MOD(QUOTIENT($A$1934,Assumptions!$B$82),2)</f>
        <v>0</v>
      </c>
      <c r="H1934" s="12" t="n">
        <f aca="false">MOD(QUOTIENT($A$1934,Assumptions!$B$83),2)</f>
        <v>1</v>
      </c>
      <c r="I1934" s="12" t="n">
        <f aca="false">IF($B$1934=1,MIN(Assumptions!$B$67,MAX(Assumptions!$B$4,Assumptions!$B$26-(Assumptions!$B$4))),Assumptions!$B$4)</f>
        <v>0</v>
      </c>
      <c r="J1934" s="12" t="n">
        <f aca="false">IF($C$1934=1,MIN(Assumptions!$B$66,MAX(Assumptions!$B$4,Assumptions!$B$26-($I$1934))),Assumptions!$B$4)</f>
        <v>0</v>
      </c>
      <c r="K1934" s="12" t="n">
        <f aca="false">IF($D$1934=1,MIN(Assumptions!$B$61,MAX(Assumptions!$B$4,Assumptions!$B$26-($I$1934+$J$1934))),Assumptions!$B$4)</f>
        <v>0</v>
      </c>
      <c r="L1934" s="12" t="n">
        <f aca="false">IF($E$1934=1,MIN(Assumptions!$B$56,MAX(Assumptions!$B$4,Assumptions!$B$26-($I$1934+$J$1934+$K$1934))),Assumptions!$B$4)</f>
        <v>60000000</v>
      </c>
      <c r="M1934" s="12" t="n">
        <f aca="false">IF($F$1934=1,MIN(Assumptions!$B$51,MAX(Assumptions!$B$4,Assumptions!$B$26-($I$1934+$J$1934+$K$1934+$L$1934))),Assumptions!$B$4)</f>
        <v>30000000</v>
      </c>
      <c r="N1934" s="12" t="n">
        <f aca="false">IF($G$1934=1,MIN(Assumptions!$B$46,MAX(Assumptions!$B$4,Assumptions!$B$26-($I$1934+$J$1934+$K$1934+$L$1934+$M$1934))),Assumptions!$B$4)</f>
        <v>0</v>
      </c>
      <c r="O1934" s="12" t="n">
        <f aca="false">IF($H$1934=1,MIN(Assumptions!$B$41,MAX(Assumptions!$B$4,Assumptions!$B$26-($I$1934+$J$1934+$K$1934+$L$1934+$M$1934+$N$1934))),Assumptions!$B$4)</f>
        <v>5000000</v>
      </c>
      <c r="P1934" s="12" t="n">
        <f aca="false">$I$1934+$J$1934+$K$1934+$L$1934+$M$1934+$N$1934+$O$1934</f>
        <v>95000000</v>
      </c>
      <c r="Q1934" s="12" t="n">
        <f aca="false">MAX(Assumptions!$B$4,Assumptions!$B$26-$P$1934)</f>
        <v>1905000000</v>
      </c>
      <c r="R1934" s="12" t="n">
        <f aca="false">$J$1910+$O$1910+Assumptions!$B$20+IF($B$1934=0,$D$1910,Assumptions!$B$4)+IF($C$1934=0,$AI$1910,Assumptions!$B$4)+IF($D$1934=0,$AF$1910,Assumptions!$B$4)+IF($E$1934=0,$AC$1910,Assumptions!$B$4)+IF($F$1934=0,$Z$1910,Assumptions!$B$4)+IF($G$1934=0,$W$1910,Assumptions!$B$4)+IF($H$1934=0,$T$1910,Assumptions!$B$4)</f>
        <v>22732671.8001582</v>
      </c>
      <c r="S1934" s="12" t="n">
        <f aca="false">IF($R$1934&gt;Assumptions!$B$4,$Q$1934/$R$1934&gt;Assumptions!$B$13,FALSE())</f>
        <v>1</v>
      </c>
      <c r="T1934" s="12" t="n">
        <f aca="false">IF($S$1934,($Q$1934+Assumptions!$B$14*Assumptions!$B$13)/($R$1934+Assumptions!$B$14),IF($R$1934&gt;Assumptions!$B$4,$Q$1934/$R$1934,Assumptions!$B$4))</f>
        <v>75.5964336677197</v>
      </c>
      <c r="U1934" s="12" t="n">
        <f aca="false">IF($B$1934=1,$I$1934,$D$1910*$T$1934)</f>
        <v>47966234.6119356</v>
      </c>
      <c r="V1934" s="12" t="n">
        <f aca="false">IF($C$1934=1,$J$1934,$AI$1910*$T$1934)</f>
        <v>461640133.201217</v>
      </c>
      <c r="W1934" s="12" t="n">
        <f aca="false">IF($D$1934=1,$K$1934,$AF$1910*$T$1934)</f>
        <v>130487730.738803</v>
      </c>
      <c r="X1934" s="12" t="n">
        <f aca="false">IF($E$1934=1,$L$1934,$AC$1910*$T$1934)</f>
        <v>60000000</v>
      </c>
      <c r="Y1934" s="12" t="n">
        <f aca="false">IF($F$1934=1,$M$1934,$Z$1910*$T$1934)</f>
        <v>30000000</v>
      </c>
      <c r="Z1934" s="12" t="n">
        <f aca="false">IF($G$1934=1,$N$1934,$W$1910*$T$1934)</f>
        <v>377982168.338599</v>
      </c>
      <c r="AA1934" s="12" t="n">
        <f aca="false">IF($H$1934=1,$O$1934,$T$1910*$T$1934)</f>
        <v>5000000</v>
      </c>
      <c r="AB1934" s="12" t="n">
        <f aca="false">($J$1910+$O$1910)*$T$1934</f>
        <v>20064745.9306687</v>
      </c>
      <c r="AC1934" s="12" t="n">
        <f aca="false">Assumptions!$B$20*$T$1934</f>
        <v>680367903.009478</v>
      </c>
      <c r="AD1934" s="12" t="n">
        <f aca="false">IF($S$1934,Assumptions!$B$14*($T$1934-Assumptions!$B$13),Assumptions!$B$4)</f>
        <v>186491084.169299</v>
      </c>
      <c r="AE1934" s="12" t="n">
        <f aca="false">$U$1934+$V$1934+$W$1934+$X$1934+$Y$1934+$Z$1934+$AA$1934+$AB$1934+$AC$1934+$AD$1934</f>
        <v>2000000000</v>
      </c>
      <c r="AF1934" s="12" t="n">
        <f aca="false">IF(AND(IF($B$1934=1,$U$1934&gt;=INDEX($U$1921:$U$2048,1+$A$1934-Assumptions!$B$77),$U$1934&gt;INDEX($U$1921:$U$2048,1+$A$1934+Assumptions!$B$77)),IF($C$1934=1,$V$1934&gt;=INDEX($V$1921:$V$2048,1+$A$1934-Assumptions!$B$78),$V$1934&gt;INDEX($V$1921:$V$2048,1+$A$1934+Assumptions!$B$78)),IF($D$1934=1,$W$1934&gt;=INDEX($W$1921:$W$2048,1+$A$1934-Assumptions!$B$79),$W$1934&gt;INDEX($W$1921:$W$2048,1+$A$1934+Assumptions!$B$79)),IF($E$1934=1,$X$1934&gt;=INDEX($X$1921:$X$2048,1+$A$1934-Assumptions!$B$80),$X$1934&gt;INDEX($X$1921:$X$2048,1+$A$1934+Assumptions!$B$80)),IF($F$1934=1,$Y$1934&gt;=INDEX($Y$1921:$Y$2048,1+$A$1934-Assumptions!$B$81),$Y$1934&gt;INDEX($Y$1921:$Y$2048,1+$A$1934+Assumptions!$B$81)),IF($G$1934=1,$Z$1934&gt;=INDEX($Z$1921:$Z$2048,1+$A$1934-Assumptions!$B$82),$Z$1934&gt;INDEX($Z$1921:$Z$2048,1+$A$1934+Assumptions!$B$82)),IF($H$1934=1,$AA$1934&gt;=INDEX($AA$1921:$AA$2048,1+$A$1934-Assumptions!$B$83),$AA$1934&gt;INDEX($AA$1921:$AA$2048,1+$A$1934+Assumptions!$B$83))),1,0)</f>
        <v>0</v>
      </c>
    </row>
    <row r="1935" customFormat="false" ht="15" hidden="true" customHeight="false" outlineLevel="0" collapsed="false">
      <c r="A1935" s="6" t="n">
        <f aca="false">ROW()-ROW($A$1921)+Assumptions!$B$4</f>
        <v>14</v>
      </c>
      <c r="B1935" s="12" t="n">
        <f aca="false">MOD(QUOTIENT($A$1935,Assumptions!$B$77),2)</f>
        <v>0</v>
      </c>
      <c r="C1935" s="12" t="n">
        <f aca="false">MOD(QUOTIENT($A$1935,Assumptions!$B$78),2)</f>
        <v>0</v>
      </c>
      <c r="D1935" s="12" t="n">
        <f aca="false">MOD(QUOTIENT($A$1935,Assumptions!$B$79),2)</f>
        <v>0</v>
      </c>
      <c r="E1935" s="12" t="n">
        <f aca="false">MOD(QUOTIENT($A$1935,Assumptions!$B$80),2)</f>
        <v>1</v>
      </c>
      <c r="F1935" s="12" t="n">
        <f aca="false">MOD(QUOTIENT($A$1935,Assumptions!$B$81),2)</f>
        <v>1</v>
      </c>
      <c r="G1935" s="12" t="n">
        <f aca="false">MOD(QUOTIENT($A$1935,Assumptions!$B$82),2)</f>
        <v>1</v>
      </c>
      <c r="H1935" s="12" t="n">
        <f aca="false">MOD(QUOTIENT($A$1935,Assumptions!$B$83),2)</f>
        <v>0</v>
      </c>
      <c r="I1935" s="12" t="n">
        <f aca="false">IF($B$1935=1,MIN(Assumptions!$B$67,MAX(Assumptions!$B$4,Assumptions!$B$26-(Assumptions!$B$4))),Assumptions!$B$4)</f>
        <v>0</v>
      </c>
      <c r="J1935" s="12" t="n">
        <f aca="false">IF($C$1935=1,MIN(Assumptions!$B$66,MAX(Assumptions!$B$4,Assumptions!$B$26-($I$1935))),Assumptions!$B$4)</f>
        <v>0</v>
      </c>
      <c r="K1935" s="12" t="n">
        <f aca="false">IF($D$1935=1,MIN(Assumptions!$B$61,MAX(Assumptions!$B$4,Assumptions!$B$26-($I$1935+$J$1935))),Assumptions!$B$4)</f>
        <v>0</v>
      </c>
      <c r="L1935" s="12" t="n">
        <f aca="false">IF($E$1935=1,MIN(Assumptions!$B$56,MAX(Assumptions!$B$4,Assumptions!$B$26-($I$1935+$J$1935+$K$1935))),Assumptions!$B$4)</f>
        <v>60000000</v>
      </c>
      <c r="M1935" s="12" t="n">
        <f aca="false">IF($F$1935=1,MIN(Assumptions!$B$51,MAX(Assumptions!$B$4,Assumptions!$B$26-($I$1935+$J$1935+$K$1935+$L$1935))),Assumptions!$B$4)</f>
        <v>30000000</v>
      </c>
      <c r="N1935" s="12" t="n">
        <f aca="false">IF($G$1935=1,MIN(Assumptions!$B$46,MAX(Assumptions!$B$4,Assumptions!$B$26-($I$1935+$J$1935+$K$1935+$L$1935+$M$1935))),Assumptions!$B$4)</f>
        <v>15000000</v>
      </c>
      <c r="O1935" s="12" t="n">
        <f aca="false">IF($H$1935=1,MIN(Assumptions!$B$41,MAX(Assumptions!$B$4,Assumptions!$B$26-($I$1935+$J$1935+$K$1935+$L$1935+$M$1935+$N$1935))),Assumptions!$B$4)</f>
        <v>0</v>
      </c>
      <c r="P1935" s="12" t="n">
        <f aca="false">$I$1935+$J$1935+$K$1935+$L$1935+$M$1935+$N$1935+$O$1935</f>
        <v>105000000</v>
      </c>
      <c r="Q1935" s="12" t="n">
        <f aca="false">MAX(Assumptions!$B$4,Assumptions!$B$26-$P$1935)</f>
        <v>1895000000</v>
      </c>
      <c r="R1935" s="12" t="n">
        <f aca="false">$J$1910+$O$1910+Assumptions!$B$20+IF($B$1935=0,$D$1910,Assumptions!$B$4)+IF($C$1935=0,$AI$1910,Assumptions!$B$4)+IF($D$1935=0,$AF$1910,Assumptions!$B$4)+IF($E$1935=0,$AC$1910,Assumptions!$B$4)+IF($F$1935=0,$Z$1910,Assumptions!$B$4)+IF($G$1935=0,$W$1910,Assumptions!$B$4)+IF($H$1935=0,$T$1910,Assumptions!$B$4)</f>
        <v>22732671.8001582</v>
      </c>
      <c r="S1935" s="12" t="n">
        <f aca="false">IF($R$1935&gt;Assumptions!$B$4,$Q$1935/$R$1935&gt;Assumptions!$B$13,FALSE())</f>
        <v>1</v>
      </c>
      <c r="T1935" s="12" t="n">
        <f aca="false">IF($S$1935,($Q$1935+Assumptions!$B$14*Assumptions!$B$13)/($R$1935+Assumptions!$B$14),IF($R$1935&gt;Assumptions!$B$4,$Q$1935/$R$1935,Assumptions!$B$4))</f>
        <v>75.2001220888588</v>
      </c>
      <c r="U1935" s="12" t="n">
        <f aca="false">IF($B$1935=1,$I$1935,$D$1910*$T$1935)</f>
        <v>47714773.3557786</v>
      </c>
      <c r="V1935" s="12" t="n">
        <f aca="false">IF($C$1935=1,$J$1935,$AI$1910*$T$1935)</f>
        <v>459220001.441316</v>
      </c>
      <c r="W1935" s="12" t="n">
        <f aca="false">IF($D$1935=1,$K$1935,$AF$1910*$T$1935)</f>
        <v>129803653.513436</v>
      </c>
      <c r="X1935" s="12" t="n">
        <f aca="false">IF($E$1935=1,$L$1935,$AC$1910*$T$1935)</f>
        <v>60000000</v>
      </c>
      <c r="Y1935" s="12" t="n">
        <f aca="false">IF($F$1935=1,$M$1935,$Z$1910*$T$1935)</f>
        <v>30000000</v>
      </c>
      <c r="Z1935" s="12" t="n">
        <f aca="false">IF($G$1935=1,$N$1935,$W$1910*$T$1935)</f>
        <v>15000000</v>
      </c>
      <c r="AA1935" s="12" t="n">
        <f aca="false">IF($H$1935=1,$O$1935,$T$1910*$T$1935)</f>
        <v>376000610.444294</v>
      </c>
      <c r="AB1935" s="12" t="n">
        <f aca="false">($J$1910+$O$1910)*$T$1935</f>
        <v>19959557.2232995</v>
      </c>
      <c r="AC1935" s="12" t="n">
        <f aca="false">Assumptions!$B$20*$T$1935</f>
        <v>676801098.799729</v>
      </c>
      <c r="AD1935" s="12" t="n">
        <f aca="false">IF($S$1935,Assumptions!$B$14*($T$1935-Assumptions!$B$13),Assumptions!$B$4)</f>
        <v>185500305.222147</v>
      </c>
      <c r="AE1935" s="12" t="n">
        <f aca="false">$U$1935+$V$1935+$W$1935+$X$1935+$Y$1935+$Z$1935+$AA$1935+$AB$1935+$AC$1935+$AD$1935</f>
        <v>2000000000</v>
      </c>
      <c r="AF1935" s="12" t="n">
        <f aca="false">IF(AND(IF($B$1935=1,$U$1935&gt;=INDEX($U$1921:$U$2048,1+$A$1935-Assumptions!$B$77),$U$1935&gt;INDEX($U$1921:$U$2048,1+$A$1935+Assumptions!$B$77)),IF($C$1935=1,$V$1935&gt;=INDEX($V$1921:$V$2048,1+$A$1935-Assumptions!$B$78),$V$1935&gt;INDEX($V$1921:$V$2048,1+$A$1935+Assumptions!$B$78)),IF($D$1935=1,$W$1935&gt;=INDEX($W$1921:$W$2048,1+$A$1935-Assumptions!$B$79),$W$1935&gt;INDEX($W$1921:$W$2048,1+$A$1935+Assumptions!$B$79)),IF($E$1935=1,$X$1935&gt;=INDEX($X$1921:$X$2048,1+$A$1935-Assumptions!$B$80),$X$1935&gt;INDEX($X$1921:$X$2048,1+$A$1935+Assumptions!$B$80)),IF($F$1935=1,$Y$1935&gt;=INDEX($Y$1921:$Y$2048,1+$A$1935-Assumptions!$B$81),$Y$1935&gt;INDEX($Y$1921:$Y$2048,1+$A$1935+Assumptions!$B$81)),IF($G$1935=1,$Z$1935&gt;=INDEX($Z$1921:$Z$2048,1+$A$1935-Assumptions!$B$82),$Z$1935&gt;INDEX($Z$1921:$Z$2048,1+$A$1935+Assumptions!$B$82)),IF($H$1935=1,$AA$1935&gt;=INDEX($AA$1921:$AA$2048,1+$A$1935-Assumptions!$B$83),$AA$1935&gt;INDEX($AA$1921:$AA$2048,1+$A$1935+Assumptions!$B$83))),1,0)</f>
        <v>0</v>
      </c>
    </row>
    <row r="1936" customFormat="false" ht="15" hidden="true" customHeight="false" outlineLevel="0" collapsed="false">
      <c r="A1936" s="6" t="n">
        <f aca="false">ROW()-ROW($A$1921)+Assumptions!$B$4</f>
        <v>15</v>
      </c>
      <c r="B1936" s="12" t="n">
        <f aca="false">MOD(QUOTIENT($A$1936,Assumptions!$B$77),2)</f>
        <v>0</v>
      </c>
      <c r="C1936" s="12" t="n">
        <f aca="false">MOD(QUOTIENT($A$1936,Assumptions!$B$78),2)</f>
        <v>0</v>
      </c>
      <c r="D1936" s="12" t="n">
        <f aca="false">MOD(QUOTIENT($A$1936,Assumptions!$B$79),2)</f>
        <v>0</v>
      </c>
      <c r="E1936" s="12" t="n">
        <f aca="false">MOD(QUOTIENT($A$1936,Assumptions!$B$80),2)</f>
        <v>1</v>
      </c>
      <c r="F1936" s="12" t="n">
        <f aca="false">MOD(QUOTIENT($A$1936,Assumptions!$B$81),2)</f>
        <v>1</v>
      </c>
      <c r="G1936" s="12" t="n">
        <f aca="false">MOD(QUOTIENT($A$1936,Assumptions!$B$82),2)</f>
        <v>1</v>
      </c>
      <c r="H1936" s="12" t="n">
        <f aca="false">MOD(QUOTIENT($A$1936,Assumptions!$B$83),2)</f>
        <v>1</v>
      </c>
      <c r="I1936" s="12" t="n">
        <f aca="false">IF($B$1936=1,MIN(Assumptions!$B$67,MAX(Assumptions!$B$4,Assumptions!$B$26-(Assumptions!$B$4))),Assumptions!$B$4)</f>
        <v>0</v>
      </c>
      <c r="J1936" s="12" t="n">
        <f aca="false">IF($C$1936=1,MIN(Assumptions!$B$66,MAX(Assumptions!$B$4,Assumptions!$B$26-($I$1936))),Assumptions!$B$4)</f>
        <v>0</v>
      </c>
      <c r="K1936" s="12" t="n">
        <f aca="false">IF($D$1936=1,MIN(Assumptions!$B$61,MAX(Assumptions!$B$4,Assumptions!$B$26-($I$1936+$J$1936))),Assumptions!$B$4)</f>
        <v>0</v>
      </c>
      <c r="L1936" s="12" t="n">
        <f aca="false">IF($E$1936=1,MIN(Assumptions!$B$56,MAX(Assumptions!$B$4,Assumptions!$B$26-($I$1936+$J$1936+$K$1936))),Assumptions!$B$4)</f>
        <v>60000000</v>
      </c>
      <c r="M1936" s="12" t="n">
        <f aca="false">IF($F$1936=1,MIN(Assumptions!$B$51,MAX(Assumptions!$B$4,Assumptions!$B$26-($I$1936+$J$1936+$K$1936+$L$1936))),Assumptions!$B$4)</f>
        <v>30000000</v>
      </c>
      <c r="N1936" s="12" t="n">
        <f aca="false">IF($G$1936=1,MIN(Assumptions!$B$46,MAX(Assumptions!$B$4,Assumptions!$B$26-($I$1936+$J$1936+$K$1936+$L$1936+$M$1936))),Assumptions!$B$4)</f>
        <v>15000000</v>
      </c>
      <c r="O1936" s="12" t="n">
        <f aca="false">IF($H$1936=1,MIN(Assumptions!$B$41,MAX(Assumptions!$B$4,Assumptions!$B$26-($I$1936+$J$1936+$K$1936+$L$1936+$M$1936+$N$1936))),Assumptions!$B$4)</f>
        <v>5000000</v>
      </c>
      <c r="P1936" s="12" t="n">
        <f aca="false">$I$1936+$J$1936+$K$1936+$L$1936+$M$1936+$N$1936+$O$1936</f>
        <v>110000000</v>
      </c>
      <c r="Q1936" s="12" t="n">
        <f aca="false">MAX(Assumptions!$B$4,Assumptions!$B$26-$P$1936)</f>
        <v>1890000000</v>
      </c>
      <c r="R1936" s="12" t="n">
        <f aca="false">$J$1910+$O$1910+Assumptions!$B$20+IF($B$1936=0,$D$1910,Assumptions!$B$4)+IF($C$1936=0,$AI$1910,Assumptions!$B$4)+IF($D$1936=0,$AF$1910,Assumptions!$B$4)+IF($E$1936=0,$AC$1910,Assumptions!$B$4)+IF($F$1936=0,$Z$1910,Assumptions!$B$4)+IF($G$1936=0,$W$1910,Assumptions!$B$4)+IF($H$1936=0,$T$1910,Assumptions!$B$4)</f>
        <v>17732671.8001582</v>
      </c>
      <c r="S1936" s="12" t="n">
        <f aca="false">IF($R$1936&gt;Assumptions!$B$4,$Q$1936/$R$1936&gt;Assumptions!$B$13,FALSE())</f>
        <v>1</v>
      </c>
      <c r="T1936" s="12" t="n">
        <f aca="false">IF($S$1936,($Q$1936+Assumptions!$B$14*Assumptions!$B$13)/($R$1936+Assumptions!$B$14),IF($R$1936&gt;Assumptions!$B$4,$Q$1936/$R$1936,Assumptions!$B$4))</f>
        <v>93.5368308591456</v>
      </c>
      <c r="U1936" s="12" t="n">
        <f aca="false">IF($B$1936=1,$I$1936,$D$1910*$T$1936)</f>
        <v>59349487.22009</v>
      </c>
      <c r="V1936" s="12" t="n">
        <f aca="false">IF($C$1936=1,$J$1936,$AI$1910*$T$1936)</f>
        <v>571195663.102743</v>
      </c>
      <c r="W1936" s="12" t="n">
        <f aca="false">IF($D$1936=1,$K$1936,$AF$1910*$T$1936)</f>
        <v>161454822.762637</v>
      </c>
      <c r="X1936" s="12" t="n">
        <f aca="false">IF($E$1936=1,$L$1936,$AC$1910*$T$1936)</f>
        <v>60000000</v>
      </c>
      <c r="Y1936" s="12" t="n">
        <f aca="false">IF($F$1936=1,$M$1936,$Z$1910*$T$1936)</f>
        <v>30000000</v>
      </c>
      <c r="Z1936" s="12" t="n">
        <f aca="false">IF($G$1936=1,$N$1936,$W$1910*$T$1936)</f>
        <v>15000000</v>
      </c>
      <c r="AA1936" s="12" t="n">
        <f aca="false">IF($H$1936=1,$O$1936,$T$1910*$T$1936)</f>
        <v>5000000</v>
      </c>
      <c r="AB1936" s="12" t="n">
        <f aca="false">($J$1910+$O$1910)*$T$1936</f>
        <v>24826472.0343559</v>
      </c>
      <c r="AC1936" s="12" t="n">
        <f aca="false">Assumptions!$B$20*$T$1936</f>
        <v>841831477.73231</v>
      </c>
      <c r="AD1936" s="12" t="n">
        <f aca="false">IF($S$1936,Assumptions!$B$14*($T$1936-Assumptions!$B$13),Assumptions!$B$4)</f>
        <v>231342077.147864</v>
      </c>
      <c r="AE1936" s="12" t="n">
        <f aca="false">$U$1936+$V$1936+$W$1936+$X$1936+$Y$1936+$Z$1936+$AA$1936+$AB$1936+$AC$1936+$AD$1936</f>
        <v>2000000000</v>
      </c>
      <c r="AF1936" s="12" t="n">
        <f aca="false">IF(AND(IF($B$1936=1,$U$1936&gt;=INDEX($U$1921:$U$2048,1+$A$1936-Assumptions!$B$77),$U$1936&gt;INDEX($U$1921:$U$2048,1+$A$1936+Assumptions!$B$77)),IF($C$1936=1,$V$1936&gt;=INDEX($V$1921:$V$2048,1+$A$1936-Assumptions!$B$78),$V$1936&gt;INDEX($V$1921:$V$2048,1+$A$1936+Assumptions!$B$78)),IF($D$1936=1,$W$1936&gt;=INDEX($W$1921:$W$2048,1+$A$1936-Assumptions!$B$79),$W$1936&gt;INDEX($W$1921:$W$2048,1+$A$1936+Assumptions!$B$79)),IF($E$1936=1,$X$1936&gt;=INDEX($X$1921:$X$2048,1+$A$1936-Assumptions!$B$80),$X$1936&gt;INDEX($X$1921:$X$2048,1+$A$1936+Assumptions!$B$80)),IF($F$1936=1,$Y$1936&gt;=INDEX($Y$1921:$Y$2048,1+$A$1936-Assumptions!$B$81),$Y$1936&gt;INDEX($Y$1921:$Y$2048,1+$A$1936+Assumptions!$B$81)),IF($G$1936=1,$Z$1936&gt;=INDEX($Z$1921:$Z$2048,1+$A$1936-Assumptions!$B$82),$Z$1936&gt;INDEX($Z$1921:$Z$2048,1+$A$1936+Assumptions!$B$82)),IF($H$1936=1,$AA$1936&gt;=INDEX($AA$1921:$AA$2048,1+$A$1936-Assumptions!$B$83),$AA$1936&gt;INDEX($AA$1921:$AA$2048,1+$A$1936+Assumptions!$B$83))),1,0)</f>
        <v>0</v>
      </c>
    </row>
    <row r="1937" customFormat="false" ht="15" hidden="true" customHeight="false" outlineLevel="0" collapsed="false">
      <c r="A1937" s="6" t="n">
        <f aca="false">ROW()-ROW($A$1921)+Assumptions!$B$4</f>
        <v>16</v>
      </c>
      <c r="B1937" s="12" t="n">
        <f aca="false">MOD(QUOTIENT($A$1937,Assumptions!$B$77),2)</f>
        <v>0</v>
      </c>
      <c r="C1937" s="12" t="n">
        <f aca="false">MOD(QUOTIENT($A$1937,Assumptions!$B$78),2)</f>
        <v>0</v>
      </c>
      <c r="D1937" s="12" t="n">
        <f aca="false">MOD(QUOTIENT($A$1937,Assumptions!$B$79),2)</f>
        <v>1</v>
      </c>
      <c r="E1937" s="12" t="n">
        <f aca="false">MOD(QUOTIENT($A$1937,Assumptions!$B$80),2)</f>
        <v>0</v>
      </c>
      <c r="F1937" s="12" t="n">
        <f aca="false">MOD(QUOTIENT($A$1937,Assumptions!$B$81),2)</f>
        <v>0</v>
      </c>
      <c r="G1937" s="12" t="n">
        <f aca="false">MOD(QUOTIENT($A$1937,Assumptions!$B$82),2)</f>
        <v>0</v>
      </c>
      <c r="H1937" s="12" t="n">
        <f aca="false">MOD(QUOTIENT($A$1937,Assumptions!$B$83),2)</f>
        <v>0</v>
      </c>
      <c r="I1937" s="12" t="n">
        <f aca="false">IF($B$1937=1,MIN(Assumptions!$B$67,MAX(Assumptions!$B$4,Assumptions!$B$26-(Assumptions!$B$4))),Assumptions!$B$4)</f>
        <v>0</v>
      </c>
      <c r="J1937" s="12" t="n">
        <f aca="false">IF($C$1937=1,MIN(Assumptions!$B$66,MAX(Assumptions!$B$4,Assumptions!$B$26-($I$1937))),Assumptions!$B$4)</f>
        <v>0</v>
      </c>
      <c r="K1937" s="12" t="n">
        <f aca="false">IF($D$1937=1,MIN(Assumptions!$B$61,MAX(Assumptions!$B$4,Assumptions!$B$26-($I$1937+$J$1937))),Assumptions!$B$4)</f>
        <v>100000000</v>
      </c>
      <c r="L1937" s="12" t="n">
        <f aca="false">IF($E$1937=1,MIN(Assumptions!$B$56,MAX(Assumptions!$B$4,Assumptions!$B$26-($I$1937+$J$1937+$K$1937))),Assumptions!$B$4)</f>
        <v>0</v>
      </c>
      <c r="M1937" s="12" t="n">
        <f aca="false">IF($F$1937=1,MIN(Assumptions!$B$51,MAX(Assumptions!$B$4,Assumptions!$B$26-($I$1937+$J$1937+$K$1937+$L$1937))),Assumptions!$B$4)</f>
        <v>0</v>
      </c>
      <c r="N1937" s="12" t="n">
        <f aca="false">IF($G$1937=1,MIN(Assumptions!$B$46,MAX(Assumptions!$B$4,Assumptions!$B$26-($I$1937+$J$1937+$K$1937+$L$1937+$M$1937))),Assumptions!$B$4)</f>
        <v>0</v>
      </c>
      <c r="O1937" s="12" t="n">
        <f aca="false">IF($H$1937=1,MIN(Assumptions!$B$41,MAX(Assumptions!$B$4,Assumptions!$B$26-($I$1937+$J$1937+$K$1937+$L$1937+$M$1937+$N$1937))),Assumptions!$B$4)</f>
        <v>0</v>
      </c>
      <c r="P1937" s="12" t="n">
        <f aca="false">$I$1937+$J$1937+$K$1937+$L$1937+$M$1937+$N$1937+$O$1937</f>
        <v>100000000</v>
      </c>
      <c r="Q1937" s="12" t="n">
        <f aca="false">MAX(Assumptions!$B$4,Assumptions!$B$26-$P$1937)</f>
        <v>1900000000</v>
      </c>
      <c r="R1937" s="12" t="n">
        <f aca="false">$J$1910+$O$1910+Assumptions!$B$20+IF($B$1937=0,$D$1910,Assumptions!$B$4)+IF($C$1937=0,$AI$1910,Assumptions!$B$4)+IF($D$1937=0,$AF$1910,Assumptions!$B$4)+IF($E$1937=0,$AC$1910,Assumptions!$B$4)+IF($F$1937=0,$Z$1910,Assumptions!$B$4)+IF($G$1937=0,$W$1910,Assumptions!$B$4)+IF($H$1937=0,$T$1910,Assumptions!$B$4)</f>
        <v>31406562.1887927</v>
      </c>
      <c r="S1937" s="12" t="n">
        <f aca="false">IF($R$1937&gt;Assumptions!$B$4,$Q$1937/$R$1937&gt;Assumptions!$B$13,FALSE())</f>
        <v>1</v>
      </c>
      <c r="T1937" s="12" t="n">
        <f aca="false">IF($S$1937,($Q$1937+Assumptions!$B$14*Assumptions!$B$13)/($R$1937+Assumptions!$B$14),IF($R$1937&gt;Assumptions!$B$4,$Q$1937/$R$1937,Assumptions!$B$4))</f>
        <v>56.1100824497283</v>
      </c>
      <c r="U1937" s="12" t="n">
        <f aca="false">IF($B$1937=1,$I$1937,$D$1910*$T$1937)</f>
        <v>35602068.0910502</v>
      </c>
      <c r="V1937" s="12" t="n">
        <f aca="false">IF($C$1937=1,$J$1937,$AI$1910*$T$1937)</f>
        <v>342644020.085362</v>
      </c>
      <c r="W1937" s="12" t="n">
        <f aca="false">IF($D$1937=1,$K$1937,$AF$1910*$T$1937)</f>
        <v>100000000</v>
      </c>
      <c r="X1937" s="12" t="n">
        <f aca="false">IF($E$1937=1,$L$1937,$AC$1910*$T$1937)</f>
        <v>134664197.879348</v>
      </c>
      <c r="Y1937" s="12" t="n">
        <f aca="false">IF($F$1937=1,$M$1937,$Z$1910*$T$1937)</f>
        <v>168330247.349185</v>
      </c>
      <c r="Z1937" s="12" t="n">
        <f aca="false">IF($G$1937=1,$N$1937,$W$1910*$T$1937)</f>
        <v>280550412.248642</v>
      </c>
      <c r="AA1937" s="12" t="n">
        <f aca="false">IF($H$1937=1,$O$1937,$T$1910*$T$1937)</f>
        <v>280550412.248642</v>
      </c>
      <c r="AB1937" s="12" t="n">
        <f aca="false">($J$1910+$O$1910)*$T$1937</f>
        <v>14892693.9258963</v>
      </c>
      <c r="AC1937" s="12" t="n">
        <f aca="false">Assumptions!$B$20*$T$1937</f>
        <v>504990742.047555</v>
      </c>
      <c r="AD1937" s="12" t="n">
        <f aca="false">IF($S$1937,Assumptions!$B$14*($T$1937-Assumptions!$B$13),Assumptions!$B$4)</f>
        <v>137775206.124321</v>
      </c>
      <c r="AE1937" s="12" t="n">
        <f aca="false">$U$1937+$V$1937+$W$1937+$X$1937+$Y$1937+$Z$1937+$AA$1937+$AB$1937+$AC$1937+$AD$1937</f>
        <v>2000000000</v>
      </c>
      <c r="AF1937" s="12" t="n">
        <f aca="false">IF(AND(IF($B$1937=1,$U$1937&gt;=INDEX($U$1921:$U$2048,1+$A$1937-Assumptions!$B$77),$U$1937&gt;INDEX($U$1921:$U$2048,1+$A$1937+Assumptions!$B$77)),IF($C$1937=1,$V$1937&gt;=INDEX($V$1921:$V$2048,1+$A$1937-Assumptions!$B$78),$V$1937&gt;INDEX($V$1921:$V$2048,1+$A$1937+Assumptions!$B$78)),IF($D$1937=1,$W$1937&gt;=INDEX($W$1921:$W$2048,1+$A$1937-Assumptions!$B$79),$W$1937&gt;INDEX($W$1921:$W$2048,1+$A$1937+Assumptions!$B$79)),IF($E$1937=1,$X$1937&gt;=INDEX($X$1921:$X$2048,1+$A$1937-Assumptions!$B$80),$X$1937&gt;INDEX($X$1921:$X$2048,1+$A$1937+Assumptions!$B$80)),IF($F$1937=1,$Y$1937&gt;=INDEX($Y$1921:$Y$2048,1+$A$1937-Assumptions!$B$81),$Y$1937&gt;INDEX($Y$1921:$Y$2048,1+$A$1937+Assumptions!$B$81)),IF($G$1937=1,$Z$1937&gt;=INDEX($Z$1921:$Z$2048,1+$A$1937-Assumptions!$B$82),$Z$1937&gt;INDEX($Z$1921:$Z$2048,1+$A$1937+Assumptions!$B$82)),IF($H$1937=1,$AA$1937&gt;=INDEX($AA$1921:$AA$2048,1+$A$1937-Assumptions!$B$83),$AA$1937&gt;INDEX($AA$1921:$AA$2048,1+$A$1937+Assumptions!$B$83))),1,0)</f>
        <v>1</v>
      </c>
    </row>
    <row r="1938" customFormat="false" ht="15" hidden="true" customHeight="false" outlineLevel="0" collapsed="false">
      <c r="A1938" s="6" t="n">
        <f aca="false">ROW()-ROW($A$1921)+Assumptions!$B$4</f>
        <v>17</v>
      </c>
      <c r="B1938" s="12" t="n">
        <f aca="false">MOD(QUOTIENT($A$1938,Assumptions!$B$77),2)</f>
        <v>0</v>
      </c>
      <c r="C1938" s="12" t="n">
        <f aca="false">MOD(QUOTIENT($A$1938,Assumptions!$B$78),2)</f>
        <v>0</v>
      </c>
      <c r="D1938" s="12" t="n">
        <f aca="false">MOD(QUOTIENT($A$1938,Assumptions!$B$79),2)</f>
        <v>1</v>
      </c>
      <c r="E1938" s="12" t="n">
        <f aca="false">MOD(QUOTIENT($A$1938,Assumptions!$B$80),2)</f>
        <v>0</v>
      </c>
      <c r="F1938" s="12" t="n">
        <f aca="false">MOD(QUOTIENT($A$1938,Assumptions!$B$81),2)</f>
        <v>0</v>
      </c>
      <c r="G1938" s="12" t="n">
        <f aca="false">MOD(QUOTIENT($A$1938,Assumptions!$B$82),2)</f>
        <v>0</v>
      </c>
      <c r="H1938" s="12" t="n">
        <f aca="false">MOD(QUOTIENT($A$1938,Assumptions!$B$83),2)</f>
        <v>1</v>
      </c>
      <c r="I1938" s="12" t="n">
        <f aca="false">IF($B$1938=1,MIN(Assumptions!$B$67,MAX(Assumptions!$B$4,Assumptions!$B$26-(Assumptions!$B$4))),Assumptions!$B$4)</f>
        <v>0</v>
      </c>
      <c r="J1938" s="12" t="n">
        <f aca="false">IF($C$1938=1,MIN(Assumptions!$B$66,MAX(Assumptions!$B$4,Assumptions!$B$26-($I$1938))),Assumptions!$B$4)</f>
        <v>0</v>
      </c>
      <c r="K1938" s="12" t="n">
        <f aca="false">IF($D$1938=1,MIN(Assumptions!$B$61,MAX(Assumptions!$B$4,Assumptions!$B$26-($I$1938+$J$1938))),Assumptions!$B$4)</f>
        <v>100000000</v>
      </c>
      <c r="L1938" s="12" t="n">
        <f aca="false">IF($E$1938=1,MIN(Assumptions!$B$56,MAX(Assumptions!$B$4,Assumptions!$B$26-($I$1938+$J$1938+$K$1938))),Assumptions!$B$4)</f>
        <v>0</v>
      </c>
      <c r="M1938" s="12" t="n">
        <f aca="false">IF($F$1938=1,MIN(Assumptions!$B$51,MAX(Assumptions!$B$4,Assumptions!$B$26-($I$1938+$J$1938+$K$1938+$L$1938))),Assumptions!$B$4)</f>
        <v>0</v>
      </c>
      <c r="N1938" s="12" t="n">
        <f aca="false">IF($G$1938=1,MIN(Assumptions!$B$46,MAX(Assumptions!$B$4,Assumptions!$B$26-($I$1938+$J$1938+$K$1938+$L$1938+$M$1938))),Assumptions!$B$4)</f>
        <v>0</v>
      </c>
      <c r="O1938" s="12" t="n">
        <f aca="false">IF($H$1938=1,MIN(Assumptions!$B$41,MAX(Assumptions!$B$4,Assumptions!$B$26-($I$1938+$J$1938+$K$1938+$L$1938+$M$1938+$N$1938))),Assumptions!$B$4)</f>
        <v>5000000</v>
      </c>
      <c r="P1938" s="12" t="n">
        <f aca="false">$I$1938+$J$1938+$K$1938+$L$1938+$M$1938+$N$1938+$O$1938</f>
        <v>105000000</v>
      </c>
      <c r="Q1938" s="12" t="n">
        <f aca="false">MAX(Assumptions!$B$4,Assumptions!$B$26-$P$1938)</f>
        <v>1895000000</v>
      </c>
      <c r="R1938" s="12" t="n">
        <f aca="false">$J$1910+$O$1910+Assumptions!$B$20+IF($B$1938=0,$D$1910,Assumptions!$B$4)+IF($C$1938=0,$AI$1910,Assumptions!$B$4)+IF($D$1938=0,$AF$1910,Assumptions!$B$4)+IF($E$1938=0,$AC$1910,Assumptions!$B$4)+IF($F$1938=0,$Z$1910,Assumptions!$B$4)+IF($G$1938=0,$W$1910,Assumptions!$B$4)+IF($H$1938=0,$T$1910,Assumptions!$B$4)</f>
        <v>26406562.1887927</v>
      </c>
      <c r="S1938" s="12" t="n">
        <f aca="false">IF($R$1938&gt;Assumptions!$B$4,$Q$1938/$R$1938&gt;Assumptions!$B$13,FALSE())</f>
        <v>1</v>
      </c>
      <c r="T1938" s="12" t="n">
        <f aca="false">IF($S$1938,($Q$1938+Assumptions!$B$14*Assumptions!$B$13)/($R$1938+Assumptions!$B$14),IF($R$1938&gt;Assumptions!$B$4,$Q$1938/$R$1938,Assumptions!$B$4))</f>
        <v>65.6425343009372</v>
      </c>
      <c r="U1938" s="12" t="n">
        <f aca="false">IF($B$1938=1,$I$1938,$D$1910*$T$1938)</f>
        <v>41650446.298041</v>
      </c>
      <c r="V1938" s="12" t="n">
        <f aca="false">IF($C$1938=1,$J$1938,$AI$1910*$T$1938)</f>
        <v>400855262.717107</v>
      </c>
      <c r="W1938" s="12" t="n">
        <f aca="false">IF($D$1938=1,$K$1938,$AF$1910*$T$1938)</f>
        <v>100000000</v>
      </c>
      <c r="X1938" s="12" t="n">
        <f aca="false">IF($E$1938=1,$L$1938,$AC$1910*$T$1938)</f>
        <v>157542082.322249</v>
      </c>
      <c r="Y1938" s="12" t="n">
        <f aca="false">IF($F$1938=1,$M$1938,$Z$1910*$T$1938)</f>
        <v>196927602.902812</v>
      </c>
      <c r="Z1938" s="12" t="n">
        <f aca="false">IF($G$1938=1,$N$1938,$W$1910*$T$1938)</f>
        <v>328212671.504686</v>
      </c>
      <c r="AA1938" s="12" t="n">
        <f aca="false">IF($H$1938=1,$O$1938,$T$1910*$T$1938)</f>
        <v>5000000</v>
      </c>
      <c r="AB1938" s="12" t="n">
        <f aca="false">($J$1910+$O$1910)*$T$1938</f>
        <v>17422789.7943276</v>
      </c>
      <c r="AC1938" s="12" t="n">
        <f aca="false">Assumptions!$B$20*$T$1938</f>
        <v>590782808.708435</v>
      </c>
      <c r="AD1938" s="12" t="n">
        <f aca="false">IF($S$1938,Assumptions!$B$14*($T$1938-Assumptions!$B$13),Assumptions!$B$4)</f>
        <v>161606335.752343</v>
      </c>
      <c r="AE1938" s="12" t="n">
        <f aca="false">$U$1938+$V$1938+$W$1938+$X$1938+$Y$1938+$Z$1938+$AA$1938+$AB$1938+$AC$1938+$AD$1938</f>
        <v>2000000000</v>
      </c>
      <c r="AF1938" s="12" t="n">
        <f aca="false">IF(AND(IF($B$1938=1,$U$1938&gt;=INDEX($U$1921:$U$2048,1+$A$1938-Assumptions!$B$77),$U$1938&gt;INDEX($U$1921:$U$2048,1+$A$1938+Assumptions!$B$77)),IF($C$1938=1,$V$1938&gt;=INDEX($V$1921:$V$2048,1+$A$1938-Assumptions!$B$78),$V$1938&gt;INDEX($V$1921:$V$2048,1+$A$1938+Assumptions!$B$78)),IF($D$1938=1,$W$1938&gt;=INDEX($W$1921:$W$2048,1+$A$1938-Assumptions!$B$79),$W$1938&gt;INDEX($W$1921:$W$2048,1+$A$1938+Assumptions!$B$79)),IF($E$1938=1,$X$1938&gt;=INDEX($X$1921:$X$2048,1+$A$1938-Assumptions!$B$80),$X$1938&gt;INDEX($X$1921:$X$2048,1+$A$1938+Assumptions!$B$80)),IF($F$1938=1,$Y$1938&gt;=INDEX($Y$1921:$Y$2048,1+$A$1938-Assumptions!$B$81),$Y$1938&gt;INDEX($Y$1921:$Y$2048,1+$A$1938+Assumptions!$B$81)),IF($G$1938=1,$Z$1938&gt;=INDEX($Z$1921:$Z$2048,1+$A$1938-Assumptions!$B$82),$Z$1938&gt;INDEX($Z$1921:$Z$2048,1+$A$1938+Assumptions!$B$82)),IF($H$1938=1,$AA$1938&gt;=INDEX($AA$1921:$AA$2048,1+$A$1938-Assumptions!$B$83),$AA$1938&gt;INDEX($AA$1921:$AA$2048,1+$A$1938+Assumptions!$B$83))),1,0)</f>
        <v>0</v>
      </c>
    </row>
    <row r="1939" customFormat="false" ht="15" hidden="true" customHeight="false" outlineLevel="0" collapsed="false">
      <c r="A1939" s="6" t="n">
        <f aca="false">ROW()-ROW($A$1921)+Assumptions!$B$4</f>
        <v>18</v>
      </c>
      <c r="B1939" s="12" t="n">
        <f aca="false">MOD(QUOTIENT($A$1939,Assumptions!$B$77),2)</f>
        <v>0</v>
      </c>
      <c r="C1939" s="12" t="n">
        <f aca="false">MOD(QUOTIENT($A$1939,Assumptions!$B$78),2)</f>
        <v>0</v>
      </c>
      <c r="D1939" s="12" t="n">
        <f aca="false">MOD(QUOTIENT($A$1939,Assumptions!$B$79),2)</f>
        <v>1</v>
      </c>
      <c r="E1939" s="12" t="n">
        <f aca="false">MOD(QUOTIENT($A$1939,Assumptions!$B$80),2)</f>
        <v>0</v>
      </c>
      <c r="F1939" s="12" t="n">
        <f aca="false">MOD(QUOTIENT($A$1939,Assumptions!$B$81),2)</f>
        <v>0</v>
      </c>
      <c r="G1939" s="12" t="n">
        <f aca="false">MOD(QUOTIENT($A$1939,Assumptions!$B$82),2)</f>
        <v>1</v>
      </c>
      <c r="H1939" s="12" t="n">
        <f aca="false">MOD(QUOTIENT($A$1939,Assumptions!$B$83),2)</f>
        <v>0</v>
      </c>
      <c r="I1939" s="12" t="n">
        <f aca="false">IF($B$1939=1,MIN(Assumptions!$B$67,MAX(Assumptions!$B$4,Assumptions!$B$26-(Assumptions!$B$4))),Assumptions!$B$4)</f>
        <v>0</v>
      </c>
      <c r="J1939" s="12" t="n">
        <f aca="false">IF($C$1939=1,MIN(Assumptions!$B$66,MAX(Assumptions!$B$4,Assumptions!$B$26-($I$1939))),Assumptions!$B$4)</f>
        <v>0</v>
      </c>
      <c r="K1939" s="12" t="n">
        <f aca="false">IF($D$1939=1,MIN(Assumptions!$B$61,MAX(Assumptions!$B$4,Assumptions!$B$26-($I$1939+$J$1939))),Assumptions!$B$4)</f>
        <v>100000000</v>
      </c>
      <c r="L1939" s="12" t="n">
        <f aca="false">IF($E$1939=1,MIN(Assumptions!$B$56,MAX(Assumptions!$B$4,Assumptions!$B$26-($I$1939+$J$1939+$K$1939))),Assumptions!$B$4)</f>
        <v>0</v>
      </c>
      <c r="M1939" s="12" t="n">
        <f aca="false">IF($F$1939=1,MIN(Assumptions!$B$51,MAX(Assumptions!$B$4,Assumptions!$B$26-($I$1939+$J$1939+$K$1939+$L$1939))),Assumptions!$B$4)</f>
        <v>0</v>
      </c>
      <c r="N1939" s="12" t="n">
        <f aca="false">IF($G$1939=1,MIN(Assumptions!$B$46,MAX(Assumptions!$B$4,Assumptions!$B$26-($I$1939+$J$1939+$K$1939+$L$1939+$M$1939))),Assumptions!$B$4)</f>
        <v>15000000</v>
      </c>
      <c r="O1939" s="12" t="n">
        <f aca="false">IF($H$1939=1,MIN(Assumptions!$B$41,MAX(Assumptions!$B$4,Assumptions!$B$26-($I$1939+$J$1939+$K$1939+$L$1939+$M$1939+$N$1939))),Assumptions!$B$4)</f>
        <v>0</v>
      </c>
      <c r="P1939" s="12" t="n">
        <f aca="false">$I$1939+$J$1939+$K$1939+$L$1939+$M$1939+$N$1939+$O$1939</f>
        <v>115000000</v>
      </c>
      <c r="Q1939" s="12" t="n">
        <f aca="false">MAX(Assumptions!$B$4,Assumptions!$B$26-$P$1939)</f>
        <v>1885000000</v>
      </c>
      <c r="R1939" s="12" t="n">
        <f aca="false">$J$1910+$O$1910+Assumptions!$B$20+IF($B$1939=0,$D$1910,Assumptions!$B$4)+IF($C$1939=0,$AI$1910,Assumptions!$B$4)+IF($D$1939=0,$AF$1910,Assumptions!$B$4)+IF($E$1939=0,$AC$1910,Assumptions!$B$4)+IF($F$1939=0,$Z$1910,Assumptions!$B$4)+IF($G$1939=0,$W$1910,Assumptions!$B$4)+IF($H$1939=0,$T$1910,Assumptions!$B$4)</f>
        <v>26406562.1887927</v>
      </c>
      <c r="S1939" s="12" t="n">
        <f aca="false">IF($R$1939&gt;Assumptions!$B$4,$Q$1939/$R$1939&gt;Assumptions!$B$13,FALSE())</f>
        <v>1</v>
      </c>
      <c r="T1939" s="12" t="n">
        <f aca="false">IF($S$1939,($Q$1939+Assumptions!$B$14*Assumptions!$B$13)/($R$1939+Assumptions!$B$14),IF($R$1939&gt;Assumptions!$B$4,$Q$1939/$R$1939,Assumptions!$B$4))</f>
        <v>65.2965920911826</v>
      </c>
      <c r="U1939" s="12" t="n">
        <f aca="false">IF($B$1939=1,$I$1939,$D$1910*$T$1939)</f>
        <v>41430944.6047707</v>
      </c>
      <c r="V1939" s="12" t="n">
        <f aca="false">IF($C$1939=1,$J$1939,$AI$1910*$T$1939)</f>
        <v>398742718.513064</v>
      </c>
      <c r="W1939" s="12" t="n">
        <f aca="false">IF($D$1939=1,$K$1939,$AF$1910*$T$1939)</f>
        <v>100000000</v>
      </c>
      <c r="X1939" s="12" t="n">
        <f aca="false">IF($E$1939=1,$L$1939,$AC$1910*$T$1939)</f>
        <v>156711821.018838</v>
      </c>
      <c r="Y1939" s="12" t="n">
        <f aca="false">IF($F$1939=1,$M$1939,$Z$1910*$T$1939)</f>
        <v>195889776.273548</v>
      </c>
      <c r="Z1939" s="12" t="n">
        <f aca="false">IF($G$1939=1,$N$1939,$W$1910*$T$1939)</f>
        <v>15000000</v>
      </c>
      <c r="AA1939" s="12" t="n">
        <f aca="false">IF($H$1939=1,$O$1939,$T$1910*$T$1939)</f>
        <v>326482960.455913</v>
      </c>
      <c r="AB1939" s="12" t="n">
        <f aca="false">($J$1910+$O$1910)*$T$1939</f>
        <v>17330970.0852666</v>
      </c>
      <c r="AC1939" s="12" t="n">
        <f aca="false">Assumptions!$B$20*$T$1939</f>
        <v>587669328.820643</v>
      </c>
      <c r="AD1939" s="12" t="n">
        <f aca="false">IF($S$1939,Assumptions!$B$14*($T$1939-Assumptions!$B$13),Assumptions!$B$4)</f>
        <v>160741480.227956</v>
      </c>
      <c r="AE1939" s="12" t="n">
        <f aca="false">$U$1939+$V$1939+$W$1939+$X$1939+$Y$1939+$Z$1939+$AA$1939+$AB$1939+$AC$1939+$AD$1939</f>
        <v>2000000000</v>
      </c>
      <c r="AF1939" s="12" t="n">
        <f aca="false">IF(AND(IF($B$1939=1,$U$1939&gt;=INDEX($U$1921:$U$2048,1+$A$1939-Assumptions!$B$77),$U$1939&gt;INDEX($U$1921:$U$2048,1+$A$1939+Assumptions!$B$77)),IF($C$1939=1,$V$1939&gt;=INDEX($V$1921:$V$2048,1+$A$1939-Assumptions!$B$78),$V$1939&gt;INDEX($V$1921:$V$2048,1+$A$1939+Assumptions!$B$78)),IF($D$1939=1,$W$1939&gt;=INDEX($W$1921:$W$2048,1+$A$1939-Assumptions!$B$79),$W$1939&gt;INDEX($W$1921:$W$2048,1+$A$1939+Assumptions!$B$79)),IF($E$1939=1,$X$1939&gt;=INDEX($X$1921:$X$2048,1+$A$1939-Assumptions!$B$80),$X$1939&gt;INDEX($X$1921:$X$2048,1+$A$1939+Assumptions!$B$80)),IF($F$1939=1,$Y$1939&gt;=INDEX($Y$1921:$Y$2048,1+$A$1939-Assumptions!$B$81),$Y$1939&gt;INDEX($Y$1921:$Y$2048,1+$A$1939+Assumptions!$B$81)),IF($G$1939=1,$Z$1939&gt;=INDEX($Z$1921:$Z$2048,1+$A$1939-Assumptions!$B$82),$Z$1939&gt;INDEX($Z$1921:$Z$2048,1+$A$1939+Assumptions!$B$82)),IF($H$1939=1,$AA$1939&gt;=INDEX($AA$1921:$AA$2048,1+$A$1939-Assumptions!$B$83),$AA$1939&gt;INDEX($AA$1921:$AA$2048,1+$A$1939+Assumptions!$B$83))),1,0)</f>
        <v>0</v>
      </c>
    </row>
    <row r="1940" customFormat="false" ht="15" hidden="true" customHeight="false" outlineLevel="0" collapsed="false">
      <c r="A1940" s="6" t="n">
        <f aca="false">ROW()-ROW($A$1921)+Assumptions!$B$4</f>
        <v>19</v>
      </c>
      <c r="B1940" s="12" t="n">
        <f aca="false">MOD(QUOTIENT($A$1940,Assumptions!$B$77),2)</f>
        <v>0</v>
      </c>
      <c r="C1940" s="12" t="n">
        <f aca="false">MOD(QUOTIENT($A$1940,Assumptions!$B$78),2)</f>
        <v>0</v>
      </c>
      <c r="D1940" s="12" t="n">
        <f aca="false">MOD(QUOTIENT($A$1940,Assumptions!$B$79),2)</f>
        <v>1</v>
      </c>
      <c r="E1940" s="12" t="n">
        <f aca="false">MOD(QUOTIENT($A$1940,Assumptions!$B$80),2)</f>
        <v>0</v>
      </c>
      <c r="F1940" s="12" t="n">
        <f aca="false">MOD(QUOTIENT($A$1940,Assumptions!$B$81),2)</f>
        <v>0</v>
      </c>
      <c r="G1940" s="12" t="n">
        <f aca="false">MOD(QUOTIENT($A$1940,Assumptions!$B$82),2)</f>
        <v>1</v>
      </c>
      <c r="H1940" s="12" t="n">
        <f aca="false">MOD(QUOTIENT($A$1940,Assumptions!$B$83),2)</f>
        <v>1</v>
      </c>
      <c r="I1940" s="12" t="n">
        <f aca="false">IF($B$1940=1,MIN(Assumptions!$B$67,MAX(Assumptions!$B$4,Assumptions!$B$26-(Assumptions!$B$4))),Assumptions!$B$4)</f>
        <v>0</v>
      </c>
      <c r="J1940" s="12" t="n">
        <f aca="false">IF($C$1940=1,MIN(Assumptions!$B$66,MAX(Assumptions!$B$4,Assumptions!$B$26-($I$1940))),Assumptions!$B$4)</f>
        <v>0</v>
      </c>
      <c r="K1940" s="12" t="n">
        <f aca="false">IF($D$1940=1,MIN(Assumptions!$B$61,MAX(Assumptions!$B$4,Assumptions!$B$26-($I$1940+$J$1940))),Assumptions!$B$4)</f>
        <v>100000000</v>
      </c>
      <c r="L1940" s="12" t="n">
        <f aca="false">IF($E$1940=1,MIN(Assumptions!$B$56,MAX(Assumptions!$B$4,Assumptions!$B$26-($I$1940+$J$1940+$K$1940))),Assumptions!$B$4)</f>
        <v>0</v>
      </c>
      <c r="M1940" s="12" t="n">
        <f aca="false">IF($F$1940=1,MIN(Assumptions!$B$51,MAX(Assumptions!$B$4,Assumptions!$B$26-($I$1940+$J$1940+$K$1940+$L$1940))),Assumptions!$B$4)</f>
        <v>0</v>
      </c>
      <c r="N1940" s="12" t="n">
        <f aca="false">IF($G$1940=1,MIN(Assumptions!$B$46,MAX(Assumptions!$B$4,Assumptions!$B$26-($I$1940+$J$1940+$K$1940+$L$1940+$M$1940))),Assumptions!$B$4)</f>
        <v>15000000</v>
      </c>
      <c r="O1940" s="12" t="n">
        <f aca="false">IF($H$1940=1,MIN(Assumptions!$B$41,MAX(Assumptions!$B$4,Assumptions!$B$26-($I$1940+$J$1940+$K$1940+$L$1940+$M$1940+$N$1940))),Assumptions!$B$4)</f>
        <v>5000000</v>
      </c>
      <c r="P1940" s="12" t="n">
        <f aca="false">$I$1940+$J$1940+$K$1940+$L$1940+$M$1940+$N$1940+$O$1940</f>
        <v>120000000</v>
      </c>
      <c r="Q1940" s="12" t="n">
        <f aca="false">MAX(Assumptions!$B$4,Assumptions!$B$26-$P$1940)</f>
        <v>1880000000</v>
      </c>
      <c r="R1940" s="12" t="n">
        <f aca="false">$J$1910+$O$1910+Assumptions!$B$20+IF($B$1940=0,$D$1910,Assumptions!$B$4)+IF($C$1940=0,$AI$1910,Assumptions!$B$4)+IF($D$1940=0,$AF$1910,Assumptions!$B$4)+IF($E$1940=0,$AC$1910,Assumptions!$B$4)+IF($F$1940=0,$Z$1910,Assumptions!$B$4)+IF($G$1940=0,$W$1910,Assumptions!$B$4)+IF($H$1940=0,$T$1910,Assumptions!$B$4)</f>
        <v>21406562.1887927</v>
      </c>
      <c r="S1940" s="12" t="n">
        <f aca="false">IF($R$1940&gt;Assumptions!$B$4,$Q$1940/$R$1940&gt;Assumptions!$B$13,FALSE())</f>
        <v>1</v>
      </c>
      <c r="T1940" s="12" t="n">
        <f aca="false">IF($S$1940,($Q$1940+Assumptions!$B$14*Assumptions!$B$13)/($R$1940+Assumptions!$B$14),IF($R$1940&gt;Assumptions!$B$4,$Q$1940/$R$1940,Assumptions!$B$4))</f>
        <v>78.7440697300471</v>
      </c>
      <c r="U1940" s="12" t="n">
        <f aca="false">IF($B$1940=1,$I$1940,$D$1910*$T$1940)</f>
        <v>49963422.0785059</v>
      </c>
      <c r="V1940" s="12" t="n">
        <f aca="false">IF($C$1940=1,$J$1940,$AI$1910*$T$1940)</f>
        <v>480861610.466516</v>
      </c>
      <c r="W1940" s="12" t="n">
        <f aca="false">IF($D$1940=1,$K$1940,$AF$1910*$T$1940)</f>
        <v>100000000</v>
      </c>
      <c r="X1940" s="12" t="n">
        <f aca="false">IF($E$1940=1,$L$1940,$AC$1910*$T$1940)</f>
        <v>188985767.352113</v>
      </c>
      <c r="Y1940" s="12" t="n">
        <f aca="false">IF($F$1940=1,$M$1940,$Z$1910*$T$1940)</f>
        <v>236232209.190141</v>
      </c>
      <c r="Z1940" s="12" t="n">
        <f aca="false">IF($G$1940=1,$N$1940,$W$1910*$T$1940)</f>
        <v>15000000</v>
      </c>
      <c r="AA1940" s="12" t="n">
        <f aca="false">IF($H$1940=1,$O$1940,$T$1910*$T$1940)</f>
        <v>5000000</v>
      </c>
      <c r="AB1940" s="12" t="n">
        <f aca="false">($J$1910+$O$1910)*$T$1940</f>
        <v>20900189.0171827</v>
      </c>
      <c r="AC1940" s="12" t="n">
        <f aca="false">Assumptions!$B$20*$T$1940</f>
        <v>708696627.570424</v>
      </c>
      <c r="AD1940" s="12" t="n">
        <f aca="false">IF($S$1940,Assumptions!$B$14*($T$1940-Assumptions!$B$13),Assumptions!$B$4)</f>
        <v>194360174.325118</v>
      </c>
      <c r="AE1940" s="12" t="n">
        <f aca="false">$U$1940+$V$1940+$W$1940+$X$1940+$Y$1940+$Z$1940+$AA$1940+$AB$1940+$AC$1940+$AD$1940</f>
        <v>2000000000</v>
      </c>
      <c r="AF1940" s="12" t="n">
        <f aca="false">IF(AND(IF($B$1940=1,$U$1940&gt;=INDEX($U$1921:$U$2048,1+$A$1940-Assumptions!$B$77),$U$1940&gt;INDEX($U$1921:$U$2048,1+$A$1940+Assumptions!$B$77)),IF($C$1940=1,$V$1940&gt;=INDEX($V$1921:$V$2048,1+$A$1940-Assumptions!$B$78),$V$1940&gt;INDEX($V$1921:$V$2048,1+$A$1940+Assumptions!$B$78)),IF($D$1940=1,$W$1940&gt;=INDEX($W$1921:$W$2048,1+$A$1940-Assumptions!$B$79),$W$1940&gt;INDEX($W$1921:$W$2048,1+$A$1940+Assumptions!$B$79)),IF($E$1940=1,$X$1940&gt;=INDEX($X$1921:$X$2048,1+$A$1940-Assumptions!$B$80),$X$1940&gt;INDEX($X$1921:$X$2048,1+$A$1940+Assumptions!$B$80)),IF($F$1940=1,$Y$1940&gt;=INDEX($Y$1921:$Y$2048,1+$A$1940-Assumptions!$B$81),$Y$1940&gt;INDEX($Y$1921:$Y$2048,1+$A$1940+Assumptions!$B$81)),IF($G$1940=1,$Z$1940&gt;=INDEX($Z$1921:$Z$2048,1+$A$1940-Assumptions!$B$82),$Z$1940&gt;INDEX($Z$1921:$Z$2048,1+$A$1940+Assumptions!$B$82)),IF($H$1940=1,$AA$1940&gt;=INDEX($AA$1921:$AA$2048,1+$A$1940-Assumptions!$B$83),$AA$1940&gt;INDEX($AA$1921:$AA$2048,1+$A$1940+Assumptions!$B$83))),1,0)</f>
        <v>0</v>
      </c>
    </row>
    <row r="1941" customFormat="false" ht="15" hidden="true" customHeight="false" outlineLevel="0" collapsed="false">
      <c r="A1941" s="6" t="n">
        <f aca="false">ROW()-ROW($A$1921)+Assumptions!$B$4</f>
        <v>20</v>
      </c>
      <c r="B1941" s="12" t="n">
        <f aca="false">MOD(QUOTIENT($A$1941,Assumptions!$B$77),2)</f>
        <v>0</v>
      </c>
      <c r="C1941" s="12" t="n">
        <f aca="false">MOD(QUOTIENT($A$1941,Assumptions!$B$78),2)</f>
        <v>0</v>
      </c>
      <c r="D1941" s="12" t="n">
        <f aca="false">MOD(QUOTIENT($A$1941,Assumptions!$B$79),2)</f>
        <v>1</v>
      </c>
      <c r="E1941" s="12" t="n">
        <f aca="false">MOD(QUOTIENT($A$1941,Assumptions!$B$80),2)</f>
        <v>0</v>
      </c>
      <c r="F1941" s="12" t="n">
        <f aca="false">MOD(QUOTIENT($A$1941,Assumptions!$B$81),2)</f>
        <v>1</v>
      </c>
      <c r="G1941" s="12" t="n">
        <f aca="false">MOD(QUOTIENT($A$1941,Assumptions!$B$82),2)</f>
        <v>0</v>
      </c>
      <c r="H1941" s="12" t="n">
        <f aca="false">MOD(QUOTIENT($A$1941,Assumptions!$B$83),2)</f>
        <v>0</v>
      </c>
      <c r="I1941" s="12" t="n">
        <f aca="false">IF($B$1941=1,MIN(Assumptions!$B$67,MAX(Assumptions!$B$4,Assumptions!$B$26-(Assumptions!$B$4))),Assumptions!$B$4)</f>
        <v>0</v>
      </c>
      <c r="J1941" s="12" t="n">
        <f aca="false">IF($C$1941=1,MIN(Assumptions!$B$66,MAX(Assumptions!$B$4,Assumptions!$B$26-($I$1941))),Assumptions!$B$4)</f>
        <v>0</v>
      </c>
      <c r="K1941" s="12" t="n">
        <f aca="false">IF($D$1941=1,MIN(Assumptions!$B$61,MAX(Assumptions!$B$4,Assumptions!$B$26-($I$1941+$J$1941))),Assumptions!$B$4)</f>
        <v>100000000</v>
      </c>
      <c r="L1941" s="12" t="n">
        <f aca="false">IF($E$1941=1,MIN(Assumptions!$B$56,MAX(Assumptions!$B$4,Assumptions!$B$26-($I$1941+$J$1941+$K$1941))),Assumptions!$B$4)</f>
        <v>0</v>
      </c>
      <c r="M1941" s="12" t="n">
        <f aca="false">IF($F$1941=1,MIN(Assumptions!$B$51,MAX(Assumptions!$B$4,Assumptions!$B$26-($I$1941+$J$1941+$K$1941+$L$1941))),Assumptions!$B$4)</f>
        <v>30000000</v>
      </c>
      <c r="N1941" s="12" t="n">
        <f aca="false">IF($G$1941=1,MIN(Assumptions!$B$46,MAX(Assumptions!$B$4,Assumptions!$B$26-($I$1941+$J$1941+$K$1941+$L$1941+$M$1941))),Assumptions!$B$4)</f>
        <v>0</v>
      </c>
      <c r="O1941" s="12" t="n">
        <f aca="false">IF($H$1941=1,MIN(Assumptions!$B$41,MAX(Assumptions!$B$4,Assumptions!$B$26-($I$1941+$J$1941+$K$1941+$L$1941+$M$1941+$N$1941))),Assumptions!$B$4)</f>
        <v>0</v>
      </c>
      <c r="P1941" s="12" t="n">
        <f aca="false">$I$1941+$J$1941+$K$1941+$L$1941+$M$1941+$N$1941+$O$1941</f>
        <v>130000000</v>
      </c>
      <c r="Q1941" s="12" t="n">
        <f aca="false">MAX(Assumptions!$B$4,Assumptions!$B$26-$P$1941)</f>
        <v>1870000000</v>
      </c>
      <c r="R1941" s="12" t="n">
        <f aca="false">$J$1910+$O$1910+Assumptions!$B$20+IF($B$1941=0,$D$1910,Assumptions!$B$4)+IF($C$1941=0,$AI$1910,Assumptions!$B$4)+IF($D$1941=0,$AF$1910,Assumptions!$B$4)+IF($E$1941=0,$AC$1910,Assumptions!$B$4)+IF($F$1941=0,$Z$1910,Assumptions!$B$4)+IF($G$1941=0,$W$1910,Assumptions!$B$4)+IF($H$1941=0,$T$1910,Assumptions!$B$4)</f>
        <v>28406562.1887927</v>
      </c>
      <c r="S1941" s="12" t="n">
        <f aca="false">IF($R$1941&gt;Assumptions!$B$4,$Q$1941/$R$1941&gt;Assumptions!$B$13,FALSE())</f>
        <v>1</v>
      </c>
      <c r="T1941" s="12" t="n">
        <f aca="false">IF($S$1941,($Q$1941+Assumptions!$B$14*Assumptions!$B$13)/($R$1941+Assumptions!$B$14),IF($R$1941&gt;Assumptions!$B$4,$Q$1941/$R$1941,Assumptions!$B$4))</f>
        <v>60.5858389736728</v>
      </c>
      <c r="U1941" s="12" t="n">
        <f aca="false">IF($B$1941=1,$I$1941,$D$1910*$T$1941)</f>
        <v>38441953.2162806</v>
      </c>
      <c r="V1941" s="12" t="n">
        <f aca="false">IF($C$1941=1,$J$1941,$AI$1910*$T$1941)</f>
        <v>369975849.61282</v>
      </c>
      <c r="W1941" s="12" t="n">
        <f aca="false">IF($D$1941=1,$K$1941,$AF$1910*$T$1941)</f>
        <v>100000000</v>
      </c>
      <c r="X1941" s="12" t="n">
        <f aca="false">IF($E$1941=1,$L$1941,$AC$1910*$T$1941)</f>
        <v>145406013.536815</v>
      </c>
      <c r="Y1941" s="12" t="n">
        <f aca="false">IF($F$1941=1,$M$1941,$Z$1910*$T$1941)</f>
        <v>30000000</v>
      </c>
      <c r="Z1941" s="12" t="n">
        <f aca="false">IF($G$1941=1,$N$1941,$W$1910*$T$1941)</f>
        <v>302929194.868364</v>
      </c>
      <c r="AA1941" s="12" t="n">
        <f aca="false">IF($H$1941=1,$O$1941,$T$1910*$T$1941)</f>
        <v>302929194.868364</v>
      </c>
      <c r="AB1941" s="12" t="n">
        <f aca="false">($J$1910+$O$1910)*$T$1941</f>
        <v>16080645.700119</v>
      </c>
      <c r="AC1941" s="12" t="n">
        <f aca="false">Assumptions!$B$20*$T$1941</f>
        <v>545272550.763055</v>
      </c>
      <c r="AD1941" s="12" t="n">
        <f aca="false">IF($S$1941,Assumptions!$B$14*($T$1941-Assumptions!$B$13),Assumptions!$B$4)</f>
        <v>148964597.434182</v>
      </c>
      <c r="AE1941" s="12" t="n">
        <f aca="false">$U$1941+$V$1941+$W$1941+$X$1941+$Y$1941+$Z$1941+$AA$1941+$AB$1941+$AC$1941+$AD$1941</f>
        <v>2000000000</v>
      </c>
      <c r="AF1941" s="12" t="n">
        <f aca="false">IF(AND(IF($B$1941=1,$U$1941&gt;=INDEX($U$1921:$U$2048,1+$A$1941-Assumptions!$B$77),$U$1941&gt;INDEX($U$1921:$U$2048,1+$A$1941+Assumptions!$B$77)),IF($C$1941=1,$V$1941&gt;=INDEX($V$1921:$V$2048,1+$A$1941-Assumptions!$B$78),$V$1941&gt;INDEX($V$1921:$V$2048,1+$A$1941+Assumptions!$B$78)),IF($D$1941=1,$W$1941&gt;=INDEX($W$1921:$W$2048,1+$A$1941-Assumptions!$B$79),$W$1941&gt;INDEX($W$1921:$W$2048,1+$A$1941+Assumptions!$B$79)),IF($E$1941=1,$X$1941&gt;=INDEX($X$1921:$X$2048,1+$A$1941-Assumptions!$B$80),$X$1941&gt;INDEX($X$1921:$X$2048,1+$A$1941+Assumptions!$B$80)),IF($F$1941=1,$Y$1941&gt;=INDEX($Y$1921:$Y$2048,1+$A$1941-Assumptions!$B$81),$Y$1941&gt;INDEX($Y$1921:$Y$2048,1+$A$1941+Assumptions!$B$81)),IF($G$1941=1,$Z$1941&gt;=INDEX($Z$1921:$Z$2048,1+$A$1941-Assumptions!$B$82),$Z$1941&gt;INDEX($Z$1921:$Z$2048,1+$A$1941+Assumptions!$B$82)),IF($H$1941=1,$AA$1941&gt;=INDEX($AA$1921:$AA$2048,1+$A$1941-Assumptions!$B$83),$AA$1941&gt;INDEX($AA$1921:$AA$2048,1+$A$1941+Assumptions!$B$83))),1,0)</f>
        <v>0</v>
      </c>
    </row>
    <row r="1942" customFormat="false" ht="15" hidden="true" customHeight="false" outlineLevel="0" collapsed="false">
      <c r="A1942" s="6" t="n">
        <f aca="false">ROW()-ROW($A$1921)+Assumptions!$B$4</f>
        <v>21</v>
      </c>
      <c r="B1942" s="12" t="n">
        <f aca="false">MOD(QUOTIENT($A$1942,Assumptions!$B$77),2)</f>
        <v>0</v>
      </c>
      <c r="C1942" s="12" t="n">
        <f aca="false">MOD(QUOTIENT($A$1942,Assumptions!$B$78),2)</f>
        <v>0</v>
      </c>
      <c r="D1942" s="12" t="n">
        <f aca="false">MOD(QUOTIENT($A$1942,Assumptions!$B$79),2)</f>
        <v>1</v>
      </c>
      <c r="E1942" s="12" t="n">
        <f aca="false">MOD(QUOTIENT($A$1942,Assumptions!$B$80),2)</f>
        <v>0</v>
      </c>
      <c r="F1942" s="12" t="n">
        <f aca="false">MOD(QUOTIENT($A$1942,Assumptions!$B$81),2)</f>
        <v>1</v>
      </c>
      <c r="G1942" s="12" t="n">
        <f aca="false">MOD(QUOTIENT($A$1942,Assumptions!$B$82),2)</f>
        <v>0</v>
      </c>
      <c r="H1942" s="12" t="n">
        <f aca="false">MOD(QUOTIENT($A$1942,Assumptions!$B$83),2)</f>
        <v>1</v>
      </c>
      <c r="I1942" s="12" t="n">
        <f aca="false">IF($B$1942=1,MIN(Assumptions!$B$67,MAX(Assumptions!$B$4,Assumptions!$B$26-(Assumptions!$B$4))),Assumptions!$B$4)</f>
        <v>0</v>
      </c>
      <c r="J1942" s="12" t="n">
        <f aca="false">IF($C$1942=1,MIN(Assumptions!$B$66,MAX(Assumptions!$B$4,Assumptions!$B$26-($I$1942))),Assumptions!$B$4)</f>
        <v>0</v>
      </c>
      <c r="K1942" s="12" t="n">
        <f aca="false">IF($D$1942=1,MIN(Assumptions!$B$61,MAX(Assumptions!$B$4,Assumptions!$B$26-($I$1942+$J$1942))),Assumptions!$B$4)</f>
        <v>100000000</v>
      </c>
      <c r="L1942" s="12" t="n">
        <f aca="false">IF($E$1942=1,MIN(Assumptions!$B$56,MAX(Assumptions!$B$4,Assumptions!$B$26-($I$1942+$J$1942+$K$1942))),Assumptions!$B$4)</f>
        <v>0</v>
      </c>
      <c r="M1942" s="12" t="n">
        <f aca="false">IF($F$1942=1,MIN(Assumptions!$B$51,MAX(Assumptions!$B$4,Assumptions!$B$26-($I$1942+$J$1942+$K$1942+$L$1942))),Assumptions!$B$4)</f>
        <v>30000000</v>
      </c>
      <c r="N1942" s="12" t="n">
        <f aca="false">IF($G$1942=1,MIN(Assumptions!$B$46,MAX(Assumptions!$B$4,Assumptions!$B$26-($I$1942+$J$1942+$K$1942+$L$1942+$M$1942))),Assumptions!$B$4)</f>
        <v>0</v>
      </c>
      <c r="O1942" s="12" t="n">
        <f aca="false">IF($H$1942=1,MIN(Assumptions!$B$41,MAX(Assumptions!$B$4,Assumptions!$B$26-($I$1942+$J$1942+$K$1942+$L$1942+$M$1942+$N$1942))),Assumptions!$B$4)</f>
        <v>5000000</v>
      </c>
      <c r="P1942" s="12" t="n">
        <f aca="false">$I$1942+$J$1942+$K$1942+$L$1942+$M$1942+$N$1942+$O$1942</f>
        <v>135000000</v>
      </c>
      <c r="Q1942" s="12" t="n">
        <f aca="false">MAX(Assumptions!$B$4,Assumptions!$B$26-$P$1942)</f>
        <v>1865000000</v>
      </c>
      <c r="R1942" s="12" t="n">
        <f aca="false">$J$1910+$O$1910+Assumptions!$B$20+IF($B$1942=0,$D$1910,Assumptions!$B$4)+IF($C$1942=0,$AI$1910,Assumptions!$B$4)+IF($D$1942=0,$AF$1910,Assumptions!$B$4)+IF($E$1942=0,$AC$1910,Assumptions!$B$4)+IF($F$1942=0,$Z$1910,Assumptions!$B$4)+IF($G$1942=0,$W$1910,Assumptions!$B$4)+IF($H$1942=0,$T$1910,Assumptions!$B$4)</f>
        <v>23406562.1887927</v>
      </c>
      <c r="S1942" s="12" t="n">
        <f aca="false">IF($R$1942&gt;Assumptions!$B$4,$Q$1942/$R$1942&gt;Assumptions!$B$13,FALSE())</f>
        <v>1</v>
      </c>
      <c r="T1942" s="12" t="n">
        <f aca="false">IF($S$1942,($Q$1942+Assumptions!$B$14*Assumptions!$B$13)/($R$1942+Assumptions!$B$14),IF($R$1942&gt;Assumptions!$B$4,$Q$1942/$R$1942,Assumptions!$B$4))</f>
        <v>72.0859829409511</v>
      </c>
      <c r="U1942" s="12" t="n">
        <f aca="false">IF($B$1942=1,$I$1942,$D$1910*$T$1942)</f>
        <v>45738839.8132081</v>
      </c>
      <c r="V1942" s="12" t="n">
        <f aca="false">IF($C$1942=1,$J$1942,$AI$1910*$T$1942)</f>
        <v>440203077.741367</v>
      </c>
      <c r="W1942" s="12" t="n">
        <f aca="false">IF($D$1942=1,$K$1942,$AF$1910*$T$1942)</f>
        <v>100000000</v>
      </c>
      <c r="X1942" s="12" t="n">
        <f aca="false">IF($E$1942=1,$L$1942,$AC$1910*$T$1942)</f>
        <v>173006359.058283</v>
      </c>
      <c r="Y1942" s="12" t="n">
        <f aca="false">IF($F$1942=1,$M$1942,$Z$1910*$T$1942)</f>
        <v>30000000</v>
      </c>
      <c r="Z1942" s="12" t="n">
        <f aca="false">IF($G$1942=1,$N$1942,$W$1910*$T$1942)</f>
        <v>360429914.704755</v>
      </c>
      <c r="AA1942" s="12" t="n">
        <f aca="false">IF($H$1942=1,$O$1942,$T$1910*$T$1942)</f>
        <v>5000000</v>
      </c>
      <c r="AB1942" s="12" t="n">
        <f aca="false">($J$1910+$O$1910)*$T$1942</f>
        <v>19133004.8614492</v>
      </c>
      <c r="AC1942" s="12" t="n">
        <f aca="false">Assumptions!$B$20*$T$1942</f>
        <v>648773846.46856</v>
      </c>
      <c r="AD1942" s="12" t="n">
        <f aca="false">IF($S$1942,Assumptions!$B$14*($T$1942-Assumptions!$B$13),Assumptions!$B$4)</f>
        <v>177714957.352378</v>
      </c>
      <c r="AE1942" s="12" t="n">
        <f aca="false">$U$1942+$V$1942+$W$1942+$X$1942+$Y$1942+$Z$1942+$AA$1942+$AB$1942+$AC$1942+$AD$1942</f>
        <v>2000000000</v>
      </c>
      <c r="AF1942" s="12" t="n">
        <f aca="false">IF(AND(IF($B$1942=1,$U$1942&gt;=INDEX($U$1921:$U$2048,1+$A$1942-Assumptions!$B$77),$U$1942&gt;INDEX($U$1921:$U$2048,1+$A$1942+Assumptions!$B$77)),IF($C$1942=1,$V$1942&gt;=INDEX($V$1921:$V$2048,1+$A$1942-Assumptions!$B$78),$V$1942&gt;INDEX($V$1921:$V$2048,1+$A$1942+Assumptions!$B$78)),IF($D$1942=1,$W$1942&gt;=INDEX($W$1921:$W$2048,1+$A$1942-Assumptions!$B$79),$W$1942&gt;INDEX($W$1921:$W$2048,1+$A$1942+Assumptions!$B$79)),IF($E$1942=1,$X$1942&gt;=INDEX($X$1921:$X$2048,1+$A$1942-Assumptions!$B$80),$X$1942&gt;INDEX($X$1921:$X$2048,1+$A$1942+Assumptions!$B$80)),IF($F$1942=1,$Y$1942&gt;=INDEX($Y$1921:$Y$2048,1+$A$1942-Assumptions!$B$81),$Y$1942&gt;INDEX($Y$1921:$Y$2048,1+$A$1942+Assumptions!$B$81)),IF($G$1942=1,$Z$1942&gt;=INDEX($Z$1921:$Z$2048,1+$A$1942-Assumptions!$B$82),$Z$1942&gt;INDEX($Z$1921:$Z$2048,1+$A$1942+Assumptions!$B$82)),IF($H$1942=1,$AA$1942&gt;=INDEX($AA$1921:$AA$2048,1+$A$1942-Assumptions!$B$83),$AA$1942&gt;INDEX($AA$1921:$AA$2048,1+$A$1942+Assumptions!$B$83))),1,0)</f>
        <v>0</v>
      </c>
    </row>
    <row r="1943" customFormat="false" ht="15" hidden="true" customHeight="false" outlineLevel="0" collapsed="false">
      <c r="A1943" s="6" t="n">
        <f aca="false">ROW()-ROW($A$1921)+Assumptions!$B$4</f>
        <v>22</v>
      </c>
      <c r="B1943" s="12" t="n">
        <f aca="false">MOD(QUOTIENT($A$1943,Assumptions!$B$77),2)</f>
        <v>0</v>
      </c>
      <c r="C1943" s="12" t="n">
        <f aca="false">MOD(QUOTIENT($A$1943,Assumptions!$B$78),2)</f>
        <v>0</v>
      </c>
      <c r="D1943" s="12" t="n">
        <f aca="false">MOD(QUOTIENT($A$1943,Assumptions!$B$79),2)</f>
        <v>1</v>
      </c>
      <c r="E1943" s="12" t="n">
        <f aca="false">MOD(QUOTIENT($A$1943,Assumptions!$B$80),2)</f>
        <v>0</v>
      </c>
      <c r="F1943" s="12" t="n">
        <f aca="false">MOD(QUOTIENT($A$1943,Assumptions!$B$81),2)</f>
        <v>1</v>
      </c>
      <c r="G1943" s="12" t="n">
        <f aca="false">MOD(QUOTIENT($A$1943,Assumptions!$B$82),2)</f>
        <v>1</v>
      </c>
      <c r="H1943" s="12" t="n">
        <f aca="false">MOD(QUOTIENT($A$1943,Assumptions!$B$83),2)</f>
        <v>0</v>
      </c>
      <c r="I1943" s="12" t="n">
        <f aca="false">IF($B$1943=1,MIN(Assumptions!$B$67,MAX(Assumptions!$B$4,Assumptions!$B$26-(Assumptions!$B$4))),Assumptions!$B$4)</f>
        <v>0</v>
      </c>
      <c r="J1943" s="12" t="n">
        <f aca="false">IF($C$1943=1,MIN(Assumptions!$B$66,MAX(Assumptions!$B$4,Assumptions!$B$26-($I$1943))),Assumptions!$B$4)</f>
        <v>0</v>
      </c>
      <c r="K1943" s="12" t="n">
        <f aca="false">IF($D$1943=1,MIN(Assumptions!$B$61,MAX(Assumptions!$B$4,Assumptions!$B$26-($I$1943+$J$1943))),Assumptions!$B$4)</f>
        <v>100000000</v>
      </c>
      <c r="L1943" s="12" t="n">
        <f aca="false">IF($E$1943=1,MIN(Assumptions!$B$56,MAX(Assumptions!$B$4,Assumptions!$B$26-($I$1943+$J$1943+$K$1943))),Assumptions!$B$4)</f>
        <v>0</v>
      </c>
      <c r="M1943" s="12" t="n">
        <f aca="false">IF($F$1943=1,MIN(Assumptions!$B$51,MAX(Assumptions!$B$4,Assumptions!$B$26-($I$1943+$J$1943+$K$1943+$L$1943))),Assumptions!$B$4)</f>
        <v>30000000</v>
      </c>
      <c r="N1943" s="12" t="n">
        <f aca="false">IF($G$1943=1,MIN(Assumptions!$B$46,MAX(Assumptions!$B$4,Assumptions!$B$26-($I$1943+$J$1943+$K$1943+$L$1943+$M$1943))),Assumptions!$B$4)</f>
        <v>15000000</v>
      </c>
      <c r="O1943" s="12" t="n">
        <f aca="false">IF($H$1943=1,MIN(Assumptions!$B$41,MAX(Assumptions!$B$4,Assumptions!$B$26-($I$1943+$J$1943+$K$1943+$L$1943+$M$1943+$N$1943))),Assumptions!$B$4)</f>
        <v>0</v>
      </c>
      <c r="P1943" s="12" t="n">
        <f aca="false">$I$1943+$J$1943+$K$1943+$L$1943+$M$1943+$N$1943+$O$1943</f>
        <v>145000000</v>
      </c>
      <c r="Q1943" s="12" t="n">
        <f aca="false">MAX(Assumptions!$B$4,Assumptions!$B$26-$P$1943)</f>
        <v>1855000000</v>
      </c>
      <c r="R1943" s="12" t="n">
        <f aca="false">$J$1910+$O$1910+Assumptions!$B$20+IF($B$1943=0,$D$1910,Assumptions!$B$4)+IF($C$1943=0,$AI$1910,Assumptions!$B$4)+IF($D$1943=0,$AF$1910,Assumptions!$B$4)+IF($E$1943=0,$AC$1910,Assumptions!$B$4)+IF($F$1943=0,$Z$1910,Assumptions!$B$4)+IF($G$1943=0,$W$1910,Assumptions!$B$4)+IF($H$1943=0,$T$1910,Assumptions!$B$4)</f>
        <v>23406562.1887927</v>
      </c>
      <c r="S1943" s="12" t="n">
        <f aca="false">IF($R$1943&gt;Assumptions!$B$4,$Q$1943/$R$1943&gt;Assumptions!$B$13,FALSE())</f>
        <v>1</v>
      </c>
      <c r="T1943" s="12" t="n">
        <f aca="false">IF($S$1943,($Q$1943+Assumptions!$B$14*Assumptions!$B$13)/($R$1943+Assumptions!$B$14),IF($R$1943&gt;Assumptions!$B$4,$Q$1943/$R$1943,Assumptions!$B$4))</f>
        <v>71.6999803549219</v>
      </c>
      <c r="U1943" s="12" t="n">
        <f aca="false">IF($B$1943=1,$I$1943,$D$1910*$T$1943)</f>
        <v>45493919.6535658</v>
      </c>
      <c r="V1943" s="12" t="n">
        <f aca="false">IF($C$1943=1,$J$1943,$AI$1910*$T$1943)</f>
        <v>437845899.279566</v>
      </c>
      <c r="W1943" s="12" t="n">
        <f aca="false">IF($D$1943=1,$K$1943,$AF$1910*$T$1943)</f>
        <v>100000000</v>
      </c>
      <c r="X1943" s="12" t="n">
        <f aca="false">IF($E$1943=1,$L$1943,$AC$1910*$T$1943)</f>
        <v>172079952.851813</v>
      </c>
      <c r="Y1943" s="12" t="n">
        <f aca="false">IF($F$1943=1,$M$1943,$Z$1910*$T$1943)</f>
        <v>30000000</v>
      </c>
      <c r="Z1943" s="12" t="n">
        <f aca="false">IF($G$1943=1,$N$1943,$W$1910*$T$1943)</f>
        <v>15000000</v>
      </c>
      <c r="AA1943" s="12" t="n">
        <f aca="false">IF($H$1943=1,$O$1943,$T$1910*$T$1943)</f>
        <v>358499901.77461</v>
      </c>
      <c r="AB1943" s="12" t="n">
        <f aca="false">($J$1910+$O$1910)*$T$1943</f>
        <v>19030552.3588444</v>
      </c>
      <c r="AC1943" s="12" t="n">
        <f aca="false">Assumptions!$B$20*$T$1943</f>
        <v>645299823.194297</v>
      </c>
      <c r="AD1943" s="12" t="n">
        <f aca="false">IF($S$1943,Assumptions!$B$14*($T$1943-Assumptions!$B$13),Assumptions!$B$4)</f>
        <v>176749950.887305</v>
      </c>
      <c r="AE1943" s="12" t="n">
        <f aca="false">$U$1943+$V$1943+$W$1943+$X$1943+$Y$1943+$Z$1943+$AA$1943+$AB$1943+$AC$1943+$AD$1943</f>
        <v>2000000000</v>
      </c>
      <c r="AF1943" s="12" t="n">
        <f aca="false">IF(AND(IF($B$1943=1,$U$1943&gt;=INDEX($U$1921:$U$2048,1+$A$1943-Assumptions!$B$77),$U$1943&gt;INDEX($U$1921:$U$2048,1+$A$1943+Assumptions!$B$77)),IF($C$1943=1,$V$1943&gt;=INDEX($V$1921:$V$2048,1+$A$1943-Assumptions!$B$78),$V$1943&gt;INDEX($V$1921:$V$2048,1+$A$1943+Assumptions!$B$78)),IF($D$1943=1,$W$1943&gt;=INDEX($W$1921:$W$2048,1+$A$1943-Assumptions!$B$79),$W$1943&gt;INDEX($W$1921:$W$2048,1+$A$1943+Assumptions!$B$79)),IF($E$1943=1,$X$1943&gt;=INDEX($X$1921:$X$2048,1+$A$1943-Assumptions!$B$80),$X$1943&gt;INDEX($X$1921:$X$2048,1+$A$1943+Assumptions!$B$80)),IF($F$1943=1,$Y$1943&gt;=INDEX($Y$1921:$Y$2048,1+$A$1943-Assumptions!$B$81),$Y$1943&gt;INDEX($Y$1921:$Y$2048,1+$A$1943+Assumptions!$B$81)),IF($G$1943=1,$Z$1943&gt;=INDEX($Z$1921:$Z$2048,1+$A$1943-Assumptions!$B$82),$Z$1943&gt;INDEX($Z$1921:$Z$2048,1+$A$1943+Assumptions!$B$82)),IF($H$1943=1,$AA$1943&gt;=INDEX($AA$1921:$AA$2048,1+$A$1943-Assumptions!$B$83),$AA$1943&gt;INDEX($AA$1921:$AA$2048,1+$A$1943+Assumptions!$B$83))),1,0)</f>
        <v>0</v>
      </c>
    </row>
    <row r="1944" customFormat="false" ht="15" hidden="true" customHeight="false" outlineLevel="0" collapsed="false">
      <c r="A1944" s="6" t="n">
        <f aca="false">ROW()-ROW($A$1921)+Assumptions!$B$4</f>
        <v>23</v>
      </c>
      <c r="B1944" s="12" t="n">
        <f aca="false">MOD(QUOTIENT($A$1944,Assumptions!$B$77),2)</f>
        <v>0</v>
      </c>
      <c r="C1944" s="12" t="n">
        <f aca="false">MOD(QUOTIENT($A$1944,Assumptions!$B$78),2)</f>
        <v>0</v>
      </c>
      <c r="D1944" s="12" t="n">
        <f aca="false">MOD(QUOTIENT($A$1944,Assumptions!$B$79),2)</f>
        <v>1</v>
      </c>
      <c r="E1944" s="12" t="n">
        <f aca="false">MOD(QUOTIENT($A$1944,Assumptions!$B$80),2)</f>
        <v>0</v>
      </c>
      <c r="F1944" s="12" t="n">
        <f aca="false">MOD(QUOTIENT($A$1944,Assumptions!$B$81),2)</f>
        <v>1</v>
      </c>
      <c r="G1944" s="12" t="n">
        <f aca="false">MOD(QUOTIENT($A$1944,Assumptions!$B$82),2)</f>
        <v>1</v>
      </c>
      <c r="H1944" s="12" t="n">
        <f aca="false">MOD(QUOTIENT($A$1944,Assumptions!$B$83),2)</f>
        <v>1</v>
      </c>
      <c r="I1944" s="12" t="n">
        <f aca="false">IF($B$1944=1,MIN(Assumptions!$B$67,MAX(Assumptions!$B$4,Assumptions!$B$26-(Assumptions!$B$4))),Assumptions!$B$4)</f>
        <v>0</v>
      </c>
      <c r="J1944" s="12" t="n">
        <f aca="false">IF($C$1944=1,MIN(Assumptions!$B$66,MAX(Assumptions!$B$4,Assumptions!$B$26-($I$1944))),Assumptions!$B$4)</f>
        <v>0</v>
      </c>
      <c r="K1944" s="12" t="n">
        <f aca="false">IF($D$1944=1,MIN(Assumptions!$B$61,MAX(Assumptions!$B$4,Assumptions!$B$26-($I$1944+$J$1944))),Assumptions!$B$4)</f>
        <v>100000000</v>
      </c>
      <c r="L1944" s="12" t="n">
        <f aca="false">IF($E$1944=1,MIN(Assumptions!$B$56,MAX(Assumptions!$B$4,Assumptions!$B$26-($I$1944+$J$1944+$K$1944))),Assumptions!$B$4)</f>
        <v>0</v>
      </c>
      <c r="M1944" s="12" t="n">
        <f aca="false">IF($F$1944=1,MIN(Assumptions!$B$51,MAX(Assumptions!$B$4,Assumptions!$B$26-($I$1944+$J$1944+$K$1944+$L$1944))),Assumptions!$B$4)</f>
        <v>30000000</v>
      </c>
      <c r="N1944" s="12" t="n">
        <f aca="false">IF($G$1944=1,MIN(Assumptions!$B$46,MAX(Assumptions!$B$4,Assumptions!$B$26-($I$1944+$J$1944+$K$1944+$L$1944+$M$1944))),Assumptions!$B$4)</f>
        <v>15000000</v>
      </c>
      <c r="O1944" s="12" t="n">
        <f aca="false">IF($H$1944=1,MIN(Assumptions!$B$41,MAX(Assumptions!$B$4,Assumptions!$B$26-($I$1944+$J$1944+$K$1944+$L$1944+$M$1944+$N$1944))),Assumptions!$B$4)</f>
        <v>5000000</v>
      </c>
      <c r="P1944" s="12" t="n">
        <f aca="false">$I$1944+$J$1944+$K$1944+$L$1944+$M$1944+$N$1944+$O$1944</f>
        <v>150000000</v>
      </c>
      <c r="Q1944" s="12" t="n">
        <f aca="false">MAX(Assumptions!$B$4,Assumptions!$B$26-$P$1944)</f>
        <v>1850000000</v>
      </c>
      <c r="R1944" s="12" t="n">
        <f aca="false">$J$1910+$O$1910+Assumptions!$B$20+IF($B$1944=0,$D$1910,Assumptions!$B$4)+IF($C$1944=0,$AI$1910,Assumptions!$B$4)+IF($D$1944=0,$AF$1910,Assumptions!$B$4)+IF($E$1944=0,$AC$1910,Assumptions!$B$4)+IF($F$1944=0,$Z$1910,Assumptions!$B$4)+IF($G$1944=0,$W$1910,Assumptions!$B$4)+IF($H$1944=0,$T$1910,Assumptions!$B$4)</f>
        <v>18406562.1887927</v>
      </c>
      <c r="S1944" s="12" t="n">
        <f aca="false">IF($R$1944&gt;Assumptions!$B$4,$Q$1944/$R$1944&gt;Assumptions!$B$13,FALSE())</f>
        <v>1</v>
      </c>
      <c r="T1944" s="12" t="n">
        <f aca="false">IF($S$1944,($Q$1944+Assumptions!$B$14*Assumptions!$B$13)/($R$1944+Assumptions!$B$14),IF($R$1944&gt;Assumptions!$B$4,$Q$1944/$R$1944,Assumptions!$B$4))</f>
        <v>88.6085422974544</v>
      </c>
      <c r="U1944" s="12" t="n">
        <f aca="false">IF($B$1944=1,$I$1944,$D$1910*$T$1944)</f>
        <v>56222468.7363287</v>
      </c>
      <c r="V1944" s="12" t="n">
        <f aca="false">IF($C$1944=1,$J$1944,$AI$1910*$T$1944)</f>
        <v>541100383.766244</v>
      </c>
      <c r="W1944" s="12" t="n">
        <f aca="false">IF($D$1944=1,$K$1944,$AF$1910*$T$1944)</f>
        <v>100000000</v>
      </c>
      <c r="X1944" s="12" t="n">
        <f aca="false">IF($E$1944=1,$L$1944,$AC$1910*$T$1944)</f>
        <v>212660501.513891</v>
      </c>
      <c r="Y1944" s="12" t="n">
        <f aca="false">IF($F$1944=1,$M$1944,$Z$1910*$T$1944)</f>
        <v>30000000</v>
      </c>
      <c r="Z1944" s="12" t="n">
        <f aca="false">IF($G$1944=1,$N$1944,$W$1910*$T$1944)</f>
        <v>15000000</v>
      </c>
      <c r="AA1944" s="12" t="n">
        <f aca="false">IF($H$1944=1,$O$1944,$T$1910*$T$1944)</f>
        <v>5000000</v>
      </c>
      <c r="AB1944" s="12" t="n">
        <f aca="false">($J$1910+$O$1910)*$T$1944</f>
        <v>23518409.5628113</v>
      </c>
      <c r="AC1944" s="12" t="n">
        <f aca="false">Assumptions!$B$20*$T$1944</f>
        <v>797476880.67709</v>
      </c>
      <c r="AD1944" s="12" t="n">
        <f aca="false">IF($S$1944,Assumptions!$B$14*($T$1944-Assumptions!$B$13),Assumptions!$B$4)</f>
        <v>219021355.743636</v>
      </c>
      <c r="AE1944" s="12" t="n">
        <f aca="false">$U$1944+$V$1944+$W$1944+$X$1944+$Y$1944+$Z$1944+$AA$1944+$AB$1944+$AC$1944+$AD$1944</f>
        <v>2000000000</v>
      </c>
      <c r="AF1944" s="12" t="n">
        <f aca="false">IF(AND(IF($B$1944=1,$U$1944&gt;=INDEX($U$1921:$U$2048,1+$A$1944-Assumptions!$B$77),$U$1944&gt;INDEX($U$1921:$U$2048,1+$A$1944+Assumptions!$B$77)),IF($C$1944=1,$V$1944&gt;=INDEX($V$1921:$V$2048,1+$A$1944-Assumptions!$B$78),$V$1944&gt;INDEX($V$1921:$V$2048,1+$A$1944+Assumptions!$B$78)),IF($D$1944=1,$W$1944&gt;=INDEX($W$1921:$W$2048,1+$A$1944-Assumptions!$B$79),$W$1944&gt;INDEX($W$1921:$W$2048,1+$A$1944+Assumptions!$B$79)),IF($E$1944=1,$X$1944&gt;=INDEX($X$1921:$X$2048,1+$A$1944-Assumptions!$B$80),$X$1944&gt;INDEX($X$1921:$X$2048,1+$A$1944+Assumptions!$B$80)),IF($F$1944=1,$Y$1944&gt;=INDEX($Y$1921:$Y$2048,1+$A$1944-Assumptions!$B$81),$Y$1944&gt;INDEX($Y$1921:$Y$2048,1+$A$1944+Assumptions!$B$81)),IF($G$1944=1,$Z$1944&gt;=INDEX($Z$1921:$Z$2048,1+$A$1944-Assumptions!$B$82),$Z$1944&gt;INDEX($Z$1921:$Z$2048,1+$A$1944+Assumptions!$B$82)),IF($H$1944=1,$AA$1944&gt;=INDEX($AA$1921:$AA$2048,1+$A$1944-Assumptions!$B$83),$AA$1944&gt;INDEX($AA$1921:$AA$2048,1+$A$1944+Assumptions!$B$83))),1,0)</f>
        <v>0</v>
      </c>
    </row>
    <row r="1945" customFormat="false" ht="15" hidden="true" customHeight="false" outlineLevel="0" collapsed="false">
      <c r="A1945" s="6" t="n">
        <f aca="false">ROW()-ROW($A$1921)+Assumptions!$B$4</f>
        <v>24</v>
      </c>
      <c r="B1945" s="12" t="n">
        <f aca="false">MOD(QUOTIENT($A$1945,Assumptions!$B$77),2)</f>
        <v>0</v>
      </c>
      <c r="C1945" s="12" t="n">
        <f aca="false">MOD(QUOTIENT($A$1945,Assumptions!$B$78),2)</f>
        <v>0</v>
      </c>
      <c r="D1945" s="12" t="n">
        <f aca="false">MOD(QUOTIENT($A$1945,Assumptions!$B$79),2)</f>
        <v>1</v>
      </c>
      <c r="E1945" s="12" t="n">
        <f aca="false">MOD(QUOTIENT($A$1945,Assumptions!$B$80),2)</f>
        <v>1</v>
      </c>
      <c r="F1945" s="12" t="n">
        <f aca="false">MOD(QUOTIENT($A$1945,Assumptions!$B$81),2)</f>
        <v>0</v>
      </c>
      <c r="G1945" s="12" t="n">
        <f aca="false">MOD(QUOTIENT($A$1945,Assumptions!$B$82),2)</f>
        <v>0</v>
      </c>
      <c r="H1945" s="12" t="n">
        <f aca="false">MOD(QUOTIENT($A$1945,Assumptions!$B$83),2)</f>
        <v>0</v>
      </c>
      <c r="I1945" s="12" t="n">
        <f aca="false">IF($B$1945=1,MIN(Assumptions!$B$67,MAX(Assumptions!$B$4,Assumptions!$B$26-(Assumptions!$B$4))),Assumptions!$B$4)</f>
        <v>0</v>
      </c>
      <c r="J1945" s="12" t="n">
        <f aca="false">IF($C$1945=1,MIN(Assumptions!$B$66,MAX(Assumptions!$B$4,Assumptions!$B$26-($I$1945))),Assumptions!$B$4)</f>
        <v>0</v>
      </c>
      <c r="K1945" s="12" t="n">
        <f aca="false">IF($D$1945=1,MIN(Assumptions!$B$61,MAX(Assumptions!$B$4,Assumptions!$B$26-($I$1945+$J$1945))),Assumptions!$B$4)</f>
        <v>100000000</v>
      </c>
      <c r="L1945" s="12" t="n">
        <f aca="false">IF($E$1945=1,MIN(Assumptions!$B$56,MAX(Assumptions!$B$4,Assumptions!$B$26-($I$1945+$J$1945+$K$1945))),Assumptions!$B$4)</f>
        <v>60000000</v>
      </c>
      <c r="M1945" s="12" t="n">
        <f aca="false">IF($F$1945=1,MIN(Assumptions!$B$51,MAX(Assumptions!$B$4,Assumptions!$B$26-($I$1945+$J$1945+$K$1945+$L$1945))),Assumptions!$B$4)</f>
        <v>0</v>
      </c>
      <c r="N1945" s="12" t="n">
        <f aca="false">IF($G$1945=1,MIN(Assumptions!$B$46,MAX(Assumptions!$B$4,Assumptions!$B$26-($I$1945+$J$1945+$K$1945+$L$1945+$M$1945))),Assumptions!$B$4)</f>
        <v>0</v>
      </c>
      <c r="O1945" s="12" t="n">
        <f aca="false">IF($H$1945=1,MIN(Assumptions!$B$41,MAX(Assumptions!$B$4,Assumptions!$B$26-($I$1945+$J$1945+$K$1945+$L$1945+$M$1945+$N$1945))),Assumptions!$B$4)</f>
        <v>0</v>
      </c>
      <c r="P1945" s="12" t="n">
        <f aca="false">$I$1945+$J$1945+$K$1945+$L$1945+$M$1945+$N$1945+$O$1945</f>
        <v>160000000</v>
      </c>
      <c r="Q1945" s="12" t="n">
        <f aca="false">MAX(Assumptions!$B$4,Assumptions!$B$26-$P$1945)</f>
        <v>1840000000</v>
      </c>
      <c r="R1945" s="12" t="n">
        <f aca="false">$J$1910+$O$1910+Assumptions!$B$20+IF($B$1945=0,$D$1910,Assumptions!$B$4)+IF($C$1945=0,$AI$1910,Assumptions!$B$4)+IF($D$1945=0,$AF$1910,Assumptions!$B$4)+IF($E$1945=0,$AC$1910,Assumptions!$B$4)+IF($F$1945=0,$Z$1910,Assumptions!$B$4)+IF($G$1945=0,$W$1910,Assumptions!$B$4)+IF($H$1945=0,$T$1910,Assumptions!$B$4)</f>
        <v>29006562.1887927</v>
      </c>
      <c r="S1945" s="12" t="n">
        <f aca="false">IF($R$1945&gt;Assumptions!$B$4,$Q$1945/$R$1945&gt;Assumptions!$B$13,FALSE())</f>
        <v>1</v>
      </c>
      <c r="T1945" s="12" t="n">
        <f aca="false">IF($S$1945,($Q$1945+Assumptions!$B$14*Assumptions!$B$13)/($R$1945+Assumptions!$B$14),IF($R$1945&gt;Assumptions!$B$4,$Q$1945/$R$1945,Assumptions!$B$4))</f>
        <v>58.4798807613292</v>
      </c>
      <c r="U1945" s="12" t="n">
        <f aca="false">IF($B$1945=1,$I$1945,$D$1910*$T$1945)</f>
        <v>37105714.4442214</v>
      </c>
      <c r="V1945" s="12" t="n">
        <f aca="false">IF($C$1945=1,$J$1945,$AI$1910*$T$1945)</f>
        <v>357115522.974453</v>
      </c>
      <c r="W1945" s="12" t="n">
        <f aca="false">IF($D$1945=1,$K$1945,$AF$1910*$T$1945)</f>
        <v>100000000</v>
      </c>
      <c r="X1945" s="12" t="n">
        <f aca="false">IF($E$1945=1,$L$1945,$AC$1910*$T$1945)</f>
        <v>60000000</v>
      </c>
      <c r="Y1945" s="12" t="n">
        <f aca="false">IF($F$1945=1,$M$1945,$Z$1910*$T$1945)</f>
        <v>175439642.283988</v>
      </c>
      <c r="Z1945" s="12" t="n">
        <f aca="false">IF($G$1945=1,$N$1945,$W$1910*$T$1945)</f>
        <v>292399403.806646</v>
      </c>
      <c r="AA1945" s="12" t="n">
        <f aca="false">IF($H$1945=1,$O$1945,$T$1910*$T$1945)</f>
        <v>292399403.806646</v>
      </c>
      <c r="AB1945" s="12" t="n">
        <f aca="false">($J$1910+$O$1910)*$T$1945</f>
        <v>15521683.9287607</v>
      </c>
      <c r="AC1945" s="12" t="n">
        <f aca="false">Assumptions!$B$20*$T$1945</f>
        <v>526318926.851963</v>
      </c>
      <c r="AD1945" s="12" t="n">
        <f aca="false">IF($S$1945,Assumptions!$B$14*($T$1945-Assumptions!$B$13),Assumptions!$B$4)</f>
        <v>143699701.903323</v>
      </c>
      <c r="AE1945" s="12" t="n">
        <f aca="false">$U$1945+$V$1945+$W$1945+$X$1945+$Y$1945+$Z$1945+$AA$1945+$AB$1945+$AC$1945+$AD$1945</f>
        <v>2000000000</v>
      </c>
      <c r="AF1945" s="12" t="n">
        <f aca="false">IF(AND(IF($B$1945=1,$U$1945&gt;=INDEX($U$1921:$U$2048,1+$A$1945-Assumptions!$B$77),$U$1945&gt;INDEX($U$1921:$U$2048,1+$A$1945+Assumptions!$B$77)),IF($C$1945=1,$V$1945&gt;=INDEX($V$1921:$V$2048,1+$A$1945-Assumptions!$B$78),$V$1945&gt;INDEX($V$1921:$V$2048,1+$A$1945+Assumptions!$B$78)),IF($D$1945=1,$W$1945&gt;=INDEX($W$1921:$W$2048,1+$A$1945-Assumptions!$B$79),$W$1945&gt;INDEX($W$1921:$W$2048,1+$A$1945+Assumptions!$B$79)),IF($E$1945=1,$X$1945&gt;=INDEX($X$1921:$X$2048,1+$A$1945-Assumptions!$B$80),$X$1945&gt;INDEX($X$1921:$X$2048,1+$A$1945+Assumptions!$B$80)),IF($F$1945=1,$Y$1945&gt;=INDEX($Y$1921:$Y$2048,1+$A$1945-Assumptions!$B$81),$Y$1945&gt;INDEX($Y$1921:$Y$2048,1+$A$1945+Assumptions!$B$81)),IF($G$1945=1,$Z$1945&gt;=INDEX($Z$1921:$Z$2048,1+$A$1945-Assumptions!$B$82),$Z$1945&gt;INDEX($Z$1921:$Z$2048,1+$A$1945+Assumptions!$B$82)),IF($H$1945=1,$AA$1945&gt;=INDEX($AA$1921:$AA$2048,1+$A$1945-Assumptions!$B$83),$AA$1945&gt;INDEX($AA$1921:$AA$2048,1+$A$1945+Assumptions!$B$83))),1,0)</f>
        <v>0</v>
      </c>
    </row>
    <row r="1946" customFormat="false" ht="15" hidden="true" customHeight="false" outlineLevel="0" collapsed="false">
      <c r="A1946" s="6" t="n">
        <f aca="false">ROW()-ROW($A$1921)+Assumptions!$B$4</f>
        <v>25</v>
      </c>
      <c r="B1946" s="12" t="n">
        <f aca="false">MOD(QUOTIENT($A$1946,Assumptions!$B$77),2)</f>
        <v>0</v>
      </c>
      <c r="C1946" s="12" t="n">
        <f aca="false">MOD(QUOTIENT($A$1946,Assumptions!$B$78),2)</f>
        <v>0</v>
      </c>
      <c r="D1946" s="12" t="n">
        <f aca="false">MOD(QUOTIENT($A$1946,Assumptions!$B$79),2)</f>
        <v>1</v>
      </c>
      <c r="E1946" s="12" t="n">
        <f aca="false">MOD(QUOTIENT($A$1946,Assumptions!$B$80),2)</f>
        <v>1</v>
      </c>
      <c r="F1946" s="12" t="n">
        <f aca="false">MOD(QUOTIENT($A$1946,Assumptions!$B$81),2)</f>
        <v>0</v>
      </c>
      <c r="G1946" s="12" t="n">
        <f aca="false">MOD(QUOTIENT($A$1946,Assumptions!$B$82),2)</f>
        <v>0</v>
      </c>
      <c r="H1946" s="12" t="n">
        <f aca="false">MOD(QUOTIENT($A$1946,Assumptions!$B$83),2)</f>
        <v>1</v>
      </c>
      <c r="I1946" s="12" t="n">
        <f aca="false">IF($B$1946=1,MIN(Assumptions!$B$67,MAX(Assumptions!$B$4,Assumptions!$B$26-(Assumptions!$B$4))),Assumptions!$B$4)</f>
        <v>0</v>
      </c>
      <c r="J1946" s="12" t="n">
        <f aca="false">IF($C$1946=1,MIN(Assumptions!$B$66,MAX(Assumptions!$B$4,Assumptions!$B$26-($I$1946))),Assumptions!$B$4)</f>
        <v>0</v>
      </c>
      <c r="K1946" s="12" t="n">
        <f aca="false">IF($D$1946=1,MIN(Assumptions!$B$61,MAX(Assumptions!$B$4,Assumptions!$B$26-($I$1946+$J$1946))),Assumptions!$B$4)</f>
        <v>100000000</v>
      </c>
      <c r="L1946" s="12" t="n">
        <f aca="false">IF($E$1946=1,MIN(Assumptions!$B$56,MAX(Assumptions!$B$4,Assumptions!$B$26-($I$1946+$J$1946+$K$1946))),Assumptions!$B$4)</f>
        <v>60000000</v>
      </c>
      <c r="M1946" s="12" t="n">
        <f aca="false">IF($F$1946=1,MIN(Assumptions!$B$51,MAX(Assumptions!$B$4,Assumptions!$B$26-($I$1946+$J$1946+$K$1946+$L$1946))),Assumptions!$B$4)</f>
        <v>0</v>
      </c>
      <c r="N1946" s="12" t="n">
        <f aca="false">IF($G$1946=1,MIN(Assumptions!$B$46,MAX(Assumptions!$B$4,Assumptions!$B$26-($I$1946+$J$1946+$K$1946+$L$1946+$M$1946))),Assumptions!$B$4)</f>
        <v>0</v>
      </c>
      <c r="O1946" s="12" t="n">
        <f aca="false">IF($H$1946=1,MIN(Assumptions!$B$41,MAX(Assumptions!$B$4,Assumptions!$B$26-($I$1946+$J$1946+$K$1946+$L$1946+$M$1946+$N$1946))),Assumptions!$B$4)</f>
        <v>5000000</v>
      </c>
      <c r="P1946" s="12" t="n">
        <f aca="false">$I$1946+$J$1946+$K$1946+$L$1946+$M$1946+$N$1946+$O$1946</f>
        <v>165000000</v>
      </c>
      <c r="Q1946" s="12" t="n">
        <f aca="false">MAX(Assumptions!$B$4,Assumptions!$B$26-$P$1946)</f>
        <v>1835000000</v>
      </c>
      <c r="R1946" s="12" t="n">
        <f aca="false">$J$1910+$O$1910+Assumptions!$B$20+IF($B$1946=0,$D$1910,Assumptions!$B$4)+IF($C$1946=0,$AI$1910,Assumptions!$B$4)+IF($D$1946=0,$AF$1910,Assumptions!$B$4)+IF($E$1946=0,$AC$1910,Assumptions!$B$4)+IF($F$1946=0,$Z$1910,Assumptions!$B$4)+IF($G$1946=0,$W$1910,Assumptions!$B$4)+IF($H$1946=0,$T$1910,Assumptions!$B$4)</f>
        <v>24006562.1887927</v>
      </c>
      <c r="S1946" s="12" t="n">
        <f aca="false">IF($R$1946&gt;Assumptions!$B$4,$Q$1946/$R$1946&gt;Assumptions!$B$13,FALSE())</f>
        <v>1</v>
      </c>
      <c r="T1946" s="12" t="n">
        <f aca="false">IF($S$1946,($Q$1946+Assumptions!$B$14*Assumptions!$B$13)/($R$1946+Assumptions!$B$14),IF($R$1946&gt;Assumptions!$B$4,$Q$1946/$R$1946,Assumptions!$B$4))</f>
        <v>69.3224563378844</v>
      </c>
      <c r="U1946" s="12" t="n">
        <f aca="false">IF($B$1946=1,$I$1946,$D$1910*$T$1946)</f>
        <v>43985371.3098966</v>
      </c>
      <c r="V1946" s="12" t="n">
        <f aca="false">IF($C$1946=1,$J$1946,$AI$1910*$T$1946)</f>
        <v>423327218.296035</v>
      </c>
      <c r="W1946" s="12" t="n">
        <f aca="false">IF($D$1946=1,$K$1946,$AF$1910*$T$1946)</f>
        <v>100000000</v>
      </c>
      <c r="X1946" s="12" t="n">
        <f aca="false">IF($E$1946=1,$L$1946,$AC$1910*$T$1946)</f>
        <v>60000000</v>
      </c>
      <c r="Y1946" s="12" t="n">
        <f aca="false">IF($F$1946=1,$M$1946,$Z$1910*$T$1946)</f>
        <v>207967369.013653</v>
      </c>
      <c r="Z1946" s="12" t="n">
        <f aca="false">IF($G$1946=1,$N$1946,$W$1910*$T$1946)</f>
        <v>346612281.689422</v>
      </c>
      <c r="AA1946" s="12" t="n">
        <f aca="false">IF($H$1946=1,$O$1946,$T$1910*$T$1946)</f>
        <v>5000000</v>
      </c>
      <c r="AB1946" s="12" t="n">
        <f aca="false">($J$1910+$O$1910)*$T$1946</f>
        <v>18399511.805323</v>
      </c>
      <c r="AC1946" s="12" t="n">
        <f aca="false">Assumptions!$B$20*$T$1946</f>
        <v>623902107.04096</v>
      </c>
      <c r="AD1946" s="12" t="n">
        <f aca="false">IF($S$1946,Assumptions!$B$14*($T$1946-Assumptions!$B$13),Assumptions!$B$4)</f>
        <v>170806140.844711</v>
      </c>
      <c r="AE1946" s="12" t="n">
        <f aca="false">$U$1946+$V$1946+$W$1946+$X$1946+$Y$1946+$Z$1946+$AA$1946+$AB$1946+$AC$1946+$AD$1946</f>
        <v>2000000000</v>
      </c>
      <c r="AF1946" s="12" t="n">
        <f aca="false">IF(AND(IF($B$1946=1,$U$1946&gt;=INDEX($U$1921:$U$2048,1+$A$1946-Assumptions!$B$77),$U$1946&gt;INDEX($U$1921:$U$2048,1+$A$1946+Assumptions!$B$77)),IF($C$1946=1,$V$1946&gt;=INDEX($V$1921:$V$2048,1+$A$1946-Assumptions!$B$78),$V$1946&gt;INDEX($V$1921:$V$2048,1+$A$1946+Assumptions!$B$78)),IF($D$1946=1,$W$1946&gt;=INDEX($W$1921:$W$2048,1+$A$1946-Assumptions!$B$79),$W$1946&gt;INDEX($W$1921:$W$2048,1+$A$1946+Assumptions!$B$79)),IF($E$1946=1,$X$1946&gt;=INDEX($X$1921:$X$2048,1+$A$1946-Assumptions!$B$80),$X$1946&gt;INDEX($X$1921:$X$2048,1+$A$1946+Assumptions!$B$80)),IF($F$1946=1,$Y$1946&gt;=INDEX($Y$1921:$Y$2048,1+$A$1946-Assumptions!$B$81),$Y$1946&gt;INDEX($Y$1921:$Y$2048,1+$A$1946+Assumptions!$B$81)),IF($G$1946=1,$Z$1946&gt;=INDEX($Z$1921:$Z$2048,1+$A$1946-Assumptions!$B$82),$Z$1946&gt;INDEX($Z$1921:$Z$2048,1+$A$1946+Assumptions!$B$82)),IF($H$1946=1,$AA$1946&gt;=INDEX($AA$1921:$AA$2048,1+$A$1946-Assumptions!$B$83),$AA$1946&gt;INDEX($AA$1921:$AA$2048,1+$A$1946+Assumptions!$B$83))),1,0)</f>
        <v>0</v>
      </c>
    </row>
    <row r="1947" customFormat="false" ht="15" hidden="true" customHeight="false" outlineLevel="0" collapsed="false">
      <c r="A1947" s="6" t="n">
        <f aca="false">ROW()-ROW($A$1921)+Assumptions!$B$4</f>
        <v>26</v>
      </c>
      <c r="B1947" s="12" t="n">
        <f aca="false">MOD(QUOTIENT($A$1947,Assumptions!$B$77),2)</f>
        <v>0</v>
      </c>
      <c r="C1947" s="12" t="n">
        <f aca="false">MOD(QUOTIENT($A$1947,Assumptions!$B$78),2)</f>
        <v>0</v>
      </c>
      <c r="D1947" s="12" t="n">
        <f aca="false">MOD(QUOTIENT($A$1947,Assumptions!$B$79),2)</f>
        <v>1</v>
      </c>
      <c r="E1947" s="12" t="n">
        <f aca="false">MOD(QUOTIENT($A$1947,Assumptions!$B$80),2)</f>
        <v>1</v>
      </c>
      <c r="F1947" s="12" t="n">
        <f aca="false">MOD(QUOTIENT($A$1947,Assumptions!$B$81),2)</f>
        <v>0</v>
      </c>
      <c r="G1947" s="12" t="n">
        <f aca="false">MOD(QUOTIENT($A$1947,Assumptions!$B$82),2)</f>
        <v>1</v>
      </c>
      <c r="H1947" s="12" t="n">
        <f aca="false">MOD(QUOTIENT($A$1947,Assumptions!$B$83),2)</f>
        <v>0</v>
      </c>
      <c r="I1947" s="12" t="n">
        <f aca="false">IF($B$1947=1,MIN(Assumptions!$B$67,MAX(Assumptions!$B$4,Assumptions!$B$26-(Assumptions!$B$4))),Assumptions!$B$4)</f>
        <v>0</v>
      </c>
      <c r="J1947" s="12" t="n">
        <f aca="false">IF($C$1947=1,MIN(Assumptions!$B$66,MAX(Assumptions!$B$4,Assumptions!$B$26-($I$1947))),Assumptions!$B$4)</f>
        <v>0</v>
      </c>
      <c r="K1947" s="12" t="n">
        <f aca="false">IF($D$1947=1,MIN(Assumptions!$B$61,MAX(Assumptions!$B$4,Assumptions!$B$26-($I$1947+$J$1947))),Assumptions!$B$4)</f>
        <v>100000000</v>
      </c>
      <c r="L1947" s="12" t="n">
        <f aca="false">IF($E$1947=1,MIN(Assumptions!$B$56,MAX(Assumptions!$B$4,Assumptions!$B$26-($I$1947+$J$1947+$K$1947))),Assumptions!$B$4)</f>
        <v>60000000</v>
      </c>
      <c r="M1947" s="12" t="n">
        <f aca="false">IF($F$1947=1,MIN(Assumptions!$B$51,MAX(Assumptions!$B$4,Assumptions!$B$26-($I$1947+$J$1947+$K$1947+$L$1947))),Assumptions!$B$4)</f>
        <v>0</v>
      </c>
      <c r="N1947" s="12" t="n">
        <f aca="false">IF($G$1947=1,MIN(Assumptions!$B$46,MAX(Assumptions!$B$4,Assumptions!$B$26-($I$1947+$J$1947+$K$1947+$L$1947+$M$1947))),Assumptions!$B$4)</f>
        <v>15000000</v>
      </c>
      <c r="O1947" s="12" t="n">
        <f aca="false">IF($H$1947=1,MIN(Assumptions!$B$41,MAX(Assumptions!$B$4,Assumptions!$B$26-($I$1947+$J$1947+$K$1947+$L$1947+$M$1947+$N$1947))),Assumptions!$B$4)</f>
        <v>0</v>
      </c>
      <c r="P1947" s="12" t="n">
        <f aca="false">$I$1947+$J$1947+$K$1947+$L$1947+$M$1947+$N$1947+$O$1947</f>
        <v>175000000</v>
      </c>
      <c r="Q1947" s="12" t="n">
        <f aca="false">MAX(Assumptions!$B$4,Assumptions!$B$26-$P$1947)</f>
        <v>1825000000</v>
      </c>
      <c r="R1947" s="12" t="n">
        <f aca="false">$J$1910+$O$1910+Assumptions!$B$20+IF($B$1947=0,$D$1910,Assumptions!$B$4)+IF($C$1947=0,$AI$1910,Assumptions!$B$4)+IF($D$1947=0,$AF$1910,Assumptions!$B$4)+IF($E$1947=0,$AC$1910,Assumptions!$B$4)+IF($F$1947=0,$Z$1910,Assumptions!$B$4)+IF($G$1947=0,$W$1910,Assumptions!$B$4)+IF($H$1947=0,$T$1910,Assumptions!$B$4)</f>
        <v>24006562.1887927</v>
      </c>
      <c r="S1947" s="12" t="n">
        <f aca="false">IF($R$1947&gt;Assumptions!$B$4,$Q$1947/$R$1947&gt;Assumptions!$B$13,FALSE())</f>
        <v>1</v>
      </c>
      <c r="T1947" s="12" t="n">
        <f aca="false">IF($S$1947,($Q$1947+Assumptions!$B$14*Assumptions!$B$13)/($R$1947+Assumptions!$B$14),IF($R$1947&gt;Assumptions!$B$4,$Q$1947/$R$1947,Assumptions!$B$4))</f>
        <v>68.9451912693789</v>
      </c>
      <c r="U1947" s="12" t="n">
        <f aca="false">IF($B$1947=1,$I$1947,$D$1910*$T$1947)</f>
        <v>43745995.1395026</v>
      </c>
      <c r="V1947" s="12" t="n">
        <f aca="false">IF($C$1947=1,$J$1947,$AI$1910*$T$1947)</f>
        <v>421023396.699866</v>
      </c>
      <c r="W1947" s="12" t="n">
        <f aca="false">IF($D$1947=1,$K$1947,$AF$1910*$T$1947)</f>
        <v>100000000</v>
      </c>
      <c r="X1947" s="12" t="n">
        <f aca="false">IF($E$1947=1,$L$1947,$AC$1910*$T$1947)</f>
        <v>60000000</v>
      </c>
      <c r="Y1947" s="12" t="n">
        <f aca="false">IF($F$1947=1,$M$1947,$Z$1910*$T$1947)</f>
        <v>206835573.808137</v>
      </c>
      <c r="Z1947" s="12" t="n">
        <f aca="false">IF($G$1947=1,$N$1947,$W$1910*$T$1947)</f>
        <v>15000000</v>
      </c>
      <c r="AA1947" s="12" t="n">
        <f aca="false">IF($H$1947=1,$O$1947,$T$1910*$T$1947)</f>
        <v>344725956.346895</v>
      </c>
      <c r="AB1947" s="12" t="n">
        <f aca="false">($J$1910+$O$1910)*$T$1947</f>
        <v>18299378.407743</v>
      </c>
      <c r="AC1947" s="12" t="n">
        <f aca="false">Assumptions!$B$20*$T$1947</f>
        <v>620506721.42441</v>
      </c>
      <c r="AD1947" s="12" t="n">
        <f aca="false">IF($S$1947,Assumptions!$B$14*($T$1947-Assumptions!$B$13),Assumptions!$B$4)</f>
        <v>169862978.173447</v>
      </c>
      <c r="AE1947" s="12" t="n">
        <f aca="false">$U$1947+$V$1947+$W$1947+$X$1947+$Y$1947+$Z$1947+$AA$1947+$AB$1947+$AC$1947+$AD$1947</f>
        <v>2000000000</v>
      </c>
      <c r="AF1947" s="12" t="n">
        <f aca="false">IF(AND(IF($B$1947=1,$U$1947&gt;=INDEX($U$1921:$U$2048,1+$A$1947-Assumptions!$B$77),$U$1947&gt;INDEX($U$1921:$U$2048,1+$A$1947+Assumptions!$B$77)),IF($C$1947=1,$V$1947&gt;=INDEX($V$1921:$V$2048,1+$A$1947-Assumptions!$B$78),$V$1947&gt;INDEX($V$1921:$V$2048,1+$A$1947+Assumptions!$B$78)),IF($D$1947=1,$W$1947&gt;=INDEX($W$1921:$W$2048,1+$A$1947-Assumptions!$B$79),$W$1947&gt;INDEX($W$1921:$W$2048,1+$A$1947+Assumptions!$B$79)),IF($E$1947=1,$X$1947&gt;=INDEX($X$1921:$X$2048,1+$A$1947-Assumptions!$B$80),$X$1947&gt;INDEX($X$1921:$X$2048,1+$A$1947+Assumptions!$B$80)),IF($F$1947=1,$Y$1947&gt;=INDEX($Y$1921:$Y$2048,1+$A$1947-Assumptions!$B$81),$Y$1947&gt;INDEX($Y$1921:$Y$2048,1+$A$1947+Assumptions!$B$81)),IF($G$1947=1,$Z$1947&gt;=INDEX($Z$1921:$Z$2048,1+$A$1947-Assumptions!$B$82),$Z$1947&gt;INDEX($Z$1921:$Z$2048,1+$A$1947+Assumptions!$B$82)),IF($H$1947=1,$AA$1947&gt;=INDEX($AA$1921:$AA$2048,1+$A$1947-Assumptions!$B$83),$AA$1947&gt;INDEX($AA$1921:$AA$2048,1+$A$1947+Assumptions!$B$83))),1,0)</f>
        <v>0</v>
      </c>
    </row>
    <row r="1948" customFormat="false" ht="15" hidden="true" customHeight="false" outlineLevel="0" collapsed="false">
      <c r="A1948" s="6" t="n">
        <f aca="false">ROW()-ROW($A$1921)+Assumptions!$B$4</f>
        <v>27</v>
      </c>
      <c r="B1948" s="12" t="n">
        <f aca="false">MOD(QUOTIENT($A$1948,Assumptions!$B$77),2)</f>
        <v>0</v>
      </c>
      <c r="C1948" s="12" t="n">
        <f aca="false">MOD(QUOTIENT($A$1948,Assumptions!$B$78),2)</f>
        <v>0</v>
      </c>
      <c r="D1948" s="12" t="n">
        <f aca="false">MOD(QUOTIENT($A$1948,Assumptions!$B$79),2)</f>
        <v>1</v>
      </c>
      <c r="E1948" s="12" t="n">
        <f aca="false">MOD(QUOTIENT($A$1948,Assumptions!$B$80),2)</f>
        <v>1</v>
      </c>
      <c r="F1948" s="12" t="n">
        <f aca="false">MOD(QUOTIENT($A$1948,Assumptions!$B$81),2)</f>
        <v>0</v>
      </c>
      <c r="G1948" s="12" t="n">
        <f aca="false">MOD(QUOTIENT($A$1948,Assumptions!$B$82),2)</f>
        <v>1</v>
      </c>
      <c r="H1948" s="12" t="n">
        <f aca="false">MOD(QUOTIENT($A$1948,Assumptions!$B$83),2)</f>
        <v>1</v>
      </c>
      <c r="I1948" s="12" t="n">
        <f aca="false">IF($B$1948=1,MIN(Assumptions!$B$67,MAX(Assumptions!$B$4,Assumptions!$B$26-(Assumptions!$B$4))),Assumptions!$B$4)</f>
        <v>0</v>
      </c>
      <c r="J1948" s="12" t="n">
        <f aca="false">IF($C$1948=1,MIN(Assumptions!$B$66,MAX(Assumptions!$B$4,Assumptions!$B$26-($I$1948))),Assumptions!$B$4)</f>
        <v>0</v>
      </c>
      <c r="K1948" s="12" t="n">
        <f aca="false">IF($D$1948=1,MIN(Assumptions!$B$61,MAX(Assumptions!$B$4,Assumptions!$B$26-($I$1948+$J$1948))),Assumptions!$B$4)</f>
        <v>100000000</v>
      </c>
      <c r="L1948" s="12" t="n">
        <f aca="false">IF($E$1948=1,MIN(Assumptions!$B$56,MAX(Assumptions!$B$4,Assumptions!$B$26-($I$1948+$J$1948+$K$1948))),Assumptions!$B$4)</f>
        <v>60000000</v>
      </c>
      <c r="M1948" s="12" t="n">
        <f aca="false">IF($F$1948=1,MIN(Assumptions!$B$51,MAX(Assumptions!$B$4,Assumptions!$B$26-($I$1948+$J$1948+$K$1948+$L$1948))),Assumptions!$B$4)</f>
        <v>0</v>
      </c>
      <c r="N1948" s="12" t="n">
        <f aca="false">IF($G$1948=1,MIN(Assumptions!$B$46,MAX(Assumptions!$B$4,Assumptions!$B$26-($I$1948+$J$1948+$K$1948+$L$1948+$M$1948))),Assumptions!$B$4)</f>
        <v>15000000</v>
      </c>
      <c r="O1948" s="12" t="n">
        <f aca="false">IF($H$1948=1,MIN(Assumptions!$B$41,MAX(Assumptions!$B$4,Assumptions!$B$26-($I$1948+$J$1948+$K$1948+$L$1948+$M$1948+$N$1948))),Assumptions!$B$4)</f>
        <v>5000000</v>
      </c>
      <c r="P1948" s="12" t="n">
        <f aca="false">$I$1948+$J$1948+$K$1948+$L$1948+$M$1948+$N$1948+$O$1948</f>
        <v>180000000</v>
      </c>
      <c r="Q1948" s="12" t="n">
        <f aca="false">MAX(Assumptions!$B$4,Assumptions!$B$26-$P$1948)</f>
        <v>1820000000</v>
      </c>
      <c r="R1948" s="12" t="n">
        <f aca="false">$J$1910+$O$1910+Assumptions!$B$20+IF($B$1948=0,$D$1910,Assumptions!$B$4)+IF($C$1948=0,$AI$1910,Assumptions!$B$4)+IF($D$1948=0,$AF$1910,Assumptions!$B$4)+IF($E$1948=0,$AC$1910,Assumptions!$B$4)+IF($F$1948=0,$Z$1910,Assumptions!$B$4)+IF($G$1948=0,$W$1910,Assumptions!$B$4)+IF($H$1948=0,$T$1910,Assumptions!$B$4)</f>
        <v>19006562.1887927</v>
      </c>
      <c r="S1948" s="12" t="n">
        <f aca="false">IF($R$1948&gt;Assumptions!$B$4,$Q$1948/$R$1948&gt;Assumptions!$B$13,FALSE())</f>
        <v>1</v>
      </c>
      <c r="T1948" s="12" t="n">
        <f aca="false">IF($S$1948,($Q$1948+Assumptions!$B$14*Assumptions!$B$13)/($R$1948+Assumptions!$B$14),IF($R$1948&gt;Assumptions!$B$4,$Q$1948/$R$1948,Assumptions!$B$4))</f>
        <v>84.7415771986898</v>
      </c>
      <c r="U1948" s="12" t="n">
        <f aca="false">IF($B$1948=1,$I$1948,$D$1910*$T$1948)</f>
        <v>53768864.1657904</v>
      </c>
      <c r="V1948" s="12" t="n">
        <f aca="false">IF($C$1948=1,$J$1948,$AI$1910*$T$1948)</f>
        <v>517486223.723659</v>
      </c>
      <c r="W1948" s="12" t="n">
        <f aca="false">IF($D$1948=1,$K$1948,$AF$1910*$T$1948)</f>
        <v>100000000</v>
      </c>
      <c r="X1948" s="12" t="n">
        <f aca="false">IF($E$1948=1,$L$1948,$AC$1910*$T$1948)</f>
        <v>60000000</v>
      </c>
      <c r="Y1948" s="12" t="n">
        <f aca="false">IF($F$1948=1,$M$1948,$Z$1910*$T$1948)</f>
        <v>254224731.596069</v>
      </c>
      <c r="Z1948" s="12" t="n">
        <f aca="false">IF($G$1948=1,$N$1948,$W$1910*$T$1948)</f>
        <v>15000000</v>
      </c>
      <c r="AA1948" s="12" t="n">
        <f aca="false">IF($H$1948=1,$O$1948,$T$1910*$T$1948)</f>
        <v>5000000</v>
      </c>
      <c r="AB1948" s="12" t="n">
        <f aca="false">($J$1910+$O$1910)*$T$1948</f>
        <v>22492042.7295488</v>
      </c>
      <c r="AC1948" s="12" t="n">
        <f aca="false">Assumptions!$B$20*$T$1948</f>
        <v>762674194.788208</v>
      </c>
      <c r="AD1948" s="12" t="n">
        <f aca="false">IF($S$1948,Assumptions!$B$14*($T$1948-Assumptions!$B$13),Assumptions!$B$4)</f>
        <v>209353942.996724</v>
      </c>
      <c r="AE1948" s="12" t="n">
        <f aca="false">$U$1948+$V$1948+$W$1948+$X$1948+$Y$1948+$Z$1948+$AA$1948+$AB$1948+$AC$1948+$AD$1948</f>
        <v>2000000000</v>
      </c>
      <c r="AF1948" s="12" t="n">
        <f aca="false">IF(AND(IF($B$1948=1,$U$1948&gt;=INDEX($U$1921:$U$2048,1+$A$1948-Assumptions!$B$77),$U$1948&gt;INDEX($U$1921:$U$2048,1+$A$1948+Assumptions!$B$77)),IF($C$1948=1,$V$1948&gt;=INDEX($V$1921:$V$2048,1+$A$1948-Assumptions!$B$78),$V$1948&gt;INDEX($V$1921:$V$2048,1+$A$1948+Assumptions!$B$78)),IF($D$1948=1,$W$1948&gt;=INDEX($W$1921:$W$2048,1+$A$1948-Assumptions!$B$79),$W$1948&gt;INDEX($W$1921:$W$2048,1+$A$1948+Assumptions!$B$79)),IF($E$1948=1,$X$1948&gt;=INDEX($X$1921:$X$2048,1+$A$1948-Assumptions!$B$80),$X$1948&gt;INDEX($X$1921:$X$2048,1+$A$1948+Assumptions!$B$80)),IF($F$1948=1,$Y$1948&gt;=INDEX($Y$1921:$Y$2048,1+$A$1948-Assumptions!$B$81),$Y$1948&gt;INDEX($Y$1921:$Y$2048,1+$A$1948+Assumptions!$B$81)),IF($G$1948=1,$Z$1948&gt;=INDEX($Z$1921:$Z$2048,1+$A$1948-Assumptions!$B$82),$Z$1948&gt;INDEX($Z$1921:$Z$2048,1+$A$1948+Assumptions!$B$82)),IF($H$1948=1,$AA$1948&gt;=INDEX($AA$1921:$AA$2048,1+$A$1948-Assumptions!$B$83),$AA$1948&gt;INDEX($AA$1921:$AA$2048,1+$A$1948+Assumptions!$B$83))),1,0)</f>
        <v>0</v>
      </c>
    </row>
    <row r="1949" customFormat="false" ht="15" hidden="true" customHeight="false" outlineLevel="0" collapsed="false">
      <c r="A1949" s="6" t="n">
        <f aca="false">ROW()-ROW($A$1921)+Assumptions!$B$4</f>
        <v>28</v>
      </c>
      <c r="B1949" s="12" t="n">
        <f aca="false">MOD(QUOTIENT($A$1949,Assumptions!$B$77),2)</f>
        <v>0</v>
      </c>
      <c r="C1949" s="12" t="n">
        <f aca="false">MOD(QUOTIENT($A$1949,Assumptions!$B$78),2)</f>
        <v>0</v>
      </c>
      <c r="D1949" s="12" t="n">
        <f aca="false">MOD(QUOTIENT($A$1949,Assumptions!$B$79),2)</f>
        <v>1</v>
      </c>
      <c r="E1949" s="12" t="n">
        <f aca="false">MOD(QUOTIENT($A$1949,Assumptions!$B$80),2)</f>
        <v>1</v>
      </c>
      <c r="F1949" s="12" t="n">
        <f aca="false">MOD(QUOTIENT($A$1949,Assumptions!$B$81),2)</f>
        <v>1</v>
      </c>
      <c r="G1949" s="12" t="n">
        <f aca="false">MOD(QUOTIENT($A$1949,Assumptions!$B$82),2)</f>
        <v>0</v>
      </c>
      <c r="H1949" s="12" t="n">
        <f aca="false">MOD(QUOTIENT($A$1949,Assumptions!$B$83),2)</f>
        <v>0</v>
      </c>
      <c r="I1949" s="12" t="n">
        <f aca="false">IF($B$1949=1,MIN(Assumptions!$B$67,MAX(Assumptions!$B$4,Assumptions!$B$26-(Assumptions!$B$4))),Assumptions!$B$4)</f>
        <v>0</v>
      </c>
      <c r="J1949" s="12" t="n">
        <f aca="false">IF($C$1949=1,MIN(Assumptions!$B$66,MAX(Assumptions!$B$4,Assumptions!$B$26-($I$1949))),Assumptions!$B$4)</f>
        <v>0</v>
      </c>
      <c r="K1949" s="12" t="n">
        <f aca="false">IF($D$1949=1,MIN(Assumptions!$B$61,MAX(Assumptions!$B$4,Assumptions!$B$26-($I$1949+$J$1949))),Assumptions!$B$4)</f>
        <v>100000000</v>
      </c>
      <c r="L1949" s="12" t="n">
        <f aca="false">IF($E$1949=1,MIN(Assumptions!$B$56,MAX(Assumptions!$B$4,Assumptions!$B$26-($I$1949+$J$1949+$K$1949))),Assumptions!$B$4)</f>
        <v>60000000</v>
      </c>
      <c r="M1949" s="12" t="n">
        <f aca="false">IF($F$1949=1,MIN(Assumptions!$B$51,MAX(Assumptions!$B$4,Assumptions!$B$26-($I$1949+$J$1949+$K$1949+$L$1949))),Assumptions!$B$4)</f>
        <v>30000000</v>
      </c>
      <c r="N1949" s="12" t="n">
        <f aca="false">IF($G$1949=1,MIN(Assumptions!$B$46,MAX(Assumptions!$B$4,Assumptions!$B$26-($I$1949+$J$1949+$K$1949+$L$1949+$M$1949))),Assumptions!$B$4)</f>
        <v>0</v>
      </c>
      <c r="O1949" s="12" t="n">
        <f aca="false">IF($H$1949=1,MIN(Assumptions!$B$41,MAX(Assumptions!$B$4,Assumptions!$B$26-($I$1949+$J$1949+$K$1949+$L$1949+$M$1949+$N$1949))),Assumptions!$B$4)</f>
        <v>0</v>
      </c>
      <c r="P1949" s="12" t="n">
        <f aca="false">$I$1949+$J$1949+$K$1949+$L$1949+$M$1949+$N$1949+$O$1949</f>
        <v>190000000</v>
      </c>
      <c r="Q1949" s="12" t="n">
        <f aca="false">MAX(Assumptions!$B$4,Assumptions!$B$26-$P$1949)</f>
        <v>1810000000</v>
      </c>
      <c r="R1949" s="12" t="n">
        <f aca="false">$J$1910+$O$1910+Assumptions!$B$20+IF($B$1949=0,$D$1910,Assumptions!$B$4)+IF($C$1949=0,$AI$1910,Assumptions!$B$4)+IF($D$1949=0,$AF$1910,Assumptions!$B$4)+IF($E$1949=0,$AC$1910,Assumptions!$B$4)+IF($F$1949=0,$Z$1910,Assumptions!$B$4)+IF($G$1949=0,$W$1910,Assumptions!$B$4)+IF($H$1949=0,$T$1910,Assumptions!$B$4)</f>
        <v>26006562.1887927</v>
      </c>
      <c r="S1949" s="12" t="n">
        <f aca="false">IF($R$1949&gt;Assumptions!$B$4,$Q$1949/$R$1949&gt;Assumptions!$B$13,FALSE())</f>
        <v>1</v>
      </c>
      <c r="T1949" s="12" t="n">
        <f aca="false">IF($S$1949,($Q$1949+Assumptions!$B$14*Assumptions!$B$13)/($R$1949+Assumptions!$B$14),IF($R$1949&gt;Assumptions!$B$4,$Q$1949/$R$1949,Assumptions!$B$4))</f>
        <v>63.5818513644757</v>
      </c>
      <c r="U1949" s="12" t="n">
        <f aca="false">IF($B$1949=1,$I$1949,$D$1910*$T$1949)</f>
        <v>40342934.866674</v>
      </c>
      <c r="V1949" s="12" t="n">
        <f aca="false">IF($C$1949=1,$J$1949,$AI$1910*$T$1949)</f>
        <v>388271415.846037</v>
      </c>
      <c r="W1949" s="12" t="n">
        <f aca="false">IF($D$1949=1,$K$1949,$AF$1910*$T$1949)</f>
        <v>100000000</v>
      </c>
      <c r="X1949" s="12" t="n">
        <f aca="false">IF($E$1949=1,$L$1949,$AC$1910*$T$1949)</f>
        <v>60000000</v>
      </c>
      <c r="Y1949" s="12" t="n">
        <f aca="false">IF($F$1949=1,$M$1949,$Z$1910*$T$1949)</f>
        <v>30000000</v>
      </c>
      <c r="Z1949" s="12" t="n">
        <f aca="false">IF($G$1949=1,$N$1949,$W$1910*$T$1949)</f>
        <v>317909256.822378</v>
      </c>
      <c r="AA1949" s="12" t="n">
        <f aca="false">IF($H$1949=1,$O$1949,$T$1910*$T$1949)</f>
        <v>317909256.822378</v>
      </c>
      <c r="AB1949" s="12" t="n">
        <f aca="false">($J$1910+$O$1910)*$T$1949</f>
        <v>16875844.9510628</v>
      </c>
      <c r="AC1949" s="12" t="n">
        <f aca="false">Assumptions!$B$20*$T$1949</f>
        <v>572236662.280281</v>
      </c>
      <c r="AD1949" s="12" t="n">
        <f aca="false">IF($S$1949,Assumptions!$B$14*($T$1949-Assumptions!$B$13),Assumptions!$B$4)</f>
        <v>156454628.411189</v>
      </c>
      <c r="AE1949" s="12" t="n">
        <f aca="false">$U$1949+$V$1949+$W$1949+$X$1949+$Y$1949+$Z$1949+$AA$1949+$AB$1949+$AC$1949+$AD$1949</f>
        <v>2000000000</v>
      </c>
      <c r="AF1949" s="12" t="n">
        <f aca="false">IF(AND(IF($B$1949=1,$U$1949&gt;=INDEX($U$1921:$U$2048,1+$A$1949-Assumptions!$B$77),$U$1949&gt;INDEX($U$1921:$U$2048,1+$A$1949+Assumptions!$B$77)),IF($C$1949=1,$V$1949&gt;=INDEX($V$1921:$V$2048,1+$A$1949-Assumptions!$B$78),$V$1949&gt;INDEX($V$1921:$V$2048,1+$A$1949+Assumptions!$B$78)),IF($D$1949=1,$W$1949&gt;=INDEX($W$1921:$W$2048,1+$A$1949-Assumptions!$B$79),$W$1949&gt;INDEX($W$1921:$W$2048,1+$A$1949+Assumptions!$B$79)),IF($E$1949=1,$X$1949&gt;=INDEX($X$1921:$X$2048,1+$A$1949-Assumptions!$B$80),$X$1949&gt;INDEX($X$1921:$X$2048,1+$A$1949+Assumptions!$B$80)),IF($F$1949=1,$Y$1949&gt;=INDEX($Y$1921:$Y$2048,1+$A$1949-Assumptions!$B$81),$Y$1949&gt;INDEX($Y$1921:$Y$2048,1+$A$1949+Assumptions!$B$81)),IF($G$1949=1,$Z$1949&gt;=INDEX($Z$1921:$Z$2048,1+$A$1949-Assumptions!$B$82),$Z$1949&gt;INDEX($Z$1921:$Z$2048,1+$A$1949+Assumptions!$B$82)),IF($H$1949=1,$AA$1949&gt;=INDEX($AA$1921:$AA$2048,1+$A$1949-Assumptions!$B$83),$AA$1949&gt;INDEX($AA$1921:$AA$2048,1+$A$1949+Assumptions!$B$83))),1,0)</f>
        <v>0</v>
      </c>
    </row>
    <row r="1950" customFormat="false" ht="15" hidden="true" customHeight="false" outlineLevel="0" collapsed="false">
      <c r="A1950" s="6" t="n">
        <f aca="false">ROW()-ROW($A$1921)+Assumptions!$B$4</f>
        <v>29</v>
      </c>
      <c r="B1950" s="12" t="n">
        <f aca="false">MOD(QUOTIENT($A$1950,Assumptions!$B$77),2)</f>
        <v>0</v>
      </c>
      <c r="C1950" s="12" t="n">
        <f aca="false">MOD(QUOTIENT($A$1950,Assumptions!$B$78),2)</f>
        <v>0</v>
      </c>
      <c r="D1950" s="12" t="n">
        <f aca="false">MOD(QUOTIENT($A$1950,Assumptions!$B$79),2)</f>
        <v>1</v>
      </c>
      <c r="E1950" s="12" t="n">
        <f aca="false">MOD(QUOTIENT($A$1950,Assumptions!$B$80),2)</f>
        <v>1</v>
      </c>
      <c r="F1950" s="12" t="n">
        <f aca="false">MOD(QUOTIENT($A$1950,Assumptions!$B$81),2)</f>
        <v>1</v>
      </c>
      <c r="G1950" s="12" t="n">
        <f aca="false">MOD(QUOTIENT($A$1950,Assumptions!$B$82),2)</f>
        <v>0</v>
      </c>
      <c r="H1950" s="12" t="n">
        <f aca="false">MOD(QUOTIENT($A$1950,Assumptions!$B$83),2)</f>
        <v>1</v>
      </c>
      <c r="I1950" s="12" t="n">
        <f aca="false">IF($B$1950=1,MIN(Assumptions!$B$67,MAX(Assumptions!$B$4,Assumptions!$B$26-(Assumptions!$B$4))),Assumptions!$B$4)</f>
        <v>0</v>
      </c>
      <c r="J1950" s="12" t="n">
        <f aca="false">IF($C$1950=1,MIN(Assumptions!$B$66,MAX(Assumptions!$B$4,Assumptions!$B$26-($I$1950))),Assumptions!$B$4)</f>
        <v>0</v>
      </c>
      <c r="K1950" s="12" t="n">
        <f aca="false">IF($D$1950=1,MIN(Assumptions!$B$61,MAX(Assumptions!$B$4,Assumptions!$B$26-($I$1950+$J$1950))),Assumptions!$B$4)</f>
        <v>100000000</v>
      </c>
      <c r="L1950" s="12" t="n">
        <f aca="false">IF($E$1950=1,MIN(Assumptions!$B$56,MAX(Assumptions!$B$4,Assumptions!$B$26-($I$1950+$J$1950+$K$1950))),Assumptions!$B$4)</f>
        <v>60000000</v>
      </c>
      <c r="M1950" s="12" t="n">
        <f aca="false">IF($F$1950=1,MIN(Assumptions!$B$51,MAX(Assumptions!$B$4,Assumptions!$B$26-($I$1950+$J$1950+$K$1950+$L$1950))),Assumptions!$B$4)</f>
        <v>30000000</v>
      </c>
      <c r="N1950" s="12" t="n">
        <f aca="false">IF($G$1950=1,MIN(Assumptions!$B$46,MAX(Assumptions!$B$4,Assumptions!$B$26-($I$1950+$J$1950+$K$1950+$L$1950+$M$1950))),Assumptions!$B$4)</f>
        <v>0</v>
      </c>
      <c r="O1950" s="12" t="n">
        <f aca="false">IF($H$1950=1,MIN(Assumptions!$B$41,MAX(Assumptions!$B$4,Assumptions!$B$26-($I$1950+$J$1950+$K$1950+$L$1950+$M$1950+$N$1950))),Assumptions!$B$4)</f>
        <v>5000000</v>
      </c>
      <c r="P1950" s="12" t="n">
        <f aca="false">$I$1950+$J$1950+$K$1950+$L$1950+$M$1950+$N$1950+$O$1950</f>
        <v>195000000</v>
      </c>
      <c r="Q1950" s="12" t="n">
        <f aca="false">MAX(Assumptions!$B$4,Assumptions!$B$26-$P$1950)</f>
        <v>1805000000</v>
      </c>
      <c r="R1950" s="12" t="n">
        <f aca="false">$J$1910+$O$1910+Assumptions!$B$20+IF($B$1950=0,$D$1910,Assumptions!$B$4)+IF($C$1950=0,$AI$1910,Assumptions!$B$4)+IF($D$1950=0,$AF$1910,Assumptions!$B$4)+IF($E$1950=0,$AC$1910,Assumptions!$B$4)+IF($F$1950=0,$Z$1910,Assumptions!$B$4)+IF($G$1950=0,$W$1910,Assumptions!$B$4)+IF($H$1950=0,$T$1910,Assumptions!$B$4)</f>
        <v>21006562.1887927</v>
      </c>
      <c r="S1950" s="12" t="n">
        <f aca="false">IF($R$1950&gt;Assumptions!$B$4,$Q$1950/$R$1950&gt;Assumptions!$B$13,FALSE())</f>
        <v>1</v>
      </c>
      <c r="T1950" s="12" t="n">
        <f aca="false">IF($S$1950,($Q$1950+Assumptions!$B$14*Assumptions!$B$13)/($R$1950+Assumptions!$B$14),IF($R$1950&gt;Assumptions!$B$4,$Q$1950/$R$1950,Assumptions!$B$4))</f>
        <v>76.8934217382824</v>
      </c>
      <c r="U1950" s="12" t="n">
        <f aca="false">IF($B$1950=1,$I$1950,$D$1910*$T$1950)</f>
        <v>48789178.6459748</v>
      </c>
      <c r="V1950" s="12" t="n">
        <f aca="false">IF($C$1950=1,$J$1950,$AI$1910*$T$1950)</f>
        <v>469560371.188722</v>
      </c>
      <c r="W1950" s="12" t="n">
        <f aca="false">IF($D$1950=1,$K$1950,$AF$1910*$T$1950)</f>
        <v>100000000</v>
      </c>
      <c r="X1950" s="12" t="n">
        <f aca="false">IF($E$1950=1,$L$1950,$AC$1910*$T$1950)</f>
        <v>60000000</v>
      </c>
      <c r="Y1950" s="12" t="n">
        <f aca="false">IF($F$1950=1,$M$1950,$Z$1910*$T$1950)</f>
        <v>30000000</v>
      </c>
      <c r="Z1950" s="12" t="n">
        <f aca="false">IF($G$1950=1,$N$1950,$W$1910*$T$1950)</f>
        <v>384467108.691412</v>
      </c>
      <c r="AA1950" s="12" t="n">
        <f aca="false">IF($H$1950=1,$O$1950,$T$1910*$T$1950)</f>
        <v>5000000</v>
      </c>
      <c r="AB1950" s="12" t="n">
        <f aca="false">($J$1910+$O$1910)*$T$1950</f>
        <v>20408991.4836446</v>
      </c>
      <c r="AC1950" s="12" t="n">
        <f aca="false">Assumptions!$B$20*$T$1950</f>
        <v>692040795.644541</v>
      </c>
      <c r="AD1950" s="12" t="n">
        <f aca="false">IF($S$1950,Assumptions!$B$14*($T$1950-Assumptions!$B$13),Assumptions!$B$4)</f>
        <v>189733554.345706</v>
      </c>
      <c r="AE1950" s="12" t="n">
        <f aca="false">$U$1950+$V$1950+$W$1950+$X$1950+$Y$1950+$Z$1950+$AA$1950+$AB$1950+$AC$1950+$AD$1950</f>
        <v>2000000000</v>
      </c>
      <c r="AF1950" s="12" t="n">
        <f aca="false">IF(AND(IF($B$1950=1,$U$1950&gt;=INDEX($U$1921:$U$2048,1+$A$1950-Assumptions!$B$77),$U$1950&gt;INDEX($U$1921:$U$2048,1+$A$1950+Assumptions!$B$77)),IF($C$1950=1,$V$1950&gt;=INDEX($V$1921:$V$2048,1+$A$1950-Assumptions!$B$78),$V$1950&gt;INDEX($V$1921:$V$2048,1+$A$1950+Assumptions!$B$78)),IF($D$1950=1,$W$1950&gt;=INDEX($W$1921:$W$2048,1+$A$1950-Assumptions!$B$79),$W$1950&gt;INDEX($W$1921:$W$2048,1+$A$1950+Assumptions!$B$79)),IF($E$1950=1,$X$1950&gt;=INDEX($X$1921:$X$2048,1+$A$1950-Assumptions!$B$80),$X$1950&gt;INDEX($X$1921:$X$2048,1+$A$1950+Assumptions!$B$80)),IF($F$1950=1,$Y$1950&gt;=INDEX($Y$1921:$Y$2048,1+$A$1950-Assumptions!$B$81),$Y$1950&gt;INDEX($Y$1921:$Y$2048,1+$A$1950+Assumptions!$B$81)),IF($G$1950=1,$Z$1950&gt;=INDEX($Z$1921:$Z$2048,1+$A$1950-Assumptions!$B$82),$Z$1950&gt;INDEX($Z$1921:$Z$2048,1+$A$1950+Assumptions!$B$82)),IF($H$1950=1,$AA$1950&gt;=INDEX($AA$1921:$AA$2048,1+$A$1950-Assumptions!$B$83),$AA$1950&gt;INDEX($AA$1921:$AA$2048,1+$A$1950+Assumptions!$B$83))),1,0)</f>
        <v>0</v>
      </c>
    </row>
    <row r="1951" customFormat="false" ht="15" hidden="true" customHeight="false" outlineLevel="0" collapsed="false">
      <c r="A1951" s="6" t="n">
        <f aca="false">ROW()-ROW($A$1921)+Assumptions!$B$4</f>
        <v>30</v>
      </c>
      <c r="B1951" s="12" t="n">
        <f aca="false">MOD(QUOTIENT($A$1951,Assumptions!$B$77),2)</f>
        <v>0</v>
      </c>
      <c r="C1951" s="12" t="n">
        <f aca="false">MOD(QUOTIENT($A$1951,Assumptions!$B$78),2)</f>
        <v>0</v>
      </c>
      <c r="D1951" s="12" t="n">
        <f aca="false">MOD(QUOTIENT($A$1951,Assumptions!$B$79),2)</f>
        <v>1</v>
      </c>
      <c r="E1951" s="12" t="n">
        <f aca="false">MOD(QUOTIENT($A$1951,Assumptions!$B$80),2)</f>
        <v>1</v>
      </c>
      <c r="F1951" s="12" t="n">
        <f aca="false">MOD(QUOTIENT($A$1951,Assumptions!$B$81),2)</f>
        <v>1</v>
      </c>
      <c r="G1951" s="12" t="n">
        <f aca="false">MOD(QUOTIENT($A$1951,Assumptions!$B$82),2)</f>
        <v>1</v>
      </c>
      <c r="H1951" s="12" t="n">
        <f aca="false">MOD(QUOTIENT($A$1951,Assumptions!$B$83),2)</f>
        <v>0</v>
      </c>
      <c r="I1951" s="12" t="n">
        <f aca="false">IF($B$1951=1,MIN(Assumptions!$B$67,MAX(Assumptions!$B$4,Assumptions!$B$26-(Assumptions!$B$4))),Assumptions!$B$4)</f>
        <v>0</v>
      </c>
      <c r="J1951" s="12" t="n">
        <f aca="false">IF($C$1951=1,MIN(Assumptions!$B$66,MAX(Assumptions!$B$4,Assumptions!$B$26-($I$1951))),Assumptions!$B$4)</f>
        <v>0</v>
      </c>
      <c r="K1951" s="12" t="n">
        <f aca="false">IF($D$1951=1,MIN(Assumptions!$B$61,MAX(Assumptions!$B$4,Assumptions!$B$26-($I$1951+$J$1951))),Assumptions!$B$4)</f>
        <v>100000000</v>
      </c>
      <c r="L1951" s="12" t="n">
        <f aca="false">IF($E$1951=1,MIN(Assumptions!$B$56,MAX(Assumptions!$B$4,Assumptions!$B$26-($I$1951+$J$1951+$K$1951))),Assumptions!$B$4)</f>
        <v>60000000</v>
      </c>
      <c r="M1951" s="12" t="n">
        <f aca="false">IF($F$1951=1,MIN(Assumptions!$B$51,MAX(Assumptions!$B$4,Assumptions!$B$26-($I$1951+$J$1951+$K$1951+$L$1951))),Assumptions!$B$4)</f>
        <v>30000000</v>
      </c>
      <c r="N1951" s="12" t="n">
        <f aca="false">IF($G$1951=1,MIN(Assumptions!$B$46,MAX(Assumptions!$B$4,Assumptions!$B$26-($I$1951+$J$1951+$K$1951+$L$1951+$M$1951))),Assumptions!$B$4)</f>
        <v>15000000</v>
      </c>
      <c r="O1951" s="12" t="n">
        <f aca="false">IF($H$1951=1,MIN(Assumptions!$B$41,MAX(Assumptions!$B$4,Assumptions!$B$26-($I$1951+$J$1951+$K$1951+$L$1951+$M$1951+$N$1951))),Assumptions!$B$4)</f>
        <v>0</v>
      </c>
      <c r="P1951" s="12" t="n">
        <f aca="false">$I$1951+$J$1951+$K$1951+$L$1951+$M$1951+$N$1951+$O$1951</f>
        <v>205000000</v>
      </c>
      <c r="Q1951" s="12" t="n">
        <f aca="false">MAX(Assumptions!$B$4,Assumptions!$B$26-$P$1951)</f>
        <v>1795000000</v>
      </c>
      <c r="R1951" s="12" t="n">
        <f aca="false">$J$1910+$O$1910+Assumptions!$B$20+IF($B$1951=0,$D$1910,Assumptions!$B$4)+IF($C$1951=0,$AI$1910,Assumptions!$B$4)+IF($D$1951=0,$AF$1910,Assumptions!$B$4)+IF($E$1951=0,$AC$1910,Assumptions!$B$4)+IF($F$1951=0,$Z$1910,Assumptions!$B$4)+IF($G$1951=0,$W$1910,Assumptions!$B$4)+IF($H$1951=0,$T$1910,Assumptions!$B$4)</f>
        <v>21006562.1887927</v>
      </c>
      <c r="S1951" s="12" t="n">
        <f aca="false">IF($R$1951&gt;Assumptions!$B$4,$Q$1951/$R$1951&gt;Assumptions!$B$13,FALSE())</f>
        <v>1</v>
      </c>
      <c r="T1951" s="12" t="n">
        <f aca="false">IF($S$1951,($Q$1951+Assumptions!$B$14*Assumptions!$B$13)/($R$1951+Assumptions!$B$14),IF($R$1951&gt;Assumptions!$B$4,$Q$1951/$R$1951,Assumptions!$B$4))</f>
        <v>76.4680086166321</v>
      </c>
      <c r="U1951" s="12" t="n">
        <f aca="false">IF($B$1951=1,$I$1951,$D$1910*$T$1951)</f>
        <v>48519252.346412</v>
      </c>
      <c r="V1951" s="12" t="n">
        <f aca="false">IF($C$1951=1,$J$1951,$AI$1910*$T$1951)</f>
        <v>466962526.811467</v>
      </c>
      <c r="W1951" s="12" t="n">
        <f aca="false">IF($D$1951=1,$K$1951,$AF$1910*$T$1951)</f>
        <v>100000000</v>
      </c>
      <c r="X1951" s="12" t="n">
        <f aca="false">IF($E$1951=1,$L$1951,$AC$1910*$T$1951)</f>
        <v>60000000</v>
      </c>
      <c r="Y1951" s="12" t="n">
        <f aca="false">IF($F$1951=1,$M$1951,$Z$1910*$T$1951)</f>
        <v>30000000</v>
      </c>
      <c r="Z1951" s="12" t="n">
        <f aca="false">IF($G$1951=1,$N$1951,$W$1910*$T$1951)</f>
        <v>15000000</v>
      </c>
      <c r="AA1951" s="12" t="n">
        <f aca="false">IF($H$1951=1,$O$1951,$T$1910*$T$1951)</f>
        <v>382340043.083161</v>
      </c>
      <c r="AB1951" s="12" t="n">
        <f aca="false">($J$1910+$O$1910)*$T$1951</f>
        <v>20296078.6676908</v>
      </c>
      <c r="AC1951" s="12" t="n">
        <f aca="false">Assumptions!$B$20*$T$1951</f>
        <v>688212077.549689</v>
      </c>
      <c r="AD1951" s="12" t="n">
        <f aca="false">IF($S$1951,Assumptions!$B$14*($T$1951-Assumptions!$B$13),Assumptions!$B$4)</f>
        <v>188670021.54158</v>
      </c>
      <c r="AE1951" s="12" t="n">
        <f aca="false">$U$1951+$V$1951+$W$1951+$X$1951+$Y$1951+$Z$1951+$AA$1951+$AB$1951+$AC$1951+$AD$1951</f>
        <v>2000000000</v>
      </c>
      <c r="AF1951" s="12" t="n">
        <f aca="false">IF(AND(IF($B$1951=1,$U$1951&gt;=INDEX($U$1921:$U$2048,1+$A$1951-Assumptions!$B$77),$U$1951&gt;INDEX($U$1921:$U$2048,1+$A$1951+Assumptions!$B$77)),IF($C$1951=1,$V$1951&gt;=INDEX($V$1921:$V$2048,1+$A$1951-Assumptions!$B$78),$V$1951&gt;INDEX($V$1921:$V$2048,1+$A$1951+Assumptions!$B$78)),IF($D$1951=1,$W$1951&gt;=INDEX($W$1921:$W$2048,1+$A$1951-Assumptions!$B$79),$W$1951&gt;INDEX($W$1921:$W$2048,1+$A$1951+Assumptions!$B$79)),IF($E$1951=1,$X$1951&gt;=INDEX($X$1921:$X$2048,1+$A$1951-Assumptions!$B$80),$X$1951&gt;INDEX($X$1921:$X$2048,1+$A$1951+Assumptions!$B$80)),IF($F$1951=1,$Y$1951&gt;=INDEX($Y$1921:$Y$2048,1+$A$1951-Assumptions!$B$81),$Y$1951&gt;INDEX($Y$1921:$Y$2048,1+$A$1951+Assumptions!$B$81)),IF($G$1951=1,$Z$1951&gt;=INDEX($Z$1921:$Z$2048,1+$A$1951-Assumptions!$B$82),$Z$1951&gt;INDEX($Z$1921:$Z$2048,1+$A$1951+Assumptions!$B$82)),IF($H$1951=1,$AA$1951&gt;=INDEX($AA$1921:$AA$2048,1+$A$1951-Assumptions!$B$83),$AA$1951&gt;INDEX($AA$1921:$AA$2048,1+$A$1951+Assumptions!$B$83))),1,0)</f>
        <v>0</v>
      </c>
    </row>
    <row r="1952" customFormat="false" ht="15" hidden="true" customHeight="false" outlineLevel="0" collapsed="false">
      <c r="A1952" s="6" t="n">
        <f aca="false">ROW()-ROW($A$1921)+Assumptions!$B$4</f>
        <v>31</v>
      </c>
      <c r="B1952" s="12" t="n">
        <f aca="false">MOD(QUOTIENT($A$1952,Assumptions!$B$77),2)</f>
        <v>0</v>
      </c>
      <c r="C1952" s="12" t="n">
        <f aca="false">MOD(QUOTIENT($A$1952,Assumptions!$B$78),2)</f>
        <v>0</v>
      </c>
      <c r="D1952" s="12" t="n">
        <f aca="false">MOD(QUOTIENT($A$1952,Assumptions!$B$79),2)</f>
        <v>1</v>
      </c>
      <c r="E1952" s="12" t="n">
        <f aca="false">MOD(QUOTIENT($A$1952,Assumptions!$B$80),2)</f>
        <v>1</v>
      </c>
      <c r="F1952" s="12" t="n">
        <f aca="false">MOD(QUOTIENT($A$1952,Assumptions!$B$81),2)</f>
        <v>1</v>
      </c>
      <c r="G1952" s="12" t="n">
        <f aca="false">MOD(QUOTIENT($A$1952,Assumptions!$B$82),2)</f>
        <v>1</v>
      </c>
      <c r="H1952" s="12" t="n">
        <f aca="false">MOD(QUOTIENT($A$1952,Assumptions!$B$83),2)</f>
        <v>1</v>
      </c>
      <c r="I1952" s="12" t="n">
        <f aca="false">IF($B$1952=1,MIN(Assumptions!$B$67,MAX(Assumptions!$B$4,Assumptions!$B$26-(Assumptions!$B$4))),Assumptions!$B$4)</f>
        <v>0</v>
      </c>
      <c r="J1952" s="12" t="n">
        <f aca="false">IF($C$1952=1,MIN(Assumptions!$B$66,MAX(Assumptions!$B$4,Assumptions!$B$26-($I$1952))),Assumptions!$B$4)</f>
        <v>0</v>
      </c>
      <c r="K1952" s="12" t="n">
        <f aca="false">IF($D$1952=1,MIN(Assumptions!$B$61,MAX(Assumptions!$B$4,Assumptions!$B$26-($I$1952+$J$1952))),Assumptions!$B$4)</f>
        <v>100000000</v>
      </c>
      <c r="L1952" s="12" t="n">
        <f aca="false">IF($E$1952=1,MIN(Assumptions!$B$56,MAX(Assumptions!$B$4,Assumptions!$B$26-($I$1952+$J$1952+$K$1952))),Assumptions!$B$4)</f>
        <v>60000000</v>
      </c>
      <c r="M1952" s="12" t="n">
        <f aca="false">IF($F$1952=1,MIN(Assumptions!$B$51,MAX(Assumptions!$B$4,Assumptions!$B$26-($I$1952+$J$1952+$K$1952+$L$1952))),Assumptions!$B$4)</f>
        <v>30000000</v>
      </c>
      <c r="N1952" s="12" t="n">
        <f aca="false">IF($G$1952=1,MIN(Assumptions!$B$46,MAX(Assumptions!$B$4,Assumptions!$B$26-($I$1952+$J$1952+$K$1952+$L$1952+$M$1952))),Assumptions!$B$4)</f>
        <v>15000000</v>
      </c>
      <c r="O1952" s="12" t="n">
        <f aca="false">IF($H$1952=1,MIN(Assumptions!$B$41,MAX(Assumptions!$B$4,Assumptions!$B$26-($I$1952+$J$1952+$K$1952+$L$1952+$M$1952+$N$1952))),Assumptions!$B$4)</f>
        <v>5000000</v>
      </c>
      <c r="P1952" s="12" t="n">
        <f aca="false">$I$1952+$J$1952+$K$1952+$L$1952+$M$1952+$N$1952+$O$1952</f>
        <v>210000000</v>
      </c>
      <c r="Q1952" s="12" t="n">
        <f aca="false">MAX(Assumptions!$B$4,Assumptions!$B$26-$P$1952)</f>
        <v>1790000000</v>
      </c>
      <c r="R1952" s="12" t="n">
        <f aca="false">$J$1910+$O$1910+Assumptions!$B$20+IF($B$1952=0,$D$1910,Assumptions!$B$4)+IF($C$1952=0,$AI$1910,Assumptions!$B$4)+IF($D$1952=0,$AF$1910,Assumptions!$B$4)+IF($E$1952=0,$AC$1910,Assumptions!$B$4)+IF($F$1952=0,$Z$1910,Assumptions!$B$4)+IF($G$1952=0,$W$1910,Assumptions!$B$4)+IF($H$1952=0,$T$1910,Assumptions!$B$4)</f>
        <v>16006562.1887927</v>
      </c>
      <c r="S1952" s="12" t="n">
        <f aca="false">IF($R$1952&gt;Assumptions!$B$4,$Q$1952/$R$1952&gt;Assumptions!$B$13,FALSE())</f>
        <v>1</v>
      </c>
      <c r="T1952" s="12" t="n">
        <f aca="false">IF($S$1952,($Q$1952+Assumptions!$B$14*Assumptions!$B$13)/($R$1952+Assumptions!$B$14),IF($R$1952&gt;Assumptions!$B$4,$Q$1952/$R$1952,Assumptions!$B$4))</f>
        <v>96.8575352739209</v>
      </c>
      <c r="U1952" s="12" t="n">
        <f aca="false">IF($B$1952=1,$I$1952,$D$1910*$T$1952)</f>
        <v>61456487.2372616</v>
      </c>
      <c r="V1952" s="12" t="n">
        <f aca="false">IF($C$1952=1,$J$1952,$AI$1910*$T$1952)</f>
        <v>591474006.325874</v>
      </c>
      <c r="W1952" s="12" t="n">
        <f aca="false">IF($D$1952=1,$K$1952,$AF$1910*$T$1952)</f>
        <v>100000000</v>
      </c>
      <c r="X1952" s="12" t="n">
        <f aca="false">IF($E$1952=1,$L$1952,$AC$1910*$T$1952)</f>
        <v>60000000</v>
      </c>
      <c r="Y1952" s="12" t="n">
        <f aca="false">IF($F$1952=1,$M$1952,$Z$1910*$T$1952)</f>
        <v>30000000</v>
      </c>
      <c r="Z1952" s="12" t="n">
        <f aca="false">IF($G$1952=1,$N$1952,$W$1910*$T$1952)</f>
        <v>15000000</v>
      </c>
      <c r="AA1952" s="12" t="n">
        <f aca="false">IF($H$1952=1,$O$1952,$T$1910*$T$1952)</f>
        <v>5000000</v>
      </c>
      <c r="AB1952" s="12" t="n">
        <f aca="false">($J$1910+$O$1910)*$T$1952</f>
        <v>25707850.7867741</v>
      </c>
      <c r="AC1952" s="12" t="n">
        <f aca="false">Assumptions!$B$20*$T$1952</f>
        <v>871717817.465288</v>
      </c>
      <c r="AD1952" s="12" t="n">
        <f aca="false">IF($S$1952,Assumptions!$B$14*($T$1952-Assumptions!$B$13),Assumptions!$B$4)</f>
        <v>239643838.184802</v>
      </c>
      <c r="AE1952" s="12" t="n">
        <f aca="false">$U$1952+$V$1952+$W$1952+$X$1952+$Y$1952+$Z$1952+$AA$1952+$AB$1952+$AC$1952+$AD$1952</f>
        <v>2000000000</v>
      </c>
      <c r="AF1952" s="12" t="n">
        <f aca="false">IF(AND(IF($B$1952=1,$U$1952&gt;=INDEX($U$1921:$U$2048,1+$A$1952-Assumptions!$B$77),$U$1952&gt;INDEX($U$1921:$U$2048,1+$A$1952+Assumptions!$B$77)),IF($C$1952=1,$V$1952&gt;=INDEX($V$1921:$V$2048,1+$A$1952-Assumptions!$B$78),$V$1952&gt;INDEX($V$1921:$V$2048,1+$A$1952+Assumptions!$B$78)),IF($D$1952=1,$W$1952&gt;=INDEX($W$1921:$W$2048,1+$A$1952-Assumptions!$B$79),$W$1952&gt;INDEX($W$1921:$W$2048,1+$A$1952+Assumptions!$B$79)),IF($E$1952=1,$X$1952&gt;=INDEX($X$1921:$X$2048,1+$A$1952-Assumptions!$B$80),$X$1952&gt;INDEX($X$1921:$X$2048,1+$A$1952+Assumptions!$B$80)),IF($F$1952=1,$Y$1952&gt;=INDEX($Y$1921:$Y$2048,1+$A$1952-Assumptions!$B$81),$Y$1952&gt;INDEX($Y$1921:$Y$2048,1+$A$1952+Assumptions!$B$81)),IF($G$1952=1,$Z$1952&gt;=INDEX($Z$1921:$Z$2048,1+$A$1952-Assumptions!$B$82),$Z$1952&gt;INDEX($Z$1921:$Z$2048,1+$A$1952+Assumptions!$B$82)),IF($H$1952=1,$AA$1952&gt;=INDEX($AA$1921:$AA$2048,1+$A$1952-Assumptions!$B$83),$AA$1952&gt;INDEX($AA$1921:$AA$2048,1+$A$1952+Assumptions!$B$83))),1,0)</f>
        <v>0</v>
      </c>
    </row>
    <row r="1953" customFormat="false" ht="15" hidden="true" customHeight="false" outlineLevel="0" collapsed="false">
      <c r="A1953" s="6" t="n">
        <f aca="false">ROW()-ROW($A$1921)+Assumptions!$B$4</f>
        <v>32</v>
      </c>
      <c r="B1953" s="12" t="n">
        <f aca="false">MOD(QUOTIENT($A$1953,Assumptions!$B$77),2)</f>
        <v>0</v>
      </c>
      <c r="C1953" s="12" t="n">
        <f aca="false">MOD(QUOTIENT($A$1953,Assumptions!$B$78),2)</f>
        <v>1</v>
      </c>
      <c r="D1953" s="12" t="n">
        <f aca="false">MOD(QUOTIENT($A$1953,Assumptions!$B$79),2)</f>
        <v>0</v>
      </c>
      <c r="E1953" s="12" t="n">
        <f aca="false">MOD(QUOTIENT($A$1953,Assumptions!$B$80),2)</f>
        <v>0</v>
      </c>
      <c r="F1953" s="12" t="n">
        <f aca="false">MOD(QUOTIENT($A$1953,Assumptions!$B$81),2)</f>
        <v>0</v>
      </c>
      <c r="G1953" s="12" t="n">
        <f aca="false">MOD(QUOTIENT($A$1953,Assumptions!$B$82),2)</f>
        <v>0</v>
      </c>
      <c r="H1953" s="12" t="n">
        <f aca="false">MOD(QUOTIENT($A$1953,Assumptions!$B$83),2)</f>
        <v>0</v>
      </c>
      <c r="I1953" s="12" t="n">
        <f aca="false">IF($B$1953=1,MIN(Assumptions!$B$67,MAX(Assumptions!$B$4,Assumptions!$B$26-(Assumptions!$B$4))),Assumptions!$B$4)</f>
        <v>0</v>
      </c>
      <c r="J1953" s="12" t="n">
        <f aca="false">IF($C$1953=1,MIN(Assumptions!$B$66,MAX(Assumptions!$B$4,Assumptions!$B$26-($I$1953))),Assumptions!$B$4)</f>
        <v>300000000</v>
      </c>
      <c r="K1953" s="12" t="n">
        <f aca="false">IF($D$1953=1,MIN(Assumptions!$B$61,MAX(Assumptions!$B$4,Assumptions!$B$26-($I$1953+$J$1953))),Assumptions!$B$4)</f>
        <v>0</v>
      </c>
      <c r="L1953" s="12" t="n">
        <f aca="false">IF($E$1953=1,MIN(Assumptions!$B$56,MAX(Assumptions!$B$4,Assumptions!$B$26-($I$1953+$J$1953+$K$1953))),Assumptions!$B$4)</f>
        <v>0</v>
      </c>
      <c r="M1953" s="12" t="n">
        <f aca="false">IF($F$1953=1,MIN(Assumptions!$B$51,MAX(Assumptions!$B$4,Assumptions!$B$26-($I$1953+$J$1953+$K$1953+$L$1953))),Assumptions!$B$4)</f>
        <v>0</v>
      </c>
      <c r="N1953" s="12" t="n">
        <f aca="false">IF($G$1953=1,MIN(Assumptions!$B$46,MAX(Assumptions!$B$4,Assumptions!$B$26-($I$1953+$J$1953+$K$1953+$L$1953+$M$1953))),Assumptions!$B$4)</f>
        <v>0</v>
      </c>
      <c r="O1953" s="12" t="n">
        <f aca="false">IF($H$1953=1,MIN(Assumptions!$B$41,MAX(Assumptions!$B$4,Assumptions!$B$26-($I$1953+$J$1953+$K$1953+$L$1953+$M$1953+$N$1953))),Assumptions!$B$4)</f>
        <v>0</v>
      </c>
      <c r="P1953" s="12" t="n">
        <f aca="false">$I$1953+$J$1953+$K$1953+$L$1953+$M$1953+$N$1953+$O$1953</f>
        <v>300000000</v>
      </c>
      <c r="Q1953" s="12" t="n">
        <f aca="false">MAX(Assumptions!$B$4,Assumptions!$B$26-$P$1953)</f>
        <v>1700000000</v>
      </c>
      <c r="R1953" s="12" t="n">
        <f aca="false">$J$1910+$O$1910+Assumptions!$B$20+IF($B$1953=0,$D$1910,Assumptions!$B$4)+IF($C$1953=0,$AI$1910,Assumptions!$B$4)+IF($D$1953=0,$AF$1910,Assumptions!$B$4)+IF($E$1953=0,$AC$1910,Assumptions!$B$4)+IF($F$1953=0,$Z$1910,Assumptions!$B$4)+IF($G$1953=0,$W$1910,Assumptions!$B$4)+IF($H$1953=0,$T$1910,Assumptions!$B$4)</f>
        <v>27026032.7590847</v>
      </c>
      <c r="S1953" s="12" t="n">
        <f aca="false">IF($R$1953&gt;Assumptions!$B$4,$Q$1953/$R$1953&gt;Assumptions!$B$13,FALSE())</f>
        <v>1</v>
      </c>
      <c r="T1953" s="12" t="n">
        <f aca="false">IF($S$1953,($Q$1953+Assumptions!$B$14*Assumptions!$B$13)/($R$1953+Assumptions!$B$14),IF($R$1953&gt;Assumptions!$B$4,$Q$1953/$R$1953,Assumptions!$B$4))</f>
        <v>57.6609805283159</v>
      </c>
      <c r="U1953" s="12" t="n">
        <f aca="false">IF($B$1953=1,$I$1953,$D$1910*$T$1953)</f>
        <v>36586119.0242425</v>
      </c>
      <c r="V1953" s="12" t="n">
        <f aca="false">IF($C$1953=1,$J$1953,$AI$1910*$T$1953)</f>
        <v>300000000</v>
      </c>
      <c r="W1953" s="12" t="n">
        <f aca="false">IF($D$1953=1,$K$1953,$AF$1910*$T$1953)</f>
        <v>99529172.6906831</v>
      </c>
      <c r="X1953" s="12" t="n">
        <f aca="false">IF($E$1953=1,$L$1953,$AC$1910*$T$1953)</f>
        <v>138386353.267958</v>
      </c>
      <c r="Y1953" s="12" t="n">
        <f aca="false">IF($F$1953=1,$M$1953,$Z$1910*$T$1953)</f>
        <v>172982941.584948</v>
      </c>
      <c r="Z1953" s="12" t="n">
        <f aca="false">IF($G$1953=1,$N$1953,$W$1910*$T$1953)</f>
        <v>288304902.641579</v>
      </c>
      <c r="AA1953" s="12" t="n">
        <f aca="false">IF($H$1953=1,$O$1953,$T$1910*$T$1953)</f>
        <v>288304902.641579</v>
      </c>
      <c r="AB1953" s="12" t="n">
        <f aca="false">($J$1910+$O$1910)*$T$1953</f>
        <v>15304332.0733782</v>
      </c>
      <c r="AC1953" s="12" t="n">
        <f aca="false">Assumptions!$B$20*$T$1953</f>
        <v>518948824.754843</v>
      </c>
      <c r="AD1953" s="12" t="n">
        <f aca="false">IF($S$1953,Assumptions!$B$14*($T$1953-Assumptions!$B$13),Assumptions!$B$4)</f>
        <v>141652451.32079</v>
      </c>
      <c r="AE1953" s="12" t="n">
        <f aca="false">$U$1953+$V$1953+$W$1953+$X$1953+$Y$1953+$Z$1953+$AA$1953+$AB$1953+$AC$1953+$AD$1953</f>
        <v>2000000000</v>
      </c>
      <c r="AF1953" s="12" t="n">
        <f aca="false">IF(AND(IF($B$1953=1,$U$1953&gt;=INDEX($U$1921:$U$2048,1+$A$1953-Assumptions!$B$77),$U$1953&gt;INDEX($U$1921:$U$2048,1+$A$1953+Assumptions!$B$77)),IF($C$1953=1,$V$1953&gt;=INDEX($V$1921:$V$2048,1+$A$1953-Assumptions!$B$78),$V$1953&gt;INDEX($V$1921:$V$2048,1+$A$1953+Assumptions!$B$78)),IF($D$1953=1,$W$1953&gt;=INDEX($W$1921:$W$2048,1+$A$1953-Assumptions!$B$79),$W$1953&gt;INDEX($W$1921:$W$2048,1+$A$1953+Assumptions!$B$79)),IF($E$1953=1,$X$1953&gt;=INDEX($X$1921:$X$2048,1+$A$1953-Assumptions!$B$80),$X$1953&gt;INDEX($X$1921:$X$2048,1+$A$1953+Assumptions!$B$80)),IF($F$1953=1,$Y$1953&gt;=INDEX($Y$1921:$Y$2048,1+$A$1953-Assumptions!$B$81),$Y$1953&gt;INDEX($Y$1921:$Y$2048,1+$A$1953+Assumptions!$B$81)),IF($G$1953=1,$Z$1953&gt;=INDEX($Z$1921:$Z$2048,1+$A$1953-Assumptions!$B$82),$Z$1953&gt;INDEX($Z$1921:$Z$2048,1+$A$1953+Assumptions!$B$82)),IF($H$1953=1,$AA$1953&gt;=INDEX($AA$1921:$AA$2048,1+$A$1953-Assumptions!$B$83),$AA$1953&gt;INDEX($AA$1921:$AA$2048,1+$A$1953+Assumptions!$B$83))),1,0)</f>
        <v>0</v>
      </c>
    </row>
    <row r="1954" customFormat="false" ht="15" hidden="true" customHeight="false" outlineLevel="0" collapsed="false">
      <c r="A1954" s="6" t="n">
        <f aca="false">ROW()-ROW($A$1921)+Assumptions!$B$4</f>
        <v>33</v>
      </c>
      <c r="B1954" s="12" t="n">
        <f aca="false">MOD(QUOTIENT($A$1954,Assumptions!$B$77),2)</f>
        <v>0</v>
      </c>
      <c r="C1954" s="12" t="n">
        <f aca="false">MOD(QUOTIENT($A$1954,Assumptions!$B$78),2)</f>
        <v>1</v>
      </c>
      <c r="D1954" s="12" t="n">
        <f aca="false">MOD(QUOTIENT($A$1954,Assumptions!$B$79),2)</f>
        <v>0</v>
      </c>
      <c r="E1954" s="12" t="n">
        <f aca="false">MOD(QUOTIENT($A$1954,Assumptions!$B$80),2)</f>
        <v>0</v>
      </c>
      <c r="F1954" s="12" t="n">
        <f aca="false">MOD(QUOTIENT($A$1954,Assumptions!$B$81),2)</f>
        <v>0</v>
      </c>
      <c r="G1954" s="12" t="n">
        <f aca="false">MOD(QUOTIENT($A$1954,Assumptions!$B$82),2)</f>
        <v>0</v>
      </c>
      <c r="H1954" s="12" t="n">
        <f aca="false">MOD(QUOTIENT($A$1954,Assumptions!$B$83),2)</f>
        <v>1</v>
      </c>
      <c r="I1954" s="12" t="n">
        <f aca="false">IF($B$1954=1,MIN(Assumptions!$B$67,MAX(Assumptions!$B$4,Assumptions!$B$26-(Assumptions!$B$4))),Assumptions!$B$4)</f>
        <v>0</v>
      </c>
      <c r="J1954" s="12" t="n">
        <f aca="false">IF($C$1954=1,MIN(Assumptions!$B$66,MAX(Assumptions!$B$4,Assumptions!$B$26-($I$1954))),Assumptions!$B$4)</f>
        <v>300000000</v>
      </c>
      <c r="K1954" s="12" t="n">
        <f aca="false">IF($D$1954=1,MIN(Assumptions!$B$61,MAX(Assumptions!$B$4,Assumptions!$B$26-($I$1954+$J$1954))),Assumptions!$B$4)</f>
        <v>0</v>
      </c>
      <c r="L1954" s="12" t="n">
        <f aca="false">IF($E$1954=1,MIN(Assumptions!$B$56,MAX(Assumptions!$B$4,Assumptions!$B$26-($I$1954+$J$1954+$K$1954))),Assumptions!$B$4)</f>
        <v>0</v>
      </c>
      <c r="M1954" s="12" t="n">
        <f aca="false">IF($F$1954=1,MIN(Assumptions!$B$51,MAX(Assumptions!$B$4,Assumptions!$B$26-($I$1954+$J$1954+$K$1954+$L$1954))),Assumptions!$B$4)</f>
        <v>0</v>
      </c>
      <c r="N1954" s="12" t="n">
        <f aca="false">IF($G$1954=1,MIN(Assumptions!$B$46,MAX(Assumptions!$B$4,Assumptions!$B$26-($I$1954+$J$1954+$K$1954+$L$1954+$M$1954))),Assumptions!$B$4)</f>
        <v>0</v>
      </c>
      <c r="O1954" s="12" t="n">
        <f aca="false">IF($H$1954=1,MIN(Assumptions!$B$41,MAX(Assumptions!$B$4,Assumptions!$B$26-($I$1954+$J$1954+$K$1954+$L$1954+$M$1954+$N$1954))),Assumptions!$B$4)</f>
        <v>5000000</v>
      </c>
      <c r="P1954" s="12" t="n">
        <f aca="false">$I$1954+$J$1954+$K$1954+$L$1954+$M$1954+$N$1954+$O$1954</f>
        <v>305000000</v>
      </c>
      <c r="Q1954" s="12" t="n">
        <f aca="false">MAX(Assumptions!$B$4,Assumptions!$B$26-$P$1954)</f>
        <v>1695000000</v>
      </c>
      <c r="R1954" s="12" t="n">
        <f aca="false">$J$1910+$O$1910+Assumptions!$B$20+IF($B$1954=0,$D$1910,Assumptions!$B$4)+IF($C$1954=0,$AI$1910,Assumptions!$B$4)+IF($D$1954=0,$AF$1910,Assumptions!$B$4)+IF($E$1954=0,$AC$1910,Assumptions!$B$4)+IF($F$1954=0,$Z$1910,Assumptions!$B$4)+IF($G$1954=0,$W$1910,Assumptions!$B$4)+IF($H$1954=0,$T$1910,Assumptions!$B$4)</f>
        <v>22026032.7590847</v>
      </c>
      <c r="S1954" s="12" t="n">
        <f aca="false">IF($R$1954&gt;Assumptions!$B$4,$Q$1954/$R$1954&gt;Assumptions!$B$13,FALSE())</f>
        <v>1</v>
      </c>
      <c r="T1954" s="12" t="n">
        <f aca="false">IF($S$1954,($Q$1954+Assumptions!$B$14*Assumptions!$B$13)/($R$1954+Assumptions!$B$14),IF($R$1954&gt;Assumptions!$B$4,$Q$1954/$R$1954,Assumptions!$B$4))</f>
        <v>69.2121720897248</v>
      </c>
      <c r="U1954" s="12" t="n">
        <f aca="false">IF($B$1954=1,$I$1954,$D$1910*$T$1954)</f>
        <v>43915395.5205032</v>
      </c>
      <c r="V1954" s="12" t="n">
        <f aca="false">IF($C$1954=1,$J$1954,$AI$1910*$T$1954)</f>
        <v>300000000</v>
      </c>
      <c r="W1954" s="12" t="n">
        <f aca="false">IF($D$1954=1,$K$1954,$AF$1910*$T$1954)</f>
        <v>119467795.467555</v>
      </c>
      <c r="X1954" s="12" t="n">
        <f aca="false">IF($E$1954=1,$L$1954,$AC$1910*$T$1954)</f>
        <v>166109213.01534</v>
      </c>
      <c r="Y1954" s="12" t="n">
        <f aca="false">IF($F$1954=1,$M$1954,$Z$1910*$T$1954)</f>
        <v>207636516.269174</v>
      </c>
      <c r="Z1954" s="12" t="n">
        <f aca="false">IF($G$1954=1,$N$1954,$W$1910*$T$1954)</f>
        <v>346060860.448624</v>
      </c>
      <c r="AA1954" s="12" t="n">
        <f aca="false">IF($H$1954=1,$O$1954,$T$1910*$T$1954)</f>
        <v>5000000</v>
      </c>
      <c r="AB1954" s="12" t="n">
        <f aca="false">($J$1910+$O$1910)*$T$1954</f>
        <v>18370240.2469687</v>
      </c>
      <c r="AC1954" s="12" t="n">
        <f aca="false">Assumptions!$B$20*$T$1954</f>
        <v>622909548.807523</v>
      </c>
      <c r="AD1954" s="12" t="n">
        <f aca="false">IF($S$1954,Assumptions!$B$14*($T$1954-Assumptions!$B$13),Assumptions!$B$4)</f>
        <v>170530430.224312</v>
      </c>
      <c r="AE1954" s="12" t="n">
        <f aca="false">$U$1954+$V$1954+$W$1954+$X$1954+$Y$1954+$Z$1954+$AA$1954+$AB$1954+$AC$1954+$AD$1954</f>
        <v>2000000000</v>
      </c>
      <c r="AF1954" s="12" t="n">
        <f aca="false">IF(AND(IF($B$1954=1,$U$1954&gt;=INDEX($U$1921:$U$2048,1+$A$1954-Assumptions!$B$77),$U$1954&gt;INDEX($U$1921:$U$2048,1+$A$1954+Assumptions!$B$77)),IF($C$1954=1,$V$1954&gt;=INDEX($V$1921:$V$2048,1+$A$1954-Assumptions!$B$78),$V$1954&gt;INDEX($V$1921:$V$2048,1+$A$1954+Assumptions!$B$78)),IF($D$1954=1,$W$1954&gt;=INDEX($W$1921:$W$2048,1+$A$1954-Assumptions!$B$79),$W$1954&gt;INDEX($W$1921:$W$2048,1+$A$1954+Assumptions!$B$79)),IF($E$1954=1,$X$1954&gt;=INDEX($X$1921:$X$2048,1+$A$1954-Assumptions!$B$80),$X$1954&gt;INDEX($X$1921:$X$2048,1+$A$1954+Assumptions!$B$80)),IF($F$1954=1,$Y$1954&gt;=INDEX($Y$1921:$Y$2048,1+$A$1954-Assumptions!$B$81),$Y$1954&gt;INDEX($Y$1921:$Y$2048,1+$A$1954+Assumptions!$B$81)),IF($G$1954=1,$Z$1954&gt;=INDEX($Z$1921:$Z$2048,1+$A$1954-Assumptions!$B$82),$Z$1954&gt;INDEX($Z$1921:$Z$2048,1+$A$1954+Assumptions!$B$82)),IF($H$1954=1,$AA$1954&gt;=INDEX($AA$1921:$AA$2048,1+$A$1954-Assumptions!$B$83),$AA$1954&gt;INDEX($AA$1921:$AA$2048,1+$A$1954+Assumptions!$B$83))),1,0)</f>
        <v>0</v>
      </c>
    </row>
    <row r="1955" customFormat="false" ht="15" hidden="true" customHeight="false" outlineLevel="0" collapsed="false">
      <c r="A1955" s="6" t="n">
        <f aca="false">ROW()-ROW($A$1921)+Assumptions!$B$4</f>
        <v>34</v>
      </c>
      <c r="B1955" s="12" t="n">
        <f aca="false">MOD(QUOTIENT($A$1955,Assumptions!$B$77),2)</f>
        <v>0</v>
      </c>
      <c r="C1955" s="12" t="n">
        <f aca="false">MOD(QUOTIENT($A$1955,Assumptions!$B$78),2)</f>
        <v>1</v>
      </c>
      <c r="D1955" s="12" t="n">
        <f aca="false">MOD(QUOTIENT($A$1955,Assumptions!$B$79),2)</f>
        <v>0</v>
      </c>
      <c r="E1955" s="12" t="n">
        <f aca="false">MOD(QUOTIENT($A$1955,Assumptions!$B$80),2)</f>
        <v>0</v>
      </c>
      <c r="F1955" s="12" t="n">
        <f aca="false">MOD(QUOTIENT($A$1955,Assumptions!$B$81),2)</f>
        <v>0</v>
      </c>
      <c r="G1955" s="12" t="n">
        <f aca="false">MOD(QUOTIENT($A$1955,Assumptions!$B$82),2)</f>
        <v>1</v>
      </c>
      <c r="H1955" s="12" t="n">
        <f aca="false">MOD(QUOTIENT($A$1955,Assumptions!$B$83),2)</f>
        <v>0</v>
      </c>
      <c r="I1955" s="12" t="n">
        <f aca="false">IF($B$1955=1,MIN(Assumptions!$B$67,MAX(Assumptions!$B$4,Assumptions!$B$26-(Assumptions!$B$4))),Assumptions!$B$4)</f>
        <v>0</v>
      </c>
      <c r="J1955" s="12" t="n">
        <f aca="false">IF($C$1955=1,MIN(Assumptions!$B$66,MAX(Assumptions!$B$4,Assumptions!$B$26-($I$1955))),Assumptions!$B$4)</f>
        <v>300000000</v>
      </c>
      <c r="K1955" s="12" t="n">
        <f aca="false">IF($D$1955=1,MIN(Assumptions!$B$61,MAX(Assumptions!$B$4,Assumptions!$B$26-($I$1955+$J$1955))),Assumptions!$B$4)</f>
        <v>0</v>
      </c>
      <c r="L1955" s="12" t="n">
        <f aca="false">IF($E$1955=1,MIN(Assumptions!$B$56,MAX(Assumptions!$B$4,Assumptions!$B$26-($I$1955+$J$1955+$K$1955))),Assumptions!$B$4)</f>
        <v>0</v>
      </c>
      <c r="M1955" s="12" t="n">
        <f aca="false">IF($F$1955=1,MIN(Assumptions!$B$51,MAX(Assumptions!$B$4,Assumptions!$B$26-($I$1955+$J$1955+$K$1955+$L$1955))),Assumptions!$B$4)</f>
        <v>0</v>
      </c>
      <c r="N1955" s="12" t="n">
        <f aca="false">IF($G$1955=1,MIN(Assumptions!$B$46,MAX(Assumptions!$B$4,Assumptions!$B$26-($I$1955+$J$1955+$K$1955+$L$1955+$M$1955))),Assumptions!$B$4)</f>
        <v>15000000</v>
      </c>
      <c r="O1955" s="12" t="n">
        <f aca="false">IF($H$1955=1,MIN(Assumptions!$B$41,MAX(Assumptions!$B$4,Assumptions!$B$26-($I$1955+$J$1955+$K$1955+$L$1955+$M$1955+$N$1955))),Assumptions!$B$4)</f>
        <v>0</v>
      </c>
      <c r="P1955" s="12" t="n">
        <f aca="false">$I$1955+$J$1955+$K$1955+$L$1955+$M$1955+$N$1955+$O$1955</f>
        <v>315000000</v>
      </c>
      <c r="Q1955" s="12" t="n">
        <f aca="false">MAX(Assumptions!$B$4,Assumptions!$B$26-$P$1955)</f>
        <v>1685000000</v>
      </c>
      <c r="R1955" s="12" t="n">
        <f aca="false">$J$1910+$O$1910+Assumptions!$B$20+IF($B$1955=0,$D$1910,Assumptions!$B$4)+IF($C$1955=0,$AI$1910,Assumptions!$B$4)+IF($D$1955=0,$AF$1910,Assumptions!$B$4)+IF($E$1955=0,$AC$1910,Assumptions!$B$4)+IF($F$1955=0,$Z$1910,Assumptions!$B$4)+IF($G$1955=0,$W$1910,Assumptions!$B$4)+IF($H$1955=0,$T$1910,Assumptions!$B$4)</f>
        <v>22026032.7590847</v>
      </c>
      <c r="S1955" s="12" t="n">
        <f aca="false">IF($R$1955&gt;Assumptions!$B$4,$Q$1955/$R$1955&gt;Assumptions!$B$13,FALSE())</f>
        <v>1</v>
      </c>
      <c r="T1955" s="12" t="n">
        <f aca="false">IF($S$1955,($Q$1955+Assumptions!$B$14*Assumptions!$B$13)/($R$1955+Assumptions!$B$14),IF($R$1955&gt;Assumptions!$B$4,$Q$1955/$R$1955,Assumptions!$B$4))</f>
        <v>68.8044420626867</v>
      </c>
      <c r="U1955" s="12" t="n">
        <f aca="false">IF($B$1955=1,$I$1955,$D$1910*$T$1955)</f>
        <v>43656689.2140496</v>
      </c>
      <c r="V1955" s="12" t="n">
        <f aca="false">IF($C$1955=1,$J$1955,$AI$1910*$T$1955)</f>
        <v>300000000</v>
      </c>
      <c r="W1955" s="12" t="n">
        <f aca="false">IF($D$1955=1,$K$1955,$AF$1910*$T$1955)</f>
        <v>118764008.749042</v>
      </c>
      <c r="X1955" s="12" t="n">
        <f aca="false">IF($E$1955=1,$L$1955,$AC$1910*$T$1955)</f>
        <v>165130660.950448</v>
      </c>
      <c r="Y1955" s="12" t="n">
        <f aca="false">IF($F$1955=1,$M$1955,$Z$1910*$T$1955)</f>
        <v>206413326.18806</v>
      </c>
      <c r="Z1955" s="12" t="n">
        <f aca="false">IF($G$1955=1,$N$1955,$W$1910*$T$1955)</f>
        <v>15000000</v>
      </c>
      <c r="AA1955" s="12" t="n">
        <f aca="false">IF($H$1955=1,$O$1955,$T$1910*$T$1955)</f>
        <v>344022210.313433</v>
      </c>
      <c r="AB1955" s="12" t="n">
        <f aca="false">($J$1910+$O$1910)*$T$1955</f>
        <v>18262020.8640705</v>
      </c>
      <c r="AC1955" s="12" t="n">
        <f aca="false">Assumptions!$B$20*$T$1955</f>
        <v>619239978.56418</v>
      </c>
      <c r="AD1955" s="12" t="n">
        <f aca="false">IF($S$1955,Assumptions!$B$14*($T$1955-Assumptions!$B$13),Assumptions!$B$4)</f>
        <v>169511105.156717</v>
      </c>
      <c r="AE1955" s="12" t="n">
        <f aca="false">$U$1955+$V$1955+$W$1955+$X$1955+$Y$1955+$Z$1955+$AA$1955+$AB$1955+$AC$1955+$AD$1955</f>
        <v>2000000000</v>
      </c>
      <c r="AF1955" s="12" t="n">
        <f aca="false">IF(AND(IF($B$1955=1,$U$1955&gt;=INDEX($U$1921:$U$2048,1+$A$1955-Assumptions!$B$77),$U$1955&gt;INDEX($U$1921:$U$2048,1+$A$1955+Assumptions!$B$77)),IF($C$1955=1,$V$1955&gt;=INDEX($V$1921:$V$2048,1+$A$1955-Assumptions!$B$78),$V$1955&gt;INDEX($V$1921:$V$2048,1+$A$1955+Assumptions!$B$78)),IF($D$1955=1,$W$1955&gt;=INDEX($W$1921:$W$2048,1+$A$1955-Assumptions!$B$79),$W$1955&gt;INDEX($W$1921:$W$2048,1+$A$1955+Assumptions!$B$79)),IF($E$1955=1,$X$1955&gt;=INDEX($X$1921:$X$2048,1+$A$1955-Assumptions!$B$80),$X$1955&gt;INDEX($X$1921:$X$2048,1+$A$1955+Assumptions!$B$80)),IF($F$1955=1,$Y$1955&gt;=INDEX($Y$1921:$Y$2048,1+$A$1955-Assumptions!$B$81),$Y$1955&gt;INDEX($Y$1921:$Y$2048,1+$A$1955+Assumptions!$B$81)),IF($G$1955=1,$Z$1955&gt;=INDEX($Z$1921:$Z$2048,1+$A$1955-Assumptions!$B$82),$Z$1955&gt;INDEX($Z$1921:$Z$2048,1+$A$1955+Assumptions!$B$82)),IF($H$1955=1,$AA$1955&gt;=INDEX($AA$1921:$AA$2048,1+$A$1955-Assumptions!$B$83),$AA$1955&gt;INDEX($AA$1921:$AA$2048,1+$A$1955+Assumptions!$B$83))),1,0)</f>
        <v>0</v>
      </c>
    </row>
    <row r="1956" customFormat="false" ht="15" hidden="true" customHeight="false" outlineLevel="0" collapsed="false">
      <c r="A1956" s="6" t="n">
        <f aca="false">ROW()-ROW($A$1921)+Assumptions!$B$4</f>
        <v>35</v>
      </c>
      <c r="B1956" s="12" t="n">
        <f aca="false">MOD(QUOTIENT($A$1956,Assumptions!$B$77),2)</f>
        <v>0</v>
      </c>
      <c r="C1956" s="12" t="n">
        <f aca="false">MOD(QUOTIENT($A$1956,Assumptions!$B$78),2)</f>
        <v>1</v>
      </c>
      <c r="D1956" s="12" t="n">
        <f aca="false">MOD(QUOTIENT($A$1956,Assumptions!$B$79),2)</f>
        <v>0</v>
      </c>
      <c r="E1956" s="12" t="n">
        <f aca="false">MOD(QUOTIENT($A$1956,Assumptions!$B$80),2)</f>
        <v>0</v>
      </c>
      <c r="F1956" s="12" t="n">
        <f aca="false">MOD(QUOTIENT($A$1956,Assumptions!$B$81),2)</f>
        <v>0</v>
      </c>
      <c r="G1956" s="12" t="n">
        <f aca="false">MOD(QUOTIENT($A$1956,Assumptions!$B$82),2)</f>
        <v>1</v>
      </c>
      <c r="H1956" s="12" t="n">
        <f aca="false">MOD(QUOTIENT($A$1956,Assumptions!$B$83),2)</f>
        <v>1</v>
      </c>
      <c r="I1956" s="12" t="n">
        <f aca="false">IF($B$1956=1,MIN(Assumptions!$B$67,MAX(Assumptions!$B$4,Assumptions!$B$26-(Assumptions!$B$4))),Assumptions!$B$4)</f>
        <v>0</v>
      </c>
      <c r="J1956" s="12" t="n">
        <f aca="false">IF($C$1956=1,MIN(Assumptions!$B$66,MAX(Assumptions!$B$4,Assumptions!$B$26-($I$1956))),Assumptions!$B$4)</f>
        <v>300000000</v>
      </c>
      <c r="K1956" s="12" t="n">
        <f aca="false">IF($D$1956=1,MIN(Assumptions!$B$61,MAX(Assumptions!$B$4,Assumptions!$B$26-($I$1956+$J$1956))),Assumptions!$B$4)</f>
        <v>0</v>
      </c>
      <c r="L1956" s="12" t="n">
        <f aca="false">IF($E$1956=1,MIN(Assumptions!$B$56,MAX(Assumptions!$B$4,Assumptions!$B$26-($I$1956+$J$1956+$K$1956))),Assumptions!$B$4)</f>
        <v>0</v>
      </c>
      <c r="M1956" s="12" t="n">
        <f aca="false">IF($F$1956=1,MIN(Assumptions!$B$51,MAX(Assumptions!$B$4,Assumptions!$B$26-($I$1956+$J$1956+$K$1956+$L$1956))),Assumptions!$B$4)</f>
        <v>0</v>
      </c>
      <c r="N1956" s="12" t="n">
        <f aca="false">IF($G$1956=1,MIN(Assumptions!$B$46,MAX(Assumptions!$B$4,Assumptions!$B$26-($I$1956+$J$1956+$K$1956+$L$1956+$M$1956))),Assumptions!$B$4)</f>
        <v>15000000</v>
      </c>
      <c r="O1956" s="12" t="n">
        <f aca="false">IF($H$1956=1,MIN(Assumptions!$B$41,MAX(Assumptions!$B$4,Assumptions!$B$26-($I$1956+$J$1956+$K$1956+$L$1956+$M$1956+$N$1956))),Assumptions!$B$4)</f>
        <v>5000000</v>
      </c>
      <c r="P1956" s="12" t="n">
        <f aca="false">$I$1956+$J$1956+$K$1956+$L$1956+$M$1956+$N$1956+$O$1956</f>
        <v>320000000</v>
      </c>
      <c r="Q1956" s="12" t="n">
        <f aca="false">MAX(Assumptions!$B$4,Assumptions!$B$26-$P$1956)</f>
        <v>1680000000</v>
      </c>
      <c r="R1956" s="12" t="n">
        <f aca="false">$J$1910+$O$1910+Assumptions!$B$20+IF($B$1956=0,$D$1910,Assumptions!$B$4)+IF($C$1956=0,$AI$1910,Assumptions!$B$4)+IF($D$1956=0,$AF$1910,Assumptions!$B$4)+IF($E$1956=0,$AC$1910,Assumptions!$B$4)+IF($F$1956=0,$Z$1910,Assumptions!$B$4)+IF($G$1956=0,$W$1910,Assumptions!$B$4)+IF($H$1956=0,$T$1910,Assumptions!$B$4)</f>
        <v>17026032.7590847</v>
      </c>
      <c r="S1956" s="12" t="n">
        <f aca="false">IF($R$1956&gt;Assumptions!$B$4,$Q$1956/$R$1956&gt;Assumptions!$B$13,FALSE())</f>
        <v>1</v>
      </c>
      <c r="T1956" s="12" t="n">
        <f aca="false">IF($S$1956,($Q$1956+Assumptions!$B$14*Assumptions!$B$13)/($R$1956+Assumptions!$B$14),IF($R$1956&gt;Assumptions!$B$4,$Q$1956/$R$1956,Assumptions!$B$4))</f>
        <v>86.1670171692812</v>
      </c>
      <c r="U1956" s="12" t="n">
        <f aca="false">IF($B$1956=1,$I$1956,$D$1910*$T$1956)</f>
        <v>54673311.4358183</v>
      </c>
      <c r="V1956" s="12" t="n">
        <f aca="false">IF($C$1956=1,$J$1956,$AI$1910*$T$1956)</f>
        <v>300000000</v>
      </c>
      <c r="W1956" s="12" t="n">
        <f aca="false">IF($D$1956=1,$K$1956,$AF$1910*$T$1956)</f>
        <v>148733716.51859</v>
      </c>
      <c r="X1956" s="12" t="n">
        <f aca="false">IF($E$1956=1,$L$1956,$AC$1910*$T$1956)</f>
        <v>206800841.206275</v>
      </c>
      <c r="Y1956" s="12" t="n">
        <f aca="false">IF($F$1956=1,$M$1956,$Z$1910*$T$1956)</f>
        <v>258501051.507844</v>
      </c>
      <c r="Z1956" s="12" t="n">
        <f aca="false">IF($G$1956=1,$N$1956,$W$1910*$T$1956)</f>
        <v>15000000</v>
      </c>
      <c r="AA1956" s="12" t="n">
        <f aca="false">IF($H$1956=1,$O$1956,$T$1910*$T$1956)</f>
        <v>5000000</v>
      </c>
      <c r="AB1956" s="12" t="n">
        <f aca="false">($J$1910+$O$1910)*$T$1956</f>
        <v>22870381.8847404</v>
      </c>
      <c r="AC1956" s="12" t="n">
        <f aca="false">Assumptions!$B$20*$T$1956</f>
        <v>775503154.523531</v>
      </c>
      <c r="AD1956" s="12" t="n">
        <f aca="false">IF($S$1956,Assumptions!$B$14*($T$1956-Assumptions!$B$13),Assumptions!$B$4)</f>
        <v>212917542.923203</v>
      </c>
      <c r="AE1956" s="12" t="n">
        <f aca="false">$U$1956+$V$1956+$W$1956+$X$1956+$Y$1956+$Z$1956+$AA$1956+$AB$1956+$AC$1956+$AD$1956</f>
        <v>2000000000</v>
      </c>
      <c r="AF1956" s="12" t="n">
        <f aca="false">IF(AND(IF($B$1956=1,$U$1956&gt;=INDEX($U$1921:$U$2048,1+$A$1956-Assumptions!$B$77),$U$1956&gt;INDEX($U$1921:$U$2048,1+$A$1956+Assumptions!$B$77)),IF($C$1956=1,$V$1956&gt;=INDEX($V$1921:$V$2048,1+$A$1956-Assumptions!$B$78),$V$1956&gt;INDEX($V$1921:$V$2048,1+$A$1956+Assumptions!$B$78)),IF($D$1956=1,$W$1956&gt;=INDEX($W$1921:$W$2048,1+$A$1956-Assumptions!$B$79),$W$1956&gt;INDEX($W$1921:$W$2048,1+$A$1956+Assumptions!$B$79)),IF($E$1956=1,$X$1956&gt;=INDEX($X$1921:$X$2048,1+$A$1956-Assumptions!$B$80),$X$1956&gt;INDEX($X$1921:$X$2048,1+$A$1956+Assumptions!$B$80)),IF($F$1956=1,$Y$1956&gt;=INDEX($Y$1921:$Y$2048,1+$A$1956-Assumptions!$B$81),$Y$1956&gt;INDEX($Y$1921:$Y$2048,1+$A$1956+Assumptions!$B$81)),IF($G$1956=1,$Z$1956&gt;=INDEX($Z$1921:$Z$2048,1+$A$1956-Assumptions!$B$82),$Z$1956&gt;INDEX($Z$1921:$Z$2048,1+$A$1956+Assumptions!$B$82)),IF($H$1956=1,$AA$1956&gt;=INDEX($AA$1921:$AA$2048,1+$A$1956-Assumptions!$B$83),$AA$1956&gt;INDEX($AA$1921:$AA$2048,1+$A$1956+Assumptions!$B$83))),1,0)</f>
        <v>0</v>
      </c>
    </row>
    <row r="1957" customFormat="false" ht="15" hidden="true" customHeight="false" outlineLevel="0" collapsed="false">
      <c r="A1957" s="6" t="n">
        <f aca="false">ROW()-ROW($A$1921)+Assumptions!$B$4</f>
        <v>36</v>
      </c>
      <c r="B1957" s="12" t="n">
        <f aca="false">MOD(QUOTIENT($A$1957,Assumptions!$B$77),2)</f>
        <v>0</v>
      </c>
      <c r="C1957" s="12" t="n">
        <f aca="false">MOD(QUOTIENT($A$1957,Assumptions!$B$78),2)</f>
        <v>1</v>
      </c>
      <c r="D1957" s="12" t="n">
        <f aca="false">MOD(QUOTIENT($A$1957,Assumptions!$B$79),2)</f>
        <v>0</v>
      </c>
      <c r="E1957" s="12" t="n">
        <f aca="false">MOD(QUOTIENT($A$1957,Assumptions!$B$80),2)</f>
        <v>0</v>
      </c>
      <c r="F1957" s="12" t="n">
        <f aca="false">MOD(QUOTIENT($A$1957,Assumptions!$B$81),2)</f>
        <v>1</v>
      </c>
      <c r="G1957" s="12" t="n">
        <f aca="false">MOD(QUOTIENT($A$1957,Assumptions!$B$82),2)</f>
        <v>0</v>
      </c>
      <c r="H1957" s="12" t="n">
        <f aca="false">MOD(QUOTIENT($A$1957,Assumptions!$B$83),2)</f>
        <v>0</v>
      </c>
      <c r="I1957" s="12" t="n">
        <f aca="false">IF($B$1957=1,MIN(Assumptions!$B$67,MAX(Assumptions!$B$4,Assumptions!$B$26-(Assumptions!$B$4))),Assumptions!$B$4)</f>
        <v>0</v>
      </c>
      <c r="J1957" s="12" t="n">
        <f aca="false">IF($C$1957=1,MIN(Assumptions!$B$66,MAX(Assumptions!$B$4,Assumptions!$B$26-($I$1957))),Assumptions!$B$4)</f>
        <v>300000000</v>
      </c>
      <c r="K1957" s="12" t="n">
        <f aca="false">IF($D$1957=1,MIN(Assumptions!$B$61,MAX(Assumptions!$B$4,Assumptions!$B$26-($I$1957+$J$1957))),Assumptions!$B$4)</f>
        <v>0</v>
      </c>
      <c r="L1957" s="12" t="n">
        <f aca="false">IF($E$1957=1,MIN(Assumptions!$B$56,MAX(Assumptions!$B$4,Assumptions!$B$26-($I$1957+$J$1957+$K$1957))),Assumptions!$B$4)</f>
        <v>0</v>
      </c>
      <c r="M1957" s="12" t="n">
        <f aca="false">IF($F$1957=1,MIN(Assumptions!$B$51,MAX(Assumptions!$B$4,Assumptions!$B$26-($I$1957+$J$1957+$K$1957+$L$1957))),Assumptions!$B$4)</f>
        <v>30000000</v>
      </c>
      <c r="N1957" s="12" t="n">
        <f aca="false">IF($G$1957=1,MIN(Assumptions!$B$46,MAX(Assumptions!$B$4,Assumptions!$B$26-($I$1957+$J$1957+$K$1957+$L$1957+$M$1957))),Assumptions!$B$4)</f>
        <v>0</v>
      </c>
      <c r="O1957" s="12" t="n">
        <f aca="false">IF($H$1957=1,MIN(Assumptions!$B$41,MAX(Assumptions!$B$4,Assumptions!$B$26-($I$1957+$J$1957+$K$1957+$L$1957+$M$1957+$N$1957))),Assumptions!$B$4)</f>
        <v>0</v>
      </c>
      <c r="P1957" s="12" t="n">
        <f aca="false">$I$1957+$J$1957+$K$1957+$L$1957+$M$1957+$N$1957+$O$1957</f>
        <v>330000000</v>
      </c>
      <c r="Q1957" s="12" t="n">
        <f aca="false">MAX(Assumptions!$B$4,Assumptions!$B$26-$P$1957)</f>
        <v>1670000000</v>
      </c>
      <c r="R1957" s="12" t="n">
        <f aca="false">$J$1910+$O$1910+Assumptions!$B$20+IF($B$1957=0,$D$1910,Assumptions!$B$4)+IF($C$1957=0,$AI$1910,Assumptions!$B$4)+IF($D$1957=0,$AF$1910,Assumptions!$B$4)+IF($E$1957=0,$AC$1910,Assumptions!$B$4)+IF($F$1957=0,$Z$1910,Assumptions!$B$4)+IF($G$1957=0,$W$1910,Assumptions!$B$4)+IF($H$1957=0,$T$1910,Assumptions!$B$4)</f>
        <v>24026032.7590847</v>
      </c>
      <c r="S1957" s="12" t="n">
        <f aca="false">IF($R$1957&gt;Assumptions!$B$4,$Q$1957/$R$1957&gt;Assumptions!$B$13,FALSE())</f>
        <v>1</v>
      </c>
      <c r="T1957" s="12" t="n">
        <f aca="false">IF($S$1957,($Q$1957+Assumptions!$B$14*Assumptions!$B$13)/($R$1957+Assumptions!$B$14),IF($R$1957&gt;Assumptions!$B$4,$Q$1957/$R$1957,Assumptions!$B$4))</f>
        <v>63.051267982288</v>
      </c>
      <c r="U1957" s="12" t="n">
        <f aca="false">IF($B$1957=1,$I$1957,$D$1910*$T$1957)</f>
        <v>40006277.6229861</v>
      </c>
      <c r="V1957" s="12" t="n">
        <f aca="false">IF($C$1957=1,$J$1957,$AI$1910*$T$1957)</f>
        <v>300000000</v>
      </c>
      <c r="W1957" s="12" t="n">
        <f aca="false">IF($D$1957=1,$K$1957,$AF$1910*$T$1957)</f>
        <v>108833399.673007</v>
      </c>
      <c r="X1957" s="12" t="n">
        <f aca="false">IF($E$1957=1,$L$1957,$AC$1910*$T$1957)</f>
        <v>151323043.157491</v>
      </c>
      <c r="Y1957" s="12" t="n">
        <f aca="false">IF($F$1957=1,$M$1957,$Z$1910*$T$1957)</f>
        <v>30000000</v>
      </c>
      <c r="Z1957" s="12" t="n">
        <f aca="false">IF($G$1957=1,$N$1957,$W$1910*$T$1957)</f>
        <v>315256339.91144</v>
      </c>
      <c r="AA1957" s="12" t="n">
        <f aca="false">IF($H$1957=1,$O$1957,$T$1910*$T$1957)</f>
        <v>315256339.91144</v>
      </c>
      <c r="AB1957" s="12" t="n">
        <f aca="false">($J$1910+$O$1910)*$T$1957</f>
        <v>16735017.9273248</v>
      </c>
      <c r="AC1957" s="12" t="n">
        <f aca="false">Assumptions!$B$20*$T$1957</f>
        <v>567461411.840592</v>
      </c>
      <c r="AD1957" s="12" t="n">
        <f aca="false">IF($S$1957,Assumptions!$B$14*($T$1957-Assumptions!$B$13),Assumptions!$B$4)</f>
        <v>155128169.95572</v>
      </c>
      <c r="AE1957" s="12" t="n">
        <f aca="false">$U$1957+$V$1957+$W$1957+$X$1957+$Y$1957+$Z$1957+$AA$1957+$AB$1957+$AC$1957+$AD$1957</f>
        <v>2000000000</v>
      </c>
      <c r="AF1957" s="12" t="n">
        <f aca="false">IF(AND(IF($B$1957=1,$U$1957&gt;=INDEX($U$1921:$U$2048,1+$A$1957-Assumptions!$B$77),$U$1957&gt;INDEX($U$1921:$U$2048,1+$A$1957+Assumptions!$B$77)),IF($C$1957=1,$V$1957&gt;=INDEX($V$1921:$V$2048,1+$A$1957-Assumptions!$B$78),$V$1957&gt;INDEX($V$1921:$V$2048,1+$A$1957+Assumptions!$B$78)),IF($D$1957=1,$W$1957&gt;=INDEX($W$1921:$W$2048,1+$A$1957-Assumptions!$B$79),$W$1957&gt;INDEX($W$1921:$W$2048,1+$A$1957+Assumptions!$B$79)),IF($E$1957=1,$X$1957&gt;=INDEX($X$1921:$X$2048,1+$A$1957-Assumptions!$B$80),$X$1957&gt;INDEX($X$1921:$X$2048,1+$A$1957+Assumptions!$B$80)),IF($F$1957=1,$Y$1957&gt;=INDEX($Y$1921:$Y$2048,1+$A$1957-Assumptions!$B$81),$Y$1957&gt;INDEX($Y$1921:$Y$2048,1+$A$1957+Assumptions!$B$81)),IF($G$1957=1,$Z$1957&gt;=INDEX($Z$1921:$Z$2048,1+$A$1957-Assumptions!$B$82),$Z$1957&gt;INDEX($Z$1921:$Z$2048,1+$A$1957+Assumptions!$B$82)),IF($H$1957=1,$AA$1957&gt;=INDEX($AA$1921:$AA$2048,1+$A$1957-Assumptions!$B$83),$AA$1957&gt;INDEX($AA$1921:$AA$2048,1+$A$1957+Assumptions!$B$83))),1,0)</f>
        <v>0</v>
      </c>
    </row>
    <row r="1958" customFormat="false" ht="15" hidden="true" customHeight="false" outlineLevel="0" collapsed="false">
      <c r="A1958" s="6" t="n">
        <f aca="false">ROW()-ROW($A$1921)+Assumptions!$B$4</f>
        <v>37</v>
      </c>
      <c r="B1958" s="12" t="n">
        <f aca="false">MOD(QUOTIENT($A$1958,Assumptions!$B$77),2)</f>
        <v>0</v>
      </c>
      <c r="C1958" s="12" t="n">
        <f aca="false">MOD(QUOTIENT($A$1958,Assumptions!$B$78),2)</f>
        <v>1</v>
      </c>
      <c r="D1958" s="12" t="n">
        <f aca="false">MOD(QUOTIENT($A$1958,Assumptions!$B$79),2)</f>
        <v>0</v>
      </c>
      <c r="E1958" s="12" t="n">
        <f aca="false">MOD(QUOTIENT($A$1958,Assumptions!$B$80),2)</f>
        <v>0</v>
      </c>
      <c r="F1958" s="12" t="n">
        <f aca="false">MOD(QUOTIENT($A$1958,Assumptions!$B$81),2)</f>
        <v>1</v>
      </c>
      <c r="G1958" s="12" t="n">
        <f aca="false">MOD(QUOTIENT($A$1958,Assumptions!$B$82),2)</f>
        <v>0</v>
      </c>
      <c r="H1958" s="12" t="n">
        <f aca="false">MOD(QUOTIENT($A$1958,Assumptions!$B$83),2)</f>
        <v>1</v>
      </c>
      <c r="I1958" s="12" t="n">
        <f aca="false">IF($B$1958=1,MIN(Assumptions!$B$67,MAX(Assumptions!$B$4,Assumptions!$B$26-(Assumptions!$B$4))),Assumptions!$B$4)</f>
        <v>0</v>
      </c>
      <c r="J1958" s="12" t="n">
        <f aca="false">IF($C$1958=1,MIN(Assumptions!$B$66,MAX(Assumptions!$B$4,Assumptions!$B$26-($I$1958))),Assumptions!$B$4)</f>
        <v>300000000</v>
      </c>
      <c r="K1958" s="12" t="n">
        <f aca="false">IF($D$1958=1,MIN(Assumptions!$B$61,MAX(Assumptions!$B$4,Assumptions!$B$26-($I$1958+$J$1958))),Assumptions!$B$4)</f>
        <v>0</v>
      </c>
      <c r="L1958" s="12" t="n">
        <f aca="false">IF($E$1958=1,MIN(Assumptions!$B$56,MAX(Assumptions!$B$4,Assumptions!$B$26-($I$1958+$J$1958+$K$1958))),Assumptions!$B$4)</f>
        <v>0</v>
      </c>
      <c r="M1958" s="12" t="n">
        <f aca="false">IF($F$1958=1,MIN(Assumptions!$B$51,MAX(Assumptions!$B$4,Assumptions!$B$26-($I$1958+$J$1958+$K$1958+$L$1958))),Assumptions!$B$4)</f>
        <v>30000000</v>
      </c>
      <c r="N1958" s="12" t="n">
        <f aca="false">IF($G$1958=1,MIN(Assumptions!$B$46,MAX(Assumptions!$B$4,Assumptions!$B$26-($I$1958+$J$1958+$K$1958+$L$1958+$M$1958))),Assumptions!$B$4)</f>
        <v>0</v>
      </c>
      <c r="O1958" s="12" t="n">
        <f aca="false">IF($H$1958=1,MIN(Assumptions!$B$41,MAX(Assumptions!$B$4,Assumptions!$B$26-($I$1958+$J$1958+$K$1958+$L$1958+$M$1958+$N$1958))),Assumptions!$B$4)</f>
        <v>5000000</v>
      </c>
      <c r="P1958" s="12" t="n">
        <f aca="false">$I$1958+$J$1958+$K$1958+$L$1958+$M$1958+$N$1958+$O$1958</f>
        <v>335000000</v>
      </c>
      <c r="Q1958" s="12" t="n">
        <f aca="false">MAX(Assumptions!$B$4,Assumptions!$B$26-$P$1958)</f>
        <v>1665000000</v>
      </c>
      <c r="R1958" s="12" t="n">
        <f aca="false">$J$1910+$O$1910+Assumptions!$B$20+IF($B$1958=0,$D$1910,Assumptions!$B$4)+IF($C$1958=0,$AI$1910,Assumptions!$B$4)+IF($D$1958=0,$AF$1910,Assumptions!$B$4)+IF($E$1958=0,$AC$1910,Assumptions!$B$4)+IF($F$1958=0,$Z$1910,Assumptions!$B$4)+IF($G$1958=0,$W$1910,Assumptions!$B$4)+IF($H$1958=0,$T$1910,Assumptions!$B$4)</f>
        <v>19026032.7590847</v>
      </c>
      <c r="S1958" s="12" t="n">
        <f aca="false">IF($R$1958&gt;Assumptions!$B$4,$Q$1958/$R$1958&gt;Assumptions!$B$13,FALSE())</f>
        <v>1</v>
      </c>
      <c r="T1958" s="12" t="n">
        <f aca="false">IF($S$1958,($Q$1958+Assumptions!$B$14*Assumptions!$B$13)/($R$1958+Assumptions!$B$14),IF($R$1958&gt;Assumptions!$B$4,$Q$1958/$R$1958,Assumptions!$B$4))</f>
        <v>77.4643436931619</v>
      </c>
      <c r="U1958" s="12" t="n">
        <f aca="false">IF($B$1958=1,$I$1958,$D$1910*$T$1958)</f>
        <v>49151430.872756</v>
      </c>
      <c r="V1958" s="12" t="n">
        <f aca="false">IF($C$1958=1,$J$1958,$AI$1910*$T$1958)</f>
        <v>300000000</v>
      </c>
      <c r="W1958" s="12" t="n">
        <f aca="false">IF($D$1958=1,$K$1958,$AF$1910*$T$1958)</f>
        <v>133711948.186885</v>
      </c>
      <c r="X1958" s="12" t="n">
        <f aca="false">IF($E$1958=1,$L$1958,$AC$1910*$T$1958)</f>
        <v>185914424.863588</v>
      </c>
      <c r="Y1958" s="12" t="n">
        <f aca="false">IF($F$1958=1,$M$1958,$Z$1910*$T$1958)</f>
        <v>30000000</v>
      </c>
      <c r="Z1958" s="12" t="n">
        <f aca="false">IF($G$1958=1,$N$1958,$W$1910*$T$1958)</f>
        <v>387321718.465809</v>
      </c>
      <c r="AA1958" s="12" t="n">
        <f aca="false">IF($H$1958=1,$O$1958,$T$1910*$T$1958)</f>
        <v>5000000</v>
      </c>
      <c r="AB1958" s="12" t="n">
        <f aca="false">($J$1910+$O$1910)*$T$1958</f>
        <v>20560525.1396005</v>
      </c>
      <c r="AC1958" s="12" t="n">
        <f aca="false">Assumptions!$B$20*$T$1958</f>
        <v>697179093.238457</v>
      </c>
      <c r="AD1958" s="12" t="n">
        <f aca="false">IF($S$1958,Assumptions!$B$14*($T$1958-Assumptions!$B$13),Assumptions!$B$4)</f>
        <v>191160859.232905</v>
      </c>
      <c r="AE1958" s="12" t="n">
        <f aca="false">$U$1958+$V$1958+$W$1958+$X$1958+$Y$1958+$Z$1958+$AA$1958+$AB$1958+$AC$1958+$AD$1958</f>
        <v>2000000000</v>
      </c>
      <c r="AF1958" s="12" t="n">
        <f aca="false">IF(AND(IF($B$1958=1,$U$1958&gt;=INDEX($U$1921:$U$2048,1+$A$1958-Assumptions!$B$77),$U$1958&gt;INDEX($U$1921:$U$2048,1+$A$1958+Assumptions!$B$77)),IF($C$1958=1,$V$1958&gt;=INDEX($V$1921:$V$2048,1+$A$1958-Assumptions!$B$78),$V$1958&gt;INDEX($V$1921:$V$2048,1+$A$1958+Assumptions!$B$78)),IF($D$1958=1,$W$1958&gt;=INDEX($W$1921:$W$2048,1+$A$1958-Assumptions!$B$79),$W$1958&gt;INDEX($W$1921:$W$2048,1+$A$1958+Assumptions!$B$79)),IF($E$1958=1,$X$1958&gt;=INDEX($X$1921:$X$2048,1+$A$1958-Assumptions!$B$80),$X$1958&gt;INDEX($X$1921:$X$2048,1+$A$1958+Assumptions!$B$80)),IF($F$1958=1,$Y$1958&gt;=INDEX($Y$1921:$Y$2048,1+$A$1958-Assumptions!$B$81),$Y$1958&gt;INDEX($Y$1921:$Y$2048,1+$A$1958+Assumptions!$B$81)),IF($G$1958=1,$Z$1958&gt;=INDEX($Z$1921:$Z$2048,1+$A$1958-Assumptions!$B$82),$Z$1958&gt;INDEX($Z$1921:$Z$2048,1+$A$1958+Assumptions!$B$82)),IF($H$1958=1,$AA$1958&gt;=INDEX($AA$1921:$AA$2048,1+$A$1958-Assumptions!$B$83),$AA$1958&gt;INDEX($AA$1921:$AA$2048,1+$A$1958+Assumptions!$B$83))),1,0)</f>
        <v>0</v>
      </c>
    </row>
    <row r="1959" customFormat="false" ht="15" hidden="true" customHeight="false" outlineLevel="0" collapsed="false">
      <c r="A1959" s="6" t="n">
        <f aca="false">ROW()-ROW($A$1921)+Assumptions!$B$4</f>
        <v>38</v>
      </c>
      <c r="B1959" s="12" t="n">
        <f aca="false">MOD(QUOTIENT($A$1959,Assumptions!$B$77),2)</f>
        <v>0</v>
      </c>
      <c r="C1959" s="12" t="n">
        <f aca="false">MOD(QUOTIENT($A$1959,Assumptions!$B$78),2)</f>
        <v>1</v>
      </c>
      <c r="D1959" s="12" t="n">
        <f aca="false">MOD(QUOTIENT($A$1959,Assumptions!$B$79),2)</f>
        <v>0</v>
      </c>
      <c r="E1959" s="12" t="n">
        <f aca="false">MOD(QUOTIENT($A$1959,Assumptions!$B$80),2)</f>
        <v>0</v>
      </c>
      <c r="F1959" s="12" t="n">
        <f aca="false">MOD(QUOTIENT($A$1959,Assumptions!$B$81),2)</f>
        <v>1</v>
      </c>
      <c r="G1959" s="12" t="n">
        <f aca="false">MOD(QUOTIENT($A$1959,Assumptions!$B$82),2)</f>
        <v>1</v>
      </c>
      <c r="H1959" s="12" t="n">
        <f aca="false">MOD(QUOTIENT($A$1959,Assumptions!$B$83),2)</f>
        <v>0</v>
      </c>
      <c r="I1959" s="12" t="n">
        <f aca="false">IF($B$1959=1,MIN(Assumptions!$B$67,MAX(Assumptions!$B$4,Assumptions!$B$26-(Assumptions!$B$4))),Assumptions!$B$4)</f>
        <v>0</v>
      </c>
      <c r="J1959" s="12" t="n">
        <f aca="false">IF($C$1959=1,MIN(Assumptions!$B$66,MAX(Assumptions!$B$4,Assumptions!$B$26-($I$1959))),Assumptions!$B$4)</f>
        <v>300000000</v>
      </c>
      <c r="K1959" s="12" t="n">
        <f aca="false">IF($D$1959=1,MIN(Assumptions!$B$61,MAX(Assumptions!$B$4,Assumptions!$B$26-($I$1959+$J$1959))),Assumptions!$B$4)</f>
        <v>0</v>
      </c>
      <c r="L1959" s="12" t="n">
        <f aca="false">IF($E$1959=1,MIN(Assumptions!$B$56,MAX(Assumptions!$B$4,Assumptions!$B$26-($I$1959+$J$1959+$K$1959))),Assumptions!$B$4)</f>
        <v>0</v>
      </c>
      <c r="M1959" s="12" t="n">
        <f aca="false">IF($F$1959=1,MIN(Assumptions!$B$51,MAX(Assumptions!$B$4,Assumptions!$B$26-($I$1959+$J$1959+$K$1959+$L$1959))),Assumptions!$B$4)</f>
        <v>30000000</v>
      </c>
      <c r="N1959" s="12" t="n">
        <f aca="false">IF($G$1959=1,MIN(Assumptions!$B$46,MAX(Assumptions!$B$4,Assumptions!$B$26-($I$1959+$J$1959+$K$1959+$L$1959+$M$1959))),Assumptions!$B$4)</f>
        <v>15000000</v>
      </c>
      <c r="O1959" s="12" t="n">
        <f aca="false">IF($H$1959=1,MIN(Assumptions!$B$41,MAX(Assumptions!$B$4,Assumptions!$B$26-($I$1959+$J$1959+$K$1959+$L$1959+$M$1959+$N$1959))),Assumptions!$B$4)</f>
        <v>0</v>
      </c>
      <c r="P1959" s="12" t="n">
        <f aca="false">$I$1959+$J$1959+$K$1959+$L$1959+$M$1959+$N$1959+$O$1959</f>
        <v>345000000</v>
      </c>
      <c r="Q1959" s="12" t="n">
        <f aca="false">MAX(Assumptions!$B$4,Assumptions!$B$26-$P$1959)</f>
        <v>1655000000</v>
      </c>
      <c r="R1959" s="12" t="n">
        <f aca="false">$J$1910+$O$1910+Assumptions!$B$20+IF($B$1959=0,$D$1910,Assumptions!$B$4)+IF($C$1959=0,$AI$1910,Assumptions!$B$4)+IF($D$1959=0,$AF$1910,Assumptions!$B$4)+IF($E$1959=0,$AC$1910,Assumptions!$B$4)+IF($F$1959=0,$Z$1910,Assumptions!$B$4)+IF($G$1959=0,$W$1910,Assumptions!$B$4)+IF($H$1959=0,$T$1910,Assumptions!$B$4)</f>
        <v>19026032.7590847</v>
      </c>
      <c r="S1959" s="12" t="n">
        <f aca="false">IF($R$1959&gt;Assumptions!$B$4,$Q$1959/$R$1959&gt;Assumptions!$B$13,FALSE())</f>
        <v>1</v>
      </c>
      <c r="T1959" s="12" t="n">
        <f aca="false">IF($S$1959,($Q$1959+Assumptions!$B$14*Assumptions!$B$13)/($R$1959+Assumptions!$B$14),IF($R$1959&gt;Assumptions!$B$4,$Q$1959/$R$1959,Assumptions!$B$4))</f>
        <v>76.9997899078955</v>
      </c>
      <c r="U1959" s="12" t="n">
        <f aca="false">IF($B$1959=1,$I$1959,$D$1910*$T$1959)</f>
        <v>48856669.6681218</v>
      </c>
      <c r="V1959" s="12" t="n">
        <f aca="false">IF($C$1959=1,$J$1959,$AI$1910*$T$1959)</f>
        <v>300000000</v>
      </c>
      <c r="W1959" s="12" t="n">
        <f aca="false">IF($D$1959=1,$K$1959,$AF$1910*$T$1959)</f>
        <v>132910077.43314</v>
      </c>
      <c r="X1959" s="12" t="n">
        <f aca="false">IF($E$1959=1,$L$1959,$AC$1910*$T$1959)</f>
        <v>184799495.778949</v>
      </c>
      <c r="Y1959" s="12" t="n">
        <f aca="false">IF($F$1959=1,$M$1959,$Z$1910*$T$1959)</f>
        <v>30000000</v>
      </c>
      <c r="Z1959" s="12" t="n">
        <f aca="false">IF($G$1959=1,$N$1959,$W$1910*$T$1959)</f>
        <v>15000000</v>
      </c>
      <c r="AA1959" s="12" t="n">
        <f aca="false">IF($H$1959=1,$O$1959,$T$1910*$T$1959)</f>
        <v>384998949.539478</v>
      </c>
      <c r="AB1959" s="12" t="n">
        <f aca="false">($J$1910+$O$1910)*$T$1959</f>
        <v>20437223.6395129</v>
      </c>
      <c r="AC1959" s="12" t="n">
        <f aca="false">Assumptions!$B$20*$T$1959</f>
        <v>692998109.17106</v>
      </c>
      <c r="AD1959" s="12" t="n">
        <f aca="false">IF($S$1959,Assumptions!$B$14*($T$1959-Assumptions!$B$13),Assumptions!$B$4)</f>
        <v>189999474.769739</v>
      </c>
      <c r="AE1959" s="12" t="n">
        <f aca="false">$U$1959+$V$1959+$W$1959+$X$1959+$Y$1959+$Z$1959+$AA$1959+$AB$1959+$AC$1959+$AD$1959</f>
        <v>2000000000</v>
      </c>
      <c r="AF1959" s="12" t="n">
        <f aca="false">IF(AND(IF($B$1959=1,$U$1959&gt;=INDEX($U$1921:$U$2048,1+$A$1959-Assumptions!$B$77),$U$1959&gt;INDEX($U$1921:$U$2048,1+$A$1959+Assumptions!$B$77)),IF($C$1959=1,$V$1959&gt;=INDEX($V$1921:$V$2048,1+$A$1959-Assumptions!$B$78),$V$1959&gt;INDEX($V$1921:$V$2048,1+$A$1959+Assumptions!$B$78)),IF($D$1959=1,$W$1959&gt;=INDEX($W$1921:$W$2048,1+$A$1959-Assumptions!$B$79),$W$1959&gt;INDEX($W$1921:$W$2048,1+$A$1959+Assumptions!$B$79)),IF($E$1959=1,$X$1959&gt;=INDEX($X$1921:$X$2048,1+$A$1959-Assumptions!$B$80),$X$1959&gt;INDEX($X$1921:$X$2048,1+$A$1959+Assumptions!$B$80)),IF($F$1959=1,$Y$1959&gt;=INDEX($Y$1921:$Y$2048,1+$A$1959-Assumptions!$B$81),$Y$1959&gt;INDEX($Y$1921:$Y$2048,1+$A$1959+Assumptions!$B$81)),IF($G$1959=1,$Z$1959&gt;=INDEX($Z$1921:$Z$2048,1+$A$1959-Assumptions!$B$82),$Z$1959&gt;INDEX($Z$1921:$Z$2048,1+$A$1959+Assumptions!$B$82)),IF($H$1959=1,$AA$1959&gt;=INDEX($AA$1921:$AA$2048,1+$A$1959-Assumptions!$B$83),$AA$1959&gt;INDEX($AA$1921:$AA$2048,1+$A$1959+Assumptions!$B$83))),1,0)</f>
        <v>0</v>
      </c>
    </row>
    <row r="1960" customFormat="false" ht="15" hidden="true" customHeight="false" outlineLevel="0" collapsed="false">
      <c r="A1960" s="6" t="n">
        <f aca="false">ROW()-ROW($A$1921)+Assumptions!$B$4</f>
        <v>39</v>
      </c>
      <c r="B1960" s="12" t="n">
        <f aca="false">MOD(QUOTIENT($A$1960,Assumptions!$B$77),2)</f>
        <v>0</v>
      </c>
      <c r="C1960" s="12" t="n">
        <f aca="false">MOD(QUOTIENT($A$1960,Assumptions!$B$78),2)</f>
        <v>1</v>
      </c>
      <c r="D1960" s="12" t="n">
        <f aca="false">MOD(QUOTIENT($A$1960,Assumptions!$B$79),2)</f>
        <v>0</v>
      </c>
      <c r="E1960" s="12" t="n">
        <f aca="false">MOD(QUOTIENT($A$1960,Assumptions!$B$80),2)</f>
        <v>0</v>
      </c>
      <c r="F1960" s="12" t="n">
        <f aca="false">MOD(QUOTIENT($A$1960,Assumptions!$B$81),2)</f>
        <v>1</v>
      </c>
      <c r="G1960" s="12" t="n">
        <f aca="false">MOD(QUOTIENT($A$1960,Assumptions!$B$82),2)</f>
        <v>1</v>
      </c>
      <c r="H1960" s="12" t="n">
        <f aca="false">MOD(QUOTIENT($A$1960,Assumptions!$B$83),2)</f>
        <v>1</v>
      </c>
      <c r="I1960" s="12" t="n">
        <f aca="false">IF($B$1960=1,MIN(Assumptions!$B$67,MAX(Assumptions!$B$4,Assumptions!$B$26-(Assumptions!$B$4))),Assumptions!$B$4)</f>
        <v>0</v>
      </c>
      <c r="J1960" s="12" t="n">
        <f aca="false">IF($C$1960=1,MIN(Assumptions!$B$66,MAX(Assumptions!$B$4,Assumptions!$B$26-($I$1960))),Assumptions!$B$4)</f>
        <v>300000000</v>
      </c>
      <c r="K1960" s="12" t="n">
        <f aca="false">IF($D$1960=1,MIN(Assumptions!$B$61,MAX(Assumptions!$B$4,Assumptions!$B$26-($I$1960+$J$1960))),Assumptions!$B$4)</f>
        <v>0</v>
      </c>
      <c r="L1960" s="12" t="n">
        <f aca="false">IF($E$1960=1,MIN(Assumptions!$B$56,MAX(Assumptions!$B$4,Assumptions!$B$26-($I$1960+$J$1960+$K$1960))),Assumptions!$B$4)</f>
        <v>0</v>
      </c>
      <c r="M1960" s="12" t="n">
        <f aca="false">IF($F$1960=1,MIN(Assumptions!$B$51,MAX(Assumptions!$B$4,Assumptions!$B$26-($I$1960+$J$1960+$K$1960+$L$1960))),Assumptions!$B$4)</f>
        <v>30000000</v>
      </c>
      <c r="N1960" s="12" t="n">
        <f aca="false">IF($G$1960=1,MIN(Assumptions!$B$46,MAX(Assumptions!$B$4,Assumptions!$B$26-($I$1960+$J$1960+$K$1960+$L$1960+$M$1960))),Assumptions!$B$4)</f>
        <v>15000000</v>
      </c>
      <c r="O1960" s="12" t="n">
        <f aca="false">IF($H$1960=1,MIN(Assumptions!$B$41,MAX(Assumptions!$B$4,Assumptions!$B$26-($I$1960+$J$1960+$K$1960+$L$1960+$M$1960+$N$1960))),Assumptions!$B$4)</f>
        <v>5000000</v>
      </c>
      <c r="P1960" s="12" t="n">
        <f aca="false">$I$1960+$J$1960+$K$1960+$L$1960+$M$1960+$N$1960+$O$1960</f>
        <v>350000000</v>
      </c>
      <c r="Q1960" s="12" t="n">
        <f aca="false">MAX(Assumptions!$B$4,Assumptions!$B$26-$P$1960)</f>
        <v>1650000000</v>
      </c>
      <c r="R1960" s="12" t="n">
        <f aca="false">$J$1910+$O$1910+Assumptions!$B$20+IF($B$1960=0,$D$1910,Assumptions!$B$4)+IF($C$1960=0,$AI$1910,Assumptions!$B$4)+IF($D$1960=0,$AF$1910,Assumptions!$B$4)+IF($E$1960=0,$AC$1910,Assumptions!$B$4)+IF($F$1960=0,$Z$1910,Assumptions!$B$4)+IF($G$1960=0,$W$1910,Assumptions!$B$4)+IF($H$1960=0,$T$1910,Assumptions!$B$4)</f>
        <v>14026032.7590847</v>
      </c>
      <c r="S1960" s="12" t="n">
        <f aca="false">IF($R$1960&gt;Assumptions!$B$4,$Q$1960/$R$1960&gt;Assumptions!$B$13,FALSE())</f>
        <v>1</v>
      </c>
      <c r="T1960" s="12" t="n">
        <f aca="false">IF($S$1960,($Q$1960+Assumptions!$B$14*Assumptions!$B$13)/($R$1960+Assumptions!$B$14),IF($R$1960&gt;Assumptions!$B$4,$Q$1960/$R$1960,Assumptions!$B$4))</f>
        <v>99.9937507137994</v>
      </c>
      <c r="U1960" s="12" t="n">
        <f aca="false">IF($B$1960=1,$I$1960,$D$1910*$T$1960)</f>
        <v>63446428.2739514</v>
      </c>
      <c r="V1960" s="12" t="n">
        <f aca="false">IF($C$1960=1,$J$1960,$AI$1910*$T$1960)</f>
        <v>300000000</v>
      </c>
      <c r="W1960" s="12" t="n">
        <f aca="false">IF($D$1960=1,$K$1960,$AF$1910*$T$1960)</f>
        <v>172600174.183572</v>
      </c>
      <c r="X1960" s="12" t="n">
        <f aca="false">IF($E$1960=1,$L$1960,$AC$1910*$T$1960)</f>
        <v>239985001.713119</v>
      </c>
      <c r="Y1960" s="12" t="n">
        <f aca="false">IF($F$1960=1,$M$1960,$Z$1910*$T$1960)</f>
        <v>30000000</v>
      </c>
      <c r="Z1960" s="12" t="n">
        <f aca="false">IF($G$1960=1,$N$1960,$W$1910*$T$1960)</f>
        <v>15000000</v>
      </c>
      <c r="AA1960" s="12" t="n">
        <f aca="false">IF($H$1960=1,$O$1960,$T$1910*$T$1960)</f>
        <v>5000000</v>
      </c>
      <c r="AB1960" s="12" t="n">
        <f aca="false">($J$1910+$O$1910)*$T$1960</f>
        <v>26540262.6206656</v>
      </c>
      <c r="AC1960" s="12" t="n">
        <f aca="false">Assumptions!$B$20*$T$1960</f>
        <v>899943756.424195</v>
      </c>
      <c r="AD1960" s="12" t="n">
        <f aca="false">IF($S$1960,Assumptions!$B$14*($T$1960-Assumptions!$B$13),Assumptions!$B$4)</f>
        <v>247484376.784498</v>
      </c>
      <c r="AE1960" s="12" t="n">
        <f aca="false">$U$1960+$V$1960+$W$1960+$X$1960+$Y$1960+$Z$1960+$AA$1960+$AB$1960+$AC$1960+$AD$1960</f>
        <v>2000000000</v>
      </c>
      <c r="AF1960" s="12" t="n">
        <f aca="false">IF(AND(IF($B$1960=1,$U$1960&gt;=INDEX($U$1921:$U$2048,1+$A$1960-Assumptions!$B$77),$U$1960&gt;INDEX($U$1921:$U$2048,1+$A$1960+Assumptions!$B$77)),IF($C$1960=1,$V$1960&gt;=INDEX($V$1921:$V$2048,1+$A$1960-Assumptions!$B$78),$V$1960&gt;INDEX($V$1921:$V$2048,1+$A$1960+Assumptions!$B$78)),IF($D$1960=1,$W$1960&gt;=INDEX($W$1921:$W$2048,1+$A$1960-Assumptions!$B$79),$W$1960&gt;INDEX($W$1921:$W$2048,1+$A$1960+Assumptions!$B$79)),IF($E$1960=1,$X$1960&gt;=INDEX($X$1921:$X$2048,1+$A$1960-Assumptions!$B$80),$X$1960&gt;INDEX($X$1921:$X$2048,1+$A$1960+Assumptions!$B$80)),IF($F$1960=1,$Y$1960&gt;=INDEX($Y$1921:$Y$2048,1+$A$1960-Assumptions!$B$81),$Y$1960&gt;INDEX($Y$1921:$Y$2048,1+$A$1960+Assumptions!$B$81)),IF($G$1960=1,$Z$1960&gt;=INDEX($Z$1921:$Z$2048,1+$A$1960-Assumptions!$B$82),$Z$1960&gt;INDEX($Z$1921:$Z$2048,1+$A$1960+Assumptions!$B$82)),IF($H$1960=1,$AA$1960&gt;=INDEX($AA$1921:$AA$2048,1+$A$1960-Assumptions!$B$83),$AA$1960&gt;INDEX($AA$1921:$AA$2048,1+$A$1960+Assumptions!$B$83))),1,0)</f>
        <v>0</v>
      </c>
    </row>
    <row r="1961" customFormat="false" ht="15" hidden="true" customHeight="false" outlineLevel="0" collapsed="false">
      <c r="A1961" s="6" t="n">
        <f aca="false">ROW()-ROW($A$1921)+Assumptions!$B$4</f>
        <v>40</v>
      </c>
      <c r="B1961" s="12" t="n">
        <f aca="false">MOD(QUOTIENT($A$1961,Assumptions!$B$77),2)</f>
        <v>0</v>
      </c>
      <c r="C1961" s="12" t="n">
        <f aca="false">MOD(QUOTIENT($A$1961,Assumptions!$B$78),2)</f>
        <v>1</v>
      </c>
      <c r="D1961" s="12" t="n">
        <f aca="false">MOD(QUOTIENT($A$1961,Assumptions!$B$79),2)</f>
        <v>0</v>
      </c>
      <c r="E1961" s="12" t="n">
        <f aca="false">MOD(QUOTIENT($A$1961,Assumptions!$B$80),2)</f>
        <v>1</v>
      </c>
      <c r="F1961" s="12" t="n">
        <f aca="false">MOD(QUOTIENT($A$1961,Assumptions!$B$81),2)</f>
        <v>0</v>
      </c>
      <c r="G1961" s="12" t="n">
        <f aca="false">MOD(QUOTIENT($A$1961,Assumptions!$B$82),2)</f>
        <v>0</v>
      </c>
      <c r="H1961" s="12" t="n">
        <f aca="false">MOD(QUOTIENT($A$1961,Assumptions!$B$83),2)</f>
        <v>0</v>
      </c>
      <c r="I1961" s="12" t="n">
        <f aca="false">IF($B$1961=1,MIN(Assumptions!$B$67,MAX(Assumptions!$B$4,Assumptions!$B$26-(Assumptions!$B$4))),Assumptions!$B$4)</f>
        <v>0</v>
      </c>
      <c r="J1961" s="12" t="n">
        <f aca="false">IF($C$1961=1,MIN(Assumptions!$B$66,MAX(Assumptions!$B$4,Assumptions!$B$26-($I$1961))),Assumptions!$B$4)</f>
        <v>300000000</v>
      </c>
      <c r="K1961" s="12" t="n">
        <f aca="false">IF($D$1961=1,MIN(Assumptions!$B$61,MAX(Assumptions!$B$4,Assumptions!$B$26-($I$1961+$J$1961))),Assumptions!$B$4)</f>
        <v>0</v>
      </c>
      <c r="L1961" s="12" t="n">
        <f aca="false">IF($E$1961=1,MIN(Assumptions!$B$56,MAX(Assumptions!$B$4,Assumptions!$B$26-($I$1961+$J$1961+$K$1961))),Assumptions!$B$4)</f>
        <v>60000000</v>
      </c>
      <c r="M1961" s="12" t="n">
        <f aca="false">IF($F$1961=1,MIN(Assumptions!$B$51,MAX(Assumptions!$B$4,Assumptions!$B$26-($I$1961+$J$1961+$K$1961+$L$1961))),Assumptions!$B$4)</f>
        <v>0</v>
      </c>
      <c r="N1961" s="12" t="n">
        <f aca="false">IF($G$1961=1,MIN(Assumptions!$B$46,MAX(Assumptions!$B$4,Assumptions!$B$26-($I$1961+$J$1961+$K$1961+$L$1961+$M$1961))),Assumptions!$B$4)</f>
        <v>0</v>
      </c>
      <c r="O1961" s="12" t="n">
        <f aca="false">IF($H$1961=1,MIN(Assumptions!$B$41,MAX(Assumptions!$B$4,Assumptions!$B$26-($I$1961+$J$1961+$K$1961+$L$1961+$M$1961+$N$1961))),Assumptions!$B$4)</f>
        <v>0</v>
      </c>
      <c r="P1961" s="12" t="n">
        <f aca="false">$I$1961+$J$1961+$K$1961+$L$1961+$M$1961+$N$1961+$O$1961</f>
        <v>360000000</v>
      </c>
      <c r="Q1961" s="12" t="n">
        <f aca="false">MAX(Assumptions!$B$4,Assumptions!$B$26-$P$1961)</f>
        <v>1640000000</v>
      </c>
      <c r="R1961" s="12" t="n">
        <f aca="false">$J$1910+$O$1910+Assumptions!$B$20+IF($B$1961=0,$D$1910,Assumptions!$B$4)+IF($C$1961=0,$AI$1910,Assumptions!$B$4)+IF($D$1961=0,$AF$1910,Assumptions!$B$4)+IF($E$1961=0,$AC$1910,Assumptions!$B$4)+IF($F$1961=0,$Z$1910,Assumptions!$B$4)+IF($G$1961=0,$W$1910,Assumptions!$B$4)+IF($H$1961=0,$T$1910,Assumptions!$B$4)</f>
        <v>24626032.7590847</v>
      </c>
      <c r="S1961" s="12" t="n">
        <f aca="false">IF($R$1961&gt;Assumptions!$B$4,$Q$1961/$R$1961&gt;Assumptions!$B$13,FALSE())</f>
        <v>1</v>
      </c>
      <c r="T1961" s="12" t="n">
        <f aca="false">IF($S$1961,($Q$1961+Assumptions!$B$14*Assumptions!$B$13)/($R$1961+Assumptions!$B$14),IF($R$1961&gt;Assumptions!$B$4,$Q$1961/$R$1961,Assumptions!$B$4))</f>
        <v>60.5506899806391</v>
      </c>
      <c r="U1961" s="12" t="n">
        <f aca="false">IF($B$1961=1,$I$1961,$D$1910*$T$1961)</f>
        <v>38419651.0418997</v>
      </c>
      <c r="V1961" s="12" t="n">
        <f aca="false">IF($C$1961=1,$J$1961,$AI$1910*$T$1961)</f>
        <v>300000000</v>
      </c>
      <c r="W1961" s="12" t="n">
        <f aca="false">IF($D$1961=1,$K$1961,$AF$1910*$T$1961)</f>
        <v>104517127.950392</v>
      </c>
      <c r="X1961" s="12" t="n">
        <f aca="false">IF($E$1961=1,$L$1961,$AC$1910*$T$1961)</f>
        <v>60000000</v>
      </c>
      <c r="Y1961" s="12" t="n">
        <f aca="false">IF($F$1961=1,$M$1961,$Z$1910*$T$1961)</f>
        <v>181652069.941917</v>
      </c>
      <c r="Z1961" s="12" t="n">
        <f aca="false">IF($G$1961=1,$N$1961,$W$1910*$T$1961)</f>
        <v>302753449.903196</v>
      </c>
      <c r="AA1961" s="12" t="n">
        <f aca="false">IF($H$1961=1,$O$1961,$T$1910*$T$1961)</f>
        <v>302753449.903196</v>
      </c>
      <c r="AB1961" s="12" t="n">
        <f aca="false">($J$1910+$O$1910)*$T$1961</f>
        <v>16071316.4820498</v>
      </c>
      <c r="AC1961" s="12" t="n">
        <f aca="false">Assumptions!$B$20*$T$1961</f>
        <v>544956209.825752</v>
      </c>
      <c r="AD1961" s="12" t="n">
        <f aca="false">IF($S$1961,Assumptions!$B$14*($T$1961-Assumptions!$B$13),Assumptions!$B$4)</f>
        <v>148876724.951598</v>
      </c>
      <c r="AE1961" s="12" t="n">
        <f aca="false">$U$1961+$V$1961+$W$1961+$X$1961+$Y$1961+$Z$1961+$AA$1961+$AB$1961+$AC$1961+$AD$1961</f>
        <v>2000000000</v>
      </c>
      <c r="AF1961" s="12" t="n">
        <f aca="false">IF(AND(IF($B$1961=1,$U$1961&gt;=INDEX($U$1921:$U$2048,1+$A$1961-Assumptions!$B$77),$U$1961&gt;INDEX($U$1921:$U$2048,1+$A$1961+Assumptions!$B$77)),IF($C$1961=1,$V$1961&gt;=INDEX($V$1921:$V$2048,1+$A$1961-Assumptions!$B$78),$V$1961&gt;INDEX($V$1921:$V$2048,1+$A$1961+Assumptions!$B$78)),IF($D$1961=1,$W$1961&gt;=INDEX($W$1921:$W$2048,1+$A$1961-Assumptions!$B$79),$W$1961&gt;INDEX($W$1921:$W$2048,1+$A$1961+Assumptions!$B$79)),IF($E$1961=1,$X$1961&gt;=INDEX($X$1921:$X$2048,1+$A$1961-Assumptions!$B$80),$X$1961&gt;INDEX($X$1921:$X$2048,1+$A$1961+Assumptions!$B$80)),IF($F$1961=1,$Y$1961&gt;=INDEX($Y$1921:$Y$2048,1+$A$1961-Assumptions!$B$81),$Y$1961&gt;INDEX($Y$1921:$Y$2048,1+$A$1961+Assumptions!$B$81)),IF($G$1961=1,$Z$1961&gt;=INDEX($Z$1921:$Z$2048,1+$A$1961-Assumptions!$B$82),$Z$1961&gt;INDEX($Z$1921:$Z$2048,1+$A$1961+Assumptions!$B$82)),IF($H$1961=1,$AA$1961&gt;=INDEX($AA$1921:$AA$2048,1+$A$1961-Assumptions!$B$83),$AA$1961&gt;INDEX($AA$1921:$AA$2048,1+$A$1961+Assumptions!$B$83))),1,0)</f>
        <v>0</v>
      </c>
    </row>
    <row r="1962" customFormat="false" ht="15" hidden="true" customHeight="false" outlineLevel="0" collapsed="false">
      <c r="A1962" s="6" t="n">
        <f aca="false">ROW()-ROW($A$1921)+Assumptions!$B$4</f>
        <v>41</v>
      </c>
      <c r="B1962" s="12" t="n">
        <f aca="false">MOD(QUOTIENT($A$1962,Assumptions!$B$77),2)</f>
        <v>0</v>
      </c>
      <c r="C1962" s="12" t="n">
        <f aca="false">MOD(QUOTIENT($A$1962,Assumptions!$B$78),2)</f>
        <v>1</v>
      </c>
      <c r="D1962" s="12" t="n">
        <f aca="false">MOD(QUOTIENT($A$1962,Assumptions!$B$79),2)</f>
        <v>0</v>
      </c>
      <c r="E1962" s="12" t="n">
        <f aca="false">MOD(QUOTIENT($A$1962,Assumptions!$B$80),2)</f>
        <v>1</v>
      </c>
      <c r="F1962" s="12" t="n">
        <f aca="false">MOD(QUOTIENT($A$1962,Assumptions!$B$81),2)</f>
        <v>0</v>
      </c>
      <c r="G1962" s="12" t="n">
        <f aca="false">MOD(QUOTIENT($A$1962,Assumptions!$B$82),2)</f>
        <v>0</v>
      </c>
      <c r="H1962" s="12" t="n">
        <f aca="false">MOD(QUOTIENT($A$1962,Assumptions!$B$83),2)</f>
        <v>1</v>
      </c>
      <c r="I1962" s="12" t="n">
        <f aca="false">IF($B$1962=1,MIN(Assumptions!$B$67,MAX(Assumptions!$B$4,Assumptions!$B$26-(Assumptions!$B$4))),Assumptions!$B$4)</f>
        <v>0</v>
      </c>
      <c r="J1962" s="12" t="n">
        <f aca="false">IF($C$1962=1,MIN(Assumptions!$B$66,MAX(Assumptions!$B$4,Assumptions!$B$26-($I$1962))),Assumptions!$B$4)</f>
        <v>300000000</v>
      </c>
      <c r="K1962" s="12" t="n">
        <f aca="false">IF($D$1962=1,MIN(Assumptions!$B$61,MAX(Assumptions!$B$4,Assumptions!$B$26-($I$1962+$J$1962))),Assumptions!$B$4)</f>
        <v>0</v>
      </c>
      <c r="L1962" s="12" t="n">
        <f aca="false">IF($E$1962=1,MIN(Assumptions!$B$56,MAX(Assumptions!$B$4,Assumptions!$B$26-($I$1962+$J$1962+$K$1962))),Assumptions!$B$4)</f>
        <v>60000000</v>
      </c>
      <c r="M1962" s="12" t="n">
        <f aca="false">IF($F$1962=1,MIN(Assumptions!$B$51,MAX(Assumptions!$B$4,Assumptions!$B$26-($I$1962+$J$1962+$K$1962+$L$1962))),Assumptions!$B$4)</f>
        <v>0</v>
      </c>
      <c r="N1962" s="12" t="n">
        <f aca="false">IF($G$1962=1,MIN(Assumptions!$B$46,MAX(Assumptions!$B$4,Assumptions!$B$26-($I$1962+$J$1962+$K$1962+$L$1962+$M$1962))),Assumptions!$B$4)</f>
        <v>0</v>
      </c>
      <c r="O1962" s="12" t="n">
        <f aca="false">IF($H$1962=1,MIN(Assumptions!$B$41,MAX(Assumptions!$B$4,Assumptions!$B$26-($I$1962+$J$1962+$K$1962+$L$1962+$M$1962+$N$1962))),Assumptions!$B$4)</f>
        <v>5000000</v>
      </c>
      <c r="P1962" s="12" t="n">
        <f aca="false">$I$1962+$J$1962+$K$1962+$L$1962+$M$1962+$N$1962+$O$1962</f>
        <v>365000000</v>
      </c>
      <c r="Q1962" s="12" t="n">
        <f aca="false">MAX(Assumptions!$B$4,Assumptions!$B$26-$P$1962)</f>
        <v>1635000000</v>
      </c>
      <c r="R1962" s="12" t="n">
        <f aca="false">$J$1910+$O$1910+Assumptions!$B$20+IF($B$1962=0,$D$1910,Assumptions!$B$4)+IF($C$1962=0,$AI$1910,Assumptions!$B$4)+IF($D$1962=0,$AF$1910,Assumptions!$B$4)+IF($E$1962=0,$AC$1910,Assumptions!$B$4)+IF($F$1962=0,$Z$1910,Assumptions!$B$4)+IF($G$1962=0,$W$1910,Assumptions!$B$4)+IF($H$1962=0,$T$1910,Assumptions!$B$4)</f>
        <v>19626032.7590847</v>
      </c>
      <c r="S1962" s="12" t="n">
        <f aca="false">IF($R$1962&gt;Assumptions!$B$4,$Q$1962/$R$1962&gt;Assumptions!$B$13,FALSE())</f>
        <v>1</v>
      </c>
      <c r="T1962" s="12" t="n">
        <f aca="false">IF($S$1962,($Q$1962+Assumptions!$B$14*Assumptions!$B$13)/($R$1962+Assumptions!$B$14),IF($R$1962&gt;Assumptions!$B$4,$Q$1962/$R$1962,Assumptions!$B$4))</f>
        <v>74.0078448689659</v>
      </c>
      <c r="U1962" s="12" t="n">
        <f aca="false">IF($B$1962=1,$I$1962,$D$1910*$T$1962)</f>
        <v>46958268.7684958</v>
      </c>
      <c r="V1962" s="12" t="n">
        <f aca="false">IF($C$1962=1,$J$1962,$AI$1910*$T$1962)</f>
        <v>300000000</v>
      </c>
      <c r="W1962" s="12" t="n">
        <f aca="false">IF($D$1962=1,$K$1962,$AF$1910*$T$1962)</f>
        <v>127745652.344767</v>
      </c>
      <c r="X1962" s="12" t="n">
        <f aca="false">IF($E$1962=1,$L$1962,$AC$1910*$T$1962)</f>
        <v>60000000</v>
      </c>
      <c r="Y1962" s="12" t="n">
        <f aca="false">IF($F$1962=1,$M$1962,$Z$1910*$T$1962)</f>
        <v>222023534.606898</v>
      </c>
      <c r="Z1962" s="12" t="n">
        <f aca="false">IF($G$1962=1,$N$1962,$W$1910*$T$1962)</f>
        <v>370039224.34483</v>
      </c>
      <c r="AA1962" s="12" t="n">
        <f aca="false">IF($H$1962=1,$O$1962,$T$1910*$T$1962)</f>
        <v>5000000</v>
      </c>
      <c r="AB1962" s="12" t="n">
        <f aca="false">($J$1910+$O$1910)*$T$1962</f>
        <v>19643103.9419023</v>
      </c>
      <c r="AC1962" s="12" t="n">
        <f aca="false">Assumptions!$B$20*$T$1962</f>
        <v>666070603.820693</v>
      </c>
      <c r="AD1962" s="12" t="n">
        <f aca="false">IF($S$1962,Assumptions!$B$14*($T$1962-Assumptions!$B$13),Assumptions!$B$4)</f>
        <v>182519612.172415</v>
      </c>
      <c r="AE1962" s="12" t="n">
        <f aca="false">$U$1962+$V$1962+$W$1962+$X$1962+$Y$1962+$Z$1962+$AA$1962+$AB$1962+$AC$1962+$AD$1962</f>
        <v>2000000000</v>
      </c>
      <c r="AF1962" s="12" t="n">
        <f aca="false">IF(AND(IF($B$1962=1,$U$1962&gt;=INDEX($U$1921:$U$2048,1+$A$1962-Assumptions!$B$77),$U$1962&gt;INDEX($U$1921:$U$2048,1+$A$1962+Assumptions!$B$77)),IF($C$1962=1,$V$1962&gt;=INDEX($V$1921:$V$2048,1+$A$1962-Assumptions!$B$78),$V$1962&gt;INDEX($V$1921:$V$2048,1+$A$1962+Assumptions!$B$78)),IF($D$1962=1,$W$1962&gt;=INDEX($W$1921:$W$2048,1+$A$1962-Assumptions!$B$79),$W$1962&gt;INDEX($W$1921:$W$2048,1+$A$1962+Assumptions!$B$79)),IF($E$1962=1,$X$1962&gt;=INDEX($X$1921:$X$2048,1+$A$1962-Assumptions!$B$80),$X$1962&gt;INDEX($X$1921:$X$2048,1+$A$1962+Assumptions!$B$80)),IF($F$1962=1,$Y$1962&gt;=INDEX($Y$1921:$Y$2048,1+$A$1962-Assumptions!$B$81),$Y$1962&gt;INDEX($Y$1921:$Y$2048,1+$A$1962+Assumptions!$B$81)),IF($G$1962=1,$Z$1962&gt;=INDEX($Z$1921:$Z$2048,1+$A$1962-Assumptions!$B$82),$Z$1962&gt;INDEX($Z$1921:$Z$2048,1+$A$1962+Assumptions!$B$82)),IF($H$1962=1,$AA$1962&gt;=INDEX($AA$1921:$AA$2048,1+$A$1962-Assumptions!$B$83),$AA$1962&gt;INDEX($AA$1921:$AA$2048,1+$A$1962+Assumptions!$B$83))),1,0)</f>
        <v>0</v>
      </c>
    </row>
    <row r="1963" customFormat="false" ht="15" hidden="true" customHeight="false" outlineLevel="0" collapsed="false">
      <c r="A1963" s="6" t="n">
        <f aca="false">ROW()-ROW($A$1921)+Assumptions!$B$4</f>
        <v>42</v>
      </c>
      <c r="B1963" s="12" t="n">
        <f aca="false">MOD(QUOTIENT($A$1963,Assumptions!$B$77),2)</f>
        <v>0</v>
      </c>
      <c r="C1963" s="12" t="n">
        <f aca="false">MOD(QUOTIENT($A$1963,Assumptions!$B$78),2)</f>
        <v>1</v>
      </c>
      <c r="D1963" s="12" t="n">
        <f aca="false">MOD(QUOTIENT($A$1963,Assumptions!$B$79),2)</f>
        <v>0</v>
      </c>
      <c r="E1963" s="12" t="n">
        <f aca="false">MOD(QUOTIENT($A$1963,Assumptions!$B$80),2)</f>
        <v>1</v>
      </c>
      <c r="F1963" s="12" t="n">
        <f aca="false">MOD(QUOTIENT($A$1963,Assumptions!$B$81),2)</f>
        <v>0</v>
      </c>
      <c r="G1963" s="12" t="n">
        <f aca="false">MOD(QUOTIENT($A$1963,Assumptions!$B$82),2)</f>
        <v>1</v>
      </c>
      <c r="H1963" s="12" t="n">
        <f aca="false">MOD(QUOTIENT($A$1963,Assumptions!$B$83),2)</f>
        <v>0</v>
      </c>
      <c r="I1963" s="12" t="n">
        <f aca="false">IF($B$1963=1,MIN(Assumptions!$B$67,MAX(Assumptions!$B$4,Assumptions!$B$26-(Assumptions!$B$4))),Assumptions!$B$4)</f>
        <v>0</v>
      </c>
      <c r="J1963" s="12" t="n">
        <f aca="false">IF($C$1963=1,MIN(Assumptions!$B$66,MAX(Assumptions!$B$4,Assumptions!$B$26-($I$1963))),Assumptions!$B$4)</f>
        <v>300000000</v>
      </c>
      <c r="K1963" s="12" t="n">
        <f aca="false">IF($D$1963=1,MIN(Assumptions!$B$61,MAX(Assumptions!$B$4,Assumptions!$B$26-($I$1963+$J$1963))),Assumptions!$B$4)</f>
        <v>0</v>
      </c>
      <c r="L1963" s="12" t="n">
        <f aca="false">IF($E$1963=1,MIN(Assumptions!$B$56,MAX(Assumptions!$B$4,Assumptions!$B$26-($I$1963+$J$1963+$K$1963))),Assumptions!$B$4)</f>
        <v>60000000</v>
      </c>
      <c r="M1963" s="12" t="n">
        <f aca="false">IF($F$1963=1,MIN(Assumptions!$B$51,MAX(Assumptions!$B$4,Assumptions!$B$26-($I$1963+$J$1963+$K$1963+$L$1963))),Assumptions!$B$4)</f>
        <v>0</v>
      </c>
      <c r="N1963" s="12" t="n">
        <f aca="false">IF($G$1963=1,MIN(Assumptions!$B$46,MAX(Assumptions!$B$4,Assumptions!$B$26-($I$1963+$J$1963+$K$1963+$L$1963+$M$1963))),Assumptions!$B$4)</f>
        <v>15000000</v>
      </c>
      <c r="O1963" s="12" t="n">
        <f aca="false">IF($H$1963=1,MIN(Assumptions!$B$41,MAX(Assumptions!$B$4,Assumptions!$B$26-($I$1963+$J$1963+$K$1963+$L$1963+$M$1963+$N$1963))),Assumptions!$B$4)</f>
        <v>0</v>
      </c>
      <c r="P1963" s="12" t="n">
        <f aca="false">$I$1963+$J$1963+$K$1963+$L$1963+$M$1963+$N$1963+$O$1963</f>
        <v>375000000</v>
      </c>
      <c r="Q1963" s="12" t="n">
        <f aca="false">MAX(Assumptions!$B$4,Assumptions!$B$26-$P$1963)</f>
        <v>1625000000</v>
      </c>
      <c r="R1963" s="12" t="n">
        <f aca="false">$J$1910+$O$1910+Assumptions!$B$20+IF($B$1963=0,$D$1910,Assumptions!$B$4)+IF($C$1963=0,$AI$1910,Assumptions!$B$4)+IF($D$1963=0,$AF$1910,Assumptions!$B$4)+IF($E$1963=0,$AC$1910,Assumptions!$B$4)+IF($F$1963=0,$Z$1910,Assumptions!$B$4)+IF($G$1963=0,$W$1910,Assumptions!$B$4)+IF($H$1963=0,$T$1910,Assumptions!$B$4)</f>
        <v>19626032.7590847</v>
      </c>
      <c r="S1963" s="12" t="n">
        <f aca="false">IF($R$1963&gt;Assumptions!$B$4,$Q$1963/$R$1963&gt;Assumptions!$B$13,FALSE())</f>
        <v>1</v>
      </c>
      <c r="T1963" s="12" t="n">
        <f aca="false">IF($S$1963,($Q$1963+Assumptions!$B$14*Assumptions!$B$13)/($R$1963+Assumptions!$B$14),IF($R$1963&gt;Assumptions!$B$4,$Q$1963/$R$1963,Assumptions!$B$4))</f>
        <v>73.5558885644226</v>
      </c>
      <c r="U1963" s="12" t="n">
        <f aca="false">IF($B$1963=1,$I$1963,$D$1910*$T$1963)</f>
        <v>46671500.7149478</v>
      </c>
      <c r="V1963" s="12" t="n">
        <f aca="false">IF($C$1963=1,$J$1963,$AI$1910*$T$1963)</f>
        <v>300000000</v>
      </c>
      <c r="W1963" s="12" t="n">
        <f aca="false">IF($D$1963=1,$K$1963,$AF$1910*$T$1963)</f>
        <v>126965526.223577</v>
      </c>
      <c r="X1963" s="12" t="n">
        <f aca="false">IF($E$1963=1,$L$1963,$AC$1910*$T$1963)</f>
        <v>60000000</v>
      </c>
      <c r="Y1963" s="12" t="n">
        <f aca="false">IF($F$1963=1,$M$1963,$Z$1910*$T$1963)</f>
        <v>220667665.693268</v>
      </c>
      <c r="Z1963" s="12" t="n">
        <f aca="false">IF($G$1963=1,$N$1963,$W$1910*$T$1963)</f>
        <v>15000000</v>
      </c>
      <c r="AA1963" s="12" t="n">
        <f aca="false">IF($H$1963=1,$O$1963,$T$1910*$T$1963)</f>
        <v>367779442.822113</v>
      </c>
      <c r="AB1963" s="12" t="n">
        <f aca="false">($J$1910+$O$1910)*$T$1963</f>
        <v>19523146.0552342</v>
      </c>
      <c r="AC1963" s="12" t="n">
        <f aca="false">Assumptions!$B$20*$T$1963</f>
        <v>662002997.079804</v>
      </c>
      <c r="AD1963" s="12" t="n">
        <f aca="false">IF($S$1963,Assumptions!$B$14*($T$1963-Assumptions!$B$13),Assumptions!$B$4)</f>
        <v>181389721.411057</v>
      </c>
      <c r="AE1963" s="12" t="n">
        <f aca="false">$U$1963+$V$1963+$W$1963+$X$1963+$Y$1963+$Z$1963+$AA$1963+$AB$1963+$AC$1963+$AD$1963</f>
        <v>2000000000</v>
      </c>
      <c r="AF1963" s="12" t="n">
        <f aca="false">IF(AND(IF($B$1963=1,$U$1963&gt;=INDEX($U$1921:$U$2048,1+$A$1963-Assumptions!$B$77),$U$1963&gt;INDEX($U$1921:$U$2048,1+$A$1963+Assumptions!$B$77)),IF($C$1963=1,$V$1963&gt;=INDEX($V$1921:$V$2048,1+$A$1963-Assumptions!$B$78),$V$1963&gt;INDEX($V$1921:$V$2048,1+$A$1963+Assumptions!$B$78)),IF($D$1963=1,$W$1963&gt;=INDEX($W$1921:$W$2048,1+$A$1963-Assumptions!$B$79),$W$1963&gt;INDEX($W$1921:$W$2048,1+$A$1963+Assumptions!$B$79)),IF($E$1963=1,$X$1963&gt;=INDEX($X$1921:$X$2048,1+$A$1963-Assumptions!$B$80),$X$1963&gt;INDEX($X$1921:$X$2048,1+$A$1963+Assumptions!$B$80)),IF($F$1963=1,$Y$1963&gt;=INDEX($Y$1921:$Y$2048,1+$A$1963-Assumptions!$B$81),$Y$1963&gt;INDEX($Y$1921:$Y$2048,1+$A$1963+Assumptions!$B$81)),IF($G$1963=1,$Z$1963&gt;=INDEX($Z$1921:$Z$2048,1+$A$1963-Assumptions!$B$82),$Z$1963&gt;INDEX($Z$1921:$Z$2048,1+$A$1963+Assumptions!$B$82)),IF($H$1963=1,$AA$1963&gt;=INDEX($AA$1921:$AA$2048,1+$A$1963-Assumptions!$B$83),$AA$1963&gt;INDEX($AA$1921:$AA$2048,1+$A$1963+Assumptions!$B$83))),1,0)</f>
        <v>0</v>
      </c>
    </row>
    <row r="1964" customFormat="false" ht="15" hidden="true" customHeight="false" outlineLevel="0" collapsed="false">
      <c r="A1964" s="6" t="n">
        <f aca="false">ROW()-ROW($A$1921)+Assumptions!$B$4</f>
        <v>43</v>
      </c>
      <c r="B1964" s="12" t="n">
        <f aca="false">MOD(QUOTIENT($A$1964,Assumptions!$B$77),2)</f>
        <v>0</v>
      </c>
      <c r="C1964" s="12" t="n">
        <f aca="false">MOD(QUOTIENT($A$1964,Assumptions!$B$78),2)</f>
        <v>1</v>
      </c>
      <c r="D1964" s="12" t="n">
        <f aca="false">MOD(QUOTIENT($A$1964,Assumptions!$B$79),2)</f>
        <v>0</v>
      </c>
      <c r="E1964" s="12" t="n">
        <f aca="false">MOD(QUOTIENT($A$1964,Assumptions!$B$80),2)</f>
        <v>1</v>
      </c>
      <c r="F1964" s="12" t="n">
        <f aca="false">MOD(QUOTIENT($A$1964,Assumptions!$B$81),2)</f>
        <v>0</v>
      </c>
      <c r="G1964" s="12" t="n">
        <f aca="false">MOD(QUOTIENT($A$1964,Assumptions!$B$82),2)</f>
        <v>1</v>
      </c>
      <c r="H1964" s="12" t="n">
        <f aca="false">MOD(QUOTIENT($A$1964,Assumptions!$B$83),2)</f>
        <v>1</v>
      </c>
      <c r="I1964" s="12" t="n">
        <f aca="false">IF($B$1964=1,MIN(Assumptions!$B$67,MAX(Assumptions!$B$4,Assumptions!$B$26-(Assumptions!$B$4))),Assumptions!$B$4)</f>
        <v>0</v>
      </c>
      <c r="J1964" s="12" t="n">
        <f aca="false">IF($C$1964=1,MIN(Assumptions!$B$66,MAX(Assumptions!$B$4,Assumptions!$B$26-($I$1964))),Assumptions!$B$4)</f>
        <v>300000000</v>
      </c>
      <c r="K1964" s="12" t="n">
        <f aca="false">IF($D$1964=1,MIN(Assumptions!$B$61,MAX(Assumptions!$B$4,Assumptions!$B$26-($I$1964+$J$1964))),Assumptions!$B$4)</f>
        <v>0</v>
      </c>
      <c r="L1964" s="12" t="n">
        <f aca="false">IF($E$1964=1,MIN(Assumptions!$B$56,MAX(Assumptions!$B$4,Assumptions!$B$26-($I$1964+$J$1964+$K$1964))),Assumptions!$B$4)</f>
        <v>60000000</v>
      </c>
      <c r="M1964" s="12" t="n">
        <f aca="false">IF($F$1964=1,MIN(Assumptions!$B$51,MAX(Assumptions!$B$4,Assumptions!$B$26-($I$1964+$J$1964+$K$1964+$L$1964))),Assumptions!$B$4)</f>
        <v>0</v>
      </c>
      <c r="N1964" s="12" t="n">
        <f aca="false">IF($G$1964=1,MIN(Assumptions!$B$46,MAX(Assumptions!$B$4,Assumptions!$B$26-($I$1964+$J$1964+$K$1964+$L$1964+$M$1964))),Assumptions!$B$4)</f>
        <v>15000000</v>
      </c>
      <c r="O1964" s="12" t="n">
        <f aca="false">IF($H$1964=1,MIN(Assumptions!$B$41,MAX(Assumptions!$B$4,Assumptions!$B$26-($I$1964+$J$1964+$K$1964+$L$1964+$M$1964+$N$1964))),Assumptions!$B$4)</f>
        <v>5000000</v>
      </c>
      <c r="P1964" s="12" t="n">
        <f aca="false">$I$1964+$J$1964+$K$1964+$L$1964+$M$1964+$N$1964+$O$1964</f>
        <v>380000000</v>
      </c>
      <c r="Q1964" s="12" t="n">
        <f aca="false">MAX(Assumptions!$B$4,Assumptions!$B$26-$P$1964)</f>
        <v>1620000000</v>
      </c>
      <c r="R1964" s="12" t="n">
        <f aca="false">$J$1910+$O$1910+Assumptions!$B$20+IF($B$1964=0,$D$1910,Assumptions!$B$4)+IF($C$1964=0,$AI$1910,Assumptions!$B$4)+IF($D$1964=0,$AF$1910,Assumptions!$B$4)+IF($E$1964=0,$AC$1910,Assumptions!$B$4)+IF($F$1964=0,$Z$1910,Assumptions!$B$4)+IF($G$1964=0,$W$1910,Assumptions!$B$4)+IF($H$1964=0,$T$1910,Assumptions!$B$4)</f>
        <v>14626032.7590847</v>
      </c>
      <c r="S1964" s="12" t="n">
        <f aca="false">IF($R$1964&gt;Assumptions!$B$4,$Q$1964/$R$1964&gt;Assumptions!$B$13,FALSE())</f>
        <v>1</v>
      </c>
      <c r="T1964" s="12" t="n">
        <f aca="false">IF($S$1964,($Q$1964+Assumptions!$B$14*Assumptions!$B$13)/($R$1964+Assumptions!$B$14),IF($R$1964&gt;Assumptions!$B$4,$Q$1964/$R$1964,Assumptions!$B$4))</f>
        <v>94.7388121244439</v>
      </c>
      <c r="U1964" s="12" t="n">
        <f aca="false">IF($B$1964=1,$I$1964,$D$1910*$T$1964)</f>
        <v>60112149.0623651</v>
      </c>
      <c r="V1964" s="12" t="n">
        <f aca="false">IF($C$1964=1,$J$1964,$AI$1910*$T$1964)</f>
        <v>300000000</v>
      </c>
      <c r="W1964" s="12" t="n">
        <f aca="false">IF($D$1964=1,$K$1964,$AF$1910*$T$1964)</f>
        <v>163529574.17735</v>
      </c>
      <c r="X1964" s="12" t="n">
        <f aca="false">IF($E$1964=1,$L$1964,$AC$1910*$T$1964)</f>
        <v>60000000</v>
      </c>
      <c r="Y1964" s="12" t="n">
        <f aca="false">IF($F$1964=1,$M$1964,$Z$1910*$T$1964)</f>
        <v>284216436.373332</v>
      </c>
      <c r="Z1964" s="12" t="n">
        <f aca="false">IF($G$1964=1,$N$1964,$W$1910*$T$1964)</f>
        <v>15000000</v>
      </c>
      <c r="AA1964" s="12" t="n">
        <f aca="false">IF($H$1964=1,$O$1964,$T$1910*$T$1964)</f>
        <v>5000000</v>
      </c>
      <c r="AB1964" s="12" t="n">
        <f aca="false">($J$1910+$O$1910)*$T$1964</f>
        <v>25145500.9558477</v>
      </c>
      <c r="AC1964" s="12" t="n">
        <f aca="false">Assumptions!$B$20*$T$1964</f>
        <v>852649309.119996</v>
      </c>
      <c r="AD1964" s="12" t="n">
        <f aca="false">IF($S$1964,Assumptions!$B$14*($T$1964-Assumptions!$B$13),Assumptions!$B$4)</f>
        <v>234347030.31111</v>
      </c>
      <c r="AE1964" s="12" t="n">
        <f aca="false">$U$1964+$V$1964+$W$1964+$X$1964+$Y$1964+$Z$1964+$AA$1964+$AB$1964+$AC$1964+$AD$1964</f>
        <v>2000000000</v>
      </c>
      <c r="AF1964" s="12" t="n">
        <f aca="false">IF(AND(IF($B$1964=1,$U$1964&gt;=INDEX($U$1921:$U$2048,1+$A$1964-Assumptions!$B$77),$U$1964&gt;INDEX($U$1921:$U$2048,1+$A$1964+Assumptions!$B$77)),IF($C$1964=1,$V$1964&gt;=INDEX($V$1921:$V$2048,1+$A$1964-Assumptions!$B$78),$V$1964&gt;INDEX($V$1921:$V$2048,1+$A$1964+Assumptions!$B$78)),IF($D$1964=1,$W$1964&gt;=INDEX($W$1921:$W$2048,1+$A$1964-Assumptions!$B$79),$W$1964&gt;INDEX($W$1921:$W$2048,1+$A$1964+Assumptions!$B$79)),IF($E$1964=1,$X$1964&gt;=INDEX($X$1921:$X$2048,1+$A$1964-Assumptions!$B$80),$X$1964&gt;INDEX($X$1921:$X$2048,1+$A$1964+Assumptions!$B$80)),IF($F$1964=1,$Y$1964&gt;=INDEX($Y$1921:$Y$2048,1+$A$1964-Assumptions!$B$81),$Y$1964&gt;INDEX($Y$1921:$Y$2048,1+$A$1964+Assumptions!$B$81)),IF($G$1964=1,$Z$1964&gt;=INDEX($Z$1921:$Z$2048,1+$A$1964-Assumptions!$B$82),$Z$1964&gt;INDEX($Z$1921:$Z$2048,1+$A$1964+Assumptions!$B$82)),IF($H$1964=1,$AA$1964&gt;=INDEX($AA$1921:$AA$2048,1+$A$1964-Assumptions!$B$83),$AA$1964&gt;INDEX($AA$1921:$AA$2048,1+$A$1964+Assumptions!$B$83))),1,0)</f>
        <v>0</v>
      </c>
    </row>
    <row r="1965" customFormat="false" ht="15" hidden="true" customHeight="false" outlineLevel="0" collapsed="false">
      <c r="A1965" s="6" t="n">
        <f aca="false">ROW()-ROW($A$1921)+Assumptions!$B$4</f>
        <v>44</v>
      </c>
      <c r="B1965" s="12" t="n">
        <f aca="false">MOD(QUOTIENT($A$1965,Assumptions!$B$77),2)</f>
        <v>0</v>
      </c>
      <c r="C1965" s="12" t="n">
        <f aca="false">MOD(QUOTIENT($A$1965,Assumptions!$B$78),2)</f>
        <v>1</v>
      </c>
      <c r="D1965" s="12" t="n">
        <f aca="false">MOD(QUOTIENT($A$1965,Assumptions!$B$79),2)</f>
        <v>0</v>
      </c>
      <c r="E1965" s="12" t="n">
        <f aca="false">MOD(QUOTIENT($A$1965,Assumptions!$B$80),2)</f>
        <v>1</v>
      </c>
      <c r="F1965" s="12" t="n">
        <f aca="false">MOD(QUOTIENT($A$1965,Assumptions!$B$81),2)</f>
        <v>1</v>
      </c>
      <c r="G1965" s="12" t="n">
        <f aca="false">MOD(QUOTIENT($A$1965,Assumptions!$B$82),2)</f>
        <v>0</v>
      </c>
      <c r="H1965" s="12" t="n">
        <f aca="false">MOD(QUOTIENT($A$1965,Assumptions!$B$83),2)</f>
        <v>0</v>
      </c>
      <c r="I1965" s="12" t="n">
        <f aca="false">IF($B$1965=1,MIN(Assumptions!$B$67,MAX(Assumptions!$B$4,Assumptions!$B$26-(Assumptions!$B$4))),Assumptions!$B$4)</f>
        <v>0</v>
      </c>
      <c r="J1965" s="12" t="n">
        <f aca="false">IF($C$1965=1,MIN(Assumptions!$B$66,MAX(Assumptions!$B$4,Assumptions!$B$26-($I$1965))),Assumptions!$B$4)</f>
        <v>300000000</v>
      </c>
      <c r="K1965" s="12" t="n">
        <f aca="false">IF($D$1965=1,MIN(Assumptions!$B$61,MAX(Assumptions!$B$4,Assumptions!$B$26-($I$1965+$J$1965))),Assumptions!$B$4)</f>
        <v>0</v>
      </c>
      <c r="L1965" s="12" t="n">
        <f aca="false">IF($E$1965=1,MIN(Assumptions!$B$56,MAX(Assumptions!$B$4,Assumptions!$B$26-($I$1965+$J$1965+$K$1965))),Assumptions!$B$4)</f>
        <v>60000000</v>
      </c>
      <c r="M1965" s="12" t="n">
        <f aca="false">IF($F$1965=1,MIN(Assumptions!$B$51,MAX(Assumptions!$B$4,Assumptions!$B$26-($I$1965+$J$1965+$K$1965+$L$1965))),Assumptions!$B$4)</f>
        <v>30000000</v>
      </c>
      <c r="N1965" s="12" t="n">
        <f aca="false">IF($G$1965=1,MIN(Assumptions!$B$46,MAX(Assumptions!$B$4,Assumptions!$B$26-($I$1965+$J$1965+$K$1965+$L$1965+$M$1965))),Assumptions!$B$4)</f>
        <v>0</v>
      </c>
      <c r="O1965" s="12" t="n">
        <f aca="false">IF($H$1965=1,MIN(Assumptions!$B$41,MAX(Assumptions!$B$4,Assumptions!$B$26-($I$1965+$J$1965+$K$1965+$L$1965+$M$1965+$N$1965))),Assumptions!$B$4)</f>
        <v>0</v>
      </c>
      <c r="P1965" s="12" t="n">
        <f aca="false">$I$1965+$J$1965+$K$1965+$L$1965+$M$1965+$N$1965+$O$1965</f>
        <v>390000000</v>
      </c>
      <c r="Q1965" s="12" t="n">
        <f aca="false">MAX(Assumptions!$B$4,Assumptions!$B$26-$P$1965)</f>
        <v>1610000000</v>
      </c>
      <c r="R1965" s="12" t="n">
        <f aca="false">$J$1910+$O$1910+Assumptions!$B$20+IF($B$1965=0,$D$1910,Assumptions!$B$4)+IF($C$1965=0,$AI$1910,Assumptions!$B$4)+IF($D$1965=0,$AF$1910,Assumptions!$B$4)+IF($E$1965=0,$AC$1910,Assumptions!$B$4)+IF($F$1965=0,$Z$1910,Assumptions!$B$4)+IF($G$1965=0,$W$1910,Assumptions!$B$4)+IF($H$1965=0,$T$1910,Assumptions!$B$4)</f>
        <v>21626032.7590847</v>
      </c>
      <c r="S1965" s="12" t="n">
        <f aca="false">IF($R$1965&gt;Assumptions!$B$4,$Q$1965/$R$1965&gt;Assumptions!$B$13,FALSE())</f>
        <v>1</v>
      </c>
      <c r="T1965" s="12" t="n">
        <f aca="false">IF($S$1965,($Q$1965+Assumptions!$B$14*Assumptions!$B$13)/($R$1965+Assumptions!$B$14),IF($R$1965&gt;Assumptions!$B$4,$Q$1965/$R$1965,Assumptions!$B$4))</f>
        <v>66.8365170561583</v>
      </c>
      <c r="U1965" s="12" t="n">
        <f aca="false">IF($B$1965=1,$I$1965,$D$1910*$T$1965)</f>
        <v>42408033.0542004</v>
      </c>
      <c r="V1965" s="12" t="n">
        <f aca="false">IF($C$1965=1,$J$1965,$AI$1910*$T$1965)</f>
        <v>300000000</v>
      </c>
      <c r="W1965" s="12" t="n">
        <f aca="false">IF($D$1965=1,$K$1965,$AF$1910*$T$1965)</f>
        <v>115367154.480827</v>
      </c>
      <c r="X1965" s="12" t="n">
        <f aca="false">IF($E$1965=1,$L$1965,$AC$1910*$T$1965)</f>
        <v>60000000</v>
      </c>
      <c r="Y1965" s="12" t="n">
        <f aca="false">IF($F$1965=1,$M$1965,$Z$1910*$T$1965)</f>
        <v>30000000</v>
      </c>
      <c r="Z1965" s="12" t="n">
        <f aca="false">IF($G$1965=1,$N$1965,$W$1910*$T$1965)</f>
        <v>334182585.280792</v>
      </c>
      <c r="AA1965" s="12" t="n">
        <f aca="false">IF($H$1965=1,$O$1965,$T$1910*$T$1965)</f>
        <v>334182585.280792</v>
      </c>
      <c r="AB1965" s="12" t="n">
        <f aca="false">($J$1910+$O$1910)*$T$1965</f>
        <v>17739695.7575694</v>
      </c>
      <c r="AC1965" s="12" t="n">
        <f aca="false">Assumptions!$B$20*$T$1965</f>
        <v>601528653.505425</v>
      </c>
      <c r="AD1965" s="12" t="n">
        <f aca="false">IF($S$1965,Assumptions!$B$14*($T$1965-Assumptions!$B$13),Assumptions!$B$4)</f>
        <v>164591292.640396</v>
      </c>
      <c r="AE1965" s="12" t="n">
        <f aca="false">$U$1965+$V$1965+$W$1965+$X$1965+$Y$1965+$Z$1965+$AA$1965+$AB$1965+$AC$1965+$AD$1965</f>
        <v>2000000000</v>
      </c>
      <c r="AF1965" s="12" t="n">
        <f aca="false">IF(AND(IF($B$1965=1,$U$1965&gt;=INDEX($U$1921:$U$2048,1+$A$1965-Assumptions!$B$77),$U$1965&gt;INDEX($U$1921:$U$2048,1+$A$1965+Assumptions!$B$77)),IF($C$1965=1,$V$1965&gt;=INDEX($V$1921:$V$2048,1+$A$1965-Assumptions!$B$78),$V$1965&gt;INDEX($V$1921:$V$2048,1+$A$1965+Assumptions!$B$78)),IF($D$1965=1,$W$1965&gt;=INDEX($W$1921:$W$2048,1+$A$1965-Assumptions!$B$79),$W$1965&gt;INDEX($W$1921:$W$2048,1+$A$1965+Assumptions!$B$79)),IF($E$1965=1,$X$1965&gt;=INDEX($X$1921:$X$2048,1+$A$1965-Assumptions!$B$80),$X$1965&gt;INDEX($X$1921:$X$2048,1+$A$1965+Assumptions!$B$80)),IF($F$1965=1,$Y$1965&gt;=INDEX($Y$1921:$Y$2048,1+$A$1965-Assumptions!$B$81),$Y$1965&gt;INDEX($Y$1921:$Y$2048,1+$A$1965+Assumptions!$B$81)),IF($G$1965=1,$Z$1965&gt;=INDEX($Z$1921:$Z$2048,1+$A$1965-Assumptions!$B$82),$Z$1965&gt;INDEX($Z$1921:$Z$2048,1+$A$1965+Assumptions!$B$82)),IF($H$1965=1,$AA$1965&gt;=INDEX($AA$1921:$AA$2048,1+$A$1965-Assumptions!$B$83),$AA$1965&gt;INDEX($AA$1921:$AA$2048,1+$A$1965+Assumptions!$B$83))),1,0)</f>
        <v>0</v>
      </c>
    </row>
    <row r="1966" customFormat="false" ht="15" hidden="true" customHeight="false" outlineLevel="0" collapsed="false">
      <c r="A1966" s="6" t="n">
        <f aca="false">ROW()-ROW($A$1921)+Assumptions!$B$4</f>
        <v>45</v>
      </c>
      <c r="B1966" s="12" t="n">
        <f aca="false">MOD(QUOTIENT($A$1966,Assumptions!$B$77),2)</f>
        <v>0</v>
      </c>
      <c r="C1966" s="12" t="n">
        <f aca="false">MOD(QUOTIENT($A$1966,Assumptions!$B$78),2)</f>
        <v>1</v>
      </c>
      <c r="D1966" s="12" t="n">
        <f aca="false">MOD(QUOTIENT($A$1966,Assumptions!$B$79),2)</f>
        <v>0</v>
      </c>
      <c r="E1966" s="12" t="n">
        <f aca="false">MOD(QUOTIENT($A$1966,Assumptions!$B$80),2)</f>
        <v>1</v>
      </c>
      <c r="F1966" s="12" t="n">
        <f aca="false">MOD(QUOTIENT($A$1966,Assumptions!$B$81),2)</f>
        <v>1</v>
      </c>
      <c r="G1966" s="12" t="n">
        <f aca="false">MOD(QUOTIENT($A$1966,Assumptions!$B$82),2)</f>
        <v>0</v>
      </c>
      <c r="H1966" s="12" t="n">
        <f aca="false">MOD(QUOTIENT($A$1966,Assumptions!$B$83),2)</f>
        <v>1</v>
      </c>
      <c r="I1966" s="12" t="n">
        <f aca="false">IF($B$1966=1,MIN(Assumptions!$B$67,MAX(Assumptions!$B$4,Assumptions!$B$26-(Assumptions!$B$4))),Assumptions!$B$4)</f>
        <v>0</v>
      </c>
      <c r="J1966" s="12" t="n">
        <f aca="false">IF($C$1966=1,MIN(Assumptions!$B$66,MAX(Assumptions!$B$4,Assumptions!$B$26-($I$1966))),Assumptions!$B$4)</f>
        <v>300000000</v>
      </c>
      <c r="K1966" s="12" t="n">
        <f aca="false">IF($D$1966=1,MIN(Assumptions!$B$61,MAX(Assumptions!$B$4,Assumptions!$B$26-($I$1966+$J$1966))),Assumptions!$B$4)</f>
        <v>0</v>
      </c>
      <c r="L1966" s="12" t="n">
        <f aca="false">IF($E$1966=1,MIN(Assumptions!$B$56,MAX(Assumptions!$B$4,Assumptions!$B$26-($I$1966+$J$1966+$K$1966))),Assumptions!$B$4)</f>
        <v>60000000</v>
      </c>
      <c r="M1966" s="12" t="n">
        <f aca="false">IF($F$1966=1,MIN(Assumptions!$B$51,MAX(Assumptions!$B$4,Assumptions!$B$26-($I$1966+$J$1966+$K$1966+$L$1966))),Assumptions!$B$4)</f>
        <v>30000000</v>
      </c>
      <c r="N1966" s="12" t="n">
        <f aca="false">IF($G$1966=1,MIN(Assumptions!$B$46,MAX(Assumptions!$B$4,Assumptions!$B$26-($I$1966+$J$1966+$K$1966+$L$1966+$M$1966))),Assumptions!$B$4)</f>
        <v>0</v>
      </c>
      <c r="O1966" s="12" t="n">
        <f aca="false">IF($H$1966=1,MIN(Assumptions!$B$41,MAX(Assumptions!$B$4,Assumptions!$B$26-($I$1966+$J$1966+$K$1966+$L$1966+$M$1966+$N$1966))),Assumptions!$B$4)</f>
        <v>5000000</v>
      </c>
      <c r="P1966" s="12" t="n">
        <f aca="false">$I$1966+$J$1966+$K$1966+$L$1966+$M$1966+$N$1966+$O$1966</f>
        <v>395000000</v>
      </c>
      <c r="Q1966" s="12" t="n">
        <f aca="false">MAX(Assumptions!$B$4,Assumptions!$B$26-$P$1966)</f>
        <v>1605000000</v>
      </c>
      <c r="R1966" s="12" t="n">
        <f aca="false">$J$1910+$O$1910+Assumptions!$B$20+IF($B$1966=0,$D$1910,Assumptions!$B$4)+IF($C$1966=0,$AI$1910,Assumptions!$B$4)+IF($D$1966=0,$AF$1910,Assumptions!$B$4)+IF($E$1966=0,$AC$1910,Assumptions!$B$4)+IF($F$1966=0,$Z$1910,Assumptions!$B$4)+IF($G$1966=0,$W$1910,Assumptions!$B$4)+IF($H$1966=0,$T$1910,Assumptions!$B$4)</f>
        <v>16626032.7590847</v>
      </c>
      <c r="S1966" s="12" t="n">
        <f aca="false">IF($R$1966&gt;Assumptions!$B$4,$Q$1966/$R$1966&gt;Assumptions!$B$13,FALSE())</f>
        <v>1</v>
      </c>
      <c r="T1966" s="12" t="n">
        <f aca="false">IF($S$1966,($Q$1966+Assumptions!$B$14*Assumptions!$B$13)/($R$1966+Assumptions!$B$14),IF($R$1966&gt;Assumptions!$B$4,$Q$1966/$R$1966,Assumptions!$B$4))</f>
        <v>84.0477489633311</v>
      </c>
      <c r="U1966" s="12" t="n">
        <f aca="false">IF($B$1966=1,$I$1966,$D$1910*$T$1966)</f>
        <v>53328627.4204449</v>
      </c>
      <c r="V1966" s="12" t="n">
        <f aca="false">IF($C$1966=1,$J$1966,$AI$1910*$T$1966)</f>
        <v>300000000</v>
      </c>
      <c r="W1966" s="12" t="n">
        <f aca="false">IF($D$1966=1,$K$1966,$AF$1910*$T$1966)</f>
        <v>145075627.299238</v>
      </c>
      <c r="X1966" s="12" t="n">
        <f aca="false">IF($E$1966=1,$L$1966,$AC$1910*$T$1966)</f>
        <v>60000000</v>
      </c>
      <c r="Y1966" s="12" t="n">
        <f aca="false">IF($F$1966=1,$M$1966,$Z$1910*$T$1966)</f>
        <v>30000000</v>
      </c>
      <c r="Z1966" s="12" t="n">
        <f aca="false">IF($G$1966=1,$N$1966,$W$1910*$T$1966)</f>
        <v>420238744.816656</v>
      </c>
      <c r="AA1966" s="12" t="n">
        <f aca="false">IF($H$1966=1,$O$1966,$T$1910*$T$1966)</f>
        <v>5000000</v>
      </c>
      <c r="AB1966" s="12" t="n">
        <f aca="false">($J$1910+$O$1910)*$T$1966</f>
        <v>22307887.3853538</v>
      </c>
      <c r="AC1966" s="12" t="n">
        <f aca="false">Assumptions!$B$20*$T$1966</f>
        <v>756429740.66998</v>
      </c>
      <c r="AD1966" s="12" t="n">
        <f aca="false">IF($S$1966,Assumptions!$B$14*($T$1966-Assumptions!$B$13),Assumptions!$B$4)</f>
        <v>207619372.408328</v>
      </c>
      <c r="AE1966" s="12" t="n">
        <f aca="false">$U$1966+$V$1966+$W$1966+$X$1966+$Y$1966+$Z$1966+$AA$1966+$AB$1966+$AC$1966+$AD$1966</f>
        <v>2000000000</v>
      </c>
      <c r="AF1966" s="12" t="n">
        <f aca="false">IF(AND(IF($B$1966=1,$U$1966&gt;=INDEX($U$1921:$U$2048,1+$A$1966-Assumptions!$B$77),$U$1966&gt;INDEX($U$1921:$U$2048,1+$A$1966+Assumptions!$B$77)),IF($C$1966=1,$V$1966&gt;=INDEX($V$1921:$V$2048,1+$A$1966-Assumptions!$B$78),$V$1966&gt;INDEX($V$1921:$V$2048,1+$A$1966+Assumptions!$B$78)),IF($D$1966=1,$W$1966&gt;=INDEX($W$1921:$W$2048,1+$A$1966-Assumptions!$B$79),$W$1966&gt;INDEX($W$1921:$W$2048,1+$A$1966+Assumptions!$B$79)),IF($E$1966=1,$X$1966&gt;=INDEX($X$1921:$X$2048,1+$A$1966-Assumptions!$B$80),$X$1966&gt;INDEX($X$1921:$X$2048,1+$A$1966+Assumptions!$B$80)),IF($F$1966=1,$Y$1966&gt;=INDEX($Y$1921:$Y$2048,1+$A$1966-Assumptions!$B$81),$Y$1966&gt;INDEX($Y$1921:$Y$2048,1+$A$1966+Assumptions!$B$81)),IF($G$1966=1,$Z$1966&gt;=INDEX($Z$1921:$Z$2048,1+$A$1966-Assumptions!$B$82),$Z$1966&gt;INDEX($Z$1921:$Z$2048,1+$A$1966+Assumptions!$B$82)),IF($H$1966=1,$AA$1966&gt;=INDEX($AA$1921:$AA$2048,1+$A$1966-Assumptions!$B$83),$AA$1966&gt;INDEX($AA$1921:$AA$2048,1+$A$1966+Assumptions!$B$83))),1,0)</f>
        <v>0</v>
      </c>
    </row>
    <row r="1967" customFormat="false" ht="15" hidden="true" customHeight="false" outlineLevel="0" collapsed="false">
      <c r="A1967" s="6" t="n">
        <f aca="false">ROW()-ROW($A$1921)+Assumptions!$B$4</f>
        <v>46</v>
      </c>
      <c r="B1967" s="12" t="n">
        <f aca="false">MOD(QUOTIENT($A$1967,Assumptions!$B$77),2)</f>
        <v>0</v>
      </c>
      <c r="C1967" s="12" t="n">
        <f aca="false">MOD(QUOTIENT($A$1967,Assumptions!$B$78),2)</f>
        <v>1</v>
      </c>
      <c r="D1967" s="12" t="n">
        <f aca="false">MOD(QUOTIENT($A$1967,Assumptions!$B$79),2)</f>
        <v>0</v>
      </c>
      <c r="E1967" s="12" t="n">
        <f aca="false">MOD(QUOTIENT($A$1967,Assumptions!$B$80),2)</f>
        <v>1</v>
      </c>
      <c r="F1967" s="12" t="n">
        <f aca="false">MOD(QUOTIENT($A$1967,Assumptions!$B$81),2)</f>
        <v>1</v>
      </c>
      <c r="G1967" s="12" t="n">
        <f aca="false">MOD(QUOTIENT($A$1967,Assumptions!$B$82),2)</f>
        <v>1</v>
      </c>
      <c r="H1967" s="12" t="n">
        <f aca="false">MOD(QUOTIENT($A$1967,Assumptions!$B$83),2)</f>
        <v>0</v>
      </c>
      <c r="I1967" s="12" t="n">
        <f aca="false">IF($B$1967=1,MIN(Assumptions!$B$67,MAX(Assumptions!$B$4,Assumptions!$B$26-(Assumptions!$B$4))),Assumptions!$B$4)</f>
        <v>0</v>
      </c>
      <c r="J1967" s="12" t="n">
        <f aca="false">IF($C$1967=1,MIN(Assumptions!$B$66,MAX(Assumptions!$B$4,Assumptions!$B$26-($I$1967))),Assumptions!$B$4)</f>
        <v>300000000</v>
      </c>
      <c r="K1967" s="12" t="n">
        <f aca="false">IF($D$1967=1,MIN(Assumptions!$B$61,MAX(Assumptions!$B$4,Assumptions!$B$26-($I$1967+$J$1967))),Assumptions!$B$4)</f>
        <v>0</v>
      </c>
      <c r="L1967" s="12" t="n">
        <f aca="false">IF($E$1967=1,MIN(Assumptions!$B$56,MAX(Assumptions!$B$4,Assumptions!$B$26-($I$1967+$J$1967+$K$1967))),Assumptions!$B$4)</f>
        <v>60000000</v>
      </c>
      <c r="M1967" s="12" t="n">
        <f aca="false">IF($F$1967=1,MIN(Assumptions!$B$51,MAX(Assumptions!$B$4,Assumptions!$B$26-($I$1967+$J$1967+$K$1967+$L$1967))),Assumptions!$B$4)</f>
        <v>30000000</v>
      </c>
      <c r="N1967" s="12" t="n">
        <f aca="false">IF($G$1967=1,MIN(Assumptions!$B$46,MAX(Assumptions!$B$4,Assumptions!$B$26-($I$1967+$J$1967+$K$1967+$L$1967+$M$1967))),Assumptions!$B$4)</f>
        <v>15000000</v>
      </c>
      <c r="O1967" s="12" t="n">
        <f aca="false">IF($H$1967=1,MIN(Assumptions!$B$41,MAX(Assumptions!$B$4,Assumptions!$B$26-($I$1967+$J$1967+$K$1967+$L$1967+$M$1967+$N$1967))),Assumptions!$B$4)</f>
        <v>0</v>
      </c>
      <c r="P1967" s="12" t="n">
        <f aca="false">$I$1967+$J$1967+$K$1967+$L$1967+$M$1967+$N$1967+$O$1967</f>
        <v>405000000</v>
      </c>
      <c r="Q1967" s="12" t="n">
        <f aca="false">MAX(Assumptions!$B$4,Assumptions!$B$26-$P$1967)</f>
        <v>1595000000</v>
      </c>
      <c r="R1967" s="12" t="n">
        <f aca="false">$J$1910+$O$1910+Assumptions!$B$20+IF($B$1967=0,$D$1910,Assumptions!$B$4)+IF($C$1967=0,$AI$1910,Assumptions!$B$4)+IF($D$1967=0,$AF$1910,Assumptions!$B$4)+IF($E$1967=0,$AC$1910,Assumptions!$B$4)+IF($F$1967=0,$Z$1910,Assumptions!$B$4)+IF($G$1967=0,$W$1910,Assumptions!$B$4)+IF($H$1967=0,$T$1910,Assumptions!$B$4)</f>
        <v>16626032.7590847</v>
      </c>
      <c r="S1967" s="12" t="n">
        <f aca="false">IF($R$1967&gt;Assumptions!$B$4,$Q$1967/$R$1967&gt;Assumptions!$B$13,FALSE())</f>
        <v>1</v>
      </c>
      <c r="T1967" s="12" t="n">
        <f aca="false">IF($S$1967,($Q$1967+Assumptions!$B$14*Assumptions!$B$13)/($R$1967+Assumptions!$B$14),IF($R$1967&gt;Assumptions!$B$4,$Q$1967/$R$1967,Assumptions!$B$4))</f>
        <v>83.5249013803555</v>
      </c>
      <c r="U1967" s="12" t="n">
        <f aca="false">IF($B$1967=1,$I$1967,$D$1910*$T$1967)</f>
        <v>52996878.5717952</v>
      </c>
      <c r="V1967" s="12" t="n">
        <f aca="false">IF($C$1967=1,$J$1967,$AI$1910*$T$1967)</f>
        <v>300000000</v>
      </c>
      <c r="W1967" s="12" t="n">
        <f aca="false">IF($D$1967=1,$K$1967,$AF$1910*$T$1967)</f>
        <v>144173135.060984</v>
      </c>
      <c r="X1967" s="12" t="n">
        <f aca="false">IF($E$1967=1,$L$1967,$AC$1910*$T$1967)</f>
        <v>60000000</v>
      </c>
      <c r="Y1967" s="12" t="n">
        <f aca="false">IF($F$1967=1,$M$1967,$Z$1910*$T$1967)</f>
        <v>30000000</v>
      </c>
      <c r="Z1967" s="12" t="n">
        <f aca="false">IF($G$1967=1,$N$1967,$W$1910*$T$1967)</f>
        <v>15000000</v>
      </c>
      <c r="AA1967" s="12" t="n">
        <f aca="false">IF($H$1967=1,$O$1967,$T$1910*$T$1967)</f>
        <v>417624506.901777</v>
      </c>
      <c r="AB1967" s="12" t="n">
        <f aca="false">($J$1910+$O$1910)*$T$1967</f>
        <v>22169113.5913547</v>
      </c>
      <c r="AC1967" s="12" t="n">
        <f aca="false">Assumptions!$B$20*$T$1967</f>
        <v>751724112.423199</v>
      </c>
      <c r="AD1967" s="12" t="n">
        <f aca="false">IF($S$1967,Assumptions!$B$14*($T$1967-Assumptions!$B$13),Assumptions!$B$4)</f>
        <v>206312253.450889</v>
      </c>
      <c r="AE1967" s="12" t="n">
        <f aca="false">$U$1967+$V$1967+$W$1967+$X$1967+$Y$1967+$Z$1967+$AA$1967+$AB$1967+$AC$1967+$AD$1967</f>
        <v>2000000000</v>
      </c>
      <c r="AF1967" s="12" t="n">
        <f aca="false">IF(AND(IF($B$1967=1,$U$1967&gt;=INDEX($U$1921:$U$2048,1+$A$1967-Assumptions!$B$77),$U$1967&gt;INDEX($U$1921:$U$2048,1+$A$1967+Assumptions!$B$77)),IF($C$1967=1,$V$1967&gt;=INDEX($V$1921:$V$2048,1+$A$1967-Assumptions!$B$78),$V$1967&gt;INDEX($V$1921:$V$2048,1+$A$1967+Assumptions!$B$78)),IF($D$1967=1,$W$1967&gt;=INDEX($W$1921:$W$2048,1+$A$1967-Assumptions!$B$79),$W$1967&gt;INDEX($W$1921:$W$2048,1+$A$1967+Assumptions!$B$79)),IF($E$1967=1,$X$1967&gt;=INDEX($X$1921:$X$2048,1+$A$1967-Assumptions!$B$80),$X$1967&gt;INDEX($X$1921:$X$2048,1+$A$1967+Assumptions!$B$80)),IF($F$1967=1,$Y$1967&gt;=INDEX($Y$1921:$Y$2048,1+$A$1967-Assumptions!$B$81),$Y$1967&gt;INDEX($Y$1921:$Y$2048,1+$A$1967+Assumptions!$B$81)),IF($G$1967=1,$Z$1967&gt;=INDEX($Z$1921:$Z$2048,1+$A$1967-Assumptions!$B$82),$Z$1967&gt;INDEX($Z$1921:$Z$2048,1+$A$1967+Assumptions!$B$82)),IF($H$1967=1,$AA$1967&gt;=INDEX($AA$1921:$AA$2048,1+$A$1967-Assumptions!$B$83),$AA$1967&gt;INDEX($AA$1921:$AA$2048,1+$A$1967+Assumptions!$B$83))),1,0)</f>
        <v>0</v>
      </c>
    </row>
    <row r="1968" customFormat="false" ht="15" hidden="true" customHeight="false" outlineLevel="0" collapsed="false">
      <c r="A1968" s="6" t="n">
        <f aca="false">ROW()-ROW($A$1921)+Assumptions!$B$4</f>
        <v>47</v>
      </c>
      <c r="B1968" s="12" t="n">
        <f aca="false">MOD(QUOTIENT($A$1968,Assumptions!$B$77),2)</f>
        <v>0</v>
      </c>
      <c r="C1968" s="12" t="n">
        <f aca="false">MOD(QUOTIENT($A$1968,Assumptions!$B$78),2)</f>
        <v>1</v>
      </c>
      <c r="D1968" s="12" t="n">
        <f aca="false">MOD(QUOTIENT($A$1968,Assumptions!$B$79),2)</f>
        <v>0</v>
      </c>
      <c r="E1968" s="12" t="n">
        <f aca="false">MOD(QUOTIENT($A$1968,Assumptions!$B$80),2)</f>
        <v>1</v>
      </c>
      <c r="F1968" s="12" t="n">
        <f aca="false">MOD(QUOTIENT($A$1968,Assumptions!$B$81),2)</f>
        <v>1</v>
      </c>
      <c r="G1968" s="12" t="n">
        <f aca="false">MOD(QUOTIENT($A$1968,Assumptions!$B$82),2)</f>
        <v>1</v>
      </c>
      <c r="H1968" s="12" t="n">
        <f aca="false">MOD(QUOTIENT($A$1968,Assumptions!$B$83),2)</f>
        <v>1</v>
      </c>
      <c r="I1968" s="12" t="n">
        <f aca="false">IF($B$1968=1,MIN(Assumptions!$B$67,MAX(Assumptions!$B$4,Assumptions!$B$26-(Assumptions!$B$4))),Assumptions!$B$4)</f>
        <v>0</v>
      </c>
      <c r="J1968" s="12" t="n">
        <f aca="false">IF($C$1968=1,MIN(Assumptions!$B$66,MAX(Assumptions!$B$4,Assumptions!$B$26-($I$1968))),Assumptions!$B$4)</f>
        <v>300000000</v>
      </c>
      <c r="K1968" s="12" t="n">
        <f aca="false">IF($D$1968=1,MIN(Assumptions!$B$61,MAX(Assumptions!$B$4,Assumptions!$B$26-($I$1968+$J$1968))),Assumptions!$B$4)</f>
        <v>0</v>
      </c>
      <c r="L1968" s="12" t="n">
        <f aca="false">IF($E$1968=1,MIN(Assumptions!$B$56,MAX(Assumptions!$B$4,Assumptions!$B$26-($I$1968+$J$1968+$K$1968))),Assumptions!$B$4)</f>
        <v>60000000</v>
      </c>
      <c r="M1968" s="12" t="n">
        <f aca="false">IF($F$1968=1,MIN(Assumptions!$B$51,MAX(Assumptions!$B$4,Assumptions!$B$26-($I$1968+$J$1968+$K$1968+$L$1968))),Assumptions!$B$4)</f>
        <v>30000000</v>
      </c>
      <c r="N1968" s="12" t="n">
        <f aca="false">IF($G$1968=1,MIN(Assumptions!$B$46,MAX(Assumptions!$B$4,Assumptions!$B$26-($I$1968+$J$1968+$K$1968+$L$1968+$M$1968))),Assumptions!$B$4)</f>
        <v>15000000</v>
      </c>
      <c r="O1968" s="12" t="n">
        <f aca="false">IF($H$1968=1,MIN(Assumptions!$B$41,MAX(Assumptions!$B$4,Assumptions!$B$26-($I$1968+$J$1968+$K$1968+$L$1968+$M$1968+$N$1968))),Assumptions!$B$4)</f>
        <v>5000000</v>
      </c>
      <c r="P1968" s="12" t="n">
        <f aca="false">$I$1968+$J$1968+$K$1968+$L$1968+$M$1968+$N$1968+$O$1968</f>
        <v>410000000</v>
      </c>
      <c r="Q1968" s="12" t="n">
        <f aca="false">MAX(Assumptions!$B$4,Assumptions!$B$26-$P$1968)</f>
        <v>1590000000</v>
      </c>
      <c r="R1968" s="12" t="n">
        <f aca="false">$J$1910+$O$1910+Assumptions!$B$20+IF($B$1968=0,$D$1910,Assumptions!$B$4)+IF($C$1968=0,$AI$1910,Assumptions!$B$4)+IF($D$1968=0,$AF$1910,Assumptions!$B$4)+IF($E$1968=0,$AC$1910,Assumptions!$B$4)+IF($F$1968=0,$Z$1910,Assumptions!$B$4)+IF($G$1968=0,$W$1910,Assumptions!$B$4)+IF($H$1968=0,$T$1910,Assumptions!$B$4)</f>
        <v>11626032.7590847</v>
      </c>
      <c r="S1968" s="12" t="n">
        <f aca="false">IF($R$1968&gt;Assumptions!$B$4,$Q$1968/$R$1968&gt;Assumptions!$B$13,FALSE())</f>
        <v>1</v>
      </c>
      <c r="T1968" s="12" t="n">
        <f aca="false">IF($S$1968,($Q$1968+Assumptions!$B$14*Assumptions!$B$13)/($R$1968+Assumptions!$B$14),IF($R$1968&gt;Assumptions!$B$4,$Q$1968/$R$1968,Assumptions!$B$4))</f>
        <v>112.735120126055</v>
      </c>
      <c r="U1968" s="12" t="n">
        <f aca="false">IF($B$1968=1,$I$1968,$D$1910*$T$1968)</f>
        <v>71530877.2995745</v>
      </c>
      <c r="V1968" s="12" t="n">
        <f aca="false">IF($C$1968=1,$J$1968,$AI$1910*$T$1968)</f>
        <v>300000000</v>
      </c>
      <c r="W1968" s="12" t="n">
        <f aca="false">IF($D$1968=1,$K$1968,$AF$1910*$T$1968)</f>
        <v>194593174.388024</v>
      </c>
      <c r="X1968" s="12" t="n">
        <f aca="false">IF($E$1968=1,$L$1968,$AC$1910*$T$1968)</f>
        <v>60000000</v>
      </c>
      <c r="Y1968" s="12" t="n">
        <f aca="false">IF($F$1968=1,$M$1968,$Z$1910*$T$1968)</f>
        <v>30000000</v>
      </c>
      <c r="Z1968" s="12" t="n">
        <f aca="false">IF($G$1968=1,$N$1968,$W$1910*$T$1968)</f>
        <v>15000000</v>
      </c>
      <c r="AA1968" s="12" t="n">
        <f aca="false">IF($H$1968=1,$O$1968,$T$1910*$T$1968)</f>
        <v>5000000</v>
      </c>
      <c r="AB1968" s="12" t="n">
        <f aca="false">($J$1910+$O$1910)*$T$1968</f>
        <v>29922066.8627731</v>
      </c>
      <c r="AC1968" s="12" t="n">
        <f aca="false">Assumptions!$B$20*$T$1968</f>
        <v>1014616081.13449</v>
      </c>
      <c r="AD1968" s="12" t="n">
        <f aca="false">IF($S$1968,Assumptions!$B$14*($T$1968-Assumptions!$B$13),Assumptions!$B$4)</f>
        <v>279337800.315137</v>
      </c>
      <c r="AE1968" s="12" t="n">
        <f aca="false">$U$1968+$V$1968+$W$1968+$X$1968+$Y$1968+$Z$1968+$AA$1968+$AB$1968+$AC$1968+$AD$1968</f>
        <v>2000000000</v>
      </c>
      <c r="AF1968" s="12" t="n">
        <f aca="false">IF(AND(IF($B$1968=1,$U$1968&gt;=INDEX($U$1921:$U$2048,1+$A$1968-Assumptions!$B$77),$U$1968&gt;INDEX($U$1921:$U$2048,1+$A$1968+Assumptions!$B$77)),IF($C$1968=1,$V$1968&gt;=INDEX($V$1921:$V$2048,1+$A$1968-Assumptions!$B$78),$V$1968&gt;INDEX($V$1921:$V$2048,1+$A$1968+Assumptions!$B$78)),IF($D$1968=1,$W$1968&gt;=INDEX($W$1921:$W$2048,1+$A$1968-Assumptions!$B$79),$W$1968&gt;INDEX($W$1921:$W$2048,1+$A$1968+Assumptions!$B$79)),IF($E$1968=1,$X$1968&gt;=INDEX($X$1921:$X$2048,1+$A$1968-Assumptions!$B$80),$X$1968&gt;INDEX($X$1921:$X$2048,1+$A$1968+Assumptions!$B$80)),IF($F$1968=1,$Y$1968&gt;=INDEX($Y$1921:$Y$2048,1+$A$1968-Assumptions!$B$81),$Y$1968&gt;INDEX($Y$1921:$Y$2048,1+$A$1968+Assumptions!$B$81)),IF($G$1968=1,$Z$1968&gt;=INDEX($Z$1921:$Z$2048,1+$A$1968-Assumptions!$B$82),$Z$1968&gt;INDEX($Z$1921:$Z$2048,1+$A$1968+Assumptions!$B$82)),IF($H$1968=1,$AA$1968&gt;=INDEX($AA$1921:$AA$2048,1+$A$1968-Assumptions!$B$83),$AA$1968&gt;INDEX($AA$1921:$AA$2048,1+$A$1968+Assumptions!$B$83))),1,0)</f>
        <v>0</v>
      </c>
    </row>
    <row r="1969" customFormat="false" ht="15" hidden="true" customHeight="false" outlineLevel="0" collapsed="false">
      <c r="A1969" s="6" t="n">
        <f aca="false">ROW()-ROW($A$1921)+Assumptions!$B$4</f>
        <v>48</v>
      </c>
      <c r="B1969" s="12" t="n">
        <f aca="false">MOD(QUOTIENT($A$1969,Assumptions!$B$77),2)</f>
        <v>0</v>
      </c>
      <c r="C1969" s="12" t="n">
        <f aca="false">MOD(QUOTIENT($A$1969,Assumptions!$B$78),2)</f>
        <v>1</v>
      </c>
      <c r="D1969" s="12" t="n">
        <f aca="false">MOD(QUOTIENT($A$1969,Assumptions!$B$79),2)</f>
        <v>1</v>
      </c>
      <c r="E1969" s="12" t="n">
        <f aca="false">MOD(QUOTIENT($A$1969,Assumptions!$B$80),2)</f>
        <v>0</v>
      </c>
      <c r="F1969" s="12" t="n">
        <f aca="false">MOD(QUOTIENT($A$1969,Assumptions!$B$81),2)</f>
        <v>0</v>
      </c>
      <c r="G1969" s="12" t="n">
        <f aca="false">MOD(QUOTIENT($A$1969,Assumptions!$B$82),2)</f>
        <v>0</v>
      </c>
      <c r="H1969" s="12" t="n">
        <f aca="false">MOD(QUOTIENT($A$1969,Assumptions!$B$83),2)</f>
        <v>0</v>
      </c>
      <c r="I1969" s="12" t="n">
        <f aca="false">IF($B$1969=1,MIN(Assumptions!$B$67,MAX(Assumptions!$B$4,Assumptions!$B$26-(Assumptions!$B$4))),Assumptions!$B$4)</f>
        <v>0</v>
      </c>
      <c r="J1969" s="12" t="n">
        <f aca="false">IF($C$1969=1,MIN(Assumptions!$B$66,MAX(Assumptions!$B$4,Assumptions!$B$26-($I$1969))),Assumptions!$B$4)</f>
        <v>300000000</v>
      </c>
      <c r="K1969" s="12" t="n">
        <f aca="false">IF($D$1969=1,MIN(Assumptions!$B$61,MAX(Assumptions!$B$4,Assumptions!$B$26-($I$1969+$J$1969))),Assumptions!$B$4)</f>
        <v>100000000</v>
      </c>
      <c r="L1969" s="12" t="n">
        <f aca="false">IF($E$1969=1,MIN(Assumptions!$B$56,MAX(Assumptions!$B$4,Assumptions!$B$26-($I$1969+$J$1969+$K$1969))),Assumptions!$B$4)</f>
        <v>0</v>
      </c>
      <c r="M1969" s="12" t="n">
        <f aca="false">IF($F$1969=1,MIN(Assumptions!$B$51,MAX(Assumptions!$B$4,Assumptions!$B$26-($I$1969+$J$1969+$K$1969+$L$1969))),Assumptions!$B$4)</f>
        <v>0</v>
      </c>
      <c r="N1969" s="12" t="n">
        <f aca="false">IF($G$1969=1,MIN(Assumptions!$B$46,MAX(Assumptions!$B$4,Assumptions!$B$26-($I$1969+$J$1969+$K$1969+$L$1969+$M$1969))),Assumptions!$B$4)</f>
        <v>0</v>
      </c>
      <c r="O1969" s="12" t="n">
        <f aca="false">IF($H$1969=1,MIN(Assumptions!$B$41,MAX(Assumptions!$B$4,Assumptions!$B$26-($I$1969+$J$1969+$K$1969+$L$1969+$M$1969+$N$1969))),Assumptions!$B$4)</f>
        <v>0</v>
      </c>
      <c r="P1969" s="12" t="n">
        <f aca="false">$I$1969+$J$1969+$K$1969+$L$1969+$M$1969+$N$1969+$O$1969</f>
        <v>400000000</v>
      </c>
      <c r="Q1969" s="12" t="n">
        <f aca="false">MAX(Assumptions!$B$4,Assumptions!$B$26-$P$1969)</f>
        <v>1600000000</v>
      </c>
      <c r="R1969" s="12" t="n">
        <f aca="false">$J$1910+$O$1910+Assumptions!$B$20+IF($B$1969=0,$D$1910,Assumptions!$B$4)+IF($C$1969=0,$AI$1910,Assumptions!$B$4)+IF($D$1969=0,$AF$1910,Assumptions!$B$4)+IF($E$1969=0,$AC$1910,Assumptions!$B$4)+IF($F$1969=0,$Z$1910,Assumptions!$B$4)+IF($G$1969=0,$W$1910,Assumptions!$B$4)+IF($H$1969=0,$T$1910,Assumptions!$B$4)</f>
        <v>25299923.1477193</v>
      </c>
      <c r="S1969" s="12" t="n">
        <f aca="false">IF($R$1969&gt;Assumptions!$B$4,$Q$1969/$R$1969&gt;Assumptions!$B$13,FALSE())</f>
        <v>1</v>
      </c>
      <c r="T1969" s="12" t="n">
        <f aca="false">IF($S$1969,($Q$1969+Assumptions!$B$14*Assumptions!$B$13)/($R$1969+Assumptions!$B$14),IF($R$1969&gt;Assumptions!$B$4,$Q$1969/$R$1969,Assumptions!$B$4))</f>
        <v>57.6440442473479</v>
      </c>
      <c r="U1969" s="12" t="n">
        <f aca="false">IF($B$1969=1,$I$1969,$D$1910*$T$1969)</f>
        <v>36575372.887329</v>
      </c>
      <c r="V1969" s="12" t="n">
        <f aca="false">IF($C$1969=1,$J$1969,$AI$1910*$T$1969)</f>
        <v>300000000</v>
      </c>
      <c r="W1969" s="12" t="n">
        <f aca="false">IF($D$1969=1,$K$1969,$AF$1910*$T$1969)</f>
        <v>100000000</v>
      </c>
      <c r="X1969" s="12" t="n">
        <f aca="false">IF($E$1969=1,$L$1969,$AC$1910*$T$1969)</f>
        <v>138345706.193635</v>
      </c>
      <c r="Y1969" s="12" t="n">
        <f aca="false">IF($F$1969=1,$M$1969,$Z$1910*$T$1969)</f>
        <v>172932132.742044</v>
      </c>
      <c r="Z1969" s="12" t="n">
        <f aca="false">IF($G$1969=1,$N$1969,$W$1910*$T$1969)</f>
        <v>288220221.23674</v>
      </c>
      <c r="AA1969" s="12" t="n">
        <f aca="false">IF($H$1969=1,$O$1969,$T$1910*$T$1969)</f>
        <v>288220221.23674</v>
      </c>
      <c r="AB1969" s="12" t="n">
        <f aca="false">($J$1910+$O$1910)*$T$1969</f>
        <v>15299836.8590123</v>
      </c>
      <c r="AC1969" s="12" t="n">
        <f aca="false">Assumptions!$B$20*$T$1969</f>
        <v>518796398.226131</v>
      </c>
      <c r="AD1969" s="12" t="n">
        <f aca="false">IF($S$1969,Assumptions!$B$14*($T$1969-Assumptions!$B$13),Assumptions!$B$4)</f>
        <v>141610110.61837</v>
      </c>
      <c r="AE1969" s="12" t="n">
        <f aca="false">$U$1969+$V$1969+$W$1969+$X$1969+$Y$1969+$Z$1969+$AA$1969+$AB$1969+$AC$1969+$AD$1969</f>
        <v>2000000000</v>
      </c>
      <c r="AF1969" s="12" t="n">
        <f aca="false">IF(AND(IF($B$1969=1,$U$1969&gt;=INDEX($U$1921:$U$2048,1+$A$1969-Assumptions!$B$77),$U$1969&gt;INDEX($U$1921:$U$2048,1+$A$1969+Assumptions!$B$77)),IF($C$1969=1,$V$1969&gt;=INDEX($V$1921:$V$2048,1+$A$1969-Assumptions!$B$78),$V$1969&gt;INDEX($V$1921:$V$2048,1+$A$1969+Assumptions!$B$78)),IF($D$1969=1,$W$1969&gt;=INDEX($W$1921:$W$2048,1+$A$1969-Assumptions!$B$79),$W$1969&gt;INDEX($W$1921:$W$2048,1+$A$1969+Assumptions!$B$79)),IF($E$1969=1,$X$1969&gt;=INDEX($X$1921:$X$2048,1+$A$1969-Assumptions!$B$80),$X$1969&gt;INDEX($X$1921:$X$2048,1+$A$1969+Assumptions!$B$80)),IF($F$1969=1,$Y$1969&gt;=INDEX($Y$1921:$Y$2048,1+$A$1969-Assumptions!$B$81),$Y$1969&gt;INDEX($Y$1921:$Y$2048,1+$A$1969+Assumptions!$B$81)),IF($G$1969=1,$Z$1969&gt;=INDEX($Z$1921:$Z$2048,1+$A$1969-Assumptions!$B$82),$Z$1969&gt;INDEX($Z$1921:$Z$2048,1+$A$1969+Assumptions!$B$82)),IF($H$1969=1,$AA$1969&gt;=INDEX($AA$1921:$AA$2048,1+$A$1969-Assumptions!$B$83),$AA$1969&gt;INDEX($AA$1921:$AA$2048,1+$A$1969+Assumptions!$B$83))),1,0)</f>
        <v>0</v>
      </c>
    </row>
    <row r="1970" customFormat="false" ht="15" hidden="true" customHeight="false" outlineLevel="0" collapsed="false">
      <c r="A1970" s="6" t="n">
        <f aca="false">ROW()-ROW($A$1921)+Assumptions!$B$4</f>
        <v>49</v>
      </c>
      <c r="B1970" s="12" t="n">
        <f aca="false">MOD(QUOTIENT($A$1970,Assumptions!$B$77),2)</f>
        <v>0</v>
      </c>
      <c r="C1970" s="12" t="n">
        <f aca="false">MOD(QUOTIENT($A$1970,Assumptions!$B$78),2)</f>
        <v>1</v>
      </c>
      <c r="D1970" s="12" t="n">
        <f aca="false">MOD(QUOTIENT($A$1970,Assumptions!$B$79),2)</f>
        <v>1</v>
      </c>
      <c r="E1970" s="12" t="n">
        <f aca="false">MOD(QUOTIENT($A$1970,Assumptions!$B$80),2)</f>
        <v>0</v>
      </c>
      <c r="F1970" s="12" t="n">
        <f aca="false">MOD(QUOTIENT($A$1970,Assumptions!$B$81),2)</f>
        <v>0</v>
      </c>
      <c r="G1970" s="12" t="n">
        <f aca="false">MOD(QUOTIENT($A$1970,Assumptions!$B$82),2)</f>
        <v>0</v>
      </c>
      <c r="H1970" s="12" t="n">
        <f aca="false">MOD(QUOTIENT($A$1970,Assumptions!$B$83),2)</f>
        <v>1</v>
      </c>
      <c r="I1970" s="12" t="n">
        <f aca="false">IF($B$1970=1,MIN(Assumptions!$B$67,MAX(Assumptions!$B$4,Assumptions!$B$26-(Assumptions!$B$4))),Assumptions!$B$4)</f>
        <v>0</v>
      </c>
      <c r="J1970" s="12" t="n">
        <f aca="false">IF($C$1970=1,MIN(Assumptions!$B$66,MAX(Assumptions!$B$4,Assumptions!$B$26-($I$1970))),Assumptions!$B$4)</f>
        <v>300000000</v>
      </c>
      <c r="K1970" s="12" t="n">
        <f aca="false">IF($D$1970=1,MIN(Assumptions!$B$61,MAX(Assumptions!$B$4,Assumptions!$B$26-($I$1970+$J$1970))),Assumptions!$B$4)</f>
        <v>100000000</v>
      </c>
      <c r="L1970" s="12" t="n">
        <f aca="false">IF($E$1970=1,MIN(Assumptions!$B$56,MAX(Assumptions!$B$4,Assumptions!$B$26-($I$1970+$J$1970+$K$1970))),Assumptions!$B$4)</f>
        <v>0</v>
      </c>
      <c r="M1970" s="12" t="n">
        <f aca="false">IF($F$1970=1,MIN(Assumptions!$B$51,MAX(Assumptions!$B$4,Assumptions!$B$26-($I$1970+$J$1970+$K$1970+$L$1970))),Assumptions!$B$4)</f>
        <v>0</v>
      </c>
      <c r="N1970" s="12" t="n">
        <f aca="false">IF($G$1970=1,MIN(Assumptions!$B$46,MAX(Assumptions!$B$4,Assumptions!$B$26-($I$1970+$J$1970+$K$1970+$L$1970+$M$1970))),Assumptions!$B$4)</f>
        <v>0</v>
      </c>
      <c r="O1970" s="12" t="n">
        <f aca="false">IF($H$1970=1,MIN(Assumptions!$B$41,MAX(Assumptions!$B$4,Assumptions!$B$26-($I$1970+$J$1970+$K$1970+$L$1970+$M$1970+$N$1970))),Assumptions!$B$4)</f>
        <v>5000000</v>
      </c>
      <c r="P1970" s="12" t="n">
        <f aca="false">$I$1970+$J$1970+$K$1970+$L$1970+$M$1970+$N$1970+$O$1970</f>
        <v>405000000</v>
      </c>
      <c r="Q1970" s="12" t="n">
        <f aca="false">MAX(Assumptions!$B$4,Assumptions!$B$26-$P$1970)</f>
        <v>1595000000</v>
      </c>
      <c r="R1970" s="12" t="n">
        <f aca="false">$J$1910+$O$1910+Assumptions!$B$20+IF($B$1970=0,$D$1910,Assumptions!$B$4)+IF($C$1970=0,$AI$1910,Assumptions!$B$4)+IF($D$1970=0,$AF$1910,Assumptions!$B$4)+IF($E$1970=0,$AC$1910,Assumptions!$B$4)+IF($F$1970=0,$Z$1910,Assumptions!$B$4)+IF($G$1970=0,$W$1910,Assumptions!$B$4)+IF($H$1970=0,$T$1910,Assumptions!$B$4)</f>
        <v>20299923.1477193</v>
      </c>
      <c r="S1970" s="12" t="n">
        <f aca="false">IF($R$1970&gt;Assumptions!$B$4,$Q$1970/$R$1970&gt;Assumptions!$B$13,FALSE())</f>
        <v>1</v>
      </c>
      <c r="T1970" s="12" t="n">
        <f aca="false">IF($S$1970,($Q$1970+Assumptions!$B$14*Assumptions!$B$13)/($R$1970+Assumptions!$B$14),IF($R$1970&gt;Assumptions!$B$4,$Q$1970/$R$1970,Assumptions!$B$4))</f>
        <v>70.0660256462225</v>
      </c>
      <c r="U1970" s="12" t="n">
        <f aca="false">IF($B$1970=1,$I$1970,$D$1910*$T$1970)</f>
        <v>44457168.9617641</v>
      </c>
      <c r="V1970" s="12" t="n">
        <f aca="false">IF($C$1970=1,$J$1970,$AI$1910*$T$1970)</f>
        <v>300000000</v>
      </c>
      <c r="W1970" s="12" t="n">
        <f aca="false">IF($D$1970=1,$K$1970,$AF$1910*$T$1970)</f>
        <v>100000000</v>
      </c>
      <c r="X1970" s="12" t="n">
        <f aca="false">IF($E$1970=1,$L$1970,$AC$1910*$T$1970)</f>
        <v>168158461.550934</v>
      </c>
      <c r="Y1970" s="12" t="n">
        <f aca="false">IF($F$1970=1,$M$1970,$Z$1910*$T$1970)</f>
        <v>210198076.938668</v>
      </c>
      <c r="Z1970" s="12" t="n">
        <f aca="false">IF($G$1970=1,$N$1970,$W$1910*$T$1970)</f>
        <v>350330128.231113</v>
      </c>
      <c r="AA1970" s="12" t="n">
        <f aca="false">IF($H$1970=1,$O$1970,$T$1910*$T$1970)</f>
        <v>5000000</v>
      </c>
      <c r="AB1970" s="12" t="n">
        <f aca="false">($J$1910+$O$1910)*$T$1970</f>
        <v>18596869.3859626</v>
      </c>
      <c r="AC1970" s="12" t="n">
        <f aca="false">Assumptions!$B$20*$T$1970</f>
        <v>630594230.816003</v>
      </c>
      <c r="AD1970" s="12" t="n">
        <f aca="false">IF($S$1970,Assumptions!$B$14*($T$1970-Assumptions!$B$13),Assumptions!$B$4)</f>
        <v>172665064.115556</v>
      </c>
      <c r="AE1970" s="12" t="n">
        <f aca="false">$U$1970+$V$1970+$W$1970+$X$1970+$Y$1970+$Z$1970+$AA$1970+$AB$1970+$AC$1970+$AD$1970</f>
        <v>2000000000</v>
      </c>
      <c r="AF1970" s="12" t="n">
        <f aca="false">IF(AND(IF($B$1970=1,$U$1970&gt;=INDEX($U$1921:$U$2048,1+$A$1970-Assumptions!$B$77),$U$1970&gt;INDEX($U$1921:$U$2048,1+$A$1970+Assumptions!$B$77)),IF($C$1970=1,$V$1970&gt;=INDEX($V$1921:$V$2048,1+$A$1970-Assumptions!$B$78),$V$1970&gt;INDEX($V$1921:$V$2048,1+$A$1970+Assumptions!$B$78)),IF($D$1970=1,$W$1970&gt;=INDEX($W$1921:$W$2048,1+$A$1970-Assumptions!$B$79),$W$1970&gt;INDEX($W$1921:$W$2048,1+$A$1970+Assumptions!$B$79)),IF($E$1970=1,$X$1970&gt;=INDEX($X$1921:$X$2048,1+$A$1970-Assumptions!$B$80),$X$1970&gt;INDEX($X$1921:$X$2048,1+$A$1970+Assumptions!$B$80)),IF($F$1970=1,$Y$1970&gt;=INDEX($Y$1921:$Y$2048,1+$A$1970-Assumptions!$B$81),$Y$1970&gt;INDEX($Y$1921:$Y$2048,1+$A$1970+Assumptions!$B$81)),IF($G$1970=1,$Z$1970&gt;=INDEX($Z$1921:$Z$2048,1+$A$1970-Assumptions!$B$82),$Z$1970&gt;INDEX($Z$1921:$Z$2048,1+$A$1970+Assumptions!$B$82)),IF($H$1970=1,$AA$1970&gt;=INDEX($AA$1921:$AA$2048,1+$A$1970-Assumptions!$B$83),$AA$1970&gt;INDEX($AA$1921:$AA$2048,1+$A$1970+Assumptions!$B$83))),1,0)</f>
        <v>0</v>
      </c>
    </row>
    <row r="1971" customFormat="false" ht="15" hidden="true" customHeight="false" outlineLevel="0" collapsed="false">
      <c r="A1971" s="6" t="n">
        <f aca="false">ROW()-ROW($A$1921)+Assumptions!$B$4</f>
        <v>50</v>
      </c>
      <c r="B1971" s="12" t="n">
        <f aca="false">MOD(QUOTIENT($A$1971,Assumptions!$B$77),2)</f>
        <v>0</v>
      </c>
      <c r="C1971" s="12" t="n">
        <f aca="false">MOD(QUOTIENT($A$1971,Assumptions!$B$78),2)</f>
        <v>1</v>
      </c>
      <c r="D1971" s="12" t="n">
        <f aca="false">MOD(QUOTIENT($A$1971,Assumptions!$B$79),2)</f>
        <v>1</v>
      </c>
      <c r="E1971" s="12" t="n">
        <f aca="false">MOD(QUOTIENT($A$1971,Assumptions!$B$80),2)</f>
        <v>0</v>
      </c>
      <c r="F1971" s="12" t="n">
        <f aca="false">MOD(QUOTIENT($A$1971,Assumptions!$B$81),2)</f>
        <v>0</v>
      </c>
      <c r="G1971" s="12" t="n">
        <f aca="false">MOD(QUOTIENT($A$1971,Assumptions!$B$82),2)</f>
        <v>1</v>
      </c>
      <c r="H1971" s="12" t="n">
        <f aca="false">MOD(QUOTIENT($A$1971,Assumptions!$B$83),2)</f>
        <v>0</v>
      </c>
      <c r="I1971" s="12" t="n">
        <f aca="false">IF($B$1971=1,MIN(Assumptions!$B$67,MAX(Assumptions!$B$4,Assumptions!$B$26-(Assumptions!$B$4))),Assumptions!$B$4)</f>
        <v>0</v>
      </c>
      <c r="J1971" s="12" t="n">
        <f aca="false">IF($C$1971=1,MIN(Assumptions!$B$66,MAX(Assumptions!$B$4,Assumptions!$B$26-($I$1971))),Assumptions!$B$4)</f>
        <v>300000000</v>
      </c>
      <c r="K1971" s="12" t="n">
        <f aca="false">IF($D$1971=1,MIN(Assumptions!$B$61,MAX(Assumptions!$B$4,Assumptions!$B$26-($I$1971+$J$1971))),Assumptions!$B$4)</f>
        <v>100000000</v>
      </c>
      <c r="L1971" s="12" t="n">
        <f aca="false">IF($E$1971=1,MIN(Assumptions!$B$56,MAX(Assumptions!$B$4,Assumptions!$B$26-($I$1971+$J$1971+$K$1971))),Assumptions!$B$4)</f>
        <v>0</v>
      </c>
      <c r="M1971" s="12" t="n">
        <f aca="false">IF($F$1971=1,MIN(Assumptions!$B$51,MAX(Assumptions!$B$4,Assumptions!$B$26-($I$1971+$J$1971+$K$1971+$L$1971))),Assumptions!$B$4)</f>
        <v>0</v>
      </c>
      <c r="N1971" s="12" t="n">
        <f aca="false">IF($G$1971=1,MIN(Assumptions!$B$46,MAX(Assumptions!$B$4,Assumptions!$B$26-($I$1971+$J$1971+$K$1971+$L$1971+$M$1971))),Assumptions!$B$4)</f>
        <v>15000000</v>
      </c>
      <c r="O1971" s="12" t="n">
        <f aca="false">IF($H$1971=1,MIN(Assumptions!$B$41,MAX(Assumptions!$B$4,Assumptions!$B$26-($I$1971+$J$1971+$K$1971+$L$1971+$M$1971+$N$1971))),Assumptions!$B$4)</f>
        <v>0</v>
      </c>
      <c r="P1971" s="12" t="n">
        <f aca="false">$I$1971+$J$1971+$K$1971+$L$1971+$M$1971+$N$1971+$O$1971</f>
        <v>415000000</v>
      </c>
      <c r="Q1971" s="12" t="n">
        <f aca="false">MAX(Assumptions!$B$4,Assumptions!$B$26-$P$1971)</f>
        <v>1585000000</v>
      </c>
      <c r="R1971" s="12" t="n">
        <f aca="false">$J$1910+$O$1910+Assumptions!$B$20+IF($B$1971=0,$D$1910,Assumptions!$B$4)+IF($C$1971=0,$AI$1910,Assumptions!$B$4)+IF($D$1971=0,$AF$1910,Assumptions!$B$4)+IF($E$1971=0,$AC$1910,Assumptions!$B$4)+IF($F$1971=0,$Z$1910,Assumptions!$B$4)+IF($G$1971=0,$W$1910,Assumptions!$B$4)+IF($H$1971=0,$T$1910,Assumptions!$B$4)</f>
        <v>20299923.1477193</v>
      </c>
      <c r="S1971" s="12" t="n">
        <f aca="false">IF($R$1971&gt;Assumptions!$B$4,$Q$1971/$R$1971&gt;Assumptions!$B$13,FALSE())</f>
        <v>1</v>
      </c>
      <c r="T1971" s="12" t="n">
        <f aca="false">IF($S$1971,($Q$1971+Assumptions!$B$14*Assumptions!$B$13)/($R$1971+Assumptions!$B$14),IF($R$1971&gt;Assumptions!$B$4,$Q$1971/$R$1971,Assumptions!$B$4))</f>
        <v>69.6274276766061</v>
      </c>
      <c r="U1971" s="12" t="n">
        <f aca="false">IF($B$1971=1,$I$1971,$D$1910*$T$1971)</f>
        <v>44178876.8242882</v>
      </c>
      <c r="V1971" s="12" t="n">
        <f aca="false">IF($C$1971=1,$J$1971,$AI$1910*$T$1971)</f>
        <v>300000000</v>
      </c>
      <c r="W1971" s="12" t="n">
        <f aca="false">IF($D$1971=1,$K$1971,$AF$1910*$T$1971)</f>
        <v>100000000</v>
      </c>
      <c r="X1971" s="12" t="n">
        <f aca="false">IF($E$1971=1,$L$1971,$AC$1910*$T$1971)</f>
        <v>167105826.423855</v>
      </c>
      <c r="Y1971" s="12" t="n">
        <f aca="false">IF($F$1971=1,$M$1971,$Z$1910*$T$1971)</f>
        <v>208882283.029818</v>
      </c>
      <c r="Z1971" s="12" t="n">
        <f aca="false">IF($G$1971=1,$N$1971,$W$1910*$T$1971)</f>
        <v>15000000</v>
      </c>
      <c r="AA1971" s="12" t="n">
        <f aca="false">IF($H$1971=1,$O$1971,$T$1910*$T$1971)</f>
        <v>348137138.383031</v>
      </c>
      <c r="AB1971" s="12" t="n">
        <f aca="false">($J$1910+$O$1910)*$T$1971</f>
        <v>18480457.058038</v>
      </c>
      <c r="AC1971" s="12" t="n">
        <f aca="false">Assumptions!$B$20*$T$1971</f>
        <v>626646849.089455</v>
      </c>
      <c r="AD1971" s="12" t="n">
        <f aca="false">IF($S$1971,Assumptions!$B$14*($T$1971-Assumptions!$B$13),Assumptions!$B$4)</f>
        <v>171568569.191515</v>
      </c>
      <c r="AE1971" s="12" t="n">
        <f aca="false">$U$1971+$V$1971+$W$1971+$X$1971+$Y$1971+$Z$1971+$AA$1971+$AB$1971+$AC$1971+$AD$1971</f>
        <v>2000000000</v>
      </c>
      <c r="AF1971" s="12" t="n">
        <f aca="false">IF(AND(IF($B$1971=1,$U$1971&gt;=INDEX($U$1921:$U$2048,1+$A$1971-Assumptions!$B$77),$U$1971&gt;INDEX($U$1921:$U$2048,1+$A$1971+Assumptions!$B$77)),IF($C$1971=1,$V$1971&gt;=INDEX($V$1921:$V$2048,1+$A$1971-Assumptions!$B$78),$V$1971&gt;INDEX($V$1921:$V$2048,1+$A$1971+Assumptions!$B$78)),IF($D$1971=1,$W$1971&gt;=INDEX($W$1921:$W$2048,1+$A$1971-Assumptions!$B$79),$W$1971&gt;INDEX($W$1921:$W$2048,1+$A$1971+Assumptions!$B$79)),IF($E$1971=1,$X$1971&gt;=INDEX($X$1921:$X$2048,1+$A$1971-Assumptions!$B$80),$X$1971&gt;INDEX($X$1921:$X$2048,1+$A$1971+Assumptions!$B$80)),IF($F$1971=1,$Y$1971&gt;=INDEX($Y$1921:$Y$2048,1+$A$1971-Assumptions!$B$81),$Y$1971&gt;INDEX($Y$1921:$Y$2048,1+$A$1971+Assumptions!$B$81)),IF($G$1971=1,$Z$1971&gt;=INDEX($Z$1921:$Z$2048,1+$A$1971-Assumptions!$B$82),$Z$1971&gt;INDEX($Z$1921:$Z$2048,1+$A$1971+Assumptions!$B$82)),IF($H$1971=1,$AA$1971&gt;=INDEX($AA$1921:$AA$2048,1+$A$1971-Assumptions!$B$83),$AA$1971&gt;INDEX($AA$1921:$AA$2048,1+$A$1971+Assumptions!$B$83))),1,0)</f>
        <v>0</v>
      </c>
    </row>
    <row r="1972" customFormat="false" ht="15" hidden="true" customHeight="false" outlineLevel="0" collapsed="false">
      <c r="A1972" s="6" t="n">
        <f aca="false">ROW()-ROW($A$1921)+Assumptions!$B$4</f>
        <v>51</v>
      </c>
      <c r="B1972" s="12" t="n">
        <f aca="false">MOD(QUOTIENT($A$1972,Assumptions!$B$77),2)</f>
        <v>0</v>
      </c>
      <c r="C1972" s="12" t="n">
        <f aca="false">MOD(QUOTIENT($A$1972,Assumptions!$B$78),2)</f>
        <v>1</v>
      </c>
      <c r="D1972" s="12" t="n">
        <f aca="false">MOD(QUOTIENT($A$1972,Assumptions!$B$79),2)</f>
        <v>1</v>
      </c>
      <c r="E1972" s="12" t="n">
        <f aca="false">MOD(QUOTIENT($A$1972,Assumptions!$B$80),2)</f>
        <v>0</v>
      </c>
      <c r="F1972" s="12" t="n">
        <f aca="false">MOD(QUOTIENT($A$1972,Assumptions!$B$81),2)</f>
        <v>0</v>
      </c>
      <c r="G1972" s="12" t="n">
        <f aca="false">MOD(QUOTIENT($A$1972,Assumptions!$B$82),2)</f>
        <v>1</v>
      </c>
      <c r="H1972" s="12" t="n">
        <f aca="false">MOD(QUOTIENT($A$1972,Assumptions!$B$83),2)</f>
        <v>1</v>
      </c>
      <c r="I1972" s="12" t="n">
        <f aca="false">IF($B$1972=1,MIN(Assumptions!$B$67,MAX(Assumptions!$B$4,Assumptions!$B$26-(Assumptions!$B$4))),Assumptions!$B$4)</f>
        <v>0</v>
      </c>
      <c r="J1972" s="12" t="n">
        <f aca="false">IF($C$1972=1,MIN(Assumptions!$B$66,MAX(Assumptions!$B$4,Assumptions!$B$26-($I$1972))),Assumptions!$B$4)</f>
        <v>300000000</v>
      </c>
      <c r="K1972" s="12" t="n">
        <f aca="false">IF($D$1972=1,MIN(Assumptions!$B$61,MAX(Assumptions!$B$4,Assumptions!$B$26-($I$1972+$J$1972))),Assumptions!$B$4)</f>
        <v>100000000</v>
      </c>
      <c r="L1972" s="12" t="n">
        <f aca="false">IF($E$1972=1,MIN(Assumptions!$B$56,MAX(Assumptions!$B$4,Assumptions!$B$26-($I$1972+$J$1972+$K$1972))),Assumptions!$B$4)</f>
        <v>0</v>
      </c>
      <c r="M1972" s="12" t="n">
        <f aca="false">IF($F$1972=1,MIN(Assumptions!$B$51,MAX(Assumptions!$B$4,Assumptions!$B$26-($I$1972+$J$1972+$K$1972+$L$1972))),Assumptions!$B$4)</f>
        <v>0</v>
      </c>
      <c r="N1972" s="12" t="n">
        <f aca="false">IF($G$1972=1,MIN(Assumptions!$B$46,MAX(Assumptions!$B$4,Assumptions!$B$26-($I$1972+$J$1972+$K$1972+$L$1972+$M$1972))),Assumptions!$B$4)</f>
        <v>15000000</v>
      </c>
      <c r="O1972" s="12" t="n">
        <f aca="false">IF($H$1972=1,MIN(Assumptions!$B$41,MAX(Assumptions!$B$4,Assumptions!$B$26-($I$1972+$J$1972+$K$1972+$L$1972+$M$1972+$N$1972))),Assumptions!$B$4)</f>
        <v>5000000</v>
      </c>
      <c r="P1972" s="12" t="n">
        <f aca="false">$I$1972+$J$1972+$K$1972+$L$1972+$M$1972+$N$1972+$O$1972</f>
        <v>420000000</v>
      </c>
      <c r="Q1972" s="12" t="n">
        <f aca="false">MAX(Assumptions!$B$4,Assumptions!$B$26-$P$1972)</f>
        <v>1580000000</v>
      </c>
      <c r="R1972" s="12" t="n">
        <f aca="false">$J$1910+$O$1910+Assumptions!$B$20+IF($B$1972=0,$D$1910,Assumptions!$B$4)+IF($C$1972=0,$AI$1910,Assumptions!$B$4)+IF($D$1972=0,$AF$1910,Assumptions!$B$4)+IF($E$1972=0,$AC$1910,Assumptions!$B$4)+IF($F$1972=0,$Z$1910,Assumptions!$B$4)+IF($G$1972=0,$W$1910,Assumptions!$B$4)+IF($H$1972=0,$T$1910,Assumptions!$B$4)</f>
        <v>15299923.1477193</v>
      </c>
      <c r="S1972" s="12" t="n">
        <f aca="false">IF($R$1972&gt;Assumptions!$B$4,$Q$1972/$R$1972&gt;Assumptions!$B$13,FALSE())</f>
        <v>1</v>
      </c>
      <c r="T1972" s="12" t="n">
        <f aca="false">IF($S$1972,($Q$1972+Assumptions!$B$14*Assumptions!$B$13)/($R$1972+Assumptions!$B$14),IF($R$1972&gt;Assumptions!$B$4,$Q$1972/$R$1972,Assumptions!$B$4))</f>
        <v>88.9048782327338</v>
      </c>
      <c r="U1972" s="12" t="n">
        <f aca="false">IF($B$1972=1,$I$1972,$D$1910*$T$1972)</f>
        <v>56410495.0532583</v>
      </c>
      <c r="V1972" s="12" t="n">
        <f aca="false">IF($C$1972=1,$J$1972,$AI$1910*$T$1972)</f>
        <v>300000000</v>
      </c>
      <c r="W1972" s="12" t="n">
        <f aca="false">IF($D$1972=1,$K$1972,$AF$1910*$T$1972)</f>
        <v>100000000</v>
      </c>
      <c r="X1972" s="12" t="n">
        <f aca="false">IF($E$1972=1,$L$1972,$AC$1910*$T$1972)</f>
        <v>213371707.758561</v>
      </c>
      <c r="Y1972" s="12" t="n">
        <f aca="false">IF($F$1972=1,$M$1972,$Z$1910*$T$1972)</f>
        <v>266714634.698201</v>
      </c>
      <c r="Z1972" s="12" t="n">
        <f aca="false">IF($G$1972=1,$N$1972,$W$1910*$T$1972)</f>
        <v>15000000</v>
      </c>
      <c r="AA1972" s="12" t="n">
        <f aca="false">IF($H$1972=1,$O$1972,$T$1910*$T$1972)</f>
        <v>5000000</v>
      </c>
      <c r="AB1972" s="12" t="n">
        <f aca="false">($J$1910+$O$1910)*$T$1972</f>
        <v>23597062.8135406</v>
      </c>
      <c r="AC1972" s="12" t="n">
        <f aca="false">Assumptions!$B$20*$T$1972</f>
        <v>800143904.094604</v>
      </c>
      <c r="AD1972" s="12" t="n">
        <f aca="false">IF($S$1972,Assumptions!$B$14*($T$1972-Assumptions!$B$13),Assumptions!$B$4)</f>
        <v>219762195.581835</v>
      </c>
      <c r="AE1972" s="12" t="n">
        <f aca="false">$U$1972+$V$1972+$W$1972+$X$1972+$Y$1972+$Z$1972+$AA$1972+$AB$1972+$AC$1972+$AD$1972</f>
        <v>2000000000</v>
      </c>
      <c r="AF1972" s="12" t="n">
        <f aca="false">IF(AND(IF($B$1972=1,$U$1972&gt;=INDEX($U$1921:$U$2048,1+$A$1972-Assumptions!$B$77),$U$1972&gt;INDEX($U$1921:$U$2048,1+$A$1972+Assumptions!$B$77)),IF($C$1972=1,$V$1972&gt;=INDEX($V$1921:$V$2048,1+$A$1972-Assumptions!$B$78),$V$1972&gt;INDEX($V$1921:$V$2048,1+$A$1972+Assumptions!$B$78)),IF($D$1972=1,$W$1972&gt;=INDEX($W$1921:$W$2048,1+$A$1972-Assumptions!$B$79),$W$1972&gt;INDEX($W$1921:$W$2048,1+$A$1972+Assumptions!$B$79)),IF($E$1972=1,$X$1972&gt;=INDEX($X$1921:$X$2048,1+$A$1972-Assumptions!$B$80),$X$1972&gt;INDEX($X$1921:$X$2048,1+$A$1972+Assumptions!$B$80)),IF($F$1972=1,$Y$1972&gt;=INDEX($Y$1921:$Y$2048,1+$A$1972-Assumptions!$B$81),$Y$1972&gt;INDEX($Y$1921:$Y$2048,1+$A$1972+Assumptions!$B$81)),IF($G$1972=1,$Z$1972&gt;=INDEX($Z$1921:$Z$2048,1+$A$1972-Assumptions!$B$82),$Z$1972&gt;INDEX($Z$1921:$Z$2048,1+$A$1972+Assumptions!$B$82)),IF($H$1972=1,$AA$1972&gt;=INDEX($AA$1921:$AA$2048,1+$A$1972-Assumptions!$B$83),$AA$1972&gt;INDEX($AA$1921:$AA$2048,1+$A$1972+Assumptions!$B$83))),1,0)</f>
        <v>0</v>
      </c>
    </row>
    <row r="1973" customFormat="false" ht="15" hidden="true" customHeight="false" outlineLevel="0" collapsed="false">
      <c r="A1973" s="6" t="n">
        <f aca="false">ROW()-ROW($A$1921)+Assumptions!$B$4</f>
        <v>52</v>
      </c>
      <c r="B1973" s="12" t="n">
        <f aca="false">MOD(QUOTIENT($A$1973,Assumptions!$B$77),2)</f>
        <v>0</v>
      </c>
      <c r="C1973" s="12" t="n">
        <f aca="false">MOD(QUOTIENT($A$1973,Assumptions!$B$78),2)</f>
        <v>1</v>
      </c>
      <c r="D1973" s="12" t="n">
        <f aca="false">MOD(QUOTIENT($A$1973,Assumptions!$B$79),2)</f>
        <v>1</v>
      </c>
      <c r="E1973" s="12" t="n">
        <f aca="false">MOD(QUOTIENT($A$1973,Assumptions!$B$80),2)</f>
        <v>0</v>
      </c>
      <c r="F1973" s="12" t="n">
        <f aca="false">MOD(QUOTIENT($A$1973,Assumptions!$B$81),2)</f>
        <v>1</v>
      </c>
      <c r="G1973" s="12" t="n">
        <f aca="false">MOD(QUOTIENT($A$1973,Assumptions!$B$82),2)</f>
        <v>0</v>
      </c>
      <c r="H1973" s="12" t="n">
        <f aca="false">MOD(QUOTIENT($A$1973,Assumptions!$B$83),2)</f>
        <v>0</v>
      </c>
      <c r="I1973" s="12" t="n">
        <f aca="false">IF($B$1973=1,MIN(Assumptions!$B$67,MAX(Assumptions!$B$4,Assumptions!$B$26-(Assumptions!$B$4))),Assumptions!$B$4)</f>
        <v>0</v>
      </c>
      <c r="J1973" s="12" t="n">
        <f aca="false">IF($C$1973=1,MIN(Assumptions!$B$66,MAX(Assumptions!$B$4,Assumptions!$B$26-($I$1973))),Assumptions!$B$4)</f>
        <v>300000000</v>
      </c>
      <c r="K1973" s="12" t="n">
        <f aca="false">IF($D$1973=1,MIN(Assumptions!$B$61,MAX(Assumptions!$B$4,Assumptions!$B$26-($I$1973+$J$1973))),Assumptions!$B$4)</f>
        <v>100000000</v>
      </c>
      <c r="L1973" s="12" t="n">
        <f aca="false">IF($E$1973=1,MIN(Assumptions!$B$56,MAX(Assumptions!$B$4,Assumptions!$B$26-($I$1973+$J$1973+$K$1973))),Assumptions!$B$4)</f>
        <v>0</v>
      </c>
      <c r="M1973" s="12" t="n">
        <f aca="false">IF($F$1973=1,MIN(Assumptions!$B$51,MAX(Assumptions!$B$4,Assumptions!$B$26-($I$1973+$J$1973+$K$1973+$L$1973))),Assumptions!$B$4)</f>
        <v>30000000</v>
      </c>
      <c r="N1973" s="12" t="n">
        <f aca="false">IF($G$1973=1,MIN(Assumptions!$B$46,MAX(Assumptions!$B$4,Assumptions!$B$26-($I$1973+$J$1973+$K$1973+$L$1973+$M$1973))),Assumptions!$B$4)</f>
        <v>0</v>
      </c>
      <c r="O1973" s="12" t="n">
        <f aca="false">IF($H$1973=1,MIN(Assumptions!$B$41,MAX(Assumptions!$B$4,Assumptions!$B$26-($I$1973+$J$1973+$K$1973+$L$1973+$M$1973+$N$1973))),Assumptions!$B$4)</f>
        <v>0</v>
      </c>
      <c r="P1973" s="12" t="n">
        <f aca="false">$I$1973+$J$1973+$K$1973+$L$1973+$M$1973+$N$1973+$O$1973</f>
        <v>430000000</v>
      </c>
      <c r="Q1973" s="12" t="n">
        <f aca="false">MAX(Assumptions!$B$4,Assumptions!$B$26-$P$1973)</f>
        <v>1570000000</v>
      </c>
      <c r="R1973" s="12" t="n">
        <f aca="false">$J$1910+$O$1910+Assumptions!$B$20+IF($B$1973=0,$D$1910,Assumptions!$B$4)+IF($C$1973=0,$AI$1910,Assumptions!$B$4)+IF($D$1973=0,$AF$1910,Assumptions!$B$4)+IF($E$1973=0,$AC$1910,Assumptions!$B$4)+IF($F$1973=0,$Z$1910,Assumptions!$B$4)+IF($G$1973=0,$W$1910,Assumptions!$B$4)+IF($H$1973=0,$T$1910,Assumptions!$B$4)</f>
        <v>22299923.1477193</v>
      </c>
      <c r="S1973" s="12" t="n">
        <f aca="false">IF($R$1973&gt;Assumptions!$B$4,$Q$1973/$R$1973&gt;Assumptions!$B$13,FALSE())</f>
        <v>1</v>
      </c>
      <c r="T1973" s="12" t="n">
        <f aca="false">IF($S$1973,($Q$1973+Assumptions!$B$14*Assumptions!$B$13)/($R$1973+Assumptions!$B$14),IF($R$1973&gt;Assumptions!$B$4,$Q$1973/$R$1973,Assumptions!$B$4))</f>
        <v>63.407454556754</v>
      </c>
      <c r="U1973" s="12" t="n">
        <f aca="false">IF($B$1973=1,$I$1973,$D$1910*$T$1973)</f>
        <v>40232279.4059743</v>
      </c>
      <c r="V1973" s="12" t="n">
        <f aca="false">IF($C$1973=1,$J$1973,$AI$1910*$T$1973)</f>
        <v>300000000</v>
      </c>
      <c r="W1973" s="12" t="n">
        <f aca="false">IF($D$1973=1,$K$1973,$AF$1910*$T$1973)</f>
        <v>100000000</v>
      </c>
      <c r="X1973" s="12" t="n">
        <f aca="false">IF($E$1973=1,$L$1973,$AC$1910*$T$1973)</f>
        <v>152177890.93621</v>
      </c>
      <c r="Y1973" s="12" t="n">
        <f aca="false">IF($F$1973=1,$M$1973,$Z$1910*$T$1973)</f>
        <v>30000000</v>
      </c>
      <c r="Z1973" s="12" t="n">
        <f aca="false">IF($G$1973=1,$N$1973,$W$1910*$T$1973)</f>
        <v>317037272.78377</v>
      </c>
      <c r="AA1973" s="12" t="n">
        <f aca="false">IF($H$1973=1,$O$1973,$T$1910*$T$1973)</f>
        <v>317037272.78377</v>
      </c>
      <c r="AB1973" s="12" t="n">
        <f aca="false">($J$1910+$O$1910)*$T$1973</f>
        <v>16829556.6876054</v>
      </c>
      <c r="AC1973" s="12" t="n">
        <f aca="false">Assumptions!$B$20*$T$1973</f>
        <v>570667091.010786</v>
      </c>
      <c r="AD1973" s="12" t="n">
        <f aca="false">IF($S$1973,Assumptions!$B$14*($T$1973-Assumptions!$B$13),Assumptions!$B$4)</f>
        <v>156018636.391885</v>
      </c>
      <c r="AE1973" s="12" t="n">
        <f aca="false">$U$1973+$V$1973+$W$1973+$X$1973+$Y$1973+$Z$1973+$AA$1973+$AB$1973+$AC$1973+$AD$1973</f>
        <v>2000000000</v>
      </c>
      <c r="AF1973" s="12" t="n">
        <f aca="false">IF(AND(IF($B$1973=1,$U$1973&gt;=INDEX($U$1921:$U$2048,1+$A$1973-Assumptions!$B$77),$U$1973&gt;INDEX($U$1921:$U$2048,1+$A$1973+Assumptions!$B$77)),IF($C$1973=1,$V$1973&gt;=INDEX($V$1921:$V$2048,1+$A$1973-Assumptions!$B$78),$V$1973&gt;INDEX($V$1921:$V$2048,1+$A$1973+Assumptions!$B$78)),IF($D$1973=1,$W$1973&gt;=INDEX($W$1921:$W$2048,1+$A$1973-Assumptions!$B$79),$W$1973&gt;INDEX($W$1921:$W$2048,1+$A$1973+Assumptions!$B$79)),IF($E$1973=1,$X$1973&gt;=INDEX($X$1921:$X$2048,1+$A$1973-Assumptions!$B$80),$X$1973&gt;INDEX($X$1921:$X$2048,1+$A$1973+Assumptions!$B$80)),IF($F$1973=1,$Y$1973&gt;=INDEX($Y$1921:$Y$2048,1+$A$1973-Assumptions!$B$81),$Y$1973&gt;INDEX($Y$1921:$Y$2048,1+$A$1973+Assumptions!$B$81)),IF($G$1973=1,$Z$1973&gt;=INDEX($Z$1921:$Z$2048,1+$A$1973-Assumptions!$B$82),$Z$1973&gt;INDEX($Z$1921:$Z$2048,1+$A$1973+Assumptions!$B$82)),IF($H$1973=1,$AA$1973&gt;=INDEX($AA$1921:$AA$2048,1+$A$1973-Assumptions!$B$83),$AA$1973&gt;INDEX($AA$1921:$AA$2048,1+$A$1973+Assumptions!$B$83))),1,0)</f>
        <v>0</v>
      </c>
    </row>
    <row r="1974" customFormat="false" ht="15" hidden="true" customHeight="false" outlineLevel="0" collapsed="false">
      <c r="A1974" s="6" t="n">
        <f aca="false">ROW()-ROW($A$1921)+Assumptions!$B$4</f>
        <v>53</v>
      </c>
      <c r="B1974" s="12" t="n">
        <f aca="false">MOD(QUOTIENT($A$1974,Assumptions!$B$77),2)</f>
        <v>0</v>
      </c>
      <c r="C1974" s="12" t="n">
        <f aca="false">MOD(QUOTIENT($A$1974,Assumptions!$B$78),2)</f>
        <v>1</v>
      </c>
      <c r="D1974" s="12" t="n">
        <f aca="false">MOD(QUOTIENT($A$1974,Assumptions!$B$79),2)</f>
        <v>1</v>
      </c>
      <c r="E1974" s="12" t="n">
        <f aca="false">MOD(QUOTIENT($A$1974,Assumptions!$B$80),2)</f>
        <v>0</v>
      </c>
      <c r="F1974" s="12" t="n">
        <f aca="false">MOD(QUOTIENT($A$1974,Assumptions!$B$81),2)</f>
        <v>1</v>
      </c>
      <c r="G1974" s="12" t="n">
        <f aca="false">MOD(QUOTIENT($A$1974,Assumptions!$B$82),2)</f>
        <v>0</v>
      </c>
      <c r="H1974" s="12" t="n">
        <f aca="false">MOD(QUOTIENT($A$1974,Assumptions!$B$83),2)</f>
        <v>1</v>
      </c>
      <c r="I1974" s="12" t="n">
        <f aca="false">IF($B$1974=1,MIN(Assumptions!$B$67,MAX(Assumptions!$B$4,Assumptions!$B$26-(Assumptions!$B$4))),Assumptions!$B$4)</f>
        <v>0</v>
      </c>
      <c r="J1974" s="12" t="n">
        <f aca="false">IF($C$1974=1,MIN(Assumptions!$B$66,MAX(Assumptions!$B$4,Assumptions!$B$26-($I$1974))),Assumptions!$B$4)</f>
        <v>300000000</v>
      </c>
      <c r="K1974" s="12" t="n">
        <f aca="false">IF($D$1974=1,MIN(Assumptions!$B$61,MAX(Assumptions!$B$4,Assumptions!$B$26-($I$1974+$J$1974))),Assumptions!$B$4)</f>
        <v>100000000</v>
      </c>
      <c r="L1974" s="12" t="n">
        <f aca="false">IF($E$1974=1,MIN(Assumptions!$B$56,MAX(Assumptions!$B$4,Assumptions!$B$26-($I$1974+$J$1974+$K$1974))),Assumptions!$B$4)</f>
        <v>0</v>
      </c>
      <c r="M1974" s="12" t="n">
        <f aca="false">IF($F$1974=1,MIN(Assumptions!$B$51,MAX(Assumptions!$B$4,Assumptions!$B$26-($I$1974+$J$1974+$K$1974+$L$1974))),Assumptions!$B$4)</f>
        <v>30000000</v>
      </c>
      <c r="N1974" s="12" t="n">
        <f aca="false">IF($G$1974=1,MIN(Assumptions!$B$46,MAX(Assumptions!$B$4,Assumptions!$B$26-($I$1974+$J$1974+$K$1974+$L$1974+$M$1974))),Assumptions!$B$4)</f>
        <v>0</v>
      </c>
      <c r="O1974" s="12" t="n">
        <f aca="false">IF($H$1974=1,MIN(Assumptions!$B$41,MAX(Assumptions!$B$4,Assumptions!$B$26-($I$1974+$J$1974+$K$1974+$L$1974+$M$1974+$N$1974))),Assumptions!$B$4)</f>
        <v>5000000</v>
      </c>
      <c r="P1974" s="12" t="n">
        <f aca="false">$I$1974+$J$1974+$K$1974+$L$1974+$M$1974+$N$1974+$O$1974</f>
        <v>435000000</v>
      </c>
      <c r="Q1974" s="12" t="n">
        <f aca="false">MAX(Assumptions!$B$4,Assumptions!$B$26-$P$1974)</f>
        <v>1565000000</v>
      </c>
      <c r="R1974" s="12" t="n">
        <f aca="false">$J$1910+$O$1910+Assumptions!$B$20+IF($B$1974=0,$D$1910,Assumptions!$B$4)+IF($C$1974=0,$AI$1910,Assumptions!$B$4)+IF($D$1974=0,$AF$1910,Assumptions!$B$4)+IF($E$1974=0,$AC$1910,Assumptions!$B$4)+IF($F$1974=0,$Z$1910,Assumptions!$B$4)+IF($G$1974=0,$W$1910,Assumptions!$B$4)+IF($H$1974=0,$T$1910,Assumptions!$B$4)</f>
        <v>17299923.1477193</v>
      </c>
      <c r="S1974" s="12" t="n">
        <f aca="false">IF($R$1974&gt;Assumptions!$B$4,$Q$1974/$R$1974&gt;Assumptions!$B$13,FALSE())</f>
        <v>1</v>
      </c>
      <c r="T1974" s="12" t="n">
        <f aca="false">IF($S$1974,($Q$1974+Assumptions!$B$14*Assumptions!$B$13)/($R$1974+Assumptions!$B$14),IF($R$1974&gt;Assumptions!$B$4,$Q$1974/$R$1974,Assumptions!$B$4))</f>
        <v>79.1669739476014</v>
      </c>
      <c r="U1974" s="12" t="n">
        <f aca="false">IF($B$1974=1,$I$1974,$D$1910*$T$1974)</f>
        <v>50231756.468548</v>
      </c>
      <c r="V1974" s="12" t="n">
        <f aca="false">IF($C$1974=1,$J$1974,$AI$1910*$T$1974)</f>
        <v>300000000</v>
      </c>
      <c r="W1974" s="12" t="n">
        <f aca="false">IF($D$1974=1,$K$1974,$AF$1910*$T$1974)</f>
        <v>100000000</v>
      </c>
      <c r="X1974" s="12" t="n">
        <f aca="false">IF($E$1974=1,$L$1974,$AC$1910*$T$1974)</f>
        <v>190000737.474243</v>
      </c>
      <c r="Y1974" s="12" t="n">
        <f aca="false">IF($F$1974=1,$M$1974,$Z$1910*$T$1974)</f>
        <v>30000000</v>
      </c>
      <c r="Z1974" s="12" t="n">
        <f aca="false">IF($G$1974=1,$N$1974,$W$1910*$T$1974)</f>
        <v>395834869.738007</v>
      </c>
      <c r="AA1974" s="12" t="n">
        <f aca="false">IF($H$1974=1,$O$1974,$T$1910*$T$1974)</f>
        <v>5000000</v>
      </c>
      <c r="AB1974" s="12" t="n">
        <f aca="false">($J$1910+$O$1910)*$T$1974</f>
        <v>21012435.9217858</v>
      </c>
      <c r="AC1974" s="12" t="n">
        <f aca="false">Assumptions!$B$20*$T$1974</f>
        <v>712502765.528413</v>
      </c>
      <c r="AD1974" s="12" t="n">
        <f aca="false">IF($S$1974,Assumptions!$B$14*($T$1974-Assumptions!$B$13),Assumptions!$B$4)</f>
        <v>195417434.869003</v>
      </c>
      <c r="AE1974" s="12" t="n">
        <f aca="false">$U$1974+$V$1974+$W$1974+$X$1974+$Y$1974+$Z$1974+$AA$1974+$AB$1974+$AC$1974+$AD$1974</f>
        <v>2000000000</v>
      </c>
      <c r="AF1974" s="12" t="n">
        <f aca="false">IF(AND(IF($B$1974=1,$U$1974&gt;=INDEX($U$1921:$U$2048,1+$A$1974-Assumptions!$B$77),$U$1974&gt;INDEX($U$1921:$U$2048,1+$A$1974+Assumptions!$B$77)),IF($C$1974=1,$V$1974&gt;=INDEX($V$1921:$V$2048,1+$A$1974-Assumptions!$B$78),$V$1974&gt;INDEX($V$1921:$V$2048,1+$A$1974+Assumptions!$B$78)),IF($D$1974=1,$W$1974&gt;=INDEX($W$1921:$W$2048,1+$A$1974-Assumptions!$B$79),$W$1974&gt;INDEX($W$1921:$W$2048,1+$A$1974+Assumptions!$B$79)),IF($E$1974=1,$X$1974&gt;=INDEX($X$1921:$X$2048,1+$A$1974-Assumptions!$B$80),$X$1974&gt;INDEX($X$1921:$X$2048,1+$A$1974+Assumptions!$B$80)),IF($F$1974=1,$Y$1974&gt;=INDEX($Y$1921:$Y$2048,1+$A$1974-Assumptions!$B$81),$Y$1974&gt;INDEX($Y$1921:$Y$2048,1+$A$1974+Assumptions!$B$81)),IF($G$1974=1,$Z$1974&gt;=INDEX($Z$1921:$Z$2048,1+$A$1974-Assumptions!$B$82),$Z$1974&gt;INDEX($Z$1921:$Z$2048,1+$A$1974+Assumptions!$B$82)),IF($H$1974=1,$AA$1974&gt;=INDEX($AA$1921:$AA$2048,1+$A$1974-Assumptions!$B$83),$AA$1974&gt;INDEX($AA$1921:$AA$2048,1+$A$1974+Assumptions!$B$83))),1,0)</f>
        <v>0</v>
      </c>
    </row>
    <row r="1975" customFormat="false" ht="15" hidden="true" customHeight="false" outlineLevel="0" collapsed="false">
      <c r="A1975" s="6" t="n">
        <f aca="false">ROW()-ROW($A$1921)+Assumptions!$B$4</f>
        <v>54</v>
      </c>
      <c r="B1975" s="12" t="n">
        <f aca="false">MOD(QUOTIENT($A$1975,Assumptions!$B$77),2)</f>
        <v>0</v>
      </c>
      <c r="C1975" s="12" t="n">
        <f aca="false">MOD(QUOTIENT($A$1975,Assumptions!$B$78),2)</f>
        <v>1</v>
      </c>
      <c r="D1975" s="12" t="n">
        <f aca="false">MOD(QUOTIENT($A$1975,Assumptions!$B$79),2)</f>
        <v>1</v>
      </c>
      <c r="E1975" s="12" t="n">
        <f aca="false">MOD(QUOTIENT($A$1975,Assumptions!$B$80),2)</f>
        <v>0</v>
      </c>
      <c r="F1975" s="12" t="n">
        <f aca="false">MOD(QUOTIENT($A$1975,Assumptions!$B$81),2)</f>
        <v>1</v>
      </c>
      <c r="G1975" s="12" t="n">
        <f aca="false">MOD(QUOTIENT($A$1975,Assumptions!$B$82),2)</f>
        <v>1</v>
      </c>
      <c r="H1975" s="12" t="n">
        <f aca="false">MOD(QUOTIENT($A$1975,Assumptions!$B$83),2)</f>
        <v>0</v>
      </c>
      <c r="I1975" s="12" t="n">
        <f aca="false">IF($B$1975=1,MIN(Assumptions!$B$67,MAX(Assumptions!$B$4,Assumptions!$B$26-(Assumptions!$B$4))),Assumptions!$B$4)</f>
        <v>0</v>
      </c>
      <c r="J1975" s="12" t="n">
        <f aca="false">IF($C$1975=1,MIN(Assumptions!$B$66,MAX(Assumptions!$B$4,Assumptions!$B$26-($I$1975))),Assumptions!$B$4)</f>
        <v>300000000</v>
      </c>
      <c r="K1975" s="12" t="n">
        <f aca="false">IF($D$1975=1,MIN(Assumptions!$B$61,MAX(Assumptions!$B$4,Assumptions!$B$26-($I$1975+$J$1975))),Assumptions!$B$4)</f>
        <v>100000000</v>
      </c>
      <c r="L1975" s="12" t="n">
        <f aca="false">IF($E$1975=1,MIN(Assumptions!$B$56,MAX(Assumptions!$B$4,Assumptions!$B$26-($I$1975+$J$1975+$K$1975))),Assumptions!$B$4)</f>
        <v>0</v>
      </c>
      <c r="M1975" s="12" t="n">
        <f aca="false">IF($F$1975=1,MIN(Assumptions!$B$51,MAX(Assumptions!$B$4,Assumptions!$B$26-($I$1975+$J$1975+$K$1975+$L$1975))),Assumptions!$B$4)</f>
        <v>30000000</v>
      </c>
      <c r="N1975" s="12" t="n">
        <f aca="false">IF($G$1975=1,MIN(Assumptions!$B$46,MAX(Assumptions!$B$4,Assumptions!$B$26-($I$1975+$J$1975+$K$1975+$L$1975+$M$1975))),Assumptions!$B$4)</f>
        <v>15000000</v>
      </c>
      <c r="O1975" s="12" t="n">
        <f aca="false">IF($H$1975=1,MIN(Assumptions!$B$41,MAX(Assumptions!$B$4,Assumptions!$B$26-($I$1975+$J$1975+$K$1975+$L$1975+$M$1975+$N$1975))),Assumptions!$B$4)</f>
        <v>0</v>
      </c>
      <c r="P1975" s="12" t="n">
        <f aca="false">$I$1975+$J$1975+$K$1975+$L$1975+$M$1975+$N$1975+$O$1975</f>
        <v>445000000</v>
      </c>
      <c r="Q1975" s="12" t="n">
        <f aca="false">MAX(Assumptions!$B$4,Assumptions!$B$26-$P$1975)</f>
        <v>1555000000</v>
      </c>
      <c r="R1975" s="12" t="n">
        <f aca="false">$J$1910+$O$1910+Assumptions!$B$20+IF($B$1975=0,$D$1910,Assumptions!$B$4)+IF($C$1975=0,$AI$1910,Assumptions!$B$4)+IF($D$1975=0,$AF$1910,Assumptions!$B$4)+IF($E$1975=0,$AC$1910,Assumptions!$B$4)+IF($F$1975=0,$Z$1910,Assumptions!$B$4)+IF($G$1975=0,$W$1910,Assumptions!$B$4)+IF($H$1975=0,$T$1910,Assumptions!$B$4)</f>
        <v>17299923.1477193</v>
      </c>
      <c r="S1975" s="12" t="n">
        <f aca="false">IF($R$1975&gt;Assumptions!$B$4,$Q$1975/$R$1975&gt;Assumptions!$B$13,FALSE())</f>
        <v>1</v>
      </c>
      <c r="T1975" s="12" t="n">
        <f aca="false">IF($S$1975,($Q$1975+Assumptions!$B$14*Assumptions!$B$13)/($R$1975+Assumptions!$B$14),IF($R$1975&gt;Assumptions!$B$4,$Q$1975/$R$1975,Assumptions!$B$4))</f>
        <v>78.6619214822259</v>
      </c>
      <c r="U1975" s="12" t="n">
        <f aca="false">IF($B$1975=1,$I$1975,$D$1910*$T$1975)</f>
        <v>49911298.6920341</v>
      </c>
      <c r="V1975" s="12" t="n">
        <f aca="false">IF($C$1975=1,$J$1975,$AI$1910*$T$1975)</f>
        <v>300000000</v>
      </c>
      <c r="W1975" s="12" t="n">
        <f aca="false">IF($D$1975=1,$K$1975,$AF$1910*$T$1975)</f>
        <v>100000000</v>
      </c>
      <c r="X1975" s="12" t="n">
        <f aca="false">IF($E$1975=1,$L$1975,$AC$1910*$T$1975)</f>
        <v>188788611.557342</v>
      </c>
      <c r="Y1975" s="12" t="n">
        <f aca="false">IF($F$1975=1,$M$1975,$Z$1910*$T$1975)</f>
        <v>30000000</v>
      </c>
      <c r="Z1975" s="12" t="n">
        <f aca="false">IF($G$1975=1,$N$1975,$W$1910*$T$1975)</f>
        <v>15000000</v>
      </c>
      <c r="AA1975" s="12" t="n">
        <f aca="false">IF($H$1975=1,$O$1975,$T$1910*$T$1975)</f>
        <v>393309607.41113</v>
      </c>
      <c r="AB1975" s="12" t="n">
        <f aca="false">($J$1910+$O$1910)*$T$1975</f>
        <v>20878385.2938956</v>
      </c>
      <c r="AC1975" s="12" t="n">
        <f aca="false">Assumptions!$B$20*$T$1975</f>
        <v>707957293.340033</v>
      </c>
      <c r="AD1975" s="12" t="n">
        <f aca="false">IF($S$1975,Assumptions!$B$14*($T$1975-Assumptions!$B$13),Assumptions!$B$4)</f>
        <v>194154803.705565</v>
      </c>
      <c r="AE1975" s="12" t="n">
        <f aca="false">$U$1975+$V$1975+$W$1975+$X$1975+$Y$1975+$Z$1975+$AA$1975+$AB$1975+$AC$1975+$AD$1975</f>
        <v>2000000000</v>
      </c>
      <c r="AF1975" s="12" t="n">
        <f aca="false">IF(AND(IF($B$1975=1,$U$1975&gt;=INDEX($U$1921:$U$2048,1+$A$1975-Assumptions!$B$77),$U$1975&gt;INDEX($U$1921:$U$2048,1+$A$1975+Assumptions!$B$77)),IF($C$1975=1,$V$1975&gt;=INDEX($V$1921:$V$2048,1+$A$1975-Assumptions!$B$78),$V$1975&gt;INDEX($V$1921:$V$2048,1+$A$1975+Assumptions!$B$78)),IF($D$1975=1,$W$1975&gt;=INDEX($W$1921:$W$2048,1+$A$1975-Assumptions!$B$79),$W$1975&gt;INDEX($W$1921:$W$2048,1+$A$1975+Assumptions!$B$79)),IF($E$1975=1,$X$1975&gt;=INDEX($X$1921:$X$2048,1+$A$1975-Assumptions!$B$80),$X$1975&gt;INDEX($X$1921:$X$2048,1+$A$1975+Assumptions!$B$80)),IF($F$1975=1,$Y$1975&gt;=INDEX($Y$1921:$Y$2048,1+$A$1975-Assumptions!$B$81),$Y$1975&gt;INDEX($Y$1921:$Y$2048,1+$A$1975+Assumptions!$B$81)),IF($G$1975=1,$Z$1975&gt;=INDEX($Z$1921:$Z$2048,1+$A$1975-Assumptions!$B$82),$Z$1975&gt;INDEX($Z$1921:$Z$2048,1+$A$1975+Assumptions!$B$82)),IF($H$1975=1,$AA$1975&gt;=INDEX($AA$1921:$AA$2048,1+$A$1975-Assumptions!$B$83),$AA$1975&gt;INDEX($AA$1921:$AA$2048,1+$A$1975+Assumptions!$B$83))),1,0)</f>
        <v>0</v>
      </c>
    </row>
    <row r="1976" customFormat="false" ht="15" hidden="true" customHeight="false" outlineLevel="0" collapsed="false">
      <c r="A1976" s="6" t="n">
        <f aca="false">ROW()-ROW($A$1921)+Assumptions!$B$4</f>
        <v>55</v>
      </c>
      <c r="B1976" s="12" t="n">
        <f aca="false">MOD(QUOTIENT($A$1976,Assumptions!$B$77),2)</f>
        <v>0</v>
      </c>
      <c r="C1976" s="12" t="n">
        <f aca="false">MOD(QUOTIENT($A$1976,Assumptions!$B$78),2)</f>
        <v>1</v>
      </c>
      <c r="D1976" s="12" t="n">
        <f aca="false">MOD(QUOTIENT($A$1976,Assumptions!$B$79),2)</f>
        <v>1</v>
      </c>
      <c r="E1976" s="12" t="n">
        <f aca="false">MOD(QUOTIENT($A$1976,Assumptions!$B$80),2)</f>
        <v>0</v>
      </c>
      <c r="F1976" s="12" t="n">
        <f aca="false">MOD(QUOTIENT($A$1976,Assumptions!$B$81),2)</f>
        <v>1</v>
      </c>
      <c r="G1976" s="12" t="n">
        <f aca="false">MOD(QUOTIENT($A$1976,Assumptions!$B$82),2)</f>
        <v>1</v>
      </c>
      <c r="H1976" s="12" t="n">
        <f aca="false">MOD(QUOTIENT($A$1976,Assumptions!$B$83),2)</f>
        <v>1</v>
      </c>
      <c r="I1976" s="12" t="n">
        <f aca="false">IF($B$1976=1,MIN(Assumptions!$B$67,MAX(Assumptions!$B$4,Assumptions!$B$26-(Assumptions!$B$4))),Assumptions!$B$4)</f>
        <v>0</v>
      </c>
      <c r="J1976" s="12" t="n">
        <f aca="false">IF($C$1976=1,MIN(Assumptions!$B$66,MAX(Assumptions!$B$4,Assumptions!$B$26-($I$1976))),Assumptions!$B$4)</f>
        <v>300000000</v>
      </c>
      <c r="K1976" s="12" t="n">
        <f aca="false">IF($D$1976=1,MIN(Assumptions!$B$61,MAX(Assumptions!$B$4,Assumptions!$B$26-($I$1976+$J$1976))),Assumptions!$B$4)</f>
        <v>100000000</v>
      </c>
      <c r="L1976" s="12" t="n">
        <f aca="false">IF($E$1976=1,MIN(Assumptions!$B$56,MAX(Assumptions!$B$4,Assumptions!$B$26-($I$1976+$J$1976+$K$1976))),Assumptions!$B$4)</f>
        <v>0</v>
      </c>
      <c r="M1976" s="12" t="n">
        <f aca="false">IF($F$1976=1,MIN(Assumptions!$B$51,MAX(Assumptions!$B$4,Assumptions!$B$26-($I$1976+$J$1976+$K$1976+$L$1976))),Assumptions!$B$4)</f>
        <v>30000000</v>
      </c>
      <c r="N1976" s="12" t="n">
        <f aca="false">IF($G$1976=1,MIN(Assumptions!$B$46,MAX(Assumptions!$B$4,Assumptions!$B$26-($I$1976+$J$1976+$K$1976+$L$1976+$M$1976))),Assumptions!$B$4)</f>
        <v>15000000</v>
      </c>
      <c r="O1976" s="12" t="n">
        <f aca="false">IF($H$1976=1,MIN(Assumptions!$B$41,MAX(Assumptions!$B$4,Assumptions!$B$26-($I$1976+$J$1976+$K$1976+$L$1976+$M$1976+$N$1976))),Assumptions!$B$4)</f>
        <v>5000000</v>
      </c>
      <c r="P1976" s="12" t="n">
        <f aca="false">$I$1976+$J$1976+$K$1976+$L$1976+$M$1976+$N$1976+$O$1976</f>
        <v>450000000</v>
      </c>
      <c r="Q1976" s="12" t="n">
        <f aca="false">MAX(Assumptions!$B$4,Assumptions!$B$26-$P$1976)</f>
        <v>1550000000</v>
      </c>
      <c r="R1976" s="12" t="n">
        <f aca="false">$J$1910+$O$1910+Assumptions!$B$20+IF($B$1976=0,$D$1910,Assumptions!$B$4)+IF($C$1976=0,$AI$1910,Assumptions!$B$4)+IF($D$1976=0,$AF$1910,Assumptions!$B$4)+IF($E$1976=0,$AC$1910,Assumptions!$B$4)+IF($F$1976=0,$Z$1910,Assumptions!$B$4)+IF($G$1976=0,$W$1910,Assumptions!$B$4)+IF($H$1976=0,$T$1910,Assumptions!$B$4)</f>
        <v>12299923.1477193</v>
      </c>
      <c r="S1976" s="12" t="n">
        <f aca="false">IF($R$1976&gt;Assumptions!$B$4,$Q$1976/$R$1976&gt;Assumptions!$B$13,FALSE())</f>
        <v>1</v>
      </c>
      <c r="T1976" s="12" t="n">
        <f aca="false">IF($S$1976,($Q$1976+Assumptions!$B$14*Assumptions!$B$13)/($R$1976+Assumptions!$B$14),IF($R$1976&gt;Assumptions!$B$4,$Q$1976/$R$1976,Assumptions!$B$4))</f>
        <v>104.899193360963</v>
      </c>
      <c r="U1976" s="12" t="n">
        <f aca="false">IF($B$1976=1,$I$1976,$D$1910*$T$1976)</f>
        <v>66558950.9350532</v>
      </c>
      <c r="V1976" s="12" t="n">
        <f aca="false">IF($C$1976=1,$J$1976,$AI$1910*$T$1976)</f>
        <v>300000000</v>
      </c>
      <c r="W1976" s="12" t="n">
        <f aca="false">IF($D$1976=1,$K$1976,$AF$1910*$T$1976)</f>
        <v>100000000</v>
      </c>
      <c r="X1976" s="12" t="n">
        <f aca="false">IF($E$1976=1,$L$1976,$AC$1910*$T$1976)</f>
        <v>251758064.066312</v>
      </c>
      <c r="Y1976" s="12" t="n">
        <f aca="false">IF($F$1976=1,$M$1976,$Z$1910*$T$1976)</f>
        <v>30000000</v>
      </c>
      <c r="Z1976" s="12" t="n">
        <f aca="false">IF($G$1976=1,$N$1976,$W$1910*$T$1976)</f>
        <v>15000000</v>
      </c>
      <c r="AA1976" s="12" t="n">
        <f aca="false">IF($H$1976=1,$O$1976,$T$1910*$T$1976)</f>
        <v>5000000</v>
      </c>
      <c r="AB1976" s="12" t="n">
        <f aca="false">($J$1910+$O$1910)*$T$1976</f>
        <v>27842261.3475558</v>
      </c>
      <c r="AC1976" s="12" t="n">
        <f aca="false">Assumptions!$B$20*$T$1976</f>
        <v>944092740.248671</v>
      </c>
      <c r="AD1976" s="12" t="n">
        <f aca="false">IF($S$1976,Assumptions!$B$14*($T$1976-Assumptions!$B$13),Assumptions!$B$4)</f>
        <v>259747983.402408</v>
      </c>
      <c r="AE1976" s="12" t="n">
        <f aca="false">$U$1976+$V$1976+$W$1976+$X$1976+$Y$1976+$Z$1976+$AA$1976+$AB$1976+$AC$1976+$AD$1976</f>
        <v>2000000000</v>
      </c>
      <c r="AF1976" s="12" t="n">
        <f aca="false">IF(AND(IF($B$1976=1,$U$1976&gt;=INDEX($U$1921:$U$2048,1+$A$1976-Assumptions!$B$77),$U$1976&gt;INDEX($U$1921:$U$2048,1+$A$1976+Assumptions!$B$77)),IF($C$1976=1,$V$1976&gt;=INDEX($V$1921:$V$2048,1+$A$1976-Assumptions!$B$78),$V$1976&gt;INDEX($V$1921:$V$2048,1+$A$1976+Assumptions!$B$78)),IF($D$1976=1,$W$1976&gt;=INDEX($W$1921:$W$2048,1+$A$1976-Assumptions!$B$79),$W$1976&gt;INDEX($W$1921:$W$2048,1+$A$1976+Assumptions!$B$79)),IF($E$1976=1,$X$1976&gt;=INDEX($X$1921:$X$2048,1+$A$1976-Assumptions!$B$80),$X$1976&gt;INDEX($X$1921:$X$2048,1+$A$1976+Assumptions!$B$80)),IF($F$1976=1,$Y$1976&gt;=INDEX($Y$1921:$Y$2048,1+$A$1976-Assumptions!$B$81),$Y$1976&gt;INDEX($Y$1921:$Y$2048,1+$A$1976+Assumptions!$B$81)),IF($G$1976=1,$Z$1976&gt;=INDEX($Z$1921:$Z$2048,1+$A$1976-Assumptions!$B$82),$Z$1976&gt;INDEX($Z$1921:$Z$2048,1+$A$1976+Assumptions!$B$82)),IF($H$1976=1,$AA$1976&gt;=INDEX($AA$1921:$AA$2048,1+$A$1976-Assumptions!$B$83),$AA$1976&gt;INDEX($AA$1921:$AA$2048,1+$A$1976+Assumptions!$B$83))),1,0)</f>
        <v>0</v>
      </c>
    </row>
    <row r="1977" customFormat="false" ht="15" hidden="true" customHeight="false" outlineLevel="0" collapsed="false">
      <c r="A1977" s="6" t="n">
        <f aca="false">ROW()-ROW($A$1921)+Assumptions!$B$4</f>
        <v>56</v>
      </c>
      <c r="B1977" s="12" t="n">
        <f aca="false">MOD(QUOTIENT($A$1977,Assumptions!$B$77),2)</f>
        <v>0</v>
      </c>
      <c r="C1977" s="12" t="n">
        <f aca="false">MOD(QUOTIENT($A$1977,Assumptions!$B$78),2)</f>
        <v>1</v>
      </c>
      <c r="D1977" s="12" t="n">
        <f aca="false">MOD(QUOTIENT($A$1977,Assumptions!$B$79),2)</f>
        <v>1</v>
      </c>
      <c r="E1977" s="12" t="n">
        <f aca="false">MOD(QUOTIENT($A$1977,Assumptions!$B$80),2)</f>
        <v>1</v>
      </c>
      <c r="F1977" s="12" t="n">
        <f aca="false">MOD(QUOTIENT($A$1977,Assumptions!$B$81),2)</f>
        <v>0</v>
      </c>
      <c r="G1977" s="12" t="n">
        <f aca="false">MOD(QUOTIENT($A$1977,Assumptions!$B$82),2)</f>
        <v>0</v>
      </c>
      <c r="H1977" s="12" t="n">
        <f aca="false">MOD(QUOTIENT($A$1977,Assumptions!$B$83),2)</f>
        <v>0</v>
      </c>
      <c r="I1977" s="12" t="n">
        <f aca="false">IF($B$1977=1,MIN(Assumptions!$B$67,MAX(Assumptions!$B$4,Assumptions!$B$26-(Assumptions!$B$4))),Assumptions!$B$4)</f>
        <v>0</v>
      </c>
      <c r="J1977" s="12" t="n">
        <f aca="false">IF($C$1977=1,MIN(Assumptions!$B$66,MAX(Assumptions!$B$4,Assumptions!$B$26-($I$1977))),Assumptions!$B$4)</f>
        <v>300000000</v>
      </c>
      <c r="K1977" s="12" t="n">
        <f aca="false">IF($D$1977=1,MIN(Assumptions!$B$61,MAX(Assumptions!$B$4,Assumptions!$B$26-($I$1977+$J$1977))),Assumptions!$B$4)</f>
        <v>100000000</v>
      </c>
      <c r="L1977" s="12" t="n">
        <f aca="false">IF($E$1977=1,MIN(Assumptions!$B$56,MAX(Assumptions!$B$4,Assumptions!$B$26-($I$1977+$J$1977+$K$1977))),Assumptions!$B$4)</f>
        <v>60000000</v>
      </c>
      <c r="M1977" s="12" t="n">
        <f aca="false">IF($F$1977=1,MIN(Assumptions!$B$51,MAX(Assumptions!$B$4,Assumptions!$B$26-($I$1977+$J$1977+$K$1977+$L$1977))),Assumptions!$B$4)</f>
        <v>0</v>
      </c>
      <c r="N1977" s="12" t="n">
        <f aca="false">IF($G$1977=1,MIN(Assumptions!$B$46,MAX(Assumptions!$B$4,Assumptions!$B$26-($I$1977+$J$1977+$K$1977+$L$1977+$M$1977))),Assumptions!$B$4)</f>
        <v>0</v>
      </c>
      <c r="O1977" s="12" t="n">
        <f aca="false">IF($H$1977=1,MIN(Assumptions!$B$41,MAX(Assumptions!$B$4,Assumptions!$B$26-($I$1977+$J$1977+$K$1977+$L$1977+$M$1977+$N$1977))),Assumptions!$B$4)</f>
        <v>0</v>
      </c>
      <c r="P1977" s="12" t="n">
        <f aca="false">$I$1977+$J$1977+$K$1977+$L$1977+$M$1977+$N$1977+$O$1977</f>
        <v>460000000</v>
      </c>
      <c r="Q1977" s="12" t="n">
        <f aca="false">MAX(Assumptions!$B$4,Assumptions!$B$26-$P$1977)</f>
        <v>1540000000</v>
      </c>
      <c r="R1977" s="12" t="n">
        <f aca="false">$J$1910+$O$1910+Assumptions!$B$20+IF($B$1977=0,$D$1910,Assumptions!$B$4)+IF($C$1977=0,$AI$1910,Assumptions!$B$4)+IF($D$1977=0,$AF$1910,Assumptions!$B$4)+IF($E$1977=0,$AC$1910,Assumptions!$B$4)+IF($F$1977=0,$Z$1910,Assumptions!$B$4)+IF($G$1977=0,$W$1910,Assumptions!$B$4)+IF($H$1977=0,$T$1910,Assumptions!$B$4)</f>
        <v>22899923.1477193</v>
      </c>
      <c r="S1977" s="12" t="n">
        <f aca="false">IF($R$1977&gt;Assumptions!$B$4,$Q$1977/$R$1977&gt;Assumptions!$B$13,FALSE())</f>
        <v>1</v>
      </c>
      <c r="T1977" s="12" t="n">
        <f aca="false">IF($S$1977,($Q$1977+Assumptions!$B$14*Assumptions!$B$13)/($R$1977+Assumptions!$B$14),IF($R$1977&gt;Assumptions!$B$4,$Q$1977/$R$1977,Assumptions!$B$4))</f>
        <v>60.7285302018131</v>
      </c>
      <c r="U1977" s="12" t="n">
        <f aca="false">IF($B$1977=1,$I$1977,$D$1910*$T$1977)</f>
        <v>38532491.3619837</v>
      </c>
      <c r="V1977" s="12" t="n">
        <f aca="false">IF($C$1977=1,$J$1977,$AI$1910*$T$1977)</f>
        <v>300000000</v>
      </c>
      <c r="W1977" s="12" t="n">
        <f aca="false">IF($D$1977=1,$K$1977,$AF$1910*$T$1977)</f>
        <v>100000000</v>
      </c>
      <c r="X1977" s="12" t="n">
        <f aca="false">IF($E$1977=1,$L$1977,$AC$1910*$T$1977)</f>
        <v>60000000</v>
      </c>
      <c r="Y1977" s="12" t="n">
        <f aca="false">IF($F$1977=1,$M$1977,$Z$1910*$T$1977)</f>
        <v>182185590.605439</v>
      </c>
      <c r="Z1977" s="12" t="n">
        <f aca="false">IF($G$1977=1,$N$1977,$W$1910*$T$1977)</f>
        <v>303642651.009065</v>
      </c>
      <c r="AA1977" s="12" t="n">
        <f aca="false">IF($H$1977=1,$O$1977,$T$1910*$T$1977)</f>
        <v>303642651.009065</v>
      </c>
      <c r="AB1977" s="12" t="n">
        <f aca="false">($J$1910+$O$1910)*$T$1977</f>
        <v>16118518.6935959</v>
      </c>
      <c r="AC1977" s="12" t="n">
        <f aca="false">Assumptions!$B$20*$T$1977</f>
        <v>546556771.816318</v>
      </c>
      <c r="AD1977" s="12" t="n">
        <f aca="false">IF($S$1977,Assumptions!$B$14*($T$1977-Assumptions!$B$13),Assumptions!$B$4)</f>
        <v>149321325.504533</v>
      </c>
      <c r="AE1977" s="12" t="n">
        <f aca="false">$U$1977+$V$1977+$W$1977+$X$1977+$Y$1977+$Z$1977+$AA$1977+$AB$1977+$AC$1977+$AD$1977</f>
        <v>2000000000</v>
      </c>
      <c r="AF1977" s="12" t="n">
        <f aca="false">IF(AND(IF($B$1977=1,$U$1977&gt;=INDEX($U$1921:$U$2048,1+$A$1977-Assumptions!$B$77),$U$1977&gt;INDEX($U$1921:$U$2048,1+$A$1977+Assumptions!$B$77)),IF($C$1977=1,$V$1977&gt;=INDEX($V$1921:$V$2048,1+$A$1977-Assumptions!$B$78),$V$1977&gt;INDEX($V$1921:$V$2048,1+$A$1977+Assumptions!$B$78)),IF($D$1977=1,$W$1977&gt;=INDEX($W$1921:$W$2048,1+$A$1977-Assumptions!$B$79),$W$1977&gt;INDEX($W$1921:$W$2048,1+$A$1977+Assumptions!$B$79)),IF($E$1977=1,$X$1977&gt;=INDEX($X$1921:$X$2048,1+$A$1977-Assumptions!$B$80),$X$1977&gt;INDEX($X$1921:$X$2048,1+$A$1977+Assumptions!$B$80)),IF($F$1977=1,$Y$1977&gt;=INDEX($Y$1921:$Y$2048,1+$A$1977-Assumptions!$B$81),$Y$1977&gt;INDEX($Y$1921:$Y$2048,1+$A$1977+Assumptions!$B$81)),IF($G$1977=1,$Z$1977&gt;=INDEX($Z$1921:$Z$2048,1+$A$1977-Assumptions!$B$82),$Z$1977&gt;INDEX($Z$1921:$Z$2048,1+$A$1977+Assumptions!$B$82)),IF($H$1977=1,$AA$1977&gt;=INDEX($AA$1921:$AA$2048,1+$A$1977-Assumptions!$B$83),$AA$1977&gt;INDEX($AA$1921:$AA$2048,1+$A$1977+Assumptions!$B$83))),1,0)</f>
        <v>0</v>
      </c>
    </row>
    <row r="1978" customFormat="false" ht="15" hidden="true" customHeight="false" outlineLevel="0" collapsed="false">
      <c r="A1978" s="6" t="n">
        <f aca="false">ROW()-ROW($A$1921)+Assumptions!$B$4</f>
        <v>57</v>
      </c>
      <c r="B1978" s="12" t="n">
        <f aca="false">MOD(QUOTIENT($A$1978,Assumptions!$B$77),2)</f>
        <v>0</v>
      </c>
      <c r="C1978" s="12" t="n">
        <f aca="false">MOD(QUOTIENT($A$1978,Assumptions!$B$78),2)</f>
        <v>1</v>
      </c>
      <c r="D1978" s="12" t="n">
        <f aca="false">MOD(QUOTIENT($A$1978,Assumptions!$B$79),2)</f>
        <v>1</v>
      </c>
      <c r="E1978" s="12" t="n">
        <f aca="false">MOD(QUOTIENT($A$1978,Assumptions!$B$80),2)</f>
        <v>1</v>
      </c>
      <c r="F1978" s="12" t="n">
        <f aca="false">MOD(QUOTIENT($A$1978,Assumptions!$B$81),2)</f>
        <v>0</v>
      </c>
      <c r="G1978" s="12" t="n">
        <f aca="false">MOD(QUOTIENT($A$1978,Assumptions!$B$82),2)</f>
        <v>0</v>
      </c>
      <c r="H1978" s="12" t="n">
        <f aca="false">MOD(QUOTIENT($A$1978,Assumptions!$B$83),2)</f>
        <v>1</v>
      </c>
      <c r="I1978" s="12" t="n">
        <f aca="false">IF($B$1978=1,MIN(Assumptions!$B$67,MAX(Assumptions!$B$4,Assumptions!$B$26-(Assumptions!$B$4))),Assumptions!$B$4)</f>
        <v>0</v>
      </c>
      <c r="J1978" s="12" t="n">
        <f aca="false">IF($C$1978=1,MIN(Assumptions!$B$66,MAX(Assumptions!$B$4,Assumptions!$B$26-($I$1978))),Assumptions!$B$4)</f>
        <v>300000000</v>
      </c>
      <c r="K1978" s="12" t="n">
        <f aca="false">IF($D$1978=1,MIN(Assumptions!$B$61,MAX(Assumptions!$B$4,Assumptions!$B$26-($I$1978+$J$1978))),Assumptions!$B$4)</f>
        <v>100000000</v>
      </c>
      <c r="L1978" s="12" t="n">
        <f aca="false">IF($E$1978=1,MIN(Assumptions!$B$56,MAX(Assumptions!$B$4,Assumptions!$B$26-($I$1978+$J$1978+$K$1978))),Assumptions!$B$4)</f>
        <v>60000000</v>
      </c>
      <c r="M1978" s="12" t="n">
        <f aca="false">IF($F$1978=1,MIN(Assumptions!$B$51,MAX(Assumptions!$B$4,Assumptions!$B$26-($I$1978+$J$1978+$K$1978+$L$1978))),Assumptions!$B$4)</f>
        <v>0</v>
      </c>
      <c r="N1978" s="12" t="n">
        <f aca="false">IF($G$1978=1,MIN(Assumptions!$B$46,MAX(Assumptions!$B$4,Assumptions!$B$26-($I$1978+$J$1978+$K$1978+$L$1978+$M$1978))),Assumptions!$B$4)</f>
        <v>0</v>
      </c>
      <c r="O1978" s="12" t="n">
        <f aca="false">IF($H$1978=1,MIN(Assumptions!$B$41,MAX(Assumptions!$B$4,Assumptions!$B$26-($I$1978+$J$1978+$K$1978+$L$1978+$M$1978+$N$1978))),Assumptions!$B$4)</f>
        <v>5000000</v>
      </c>
      <c r="P1978" s="12" t="n">
        <f aca="false">$I$1978+$J$1978+$K$1978+$L$1978+$M$1978+$N$1978+$O$1978</f>
        <v>465000000</v>
      </c>
      <c r="Q1978" s="12" t="n">
        <f aca="false">MAX(Assumptions!$B$4,Assumptions!$B$26-$P$1978)</f>
        <v>1535000000</v>
      </c>
      <c r="R1978" s="12" t="n">
        <f aca="false">$J$1910+$O$1910+Assumptions!$B$20+IF($B$1978=0,$D$1910,Assumptions!$B$4)+IF($C$1978=0,$AI$1910,Assumptions!$B$4)+IF($D$1978=0,$AF$1910,Assumptions!$B$4)+IF($E$1978=0,$AC$1910,Assumptions!$B$4)+IF($F$1978=0,$Z$1910,Assumptions!$B$4)+IF($G$1978=0,$W$1910,Assumptions!$B$4)+IF($H$1978=0,$T$1910,Assumptions!$B$4)</f>
        <v>17899923.1477193</v>
      </c>
      <c r="S1978" s="12" t="n">
        <f aca="false">IF($R$1978&gt;Assumptions!$B$4,$Q$1978/$R$1978&gt;Assumptions!$B$13,FALSE())</f>
        <v>1</v>
      </c>
      <c r="T1978" s="12" t="n">
        <f aca="false">IF($S$1978,($Q$1978+Assumptions!$B$14*Assumptions!$B$13)/($R$1978+Assumptions!$B$14),IF($R$1978&gt;Assumptions!$B$4,$Q$1978/$R$1978,Assumptions!$B$4))</f>
        <v>75.3679309900682</v>
      </c>
      <c r="U1978" s="12" t="n">
        <f aca="false">IF($B$1978=1,$I$1978,$D$1910*$T$1978)</f>
        <v>47821248.7638748</v>
      </c>
      <c r="V1978" s="12" t="n">
        <f aca="false">IF($C$1978=1,$J$1978,$AI$1910*$T$1978)</f>
        <v>300000000</v>
      </c>
      <c r="W1978" s="12" t="n">
        <f aca="false">IF($D$1978=1,$K$1978,$AF$1910*$T$1978)</f>
        <v>100000000</v>
      </c>
      <c r="X1978" s="12" t="n">
        <f aca="false">IF($E$1978=1,$L$1978,$AC$1910*$T$1978)</f>
        <v>60000000</v>
      </c>
      <c r="Y1978" s="12" t="n">
        <f aca="false">IF($F$1978=1,$M$1978,$Z$1910*$T$1978)</f>
        <v>226103792.970205</v>
      </c>
      <c r="Z1978" s="12" t="n">
        <f aca="false">IF($G$1978=1,$N$1978,$W$1910*$T$1978)</f>
        <v>376839654.950341</v>
      </c>
      <c r="AA1978" s="12" t="n">
        <f aca="false">IF($H$1978=1,$O$1978,$T$1910*$T$1978)</f>
        <v>5000000</v>
      </c>
      <c r="AB1978" s="12" t="n">
        <f aca="false">($J$1910+$O$1910)*$T$1978</f>
        <v>20004096.9297951</v>
      </c>
      <c r="AC1978" s="12" t="n">
        <f aca="false">Assumptions!$B$20*$T$1978</f>
        <v>678311378.910614</v>
      </c>
      <c r="AD1978" s="12" t="n">
        <f aca="false">IF($S$1978,Assumptions!$B$14*($T$1978-Assumptions!$B$13),Assumptions!$B$4)</f>
        <v>185919827.475171</v>
      </c>
      <c r="AE1978" s="12" t="n">
        <f aca="false">$U$1978+$V$1978+$W$1978+$X$1978+$Y$1978+$Z$1978+$AA$1978+$AB$1978+$AC$1978+$AD$1978</f>
        <v>2000000000</v>
      </c>
      <c r="AF1978" s="12" t="n">
        <f aca="false">IF(AND(IF($B$1978=1,$U$1978&gt;=INDEX($U$1921:$U$2048,1+$A$1978-Assumptions!$B$77),$U$1978&gt;INDEX($U$1921:$U$2048,1+$A$1978+Assumptions!$B$77)),IF($C$1978=1,$V$1978&gt;=INDEX($V$1921:$V$2048,1+$A$1978-Assumptions!$B$78),$V$1978&gt;INDEX($V$1921:$V$2048,1+$A$1978+Assumptions!$B$78)),IF($D$1978=1,$W$1978&gt;=INDEX($W$1921:$W$2048,1+$A$1978-Assumptions!$B$79),$W$1978&gt;INDEX($W$1921:$W$2048,1+$A$1978+Assumptions!$B$79)),IF($E$1978=1,$X$1978&gt;=INDEX($X$1921:$X$2048,1+$A$1978-Assumptions!$B$80),$X$1978&gt;INDEX($X$1921:$X$2048,1+$A$1978+Assumptions!$B$80)),IF($F$1978=1,$Y$1978&gt;=INDEX($Y$1921:$Y$2048,1+$A$1978-Assumptions!$B$81),$Y$1978&gt;INDEX($Y$1921:$Y$2048,1+$A$1978+Assumptions!$B$81)),IF($G$1978=1,$Z$1978&gt;=INDEX($Z$1921:$Z$2048,1+$A$1978-Assumptions!$B$82),$Z$1978&gt;INDEX($Z$1921:$Z$2048,1+$A$1978+Assumptions!$B$82)),IF($H$1978=1,$AA$1978&gt;=INDEX($AA$1921:$AA$2048,1+$A$1978-Assumptions!$B$83),$AA$1978&gt;INDEX($AA$1921:$AA$2048,1+$A$1978+Assumptions!$B$83))),1,0)</f>
        <v>0</v>
      </c>
    </row>
    <row r="1979" customFormat="false" ht="15" hidden="true" customHeight="false" outlineLevel="0" collapsed="false">
      <c r="A1979" s="6" t="n">
        <f aca="false">ROW()-ROW($A$1921)+Assumptions!$B$4</f>
        <v>58</v>
      </c>
      <c r="B1979" s="12" t="n">
        <f aca="false">MOD(QUOTIENT($A$1979,Assumptions!$B$77),2)</f>
        <v>0</v>
      </c>
      <c r="C1979" s="12" t="n">
        <f aca="false">MOD(QUOTIENT($A$1979,Assumptions!$B$78),2)</f>
        <v>1</v>
      </c>
      <c r="D1979" s="12" t="n">
        <f aca="false">MOD(QUOTIENT($A$1979,Assumptions!$B$79),2)</f>
        <v>1</v>
      </c>
      <c r="E1979" s="12" t="n">
        <f aca="false">MOD(QUOTIENT($A$1979,Assumptions!$B$80),2)</f>
        <v>1</v>
      </c>
      <c r="F1979" s="12" t="n">
        <f aca="false">MOD(QUOTIENT($A$1979,Assumptions!$B$81),2)</f>
        <v>0</v>
      </c>
      <c r="G1979" s="12" t="n">
        <f aca="false">MOD(QUOTIENT($A$1979,Assumptions!$B$82),2)</f>
        <v>1</v>
      </c>
      <c r="H1979" s="12" t="n">
        <f aca="false">MOD(QUOTIENT($A$1979,Assumptions!$B$83),2)</f>
        <v>0</v>
      </c>
      <c r="I1979" s="12" t="n">
        <f aca="false">IF($B$1979=1,MIN(Assumptions!$B$67,MAX(Assumptions!$B$4,Assumptions!$B$26-(Assumptions!$B$4))),Assumptions!$B$4)</f>
        <v>0</v>
      </c>
      <c r="J1979" s="12" t="n">
        <f aca="false">IF($C$1979=1,MIN(Assumptions!$B$66,MAX(Assumptions!$B$4,Assumptions!$B$26-($I$1979))),Assumptions!$B$4)</f>
        <v>300000000</v>
      </c>
      <c r="K1979" s="12" t="n">
        <f aca="false">IF($D$1979=1,MIN(Assumptions!$B$61,MAX(Assumptions!$B$4,Assumptions!$B$26-($I$1979+$J$1979))),Assumptions!$B$4)</f>
        <v>100000000</v>
      </c>
      <c r="L1979" s="12" t="n">
        <f aca="false">IF($E$1979=1,MIN(Assumptions!$B$56,MAX(Assumptions!$B$4,Assumptions!$B$26-($I$1979+$J$1979+$K$1979))),Assumptions!$B$4)</f>
        <v>60000000</v>
      </c>
      <c r="M1979" s="12" t="n">
        <f aca="false">IF($F$1979=1,MIN(Assumptions!$B$51,MAX(Assumptions!$B$4,Assumptions!$B$26-($I$1979+$J$1979+$K$1979+$L$1979))),Assumptions!$B$4)</f>
        <v>0</v>
      </c>
      <c r="N1979" s="12" t="n">
        <f aca="false">IF($G$1979=1,MIN(Assumptions!$B$46,MAX(Assumptions!$B$4,Assumptions!$B$26-($I$1979+$J$1979+$K$1979+$L$1979+$M$1979))),Assumptions!$B$4)</f>
        <v>15000000</v>
      </c>
      <c r="O1979" s="12" t="n">
        <f aca="false">IF($H$1979=1,MIN(Assumptions!$B$41,MAX(Assumptions!$B$4,Assumptions!$B$26-($I$1979+$J$1979+$K$1979+$L$1979+$M$1979+$N$1979))),Assumptions!$B$4)</f>
        <v>0</v>
      </c>
      <c r="P1979" s="12" t="n">
        <f aca="false">$I$1979+$J$1979+$K$1979+$L$1979+$M$1979+$N$1979+$O$1979</f>
        <v>475000000</v>
      </c>
      <c r="Q1979" s="12" t="n">
        <f aca="false">MAX(Assumptions!$B$4,Assumptions!$B$26-$P$1979)</f>
        <v>1525000000</v>
      </c>
      <c r="R1979" s="12" t="n">
        <f aca="false">$J$1910+$O$1910+Assumptions!$B$20+IF($B$1979=0,$D$1910,Assumptions!$B$4)+IF($C$1979=0,$AI$1910,Assumptions!$B$4)+IF($D$1979=0,$AF$1910,Assumptions!$B$4)+IF($E$1979=0,$AC$1910,Assumptions!$B$4)+IF($F$1979=0,$Z$1910,Assumptions!$B$4)+IF($G$1979=0,$W$1910,Assumptions!$B$4)+IF($H$1979=0,$T$1910,Assumptions!$B$4)</f>
        <v>17899923.1477193</v>
      </c>
      <c r="S1979" s="12" t="n">
        <f aca="false">IF($R$1979&gt;Assumptions!$B$4,$Q$1979/$R$1979&gt;Assumptions!$B$13,FALSE())</f>
        <v>1</v>
      </c>
      <c r="T1979" s="12" t="n">
        <f aca="false">IF($S$1979,($Q$1979+Assumptions!$B$14*Assumptions!$B$13)/($R$1979+Assumptions!$B$14),IF($R$1979&gt;Assumptions!$B$4,$Q$1979/$R$1979,Assumptions!$B$4))</f>
        <v>74.8777330649296</v>
      </c>
      <c r="U1979" s="12" t="n">
        <f aca="false">IF($B$1979=1,$I$1979,$D$1910*$T$1979)</f>
        <v>47510216.2515894</v>
      </c>
      <c r="V1979" s="12" t="n">
        <f aca="false">IF($C$1979=1,$J$1979,$AI$1910*$T$1979)</f>
        <v>300000000</v>
      </c>
      <c r="W1979" s="12" t="n">
        <f aca="false">IF($D$1979=1,$K$1979,$AF$1910*$T$1979)</f>
        <v>100000000</v>
      </c>
      <c r="X1979" s="12" t="n">
        <f aca="false">IF($E$1979=1,$L$1979,$AC$1910*$T$1979)</f>
        <v>60000000</v>
      </c>
      <c r="Y1979" s="12" t="n">
        <f aca="false">IF($F$1979=1,$M$1979,$Z$1910*$T$1979)</f>
        <v>224633199.194789</v>
      </c>
      <c r="Z1979" s="12" t="n">
        <f aca="false">IF($G$1979=1,$N$1979,$W$1910*$T$1979)</f>
        <v>15000000</v>
      </c>
      <c r="AA1979" s="12" t="n">
        <f aca="false">IF($H$1979=1,$O$1979,$T$1910*$T$1979)</f>
        <v>374388665.324648</v>
      </c>
      <c r="AB1979" s="12" t="n">
        <f aca="false">($J$1910+$O$1910)*$T$1979</f>
        <v>19873988.9822842</v>
      </c>
      <c r="AC1979" s="12" t="n">
        <f aca="false">Assumptions!$B$20*$T$1979</f>
        <v>673899597.584366</v>
      </c>
      <c r="AD1979" s="12" t="n">
        <f aca="false">IF($S$1979,Assumptions!$B$14*($T$1979-Assumptions!$B$13),Assumptions!$B$4)</f>
        <v>184694332.662324</v>
      </c>
      <c r="AE1979" s="12" t="n">
        <f aca="false">$U$1979+$V$1979+$W$1979+$X$1979+$Y$1979+$Z$1979+$AA$1979+$AB$1979+$AC$1979+$AD$1979</f>
        <v>2000000000</v>
      </c>
      <c r="AF1979" s="12" t="n">
        <f aca="false">IF(AND(IF($B$1979=1,$U$1979&gt;=INDEX($U$1921:$U$2048,1+$A$1979-Assumptions!$B$77),$U$1979&gt;INDEX($U$1921:$U$2048,1+$A$1979+Assumptions!$B$77)),IF($C$1979=1,$V$1979&gt;=INDEX($V$1921:$V$2048,1+$A$1979-Assumptions!$B$78),$V$1979&gt;INDEX($V$1921:$V$2048,1+$A$1979+Assumptions!$B$78)),IF($D$1979=1,$W$1979&gt;=INDEX($W$1921:$W$2048,1+$A$1979-Assumptions!$B$79),$W$1979&gt;INDEX($W$1921:$W$2048,1+$A$1979+Assumptions!$B$79)),IF($E$1979=1,$X$1979&gt;=INDEX($X$1921:$X$2048,1+$A$1979-Assumptions!$B$80),$X$1979&gt;INDEX($X$1921:$X$2048,1+$A$1979+Assumptions!$B$80)),IF($F$1979=1,$Y$1979&gt;=INDEX($Y$1921:$Y$2048,1+$A$1979-Assumptions!$B$81),$Y$1979&gt;INDEX($Y$1921:$Y$2048,1+$A$1979+Assumptions!$B$81)),IF($G$1979=1,$Z$1979&gt;=INDEX($Z$1921:$Z$2048,1+$A$1979-Assumptions!$B$82),$Z$1979&gt;INDEX($Z$1921:$Z$2048,1+$A$1979+Assumptions!$B$82)),IF($H$1979=1,$AA$1979&gt;=INDEX($AA$1921:$AA$2048,1+$A$1979-Assumptions!$B$83),$AA$1979&gt;INDEX($AA$1921:$AA$2048,1+$A$1979+Assumptions!$B$83))),1,0)</f>
        <v>0</v>
      </c>
    </row>
    <row r="1980" customFormat="false" ht="15" hidden="true" customHeight="false" outlineLevel="0" collapsed="false">
      <c r="A1980" s="6" t="n">
        <f aca="false">ROW()-ROW($A$1921)+Assumptions!$B$4</f>
        <v>59</v>
      </c>
      <c r="B1980" s="12" t="n">
        <f aca="false">MOD(QUOTIENT($A$1980,Assumptions!$B$77),2)</f>
        <v>0</v>
      </c>
      <c r="C1980" s="12" t="n">
        <f aca="false">MOD(QUOTIENT($A$1980,Assumptions!$B$78),2)</f>
        <v>1</v>
      </c>
      <c r="D1980" s="12" t="n">
        <f aca="false">MOD(QUOTIENT($A$1980,Assumptions!$B$79),2)</f>
        <v>1</v>
      </c>
      <c r="E1980" s="12" t="n">
        <f aca="false">MOD(QUOTIENT($A$1980,Assumptions!$B$80),2)</f>
        <v>1</v>
      </c>
      <c r="F1980" s="12" t="n">
        <f aca="false">MOD(QUOTIENT($A$1980,Assumptions!$B$81),2)</f>
        <v>0</v>
      </c>
      <c r="G1980" s="12" t="n">
        <f aca="false">MOD(QUOTIENT($A$1980,Assumptions!$B$82),2)</f>
        <v>1</v>
      </c>
      <c r="H1980" s="12" t="n">
        <f aca="false">MOD(QUOTIENT($A$1980,Assumptions!$B$83),2)</f>
        <v>1</v>
      </c>
      <c r="I1980" s="12" t="n">
        <f aca="false">IF($B$1980=1,MIN(Assumptions!$B$67,MAX(Assumptions!$B$4,Assumptions!$B$26-(Assumptions!$B$4))),Assumptions!$B$4)</f>
        <v>0</v>
      </c>
      <c r="J1980" s="12" t="n">
        <f aca="false">IF($C$1980=1,MIN(Assumptions!$B$66,MAX(Assumptions!$B$4,Assumptions!$B$26-($I$1980))),Assumptions!$B$4)</f>
        <v>300000000</v>
      </c>
      <c r="K1980" s="12" t="n">
        <f aca="false">IF($D$1980=1,MIN(Assumptions!$B$61,MAX(Assumptions!$B$4,Assumptions!$B$26-($I$1980+$J$1980))),Assumptions!$B$4)</f>
        <v>100000000</v>
      </c>
      <c r="L1980" s="12" t="n">
        <f aca="false">IF($E$1980=1,MIN(Assumptions!$B$56,MAX(Assumptions!$B$4,Assumptions!$B$26-($I$1980+$J$1980+$K$1980))),Assumptions!$B$4)</f>
        <v>60000000</v>
      </c>
      <c r="M1980" s="12" t="n">
        <f aca="false">IF($F$1980=1,MIN(Assumptions!$B$51,MAX(Assumptions!$B$4,Assumptions!$B$26-($I$1980+$J$1980+$K$1980+$L$1980))),Assumptions!$B$4)</f>
        <v>0</v>
      </c>
      <c r="N1980" s="12" t="n">
        <f aca="false">IF($G$1980=1,MIN(Assumptions!$B$46,MAX(Assumptions!$B$4,Assumptions!$B$26-($I$1980+$J$1980+$K$1980+$L$1980+$M$1980))),Assumptions!$B$4)</f>
        <v>15000000</v>
      </c>
      <c r="O1980" s="12" t="n">
        <f aca="false">IF($H$1980=1,MIN(Assumptions!$B$41,MAX(Assumptions!$B$4,Assumptions!$B$26-($I$1980+$J$1980+$K$1980+$L$1980+$M$1980+$N$1980))),Assumptions!$B$4)</f>
        <v>5000000</v>
      </c>
      <c r="P1980" s="12" t="n">
        <f aca="false">$I$1980+$J$1980+$K$1980+$L$1980+$M$1980+$N$1980+$O$1980</f>
        <v>480000000</v>
      </c>
      <c r="Q1980" s="12" t="n">
        <f aca="false">MAX(Assumptions!$B$4,Assumptions!$B$26-$P$1980)</f>
        <v>1520000000</v>
      </c>
      <c r="R1980" s="12" t="n">
        <f aca="false">$J$1910+$O$1910+Assumptions!$B$20+IF($B$1980=0,$D$1910,Assumptions!$B$4)+IF($C$1980=0,$AI$1910,Assumptions!$B$4)+IF($D$1980=0,$AF$1910,Assumptions!$B$4)+IF($E$1980=0,$AC$1910,Assumptions!$B$4)+IF($F$1980=0,$Z$1910,Assumptions!$B$4)+IF($G$1980=0,$W$1910,Assumptions!$B$4)+IF($H$1980=0,$T$1910,Assumptions!$B$4)</f>
        <v>12899923.1477193</v>
      </c>
      <c r="S1980" s="12" t="n">
        <f aca="false">IF($R$1980&gt;Assumptions!$B$4,$Q$1980/$R$1980&gt;Assumptions!$B$13,FALSE())</f>
        <v>1</v>
      </c>
      <c r="T1980" s="12" t="n">
        <f aca="false">IF($S$1980,($Q$1980+Assumptions!$B$14*Assumptions!$B$13)/($R$1980+Assumptions!$B$14),IF($R$1980&gt;Assumptions!$B$4,$Q$1980/$R$1980,Assumptions!$B$4))</f>
        <v>98.8641297359646</v>
      </c>
      <c r="U1980" s="12" t="n">
        <f aca="false">IF($B$1980=1,$I$1980,$D$1910*$T$1980)</f>
        <v>62729679.3187883</v>
      </c>
      <c r="V1980" s="12" t="n">
        <f aca="false">IF($C$1980=1,$J$1980,$AI$1910*$T$1980)</f>
        <v>300000000</v>
      </c>
      <c r="W1980" s="12" t="n">
        <f aca="false">IF($D$1980=1,$K$1980,$AF$1910*$T$1980)</f>
        <v>100000000</v>
      </c>
      <c r="X1980" s="12" t="n">
        <f aca="false">IF($E$1980=1,$L$1980,$AC$1910*$T$1980)</f>
        <v>60000000</v>
      </c>
      <c r="Y1980" s="12" t="n">
        <f aca="false">IF($F$1980=1,$M$1980,$Z$1910*$T$1980)</f>
        <v>296592389.207894</v>
      </c>
      <c r="Z1980" s="12" t="n">
        <f aca="false">IF($G$1980=1,$N$1980,$W$1910*$T$1980)</f>
        <v>15000000</v>
      </c>
      <c r="AA1980" s="12" t="n">
        <f aca="false">IF($H$1980=1,$O$1980,$T$1910*$T$1980)</f>
        <v>5000000</v>
      </c>
      <c r="AB1980" s="12" t="n">
        <f aca="false">($J$1910+$O$1910)*$T$1980</f>
        <v>26240439.5097258</v>
      </c>
      <c r="AC1980" s="12" t="n">
        <f aca="false">Assumptions!$B$20*$T$1980</f>
        <v>889777167.623681</v>
      </c>
      <c r="AD1980" s="12" t="n">
        <f aca="false">IF($S$1980,Assumptions!$B$14*($T$1980-Assumptions!$B$13),Assumptions!$B$4)</f>
        <v>244660324.339911</v>
      </c>
      <c r="AE1980" s="12" t="n">
        <f aca="false">$U$1980+$V$1980+$W$1980+$X$1980+$Y$1980+$Z$1980+$AA$1980+$AB$1980+$AC$1980+$AD$1980</f>
        <v>2000000000</v>
      </c>
      <c r="AF1980" s="12" t="n">
        <f aca="false">IF(AND(IF($B$1980=1,$U$1980&gt;=INDEX($U$1921:$U$2048,1+$A$1980-Assumptions!$B$77),$U$1980&gt;INDEX($U$1921:$U$2048,1+$A$1980+Assumptions!$B$77)),IF($C$1980=1,$V$1980&gt;=INDEX($V$1921:$V$2048,1+$A$1980-Assumptions!$B$78),$V$1980&gt;INDEX($V$1921:$V$2048,1+$A$1980+Assumptions!$B$78)),IF($D$1980=1,$W$1980&gt;=INDEX($W$1921:$W$2048,1+$A$1980-Assumptions!$B$79),$W$1980&gt;INDEX($W$1921:$W$2048,1+$A$1980+Assumptions!$B$79)),IF($E$1980=1,$X$1980&gt;=INDEX($X$1921:$X$2048,1+$A$1980-Assumptions!$B$80),$X$1980&gt;INDEX($X$1921:$X$2048,1+$A$1980+Assumptions!$B$80)),IF($F$1980=1,$Y$1980&gt;=INDEX($Y$1921:$Y$2048,1+$A$1980-Assumptions!$B$81),$Y$1980&gt;INDEX($Y$1921:$Y$2048,1+$A$1980+Assumptions!$B$81)),IF($G$1980=1,$Z$1980&gt;=INDEX($Z$1921:$Z$2048,1+$A$1980-Assumptions!$B$82),$Z$1980&gt;INDEX($Z$1921:$Z$2048,1+$A$1980+Assumptions!$B$82)),IF($H$1980=1,$AA$1980&gt;=INDEX($AA$1921:$AA$2048,1+$A$1980-Assumptions!$B$83),$AA$1980&gt;INDEX($AA$1921:$AA$2048,1+$A$1980+Assumptions!$B$83))),1,0)</f>
        <v>0</v>
      </c>
    </row>
    <row r="1981" customFormat="false" ht="15" hidden="true" customHeight="false" outlineLevel="0" collapsed="false">
      <c r="A1981" s="6" t="n">
        <f aca="false">ROW()-ROW($A$1921)+Assumptions!$B$4</f>
        <v>60</v>
      </c>
      <c r="B1981" s="12" t="n">
        <f aca="false">MOD(QUOTIENT($A$1981,Assumptions!$B$77),2)</f>
        <v>0</v>
      </c>
      <c r="C1981" s="12" t="n">
        <f aca="false">MOD(QUOTIENT($A$1981,Assumptions!$B$78),2)</f>
        <v>1</v>
      </c>
      <c r="D1981" s="12" t="n">
        <f aca="false">MOD(QUOTIENT($A$1981,Assumptions!$B$79),2)</f>
        <v>1</v>
      </c>
      <c r="E1981" s="12" t="n">
        <f aca="false">MOD(QUOTIENT($A$1981,Assumptions!$B$80),2)</f>
        <v>1</v>
      </c>
      <c r="F1981" s="12" t="n">
        <f aca="false">MOD(QUOTIENT($A$1981,Assumptions!$B$81),2)</f>
        <v>1</v>
      </c>
      <c r="G1981" s="12" t="n">
        <f aca="false">MOD(QUOTIENT($A$1981,Assumptions!$B$82),2)</f>
        <v>0</v>
      </c>
      <c r="H1981" s="12" t="n">
        <f aca="false">MOD(QUOTIENT($A$1981,Assumptions!$B$83),2)</f>
        <v>0</v>
      </c>
      <c r="I1981" s="12" t="n">
        <f aca="false">IF($B$1981=1,MIN(Assumptions!$B$67,MAX(Assumptions!$B$4,Assumptions!$B$26-(Assumptions!$B$4))),Assumptions!$B$4)</f>
        <v>0</v>
      </c>
      <c r="J1981" s="12" t="n">
        <f aca="false">IF($C$1981=1,MIN(Assumptions!$B$66,MAX(Assumptions!$B$4,Assumptions!$B$26-($I$1981))),Assumptions!$B$4)</f>
        <v>300000000</v>
      </c>
      <c r="K1981" s="12" t="n">
        <f aca="false">IF($D$1981=1,MIN(Assumptions!$B$61,MAX(Assumptions!$B$4,Assumptions!$B$26-($I$1981+$J$1981))),Assumptions!$B$4)</f>
        <v>100000000</v>
      </c>
      <c r="L1981" s="12" t="n">
        <f aca="false">IF($E$1981=1,MIN(Assumptions!$B$56,MAX(Assumptions!$B$4,Assumptions!$B$26-($I$1981+$J$1981+$K$1981))),Assumptions!$B$4)</f>
        <v>60000000</v>
      </c>
      <c r="M1981" s="12" t="n">
        <f aca="false">IF($F$1981=1,MIN(Assumptions!$B$51,MAX(Assumptions!$B$4,Assumptions!$B$26-($I$1981+$J$1981+$K$1981+$L$1981))),Assumptions!$B$4)</f>
        <v>30000000</v>
      </c>
      <c r="N1981" s="12" t="n">
        <f aca="false">IF($G$1981=1,MIN(Assumptions!$B$46,MAX(Assumptions!$B$4,Assumptions!$B$26-($I$1981+$J$1981+$K$1981+$L$1981+$M$1981))),Assumptions!$B$4)</f>
        <v>0</v>
      </c>
      <c r="O1981" s="12" t="n">
        <f aca="false">IF($H$1981=1,MIN(Assumptions!$B$41,MAX(Assumptions!$B$4,Assumptions!$B$26-($I$1981+$J$1981+$K$1981+$L$1981+$M$1981+$N$1981))),Assumptions!$B$4)</f>
        <v>0</v>
      </c>
      <c r="P1981" s="12" t="n">
        <f aca="false">$I$1981+$J$1981+$K$1981+$L$1981+$M$1981+$N$1981+$O$1981</f>
        <v>490000000</v>
      </c>
      <c r="Q1981" s="12" t="n">
        <f aca="false">MAX(Assumptions!$B$4,Assumptions!$B$26-$P$1981)</f>
        <v>1510000000</v>
      </c>
      <c r="R1981" s="12" t="n">
        <f aca="false">$J$1910+$O$1910+Assumptions!$B$20+IF($B$1981=0,$D$1910,Assumptions!$B$4)+IF($C$1981=0,$AI$1910,Assumptions!$B$4)+IF($D$1981=0,$AF$1910,Assumptions!$B$4)+IF($E$1981=0,$AC$1910,Assumptions!$B$4)+IF($F$1981=0,$Z$1910,Assumptions!$B$4)+IF($G$1981=0,$W$1910,Assumptions!$B$4)+IF($H$1981=0,$T$1910,Assumptions!$B$4)</f>
        <v>19899923.1477193</v>
      </c>
      <c r="S1981" s="12" t="n">
        <f aca="false">IF($R$1981&gt;Assumptions!$B$4,$Q$1981/$R$1981&gt;Assumptions!$B$13,FALSE())</f>
        <v>1</v>
      </c>
      <c r="T1981" s="12" t="n">
        <f aca="false">IF($S$1981,($Q$1981+Assumptions!$B$14*Assumptions!$B$13)/($R$1981+Assumptions!$B$14),IF($R$1981&gt;Assumptions!$B$4,$Q$1981/$R$1981,Assumptions!$B$4))</f>
        <v>67.5225530920628</v>
      </c>
      <c r="U1981" s="12" t="n">
        <f aca="false">IF($B$1981=1,$I$1981,$D$1910*$T$1981)</f>
        <v>42843325.6183321</v>
      </c>
      <c r="V1981" s="12" t="n">
        <f aca="false">IF($C$1981=1,$J$1981,$AI$1910*$T$1981)</f>
        <v>300000000</v>
      </c>
      <c r="W1981" s="12" t="n">
        <f aca="false">IF($D$1981=1,$K$1981,$AF$1910*$T$1981)</f>
        <v>100000000</v>
      </c>
      <c r="X1981" s="12" t="n">
        <f aca="false">IF($E$1981=1,$L$1981,$AC$1910*$T$1981)</f>
        <v>60000000</v>
      </c>
      <c r="Y1981" s="12" t="n">
        <f aca="false">IF($F$1981=1,$M$1981,$Z$1910*$T$1981)</f>
        <v>30000000</v>
      </c>
      <c r="Z1981" s="12" t="n">
        <f aca="false">IF($G$1981=1,$N$1981,$W$1910*$T$1981)</f>
        <v>337612765.460314</v>
      </c>
      <c r="AA1981" s="12" t="n">
        <f aca="false">IF($H$1981=1,$O$1981,$T$1910*$T$1981)</f>
        <v>337612765.460314</v>
      </c>
      <c r="AB1981" s="12" t="n">
        <f aca="false">($J$1910+$O$1910)*$T$1981</f>
        <v>17921782.9023176</v>
      </c>
      <c r="AC1981" s="12" t="n">
        <f aca="false">Assumptions!$B$20*$T$1981</f>
        <v>607702977.828565</v>
      </c>
      <c r="AD1981" s="12" t="n">
        <f aca="false">IF($S$1981,Assumptions!$B$14*($T$1981-Assumptions!$B$13),Assumptions!$B$4)</f>
        <v>166306382.730157</v>
      </c>
      <c r="AE1981" s="12" t="n">
        <f aca="false">$U$1981+$V$1981+$W$1981+$X$1981+$Y$1981+$Z$1981+$AA$1981+$AB$1981+$AC$1981+$AD$1981</f>
        <v>2000000000</v>
      </c>
      <c r="AF1981" s="12" t="n">
        <f aca="false">IF(AND(IF($B$1981=1,$U$1981&gt;=INDEX($U$1921:$U$2048,1+$A$1981-Assumptions!$B$77),$U$1981&gt;INDEX($U$1921:$U$2048,1+$A$1981+Assumptions!$B$77)),IF($C$1981=1,$V$1981&gt;=INDEX($V$1921:$V$2048,1+$A$1981-Assumptions!$B$78),$V$1981&gt;INDEX($V$1921:$V$2048,1+$A$1981+Assumptions!$B$78)),IF($D$1981=1,$W$1981&gt;=INDEX($W$1921:$W$2048,1+$A$1981-Assumptions!$B$79),$W$1981&gt;INDEX($W$1921:$W$2048,1+$A$1981+Assumptions!$B$79)),IF($E$1981=1,$X$1981&gt;=INDEX($X$1921:$X$2048,1+$A$1981-Assumptions!$B$80),$X$1981&gt;INDEX($X$1921:$X$2048,1+$A$1981+Assumptions!$B$80)),IF($F$1981=1,$Y$1981&gt;=INDEX($Y$1921:$Y$2048,1+$A$1981-Assumptions!$B$81),$Y$1981&gt;INDEX($Y$1921:$Y$2048,1+$A$1981+Assumptions!$B$81)),IF($G$1981=1,$Z$1981&gt;=INDEX($Z$1921:$Z$2048,1+$A$1981-Assumptions!$B$82),$Z$1981&gt;INDEX($Z$1921:$Z$2048,1+$A$1981+Assumptions!$B$82)),IF($H$1981=1,$AA$1981&gt;=INDEX($AA$1921:$AA$2048,1+$A$1981-Assumptions!$B$83),$AA$1981&gt;INDEX($AA$1921:$AA$2048,1+$A$1981+Assumptions!$B$83))),1,0)</f>
        <v>0</v>
      </c>
    </row>
    <row r="1982" customFormat="false" ht="15" hidden="true" customHeight="false" outlineLevel="0" collapsed="false">
      <c r="A1982" s="6" t="n">
        <f aca="false">ROW()-ROW($A$1921)+Assumptions!$B$4</f>
        <v>61</v>
      </c>
      <c r="B1982" s="12" t="n">
        <f aca="false">MOD(QUOTIENT($A$1982,Assumptions!$B$77),2)</f>
        <v>0</v>
      </c>
      <c r="C1982" s="12" t="n">
        <f aca="false">MOD(QUOTIENT($A$1982,Assumptions!$B$78),2)</f>
        <v>1</v>
      </c>
      <c r="D1982" s="12" t="n">
        <f aca="false">MOD(QUOTIENT($A$1982,Assumptions!$B$79),2)</f>
        <v>1</v>
      </c>
      <c r="E1982" s="12" t="n">
        <f aca="false">MOD(QUOTIENT($A$1982,Assumptions!$B$80),2)</f>
        <v>1</v>
      </c>
      <c r="F1982" s="12" t="n">
        <f aca="false">MOD(QUOTIENT($A$1982,Assumptions!$B$81),2)</f>
        <v>1</v>
      </c>
      <c r="G1982" s="12" t="n">
        <f aca="false">MOD(QUOTIENT($A$1982,Assumptions!$B$82),2)</f>
        <v>0</v>
      </c>
      <c r="H1982" s="12" t="n">
        <f aca="false">MOD(QUOTIENT($A$1982,Assumptions!$B$83),2)</f>
        <v>1</v>
      </c>
      <c r="I1982" s="12" t="n">
        <f aca="false">IF($B$1982=1,MIN(Assumptions!$B$67,MAX(Assumptions!$B$4,Assumptions!$B$26-(Assumptions!$B$4))),Assumptions!$B$4)</f>
        <v>0</v>
      </c>
      <c r="J1982" s="12" t="n">
        <f aca="false">IF($C$1982=1,MIN(Assumptions!$B$66,MAX(Assumptions!$B$4,Assumptions!$B$26-($I$1982))),Assumptions!$B$4)</f>
        <v>300000000</v>
      </c>
      <c r="K1982" s="12" t="n">
        <f aca="false">IF($D$1982=1,MIN(Assumptions!$B$61,MAX(Assumptions!$B$4,Assumptions!$B$26-($I$1982+$J$1982))),Assumptions!$B$4)</f>
        <v>100000000</v>
      </c>
      <c r="L1982" s="12" t="n">
        <f aca="false">IF($E$1982=1,MIN(Assumptions!$B$56,MAX(Assumptions!$B$4,Assumptions!$B$26-($I$1982+$J$1982+$K$1982))),Assumptions!$B$4)</f>
        <v>60000000</v>
      </c>
      <c r="M1982" s="12" t="n">
        <f aca="false">IF($F$1982=1,MIN(Assumptions!$B$51,MAX(Assumptions!$B$4,Assumptions!$B$26-($I$1982+$J$1982+$K$1982+$L$1982))),Assumptions!$B$4)</f>
        <v>30000000</v>
      </c>
      <c r="N1982" s="12" t="n">
        <f aca="false">IF($G$1982=1,MIN(Assumptions!$B$46,MAX(Assumptions!$B$4,Assumptions!$B$26-($I$1982+$J$1982+$K$1982+$L$1982+$M$1982))),Assumptions!$B$4)</f>
        <v>0</v>
      </c>
      <c r="O1982" s="12" t="n">
        <f aca="false">IF($H$1982=1,MIN(Assumptions!$B$41,MAX(Assumptions!$B$4,Assumptions!$B$26-($I$1982+$J$1982+$K$1982+$L$1982+$M$1982+$N$1982))),Assumptions!$B$4)</f>
        <v>5000000</v>
      </c>
      <c r="P1982" s="12" t="n">
        <f aca="false">$I$1982+$J$1982+$K$1982+$L$1982+$M$1982+$N$1982+$O$1982</f>
        <v>495000000</v>
      </c>
      <c r="Q1982" s="12" t="n">
        <f aca="false">MAX(Assumptions!$B$4,Assumptions!$B$26-$P$1982)</f>
        <v>1505000000</v>
      </c>
      <c r="R1982" s="12" t="n">
        <f aca="false">$J$1910+$O$1910+Assumptions!$B$20+IF($B$1982=0,$D$1910,Assumptions!$B$4)+IF($C$1982=0,$AI$1910,Assumptions!$B$4)+IF($D$1982=0,$AF$1910,Assumptions!$B$4)+IF($E$1982=0,$AC$1910,Assumptions!$B$4)+IF($F$1982=0,$Z$1910,Assumptions!$B$4)+IF($G$1982=0,$W$1910,Assumptions!$B$4)+IF($H$1982=0,$T$1910,Assumptions!$B$4)</f>
        <v>14899923.1477193</v>
      </c>
      <c r="S1982" s="12" t="n">
        <f aca="false">IF($R$1982&gt;Assumptions!$B$4,$Q$1982/$R$1982&gt;Assumptions!$B$13,FALSE())</f>
        <v>1</v>
      </c>
      <c r="T1982" s="12" t="n">
        <f aca="false">IF($S$1982,($Q$1982+Assumptions!$B$14*Assumptions!$B$13)/($R$1982+Assumptions!$B$14),IF($R$1982&gt;Assumptions!$B$4,$Q$1982/$R$1982,Assumptions!$B$4))</f>
        <v>86.6383136983912</v>
      </c>
      <c r="U1982" s="12" t="n">
        <f aca="false">IF($B$1982=1,$I$1982,$D$1910*$T$1982)</f>
        <v>54972350.9379521</v>
      </c>
      <c r="V1982" s="12" t="n">
        <f aca="false">IF($C$1982=1,$J$1982,$AI$1910*$T$1982)</f>
        <v>300000000</v>
      </c>
      <c r="W1982" s="12" t="n">
        <f aca="false">IF($D$1982=1,$K$1982,$AF$1910*$T$1982)</f>
        <v>100000000</v>
      </c>
      <c r="X1982" s="12" t="n">
        <f aca="false">IF($E$1982=1,$L$1982,$AC$1910*$T$1982)</f>
        <v>60000000</v>
      </c>
      <c r="Y1982" s="12" t="n">
        <f aca="false">IF($F$1982=1,$M$1982,$Z$1910*$T$1982)</f>
        <v>30000000</v>
      </c>
      <c r="Z1982" s="12" t="n">
        <f aca="false">IF($G$1982=1,$N$1982,$W$1910*$T$1982)</f>
        <v>433191568.491956</v>
      </c>
      <c r="AA1982" s="12" t="n">
        <f aca="false">IF($H$1982=1,$O$1982,$T$1910*$T$1982)</f>
        <v>5000000</v>
      </c>
      <c r="AB1982" s="12" t="n">
        <f aca="false">($J$1910+$O$1910)*$T$1982</f>
        <v>22995473.0385925</v>
      </c>
      <c r="AC1982" s="12" t="n">
        <f aca="false">Assumptions!$B$20*$T$1982</f>
        <v>779744823.285521</v>
      </c>
      <c r="AD1982" s="12" t="n">
        <f aca="false">IF($S$1982,Assumptions!$B$14*($T$1982-Assumptions!$B$13),Assumptions!$B$4)</f>
        <v>214095784.245978</v>
      </c>
      <c r="AE1982" s="12" t="n">
        <f aca="false">$U$1982+$V$1982+$W$1982+$X$1982+$Y$1982+$Z$1982+$AA$1982+$AB$1982+$AC$1982+$AD$1982</f>
        <v>2000000000</v>
      </c>
      <c r="AF1982" s="12" t="n">
        <f aca="false">IF(AND(IF($B$1982=1,$U$1982&gt;=INDEX($U$1921:$U$2048,1+$A$1982-Assumptions!$B$77),$U$1982&gt;INDEX($U$1921:$U$2048,1+$A$1982+Assumptions!$B$77)),IF($C$1982=1,$V$1982&gt;=INDEX($V$1921:$V$2048,1+$A$1982-Assumptions!$B$78),$V$1982&gt;INDEX($V$1921:$V$2048,1+$A$1982+Assumptions!$B$78)),IF($D$1982=1,$W$1982&gt;=INDEX($W$1921:$W$2048,1+$A$1982-Assumptions!$B$79),$W$1982&gt;INDEX($W$1921:$W$2048,1+$A$1982+Assumptions!$B$79)),IF($E$1982=1,$X$1982&gt;=INDEX($X$1921:$X$2048,1+$A$1982-Assumptions!$B$80),$X$1982&gt;INDEX($X$1921:$X$2048,1+$A$1982+Assumptions!$B$80)),IF($F$1982=1,$Y$1982&gt;=INDEX($Y$1921:$Y$2048,1+$A$1982-Assumptions!$B$81),$Y$1982&gt;INDEX($Y$1921:$Y$2048,1+$A$1982+Assumptions!$B$81)),IF($G$1982=1,$Z$1982&gt;=INDEX($Z$1921:$Z$2048,1+$A$1982-Assumptions!$B$82),$Z$1982&gt;INDEX($Z$1921:$Z$2048,1+$A$1982+Assumptions!$B$82)),IF($H$1982=1,$AA$1982&gt;=INDEX($AA$1921:$AA$2048,1+$A$1982-Assumptions!$B$83),$AA$1982&gt;INDEX($AA$1921:$AA$2048,1+$A$1982+Assumptions!$B$83))),1,0)</f>
        <v>0</v>
      </c>
    </row>
    <row r="1983" customFormat="false" ht="15" hidden="true" customHeight="false" outlineLevel="0" collapsed="false">
      <c r="A1983" s="6" t="n">
        <f aca="false">ROW()-ROW($A$1921)+Assumptions!$B$4</f>
        <v>62</v>
      </c>
      <c r="B1983" s="12" t="n">
        <f aca="false">MOD(QUOTIENT($A$1983,Assumptions!$B$77),2)</f>
        <v>0</v>
      </c>
      <c r="C1983" s="12" t="n">
        <f aca="false">MOD(QUOTIENT($A$1983,Assumptions!$B$78),2)</f>
        <v>1</v>
      </c>
      <c r="D1983" s="12" t="n">
        <f aca="false">MOD(QUOTIENT($A$1983,Assumptions!$B$79),2)</f>
        <v>1</v>
      </c>
      <c r="E1983" s="12" t="n">
        <f aca="false">MOD(QUOTIENT($A$1983,Assumptions!$B$80),2)</f>
        <v>1</v>
      </c>
      <c r="F1983" s="12" t="n">
        <f aca="false">MOD(QUOTIENT($A$1983,Assumptions!$B$81),2)</f>
        <v>1</v>
      </c>
      <c r="G1983" s="12" t="n">
        <f aca="false">MOD(QUOTIENT($A$1983,Assumptions!$B$82),2)</f>
        <v>1</v>
      </c>
      <c r="H1983" s="12" t="n">
        <f aca="false">MOD(QUOTIENT($A$1983,Assumptions!$B$83),2)</f>
        <v>0</v>
      </c>
      <c r="I1983" s="12" t="n">
        <f aca="false">IF($B$1983=1,MIN(Assumptions!$B$67,MAX(Assumptions!$B$4,Assumptions!$B$26-(Assumptions!$B$4))),Assumptions!$B$4)</f>
        <v>0</v>
      </c>
      <c r="J1983" s="12" t="n">
        <f aca="false">IF($C$1983=1,MIN(Assumptions!$B$66,MAX(Assumptions!$B$4,Assumptions!$B$26-($I$1983))),Assumptions!$B$4)</f>
        <v>300000000</v>
      </c>
      <c r="K1983" s="12" t="n">
        <f aca="false">IF($D$1983=1,MIN(Assumptions!$B$61,MAX(Assumptions!$B$4,Assumptions!$B$26-($I$1983+$J$1983))),Assumptions!$B$4)</f>
        <v>100000000</v>
      </c>
      <c r="L1983" s="12" t="n">
        <f aca="false">IF($E$1983=1,MIN(Assumptions!$B$56,MAX(Assumptions!$B$4,Assumptions!$B$26-($I$1983+$J$1983+$K$1983))),Assumptions!$B$4)</f>
        <v>60000000</v>
      </c>
      <c r="M1983" s="12" t="n">
        <f aca="false">IF($F$1983=1,MIN(Assumptions!$B$51,MAX(Assumptions!$B$4,Assumptions!$B$26-($I$1983+$J$1983+$K$1983+$L$1983))),Assumptions!$B$4)</f>
        <v>30000000</v>
      </c>
      <c r="N1983" s="12" t="n">
        <f aca="false">IF($G$1983=1,MIN(Assumptions!$B$46,MAX(Assumptions!$B$4,Assumptions!$B$26-($I$1983+$J$1983+$K$1983+$L$1983+$M$1983))),Assumptions!$B$4)</f>
        <v>15000000</v>
      </c>
      <c r="O1983" s="12" t="n">
        <f aca="false">IF($H$1983=1,MIN(Assumptions!$B$41,MAX(Assumptions!$B$4,Assumptions!$B$26-($I$1983+$J$1983+$K$1983+$L$1983+$M$1983+$N$1983))),Assumptions!$B$4)</f>
        <v>0</v>
      </c>
      <c r="P1983" s="12" t="n">
        <f aca="false">$I$1983+$J$1983+$K$1983+$L$1983+$M$1983+$N$1983+$O$1983</f>
        <v>505000000</v>
      </c>
      <c r="Q1983" s="12" t="n">
        <f aca="false">MAX(Assumptions!$B$4,Assumptions!$B$26-$P$1983)</f>
        <v>1495000000</v>
      </c>
      <c r="R1983" s="12" t="n">
        <f aca="false">$J$1910+$O$1910+Assumptions!$B$20+IF($B$1983=0,$D$1910,Assumptions!$B$4)+IF($C$1983=0,$AI$1910,Assumptions!$B$4)+IF($D$1983=0,$AF$1910,Assumptions!$B$4)+IF($E$1983=0,$AC$1910,Assumptions!$B$4)+IF($F$1983=0,$Z$1910,Assumptions!$B$4)+IF($G$1983=0,$W$1910,Assumptions!$B$4)+IF($H$1983=0,$T$1910,Assumptions!$B$4)</f>
        <v>14899923.1477193</v>
      </c>
      <c r="S1983" s="12" t="n">
        <f aca="false">IF($R$1983&gt;Assumptions!$B$4,$Q$1983/$R$1983&gt;Assumptions!$B$13,FALSE())</f>
        <v>1</v>
      </c>
      <c r="T1983" s="12" t="n">
        <f aca="false">IF($S$1983,($Q$1983+Assumptions!$B$14*Assumptions!$B$13)/($R$1983+Assumptions!$B$14),IF($R$1983&gt;Assumptions!$B$4,$Q$1983/$R$1983,Assumptions!$B$4))</f>
        <v>86.0635985163124</v>
      </c>
      <c r="U1983" s="12" t="n">
        <f aca="false">IF($B$1983=1,$I$1983,$D$1910*$T$1983)</f>
        <v>54607691.8935876</v>
      </c>
      <c r="V1983" s="12" t="n">
        <f aca="false">IF($C$1983=1,$J$1983,$AI$1910*$T$1983)</f>
        <v>300000000</v>
      </c>
      <c r="W1983" s="12" t="n">
        <f aca="false">IF($D$1983=1,$K$1983,$AF$1910*$T$1983)</f>
        <v>100000000</v>
      </c>
      <c r="X1983" s="12" t="n">
        <f aca="false">IF($E$1983=1,$L$1983,$AC$1910*$T$1983)</f>
        <v>60000000</v>
      </c>
      <c r="Y1983" s="12" t="n">
        <f aca="false">IF($F$1983=1,$M$1983,$Z$1910*$T$1983)</f>
        <v>30000000</v>
      </c>
      <c r="Z1983" s="12" t="n">
        <f aca="false">IF($G$1983=1,$N$1983,$W$1910*$T$1983)</f>
        <v>15000000</v>
      </c>
      <c r="AA1983" s="12" t="n">
        <f aca="false">IF($H$1983=1,$O$1983,$T$1910*$T$1983)</f>
        <v>430317992.581562</v>
      </c>
      <c r="AB1983" s="12" t="n">
        <f aca="false">($J$1910+$O$1910)*$T$1983</f>
        <v>22842932.5872585</v>
      </c>
      <c r="AC1983" s="12" t="n">
        <f aca="false">Assumptions!$B$20*$T$1983</f>
        <v>774572386.646811</v>
      </c>
      <c r="AD1983" s="12" t="n">
        <f aca="false">IF($S$1983,Assumptions!$B$14*($T$1983-Assumptions!$B$13),Assumptions!$B$4)</f>
        <v>212658996.290781</v>
      </c>
      <c r="AE1983" s="12" t="n">
        <f aca="false">$U$1983+$V$1983+$W$1983+$X$1983+$Y$1983+$Z$1983+$AA$1983+$AB$1983+$AC$1983+$AD$1983</f>
        <v>2000000000</v>
      </c>
      <c r="AF1983" s="12" t="n">
        <f aca="false">IF(AND(IF($B$1983=1,$U$1983&gt;=INDEX($U$1921:$U$2048,1+$A$1983-Assumptions!$B$77),$U$1983&gt;INDEX($U$1921:$U$2048,1+$A$1983+Assumptions!$B$77)),IF($C$1983=1,$V$1983&gt;=INDEX($V$1921:$V$2048,1+$A$1983-Assumptions!$B$78),$V$1983&gt;INDEX($V$1921:$V$2048,1+$A$1983+Assumptions!$B$78)),IF($D$1983=1,$W$1983&gt;=INDEX($W$1921:$W$2048,1+$A$1983-Assumptions!$B$79),$W$1983&gt;INDEX($W$1921:$W$2048,1+$A$1983+Assumptions!$B$79)),IF($E$1983=1,$X$1983&gt;=INDEX($X$1921:$X$2048,1+$A$1983-Assumptions!$B$80),$X$1983&gt;INDEX($X$1921:$X$2048,1+$A$1983+Assumptions!$B$80)),IF($F$1983=1,$Y$1983&gt;=INDEX($Y$1921:$Y$2048,1+$A$1983-Assumptions!$B$81),$Y$1983&gt;INDEX($Y$1921:$Y$2048,1+$A$1983+Assumptions!$B$81)),IF($G$1983=1,$Z$1983&gt;=INDEX($Z$1921:$Z$2048,1+$A$1983-Assumptions!$B$82),$Z$1983&gt;INDEX($Z$1921:$Z$2048,1+$A$1983+Assumptions!$B$82)),IF($H$1983=1,$AA$1983&gt;=INDEX($AA$1921:$AA$2048,1+$A$1983-Assumptions!$B$83),$AA$1983&gt;INDEX($AA$1921:$AA$2048,1+$A$1983+Assumptions!$B$83))),1,0)</f>
        <v>0</v>
      </c>
    </row>
    <row r="1984" customFormat="false" ht="15" hidden="true" customHeight="false" outlineLevel="0" collapsed="false">
      <c r="A1984" s="6" t="n">
        <f aca="false">ROW()-ROW($A$1921)+Assumptions!$B$4</f>
        <v>63</v>
      </c>
      <c r="B1984" s="12" t="n">
        <f aca="false">MOD(QUOTIENT($A$1984,Assumptions!$B$77),2)</f>
        <v>0</v>
      </c>
      <c r="C1984" s="12" t="n">
        <f aca="false">MOD(QUOTIENT($A$1984,Assumptions!$B$78),2)</f>
        <v>1</v>
      </c>
      <c r="D1984" s="12" t="n">
        <f aca="false">MOD(QUOTIENT($A$1984,Assumptions!$B$79),2)</f>
        <v>1</v>
      </c>
      <c r="E1984" s="12" t="n">
        <f aca="false">MOD(QUOTIENT($A$1984,Assumptions!$B$80),2)</f>
        <v>1</v>
      </c>
      <c r="F1984" s="12" t="n">
        <f aca="false">MOD(QUOTIENT($A$1984,Assumptions!$B$81),2)</f>
        <v>1</v>
      </c>
      <c r="G1984" s="12" t="n">
        <f aca="false">MOD(QUOTIENT($A$1984,Assumptions!$B$82),2)</f>
        <v>1</v>
      </c>
      <c r="H1984" s="12" t="n">
        <f aca="false">MOD(QUOTIENT($A$1984,Assumptions!$B$83),2)</f>
        <v>1</v>
      </c>
      <c r="I1984" s="12" t="n">
        <f aca="false">IF($B$1984=1,MIN(Assumptions!$B$67,MAX(Assumptions!$B$4,Assumptions!$B$26-(Assumptions!$B$4))),Assumptions!$B$4)</f>
        <v>0</v>
      </c>
      <c r="J1984" s="12" t="n">
        <f aca="false">IF($C$1984=1,MIN(Assumptions!$B$66,MAX(Assumptions!$B$4,Assumptions!$B$26-($I$1984))),Assumptions!$B$4)</f>
        <v>300000000</v>
      </c>
      <c r="K1984" s="12" t="n">
        <f aca="false">IF($D$1984=1,MIN(Assumptions!$B$61,MAX(Assumptions!$B$4,Assumptions!$B$26-($I$1984+$J$1984))),Assumptions!$B$4)</f>
        <v>100000000</v>
      </c>
      <c r="L1984" s="12" t="n">
        <f aca="false">IF($E$1984=1,MIN(Assumptions!$B$56,MAX(Assumptions!$B$4,Assumptions!$B$26-($I$1984+$J$1984+$K$1984))),Assumptions!$B$4)</f>
        <v>60000000</v>
      </c>
      <c r="M1984" s="12" t="n">
        <f aca="false">IF($F$1984=1,MIN(Assumptions!$B$51,MAX(Assumptions!$B$4,Assumptions!$B$26-($I$1984+$J$1984+$K$1984+$L$1984))),Assumptions!$B$4)</f>
        <v>30000000</v>
      </c>
      <c r="N1984" s="12" t="n">
        <f aca="false">IF($G$1984=1,MIN(Assumptions!$B$46,MAX(Assumptions!$B$4,Assumptions!$B$26-($I$1984+$J$1984+$K$1984+$L$1984+$M$1984))),Assumptions!$B$4)</f>
        <v>15000000</v>
      </c>
      <c r="O1984" s="12" t="n">
        <f aca="false">IF($H$1984=1,MIN(Assumptions!$B$41,MAX(Assumptions!$B$4,Assumptions!$B$26-($I$1984+$J$1984+$K$1984+$L$1984+$M$1984+$N$1984))),Assumptions!$B$4)</f>
        <v>5000000</v>
      </c>
      <c r="P1984" s="12" t="n">
        <f aca="false">$I$1984+$J$1984+$K$1984+$L$1984+$M$1984+$N$1984+$O$1984</f>
        <v>510000000</v>
      </c>
      <c r="Q1984" s="12" t="n">
        <f aca="false">MAX(Assumptions!$B$4,Assumptions!$B$26-$P$1984)</f>
        <v>1490000000</v>
      </c>
      <c r="R1984" s="12" t="n">
        <f aca="false">$J$1910+$O$1910+Assumptions!$B$20+IF($B$1984=0,$D$1910,Assumptions!$B$4)+IF($C$1984=0,$AI$1910,Assumptions!$B$4)+IF($D$1984=0,$AF$1910,Assumptions!$B$4)+IF($E$1984=0,$AC$1910,Assumptions!$B$4)+IF($F$1984=0,$Z$1910,Assumptions!$B$4)+IF($G$1984=0,$W$1910,Assumptions!$B$4)+IF($H$1984=0,$T$1910,Assumptions!$B$4)</f>
        <v>9899923.14771926</v>
      </c>
      <c r="S1984" s="12" t="n">
        <f aca="false">IF($R$1984&gt;Assumptions!$B$4,$Q$1984/$R$1984&gt;Assumptions!$B$13,FALSE())</f>
        <v>1</v>
      </c>
      <c r="T1984" s="12" t="n">
        <f aca="false">IF($S$1984,($Q$1984+Assumptions!$B$14*Assumptions!$B$13)/($R$1984+Assumptions!$B$14),IF($R$1984&gt;Assumptions!$B$4,$Q$1984/$R$1984,Assumptions!$B$4))</f>
        <v>120.363649211368</v>
      </c>
      <c r="U1984" s="12" t="n">
        <f aca="false">IF($B$1984=1,$I$1984,$D$1910*$T$1984)</f>
        <v>76371209.0202274</v>
      </c>
      <c r="V1984" s="12" t="n">
        <f aca="false">IF($C$1984=1,$J$1984,$AI$1910*$T$1984)</f>
        <v>300000000</v>
      </c>
      <c r="W1984" s="12" t="n">
        <f aca="false">IF($D$1984=1,$K$1984,$AF$1910*$T$1984)</f>
        <v>100000000</v>
      </c>
      <c r="X1984" s="12" t="n">
        <f aca="false">IF($E$1984=1,$L$1984,$AC$1910*$T$1984)</f>
        <v>60000000</v>
      </c>
      <c r="Y1984" s="12" t="n">
        <f aca="false">IF($F$1984=1,$M$1984,$Z$1910*$T$1984)</f>
        <v>30000000</v>
      </c>
      <c r="Z1984" s="12" t="n">
        <f aca="false">IF($G$1984=1,$N$1984,$W$1910*$T$1984)</f>
        <v>15000000</v>
      </c>
      <c r="AA1984" s="12" t="n">
        <f aca="false">IF($H$1984=1,$O$1984,$T$1910*$T$1984)</f>
        <v>5000000</v>
      </c>
      <c r="AB1984" s="12" t="n">
        <f aca="false">($J$1910+$O$1910)*$T$1984</f>
        <v>31946825.049043</v>
      </c>
      <c r="AC1984" s="12" t="n">
        <f aca="false">Assumptions!$B$20*$T$1984</f>
        <v>1083272842.90231</v>
      </c>
      <c r="AD1984" s="12" t="n">
        <f aca="false">IF($S$1984,Assumptions!$B$14*($T$1984-Assumptions!$B$13),Assumptions!$B$4)</f>
        <v>298409123.02842</v>
      </c>
      <c r="AE1984" s="12" t="n">
        <f aca="false">$U$1984+$V$1984+$W$1984+$X$1984+$Y$1984+$Z$1984+$AA$1984+$AB$1984+$AC$1984+$AD$1984</f>
        <v>2000000000</v>
      </c>
      <c r="AF1984" s="12" t="n">
        <f aca="false">IF(AND(IF($B$1984=1,$U$1984&gt;=INDEX($U$1921:$U$2048,1+$A$1984-Assumptions!$B$77),$U$1984&gt;INDEX($U$1921:$U$2048,1+$A$1984+Assumptions!$B$77)),IF($C$1984=1,$V$1984&gt;=INDEX($V$1921:$V$2048,1+$A$1984-Assumptions!$B$78),$V$1984&gt;INDEX($V$1921:$V$2048,1+$A$1984+Assumptions!$B$78)),IF($D$1984=1,$W$1984&gt;=INDEX($W$1921:$W$2048,1+$A$1984-Assumptions!$B$79),$W$1984&gt;INDEX($W$1921:$W$2048,1+$A$1984+Assumptions!$B$79)),IF($E$1984=1,$X$1984&gt;=INDEX($X$1921:$X$2048,1+$A$1984-Assumptions!$B$80),$X$1984&gt;INDEX($X$1921:$X$2048,1+$A$1984+Assumptions!$B$80)),IF($F$1984=1,$Y$1984&gt;=INDEX($Y$1921:$Y$2048,1+$A$1984-Assumptions!$B$81),$Y$1984&gt;INDEX($Y$1921:$Y$2048,1+$A$1984+Assumptions!$B$81)),IF($G$1984=1,$Z$1984&gt;=INDEX($Z$1921:$Z$2048,1+$A$1984-Assumptions!$B$82),$Z$1984&gt;INDEX($Z$1921:$Z$2048,1+$A$1984+Assumptions!$B$82)),IF($H$1984=1,$AA$1984&gt;=INDEX($AA$1921:$AA$2048,1+$A$1984-Assumptions!$B$83),$AA$1984&gt;INDEX($AA$1921:$AA$2048,1+$A$1984+Assumptions!$B$83))),1,0)</f>
        <v>0</v>
      </c>
    </row>
    <row r="1985" customFormat="false" ht="15" hidden="true" customHeight="false" outlineLevel="0" collapsed="false">
      <c r="A1985" s="6" t="n">
        <f aca="false">ROW()-ROW($A$1921)+Assumptions!$B$4</f>
        <v>64</v>
      </c>
      <c r="B1985" s="12" t="n">
        <f aca="false">MOD(QUOTIENT($A$1985,Assumptions!$B$77),2)</f>
        <v>1</v>
      </c>
      <c r="C1985" s="12" t="n">
        <f aca="false">MOD(QUOTIENT($A$1985,Assumptions!$B$78),2)</f>
        <v>0</v>
      </c>
      <c r="D1985" s="12" t="n">
        <f aca="false">MOD(QUOTIENT($A$1985,Assumptions!$B$79),2)</f>
        <v>0</v>
      </c>
      <c r="E1985" s="12" t="n">
        <f aca="false">MOD(QUOTIENT($A$1985,Assumptions!$B$80),2)</f>
        <v>0</v>
      </c>
      <c r="F1985" s="12" t="n">
        <f aca="false">MOD(QUOTIENT($A$1985,Assumptions!$B$81),2)</f>
        <v>0</v>
      </c>
      <c r="G1985" s="12" t="n">
        <f aca="false">MOD(QUOTIENT($A$1985,Assumptions!$B$82),2)</f>
        <v>0</v>
      </c>
      <c r="H1985" s="12" t="n">
        <f aca="false">MOD(QUOTIENT($A$1985,Assumptions!$B$83),2)</f>
        <v>0</v>
      </c>
      <c r="I1985" s="12" t="n">
        <f aca="false">IF($B$1985=1,MIN(Assumptions!$B$67,MAX(Assumptions!$B$4,Assumptions!$B$26-(Assumptions!$B$4))),Assumptions!$B$4)</f>
        <v>30000000</v>
      </c>
      <c r="J1985" s="12" t="n">
        <f aca="false">IF($C$1985=1,MIN(Assumptions!$B$66,MAX(Assumptions!$B$4,Assumptions!$B$26-($I$1985))),Assumptions!$B$4)</f>
        <v>0</v>
      </c>
      <c r="K1985" s="12" t="n">
        <f aca="false">IF($D$1985=1,MIN(Assumptions!$B$61,MAX(Assumptions!$B$4,Assumptions!$B$26-($I$1985+$J$1985))),Assumptions!$B$4)</f>
        <v>0</v>
      </c>
      <c r="L1985" s="12" t="n">
        <f aca="false">IF($E$1985=1,MIN(Assumptions!$B$56,MAX(Assumptions!$B$4,Assumptions!$B$26-($I$1985+$J$1985+$K$1985))),Assumptions!$B$4)</f>
        <v>0</v>
      </c>
      <c r="M1985" s="12" t="n">
        <f aca="false">IF($F$1985=1,MIN(Assumptions!$B$51,MAX(Assumptions!$B$4,Assumptions!$B$26-($I$1985+$J$1985+$K$1985+$L$1985))),Assumptions!$B$4)</f>
        <v>0</v>
      </c>
      <c r="N1985" s="12" t="n">
        <f aca="false">IF($G$1985=1,MIN(Assumptions!$B$46,MAX(Assumptions!$B$4,Assumptions!$B$26-($I$1985+$J$1985+$K$1985+$L$1985+$M$1985))),Assumptions!$B$4)</f>
        <v>0</v>
      </c>
      <c r="O1985" s="12" t="n">
        <f aca="false">IF($H$1985=1,MIN(Assumptions!$B$41,MAX(Assumptions!$B$4,Assumptions!$B$26-($I$1985+$J$1985+$K$1985+$L$1985+$M$1985+$N$1985))),Assumptions!$B$4)</f>
        <v>0</v>
      </c>
      <c r="P1985" s="12" t="n">
        <f aca="false">$I$1985+$J$1985+$K$1985+$L$1985+$M$1985+$N$1985+$O$1985</f>
        <v>30000000</v>
      </c>
      <c r="Q1985" s="12" t="n">
        <f aca="false">MAX(Assumptions!$B$4,Assumptions!$B$26-$P$1985)</f>
        <v>1970000000</v>
      </c>
      <c r="R1985" s="12" t="n">
        <f aca="false">$J$1910+$O$1910+Assumptions!$B$20+IF($B$1985=0,$D$1910,Assumptions!$B$4)+IF($C$1985=0,$AI$1910,Assumptions!$B$4)+IF($D$1985=0,$AF$1910,Assumptions!$B$4)+IF($E$1985=0,$AC$1910,Assumptions!$B$4)+IF($F$1985=0,$Z$1910,Assumptions!$B$4)+IF($G$1985=0,$W$1910,Assumptions!$B$4)+IF($H$1985=0,$T$1910,Assumptions!$B$4)</f>
        <v>32498167.8654518</v>
      </c>
      <c r="S1985" s="12" t="n">
        <f aca="false">IF($R$1985&gt;Assumptions!$B$4,$Q$1985/$R$1985&gt;Assumptions!$B$13,FALSE())</f>
        <v>1</v>
      </c>
      <c r="T1985" s="12" t="n">
        <f aca="false">IF($S$1985,($Q$1985+Assumptions!$B$14*Assumptions!$B$13)/($R$1985+Assumptions!$B$14),IF($R$1985&gt;Assumptions!$B$4,$Q$1985/$R$1985,Assumptions!$B$4))</f>
        <v>56.3600931221071</v>
      </c>
      <c r="U1985" s="12" t="n">
        <f aca="false">IF($B$1985=1,$I$1985,$D$1910*$T$1985)</f>
        <v>30000000</v>
      </c>
      <c r="V1985" s="12" t="n">
        <f aca="false">IF($C$1985=1,$J$1985,$AI$1910*$T$1985)</f>
        <v>344170745.017995</v>
      </c>
      <c r="W1985" s="12" t="n">
        <f aca="false">IF($D$1985=1,$K$1985,$AF$1910*$T$1985)</f>
        <v>97283698.4355218</v>
      </c>
      <c r="X1985" s="12" t="n">
        <f aca="false">IF($E$1985=1,$L$1985,$AC$1910*$T$1985)</f>
        <v>135264223.493057</v>
      </c>
      <c r="Y1985" s="12" t="n">
        <f aca="false">IF($F$1985=1,$M$1985,$Z$1910*$T$1985)</f>
        <v>169080279.366321</v>
      </c>
      <c r="Z1985" s="12" t="n">
        <f aca="false">IF($G$1985=1,$N$1985,$W$1910*$T$1985)</f>
        <v>281800465.610535</v>
      </c>
      <c r="AA1985" s="12" t="n">
        <f aca="false">IF($H$1985=1,$O$1985,$T$1910*$T$1985)</f>
        <v>281800465.610535</v>
      </c>
      <c r="AB1985" s="12" t="n">
        <f aca="false">($J$1910+$O$1910)*$T$1985</f>
        <v>14959051.5618039</v>
      </c>
      <c r="AC1985" s="12" t="n">
        <f aca="false">Assumptions!$B$20*$T$1985</f>
        <v>507240838.098964</v>
      </c>
      <c r="AD1985" s="12" t="n">
        <f aca="false">IF($S$1985,Assumptions!$B$14*($T$1985-Assumptions!$B$13),Assumptions!$B$4)</f>
        <v>138400232.805268</v>
      </c>
      <c r="AE1985" s="12" t="n">
        <f aca="false">$U$1985+$V$1985+$W$1985+$X$1985+$Y$1985+$Z$1985+$AA$1985+$AB$1985+$AC$1985+$AD$1985</f>
        <v>2000000000</v>
      </c>
      <c r="AF1985" s="12" t="n">
        <f aca="false">IF(AND(IF($B$1985=1,$U$1985&gt;=INDEX($U$1921:$U$2048,1+$A$1985-Assumptions!$B$77),$U$1985&gt;INDEX($U$1921:$U$2048,1+$A$1985+Assumptions!$B$77)),IF($C$1985=1,$V$1985&gt;=INDEX($V$1921:$V$2048,1+$A$1985-Assumptions!$B$78),$V$1985&gt;INDEX($V$1921:$V$2048,1+$A$1985+Assumptions!$B$78)),IF($D$1985=1,$W$1985&gt;=INDEX($W$1921:$W$2048,1+$A$1985-Assumptions!$B$79),$W$1985&gt;INDEX($W$1921:$W$2048,1+$A$1985+Assumptions!$B$79)),IF($E$1985=1,$X$1985&gt;=INDEX($X$1921:$X$2048,1+$A$1985-Assumptions!$B$80),$X$1985&gt;INDEX($X$1921:$X$2048,1+$A$1985+Assumptions!$B$80)),IF($F$1985=1,$Y$1985&gt;=INDEX($Y$1921:$Y$2048,1+$A$1985-Assumptions!$B$81),$Y$1985&gt;INDEX($Y$1921:$Y$2048,1+$A$1985+Assumptions!$B$81)),IF($G$1985=1,$Z$1985&gt;=INDEX($Z$1921:$Z$2048,1+$A$1985-Assumptions!$B$82),$Z$1985&gt;INDEX($Z$1921:$Z$2048,1+$A$1985+Assumptions!$B$82)),IF($H$1985=1,$AA$1985&gt;=INDEX($AA$1921:$AA$2048,1+$A$1985-Assumptions!$B$83),$AA$1985&gt;INDEX($AA$1921:$AA$2048,1+$A$1985+Assumptions!$B$83))),1,0)</f>
        <v>0</v>
      </c>
    </row>
    <row r="1986" customFormat="false" ht="15" hidden="true" customHeight="false" outlineLevel="0" collapsed="false">
      <c r="A1986" s="6" t="n">
        <f aca="false">ROW()-ROW($A$1921)+Assumptions!$B$4</f>
        <v>65</v>
      </c>
      <c r="B1986" s="12" t="n">
        <f aca="false">MOD(QUOTIENT($A$1986,Assumptions!$B$77),2)</f>
        <v>1</v>
      </c>
      <c r="C1986" s="12" t="n">
        <f aca="false">MOD(QUOTIENT($A$1986,Assumptions!$B$78),2)</f>
        <v>0</v>
      </c>
      <c r="D1986" s="12" t="n">
        <f aca="false">MOD(QUOTIENT($A$1986,Assumptions!$B$79),2)</f>
        <v>0</v>
      </c>
      <c r="E1986" s="12" t="n">
        <f aca="false">MOD(QUOTIENT($A$1986,Assumptions!$B$80),2)</f>
        <v>0</v>
      </c>
      <c r="F1986" s="12" t="n">
        <f aca="false">MOD(QUOTIENT($A$1986,Assumptions!$B$81),2)</f>
        <v>0</v>
      </c>
      <c r="G1986" s="12" t="n">
        <f aca="false">MOD(QUOTIENT($A$1986,Assumptions!$B$82),2)</f>
        <v>0</v>
      </c>
      <c r="H1986" s="12" t="n">
        <f aca="false">MOD(QUOTIENT($A$1986,Assumptions!$B$83),2)</f>
        <v>1</v>
      </c>
      <c r="I1986" s="12" t="n">
        <f aca="false">IF($B$1986=1,MIN(Assumptions!$B$67,MAX(Assumptions!$B$4,Assumptions!$B$26-(Assumptions!$B$4))),Assumptions!$B$4)</f>
        <v>30000000</v>
      </c>
      <c r="J1986" s="12" t="n">
        <f aca="false">IF($C$1986=1,MIN(Assumptions!$B$66,MAX(Assumptions!$B$4,Assumptions!$B$26-($I$1986))),Assumptions!$B$4)</f>
        <v>0</v>
      </c>
      <c r="K1986" s="12" t="n">
        <f aca="false">IF($D$1986=1,MIN(Assumptions!$B$61,MAX(Assumptions!$B$4,Assumptions!$B$26-($I$1986+$J$1986))),Assumptions!$B$4)</f>
        <v>0</v>
      </c>
      <c r="L1986" s="12" t="n">
        <f aca="false">IF($E$1986=1,MIN(Assumptions!$B$56,MAX(Assumptions!$B$4,Assumptions!$B$26-($I$1986+$J$1986+$K$1986))),Assumptions!$B$4)</f>
        <v>0</v>
      </c>
      <c r="M1986" s="12" t="n">
        <f aca="false">IF($F$1986=1,MIN(Assumptions!$B$51,MAX(Assumptions!$B$4,Assumptions!$B$26-($I$1986+$J$1986+$K$1986+$L$1986))),Assumptions!$B$4)</f>
        <v>0</v>
      </c>
      <c r="N1986" s="12" t="n">
        <f aca="false">IF($G$1986=1,MIN(Assumptions!$B$46,MAX(Assumptions!$B$4,Assumptions!$B$26-($I$1986+$J$1986+$K$1986+$L$1986+$M$1986))),Assumptions!$B$4)</f>
        <v>0</v>
      </c>
      <c r="O1986" s="12" t="n">
        <f aca="false">IF($H$1986=1,MIN(Assumptions!$B$41,MAX(Assumptions!$B$4,Assumptions!$B$26-($I$1986+$J$1986+$K$1986+$L$1986+$M$1986+$N$1986))),Assumptions!$B$4)</f>
        <v>5000000</v>
      </c>
      <c r="P1986" s="12" t="n">
        <f aca="false">$I$1986+$J$1986+$K$1986+$L$1986+$M$1986+$N$1986+$O$1986</f>
        <v>35000000</v>
      </c>
      <c r="Q1986" s="12" t="n">
        <f aca="false">MAX(Assumptions!$B$4,Assumptions!$B$26-$P$1986)</f>
        <v>1965000000</v>
      </c>
      <c r="R1986" s="12" t="n">
        <f aca="false">$J$1910+$O$1910+Assumptions!$B$20+IF($B$1986=0,$D$1910,Assumptions!$B$4)+IF($C$1986=0,$AI$1910,Assumptions!$B$4)+IF($D$1986=0,$AF$1910,Assumptions!$B$4)+IF($E$1986=0,$AC$1910,Assumptions!$B$4)+IF($F$1986=0,$Z$1910,Assumptions!$B$4)+IF($G$1986=0,$W$1910,Assumptions!$B$4)+IF($H$1986=0,$T$1910,Assumptions!$B$4)</f>
        <v>27498167.8654518</v>
      </c>
      <c r="S1986" s="12" t="n">
        <f aca="false">IF($R$1986&gt;Assumptions!$B$4,$Q$1986/$R$1986&gt;Assumptions!$B$13,FALSE())</f>
        <v>1</v>
      </c>
      <c r="T1986" s="12" t="n">
        <f aca="false">IF($S$1986,($Q$1986+Assumptions!$B$14*Assumptions!$B$13)/($R$1986+Assumptions!$B$14),IF($R$1986&gt;Assumptions!$B$4,$Q$1986/$R$1986,Assumptions!$B$4))</f>
        <v>65.5873388276463</v>
      </c>
      <c r="U1986" s="12" t="n">
        <f aca="false">IF($B$1986=1,$I$1986,$D$1910*$T$1986)</f>
        <v>30000000</v>
      </c>
      <c r="V1986" s="12" t="n">
        <f aca="false">IF($C$1986=1,$J$1986,$AI$1910*$T$1986)</f>
        <v>400518203.885018</v>
      </c>
      <c r="W1986" s="12" t="n">
        <f aca="false">IF($D$1986=1,$K$1986,$AF$1910*$T$1986)</f>
        <v>113210935.934284</v>
      </c>
      <c r="X1986" s="12" t="n">
        <f aca="false">IF($E$1986=1,$L$1986,$AC$1910*$T$1986)</f>
        <v>157409613.186351</v>
      </c>
      <c r="Y1986" s="12" t="n">
        <f aca="false">IF($F$1986=1,$M$1986,$Z$1910*$T$1986)</f>
        <v>196762016.482939</v>
      </c>
      <c r="Z1986" s="12" t="n">
        <f aca="false">IF($G$1986=1,$N$1986,$W$1910*$T$1986)</f>
        <v>327936694.138231</v>
      </c>
      <c r="AA1986" s="12" t="n">
        <f aca="false">IF($H$1986=1,$O$1986,$T$1910*$T$1986)</f>
        <v>5000000</v>
      </c>
      <c r="AB1986" s="12" t="n">
        <f aca="false">($J$1910+$O$1910)*$T$1986</f>
        <v>17408139.8552448</v>
      </c>
      <c r="AC1986" s="12" t="n">
        <f aca="false">Assumptions!$B$20*$T$1986</f>
        <v>590286049.448817</v>
      </c>
      <c r="AD1986" s="12" t="n">
        <f aca="false">IF($S$1986,Assumptions!$B$14*($T$1986-Assumptions!$B$13),Assumptions!$B$4)</f>
        <v>161468347.069116</v>
      </c>
      <c r="AE1986" s="12" t="n">
        <f aca="false">$U$1986+$V$1986+$W$1986+$X$1986+$Y$1986+$Z$1986+$AA$1986+$AB$1986+$AC$1986+$AD$1986</f>
        <v>2000000000</v>
      </c>
      <c r="AF1986" s="12" t="n">
        <f aca="false">IF(AND(IF($B$1986=1,$U$1986&gt;=INDEX($U$1921:$U$2048,1+$A$1986-Assumptions!$B$77),$U$1986&gt;INDEX($U$1921:$U$2048,1+$A$1986+Assumptions!$B$77)),IF($C$1986=1,$V$1986&gt;=INDEX($V$1921:$V$2048,1+$A$1986-Assumptions!$B$78),$V$1986&gt;INDEX($V$1921:$V$2048,1+$A$1986+Assumptions!$B$78)),IF($D$1986=1,$W$1986&gt;=INDEX($W$1921:$W$2048,1+$A$1986-Assumptions!$B$79),$W$1986&gt;INDEX($W$1921:$W$2048,1+$A$1986+Assumptions!$B$79)),IF($E$1986=1,$X$1986&gt;=INDEX($X$1921:$X$2048,1+$A$1986-Assumptions!$B$80),$X$1986&gt;INDEX($X$1921:$X$2048,1+$A$1986+Assumptions!$B$80)),IF($F$1986=1,$Y$1986&gt;=INDEX($Y$1921:$Y$2048,1+$A$1986-Assumptions!$B$81),$Y$1986&gt;INDEX($Y$1921:$Y$2048,1+$A$1986+Assumptions!$B$81)),IF($G$1986=1,$Z$1986&gt;=INDEX($Z$1921:$Z$2048,1+$A$1986-Assumptions!$B$82),$Z$1986&gt;INDEX($Z$1921:$Z$2048,1+$A$1986+Assumptions!$B$82)),IF($H$1986=1,$AA$1986&gt;=INDEX($AA$1921:$AA$2048,1+$A$1986-Assumptions!$B$83),$AA$1986&gt;INDEX($AA$1921:$AA$2048,1+$A$1986+Assumptions!$B$83))),1,0)</f>
        <v>0</v>
      </c>
    </row>
    <row r="1987" customFormat="false" ht="15" hidden="true" customHeight="false" outlineLevel="0" collapsed="false">
      <c r="A1987" s="6" t="n">
        <f aca="false">ROW()-ROW($A$1921)+Assumptions!$B$4</f>
        <v>66</v>
      </c>
      <c r="B1987" s="12" t="n">
        <f aca="false">MOD(QUOTIENT($A$1987,Assumptions!$B$77),2)</f>
        <v>1</v>
      </c>
      <c r="C1987" s="12" t="n">
        <f aca="false">MOD(QUOTIENT($A$1987,Assumptions!$B$78),2)</f>
        <v>0</v>
      </c>
      <c r="D1987" s="12" t="n">
        <f aca="false">MOD(QUOTIENT($A$1987,Assumptions!$B$79),2)</f>
        <v>0</v>
      </c>
      <c r="E1987" s="12" t="n">
        <f aca="false">MOD(QUOTIENT($A$1987,Assumptions!$B$80),2)</f>
        <v>0</v>
      </c>
      <c r="F1987" s="12" t="n">
        <f aca="false">MOD(QUOTIENT($A$1987,Assumptions!$B$81),2)</f>
        <v>0</v>
      </c>
      <c r="G1987" s="12" t="n">
        <f aca="false">MOD(QUOTIENT($A$1987,Assumptions!$B$82),2)</f>
        <v>1</v>
      </c>
      <c r="H1987" s="12" t="n">
        <f aca="false">MOD(QUOTIENT($A$1987,Assumptions!$B$83),2)</f>
        <v>0</v>
      </c>
      <c r="I1987" s="12" t="n">
        <f aca="false">IF($B$1987=1,MIN(Assumptions!$B$67,MAX(Assumptions!$B$4,Assumptions!$B$26-(Assumptions!$B$4))),Assumptions!$B$4)</f>
        <v>30000000</v>
      </c>
      <c r="J1987" s="12" t="n">
        <f aca="false">IF($C$1987=1,MIN(Assumptions!$B$66,MAX(Assumptions!$B$4,Assumptions!$B$26-($I$1987))),Assumptions!$B$4)</f>
        <v>0</v>
      </c>
      <c r="K1987" s="12" t="n">
        <f aca="false">IF($D$1987=1,MIN(Assumptions!$B$61,MAX(Assumptions!$B$4,Assumptions!$B$26-($I$1987+$J$1987))),Assumptions!$B$4)</f>
        <v>0</v>
      </c>
      <c r="L1987" s="12" t="n">
        <f aca="false">IF($E$1987=1,MIN(Assumptions!$B$56,MAX(Assumptions!$B$4,Assumptions!$B$26-($I$1987+$J$1987+$K$1987))),Assumptions!$B$4)</f>
        <v>0</v>
      </c>
      <c r="M1987" s="12" t="n">
        <f aca="false">IF($F$1987=1,MIN(Assumptions!$B$51,MAX(Assumptions!$B$4,Assumptions!$B$26-($I$1987+$J$1987+$K$1987+$L$1987))),Assumptions!$B$4)</f>
        <v>0</v>
      </c>
      <c r="N1987" s="12" t="n">
        <f aca="false">IF($G$1987=1,MIN(Assumptions!$B$46,MAX(Assumptions!$B$4,Assumptions!$B$26-($I$1987+$J$1987+$K$1987+$L$1987+$M$1987))),Assumptions!$B$4)</f>
        <v>15000000</v>
      </c>
      <c r="O1987" s="12" t="n">
        <f aca="false">IF($H$1987=1,MIN(Assumptions!$B$41,MAX(Assumptions!$B$4,Assumptions!$B$26-($I$1987+$J$1987+$K$1987+$L$1987+$M$1987+$N$1987))),Assumptions!$B$4)</f>
        <v>0</v>
      </c>
      <c r="P1987" s="12" t="n">
        <f aca="false">$I$1987+$J$1987+$K$1987+$L$1987+$M$1987+$N$1987+$O$1987</f>
        <v>45000000</v>
      </c>
      <c r="Q1987" s="12" t="n">
        <f aca="false">MAX(Assumptions!$B$4,Assumptions!$B$26-$P$1987)</f>
        <v>1955000000</v>
      </c>
      <c r="R1987" s="12" t="n">
        <f aca="false">$J$1910+$O$1910+Assumptions!$B$20+IF($B$1987=0,$D$1910,Assumptions!$B$4)+IF($C$1987=0,$AI$1910,Assumptions!$B$4)+IF($D$1987=0,$AF$1910,Assumptions!$B$4)+IF($E$1987=0,$AC$1910,Assumptions!$B$4)+IF($F$1987=0,$Z$1910,Assumptions!$B$4)+IF($G$1987=0,$W$1910,Assumptions!$B$4)+IF($H$1987=0,$T$1910,Assumptions!$B$4)</f>
        <v>27498167.8654518</v>
      </c>
      <c r="S1987" s="12" t="n">
        <f aca="false">IF($R$1987&gt;Assumptions!$B$4,$Q$1987/$R$1987&gt;Assumptions!$B$13,FALSE())</f>
        <v>1</v>
      </c>
      <c r="T1987" s="12" t="n">
        <f aca="false">IF($S$1987,($Q$1987+Assumptions!$B$14*Assumptions!$B$13)/($R$1987+Assumptions!$B$14),IF($R$1987&gt;Assumptions!$B$4,$Q$1987/$R$1987,Assumptions!$B$4))</f>
        <v>65.2539851360191</v>
      </c>
      <c r="U1987" s="12" t="n">
        <f aca="false">IF($B$1987=1,$I$1987,$D$1910*$T$1987)</f>
        <v>30000000</v>
      </c>
      <c r="V1987" s="12" t="n">
        <f aca="false">IF($C$1987=1,$J$1987,$AI$1910*$T$1987)</f>
        <v>398482533.217241</v>
      </c>
      <c r="W1987" s="12" t="n">
        <f aca="false">IF($D$1987=1,$K$1987,$AF$1910*$T$1987)</f>
        <v>112635530.923182</v>
      </c>
      <c r="X1987" s="12" t="n">
        <f aca="false">IF($E$1987=1,$L$1987,$AC$1910*$T$1987)</f>
        <v>156609564.326446</v>
      </c>
      <c r="Y1987" s="12" t="n">
        <f aca="false">IF($F$1987=1,$M$1987,$Z$1910*$T$1987)</f>
        <v>195761955.408057</v>
      </c>
      <c r="Z1987" s="12" t="n">
        <f aca="false">IF($G$1987=1,$N$1987,$W$1910*$T$1987)</f>
        <v>15000000</v>
      </c>
      <c r="AA1987" s="12" t="n">
        <f aca="false">IF($H$1987=1,$O$1987,$T$1910*$T$1987)</f>
        <v>326269925.680096</v>
      </c>
      <c r="AB1987" s="12" t="n">
        <f aca="false">($J$1910+$O$1910)*$T$1987</f>
        <v>17319661.3807582</v>
      </c>
      <c r="AC1987" s="12" t="n">
        <f aca="false">Assumptions!$B$20*$T$1987</f>
        <v>587285866.224172</v>
      </c>
      <c r="AD1987" s="12" t="n">
        <f aca="false">IF($S$1987,Assumptions!$B$14*($T$1987-Assumptions!$B$13),Assumptions!$B$4)</f>
        <v>160634962.840048</v>
      </c>
      <c r="AE1987" s="12" t="n">
        <f aca="false">$U$1987+$V$1987+$W$1987+$X$1987+$Y$1987+$Z$1987+$AA$1987+$AB$1987+$AC$1987+$AD$1987</f>
        <v>2000000000</v>
      </c>
      <c r="AF1987" s="12" t="n">
        <f aca="false">IF(AND(IF($B$1987=1,$U$1987&gt;=INDEX($U$1921:$U$2048,1+$A$1987-Assumptions!$B$77),$U$1987&gt;INDEX($U$1921:$U$2048,1+$A$1987+Assumptions!$B$77)),IF($C$1987=1,$V$1987&gt;=INDEX($V$1921:$V$2048,1+$A$1987-Assumptions!$B$78),$V$1987&gt;INDEX($V$1921:$V$2048,1+$A$1987+Assumptions!$B$78)),IF($D$1987=1,$W$1987&gt;=INDEX($W$1921:$W$2048,1+$A$1987-Assumptions!$B$79),$W$1987&gt;INDEX($W$1921:$W$2048,1+$A$1987+Assumptions!$B$79)),IF($E$1987=1,$X$1987&gt;=INDEX($X$1921:$X$2048,1+$A$1987-Assumptions!$B$80),$X$1987&gt;INDEX($X$1921:$X$2048,1+$A$1987+Assumptions!$B$80)),IF($F$1987=1,$Y$1987&gt;=INDEX($Y$1921:$Y$2048,1+$A$1987-Assumptions!$B$81),$Y$1987&gt;INDEX($Y$1921:$Y$2048,1+$A$1987+Assumptions!$B$81)),IF($G$1987=1,$Z$1987&gt;=INDEX($Z$1921:$Z$2048,1+$A$1987-Assumptions!$B$82),$Z$1987&gt;INDEX($Z$1921:$Z$2048,1+$A$1987+Assumptions!$B$82)),IF($H$1987=1,$AA$1987&gt;=INDEX($AA$1921:$AA$2048,1+$A$1987-Assumptions!$B$83),$AA$1987&gt;INDEX($AA$1921:$AA$2048,1+$A$1987+Assumptions!$B$83))),1,0)</f>
        <v>0</v>
      </c>
    </row>
    <row r="1988" customFormat="false" ht="15" hidden="true" customHeight="false" outlineLevel="0" collapsed="false">
      <c r="A1988" s="6" t="n">
        <f aca="false">ROW()-ROW($A$1921)+Assumptions!$B$4</f>
        <v>67</v>
      </c>
      <c r="B1988" s="12" t="n">
        <f aca="false">MOD(QUOTIENT($A$1988,Assumptions!$B$77),2)</f>
        <v>1</v>
      </c>
      <c r="C1988" s="12" t="n">
        <f aca="false">MOD(QUOTIENT($A$1988,Assumptions!$B$78),2)</f>
        <v>0</v>
      </c>
      <c r="D1988" s="12" t="n">
        <f aca="false">MOD(QUOTIENT($A$1988,Assumptions!$B$79),2)</f>
        <v>0</v>
      </c>
      <c r="E1988" s="12" t="n">
        <f aca="false">MOD(QUOTIENT($A$1988,Assumptions!$B$80),2)</f>
        <v>0</v>
      </c>
      <c r="F1988" s="12" t="n">
        <f aca="false">MOD(QUOTIENT($A$1988,Assumptions!$B$81),2)</f>
        <v>0</v>
      </c>
      <c r="G1988" s="12" t="n">
        <f aca="false">MOD(QUOTIENT($A$1988,Assumptions!$B$82),2)</f>
        <v>1</v>
      </c>
      <c r="H1988" s="12" t="n">
        <f aca="false">MOD(QUOTIENT($A$1988,Assumptions!$B$83),2)</f>
        <v>1</v>
      </c>
      <c r="I1988" s="12" t="n">
        <f aca="false">IF($B$1988=1,MIN(Assumptions!$B$67,MAX(Assumptions!$B$4,Assumptions!$B$26-(Assumptions!$B$4))),Assumptions!$B$4)</f>
        <v>30000000</v>
      </c>
      <c r="J1988" s="12" t="n">
        <f aca="false">IF($C$1988=1,MIN(Assumptions!$B$66,MAX(Assumptions!$B$4,Assumptions!$B$26-($I$1988))),Assumptions!$B$4)</f>
        <v>0</v>
      </c>
      <c r="K1988" s="12" t="n">
        <f aca="false">IF($D$1988=1,MIN(Assumptions!$B$61,MAX(Assumptions!$B$4,Assumptions!$B$26-($I$1988+$J$1988))),Assumptions!$B$4)</f>
        <v>0</v>
      </c>
      <c r="L1988" s="12" t="n">
        <f aca="false">IF($E$1988=1,MIN(Assumptions!$B$56,MAX(Assumptions!$B$4,Assumptions!$B$26-($I$1988+$J$1988+$K$1988))),Assumptions!$B$4)</f>
        <v>0</v>
      </c>
      <c r="M1988" s="12" t="n">
        <f aca="false">IF($F$1988=1,MIN(Assumptions!$B$51,MAX(Assumptions!$B$4,Assumptions!$B$26-($I$1988+$J$1988+$K$1988+$L$1988))),Assumptions!$B$4)</f>
        <v>0</v>
      </c>
      <c r="N1988" s="12" t="n">
        <f aca="false">IF($G$1988=1,MIN(Assumptions!$B$46,MAX(Assumptions!$B$4,Assumptions!$B$26-($I$1988+$J$1988+$K$1988+$L$1988+$M$1988))),Assumptions!$B$4)</f>
        <v>15000000</v>
      </c>
      <c r="O1988" s="12" t="n">
        <f aca="false">IF($H$1988=1,MIN(Assumptions!$B$41,MAX(Assumptions!$B$4,Assumptions!$B$26-($I$1988+$J$1988+$K$1988+$L$1988+$M$1988+$N$1988))),Assumptions!$B$4)</f>
        <v>5000000</v>
      </c>
      <c r="P1988" s="12" t="n">
        <f aca="false">$I$1988+$J$1988+$K$1988+$L$1988+$M$1988+$N$1988+$O$1988</f>
        <v>50000000</v>
      </c>
      <c r="Q1988" s="12" t="n">
        <f aca="false">MAX(Assumptions!$B$4,Assumptions!$B$26-$P$1988)</f>
        <v>1950000000</v>
      </c>
      <c r="R1988" s="12" t="n">
        <f aca="false">$J$1910+$O$1910+Assumptions!$B$20+IF($B$1988=0,$D$1910,Assumptions!$B$4)+IF($C$1988=0,$AI$1910,Assumptions!$B$4)+IF($D$1988=0,$AF$1910,Assumptions!$B$4)+IF($E$1988=0,$AC$1910,Assumptions!$B$4)+IF($F$1988=0,$Z$1910,Assumptions!$B$4)+IF($G$1988=0,$W$1910,Assumptions!$B$4)+IF($H$1988=0,$T$1910,Assumptions!$B$4)</f>
        <v>22498167.8654518</v>
      </c>
      <c r="S1988" s="12" t="n">
        <f aca="false">IF($R$1988&gt;Assumptions!$B$4,$Q$1988/$R$1988&gt;Assumptions!$B$13,FALSE())</f>
        <v>1</v>
      </c>
      <c r="T1988" s="12" t="n">
        <f aca="false">IF($S$1988,($Q$1988+Assumptions!$B$14*Assumptions!$B$13)/($R$1988+Assumptions!$B$14),IF($R$1988&gt;Assumptions!$B$4,$Q$1988/$R$1988,Assumptions!$B$4))</f>
        <v>78.1057240078146</v>
      </c>
      <c r="U1988" s="12" t="n">
        <f aca="false">IF($B$1988=1,$I$1988,$D$1910*$T$1988)</f>
        <v>30000000</v>
      </c>
      <c r="V1988" s="12" t="n">
        <f aca="false">IF($C$1988=1,$J$1988,$AI$1910*$T$1988)</f>
        <v>476963463.557429</v>
      </c>
      <c r="W1988" s="12" t="n">
        <f aca="false">IF($D$1988=1,$K$1988,$AF$1910*$T$1988)</f>
        <v>134819040.912547</v>
      </c>
      <c r="X1988" s="12" t="n">
        <f aca="false">IF($E$1988=1,$L$1988,$AC$1910*$T$1988)</f>
        <v>187453737.618755</v>
      </c>
      <c r="Y1988" s="12" t="n">
        <f aca="false">IF($F$1988=1,$M$1988,$Z$1910*$T$1988)</f>
        <v>234317172.023444</v>
      </c>
      <c r="Z1988" s="12" t="n">
        <f aca="false">IF($G$1988=1,$N$1988,$W$1910*$T$1988)</f>
        <v>15000000</v>
      </c>
      <c r="AA1988" s="12" t="n">
        <f aca="false">IF($H$1988=1,$O$1988,$T$1910*$T$1988)</f>
        <v>5000000</v>
      </c>
      <c r="AB1988" s="12" t="n">
        <f aca="false">($J$1910+$O$1910)*$T$1988</f>
        <v>20730759.7979576</v>
      </c>
      <c r="AC1988" s="12" t="n">
        <f aca="false">Assumptions!$B$20*$T$1988</f>
        <v>702951516.070331</v>
      </c>
      <c r="AD1988" s="12" t="n">
        <f aca="false">IF($S$1988,Assumptions!$B$14*($T$1988-Assumptions!$B$13),Assumptions!$B$4)</f>
        <v>192764310.019536</v>
      </c>
      <c r="AE1988" s="12" t="n">
        <f aca="false">$U$1988+$V$1988+$W$1988+$X$1988+$Y$1988+$Z$1988+$AA$1988+$AB$1988+$AC$1988+$AD$1988</f>
        <v>2000000000</v>
      </c>
      <c r="AF1988" s="12" t="n">
        <f aca="false">IF(AND(IF($B$1988=1,$U$1988&gt;=INDEX($U$1921:$U$2048,1+$A$1988-Assumptions!$B$77),$U$1988&gt;INDEX($U$1921:$U$2048,1+$A$1988+Assumptions!$B$77)),IF($C$1988=1,$V$1988&gt;=INDEX($V$1921:$V$2048,1+$A$1988-Assumptions!$B$78),$V$1988&gt;INDEX($V$1921:$V$2048,1+$A$1988+Assumptions!$B$78)),IF($D$1988=1,$W$1988&gt;=INDEX($W$1921:$W$2048,1+$A$1988-Assumptions!$B$79),$W$1988&gt;INDEX($W$1921:$W$2048,1+$A$1988+Assumptions!$B$79)),IF($E$1988=1,$X$1988&gt;=INDEX($X$1921:$X$2048,1+$A$1988-Assumptions!$B$80),$X$1988&gt;INDEX($X$1921:$X$2048,1+$A$1988+Assumptions!$B$80)),IF($F$1988=1,$Y$1988&gt;=INDEX($Y$1921:$Y$2048,1+$A$1988-Assumptions!$B$81),$Y$1988&gt;INDEX($Y$1921:$Y$2048,1+$A$1988+Assumptions!$B$81)),IF($G$1988=1,$Z$1988&gt;=INDEX($Z$1921:$Z$2048,1+$A$1988-Assumptions!$B$82),$Z$1988&gt;INDEX($Z$1921:$Z$2048,1+$A$1988+Assumptions!$B$82)),IF($H$1988=1,$AA$1988&gt;=INDEX($AA$1921:$AA$2048,1+$A$1988-Assumptions!$B$83),$AA$1988&gt;INDEX($AA$1921:$AA$2048,1+$A$1988+Assumptions!$B$83))),1,0)</f>
        <v>0</v>
      </c>
    </row>
    <row r="1989" customFormat="false" ht="15" hidden="true" customHeight="false" outlineLevel="0" collapsed="false">
      <c r="A1989" s="6" t="n">
        <f aca="false">ROW()-ROW($A$1921)+Assumptions!$B$4</f>
        <v>68</v>
      </c>
      <c r="B1989" s="12" t="n">
        <f aca="false">MOD(QUOTIENT($A$1989,Assumptions!$B$77),2)</f>
        <v>1</v>
      </c>
      <c r="C1989" s="12" t="n">
        <f aca="false">MOD(QUOTIENT($A$1989,Assumptions!$B$78),2)</f>
        <v>0</v>
      </c>
      <c r="D1989" s="12" t="n">
        <f aca="false">MOD(QUOTIENT($A$1989,Assumptions!$B$79),2)</f>
        <v>0</v>
      </c>
      <c r="E1989" s="12" t="n">
        <f aca="false">MOD(QUOTIENT($A$1989,Assumptions!$B$80),2)</f>
        <v>0</v>
      </c>
      <c r="F1989" s="12" t="n">
        <f aca="false">MOD(QUOTIENT($A$1989,Assumptions!$B$81),2)</f>
        <v>1</v>
      </c>
      <c r="G1989" s="12" t="n">
        <f aca="false">MOD(QUOTIENT($A$1989,Assumptions!$B$82),2)</f>
        <v>0</v>
      </c>
      <c r="H1989" s="12" t="n">
        <f aca="false">MOD(QUOTIENT($A$1989,Assumptions!$B$83),2)</f>
        <v>0</v>
      </c>
      <c r="I1989" s="12" t="n">
        <f aca="false">IF($B$1989=1,MIN(Assumptions!$B$67,MAX(Assumptions!$B$4,Assumptions!$B$26-(Assumptions!$B$4))),Assumptions!$B$4)</f>
        <v>30000000</v>
      </c>
      <c r="J1989" s="12" t="n">
        <f aca="false">IF($C$1989=1,MIN(Assumptions!$B$66,MAX(Assumptions!$B$4,Assumptions!$B$26-($I$1989))),Assumptions!$B$4)</f>
        <v>0</v>
      </c>
      <c r="K1989" s="12" t="n">
        <f aca="false">IF($D$1989=1,MIN(Assumptions!$B$61,MAX(Assumptions!$B$4,Assumptions!$B$26-($I$1989+$J$1989))),Assumptions!$B$4)</f>
        <v>0</v>
      </c>
      <c r="L1989" s="12" t="n">
        <f aca="false">IF($E$1989=1,MIN(Assumptions!$B$56,MAX(Assumptions!$B$4,Assumptions!$B$26-($I$1989+$J$1989+$K$1989))),Assumptions!$B$4)</f>
        <v>0</v>
      </c>
      <c r="M1989" s="12" t="n">
        <f aca="false">IF($F$1989=1,MIN(Assumptions!$B$51,MAX(Assumptions!$B$4,Assumptions!$B$26-($I$1989+$J$1989+$K$1989+$L$1989))),Assumptions!$B$4)</f>
        <v>30000000</v>
      </c>
      <c r="N1989" s="12" t="n">
        <f aca="false">IF($G$1989=1,MIN(Assumptions!$B$46,MAX(Assumptions!$B$4,Assumptions!$B$26-($I$1989+$J$1989+$K$1989+$L$1989+$M$1989))),Assumptions!$B$4)</f>
        <v>0</v>
      </c>
      <c r="O1989" s="12" t="n">
        <f aca="false">IF($H$1989=1,MIN(Assumptions!$B$41,MAX(Assumptions!$B$4,Assumptions!$B$26-($I$1989+$J$1989+$K$1989+$L$1989+$M$1989+$N$1989))),Assumptions!$B$4)</f>
        <v>0</v>
      </c>
      <c r="P1989" s="12" t="n">
        <f aca="false">$I$1989+$J$1989+$K$1989+$L$1989+$M$1989+$N$1989+$O$1989</f>
        <v>60000000</v>
      </c>
      <c r="Q1989" s="12" t="n">
        <f aca="false">MAX(Assumptions!$B$4,Assumptions!$B$26-$P$1989)</f>
        <v>1940000000</v>
      </c>
      <c r="R1989" s="12" t="n">
        <f aca="false">$J$1910+$O$1910+Assumptions!$B$20+IF($B$1989=0,$D$1910,Assumptions!$B$4)+IF($C$1989=0,$AI$1910,Assumptions!$B$4)+IF($D$1989=0,$AF$1910,Assumptions!$B$4)+IF($E$1989=0,$AC$1910,Assumptions!$B$4)+IF($F$1989=0,$Z$1910,Assumptions!$B$4)+IF($G$1989=0,$W$1910,Assumptions!$B$4)+IF($H$1989=0,$T$1910,Assumptions!$B$4)</f>
        <v>29498167.8654518</v>
      </c>
      <c r="S1989" s="12" t="n">
        <f aca="false">IF($R$1989&gt;Assumptions!$B$4,$Q$1989/$R$1989&gt;Assumptions!$B$13,FALSE())</f>
        <v>1</v>
      </c>
      <c r="T1989" s="12" t="n">
        <f aca="false">IF($S$1989,($Q$1989+Assumptions!$B$14*Assumptions!$B$13)/($R$1989+Assumptions!$B$14),IF($R$1989&gt;Assumptions!$B$4,$Q$1989/$R$1989,Assumptions!$B$4))</f>
        <v>60.7066007081394</v>
      </c>
      <c r="U1989" s="12" t="n">
        <f aca="false">IF($B$1989=1,$I$1989,$D$1910*$T$1989)</f>
        <v>30000000</v>
      </c>
      <c r="V1989" s="12" t="n">
        <f aca="false">IF($C$1989=1,$J$1989,$AI$1910*$T$1989)</f>
        <v>370713297.935181</v>
      </c>
      <c r="W1989" s="12" t="n">
        <f aca="false">IF($D$1989=1,$K$1989,$AF$1910*$T$1989)</f>
        <v>104786246.955645</v>
      </c>
      <c r="X1989" s="12" t="n">
        <f aca="false">IF($E$1989=1,$L$1989,$AC$1910*$T$1989)</f>
        <v>145695841.699534</v>
      </c>
      <c r="Y1989" s="12" t="n">
        <f aca="false">IF($F$1989=1,$M$1989,$Z$1910*$T$1989)</f>
        <v>30000000</v>
      </c>
      <c r="Z1989" s="12" t="n">
        <f aca="false">IF($G$1989=1,$N$1989,$W$1910*$T$1989)</f>
        <v>303533003.540697</v>
      </c>
      <c r="AA1989" s="12" t="n">
        <f aca="false">IF($H$1989=1,$O$1989,$T$1910*$T$1989)</f>
        <v>303533003.540697</v>
      </c>
      <c r="AB1989" s="12" t="n">
        <f aca="false">($J$1910+$O$1910)*$T$1989</f>
        <v>16112698.1846432</v>
      </c>
      <c r="AC1989" s="12" t="n">
        <f aca="false">Assumptions!$B$20*$T$1989</f>
        <v>546359406.373254</v>
      </c>
      <c r="AD1989" s="12" t="n">
        <f aca="false">IF($S$1989,Assumptions!$B$14*($T$1989-Assumptions!$B$13),Assumptions!$B$4)</f>
        <v>149266501.770348</v>
      </c>
      <c r="AE1989" s="12" t="n">
        <f aca="false">$U$1989+$V$1989+$W$1989+$X$1989+$Y$1989+$Z$1989+$AA$1989+$AB$1989+$AC$1989+$AD$1989</f>
        <v>2000000000</v>
      </c>
      <c r="AF1989" s="12" t="n">
        <f aca="false">IF(AND(IF($B$1989=1,$U$1989&gt;=INDEX($U$1921:$U$2048,1+$A$1989-Assumptions!$B$77),$U$1989&gt;INDEX($U$1921:$U$2048,1+$A$1989+Assumptions!$B$77)),IF($C$1989=1,$V$1989&gt;=INDEX($V$1921:$V$2048,1+$A$1989-Assumptions!$B$78),$V$1989&gt;INDEX($V$1921:$V$2048,1+$A$1989+Assumptions!$B$78)),IF($D$1989=1,$W$1989&gt;=INDEX($W$1921:$W$2048,1+$A$1989-Assumptions!$B$79),$W$1989&gt;INDEX($W$1921:$W$2048,1+$A$1989+Assumptions!$B$79)),IF($E$1989=1,$X$1989&gt;=INDEX($X$1921:$X$2048,1+$A$1989-Assumptions!$B$80),$X$1989&gt;INDEX($X$1921:$X$2048,1+$A$1989+Assumptions!$B$80)),IF($F$1989=1,$Y$1989&gt;=INDEX($Y$1921:$Y$2048,1+$A$1989-Assumptions!$B$81),$Y$1989&gt;INDEX($Y$1921:$Y$2048,1+$A$1989+Assumptions!$B$81)),IF($G$1989=1,$Z$1989&gt;=INDEX($Z$1921:$Z$2048,1+$A$1989-Assumptions!$B$82),$Z$1989&gt;INDEX($Z$1921:$Z$2048,1+$A$1989+Assumptions!$B$82)),IF($H$1989=1,$AA$1989&gt;=INDEX($AA$1921:$AA$2048,1+$A$1989-Assumptions!$B$83),$AA$1989&gt;INDEX($AA$1921:$AA$2048,1+$A$1989+Assumptions!$B$83))),1,0)</f>
        <v>0</v>
      </c>
    </row>
    <row r="1990" customFormat="false" ht="15" hidden="true" customHeight="false" outlineLevel="0" collapsed="false">
      <c r="A1990" s="6" t="n">
        <f aca="false">ROW()-ROW($A$1921)+Assumptions!$B$4</f>
        <v>69</v>
      </c>
      <c r="B1990" s="12" t="n">
        <f aca="false">MOD(QUOTIENT($A$1990,Assumptions!$B$77),2)</f>
        <v>1</v>
      </c>
      <c r="C1990" s="12" t="n">
        <f aca="false">MOD(QUOTIENT($A$1990,Assumptions!$B$78),2)</f>
        <v>0</v>
      </c>
      <c r="D1990" s="12" t="n">
        <f aca="false">MOD(QUOTIENT($A$1990,Assumptions!$B$79),2)</f>
        <v>0</v>
      </c>
      <c r="E1990" s="12" t="n">
        <f aca="false">MOD(QUOTIENT($A$1990,Assumptions!$B$80),2)</f>
        <v>0</v>
      </c>
      <c r="F1990" s="12" t="n">
        <f aca="false">MOD(QUOTIENT($A$1990,Assumptions!$B$81),2)</f>
        <v>1</v>
      </c>
      <c r="G1990" s="12" t="n">
        <f aca="false">MOD(QUOTIENT($A$1990,Assumptions!$B$82),2)</f>
        <v>0</v>
      </c>
      <c r="H1990" s="12" t="n">
        <f aca="false">MOD(QUOTIENT($A$1990,Assumptions!$B$83),2)</f>
        <v>1</v>
      </c>
      <c r="I1990" s="12" t="n">
        <f aca="false">IF($B$1990=1,MIN(Assumptions!$B$67,MAX(Assumptions!$B$4,Assumptions!$B$26-(Assumptions!$B$4))),Assumptions!$B$4)</f>
        <v>30000000</v>
      </c>
      <c r="J1990" s="12" t="n">
        <f aca="false">IF($C$1990=1,MIN(Assumptions!$B$66,MAX(Assumptions!$B$4,Assumptions!$B$26-($I$1990))),Assumptions!$B$4)</f>
        <v>0</v>
      </c>
      <c r="K1990" s="12" t="n">
        <f aca="false">IF($D$1990=1,MIN(Assumptions!$B$61,MAX(Assumptions!$B$4,Assumptions!$B$26-($I$1990+$J$1990))),Assumptions!$B$4)</f>
        <v>0</v>
      </c>
      <c r="L1990" s="12" t="n">
        <f aca="false">IF($E$1990=1,MIN(Assumptions!$B$56,MAX(Assumptions!$B$4,Assumptions!$B$26-($I$1990+$J$1990+$K$1990))),Assumptions!$B$4)</f>
        <v>0</v>
      </c>
      <c r="M1990" s="12" t="n">
        <f aca="false">IF($F$1990=1,MIN(Assumptions!$B$51,MAX(Assumptions!$B$4,Assumptions!$B$26-($I$1990+$J$1990+$K$1990+$L$1990))),Assumptions!$B$4)</f>
        <v>30000000</v>
      </c>
      <c r="N1990" s="12" t="n">
        <f aca="false">IF($G$1990=1,MIN(Assumptions!$B$46,MAX(Assumptions!$B$4,Assumptions!$B$26-($I$1990+$J$1990+$K$1990+$L$1990+$M$1990))),Assumptions!$B$4)</f>
        <v>0</v>
      </c>
      <c r="O1990" s="12" t="n">
        <f aca="false">IF($H$1990=1,MIN(Assumptions!$B$41,MAX(Assumptions!$B$4,Assumptions!$B$26-($I$1990+$J$1990+$K$1990+$L$1990+$M$1990+$N$1990))),Assumptions!$B$4)</f>
        <v>5000000</v>
      </c>
      <c r="P1990" s="12" t="n">
        <f aca="false">$I$1990+$J$1990+$K$1990+$L$1990+$M$1990+$N$1990+$O$1990</f>
        <v>65000000</v>
      </c>
      <c r="Q1990" s="12" t="n">
        <f aca="false">MAX(Assumptions!$B$4,Assumptions!$B$26-$P$1990)</f>
        <v>1935000000</v>
      </c>
      <c r="R1990" s="12" t="n">
        <f aca="false">$J$1910+$O$1910+Assumptions!$B$20+IF($B$1990=0,$D$1910,Assumptions!$B$4)+IF($C$1990=0,$AI$1910,Assumptions!$B$4)+IF($D$1990=0,$AF$1910,Assumptions!$B$4)+IF($E$1990=0,$AC$1910,Assumptions!$B$4)+IF($F$1990=0,$Z$1910,Assumptions!$B$4)+IF($G$1990=0,$W$1910,Assumptions!$B$4)+IF($H$1990=0,$T$1910,Assumptions!$B$4)</f>
        <v>24498167.8654518</v>
      </c>
      <c r="S1990" s="12" t="n">
        <f aca="false">IF($R$1990&gt;Assumptions!$B$4,$Q$1990/$R$1990&gt;Assumptions!$B$13,FALSE())</f>
        <v>1</v>
      </c>
      <c r="T1990" s="12" t="n">
        <f aca="false">IF($S$1990,($Q$1990+Assumptions!$B$14*Assumptions!$B$13)/($R$1990+Assumptions!$B$14),IF($R$1990&gt;Assumptions!$B$4,$Q$1990/$R$1990,Assumptions!$B$4))</f>
        <v>71.7641289459245</v>
      </c>
      <c r="U1990" s="12" t="n">
        <f aca="false">IF($B$1990=1,$I$1990,$D$1910*$T$1990)</f>
        <v>30000000</v>
      </c>
      <c r="V1990" s="12" t="n">
        <f aca="false">IF($C$1990=1,$J$1990,$AI$1910*$T$1990)</f>
        <v>438237631.569812</v>
      </c>
      <c r="W1990" s="12" t="n">
        <f aca="false">IF($D$1990=1,$K$1990,$AF$1910*$T$1990)</f>
        <v>123872752.724831</v>
      </c>
      <c r="X1990" s="12" t="n">
        <f aca="false">IF($E$1990=1,$L$1990,$AC$1910*$T$1990)</f>
        <v>172233909.470219</v>
      </c>
      <c r="Y1990" s="12" t="n">
        <f aca="false">IF($F$1990=1,$M$1990,$Z$1910*$T$1990)</f>
        <v>30000000</v>
      </c>
      <c r="Z1990" s="12" t="n">
        <f aca="false">IF($G$1990=1,$N$1990,$W$1910*$T$1990)</f>
        <v>358820644.729622</v>
      </c>
      <c r="AA1990" s="12" t="n">
        <f aca="false">IF($H$1990=1,$O$1990,$T$1910*$T$1990)</f>
        <v>5000000</v>
      </c>
      <c r="AB1990" s="12" t="n">
        <f aca="false">($J$1910+$O$1910)*$T$1990</f>
        <v>19047578.6273841</v>
      </c>
      <c r="AC1990" s="12" t="n">
        <f aca="false">Assumptions!$B$20*$T$1990</f>
        <v>645877160.51332</v>
      </c>
      <c r="AD1990" s="12" t="n">
        <f aca="false">IF($S$1990,Assumptions!$B$14*($T$1990-Assumptions!$B$13),Assumptions!$B$4)</f>
        <v>176910322.364811</v>
      </c>
      <c r="AE1990" s="12" t="n">
        <f aca="false">$U$1990+$V$1990+$W$1990+$X$1990+$Y$1990+$Z$1990+$AA$1990+$AB$1990+$AC$1990+$AD$1990</f>
        <v>2000000000</v>
      </c>
      <c r="AF1990" s="12" t="n">
        <f aca="false">IF(AND(IF($B$1990=1,$U$1990&gt;=INDEX($U$1921:$U$2048,1+$A$1990-Assumptions!$B$77),$U$1990&gt;INDEX($U$1921:$U$2048,1+$A$1990+Assumptions!$B$77)),IF($C$1990=1,$V$1990&gt;=INDEX($V$1921:$V$2048,1+$A$1990-Assumptions!$B$78),$V$1990&gt;INDEX($V$1921:$V$2048,1+$A$1990+Assumptions!$B$78)),IF($D$1990=1,$W$1990&gt;=INDEX($W$1921:$W$2048,1+$A$1990-Assumptions!$B$79),$W$1990&gt;INDEX($W$1921:$W$2048,1+$A$1990+Assumptions!$B$79)),IF($E$1990=1,$X$1990&gt;=INDEX($X$1921:$X$2048,1+$A$1990-Assumptions!$B$80),$X$1990&gt;INDEX($X$1921:$X$2048,1+$A$1990+Assumptions!$B$80)),IF($F$1990=1,$Y$1990&gt;=INDEX($Y$1921:$Y$2048,1+$A$1990-Assumptions!$B$81),$Y$1990&gt;INDEX($Y$1921:$Y$2048,1+$A$1990+Assumptions!$B$81)),IF($G$1990=1,$Z$1990&gt;=INDEX($Z$1921:$Z$2048,1+$A$1990-Assumptions!$B$82),$Z$1990&gt;INDEX($Z$1921:$Z$2048,1+$A$1990+Assumptions!$B$82)),IF($H$1990=1,$AA$1990&gt;=INDEX($AA$1921:$AA$2048,1+$A$1990-Assumptions!$B$83),$AA$1990&gt;INDEX($AA$1921:$AA$2048,1+$A$1990+Assumptions!$B$83))),1,0)</f>
        <v>0</v>
      </c>
    </row>
    <row r="1991" customFormat="false" ht="15" hidden="true" customHeight="false" outlineLevel="0" collapsed="false">
      <c r="A1991" s="6" t="n">
        <f aca="false">ROW()-ROW($A$1921)+Assumptions!$B$4</f>
        <v>70</v>
      </c>
      <c r="B1991" s="12" t="n">
        <f aca="false">MOD(QUOTIENT($A$1991,Assumptions!$B$77),2)</f>
        <v>1</v>
      </c>
      <c r="C1991" s="12" t="n">
        <f aca="false">MOD(QUOTIENT($A$1991,Assumptions!$B$78),2)</f>
        <v>0</v>
      </c>
      <c r="D1991" s="12" t="n">
        <f aca="false">MOD(QUOTIENT($A$1991,Assumptions!$B$79),2)</f>
        <v>0</v>
      </c>
      <c r="E1991" s="12" t="n">
        <f aca="false">MOD(QUOTIENT($A$1991,Assumptions!$B$80),2)</f>
        <v>0</v>
      </c>
      <c r="F1991" s="12" t="n">
        <f aca="false">MOD(QUOTIENT($A$1991,Assumptions!$B$81),2)</f>
        <v>1</v>
      </c>
      <c r="G1991" s="12" t="n">
        <f aca="false">MOD(QUOTIENT($A$1991,Assumptions!$B$82),2)</f>
        <v>1</v>
      </c>
      <c r="H1991" s="12" t="n">
        <f aca="false">MOD(QUOTIENT($A$1991,Assumptions!$B$83),2)</f>
        <v>0</v>
      </c>
      <c r="I1991" s="12" t="n">
        <f aca="false">IF($B$1991=1,MIN(Assumptions!$B$67,MAX(Assumptions!$B$4,Assumptions!$B$26-(Assumptions!$B$4))),Assumptions!$B$4)</f>
        <v>30000000</v>
      </c>
      <c r="J1991" s="12" t="n">
        <f aca="false">IF($C$1991=1,MIN(Assumptions!$B$66,MAX(Assumptions!$B$4,Assumptions!$B$26-($I$1991))),Assumptions!$B$4)</f>
        <v>0</v>
      </c>
      <c r="K1991" s="12" t="n">
        <f aca="false">IF($D$1991=1,MIN(Assumptions!$B$61,MAX(Assumptions!$B$4,Assumptions!$B$26-($I$1991+$J$1991))),Assumptions!$B$4)</f>
        <v>0</v>
      </c>
      <c r="L1991" s="12" t="n">
        <f aca="false">IF($E$1991=1,MIN(Assumptions!$B$56,MAX(Assumptions!$B$4,Assumptions!$B$26-($I$1991+$J$1991+$K$1991))),Assumptions!$B$4)</f>
        <v>0</v>
      </c>
      <c r="M1991" s="12" t="n">
        <f aca="false">IF($F$1991=1,MIN(Assumptions!$B$51,MAX(Assumptions!$B$4,Assumptions!$B$26-($I$1991+$J$1991+$K$1991+$L$1991))),Assumptions!$B$4)</f>
        <v>30000000</v>
      </c>
      <c r="N1991" s="12" t="n">
        <f aca="false">IF($G$1991=1,MIN(Assumptions!$B$46,MAX(Assumptions!$B$4,Assumptions!$B$26-($I$1991+$J$1991+$K$1991+$L$1991+$M$1991))),Assumptions!$B$4)</f>
        <v>15000000</v>
      </c>
      <c r="O1991" s="12" t="n">
        <f aca="false">IF($H$1991=1,MIN(Assumptions!$B$41,MAX(Assumptions!$B$4,Assumptions!$B$26-($I$1991+$J$1991+$K$1991+$L$1991+$M$1991+$N$1991))),Assumptions!$B$4)</f>
        <v>0</v>
      </c>
      <c r="P1991" s="12" t="n">
        <f aca="false">$I$1991+$J$1991+$K$1991+$L$1991+$M$1991+$N$1991+$O$1991</f>
        <v>75000000</v>
      </c>
      <c r="Q1991" s="12" t="n">
        <f aca="false">MAX(Assumptions!$B$4,Assumptions!$B$26-$P$1991)</f>
        <v>1925000000</v>
      </c>
      <c r="R1991" s="12" t="n">
        <f aca="false">$J$1910+$O$1910+Assumptions!$B$20+IF($B$1991=0,$D$1910,Assumptions!$B$4)+IF($C$1991=0,$AI$1910,Assumptions!$B$4)+IF($D$1991=0,$AF$1910,Assumptions!$B$4)+IF($E$1991=0,$AC$1910,Assumptions!$B$4)+IF($F$1991=0,$Z$1910,Assumptions!$B$4)+IF($G$1991=0,$W$1910,Assumptions!$B$4)+IF($H$1991=0,$T$1910,Assumptions!$B$4)</f>
        <v>24498167.8654518</v>
      </c>
      <c r="S1991" s="12" t="n">
        <f aca="false">IF($R$1991&gt;Assumptions!$B$4,$Q$1991/$R$1991&gt;Assumptions!$B$13,FALSE())</f>
        <v>1</v>
      </c>
      <c r="T1991" s="12" t="n">
        <f aca="false">IF($S$1991,($Q$1991+Assumptions!$B$14*Assumptions!$B$13)/($R$1991+Assumptions!$B$14),IF($R$1991&gt;Assumptions!$B$4,$Q$1991/$R$1991,Assumptions!$B$4))</f>
        <v>71.3937334416875</v>
      </c>
      <c r="U1991" s="12" t="n">
        <f aca="false">IF($B$1991=1,$I$1991,$D$1910*$T$1991)</f>
        <v>30000000</v>
      </c>
      <c r="V1991" s="12" t="n">
        <f aca="false">IF($C$1991=1,$J$1991,$AI$1910*$T$1991)</f>
        <v>435975759.923</v>
      </c>
      <c r="W1991" s="12" t="n">
        <f aca="false">IF($D$1991=1,$K$1991,$AF$1910*$T$1991)</f>
        <v>123233409.484961</v>
      </c>
      <c r="X1991" s="12" t="n">
        <f aca="false">IF($E$1991=1,$L$1991,$AC$1910*$T$1991)</f>
        <v>171344960.26005</v>
      </c>
      <c r="Y1991" s="12" t="n">
        <f aca="false">IF($F$1991=1,$M$1991,$Z$1910*$T$1991)</f>
        <v>30000000</v>
      </c>
      <c r="Z1991" s="12" t="n">
        <f aca="false">IF($G$1991=1,$N$1991,$W$1910*$T$1991)</f>
        <v>15000000</v>
      </c>
      <c r="AA1991" s="12" t="n">
        <f aca="false">IF($H$1991=1,$O$1991,$T$1910*$T$1991)</f>
        <v>356968667.208437</v>
      </c>
      <c r="AB1991" s="12" t="n">
        <f aca="false">($J$1910+$O$1910)*$T$1991</f>
        <v>18949268.544146</v>
      </c>
      <c r="AC1991" s="12" t="n">
        <f aca="false">Assumptions!$B$20*$T$1991</f>
        <v>642543600.975187</v>
      </c>
      <c r="AD1991" s="12" t="n">
        <f aca="false">IF($S$1991,Assumptions!$B$14*($T$1991-Assumptions!$B$13),Assumptions!$B$4)</f>
        <v>175984333.604219</v>
      </c>
      <c r="AE1991" s="12" t="n">
        <f aca="false">$U$1991+$V$1991+$W$1991+$X$1991+$Y$1991+$Z$1991+$AA$1991+$AB$1991+$AC$1991+$AD$1991</f>
        <v>2000000000</v>
      </c>
      <c r="AF1991" s="12" t="n">
        <f aca="false">IF(AND(IF($B$1991=1,$U$1991&gt;=INDEX($U$1921:$U$2048,1+$A$1991-Assumptions!$B$77),$U$1991&gt;INDEX($U$1921:$U$2048,1+$A$1991+Assumptions!$B$77)),IF($C$1991=1,$V$1991&gt;=INDEX($V$1921:$V$2048,1+$A$1991-Assumptions!$B$78),$V$1991&gt;INDEX($V$1921:$V$2048,1+$A$1991+Assumptions!$B$78)),IF($D$1991=1,$W$1991&gt;=INDEX($W$1921:$W$2048,1+$A$1991-Assumptions!$B$79),$W$1991&gt;INDEX($W$1921:$W$2048,1+$A$1991+Assumptions!$B$79)),IF($E$1991=1,$X$1991&gt;=INDEX($X$1921:$X$2048,1+$A$1991-Assumptions!$B$80),$X$1991&gt;INDEX($X$1921:$X$2048,1+$A$1991+Assumptions!$B$80)),IF($F$1991=1,$Y$1991&gt;=INDEX($Y$1921:$Y$2048,1+$A$1991-Assumptions!$B$81),$Y$1991&gt;INDEX($Y$1921:$Y$2048,1+$A$1991+Assumptions!$B$81)),IF($G$1991=1,$Z$1991&gt;=INDEX($Z$1921:$Z$2048,1+$A$1991-Assumptions!$B$82),$Z$1991&gt;INDEX($Z$1921:$Z$2048,1+$A$1991+Assumptions!$B$82)),IF($H$1991=1,$AA$1991&gt;=INDEX($AA$1921:$AA$2048,1+$A$1991-Assumptions!$B$83),$AA$1991&gt;INDEX($AA$1921:$AA$2048,1+$A$1991+Assumptions!$B$83))),1,0)</f>
        <v>0</v>
      </c>
    </row>
    <row r="1992" customFormat="false" ht="15" hidden="true" customHeight="false" outlineLevel="0" collapsed="false">
      <c r="A1992" s="6" t="n">
        <f aca="false">ROW()-ROW($A$1921)+Assumptions!$B$4</f>
        <v>71</v>
      </c>
      <c r="B1992" s="12" t="n">
        <f aca="false">MOD(QUOTIENT($A$1992,Assumptions!$B$77),2)</f>
        <v>1</v>
      </c>
      <c r="C1992" s="12" t="n">
        <f aca="false">MOD(QUOTIENT($A$1992,Assumptions!$B$78),2)</f>
        <v>0</v>
      </c>
      <c r="D1992" s="12" t="n">
        <f aca="false">MOD(QUOTIENT($A$1992,Assumptions!$B$79),2)</f>
        <v>0</v>
      </c>
      <c r="E1992" s="12" t="n">
        <f aca="false">MOD(QUOTIENT($A$1992,Assumptions!$B$80),2)</f>
        <v>0</v>
      </c>
      <c r="F1992" s="12" t="n">
        <f aca="false">MOD(QUOTIENT($A$1992,Assumptions!$B$81),2)</f>
        <v>1</v>
      </c>
      <c r="G1992" s="12" t="n">
        <f aca="false">MOD(QUOTIENT($A$1992,Assumptions!$B$82),2)</f>
        <v>1</v>
      </c>
      <c r="H1992" s="12" t="n">
        <f aca="false">MOD(QUOTIENT($A$1992,Assumptions!$B$83),2)</f>
        <v>1</v>
      </c>
      <c r="I1992" s="12" t="n">
        <f aca="false">IF($B$1992=1,MIN(Assumptions!$B$67,MAX(Assumptions!$B$4,Assumptions!$B$26-(Assumptions!$B$4))),Assumptions!$B$4)</f>
        <v>30000000</v>
      </c>
      <c r="J1992" s="12" t="n">
        <f aca="false">IF($C$1992=1,MIN(Assumptions!$B$66,MAX(Assumptions!$B$4,Assumptions!$B$26-($I$1992))),Assumptions!$B$4)</f>
        <v>0</v>
      </c>
      <c r="K1992" s="12" t="n">
        <f aca="false">IF($D$1992=1,MIN(Assumptions!$B$61,MAX(Assumptions!$B$4,Assumptions!$B$26-($I$1992+$J$1992))),Assumptions!$B$4)</f>
        <v>0</v>
      </c>
      <c r="L1992" s="12" t="n">
        <f aca="false">IF($E$1992=1,MIN(Assumptions!$B$56,MAX(Assumptions!$B$4,Assumptions!$B$26-($I$1992+$J$1992+$K$1992))),Assumptions!$B$4)</f>
        <v>0</v>
      </c>
      <c r="M1992" s="12" t="n">
        <f aca="false">IF($F$1992=1,MIN(Assumptions!$B$51,MAX(Assumptions!$B$4,Assumptions!$B$26-($I$1992+$J$1992+$K$1992+$L$1992))),Assumptions!$B$4)</f>
        <v>30000000</v>
      </c>
      <c r="N1992" s="12" t="n">
        <f aca="false">IF($G$1992=1,MIN(Assumptions!$B$46,MAX(Assumptions!$B$4,Assumptions!$B$26-($I$1992+$J$1992+$K$1992+$L$1992+$M$1992))),Assumptions!$B$4)</f>
        <v>15000000</v>
      </c>
      <c r="O1992" s="12" t="n">
        <f aca="false">IF($H$1992=1,MIN(Assumptions!$B$41,MAX(Assumptions!$B$4,Assumptions!$B$26-($I$1992+$J$1992+$K$1992+$L$1992+$M$1992+$N$1992))),Assumptions!$B$4)</f>
        <v>5000000</v>
      </c>
      <c r="P1992" s="12" t="n">
        <f aca="false">$I$1992+$J$1992+$K$1992+$L$1992+$M$1992+$N$1992+$O$1992</f>
        <v>80000000</v>
      </c>
      <c r="Q1992" s="12" t="n">
        <f aca="false">MAX(Assumptions!$B$4,Assumptions!$B$26-$P$1992)</f>
        <v>1920000000</v>
      </c>
      <c r="R1992" s="12" t="n">
        <f aca="false">$J$1910+$O$1910+Assumptions!$B$20+IF($B$1992=0,$D$1910,Assumptions!$B$4)+IF($C$1992=0,$AI$1910,Assumptions!$B$4)+IF($D$1992=0,$AF$1910,Assumptions!$B$4)+IF($E$1992=0,$AC$1910,Assumptions!$B$4)+IF($F$1992=0,$Z$1910,Assumptions!$B$4)+IF($G$1992=0,$W$1910,Assumptions!$B$4)+IF($H$1992=0,$T$1910,Assumptions!$B$4)</f>
        <v>19498167.8654518</v>
      </c>
      <c r="S1992" s="12" t="n">
        <f aca="false">IF($R$1992&gt;Assumptions!$B$4,$Q$1992/$R$1992&gt;Assumptions!$B$13,FALSE())</f>
        <v>1</v>
      </c>
      <c r="T1992" s="12" t="n">
        <f aca="false">IF($S$1992,($Q$1992+Assumptions!$B$14*Assumptions!$B$13)/($R$1992+Assumptions!$B$14),IF($R$1992&gt;Assumptions!$B$4,$Q$1992/$R$1992,Assumptions!$B$4))</f>
        <v>87.3936416777367</v>
      </c>
      <c r="U1992" s="12" t="n">
        <f aca="false">IF($B$1992=1,$I$1992,$D$1910*$T$1992)</f>
        <v>30000000</v>
      </c>
      <c r="V1992" s="12" t="n">
        <f aca="false">IF($C$1992=1,$J$1992,$AI$1910*$T$1992)</f>
        <v>533681424.210851</v>
      </c>
      <c r="W1992" s="12" t="n">
        <f aca="false">IF($D$1992=1,$K$1992,$AF$1910*$T$1992)</f>
        <v>150851004.872171</v>
      </c>
      <c r="X1992" s="12" t="n">
        <f aca="false">IF($E$1992=1,$L$1992,$AC$1910*$T$1992)</f>
        <v>209744740.026568</v>
      </c>
      <c r="Y1992" s="12" t="n">
        <f aca="false">IF($F$1992=1,$M$1992,$Z$1910*$T$1992)</f>
        <v>30000000</v>
      </c>
      <c r="Z1992" s="12" t="n">
        <f aca="false">IF($G$1992=1,$N$1992,$W$1910*$T$1992)</f>
        <v>15000000</v>
      </c>
      <c r="AA1992" s="12" t="n">
        <f aca="false">IF($H$1992=1,$O$1992,$T$1910*$T$1992)</f>
        <v>5000000</v>
      </c>
      <c r="AB1992" s="12" t="n">
        <f aca="false">($J$1910+$O$1910)*$T$1992</f>
        <v>23195951.596437</v>
      </c>
      <c r="AC1992" s="12" t="n">
        <f aca="false">Assumptions!$B$20*$T$1992</f>
        <v>786542775.099631</v>
      </c>
      <c r="AD1992" s="12" t="n">
        <f aca="false">IF($S$1992,Assumptions!$B$14*($T$1992-Assumptions!$B$13),Assumptions!$B$4)</f>
        <v>215984104.194342</v>
      </c>
      <c r="AE1992" s="12" t="n">
        <f aca="false">$U$1992+$V$1992+$W$1992+$X$1992+$Y$1992+$Z$1992+$AA$1992+$AB$1992+$AC$1992+$AD$1992</f>
        <v>2000000000</v>
      </c>
      <c r="AF1992" s="12" t="n">
        <f aca="false">IF(AND(IF($B$1992=1,$U$1992&gt;=INDEX($U$1921:$U$2048,1+$A$1992-Assumptions!$B$77),$U$1992&gt;INDEX($U$1921:$U$2048,1+$A$1992+Assumptions!$B$77)),IF($C$1992=1,$V$1992&gt;=INDEX($V$1921:$V$2048,1+$A$1992-Assumptions!$B$78),$V$1992&gt;INDEX($V$1921:$V$2048,1+$A$1992+Assumptions!$B$78)),IF($D$1992=1,$W$1992&gt;=INDEX($W$1921:$W$2048,1+$A$1992-Assumptions!$B$79),$W$1992&gt;INDEX($W$1921:$W$2048,1+$A$1992+Assumptions!$B$79)),IF($E$1992=1,$X$1992&gt;=INDEX($X$1921:$X$2048,1+$A$1992-Assumptions!$B$80),$X$1992&gt;INDEX($X$1921:$X$2048,1+$A$1992+Assumptions!$B$80)),IF($F$1992=1,$Y$1992&gt;=INDEX($Y$1921:$Y$2048,1+$A$1992-Assumptions!$B$81),$Y$1992&gt;INDEX($Y$1921:$Y$2048,1+$A$1992+Assumptions!$B$81)),IF($G$1992=1,$Z$1992&gt;=INDEX($Z$1921:$Z$2048,1+$A$1992-Assumptions!$B$82),$Z$1992&gt;INDEX($Z$1921:$Z$2048,1+$A$1992+Assumptions!$B$82)),IF($H$1992=1,$AA$1992&gt;=INDEX($AA$1921:$AA$2048,1+$A$1992-Assumptions!$B$83),$AA$1992&gt;INDEX($AA$1921:$AA$2048,1+$A$1992+Assumptions!$B$83))),1,0)</f>
        <v>0</v>
      </c>
    </row>
    <row r="1993" customFormat="false" ht="15" hidden="true" customHeight="false" outlineLevel="0" collapsed="false">
      <c r="A1993" s="6" t="n">
        <f aca="false">ROW()-ROW($A$1921)+Assumptions!$B$4</f>
        <v>72</v>
      </c>
      <c r="B1993" s="12" t="n">
        <f aca="false">MOD(QUOTIENT($A$1993,Assumptions!$B$77),2)</f>
        <v>1</v>
      </c>
      <c r="C1993" s="12" t="n">
        <f aca="false">MOD(QUOTIENT($A$1993,Assumptions!$B$78),2)</f>
        <v>0</v>
      </c>
      <c r="D1993" s="12" t="n">
        <f aca="false">MOD(QUOTIENT($A$1993,Assumptions!$B$79),2)</f>
        <v>0</v>
      </c>
      <c r="E1993" s="12" t="n">
        <f aca="false">MOD(QUOTIENT($A$1993,Assumptions!$B$80),2)</f>
        <v>1</v>
      </c>
      <c r="F1993" s="12" t="n">
        <f aca="false">MOD(QUOTIENT($A$1993,Assumptions!$B$81),2)</f>
        <v>0</v>
      </c>
      <c r="G1993" s="12" t="n">
        <f aca="false">MOD(QUOTIENT($A$1993,Assumptions!$B$82),2)</f>
        <v>0</v>
      </c>
      <c r="H1993" s="12" t="n">
        <f aca="false">MOD(QUOTIENT($A$1993,Assumptions!$B$83),2)</f>
        <v>0</v>
      </c>
      <c r="I1993" s="12" t="n">
        <f aca="false">IF($B$1993=1,MIN(Assumptions!$B$67,MAX(Assumptions!$B$4,Assumptions!$B$26-(Assumptions!$B$4))),Assumptions!$B$4)</f>
        <v>30000000</v>
      </c>
      <c r="J1993" s="12" t="n">
        <f aca="false">IF($C$1993=1,MIN(Assumptions!$B$66,MAX(Assumptions!$B$4,Assumptions!$B$26-($I$1993))),Assumptions!$B$4)</f>
        <v>0</v>
      </c>
      <c r="K1993" s="12" t="n">
        <f aca="false">IF($D$1993=1,MIN(Assumptions!$B$61,MAX(Assumptions!$B$4,Assumptions!$B$26-($I$1993+$J$1993))),Assumptions!$B$4)</f>
        <v>0</v>
      </c>
      <c r="L1993" s="12" t="n">
        <f aca="false">IF($E$1993=1,MIN(Assumptions!$B$56,MAX(Assumptions!$B$4,Assumptions!$B$26-($I$1993+$J$1993+$K$1993))),Assumptions!$B$4)</f>
        <v>60000000</v>
      </c>
      <c r="M1993" s="12" t="n">
        <f aca="false">IF($F$1993=1,MIN(Assumptions!$B$51,MAX(Assumptions!$B$4,Assumptions!$B$26-($I$1993+$J$1993+$K$1993+$L$1993))),Assumptions!$B$4)</f>
        <v>0</v>
      </c>
      <c r="N1993" s="12" t="n">
        <f aca="false">IF($G$1993=1,MIN(Assumptions!$B$46,MAX(Assumptions!$B$4,Assumptions!$B$26-($I$1993+$J$1993+$K$1993+$L$1993+$M$1993))),Assumptions!$B$4)</f>
        <v>0</v>
      </c>
      <c r="O1993" s="12" t="n">
        <f aca="false">IF($H$1993=1,MIN(Assumptions!$B$41,MAX(Assumptions!$B$4,Assumptions!$B$26-($I$1993+$J$1993+$K$1993+$L$1993+$M$1993+$N$1993))),Assumptions!$B$4)</f>
        <v>0</v>
      </c>
      <c r="P1993" s="12" t="n">
        <f aca="false">$I$1993+$J$1993+$K$1993+$L$1993+$M$1993+$N$1993+$O$1993</f>
        <v>90000000</v>
      </c>
      <c r="Q1993" s="12" t="n">
        <f aca="false">MAX(Assumptions!$B$4,Assumptions!$B$26-$P$1993)</f>
        <v>1910000000</v>
      </c>
      <c r="R1993" s="12" t="n">
        <f aca="false">$J$1910+$O$1910+Assumptions!$B$20+IF($B$1993=0,$D$1910,Assumptions!$B$4)+IF($C$1993=0,$AI$1910,Assumptions!$B$4)+IF($D$1993=0,$AF$1910,Assumptions!$B$4)+IF($E$1993=0,$AC$1910,Assumptions!$B$4)+IF($F$1993=0,$Z$1910,Assumptions!$B$4)+IF($G$1993=0,$W$1910,Assumptions!$B$4)+IF($H$1993=0,$T$1910,Assumptions!$B$4)</f>
        <v>30098167.8654518</v>
      </c>
      <c r="S1993" s="12" t="n">
        <f aca="false">IF($R$1993&gt;Assumptions!$B$4,$Q$1993/$R$1993&gt;Assumptions!$B$13,FALSE())</f>
        <v>1</v>
      </c>
      <c r="T1993" s="12" t="n">
        <f aca="false">IF($S$1993,($Q$1993+Assumptions!$B$14*Assumptions!$B$13)/($R$1993+Assumptions!$B$14),IF($R$1993&gt;Assumptions!$B$4,$Q$1993/$R$1993,Assumptions!$B$4))</f>
        <v>58.6689413924672</v>
      </c>
      <c r="U1993" s="12" t="n">
        <f aca="false">IF($B$1993=1,$I$1993,$D$1910*$T$1993)</f>
        <v>30000000</v>
      </c>
      <c r="V1993" s="12" t="n">
        <f aca="false">IF($C$1993=1,$J$1993,$AI$1910*$T$1993)</f>
        <v>358270048.005691</v>
      </c>
      <c r="W1993" s="12" t="n">
        <f aca="false">IF($D$1993=1,$K$1993,$AF$1910*$T$1993)</f>
        <v>101269023.626175</v>
      </c>
      <c r="X1993" s="12" t="n">
        <f aca="false">IF($E$1993=1,$L$1993,$AC$1910*$T$1993)</f>
        <v>60000000</v>
      </c>
      <c r="Y1993" s="12" t="n">
        <f aca="false">IF($F$1993=1,$M$1993,$Z$1910*$T$1993)</f>
        <v>176006824.177402</v>
      </c>
      <c r="Z1993" s="12" t="n">
        <f aca="false">IF($G$1993=1,$N$1993,$W$1910*$T$1993)</f>
        <v>293344706.962336</v>
      </c>
      <c r="AA1993" s="12" t="n">
        <f aca="false">IF($H$1993=1,$O$1993,$T$1910*$T$1993)</f>
        <v>293344706.962336</v>
      </c>
      <c r="AB1993" s="12" t="n">
        <f aca="false">($J$1910+$O$1910)*$T$1993</f>
        <v>15571864.2526891</v>
      </c>
      <c r="AC1993" s="12" t="n">
        <f aca="false">Assumptions!$B$20*$T$1993</f>
        <v>528020472.532205</v>
      </c>
      <c r="AD1993" s="12" t="n">
        <f aca="false">IF($S$1993,Assumptions!$B$14*($T$1993-Assumptions!$B$13),Assumptions!$B$4)</f>
        <v>144172353.481168</v>
      </c>
      <c r="AE1993" s="12" t="n">
        <f aca="false">$U$1993+$V$1993+$W$1993+$X$1993+$Y$1993+$Z$1993+$AA$1993+$AB$1993+$AC$1993+$AD$1993</f>
        <v>2000000000</v>
      </c>
      <c r="AF1993" s="12" t="n">
        <f aca="false">IF(AND(IF($B$1993=1,$U$1993&gt;=INDEX($U$1921:$U$2048,1+$A$1993-Assumptions!$B$77),$U$1993&gt;INDEX($U$1921:$U$2048,1+$A$1993+Assumptions!$B$77)),IF($C$1993=1,$V$1993&gt;=INDEX($V$1921:$V$2048,1+$A$1993-Assumptions!$B$78),$V$1993&gt;INDEX($V$1921:$V$2048,1+$A$1993+Assumptions!$B$78)),IF($D$1993=1,$W$1993&gt;=INDEX($W$1921:$W$2048,1+$A$1993-Assumptions!$B$79),$W$1993&gt;INDEX($W$1921:$W$2048,1+$A$1993+Assumptions!$B$79)),IF($E$1993=1,$X$1993&gt;=INDEX($X$1921:$X$2048,1+$A$1993-Assumptions!$B$80),$X$1993&gt;INDEX($X$1921:$X$2048,1+$A$1993+Assumptions!$B$80)),IF($F$1993=1,$Y$1993&gt;=INDEX($Y$1921:$Y$2048,1+$A$1993-Assumptions!$B$81),$Y$1993&gt;INDEX($Y$1921:$Y$2048,1+$A$1993+Assumptions!$B$81)),IF($G$1993=1,$Z$1993&gt;=INDEX($Z$1921:$Z$2048,1+$A$1993-Assumptions!$B$82),$Z$1993&gt;INDEX($Z$1921:$Z$2048,1+$A$1993+Assumptions!$B$82)),IF($H$1993=1,$AA$1993&gt;=INDEX($AA$1921:$AA$2048,1+$A$1993-Assumptions!$B$83),$AA$1993&gt;INDEX($AA$1921:$AA$2048,1+$A$1993+Assumptions!$B$83))),1,0)</f>
        <v>0</v>
      </c>
    </row>
    <row r="1994" customFormat="false" ht="15" hidden="true" customHeight="false" outlineLevel="0" collapsed="false">
      <c r="A1994" s="6" t="n">
        <f aca="false">ROW()-ROW($A$1921)+Assumptions!$B$4</f>
        <v>73</v>
      </c>
      <c r="B1994" s="12" t="n">
        <f aca="false">MOD(QUOTIENT($A$1994,Assumptions!$B$77),2)</f>
        <v>1</v>
      </c>
      <c r="C1994" s="12" t="n">
        <f aca="false">MOD(QUOTIENT($A$1994,Assumptions!$B$78),2)</f>
        <v>0</v>
      </c>
      <c r="D1994" s="12" t="n">
        <f aca="false">MOD(QUOTIENT($A$1994,Assumptions!$B$79),2)</f>
        <v>0</v>
      </c>
      <c r="E1994" s="12" t="n">
        <f aca="false">MOD(QUOTIENT($A$1994,Assumptions!$B$80),2)</f>
        <v>1</v>
      </c>
      <c r="F1994" s="12" t="n">
        <f aca="false">MOD(QUOTIENT($A$1994,Assumptions!$B$81),2)</f>
        <v>0</v>
      </c>
      <c r="G1994" s="12" t="n">
        <f aca="false">MOD(QUOTIENT($A$1994,Assumptions!$B$82),2)</f>
        <v>0</v>
      </c>
      <c r="H1994" s="12" t="n">
        <f aca="false">MOD(QUOTIENT($A$1994,Assumptions!$B$83),2)</f>
        <v>1</v>
      </c>
      <c r="I1994" s="12" t="n">
        <f aca="false">IF($B$1994=1,MIN(Assumptions!$B$67,MAX(Assumptions!$B$4,Assumptions!$B$26-(Assumptions!$B$4))),Assumptions!$B$4)</f>
        <v>30000000</v>
      </c>
      <c r="J1994" s="12" t="n">
        <f aca="false">IF($C$1994=1,MIN(Assumptions!$B$66,MAX(Assumptions!$B$4,Assumptions!$B$26-($I$1994))),Assumptions!$B$4)</f>
        <v>0</v>
      </c>
      <c r="K1994" s="12" t="n">
        <f aca="false">IF($D$1994=1,MIN(Assumptions!$B$61,MAX(Assumptions!$B$4,Assumptions!$B$26-($I$1994+$J$1994))),Assumptions!$B$4)</f>
        <v>0</v>
      </c>
      <c r="L1994" s="12" t="n">
        <f aca="false">IF($E$1994=1,MIN(Assumptions!$B$56,MAX(Assumptions!$B$4,Assumptions!$B$26-($I$1994+$J$1994+$K$1994))),Assumptions!$B$4)</f>
        <v>60000000</v>
      </c>
      <c r="M1994" s="12" t="n">
        <f aca="false">IF($F$1994=1,MIN(Assumptions!$B$51,MAX(Assumptions!$B$4,Assumptions!$B$26-($I$1994+$J$1994+$K$1994+$L$1994))),Assumptions!$B$4)</f>
        <v>0</v>
      </c>
      <c r="N1994" s="12" t="n">
        <f aca="false">IF($G$1994=1,MIN(Assumptions!$B$46,MAX(Assumptions!$B$4,Assumptions!$B$26-($I$1994+$J$1994+$K$1994+$L$1994+$M$1994))),Assumptions!$B$4)</f>
        <v>0</v>
      </c>
      <c r="O1994" s="12" t="n">
        <f aca="false">IF($H$1994=1,MIN(Assumptions!$B$41,MAX(Assumptions!$B$4,Assumptions!$B$26-($I$1994+$J$1994+$K$1994+$L$1994+$M$1994+$N$1994))),Assumptions!$B$4)</f>
        <v>5000000</v>
      </c>
      <c r="P1994" s="12" t="n">
        <f aca="false">$I$1994+$J$1994+$K$1994+$L$1994+$M$1994+$N$1994+$O$1994</f>
        <v>95000000</v>
      </c>
      <c r="Q1994" s="12" t="n">
        <f aca="false">MAX(Assumptions!$B$4,Assumptions!$B$26-$P$1994)</f>
        <v>1905000000</v>
      </c>
      <c r="R1994" s="12" t="n">
        <f aca="false">$J$1910+$O$1910+Assumptions!$B$20+IF($B$1994=0,$D$1910,Assumptions!$B$4)+IF($C$1994=0,$AI$1910,Assumptions!$B$4)+IF($D$1994=0,$AF$1910,Assumptions!$B$4)+IF($E$1994=0,$AC$1910,Assumptions!$B$4)+IF($F$1994=0,$Z$1910,Assumptions!$B$4)+IF($G$1994=0,$W$1910,Assumptions!$B$4)+IF($H$1994=0,$T$1910,Assumptions!$B$4)</f>
        <v>25098167.8654518</v>
      </c>
      <c r="S1994" s="12" t="n">
        <f aca="false">IF($R$1994&gt;Assumptions!$B$4,$Q$1994/$R$1994&gt;Assumptions!$B$13,FALSE())</f>
        <v>1</v>
      </c>
      <c r="T1994" s="12" t="n">
        <f aca="false">IF($S$1994,($Q$1994+Assumptions!$B$14*Assumptions!$B$13)/($R$1994+Assumptions!$B$14),IF($R$1994&gt;Assumptions!$B$4,$Q$1994/$R$1994,Assumptions!$B$4))</f>
        <v>69.1169069374298</v>
      </c>
      <c r="U1994" s="12" t="n">
        <f aca="false">IF($B$1994=1,$I$1994,$D$1910*$T$1994)</f>
        <v>30000000</v>
      </c>
      <c r="V1994" s="12" t="n">
        <f aca="false">IF($C$1994=1,$J$1994,$AI$1910*$T$1994)</f>
        <v>422072002.30235</v>
      </c>
      <c r="W1994" s="12" t="n">
        <f aca="false">IF($D$1994=1,$K$1994,$AF$1910*$T$1994)</f>
        <v>119303357.37255</v>
      </c>
      <c r="X1994" s="12" t="n">
        <f aca="false">IF($E$1994=1,$L$1994,$AC$1910*$T$1994)</f>
        <v>60000000</v>
      </c>
      <c r="Y1994" s="12" t="n">
        <f aca="false">IF($F$1994=1,$M$1994,$Z$1910*$T$1994)</f>
        <v>207350720.812289</v>
      </c>
      <c r="Z1994" s="12" t="n">
        <f aca="false">IF($G$1994=1,$N$1994,$W$1910*$T$1994)</f>
        <v>345584534.687149</v>
      </c>
      <c r="AA1994" s="12" t="n">
        <f aca="false">IF($H$1994=1,$O$1994,$T$1910*$T$1994)</f>
        <v>5000000</v>
      </c>
      <c r="AB1994" s="12" t="n">
        <f aca="false">($J$1910+$O$1910)*$T$1994</f>
        <v>18344955.045219</v>
      </c>
      <c r="AC1994" s="12" t="n">
        <f aca="false">Assumptions!$B$20*$T$1994</f>
        <v>622052162.436868</v>
      </c>
      <c r="AD1994" s="12" t="n">
        <f aca="false">IF($S$1994,Assumptions!$B$14*($T$1994-Assumptions!$B$13),Assumptions!$B$4)</f>
        <v>170292267.343575</v>
      </c>
      <c r="AE1994" s="12" t="n">
        <f aca="false">$U$1994+$V$1994+$W$1994+$X$1994+$Y$1994+$Z$1994+$AA$1994+$AB$1994+$AC$1994+$AD$1994</f>
        <v>2000000000</v>
      </c>
      <c r="AF1994" s="12" t="n">
        <f aca="false">IF(AND(IF($B$1994=1,$U$1994&gt;=INDEX($U$1921:$U$2048,1+$A$1994-Assumptions!$B$77),$U$1994&gt;INDEX($U$1921:$U$2048,1+$A$1994+Assumptions!$B$77)),IF($C$1994=1,$V$1994&gt;=INDEX($V$1921:$V$2048,1+$A$1994-Assumptions!$B$78),$V$1994&gt;INDEX($V$1921:$V$2048,1+$A$1994+Assumptions!$B$78)),IF($D$1994=1,$W$1994&gt;=INDEX($W$1921:$W$2048,1+$A$1994-Assumptions!$B$79),$W$1994&gt;INDEX($W$1921:$W$2048,1+$A$1994+Assumptions!$B$79)),IF($E$1994=1,$X$1994&gt;=INDEX($X$1921:$X$2048,1+$A$1994-Assumptions!$B$80),$X$1994&gt;INDEX($X$1921:$X$2048,1+$A$1994+Assumptions!$B$80)),IF($F$1994=1,$Y$1994&gt;=INDEX($Y$1921:$Y$2048,1+$A$1994-Assumptions!$B$81),$Y$1994&gt;INDEX($Y$1921:$Y$2048,1+$A$1994+Assumptions!$B$81)),IF($G$1994=1,$Z$1994&gt;=INDEX($Z$1921:$Z$2048,1+$A$1994-Assumptions!$B$82),$Z$1994&gt;INDEX($Z$1921:$Z$2048,1+$A$1994+Assumptions!$B$82)),IF($H$1994=1,$AA$1994&gt;=INDEX($AA$1921:$AA$2048,1+$A$1994-Assumptions!$B$83),$AA$1994&gt;INDEX($AA$1921:$AA$2048,1+$A$1994+Assumptions!$B$83))),1,0)</f>
        <v>0</v>
      </c>
    </row>
    <row r="1995" customFormat="false" ht="15" hidden="true" customHeight="false" outlineLevel="0" collapsed="false">
      <c r="A1995" s="6" t="n">
        <f aca="false">ROW()-ROW($A$1921)+Assumptions!$B$4</f>
        <v>74</v>
      </c>
      <c r="B1995" s="12" t="n">
        <f aca="false">MOD(QUOTIENT($A$1995,Assumptions!$B$77),2)</f>
        <v>1</v>
      </c>
      <c r="C1995" s="12" t="n">
        <f aca="false">MOD(QUOTIENT($A$1995,Assumptions!$B$78),2)</f>
        <v>0</v>
      </c>
      <c r="D1995" s="12" t="n">
        <f aca="false">MOD(QUOTIENT($A$1995,Assumptions!$B$79),2)</f>
        <v>0</v>
      </c>
      <c r="E1995" s="12" t="n">
        <f aca="false">MOD(QUOTIENT($A$1995,Assumptions!$B$80),2)</f>
        <v>1</v>
      </c>
      <c r="F1995" s="12" t="n">
        <f aca="false">MOD(QUOTIENT($A$1995,Assumptions!$B$81),2)</f>
        <v>0</v>
      </c>
      <c r="G1995" s="12" t="n">
        <f aca="false">MOD(QUOTIENT($A$1995,Assumptions!$B$82),2)</f>
        <v>1</v>
      </c>
      <c r="H1995" s="12" t="n">
        <f aca="false">MOD(QUOTIENT($A$1995,Assumptions!$B$83),2)</f>
        <v>0</v>
      </c>
      <c r="I1995" s="12" t="n">
        <f aca="false">IF($B$1995=1,MIN(Assumptions!$B$67,MAX(Assumptions!$B$4,Assumptions!$B$26-(Assumptions!$B$4))),Assumptions!$B$4)</f>
        <v>30000000</v>
      </c>
      <c r="J1995" s="12" t="n">
        <f aca="false">IF($C$1995=1,MIN(Assumptions!$B$66,MAX(Assumptions!$B$4,Assumptions!$B$26-($I$1995))),Assumptions!$B$4)</f>
        <v>0</v>
      </c>
      <c r="K1995" s="12" t="n">
        <f aca="false">IF($D$1995=1,MIN(Assumptions!$B$61,MAX(Assumptions!$B$4,Assumptions!$B$26-($I$1995+$J$1995))),Assumptions!$B$4)</f>
        <v>0</v>
      </c>
      <c r="L1995" s="12" t="n">
        <f aca="false">IF($E$1995=1,MIN(Assumptions!$B$56,MAX(Assumptions!$B$4,Assumptions!$B$26-($I$1995+$J$1995+$K$1995))),Assumptions!$B$4)</f>
        <v>60000000</v>
      </c>
      <c r="M1995" s="12" t="n">
        <f aca="false">IF($F$1995=1,MIN(Assumptions!$B$51,MAX(Assumptions!$B$4,Assumptions!$B$26-($I$1995+$J$1995+$K$1995+$L$1995))),Assumptions!$B$4)</f>
        <v>0</v>
      </c>
      <c r="N1995" s="12" t="n">
        <f aca="false">IF($G$1995=1,MIN(Assumptions!$B$46,MAX(Assumptions!$B$4,Assumptions!$B$26-($I$1995+$J$1995+$K$1995+$L$1995+$M$1995))),Assumptions!$B$4)</f>
        <v>15000000</v>
      </c>
      <c r="O1995" s="12" t="n">
        <f aca="false">IF($H$1995=1,MIN(Assumptions!$B$41,MAX(Assumptions!$B$4,Assumptions!$B$26-($I$1995+$J$1995+$K$1995+$L$1995+$M$1995+$N$1995))),Assumptions!$B$4)</f>
        <v>0</v>
      </c>
      <c r="P1995" s="12" t="n">
        <f aca="false">$I$1995+$J$1995+$K$1995+$L$1995+$M$1995+$N$1995+$O$1995</f>
        <v>105000000</v>
      </c>
      <c r="Q1995" s="12" t="n">
        <f aca="false">MAX(Assumptions!$B$4,Assumptions!$B$26-$P$1995)</f>
        <v>1895000000</v>
      </c>
      <c r="R1995" s="12" t="n">
        <f aca="false">$J$1910+$O$1910+Assumptions!$B$20+IF($B$1995=0,$D$1910,Assumptions!$B$4)+IF($C$1995=0,$AI$1910,Assumptions!$B$4)+IF($D$1995=0,$AF$1910,Assumptions!$B$4)+IF($E$1995=0,$AC$1910,Assumptions!$B$4)+IF($F$1995=0,$Z$1910,Assumptions!$B$4)+IF($G$1995=0,$W$1910,Assumptions!$B$4)+IF($H$1995=0,$T$1910,Assumptions!$B$4)</f>
        <v>25098167.8654518</v>
      </c>
      <c r="S1995" s="12" t="n">
        <f aca="false">IF($R$1995&gt;Assumptions!$B$4,$Q$1995/$R$1995&gt;Assumptions!$B$13,FALSE())</f>
        <v>1</v>
      </c>
      <c r="T1995" s="12" t="n">
        <f aca="false">IF($S$1995,($Q$1995+Assumptions!$B$14*Assumptions!$B$13)/($R$1995+Assumptions!$B$14),IF($R$1995&gt;Assumptions!$B$4,$Q$1995/$R$1995,Assumptions!$B$4))</f>
        <v>68.7545640439177</v>
      </c>
      <c r="U1995" s="12" t="n">
        <f aca="false">IF($B$1995=1,$I$1995,$D$1910*$T$1995)</f>
        <v>30000000</v>
      </c>
      <c r="V1995" s="12" t="n">
        <f aca="false">IF($C$1995=1,$J$1995,$AI$1910*$T$1995)</f>
        <v>419859305.042573</v>
      </c>
      <c r="W1995" s="12" t="n">
        <f aca="false">IF($D$1995=1,$K$1995,$AF$1910*$T$1995)</f>
        <v>118677913.821449</v>
      </c>
      <c r="X1995" s="12" t="n">
        <f aca="false">IF($E$1995=1,$L$1995,$AC$1910*$T$1995)</f>
        <v>60000000</v>
      </c>
      <c r="Y1995" s="12" t="n">
        <f aca="false">IF($F$1995=1,$M$1995,$Z$1910*$T$1995)</f>
        <v>206263692.131753</v>
      </c>
      <c r="Z1995" s="12" t="n">
        <f aca="false">IF($G$1995=1,$N$1995,$W$1910*$T$1995)</f>
        <v>15000000</v>
      </c>
      <c r="AA1995" s="12" t="n">
        <f aca="false">IF($H$1995=1,$O$1995,$T$1910*$T$1995)</f>
        <v>343772820.219589</v>
      </c>
      <c r="AB1995" s="12" t="n">
        <f aca="false">($J$1910+$O$1910)*$T$1995</f>
        <v>18248782.2795822</v>
      </c>
      <c r="AC1995" s="12" t="n">
        <f aca="false">Assumptions!$B$20*$T$1995</f>
        <v>618791076.39526</v>
      </c>
      <c r="AD1995" s="12" t="n">
        <f aca="false">IF($S$1995,Assumptions!$B$14*($T$1995-Assumptions!$B$13),Assumptions!$B$4)</f>
        <v>169386410.109794</v>
      </c>
      <c r="AE1995" s="12" t="n">
        <f aca="false">$U$1995+$V$1995+$W$1995+$X$1995+$Y$1995+$Z$1995+$AA$1995+$AB$1995+$AC$1995+$AD$1995</f>
        <v>2000000000</v>
      </c>
      <c r="AF1995" s="12" t="n">
        <f aca="false">IF(AND(IF($B$1995=1,$U$1995&gt;=INDEX($U$1921:$U$2048,1+$A$1995-Assumptions!$B$77),$U$1995&gt;INDEX($U$1921:$U$2048,1+$A$1995+Assumptions!$B$77)),IF($C$1995=1,$V$1995&gt;=INDEX($V$1921:$V$2048,1+$A$1995-Assumptions!$B$78),$V$1995&gt;INDEX($V$1921:$V$2048,1+$A$1995+Assumptions!$B$78)),IF($D$1995=1,$W$1995&gt;=INDEX($W$1921:$W$2048,1+$A$1995-Assumptions!$B$79),$W$1995&gt;INDEX($W$1921:$W$2048,1+$A$1995+Assumptions!$B$79)),IF($E$1995=1,$X$1995&gt;=INDEX($X$1921:$X$2048,1+$A$1995-Assumptions!$B$80),$X$1995&gt;INDEX($X$1921:$X$2048,1+$A$1995+Assumptions!$B$80)),IF($F$1995=1,$Y$1995&gt;=INDEX($Y$1921:$Y$2048,1+$A$1995-Assumptions!$B$81),$Y$1995&gt;INDEX($Y$1921:$Y$2048,1+$A$1995+Assumptions!$B$81)),IF($G$1995=1,$Z$1995&gt;=INDEX($Z$1921:$Z$2048,1+$A$1995-Assumptions!$B$82),$Z$1995&gt;INDEX($Z$1921:$Z$2048,1+$A$1995+Assumptions!$B$82)),IF($H$1995=1,$AA$1995&gt;=INDEX($AA$1921:$AA$2048,1+$A$1995-Assumptions!$B$83),$AA$1995&gt;INDEX($AA$1921:$AA$2048,1+$A$1995+Assumptions!$B$83))),1,0)</f>
        <v>0</v>
      </c>
    </row>
    <row r="1996" customFormat="false" ht="15" hidden="true" customHeight="false" outlineLevel="0" collapsed="false">
      <c r="A1996" s="6" t="n">
        <f aca="false">ROW()-ROW($A$1921)+Assumptions!$B$4</f>
        <v>75</v>
      </c>
      <c r="B1996" s="12" t="n">
        <f aca="false">MOD(QUOTIENT($A$1996,Assumptions!$B$77),2)</f>
        <v>1</v>
      </c>
      <c r="C1996" s="12" t="n">
        <f aca="false">MOD(QUOTIENT($A$1996,Assumptions!$B$78),2)</f>
        <v>0</v>
      </c>
      <c r="D1996" s="12" t="n">
        <f aca="false">MOD(QUOTIENT($A$1996,Assumptions!$B$79),2)</f>
        <v>0</v>
      </c>
      <c r="E1996" s="12" t="n">
        <f aca="false">MOD(QUOTIENT($A$1996,Assumptions!$B$80),2)</f>
        <v>1</v>
      </c>
      <c r="F1996" s="12" t="n">
        <f aca="false">MOD(QUOTIENT($A$1996,Assumptions!$B$81),2)</f>
        <v>0</v>
      </c>
      <c r="G1996" s="12" t="n">
        <f aca="false">MOD(QUOTIENT($A$1996,Assumptions!$B$82),2)</f>
        <v>1</v>
      </c>
      <c r="H1996" s="12" t="n">
        <f aca="false">MOD(QUOTIENT($A$1996,Assumptions!$B$83),2)</f>
        <v>1</v>
      </c>
      <c r="I1996" s="12" t="n">
        <f aca="false">IF($B$1996=1,MIN(Assumptions!$B$67,MAX(Assumptions!$B$4,Assumptions!$B$26-(Assumptions!$B$4))),Assumptions!$B$4)</f>
        <v>30000000</v>
      </c>
      <c r="J1996" s="12" t="n">
        <f aca="false">IF($C$1996=1,MIN(Assumptions!$B$66,MAX(Assumptions!$B$4,Assumptions!$B$26-($I$1996))),Assumptions!$B$4)</f>
        <v>0</v>
      </c>
      <c r="K1996" s="12" t="n">
        <f aca="false">IF($D$1996=1,MIN(Assumptions!$B$61,MAX(Assumptions!$B$4,Assumptions!$B$26-($I$1996+$J$1996))),Assumptions!$B$4)</f>
        <v>0</v>
      </c>
      <c r="L1996" s="12" t="n">
        <f aca="false">IF($E$1996=1,MIN(Assumptions!$B$56,MAX(Assumptions!$B$4,Assumptions!$B$26-($I$1996+$J$1996+$K$1996))),Assumptions!$B$4)</f>
        <v>60000000</v>
      </c>
      <c r="M1996" s="12" t="n">
        <f aca="false">IF($F$1996=1,MIN(Assumptions!$B$51,MAX(Assumptions!$B$4,Assumptions!$B$26-($I$1996+$J$1996+$K$1996+$L$1996))),Assumptions!$B$4)</f>
        <v>0</v>
      </c>
      <c r="N1996" s="12" t="n">
        <f aca="false">IF($G$1996=1,MIN(Assumptions!$B$46,MAX(Assumptions!$B$4,Assumptions!$B$26-($I$1996+$J$1996+$K$1996+$L$1996+$M$1996))),Assumptions!$B$4)</f>
        <v>15000000</v>
      </c>
      <c r="O1996" s="12" t="n">
        <f aca="false">IF($H$1996=1,MIN(Assumptions!$B$41,MAX(Assumptions!$B$4,Assumptions!$B$26-($I$1996+$J$1996+$K$1996+$L$1996+$M$1996+$N$1996))),Assumptions!$B$4)</f>
        <v>5000000</v>
      </c>
      <c r="P1996" s="12" t="n">
        <f aca="false">$I$1996+$J$1996+$K$1996+$L$1996+$M$1996+$N$1996+$O$1996</f>
        <v>110000000</v>
      </c>
      <c r="Q1996" s="12" t="n">
        <f aca="false">MAX(Assumptions!$B$4,Assumptions!$B$26-$P$1996)</f>
        <v>1890000000</v>
      </c>
      <c r="R1996" s="12" t="n">
        <f aca="false">$J$1910+$O$1910+Assumptions!$B$20+IF($B$1996=0,$D$1910,Assumptions!$B$4)+IF($C$1996=0,$AI$1910,Assumptions!$B$4)+IF($D$1996=0,$AF$1910,Assumptions!$B$4)+IF($E$1996=0,$AC$1910,Assumptions!$B$4)+IF($F$1996=0,$Z$1910,Assumptions!$B$4)+IF($G$1996=0,$W$1910,Assumptions!$B$4)+IF($H$1996=0,$T$1910,Assumptions!$B$4)</f>
        <v>20098167.8654518</v>
      </c>
      <c r="S1996" s="12" t="n">
        <f aca="false">IF($R$1996&gt;Assumptions!$B$4,$Q$1996/$R$1996&gt;Assumptions!$B$13,FALSE())</f>
        <v>1</v>
      </c>
      <c r="T1996" s="12" t="n">
        <f aca="false">IF($S$1996,($Q$1996+Assumptions!$B$14*Assumptions!$B$13)/($R$1996+Assumptions!$B$14),IF($R$1996&gt;Assumptions!$B$4,$Q$1996/$R$1996,Assumptions!$B$4))</f>
        <v>83.7457271433611</v>
      </c>
      <c r="U1996" s="12" t="n">
        <f aca="false">IF($B$1996=1,$I$1996,$D$1910*$T$1996)</f>
        <v>30000000</v>
      </c>
      <c r="V1996" s="12" t="n">
        <f aca="false">IF($C$1996=1,$J$1996,$AI$1910*$T$1996)</f>
        <v>511404926.896734</v>
      </c>
      <c r="W1996" s="12" t="n">
        <f aca="false">IF($D$1996=1,$K$1996,$AF$1910*$T$1996)</f>
        <v>144554304.532946</v>
      </c>
      <c r="X1996" s="12" t="n">
        <f aca="false">IF($E$1996=1,$L$1996,$AC$1910*$T$1996)</f>
        <v>60000000</v>
      </c>
      <c r="Y1996" s="12" t="n">
        <f aca="false">IF($F$1996=1,$M$1996,$Z$1910*$T$1996)</f>
        <v>251237181.430083</v>
      </c>
      <c r="Z1996" s="12" t="n">
        <f aca="false">IF($G$1996=1,$N$1996,$W$1910*$T$1996)</f>
        <v>15000000</v>
      </c>
      <c r="AA1996" s="12" t="n">
        <f aca="false">IF($H$1996=1,$O$1996,$T$1910*$T$1996)</f>
        <v>5000000</v>
      </c>
      <c r="AB1996" s="12" t="n">
        <f aca="false">($J$1910+$O$1910)*$T$1996</f>
        <v>22227724.9915847</v>
      </c>
      <c r="AC1996" s="12" t="n">
        <f aca="false">Assumptions!$B$20*$T$1996</f>
        <v>753711544.29025</v>
      </c>
      <c r="AD1996" s="12" t="n">
        <f aca="false">IF($S$1996,Assumptions!$B$14*($T$1996-Assumptions!$B$13),Assumptions!$B$4)</f>
        <v>206864317.858403</v>
      </c>
      <c r="AE1996" s="12" t="n">
        <f aca="false">$U$1996+$V$1996+$W$1996+$X$1996+$Y$1996+$Z$1996+$AA$1996+$AB$1996+$AC$1996+$AD$1996</f>
        <v>2000000000</v>
      </c>
      <c r="AF1996" s="12" t="n">
        <f aca="false">IF(AND(IF($B$1996=1,$U$1996&gt;=INDEX($U$1921:$U$2048,1+$A$1996-Assumptions!$B$77),$U$1996&gt;INDEX($U$1921:$U$2048,1+$A$1996+Assumptions!$B$77)),IF($C$1996=1,$V$1996&gt;=INDEX($V$1921:$V$2048,1+$A$1996-Assumptions!$B$78),$V$1996&gt;INDEX($V$1921:$V$2048,1+$A$1996+Assumptions!$B$78)),IF($D$1996=1,$W$1996&gt;=INDEX($W$1921:$W$2048,1+$A$1996-Assumptions!$B$79),$W$1996&gt;INDEX($W$1921:$W$2048,1+$A$1996+Assumptions!$B$79)),IF($E$1996=1,$X$1996&gt;=INDEX($X$1921:$X$2048,1+$A$1996-Assumptions!$B$80),$X$1996&gt;INDEX($X$1921:$X$2048,1+$A$1996+Assumptions!$B$80)),IF($F$1996=1,$Y$1996&gt;=INDEX($Y$1921:$Y$2048,1+$A$1996-Assumptions!$B$81),$Y$1996&gt;INDEX($Y$1921:$Y$2048,1+$A$1996+Assumptions!$B$81)),IF($G$1996=1,$Z$1996&gt;=INDEX($Z$1921:$Z$2048,1+$A$1996-Assumptions!$B$82),$Z$1996&gt;INDEX($Z$1921:$Z$2048,1+$A$1996+Assumptions!$B$82)),IF($H$1996=1,$AA$1996&gt;=INDEX($AA$1921:$AA$2048,1+$A$1996-Assumptions!$B$83),$AA$1996&gt;INDEX($AA$1921:$AA$2048,1+$A$1996+Assumptions!$B$83))),1,0)</f>
        <v>0</v>
      </c>
    </row>
    <row r="1997" customFormat="false" ht="15" hidden="true" customHeight="false" outlineLevel="0" collapsed="false">
      <c r="A1997" s="6" t="n">
        <f aca="false">ROW()-ROW($A$1921)+Assumptions!$B$4</f>
        <v>76</v>
      </c>
      <c r="B1997" s="12" t="n">
        <f aca="false">MOD(QUOTIENT($A$1997,Assumptions!$B$77),2)</f>
        <v>1</v>
      </c>
      <c r="C1997" s="12" t="n">
        <f aca="false">MOD(QUOTIENT($A$1997,Assumptions!$B$78),2)</f>
        <v>0</v>
      </c>
      <c r="D1997" s="12" t="n">
        <f aca="false">MOD(QUOTIENT($A$1997,Assumptions!$B$79),2)</f>
        <v>0</v>
      </c>
      <c r="E1997" s="12" t="n">
        <f aca="false">MOD(QUOTIENT($A$1997,Assumptions!$B$80),2)</f>
        <v>1</v>
      </c>
      <c r="F1997" s="12" t="n">
        <f aca="false">MOD(QUOTIENT($A$1997,Assumptions!$B$81),2)</f>
        <v>1</v>
      </c>
      <c r="G1997" s="12" t="n">
        <f aca="false">MOD(QUOTIENT($A$1997,Assumptions!$B$82),2)</f>
        <v>0</v>
      </c>
      <c r="H1997" s="12" t="n">
        <f aca="false">MOD(QUOTIENT($A$1997,Assumptions!$B$83),2)</f>
        <v>0</v>
      </c>
      <c r="I1997" s="12" t="n">
        <f aca="false">IF($B$1997=1,MIN(Assumptions!$B$67,MAX(Assumptions!$B$4,Assumptions!$B$26-(Assumptions!$B$4))),Assumptions!$B$4)</f>
        <v>30000000</v>
      </c>
      <c r="J1997" s="12" t="n">
        <f aca="false">IF($C$1997=1,MIN(Assumptions!$B$66,MAX(Assumptions!$B$4,Assumptions!$B$26-($I$1997))),Assumptions!$B$4)</f>
        <v>0</v>
      </c>
      <c r="K1997" s="12" t="n">
        <f aca="false">IF($D$1997=1,MIN(Assumptions!$B$61,MAX(Assumptions!$B$4,Assumptions!$B$26-($I$1997+$J$1997))),Assumptions!$B$4)</f>
        <v>0</v>
      </c>
      <c r="L1997" s="12" t="n">
        <f aca="false">IF($E$1997=1,MIN(Assumptions!$B$56,MAX(Assumptions!$B$4,Assumptions!$B$26-($I$1997+$J$1997+$K$1997))),Assumptions!$B$4)</f>
        <v>60000000</v>
      </c>
      <c r="M1997" s="12" t="n">
        <f aca="false">IF($F$1997=1,MIN(Assumptions!$B$51,MAX(Assumptions!$B$4,Assumptions!$B$26-($I$1997+$J$1997+$K$1997+$L$1997))),Assumptions!$B$4)</f>
        <v>30000000</v>
      </c>
      <c r="N1997" s="12" t="n">
        <f aca="false">IF($G$1997=1,MIN(Assumptions!$B$46,MAX(Assumptions!$B$4,Assumptions!$B$26-($I$1997+$J$1997+$K$1997+$L$1997+$M$1997))),Assumptions!$B$4)</f>
        <v>0</v>
      </c>
      <c r="O1997" s="12" t="n">
        <f aca="false">IF($H$1997=1,MIN(Assumptions!$B$41,MAX(Assumptions!$B$4,Assumptions!$B$26-($I$1997+$J$1997+$K$1997+$L$1997+$M$1997+$N$1997))),Assumptions!$B$4)</f>
        <v>0</v>
      </c>
      <c r="P1997" s="12" t="n">
        <f aca="false">$I$1997+$J$1997+$K$1997+$L$1997+$M$1997+$N$1997+$O$1997</f>
        <v>120000000</v>
      </c>
      <c r="Q1997" s="12" t="n">
        <f aca="false">MAX(Assumptions!$B$4,Assumptions!$B$26-$P$1997)</f>
        <v>1880000000</v>
      </c>
      <c r="R1997" s="12" t="n">
        <f aca="false">$J$1910+$O$1910+Assumptions!$B$20+IF($B$1997=0,$D$1910,Assumptions!$B$4)+IF($C$1997=0,$AI$1910,Assumptions!$B$4)+IF($D$1997=0,$AF$1910,Assumptions!$B$4)+IF($E$1997=0,$AC$1910,Assumptions!$B$4)+IF($F$1997=0,$Z$1910,Assumptions!$B$4)+IF($G$1997=0,$W$1910,Assumptions!$B$4)+IF($H$1997=0,$T$1910,Assumptions!$B$4)</f>
        <v>27098167.8654518</v>
      </c>
      <c r="S1997" s="12" t="n">
        <f aca="false">IF($R$1997&gt;Assumptions!$B$4,$Q$1997/$R$1997&gt;Assumptions!$B$13,FALSE())</f>
        <v>1</v>
      </c>
      <c r="T1997" s="12" t="n">
        <f aca="false">IF($S$1997,($Q$1997+Assumptions!$B$14*Assumptions!$B$13)/($R$1997+Assumptions!$B$14),IF($R$1997&gt;Assumptions!$B$4,$Q$1997/$R$1997,Assumptions!$B$4))</f>
        <v>63.601909704598</v>
      </c>
      <c r="U1997" s="12" t="n">
        <f aca="false">IF($B$1997=1,$I$1997,$D$1910*$T$1997)</f>
        <v>30000000</v>
      </c>
      <c r="V1997" s="12" t="n">
        <f aca="false">IF($C$1997=1,$J$1997,$AI$1910*$T$1997)</f>
        <v>388393904.888927</v>
      </c>
      <c r="W1997" s="12" t="n">
        <f aca="false">IF($D$1997=1,$K$1997,$AF$1910*$T$1997)</f>
        <v>109783867.642305</v>
      </c>
      <c r="X1997" s="12" t="n">
        <f aca="false">IF($E$1997=1,$L$1997,$AC$1910*$T$1997)</f>
        <v>60000000</v>
      </c>
      <c r="Y1997" s="12" t="n">
        <f aca="false">IF($F$1997=1,$M$1997,$Z$1910*$T$1997)</f>
        <v>30000000</v>
      </c>
      <c r="Z1997" s="12" t="n">
        <f aca="false">IF($G$1997=1,$N$1997,$W$1910*$T$1997)</f>
        <v>318009548.52299</v>
      </c>
      <c r="AA1997" s="12" t="n">
        <f aca="false">IF($H$1997=1,$O$1997,$T$1910*$T$1997)</f>
        <v>318009548.52299</v>
      </c>
      <c r="AB1997" s="12" t="n">
        <f aca="false">($J$1910+$O$1910)*$T$1997</f>
        <v>16881168.8199124</v>
      </c>
      <c r="AC1997" s="12" t="n">
        <f aca="false">Assumptions!$B$20*$T$1997</f>
        <v>572417187.341382</v>
      </c>
      <c r="AD1997" s="12" t="n">
        <f aca="false">IF($S$1997,Assumptions!$B$14*($T$1997-Assumptions!$B$13),Assumptions!$B$4)</f>
        <v>156504774.261495</v>
      </c>
      <c r="AE1997" s="12" t="n">
        <f aca="false">$U$1997+$V$1997+$W$1997+$X$1997+$Y$1997+$Z$1997+$AA$1997+$AB$1997+$AC$1997+$AD$1997</f>
        <v>2000000000</v>
      </c>
      <c r="AF1997" s="12" t="n">
        <f aca="false">IF(AND(IF($B$1997=1,$U$1997&gt;=INDEX($U$1921:$U$2048,1+$A$1997-Assumptions!$B$77),$U$1997&gt;INDEX($U$1921:$U$2048,1+$A$1997+Assumptions!$B$77)),IF($C$1997=1,$V$1997&gt;=INDEX($V$1921:$V$2048,1+$A$1997-Assumptions!$B$78),$V$1997&gt;INDEX($V$1921:$V$2048,1+$A$1997+Assumptions!$B$78)),IF($D$1997=1,$W$1997&gt;=INDEX($W$1921:$W$2048,1+$A$1997-Assumptions!$B$79),$W$1997&gt;INDEX($W$1921:$W$2048,1+$A$1997+Assumptions!$B$79)),IF($E$1997=1,$X$1997&gt;=INDEX($X$1921:$X$2048,1+$A$1997-Assumptions!$B$80),$X$1997&gt;INDEX($X$1921:$X$2048,1+$A$1997+Assumptions!$B$80)),IF($F$1997=1,$Y$1997&gt;=INDEX($Y$1921:$Y$2048,1+$A$1997-Assumptions!$B$81),$Y$1997&gt;INDEX($Y$1921:$Y$2048,1+$A$1997+Assumptions!$B$81)),IF($G$1997=1,$Z$1997&gt;=INDEX($Z$1921:$Z$2048,1+$A$1997-Assumptions!$B$82),$Z$1997&gt;INDEX($Z$1921:$Z$2048,1+$A$1997+Assumptions!$B$82)),IF($H$1997=1,$AA$1997&gt;=INDEX($AA$1921:$AA$2048,1+$A$1997-Assumptions!$B$83),$AA$1997&gt;INDEX($AA$1921:$AA$2048,1+$A$1997+Assumptions!$B$83))),1,0)</f>
        <v>0</v>
      </c>
    </row>
    <row r="1998" customFormat="false" ht="15" hidden="true" customHeight="false" outlineLevel="0" collapsed="false">
      <c r="A1998" s="6" t="n">
        <f aca="false">ROW()-ROW($A$1921)+Assumptions!$B$4</f>
        <v>77</v>
      </c>
      <c r="B1998" s="12" t="n">
        <f aca="false">MOD(QUOTIENT($A$1998,Assumptions!$B$77),2)</f>
        <v>1</v>
      </c>
      <c r="C1998" s="12" t="n">
        <f aca="false">MOD(QUOTIENT($A$1998,Assumptions!$B$78),2)</f>
        <v>0</v>
      </c>
      <c r="D1998" s="12" t="n">
        <f aca="false">MOD(QUOTIENT($A$1998,Assumptions!$B$79),2)</f>
        <v>0</v>
      </c>
      <c r="E1998" s="12" t="n">
        <f aca="false">MOD(QUOTIENT($A$1998,Assumptions!$B$80),2)</f>
        <v>1</v>
      </c>
      <c r="F1998" s="12" t="n">
        <f aca="false">MOD(QUOTIENT($A$1998,Assumptions!$B$81),2)</f>
        <v>1</v>
      </c>
      <c r="G1998" s="12" t="n">
        <f aca="false">MOD(QUOTIENT($A$1998,Assumptions!$B$82),2)</f>
        <v>0</v>
      </c>
      <c r="H1998" s="12" t="n">
        <f aca="false">MOD(QUOTIENT($A$1998,Assumptions!$B$83),2)</f>
        <v>1</v>
      </c>
      <c r="I1998" s="12" t="n">
        <f aca="false">IF($B$1998=1,MIN(Assumptions!$B$67,MAX(Assumptions!$B$4,Assumptions!$B$26-(Assumptions!$B$4))),Assumptions!$B$4)</f>
        <v>30000000</v>
      </c>
      <c r="J1998" s="12" t="n">
        <f aca="false">IF($C$1998=1,MIN(Assumptions!$B$66,MAX(Assumptions!$B$4,Assumptions!$B$26-($I$1998))),Assumptions!$B$4)</f>
        <v>0</v>
      </c>
      <c r="K1998" s="12" t="n">
        <f aca="false">IF($D$1998=1,MIN(Assumptions!$B$61,MAX(Assumptions!$B$4,Assumptions!$B$26-($I$1998+$J$1998))),Assumptions!$B$4)</f>
        <v>0</v>
      </c>
      <c r="L1998" s="12" t="n">
        <f aca="false">IF($E$1998=1,MIN(Assumptions!$B$56,MAX(Assumptions!$B$4,Assumptions!$B$26-($I$1998+$J$1998+$K$1998))),Assumptions!$B$4)</f>
        <v>60000000</v>
      </c>
      <c r="M1998" s="12" t="n">
        <f aca="false">IF($F$1998=1,MIN(Assumptions!$B$51,MAX(Assumptions!$B$4,Assumptions!$B$26-($I$1998+$J$1998+$K$1998+$L$1998))),Assumptions!$B$4)</f>
        <v>30000000</v>
      </c>
      <c r="N1998" s="12" t="n">
        <f aca="false">IF($G$1998=1,MIN(Assumptions!$B$46,MAX(Assumptions!$B$4,Assumptions!$B$26-($I$1998+$J$1998+$K$1998+$L$1998+$M$1998))),Assumptions!$B$4)</f>
        <v>0</v>
      </c>
      <c r="O1998" s="12" t="n">
        <f aca="false">IF($H$1998=1,MIN(Assumptions!$B$41,MAX(Assumptions!$B$4,Assumptions!$B$26-($I$1998+$J$1998+$K$1998+$L$1998+$M$1998+$N$1998))),Assumptions!$B$4)</f>
        <v>5000000</v>
      </c>
      <c r="P1998" s="12" t="n">
        <f aca="false">$I$1998+$J$1998+$K$1998+$L$1998+$M$1998+$N$1998+$O$1998</f>
        <v>125000000</v>
      </c>
      <c r="Q1998" s="12" t="n">
        <f aca="false">MAX(Assumptions!$B$4,Assumptions!$B$26-$P$1998)</f>
        <v>1875000000</v>
      </c>
      <c r="R1998" s="12" t="n">
        <f aca="false">$J$1910+$O$1910+Assumptions!$B$20+IF($B$1998=0,$D$1910,Assumptions!$B$4)+IF($C$1998=0,$AI$1910,Assumptions!$B$4)+IF($D$1998=0,$AF$1910,Assumptions!$B$4)+IF($E$1998=0,$AC$1910,Assumptions!$B$4)+IF($F$1998=0,$Z$1910,Assumptions!$B$4)+IF($G$1998=0,$W$1910,Assumptions!$B$4)+IF($H$1998=0,$T$1910,Assumptions!$B$4)</f>
        <v>22098167.8654518</v>
      </c>
      <c r="S1998" s="12" t="n">
        <f aca="false">IF($R$1998&gt;Assumptions!$B$4,$Q$1998/$R$1998&gt;Assumptions!$B$13,FALSE())</f>
        <v>1</v>
      </c>
      <c r="T1998" s="12" t="n">
        <f aca="false">IF($S$1998,($Q$1998+Assumptions!$B$14*Assumptions!$B$13)/($R$1998+Assumptions!$B$14),IF($R$1998&gt;Assumptions!$B$4,$Q$1998/$R$1998,Assumptions!$B$4))</f>
        <v>76.3268228052445</v>
      </c>
      <c r="U1998" s="12" t="n">
        <f aca="false">IF($B$1998=1,$I$1998,$D$1910*$T$1998)</f>
        <v>30000000</v>
      </c>
      <c r="V1998" s="12" t="n">
        <f aca="false">IF($C$1998=1,$J$1998,$AI$1910*$T$1998)</f>
        <v>466100356.023602</v>
      </c>
      <c r="W1998" s="12" t="n">
        <f aca="false">IF($D$1998=1,$K$1998,$AF$1910*$T$1998)</f>
        <v>131748462.449121</v>
      </c>
      <c r="X1998" s="12" t="n">
        <f aca="false">IF($E$1998=1,$L$1998,$AC$1910*$T$1998)</f>
        <v>60000000</v>
      </c>
      <c r="Y1998" s="12" t="n">
        <f aca="false">IF($F$1998=1,$M$1998,$Z$1910*$T$1998)</f>
        <v>30000000</v>
      </c>
      <c r="Z1998" s="12" t="n">
        <f aca="false">IF($G$1998=1,$N$1998,$W$1910*$T$1998)</f>
        <v>381634114.026222</v>
      </c>
      <c r="AA1998" s="12" t="n">
        <f aca="false">IF($H$1998=1,$O$1998,$T$1910*$T$1998)</f>
        <v>5000000</v>
      </c>
      <c r="AB1998" s="12" t="n">
        <f aca="false">($J$1910+$O$1910)*$T$1998</f>
        <v>20258605.2407437</v>
      </c>
      <c r="AC1998" s="12" t="n">
        <f aca="false">Assumptions!$B$20*$T$1998</f>
        <v>686941405.2472</v>
      </c>
      <c r="AD1998" s="12" t="n">
        <f aca="false">IF($S$1998,Assumptions!$B$14*($T$1998-Assumptions!$B$13),Assumptions!$B$4)</f>
        <v>188317057.013111</v>
      </c>
      <c r="AE1998" s="12" t="n">
        <f aca="false">$U$1998+$V$1998+$W$1998+$X$1998+$Y$1998+$Z$1998+$AA$1998+$AB$1998+$AC$1998+$AD$1998</f>
        <v>2000000000</v>
      </c>
      <c r="AF1998" s="12" t="n">
        <f aca="false">IF(AND(IF($B$1998=1,$U$1998&gt;=INDEX($U$1921:$U$2048,1+$A$1998-Assumptions!$B$77),$U$1998&gt;INDEX($U$1921:$U$2048,1+$A$1998+Assumptions!$B$77)),IF($C$1998=1,$V$1998&gt;=INDEX($V$1921:$V$2048,1+$A$1998-Assumptions!$B$78),$V$1998&gt;INDEX($V$1921:$V$2048,1+$A$1998+Assumptions!$B$78)),IF($D$1998=1,$W$1998&gt;=INDEX($W$1921:$W$2048,1+$A$1998-Assumptions!$B$79),$W$1998&gt;INDEX($W$1921:$W$2048,1+$A$1998+Assumptions!$B$79)),IF($E$1998=1,$X$1998&gt;=INDEX($X$1921:$X$2048,1+$A$1998-Assumptions!$B$80),$X$1998&gt;INDEX($X$1921:$X$2048,1+$A$1998+Assumptions!$B$80)),IF($F$1998=1,$Y$1998&gt;=INDEX($Y$1921:$Y$2048,1+$A$1998-Assumptions!$B$81),$Y$1998&gt;INDEX($Y$1921:$Y$2048,1+$A$1998+Assumptions!$B$81)),IF($G$1998=1,$Z$1998&gt;=INDEX($Z$1921:$Z$2048,1+$A$1998-Assumptions!$B$82),$Z$1998&gt;INDEX($Z$1921:$Z$2048,1+$A$1998+Assumptions!$B$82)),IF($H$1998=1,$AA$1998&gt;=INDEX($AA$1921:$AA$2048,1+$A$1998-Assumptions!$B$83),$AA$1998&gt;INDEX($AA$1921:$AA$2048,1+$A$1998+Assumptions!$B$83))),1,0)</f>
        <v>0</v>
      </c>
    </row>
    <row r="1999" customFormat="false" ht="15" hidden="true" customHeight="false" outlineLevel="0" collapsed="false">
      <c r="A1999" s="6" t="n">
        <f aca="false">ROW()-ROW($A$1921)+Assumptions!$B$4</f>
        <v>78</v>
      </c>
      <c r="B1999" s="12" t="n">
        <f aca="false">MOD(QUOTIENT($A$1999,Assumptions!$B$77),2)</f>
        <v>1</v>
      </c>
      <c r="C1999" s="12" t="n">
        <f aca="false">MOD(QUOTIENT($A$1999,Assumptions!$B$78),2)</f>
        <v>0</v>
      </c>
      <c r="D1999" s="12" t="n">
        <f aca="false">MOD(QUOTIENT($A$1999,Assumptions!$B$79),2)</f>
        <v>0</v>
      </c>
      <c r="E1999" s="12" t="n">
        <f aca="false">MOD(QUOTIENT($A$1999,Assumptions!$B$80),2)</f>
        <v>1</v>
      </c>
      <c r="F1999" s="12" t="n">
        <f aca="false">MOD(QUOTIENT($A$1999,Assumptions!$B$81),2)</f>
        <v>1</v>
      </c>
      <c r="G1999" s="12" t="n">
        <f aca="false">MOD(QUOTIENT($A$1999,Assumptions!$B$82),2)</f>
        <v>1</v>
      </c>
      <c r="H1999" s="12" t="n">
        <f aca="false">MOD(QUOTIENT($A$1999,Assumptions!$B$83),2)</f>
        <v>0</v>
      </c>
      <c r="I1999" s="12" t="n">
        <f aca="false">IF($B$1999=1,MIN(Assumptions!$B$67,MAX(Assumptions!$B$4,Assumptions!$B$26-(Assumptions!$B$4))),Assumptions!$B$4)</f>
        <v>30000000</v>
      </c>
      <c r="J1999" s="12" t="n">
        <f aca="false">IF($C$1999=1,MIN(Assumptions!$B$66,MAX(Assumptions!$B$4,Assumptions!$B$26-($I$1999))),Assumptions!$B$4)</f>
        <v>0</v>
      </c>
      <c r="K1999" s="12" t="n">
        <f aca="false">IF($D$1999=1,MIN(Assumptions!$B$61,MAX(Assumptions!$B$4,Assumptions!$B$26-($I$1999+$J$1999))),Assumptions!$B$4)</f>
        <v>0</v>
      </c>
      <c r="L1999" s="12" t="n">
        <f aca="false">IF($E$1999=1,MIN(Assumptions!$B$56,MAX(Assumptions!$B$4,Assumptions!$B$26-($I$1999+$J$1999+$K$1999))),Assumptions!$B$4)</f>
        <v>60000000</v>
      </c>
      <c r="M1999" s="12" t="n">
        <f aca="false">IF($F$1999=1,MIN(Assumptions!$B$51,MAX(Assumptions!$B$4,Assumptions!$B$26-($I$1999+$J$1999+$K$1999+$L$1999))),Assumptions!$B$4)</f>
        <v>30000000</v>
      </c>
      <c r="N1999" s="12" t="n">
        <f aca="false">IF($G$1999=1,MIN(Assumptions!$B$46,MAX(Assumptions!$B$4,Assumptions!$B$26-($I$1999+$J$1999+$K$1999+$L$1999+$M$1999))),Assumptions!$B$4)</f>
        <v>15000000</v>
      </c>
      <c r="O1999" s="12" t="n">
        <f aca="false">IF($H$1999=1,MIN(Assumptions!$B$41,MAX(Assumptions!$B$4,Assumptions!$B$26-($I$1999+$J$1999+$K$1999+$L$1999+$M$1999+$N$1999))),Assumptions!$B$4)</f>
        <v>0</v>
      </c>
      <c r="P1999" s="12" t="n">
        <f aca="false">$I$1999+$J$1999+$K$1999+$L$1999+$M$1999+$N$1999+$O$1999</f>
        <v>135000000</v>
      </c>
      <c r="Q1999" s="12" t="n">
        <f aca="false">MAX(Assumptions!$B$4,Assumptions!$B$26-$P$1999)</f>
        <v>1865000000</v>
      </c>
      <c r="R1999" s="12" t="n">
        <f aca="false">$J$1910+$O$1910+Assumptions!$B$20+IF($B$1999=0,$D$1910,Assumptions!$B$4)+IF($C$1999=0,$AI$1910,Assumptions!$B$4)+IF($D$1999=0,$AF$1910,Assumptions!$B$4)+IF($E$1999=0,$AC$1910,Assumptions!$B$4)+IF($F$1999=0,$Z$1910,Assumptions!$B$4)+IF($G$1999=0,$W$1910,Assumptions!$B$4)+IF($H$1999=0,$T$1910,Assumptions!$B$4)</f>
        <v>22098167.8654518</v>
      </c>
      <c r="S1999" s="12" t="n">
        <f aca="false">IF($R$1999&gt;Assumptions!$B$4,$Q$1999/$R$1999&gt;Assumptions!$B$13,FALSE())</f>
        <v>1</v>
      </c>
      <c r="T1999" s="12" t="n">
        <f aca="false">IF($S$1999,($Q$1999+Assumptions!$B$14*Assumptions!$B$13)/($R$1999+Assumptions!$B$14),IF($R$1999&gt;Assumptions!$B$4,$Q$1999/$R$1999,Assumptions!$B$4))</f>
        <v>75.9202884627398</v>
      </c>
      <c r="U1999" s="12" t="n">
        <f aca="false">IF($B$1999=1,$I$1999,$D$1910*$T$1999)</f>
        <v>30000000</v>
      </c>
      <c r="V1999" s="12" t="n">
        <f aca="false">IF($C$1999=1,$J$1999,$AI$1910*$T$1999)</f>
        <v>463617797.536126</v>
      </c>
      <c r="W1999" s="12" t="n">
        <f aca="false">IF($D$1999=1,$K$1999,$AF$1910*$T$1999)</f>
        <v>131046739.613174</v>
      </c>
      <c r="X1999" s="12" t="n">
        <f aca="false">IF($E$1999=1,$L$1999,$AC$1910*$T$1999)</f>
        <v>60000000</v>
      </c>
      <c r="Y1999" s="12" t="n">
        <f aca="false">IF($F$1999=1,$M$1999,$Z$1910*$T$1999)</f>
        <v>30000000</v>
      </c>
      <c r="Z1999" s="12" t="n">
        <f aca="false">IF($G$1999=1,$N$1999,$W$1910*$T$1999)</f>
        <v>15000000</v>
      </c>
      <c r="AA1999" s="12" t="n">
        <f aca="false">IF($H$1999=1,$O$1999,$T$1910*$T$1999)</f>
        <v>379601442.313699</v>
      </c>
      <c r="AB1999" s="12" t="n">
        <f aca="false">($J$1910+$O$1910)*$T$1999</f>
        <v>20150703.2154934</v>
      </c>
      <c r="AC1999" s="12" t="n">
        <f aca="false">Assumptions!$B$20*$T$1999</f>
        <v>683282596.164658</v>
      </c>
      <c r="AD1999" s="12" t="n">
        <f aca="false">IF($S$1999,Assumptions!$B$14*($T$1999-Assumptions!$B$13),Assumptions!$B$4)</f>
        <v>187300721.15685</v>
      </c>
      <c r="AE1999" s="12" t="n">
        <f aca="false">$U$1999+$V$1999+$W$1999+$X$1999+$Y$1999+$Z$1999+$AA$1999+$AB$1999+$AC$1999+$AD$1999</f>
        <v>2000000000</v>
      </c>
      <c r="AF1999" s="12" t="n">
        <f aca="false">IF(AND(IF($B$1999=1,$U$1999&gt;=INDEX($U$1921:$U$2048,1+$A$1999-Assumptions!$B$77),$U$1999&gt;INDEX($U$1921:$U$2048,1+$A$1999+Assumptions!$B$77)),IF($C$1999=1,$V$1999&gt;=INDEX($V$1921:$V$2048,1+$A$1999-Assumptions!$B$78),$V$1999&gt;INDEX($V$1921:$V$2048,1+$A$1999+Assumptions!$B$78)),IF($D$1999=1,$W$1999&gt;=INDEX($W$1921:$W$2048,1+$A$1999-Assumptions!$B$79),$W$1999&gt;INDEX($W$1921:$W$2048,1+$A$1999+Assumptions!$B$79)),IF($E$1999=1,$X$1999&gt;=INDEX($X$1921:$X$2048,1+$A$1999-Assumptions!$B$80),$X$1999&gt;INDEX($X$1921:$X$2048,1+$A$1999+Assumptions!$B$80)),IF($F$1999=1,$Y$1999&gt;=INDEX($Y$1921:$Y$2048,1+$A$1999-Assumptions!$B$81),$Y$1999&gt;INDEX($Y$1921:$Y$2048,1+$A$1999+Assumptions!$B$81)),IF($G$1999=1,$Z$1999&gt;=INDEX($Z$1921:$Z$2048,1+$A$1999-Assumptions!$B$82),$Z$1999&gt;INDEX($Z$1921:$Z$2048,1+$A$1999+Assumptions!$B$82)),IF($H$1999=1,$AA$1999&gt;=INDEX($AA$1921:$AA$2048,1+$A$1999-Assumptions!$B$83),$AA$1999&gt;INDEX($AA$1921:$AA$2048,1+$A$1999+Assumptions!$B$83))),1,0)</f>
        <v>0</v>
      </c>
    </row>
    <row r="2000" customFormat="false" ht="15" hidden="true" customHeight="false" outlineLevel="0" collapsed="false">
      <c r="A2000" s="6" t="n">
        <f aca="false">ROW()-ROW($A$1921)+Assumptions!$B$4</f>
        <v>79</v>
      </c>
      <c r="B2000" s="12" t="n">
        <f aca="false">MOD(QUOTIENT($A$2000,Assumptions!$B$77),2)</f>
        <v>1</v>
      </c>
      <c r="C2000" s="12" t="n">
        <f aca="false">MOD(QUOTIENT($A$2000,Assumptions!$B$78),2)</f>
        <v>0</v>
      </c>
      <c r="D2000" s="12" t="n">
        <f aca="false">MOD(QUOTIENT($A$2000,Assumptions!$B$79),2)</f>
        <v>0</v>
      </c>
      <c r="E2000" s="12" t="n">
        <f aca="false">MOD(QUOTIENT($A$2000,Assumptions!$B$80),2)</f>
        <v>1</v>
      </c>
      <c r="F2000" s="12" t="n">
        <f aca="false">MOD(QUOTIENT($A$2000,Assumptions!$B$81),2)</f>
        <v>1</v>
      </c>
      <c r="G2000" s="12" t="n">
        <f aca="false">MOD(QUOTIENT($A$2000,Assumptions!$B$82),2)</f>
        <v>1</v>
      </c>
      <c r="H2000" s="12" t="n">
        <f aca="false">MOD(QUOTIENT($A$2000,Assumptions!$B$83),2)</f>
        <v>1</v>
      </c>
      <c r="I2000" s="12" t="n">
        <f aca="false">IF($B$2000=1,MIN(Assumptions!$B$67,MAX(Assumptions!$B$4,Assumptions!$B$26-(Assumptions!$B$4))),Assumptions!$B$4)</f>
        <v>30000000</v>
      </c>
      <c r="J2000" s="12" t="n">
        <f aca="false">IF($C$2000=1,MIN(Assumptions!$B$66,MAX(Assumptions!$B$4,Assumptions!$B$26-($I$2000))),Assumptions!$B$4)</f>
        <v>0</v>
      </c>
      <c r="K2000" s="12" t="n">
        <f aca="false">IF($D$2000=1,MIN(Assumptions!$B$61,MAX(Assumptions!$B$4,Assumptions!$B$26-($I$2000+$J$2000))),Assumptions!$B$4)</f>
        <v>0</v>
      </c>
      <c r="L2000" s="12" t="n">
        <f aca="false">IF($E$2000=1,MIN(Assumptions!$B$56,MAX(Assumptions!$B$4,Assumptions!$B$26-($I$2000+$J$2000+$K$2000))),Assumptions!$B$4)</f>
        <v>60000000</v>
      </c>
      <c r="M2000" s="12" t="n">
        <f aca="false">IF($F$2000=1,MIN(Assumptions!$B$51,MAX(Assumptions!$B$4,Assumptions!$B$26-($I$2000+$J$2000+$K$2000+$L$2000))),Assumptions!$B$4)</f>
        <v>30000000</v>
      </c>
      <c r="N2000" s="12" t="n">
        <f aca="false">IF($G$2000=1,MIN(Assumptions!$B$46,MAX(Assumptions!$B$4,Assumptions!$B$26-($I$2000+$J$2000+$K$2000+$L$2000+$M$2000))),Assumptions!$B$4)</f>
        <v>15000000</v>
      </c>
      <c r="O2000" s="12" t="n">
        <f aca="false">IF($H$2000=1,MIN(Assumptions!$B$41,MAX(Assumptions!$B$4,Assumptions!$B$26-($I$2000+$J$2000+$K$2000+$L$2000+$M$2000+$N$2000))),Assumptions!$B$4)</f>
        <v>5000000</v>
      </c>
      <c r="P2000" s="12" t="n">
        <f aca="false">$I$2000+$J$2000+$K$2000+$L$2000+$M$2000+$N$2000+$O$2000</f>
        <v>140000000</v>
      </c>
      <c r="Q2000" s="12" t="n">
        <f aca="false">MAX(Assumptions!$B$4,Assumptions!$B$26-$P$2000)</f>
        <v>1860000000</v>
      </c>
      <c r="R2000" s="12" t="n">
        <f aca="false">$J$1910+$O$1910+Assumptions!$B$20+IF($B$2000=0,$D$1910,Assumptions!$B$4)+IF($C$2000=0,$AI$1910,Assumptions!$B$4)+IF($D$2000=0,$AF$1910,Assumptions!$B$4)+IF($E$2000=0,$AC$1910,Assumptions!$B$4)+IF($F$2000=0,$Z$1910,Assumptions!$B$4)+IF($G$2000=0,$W$1910,Assumptions!$B$4)+IF($H$2000=0,$T$1910,Assumptions!$B$4)</f>
        <v>17098167.8654518</v>
      </c>
      <c r="S2000" s="12" t="n">
        <f aca="false">IF($R$2000&gt;Assumptions!$B$4,$Q$2000/$R$2000&gt;Assumptions!$B$13,FALSE())</f>
        <v>1</v>
      </c>
      <c r="T2000" s="12" t="n">
        <f aca="false">IF($S$2000,($Q$2000+Assumptions!$B$14*Assumptions!$B$13)/($R$2000+Assumptions!$B$14),IF($R$2000&gt;Assumptions!$B$4,$Q$2000/$R$2000,Assumptions!$B$4))</f>
        <v>95.0343936630558</v>
      </c>
      <c r="U2000" s="12" t="n">
        <f aca="false">IF($B$2000=1,$I$2000,$D$1910*$T$2000)</f>
        <v>30000000</v>
      </c>
      <c r="V2000" s="12" t="n">
        <f aca="false">IF($C$2000=1,$J$2000,$AI$1910*$T$2000)</f>
        <v>580340738.587561</v>
      </c>
      <c r="W2000" s="12" t="n">
        <f aca="false">IF($D$2000=1,$K$2000,$AF$1910*$T$2000)</f>
        <v>164039780.31209</v>
      </c>
      <c r="X2000" s="12" t="n">
        <f aca="false">IF($E$2000=1,$L$2000,$AC$1910*$T$2000)</f>
        <v>60000000</v>
      </c>
      <c r="Y2000" s="12" t="n">
        <f aca="false">IF($F$2000=1,$M$2000,$Z$1910*$T$2000)</f>
        <v>30000000</v>
      </c>
      <c r="Z2000" s="12" t="n">
        <f aca="false">IF($G$2000=1,$N$2000,$W$1910*$T$2000)</f>
        <v>15000000</v>
      </c>
      <c r="AA2000" s="12" t="n">
        <f aca="false">IF($H$2000=1,$O$2000,$T$1910*$T$2000)</f>
        <v>5000000</v>
      </c>
      <c r="AB2000" s="12" t="n">
        <f aca="false">($J$1910+$O$1910)*$T$2000</f>
        <v>25223953.9752072</v>
      </c>
      <c r="AC2000" s="12" t="n">
        <f aca="false">Assumptions!$B$20*$T$2000</f>
        <v>855309542.967503</v>
      </c>
      <c r="AD2000" s="12" t="n">
        <f aca="false">IF($S$2000,Assumptions!$B$14*($T$2000-Assumptions!$B$13),Assumptions!$B$4)</f>
        <v>235085984.15764</v>
      </c>
      <c r="AE2000" s="12" t="n">
        <f aca="false">$U$2000+$V$2000+$W$2000+$X$2000+$Y$2000+$Z$2000+$AA$2000+$AB$2000+$AC$2000+$AD$2000</f>
        <v>2000000000</v>
      </c>
      <c r="AF2000" s="12" t="n">
        <f aca="false">IF(AND(IF($B$2000=1,$U$2000&gt;=INDEX($U$1921:$U$2048,1+$A$2000-Assumptions!$B$77),$U$2000&gt;INDEX($U$1921:$U$2048,1+$A$2000+Assumptions!$B$77)),IF($C$2000=1,$V$2000&gt;=INDEX($V$1921:$V$2048,1+$A$2000-Assumptions!$B$78),$V$2000&gt;INDEX($V$1921:$V$2048,1+$A$2000+Assumptions!$B$78)),IF($D$2000=1,$W$2000&gt;=INDEX($W$1921:$W$2048,1+$A$2000-Assumptions!$B$79),$W$2000&gt;INDEX($W$1921:$W$2048,1+$A$2000+Assumptions!$B$79)),IF($E$2000=1,$X$2000&gt;=INDEX($X$1921:$X$2048,1+$A$2000-Assumptions!$B$80),$X$2000&gt;INDEX($X$1921:$X$2048,1+$A$2000+Assumptions!$B$80)),IF($F$2000=1,$Y$2000&gt;=INDEX($Y$1921:$Y$2048,1+$A$2000-Assumptions!$B$81),$Y$2000&gt;INDEX($Y$1921:$Y$2048,1+$A$2000+Assumptions!$B$81)),IF($G$2000=1,$Z$2000&gt;=INDEX($Z$1921:$Z$2048,1+$A$2000-Assumptions!$B$82),$Z$2000&gt;INDEX($Z$1921:$Z$2048,1+$A$2000+Assumptions!$B$82)),IF($H$2000=1,$AA$2000&gt;=INDEX($AA$1921:$AA$2048,1+$A$2000-Assumptions!$B$83),$AA$2000&gt;INDEX($AA$1921:$AA$2048,1+$A$2000+Assumptions!$B$83))),1,0)</f>
        <v>0</v>
      </c>
    </row>
    <row r="2001" customFormat="false" ht="15" hidden="true" customHeight="false" outlineLevel="0" collapsed="false">
      <c r="A2001" s="6" t="n">
        <f aca="false">ROW()-ROW($A$1921)+Assumptions!$B$4</f>
        <v>80</v>
      </c>
      <c r="B2001" s="12" t="n">
        <f aca="false">MOD(QUOTIENT($A$2001,Assumptions!$B$77),2)</f>
        <v>1</v>
      </c>
      <c r="C2001" s="12" t="n">
        <f aca="false">MOD(QUOTIENT($A$2001,Assumptions!$B$78),2)</f>
        <v>0</v>
      </c>
      <c r="D2001" s="12" t="n">
        <f aca="false">MOD(QUOTIENT($A$2001,Assumptions!$B$79),2)</f>
        <v>1</v>
      </c>
      <c r="E2001" s="12" t="n">
        <f aca="false">MOD(QUOTIENT($A$2001,Assumptions!$B$80),2)</f>
        <v>0</v>
      </c>
      <c r="F2001" s="12" t="n">
        <f aca="false">MOD(QUOTIENT($A$2001,Assumptions!$B$81),2)</f>
        <v>0</v>
      </c>
      <c r="G2001" s="12" t="n">
        <f aca="false">MOD(QUOTIENT($A$2001,Assumptions!$B$82),2)</f>
        <v>0</v>
      </c>
      <c r="H2001" s="12" t="n">
        <f aca="false">MOD(QUOTIENT($A$2001,Assumptions!$B$83),2)</f>
        <v>0</v>
      </c>
      <c r="I2001" s="12" t="n">
        <f aca="false">IF($B$2001=1,MIN(Assumptions!$B$67,MAX(Assumptions!$B$4,Assumptions!$B$26-(Assumptions!$B$4))),Assumptions!$B$4)</f>
        <v>30000000</v>
      </c>
      <c r="J2001" s="12" t="n">
        <f aca="false">IF($C$2001=1,MIN(Assumptions!$B$66,MAX(Assumptions!$B$4,Assumptions!$B$26-($I$2001))),Assumptions!$B$4)</f>
        <v>0</v>
      </c>
      <c r="K2001" s="12" t="n">
        <f aca="false">IF($D$2001=1,MIN(Assumptions!$B$61,MAX(Assumptions!$B$4,Assumptions!$B$26-($I$2001+$J$2001))),Assumptions!$B$4)</f>
        <v>100000000</v>
      </c>
      <c r="L2001" s="12" t="n">
        <f aca="false">IF($E$2001=1,MIN(Assumptions!$B$56,MAX(Assumptions!$B$4,Assumptions!$B$26-($I$2001+$J$2001+$K$2001))),Assumptions!$B$4)</f>
        <v>0</v>
      </c>
      <c r="M2001" s="12" t="n">
        <f aca="false">IF($F$2001=1,MIN(Assumptions!$B$51,MAX(Assumptions!$B$4,Assumptions!$B$26-($I$2001+$J$2001+$K$2001+$L$2001))),Assumptions!$B$4)</f>
        <v>0</v>
      </c>
      <c r="N2001" s="12" t="n">
        <f aca="false">IF($G$2001=1,MIN(Assumptions!$B$46,MAX(Assumptions!$B$4,Assumptions!$B$26-($I$2001+$J$2001+$K$2001+$L$2001+$M$2001))),Assumptions!$B$4)</f>
        <v>0</v>
      </c>
      <c r="O2001" s="12" t="n">
        <f aca="false">IF($H$2001=1,MIN(Assumptions!$B$41,MAX(Assumptions!$B$4,Assumptions!$B$26-($I$2001+$J$2001+$K$2001+$L$2001+$M$2001+$N$2001))),Assumptions!$B$4)</f>
        <v>0</v>
      </c>
      <c r="P2001" s="12" t="n">
        <f aca="false">$I$2001+$J$2001+$K$2001+$L$2001+$M$2001+$N$2001+$O$2001</f>
        <v>130000000</v>
      </c>
      <c r="Q2001" s="12" t="n">
        <f aca="false">MAX(Assumptions!$B$4,Assumptions!$B$26-$P$2001)</f>
        <v>1870000000</v>
      </c>
      <c r="R2001" s="12" t="n">
        <f aca="false">$J$1910+$O$1910+Assumptions!$B$20+IF($B$2001=0,$D$1910,Assumptions!$B$4)+IF($C$2001=0,$AI$1910,Assumptions!$B$4)+IF($D$2001=0,$AF$1910,Assumptions!$B$4)+IF($E$2001=0,$AC$1910,Assumptions!$B$4)+IF($F$2001=0,$Z$1910,Assumptions!$B$4)+IF($G$2001=0,$W$1910,Assumptions!$B$4)+IF($H$2001=0,$T$1910,Assumptions!$B$4)</f>
        <v>30772058.2540864</v>
      </c>
      <c r="S2001" s="12" t="n">
        <f aca="false">IF($R$2001&gt;Assumptions!$B$4,$Q$2001/$R$2001&gt;Assumptions!$B$13,FALSE())</f>
        <v>1</v>
      </c>
      <c r="T2001" s="12" t="n">
        <f aca="false">IF($S$2001,($Q$2001+Assumptions!$B$14*Assumptions!$B$13)/($R$2001+Assumptions!$B$14),IF($R$2001&gt;Assumptions!$B$4,$Q$2001/$R$2001,Assumptions!$B$4))</f>
        <v>56.2784540018658</v>
      </c>
      <c r="U2001" s="12" t="n">
        <f aca="false">IF($B$2001=1,$I$2001,$D$1910*$T$2001)</f>
        <v>30000000</v>
      </c>
      <c r="V2001" s="12" t="n">
        <f aca="false">IF($C$2001=1,$J$2001,$AI$1910*$T$2001)</f>
        <v>343672204.379051</v>
      </c>
      <c r="W2001" s="12" t="n">
        <f aca="false">IF($D$2001=1,$K$2001,$AF$1910*$T$2001)</f>
        <v>100000000</v>
      </c>
      <c r="X2001" s="12" t="n">
        <f aca="false">IF($E$2001=1,$L$2001,$AC$1910*$T$2001)</f>
        <v>135068289.604478</v>
      </c>
      <c r="Y2001" s="12" t="n">
        <f aca="false">IF($F$2001=1,$M$2001,$Z$1910*$T$2001)</f>
        <v>168835362.005598</v>
      </c>
      <c r="Z2001" s="12" t="n">
        <f aca="false">IF($G$2001=1,$N$2001,$W$1910*$T$2001)</f>
        <v>281392270.009329</v>
      </c>
      <c r="AA2001" s="12" t="n">
        <f aca="false">IF($H$2001=1,$O$2001,$T$1910*$T$2001)</f>
        <v>281392270.009329</v>
      </c>
      <c r="AB2001" s="12" t="n">
        <f aca="false">($J$1910+$O$1910)*$T$2001</f>
        <v>14937382.9707584</v>
      </c>
      <c r="AC2001" s="12" t="n">
        <f aca="false">Assumptions!$B$20*$T$2001</f>
        <v>506506086.016793</v>
      </c>
      <c r="AD2001" s="12" t="n">
        <f aca="false">IF($S$2001,Assumptions!$B$14*($T$2001-Assumptions!$B$13),Assumptions!$B$4)</f>
        <v>138196135.004665</v>
      </c>
      <c r="AE2001" s="12" t="n">
        <f aca="false">$U$2001+$V$2001+$W$2001+$X$2001+$Y$2001+$Z$2001+$AA$2001+$AB$2001+$AC$2001+$AD$2001</f>
        <v>2000000000</v>
      </c>
      <c r="AF2001" s="12" t="n">
        <f aca="false">IF(AND(IF($B$2001=1,$U$2001&gt;=INDEX($U$1921:$U$2048,1+$A$2001-Assumptions!$B$77),$U$2001&gt;INDEX($U$1921:$U$2048,1+$A$2001+Assumptions!$B$77)),IF($C$2001=1,$V$2001&gt;=INDEX($V$1921:$V$2048,1+$A$2001-Assumptions!$B$78),$V$2001&gt;INDEX($V$1921:$V$2048,1+$A$2001+Assumptions!$B$78)),IF($D$2001=1,$W$2001&gt;=INDEX($W$1921:$W$2048,1+$A$2001-Assumptions!$B$79),$W$2001&gt;INDEX($W$1921:$W$2048,1+$A$2001+Assumptions!$B$79)),IF($E$2001=1,$X$2001&gt;=INDEX($X$1921:$X$2048,1+$A$2001-Assumptions!$B$80),$X$2001&gt;INDEX($X$1921:$X$2048,1+$A$2001+Assumptions!$B$80)),IF($F$2001=1,$Y$2001&gt;=INDEX($Y$1921:$Y$2048,1+$A$2001-Assumptions!$B$81),$Y$2001&gt;INDEX($Y$1921:$Y$2048,1+$A$2001+Assumptions!$B$81)),IF($G$2001=1,$Z$2001&gt;=INDEX($Z$1921:$Z$2048,1+$A$2001-Assumptions!$B$82),$Z$2001&gt;INDEX($Z$1921:$Z$2048,1+$A$2001+Assumptions!$B$82)),IF($H$2001=1,$AA$2001&gt;=INDEX($AA$1921:$AA$2048,1+$A$2001-Assumptions!$B$83),$AA$2001&gt;INDEX($AA$1921:$AA$2048,1+$A$2001+Assumptions!$B$83))),1,0)</f>
        <v>0</v>
      </c>
    </row>
    <row r="2002" customFormat="false" ht="15" hidden="true" customHeight="false" outlineLevel="0" collapsed="false">
      <c r="A2002" s="6" t="n">
        <f aca="false">ROW()-ROW($A$1921)+Assumptions!$B$4</f>
        <v>81</v>
      </c>
      <c r="B2002" s="12" t="n">
        <f aca="false">MOD(QUOTIENT($A$2002,Assumptions!$B$77),2)</f>
        <v>1</v>
      </c>
      <c r="C2002" s="12" t="n">
        <f aca="false">MOD(QUOTIENT($A$2002,Assumptions!$B$78),2)</f>
        <v>0</v>
      </c>
      <c r="D2002" s="12" t="n">
        <f aca="false">MOD(QUOTIENT($A$2002,Assumptions!$B$79),2)</f>
        <v>1</v>
      </c>
      <c r="E2002" s="12" t="n">
        <f aca="false">MOD(QUOTIENT($A$2002,Assumptions!$B$80),2)</f>
        <v>0</v>
      </c>
      <c r="F2002" s="12" t="n">
        <f aca="false">MOD(QUOTIENT($A$2002,Assumptions!$B$81),2)</f>
        <v>0</v>
      </c>
      <c r="G2002" s="12" t="n">
        <f aca="false">MOD(QUOTIENT($A$2002,Assumptions!$B$82),2)</f>
        <v>0</v>
      </c>
      <c r="H2002" s="12" t="n">
        <f aca="false">MOD(QUOTIENT($A$2002,Assumptions!$B$83),2)</f>
        <v>1</v>
      </c>
      <c r="I2002" s="12" t="n">
        <f aca="false">IF($B$2002=1,MIN(Assumptions!$B$67,MAX(Assumptions!$B$4,Assumptions!$B$26-(Assumptions!$B$4))),Assumptions!$B$4)</f>
        <v>30000000</v>
      </c>
      <c r="J2002" s="12" t="n">
        <f aca="false">IF($C$2002=1,MIN(Assumptions!$B$66,MAX(Assumptions!$B$4,Assumptions!$B$26-($I$2002))),Assumptions!$B$4)</f>
        <v>0</v>
      </c>
      <c r="K2002" s="12" t="n">
        <f aca="false">IF($D$2002=1,MIN(Assumptions!$B$61,MAX(Assumptions!$B$4,Assumptions!$B$26-($I$2002+$J$2002))),Assumptions!$B$4)</f>
        <v>100000000</v>
      </c>
      <c r="L2002" s="12" t="n">
        <f aca="false">IF($E$2002=1,MIN(Assumptions!$B$56,MAX(Assumptions!$B$4,Assumptions!$B$26-($I$2002+$J$2002+$K$2002))),Assumptions!$B$4)</f>
        <v>0</v>
      </c>
      <c r="M2002" s="12" t="n">
        <f aca="false">IF($F$2002=1,MIN(Assumptions!$B$51,MAX(Assumptions!$B$4,Assumptions!$B$26-($I$2002+$J$2002+$K$2002+$L$2002))),Assumptions!$B$4)</f>
        <v>0</v>
      </c>
      <c r="N2002" s="12" t="n">
        <f aca="false">IF($G$2002=1,MIN(Assumptions!$B$46,MAX(Assumptions!$B$4,Assumptions!$B$26-($I$2002+$J$2002+$K$2002+$L$2002+$M$2002))),Assumptions!$B$4)</f>
        <v>0</v>
      </c>
      <c r="O2002" s="12" t="n">
        <f aca="false">IF($H$2002=1,MIN(Assumptions!$B$41,MAX(Assumptions!$B$4,Assumptions!$B$26-($I$2002+$J$2002+$K$2002+$L$2002+$M$2002+$N$2002))),Assumptions!$B$4)</f>
        <v>5000000</v>
      </c>
      <c r="P2002" s="12" t="n">
        <f aca="false">$I$2002+$J$2002+$K$2002+$L$2002+$M$2002+$N$2002+$O$2002</f>
        <v>135000000</v>
      </c>
      <c r="Q2002" s="12" t="n">
        <f aca="false">MAX(Assumptions!$B$4,Assumptions!$B$26-$P$2002)</f>
        <v>1865000000</v>
      </c>
      <c r="R2002" s="12" t="n">
        <f aca="false">$J$1910+$O$1910+Assumptions!$B$20+IF($B$2002=0,$D$1910,Assumptions!$B$4)+IF($C$2002=0,$AI$1910,Assumptions!$B$4)+IF($D$2002=0,$AF$1910,Assumptions!$B$4)+IF($E$2002=0,$AC$1910,Assumptions!$B$4)+IF($F$2002=0,$Z$1910,Assumptions!$B$4)+IF($G$2002=0,$W$1910,Assumptions!$B$4)+IF($H$2002=0,$T$1910,Assumptions!$B$4)</f>
        <v>25772058.2540864</v>
      </c>
      <c r="S2002" s="12" t="n">
        <f aca="false">IF($R$2002&gt;Assumptions!$B$4,$Q$2002/$R$2002&gt;Assumptions!$B$13,FALSE())</f>
        <v>1</v>
      </c>
      <c r="T2002" s="12" t="n">
        <f aca="false">IF($S$2002,($Q$2002+Assumptions!$B$14*Assumptions!$B$13)/($R$2002+Assumptions!$B$14),IF($R$2002&gt;Assumptions!$B$4,$Q$2002/$R$2002,Assumptions!$B$4))</f>
        <v>66.0546177153578</v>
      </c>
      <c r="U2002" s="12" t="n">
        <f aca="false">IF($B$2002=1,$I$2002,$D$1910*$T$2002)</f>
        <v>30000000</v>
      </c>
      <c r="V2002" s="12" t="n">
        <f aca="false">IF($C$2002=1,$J$2002,$AI$1910*$T$2002)</f>
        <v>403371707.383786</v>
      </c>
      <c r="W2002" s="12" t="n">
        <f aca="false">IF($D$2002=1,$K$2002,$AF$1910*$T$2002)</f>
        <v>100000000</v>
      </c>
      <c r="X2002" s="12" t="n">
        <f aca="false">IF($E$2002=1,$L$2002,$AC$1910*$T$2002)</f>
        <v>158531082.516859</v>
      </c>
      <c r="Y2002" s="12" t="n">
        <f aca="false">IF($F$2002=1,$M$2002,$Z$1910*$T$2002)</f>
        <v>198163853.146073</v>
      </c>
      <c r="Z2002" s="12" t="n">
        <f aca="false">IF($G$2002=1,$N$2002,$W$1910*$T$2002)</f>
        <v>330273088.576789</v>
      </c>
      <c r="AA2002" s="12" t="n">
        <f aca="false">IF($H$2002=1,$O$2002,$T$1910*$T$2002)</f>
        <v>5000000</v>
      </c>
      <c r="AB2002" s="12" t="n">
        <f aca="false">($J$1910+$O$1910)*$T$2002</f>
        <v>17532164.6498788</v>
      </c>
      <c r="AC2002" s="12" t="n">
        <f aca="false">Assumptions!$B$20*$T$2002</f>
        <v>594491559.43822</v>
      </c>
      <c r="AD2002" s="12" t="n">
        <f aca="false">IF($S$2002,Assumptions!$B$14*($T$2002-Assumptions!$B$13),Assumptions!$B$4)</f>
        <v>162636544.288394</v>
      </c>
      <c r="AE2002" s="12" t="n">
        <f aca="false">$U$2002+$V$2002+$W$2002+$X$2002+$Y$2002+$Z$2002+$AA$2002+$AB$2002+$AC$2002+$AD$2002</f>
        <v>2000000000</v>
      </c>
      <c r="AF2002" s="12" t="n">
        <f aca="false">IF(AND(IF($B$2002=1,$U$2002&gt;=INDEX($U$1921:$U$2048,1+$A$2002-Assumptions!$B$77),$U$2002&gt;INDEX($U$1921:$U$2048,1+$A$2002+Assumptions!$B$77)),IF($C$2002=1,$V$2002&gt;=INDEX($V$1921:$V$2048,1+$A$2002-Assumptions!$B$78),$V$2002&gt;INDEX($V$1921:$V$2048,1+$A$2002+Assumptions!$B$78)),IF($D$2002=1,$W$2002&gt;=INDEX($W$1921:$W$2048,1+$A$2002-Assumptions!$B$79),$W$2002&gt;INDEX($W$1921:$W$2048,1+$A$2002+Assumptions!$B$79)),IF($E$2002=1,$X$2002&gt;=INDEX($X$1921:$X$2048,1+$A$2002-Assumptions!$B$80),$X$2002&gt;INDEX($X$1921:$X$2048,1+$A$2002+Assumptions!$B$80)),IF($F$2002=1,$Y$2002&gt;=INDEX($Y$1921:$Y$2048,1+$A$2002-Assumptions!$B$81),$Y$2002&gt;INDEX($Y$1921:$Y$2048,1+$A$2002+Assumptions!$B$81)),IF($G$2002=1,$Z$2002&gt;=INDEX($Z$1921:$Z$2048,1+$A$2002-Assumptions!$B$82),$Z$2002&gt;INDEX($Z$1921:$Z$2048,1+$A$2002+Assumptions!$B$82)),IF($H$2002=1,$AA$2002&gt;=INDEX($AA$1921:$AA$2048,1+$A$2002-Assumptions!$B$83),$AA$2002&gt;INDEX($AA$1921:$AA$2048,1+$A$2002+Assumptions!$B$83))),1,0)</f>
        <v>0</v>
      </c>
    </row>
    <row r="2003" customFormat="false" ht="15" hidden="true" customHeight="false" outlineLevel="0" collapsed="false">
      <c r="A2003" s="6" t="n">
        <f aca="false">ROW()-ROW($A$1921)+Assumptions!$B$4</f>
        <v>82</v>
      </c>
      <c r="B2003" s="12" t="n">
        <f aca="false">MOD(QUOTIENT($A$2003,Assumptions!$B$77),2)</f>
        <v>1</v>
      </c>
      <c r="C2003" s="12" t="n">
        <f aca="false">MOD(QUOTIENT($A$2003,Assumptions!$B$78),2)</f>
        <v>0</v>
      </c>
      <c r="D2003" s="12" t="n">
        <f aca="false">MOD(QUOTIENT($A$2003,Assumptions!$B$79),2)</f>
        <v>1</v>
      </c>
      <c r="E2003" s="12" t="n">
        <f aca="false">MOD(QUOTIENT($A$2003,Assumptions!$B$80),2)</f>
        <v>0</v>
      </c>
      <c r="F2003" s="12" t="n">
        <f aca="false">MOD(QUOTIENT($A$2003,Assumptions!$B$81),2)</f>
        <v>0</v>
      </c>
      <c r="G2003" s="12" t="n">
        <f aca="false">MOD(QUOTIENT($A$2003,Assumptions!$B$82),2)</f>
        <v>1</v>
      </c>
      <c r="H2003" s="12" t="n">
        <f aca="false">MOD(QUOTIENT($A$2003,Assumptions!$B$83),2)</f>
        <v>0</v>
      </c>
      <c r="I2003" s="12" t="n">
        <f aca="false">IF($B$2003=1,MIN(Assumptions!$B$67,MAX(Assumptions!$B$4,Assumptions!$B$26-(Assumptions!$B$4))),Assumptions!$B$4)</f>
        <v>30000000</v>
      </c>
      <c r="J2003" s="12" t="n">
        <f aca="false">IF($C$2003=1,MIN(Assumptions!$B$66,MAX(Assumptions!$B$4,Assumptions!$B$26-($I$2003))),Assumptions!$B$4)</f>
        <v>0</v>
      </c>
      <c r="K2003" s="12" t="n">
        <f aca="false">IF($D$2003=1,MIN(Assumptions!$B$61,MAX(Assumptions!$B$4,Assumptions!$B$26-($I$2003+$J$2003))),Assumptions!$B$4)</f>
        <v>100000000</v>
      </c>
      <c r="L2003" s="12" t="n">
        <f aca="false">IF($E$2003=1,MIN(Assumptions!$B$56,MAX(Assumptions!$B$4,Assumptions!$B$26-($I$2003+$J$2003+$K$2003))),Assumptions!$B$4)</f>
        <v>0</v>
      </c>
      <c r="M2003" s="12" t="n">
        <f aca="false">IF($F$2003=1,MIN(Assumptions!$B$51,MAX(Assumptions!$B$4,Assumptions!$B$26-($I$2003+$J$2003+$K$2003+$L$2003))),Assumptions!$B$4)</f>
        <v>0</v>
      </c>
      <c r="N2003" s="12" t="n">
        <f aca="false">IF($G$2003=1,MIN(Assumptions!$B$46,MAX(Assumptions!$B$4,Assumptions!$B$26-($I$2003+$J$2003+$K$2003+$L$2003+$M$2003))),Assumptions!$B$4)</f>
        <v>15000000</v>
      </c>
      <c r="O2003" s="12" t="n">
        <f aca="false">IF($H$2003=1,MIN(Assumptions!$B$41,MAX(Assumptions!$B$4,Assumptions!$B$26-($I$2003+$J$2003+$K$2003+$L$2003+$M$2003+$N$2003))),Assumptions!$B$4)</f>
        <v>0</v>
      </c>
      <c r="P2003" s="12" t="n">
        <f aca="false">$I$2003+$J$2003+$K$2003+$L$2003+$M$2003+$N$2003+$O$2003</f>
        <v>145000000</v>
      </c>
      <c r="Q2003" s="12" t="n">
        <f aca="false">MAX(Assumptions!$B$4,Assumptions!$B$26-$P$2003)</f>
        <v>1855000000</v>
      </c>
      <c r="R2003" s="12" t="n">
        <f aca="false">$J$1910+$O$1910+Assumptions!$B$20+IF($B$2003=0,$D$1910,Assumptions!$B$4)+IF($C$2003=0,$AI$1910,Assumptions!$B$4)+IF($D$2003=0,$AF$1910,Assumptions!$B$4)+IF($E$2003=0,$AC$1910,Assumptions!$B$4)+IF($F$2003=0,$Z$1910,Assumptions!$B$4)+IF($G$2003=0,$W$1910,Assumptions!$B$4)+IF($H$2003=0,$T$1910,Assumptions!$B$4)</f>
        <v>25772058.2540864</v>
      </c>
      <c r="S2003" s="12" t="n">
        <f aca="false">IF($R$2003&gt;Assumptions!$B$4,$Q$2003/$R$2003&gt;Assumptions!$B$13,FALSE())</f>
        <v>1</v>
      </c>
      <c r="T2003" s="12" t="n">
        <f aca="false">IF($S$2003,($Q$2003+Assumptions!$B$14*Assumptions!$B$13)/($R$2003+Assumptions!$B$14),IF($R$2003&gt;Assumptions!$B$4,$Q$2003/$R$2003,Assumptions!$B$4))</f>
        <v>65.7009115964</v>
      </c>
      <c r="U2003" s="12" t="n">
        <f aca="false">IF($B$2003=1,$I$2003,$D$1910*$T$2003)</f>
        <v>30000000</v>
      </c>
      <c r="V2003" s="12" t="n">
        <f aca="false">IF($C$2003=1,$J$2003,$AI$1910*$T$2003)</f>
        <v>401211751.788692</v>
      </c>
      <c r="W2003" s="12" t="n">
        <f aca="false">IF($D$2003=1,$K$2003,$AF$1910*$T$2003)</f>
        <v>100000000</v>
      </c>
      <c r="X2003" s="12" t="n">
        <f aca="false">IF($E$2003=1,$L$2003,$AC$1910*$T$2003)</f>
        <v>157682187.83136</v>
      </c>
      <c r="Y2003" s="12" t="n">
        <f aca="false">IF($F$2003=1,$M$2003,$Z$1910*$T$2003)</f>
        <v>197102734.7892</v>
      </c>
      <c r="Z2003" s="12" t="n">
        <f aca="false">IF($G$2003=1,$N$2003,$W$1910*$T$2003)</f>
        <v>15000000</v>
      </c>
      <c r="AA2003" s="12" t="n">
        <f aca="false">IF($H$2003=1,$O$2003,$T$1910*$T$2003)</f>
        <v>328504557.982</v>
      </c>
      <c r="AB2003" s="12" t="n">
        <f aca="false">($J$1910+$O$1910)*$T$2003</f>
        <v>17438284.2501472</v>
      </c>
      <c r="AC2003" s="12" t="n">
        <f aca="false">Assumptions!$B$20*$T$2003</f>
        <v>591308204.3676</v>
      </c>
      <c r="AD2003" s="12" t="n">
        <f aca="false">IF($S$2003,Assumptions!$B$14*($T$2003-Assumptions!$B$13),Assumptions!$B$4)</f>
        <v>161752278.991</v>
      </c>
      <c r="AE2003" s="12" t="n">
        <f aca="false">$U$2003+$V$2003+$W$2003+$X$2003+$Y$2003+$Z$2003+$AA$2003+$AB$2003+$AC$2003+$AD$2003</f>
        <v>2000000000</v>
      </c>
      <c r="AF2003" s="12" t="n">
        <f aca="false">IF(AND(IF($B$2003=1,$U$2003&gt;=INDEX($U$1921:$U$2048,1+$A$2003-Assumptions!$B$77),$U$2003&gt;INDEX($U$1921:$U$2048,1+$A$2003+Assumptions!$B$77)),IF($C$2003=1,$V$2003&gt;=INDEX($V$1921:$V$2048,1+$A$2003-Assumptions!$B$78),$V$2003&gt;INDEX($V$1921:$V$2048,1+$A$2003+Assumptions!$B$78)),IF($D$2003=1,$W$2003&gt;=INDEX($W$1921:$W$2048,1+$A$2003-Assumptions!$B$79),$W$2003&gt;INDEX($W$1921:$W$2048,1+$A$2003+Assumptions!$B$79)),IF($E$2003=1,$X$2003&gt;=INDEX($X$1921:$X$2048,1+$A$2003-Assumptions!$B$80),$X$2003&gt;INDEX($X$1921:$X$2048,1+$A$2003+Assumptions!$B$80)),IF($F$2003=1,$Y$2003&gt;=INDEX($Y$1921:$Y$2048,1+$A$2003-Assumptions!$B$81),$Y$2003&gt;INDEX($Y$1921:$Y$2048,1+$A$2003+Assumptions!$B$81)),IF($G$2003=1,$Z$2003&gt;=INDEX($Z$1921:$Z$2048,1+$A$2003-Assumptions!$B$82),$Z$2003&gt;INDEX($Z$1921:$Z$2048,1+$A$2003+Assumptions!$B$82)),IF($H$2003=1,$AA$2003&gt;=INDEX($AA$1921:$AA$2048,1+$A$2003-Assumptions!$B$83),$AA$2003&gt;INDEX($AA$1921:$AA$2048,1+$A$2003+Assumptions!$B$83))),1,0)</f>
        <v>0</v>
      </c>
    </row>
    <row r="2004" customFormat="false" ht="15" hidden="true" customHeight="false" outlineLevel="0" collapsed="false">
      <c r="A2004" s="6" t="n">
        <f aca="false">ROW()-ROW($A$1921)+Assumptions!$B$4</f>
        <v>83</v>
      </c>
      <c r="B2004" s="12" t="n">
        <f aca="false">MOD(QUOTIENT($A$2004,Assumptions!$B$77),2)</f>
        <v>1</v>
      </c>
      <c r="C2004" s="12" t="n">
        <f aca="false">MOD(QUOTIENT($A$2004,Assumptions!$B$78),2)</f>
        <v>0</v>
      </c>
      <c r="D2004" s="12" t="n">
        <f aca="false">MOD(QUOTIENT($A$2004,Assumptions!$B$79),2)</f>
        <v>1</v>
      </c>
      <c r="E2004" s="12" t="n">
        <f aca="false">MOD(QUOTIENT($A$2004,Assumptions!$B$80),2)</f>
        <v>0</v>
      </c>
      <c r="F2004" s="12" t="n">
        <f aca="false">MOD(QUOTIENT($A$2004,Assumptions!$B$81),2)</f>
        <v>0</v>
      </c>
      <c r="G2004" s="12" t="n">
        <f aca="false">MOD(QUOTIENT($A$2004,Assumptions!$B$82),2)</f>
        <v>1</v>
      </c>
      <c r="H2004" s="12" t="n">
        <f aca="false">MOD(QUOTIENT($A$2004,Assumptions!$B$83),2)</f>
        <v>1</v>
      </c>
      <c r="I2004" s="12" t="n">
        <f aca="false">IF($B$2004=1,MIN(Assumptions!$B$67,MAX(Assumptions!$B$4,Assumptions!$B$26-(Assumptions!$B$4))),Assumptions!$B$4)</f>
        <v>30000000</v>
      </c>
      <c r="J2004" s="12" t="n">
        <f aca="false">IF($C$2004=1,MIN(Assumptions!$B$66,MAX(Assumptions!$B$4,Assumptions!$B$26-($I$2004))),Assumptions!$B$4)</f>
        <v>0</v>
      </c>
      <c r="K2004" s="12" t="n">
        <f aca="false">IF($D$2004=1,MIN(Assumptions!$B$61,MAX(Assumptions!$B$4,Assumptions!$B$26-($I$2004+$J$2004))),Assumptions!$B$4)</f>
        <v>100000000</v>
      </c>
      <c r="L2004" s="12" t="n">
        <f aca="false">IF($E$2004=1,MIN(Assumptions!$B$56,MAX(Assumptions!$B$4,Assumptions!$B$26-($I$2004+$J$2004+$K$2004))),Assumptions!$B$4)</f>
        <v>0</v>
      </c>
      <c r="M2004" s="12" t="n">
        <f aca="false">IF($F$2004=1,MIN(Assumptions!$B$51,MAX(Assumptions!$B$4,Assumptions!$B$26-($I$2004+$J$2004+$K$2004+$L$2004))),Assumptions!$B$4)</f>
        <v>0</v>
      </c>
      <c r="N2004" s="12" t="n">
        <f aca="false">IF($G$2004=1,MIN(Assumptions!$B$46,MAX(Assumptions!$B$4,Assumptions!$B$26-($I$2004+$J$2004+$K$2004+$L$2004+$M$2004))),Assumptions!$B$4)</f>
        <v>15000000</v>
      </c>
      <c r="O2004" s="12" t="n">
        <f aca="false">IF($H$2004=1,MIN(Assumptions!$B$41,MAX(Assumptions!$B$4,Assumptions!$B$26-($I$2004+$J$2004+$K$2004+$L$2004+$M$2004+$N$2004))),Assumptions!$B$4)</f>
        <v>5000000</v>
      </c>
      <c r="P2004" s="12" t="n">
        <f aca="false">$I$2004+$J$2004+$K$2004+$L$2004+$M$2004+$N$2004+$O$2004</f>
        <v>150000000</v>
      </c>
      <c r="Q2004" s="12" t="n">
        <f aca="false">MAX(Assumptions!$B$4,Assumptions!$B$26-$P$2004)</f>
        <v>1850000000</v>
      </c>
      <c r="R2004" s="12" t="n">
        <f aca="false">$J$1910+$O$1910+Assumptions!$B$20+IF($B$2004=0,$D$1910,Assumptions!$B$4)+IF($C$2004=0,$AI$1910,Assumptions!$B$4)+IF($D$2004=0,$AF$1910,Assumptions!$B$4)+IF($E$2004=0,$AC$1910,Assumptions!$B$4)+IF($F$2004=0,$Z$1910,Assumptions!$B$4)+IF($G$2004=0,$W$1910,Assumptions!$B$4)+IF($H$2004=0,$T$1910,Assumptions!$B$4)</f>
        <v>20772058.2540864</v>
      </c>
      <c r="S2004" s="12" t="n">
        <f aca="false">IF($R$2004&gt;Assumptions!$B$4,$Q$2004/$R$2004&gt;Assumptions!$B$13,FALSE())</f>
        <v>1</v>
      </c>
      <c r="T2004" s="12" t="n">
        <f aca="false">IF($S$2004,($Q$2004+Assumptions!$B$14*Assumptions!$B$13)/($R$2004+Assumptions!$B$14),IF($R$2004&gt;Assumptions!$B$4,$Q$2004/$R$2004,Assumptions!$B$4))</f>
        <v>79.6018976823727</v>
      </c>
      <c r="U2004" s="12" t="n">
        <f aca="false">IF($B$2004=1,$I$2004,$D$1910*$T$2004)</f>
        <v>30000000</v>
      </c>
      <c r="V2004" s="12" t="n">
        <f aca="false">IF($C$2004=1,$J$2004,$AI$1910*$T$2004)</f>
        <v>486100056.130712</v>
      </c>
      <c r="W2004" s="12" t="n">
        <f aca="false">IF($D$2004=1,$K$2004,$AF$1910*$T$2004)</f>
        <v>100000000</v>
      </c>
      <c r="X2004" s="12" t="n">
        <f aca="false">IF($E$2004=1,$L$2004,$AC$1910*$T$2004)</f>
        <v>191044554.437695</v>
      </c>
      <c r="Y2004" s="12" t="n">
        <f aca="false">IF($F$2004=1,$M$2004,$Z$1910*$T$2004)</f>
        <v>238805693.047118</v>
      </c>
      <c r="Z2004" s="12" t="n">
        <f aca="false">IF($G$2004=1,$N$2004,$W$1910*$T$2004)</f>
        <v>15000000</v>
      </c>
      <c r="AA2004" s="12" t="n">
        <f aca="false">IF($H$2004=1,$O$2004,$T$1910*$T$2004)</f>
        <v>5000000</v>
      </c>
      <c r="AB2004" s="12" t="n">
        <f aca="false">($J$1910+$O$1910)*$T$2004</f>
        <v>21127873.0371894</v>
      </c>
      <c r="AC2004" s="12" t="n">
        <f aca="false">Assumptions!$B$20*$T$2004</f>
        <v>716417079.141354</v>
      </c>
      <c r="AD2004" s="12" t="n">
        <f aca="false">IF($S$2004,Assumptions!$B$14*($T$2004-Assumptions!$B$13),Assumptions!$B$4)</f>
        <v>196504744.205932</v>
      </c>
      <c r="AE2004" s="12" t="n">
        <f aca="false">$U$2004+$V$2004+$W$2004+$X$2004+$Y$2004+$Z$2004+$AA$2004+$AB$2004+$AC$2004+$AD$2004</f>
        <v>2000000000</v>
      </c>
      <c r="AF2004" s="12" t="n">
        <f aca="false">IF(AND(IF($B$2004=1,$U$2004&gt;=INDEX($U$1921:$U$2048,1+$A$2004-Assumptions!$B$77),$U$2004&gt;INDEX($U$1921:$U$2048,1+$A$2004+Assumptions!$B$77)),IF($C$2004=1,$V$2004&gt;=INDEX($V$1921:$V$2048,1+$A$2004-Assumptions!$B$78),$V$2004&gt;INDEX($V$1921:$V$2048,1+$A$2004+Assumptions!$B$78)),IF($D$2004=1,$W$2004&gt;=INDEX($W$1921:$W$2048,1+$A$2004-Assumptions!$B$79),$W$2004&gt;INDEX($W$1921:$W$2048,1+$A$2004+Assumptions!$B$79)),IF($E$2004=1,$X$2004&gt;=INDEX($X$1921:$X$2048,1+$A$2004-Assumptions!$B$80),$X$2004&gt;INDEX($X$1921:$X$2048,1+$A$2004+Assumptions!$B$80)),IF($F$2004=1,$Y$2004&gt;=INDEX($Y$1921:$Y$2048,1+$A$2004-Assumptions!$B$81),$Y$2004&gt;INDEX($Y$1921:$Y$2048,1+$A$2004+Assumptions!$B$81)),IF($G$2004=1,$Z$2004&gt;=INDEX($Z$1921:$Z$2048,1+$A$2004-Assumptions!$B$82),$Z$2004&gt;INDEX($Z$1921:$Z$2048,1+$A$2004+Assumptions!$B$82)),IF($H$2004=1,$AA$2004&gt;=INDEX($AA$1921:$AA$2048,1+$A$2004-Assumptions!$B$83),$AA$2004&gt;INDEX($AA$1921:$AA$2048,1+$A$2004+Assumptions!$B$83))),1,0)</f>
        <v>0</v>
      </c>
    </row>
    <row r="2005" customFormat="false" ht="15" hidden="true" customHeight="false" outlineLevel="0" collapsed="false">
      <c r="A2005" s="6" t="n">
        <f aca="false">ROW()-ROW($A$1921)+Assumptions!$B$4</f>
        <v>84</v>
      </c>
      <c r="B2005" s="12" t="n">
        <f aca="false">MOD(QUOTIENT($A$2005,Assumptions!$B$77),2)</f>
        <v>1</v>
      </c>
      <c r="C2005" s="12" t="n">
        <f aca="false">MOD(QUOTIENT($A$2005,Assumptions!$B$78),2)</f>
        <v>0</v>
      </c>
      <c r="D2005" s="12" t="n">
        <f aca="false">MOD(QUOTIENT($A$2005,Assumptions!$B$79),2)</f>
        <v>1</v>
      </c>
      <c r="E2005" s="12" t="n">
        <f aca="false">MOD(QUOTIENT($A$2005,Assumptions!$B$80),2)</f>
        <v>0</v>
      </c>
      <c r="F2005" s="12" t="n">
        <f aca="false">MOD(QUOTIENT($A$2005,Assumptions!$B$81),2)</f>
        <v>1</v>
      </c>
      <c r="G2005" s="12" t="n">
        <f aca="false">MOD(QUOTIENT($A$2005,Assumptions!$B$82),2)</f>
        <v>0</v>
      </c>
      <c r="H2005" s="12" t="n">
        <f aca="false">MOD(QUOTIENT($A$2005,Assumptions!$B$83),2)</f>
        <v>0</v>
      </c>
      <c r="I2005" s="12" t="n">
        <f aca="false">IF($B$2005=1,MIN(Assumptions!$B$67,MAX(Assumptions!$B$4,Assumptions!$B$26-(Assumptions!$B$4))),Assumptions!$B$4)</f>
        <v>30000000</v>
      </c>
      <c r="J2005" s="12" t="n">
        <f aca="false">IF($C$2005=1,MIN(Assumptions!$B$66,MAX(Assumptions!$B$4,Assumptions!$B$26-($I$2005))),Assumptions!$B$4)</f>
        <v>0</v>
      </c>
      <c r="K2005" s="12" t="n">
        <f aca="false">IF($D$2005=1,MIN(Assumptions!$B$61,MAX(Assumptions!$B$4,Assumptions!$B$26-($I$2005+$J$2005))),Assumptions!$B$4)</f>
        <v>100000000</v>
      </c>
      <c r="L2005" s="12" t="n">
        <f aca="false">IF($E$2005=1,MIN(Assumptions!$B$56,MAX(Assumptions!$B$4,Assumptions!$B$26-($I$2005+$J$2005+$K$2005))),Assumptions!$B$4)</f>
        <v>0</v>
      </c>
      <c r="M2005" s="12" t="n">
        <f aca="false">IF($F$2005=1,MIN(Assumptions!$B$51,MAX(Assumptions!$B$4,Assumptions!$B$26-($I$2005+$J$2005+$K$2005+$L$2005))),Assumptions!$B$4)</f>
        <v>30000000</v>
      </c>
      <c r="N2005" s="12" t="n">
        <f aca="false">IF($G$2005=1,MIN(Assumptions!$B$46,MAX(Assumptions!$B$4,Assumptions!$B$26-($I$2005+$J$2005+$K$2005+$L$2005+$M$2005))),Assumptions!$B$4)</f>
        <v>0</v>
      </c>
      <c r="O2005" s="12" t="n">
        <f aca="false">IF($H$2005=1,MIN(Assumptions!$B$41,MAX(Assumptions!$B$4,Assumptions!$B$26-($I$2005+$J$2005+$K$2005+$L$2005+$M$2005+$N$2005))),Assumptions!$B$4)</f>
        <v>0</v>
      </c>
      <c r="P2005" s="12" t="n">
        <f aca="false">$I$2005+$J$2005+$K$2005+$L$2005+$M$2005+$N$2005+$O$2005</f>
        <v>160000000</v>
      </c>
      <c r="Q2005" s="12" t="n">
        <f aca="false">MAX(Assumptions!$B$4,Assumptions!$B$26-$P$2005)</f>
        <v>1840000000</v>
      </c>
      <c r="R2005" s="12" t="n">
        <f aca="false">$J$1910+$O$1910+Assumptions!$B$20+IF($B$2005=0,$D$1910,Assumptions!$B$4)+IF($C$2005=0,$AI$1910,Assumptions!$B$4)+IF($D$2005=0,$AF$1910,Assumptions!$B$4)+IF($E$2005=0,$AC$1910,Assumptions!$B$4)+IF($F$2005=0,$Z$1910,Assumptions!$B$4)+IF($G$2005=0,$W$1910,Assumptions!$B$4)+IF($H$2005=0,$T$1910,Assumptions!$B$4)</f>
        <v>27772058.2540864</v>
      </c>
      <c r="S2005" s="12" t="n">
        <f aca="false">IF($R$2005&gt;Assumptions!$B$4,$Q$2005/$R$2005&gt;Assumptions!$B$13,FALSE())</f>
        <v>1</v>
      </c>
      <c r="T2005" s="12" t="n">
        <f aca="false">IF($S$2005,($Q$2005+Assumptions!$B$14*Assumptions!$B$13)/($R$2005+Assumptions!$B$14),IF($R$2005&gt;Assumptions!$B$4,$Q$2005/$R$2005,Assumptions!$B$4))</f>
        <v>60.8647084560656</v>
      </c>
      <c r="U2005" s="12" t="n">
        <f aca="false">IF($B$2005=1,$I$2005,$D$1910*$T$2005)</f>
        <v>30000000</v>
      </c>
      <c r="V2005" s="12" t="n">
        <f aca="false">IF($C$2005=1,$J$2005,$AI$1910*$T$2005)</f>
        <v>371678804.881364</v>
      </c>
      <c r="W2005" s="12" t="n">
        <f aca="false">IF($D$2005=1,$K$2005,$AF$1910*$T$2005)</f>
        <v>100000000</v>
      </c>
      <c r="X2005" s="12" t="n">
        <f aca="false">IF($E$2005=1,$L$2005,$AC$1910*$T$2005)</f>
        <v>146075300.294557</v>
      </c>
      <c r="Y2005" s="12" t="n">
        <f aca="false">IF($F$2005=1,$M$2005,$Z$1910*$T$2005)</f>
        <v>30000000</v>
      </c>
      <c r="Z2005" s="12" t="n">
        <f aca="false">IF($G$2005=1,$N$2005,$W$1910*$T$2005)</f>
        <v>304323542.280328</v>
      </c>
      <c r="AA2005" s="12" t="n">
        <f aca="false">IF($H$2005=1,$O$2005,$T$1910*$T$2005)</f>
        <v>304323542.280328</v>
      </c>
      <c r="AB2005" s="12" t="n">
        <f aca="false">($J$1910+$O$1910)*$T$2005</f>
        <v>16154663.018669</v>
      </c>
      <c r="AC2005" s="12" t="n">
        <f aca="false">Assumptions!$B$20*$T$2005</f>
        <v>547782376.10459</v>
      </c>
      <c r="AD2005" s="12" t="n">
        <f aca="false">IF($S$2005,Assumptions!$B$14*($T$2005-Assumptions!$B$13),Assumptions!$B$4)</f>
        <v>149661771.140164</v>
      </c>
      <c r="AE2005" s="12" t="n">
        <f aca="false">$U$2005+$V$2005+$W$2005+$X$2005+$Y$2005+$Z$2005+$AA$2005+$AB$2005+$AC$2005+$AD$2005</f>
        <v>2000000000</v>
      </c>
      <c r="AF2005" s="12" t="n">
        <f aca="false">IF(AND(IF($B$2005=1,$U$2005&gt;=INDEX($U$1921:$U$2048,1+$A$2005-Assumptions!$B$77),$U$2005&gt;INDEX($U$1921:$U$2048,1+$A$2005+Assumptions!$B$77)),IF($C$2005=1,$V$2005&gt;=INDEX($V$1921:$V$2048,1+$A$2005-Assumptions!$B$78),$V$2005&gt;INDEX($V$1921:$V$2048,1+$A$2005+Assumptions!$B$78)),IF($D$2005=1,$W$2005&gt;=INDEX($W$1921:$W$2048,1+$A$2005-Assumptions!$B$79),$W$2005&gt;INDEX($W$1921:$W$2048,1+$A$2005+Assumptions!$B$79)),IF($E$2005=1,$X$2005&gt;=INDEX($X$1921:$X$2048,1+$A$2005-Assumptions!$B$80),$X$2005&gt;INDEX($X$1921:$X$2048,1+$A$2005+Assumptions!$B$80)),IF($F$2005=1,$Y$2005&gt;=INDEX($Y$1921:$Y$2048,1+$A$2005-Assumptions!$B$81),$Y$2005&gt;INDEX($Y$1921:$Y$2048,1+$A$2005+Assumptions!$B$81)),IF($G$2005=1,$Z$2005&gt;=INDEX($Z$1921:$Z$2048,1+$A$2005-Assumptions!$B$82),$Z$2005&gt;INDEX($Z$1921:$Z$2048,1+$A$2005+Assumptions!$B$82)),IF($H$2005=1,$AA$2005&gt;=INDEX($AA$1921:$AA$2048,1+$A$2005-Assumptions!$B$83),$AA$2005&gt;INDEX($AA$1921:$AA$2048,1+$A$2005+Assumptions!$B$83))),1,0)</f>
        <v>0</v>
      </c>
    </row>
    <row r="2006" customFormat="false" ht="15" hidden="true" customHeight="false" outlineLevel="0" collapsed="false">
      <c r="A2006" s="6" t="n">
        <f aca="false">ROW()-ROW($A$1921)+Assumptions!$B$4</f>
        <v>85</v>
      </c>
      <c r="B2006" s="12" t="n">
        <f aca="false">MOD(QUOTIENT($A$2006,Assumptions!$B$77),2)</f>
        <v>1</v>
      </c>
      <c r="C2006" s="12" t="n">
        <f aca="false">MOD(QUOTIENT($A$2006,Assumptions!$B$78),2)</f>
        <v>0</v>
      </c>
      <c r="D2006" s="12" t="n">
        <f aca="false">MOD(QUOTIENT($A$2006,Assumptions!$B$79),2)</f>
        <v>1</v>
      </c>
      <c r="E2006" s="12" t="n">
        <f aca="false">MOD(QUOTIENT($A$2006,Assumptions!$B$80),2)</f>
        <v>0</v>
      </c>
      <c r="F2006" s="12" t="n">
        <f aca="false">MOD(QUOTIENT($A$2006,Assumptions!$B$81),2)</f>
        <v>1</v>
      </c>
      <c r="G2006" s="12" t="n">
        <f aca="false">MOD(QUOTIENT($A$2006,Assumptions!$B$82),2)</f>
        <v>0</v>
      </c>
      <c r="H2006" s="12" t="n">
        <f aca="false">MOD(QUOTIENT($A$2006,Assumptions!$B$83),2)</f>
        <v>1</v>
      </c>
      <c r="I2006" s="12" t="n">
        <f aca="false">IF($B$2006=1,MIN(Assumptions!$B$67,MAX(Assumptions!$B$4,Assumptions!$B$26-(Assumptions!$B$4))),Assumptions!$B$4)</f>
        <v>30000000</v>
      </c>
      <c r="J2006" s="12" t="n">
        <f aca="false">IF($C$2006=1,MIN(Assumptions!$B$66,MAX(Assumptions!$B$4,Assumptions!$B$26-($I$2006))),Assumptions!$B$4)</f>
        <v>0</v>
      </c>
      <c r="K2006" s="12" t="n">
        <f aca="false">IF($D$2006=1,MIN(Assumptions!$B$61,MAX(Assumptions!$B$4,Assumptions!$B$26-($I$2006+$J$2006))),Assumptions!$B$4)</f>
        <v>100000000</v>
      </c>
      <c r="L2006" s="12" t="n">
        <f aca="false">IF($E$2006=1,MIN(Assumptions!$B$56,MAX(Assumptions!$B$4,Assumptions!$B$26-($I$2006+$J$2006+$K$2006))),Assumptions!$B$4)</f>
        <v>0</v>
      </c>
      <c r="M2006" s="12" t="n">
        <f aca="false">IF($F$2006=1,MIN(Assumptions!$B$51,MAX(Assumptions!$B$4,Assumptions!$B$26-($I$2006+$J$2006+$K$2006+$L$2006))),Assumptions!$B$4)</f>
        <v>30000000</v>
      </c>
      <c r="N2006" s="12" t="n">
        <f aca="false">IF($G$2006=1,MIN(Assumptions!$B$46,MAX(Assumptions!$B$4,Assumptions!$B$26-($I$2006+$J$2006+$K$2006+$L$2006+$M$2006))),Assumptions!$B$4)</f>
        <v>0</v>
      </c>
      <c r="O2006" s="12" t="n">
        <f aca="false">IF($H$2006=1,MIN(Assumptions!$B$41,MAX(Assumptions!$B$4,Assumptions!$B$26-($I$2006+$J$2006+$K$2006+$L$2006+$M$2006+$N$2006))),Assumptions!$B$4)</f>
        <v>5000000</v>
      </c>
      <c r="P2006" s="12" t="n">
        <f aca="false">$I$2006+$J$2006+$K$2006+$L$2006+$M$2006+$N$2006+$O$2006</f>
        <v>165000000</v>
      </c>
      <c r="Q2006" s="12" t="n">
        <f aca="false">MAX(Assumptions!$B$4,Assumptions!$B$26-$P$2006)</f>
        <v>1835000000</v>
      </c>
      <c r="R2006" s="12" t="n">
        <f aca="false">$J$1910+$O$1910+Assumptions!$B$20+IF($B$2006=0,$D$1910,Assumptions!$B$4)+IF($C$2006=0,$AI$1910,Assumptions!$B$4)+IF($D$2006=0,$AF$1910,Assumptions!$B$4)+IF($E$2006=0,$AC$1910,Assumptions!$B$4)+IF($F$2006=0,$Z$1910,Assumptions!$B$4)+IF($G$2006=0,$W$1910,Assumptions!$B$4)+IF($H$2006=0,$T$1910,Assumptions!$B$4)</f>
        <v>22772058.2540864</v>
      </c>
      <c r="S2006" s="12" t="n">
        <f aca="false">IF($R$2006&gt;Assumptions!$B$4,$Q$2006/$R$2006&gt;Assumptions!$B$13,FALSE())</f>
        <v>1</v>
      </c>
      <c r="T2006" s="12" t="n">
        <f aca="false">IF($S$2006,($Q$2006+Assumptions!$B$14*Assumptions!$B$13)/($R$2006+Assumptions!$B$14),IF($R$2006&gt;Assumptions!$B$4,$Q$2006/$R$2006,Assumptions!$B$4))</f>
        <v>72.7087592757858</v>
      </c>
      <c r="U2006" s="12" t="n">
        <f aca="false">IF($B$2006=1,$I$2006,$D$1910*$T$2006)</f>
        <v>30000000</v>
      </c>
      <c r="V2006" s="12" t="n">
        <f aca="false">IF($C$2006=1,$J$2006,$AI$1910*$T$2006)</f>
        <v>444006148.021525</v>
      </c>
      <c r="W2006" s="12" t="n">
        <f aca="false">IF($D$2006=1,$K$2006,$AF$1910*$T$2006)</f>
        <v>100000000</v>
      </c>
      <c r="X2006" s="12" t="n">
        <f aca="false">IF($E$2006=1,$L$2006,$AC$1910*$T$2006)</f>
        <v>174501022.261886</v>
      </c>
      <c r="Y2006" s="12" t="n">
        <f aca="false">IF($F$2006=1,$M$2006,$Z$1910*$T$2006)</f>
        <v>30000000</v>
      </c>
      <c r="Z2006" s="12" t="n">
        <f aca="false">IF($G$2006=1,$N$2006,$W$1910*$T$2006)</f>
        <v>363543796.378929</v>
      </c>
      <c r="AA2006" s="12" t="n">
        <f aca="false">IF($H$2006=1,$O$2006,$T$1910*$T$2006)</f>
        <v>5000000</v>
      </c>
      <c r="AB2006" s="12" t="n">
        <f aca="false">($J$1910+$O$1910)*$T$2006</f>
        <v>19298301.6661241</v>
      </c>
      <c r="AC2006" s="12" t="n">
        <f aca="false">Assumptions!$B$20*$T$2006</f>
        <v>654378833.482072</v>
      </c>
      <c r="AD2006" s="12" t="n">
        <f aca="false">IF($S$2006,Assumptions!$B$14*($T$2006-Assumptions!$B$13),Assumptions!$B$4)</f>
        <v>179271898.189464</v>
      </c>
      <c r="AE2006" s="12" t="n">
        <f aca="false">$U$2006+$V$2006+$W$2006+$X$2006+$Y$2006+$Z$2006+$AA$2006+$AB$2006+$AC$2006+$AD$2006</f>
        <v>2000000000</v>
      </c>
      <c r="AF2006" s="12" t="n">
        <f aca="false">IF(AND(IF($B$2006=1,$U$2006&gt;=INDEX($U$1921:$U$2048,1+$A$2006-Assumptions!$B$77),$U$2006&gt;INDEX($U$1921:$U$2048,1+$A$2006+Assumptions!$B$77)),IF($C$2006=1,$V$2006&gt;=INDEX($V$1921:$V$2048,1+$A$2006-Assumptions!$B$78),$V$2006&gt;INDEX($V$1921:$V$2048,1+$A$2006+Assumptions!$B$78)),IF($D$2006=1,$W$2006&gt;=INDEX($W$1921:$W$2048,1+$A$2006-Assumptions!$B$79),$W$2006&gt;INDEX($W$1921:$W$2048,1+$A$2006+Assumptions!$B$79)),IF($E$2006=1,$X$2006&gt;=INDEX($X$1921:$X$2048,1+$A$2006-Assumptions!$B$80),$X$2006&gt;INDEX($X$1921:$X$2048,1+$A$2006+Assumptions!$B$80)),IF($F$2006=1,$Y$2006&gt;=INDEX($Y$1921:$Y$2048,1+$A$2006-Assumptions!$B$81),$Y$2006&gt;INDEX($Y$1921:$Y$2048,1+$A$2006+Assumptions!$B$81)),IF($G$2006=1,$Z$2006&gt;=INDEX($Z$1921:$Z$2048,1+$A$2006-Assumptions!$B$82),$Z$2006&gt;INDEX($Z$1921:$Z$2048,1+$A$2006+Assumptions!$B$82)),IF($H$2006=1,$AA$2006&gt;=INDEX($AA$1921:$AA$2048,1+$A$2006-Assumptions!$B$83),$AA$2006&gt;INDEX($AA$1921:$AA$2048,1+$A$2006+Assumptions!$B$83))),1,0)</f>
        <v>0</v>
      </c>
    </row>
    <row r="2007" customFormat="false" ht="15" hidden="true" customHeight="false" outlineLevel="0" collapsed="false">
      <c r="A2007" s="6" t="n">
        <f aca="false">ROW()-ROW($A$1921)+Assumptions!$B$4</f>
        <v>86</v>
      </c>
      <c r="B2007" s="12" t="n">
        <f aca="false">MOD(QUOTIENT($A$2007,Assumptions!$B$77),2)</f>
        <v>1</v>
      </c>
      <c r="C2007" s="12" t="n">
        <f aca="false">MOD(QUOTIENT($A$2007,Assumptions!$B$78),2)</f>
        <v>0</v>
      </c>
      <c r="D2007" s="12" t="n">
        <f aca="false">MOD(QUOTIENT($A$2007,Assumptions!$B$79),2)</f>
        <v>1</v>
      </c>
      <c r="E2007" s="12" t="n">
        <f aca="false">MOD(QUOTIENT($A$2007,Assumptions!$B$80),2)</f>
        <v>0</v>
      </c>
      <c r="F2007" s="12" t="n">
        <f aca="false">MOD(QUOTIENT($A$2007,Assumptions!$B$81),2)</f>
        <v>1</v>
      </c>
      <c r="G2007" s="12" t="n">
        <f aca="false">MOD(QUOTIENT($A$2007,Assumptions!$B$82),2)</f>
        <v>1</v>
      </c>
      <c r="H2007" s="12" t="n">
        <f aca="false">MOD(QUOTIENT($A$2007,Assumptions!$B$83),2)</f>
        <v>0</v>
      </c>
      <c r="I2007" s="12" t="n">
        <f aca="false">IF($B$2007=1,MIN(Assumptions!$B$67,MAX(Assumptions!$B$4,Assumptions!$B$26-(Assumptions!$B$4))),Assumptions!$B$4)</f>
        <v>30000000</v>
      </c>
      <c r="J2007" s="12" t="n">
        <f aca="false">IF($C$2007=1,MIN(Assumptions!$B$66,MAX(Assumptions!$B$4,Assumptions!$B$26-($I$2007))),Assumptions!$B$4)</f>
        <v>0</v>
      </c>
      <c r="K2007" s="12" t="n">
        <f aca="false">IF($D$2007=1,MIN(Assumptions!$B$61,MAX(Assumptions!$B$4,Assumptions!$B$26-($I$2007+$J$2007))),Assumptions!$B$4)</f>
        <v>100000000</v>
      </c>
      <c r="L2007" s="12" t="n">
        <f aca="false">IF($E$2007=1,MIN(Assumptions!$B$56,MAX(Assumptions!$B$4,Assumptions!$B$26-($I$2007+$J$2007+$K$2007))),Assumptions!$B$4)</f>
        <v>0</v>
      </c>
      <c r="M2007" s="12" t="n">
        <f aca="false">IF($F$2007=1,MIN(Assumptions!$B$51,MAX(Assumptions!$B$4,Assumptions!$B$26-($I$2007+$J$2007+$K$2007+$L$2007))),Assumptions!$B$4)</f>
        <v>30000000</v>
      </c>
      <c r="N2007" s="12" t="n">
        <f aca="false">IF($G$2007=1,MIN(Assumptions!$B$46,MAX(Assumptions!$B$4,Assumptions!$B$26-($I$2007+$J$2007+$K$2007+$L$2007+$M$2007))),Assumptions!$B$4)</f>
        <v>15000000</v>
      </c>
      <c r="O2007" s="12" t="n">
        <f aca="false">IF($H$2007=1,MIN(Assumptions!$B$41,MAX(Assumptions!$B$4,Assumptions!$B$26-($I$2007+$J$2007+$K$2007+$L$2007+$M$2007+$N$2007))),Assumptions!$B$4)</f>
        <v>0</v>
      </c>
      <c r="P2007" s="12" t="n">
        <f aca="false">$I$2007+$J$2007+$K$2007+$L$2007+$M$2007+$N$2007+$O$2007</f>
        <v>175000000</v>
      </c>
      <c r="Q2007" s="12" t="n">
        <f aca="false">MAX(Assumptions!$B$4,Assumptions!$B$26-$P$2007)</f>
        <v>1825000000</v>
      </c>
      <c r="R2007" s="12" t="n">
        <f aca="false">$J$1910+$O$1910+Assumptions!$B$20+IF($B$2007=0,$D$1910,Assumptions!$B$4)+IF($C$2007=0,$AI$1910,Assumptions!$B$4)+IF($D$2007=0,$AF$1910,Assumptions!$B$4)+IF($E$2007=0,$AC$1910,Assumptions!$B$4)+IF($F$2007=0,$Z$1910,Assumptions!$B$4)+IF($G$2007=0,$W$1910,Assumptions!$B$4)+IF($H$2007=0,$T$1910,Assumptions!$B$4)</f>
        <v>22772058.2540864</v>
      </c>
      <c r="S2007" s="12" t="n">
        <f aca="false">IF($R$2007&gt;Assumptions!$B$4,$Q$2007/$R$2007&gt;Assumptions!$B$13,FALSE())</f>
        <v>1</v>
      </c>
      <c r="T2007" s="12" t="n">
        <f aca="false">IF($S$2007,($Q$2007+Assumptions!$B$14*Assumptions!$B$13)/($R$2007+Assumptions!$B$14),IF($R$2007&gt;Assumptions!$B$4,$Q$2007/$R$2007,Assumptions!$B$4))</f>
        <v>72.3130653477543</v>
      </c>
      <c r="U2007" s="12" t="n">
        <f aca="false">IF($B$2007=1,$I$2007,$D$1910*$T$2007)</f>
        <v>30000000</v>
      </c>
      <c r="V2007" s="12" t="n">
        <f aca="false">IF($C$2007=1,$J$2007,$AI$1910*$T$2007)</f>
        <v>441589788.032292</v>
      </c>
      <c r="W2007" s="12" t="n">
        <f aca="false">IF($D$2007=1,$K$2007,$AF$1910*$T$2007)</f>
        <v>100000000</v>
      </c>
      <c r="X2007" s="12" t="n">
        <f aca="false">IF($E$2007=1,$L$2007,$AC$1910*$T$2007)</f>
        <v>173551356.83461</v>
      </c>
      <c r="Y2007" s="12" t="n">
        <f aca="false">IF($F$2007=1,$M$2007,$Z$1910*$T$2007)</f>
        <v>30000000</v>
      </c>
      <c r="Z2007" s="12" t="n">
        <f aca="false">IF($G$2007=1,$N$2007,$W$1910*$T$2007)</f>
        <v>15000000</v>
      </c>
      <c r="AA2007" s="12" t="n">
        <f aca="false">IF($H$2007=1,$O$2007,$T$1910*$T$2007)</f>
        <v>361565326.738771</v>
      </c>
      <c r="AB2007" s="12" t="n">
        <f aca="false">($J$1910+$O$1910)*$T$2007</f>
        <v>19193276.8951519</v>
      </c>
      <c r="AC2007" s="12" t="n">
        <f aca="false">Assumptions!$B$20*$T$2007</f>
        <v>650817588.129789</v>
      </c>
      <c r="AD2007" s="12" t="n">
        <f aca="false">IF($S$2007,Assumptions!$B$14*($T$2007-Assumptions!$B$13),Assumptions!$B$4)</f>
        <v>178282663.369386</v>
      </c>
      <c r="AE2007" s="12" t="n">
        <f aca="false">$U$2007+$V$2007+$W$2007+$X$2007+$Y$2007+$Z$2007+$AA$2007+$AB$2007+$AC$2007+$AD$2007</f>
        <v>2000000000</v>
      </c>
      <c r="AF2007" s="12" t="n">
        <f aca="false">IF(AND(IF($B$2007=1,$U$2007&gt;=INDEX($U$1921:$U$2048,1+$A$2007-Assumptions!$B$77),$U$2007&gt;INDEX($U$1921:$U$2048,1+$A$2007+Assumptions!$B$77)),IF($C$2007=1,$V$2007&gt;=INDEX($V$1921:$V$2048,1+$A$2007-Assumptions!$B$78),$V$2007&gt;INDEX($V$1921:$V$2048,1+$A$2007+Assumptions!$B$78)),IF($D$2007=1,$W$2007&gt;=INDEX($W$1921:$W$2048,1+$A$2007-Assumptions!$B$79),$W$2007&gt;INDEX($W$1921:$W$2048,1+$A$2007+Assumptions!$B$79)),IF($E$2007=1,$X$2007&gt;=INDEX($X$1921:$X$2048,1+$A$2007-Assumptions!$B$80),$X$2007&gt;INDEX($X$1921:$X$2048,1+$A$2007+Assumptions!$B$80)),IF($F$2007=1,$Y$2007&gt;=INDEX($Y$1921:$Y$2048,1+$A$2007-Assumptions!$B$81),$Y$2007&gt;INDEX($Y$1921:$Y$2048,1+$A$2007+Assumptions!$B$81)),IF($G$2007=1,$Z$2007&gt;=INDEX($Z$1921:$Z$2048,1+$A$2007-Assumptions!$B$82),$Z$2007&gt;INDEX($Z$1921:$Z$2048,1+$A$2007+Assumptions!$B$82)),IF($H$2007=1,$AA$2007&gt;=INDEX($AA$1921:$AA$2048,1+$A$2007-Assumptions!$B$83),$AA$2007&gt;INDEX($AA$1921:$AA$2048,1+$A$2007+Assumptions!$B$83))),1,0)</f>
        <v>0</v>
      </c>
    </row>
    <row r="2008" customFormat="false" ht="15" hidden="true" customHeight="false" outlineLevel="0" collapsed="false">
      <c r="A2008" s="6" t="n">
        <f aca="false">ROW()-ROW($A$1921)+Assumptions!$B$4</f>
        <v>87</v>
      </c>
      <c r="B2008" s="12" t="n">
        <f aca="false">MOD(QUOTIENT($A$2008,Assumptions!$B$77),2)</f>
        <v>1</v>
      </c>
      <c r="C2008" s="12" t="n">
        <f aca="false">MOD(QUOTIENT($A$2008,Assumptions!$B$78),2)</f>
        <v>0</v>
      </c>
      <c r="D2008" s="12" t="n">
        <f aca="false">MOD(QUOTIENT($A$2008,Assumptions!$B$79),2)</f>
        <v>1</v>
      </c>
      <c r="E2008" s="12" t="n">
        <f aca="false">MOD(QUOTIENT($A$2008,Assumptions!$B$80),2)</f>
        <v>0</v>
      </c>
      <c r="F2008" s="12" t="n">
        <f aca="false">MOD(QUOTIENT($A$2008,Assumptions!$B$81),2)</f>
        <v>1</v>
      </c>
      <c r="G2008" s="12" t="n">
        <f aca="false">MOD(QUOTIENT($A$2008,Assumptions!$B$82),2)</f>
        <v>1</v>
      </c>
      <c r="H2008" s="12" t="n">
        <f aca="false">MOD(QUOTIENT($A$2008,Assumptions!$B$83),2)</f>
        <v>1</v>
      </c>
      <c r="I2008" s="12" t="n">
        <f aca="false">IF($B$2008=1,MIN(Assumptions!$B$67,MAX(Assumptions!$B$4,Assumptions!$B$26-(Assumptions!$B$4))),Assumptions!$B$4)</f>
        <v>30000000</v>
      </c>
      <c r="J2008" s="12" t="n">
        <f aca="false">IF($C$2008=1,MIN(Assumptions!$B$66,MAX(Assumptions!$B$4,Assumptions!$B$26-($I$2008))),Assumptions!$B$4)</f>
        <v>0</v>
      </c>
      <c r="K2008" s="12" t="n">
        <f aca="false">IF($D$2008=1,MIN(Assumptions!$B$61,MAX(Assumptions!$B$4,Assumptions!$B$26-($I$2008+$J$2008))),Assumptions!$B$4)</f>
        <v>100000000</v>
      </c>
      <c r="L2008" s="12" t="n">
        <f aca="false">IF($E$2008=1,MIN(Assumptions!$B$56,MAX(Assumptions!$B$4,Assumptions!$B$26-($I$2008+$J$2008+$K$2008))),Assumptions!$B$4)</f>
        <v>0</v>
      </c>
      <c r="M2008" s="12" t="n">
        <f aca="false">IF($F$2008=1,MIN(Assumptions!$B$51,MAX(Assumptions!$B$4,Assumptions!$B$26-($I$2008+$J$2008+$K$2008+$L$2008))),Assumptions!$B$4)</f>
        <v>30000000</v>
      </c>
      <c r="N2008" s="12" t="n">
        <f aca="false">IF($G$2008=1,MIN(Assumptions!$B$46,MAX(Assumptions!$B$4,Assumptions!$B$26-($I$2008+$J$2008+$K$2008+$L$2008+$M$2008))),Assumptions!$B$4)</f>
        <v>15000000</v>
      </c>
      <c r="O2008" s="12" t="n">
        <f aca="false">IF($H$2008=1,MIN(Assumptions!$B$41,MAX(Assumptions!$B$4,Assumptions!$B$26-($I$2008+$J$2008+$K$2008+$L$2008+$M$2008+$N$2008))),Assumptions!$B$4)</f>
        <v>5000000</v>
      </c>
      <c r="P2008" s="12" t="n">
        <f aca="false">$I$2008+$J$2008+$K$2008+$L$2008+$M$2008+$N$2008+$O$2008</f>
        <v>180000000</v>
      </c>
      <c r="Q2008" s="12" t="n">
        <f aca="false">MAX(Assumptions!$B$4,Assumptions!$B$26-$P$2008)</f>
        <v>1820000000</v>
      </c>
      <c r="R2008" s="12" t="n">
        <f aca="false">$J$1910+$O$1910+Assumptions!$B$20+IF($B$2008=0,$D$1910,Assumptions!$B$4)+IF($C$2008=0,$AI$1910,Assumptions!$B$4)+IF($D$2008=0,$AF$1910,Assumptions!$B$4)+IF($E$2008=0,$AC$1910,Assumptions!$B$4)+IF($F$2008=0,$Z$1910,Assumptions!$B$4)+IF($G$2008=0,$W$1910,Assumptions!$B$4)+IF($H$2008=0,$T$1910,Assumptions!$B$4)</f>
        <v>17772058.2540864</v>
      </c>
      <c r="S2008" s="12" t="n">
        <f aca="false">IF($R$2008&gt;Assumptions!$B$4,$Q$2008/$R$2008&gt;Assumptions!$B$13,FALSE())</f>
        <v>1</v>
      </c>
      <c r="T2008" s="12" t="n">
        <f aca="false">IF($S$2008,($Q$2008+Assumptions!$B$14*Assumptions!$B$13)/($R$2008+Assumptions!$B$14),IF($R$2008&gt;Assumptions!$B$4,$Q$2008/$R$2008,Assumptions!$B$4))</f>
        <v>89.9020699899887</v>
      </c>
      <c r="U2008" s="12" t="n">
        <f aca="false">IF($B$2008=1,$I$2008,$D$1910*$T$2008)</f>
        <v>30000000</v>
      </c>
      <c r="V2008" s="12" t="n">
        <f aca="false">IF($C$2008=1,$J$2008,$AI$1910*$T$2008)</f>
        <v>548999490.474183</v>
      </c>
      <c r="W2008" s="12" t="n">
        <f aca="false">IF($D$2008=1,$K$2008,$AF$1910*$T$2008)</f>
        <v>100000000</v>
      </c>
      <c r="X2008" s="12" t="n">
        <f aca="false">IF($E$2008=1,$L$2008,$AC$1910*$T$2008)</f>
        <v>215764967.975973</v>
      </c>
      <c r="Y2008" s="12" t="n">
        <f aca="false">IF($F$2008=1,$M$2008,$Z$1910*$T$2008)</f>
        <v>30000000</v>
      </c>
      <c r="Z2008" s="12" t="n">
        <f aca="false">IF($G$2008=1,$N$2008,$W$1910*$T$2008)</f>
        <v>15000000</v>
      </c>
      <c r="AA2008" s="12" t="n">
        <f aca="false">IF($H$2008=1,$O$2008,$T$1910*$T$2008)</f>
        <v>5000000</v>
      </c>
      <c r="AB2008" s="12" t="n">
        <f aca="false">($J$1910+$O$1910)*$T$2008</f>
        <v>23861736.6649742</v>
      </c>
      <c r="AC2008" s="12" t="n">
        <f aca="false">Assumptions!$B$20*$T$2008</f>
        <v>809118629.909898</v>
      </c>
      <c r="AD2008" s="12" t="n">
        <f aca="false">IF($S$2008,Assumptions!$B$14*($T$2008-Assumptions!$B$13),Assumptions!$B$4)</f>
        <v>222255174.974972</v>
      </c>
      <c r="AE2008" s="12" t="n">
        <f aca="false">$U$2008+$V$2008+$W$2008+$X$2008+$Y$2008+$Z$2008+$AA$2008+$AB$2008+$AC$2008+$AD$2008</f>
        <v>2000000000</v>
      </c>
      <c r="AF2008" s="12" t="n">
        <f aca="false">IF(AND(IF($B$2008=1,$U$2008&gt;=INDEX($U$1921:$U$2048,1+$A$2008-Assumptions!$B$77),$U$2008&gt;INDEX($U$1921:$U$2048,1+$A$2008+Assumptions!$B$77)),IF($C$2008=1,$V$2008&gt;=INDEX($V$1921:$V$2048,1+$A$2008-Assumptions!$B$78),$V$2008&gt;INDEX($V$1921:$V$2048,1+$A$2008+Assumptions!$B$78)),IF($D$2008=1,$W$2008&gt;=INDEX($W$1921:$W$2048,1+$A$2008-Assumptions!$B$79),$W$2008&gt;INDEX($W$1921:$W$2048,1+$A$2008+Assumptions!$B$79)),IF($E$2008=1,$X$2008&gt;=INDEX($X$1921:$X$2048,1+$A$2008-Assumptions!$B$80),$X$2008&gt;INDEX($X$1921:$X$2048,1+$A$2008+Assumptions!$B$80)),IF($F$2008=1,$Y$2008&gt;=INDEX($Y$1921:$Y$2048,1+$A$2008-Assumptions!$B$81),$Y$2008&gt;INDEX($Y$1921:$Y$2048,1+$A$2008+Assumptions!$B$81)),IF($G$2008=1,$Z$2008&gt;=INDEX($Z$1921:$Z$2048,1+$A$2008-Assumptions!$B$82),$Z$2008&gt;INDEX($Z$1921:$Z$2048,1+$A$2008+Assumptions!$B$82)),IF($H$2008=1,$AA$2008&gt;=INDEX($AA$1921:$AA$2048,1+$A$2008-Assumptions!$B$83),$AA$2008&gt;INDEX($AA$1921:$AA$2048,1+$A$2008+Assumptions!$B$83))),1,0)</f>
        <v>0</v>
      </c>
    </row>
    <row r="2009" customFormat="false" ht="15" hidden="true" customHeight="false" outlineLevel="0" collapsed="false">
      <c r="A2009" s="6" t="n">
        <f aca="false">ROW()-ROW($A$1921)+Assumptions!$B$4</f>
        <v>88</v>
      </c>
      <c r="B2009" s="12" t="n">
        <f aca="false">MOD(QUOTIENT($A$2009,Assumptions!$B$77),2)</f>
        <v>1</v>
      </c>
      <c r="C2009" s="12" t="n">
        <f aca="false">MOD(QUOTIENT($A$2009,Assumptions!$B$78),2)</f>
        <v>0</v>
      </c>
      <c r="D2009" s="12" t="n">
        <f aca="false">MOD(QUOTIENT($A$2009,Assumptions!$B$79),2)</f>
        <v>1</v>
      </c>
      <c r="E2009" s="12" t="n">
        <f aca="false">MOD(QUOTIENT($A$2009,Assumptions!$B$80),2)</f>
        <v>1</v>
      </c>
      <c r="F2009" s="12" t="n">
        <f aca="false">MOD(QUOTIENT($A$2009,Assumptions!$B$81),2)</f>
        <v>0</v>
      </c>
      <c r="G2009" s="12" t="n">
        <f aca="false">MOD(QUOTIENT($A$2009,Assumptions!$B$82),2)</f>
        <v>0</v>
      </c>
      <c r="H2009" s="12" t="n">
        <f aca="false">MOD(QUOTIENT($A$2009,Assumptions!$B$83),2)</f>
        <v>0</v>
      </c>
      <c r="I2009" s="12" t="n">
        <f aca="false">IF($B$2009=1,MIN(Assumptions!$B$67,MAX(Assumptions!$B$4,Assumptions!$B$26-(Assumptions!$B$4))),Assumptions!$B$4)</f>
        <v>30000000</v>
      </c>
      <c r="J2009" s="12" t="n">
        <f aca="false">IF($C$2009=1,MIN(Assumptions!$B$66,MAX(Assumptions!$B$4,Assumptions!$B$26-($I$2009))),Assumptions!$B$4)</f>
        <v>0</v>
      </c>
      <c r="K2009" s="12" t="n">
        <f aca="false">IF($D$2009=1,MIN(Assumptions!$B$61,MAX(Assumptions!$B$4,Assumptions!$B$26-($I$2009+$J$2009))),Assumptions!$B$4)</f>
        <v>100000000</v>
      </c>
      <c r="L2009" s="12" t="n">
        <f aca="false">IF($E$2009=1,MIN(Assumptions!$B$56,MAX(Assumptions!$B$4,Assumptions!$B$26-($I$2009+$J$2009+$K$2009))),Assumptions!$B$4)</f>
        <v>60000000</v>
      </c>
      <c r="M2009" s="12" t="n">
        <f aca="false">IF($F$2009=1,MIN(Assumptions!$B$51,MAX(Assumptions!$B$4,Assumptions!$B$26-($I$2009+$J$2009+$K$2009+$L$2009))),Assumptions!$B$4)</f>
        <v>0</v>
      </c>
      <c r="N2009" s="12" t="n">
        <f aca="false">IF($G$2009=1,MIN(Assumptions!$B$46,MAX(Assumptions!$B$4,Assumptions!$B$26-($I$2009+$J$2009+$K$2009+$L$2009+$M$2009))),Assumptions!$B$4)</f>
        <v>0</v>
      </c>
      <c r="O2009" s="12" t="n">
        <f aca="false">IF($H$2009=1,MIN(Assumptions!$B$41,MAX(Assumptions!$B$4,Assumptions!$B$26-($I$2009+$J$2009+$K$2009+$L$2009+$M$2009+$N$2009))),Assumptions!$B$4)</f>
        <v>0</v>
      </c>
      <c r="P2009" s="12" t="n">
        <f aca="false">$I$2009+$J$2009+$K$2009+$L$2009+$M$2009+$N$2009+$O$2009</f>
        <v>190000000</v>
      </c>
      <c r="Q2009" s="12" t="n">
        <f aca="false">MAX(Assumptions!$B$4,Assumptions!$B$26-$P$2009)</f>
        <v>1810000000</v>
      </c>
      <c r="R2009" s="12" t="n">
        <f aca="false">$J$1910+$O$1910+Assumptions!$B$20+IF($B$2009=0,$D$1910,Assumptions!$B$4)+IF($C$2009=0,$AI$1910,Assumptions!$B$4)+IF($D$2009=0,$AF$1910,Assumptions!$B$4)+IF($E$2009=0,$AC$1910,Assumptions!$B$4)+IF($F$2009=0,$Z$1910,Assumptions!$B$4)+IF($G$2009=0,$W$1910,Assumptions!$B$4)+IF($H$2009=0,$T$1910,Assumptions!$B$4)</f>
        <v>28372058.2540864</v>
      </c>
      <c r="S2009" s="12" t="n">
        <f aca="false">IF($R$2009&gt;Assumptions!$B$4,$Q$2009/$R$2009&gt;Assumptions!$B$13,FALSE())</f>
        <v>1</v>
      </c>
      <c r="T2009" s="12" t="n">
        <f aca="false">IF($S$2009,($Q$2009+Assumptions!$B$14*Assumptions!$B$13)/($R$2009+Assumptions!$B$14),IF($R$2009&gt;Assumptions!$B$4,$Q$2009/$R$2009,Assumptions!$B$4))</f>
        <v>58.7100472888</v>
      </c>
      <c r="U2009" s="12" t="n">
        <f aca="false">IF($B$2009=1,$I$2009,$D$1910*$T$2009)</f>
        <v>30000000</v>
      </c>
      <c r="V2009" s="12" t="n">
        <f aca="false">IF($C$2009=1,$J$2009,$AI$1910*$T$2009)</f>
        <v>358521066.877055</v>
      </c>
      <c r="W2009" s="12" t="n">
        <f aca="false">IF($D$2009=1,$K$2009,$AF$1910*$T$2009)</f>
        <v>100000000</v>
      </c>
      <c r="X2009" s="12" t="n">
        <f aca="false">IF($E$2009=1,$L$2009,$AC$1910*$T$2009)</f>
        <v>60000000</v>
      </c>
      <c r="Y2009" s="12" t="n">
        <f aca="false">IF($F$2009=1,$M$2009,$Z$1910*$T$2009)</f>
        <v>176130141.8664</v>
      </c>
      <c r="Z2009" s="12" t="n">
        <f aca="false">IF($G$2009=1,$N$2009,$W$1910*$T$2009)</f>
        <v>293550236.444</v>
      </c>
      <c r="AA2009" s="12" t="n">
        <f aca="false">IF($H$2009=1,$O$2009,$T$1910*$T$2009)</f>
        <v>293550236.444</v>
      </c>
      <c r="AB2009" s="12" t="n">
        <f aca="false">($J$1910+$O$1910)*$T$2009</f>
        <v>15582774.5473439</v>
      </c>
      <c r="AC2009" s="12" t="n">
        <f aca="false">Assumptions!$B$20*$T$2009</f>
        <v>528390425.5992</v>
      </c>
      <c r="AD2009" s="12" t="n">
        <f aca="false">IF($S$2009,Assumptions!$B$14*($T$2009-Assumptions!$B$13),Assumptions!$B$4)</f>
        <v>144275118.222</v>
      </c>
      <c r="AE2009" s="12" t="n">
        <f aca="false">$U$2009+$V$2009+$W$2009+$X$2009+$Y$2009+$Z$2009+$AA$2009+$AB$2009+$AC$2009+$AD$2009</f>
        <v>2000000000</v>
      </c>
      <c r="AF2009" s="12" t="n">
        <f aca="false">IF(AND(IF($B$2009=1,$U$2009&gt;=INDEX($U$1921:$U$2048,1+$A$2009-Assumptions!$B$77),$U$2009&gt;INDEX($U$1921:$U$2048,1+$A$2009+Assumptions!$B$77)),IF($C$2009=1,$V$2009&gt;=INDEX($V$1921:$V$2048,1+$A$2009-Assumptions!$B$78),$V$2009&gt;INDEX($V$1921:$V$2048,1+$A$2009+Assumptions!$B$78)),IF($D$2009=1,$W$2009&gt;=INDEX($W$1921:$W$2048,1+$A$2009-Assumptions!$B$79),$W$2009&gt;INDEX($W$1921:$W$2048,1+$A$2009+Assumptions!$B$79)),IF($E$2009=1,$X$2009&gt;=INDEX($X$1921:$X$2048,1+$A$2009-Assumptions!$B$80),$X$2009&gt;INDEX($X$1921:$X$2048,1+$A$2009+Assumptions!$B$80)),IF($F$2009=1,$Y$2009&gt;=INDEX($Y$1921:$Y$2048,1+$A$2009-Assumptions!$B$81),$Y$2009&gt;INDEX($Y$1921:$Y$2048,1+$A$2009+Assumptions!$B$81)),IF($G$2009=1,$Z$2009&gt;=INDEX($Z$1921:$Z$2048,1+$A$2009-Assumptions!$B$82),$Z$2009&gt;INDEX($Z$1921:$Z$2048,1+$A$2009+Assumptions!$B$82)),IF($H$2009=1,$AA$2009&gt;=INDEX($AA$1921:$AA$2048,1+$A$2009-Assumptions!$B$83),$AA$2009&gt;INDEX($AA$1921:$AA$2048,1+$A$2009+Assumptions!$B$83))),1,0)</f>
        <v>0</v>
      </c>
    </row>
    <row r="2010" customFormat="false" ht="15" hidden="true" customHeight="false" outlineLevel="0" collapsed="false">
      <c r="A2010" s="6" t="n">
        <f aca="false">ROW()-ROW($A$1921)+Assumptions!$B$4</f>
        <v>89</v>
      </c>
      <c r="B2010" s="12" t="n">
        <f aca="false">MOD(QUOTIENT($A$2010,Assumptions!$B$77),2)</f>
        <v>1</v>
      </c>
      <c r="C2010" s="12" t="n">
        <f aca="false">MOD(QUOTIENT($A$2010,Assumptions!$B$78),2)</f>
        <v>0</v>
      </c>
      <c r="D2010" s="12" t="n">
        <f aca="false">MOD(QUOTIENT($A$2010,Assumptions!$B$79),2)</f>
        <v>1</v>
      </c>
      <c r="E2010" s="12" t="n">
        <f aca="false">MOD(QUOTIENT($A$2010,Assumptions!$B$80),2)</f>
        <v>1</v>
      </c>
      <c r="F2010" s="12" t="n">
        <f aca="false">MOD(QUOTIENT($A$2010,Assumptions!$B$81),2)</f>
        <v>0</v>
      </c>
      <c r="G2010" s="12" t="n">
        <f aca="false">MOD(QUOTIENT($A$2010,Assumptions!$B$82),2)</f>
        <v>0</v>
      </c>
      <c r="H2010" s="12" t="n">
        <f aca="false">MOD(QUOTIENT($A$2010,Assumptions!$B$83),2)</f>
        <v>1</v>
      </c>
      <c r="I2010" s="12" t="n">
        <f aca="false">IF($B$2010=1,MIN(Assumptions!$B$67,MAX(Assumptions!$B$4,Assumptions!$B$26-(Assumptions!$B$4))),Assumptions!$B$4)</f>
        <v>30000000</v>
      </c>
      <c r="J2010" s="12" t="n">
        <f aca="false">IF($C$2010=1,MIN(Assumptions!$B$66,MAX(Assumptions!$B$4,Assumptions!$B$26-($I$2010))),Assumptions!$B$4)</f>
        <v>0</v>
      </c>
      <c r="K2010" s="12" t="n">
        <f aca="false">IF($D$2010=1,MIN(Assumptions!$B$61,MAX(Assumptions!$B$4,Assumptions!$B$26-($I$2010+$J$2010))),Assumptions!$B$4)</f>
        <v>100000000</v>
      </c>
      <c r="L2010" s="12" t="n">
        <f aca="false">IF($E$2010=1,MIN(Assumptions!$B$56,MAX(Assumptions!$B$4,Assumptions!$B$26-($I$2010+$J$2010+$K$2010))),Assumptions!$B$4)</f>
        <v>60000000</v>
      </c>
      <c r="M2010" s="12" t="n">
        <f aca="false">IF($F$2010=1,MIN(Assumptions!$B$51,MAX(Assumptions!$B$4,Assumptions!$B$26-($I$2010+$J$2010+$K$2010+$L$2010))),Assumptions!$B$4)</f>
        <v>0</v>
      </c>
      <c r="N2010" s="12" t="n">
        <f aca="false">IF($G$2010=1,MIN(Assumptions!$B$46,MAX(Assumptions!$B$4,Assumptions!$B$26-($I$2010+$J$2010+$K$2010+$L$2010+$M$2010))),Assumptions!$B$4)</f>
        <v>0</v>
      </c>
      <c r="O2010" s="12" t="n">
        <f aca="false">IF($H$2010=1,MIN(Assumptions!$B$41,MAX(Assumptions!$B$4,Assumptions!$B$26-($I$2010+$J$2010+$K$2010+$L$2010+$M$2010+$N$2010))),Assumptions!$B$4)</f>
        <v>5000000</v>
      </c>
      <c r="P2010" s="12" t="n">
        <f aca="false">$I$2010+$J$2010+$K$2010+$L$2010+$M$2010+$N$2010+$O$2010</f>
        <v>195000000</v>
      </c>
      <c r="Q2010" s="12" t="n">
        <f aca="false">MAX(Assumptions!$B$4,Assumptions!$B$26-$P$2010)</f>
        <v>1805000000</v>
      </c>
      <c r="R2010" s="12" t="n">
        <f aca="false">$J$1910+$O$1910+Assumptions!$B$20+IF($B$2010=0,$D$1910,Assumptions!$B$4)+IF($C$2010=0,$AI$1910,Assumptions!$B$4)+IF($D$2010=0,$AF$1910,Assumptions!$B$4)+IF($E$2010=0,$AC$1910,Assumptions!$B$4)+IF($F$2010=0,$Z$1910,Assumptions!$B$4)+IF($G$2010=0,$W$1910,Assumptions!$B$4)+IF($H$2010=0,$T$1910,Assumptions!$B$4)</f>
        <v>23372058.2540864</v>
      </c>
      <c r="S2010" s="12" t="n">
        <f aca="false">IF($R$2010&gt;Assumptions!$B$4,$Q$2010/$R$2010&gt;Assumptions!$B$13,FALSE())</f>
        <v>1</v>
      </c>
      <c r="T2010" s="12" t="n">
        <f aca="false">IF($S$2010,($Q$2010+Assumptions!$B$14*Assumptions!$B$13)/($R$2010+Assumptions!$B$14),IF($R$2010&gt;Assumptions!$B$4,$Q$2010/$R$2010,Assumptions!$B$4))</f>
        <v>69.8630152363125</v>
      </c>
      <c r="U2010" s="12" t="n">
        <f aca="false">IF($B$2010=1,$I$2010,$D$1910*$T$2010)</f>
        <v>30000000</v>
      </c>
      <c r="V2010" s="12" t="n">
        <f aca="false">IF($C$2010=1,$J$2010,$AI$1910*$T$2010)</f>
        <v>426628216.369176</v>
      </c>
      <c r="W2010" s="12" t="n">
        <f aca="false">IF($D$2010=1,$K$2010,$AF$1910*$T$2010)</f>
        <v>100000000</v>
      </c>
      <c r="X2010" s="12" t="n">
        <f aca="false">IF($E$2010=1,$L$2010,$AC$1910*$T$2010)</f>
        <v>60000000</v>
      </c>
      <c r="Y2010" s="12" t="n">
        <f aca="false">IF($F$2010=1,$M$2010,$Z$1910*$T$2010)</f>
        <v>209589045.708937</v>
      </c>
      <c r="Z2010" s="12" t="n">
        <f aca="false">IF($G$2010=1,$N$2010,$W$1910*$T$2010)</f>
        <v>349315076.181563</v>
      </c>
      <c r="AA2010" s="12" t="n">
        <f aca="false">IF($H$2010=1,$O$2010,$T$1910*$T$2010)</f>
        <v>5000000</v>
      </c>
      <c r="AB2010" s="12" t="n">
        <f aca="false">($J$1910+$O$1910)*$T$2010</f>
        <v>18542986.5227309</v>
      </c>
      <c r="AC2010" s="12" t="n">
        <f aca="false">Assumptions!$B$20*$T$2010</f>
        <v>628767137.126813</v>
      </c>
      <c r="AD2010" s="12" t="n">
        <f aca="false">IF($S$2010,Assumptions!$B$14*($T$2010-Assumptions!$B$13),Assumptions!$B$4)</f>
        <v>172157538.090781</v>
      </c>
      <c r="AE2010" s="12" t="n">
        <f aca="false">$U$2010+$V$2010+$W$2010+$X$2010+$Y$2010+$Z$2010+$AA$2010+$AB$2010+$AC$2010+$AD$2010</f>
        <v>2000000000</v>
      </c>
      <c r="AF2010" s="12" t="n">
        <f aca="false">IF(AND(IF($B$2010=1,$U$2010&gt;=INDEX($U$1921:$U$2048,1+$A$2010-Assumptions!$B$77),$U$2010&gt;INDEX($U$1921:$U$2048,1+$A$2010+Assumptions!$B$77)),IF($C$2010=1,$V$2010&gt;=INDEX($V$1921:$V$2048,1+$A$2010-Assumptions!$B$78),$V$2010&gt;INDEX($V$1921:$V$2048,1+$A$2010+Assumptions!$B$78)),IF($D$2010=1,$W$2010&gt;=INDEX($W$1921:$W$2048,1+$A$2010-Assumptions!$B$79),$W$2010&gt;INDEX($W$1921:$W$2048,1+$A$2010+Assumptions!$B$79)),IF($E$2010=1,$X$2010&gt;=INDEX($X$1921:$X$2048,1+$A$2010-Assumptions!$B$80),$X$2010&gt;INDEX($X$1921:$X$2048,1+$A$2010+Assumptions!$B$80)),IF($F$2010=1,$Y$2010&gt;=INDEX($Y$1921:$Y$2048,1+$A$2010-Assumptions!$B$81),$Y$2010&gt;INDEX($Y$1921:$Y$2048,1+$A$2010+Assumptions!$B$81)),IF($G$2010=1,$Z$2010&gt;=INDEX($Z$1921:$Z$2048,1+$A$2010-Assumptions!$B$82),$Z$2010&gt;INDEX($Z$1921:$Z$2048,1+$A$2010+Assumptions!$B$82)),IF($H$2010=1,$AA$2010&gt;=INDEX($AA$1921:$AA$2048,1+$A$2010-Assumptions!$B$83),$AA$2010&gt;INDEX($AA$1921:$AA$2048,1+$A$2010+Assumptions!$B$83))),1,0)</f>
        <v>0</v>
      </c>
    </row>
    <row r="2011" customFormat="false" ht="15" hidden="true" customHeight="false" outlineLevel="0" collapsed="false">
      <c r="A2011" s="6" t="n">
        <f aca="false">ROW()-ROW($A$1921)+Assumptions!$B$4</f>
        <v>90</v>
      </c>
      <c r="B2011" s="12" t="n">
        <f aca="false">MOD(QUOTIENT($A$2011,Assumptions!$B$77),2)</f>
        <v>1</v>
      </c>
      <c r="C2011" s="12" t="n">
        <f aca="false">MOD(QUOTIENT($A$2011,Assumptions!$B$78),2)</f>
        <v>0</v>
      </c>
      <c r="D2011" s="12" t="n">
        <f aca="false">MOD(QUOTIENT($A$2011,Assumptions!$B$79),2)</f>
        <v>1</v>
      </c>
      <c r="E2011" s="12" t="n">
        <f aca="false">MOD(QUOTIENT($A$2011,Assumptions!$B$80),2)</f>
        <v>1</v>
      </c>
      <c r="F2011" s="12" t="n">
        <f aca="false">MOD(QUOTIENT($A$2011,Assumptions!$B$81),2)</f>
        <v>0</v>
      </c>
      <c r="G2011" s="12" t="n">
        <f aca="false">MOD(QUOTIENT($A$2011,Assumptions!$B$82),2)</f>
        <v>1</v>
      </c>
      <c r="H2011" s="12" t="n">
        <f aca="false">MOD(QUOTIENT($A$2011,Assumptions!$B$83),2)</f>
        <v>0</v>
      </c>
      <c r="I2011" s="12" t="n">
        <f aca="false">IF($B$2011=1,MIN(Assumptions!$B$67,MAX(Assumptions!$B$4,Assumptions!$B$26-(Assumptions!$B$4))),Assumptions!$B$4)</f>
        <v>30000000</v>
      </c>
      <c r="J2011" s="12" t="n">
        <f aca="false">IF($C$2011=1,MIN(Assumptions!$B$66,MAX(Assumptions!$B$4,Assumptions!$B$26-($I$2011))),Assumptions!$B$4)</f>
        <v>0</v>
      </c>
      <c r="K2011" s="12" t="n">
        <f aca="false">IF($D$2011=1,MIN(Assumptions!$B$61,MAX(Assumptions!$B$4,Assumptions!$B$26-($I$2011+$J$2011))),Assumptions!$B$4)</f>
        <v>100000000</v>
      </c>
      <c r="L2011" s="12" t="n">
        <f aca="false">IF($E$2011=1,MIN(Assumptions!$B$56,MAX(Assumptions!$B$4,Assumptions!$B$26-($I$2011+$J$2011+$K$2011))),Assumptions!$B$4)</f>
        <v>60000000</v>
      </c>
      <c r="M2011" s="12" t="n">
        <f aca="false">IF($F$2011=1,MIN(Assumptions!$B$51,MAX(Assumptions!$B$4,Assumptions!$B$26-($I$2011+$J$2011+$K$2011+$L$2011))),Assumptions!$B$4)</f>
        <v>0</v>
      </c>
      <c r="N2011" s="12" t="n">
        <f aca="false">IF($G$2011=1,MIN(Assumptions!$B$46,MAX(Assumptions!$B$4,Assumptions!$B$26-($I$2011+$J$2011+$K$2011+$L$2011+$M$2011))),Assumptions!$B$4)</f>
        <v>15000000</v>
      </c>
      <c r="O2011" s="12" t="n">
        <f aca="false">IF($H$2011=1,MIN(Assumptions!$B$41,MAX(Assumptions!$B$4,Assumptions!$B$26-($I$2011+$J$2011+$K$2011+$L$2011+$M$2011+$N$2011))),Assumptions!$B$4)</f>
        <v>0</v>
      </c>
      <c r="P2011" s="12" t="n">
        <f aca="false">$I$2011+$J$2011+$K$2011+$L$2011+$M$2011+$N$2011+$O$2011</f>
        <v>205000000</v>
      </c>
      <c r="Q2011" s="12" t="n">
        <f aca="false">MAX(Assumptions!$B$4,Assumptions!$B$26-$P$2011)</f>
        <v>1795000000</v>
      </c>
      <c r="R2011" s="12" t="n">
        <f aca="false">$J$1910+$O$1910+Assumptions!$B$20+IF($B$2011=0,$D$1910,Assumptions!$B$4)+IF($C$2011=0,$AI$1910,Assumptions!$B$4)+IF($D$2011=0,$AF$1910,Assumptions!$B$4)+IF($E$2011=0,$AC$1910,Assumptions!$B$4)+IF($F$2011=0,$Z$1910,Assumptions!$B$4)+IF($G$2011=0,$W$1910,Assumptions!$B$4)+IF($H$2011=0,$T$1910,Assumptions!$B$4)</f>
        <v>23372058.2540864</v>
      </c>
      <c r="S2011" s="12" t="n">
        <f aca="false">IF($R$2011&gt;Assumptions!$B$4,$Q$2011/$R$2011&gt;Assumptions!$B$13,FALSE())</f>
        <v>1</v>
      </c>
      <c r="T2011" s="12" t="n">
        <f aca="false">IF($S$2011,($Q$2011+Assumptions!$B$14*Assumptions!$B$13)/($R$2011+Assumptions!$B$14),IF($R$2011&gt;Assumptions!$B$4,$Q$2011/$R$2011,Assumptions!$B$4))</f>
        <v>69.4764978629442</v>
      </c>
      <c r="U2011" s="12" t="n">
        <f aca="false">IF($B$2011=1,$I$2011,$D$1910*$T$2011)</f>
        <v>30000000</v>
      </c>
      <c r="V2011" s="12" t="n">
        <f aca="false">IF($C$2011=1,$J$2011,$AI$1910*$T$2011)</f>
        <v>424267894.286912</v>
      </c>
      <c r="W2011" s="12" t="n">
        <f aca="false">IF($D$2011=1,$K$2011,$AF$1910*$T$2011)</f>
        <v>100000000</v>
      </c>
      <c r="X2011" s="12" t="n">
        <f aca="false">IF($E$2011=1,$L$2011,$AC$1910*$T$2011)</f>
        <v>60000000</v>
      </c>
      <c r="Y2011" s="12" t="n">
        <f aca="false">IF($F$2011=1,$M$2011,$Z$1910*$T$2011)</f>
        <v>208429493.588833</v>
      </c>
      <c r="Z2011" s="12" t="n">
        <f aca="false">IF($G$2011=1,$N$2011,$W$1910*$T$2011)</f>
        <v>15000000</v>
      </c>
      <c r="AA2011" s="12" t="n">
        <f aca="false">IF($H$2011=1,$O$2011,$T$1910*$T$2011)</f>
        <v>347382489.314721</v>
      </c>
      <c r="AB2011" s="12" t="n">
        <f aca="false">($J$1910+$O$1910)*$T$2011</f>
        <v>18440397.3856757</v>
      </c>
      <c r="AC2011" s="12" t="n">
        <f aca="false">Assumptions!$B$20*$T$2011</f>
        <v>625288480.766498</v>
      </c>
      <c r="AD2011" s="12" t="n">
        <f aca="false">IF($S$2011,Assumptions!$B$14*($T$2011-Assumptions!$B$13),Assumptions!$B$4)</f>
        <v>171191244.657361</v>
      </c>
      <c r="AE2011" s="12" t="n">
        <f aca="false">$U$2011+$V$2011+$W$2011+$X$2011+$Y$2011+$Z$2011+$AA$2011+$AB$2011+$AC$2011+$AD$2011</f>
        <v>2000000000</v>
      </c>
      <c r="AF2011" s="12" t="n">
        <f aca="false">IF(AND(IF($B$2011=1,$U$2011&gt;=INDEX($U$1921:$U$2048,1+$A$2011-Assumptions!$B$77),$U$2011&gt;INDEX($U$1921:$U$2048,1+$A$2011+Assumptions!$B$77)),IF($C$2011=1,$V$2011&gt;=INDEX($V$1921:$V$2048,1+$A$2011-Assumptions!$B$78),$V$2011&gt;INDEX($V$1921:$V$2048,1+$A$2011+Assumptions!$B$78)),IF($D$2011=1,$W$2011&gt;=INDEX($W$1921:$W$2048,1+$A$2011-Assumptions!$B$79),$W$2011&gt;INDEX($W$1921:$W$2048,1+$A$2011+Assumptions!$B$79)),IF($E$2011=1,$X$2011&gt;=INDEX($X$1921:$X$2048,1+$A$2011-Assumptions!$B$80),$X$2011&gt;INDEX($X$1921:$X$2048,1+$A$2011+Assumptions!$B$80)),IF($F$2011=1,$Y$2011&gt;=INDEX($Y$1921:$Y$2048,1+$A$2011-Assumptions!$B$81),$Y$2011&gt;INDEX($Y$1921:$Y$2048,1+$A$2011+Assumptions!$B$81)),IF($G$2011=1,$Z$2011&gt;=INDEX($Z$1921:$Z$2048,1+$A$2011-Assumptions!$B$82),$Z$2011&gt;INDEX($Z$1921:$Z$2048,1+$A$2011+Assumptions!$B$82)),IF($H$2011=1,$AA$2011&gt;=INDEX($AA$1921:$AA$2048,1+$A$2011-Assumptions!$B$83),$AA$2011&gt;INDEX($AA$1921:$AA$2048,1+$A$2011+Assumptions!$B$83))),1,0)</f>
        <v>0</v>
      </c>
    </row>
    <row r="2012" customFormat="false" ht="15" hidden="true" customHeight="false" outlineLevel="0" collapsed="false">
      <c r="A2012" s="6" t="n">
        <f aca="false">ROW()-ROW($A$1921)+Assumptions!$B$4</f>
        <v>91</v>
      </c>
      <c r="B2012" s="12" t="n">
        <f aca="false">MOD(QUOTIENT($A$2012,Assumptions!$B$77),2)</f>
        <v>1</v>
      </c>
      <c r="C2012" s="12" t="n">
        <f aca="false">MOD(QUOTIENT($A$2012,Assumptions!$B$78),2)</f>
        <v>0</v>
      </c>
      <c r="D2012" s="12" t="n">
        <f aca="false">MOD(QUOTIENT($A$2012,Assumptions!$B$79),2)</f>
        <v>1</v>
      </c>
      <c r="E2012" s="12" t="n">
        <f aca="false">MOD(QUOTIENT($A$2012,Assumptions!$B$80),2)</f>
        <v>1</v>
      </c>
      <c r="F2012" s="12" t="n">
        <f aca="false">MOD(QUOTIENT($A$2012,Assumptions!$B$81),2)</f>
        <v>0</v>
      </c>
      <c r="G2012" s="12" t="n">
        <f aca="false">MOD(QUOTIENT($A$2012,Assumptions!$B$82),2)</f>
        <v>1</v>
      </c>
      <c r="H2012" s="12" t="n">
        <f aca="false">MOD(QUOTIENT($A$2012,Assumptions!$B$83),2)</f>
        <v>1</v>
      </c>
      <c r="I2012" s="12" t="n">
        <f aca="false">IF($B$2012=1,MIN(Assumptions!$B$67,MAX(Assumptions!$B$4,Assumptions!$B$26-(Assumptions!$B$4))),Assumptions!$B$4)</f>
        <v>30000000</v>
      </c>
      <c r="J2012" s="12" t="n">
        <f aca="false">IF($C$2012=1,MIN(Assumptions!$B$66,MAX(Assumptions!$B$4,Assumptions!$B$26-($I$2012))),Assumptions!$B$4)</f>
        <v>0</v>
      </c>
      <c r="K2012" s="12" t="n">
        <f aca="false">IF($D$2012=1,MIN(Assumptions!$B$61,MAX(Assumptions!$B$4,Assumptions!$B$26-($I$2012+$J$2012))),Assumptions!$B$4)</f>
        <v>100000000</v>
      </c>
      <c r="L2012" s="12" t="n">
        <f aca="false">IF($E$2012=1,MIN(Assumptions!$B$56,MAX(Assumptions!$B$4,Assumptions!$B$26-($I$2012+$J$2012+$K$2012))),Assumptions!$B$4)</f>
        <v>60000000</v>
      </c>
      <c r="M2012" s="12" t="n">
        <f aca="false">IF($F$2012=1,MIN(Assumptions!$B$51,MAX(Assumptions!$B$4,Assumptions!$B$26-($I$2012+$J$2012+$K$2012+$L$2012))),Assumptions!$B$4)</f>
        <v>0</v>
      </c>
      <c r="N2012" s="12" t="n">
        <f aca="false">IF($G$2012=1,MIN(Assumptions!$B$46,MAX(Assumptions!$B$4,Assumptions!$B$26-($I$2012+$J$2012+$K$2012+$L$2012+$M$2012))),Assumptions!$B$4)</f>
        <v>15000000</v>
      </c>
      <c r="O2012" s="12" t="n">
        <f aca="false">IF($H$2012=1,MIN(Assumptions!$B$41,MAX(Assumptions!$B$4,Assumptions!$B$26-($I$2012+$J$2012+$K$2012+$L$2012+$M$2012+$N$2012))),Assumptions!$B$4)</f>
        <v>5000000</v>
      </c>
      <c r="P2012" s="12" t="n">
        <f aca="false">$I$2012+$J$2012+$K$2012+$L$2012+$M$2012+$N$2012+$O$2012</f>
        <v>210000000</v>
      </c>
      <c r="Q2012" s="12" t="n">
        <f aca="false">MAX(Assumptions!$B$4,Assumptions!$B$26-$P$2012)</f>
        <v>1790000000</v>
      </c>
      <c r="R2012" s="12" t="n">
        <f aca="false">$J$1910+$O$1910+Assumptions!$B$20+IF($B$2012=0,$D$1910,Assumptions!$B$4)+IF($C$2012=0,$AI$1910,Assumptions!$B$4)+IF($D$2012=0,$AF$1910,Assumptions!$B$4)+IF($E$2012=0,$AC$1910,Assumptions!$B$4)+IF($F$2012=0,$Z$1910,Assumptions!$B$4)+IF($G$2012=0,$W$1910,Assumptions!$B$4)+IF($H$2012=0,$T$1910,Assumptions!$B$4)</f>
        <v>18372058.2540864</v>
      </c>
      <c r="S2012" s="12" t="n">
        <f aca="false">IF($R$2012&gt;Assumptions!$B$4,$Q$2012/$R$2012&gt;Assumptions!$B$13,FALSE())</f>
        <v>1</v>
      </c>
      <c r="T2012" s="12" t="n">
        <f aca="false">IF($S$2012,($Q$2012+Assumptions!$B$14*Assumptions!$B$13)/($R$2012+Assumptions!$B$14),IF($R$2012&gt;Assumptions!$B$4,$Q$2012/$R$2012,Assumptions!$B$4))</f>
        <v>85.8803659025368</v>
      </c>
      <c r="U2012" s="12" t="n">
        <f aca="false">IF($B$2012=1,$I$2012,$D$1910*$T$2012)</f>
        <v>30000000</v>
      </c>
      <c r="V2012" s="12" t="n">
        <f aca="false">IF($C$2012=1,$J$2012,$AI$1910*$T$2012)</f>
        <v>524440395.282105</v>
      </c>
      <c r="W2012" s="12" t="n">
        <f aca="false">IF($D$2012=1,$K$2012,$AF$1910*$T$2012)</f>
        <v>100000000</v>
      </c>
      <c r="X2012" s="12" t="n">
        <f aca="false">IF($E$2012=1,$L$2012,$AC$1910*$T$2012)</f>
        <v>60000000</v>
      </c>
      <c r="Y2012" s="12" t="n">
        <f aca="false">IF($F$2012=1,$M$2012,$Z$1910*$T$2012)</f>
        <v>257641097.70761</v>
      </c>
      <c r="Z2012" s="12" t="n">
        <f aca="false">IF($G$2012=1,$N$2012,$W$1910*$T$2012)</f>
        <v>15000000</v>
      </c>
      <c r="AA2012" s="12" t="n">
        <f aca="false">IF($H$2012=1,$O$2012,$T$1910*$T$2012)</f>
        <v>5000000</v>
      </c>
      <c r="AB2012" s="12" t="n">
        <f aca="false">($J$1910+$O$1910)*$T$2012</f>
        <v>22794299.1311119</v>
      </c>
      <c r="AC2012" s="12" t="n">
        <f aca="false">Assumptions!$B$20*$T$2012</f>
        <v>772923293.122831</v>
      </c>
      <c r="AD2012" s="12" t="n">
        <f aca="false">IF($S$2012,Assumptions!$B$14*($T$2012-Assumptions!$B$13),Assumptions!$B$4)</f>
        <v>212200914.756342</v>
      </c>
      <c r="AE2012" s="12" t="n">
        <f aca="false">$U$2012+$V$2012+$W$2012+$X$2012+$Y$2012+$Z$2012+$AA$2012+$AB$2012+$AC$2012+$AD$2012</f>
        <v>2000000000</v>
      </c>
      <c r="AF2012" s="12" t="n">
        <f aca="false">IF(AND(IF($B$2012=1,$U$2012&gt;=INDEX($U$1921:$U$2048,1+$A$2012-Assumptions!$B$77),$U$2012&gt;INDEX($U$1921:$U$2048,1+$A$2012+Assumptions!$B$77)),IF($C$2012=1,$V$2012&gt;=INDEX($V$1921:$V$2048,1+$A$2012-Assumptions!$B$78),$V$2012&gt;INDEX($V$1921:$V$2048,1+$A$2012+Assumptions!$B$78)),IF($D$2012=1,$W$2012&gt;=INDEX($W$1921:$W$2048,1+$A$2012-Assumptions!$B$79),$W$2012&gt;INDEX($W$1921:$W$2048,1+$A$2012+Assumptions!$B$79)),IF($E$2012=1,$X$2012&gt;=INDEX($X$1921:$X$2048,1+$A$2012-Assumptions!$B$80),$X$2012&gt;INDEX($X$1921:$X$2048,1+$A$2012+Assumptions!$B$80)),IF($F$2012=1,$Y$2012&gt;=INDEX($Y$1921:$Y$2048,1+$A$2012-Assumptions!$B$81),$Y$2012&gt;INDEX($Y$1921:$Y$2048,1+$A$2012+Assumptions!$B$81)),IF($G$2012=1,$Z$2012&gt;=INDEX($Z$1921:$Z$2048,1+$A$2012-Assumptions!$B$82),$Z$2012&gt;INDEX($Z$1921:$Z$2048,1+$A$2012+Assumptions!$B$82)),IF($H$2012=1,$AA$2012&gt;=INDEX($AA$1921:$AA$2048,1+$A$2012-Assumptions!$B$83),$AA$2012&gt;INDEX($AA$1921:$AA$2048,1+$A$2012+Assumptions!$B$83))),1,0)</f>
        <v>0</v>
      </c>
    </row>
    <row r="2013" customFormat="false" ht="15" hidden="true" customHeight="false" outlineLevel="0" collapsed="false">
      <c r="A2013" s="6" t="n">
        <f aca="false">ROW()-ROW($A$1921)+Assumptions!$B$4</f>
        <v>92</v>
      </c>
      <c r="B2013" s="12" t="n">
        <f aca="false">MOD(QUOTIENT($A$2013,Assumptions!$B$77),2)</f>
        <v>1</v>
      </c>
      <c r="C2013" s="12" t="n">
        <f aca="false">MOD(QUOTIENT($A$2013,Assumptions!$B$78),2)</f>
        <v>0</v>
      </c>
      <c r="D2013" s="12" t="n">
        <f aca="false">MOD(QUOTIENT($A$2013,Assumptions!$B$79),2)</f>
        <v>1</v>
      </c>
      <c r="E2013" s="12" t="n">
        <f aca="false">MOD(QUOTIENT($A$2013,Assumptions!$B$80),2)</f>
        <v>1</v>
      </c>
      <c r="F2013" s="12" t="n">
        <f aca="false">MOD(QUOTIENT($A$2013,Assumptions!$B$81),2)</f>
        <v>1</v>
      </c>
      <c r="G2013" s="12" t="n">
        <f aca="false">MOD(QUOTIENT($A$2013,Assumptions!$B$82),2)</f>
        <v>0</v>
      </c>
      <c r="H2013" s="12" t="n">
        <f aca="false">MOD(QUOTIENT($A$2013,Assumptions!$B$83),2)</f>
        <v>0</v>
      </c>
      <c r="I2013" s="12" t="n">
        <f aca="false">IF($B$2013=1,MIN(Assumptions!$B$67,MAX(Assumptions!$B$4,Assumptions!$B$26-(Assumptions!$B$4))),Assumptions!$B$4)</f>
        <v>30000000</v>
      </c>
      <c r="J2013" s="12" t="n">
        <f aca="false">IF($C$2013=1,MIN(Assumptions!$B$66,MAX(Assumptions!$B$4,Assumptions!$B$26-($I$2013))),Assumptions!$B$4)</f>
        <v>0</v>
      </c>
      <c r="K2013" s="12" t="n">
        <f aca="false">IF($D$2013=1,MIN(Assumptions!$B$61,MAX(Assumptions!$B$4,Assumptions!$B$26-($I$2013+$J$2013))),Assumptions!$B$4)</f>
        <v>100000000</v>
      </c>
      <c r="L2013" s="12" t="n">
        <f aca="false">IF($E$2013=1,MIN(Assumptions!$B$56,MAX(Assumptions!$B$4,Assumptions!$B$26-($I$2013+$J$2013+$K$2013))),Assumptions!$B$4)</f>
        <v>60000000</v>
      </c>
      <c r="M2013" s="12" t="n">
        <f aca="false">IF($F$2013=1,MIN(Assumptions!$B$51,MAX(Assumptions!$B$4,Assumptions!$B$26-($I$2013+$J$2013+$K$2013+$L$2013))),Assumptions!$B$4)</f>
        <v>30000000</v>
      </c>
      <c r="N2013" s="12" t="n">
        <f aca="false">IF($G$2013=1,MIN(Assumptions!$B$46,MAX(Assumptions!$B$4,Assumptions!$B$26-($I$2013+$J$2013+$K$2013+$L$2013+$M$2013))),Assumptions!$B$4)</f>
        <v>0</v>
      </c>
      <c r="O2013" s="12" t="n">
        <f aca="false">IF($H$2013=1,MIN(Assumptions!$B$41,MAX(Assumptions!$B$4,Assumptions!$B$26-($I$2013+$J$2013+$K$2013+$L$2013+$M$2013+$N$2013))),Assumptions!$B$4)</f>
        <v>0</v>
      </c>
      <c r="P2013" s="12" t="n">
        <f aca="false">$I$2013+$J$2013+$K$2013+$L$2013+$M$2013+$N$2013+$O$2013</f>
        <v>220000000</v>
      </c>
      <c r="Q2013" s="12" t="n">
        <f aca="false">MAX(Assumptions!$B$4,Assumptions!$B$26-$P$2013)</f>
        <v>1780000000</v>
      </c>
      <c r="R2013" s="12" t="n">
        <f aca="false">$J$1910+$O$1910+Assumptions!$B$20+IF($B$2013=0,$D$1910,Assumptions!$B$4)+IF($C$2013=0,$AI$1910,Assumptions!$B$4)+IF($D$2013=0,$AF$1910,Assumptions!$B$4)+IF($E$2013=0,$AC$1910,Assumptions!$B$4)+IF($F$2013=0,$Z$1910,Assumptions!$B$4)+IF($G$2013=0,$W$1910,Assumptions!$B$4)+IF($H$2013=0,$T$1910,Assumptions!$B$4)</f>
        <v>25372058.2540864</v>
      </c>
      <c r="S2013" s="12" t="n">
        <f aca="false">IF($R$2013&gt;Assumptions!$B$4,$Q$2013/$R$2013&gt;Assumptions!$B$13,FALSE())</f>
        <v>1</v>
      </c>
      <c r="T2013" s="12" t="n">
        <f aca="false">IF($S$2013,($Q$2013+Assumptions!$B$14*Assumptions!$B$13)/($R$2013+Assumptions!$B$14),IF($R$2013&gt;Assumptions!$B$4,$Q$2013/$R$2013,Assumptions!$B$4))</f>
        <v>63.9529375172235</v>
      </c>
      <c r="U2013" s="12" t="n">
        <f aca="false">IF($B$2013=1,$I$2013,$D$1910*$T$2013)</f>
        <v>30000000</v>
      </c>
      <c r="V2013" s="12" t="n">
        <f aca="false">IF($C$2013=1,$J$2013,$AI$1910*$T$2013)</f>
        <v>390537505.034009</v>
      </c>
      <c r="W2013" s="12" t="n">
        <f aca="false">IF($D$2013=1,$K$2013,$AF$1910*$T$2013)</f>
        <v>100000000</v>
      </c>
      <c r="X2013" s="12" t="n">
        <f aca="false">IF($E$2013=1,$L$2013,$AC$1910*$T$2013)</f>
        <v>60000000</v>
      </c>
      <c r="Y2013" s="12" t="n">
        <f aca="false">IF($F$2013=1,$M$2013,$Z$1910*$T$2013)</f>
        <v>30000000</v>
      </c>
      <c r="Z2013" s="12" t="n">
        <f aca="false">IF($G$2013=1,$N$2013,$W$1910*$T$2013)</f>
        <v>319764687.586118</v>
      </c>
      <c r="AA2013" s="12" t="n">
        <f aca="false">IF($H$2013=1,$O$2013,$T$1910*$T$2013)</f>
        <v>319764687.586118</v>
      </c>
      <c r="AB2013" s="12" t="n">
        <f aca="false">($J$1910+$O$1910)*$T$2013</f>
        <v>16974338.3456852</v>
      </c>
      <c r="AC2013" s="12" t="n">
        <f aca="false">Assumptions!$B$20*$T$2013</f>
        <v>575576437.655012</v>
      </c>
      <c r="AD2013" s="12" t="n">
        <f aca="false">IF($S$2013,Assumptions!$B$14*($T$2013-Assumptions!$B$13),Assumptions!$B$4)</f>
        <v>157382343.793059</v>
      </c>
      <c r="AE2013" s="12" t="n">
        <f aca="false">$U$2013+$V$2013+$W$2013+$X$2013+$Y$2013+$Z$2013+$AA$2013+$AB$2013+$AC$2013+$AD$2013</f>
        <v>2000000000</v>
      </c>
      <c r="AF2013" s="12" t="n">
        <f aca="false">IF(AND(IF($B$2013=1,$U$2013&gt;=INDEX($U$1921:$U$2048,1+$A$2013-Assumptions!$B$77),$U$2013&gt;INDEX($U$1921:$U$2048,1+$A$2013+Assumptions!$B$77)),IF($C$2013=1,$V$2013&gt;=INDEX($V$1921:$V$2048,1+$A$2013-Assumptions!$B$78),$V$2013&gt;INDEX($V$1921:$V$2048,1+$A$2013+Assumptions!$B$78)),IF($D$2013=1,$W$2013&gt;=INDEX($W$1921:$W$2048,1+$A$2013-Assumptions!$B$79),$W$2013&gt;INDEX($W$1921:$W$2048,1+$A$2013+Assumptions!$B$79)),IF($E$2013=1,$X$2013&gt;=INDEX($X$1921:$X$2048,1+$A$2013-Assumptions!$B$80),$X$2013&gt;INDEX($X$1921:$X$2048,1+$A$2013+Assumptions!$B$80)),IF($F$2013=1,$Y$2013&gt;=INDEX($Y$1921:$Y$2048,1+$A$2013-Assumptions!$B$81),$Y$2013&gt;INDEX($Y$1921:$Y$2048,1+$A$2013+Assumptions!$B$81)),IF($G$2013=1,$Z$2013&gt;=INDEX($Z$1921:$Z$2048,1+$A$2013-Assumptions!$B$82),$Z$2013&gt;INDEX($Z$1921:$Z$2048,1+$A$2013+Assumptions!$B$82)),IF($H$2013=1,$AA$2013&gt;=INDEX($AA$1921:$AA$2048,1+$A$2013-Assumptions!$B$83),$AA$2013&gt;INDEX($AA$1921:$AA$2048,1+$A$2013+Assumptions!$B$83))),1,0)</f>
        <v>0</v>
      </c>
    </row>
    <row r="2014" customFormat="false" ht="15" hidden="true" customHeight="false" outlineLevel="0" collapsed="false">
      <c r="A2014" s="6" t="n">
        <f aca="false">ROW()-ROW($A$1921)+Assumptions!$B$4</f>
        <v>93</v>
      </c>
      <c r="B2014" s="12" t="n">
        <f aca="false">MOD(QUOTIENT($A$2014,Assumptions!$B$77),2)</f>
        <v>1</v>
      </c>
      <c r="C2014" s="12" t="n">
        <f aca="false">MOD(QUOTIENT($A$2014,Assumptions!$B$78),2)</f>
        <v>0</v>
      </c>
      <c r="D2014" s="12" t="n">
        <f aca="false">MOD(QUOTIENT($A$2014,Assumptions!$B$79),2)</f>
        <v>1</v>
      </c>
      <c r="E2014" s="12" t="n">
        <f aca="false">MOD(QUOTIENT($A$2014,Assumptions!$B$80),2)</f>
        <v>1</v>
      </c>
      <c r="F2014" s="12" t="n">
        <f aca="false">MOD(QUOTIENT($A$2014,Assumptions!$B$81),2)</f>
        <v>1</v>
      </c>
      <c r="G2014" s="12" t="n">
        <f aca="false">MOD(QUOTIENT($A$2014,Assumptions!$B$82),2)</f>
        <v>0</v>
      </c>
      <c r="H2014" s="12" t="n">
        <f aca="false">MOD(QUOTIENT($A$2014,Assumptions!$B$83),2)</f>
        <v>1</v>
      </c>
      <c r="I2014" s="12" t="n">
        <f aca="false">IF($B$2014=1,MIN(Assumptions!$B$67,MAX(Assumptions!$B$4,Assumptions!$B$26-(Assumptions!$B$4))),Assumptions!$B$4)</f>
        <v>30000000</v>
      </c>
      <c r="J2014" s="12" t="n">
        <f aca="false">IF($C$2014=1,MIN(Assumptions!$B$66,MAX(Assumptions!$B$4,Assumptions!$B$26-($I$2014))),Assumptions!$B$4)</f>
        <v>0</v>
      </c>
      <c r="K2014" s="12" t="n">
        <f aca="false">IF($D$2014=1,MIN(Assumptions!$B$61,MAX(Assumptions!$B$4,Assumptions!$B$26-($I$2014+$J$2014))),Assumptions!$B$4)</f>
        <v>100000000</v>
      </c>
      <c r="L2014" s="12" t="n">
        <f aca="false">IF($E$2014=1,MIN(Assumptions!$B$56,MAX(Assumptions!$B$4,Assumptions!$B$26-($I$2014+$J$2014+$K$2014))),Assumptions!$B$4)</f>
        <v>60000000</v>
      </c>
      <c r="M2014" s="12" t="n">
        <f aca="false">IF($F$2014=1,MIN(Assumptions!$B$51,MAX(Assumptions!$B$4,Assumptions!$B$26-($I$2014+$J$2014+$K$2014+$L$2014))),Assumptions!$B$4)</f>
        <v>30000000</v>
      </c>
      <c r="N2014" s="12" t="n">
        <f aca="false">IF($G$2014=1,MIN(Assumptions!$B$46,MAX(Assumptions!$B$4,Assumptions!$B$26-($I$2014+$J$2014+$K$2014+$L$2014+$M$2014))),Assumptions!$B$4)</f>
        <v>0</v>
      </c>
      <c r="O2014" s="12" t="n">
        <f aca="false">IF($H$2014=1,MIN(Assumptions!$B$41,MAX(Assumptions!$B$4,Assumptions!$B$26-($I$2014+$J$2014+$K$2014+$L$2014+$M$2014+$N$2014))),Assumptions!$B$4)</f>
        <v>5000000</v>
      </c>
      <c r="P2014" s="12" t="n">
        <f aca="false">$I$2014+$J$2014+$K$2014+$L$2014+$M$2014+$N$2014+$O$2014</f>
        <v>225000000</v>
      </c>
      <c r="Q2014" s="12" t="n">
        <f aca="false">MAX(Assumptions!$B$4,Assumptions!$B$26-$P$2014)</f>
        <v>1775000000</v>
      </c>
      <c r="R2014" s="12" t="n">
        <f aca="false">$J$1910+$O$1910+Assumptions!$B$20+IF($B$2014=0,$D$1910,Assumptions!$B$4)+IF($C$2014=0,$AI$1910,Assumptions!$B$4)+IF($D$2014=0,$AF$1910,Assumptions!$B$4)+IF($E$2014=0,$AC$1910,Assumptions!$B$4)+IF($F$2014=0,$Z$1910,Assumptions!$B$4)+IF($G$2014=0,$W$1910,Assumptions!$B$4)+IF($H$2014=0,$T$1910,Assumptions!$B$4)</f>
        <v>20372058.2540864</v>
      </c>
      <c r="S2014" s="12" t="n">
        <f aca="false">IF($R$2014&gt;Assumptions!$B$4,$Q$2014/$R$2014&gt;Assumptions!$B$13,FALSE())</f>
        <v>1</v>
      </c>
      <c r="T2014" s="12" t="n">
        <f aca="false">IF($S$2014,($Q$2014+Assumptions!$B$14*Assumptions!$B$13)/($R$2014+Assumptions!$B$14),IF($R$2014&gt;Assumptions!$B$4,$Q$2014/$R$2014,Assumptions!$B$4))</f>
        <v>77.7149122415526</v>
      </c>
      <c r="U2014" s="12" t="n">
        <f aca="false">IF($B$2014=1,$I$2014,$D$1910*$T$2014)</f>
        <v>30000000</v>
      </c>
      <c r="V2014" s="12" t="n">
        <f aca="false">IF($C$2014=1,$J$2014,$AI$1910*$T$2014)</f>
        <v>474576917.167863</v>
      </c>
      <c r="W2014" s="12" t="n">
        <f aca="false">IF($D$2014=1,$K$2014,$AF$1910*$T$2014)</f>
        <v>100000000</v>
      </c>
      <c r="X2014" s="12" t="n">
        <f aca="false">IF($E$2014=1,$L$2014,$AC$1910*$T$2014)</f>
        <v>60000000</v>
      </c>
      <c r="Y2014" s="12" t="n">
        <f aca="false">IF($F$2014=1,$M$2014,$Z$1910*$T$2014)</f>
        <v>30000000</v>
      </c>
      <c r="Z2014" s="12" t="n">
        <f aca="false">IF($G$2014=1,$N$2014,$W$1910*$T$2014)</f>
        <v>388574561.207763</v>
      </c>
      <c r="AA2014" s="12" t="n">
        <f aca="false">IF($H$2014=1,$O$2014,$T$1910*$T$2014)</f>
        <v>5000000</v>
      </c>
      <c r="AB2014" s="12" t="n">
        <f aca="false">($J$1910+$O$1910)*$T$2014</f>
        <v>20627030.8465201</v>
      </c>
      <c r="AC2014" s="12" t="n">
        <f aca="false">Assumptions!$B$20*$T$2014</f>
        <v>699434210.173973</v>
      </c>
      <c r="AD2014" s="12" t="n">
        <f aca="false">IF($S$2014,Assumptions!$B$14*($T$2014-Assumptions!$B$13),Assumptions!$B$4)</f>
        <v>191787280.603881</v>
      </c>
      <c r="AE2014" s="12" t="n">
        <f aca="false">$U$2014+$V$2014+$W$2014+$X$2014+$Y$2014+$Z$2014+$AA$2014+$AB$2014+$AC$2014+$AD$2014</f>
        <v>2000000000</v>
      </c>
      <c r="AF2014" s="12" t="n">
        <f aca="false">IF(AND(IF($B$2014=1,$U$2014&gt;=INDEX($U$1921:$U$2048,1+$A$2014-Assumptions!$B$77),$U$2014&gt;INDEX($U$1921:$U$2048,1+$A$2014+Assumptions!$B$77)),IF($C$2014=1,$V$2014&gt;=INDEX($V$1921:$V$2048,1+$A$2014-Assumptions!$B$78),$V$2014&gt;INDEX($V$1921:$V$2048,1+$A$2014+Assumptions!$B$78)),IF($D$2014=1,$W$2014&gt;=INDEX($W$1921:$W$2048,1+$A$2014-Assumptions!$B$79),$W$2014&gt;INDEX($W$1921:$W$2048,1+$A$2014+Assumptions!$B$79)),IF($E$2014=1,$X$2014&gt;=INDEX($X$1921:$X$2048,1+$A$2014-Assumptions!$B$80),$X$2014&gt;INDEX($X$1921:$X$2048,1+$A$2014+Assumptions!$B$80)),IF($F$2014=1,$Y$2014&gt;=INDEX($Y$1921:$Y$2048,1+$A$2014-Assumptions!$B$81),$Y$2014&gt;INDEX($Y$1921:$Y$2048,1+$A$2014+Assumptions!$B$81)),IF($G$2014=1,$Z$2014&gt;=INDEX($Z$1921:$Z$2048,1+$A$2014-Assumptions!$B$82),$Z$2014&gt;INDEX($Z$1921:$Z$2048,1+$A$2014+Assumptions!$B$82)),IF($H$2014=1,$AA$2014&gt;=INDEX($AA$1921:$AA$2048,1+$A$2014-Assumptions!$B$83),$AA$2014&gt;INDEX($AA$1921:$AA$2048,1+$A$2014+Assumptions!$B$83))),1,0)</f>
        <v>0</v>
      </c>
    </row>
    <row r="2015" customFormat="false" ht="15" hidden="true" customHeight="false" outlineLevel="0" collapsed="false">
      <c r="A2015" s="6" t="n">
        <f aca="false">ROW()-ROW($A$1921)+Assumptions!$B$4</f>
        <v>94</v>
      </c>
      <c r="B2015" s="12" t="n">
        <f aca="false">MOD(QUOTIENT($A$2015,Assumptions!$B$77),2)</f>
        <v>1</v>
      </c>
      <c r="C2015" s="12" t="n">
        <f aca="false">MOD(QUOTIENT($A$2015,Assumptions!$B$78),2)</f>
        <v>0</v>
      </c>
      <c r="D2015" s="12" t="n">
        <f aca="false">MOD(QUOTIENT($A$2015,Assumptions!$B$79),2)</f>
        <v>1</v>
      </c>
      <c r="E2015" s="12" t="n">
        <f aca="false">MOD(QUOTIENT($A$2015,Assumptions!$B$80),2)</f>
        <v>1</v>
      </c>
      <c r="F2015" s="12" t="n">
        <f aca="false">MOD(QUOTIENT($A$2015,Assumptions!$B$81),2)</f>
        <v>1</v>
      </c>
      <c r="G2015" s="12" t="n">
        <f aca="false">MOD(QUOTIENT($A$2015,Assumptions!$B$82),2)</f>
        <v>1</v>
      </c>
      <c r="H2015" s="12" t="n">
        <f aca="false">MOD(QUOTIENT($A$2015,Assumptions!$B$83),2)</f>
        <v>0</v>
      </c>
      <c r="I2015" s="12" t="n">
        <f aca="false">IF($B$2015=1,MIN(Assumptions!$B$67,MAX(Assumptions!$B$4,Assumptions!$B$26-(Assumptions!$B$4))),Assumptions!$B$4)</f>
        <v>30000000</v>
      </c>
      <c r="J2015" s="12" t="n">
        <f aca="false">IF($C$2015=1,MIN(Assumptions!$B$66,MAX(Assumptions!$B$4,Assumptions!$B$26-($I$2015))),Assumptions!$B$4)</f>
        <v>0</v>
      </c>
      <c r="K2015" s="12" t="n">
        <f aca="false">IF($D$2015=1,MIN(Assumptions!$B$61,MAX(Assumptions!$B$4,Assumptions!$B$26-($I$2015+$J$2015))),Assumptions!$B$4)</f>
        <v>100000000</v>
      </c>
      <c r="L2015" s="12" t="n">
        <f aca="false">IF($E$2015=1,MIN(Assumptions!$B$56,MAX(Assumptions!$B$4,Assumptions!$B$26-($I$2015+$J$2015+$K$2015))),Assumptions!$B$4)</f>
        <v>60000000</v>
      </c>
      <c r="M2015" s="12" t="n">
        <f aca="false">IF($F$2015=1,MIN(Assumptions!$B$51,MAX(Assumptions!$B$4,Assumptions!$B$26-($I$2015+$J$2015+$K$2015+$L$2015))),Assumptions!$B$4)</f>
        <v>30000000</v>
      </c>
      <c r="N2015" s="12" t="n">
        <f aca="false">IF($G$2015=1,MIN(Assumptions!$B$46,MAX(Assumptions!$B$4,Assumptions!$B$26-($I$2015+$J$2015+$K$2015+$L$2015+$M$2015))),Assumptions!$B$4)</f>
        <v>15000000</v>
      </c>
      <c r="O2015" s="12" t="n">
        <f aca="false">IF($H$2015=1,MIN(Assumptions!$B$41,MAX(Assumptions!$B$4,Assumptions!$B$26-($I$2015+$J$2015+$K$2015+$L$2015+$M$2015+$N$2015))),Assumptions!$B$4)</f>
        <v>0</v>
      </c>
      <c r="P2015" s="12" t="n">
        <f aca="false">$I$2015+$J$2015+$K$2015+$L$2015+$M$2015+$N$2015+$O$2015</f>
        <v>235000000</v>
      </c>
      <c r="Q2015" s="12" t="n">
        <f aca="false">MAX(Assumptions!$B$4,Assumptions!$B$26-$P$2015)</f>
        <v>1765000000</v>
      </c>
      <c r="R2015" s="12" t="n">
        <f aca="false">$J$1910+$O$1910+Assumptions!$B$20+IF($B$2015=0,$D$1910,Assumptions!$B$4)+IF($C$2015=0,$AI$1910,Assumptions!$B$4)+IF($D$2015=0,$AF$1910,Assumptions!$B$4)+IF($E$2015=0,$AC$1910,Assumptions!$B$4)+IF($F$2015=0,$Z$1910,Assumptions!$B$4)+IF($G$2015=0,$W$1910,Assumptions!$B$4)+IF($H$2015=0,$T$1910,Assumptions!$B$4)</f>
        <v>20372058.2540864</v>
      </c>
      <c r="S2015" s="12" t="n">
        <f aca="false">IF($R$2015&gt;Assumptions!$B$4,$Q$2015/$R$2015&gt;Assumptions!$B$13,FALSE())</f>
        <v>1</v>
      </c>
      <c r="T2015" s="12" t="n">
        <f aca="false">IF($S$2015,($Q$2015+Assumptions!$B$14*Assumptions!$B$13)/($R$2015+Assumptions!$B$14),IF($R$2015&gt;Assumptions!$B$4,$Q$2015/$R$2015,Assumptions!$B$4))</f>
        <v>77.2776975453976</v>
      </c>
      <c r="U2015" s="12" t="n">
        <f aca="false">IF($B$2015=1,$I$2015,$D$1910*$T$2015)</f>
        <v>30000000</v>
      </c>
      <c r="V2015" s="12" t="n">
        <f aca="false">IF($C$2015=1,$J$2015,$AI$1910*$T$2015)</f>
        <v>471907004.834991</v>
      </c>
      <c r="W2015" s="12" t="n">
        <f aca="false">IF($D$2015=1,$K$2015,$AF$1910*$T$2015)</f>
        <v>100000000</v>
      </c>
      <c r="X2015" s="12" t="n">
        <f aca="false">IF($E$2015=1,$L$2015,$AC$1910*$T$2015)</f>
        <v>60000000</v>
      </c>
      <c r="Y2015" s="12" t="n">
        <f aca="false">IF($F$2015=1,$M$2015,$Z$1910*$T$2015)</f>
        <v>30000000</v>
      </c>
      <c r="Z2015" s="12" t="n">
        <f aca="false">IF($G$2015=1,$N$2015,$W$1910*$T$2015)</f>
        <v>15000000</v>
      </c>
      <c r="AA2015" s="12" t="n">
        <f aca="false">IF($H$2015=1,$O$2015,$T$1910*$T$2015)</f>
        <v>386388487.726988</v>
      </c>
      <c r="AB2015" s="12" t="n">
        <f aca="false">($J$1910+$O$1910)*$T$2015</f>
        <v>20510985.665949</v>
      </c>
      <c r="AC2015" s="12" t="n">
        <f aca="false">Assumptions!$B$20*$T$2015</f>
        <v>695499277.908578</v>
      </c>
      <c r="AD2015" s="12" t="n">
        <f aca="false">IF($S$2015,Assumptions!$B$14*($T$2015-Assumptions!$B$13),Assumptions!$B$4)</f>
        <v>190694243.863494</v>
      </c>
      <c r="AE2015" s="12" t="n">
        <f aca="false">$U$2015+$V$2015+$W$2015+$X$2015+$Y$2015+$Z$2015+$AA$2015+$AB$2015+$AC$2015+$AD$2015</f>
        <v>2000000000</v>
      </c>
      <c r="AF2015" s="12" t="n">
        <f aca="false">IF(AND(IF($B$2015=1,$U$2015&gt;=INDEX($U$1921:$U$2048,1+$A$2015-Assumptions!$B$77),$U$2015&gt;INDEX($U$1921:$U$2048,1+$A$2015+Assumptions!$B$77)),IF($C$2015=1,$V$2015&gt;=INDEX($V$1921:$V$2048,1+$A$2015-Assumptions!$B$78),$V$2015&gt;INDEX($V$1921:$V$2048,1+$A$2015+Assumptions!$B$78)),IF($D$2015=1,$W$2015&gt;=INDEX($W$1921:$W$2048,1+$A$2015-Assumptions!$B$79),$W$2015&gt;INDEX($W$1921:$W$2048,1+$A$2015+Assumptions!$B$79)),IF($E$2015=1,$X$2015&gt;=INDEX($X$1921:$X$2048,1+$A$2015-Assumptions!$B$80),$X$2015&gt;INDEX($X$1921:$X$2048,1+$A$2015+Assumptions!$B$80)),IF($F$2015=1,$Y$2015&gt;=INDEX($Y$1921:$Y$2048,1+$A$2015-Assumptions!$B$81),$Y$2015&gt;INDEX($Y$1921:$Y$2048,1+$A$2015+Assumptions!$B$81)),IF($G$2015=1,$Z$2015&gt;=INDEX($Z$1921:$Z$2048,1+$A$2015-Assumptions!$B$82),$Z$2015&gt;INDEX($Z$1921:$Z$2048,1+$A$2015+Assumptions!$B$82)),IF($H$2015=1,$AA$2015&gt;=INDEX($AA$1921:$AA$2048,1+$A$2015-Assumptions!$B$83),$AA$2015&gt;INDEX($AA$1921:$AA$2048,1+$A$2015+Assumptions!$B$83))),1,0)</f>
        <v>0</v>
      </c>
    </row>
    <row r="2016" customFormat="false" ht="15" hidden="true" customHeight="false" outlineLevel="0" collapsed="false">
      <c r="A2016" s="6" t="n">
        <f aca="false">ROW()-ROW($A$1921)+Assumptions!$B$4</f>
        <v>95</v>
      </c>
      <c r="B2016" s="12" t="n">
        <f aca="false">MOD(QUOTIENT($A$2016,Assumptions!$B$77),2)</f>
        <v>1</v>
      </c>
      <c r="C2016" s="12" t="n">
        <f aca="false">MOD(QUOTIENT($A$2016,Assumptions!$B$78),2)</f>
        <v>0</v>
      </c>
      <c r="D2016" s="12" t="n">
        <f aca="false">MOD(QUOTIENT($A$2016,Assumptions!$B$79),2)</f>
        <v>1</v>
      </c>
      <c r="E2016" s="12" t="n">
        <f aca="false">MOD(QUOTIENT($A$2016,Assumptions!$B$80),2)</f>
        <v>1</v>
      </c>
      <c r="F2016" s="12" t="n">
        <f aca="false">MOD(QUOTIENT($A$2016,Assumptions!$B$81),2)</f>
        <v>1</v>
      </c>
      <c r="G2016" s="12" t="n">
        <f aca="false">MOD(QUOTIENT($A$2016,Assumptions!$B$82),2)</f>
        <v>1</v>
      </c>
      <c r="H2016" s="12" t="n">
        <f aca="false">MOD(QUOTIENT($A$2016,Assumptions!$B$83),2)</f>
        <v>1</v>
      </c>
      <c r="I2016" s="12" t="n">
        <f aca="false">IF($B$2016=1,MIN(Assumptions!$B$67,MAX(Assumptions!$B$4,Assumptions!$B$26-(Assumptions!$B$4))),Assumptions!$B$4)</f>
        <v>30000000</v>
      </c>
      <c r="J2016" s="12" t="n">
        <f aca="false">IF($C$2016=1,MIN(Assumptions!$B$66,MAX(Assumptions!$B$4,Assumptions!$B$26-($I$2016))),Assumptions!$B$4)</f>
        <v>0</v>
      </c>
      <c r="K2016" s="12" t="n">
        <f aca="false">IF($D$2016=1,MIN(Assumptions!$B$61,MAX(Assumptions!$B$4,Assumptions!$B$26-($I$2016+$J$2016))),Assumptions!$B$4)</f>
        <v>100000000</v>
      </c>
      <c r="L2016" s="12" t="n">
        <f aca="false">IF($E$2016=1,MIN(Assumptions!$B$56,MAX(Assumptions!$B$4,Assumptions!$B$26-($I$2016+$J$2016+$K$2016))),Assumptions!$B$4)</f>
        <v>60000000</v>
      </c>
      <c r="M2016" s="12" t="n">
        <f aca="false">IF($F$2016=1,MIN(Assumptions!$B$51,MAX(Assumptions!$B$4,Assumptions!$B$26-($I$2016+$J$2016+$K$2016+$L$2016))),Assumptions!$B$4)</f>
        <v>30000000</v>
      </c>
      <c r="N2016" s="12" t="n">
        <f aca="false">IF($G$2016=1,MIN(Assumptions!$B$46,MAX(Assumptions!$B$4,Assumptions!$B$26-($I$2016+$J$2016+$K$2016+$L$2016+$M$2016))),Assumptions!$B$4)</f>
        <v>15000000</v>
      </c>
      <c r="O2016" s="12" t="n">
        <f aca="false">IF($H$2016=1,MIN(Assumptions!$B$41,MAX(Assumptions!$B$4,Assumptions!$B$26-($I$2016+$J$2016+$K$2016+$L$2016+$M$2016+$N$2016))),Assumptions!$B$4)</f>
        <v>5000000</v>
      </c>
      <c r="P2016" s="12" t="n">
        <f aca="false">$I$2016+$J$2016+$K$2016+$L$2016+$M$2016+$N$2016+$O$2016</f>
        <v>240000000</v>
      </c>
      <c r="Q2016" s="12" t="n">
        <f aca="false">MAX(Assumptions!$B$4,Assumptions!$B$26-$P$2016)</f>
        <v>1760000000</v>
      </c>
      <c r="R2016" s="12" t="n">
        <f aca="false">$J$1910+$O$1910+Assumptions!$B$20+IF($B$2016=0,$D$1910,Assumptions!$B$4)+IF($C$2016=0,$AI$1910,Assumptions!$B$4)+IF($D$2016=0,$AF$1910,Assumptions!$B$4)+IF($E$2016=0,$AC$1910,Assumptions!$B$4)+IF($F$2016=0,$Z$1910,Assumptions!$B$4)+IF($G$2016=0,$W$1910,Assumptions!$B$4)+IF($H$2016=0,$T$1910,Assumptions!$B$4)</f>
        <v>15372058.2540864</v>
      </c>
      <c r="S2016" s="12" t="n">
        <f aca="false">IF($R$2016&gt;Assumptions!$B$4,$Q$2016/$R$2016&gt;Assumptions!$B$13,FALSE())</f>
        <v>1</v>
      </c>
      <c r="T2016" s="12" t="n">
        <f aca="false">IF($S$2016,($Q$2016+Assumptions!$B$14*Assumptions!$B$13)/($R$2016+Assumptions!$B$14),IF($R$2016&gt;Assumptions!$B$4,$Q$2016/$R$2016,Assumptions!$B$4))</f>
        <v>98.6176284198835</v>
      </c>
      <c r="U2016" s="12" t="n">
        <f aca="false">IF($B$2016=1,$I$2016,$D$1910*$T$2016)</f>
        <v>30000000</v>
      </c>
      <c r="V2016" s="12" t="n">
        <f aca="false">IF($C$2016=1,$J$2016,$AI$1910*$T$2016)</f>
        <v>602222259.846936</v>
      </c>
      <c r="W2016" s="12" t="n">
        <f aca="false">IF($D$2016=1,$K$2016,$AF$1910*$T$2016)</f>
        <v>100000000</v>
      </c>
      <c r="X2016" s="12" t="n">
        <f aca="false">IF($E$2016=1,$L$2016,$AC$1910*$T$2016)</f>
        <v>60000000</v>
      </c>
      <c r="Y2016" s="12" t="n">
        <f aca="false">IF($F$2016=1,$M$2016,$Z$1910*$T$2016)</f>
        <v>30000000</v>
      </c>
      <c r="Z2016" s="12" t="n">
        <f aca="false">IF($G$2016=1,$N$2016,$W$1910*$T$2016)</f>
        <v>15000000</v>
      </c>
      <c r="AA2016" s="12" t="n">
        <f aca="false">IF($H$2016=1,$O$2016,$T$1910*$T$2016)</f>
        <v>5000000</v>
      </c>
      <c r="AB2016" s="12" t="n">
        <f aca="false">($J$1910+$O$1910)*$T$2016</f>
        <v>26175013.3244049</v>
      </c>
      <c r="AC2016" s="12" t="n">
        <f aca="false">Assumptions!$B$20*$T$2016</f>
        <v>887558655.778951</v>
      </c>
      <c r="AD2016" s="12" t="n">
        <f aca="false">IF($S$2016,Assumptions!$B$14*($T$2016-Assumptions!$B$13),Assumptions!$B$4)</f>
        <v>244044071.049709</v>
      </c>
      <c r="AE2016" s="12" t="n">
        <f aca="false">$U$2016+$V$2016+$W$2016+$X$2016+$Y$2016+$Z$2016+$AA$2016+$AB$2016+$AC$2016+$AD$2016</f>
        <v>2000000000</v>
      </c>
      <c r="AF2016" s="12" t="n">
        <f aca="false">IF(AND(IF($B$2016=1,$U$2016&gt;=INDEX($U$1921:$U$2048,1+$A$2016-Assumptions!$B$77),$U$2016&gt;INDEX($U$1921:$U$2048,1+$A$2016+Assumptions!$B$77)),IF($C$2016=1,$V$2016&gt;=INDEX($V$1921:$V$2048,1+$A$2016-Assumptions!$B$78),$V$2016&gt;INDEX($V$1921:$V$2048,1+$A$2016+Assumptions!$B$78)),IF($D$2016=1,$W$2016&gt;=INDEX($W$1921:$W$2048,1+$A$2016-Assumptions!$B$79),$W$2016&gt;INDEX($W$1921:$W$2048,1+$A$2016+Assumptions!$B$79)),IF($E$2016=1,$X$2016&gt;=INDEX($X$1921:$X$2048,1+$A$2016-Assumptions!$B$80),$X$2016&gt;INDEX($X$1921:$X$2048,1+$A$2016+Assumptions!$B$80)),IF($F$2016=1,$Y$2016&gt;=INDEX($Y$1921:$Y$2048,1+$A$2016-Assumptions!$B$81),$Y$2016&gt;INDEX($Y$1921:$Y$2048,1+$A$2016+Assumptions!$B$81)),IF($G$2016=1,$Z$2016&gt;=INDEX($Z$1921:$Z$2048,1+$A$2016-Assumptions!$B$82),$Z$2016&gt;INDEX($Z$1921:$Z$2048,1+$A$2016+Assumptions!$B$82)),IF($H$2016=1,$AA$2016&gt;=INDEX($AA$1921:$AA$2048,1+$A$2016-Assumptions!$B$83),$AA$2016&gt;INDEX($AA$1921:$AA$2048,1+$A$2016+Assumptions!$B$83))),1,0)</f>
        <v>0</v>
      </c>
    </row>
    <row r="2017" customFormat="false" ht="15" hidden="true" customHeight="false" outlineLevel="0" collapsed="false">
      <c r="A2017" s="6" t="n">
        <f aca="false">ROW()-ROW($A$1921)+Assumptions!$B$4</f>
        <v>96</v>
      </c>
      <c r="B2017" s="12" t="n">
        <f aca="false">MOD(QUOTIENT($A$2017,Assumptions!$B$77),2)</f>
        <v>1</v>
      </c>
      <c r="C2017" s="12" t="n">
        <f aca="false">MOD(QUOTIENT($A$2017,Assumptions!$B$78),2)</f>
        <v>1</v>
      </c>
      <c r="D2017" s="12" t="n">
        <f aca="false">MOD(QUOTIENT($A$2017,Assumptions!$B$79),2)</f>
        <v>0</v>
      </c>
      <c r="E2017" s="12" t="n">
        <f aca="false">MOD(QUOTIENT($A$2017,Assumptions!$B$80),2)</f>
        <v>0</v>
      </c>
      <c r="F2017" s="12" t="n">
        <f aca="false">MOD(QUOTIENT($A$2017,Assumptions!$B$81),2)</f>
        <v>0</v>
      </c>
      <c r="G2017" s="12" t="n">
        <f aca="false">MOD(QUOTIENT($A$2017,Assumptions!$B$82),2)</f>
        <v>0</v>
      </c>
      <c r="H2017" s="12" t="n">
        <f aca="false">MOD(QUOTIENT($A$2017,Assumptions!$B$83),2)</f>
        <v>0</v>
      </c>
      <c r="I2017" s="12" t="n">
        <f aca="false">IF($B$2017=1,MIN(Assumptions!$B$67,MAX(Assumptions!$B$4,Assumptions!$B$26-(Assumptions!$B$4))),Assumptions!$B$4)</f>
        <v>30000000</v>
      </c>
      <c r="J2017" s="12" t="n">
        <f aca="false">IF($C$2017=1,MIN(Assumptions!$B$66,MAX(Assumptions!$B$4,Assumptions!$B$26-($I$2017))),Assumptions!$B$4)</f>
        <v>300000000</v>
      </c>
      <c r="K2017" s="12" t="n">
        <f aca="false">IF($D$2017=1,MIN(Assumptions!$B$61,MAX(Assumptions!$B$4,Assumptions!$B$26-($I$2017+$J$2017))),Assumptions!$B$4)</f>
        <v>0</v>
      </c>
      <c r="L2017" s="12" t="n">
        <f aca="false">IF($E$2017=1,MIN(Assumptions!$B$56,MAX(Assumptions!$B$4,Assumptions!$B$26-($I$2017+$J$2017+$K$2017))),Assumptions!$B$4)</f>
        <v>0</v>
      </c>
      <c r="M2017" s="12" t="n">
        <f aca="false">IF($F$2017=1,MIN(Assumptions!$B$51,MAX(Assumptions!$B$4,Assumptions!$B$26-($I$2017+$J$2017+$K$2017+$L$2017))),Assumptions!$B$4)</f>
        <v>0</v>
      </c>
      <c r="N2017" s="12" t="n">
        <f aca="false">IF($G$2017=1,MIN(Assumptions!$B$46,MAX(Assumptions!$B$4,Assumptions!$B$26-($I$2017+$J$2017+$K$2017+$L$2017+$M$2017))),Assumptions!$B$4)</f>
        <v>0</v>
      </c>
      <c r="O2017" s="12" t="n">
        <f aca="false">IF($H$2017=1,MIN(Assumptions!$B$41,MAX(Assumptions!$B$4,Assumptions!$B$26-($I$2017+$J$2017+$K$2017+$L$2017+$M$2017+$N$2017))),Assumptions!$B$4)</f>
        <v>0</v>
      </c>
      <c r="P2017" s="12" t="n">
        <f aca="false">$I$2017+$J$2017+$K$2017+$L$2017+$M$2017+$N$2017+$O$2017</f>
        <v>330000000</v>
      </c>
      <c r="Q2017" s="12" t="n">
        <f aca="false">MAX(Assumptions!$B$4,Assumptions!$B$26-$P$2017)</f>
        <v>1670000000</v>
      </c>
      <c r="R2017" s="12" t="n">
        <f aca="false">$J$1910+$O$1910+Assumptions!$B$20+IF($B$2017=0,$D$1910,Assumptions!$B$4)+IF($C$2017=0,$AI$1910,Assumptions!$B$4)+IF($D$2017=0,$AF$1910,Assumptions!$B$4)+IF($E$2017=0,$AC$1910,Assumptions!$B$4)+IF($F$2017=0,$Z$1910,Assumptions!$B$4)+IF($G$2017=0,$W$1910,Assumptions!$B$4)+IF($H$2017=0,$T$1910,Assumptions!$B$4)</f>
        <v>26391528.8243784</v>
      </c>
      <c r="S2017" s="12" t="n">
        <f aca="false">IF($R$2017&gt;Assumptions!$B$4,$Q$2017/$R$2017&gt;Assumptions!$B$13,FALSE())</f>
        <v>1</v>
      </c>
      <c r="T2017" s="12" t="n">
        <f aca="false">IF($S$2017,($Q$2017+Assumptions!$B$14*Assumptions!$B$13)/($R$2017+Assumptions!$B$14),IF($R$2017&gt;Assumptions!$B$4,$Q$2017/$R$2017,Assumptions!$B$4))</f>
        <v>57.8889407399155</v>
      </c>
      <c r="U2017" s="12" t="n">
        <f aca="false">IF($B$2017=1,$I$2017,$D$1910*$T$2017)</f>
        <v>30000000</v>
      </c>
      <c r="V2017" s="12" t="n">
        <f aca="false">IF($C$2017=1,$J$2017,$AI$1910*$T$2017)</f>
        <v>300000000</v>
      </c>
      <c r="W2017" s="12" t="n">
        <f aca="false">IF($D$2017=1,$K$2017,$AF$1910*$T$2017)</f>
        <v>99922657.0029341</v>
      </c>
      <c r="X2017" s="12" t="n">
        <f aca="false">IF($E$2017=1,$L$2017,$AC$1910*$T$2017)</f>
        <v>138933457.775797</v>
      </c>
      <c r="Y2017" s="12" t="n">
        <f aca="false">IF($F$2017=1,$M$2017,$Z$1910*$T$2017)</f>
        <v>173666822.219746</v>
      </c>
      <c r="Z2017" s="12" t="n">
        <f aca="false">IF($G$2017=1,$N$2017,$W$1910*$T$2017)</f>
        <v>289444703.699577</v>
      </c>
      <c r="AA2017" s="12" t="n">
        <f aca="false">IF($H$2017=1,$O$2017,$T$1910*$T$2017)</f>
        <v>289444703.699577</v>
      </c>
      <c r="AB2017" s="12" t="n">
        <f aca="false">($J$1910+$O$1910)*$T$2017</f>
        <v>15364837.0933393</v>
      </c>
      <c r="AC2017" s="12" t="n">
        <f aca="false">Assumptions!$B$20*$T$2017</f>
        <v>521000466.659239</v>
      </c>
      <c r="AD2017" s="12" t="n">
        <f aca="false">IF($S$2017,Assumptions!$B$14*($T$2017-Assumptions!$B$13),Assumptions!$B$4)</f>
        <v>142222351.849789</v>
      </c>
      <c r="AE2017" s="12" t="n">
        <f aca="false">$U$2017+$V$2017+$W$2017+$X$2017+$Y$2017+$Z$2017+$AA$2017+$AB$2017+$AC$2017+$AD$2017</f>
        <v>2000000000</v>
      </c>
      <c r="AF2017" s="12" t="n">
        <f aca="false">IF(AND(IF($B$2017=1,$U$2017&gt;=INDEX($U$1921:$U$2048,1+$A$2017-Assumptions!$B$77),$U$2017&gt;INDEX($U$1921:$U$2048,1+$A$2017+Assumptions!$B$77)),IF($C$2017=1,$V$2017&gt;=INDEX($V$1921:$V$2048,1+$A$2017-Assumptions!$B$78),$V$2017&gt;INDEX($V$1921:$V$2048,1+$A$2017+Assumptions!$B$78)),IF($D$2017=1,$W$2017&gt;=INDEX($W$1921:$W$2048,1+$A$2017-Assumptions!$B$79),$W$2017&gt;INDEX($W$1921:$W$2048,1+$A$2017+Assumptions!$B$79)),IF($E$2017=1,$X$2017&gt;=INDEX($X$1921:$X$2048,1+$A$2017-Assumptions!$B$80),$X$2017&gt;INDEX($X$1921:$X$2048,1+$A$2017+Assumptions!$B$80)),IF($F$2017=1,$Y$2017&gt;=INDEX($Y$1921:$Y$2048,1+$A$2017-Assumptions!$B$81),$Y$2017&gt;INDEX($Y$1921:$Y$2048,1+$A$2017+Assumptions!$B$81)),IF($G$2017=1,$Z$2017&gt;=INDEX($Z$1921:$Z$2048,1+$A$2017-Assumptions!$B$82),$Z$2017&gt;INDEX($Z$1921:$Z$2048,1+$A$2017+Assumptions!$B$82)),IF($H$2017=1,$AA$2017&gt;=INDEX($AA$1921:$AA$2048,1+$A$2017-Assumptions!$B$83),$AA$2017&gt;INDEX($AA$1921:$AA$2048,1+$A$2017+Assumptions!$B$83))),1,0)</f>
        <v>0</v>
      </c>
    </row>
    <row r="2018" customFormat="false" ht="15" hidden="true" customHeight="false" outlineLevel="0" collapsed="false">
      <c r="A2018" s="6" t="n">
        <f aca="false">ROW()-ROW($A$1921)+Assumptions!$B$4</f>
        <v>97</v>
      </c>
      <c r="B2018" s="12" t="n">
        <f aca="false">MOD(QUOTIENT($A$2018,Assumptions!$B$77),2)</f>
        <v>1</v>
      </c>
      <c r="C2018" s="12" t="n">
        <f aca="false">MOD(QUOTIENT($A$2018,Assumptions!$B$78),2)</f>
        <v>1</v>
      </c>
      <c r="D2018" s="12" t="n">
        <f aca="false">MOD(QUOTIENT($A$2018,Assumptions!$B$79),2)</f>
        <v>0</v>
      </c>
      <c r="E2018" s="12" t="n">
        <f aca="false">MOD(QUOTIENT($A$2018,Assumptions!$B$80),2)</f>
        <v>0</v>
      </c>
      <c r="F2018" s="12" t="n">
        <f aca="false">MOD(QUOTIENT($A$2018,Assumptions!$B$81),2)</f>
        <v>0</v>
      </c>
      <c r="G2018" s="12" t="n">
        <f aca="false">MOD(QUOTIENT($A$2018,Assumptions!$B$82),2)</f>
        <v>0</v>
      </c>
      <c r="H2018" s="12" t="n">
        <f aca="false">MOD(QUOTIENT($A$2018,Assumptions!$B$83),2)</f>
        <v>1</v>
      </c>
      <c r="I2018" s="12" t="n">
        <f aca="false">IF($B$2018=1,MIN(Assumptions!$B$67,MAX(Assumptions!$B$4,Assumptions!$B$26-(Assumptions!$B$4))),Assumptions!$B$4)</f>
        <v>30000000</v>
      </c>
      <c r="J2018" s="12" t="n">
        <f aca="false">IF($C$2018=1,MIN(Assumptions!$B$66,MAX(Assumptions!$B$4,Assumptions!$B$26-($I$2018))),Assumptions!$B$4)</f>
        <v>300000000</v>
      </c>
      <c r="K2018" s="12" t="n">
        <f aca="false">IF($D$2018=1,MIN(Assumptions!$B$61,MAX(Assumptions!$B$4,Assumptions!$B$26-($I$2018+$J$2018))),Assumptions!$B$4)</f>
        <v>0</v>
      </c>
      <c r="L2018" s="12" t="n">
        <f aca="false">IF($E$2018=1,MIN(Assumptions!$B$56,MAX(Assumptions!$B$4,Assumptions!$B$26-($I$2018+$J$2018+$K$2018))),Assumptions!$B$4)</f>
        <v>0</v>
      </c>
      <c r="M2018" s="12" t="n">
        <f aca="false">IF($F$2018=1,MIN(Assumptions!$B$51,MAX(Assumptions!$B$4,Assumptions!$B$26-($I$2018+$J$2018+$K$2018+$L$2018))),Assumptions!$B$4)</f>
        <v>0</v>
      </c>
      <c r="N2018" s="12" t="n">
        <f aca="false">IF($G$2018=1,MIN(Assumptions!$B$46,MAX(Assumptions!$B$4,Assumptions!$B$26-($I$2018+$J$2018+$K$2018+$L$2018+$M$2018))),Assumptions!$B$4)</f>
        <v>0</v>
      </c>
      <c r="O2018" s="12" t="n">
        <f aca="false">IF($H$2018=1,MIN(Assumptions!$B$41,MAX(Assumptions!$B$4,Assumptions!$B$26-($I$2018+$J$2018+$K$2018+$L$2018+$M$2018+$N$2018))),Assumptions!$B$4)</f>
        <v>5000000</v>
      </c>
      <c r="P2018" s="12" t="n">
        <f aca="false">$I$2018+$J$2018+$K$2018+$L$2018+$M$2018+$N$2018+$O$2018</f>
        <v>335000000</v>
      </c>
      <c r="Q2018" s="12" t="n">
        <f aca="false">MAX(Assumptions!$B$4,Assumptions!$B$26-$P$2018)</f>
        <v>1665000000</v>
      </c>
      <c r="R2018" s="12" t="n">
        <f aca="false">$J$1910+$O$1910+Assumptions!$B$20+IF($B$2018=0,$D$1910,Assumptions!$B$4)+IF($C$2018=0,$AI$1910,Assumptions!$B$4)+IF($D$2018=0,$AF$1910,Assumptions!$B$4)+IF($E$2018=0,$AC$1910,Assumptions!$B$4)+IF($F$2018=0,$Z$1910,Assumptions!$B$4)+IF($G$2018=0,$W$1910,Assumptions!$B$4)+IF($H$2018=0,$T$1910,Assumptions!$B$4)</f>
        <v>21391528.8243784</v>
      </c>
      <c r="S2018" s="12" t="n">
        <f aca="false">IF($R$2018&gt;Assumptions!$B$4,$Q$2018/$R$2018&gt;Assumptions!$B$13,FALSE())</f>
        <v>1</v>
      </c>
      <c r="T2018" s="12" t="n">
        <f aca="false">IF($S$2018,($Q$2018+Assumptions!$B$14*Assumptions!$B$13)/($R$2018+Assumptions!$B$14),IF($R$2018&gt;Assumptions!$B$4,$Q$2018/$R$2018,Assumptions!$B$4))</f>
        <v>69.794612653608</v>
      </c>
      <c r="U2018" s="12" t="n">
        <f aca="false">IF($B$2018=1,$I$2018,$D$1910*$T$2018)</f>
        <v>30000000</v>
      </c>
      <c r="V2018" s="12" t="n">
        <f aca="false">IF($C$2018=1,$J$2018,$AI$1910*$T$2018)</f>
        <v>300000000</v>
      </c>
      <c r="W2018" s="12" t="n">
        <f aca="false">IF($D$2018=1,$K$2018,$AF$1910*$T$2018)</f>
        <v>120473151.722923</v>
      </c>
      <c r="X2018" s="12" t="n">
        <f aca="false">IF($E$2018=1,$L$2018,$AC$1910*$T$2018)</f>
        <v>167507070.368659</v>
      </c>
      <c r="Y2018" s="12" t="n">
        <f aca="false">IF($F$2018=1,$M$2018,$Z$1910*$T$2018)</f>
        <v>209383837.960824</v>
      </c>
      <c r="Z2018" s="12" t="n">
        <f aca="false">IF($G$2018=1,$N$2018,$W$1910*$T$2018)</f>
        <v>348973063.26804</v>
      </c>
      <c r="AA2018" s="12" t="n">
        <f aca="false">IF($H$2018=1,$O$2018,$T$1910*$T$2018)</f>
        <v>5000000</v>
      </c>
      <c r="AB2018" s="12" t="n">
        <f aca="false">($J$1910+$O$1910)*$T$2018</f>
        <v>18524831.1630614</v>
      </c>
      <c r="AC2018" s="12" t="n">
        <f aca="false">Assumptions!$B$20*$T$2018</f>
        <v>628151513.882472</v>
      </c>
      <c r="AD2018" s="12" t="n">
        <f aca="false">IF($S$2018,Assumptions!$B$14*($T$2018-Assumptions!$B$13),Assumptions!$B$4)</f>
        <v>171986531.63402</v>
      </c>
      <c r="AE2018" s="12" t="n">
        <f aca="false">$U$2018+$V$2018+$W$2018+$X$2018+$Y$2018+$Z$2018+$AA$2018+$AB$2018+$AC$2018+$AD$2018</f>
        <v>2000000000</v>
      </c>
      <c r="AF2018" s="12" t="n">
        <f aca="false">IF(AND(IF($B$2018=1,$U$2018&gt;=INDEX($U$1921:$U$2048,1+$A$2018-Assumptions!$B$77),$U$2018&gt;INDEX($U$1921:$U$2048,1+$A$2018+Assumptions!$B$77)),IF($C$2018=1,$V$2018&gt;=INDEX($V$1921:$V$2048,1+$A$2018-Assumptions!$B$78),$V$2018&gt;INDEX($V$1921:$V$2048,1+$A$2018+Assumptions!$B$78)),IF($D$2018=1,$W$2018&gt;=INDEX($W$1921:$W$2048,1+$A$2018-Assumptions!$B$79),$W$2018&gt;INDEX($W$1921:$W$2048,1+$A$2018+Assumptions!$B$79)),IF($E$2018=1,$X$2018&gt;=INDEX($X$1921:$X$2048,1+$A$2018-Assumptions!$B$80),$X$2018&gt;INDEX($X$1921:$X$2048,1+$A$2018+Assumptions!$B$80)),IF($F$2018=1,$Y$2018&gt;=INDEX($Y$1921:$Y$2048,1+$A$2018-Assumptions!$B$81),$Y$2018&gt;INDEX($Y$1921:$Y$2048,1+$A$2018+Assumptions!$B$81)),IF($G$2018=1,$Z$2018&gt;=INDEX($Z$1921:$Z$2048,1+$A$2018-Assumptions!$B$82),$Z$2018&gt;INDEX($Z$1921:$Z$2048,1+$A$2018+Assumptions!$B$82)),IF($H$2018=1,$AA$2018&gt;=INDEX($AA$1921:$AA$2048,1+$A$2018-Assumptions!$B$83),$AA$2018&gt;INDEX($AA$1921:$AA$2048,1+$A$2018+Assumptions!$B$83))),1,0)</f>
        <v>0</v>
      </c>
    </row>
    <row r="2019" customFormat="false" ht="15" hidden="true" customHeight="false" outlineLevel="0" collapsed="false">
      <c r="A2019" s="6" t="n">
        <f aca="false">ROW()-ROW($A$1921)+Assumptions!$B$4</f>
        <v>98</v>
      </c>
      <c r="B2019" s="12" t="n">
        <f aca="false">MOD(QUOTIENT($A$2019,Assumptions!$B$77),2)</f>
        <v>1</v>
      </c>
      <c r="C2019" s="12" t="n">
        <f aca="false">MOD(QUOTIENT($A$2019,Assumptions!$B$78),2)</f>
        <v>1</v>
      </c>
      <c r="D2019" s="12" t="n">
        <f aca="false">MOD(QUOTIENT($A$2019,Assumptions!$B$79),2)</f>
        <v>0</v>
      </c>
      <c r="E2019" s="12" t="n">
        <f aca="false">MOD(QUOTIENT($A$2019,Assumptions!$B$80),2)</f>
        <v>0</v>
      </c>
      <c r="F2019" s="12" t="n">
        <f aca="false">MOD(QUOTIENT($A$2019,Assumptions!$B$81),2)</f>
        <v>0</v>
      </c>
      <c r="G2019" s="12" t="n">
        <f aca="false">MOD(QUOTIENT($A$2019,Assumptions!$B$82),2)</f>
        <v>1</v>
      </c>
      <c r="H2019" s="12" t="n">
        <f aca="false">MOD(QUOTIENT($A$2019,Assumptions!$B$83),2)</f>
        <v>0</v>
      </c>
      <c r="I2019" s="12" t="n">
        <f aca="false">IF($B$2019=1,MIN(Assumptions!$B$67,MAX(Assumptions!$B$4,Assumptions!$B$26-(Assumptions!$B$4))),Assumptions!$B$4)</f>
        <v>30000000</v>
      </c>
      <c r="J2019" s="12" t="n">
        <f aca="false">IF($C$2019=1,MIN(Assumptions!$B$66,MAX(Assumptions!$B$4,Assumptions!$B$26-($I$2019))),Assumptions!$B$4)</f>
        <v>300000000</v>
      </c>
      <c r="K2019" s="12" t="n">
        <f aca="false">IF($D$2019=1,MIN(Assumptions!$B$61,MAX(Assumptions!$B$4,Assumptions!$B$26-($I$2019+$J$2019))),Assumptions!$B$4)</f>
        <v>0</v>
      </c>
      <c r="L2019" s="12" t="n">
        <f aca="false">IF($E$2019=1,MIN(Assumptions!$B$56,MAX(Assumptions!$B$4,Assumptions!$B$26-($I$2019+$J$2019+$K$2019))),Assumptions!$B$4)</f>
        <v>0</v>
      </c>
      <c r="M2019" s="12" t="n">
        <f aca="false">IF($F$2019=1,MIN(Assumptions!$B$51,MAX(Assumptions!$B$4,Assumptions!$B$26-($I$2019+$J$2019+$K$2019+$L$2019))),Assumptions!$B$4)</f>
        <v>0</v>
      </c>
      <c r="N2019" s="12" t="n">
        <f aca="false">IF($G$2019=1,MIN(Assumptions!$B$46,MAX(Assumptions!$B$4,Assumptions!$B$26-($I$2019+$J$2019+$K$2019+$L$2019+$M$2019))),Assumptions!$B$4)</f>
        <v>15000000</v>
      </c>
      <c r="O2019" s="12" t="n">
        <f aca="false">IF($H$2019=1,MIN(Assumptions!$B$41,MAX(Assumptions!$B$4,Assumptions!$B$26-($I$2019+$J$2019+$K$2019+$L$2019+$M$2019+$N$2019))),Assumptions!$B$4)</f>
        <v>0</v>
      </c>
      <c r="P2019" s="12" t="n">
        <f aca="false">$I$2019+$J$2019+$K$2019+$L$2019+$M$2019+$N$2019+$O$2019</f>
        <v>345000000</v>
      </c>
      <c r="Q2019" s="12" t="n">
        <f aca="false">MAX(Assumptions!$B$4,Assumptions!$B$26-$P$2019)</f>
        <v>1655000000</v>
      </c>
      <c r="R2019" s="12" t="n">
        <f aca="false">$J$1910+$O$1910+Assumptions!$B$20+IF($B$2019=0,$D$1910,Assumptions!$B$4)+IF($C$2019=0,$AI$1910,Assumptions!$B$4)+IF($D$2019=0,$AF$1910,Assumptions!$B$4)+IF($E$2019=0,$AC$1910,Assumptions!$B$4)+IF($F$2019=0,$Z$1910,Assumptions!$B$4)+IF($G$2019=0,$W$1910,Assumptions!$B$4)+IF($H$2019=0,$T$1910,Assumptions!$B$4)</f>
        <v>21391528.8243784</v>
      </c>
      <c r="S2019" s="12" t="n">
        <f aca="false">IF($R$2019&gt;Assumptions!$B$4,$Q$2019/$R$2019&gt;Assumptions!$B$13,FALSE())</f>
        <v>1</v>
      </c>
      <c r="T2019" s="12" t="n">
        <f aca="false">IF($S$2019,($Q$2019+Assumptions!$B$14*Assumptions!$B$13)/($R$2019+Assumptions!$B$14),IF($R$2019&gt;Assumptions!$B$4,$Q$2019/$R$2019,Assumptions!$B$4))</f>
        <v>69.3760542568847</v>
      </c>
      <c r="U2019" s="12" t="n">
        <f aca="false">IF($B$2019=1,$I$2019,$D$1910*$T$2019)</f>
        <v>30000000</v>
      </c>
      <c r="V2019" s="12" t="n">
        <f aca="false">IF($C$2019=1,$J$2019,$AI$1910*$T$2019)</f>
        <v>300000000</v>
      </c>
      <c r="W2019" s="12" t="n">
        <f aca="false">IF($D$2019=1,$K$2019,$AF$1910*$T$2019)</f>
        <v>119750674.051421</v>
      </c>
      <c r="X2019" s="12" t="n">
        <f aca="false">IF($E$2019=1,$L$2019,$AC$1910*$T$2019)</f>
        <v>166502530.216523</v>
      </c>
      <c r="Y2019" s="12" t="n">
        <f aca="false">IF($F$2019=1,$M$2019,$Z$1910*$T$2019)</f>
        <v>208128162.770654</v>
      </c>
      <c r="Z2019" s="12" t="n">
        <f aca="false">IF($G$2019=1,$N$2019,$W$1910*$T$2019)</f>
        <v>15000000</v>
      </c>
      <c r="AA2019" s="12" t="n">
        <f aca="false">IF($H$2019=1,$O$2019,$T$1910*$T$2019)</f>
        <v>346880271.284424</v>
      </c>
      <c r="AB2019" s="12" t="n">
        <f aca="false">($J$1910+$O$1910)*$T$2019</f>
        <v>18413737.7228032</v>
      </c>
      <c r="AC2019" s="12" t="n">
        <f aca="false">Assumptions!$B$20*$T$2019</f>
        <v>624384488.311963</v>
      </c>
      <c r="AD2019" s="12" t="n">
        <f aca="false">IF($S$2019,Assumptions!$B$14*($T$2019-Assumptions!$B$13),Assumptions!$B$4)</f>
        <v>170940135.642212</v>
      </c>
      <c r="AE2019" s="12" t="n">
        <f aca="false">$U$2019+$V$2019+$W$2019+$X$2019+$Y$2019+$Z$2019+$AA$2019+$AB$2019+$AC$2019+$AD$2019</f>
        <v>2000000000</v>
      </c>
      <c r="AF2019" s="12" t="n">
        <f aca="false">IF(AND(IF($B$2019=1,$U$2019&gt;=INDEX($U$1921:$U$2048,1+$A$2019-Assumptions!$B$77),$U$2019&gt;INDEX($U$1921:$U$2048,1+$A$2019+Assumptions!$B$77)),IF($C$2019=1,$V$2019&gt;=INDEX($V$1921:$V$2048,1+$A$2019-Assumptions!$B$78),$V$2019&gt;INDEX($V$1921:$V$2048,1+$A$2019+Assumptions!$B$78)),IF($D$2019=1,$W$2019&gt;=INDEX($W$1921:$W$2048,1+$A$2019-Assumptions!$B$79),$W$2019&gt;INDEX($W$1921:$W$2048,1+$A$2019+Assumptions!$B$79)),IF($E$2019=1,$X$2019&gt;=INDEX($X$1921:$X$2048,1+$A$2019-Assumptions!$B$80),$X$2019&gt;INDEX($X$1921:$X$2048,1+$A$2019+Assumptions!$B$80)),IF($F$2019=1,$Y$2019&gt;=INDEX($Y$1921:$Y$2048,1+$A$2019-Assumptions!$B$81),$Y$2019&gt;INDEX($Y$1921:$Y$2048,1+$A$2019+Assumptions!$B$81)),IF($G$2019=1,$Z$2019&gt;=INDEX($Z$1921:$Z$2048,1+$A$2019-Assumptions!$B$82),$Z$2019&gt;INDEX($Z$1921:$Z$2048,1+$A$2019+Assumptions!$B$82)),IF($H$2019=1,$AA$2019&gt;=INDEX($AA$1921:$AA$2048,1+$A$2019-Assumptions!$B$83),$AA$2019&gt;INDEX($AA$1921:$AA$2048,1+$A$2019+Assumptions!$B$83))),1,0)</f>
        <v>0</v>
      </c>
    </row>
    <row r="2020" customFormat="false" ht="15" hidden="true" customHeight="false" outlineLevel="0" collapsed="false">
      <c r="A2020" s="6" t="n">
        <f aca="false">ROW()-ROW($A$1921)+Assumptions!$B$4</f>
        <v>99</v>
      </c>
      <c r="B2020" s="12" t="n">
        <f aca="false">MOD(QUOTIENT($A$2020,Assumptions!$B$77),2)</f>
        <v>1</v>
      </c>
      <c r="C2020" s="12" t="n">
        <f aca="false">MOD(QUOTIENT($A$2020,Assumptions!$B$78),2)</f>
        <v>1</v>
      </c>
      <c r="D2020" s="12" t="n">
        <f aca="false">MOD(QUOTIENT($A$2020,Assumptions!$B$79),2)</f>
        <v>0</v>
      </c>
      <c r="E2020" s="12" t="n">
        <f aca="false">MOD(QUOTIENT($A$2020,Assumptions!$B$80),2)</f>
        <v>0</v>
      </c>
      <c r="F2020" s="12" t="n">
        <f aca="false">MOD(QUOTIENT($A$2020,Assumptions!$B$81),2)</f>
        <v>0</v>
      </c>
      <c r="G2020" s="12" t="n">
        <f aca="false">MOD(QUOTIENT($A$2020,Assumptions!$B$82),2)</f>
        <v>1</v>
      </c>
      <c r="H2020" s="12" t="n">
        <f aca="false">MOD(QUOTIENT($A$2020,Assumptions!$B$83),2)</f>
        <v>1</v>
      </c>
      <c r="I2020" s="12" t="n">
        <f aca="false">IF($B$2020=1,MIN(Assumptions!$B$67,MAX(Assumptions!$B$4,Assumptions!$B$26-(Assumptions!$B$4))),Assumptions!$B$4)</f>
        <v>30000000</v>
      </c>
      <c r="J2020" s="12" t="n">
        <f aca="false">IF($C$2020=1,MIN(Assumptions!$B$66,MAX(Assumptions!$B$4,Assumptions!$B$26-($I$2020))),Assumptions!$B$4)</f>
        <v>300000000</v>
      </c>
      <c r="K2020" s="12" t="n">
        <f aca="false">IF($D$2020=1,MIN(Assumptions!$B$61,MAX(Assumptions!$B$4,Assumptions!$B$26-($I$2020+$J$2020))),Assumptions!$B$4)</f>
        <v>0</v>
      </c>
      <c r="L2020" s="12" t="n">
        <f aca="false">IF($E$2020=1,MIN(Assumptions!$B$56,MAX(Assumptions!$B$4,Assumptions!$B$26-($I$2020+$J$2020+$K$2020))),Assumptions!$B$4)</f>
        <v>0</v>
      </c>
      <c r="M2020" s="12" t="n">
        <f aca="false">IF($F$2020=1,MIN(Assumptions!$B$51,MAX(Assumptions!$B$4,Assumptions!$B$26-($I$2020+$J$2020+$K$2020+$L$2020))),Assumptions!$B$4)</f>
        <v>0</v>
      </c>
      <c r="N2020" s="12" t="n">
        <f aca="false">IF($G$2020=1,MIN(Assumptions!$B$46,MAX(Assumptions!$B$4,Assumptions!$B$26-($I$2020+$J$2020+$K$2020+$L$2020+$M$2020))),Assumptions!$B$4)</f>
        <v>15000000</v>
      </c>
      <c r="O2020" s="12" t="n">
        <f aca="false">IF($H$2020=1,MIN(Assumptions!$B$41,MAX(Assumptions!$B$4,Assumptions!$B$26-($I$2020+$J$2020+$K$2020+$L$2020+$M$2020+$N$2020))),Assumptions!$B$4)</f>
        <v>5000000</v>
      </c>
      <c r="P2020" s="12" t="n">
        <f aca="false">$I$2020+$J$2020+$K$2020+$L$2020+$M$2020+$N$2020+$O$2020</f>
        <v>350000000</v>
      </c>
      <c r="Q2020" s="12" t="n">
        <f aca="false">MAX(Assumptions!$B$4,Assumptions!$B$26-$P$2020)</f>
        <v>1650000000</v>
      </c>
      <c r="R2020" s="12" t="n">
        <f aca="false">$J$1910+$O$1910+Assumptions!$B$20+IF($B$2020=0,$D$1910,Assumptions!$B$4)+IF($C$2020=0,$AI$1910,Assumptions!$B$4)+IF($D$2020=0,$AF$1910,Assumptions!$B$4)+IF($E$2020=0,$AC$1910,Assumptions!$B$4)+IF($F$2020=0,$Z$1910,Assumptions!$B$4)+IF($G$2020=0,$W$1910,Assumptions!$B$4)+IF($H$2020=0,$T$1910,Assumptions!$B$4)</f>
        <v>16391528.8243784</v>
      </c>
      <c r="S2020" s="12" t="n">
        <f aca="false">IF($R$2020&gt;Assumptions!$B$4,$Q$2020/$R$2020&gt;Assumptions!$B$13,FALSE())</f>
        <v>1</v>
      </c>
      <c r="T2020" s="12" t="n">
        <f aca="false">IF($S$2020,($Q$2020+Assumptions!$B$14*Assumptions!$B$13)/($R$2020+Assumptions!$B$14),IF($R$2020&gt;Assumptions!$B$4,$Q$2020/$R$2020,Assumptions!$B$4))</f>
        <v>87.4730687686615</v>
      </c>
      <c r="U2020" s="12" t="n">
        <f aca="false">IF($B$2020=1,$I$2020,$D$1910*$T$2020)</f>
        <v>30000000</v>
      </c>
      <c r="V2020" s="12" t="n">
        <f aca="false">IF($C$2020=1,$J$2020,$AI$1910*$T$2020)</f>
        <v>300000000</v>
      </c>
      <c r="W2020" s="12" t="n">
        <f aca="false">IF($D$2020=1,$K$2020,$AF$1910*$T$2020)</f>
        <v>150988104.737219</v>
      </c>
      <c r="X2020" s="12" t="n">
        <f aca="false">IF($E$2020=1,$L$2020,$AC$1910*$T$2020)</f>
        <v>209935365.044788</v>
      </c>
      <c r="Y2020" s="12" t="n">
        <f aca="false">IF($F$2020=1,$M$2020,$Z$1910*$T$2020)</f>
        <v>262419206.305984</v>
      </c>
      <c r="Z2020" s="12" t="n">
        <f aca="false">IF($G$2020=1,$N$2020,$W$1910*$T$2020)</f>
        <v>15000000</v>
      </c>
      <c r="AA2020" s="12" t="n">
        <f aca="false">IF($H$2020=1,$O$2020,$T$1910*$T$2020)</f>
        <v>5000000</v>
      </c>
      <c r="AB2020" s="12" t="n">
        <f aca="false">($J$1910+$O$1910)*$T$2020</f>
        <v>23217033.0724021</v>
      </c>
      <c r="AC2020" s="12" t="n">
        <f aca="false">Assumptions!$B$20*$T$2020</f>
        <v>787257618.917953</v>
      </c>
      <c r="AD2020" s="12" t="n">
        <f aca="false">IF($S$2020,Assumptions!$B$14*($T$2020-Assumptions!$B$13),Assumptions!$B$4)</f>
        <v>216182671.921654</v>
      </c>
      <c r="AE2020" s="12" t="n">
        <f aca="false">$U$2020+$V$2020+$W$2020+$X$2020+$Y$2020+$Z$2020+$AA$2020+$AB$2020+$AC$2020+$AD$2020</f>
        <v>2000000000</v>
      </c>
      <c r="AF2020" s="12" t="n">
        <f aca="false">IF(AND(IF($B$2020=1,$U$2020&gt;=INDEX($U$1921:$U$2048,1+$A$2020-Assumptions!$B$77),$U$2020&gt;INDEX($U$1921:$U$2048,1+$A$2020+Assumptions!$B$77)),IF($C$2020=1,$V$2020&gt;=INDEX($V$1921:$V$2048,1+$A$2020-Assumptions!$B$78),$V$2020&gt;INDEX($V$1921:$V$2048,1+$A$2020+Assumptions!$B$78)),IF($D$2020=1,$W$2020&gt;=INDEX($W$1921:$W$2048,1+$A$2020-Assumptions!$B$79),$W$2020&gt;INDEX($W$1921:$W$2048,1+$A$2020+Assumptions!$B$79)),IF($E$2020=1,$X$2020&gt;=INDEX($X$1921:$X$2048,1+$A$2020-Assumptions!$B$80),$X$2020&gt;INDEX($X$1921:$X$2048,1+$A$2020+Assumptions!$B$80)),IF($F$2020=1,$Y$2020&gt;=INDEX($Y$1921:$Y$2048,1+$A$2020-Assumptions!$B$81),$Y$2020&gt;INDEX($Y$1921:$Y$2048,1+$A$2020+Assumptions!$B$81)),IF($G$2020=1,$Z$2020&gt;=INDEX($Z$1921:$Z$2048,1+$A$2020-Assumptions!$B$82),$Z$2020&gt;INDEX($Z$1921:$Z$2048,1+$A$2020+Assumptions!$B$82)),IF($H$2020=1,$AA$2020&gt;=INDEX($AA$1921:$AA$2048,1+$A$2020-Assumptions!$B$83),$AA$2020&gt;INDEX($AA$1921:$AA$2048,1+$A$2020+Assumptions!$B$83))),1,0)</f>
        <v>0</v>
      </c>
    </row>
    <row r="2021" customFormat="false" ht="15" hidden="true" customHeight="false" outlineLevel="0" collapsed="false">
      <c r="A2021" s="6" t="n">
        <f aca="false">ROW()-ROW($A$1921)+Assumptions!$B$4</f>
        <v>100</v>
      </c>
      <c r="B2021" s="12" t="n">
        <f aca="false">MOD(QUOTIENT($A$2021,Assumptions!$B$77),2)</f>
        <v>1</v>
      </c>
      <c r="C2021" s="12" t="n">
        <f aca="false">MOD(QUOTIENT($A$2021,Assumptions!$B$78),2)</f>
        <v>1</v>
      </c>
      <c r="D2021" s="12" t="n">
        <f aca="false">MOD(QUOTIENT($A$2021,Assumptions!$B$79),2)</f>
        <v>0</v>
      </c>
      <c r="E2021" s="12" t="n">
        <f aca="false">MOD(QUOTIENT($A$2021,Assumptions!$B$80),2)</f>
        <v>0</v>
      </c>
      <c r="F2021" s="12" t="n">
        <f aca="false">MOD(QUOTIENT($A$2021,Assumptions!$B$81),2)</f>
        <v>1</v>
      </c>
      <c r="G2021" s="12" t="n">
        <f aca="false">MOD(QUOTIENT($A$2021,Assumptions!$B$82),2)</f>
        <v>0</v>
      </c>
      <c r="H2021" s="12" t="n">
        <f aca="false">MOD(QUOTIENT($A$2021,Assumptions!$B$83),2)</f>
        <v>0</v>
      </c>
      <c r="I2021" s="12" t="n">
        <f aca="false">IF($B$2021=1,MIN(Assumptions!$B$67,MAX(Assumptions!$B$4,Assumptions!$B$26-(Assumptions!$B$4))),Assumptions!$B$4)</f>
        <v>30000000</v>
      </c>
      <c r="J2021" s="12" t="n">
        <f aca="false">IF($C$2021=1,MIN(Assumptions!$B$66,MAX(Assumptions!$B$4,Assumptions!$B$26-($I$2021))),Assumptions!$B$4)</f>
        <v>300000000</v>
      </c>
      <c r="K2021" s="12" t="n">
        <f aca="false">IF($D$2021=1,MIN(Assumptions!$B$61,MAX(Assumptions!$B$4,Assumptions!$B$26-($I$2021+$J$2021))),Assumptions!$B$4)</f>
        <v>0</v>
      </c>
      <c r="L2021" s="12" t="n">
        <f aca="false">IF($E$2021=1,MIN(Assumptions!$B$56,MAX(Assumptions!$B$4,Assumptions!$B$26-($I$2021+$J$2021+$K$2021))),Assumptions!$B$4)</f>
        <v>0</v>
      </c>
      <c r="M2021" s="12" t="n">
        <f aca="false">IF($F$2021=1,MIN(Assumptions!$B$51,MAX(Assumptions!$B$4,Assumptions!$B$26-($I$2021+$J$2021+$K$2021+$L$2021))),Assumptions!$B$4)</f>
        <v>30000000</v>
      </c>
      <c r="N2021" s="12" t="n">
        <f aca="false">IF($G$2021=1,MIN(Assumptions!$B$46,MAX(Assumptions!$B$4,Assumptions!$B$26-($I$2021+$J$2021+$K$2021+$L$2021+$M$2021))),Assumptions!$B$4)</f>
        <v>0</v>
      </c>
      <c r="O2021" s="12" t="n">
        <f aca="false">IF($H$2021=1,MIN(Assumptions!$B$41,MAX(Assumptions!$B$4,Assumptions!$B$26-($I$2021+$J$2021+$K$2021+$L$2021+$M$2021+$N$2021))),Assumptions!$B$4)</f>
        <v>0</v>
      </c>
      <c r="P2021" s="12" t="n">
        <f aca="false">$I$2021+$J$2021+$K$2021+$L$2021+$M$2021+$N$2021+$O$2021</f>
        <v>360000000</v>
      </c>
      <c r="Q2021" s="12" t="n">
        <f aca="false">MAX(Assumptions!$B$4,Assumptions!$B$26-$P$2021)</f>
        <v>1640000000</v>
      </c>
      <c r="R2021" s="12" t="n">
        <f aca="false">$J$1910+$O$1910+Assumptions!$B$20+IF($B$2021=0,$D$1910,Assumptions!$B$4)+IF($C$2021=0,$AI$1910,Assumptions!$B$4)+IF($D$2021=0,$AF$1910,Assumptions!$B$4)+IF($E$2021=0,$AC$1910,Assumptions!$B$4)+IF($F$2021=0,$Z$1910,Assumptions!$B$4)+IF($G$2021=0,$W$1910,Assumptions!$B$4)+IF($H$2021=0,$T$1910,Assumptions!$B$4)</f>
        <v>23391528.8243784</v>
      </c>
      <c r="S2021" s="12" t="n">
        <f aca="false">IF($R$2021&gt;Assumptions!$B$4,$Q$2021/$R$2021&gt;Assumptions!$B$13,FALSE())</f>
        <v>1</v>
      </c>
      <c r="T2021" s="12" t="n">
        <f aca="false">IF($S$2021,($Q$2021+Assumptions!$B$14*Assumptions!$B$13)/($R$2021+Assumptions!$B$14),IF($R$2021&gt;Assumptions!$B$4,$Q$2021/$R$2021,Assumptions!$B$4))</f>
        <v>63.4377371510597</v>
      </c>
      <c r="U2021" s="12" t="n">
        <f aca="false">IF($B$2021=1,$I$2021,$D$1910*$T$2021)</f>
        <v>30000000</v>
      </c>
      <c r="V2021" s="12" t="n">
        <f aca="false">IF($C$2021=1,$J$2021,$AI$1910*$T$2021)</f>
        <v>300000000</v>
      </c>
      <c r="W2021" s="12" t="n">
        <f aca="false">IF($D$2021=1,$K$2021,$AF$1910*$T$2021)</f>
        <v>109500487.81972</v>
      </c>
      <c r="X2021" s="12" t="n">
        <f aca="false">IF($E$2021=1,$L$2021,$AC$1910*$T$2021)</f>
        <v>152250569.162543</v>
      </c>
      <c r="Y2021" s="12" t="n">
        <f aca="false">IF($F$2021=1,$M$2021,$Z$1910*$T$2021)</f>
        <v>30000000</v>
      </c>
      <c r="Z2021" s="12" t="n">
        <f aca="false">IF($G$2021=1,$N$2021,$W$1910*$T$2021)</f>
        <v>317188685.755298</v>
      </c>
      <c r="AA2021" s="12" t="n">
        <f aca="false">IF($H$2021=1,$O$2021,$T$1910*$T$2021)</f>
        <v>317188685.755298</v>
      </c>
      <c r="AB2021" s="12" t="n">
        <f aca="false">($J$1910+$O$1910)*$T$2021</f>
        <v>16837594.269954</v>
      </c>
      <c r="AC2021" s="12" t="n">
        <f aca="false">Assumptions!$B$20*$T$2021</f>
        <v>570939634.359537</v>
      </c>
      <c r="AD2021" s="12" t="n">
        <f aca="false">IF($S$2021,Assumptions!$B$14*($T$2021-Assumptions!$B$13),Assumptions!$B$4)</f>
        <v>156094342.877649</v>
      </c>
      <c r="AE2021" s="12" t="n">
        <f aca="false">$U$2021+$V$2021+$W$2021+$X$2021+$Y$2021+$Z$2021+$AA$2021+$AB$2021+$AC$2021+$AD$2021</f>
        <v>2000000000</v>
      </c>
      <c r="AF2021" s="12" t="n">
        <f aca="false">IF(AND(IF($B$2021=1,$U$2021&gt;=INDEX($U$1921:$U$2048,1+$A$2021-Assumptions!$B$77),$U$2021&gt;INDEX($U$1921:$U$2048,1+$A$2021+Assumptions!$B$77)),IF($C$2021=1,$V$2021&gt;=INDEX($V$1921:$V$2048,1+$A$2021-Assumptions!$B$78),$V$2021&gt;INDEX($V$1921:$V$2048,1+$A$2021+Assumptions!$B$78)),IF($D$2021=1,$W$2021&gt;=INDEX($W$1921:$W$2048,1+$A$2021-Assumptions!$B$79),$W$2021&gt;INDEX($W$1921:$W$2048,1+$A$2021+Assumptions!$B$79)),IF($E$2021=1,$X$2021&gt;=INDEX($X$1921:$X$2048,1+$A$2021-Assumptions!$B$80),$X$2021&gt;INDEX($X$1921:$X$2048,1+$A$2021+Assumptions!$B$80)),IF($F$2021=1,$Y$2021&gt;=INDEX($Y$1921:$Y$2048,1+$A$2021-Assumptions!$B$81),$Y$2021&gt;INDEX($Y$1921:$Y$2048,1+$A$2021+Assumptions!$B$81)),IF($G$2021=1,$Z$2021&gt;=INDEX($Z$1921:$Z$2048,1+$A$2021-Assumptions!$B$82),$Z$2021&gt;INDEX($Z$1921:$Z$2048,1+$A$2021+Assumptions!$B$82)),IF($H$2021=1,$AA$2021&gt;=INDEX($AA$1921:$AA$2048,1+$A$2021-Assumptions!$B$83),$AA$2021&gt;INDEX($AA$1921:$AA$2048,1+$A$2021+Assumptions!$B$83))),1,0)</f>
        <v>0</v>
      </c>
    </row>
    <row r="2022" customFormat="false" ht="15" hidden="true" customHeight="false" outlineLevel="0" collapsed="false">
      <c r="A2022" s="6" t="n">
        <f aca="false">ROW()-ROW($A$1921)+Assumptions!$B$4</f>
        <v>101</v>
      </c>
      <c r="B2022" s="12" t="n">
        <f aca="false">MOD(QUOTIENT($A$2022,Assumptions!$B$77),2)</f>
        <v>1</v>
      </c>
      <c r="C2022" s="12" t="n">
        <f aca="false">MOD(QUOTIENT($A$2022,Assumptions!$B$78),2)</f>
        <v>1</v>
      </c>
      <c r="D2022" s="12" t="n">
        <f aca="false">MOD(QUOTIENT($A$2022,Assumptions!$B$79),2)</f>
        <v>0</v>
      </c>
      <c r="E2022" s="12" t="n">
        <f aca="false">MOD(QUOTIENT($A$2022,Assumptions!$B$80),2)</f>
        <v>0</v>
      </c>
      <c r="F2022" s="12" t="n">
        <f aca="false">MOD(QUOTIENT($A$2022,Assumptions!$B$81),2)</f>
        <v>1</v>
      </c>
      <c r="G2022" s="12" t="n">
        <f aca="false">MOD(QUOTIENT($A$2022,Assumptions!$B$82),2)</f>
        <v>0</v>
      </c>
      <c r="H2022" s="12" t="n">
        <f aca="false">MOD(QUOTIENT($A$2022,Assumptions!$B$83),2)</f>
        <v>1</v>
      </c>
      <c r="I2022" s="12" t="n">
        <f aca="false">IF($B$2022=1,MIN(Assumptions!$B$67,MAX(Assumptions!$B$4,Assumptions!$B$26-(Assumptions!$B$4))),Assumptions!$B$4)</f>
        <v>30000000</v>
      </c>
      <c r="J2022" s="12" t="n">
        <f aca="false">IF($C$2022=1,MIN(Assumptions!$B$66,MAX(Assumptions!$B$4,Assumptions!$B$26-($I$2022))),Assumptions!$B$4)</f>
        <v>300000000</v>
      </c>
      <c r="K2022" s="12" t="n">
        <f aca="false">IF($D$2022=1,MIN(Assumptions!$B$61,MAX(Assumptions!$B$4,Assumptions!$B$26-($I$2022+$J$2022))),Assumptions!$B$4)</f>
        <v>0</v>
      </c>
      <c r="L2022" s="12" t="n">
        <f aca="false">IF($E$2022=1,MIN(Assumptions!$B$56,MAX(Assumptions!$B$4,Assumptions!$B$26-($I$2022+$J$2022+$K$2022))),Assumptions!$B$4)</f>
        <v>0</v>
      </c>
      <c r="M2022" s="12" t="n">
        <f aca="false">IF($F$2022=1,MIN(Assumptions!$B$51,MAX(Assumptions!$B$4,Assumptions!$B$26-($I$2022+$J$2022+$K$2022+$L$2022))),Assumptions!$B$4)</f>
        <v>30000000</v>
      </c>
      <c r="N2022" s="12" t="n">
        <f aca="false">IF($G$2022=1,MIN(Assumptions!$B$46,MAX(Assumptions!$B$4,Assumptions!$B$26-($I$2022+$J$2022+$K$2022+$L$2022+$M$2022))),Assumptions!$B$4)</f>
        <v>0</v>
      </c>
      <c r="O2022" s="12" t="n">
        <f aca="false">IF($H$2022=1,MIN(Assumptions!$B$41,MAX(Assumptions!$B$4,Assumptions!$B$26-($I$2022+$J$2022+$K$2022+$L$2022+$M$2022+$N$2022))),Assumptions!$B$4)</f>
        <v>5000000</v>
      </c>
      <c r="P2022" s="12" t="n">
        <f aca="false">$I$2022+$J$2022+$K$2022+$L$2022+$M$2022+$N$2022+$O$2022</f>
        <v>365000000</v>
      </c>
      <c r="Q2022" s="12" t="n">
        <f aca="false">MAX(Assumptions!$B$4,Assumptions!$B$26-$P$2022)</f>
        <v>1635000000</v>
      </c>
      <c r="R2022" s="12" t="n">
        <f aca="false">$J$1910+$O$1910+Assumptions!$B$20+IF($B$2022=0,$D$1910,Assumptions!$B$4)+IF($C$2022=0,$AI$1910,Assumptions!$B$4)+IF($D$2022=0,$AF$1910,Assumptions!$B$4)+IF($E$2022=0,$AC$1910,Assumptions!$B$4)+IF($F$2022=0,$Z$1910,Assumptions!$B$4)+IF($G$2022=0,$W$1910,Assumptions!$B$4)+IF($H$2022=0,$T$1910,Assumptions!$B$4)</f>
        <v>18391528.8243784</v>
      </c>
      <c r="S2022" s="12" t="n">
        <f aca="false">IF($R$2022&gt;Assumptions!$B$4,$Q$2022/$R$2022&gt;Assumptions!$B$13,FALSE())</f>
        <v>1</v>
      </c>
      <c r="T2022" s="12" t="n">
        <f aca="false">IF($S$2022,($Q$2022+Assumptions!$B$14*Assumptions!$B$13)/($R$2022+Assumptions!$B$14),IF($R$2022&gt;Assumptions!$B$4,$Q$2022/$R$2022,Assumptions!$B$4))</f>
        <v>78.3810516580863</v>
      </c>
      <c r="U2022" s="12" t="n">
        <f aca="false">IF($B$2022=1,$I$2022,$D$1910*$T$2022)</f>
        <v>30000000</v>
      </c>
      <c r="V2022" s="12" t="n">
        <f aca="false">IF($C$2022=1,$J$2022,$AI$1910*$T$2022)</f>
        <v>300000000</v>
      </c>
      <c r="W2022" s="12" t="n">
        <f aca="false">IF($D$2022=1,$K$2022,$AF$1910*$T$2022)</f>
        <v>135294286.615956</v>
      </c>
      <c r="X2022" s="12" t="n">
        <f aca="false">IF($E$2022=1,$L$2022,$AC$1910*$T$2022)</f>
        <v>188114523.979407</v>
      </c>
      <c r="Y2022" s="12" t="n">
        <f aca="false">IF($F$2022=1,$M$2022,$Z$1910*$T$2022)</f>
        <v>30000000</v>
      </c>
      <c r="Z2022" s="12" t="n">
        <f aca="false">IF($G$2022=1,$N$2022,$W$1910*$T$2022)</f>
        <v>391905258.290431</v>
      </c>
      <c r="AA2022" s="12" t="n">
        <f aca="false">IF($H$2022=1,$O$2022,$T$1910*$T$2022)</f>
        <v>5000000</v>
      </c>
      <c r="AB2022" s="12" t="n">
        <f aca="false">($J$1910+$O$1910)*$T$2022</f>
        <v>20803837.0462134</v>
      </c>
      <c r="AC2022" s="12" t="n">
        <f aca="false">Assumptions!$B$20*$T$2022</f>
        <v>705429464.922777</v>
      </c>
      <c r="AD2022" s="12" t="n">
        <f aca="false">IF($S$2022,Assumptions!$B$14*($T$2022-Assumptions!$B$13),Assumptions!$B$4)</f>
        <v>193452629.145216</v>
      </c>
      <c r="AE2022" s="12" t="n">
        <f aca="false">$U$2022+$V$2022+$W$2022+$X$2022+$Y$2022+$Z$2022+$AA$2022+$AB$2022+$AC$2022+$AD$2022</f>
        <v>2000000000</v>
      </c>
      <c r="AF2022" s="12" t="n">
        <f aca="false">IF(AND(IF($B$2022=1,$U$2022&gt;=INDEX($U$1921:$U$2048,1+$A$2022-Assumptions!$B$77),$U$2022&gt;INDEX($U$1921:$U$2048,1+$A$2022+Assumptions!$B$77)),IF($C$2022=1,$V$2022&gt;=INDEX($V$1921:$V$2048,1+$A$2022-Assumptions!$B$78),$V$2022&gt;INDEX($V$1921:$V$2048,1+$A$2022+Assumptions!$B$78)),IF($D$2022=1,$W$2022&gt;=INDEX($W$1921:$W$2048,1+$A$2022-Assumptions!$B$79),$W$2022&gt;INDEX($W$1921:$W$2048,1+$A$2022+Assumptions!$B$79)),IF($E$2022=1,$X$2022&gt;=INDEX($X$1921:$X$2048,1+$A$2022-Assumptions!$B$80),$X$2022&gt;INDEX($X$1921:$X$2048,1+$A$2022+Assumptions!$B$80)),IF($F$2022=1,$Y$2022&gt;=INDEX($Y$1921:$Y$2048,1+$A$2022-Assumptions!$B$81),$Y$2022&gt;INDEX($Y$1921:$Y$2048,1+$A$2022+Assumptions!$B$81)),IF($G$2022=1,$Z$2022&gt;=INDEX($Z$1921:$Z$2048,1+$A$2022-Assumptions!$B$82),$Z$2022&gt;INDEX($Z$1921:$Z$2048,1+$A$2022+Assumptions!$B$82)),IF($H$2022=1,$AA$2022&gt;=INDEX($AA$1921:$AA$2048,1+$A$2022-Assumptions!$B$83),$AA$2022&gt;INDEX($AA$1921:$AA$2048,1+$A$2022+Assumptions!$B$83))),1,0)</f>
        <v>0</v>
      </c>
    </row>
    <row r="2023" customFormat="false" ht="15" hidden="true" customHeight="false" outlineLevel="0" collapsed="false">
      <c r="A2023" s="6" t="n">
        <f aca="false">ROW()-ROW($A$1921)+Assumptions!$B$4</f>
        <v>102</v>
      </c>
      <c r="B2023" s="12" t="n">
        <f aca="false">MOD(QUOTIENT($A$2023,Assumptions!$B$77),2)</f>
        <v>1</v>
      </c>
      <c r="C2023" s="12" t="n">
        <f aca="false">MOD(QUOTIENT($A$2023,Assumptions!$B$78),2)</f>
        <v>1</v>
      </c>
      <c r="D2023" s="12" t="n">
        <f aca="false">MOD(QUOTIENT($A$2023,Assumptions!$B$79),2)</f>
        <v>0</v>
      </c>
      <c r="E2023" s="12" t="n">
        <f aca="false">MOD(QUOTIENT($A$2023,Assumptions!$B$80),2)</f>
        <v>0</v>
      </c>
      <c r="F2023" s="12" t="n">
        <f aca="false">MOD(QUOTIENT($A$2023,Assumptions!$B$81),2)</f>
        <v>1</v>
      </c>
      <c r="G2023" s="12" t="n">
        <f aca="false">MOD(QUOTIENT($A$2023,Assumptions!$B$82),2)</f>
        <v>1</v>
      </c>
      <c r="H2023" s="12" t="n">
        <f aca="false">MOD(QUOTIENT($A$2023,Assumptions!$B$83),2)</f>
        <v>0</v>
      </c>
      <c r="I2023" s="12" t="n">
        <f aca="false">IF($B$2023=1,MIN(Assumptions!$B$67,MAX(Assumptions!$B$4,Assumptions!$B$26-(Assumptions!$B$4))),Assumptions!$B$4)</f>
        <v>30000000</v>
      </c>
      <c r="J2023" s="12" t="n">
        <f aca="false">IF($C$2023=1,MIN(Assumptions!$B$66,MAX(Assumptions!$B$4,Assumptions!$B$26-($I$2023))),Assumptions!$B$4)</f>
        <v>300000000</v>
      </c>
      <c r="K2023" s="12" t="n">
        <f aca="false">IF($D$2023=1,MIN(Assumptions!$B$61,MAX(Assumptions!$B$4,Assumptions!$B$26-($I$2023+$J$2023))),Assumptions!$B$4)</f>
        <v>0</v>
      </c>
      <c r="L2023" s="12" t="n">
        <f aca="false">IF($E$2023=1,MIN(Assumptions!$B$56,MAX(Assumptions!$B$4,Assumptions!$B$26-($I$2023+$J$2023+$K$2023))),Assumptions!$B$4)</f>
        <v>0</v>
      </c>
      <c r="M2023" s="12" t="n">
        <f aca="false">IF($F$2023=1,MIN(Assumptions!$B$51,MAX(Assumptions!$B$4,Assumptions!$B$26-($I$2023+$J$2023+$K$2023+$L$2023))),Assumptions!$B$4)</f>
        <v>30000000</v>
      </c>
      <c r="N2023" s="12" t="n">
        <f aca="false">IF($G$2023=1,MIN(Assumptions!$B$46,MAX(Assumptions!$B$4,Assumptions!$B$26-($I$2023+$J$2023+$K$2023+$L$2023+$M$2023))),Assumptions!$B$4)</f>
        <v>15000000</v>
      </c>
      <c r="O2023" s="12" t="n">
        <f aca="false">IF($H$2023=1,MIN(Assumptions!$B$41,MAX(Assumptions!$B$4,Assumptions!$B$26-($I$2023+$J$2023+$K$2023+$L$2023+$M$2023+$N$2023))),Assumptions!$B$4)</f>
        <v>0</v>
      </c>
      <c r="P2023" s="12" t="n">
        <f aca="false">$I$2023+$J$2023+$K$2023+$L$2023+$M$2023+$N$2023+$O$2023</f>
        <v>375000000</v>
      </c>
      <c r="Q2023" s="12" t="n">
        <f aca="false">MAX(Assumptions!$B$4,Assumptions!$B$26-$P$2023)</f>
        <v>1625000000</v>
      </c>
      <c r="R2023" s="12" t="n">
        <f aca="false">$J$1910+$O$1910+Assumptions!$B$20+IF($B$2023=0,$D$1910,Assumptions!$B$4)+IF($C$2023=0,$AI$1910,Assumptions!$B$4)+IF($D$2023=0,$AF$1910,Assumptions!$B$4)+IF($E$2023=0,$AC$1910,Assumptions!$B$4)+IF($F$2023=0,$Z$1910,Assumptions!$B$4)+IF($G$2023=0,$W$1910,Assumptions!$B$4)+IF($H$2023=0,$T$1910,Assumptions!$B$4)</f>
        <v>18391528.8243784</v>
      </c>
      <c r="S2023" s="12" t="n">
        <f aca="false">IF($R$2023&gt;Assumptions!$B$4,$Q$2023/$R$2023&gt;Assumptions!$B$13,FALSE())</f>
        <v>1</v>
      </c>
      <c r="T2023" s="12" t="n">
        <f aca="false">IF($S$2023,($Q$2023+Assumptions!$B$14*Assumptions!$B$13)/($R$2023+Assumptions!$B$14),IF($R$2023&gt;Assumptions!$B$4,$Q$2023/$R$2023,Assumptions!$B$4))</f>
        <v>77.9023887471972</v>
      </c>
      <c r="U2023" s="12" t="n">
        <f aca="false">IF($B$2023=1,$I$2023,$D$1910*$T$2023)</f>
        <v>30000000</v>
      </c>
      <c r="V2023" s="12" t="n">
        <f aca="false">IF($C$2023=1,$J$2023,$AI$1910*$T$2023)</f>
        <v>300000000</v>
      </c>
      <c r="W2023" s="12" t="n">
        <f aca="false">IF($D$2023=1,$K$2023,$AF$1910*$T$2023)</f>
        <v>134468061.964866</v>
      </c>
      <c r="X2023" s="12" t="n">
        <f aca="false">IF($E$2023=1,$L$2023,$AC$1910*$T$2023)</f>
        <v>186965732.993273</v>
      </c>
      <c r="Y2023" s="12" t="n">
        <f aca="false">IF($F$2023=1,$M$2023,$Z$1910*$T$2023)</f>
        <v>30000000</v>
      </c>
      <c r="Z2023" s="12" t="n">
        <f aca="false">IF($G$2023=1,$N$2023,$W$1910*$T$2023)</f>
        <v>15000000</v>
      </c>
      <c r="AA2023" s="12" t="n">
        <f aca="false">IF($H$2023=1,$O$2023,$T$1910*$T$2023)</f>
        <v>389511943.735986</v>
      </c>
      <c r="AB2023" s="12" t="n">
        <f aca="false">($J$1910+$O$1910)*$T$2023</f>
        <v>20676790.7131067</v>
      </c>
      <c r="AC2023" s="12" t="n">
        <f aca="false">Assumptions!$B$20*$T$2023</f>
        <v>701121498.724775</v>
      </c>
      <c r="AD2023" s="12" t="n">
        <f aca="false">IF($S$2023,Assumptions!$B$14*($T$2023-Assumptions!$B$13),Assumptions!$B$4)</f>
        <v>192255971.867993</v>
      </c>
      <c r="AE2023" s="12" t="n">
        <f aca="false">$U$2023+$V$2023+$W$2023+$X$2023+$Y$2023+$Z$2023+$AA$2023+$AB$2023+$AC$2023+$AD$2023</f>
        <v>2000000000</v>
      </c>
      <c r="AF2023" s="12" t="n">
        <f aca="false">IF(AND(IF($B$2023=1,$U$2023&gt;=INDEX($U$1921:$U$2048,1+$A$2023-Assumptions!$B$77),$U$2023&gt;INDEX($U$1921:$U$2048,1+$A$2023+Assumptions!$B$77)),IF($C$2023=1,$V$2023&gt;=INDEX($V$1921:$V$2048,1+$A$2023-Assumptions!$B$78),$V$2023&gt;INDEX($V$1921:$V$2048,1+$A$2023+Assumptions!$B$78)),IF($D$2023=1,$W$2023&gt;=INDEX($W$1921:$W$2048,1+$A$2023-Assumptions!$B$79),$W$2023&gt;INDEX($W$1921:$W$2048,1+$A$2023+Assumptions!$B$79)),IF($E$2023=1,$X$2023&gt;=INDEX($X$1921:$X$2048,1+$A$2023-Assumptions!$B$80),$X$2023&gt;INDEX($X$1921:$X$2048,1+$A$2023+Assumptions!$B$80)),IF($F$2023=1,$Y$2023&gt;=INDEX($Y$1921:$Y$2048,1+$A$2023-Assumptions!$B$81),$Y$2023&gt;INDEX($Y$1921:$Y$2048,1+$A$2023+Assumptions!$B$81)),IF($G$2023=1,$Z$2023&gt;=INDEX($Z$1921:$Z$2048,1+$A$2023-Assumptions!$B$82),$Z$2023&gt;INDEX($Z$1921:$Z$2048,1+$A$2023+Assumptions!$B$82)),IF($H$2023=1,$AA$2023&gt;=INDEX($AA$1921:$AA$2048,1+$A$2023-Assumptions!$B$83),$AA$2023&gt;INDEX($AA$1921:$AA$2048,1+$A$2023+Assumptions!$B$83))),1,0)</f>
        <v>0</v>
      </c>
    </row>
    <row r="2024" customFormat="false" ht="15" hidden="true" customHeight="false" outlineLevel="0" collapsed="false">
      <c r="A2024" s="6" t="n">
        <f aca="false">ROW()-ROW($A$1921)+Assumptions!$B$4</f>
        <v>103</v>
      </c>
      <c r="B2024" s="12" t="n">
        <f aca="false">MOD(QUOTIENT($A$2024,Assumptions!$B$77),2)</f>
        <v>1</v>
      </c>
      <c r="C2024" s="12" t="n">
        <f aca="false">MOD(QUOTIENT($A$2024,Assumptions!$B$78),2)</f>
        <v>1</v>
      </c>
      <c r="D2024" s="12" t="n">
        <f aca="false">MOD(QUOTIENT($A$2024,Assumptions!$B$79),2)</f>
        <v>0</v>
      </c>
      <c r="E2024" s="12" t="n">
        <f aca="false">MOD(QUOTIENT($A$2024,Assumptions!$B$80),2)</f>
        <v>0</v>
      </c>
      <c r="F2024" s="12" t="n">
        <f aca="false">MOD(QUOTIENT($A$2024,Assumptions!$B$81),2)</f>
        <v>1</v>
      </c>
      <c r="G2024" s="12" t="n">
        <f aca="false">MOD(QUOTIENT($A$2024,Assumptions!$B$82),2)</f>
        <v>1</v>
      </c>
      <c r="H2024" s="12" t="n">
        <f aca="false">MOD(QUOTIENT($A$2024,Assumptions!$B$83),2)</f>
        <v>1</v>
      </c>
      <c r="I2024" s="12" t="n">
        <f aca="false">IF($B$2024=1,MIN(Assumptions!$B$67,MAX(Assumptions!$B$4,Assumptions!$B$26-(Assumptions!$B$4))),Assumptions!$B$4)</f>
        <v>30000000</v>
      </c>
      <c r="J2024" s="12" t="n">
        <f aca="false">IF($C$2024=1,MIN(Assumptions!$B$66,MAX(Assumptions!$B$4,Assumptions!$B$26-($I$2024))),Assumptions!$B$4)</f>
        <v>300000000</v>
      </c>
      <c r="K2024" s="12" t="n">
        <f aca="false">IF($D$2024=1,MIN(Assumptions!$B$61,MAX(Assumptions!$B$4,Assumptions!$B$26-($I$2024+$J$2024))),Assumptions!$B$4)</f>
        <v>0</v>
      </c>
      <c r="L2024" s="12" t="n">
        <f aca="false">IF($E$2024=1,MIN(Assumptions!$B$56,MAX(Assumptions!$B$4,Assumptions!$B$26-($I$2024+$J$2024+$K$2024))),Assumptions!$B$4)</f>
        <v>0</v>
      </c>
      <c r="M2024" s="12" t="n">
        <f aca="false">IF($F$2024=1,MIN(Assumptions!$B$51,MAX(Assumptions!$B$4,Assumptions!$B$26-($I$2024+$J$2024+$K$2024+$L$2024))),Assumptions!$B$4)</f>
        <v>30000000</v>
      </c>
      <c r="N2024" s="12" t="n">
        <f aca="false">IF($G$2024=1,MIN(Assumptions!$B$46,MAX(Assumptions!$B$4,Assumptions!$B$26-($I$2024+$J$2024+$K$2024+$L$2024+$M$2024))),Assumptions!$B$4)</f>
        <v>15000000</v>
      </c>
      <c r="O2024" s="12" t="n">
        <f aca="false">IF($H$2024=1,MIN(Assumptions!$B$41,MAX(Assumptions!$B$4,Assumptions!$B$26-($I$2024+$J$2024+$K$2024+$L$2024+$M$2024+$N$2024))),Assumptions!$B$4)</f>
        <v>5000000</v>
      </c>
      <c r="P2024" s="12" t="n">
        <f aca="false">$I$2024+$J$2024+$K$2024+$L$2024+$M$2024+$N$2024+$O$2024</f>
        <v>380000000</v>
      </c>
      <c r="Q2024" s="12" t="n">
        <f aca="false">MAX(Assumptions!$B$4,Assumptions!$B$26-$P$2024)</f>
        <v>1620000000</v>
      </c>
      <c r="R2024" s="12" t="n">
        <f aca="false">$J$1910+$O$1910+Assumptions!$B$20+IF($B$2024=0,$D$1910,Assumptions!$B$4)+IF($C$2024=0,$AI$1910,Assumptions!$B$4)+IF($D$2024=0,$AF$1910,Assumptions!$B$4)+IF($E$2024=0,$AC$1910,Assumptions!$B$4)+IF($F$2024=0,$Z$1910,Assumptions!$B$4)+IF($G$2024=0,$W$1910,Assumptions!$B$4)+IF($H$2024=0,$T$1910,Assumptions!$B$4)</f>
        <v>13391528.8243784</v>
      </c>
      <c r="S2024" s="12" t="n">
        <f aca="false">IF($R$2024&gt;Assumptions!$B$4,$Q$2024/$R$2024&gt;Assumptions!$B$13,FALSE())</f>
        <v>1</v>
      </c>
      <c r="T2024" s="12" t="n">
        <f aca="false">IF($S$2024,($Q$2024+Assumptions!$B$14*Assumptions!$B$13)/($R$2024+Assumptions!$B$14),IF($R$2024&gt;Assumptions!$B$4,$Q$2024/$R$2024,Assumptions!$B$4))</f>
        <v>102.098420984582</v>
      </c>
      <c r="U2024" s="12" t="n">
        <f aca="false">IF($B$2024=1,$I$2024,$D$1910*$T$2024)</f>
        <v>30000000</v>
      </c>
      <c r="V2024" s="12" t="n">
        <f aca="false">IF($C$2024=1,$J$2024,$AI$1910*$T$2024)</f>
        <v>300000000</v>
      </c>
      <c r="W2024" s="12" t="n">
        <f aca="false">IF($D$2024=1,$K$2024,$AF$1910*$T$2024)</f>
        <v>176233065.766724</v>
      </c>
      <c r="X2024" s="12" t="n">
        <f aca="false">IF($E$2024=1,$L$2024,$AC$1910*$T$2024)</f>
        <v>245036210.362996</v>
      </c>
      <c r="Y2024" s="12" t="n">
        <f aca="false">IF($F$2024=1,$M$2024,$Z$1910*$T$2024)</f>
        <v>30000000</v>
      </c>
      <c r="Z2024" s="12" t="n">
        <f aca="false">IF($G$2024=1,$N$2024,$W$1910*$T$2024)</f>
        <v>15000000</v>
      </c>
      <c r="AA2024" s="12" t="n">
        <f aca="false">IF($H$2024=1,$O$2024,$T$1910*$T$2024)</f>
        <v>5000000</v>
      </c>
      <c r="AB2024" s="12" t="n">
        <f aca="false">($J$1910+$O$1910)*$T$2024</f>
        <v>27098882.5475883</v>
      </c>
      <c r="AC2024" s="12" t="n">
        <f aca="false">Assumptions!$B$20*$T$2024</f>
        <v>918885788.861236</v>
      </c>
      <c r="AD2024" s="12" t="n">
        <f aca="false">IF($S$2024,Assumptions!$B$14*($T$2024-Assumptions!$B$13),Assumptions!$B$4)</f>
        <v>252746052.461455</v>
      </c>
      <c r="AE2024" s="12" t="n">
        <f aca="false">$U$2024+$V$2024+$W$2024+$X$2024+$Y$2024+$Z$2024+$AA$2024+$AB$2024+$AC$2024+$AD$2024</f>
        <v>2000000000</v>
      </c>
      <c r="AF2024" s="12" t="n">
        <f aca="false">IF(AND(IF($B$2024=1,$U$2024&gt;=INDEX($U$1921:$U$2048,1+$A$2024-Assumptions!$B$77),$U$2024&gt;INDEX($U$1921:$U$2048,1+$A$2024+Assumptions!$B$77)),IF($C$2024=1,$V$2024&gt;=INDEX($V$1921:$V$2048,1+$A$2024-Assumptions!$B$78),$V$2024&gt;INDEX($V$1921:$V$2048,1+$A$2024+Assumptions!$B$78)),IF($D$2024=1,$W$2024&gt;=INDEX($W$1921:$W$2048,1+$A$2024-Assumptions!$B$79),$W$2024&gt;INDEX($W$1921:$W$2048,1+$A$2024+Assumptions!$B$79)),IF($E$2024=1,$X$2024&gt;=INDEX($X$1921:$X$2048,1+$A$2024-Assumptions!$B$80),$X$2024&gt;INDEX($X$1921:$X$2048,1+$A$2024+Assumptions!$B$80)),IF($F$2024=1,$Y$2024&gt;=INDEX($Y$1921:$Y$2048,1+$A$2024-Assumptions!$B$81),$Y$2024&gt;INDEX($Y$1921:$Y$2048,1+$A$2024+Assumptions!$B$81)),IF($G$2024=1,$Z$2024&gt;=INDEX($Z$1921:$Z$2048,1+$A$2024-Assumptions!$B$82),$Z$2024&gt;INDEX($Z$1921:$Z$2048,1+$A$2024+Assumptions!$B$82)),IF($H$2024=1,$AA$2024&gt;=INDEX($AA$1921:$AA$2048,1+$A$2024-Assumptions!$B$83),$AA$2024&gt;INDEX($AA$1921:$AA$2048,1+$A$2024+Assumptions!$B$83))),1,0)</f>
        <v>0</v>
      </c>
    </row>
    <row r="2025" customFormat="false" ht="15" hidden="true" customHeight="false" outlineLevel="0" collapsed="false">
      <c r="A2025" s="6" t="n">
        <f aca="false">ROW()-ROW($A$1921)+Assumptions!$B$4</f>
        <v>104</v>
      </c>
      <c r="B2025" s="12" t="n">
        <f aca="false">MOD(QUOTIENT($A$2025,Assumptions!$B$77),2)</f>
        <v>1</v>
      </c>
      <c r="C2025" s="12" t="n">
        <f aca="false">MOD(QUOTIENT($A$2025,Assumptions!$B$78),2)</f>
        <v>1</v>
      </c>
      <c r="D2025" s="12" t="n">
        <f aca="false">MOD(QUOTIENT($A$2025,Assumptions!$B$79),2)</f>
        <v>0</v>
      </c>
      <c r="E2025" s="12" t="n">
        <f aca="false">MOD(QUOTIENT($A$2025,Assumptions!$B$80),2)</f>
        <v>1</v>
      </c>
      <c r="F2025" s="12" t="n">
        <f aca="false">MOD(QUOTIENT($A$2025,Assumptions!$B$81),2)</f>
        <v>0</v>
      </c>
      <c r="G2025" s="12" t="n">
        <f aca="false">MOD(QUOTIENT($A$2025,Assumptions!$B$82),2)</f>
        <v>0</v>
      </c>
      <c r="H2025" s="12" t="n">
        <f aca="false">MOD(QUOTIENT($A$2025,Assumptions!$B$83),2)</f>
        <v>0</v>
      </c>
      <c r="I2025" s="12" t="n">
        <f aca="false">IF($B$2025=1,MIN(Assumptions!$B$67,MAX(Assumptions!$B$4,Assumptions!$B$26-(Assumptions!$B$4))),Assumptions!$B$4)</f>
        <v>30000000</v>
      </c>
      <c r="J2025" s="12" t="n">
        <f aca="false">IF($C$2025=1,MIN(Assumptions!$B$66,MAX(Assumptions!$B$4,Assumptions!$B$26-($I$2025))),Assumptions!$B$4)</f>
        <v>300000000</v>
      </c>
      <c r="K2025" s="12" t="n">
        <f aca="false">IF($D$2025=1,MIN(Assumptions!$B$61,MAX(Assumptions!$B$4,Assumptions!$B$26-($I$2025+$J$2025))),Assumptions!$B$4)</f>
        <v>0</v>
      </c>
      <c r="L2025" s="12" t="n">
        <f aca="false">IF($E$2025=1,MIN(Assumptions!$B$56,MAX(Assumptions!$B$4,Assumptions!$B$26-($I$2025+$J$2025+$K$2025))),Assumptions!$B$4)</f>
        <v>60000000</v>
      </c>
      <c r="M2025" s="12" t="n">
        <f aca="false">IF($F$2025=1,MIN(Assumptions!$B$51,MAX(Assumptions!$B$4,Assumptions!$B$26-($I$2025+$J$2025+$K$2025+$L$2025))),Assumptions!$B$4)</f>
        <v>0</v>
      </c>
      <c r="N2025" s="12" t="n">
        <f aca="false">IF($G$2025=1,MIN(Assumptions!$B$46,MAX(Assumptions!$B$4,Assumptions!$B$26-($I$2025+$J$2025+$K$2025+$L$2025+$M$2025))),Assumptions!$B$4)</f>
        <v>0</v>
      </c>
      <c r="O2025" s="12" t="n">
        <f aca="false">IF($H$2025=1,MIN(Assumptions!$B$41,MAX(Assumptions!$B$4,Assumptions!$B$26-($I$2025+$J$2025+$K$2025+$L$2025+$M$2025+$N$2025))),Assumptions!$B$4)</f>
        <v>0</v>
      </c>
      <c r="P2025" s="12" t="n">
        <f aca="false">$I$2025+$J$2025+$K$2025+$L$2025+$M$2025+$N$2025+$O$2025</f>
        <v>390000000</v>
      </c>
      <c r="Q2025" s="12" t="n">
        <f aca="false">MAX(Assumptions!$B$4,Assumptions!$B$26-$P$2025)</f>
        <v>1610000000</v>
      </c>
      <c r="R2025" s="12" t="n">
        <f aca="false">$J$1910+$O$1910+Assumptions!$B$20+IF($B$2025=0,$D$1910,Assumptions!$B$4)+IF($C$2025=0,$AI$1910,Assumptions!$B$4)+IF($D$2025=0,$AF$1910,Assumptions!$B$4)+IF($E$2025=0,$AC$1910,Assumptions!$B$4)+IF($F$2025=0,$Z$1910,Assumptions!$B$4)+IF($G$2025=0,$W$1910,Assumptions!$B$4)+IF($H$2025=0,$T$1910,Assumptions!$B$4)</f>
        <v>23991528.8243784</v>
      </c>
      <c r="S2025" s="12" t="n">
        <f aca="false">IF($R$2025&gt;Assumptions!$B$4,$Q$2025/$R$2025&gt;Assumptions!$B$13,FALSE())</f>
        <v>1</v>
      </c>
      <c r="T2025" s="12" t="n">
        <f aca="false">IF($S$2025,($Q$2025+Assumptions!$B$14*Assumptions!$B$13)/($R$2025+Assumptions!$B$14),IF($R$2025&gt;Assumptions!$B$4,$Q$2025/$R$2025,Assumptions!$B$4))</f>
        <v>60.8685142594007</v>
      </c>
      <c r="U2025" s="12" t="n">
        <f aca="false">IF($B$2025=1,$I$2025,$D$1910*$T$2025)</f>
        <v>30000000</v>
      </c>
      <c r="V2025" s="12" t="n">
        <f aca="false">IF($C$2025=1,$J$2025,$AI$1910*$T$2025)</f>
        <v>300000000</v>
      </c>
      <c r="W2025" s="12" t="n">
        <f aca="false">IF($D$2025=1,$K$2025,$AF$1910*$T$2025)</f>
        <v>105065727.492688</v>
      </c>
      <c r="X2025" s="12" t="n">
        <f aca="false">IF($E$2025=1,$L$2025,$AC$1910*$T$2025)</f>
        <v>60000000</v>
      </c>
      <c r="Y2025" s="12" t="n">
        <f aca="false">IF($F$2025=1,$M$2025,$Z$1910*$T$2025)</f>
        <v>182605542.778202</v>
      </c>
      <c r="Z2025" s="12" t="n">
        <f aca="false">IF($G$2025=1,$N$2025,$W$1910*$T$2025)</f>
        <v>304342571.297004</v>
      </c>
      <c r="AA2025" s="12" t="n">
        <f aca="false">IF($H$2025=1,$O$2025,$T$1910*$T$2025)</f>
        <v>304342571.297004</v>
      </c>
      <c r="AB2025" s="12" t="n">
        <f aca="false">($J$1910+$O$1910)*$T$2025</f>
        <v>16155673.1519951</v>
      </c>
      <c r="AC2025" s="12" t="n">
        <f aca="false">Assumptions!$B$20*$T$2025</f>
        <v>547816628.334606</v>
      </c>
      <c r="AD2025" s="12" t="n">
        <f aca="false">IF($S$2025,Assumptions!$B$14*($T$2025-Assumptions!$B$13),Assumptions!$B$4)</f>
        <v>149671285.648502</v>
      </c>
      <c r="AE2025" s="12" t="n">
        <f aca="false">$U$2025+$V$2025+$W$2025+$X$2025+$Y$2025+$Z$2025+$AA$2025+$AB$2025+$AC$2025+$AD$2025</f>
        <v>2000000000</v>
      </c>
      <c r="AF2025" s="12" t="n">
        <f aca="false">IF(AND(IF($B$2025=1,$U$2025&gt;=INDEX($U$1921:$U$2048,1+$A$2025-Assumptions!$B$77),$U$2025&gt;INDEX($U$1921:$U$2048,1+$A$2025+Assumptions!$B$77)),IF($C$2025=1,$V$2025&gt;=INDEX($V$1921:$V$2048,1+$A$2025-Assumptions!$B$78),$V$2025&gt;INDEX($V$1921:$V$2048,1+$A$2025+Assumptions!$B$78)),IF($D$2025=1,$W$2025&gt;=INDEX($W$1921:$W$2048,1+$A$2025-Assumptions!$B$79),$W$2025&gt;INDEX($W$1921:$W$2048,1+$A$2025+Assumptions!$B$79)),IF($E$2025=1,$X$2025&gt;=INDEX($X$1921:$X$2048,1+$A$2025-Assumptions!$B$80),$X$2025&gt;INDEX($X$1921:$X$2048,1+$A$2025+Assumptions!$B$80)),IF($F$2025=1,$Y$2025&gt;=INDEX($Y$1921:$Y$2048,1+$A$2025-Assumptions!$B$81),$Y$2025&gt;INDEX($Y$1921:$Y$2048,1+$A$2025+Assumptions!$B$81)),IF($G$2025=1,$Z$2025&gt;=INDEX($Z$1921:$Z$2048,1+$A$2025-Assumptions!$B$82),$Z$2025&gt;INDEX($Z$1921:$Z$2048,1+$A$2025+Assumptions!$B$82)),IF($H$2025=1,$AA$2025&gt;=INDEX($AA$1921:$AA$2048,1+$A$2025-Assumptions!$B$83),$AA$2025&gt;INDEX($AA$1921:$AA$2048,1+$A$2025+Assumptions!$B$83))),1,0)</f>
        <v>0</v>
      </c>
    </row>
    <row r="2026" customFormat="false" ht="15" hidden="true" customHeight="false" outlineLevel="0" collapsed="false">
      <c r="A2026" s="6" t="n">
        <f aca="false">ROW()-ROW($A$1921)+Assumptions!$B$4</f>
        <v>105</v>
      </c>
      <c r="B2026" s="12" t="n">
        <f aca="false">MOD(QUOTIENT($A$2026,Assumptions!$B$77),2)</f>
        <v>1</v>
      </c>
      <c r="C2026" s="12" t="n">
        <f aca="false">MOD(QUOTIENT($A$2026,Assumptions!$B$78),2)</f>
        <v>1</v>
      </c>
      <c r="D2026" s="12" t="n">
        <f aca="false">MOD(QUOTIENT($A$2026,Assumptions!$B$79),2)</f>
        <v>0</v>
      </c>
      <c r="E2026" s="12" t="n">
        <f aca="false">MOD(QUOTIENT($A$2026,Assumptions!$B$80),2)</f>
        <v>1</v>
      </c>
      <c r="F2026" s="12" t="n">
        <f aca="false">MOD(QUOTIENT($A$2026,Assumptions!$B$81),2)</f>
        <v>0</v>
      </c>
      <c r="G2026" s="12" t="n">
        <f aca="false">MOD(QUOTIENT($A$2026,Assumptions!$B$82),2)</f>
        <v>0</v>
      </c>
      <c r="H2026" s="12" t="n">
        <f aca="false">MOD(QUOTIENT($A$2026,Assumptions!$B$83),2)</f>
        <v>1</v>
      </c>
      <c r="I2026" s="12" t="n">
        <f aca="false">IF($B$2026=1,MIN(Assumptions!$B$67,MAX(Assumptions!$B$4,Assumptions!$B$26-(Assumptions!$B$4))),Assumptions!$B$4)</f>
        <v>30000000</v>
      </c>
      <c r="J2026" s="12" t="n">
        <f aca="false">IF($C$2026=1,MIN(Assumptions!$B$66,MAX(Assumptions!$B$4,Assumptions!$B$26-($I$2026))),Assumptions!$B$4)</f>
        <v>300000000</v>
      </c>
      <c r="K2026" s="12" t="n">
        <f aca="false">IF($D$2026=1,MIN(Assumptions!$B$61,MAX(Assumptions!$B$4,Assumptions!$B$26-($I$2026+$J$2026))),Assumptions!$B$4)</f>
        <v>0</v>
      </c>
      <c r="L2026" s="12" t="n">
        <f aca="false">IF($E$2026=1,MIN(Assumptions!$B$56,MAX(Assumptions!$B$4,Assumptions!$B$26-($I$2026+$J$2026+$K$2026))),Assumptions!$B$4)</f>
        <v>60000000</v>
      </c>
      <c r="M2026" s="12" t="n">
        <f aca="false">IF($F$2026=1,MIN(Assumptions!$B$51,MAX(Assumptions!$B$4,Assumptions!$B$26-($I$2026+$J$2026+$K$2026+$L$2026))),Assumptions!$B$4)</f>
        <v>0</v>
      </c>
      <c r="N2026" s="12" t="n">
        <f aca="false">IF($G$2026=1,MIN(Assumptions!$B$46,MAX(Assumptions!$B$4,Assumptions!$B$26-($I$2026+$J$2026+$K$2026+$L$2026+$M$2026))),Assumptions!$B$4)</f>
        <v>0</v>
      </c>
      <c r="O2026" s="12" t="n">
        <f aca="false">IF($H$2026=1,MIN(Assumptions!$B$41,MAX(Assumptions!$B$4,Assumptions!$B$26-($I$2026+$J$2026+$K$2026+$L$2026+$M$2026+$N$2026))),Assumptions!$B$4)</f>
        <v>5000000</v>
      </c>
      <c r="P2026" s="12" t="n">
        <f aca="false">$I$2026+$J$2026+$K$2026+$L$2026+$M$2026+$N$2026+$O$2026</f>
        <v>395000000</v>
      </c>
      <c r="Q2026" s="12" t="n">
        <f aca="false">MAX(Assumptions!$B$4,Assumptions!$B$26-$P$2026)</f>
        <v>1605000000</v>
      </c>
      <c r="R2026" s="12" t="n">
        <f aca="false">$J$1910+$O$1910+Assumptions!$B$20+IF($B$2026=0,$D$1910,Assumptions!$B$4)+IF($C$2026=0,$AI$1910,Assumptions!$B$4)+IF($D$2026=0,$AF$1910,Assumptions!$B$4)+IF($E$2026=0,$AC$1910,Assumptions!$B$4)+IF($F$2026=0,$Z$1910,Assumptions!$B$4)+IF($G$2026=0,$W$1910,Assumptions!$B$4)+IF($H$2026=0,$T$1910,Assumptions!$B$4)</f>
        <v>18991528.8243784</v>
      </c>
      <c r="S2026" s="12" t="n">
        <f aca="false">IF($R$2026&gt;Assumptions!$B$4,$Q$2026/$R$2026&gt;Assumptions!$B$13,FALSE())</f>
        <v>1</v>
      </c>
      <c r="T2026" s="12" t="n">
        <f aca="false">IF($S$2026,($Q$2026+Assumptions!$B$14*Assumptions!$B$13)/($R$2026+Assumptions!$B$14),IF($R$2026&gt;Assumptions!$B$4,$Q$2026/$R$2026,Assumptions!$B$4))</f>
        <v>74.796912454947</v>
      </c>
      <c r="U2026" s="12" t="n">
        <f aca="false">IF($B$2026=1,$I$2026,$D$1910*$T$2026)</f>
        <v>30000000</v>
      </c>
      <c r="V2026" s="12" t="n">
        <f aca="false">IF($C$2026=1,$J$2026,$AI$1910*$T$2026)</f>
        <v>300000000</v>
      </c>
      <c r="W2026" s="12" t="n">
        <f aca="false">IF($D$2026=1,$K$2026,$AF$1910*$T$2026)</f>
        <v>129107669.488946</v>
      </c>
      <c r="X2026" s="12" t="n">
        <f aca="false">IF($E$2026=1,$L$2026,$AC$1910*$T$2026)</f>
        <v>60000000</v>
      </c>
      <c r="Y2026" s="12" t="n">
        <f aca="false">IF($F$2026=1,$M$2026,$Z$1910*$T$2026)</f>
        <v>224390737.364841</v>
      </c>
      <c r="Z2026" s="12" t="n">
        <f aca="false">IF($G$2026=1,$N$2026,$W$1910*$T$2026)</f>
        <v>373984562.274735</v>
      </c>
      <c r="AA2026" s="12" t="n">
        <f aca="false">IF($H$2026=1,$O$2026,$T$1910*$T$2026)</f>
        <v>5000000</v>
      </c>
      <c r="AB2026" s="12" t="n">
        <f aca="false">($J$1910+$O$1910)*$T$2026</f>
        <v>19852537.6395874</v>
      </c>
      <c r="AC2026" s="12" t="n">
        <f aca="false">Assumptions!$B$20*$T$2026</f>
        <v>673172212.094523</v>
      </c>
      <c r="AD2026" s="12" t="n">
        <f aca="false">IF($S$2026,Assumptions!$B$14*($T$2026-Assumptions!$B$13),Assumptions!$B$4)</f>
        <v>184492281.137368</v>
      </c>
      <c r="AE2026" s="12" t="n">
        <f aca="false">$U$2026+$V$2026+$W$2026+$X$2026+$Y$2026+$Z$2026+$AA$2026+$AB$2026+$AC$2026+$AD$2026</f>
        <v>2000000000</v>
      </c>
      <c r="AF2026" s="12" t="n">
        <f aca="false">IF(AND(IF($B$2026=1,$U$2026&gt;=INDEX($U$1921:$U$2048,1+$A$2026-Assumptions!$B$77),$U$2026&gt;INDEX($U$1921:$U$2048,1+$A$2026+Assumptions!$B$77)),IF($C$2026=1,$V$2026&gt;=INDEX($V$1921:$V$2048,1+$A$2026-Assumptions!$B$78),$V$2026&gt;INDEX($V$1921:$V$2048,1+$A$2026+Assumptions!$B$78)),IF($D$2026=1,$W$2026&gt;=INDEX($W$1921:$W$2048,1+$A$2026-Assumptions!$B$79),$W$2026&gt;INDEX($W$1921:$W$2048,1+$A$2026+Assumptions!$B$79)),IF($E$2026=1,$X$2026&gt;=INDEX($X$1921:$X$2048,1+$A$2026-Assumptions!$B$80),$X$2026&gt;INDEX($X$1921:$X$2048,1+$A$2026+Assumptions!$B$80)),IF($F$2026=1,$Y$2026&gt;=INDEX($Y$1921:$Y$2048,1+$A$2026-Assumptions!$B$81),$Y$2026&gt;INDEX($Y$1921:$Y$2048,1+$A$2026+Assumptions!$B$81)),IF($G$2026=1,$Z$2026&gt;=INDEX($Z$1921:$Z$2048,1+$A$2026-Assumptions!$B$82),$Z$2026&gt;INDEX($Z$1921:$Z$2048,1+$A$2026+Assumptions!$B$82)),IF($H$2026=1,$AA$2026&gt;=INDEX($AA$1921:$AA$2048,1+$A$2026-Assumptions!$B$83),$AA$2026&gt;INDEX($AA$1921:$AA$2048,1+$A$2026+Assumptions!$B$83))),1,0)</f>
        <v>0</v>
      </c>
    </row>
    <row r="2027" customFormat="false" ht="15" hidden="true" customHeight="false" outlineLevel="0" collapsed="false">
      <c r="A2027" s="6" t="n">
        <f aca="false">ROW()-ROW($A$1921)+Assumptions!$B$4</f>
        <v>106</v>
      </c>
      <c r="B2027" s="12" t="n">
        <f aca="false">MOD(QUOTIENT($A$2027,Assumptions!$B$77),2)</f>
        <v>1</v>
      </c>
      <c r="C2027" s="12" t="n">
        <f aca="false">MOD(QUOTIENT($A$2027,Assumptions!$B$78),2)</f>
        <v>1</v>
      </c>
      <c r="D2027" s="12" t="n">
        <f aca="false">MOD(QUOTIENT($A$2027,Assumptions!$B$79),2)</f>
        <v>0</v>
      </c>
      <c r="E2027" s="12" t="n">
        <f aca="false">MOD(QUOTIENT($A$2027,Assumptions!$B$80),2)</f>
        <v>1</v>
      </c>
      <c r="F2027" s="12" t="n">
        <f aca="false">MOD(QUOTIENT($A$2027,Assumptions!$B$81),2)</f>
        <v>0</v>
      </c>
      <c r="G2027" s="12" t="n">
        <f aca="false">MOD(QUOTIENT($A$2027,Assumptions!$B$82),2)</f>
        <v>1</v>
      </c>
      <c r="H2027" s="12" t="n">
        <f aca="false">MOD(QUOTIENT($A$2027,Assumptions!$B$83),2)</f>
        <v>0</v>
      </c>
      <c r="I2027" s="12" t="n">
        <f aca="false">IF($B$2027=1,MIN(Assumptions!$B$67,MAX(Assumptions!$B$4,Assumptions!$B$26-(Assumptions!$B$4))),Assumptions!$B$4)</f>
        <v>30000000</v>
      </c>
      <c r="J2027" s="12" t="n">
        <f aca="false">IF($C$2027=1,MIN(Assumptions!$B$66,MAX(Assumptions!$B$4,Assumptions!$B$26-($I$2027))),Assumptions!$B$4)</f>
        <v>300000000</v>
      </c>
      <c r="K2027" s="12" t="n">
        <f aca="false">IF($D$2027=1,MIN(Assumptions!$B$61,MAX(Assumptions!$B$4,Assumptions!$B$26-($I$2027+$J$2027))),Assumptions!$B$4)</f>
        <v>0</v>
      </c>
      <c r="L2027" s="12" t="n">
        <f aca="false">IF($E$2027=1,MIN(Assumptions!$B$56,MAX(Assumptions!$B$4,Assumptions!$B$26-($I$2027+$J$2027+$K$2027))),Assumptions!$B$4)</f>
        <v>60000000</v>
      </c>
      <c r="M2027" s="12" t="n">
        <f aca="false">IF($F$2027=1,MIN(Assumptions!$B$51,MAX(Assumptions!$B$4,Assumptions!$B$26-($I$2027+$J$2027+$K$2027+$L$2027))),Assumptions!$B$4)</f>
        <v>0</v>
      </c>
      <c r="N2027" s="12" t="n">
        <f aca="false">IF($G$2027=1,MIN(Assumptions!$B$46,MAX(Assumptions!$B$4,Assumptions!$B$26-($I$2027+$J$2027+$K$2027+$L$2027+$M$2027))),Assumptions!$B$4)</f>
        <v>15000000</v>
      </c>
      <c r="O2027" s="12" t="n">
        <f aca="false">IF($H$2027=1,MIN(Assumptions!$B$41,MAX(Assumptions!$B$4,Assumptions!$B$26-($I$2027+$J$2027+$K$2027+$L$2027+$M$2027+$N$2027))),Assumptions!$B$4)</f>
        <v>0</v>
      </c>
      <c r="P2027" s="12" t="n">
        <f aca="false">$I$2027+$J$2027+$K$2027+$L$2027+$M$2027+$N$2027+$O$2027</f>
        <v>405000000</v>
      </c>
      <c r="Q2027" s="12" t="n">
        <f aca="false">MAX(Assumptions!$B$4,Assumptions!$B$26-$P$2027)</f>
        <v>1595000000</v>
      </c>
      <c r="R2027" s="12" t="n">
        <f aca="false">$J$1910+$O$1910+Assumptions!$B$20+IF($B$2027=0,$D$1910,Assumptions!$B$4)+IF($C$2027=0,$AI$1910,Assumptions!$B$4)+IF($D$2027=0,$AF$1910,Assumptions!$B$4)+IF($E$2027=0,$AC$1910,Assumptions!$B$4)+IF($F$2027=0,$Z$1910,Assumptions!$B$4)+IF($G$2027=0,$W$1910,Assumptions!$B$4)+IF($H$2027=0,$T$1910,Assumptions!$B$4)</f>
        <v>18991528.8243784</v>
      </c>
      <c r="S2027" s="12" t="n">
        <f aca="false">IF($R$2027&gt;Assumptions!$B$4,$Q$2027/$R$2027&gt;Assumptions!$B$13,FALSE())</f>
        <v>1</v>
      </c>
      <c r="T2027" s="12" t="n">
        <f aca="false">IF($S$2027,($Q$2027+Assumptions!$B$14*Assumptions!$B$13)/($R$2027+Assumptions!$B$14),IF($R$2027&gt;Assumptions!$B$4,$Q$2027/$R$2027,Assumptions!$B$4))</f>
        <v>74.3316128440298</v>
      </c>
      <c r="U2027" s="12" t="n">
        <f aca="false">IF($B$2027=1,$I$2027,$D$1910*$T$2027)</f>
        <v>30000000</v>
      </c>
      <c r="V2027" s="12" t="n">
        <f aca="false">IF($C$2027=1,$J$2027,$AI$1910*$T$2027)</f>
        <v>300000000</v>
      </c>
      <c r="W2027" s="12" t="n">
        <f aca="false">IF($D$2027=1,$K$2027,$AF$1910*$T$2027)</f>
        <v>128304511.358377</v>
      </c>
      <c r="X2027" s="12" t="n">
        <f aca="false">IF($E$2027=1,$L$2027,$AC$1910*$T$2027)</f>
        <v>60000000</v>
      </c>
      <c r="Y2027" s="12" t="n">
        <f aca="false">IF($F$2027=1,$M$2027,$Z$1910*$T$2027)</f>
        <v>222994838.532089</v>
      </c>
      <c r="Z2027" s="12" t="n">
        <f aca="false">IF($G$2027=1,$N$2027,$W$1910*$T$2027)</f>
        <v>15000000</v>
      </c>
      <c r="AA2027" s="12" t="n">
        <f aca="false">IF($H$2027=1,$O$2027,$T$1910*$T$2027)</f>
        <v>371658064.220149</v>
      </c>
      <c r="AB2027" s="12" t="n">
        <f aca="false">($J$1910+$O$1910)*$T$2027</f>
        <v>19729038.1830426</v>
      </c>
      <c r="AC2027" s="12" t="n">
        <f aca="false">Assumptions!$B$20*$T$2027</f>
        <v>668984515.596268</v>
      </c>
      <c r="AD2027" s="12" t="n">
        <f aca="false">IF($S$2027,Assumptions!$B$14*($T$2027-Assumptions!$B$13),Assumptions!$B$4)</f>
        <v>183329032.110075</v>
      </c>
      <c r="AE2027" s="12" t="n">
        <f aca="false">$U$2027+$V$2027+$W$2027+$X$2027+$Y$2027+$Z$2027+$AA$2027+$AB$2027+$AC$2027+$AD$2027</f>
        <v>2000000000</v>
      </c>
      <c r="AF2027" s="12" t="n">
        <f aca="false">IF(AND(IF($B$2027=1,$U$2027&gt;=INDEX($U$1921:$U$2048,1+$A$2027-Assumptions!$B$77),$U$2027&gt;INDEX($U$1921:$U$2048,1+$A$2027+Assumptions!$B$77)),IF($C$2027=1,$V$2027&gt;=INDEX($V$1921:$V$2048,1+$A$2027-Assumptions!$B$78),$V$2027&gt;INDEX($V$1921:$V$2048,1+$A$2027+Assumptions!$B$78)),IF($D$2027=1,$W$2027&gt;=INDEX($W$1921:$W$2048,1+$A$2027-Assumptions!$B$79),$W$2027&gt;INDEX($W$1921:$W$2048,1+$A$2027+Assumptions!$B$79)),IF($E$2027=1,$X$2027&gt;=INDEX($X$1921:$X$2048,1+$A$2027-Assumptions!$B$80),$X$2027&gt;INDEX($X$1921:$X$2048,1+$A$2027+Assumptions!$B$80)),IF($F$2027=1,$Y$2027&gt;=INDEX($Y$1921:$Y$2048,1+$A$2027-Assumptions!$B$81),$Y$2027&gt;INDEX($Y$1921:$Y$2048,1+$A$2027+Assumptions!$B$81)),IF($G$2027=1,$Z$2027&gt;=INDEX($Z$1921:$Z$2048,1+$A$2027-Assumptions!$B$82),$Z$2027&gt;INDEX($Z$1921:$Z$2048,1+$A$2027+Assumptions!$B$82)),IF($H$2027=1,$AA$2027&gt;=INDEX($AA$1921:$AA$2048,1+$A$2027-Assumptions!$B$83),$AA$2027&gt;INDEX($AA$1921:$AA$2048,1+$A$2027+Assumptions!$B$83))),1,0)</f>
        <v>0</v>
      </c>
    </row>
    <row r="2028" customFormat="false" ht="15" hidden="true" customHeight="false" outlineLevel="0" collapsed="false">
      <c r="A2028" s="6" t="n">
        <f aca="false">ROW()-ROW($A$1921)+Assumptions!$B$4</f>
        <v>107</v>
      </c>
      <c r="B2028" s="12" t="n">
        <f aca="false">MOD(QUOTIENT($A$2028,Assumptions!$B$77),2)</f>
        <v>1</v>
      </c>
      <c r="C2028" s="12" t="n">
        <f aca="false">MOD(QUOTIENT($A$2028,Assumptions!$B$78),2)</f>
        <v>1</v>
      </c>
      <c r="D2028" s="12" t="n">
        <f aca="false">MOD(QUOTIENT($A$2028,Assumptions!$B$79),2)</f>
        <v>0</v>
      </c>
      <c r="E2028" s="12" t="n">
        <f aca="false">MOD(QUOTIENT($A$2028,Assumptions!$B$80),2)</f>
        <v>1</v>
      </c>
      <c r="F2028" s="12" t="n">
        <f aca="false">MOD(QUOTIENT($A$2028,Assumptions!$B$81),2)</f>
        <v>0</v>
      </c>
      <c r="G2028" s="12" t="n">
        <f aca="false">MOD(QUOTIENT($A$2028,Assumptions!$B$82),2)</f>
        <v>1</v>
      </c>
      <c r="H2028" s="12" t="n">
        <f aca="false">MOD(QUOTIENT($A$2028,Assumptions!$B$83),2)</f>
        <v>1</v>
      </c>
      <c r="I2028" s="12" t="n">
        <f aca="false">IF($B$2028=1,MIN(Assumptions!$B$67,MAX(Assumptions!$B$4,Assumptions!$B$26-(Assumptions!$B$4))),Assumptions!$B$4)</f>
        <v>30000000</v>
      </c>
      <c r="J2028" s="12" t="n">
        <f aca="false">IF($C$2028=1,MIN(Assumptions!$B$66,MAX(Assumptions!$B$4,Assumptions!$B$26-($I$2028))),Assumptions!$B$4)</f>
        <v>300000000</v>
      </c>
      <c r="K2028" s="12" t="n">
        <f aca="false">IF($D$2028=1,MIN(Assumptions!$B$61,MAX(Assumptions!$B$4,Assumptions!$B$26-($I$2028+$J$2028))),Assumptions!$B$4)</f>
        <v>0</v>
      </c>
      <c r="L2028" s="12" t="n">
        <f aca="false">IF($E$2028=1,MIN(Assumptions!$B$56,MAX(Assumptions!$B$4,Assumptions!$B$26-($I$2028+$J$2028+$K$2028))),Assumptions!$B$4)</f>
        <v>60000000</v>
      </c>
      <c r="M2028" s="12" t="n">
        <f aca="false">IF($F$2028=1,MIN(Assumptions!$B$51,MAX(Assumptions!$B$4,Assumptions!$B$26-($I$2028+$J$2028+$K$2028+$L$2028))),Assumptions!$B$4)</f>
        <v>0</v>
      </c>
      <c r="N2028" s="12" t="n">
        <f aca="false">IF($G$2028=1,MIN(Assumptions!$B$46,MAX(Assumptions!$B$4,Assumptions!$B$26-($I$2028+$J$2028+$K$2028+$L$2028+$M$2028))),Assumptions!$B$4)</f>
        <v>15000000</v>
      </c>
      <c r="O2028" s="12" t="n">
        <f aca="false">IF($H$2028=1,MIN(Assumptions!$B$41,MAX(Assumptions!$B$4,Assumptions!$B$26-($I$2028+$J$2028+$K$2028+$L$2028+$M$2028+$N$2028))),Assumptions!$B$4)</f>
        <v>5000000</v>
      </c>
      <c r="P2028" s="12" t="n">
        <f aca="false">$I$2028+$J$2028+$K$2028+$L$2028+$M$2028+$N$2028+$O$2028</f>
        <v>410000000</v>
      </c>
      <c r="Q2028" s="12" t="n">
        <f aca="false">MAX(Assumptions!$B$4,Assumptions!$B$26-$P$2028)</f>
        <v>1590000000</v>
      </c>
      <c r="R2028" s="12" t="n">
        <f aca="false">$J$1910+$O$1910+Assumptions!$B$20+IF($B$2028=0,$D$1910,Assumptions!$B$4)+IF($C$2028=0,$AI$1910,Assumptions!$B$4)+IF($D$2028=0,$AF$1910,Assumptions!$B$4)+IF($E$2028=0,$AC$1910,Assumptions!$B$4)+IF($F$2028=0,$Z$1910,Assumptions!$B$4)+IF($G$2028=0,$W$1910,Assumptions!$B$4)+IF($H$2028=0,$T$1910,Assumptions!$B$4)</f>
        <v>13991528.8243784</v>
      </c>
      <c r="S2028" s="12" t="n">
        <f aca="false">IF($R$2028&gt;Assumptions!$B$4,$Q$2028/$R$2028&gt;Assumptions!$B$13,FALSE())</f>
        <v>1</v>
      </c>
      <c r="T2028" s="12" t="n">
        <f aca="false">IF($S$2028,($Q$2028+Assumptions!$B$14*Assumptions!$B$13)/($R$2028+Assumptions!$B$14),IF($R$2028&gt;Assumptions!$B$4,$Q$2028/$R$2028,Assumptions!$B$4))</f>
        <v>96.5647282892238</v>
      </c>
      <c r="U2028" s="12" t="n">
        <f aca="false">IF($B$2028=1,$I$2028,$D$1910*$T$2028)</f>
        <v>30000000</v>
      </c>
      <c r="V2028" s="12" t="n">
        <f aca="false">IF($C$2028=1,$J$2028,$AI$1910*$T$2028)</f>
        <v>300000000</v>
      </c>
      <c r="W2028" s="12" t="n">
        <f aca="false">IF($D$2028=1,$K$2028,$AF$1910*$T$2028)</f>
        <v>166681305.618924</v>
      </c>
      <c r="X2028" s="12" t="n">
        <f aca="false">IF($E$2028=1,$L$2028,$AC$1910*$T$2028)</f>
        <v>60000000</v>
      </c>
      <c r="Y2028" s="12" t="n">
        <f aca="false">IF($F$2028=1,$M$2028,$Z$1910*$T$2028)</f>
        <v>289694184.867671</v>
      </c>
      <c r="Z2028" s="12" t="n">
        <f aca="false">IF($G$2028=1,$N$2028,$W$1910*$T$2028)</f>
        <v>15000000</v>
      </c>
      <c r="AA2028" s="12" t="n">
        <f aca="false">IF($H$2028=1,$O$2028,$T$1910*$T$2028)</f>
        <v>5000000</v>
      </c>
      <c r="AB2028" s="12" t="n">
        <f aca="false">($J$1910+$O$1910)*$T$2028</f>
        <v>25630134.1873311</v>
      </c>
      <c r="AC2028" s="12" t="n">
        <f aca="false">Assumptions!$B$20*$T$2028</f>
        <v>869082554.603014</v>
      </c>
      <c r="AD2028" s="12" t="n">
        <f aca="false">IF($S$2028,Assumptions!$B$14*($T$2028-Assumptions!$B$13),Assumptions!$B$4)</f>
        <v>238911820.723059</v>
      </c>
      <c r="AE2028" s="12" t="n">
        <f aca="false">$U$2028+$V$2028+$W$2028+$X$2028+$Y$2028+$Z$2028+$AA$2028+$AB$2028+$AC$2028+$AD$2028</f>
        <v>2000000000</v>
      </c>
      <c r="AF2028" s="12" t="n">
        <f aca="false">IF(AND(IF($B$2028=1,$U$2028&gt;=INDEX($U$1921:$U$2048,1+$A$2028-Assumptions!$B$77),$U$2028&gt;INDEX($U$1921:$U$2048,1+$A$2028+Assumptions!$B$77)),IF($C$2028=1,$V$2028&gt;=INDEX($V$1921:$V$2048,1+$A$2028-Assumptions!$B$78),$V$2028&gt;INDEX($V$1921:$V$2048,1+$A$2028+Assumptions!$B$78)),IF($D$2028=1,$W$2028&gt;=INDEX($W$1921:$W$2048,1+$A$2028-Assumptions!$B$79),$W$2028&gt;INDEX($W$1921:$W$2048,1+$A$2028+Assumptions!$B$79)),IF($E$2028=1,$X$2028&gt;=INDEX($X$1921:$X$2048,1+$A$2028-Assumptions!$B$80),$X$2028&gt;INDEX($X$1921:$X$2048,1+$A$2028+Assumptions!$B$80)),IF($F$2028=1,$Y$2028&gt;=INDEX($Y$1921:$Y$2048,1+$A$2028-Assumptions!$B$81),$Y$2028&gt;INDEX($Y$1921:$Y$2048,1+$A$2028+Assumptions!$B$81)),IF($G$2028=1,$Z$2028&gt;=INDEX($Z$1921:$Z$2048,1+$A$2028-Assumptions!$B$82),$Z$2028&gt;INDEX($Z$1921:$Z$2048,1+$A$2028+Assumptions!$B$82)),IF($H$2028=1,$AA$2028&gt;=INDEX($AA$1921:$AA$2048,1+$A$2028-Assumptions!$B$83),$AA$2028&gt;INDEX($AA$1921:$AA$2048,1+$A$2028+Assumptions!$B$83))),1,0)</f>
        <v>0</v>
      </c>
    </row>
    <row r="2029" customFormat="false" ht="15" hidden="true" customHeight="false" outlineLevel="0" collapsed="false">
      <c r="A2029" s="6" t="n">
        <f aca="false">ROW()-ROW($A$1921)+Assumptions!$B$4</f>
        <v>108</v>
      </c>
      <c r="B2029" s="12" t="n">
        <f aca="false">MOD(QUOTIENT($A$2029,Assumptions!$B$77),2)</f>
        <v>1</v>
      </c>
      <c r="C2029" s="12" t="n">
        <f aca="false">MOD(QUOTIENT($A$2029,Assumptions!$B$78),2)</f>
        <v>1</v>
      </c>
      <c r="D2029" s="12" t="n">
        <f aca="false">MOD(QUOTIENT($A$2029,Assumptions!$B$79),2)</f>
        <v>0</v>
      </c>
      <c r="E2029" s="12" t="n">
        <f aca="false">MOD(QUOTIENT($A$2029,Assumptions!$B$80),2)</f>
        <v>1</v>
      </c>
      <c r="F2029" s="12" t="n">
        <f aca="false">MOD(QUOTIENT($A$2029,Assumptions!$B$81),2)</f>
        <v>1</v>
      </c>
      <c r="G2029" s="12" t="n">
        <f aca="false">MOD(QUOTIENT($A$2029,Assumptions!$B$82),2)</f>
        <v>0</v>
      </c>
      <c r="H2029" s="12" t="n">
        <f aca="false">MOD(QUOTIENT($A$2029,Assumptions!$B$83),2)</f>
        <v>0</v>
      </c>
      <c r="I2029" s="12" t="n">
        <f aca="false">IF($B$2029=1,MIN(Assumptions!$B$67,MAX(Assumptions!$B$4,Assumptions!$B$26-(Assumptions!$B$4))),Assumptions!$B$4)</f>
        <v>30000000</v>
      </c>
      <c r="J2029" s="12" t="n">
        <f aca="false">IF($C$2029=1,MIN(Assumptions!$B$66,MAX(Assumptions!$B$4,Assumptions!$B$26-($I$2029))),Assumptions!$B$4)</f>
        <v>300000000</v>
      </c>
      <c r="K2029" s="12" t="n">
        <f aca="false">IF($D$2029=1,MIN(Assumptions!$B$61,MAX(Assumptions!$B$4,Assumptions!$B$26-($I$2029+$J$2029))),Assumptions!$B$4)</f>
        <v>0</v>
      </c>
      <c r="L2029" s="12" t="n">
        <f aca="false">IF($E$2029=1,MIN(Assumptions!$B$56,MAX(Assumptions!$B$4,Assumptions!$B$26-($I$2029+$J$2029+$K$2029))),Assumptions!$B$4)</f>
        <v>60000000</v>
      </c>
      <c r="M2029" s="12" t="n">
        <f aca="false">IF($F$2029=1,MIN(Assumptions!$B$51,MAX(Assumptions!$B$4,Assumptions!$B$26-($I$2029+$J$2029+$K$2029+$L$2029))),Assumptions!$B$4)</f>
        <v>30000000</v>
      </c>
      <c r="N2029" s="12" t="n">
        <f aca="false">IF($G$2029=1,MIN(Assumptions!$B$46,MAX(Assumptions!$B$4,Assumptions!$B$26-($I$2029+$J$2029+$K$2029+$L$2029+$M$2029))),Assumptions!$B$4)</f>
        <v>0</v>
      </c>
      <c r="O2029" s="12" t="n">
        <f aca="false">IF($H$2029=1,MIN(Assumptions!$B$41,MAX(Assumptions!$B$4,Assumptions!$B$26-($I$2029+$J$2029+$K$2029+$L$2029+$M$2029+$N$2029))),Assumptions!$B$4)</f>
        <v>0</v>
      </c>
      <c r="P2029" s="12" t="n">
        <f aca="false">$I$2029+$J$2029+$K$2029+$L$2029+$M$2029+$N$2029+$O$2029</f>
        <v>420000000</v>
      </c>
      <c r="Q2029" s="12" t="n">
        <f aca="false">MAX(Assumptions!$B$4,Assumptions!$B$26-$P$2029)</f>
        <v>1580000000</v>
      </c>
      <c r="R2029" s="12" t="n">
        <f aca="false">$J$1910+$O$1910+Assumptions!$B$20+IF($B$2029=0,$D$1910,Assumptions!$B$4)+IF($C$2029=0,$AI$1910,Assumptions!$B$4)+IF($D$2029=0,$AF$1910,Assumptions!$B$4)+IF($E$2029=0,$AC$1910,Assumptions!$B$4)+IF($F$2029=0,$Z$1910,Assumptions!$B$4)+IF($G$2029=0,$W$1910,Assumptions!$B$4)+IF($H$2029=0,$T$1910,Assumptions!$B$4)</f>
        <v>20991528.8243784</v>
      </c>
      <c r="S2029" s="12" t="n">
        <f aca="false">IF($R$2029&gt;Assumptions!$B$4,$Q$2029/$R$2029&gt;Assumptions!$B$13,FALSE())</f>
        <v>1</v>
      </c>
      <c r="T2029" s="12" t="n">
        <f aca="false">IF($S$2029,($Q$2029+Assumptions!$B$14*Assumptions!$B$13)/($R$2029+Assumptions!$B$14),IF($R$2029&gt;Assumptions!$B$4,$Q$2029/$R$2029,Assumptions!$B$4))</f>
        <v>67.3647088629565</v>
      </c>
      <c r="U2029" s="12" t="n">
        <f aca="false">IF($B$2029=1,$I$2029,$D$1910*$T$2029)</f>
        <v>30000000</v>
      </c>
      <c r="V2029" s="12" t="n">
        <f aca="false">IF($C$2029=1,$J$2029,$AI$1910*$T$2029)</f>
        <v>300000000</v>
      </c>
      <c r="W2029" s="12" t="n">
        <f aca="false">IF($D$2029=1,$K$2029,$AF$1910*$T$2029)</f>
        <v>116278871.435186</v>
      </c>
      <c r="X2029" s="12" t="n">
        <f aca="false">IF($E$2029=1,$L$2029,$AC$1910*$T$2029)</f>
        <v>60000000</v>
      </c>
      <c r="Y2029" s="12" t="n">
        <f aca="false">IF($F$2029=1,$M$2029,$Z$1910*$T$2029)</f>
        <v>30000000</v>
      </c>
      <c r="Z2029" s="12" t="n">
        <f aca="false">IF($G$2029=1,$N$2029,$W$1910*$T$2029)</f>
        <v>336823544.314783</v>
      </c>
      <c r="AA2029" s="12" t="n">
        <f aca="false">IF($H$2029=1,$O$2029,$T$1910*$T$2029)</f>
        <v>336823544.314783</v>
      </c>
      <c r="AB2029" s="12" t="n">
        <f aca="false">($J$1910+$O$1910)*$T$2029</f>
        <v>17879888.0112496</v>
      </c>
      <c r="AC2029" s="12" t="n">
        <f aca="false">Assumptions!$B$20*$T$2029</f>
        <v>606282379.766609</v>
      </c>
      <c r="AD2029" s="12" t="n">
        <f aca="false">IF($S$2029,Assumptions!$B$14*($T$2029-Assumptions!$B$13),Assumptions!$B$4)</f>
        <v>165911772.157391</v>
      </c>
      <c r="AE2029" s="12" t="n">
        <f aca="false">$U$2029+$V$2029+$W$2029+$X$2029+$Y$2029+$Z$2029+$AA$2029+$AB$2029+$AC$2029+$AD$2029</f>
        <v>2000000000</v>
      </c>
      <c r="AF2029" s="12" t="n">
        <f aca="false">IF(AND(IF($B$2029=1,$U$2029&gt;=INDEX($U$1921:$U$2048,1+$A$2029-Assumptions!$B$77),$U$2029&gt;INDEX($U$1921:$U$2048,1+$A$2029+Assumptions!$B$77)),IF($C$2029=1,$V$2029&gt;=INDEX($V$1921:$V$2048,1+$A$2029-Assumptions!$B$78),$V$2029&gt;INDEX($V$1921:$V$2048,1+$A$2029+Assumptions!$B$78)),IF($D$2029=1,$W$2029&gt;=INDEX($W$1921:$W$2048,1+$A$2029-Assumptions!$B$79),$W$2029&gt;INDEX($W$1921:$W$2048,1+$A$2029+Assumptions!$B$79)),IF($E$2029=1,$X$2029&gt;=INDEX($X$1921:$X$2048,1+$A$2029-Assumptions!$B$80),$X$2029&gt;INDEX($X$1921:$X$2048,1+$A$2029+Assumptions!$B$80)),IF($F$2029=1,$Y$2029&gt;=INDEX($Y$1921:$Y$2048,1+$A$2029-Assumptions!$B$81),$Y$2029&gt;INDEX($Y$1921:$Y$2048,1+$A$2029+Assumptions!$B$81)),IF($G$2029=1,$Z$2029&gt;=INDEX($Z$1921:$Z$2048,1+$A$2029-Assumptions!$B$82),$Z$2029&gt;INDEX($Z$1921:$Z$2048,1+$A$2029+Assumptions!$B$82)),IF($H$2029=1,$AA$2029&gt;=INDEX($AA$1921:$AA$2048,1+$A$2029-Assumptions!$B$83),$AA$2029&gt;INDEX($AA$1921:$AA$2048,1+$A$2029+Assumptions!$B$83))),1,0)</f>
        <v>0</v>
      </c>
    </row>
    <row r="2030" customFormat="false" ht="15" hidden="true" customHeight="false" outlineLevel="0" collapsed="false">
      <c r="A2030" s="6" t="n">
        <f aca="false">ROW()-ROW($A$1921)+Assumptions!$B$4</f>
        <v>109</v>
      </c>
      <c r="B2030" s="12" t="n">
        <f aca="false">MOD(QUOTIENT($A$2030,Assumptions!$B$77),2)</f>
        <v>1</v>
      </c>
      <c r="C2030" s="12" t="n">
        <f aca="false">MOD(QUOTIENT($A$2030,Assumptions!$B$78),2)</f>
        <v>1</v>
      </c>
      <c r="D2030" s="12" t="n">
        <f aca="false">MOD(QUOTIENT($A$2030,Assumptions!$B$79),2)</f>
        <v>0</v>
      </c>
      <c r="E2030" s="12" t="n">
        <f aca="false">MOD(QUOTIENT($A$2030,Assumptions!$B$80),2)</f>
        <v>1</v>
      </c>
      <c r="F2030" s="12" t="n">
        <f aca="false">MOD(QUOTIENT($A$2030,Assumptions!$B$81),2)</f>
        <v>1</v>
      </c>
      <c r="G2030" s="12" t="n">
        <f aca="false">MOD(QUOTIENT($A$2030,Assumptions!$B$82),2)</f>
        <v>0</v>
      </c>
      <c r="H2030" s="12" t="n">
        <f aca="false">MOD(QUOTIENT($A$2030,Assumptions!$B$83),2)</f>
        <v>1</v>
      </c>
      <c r="I2030" s="12" t="n">
        <f aca="false">IF($B$2030=1,MIN(Assumptions!$B$67,MAX(Assumptions!$B$4,Assumptions!$B$26-(Assumptions!$B$4))),Assumptions!$B$4)</f>
        <v>30000000</v>
      </c>
      <c r="J2030" s="12" t="n">
        <f aca="false">IF($C$2030=1,MIN(Assumptions!$B$66,MAX(Assumptions!$B$4,Assumptions!$B$26-($I$2030))),Assumptions!$B$4)</f>
        <v>300000000</v>
      </c>
      <c r="K2030" s="12" t="n">
        <f aca="false">IF($D$2030=1,MIN(Assumptions!$B$61,MAX(Assumptions!$B$4,Assumptions!$B$26-($I$2030+$J$2030))),Assumptions!$B$4)</f>
        <v>0</v>
      </c>
      <c r="L2030" s="12" t="n">
        <f aca="false">IF($E$2030=1,MIN(Assumptions!$B$56,MAX(Assumptions!$B$4,Assumptions!$B$26-($I$2030+$J$2030+$K$2030))),Assumptions!$B$4)</f>
        <v>60000000</v>
      </c>
      <c r="M2030" s="12" t="n">
        <f aca="false">IF($F$2030=1,MIN(Assumptions!$B$51,MAX(Assumptions!$B$4,Assumptions!$B$26-($I$2030+$J$2030+$K$2030+$L$2030))),Assumptions!$B$4)</f>
        <v>30000000</v>
      </c>
      <c r="N2030" s="12" t="n">
        <f aca="false">IF($G$2030=1,MIN(Assumptions!$B$46,MAX(Assumptions!$B$4,Assumptions!$B$26-($I$2030+$J$2030+$K$2030+$L$2030+$M$2030))),Assumptions!$B$4)</f>
        <v>0</v>
      </c>
      <c r="O2030" s="12" t="n">
        <f aca="false">IF($H$2030=1,MIN(Assumptions!$B$41,MAX(Assumptions!$B$4,Assumptions!$B$26-($I$2030+$J$2030+$K$2030+$L$2030+$M$2030+$N$2030))),Assumptions!$B$4)</f>
        <v>5000000</v>
      </c>
      <c r="P2030" s="12" t="n">
        <f aca="false">$I$2030+$J$2030+$K$2030+$L$2030+$M$2030+$N$2030+$O$2030</f>
        <v>425000000</v>
      </c>
      <c r="Q2030" s="12" t="n">
        <f aca="false">MAX(Assumptions!$B$4,Assumptions!$B$26-$P$2030)</f>
        <v>1575000000</v>
      </c>
      <c r="R2030" s="12" t="n">
        <f aca="false">$J$1910+$O$1910+Assumptions!$B$20+IF($B$2030=0,$D$1910,Assumptions!$B$4)+IF($C$2030=0,$AI$1910,Assumptions!$B$4)+IF($D$2030=0,$AF$1910,Assumptions!$B$4)+IF($E$2030=0,$AC$1910,Assumptions!$B$4)+IF($F$2030=0,$Z$1910,Assumptions!$B$4)+IF($G$2030=0,$W$1910,Assumptions!$B$4)+IF($H$2030=0,$T$1910,Assumptions!$B$4)</f>
        <v>15991528.8243784</v>
      </c>
      <c r="S2030" s="12" t="n">
        <f aca="false">IF($R$2030&gt;Assumptions!$B$4,$Q$2030/$R$2030&gt;Assumptions!$B$13,FALSE())</f>
        <v>1</v>
      </c>
      <c r="T2030" s="12" t="n">
        <f aca="false">IF($S$2030,($Q$2030+Assumptions!$B$14*Assumptions!$B$13)/($R$2030+Assumptions!$B$14),IF($R$2030&gt;Assumptions!$B$4,$Q$2030/$R$2030,Assumptions!$B$4))</f>
        <v>85.3093335322441</v>
      </c>
      <c r="U2030" s="12" t="n">
        <f aca="false">IF($B$2030=1,$I$2030,$D$1910*$T$2030)</f>
        <v>30000000</v>
      </c>
      <c r="V2030" s="12" t="n">
        <f aca="false">IF($C$2030=1,$J$2030,$AI$1910*$T$2030)</f>
        <v>300000000</v>
      </c>
      <c r="W2030" s="12" t="n">
        <f aca="false">IF($D$2030=1,$K$2030,$AF$1910*$T$2030)</f>
        <v>147253260.549189</v>
      </c>
      <c r="X2030" s="12" t="n">
        <f aca="false">IF($E$2030=1,$L$2030,$AC$1910*$T$2030)</f>
        <v>60000000</v>
      </c>
      <c r="Y2030" s="12" t="n">
        <f aca="false">IF($F$2030=1,$M$2030,$Z$1910*$T$2030)</f>
        <v>30000000</v>
      </c>
      <c r="Z2030" s="12" t="n">
        <f aca="false">IF($G$2030=1,$N$2030,$W$1910*$T$2030)</f>
        <v>426546667.66122</v>
      </c>
      <c r="AA2030" s="12" t="n">
        <f aca="false">IF($H$2030=1,$O$2030,$T$1910*$T$2030)</f>
        <v>5000000</v>
      </c>
      <c r="AB2030" s="12" t="n">
        <f aca="false">($J$1910+$O$1910)*$T$2030</f>
        <v>22642736.1687839</v>
      </c>
      <c r="AC2030" s="12" t="n">
        <f aca="false">Assumptions!$B$20*$T$2030</f>
        <v>767784001.790197</v>
      </c>
      <c r="AD2030" s="12" t="n">
        <f aca="false">IF($S$2030,Assumptions!$B$14*($T$2030-Assumptions!$B$13),Assumptions!$B$4)</f>
        <v>210773333.83061</v>
      </c>
      <c r="AE2030" s="12" t="n">
        <f aca="false">$U$2030+$V$2030+$W$2030+$X$2030+$Y$2030+$Z$2030+$AA$2030+$AB$2030+$AC$2030+$AD$2030</f>
        <v>2000000000</v>
      </c>
      <c r="AF2030" s="12" t="n">
        <f aca="false">IF(AND(IF($B$2030=1,$U$2030&gt;=INDEX($U$1921:$U$2048,1+$A$2030-Assumptions!$B$77),$U$2030&gt;INDEX($U$1921:$U$2048,1+$A$2030+Assumptions!$B$77)),IF($C$2030=1,$V$2030&gt;=INDEX($V$1921:$V$2048,1+$A$2030-Assumptions!$B$78),$V$2030&gt;INDEX($V$1921:$V$2048,1+$A$2030+Assumptions!$B$78)),IF($D$2030=1,$W$2030&gt;=INDEX($W$1921:$W$2048,1+$A$2030-Assumptions!$B$79),$W$2030&gt;INDEX($W$1921:$W$2048,1+$A$2030+Assumptions!$B$79)),IF($E$2030=1,$X$2030&gt;=INDEX($X$1921:$X$2048,1+$A$2030-Assumptions!$B$80),$X$2030&gt;INDEX($X$1921:$X$2048,1+$A$2030+Assumptions!$B$80)),IF($F$2030=1,$Y$2030&gt;=INDEX($Y$1921:$Y$2048,1+$A$2030-Assumptions!$B$81),$Y$2030&gt;INDEX($Y$1921:$Y$2048,1+$A$2030+Assumptions!$B$81)),IF($G$2030=1,$Z$2030&gt;=INDEX($Z$1921:$Z$2048,1+$A$2030-Assumptions!$B$82),$Z$2030&gt;INDEX($Z$1921:$Z$2048,1+$A$2030+Assumptions!$B$82)),IF($H$2030=1,$AA$2030&gt;=INDEX($AA$1921:$AA$2048,1+$A$2030-Assumptions!$B$83),$AA$2030&gt;INDEX($AA$1921:$AA$2048,1+$A$2030+Assumptions!$B$83))),1,0)</f>
        <v>0</v>
      </c>
    </row>
    <row r="2031" customFormat="false" ht="15" hidden="true" customHeight="false" outlineLevel="0" collapsed="false">
      <c r="A2031" s="6" t="n">
        <f aca="false">ROW()-ROW($A$1921)+Assumptions!$B$4</f>
        <v>110</v>
      </c>
      <c r="B2031" s="12" t="n">
        <f aca="false">MOD(QUOTIENT($A$2031,Assumptions!$B$77),2)</f>
        <v>1</v>
      </c>
      <c r="C2031" s="12" t="n">
        <f aca="false">MOD(QUOTIENT($A$2031,Assumptions!$B$78),2)</f>
        <v>1</v>
      </c>
      <c r="D2031" s="12" t="n">
        <f aca="false">MOD(QUOTIENT($A$2031,Assumptions!$B$79),2)</f>
        <v>0</v>
      </c>
      <c r="E2031" s="12" t="n">
        <f aca="false">MOD(QUOTIENT($A$2031,Assumptions!$B$80),2)</f>
        <v>1</v>
      </c>
      <c r="F2031" s="12" t="n">
        <f aca="false">MOD(QUOTIENT($A$2031,Assumptions!$B$81),2)</f>
        <v>1</v>
      </c>
      <c r="G2031" s="12" t="n">
        <f aca="false">MOD(QUOTIENT($A$2031,Assumptions!$B$82),2)</f>
        <v>1</v>
      </c>
      <c r="H2031" s="12" t="n">
        <f aca="false">MOD(QUOTIENT($A$2031,Assumptions!$B$83),2)</f>
        <v>0</v>
      </c>
      <c r="I2031" s="12" t="n">
        <f aca="false">IF($B$2031=1,MIN(Assumptions!$B$67,MAX(Assumptions!$B$4,Assumptions!$B$26-(Assumptions!$B$4))),Assumptions!$B$4)</f>
        <v>30000000</v>
      </c>
      <c r="J2031" s="12" t="n">
        <f aca="false">IF($C$2031=1,MIN(Assumptions!$B$66,MAX(Assumptions!$B$4,Assumptions!$B$26-($I$2031))),Assumptions!$B$4)</f>
        <v>300000000</v>
      </c>
      <c r="K2031" s="12" t="n">
        <f aca="false">IF($D$2031=1,MIN(Assumptions!$B$61,MAX(Assumptions!$B$4,Assumptions!$B$26-($I$2031+$J$2031))),Assumptions!$B$4)</f>
        <v>0</v>
      </c>
      <c r="L2031" s="12" t="n">
        <f aca="false">IF($E$2031=1,MIN(Assumptions!$B$56,MAX(Assumptions!$B$4,Assumptions!$B$26-($I$2031+$J$2031+$K$2031))),Assumptions!$B$4)</f>
        <v>60000000</v>
      </c>
      <c r="M2031" s="12" t="n">
        <f aca="false">IF($F$2031=1,MIN(Assumptions!$B$51,MAX(Assumptions!$B$4,Assumptions!$B$26-($I$2031+$J$2031+$K$2031+$L$2031))),Assumptions!$B$4)</f>
        <v>30000000</v>
      </c>
      <c r="N2031" s="12" t="n">
        <f aca="false">IF($G$2031=1,MIN(Assumptions!$B$46,MAX(Assumptions!$B$4,Assumptions!$B$26-($I$2031+$J$2031+$K$2031+$L$2031+$M$2031))),Assumptions!$B$4)</f>
        <v>15000000</v>
      </c>
      <c r="O2031" s="12" t="n">
        <f aca="false">IF($H$2031=1,MIN(Assumptions!$B$41,MAX(Assumptions!$B$4,Assumptions!$B$26-($I$2031+$J$2031+$K$2031+$L$2031+$M$2031+$N$2031))),Assumptions!$B$4)</f>
        <v>0</v>
      </c>
      <c r="P2031" s="12" t="n">
        <f aca="false">$I$2031+$J$2031+$K$2031+$L$2031+$M$2031+$N$2031+$O$2031</f>
        <v>435000000</v>
      </c>
      <c r="Q2031" s="12" t="n">
        <f aca="false">MAX(Assumptions!$B$4,Assumptions!$B$26-$P$2031)</f>
        <v>1565000000</v>
      </c>
      <c r="R2031" s="12" t="n">
        <f aca="false">$J$1910+$O$1910+Assumptions!$B$20+IF($B$2031=0,$D$1910,Assumptions!$B$4)+IF($C$2031=0,$AI$1910,Assumptions!$B$4)+IF($D$2031=0,$AF$1910,Assumptions!$B$4)+IF($E$2031=0,$AC$1910,Assumptions!$B$4)+IF($F$2031=0,$Z$1910,Assumptions!$B$4)+IF($G$2031=0,$W$1910,Assumptions!$B$4)+IF($H$2031=0,$T$1910,Assumptions!$B$4)</f>
        <v>15991528.8243784</v>
      </c>
      <c r="S2031" s="12" t="n">
        <f aca="false">IF($R$2031&gt;Assumptions!$B$4,$Q$2031/$R$2031&gt;Assumptions!$B$13,FALSE())</f>
        <v>1</v>
      </c>
      <c r="T2031" s="12" t="n">
        <f aca="false">IF($S$2031,($Q$2031+Assumptions!$B$14*Assumptions!$B$13)/($R$2031+Assumptions!$B$14),IF($R$2031&gt;Assumptions!$B$4,$Q$2031/$R$2031,Assumptions!$B$4))</f>
        <v>84.7685453640524</v>
      </c>
      <c r="U2031" s="12" t="n">
        <f aca="false">IF($B$2031=1,$I$2031,$D$1910*$T$2031)</f>
        <v>30000000</v>
      </c>
      <c r="V2031" s="12" t="n">
        <f aca="false">IF($C$2031=1,$J$2031,$AI$1910*$T$2031)</f>
        <v>300000000</v>
      </c>
      <c r="W2031" s="12" t="n">
        <f aca="false">IF($D$2031=1,$K$2031,$AF$1910*$T$2031)</f>
        <v>146319800.89436</v>
      </c>
      <c r="X2031" s="12" t="n">
        <f aca="false">IF($E$2031=1,$L$2031,$AC$1910*$T$2031)</f>
        <v>60000000</v>
      </c>
      <c r="Y2031" s="12" t="n">
        <f aca="false">IF($F$2031=1,$M$2031,$Z$1910*$T$2031)</f>
        <v>30000000</v>
      </c>
      <c r="Z2031" s="12" t="n">
        <f aca="false">IF($G$2031=1,$N$2031,$W$1910*$T$2031)</f>
        <v>15000000</v>
      </c>
      <c r="AA2031" s="12" t="n">
        <f aca="false">IF($H$2031=1,$O$2031,$T$1910*$T$2031)</f>
        <v>423842726.820262</v>
      </c>
      <c r="AB2031" s="12" t="n">
        <f aca="false">($J$1910+$O$1910)*$T$2031</f>
        <v>22499200.5987758</v>
      </c>
      <c r="AC2031" s="12" t="n">
        <f aca="false">Assumptions!$B$20*$T$2031</f>
        <v>762916908.276471</v>
      </c>
      <c r="AD2031" s="12" t="n">
        <f aca="false">IF($S$2031,Assumptions!$B$14*($T$2031-Assumptions!$B$13),Assumptions!$B$4)</f>
        <v>209421363.410131</v>
      </c>
      <c r="AE2031" s="12" t="n">
        <f aca="false">$U$2031+$V$2031+$W$2031+$X$2031+$Y$2031+$Z$2031+$AA$2031+$AB$2031+$AC$2031+$AD$2031</f>
        <v>2000000000</v>
      </c>
      <c r="AF2031" s="12" t="n">
        <f aca="false">IF(AND(IF($B$2031=1,$U$2031&gt;=INDEX($U$1921:$U$2048,1+$A$2031-Assumptions!$B$77),$U$2031&gt;INDEX($U$1921:$U$2048,1+$A$2031+Assumptions!$B$77)),IF($C$2031=1,$V$2031&gt;=INDEX($V$1921:$V$2048,1+$A$2031-Assumptions!$B$78),$V$2031&gt;INDEX($V$1921:$V$2048,1+$A$2031+Assumptions!$B$78)),IF($D$2031=1,$W$2031&gt;=INDEX($W$1921:$W$2048,1+$A$2031-Assumptions!$B$79),$W$2031&gt;INDEX($W$1921:$W$2048,1+$A$2031+Assumptions!$B$79)),IF($E$2031=1,$X$2031&gt;=INDEX($X$1921:$X$2048,1+$A$2031-Assumptions!$B$80),$X$2031&gt;INDEX($X$1921:$X$2048,1+$A$2031+Assumptions!$B$80)),IF($F$2031=1,$Y$2031&gt;=INDEX($Y$1921:$Y$2048,1+$A$2031-Assumptions!$B$81),$Y$2031&gt;INDEX($Y$1921:$Y$2048,1+$A$2031+Assumptions!$B$81)),IF($G$2031=1,$Z$2031&gt;=INDEX($Z$1921:$Z$2048,1+$A$2031-Assumptions!$B$82),$Z$2031&gt;INDEX($Z$1921:$Z$2048,1+$A$2031+Assumptions!$B$82)),IF($H$2031=1,$AA$2031&gt;=INDEX($AA$1921:$AA$2048,1+$A$2031-Assumptions!$B$83),$AA$2031&gt;INDEX($AA$1921:$AA$2048,1+$A$2031+Assumptions!$B$83))),1,0)</f>
        <v>0</v>
      </c>
    </row>
    <row r="2032" customFormat="false" ht="15" hidden="true" customHeight="false" outlineLevel="0" collapsed="false">
      <c r="A2032" s="6" t="n">
        <f aca="false">ROW()-ROW($A$1921)+Assumptions!$B$4</f>
        <v>111</v>
      </c>
      <c r="B2032" s="12" t="n">
        <f aca="false">MOD(QUOTIENT($A$2032,Assumptions!$B$77),2)</f>
        <v>1</v>
      </c>
      <c r="C2032" s="12" t="n">
        <f aca="false">MOD(QUOTIENT($A$2032,Assumptions!$B$78),2)</f>
        <v>1</v>
      </c>
      <c r="D2032" s="12" t="n">
        <f aca="false">MOD(QUOTIENT($A$2032,Assumptions!$B$79),2)</f>
        <v>0</v>
      </c>
      <c r="E2032" s="12" t="n">
        <f aca="false">MOD(QUOTIENT($A$2032,Assumptions!$B$80),2)</f>
        <v>1</v>
      </c>
      <c r="F2032" s="12" t="n">
        <f aca="false">MOD(QUOTIENT($A$2032,Assumptions!$B$81),2)</f>
        <v>1</v>
      </c>
      <c r="G2032" s="12" t="n">
        <f aca="false">MOD(QUOTIENT($A$2032,Assumptions!$B$82),2)</f>
        <v>1</v>
      </c>
      <c r="H2032" s="12" t="n">
        <f aca="false">MOD(QUOTIENT($A$2032,Assumptions!$B$83),2)</f>
        <v>1</v>
      </c>
      <c r="I2032" s="12" t="n">
        <f aca="false">IF($B$2032=1,MIN(Assumptions!$B$67,MAX(Assumptions!$B$4,Assumptions!$B$26-(Assumptions!$B$4))),Assumptions!$B$4)</f>
        <v>30000000</v>
      </c>
      <c r="J2032" s="12" t="n">
        <f aca="false">IF($C$2032=1,MIN(Assumptions!$B$66,MAX(Assumptions!$B$4,Assumptions!$B$26-($I$2032))),Assumptions!$B$4)</f>
        <v>300000000</v>
      </c>
      <c r="K2032" s="12" t="n">
        <f aca="false">IF($D$2032=1,MIN(Assumptions!$B$61,MAX(Assumptions!$B$4,Assumptions!$B$26-($I$2032+$J$2032))),Assumptions!$B$4)</f>
        <v>0</v>
      </c>
      <c r="L2032" s="12" t="n">
        <f aca="false">IF($E$2032=1,MIN(Assumptions!$B$56,MAX(Assumptions!$B$4,Assumptions!$B$26-($I$2032+$J$2032+$K$2032))),Assumptions!$B$4)</f>
        <v>60000000</v>
      </c>
      <c r="M2032" s="12" t="n">
        <f aca="false">IF($F$2032=1,MIN(Assumptions!$B$51,MAX(Assumptions!$B$4,Assumptions!$B$26-($I$2032+$J$2032+$K$2032+$L$2032))),Assumptions!$B$4)</f>
        <v>30000000</v>
      </c>
      <c r="N2032" s="12" t="n">
        <f aca="false">IF($G$2032=1,MIN(Assumptions!$B$46,MAX(Assumptions!$B$4,Assumptions!$B$26-($I$2032+$J$2032+$K$2032+$L$2032+$M$2032))),Assumptions!$B$4)</f>
        <v>15000000</v>
      </c>
      <c r="O2032" s="12" t="n">
        <f aca="false">IF($H$2032=1,MIN(Assumptions!$B$41,MAX(Assumptions!$B$4,Assumptions!$B$26-($I$2032+$J$2032+$K$2032+$L$2032+$M$2032+$N$2032))),Assumptions!$B$4)</f>
        <v>5000000</v>
      </c>
      <c r="P2032" s="12" t="n">
        <f aca="false">$I$2032+$J$2032+$K$2032+$L$2032+$M$2032+$N$2032+$O$2032</f>
        <v>440000000</v>
      </c>
      <c r="Q2032" s="12" t="n">
        <f aca="false">MAX(Assumptions!$B$4,Assumptions!$B$26-$P$2032)</f>
        <v>1560000000</v>
      </c>
      <c r="R2032" s="12" t="n">
        <f aca="false">$J$1910+$O$1910+Assumptions!$B$20+IF($B$2032=0,$D$1910,Assumptions!$B$4)+IF($C$2032=0,$AI$1910,Assumptions!$B$4)+IF($D$2032=0,$AF$1910,Assumptions!$B$4)+IF($E$2032=0,$AC$1910,Assumptions!$B$4)+IF($F$2032=0,$Z$1910,Assumptions!$B$4)+IF($G$2032=0,$W$1910,Assumptions!$B$4)+IF($H$2032=0,$T$1910,Assumptions!$B$4)</f>
        <v>10991528.8243784</v>
      </c>
      <c r="S2032" s="12" t="n">
        <f aca="false">IF($R$2032&gt;Assumptions!$B$4,$Q$2032/$R$2032&gt;Assumptions!$B$13,FALSE())</f>
        <v>1</v>
      </c>
      <c r="T2032" s="12" t="n">
        <f aca="false">IF($S$2032,($Q$2032+Assumptions!$B$14*Assumptions!$B$13)/($R$2032+Assumptions!$B$14),IF($R$2032&gt;Assumptions!$B$4,$Q$2032/$R$2032,Assumptions!$B$4))</f>
        <v>115.813413019335</v>
      </c>
      <c r="U2032" s="12" t="n">
        <f aca="false">IF($B$2032=1,$I$2032,$D$1910*$T$2032)</f>
        <v>30000000</v>
      </c>
      <c r="V2032" s="12" t="n">
        <f aca="false">IF($C$2032=1,$J$2032,$AI$1910*$T$2032)</f>
        <v>300000000</v>
      </c>
      <c r="W2032" s="12" t="n">
        <f aca="false">IF($D$2032=1,$K$2032,$AF$1910*$T$2032)</f>
        <v>199906645.337713</v>
      </c>
      <c r="X2032" s="12" t="n">
        <f aca="false">IF($E$2032=1,$L$2032,$AC$1910*$T$2032)</f>
        <v>60000000</v>
      </c>
      <c r="Y2032" s="12" t="n">
        <f aca="false">IF($F$2032=1,$M$2032,$Z$1910*$T$2032)</f>
        <v>30000000</v>
      </c>
      <c r="Z2032" s="12" t="n">
        <f aca="false">IF($G$2032=1,$N$2032,$W$1910*$T$2032)</f>
        <v>15000000</v>
      </c>
      <c r="AA2032" s="12" t="n">
        <f aca="false">IF($H$2032=1,$O$2032,$T$1910*$T$2032)</f>
        <v>5000000</v>
      </c>
      <c r="AB2032" s="12" t="n">
        <f aca="false">($J$1910+$O$1910)*$T$2032</f>
        <v>30739104.9399309</v>
      </c>
      <c r="AC2032" s="12" t="n">
        <f aca="false">Assumptions!$B$20*$T$2032</f>
        <v>1042320717.17402</v>
      </c>
      <c r="AD2032" s="12" t="n">
        <f aca="false">IF($S$2032,Assumptions!$B$14*($T$2032-Assumptions!$B$13),Assumptions!$B$4)</f>
        <v>287033532.548338</v>
      </c>
      <c r="AE2032" s="12" t="n">
        <f aca="false">$U$2032+$V$2032+$W$2032+$X$2032+$Y$2032+$Z$2032+$AA$2032+$AB$2032+$AC$2032+$AD$2032</f>
        <v>2000000000</v>
      </c>
      <c r="AF2032" s="12" t="n">
        <f aca="false">IF(AND(IF($B$2032=1,$U$2032&gt;=INDEX($U$1921:$U$2048,1+$A$2032-Assumptions!$B$77),$U$2032&gt;INDEX($U$1921:$U$2048,1+$A$2032+Assumptions!$B$77)),IF($C$2032=1,$V$2032&gt;=INDEX($V$1921:$V$2048,1+$A$2032-Assumptions!$B$78),$V$2032&gt;INDEX($V$1921:$V$2048,1+$A$2032+Assumptions!$B$78)),IF($D$2032=1,$W$2032&gt;=INDEX($W$1921:$W$2048,1+$A$2032-Assumptions!$B$79),$W$2032&gt;INDEX($W$1921:$W$2048,1+$A$2032+Assumptions!$B$79)),IF($E$2032=1,$X$2032&gt;=INDEX($X$1921:$X$2048,1+$A$2032-Assumptions!$B$80),$X$2032&gt;INDEX($X$1921:$X$2048,1+$A$2032+Assumptions!$B$80)),IF($F$2032=1,$Y$2032&gt;=INDEX($Y$1921:$Y$2048,1+$A$2032-Assumptions!$B$81),$Y$2032&gt;INDEX($Y$1921:$Y$2048,1+$A$2032+Assumptions!$B$81)),IF($G$2032=1,$Z$2032&gt;=INDEX($Z$1921:$Z$2048,1+$A$2032-Assumptions!$B$82),$Z$2032&gt;INDEX($Z$1921:$Z$2048,1+$A$2032+Assumptions!$B$82)),IF($H$2032=1,$AA$2032&gt;=INDEX($AA$1921:$AA$2048,1+$A$2032-Assumptions!$B$83),$AA$2032&gt;INDEX($AA$1921:$AA$2048,1+$A$2032+Assumptions!$B$83))),1,0)</f>
        <v>0</v>
      </c>
    </row>
    <row r="2033" customFormat="false" ht="15" hidden="true" customHeight="false" outlineLevel="0" collapsed="false">
      <c r="A2033" s="6" t="n">
        <f aca="false">ROW()-ROW($A$1921)+Assumptions!$B$4</f>
        <v>112</v>
      </c>
      <c r="B2033" s="12" t="n">
        <f aca="false">MOD(QUOTIENT($A$2033,Assumptions!$B$77),2)</f>
        <v>1</v>
      </c>
      <c r="C2033" s="12" t="n">
        <f aca="false">MOD(QUOTIENT($A$2033,Assumptions!$B$78),2)</f>
        <v>1</v>
      </c>
      <c r="D2033" s="12" t="n">
        <f aca="false">MOD(QUOTIENT($A$2033,Assumptions!$B$79),2)</f>
        <v>1</v>
      </c>
      <c r="E2033" s="12" t="n">
        <f aca="false">MOD(QUOTIENT($A$2033,Assumptions!$B$80),2)</f>
        <v>0</v>
      </c>
      <c r="F2033" s="12" t="n">
        <f aca="false">MOD(QUOTIENT($A$2033,Assumptions!$B$81),2)</f>
        <v>0</v>
      </c>
      <c r="G2033" s="12" t="n">
        <f aca="false">MOD(QUOTIENT($A$2033,Assumptions!$B$82),2)</f>
        <v>0</v>
      </c>
      <c r="H2033" s="12" t="n">
        <f aca="false">MOD(QUOTIENT($A$2033,Assumptions!$B$83),2)</f>
        <v>0</v>
      </c>
      <c r="I2033" s="12" t="n">
        <f aca="false">IF($B$2033=1,MIN(Assumptions!$B$67,MAX(Assumptions!$B$4,Assumptions!$B$26-(Assumptions!$B$4))),Assumptions!$B$4)</f>
        <v>30000000</v>
      </c>
      <c r="J2033" s="12" t="n">
        <f aca="false">IF($C$2033=1,MIN(Assumptions!$B$66,MAX(Assumptions!$B$4,Assumptions!$B$26-($I$2033))),Assumptions!$B$4)</f>
        <v>300000000</v>
      </c>
      <c r="K2033" s="12" t="n">
        <f aca="false">IF($D$2033=1,MIN(Assumptions!$B$61,MAX(Assumptions!$B$4,Assumptions!$B$26-($I$2033+$J$2033))),Assumptions!$B$4)</f>
        <v>100000000</v>
      </c>
      <c r="L2033" s="12" t="n">
        <f aca="false">IF($E$2033=1,MIN(Assumptions!$B$56,MAX(Assumptions!$B$4,Assumptions!$B$26-($I$2033+$J$2033+$K$2033))),Assumptions!$B$4)</f>
        <v>0</v>
      </c>
      <c r="M2033" s="12" t="n">
        <f aca="false">IF($F$2033=1,MIN(Assumptions!$B$51,MAX(Assumptions!$B$4,Assumptions!$B$26-($I$2033+$J$2033+$K$2033+$L$2033))),Assumptions!$B$4)</f>
        <v>0</v>
      </c>
      <c r="N2033" s="12" t="n">
        <f aca="false">IF($G$2033=1,MIN(Assumptions!$B$46,MAX(Assumptions!$B$4,Assumptions!$B$26-($I$2033+$J$2033+$K$2033+$L$2033+$M$2033))),Assumptions!$B$4)</f>
        <v>0</v>
      </c>
      <c r="O2033" s="12" t="n">
        <f aca="false">IF($H$2033=1,MIN(Assumptions!$B$41,MAX(Assumptions!$B$4,Assumptions!$B$26-($I$2033+$J$2033+$K$2033+$L$2033+$M$2033+$N$2033))),Assumptions!$B$4)</f>
        <v>0</v>
      </c>
      <c r="P2033" s="12" t="n">
        <f aca="false">$I$2033+$J$2033+$K$2033+$L$2033+$M$2033+$N$2033+$O$2033</f>
        <v>430000000</v>
      </c>
      <c r="Q2033" s="12" t="n">
        <f aca="false">MAX(Assumptions!$B$4,Assumptions!$B$26-$P$2033)</f>
        <v>1570000000</v>
      </c>
      <c r="R2033" s="12" t="n">
        <f aca="false">$J$1910+$O$1910+Assumptions!$B$20+IF($B$2033=0,$D$1910,Assumptions!$B$4)+IF($C$2033=0,$AI$1910,Assumptions!$B$4)+IF($D$2033=0,$AF$1910,Assumptions!$B$4)+IF($E$2033=0,$AC$1910,Assumptions!$B$4)+IF($F$2033=0,$Z$1910,Assumptions!$B$4)+IF($G$2033=0,$W$1910,Assumptions!$B$4)+IF($H$2033=0,$T$1910,Assumptions!$B$4)</f>
        <v>24665419.2130129</v>
      </c>
      <c r="S2033" s="12" t="n">
        <f aca="false">IF($R$2033&gt;Assumptions!$B$4,$Q$2033/$R$2033&gt;Assumptions!$B$13,FALSE())</f>
        <v>1</v>
      </c>
      <c r="T2033" s="12" t="n">
        <f aca="false">IF($S$2033,($Q$2033+Assumptions!$B$14*Assumptions!$B$13)/($R$2033+Assumptions!$B$14),IF($R$2033&gt;Assumptions!$B$4,$Q$2033/$R$2033,Assumptions!$B$4))</f>
        <v>57.8860936276932</v>
      </c>
      <c r="U2033" s="12" t="n">
        <f aca="false">IF($B$2033=1,$I$2033,$D$1910*$T$2033)</f>
        <v>30000000</v>
      </c>
      <c r="V2033" s="12" t="n">
        <f aca="false">IF($C$2033=1,$J$2033,$AI$1910*$T$2033)</f>
        <v>300000000</v>
      </c>
      <c r="W2033" s="12" t="n">
        <f aca="false">IF($D$2033=1,$K$2033,$AF$1910*$T$2033)</f>
        <v>100000000</v>
      </c>
      <c r="X2033" s="12" t="n">
        <f aca="false">IF($E$2033=1,$L$2033,$AC$1910*$T$2033)</f>
        <v>138926624.706464</v>
      </c>
      <c r="Y2033" s="12" t="n">
        <f aca="false">IF($F$2033=1,$M$2033,$Z$1910*$T$2033)</f>
        <v>173658280.88308</v>
      </c>
      <c r="Z2033" s="12" t="n">
        <f aca="false">IF($G$2033=1,$N$2033,$W$1910*$T$2033)</f>
        <v>289430468.138466</v>
      </c>
      <c r="AA2033" s="12" t="n">
        <f aca="false">IF($H$2033=1,$O$2033,$T$1910*$T$2033)</f>
        <v>289430468.138466</v>
      </c>
      <c r="AB2033" s="12" t="n">
        <f aca="false">($J$1910+$O$1910)*$T$2033</f>
        <v>15364081.4150538</v>
      </c>
      <c r="AC2033" s="12" t="n">
        <f aca="false">Assumptions!$B$20*$T$2033</f>
        <v>520974842.649238</v>
      </c>
      <c r="AD2033" s="12" t="n">
        <f aca="false">IF($S$2033,Assumptions!$B$14*($T$2033-Assumptions!$B$13),Assumptions!$B$4)</f>
        <v>142215234.069233</v>
      </c>
      <c r="AE2033" s="12" t="n">
        <f aca="false">$U$2033+$V$2033+$W$2033+$X$2033+$Y$2033+$Z$2033+$AA$2033+$AB$2033+$AC$2033+$AD$2033</f>
        <v>2000000000</v>
      </c>
      <c r="AF2033" s="12" t="n">
        <f aca="false">IF(AND(IF($B$2033=1,$U$2033&gt;=INDEX($U$1921:$U$2048,1+$A$2033-Assumptions!$B$77),$U$2033&gt;INDEX($U$1921:$U$2048,1+$A$2033+Assumptions!$B$77)),IF($C$2033=1,$V$2033&gt;=INDEX($V$1921:$V$2048,1+$A$2033-Assumptions!$B$78),$V$2033&gt;INDEX($V$1921:$V$2048,1+$A$2033+Assumptions!$B$78)),IF($D$2033=1,$W$2033&gt;=INDEX($W$1921:$W$2048,1+$A$2033-Assumptions!$B$79),$W$2033&gt;INDEX($W$1921:$W$2048,1+$A$2033+Assumptions!$B$79)),IF($E$2033=1,$X$2033&gt;=INDEX($X$1921:$X$2048,1+$A$2033-Assumptions!$B$80),$X$2033&gt;INDEX($X$1921:$X$2048,1+$A$2033+Assumptions!$B$80)),IF($F$2033=1,$Y$2033&gt;=INDEX($Y$1921:$Y$2048,1+$A$2033-Assumptions!$B$81),$Y$2033&gt;INDEX($Y$1921:$Y$2048,1+$A$2033+Assumptions!$B$81)),IF($G$2033=1,$Z$2033&gt;=INDEX($Z$1921:$Z$2048,1+$A$2033-Assumptions!$B$82),$Z$2033&gt;INDEX($Z$1921:$Z$2048,1+$A$2033+Assumptions!$B$82)),IF($H$2033=1,$AA$2033&gt;=INDEX($AA$1921:$AA$2048,1+$A$2033-Assumptions!$B$83),$AA$2033&gt;INDEX($AA$1921:$AA$2048,1+$A$2033+Assumptions!$B$83))),1,0)</f>
        <v>0</v>
      </c>
    </row>
    <row r="2034" customFormat="false" ht="15" hidden="true" customHeight="false" outlineLevel="0" collapsed="false">
      <c r="A2034" s="6" t="n">
        <f aca="false">ROW()-ROW($A$1921)+Assumptions!$B$4</f>
        <v>113</v>
      </c>
      <c r="B2034" s="12" t="n">
        <f aca="false">MOD(QUOTIENT($A$2034,Assumptions!$B$77),2)</f>
        <v>1</v>
      </c>
      <c r="C2034" s="12" t="n">
        <f aca="false">MOD(QUOTIENT($A$2034,Assumptions!$B$78),2)</f>
        <v>1</v>
      </c>
      <c r="D2034" s="12" t="n">
        <f aca="false">MOD(QUOTIENT($A$2034,Assumptions!$B$79),2)</f>
        <v>1</v>
      </c>
      <c r="E2034" s="12" t="n">
        <f aca="false">MOD(QUOTIENT($A$2034,Assumptions!$B$80),2)</f>
        <v>0</v>
      </c>
      <c r="F2034" s="12" t="n">
        <f aca="false">MOD(QUOTIENT($A$2034,Assumptions!$B$81),2)</f>
        <v>0</v>
      </c>
      <c r="G2034" s="12" t="n">
        <f aca="false">MOD(QUOTIENT($A$2034,Assumptions!$B$82),2)</f>
        <v>0</v>
      </c>
      <c r="H2034" s="12" t="n">
        <f aca="false">MOD(QUOTIENT($A$2034,Assumptions!$B$83),2)</f>
        <v>1</v>
      </c>
      <c r="I2034" s="12" t="n">
        <f aca="false">IF($B$2034=1,MIN(Assumptions!$B$67,MAX(Assumptions!$B$4,Assumptions!$B$26-(Assumptions!$B$4))),Assumptions!$B$4)</f>
        <v>30000000</v>
      </c>
      <c r="J2034" s="12" t="n">
        <f aca="false">IF($C$2034=1,MIN(Assumptions!$B$66,MAX(Assumptions!$B$4,Assumptions!$B$26-($I$2034))),Assumptions!$B$4)</f>
        <v>300000000</v>
      </c>
      <c r="K2034" s="12" t="n">
        <f aca="false">IF($D$2034=1,MIN(Assumptions!$B$61,MAX(Assumptions!$B$4,Assumptions!$B$26-($I$2034+$J$2034))),Assumptions!$B$4)</f>
        <v>100000000</v>
      </c>
      <c r="L2034" s="12" t="n">
        <f aca="false">IF($E$2034=1,MIN(Assumptions!$B$56,MAX(Assumptions!$B$4,Assumptions!$B$26-($I$2034+$J$2034+$K$2034))),Assumptions!$B$4)</f>
        <v>0</v>
      </c>
      <c r="M2034" s="12" t="n">
        <f aca="false">IF($F$2034=1,MIN(Assumptions!$B$51,MAX(Assumptions!$B$4,Assumptions!$B$26-($I$2034+$J$2034+$K$2034+$L$2034))),Assumptions!$B$4)</f>
        <v>0</v>
      </c>
      <c r="N2034" s="12" t="n">
        <f aca="false">IF($G$2034=1,MIN(Assumptions!$B$46,MAX(Assumptions!$B$4,Assumptions!$B$26-($I$2034+$J$2034+$K$2034+$L$2034+$M$2034))),Assumptions!$B$4)</f>
        <v>0</v>
      </c>
      <c r="O2034" s="12" t="n">
        <f aca="false">IF($H$2034=1,MIN(Assumptions!$B$41,MAX(Assumptions!$B$4,Assumptions!$B$26-($I$2034+$J$2034+$K$2034+$L$2034+$M$2034+$N$2034))),Assumptions!$B$4)</f>
        <v>5000000</v>
      </c>
      <c r="P2034" s="12" t="n">
        <f aca="false">$I$2034+$J$2034+$K$2034+$L$2034+$M$2034+$N$2034+$O$2034</f>
        <v>435000000</v>
      </c>
      <c r="Q2034" s="12" t="n">
        <f aca="false">MAX(Assumptions!$B$4,Assumptions!$B$26-$P$2034)</f>
        <v>1565000000</v>
      </c>
      <c r="R2034" s="12" t="n">
        <f aca="false">$J$1910+$O$1910+Assumptions!$B$20+IF($B$2034=0,$D$1910,Assumptions!$B$4)+IF($C$2034=0,$AI$1910,Assumptions!$B$4)+IF($D$2034=0,$AF$1910,Assumptions!$B$4)+IF($E$2034=0,$AC$1910,Assumptions!$B$4)+IF($F$2034=0,$Z$1910,Assumptions!$B$4)+IF($G$2034=0,$W$1910,Assumptions!$B$4)+IF($H$2034=0,$T$1910,Assumptions!$B$4)</f>
        <v>19665419.2130129</v>
      </c>
      <c r="S2034" s="12" t="n">
        <f aca="false">IF($R$2034&gt;Assumptions!$B$4,$Q$2034/$R$2034&gt;Assumptions!$B$13,FALSE())</f>
        <v>1</v>
      </c>
      <c r="T2034" s="12" t="n">
        <f aca="false">IF($S$2034,($Q$2034+Assumptions!$B$14*Assumptions!$B$13)/($R$2034+Assumptions!$B$14),IF($R$2034&gt;Assumptions!$B$4,$Q$2034/$R$2034,Assumptions!$B$4))</f>
        <v>70.7182654627957</v>
      </c>
      <c r="U2034" s="12" t="n">
        <f aca="false">IF($B$2034=1,$I$2034,$D$1910*$T$2034)</f>
        <v>30000000</v>
      </c>
      <c r="V2034" s="12" t="n">
        <f aca="false">IF($C$2034=1,$J$2034,$AI$1910*$T$2034)</f>
        <v>300000000</v>
      </c>
      <c r="W2034" s="12" t="n">
        <f aca="false">IF($D$2034=1,$K$2034,$AF$1910*$T$2034)</f>
        <v>100000000</v>
      </c>
      <c r="X2034" s="12" t="n">
        <f aca="false">IF($E$2034=1,$L$2034,$AC$1910*$T$2034)</f>
        <v>169723837.11071</v>
      </c>
      <c r="Y2034" s="12" t="n">
        <f aca="false">IF($F$2034=1,$M$2034,$Z$1910*$T$2034)</f>
        <v>212154796.388387</v>
      </c>
      <c r="Z2034" s="12" t="n">
        <f aca="false">IF($G$2034=1,$N$2034,$W$1910*$T$2034)</f>
        <v>353591327.313979</v>
      </c>
      <c r="AA2034" s="12" t="n">
        <f aca="false">IF($H$2034=1,$O$2034,$T$1910*$T$2034)</f>
        <v>5000000</v>
      </c>
      <c r="AB2034" s="12" t="n">
        <f aca="false">($J$1910+$O$1910)*$T$2034</f>
        <v>18769986.3647732</v>
      </c>
      <c r="AC2034" s="12" t="n">
        <f aca="false">Assumptions!$B$20*$T$2034</f>
        <v>636464389.165162</v>
      </c>
      <c r="AD2034" s="12" t="n">
        <f aca="false">IF($S$2034,Assumptions!$B$14*($T$2034-Assumptions!$B$13),Assumptions!$B$4)</f>
        <v>174295663.656989</v>
      </c>
      <c r="AE2034" s="12" t="n">
        <f aca="false">$U$2034+$V$2034+$W$2034+$X$2034+$Y$2034+$Z$2034+$AA$2034+$AB$2034+$AC$2034+$AD$2034</f>
        <v>2000000000</v>
      </c>
      <c r="AF2034" s="12" t="n">
        <f aca="false">IF(AND(IF($B$2034=1,$U$2034&gt;=INDEX($U$1921:$U$2048,1+$A$2034-Assumptions!$B$77),$U$2034&gt;INDEX($U$1921:$U$2048,1+$A$2034+Assumptions!$B$77)),IF($C$2034=1,$V$2034&gt;=INDEX($V$1921:$V$2048,1+$A$2034-Assumptions!$B$78),$V$2034&gt;INDEX($V$1921:$V$2048,1+$A$2034+Assumptions!$B$78)),IF($D$2034=1,$W$2034&gt;=INDEX($W$1921:$W$2048,1+$A$2034-Assumptions!$B$79),$W$2034&gt;INDEX($W$1921:$W$2048,1+$A$2034+Assumptions!$B$79)),IF($E$2034=1,$X$2034&gt;=INDEX($X$1921:$X$2048,1+$A$2034-Assumptions!$B$80),$X$2034&gt;INDEX($X$1921:$X$2048,1+$A$2034+Assumptions!$B$80)),IF($F$2034=1,$Y$2034&gt;=INDEX($Y$1921:$Y$2048,1+$A$2034-Assumptions!$B$81),$Y$2034&gt;INDEX($Y$1921:$Y$2048,1+$A$2034+Assumptions!$B$81)),IF($G$2034=1,$Z$2034&gt;=INDEX($Z$1921:$Z$2048,1+$A$2034-Assumptions!$B$82),$Z$2034&gt;INDEX($Z$1921:$Z$2048,1+$A$2034+Assumptions!$B$82)),IF($H$2034=1,$AA$2034&gt;=INDEX($AA$1921:$AA$2048,1+$A$2034-Assumptions!$B$83),$AA$2034&gt;INDEX($AA$1921:$AA$2048,1+$A$2034+Assumptions!$B$83))),1,0)</f>
        <v>0</v>
      </c>
    </row>
    <row r="2035" customFormat="false" ht="15" hidden="true" customHeight="false" outlineLevel="0" collapsed="false">
      <c r="A2035" s="6" t="n">
        <f aca="false">ROW()-ROW($A$1921)+Assumptions!$B$4</f>
        <v>114</v>
      </c>
      <c r="B2035" s="12" t="n">
        <f aca="false">MOD(QUOTIENT($A$2035,Assumptions!$B$77),2)</f>
        <v>1</v>
      </c>
      <c r="C2035" s="12" t="n">
        <f aca="false">MOD(QUOTIENT($A$2035,Assumptions!$B$78),2)</f>
        <v>1</v>
      </c>
      <c r="D2035" s="12" t="n">
        <f aca="false">MOD(QUOTIENT($A$2035,Assumptions!$B$79),2)</f>
        <v>1</v>
      </c>
      <c r="E2035" s="12" t="n">
        <f aca="false">MOD(QUOTIENT($A$2035,Assumptions!$B$80),2)</f>
        <v>0</v>
      </c>
      <c r="F2035" s="12" t="n">
        <f aca="false">MOD(QUOTIENT($A$2035,Assumptions!$B$81),2)</f>
        <v>0</v>
      </c>
      <c r="G2035" s="12" t="n">
        <f aca="false">MOD(QUOTIENT($A$2035,Assumptions!$B$82),2)</f>
        <v>1</v>
      </c>
      <c r="H2035" s="12" t="n">
        <f aca="false">MOD(QUOTIENT($A$2035,Assumptions!$B$83),2)</f>
        <v>0</v>
      </c>
      <c r="I2035" s="12" t="n">
        <f aca="false">IF($B$2035=1,MIN(Assumptions!$B$67,MAX(Assumptions!$B$4,Assumptions!$B$26-(Assumptions!$B$4))),Assumptions!$B$4)</f>
        <v>30000000</v>
      </c>
      <c r="J2035" s="12" t="n">
        <f aca="false">IF($C$2035=1,MIN(Assumptions!$B$66,MAX(Assumptions!$B$4,Assumptions!$B$26-($I$2035))),Assumptions!$B$4)</f>
        <v>300000000</v>
      </c>
      <c r="K2035" s="12" t="n">
        <f aca="false">IF($D$2035=1,MIN(Assumptions!$B$61,MAX(Assumptions!$B$4,Assumptions!$B$26-($I$2035+$J$2035))),Assumptions!$B$4)</f>
        <v>100000000</v>
      </c>
      <c r="L2035" s="12" t="n">
        <f aca="false">IF($E$2035=1,MIN(Assumptions!$B$56,MAX(Assumptions!$B$4,Assumptions!$B$26-($I$2035+$J$2035+$K$2035))),Assumptions!$B$4)</f>
        <v>0</v>
      </c>
      <c r="M2035" s="12" t="n">
        <f aca="false">IF($F$2035=1,MIN(Assumptions!$B$51,MAX(Assumptions!$B$4,Assumptions!$B$26-($I$2035+$J$2035+$K$2035+$L$2035))),Assumptions!$B$4)</f>
        <v>0</v>
      </c>
      <c r="N2035" s="12" t="n">
        <f aca="false">IF($G$2035=1,MIN(Assumptions!$B$46,MAX(Assumptions!$B$4,Assumptions!$B$26-($I$2035+$J$2035+$K$2035+$L$2035+$M$2035))),Assumptions!$B$4)</f>
        <v>15000000</v>
      </c>
      <c r="O2035" s="12" t="n">
        <f aca="false">IF($H$2035=1,MIN(Assumptions!$B$41,MAX(Assumptions!$B$4,Assumptions!$B$26-($I$2035+$J$2035+$K$2035+$L$2035+$M$2035+$N$2035))),Assumptions!$B$4)</f>
        <v>0</v>
      </c>
      <c r="P2035" s="12" t="n">
        <f aca="false">$I$2035+$J$2035+$K$2035+$L$2035+$M$2035+$N$2035+$O$2035</f>
        <v>445000000</v>
      </c>
      <c r="Q2035" s="12" t="n">
        <f aca="false">MAX(Assumptions!$B$4,Assumptions!$B$26-$P$2035)</f>
        <v>1555000000</v>
      </c>
      <c r="R2035" s="12" t="n">
        <f aca="false">$J$1910+$O$1910+Assumptions!$B$20+IF($B$2035=0,$D$1910,Assumptions!$B$4)+IF($C$2035=0,$AI$1910,Assumptions!$B$4)+IF($D$2035=0,$AF$1910,Assumptions!$B$4)+IF($E$2035=0,$AC$1910,Assumptions!$B$4)+IF($F$2035=0,$Z$1910,Assumptions!$B$4)+IF($G$2035=0,$W$1910,Assumptions!$B$4)+IF($H$2035=0,$T$1910,Assumptions!$B$4)</f>
        <v>19665419.2130129</v>
      </c>
      <c r="S2035" s="12" t="n">
        <f aca="false">IF($R$2035&gt;Assumptions!$B$4,$Q$2035/$R$2035&gt;Assumptions!$B$13,FALSE())</f>
        <v>1</v>
      </c>
      <c r="T2035" s="12" t="n">
        <f aca="false">IF($S$2035,($Q$2035+Assumptions!$B$14*Assumptions!$B$13)/($R$2035+Assumptions!$B$14),IF($R$2035&gt;Assumptions!$B$4,$Q$2035/$R$2035,Assumptions!$B$4))</f>
        <v>70.2671122541017</v>
      </c>
      <c r="U2035" s="12" t="n">
        <f aca="false">IF($B$2035=1,$I$2035,$D$1910*$T$2035)</f>
        <v>30000000</v>
      </c>
      <c r="V2035" s="12" t="n">
        <f aca="false">IF($C$2035=1,$J$2035,$AI$1910*$T$2035)</f>
        <v>300000000</v>
      </c>
      <c r="W2035" s="12" t="n">
        <f aca="false">IF($D$2035=1,$K$2035,$AF$1910*$T$2035)</f>
        <v>100000000</v>
      </c>
      <c r="X2035" s="12" t="n">
        <f aca="false">IF($E$2035=1,$L$2035,$AC$1910*$T$2035)</f>
        <v>168641069.409844</v>
      </c>
      <c r="Y2035" s="12" t="n">
        <f aca="false">IF($F$2035=1,$M$2035,$Z$1910*$T$2035)</f>
        <v>210801336.762305</v>
      </c>
      <c r="Z2035" s="12" t="n">
        <f aca="false">IF($G$2035=1,$N$2035,$W$1910*$T$2035)</f>
        <v>15000000</v>
      </c>
      <c r="AA2035" s="12" t="n">
        <f aca="false">IF($H$2035=1,$O$2035,$T$1910*$T$2035)</f>
        <v>351335561.270508</v>
      </c>
      <c r="AB2035" s="12" t="n">
        <f aca="false">($J$1910+$O$1910)*$T$2035</f>
        <v>18650241.6351733</v>
      </c>
      <c r="AC2035" s="12" t="n">
        <f aca="false">Assumptions!$B$20*$T$2035</f>
        <v>632404010.286915</v>
      </c>
      <c r="AD2035" s="12" t="n">
        <f aca="false">IF($S$2035,Assumptions!$B$14*($T$2035-Assumptions!$B$13),Assumptions!$B$4)</f>
        <v>173167780.635254</v>
      </c>
      <c r="AE2035" s="12" t="n">
        <f aca="false">$U$2035+$V$2035+$W$2035+$X$2035+$Y$2035+$Z$2035+$AA$2035+$AB$2035+$AC$2035+$AD$2035</f>
        <v>2000000000</v>
      </c>
      <c r="AF2035" s="12" t="n">
        <f aca="false">IF(AND(IF($B$2035=1,$U$2035&gt;=INDEX($U$1921:$U$2048,1+$A$2035-Assumptions!$B$77),$U$2035&gt;INDEX($U$1921:$U$2048,1+$A$2035+Assumptions!$B$77)),IF($C$2035=1,$V$2035&gt;=INDEX($V$1921:$V$2048,1+$A$2035-Assumptions!$B$78),$V$2035&gt;INDEX($V$1921:$V$2048,1+$A$2035+Assumptions!$B$78)),IF($D$2035=1,$W$2035&gt;=INDEX($W$1921:$W$2048,1+$A$2035-Assumptions!$B$79),$W$2035&gt;INDEX($W$1921:$W$2048,1+$A$2035+Assumptions!$B$79)),IF($E$2035=1,$X$2035&gt;=INDEX($X$1921:$X$2048,1+$A$2035-Assumptions!$B$80),$X$2035&gt;INDEX($X$1921:$X$2048,1+$A$2035+Assumptions!$B$80)),IF($F$2035=1,$Y$2035&gt;=INDEX($Y$1921:$Y$2048,1+$A$2035-Assumptions!$B$81),$Y$2035&gt;INDEX($Y$1921:$Y$2048,1+$A$2035+Assumptions!$B$81)),IF($G$2035=1,$Z$2035&gt;=INDEX($Z$1921:$Z$2048,1+$A$2035-Assumptions!$B$82),$Z$2035&gt;INDEX($Z$1921:$Z$2048,1+$A$2035+Assumptions!$B$82)),IF($H$2035=1,$AA$2035&gt;=INDEX($AA$1921:$AA$2048,1+$A$2035-Assumptions!$B$83),$AA$2035&gt;INDEX($AA$1921:$AA$2048,1+$A$2035+Assumptions!$B$83))),1,0)</f>
        <v>0</v>
      </c>
    </row>
    <row r="2036" customFormat="false" ht="15" hidden="true" customHeight="false" outlineLevel="0" collapsed="false">
      <c r="A2036" s="6" t="n">
        <f aca="false">ROW()-ROW($A$1921)+Assumptions!$B$4</f>
        <v>115</v>
      </c>
      <c r="B2036" s="12" t="n">
        <f aca="false">MOD(QUOTIENT($A$2036,Assumptions!$B$77),2)</f>
        <v>1</v>
      </c>
      <c r="C2036" s="12" t="n">
        <f aca="false">MOD(QUOTIENT($A$2036,Assumptions!$B$78),2)</f>
        <v>1</v>
      </c>
      <c r="D2036" s="12" t="n">
        <f aca="false">MOD(QUOTIENT($A$2036,Assumptions!$B$79),2)</f>
        <v>1</v>
      </c>
      <c r="E2036" s="12" t="n">
        <f aca="false">MOD(QUOTIENT($A$2036,Assumptions!$B$80),2)</f>
        <v>0</v>
      </c>
      <c r="F2036" s="12" t="n">
        <f aca="false">MOD(QUOTIENT($A$2036,Assumptions!$B$81),2)</f>
        <v>0</v>
      </c>
      <c r="G2036" s="12" t="n">
        <f aca="false">MOD(QUOTIENT($A$2036,Assumptions!$B$82),2)</f>
        <v>1</v>
      </c>
      <c r="H2036" s="12" t="n">
        <f aca="false">MOD(QUOTIENT($A$2036,Assumptions!$B$83),2)</f>
        <v>1</v>
      </c>
      <c r="I2036" s="12" t="n">
        <f aca="false">IF($B$2036=1,MIN(Assumptions!$B$67,MAX(Assumptions!$B$4,Assumptions!$B$26-(Assumptions!$B$4))),Assumptions!$B$4)</f>
        <v>30000000</v>
      </c>
      <c r="J2036" s="12" t="n">
        <f aca="false">IF($C$2036=1,MIN(Assumptions!$B$66,MAX(Assumptions!$B$4,Assumptions!$B$26-($I$2036))),Assumptions!$B$4)</f>
        <v>300000000</v>
      </c>
      <c r="K2036" s="12" t="n">
        <f aca="false">IF($D$2036=1,MIN(Assumptions!$B$61,MAX(Assumptions!$B$4,Assumptions!$B$26-($I$2036+$J$2036))),Assumptions!$B$4)</f>
        <v>100000000</v>
      </c>
      <c r="L2036" s="12" t="n">
        <f aca="false">IF($E$2036=1,MIN(Assumptions!$B$56,MAX(Assumptions!$B$4,Assumptions!$B$26-($I$2036+$J$2036+$K$2036))),Assumptions!$B$4)</f>
        <v>0</v>
      </c>
      <c r="M2036" s="12" t="n">
        <f aca="false">IF($F$2036=1,MIN(Assumptions!$B$51,MAX(Assumptions!$B$4,Assumptions!$B$26-($I$2036+$J$2036+$K$2036+$L$2036))),Assumptions!$B$4)</f>
        <v>0</v>
      </c>
      <c r="N2036" s="12" t="n">
        <f aca="false">IF($G$2036=1,MIN(Assumptions!$B$46,MAX(Assumptions!$B$4,Assumptions!$B$26-($I$2036+$J$2036+$K$2036+$L$2036+$M$2036))),Assumptions!$B$4)</f>
        <v>15000000</v>
      </c>
      <c r="O2036" s="12" t="n">
        <f aca="false">IF($H$2036=1,MIN(Assumptions!$B$41,MAX(Assumptions!$B$4,Assumptions!$B$26-($I$2036+$J$2036+$K$2036+$L$2036+$M$2036+$N$2036))),Assumptions!$B$4)</f>
        <v>5000000</v>
      </c>
      <c r="P2036" s="12" t="n">
        <f aca="false">$I$2036+$J$2036+$K$2036+$L$2036+$M$2036+$N$2036+$O$2036</f>
        <v>450000000</v>
      </c>
      <c r="Q2036" s="12" t="n">
        <f aca="false">MAX(Assumptions!$B$4,Assumptions!$B$26-$P$2036)</f>
        <v>1550000000</v>
      </c>
      <c r="R2036" s="12" t="n">
        <f aca="false">$J$1910+$O$1910+Assumptions!$B$20+IF($B$2036=0,$D$1910,Assumptions!$B$4)+IF($C$2036=0,$AI$1910,Assumptions!$B$4)+IF($D$2036=0,$AF$1910,Assumptions!$B$4)+IF($E$2036=0,$AC$1910,Assumptions!$B$4)+IF($F$2036=0,$Z$1910,Assumptions!$B$4)+IF($G$2036=0,$W$1910,Assumptions!$B$4)+IF($H$2036=0,$T$1910,Assumptions!$B$4)</f>
        <v>14665419.2130129</v>
      </c>
      <c r="S2036" s="12" t="n">
        <f aca="false">IF($R$2036&gt;Assumptions!$B$4,$Q$2036/$R$2036&gt;Assumptions!$B$13,FALSE())</f>
        <v>1</v>
      </c>
      <c r="T2036" s="12" t="n">
        <f aca="false">IF($S$2036,($Q$2036+Assumptions!$B$14*Assumptions!$B$13)/($R$2036+Assumptions!$B$14),IF($R$2036&gt;Assumptions!$B$4,$Q$2036/$R$2036,Assumptions!$B$4))</f>
        <v>90.4434654775613</v>
      </c>
      <c r="U2036" s="12" t="n">
        <f aca="false">IF($B$2036=1,$I$2036,$D$1910*$T$2036)</f>
        <v>30000000</v>
      </c>
      <c r="V2036" s="12" t="n">
        <f aca="false">IF($C$2036=1,$J$2036,$AI$1910*$T$2036)</f>
        <v>300000000</v>
      </c>
      <c r="W2036" s="12" t="n">
        <f aca="false">IF($D$2036=1,$K$2036,$AF$1910*$T$2036)</f>
        <v>100000000</v>
      </c>
      <c r="X2036" s="12" t="n">
        <f aca="false">IF($E$2036=1,$L$2036,$AC$1910*$T$2036)</f>
        <v>217064317.146147</v>
      </c>
      <c r="Y2036" s="12" t="n">
        <f aca="false">IF($F$2036=1,$M$2036,$Z$1910*$T$2036)</f>
        <v>271330396.432684</v>
      </c>
      <c r="Z2036" s="12" t="n">
        <f aca="false">IF($G$2036=1,$N$2036,$W$1910*$T$2036)</f>
        <v>15000000</v>
      </c>
      <c r="AA2036" s="12" t="n">
        <f aca="false">IF($H$2036=1,$O$2036,$T$1910*$T$2036)</f>
        <v>5000000</v>
      </c>
      <c r="AB2036" s="12" t="n">
        <f aca="false">($J$1910+$O$1910)*$T$2036</f>
        <v>24005433.4292144</v>
      </c>
      <c r="AC2036" s="12" t="n">
        <f aca="false">Assumptions!$B$20*$T$2036</f>
        <v>813991189.298052</v>
      </c>
      <c r="AD2036" s="12" t="n">
        <f aca="false">IF($S$2036,Assumptions!$B$14*($T$2036-Assumptions!$B$13),Assumptions!$B$4)</f>
        <v>223608663.693903</v>
      </c>
      <c r="AE2036" s="12" t="n">
        <f aca="false">$U$2036+$V$2036+$W$2036+$X$2036+$Y$2036+$Z$2036+$AA$2036+$AB$2036+$AC$2036+$AD$2036</f>
        <v>2000000000</v>
      </c>
      <c r="AF2036" s="12" t="n">
        <f aca="false">IF(AND(IF($B$2036=1,$U$2036&gt;=INDEX($U$1921:$U$2048,1+$A$2036-Assumptions!$B$77),$U$2036&gt;INDEX($U$1921:$U$2048,1+$A$2036+Assumptions!$B$77)),IF($C$2036=1,$V$2036&gt;=INDEX($V$1921:$V$2048,1+$A$2036-Assumptions!$B$78),$V$2036&gt;INDEX($V$1921:$V$2048,1+$A$2036+Assumptions!$B$78)),IF($D$2036=1,$W$2036&gt;=INDEX($W$1921:$W$2048,1+$A$2036-Assumptions!$B$79),$W$2036&gt;INDEX($W$1921:$W$2048,1+$A$2036+Assumptions!$B$79)),IF($E$2036=1,$X$2036&gt;=INDEX($X$1921:$X$2048,1+$A$2036-Assumptions!$B$80),$X$2036&gt;INDEX($X$1921:$X$2048,1+$A$2036+Assumptions!$B$80)),IF($F$2036=1,$Y$2036&gt;=INDEX($Y$1921:$Y$2048,1+$A$2036-Assumptions!$B$81),$Y$2036&gt;INDEX($Y$1921:$Y$2048,1+$A$2036+Assumptions!$B$81)),IF($G$2036=1,$Z$2036&gt;=INDEX($Z$1921:$Z$2048,1+$A$2036-Assumptions!$B$82),$Z$2036&gt;INDEX($Z$1921:$Z$2048,1+$A$2036+Assumptions!$B$82)),IF($H$2036=1,$AA$2036&gt;=INDEX($AA$1921:$AA$2048,1+$A$2036-Assumptions!$B$83),$AA$2036&gt;INDEX($AA$1921:$AA$2048,1+$A$2036+Assumptions!$B$83))),1,0)</f>
        <v>0</v>
      </c>
    </row>
    <row r="2037" customFormat="false" ht="15" hidden="true" customHeight="false" outlineLevel="0" collapsed="false">
      <c r="A2037" s="6" t="n">
        <f aca="false">ROW()-ROW($A$1921)+Assumptions!$B$4</f>
        <v>116</v>
      </c>
      <c r="B2037" s="12" t="n">
        <f aca="false">MOD(QUOTIENT($A$2037,Assumptions!$B$77),2)</f>
        <v>1</v>
      </c>
      <c r="C2037" s="12" t="n">
        <f aca="false">MOD(QUOTIENT($A$2037,Assumptions!$B$78),2)</f>
        <v>1</v>
      </c>
      <c r="D2037" s="12" t="n">
        <f aca="false">MOD(QUOTIENT($A$2037,Assumptions!$B$79),2)</f>
        <v>1</v>
      </c>
      <c r="E2037" s="12" t="n">
        <f aca="false">MOD(QUOTIENT($A$2037,Assumptions!$B$80),2)</f>
        <v>0</v>
      </c>
      <c r="F2037" s="12" t="n">
        <f aca="false">MOD(QUOTIENT($A$2037,Assumptions!$B$81),2)</f>
        <v>1</v>
      </c>
      <c r="G2037" s="12" t="n">
        <f aca="false">MOD(QUOTIENT($A$2037,Assumptions!$B$82),2)</f>
        <v>0</v>
      </c>
      <c r="H2037" s="12" t="n">
        <f aca="false">MOD(QUOTIENT($A$2037,Assumptions!$B$83),2)</f>
        <v>0</v>
      </c>
      <c r="I2037" s="12" t="n">
        <f aca="false">IF($B$2037=1,MIN(Assumptions!$B$67,MAX(Assumptions!$B$4,Assumptions!$B$26-(Assumptions!$B$4))),Assumptions!$B$4)</f>
        <v>30000000</v>
      </c>
      <c r="J2037" s="12" t="n">
        <f aca="false">IF($C$2037=1,MIN(Assumptions!$B$66,MAX(Assumptions!$B$4,Assumptions!$B$26-($I$2037))),Assumptions!$B$4)</f>
        <v>300000000</v>
      </c>
      <c r="K2037" s="12" t="n">
        <f aca="false">IF($D$2037=1,MIN(Assumptions!$B$61,MAX(Assumptions!$B$4,Assumptions!$B$26-($I$2037+$J$2037))),Assumptions!$B$4)</f>
        <v>100000000</v>
      </c>
      <c r="L2037" s="12" t="n">
        <f aca="false">IF($E$2037=1,MIN(Assumptions!$B$56,MAX(Assumptions!$B$4,Assumptions!$B$26-($I$2037+$J$2037+$K$2037))),Assumptions!$B$4)</f>
        <v>0</v>
      </c>
      <c r="M2037" s="12" t="n">
        <f aca="false">IF($F$2037=1,MIN(Assumptions!$B$51,MAX(Assumptions!$B$4,Assumptions!$B$26-($I$2037+$J$2037+$K$2037+$L$2037))),Assumptions!$B$4)</f>
        <v>30000000</v>
      </c>
      <c r="N2037" s="12" t="n">
        <f aca="false">IF($G$2037=1,MIN(Assumptions!$B$46,MAX(Assumptions!$B$4,Assumptions!$B$26-($I$2037+$J$2037+$K$2037+$L$2037+$M$2037))),Assumptions!$B$4)</f>
        <v>0</v>
      </c>
      <c r="O2037" s="12" t="n">
        <f aca="false">IF($H$2037=1,MIN(Assumptions!$B$41,MAX(Assumptions!$B$4,Assumptions!$B$26-($I$2037+$J$2037+$K$2037+$L$2037+$M$2037+$N$2037))),Assumptions!$B$4)</f>
        <v>0</v>
      </c>
      <c r="P2037" s="12" t="n">
        <f aca="false">$I$2037+$J$2037+$K$2037+$L$2037+$M$2037+$N$2037+$O$2037</f>
        <v>460000000</v>
      </c>
      <c r="Q2037" s="12" t="n">
        <f aca="false">MAX(Assumptions!$B$4,Assumptions!$B$26-$P$2037)</f>
        <v>1540000000</v>
      </c>
      <c r="R2037" s="12" t="n">
        <f aca="false">$J$1910+$O$1910+Assumptions!$B$20+IF($B$2037=0,$D$1910,Assumptions!$B$4)+IF($C$2037=0,$AI$1910,Assumptions!$B$4)+IF($D$2037=0,$AF$1910,Assumptions!$B$4)+IF($E$2037=0,$AC$1910,Assumptions!$B$4)+IF($F$2037=0,$Z$1910,Assumptions!$B$4)+IF($G$2037=0,$W$1910,Assumptions!$B$4)+IF($H$2037=0,$T$1910,Assumptions!$B$4)</f>
        <v>21665419.2130129</v>
      </c>
      <c r="S2037" s="12" t="n">
        <f aca="false">IF($R$2037&gt;Assumptions!$B$4,$Q$2037/$R$2037&gt;Assumptions!$B$13,FALSE())</f>
        <v>1</v>
      </c>
      <c r="T2037" s="12" t="n">
        <f aca="false">IF($S$2037,($Q$2037+Assumptions!$B$14*Assumptions!$B$13)/($R$2037+Assumptions!$B$14),IF($R$2037&gt;Assumptions!$B$4,$Q$2037/$R$2037,Assumptions!$B$4))</f>
        <v>63.8308810785858</v>
      </c>
      <c r="U2037" s="12" t="n">
        <f aca="false">IF($B$2037=1,$I$2037,$D$1910*$T$2037)</f>
        <v>30000000</v>
      </c>
      <c r="V2037" s="12" t="n">
        <f aca="false">IF($C$2037=1,$J$2037,$AI$1910*$T$2037)</f>
        <v>300000000</v>
      </c>
      <c r="W2037" s="12" t="n">
        <f aca="false">IF($D$2037=1,$K$2037,$AF$1910*$T$2037)</f>
        <v>100000000</v>
      </c>
      <c r="X2037" s="12" t="n">
        <f aca="false">IF($E$2037=1,$L$2037,$AC$1910*$T$2037)</f>
        <v>153194114.588606</v>
      </c>
      <c r="Y2037" s="12" t="n">
        <f aca="false">IF($F$2037=1,$M$2037,$Z$1910*$T$2037)</f>
        <v>30000000</v>
      </c>
      <c r="Z2037" s="12" t="n">
        <f aca="false">IF($G$2037=1,$N$2037,$W$1910*$T$2037)</f>
        <v>319154405.392929</v>
      </c>
      <c r="AA2037" s="12" t="n">
        <f aca="false">IF($H$2037=1,$O$2037,$T$1910*$T$2037)</f>
        <v>319154405.392929</v>
      </c>
      <c r="AB2037" s="12" t="n">
        <f aca="false">($J$1910+$O$1910)*$T$2037</f>
        <v>16941942.2217988</v>
      </c>
      <c r="AC2037" s="12" t="n">
        <f aca="false">Assumptions!$B$20*$T$2037</f>
        <v>574477929.707272</v>
      </c>
      <c r="AD2037" s="12" t="n">
        <f aca="false">IF($S$2037,Assumptions!$B$14*($T$2037-Assumptions!$B$13),Assumptions!$B$4)</f>
        <v>157077202.696465</v>
      </c>
      <c r="AE2037" s="12" t="n">
        <f aca="false">$U$2037+$V$2037+$W$2037+$X$2037+$Y$2037+$Z$2037+$AA$2037+$AB$2037+$AC$2037+$AD$2037</f>
        <v>2000000000</v>
      </c>
      <c r="AF2037" s="12" t="n">
        <f aca="false">IF(AND(IF($B$2037=1,$U$2037&gt;=INDEX($U$1921:$U$2048,1+$A$2037-Assumptions!$B$77),$U$2037&gt;INDEX($U$1921:$U$2048,1+$A$2037+Assumptions!$B$77)),IF($C$2037=1,$V$2037&gt;=INDEX($V$1921:$V$2048,1+$A$2037-Assumptions!$B$78),$V$2037&gt;INDEX($V$1921:$V$2048,1+$A$2037+Assumptions!$B$78)),IF($D$2037=1,$W$2037&gt;=INDEX($W$1921:$W$2048,1+$A$2037-Assumptions!$B$79),$W$2037&gt;INDEX($W$1921:$W$2048,1+$A$2037+Assumptions!$B$79)),IF($E$2037=1,$X$2037&gt;=INDEX($X$1921:$X$2048,1+$A$2037-Assumptions!$B$80),$X$2037&gt;INDEX($X$1921:$X$2048,1+$A$2037+Assumptions!$B$80)),IF($F$2037=1,$Y$2037&gt;=INDEX($Y$1921:$Y$2048,1+$A$2037-Assumptions!$B$81),$Y$2037&gt;INDEX($Y$1921:$Y$2048,1+$A$2037+Assumptions!$B$81)),IF($G$2037=1,$Z$2037&gt;=INDEX($Z$1921:$Z$2048,1+$A$2037-Assumptions!$B$82),$Z$2037&gt;INDEX($Z$1921:$Z$2048,1+$A$2037+Assumptions!$B$82)),IF($H$2037=1,$AA$2037&gt;=INDEX($AA$1921:$AA$2048,1+$A$2037-Assumptions!$B$83),$AA$2037&gt;INDEX($AA$1921:$AA$2048,1+$A$2037+Assumptions!$B$83))),1,0)</f>
        <v>0</v>
      </c>
    </row>
    <row r="2038" customFormat="false" ht="15" hidden="true" customHeight="false" outlineLevel="0" collapsed="false">
      <c r="A2038" s="6" t="n">
        <f aca="false">ROW()-ROW($A$1921)+Assumptions!$B$4</f>
        <v>117</v>
      </c>
      <c r="B2038" s="12" t="n">
        <f aca="false">MOD(QUOTIENT($A$2038,Assumptions!$B$77),2)</f>
        <v>1</v>
      </c>
      <c r="C2038" s="12" t="n">
        <f aca="false">MOD(QUOTIENT($A$2038,Assumptions!$B$78),2)</f>
        <v>1</v>
      </c>
      <c r="D2038" s="12" t="n">
        <f aca="false">MOD(QUOTIENT($A$2038,Assumptions!$B$79),2)</f>
        <v>1</v>
      </c>
      <c r="E2038" s="12" t="n">
        <f aca="false">MOD(QUOTIENT($A$2038,Assumptions!$B$80),2)</f>
        <v>0</v>
      </c>
      <c r="F2038" s="12" t="n">
        <f aca="false">MOD(QUOTIENT($A$2038,Assumptions!$B$81),2)</f>
        <v>1</v>
      </c>
      <c r="G2038" s="12" t="n">
        <f aca="false">MOD(QUOTIENT($A$2038,Assumptions!$B$82),2)</f>
        <v>0</v>
      </c>
      <c r="H2038" s="12" t="n">
        <f aca="false">MOD(QUOTIENT($A$2038,Assumptions!$B$83),2)</f>
        <v>1</v>
      </c>
      <c r="I2038" s="12" t="n">
        <f aca="false">IF($B$2038=1,MIN(Assumptions!$B$67,MAX(Assumptions!$B$4,Assumptions!$B$26-(Assumptions!$B$4))),Assumptions!$B$4)</f>
        <v>30000000</v>
      </c>
      <c r="J2038" s="12" t="n">
        <f aca="false">IF($C$2038=1,MIN(Assumptions!$B$66,MAX(Assumptions!$B$4,Assumptions!$B$26-($I$2038))),Assumptions!$B$4)</f>
        <v>300000000</v>
      </c>
      <c r="K2038" s="12" t="n">
        <f aca="false">IF($D$2038=1,MIN(Assumptions!$B$61,MAX(Assumptions!$B$4,Assumptions!$B$26-($I$2038+$J$2038))),Assumptions!$B$4)</f>
        <v>100000000</v>
      </c>
      <c r="L2038" s="12" t="n">
        <f aca="false">IF($E$2038=1,MIN(Assumptions!$B$56,MAX(Assumptions!$B$4,Assumptions!$B$26-($I$2038+$J$2038+$K$2038))),Assumptions!$B$4)</f>
        <v>0</v>
      </c>
      <c r="M2038" s="12" t="n">
        <f aca="false">IF($F$2038=1,MIN(Assumptions!$B$51,MAX(Assumptions!$B$4,Assumptions!$B$26-($I$2038+$J$2038+$K$2038+$L$2038))),Assumptions!$B$4)</f>
        <v>30000000</v>
      </c>
      <c r="N2038" s="12" t="n">
        <f aca="false">IF($G$2038=1,MIN(Assumptions!$B$46,MAX(Assumptions!$B$4,Assumptions!$B$26-($I$2038+$J$2038+$K$2038+$L$2038+$M$2038))),Assumptions!$B$4)</f>
        <v>0</v>
      </c>
      <c r="O2038" s="12" t="n">
        <f aca="false">IF($H$2038=1,MIN(Assumptions!$B$41,MAX(Assumptions!$B$4,Assumptions!$B$26-($I$2038+$J$2038+$K$2038+$L$2038+$M$2038+$N$2038))),Assumptions!$B$4)</f>
        <v>5000000</v>
      </c>
      <c r="P2038" s="12" t="n">
        <f aca="false">$I$2038+$J$2038+$K$2038+$L$2038+$M$2038+$N$2038+$O$2038</f>
        <v>465000000</v>
      </c>
      <c r="Q2038" s="12" t="n">
        <f aca="false">MAX(Assumptions!$B$4,Assumptions!$B$26-$P$2038)</f>
        <v>1535000000</v>
      </c>
      <c r="R2038" s="12" t="n">
        <f aca="false">$J$1910+$O$1910+Assumptions!$B$20+IF($B$2038=0,$D$1910,Assumptions!$B$4)+IF($C$2038=0,$AI$1910,Assumptions!$B$4)+IF($D$2038=0,$AF$1910,Assumptions!$B$4)+IF($E$2038=0,$AC$1910,Assumptions!$B$4)+IF($F$2038=0,$Z$1910,Assumptions!$B$4)+IF($G$2038=0,$W$1910,Assumptions!$B$4)+IF($H$2038=0,$T$1910,Assumptions!$B$4)</f>
        <v>16665419.2130129</v>
      </c>
      <c r="S2038" s="12" t="n">
        <f aca="false">IF($R$2038&gt;Assumptions!$B$4,$Q$2038/$R$2038&gt;Assumptions!$B$13,FALSE())</f>
        <v>1</v>
      </c>
      <c r="T2038" s="12" t="n">
        <f aca="false">IF($S$2038,($Q$2038+Assumptions!$B$14*Assumptions!$B$13)/($R$2038+Assumptions!$B$14),IF($R$2038&gt;Assumptions!$B$4,$Q$2038/$R$2038,Assumptions!$B$4))</f>
        <v>80.2226125560599</v>
      </c>
      <c r="U2038" s="12" t="n">
        <f aca="false">IF($B$2038=1,$I$2038,$D$1910*$T$2038)</f>
        <v>30000000</v>
      </c>
      <c r="V2038" s="12" t="n">
        <f aca="false">IF($C$2038=1,$J$2038,$AI$1910*$T$2038)</f>
        <v>300000000</v>
      </c>
      <c r="W2038" s="12" t="n">
        <f aca="false">IF($D$2038=1,$K$2038,$AF$1910*$T$2038)</f>
        <v>100000000</v>
      </c>
      <c r="X2038" s="12" t="n">
        <f aca="false">IF($E$2038=1,$L$2038,$AC$1910*$T$2038)</f>
        <v>192534270.134544</v>
      </c>
      <c r="Y2038" s="12" t="n">
        <f aca="false">IF($F$2038=1,$M$2038,$Z$1910*$T$2038)</f>
        <v>30000000</v>
      </c>
      <c r="Z2038" s="12" t="n">
        <f aca="false">IF($G$2038=1,$N$2038,$W$1910*$T$2038)</f>
        <v>401113062.780299</v>
      </c>
      <c r="AA2038" s="12" t="n">
        <f aca="false">IF($H$2038=1,$O$2038,$T$1910*$T$2038)</f>
        <v>5000000</v>
      </c>
      <c r="AB2038" s="12" t="n">
        <f aca="false">($J$1910+$O$1910)*$T$2038</f>
        <v>21292622.6904689</v>
      </c>
      <c r="AC2038" s="12" t="n">
        <f aca="false">Assumptions!$B$20*$T$2038</f>
        <v>722003513.004539</v>
      </c>
      <c r="AD2038" s="12" t="n">
        <f aca="false">IF($S$2038,Assumptions!$B$14*($T$2038-Assumptions!$B$13),Assumptions!$B$4)</f>
        <v>198056531.39015</v>
      </c>
      <c r="AE2038" s="12" t="n">
        <f aca="false">$U$2038+$V$2038+$W$2038+$X$2038+$Y$2038+$Z$2038+$AA$2038+$AB$2038+$AC$2038+$AD$2038</f>
        <v>2000000000</v>
      </c>
      <c r="AF2038" s="12" t="n">
        <f aca="false">IF(AND(IF($B$2038=1,$U$2038&gt;=INDEX($U$1921:$U$2048,1+$A$2038-Assumptions!$B$77),$U$2038&gt;INDEX($U$1921:$U$2048,1+$A$2038+Assumptions!$B$77)),IF($C$2038=1,$V$2038&gt;=INDEX($V$1921:$V$2048,1+$A$2038-Assumptions!$B$78),$V$2038&gt;INDEX($V$1921:$V$2048,1+$A$2038+Assumptions!$B$78)),IF($D$2038=1,$W$2038&gt;=INDEX($W$1921:$W$2048,1+$A$2038-Assumptions!$B$79),$W$2038&gt;INDEX($W$1921:$W$2048,1+$A$2038+Assumptions!$B$79)),IF($E$2038=1,$X$2038&gt;=INDEX($X$1921:$X$2048,1+$A$2038-Assumptions!$B$80),$X$2038&gt;INDEX($X$1921:$X$2048,1+$A$2038+Assumptions!$B$80)),IF($F$2038=1,$Y$2038&gt;=INDEX($Y$1921:$Y$2048,1+$A$2038-Assumptions!$B$81),$Y$2038&gt;INDEX($Y$1921:$Y$2048,1+$A$2038+Assumptions!$B$81)),IF($G$2038=1,$Z$2038&gt;=INDEX($Z$1921:$Z$2048,1+$A$2038-Assumptions!$B$82),$Z$2038&gt;INDEX($Z$1921:$Z$2048,1+$A$2038+Assumptions!$B$82)),IF($H$2038=1,$AA$2038&gt;=INDEX($AA$1921:$AA$2048,1+$A$2038-Assumptions!$B$83),$AA$2038&gt;INDEX($AA$1921:$AA$2048,1+$A$2038+Assumptions!$B$83))),1,0)</f>
        <v>0</v>
      </c>
    </row>
    <row r="2039" customFormat="false" ht="15" hidden="true" customHeight="false" outlineLevel="0" collapsed="false">
      <c r="A2039" s="6" t="n">
        <f aca="false">ROW()-ROW($A$1921)+Assumptions!$B$4</f>
        <v>118</v>
      </c>
      <c r="B2039" s="12" t="n">
        <f aca="false">MOD(QUOTIENT($A$2039,Assumptions!$B$77),2)</f>
        <v>1</v>
      </c>
      <c r="C2039" s="12" t="n">
        <f aca="false">MOD(QUOTIENT($A$2039,Assumptions!$B$78),2)</f>
        <v>1</v>
      </c>
      <c r="D2039" s="12" t="n">
        <f aca="false">MOD(QUOTIENT($A$2039,Assumptions!$B$79),2)</f>
        <v>1</v>
      </c>
      <c r="E2039" s="12" t="n">
        <f aca="false">MOD(QUOTIENT($A$2039,Assumptions!$B$80),2)</f>
        <v>0</v>
      </c>
      <c r="F2039" s="12" t="n">
        <f aca="false">MOD(QUOTIENT($A$2039,Assumptions!$B$81),2)</f>
        <v>1</v>
      </c>
      <c r="G2039" s="12" t="n">
        <f aca="false">MOD(QUOTIENT($A$2039,Assumptions!$B$82),2)</f>
        <v>1</v>
      </c>
      <c r="H2039" s="12" t="n">
        <f aca="false">MOD(QUOTIENT($A$2039,Assumptions!$B$83),2)</f>
        <v>0</v>
      </c>
      <c r="I2039" s="12" t="n">
        <f aca="false">IF($B$2039=1,MIN(Assumptions!$B$67,MAX(Assumptions!$B$4,Assumptions!$B$26-(Assumptions!$B$4))),Assumptions!$B$4)</f>
        <v>30000000</v>
      </c>
      <c r="J2039" s="12" t="n">
        <f aca="false">IF($C$2039=1,MIN(Assumptions!$B$66,MAX(Assumptions!$B$4,Assumptions!$B$26-($I$2039))),Assumptions!$B$4)</f>
        <v>300000000</v>
      </c>
      <c r="K2039" s="12" t="n">
        <f aca="false">IF($D$2039=1,MIN(Assumptions!$B$61,MAX(Assumptions!$B$4,Assumptions!$B$26-($I$2039+$J$2039))),Assumptions!$B$4)</f>
        <v>100000000</v>
      </c>
      <c r="L2039" s="12" t="n">
        <f aca="false">IF($E$2039=1,MIN(Assumptions!$B$56,MAX(Assumptions!$B$4,Assumptions!$B$26-($I$2039+$J$2039+$K$2039))),Assumptions!$B$4)</f>
        <v>0</v>
      </c>
      <c r="M2039" s="12" t="n">
        <f aca="false">IF($F$2039=1,MIN(Assumptions!$B$51,MAX(Assumptions!$B$4,Assumptions!$B$26-($I$2039+$J$2039+$K$2039+$L$2039))),Assumptions!$B$4)</f>
        <v>30000000</v>
      </c>
      <c r="N2039" s="12" t="n">
        <f aca="false">IF($G$2039=1,MIN(Assumptions!$B$46,MAX(Assumptions!$B$4,Assumptions!$B$26-($I$2039+$J$2039+$K$2039+$L$2039+$M$2039))),Assumptions!$B$4)</f>
        <v>15000000</v>
      </c>
      <c r="O2039" s="12" t="n">
        <f aca="false">IF($H$2039=1,MIN(Assumptions!$B$41,MAX(Assumptions!$B$4,Assumptions!$B$26-($I$2039+$J$2039+$K$2039+$L$2039+$M$2039+$N$2039))),Assumptions!$B$4)</f>
        <v>0</v>
      </c>
      <c r="P2039" s="12" t="n">
        <f aca="false">$I$2039+$J$2039+$K$2039+$L$2039+$M$2039+$N$2039+$O$2039</f>
        <v>475000000</v>
      </c>
      <c r="Q2039" s="12" t="n">
        <f aca="false">MAX(Assumptions!$B$4,Assumptions!$B$26-$P$2039)</f>
        <v>1525000000</v>
      </c>
      <c r="R2039" s="12" t="n">
        <f aca="false">$J$1910+$O$1910+Assumptions!$B$20+IF($B$2039=0,$D$1910,Assumptions!$B$4)+IF($C$2039=0,$AI$1910,Assumptions!$B$4)+IF($D$2039=0,$AF$1910,Assumptions!$B$4)+IF($E$2039=0,$AC$1910,Assumptions!$B$4)+IF($F$2039=0,$Z$1910,Assumptions!$B$4)+IF($G$2039=0,$W$1910,Assumptions!$B$4)+IF($H$2039=0,$T$1910,Assumptions!$B$4)</f>
        <v>16665419.2130129</v>
      </c>
      <c r="S2039" s="12" t="n">
        <f aca="false">IF($R$2039&gt;Assumptions!$B$4,$Q$2039/$R$2039&gt;Assumptions!$B$13,FALSE())</f>
        <v>1</v>
      </c>
      <c r="T2039" s="12" t="n">
        <f aca="false">IF($S$2039,($Q$2039+Assumptions!$B$14*Assumptions!$B$13)/($R$2039+Assumptions!$B$14),IF($R$2039&gt;Assumptions!$B$4,$Q$2039/$R$2039,Assumptions!$B$4))</f>
        <v>79.7008394662643</v>
      </c>
      <c r="U2039" s="12" t="n">
        <f aca="false">IF($B$2039=1,$I$2039,$D$1910*$T$2039)</f>
        <v>30000000</v>
      </c>
      <c r="V2039" s="12" t="n">
        <f aca="false">IF($C$2039=1,$J$2039,$AI$1910*$T$2039)</f>
        <v>300000000</v>
      </c>
      <c r="W2039" s="12" t="n">
        <f aca="false">IF($D$2039=1,$K$2039,$AF$1910*$T$2039)</f>
        <v>100000000</v>
      </c>
      <c r="X2039" s="12" t="n">
        <f aca="false">IF($E$2039=1,$L$2039,$AC$1910*$T$2039)</f>
        <v>191282014.719034</v>
      </c>
      <c r="Y2039" s="12" t="n">
        <f aca="false">IF($F$2039=1,$M$2039,$Z$1910*$T$2039)</f>
        <v>30000000</v>
      </c>
      <c r="Z2039" s="12" t="n">
        <f aca="false">IF($G$2039=1,$N$2039,$W$1910*$T$2039)</f>
        <v>15000000</v>
      </c>
      <c r="AA2039" s="12" t="n">
        <f aca="false">IF($H$2039=1,$O$2039,$T$1910*$T$2039)</f>
        <v>398504197.331322</v>
      </c>
      <c r="AB2039" s="12" t="n">
        <f aca="false">($J$1910+$O$1910)*$T$2039</f>
        <v>21154134.087604</v>
      </c>
      <c r="AC2039" s="12" t="n">
        <f aca="false">Assumptions!$B$20*$T$2039</f>
        <v>717307555.196379</v>
      </c>
      <c r="AD2039" s="12" t="n">
        <f aca="false">IF($S$2039,Assumptions!$B$14*($T$2039-Assumptions!$B$13),Assumptions!$B$4)</f>
        <v>196752098.665661</v>
      </c>
      <c r="AE2039" s="12" t="n">
        <f aca="false">$U$2039+$V$2039+$W$2039+$X$2039+$Y$2039+$Z$2039+$AA$2039+$AB$2039+$AC$2039+$AD$2039</f>
        <v>2000000000</v>
      </c>
      <c r="AF2039" s="12" t="n">
        <f aca="false">IF(AND(IF($B$2039=1,$U$2039&gt;=INDEX($U$1921:$U$2048,1+$A$2039-Assumptions!$B$77),$U$2039&gt;INDEX($U$1921:$U$2048,1+$A$2039+Assumptions!$B$77)),IF($C$2039=1,$V$2039&gt;=INDEX($V$1921:$V$2048,1+$A$2039-Assumptions!$B$78),$V$2039&gt;INDEX($V$1921:$V$2048,1+$A$2039+Assumptions!$B$78)),IF($D$2039=1,$W$2039&gt;=INDEX($W$1921:$W$2048,1+$A$2039-Assumptions!$B$79),$W$2039&gt;INDEX($W$1921:$W$2048,1+$A$2039+Assumptions!$B$79)),IF($E$2039=1,$X$2039&gt;=INDEX($X$1921:$X$2048,1+$A$2039-Assumptions!$B$80),$X$2039&gt;INDEX($X$1921:$X$2048,1+$A$2039+Assumptions!$B$80)),IF($F$2039=1,$Y$2039&gt;=INDEX($Y$1921:$Y$2048,1+$A$2039-Assumptions!$B$81),$Y$2039&gt;INDEX($Y$1921:$Y$2048,1+$A$2039+Assumptions!$B$81)),IF($G$2039=1,$Z$2039&gt;=INDEX($Z$1921:$Z$2048,1+$A$2039-Assumptions!$B$82),$Z$2039&gt;INDEX($Z$1921:$Z$2048,1+$A$2039+Assumptions!$B$82)),IF($H$2039=1,$AA$2039&gt;=INDEX($AA$1921:$AA$2048,1+$A$2039-Assumptions!$B$83),$AA$2039&gt;INDEX($AA$1921:$AA$2048,1+$A$2039+Assumptions!$B$83))),1,0)</f>
        <v>0</v>
      </c>
    </row>
    <row r="2040" customFormat="false" ht="15" hidden="true" customHeight="false" outlineLevel="0" collapsed="false">
      <c r="A2040" s="6" t="n">
        <f aca="false">ROW()-ROW($A$1921)+Assumptions!$B$4</f>
        <v>119</v>
      </c>
      <c r="B2040" s="12" t="n">
        <f aca="false">MOD(QUOTIENT($A$2040,Assumptions!$B$77),2)</f>
        <v>1</v>
      </c>
      <c r="C2040" s="12" t="n">
        <f aca="false">MOD(QUOTIENT($A$2040,Assumptions!$B$78),2)</f>
        <v>1</v>
      </c>
      <c r="D2040" s="12" t="n">
        <f aca="false">MOD(QUOTIENT($A$2040,Assumptions!$B$79),2)</f>
        <v>1</v>
      </c>
      <c r="E2040" s="12" t="n">
        <f aca="false">MOD(QUOTIENT($A$2040,Assumptions!$B$80),2)</f>
        <v>0</v>
      </c>
      <c r="F2040" s="12" t="n">
        <f aca="false">MOD(QUOTIENT($A$2040,Assumptions!$B$81),2)</f>
        <v>1</v>
      </c>
      <c r="G2040" s="12" t="n">
        <f aca="false">MOD(QUOTIENT($A$2040,Assumptions!$B$82),2)</f>
        <v>1</v>
      </c>
      <c r="H2040" s="12" t="n">
        <f aca="false">MOD(QUOTIENT($A$2040,Assumptions!$B$83),2)</f>
        <v>1</v>
      </c>
      <c r="I2040" s="12" t="n">
        <f aca="false">IF($B$2040=1,MIN(Assumptions!$B$67,MAX(Assumptions!$B$4,Assumptions!$B$26-(Assumptions!$B$4))),Assumptions!$B$4)</f>
        <v>30000000</v>
      </c>
      <c r="J2040" s="12" t="n">
        <f aca="false">IF($C$2040=1,MIN(Assumptions!$B$66,MAX(Assumptions!$B$4,Assumptions!$B$26-($I$2040))),Assumptions!$B$4)</f>
        <v>300000000</v>
      </c>
      <c r="K2040" s="12" t="n">
        <f aca="false">IF($D$2040=1,MIN(Assumptions!$B$61,MAX(Assumptions!$B$4,Assumptions!$B$26-($I$2040+$J$2040))),Assumptions!$B$4)</f>
        <v>100000000</v>
      </c>
      <c r="L2040" s="12" t="n">
        <f aca="false">IF($E$2040=1,MIN(Assumptions!$B$56,MAX(Assumptions!$B$4,Assumptions!$B$26-($I$2040+$J$2040+$K$2040))),Assumptions!$B$4)</f>
        <v>0</v>
      </c>
      <c r="M2040" s="12" t="n">
        <f aca="false">IF($F$2040=1,MIN(Assumptions!$B$51,MAX(Assumptions!$B$4,Assumptions!$B$26-($I$2040+$J$2040+$K$2040+$L$2040))),Assumptions!$B$4)</f>
        <v>30000000</v>
      </c>
      <c r="N2040" s="12" t="n">
        <f aca="false">IF($G$2040=1,MIN(Assumptions!$B$46,MAX(Assumptions!$B$4,Assumptions!$B$26-($I$2040+$J$2040+$K$2040+$L$2040+$M$2040))),Assumptions!$B$4)</f>
        <v>15000000</v>
      </c>
      <c r="O2040" s="12" t="n">
        <f aca="false">IF($H$2040=1,MIN(Assumptions!$B$41,MAX(Assumptions!$B$4,Assumptions!$B$26-($I$2040+$J$2040+$K$2040+$L$2040+$M$2040+$N$2040))),Assumptions!$B$4)</f>
        <v>5000000</v>
      </c>
      <c r="P2040" s="12" t="n">
        <f aca="false">$I$2040+$J$2040+$K$2040+$L$2040+$M$2040+$N$2040+$O$2040</f>
        <v>480000000</v>
      </c>
      <c r="Q2040" s="12" t="n">
        <f aca="false">MAX(Assumptions!$B$4,Assumptions!$B$26-$P$2040)</f>
        <v>1520000000</v>
      </c>
      <c r="R2040" s="12" t="n">
        <f aca="false">$J$1910+$O$1910+Assumptions!$B$20+IF($B$2040=0,$D$1910,Assumptions!$B$4)+IF($C$2040=0,$AI$1910,Assumptions!$B$4)+IF($D$2040=0,$AF$1910,Assumptions!$B$4)+IF($E$2040=0,$AC$1910,Assumptions!$B$4)+IF($F$2040=0,$Z$1910,Assumptions!$B$4)+IF($G$2040=0,$W$1910,Assumptions!$B$4)+IF($H$2040=0,$T$1910,Assumptions!$B$4)</f>
        <v>11665419.2130129</v>
      </c>
      <c r="S2040" s="12" t="n">
        <f aca="false">IF($R$2040&gt;Assumptions!$B$4,$Q$2040/$R$2040&gt;Assumptions!$B$13,FALSE())</f>
        <v>1</v>
      </c>
      <c r="T2040" s="12" t="n">
        <f aca="false">IF($S$2040,($Q$2040+Assumptions!$B$14*Assumptions!$B$13)/($R$2040+Assumptions!$B$14),IF($R$2040&gt;Assumptions!$B$4,$Q$2040/$R$2040,Assumptions!$B$4))</f>
        <v>107.480052450645</v>
      </c>
      <c r="U2040" s="12" t="n">
        <f aca="false">IF($B$2040=1,$I$2040,$D$1910*$T$2040)</f>
        <v>30000000</v>
      </c>
      <c r="V2040" s="12" t="n">
        <f aca="false">IF($C$2040=1,$J$2040,$AI$1910*$T$2040)</f>
        <v>300000000</v>
      </c>
      <c r="W2040" s="12" t="n">
        <f aca="false">IF($D$2040=1,$K$2040,$AF$1910*$T$2040)</f>
        <v>100000000</v>
      </c>
      <c r="X2040" s="12" t="n">
        <f aca="false">IF($E$2040=1,$L$2040,$AC$1910*$T$2040)</f>
        <v>257952125.881548</v>
      </c>
      <c r="Y2040" s="12" t="n">
        <f aca="false">IF($F$2040=1,$M$2040,$Z$1910*$T$2040)</f>
        <v>30000000</v>
      </c>
      <c r="Z2040" s="12" t="n">
        <f aca="false">IF($G$2040=1,$N$2040,$W$1910*$T$2040)</f>
        <v>15000000</v>
      </c>
      <c r="AA2040" s="12" t="n">
        <f aca="false">IF($H$2040=1,$O$2040,$T$1910*$T$2040)</f>
        <v>5000000</v>
      </c>
      <c r="AB2040" s="12" t="n">
        <f aca="false">($J$1910+$O$1910)*$T$2040</f>
        <v>28527270.9360363</v>
      </c>
      <c r="AC2040" s="12" t="n">
        <f aca="false">Assumptions!$B$20*$T$2040</f>
        <v>967320472.055804</v>
      </c>
      <c r="AD2040" s="12" t="n">
        <f aca="false">IF($S$2040,Assumptions!$B$14*($T$2040-Assumptions!$B$13),Assumptions!$B$4)</f>
        <v>266200131.126612</v>
      </c>
      <c r="AE2040" s="12" t="n">
        <f aca="false">$U$2040+$V$2040+$W$2040+$X$2040+$Y$2040+$Z$2040+$AA$2040+$AB$2040+$AC$2040+$AD$2040</f>
        <v>2000000000</v>
      </c>
      <c r="AF2040" s="12" t="n">
        <f aca="false">IF(AND(IF($B$2040=1,$U$2040&gt;=INDEX($U$1921:$U$2048,1+$A$2040-Assumptions!$B$77),$U$2040&gt;INDEX($U$1921:$U$2048,1+$A$2040+Assumptions!$B$77)),IF($C$2040=1,$V$2040&gt;=INDEX($V$1921:$V$2048,1+$A$2040-Assumptions!$B$78),$V$2040&gt;INDEX($V$1921:$V$2048,1+$A$2040+Assumptions!$B$78)),IF($D$2040=1,$W$2040&gt;=INDEX($W$1921:$W$2048,1+$A$2040-Assumptions!$B$79),$W$2040&gt;INDEX($W$1921:$W$2048,1+$A$2040+Assumptions!$B$79)),IF($E$2040=1,$X$2040&gt;=INDEX($X$1921:$X$2048,1+$A$2040-Assumptions!$B$80),$X$2040&gt;INDEX($X$1921:$X$2048,1+$A$2040+Assumptions!$B$80)),IF($F$2040=1,$Y$2040&gt;=INDEX($Y$1921:$Y$2048,1+$A$2040-Assumptions!$B$81),$Y$2040&gt;INDEX($Y$1921:$Y$2048,1+$A$2040+Assumptions!$B$81)),IF($G$2040=1,$Z$2040&gt;=INDEX($Z$1921:$Z$2048,1+$A$2040-Assumptions!$B$82),$Z$2040&gt;INDEX($Z$1921:$Z$2048,1+$A$2040+Assumptions!$B$82)),IF($H$2040=1,$AA$2040&gt;=INDEX($AA$1921:$AA$2048,1+$A$2040-Assumptions!$B$83),$AA$2040&gt;INDEX($AA$1921:$AA$2048,1+$A$2040+Assumptions!$B$83))),1,0)</f>
        <v>0</v>
      </c>
    </row>
    <row r="2041" customFormat="false" ht="15" hidden="true" customHeight="false" outlineLevel="0" collapsed="false">
      <c r="A2041" s="6" t="n">
        <f aca="false">ROW()-ROW($A$1921)+Assumptions!$B$4</f>
        <v>120</v>
      </c>
      <c r="B2041" s="12" t="n">
        <f aca="false">MOD(QUOTIENT($A$2041,Assumptions!$B$77),2)</f>
        <v>1</v>
      </c>
      <c r="C2041" s="12" t="n">
        <f aca="false">MOD(QUOTIENT($A$2041,Assumptions!$B$78),2)</f>
        <v>1</v>
      </c>
      <c r="D2041" s="12" t="n">
        <f aca="false">MOD(QUOTIENT($A$2041,Assumptions!$B$79),2)</f>
        <v>1</v>
      </c>
      <c r="E2041" s="12" t="n">
        <f aca="false">MOD(QUOTIENT($A$2041,Assumptions!$B$80),2)</f>
        <v>1</v>
      </c>
      <c r="F2041" s="12" t="n">
        <f aca="false">MOD(QUOTIENT($A$2041,Assumptions!$B$81),2)</f>
        <v>0</v>
      </c>
      <c r="G2041" s="12" t="n">
        <f aca="false">MOD(QUOTIENT($A$2041,Assumptions!$B$82),2)</f>
        <v>0</v>
      </c>
      <c r="H2041" s="12" t="n">
        <f aca="false">MOD(QUOTIENT($A$2041,Assumptions!$B$83),2)</f>
        <v>0</v>
      </c>
      <c r="I2041" s="12" t="n">
        <f aca="false">IF($B$2041=1,MIN(Assumptions!$B$67,MAX(Assumptions!$B$4,Assumptions!$B$26-(Assumptions!$B$4))),Assumptions!$B$4)</f>
        <v>30000000</v>
      </c>
      <c r="J2041" s="12" t="n">
        <f aca="false">IF($C$2041=1,MIN(Assumptions!$B$66,MAX(Assumptions!$B$4,Assumptions!$B$26-($I$2041))),Assumptions!$B$4)</f>
        <v>300000000</v>
      </c>
      <c r="K2041" s="12" t="n">
        <f aca="false">IF($D$2041=1,MIN(Assumptions!$B$61,MAX(Assumptions!$B$4,Assumptions!$B$26-($I$2041+$J$2041))),Assumptions!$B$4)</f>
        <v>100000000</v>
      </c>
      <c r="L2041" s="12" t="n">
        <f aca="false">IF($E$2041=1,MIN(Assumptions!$B$56,MAX(Assumptions!$B$4,Assumptions!$B$26-($I$2041+$J$2041+$K$2041))),Assumptions!$B$4)</f>
        <v>60000000</v>
      </c>
      <c r="M2041" s="12" t="n">
        <f aca="false">IF($F$2041=1,MIN(Assumptions!$B$51,MAX(Assumptions!$B$4,Assumptions!$B$26-($I$2041+$J$2041+$K$2041+$L$2041))),Assumptions!$B$4)</f>
        <v>0</v>
      </c>
      <c r="N2041" s="12" t="n">
        <f aca="false">IF($G$2041=1,MIN(Assumptions!$B$46,MAX(Assumptions!$B$4,Assumptions!$B$26-($I$2041+$J$2041+$K$2041+$L$2041+$M$2041))),Assumptions!$B$4)</f>
        <v>0</v>
      </c>
      <c r="O2041" s="12" t="n">
        <f aca="false">IF($H$2041=1,MIN(Assumptions!$B$41,MAX(Assumptions!$B$4,Assumptions!$B$26-($I$2041+$J$2041+$K$2041+$L$2041+$M$2041+$N$2041))),Assumptions!$B$4)</f>
        <v>0</v>
      </c>
      <c r="P2041" s="12" t="n">
        <f aca="false">$I$2041+$J$2041+$K$2041+$L$2041+$M$2041+$N$2041+$O$2041</f>
        <v>490000000</v>
      </c>
      <c r="Q2041" s="12" t="n">
        <f aca="false">MAX(Assumptions!$B$4,Assumptions!$B$26-$P$2041)</f>
        <v>1510000000</v>
      </c>
      <c r="R2041" s="12" t="n">
        <f aca="false">$J$1910+$O$1910+Assumptions!$B$20+IF($B$2041=0,$D$1910,Assumptions!$B$4)+IF($C$2041=0,$AI$1910,Assumptions!$B$4)+IF($D$2041=0,$AF$1910,Assumptions!$B$4)+IF($E$2041=0,$AC$1910,Assumptions!$B$4)+IF($F$2041=0,$Z$1910,Assumptions!$B$4)+IF($G$2041=0,$W$1910,Assumptions!$B$4)+IF($H$2041=0,$T$1910,Assumptions!$B$4)</f>
        <v>22265419.2130129</v>
      </c>
      <c r="S2041" s="12" t="n">
        <f aca="false">IF($R$2041&gt;Assumptions!$B$4,$Q$2041/$R$2041&gt;Assumptions!$B$13,FALSE())</f>
        <v>1</v>
      </c>
      <c r="T2041" s="12" t="n">
        <f aca="false">IF($S$2041,($Q$2041+Assumptions!$B$14*Assumptions!$B$13)/($R$2041+Assumptions!$B$14),IF($R$2041&gt;Assumptions!$B$4,$Q$2041/$R$2041,Assumptions!$B$4))</f>
        <v>61.0730626843281</v>
      </c>
      <c r="U2041" s="12" t="n">
        <f aca="false">IF($B$2041=1,$I$2041,$D$1910*$T$2041)</f>
        <v>30000000</v>
      </c>
      <c r="V2041" s="12" t="n">
        <f aca="false">IF($C$2041=1,$J$2041,$AI$1910*$T$2041)</f>
        <v>300000000</v>
      </c>
      <c r="W2041" s="12" t="n">
        <f aca="false">IF($D$2041=1,$K$2041,$AF$1910*$T$2041)</f>
        <v>100000000</v>
      </c>
      <c r="X2041" s="12" t="n">
        <f aca="false">IF($E$2041=1,$L$2041,$AC$1910*$T$2041)</f>
        <v>60000000</v>
      </c>
      <c r="Y2041" s="12" t="n">
        <f aca="false">IF($F$2041=1,$M$2041,$Z$1910*$T$2041)</f>
        <v>183219188.052984</v>
      </c>
      <c r="Z2041" s="12" t="n">
        <f aca="false">IF($G$2041=1,$N$2041,$W$1910*$T$2041)</f>
        <v>305365313.42164</v>
      </c>
      <c r="AA2041" s="12" t="n">
        <f aca="false">IF($H$2041=1,$O$2041,$T$1910*$T$2041)</f>
        <v>305365313.42164</v>
      </c>
      <c r="AB2041" s="12" t="n">
        <f aca="false">($J$1910+$O$1910)*$T$2041</f>
        <v>16209964.2339624</v>
      </c>
      <c r="AC2041" s="12" t="n">
        <f aca="false">Assumptions!$B$20*$T$2041</f>
        <v>549657564.158953</v>
      </c>
      <c r="AD2041" s="12" t="n">
        <f aca="false">IF($S$2041,Assumptions!$B$14*($T$2041-Assumptions!$B$13),Assumptions!$B$4)</f>
        <v>150182656.71082</v>
      </c>
      <c r="AE2041" s="12" t="n">
        <f aca="false">$U$2041+$V$2041+$W$2041+$X$2041+$Y$2041+$Z$2041+$AA$2041+$AB$2041+$AC$2041+$AD$2041</f>
        <v>2000000000</v>
      </c>
      <c r="AF2041" s="12" t="n">
        <f aca="false">IF(AND(IF($B$2041=1,$U$2041&gt;=INDEX($U$1921:$U$2048,1+$A$2041-Assumptions!$B$77),$U$2041&gt;INDEX($U$1921:$U$2048,1+$A$2041+Assumptions!$B$77)),IF($C$2041=1,$V$2041&gt;=INDEX($V$1921:$V$2048,1+$A$2041-Assumptions!$B$78),$V$2041&gt;INDEX($V$1921:$V$2048,1+$A$2041+Assumptions!$B$78)),IF($D$2041=1,$W$2041&gt;=INDEX($W$1921:$W$2048,1+$A$2041-Assumptions!$B$79),$W$2041&gt;INDEX($W$1921:$W$2048,1+$A$2041+Assumptions!$B$79)),IF($E$2041=1,$X$2041&gt;=INDEX($X$1921:$X$2048,1+$A$2041-Assumptions!$B$80),$X$2041&gt;INDEX($X$1921:$X$2048,1+$A$2041+Assumptions!$B$80)),IF($F$2041=1,$Y$2041&gt;=INDEX($Y$1921:$Y$2048,1+$A$2041-Assumptions!$B$81),$Y$2041&gt;INDEX($Y$1921:$Y$2048,1+$A$2041+Assumptions!$B$81)),IF($G$2041=1,$Z$2041&gt;=INDEX($Z$1921:$Z$2048,1+$A$2041-Assumptions!$B$82),$Z$2041&gt;INDEX($Z$1921:$Z$2048,1+$A$2041+Assumptions!$B$82)),IF($H$2041=1,$AA$2041&gt;=INDEX($AA$1921:$AA$2048,1+$A$2041-Assumptions!$B$83),$AA$2041&gt;INDEX($AA$1921:$AA$2048,1+$A$2041+Assumptions!$B$83))),1,0)</f>
        <v>0</v>
      </c>
    </row>
    <row r="2042" customFormat="false" ht="15" hidden="true" customHeight="false" outlineLevel="0" collapsed="false">
      <c r="A2042" s="6" t="n">
        <f aca="false">ROW()-ROW($A$1921)+Assumptions!$B$4</f>
        <v>121</v>
      </c>
      <c r="B2042" s="12" t="n">
        <f aca="false">MOD(QUOTIENT($A$2042,Assumptions!$B$77),2)</f>
        <v>1</v>
      </c>
      <c r="C2042" s="12" t="n">
        <f aca="false">MOD(QUOTIENT($A$2042,Assumptions!$B$78),2)</f>
        <v>1</v>
      </c>
      <c r="D2042" s="12" t="n">
        <f aca="false">MOD(QUOTIENT($A$2042,Assumptions!$B$79),2)</f>
        <v>1</v>
      </c>
      <c r="E2042" s="12" t="n">
        <f aca="false">MOD(QUOTIENT($A$2042,Assumptions!$B$80),2)</f>
        <v>1</v>
      </c>
      <c r="F2042" s="12" t="n">
        <f aca="false">MOD(QUOTIENT($A$2042,Assumptions!$B$81),2)</f>
        <v>0</v>
      </c>
      <c r="G2042" s="12" t="n">
        <f aca="false">MOD(QUOTIENT($A$2042,Assumptions!$B$82),2)</f>
        <v>0</v>
      </c>
      <c r="H2042" s="12" t="n">
        <f aca="false">MOD(QUOTIENT($A$2042,Assumptions!$B$83),2)</f>
        <v>1</v>
      </c>
      <c r="I2042" s="12" t="n">
        <f aca="false">IF($B$2042=1,MIN(Assumptions!$B$67,MAX(Assumptions!$B$4,Assumptions!$B$26-(Assumptions!$B$4))),Assumptions!$B$4)</f>
        <v>30000000</v>
      </c>
      <c r="J2042" s="12" t="n">
        <f aca="false">IF($C$2042=1,MIN(Assumptions!$B$66,MAX(Assumptions!$B$4,Assumptions!$B$26-($I$2042))),Assumptions!$B$4)</f>
        <v>300000000</v>
      </c>
      <c r="K2042" s="12" t="n">
        <f aca="false">IF($D$2042=1,MIN(Assumptions!$B$61,MAX(Assumptions!$B$4,Assumptions!$B$26-($I$2042+$J$2042))),Assumptions!$B$4)</f>
        <v>100000000</v>
      </c>
      <c r="L2042" s="12" t="n">
        <f aca="false">IF($E$2042=1,MIN(Assumptions!$B$56,MAX(Assumptions!$B$4,Assumptions!$B$26-($I$2042+$J$2042+$K$2042))),Assumptions!$B$4)</f>
        <v>60000000</v>
      </c>
      <c r="M2042" s="12" t="n">
        <f aca="false">IF($F$2042=1,MIN(Assumptions!$B$51,MAX(Assumptions!$B$4,Assumptions!$B$26-($I$2042+$J$2042+$K$2042+$L$2042))),Assumptions!$B$4)</f>
        <v>0</v>
      </c>
      <c r="N2042" s="12" t="n">
        <f aca="false">IF($G$2042=1,MIN(Assumptions!$B$46,MAX(Assumptions!$B$4,Assumptions!$B$26-($I$2042+$J$2042+$K$2042+$L$2042+$M$2042))),Assumptions!$B$4)</f>
        <v>0</v>
      </c>
      <c r="O2042" s="12" t="n">
        <f aca="false">IF($H$2042=1,MIN(Assumptions!$B$41,MAX(Assumptions!$B$4,Assumptions!$B$26-($I$2042+$J$2042+$K$2042+$L$2042+$M$2042+$N$2042))),Assumptions!$B$4)</f>
        <v>5000000</v>
      </c>
      <c r="P2042" s="12" t="n">
        <f aca="false">$I$2042+$J$2042+$K$2042+$L$2042+$M$2042+$N$2042+$O$2042</f>
        <v>495000000</v>
      </c>
      <c r="Q2042" s="12" t="n">
        <f aca="false">MAX(Assumptions!$B$4,Assumptions!$B$26-$P$2042)</f>
        <v>1505000000</v>
      </c>
      <c r="R2042" s="12" t="n">
        <f aca="false">$J$1910+$O$1910+Assumptions!$B$20+IF($B$2042=0,$D$1910,Assumptions!$B$4)+IF($C$2042=0,$AI$1910,Assumptions!$B$4)+IF($D$2042=0,$AF$1910,Assumptions!$B$4)+IF($E$2042=0,$AC$1910,Assumptions!$B$4)+IF($F$2042=0,$Z$1910,Assumptions!$B$4)+IF($G$2042=0,$W$1910,Assumptions!$B$4)+IF($H$2042=0,$T$1910,Assumptions!$B$4)</f>
        <v>17265419.2130129</v>
      </c>
      <c r="S2042" s="12" t="n">
        <f aca="false">IF($R$2042&gt;Assumptions!$B$4,$Q$2042/$R$2042&gt;Assumptions!$B$13,FALSE())</f>
        <v>1</v>
      </c>
      <c r="T2042" s="12" t="n">
        <f aca="false">IF($S$2042,($Q$2042+Assumptions!$B$14*Assumptions!$B$13)/($R$2042+Assumptions!$B$14),IF($R$2042&gt;Assumptions!$B$4,$Q$2042/$R$2042,Assumptions!$B$4))</f>
        <v>76.2695687733004</v>
      </c>
      <c r="U2042" s="12" t="n">
        <f aca="false">IF($B$2042=1,$I$2042,$D$1910*$T$2042)</f>
        <v>30000000</v>
      </c>
      <c r="V2042" s="12" t="n">
        <f aca="false">IF($C$2042=1,$J$2042,$AI$1910*$T$2042)</f>
        <v>300000000</v>
      </c>
      <c r="W2042" s="12" t="n">
        <f aca="false">IF($D$2042=1,$K$2042,$AF$1910*$T$2042)</f>
        <v>100000000</v>
      </c>
      <c r="X2042" s="12" t="n">
        <f aca="false">IF($E$2042=1,$L$2042,$AC$1910*$T$2042)</f>
        <v>60000000</v>
      </c>
      <c r="Y2042" s="12" t="n">
        <f aca="false">IF($F$2042=1,$M$2042,$Z$1910*$T$2042)</f>
        <v>228808706.319901</v>
      </c>
      <c r="Z2042" s="12" t="n">
        <f aca="false">IF($G$2042=1,$N$2042,$W$1910*$T$2042)</f>
        <v>381347843.866502</v>
      </c>
      <c r="AA2042" s="12" t="n">
        <f aca="false">IF($H$2042=1,$O$2042,$T$1910*$T$2042)</f>
        <v>5000000</v>
      </c>
      <c r="AB2042" s="12" t="n">
        <f aca="false">($J$1910+$O$1910)*$T$2042</f>
        <v>20243408.9206433</v>
      </c>
      <c r="AC2042" s="12" t="n">
        <f aca="false">Assumptions!$B$20*$T$2042</f>
        <v>686426118.959703</v>
      </c>
      <c r="AD2042" s="12" t="n">
        <f aca="false">IF($S$2042,Assumptions!$B$14*($T$2042-Assumptions!$B$13),Assumptions!$B$4)</f>
        <v>188173921.933251</v>
      </c>
      <c r="AE2042" s="12" t="n">
        <f aca="false">$U$2042+$V$2042+$W$2042+$X$2042+$Y$2042+$Z$2042+$AA$2042+$AB$2042+$AC$2042+$AD$2042</f>
        <v>2000000000</v>
      </c>
      <c r="AF2042" s="12" t="n">
        <f aca="false">IF(AND(IF($B$2042=1,$U$2042&gt;=INDEX($U$1921:$U$2048,1+$A$2042-Assumptions!$B$77),$U$2042&gt;INDEX($U$1921:$U$2048,1+$A$2042+Assumptions!$B$77)),IF($C$2042=1,$V$2042&gt;=INDEX($V$1921:$V$2048,1+$A$2042-Assumptions!$B$78),$V$2042&gt;INDEX($V$1921:$V$2048,1+$A$2042+Assumptions!$B$78)),IF($D$2042=1,$W$2042&gt;=INDEX($W$1921:$W$2048,1+$A$2042-Assumptions!$B$79),$W$2042&gt;INDEX($W$1921:$W$2048,1+$A$2042+Assumptions!$B$79)),IF($E$2042=1,$X$2042&gt;=INDEX($X$1921:$X$2048,1+$A$2042-Assumptions!$B$80),$X$2042&gt;INDEX($X$1921:$X$2048,1+$A$2042+Assumptions!$B$80)),IF($F$2042=1,$Y$2042&gt;=INDEX($Y$1921:$Y$2048,1+$A$2042-Assumptions!$B$81),$Y$2042&gt;INDEX($Y$1921:$Y$2048,1+$A$2042+Assumptions!$B$81)),IF($G$2042=1,$Z$2042&gt;=INDEX($Z$1921:$Z$2048,1+$A$2042-Assumptions!$B$82),$Z$2042&gt;INDEX($Z$1921:$Z$2048,1+$A$2042+Assumptions!$B$82)),IF($H$2042=1,$AA$2042&gt;=INDEX($AA$1921:$AA$2048,1+$A$2042-Assumptions!$B$83),$AA$2042&gt;INDEX($AA$1921:$AA$2048,1+$A$2042+Assumptions!$B$83))),1,0)</f>
        <v>0</v>
      </c>
    </row>
    <row r="2043" customFormat="false" ht="15" hidden="true" customHeight="false" outlineLevel="0" collapsed="false">
      <c r="A2043" s="6" t="n">
        <f aca="false">ROW()-ROW($A$1921)+Assumptions!$B$4</f>
        <v>122</v>
      </c>
      <c r="B2043" s="12" t="n">
        <f aca="false">MOD(QUOTIENT($A$2043,Assumptions!$B$77),2)</f>
        <v>1</v>
      </c>
      <c r="C2043" s="12" t="n">
        <f aca="false">MOD(QUOTIENT($A$2043,Assumptions!$B$78),2)</f>
        <v>1</v>
      </c>
      <c r="D2043" s="12" t="n">
        <f aca="false">MOD(QUOTIENT($A$2043,Assumptions!$B$79),2)</f>
        <v>1</v>
      </c>
      <c r="E2043" s="12" t="n">
        <f aca="false">MOD(QUOTIENT($A$2043,Assumptions!$B$80),2)</f>
        <v>1</v>
      </c>
      <c r="F2043" s="12" t="n">
        <f aca="false">MOD(QUOTIENT($A$2043,Assumptions!$B$81),2)</f>
        <v>0</v>
      </c>
      <c r="G2043" s="12" t="n">
        <f aca="false">MOD(QUOTIENT($A$2043,Assumptions!$B$82),2)</f>
        <v>1</v>
      </c>
      <c r="H2043" s="12" t="n">
        <f aca="false">MOD(QUOTIENT($A$2043,Assumptions!$B$83),2)</f>
        <v>0</v>
      </c>
      <c r="I2043" s="12" t="n">
        <f aca="false">IF($B$2043=1,MIN(Assumptions!$B$67,MAX(Assumptions!$B$4,Assumptions!$B$26-(Assumptions!$B$4))),Assumptions!$B$4)</f>
        <v>30000000</v>
      </c>
      <c r="J2043" s="12" t="n">
        <f aca="false">IF($C$2043=1,MIN(Assumptions!$B$66,MAX(Assumptions!$B$4,Assumptions!$B$26-($I$2043))),Assumptions!$B$4)</f>
        <v>300000000</v>
      </c>
      <c r="K2043" s="12" t="n">
        <f aca="false">IF($D$2043=1,MIN(Assumptions!$B$61,MAX(Assumptions!$B$4,Assumptions!$B$26-($I$2043+$J$2043))),Assumptions!$B$4)</f>
        <v>100000000</v>
      </c>
      <c r="L2043" s="12" t="n">
        <f aca="false">IF($E$2043=1,MIN(Assumptions!$B$56,MAX(Assumptions!$B$4,Assumptions!$B$26-($I$2043+$J$2043+$K$2043))),Assumptions!$B$4)</f>
        <v>60000000</v>
      </c>
      <c r="M2043" s="12" t="n">
        <f aca="false">IF($F$2043=1,MIN(Assumptions!$B$51,MAX(Assumptions!$B$4,Assumptions!$B$26-($I$2043+$J$2043+$K$2043+$L$2043))),Assumptions!$B$4)</f>
        <v>0</v>
      </c>
      <c r="N2043" s="12" t="n">
        <f aca="false">IF($G$2043=1,MIN(Assumptions!$B$46,MAX(Assumptions!$B$4,Assumptions!$B$26-($I$2043+$J$2043+$K$2043+$L$2043+$M$2043))),Assumptions!$B$4)</f>
        <v>15000000</v>
      </c>
      <c r="O2043" s="12" t="n">
        <f aca="false">IF($H$2043=1,MIN(Assumptions!$B$41,MAX(Assumptions!$B$4,Assumptions!$B$26-($I$2043+$J$2043+$K$2043+$L$2043+$M$2043+$N$2043))),Assumptions!$B$4)</f>
        <v>0</v>
      </c>
      <c r="P2043" s="12" t="n">
        <f aca="false">$I$2043+$J$2043+$K$2043+$L$2043+$M$2043+$N$2043+$O$2043</f>
        <v>505000000</v>
      </c>
      <c r="Q2043" s="12" t="n">
        <f aca="false">MAX(Assumptions!$B$4,Assumptions!$B$26-$P$2043)</f>
        <v>1495000000</v>
      </c>
      <c r="R2043" s="12" t="n">
        <f aca="false">$J$1910+$O$1910+Assumptions!$B$20+IF($B$2043=0,$D$1910,Assumptions!$B$4)+IF($C$2043=0,$AI$1910,Assumptions!$B$4)+IF($D$2043=0,$AF$1910,Assumptions!$B$4)+IF($E$2043=0,$AC$1910,Assumptions!$B$4)+IF($F$2043=0,$Z$1910,Assumptions!$B$4)+IF($G$2043=0,$W$1910,Assumptions!$B$4)+IF($H$2043=0,$T$1910,Assumptions!$B$4)</f>
        <v>17265419.2130129</v>
      </c>
      <c r="S2043" s="12" t="n">
        <f aca="false">IF($R$2043&gt;Assumptions!$B$4,$Q$2043/$R$2043&gt;Assumptions!$B$13,FALSE())</f>
        <v>1</v>
      </c>
      <c r="T2043" s="12" t="n">
        <f aca="false">IF($S$2043,($Q$2043+Assumptions!$B$14*Assumptions!$B$13)/($R$2043+Assumptions!$B$14),IF($R$2043&gt;Assumptions!$B$4,$Q$2043/$R$2043,Assumptions!$B$4))</f>
        <v>75.7636346520844</v>
      </c>
      <c r="U2043" s="12" t="n">
        <f aca="false">IF($B$2043=1,$I$2043,$D$1910*$T$2043)</f>
        <v>30000000</v>
      </c>
      <c r="V2043" s="12" t="n">
        <f aca="false">IF($C$2043=1,$J$2043,$AI$1910*$T$2043)</f>
        <v>300000000</v>
      </c>
      <c r="W2043" s="12" t="n">
        <f aca="false">IF($D$2043=1,$K$2043,$AF$1910*$T$2043)</f>
        <v>100000000</v>
      </c>
      <c r="X2043" s="12" t="n">
        <f aca="false">IF($E$2043=1,$L$2043,$AC$1910*$T$2043)</f>
        <v>60000000</v>
      </c>
      <c r="Y2043" s="12" t="n">
        <f aca="false">IF($F$2043=1,$M$2043,$Z$1910*$T$2043)</f>
        <v>227290903.956253</v>
      </c>
      <c r="Z2043" s="12" t="n">
        <f aca="false">IF($G$2043=1,$N$2043,$W$1910*$T$2043)</f>
        <v>15000000</v>
      </c>
      <c r="AA2043" s="12" t="n">
        <f aca="false">IF($H$2043=1,$O$2043,$T$1910*$T$2043)</f>
        <v>378818173.260422</v>
      </c>
      <c r="AB2043" s="12" t="n">
        <f aca="false">($J$1910+$O$1910)*$T$2043</f>
        <v>20109124.2843538</v>
      </c>
      <c r="AC2043" s="12" t="n">
        <f aca="false">Assumptions!$B$20*$T$2043</f>
        <v>681872711.86876</v>
      </c>
      <c r="AD2043" s="12" t="n">
        <f aca="false">IF($S$2043,Assumptions!$B$14*($T$2043-Assumptions!$B$13),Assumptions!$B$4)</f>
        <v>186909086.630211</v>
      </c>
      <c r="AE2043" s="12" t="n">
        <f aca="false">$U$2043+$V$2043+$W$2043+$X$2043+$Y$2043+$Z$2043+$AA$2043+$AB$2043+$AC$2043+$AD$2043</f>
        <v>2000000000</v>
      </c>
      <c r="AF2043" s="12" t="n">
        <f aca="false">IF(AND(IF($B$2043=1,$U$2043&gt;=INDEX($U$1921:$U$2048,1+$A$2043-Assumptions!$B$77),$U$2043&gt;INDEX($U$1921:$U$2048,1+$A$2043+Assumptions!$B$77)),IF($C$2043=1,$V$2043&gt;=INDEX($V$1921:$V$2048,1+$A$2043-Assumptions!$B$78),$V$2043&gt;INDEX($V$1921:$V$2048,1+$A$2043+Assumptions!$B$78)),IF($D$2043=1,$W$2043&gt;=INDEX($W$1921:$W$2048,1+$A$2043-Assumptions!$B$79),$W$2043&gt;INDEX($W$1921:$W$2048,1+$A$2043+Assumptions!$B$79)),IF($E$2043=1,$X$2043&gt;=INDEX($X$1921:$X$2048,1+$A$2043-Assumptions!$B$80),$X$2043&gt;INDEX($X$1921:$X$2048,1+$A$2043+Assumptions!$B$80)),IF($F$2043=1,$Y$2043&gt;=INDEX($Y$1921:$Y$2048,1+$A$2043-Assumptions!$B$81),$Y$2043&gt;INDEX($Y$1921:$Y$2048,1+$A$2043+Assumptions!$B$81)),IF($G$2043=1,$Z$2043&gt;=INDEX($Z$1921:$Z$2048,1+$A$2043-Assumptions!$B$82),$Z$2043&gt;INDEX($Z$1921:$Z$2048,1+$A$2043+Assumptions!$B$82)),IF($H$2043=1,$AA$2043&gt;=INDEX($AA$1921:$AA$2048,1+$A$2043-Assumptions!$B$83),$AA$2043&gt;INDEX($AA$1921:$AA$2048,1+$A$2043+Assumptions!$B$83))),1,0)</f>
        <v>0</v>
      </c>
    </row>
    <row r="2044" customFormat="false" ht="15" hidden="true" customHeight="false" outlineLevel="0" collapsed="false">
      <c r="A2044" s="6" t="n">
        <f aca="false">ROW()-ROW($A$1921)+Assumptions!$B$4</f>
        <v>123</v>
      </c>
      <c r="B2044" s="12" t="n">
        <f aca="false">MOD(QUOTIENT($A$2044,Assumptions!$B$77),2)</f>
        <v>1</v>
      </c>
      <c r="C2044" s="12" t="n">
        <f aca="false">MOD(QUOTIENT($A$2044,Assumptions!$B$78),2)</f>
        <v>1</v>
      </c>
      <c r="D2044" s="12" t="n">
        <f aca="false">MOD(QUOTIENT($A$2044,Assumptions!$B$79),2)</f>
        <v>1</v>
      </c>
      <c r="E2044" s="12" t="n">
        <f aca="false">MOD(QUOTIENT($A$2044,Assumptions!$B$80),2)</f>
        <v>1</v>
      </c>
      <c r="F2044" s="12" t="n">
        <f aca="false">MOD(QUOTIENT($A$2044,Assumptions!$B$81),2)</f>
        <v>0</v>
      </c>
      <c r="G2044" s="12" t="n">
        <f aca="false">MOD(QUOTIENT($A$2044,Assumptions!$B$82),2)</f>
        <v>1</v>
      </c>
      <c r="H2044" s="12" t="n">
        <f aca="false">MOD(QUOTIENT($A$2044,Assumptions!$B$83),2)</f>
        <v>1</v>
      </c>
      <c r="I2044" s="12" t="n">
        <f aca="false">IF($B$2044=1,MIN(Assumptions!$B$67,MAX(Assumptions!$B$4,Assumptions!$B$26-(Assumptions!$B$4))),Assumptions!$B$4)</f>
        <v>30000000</v>
      </c>
      <c r="J2044" s="12" t="n">
        <f aca="false">IF($C$2044=1,MIN(Assumptions!$B$66,MAX(Assumptions!$B$4,Assumptions!$B$26-($I$2044))),Assumptions!$B$4)</f>
        <v>300000000</v>
      </c>
      <c r="K2044" s="12" t="n">
        <f aca="false">IF($D$2044=1,MIN(Assumptions!$B$61,MAX(Assumptions!$B$4,Assumptions!$B$26-($I$2044+$J$2044))),Assumptions!$B$4)</f>
        <v>100000000</v>
      </c>
      <c r="L2044" s="12" t="n">
        <f aca="false">IF($E$2044=1,MIN(Assumptions!$B$56,MAX(Assumptions!$B$4,Assumptions!$B$26-($I$2044+$J$2044+$K$2044))),Assumptions!$B$4)</f>
        <v>60000000</v>
      </c>
      <c r="M2044" s="12" t="n">
        <f aca="false">IF($F$2044=1,MIN(Assumptions!$B$51,MAX(Assumptions!$B$4,Assumptions!$B$26-($I$2044+$J$2044+$K$2044+$L$2044))),Assumptions!$B$4)</f>
        <v>0</v>
      </c>
      <c r="N2044" s="12" t="n">
        <f aca="false">IF($G$2044=1,MIN(Assumptions!$B$46,MAX(Assumptions!$B$4,Assumptions!$B$26-($I$2044+$J$2044+$K$2044+$L$2044+$M$2044))),Assumptions!$B$4)</f>
        <v>15000000</v>
      </c>
      <c r="O2044" s="12" t="n">
        <f aca="false">IF($H$2044=1,MIN(Assumptions!$B$41,MAX(Assumptions!$B$4,Assumptions!$B$26-($I$2044+$J$2044+$K$2044+$L$2044+$M$2044+$N$2044))),Assumptions!$B$4)</f>
        <v>5000000</v>
      </c>
      <c r="P2044" s="12" t="n">
        <f aca="false">$I$2044+$J$2044+$K$2044+$L$2044+$M$2044+$N$2044+$O$2044</f>
        <v>510000000</v>
      </c>
      <c r="Q2044" s="12" t="n">
        <f aca="false">MAX(Assumptions!$B$4,Assumptions!$B$26-$P$2044)</f>
        <v>1490000000</v>
      </c>
      <c r="R2044" s="12" t="n">
        <f aca="false">$J$1910+$O$1910+Assumptions!$B$20+IF($B$2044=0,$D$1910,Assumptions!$B$4)+IF($C$2044=0,$AI$1910,Assumptions!$B$4)+IF($D$2044=0,$AF$1910,Assumptions!$B$4)+IF($E$2044=0,$AC$1910,Assumptions!$B$4)+IF($F$2044=0,$Z$1910,Assumptions!$B$4)+IF($G$2044=0,$W$1910,Assumptions!$B$4)+IF($H$2044=0,$T$1910,Assumptions!$B$4)</f>
        <v>12265419.2130129</v>
      </c>
      <c r="S2044" s="12" t="n">
        <f aca="false">IF($R$2044&gt;Assumptions!$B$4,$Q$2044/$R$2044&gt;Assumptions!$B$13,FALSE())</f>
        <v>1</v>
      </c>
      <c r="T2044" s="12" t="n">
        <f aca="false">IF($S$2044,($Q$2044+Assumptions!$B$14*Assumptions!$B$13)/($R$2044+Assumptions!$B$14),IF($R$2044&gt;Assumptions!$B$4,$Q$2044/$R$2044,Assumptions!$B$4))</f>
        <v>101.080773831646</v>
      </c>
      <c r="U2044" s="12" t="n">
        <f aca="false">IF($B$2044=1,$I$2044,$D$1910*$T$2044)</f>
        <v>30000000</v>
      </c>
      <c r="V2044" s="12" t="n">
        <f aca="false">IF($C$2044=1,$J$2044,$AI$1910*$T$2044)</f>
        <v>300000000</v>
      </c>
      <c r="W2044" s="12" t="n">
        <f aca="false">IF($D$2044=1,$K$2044,$AF$1910*$T$2044)</f>
        <v>100000000</v>
      </c>
      <c r="X2044" s="12" t="n">
        <f aca="false">IF($E$2044=1,$L$2044,$AC$1910*$T$2044)</f>
        <v>60000000</v>
      </c>
      <c r="Y2044" s="12" t="n">
        <f aca="false">IF($F$2044=1,$M$2044,$Z$1910*$T$2044)</f>
        <v>303242321.494938</v>
      </c>
      <c r="Z2044" s="12" t="n">
        <f aca="false">IF($G$2044=1,$N$2044,$W$1910*$T$2044)</f>
        <v>15000000</v>
      </c>
      <c r="AA2044" s="12" t="n">
        <f aca="false">IF($H$2044=1,$O$2044,$T$1910*$T$2044)</f>
        <v>5000000</v>
      </c>
      <c r="AB2044" s="12" t="n">
        <f aca="false">($J$1910+$O$1910)*$T$2044</f>
        <v>26828779.4411313</v>
      </c>
      <c r="AC2044" s="12" t="n">
        <f aca="false">Assumptions!$B$20*$T$2044</f>
        <v>909726964.484815</v>
      </c>
      <c r="AD2044" s="12" t="n">
        <f aca="false">IF($S$2044,Assumptions!$B$14*($T$2044-Assumptions!$B$13),Assumptions!$B$4)</f>
        <v>250201934.579115</v>
      </c>
      <c r="AE2044" s="12" t="n">
        <f aca="false">$U$2044+$V$2044+$W$2044+$X$2044+$Y$2044+$Z$2044+$AA$2044+$AB$2044+$AC$2044+$AD$2044</f>
        <v>2000000000</v>
      </c>
      <c r="AF2044" s="12" t="n">
        <f aca="false">IF(AND(IF($B$2044=1,$U$2044&gt;=INDEX($U$1921:$U$2048,1+$A$2044-Assumptions!$B$77),$U$2044&gt;INDEX($U$1921:$U$2048,1+$A$2044+Assumptions!$B$77)),IF($C$2044=1,$V$2044&gt;=INDEX($V$1921:$V$2048,1+$A$2044-Assumptions!$B$78),$V$2044&gt;INDEX($V$1921:$V$2048,1+$A$2044+Assumptions!$B$78)),IF($D$2044=1,$W$2044&gt;=INDEX($W$1921:$W$2048,1+$A$2044-Assumptions!$B$79),$W$2044&gt;INDEX($W$1921:$W$2048,1+$A$2044+Assumptions!$B$79)),IF($E$2044=1,$X$2044&gt;=INDEX($X$1921:$X$2048,1+$A$2044-Assumptions!$B$80),$X$2044&gt;INDEX($X$1921:$X$2048,1+$A$2044+Assumptions!$B$80)),IF($F$2044=1,$Y$2044&gt;=INDEX($Y$1921:$Y$2048,1+$A$2044-Assumptions!$B$81),$Y$2044&gt;INDEX($Y$1921:$Y$2048,1+$A$2044+Assumptions!$B$81)),IF($G$2044=1,$Z$2044&gt;=INDEX($Z$1921:$Z$2048,1+$A$2044-Assumptions!$B$82),$Z$2044&gt;INDEX($Z$1921:$Z$2048,1+$A$2044+Assumptions!$B$82)),IF($H$2044=1,$AA$2044&gt;=INDEX($AA$1921:$AA$2048,1+$A$2044-Assumptions!$B$83),$AA$2044&gt;INDEX($AA$1921:$AA$2048,1+$A$2044+Assumptions!$B$83))),1,0)</f>
        <v>0</v>
      </c>
    </row>
    <row r="2045" customFormat="false" ht="15" hidden="true" customHeight="false" outlineLevel="0" collapsed="false">
      <c r="A2045" s="6" t="n">
        <f aca="false">ROW()-ROW($A$1921)+Assumptions!$B$4</f>
        <v>124</v>
      </c>
      <c r="B2045" s="12" t="n">
        <f aca="false">MOD(QUOTIENT($A$2045,Assumptions!$B$77),2)</f>
        <v>1</v>
      </c>
      <c r="C2045" s="12" t="n">
        <f aca="false">MOD(QUOTIENT($A$2045,Assumptions!$B$78),2)</f>
        <v>1</v>
      </c>
      <c r="D2045" s="12" t="n">
        <f aca="false">MOD(QUOTIENT($A$2045,Assumptions!$B$79),2)</f>
        <v>1</v>
      </c>
      <c r="E2045" s="12" t="n">
        <f aca="false">MOD(QUOTIENT($A$2045,Assumptions!$B$80),2)</f>
        <v>1</v>
      </c>
      <c r="F2045" s="12" t="n">
        <f aca="false">MOD(QUOTIENT($A$2045,Assumptions!$B$81),2)</f>
        <v>1</v>
      </c>
      <c r="G2045" s="12" t="n">
        <f aca="false">MOD(QUOTIENT($A$2045,Assumptions!$B$82),2)</f>
        <v>0</v>
      </c>
      <c r="H2045" s="12" t="n">
        <f aca="false">MOD(QUOTIENT($A$2045,Assumptions!$B$83),2)</f>
        <v>0</v>
      </c>
      <c r="I2045" s="12" t="n">
        <f aca="false">IF($B$2045=1,MIN(Assumptions!$B$67,MAX(Assumptions!$B$4,Assumptions!$B$26-(Assumptions!$B$4))),Assumptions!$B$4)</f>
        <v>30000000</v>
      </c>
      <c r="J2045" s="12" t="n">
        <f aca="false">IF($C$2045=1,MIN(Assumptions!$B$66,MAX(Assumptions!$B$4,Assumptions!$B$26-($I$2045))),Assumptions!$B$4)</f>
        <v>300000000</v>
      </c>
      <c r="K2045" s="12" t="n">
        <f aca="false">IF($D$2045=1,MIN(Assumptions!$B$61,MAX(Assumptions!$B$4,Assumptions!$B$26-($I$2045+$J$2045))),Assumptions!$B$4)</f>
        <v>100000000</v>
      </c>
      <c r="L2045" s="12" t="n">
        <f aca="false">IF($E$2045=1,MIN(Assumptions!$B$56,MAX(Assumptions!$B$4,Assumptions!$B$26-($I$2045+$J$2045+$K$2045))),Assumptions!$B$4)</f>
        <v>60000000</v>
      </c>
      <c r="M2045" s="12" t="n">
        <f aca="false">IF($F$2045=1,MIN(Assumptions!$B$51,MAX(Assumptions!$B$4,Assumptions!$B$26-($I$2045+$J$2045+$K$2045+$L$2045))),Assumptions!$B$4)</f>
        <v>30000000</v>
      </c>
      <c r="N2045" s="12" t="n">
        <f aca="false">IF($G$2045=1,MIN(Assumptions!$B$46,MAX(Assumptions!$B$4,Assumptions!$B$26-($I$2045+$J$2045+$K$2045+$L$2045+$M$2045))),Assumptions!$B$4)</f>
        <v>0</v>
      </c>
      <c r="O2045" s="12" t="n">
        <f aca="false">IF($H$2045=1,MIN(Assumptions!$B$41,MAX(Assumptions!$B$4,Assumptions!$B$26-($I$2045+$J$2045+$K$2045+$L$2045+$M$2045+$N$2045))),Assumptions!$B$4)</f>
        <v>0</v>
      </c>
      <c r="P2045" s="12" t="n">
        <f aca="false">$I$2045+$J$2045+$K$2045+$L$2045+$M$2045+$N$2045+$O$2045</f>
        <v>520000000</v>
      </c>
      <c r="Q2045" s="12" t="n">
        <f aca="false">MAX(Assumptions!$B$4,Assumptions!$B$26-$P$2045)</f>
        <v>1480000000</v>
      </c>
      <c r="R2045" s="12" t="n">
        <f aca="false">$J$1910+$O$1910+Assumptions!$B$20+IF($B$2045=0,$D$1910,Assumptions!$B$4)+IF($C$2045=0,$AI$1910,Assumptions!$B$4)+IF($D$2045=0,$AF$1910,Assumptions!$B$4)+IF($E$2045=0,$AC$1910,Assumptions!$B$4)+IF($F$2045=0,$Z$1910,Assumptions!$B$4)+IF($G$2045=0,$W$1910,Assumptions!$B$4)+IF($H$2045=0,$T$1910,Assumptions!$B$4)</f>
        <v>19265419.2130129</v>
      </c>
      <c r="S2045" s="12" t="n">
        <f aca="false">IF($R$2045&gt;Assumptions!$B$4,$Q$2045/$R$2045&gt;Assumptions!$B$13,FALSE())</f>
        <v>1</v>
      </c>
      <c r="T2045" s="12" t="n">
        <f aca="false">IF($S$2045,($Q$2045+Assumptions!$B$14*Assumptions!$B$13)/($R$2045+Assumptions!$B$14),IF($R$2045&gt;Assumptions!$B$4,$Q$2045/$R$2045,Assumptions!$B$4))</f>
        <v>68.1126324970418</v>
      </c>
      <c r="U2045" s="12" t="n">
        <f aca="false">IF($B$2045=1,$I$2045,$D$1910*$T$2045)</f>
        <v>30000000</v>
      </c>
      <c r="V2045" s="12" t="n">
        <f aca="false">IF($C$2045=1,$J$2045,$AI$1910*$T$2045)</f>
        <v>300000000</v>
      </c>
      <c r="W2045" s="12" t="n">
        <f aca="false">IF($D$2045=1,$K$2045,$AF$1910*$T$2045)</f>
        <v>100000000</v>
      </c>
      <c r="X2045" s="12" t="n">
        <f aca="false">IF($E$2045=1,$L$2045,$AC$1910*$T$2045)</f>
        <v>60000000</v>
      </c>
      <c r="Y2045" s="12" t="n">
        <f aca="false">IF($F$2045=1,$M$2045,$Z$1910*$T$2045)</f>
        <v>30000000</v>
      </c>
      <c r="Z2045" s="12" t="n">
        <f aca="false">IF($G$2045=1,$N$2045,$W$1910*$T$2045)</f>
        <v>340563162.485209</v>
      </c>
      <c r="AA2045" s="12" t="n">
        <f aca="false">IF($H$2045=1,$O$2045,$T$1910*$T$2045)</f>
        <v>340563162.485209</v>
      </c>
      <c r="AB2045" s="12" t="n">
        <f aca="false">($J$1910+$O$1910)*$T$2045</f>
        <v>18078401.3136023</v>
      </c>
      <c r="AC2045" s="12" t="n">
        <f aca="false">Assumptions!$B$20*$T$2045</f>
        <v>613013692.473376</v>
      </c>
      <c r="AD2045" s="12" t="n">
        <f aca="false">IF($S$2045,Assumptions!$B$14*($T$2045-Assumptions!$B$13),Assumptions!$B$4)</f>
        <v>167781581.242604</v>
      </c>
      <c r="AE2045" s="12" t="n">
        <f aca="false">$U$2045+$V$2045+$W$2045+$X$2045+$Y$2045+$Z$2045+$AA$2045+$AB$2045+$AC$2045+$AD$2045</f>
        <v>2000000000</v>
      </c>
      <c r="AF2045" s="12" t="n">
        <f aca="false">IF(AND(IF($B$2045=1,$U$2045&gt;=INDEX($U$1921:$U$2048,1+$A$2045-Assumptions!$B$77),$U$2045&gt;INDEX($U$1921:$U$2048,1+$A$2045+Assumptions!$B$77)),IF($C$2045=1,$V$2045&gt;=INDEX($V$1921:$V$2048,1+$A$2045-Assumptions!$B$78),$V$2045&gt;INDEX($V$1921:$V$2048,1+$A$2045+Assumptions!$B$78)),IF($D$2045=1,$W$2045&gt;=INDEX($W$1921:$W$2048,1+$A$2045-Assumptions!$B$79),$W$2045&gt;INDEX($W$1921:$W$2048,1+$A$2045+Assumptions!$B$79)),IF($E$2045=1,$X$2045&gt;=INDEX($X$1921:$X$2048,1+$A$2045-Assumptions!$B$80),$X$2045&gt;INDEX($X$1921:$X$2048,1+$A$2045+Assumptions!$B$80)),IF($F$2045=1,$Y$2045&gt;=INDEX($Y$1921:$Y$2048,1+$A$2045-Assumptions!$B$81),$Y$2045&gt;INDEX($Y$1921:$Y$2048,1+$A$2045+Assumptions!$B$81)),IF($G$2045=1,$Z$2045&gt;=INDEX($Z$1921:$Z$2048,1+$A$2045-Assumptions!$B$82),$Z$2045&gt;INDEX($Z$1921:$Z$2048,1+$A$2045+Assumptions!$B$82)),IF($H$2045=1,$AA$2045&gt;=INDEX($AA$1921:$AA$2048,1+$A$2045-Assumptions!$B$83),$AA$2045&gt;INDEX($AA$1921:$AA$2048,1+$A$2045+Assumptions!$B$83))),1,0)</f>
        <v>0</v>
      </c>
    </row>
    <row r="2046" customFormat="false" ht="15" hidden="true" customHeight="false" outlineLevel="0" collapsed="false">
      <c r="A2046" s="6" t="n">
        <f aca="false">ROW()-ROW($A$1921)+Assumptions!$B$4</f>
        <v>125</v>
      </c>
      <c r="B2046" s="12" t="n">
        <f aca="false">MOD(QUOTIENT($A$2046,Assumptions!$B$77),2)</f>
        <v>1</v>
      </c>
      <c r="C2046" s="12" t="n">
        <f aca="false">MOD(QUOTIENT($A$2046,Assumptions!$B$78),2)</f>
        <v>1</v>
      </c>
      <c r="D2046" s="12" t="n">
        <f aca="false">MOD(QUOTIENT($A$2046,Assumptions!$B$79),2)</f>
        <v>1</v>
      </c>
      <c r="E2046" s="12" t="n">
        <f aca="false">MOD(QUOTIENT($A$2046,Assumptions!$B$80),2)</f>
        <v>1</v>
      </c>
      <c r="F2046" s="12" t="n">
        <f aca="false">MOD(QUOTIENT($A$2046,Assumptions!$B$81),2)</f>
        <v>1</v>
      </c>
      <c r="G2046" s="12" t="n">
        <f aca="false">MOD(QUOTIENT($A$2046,Assumptions!$B$82),2)</f>
        <v>0</v>
      </c>
      <c r="H2046" s="12" t="n">
        <f aca="false">MOD(QUOTIENT($A$2046,Assumptions!$B$83),2)</f>
        <v>1</v>
      </c>
      <c r="I2046" s="12" t="n">
        <f aca="false">IF($B$2046=1,MIN(Assumptions!$B$67,MAX(Assumptions!$B$4,Assumptions!$B$26-(Assumptions!$B$4))),Assumptions!$B$4)</f>
        <v>30000000</v>
      </c>
      <c r="J2046" s="12" t="n">
        <f aca="false">IF($C$2046=1,MIN(Assumptions!$B$66,MAX(Assumptions!$B$4,Assumptions!$B$26-($I$2046))),Assumptions!$B$4)</f>
        <v>300000000</v>
      </c>
      <c r="K2046" s="12" t="n">
        <f aca="false">IF($D$2046=1,MIN(Assumptions!$B$61,MAX(Assumptions!$B$4,Assumptions!$B$26-($I$2046+$J$2046))),Assumptions!$B$4)</f>
        <v>100000000</v>
      </c>
      <c r="L2046" s="12" t="n">
        <f aca="false">IF($E$2046=1,MIN(Assumptions!$B$56,MAX(Assumptions!$B$4,Assumptions!$B$26-($I$2046+$J$2046+$K$2046))),Assumptions!$B$4)</f>
        <v>60000000</v>
      </c>
      <c r="M2046" s="12" t="n">
        <f aca="false">IF($F$2046=1,MIN(Assumptions!$B$51,MAX(Assumptions!$B$4,Assumptions!$B$26-($I$2046+$J$2046+$K$2046+$L$2046))),Assumptions!$B$4)</f>
        <v>30000000</v>
      </c>
      <c r="N2046" s="12" t="n">
        <f aca="false">IF($G$2046=1,MIN(Assumptions!$B$46,MAX(Assumptions!$B$4,Assumptions!$B$26-($I$2046+$J$2046+$K$2046+$L$2046+$M$2046))),Assumptions!$B$4)</f>
        <v>0</v>
      </c>
      <c r="O2046" s="12" t="n">
        <f aca="false">IF($H$2046=1,MIN(Assumptions!$B$41,MAX(Assumptions!$B$4,Assumptions!$B$26-($I$2046+$J$2046+$K$2046+$L$2046+$M$2046+$N$2046))),Assumptions!$B$4)</f>
        <v>5000000</v>
      </c>
      <c r="P2046" s="12" t="n">
        <f aca="false">$I$2046+$J$2046+$K$2046+$L$2046+$M$2046+$N$2046+$O$2046</f>
        <v>525000000</v>
      </c>
      <c r="Q2046" s="12" t="n">
        <f aca="false">MAX(Assumptions!$B$4,Assumptions!$B$26-$P$2046)</f>
        <v>1475000000</v>
      </c>
      <c r="R2046" s="12" t="n">
        <f aca="false">$J$1910+$O$1910+Assumptions!$B$20+IF($B$2046=0,$D$1910,Assumptions!$B$4)+IF($C$2046=0,$AI$1910,Assumptions!$B$4)+IF($D$2046=0,$AF$1910,Assumptions!$B$4)+IF($E$2046=0,$AC$1910,Assumptions!$B$4)+IF($F$2046=0,$Z$1910,Assumptions!$B$4)+IF($G$2046=0,$W$1910,Assumptions!$B$4)+IF($H$2046=0,$T$1910,Assumptions!$B$4)</f>
        <v>14265419.2130129</v>
      </c>
      <c r="S2046" s="12" t="n">
        <f aca="false">IF($R$2046&gt;Assumptions!$B$4,$Q$2046/$R$2046&gt;Assumptions!$B$13,FALSE())</f>
        <v>1</v>
      </c>
      <c r="T2046" s="12" t="n">
        <f aca="false">IF($S$2046,($Q$2046+Assumptions!$B$14*Assumptions!$B$13)/($R$2046+Assumptions!$B$14),IF($R$2046&gt;Assumptions!$B$4,$Q$2046/$R$2046,Assumptions!$B$4))</f>
        <v>88.1278291480598</v>
      </c>
      <c r="U2046" s="12" t="n">
        <f aca="false">IF($B$2046=1,$I$2046,$D$1910*$T$2046)</f>
        <v>30000000</v>
      </c>
      <c r="V2046" s="12" t="n">
        <f aca="false">IF($C$2046=1,$J$2046,$AI$1910*$T$2046)</f>
        <v>300000000</v>
      </c>
      <c r="W2046" s="12" t="n">
        <f aca="false">IF($D$2046=1,$K$2046,$AF$1910*$T$2046)</f>
        <v>100000000</v>
      </c>
      <c r="X2046" s="12" t="n">
        <f aca="false">IF($E$2046=1,$L$2046,$AC$1910*$T$2046)</f>
        <v>60000000</v>
      </c>
      <c r="Y2046" s="12" t="n">
        <f aca="false">IF($F$2046=1,$M$2046,$Z$1910*$T$2046)</f>
        <v>30000000</v>
      </c>
      <c r="Z2046" s="12" t="n">
        <f aca="false">IF($G$2046=1,$N$2046,$W$1910*$T$2046)</f>
        <v>440639145.740299</v>
      </c>
      <c r="AA2046" s="12" t="n">
        <f aca="false">IF($H$2046=1,$O$2046,$T$1910*$T$2046)</f>
        <v>5000000</v>
      </c>
      <c r="AB2046" s="12" t="n">
        <f aca="false">($J$1910+$O$1910)*$T$2046</f>
        <v>23390819.0570141</v>
      </c>
      <c r="AC2046" s="12" t="n">
        <f aca="false">Assumptions!$B$20*$T$2046</f>
        <v>793150462.332538</v>
      </c>
      <c r="AD2046" s="12" t="n">
        <f aca="false">IF($S$2046,Assumptions!$B$14*($T$2046-Assumptions!$B$13),Assumptions!$B$4)</f>
        <v>217819572.870149</v>
      </c>
      <c r="AE2046" s="12" t="n">
        <f aca="false">$U$2046+$V$2046+$W$2046+$X$2046+$Y$2046+$Z$2046+$AA$2046+$AB$2046+$AC$2046+$AD$2046</f>
        <v>2000000000</v>
      </c>
      <c r="AF2046" s="12" t="n">
        <f aca="false">IF(AND(IF($B$2046=1,$U$2046&gt;=INDEX($U$1921:$U$2048,1+$A$2046-Assumptions!$B$77),$U$2046&gt;INDEX($U$1921:$U$2048,1+$A$2046+Assumptions!$B$77)),IF($C$2046=1,$V$2046&gt;=INDEX($V$1921:$V$2048,1+$A$2046-Assumptions!$B$78),$V$2046&gt;INDEX($V$1921:$V$2048,1+$A$2046+Assumptions!$B$78)),IF($D$2046=1,$W$2046&gt;=INDEX($W$1921:$W$2048,1+$A$2046-Assumptions!$B$79),$W$2046&gt;INDEX($W$1921:$W$2048,1+$A$2046+Assumptions!$B$79)),IF($E$2046=1,$X$2046&gt;=INDEX($X$1921:$X$2048,1+$A$2046-Assumptions!$B$80),$X$2046&gt;INDEX($X$1921:$X$2048,1+$A$2046+Assumptions!$B$80)),IF($F$2046=1,$Y$2046&gt;=INDEX($Y$1921:$Y$2048,1+$A$2046-Assumptions!$B$81),$Y$2046&gt;INDEX($Y$1921:$Y$2048,1+$A$2046+Assumptions!$B$81)),IF($G$2046=1,$Z$2046&gt;=INDEX($Z$1921:$Z$2048,1+$A$2046-Assumptions!$B$82),$Z$2046&gt;INDEX($Z$1921:$Z$2048,1+$A$2046+Assumptions!$B$82)),IF($H$2046=1,$AA$2046&gt;=INDEX($AA$1921:$AA$2048,1+$A$2046-Assumptions!$B$83),$AA$2046&gt;INDEX($AA$1921:$AA$2048,1+$A$2046+Assumptions!$B$83))),1,0)</f>
        <v>0</v>
      </c>
    </row>
    <row r="2047" customFormat="false" ht="15" hidden="true" customHeight="false" outlineLevel="0" collapsed="false">
      <c r="A2047" s="6" t="n">
        <f aca="false">ROW()-ROW($A$1921)+Assumptions!$B$4</f>
        <v>126</v>
      </c>
      <c r="B2047" s="12" t="n">
        <f aca="false">MOD(QUOTIENT($A$2047,Assumptions!$B$77),2)</f>
        <v>1</v>
      </c>
      <c r="C2047" s="12" t="n">
        <f aca="false">MOD(QUOTIENT($A$2047,Assumptions!$B$78),2)</f>
        <v>1</v>
      </c>
      <c r="D2047" s="12" t="n">
        <f aca="false">MOD(QUOTIENT($A$2047,Assumptions!$B$79),2)</f>
        <v>1</v>
      </c>
      <c r="E2047" s="12" t="n">
        <f aca="false">MOD(QUOTIENT($A$2047,Assumptions!$B$80),2)</f>
        <v>1</v>
      </c>
      <c r="F2047" s="12" t="n">
        <f aca="false">MOD(QUOTIENT($A$2047,Assumptions!$B$81),2)</f>
        <v>1</v>
      </c>
      <c r="G2047" s="12" t="n">
        <f aca="false">MOD(QUOTIENT($A$2047,Assumptions!$B$82),2)</f>
        <v>1</v>
      </c>
      <c r="H2047" s="12" t="n">
        <f aca="false">MOD(QUOTIENT($A$2047,Assumptions!$B$83),2)</f>
        <v>0</v>
      </c>
      <c r="I2047" s="12" t="n">
        <f aca="false">IF($B$2047=1,MIN(Assumptions!$B$67,MAX(Assumptions!$B$4,Assumptions!$B$26-(Assumptions!$B$4))),Assumptions!$B$4)</f>
        <v>30000000</v>
      </c>
      <c r="J2047" s="12" t="n">
        <f aca="false">IF($C$2047=1,MIN(Assumptions!$B$66,MAX(Assumptions!$B$4,Assumptions!$B$26-($I$2047))),Assumptions!$B$4)</f>
        <v>300000000</v>
      </c>
      <c r="K2047" s="12" t="n">
        <f aca="false">IF($D$2047=1,MIN(Assumptions!$B$61,MAX(Assumptions!$B$4,Assumptions!$B$26-($I$2047+$J$2047))),Assumptions!$B$4)</f>
        <v>100000000</v>
      </c>
      <c r="L2047" s="12" t="n">
        <f aca="false">IF($E$2047=1,MIN(Assumptions!$B$56,MAX(Assumptions!$B$4,Assumptions!$B$26-($I$2047+$J$2047+$K$2047))),Assumptions!$B$4)</f>
        <v>60000000</v>
      </c>
      <c r="M2047" s="12" t="n">
        <f aca="false">IF($F$2047=1,MIN(Assumptions!$B$51,MAX(Assumptions!$B$4,Assumptions!$B$26-($I$2047+$J$2047+$K$2047+$L$2047))),Assumptions!$B$4)</f>
        <v>30000000</v>
      </c>
      <c r="N2047" s="12" t="n">
        <f aca="false">IF($G$2047=1,MIN(Assumptions!$B$46,MAX(Assumptions!$B$4,Assumptions!$B$26-($I$2047+$J$2047+$K$2047+$L$2047+$M$2047))),Assumptions!$B$4)</f>
        <v>15000000</v>
      </c>
      <c r="O2047" s="12" t="n">
        <f aca="false">IF($H$2047=1,MIN(Assumptions!$B$41,MAX(Assumptions!$B$4,Assumptions!$B$26-($I$2047+$J$2047+$K$2047+$L$2047+$M$2047+$N$2047))),Assumptions!$B$4)</f>
        <v>0</v>
      </c>
      <c r="P2047" s="12" t="n">
        <f aca="false">$I$2047+$J$2047+$K$2047+$L$2047+$M$2047+$N$2047+$O$2047</f>
        <v>535000000</v>
      </c>
      <c r="Q2047" s="12" t="n">
        <f aca="false">MAX(Assumptions!$B$4,Assumptions!$B$26-$P$2047)</f>
        <v>1465000000</v>
      </c>
      <c r="R2047" s="12" t="n">
        <f aca="false">$J$1910+$O$1910+Assumptions!$B$20+IF($B$2047=0,$D$1910,Assumptions!$B$4)+IF($C$2047=0,$AI$1910,Assumptions!$B$4)+IF($D$2047=0,$AF$1910,Assumptions!$B$4)+IF($E$2047=0,$AC$1910,Assumptions!$B$4)+IF($F$2047=0,$Z$1910,Assumptions!$B$4)+IF($G$2047=0,$W$1910,Assumptions!$B$4)+IF($H$2047=0,$T$1910,Assumptions!$B$4)</f>
        <v>14265419.2130129</v>
      </c>
      <c r="S2047" s="12" t="n">
        <f aca="false">IF($R$2047&gt;Assumptions!$B$4,$Q$2047/$R$2047&gt;Assumptions!$B$13,FALSE())</f>
        <v>1</v>
      </c>
      <c r="T2047" s="12" t="n">
        <f aca="false">IF($S$2047,($Q$2047+Assumptions!$B$14*Assumptions!$B$13)/($R$2047+Assumptions!$B$14),IF($R$2047&gt;Assumptions!$B$4,$Q$2047/$R$2047,Assumptions!$B$4))</f>
        <v>87.5313632993419</v>
      </c>
      <c r="U2047" s="12" t="n">
        <f aca="false">IF($B$2047=1,$I$2047,$D$1910*$T$2047)</f>
        <v>30000000</v>
      </c>
      <c r="V2047" s="12" t="n">
        <f aca="false">IF($C$2047=1,$J$2047,$AI$1910*$T$2047)</f>
        <v>300000000</v>
      </c>
      <c r="W2047" s="12" t="n">
        <f aca="false">IF($D$2047=1,$K$2047,$AF$1910*$T$2047)</f>
        <v>100000000</v>
      </c>
      <c r="X2047" s="12" t="n">
        <f aca="false">IF($E$2047=1,$L$2047,$AC$1910*$T$2047)</f>
        <v>60000000</v>
      </c>
      <c r="Y2047" s="12" t="n">
        <f aca="false">IF($F$2047=1,$M$2047,$Z$1910*$T$2047)</f>
        <v>30000000</v>
      </c>
      <c r="Z2047" s="12" t="n">
        <f aca="false">IF($G$2047=1,$N$2047,$W$1910*$T$2047)</f>
        <v>15000000</v>
      </c>
      <c r="AA2047" s="12" t="n">
        <f aca="false">IF($H$2047=1,$O$2047,$T$1910*$T$2047)</f>
        <v>437656816.49671</v>
      </c>
      <c r="AB2047" s="12" t="n">
        <f aca="false">($J$1910+$O$1910)*$T$2047</f>
        <v>23232505.5608583</v>
      </c>
      <c r="AC2047" s="12" t="n">
        <f aca="false">Assumptions!$B$20*$T$2047</f>
        <v>787782269.694077</v>
      </c>
      <c r="AD2047" s="12" t="n">
        <f aca="false">IF($S$2047,Assumptions!$B$14*($T$2047-Assumptions!$B$13),Assumptions!$B$4)</f>
        <v>216328408.248355</v>
      </c>
      <c r="AE2047" s="12" t="n">
        <f aca="false">$U$2047+$V$2047+$W$2047+$X$2047+$Y$2047+$Z$2047+$AA$2047+$AB$2047+$AC$2047+$AD$2047</f>
        <v>2000000000</v>
      </c>
      <c r="AF2047" s="12" t="n">
        <f aca="false">IF(AND(IF($B$2047=1,$U$2047&gt;=INDEX($U$1921:$U$2048,1+$A$2047-Assumptions!$B$77),$U$2047&gt;INDEX($U$1921:$U$2048,1+$A$2047+Assumptions!$B$77)),IF($C$2047=1,$V$2047&gt;=INDEX($V$1921:$V$2048,1+$A$2047-Assumptions!$B$78),$V$2047&gt;INDEX($V$1921:$V$2048,1+$A$2047+Assumptions!$B$78)),IF($D$2047=1,$W$2047&gt;=INDEX($W$1921:$W$2048,1+$A$2047-Assumptions!$B$79),$W$2047&gt;INDEX($W$1921:$W$2048,1+$A$2047+Assumptions!$B$79)),IF($E$2047=1,$X$2047&gt;=INDEX($X$1921:$X$2048,1+$A$2047-Assumptions!$B$80),$X$2047&gt;INDEX($X$1921:$X$2048,1+$A$2047+Assumptions!$B$80)),IF($F$2047=1,$Y$2047&gt;=INDEX($Y$1921:$Y$2048,1+$A$2047-Assumptions!$B$81),$Y$2047&gt;INDEX($Y$1921:$Y$2048,1+$A$2047+Assumptions!$B$81)),IF($G$2047=1,$Z$2047&gt;=INDEX($Z$1921:$Z$2048,1+$A$2047-Assumptions!$B$82),$Z$2047&gt;INDEX($Z$1921:$Z$2048,1+$A$2047+Assumptions!$B$82)),IF($H$2047=1,$AA$2047&gt;=INDEX($AA$1921:$AA$2048,1+$A$2047-Assumptions!$B$83),$AA$2047&gt;INDEX($AA$1921:$AA$2048,1+$A$2047+Assumptions!$B$83))),1,0)</f>
        <v>0</v>
      </c>
    </row>
    <row r="2048" customFormat="false" ht="15" hidden="true" customHeight="false" outlineLevel="0" collapsed="false">
      <c r="A2048" s="6" t="n">
        <f aca="false">ROW()-ROW($A$1921)+Assumptions!$B$4</f>
        <v>127</v>
      </c>
      <c r="B2048" s="12" t="n">
        <f aca="false">MOD(QUOTIENT($A$2048,Assumptions!$B$77),2)</f>
        <v>1</v>
      </c>
      <c r="C2048" s="12" t="n">
        <f aca="false">MOD(QUOTIENT($A$2048,Assumptions!$B$78),2)</f>
        <v>1</v>
      </c>
      <c r="D2048" s="12" t="n">
        <f aca="false">MOD(QUOTIENT($A$2048,Assumptions!$B$79),2)</f>
        <v>1</v>
      </c>
      <c r="E2048" s="12" t="n">
        <f aca="false">MOD(QUOTIENT($A$2048,Assumptions!$B$80),2)</f>
        <v>1</v>
      </c>
      <c r="F2048" s="12" t="n">
        <f aca="false">MOD(QUOTIENT($A$2048,Assumptions!$B$81),2)</f>
        <v>1</v>
      </c>
      <c r="G2048" s="12" t="n">
        <f aca="false">MOD(QUOTIENT($A$2048,Assumptions!$B$82),2)</f>
        <v>1</v>
      </c>
      <c r="H2048" s="12" t="n">
        <f aca="false">MOD(QUOTIENT($A$2048,Assumptions!$B$83),2)</f>
        <v>1</v>
      </c>
      <c r="I2048" s="12" t="n">
        <f aca="false">IF($B$2048=1,MIN(Assumptions!$B$67,MAX(Assumptions!$B$4,Assumptions!$B$26-(Assumptions!$B$4))),Assumptions!$B$4)</f>
        <v>30000000</v>
      </c>
      <c r="J2048" s="12" t="n">
        <f aca="false">IF($C$2048=1,MIN(Assumptions!$B$66,MAX(Assumptions!$B$4,Assumptions!$B$26-($I$2048))),Assumptions!$B$4)</f>
        <v>300000000</v>
      </c>
      <c r="K2048" s="12" t="n">
        <f aca="false">IF($D$2048=1,MIN(Assumptions!$B$61,MAX(Assumptions!$B$4,Assumptions!$B$26-($I$2048+$J$2048))),Assumptions!$B$4)</f>
        <v>100000000</v>
      </c>
      <c r="L2048" s="12" t="n">
        <f aca="false">IF($E$2048=1,MIN(Assumptions!$B$56,MAX(Assumptions!$B$4,Assumptions!$B$26-($I$2048+$J$2048+$K$2048))),Assumptions!$B$4)</f>
        <v>60000000</v>
      </c>
      <c r="M2048" s="12" t="n">
        <f aca="false">IF($F$2048=1,MIN(Assumptions!$B$51,MAX(Assumptions!$B$4,Assumptions!$B$26-($I$2048+$J$2048+$K$2048+$L$2048))),Assumptions!$B$4)</f>
        <v>30000000</v>
      </c>
      <c r="N2048" s="12" t="n">
        <f aca="false">IF($G$2048=1,MIN(Assumptions!$B$46,MAX(Assumptions!$B$4,Assumptions!$B$26-($I$2048+$J$2048+$K$2048+$L$2048+$M$2048))),Assumptions!$B$4)</f>
        <v>15000000</v>
      </c>
      <c r="O2048" s="12" t="n">
        <f aca="false">IF($H$2048=1,MIN(Assumptions!$B$41,MAX(Assumptions!$B$4,Assumptions!$B$26-($I$2048+$J$2048+$K$2048+$L$2048+$M$2048+$N$2048))),Assumptions!$B$4)</f>
        <v>5000000</v>
      </c>
      <c r="P2048" s="12" t="n">
        <f aca="false">$I$2048+$J$2048+$K$2048+$L$2048+$M$2048+$N$2048+$O$2048</f>
        <v>540000000</v>
      </c>
      <c r="Q2048" s="12" t="n">
        <f aca="false">MAX(Assumptions!$B$4,Assumptions!$B$26-$P$2048)</f>
        <v>1460000000</v>
      </c>
      <c r="R2048" s="12" t="n">
        <f aca="false">$J$1910+$O$1910+Assumptions!$B$20+IF($B$2048=0,$D$1910,Assumptions!$B$4)+IF($C$2048=0,$AI$1910,Assumptions!$B$4)+IF($D$2048=0,$AF$1910,Assumptions!$B$4)+IF($E$2048=0,$AC$1910,Assumptions!$B$4)+IF($F$2048=0,$Z$1910,Assumptions!$B$4)+IF($G$2048=0,$W$1910,Assumptions!$B$4)+IF($H$2048=0,$T$1910,Assumptions!$B$4)</f>
        <v>9265419.21301291</v>
      </c>
      <c r="S2048" s="12" t="n">
        <f aca="false">IF($R$2048&gt;Assumptions!$B$4,$Q$2048/$R$2048&gt;Assumptions!$B$13,FALSE())</f>
        <v>1</v>
      </c>
      <c r="T2048" s="12" t="n">
        <f aca="false">IF($S$2048,($Q$2048+Assumptions!$B$14*Assumptions!$B$13)/($R$2048+Assumptions!$B$14),IF($R$2048&gt;Assumptions!$B$4,$Q$2048/$R$2048,Assumptions!$B$4))</f>
        <v>124.30496300399</v>
      </c>
      <c r="U2048" s="12" t="n">
        <f aca="false">IF($B$2048=1,$I$2048,$D$1910*$T$2048)</f>
        <v>30000000</v>
      </c>
      <c r="V2048" s="12" t="n">
        <f aca="false">IF($C$2048=1,$J$2048,$AI$1910*$T$2048)</f>
        <v>300000000</v>
      </c>
      <c r="W2048" s="12" t="n">
        <f aca="false">IF($D$2048=1,$K$2048,$AF$1910*$T$2048)</f>
        <v>100000000</v>
      </c>
      <c r="X2048" s="12" t="n">
        <f aca="false">IF($E$2048=1,$L$2048,$AC$1910*$T$2048)</f>
        <v>60000000</v>
      </c>
      <c r="Y2048" s="12" t="n">
        <f aca="false">IF($F$2048=1,$M$2048,$Z$1910*$T$2048)</f>
        <v>30000000</v>
      </c>
      <c r="Z2048" s="12" t="n">
        <f aca="false">IF($G$2048=1,$N$2048,$W$1910*$T$2048)</f>
        <v>15000000</v>
      </c>
      <c r="AA2048" s="12" t="n">
        <f aca="false">IF($H$2048=1,$O$2048,$T$1910*$T$2048)</f>
        <v>5000000</v>
      </c>
      <c r="AB2048" s="12" t="n">
        <f aca="false">($J$1910+$O$1910)*$T$2048</f>
        <v>32992925.4541176</v>
      </c>
      <c r="AC2048" s="12" t="n">
        <f aca="false">Assumptions!$B$20*$T$2048</f>
        <v>1118744667.03591</v>
      </c>
      <c r="AD2048" s="12" t="n">
        <f aca="false">IF($S$2048,Assumptions!$B$14*($T$2048-Assumptions!$B$13),Assumptions!$B$4)</f>
        <v>308262407.509975</v>
      </c>
      <c r="AE2048" s="12" t="n">
        <f aca="false">$U$2048+$V$2048+$W$2048+$X$2048+$Y$2048+$Z$2048+$AA$2048+$AB$2048+$AC$2048+$AD$2048</f>
        <v>2000000000</v>
      </c>
      <c r="AF2048" s="12" t="n">
        <f aca="false">IF(AND(IF($B$2048=1,$U$2048&gt;=INDEX($U$1921:$U$2048,1+$A$2048-Assumptions!$B$77),$U$2048&gt;INDEX($U$1921:$U$2048,1+$A$2048+Assumptions!$B$77)),IF($C$2048=1,$V$2048&gt;=INDEX($V$1921:$V$2048,1+$A$2048-Assumptions!$B$78),$V$2048&gt;INDEX($V$1921:$V$2048,1+$A$2048+Assumptions!$B$78)),IF($D$2048=1,$W$2048&gt;=INDEX($W$1921:$W$2048,1+$A$2048-Assumptions!$B$79),$W$2048&gt;INDEX($W$1921:$W$2048,1+$A$2048+Assumptions!$B$79)),IF($E$2048=1,$X$2048&gt;=INDEX($X$1921:$X$2048,1+$A$2048-Assumptions!$B$80),$X$2048&gt;INDEX($X$1921:$X$2048,1+$A$2048+Assumptions!$B$80)),IF($F$2048=1,$Y$2048&gt;=INDEX($Y$1921:$Y$2048,1+$A$2048-Assumptions!$B$81),$Y$2048&gt;INDEX($Y$1921:$Y$2048,1+$A$2048+Assumptions!$B$81)),IF($G$2048=1,$Z$2048&gt;=INDEX($Z$1921:$Z$2048,1+$A$2048-Assumptions!$B$82),$Z$2048&gt;INDEX($Z$1921:$Z$2048,1+$A$2048+Assumptions!$B$82)),IF($H$2048=1,$AA$2048&gt;=INDEX($AA$1921:$AA$2048,1+$A$2048-Assumptions!$B$83),$AA$2048&gt;INDEX($AA$1921:$AA$2048,1+$A$2048+Assumptions!$B$83)))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9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2" min="2" style="0" width="18"/>
  </cols>
  <sheetData>
    <row r="1" customFormat="false" ht="17.9" hidden="false" customHeight="false" outlineLevel="0" collapsed="false">
      <c r="A1" s="10" t="str">
        <f aca="false">Assumptions!$I$159</f>
        <v>Return Solver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customFormat="false" ht="15" hidden="false" customHeight="false" outlineLevel="0" collapsed="false"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</row>
    <row r="3" customFormat="false" ht="15" hidden="false" customHeight="false" outlineLevel="0" collapsed="false">
      <c r="A3" s="11" t="str">
        <f aca="false">Assumptions!$I$160</f>
        <v>Exit</v>
      </c>
      <c r="B3" s="18" t="str">
        <f aca="false">Assumptions!$I$161</f>
        <v>Target multiple</v>
      </c>
      <c r="C3" s="18" t="str">
        <f aca="false">Assumptions!$I$162</f>
        <v>Target proceeds</v>
      </c>
      <c r="D3" s="18" t="str">
        <f aca="false">Assumptions!$I$163</f>
        <v>Required ownership %</v>
      </c>
      <c r="E3" s="18" t="str">
        <f aca="false">Assumptions!$I$164</f>
        <v>Feasibility</v>
      </c>
      <c r="F3" s="18" t="str">
        <f aca="false">Assumptions!$I$165</f>
        <v>F election at target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</row>
    <row r="4" customFormat="false" ht="15" hidden="false" customHeight="false" outlineLevel="0" collapsed="false">
      <c r="A4" s="20" t="n">
        <f aca="false">Assumptions!$B$24</f>
        <v>700000000</v>
      </c>
      <c r="B4" s="24" t="n">
        <f aca="false">Assumptions!$B$35</f>
        <v>3</v>
      </c>
      <c r="C4" s="20" t="n">
        <f aca="false">Assumptions!$B$11*B4</f>
        <v>30000000</v>
      </c>
      <c r="D4" s="13" t="n">
        <f aca="false">IFERROR(((INDEX($V$126:$V$189,1+$AL$125))*Assumptions!$B$68)/((Assumptions!$B$20+$E$112+Assumptions!$B$17+$P$112+$J$112+$O$112)+(INDEX($V$126:$V$189,1+$AL$125))),NA())</f>
        <v>0.0996413144495496</v>
      </c>
      <c r="E4" s="18" t="str">
        <f aca="false">IF(OR(ISERROR(D4),D4&lt;=Assumptions!$B$4,D4&gt;Assumptions!$B$5),"infeasible","feasible")</f>
        <v>feasible</v>
      </c>
      <c r="F4" s="18" t="str">
        <f aca="false">IF(C4*Assumptions!$B$7/Assumptions!$B$11&gt;=Assumptions!$B$67,"convert","preference")</f>
        <v>convert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</row>
    <row r="5" customFormat="false" ht="15" hidden="false" customHeight="false" outlineLevel="0" collapsed="false">
      <c r="A5" s="20" t="n">
        <f aca="false">Assumptions!$B$24</f>
        <v>700000000</v>
      </c>
      <c r="B5" s="24" t="n">
        <f aca="false">Assumptions!$B$36</f>
        <v>4</v>
      </c>
      <c r="C5" s="20" t="n">
        <f aca="false">Assumptions!$B$11*B5</f>
        <v>40000000</v>
      </c>
      <c r="D5" s="13" t="n">
        <f aca="false">IFERROR(((INDEX($V$216:$V$279,1+$AL$215))*Assumptions!$B$68)/((Assumptions!$B$20+$E$112+Assumptions!$B$17+$P$112+$J$112+$O$112)+(INDEX($V$216:$V$279,1+$AL$215))),NA())</f>
        <v>0.143170642553103</v>
      </c>
      <c r="E5" s="18" t="str">
        <f aca="false">IF(OR(ISERROR(D5),D5&lt;=Assumptions!$B$4,D5&gt;Assumptions!$B$5),"infeasible","feasible")</f>
        <v>feasible</v>
      </c>
      <c r="F5" s="18" t="str">
        <f aca="false">IF(C5*Assumptions!$B$7/Assumptions!$B$11&gt;=Assumptions!$B$67,"convert","preference")</f>
        <v>convert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</row>
    <row r="6" customFormat="false" ht="15" hidden="false" customHeight="false" outlineLevel="0" collapsed="false">
      <c r="A6" s="20" t="n">
        <f aca="false">Assumptions!$B$25</f>
        <v>1200000000</v>
      </c>
      <c r="B6" s="24" t="n">
        <f aca="false">Assumptions!$B$35</f>
        <v>3</v>
      </c>
      <c r="C6" s="20" t="n">
        <f aca="false">Assumptions!$B$11*B6</f>
        <v>30000000</v>
      </c>
      <c r="D6" s="13" t="n">
        <f aca="false">IFERROR(((INDEX($V$306:$V$369,1+$AL$305))*Assumptions!$B$68)/((Assumptions!$B$20+$E$112+Assumptions!$B$17+$P$112+$J$112+$O$112)+(INDEX($V$306:$V$369,1+$AL$305))),NA())</f>
        <v>0.0279382013542166</v>
      </c>
      <c r="E6" s="18" t="str">
        <f aca="false">IF(OR(ISERROR(D6),D6&lt;=Assumptions!$B$4,D6&gt;Assumptions!$B$5),"infeasible","feasible")</f>
        <v>feasible</v>
      </c>
      <c r="F6" s="18" t="str">
        <f aca="false">IF(C6*Assumptions!$B$7/Assumptions!$B$11&gt;=Assumptions!$B$67,"convert","preference")</f>
        <v>convert</v>
      </c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</row>
    <row r="7" customFormat="false" ht="15" hidden="false" customHeight="false" outlineLevel="0" collapsed="false">
      <c r="A7" s="20" t="n">
        <f aca="false">Assumptions!$B$25</f>
        <v>1200000000</v>
      </c>
      <c r="B7" s="24" t="n">
        <f aca="false">Assumptions!$B$36</f>
        <v>4</v>
      </c>
      <c r="C7" s="20" t="n">
        <f aca="false">Assumptions!$B$11*B7</f>
        <v>40000000</v>
      </c>
      <c r="D7" s="13" t="n">
        <f aca="false">IFERROR(((INDEX($V$396:$V$459,1+$AL$395))*Assumptions!$B$68)/((Assumptions!$B$20+$E$112+Assumptions!$B$17+$P$112+$J$112+$O$112)+(INDEX($V$396:$V$459,1+$AL$395))),NA())</f>
        <v>0.0376514724761897</v>
      </c>
      <c r="E7" s="18" t="str">
        <f aca="false">IF(OR(ISERROR(D7),D7&lt;=Assumptions!$B$4,D7&gt;Assumptions!$B$5),"infeasible","feasible")</f>
        <v>feasible</v>
      </c>
      <c r="F7" s="18" t="str">
        <f aca="false">IF(C7*Assumptions!$B$7/Assumptions!$B$11&gt;=Assumptions!$B$67,"convert","preference")</f>
        <v>convert</v>
      </c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</row>
    <row r="8" customFormat="false" ht="15" hidden="false" customHeight="false" outlineLevel="0" collapsed="false">
      <c r="A8" s="20" t="n">
        <f aca="false">Assumptions!$B$26</f>
        <v>2000000000</v>
      </c>
      <c r="B8" s="24" t="n">
        <f aca="false">Assumptions!$B$35</f>
        <v>3</v>
      </c>
      <c r="C8" s="20" t="n">
        <f aca="false">Assumptions!$B$11*B8</f>
        <v>30000000</v>
      </c>
      <c r="D8" s="13" t="n">
        <f aca="false">IFERROR(((INDEX($V$486:$V$549,1+$AL$485))*Assumptions!$B$68)/((Assumptions!$B$20+$E$112+Assumptions!$B$17+$P$112+$J$112+$O$112)+(INDEX($V$486:$V$549,1+$AL$485))),NA())</f>
        <v>0.0140720199292179</v>
      </c>
      <c r="E8" s="18" t="str">
        <f aca="false">IF(OR(ISERROR(D8),D8&lt;=Assumptions!$B$4,D8&gt;Assumptions!$B$5),"infeasible","feasible")</f>
        <v>feasible</v>
      </c>
      <c r="F8" s="18" t="str">
        <f aca="false">IF(C8*Assumptions!$B$7/Assumptions!$B$11&gt;=Assumptions!$B$67,"convert","preference")</f>
        <v>convert</v>
      </c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</row>
    <row r="9" customFormat="false" ht="15" hidden="false" customHeight="false" outlineLevel="0" collapsed="false">
      <c r="A9" s="20" t="n">
        <f aca="false">Assumptions!$B$26</f>
        <v>2000000000</v>
      </c>
      <c r="B9" s="24" t="n">
        <f aca="false">Assumptions!$B$36</f>
        <v>4</v>
      </c>
      <c r="C9" s="20" t="n">
        <f aca="false">Assumptions!$B$11*B9</f>
        <v>40000000</v>
      </c>
      <c r="D9" s="13" t="n">
        <f aca="false">IFERROR(((INDEX($V$576:$V$639,1+$AL$575))*Assumptions!$B$68)/((Assumptions!$B$20+$E$112+Assumptions!$B$17+$P$112+$J$112+$O$112)+(INDEX($V$576:$V$639,1+$AL$575))),NA())</f>
        <v>0.0187961683809124</v>
      </c>
      <c r="E9" s="18" t="str">
        <f aca="false">IF(OR(ISERROR(D9),D9&lt;=Assumptions!$B$4,D9&gt;Assumptions!$B$5),"infeasible","feasible")</f>
        <v>feasible</v>
      </c>
      <c r="F9" s="18" t="str">
        <f aca="false">IF(C9*Assumptions!$B$7/Assumptions!$B$11&gt;=Assumptions!$B$67,"convert","preference")</f>
        <v>convert</v>
      </c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</row>
    <row r="10" customFormat="false" ht="15" hidden="false" customHeight="false" outlineLevel="0" collapsed="false">
      <c r="A10" s="20" t="n">
        <f aca="false">Assumptions!$B$27</f>
        <v>4000000000</v>
      </c>
      <c r="B10" s="24" t="n">
        <f aca="false">Assumptions!$B$35</f>
        <v>3</v>
      </c>
      <c r="C10" s="20" t="n">
        <f aca="false">Assumptions!$B$11*B10</f>
        <v>30000000</v>
      </c>
      <c r="D10" s="13" t="n">
        <f aca="false">IFERROR(((INDEX($V$666:$V$729,1+$AL$665))*Assumptions!$B$68)/((Assumptions!$B$20+$E$112+Assumptions!$B$17+$P$112+$J$112+$O$112)+(INDEX($V$666:$V$729,1+$AL$665))),NA())</f>
        <v>0.00700993943369679</v>
      </c>
      <c r="E10" s="18" t="str">
        <f aca="false">IF(OR(ISERROR(D10),D10&lt;=Assumptions!$B$4,D10&gt;Assumptions!$B$5),"infeasible","feasible")</f>
        <v>feasible</v>
      </c>
      <c r="F10" s="18" t="str">
        <f aca="false">IF(C10*Assumptions!$B$7/Assumptions!$B$11&gt;=Assumptions!$B$67,"convert","preference")</f>
        <v>convert</v>
      </c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</row>
    <row r="11" customFormat="false" ht="15" hidden="false" customHeight="false" outlineLevel="0" collapsed="false">
      <c r="A11" s="25" t="n">
        <f aca="false">Assumptions!$B$27</f>
        <v>4000000000</v>
      </c>
      <c r="B11" s="24" t="n">
        <f aca="false">Assumptions!$B$36</f>
        <v>4</v>
      </c>
      <c r="C11" s="20" t="n">
        <f aca="false">Assumptions!$B$11*B11</f>
        <v>40000000</v>
      </c>
      <c r="D11" s="13" t="n">
        <f aca="false">IFERROR(((INDEX($V$756:$V$819,1+$AL$755))*Assumptions!$B$68)/((Assumptions!$B$20+$E$112+Assumptions!$B$17+$P$112+$J$112+$O$112)+(INDEX($V$756:$V$819,1+$AL$755))),NA())</f>
        <v>0.00935122918208745</v>
      </c>
      <c r="E11" s="18" t="str">
        <f aca="false">IF(OR(ISERROR(D11),D11&lt;=Assumptions!$B$4,D11&gt;Assumptions!$B$5),"infeasible","feasible")</f>
        <v>feasible</v>
      </c>
      <c r="F11" s="18" t="str">
        <f aca="false">IF(C11*Assumptions!$B$7/Assumptions!$B$11&gt;=Assumptions!$B$67,"convert","preference")</f>
        <v>convert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</row>
    <row r="12" customFormat="false" ht="15" hidden="false" customHeight="false" outlineLevel="0" collapsed="false">
      <c r="A12" s="25" t="n">
        <f aca="false">Assumptions!$B$28</f>
        <v>8000000000</v>
      </c>
      <c r="B12" s="24" t="n">
        <f aca="false">Assumptions!$B$35</f>
        <v>3</v>
      </c>
      <c r="C12" s="20" t="n">
        <f aca="false">Assumptions!$B$11*B12</f>
        <v>30000000</v>
      </c>
      <c r="D12" s="13" t="n">
        <f aca="false">IFERROR(((INDEX($V$846:$V$909,1+$AL$845))*Assumptions!$B$68)/((Assumptions!$B$20+$E$112+Assumptions!$B$17+$P$112+$J$112+$O$112)+(INDEX($V$846:$V$909,1+$AL$845))),NA())</f>
        <v>0.003503456077508</v>
      </c>
      <c r="E12" s="18" t="str">
        <f aca="false">IF(OR(ISERROR(D12),D12&lt;=Assumptions!$B$4,D12&gt;Assumptions!$B$5),"infeasible","feasible")</f>
        <v>feasible</v>
      </c>
      <c r="F12" s="18" t="str">
        <f aca="false">IF(C12*Assumptions!$B$7/Assumptions!$B$11&gt;=Assumptions!$B$67,"convert","preference")</f>
        <v>convert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</row>
    <row r="13" customFormat="false" ht="15" hidden="false" customHeight="false" outlineLevel="0" collapsed="false">
      <c r="A13" s="25" t="n">
        <f aca="false">Assumptions!$B$28</f>
        <v>8000000000</v>
      </c>
      <c r="B13" s="24" t="n">
        <f aca="false">Assumptions!$B$36</f>
        <v>4</v>
      </c>
      <c r="C13" s="20" t="n">
        <f aca="false">Assumptions!$B$11*B13</f>
        <v>40000000</v>
      </c>
      <c r="D13" s="13" t="n">
        <f aca="false">IFERROR(((INDEX($V$936:$V$999,1+$AL$935))*Assumptions!$B$68)/((Assumptions!$B$20+$E$112+Assumptions!$B$17+$P$112+$J$112+$O$112)+(INDEX($V$936:$V$999,1+$AL$935))),NA())</f>
        <v>0.004672434297096</v>
      </c>
      <c r="E13" s="18" t="str">
        <f aca="false">IF(OR(ISERROR(D13),D13&lt;=Assumptions!$B$4,D13&gt;Assumptions!$B$5),"infeasible","feasible")</f>
        <v>feasible</v>
      </c>
      <c r="F13" s="18" t="str">
        <f aca="false">IF(C13*Assumptions!$B$7/Assumptions!$B$11&gt;=Assumptions!$B$67,"convert","preference")</f>
        <v>convert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</row>
    <row r="14" customFormat="false" ht="15" hidden="false" customHeight="false" outlineLevel="0" collapsed="false"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</row>
    <row r="15" customFormat="false" ht="15" hidden="false" customHeight="false" outlineLevel="0" collapsed="false"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</row>
    <row r="16" customFormat="false" ht="15" hidden="false" customHeight="false" outlineLevel="0" collapsed="false"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</row>
    <row r="17" customFormat="false" ht="15" hidden="false" customHeight="false" outlineLevel="0" collapsed="false"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</row>
    <row r="18" customFormat="false" ht="15" hidden="false" customHeight="false" outlineLevel="0" collapsed="false"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</row>
    <row r="19" customFormat="false" ht="15" hidden="false" customHeight="false" outlineLevel="0" collapsed="false"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</row>
    <row r="20" customFormat="false" ht="15" hidden="false" customHeight="false" outlineLevel="0" collapsed="false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</row>
    <row r="21" customFormat="false" ht="15" hidden="false" customHeight="false" outlineLevel="0" collapsed="false"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</row>
    <row r="22" customFormat="false" ht="15" hidden="false" customHeight="false" outlineLevel="0" collapsed="false"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</row>
    <row r="23" customFormat="false" ht="15" hidden="false" customHeight="false" outlineLevel="0" collapsed="false"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</row>
    <row r="24" customFormat="false" ht="15" hidden="false" customHeight="false" outlineLevel="0" collapsed="false"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</row>
    <row r="25" customFormat="false" ht="15" hidden="false" customHeight="false" outlineLevel="0" collapsed="false"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</row>
    <row r="26" customFormat="false" ht="15" hidden="false" customHeight="false" outlineLevel="0" collapsed="false"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</row>
    <row r="27" customFormat="false" ht="15" hidden="false" customHeight="false" outlineLevel="0" collapsed="false"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</row>
    <row r="28" customFormat="false" ht="15" hidden="false" customHeight="false" outlineLevel="0" collapsed="false"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</row>
    <row r="29" customFormat="false" ht="15" hidden="false" customHeight="false" outlineLevel="0" collapsed="false"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</row>
    <row r="30" customFormat="false" ht="15" hidden="false" customHeight="false" outlineLevel="0" collapsed="false"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</row>
    <row r="31" customFormat="false" ht="15" hidden="false" customHeight="false" outlineLevel="0" collapsed="false"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</row>
    <row r="32" customFormat="false" ht="35.05" hidden="true" customHeight="false" outlineLevel="0" collapsed="false">
      <c r="A32" s="14" t="str">
        <f aca="false">Assumptions!$I$2</f>
        <v>Iteration</v>
      </c>
      <c r="B32" s="19" t="str">
        <f aca="false">Assumptions!$I$3</f>
        <v>Top-up input</v>
      </c>
      <c r="C32" s="19" t="str">
        <f aca="false">Assumptions!$I$4</f>
        <v>F PPS</v>
      </c>
      <c r="D32" s="19" t="str">
        <f aca="false">Assumptions!$I$5</f>
        <v>F primary shares</v>
      </c>
      <c r="E32" s="19" t="str">
        <f aca="false">Assumptions!$I$6</f>
        <v>Prior as-converted</v>
      </c>
      <c r="F32" s="19" t="str">
        <f aca="false">Assumptions!$I$7</f>
        <v>Note A cap PPS</v>
      </c>
      <c r="G32" s="19" t="str">
        <f aca="false">Assumptions!$I$8</f>
        <v>Note A discount PPS</v>
      </c>
      <c r="H32" s="19" t="str">
        <f aca="false">Assumptions!$I$9</f>
        <v>Note A conversion PPS</v>
      </c>
      <c r="I32" s="19" t="str">
        <f aca="false">Assumptions!$I$10</f>
        <v>Note A branch</v>
      </c>
      <c r="J32" s="19" t="str">
        <f aca="false">Assumptions!$I$11</f>
        <v>Note A shares</v>
      </c>
      <c r="K32" s="19" t="str">
        <f aca="false">Assumptions!$I$12</f>
        <v>Note B cap PPS</v>
      </c>
      <c r="L32" s="19" t="str">
        <f aca="false">Assumptions!$I$13</f>
        <v>Note B discount PPS</v>
      </c>
      <c r="M32" s="19" t="str">
        <f aca="false">Assumptions!$I$14</f>
        <v>Note B conversion PPS</v>
      </c>
      <c r="N32" s="19" t="str">
        <f aca="false">Assumptions!$I$15</f>
        <v>Note B branch</v>
      </c>
      <c r="O32" s="19" t="str">
        <f aca="false">Assumptions!$I$16</f>
        <v>Note B shares</v>
      </c>
      <c r="P32" s="19" t="str">
        <f aca="false">Assumptions!$I$17</f>
        <v>ESOP top-up output</v>
      </c>
      <c r="Q32" s="19" t="str">
        <f aca="false">Assumptions!$I$18</f>
        <v>Post-F FD</v>
      </c>
      <c r="R32" s="19" t="str">
        <f aca="false">Assumptions!$I$19</f>
        <v>Seed NCP</v>
      </c>
      <c r="S32" s="19" t="str">
        <f aca="false">Assumptions!$I$20</f>
        <v>Seed ratio</v>
      </c>
      <c r="T32" s="19" t="str">
        <f aca="false">Assumptions!$I$21</f>
        <v>Seed as-converted</v>
      </c>
      <c r="U32" s="19" t="str">
        <f aca="false">Assumptions!$I$22</f>
        <v>Series A NCP</v>
      </c>
      <c r="V32" s="19" t="str">
        <f aca="false">Assumptions!$I$23</f>
        <v>Series A ratio</v>
      </c>
      <c r="W32" s="19" t="str">
        <f aca="false">Assumptions!$I$24</f>
        <v>Series A as-converted</v>
      </c>
      <c r="X32" s="19" t="str">
        <f aca="false">Assumptions!$I$25</f>
        <v>Series B NCP</v>
      </c>
      <c r="Y32" s="19" t="str">
        <f aca="false">Assumptions!$I$26</f>
        <v>Series B ratio</v>
      </c>
      <c r="Z32" s="19" t="str">
        <f aca="false">Assumptions!$I$27</f>
        <v>Series B as-converted</v>
      </c>
      <c r="AA32" s="19" t="str">
        <f aca="false">Assumptions!$I$28</f>
        <v>Series C NCP</v>
      </c>
      <c r="AB32" s="19" t="str">
        <f aca="false">Assumptions!$I$29</f>
        <v>Series C ratio</v>
      </c>
      <c r="AC32" s="19" t="str">
        <f aca="false">Assumptions!$I$30</f>
        <v>Series C as-converted</v>
      </c>
      <c r="AD32" s="19" t="str">
        <f aca="false">Assumptions!$I$31</f>
        <v>Series D NCP</v>
      </c>
      <c r="AE32" s="19" t="str">
        <f aca="false">Assumptions!$I$32</f>
        <v>Series D ratio</v>
      </c>
      <c r="AF32" s="19" t="str">
        <f aca="false">Assumptions!$I$33</f>
        <v>Series D as-converted</v>
      </c>
      <c r="AG32" s="19" t="str">
        <f aca="false">Assumptions!$I$34</f>
        <v>Series E NCP</v>
      </c>
      <c r="AH32" s="19" t="str">
        <f aca="false">Assumptions!$I$35</f>
        <v>Series E ratio</v>
      </c>
      <c r="AI32" s="19" t="str">
        <f aca="false">Assumptions!$I$36</f>
        <v>Series E as-converted</v>
      </c>
      <c r="AJ32" s="16"/>
      <c r="AK32" s="16"/>
      <c r="AL32" s="16"/>
    </row>
    <row r="33" customFormat="false" ht="23.85" hidden="true" customHeight="false" outlineLevel="0" collapsed="false">
      <c r="A33" s="6" t="n">
        <f aca="false">ROW()-ROW($A$33)+Assumptions!$B$4</f>
        <v>0</v>
      </c>
      <c r="B33" s="18" t="n">
        <f aca="false">Assumptions!$B$4</f>
        <v>0</v>
      </c>
      <c r="C33" s="18" t="n">
        <f aca="false">Assumptions!$B$6/(Assumptions!$B$16+$B$33)</f>
        <v>38.2326039399081</v>
      </c>
      <c r="D33" s="18" t="n">
        <f aca="false">Assumptions!$B$7/$C$33</f>
        <v>784670.592857143</v>
      </c>
      <c r="E33" s="18" t="n">
        <f aca="false">$T$33+$W$33+$Z$33+$AC$33+$AF$33+$AI$33</f>
        <v>23264322.8768918</v>
      </c>
      <c r="F33" s="18" t="n">
        <f aca="false">Assumptions!$B$70/(Assumptions!$B$20+Assumptions!$B$17+$B$33+$E$33+Assumptions!$B$4)</f>
        <v>27.2784384773885</v>
      </c>
      <c r="G33" s="18" t="n">
        <f aca="false">$C$33*(1-Assumptions!$B$71)</f>
        <v>30.5860831519265</v>
      </c>
      <c r="H33" s="18" t="n">
        <f aca="false">MIN($F$33,$G$33)</f>
        <v>27.2784384773885</v>
      </c>
      <c r="I33" s="18" t="str">
        <f aca="false">IF($F$33&lt;=$G$33,"cap","discount")</f>
        <v>cap</v>
      </c>
      <c r="J33" s="18" t="n">
        <f aca="false">Assumptions!$B$69/$H$33</f>
        <v>183294.949384459</v>
      </c>
      <c r="K33" s="18" t="n">
        <f aca="false">Assumptions!$B$74/(Assumptions!$B$20+Assumptions!$B$17+$B$33+$E$33+$J$33)</f>
        <v>43.4283597649966</v>
      </c>
      <c r="L33" s="18" t="n">
        <f aca="false">$C$33*(1-Assumptions!$B$75)</f>
        <v>32.4977133489219</v>
      </c>
      <c r="M33" s="18" t="n">
        <f aca="false">MIN($K$33,$L$33)</f>
        <v>32.4977133489219</v>
      </c>
      <c r="N33" s="18" t="str">
        <f aca="false">IF($K$33&lt;=$L$33,"cap","discount")</f>
        <v>discount</v>
      </c>
      <c r="O33" s="18" t="n">
        <f aca="false">Assumptions!$B$73/$M$33</f>
        <v>92314.187394958</v>
      </c>
      <c r="P33" s="18" t="n">
        <f aca="false">MAX(Assumptions!$B$4,(Assumptions!$B$10*(Assumptions!$B$20+$E$33+Assumptions!$B$17+$J$33+$O$33+$D$33)-Assumptions!$B$17)/(1-Assumptions!$B$10))</f>
        <v>584871.320515735</v>
      </c>
      <c r="Q33" s="18" t="n">
        <f aca="false">Assumptions!$B$20+$E$33+Assumptions!$B$17+$P$33+$J$33+$O$33+$D$33</f>
        <v>38304140.9270441</v>
      </c>
      <c r="R33" s="18" t="n">
        <f aca="false">IF($C$33&lt;Assumptions!$B$37,Assumptions!$B$37*(Assumptions!$B$21+Assumptions!$B$22/Assumptions!$B$37)/(Assumptions!$B$21+Assumptions!$B$22/$C$33),Assumptions!$B$37)</f>
        <v>1</v>
      </c>
      <c r="S33" s="18" t="n">
        <f aca="false">Assumptions!$B$38/$R$33</f>
        <v>1</v>
      </c>
      <c r="T33" s="18" t="n">
        <f aca="false">Assumptions!$B$39*$S$33</f>
        <v>5000000</v>
      </c>
      <c r="U33" s="18" t="n">
        <f aca="false">IF($C$33&lt;Assumptions!$B$42,Assumptions!$B$42*(Assumptions!$B$21+Assumptions!$B$22/Assumptions!$B$42)/(Assumptions!$B$21+Assumptions!$B$22/$C$33),Assumptions!$B$42)</f>
        <v>3</v>
      </c>
      <c r="V33" s="18" t="n">
        <f aca="false">Assumptions!$B$43/$U$33</f>
        <v>1</v>
      </c>
      <c r="W33" s="18" t="n">
        <f aca="false">Assumptions!$B$44*$V$33</f>
        <v>5000000</v>
      </c>
      <c r="X33" s="18" t="n">
        <f aca="false">IF($C$33&lt;Assumptions!$B$47,Assumptions!$B$47*(Assumptions!$B$21+Assumptions!$B$22/Assumptions!$B$47)/(Assumptions!$B$21+Assumptions!$B$22/$C$33),Assumptions!$B$47)</f>
        <v>10</v>
      </c>
      <c r="Y33" s="18" t="n">
        <f aca="false">Assumptions!$B$48/$X$33</f>
        <v>1</v>
      </c>
      <c r="Z33" s="18" t="n">
        <f aca="false">Assumptions!$B$49*$Y$33</f>
        <v>3000000</v>
      </c>
      <c r="AA33" s="18" t="n">
        <f aca="false">IF($C$33&lt;Assumptions!$B$52,Assumptions!$B$52*(Assumptions!$B$21+Assumptions!$B$22/Assumptions!$B$52)/(Assumptions!$B$21+Assumptions!$B$22/$C$33),Assumptions!$B$52)</f>
        <v>25</v>
      </c>
      <c r="AB33" s="18" t="n">
        <f aca="false">Assumptions!$B$53/$AA$33</f>
        <v>1</v>
      </c>
      <c r="AC33" s="18" t="n">
        <f aca="false">Assumptions!$B$54*$AB$33</f>
        <v>2400000</v>
      </c>
      <c r="AD33" s="18" t="n">
        <f aca="false">IF($C$33&lt;Assumptions!$B$57,Assumptions!$B$57*(Assumptions!$B$21+Assumptions!$B$22/Assumptions!$B$57)/(Assumptions!$B$21+Assumptions!$B$22/$C$33),Assumptions!$B$57)</f>
        <v>57.7011635791589</v>
      </c>
      <c r="AE33" s="18" t="n">
        <f aca="false">Assumptions!$B$58/$AD$33</f>
        <v>1.03984038238133</v>
      </c>
      <c r="AF33" s="18" t="n">
        <f aca="false">Assumptions!$B$59*$AE$33</f>
        <v>1733067.65058234</v>
      </c>
      <c r="AG33" s="18" t="n">
        <f aca="false">IF($C$33&lt;Assumptions!$B$62,Assumptions!$B$62*(Assumptions!$B$21+Assumptions!$B$22/Assumptions!$B$62)/(Assumptions!$B$21+Assumptions!$B$22/$C$33),Assumptions!$B$62)</f>
        <v>48.9291003623757</v>
      </c>
      <c r="AH33" s="18" t="n">
        <f aca="false">Assumptions!$B$63/$AG$33</f>
        <v>1.00468454633187</v>
      </c>
      <c r="AI33" s="18" t="n">
        <f aca="false">Assumptions!$B$64*$AH$33</f>
        <v>6131255.22630948</v>
      </c>
      <c r="AJ33" s="16"/>
      <c r="AK33" s="16"/>
      <c r="AL33" s="16"/>
    </row>
    <row r="34" customFormat="false" ht="23.85" hidden="true" customHeight="false" outlineLevel="0" collapsed="false">
      <c r="A34" s="6" t="n">
        <f aca="false">ROW()-ROW($A$33)+Assumptions!$B$4</f>
        <v>1</v>
      </c>
      <c r="B34" s="18" t="n">
        <f aca="false">$P$33</f>
        <v>584871.320515735</v>
      </c>
      <c r="C34" s="18" t="n">
        <f aca="false">Assumptions!$B$6/(Assumptions!$B$16+$B$34)</f>
        <v>37.6315434249333</v>
      </c>
      <c r="D34" s="18" t="n">
        <f aca="false">Assumptions!$B$7/$C$34</f>
        <v>797203.549725337</v>
      </c>
      <c r="E34" s="18" t="n">
        <f aca="false">$T$34+$W$34+$Z$34+$AC$34+$AF$34+$AI$34</f>
        <v>23266958.0716687</v>
      </c>
      <c r="F34" s="18" t="n">
        <f aca="false">Assumptions!$B$70/(Assumptions!$B$20+Assumptions!$B$17+$B$34+$E$34+$O$33)</f>
        <v>26.7817850777202</v>
      </c>
      <c r="G34" s="18" t="n">
        <f aca="false">$C$34*(1-Assumptions!$B$71)</f>
        <v>30.1052347399466</v>
      </c>
      <c r="H34" s="18" t="n">
        <f aca="false">MIN($F$34,$G$34)</f>
        <v>26.7817850777202</v>
      </c>
      <c r="I34" s="18" t="str">
        <f aca="false">IF($F$34&lt;=$G$34,"cap","discount")</f>
        <v>cap</v>
      </c>
      <c r="J34" s="18" t="n">
        <f aca="false">Assumptions!$B$69/$H$34</f>
        <v>186694.052897897</v>
      </c>
      <c r="K34" s="18" t="n">
        <f aca="false">Assumptions!$B$74/(Assumptions!$B$20+Assumptions!$B$17+$B$34+$E$34+$J$34)</f>
        <v>42.7428167617008</v>
      </c>
      <c r="L34" s="18" t="n">
        <f aca="false">$C$34*(1-Assumptions!$B$75)</f>
        <v>31.9868119111933</v>
      </c>
      <c r="M34" s="18" t="n">
        <f aca="false">MIN($K$34,$L$34)</f>
        <v>31.9868119111933</v>
      </c>
      <c r="N34" s="18" t="str">
        <f aca="false">IF($K$34&lt;=$L$34,"cap","discount")</f>
        <v>discount</v>
      </c>
      <c r="O34" s="18" t="n">
        <f aca="false">Assumptions!$B$73/$M$34</f>
        <v>93788.6529088632</v>
      </c>
      <c r="P34" s="18" t="n">
        <f aca="false">MAX(Assumptions!$B$4,(Assumptions!$B$10*(Assumptions!$B$20+$E$34+Assumptions!$B$17+$J$34+$O$34+$D$34)-Assumptions!$B$17)/(1-Assumptions!$B$10))</f>
        <v>587866.06038632</v>
      </c>
      <c r="Q34" s="18" t="n">
        <f aca="false">Assumptions!$B$20+$E$34+Assumptions!$B$17+$P$34+$J$34+$O$34+$D$34</f>
        <v>38327177.3875871</v>
      </c>
      <c r="R34" s="18" t="n">
        <f aca="false">IF($C$34&lt;Assumptions!$B$37,Assumptions!$B$37*(Assumptions!$B$21+Assumptions!$B$22/Assumptions!$B$37)/(Assumptions!$B$21+Assumptions!$B$22/$C$34),Assumptions!$B$37)</f>
        <v>1</v>
      </c>
      <c r="S34" s="18" t="n">
        <f aca="false">Assumptions!$B$38/$R$34</f>
        <v>1</v>
      </c>
      <c r="T34" s="18" t="n">
        <f aca="false">Assumptions!$B$39*$S$34</f>
        <v>5000000</v>
      </c>
      <c r="U34" s="18" t="n">
        <f aca="false">IF($C$34&lt;Assumptions!$B$42,Assumptions!$B$42*(Assumptions!$B$21+Assumptions!$B$22/Assumptions!$B$42)/(Assumptions!$B$21+Assumptions!$B$22/$C$34),Assumptions!$B$42)</f>
        <v>3</v>
      </c>
      <c r="V34" s="18" t="n">
        <f aca="false">Assumptions!$B$43/$U$34</f>
        <v>1</v>
      </c>
      <c r="W34" s="18" t="n">
        <f aca="false">Assumptions!$B$44*$V$34</f>
        <v>5000000</v>
      </c>
      <c r="X34" s="18" t="n">
        <f aca="false">IF($C$34&lt;Assumptions!$B$47,Assumptions!$B$47*(Assumptions!$B$21+Assumptions!$B$22/Assumptions!$B$47)/(Assumptions!$B$21+Assumptions!$B$22/$C$34),Assumptions!$B$47)</f>
        <v>10</v>
      </c>
      <c r="Y34" s="18" t="n">
        <f aca="false">Assumptions!$B$48/$X$34</f>
        <v>1</v>
      </c>
      <c r="Z34" s="18" t="n">
        <f aca="false">Assumptions!$B$49*$Y$34</f>
        <v>3000000</v>
      </c>
      <c r="AA34" s="18" t="n">
        <f aca="false">IF($C$34&lt;Assumptions!$B$52,Assumptions!$B$52*(Assumptions!$B$21+Assumptions!$B$22/Assumptions!$B$52)/(Assumptions!$B$21+Assumptions!$B$22/$C$34),Assumptions!$B$52)</f>
        <v>25</v>
      </c>
      <c r="AB34" s="18" t="n">
        <f aca="false">Assumptions!$B$53/$AA$34</f>
        <v>1</v>
      </c>
      <c r="AC34" s="18" t="n">
        <f aca="false">Assumptions!$B$54*$AB$34</f>
        <v>2400000</v>
      </c>
      <c r="AD34" s="18" t="n">
        <f aca="false">IF($C$34&lt;Assumptions!$B$57,Assumptions!$B$57*(Assumptions!$B$21+Assumptions!$B$22/Assumptions!$B$57)/(Assumptions!$B$21+Assumptions!$B$22/$C$34),Assumptions!$B$57)</f>
        <v>57.6818354216301</v>
      </c>
      <c r="AE34" s="18" t="n">
        <f aca="false">Assumptions!$B$58/$AD$34</f>
        <v>1.04018881440622</v>
      </c>
      <c r="AF34" s="18" t="n">
        <f aca="false">Assumptions!$B$59*$AE$34</f>
        <v>1733648.37073997</v>
      </c>
      <c r="AG34" s="18" t="n">
        <f aca="false">IF($C$34&lt;Assumptions!$B$62,Assumptions!$B$62*(Assumptions!$B$21+Assumptions!$B$22/Assumptions!$B$62)/(Assumptions!$B$21+Assumptions!$B$22/$C$34),Assumptions!$B$62)</f>
        <v>48.9127105826748</v>
      </c>
      <c r="AH34" s="18" t="n">
        <f aca="false">Assumptions!$B$63/$AG$34</f>
        <v>1.00502119826114</v>
      </c>
      <c r="AI34" s="18" t="n">
        <f aca="false">Assumptions!$B$64*$AH$34</f>
        <v>6133309.70092869</v>
      </c>
      <c r="AJ34" s="16"/>
      <c r="AK34" s="16"/>
      <c r="AL34" s="16"/>
    </row>
    <row r="35" customFormat="false" ht="23.85" hidden="true" customHeight="false" outlineLevel="0" collapsed="false">
      <c r="A35" s="6" t="n">
        <f aca="false">ROW()-ROW($A$33)+Assumptions!$B$4</f>
        <v>2</v>
      </c>
      <c r="B35" s="18" t="n">
        <f aca="false">$P$34</f>
        <v>587866.06038632</v>
      </c>
      <c r="C35" s="18" t="n">
        <f aca="false">Assumptions!$B$6/(Assumptions!$B$16+$B$35)</f>
        <v>37.6285144186622</v>
      </c>
      <c r="D35" s="18" t="n">
        <f aca="false">Assumptions!$B$7/$C$35</f>
        <v>797267.722722564</v>
      </c>
      <c r="E35" s="18" t="n">
        <f aca="false">$T$35+$W$35+$Z$35+$AC$35+$AF$35+$AI$35</f>
        <v>23266971.5647612</v>
      </c>
      <c r="F35" s="18" t="n">
        <f aca="false">Assumptions!$B$70/(Assumptions!$B$20+Assumptions!$B$17+$B$35+$E$35+$O$34)</f>
        <v>26.778570185389</v>
      </c>
      <c r="G35" s="18" t="n">
        <f aca="false">$C$35*(1-Assumptions!$B$71)</f>
        <v>30.1028115349298</v>
      </c>
      <c r="H35" s="18" t="n">
        <f aca="false">MIN($F$35,$G$35)</f>
        <v>26.778570185389</v>
      </c>
      <c r="I35" s="18" t="str">
        <f aca="false">IF($F$35&lt;=$G$35,"cap","discount")</f>
        <v>cap</v>
      </c>
      <c r="J35" s="18" t="n">
        <f aca="false">Assumptions!$B$69/$H$35</f>
        <v>186716.466390282</v>
      </c>
      <c r="K35" s="18" t="n">
        <f aca="false">Assumptions!$B$74/(Assumptions!$B$20+Assumptions!$B$17+$B$35+$E$35+$J$35)</f>
        <v>42.7393565201929</v>
      </c>
      <c r="L35" s="18" t="n">
        <f aca="false">$C$35*(1-Assumptions!$B$75)</f>
        <v>31.9842372558629</v>
      </c>
      <c r="M35" s="18" t="n">
        <f aca="false">MIN($K$35,$L$35)</f>
        <v>31.9842372558629</v>
      </c>
      <c r="N35" s="18" t="str">
        <f aca="false">IF($K$35&lt;=$L$35,"cap","discount")</f>
        <v>discount</v>
      </c>
      <c r="O35" s="18" t="n">
        <f aca="false">Assumptions!$B$73/$M$35</f>
        <v>93796.2026732428</v>
      </c>
      <c r="P35" s="18" t="n">
        <f aca="false">MAX(Assumptions!$B$4,(Assumptions!$B$10*(Assumptions!$B$20+$E$35+Assumptions!$B$17+$J$35+$O$35+$D$35)-Assumptions!$B$17)/(1-Assumptions!$B$10))</f>
        <v>587882.142932358</v>
      </c>
      <c r="Q35" s="18" t="n">
        <f aca="false">Assumptions!$B$20+$E$35+Assumptions!$B$17+$P$35+$J$35+$O$35+$D$35</f>
        <v>38327301.0994797</v>
      </c>
      <c r="R35" s="18" t="n">
        <f aca="false">IF($C$35&lt;Assumptions!$B$37,Assumptions!$B$37*(Assumptions!$B$21+Assumptions!$B$22/Assumptions!$B$37)/(Assumptions!$B$21+Assumptions!$B$22/$C$35),Assumptions!$B$37)</f>
        <v>1</v>
      </c>
      <c r="S35" s="18" t="n">
        <f aca="false">Assumptions!$B$38/$R$35</f>
        <v>1</v>
      </c>
      <c r="T35" s="18" t="n">
        <f aca="false">Assumptions!$B$39*$S$35</f>
        <v>5000000</v>
      </c>
      <c r="U35" s="18" t="n">
        <f aca="false">IF($C$35&lt;Assumptions!$B$42,Assumptions!$B$42*(Assumptions!$B$21+Assumptions!$B$22/Assumptions!$B$42)/(Assumptions!$B$21+Assumptions!$B$22/$C$35),Assumptions!$B$42)</f>
        <v>3</v>
      </c>
      <c r="V35" s="18" t="n">
        <f aca="false">Assumptions!$B$43/$U$35</f>
        <v>1</v>
      </c>
      <c r="W35" s="18" t="n">
        <f aca="false">Assumptions!$B$44*$V$35</f>
        <v>5000000</v>
      </c>
      <c r="X35" s="18" t="n">
        <f aca="false">IF($C$35&lt;Assumptions!$B$47,Assumptions!$B$47*(Assumptions!$B$21+Assumptions!$B$22/Assumptions!$B$47)/(Assumptions!$B$21+Assumptions!$B$22/$C$35),Assumptions!$B$47)</f>
        <v>10</v>
      </c>
      <c r="Y35" s="18" t="n">
        <f aca="false">Assumptions!$B$48/$X$35</f>
        <v>1</v>
      </c>
      <c r="Z35" s="18" t="n">
        <f aca="false">Assumptions!$B$49*$Y$35</f>
        <v>3000000</v>
      </c>
      <c r="AA35" s="18" t="n">
        <f aca="false">IF($C$35&lt;Assumptions!$B$52,Assumptions!$B$52*(Assumptions!$B$21+Assumptions!$B$22/Assumptions!$B$52)/(Assumptions!$B$21+Assumptions!$B$22/$C$35),Assumptions!$B$52)</f>
        <v>25</v>
      </c>
      <c r="AB35" s="18" t="n">
        <f aca="false">Assumptions!$B$53/$AA$35</f>
        <v>1</v>
      </c>
      <c r="AC35" s="18" t="n">
        <f aca="false">Assumptions!$B$54*$AB$35</f>
        <v>2400000</v>
      </c>
      <c r="AD35" s="18" t="n">
        <f aca="false">IF($C$35&lt;Assumptions!$B$57,Assumptions!$B$57*(Assumptions!$B$21+Assumptions!$B$22/Assumptions!$B$57)/(Assumptions!$B$21+Assumptions!$B$22/$C$35),Assumptions!$B$57)</f>
        <v>57.6817364882174</v>
      </c>
      <c r="AE35" s="18" t="n">
        <f aca="false">Assumptions!$B$58/$AD$35</f>
        <v>1.04019059849656</v>
      </c>
      <c r="AF35" s="18" t="n">
        <f aca="false">Assumptions!$B$59*$AE$35</f>
        <v>1733651.34422447</v>
      </c>
      <c r="AG35" s="18" t="n">
        <f aca="false">IF($C$35&lt;Assumptions!$B$62,Assumptions!$B$62*(Assumptions!$B$21+Assumptions!$B$22/Assumptions!$B$62)/(Assumptions!$B$21+Assumptions!$B$22/$C$35),Assumptions!$B$62)</f>
        <v>48.9126266896893</v>
      </c>
      <c r="AH35" s="18" t="n">
        <f aca="false">Assumptions!$B$63/$AG$35</f>
        <v>1.00502292203339</v>
      </c>
      <c r="AI35" s="18" t="n">
        <f aca="false">Assumptions!$B$64*$AH$35</f>
        <v>6133320.22053675</v>
      </c>
      <c r="AJ35" s="16"/>
      <c r="AK35" s="16"/>
      <c r="AL35" s="16"/>
    </row>
    <row r="36" customFormat="false" ht="23.85" hidden="true" customHeight="false" outlineLevel="0" collapsed="false">
      <c r="A36" s="6" t="n">
        <f aca="false">ROW()-ROW($A$33)+Assumptions!$B$4</f>
        <v>3</v>
      </c>
      <c r="B36" s="18" t="n">
        <f aca="false">$P$35</f>
        <v>587882.142932358</v>
      </c>
      <c r="C36" s="18" t="n">
        <f aca="false">Assumptions!$B$6/(Assumptions!$B$16+$B$36)</f>
        <v>37.6284981534129</v>
      </c>
      <c r="D36" s="18" t="n">
        <f aca="false">Assumptions!$B$7/$C$36</f>
        <v>797268.06734855</v>
      </c>
      <c r="E36" s="18" t="n">
        <f aca="false">$T$36+$W$36+$Z$36+$AC$36+$AF$36+$AI$36</f>
        <v>23266971.6372227</v>
      </c>
      <c r="F36" s="18" t="n">
        <f aca="false">Assumptions!$B$70/(Assumptions!$B$20+Assumptions!$B$17+$B$36+$E$36+$O$35)</f>
        <v>26.7785531869018</v>
      </c>
      <c r="G36" s="18" t="n">
        <f aca="false">$C$36*(1-Assumptions!$B$71)</f>
        <v>30.1027985227303</v>
      </c>
      <c r="H36" s="18" t="n">
        <f aca="false">MIN($F$36,$G$36)</f>
        <v>26.7785531869018</v>
      </c>
      <c r="I36" s="18" t="str">
        <f aca="false">IF($F$36&lt;=$G$36,"cap","discount")</f>
        <v>cap</v>
      </c>
      <c r="J36" s="18" t="n">
        <f aca="false">Assumptions!$B$69/$H$36</f>
        <v>186716.584914141</v>
      </c>
      <c r="K36" s="18" t="n">
        <f aca="false">Assumptions!$B$74/(Assumptions!$B$20+Assumptions!$B$17+$B$36+$E$36+$J$36)</f>
        <v>42.7393379413958</v>
      </c>
      <c r="L36" s="18" t="n">
        <f aca="false">$C$36*(1-Assumptions!$B$75)</f>
        <v>31.984223430401</v>
      </c>
      <c r="M36" s="18" t="n">
        <f aca="false">MIN($K$36,$L$36)</f>
        <v>31.984223430401</v>
      </c>
      <c r="N36" s="18" t="str">
        <f aca="false">IF($K$36&lt;=$L$36,"cap","discount")</f>
        <v>discount</v>
      </c>
      <c r="O36" s="18" t="n">
        <f aca="false">Assumptions!$B$73/$M$36</f>
        <v>93796.2432174765</v>
      </c>
      <c r="P36" s="18" t="n">
        <f aca="false">MAX(Assumptions!$B$4,(Assumptions!$B$10*(Assumptions!$B$20+$E$36+Assumptions!$B$17+$J$36+$O$36+$D$36)-Assumptions!$B$17)/(1-Assumptions!$B$10))</f>
        <v>587882.229024566</v>
      </c>
      <c r="Q36" s="18" t="n">
        <f aca="false">Assumptions!$B$20+$E$36+Assumptions!$B$17+$P$36+$J$36+$O$36+$D$36</f>
        <v>38327301.7617274</v>
      </c>
      <c r="R36" s="18" t="n">
        <f aca="false">IF($C$36&lt;Assumptions!$B$37,Assumptions!$B$37*(Assumptions!$B$21+Assumptions!$B$22/Assumptions!$B$37)/(Assumptions!$B$21+Assumptions!$B$22/$C$36),Assumptions!$B$37)</f>
        <v>1</v>
      </c>
      <c r="S36" s="18" t="n">
        <f aca="false">Assumptions!$B$38/$R$36</f>
        <v>1</v>
      </c>
      <c r="T36" s="18" t="n">
        <f aca="false">Assumptions!$B$39*$S$36</f>
        <v>5000000</v>
      </c>
      <c r="U36" s="18" t="n">
        <f aca="false">IF($C$36&lt;Assumptions!$B$42,Assumptions!$B$42*(Assumptions!$B$21+Assumptions!$B$22/Assumptions!$B$42)/(Assumptions!$B$21+Assumptions!$B$22/$C$36),Assumptions!$B$42)</f>
        <v>3</v>
      </c>
      <c r="V36" s="18" t="n">
        <f aca="false">Assumptions!$B$43/$U$36</f>
        <v>1</v>
      </c>
      <c r="W36" s="18" t="n">
        <f aca="false">Assumptions!$B$44*$V$36</f>
        <v>5000000</v>
      </c>
      <c r="X36" s="18" t="n">
        <f aca="false">IF($C$36&lt;Assumptions!$B$47,Assumptions!$B$47*(Assumptions!$B$21+Assumptions!$B$22/Assumptions!$B$47)/(Assumptions!$B$21+Assumptions!$B$22/$C$36),Assumptions!$B$47)</f>
        <v>10</v>
      </c>
      <c r="Y36" s="18" t="n">
        <f aca="false">Assumptions!$B$48/$X$36</f>
        <v>1</v>
      </c>
      <c r="Z36" s="18" t="n">
        <f aca="false">Assumptions!$B$49*$Y$36</f>
        <v>3000000</v>
      </c>
      <c r="AA36" s="18" t="n">
        <f aca="false">IF($C$36&lt;Assumptions!$B$52,Assumptions!$B$52*(Assumptions!$B$21+Assumptions!$B$22/Assumptions!$B$52)/(Assumptions!$B$21+Assumptions!$B$22/$C$36),Assumptions!$B$52)</f>
        <v>25</v>
      </c>
      <c r="AB36" s="18" t="n">
        <f aca="false">Assumptions!$B$53/$AA$36</f>
        <v>1</v>
      </c>
      <c r="AC36" s="18" t="n">
        <f aca="false">Assumptions!$B$54*$AB$36</f>
        <v>2400000</v>
      </c>
      <c r="AD36" s="18" t="n">
        <f aca="false">IF($C$36&lt;Assumptions!$B$57,Assumptions!$B$57*(Assumptions!$B$21+Assumptions!$B$22/Assumptions!$B$57)/(Assumptions!$B$21+Assumptions!$B$22/$C$36),Assumptions!$B$57)</f>
        <v>57.6817359569197</v>
      </c>
      <c r="AE36" s="18" t="n">
        <f aca="false">Assumptions!$B$58/$AD$36</f>
        <v>1.0401906080776</v>
      </c>
      <c r="AF36" s="18" t="n">
        <f aca="false">Assumptions!$B$59*$AE$36</f>
        <v>1733651.36019287</v>
      </c>
      <c r="AG36" s="18" t="n">
        <f aca="false">IF($C$36&lt;Assumptions!$B$62,Assumptions!$B$62*(Assumptions!$B$21+Assumptions!$B$22/Assumptions!$B$62)/(Assumptions!$B$21+Assumptions!$B$22/$C$36),Assumptions!$B$62)</f>
        <v>48.9126262391626</v>
      </c>
      <c r="AH36" s="18" t="n">
        <f aca="false">Assumptions!$B$63/$AG$36</f>
        <v>1.0050229312905</v>
      </c>
      <c r="AI36" s="18" t="n">
        <f aca="false">Assumptions!$B$64*$AH$36</f>
        <v>6133320.27702983</v>
      </c>
      <c r="AJ36" s="16"/>
      <c r="AK36" s="16"/>
      <c r="AL36" s="16"/>
    </row>
    <row r="37" customFormat="false" ht="23.85" hidden="true" customHeight="false" outlineLevel="0" collapsed="false">
      <c r="A37" s="6" t="n">
        <f aca="false">ROW()-ROW($A$33)+Assumptions!$B$4</f>
        <v>4</v>
      </c>
      <c r="B37" s="18" t="n">
        <f aca="false">$P$36</f>
        <v>587882.229024566</v>
      </c>
      <c r="C37" s="18" t="n">
        <f aca="false">Assumptions!$B$6/(Assumptions!$B$16+$B$37)</f>
        <v>37.6284980663427</v>
      </c>
      <c r="D37" s="18" t="n">
        <f aca="false">Assumptions!$B$7/$C$37</f>
        <v>797268.069193384</v>
      </c>
      <c r="E37" s="18" t="n">
        <f aca="false">$T$37+$W$37+$Z$37+$AC$37+$AF$37+$AI$37</f>
        <v>23266971.6376106</v>
      </c>
      <c r="F37" s="18" t="n">
        <f aca="false">Assumptions!$B$70/(Assumptions!$B$20+Assumptions!$B$17+$B$37+$E$37+$O$36)</f>
        <v>26.7785530958138</v>
      </c>
      <c r="G37" s="18" t="n">
        <f aca="false">$C$37*(1-Assumptions!$B$71)</f>
        <v>30.1027984530742</v>
      </c>
      <c r="H37" s="18" t="n">
        <f aca="false">MIN($F$37,$G$37)</f>
        <v>26.7785530958138</v>
      </c>
      <c r="I37" s="18" t="str">
        <f aca="false">IF($F$37&lt;=$G$37,"cap","discount")</f>
        <v>cap</v>
      </c>
      <c r="J37" s="18" t="n">
        <f aca="false">Assumptions!$B$69/$H$37</f>
        <v>186716.585549263</v>
      </c>
      <c r="K37" s="18" t="n">
        <f aca="false">Assumptions!$B$74/(Assumptions!$B$20+Assumptions!$B$17+$B$37+$E$37+$J$37)</f>
        <v>42.7393378419401</v>
      </c>
      <c r="L37" s="18" t="n">
        <f aca="false">$C$37*(1-Assumptions!$B$75)</f>
        <v>31.9842233563913</v>
      </c>
      <c r="M37" s="18" t="n">
        <f aca="false">MIN($K$37,$L$37)</f>
        <v>31.9842233563913</v>
      </c>
      <c r="N37" s="18" t="str">
        <f aca="false">IF($K$37&lt;=$L$37,"cap","discount")</f>
        <v>discount</v>
      </c>
      <c r="O37" s="18" t="n">
        <f aca="false">Assumptions!$B$73/$M$37</f>
        <v>93796.2434345157</v>
      </c>
      <c r="P37" s="18" t="n">
        <f aca="false">MAX(Assumptions!$B$4,(Assumptions!$B$10*(Assumptions!$B$20+$E$37+Assumptions!$B$17+$J$37+$O$37+$D$37)-Assumptions!$B$17)/(1-Assumptions!$B$10))</f>
        <v>587882.229485529</v>
      </c>
      <c r="Q37" s="18" t="n">
        <f aca="false">Assumptions!$B$20+$E$37+Assumptions!$B$17+$P$37+$J$37+$O$37+$D$37</f>
        <v>38327301.7652733</v>
      </c>
      <c r="R37" s="18" t="n">
        <f aca="false">IF($C$37&lt;Assumptions!$B$37,Assumptions!$B$37*(Assumptions!$B$21+Assumptions!$B$22/Assumptions!$B$37)/(Assumptions!$B$21+Assumptions!$B$22/$C$37),Assumptions!$B$37)</f>
        <v>1</v>
      </c>
      <c r="S37" s="18" t="n">
        <f aca="false">Assumptions!$B$38/$R$37</f>
        <v>1</v>
      </c>
      <c r="T37" s="18" t="n">
        <f aca="false">Assumptions!$B$39*$S$37</f>
        <v>5000000</v>
      </c>
      <c r="U37" s="18" t="n">
        <f aca="false">IF($C$37&lt;Assumptions!$B$42,Assumptions!$B$42*(Assumptions!$B$21+Assumptions!$B$22/Assumptions!$B$42)/(Assumptions!$B$21+Assumptions!$B$22/$C$37),Assumptions!$B$42)</f>
        <v>3</v>
      </c>
      <c r="V37" s="18" t="n">
        <f aca="false">Assumptions!$B$43/$U$37</f>
        <v>1</v>
      </c>
      <c r="W37" s="18" t="n">
        <f aca="false">Assumptions!$B$44*$V$37</f>
        <v>5000000</v>
      </c>
      <c r="X37" s="18" t="n">
        <f aca="false">IF($C$37&lt;Assumptions!$B$47,Assumptions!$B$47*(Assumptions!$B$21+Assumptions!$B$22/Assumptions!$B$47)/(Assumptions!$B$21+Assumptions!$B$22/$C$37),Assumptions!$B$47)</f>
        <v>10</v>
      </c>
      <c r="Y37" s="18" t="n">
        <f aca="false">Assumptions!$B$48/$X$37</f>
        <v>1</v>
      </c>
      <c r="Z37" s="18" t="n">
        <f aca="false">Assumptions!$B$49*$Y$37</f>
        <v>3000000</v>
      </c>
      <c r="AA37" s="18" t="n">
        <f aca="false">IF($C$37&lt;Assumptions!$B$52,Assumptions!$B$52*(Assumptions!$B$21+Assumptions!$B$22/Assumptions!$B$52)/(Assumptions!$B$21+Assumptions!$B$22/$C$37),Assumptions!$B$52)</f>
        <v>25</v>
      </c>
      <c r="AB37" s="18" t="n">
        <f aca="false">Assumptions!$B$53/$AA$37</f>
        <v>1</v>
      </c>
      <c r="AC37" s="18" t="n">
        <f aca="false">Assumptions!$B$54*$AB$37</f>
        <v>2400000</v>
      </c>
      <c r="AD37" s="18" t="n">
        <f aca="false">IF($C$37&lt;Assumptions!$B$57,Assumptions!$B$57*(Assumptions!$B$21+Assumptions!$B$22/Assumptions!$B$57)/(Assumptions!$B$21+Assumptions!$B$22/$C$37),Assumptions!$B$57)</f>
        <v>57.6817359540756</v>
      </c>
      <c r="AE37" s="18" t="n">
        <f aca="false">Assumptions!$B$58/$AD$37</f>
        <v>1.04019060812889</v>
      </c>
      <c r="AF37" s="18" t="n">
        <f aca="false">Assumptions!$B$59*$AE$37</f>
        <v>1733651.36027835</v>
      </c>
      <c r="AG37" s="18" t="n">
        <f aca="false">IF($C$37&lt;Assumptions!$B$62,Assumptions!$B$62*(Assumptions!$B$21+Assumptions!$B$22/Assumptions!$B$62)/(Assumptions!$B$21+Assumptions!$B$22/$C$37),Assumptions!$B$62)</f>
        <v>48.9126262367508</v>
      </c>
      <c r="AH37" s="18" t="n">
        <f aca="false">Assumptions!$B$63/$AG$37</f>
        <v>1.00502293134006</v>
      </c>
      <c r="AI37" s="18" t="n">
        <f aca="false">Assumptions!$B$64*$AH$37</f>
        <v>6133320.27733224</v>
      </c>
      <c r="AJ37" s="16"/>
      <c r="AK37" s="16"/>
      <c r="AL37" s="16"/>
    </row>
    <row r="38" customFormat="false" ht="23.85" hidden="true" customHeight="false" outlineLevel="0" collapsed="false">
      <c r="A38" s="6" t="n">
        <f aca="false">ROW()-ROW($A$33)+Assumptions!$B$4</f>
        <v>5</v>
      </c>
      <c r="B38" s="18" t="n">
        <f aca="false">$P$37</f>
        <v>587882.229485529</v>
      </c>
      <c r="C38" s="18" t="n">
        <f aca="false">Assumptions!$B$6/(Assumptions!$B$16+$B$38)</f>
        <v>37.6284980658765</v>
      </c>
      <c r="D38" s="18" t="n">
        <f aca="false">Assumptions!$B$7/$C$38</f>
        <v>797268.069203261</v>
      </c>
      <c r="E38" s="18" t="n">
        <f aca="false">$T$38+$W$38+$Z$38+$AC$38+$AF$38+$AI$38</f>
        <v>23266971.6376127</v>
      </c>
      <c r="F38" s="18" t="n">
        <f aca="false">Assumptions!$B$70/(Assumptions!$B$20+Assumptions!$B$17+$B$38+$E$38+$O$37)</f>
        <v>26.7785530953261</v>
      </c>
      <c r="G38" s="18" t="n">
        <f aca="false">$C$38*(1-Assumptions!$B$71)</f>
        <v>30.1027984527012</v>
      </c>
      <c r="H38" s="18" t="n">
        <f aca="false">MIN($F$38,$G$38)</f>
        <v>26.7785530953261</v>
      </c>
      <c r="I38" s="18" t="str">
        <f aca="false">IF($F$38&lt;=$G$38,"cap","discount")</f>
        <v>cap</v>
      </c>
      <c r="J38" s="18" t="n">
        <f aca="false">Assumptions!$B$69/$H$38</f>
        <v>186716.585552664</v>
      </c>
      <c r="K38" s="18" t="n">
        <f aca="false">Assumptions!$B$74/(Assumptions!$B$20+Assumptions!$B$17+$B$38+$E$38+$J$38)</f>
        <v>42.7393378414076</v>
      </c>
      <c r="L38" s="18" t="n">
        <f aca="false">$C$38*(1-Assumptions!$B$75)</f>
        <v>31.984223355995</v>
      </c>
      <c r="M38" s="18" t="n">
        <f aca="false">MIN($K$38,$L$38)</f>
        <v>31.984223355995</v>
      </c>
      <c r="N38" s="18" t="str">
        <f aca="false">IF($K$38&lt;=$L$38,"cap","discount")</f>
        <v>discount</v>
      </c>
      <c r="O38" s="18" t="n">
        <f aca="false">Assumptions!$B$73/$M$38</f>
        <v>93796.2434356778</v>
      </c>
      <c r="P38" s="18" t="n">
        <f aca="false">MAX(Assumptions!$B$4,(Assumptions!$B$10*(Assumptions!$B$20+$E$38+Assumptions!$B$17+$J$38+$O$38+$D$38)-Assumptions!$B$17)/(1-Assumptions!$B$10))</f>
        <v>587882.229487995</v>
      </c>
      <c r="Q38" s="18" t="n">
        <f aca="false">Assumptions!$B$20+$E$38+Assumptions!$B$17+$P$38+$J$38+$O$38+$D$38</f>
        <v>38327301.7652923</v>
      </c>
      <c r="R38" s="18" t="n">
        <f aca="false">IF($C$38&lt;Assumptions!$B$37,Assumptions!$B$37*(Assumptions!$B$21+Assumptions!$B$22/Assumptions!$B$37)/(Assumptions!$B$21+Assumptions!$B$22/$C$38),Assumptions!$B$37)</f>
        <v>1</v>
      </c>
      <c r="S38" s="18" t="n">
        <f aca="false">Assumptions!$B$38/$R$38</f>
        <v>1</v>
      </c>
      <c r="T38" s="18" t="n">
        <f aca="false">Assumptions!$B$39*$S$38</f>
        <v>5000000</v>
      </c>
      <c r="U38" s="18" t="n">
        <f aca="false">IF($C$38&lt;Assumptions!$B$42,Assumptions!$B$42*(Assumptions!$B$21+Assumptions!$B$22/Assumptions!$B$42)/(Assumptions!$B$21+Assumptions!$B$22/$C$38),Assumptions!$B$42)</f>
        <v>3</v>
      </c>
      <c r="V38" s="18" t="n">
        <f aca="false">Assumptions!$B$43/$U$38</f>
        <v>1</v>
      </c>
      <c r="W38" s="18" t="n">
        <f aca="false">Assumptions!$B$44*$V$38</f>
        <v>5000000</v>
      </c>
      <c r="X38" s="18" t="n">
        <f aca="false">IF($C$38&lt;Assumptions!$B$47,Assumptions!$B$47*(Assumptions!$B$21+Assumptions!$B$22/Assumptions!$B$47)/(Assumptions!$B$21+Assumptions!$B$22/$C$38),Assumptions!$B$47)</f>
        <v>10</v>
      </c>
      <c r="Y38" s="18" t="n">
        <f aca="false">Assumptions!$B$48/$X$38</f>
        <v>1</v>
      </c>
      <c r="Z38" s="18" t="n">
        <f aca="false">Assumptions!$B$49*$Y$38</f>
        <v>3000000</v>
      </c>
      <c r="AA38" s="18" t="n">
        <f aca="false">IF($C$38&lt;Assumptions!$B$52,Assumptions!$B$52*(Assumptions!$B$21+Assumptions!$B$22/Assumptions!$B$52)/(Assumptions!$B$21+Assumptions!$B$22/$C$38),Assumptions!$B$52)</f>
        <v>25</v>
      </c>
      <c r="AB38" s="18" t="n">
        <f aca="false">Assumptions!$B$53/$AA$38</f>
        <v>1</v>
      </c>
      <c r="AC38" s="18" t="n">
        <f aca="false">Assumptions!$B$54*$AB$38</f>
        <v>2400000</v>
      </c>
      <c r="AD38" s="18" t="n">
        <f aca="false">IF($C$38&lt;Assumptions!$B$57,Assumptions!$B$57*(Assumptions!$B$21+Assumptions!$B$22/Assumptions!$B$57)/(Assumptions!$B$21+Assumptions!$B$22/$C$38),Assumptions!$B$57)</f>
        <v>57.6817359540604</v>
      </c>
      <c r="AE38" s="18" t="n">
        <f aca="false">Assumptions!$B$58/$AD$38</f>
        <v>1.04019060812917</v>
      </c>
      <c r="AF38" s="18" t="n">
        <f aca="false">Assumptions!$B$59*$AE$38</f>
        <v>1733651.36027881</v>
      </c>
      <c r="AG38" s="18" t="n">
        <f aca="false">IF($C$38&lt;Assumptions!$B$62,Assumptions!$B$62*(Assumptions!$B$21+Assumptions!$B$22/Assumptions!$B$62)/(Assumptions!$B$21+Assumptions!$B$22/$C$38),Assumptions!$B$62)</f>
        <v>48.9126262367379</v>
      </c>
      <c r="AH38" s="18" t="n">
        <f aca="false">Assumptions!$B$63/$AG$38</f>
        <v>1.00502293134032</v>
      </c>
      <c r="AI38" s="18" t="n">
        <f aca="false">Assumptions!$B$64*$AH$38</f>
        <v>6133320.27733386</v>
      </c>
      <c r="AJ38" s="16"/>
      <c r="AK38" s="16"/>
      <c r="AL38" s="16"/>
    </row>
    <row r="39" customFormat="false" ht="23.85" hidden="true" customHeight="false" outlineLevel="0" collapsed="false">
      <c r="A39" s="6" t="n">
        <f aca="false">ROW()-ROW($A$33)+Assumptions!$B$4</f>
        <v>6</v>
      </c>
      <c r="B39" s="18" t="n">
        <f aca="false">$P$38</f>
        <v>587882.229487995</v>
      </c>
      <c r="C39" s="18" t="n">
        <f aca="false">Assumptions!$B$6/(Assumptions!$B$16+$B$39)</f>
        <v>37.628498065874</v>
      </c>
      <c r="D39" s="18" t="n">
        <f aca="false">Assumptions!$B$7/$C$39</f>
        <v>797268.069203314</v>
      </c>
      <c r="E39" s="18" t="n">
        <f aca="false">$T$39+$W$39+$Z$39+$AC$39+$AF$39+$AI$39</f>
        <v>23266971.6376127</v>
      </c>
      <c r="F39" s="18" t="n">
        <f aca="false">Assumptions!$B$70/(Assumptions!$B$20+Assumptions!$B$17+$B$39+$E$39+$O$38)</f>
        <v>26.7785530953235</v>
      </c>
      <c r="G39" s="18" t="n">
        <f aca="false">$C$39*(1-Assumptions!$B$71)</f>
        <v>30.1027984526992</v>
      </c>
      <c r="H39" s="18" t="n">
        <f aca="false">MIN($F$39,$G$39)</f>
        <v>26.7785530953235</v>
      </c>
      <c r="I39" s="18" t="str">
        <f aca="false">IF($F$39&lt;=$G$39,"cap","discount")</f>
        <v>cap</v>
      </c>
      <c r="J39" s="18" t="n">
        <f aca="false">Assumptions!$B$69/$H$39</f>
        <v>186716.585552682</v>
      </c>
      <c r="K39" s="18" t="n">
        <f aca="false">Assumptions!$B$74/(Assumptions!$B$20+Assumptions!$B$17+$B$39+$E$39+$J$39)</f>
        <v>42.7393378414047</v>
      </c>
      <c r="L39" s="18" t="n">
        <f aca="false">$C$39*(1-Assumptions!$B$75)</f>
        <v>31.9842233559929</v>
      </c>
      <c r="M39" s="18" t="n">
        <f aca="false">MIN($K$39,$L$39)</f>
        <v>31.9842233559929</v>
      </c>
      <c r="N39" s="18" t="str">
        <f aca="false">IF($K$39&lt;=$L$39,"cap","discount")</f>
        <v>discount</v>
      </c>
      <c r="O39" s="18" t="n">
        <f aca="false">Assumptions!$B$73/$M$39</f>
        <v>93796.243435684</v>
      </c>
      <c r="P39" s="18" t="n">
        <f aca="false">MAX(Assumptions!$B$4,(Assumptions!$B$10*(Assumptions!$B$20+$E$39+Assumptions!$B$17+$J$39+$O$39+$D$39)-Assumptions!$B$17)/(1-Assumptions!$B$10))</f>
        <v>587882.229488009</v>
      </c>
      <c r="Q39" s="18" t="n">
        <f aca="false">Assumptions!$B$20+$E$39+Assumptions!$B$17+$P$39+$J$39+$O$39+$D$39</f>
        <v>38327301.7652924</v>
      </c>
      <c r="R39" s="18" t="n">
        <f aca="false">IF($C$39&lt;Assumptions!$B$37,Assumptions!$B$37*(Assumptions!$B$21+Assumptions!$B$22/Assumptions!$B$37)/(Assumptions!$B$21+Assumptions!$B$22/$C$39),Assumptions!$B$37)</f>
        <v>1</v>
      </c>
      <c r="S39" s="18" t="n">
        <f aca="false">Assumptions!$B$38/$R$39</f>
        <v>1</v>
      </c>
      <c r="T39" s="18" t="n">
        <f aca="false">Assumptions!$B$39*$S$39</f>
        <v>5000000</v>
      </c>
      <c r="U39" s="18" t="n">
        <f aca="false">IF($C$39&lt;Assumptions!$B$42,Assumptions!$B$42*(Assumptions!$B$21+Assumptions!$B$22/Assumptions!$B$42)/(Assumptions!$B$21+Assumptions!$B$22/$C$39),Assumptions!$B$42)</f>
        <v>3</v>
      </c>
      <c r="V39" s="18" t="n">
        <f aca="false">Assumptions!$B$43/$U$39</f>
        <v>1</v>
      </c>
      <c r="W39" s="18" t="n">
        <f aca="false">Assumptions!$B$44*$V$39</f>
        <v>5000000</v>
      </c>
      <c r="X39" s="18" t="n">
        <f aca="false">IF($C$39&lt;Assumptions!$B$47,Assumptions!$B$47*(Assumptions!$B$21+Assumptions!$B$22/Assumptions!$B$47)/(Assumptions!$B$21+Assumptions!$B$22/$C$39),Assumptions!$B$47)</f>
        <v>10</v>
      </c>
      <c r="Y39" s="18" t="n">
        <f aca="false">Assumptions!$B$48/$X$39</f>
        <v>1</v>
      </c>
      <c r="Z39" s="18" t="n">
        <f aca="false">Assumptions!$B$49*$Y$39</f>
        <v>3000000</v>
      </c>
      <c r="AA39" s="18" t="n">
        <f aca="false">IF($C$39&lt;Assumptions!$B$52,Assumptions!$B$52*(Assumptions!$B$21+Assumptions!$B$22/Assumptions!$B$52)/(Assumptions!$B$21+Assumptions!$B$22/$C$39),Assumptions!$B$52)</f>
        <v>25</v>
      </c>
      <c r="AB39" s="18" t="n">
        <f aca="false">Assumptions!$B$53/$AA$39</f>
        <v>1</v>
      </c>
      <c r="AC39" s="18" t="n">
        <f aca="false">Assumptions!$B$54*$AB$39</f>
        <v>2400000</v>
      </c>
      <c r="AD39" s="18" t="n">
        <f aca="false">IF($C$39&lt;Assumptions!$B$57,Assumptions!$B$57*(Assumptions!$B$21+Assumptions!$B$22/Assumptions!$B$57)/(Assumptions!$B$21+Assumptions!$B$22/$C$39),Assumptions!$B$57)</f>
        <v>57.6817359540603</v>
      </c>
      <c r="AE39" s="18" t="n">
        <f aca="false">Assumptions!$B$58/$AD$39</f>
        <v>1.04019060812917</v>
      </c>
      <c r="AF39" s="18" t="n">
        <f aca="false">Assumptions!$B$59*$AE$39</f>
        <v>1733651.36027881</v>
      </c>
      <c r="AG39" s="18" t="n">
        <f aca="false">IF($C$39&lt;Assumptions!$B$62,Assumptions!$B$62*(Assumptions!$B$21+Assumptions!$B$22/Assumptions!$B$62)/(Assumptions!$B$21+Assumptions!$B$22/$C$39),Assumptions!$B$62)</f>
        <v>48.9126262367378</v>
      </c>
      <c r="AH39" s="18" t="n">
        <f aca="false">Assumptions!$B$63/$AG$39</f>
        <v>1.00502293134033</v>
      </c>
      <c r="AI39" s="18" t="n">
        <f aca="false">Assumptions!$B$64*$AH$39</f>
        <v>6133320.27733387</v>
      </c>
      <c r="AJ39" s="16"/>
      <c r="AK39" s="16"/>
      <c r="AL39" s="16"/>
    </row>
    <row r="40" customFormat="false" ht="23.85" hidden="true" customHeight="false" outlineLevel="0" collapsed="false">
      <c r="A40" s="6" t="n">
        <f aca="false">ROW()-ROW($A$33)+Assumptions!$B$4</f>
        <v>7</v>
      </c>
      <c r="B40" s="18" t="n">
        <f aca="false">$P$39</f>
        <v>587882.229488009</v>
      </c>
      <c r="C40" s="18" t="n">
        <f aca="false">Assumptions!$B$6/(Assumptions!$B$16+$B$40)</f>
        <v>37.628498065874</v>
      </c>
      <c r="D40" s="18" t="n">
        <f aca="false">Assumptions!$B$7/$C$40</f>
        <v>797268.069203315</v>
      </c>
      <c r="E40" s="18" t="n">
        <f aca="false">$T$40+$W$40+$Z$40+$AC$40+$AF$40+$AI$40</f>
        <v>23266971.6376127</v>
      </c>
      <c r="F40" s="18" t="n">
        <f aca="false">Assumptions!$B$70/(Assumptions!$B$20+Assumptions!$B$17+$B$40+$E$40+$O$39)</f>
        <v>26.7785530953235</v>
      </c>
      <c r="G40" s="18" t="n">
        <f aca="false">$C$40*(1-Assumptions!$B$71)</f>
        <v>30.1027984526992</v>
      </c>
      <c r="H40" s="18" t="n">
        <f aca="false">MIN($F$40,$G$40)</f>
        <v>26.7785530953235</v>
      </c>
      <c r="I40" s="18" t="str">
        <f aca="false">IF($F$40&lt;=$G$40,"cap","discount")</f>
        <v>cap</v>
      </c>
      <c r="J40" s="18" t="n">
        <f aca="false">Assumptions!$B$69/$H$40</f>
        <v>186716.585552682</v>
      </c>
      <c r="K40" s="18" t="n">
        <f aca="false">Assumptions!$B$74/(Assumptions!$B$20+Assumptions!$B$17+$B$40+$E$40+$J$40)</f>
        <v>42.7393378414047</v>
      </c>
      <c r="L40" s="18" t="n">
        <f aca="false">$C$40*(1-Assumptions!$B$75)</f>
        <v>31.9842233559929</v>
      </c>
      <c r="M40" s="18" t="n">
        <f aca="false">MIN($K$40,$L$40)</f>
        <v>31.9842233559929</v>
      </c>
      <c r="N40" s="18" t="str">
        <f aca="false">IF($K$40&lt;=$L$40,"cap","discount")</f>
        <v>discount</v>
      </c>
      <c r="O40" s="18" t="n">
        <f aca="false">Assumptions!$B$73/$M$40</f>
        <v>93796.2434356841</v>
      </c>
      <c r="P40" s="18" t="n">
        <f aca="false">MAX(Assumptions!$B$4,(Assumptions!$B$10*(Assumptions!$B$20+$E$40+Assumptions!$B$17+$J$40+$O$40+$D$40)-Assumptions!$B$17)/(1-Assumptions!$B$10))</f>
        <v>587882.229488009</v>
      </c>
      <c r="Q40" s="18" t="n">
        <f aca="false">Assumptions!$B$20+$E$40+Assumptions!$B$17+$P$40+$J$40+$O$40+$D$40</f>
        <v>38327301.7652924</v>
      </c>
      <c r="R40" s="18" t="n">
        <f aca="false">IF($C$40&lt;Assumptions!$B$37,Assumptions!$B$37*(Assumptions!$B$21+Assumptions!$B$22/Assumptions!$B$37)/(Assumptions!$B$21+Assumptions!$B$22/$C$40),Assumptions!$B$37)</f>
        <v>1</v>
      </c>
      <c r="S40" s="18" t="n">
        <f aca="false">Assumptions!$B$38/$R$40</f>
        <v>1</v>
      </c>
      <c r="T40" s="18" t="n">
        <f aca="false">Assumptions!$B$39*$S$40</f>
        <v>5000000</v>
      </c>
      <c r="U40" s="18" t="n">
        <f aca="false">IF($C$40&lt;Assumptions!$B$42,Assumptions!$B$42*(Assumptions!$B$21+Assumptions!$B$22/Assumptions!$B$42)/(Assumptions!$B$21+Assumptions!$B$22/$C$40),Assumptions!$B$42)</f>
        <v>3</v>
      </c>
      <c r="V40" s="18" t="n">
        <f aca="false">Assumptions!$B$43/$U$40</f>
        <v>1</v>
      </c>
      <c r="W40" s="18" t="n">
        <f aca="false">Assumptions!$B$44*$V$40</f>
        <v>5000000</v>
      </c>
      <c r="X40" s="18" t="n">
        <f aca="false">IF($C$40&lt;Assumptions!$B$47,Assumptions!$B$47*(Assumptions!$B$21+Assumptions!$B$22/Assumptions!$B$47)/(Assumptions!$B$21+Assumptions!$B$22/$C$40),Assumptions!$B$47)</f>
        <v>10</v>
      </c>
      <c r="Y40" s="18" t="n">
        <f aca="false">Assumptions!$B$48/$X$40</f>
        <v>1</v>
      </c>
      <c r="Z40" s="18" t="n">
        <f aca="false">Assumptions!$B$49*$Y$40</f>
        <v>3000000</v>
      </c>
      <c r="AA40" s="18" t="n">
        <f aca="false">IF($C$40&lt;Assumptions!$B$52,Assumptions!$B$52*(Assumptions!$B$21+Assumptions!$B$22/Assumptions!$B$52)/(Assumptions!$B$21+Assumptions!$B$22/$C$40),Assumptions!$B$52)</f>
        <v>25</v>
      </c>
      <c r="AB40" s="18" t="n">
        <f aca="false">Assumptions!$B$53/$AA$40</f>
        <v>1</v>
      </c>
      <c r="AC40" s="18" t="n">
        <f aca="false">Assumptions!$B$54*$AB$40</f>
        <v>2400000</v>
      </c>
      <c r="AD40" s="18" t="n">
        <f aca="false">IF($C$40&lt;Assumptions!$B$57,Assumptions!$B$57*(Assumptions!$B$21+Assumptions!$B$22/Assumptions!$B$57)/(Assumptions!$B$21+Assumptions!$B$22/$C$40),Assumptions!$B$57)</f>
        <v>57.6817359540603</v>
      </c>
      <c r="AE40" s="18" t="n">
        <f aca="false">Assumptions!$B$58/$AD$40</f>
        <v>1.04019060812917</v>
      </c>
      <c r="AF40" s="18" t="n">
        <f aca="false">Assumptions!$B$59*$AE$40</f>
        <v>1733651.36027881</v>
      </c>
      <c r="AG40" s="18" t="n">
        <f aca="false">IF($C$40&lt;Assumptions!$B$62,Assumptions!$B$62*(Assumptions!$B$21+Assumptions!$B$22/Assumptions!$B$62)/(Assumptions!$B$21+Assumptions!$B$22/$C$40),Assumptions!$B$62)</f>
        <v>48.9126262367378</v>
      </c>
      <c r="AH40" s="18" t="n">
        <f aca="false">Assumptions!$B$63/$AG$40</f>
        <v>1.00502293134033</v>
      </c>
      <c r="AI40" s="18" t="n">
        <f aca="false">Assumptions!$B$64*$AH$40</f>
        <v>6133320.27733387</v>
      </c>
      <c r="AJ40" s="16"/>
      <c r="AK40" s="16"/>
      <c r="AL40" s="16"/>
    </row>
    <row r="41" customFormat="false" ht="23.85" hidden="true" customHeight="false" outlineLevel="0" collapsed="false">
      <c r="A41" s="6" t="n">
        <f aca="false">ROW()-ROW($A$33)+Assumptions!$B$4</f>
        <v>8</v>
      </c>
      <c r="B41" s="18" t="n">
        <f aca="false">$P$40</f>
        <v>587882.229488009</v>
      </c>
      <c r="C41" s="18" t="n">
        <f aca="false">Assumptions!$B$6/(Assumptions!$B$16+$B$41)</f>
        <v>37.628498065874</v>
      </c>
      <c r="D41" s="18" t="n">
        <f aca="false">Assumptions!$B$7/$C$41</f>
        <v>797268.069203315</v>
      </c>
      <c r="E41" s="18" t="n">
        <f aca="false">$T$41+$W$41+$Z$41+$AC$41+$AF$41+$AI$41</f>
        <v>23266971.6376127</v>
      </c>
      <c r="F41" s="18" t="n">
        <f aca="false">Assumptions!$B$70/(Assumptions!$B$20+Assumptions!$B$17+$B$41+$E$41+$O$40)</f>
        <v>26.7785530953235</v>
      </c>
      <c r="G41" s="18" t="n">
        <f aca="false">$C$41*(1-Assumptions!$B$71)</f>
        <v>30.1027984526992</v>
      </c>
      <c r="H41" s="18" t="n">
        <f aca="false">MIN($F$41,$G$41)</f>
        <v>26.7785530953235</v>
      </c>
      <c r="I41" s="18" t="str">
        <f aca="false">IF($F$41&lt;=$G$41,"cap","discount")</f>
        <v>cap</v>
      </c>
      <c r="J41" s="18" t="n">
        <f aca="false">Assumptions!$B$69/$H$41</f>
        <v>186716.585552682</v>
      </c>
      <c r="K41" s="18" t="n">
        <f aca="false">Assumptions!$B$74/(Assumptions!$B$20+Assumptions!$B$17+$B$41+$E$41+$J$41)</f>
        <v>42.7393378414047</v>
      </c>
      <c r="L41" s="18" t="n">
        <f aca="false">$C$41*(1-Assumptions!$B$75)</f>
        <v>31.9842233559929</v>
      </c>
      <c r="M41" s="18" t="n">
        <f aca="false">MIN($K$41,$L$41)</f>
        <v>31.9842233559929</v>
      </c>
      <c r="N41" s="18" t="str">
        <f aca="false">IF($K$41&lt;=$L$41,"cap","discount")</f>
        <v>discount</v>
      </c>
      <c r="O41" s="18" t="n">
        <f aca="false">Assumptions!$B$73/$M$41</f>
        <v>93796.2434356841</v>
      </c>
      <c r="P41" s="18" t="n">
        <f aca="false">MAX(Assumptions!$B$4,(Assumptions!$B$10*(Assumptions!$B$20+$E$41+Assumptions!$B$17+$J$41+$O$41+$D$41)-Assumptions!$B$17)/(1-Assumptions!$B$10))</f>
        <v>587882.229488009</v>
      </c>
      <c r="Q41" s="18" t="n">
        <f aca="false">Assumptions!$B$20+$E$41+Assumptions!$B$17+$P$41+$J$41+$O$41+$D$41</f>
        <v>38327301.7652924</v>
      </c>
      <c r="R41" s="18" t="n">
        <f aca="false">IF($C$41&lt;Assumptions!$B$37,Assumptions!$B$37*(Assumptions!$B$21+Assumptions!$B$22/Assumptions!$B$37)/(Assumptions!$B$21+Assumptions!$B$22/$C$41),Assumptions!$B$37)</f>
        <v>1</v>
      </c>
      <c r="S41" s="18" t="n">
        <f aca="false">Assumptions!$B$38/$R$41</f>
        <v>1</v>
      </c>
      <c r="T41" s="18" t="n">
        <f aca="false">Assumptions!$B$39*$S$41</f>
        <v>5000000</v>
      </c>
      <c r="U41" s="18" t="n">
        <f aca="false">IF($C$41&lt;Assumptions!$B$42,Assumptions!$B$42*(Assumptions!$B$21+Assumptions!$B$22/Assumptions!$B$42)/(Assumptions!$B$21+Assumptions!$B$22/$C$41),Assumptions!$B$42)</f>
        <v>3</v>
      </c>
      <c r="V41" s="18" t="n">
        <f aca="false">Assumptions!$B$43/$U$41</f>
        <v>1</v>
      </c>
      <c r="W41" s="18" t="n">
        <f aca="false">Assumptions!$B$44*$V$41</f>
        <v>5000000</v>
      </c>
      <c r="X41" s="18" t="n">
        <f aca="false">IF($C$41&lt;Assumptions!$B$47,Assumptions!$B$47*(Assumptions!$B$21+Assumptions!$B$22/Assumptions!$B$47)/(Assumptions!$B$21+Assumptions!$B$22/$C$41),Assumptions!$B$47)</f>
        <v>10</v>
      </c>
      <c r="Y41" s="18" t="n">
        <f aca="false">Assumptions!$B$48/$X$41</f>
        <v>1</v>
      </c>
      <c r="Z41" s="18" t="n">
        <f aca="false">Assumptions!$B$49*$Y$41</f>
        <v>3000000</v>
      </c>
      <c r="AA41" s="18" t="n">
        <f aca="false">IF($C$41&lt;Assumptions!$B$52,Assumptions!$B$52*(Assumptions!$B$21+Assumptions!$B$22/Assumptions!$B$52)/(Assumptions!$B$21+Assumptions!$B$22/$C$41),Assumptions!$B$52)</f>
        <v>25</v>
      </c>
      <c r="AB41" s="18" t="n">
        <f aca="false">Assumptions!$B$53/$AA$41</f>
        <v>1</v>
      </c>
      <c r="AC41" s="18" t="n">
        <f aca="false">Assumptions!$B$54*$AB$41</f>
        <v>2400000</v>
      </c>
      <c r="AD41" s="18" t="n">
        <f aca="false">IF($C$41&lt;Assumptions!$B$57,Assumptions!$B$57*(Assumptions!$B$21+Assumptions!$B$22/Assumptions!$B$57)/(Assumptions!$B$21+Assumptions!$B$22/$C$41),Assumptions!$B$57)</f>
        <v>57.6817359540603</v>
      </c>
      <c r="AE41" s="18" t="n">
        <f aca="false">Assumptions!$B$58/$AD$41</f>
        <v>1.04019060812917</v>
      </c>
      <c r="AF41" s="18" t="n">
        <f aca="false">Assumptions!$B$59*$AE$41</f>
        <v>1733651.36027881</v>
      </c>
      <c r="AG41" s="18" t="n">
        <f aca="false">IF($C$41&lt;Assumptions!$B$62,Assumptions!$B$62*(Assumptions!$B$21+Assumptions!$B$22/Assumptions!$B$62)/(Assumptions!$B$21+Assumptions!$B$22/$C$41),Assumptions!$B$62)</f>
        <v>48.9126262367378</v>
      </c>
      <c r="AH41" s="18" t="n">
        <f aca="false">Assumptions!$B$63/$AG$41</f>
        <v>1.00502293134033</v>
      </c>
      <c r="AI41" s="18" t="n">
        <f aca="false">Assumptions!$B$64*$AH$41</f>
        <v>6133320.27733387</v>
      </c>
      <c r="AJ41" s="16"/>
      <c r="AK41" s="16"/>
      <c r="AL41" s="16"/>
    </row>
    <row r="42" customFormat="false" ht="23.85" hidden="true" customHeight="false" outlineLevel="0" collapsed="false">
      <c r="A42" s="6" t="n">
        <f aca="false">ROW()-ROW($A$33)+Assumptions!$B$4</f>
        <v>9</v>
      </c>
      <c r="B42" s="18" t="n">
        <f aca="false">$P$41</f>
        <v>587882.229488009</v>
      </c>
      <c r="C42" s="18" t="n">
        <f aca="false">Assumptions!$B$6/(Assumptions!$B$16+$B$42)</f>
        <v>37.628498065874</v>
      </c>
      <c r="D42" s="18" t="n">
        <f aca="false">Assumptions!$B$7/$C$42</f>
        <v>797268.069203315</v>
      </c>
      <c r="E42" s="18" t="n">
        <f aca="false">$T$42+$W$42+$Z$42+$AC$42+$AF$42+$AI$42</f>
        <v>23266971.6376127</v>
      </c>
      <c r="F42" s="18" t="n">
        <f aca="false">Assumptions!$B$70/(Assumptions!$B$20+Assumptions!$B$17+$B$42+$E$42+$O$41)</f>
        <v>26.7785530953235</v>
      </c>
      <c r="G42" s="18" t="n">
        <f aca="false">$C$42*(1-Assumptions!$B$71)</f>
        <v>30.1027984526992</v>
      </c>
      <c r="H42" s="18" t="n">
        <f aca="false">MIN($F$42,$G$42)</f>
        <v>26.7785530953235</v>
      </c>
      <c r="I42" s="18" t="str">
        <f aca="false">IF($F$42&lt;=$G$42,"cap","discount")</f>
        <v>cap</v>
      </c>
      <c r="J42" s="18" t="n">
        <f aca="false">Assumptions!$B$69/$H$42</f>
        <v>186716.585552682</v>
      </c>
      <c r="K42" s="18" t="n">
        <f aca="false">Assumptions!$B$74/(Assumptions!$B$20+Assumptions!$B$17+$B$42+$E$42+$J$42)</f>
        <v>42.7393378414047</v>
      </c>
      <c r="L42" s="18" t="n">
        <f aca="false">$C$42*(1-Assumptions!$B$75)</f>
        <v>31.9842233559929</v>
      </c>
      <c r="M42" s="18" t="n">
        <f aca="false">MIN($K$42,$L$42)</f>
        <v>31.9842233559929</v>
      </c>
      <c r="N42" s="18" t="str">
        <f aca="false">IF($K$42&lt;=$L$42,"cap","discount")</f>
        <v>discount</v>
      </c>
      <c r="O42" s="18" t="n">
        <f aca="false">Assumptions!$B$73/$M$42</f>
        <v>93796.2434356841</v>
      </c>
      <c r="P42" s="18" t="n">
        <f aca="false">MAX(Assumptions!$B$4,(Assumptions!$B$10*(Assumptions!$B$20+$E$42+Assumptions!$B$17+$J$42+$O$42+$D$42)-Assumptions!$B$17)/(1-Assumptions!$B$10))</f>
        <v>587882.229488009</v>
      </c>
      <c r="Q42" s="18" t="n">
        <f aca="false">Assumptions!$B$20+$E$42+Assumptions!$B$17+$P$42+$J$42+$O$42+$D$42</f>
        <v>38327301.7652924</v>
      </c>
      <c r="R42" s="18" t="n">
        <f aca="false">IF($C$42&lt;Assumptions!$B$37,Assumptions!$B$37*(Assumptions!$B$21+Assumptions!$B$22/Assumptions!$B$37)/(Assumptions!$B$21+Assumptions!$B$22/$C$42),Assumptions!$B$37)</f>
        <v>1</v>
      </c>
      <c r="S42" s="18" t="n">
        <f aca="false">Assumptions!$B$38/$R$42</f>
        <v>1</v>
      </c>
      <c r="T42" s="18" t="n">
        <f aca="false">Assumptions!$B$39*$S$42</f>
        <v>5000000</v>
      </c>
      <c r="U42" s="18" t="n">
        <f aca="false">IF($C$42&lt;Assumptions!$B$42,Assumptions!$B$42*(Assumptions!$B$21+Assumptions!$B$22/Assumptions!$B$42)/(Assumptions!$B$21+Assumptions!$B$22/$C$42),Assumptions!$B$42)</f>
        <v>3</v>
      </c>
      <c r="V42" s="18" t="n">
        <f aca="false">Assumptions!$B$43/$U$42</f>
        <v>1</v>
      </c>
      <c r="W42" s="18" t="n">
        <f aca="false">Assumptions!$B$44*$V$42</f>
        <v>5000000</v>
      </c>
      <c r="X42" s="18" t="n">
        <f aca="false">IF($C$42&lt;Assumptions!$B$47,Assumptions!$B$47*(Assumptions!$B$21+Assumptions!$B$22/Assumptions!$B$47)/(Assumptions!$B$21+Assumptions!$B$22/$C$42),Assumptions!$B$47)</f>
        <v>10</v>
      </c>
      <c r="Y42" s="18" t="n">
        <f aca="false">Assumptions!$B$48/$X$42</f>
        <v>1</v>
      </c>
      <c r="Z42" s="18" t="n">
        <f aca="false">Assumptions!$B$49*$Y$42</f>
        <v>3000000</v>
      </c>
      <c r="AA42" s="18" t="n">
        <f aca="false">IF($C$42&lt;Assumptions!$B$52,Assumptions!$B$52*(Assumptions!$B$21+Assumptions!$B$22/Assumptions!$B$52)/(Assumptions!$B$21+Assumptions!$B$22/$C$42),Assumptions!$B$52)</f>
        <v>25</v>
      </c>
      <c r="AB42" s="18" t="n">
        <f aca="false">Assumptions!$B$53/$AA$42</f>
        <v>1</v>
      </c>
      <c r="AC42" s="18" t="n">
        <f aca="false">Assumptions!$B$54*$AB$42</f>
        <v>2400000</v>
      </c>
      <c r="AD42" s="18" t="n">
        <f aca="false">IF($C$42&lt;Assumptions!$B$57,Assumptions!$B$57*(Assumptions!$B$21+Assumptions!$B$22/Assumptions!$B$57)/(Assumptions!$B$21+Assumptions!$B$22/$C$42),Assumptions!$B$57)</f>
        <v>57.6817359540603</v>
      </c>
      <c r="AE42" s="18" t="n">
        <f aca="false">Assumptions!$B$58/$AD$42</f>
        <v>1.04019060812917</v>
      </c>
      <c r="AF42" s="18" t="n">
        <f aca="false">Assumptions!$B$59*$AE$42</f>
        <v>1733651.36027881</v>
      </c>
      <c r="AG42" s="18" t="n">
        <f aca="false">IF($C$42&lt;Assumptions!$B$62,Assumptions!$B$62*(Assumptions!$B$21+Assumptions!$B$22/Assumptions!$B$62)/(Assumptions!$B$21+Assumptions!$B$22/$C$42),Assumptions!$B$62)</f>
        <v>48.9126262367378</v>
      </c>
      <c r="AH42" s="18" t="n">
        <f aca="false">Assumptions!$B$63/$AG$42</f>
        <v>1.00502293134033</v>
      </c>
      <c r="AI42" s="18" t="n">
        <f aca="false">Assumptions!$B$64*$AH$42</f>
        <v>6133320.27733387</v>
      </c>
      <c r="AJ42" s="16"/>
      <c r="AK42" s="16"/>
      <c r="AL42" s="16"/>
    </row>
    <row r="43" customFormat="false" ht="23.85" hidden="true" customHeight="false" outlineLevel="0" collapsed="false">
      <c r="A43" s="6" t="n">
        <f aca="false">ROW()-ROW($A$33)+Assumptions!$B$4</f>
        <v>10</v>
      </c>
      <c r="B43" s="18" t="n">
        <f aca="false">$P$42</f>
        <v>587882.229488009</v>
      </c>
      <c r="C43" s="18" t="n">
        <f aca="false">Assumptions!$B$6/(Assumptions!$B$16+$B$43)</f>
        <v>37.628498065874</v>
      </c>
      <c r="D43" s="18" t="n">
        <f aca="false">Assumptions!$B$7/$C$43</f>
        <v>797268.069203315</v>
      </c>
      <c r="E43" s="18" t="n">
        <f aca="false">$T$43+$W$43+$Z$43+$AC$43+$AF$43+$AI$43</f>
        <v>23266971.6376127</v>
      </c>
      <c r="F43" s="18" t="n">
        <f aca="false">Assumptions!$B$70/(Assumptions!$B$20+Assumptions!$B$17+$B$43+$E$43+$O$42)</f>
        <v>26.7785530953235</v>
      </c>
      <c r="G43" s="18" t="n">
        <f aca="false">$C$43*(1-Assumptions!$B$71)</f>
        <v>30.1027984526992</v>
      </c>
      <c r="H43" s="18" t="n">
        <f aca="false">MIN($F$43,$G$43)</f>
        <v>26.7785530953235</v>
      </c>
      <c r="I43" s="18" t="str">
        <f aca="false">IF($F$43&lt;=$G$43,"cap","discount")</f>
        <v>cap</v>
      </c>
      <c r="J43" s="18" t="n">
        <f aca="false">Assumptions!$B$69/$H$43</f>
        <v>186716.585552682</v>
      </c>
      <c r="K43" s="18" t="n">
        <f aca="false">Assumptions!$B$74/(Assumptions!$B$20+Assumptions!$B$17+$B$43+$E$43+$J$43)</f>
        <v>42.7393378414047</v>
      </c>
      <c r="L43" s="18" t="n">
        <f aca="false">$C$43*(1-Assumptions!$B$75)</f>
        <v>31.9842233559929</v>
      </c>
      <c r="M43" s="18" t="n">
        <f aca="false">MIN($K$43,$L$43)</f>
        <v>31.9842233559929</v>
      </c>
      <c r="N43" s="18" t="str">
        <f aca="false">IF($K$43&lt;=$L$43,"cap","discount")</f>
        <v>discount</v>
      </c>
      <c r="O43" s="18" t="n">
        <f aca="false">Assumptions!$B$73/$M$43</f>
        <v>93796.2434356841</v>
      </c>
      <c r="P43" s="18" t="n">
        <f aca="false">MAX(Assumptions!$B$4,(Assumptions!$B$10*(Assumptions!$B$20+$E$43+Assumptions!$B$17+$J$43+$O$43+$D$43)-Assumptions!$B$17)/(1-Assumptions!$B$10))</f>
        <v>587882.229488009</v>
      </c>
      <c r="Q43" s="18" t="n">
        <f aca="false">Assumptions!$B$20+$E$43+Assumptions!$B$17+$P$43+$J$43+$O$43+$D$43</f>
        <v>38327301.7652924</v>
      </c>
      <c r="R43" s="18" t="n">
        <f aca="false">IF($C$43&lt;Assumptions!$B$37,Assumptions!$B$37*(Assumptions!$B$21+Assumptions!$B$22/Assumptions!$B$37)/(Assumptions!$B$21+Assumptions!$B$22/$C$43),Assumptions!$B$37)</f>
        <v>1</v>
      </c>
      <c r="S43" s="18" t="n">
        <f aca="false">Assumptions!$B$38/$R$43</f>
        <v>1</v>
      </c>
      <c r="T43" s="18" t="n">
        <f aca="false">Assumptions!$B$39*$S$43</f>
        <v>5000000</v>
      </c>
      <c r="U43" s="18" t="n">
        <f aca="false">IF($C$43&lt;Assumptions!$B$42,Assumptions!$B$42*(Assumptions!$B$21+Assumptions!$B$22/Assumptions!$B$42)/(Assumptions!$B$21+Assumptions!$B$22/$C$43),Assumptions!$B$42)</f>
        <v>3</v>
      </c>
      <c r="V43" s="18" t="n">
        <f aca="false">Assumptions!$B$43/$U$43</f>
        <v>1</v>
      </c>
      <c r="W43" s="18" t="n">
        <f aca="false">Assumptions!$B$44*$V$43</f>
        <v>5000000</v>
      </c>
      <c r="X43" s="18" t="n">
        <f aca="false">IF($C$43&lt;Assumptions!$B$47,Assumptions!$B$47*(Assumptions!$B$21+Assumptions!$B$22/Assumptions!$B$47)/(Assumptions!$B$21+Assumptions!$B$22/$C$43),Assumptions!$B$47)</f>
        <v>10</v>
      </c>
      <c r="Y43" s="18" t="n">
        <f aca="false">Assumptions!$B$48/$X$43</f>
        <v>1</v>
      </c>
      <c r="Z43" s="18" t="n">
        <f aca="false">Assumptions!$B$49*$Y$43</f>
        <v>3000000</v>
      </c>
      <c r="AA43" s="18" t="n">
        <f aca="false">IF($C$43&lt;Assumptions!$B$52,Assumptions!$B$52*(Assumptions!$B$21+Assumptions!$B$22/Assumptions!$B$52)/(Assumptions!$B$21+Assumptions!$B$22/$C$43),Assumptions!$B$52)</f>
        <v>25</v>
      </c>
      <c r="AB43" s="18" t="n">
        <f aca="false">Assumptions!$B$53/$AA$43</f>
        <v>1</v>
      </c>
      <c r="AC43" s="18" t="n">
        <f aca="false">Assumptions!$B$54*$AB$43</f>
        <v>2400000</v>
      </c>
      <c r="AD43" s="18" t="n">
        <f aca="false">IF($C$43&lt;Assumptions!$B$57,Assumptions!$B$57*(Assumptions!$B$21+Assumptions!$B$22/Assumptions!$B$57)/(Assumptions!$B$21+Assumptions!$B$22/$C$43),Assumptions!$B$57)</f>
        <v>57.6817359540603</v>
      </c>
      <c r="AE43" s="18" t="n">
        <f aca="false">Assumptions!$B$58/$AD$43</f>
        <v>1.04019060812917</v>
      </c>
      <c r="AF43" s="18" t="n">
        <f aca="false">Assumptions!$B$59*$AE$43</f>
        <v>1733651.36027881</v>
      </c>
      <c r="AG43" s="18" t="n">
        <f aca="false">IF($C$43&lt;Assumptions!$B$62,Assumptions!$B$62*(Assumptions!$B$21+Assumptions!$B$22/Assumptions!$B$62)/(Assumptions!$B$21+Assumptions!$B$22/$C$43),Assumptions!$B$62)</f>
        <v>48.9126262367378</v>
      </c>
      <c r="AH43" s="18" t="n">
        <f aca="false">Assumptions!$B$63/$AG$43</f>
        <v>1.00502293134033</v>
      </c>
      <c r="AI43" s="18" t="n">
        <f aca="false">Assumptions!$B$64*$AH$43</f>
        <v>6133320.27733387</v>
      </c>
      <c r="AJ43" s="16"/>
      <c r="AK43" s="16"/>
      <c r="AL43" s="16"/>
    </row>
    <row r="44" customFormat="false" ht="23.85" hidden="true" customHeight="false" outlineLevel="0" collapsed="false">
      <c r="A44" s="6" t="n">
        <f aca="false">ROW()-ROW($A$33)+Assumptions!$B$4</f>
        <v>11</v>
      </c>
      <c r="B44" s="18" t="n">
        <f aca="false">$P$43</f>
        <v>587882.229488009</v>
      </c>
      <c r="C44" s="18" t="n">
        <f aca="false">Assumptions!$B$6/(Assumptions!$B$16+$B$44)</f>
        <v>37.628498065874</v>
      </c>
      <c r="D44" s="18" t="n">
        <f aca="false">Assumptions!$B$7/$C$44</f>
        <v>797268.069203315</v>
      </c>
      <c r="E44" s="18" t="n">
        <f aca="false">$T$44+$W$44+$Z$44+$AC$44+$AF$44+$AI$44</f>
        <v>23266971.6376127</v>
      </c>
      <c r="F44" s="18" t="n">
        <f aca="false">Assumptions!$B$70/(Assumptions!$B$20+Assumptions!$B$17+$B$44+$E$44+$O$43)</f>
        <v>26.7785530953235</v>
      </c>
      <c r="G44" s="18" t="n">
        <f aca="false">$C$44*(1-Assumptions!$B$71)</f>
        <v>30.1027984526992</v>
      </c>
      <c r="H44" s="18" t="n">
        <f aca="false">MIN($F$44,$G$44)</f>
        <v>26.7785530953235</v>
      </c>
      <c r="I44" s="18" t="str">
        <f aca="false">IF($F$44&lt;=$G$44,"cap","discount")</f>
        <v>cap</v>
      </c>
      <c r="J44" s="18" t="n">
        <f aca="false">Assumptions!$B$69/$H$44</f>
        <v>186716.585552682</v>
      </c>
      <c r="K44" s="18" t="n">
        <f aca="false">Assumptions!$B$74/(Assumptions!$B$20+Assumptions!$B$17+$B$44+$E$44+$J$44)</f>
        <v>42.7393378414047</v>
      </c>
      <c r="L44" s="18" t="n">
        <f aca="false">$C$44*(1-Assumptions!$B$75)</f>
        <v>31.9842233559929</v>
      </c>
      <c r="M44" s="18" t="n">
        <f aca="false">MIN($K$44,$L$44)</f>
        <v>31.9842233559929</v>
      </c>
      <c r="N44" s="18" t="str">
        <f aca="false">IF($K$44&lt;=$L$44,"cap","discount")</f>
        <v>discount</v>
      </c>
      <c r="O44" s="18" t="n">
        <f aca="false">Assumptions!$B$73/$M$44</f>
        <v>93796.2434356841</v>
      </c>
      <c r="P44" s="18" t="n">
        <f aca="false">MAX(Assumptions!$B$4,(Assumptions!$B$10*(Assumptions!$B$20+$E$44+Assumptions!$B$17+$J$44+$O$44+$D$44)-Assumptions!$B$17)/(1-Assumptions!$B$10))</f>
        <v>587882.229488009</v>
      </c>
      <c r="Q44" s="18" t="n">
        <f aca="false">Assumptions!$B$20+$E$44+Assumptions!$B$17+$P$44+$J$44+$O$44+$D$44</f>
        <v>38327301.7652924</v>
      </c>
      <c r="R44" s="18" t="n">
        <f aca="false">IF($C$44&lt;Assumptions!$B$37,Assumptions!$B$37*(Assumptions!$B$21+Assumptions!$B$22/Assumptions!$B$37)/(Assumptions!$B$21+Assumptions!$B$22/$C$44),Assumptions!$B$37)</f>
        <v>1</v>
      </c>
      <c r="S44" s="18" t="n">
        <f aca="false">Assumptions!$B$38/$R$44</f>
        <v>1</v>
      </c>
      <c r="T44" s="18" t="n">
        <f aca="false">Assumptions!$B$39*$S$44</f>
        <v>5000000</v>
      </c>
      <c r="U44" s="18" t="n">
        <f aca="false">IF($C$44&lt;Assumptions!$B$42,Assumptions!$B$42*(Assumptions!$B$21+Assumptions!$B$22/Assumptions!$B$42)/(Assumptions!$B$21+Assumptions!$B$22/$C$44),Assumptions!$B$42)</f>
        <v>3</v>
      </c>
      <c r="V44" s="18" t="n">
        <f aca="false">Assumptions!$B$43/$U$44</f>
        <v>1</v>
      </c>
      <c r="W44" s="18" t="n">
        <f aca="false">Assumptions!$B$44*$V$44</f>
        <v>5000000</v>
      </c>
      <c r="X44" s="18" t="n">
        <f aca="false">IF($C$44&lt;Assumptions!$B$47,Assumptions!$B$47*(Assumptions!$B$21+Assumptions!$B$22/Assumptions!$B$47)/(Assumptions!$B$21+Assumptions!$B$22/$C$44),Assumptions!$B$47)</f>
        <v>10</v>
      </c>
      <c r="Y44" s="18" t="n">
        <f aca="false">Assumptions!$B$48/$X$44</f>
        <v>1</v>
      </c>
      <c r="Z44" s="18" t="n">
        <f aca="false">Assumptions!$B$49*$Y$44</f>
        <v>3000000</v>
      </c>
      <c r="AA44" s="18" t="n">
        <f aca="false">IF($C$44&lt;Assumptions!$B$52,Assumptions!$B$52*(Assumptions!$B$21+Assumptions!$B$22/Assumptions!$B$52)/(Assumptions!$B$21+Assumptions!$B$22/$C$44),Assumptions!$B$52)</f>
        <v>25</v>
      </c>
      <c r="AB44" s="18" t="n">
        <f aca="false">Assumptions!$B$53/$AA$44</f>
        <v>1</v>
      </c>
      <c r="AC44" s="18" t="n">
        <f aca="false">Assumptions!$B$54*$AB$44</f>
        <v>2400000</v>
      </c>
      <c r="AD44" s="18" t="n">
        <f aca="false">IF($C$44&lt;Assumptions!$B$57,Assumptions!$B$57*(Assumptions!$B$21+Assumptions!$B$22/Assumptions!$B$57)/(Assumptions!$B$21+Assumptions!$B$22/$C$44),Assumptions!$B$57)</f>
        <v>57.6817359540603</v>
      </c>
      <c r="AE44" s="18" t="n">
        <f aca="false">Assumptions!$B$58/$AD$44</f>
        <v>1.04019060812917</v>
      </c>
      <c r="AF44" s="18" t="n">
        <f aca="false">Assumptions!$B$59*$AE$44</f>
        <v>1733651.36027881</v>
      </c>
      <c r="AG44" s="18" t="n">
        <f aca="false">IF($C$44&lt;Assumptions!$B$62,Assumptions!$B$62*(Assumptions!$B$21+Assumptions!$B$22/Assumptions!$B$62)/(Assumptions!$B$21+Assumptions!$B$22/$C$44),Assumptions!$B$62)</f>
        <v>48.9126262367378</v>
      </c>
      <c r="AH44" s="18" t="n">
        <f aca="false">Assumptions!$B$63/$AG$44</f>
        <v>1.00502293134033</v>
      </c>
      <c r="AI44" s="18" t="n">
        <f aca="false">Assumptions!$B$64*$AH$44</f>
        <v>6133320.27733387</v>
      </c>
      <c r="AJ44" s="16"/>
      <c r="AK44" s="16"/>
      <c r="AL44" s="16"/>
    </row>
    <row r="45" customFormat="false" ht="23.85" hidden="true" customHeight="false" outlineLevel="0" collapsed="false">
      <c r="A45" s="6" t="n">
        <f aca="false">ROW()-ROW($A$33)+Assumptions!$B$4</f>
        <v>12</v>
      </c>
      <c r="B45" s="18" t="n">
        <f aca="false">$P$44</f>
        <v>587882.229488009</v>
      </c>
      <c r="C45" s="18" t="n">
        <f aca="false">Assumptions!$B$6/(Assumptions!$B$16+$B$45)</f>
        <v>37.628498065874</v>
      </c>
      <c r="D45" s="18" t="n">
        <f aca="false">Assumptions!$B$7/$C$45</f>
        <v>797268.069203315</v>
      </c>
      <c r="E45" s="18" t="n">
        <f aca="false">$T$45+$W$45+$Z$45+$AC$45+$AF$45+$AI$45</f>
        <v>23266971.6376127</v>
      </c>
      <c r="F45" s="18" t="n">
        <f aca="false">Assumptions!$B$70/(Assumptions!$B$20+Assumptions!$B$17+$B$45+$E$45+$O$44)</f>
        <v>26.7785530953235</v>
      </c>
      <c r="G45" s="18" t="n">
        <f aca="false">$C$45*(1-Assumptions!$B$71)</f>
        <v>30.1027984526992</v>
      </c>
      <c r="H45" s="18" t="n">
        <f aca="false">MIN($F$45,$G$45)</f>
        <v>26.7785530953235</v>
      </c>
      <c r="I45" s="18" t="str">
        <f aca="false">IF($F$45&lt;=$G$45,"cap","discount")</f>
        <v>cap</v>
      </c>
      <c r="J45" s="18" t="n">
        <f aca="false">Assumptions!$B$69/$H$45</f>
        <v>186716.585552682</v>
      </c>
      <c r="K45" s="18" t="n">
        <f aca="false">Assumptions!$B$74/(Assumptions!$B$20+Assumptions!$B$17+$B$45+$E$45+$J$45)</f>
        <v>42.7393378414047</v>
      </c>
      <c r="L45" s="18" t="n">
        <f aca="false">$C$45*(1-Assumptions!$B$75)</f>
        <v>31.9842233559929</v>
      </c>
      <c r="M45" s="18" t="n">
        <f aca="false">MIN($K$45,$L$45)</f>
        <v>31.9842233559929</v>
      </c>
      <c r="N45" s="18" t="str">
        <f aca="false">IF($K$45&lt;=$L$45,"cap","discount")</f>
        <v>discount</v>
      </c>
      <c r="O45" s="18" t="n">
        <f aca="false">Assumptions!$B$73/$M$45</f>
        <v>93796.2434356841</v>
      </c>
      <c r="P45" s="18" t="n">
        <f aca="false">MAX(Assumptions!$B$4,(Assumptions!$B$10*(Assumptions!$B$20+$E$45+Assumptions!$B$17+$J$45+$O$45+$D$45)-Assumptions!$B$17)/(1-Assumptions!$B$10))</f>
        <v>587882.229488009</v>
      </c>
      <c r="Q45" s="18" t="n">
        <f aca="false">Assumptions!$B$20+$E$45+Assumptions!$B$17+$P$45+$J$45+$O$45+$D$45</f>
        <v>38327301.7652924</v>
      </c>
      <c r="R45" s="18" t="n">
        <f aca="false">IF($C$45&lt;Assumptions!$B$37,Assumptions!$B$37*(Assumptions!$B$21+Assumptions!$B$22/Assumptions!$B$37)/(Assumptions!$B$21+Assumptions!$B$22/$C$45),Assumptions!$B$37)</f>
        <v>1</v>
      </c>
      <c r="S45" s="18" t="n">
        <f aca="false">Assumptions!$B$38/$R$45</f>
        <v>1</v>
      </c>
      <c r="T45" s="18" t="n">
        <f aca="false">Assumptions!$B$39*$S$45</f>
        <v>5000000</v>
      </c>
      <c r="U45" s="18" t="n">
        <f aca="false">IF($C$45&lt;Assumptions!$B$42,Assumptions!$B$42*(Assumptions!$B$21+Assumptions!$B$22/Assumptions!$B$42)/(Assumptions!$B$21+Assumptions!$B$22/$C$45),Assumptions!$B$42)</f>
        <v>3</v>
      </c>
      <c r="V45" s="18" t="n">
        <f aca="false">Assumptions!$B$43/$U$45</f>
        <v>1</v>
      </c>
      <c r="W45" s="18" t="n">
        <f aca="false">Assumptions!$B$44*$V$45</f>
        <v>5000000</v>
      </c>
      <c r="X45" s="18" t="n">
        <f aca="false">IF($C$45&lt;Assumptions!$B$47,Assumptions!$B$47*(Assumptions!$B$21+Assumptions!$B$22/Assumptions!$B$47)/(Assumptions!$B$21+Assumptions!$B$22/$C$45),Assumptions!$B$47)</f>
        <v>10</v>
      </c>
      <c r="Y45" s="18" t="n">
        <f aca="false">Assumptions!$B$48/$X$45</f>
        <v>1</v>
      </c>
      <c r="Z45" s="18" t="n">
        <f aca="false">Assumptions!$B$49*$Y$45</f>
        <v>3000000</v>
      </c>
      <c r="AA45" s="18" t="n">
        <f aca="false">IF($C$45&lt;Assumptions!$B$52,Assumptions!$B$52*(Assumptions!$B$21+Assumptions!$B$22/Assumptions!$B$52)/(Assumptions!$B$21+Assumptions!$B$22/$C$45),Assumptions!$B$52)</f>
        <v>25</v>
      </c>
      <c r="AB45" s="18" t="n">
        <f aca="false">Assumptions!$B$53/$AA$45</f>
        <v>1</v>
      </c>
      <c r="AC45" s="18" t="n">
        <f aca="false">Assumptions!$B$54*$AB$45</f>
        <v>2400000</v>
      </c>
      <c r="AD45" s="18" t="n">
        <f aca="false">IF($C$45&lt;Assumptions!$B$57,Assumptions!$B$57*(Assumptions!$B$21+Assumptions!$B$22/Assumptions!$B$57)/(Assumptions!$B$21+Assumptions!$B$22/$C$45),Assumptions!$B$57)</f>
        <v>57.6817359540603</v>
      </c>
      <c r="AE45" s="18" t="n">
        <f aca="false">Assumptions!$B$58/$AD$45</f>
        <v>1.04019060812917</v>
      </c>
      <c r="AF45" s="18" t="n">
        <f aca="false">Assumptions!$B$59*$AE$45</f>
        <v>1733651.36027881</v>
      </c>
      <c r="AG45" s="18" t="n">
        <f aca="false">IF($C$45&lt;Assumptions!$B$62,Assumptions!$B$62*(Assumptions!$B$21+Assumptions!$B$22/Assumptions!$B$62)/(Assumptions!$B$21+Assumptions!$B$22/$C$45),Assumptions!$B$62)</f>
        <v>48.9126262367378</v>
      </c>
      <c r="AH45" s="18" t="n">
        <f aca="false">Assumptions!$B$63/$AG$45</f>
        <v>1.00502293134033</v>
      </c>
      <c r="AI45" s="18" t="n">
        <f aca="false">Assumptions!$B$64*$AH$45</f>
        <v>6133320.27733387</v>
      </c>
      <c r="AJ45" s="16"/>
      <c r="AK45" s="16"/>
      <c r="AL45" s="16"/>
    </row>
    <row r="46" customFormat="false" ht="23.85" hidden="true" customHeight="false" outlineLevel="0" collapsed="false">
      <c r="A46" s="6" t="n">
        <f aca="false">ROW()-ROW($A$33)+Assumptions!$B$4</f>
        <v>13</v>
      </c>
      <c r="B46" s="18" t="n">
        <f aca="false">$P$45</f>
        <v>587882.229488009</v>
      </c>
      <c r="C46" s="18" t="n">
        <f aca="false">Assumptions!$B$6/(Assumptions!$B$16+$B$46)</f>
        <v>37.628498065874</v>
      </c>
      <c r="D46" s="18" t="n">
        <f aca="false">Assumptions!$B$7/$C$46</f>
        <v>797268.069203315</v>
      </c>
      <c r="E46" s="18" t="n">
        <f aca="false">$T$46+$W$46+$Z$46+$AC$46+$AF$46+$AI$46</f>
        <v>23266971.6376127</v>
      </c>
      <c r="F46" s="18" t="n">
        <f aca="false">Assumptions!$B$70/(Assumptions!$B$20+Assumptions!$B$17+$B$46+$E$46+$O$45)</f>
        <v>26.7785530953235</v>
      </c>
      <c r="G46" s="18" t="n">
        <f aca="false">$C$46*(1-Assumptions!$B$71)</f>
        <v>30.1027984526992</v>
      </c>
      <c r="H46" s="18" t="n">
        <f aca="false">MIN($F$46,$G$46)</f>
        <v>26.7785530953235</v>
      </c>
      <c r="I46" s="18" t="str">
        <f aca="false">IF($F$46&lt;=$G$46,"cap","discount")</f>
        <v>cap</v>
      </c>
      <c r="J46" s="18" t="n">
        <f aca="false">Assumptions!$B$69/$H$46</f>
        <v>186716.585552682</v>
      </c>
      <c r="K46" s="18" t="n">
        <f aca="false">Assumptions!$B$74/(Assumptions!$B$20+Assumptions!$B$17+$B$46+$E$46+$J$46)</f>
        <v>42.7393378414047</v>
      </c>
      <c r="L46" s="18" t="n">
        <f aca="false">$C$46*(1-Assumptions!$B$75)</f>
        <v>31.9842233559929</v>
      </c>
      <c r="M46" s="18" t="n">
        <f aca="false">MIN($K$46,$L$46)</f>
        <v>31.9842233559929</v>
      </c>
      <c r="N46" s="18" t="str">
        <f aca="false">IF($K$46&lt;=$L$46,"cap","discount")</f>
        <v>discount</v>
      </c>
      <c r="O46" s="18" t="n">
        <f aca="false">Assumptions!$B$73/$M$46</f>
        <v>93796.2434356841</v>
      </c>
      <c r="P46" s="18" t="n">
        <f aca="false">MAX(Assumptions!$B$4,(Assumptions!$B$10*(Assumptions!$B$20+$E$46+Assumptions!$B$17+$J$46+$O$46+$D$46)-Assumptions!$B$17)/(1-Assumptions!$B$10))</f>
        <v>587882.229488009</v>
      </c>
      <c r="Q46" s="18" t="n">
        <f aca="false">Assumptions!$B$20+$E$46+Assumptions!$B$17+$P$46+$J$46+$O$46+$D$46</f>
        <v>38327301.7652924</v>
      </c>
      <c r="R46" s="18" t="n">
        <f aca="false">IF($C$46&lt;Assumptions!$B$37,Assumptions!$B$37*(Assumptions!$B$21+Assumptions!$B$22/Assumptions!$B$37)/(Assumptions!$B$21+Assumptions!$B$22/$C$46),Assumptions!$B$37)</f>
        <v>1</v>
      </c>
      <c r="S46" s="18" t="n">
        <f aca="false">Assumptions!$B$38/$R$46</f>
        <v>1</v>
      </c>
      <c r="T46" s="18" t="n">
        <f aca="false">Assumptions!$B$39*$S$46</f>
        <v>5000000</v>
      </c>
      <c r="U46" s="18" t="n">
        <f aca="false">IF($C$46&lt;Assumptions!$B$42,Assumptions!$B$42*(Assumptions!$B$21+Assumptions!$B$22/Assumptions!$B$42)/(Assumptions!$B$21+Assumptions!$B$22/$C$46),Assumptions!$B$42)</f>
        <v>3</v>
      </c>
      <c r="V46" s="18" t="n">
        <f aca="false">Assumptions!$B$43/$U$46</f>
        <v>1</v>
      </c>
      <c r="W46" s="18" t="n">
        <f aca="false">Assumptions!$B$44*$V$46</f>
        <v>5000000</v>
      </c>
      <c r="X46" s="18" t="n">
        <f aca="false">IF($C$46&lt;Assumptions!$B$47,Assumptions!$B$47*(Assumptions!$B$21+Assumptions!$B$22/Assumptions!$B$47)/(Assumptions!$B$21+Assumptions!$B$22/$C$46),Assumptions!$B$47)</f>
        <v>10</v>
      </c>
      <c r="Y46" s="18" t="n">
        <f aca="false">Assumptions!$B$48/$X$46</f>
        <v>1</v>
      </c>
      <c r="Z46" s="18" t="n">
        <f aca="false">Assumptions!$B$49*$Y$46</f>
        <v>3000000</v>
      </c>
      <c r="AA46" s="18" t="n">
        <f aca="false">IF($C$46&lt;Assumptions!$B$52,Assumptions!$B$52*(Assumptions!$B$21+Assumptions!$B$22/Assumptions!$B$52)/(Assumptions!$B$21+Assumptions!$B$22/$C$46),Assumptions!$B$52)</f>
        <v>25</v>
      </c>
      <c r="AB46" s="18" t="n">
        <f aca="false">Assumptions!$B$53/$AA$46</f>
        <v>1</v>
      </c>
      <c r="AC46" s="18" t="n">
        <f aca="false">Assumptions!$B$54*$AB$46</f>
        <v>2400000</v>
      </c>
      <c r="AD46" s="18" t="n">
        <f aca="false">IF($C$46&lt;Assumptions!$B$57,Assumptions!$B$57*(Assumptions!$B$21+Assumptions!$B$22/Assumptions!$B$57)/(Assumptions!$B$21+Assumptions!$B$22/$C$46),Assumptions!$B$57)</f>
        <v>57.6817359540603</v>
      </c>
      <c r="AE46" s="18" t="n">
        <f aca="false">Assumptions!$B$58/$AD$46</f>
        <v>1.04019060812917</v>
      </c>
      <c r="AF46" s="18" t="n">
        <f aca="false">Assumptions!$B$59*$AE$46</f>
        <v>1733651.36027881</v>
      </c>
      <c r="AG46" s="18" t="n">
        <f aca="false">IF($C$46&lt;Assumptions!$B$62,Assumptions!$B$62*(Assumptions!$B$21+Assumptions!$B$22/Assumptions!$B$62)/(Assumptions!$B$21+Assumptions!$B$22/$C$46),Assumptions!$B$62)</f>
        <v>48.9126262367378</v>
      </c>
      <c r="AH46" s="18" t="n">
        <f aca="false">Assumptions!$B$63/$AG$46</f>
        <v>1.00502293134033</v>
      </c>
      <c r="AI46" s="18" t="n">
        <f aca="false">Assumptions!$B$64*$AH$46</f>
        <v>6133320.27733387</v>
      </c>
      <c r="AJ46" s="16"/>
      <c r="AK46" s="16"/>
      <c r="AL46" s="16"/>
    </row>
    <row r="47" customFormat="false" ht="23.85" hidden="true" customHeight="false" outlineLevel="0" collapsed="false">
      <c r="A47" s="6" t="n">
        <f aca="false">ROW()-ROW($A$33)+Assumptions!$B$4</f>
        <v>14</v>
      </c>
      <c r="B47" s="18" t="n">
        <f aca="false">$P$46</f>
        <v>587882.229488009</v>
      </c>
      <c r="C47" s="18" t="n">
        <f aca="false">Assumptions!$B$6/(Assumptions!$B$16+$B$47)</f>
        <v>37.628498065874</v>
      </c>
      <c r="D47" s="18" t="n">
        <f aca="false">Assumptions!$B$7/$C$47</f>
        <v>797268.069203315</v>
      </c>
      <c r="E47" s="18" t="n">
        <f aca="false">$T$47+$W$47+$Z$47+$AC$47+$AF$47+$AI$47</f>
        <v>23266971.6376127</v>
      </c>
      <c r="F47" s="18" t="n">
        <f aca="false">Assumptions!$B$70/(Assumptions!$B$20+Assumptions!$B$17+$B$47+$E$47+$O$46)</f>
        <v>26.7785530953235</v>
      </c>
      <c r="G47" s="18" t="n">
        <f aca="false">$C$47*(1-Assumptions!$B$71)</f>
        <v>30.1027984526992</v>
      </c>
      <c r="H47" s="18" t="n">
        <f aca="false">MIN($F$47,$G$47)</f>
        <v>26.7785530953235</v>
      </c>
      <c r="I47" s="18" t="str">
        <f aca="false">IF($F$47&lt;=$G$47,"cap","discount")</f>
        <v>cap</v>
      </c>
      <c r="J47" s="18" t="n">
        <f aca="false">Assumptions!$B$69/$H$47</f>
        <v>186716.585552682</v>
      </c>
      <c r="K47" s="18" t="n">
        <f aca="false">Assumptions!$B$74/(Assumptions!$B$20+Assumptions!$B$17+$B$47+$E$47+$J$47)</f>
        <v>42.7393378414047</v>
      </c>
      <c r="L47" s="18" t="n">
        <f aca="false">$C$47*(1-Assumptions!$B$75)</f>
        <v>31.9842233559929</v>
      </c>
      <c r="M47" s="18" t="n">
        <f aca="false">MIN($K$47,$L$47)</f>
        <v>31.9842233559929</v>
      </c>
      <c r="N47" s="18" t="str">
        <f aca="false">IF($K$47&lt;=$L$47,"cap","discount")</f>
        <v>discount</v>
      </c>
      <c r="O47" s="18" t="n">
        <f aca="false">Assumptions!$B$73/$M$47</f>
        <v>93796.2434356841</v>
      </c>
      <c r="P47" s="18" t="n">
        <f aca="false">MAX(Assumptions!$B$4,(Assumptions!$B$10*(Assumptions!$B$20+$E$47+Assumptions!$B$17+$J$47+$O$47+$D$47)-Assumptions!$B$17)/(1-Assumptions!$B$10))</f>
        <v>587882.229488009</v>
      </c>
      <c r="Q47" s="18" t="n">
        <f aca="false">Assumptions!$B$20+$E$47+Assumptions!$B$17+$P$47+$J$47+$O$47+$D$47</f>
        <v>38327301.7652924</v>
      </c>
      <c r="R47" s="18" t="n">
        <f aca="false">IF($C$47&lt;Assumptions!$B$37,Assumptions!$B$37*(Assumptions!$B$21+Assumptions!$B$22/Assumptions!$B$37)/(Assumptions!$B$21+Assumptions!$B$22/$C$47),Assumptions!$B$37)</f>
        <v>1</v>
      </c>
      <c r="S47" s="18" t="n">
        <f aca="false">Assumptions!$B$38/$R$47</f>
        <v>1</v>
      </c>
      <c r="T47" s="18" t="n">
        <f aca="false">Assumptions!$B$39*$S$47</f>
        <v>5000000</v>
      </c>
      <c r="U47" s="18" t="n">
        <f aca="false">IF($C$47&lt;Assumptions!$B$42,Assumptions!$B$42*(Assumptions!$B$21+Assumptions!$B$22/Assumptions!$B$42)/(Assumptions!$B$21+Assumptions!$B$22/$C$47),Assumptions!$B$42)</f>
        <v>3</v>
      </c>
      <c r="V47" s="18" t="n">
        <f aca="false">Assumptions!$B$43/$U$47</f>
        <v>1</v>
      </c>
      <c r="W47" s="18" t="n">
        <f aca="false">Assumptions!$B$44*$V$47</f>
        <v>5000000</v>
      </c>
      <c r="X47" s="18" t="n">
        <f aca="false">IF($C$47&lt;Assumptions!$B$47,Assumptions!$B$47*(Assumptions!$B$21+Assumptions!$B$22/Assumptions!$B$47)/(Assumptions!$B$21+Assumptions!$B$22/$C$47),Assumptions!$B$47)</f>
        <v>10</v>
      </c>
      <c r="Y47" s="18" t="n">
        <f aca="false">Assumptions!$B$48/$X$47</f>
        <v>1</v>
      </c>
      <c r="Z47" s="18" t="n">
        <f aca="false">Assumptions!$B$49*$Y$47</f>
        <v>3000000</v>
      </c>
      <c r="AA47" s="18" t="n">
        <f aca="false">IF($C$47&lt;Assumptions!$B$52,Assumptions!$B$52*(Assumptions!$B$21+Assumptions!$B$22/Assumptions!$B$52)/(Assumptions!$B$21+Assumptions!$B$22/$C$47),Assumptions!$B$52)</f>
        <v>25</v>
      </c>
      <c r="AB47" s="18" t="n">
        <f aca="false">Assumptions!$B$53/$AA$47</f>
        <v>1</v>
      </c>
      <c r="AC47" s="18" t="n">
        <f aca="false">Assumptions!$B$54*$AB$47</f>
        <v>2400000</v>
      </c>
      <c r="AD47" s="18" t="n">
        <f aca="false">IF($C$47&lt;Assumptions!$B$57,Assumptions!$B$57*(Assumptions!$B$21+Assumptions!$B$22/Assumptions!$B$57)/(Assumptions!$B$21+Assumptions!$B$22/$C$47),Assumptions!$B$57)</f>
        <v>57.6817359540603</v>
      </c>
      <c r="AE47" s="18" t="n">
        <f aca="false">Assumptions!$B$58/$AD$47</f>
        <v>1.04019060812917</v>
      </c>
      <c r="AF47" s="18" t="n">
        <f aca="false">Assumptions!$B$59*$AE$47</f>
        <v>1733651.36027881</v>
      </c>
      <c r="AG47" s="18" t="n">
        <f aca="false">IF($C$47&lt;Assumptions!$B$62,Assumptions!$B$62*(Assumptions!$B$21+Assumptions!$B$22/Assumptions!$B$62)/(Assumptions!$B$21+Assumptions!$B$22/$C$47),Assumptions!$B$62)</f>
        <v>48.9126262367378</v>
      </c>
      <c r="AH47" s="18" t="n">
        <f aca="false">Assumptions!$B$63/$AG$47</f>
        <v>1.00502293134033</v>
      </c>
      <c r="AI47" s="18" t="n">
        <f aca="false">Assumptions!$B$64*$AH$47</f>
        <v>6133320.27733387</v>
      </c>
      <c r="AJ47" s="16"/>
      <c r="AK47" s="16"/>
      <c r="AL47" s="16"/>
    </row>
    <row r="48" customFormat="false" ht="23.85" hidden="true" customHeight="false" outlineLevel="0" collapsed="false">
      <c r="A48" s="6" t="n">
        <f aca="false">ROW()-ROW($A$33)+Assumptions!$B$4</f>
        <v>15</v>
      </c>
      <c r="B48" s="18" t="n">
        <f aca="false">$P$47</f>
        <v>587882.229488009</v>
      </c>
      <c r="C48" s="18" t="n">
        <f aca="false">Assumptions!$B$6/(Assumptions!$B$16+$B$48)</f>
        <v>37.628498065874</v>
      </c>
      <c r="D48" s="18" t="n">
        <f aca="false">Assumptions!$B$7/$C$48</f>
        <v>797268.069203315</v>
      </c>
      <c r="E48" s="18" t="n">
        <f aca="false">$T$48+$W$48+$Z$48+$AC$48+$AF$48+$AI$48</f>
        <v>23266971.6376127</v>
      </c>
      <c r="F48" s="18" t="n">
        <f aca="false">Assumptions!$B$70/(Assumptions!$B$20+Assumptions!$B$17+$B$48+$E$48+$O$47)</f>
        <v>26.7785530953235</v>
      </c>
      <c r="G48" s="18" t="n">
        <f aca="false">$C$48*(1-Assumptions!$B$71)</f>
        <v>30.1027984526992</v>
      </c>
      <c r="H48" s="18" t="n">
        <f aca="false">MIN($F$48,$G$48)</f>
        <v>26.7785530953235</v>
      </c>
      <c r="I48" s="18" t="str">
        <f aca="false">IF($F$48&lt;=$G$48,"cap","discount")</f>
        <v>cap</v>
      </c>
      <c r="J48" s="18" t="n">
        <f aca="false">Assumptions!$B$69/$H$48</f>
        <v>186716.585552682</v>
      </c>
      <c r="K48" s="18" t="n">
        <f aca="false">Assumptions!$B$74/(Assumptions!$B$20+Assumptions!$B$17+$B$48+$E$48+$J$48)</f>
        <v>42.7393378414047</v>
      </c>
      <c r="L48" s="18" t="n">
        <f aca="false">$C$48*(1-Assumptions!$B$75)</f>
        <v>31.9842233559929</v>
      </c>
      <c r="M48" s="18" t="n">
        <f aca="false">MIN($K$48,$L$48)</f>
        <v>31.9842233559929</v>
      </c>
      <c r="N48" s="18" t="str">
        <f aca="false">IF($K$48&lt;=$L$48,"cap","discount")</f>
        <v>discount</v>
      </c>
      <c r="O48" s="18" t="n">
        <f aca="false">Assumptions!$B$73/$M$48</f>
        <v>93796.2434356841</v>
      </c>
      <c r="P48" s="18" t="n">
        <f aca="false">MAX(Assumptions!$B$4,(Assumptions!$B$10*(Assumptions!$B$20+$E$48+Assumptions!$B$17+$J$48+$O$48+$D$48)-Assumptions!$B$17)/(1-Assumptions!$B$10))</f>
        <v>587882.229488009</v>
      </c>
      <c r="Q48" s="18" t="n">
        <f aca="false">Assumptions!$B$20+$E$48+Assumptions!$B$17+$P$48+$J$48+$O$48+$D$48</f>
        <v>38327301.7652924</v>
      </c>
      <c r="R48" s="18" t="n">
        <f aca="false">IF($C$48&lt;Assumptions!$B$37,Assumptions!$B$37*(Assumptions!$B$21+Assumptions!$B$22/Assumptions!$B$37)/(Assumptions!$B$21+Assumptions!$B$22/$C$48),Assumptions!$B$37)</f>
        <v>1</v>
      </c>
      <c r="S48" s="18" t="n">
        <f aca="false">Assumptions!$B$38/$R$48</f>
        <v>1</v>
      </c>
      <c r="T48" s="18" t="n">
        <f aca="false">Assumptions!$B$39*$S$48</f>
        <v>5000000</v>
      </c>
      <c r="U48" s="18" t="n">
        <f aca="false">IF($C$48&lt;Assumptions!$B$42,Assumptions!$B$42*(Assumptions!$B$21+Assumptions!$B$22/Assumptions!$B$42)/(Assumptions!$B$21+Assumptions!$B$22/$C$48),Assumptions!$B$42)</f>
        <v>3</v>
      </c>
      <c r="V48" s="18" t="n">
        <f aca="false">Assumptions!$B$43/$U$48</f>
        <v>1</v>
      </c>
      <c r="W48" s="18" t="n">
        <f aca="false">Assumptions!$B$44*$V$48</f>
        <v>5000000</v>
      </c>
      <c r="X48" s="18" t="n">
        <f aca="false">IF($C$48&lt;Assumptions!$B$47,Assumptions!$B$47*(Assumptions!$B$21+Assumptions!$B$22/Assumptions!$B$47)/(Assumptions!$B$21+Assumptions!$B$22/$C$48),Assumptions!$B$47)</f>
        <v>10</v>
      </c>
      <c r="Y48" s="18" t="n">
        <f aca="false">Assumptions!$B$48/$X$48</f>
        <v>1</v>
      </c>
      <c r="Z48" s="18" t="n">
        <f aca="false">Assumptions!$B$49*$Y$48</f>
        <v>3000000</v>
      </c>
      <c r="AA48" s="18" t="n">
        <f aca="false">IF($C$48&lt;Assumptions!$B$52,Assumptions!$B$52*(Assumptions!$B$21+Assumptions!$B$22/Assumptions!$B$52)/(Assumptions!$B$21+Assumptions!$B$22/$C$48),Assumptions!$B$52)</f>
        <v>25</v>
      </c>
      <c r="AB48" s="18" t="n">
        <f aca="false">Assumptions!$B$53/$AA$48</f>
        <v>1</v>
      </c>
      <c r="AC48" s="18" t="n">
        <f aca="false">Assumptions!$B$54*$AB$48</f>
        <v>2400000</v>
      </c>
      <c r="AD48" s="18" t="n">
        <f aca="false">IF($C$48&lt;Assumptions!$B$57,Assumptions!$B$57*(Assumptions!$B$21+Assumptions!$B$22/Assumptions!$B$57)/(Assumptions!$B$21+Assumptions!$B$22/$C$48),Assumptions!$B$57)</f>
        <v>57.6817359540603</v>
      </c>
      <c r="AE48" s="18" t="n">
        <f aca="false">Assumptions!$B$58/$AD$48</f>
        <v>1.04019060812917</v>
      </c>
      <c r="AF48" s="18" t="n">
        <f aca="false">Assumptions!$B$59*$AE$48</f>
        <v>1733651.36027881</v>
      </c>
      <c r="AG48" s="18" t="n">
        <f aca="false">IF($C$48&lt;Assumptions!$B$62,Assumptions!$B$62*(Assumptions!$B$21+Assumptions!$B$22/Assumptions!$B$62)/(Assumptions!$B$21+Assumptions!$B$22/$C$48),Assumptions!$B$62)</f>
        <v>48.9126262367378</v>
      </c>
      <c r="AH48" s="18" t="n">
        <f aca="false">Assumptions!$B$63/$AG$48</f>
        <v>1.00502293134033</v>
      </c>
      <c r="AI48" s="18" t="n">
        <f aca="false">Assumptions!$B$64*$AH$48</f>
        <v>6133320.27733387</v>
      </c>
      <c r="AJ48" s="16"/>
      <c r="AK48" s="16"/>
      <c r="AL48" s="16"/>
    </row>
    <row r="49" customFormat="false" ht="23.85" hidden="true" customHeight="false" outlineLevel="0" collapsed="false">
      <c r="A49" s="6" t="n">
        <f aca="false">ROW()-ROW($A$33)+Assumptions!$B$4</f>
        <v>16</v>
      </c>
      <c r="B49" s="18" t="n">
        <f aca="false">$P$48</f>
        <v>587882.229488009</v>
      </c>
      <c r="C49" s="18" t="n">
        <f aca="false">Assumptions!$B$6/(Assumptions!$B$16+$B$49)</f>
        <v>37.628498065874</v>
      </c>
      <c r="D49" s="18" t="n">
        <f aca="false">Assumptions!$B$7/$C$49</f>
        <v>797268.069203315</v>
      </c>
      <c r="E49" s="18" t="n">
        <f aca="false">$T$49+$W$49+$Z$49+$AC$49+$AF$49+$AI$49</f>
        <v>23266971.6376127</v>
      </c>
      <c r="F49" s="18" t="n">
        <f aca="false">Assumptions!$B$70/(Assumptions!$B$20+Assumptions!$B$17+$B$49+$E$49+$O$48)</f>
        <v>26.7785530953235</v>
      </c>
      <c r="G49" s="18" t="n">
        <f aca="false">$C$49*(1-Assumptions!$B$71)</f>
        <v>30.1027984526992</v>
      </c>
      <c r="H49" s="18" t="n">
        <f aca="false">MIN($F$49,$G$49)</f>
        <v>26.7785530953235</v>
      </c>
      <c r="I49" s="18" t="str">
        <f aca="false">IF($F$49&lt;=$G$49,"cap","discount")</f>
        <v>cap</v>
      </c>
      <c r="J49" s="18" t="n">
        <f aca="false">Assumptions!$B$69/$H$49</f>
        <v>186716.585552682</v>
      </c>
      <c r="K49" s="18" t="n">
        <f aca="false">Assumptions!$B$74/(Assumptions!$B$20+Assumptions!$B$17+$B$49+$E$49+$J$49)</f>
        <v>42.7393378414047</v>
      </c>
      <c r="L49" s="18" t="n">
        <f aca="false">$C$49*(1-Assumptions!$B$75)</f>
        <v>31.9842233559929</v>
      </c>
      <c r="M49" s="18" t="n">
        <f aca="false">MIN($K$49,$L$49)</f>
        <v>31.9842233559929</v>
      </c>
      <c r="N49" s="18" t="str">
        <f aca="false">IF($K$49&lt;=$L$49,"cap","discount")</f>
        <v>discount</v>
      </c>
      <c r="O49" s="18" t="n">
        <f aca="false">Assumptions!$B$73/$M$49</f>
        <v>93796.2434356841</v>
      </c>
      <c r="P49" s="18" t="n">
        <f aca="false">MAX(Assumptions!$B$4,(Assumptions!$B$10*(Assumptions!$B$20+$E$49+Assumptions!$B$17+$J$49+$O$49+$D$49)-Assumptions!$B$17)/(1-Assumptions!$B$10))</f>
        <v>587882.229488009</v>
      </c>
      <c r="Q49" s="18" t="n">
        <f aca="false">Assumptions!$B$20+$E$49+Assumptions!$B$17+$P$49+$J$49+$O$49+$D$49</f>
        <v>38327301.7652924</v>
      </c>
      <c r="R49" s="18" t="n">
        <f aca="false">IF($C$49&lt;Assumptions!$B$37,Assumptions!$B$37*(Assumptions!$B$21+Assumptions!$B$22/Assumptions!$B$37)/(Assumptions!$B$21+Assumptions!$B$22/$C$49),Assumptions!$B$37)</f>
        <v>1</v>
      </c>
      <c r="S49" s="18" t="n">
        <f aca="false">Assumptions!$B$38/$R$49</f>
        <v>1</v>
      </c>
      <c r="T49" s="18" t="n">
        <f aca="false">Assumptions!$B$39*$S$49</f>
        <v>5000000</v>
      </c>
      <c r="U49" s="18" t="n">
        <f aca="false">IF($C$49&lt;Assumptions!$B$42,Assumptions!$B$42*(Assumptions!$B$21+Assumptions!$B$22/Assumptions!$B$42)/(Assumptions!$B$21+Assumptions!$B$22/$C$49),Assumptions!$B$42)</f>
        <v>3</v>
      </c>
      <c r="V49" s="18" t="n">
        <f aca="false">Assumptions!$B$43/$U$49</f>
        <v>1</v>
      </c>
      <c r="W49" s="18" t="n">
        <f aca="false">Assumptions!$B$44*$V$49</f>
        <v>5000000</v>
      </c>
      <c r="X49" s="18" t="n">
        <f aca="false">IF($C$49&lt;Assumptions!$B$47,Assumptions!$B$47*(Assumptions!$B$21+Assumptions!$B$22/Assumptions!$B$47)/(Assumptions!$B$21+Assumptions!$B$22/$C$49),Assumptions!$B$47)</f>
        <v>10</v>
      </c>
      <c r="Y49" s="18" t="n">
        <f aca="false">Assumptions!$B$48/$X$49</f>
        <v>1</v>
      </c>
      <c r="Z49" s="18" t="n">
        <f aca="false">Assumptions!$B$49*$Y$49</f>
        <v>3000000</v>
      </c>
      <c r="AA49" s="18" t="n">
        <f aca="false">IF($C$49&lt;Assumptions!$B$52,Assumptions!$B$52*(Assumptions!$B$21+Assumptions!$B$22/Assumptions!$B$52)/(Assumptions!$B$21+Assumptions!$B$22/$C$49),Assumptions!$B$52)</f>
        <v>25</v>
      </c>
      <c r="AB49" s="18" t="n">
        <f aca="false">Assumptions!$B$53/$AA$49</f>
        <v>1</v>
      </c>
      <c r="AC49" s="18" t="n">
        <f aca="false">Assumptions!$B$54*$AB$49</f>
        <v>2400000</v>
      </c>
      <c r="AD49" s="18" t="n">
        <f aca="false">IF($C$49&lt;Assumptions!$B$57,Assumptions!$B$57*(Assumptions!$B$21+Assumptions!$B$22/Assumptions!$B$57)/(Assumptions!$B$21+Assumptions!$B$22/$C$49),Assumptions!$B$57)</f>
        <v>57.6817359540603</v>
      </c>
      <c r="AE49" s="18" t="n">
        <f aca="false">Assumptions!$B$58/$AD$49</f>
        <v>1.04019060812917</v>
      </c>
      <c r="AF49" s="18" t="n">
        <f aca="false">Assumptions!$B$59*$AE$49</f>
        <v>1733651.36027881</v>
      </c>
      <c r="AG49" s="18" t="n">
        <f aca="false">IF($C$49&lt;Assumptions!$B$62,Assumptions!$B$62*(Assumptions!$B$21+Assumptions!$B$22/Assumptions!$B$62)/(Assumptions!$B$21+Assumptions!$B$22/$C$49),Assumptions!$B$62)</f>
        <v>48.9126262367378</v>
      </c>
      <c r="AH49" s="18" t="n">
        <f aca="false">Assumptions!$B$63/$AG$49</f>
        <v>1.00502293134033</v>
      </c>
      <c r="AI49" s="18" t="n">
        <f aca="false">Assumptions!$B$64*$AH$49</f>
        <v>6133320.27733387</v>
      </c>
      <c r="AJ49" s="16"/>
      <c r="AK49" s="16"/>
      <c r="AL49" s="16"/>
    </row>
    <row r="50" customFormat="false" ht="23.85" hidden="true" customHeight="false" outlineLevel="0" collapsed="false">
      <c r="A50" s="6" t="n">
        <f aca="false">ROW()-ROW($A$33)+Assumptions!$B$4</f>
        <v>17</v>
      </c>
      <c r="B50" s="18" t="n">
        <f aca="false">$P$49</f>
        <v>587882.229488009</v>
      </c>
      <c r="C50" s="18" t="n">
        <f aca="false">Assumptions!$B$6/(Assumptions!$B$16+$B$50)</f>
        <v>37.628498065874</v>
      </c>
      <c r="D50" s="18" t="n">
        <f aca="false">Assumptions!$B$7/$C$50</f>
        <v>797268.069203315</v>
      </c>
      <c r="E50" s="18" t="n">
        <f aca="false">$T$50+$W$50+$Z$50+$AC$50+$AF$50+$AI$50</f>
        <v>23266971.6376127</v>
      </c>
      <c r="F50" s="18" t="n">
        <f aca="false">Assumptions!$B$70/(Assumptions!$B$20+Assumptions!$B$17+$B$50+$E$50+$O$49)</f>
        <v>26.7785530953235</v>
      </c>
      <c r="G50" s="18" t="n">
        <f aca="false">$C$50*(1-Assumptions!$B$71)</f>
        <v>30.1027984526992</v>
      </c>
      <c r="H50" s="18" t="n">
        <f aca="false">MIN($F$50,$G$50)</f>
        <v>26.7785530953235</v>
      </c>
      <c r="I50" s="18" t="str">
        <f aca="false">IF($F$50&lt;=$G$50,"cap","discount")</f>
        <v>cap</v>
      </c>
      <c r="J50" s="18" t="n">
        <f aca="false">Assumptions!$B$69/$H$50</f>
        <v>186716.585552682</v>
      </c>
      <c r="K50" s="18" t="n">
        <f aca="false">Assumptions!$B$74/(Assumptions!$B$20+Assumptions!$B$17+$B$50+$E$50+$J$50)</f>
        <v>42.7393378414047</v>
      </c>
      <c r="L50" s="18" t="n">
        <f aca="false">$C$50*(1-Assumptions!$B$75)</f>
        <v>31.9842233559929</v>
      </c>
      <c r="M50" s="18" t="n">
        <f aca="false">MIN($K$50,$L$50)</f>
        <v>31.9842233559929</v>
      </c>
      <c r="N50" s="18" t="str">
        <f aca="false">IF($K$50&lt;=$L$50,"cap","discount")</f>
        <v>discount</v>
      </c>
      <c r="O50" s="18" t="n">
        <f aca="false">Assumptions!$B$73/$M$50</f>
        <v>93796.2434356841</v>
      </c>
      <c r="P50" s="18" t="n">
        <f aca="false">MAX(Assumptions!$B$4,(Assumptions!$B$10*(Assumptions!$B$20+$E$50+Assumptions!$B$17+$J$50+$O$50+$D$50)-Assumptions!$B$17)/(1-Assumptions!$B$10))</f>
        <v>587882.229488009</v>
      </c>
      <c r="Q50" s="18" t="n">
        <f aca="false">Assumptions!$B$20+$E$50+Assumptions!$B$17+$P$50+$J$50+$O$50+$D$50</f>
        <v>38327301.7652924</v>
      </c>
      <c r="R50" s="18" t="n">
        <f aca="false">IF($C$50&lt;Assumptions!$B$37,Assumptions!$B$37*(Assumptions!$B$21+Assumptions!$B$22/Assumptions!$B$37)/(Assumptions!$B$21+Assumptions!$B$22/$C$50),Assumptions!$B$37)</f>
        <v>1</v>
      </c>
      <c r="S50" s="18" t="n">
        <f aca="false">Assumptions!$B$38/$R$50</f>
        <v>1</v>
      </c>
      <c r="T50" s="18" t="n">
        <f aca="false">Assumptions!$B$39*$S$50</f>
        <v>5000000</v>
      </c>
      <c r="U50" s="18" t="n">
        <f aca="false">IF($C$50&lt;Assumptions!$B$42,Assumptions!$B$42*(Assumptions!$B$21+Assumptions!$B$22/Assumptions!$B$42)/(Assumptions!$B$21+Assumptions!$B$22/$C$50),Assumptions!$B$42)</f>
        <v>3</v>
      </c>
      <c r="V50" s="18" t="n">
        <f aca="false">Assumptions!$B$43/$U$50</f>
        <v>1</v>
      </c>
      <c r="W50" s="18" t="n">
        <f aca="false">Assumptions!$B$44*$V$50</f>
        <v>5000000</v>
      </c>
      <c r="X50" s="18" t="n">
        <f aca="false">IF($C$50&lt;Assumptions!$B$47,Assumptions!$B$47*(Assumptions!$B$21+Assumptions!$B$22/Assumptions!$B$47)/(Assumptions!$B$21+Assumptions!$B$22/$C$50),Assumptions!$B$47)</f>
        <v>10</v>
      </c>
      <c r="Y50" s="18" t="n">
        <f aca="false">Assumptions!$B$48/$X$50</f>
        <v>1</v>
      </c>
      <c r="Z50" s="18" t="n">
        <f aca="false">Assumptions!$B$49*$Y$50</f>
        <v>3000000</v>
      </c>
      <c r="AA50" s="18" t="n">
        <f aca="false">IF($C$50&lt;Assumptions!$B$52,Assumptions!$B$52*(Assumptions!$B$21+Assumptions!$B$22/Assumptions!$B$52)/(Assumptions!$B$21+Assumptions!$B$22/$C$50),Assumptions!$B$52)</f>
        <v>25</v>
      </c>
      <c r="AB50" s="18" t="n">
        <f aca="false">Assumptions!$B$53/$AA$50</f>
        <v>1</v>
      </c>
      <c r="AC50" s="18" t="n">
        <f aca="false">Assumptions!$B$54*$AB$50</f>
        <v>2400000</v>
      </c>
      <c r="AD50" s="18" t="n">
        <f aca="false">IF($C$50&lt;Assumptions!$B$57,Assumptions!$B$57*(Assumptions!$B$21+Assumptions!$B$22/Assumptions!$B$57)/(Assumptions!$B$21+Assumptions!$B$22/$C$50),Assumptions!$B$57)</f>
        <v>57.6817359540603</v>
      </c>
      <c r="AE50" s="18" t="n">
        <f aca="false">Assumptions!$B$58/$AD$50</f>
        <v>1.04019060812917</v>
      </c>
      <c r="AF50" s="18" t="n">
        <f aca="false">Assumptions!$B$59*$AE$50</f>
        <v>1733651.36027881</v>
      </c>
      <c r="AG50" s="18" t="n">
        <f aca="false">IF($C$50&lt;Assumptions!$B$62,Assumptions!$B$62*(Assumptions!$B$21+Assumptions!$B$22/Assumptions!$B$62)/(Assumptions!$B$21+Assumptions!$B$22/$C$50),Assumptions!$B$62)</f>
        <v>48.9126262367378</v>
      </c>
      <c r="AH50" s="18" t="n">
        <f aca="false">Assumptions!$B$63/$AG$50</f>
        <v>1.00502293134033</v>
      </c>
      <c r="AI50" s="18" t="n">
        <f aca="false">Assumptions!$B$64*$AH$50</f>
        <v>6133320.27733387</v>
      </c>
      <c r="AJ50" s="16"/>
      <c r="AK50" s="16"/>
      <c r="AL50" s="16"/>
    </row>
    <row r="51" customFormat="false" ht="23.85" hidden="true" customHeight="false" outlineLevel="0" collapsed="false">
      <c r="A51" s="6" t="n">
        <f aca="false">ROW()-ROW($A$33)+Assumptions!$B$4</f>
        <v>18</v>
      </c>
      <c r="B51" s="18" t="n">
        <f aca="false">$P$50</f>
        <v>587882.229488009</v>
      </c>
      <c r="C51" s="18" t="n">
        <f aca="false">Assumptions!$B$6/(Assumptions!$B$16+$B$51)</f>
        <v>37.628498065874</v>
      </c>
      <c r="D51" s="18" t="n">
        <f aca="false">Assumptions!$B$7/$C$51</f>
        <v>797268.069203315</v>
      </c>
      <c r="E51" s="18" t="n">
        <f aca="false">$T$51+$W$51+$Z$51+$AC$51+$AF$51+$AI$51</f>
        <v>23266971.6376127</v>
      </c>
      <c r="F51" s="18" t="n">
        <f aca="false">Assumptions!$B$70/(Assumptions!$B$20+Assumptions!$B$17+$B$51+$E$51+$O$50)</f>
        <v>26.7785530953235</v>
      </c>
      <c r="G51" s="18" t="n">
        <f aca="false">$C$51*(1-Assumptions!$B$71)</f>
        <v>30.1027984526992</v>
      </c>
      <c r="H51" s="18" t="n">
        <f aca="false">MIN($F$51,$G$51)</f>
        <v>26.7785530953235</v>
      </c>
      <c r="I51" s="18" t="str">
        <f aca="false">IF($F$51&lt;=$G$51,"cap","discount")</f>
        <v>cap</v>
      </c>
      <c r="J51" s="18" t="n">
        <f aca="false">Assumptions!$B$69/$H$51</f>
        <v>186716.585552682</v>
      </c>
      <c r="K51" s="18" t="n">
        <f aca="false">Assumptions!$B$74/(Assumptions!$B$20+Assumptions!$B$17+$B$51+$E$51+$J$51)</f>
        <v>42.7393378414047</v>
      </c>
      <c r="L51" s="18" t="n">
        <f aca="false">$C$51*(1-Assumptions!$B$75)</f>
        <v>31.9842233559929</v>
      </c>
      <c r="M51" s="18" t="n">
        <f aca="false">MIN($K$51,$L$51)</f>
        <v>31.9842233559929</v>
      </c>
      <c r="N51" s="18" t="str">
        <f aca="false">IF($K$51&lt;=$L$51,"cap","discount")</f>
        <v>discount</v>
      </c>
      <c r="O51" s="18" t="n">
        <f aca="false">Assumptions!$B$73/$M$51</f>
        <v>93796.2434356841</v>
      </c>
      <c r="P51" s="18" t="n">
        <f aca="false">MAX(Assumptions!$B$4,(Assumptions!$B$10*(Assumptions!$B$20+$E$51+Assumptions!$B$17+$J$51+$O$51+$D$51)-Assumptions!$B$17)/(1-Assumptions!$B$10))</f>
        <v>587882.229488009</v>
      </c>
      <c r="Q51" s="18" t="n">
        <f aca="false">Assumptions!$B$20+$E$51+Assumptions!$B$17+$P$51+$J$51+$O$51+$D$51</f>
        <v>38327301.7652924</v>
      </c>
      <c r="R51" s="18" t="n">
        <f aca="false">IF($C$51&lt;Assumptions!$B$37,Assumptions!$B$37*(Assumptions!$B$21+Assumptions!$B$22/Assumptions!$B$37)/(Assumptions!$B$21+Assumptions!$B$22/$C$51),Assumptions!$B$37)</f>
        <v>1</v>
      </c>
      <c r="S51" s="18" t="n">
        <f aca="false">Assumptions!$B$38/$R$51</f>
        <v>1</v>
      </c>
      <c r="T51" s="18" t="n">
        <f aca="false">Assumptions!$B$39*$S$51</f>
        <v>5000000</v>
      </c>
      <c r="U51" s="18" t="n">
        <f aca="false">IF($C$51&lt;Assumptions!$B$42,Assumptions!$B$42*(Assumptions!$B$21+Assumptions!$B$22/Assumptions!$B$42)/(Assumptions!$B$21+Assumptions!$B$22/$C$51),Assumptions!$B$42)</f>
        <v>3</v>
      </c>
      <c r="V51" s="18" t="n">
        <f aca="false">Assumptions!$B$43/$U$51</f>
        <v>1</v>
      </c>
      <c r="W51" s="18" t="n">
        <f aca="false">Assumptions!$B$44*$V$51</f>
        <v>5000000</v>
      </c>
      <c r="X51" s="18" t="n">
        <f aca="false">IF($C$51&lt;Assumptions!$B$47,Assumptions!$B$47*(Assumptions!$B$21+Assumptions!$B$22/Assumptions!$B$47)/(Assumptions!$B$21+Assumptions!$B$22/$C$51),Assumptions!$B$47)</f>
        <v>10</v>
      </c>
      <c r="Y51" s="18" t="n">
        <f aca="false">Assumptions!$B$48/$X$51</f>
        <v>1</v>
      </c>
      <c r="Z51" s="18" t="n">
        <f aca="false">Assumptions!$B$49*$Y$51</f>
        <v>3000000</v>
      </c>
      <c r="AA51" s="18" t="n">
        <f aca="false">IF($C$51&lt;Assumptions!$B$52,Assumptions!$B$52*(Assumptions!$B$21+Assumptions!$B$22/Assumptions!$B$52)/(Assumptions!$B$21+Assumptions!$B$22/$C$51),Assumptions!$B$52)</f>
        <v>25</v>
      </c>
      <c r="AB51" s="18" t="n">
        <f aca="false">Assumptions!$B$53/$AA$51</f>
        <v>1</v>
      </c>
      <c r="AC51" s="18" t="n">
        <f aca="false">Assumptions!$B$54*$AB$51</f>
        <v>2400000</v>
      </c>
      <c r="AD51" s="18" t="n">
        <f aca="false">IF($C$51&lt;Assumptions!$B$57,Assumptions!$B$57*(Assumptions!$B$21+Assumptions!$B$22/Assumptions!$B$57)/(Assumptions!$B$21+Assumptions!$B$22/$C$51),Assumptions!$B$57)</f>
        <v>57.6817359540603</v>
      </c>
      <c r="AE51" s="18" t="n">
        <f aca="false">Assumptions!$B$58/$AD$51</f>
        <v>1.04019060812917</v>
      </c>
      <c r="AF51" s="18" t="n">
        <f aca="false">Assumptions!$B$59*$AE$51</f>
        <v>1733651.36027881</v>
      </c>
      <c r="AG51" s="18" t="n">
        <f aca="false">IF($C$51&lt;Assumptions!$B$62,Assumptions!$B$62*(Assumptions!$B$21+Assumptions!$B$22/Assumptions!$B$62)/(Assumptions!$B$21+Assumptions!$B$22/$C$51),Assumptions!$B$62)</f>
        <v>48.9126262367378</v>
      </c>
      <c r="AH51" s="18" t="n">
        <f aca="false">Assumptions!$B$63/$AG$51</f>
        <v>1.00502293134033</v>
      </c>
      <c r="AI51" s="18" t="n">
        <f aca="false">Assumptions!$B$64*$AH$51</f>
        <v>6133320.27733387</v>
      </c>
      <c r="AJ51" s="16"/>
      <c r="AK51" s="16"/>
      <c r="AL51" s="16"/>
    </row>
    <row r="52" customFormat="false" ht="23.85" hidden="true" customHeight="false" outlineLevel="0" collapsed="false">
      <c r="A52" s="6" t="n">
        <f aca="false">ROW()-ROW($A$33)+Assumptions!$B$4</f>
        <v>19</v>
      </c>
      <c r="B52" s="18" t="n">
        <f aca="false">$P$51</f>
        <v>587882.229488009</v>
      </c>
      <c r="C52" s="18" t="n">
        <f aca="false">Assumptions!$B$6/(Assumptions!$B$16+$B$52)</f>
        <v>37.628498065874</v>
      </c>
      <c r="D52" s="18" t="n">
        <f aca="false">Assumptions!$B$7/$C$52</f>
        <v>797268.069203315</v>
      </c>
      <c r="E52" s="18" t="n">
        <f aca="false">$T$52+$W$52+$Z$52+$AC$52+$AF$52+$AI$52</f>
        <v>23266971.6376127</v>
      </c>
      <c r="F52" s="18" t="n">
        <f aca="false">Assumptions!$B$70/(Assumptions!$B$20+Assumptions!$B$17+$B$52+$E$52+$O$51)</f>
        <v>26.7785530953235</v>
      </c>
      <c r="G52" s="18" t="n">
        <f aca="false">$C$52*(1-Assumptions!$B$71)</f>
        <v>30.1027984526992</v>
      </c>
      <c r="H52" s="18" t="n">
        <f aca="false">MIN($F$52,$G$52)</f>
        <v>26.7785530953235</v>
      </c>
      <c r="I52" s="18" t="str">
        <f aca="false">IF($F$52&lt;=$G$52,"cap","discount")</f>
        <v>cap</v>
      </c>
      <c r="J52" s="18" t="n">
        <f aca="false">Assumptions!$B$69/$H$52</f>
        <v>186716.585552682</v>
      </c>
      <c r="K52" s="18" t="n">
        <f aca="false">Assumptions!$B$74/(Assumptions!$B$20+Assumptions!$B$17+$B$52+$E$52+$J$52)</f>
        <v>42.7393378414047</v>
      </c>
      <c r="L52" s="18" t="n">
        <f aca="false">$C$52*(1-Assumptions!$B$75)</f>
        <v>31.9842233559929</v>
      </c>
      <c r="M52" s="18" t="n">
        <f aca="false">MIN($K$52,$L$52)</f>
        <v>31.9842233559929</v>
      </c>
      <c r="N52" s="18" t="str">
        <f aca="false">IF($K$52&lt;=$L$52,"cap","discount")</f>
        <v>discount</v>
      </c>
      <c r="O52" s="18" t="n">
        <f aca="false">Assumptions!$B$73/$M$52</f>
        <v>93796.2434356841</v>
      </c>
      <c r="P52" s="18" t="n">
        <f aca="false">MAX(Assumptions!$B$4,(Assumptions!$B$10*(Assumptions!$B$20+$E$52+Assumptions!$B$17+$J$52+$O$52+$D$52)-Assumptions!$B$17)/(1-Assumptions!$B$10))</f>
        <v>587882.229488009</v>
      </c>
      <c r="Q52" s="18" t="n">
        <f aca="false">Assumptions!$B$20+$E$52+Assumptions!$B$17+$P$52+$J$52+$O$52+$D$52</f>
        <v>38327301.7652924</v>
      </c>
      <c r="R52" s="18" t="n">
        <f aca="false">IF($C$52&lt;Assumptions!$B$37,Assumptions!$B$37*(Assumptions!$B$21+Assumptions!$B$22/Assumptions!$B$37)/(Assumptions!$B$21+Assumptions!$B$22/$C$52),Assumptions!$B$37)</f>
        <v>1</v>
      </c>
      <c r="S52" s="18" t="n">
        <f aca="false">Assumptions!$B$38/$R$52</f>
        <v>1</v>
      </c>
      <c r="T52" s="18" t="n">
        <f aca="false">Assumptions!$B$39*$S$52</f>
        <v>5000000</v>
      </c>
      <c r="U52" s="18" t="n">
        <f aca="false">IF($C$52&lt;Assumptions!$B$42,Assumptions!$B$42*(Assumptions!$B$21+Assumptions!$B$22/Assumptions!$B$42)/(Assumptions!$B$21+Assumptions!$B$22/$C$52),Assumptions!$B$42)</f>
        <v>3</v>
      </c>
      <c r="V52" s="18" t="n">
        <f aca="false">Assumptions!$B$43/$U$52</f>
        <v>1</v>
      </c>
      <c r="W52" s="18" t="n">
        <f aca="false">Assumptions!$B$44*$V$52</f>
        <v>5000000</v>
      </c>
      <c r="X52" s="18" t="n">
        <f aca="false">IF($C$52&lt;Assumptions!$B$47,Assumptions!$B$47*(Assumptions!$B$21+Assumptions!$B$22/Assumptions!$B$47)/(Assumptions!$B$21+Assumptions!$B$22/$C$52),Assumptions!$B$47)</f>
        <v>10</v>
      </c>
      <c r="Y52" s="18" t="n">
        <f aca="false">Assumptions!$B$48/$X$52</f>
        <v>1</v>
      </c>
      <c r="Z52" s="18" t="n">
        <f aca="false">Assumptions!$B$49*$Y$52</f>
        <v>3000000</v>
      </c>
      <c r="AA52" s="18" t="n">
        <f aca="false">IF($C$52&lt;Assumptions!$B$52,Assumptions!$B$52*(Assumptions!$B$21+Assumptions!$B$22/Assumptions!$B$52)/(Assumptions!$B$21+Assumptions!$B$22/$C$52),Assumptions!$B$52)</f>
        <v>25</v>
      </c>
      <c r="AB52" s="18" t="n">
        <f aca="false">Assumptions!$B$53/$AA$52</f>
        <v>1</v>
      </c>
      <c r="AC52" s="18" t="n">
        <f aca="false">Assumptions!$B$54*$AB$52</f>
        <v>2400000</v>
      </c>
      <c r="AD52" s="18" t="n">
        <f aca="false">IF($C$52&lt;Assumptions!$B$57,Assumptions!$B$57*(Assumptions!$B$21+Assumptions!$B$22/Assumptions!$B$57)/(Assumptions!$B$21+Assumptions!$B$22/$C$52),Assumptions!$B$57)</f>
        <v>57.6817359540603</v>
      </c>
      <c r="AE52" s="18" t="n">
        <f aca="false">Assumptions!$B$58/$AD$52</f>
        <v>1.04019060812917</v>
      </c>
      <c r="AF52" s="18" t="n">
        <f aca="false">Assumptions!$B$59*$AE$52</f>
        <v>1733651.36027881</v>
      </c>
      <c r="AG52" s="18" t="n">
        <f aca="false">IF($C$52&lt;Assumptions!$B$62,Assumptions!$B$62*(Assumptions!$B$21+Assumptions!$B$22/Assumptions!$B$62)/(Assumptions!$B$21+Assumptions!$B$22/$C$52),Assumptions!$B$62)</f>
        <v>48.9126262367378</v>
      </c>
      <c r="AH52" s="18" t="n">
        <f aca="false">Assumptions!$B$63/$AG$52</f>
        <v>1.00502293134033</v>
      </c>
      <c r="AI52" s="18" t="n">
        <f aca="false">Assumptions!$B$64*$AH$52</f>
        <v>6133320.27733387</v>
      </c>
      <c r="AJ52" s="16"/>
      <c r="AK52" s="16"/>
      <c r="AL52" s="16"/>
    </row>
    <row r="53" customFormat="false" ht="23.85" hidden="true" customHeight="false" outlineLevel="0" collapsed="false">
      <c r="A53" s="6" t="n">
        <f aca="false">ROW()-ROW($A$33)+Assumptions!$B$4</f>
        <v>20</v>
      </c>
      <c r="B53" s="18" t="n">
        <f aca="false">$P$52</f>
        <v>587882.229488009</v>
      </c>
      <c r="C53" s="18" t="n">
        <f aca="false">Assumptions!$B$6/(Assumptions!$B$16+$B$53)</f>
        <v>37.628498065874</v>
      </c>
      <c r="D53" s="18" t="n">
        <f aca="false">Assumptions!$B$7/$C$53</f>
        <v>797268.069203315</v>
      </c>
      <c r="E53" s="18" t="n">
        <f aca="false">$T$53+$W$53+$Z$53+$AC$53+$AF$53+$AI$53</f>
        <v>23266971.6376127</v>
      </c>
      <c r="F53" s="18" t="n">
        <f aca="false">Assumptions!$B$70/(Assumptions!$B$20+Assumptions!$B$17+$B$53+$E$53+$O$52)</f>
        <v>26.7785530953235</v>
      </c>
      <c r="G53" s="18" t="n">
        <f aca="false">$C$53*(1-Assumptions!$B$71)</f>
        <v>30.1027984526992</v>
      </c>
      <c r="H53" s="18" t="n">
        <f aca="false">MIN($F$53,$G$53)</f>
        <v>26.7785530953235</v>
      </c>
      <c r="I53" s="18" t="str">
        <f aca="false">IF($F$53&lt;=$G$53,"cap","discount")</f>
        <v>cap</v>
      </c>
      <c r="J53" s="18" t="n">
        <f aca="false">Assumptions!$B$69/$H$53</f>
        <v>186716.585552682</v>
      </c>
      <c r="K53" s="18" t="n">
        <f aca="false">Assumptions!$B$74/(Assumptions!$B$20+Assumptions!$B$17+$B$53+$E$53+$J$53)</f>
        <v>42.7393378414047</v>
      </c>
      <c r="L53" s="18" t="n">
        <f aca="false">$C$53*(1-Assumptions!$B$75)</f>
        <v>31.9842233559929</v>
      </c>
      <c r="M53" s="18" t="n">
        <f aca="false">MIN($K$53,$L$53)</f>
        <v>31.9842233559929</v>
      </c>
      <c r="N53" s="18" t="str">
        <f aca="false">IF($K$53&lt;=$L$53,"cap","discount")</f>
        <v>discount</v>
      </c>
      <c r="O53" s="18" t="n">
        <f aca="false">Assumptions!$B$73/$M$53</f>
        <v>93796.2434356841</v>
      </c>
      <c r="P53" s="18" t="n">
        <f aca="false">MAX(Assumptions!$B$4,(Assumptions!$B$10*(Assumptions!$B$20+$E$53+Assumptions!$B$17+$J$53+$O$53+$D$53)-Assumptions!$B$17)/(1-Assumptions!$B$10))</f>
        <v>587882.229488009</v>
      </c>
      <c r="Q53" s="18" t="n">
        <f aca="false">Assumptions!$B$20+$E$53+Assumptions!$B$17+$P$53+$J$53+$O$53+$D$53</f>
        <v>38327301.7652924</v>
      </c>
      <c r="R53" s="18" t="n">
        <f aca="false">IF($C$53&lt;Assumptions!$B$37,Assumptions!$B$37*(Assumptions!$B$21+Assumptions!$B$22/Assumptions!$B$37)/(Assumptions!$B$21+Assumptions!$B$22/$C$53),Assumptions!$B$37)</f>
        <v>1</v>
      </c>
      <c r="S53" s="18" t="n">
        <f aca="false">Assumptions!$B$38/$R$53</f>
        <v>1</v>
      </c>
      <c r="T53" s="18" t="n">
        <f aca="false">Assumptions!$B$39*$S$53</f>
        <v>5000000</v>
      </c>
      <c r="U53" s="18" t="n">
        <f aca="false">IF($C$53&lt;Assumptions!$B$42,Assumptions!$B$42*(Assumptions!$B$21+Assumptions!$B$22/Assumptions!$B$42)/(Assumptions!$B$21+Assumptions!$B$22/$C$53),Assumptions!$B$42)</f>
        <v>3</v>
      </c>
      <c r="V53" s="18" t="n">
        <f aca="false">Assumptions!$B$43/$U$53</f>
        <v>1</v>
      </c>
      <c r="W53" s="18" t="n">
        <f aca="false">Assumptions!$B$44*$V$53</f>
        <v>5000000</v>
      </c>
      <c r="X53" s="18" t="n">
        <f aca="false">IF($C$53&lt;Assumptions!$B$47,Assumptions!$B$47*(Assumptions!$B$21+Assumptions!$B$22/Assumptions!$B$47)/(Assumptions!$B$21+Assumptions!$B$22/$C$53),Assumptions!$B$47)</f>
        <v>10</v>
      </c>
      <c r="Y53" s="18" t="n">
        <f aca="false">Assumptions!$B$48/$X$53</f>
        <v>1</v>
      </c>
      <c r="Z53" s="18" t="n">
        <f aca="false">Assumptions!$B$49*$Y$53</f>
        <v>3000000</v>
      </c>
      <c r="AA53" s="18" t="n">
        <f aca="false">IF($C$53&lt;Assumptions!$B$52,Assumptions!$B$52*(Assumptions!$B$21+Assumptions!$B$22/Assumptions!$B$52)/(Assumptions!$B$21+Assumptions!$B$22/$C$53),Assumptions!$B$52)</f>
        <v>25</v>
      </c>
      <c r="AB53" s="18" t="n">
        <f aca="false">Assumptions!$B$53/$AA$53</f>
        <v>1</v>
      </c>
      <c r="AC53" s="18" t="n">
        <f aca="false">Assumptions!$B$54*$AB$53</f>
        <v>2400000</v>
      </c>
      <c r="AD53" s="18" t="n">
        <f aca="false">IF($C$53&lt;Assumptions!$B$57,Assumptions!$B$57*(Assumptions!$B$21+Assumptions!$B$22/Assumptions!$B$57)/(Assumptions!$B$21+Assumptions!$B$22/$C$53),Assumptions!$B$57)</f>
        <v>57.6817359540603</v>
      </c>
      <c r="AE53" s="18" t="n">
        <f aca="false">Assumptions!$B$58/$AD$53</f>
        <v>1.04019060812917</v>
      </c>
      <c r="AF53" s="18" t="n">
        <f aca="false">Assumptions!$B$59*$AE$53</f>
        <v>1733651.36027881</v>
      </c>
      <c r="AG53" s="18" t="n">
        <f aca="false">IF($C$53&lt;Assumptions!$B$62,Assumptions!$B$62*(Assumptions!$B$21+Assumptions!$B$22/Assumptions!$B$62)/(Assumptions!$B$21+Assumptions!$B$22/$C$53),Assumptions!$B$62)</f>
        <v>48.9126262367378</v>
      </c>
      <c r="AH53" s="18" t="n">
        <f aca="false">Assumptions!$B$63/$AG$53</f>
        <v>1.00502293134033</v>
      </c>
      <c r="AI53" s="18" t="n">
        <f aca="false">Assumptions!$B$64*$AH$53</f>
        <v>6133320.27733387</v>
      </c>
      <c r="AJ53" s="16"/>
      <c r="AK53" s="16"/>
      <c r="AL53" s="16"/>
    </row>
    <row r="54" customFormat="false" ht="23.85" hidden="true" customHeight="false" outlineLevel="0" collapsed="false">
      <c r="A54" s="6" t="n">
        <f aca="false">ROW()-ROW($A$33)+Assumptions!$B$4</f>
        <v>21</v>
      </c>
      <c r="B54" s="18" t="n">
        <f aca="false">$P$53</f>
        <v>587882.229488009</v>
      </c>
      <c r="C54" s="18" t="n">
        <f aca="false">Assumptions!$B$6/(Assumptions!$B$16+$B$54)</f>
        <v>37.628498065874</v>
      </c>
      <c r="D54" s="18" t="n">
        <f aca="false">Assumptions!$B$7/$C$54</f>
        <v>797268.069203315</v>
      </c>
      <c r="E54" s="18" t="n">
        <f aca="false">$T$54+$W$54+$Z$54+$AC$54+$AF$54+$AI$54</f>
        <v>23266971.6376127</v>
      </c>
      <c r="F54" s="18" t="n">
        <f aca="false">Assumptions!$B$70/(Assumptions!$B$20+Assumptions!$B$17+$B$54+$E$54+$O$53)</f>
        <v>26.7785530953235</v>
      </c>
      <c r="G54" s="18" t="n">
        <f aca="false">$C$54*(1-Assumptions!$B$71)</f>
        <v>30.1027984526992</v>
      </c>
      <c r="H54" s="18" t="n">
        <f aca="false">MIN($F$54,$G$54)</f>
        <v>26.7785530953235</v>
      </c>
      <c r="I54" s="18" t="str">
        <f aca="false">IF($F$54&lt;=$G$54,"cap","discount")</f>
        <v>cap</v>
      </c>
      <c r="J54" s="18" t="n">
        <f aca="false">Assumptions!$B$69/$H$54</f>
        <v>186716.585552682</v>
      </c>
      <c r="K54" s="18" t="n">
        <f aca="false">Assumptions!$B$74/(Assumptions!$B$20+Assumptions!$B$17+$B$54+$E$54+$J$54)</f>
        <v>42.7393378414047</v>
      </c>
      <c r="L54" s="18" t="n">
        <f aca="false">$C$54*(1-Assumptions!$B$75)</f>
        <v>31.9842233559929</v>
      </c>
      <c r="M54" s="18" t="n">
        <f aca="false">MIN($K$54,$L$54)</f>
        <v>31.9842233559929</v>
      </c>
      <c r="N54" s="18" t="str">
        <f aca="false">IF($K$54&lt;=$L$54,"cap","discount")</f>
        <v>discount</v>
      </c>
      <c r="O54" s="18" t="n">
        <f aca="false">Assumptions!$B$73/$M$54</f>
        <v>93796.2434356841</v>
      </c>
      <c r="P54" s="18" t="n">
        <f aca="false">MAX(Assumptions!$B$4,(Assumptions!$B$10*(Assumptions!$B$20+$E$54+Assumptions!$B$17+$J$54+$O$54+$D$54)-Assumptions!$B$17)/(1-Assumptions!$B$10))</f>
        <v>587882.229488009</v>
      </c>
      <c r="Q54" s="18" t="n">
        <f aca="false">Assumptions!$B$20+$E$54+Assumptions!$B$17+$P$54+$J$54+$O$54+$D$54</f>
        <v>38327301.7652924</v>
      </c>
      <c r="R54" s="18" t="n">
        <f aca="false">IF($C$54&lt;Assumptions!$B$37,Assumptions!$B$37*(Assumptions!$B$21+Assumptions!$B$22/Assumptions!$B$37)/(Assumptions!$B$21+Assumptions!$B$22/$C$54),Assumptions!$B$37)</f>
        <v>1</v>
      </c>
      <c r="S54" s="18" t="n">
        <f aca="false">Assumptions!$B$38/$R$54</f>
        <v>1</v>
      </c>
      <c r="T54" s="18" t="n">
        <f aca="false">Assumptions!$B$39*$S$54</f>
        <v>5000000</v>
      </c>
      <c r="U54" s="18" t="n">
        <f aca="false">IF($C$54&lt;Assumptions!$B$42,Assumptions!$B$42*(Assumptions!$B$21+Assumptions!$B$22/Assumptions!$B$42)/(Assumptions!$B$21+Assumptions!$B$22/$C$54),Assumptions!$B$42)</f>
        <v>3</v>
      </c>
      <c r="V54" s="18" t="n">
        <f aca="false">Assumptions!$B$43/$U$54</f>
        <v>1</v>
      </c>
      <c r="W54" s="18" t="n">
        <f aca="false">Assumptions!$B$44*$V$54</f>
        <v>5000000</v>
      </c>
      <c r="X54" s="18" t="n">
        <f aca="false">IF($C$54&lt;Assumptions!$B$47,Assumptions!$B$47*(Assumptions!$B$21+Assumptions!$B$22/Assumptions!$B$47)/(Assumptions!$B$21+Assumptions!$B$22/$C$54),Assumptions!$B$47)</f>
        <v>10</v>
      </c>
      <c r="Y54" s="18" t="n">
        <f aca="false">Assumptions!$B$48/$X$54</f>
        <v>1</v>
      </c>
      <c r="Z54" s="18" t="n">
        <f aca="false">Assumptions!$B$49*$Y$54</f>
        <v>3000000</v>
      </c>
      <c r="AA54" s="18" t="n">
        <f aca="false">IF($C$54&lt;Assumptions!$B$52,Assumptions!$B$52*(Assumptions!$B$21+Assumptions!$B$22/Assumptions!$B$52)/(Assumptions!$B$21+Assumptions!$B$22/$C$54),Assumptions!$B$52)</f>
        <v>25</v>
      </c>
      <c r="AB54" s="18" t="n">
        <f aca="false">Assumptions!$B$53/$AA$54</f>
        <v>1</v>
      </c>
      <c r="AC54" s="18" t="n">
        <f aca="false">Assumptions!$B$54*$AB$54</f>
        <v>2400000</v>
      </c>
      <c r="AD54" s="18" t="n">
        <f aca="false">IF($C$54&lt;Assumptions!$B$57,Assumptions!$B$57*(Assumptions!$B$21+Assumptions!$B$22/Assumptions!$B$57)/(Assumptions!$B$21+Assumptions!$B$22/$C$54),Assumptions!$B$57)</f>
        <v>57.6817359540603</v>
      </c>
      <c r="AE54" s="18" t="n">
        <f aca="false">Assumptions!$B$58/$AD$54</f>
        <v>1.04019060812917</v>
      </c>
      <c r="AF54" s="18" t="n">
        <f aca="false">Assumptions!$B$59*$AE$54</f>
        <v>1733651.36027881</v>
      </c>
      <c r="AG54" s="18" t="n">
        <f aca="false">IF($C$54&lt;Assumptions!$B$62,Assumptions!$B$62*(Assumptions!$B$21+Assumptions!$B$22/Assumptions!$B$62)/(Assumptions!$B$21+Assumptions!$B$22/$C$54),Assumptions!$B$62)</f>
        <v>48.9126262367378</v>
      </c>
      <c r="AH54" s="18" t="n">
        <f aca="false">Assumptions!$B$63/$AG$54</f>
        <v>1.00502293134033</v>
      </c>
      <c r="AI54" s="18" t="n">
        <f aca="false">Assumptions!$B$64*$AH$54</f>
        <v>6133320.27733387</v>
      </c>
      <c r="AJ54" s="16"/>
      <c r="AK54" s="16"/>
      <c r="AL54" s="16"/>
    </row>
    <row r="55" customFormat="false" ht="23.85" hidden="true" customHeight="false" outlineLevel="0" collapsed="false">
      <c r="A55" s="6" t="n">
        <f aca="false">ROW()-ROW($A$33)+Assumptions!$B$4</f>
        <v>22</v>
      </c>
      <c r="B55" s="18" t="n">
        <f aca="false">$P$54</f>
        <v>587882.229488009</v>
      </c>
      <c r="C55" s="18" t="n">
        <f aca="false">Assumptions!$B$6/(Assumptions!$B$16+$B$55)</f>
        <v>37.628498065874</v>
      </c>
      <c r="D55" s="18" t="n">
        <f aca="false">Assumptions!$B$7/$C$55</f>
        <v>797268.069203315</v>
      </c>
      <c r="E55" s="18" t="n">
        <f aca="false">$T$55+$W$55+$Z$55+$AC$55+$AF$55+$AI$55</f>
        <v>23266971.6376127</v>
      </c>
      <c r="F55" s="18" t="n">
        <f aca="false">Assumptions!$B$70/(Assumptions!$B$20+Assumptions!$B$17+$B$55+$E$55+$O$54)</f>
        <v>26.7785530953235</v>
      </c>
      <c r="G55" s="18" t="n">
        <f aca="false">$C$55*(1-Assumptions!$B$71)</f>
        <v>30.1027984526992</v>
      </c>
      <c r="H55" s="18" t="n">
        <f aca="false">MIN($F$55,$G$55)</f>
        <v>26.7785530953235</v>
      </c>
      <c r="I55" s="18" t="str">
        <f aca="false">IF($F$55&lt;=$G$55,"cap","discount")</f>
        <v>cap</v>
      </c>
      <c r="J55" s="18" t="n">
        <f aca="false">Assumptions!$B$69/$H$55</f>
        <v>186716.585552682</v>
      </c>
      <c r="K55" s="18" t="n">
        <f aca="false">Assumptions!$B$74/(Assumptions!$B$20+Assumptions!$B$17+$B$55+$E$55+$J$55)</f>
        <v>42.7393378414047</v>
      </c>
      <c r="L55" s="18" t="n">
        <f aca="false">$C$55*(1-Assumptions!$B$75)</f>
        <v>31.9842233559929</v>
      </c>
      <c r="M55" s="18" t="n">
        <f aca="false">MIN($K$55,$L$55)</f>
        <v>31.9842233559929</v>
      </c>
      <c r="N55" s="18" t="str">
        <f aca="false">IF($K$55&lt;=$L$55,"cap","discount")</f>
        <v>discount</v>
      </c>
      <c r="O55" s="18" t="n">
        <f aca="false">Assumptions!$B$73/$M$55</f>
        <v>93796.2434356841</v>
      </c>
      <c r="P55" s="18" t="n">
        <f aca="false">MAX(Assumptions!$B$4,(Assumptions!$B$10*(Assumptions!$B$20+$E$55+Assumptions!$B$17+$J$55+$O$55+$D$55)-Assumptions!$B$17)/(1-Assumptions!$B$10))</f>
        <v>587882.229488009</v>
      </c>
      <c r="Q55" s="18" t="n">
        <f aca="false">Assumptions!$B$20+$E$55+Assumptions!$B$17+$P$55+$J$55+$O$55+$D$55</f>
        <v>38327301.7652924</v>
      </c>
      <c r="R55" s="18" t="n">
        <f aca="false">IF($C$55&lt;Assumptions!$B$37,Assumptions!$B$37*(Assumptions!$B$21+Assumptions!$B$22/Assumptions!$B$37)/(Assumptions!$B$21+Assumptions!$B$22/$C$55),Assumptions!$B$37)</f>
        <v>1</v>
      </c>
      <c r="S55" s="18" t="n">
        <f aca="false">Assumptions!$B$38/$R$55</f>
        <v>1</v>
      </c>
      <c r="T55" s="18" t="n">
        <f aca="false">Assumptions!$B$39*$S$55</f>
        <v>5000000</v>
      </c>
      <c r="U55" s="18" t="n">
        <f aca="false">IF($C$55&lt;Assumptions!$B$42,Assumptions!$B$42*(Assumptions!$B$21+Assumptions!$B$22/Assumptions!$B$42)/(Assumptions!$B$21+Assumptions!$B$22/$C$55),Assumptions!$B$42)</f>
        <v>3</v>
      </c>
      <c r="V55" s="18" t="n">
        <f aca="false">Assumptions!$B$43/$U$55</f>
        <v>1</v>
      </c>
      <c r="W55" s="18" t="n">
        <f aca="false">Assumptions!$B$44*$V$55</f>
        <v>5000000</v>
      </c>
      <c r="X55" s="18" t="n">
        <f aca="false">IF($C$55&lt;Assumptions!$B$47,Assumptions!$B$47*(Assumptions!$B$21+Assumptions!$B$22/Assumptions!$B$47)/(Assumptions!$B$21+Assumptions!$B$22/$C$55),Assumptions!$B$47)</f>
        <v>10</v>
      </c>
      <c r="Y55" s="18" t="n">
        <f aca="false">Assumptions!$B$48/$X$55</f>
        <v>1</v>
      </c>
      <c r="Z55" s="18" t="n">
        <f aca="false">Assumptions!$B$49*$Y$55</f>
        <v>3000000</v>
      </c>
      <c r="AA55" s="18" t="n">
        <f aca="false">IF($C$55&lt;Assumptions!$B$52,Assumptions!$B$52*(Assumptions!$B$21+Assumptions!$B$22/Assumptions!$B$52)/(Assumptions!$B$21+Assumptions!$B$22/$C$55),Assumptions!$B$52)</f>
        <v>25</v>
      </c>
      <c r="AB55" s="18" t="n">
        <f aca="false">Assumptions!$B$53/$AA$55</f>
        <v>1</v>
      </c>
      <c r="AC55" s="18" t="n">
        <f aca="false">Assumptions!$B$54*$AB$55</f>
        <v>2400000</v>
      </c>
      <c r="AD55" s="18" t="n">
        <f aca="false">IF($C$55&lt;Assumptions!$B$57,Assumptions!$B$57*(Assumptions!$B$21+Assumptions!$B$22/Assumptions!$B$57)/(Assumptions!$B$21+Assumptions!$B$22/$C$55),Assumptions!$B$57)</f>
        <v>57.6817359540603</v>
      </c>
      <c r="AE55" s="18" t="n">
        <f aca="false">Assumptions!$B$58/$AD$55</f>
        <v>1.04019060812917</v>
      </c>
      <c r="AF55" s="18" t="n">
        <f aca="false">Assumptions!$B$59*$AE$55</f>
        <v>1733651.36027881</v>
      </c>
      <c r="AG55" s="18" t="n">
        <f aca="false">IF($C$55&lt;Assumptions!$B$62,Assumptions!$B$62*(Assumptions!$B$21+Assumptions!$B$22/Assumptions!$B$62)/(Assumptions!$B$21+Assumptions!$B$22/$C$55),Assumptions!$B$62)</f>
        <v>48.9126262367378</v>
      </c>
      <c r="AH55" s="18" t="n">
        <f aca="false">Assumptions!$B$63/$AG$55</f>
        <v>1.00502293134033</v>
      </c>
      <c r="AI55" s="18" t="n">
        <f aca="false">Assumptions!$B$64*$AH$55</f>
        <v>6133320.27733387</v>
      </c>
      <c r="AJ55" s="16"/>
      <c r="AK55" s="16"/>
      <c r="AL55" s="16"/>
    </row>
    <row r="56" customFormat="false" ht="23.85" hidden="true" customHeight="false" outlineLevel="0" collapsed="false">
      <c r="A56" s="6" t="n">
        <f aca="false">ROW()-ROW($A$33)+Assumptions!$B$4</f>
        <v>23</v>
      </c>
      <c r="B56" s="18" t="n">
        <f aca="false">$P$55</f>
        <v>587882.229488009</v>
      </c>
      <c r="C56" s="18" t="n">
        <f aca="false">Assumptions!$B$6/(Assumptions!$B$16+$B$56)</f>
        <v>37.628498065874</v>
      </c>
      <c r="D56" s="18" t="n">
        <f aca="false">Assumptions!$B$7/$C$56</f>
        <v>797268.069203315</v>
      </c>
      <c r="E56" s="18" t="n">
        <f aca="false">$T$56+$W$56+$Z$56+$AC$56+$AF$56+$AI$56</f>
        <v>23266971.6376127</v>
      </c>
      <c r="F56" s="18" t="n">
        <f aca="false">Assumptions!$B$70/(Assumptions!$B$20+Assumptions!$B$17+$B$56+$E$56+$O$55)</f>
        <v>26.7785530953235</v>
      </c>
      <c r="G56" s="18" t="n">
        <f aca="false">$C$56*(1-Assumptions!$B$71)</f>
        <v>30.1027984526992</v>
      </c>
      <c r="H56" s="18" t="n">
        <f aca="false">MIN($F$56,$G$56)</f>
        <v>26.7785530953235</v>
      </c>
      <c r="I56" s="18" t="str">
        <f aca="false">IF($F$56&lt;=$G$56,"cap","discount")</f>
        <v>cap</v>
      </c>
      <c r="J56" s="18" t="n">
        <f aca="false">Assumptions!$B$69/$H$56</f>
        <v>186716.585552682</v>
      </c>
      <c r="K56" s="18" t="n">
        <f aca="false">Assumptions!$B$74/(Assumptions!$B$20+Assumptions!$B$17+$B$56+$E$56+$J$56)</f>
        <v>42.7393378414047</v>
      </c>
      <c r="L56" s="18" t="n">
        <f aca="false">$C$56*(1-Assumptions!$B$75)</f>
        <v>31.9842233559929</v>
      </c>
      <c r="M56" s="18" t="n">
        <f aca="false">MIN($K$56,$L$56)</f>
        <v>31.9842233559929</v>
      </c>
      <c r="N56" s="18" t="str">
        <f aca="false">IF($K$56&lt;=$L$56,"cap","discount")</f>
        <v>discount</v>
      </c>
      <c r="O56" s="18" t="n">
        <f aca="false">Assumptions!$B$73/$M$56</f>
        <v>93796.2434356841</v>
      </c>
      <c r="P56" s="18" t="n">
        <f aca="false">MAX(Assumptions!$B$4,(Assumptions!$B$10*(Assumptions!$B$20+$E$56+Assumptions!$B$17+$J$56+$O$56+$D$56)-Assumptions!$B$17)/(1-Assumptions!$B$10))</f>
        <v>587882.229488009</v>
      </c>
      <c r="Q56" s="18" t="n">
        <f aca="false">Assumptions!$B$20+$E$56+Assumptions!$B$17+$P$56+$J$56+$O$56+$D$56</f>
        <v>38327301.7652924</v>
      </c>
      <c r="R56" s="18" t="n">
        <f aca="false">IF($C$56&lt;Assumptions!$B$37,Assumptions!$B$37*(Assumptions!$B$21+Assumptions!$B$22/Assumptions!$B$37)/(Assumptions!$B$21+Assumptions!$B$22/$C$56),Assumptions!$B$37)</f>
        <v>1</v>
      </c>
      <c r="S56" s="18" t="n">
        <f aca="false">Assumptions!$B$38/$R$56</f>
        <v>1</v>
      </c>
      <c r="T56" s="18" t="n">
        <f aca="false">Assumptions!$B$39*$S$56</f>
        <v>5000000</v>
      </c>
      <c r="U56" s="18" t="n">
        <f aca="false">IF($C$56&lt;Assumptions!$B$42,Assumptions!$B$42*(Assumptions!$B$21+Assumptions!$B$22/Assumptions!$B$42)/(Assumptions!$B$21+Assumptions!$B$22/$C$56),Assumptions!$B$42)</f>
        <v>3</v>
      </c>
      <c r="V56" s="18" t="n">
        <f aca="false">Assumptions!$B$43/$U$56</f>
        <v>1</v>
      </c>
      <c r="W56" s="18" t="n">
        <f aca="false">Assumptions!$B$44*$V$56</f>
        <v>5000000</v>
      </c>
      <c r="X56" s="18" t="n">
        <f aca="false">IF($C$56&lt;Assumptions!$B$47,Assumptions!$B$47*(Assumptions!$B$21+Assumptions!$B$22/Assumptions!$B$47)/(Assumptions!$B$21+Assumptions!$B$22/$C$56),Assumptions!$B$47)</f>
        <v>10</v>
      </c>
      <c r="Y56" s="18" t="n">
        <f aca="false">Assumptions!$B$48/$X$56</f>
        <v>1</v>
      </c>
      <c r="Z56" s="18" t="n">
        <f aca="false">Assumptions!$B$49*$Y$56</f>
        <v>3000000</v>
      </c>
      <c r="AA56" s="18" t="n">
        <f aca="false">IF($C$56&lt;Assumptions!$B$52,Assumptions!$B$52*(Assumptions!$B$21+Assumptions!$B$22/Assumptions!$B$52)/(Assumptions!$B$21+Assumptions!$B$22/$C$56),Assumptions!$B$52)</f>
        <v>25</v>
      </c>
      <c r="AB56" s="18" t="n">
        <f aca="false">Assumptions!$B$53/$AA$56</f>
        <v>1</v>
      </c>
      <c r="AC56" s="18" t="n">
        <f aca="false">Assumptions!$B$54*$AB$56</f>
        <v>2400000</v>
      </c>
      <c r="AD56" s="18" t="n">
        <f aca="false">IF($C$56&lt;Assumptions!$B$57,Assumptions!$B$57*(Assumptions!$B$21+Assumptions!$B$22/Assumptions!$B$57)/(Assumptions!$B$21+Assumptions!$B$22/$C$56),Assumptions!$B$57)</f>
        <v>57.6817359540603</v>
      </c>
      <c r="AE56" s="18" t="n">
        <f aca="false">Assumptions!$B$58/$AD$56</f>
        <v>1.04019060812917</v>
      </c>
      <c r="AF56" s="18" t="n">
        <f aca="false">Assumptions!$B$59*$AE$56</f>
        <v>1733651.36027881</v>
      </c>
      <c r="AG56" s="18" t="n">
        <f aca="false">IF($C$56&lt;Assumptions!$B$62,Assumptions!$B$62*(Assumptions!$B$21+Assumptions!$B$22/Assumptions!$B$62)/(Assumptions!$B$21+Assumptions!$B$22/$C$56),Assumptions!$B$62)</f>
        <v>48.9126262367378</v>
      </c>
      <c r="AH56" s="18" t="n">
        <f aca="false">Assumptions!$B$63/$AG$56</f>
        <v>1.00502293134033</v>
      </c>
      <c r="AI56" s="18" t="n">
        <f aca="false">Assumptions!$B$64*$AH$56</f>
        <v>6133320.27733387</v>
      </c>
      <c r="AJ56" s="16"/>
      <c r="AK56" s="16"/>
      <c r="AL56" s="16"/>
    </row>
    <row r="57" customFormat="false" ht="23.85" hidden="true" customHeight="false" outlineLevel="0" collapsed="false">
      <c r="A57" s="6" t="n">
        <f aca="false">ROW()-ROW($A$33)+Assumptions!$B$4</f>
        <v>24</v>
      </c>
      <c r="B57" s="18" t="n">
        <f aca="false">$P$56</f>
        <v>587882.229488009</v>
      </c>
      <c r="C57" s="18" t="n">
        <f aca="false">Assumptions!$B$6/(Assumptions!$B$16+$B$57)</f>
        <v>37.628498065874</v>
      </c>
      <c r="D57" s="18" t="n">
        <f aca="false">Assumptions!$B$7/$C$57</f>
        <v>797268.069203315</v>
      </c>
      <c r="E57" s="18" t="n">
        <f aca="false">$T$57+$W$57+$Z$57+$AC$57+$AF$57+$AI$57</f>
        <v>23266971.6376127</v>
      </c>
      <c r="F57" s="18" t="n">
        <f aca="false">Assumptions!$B$70/(Assumptions!$B$20+Assumptions!$B$17+$B$57+$E$57+$O$56)</f>
        <v>26.7785530953235</v>
      </c>
      <c r="G57" s="18" t="n">
        <f aca="false">$C$57*(1-Assumptions!$B$71)</f>
        <v>30.1027984526992</v>
      </c>
      <c r="H57" s="18" t="n">
        <f aca="false">MIN($F$57,$G$57)</f>
        <v>26.7785530953235</v>
      </c>
      <c r="I57" s="18" t="str">
        <f aca="false">IF($F$57&lt;=$G$57,"cap","discount")</f>
        <v>cap</v>
      </c>
      <c r="J57" s="18" t="n">
        <f aca="false">Assumptions!$B$69/$H$57</f>
        <v>186716.585552682</v>
      </c>
      <c r="K57" s="18" t="n">
        <f aca="false">Assumptions!$B$74/(Assumptions!$B$20+Assumptions!$B$17+$B$57+$E$57+$J$57)</f>
        <v>42.7393378414047</v>
      </c>
      <c r="L57" s="18" t="n">
        <f aca="false">$C$57*(1-Assumptions!$B$75)</f>
        <v>31.9842233559929</v>
      </c>
      <c r="M57" s="18" t="n">
        <f aca="false">MIN($K$57,$L$57)</f>
        <v>31.9842233559929</v>
      </c>
      <c r="N57" s="18" t="str">
        <f aca="false">IF($K$57&lt;=$L$57,"cap","discount")</f>
        <v>discount</v>
      </c>
      <c r="O57" s="18" t="n">
        <f aca="false">Assumptions!$B$73/$M$57</f>
        <v>93796.2434356841</v>
      </c>
      <c r="P57" s="18" t="n">
        <f aca="false">MAX(Assumptions!$B$4,(Assumptions!$B$10*(Assumptions!$B$20+$E$57+Assumptions!$B$17+$J$57+$O$57+$D$57)-Assumptions!$B$17)/(1-Assumptions!$B$10))</f>
        <v>587882.229488009</v>
      </c>
      <c r="Q57" s="18" t="n">
        <f aca="false">Assumptions!$B$20+$E$57+Assumptions!$B$17+$P$57+$J$57+$O$57+$D$57</f>
        <v>38327301.7652924</v>
      </c>
      <c r="R57" s="18" t="n">
        <f aca="false">IF($C$57&lt;Assumptions!$B$37,Assumptions!$B$37*(Assumptions!$B$21+Assumptions!$B$22/Assumptions!$B$37)/(Assumptions!$B$21+Assumptions!$B$22/$C$57),Assumptions!$B$37)</f>
        <v>1</v>
      </c>
      <c r="S57" s="18" t="n">
        <f aca="false">Assumptions!$B$38/$R$57</f>
        <v>1</v>
      </c>
      <c r="T57" s="18" t="n">
        <f aca="false">Assumptions!$B$39*$S$57</f>
        <v>5000000</v>
      </c>
      <c r="U57" s="18" t="n">
        <f aca="false">IF($C$57&lt;Assumptions!$B$42,Assumptions!$B$42*(Assumptions!$B$21+Assumptions!$B$22/Assumptions!$B$42)/(Assumptions!$B$21+Assumptions!$B$22/$C$57),Assumptions!$B$42)</f>
        <v>3</v>
      </c>
      <c r="V57" s="18" t="n">
        <f aca="false">Assumptions!$B$43/$U$57</f>
        <v>1</v>
      </c>
      <c r="W57" s="18" t="n">
        <f aca="false">Assumptions!$B$44*$V$57</f>
        <v>5000000</v>
      </c>
      <c r="X57" s="18" t="n">
        <f aca="false">IF($C$57&lt;Assumptions!$B$47,Assumptions!$B$47*(Assumptions!$B$21+Assumptions!$B$22/Assumptions!$B$47)/(Assumptions!$B$21+Assumptions!$B$22/$C$57),Assumptions!$B$47)</f>
        <v>10</v>
      </c>
      <c r="Y57" s="18" t="n">
        <f aca="false">Assumptions!$B$48/$X$57</f>
        <v>1</v>
      </c>
      <c r="Z57" s="18" t="n">
        <f aca="false">Assumptions!$B$49*$Y$57</f>
        <v>3000000</v>
      </c>
      <c r="AA57" s="18" t="n">
        <f aca="false">IF($C$57&lt;Assumptions!$B$52,Assumptions!$B$52*(Assumptions!$B$21+Assumptions!$B$22/Assumptions!$B$52)/(Assumptions!$B$21+Assumptions!$B$22/$C$57),Assumptions!$B$52)</f>
        <v>25</v>
      </c>
      <c r="AB57" s="18" t="n">
        <f aca="false">Assumptions!$B$53/$AA$57</f>
        <v>1</v>
      </c>
      <c r="AC57" s="18" t="n">
        <f aca="false">Assumptions!$B$54*$AB$57</f>
        <v>2400000</v>
      </c>
      <c r="AD57" s="18" t="n">
        <f aca="false">IF($C$57&lt;Assumptions!$B$57,Assumptions!$B$57*(Assumptions!$B$21+Assumptions!$B$22/Assumptions!$B$57)/(Assumptions!$B$21+Assumptions!$B$22/$C$57),Assumptions!$B$57)</f>
        <v>57.6817359540603</v>
      </c>
      <c r="AE57" s="18" t="n">
        <f aca="false">Assumptions!$B$58/$AD$57</f>
        <v>1.04019060812917</v>
      </c>
      <c r="AF57" s="18" t="n">
        <f aca="false">Assumptions!$B$59*$AE$57</f>
        <v>1733651.36027881</v>
      </c>
      <c r="AG57" s="18" t="n">
        <f aca="false">IF($C$57&lt;Assumptions!$B$62,Assumptions!$B$62*(Assumptions!$B$21+Assumptions!$B$22/Assumptions!$B$62)/(Assumptions!$B$21+Assumptions!$B$22/$C$57),Assumptions!$B$62)</f>
        <v>48.9126262367378</v>
      </c>
      <c r="AH57" s="18" t="n">
        <f aca="false">Assumptions!$B$63/$AG$57</f>
        <v>1.00502293134033</v>
      </c>
      <c r="AI57" s="18" t="n">
        <f aca="false">Assumptions!$B$64*$AH$57</f>
        <v>6133320.27733387</v>
      </c>
      <c r="AJ57" s="16"/>
      <c r="AK57" s="16"/>
      <c r="AL57" s="16"/>
    </row>
    <row r="58" customFormat="false" ht="23.85" hidden="true" customHeight="false" outlineLevel="0" collapsed="false">
      <c r="A58" s="6" t="n">
        <f aca="false">ROW()-ROW($A$33)+Assumptions!$B$4</f>
        <v>25</v>
      </c>
      <c r="B58" s="18" t="n">
        <f aca="false">$P$57</f>
        <v>587882.229488009</v>
      </c>
      <c r="C58" s="18" t="n">
        <f aca="false">Assumptions!$B$6/(Assumptions!$B$16+$B$58)</f>
        <v>37.628498065874</v>
      </c>
      <c r="D58" s="18" t="n">
        <f aca="false">Assumptions!$B$7/$C$58</f>
        <v>797268.069203315</v>
      </c>
      <c r="E58" s="18" t="n">
        <f aca="false">$T$58+$W$58+$Z$58+$AC$58+$AF$58+$AI$58</f>
        <v>23266971.6376127</v>
      </c>
      <c r="F58" s="18" t="n">
        <f aca="false">Assumptions!$B$70/(Assumptions!$B$20+Assumptions!$B$17+$B$58+$E$58+$O$57)</f>
        <v>26.7785530953235</v>
      </c>
      <c r="G58" s="18" t="n">
        <f aca="false">$C$58*(1-Assumptions!$B$71)</f>
        <v>30.1027984526992</v>
      </c>
      <c r="H58" s="18" t="n">
        <f aca="false">MIN($F$58,$G$58)</f>
        <v>26.7785530953235</v>
      </c>
      <c r="I58" s="18" t="str">
        <f aca="false">IF($F$58&lt;=$G$58,"cap","discount")</f>
        <v>cap</v>
      </c>
      <c r="J58" s="18" t="n">
        <f aca="false">Assumptions!$B$69/$H$58</f>
        <v>186716.585552682</v>
      </c>
      <c r="K58" s="18" t="n">
        <f aca="false">Assumptions!$B$74/(Assumptions!$B$20+Assumptions!$B$17+$B$58+$E$58+$J$58)</f>
        <v>42.7393378414047</v>
      </c>
      <c r="L58" s="18" t="n">
        <f aca="false">$C$58*(1-Assumptions!$B$75)</f>
        <v>31.9842233559929</v>
      </c>
      <c r="M58" s="18" t="n">
        <f aca="false">MIN($K$58,$L$58)</f>
        <v>31.9842233559929</v>
      </c>
      <c r="N58" s="18" t="str">
        <f aca="false">IF($K$58&lt;=$L$58,"cap","discount")</f>
        <v>discount</v>
      </c>
      <c r="O58" s="18" t="n">
        <f aca="false">Assumptions!$B$73/$M$58</f>
        <v>93796.2434356841</v>
      </c>
      <c r="P58" s="18" t="n">
        <f aca="false">MAX(Assumptions!$B$4,(Assumptions!$B$10*(Assumptions!$B$20+$E$58+Assumptions!$B$17+$J$58+$O$58+$D$58)-Assumptions!$B$17)/(1-Assumptions!$B$10))</f>
        <v>587882.229488009</v>
      </c>
      <c r="Q58" s="18" t="n">
        <f aca="false">Assumptions!$B$20+$E$58+Assumptions!$B$17+$P$58+$J$58+$O$58+$D$58</f>
        <v>38327301.7652924</v>
      </c>
      <c r="R58" s="18" t="n">
        <f aca="false">IF($C$58&lt;Assumptions!$B$37,Assumptions!$B$37*(Assumptions!$B$21+Assumptions!$B$22/Assumptions!$B$37)/(Assumptions!$B$21+Assumptions!$B$22/$C$58),Assumptions!$B$37)</f>
        <v>1</v>
      </c>
      <c r="S58" s="18" t="n">
        <f aca="false">Assumptions!$B$38/$R$58</f>
        <v>1</v>
      </c>
      <c r="T58" s="18" t="n">
        <f aca="false">Assumptions!$B$39*$S$58</f>
        <v>5000000</v>
      </c>
      <c r="U58" s="18" t="n">
        <f aca="false">IF($C$58&lt;Assumptions!$B$42,Assumptions!$B$42*(Assumptions!$B$21+Assumptions!$B$22/Assumptions!$B$42)/(Assumptions!$B$21+Assumptions!$B$22/$C$58),Assumptions!$B$42)</f>
        <v>3</v>
      </c>
      <c r="V58" s="18" t="n">
        <f aca="false">Assumptions!$B$43/$U$58</f>
        <v>1</v>
      </c>
      <c r="W58" s="18" t="n">
        <f aca="false">Assumptions!$B$44*$V$58</f>
        <v>5000000</v>
      </c>
      <c r="X58" s="18" t="n">
        <f aca="false">IF($C$58&lt;Assumptions!$B$47,Assumptions!$B$47*(Assumptions!$B$21+Assumptions!$B$22/Assumptions!$B$47)/(Assumptions!$B$21+Assumptions!$B$22/$C$58),Assumptions!$B$47)</f>
        <v>10</v>
      </c>
      <c r="Y58" s="18" t="n">
        <f aca="false">Assumptions!$B$48/$X$58</f>
        <v>1</v>
      </c>
      <c r="Z58" s="18" t="n">
        <f aca="false">Assumptions!$B$49*$Y$58</f>
        <v>3000000</v>
      </c>
      <c r="AA58" s="18" t="n">
        <f aca="false">IF($C$58&lt;Assumptions!$B$52,Assumptions!$B$52*(Assumptions!$B$21+Assumptions!$B$22/Assumptions!$B$52)/(Assumptions!$B$21+Assumptions!$B$22/$C$58),Assumptions!$B$52)</f>
        <v>25</v>
      </c>
      <c r="AB58" s="18" t="n">
        <f aca="false">Assumptions!$B$53/$AA$58</f>
        <v>1</v>
      </c>
      <c r="AC58" s="18" t="n">
        <f aca="false">Assumptions!$B$54*$AB$58</f>
        <v>2400000</v>
      </c>
      <c r="AD58" s="18" t="n">
        <f aca="false">IF($C$58&lt;Assumptions!$B$57,Assumptions!$B$57*(Assumptions!$B$21+Assumptions!$B$22/Assumptions!$B$57)/(Assumptions!$B$21+Assumptions!$B$22/$C$58),Assumptions!$B$57)</f>
        <v>57.6817359540603</v>
      </c>
      <c r="AE58" s="18" t="n">
        <f aca="false">Assumptions!$B$58/$AD$58</f>
        <v>1.04019060812917</v>
      </c>
      <c r="AF58" s="18" t="n">
        <f aca="false">Assumptions!$B$59*$AE$58</f>
        <v>1733651.36027881</v>
      </c>
      <c r="AG58" s="18" t="n">
        <f aca="false">IF($C$58&lt;Assumptions!$B$62,Assumptions!$B$62*(Assumptions!$B$21+Assumptions!$B$22/Assumptions!$B$62)/(Assumptions!$B$21+Assumptions!$B$22/$C$58),Assumptions!$B$62)</f>
        <v>48.9126262367378</v>
      </c>
      <c r="AH58" s="18" t="n">
        <f aca="false">Assumptions!$B$63/$AG$58</f>
        <v>1.00502293134033</v>
      </c>
      <c r="AI58" s="18" t="n">
        <f aca="false">Assumptions!$B$64*$AH$58</f>
        <v>6133320.27733387</v>
      </c>
      <c r="AJ58" s="16"/>
      <c r="AK58" s="16"/>
      <c r="AL58" s="16"/>
    </row>
    <row r="59" customFormat="false" ht="23.85" hidden="true" customHeight="false" outlineLevel="0" collapsed="false">
      <c r="A59" s="6" t="n">
        <f aca="false">ROW()-ROW($A$33)+Assumptions!$B$4</f>
        <v>26</v>
      </c>
      <c r="B59" s="18" t="n">
        <f aca="false">$P$58</f>
        <v>587882.229488009</v>
      </c>
      <c r="C59" s="18" t="n">
        <f aca="false">Assumptions!$B$6/(Assumptions!$B$16+$B$59)</f>
        <v>37.628498065874</v>
      </c>
      <c r="D59" s="18" t="n">
        <f aca="false">Assumptions!$B$7/$C$59</f>
        <v>797268.069203315</v>
      </c>
      <c r="E59" s="18" t="n">
        <f aca="false">$T$59+$W$59+$Z$59+$AC$59+$AF$59+$AI$59</f>
        <v>23266971.6376127</v>
      </c>
      <c r="F59" s="18" t="n">
        <f aca="false">Assumptions!$B$70/(Assumptions!$B$20+Assumptions!$B$17+$B$59+$E$59+$O$58)</f>
        <v>26.7785530953235</v>
      </c>
      <c r="G59" s="18" t="n">
        <f aca="false">$C$59*(1-Assumptions!$B$71)</f>
        <v>30.1027984526992</v>
      </c>
      <c r="H59" s="18" t="n">
        <f aca="false">MIN($F$59,$G$59)</f>
        <v>26.7785530953235</v>
      </c>
      <c r="I59" s="18" t="str">
        <f aca="false">IF($F$59&lt;=$G$59,"cap","discount")</f>
        <v>cap</v>
      </c>
      <c r="J59" s="18" t="n">
        <f aca="false">Assumptions!$B$69/$H$59</f>
        <v>186716.585552682</v>
      </c>
      <c r="K59" s="18" t="n">
        <f aca="false">Assumptions!$B$74/(Assumptions!$B$20+Assumptions!$B$17+$B$59+$E$59+$J$59)</f>
        <v>42.7393378414047</v>
      </c>
      <c r="L59" s="18" t="n">
        <f aca="false">$C$59*(1-Assumptions!$B$75)</f>
        <v>31.9842233559929</v>
      </c>
      <c r="M59" s="18" t="n">
        <f aca="false">MIN($K$59,$L$59)</f>
        <v>31.9842233559929</v>
      </c>
      <c r="N59" s="18" t="str">
        <f aca="false">IF($K$59&lt;=$L$59,"cap","discount")</f>
        <v>discount</v>
      </c>
      <c r="O59" s="18" t="n">
        <f aca="false">Assumptions!$B$73/$M$59</f>
        <v>93796.2434356841</v>
      </c>
      <c r="P59" s="18" t="n">
        <f aca="false">MAX(Assumptions!$B$4,(Assumptions!$B$10*(Assumptions!$B$20+$E$59+Assumptions!$B$17+$J$59+$O$59+$D$59)-Assumptions!$B$17)/(1-Assumptions!$B$10))</f>
        <v>587882.229488009</v>
      </c>
      <c r="Q59" s="18" t="n">
        <f aca="false">Assumptions!$B$20+$E$59+Assumptions!$B$17+$P$59+$J$59+$O$59+$D$59</f>
        <v>38327301.7652924</v>
      </c>
      <c r="R59" s="18" t="n">
        <f aca="false">IF($C$59&lt;Assumptions!$B$37,Assumptions!$B$37*(Assumptions!$B$21+Assumptions!$B$22/Assumptions!$B$37)/(Assumptions!$B$21+Assumptions!$B$22/$C$59),Assumptions!$B$37)</f>
        <v>1</v>
      </c>
      <c r="S59" s="18" t="n">
        <f aca="false">Assumptions!$B$38/$R$59</f>
        <v>1</v>
      </c>
      <c r="T59" s="18" t="n">
        <f aca="false">Assumptions!$B$39*$S$59</f>
        <v>5000000</v>
      </c>
      <c r="U59" s="18" t="n">
        <f aca="false">IF($C$59&lt;Assumptions!$B$42,Assumptions!$B$42*(Assumptions!$B$21+Assumptions!$B$22/Assumptions!$B$42)/(Assumptions!$B$21+Assumptions!$B$22/$C$59),Assumptions!$B$42)</f>
        <v>3</v>
      </c>
      <c r="V59" s="18" t="n">
        <f aca="false">Assumptions!$B$43/$U$59</f>
        <v>1</v>
      </c>
      <c r="W59" s="18" t="n">
        <f aca="false">Assumptions!$B$44*$V$59</f>
        <v>5000000</v>
      </c>
      <c r="X59" s="18" t="n">
        <f aca="false">IF($C$59&lt;Assumptions!$B$47,Assumptions!$B$47*(Assumptions!$B$21+Assumptions!$B$22/Assumptions!$B$47)/(Assumptions!$B$21+Assumptions!$B$22/$C$59),Assumptions!$B$47)</f>
        <v>10</v>
      </c>
      <c r="Y59" s="18" t="n">
        <f aca="false">Assumptions!$B$48/$X$59</f>
        <v>1</v>
      </c>
      <c r="Z59" s="18" t="n">
        <f aca="false">Assumptions!$B$49*$Y$59</f>
        <v>3000000</v>
      </c>
      <c r="AA59" s="18" t="n">
        <f aca="false">IF($C$59&lt;Assumptions!$B$52,Assumptions!$B$52*(Assumptions!$B$21+Assumptions!$B$22/Assumptions!$B$52)/(Assumptions!$B$21+Assumptions!$B$22/$C$59),Assumptions!$B$52)</f>
        <v>25</v>
      </c>
      <c r="AB59" s="18" t="n">
        <f aca="false">Assumptions!$B$53/$AA$59</f>
        <v>1</v>
      </c>
      <c r="AC59" s="18" t="n">
        <f aca="false">Assumptions!$B$54*$AB$59</f>
        <v>2400000</v>
      </c>
      <c r="AD59" s="18" t="n">
        <f aca="false">IF($C$59&lt;Assumptions!$B$57,Assumptions!$B$57*(Assumptions!$B$21+Assumptions!$B$22/Assumptions!$B$57)/(Assumptions!$B$21+Assumptions!$B$22/$C$59),Assumptions!$B$57)</f>
        <v>57.6817359540603</v>
      </c>
      <c r="AE59" s="18" t="n">
        <f aca="false">Assumptions!$B$58/$AD$59</f>
        <v>1.04019060812917</v>
      </c>
      <c r="AF59" s="18" t="n">
        <f aca="false">Assumptions!$B$59*$AE$59</f>
        <v>1733651.36027881</v>
      </c>
      <c r="AG59" s="18" t="n">
        <f aca="false">IF($C$59&lt;Assumptions!$B$62,Assumptions!$B$62*(Assumptions!$B$21+Assumptions!$B$22/Assumptions!$B$62)/(Assumptions!$B$21+Assumptions!$B$22/$C$59),Assumptions!$B$62)</f>
        <v>48.9126262367378</v>
      </c>
      <c r="AH59" s="18" t="n">
        <f aca="false">Assumptions!$B$63/$AG$59</f>
        <v>1.00502293134033</v>
      </c>
      <c r="AI59" s="18" t="n">
        <f aca="false">Assumptions!$B$64*$AH$59</f>
        <v>6133320.27733387</v>
      </c>
      <c r="AJ59" s="16"/>
      <c r="AK59" s="16"/>
      <c r="AL59" s="16"/>
    </row>
    <row r="60" customFormat="false" ht="23.85" hidden="true" customHeight="false" outlineLevel="0" collapsed="false">
      <c r="A60" s="6" t="n">
        <f aca="false">ROW()-ROW($A$33)+Assumptions!$B$4</f>
        <v>27</v>
      </c>
      <c r="B60" s="18" t="n">
        <f aca="false">$P$59</f>
        <v>587882.229488009</v>
      </c>
      <c r="C60" s="18" t="n">
        <f aca="false">Assumptions!$B$6/(Assumptions!$B$16+$B$60)</f>
        <v>37.628498065874</v>
      </c>
      <c r="D60" s="18" t="n">
        <f aca="false">Assumptions!$B$7/$C$60</f>
        <v>797268.069203315</v>
      </c>
      <c r="E60" s="18" t="n">
        <f aca="false">$T$60+$W$60+$Z$60+$AC$60+$AF$60+$AI$60</f>
        <v>23266971.6376127</v>
      </c>
      <c r="F60" s="18" t="n">
        <f aca="false">Assumptions!$B$70/(Assumptions!$B$20+Assumptions!$B$17+$B$60+$E$60+$O$59)</f>
        <v>26.7785530953235</v>
      </c>
      <c r="G60" s="18" t="n">
        <f aca="false">$C$60*(1-Assumptions!$B$71)</f>
        <v>30.1027984526992</v>
      </c>
      <c r="H60" s="18" t="n">
        <f aca="false">MIN($F$60,$G$60)</f>
        <v>26.7785530953235</v>
      </c>
      <c r="I60" s="18" t="str">
        <f aca="false">IF($F$60&lt;=$G$60,"cap","discount")</f>
        <v>cap</v>
      </c>
      <c r="J60" s="18" t="n">
        <f aca="false">Assumptions!$B$69/$H$60</f>
        <v>186716.585552682</v>
      </c>
      <c r="K60" s="18" t="n">
        <f aca="false">Assumptions!$B$74/(Assumptions!$B$20+Assumptions!$B$17+$B$60+$E$60+$J$60)</f>
        <v>42.7393378414047</v>
      </c>
      <c r="L60" s="18" t="n">
        <f aca="false">$C$60*(1-Assumptions!$B$75)</f>
        <v>31.9842233559929</v>
      </c>
      <c r="M60" s="18" t="n">
        <f aca="false">MIN($K$60,$L$60)</f>
        <v>31.9842233559929</v>
      </c>
      <c r="N60" s="18" t="str">
        <f aca="false">IF($K$60&lt;=$L$60,"cap","discount")</f>
        <v>discount</v>
      </c>
      <c r="O60" s="18" t="n">
        <f aca="false">Assumptions!$B$73/$M$60</f>
        <v>93796.2434356841</v>
      </c>
      <c r="P60" s="18" t="n">
        <f aca="false">MAX(Assumptions!$B$4,(Assumptions!$B$10*(Assumptions!$B$20+$E$60+Assumptions!$B$17+$J$60+$O$60+$D$60)-Assumptions!$B$17)/(1-Assumptions!$B$10))</f>
        <v>587882.229488009</v>
      </c>
      <c r="Q60" s="18" t="n">
        <f aca="false">Assumptions!$B$20+$E$60+Assumptions!$B$17+$P$60+$J$60+$O$60+$D$60</f>
        <v>38327301.7652924</v>
      </c>
      <c r="R60" s="18" t="n">
        <f aca="false">IF($C$60&lt;Assumptions!$B$37,Assumptions!$B$37*(Assumptions!$B$21+Assumptions!$B$22/Assumptions!$B$37)/(Assumptions!$B$21+Assumptions!$B$22/$C$60),Assumptions!$B$37)</f>
        <v>1</v>
      </c>
      <c r="S60" s="18" t="n">
        <f aca="false">Assumptions!$B$38/$R$60</f>
        <v>1</v>
      </c>
      <c r="T60" s="18" t="n">
        <f aca="false">Assumptions!$B$39*$S$60</f>
        <v>5000000</v>
      </c>
      <c r="U60" s="18" t="n">
        <f aca="false">IF($C$60&lt;Assumptions!$B$42,Assumptions!$B$42*(Assumptions!$B$21+Assumptions!$B$22/Assumptions!$B$42)/(Assumptions!$B$21+Assumptions!$B$22/$C$60),Assumptions!$B$42)</f>
        <v>3</v>
      </c>
      <c r="V60" s="18" t="n">
        <f aca="false">Assumptions!$B$43/$U$60</f>
        <v>1</v>
      </c>
      <c r="W60" s="18" t="n">
        <f aca="false">Assumptions!$B$44*$V$60</f>
        <v>5000000</v>
      </c>
      <c r="X60" s="18" t="n">
        <f aca="false">IF($C$60&lt;Assumptions!$B$47,Assumptions!$B$47*(Assumptions!$B$21+Assumptions!$B$22/Assumptions!$B$47)/(Assumptions!$B$21+Assumptions!$B$22/$C$60),Assumptions!$B$47)</f>
        <v>10</v>
      </c>
      <c r="Y60" s="18" t="n">
        <f aca="false">Assumptions!$B$48/$X$60</f>
        <v>1</v>
      </c>
      <c r="Z60" s="18" t="n">
        <f aca="false">Assumptions!$B$49*$Y$60</f>
        <v>3000000</v>
      </c>
      <c r="AA60" s="18" t="n">
        <f aca="false">IF($C$60&lt;Assumptions!$B$52,Assumptions!$B$52*(Assumptions!$B$21+Assumptions!$B$22/Assumptions!$B$52)/(Assumptions!$B$21+Assumptions!$B$22/$C$60),Assumptions!$B$52)</f>
        <v>25</v>
      </c>
      <c r="AB60" s="18" t="n">
        <f aca="false">Assumptions!$B$53/$AA$60</f>
        <v>1</v>
      </c>
      <c r="AC60" s="18" t="n">
        <f aca="false">Assumptions!$B$54*$AB$60</f>
        <v>2400000</v>
      </c>
      <c r="AD60" s="18" t="n">
        <f aca="false">IF($C$60&lt;Assumptions!$B$57,Assumptions!$B$57*(Assumptions!$B$21+Assumptions!$B$22/Assumptions!$B$57)/(Assumptions!$B$21+Assumptions!$B$22/$C$60),Assumptions!$B$57)</f>
        <v>57.6817359540603</v>
      </c>
      <c r="AE60" s="18" t="n">
        <f aca="false">Assumptions!$B$58/$AD$60</f>
        <v>1.04019060812917</v>
      </c>
      <c r="AF60" s="18" t="n">
        <f aca="false">Assumptions!$B$59*$AE$60</f>
        <v>1733651.36027881</v>
      </c>
      <c r="AG60" s="18" t="n">
        <f aca="false">IF($C$60&lt;Assumptions!$B$62,Assumptions!$B$62*(Assumptions!$B$21+Assumptions!$B$22/Assumptions!$B$62)/(Assumptions!$B$21+Assumptions!$B$22/$C$60),Assumptions!$B$62)</f>
        <v>48.9126262367378</v>
      </c>
      <c r="AH60" s="18" t="n">
        <f aca="false">Assumptions!$B$63/$AG$60</f>
        <v>1.00502293134033</v>
      </c>
      <c r="AI60" s="18" t="n">
        <f aca="false">Assumptions!$B$64*$AH$60</f>
        <v>6133320.27733387</v>
      </c>
      <c r="AJ60" s="16"/>
      <c r="AK60" s="16"/>
      <c r="AL60" s="16"/>
    </row>
    <row r="61" customFormat="false" ht="23.85" hidden="true" customHeight="false" outlineLevel="0" collapsed="false">
      <c r="A61" s="6" t="n">
        <f aca="false">ROW()-ROW($A$33)+Assumptions!$B$4</f>
        <v>28</v>
      </c>
      <c r="B61" s="18" t="n">
        <f aca="false">$P$60</f>
        <v>587882.229488009</v>
      </c>
      <c r="C61" s="18" t="n">
        <f aca="false">Assumptions!$B$6/(Assumptions!$B$16+$B$61)</f>
        <v>37.628498065874</v>
      </c>
      <c r="D61" s="18" t="n">
        <f aca="false">Assumptions!$B$7/$C$61</f>
        <v>797268.069203315</v>
      </c>
      <c r="E61" s="18" t="n">
        <f aca="false">$T$61+$W$61+$Z$61+$AC$61+$AF$61+$AI$61</f>
        <v>23266971.6376127</v>
      </c>
      <c r="F61" s="18" t="n">
        <f aca="false">Assumptions!$B$70/(Assumptions!$B$20+Assumptions!$B$17+$B$61+$E$61+$O$60)</f>
        <v>26.7785530953235</v>
      </c>
      <c r="G61" s="18" t="n">
        <f aca="false">$C$61*(1-Assumptions!$B$71)</f>
        <v>30.1027984526992</v>
      </c>
      <c r="H61" s="18" t="n">
        <f aca="false">MIN($F$61,$G$61)</f>
        <v>26.7785530953235</v>
      </c>
      <c r="I61" s="18" t="str">
        <f aca="false">IF($F$61&lt;=$G$61,"cap","discount")</f>
        <v>cap</v>
      </c>
      <c r="J61" s="18" t="n">
        <f aca="false">Assumptions!$B$69/$H$61</f>
        <v>186716.585552682</v>
      </c>
      <c r="K61" s="18" t="n">
        <f aca="false">Assumptions!$B$74/(Assumptions!$B$20+Assumptions!$B$17+$B$61+$E$61+$J$61)</f>
        <v>42.7393378414047</v>
      </c>
      <c r="L61" s="18" t="n">
        <f aca="false">$C$61*(1-Assumptions!$B$75)</f>
        <v>31.9842233559929</v>
      </c>
      <c r="M61" s="18" t="n">
        <f aca="false">MIN($K$61,$L$61)</f>
        <v>31.9842233559929</v>
      </c>
      <c r="N61" s="18" t="str">
        <f aca="false">IF($K$61&lt;=$L$61,"cap","discount")</f>
        <v>discount</v>
      </c>
      <c r="O61" s="18" t="n">
        <f aca="false">Assumptions!$B$73/$M$61</f>
        <v>93796.2434356841</v>
      </c>
      <c r="P61" s="18" t="n">
        <f aca="false">MAX(Assumptions!$B$4,(Assumptions!$B$10*(Assumptions!$B$20+$E$61+Assumptions!$B$17+$J$61+$O$61+$D$61)-Assumptions!$B$17)/(1-Assumptions!$B$10))</f>
        <v>587882.229488009</v>
      </c>
      <c r="Q61" s="18" t="n">
        <f aca="false">Assumptions!$B$20+$E$61+Assumptions!$B$17+$P$61+$J$61+$O$61+$D$61</f>
        <v>38327301.7652924</v>
      </c>
      <c r="R61" s="18" t="n">
        <f aca="false">IF($C$61&lt;Assumptions!$B$37,Assumptions!$B$37*(Assumptions!$B$21+Assumptions!$B$22/Assumptions!$B$37)/(Assumptions!$B$21+Assumptions!$B$22/$C$61),Assumptions!$B$37)</f>
        <v>1</v>
      </c>
      <c r="S61" s="18" t="n">
        <f aca="false">Assumptions!$B$38/$R$61</f>
        <v>1</v>
      </c>
      <c r="T61" s="18" t="n">
        <f aca="false">Assumptions!$B$39*$S$61</f>
        <v>5000000</v>
      </c>
      <c r="U61" s="18" t="n">
        <f aca="false">IF($C$61&lt;Assumptions!$B$42,Assumptions!$B$42*(Assumptions!$B$21+Assumptions!$B$22/Assumptions!$B$42)/(Assumptions!$B$21+Assumptions!$B$22/$C$61),Assumptions!$B$42)</f>
        <v>3</v>
      </c>
      <c r="V61" s="18" t="n">
        <f aca="false">Assumptions!$B$43/$U$61</f>
        <v>1</v>
      </c>
      <c r="W61" s="18" t="n">
        <f aca="false">Assumptions!$B$44*$V$61</f>
        <v>5000000</v>
      </c>
      <c r="X61" s="18" t="n">
        <f aca="false">IF($C$61&lt;Assumptions!$B$47,Assumptions!$B$47*(Assumptions!$B$21+Assumptions!$B$22/Assumptions!$B$47)/(Assumptions!$B$21+Assumptions!$B$22/$C$61),Assumptions!$B$47)</f>
        <v>10</v>
      </c>
      <c r="Y61" s="18" t="n">
        <f aca="false">Assumptions!$B$48/$X$61</f>
        <v>1</v>
      </c>
      <c r="Z61" s="18" t="n">
        <f aca="false">Assumptions!$B$49*$Y$61</f>
        <v>3000000</v>
      </c>
      <c r="AA61" s="18" t="n">
        <f aca="false">IF($C$61&lt;Assumptions!$B$52,Assumptions!$B$52*(Assumptions!$B$21+Assumptions!$B$22/Assumptions!$B$52)/(Assumptions!$B$21+Assumptions!$B$22/$C$61),Assumptions!$B$52)</f>
        <v>25</v>
      </c>
      <c r="AB61" s="18" t="n">
        <f aca="false">Assumptions!$B$53/$AA$61</f>
        <v>1</v>
      </c>
      <c r="AC61" s="18" t="n">
        <f aca="false">Assumptions!$B$54*$AB$61</f>
        <v>2400000</v>
      </c>
      <c r="AD61" s="18" t="n">
        <f aca="false">IF($C$61&lt;Assumptions!$B$57,Assumptions!$B$57*(Assumptions!$B$21+Assumptions!$B$22/Assumptions!$B$57)/(Assumptions!$B$21+Assumptions!$B$22/$C$61),Assumptions!$B$57)</f>
        <v>57.6817359540603</v>
      </c>
      <c r="AE61" s="18" t="n">
        <f aca="false">Assumptions!$B$58/$AD$61</f>
        <v>1.04019060812917</v>
      </c>
      <c r="AF61" s="18" t="n">
        <f aca="false">Assumptions!$B$59*$AE$61</f>
        <v>1733651.36027881</v>
      </c>
      <c r="AG61" s="18" t="n">
        <f aca="false">IF($C$61&lt;Assumptions!$B$62,Assumptions!$B$62*(Assumptions!$B$21+Assumptions!$B$22/Assumptions!$B$62)/(Assumptions!$B$21+Assumptions!$B$22/$C$61),Assumptions!$B$62)</f>
        <v>48.9126262367378</v>
      </c>
      <c r="AH61" s="18" t="n">
        <f aca="false">Assumptions!$B$63/$AG$61</f>
        <v>1.00502293134033</v>
      </c>
      <c r="AI61" s="18" t="n">
        <f aca="false">Assumptions!$B$64*$AH$61</f>
        <v>6133320.27733387</v>
      </c>
      <c r="AJ61" s="16"/>
      <c r="AK61" s="16"/>
      <c r="AL61" s="16"/>
    </row>
    <row r="62" customFormat="false" ht="23.85" hidden="true" customHeight="false" outlineLevel="0" collapsed="false">
      <c r="A62" s="6" t="n">
        <f aca="false">ROW()-ROW($A$33)+Assumptions!$B$4</f>
        <v>29</v>
      </c>
      <c r="B62" s="18" t="n">
        <f aca="false">$P$61</f>
        <v>587882.229488009</v>
      </c>
      <c r="C62" s="18" t="n">
        <f aca="false">Assumptions!$B$6/(Assumptions!$B$16+$B$62)</f>
        <v>37.628498065874</v>
      </c>
      <c r="D62" s="18" t="n">
        <f aca="false">Assumptions!$B$7/$C$62</f>
        <v>797268.069203315</v>
      </c>
      <c r="E62" s="18" t="n">
        <f aca="false">$T$62+$W$62+$Z$62+$AC$62+$AF$62+$AI$62</f>
        <v>23266971.6376127</v>
      </c>
      <c r="F62" s="18" t="n">
        <f aca="false">Assumptions!$B$70/(Assumptions!$B$20+Assumptions!$B$17+$B$62+$E$62+$O$61)</f>
        <v>26.7785530953235</v>
      </c>
      <c r="G62" s="18" t="n">
        <f aca="false">$C$62*(1-Assumptions!$B$71)</f>
        <v>30.1027984526992</v>
      </c>
      <c r="H62" s="18" t="n">
        <f aca="false">MIN($F$62,$G$62)</f>
        <v>26.7785530953235</v>
      </c>
      <c r="I62" s="18" t="str">
        <f aca="false">IF($F$62&lt;=$G$62,"cap","discount")</f>
        <v>cap</v>
      </c>
      <c r="J62" s="18" t="n">
        <f aca="false">Assumptions!$B$69/$H$62</f>
        <v>186716.585552682</v>
      </c>
      <c r="K62" s="18" t="n">
        <f aca="false">Assumptions!$B$74/(Assumptions!$B$20+Assumptions!$B$17+$B$62+$E$62+$J$62)</f>
        <v>42.7393378414047</v>
      </c>
      <c r="L62" s="18" t="n">
        <f aca="false">$C$62*(1-Assumptions!$B$75)</f>
        <v>31.9842233559929</v>
      </c>
      <c r="M62" s="18" t="n">
        <f aca="false">MIN($K$62,$L$62)</f>
        <v>31.9842233559929</v>
      </c>
      <c r="N62" s="18" t="str">
        <f aca="false">IF($K$62&lt;=$L$62,"cap","discount")</f>
        <v>discount</v>
      </c>
      <c r="O62" s="18" t="n">
        <f aca="false">Assumptions!$B$73/$M$62</f>
        <v>93796.2434356841</v>
      </c>
      <c r="P62" s="18" t="n">
        <f aca="false">MAX(Assumptions!$B$4,(Assumptions!$B$10*(Assumptions!$B$20+$E$62+Assumptions!$B$17+$J$62+$O$62+$D$62)-Assumptions!$B$17)/(1-Assumptions!$B$10))</f>
        <v>587882.229488009</v>
      </c>
      <c r="Q62" s="18" t="n">
        <f aca="false">Assumptions!$B$20+$E$62+Assumptions!$B$17+$P$62+$J$62+$O$62+$D$62</f>
        <v>38327301.7652924</v>
      </c>
      <c r="R62" s="18" t="n">
        <f aca="false">IF($C$62&lt;Assumptions!$B$37,Assumptions!$B$37*(Assumptions!$B$21+Assumptions!$B$22/Assumptions!$B$37)/(Assumptions!$B$21+Assumptions!$B$22/$C$62),Assumptions!$B$37)</f>
        <v>1</v>
      </c>
      <c r="S62" s="18" t="n">
        <f aca="false">Assumptions!$B$38/$R$62</f>
        <v>1</v>
      </c>
      <c r="T62" s="18" t="n">
        <f aca="false">Assumptions!$B$39*$S$62</f>
        <v>5000000</v>
      </c>
      <c r="U62" s="18" t="n">
        <f aca="false">IF($C$62&lt;Assumptions!$B$42,Assumptions!$B$42*(Assumptions!$B$21+Assumptions!$B$22/Assumptions!$B$42)/(Assumptions!$B$21+Assumptions!$B$22/$C$62),Assumptions!$B$42)</f>
        <v>3</v>
      </c>
      <c r="V62" s="18" t="n">
        <f aca="false">Assumptions!$B$43/$U$62</f>
        <v>1</v>
      </c>
      <c r="W62" s="18" t="n">
        <f aca="false">Assumptions!$B$44*$V$62</f>
        <v>5000000</v>
      </c>
      <c r="X62" s="18" t="n">
        <f aca="false">IF($C$62&lt;Assumptions!$B$47,Assumptions!$B$47*(Assumptions!$B$21+Assumptions!$B$22/Assumptions!$B$47)/(Assumptions!$B$21+Assumptions!$B$22/$C$62),Assumptions!$B$47)</f>
        <v>10</v>
      </c>
      <c r="Y62" s="18" t="n">
        <f aca="false">Assumptions!$B$48/$X$62</f>
        <v>1</v>
      </c>
      <c r="Z62" s="18" t="n">
        <f aca="false">Assumptions!$B$49*$Y$62</f>
        <v>3000000</v>
      </c>
      <c r="AA62" s="18" t="n">
        <f aca="false">IF($C$62&lt;Assumptions!$B$52,Assumptions!$B$52*(Assumptions!$B$21+Assumptions!$B$22/Assumptions!$B$52)/(Assumptions!$B$21+Assumptions!$B$22/$C$62),Assumptions!$B$52)</f>
        <v>25</v>
      </c>
      <c r="AB62" s="18" t="n">
        <f aca="false">Assumptions!$B$53/$AA$62</f>
        <v>1</v>
      </c>
      <c r="AC62" s="18" t="n">
        <f aca="false">Assumptions!$B$54*$AB$62</f>
        <v>2400000</v>
      </c>
      <c r="AD62" s="18" t="n">
        <f aca="false">IF($C$62&lt;Assumptions!$B$57,Assumptions!$B$57*(Assumptions!$B$21+Assumptions!$B$22/Assumptions!$B$57)/(Assumptions!$B$21+Assumptions!$B$22/$C$62),Assumptions!$B$57)</f>
        <v>57.6817359540603</v>
      </c>
      <c r="AE62" s="18" t="n">
        <f aca="false">Assumptions!$B$58/$AD$62</f>
        <v>1.04019060812917</v>
      </c>
      <c r="AF62" s="18" t="n">
        <f aca="false">Assumptions!$B$59*$AE$62</f>
        <v>1733651.36027881</v>
      </c>
      <c r="AG62" s="18" t="n">
        <f aca="false">IF($C$62&lt;Assumptions!$B$62,Assumptions!$B$62*(Assumptions!$B$21+Assumptions!$B$22/Assumptions!$B$62)/(Assumptions!$B$21+Assumptions!$B$22/$C$62),Assumptions!$B$62)</f>
        <v>48.9126262367378</v>
      </c>
      <c r="AH62" s="18" t="n">
        <f aca="false">Assumptions!$B$63/$AG$62</f>
        <v>1.00502293134033</v>
      </c>
      <c r="AI62" s="18" t="n">
        <f aca="false">Assumptions!$B$64*$AH$62</f>
        <v>6133320.27733387</v>
      </c>
      <c r="AJ62" s="16"/>
      <c r="AK62" s="16"/>
      <c r="AL62" s="16"/>
    </row>
    <row r="63" customFormat="false" ht="23.85" hidden="true" customHeight="false" outlineLevel="0" collapsed="false">
      <c r="A63" s="6" t="n">
        <f aca="false">ROW()-ROW($A$33)+Assumptions!$B$4</f>
        <v>30</v>
      </c>
      <c r="B63" s="18" t="n">
        <f aca="false">$P$62</f>
        <v>587882.229488009</v>
      </c>
      <c r="C63" s="18" t="n">
        <f aca="false">Assumptions!$B$6/(Assumptions!$B$16+$B$63)</f>
        <v>37.628498065874</v>
      </c>
      <c r="D63" s="18" t="n">
        <f aca="false">Assumptions!$B$7/$C$63</f>
        <v>797268.069203315</v>
      </c>
      <c r="E63" s="18" t="n">
        <f aca="false">$T$63+$W$63+$Z$63+$AC$63+$AF$63+$AI$63</f>
        <v>23266971.6376127</v>
      </c>
      <c r="F63" s="18" t="n">
        <f aca="false">Assumptions!$B$70/(Assumptions!$B$20+Assumptions!$B$17+$B$63+$E$63+$O$62)</f>
        <v>26.7785530953235</v>
      </c>
      <c r="G63" s="18" t="n">
        <f aca="false">$C$63*(1-Assumptions!$B$71)</f>
        <v>30.1027984526992</v>
      </c>
      <c r="H63" s="18" t="n">
        <f aca="false">MIN($F$63,$G$63)</f>
        <v>26.7785530953235</v>
      </c>
      <c r="I63" s="18" t="str">
        <f aca="false">IF($F$63&lt;=$G$63,"cap","discount")</f>
        <v>cap</v>
      </c>
      <c r="J63" s="18" t="n">
        <f aca="false">Assumptions!$B$69/$H$63</f>
        <v>186716.585552682</v>
      </c>
      <c r="K63" s="18" t="n">
        <f aca="false">Assumptions!$B$74/(Assumptions!$B$20+Assumptions!$B$17+$B$63+$E$63+$J$63)</f>
        <v>42.7393378414047</v>
      </c>
      <c r="L63" s="18" t="n">
        <f aca="false">$C$63*(1-Assumptions!$B$75)</f>
        <v>31.9842233559929</v>
      </c>
      <c r="M63" s="18" t="n">
        <f aca="false">MIN($K$63,$L$63)</f>
        <v>31.9842233559929</v>
      </c>
      <c r="N63" s="18" t="str">
        <f aca="false">IF($K$63&lt;=$L$63,"cap","discount")</f>
        <v>discount</v>
      </c>
      <c r="O63" s="18" t="n">
        <f aca="false">Assumptions!$B$73/$M$63</f>
        <v>93796.2434356841</v>
      </c>
      <c r="P63" s="18" t="n">
        <f aca="false">MAX(Assumptions!$B$4,(Assumptions!$B$10*(Assumptions!$B$20+$E$63+Assumptions!$B$17+$J$63+$O$63+$D$63)-Assumptions!$B$17)/(1-Assumptions!$B$10))</f>
        <v>587882.229488009</v>
      </c>
      <c r="Q63" s="18" t="n">
        <f aca="false">Assumptions!$B$20+$E$63+Assumptions!$B$17+$P$63+$J$63+$O$63+$D$63</f>
        <v>38327301.7652924</v>
      </c>
      <c r="R63" s="18" t="n">
        <f aca="false">IF($C$63&lt;Assumptions!$B$37,Assumptions!$B$37*(Assumptions!$B$21+Assumptions!$B$22/Assumptions!$B$37)/(Assumptions!$B$21+Assumptions!$B$22/$C$63),Assumptions!$B$37)</f>
        <v>1</v>
      </c>
      <c r="S63" s="18" t="n">
        <f aca="false">Assumptions!$B$38/$R$63</f>
        <v>1</v>
      </c>
      <c r="T63" s="18" t="n">
        <f aca="false">Assumptions!$B$39*$S$63</f>
        <v>5000000</v>
      </c>
      <c r="U63" s="18" t="n">
        <f aca="false">IF($C$63&lt;Assumptions!$B$42,Assumptions!$B$42*(Assumptions!$B$21+Assumptions!$B$22/Assumptions!$B$42)/(Assumptions!$B$21+Assumptions!$B$22/$C$63),Assumptions!$B$42)</f>
        <v>3</v>
      </c>
      <c r="V63" s="18" t="n">
        <f aca="false">Assumptions!$B$43/$U$63</f>
        <v>1</v>
      </c>
      <c r="W63" s="18" t="n">
        <f aca="false">Assumptions!$B$44*$V$63</f>
        <v>5000000</v>
      </c>
      <c r="X63" s="18" t="n">
        <f aca="false">IF($C$63&lt;Assumptions!$B$47,Assumptions!$B$47*(Assumptions!$B$21+Assumptions!$B$22/Assumptions!$B$47)/(Assumptions!$B$21+Assumptions!$B$22/$C$63),Assumptions!$B$47)</f>
        <v>10</v>
      </c>
      <c r="Y63" s="18" t="n">
        <f aca="false">Assumptions!$B$48/$X$63</f>
        <v>1</v>
      </c>
      <c r="Z63" s="18" t="n">
        <f aca="false">Assumptions!$B$49*$Y$63</f>
        <v>3000000</v>
      </c>
      <c r="AA63" s="18" t="n">
        <f aca="false">IF($C$63&lt;Assumptions!$B$52,Assumptions!$B$52*(Assumptions!$B$21+Assumptions!$B$22/Assumptions!$B$52)/(Assumptions!$B$21+Assumptions!$B$22/$C$63),Assumptions!$B$52)</f>
        <v>25</v>
      </c>
      <c r="AB63" s="18" t="n">
        <f aca="false">Assumptions!$B$53/$AA$63</f>
        <v>1</v>
      </c>
      <c r="AC63" s="18" t="n">
        <f aca="false">Assumptions!$B$54*$AB$63</f>
        <v>2400000</v>
      </c>
      <c r="AD63" s="18" t="n">
        <f aca="false">IF($C$63&lt;Assumptions!$B$57,Assumptions!$B$57*(Assumptions!$B$21+Assumptions!$B$22/Assumptions!$B$57)/(Assumptions!$B$21+Assumptions!$B$22/$C$63),Assumptions!$B$57)</f>
        <v>57.6817359540603</v>
      </c>
      <c r="AE63" s="18" t="n">
        <f aca="false">Assumptions!$B$58/$AD$63</f>
        <v>1.04019060812917</v>
      </c>
      <c r="AF63" s="18" t="n">
        <f aca="false">Assumptions!$B$59*$AE$63</f>
        <v>1733651.36027881</v>
      </c>
      <c r="AG63" s="18" t="n">
        <f aca="false">IF($C$63&lt;Assumptions!$B$62,Assumptions!$B$62*(Assumptions!$B$21+Assumptions!$B$22/Assumptions!$B$62)/(Assumptions!$B$21+Assumptions!$B$22/$C$63),Assumptions!$B$62)</f>
        <v>48.9126262367378</v>
      </c>
      <c r="AH63" s="18" t="n">
        <f aca="false">Assumptions!$B$63/$AG$63</f>
        <v>1.00502293134033</v>
      </c>
      <c r="AI63" s="18" t="n">
        <f aca="false">Assumptions!$B$64*$AH$63</f>
        <v>6133320.27733387</v>
      </c>
      <c r="AJ63" s="16"/>
      <c r="AK63" s="16"/>
      <c r="AL63" s="16"/>
    </row>
    <row r="64" customFormat="false" ht="23.85" hidden="true" customHeight="false" outlineLevel="0" collapsed="false">
      <c r="A64" s="6" t="n">
        <f aca="false">ROW()-ROW($A$33)+Assumptions!$B$4</f>
        <v>31</v>
      </c>
      <c r="B64" s="18" t="n">
        <f aca="false">$P$63</f>
        <v>587882.229488009</v>
      </c>
      <c r="C64" s="18" t="n">
        <f aca="false">Assumptions!$B$6/(Assumptions!$B$16+$B$64)</f>
        <v>37.628498065874</v>
      </c>
      <c r="D64" s="18" t="n">
        <f aca="false">Assumptions!$B$7/$C$64</f>
        <v>797268.069203315</v>
      </c>
      <c r="E64" s="18" t="n">
        <f aca="false">$T$64+$W$64+$Z$64+$AC$64+$AF$64+$AI$64</f>
        <v>23266971.6376127</v>
      </c>
      <c r="F64" s="18" t="n">
        <f aca="false">Assumptions!$B$70/(Assumptions!$B$20+Assumptions!$B$17+$B$64+$E$64+$O$63)</f>
        <v>26.7785530953235</v>
      </c>
      <c r="G64" s="18" t="n">
        <f aca="false">$C$64*(1-Assumptions!$B$71)</f>
        <v>30.1027984526992</v>
      </c>
      <c r="H64" s="18" t="n">
        <f aca="false">MIN($F$64,$G$64)</f>
        <v>26.7785530953235</v>
      </c>
      <c r="I64" s="18" t="str">
        <f aca="false">IF($F$64&lt;=$G$64,"cap","discount")</f>
        <v>cap</v>
      </c>
      <c r="J64" s="18" t="n">
        <f aca="false">Assumptions!$B$69/$H$64</f>
        <v>186716.585552682</v>
      </c>
      <c r="K64" s="18" t="n">
        <f aca="false">Assumptions!$B$74/(Assumptions!$B$20+Assumptions!$B$17+$B$64+$E$64+$J$64)</f>
        <v>42.7393378414047</v>
      </c>
      <c r="L64" s="18" t="n">
        <f aca="false">$C$64*(1-Assumptions!$B$75)</f>
        <v>31.9842233559929</v>
      </c>
      <c r="M64" s="18" t="n">
        <f aca="false">MIN($K$64,$L$64)</f>
        <v>31.9842233559929</v>
      </c>
      <c r="N64" s="18" t="str">
        <f aca="false">IF($K$64&lt;=$L$64,"cap","discount")</f>
        <v>discount</v>
      </c>
      <c r="O64" s="18" t="n">
        <f aca="false">Assumptions!$B$73/$M$64</f>
        <v>93796.2434356841</v>
      </c>
      <c r="P64" s="18" t="n">
        <f aca="false">MAX(Assumptions!$B$4,(Assumptions!$B$10*(Assumptions!$B$20+$E$64+Assumptions!$B$17+$J$64+$O$64+$D$64)-Assumptions!$B$17)/(1-Assumptions!$B$10))</f>
        <v>587882.229488009</v>
      </c>
      <c r="Q64" s="18" t="n">
        <f aca="false">Assumptions!$B$20+$E$64+Assumptions!$B$17+$P$64+$J$64+$O$64+$D$64</f>
        <v>38327301.7652924</v>
      </c>
      <c r="R64" s="18" t="n">
        <f aca="false">IF($C$64&lt;Assumptions!$B$37,Assumptions!$B$37*(Assumptions!$B$21+Assumptions!$B$22/Assumptions!$B$37)/(Assumptions!$B$21+Assumptions!$B$22/$C$64),Assumptions!$B$37)</f>
        <v>1</v>
      </c>
      <c r="S64" s="18" t="n">
        <f aca="false">Assumptions!$B$38/$R$64</f>
        <v>1</v>
      </c>
      <c r="T64" s="18" t="n">
        <f aca="false">Assumptions!$B$39*$S$64</f>
        <v>5000000</v>
      </c>
      <c r="U64" s="18" t="n">
        <f aca="false">IF($C$64&lt;Assumptions!$B$42,Assumptions!$B$42*(Assumptions!$B$21+Assumptions!$B$22/Assumptions!$B$42)/(Assumptions!$B$21+Assumptions!$B$22/$C$64),Assumptions!$B$42)</f>
        <v>3</v>
      </c>
      <c r="V64" s="18" t="n">
        <f aca="false">Assumptions!$B$43/$U$64</f>
        <v>1</v>
      </c>
      <c r="W64" s="18" t="n">
        <f aca="false">Assumptions!$B$44*$V$64</f>
        <v>5000000</v>
      </c>
      <c r="X64" s="18" t="n">
        <f aca="false">IF($C$64&lt;Assumptions!$B$47,Assumptions!$B$47*(Assumptions!$B$21+Assumptions!$B$22/Assumptions!$B$47)/(Assumptions!$B$21+Assumptions!$B$22/$C$64),Assumptions!$B$47)</f>
        <v>10</v>
      </c>
      <c r="Y64" s="18" t="n">
        <f aca="false">Assumptions!$B$48/$X$64</f>
        <v>1</v>
      </c>
      <c r="Z64" s="18" t="n">
        <f aca="false">Assumptions!$B$49*$Y$64</f>
        <v>3000000</v>
      </c>
      <c r="AA64" s="18" t="n">
        <f aca="false">IF($C$64&lt;Assumptions!$B$52,Assumptions!$B$52*(Assumptions!$B$21+Assumptions!$B$22/Assumptions!$B$52)/(Assumptions!$B$21+Assumptions!$B$22/$C$64),Assumptions!$B$52)</f>
        <v>25</v>
      </c>
      <c r="AB64" s="18" t="n">
        <f aca="false">Assumptions!$B$53/$AA$64</f>
        <v>1</v>
      </c>
      <c r="AC64" s="18" t="n">
        <f aca="false">Assumptions!$B$54*$AB$64</f>
        <v>2400000</v>
      </c>
      <c r="AD64" s="18" t="n">
        <f aca="false">IF($C$64&lt;Assumptions!$B$57,Assumptions!$B$57*(Assumptions!$B$21+Assumptions!$B$22/Assumptions!$B$57)/(Assumptions!$B$21+Assumptions!$B$22/$C$64),Assumptions!$B$57)</f>
        <v>57.6817359540603</v>
      </c>
      <c r="AE64" s="18" t="n">
        <f aca="false">Assumptions!$B$58/$AD$64</f>
        <v>1.04019060812917</v>
      </c>
      <c r="AF64" s="18" t="n">
        <f aca="false">Assumptions!$B$59*$AE$64</f>
        <v>1733651.36027881</v>
      </c>
      <c r="AG64" s="18" t="n">
        <f aca="false">IF($C$64&lt;Assumptions!$B$62,Assumptions!$B$62*(Assumptions!$B$21+Assumptions!$B$22/Assumptions!$B$62)/(Assumptions!$B$21+Assumptions!$B$22/$C$64),Assumptions!$B$62)</f>
        <v>48.9126262367378</v>
      </c>
      <c r="AH64" s="18" t="n">
        <f aca="false">Assumptions!$B$63/$AG$64</f>
        <v>1.00502293134033</v>
      </c>
      <c r="AI64" s="18" t="n">
        <f aca="false">Assumptions!$B$64*$AH$64</f>
        <v>6133320.27733387</v>
      </c>
      <c r="AJ64" s="16"/>
      <c r="AK64" s="16"/>
      <c r="AL64" s="16"/>
    </row>
    <row r="65" customFormat="false" ht="23.85" hidden="true" customHeight="false" outlineLevel="0" collapsed="false">
      <c r="A65" s="6" t="n">
        <f aca="false">ROW()-ROW($A$33)+Assumptions!$B$4</f>
        <v>32</v>
      </c>
      <c r="B65" s="18" t="n">
        <f aca="false">$P$64</f>
        <v>587882.229488009</v>
      </c>
      <c r="C65" s="18" t="n">
        <f aca="false">Assumptions!$B$6/(Assumptions!$B$16+$B$65)</f>
        <v>37.628498065874</v>
      </c>
      <c r="D65" s="18" t="n">
        <f aca="false">Assumptions!$B$7/$C$65</f>
        <v>797268.069203315</v>
      </c>
      <c r="E65" s="18" t="n">
        <f aca="false">$T$65+$W$65+$Z$65+$AC$65+$AF$65+$AI$65</f>
        <v>23266971.6376127</v>
      </c>
      <c r="F65" s="18" t="n">
        <f aca="false">Assumptions!$B$70/(Assumptions!$B$20+Assumptions!$B$17+$B$65+$E$65+$O$64)</f>
        <v>26.7785530953235</v>
      </c>
      <c r="G65" s="18" t="n">
        <f aca="false">$C$65*(1-Assumptions!$B$71)</f>
        <v>30.1027984526992</v>
      </c>
      <c r="H65" s="18" t="n">
        <f aca="false">MIN($F$65,$G$65)</f>
        <v>26.7785530953235</v>
      </c>
      <c r="I65" s="18" t="str">
        <f aca="false">IF($F$65&lt;=$G$65,"cap","discount")</f>
        <v>cap</v>
      </c>
      <c r="J65" s="18" t="n">
        <f aca="false">Assumptions!$B$69/$H$65</f>
        <v>186716.585552682</v>
      </c>
      <c r="K65" s="18" t="n">
        <f aca="false">Assumptions!$B$74/(Assumptions!$B$20+Assumptions!$B$17+$B$65+$E$65+$J$65)</f>
        <v>42.7393378414047</v>
      </c>
      <c r="L65" s="18" t="n">
        <f aca="false">$C$65*(1-Assumptions!$B$75)</f>
        <v>31.9842233559929</v>
      </c>
      <c r="M65" s="18" t="n">
        <f aca="false">MIN($K$65,$L$65)</f>
        <v>31.9842233559929</v>
      </c>
      <c r="N65" s="18" t="str">
        <f aca="false">IF($K$65&lt;=$L$65,"cap","discount")</f>
        <v>discount</v>
      </c>
      <c r="O65" s="18" t="n">
        <f aca="false">Assumptions!$B$73/$M$65</f>
        <v>93796.2434356841</v>
      </c>
      <c r="P65" s="18" t="n">
        <f aca="false">MAX(Assumptions!$B$4,(Assumptions!$B$10*(Assumptions!$B$20+$E$65+Assumptions!$B$17+$J$65+$O$65+$D$65)-Assumptions!$B$17)/(1-Assumptions!$B$10))</f>
        <v>587882.229488009</v>
      </c>
      <c r="Q65" s="18" t="n">
        <f aca="false">Assumptions!$B$20+$E$65+Assumptions!$B$17+$P$65+$J$65+$O$65+$D$65</f>
        <v>38327301.7652924</v>
      </c>
      <c r="R65" s="18" t="n">
        <f aca="false">IF($C$65&lt;Assumptions!$B$37,Assumptions!$B$37*(Assumptions!$B$21+Assumptions!$B$22/Assumptions!$B$37)/(Assumptions!$B$21+Assumptions!$B$22/$C$65),Assumptions!$B$37)</f>
        <v>1</v>
      </c>
      <c r="S65" s="18" t="n">
        <f aca="false">Assumptions!$B$38/$R$65</f>
        <v>1</v>
      </c>
      <c r="T65" s="18" t="n">
        <f aca="false">Assumptions!$B$39*$S$65</f>
        <v>5000000</v>
      </c>
      <c r="U65" s="18" t="n">
        <f aca="false">IF($C$65&lt;Assumptions!$B$42,Assumptions!$B$42*(Assumptions!$B$21+Assumptions!$B$22/Assumptions!$B$42)/(Assumptions!$B$21+Assumptions!$B$22/$C$65),Assumptions!$B$42)</f>
        <v>3</v>
      </c>
      <c r="V65" s="18" t="n">
        <f aca="false">Assumptions!$B$43/$U$65</f>
        <v>1</v>
      </c>
      <c r="W65" s="18" t="n">
        <f aca="false">Assumptions!$B$44*$V$65</f>
        <v>5000000</v>
      </c>
      <c r="X65" s="18" t="n">
        <f aca="false">IF($C$65&lt;Assumptions!$B$47,Assumptions!$B$47*(Assumptions!$B$21+Assumptions!$B$22/Assumptions!$B$47)/(Assumptions!$B$21+Assumptions!$B$22/$C$65),Assumptions!$B$47)</f>
        <v>10</v>
      </c>
      <c r="Y65" s="18" t="n">
        <f aca="false">Assumptions!$B$48/$X$65</f>
        <v>1</v>
      </c>
      <c r="Z65" s="18" t="n">
        <f aca="false">Assumptions!$B$49*$Y$65</f>
        <v>3000000</v>
      </c>
      <c r="AA65" s="18" t="n">
        <f aca="false">IF($C$65&lt;Assumptions!$B$52,Assumptions!$B$52*(Assumptions!$B$21+Assumptions!$B$22/Assumptions!$B$52)/(Assumptions!$B$21+Assumptions!$B$22/$C$65),Assumptions!$B$52)</f>
        <v>25</v>
      </c>
      <c r="AB65" s="18" t="n">
        <f aca="false">Assumptions!$B$53/$AA$65</f>
        <v>1</v>
      </c>
      <c r="AC65" s="18" t="n">
        <f aca="false">Assumptions!$B$54*$AB$65</f>
        <v>2400000</v>
      </c>
      <c r="AD65" s="18" t="n">
        <f aca="false">IF($C$65&lt;Assumptions!$B$57,Assumptions!$B$57*(Assumptions!$B$21+Assumptions!$B$22/Assumptions!$B$57)/(Assumptions!$B$21+Assumptions!$B$22/$C$65),Assumptions!$B$57)</f>
        <v>57.6817359540603</v>
      </c>
      <c r="AE65" s="18" t="n">
        <f aca="false">Assumptions!$B$58/$AD$65</f>
        <v>1.04019060812917</v>
      </c>
      <c r="AF65" s="18" t="n">
        <f aca="false">Assumptions!$B$59*$AE$65</f>
        <v>1733651.36027881</v>
      </c>
      <c r="AG65" s="18" t="n">
        <f aca="false">IF($C$65&lt;Assumptions!$B$62,Assumptions!$B$62*(Assumptions!$B$21+Assumptions!$B$22/Assumptions!$B$62)/(Assumptions!$B$21+Assumptions!$B$22/$C$65),Assumptions!$B$62)</f>
        <v>48.9126262367378</v>
      </c>
      <c r="AH65" s="18" t="n">
        <f aca="false">Assumptions!$B$63/$AG$65</f>
        <v>1.00502293134033</v>
      </c>
      <c r="AI65" s="18" t="n">
        <f aca="false">Assumptions!$B$64*$AH$65</f>
        <v>6133320.27733387</v>
      </c>
      <c r="AJ65" s="16"/>
      <c r="AK65" s="16"/>
      <c r="AL65" s="16"/>
    </row>
    <row r="66" customFormat="false" ht="23.85" hidden="true" customHeight="false" outlineLevel="0" collapsed="false">
      <c r="A66" s="6" t="n">
        <f aca="false">ROW()-ROW($A$33)+Assumptions!$B$4</f>
        <v>33</v>
      </c>
      <c r="B66" s="18" t="n">
        <f aca="false">$P$65</f>
        <v>587882.229488009</v>
      </c>
      <c r="C66" s="18" t="n">
        <f aca="false">Assumptions!$B$6/(Assumptions!$B$16+$B$66)</f>
        <v>37.628498065874</v>
      </c>
      <c r="D66" s="18" t="n">
        <f aca="false">Assumptions!$B$7/$C$66</f>
        <v>797268.069203315</v>
      </c>
      <c r="E66" s="18" t="n">
        <f aca="false">$T$66+$W$66+$Z$66+$AC$66+$AF$66+$AI$66</f>
        <v>23266971.6376127</v>
      </c>
      <c r="F66" s="18" t="n">
        <f aca="false">Assumptions!$B$70/(Assumptions!$B$20+Assumptions!$B$17+$B$66+$E$66+$O$65)</f>
        <v>26.7785530953235</v>
      </c>
      <c r="G66" s="18" t="n">
        <f aca="false">$C$66*(1-Assumptions!$B$71)</f>
        <v>30.1027984526992</v>
      </c>
      <c r="H66" s="18" t="n">
        <f aca="false">MIN($F$66,$G$66)</f>
        <v>26.7785530953235</v>
      </c>
      <c r="I66" s="18" t="str">
        <f aca="false">IF($F$66&lt;=$G$66,"cap","discount")</f>
        <v>cap</v>
      </c>
      <c r="J66" s="18" t="n">
        <f aca="false">Assumptions!$B$69/$H$66</f>
        <v>186716.585552682</v>
      </c>
      <c r="K66" s="18" t="n">
        <f aca="false">Assumptions!$B$74/(Assumptions!$B$20+Assumptions!$B$17+$B$66+$E$66+$J$66)</f>
        <v>42.7393378414047</v>
      </c>
      <c r="L66" s="18" t="n">
        <f aca="false">$C$66*(1-Assumptions!$B$75)</f>
        <v>31.9842233559929</v>
      </c>
      <c r="M66" s="18" t="n">
        <f aca="false">MIN($K$66,$L$66)</f>
        <v>31.9842233559929</v>
      </c>
      <c r="N66" s="18" t="str">
        <f aca="false">IF($K$66&lt;=$L$66,"cap","discount")</f>
        <v>discount</v>
      </c>
      <c r="O66" s="18" t="n">
        <f aca="false">Assumptions!$B$73/$M$66</f>
        <v>93796.2434356841</v>
      </c>
      <c r="P66" s="18" t="n">
        <f aca="false">MAX(Assumptions!$B$4,(Assumptions!$B$10*(Assumptions!$B$20+$E$66+Assumptions!$B$17+$J$66+$O$66+$D$66)-Assumptions!$B$17)/(1-Assumptions!$B$10))</f>
        <v>587882.229488009</v>
      </c>
      <c r="Q66" s="18" t="n">
        <f aca="false">Assumptions!$B$20+$E$66+Assumptions!$B$17+$P$66+$J$66+$O$66+$D$66</f>
        <v>38327301.7652924</v>
      </c>
      <c r="R66" s="18" t="n">
        <f aca="false">IF($C$66&lt;Assumptions!$B$37,Assumptions!$B$37*(Assumptions!$B$21+Assumptions!$B$22/Assumptions!$B$37)/(Assumptions!$B$21+Assumptions!$B$22/$C$66),Assumptions!$B$37)</f>
        <v>1</v>
      </c>
      <c r="S66" s="18" t="n">
        <f aca="false">Assumptions!$B$38/$R$66</f>
        <v>1</v>
      </c>
      <c r="T66" s="18" t="n">
        <f aca="false">Assumptions!$B$39*$S$66</f>
        <v>5000000</v>
      </c>
      <c r="U66" s="18" t="n">
        <f aca="false">IF($C$66&lt;Assumptions!$B$42,Assumptions!$B$42*(Assumptions!$B$21+Assumptions!$B$22/Assumptions!$B$42)/(Assumptions!$B$21+Assumptions!$B$22/$C$66),Assumptions!$B$42)</f>
        <v>3</v>
      </c>
      <c r="V66" s="18" t="n">
        <f aca="false">Assumptions!$B$43/$U$66</f>
        <v>1</v>
      </c>
      <c r="W66" s="18" t="n">
        <f aca="false">Assumptions!$B$44*$V$66</f>
        <v>5000000</v>
      </c>
      <c r="X66" s="18" t="n">
        <f aca="false">IF($C$66&lt;Assumptions!$B$47,Assumptions!$B$47*(Assumptions!$B$21+Assumptions!$B$22/Assumptions!$B$47)/(Assumptions!$B$21+Assumptions!$B$22/$C$66),Assumptions!$B$47)</f>
        <v>10</v>
      </c>
      <c r="Y66" s="18" t="n">
        <f aca="false">Assumptions!$B$48/$X$66</f>
        <v>1</v>
      </c>
      <c r="Z66" s="18" t="n">
        <f aca="false">Assumptions!$B$49*$Y$66</f>
        <v>3000000</v>
      </c>
      <c r="AA66" s="18" t="n">
        <f aca="false">IF($C$66&lt;Assumptions!$B$52,Assumptions!$B$52*(Assumptions!$B$21+Assumptions!$B$22/Assumptions!$B$52)/(Assumptions!$B$21+Assumptions!$B$22/$C$66),Assumptions!$B$52)</f>
        <v>25</v>
      </c>
      <c r="AB66" s="18" t="n">
        <f aca="false">Assumptions!$B$53/$AA$66</f>
        <v>1</v>
      </c>
      <c r="AC66" s="18" t="n">
        <f aca="false">Assumptions!$B$54*$AB$66</f>
        <v>2400000</v>
      </c>
      <c r="AD66" s="18" t="n">
        <f aca="false">IF($C$66&lt;Assumptions!$B$57,Assumptions!$B$57*(Assumptions!$B$21+Assumptions!$B$22/Assumptions!$B$57)/(Assumptions!$B$21+Assumptions!$B$22/$C$66),Assumptions!$B$57)</f>
        <v>57.6817359540603</v>
      </c>
      <c r="AE66" s="18" t="n">
        <f aca="false">Assumptions!$B$58/$AD$66</f>
        <v>1.04019060812917</v>
      </c>
      <c r="AF66" s="18" t="n">
        <f aca="false">Assumptions!$B$59*$AE$66</f>
        <v>1733651.36027881</v>
      </c>
      <c r="AG66" s="18" t="n">
        <f aca="false">IF($C$66&lt;Assumptions!$B$62,Assumptions!$B$62*(Assumptions!$B$21+Assumptions!$B$22/Assumptions!$B$62)/(Assumptions!$B$21+Assumptions!$B$22/$C$66),Assumptions!$B$62)</f>
        <v>48.9126262367378</v>
      </c>
      <c r="AH66" s="18" t="n">
        <f aca="false">Assumptions!$B$63/$AG$66</f>
        <v>1.00502293134033</v>
      </c>
      <c r="AI66" s="18" t="n">
        <f aca="false">Assumptions!$B$64*$AH$66</f>
        <v>6133320.27733387</v>
      </c>
      <c r="AJ66" s="16"/>
      <c r="AK66" s="16"/>
      <c r="AL66" s="16"/>
    </row>
    <row r="67" customFormat="false" ht="23.85" hidden="true" customHeight="false" outlineLevel="0" collapsed="false">
      <c r="A67" s="6" t="n">
        <f aca="false">ROW()-ROW($A$33)+Assumptions!$B$4</f>
        <v>34</v>
      </c>
      <c r="B67" s="18" t="n">
        <f aca="false">$P$66</f>
        <v>587882.229488009</v>
      </c>
      <c r="C67" s="18" t="n">
        <f aca="false">Assumptions!$B$6/(Assumptions!$B$16+$B$67)</f>
        <v>37.628498065874</v>
      </c>
      <c r="D67" s="18" t="n">
        <f aca="false">Assumptions!$B$7/$C$67</f>
        <v>797268.069203315</v>
      </c>
      <c r="E67" s="18" t="n">
        <f aca="false">$T$67+$W$67+$Z$67+$AC$67+$AF$67+$AI$67</f>
        <v>23266971.6376127</v>
      </c>
      <c r="F67" s="18" t="n">
        <f aca="false">Assumptions!$B$70/(Assumptions!$B$20+Assumptions!$B$17+$B$67+$E$67+$O$66)</f>
        <v>26.7785530953235</v>
      </c>
      <c r="G67" s="18" t="n">
        <f aca="false">$C$67*(1-Assumptions!$B$71)</f>
        <v>30.1027984526992</v>
      </c>
      <c r="H67" s="18" t="n">
        <f aca="false">MIN($F$67,$G$67)</f>
        <v>26.7785530953235</v>
      </c>
      <c r="I67" s="18" t="str">
        <f aca="false">IF($F$67&lt;=$G$67,"cap","discount")</f>
        <v>cap</v>
      </c>
      <c r="J67" s="18" t="n">
        <f aca="false">Assumptions!$B$69/$H$67</f>
        <v>186716.585552682</v>
      </c>
      <c r="K67" s="18" t="n">
        <f aca="false">Assumptions!$B$74/(Assumptions!$B$20+Assumptions!$B$17+$B$67+$E$67+$J$67)</f>
        <v>42.7393378414047</v>
      </c>
      <c r="L67" s="18" t="n">
        <f aca="false">$C$67*(1-Assumptions!$B$75)</f>
        <v>31.9842233559929</v>
      </c>
      <c r="M67" s="18" t="n">
        <f aca="false">MIN($K$67,$L$67)</f>
        <v>31.9842233559929</v>
      </c>
      <c r="N67" s="18" t="str">
        <f aca="false">IF($K$67&lt;=$L$67,"cap","discount")</f>
        <v>discount</v>
      </c>
      <c r="O67" s="18" t="n">
        <f aca="false">Assumptions!$B$73/$M$67</f>
        <v>93796.2434356841</v>
      </c>
      <c r="P67" s="18" t="n">
        <f aca="false">MAX(Assumptions!$B$4,(Assumptions!$B$10*(Assumptions!$B$20+$E$67+Assumptions!$B$17+$J$67+$O$67+$D$67)-Assumptions!$B$17)/(1-Assumptions!$B$10))</f>
        <v>587882.229488009</v>
      </c>
      <c r="Q67" s="18" t="n">
        <f aca="false">Assumptions!$B$20+$E$67+Assumptions!$B$17+$P$67+$J$67+$O$67+$D$67</f>
        <v>38327301.7652924</v>
      </c>
      <c r="R67" s="18" t="n">
        <f aca="false">IF($C$67&lt;Assumptions!$B$37,Assumptions!$B$37*(Assumptions!$B$21+Assumptions!$B$22/Assumptions!$B$37)/(Assumptions!$B$21+Assumptions!$B$22/$C$67),Assumptions!$B$37)</f>
        <v>1</v>
      </c>
      <c r="S67" s="18" t="n">
        <f aca="false">Assumptions!$B$38/$R$67</f>
        <v>1</v>
      </c>
      <c r="T67" s="18" t="n">
        <f aca="false">Assumptions!$B$39*$S$67</f>
        <v>5000000</v>
      </c>
      <c r="U67" s="18" t="n">
        <f aca="false">IF($C$67&lt;Assumptions!$B$42,Assumptions!$B$42*(Assumptions!$B$21+Assumptions!$B$22/Assumptions!$B$42)/(Assumptions!$B$21+Assumptions!$B$22/$C$67),Assumptions!$B$42)</f>
        <v>3</v>
      </c>
      <c r="V67" s="18" t="n">
        <f aca="false">Assumptions!$B$43/$U$67</f>
        <v>1</v>
      </c>
      <c r="W67" s="18" t="n">
        <f aca="false">Assumptions!$B$44*$V$67</f>
        <v>5000000</v>
      </c>
      <c r="X67" s="18" t="n">
        <f aca="false">IF($C$67&lt;Assumptions!$B$47,Assumptions!$B$47*(Assumptions!$B$21+Assumptions!$B$22/Assumptions!$B$47)/(Assumptions!$B$21+Assumptions!$B$22/$C$67),Assumptions!$B$47)</f>
        <v>10</v>
      </c>
      <c r="Y67" s="18" t="n">
        <f aca="false">Assumptions!$B$48/$X$67</f>
        <v>1</v>
      </c>
      <c r="Z67" s="18" t="n">
        <f aca="false">Assumptions!$B$49*$Y$67</f>
        <v>3000000</v>
      </c>
      <c r="AA67" s="18" t="n">
        <f aca="false">IF($C$67&lt;Assumptions!$B$52,Assumptions!$B$52*(Assumptions!$B$21+Assumptions!$B$22/Assumptions!$B$52)/(Assumptions!$B$21+Assumptions!$B$22/$C$67),Assumptions!$B$52)</f>
        <v>25</v>
      </c>
      <c r="AB67" s="18" t="n">
        <f aca="false">Assumptions!$B$53/$AA$67</f>
        <v>1</v>
      </c>
      <c r="AC67" s="18" t="n">
        <f aca="false">Assumptions!$B$54*$AB$67</f>
        <v>2400000</v>
      </c>
      <c r="AD67" s="18" t="n">
        <f aca="false">IF($C$67&lt;Assumptions!$B$57,Assumptions!$B$57*(Assumptions!$B$21+Assumptions!$B$22/Assumptions!$B$57)/(Assumptions!$B$21+Assumptions!$B$22/$C$67),Assumptions!$B$57)</f>
        <v>57.6817359540603</v>
      </c>
      <c r="AE67" s="18" t="n">
        <f aca="false">Assumptions!$B$58/$AD$67</f>
        <v>1.04019060812917</v>
      </c>
      <c r="AF67" s="18" t="n">
        <f aca="false">Assumptions!$B$59*$AE$67</f>
        <v>1733651.36027881</v>
      </c>
      <c r="AG67" s="18" t="n">
        <f aca="false">IF($C$67&lt;Assumptions!$B$62,Assumptions!$B$62*(Assumptions!$B$21+Assumptions!$B$22/Assumptions!$B$62)/(Assumptions!$B$21+Assumptions!$B$22/$C$67),Assumptions!$B$62)</f>
        <v>48.9126262367378</v>
      </c>
      <c r="AH67" s="18" t="n">
        <f aca="false">Assumptions!$B$63/$AG$67</f>
        <v>1.00502293134033</v>
      </c>
      <c r="AI67" s="18" t="n">
        <f aca="false">Assumptions!$B$64*$AH$67</f>
        <v>6133320.27733387</v>
      </c>
      <c r="AJ67" s="16"/>
      <c r="AK67" s="16"/>
      <c r="AL67" s="16"/>
    </row>
    <row r="68" customFormat="false" ht="23.85" hidden="true" customHeight="false" outlineLevel="0" collapsed="false">
      <c r="A68" s="6" t="n">
        <f aca="false">ROW()-ROW($A$33)+Assumptions!$B$4</f>
        <v>35</v>
      </c>
      <c r="B68" s="18" t="n">
        <f aca="false">$P$67</f>
        <v>587882.229488009</v>
      </c>
      <c r="C68" s="18" t="n">
        <f aca="false">Assumptions!$B$6/(Assumptions!$B$16+$B$68)</f>
        <v>37.628498065874</v>
      </c>
      <c r="D68" s="18" t="n">
        <f aca="false">Assumptions!$B$7/$C$68</f>
        <v>797268.069203315</v>
      </c>
      <c r="E68" s="18" t="n">
        <f aca="false">$T$68+$W$68+$Z$68+$AC$68+$AF$68+$AI$68</f>
        <v>23266971.6376127</v>
      </c>
      <c r="F68" s="18" t="n">
        <f aca="false">Assumptions!$B$70/(Assumptions!$B$20+Assumptions!$B$17+$B$68+$E$68+$O$67)</f>
        <v>26.7785530953235</v>
      </c>
      <c r="G68" s="18" t="n">
        <f aca="false">$C$68*(1-Assumptions!$B$71)</f>
        <v>30.1027984526992</v>
      </c>
      <c r="H68" s="18" t="n">
        <f aca="false">MIN($F$68,$G$68)</f>
        <v>26.7785530953235</v>
      </c>
      <c r="I68" s="18" t="str">
        <f aca="false">IF($F$68&lt;=$G$68,"cap","discount")</f>
        <v>cap</v>
      </c>
      <c r="J68" s="18" t="n">
        <f aca="false">Assumptions!$B$69/$H$68</f>
        <v>186716.585552682</v>
      </c>
      <c r="K68" s="18" t="n">
        <f aca="false">Assumptions!$B$74/(Assumptions!$B$20+Assumptions!$B$17+$B$68+$E$68+$J$68)</f>
        <v>42.7393378414047</v>
      </c>
      <c r="L68" s="18" t="n">
        <f aca="false">$C$68*(1-Assumptions!$B$75)</f>
        <v>31.9842233559929</v>
      </c>
      <c r="M68" s="18" t="n">
        <f aca="false">MIN($K$68,$L$68)</f>
        <v>31.9842233559929</v>
      </c>
      <c r="N68" s="18" t="str">
        <f aca="false">IF($K$68&lt;=$L$68,"cap","discount")</f>
        <v>discount</v>
      </c>
      <c r="O68" s="18" t="n">
        <f aca="false">Assumptions!$B$73/$M$68</f>
        <v>93796.2434356841</v>
      </c>
      <c r="P68" s="18" t="n">
        <f aca="false">MAX(Assumptions!$B$4,(Assumptions!$B$10*(Assumptions!$B$20+$E$68+Assumptions!$B$17+$J$68+$O$68+$D$68)-Assumptions!$B$17)/(1-Assumptions!$B$10))</f>
        <v>587882.229488009</v>
      </c>
      <c r="Q68" s="18" t="n">
        <f aca="false">Assumptions!$B$20+$E$68+Assumptions!$B$17+$P$68+$J$68+$O$68+$D$68</f>
        <v>38327301.7652924</v>
      </c>
      <c r="R68" s="18" t="n">
        <f aca="false">IF($C$68&lt;Assumptions!$B$37,Assumptions!$B$37*(Assumptions!$B$21+Assumptions!$B$22/Assumptions!$B$37)/(Assumptions!$B$21+Assumptions!$B$22/$C$68),Assumptions!$B$37)</f>
        <v>1</v>
      </c>
      <c r="S68" s="18" t="n">
        <f aca="false">Assumptions!$B$38/$R$68</f>
        <v>1</v>
      </c>
      <c r="T68" s="18" t="n">
        <f aca="false">Assumptions!$B$39*$S$68</f>
        <v>5000000</v>
      </c>
      <c r="U68" s="18" t="n">
        <f aca="false">IF($C$68&lt;Assumptions!$B$42,Assumptions!$B$42*(Assumptions!$B$21+Assumptions!$B$22/Assumptions!$B$42)/(Assumptions!$B$21+Assumptions!$B$22/$C$68),Assumptions!$B$42)</f>
        <v>3</v>
      </c>
      <c r="V68" s="18" t="n">
        <f aca="false">Assumptions!$B$43/$U$68</f>
        <v>1</v>
      </c>
      <c r="W68" s="18" t="n">
        <f aca="false">Assumptions!$B$44*$V$68</f>
        <v>5000000</v>
      </c>
      <c r="X68" s="18" t="n">
        <f aca="false">IF($C$68&lt;Assumptions!$B$47,Assumptions!$B$47*(Assumptions!$B$21+Assumptions!$B$22/Assumptions!$B$47)/(Assumptions!$B$21+Assumptions!$B$22/$C$68),Assumptions!$B$47)</f>
        <v>10</v>
      </c>
      <c r="Y68" s="18" t="n">
        <f aca="false">Assumptions!$B$48/$X$68</f>
        <v>1</v>
      </c>
      <c r="Z68" s="18" t="n">
        <f aca="false">Assumptions!$B$49*$Y$68</f>
        <v>3000000</v>
      </c>
      <c r="AA68" s="18" t="n">
        <f aca="false">IF($C$68&lt;Assumptions!$B$52,Assumptions!$B$52*(Assumptions!$B$21+Assumptions!$B$22/Assumptions!$B$52)/(Assumptions!$B$21+Assumptions!$B$22/$C$68),Assumptions!$B$52)</f>
        <v>25</v>
      </c>
      <c r="AB68" s="18" t="n">
        <f aca="false">Assumptions!$B$53/$AA$68</f>
        <v>1</v>
      </c>
      <c r="AC68" s="18" t="n">
        <f aca="false">Assumptions!$B$54*$AB$68</f>
        <v>2400000</v>
      </c>
      <c r="AD68" s="18" t="n">
        <f aca="false">IF($C$68&lt;Assumptions!$B$57,Assumptions!$B$57*(Assumptions!$B$21+Assumptions!$B$22/Assumptions!$B$57)/(Assumptions!$B$21+Assumptions!$B$22/$C$68),Assumptions!$B$57)</f>
        <v>57.6817359540603</v>
      </c>
      <c r="AE68" s="18" t="n">
        <f aca="false">Assumptions!$B$58/$AD$68</f>
        <v>1.04019060812917</v>
      </c>
      <c r="AF68" s="18" t="n">
        <f aca="false">Assumptions!$B$59*$AE$68</f>
        <v>1733651.36027881</v>
      </c>
      <c r="AG68" s="18" t="n">
        <f aca="false">IF($C$68&lt;Assumptions!$B$62,Assumptions!$B$62*(Assumptions!$B$21+Assumptions!$B$22/Assumptions!$B$62)/(Assumptions!$B$21+Assumptions!$B$22/$C$68),Assumptions!$B$62)</f>
        <v>48.9126262367378</v>
      </c>
      <c r="AH68" s="18" t="n">
        <f aca="false">Assumptions!$B$63/$AG$68</f>
        <v>1.00502293134033</v>
      </c>
      <c r="AI68" s="18" t="n">
        <f aca="false">Assumptions!$B$64*$AH$68</f>
        <v>6133320.27733387</v>
      </c>
      <c r="AJ68" s="16"/>
      <c r="AK68" s="16"/>
      <c r="AL68" s="16"/>
    </row>
    <row r="69" customFormat="false" ht="23.85" hidden="true" customHeight="false" outlineLevel="0" collapsed="false">
      <c r="A69" s="6" t="n">
        <f aca="false">ROW()-ROW($A$33)+Assumptions!$B$4</f>
        <v>36</v>
      </c>
      <c r="B69" s="18" t="n">
        <f aca="false">$P$68</f>
        <v>587882.229488009</v>
      </c>
      <c r="C69" s="18" t="n">
        <f aca="false">Assumptions!$B$6/(Assumptions!$B$16+$B$69)</f>
        <v>37.628498065874</v>
      </c>
      <c r="D69" s="18" t="n">
        <f aca="false">Assumptions!$B$7/$C$69</f>
        <v>797268.069203315</v>
      </c>
      <c r="E69" s="18" t="n">
        <f aca="false">$T$69+$W$69+$Z$69+$AC$69+$AF$69+$AI$69</f>
        <v>23266971.6376127</v>
      </c>
      <c r="F69" s="18" t="n">
        <f aca="false">Assumptions!$B$70/(Assumptions!$B$20+Assumptions!$B$17+$B$69+$E$69+$O$68)</f>
        <v>26.7785530953235</v>
      </c>
      <c r="G69" s="18" t="n">
        <f aca="false">$C$69*(1-Assumptions!$B$71)</f>
        <v>30.1027984526992</v>
      </c>
      <c r="H69" s="18" t="n">
        <f aca="false">MIN($F$69,$G$69)</f>
        <v>26.7785530953235</v>
      </c>
      <c r="I69" s="18" t="str">
        <f aca="false">IF($F$69&lt;=$G$69,"cap","discount")</f>
        <v>cap</v>
      </c>
      <c r="J69" s="18" t="n">
        <f aca="false">Assumptions!$B$69/$H$69</f>
        <v>186716.585552682</v>
      </c>
      <c r="K69" s="18" t="n">
        <f aca="false">Assumptions!$B$74/(Assumptions!$B$20+Assumptions!$B$17+$B$69+$E$69+$J$69)</f>
        <v>42.7393378414047</v>
      </c>
      <c r="L69" s="18" t="n">
        <f aca="false">$C$69*(1-Assumptions!$B$75)</f>
        <v>31.9842233559929</v>
      </c>
      <c r="M69" s="18" t="n">
        <f aca="false">MIN($K$69,$L$69)</f>
        <v>31.9842233559929</v>
      </c>
      <c r="N69" s="18" t="str">
        <f aca="false">IF($K$69&lt;=$L$69,"cap","discount")</f>
        <v>discount</v>
      </c>
      <c r="O69" s="18" t="n">
        <f aca="false">Assumptions!$B$73/$M$69</f>
        <v>93796.2434356841</v>
      </c>
      <c r="P69" s="18" t="n">
        <f aca="false">MAX(Assumptions!$B$4,(Assumptions!$B$10*(Assumptions!$B$20+$E$69+Assumptions!$B$17+$J$69+$O$69+$D$69)-Assumptions!$B$17)/(1-Assumptions!$B$10))</f>
        <v>587882.229488009</v>
      </c>
      <c r="Q69" s="18" t="n">
        <f aca="false">Assumptions!$B$20+$E$69+Assumptions!$B$17+$P$69+$J$69+$O$69+$D$69</f>
        <v>38327301.7652924</v>
      </c>
      <c r="R69" s="18" t="n">
        <f aca="false">IF($C$69&lt;Assumptions!$B$37,Assumptions!$B$37*(Assumptions!$B$21+Assumptions!$B$22/Assumptions!$B$37)/(Assumptions!$B$21+Assumptions!$B$22/$C$69),Assumptions!$B$37)</f>
        <v>1</v>
      </c>
      <c r="S69" s="18" t="n">
        <f aca="false">Assumptions!$B$38/$R$69</f>
        <v>1</v>
      </c>
      <c r="T69" s="18" t="n">
        <f aca="false">Assumptions!$B$39*$S$69</f>
        <v>5000000</v>
      </c>
      <c r="U69" s="18" t="n">
        <f aca="false">IF($C$69&lt;Assumptions!$B$42,Assumptions!$B$42*(Assumptions!$B$21+Assumptions!$B$22/Assumptions!$B$42)/(Assumptions!$B$21+Assumptions!$B$22/$C$69),Assumptions!$B$42)</f>
        <v>3</v>
      </c>
      <c r="V69" s="18" t="n">
        <f aca="false">Assumptions!$B$43/$U$69</f>
        <v>1</v>
      </c>
      <c r="W69" s="18" t="n">
        <f aca="false">Assumptions!$B$44*$V$69</f>
        <v>5000000</v>
      </c>
      <c r="X69" s="18" t="n">
        <f aca="false">IF($C$69&lt;Assumptions!$B$47,Assumptions!$B$47*(Assumptions!$B$21+Assumptions!$B$22/Assumptions!$B$47)/(Assumptions!$B$21+Assumptions!$B$22/$C$69),Assumptions!$B$47)</f>
        <v>10</v>
      </c>
      <c r="Y69" s="18" t="n">
        <f aca="false">Assumptions!$B$48/$X$69</f>
        <v>1</v>
      </c>
      <c r="Z69" s="18" t="n">
        <f aca="false">Assumptions!$B$49*$Y$69</f>
        <v>3000000</v>
      </c>
      <c r="AA69" s="18" t="n">
        <f aca="false">IF($C$69&lt;Assumptions!$B$52,Assumptions!$B$52*(Assumptions!$B$21+Assumptions!$B$22/Assumptions!$B$52)/(Assumptions!$B$21+Assumptions!$B$22/$C$69),Assumptions!$B$52)</f>
        <v>25</v>
      </c>
      <c r="AB69" s="18" t="n">
        <f aca="false">Assumptions!$B$53/$AA$69</f>
        <v>1</v>
      </c>
      <c r="AC69" s="18" t="n">
        <f aca="false">Assumptions!$B$54*$AB$69</f>
        <v>2400000</v>
      </c>
      <c r="AD69" s="18" t="n">
        <f aca="false">IF($C$69&lt;Assumptions!$B$57,Assumptions!$B$57*(Assumptions!$B$21+Assumptions!$B$22/Assumptions!$B$57)/(Assumptions!$B$21+Assumptions!$B$22/$C$69),Assumptions!$B$57)</f>
        <v>57.6817359540603</v>
      </c>
      <c r="AE69" s="18" t="n">
        <f aca="false">Assumptions!$B$58/$AD$69</f>
        <v>1.04019060812917</v>
      </c>
      <c r="AF69" s="18" t="n">
        <f aca="false">Assumptions!$B$59*$AE$69</f>
        <v>1733651.36027881</v>
      </c>
      <c r="AG69" s="18" t="n">
        <f aca="false">IF($C$69&lt;Assumptions!$B$62,Assumptions!$B$62*(Assumptions!$B$21+Assumptions!$B$22/Assumptions!$B$62)/(Assumptions!$B$21+Assumptions!$B$22/$C$69),Assumptions!$B$62)</f>
        <v>48.9126262367378</v>
      </c>
      <c r="AH69" s="18" t="n">
        <f aca="false">Assumptions!$B$63/$AG$69</f>
        <v>1.00502293134033</v>
      </c>
      <c r="AI69" s="18" t="n">
        <f aca="false">Assumptions!$B$64*$AH$69</f>
        <v>6133320.27733387</v>
      </c>
      <c r="AJ69" s="16"/>
      <c r="AK69" s="16"/>
      <c r="AL69" s="16"/>
    </row>
    <row r="70" customFormat="false" ht="23.85" hidden="true" customHeight="false" outlineLevel="0" collapsed="false">
      <c r="A70" s="6" t="n">
        <f aca="false">ROW()-ROW($A$33)+Assumptions!$B$4</f>
        <v>37</v>
      </c>
      <c r="B70" s="18" t="n">
        <f aca="false">$P$69</f>
        <v>587882.229488009</v>
      </c>
      <c r="C70" s="18" t="n">
        <f aca="false">Assumptions!$B$6/(Assumptions!$B$16+$B$70)</f>
        <v>37.628498065874</v>
      </c>
      <c r="D70" s="18" t="n">
        <f aca="false">Assumptions!$B$7/$C$70</f>
        <v>797268.069203315</v>
      </c>
      <c r="E70" s="18" t="n">
        <f aca="false">$T$70+$W$70+$Z$70+$AC$70+$AF$70+$AI$70</f>
        <v>23266971.6376127</v>
      </c>
      <c r="F70" s="18" t="n">
        <f aca="false">Assumptions!$B$70/(Assumptions!$B$20+Assumptions!$B$17+$B$70+$E$70+$O$69)</f>
        <v>26.7785530953235</v>
      </c>
      <c r="G70" s="18" t="n">
        <f aca="false">$C$70*(1-Assumptions!$B$71)</f>
        <v>30.1027984526992</v>
      </c>
      <c r="H70" s="18" t="n">
        <f aca="false">MIN($F$70,$G$70)</f>
        <v>26.7785530953235</v>
      </c>
      <c r="I70" s="18" t="str">
        <f aca="false">IF($F$70&lt;=$G$70,"cap","discount")</f>
        <v>cap</v>
      </c>
      <c r="J70" s="18" t="n">
        <f aca="false">Assumptions!$B$69/$H$70</f>
        <v>186716.585552682</v>
      </c>
      <c r="K70" s="18" t="n">
        <f aca="false">Assumptions!$B$74/(Assumptions!$B$20+Assumptions!$B$17+$B$70+$E$70+$J$70)</f>
        <v>42.7393378414047</v>
      </c>
      <c r="L70" s="18" t="n">
        <f aca="false">$C$70*(1-Assumptions!$B$75)</f>
        <v>31.9842233559929</v>
      </c>
      <c r="M70" s="18" t="n">
        <f aca="false">MIN($K$70,$L$70)</f>
        <v>31.9842233559929</v>
      </c>
      <c r="N70" s="18" t="str">
        <f aca="false">IF($K$70&lt;=$L$70,"cap","discount")</f>
        <v>discount</v>
      </c>
      <c r="O70" s="18" t="n">
        <f aca="false">Assumptions!$B$73/$M$70</f>
        <v>93796.2434356841</v>
      </c>
      <c r="P70" s="18" t="n">
        <f aca="false">MAX(Assumptions!$B$4,(Assumptions!$B$10*(Assumptions!$B$20+$E$70+Assumptions!$B$17+$J$70+$O$70+$D$70)-Assumptions!$B$17)/(1-Assumptions!$B$10))</f>
        <v>587882.229488009</v>
      </c>
      <c r="Q70" s="18" t="n">
        <f aca="false">Assumptions!$B$20+$E$70+Assumptions!$B$17+$P$70+$J$70+$O$70+$D$70</f>
        <v>38327301.7652924</v>
      </c>
      <c r="R70" s="18" t="n">
        <f aca="false">IF($C$70&lt;Assumptions!$B$37,Assumptions!$B$37*(Assumptions!$B$21+Assumptions!$B$22/Assumptions!$B$37)/(Assumptions!$B$21+Assumptions!$B$22/$C$70),Assumptions!$B$37)</f>
        <v>1</v>
      </c>
      <c r="S70" s="18" t="n">
        <f aca="false">Assumptions!$B$38/$R$70</f>
        <v>1</v>
      </c>
      <c r="T70" s="18" t="n">
        <f aca="false">Assumptions!$B$39*$S$70</f>
        <v>5000000</v>
      </c>
      <c r="U70" s="18" t="n">
        <f aca="false">IF($C$70&lt;Assumptions!$B$42,Assumptions!$B$42*(Assumptions!$B$21+Assumptions!$B$22/Assumptions!$B$42)/(Assumptions!$B$21+Assumptions!$B$22/$C$70),Assumptions!$B$42)</f>
        <v>3</v>
      </c>
      <c r="V70" s="18" t="n">
        <f aca="false">Assumptions!$B$43/$U$70</f>
        <v>1</v>
      </c>
      <c r="W70" s="18" t="n">
        <f aca="false">Assumptions!$B$44*$V$70</f>
        <v>5000000</v>
      </c>
      <c r="X70" s="18" t="n">
        <f aca="false">IF($C$70&lt;Assumptions!$B$47,Assumptions!$B$47*(Assumptions!$B$21+Assumptions!$B$22/Assumptions!$B$47)/(Assumptions!$B$21+Assumptions!$B$22/$C$70),Assumptions!$B$47)</f>
        <v>10</v>
      </c>
      <c r="Y70" s="18" t="n">
        <f aca="false">Assumptions!$B$48/$X$70</f>
        <v>1</v>
      </c>
      <c r="Z70" s="18" t="n">
        <f aca="false">Assumptions!$B$49*$Y$70</f>
        <v>3000000</v>
      </c>
      <c r="AA70" s="18" t="n">
        <f aca="false">IF($C$70&lt;Assumptions!$B$52,Assumptions!$B$52*(Assumptions!$B$21+Assumptions!$B$22/Assumptions!$B$52)/(Assumptions!$B$21+Assumptions!$B$22/$C$70),Assumptions!$B$52)</f>
        <v>25</v>
      </c>
      <c r="AB70" s="18" t="n">
        <f aca="false">Assumptions!$B$53/$AA$70</f>
        <v>1</v>
      </c>
      <c r="AC70" s="18" t="n">
        <f aca="false">Assumptions!$B$54*$AB$70</f>
        <v>2400000</v>
      </c>
      <c r="AD70" s="18" t="n">
        <f aca="false">IF($C$70&lt;Assumptions!$B$57,Assumptions!$B$57*(Assumptions!$B$21+Assumptions!$B$22/Assumptions!$B$57)/(Assumptions!$B$21+Assumptions!$B$22/$C$70),Assumptions!$B$57)</f>
        <v>57.6817359540603</v>
      </c>
      <c r="AE70" s="18" t="n">
        <f aca="false">Assumptions!$B$58/$AD$70</f>
        <v>1.04019060812917</v>
      </c>
      <c r="AF70" s="18" t="n">
        <f aca="false">Assumptions!$B$59*$AE$70</f>
        <v>1733651.36027881</v>
      </c>
      <c r="AG70" s="18" t="n">
        <f aca="false">IF($C$70&lt;Assumptions!$B$62,Assumptions!$B$62*(Assumptions!$B$21+Assumptions!$B$22/Assumptions!$B$62)/(Assumptions!$B$21+Assumptions!$B$22/$C$70),Assumptions!$B$62)</f>
        <v>48.9126262367378</v>
      </c>
      <c r="AH70" s="18" t="n">
        <f aca="false">Assumptions!$B$63/$AG$70</f>
        <v>1.00502293134033</v>
      </c>
      <c r="AI70" s="18" t="n">
        <f aca="false">Assumptions!$B$64*$AH$70</f>
        <v>6133320.27733387</v>
      </c>
      <c r="AJ70" s="16"/>
      <c r="AK70" s="16"/>
      <c r="AL70" s="16"/>
    </row>
    <row r="71" customFormat="false" ht="23.85" hidden="true" customHeight="false" outlineLevel="0" collapsed="false">
      <c r="A71" s="6" t="n">
        <f aca="false">ROW()-ROW($A$33)+Assumptions!$B$4</f>
        <v>38</v>
      </c>
      <c r="B71" s="18" t="n">
        <f aca="false">$P$70</f>
        <v>587882.229488009</v>
      </c>
      <c r="C71" s="18" t="n">
        <f aca="false">Assumptions!$B$6/(Assumptions!$B$16+$B$71)</f>
        <v>37.628498065874</v>
      </c>
      <c r="D71" s="18" t="n">
        <f aca="false">Assumptions!$B$7/$C$71</f>
        <v>797268.069203315</v>
      </c>
      <c r="E71" s="18" t="n">
        <f aca="false">$T$71+$W$71+$Z$71+$AC$71+$AF$71+$AI$71</f>
        <v>23266971.6376127</v>
      </c>
      <c r="F71" s="18" t="n">
        <f aca="false">Assumptions!$B$70/(Assumptions!$B$20+Assumptions!$B$17+$B$71+$E$71+$O$70)</f>
        <v>26.7785530953235</v>
      </c>
      <c r="G71" s="18" t="n">
        <f aca="false">$C$71*(1-Assumptions!$B$71)</f>
        <v>30.1027984526992</v>
      </c>
      <c r="H71" s="18" t="n">
        <f aca="false">MIN($F$71,$G$71)</f>
        <v>26.7785530953235</v>
      </c>
      <c r="I71" s="18" t="str">
        <f aca="false">IF($F$71&lt;=$G$71,"cap","discount")</f>
        <v>cap</v>
      </c>
      <c r="J71" s="18" t="n">
        <f aca="false">Assumptions!$B$69/$H$71</f>
        <v>186716.585552682</v>
      </c>
      <c r="K71" s="18" t="n">
        <f aca="false">Assumptions!$B$74/(Assumptions!$B$20+Assumptions!$B$17+$B$71+$E$71+$J$71)</f>
        <v>42.7393378414047</v>
      </c>
      <c r="L71" s="18" t="n">
        <f aca="false">$C$71*(1-Assumptions!$B$75)</f>
        <v>31.9842233559929</v>
      </c>
      <c r="M71" s="18" t="n">
        <f aca="false">MIN($K$71,$L$71)</f>
        <v>31.9842233559929</v>
      </c>
      <c r="N71" s="18" t="str">
        <f aca="false">IF($K$71&lt;=$L$71,"cap","discount")</f>
        <v>discount</v>
      </c>
      <c r="O71" s="18" t="n">
        <f aca="false">Assumptions!$B$73/$M$71</f>
        <v>93796.2434356841</v>
      </c>
      <c r="P71" s="18" t="n">
        <f aca="false">MAX(Assumptions!$B$4,(Assumptions!$B$10*(Assumptions!$B$20+$E$71+Assumptions!$B$17+$J$71+$O$71+$D$71)-Assumptions!$B$17)/(1-Assumptions!$B$10))</f>
        <v>587882.229488009</v>
      </c>
      <c r="Q71" s="18" t="n">
        <f aca="false">Assumptions!$B$20+$E$71+Assumptions!$B$17+$P$71+$J$71+$O$71+$D$71</f>
        <v>38327301.7652924</v>
      </c>
      <c r="R71" s="18" t="n">
        <f aca="false">IF($C$71&lt;Assumptions!$B$37,Assumptions!$B$37*(Assumptions!$B$21+Assumptions!$B$22/Assumptions!$B$37)/(Assumptions!$B$21+Assumptions!$B$22/$C$71),Assumptions!$B$37)</f>
        <v>1</v>
      </c>
      <c r="S71" s="18" t="n">
        <f aca="false">Assumptions!$B$38/$R$71</f>
        <v>1</v>
      </c>
      <c r="T71" s="18" t="n">
        <f aca="false">Assumptions!$B$39*$S$71</f>
        <v>5000000</v>
      </c>
      <c r="U71" s="18" t="n">
        <f aca="false">IF($C$71&lt;Assumptions!$B$42,Assumptions!$B$42*(Assumptions!$B$21+Assumptions!$B$22/Assumptions!$B$42)/(Assumptions!$B$21+Assumptions!$B$22/$C$71),Assumptions!$B$42)</f>
        <v>3</v>
      </c>
      <c r="V71" s="18" t="n">
        <f aca="false">Assumptions!$B$43/$U$71</f>
        <v>1</v>
      </c>
      <c r="W71" s="18" t="n">
        <f aca="false">Assumptions!$B$44*$V$71</f>
        <v>5000000</v>
      </c>
      <c r="X71" s="18" t="n">
        <f aca="false">IF($C$71&lt;Assumptions!$B$47,Assumptions!$B$47*(Assumptions!$B$21+Assumptions!$B$22/Assumptions!$B$47)/(Assumptions!$B$21+Assumptions!$B$22/$C$71),Assumptions!$B$47)</f>
        <v>10</v>
      </c>
      <c r="Y71" s="18" t="n">
        <f aca="false">Assumptions!$B$48/$X$71</f>
        <v>1</v>
      </c>
      <c r="Z71" s="18" t="n">
        <f aca="false">Assumptions!$B$49*$Y$71</f>
        <v>3000000</v>
      </c>
      <c r="AA71" s="18" t="n">
        <f aca="false">IF($C$71&lt;Assumptions!$B$52,Assumptions!$B$52*(Assumptions!$B$21+Assumptions!$B$22/Assumptions!$B$52)/(Assumptions!$B$21+Assumptions!$B$22/$C$71),Assumptions!$B$52)</f>
        <v>25</v>
      </c>
      <c r="AB71" s="18" t="n">
        <f aca="false">Assumptions!$B$53/$AA$71</f>
        <v>1</v>
      </c>
      <c r="AC71" s="18" t="n">
        <f aca="false">Assumptions!$B$54*$AB$71</f>
        <v>2400000</v>
      </c>
      <c r="AD71" s="18" t="n">
        <f aca="false">IF($C$71&lt;Assumptions!$B$57,Assumptions!$B$57*(Assumptions!$B$21+Assumptions!$B$22/Assumptions!$B$57)/(Assumptions!$B$21+Assumptions!$B$22/$C$71),Assumptions!$B$57)</f>
        <v>57.6817359540603</v>
      </c>
      <c r="AE71" s="18" t="n">
        <f aca="false">Assumptions!$B$58/$AD$71</f>
        <v>1.04019060812917</v>
      </c>
      <c r="AF71" s="18" t="n">
        <f aca="false">Assumptions!$B$59*$AE$71</f>
        <v>1733651.36027881</v>
      </c>
      <c r="AG71" s="18" t="n">
        <f aca="false">IF($C$71&lt;Assumptions!$B$62,Assumptions!$B$62*(Assumptions!$B$21+Assumptions!$B$22/Assumptions!$B$62)/(Assumptions!$B$21+Assumptions!$B$22/$C$71),Assumptions!$B$62)</f>
        <v>48.9126262367378</v>
      </c>
      <c r="AH71" s="18" t="n">
        <f aca="false">Assumptions!$B$63/$AG$71</f>
        <v>1.00502293134033</v>
      </c>
      <c r="AI71" s="18" t="n">
        <f aca="false">Assumptions!$B$64*$AH$71</f>
        <v>6133320.27733387</v>
      </c>
      <c r="AJ71" s="16"/>
      <c r="AK71" s="16"/>
      <c r="AL71" s="16"/>
    </row>
    <row r="72" customFormat="false" ht="23.85" hidden="true" customHeight="false" outlineLevel="0" collapsed="false">
      <c r="A72" s="6" t="n">
        <f aca="false">ROW()-ROW($A$33)+Assumptions!$B$4</f>
        <v>39</v>
      </c>
      <c r="B72" s="18" t="n">
        <f aca="false">$P$71</f>
        <v>587882.229488009</v>
      </c>
      <c r="C72" s="18" t="n">
        <f aca="false">Assumptions!$B$6/(Assumptions!$B$16+$B$72)</f>
        <v>37.628498065874</v>
      </c>
      <c r="D72" s="18" t="n">
        <f aca="false">Assumptions!$B$7/$C$72</f>
        <v>797268.069203315</v>
      </c>
      <c r="E72" s="18" t="n">
        <f aca="false">$T$72+$W$72+$Z$72+$AC$72+$AF$72+$AI$72</f>
        <v>23266971.6376127</v>
      </c>
      <c r="F72" s="18" t="n">
        <f aca="false">Assumptions!$B$70/(Assumptions!$B$20+Assumptions!$B$17+$B$72+$E$72+$O$71)</f>
        <v>26.7785530953235</v>
      </c>
      <c r="G72" s="18" t="n">
        <f aca="false">$C$72*(1-Assumptions!$B$71)</f>
        <v>30.1027984526992</v>
      </c>
      <c r="H72" s="18" t="n">
        <f aca="false">MIN($F$72,$G$72)</f>
        <v>26.7785530953235</v>
      </c>
      <c r="I72" s="18" t="str">
        <f aca="false">IF($F$72&lt;=$G$72,"cap","discount")</f>
        <v>cap</v>
      </c>
      <c r="J72" s="18" t="n">
        <f aca="false">Assumptions!$B$69/$H$72</f>
        <v>186716.585552682</v>
      </c>
      <c r="K72" s="18" t="n">
        <f aca="false">Assumptions!$B$74/(Assumptions!$B$20+Assumptions!$B$17+$B$72+$E$72+$J$72)</f>
        <v>42.7393378414047</v>
      </c>
      <c r="L72" s="18" t="n">
        <f aca="false">$C$72*(1-Assumptions!$B$75)</f>
        <v>31.9842233559929</v>
      </c>
      <c r="M72" s="18" t="n">
        <f aca="false">MIN($K$72,$L$72)</f>
        <v>31.9842233559929</v>
      </c>
      <c r="N72" s="18" t="str">
        <f aca="false">IF($K$72&lt;=$L$72,"cap","discount")</f>
        <v>discount</v>
      </c>
      <c r="O72" s="18" t="n">
        <f aca="false">Assumptions!$B$73/$M$72</f>
        <v>93796.2434356841</v>
      </c>
      <c r="P72" s="18" t="n">
        <f aca="false">MAX(Assumptions!$B$4,(Assumptions!$B$10*(Assumptions!$B$20+$E$72+Assumptions!$B$17+$J$72+$O$72+$D$72)-Assumptions!$B$17)/(1-Assumptions!$B$10))</f>
        <v>587882.229488009</v>
      </c>
      <c r="Q72" s="18" t="n">
        <f aca="false">Assumptions!$B$20+$E$72+Assumptions!$B$17+$P$72+$J$72+$O$72+$D$72</f>
        <v>38327301.7652924</v>
      </c>
      <c r="R72" s="18" t="n">
        <f aca="false">IF($C$72&lt;Assumptions!$B$37,Assumptions!$B$37*(Assumptions!$B$21+Assumptions!$B$22/Assumptions!$B$37)/(Assumptions!$B$21+Assumptions!$B$22/$C$72),Assumptions!$B$37)</f>
        <v>1</v>
      </c>
      <c r="S72" s="18" t="n">
        <f aca="false">Assumptions!$B$38/$R$72</f>
        <v>1</v>
      </c>
      <c r="T72" s="18" t="n">
        <f aca="false">Assumptions!$B$39*$S$72</f>
        <v>5000000</v>
      </c>
      <c r="U72" s="18" t="n">
        <f aca="false">IF($C$72&lt;Assumptions!$B$42,Assumptions!$B$42*(Assumptions!$B$21+Assumptions!$B$22/Assumptions!$B$42)/(Assumptions!$B$21+Assumptions!$B$22/$C$72),Assumptions!$B$42)</f>
        <v>3</v>
      </c>
      <c r="V72" s="18" t="n">
        <f aca="false">Assumptions!$B$43/$U$72</f>
        <v>1</v>
      </c>
      <c r="W72" s="18" t="n">
        <f aca="false">Assumptions!$B$44*$V$72</f>
        <v>5000000</v>
      </c>
      <c r="X72" s="18" t="n">
        <f aca="false">IF($C$72&lt;Assumptions!$B$47,Assumptions!$B$47*(Assumptions!$B$21+Assumptions!$B$22/Assumptions!$B$47)/(Assumptions!$B$21+Assumptions!$B$22/$C$72),Assumptions!$B$47)</f>
        <v>10</v>
      </c>
      <c r="Y72" s="18" t="n">
        <f aca="false">Assumptions!$B$48/$X$72</f>
        <v>1</v>
      </c>
      <c r="Z72" s="18" t="n">
        <f aca="false">Assumptions!$B$49*$Y$72</f>
        <v>3000000</v>
      </c>
      <c r="AA72" s="18" t="n">
        <f aca="false">IF($C$72&lt;Assumptions!$B$52,Assumptions!$B$52*(Assumptions!$B$21+Assumptions!$B$22/Assumptions!$B$52)/(Assumptions!$B$21+Assumptions!$B$22/$C$72),Assumptions!$B$52)</f>
        <v>25</v>
      </c>
      <c r="AB72" s="18" t="n">
        <f aca="false">Assumptions!$B$53/$AA$72</f>
        <v>1</v>
      </c>
      <c r="AC72" s="18" t="n">
        <f aca="false">Assumptions!$B$54*$AB$72</f>
        <v>2400000</v>
      </c>
      <c r="AD72" s="18" t="n">
        <f aca="false">IF($C$72&lt;Assumptions!$B$57,Assumptions!$B$57*(Assumptions!$B$21+Assumptions!$B$22/Assumptions!$B$57)/(Assumptions!$B$21+Assumptions!$B$22/$C$72),Assumptions!$B$57)</f>
        <v>57.6817359540603</v>
      </c>
      <c r="AE72" s="18" t="n">
        <f aca="false">Assumptions!$B$58/$AD$72</f>
        <v>1.04019060812917</v>
      </c>
      <c r="AF72" s="18" t="n">
        <f aca="false">Assumptions!$B$59*$AE$72</f>
        <v>1733651.36027881</v>
      </c>
      <c r="AG72" s="18" t="n">
        <f aca="false">IF($C$72&lt;Assumptions!$B$62,Assumptions!$B$62*(Assumptions!$B$21+Assumptions!$B$22/Assumptions!$B$62)/(Assumptions!$B$21+Assumptions!$B$22/$C$72),Assumptions!$B$62)</f>
        <v>48.9126262367378</v>
      </c>
      <c r="AH72" s="18" t="n">
        <f aca="false">Assumptions!$B$63/$AG$72</f>
        <v>1.00502293134033</v>
      </c>
      <c r="AI72" s="18" t="n">
        <f aca="false">Assumptions!$B$64*$AH$72</f>
        <v>6133320.27733387</v>
      </c>
      <c r="AJ72" s="16"/>
      <c r="AK72" s="16"/>
      <c r="AL72" s="16"/>
    </row>
    <row r="73" customFormat="false" ht="23.85" hidden="true" customHeight="false" outlineLevel="0" collapsed="false">
      <c r="A73" s="6" t="n">
        <f aca="false">ROW()-ROW($A$33)+Assumptions!$B$4</f>
        <v>40</v>
      </c>
      <c r="B73" s="18" t="n">
        <f aca="false">$P$72</f>
        <v>587882.229488009</v>
      </c>
      <c r="C73" s="18" t="n">
        <f aca="false">Assumptions!$B$6/(Assumptions!$B$16+$B$73)</f>
        <v>37.628498065874</v>
      </c>
      <c r="D73" s="18" t="n">
        <f aca="false">Assumptions!$B$7/$C$73</f>
        <v>797268.069203315</v>
      </c>
      <c r="E73" s="18" t="n">
        <f aca="false">$T$73+$W$73+$Z$73+$AC$73+$AF$73+$AI$73</f>
        <v>23266971.6376127</v>
      </c>
      <c r="F73" s="18" t="n">
        <f aca="false">Assumptions!$B$70/(Assumptions!$B$20+Assumptions!$B$17+$B$73+$E$73+$O$72)</f>
        <v>26.7785530953235</v>
      </c>
      <c r="G73" s="18" t="n">
        <f aca="false">$C$73*(1-Assumptions!$B$71)</f>
        <v>30.1027984526992</v>
      </c>
      <c r="H73" s="18" t="n">
        <f aca="false">MIN($F$73,$G$73)</f>
        <v>26.7785530953235</v>
      </c>
      <c r="I73" s="18" t="str">
        <f aca="false">IF($F$73&lt;=$G$73,"cap","discount")</f>
        <v>cap</v>
      </c>
      <c r="J73" s="18" t="n">
        <f aca="false">Assumptions!$B$69/$H$73</f>
        <v>186716.585552682</v>
      </c>
      <c r="K73" s="18" t="n">
        <f aca="false">Assumptions!$B$74/(Assumptions!$B$20+Assumptions!$B$17+$B$73+$E$73+$J$73)</f>
        <v>42.7393378414047</v>
      </c>
      <c r="L73" s="18" t="n">
        <f aca="false">$C$73*(1-Assumptions!$B$75)</f>
        <v>31.9842233559929</v>
      </c>
      <c r="M73" s="18" t="n">
        <f aca="false">MIN($K$73,$L$73)</f>
        <v>31.9842233559929</v>
      </c>
      <c r="N73" s="18" t="str">
        <f aca="false">IF($K$73&lt;=$L$73,"cap","discount")</f>
        <v>discount</v>
      </c>
      <c r="O73" s="18" t="n">
        <f aca="false">Assumptions!$B$73/$M$73</f>
        <v>93796.2434356841</v>
      </c>
      <c r="P73" s="18" t="n">
        <f aca="false">MAX(Assumptions!$B$4,(Assumptions!$B$10*(Assumptions!$B$20+$E$73+Assumptions!$B$17+$J$73+$O$73+$D$73)-Assumptions!$B$17)/(1-Assumptions!$B$10))</f>
        <v>587882.229488009</v>
      </c>
      <c r="Q73" s="18" t="n">
        <f aca="false">Assumptions!$B$20+$E$73+Assumptions!$B$17+$P$73+$J$73+$O$73+$D$73</f>
        <v>38327301.7652924</v>
      </c>
      <c r="R73" s="18" t="n">
        <f aca="false">IF($C$73&lt;Assumptions!$B$37,Assumptions!$B$37*(Assumptions!$B$21+Assumptions!$B$22/Assumptions!$B$37)/(Assumptions!$B$21+Assumptions!$B$22/$C$73),Assumptions!$B$37)</f>
        <v>1</v>
      </c>
      <c r="S73" s="18" t="n">
        <f aca="false">Assumptions!$B$38/$R$73</f>
        <v>1</v>
      </c>
      <c r="T73" s="18" t="n">
        <f aca="false">Assumptions!$B$39*$S$73</f>
        <v>5000000</v>
      </c>
      <c r="U73" s="18" t="n">
        <f aca="false">IF($C$73&lt;Assumptions!$B$42,Assumptions!$B$42*(Assumptions!$B$21+Assumptions!$B$22/Assumptions!$B$42)/(Assumptions!$B$21+Assumptions!$B$22/$C$73),Assumptions!$B$42)</f>
        <v>3</v>
      </c>
      <c r="V73" s="18" t="n">
        <f aca="false">Assumptions!$B$43/$U$73</f>
        <v>1</v>
      </c>
      <c r="W73" s="18" t="n">
        <f aca="false">Assumptions!$B$44*$V$73</f>
        <v>5000000</v>
      </c>
      <c r="X73" s="18" t="n">
        <f aca="false">IF($C$73&lt;Assumptions!$B$47,Assumptions!$B$47*(Assumptions!$B$21+Assumptions!$B$22/Assumptions!$B$47)/(Assumptions!$B$21+Assumptions!$B$22/$C$73),Assumptions!$B$47)</f>
        <v>10</v>
      </c>
      <c r="Y73" s="18" t="n">
        <f aca="false">Assumptions!$B$48/$X$73</f>
        <v>1</v>
      </c>
      <c r="Z73" s="18" t="n">
        <f aca="false">Assumptions!$B$49*$Y$73</f>
        <v>3000000</v>
      </c>
      <c r="AA73" s="18" t="n">
        <f aca="false">IF($C$73&lt;Assumptions!$B$52,Assumptions!$B$52*(Assumptions!$B$21+Assumptions!$B$22/Assumptions!$B$52)/(Assumptions!$B$21+Assumptions!$B$22/$C$73),Assumptions!$B$52)</f>
        <v>25</v>
      </c>
      <c r="AB73" s="18" t="n">
        <f aca="false">Assumptions!$B$53/$AA$73</f>
        <v>1</v>
      </c>
      <c r="AC73" s="18" t="n">
        <f aca="false">Assumptions!$B$54*$AB$73</f>
        <v>2400000</v>
      </c>
      <c r="AD73" s="18" t="n">
        <f aca="false">IF($C$73&lt;Assumptions!$B$57,Assumptions!$B$57*(Assumptions!$B$21+Assumptions!$B$22/Assumptions!$B$57)/(Assumptions!$B$21+Assumptions!$B$22/$C$73),Assumptions!$B$57)</f>
        <v>57.6817359540603</v>
      </c>
      <c r="AE73" s="18" t="n">
        <f aca="false">Assumptions!$B$58/$AD$73</f>
        <v>1.04019060812917</v>
      </c>
      <c r="AF73" s="18" t="n">
        <f aca="false">Assumptions!$B$59*$AE$73</f>
        <v>1733651.36027881</v>
      </c>
      <c r="AG73" s="18" t="n">
        <f aca="false">IF($C$73&lt;Assumptions!$B$62,Assumptions!$B$62*(Assumptions!$B$21+Assumptions!$B$22/Assumptions!$B$62)/(Assumptions!$B$21+Assumptions!$B$22/$C$73),Assumptions!$B$62)</f>
        <v>48.9126262367378</v>
      </c>
      <c r="AH73" s="18" t="n">
        <f aca="false">Assumptions!$B$63/$AG$73</f>
        <v>1.00502293134033</v>
      </c>
      <c r="AI73" s="18" t="n">
        <f aca="false">Assumptions!$B$64*$AH$73</f>
        <v>6133320.27733387</v>
      </c>
      <c r="AJ73" s="16"/>
      <c r="AK73" s="16"/>
      <c r="AL73" s="16"/>
    </row>
    <row r="74" customFormat="false" ht="23.85" hidden="true" customHeight="false" outlineLevel="0" collapsed="false">
      <c r="A74" s="6" t="n">
        <f aca="false">ROW()-ROW($A$33)+Assumptions!$B$4</f>
        <v>41</v>
      </c>
      <c r="B74" s="18" t="n">
        <f aca="false">$P$73</f>
        <v>587882.229488009</v>
      </c>
      <c r="C74" s="18" t="n">
        <f aca="false">Assumptions!$B$6/(Assumptions!$B$16+$B$74)</f>
        <v>37.628498065874</v>
      </c>
      <c r="D74" s="18" t="n">
        <f aca="false">Assumptions!$B$7/$C$74</f>
        <v>797268.069203315</v>
      </c>
      <c r="E74" s="18" t="n">
        <f aca="false">$T$74+$W$74+$Z$74+$AC$74+$AF$74+$AI$74</f>
        <v>23266971.6376127</v>
      </c>
      <c r="F74" s="18" t="n">
        <f aca="false">Assumptions!$B$70/(Assumptions!$B$20+Assumptions!$B$17+$B$74+$E$74+$O$73)</f>
        <v>26.7785530953235</v>
      </c>
      <c r="G74" s="18" t="n">
        <f aca="false">$C$74*(1-Assumptions!$B$71)</f>
        <v>30.1027984526992</v>
      </c>
      <c r="H74" s="18" t="n">
        <f aca="false">MIN($F$74,$G$74)</f>
        <v>26.7785530953235</v>
      </c>
      <c r="I74" s="18" t="str">
        <f aca="false">IF($F$74&lt;=$G$74,"cap","discount")</f>
        <v>cap</v>
      </c>
      <c r="J74" s="18" t="n">
        <f aca="false">Assumptions!$B$69/$H$74</f>
        <v>186716.585552682</v>
      </c>
      <c r="K74" s="18" t="n">
        <f aca="false">Assumptions!$B$74/(Assumptions!$B$20+Assumptions!$B$17+$B$74+$E$74+$J$74)</f>
        <v>42.7393378414047</v>
      </c>
      <c r="L74" s="18" t="n">
        <f aca="false">$C$74*(1-Assumptions!$B$75)</f>
        <v>31.9842233559929</v>
      </c>
      <c r="M74" s="18" t="n">
        <f aca="false">MIN($K$74,$L$74)</f>
        <v>31.9842233559929</v>
      </c>
      <c r="N74" s="18" t="str">
        <f aca="false">IF($K$74&lt;=$L$74,"cap","discount")</f>
        <v>discount</v>
      </c>
      <c r="O74" s="18" t="n">
        <f aca="false">Assumptions!$B$73/$M$74</f>
        <v>93796.2434356841</v>
      </c>
      <c r="P74" s="18" t="n">
        <f aca="false">MAX(Assumptions!$B$4,(Assumptions!$B$10*(Assumptions!$B$20+$E$74+Assumptions!$B$17+$J$74+$O$74+$D$74)-Assumptions!$B$17)/(1-Assumptions!$B$10))</f>
        <v>587882.229488009</v>
      </c>
      <c r="Q74" s="18" t="n">
        <f aca="false">Assumptions!$B$20+$E$74+Assumptions!$B$17+$P$74+$J$74+$O$74+$D$74</f>
        <v>38327301.7652924</v>
      </c>
      <c r="R74" s="18" t="n">
        <f aca="false">IF($C$74&lt;Assumptions!$B$37,Assumptions!$B$37*(Assumptions!$B$21+Assumptions!$B$22/Assumptions!$B$37)/(Assumptions!$B$21+Assumptions!$B$22/$C$74),Assumptions!$B$37)</f>
        <v>1</v>
      </c>
      <c r="S74" s="18" t="n">
        <f aca="false">Assumptions!$B$38/$R$74</f>
        <v>1</v>
      </c>
      <c r="T74" s="18" t="n">
        <f aca="false">Assumptions!$B$39*$S$74</f>
        <v>5000000</v>
      </c>
      <c r="U74" s="18" t="n">
        <f aca="false">IF($C$74&lt;Assumptions!$B$42,Assumptions!$B$42*(Assumptions!$B$21+Assumptions!$B$22/Assumptions!$B$42)/(Assumptions!$B$21+Assumptions!$B$22/$C$74),Assumptions!$B$42)</f>
        <v>3</v>
      </c>
      <c r="V74" s="18" t="n">
        <f aca="false">Assumptions!$B$43/$U$74</f>
        <v>1</v>
      </c>
      <c r="W74" s="18" t="n">
        <f aca="false">Assumptions!$B$44*$V$74</f>
        <v>5000000</v>
      </c>
      <c r="X74" s="18" t="n">
        <f aca="false">IF($C$74&lt;Assumptions!$B$47,Assumptions!$B$47*(Assumptions!$B$21+Assumptions!$B$22/Assumptions!$B$47)/(Assumptions!$B$21+Assumptions!$B$22/$C$74),Assumptions!$B$47)</f>
        <v>10</v>
      </c>
      <c r="Y74" s="18" t="n">
        <f aca="false">Assumptions!$B$48/$X$74</f>
        <v>1</v>
      </c>
      <c r="Z74" s="18" t="n">
        <f aca="false">Assumptions!$B$49*$Y$74</f>
        <v>3000000</v>
      </c>
      <c r="AA74" s="18" t="n">
        <f aca="false">IF($C$74&lt;Assumptions!$B$52,Assumptions!$B$52*(Assumptions!$B$21+Assumptions!$B$22/Assumptions!$B$52)/(Assumptions!$B$21+Assumptions!$B$22/$C$74),Assumptions!$B$52)</f>
        <v>25</v>
      </c>
      <c r="AB74" s="18" t="n">
        <f aca="false">Assumptions!$B$53/$AA$74</f>
        <v>1</v>
      </c>
      <c r="AC74" s="18" t="n">
        <f aca="false">Assumptions!$B$54*$AB$74</f>
        <v>2400000</v>
      </c>
      <c r="AD74" s="18" t="n">
        <f aca="false">IF($C$74&lt;Assumptions!$B$57,Assumptions!$B$57*(Assumptions!$B$21+Assumptions!$B$22/Assumptions!$B$57)/(Assumptions!$B$21+Assumptions!$B$22/$C$74),Assumptions!$B$57)</f>
        <v>57.6817359540603</v>
      </c>
      <c r="AE74" s="18" t="n">
        <f aca="false">Assumptions!$B$58/$AD$74</f>
        <v>1.04019060812917</v>
      </c>
      <c r="AF74" s="18" t="n">
        <f aca="false">Assumptions!$B$59*$AE$74</f>
        <v>1733651.36027881</v>
      </c>
      <c r="AG74" s="18" t="n">
        <f aca="false">IF($C$74&lt;Assumptions!$B$62,Assumptions!$B$62*(Assumptions!$B$21+Assumptions!$B$22/Assumptions!$B$62)/(Assumptions!$B$21+Assumptions!$B$22/$C$74),Assumptions!$B$62)</f>
        <v>48.9126262367378</v>
      </c>
      <c r="AH74" s="18" t="n">
        <f aca="false">Assumptions!$B$63/$AG$74</f>
        <v>1.00502293134033</v>
      </c>
      <c r="AI74" s="18" t="n">
        <f aca="false">Assumptions!$B$64*$AH$74</f>
        <v>6133320.27733387</v>
      </c>
      <c r="AJ74" s="16"/>
      <c r="AK74" s="16"/>
      <c r="AL74" s="16"/>
    </row>
    <row r="75" customFormat="false" ht="23.85" hidden="true" customHeight="false" outlineLevel="0" collapsed="false">
      <c r="A75" s="6" t="n">
        <f aca="false">ROW()-ROW($A$33)+Assumptions!$B$4</f>
        <v>42</v>
      </c>
      <c r="B75" s="18" t="n">
        <f aca="false">$P$74</f>
        <v>587882.229488009</v>
      </c>
      <c r="C75" s="18" t="n">
        <f aca="false">Assumptions!$B$6/(Assumptions!$B$16+$B$75)</f>
        <v>37.628498065874</v>
      </c>
      <c r="D75" s="18" t="n">
        <f aca="false">Assumptions!$B$7/$C$75</f>
        <v>797268.069203315</v>
      </c>
      <c r="E75" s="18" t="n">
        <f aca="false">$T$75+$W$75+$Z$75+$AC$75+$AF$75+$AI$75</f>
        <v>23266971.6376127</v>
      </c>
      <c r="F75" s="18" t="n">
        <f aca="false">Assumptions!$B$70/(Assumptions!$B$20+Assumptions!$B$17+$B$75+$E$75+$O$74)</f>
        <v>26.7785530953235</v>
      </c>
      <c r="G75" s="18" t="n">
        <f aca="false">$C$75*(1-Assumptions!$B$71)</f>
        <v>30.1027984526992</v>
      </c>
      <c r="H75" s="18" t="n">
        <f aca="false">MIN($F$75,$G$75)</f>
        <v>26.7785530953235</v>
      </c>
      <c r="I75" s="18" t="str">
        <f aca="false">IF($F$75&lt;=$G$75,"cap","discount")</f>
        <v>cap</v>
      </c>
      <c r="J75" s="18" t="n">
        <f aca="false">Assumptions!$B$69/$H$75</f>
        <v>186716.585552682</v>
      </c>
      <c r="K75" s="18" t="n">
        <f aca="false">Assumptions!$B$74/(Assumptions!$B$20+Assumptions!$B$17+$B$75+$E$75+$J$75)</f>
        <v>42.7393378414047</v>
      </c>
      <c r="L75" s="18" t="n">
        <f aca="false">$C$75*(1-Assumptions!$B$75)</f>
        <v>31.9842233559929</v>
      </c>
      <c r="M75" s="18" t="n">
        <f aca="false">MIN($K$75,$L$75)</f>
        <v>31.9842233559929</v>
      </c>
      <c r="N75" s="18" t="str">
        <f aca="false">IF($K$75&lt;=$L$75,"cap","discount")</f>
        <v>discount</v>
      </c>
      <c r="O75" s="18" t="n">
        <f aca="false">Assumptions!$B$73/$M$75</f>
        <v>93796.2434356841</v>
      </c>
      <c r="P75" s="18" t="n">
        <f aca="false">MAX(Assumptions!$B$4,(Assumptions!$B$10*(Assumptions!$B$20+$E$75+Assumptions!$B$17+$J$75+$O$75+$D$75)-Assumptions!$B$17)/(1-Assumptions!$B$10))</f>
        <v>587882.229488009</v>
      </c>
      <c r="Q75" s="18" t="n">
        <f aca="false">Assumptions!$B$20+$E$75+Assumptions!$B$17+$P$75+$J$75+$O$75+$D$75</f>
        <v>38327301.7652924</v>
      </c>
      <c r="R75" s="18" t="n">
        <f aca="false">IF($C$75&lt;Assumptions!$B$37,Assumptions!$B$37*(Assumptions!$B$21+Assumptions!$B$22/Assumptions!$B$37)/(Assumptions!$B$21+Assumptions!$B$22/$C$75),Assumptions!$B$37)</f>
        <v>1</v>
      </c>
      <c r="S75" s="18" t="n">
        <f aca="false">Assumptions!$B$38/$R$75</f>
        <v>1</v>
      </c>
      <c r="T75" s="18" t="n">
        <f aca="false">Assumptions!$B$39*$S$75</f>
        <v>5000000</v>
      </c>
      <c r="U75" s="18" t="n">
        <f aca="false">IF($C$75&lt;Assumptions!$B$42,Assumptions!$B$42*(Assumptions!$B$21+Assumptions!$B$22/Assumptions!$B$42)/(Assumptions!$B$21+Assumptions!$B$22/$C$75),Assumptions!$B$42)</f>
        <v>3</v>
      </c>
      <c r="V75" s="18" t="n">
        <f aca="false">Assumptions!$B$43/$U$75</f>
        <v>1</v>
      </c>
      <c r="W75" s="18" t="n">
        <f aca="false">Assumptions!$B$44*$V$75</f>
        <v>5000000</v>
      </c>
      <c r="X75" s="18" t="n">
        <f aca="false">IF($C$75&lt;Assumptions!$B$47,Assumptions!$B$47*(Assumptions!$B$21+Assumptions!$B$22/Assumptions!$B$47)/(Assumptions!$B$21+Assumptions!$B$22/$C$75),Assumptions!$B$47)</f>
        <v>10</v>
      </c>
      <c r="Y75" s="18" t="n">
        <f aca="false">Assumptions!$B$48/$X$75</f>
        <v>1</v>
      </c>
      <c r="Z75" s="18" t="n">
        <f aca="false">Assumptions!$B$49*$Y$75</f>
        <v>3000000</v>
      </c>
      <c r="AA75" s="18" t="n">
        <f aca="false">IF($C$75&lt;Assumptions!$B$52,Assumptions!$B$52*(Assumptions!$B$21+Assumptions!$B$22/Assumptions!$B$52)/(Assumptions!$B$21+Assumptions!$B$22/$C$75),Assumptions!$B$52)</f>
        <v>25</v>
      </c>
      <c r="AB75" s="18" t="n">
        <f aca="false">Assumptions!$B$53/$AA$75</f>
        <v>1</v>
      </c>
      <c r="AC75" s="18" t="n">
        <f aca="false">Assumptions!$B$54*$AB$75</f>
        <v>2400000</v>
      </c>
      <c r="AD75" s="18" t="n">
        <f aca="false">IF($C$75&lt;Assumptions!$B$57,Assumptions!$B$57*(Assumptions!$B$21+Assumptions!$B$22/Assumptions!$B$57)/(Assumptions!$B$21+Assumptions!$B$22/$C$75),Assumptions!$B$57)</f>
        <v>57.6817359540603</v>
      </c>
      <c r="AE75" s="18" t="n">
        <f aca="false">Assumptions!$B$58/$AD$75</f>
        <v>1.04019060812917</v>
      </c>
      <c r="AF75" s="18" t="n">
        <f aca="false">Assumptions!$B$59*$AE$75</f>
        <v>1733651.36027881</v>
      </c>
      <c r="AG75" s="18" t="n">
        <f aca="false">IF($C$75&lt;Assumptions!$B$62,Assumptions!$B$62*(Assumptions!$B$21+Assumptions!$B$22/Assumptions!$B$62)/(Assumptions!$B$21+Assumptions!$B$22/$C$75),Assumptions!$B$62)</f>
        <v>48.9126262367378</v>
      </c>
      <c r="AH75" s="18" t="n">
        <f aca="false">Assumptions!$B$63/$AG$75</f>
        <v>1.00502293134033</v>
      </c>
      <c r="AI75" s="18" t="n">
        <f aca="false">Assumptions!$B$64*$AH$75</f>
        <v>6133320.27733387</v>
      </c>
      <c r="AJ75" s="16"/>
      <c r="AK75" s="16"/>
      <c r="AL75" s="16"/>
    </row>
    <row r="76" customFormat="false" ht="23.85" hidden="true" customHeight="false" outlineLevel="0" collapsed="false">
      <c r="A76" s="6" t="n">
        <f aca="false">ROW()-ROW($A$33)+Assumptions!$B$4</f>
        <v>43</v>
      </c>
      <c r="B76" s="18" t="n">
        <f aca="false">$P$75</f>
        <v>587882.229488009</v>
      </c>
      <c r="C76" s="18" t="n">
        <f aca="false">Assumptions!$B$6/(Assumptions!$B$16+$B$76)</f>
        <v>37.628498065874</v>
      </c>
      <c r="D76" s="18" t="n">
        <f aca="false">Assumptions!$B$7/$C$76</f>
        <v>797268.069203315</v>
      </c>
      <c r="E76" s="18" t="n">
        <f aca="false">$T$76+$W$76+$Z$76+$AC$76+$AF$76+$AI$76</f>
        <v>23266971.6376127</v>
      </c>
      <c r="F76" s="18" t="n">
        <f aca="false">Assumptions!$B$70/(Assumptions!$B$20+Assumptions!$B$17+$B$76+$E$76+$O$75)</f>
        <v>26.7785530953235</v>
      </c>
      <c r="G76" s="18" t="n">
        <f aca="false">$C$76*(1-Assumptions!$B$71)</f>
        <v>30.1027984526992</v>
      </c>
      <c r="H76" s="18" t="n">
        <f aca="false">MIN($F$76,$G$76)</f>
        <v>26.7785530953235</v>
      </c>
      <c r="I76" s="18" t="str">
        <f aca="false">IF($F$76&lt;=$G$76,"cap","discount")</f>
        <v>cap</v>
      </c>
      <c r="J76" s="18" t="n">
        <f aca="false">Assumptions!$B$69/$H$76</f>
        <v>186716.585552682</v>
      </c>
      <c r="K76" s="18" t="n">
        <f aca="false">Assumptions!$B$74/(Assumptions!$B$20+Assumptions!$B$17+$B$76+$E$76+$J$76)</f>
        <v>42.7393378414047</v>
      </c>
      <c r="L76" s="18" t="n">
        <f aca="false">$C$76*(1-Assumptions!$B$75)</f>
        <v>31.9842233559929</v>
      </c>
      <c r="M76" s="18" t="n">
        <f aca="false">MIN($K$76,$L$76)</f>
        <v>31.9842233559929</v>
      </c>
      <c r="N76" s="18" t="str">
        <f aca="false">IF($K$76&lt;=$L$76,"cap","discount")</f>
        <v>discount</v>
      </c>
      <c r="O76" s="18" t="n">
        <f aca="false">Assumptions!$B$73/$M$76</f>
        <v>93796.2434356841</v>
      </c>
      <c r="P76" s="18" t="n">
        <f aca="false">MAX(Assumptions!$B$4,(Assumptions!$B$10*(Assumptions!$B$20+$E$76+Assumptions!$B$17+$J$76+$O$76+$D$76)-Assumptions!$B$17)/(1-Assumptions!$B$10))</f>
        <v>587882.229488009</v>
      </c>
      <c r="Q76" s="18" t="n">
        <f aca="false">Assumptions!$B$20+$E$76+Assumptions!$B$17+$P$76+$J$76+$O$76+$D$76</f>
        <v>38327301.7652924</v>
      </c>
      <c r="R76" s="18" t="n">
        <f aca="false">IF($C$76&lt;Assumptions!$B$37,Assumptions!$B$37*(Assumptions!$B$21+Assumptions!$B$22/Assumptions!$B$37)/(Assumptions!$B$21+Assumptions!$B$22/$C$76),Assumptions!$B$37)</f>
        <v>1</v>
      </c>
      <c r="S76" s="18" t="n">
        <f aca="false">Assumptions!$B$38/$R$76</f>
        <v>1</v>
      </c>
      <c r="T76" s="18" t="n">
        <f aca="false">Assumptions!$B$39*$S$76</f>
        <v>5000000</v>
      </c>
      <c r="U76" s="18" t="n">
        <f aca="false">IF($C$76&lt;Assumptions!$B$42,Assumptions!$B$42*(Assumptions!$B$21+Assumptions!$B$22/Assumptions!$B$42)/(Assumptions!$B$21+Assumptions!$B$22/$C$76),Assumptions!$B$42)</f>
        <v>3</v>
      </c>
      <c r="V76" s="18" t="n">
        <f aca="false">Assumptions!$B$43/$U$76</f>
        <v>1</v>
      </c>
      <c r="W76" s="18" t="n">
        <f aca="false">Assumptions!$B$44*$V$76</f>
        <v>5000000</v>
      </c>
      <c r="X76" s="18" t="n">
        <f aca="false">IF($C$76&lt;Assumptions!$B$47,Assumptions!$B$47*(Assumptions!$B$21+Assumptions!$B$22/Assumptions!$B$47)/(Assumptions!$B$21+Assumptions!$B$22/$C$76),Assumptions!$B$47)</f>
        <v>10</v>
      </c>
      <c r="Y76" s="18" t="n">
        <f aca="false">Assumptions!$B$48/$X$76</f>
        <v>1</v>
      </c>
      <c r="Z76" s="18" t="n">
        <f aca="false">Assumptions!$B$49*$Y$76</f>
        <v>3000000</v>
      </c>
      <c r="AA76" s="18" t="n">
        <f aca="false">IF($C$76&lt;Assumptions!$B$52,Assumptions!$B$52*(Assumptions!$B$21+Assumptions!$B$22/Assumptions!$B$52)/(Assumptions!$B$21+Assumptions!$B$22/$C$76),Assumptions!$B$52)</f>
        <v>25</v>
      </c>
      <c r="AB76" s="18" t="n">
        <f aca="false">Assumptions!$B$53/$AA$76</f>
        <v>1</v>
      </c>
      <c r="AC76" s="18" t="n">
        <f aca="false">Assumptions!$B$54*$AB$76</f>
        <v>2400000</v>
      </c>
      <c r="AD76" s="18" t="n">
        <f aca="false">IF($C$76&lt;Assumptions!$B$57,Assumptions!$B$57*(Assumptions!$B$21+Assumptions!$B$22/Assumptions!$B$57)/(Assumptions!$B$21+Assumptions!$B$22/$C$76),Assumptions!$B$57)</f>
        <v>57.6817359540603</v>
      </c>
      <c r="AE76" s="18" t="n">
        <f aca="false">Assumptions!$B$58/$AD$76</f>
        <v>1.04019060812917</v>
      </c>
      <c r="AF76" s="18" t="n">
        <f aca="false">Assumptions!$B$59*$AE$76</f>
        <v>1733651.36027881</v>
      </c>
      <c r="AG76" s="18" t="n">
        <f aca="false">IF($C$76&lt;Assumptions!$B$62,Assumptions!$B$62*(Assumptions!$B$21+Assumptions!$B$22/Assumptions!$B$62)/(Assumptions!$B$21+Assumptions!$B$22/$C$76),Assumptions!$B$62)</f>
        <v>48.9126262367378</v>
      </c>
      <c r="AH76" s="18" t="n">
        <f aca="false">Assumptions!$B$63/$AG$76</f>
        <v>1.00502293134033</v>
      </c>
      <c r="AI76" s="18" t="n">
        <f aca="false">Assumptions!$B$64*$AH$76</f>
        <v>6133320.27733387</v>
      </c>
      <c r="AJ76" s="16"/>
      <c r="AK76" s="16"/>
      <c r="AL76" s="16"/>
    </row>
    <row r="77" customFormat="false" ht="23.85" hidden="true" customHeight="false" outlineLevel="0" collapsed="false">
      <c r="A77" s="6" t="n">
        <f aca="false">ROW()-ROW($A$33)+Assumptions!$B$4</f>
        <v>44</v>
      </c>
      <c r="B77" s="18" t="n">
        <f aca="false">$P$76</f>
        <v>587882.229488009</v>
      </c>
      <c r="C77" s="18" t="n">
        <f aca="false">Assumptions!$B$6/(Assumptions!$B$16+$B$77)</f>
        <v>37.628498065874</v>
      </c>
      <c r="D77" s="18" t="n">
        <f aca="false">Assumptions!$B$7/$C$77</f>
        <v>797268.069203315</v>
      </c>
      <c r="E77" s="18" t="n">
        <f aca="false">$T$77+$W$77+$Z$77+$AC$77+$AF$77+$AI$77</f>
        <v>23266971.6376127</v>
      </c>
      <c r="F77" s="18" t="n">
        <f aca="false">Assumptions!$B$70/(Assumptions!$B$20+Assumptions!$B$17+$B$77+$E$77+$O$76)</f>
        <v>26.7785530953235</v>
      </c>
      <c r="G77" s="18" t="n">
        <f aca="false">$C$77*(1-Assumptions!$B$71)</f>
        <v>30.1027984526992</v>
      </c>
      <c r="H77" s="18" t="n">
        <f aca="false">MIN($F$77,$G$77)</f>
        <v>26.7785530953235</v>
      </c>
      <c r="I77" s="18" t="str">
        <f aca="false">IF($F$77&lt;=$G$77,"cap","discount")</f>
        <v>cap</v>
      </c>
      <c r="J77" s="18" t="n">
        <f aca="false">Assumptions!$B$69/$H$77</f>
        <v>186716.585552682</v>
      </c>
      <c r="K77" s="18" t="n">
        <f aca="false">Assumptions!$B$74/(Assumptions!$B$20+Assumptions!$B$17+$B$77+$E$77+$J$77)</f>
        <v>42.7393378414047</v>
      </c>
      <c r="L77" s="18" t="n">
        <f aca="false">$C$77*(1-Assumptions!$B$75)</f>
        <v>31.9842233559929</v>
      </c>
      <c r="M77" s="18" t="n">
        <f aca="false">MIN($K$77,$L$77)</f>
        <v>31.9842233559929</v>
      </c>
      <c r="N77" s="18" t="str">
        <f aca="false">IF($K$77&lt;=$L$77,"cap","discount")</f>
        <v>discount</v>
      </c>
      <c r="O77" s="18" t="n">
        <f aca="false">Assumptions!$B$73/$M$77</f>
        <v>93796.2434356841</v>
      </c>
      <c r="P77" s="18" t="n">
        <f aca="false">MAX(Assumptions!$B$4,(Assumptions!$B$10*(Assumptions!$B$20+$E$77+Assumptions!$B$17+$J$77+$O$77+$D$77)-Assumptions!$B$17)/(1-Assumptions!$B$10))</f>
        <v>587882.229488009</v>
      </c>
      <c r="Q77" s="18" t="n">
        <f aca="false">Assumptions!$B$20+$E$77+Assumptions!$B$17+$P$77+$J$77+$O$77+$D$77</f>
        <v>38327301.7652924</v>
      </c>
      <c r="R77" s="18" t="n">
        <f aca="false">IF($C$77&lt;Assumptions!$B$37,Assumptions!$B$37*(Assumptions!$B$21+Assumptions!$B$22/Assumptions!$B$37)/(Assumptions!$B$21+Assumptions!$B$22/$C$77),Assumptions!$B$37)</f>
        <v>1</v>
      </c>
      <c r="S77" s="18" t="n">
        <f aca="false">Assumptions!$B$38/$R$77</f>
        <v>1</v>
      </c>
      <c r="T77" s="18" t="n">
        <f aca="false">Assumptions!$B$39*$S$77</f>
        <v>5000000</v>
      </c>
      <c r="U77" s="18" t="n">
        <f aca="false">IF($C$77&lt;Assumptions!$B$42,Assumptions!$B$42*(Assumptions!$B$21+Assumptions!$B$22/Assumptions!$B$42)/(Assumptions!$B$21+Assumptions!$B$22/$C$77),Assumptions!$B$42)</f>
        <v>3</v>
      </c>
      <c r="V77" s="18" t="n">
        <f aca="false">Assumptions!$B$43/$U$77</f>
        <v>1</v>
      </c>
      <c r="W77" s="18" t="n">
        <f aca="false">Assumptions!$B$44*$V$77</f>
        <v>5000000</v>
      </c>
      <c r="X77" s="18" t="n">
        <f aca="false">IF($C$77&lt;Assumptions!$B$47,Assumptions!$B$47*(Assumptions!$B$21+Assumptions!$B$22/Assumptions!$B$47)/(Assumptions!$B$21+Assumptions!$B$22/$C$77),Assumptions!$B$47)</f>
        <v>10</v>
      </c>
      <c r="Y77" s="18" t="n">
        <f aca="false">Assumptions!$B$48/$X$77</f>
        <v>1</v>
      </c>
      <c r="Z77" s="18" t="n">
        <f aca="false">Assumptions!$B$49*$Y$77</f>
        <v>3000000</v>
      </c>
      <c r="AA77" s="18" t="n">
        <f aca="false">IF($C$77&lt;Assumptions!$B$52,Assumptions!$B$52*(Assumptions!$B$21+Assumptions!$B$22/Assumptions!$B$52)/(Assumptions!$B$21+Assumptions!$B$22/$C$77),Assumptions!$B$52)</f>
        <v>25</v>
      </c>
      <c r="AB77" s="18" t="n">
        <f aca="false">Assumptions!$B$53/$AA$77</f>
        <v>1</v>
      </c>
      <c r="AC77" s="18" t="n">
        <f aca="false">Assumptions!$B$54*$AB$77</f>
        <v>2400000</v>
      </c>
      <c r="AD77" s="18" t="n">
        <f aca="false">IF($C$77&lt;Assumptions!$B$57,Assumptions!$B$57*(Assumptions!$B$21+Assumptions!$B$22/Assumptions!$B$57)/(Assumptions!$B$21+Assumptions!$B$22/$C$77),Assumptions!$B$57)</f>
        <v>57.6817359540603</v>
      </c>
      <c r="AE77" s="18" t="n">
        <f aca="false">Assumptions!$B$58/$AD$77</f>
        <v>1.04019060812917</v>
      </c>
      <c r="AF77" s="18" t="n">
        <f aca="false">Assumptions!$B$59*$AE$77</f>
        <v>1733651.36027881</v>
      </c>
      <c r="AG77" s="18" t="n">
        <f aca="false">IF($C$77&lt;Assumptions!$B$62,Assumptions!$B$62*(Assumptions!$B$21+Assumptions!$B$22/Assumptions!$B$62)/(Assumptions!$B$21+Assumptions!$B$22/$C$77),Assumptions!$B$62)</f>
        <v>48.9126262367378</v>
      </c>
      <c r="AH77" s="18" t="n">
        <f aca="false">Assumptions!$B$63/$AG$77</f>
        <v>1.00502293134033</v>
      </c>
      <c r="AI77" s="18" t="n">
        <f aca="false">Assumptions!$B$64*$AH$77</f>
        <v>6133320.27733387</v>
      </c>
      <c r="AJ77" s="16"/>
      <c r="AK77" s="16"/>
      <c r="AL77" s="16"/>
    </row>
    <row r="78" customFormat="false" ht="23.85" hidden="true" customHeight="false" outlineLevel="0" collapsed="false">
      <c r="A78" s="6" t="n">
        <f aca="false">ROW()-ROW($A$33)+Assumptions!$B$4</f>
        <v>45</v>
      </c>
      <c r="B78" s="18" t="n">
        <f aca="false">$P$77</f>
        <v>587882.229488009</v>
      </c>
      <c r="C78" s="18" t="n">
        <f aca="false">Assumptions!$B$6/(Assumptions!$B$16+$B$78)</f>
        <v>37.628498065874</v>
      </c>
      <c r="D78" s="18" t="n">
        <f aca="false">Assumptions!$B$7/$C$78</f>
        <v>797268.069203315</v>
      </c>
      <c r="E78" s="18" t="n">
        <f aca="false">$T$78+$W$78+$Z$78+$AC$78+$AF$78+$AI$78</f>
        <v>23266971.6376127</v>
      </c>
      <c r="F78" s="18" t="n">
        <f aca="false">Assumptions!$B$70/(Assumptions!$B$20+Assumptions!$B$17+$B$78+$E$78+$O$77)</f>
        <v>26.7785530953235</v>
      </c>
      <c r="G78" s="18" t="n">
        <f aca="false">$C$78*(1-Assumptions!$B$71)</f>
        <v>30.1027984526992</v>
      </c>
      <c r="H78" s="18" t="n">
        <f aca="false">MIN($F$78,$G$78)</f>
        <v>26.7785530953235</v>
      </c>
      <c r="I78" s="18" t="str">
        <f aca="false">IF($F$78&lt;=$G$78,"cap","discount")</f>
        <v>cap</v>
      </c>
      <c r="J78" s="18" t="n">
        <f aca="false">Assumptions!$B$69/$H$78</f>
        <v>186716.585552682</v>
      </c>
      <c r="K78" s="18" t="n">
        <f aca="false">Assumptions!$B$74/(Assumptions!$B$20+Assumptions!$B$17+$B$78+$E$78+$J$78)</f>
        <v>42.7393378414047</v>
      </c>
      <c r="L78" s="18" t="n">
        <f aca="false">$C$78*(1-Assumptions!$B$75)</f>
        <v>31.9842233559929</v>
      </c>
      <c r="M78" s="18" t="n">
        <f aca="false">MIN($K$78,$L$78)</f>
        <v>31.9842233559929</v>
      </c>
      <c r="N78" s="18" t="str">
        <f aca="false">IF($K$78&lt;=$L$78,"cap","discount")</f>
        <v>discount</v>
      </c>
      <c r="O78" s="18" t="n">
        <f aca="false">Assumptions!$B$73/$M$78</f>
        <v>93796.2434356841</v>
      </c>
      <c r="P78" s="18" t="n">
        <f aca="false">MAX(Assumptions!$B$4,(Assumptions!$B$10*(Assumptions!$B$20+$E$78+Assumptions!$B$17+$J$78+$O$78+$D$78)-Assumptions!$B$17)/(1-Assumptions!$B$10))</f>
        <v>587882.229488009</v>
      </c>
      <c r="Q78" s="18" t="n">
        <f aca="false">Assumptions!$B$20+$E$78+Assumptions!$B$17+$P$78+$J$78+$O$78+$D$78</f>
        <v>38327301.7652924</v>
      </c>
      <c r="R78" s="18" t="n">
        <f aca="false">IF($C$78&lt;Assumptions!$B$37,Assumptions!$B$37*(Assumptions!$B$21+Assumptions!$B$22/Assumptions!$B$37)/(Assumptions!$B$21+Assumptions!$B$22/$C$78),Assumptions!$B$37)</f>
        <v>1</v>
      </c>
      <c r="S78" s="18" t="n">
        <f aca="false">Assumptions!$B$38/$R$78</f>
        <v>1</v>
      </c>
      <c r="T78" s="18" t="n">
        <f aca="false">Assumptions!$B$39*$S$78</f>
        <v>5000000</v>
      </c>
      <c r="U78" s="18" t="n">
        <f aca="false">IF($C$78&lt;Assumptions!$B$42,Assumptions!$B$42*(Assumptions!$B$21+Assumptions!$B$22/Assumptions!$B$42)/(Assumptions!$B$21+Assumptions!$B$22/$C$78),Assumptions!$B$42)</f>
        <v>3</v>
      </c>
      <c r="V78" s="18" t="n">
        <f aca="false">Assumptions!$B$43/$U$78</f>
        <v>1</v>
      </c>
      <c r="W78" s="18" t="n">
        <f aca="false">Assumptions!$B$44*$V$78</f>
        <v>5000000</v>
      </c>
      <c r="X78" s="18" t="n">
        <f aca="false">IF($C$78&lt;Assumptions!$B$47,Assumptions!$B$47*(Assumptions!$B$21+Assumptions!$B$22/Assumptions!$B$47)/(Assumptions!$B$21+Assumptions!$B$22/$C$78),Assumptions!$B$47)</f>
        <v>10</v>
      </c>
      <c r="Y78" s="18" t="n">
        <f aca="false">Assumptions!$B$48/$X$78</f>
        <v>1</v>
      </c>
      <c r="Z78" s="18" t="n">
        <f aca="false">Assumptions!$B$49*$Y$78</f>
        <v>3000000</v>
      </c>
      <c r="AA78" s="18" t="n">
        <f aca="false">IF($C$78&lt;Assumptions!$B$52,Assumptions!$B$52*(Assumptions!$B$21+Assumptions!$B$22/Assumptions!$B$52)/(Assumptions!$B$21+Assumptions!$B$22/$C$78),Assumptions!$B$52)</f>
        <v>25</v>
      </c>
      <c r="AB78" s="18" t="n">
        <f aca="false">Assumptions!$B$53/$AA$78</f>
        <v>1</v>
      </c>
      <c r="AC78" s="18" t="n">
        <f aca="false">Assumptions!$B$54*$AB$78</f>
        <v>2400000</v>
      </c>
      <c r="AD78" s="18" t="n">
        <f aca="false">IF($C$78&lt;Assumptions!$B$57,Assumptions!$B$57*(Assumptions!$B$21+Assumptions!$B$22/Assumptions!$B$57)/(Assumptions!$B$21+Assumptions!$B$22/$C$78),Assumptions!$B$57)</f>
        <v>57.6817359540603</v>
      </c>
      <c r="AE78" s="18" t="n">
        <f aca="false">Assumptions!$B$58/$AD$78</f>
        <v>1.04019060812917</v>
      </c>
      <c r="AF78" s="18" t="n">
        <f aca="false">Assumptions!$B$59*$AE$78</f>
        <v>1733651.36027881</v>
      </c>
      <c r="AG78" s="18" t="n">
        <f aca="false">IF($C$78&lt;Assumptions!$B$62,Assumptions!$B$62*(Assumptions!$B$21+Assumptions!$B$22/Assumptions!$B$62)/(Assumptions!$B$21+Assumptions!$B$22/$C$78),Assumptions!$B$62)</f>
        <v>48.9126262367378</v>
      </c>
      <c r="AH78" s="18" t="n">
        <f aca="false">Assumptions!$B$63/$AG$78</f>
        <v>1.00502293134033</v>
      </c>
      <c r="AI78" s="18" t="n">
        <f aca="false">Assumptions!$B$64*$AH$78</f>
        <v>6133320.27733387</v>
      </c>
      <c r="AJ78" s="16"/>
      <c r="AK78" s="16"/>
      <c r="AL78" s="16"/>
    </row>
    <row r="79" customFormat="false" ht="23.85" hidden="true" customHeight="false" outlineLevel="0" collapsed="false">
      <c r="A79" s="6" t="n">
        <f aca="false">ROW()-ROW($A$33)+Assumptions!$B$4</f>
        <v>46</v>
      </c>
      <c r="B79" s="18" t="n">
        <f aca="false">$P$78</f>
        <v>587882.229488009</v>
      </c>
      <c r="C79" s="18" t="n">
        <f aca="false">Assumptions!$B$6/(Assumptions!$B$16+$B$79)</f>
        <v>37.628498065874</v>
      </c>
      <c r="D79" s="18" t="n">
        <f aca="false">Assumptions!$B$7/$C$79</f>
        <v>797268.069203315</v>
      </c>
      <c r="E79" s="18" t="n">
        <f aca="false">$T$79+$W$79+$Z$79+$AC$79+$AF$79+$AI$79</f>
        <v>23266971.6376127</v>
      </c>
      <c r="F79" s="18" t="n">
        <f aca="false">Assumptions!$B$70/(Assumptions!$B$20+Assumptions!$B$17+$B$79+$E$79+$O$78)</f>
        <v>26.7785530953235</v>
      </c>
      <c r="G79" s="18" t="n">
        <f aca="false">$C$79*(1-Assumptions!$B$71)</f>
        <v>30.1027984526992</v>
      </c>
      <c r="H79" s="18" t="n">
        <f aca="false">MIN($F$79,$G$79)</f>
        <v>26.7785530953235</v>
      </c>
      <c r="I79" s="18" t="str">
        <f aca="false">IF($F$79&lt;=$G$79,"cap","discount")</f>
        <v>cap</v>
      </c>
      <c r="J79" s="18" t="n">
        <f aca="false">Assumptions!$B$69/$H$79</f>
        <v>186716.585552682</v>
      </c>
      <c r="K79" s="18" t="n">
        <f aca="false">Assumptions!$B$74/(Assumptions!$B$20+Assumptions!$B$17+$B$79+$E$79+$J$79)</f>
        <v>42.7393378414047</v>
      </c>
      <c r="L79" s="18" t="n">
        <f aca="false">$C$79*(1-Assumptions!$B$75)</f>
        <v>31.9842233559929</v>
      </c>
      <c r="M79" s="18" t="n">
        <f aca="false">MIN($K$79,$L$79)</f>
        <v>31.9842233559929</v>
      </c>
      <c r="N79" s="18" t="str">
        <f aca="false">IF($K$79&lt;=$L$79,"cap","discount")</f>
        <v>discount</v>
      </c>
      <c r="O79" s="18" t="n">
        <f aca="false">Assumptions!$B$73/$M$79</f>
        <v>93796.2434356841</v>
      </c>
      <c r="P79" s="18" t="n">
        <f aca="false">MAX(Assumptions!$B$4,(Assumptions!$B$10*(Assumptions!$B$20+$E$79+Assumptions!$B$17+$J$79+$O$79+$D$79)-Assumptions!$B$17)/(1-Assumptions!$B$10))</f>
        <v>587882.229488009</v>
      </c>
      <c r="Q79" s="18" t="n">
        <f aca="false">Assumptions!$B$20+$E$79+Assumptions!$B$17+$P$79+$J$79+$O$79+$D$79</f>
        <v>38327301.7652924</v>
      </c>
      <c r="R79" s="18" t="n">
        <f aca="false">IF($C$79&lt;Assumptions!$B$37,Assumptions!$B$37*(Assumptions!$B$21+Assumptions!$B$22/Assumptions!$B$37)/(Assumptions!$B$21+Assumptions!$B$22/$C$79),Assumptions!$B$37)</f>
        <v>1</v>
      </c>
      <c r="S79" s="18" t="n">
        <f aca="false">Assumptions!$B$38/$R$79</f>
        <v>1</v>
      </c>
      <c r="T79" s="18" t="n">
        <f aca="false">Assumptions!$B$39*$S$79</f>
        <v>5000000</v>
      </c>
      <c r="U79" s="18" t="n">
        <f aca="false">IF($C$79&lt;Assumptions!$B$42,Assumptions!$B$42*(Assumptions!$B$21+Assumptions!$B$22/Assumptions!$B$42)/(Assumptions!$B$21+Assumptions!$B$22/$C$79),Assumptions!$B$42)</f>
        <v>3</v>
      </c>
      <c r="V79" s="18" t="n">
        <f aca="false">Assumptions!$B$43/$U$79</f>
        <v>1</v>
      </c>
      <c r="W79" s="18" t="n">
        <f aca="false">Assumptions!$B$44*$V$79</f>
        <v>5000000</v>
      </c>
      <c r="X79" s="18" t="n">
        <f aca="false">IF($C$79&lt;Assumptions!$B$47,Assumptions!$B$47*(Assumptions!$B$21+Assumptions!$B$22/Assumptions!$B$47)/(Assumptions!$B$21+Assumptions!$B$22/$C$79),Assumptions!$B$47)</f>
        <v>10</v>
      </c>
      <c r="Y79" s="18" t="n">
        <f aca="false">Assumptions!$B$48/$X$79</f>
        <v>1</v>
      </c>
      <c r="Z79" s="18" t="n">
        <f aca="false">Assumptions!$B$49*$Y$79</f>
        <v>3000000</v>
      </c>
      <c r="AA79" s="18" t="n">
        <f aca="false">IF($C$79&lt;Assumptions!$B$52,Assumptions!$B$52*(Assumptions!$B$21+Assumptions!$B$22/Assumptions!$B$52)/(Assumptions!$B$21+Assumptions!$B$22/$C$79),Assumptions!$B$52)</f>
        <v>25</v>
      </c>
      <c r="AB79" s="18" t="n">
        <f aca="false">Assumptions!$B$53/$AA$79</f>
        <v>1</v>
      </c>
      <c r="AC79" s="18" t="n">
        <f aca="false">Assumptions!$B$54*$AB$79</f>
        <v>2400000</v>
      </c>
      <c r="AD79" s="18" t="n">
        <f aca="false">IF($C$79&lt;Assumptions!$B$57,Assumptions!$B$57*(Assumptions!$B$21+Assumptions!$B$22/Assumptions!$B$57)/(Assumptions!$B$21+Assumptions!$B$22/$C$79),Assumptions!$B$57)</f>
        <v>57.6817359540603</v>
      </c>
      <c r="AE79" s="18" t="n">
        <f aca="false">Assumptions!$B$58/$AD$79</f>
        <v>1.04019060812917</v>
      </c>
      <c r="AF79" s="18" t="n">
        <f aca="false">Assumptions!$B$59*$AE$79</f>
        <v>1733651.36027881</v>
      </c>
      <c r="AG79" s="18" t="n">
        <f aca="false">IF($C$79&lt;Assumptions!$B$62,Assumptions!$B$62*(Assumptions!$B$21+Assumptions!$B$22/Assumptions!$B$62)/(Assumptions!$B$21+Assumptions!$B$22/$C$79),Assumptions!$B$62)</f>
        <v>48.9126262367378</v>
      </c>
      <c r="AH79" s="18" t="n">
        <f aca="false">Assumptions!$B$63/$AG$79</f>
        <v>1.00502293134033</v>
      </c>
      <c r="AI79" s="18" t="n">
        <f aca="false">Assumptions!$B$64*$AH$79</f>
        <v>6133320.27733387</v>
      </c>
      <c r="AJ79" s="16"/>
      <c r="AK79" s="16"/>
      <c r="AL79" s="16"/>
    </row>
    <row r="80" customFormat="false" ht="23.85" hidden="true" customHeight="false" outlineLevel="0" collapsed="false">
      <c r="A80" s="6" t="n">
        <f aca="false">ROW()-ROW($A$33)+Assumptions!$B$4</f>
        <v>47</v>
      </c>
      <c r="B80" s="18" t="n">
        <f aca="false">$P$79</f>
        <v>587882.229488009</v>
      </c>
      <c r="C80" s="18" t="n">
        <f aca="false">Assumptions!$B$6/(Assumptions!$B$16+$B$80)</f>
        <v>37.628498065874</v>
      </c>
      <c r="D80" s="18" t="n">
        <f aca="false">Assumptions!$B$7/$C$80</f>
        <v>797268.069203315</v>
      </c>
      <c r="E80" s="18" t="n">
        <f aca="false">$T$80+$W$80+$Z$80+$AC$80+$AF$80+$AI$80</f>
        <v>23266971.6376127</v>
      </c>
      <c r="F80" s="18" t="n">
        <f aca="false">Assumptions!$B$70/(Assumptions!$B$20+Assumptions!$B$17+$B$80+$E$80+$O$79)</f>
        <v>26.7785530953235</v>
      </c>
      <c r="G80" s="18" t="n">
        <f aca="false">$C$80*(1-Assumptions!$B$71)</f>
        <v>30.1027984526992</v>
      </c>
      <c r="H80" s="18" t="n">
        <f aca="false">MIN($F$80,$G$80)</f>
        <v>26.7785530953235</v>
      </c>
      <c r="I80" s="18" t="str">
        <f aca="false">IF($F$80&lt;=$G$80,"cap","discount")</f>
        <v>cap</v>
      </c>
      <c r="J80" s="18" t="n">
        <f aca="false">Assumptions!$B$69/$H$80</f>
        <v>186716.585552682</v>
      </c>
      <c r="K80" s="18" t="n">
        <f aca="false">Assumptions!$B$74/(Assumptions!$B$20+Assumptions!$B$17+$B$80+$E$80+$J$80)</f>
        <v>42.7393378414047</v>
      </c>
      <c r="L80" s="18" t="n">
        <f aca="false">$C$80*(1-Assumptions!$B$75)</f>
        <v>31.9842233559929</v>
      </c>
      <c r="M80" s="18" t="n">
        <f aca="false">MIN($K$80,$L$80)</f>
        <v>31.9842233559929</v>
      </c>
      <c r="N80" s="18" t="str">
        <f aca="false">IF($K$80&lt;=$L$80,"cap","discount")</f>
        <v>discount</v>
      </c>
      <c r="O80" s="18" t="n">
        <f aca="false">Assumptions!$B$73/$M$80</f>
        <v>93796.2434356841</v>
      </c>
      <c r="P80" s="18" t="n">
        <f aca="false">MAX(Assumptions!$B$4,(Assumptions!$B$10*(Assumptions!$B$20+$E$80+Assumptions!$B$17+$J$80+$O$80+$D$80)-Assumptions!$B$17)/(1-Assumptions!$B$10))</f>
        <v>587882.229488009</v>
      </c>
      <c r="Q80" s="18" t="n">
        <f aca="false">Assumptions!$B$20+$E$80+Assumptions!$B$17+$P$80+$J$80+$O$80+$D$80</f>
        <v>38327301.7652924</v>
      </c>
      <c r="R80" s="18" t="n">
        <f aca="false">IF($C$80&lt;Assumptions!$B$37,Assumptions!$B$37*(Assumptions!$B$21+Assumptions!$B$22/Assumptions!$B$37)/(Assumptions!$B$21+Assumptions!$B$22/$C$80),Assumptions!$B$37)</f>
        <v>1</v>
      </c>
      <c r="S80" s="18" t="n">
        <f aca="false">Assumptions!$B$38/$R$80</f>
        <v>1</v>
      </c>
      <c r="T80" s="18" t="n">
        <f aca="false">Assumptions!$B$39*$S$80</f>
        <v>5000000</v>
      </c>
      <c r="U80" s="18" t="n">
        <f aca="false">IF($C$80&lt;Assumptions!$B$42,Assumptions!$B$42*(Assumptions!$B$21+Assumptions!$B$22/Assumptions!$B$42)/(Assumptions!$B$21+Assumptions!$B$22/$C$80),Assumptions!$B$42)</f>
        <v>3</v>
      </c>
      <c r="V80" s="18" t="n">
        <f aca="false">Assumptions!$B$43/$U$80</f>
        <v>1</v>
      </c>
      <c r="W80" s="18" t="n">
        <f aca="false">Assumptions!$B$44*$V$80</f>
        <v>5000000</v>
      </c>
      <c r="X80" s="18" t="n">
        <f aca="false">IF($C$80&lt;Assumptions!$B$47,Assumptions!$B$47*(Assumptions!$B$21+Assumptions!$B$22/Assumptions!$B$47)/(Assumptions!$B$21+Assumptions!$B$22/$C$80),Assumptions!$B$47)</f>
        <v>10</v>
      </c>
      <c r="Y80" s="18" t="n">
        <f aca="false">Assumptions!$B$48/$X$80</f>
        <v>1</v>
      </c>
      <c r="Z80" s="18" t="n">
        <f aca="false">Assumptions!$B$49*$Y$80</f>
        <v>3000000</v>
      </c>
      <c r="AA80" s="18" t="n">
        <f aca="false">IF($C$80&lt;Assumptions!$B$52,Assumptions!$B$52*(Assumptions!$B$21+Assumptions!$B$22/Assumptions!$B$52)/(Assumptions!$B$21+Assumptions!$B$22/$C$80),Assumptions!$B$52)</f>
        <v>25</v>
      </c>
      <c r="AB80" s="18" t="n">
        <f aca="false">Assumptions!$B$53/$AA$80</f>
        <v>1</v>
      </c>
      <c r="AC80" s="18" t="n">
        <f aca="false">Assumptions!$B$54*$AB$80</f>
        <v>2400000</v>
      </c>
      <c r="AD80" s="18" t="n">
        <f aca="false">IF($C$80&lt;Assumptions!$B$57,Assumptions!$B$57*(Assumptions!$B$21+Assumptions!$B$22/Assumptions!$B$57)/(Assumptions!$B$21+Assumptions!$B$22/$C$80),Assumptions!$B$57)</f>
        <v>57.6817359540603</v>
      </c>
      <c r="AE80" s="18" t="n">
        <f aca="false">Assumptions!$B$58/$AD$80</f>
        <v>1.04019060812917</v>
      </c>
      <c r="AF80" s="18" t="n">
        <f aca="false">Assumptions!$B$59*$AE$80</f>
        <v>1733651.36027881</v>
      </c>
      <c r="AG80" s="18" t="n">
        <f aca="false">IF($C$80&lt;Assumptions!$B$62,Assumptions!$B$62*(Assumptions!$B$21+Assumptions!$B$22/Assumptions!$B$62)/(Assumptions!$B$21+Assumptions!$B$22/$C$80),Assumptions!$B$62)</f>
        <v>48.9126262367378</v>
      </c>
      <c r="AH80" s="18" t="n">
        <f aca="false">Assumptions!$B$63/$AG$80</f>
        <v>1.00502293134033</v>
      </c>
      <c r="AI80" s="18" t="n">
        <f aca="false">Assumptions!$B$64*$AH$80</f>
        <v>6133320.27733387</v>
      </c>
      <c r="AJ80" s="16"/>
      <c r="AK80" s="16"/>
      <c r="AL80" s="16"/>
    </row>
    <row r="81" customFormat="false" ht="23.85" hidden="true" customHeight="false" outlineLevel="0" collapsed="false">
      <c r="A81" s="6" t="n">
        <f aca="false">ROW()-ROW($A$33)+Assumptions!$B$4</f>
        <v>48</v>
      </c>
      <c r="B81" s="18" t="n">
        <f aca="false">$P$80</f>
        <v>587882.229488009</v>
      </c>
      <c r="C81" s="18" t="n">
        <f aca="false">Assumptions!$B$6/(Assumptions!$B$16+$B$81)</f>
        <v>37.628498065874</v>
      </c>
      <c r="D81" s="18" t="n">
        <f aca="false">Assumptions!$B$7/$C$81</f>
        <v>797268.069203315</v>
      </c>
      <c r="E81" s="18" t="n">
        <f aca="false">$T$81+$W$81+$Z$81+$AC$81+$AF$81+$AI$81</f>
        <v>23266971.6376127</v>
      </c>
      <c r="F81" s="18" t="n">
        <f aca="false">Assumptions!$B$70/(Assumptions!$B$20+Assumptions!$B$17+$B$81+$E$81+$O$80)</f>
        <v>26.7785530953235</v>
      </c>
      <c r="G81" s="18" t="n">
        <f aca="false">$C$81*(1-Assumptions!$B$71)</f>
        <v>30.1027984526992</v>
      </c>
      <c r="H81" s="18" t="n">
        <f aca="false">MIN($F$81,$G$81)</f>
        <v>26.7785530953235</v>
      </c>
      <c r="I81" s="18" t="str">
        <f aca="false">IF($F$81&lt;=$G$81,"cap","discount")</f>
        <v>cap</v>
      </c>
      <c r="J81" s="18" t="n">
        <f aca="false">Assumptions!$B$69/$H$81</f>
        <v>186716.585552682</v>
      </c>
      <c r="K81" s="18" t="n">
        <f aca="false">Assumptions!$B$74/(Assumptions!$B$20+Assumptions!$B$17+$B$81+$E$81+$J$81)</f>
        <v>42.7393378414047</v>
      </c>
      <c r="L81" s="18" t="n">
        <f aca="false">$C$81*(1-Assumptions!$B$75)</f>
        <v>31.9842233559929</v>
      </c>
      <c r="M81" s="18" t="n">
        <f aca="false">MIN($K$81,$L$81)</f>
        <v>31.9842233559929</v>
      </c>
      <c r="N81" s="18" t="str">
        <f aca="false">IF($K$81&lt;=$L$81,"cap","discount")</f>
        <v>discount</v>
      </c>
      <c r="O81" s="18" t="n">
        <f aca="false">Assumptions!$B$73/$M$81</f>
        <v>93796.2434356841</v>
      </c>
      <c r="P81" s="18" t="n">
        <f aca="false">MAX(Assumptions!$B$4,(Assumptions!$B$10*(Assumptions!$B$20+$E$81+Assumptions!$B$17+$J$81+$O$81+$D$81)-Assumptions!$B$17)/(1-Assumptions!$B$10))</f>
        <v>587882.229488009</v>
      </c>
      <c r="Q81" s="18" t="n">
        <f aca="false">Assumptions!$B$20+$E$81+Assumptions!$B$17+$P$81+$J$81+$O$81+$D$81</f>
        <v>38327301.7652924</v>
      </c>
      <c r="R81" s="18" t="n">
        <f aca="false">IF($C$81&lt;Assumptions!$B$37,Assumptions!$B$37*(Assumptions!$B$21+Assumptions!$B$22/Assumptions!$B$37)/(Assumptions!$B$21+Assumptions!$B$22/$C$81),Assumptions!$B$37)</f>
        <v>1</v>
      </c>
      <c r="S81" s="18" t="n">
        <f aca="false">Assumptions!$B$38/$R$81</f>
        <v>1</v>
      </c>
      <c r="T81" s="18" t="n">
        <f aca="false">Assumptions!$B$39*$S$81</f>
        <v>5000000</v>
      </c>
      <c r="U81" s="18" t="n">
        <f aca="false">IF($C$81&lt;Assumptions!$B$42,Assumptions!$B$42*(Assumptions!$B$21+Assumptions!$B$22/Assumptions!$B$42)/(Assumptions!$B$21+Assumptions!$B$22/$C$81),Assumptions!$B$42)</f>
        <v>3</v>
      </c>
      <c r="V81" s="18" t="n">
        <f aca="false">Assumptions!$B$43/$U$81</f>
        <v>1</v>
      </c>
      <c r="W81" s="18" t="n">
        <f aca="false">Assumptions!$B$44*$V$81</f>
        <v>5000000</v>
      </c>
      <c r="X81" s="18" t="n">
        <f aca="false">IF($C$81&lt;Assumptions!$B$47,Assumptions!$B$47*(Assumptions!$B$21+Assumptions!$B$22/Assumptions!$B$47)/(Assumptions!$B$21+Assumptions!$B$22/$C$81),Assumptions!$B$47)</f>
        <v>10</v>
      </c>
      <c r="Y81" s="18" t="n">
        <f aca="false">Assumptions!$B$48/$X$81</f>
        <v>1</v>
      </c>
      <c r="Z81" s="18" t="n">
        <f aca="false">Assumptions!$B$49*$Y$81</f>
        <v>3000000</v>
      </c>
      <c r="AA81" s="18" t="n">
        <f aca="false">IF($C$81&lt;Assumptions!$B$52,Assumptions!$B$52*(Assumptions!$B$21+Assumptions!$B$22/Assumptions!$B$52)/(Assumptions!$B$21+Assumptions!$B$22/$C$81),Assumptions!$B$52)</f>
        <v>25</v>
      </c>
      <c r="AB81" s="18" t="n">
        <f aca="false">Assumptions!$B$53/$AA$81</f>
        <v>1</v>
      </c>
      <c r="AC81" s="18" t="n">
        <f aca="false">Assumptions!$B$54*$AB$81</f>
        <v>2400000</v>
      </c>
      <c r="AD81" s="18" t="n">
        <f aca="false">IF($C$81&lt;Assumptions!$B$57,Assumptions!$B$57*(Assumptions!$B$21+Assumptions!$B$22/Assumptions!$B$57)/(Assumptions!$B$21+Assumptions!$B$22/$C$81),Assumptions!$B$57)</f>
        <v>57.6817359540603</v>
      </c>
      <c r="AE81" s="18" t="n">
        <f aca="false">Assumptions!$B$58/$AD$81</f>
        <v>1.04019060812917</v>
      </c>
      <c r="AF81" s="18" t="n">
        <f aca="false">Assumptions!$B$59*$AE$81</f>
        <v>1733651.36027881</v>
      </c>
      <c r="AG81" s="18" t="n">
        <f aca="false">IF($C$81&lt;Assumptions!$B$62,Assumptions!$B$62*(Assumptions!$B$21+Assumptions!$B$22/Assumptions!$B$62)/(Assumptions!$B$21+Assumptions!$B$22/$C$81),Assumptions!$B$62)</f>
        <v>48.9126262367378</v>
      </c>
      <c r="AH81" s="18" t="n">
        <f aca="false">Assumptions!$B$63/$AG$81</f>
        <v>1.00502293134033</v>
      </c>
      <c r="AI81" s="18" t="n">
        <f aca="false">Assumptions!$B$64*$AH$81</f>
        <v>6133320.27733387</v>
      </c>
      <c r="AJ81" s="16"/>
      <c r="AK81" s="16"/>
      <c r="AL81" s="16"/>
    </row>
    <row r="82" customFormat="false" ht="23.85" hidden="true" customHeight="false" outlineLevel="0" collapsed="false">
      <c r="A82" s="6" t="n">
        <f aca="false">ROW()-ROW($A$33)+Assumptions!$B$4</f>
        <v>49</v>
      </c>
      <c r="B82" s="18" t="n">
        <f aca="false">$P$81</f>
        <v>587882.229488009</v>
      </c>
      <c r="C82" s="18" t="n">
        <f aca="false">Assumptions!$B$6/(Assumptions!$B$16+$B$82)</f>
        <v>37.628498065874</v>
      </c>
      <c r="D82" s="18" t="n">
        <f aca="false">Assumptions!$B$7/$C$82</f>
        <v>797268.069203315</v>
      </c>
      <c r="E82" s="18" t="n">
        <f aca="false">$T$82+$W$82+$Z$82+$AC$82+$AF$82+$AI$82</f>
        <v>23266971.6376127</v>
      </c>
      <c r="F82" s="18" t="n">
        <f aca="false">Assumptions!$B$70/(Assumptions!$B$20+Assumptions!$B$17+$B$82+$E$82+$O$81)</f>
        <v>26.7785530953235</v>
      </c>
      <c r="G82" s="18" t="n">
        <f aca="false">$C$82*(1-Assumptions!$B$71)</f>
        <v>30.1027984526992</v>
      </c>
      <c r="H82" s="18" t="n">
        <f aca="false">MIN($F$82,$G$82)</f>
        <v>26.7785530953235</v>
      </c>
      <c r="I82" s="18" t="str">
        <f aca="false">IF($F$82&lt;=$G$82,"cap","discount")</f>
        <v>cap</v>
      </c>
      <c r="J82" s="18" t="n">
        <f aca="false">Assumptions!$B$69/$H$82</f>
        <v>186716.585552682</v>
      </c>
      <c r="K82" s="18" t="n">
        <f aca="false">Assumptions!$B$74/(Assumptions!$B$20+Assumptions!$B$17+$B$82+$E$82+$J$82)</f>
        <v>42.7393378414047</v>
      </c>
      <c r="L82" s="18" t="n">
        <f aca="false">$C$82*(1-Assumptions!$B$75)</f>
        <v>31.9842233559929</v>
      </c>
      <c r="M82" s="18" t="n">
        <f aca="false">MIN($K$82,$L$82)</f>
        <v>31.9842233559929</v>
      </c>
      <c r="N82" s="18" t="str">
        <f aca="false">IF($K$82&lt;=$L$82,"cap","discount")</f>
        <v>discount</v>
      </c>
      <c r="O82" s="18" t="n">
        <f aca="false">Assumptions!$B$73/$M$82</f>
        <v>93796.2434356841</v>
      </c>
      <c r="P82" s="18" t="n">
        <f aca="false">MAX(Assumptions!$B$4,(Assumptions!$B$10*(Assumptions!$B$20+$E$82+Assumptions!$B$17+$J$82+$O$82+$D$82)-Assumptions!$B$17)/(1-Assumptions!$B$10))</f>
        <v>587882.229488009</v>
      </c>
      <c r="Q82" s="18" t="n">
        <f aca="false">Assumptions!$B$20+$E$82+Assumptions!$B$17+$P$82+$J$82+$O$82+$D$82</f>
        <v>38327301.7652924</v>
      </c>
      <c r="R82" s="18" t="n">
        <f aca="false">IF($C$82&lt;Assumptions!$B$37,Assumptions!$B$37*(Assumptions!$B$21+Assumptions!$B$22/Assumptions!$B$37)/(Assumptions!$B$21+Assumptions!$B$22/$C$82),Assumptions!$B$37)</f>
        <v>1</v>
      </c>
      <c r="S82" s="18" t="n">
        <f aca="false">Assumptions!$B$38/$R$82</f>
        <v>1</v>
      </c>
      <c r="T82" s="18" t="n">
        <f aca="false">Assumptions!$B$39*$S$82</f>
        <v>5000000</v>
      </c>
      <c r="U82" s="18" t="n">
        <f aca="false">IF($C$82&lt;Assumptions!$B$42,Assumptions!$B$42*(Assumptions!$B$21+Assumptions!$B$22/Assumptions!$B$42)/(Assumptions!$B$21+Assumptions!$B$22/$C$82),Assumptions!$B$42)</f>
        <v>3</v>
      </c>
      <c r="V82" s="18" t="n">
        <f aca="false">Assumptions!$B$43/$U$82</f>
        <v>1</v>
      </c>
      <c r="W82" s="18" t="n">
        <f aca="false">Assumptions!$B$44*$V$82</f>
        <v>5000000</v>
      </c>
      <c r="X82" s="18" t="n">
        <f aca="false">IF($C$82&lt;Assumptions!$B$47,Assumptions!$B$47*(Assumptions!$B$21+Assumptions!$B$22/Assumptions!$B$47)/(Assumptions!$B$21+Assumptions!$B$22/$C$82),Assumptions!$B$47)</f>
        <v>10</v>
      </c>
      <c r="Y82" s="18" t="n">
        <f aca="false">Assumptions!$B$48/$X$82</f>
        <v>1</v>
      </c>
      <c r="Z82" s="18" t="n">
        <f aca="false">Assumptions!$B$49*$Y$82</f>
        <v>3000000</v>
      </c>
      <c r="AA82" s="18" t="n">
        <f aca="false">IF($C$82&lt;Assumptions!$B$52,Assumptions!$B$52*(Assumptions!$B$21+Assumptions!$B$22/Assumptions!$B$52)/(Assumptions!$B$21+Assumptions!$B$22/$C$82),Assumptions!$B$52)</f>
        <v>25</v>
      </c>
      <c r="AB82" s="18" t="n">
        <f aca="false">Assumptions!$B$53/$AA$82</f>
        <v>1</v>
      </c>
      <c r="AC82" s="18" t="n">
        <f aca="false">Assumptions!$B$54*$AB$82</f>
        <v>2400000</v>
      </c>
      <c r="AD82" s="18" t="n">
        <f aca="false">IF($C$82&lt;Assumptions!$B$57,Assumptions!$B$57*(Assumptions!$B$21+Assumptions!$B$22/Assumptions!$B$57)/(Assumptions!$B$21+Assumptions!$B$22/$C$82),Assumptions!$B$57)</f>
        <v>57.6817359540603</v>
      </c>
      <c r="AE82" s="18" t="n">
        <f aca="false">Assumptions!$B$58/$AD$82</f>
        <v>1.04019060812917</v>
      </c>
      <c r="AF82" s="18" t="n">
        <f aca="false">Assumptions!$B$59*$AE$82</f>
        <v>1733651.36027881</v>
      </c>
      <c r="AG82" s="18" t="n">
        <f aca="false">IF($C$82&lt;Assumptions!$B$62,Assumptions!$B$62*(Assumptions!$B$21+Assumptions!$B$22/Assumptions!$B$62)/(Assumptions!$B$21+Assumptions!$B$22/$C$82),Assumptions!$B$62)</f>
        <v>48.9126262367378</v>
      </c>
      <c r="AH82" s="18" t="n">
        <f aca="false">Assumptions!$B$63/$AG$82</f>
        <v>1.00502293134033</v>
      </c>
      <c r="AI82" s="18" t="n">
        <f aca="false">Assumptions!$B$64*$AH$82</f>
        <v>6133320.27733387</v>
      </c>
      <c r="AJ82" s="16"/>
      <c r="AK82" s="16"/>
      <c r="AL82" s="16"/>
    </row>
    <row r="83" customFormat="false" ht="23.85" hidden="true" customHeight="false" outlineLevel="0" collapsed="false">
      <c r="A83" s="6" t="n">
        <f aca="false">ROW()-ROW($A$33)+Assumptions!$B$4</f>
        <v>50</v>
      </c>
      <c r="B83" s="18" t="n">
        <f aca="false">$P$82</f>
        <v>587882.229488009</v>
      </c>
      <c r="C83" s="18" t="n">
        <f aca="false">Assumptions!$B$6/(Assumptions!$B$16+$B$83)</f>
        <v>37.628498065874</v>
      </c>
      <c r="D83" s="18" t="n">
        <f aca="false">Assumptions!$B$7/$C$83</f>
        <v>797268.069203315</v>
      </c>
      <c r="E83" s="18" t="n">
        <f aca="false">$T$83+$W$83+$Z$83+$AC$83+$AF$83+$AI$83</f>
        <v>23266971.6376127</v>
      </c>
      <c r="F83" s="18" t="n">
        <f aca="false">Assumptions!$B$70/(Assumptions!$B$20+Assumptions!$B$17+$B$83+$E$83+$O$82)</f>
        <v>26.7785530953235</v>
      </c>
      <c r="G83" s="18" t="n">
        <f aca="false">$C$83*(1-Assumptions!$B$71)</f>
        <v>30.1027984526992</v>
      </c>
      <c r="H83" s="18" t="n">
        <f aca="false">MIN($F$83,$G$83)</f>
        <v>26.7785530953235</v>
      </c>
      <c r="I83" s="18" t="str">
        <f aca="false">IF($F$83&lt;=$G$83,"cap","discount")</f>
        <v>cap</v>
      </c>
      <c r="J83" s="18" t="n">
        <f aca="false">Assumptions!$B$69/$H$83</f>
        <v>186716.585552682</v>
      </c>
      <c r="K83" s="18" t="n">
        <f aca="false">Assumptions!$B$74/(Assumptions!$B$20+Assumptions!$B$17+$B$83+$E$83+$J$83)</f>
        <v>42.7393378414047</v>
      </c>
      <c r="L83" s="18" t="n">
        <f aca="false">$C$83*(1-Assumptions!$B$75)</f>
        <v>31.9842233559929</v>
      </c>
      <c r="M83" s="18" t="n">
        <f aca="false">MIN($K$83,$L$83)</f>
        <v>31.9842233559929</v>
      </c>
      <c r="N83" s="18" t="str">
        <f aca="false">IF($K$83&lt;=$L$83,"cap","discount")</f>
        <v>discount</v>
      </c>
      <c r="O83" s="18" t="n">
        <f aca="false">Assumptions!$B$73/$M$83</f>
        <v>93796.2434356841</v>
      </c>
      <c r="P83" s="18" t="n">
        <f aca="false">MAX(Assumptions!$B$4,(Assumptions!$B$10*(Assumptions!$B$20+$E$83+Assumptions!$B$17+$J$83+$O$83+$D$83)-Assumptions!$B$17)/(1-Assumptions!$B$10))</f>
        <v>587882.229488009</v>
      </c>
      <c r="Q83" s="18" t="n">
        <f aca="false">Assumptions!$B$20+$E$83+Assumptions!$B$17+$P$83+$J$83+$O$83+$D$83</f>
        <v>38327301.7652924</v>
      </c>
      <c r="R83" s="18" t="n">
        <f aca="false">IF($C$83&lt;Assumptions!$B$37,Assumptions!$B$37*(Assumptions!$B$21+Assumptions!$B$22/Assumptions!$B$37)/(Assumptions!$B$21+Assumptions!$B$22/$C$83),Assumptions!$B$37)</f>
        <v>1</v>
      </c>
      <c r="S83" s="18" t="n">
        <f aca="false">Assumptions!$B$38/$R$83</f>
        <v>1</v>
      </c>
      <c r="T83" s="18" t="n">
        <f aca="false">Assumptions!$B$39*$S$83</f>
        <v>5000000</v>
      </c>
      <c r="U83" s="18" t="n">
        <f aca="false">IF($C$83&lt;Assumptions!$B$42,Assumptions!$B$42*(Assumptions!$B$21+Assumptions!$B$22/Assumptions!$B$42)/(Assumptions!$B$21+Assumptions!$B$22/$C$83),Assumptions!$B$42)</f>
        <v>3</v>
      </c>
      <c r="V83" s="18" t="n">
        <f aca="false">Assumptions!$B$43/$U$83</f>
        <v>1</v>
      </c>
      <c r="W83" s="18" t="n">
        <f aca="false">Assumptions!$B$44*$V$83</f>
        <v>5000000</v>
      </c>
      <c r="X83" s="18" t="n">
        <f aca="false">IF($C$83&lt;Assumptions!$B$47,Assumptions!$B$47*(Assumptions!$B$21+Assumptions!$B$22/Assumptions!$B$47)/(Assumptions!$B$21+Assumptions!$B$22/$C$83),Assumptions!$B$47)</f>
        <v>10</v>
      </c>
      <c r="Y83" s="18" t="n">
        <f aca="false">Assumptions!$B$48/$X$83</f>
        <v>1</v>
      </c>
      <c r="Z83" s="18" t="n">
        <f aca="false">Assumptions!$B$49*$Y$83</f>
        <v>3000000</v>
      </c>
      <c r="AA83" s="18" t="n">
        <f aca="false">IF($C$83&lt;Assumptions!$B$52,Assumptions!$B$52*(Assumptions!$B$21+Assumptions!$B$22/Assumptions!$B$52)/(Assumptions!$B$21+Assumptions!$B$22/$C$83),Assumptions!$B$52)</f>
        <v>25</v>
      </c>
      <c r="AB83" s="18" t="n">
        <f aca="false">Assumptions!$B$53/$AA$83</f>
        <v>1</v>
      </c>
      <c r="AC83" s="18" t="n">
        <f aca="false">Assumptions!$B$54*$AB$83</f>
        <v>2400000</v>
      </c>
      <c r="AD83" s="18" t="n">
        <f aca="false">IF($C$83&lt;Assumptions!$B$57,Assumptions!$B$57*(Assumptions!$B$21+Assumptions!$B$22/Assumptions!$B$57)/(Assumptions!$B$21+Assumptions!$B$22/$C$83),Assumptions!$B$57)</f>
        <v>57.6817359540603</v>
      </c>
      <c r="AE83" s="18" t="n">
        <f aca="false">Assumptions!$B$58/$AD$83</f>
        <v>1.04019060812917</v>
      </c>
      <c r="AF83" s="18" t="n">
        <f aca="false">Assumptions!$B$59*$AE$83</f>
        <v>1733651.36027881</v>
      </c>
      <c r="AG83" s="18" t="n">
        <f aca="false">IF($C$83&lt;Assumptions!$B$62,Assumptions!$B$62*(Assumptions!$B$21+Assumptions!$B$22/Assumptions!$B$62)/(Assumptions!$B$21+Assumptions!$B$22/$C$83),Assumptions!$B$62)</f>
        <v>48.9126262367378</v>
      </c>
      <c r="AH83" s="18" t="n">
        <f aca="false">Assumptions!$B$63/$AG$83</f>
        <v>1.00502293134033</v>
      </c>
      <c r="AI83" s="18" t="n">
        <f aca="false">Assumptions!$B$64*$AH$83</f>
        <v>6133320.27733387</v>
      </c>
      <c r="AJ83" s="16"/>
      <c r="AK83" s="16"/>
      <c r="AL83" s="16"/>
    </row>
    <row r="84" customFormat="false" ht="23.85" hidden="true" customHeight="false" outlineLevel="0" collapsed="false">
      <c r="A84" s="6" t="n">
        <f aca="false">ROW()-ROW($A$33)+Assumptions!$B$4</f>
        <v>51</v>
      </c>
      <c r="B84" s="18" t="n">
        <f aca="false">$P$83</f>
        <v>587882.229488009</v>
      </c>
      <c r="C84" s="18" t="n">
        <f aca="false">Assumptions!$B$6/(Assumptions!$B$16+$B$84)</f>
        <v>37.628498065874</v>
      </c>
      <c r="D84" s="18" t="n">
        <f aca="false">Assumptions!$B$7/$C$84</f>
        <v>797268.069203315</v>
      </c>
      <c r="E84" s="18" t="n">
        <f aca="false">$T$84+$W$84+$Z$84+$AC$84+$AF$84+$AI$84</f>
        <v>23266971.6376127</v>
      </c>
      <c r="F84" s="18" t="n">
        <f aca="false">Assumptions!$B$70/(Assumptions!$B$20+Assumptions!$B$17+$B$84+$E$84+$O$83)</f>
        <v>26.7785530953235</v>
      </c>
      <c r="G84" s="18" t="n">
        <f aca="false">$C$84*(1-Assumptions!$B$71)</f>
        <v>30.1027984526992</v>
      </c>
      <c r="H84" s="18" t="n">
        <f aca="false">MIN($F$84,$G$84)</f>
        <v>26.7785530953235</v>
      </c>
      <c r="I84" s="18" t="str">
        <f aca="false">IF($F$84&lt;=$G$84,"cap","discount")</f>
        <v>cap</v>
      </c>
      <c r="J84" s="18" t="n">
        <f aca="false">Assumptions!$B$69/$H$84</f>
        <v>186716.585552682</v>
      </c>
      <c r="K84" s="18" t="n">
        <f aca="false">Assumptions!$B$74/(Assumptions!$B$20+Assumptions!$B$17+$B$84+$E$84+$J$84)</f>
        <v>42.7393378414047</v>
      </c>
      <c r="L84" s="18" t="n">
        <f aca="false">$C$84*(1-Assumptions!$B$75)</f>
        <v>31.9842233559929</v>
      </c>
      <c r="M84" s="18" t="n">
        <f aca="false">MIN($K$84,$L$84)</f>
        <v>31.9842233559929</v>
      </c>
      <c r="N84" s="18" t="str">
        <f aca="false">IF($K$84&lt;=$L$84,"cap","discount")</f>
        <v>discount</v>
      </c>
      <c r="O84" s="18" t="n">
        <f aca="false">Assumptions!$B$73/$M$84</f>
        <v>93796.2434356841</v>
      </c>
      <c r="P84" s="18" t="n">
        <f aca="false">MAX(Assumptions!$B$4,(Assumptions!$B$10*(Assumptions!$B$20+$E$84+Assumptions!$B$17+$J$84+$O$84+$D$84)-Assumptions!$B$17)/(1-Assumptions!$B$10))</f>
        <v>587882.229488009</v>
      </c>
      <c r="Q84" s="18" t="n">
        <f aca="false">Assumptions!$B$20+$E$84+Assumptions!$B$17+$P$84+$J$84+$O$84+$D$84</f>
        <v>38327301.7652924</v>
      </c>
      <c r="R84" s="18" t="n">
        <f aca="false">IF($C$84&lt;Assumptions!$B$37,Assumptions!$B$37*(Assumptions!$B$21+Assumptions!$B$22/Assumptions!$B$37)/(Assumptions!$B$21+Assumptions!$B$22/$C$84),Assumptions!$B$37)</f>
        <v>1</v>
      </c>
      <c r="S84" s="18" t="n">
        <f aca="false">Assumptions!$B$38/$R$84</f>
        <v>1</v>
      </c>
      <c r="T84" s="18" t="n">
        <f aca="false">Assumptions!$B$39*$S$84</f>
        <v>5000000</v>
      </c>
      <c r="U84" s="18" t="n">
        <f aca="false">IF($C$84&lt;Assumptions!$B$42,Assumptions!$B$42*(Assumptions!$B$21+Assumptions!$B$22/Assumptions!$B$42)/(Assumptions!$B$21+Assumptions!$B$22/$C$84),Assumptions!$B$42)</f>
        <v>3</v>
      </c>
      <c r="V84" s="18" t="n">
        <f aca="false">Assumptions!$B$43/$U$84</f>
        <v>1</v>
      </c>
      <c r="W84" s="18" t="n">
        <f aca="false">Assumptions!$B$44*$V$84</f>
        <v>5000000</v>
      </c>
      <c r="X84" s="18" t="n">
        <f aca="false">IF($C$84&lt;Assumptions!$B$47,Assumptions!$B$47*(Assumptions!$B$21+Assumptions!$B$22/Assumptions!$B$47)/(Assumptions!$B$21+Assumptions!$B$22/$C$84),Assumptions!$B$47)</f>
        <v>10</v>
      </c>
      <c r="Y84" s="18" t="n">
        <f aca="false">Assumptions!$B$48/$X$84</f>
        <v>1</v>
      </c>
      <c r="Z84" s="18" t="n">
        <f aca="false">Assumptions!$B$49*$Y$84</f>
        <v>3000000</v>
      </c>
      <c r="AA84" s="18" t="n">
        <f aca="false">IF($C$84&lt;Assumptions!$B$52,Assumptions!$B$52*(Assumptions!$B$21+Assumptions!$B$22/Assumptions!$B$52)/(Assumptions!$B$21+Assumptions!$B$22/$C$84),Assumptions!$B$52)</f>
        <v>25</v>
      </c>
      <c r="AB84" s="18" t="n">
        <f aca="false">Assumptions!$B$53/$AA$84</f>
        <v>1</v>
      </c>
      <c r="AC84" s="18" t="n">
        <f aca="false">Assumptions!$B$54*$AB$84</f>
        <v>2400000</v>
      </c>
      <c r="AD84" s="18" t="n">
        <f aca="false">IF($C$84&lt;Assumptions!$B$57,Assumptions!$B$57*(Assumptions!$B$21+Assumptions!$B$22/Assumptions!$B$57)/(Assumptions!$B$21+Assumptions!$B$22/$C$84),Assumptions!$B$57)</f>
        <v>57.6817359540603</v>
      </c>
      <c r="AE84" s="18" t="n">
        <f aca="false">Assumptions!$B$58/$AD$84</f>
        <v>1.04019060812917</v>
      </c>
      <c r="AF84" s="18" t="n">
        <f aca="false">Assumptions!$B$59*$AE$84</f>
        <v>1733651.36027881</v>
      </c>
      <c r="AG84" s="18" t="n">
        <f aca="false">IF($C$84&lt;Assumptions!$B$62,Assumptions!$B$62*(Assumptions!$B$21+Assumptions!$B$22/Assumptions!$B$62)/(Assumptions!$B$21+Assumptions!$B$22/$C$84),Assumptions!$B$62)</f>
        <v>48.9126262367378</v>
      </c>
      <c r="AH84" s="18" t="n">
        <f aca="false">Assumptions!$B$63/$AG$84</f>
        <v>1.00502293134033</v>
      </c>
      <c r="AI84" s="18" t="n">
        <f aca="false">Assumptions!$B$64*$AH$84</f>
        <v>6133320.27733387</v>
      </c>
      <c r="AJ84" s="16"/>
      <c r="AK84" s="16"/>
      <c r="AL84" s="16"/>
    </row>
    <row r="85" customFormat="false" ht="23.85" hidden="true" customHeight="false" outlineLevel="0" collapsed="false">
      <c r="A85" s="6" t="n">
        <f aca="false">ROW()-ROW($A$33)+Assumptions!$B$4</f>
        <v>52</v>
      </c>
      <c r="B85" s="18" t="n">
        <f aca="false">$P$84</f>
        <v>587882.229488009</v>
      </c>
      <c r="C85" s="18" t="n">
        <f aca="false">Assumptions!$B$6/(Assumptions!$B$16+$B$85)</f>
        <v>37.628498065874</v>
      </c>
      <c r="D85" s="18" t="n">
        <f aca="false">Assumptions!$B$7/$C$85</f>
        <v>797268.069203315</v>
      </c>
      <c r="E85" s="18" t="n">
        <f aca="false">$T$85+$W$85+$Z$85+$AC$85+$AF$85+$AI$85</f>
        <v>23266971.6376127</v>
      </c>
      <c r="F85" s="18" t="n">
        <f aca="false">Assumptions!$B$70/(Assumptions!$B$20+Assumptions!$B$17+$B$85+$E$85+$O$84)</f>
        <v>26.7785530953235</v>
      </c>
      <c r="G85" s="18" t="n">
        <f aca="false">$C$85*(1-Assumptions!$B$71)</f>
        <v>30.1027984526992</v>
      </c>
      <c r="H85" s="18" t="n">
        <f aca="false">MIN($F$85,$G$85)</f>
        <v>26.7785530953235</v>
      </c>
      <c r="I85" s="18" t="str">
        <f aca="false">IF($F$85&lt;=$G$85,"cap","discount")</f>
        <v>cap</v>
      </c>
      <c r="J85" s="18" t="n">
        <f aca="false">Assumptions!$B$69/$H$85</f>
        <v>186716.585552682</v>
      </c>
      <c r="K85" s="18" t="n">
        <f aca="false">Assumptions!$B$74/(Assumptions!$B$20+Assumptions!$B$17+$B$85+$E$85+$J$85)</f>
        <v>42.7393378414047</v>
      </c>
      <c r="L85" s="18" t="n">
        <f aca="false">$C$85*(1-Assumptions!$B$75)</f>
        <v>31.9842233559929</v>
      </c>
      <c r="M85" s="18" t="n">
        <f aca="false">MIN($K$85,$L$85)</f>
        <v>31.9842233559929</v>
      </c>
      <c r="N85" s="18" t="str">
        <f aca="false">IF($K$85&lt;=$L$85,"cap","discount")</f>
        <v>discount</v>
      </c>
      <c r="O85" s="18" t="n">
        <f aca="false">Assumptions!$B$73/$M$85</f>
        <v>93796.2434356841</v>
      </c>
      <c r="P85" s="18" t="n">
        <f aca="false">MAX(Assumptions!$B$4,(Assumptions!$B$10*(Assumptions!$B$20+$E$85+Assumptions!$B$17+$J$85+$O$85+$D$85)-Assumptions!$B$17)/(1-Assumptions!$B$10))</f>
        <v>587882.229488009</v>
      </c>
      <c r="Q85" s="18" t="n">
        <f aca="false">Assumptions!$B$20+$E$85+Assumptions!$B$17+$P$85+$J$85+$O$85+$D$85</f>
        <v>38327301.7652924</v>
      </c>
      <c r="R85" s="18" t="n">
        <f aca="false">IF($C$85&lt;Assumptions!$B$37,Assumptions!$B$37*(Assumptions!$B$21+Assumptions!$B$22/Assumptions!$B$37)/(Assumptions!$B$21+Assumptions!$B$22/$C$85),Assumptions!$B$37)</f>
        <v>1</v>
      </c>
      <c r="S85" s="18" t="n">
        <f aca="false">Assumptions!$B$38/$R$85</f>
        <v>1</v>
      </c>
      <c r="T85" s="18" t="n">
        <f aca="false">Assumptions!$B$39*$S$85</f>
        <v>5000000</v>
      </c>
      <c r="U85" s="18" t="n">
        <f aca="false">IF($C$85&lt;Assumptions!$B$42,Assumptions!$B$42*(Assumptions!$B$21+Assumptions!$B$22/Assumptions!$B$42)/(Assumptions!$B$21+Assumptions!$B$22/$C$85),Assumptions!$B$42)</f>
        <v>3</v>
      </c>
      <c r="V85" s="18" t="n">
        <f aca="false">Assumptions!$B$43/$U$85</f>
        <v>1</v>
      </c>
      <c r="W85" s="18" t="n">
        <f aca="false">Assumptions!$B$44*$V$85</f>
        <v>5000000</v>
      </c>
      <c r="X85" s="18" t="n">
        <f aca="false">IF($C$85&lt;Assumptions!$B$47,Assumptions!$B$47*(Assumptions!$B$21+Assumptions!$B$22/Assumptions!$B$47)/(Assumptions!$B$21+Assumptions!$B$22/$C$85),Assumptions!$B$47)</f>
        <v>10</v>
      </c>
      <c r="Y85" s="18" t="n">
        <f aca="false">Assumptions!$B$48/$X$85</f>
        <v>1</v>
      </c>
      <c r="Z85" s="18" t="n">
        <f aca="false">Assumptions!$B$49*$Y$85</f>
        <v>3000000</v>
      </c>
      <c r="AA85" s="18" t="n">
        <f aca="false">IF($C$85&lt;Assumptions!$B$52,Assumptions!$B$52*(Assumptions!$B$21+Assumptions!$B$22/Assumptions!$B$52)/(Assumptions!$B$21+Assumptions!$B$22/$C$85),Assumptions!$B$52)</f>
        <v>25</v>
      </c>
      <c r="AB85" s="18" t="n">
        <f aca="false">Assumptions!$B$53/$AA$85</f>
        <v>1</v>
      </c>
      <c r="AC85" s="18" t="n">
        <f aca="false">Assumptions!$B$54*$AB$85</f>
        <v>2400000</v>
      </c>
      <c r="AD85" s="18" t="n">
        <f aca="false">IF($C$85&lt;Assumptions!$B$57,Assumptions!$B$57*(Assumptions!$B$21+Assumptions!$B$22/Assumptions!$B$57)/(Assumptions!$B$21+Assumptions!$B$22/$C$85),Assumptions!$B$57)</f>
        <v>57.6817359540603</v>
      </c>
      <c r="AE85" s="18" t="n">
        <f aca="false">Assumptions!$B$58/$AD$85</f>
        <v>1.04019060812917</v>
      </c>
      <c r="AF85" s="18" t="n">
        <f aca="false">Assumptions!$B$59*$AE$85</f>
        <v>1733651.36027881</v>
      </c>
      <c r="AG85" s="18" t="n">
        <f aca="false">IF($C$85&lt;Assumptions!$B$62,Assumptions!$B$62*(Assumptions!$B$21+Assumptions!$B$22/Assumptions!$B$62)/(Assumptions!$B$21+Assumptions!$B$22/$C$85),Assumptions!$B$62)</f>
        <v>48.9126262367378</v>
      </c>
      <c r="AH85" s="18" t="n">
        <f aca="false">Assumptions!$B$63/$AG$85</f>
        <v>1.00502293134033</v>
      </c>
      <c r="AI85" s="18" t="n">
        <f aca="false">Assumptions!$B$64*$AH$85</f>
        <v>6133320.27733387</v>
      </c>
      <c r="AJ85" s="16"/>
      <c r="AK85" s="16"/>
      <c r="AL85" s="16"/>
    </row>
    <row r="86" customFormat="false" ht="23.85" hidden="true" customHeight="false" outlineLevel="0" collapsed="false">
      <c r="A86" s="6" t="n">
        <f aca="false">ROW()-ROW($A$33)+Assumptions!$B$4</f>
        <v>53</v>
      </c>
      <c r="B86" s="18" t="n">
        <f aca="false">$P$85</f>
        <v>587882.229488009</v>
      </c>
      <c r="C86" s="18" t="n">
        <f aca="false">Assumptions!$B$6/(Assumptions!$B$16+$B$86)</f>
        <v>37.628498065874</v>
      </c>
      <c r="D86" s="18" t="n">
        <f aca="false">Assumptions!$B$7/$C$86</f>
        <v>797268.069203315</v>
      </c>
      <c r="E86" s="18" t="n">
        <f aca="false">$T$86+$W$86+$Z$86+$AC$86+$AF$86+$AI$86</f>
        <v>23266971.6376127</v>
      </c>
      <c r="F86" s="18" t="n">
        <f aca="false">Assumptions!$B$70/(Assumptions!$B$20+Assumptions!$B$17+$B$86+$E$86+$O$85)</f>
        <v>26.7785530953235</v>
      </c>
      <c r="G86" s="18" t="n">
        <f aca="false">$C$86*(1-Assumptions!$B$71)</f>
        <v>30.1027984526992</v>
      </c>
      <c r="H86" s="18" t="n">
        <f aca="false">MIN($F$86,$G$86)</f>
        <v>26.7785530953235</v>
      </c>
      <c r="I86" s="18" t="str">
        <f aca="false">IF($F$86&lt;=$G$86,"cap","discount")</f>
        <v>cap</v>
      </c>
      <c r="J86" s="18" t="n">
        <f aca="false">Assumptions!$B$69/$H$86</f>
        <v>186716.585552682</v>
      </c>
      <c r="K86" s="18" t="n">
        <f aca="false">Assumptions!$B$74/(Assumptions!$B$20+Assumptions!$B$17+$B$86+$E$86+$J$86)</f>
        <v>42.7393378414047</v>
      </c>
      <c r="L86" s="18" t="n">
        <f aca="false">$C$86*(1-Assumptions!$B$75)</f>
        <v>31.9842233559929</v>
      </c>
      <c r="M86" s="18" t="n">
        <f aca="false">MIN($K$86,$L$86)</f>
        <v>31.9842233559929</v>
      </c>
      <c r="N86" s="18" t="str">
        <f aca="false">IF($K$86&lt;=$L$86,"cap","discount")</f>
        <v>discount</v>
      </c>
      <c r="O86" s="18" t="n">
        <f aca="false">Assumptions!$B$73/$M$86</f>
        <v>93796.2434356841</v>
      </c>
      <c r="P86" s="18" t="n">
        <f aca="false">MAX(Assumptions!$B$4,(Assumptions!$B$10*(Assumptions!$B$20+$E$86+Assumptions!$B$17+$J$86+$O$86+$D$86)-Assumptions!$B$17)/(1-Assumptions!$B$10))</f>
        <v>587882.229488009</v>
      </c>
      <c r="Q86" s="18" t="n">
        <f aca="false">Assumptions!$B$20+$E$86+Assumptions!$B$17+$P$86+$J$86+$O$86+$D$86</f>
        <v>38327301.7652924</v>
      </c>
      <c r="R86" s="18" t="n">
        <f aca="false">IF($C$86&lt;Assumptions!$B$37,Assumptions!$B$37*(Assumptions!$B$21+Assumptions!$B$22/Assumptions!$B$37)/(Assumptions!$B$21+Assumptions!$B$22/$C$86),Assumptions!$B$37)</f>
        <v>1</v>
      </c>
      <c r="S86" s="18" t="n">
        <f aca="false">Assumptions!$B$38/$R$86</f>
        <v>1</v>
      </c>
      <c r="T86" s="18" t="n">
        <f aca="false">Assumptions!$B$39*$S$86</f>
        <v>5000000</v>
      </c>
      <c r="U86" s="18" t="n">
        <f aca="false">IF($C$86&lt;Assumptions!$B$42,Assumptions!$B$42*(Assumptions!$B$21+Assumptions!$B$22/Assumptions!$B$42)/(Assumptions!$B$21+Assumptions!$B$22/$C$86),Assumptions!$B$42)</f>
        <v>3</v>
      </c>
      <c r="V86" s="18" t="n">
        <f aca="false">Assumptions!$B$43/$U$86</f>
        <v>1</v>
      </c>
      <c r="W86" s="18" t="n">
        <f aca="false">Assumptions!$B$44*$V$86</f>
        <v>5000000</v>
      </c>
      <c r="X86" s="18" t="n">
        <f aca="false">IF($C$86&lt;Assumptions!$B$47,Assumptions!$B$47*(Assumptions!$B$21+Assumptions!$B$22/Assumptions!$B$47)/(Assumptions!$B$21+Assumptions!$B$22/$C$86),Assumptions!$B$47)</f>
        <v>10</v>
      </c>
      <c r="Y86" s="18" t="n">
        <f aca="false">Assumptions!$B$48/$X$86</f>
        <v>1</v>
      </c>
      <c r="Z86" s="18" t="n">
        <f aca="false">Assumptions!$B$49*$Y$86</f>
        <v>3000000</v>
      </c>
      <c r="AA86" s="18" t="n">
        <f aca="false">IF($C$86&lt;Assumptions!$B$52,Assumptions!$B$52*(Assumptions!$B$21+Assumptions!$B$22/Assumptions!$B$52)/(Assumptions!$B$21+Assumptions!$B$22/$C$86),Assumptions!$B$52)</f>
        <v>25</v>
      </c>
      <c r="AB86" s="18" t="n">
        <f aca="false">Assumptions!$B$53/$AA$86</f>
        <v>1</v>
      </c>
      <c r="AC86" s="18" t="n">
        <f aca="false">Assumptions!$B$54*$AB$86</f>
        <v>2400000</v>
      </c>
      <c r="AD86" s="18" t="n">
        <f aca="false">IF($C$86&lt;Assumptions!$B$57,Assumptions!$B$57*(Assumptions!$B$21+Assumptions!$B$22/Assumptions!$B$57)/(Assumptions!$B$21+Assumptions!$B$22/$C$86),Assumptions!$B$57)</f>
        <v>57.6817359540603</v>
      </c>
      <c r="AE86" s="18" t="n">
        <f aca="false">Assumptions!$B$58/$AD$86</f>
        <v>1.04019060812917</v>
      </c>
      <c r="AF86" s="18" t="n">
        <f aca="false">Assumptions!$B$59*$AE$86</f>
        <v>1733651.36027881</v>
      </c>
      <c r="AG86" s="18" t="n">
        <f aca="false">IF($C$86&lt;Assumptions!$B$62,Assumptions!$B$62*(Assumptions!$B$21+Assumptions!$B$22/Assumptions!$B$62)/(Assumptions!$B$21+Assumptions!$B$22/$C$86),Assumptions!$B$62)</f>
        <v>48.9126262367378</v>
      </c>
      <c r="AH86" s="18" t="n">
        <f aca="false">Assumptions!$B$63/$AG$86</f>
        <v>1.00502293134033</v>
      </c>
      <c r="AI86" s="18" t="n">
        <f aca="false">Assumptions!$B$64*$AH$86</f>
        <v>6133320.27733387</v>
      </c>
      <c r="AJ86" s="16"/>
      <c r="AK86" s="16"/>
      <c r="AL86" s="16"/>
    </row>
    <row r="87" customFormat="false" ht="23.85" hidden="true" customHeight="false" outlineLevel="0" collapsed="false">
      <c r="A87" s="6" t="n">
        <f aca="false">ROW()-ROW($A$33)+Assumptions!$B$4</f>
        <v>54</v>
      </c>
      <c r="B87" s="18" t="n">
        <f aca="false">$P$86</f>
        <v>587882.229488009</v>
      </c>
      <c r="C87" s="18" t="n">
        <f aca="false">Assumptions!$B$6/(Assumptions!$B$16+$B$87)</f>
        <v>37.628498065874</v>
      </c>
      <c r="D87" s="18" t="n">
        <f aca="false">Assumptions!$B$7/$C$87</f>
        <v>797268.069203315</v>
      </c>
      <c r="E87" s="18" t="n">
        <f aca="false">$T$87+$W$87+$Z$87+$AC$87+$AF$87+$AI$87</f>
        <v>23266971.6376127</v>
      </c>
      <c r="F87" s="18" t="n">
        <f aca="false">Assumptions!$B$70/(Assumptions!$B$20+Assumptions!$B$17+$B$87+$E$87+$O$86)</f>
        <v>26.7785530953235</v>
      </c>
      <c r="G87" s="18" t="n">
        <f aca="false">$C$87*(1-Assumptions!$B$71)</f>
        <v>30.1027984526992</v>
      </c>
      <c r="H87" s="18" t="n">
        <f aca="false">MIN($F$87,$G$87)</f>
        <v>26.7785530953235</v>
      </c>
      <c r="I87" s="18" t="str">
        <f aca="false">IF($F$87&lt;=$G$87,"cap","discount")</f>
        <v>cap</v>
      </c>
      <c r="J87" s="18" t="n">
        <f aca="false">Assumptions!$B$69/$H$87</f>
        <v>186716.585552682</v>
      </c>
      <c r="K87" s="18" t="n">
        <f aca="false">Assumptions!$B$74/(Assumptions!$B$20+Assumptions!$B$17+$B$87+$E$87+$J$87)</f>
        <v>42.7393378414047</v>
      </c>
      <c r="L87" s="18" t="n">
        <f aca="false">$C$87*(1-Assumptions!$B$75)</f>
        <v>31.9842233559929</v>
      </c>
      <c r="M87" s="18" t="n">
        <f aca="false">MIN($K$87,$L$87)</f>
        <v>31.9842233559929</v>
      </c>
      <c r="N87" s="18" t="str">
        <f aca="false">IF($K$87&lt;=$L$87,"cap","discount")</f>
        <v>discount</v>
      </c>
      <c r="O87" s="18" t="n">
        <f aca="false">Assumptions!$B$73/$M$87</f>
        <v>93796.2434356841</v>
      </c>
      <c r="P87" s="18" t="n">
        <f aca="false">MAX(Assumptions!$B$4,(Assumptions!$B$10*(Assumptions!$B$20+$E$87+Assumptions!$B$17+$J$87+$O$87+$D$87)-Assumptions!$B$17)/(1-Assumptions!$B$10))</f>
        <v>587882.229488009</v>
      </c>
      <c r="Q87" s="18" t="n">
        <f aca="false">Assumptions!$B$20+$E$87+Assumptions!$B$17+$P$87+$J$87+$O$87+$D$87</f>
        <v>38327301.7652924</v>
      </c>
      <c r="R87" s="18" t="n">
        <f aca="false">IF($C$87&lt;Assumptions!$B$37,Assumptions!$B$37*(Assumptions!$B$21+Assumptions!$B$22/Assumptions!$B$37)/(Assumptions!$B$21+Assumptions!$B$22/$C$87),Assumptions!$B$37)</f>
        <v>1</v>
      </c>
      <c r="S87" s="18" t="n">
        <f aca="false">Assumptions!$B$38/$R$87</f>
        <v>1</v>
      </c>
      <c r="T87" s="18" t="n">
        <f aca="false">Assumptions!$B$39*$S$87</f>
        <v>5000000</v>
      </c>
      <c r="U87" s="18" t="n">
        <f aca="false">IF($C$87&lt;Assumptions!$B$42,Assumptions!$B$42*(Assumptions!$B$21+Assumptions!$B$22/Assumptions!$B$42)/(Assumptions!$B$21+Assumptions!$B$22/$C$87),Assumptions!$B$42)</f>
        <v>3</v>
      </c>
      <c r="V87" s="18" t="n">
        <f aca="false">Assumptions!$B$43/$U$87</f>
        <v>1</v>
      </c>
      <c r="W87" s="18" t="n">
        <f aca="false">Assumptions!$B$44*$V$87</f>
        <v>5000000</v>
      </c>
      <c r="X87" s="18" t="n">
        <f aca="false">IF($C$87&lt;Assumptions!$B$47,Assumptions!$B$47*(Assumptions!$B$21+Assumptions!$B$22/Assumptions!$B$47)/(Assumptions!$B$21+Assumptions!$B$22/$C$87),Assumptions!$B$47)</f>
        <v>10</v>
      </c>
      <c r="Y87" s="18" t="n">
        <f aca="false">Assumptions!$B$48/$X$87</f>
        <v>1</v>
      </c>
      <c r="Z87" s="18" t="n">
        <f aca="false">Assumptions!$B$49*$Y$87</f>
        <v>3000000</v>
      </c>
      <c r="AA87" s="18" t="n">
        <f aca="false">IF($C$87&lt;Assumptions!$B$52,Assumptions!$B$52*(Assumptions!$B$21+Assumptions!$B$22/Assumptions!$B$52)/(Assumptions!$B$21+Assumptions!$B$22/$C$87),Assumptions!$B$52)</f>
        <v>25</v>
      </c>
      <c r="AB87" s="18" t="n">
        <f aca="false">Assumptions!$B$53/$AA$87</f>
        <v>1</v>
      </c>
      <c r="AC87" s="18" t="n">
        <f aca="false">Assumptions!$B$54*$AB$87</f>
        <v>2400000</v>
      </c>
      <c r="AD87" s="18" t="n">
        <f aca="false">IF($C$87&lt;Assumptions!$B$57,Assumptions!$B$57*(Assumptions!$B$21+Assumptions!$B$22/Assumptions!$B$57)/(Assumptions!$B$21+Assumptions!$B$22/$C$87),Assumptions!$B$57)</f>
        <v>57.6817359540603</v>
      </c>
      <c r="AE87" s="18" t="n">
        <f aca="false">Assumptions!$B$58/$AD$87</f>
        <v>1.04019060812917</v>
      </c>
      <c r="AF87" s="18" t="n">
        <f aca="false">Assumptions!$B$59*$AE$87</f>
        <v>1733651.36027881</v>
      </c>
      <c r="AG87" s="18" t="n">
        <f aca="false">IF($C$87&lt;Assumptions!$B$62,Assumptions!$B$62*(Assumptions!$B$21+Assumptions!$B$22/Assumptions!$B$62)/(Assumptions!$B$21+Assumptions!$B$22/$C$87),Assumptions!$B$62)</f>
        <v>48.9126262367378</v>
      </c>
      <c r="AH87" s="18" t="n">
        <f aca="false">Assumptions!$B$63/$AG$87</f>
        <v>1.00502293134033</v>
      </c>
      <c r="AI87" s="18" t="n">
        <f aca="false">Assumptions!$B$64*$AH$87</f>
        <v>6133320.27733387</v>
      </c>
      <c r="AJ87" s="16"/>
      <c r="AK87" s="16"/>
      <c r="AL87" s="16"/>
    </row>
    <row r="88" customFormat="false" ht="23.85" hidden="true" customHeight="false" outlineLevel="0" collapsed="false">
      <c r="A88" s="6" t="n">
        <f aca="false">ROW()-ROW($A$33)+Assumptions!$B$4</f>
        <v>55</v>
      </c>
      <c r="B88" s="18" t="n">
        <f aca="false">$P$87</f>
        <v>587882.229488009</v>
      </c>
      <c r="C88" s="18" t="n">
        <f aca="false">Assumptions!$B$6/(Assumptions!$B$16+$B$88)</f>
        <v>37.628498065874</v>
      </c>
      <c r="D88" s="18" t="n">
        <f aca="false">Assumptions!$B$7/$C$88</f>
        <v>797268.069203315</v>
      </c>
      <c r="E88" s="18" t="n">
        <f aca="false">$T$88+$W$88+$Z$88+$AC$88+$AF$88+$AI$88</f>
        <v>23266971.6376127</v>
      </c>
      <c r="F88" s="18" t="n">
        <f aca="false">Assumptions!$B$70/(Assumptions!$B$20+Assumptions!$B$17+$B$88+$E$88+$O$87)</f>
        <v>26.7785530953235</v>
      </c>
      <c r="G88" s="18" t="n">
        <f aca="false">$C$88*(1-Assumptions!$B$71)</f>
        <v>30.1027984526992</v>
      </c>
      <c r="H88" s="18" t="n">
        <f aca="false">MIN($F$88,$G$88)</f>
        <v>26.7785530953235</v>
      </c>
      <c r="I88" s="18" t="str">
        <f aca="false">IF($F$88&lt;=$G$88,"cap","discount")</f>
        <v>cap</v>
      </c>
      <c r="J88" s="18" t="n">
        <f aca="false">Assumptions!$B$69/$H$88</f>
        <v>186716.585552682</v>
      </c>
      <c r="K88" s="18" t="n">
        <f aca="false">Assumptions!$B$74/(Assumptions!$B$20+Assumptions!$B$17+$B$88+$E$88+$J$88)</f>
        <v>42.7393378414047</v>
      </c>
      <c r="L88" s="18" t="n">
        <f aca="false">$C$88*(1-Assumptions!$B$75)</f>
        <v>31.9842233559929</v>
      </c>
      <c r="M88" s="18" t="n">
        <f aca="false">MIN($K$88,$L$88)</f>
        <v>31.9842233559929</v>
      </c>
      <c r="N88" s="18" t="str">
        <f aca="false">IF($K$88&lt;=$L$88,"cap","discount")</f>
        <v>discount</v>
      </c>
      <c r="O88" s="18" t="n">
        <f aca="false">Assumptions!$B$73/$M$88</f>
        <v>93796.2434356841</v>
      </c>
      <c r="P88" s="18" t="n">
        <f aca="false">MAX(Assumptions!$B$4,(Assumptions!$B$10*(Assumptions!$B$20+$E$88+Assumptions!$B$17+$J$88+$O$88+$D$88)-Assumptions!$B$17)/(1-Assumptions!$B$10))</f>
        <v>587882.229488009</v>
      </c>
      <c r="Q88" s="18" t="n">
        <f aca="false">Assumptions!$B$20+$E$88+Assumptions!$B$17+$P$88+$J$88+$O$88+$D$88</f>
        <v>38327301.7652924</v>
      </c>
      <c r="R88" s="18" t="n">
        <f aca="false">IF($C$88&lt;Assumptions!$B$37,Assumptions!$B$37*(Assumptions!$B$21+Assumptions!$B$22/Assumptions!$B$37)/(Assumptions!$B$21+Assumptions!$B$22/$C$88),Assumptions!$B$37)</f>
        <v>1</v>
      </c>
      <c r="S88" s="18" t="n">
        <f aca="false">Assumptions!$B$38/$R$88</f>
        <v>1</v>
      </c>
      <c r="T88" s="18" t="n">
        <f aca="false">Assumptions!$B$39*$S$88</f>
        <v>5000000</v>
      </c>
      <c r="U88" s="18" t="n">
        <f aca="false">IF($C$88&lt;Assumptions!$B$42,Assumptions!$B$42*(Assumptions!$B$21+Assumptions!$B$22/Assumptions!$B$42)/(Assumptions!$B$21+Assumptions!$B$22/$C$88),Assumptions!$B$42)</f>
        <v>3</v>
      </c>
      <c r="V88" s="18" t="n">
        <f aca="false">Assumptions!$B$43/$U$88</f>
        <v>1</v>
      </c>
      <c r="W88" s="18" t="n">
        <f aca="false">Assumptions!$B$44*$V$88</f>
        <v>5000000</v>
      </c>
      <c r="X88" s="18" t="n">
        <f aca="false">IF($C$88&lt;Assumptions!$B$47,Assumptions!$B$47*(Assumptions!$B$21+Assumptions!$B$22/Assumptions!$B$47)/(Assumptions!$B$21+Assumptions!$B$22/$C$88),Assumptions!$B$47)</f>
        <v>10</v>
      </c>
      <c r="Y88" s="18" t="n">
        <f aca="false">Assumptions!$B$48/$X$88</f>
        <v>1</v>
      </c>
      <c r="Z88" s="18" t="n">
        <f aca="false">Assumptions!$B$49*$Y$88</f>
        <v>3000000</v>
      </c>
      <c r="AA88" s="18" t="n">
        <f aca="false">IF($C$88&lt;Assumptions!$B$52,Assumptions!$B$52*(Assumptions!$B$21+Assumptions!$B$22/Assumptions!$B$52)/(Assumptions!$B$21+Assumptions!$B$22/$C$88),Assumptions!$B$52)</f>
        <v>25</v>
      </c>
      <c r="AB88" s="18" t="n">
        <f aca="false">Assumptions!$B$53/$AA$88</f>
        <v>1</v>
      </c>
      <c r="AC88" s="18" t="n">
        <f aca="false">Assumptions!$B$54*$AB$88</f>
        <v>2400000</v>
      </c>
      <c r="AD88" s="18" t="n">
        <f aca="false">IF($C$88&lt;Assumptions!$B$57,Assumptions!$B$57*(Assumptions!$B$21+Assumptions!$B$22/Assumptions!$B$57)/(Assumptions!$B$21+Assumptions!$B$22/$C$88),Assumptions!$B$57)</f>
        <v>57.6817359540603</v>
      </c>
      <c r="AE88" s="18" t="n">
        <f aca="false">Assumptions!$B$58/$AD$88</f>
        <v>1.04019060812917</v>
      </c>
      <c r="AF88" s="18" t="n">
        <f aca="false">Assumptions!$B$59*$AE$88</f>
        <v>1733651.36027881</v>
      </c>
      <c r="AG88" s="18" t="n">
        <f aca="false">IF($C$88&lt;Assumptions!$B$62,Assumptions!$B$62*(Assumptions!$B$21+Assumptions!$B$22/Assumptions!$B$62)/(Assumptions!$B$21+Assumptions!$B$22/$C$88),Assumptions!$B$62)</f>
        <v>48.9126262367378</v>
      </c>
      <c r="AH88" s="18" t="n">
        <f aca="false">Assumptions!$B$63/$AG$88</f>
        <v>1.00502293134033</v>
      </c>
      <c r="AI88" s="18" t="n">
        <f aca="false">Assumptions!$B$64*$AH$88</f>
        <v>6133320.27733387</v>
      </c>
      <c r="AJ88" s="16"/>
      <c r="AK88" s="16"/>
      <c r="AL88" s="16"/>
    </row>
    <row r="89" customFormat="false" ht="23.85" hidden="true" customHeight="false" outlineLevel="0" collapsed="false">
      <c r="A89" s="6" t="n">
        <f aca="false">ROW()-ROW($A$33)+Assumptions!$B$4</f>
        <v>56</v>
      </c>
      <c r="B89" s="18" t="n">
        <f aca="false">$P$88</f>
        <v>587882.229488009</v>
      </c>
      <c r="C89" s="18" t="n">
        <f aca="false">Assumptions!$B$6/(Assumptions!$B$16+$B$89)</f>
        <v>37.628498065874</v>
      </c>
      <c r="D89" s="18" t="n">
        <f aca="false">Assumptions!$B$7/$C$89</f>
        <v>797268.069203315</v>
      </c>
      <c r="E89" s="18" t="n">
        <f aca="false">$T$89+$W$89+$Z$89+$AC$89+$AF$89+$AI$89</f>
        <v>23266971.6376127</v>
      </c>
      <c r="F89" s="18" t="n">
        <f aca="false">Assumptions!$B$70/(Assumptions!$B$20+Assumptions!$B$17+$B$89+$E$89+$O$88)</f>
        <v>26.7785530953235</v>
      </c>
      <c r="G89" s="18" t="n">
        <f aca="false">$C$89*(1-Assumptions!$B$71)</f>
        <v>30.1027984526992</v>
      </c>
      <c r="H89" s="18" t="n">
        <f aca="false">MIN($F$89,$G$89)</f>
        <v>26.7785530953235</v>
      </c>
      <c r="I89" s="18" t="str">
        <f aca="false">IF($F$89&lt;=$G$89,"cap","discount")</f>
        <v>cap</v>
      </c>
      <c r="J89" s="18" t="n">
        <f aca="false">Assumptions!$B$69/$H$89</f>
        <v>186716.585552682</v>
      </c>
      <c r="K89" s="18" t="n">
        <f aca="false">Assumptions!$B$74/(Assumptions!$B$20+Assumptions!$B$17+$B$89+$E$89+$J$89)</f>
        <v>42.7393378414047</v>
      </c>
      <c r="L89" s="18" t="n">
        <f aca="false">$C$89*(1-Assumptions!$B$75)</f>
        <v>31.9842233559929</v>
      </c>
      <c r="M89" s="18" t="n">
        <f aca="false">MIN($K$89,$L$89)</f>
        <v>31.9842233559929</v>
      </c>
      <c r="N89" s="18" t="str">
        <f aca="false">IF($K$89&lt;=$L$89,"cap","discount")</f>
        <v>discount</v>
      </c>
      <c r="O89" s="18" t="n">
        <f aca="false">Assumptions!$B$73/$M$89</f>
        <v>93796.2434356841</v>
      </c>
      <c r="P89" s="18" t="n">
        <f aca="false">MAX(Assumptions!$B$4,(Assumptions!$B$10*(Assumptions!$B$20+$E$89+Assumptions!$B$17+$J$89+$O$89+$D$89)-Assumptions!$B$17)/(1-Assumptions!$B$10))</f>
        <v>587882.229488009</v>
      </c>
      <c r="Q89" s="18" t="n">
        <f aca="false">Assumptions!$B$20+$E$89+Assumptions!$B$17+$P$89+$J$89+$O$89+$D$89</f>
        <v>38327301.7652924</v>
      </c>
      <c r="R89" s="18" t="n">
        <f aca="false">IF($C$89&lt;Assumptions!$B$37,Assumptions!$B$37*(Assumptions!$B$21+Assumptions!$B$22/Assumptions!$B$37)/(Assumptions!$B$21+Assumptions!$B$22/$C$89),Assumptions!$B$37)</f>
        <v>1</v>
      </c>
      <c r="S89" s="18" t="n">
        <f aca="false">Assumptions!$B$38/$R$89</f>
        <v>1</v>
      </c>
      <c r="T89" s="18" t="n">
        <f aca="false">Assumptions!$B$39*$S$89</f>
        <v>5000000</v>
      </c>
      <c r="U89" s="18" t="n">
        <f aca="false">IF($C$89&lt;Assumptions!$B$42,Assumptions!$B$42*(Assumptions!$B$21+Assumptions!$B$22/Assumptions!$B$42)/(Assumptions!$B$21+Assumptions!$B$22/$C$89),Assumptions!$B$42)</f>
        <v>3</v>
      </c>
      <c r="V89" s="18" t="n">
        <f aca="false">Assumptions!$B$43/$U$89</f>
        <v>1</v>
      </c>
      <c r="W89" s="18" t="n">
        <f aca="false">Assumptions!$B$44*$V$89</f>
        <v>5000000</v>
      </c>
      <c r="X89" s="18" t="n">
        <f aca="false">IF($C$89&lt;Assumptions!$B$47,Assumptions!$B$47*(Assumptions!$B$21+Assumptions!$B$22/Assumptions!$B$47)/(Assumptions!$B$21+Assumptions!$B$22/$C$89),Assumptions!$B$47)</f>
        <v>10</v>
      </c>
      <c r="Y89" s="18" t="n">
        <f aca="false">Assumptions!$B$48/$X$89</f>
        <v>1</v>
      </c>
      <c r="Z89" s="18" t="n">
        <f aca="false">Assumptions!$B$49*$Y$89</f>
        <v>3000000</v>
      </c>
      <c r="AA89" s="18" t="n">
        <f aca="false">IF($C$89&lt;Assumptions!$B$52,Assumptions!$B$52*(Assumptions!$B$21+Assumptions!$B$22/Assumptions!$B$52)/(Assumptions!$B$21+Assumptions!$B$22/$C$89),Assumptions!$B$52)</f>
        <v>25</v>
      </c>
      <c r="AB89" s="18" t="n">
        <f aca="false">Assumptions!$B$53/$AA$89</f>
        <v>1</v>
      </c>
      <c r="AC89" s="18" t="n">
        <f aca="false">Assumptions!$B$54*$AB$89</f>
        <v>2400000</v>
      </c>
      <c r="AD89" s="18" t="n">
        <f aca="false">IF($C$89&lt;Assumptions!$B$57,Assumptions!$B$57*(Assumptions!$B$21+Assumptions!$B$22/Assumptions!$B$57)/(Assumptions!$B$21+Assumptions!$B$22/$C$89),Assumptions!$B$57)</f>
        <v>57.6817359540603</v>
      </c>
      <c r="AE89" s="18" t="n">
        <f aca="false">Assumptions!$B$58/$AD$89</f>
        <v>1.04019060812917</v>
      </c>
      <c r="AF89" s="18" t="n">
        <f aca="false">Assumptions!$B$59*$AE$89</f>
        <v>1733651.36027881</v>
      </c>
      <c r="AG89" s="18" t="n">
        <f aca="false">IF($C$89&lt;Assumptions!$B$62,Assumptions!$B$62*(Assumptions!$B$21+Assumptions!$B$22/Assumptions!$B$62)/(Assumptions!$B$21+Assumptions!$B$22/$C$89),Assumptions!$B$62)</f>
        <v>48.9126262367378</v>
      </c>
      <c r="AH89" s="18" t="n">
        <f aca="false">Assumptions!$B$63/$AG$89</f>
        <v>1.00502293134033</v>
      </c>
      <c r="AI89" s="18" t="n">
        <f aca="false">Assumptions!$B$64*$AH$89</f>
        <v>6133320.27733387</v>
      </c>
      <c r="AJ89" s="16"/>
      <c r="AK89" s="16"/>
      <c r="AL89" s="16"/>
    </row>
    <row r="90" customFormat="false" ht="23.85" hidden="true" customHeight="false" outlineLevel="0" collapsed="false">
      <c r="A90" s="6" t="n">
        <f aca="false">ROW()-ROW($A$33)+Assumptions!$B$4</f>
        <v>57</v>
      </c>
      <c r="B90" s="18" t="n">
        <f aca="false">$P$89</f>
        <v>587882.229488009</v>
      </c>
      <c r="C90" s="18" t="n">
        <f aca="false">Assumptions!$B$6/(Assumptions!$B$16+$B$90)</f>
        <v>37.628498065874</v>
      </c>
      <c r="D90" s="18" t="n">
        <f aca="false">Assumptions!$B$7/$C$90</f>
        <v>797268.069203315</v>
      </c>
      <c r="E90" s="18" t="n">
        <f aca="false">$T$90+$W$90+$Z$90+$AC$90+$AF$90+$AI$90</f>
        <v>23266971.6376127</v>
      </c>
      <c r="F90" s="18" t="n">
        <f aca="false">Assumptions!$B$70/(Assumptions!$B$20+Assumptions!$B$17+$B$90+$E$90+$O$89)</f>
        <v>26.7785530953235</v>
      </c>
      <c r="G90" s="18" t="n">
        <f aca="false">$C$90*(1-Assumptions!$B$71)</f>
        <v>30.1027984526992</v>
      </c>
      <c r="H90" s="18" t="n">
        <f aca="false">MIN($F$90,$G$90)</f>
        <v>26.7785530953235</v>
      </c>
      <c r="I90" s="18" t="str">
        <f aca="false">IF($F$90&lt;=$G$90,"cap","discount")</f>
        <v>cap</v>
      </c>
      <c r="J90" s="18" t="n">
        <f aca="false">Assumptions!$B$69/$H$90</f>
        <v>186716.585552682</v>
      </c>
      <c r="K90" s="18" t="n">
        <f aca="false">Assumptions!$B$74/(Assumptions!$B$20+Assumptions!$B$17+$B$90+$E$90+$J$90)</f>
        <v>42.7393378414047</v>
      </c>
      <c r="L90" s="18" t="n">
        <f aca="false">$C$90*(1-Assumptions!$B$75)</f>
        <v>31.9842233559929</v>
      </c>
      <c r="M90" s="18" t="n">
        <f aca="false">MIN($K$90,$L$90)</f>
        <v>31.9842233559929</v>
      </c>
      <c r="N90" s="18" t="str">
        <f aca="false">IF($K$90&lt;=$L$90,"cap","discount")</f>
        <v>discount</v>
      </c>
      <c r="O90" s="18" t="n">
        <f aca="false">Assumptions!$B$73/$M$90</f>
        <v>93796.2434356841</v>
      </c>
      <c r="P90" s="18" t="n">
        <f aca="false">MAX(Assumptions!$B$4,(Assumptions!$B$10*(Assumptions!$B$20+$E$90+Assumptions!$B$17+$J$90+$O$90+$D$90)-Assumptions!$B$17)/(1-Assumptions!$B$10))</f>
        <v>587882.229488009</v>
      </c>
      <c r="Q90" s="18" t="n">
        <f aca="false">Assumptions!$B$20+$E$90+Assumptions!$B$17+$P$90+$J$90+$O$90+$D$90</f>
        <v>38327301.7652924</v>
      </c>
      <c r="R90" s="18" t="n">
        <f aca="false">IF($C$90&lt;Assumptions!$B$37,Assumptions!$B$37*(Assumptions!$B$21+Assumptions!$B$22/Assumptions!$B$37)/(Assumptions!$B$21+Assumptions!$B$22/$C$90),Assumptions!$B$37)</f>
        <v>1</v>
      </c>
      <c r="S90" s="18" t="n">
        <f aca="false">Assumptions!$B$38/$R$90</f>
        <v>1</v>
      </c>
      <c r="T90" s="18" t="n">
        <f aca="false">Assumptions!$B$39*$S$90</f>
        <v>5000000</v>
      </c>
      <c r="U90" s="18" t="n">
        <f aca="false">IF($C$90&lt;Assumptions!$B$42,Assumptions!$B$42*(Assumptions!$B$21+Assumptions!$B$22/Assumptions!$B$42)/(Assumptions!$B$21+Assumptions!$B$22/$C$90),Assumptions!$B$42)</f>
        <v>3</v>
      </c>
      <c r="V90" s="18" t="n">
        <f aca="false">Assumptions!$B$43/$U$90</f>
        <v>1</v>
      </c>
      <c r="W90" s="18" t="n">
        <f aca="false">Assumptions!$B$44*$V$90</f>
        <v>5000000</v>
      </c>
      <c r="X90" s="18" t="n">
        <f aca="false">IF($C$90&lt;Assumptions!$B$47,Assumptions!$B$47*(Assumptions!$B$21+Assumptions!$B$22/Assumptions!$B$47)/(Assumptions!$B$21+Assumptions!$B$22/$C$90),Assumptions!$B$47)</f>
        <v>10</v>
      </c>
      <c r="Y90" s="18" t="n">
        <f aca="false">Assumptions!$B$48/$X$90</f>
        <v>1</v>
      </c>
      <c r="Z90" s="18" t="n">
        <f aca="false">Assumptions!$B$49*$Y$90</f>
        <v>3000000</v>
      </c>
      <c r="AA90" s="18" t="n">
        <f aca="false">IF($C$90&lt;Assumptions!$B$52,Assumptions!$B$52*(Assumptions!$B$21+Assumptions!$B$22/Assumptions!$B$52)/(Assumptions!$B$21+Assumptions!$B$22/$C$90),Assumptions!$B$52)</f>
        <v>25</v>
      </c>
      <c r="AB90" s="18" t="n">
        <f aca="false">Assumptions!$B$53/$AA$90</f>
        <v>1</v>
      </c>
      <c r="AC90" s="18" t="n">
        <f aca="false">Assumptions!$B$54*$AB$90</f>
        <v>2400000</v>
      </c>
      <c r="AD90" s="18" t="n">
        <f aca="false">IF($C$90&lt;Assumptions!$B$57,Assumptions!$B$57*(Assumptions!$B$21+Assumptions!$B$22/Assumptions!$B$57)/(Assumptions!$B$21+Assumptions!$B$22/$C$90),Assumptions!$B$57)</f>
        <v>57.6817359540603</v>
      </c>
      <c r="AE90" s="18" t="n">
        <f aca="false">Assumptions!$B$58/$AD$90</f>
        <v>1.04019060812917</v>
      </c>
      <c r="AF90" s="18" t="n">
        <f aca="false">Assumptions!$B$59*$AE$90</f>
        <v>1733651.36027881</v>
      </c>
      <c r="AG90" s="18" t="n">
        <f aca="false">IF($C$90&lt;Assumptions!$B$62,Assumptions!$B$62*(Assumptions!$B$21+Assumptions!$B$22/Assumptions!$B$62)/(Assumptions!$B$21+Assumptions!$B$22/$C$90),Assumptions!$B$62)</f>
        <v>48.9126262367378</v>
      </c>
      <c r="AH90" s="18" t="n">
        <f aca="false">Assumptions!$B$63/$AG$90</f>
        <v>1.00502293134033</v>
      </c>
      <c r="AI90" s="18" t="n">
        <f aca="false">Assumptions!$B$64*$AH$90</f>
        <v>6133320.27733387</v>
      </c>
      <c r="AJ90" s="16"/>
      <c r="AK90" s="16"/>
      <c r="AL90" s="16"/>
    </row>
    <row r="91" customFormat="false" ht="23.85" hidden="true" customHeight="false" outlineLevel="0" collapsed="false">
      <c r="A91" s="6" t="n">
        <f aca="false">ROW()-ROW($A$33)+Assumptions!$B$4</f>
        <v>58</v>
      </c>
      <c r="B91" s="18" t="n">
        <f aca="false">$P$90</f>
        <v>587882.229488009</v>
      </c>
      <c r="C91" s="18" t="n">
        <f aca="false">Assumptions!$B$6/(Assumptions!$B$16+$B$91)</f>
        <v>37.628498065874</v>
      </c>
      <c r="D91" s="18" t="n">
        <f aca="false">Assumptions!$B$7/$C$91</f>
        <v>797268.069203315</v>
      </c>
      <c r="E91" s="18" t="n">
        <f aca="false">$T$91+$W$91+$Z$91+$AC$91+$AF$91+$AI$91</f>
        <v>23266971.6376127</v>
      </c>
      <c r="F91" s="18" t="n">
        <f aca="false">Assumptions!$B$70/(Assumptions!$B$20+Assumptions!$B$17+$B$91+$E$91+$O$90)</f>
        <v>26.7785530953235</v>
      </c>
      <c r="G91" s="18" t="n">
        <f aca="false">$C$91*(1-Assumptions!$B$71)</f>
        <v>30.1027984526992</v>
      </c>
      <c r="H91" s="18" t="n">
        <f aca="false">MIN($F$91,$G$91)</f>
        <v>26.7785530953235</v>
      </c>
      <c r="I91" s="18" t="str">
        <f aca="false">IF($F$91&lt;=$G$91,"cap","discount")</f>
        <v>cap</v>
      </c>
      <c r="J91" s="18" t="n">
        <f aca="false">Assumptions!$B$69/$H$91</f>
        <v>186716.585552682</v>
      </c>
      <c r="K91" s="18" t="n">
        <f aca="false">Assumptions!$B$74/(Assumptions!$B$20+Assumptions!$B$17+$B$91+$E$91+$J$91)</f>
        <v>42.7393378414047</v>
      </c>
      <c r="L91" s="18" t="n">
        <f aca="false">$C$91*(1-Assumptions!$B$75)</f>
        <v>31.9842233559929</v>
      </c>
      <c r="M91" s="18" t="n">
        <f aca="false">MIN($K$91,$L$91)</f>
        <v>31.9842233559929</v>
      </c>
      <c r="N91" s="18" t="str">
        <f aca="false">IF($K$91&lt;=$L$91,"cap","discount")</f>
        <v>discount</v>
      </c>
      <c r="O91" s="18" t="n">
        <f aca="false">Assumptions!$B$73/$M$91</f>
        <v>93796.2434356841</v>
      </c>
      <c r="P91" s="18" t="n">
        <f aca="false">MAX(Assumptions!$B$4,(Assumptions!$B$10*(Assumptions!$B$20+$E$91+Assumptions!$B$17+$J$91+$O$91+$D$91)-Assumptions!$B$17)/(1-Assumptions!$B$10))</f>
        <v>587882.229488009</v>
      </c>
      <c r="Q91" s="18" t="n">
        <f aca="false">Assumptions!$B$20+$E$91+Assumptions!$B$17+$P$91+$J$91+$O$91+$D$91</f>
        <v>38327301.7652924</v>
      </c>
      <c r="R91" s="18" t="n">
        <f aca="false">IF($C$91&lt;Assumptions!$B$37,Assumptions!$B$37*(Assumptions!$B$21+Assumptions!$B$22/Assumptions!$B$37)/(Assumptions!$B$21+Assumptions!$B$22/$C$91),Assumptions!$B$37)</f>
        <v>1</v>
      </c>
      <c r="S91" s="18" t="n">
        <f aca="false">Assumptions!$B$38/$R$91</f>
        <v>1</v>
      </c>
      <c r="T91" s="18" t="n">
        <f aca="false">Assumptions!$B$39*$S$91</f>
        <v>5000000</v>
      </c>
      <c r="U91" s="18" t="n">
        <f aca="false">IF($C$91&lt;Assumptions!$B$42,Assumptions!$B$42*(Assumptions!$B$21+Assumptions!$B$22/Assumptions!$B$42)/(Assumptions!$B$21+Assumptions!$B$22/$C$91),Assumptions!$B$42)</f>
        <v>3</v>
      </c>
      <c r="V91" s="18" t="n">
        <f aca="false">Assumptions!$B$43/$U$91</f>
        <v>1</v>
      </c>
      <c r="W91" s="18" t="n">
        <f aca="false">Assumptions!$B$44*$V$91</f>
        <v>5000000</v>
      </c>
      <c r="X91" s="18" t="n">
        <f aca="false">IF($C$91&lt;Assumptions!$B$47,Assumptions!$B$47*(Assumptions!$B$21+Assumptions!$B$22/Assumptions!$B$47)/(Assumptions!$B$21+Assumptions!$B$22/$C$91),Assumptions!$B$47)</f>
        <v>10</v>
      </c>
      <c r="Y91" s="18" t="n">
        <f aca="false">Assumptions!$B$48/$X$91</f>
        <v>1</v>
      </c>
      <c r="Z91" s="18" t="n">
        <f aca="false">Assumptions!$B$49*$Y$91</f>
        <v>3000000</v>
      </c>
      <c r="AA91" s="18" t="n">
        <f aca="false">IF($C$91&lt;Assumptions!$B$52,Assumptions!$B$52*(Assumptions!$B$21+Assumptions!$B$22/Assumptions!$B$52)/(Assumptions!$B$21+Assumptions!$B$22/$C$91),Assumptions!$B$52)</f>
        <v>25</v>
      </c>
      <c r="AB91" s="18" t="n">
        <f aca="false">Assumptions!$B$53/$AA$91</f>
        <v>1</v>
      </c>
      <c r="AC91" s="18" t="n">
        <f aca="false">Assumptions!$B$54*$AB$91</f>
        <v>2400000</v>
      </c>
      <c r="AD91" s="18" t="n">
        <f aca="false">IF($C$91&lt;Assumptions!$B$57,Assumptions!$B$57*(Assumptions!$B$21+Assumptions!$B$22/Assumptions!$B$57)/(Assumptions!$B$21+Assumptions!$B$22/$C$91),Assumptions!$B$57)</f>
        <v>57.6817359540603</v>
      </c>
      <c r="AE91" s="18" t="n">
        <f aca="false">Assumptions!$B$58/$AD$91</f>
        <v>1.04019060812917</v>
      </c>
      <c r="AF91" s="18" t="n">
        <f aca="false">Assumptions!$B$59*$AE$91</f>
        <v>1733651.36027881</v>
      </c>
      <c r="AG91" s="18" t="n">
        <f aca="false">IF($C$91&lt;Assumptions!$B$62,Assumptions!$B$62*(Assumptions!$B$21+Assumptions!$B$22/Assumptions!$B$62)/(Assumptions!$B$21+Assumptions!$B$22/$C$91),Assumptions!$B$62)</f>
        <v>48.9126262367378</v>
      </c>
      <c r="AH91" s="18" t="n">
        <f aca="false">Assumptions!$B$63/$AG$91</f>
        <v>1.00502293134033</v>
      </c>
      <c r="AI91" s="18" t="n">
        <f aca="false">Assumptions!$B$64*$AH$91</f>
        <v>6133320.27733387</v>
      </c>
      <c r="AJ91" s="16"/>
      <c r="AK91" s="16"/>
      <c r="AL91" s="16"/>
    </row>
    <row r="92" customFormat="false" ht="23.85" hidden="true" customHeight="false" outlineLevel="0" collapsed="false">
      <c r="A92" s="6" t="n">
        <f aca="false">ROW()-ROW($A$33)+Assumptions!$B$4</f>
        <v>59</v>
      </c>
      <c r="B92" s="18" t="n">
        <f aca="false">$P$91</f>
        <v>587882.229488009</v>
      </c>
      <c r="C92" s="18" t="n">
        <f aca="false">Assumptions!$B$6/(Assumptions!$B$16+$B$92)</f>
        <v>37.628498065874</v>
      </c>
      <c r="D92" s="18" t="n">
        <f aca="false">Assumptions!$B$7/$C$92</f>
        <v>797268.069203315</v>
      </c>
      <c r="E92" s="18" t="n">
        <f aca="false">$T$92+$W$92+$Z$92+$AC$92+$AF$92+$AI$92</f>
        <v>23266971.6376127</v>
      </c>
      <c r="F92" s="18" t="n">
        <f aca="false">Assumptions!$B$70/(Assumptions!$B$20+Assumptions!$B$17+$B$92+$E$92+$O$91)</f>
        <v>26.7785530953235</v>
      </c>
      <c r="G92" s="18" t="n">
        <f aca="false">$C$92*(1-Assumptions!$B$71)</f>
        <v>30.1027984526992</v>
      </c>
      <c r="H92" s="18" t="n">
        <f aca="false">MIN($F$92,$G$92)</f>
        <v>26.7785530953235</v>
      </c>
      <c r="I92" s="18" t="str">
        <f aca="false">IF($F$92&lt;=$G$92,"cap","discount")</f>
        <v>cap</v>
      </c>
      <c r="J92" s="18" t="n">
        <f aca="false">Assumptions!$B$69/$H$92</f>
        <v>186716.585552682</v>
      </c>
      <c r="K92" s="18" t="n">
        <f aca="false">Assumptions!$B$74/(Assumptions!$B$20+Assumptions!$B$17+$B$92+$E$92+$J$92)</f>
        <v>42.7393378414047</v>
      </c>
      <c r="L92" s="18" t="n">
        <f aca="false">$C$92*(1-Assumptions!$B$75)</f>
        <v>31.9842233559929</v>
      </c>
      <c r="M92" s="18" t="n">
        <f aca="false">MIN($K$92,$L$92)</f>
        <v>31.9842233559929</v>
      </c>
      <c r="N92" s="18" t="str">
        <f aca="false">IF($K$92&lt;=$L$92,"cap","discount")</f>
        <v>discount</v>
      </c>
      <c r="O92" s="18" t="n">
        <f aca="false">Assumptions!$B$73/$M$92</f>
        <v>93796.2434356841</v>
      </c>
      <c r="P92" s="18" t="n">
        <f aca="false">MAX(Assumptions!$B$4,(Assumptions!$B$10*(Assumptions!$B$20+$E$92+Assumptions!$B$17+$J$92+$O$92+$D$92)-Assumptions!$B$17)/(1-Assumptions!$B$10))</f>
        <v>587882.229488009</v>
      </c>
      <c r="Q92" s="18" t="n">
        <f aca="false">Assumptions!$B$20+$E$92+Assumptions!$B$17+$P$92+$J$92+$O$92+$D$92</f>
        <v>38327301.7652924</v>
      </c>
      <c r="R92" s="18" t="n">
        <f aca="false">IF($C$92&lt;Assumptions!$B$37,Assumptions!$B$37*(Assumptions!$B$21+Assumptions!$B$22/Assumptions!$B$37)/(Assumptions!$B$21+Assumptions!$B$22/$C$92),Assumptions!$B$37)</f>
        <v>1</v>
      </c>
      <c r="S92" s="18" t="n">
        <f aca="false">Assumptions!$B$38/$R$92</f>
        <v>1</v>
      </c>
      <c r="T92" s="18" t="n">
        <f aca="false">Assumptions!$B$39*$S$92</f>
        <v>5000000</v>
      </c>
      <c r="U92" s="18" t="n">
        <f aca="false">IF($C$92&lt;Assumptions!$B$42,Assumptions!$B$42*(Assumptions!$B$21+Assumptions!$B$22/Assumptions!$B$42)/(Assumptions!$B$21+Assumptions!$B$22/$C$92),Assumptions!$B$42)</f>
        <v>3</v>
      </c>
      <c r="V92" s="18" t="n">
        <f aca="false">Assumptions!$B$43/$U$92</f>
        <v>1</v>
      </c>
      <c r="W92" s="18" t="n">
        <f aca="false">Assumptions!$B$44*$V$92</f>
        <v>5000000</v>
      </c>
      <c r="X92" s="18" t="n">
        <f aca="false">IF($C$92&lt;Assumptions!$B$47,Assumptions!$B$47*(Assumptions!$B$21+Assumptions!$B$22/Assumptions!$B$47)/(Assumptions!$B$21+Assumptions!$B$22/$C$92),Assumptions!$B$47)</f>
        <v>10</v>
      </c>
      <c r="Y92" s="18" t="n">
        <f aca="false">Assumptions!$B$48/$X$92</f>
        <v>1</v>
      </c>
      <c r="Z92" s="18" t="n">
        <f aca="false">Assumptions!$B$49*$Y$92</f>
        <v>3000000</v>
      </c>
      <c r="AA92" s="18" t="n">
        <f aca="false">IF($C$92&lt;Assumptions!$B$52,Assumptions!$B$52*(Assumptions!$B$21+Assumptions!$B$22/Assumptions!$B$52)/(Assumptions!$B$21+Assumptions!$B$22/$C$92),Assumptions!$B$52)</f>
        <v>25</v>
      </c>
      <c r="AB92" s="18" t="n">
        <f aca="false">Assumptions!$B$53/$AA$92</f>
        <v>1</v>
      </c>
      <c r="AC92" s="18" t="n">
        <f aca="false">Assumptions!$B$54*$AB$92</f>
        <v>2400000</v>
      </c>
      <c r="AD92" s="18" t="n">
        <f aca="false">IF($C$92&lt;Assumptions!$B$57,Assumptions!$B$57*(Assumptions!$B$21+Assumptions!$B$22/Assumptions!$B$57)/(Assumptions!$B$21+Assumptions!$B$22/$C$92),Assumptions!$B$57)</f>
        <v>57.6817359540603</v>
      </c>
      <c r="AE92" s="18" t="n">
        <f aca="false">Assumptions!$B$58/$AD$92</f>
        <v>1.04019060812917</v>
      </c>
      <c r="AF92" s="18" t="n">
        <f aca="false">Assumptions!$B$59*$AE$92</f>
        <v>1733651.36027881</v>
      </c>
      <c r="AG92" s="18" t="n">
        <f aca="false">IF($C$92&lt;Assumptions!$B$62,Assumptions!$B$62*(Assumptions!$B$21+Assumptions!$B$22/Assumptions!$B$62)/(Assumptions!$B$21+Assumptions!$B$22/$C$92),Assumptions!$B$62)</f>
        <v>48.9126262367378</v>
      </c>
      <c r="AH92" s="18" t="n">
        <f aca="false">Assumptions!$B$63/$AG$92</f>
        <v>1.00502293134033</v>
      </c>
      <c r="AI92" s="18" t="n">
        <f aca="false">Assumptions!$B$64*$AH$92</f>
        <v>6133320.27733387</v>
      </c>
      <c r="AJ92" s="16"/>
      <c r="AK92" s="16"/>
      <c r="AL92" s="16"/>
    </row>
    <row r="93" customFormat="false" ht="23.85" hidden="true" customHeight="false" outlineLevel="0" collapsed="false">
      <c r="A93" s="6" t="n">
        <f aca="false">ROW()-ROW($A$33)+Assumptions!$B$4</f>
        <v>60</v>
      </c>
      <c r="B93" s="18" t="n">
        <f aca="false">$P$92</f>
        <v>587882.229488009</v>
      </c>
      <c r="C93" s="18" t="n">
        <f aca="false">Assumptions!$B$6/(Assumptions!$B$16+$B$93)</f>
        <v>37.628498065874</v>
      </c>
      <c r="D93" s="18" t="n">
        <f aca="false">Assumptions!$B$7/$C$93</f>
        <v>797268.069203315</v>
      </c>
      <c r="E93" s="18" t="n">
        <f aca="false">$T$93+$W$93+$Z$93+$AC$93+$AF$93+$AI$93</f>
        <v>23266971.6376127</v>
      </c>
      <c r="F93" s="18" t="n">
        <f aca="false">Assumptions!$B$70/(Assumptions!$B$20+Assumptions!$B$17+$B$93+$E$93+$O$92)</f>
        <v>26.7785530953235</v>
      </c>
      <c r="G93" s="18" t="n">
        <f aca="false">$C$93*(1-Assumptions!$B$71)</f>
        <v>30.1027984526992</v>
      </c>
      <c r="H93" s="18" t="n">
        <f aca="false">MIN($F$93,$G$93)</f>
        <v>26.7785530953235</v>
      </c>
      <c r="I93" s="18" t="str">
        <f aca="false">IF($F$93&lt;=$G$93,"cap","discount")</f>
        <v>cap</v>
      </c>
      <c r="J93" s="18" t="n">
        <f aca="false">Assumptions!$B$69/$H$93</f>
        <v>186716.585552682</v>
      </c>
      <c r="K93" s="18" t="n">
        <f aca="false">Assumptions!$B$74/(Assumptions!$B$20+Assumptions!$B$17+$B$93+$E$93+$J$93)</f>
        <v>42.7393378414047</v>
      </c>
      <c r="L93" s="18" t="n">
        <f aca="false">$C$93*(1-Assumptions!$B$75)</f>
        <v>31.9842233559929</v>
      </c>
      <c r="M93" s="18" t="n">
        <f aca="false">MIN($K$93,$L$93)</f>
        <v>31.9842233559929</v>
      </c>
      <c r="N93" s="18" t="str">
        <f aca="false">IF($K$93&lt;=$L$93,"cap","discount")</f>
        <v>discount</v>
      </c>
      <c r="O93" s="18" t="n">
        <f aca="false">Assumptions!$B$73/$M$93</f>
        <v>93796.2434356841</v>
      </c>
      <c r="P93" s="18" t="n">
        <f aca="false">MAX(Assumptions!$B$4,(Assumptions!$B$10*(Assumptions!$B$20+$E$93+Assumptions!$B$17+$J$93+$O$93+$D$93)-Assumptions!$B$17)/(1-Assumptions!$B$10))</f>
        <v>587882.229488009</v>
      </c>
      <c r="Q93" s="18" t="n">
        <f aca="false">Assumptions!$B$20+$E$93+Assumptions!$B$17+$P$93+$J$93+$O$93+$D$93</f>
        <v>38327301.7652924</v>
      </c>
      <c r="R93" s="18" t="n">
        <f aca="false">IF($C$93&lt;Assumptions!$B$37,Assumptions!$B$37*(Assumptions!$B$21+Assumptions!$B$22/Assumptions!$B$37)/(Assumptions!$B$21+Assumptions!$B$22/$C$93),Assumptions!$B$37)</f>
        <v>1</v>
      </c>
      <c r="S93" s="18" t="n">
        <f aca="false">Assumptions!$B$38/$R$93</f>
        <v>1</v>
      </c>
      <c r="T93" s="18" t="n">
        <f aca="false">Assumptions!$B$39*$S$93</f>
        <v>5000000</v>
      </c>
      <c r="U93" s="18" t="n">
        <f aca="false">IF($C$93&lt;Assumptions!$B$42,Assumptions!$B$42*(Assumptions!$B$21+Assumptions!$B$22/Assumptions!$B$42)/(Assumptions!$B$21+Assumptions!$B$22/$C$93),Assumptions!$B$42)</f>
        <v>3</v>
      </c>
      <c r="V93" s="18" t="n">
        <f aca="false">Assumptions!$B$43/$U$93</f>
        <v>1</v>
      </c>
      <c r="W93" s="18" t="n">
        <f aca="false">Assumptions!$B$44*$V$93</f>
        <v>5000000</v>
      </c>
      <c r="X93" s="18" t="n">
        <f aca="false">IF($C$93&lt;Assumptions!$B$47,Assumptions!$B$47*(Assumptions!$B$21+Assumptions!$B$22/Assumptions!$B$47)/(Assumptions!$B$21+Assumptions!$B$22/$C$93),Assumptions!$B$47)</f>
        <v>10</v>
      </c>
      <c r="Y93" s="18" t="n">
        <f aca="false">Assumptions!$B$48/$X$93</f>
        <v>1</v>
      </c>
      <c r="Z93" s="18" t="n">
        <f aca="false">Assumptions!$B$49*$Y$93</f>
        <v>3000000</v>
      </c>
      <c r="AA93" s="18" t="n">
        <f aca="false">IF($C$93&lt;Assumptions!$B$52,Assumptions!$B$52*(Assumptions!$B$21+Assumptions!$B$22/Assumptions!$B$52)/(Assumptions!$B$21+Assumptions!$B$22/$C$93),Assumptions!$B$52)</f>
        <v>25</v>
      </c>
      <c r="AB93" s="18" t="n">
        <f aca="false">Assumptions!$B$53/$AA$93</f>
        <v>1</v>
      </c>
      <c r="AC93" s="18" t="n">
        <f aca="false">Assumptions!$B$54*$AB$93</f>
        <v>2400000</v>
      </c>
      <c r="AD93" s="18" t="n">
        <f aca="false">IF($C$93&lt;Assumptions!$B$57,Assumptions!$B$57*(Assumptions!$B$21+Assumptions!$B$22/Assumptions!$B$57)/(Assumptions!$B$21+Assumptions!$B$22/$C$93),Assumptions!$B$57)</f>
        <v>57.6817359540603</v>
      </c>
      <c r="AE93" s="18" t="n">
        <f aca="false">Assumptions!$B$58/$AD$93</f>
        <v>1.04019060812917</v>
      </c>
      <c r="AF93" s="18" t="n">
        <f aca="false">Assumptions!$B$59*$AE$93</f>
        <v>1733651.36027881</v>
      </c>
      <c r="AG93" s="18" t="n">
        <f aca="false">IF($C$93&lt;Assumptions!$B$62,Assumptions!$B$62*(Assumptions!$B$21+Assumptions!$B$22/Assumptions!$B$62)/(Assumptions!$B$21+Assumptions!$B$22/$C$93),Assumptions!$B$62)</f>
        <v>48.9126262367378</v>
      </c>
      <c r="AH93" s="18" t="n">
        <f aca="false">Assumptions!$B$63/$AG$93</f>
        <v>1.00502293134033</v>
      </c>
      <c r="AI93" s="18" t="n">
        <f aca="false">Assumptions!$B$64*$AH$93</f>
        <v>6133320.27733387</v>
      </c>
      <c r="AJ93" s="16"/>
      <c r="AK93" s="16"/>
      <c r="AL93" s="16"/>
    </row>
    <row r="94" customFormat="false" ht="23.85" hidden="true" customHeight="false" outlineLevel="0" collapsed="false">
      <c r="A94" s="6" t="n">
        <f aca="false">ROW()-ROW($A$33)+Assumptions!$B$4</f>
        <v>61</v>
      </c>
      <c r="B94" s="18" t="n">
        <f aca="false">$P$93</f>
        <v>587882.229488009</v>
      </c>
      <c r="C94" s="18" t="n">
        <f aca="false">Assumptions!$B$6/(Assumptions!$B$16+$B$94)</f>
        <v>37.628498065874</v>
      </c>
      <c r="D94" s="18" t="n">
        <f aca="false">Assumptions!$B$7/$C$94</f>
        <v>797268.069203315</v>
      </c>
      <c r="E94" s="18" t="n">
        <f aca="false">$T$94+$W$94+$Z$94+$AC$94+$AF$94+$AI$94</f>
        <v>23266971.6376127</v>
      </c>
      <c r="F94" s="18" t="n">
        <f aca="false">Assumptions!$B$70/(Assumptions!$B$20+Assumptions!$B$17+$B$94+$E$94+$O$93)</f>
        <v>26.7785530953235</v>
      </c>
      <c r="G94" s="18" t="n">
        <f aca="false">$C$94*(1-Assumptions!$B$71)</f>
        <v>30.1027984526992</v>
      </c>
      <c r="H94" s="18" t="n">
        <f aca="false">MIN($F$94,$G$94)</f>
        <v>26.7785530953235</v>
      </c>
      <c r="I94" s="18" t="str">
        <f aca="false">IF($F$94&lt;=$G$94,"cap","discount")</f>
        <v>cap</v>
      </c>
      <c r="J94" s="18" t="n">
        <f aca="false">Assumptions!$B$69/$H$94</f>
        <v>186716.585552682</v>
      </c>
      <c r="K94" s="18" t="n">
        <f aca="false">Assumptions!$B$74/(Assumptions!$B$20+Assumptions!$B$17+$B$94+$E$94+$J$94)</f>
        <v>42.7393378414047</v>
      </c>
      <c r="L94" s="18" t="n">
        <f aca="false">$C$94*(1-Assumptions!$B$75)</f>
        <v>31.9842233559929</v>
      </c>
      <c r="M94" s="18" t="n">
        <f aca="false">MIN($K$94,$L$94)</f>
        <v>31.9842233559929</v>
      </c>
      <c r="N94" s="18" t="str">
        <f aca="false">IF($K$94&lt;=$L$94,"cap","discount")</f>
        <v>discount</v>
      </c>
      <c r="O94" s="18" t="n">
        <f aca="false">Assumptions!$B$73/$M$94</f>
        <v>93796.2434356841</v>
      </c>
      <c r="P94" s="18" t="n">
        <f aca="false">MAX(Assumptions!$B$4,(Assumptions!$B$10*(Assumptions!$B$20+$E$94+Assumptions!$B$17+$J$94+$O$94+$D$94)-Assumptions!$B$17)/(1-Assumptions!$B$10))</f>
        <v>587882.229488009</v>
      </c>
      <c r="Q94" s="18" t="n">
        <f aca="false">Assumptions!$B$20+$E$94+Assumptions!$B$17+$P$94+$J$94+$O$94+$D$94</f>
        <v>38327301.7652924</v>
      </c>
      <c r="R94" s="18" t="n">
        <f aca="false">IF($C$94&lt;Assumptions!$B$37,Assumptions!$B$37*(Assumptions!$B$21+Assumptions!$B$22/Assumptions!$B$37)/(Assumptions!$B$21+Assumptions!$B$22/$C$94),Assumptions!$B$37)</f>
        <v>1</v>
      </c>
      <c r="S94" s="18" t="n">
        <f aca="false">Assumptions!$B$38/$R$94</f>
        <v>1</v>
      </c>
      <c r="T94" s="18" t="n">
        <f aca="false">Assumptions!$B$39*$S$94</f>
        <v>5000000</v>
      </c>
      <c r="U94" s="18" t="n">
        <f aca="false">IF($C$94&lt;Assumptions!$B$42,Assumptions!$B$42*(Assumptions!$B$21+Assumptions!$B$22/Assumptions!$B$42)/(Assumptions!$B$21+Assumptions!$B$22/$C$94),Assumptions!$B$42)</f>
        <v>3</v>
      </c>
      <c r="V94" s="18" t="n">
        <f aca="false">Assumptions!$B$43/$U$94</f>
        <v>1</v>
      </c>
      <c r="W94" s="18" t="n">
        <f aca="false">Assumptions!$B$44*$V$94</f>
        <v>5000000</v>
      </c>
      <c r="X94" s="18" t="n">
        <f aca="false">IF($C$94&lt;Assumptions!$B$47,Assumptions!$B$47*(Assumptions!$B$21+Assumptions!$B$22/Assumptions!$B$47)/(Assumptions!$B$21+Assumptions!$B$22/$C$94),Assumptions!$B$47)</f>
        <v>10</v>
      </c>
      <c r="Y94" s="18" t="n">
        <f aca="false">Assumptions!$B$48/$X$94</f>
        <v>1</v>
      </c>
      <c r="Z94" s="18" t="n">
        <f aca="false">Assumptions!$B$49*$Y$94</f>
        <v>3000000</v>
      </c>
      <c r="AA94" s="18" t="n">
        <f aca="false">IF($C$94&lt;Assumptions!$B$52,Assumptions!$B$52*(Assumptions!$B$21+Assumptions!$B$22/Assumptions!$B$52)/(Assumptions!$B$21+Assumptions!$B$22/$C$94),Assumptions!$B$52)</f>
        <v>25</v>
      </c>
      <c r="AB94" s="18" t="n">
        <f aca="false">Assumptions!$B$53/$AA$94</f>
        <v>1</v>
      </c>
      <c r="AC94" s="18" t="n">
        <f aca="false">Assumptions!$B$54*$AB$94</f>
        <v>2400000</v>
      </c>
      <c r="AD94" s="18" t="n">
        <f aca="false">IF($C$94&lt;Assumptions!$B$57,Assumptions!$B$57*(Assumptions!$B$21+Assumptions!$B$22/Assumptions!$B$57)/(Assumptions!$B$21+Assumptions!$B$22/$C$94),Assumptions!$B$57)</f>
        <v>57.6817359540603</v>
      </c>
      <c r="AE94" s="18" t="n">
        <f aca="false">Assumptions!$B$58/$AD$94</f>
        <v>1.04019060812917</v>
      </c>
      <c r="AF94" s="18" t="n">
        <f aca="false">Assumptions!$B$59*$AE$94</f>
        <v>1733651.36027881</v>
      </c>
      <c r="AG94" s="18" t="n">
        <f aca="false">IF($C$94&lt;Assumptions!$B$62,Assumptions!$B$62*(Assumptions!$B$21+Assumptions!$B$22/Assumptions!$B$62)/(Assumptions!$B$21+Assumptions!$B$22/$C$94),Assumptions!$B$62)</f>
        <v>48.9126262367378</v>
      </c>
      <c r="AH94" s="18" t="n">
        <f aca="false">Assumptions!$B$63/$AG$94</f>
        <v>1.00502293134033</v>
      </c>
      <c r="AI94" s="18" t="n">
        <f aca="false">Assumptions!$B$64*$AH$94</f>
        <v>6133320.27733387</v>
      </c>
      <c r="AJ94" s="16"/>
      <c r="AK94" s="16"/>
      <c r="AL94" s="16"/>
    </row>
    <row r="95" customFormat="false" ht="23.85" hidden="true" customHeight="false" outlineLevel="0" collapsed="false">
      <c r="A95" s="6" t="n">
        <f aca="false">ROW()-ROW($A$33)+Assumptions!$B$4</f>
        <v>62</v>
      </c>
      <c r="B95" s="18" t="n">
        <f aca="false">$P$94</f>
        <v>587882.229488009</v>
      </c>
      <c r="C95" s="18" t="n">
        <f aca="false">Assumptions!$B$6/(Assumptions!$B$16+$B$95)</f>
        <v>37.628498065874</v>
      </c>
      <c r="D95" s="18" t="n">
        <f aca="false">Assumptions!$B$7/$C$95</f>
        <v>797268.069203315</v>
      </c>
      <c r="E95" s="18" t="n">
        <f aca="false">$T$95+$W$95+$Z$95+$AC$95+$AF$95+$AI$95</f>
        <v>23266971.6376127</v>
      </c>
      <c r="F95" s="18" t="n">
        <f aca="false">Assumptions!$B$70/(Assumptions!$B$20+Assumptions!$B$17+$B$95+$E$95+$O$94)</f>
        <v>26.7785530953235</v>
      </c>
      <c r="G95" s="18" t="n">
        <f aca="false">$C$95*(1-Assumptions!$B$71)</f>
        <v>30.1027984526992</v>
      </c>
      <c r="H95" s="18" t="n">
        <f aca="false">MIN($F$95,$G$95)</f>
        <v>26.7785530953235</v>
      </c>
      <c r="I95" s="18" t="str">
        <f aca="false">IF($F$95&lt;=$G$95,"cap","discount")</f>
        <v>cap</v>
      </c>
      <c r="J95" s="18" t="n">
        <f aca="false">Assumptions!$B$69/$H$95</f>
        <v>186716.585552682</v>
      </c>
      <c r="K95" s="18" t="n">
        <f aca="false">Assumptions!$B$74/(Assumptions!$B$20+Assumptions!$B$17+$B$95+$E$95+$J$95)</f>
        <v>42.7393378414047</v>
      </c>
      <c r="L95" s="18" t="n">
        <f aca="false">$C$95*(1-Assumptions!$B$75)</f>
        <v>31.9842233559929</v>
      </c>
      <c r="M95" s="18" t="n">
        <f aca="false">MIN($K$95,$L$95)</f>
        <v>31.9842233559929</v>
      </c>
      <c r="N95" s="18" t="str">
        <f aca="false">IF($K$95&lt;=$L$95,"cap","discount")</f>
        <v>discount</v>
      </c>
      <c r="O95" s="18" t="n">
        <f aca="false">Assumptions!$B$73/$M$95</f>
        <v>93796.2434356841</v>
      </c>
      <c r="P95" s="18" t="n">
        <f aca="false">MAX(Assumptions!$B$4,(Assumptions!$B$10*(Assumptions!$B$20+$E$95+Assumptions!$B$17+$J$95+$O$95+$D$95)-Assumptions!$B$17)/(1-Assumptions!$B$10))</f>
        <v>587882.229488009</v>
      </c>
      <c r="Q95" s="18" t="n">
        <f aca="false">Assumptions!$B$20+$E$95+Assumptions!$B$17+$P$95+$J$95+$O$95+$D$95</f>
        <v>38327301.7652924</v>
      </c>
      <c r="R95" s="18" t="n">
        <f aca="false">IF($C$95&lt;Assumptions!$B$37,Assumptions!$B$37*(Assumptions!$B$21+Assumptions!$B$22/Assumptions!$B$37)/(Assumptions!$B$21+Assumptions!$B$22/$C$95),Assumptions!$B$37)</f>
        <v>1</v>
      </c>
      <c r="S95" s="18" t="n">
        <f aca="false">Assumptions!$B$38/$R$95</f>
        <v>1</v>
      </c>
      <c r="T95" s="18" t="n">
        <f aca="false">Assumptions!$B$39*$S$95</f>
        <v>5000000</v>
      </c>
      <c r="U95" s="18" t="n">
        <f aca="false">IF($C$95&lt;Assumptions!$B$42,Assumptions!$B$42*(Assumptions!$B$21+Assumptions!$B$22/Assumptions!$B$42)/(Assumptions!$B$21+Assumptions!$B$22/$C$95),Assumptions!$B$42)</f>
        <v>3</v>
      </c>
      <c r="V95" s="18" t="n">
        <f aca="false">Assumptions!$B$43/$U$95</f>
        <v>1</v>
      </c>
      <c r="W95" s="18" t="n">
        <f aca="false">Assumptions!$B$44*$V$95</f>
        <v>5000000</v>
      </c>
      <c r="X95" s="18" t="n">
        <f aca="false">IF($C$95&lt;Assumptions!$B$47,Assumptions!$B$47*(Assumptions!$B$21+Assumptions!$B$22/Assumptions!$B$47)/(Assumptions!$B$21+Assumptions!$B$22/$C$95),Assumptions!$B$47)</f>
        <v>10</v>
      </c>
      <c r="Y95" s="18" t="n">
        <f aca="false">Assumptions!$B$48/$X$95</f>
        <v>1</v>
      </c>
      <c r="Z95" s="18" t="n">
        <f aca="false">Assumptions!$B$49*$Y$95</f>
        <v>3000000</v>
      </c>
      <c r="AA95" s="18" t="n">
        <f aca="false">IF($C$95&lt;Assumptions!$B$52,Assumptions!$B$52*(Assumptions!$B$21+Assumptions!$B$22/Assumptions!$B$52)/(Assumptions!$B$21+Assumptions!$B$22/$C$95),Assumptions!$B$52)</f>
        <v>25</v>
      </c>
      <c r="AB95" s="18" t="n">
        <f aca="false">Assumptions!$B$53/$AA$95</f>
        <v>1</v>
      </c>
      <c r="AC95" s="18" t="n">
        <f aca="false">Assumptions!$B$54*$AB$95</f>
        <v>2400000</v>
      </c>
      <c r="AD95" s="18" t="n">
        <f aca="false">IF($C$95&lt;Assumptions!$B$57,Assumptions!$B$57*(Assumptions!$B$21+Assumptions!$B$22/Assumptions!$B$57)/(Assumptions!$B$21+Assumptions!$B$22/$C$95),Assumptions!$B$57)</f>
        <v>57.6817359540603</v>
      </c>
      <c r="AE95" s="18" t="n">
        <f aca="false">Assumptions!$B$58/$AD$95</f>
        <v>1.04019060812917</v>
      </c>
      <c r="AF95" s="18" t="n">
        <f aca="false">Assumptions!$B$59*$AE$95</f>
        <v>1733651.36027881</v>
      </c>
      <c r="AG95" s="18" t="n">
        <f aca="false">IF($C$95&lt;Assumptions!$B$62,Assumptions!$B$62*(Assumptions!$B$21+Assumptions!$B$22/Assumptions!$B$62)/(Assumptions!$B$21+Assumptions!$B$22/$C$95),Assumptions!$B$62)</f>
        <v>48.9126262367378</v>
      </c>
      <c r="AH95" s="18" t="n">
        <f aca="false">Assumptions!$B$63/$AG$95</f>
        <v>1.00502293134033</v>
      </c>
      <c r="AI95" s="18" t="n">
        <f aca="false">Assumptions!$B$64*$AH$95</f>
        <v>6133320.27733387</v>
      </c>
      <c r="AJ95" s="16"/>
      <c r="AK95" s="16"/>
      <c r="AL95" s="16"/>
    </row>
    <row r="96" customFormat="false" ht="23.85" hidden="true" customHeight="false" outlineLevel="0" collapsed="false">
      <c r="A96" s="6" t="n">
        <f aca="false">ROW()-ROW($A$33)+Assumptions!$B$4</f>
        <v>63</v>
      </c>
      <c r="B96" s="18" t="n">
        <f aca="false">$P$95</f>
        <v>587882.229488009</v>
      </c>
      <c r="C96" s="18" t="n">
        <f aca="false">Assumptions!$B$6/(Assumptions!$B$16+$B$96)</f>
        <v>37.628498065874</v>
      </c>
      <c r="D96" s="18" t="n">
        <f aca="false">Assumptions!$B$7/$C$96</f>
        <v>797268.069203315</v>
      </c>
      <c r="E96" s="18" t="n">
        <f aca="false">$T$96+$W$96+$Z$96+$AC$96+$AF$96+$AI$96</f>
        <v>23266971.6376127</v>
      </c>
      <c r="F96" s="18" t="n">
        <f aca="false">Assumptions!$B$70/(Assumptions!$B$20+Assumptions!$B$17+$B$96+$E$96+$O$95)</f>
        <v>26.7785530953235</v>
      </c>
      <c r="G96" s="18" t="n">
        <f aca="false">$C$96*(1-Assumptions!$B$71)</f>
        <v>30.1027984526992</v>
      </c>
      <c r="H96" s="18" t="n">
        <f aca="false">MIN($F$96,$G$96)</f>
        <v>26.7785530953235</v>
      </c>
      <c r="I96" s="18" t="str">
        <f aca="false">IF($F$96&lt;=$G$96,"cap","discount")</f>
        <v>cap</v>
      </c>
      <c r="J96" s="18" t="n">
        <f aca="false">Assumptions!$B$69/$H$96</f>
        <v>186716.585552682</v>
      </c>
      <c r="K96" s="18" t="n">
        <f aca="false">Assumptions!$B$74/(Assumptions!$B$20+Assumptions!$B$17+$B$96+$E$96+$J$96)</f>
        <v>42.7393378414047</v>
      </c>
      <c r="L96" s="18" t="n">
        <f aca="false">$C$96*(1-Assumptions!$B$75)</f>
        <v>31.9842233559929</v>
      </c>
      <c r="M96" s="18" t="n">
        <f aca="false">MIN($K$96,$L$96)</f>
        <v>31.9842233559929</v>
      </c>
      <c r="N96" s="18" t="str">
        <f aca="false">IF($K$96&lt;=$L$96,"cap","discount")</f>
        <v>discount</v>
      </c>
      <c r="O96" s="18" t="n">
        <f aca="false">Assumptions!$B$73/$M$96</f>
        <v>93796.2434356841</v>
      </c>
      <c r="P96" s="18" t="n">
        <f aca="false">MAX(Assumptions!$B$4,(Assumptions!$B$10*(Assumptions!$B$20+$E$96+Assumptions!$B$17+$J$96+$O$96+$D$96)-Assumptions!$B$17)/(1-Assumptions!$B$10))</f>
        <v>587882.229488009</v>
      </c>
      <c r="Q96" s="18" t="n">
        <f aca="false">Assumptions!$B$20+$E$96+Assumptions!$B$17+$P$96+$J$96+$O$96+$D$96</f>
        <v>38327301.7652924</v>
      </c>
      <c r="R96" s="18" t="n">
        <f aca="false">IF($C$96&lt;Assumptions!$B$37,Assumptions!$B$37*(Assumptions!$B$21+Assumptions!$B$22/Assumptions!$B$37)/(Assumptions!$B$21+Assumptions!$B$22/$C$96),Assumptions!$B$37)</f>
        <v>1</v>
      </c>
      <c r="S96" s="18" t="n">
        <f aca="false">Assumptions!$B$38/$R$96</f>
        <v>1</v>
      </c>
      <c r="T96" s="18" t="n">
        <f aca="false">Assumptions!$B$39*$S$96</f>
        <v>5000000</v>
      </c>
      <c r="U96" s="18" t="n">
        <f aca="false">IF($C$96&lt;Assumptions!$B$42,Assumptions!$B$42*(Assumptions!$B$21+Assumptions!$B$22/Assumptions!$B$42)/(Assumptions!$B$21+Assumptions!$B$22/$C$96),Assumptions!$B$42)</f>
        <v>3</v>
      </c>
      <c r="V96" s="18" t="n">
        <f aca="false">Assumptions!$B$43/$U$96</f>
        <v>1</v>
      </c>
      <c r="W96" s="18" t="n">
        <f aca="false">Assumptions!$B$44*$V$96</f>
        <v>5000000</v>
      </c>
      <c r="X96" s="18" t="n">
        <f aca="false">IF($C$96&lt;Assumptions!$B$47,Assumptions!$B$47*(Assumptions!$B$21+Assumptions!$B$22/Assumptions!$B$47)/(Assumptions!$B$21+Assumptions!$B$22/$C$96),Assumptions!$B$47)</f>
        <v>10</v>
      </c>
      <c r="Y96" s="18" t="n">
        <f aca="false">Assumptions!$B$48/$X$96</f>
        <v>1</v>
      </c>
      <c r="Z96" s="18" t="n">
        <f aca="false">Assumptions!$B$49*$Y$96</f>
        <v>3000000</v>
      </c>
      <c r="AA96" s="18" t="n">
        <f aca="false">IF($C$96&lt;Assumptions!$B$52,Assumptions!$B$52*(Assumptions!$B$21+Assumptions!$B$22/Assumptions!$B$52)/(Assumptions!$B$21+Assumptions!$B$22/$C$96),Assumptions!$B$52)</f>
        <v>25</v>
      </c>
      <c r="AB96" s="18" t="n">
        <f aca="false">Assumptions!$B$53/$AA$96</f>
        <v>1</v>
      </c>
      <c r="AC96" s="18" t="n">
        <f aca="false">Assumptions!$B$54*$AB$96</f>
        <v>2400000</v>
      </c>
      <c r="AD96" s="18" t="n">
        <f aca="false">IF($C$96&lt;Assumptions!$B$57,Assumptions!$B$57*(Assumptions!$B$21+Assumptions!$B$22/Assumptions!$B$57)/(Assumptions!$B$21+Assumptions!$B$22/$C$96),Assumptions!$B$57)</f>
        <v>57.6817359540603</v>
      </c>
      <c r="AE96" s="18" t="n">
        <f aca="false">Assumptions!$B$58/$AD$96</f>
        <v>1.04019060812917</v>
      </c>
      <c r="AF96" s="18" t="n">
        <f aca="false">Assumptions!$B$59*$AE$96</f>
        <v>1733651.36027881</v>
      </c>
      <c r="AG96" s="18" t="n">
        <f aca="false">IF($C$96&lt;Assumptions!$B$62,Assumptions!$B$62*(Assumptions!$B$21+Assumptions!$B$22/Assumptions!$B$62)/(Assumptions!$B$21+Assumptions!$B$22/$C$96),Assumptions!$B$62)</f>
        <v>48.9126262367378</v>
      </c>
      <c r="AH96" s="18" t="n">
        <f aca="false">Assumptions!$B$63/$AG$96</f>
        <v>1.00502293134033</v>
      </c>
      <c r="AI96" s="18" t="n">
        <f aca="false">Assumptions!$B$64*$AH$96</f>
        <v>6133320.27733387</v>
      </c>
      <c r="AJ96" s="16"/>
      <c r="AK96" s="16"/>
      <c r="AL96" s="16"/>
    </row>
    <row r="97" customFormat="false" ht="23.85" hidden="true" customHeight="false" outlineLevel="0" collapsed="false">
      <c r="A97" s="6" t="n">
        <f aca="false">ROW()-ROW($A$33)+Assumptions!$B$4</f>
        <v>64</v>
      </c>
      <c r="B97" s="18" t="n">
        <f aca="false">$P$96</f>
        <v>587882.229488009</v>
      </c>
      <c r="C97" s="18" t="n">
        <f aca="false">Assumptions!$B$6/(Assumptions!$B$16+$B$97)</f>
        <v>37.628498065874</v>
      </c>
      <c r="D97" s="18" t="n">
        <f aca="false">Assumptions!$B$7/$C$97</f>
        <v>797268.069203315</v>
      </c>
      <c r="E97" s="18" t="n">
        <f aca="false">$T$97+$W$97+$Z$97+$AC$97+$AF$97+$AI$97</f>
        <v>23266971.6376127</v>
      </c>
      <c r="F97" s="18" t="n">
        <f aca="false">Assumptions!$B$70/(Assumptions!$B$20+Assumptions!$B$17+$B$97+$E$97+$O$96)</f>
        <v>26.7785530953235</v>
      </c>
      <c r="G97" s="18" t="n">
        <f aca="false">$C$97*(1-Assumptions!$B$71)</f>
        <v>30.1027984526992</v>
      </c>
      <c r="H97" s="18" t="n">
        <f aca="false">MIN($F$97,$G$97)</f>
        <v>26.7785530953235</v>
      </c>
      <c r="I97" s="18" t="str">
        <f aca="false">IF($F$97&lt;=$G$97,"cap","discount")</f>
        <v>cap</v>
      </c>
      <c r="J97" s="18" t="n">
        <f aca="false">Assumptions!$B$69/$H$97</f>
        <v>186716.585552682</v>
      </c>
      <c r="K97" s="18" t="n">
        <f aca="false">Assumptions!$B$74/(Assumptions!$B$20+Assumptions!$B$17+$B$97+$E$97+$J$97)</f>
        <v>42.7393378414047</v>
      </c>
      <c r="L97" s="18" t="n">
        <f aca="false">$C$97*(1-Assumptions!$B$75)</f>
        <v>31.9842233559929</v>
      </c>
      <c r="M97" s="18" t="n">
        <f aca="false">MIN($K$97,$L$97)</f>
        <v>31.9842233559929</v>
      </c>
      <c r="N97" s="18" t="str">
        <f aca="false">IF($K$97&lt;=$L$97,"cap","discount")</f>
        <v>discount</v>
      </c>
      <c r="O97" s="18" t="n">
        <f aca="false">Assumptions!$B$73/$M$97</f>
        <v>93796.2434356841</v>
      </c>
      <c r="P97" s="18" t="n">
        <f aca="false">MAX(Assumptions!$B$4,(Assumptions!$B$10*(Assumptions!$B$20+$E$97+Assumptions!$B$17+$J$97+$O$97+$D$97)-Assumptions!$B$17)/(1-Assumptions!$B$10))</f>
        <v>587882.229488009</v>
      </c>
      <c r="Q97" s="18" t="n">
        <f aca="false">Assumptions!$B$20+$E$97+Assumptions!$B$17+$P$97+$J$97+$O$97+$D$97</f>
        <v>38327301.7652924</v>
      </c>
      <c r="R97" s="18" t="n">
        <f aca="false">IF($C$97&lt;Assumptions!$B$37,Assumptions!$B$37*(Assumptions!$B$21+Assumptions!$B$22/Assumptions!$B$37)/(Assumptions!$B$21+Assumptions!$B$22/$C$97),Assumptions!$B$37)</f>
        <v>1</v>
      </c>
      <c r="S97" s="18" t="n">
        <f aca="false">Assumptions!$B$38/$R$97</f>
        <v>1</v>
      </c>
      <c r="T97" s="18" t="n">
        <f aca="false">Assumptions!$B$39*$S$97</f>
        <v>5000000</v>
      </c>
      <c r="U97" s="18" t="n">
        <f aca="false">IF($C$97&lt;Assumptions!$B$42,Assumptions!$B$42*(Assumptions!$B$21+Assumptions!$B$22/Assumptions!$B$42)/(Assumptions!$B$21+Assumptions!$B$22/$C$97),Assumptions!$B$42)</f>
        <v>3</v>
      </c>
      <c r="V97" s="18" t="n">
        <f aca="false">Assumptions!$B$43/$U$97</f>
        <v>1</v>
      </c>
      <c r="W97" s="18" t="n">
        <f aca="false">Assumptions!$B$44*$V$97</f>
        <v>5000000</v>
      </c>
      <c r="X97" s="18" t="n">
        <f aca="false">IF($C$97&lt;Assumptions!$B$47,Assumptions!$B$47*(Assumptions!$B$21+Assumptions!$B$22/Assumptions!$B$47)/(Assumptions!$B$21+Assumptions!$B$22/$C$97),Assumptions!$B$47)</f>
        <v>10</v>
      </c>
      <c r="Y97" s="18" t="n">
        <f aca="false">Assumptions!$B$48/$X$97</f>
        <v>1</v>
      </c>
      <c r="Z97" s="18" t="n">
        <f aca="false">Assumptions!$B$49*$Y$97</f>
        <v>3000000</v>
      </c>
      <c r="AA97" s="18" t="n">
        <f aca="false">IF($C$97&lt;Assumptions!$B$52,Assumptions!$B$52*(Assumptions!$B$21+Assumptions!$B$22/Assumptions!$B$52)/(Assumptions!$B$21+Assumptions!$B$22/$C$97),Assumptions!$B$52)</f>
        <v>25</v>
      </c>
      <c r="AB97" s="18" t="n">
        <f aca="false">Assumptions!$B$53/$AA$97</f>
        <v>1</v>
      </c>
      <c r="AC97" s="18" t="n">
        <f aca="false">Assumptions!$B$54*$AB$97</f>
        <v>2400000</v>
      </c>
      <c r="AD97" s="18" t="n">
        <f aca="false">IF($C$97&lt;Assumptions!$B$57,Assumptions!$B$57*(Assumptions!$B$21+Assumptions!$B$22/Assumptions!$B$57)/(Assumptions!$B$21+Assumptions!$B$22/$C$97),Assumptions!$B$57)</f>
        <v>57.6817359540603</v>
      </c>
      <c r="AE97" s="18" t="n">
        <f aca="false">Assumptions!$B$58/$AD$97</f>
        <v>1.04019060812917</v>
      </c>
      <c r="AF97" s="18" t="n">
        <f aca="false">Assumptions!$B$59*$AE$97</f>
        <v>1733651.36027881</v>
      </c>
      <c r="AG97" s="18" t="n">
        <f aca="false">IF($C$97&lt;Assumptions!$B$62,Assumptions!$B$62*(Assumptions!$B$21+Assumptions!$B$22/Assumptions!$B$62)/(Assumptions!$B$21+Assumptions!$B$22/$C$97),Assumptions!$B$62)</f>
        <v>48.9126262367378</v>
      </c>
      <c r="AH97" s="18" t="n">
        <f aca="false">Assumptions!$B$63/$AG$97</f>
        <v>1.00502293134033</v>
      </c>
      <c r="AI97" s="18" t="n">
        <f aca="false">Assumptions!$B$64*$AH$97</f>
        <v>6133320.27733387</v>
      </c>
      <c r="AJ97" s="16"/>
      <c r="AK97" s="16"/>
      <c r="AL97" s="16"/>
    </row>
    <row r="98" customFormat="false" ht="23.85" hidden="true" customHeight="false" outlineLevel="0" collapsed="false">
      <c r="A98" s="6" t="n">
        <f aca="false">ROW()-ROW($A$33)+Assumptions!$B$4</f>
        <v>65</v>
      </c>
      <c r="B98" s="18" t="n">
        <f aca="false">$P$97</f>
        <v>587882.229488009</v>
      </c>
      <c r="C98" s="18" t="n">
        <f aca="false">Assumptions!$B$6/(Assumptions!$B$16+$B$98)</f>
        <v>37.628498065874</v>
      </c>
      <c r="D98" s="18" t="n">
        <f aca="false">Assumptions!$B$7/$C$98</f>
        <v>797268.069203315</v>
      </c>
      <c r="E98" s="18" t="n">
        <f aca="false">$T$98+$W$98+$Z$98+$AC$98+$AF$98+$AI$98</f>
        <v>23266971.6376127</v>
      </c>
      <c r="F98" s="18" t="n">
        <f aca="false">Assumptions!$B$70/(Assumptions!$B$20+Assumptions!$B$17+$B$98+$E$98+$O$97)</f>
        <v>26.7785530953235</v>
      </c>
      <c r="G98" s="18" t="n">
        <f aca="false">$C$98*(1-Assumptions!$B$71)</f>
        <v>30.1027984526992</v>
      </c>
      <c r="H98" s="18" t="n">
        <f aca="false">MIN($F$98,$G$98)</f>
        <v>26.7785530953235</v>
      </c>
      <c r="I98" s="18" t="str">
        <f aca="false">IF($F$98&lt;=$G$98,"cap","discount")</f>
        <v>cap</v>
      </c>
      <c r="J98" s="18" t="n">
        <f aca="false">Assumptions!$B$69/$H$98</f>
        <v>186716.585552682</v>
      </c>
      <c r="K98" s="18" t="n">
        <f aca="false">Assumptions!$B$74/(Assumptions!$B$20+Assumptions!$B$17+$B$98+$E$98+$J$98)</f>
        <v>42.7393378414047</v>
      </c>
      <c r="L98" s="18" t="n">
        <f aca="false">$C$98*(1-Assumptions!$B$75)</f>
        <v>31.9842233559929</v>
      </c>
      <c r="M98" s="18" t="n">
        <f aca="false">MIN($K$98,$L$98)</f>
        <v>31.9842233559929</v>
      </c>
      <c r="N98" s="18" t="str">
        <f aca="false">IF($K$98&lt;=$L$98,"cap","discount")</f>
        <v>discount</v>
      </c>
      <c r="O98" s="18" t="n">
        <f aca="false">Assumptions!$B$73/$M$98</f>
        <v>93796.2434356841</v>
      </c>
      <c r="P98" s="18" t="n">
        <f aca="false">MAX(Assumptions!$B$4,(Assumptions!$B$10*(Assumptions!$B$20+$E$98+Assumptions!$B$17+$J$98+$O$98+$D$98)-Assumptions!$B$17)/(1-Assumptions!$B$10))</f>
        <v>587882.229488009</v>
      </c>
      <c r="Q98" s="18" t="n">
        <f aca="false">Assumptions!$B$20+$E$98+Assumptions!$B$17+$P$98+$J$98+$O$98+$D$98</f>
        <v>38327301.7652924</v>
      </c>
      <c r="R98" s="18" t="n">
        <f aca="false">IF($C$98&lt;Assumptions!$B$37,Assumptions!$B$37*(Assumptions!$B$21+Assumptions!$B$22/Assumptions!$B$37)/(Assumptions!$B$21+Assumptions!$B$22/$C$98),Assumptions!$B$37)</f>
        <v>1</v>
      </c>
      <c r="S98" s="18" t="n">
        <f aca="false">Assumptions!$B$38/$R$98</f>
        <v>1</v>
      </c>
      <c r="T98" s="18" t="n">
        <f aca="false">Assumptions!$B$39*$S$98</f>
        <v>5000000</v>
      </c>
      <c r="U98" s="18" t="n">
        <f aca="false">IF($C$98&lt;Assumptions!$B$42,Assumptions!$B$42*(Assumptions!$B$21+Assumptions!$B$22/Assumptions!$B$42)/(Assumptions!$B$21+Assumptions!$B$22/$C$98),Assumptions!$B$42)</f>
        <v>3</v>
      </c>
      <c r="V98" s="18" t="n">
        <f aca="false">Assumptions!$B$43/$U$98</f>
        <v>1</v>
      </c>
      <c r="W98" s="18" t="n">
        <f aca="false">Assumptions!$B$44*$V$98</f>
        <v>5000000</v>
      </c>
      <c r="X98" s="18" t="n">
        <f aca="false">IF($C$98&lt;Assumptions!$B$47,Assumptions!$B$47*(Assumptions!$B$21+Assumptions!$B$22/Assumptions!$B$47)/(Assumptions!$B$21+Assumptions!$B$22/$C$98),Assumptions!$B$47)</f>
        <v>10</v>
      </c>
      <c r="Y98" s="18" t="n">
        <f aca="false">Assumptions!$B$48/$X$98</f>
        <v>1</v>
      </c>
      <c r="Z98" s="18" t="n">
        <f aca="false">Assumptions!$B$49*$Y$98</f>
        <v>3000000</v>
      </c>
      <c r="AA98" s="18" t="n">
        <f aca="false">IF($C$98&lt;Assumptions!$B$52,Assumptions!$B$52*(Assumptions!$B$21+Assumptions!$B$22/Assumptions!$B$52)/(Assumptions!$B$21+Assumptions!$B$22/$C$98),Assumptions!$B$52)</f>
        <v>25</v>
      </c>
      <c r="AB98" s="18" t="n">
        <f aca="false">Assumptions!$B$53/$AA$98</f>
        <v>1</v>
      </c>
      <c r="AC98" s="18" t="n">
        <f aca="false">Assumptions!$B$54*$AB$98</f>
        <v>2400000</v>
      </c>
      <c r="AD98" s="18" t="n">
        <f aca="false">IF($C$98&lt;Assumptions!$B$57,Assumptions!$B$57*(Assumptions!$B$21+Assumptions!$B$22/Assumptions!$B$57)/(Assumptions!$B$21+Assumptions!$B$22/$C$98),Assumptions!$B$57)</f>
        <v>57.6817359540603</v>
      </c>
      <c r="AE98" s="18" t="n">
        <f aca="false">Assumptions!$B$58/$AD$98</f>
        <v>1.04019060812917</v>
      </c>
      <c r="AF98" s="18" t="n">
        <f aca="false">Assumptions!$B$59*$AE$98</f>
        <v>1733651.36027881</v>
      </c>
      <c r="AG98" s="18" t="n">
        <f aca="false">IF($C$98&lt;Assumptions!$B$62,Assumptions!$B$62*(Assumptions!$B$21+Assumptions!$B$22/Assumptions!$B$62)/(Assumptions!$B$21+Assumptions!$B$22/$C$98),Assumptions!$B$62)</f>
        <v>48.9126262367378</v>
      </c>
      <c r="AH98" s="18" t="n">
        <f aca="false">Assumptions!$B$63/$AG$98</f>
        <v>1.00502293134033</v>
      </c>
      <c r="AI98" s="18" t="n">
        <f aca="false">Assumptions!$B$64*$AH$98</f>
        <v>6133320.27733387</v>
      </c>
      <c r="AJ98" s="16"/>
      <c r="AK98" s="16"/>
      <c r="AL98" s="16"/>
    </row>
    <row r="99" customFormat="false" ht="23.85" hidden="true" customHeight="false" outlineLevel="0" collapsed="false">
      <c r="A99" s="6" t="n">
        <f aca="false">ROW()-ROW($A$33)+Assumptions!$B$4</f>
        <v>66</v>
      </c>
      <c r="B99" s="18" t="n">
        <f aca="false">$P$98</f>
        <v>587882.229488009</v>
      </c>
      <c r="C99" s="18" t="n">
        <f aca="false">Assumptions!$B$6/(Assumptions!$B$16+$B$99)</f>
        <v>37.628498065874</v>
      </c>
      <c r="D99" s="18" t="n">
        <f aca="false">Assumptions!$B$7/$C$99</f>
        <v>797268.069203315</v>
      </c>
      <c r="E99" s="18" t="n">
        <f aca="false">$T$99+$W$99+$Z$99+$AC$99+$AF$99+$AI$99</f>
        <v>23266971.6376127</v>
      </c>
      <c r="F99" s="18" t="n">
        <f aca="false">Assumptions!$B$70/(Assumptions!$B$20+Assumptions!$B$17+$B$99+$E$99+$O$98)</f>
        <v>26.7785530953235</v>
      </c>
      <c r="G99" s="18" t="n">
        <f aca="false">$C$99*(1-Assumptions!$B$71)</f>
        <v>30.1027984526992</v>
      </c>
      <c r="H99" s="18" t="n">
        <f aca="false">MIN($F$99,$G$99)</f>
        <v>26.7785530953235</v>
      </c>
      <c r="I99" s="18" t="str">
        <f aca="false">IF($F$99&lt;=$G$99,"cap","discount")</f>
        <v>cap</v>
      </c>
      <c r="J99" s="18" t="n">
        <f aca="false">Assumptions!$B$69/$H$99</f>
        <v>186716.585552682</v>
      </c>
      <c r="K99" s="18" t="n">
        <f aca="false">Assumptions!$B$74/(Assumptions!$B$20+Assumptions!$B$17+$B$99+$E$99+$J$99)</f>
        <v>42.7393378414047</v>
      </c>
      <c r="L99" s="18" t="n">
        <f aca="false">$C$99*(1-Assumptions!$B$75)</f>
        <v>31.9842233559929</v>
      </c>
      <c r="M99" s="18" t="n">
        <f aca="false">MIN($K$99,$L$99)</f>
        <v>31.9842233559929</v>
      </c>
      <c r="N99" s="18" t="str">
        <f aca="false">IF($K$99&lt;=$L$99,"cap","discount")</f>
        <v>discount</v>
      </c>
      <c r="O99" s="18" t="n">
        <f aca="false">Assumptions!$B$73/$M$99</f>
        <v>93796.2434356841</v>
      </c>
      <c r="P99" s="18" t="n">
        <f aca="false">MAX(Assumptions!$B$4,(Assumptions!$B$10*(Assumptions!$B$20+$E$99+Assumptions!$B$17+$J$99+$O$99+$D$99)-Assumptions!$B$17)/(1-Assumptions!$B$10))</f>
        <v>587882.229488009</v>
      </c>
      <c r="Q99" s="18" t="n">
        <f aca="false">Assumptions!$B$20+$E$99+Assumptions!$B$17+$P$99+$J$99+$O$99+$D$99</f>
        <v>38327301.7652924</v>
      </c>
      <c r="R99" s="18" t="n">
        <f aca="false">IF($C$99&lt;Assumptions!$B$37,Assumptions!$B$37*(Assumptions!$B$21+Assumptions!$B$22/Assumptions!$B$37)/(Assumptions!$B$21+Assumptions!$B$22/$C$99),Assumptions!$B$37)</f>
        <v>1</v>
      </c>
      <c r="S99" s="18" t="n">
        <f aca="false">Assumptions!$B$38/$R$99</f>
        <v>1</v>
      </c>
      <c r="T99" s="18" t="n">
        <f aca="false">Assumptions!$B$39*$S$99</f>
        <v>5000000</v>
      </c>
      <c r="U99" s="18" t="n">
        <f aca="false">IF($C$99&lt;Assumptions!$B$42,Assumptions!$B$42*(Assumptions!$B$21+Assumptions!$B$22/Assumptions!$B$42)/(Assumptions!$B$21+Assumptions!$B$22/$C$99),Assumptions!$B$42)</f>
        <v>3</v>
      </c>
      <c r="V99" s="18" t="n">
        <f aca="false">Assumptions!$B$43/$U$99</f>
        <v>1</v>
      </c>
      <c r="W99" s="18" t="n">
        <f aca="false">Assumptions!$B$44*$V$99</f>
        <v>5000000</v>
      </c>
      <c r="X99" s="18" t="n">
        <f aca="false">IF($C$99&lt;Assumptions!$B$47,Assumptions!$B$47*(Assumptions!$B$21+Assumptions!$B$22/Assumptions!$B$47)/(Assumptions!$B$21+Assumptions!$B$22/$C$99),Assumptions!$B$47)</f>
        <v>10</v>
      </c>
      <c r="Y99" s="18" t="n">
        <f aca="false">Assumptions!$B$48/$X$99</f>
        <v>1</v>
      </c>
      <c r="Z99" s="18" t="n">
        <f aca="false">Assumptions!$B$49*$Y$99</f>
        <v>3000000</v>
      </c>
      <c r="AA99" s="18" t="n">
        <f aca="false">IF($C$99&lt;Assumptions!$B$52,Assumptions!$B$52*(Assumptions!$B$21+Assumptions!$B$22/Assumptions!$B$52)/(Assumptions!$B$21+Assumptions!$B$22/$C$99),Assumptions!$B$52)</f>
        <v>25</v>
      </c>
      <c r="AB99" s="18" t="n">
        <f aca="false">Assumptions!$B$53/$AA$99</f>
        <v>1</v>
      </c>
      <c r="AC99" s="18" t="n">
        <f aca="false">Assumptions!$B$54*$AB$99</f>
        <v>2400000</v>
      </c>
      <c r="AD99" s="18" t="n">
        <f aca="false">IF($C$99&lt;Assumptions!$B$57,Assumptions!$B$57*(Assumptions!$B$21+Assumptions!$B$22/Assumptions!$B$57)/(Assumptions!$B$21+Assumptions!$B$22/$C$99),Assumptions!$B$57)</f>
        <v>57.6817359540603</v>
      </c>
      <c r="AE99" s="18" t="n">
        <f aca="false">Assumptions!$B$58/$AD$99</f>
        <v>1.04019060812917</v>
      </c>
      <c r="AF99" s="18" t="n">
        <f aca="false">Assumptions!$B$59*$AE$99</f>
        <v>1733651.36027881</v>
      </c>
      <c r="AG99" s="18" t="n">
        <f aca="false">IF($C$99&lt;Assumptions!$B$62,Assumptions!$B$62*(Assumptions!$B$21+Assumptions!$B$22/Assumptions!$B$62)/(Assumptions!$B$21+Assumptions!$B$22/$C$99),Assumptions!$B$62)</f>
        <v>48.9126262367378</v>
      </c>
      <c r="AH99" s="18" t="n">
        <f aca="false">Assumptions!$B$63/$AG$99</f>
        <v>1.00502293134033</v>
      </c>
      <c r="AI99" s="18" t="n">
        <f aca="false">Assumptions!$B$64*$AH$99</f>
        <v>6133320.27733387</v>
      </c>
      <c r="AJ99" s="16"/>
      <c r="AK99" s="16"/>
      <c r="AL99" s="16"/>
    </row>
    <row r="100" customFormat="false" ht="23.85" hidden="true" customHeight="false" outlineLevel="0" collapsed="false">
      <c r="A100" s="6" t="n">
        <f aca="false">ROW()-ROW($A$33)+Assumptions!$B$4</f>
        <v>67</v>
      </c>
      <c r="B100" s="18" t="n">
        <f aca="false">$P$99</f>
        <v>587882.229488009</v>
      </c>
      <c r="C100" s="18" t="n">
        <f aca="false">Assumptions!$B$6/(Assumptions!$B$16+$B$100)</f>
        <v>37.628498065874</v>
      </c>
      <c r="D100" s="18" t="n">
        <f aca="false">Assumptions!$B$7/$C$100</f>
        <v>797268.069203315</v>
      </c>
      <c r="E100" s="18" t="n">
        <f aca="false">$T$100+$W$100+$Z$100+$AC$100+$AF$100+$AI$100</f>
        <v>23266971.6376127</v>
      </c>
      <c r="F100" s="18" t="n">
        <f aca="false">Assumptions!$B$70/(Assumptions!$B$20+Assumptions!$B$17+$B$100+$E$100+$O$99)</f>
        <v>26.7785530953235</v>
      </c>
      <c r="G100" s="18" t="n">
        <f aca="false">$C$100*(1-Assumptions!$B$71)</f>
        <v>30.1027984526992</v>
      </c>
      <c r="H100" s="18" t="n">
        <f aca="false">MIN($F$100,$G$100)</f>
        <v>26.7785530953235</v>
      </c>
      <c r="I100" s="18" t="str">
        <f aca="false">IF($F$100&lt;=$G$100,"cap","discount")</f>
        <v>cap</v>
      </c>
      <c r="J100" s="18" t="n">
        <f aca="false">Assumptions!$B$69/$H$100</f>
        <v>186716.585552682</v>
      </c>
      <c r="K100" s="18" t="n">
        <f aca="false">Assumptions!$B$74/(Assumptions!$B$20+Assumptions!$B$17+$B$100+$E$100+$J$100)</f>
        <v>42.7393378414047</v>
      </c>
      <c r="L100" s="18" t="n">
        <f aca="false">$C$100*(1-Assumptions!$B$75)</f>
        <v>31.9842233559929</v>
      </c>
      <c r="M100" s="18" t="n">
        <f aca="false">MIN($K$100,$L$100)</f>
        <v>31.9842233559929</v>
      </c>
      <c r="N100" s="18" t="str">
        <f aca="false">IF($K$100&lt;=$L$100,"cap","discount")</f>
        <v>discount</v>
      </c>
      <c r="O100" s="18" t="n">
        <f aca="false">Assumptions!$B$73/$M$100</f>
        <v>93796.2434356841</v>
      </c>
      <c r="P100" s="18" t="n">
        <f aca="false">MAX(Assumptions!$B$4,(Assumptions!$B$10*(Assumptions!$B$20+$E$100+Assumptions!$B$17+$J$100+$O$100+$D$100)-Assumptions!$B$17)/(1-Assumptions!$B$10))</f>
        <v>587882.229488009</v>
      </c>
      <c r="Q100" s="18" t="n">
        <f aca="false">Assumptions!$B$20+$E$100+Assumptions!$B$17+$P$100+$J$100+$O$100+$D$100</f>
        <v>38327301.7652924</v>
      </c>
      <c r="R100" s="18" t="n">
        <f aca="false">IF($C$100&lt;Assumptions!$B$37,Assumptions!$B$37*(Assumptions!$B$21+Assumptions!$B$22/Assumptions!$B$37)/(Assumptions!$B$21+Assumptions!$B$22/$C$100),Assumptions!$B$37)</f>
        <v>1</v>
      </c>
      <c r="S100" s="18" t="n">
        <f aca="false">Assumptions!$B$38/$R$100</f>
        <v>1</v>
      </c>
      <c r="T100" s="18" t="n">
        <f aca="false">Assumptions!$B$39*$S$100</f>
        <v>5000000</v>
      </c>
      <c r="U100" s="18" t="n">
        <f aca="false">IF($C$100&lt;Assumptions!$B$42,Assumptions!$B$42*(Assumptions!$B$21+Assumptions!$B$22/Assumptions!$B$42)/(Assumptions!$B$21+Assumptions!$B$22/$C$100),Assumptions!$B$42)</f>
        <v>3</v>
      </c>
      <c r="V100" s="18" t="n">
        <f aca="false">Assumptions!$B$43/$U$100</f>
        <v>1</v>
      </c>
      <c r="W100" s="18" t="n">
        <f aca="false">Assumptions!$B$44*$V$100</f>
        <v>5000000</v>
      </c>
      <c r="X100" s="18" t="n">
        <f aca="false">IF($C$100&lt;Assumptions!$B$47,Assumptions!$B$47*(Assumptions!$B$21+Assumptions!$B$22/Assumptions!$B$47)/(Assumptions!$B$21+Assumptions!$B$22/$C$100),Assumptions!$B$47)</f>
        <v>10</v>
      </c>
      <c r="Y100" s="18" t="n">
        <f aca="false">Assumptions!$B$48/$X$100</f>
        <v>1</v>
      </c>
      <c r="Z100" s="18" t="n">
        <f aca="false">Assumptions!$B$49*$Y$100</f>
        <v>3000000</v>
      </c>
      <c r="AA100" s="18" t="n">
        <f aca="false">IF($C$100&lt;Assumptions!$B$52,Assumptions!$B$52*(Assumptions!$B$21+Assumptions!$B$22/Assumptions!$B$52)/(Assumptions!$B$21+Assumptions!$B$22/$C$100),Assumptions!$B$52)</f>
        <v>25</v>
      </c>
      <c r="AB100" s="18" t="n">
        <f aca="false">Assumptions!$B$53/$AA$100</f>
        <v>1</v>
      </c>
      <c r="AC100" s="18" t="n">
        <f aca="false">Assumptions!$B$54*$AB$100</f>
        <v>2400000</v>
      </c>
      <c r="AD100" s="18" t="n">
        <f aca="false">IF($C$100&lt;Assumptions!$B$57,Assumptions!$B$57*(Assumptions!$B$21+Assumptions!$B$22/Assumptions!$B$57)/(Assumptions!$B$21+Assumptions!$B$22/$C$100),Assumptions!$B$57)</f>
        <v>57.6817359540603</v>
      </c>
      <c r="AE100" s="18" t="n">
        <f aca="false">Assumptions!$B$58/$AD$100</f>
        <v>1.04019060812917</v>
      </c>
      <c r="AF100" s="18" t="n">
        <f aca="false">Assumptions!$B$59*$AE$100</f>
        <v>1733651.36027881</v>
      </c>
      <c r="AG100" s="18" t="n">
        <f aca="false">IF($C$100&lt;Assumptions!$B$62,Assumptions!$B$62*(Assumptions!$B$21+Assumptions!$B$22/Assumptions!$B$62)/(Assumptions!$B$21+Assumptions!$B$22/$C$100),Assumptions!$B$62)</f>
        <v>48.9126262367378</v>
      </c>
      <c r="AH100" s="18" t="n">
        <f aca="false">Assumptions!$B$63/$AG$100</f>
        <v>1.00502293134033</v>
      </c>
      <c r="AI100" s="18" t="n">
        <f aca="false">Assumptions!$B$64*$AH$100</f>
        <v>6133320.27733387</v>
      </c>
      <c r="AJ100" s="16"/>
      <c r="AK100" s="16"/>
      <c r="AL100" s="16"/>
    </row>
    <row r="101" customFormat="false" ht="23.85" hidden="true" customHeight="false" outlineLevel="0" collapsed="false">
      <c r="A101" s="6" t="n">
        <f aca="false">ROW()-ROW($A$33)+Assumptions!$B$4</f>
        <v>68</v>
      </c>
      <c r="B101" s="18" t="n">
        <f aca="false">$P$100</f>
        <v>587882.229488009</v>
      </c>
      <c r="C101" s="18" t="n">
        <f aca="false">Assumptions!$B$6/(Assumptions!$B$16+$B$101)</f>
        <v>37.628498065874</v>
      </c>
      <c r="D101" s="18" t="n">
        <f aca="false">Assumptions!$B$7/$C$101</f>
        <v>797268.069203315</v>
      </c>
      <c r="E101" s="18" t="n">
        <f aca="false">$T$101+$W$101+$Z$101+$AC$101+$AF$101+$AI$101</f>
        <v>23266971.6376127</v>
      </c>
      <c r="F101" s="18" t="n">
        <f aca="false">Assumptions!$B$70/(Assumptions!$B$20+Assumptions!$B$17+$B$101+$E$101+$O$100)</f>
        <v>26.7785530953235</v>
      </c>
      <c r="G101" s="18" t="n">
        <f aca="false">$C$101*(1-Assumptions!$B$71)</f>
        <v>30.1027984526992</v>
      </c>
      <c r="H101" s="18" t="n">
        <f aca="false">MIN($F$101,$G$101)</f>
        <v>26.7785530953235</v>
      </c>
      <c r="I101" s="18" t="str">
        <f aca="false">IF($F$101&lt;=$G$101,"cap","discount")</f>
        <v>cap</v>
      </c>
      <c r="J101" s="18" t="n">
        <f aca="false">Assumptions!$B$69/$H$101</f>
        <v>186716.585552682</v>
      </c>
      <c r="K101" s="18" t="n">
        <f aca="false">Assumptions!$B$74/(Assumptions!$B$20+Assumptions!$B$17+$B$101+$E$101+$J$101)</f>
        <v>42.7393378414047</v>
      </c>
      <c r="L101" s="18" t="n">
        <f aca="false">$C$101*(1-Assumptions!$B$75)</f>
        <v>31.9842233559929</v>
      </c>
      <c r="M101" s="18" t="n">
        <f aca="false">MIN($K$101,$L$101)</f>
        <v>31.9842233559929</v>
      </c>
      <c r="N101" s="18" t="str">
        <f aca="false">IF($K$101&lt;=$L$101,"cap","discount")</f>
        <v>discount</v>
      </c>
      <c r="O101" s="18" t="n">
        <f aca="false">Assumptions!$B$73/$M$101</f>
        <v>93796.2434356841</v>
      </c>
      <c r="P101" s="18" t="n">
        <f aca="false">MAX(Assumptions!$B$4,(Assumptions!$B$10*(Assumptions!$B$20+$E$101+Assumptions!$B$17+$J$101+$O$101+$D$101)-Assumptions!$B$17)/(1-Assumptions!$B$10))</f>
        <v>587882.229488009</v>
      </c>
      <c r="Q101" s="18" t="n">
        <f aca="false">Assumptions!$B$20+$E$101+Assumptions!$B$17+$P$101+$J$101+$O$101+$D$101</f>
        <v>38327301.7652924</v>
      </c>
      <c r="R101" s="18" t="n">
        <f aca="false">IF($C$101&lt;Assumptions!$B$37,Assumptions!$B$37*(Assumptions!$B$21+Assumptions!$B$22/Assumptions!$B$37)/(Assumptions!$B$21+Assumptions!$B$22/$C$101),Assumptions!$B$37)</f>
        <v>1</v>
      </c>
      <c r="S101" s="18" t="n">
        <f aca="false">Assumptions!$B$38/$R$101</f>
        <v>1</v>
      </c>
      <c r="T101" s="18" t="n">
        <f aca="false">Assumptions!$B$39*$S$101</f>
        <v>5000000</v>
      </c>
      <c r="U101" s="18" t="n">
        <f aca="false">IF($C$101&lt;Assumptions!$B$42,Assumptions!$B$42*(Assumptions!$B$21+Assumptions!$B$22/Assumptions!$B$42)/(Assumptions!$B$21+Assumptions!$B$22/$C$101),Assumptions!$B$42)</f>
        <v>3</v>
      </c>
      <c r="V101" s="18" t="n">
        <f aca="false">Assumptions!$B$43/$U$101</f>
        <v>1</v>
      </c>
      <c r="W101" s="18" t="n">
        <f aca="false">Assumptions!$B$44*$V$101</f>
        <v>5000000</v>
      </c>
      <c r="X101" s="18" t="n">
        <f aca="false">IF($C$101&lt;Assumptions!$B$47,Assumptions!$B$47*(Assumptions!$B$21+Assumptions!$B$22/Assumptions!$B$47)/(Assumptions!$B$21+Assumptions!$B$22/$C$101),Assumptions!$B$47)</f>
        <v>10</v>
      </c>
      <c r="Y101" s="18" t="n">
        <f aca="false">Assumptions!$B$48/$X$101</f>
        <v>1</v>
      </c>
      <c r="Z101" s="18" t="n">
        <f aca="false">Assumptions!$B$49*$Y$101</f>
        <v>3000000</v>
      </c>
      <c r="AA101" s="18" t="n">
        <f aca="false">IF($C$101&lt;Assumptions!$B$52,Assumptions!$B$52*(Assumptions!$B$21+Assumptions!$B$22/Assumptions!$B$52)/(Assumptions!$B$21+Assumptions!$B$22/$C$101),Assumptions!$B$52)</f>
        <v>25</v>
      </c>
      <c r="AB101" s="18" t="n">
        <f aca="false">Assumptions!$B$53/$AA$101</f>
        <v>1</v>
      </c>
      <c r="AC101" s="18" t="n">
        <f aca="false">Assumptions!$B$54*$AB$101</f>
        <v>2400000</v>
      </c>
      <c r="AD101" s="18" t="n">
        <f aca="false">IF($C$101&lt;Assumptions!$B$57,Assumptions!$B$57*(Assumptions!$B$21+Assumptions!$B$22/Assumptions!$B$57)/(Assumptions!$B$21+Assumptions!$B$22/$C$101),Assumptions!$B$57)</f>
        <v>57.6817359540603</v>
      </c>
      <c r="AE101" s="18" t="n">
        <f aca="false">Assumptions!$B$58/$AD$101</f>
        <v>1.04019060812917</v>
      </c>
      <c r="AF101" s="18" t="n">
        <f aca="false">Assumptions!$B$59*$AE$101</f>
        <v>1733651.36027881</v>
      </c>
      <c r="AG101" s="18" t="n">
        <f aca="false">IF($C$101&lt;Assumptions!$B$62,Assumptions!$B$62*(Assumptions!$B$21+Assumptions!$B$22/Assumptions!$B$62)/(Assumptions!$B$21+Assumptions!$B$22/$C$101),Assumptions!$B$62)</f>
        <v>48.9126262367378</v>
      </c>
      <c r="AH101" s="18" t="n">
        <f aca="false">Assumptions!$B$63/$AG$101</f>
        <v>1.00502293134033</v>
      </c>
      <c r="AI101" s="18" t="n">
        <f aca="false">Assumptions!$B$64*$AH$101</f>
        <v>6133320.27733387</v>
      </c>
      <c r="AJ101" s="16"/>
      <c r="AK101" s="16"/>
      <c r="AL101" s="16"/>
    </row>
    <row r="102" customFormat="false" ht="23.85" hidden="true" customHeight="false" outlineLevel="0" collapsed="false">
      <c r="A102" s="6" t="n">
        <f aca="false">ROW()-ROW($A$33)+Assumptions!$B$4</f>
        <v>69</v>
      </c>
      <c r="B102" s="18" t="n">
        <f aca="false">$P$101</f>
        <v>587882.229488009</v>
      </c>
      <c r="C102" s="18" t="n">
        <f aca="false">Assumptions!$B$6/(Assumptions!$B$16+$B$102)</f>
        <v>37.628498065874</v>
      </c>
      <c r="D102" s="18" t="n">
        <f aca="false">Assumptions!$B$7/$C$102</f>
        <v>797268.069203315</v>
      </c>
      <c r="E102" s="18" t="n">
        <f aca="false">$T$102+$W$102+$Z$102+$AC$102+$AF$102+$AI$102</f>
        <v>23266971.6376127</v>
      </c>
      <c r="F102" s="18" t="n">
        <f aca="false">Assumptions!$B$70/(Assumptions!$B$20+Assumptions!$B$17+$B$102+$E$102+$O$101)</f>
        <v>26.7785530953235</v>
      </c>
      <c r="G102" s="18" t="n">
        <f aca="false">$C$102*(1-Assumptions!$B$71)</f>
        <v>30.1027984526992</v>
      </c>
      <c r="H102" s="18" t="n">
        <f aca="false">MIN($F$102,$G$102)</f>
        <v>26.7785530953235</v>
      </c>
      <c r="I102" s="18" t="str">
        <f aca="false">IF($F$102&lt;=$G$102,"cap","discount")</f>
        <v>cap</v>
      </c>
      <c r="J102" s="18" t="n">
        <f aca="false">Assumptions!$B$69/$H$102</f>
        <v>186716.585552682</v>
      </c>
      <c r="K102" s="18" t="n">
        <f aca="false">Assumptions!$B$74/(Assumptions!$B$20+Assumptions!$B$17+$B$102+$E$102+$J$102)</f>
        <v>42.7393378414047</v>
      </c>
      <c r="L102" s="18" t="n">
        <f aca="false">$C$102*(1-Assumptions!$B$75)</f>
        <v>31.9842233559929</v>
      </c>
      <c r="M102" s="18" t="n">
        <f aca="false">MIN($K$102,$L$102)</f>
        <v>31.9842233559929</v>
      </c>
      <c r="N102" s="18" t="str">
        <f aca="false">IF($K$102&lt;=$L$102,"cap","discount")</f>
        <v>discount</v>
      </c>
      <c r="O102" s="18" t="n">
        <f aca="false">Assumptions!$B$73/$M$102</f>
        <v>93796.2434356841</v>
      </c>
      <c r="P102" s="18" t="n">
        <f aca="false">MAX(Assumptions!$B$4,(Assumptions!$B$10*(Assumptions!$B$20+$E$102+Assumptions!$B$17+$J$102+$O$102+$D$102)-Assumptions!$B$17)/(1-Assumptions!$B$10))</f>
        <v>587882.229488009</v>
      </c>
      <c r="Q102" s="18" t="n">
        <f aca="false">Assumptions!$B$20+$E$102+Assumptions!$B$17+$P$102+$J$102+$O$102+$D$102</f>
        <v>38327301.7652924</v>
      </c>
      <c r="R102" s="18" t="n">
        <f aca="false">IF($C$102&lt;Assumptions!$B$37,Assumptions!$B$37*(Assumptions!$B$21+Assumptions!$B$22/Assumptions!$B$37)/(Assumptions!$B$21+Assumptions!$B$22/$C$102),Assumptions!$B$37)</f>
        <v>1</v>
      </c>
      <c r="S102" s="18" t="n">
        <f aca="false">Assumptions!$B$38/$R$102</f>
        <v>1</v>
      </c>
      <c r="T102" s="18" t="n">
        <f aca="false">Assumptions!$B$39*$S$102</f>
        <v>5000000</v>
      </c>
      <c r="U102" s="18" t="n">
        <f aca="false">IF($C$102&lt;Assumptions!$B$42,Assumptions!$B$42*(Assumptions!$B$21+Assumptions!$B$22/Assumptions!$B$42)/(Assumptions!$B$21+Assumptions!$B$22/$C$102),Assumptions!$B$42)</f>
        <v>3</v>
      </c>
      <c r="V102" s="18" t="n">
        <f aca="false">Assumptions!$B$43/$U$102</f>
        <v>1</v>
      </c>
      <c r="W102" s="18" t="n">
        <f aca="false">Assumptions!$B$44*$V$102</f>
        <v>5000000</v>
      </c>
      <c r="X102" s="18" t="n">
        <f aca="false">IF($C$102&lt;Assumptions!$B$47,Assumptions!$B$47*(Assumptions!$B$21+Assumptions!$B$22/Assumptions!$B$47)/(Assumptions!$B$21+Assumptions!$B$22/$C$102),Assumptions!$B$47)</f>
        <v>10</v>
      </c>
      <c r="Y102" s="18" t="n">
        <f aca="false">Assumptions!$B$48/$X$102</f>
        <v>1</v>
      </c>
      <c r="Z102" s="18" t="n">
        <f aca="false">Assumptions!$B$49*$Y$102</f>
        <v>3000000</v>
      </c>
      <c r="AA102" s="18" t="n">
        <f aca="false">IF($C$102&lt;Assumptions!$B$52,Assumptions!$B$52*(Assumptions!$B$21+Assumptions!$B$22/Assumptions!$B$52)/(Assumptions!$B$21+Assumptions!$B$22/$C$102),Assumptions!$B$52)</f>
        <v>25</v>
      </c>
      <c r="AB102" s="18" t="n">
        <f aca="false">Assumptions!$B$53/$AA$102</f>
        <v>1</v>
      </c>
      <c r="AC102" s="18" t="n">
        <f aca="false">Assumptions!$B$54*$AB$102</f>
        <v>2400000</v>
      </c>
      <c r="AD102" s="18" t="n">
        <f aca="false">IF($C$102&lt;Assumptions!$B$57,Assumptions!$B$57*(Assumptions!$B$21+Assumptions!$B$22/Assumptions!$B$57)/(Assumptions!$B$21+Assumptions!$B$22/$C$102),Assumptions!$B$57)</f>
        <v>57.6817359540603</v>
      </c>
      <c r="AE102" s="18" t="n">
        <f aca="false">Assumptions!$B$58/$AD$102</f>
        <v>1.04019060812917</v>
      </c>
      <c r="AF102" s="18" t="n">
        <f aca="false">Assumptions!$B$59*$AE$102</f>
        <v>1733651.36027881</v>
      </c>
      <c r="AG102" s="18" t="n">
        <f aca="false">IF($C$102&lt;Assumptions!$B$62,Assumptions!$B$62*(Assumptions!$B$21+Assumptions!$B$22/Assumptions!$B$62)/(Assumptions!$B$21+Assumptions!$B$22/$C$102),Assumptions!$B$62)</f>
        <v>48.9126262367378</v>
      </c>
      <c r="AH102" s="18" t="n">
        <f aca="false">Assumptions!$B$63/$AG$102</f>
        <v>1.00502293134033</v>
      </c>
      <c r="AI102" s="18" t="n">
        <f aca="false">Assumptions!$B$64*$AH$102</f>
        <v>6133320.27733387</v>
      </c>
      <c r="AJ102" s="16"/>
      <c r="AK102" s="16"/>
      <c r="AL102" s="16"/>
    </row>
    <row r="103" customFormat="false" ht="23.85" hidden="true" customHeight="false" outlineLevel="0" collapsed="false">
      <c r="A103" s="6" t="n">
        <f aca="false">ROW()-ROW($A$33)+Assumptions!$B$4</f>
        <v>70</v>
      </c>
      <c r="B103" s="18" t="n">
        <f aca="false">$P$102</f>
        <v>587882.229488009</v>
      </c>
      <c r="C103" s="18" t="n">
        <f aca="false">Assumptions!$B$6/(Assumptions!$B$16+$B$103)</f>
        <v>37.628498065874</v>
      </c>
      <c r="D103" s="18" t="n">
        <f aca="false">Assumptions!$B$7/$C$103</f>
        <v>797268.069203315</v>
      </c>
      <c r="E103" s="18" t="n">
        <f aca="false">$T$103+$W$103+$Z$103+$AC$103+$AF$103+$AI$103</f>
        <v>23266971.6376127</v>
      </c>
      <c r="F103" s="18" t="n">
        <f aca="false">Assumptions!$B$70/(Assumptions!$B$20+Assumptions!$B$17+$B$103+$E$103+$O$102)</f>
        <v>26.7785530953235</v>
      </c>
      <c r="G103" s="18" t="n">
        <f aca="false">$C$103*(1-Assumptions!$B$71)</f>
        <v>30.1027984526992</v>
      </c>
      <c r="H103" s="18" t="n">
        <f aca="false">MIN($F$103,$G$103)</f>
        <v>26.7785530953235</v>
      </c>
      <c r="I103" s="18" t="str">
        <f aca="false">IF($F$103&lt;=$G$103,"cap","discount")</f>
        <v>cap</v>
      </c>
      <c r="J103" s="18" t="n">
        <f aca="false">Assumptions!$B$69/$H$103</f>
        <v>186716.585552682</v>
      </c>
      <c r="K103" s="18" t="n">
        <f aca="false">Assumptions!$B$74/(Assumptions!$B$20+Assumptions!$B$17+$B$103+$E$103+$J$103)</f>
        <v>42.7393378414047</v>
      </c>
      <c r="L103" s="18" t="n">
        <f aca="false">$C$103*(1-Assumptions!$B$75)</f>
        <v>31.9842233559929</v>
      </c>
      <c r="M103" s="18" t="n">
        <f aca="false">MIN($K$103,$L$103)</f>
        <v>31.9842233559929</v>
      </c>
      <c r="N103" s="18" t="str">
        <f aca="false">IF($K$103&lt;=$L$103,"cap","discount")</f>
        <v>discount</v>
      </c>
      <c r="O103" s="18" t="n">
        <f aca="false">Assumptions!$B$73/$M$103</f>
        <v>93796.2434356841</v>
      </c>
      <c r="P103" s="18" t="n">
        <f aca="false">MAX(Assumptions!$B$4,(Assumptions!$B$10*(Assumptions!$B$20+$E$103+Assumptions!$B$17+$J$103+$O$103+$D$103)-Assumptions!$B$17)/(1-Assumptions!$B$10))</f>
        <v>587882.229488009</v>
      </c>
      <c r="Q103" s="18" t="n">
        <f aca="false">Assumptions!$B$20+$E$103+Assumptions!$B$17+$P$103+$J$103+$O$103+$D$103</f>
        <v>38327301.7652924</v>
      </c>
      <c r="R103" s="18" t="n">
        <f aca="false">IF($C$103&lt;Assumptions!$B$37,Assumptions!$B$37*(Assumptions!$B$21+Assumptions!$B$22/Assumptions!$B$37)/(Assumptions!$B$21+Assumptions!$B$22/$C$103),Assumptions!$B$37)</f>
        <v>1</v>
      </c>
      <c r="S103" s="18" t="n">
        <f aca="false">Assumptions!$B$38/$R$103</f>
        <v>1</v>
      </c>
      <c r="T103" s="18" t="n">
        <f aca="false">Assumptions!$B$39*$S$103</f>
        <v>5000000</v>
      </c>
      <c r="U103" s="18" t="n">
        <f aca="false">IF($C$103&lt;Assumptions!$B$42,Assumptions!$B$42*(Assumptions!$B$21+Assumptions!$B$22/Assumptions!$B$42)/(Assumptions!$B$21+Assumptions!$B$22/$C$103),Assumptions!$B$42)</f>
        <v>3</v>
      </c>
      <c r="V103" s="18" t="n">
        <f aca="false">Assumptions!$B$43/$U$103</f>
        <v>1</v>
      </c>
      <c r="W103" s="18" t="n">
        <f aca="false">Assumptions!$B$44*$V$103</f>
        <v>5000000</v>
      </c>
      <c r="X103" s="18" t="n">
        <f aca="false">IF($C$103&lt;Assumptions!$B$47,Assumptions!$B$47*(Assumptions!$B$21+Assumptions!$B$22/Assumptions!$B$47)/(Assumptions!$B$21+Assumptions!$B$22/$C$103),Assumptions!$B$47)</f>
        <v>10</v>
      </c>
      <c r="Y103" s="18" t="n">
        <f aca="false">Assumptions!$B$48/$X$103</f>
        <v>1</v>
      </c>
      <c r="Z103" s="18" t="n">
        <f aca="false">Assumptions!$B$49*$Y$103</f>
        <v>3000000</v>
      </c>
      <c r="AA103" s="18" t="n">
        <f aca="false">IF($C$103&lt;Assumptions!$B$52,Assumptions!$B$52*(Assumptions!$B$21+Assumptions!$B$22/Assumptions!$B$52)/(Assumptions!$B$21+Assumptions!$B$22/$C$103),Assumptions!$B$52)</f>
        <v>25</v>
      </c>
      <c r="AB103" s="18" t="n">
        <f aca="false">Assumptions!$B$53/$AA$103</f>
        <v>1</v>
      </c>
      <c r="AC103" s="18" t="n">
        <f aca="false">Assumptions!$B$54*$AB$103</f>
        <v>2400000</v>
      </c>
      <c r="AD103" s="18" t="n">
        <f aca="false">IF($C$103&lt;Assumptions!$B$57,Assumptions!$B$57*(Assumptions!$B$21+Assumptions!$B$22/Assumptions!$B$57)/(Assumptions!$B$21+Assumptions!$B$22/$C$103),Assumptions!$B$57)</f>
        <v>57.6817359540603</v>
      </c>
      <c r="AE103" s="18" t="n">
        <f aca="false">Assumptions!$B$58/$AD$103</f>
        <v>1.04019060812917</v>
      </c>
      <c r="AF103" s="18" t="n">
        <f aca="false">Assumptions!$B$59*$AE$103</f>
        <v>1733651.36027881</v>
      </c>
      <c r="AG103" s="18" t="n">
        <f aca="false">IF($C$103&lt;Assumptions!$B$62,Assumptions!$B$62*(Assumptions!$B$21+Assumptions!$B$22/Assumptions!$B$62)/(Assumptions!$B$21+Assumptions!$B$22/$C$103),Assumptions!$B$62)</f>
        <v>48.9126262367378</v>
      </c>
      <c r="AH103" s="18" t="n">
        <f aca="false">Assumptions!$B$63/$AG$103</f>
        <v>1.00502293134033</v>
      </c>
      <c r="AI103" s="18" t="n">
        <f aca="false">Assumptions!$B$64*$AH$103</f>
        <v>6133320.27733387</v>
      </c>
      <c r="AJ103" s="16"/>
      <c r="AK103" s="16"/>
      <c r="AL103" s="16"/>
    </row>
    <row r="104" customFormat="false" ht="23.85" hidden="true" customHeight="false" outlineLevel="0" collapsed="false">
      <c r="A104" s="6" t="n">
        <f aca="false">ROW()-ROW($A$33)+Assumptions!$B$4</f>
        <v>71</v>
      </c>
      <c r="B104" s="18" t="n">
        <f aca="false">$P$103</f>
        <v>587882.229488009</v>
      </c>
      <c r="C104" s="18" t="n">
        <f aca="false">Assumptions!$B$6/(Assumptions!$B$16+$B$104)</f>
        <v>37.628498065874</v>
      </c>
      <c r="D104" s="18" t="n">
        <f aca="false">Assumptions!$B$7/$C$104</f>
        <v>797268.069203315</v>
      </c>
      <c r="E104" s="18" t="n">
        <f aca="false">$T$104+$W$104+$Z$104+$AC$104+$AF$104+$AI$104</f>
        <v>23266971.6376127</v>
      </c>
      <c r="F104" s="18" t="n">
        <f aca="false">Assumptions!$B$70/(Assumptions!$B$20+Assumptions!$B$17+$B$104+$E$104+$O$103)</f>
        <v>26.7785530953235</v>
      </c>
      <c r="G104" s="18" t="n">
        <f aca="false">$C$104*(1-Assumptions!$B$71)</f>
        <v>30.1027984526992</v>
      </c>
      <c r="H104" s="18" t="n">
        <f aca="false">MIN($F$104,$G$104)</f>
        <v>26.7785530953235</v>
      </c>
      <c r="I104" s="18" t="str">
        <f aca="false">IF($F$104&lt;=$G$104,"cap","discount")</f>
        <v>cap</v>
      </c>
      <c r="J104" s="18" t="n">
        <f aca="false">Assumptions!$B$69/$H$104</f>
        <v>186716.585552682</v>
      </c>
      <c r="K104" s="18" t="n">
        <f aca="false">Assumptions!$B$74/(Assumptions!$B$20+Assumptions!$B$17+$B$104+$E$104+$J$104)</f>
        <v>42.7393378414047</v>
      </c>
      <c r="L104" s="18" t="n">
        <f aca="false">$C$104*(1-Assumptions!$B$75)</f>
        <v>31.9842233559929</v>
      </c>
      <c r="M104" s="18" t="n">
        <f aca="false">MIN($K$104,$L$104)</f>
        <v>31.9842233559929</v>
      </c>
      <c r="N104" s="18" t="str">
        <f aca="false">IF($K$104&lt;=$L$104,"cap","discount")</f>
        <v>discount</v>
      </c>
      <c r="O104" s="18" t="n">
        <f aca="false">Assumptions!$B$73/$M$104</f>
        <v>93796.2434356841</v>
      </c>
      <c r="P104" s="18" t="n">
        <f aca="false">MAX(Assumptions!$B$4,(Assumptions!$B$10*(Assumptions!$B$20+$E$104+Assumptions!$B$17+$J$104+$O$104+$D$104)-Assumptions!$B$17)/(1-Assumptions!$B$10))</f>
        <v>587882.229488009</v>
      </c>
      <c r="Q104" s="18" t="n">
        <f aca="false">Assumptions!$B$20+$E$104+Assumptions!$B$17+$P$104+$J$104+$O$104+$D$104</f>
        <v>38327301.7652924</v>
      </c>
      <c r="R104" s="18" t="n">
        <f aca="false">IF($C$104&lt;Assumptions!$B$37,Assumptions!$B$37*(Assumptions!$B$21+Assumptions!$B$22/Assumptions!$B$37)/(Assumptions!$B$21+Assumptions!$B$22/$C$104),Assumptions!$B$37)</f>
        <v>1</v>
      </c>
      <c r="S104" s="18" t="n">
        <f aca="false">Assumptions!$B$38/$R$104</f>
        <v>1</v>
      </c>
      <c r="T104" s="18" t="n">
        <f aca="false">Assumptions!$B$39*$S$104</f>
        <v>5000000</v>
      </c>
      <c r="U104" s="18" t="n">
        <f aca="false">IF($C$104&lt;Assumptions!$B$42,Assumptions!$B$42*(Assumptions!$B$21+Assumptions!$B$22/Assumptions!$B$42)/(Assumptions!$B$21+Assumptions!$B$22/$C$104),Assumptions!$B$42)</f>
        <v>3</v>
      </c>
      <c r="V104" s="18" t="n">
        <f aca="false">Assumptions!$B$43/$U$104</f>
        <v>1</v>
      </c>
      <c r="W104" s="18" t="n">
        <f aca="false">Assumptions!$B$44*$V$104</f>
        <v>5000000</v>
      </c>
      <c r="X104" s="18" t="n">
        <f aca="false">IF($C$104&lt;Assumptions!$B$47,Assumptions!$B$47*(Assumptions!$B$21+Assumptions!$B$22/Assumptions!$B$47)/(Assumptions!$B$21+Assumptions!$B$22/$C$104),Assumptions!$B$47)</f>
        <v>10</v>
      </c>
      <c r="Y104" s="18" t="n">
        <f aca="false">Assumptions!$B$48/$X$104</f>
        <v>1</v>
      </c>
      <c r="Z104" s="18" t="n">
        <f aca="false">Assumptions!$B$49*$Y$104</f>
        <v>3000000</v>
      </c>
      <c r="AA104" s="18" t="n">
        <f aca="false">IF($C$104&lt;Assumptions!$B$52,Assumptions!$B$52*(Assumptions!$B$21+Assumptions!$B$22/Assumptions!$B$52)/(Assumptions!$B$21+Assumptions!$B$22/$C$104),Assumptions!$B$52)</f>
        <v>25</v>
      </c>
      <c r="AB104" s="18" t="n">
        <f aca="false">Assumptions!$B$53/$AA$104</f>
        <v>1</v>
      </c>
      <c r="AC104" s="18" t="n">
        <f aca="false">Assumptions!$B$54*$AB$104</f>
        <v>2400000</v>
      </c>
      <c r="AD104" s="18" t="n">
        <f aca="false">IF($C$104&lt;Assumptions!$B$57,Assumptions!$B$57*(Assumptions!$B$21+Assumptions!$B$22/Assumptions!$B$57)/(Assumptions!$B$21+Assumptions!$B$22/$C$104),Assumptions!$B$57)</f>
        <v>57.6817359540603</v>
      </c>
      <c r="AE104" s="18" t="n">
        <f aca="false">Assumptions!$B$58/$AD$104</f>
        <v>1.04019060812917</v>
      </c>
      <c r="AF104" s="18" t="n">
        <f aca="false">Assumptions!$B$59*$AE$104</f>
        <v>1733651.36027881</v>
      </c>
      <c r="AG104" s="18" t="n">
        <f aca="false">IF($C$104&lt;Assumptions!$B$62,Assumptions!$B$62*(Assumptions!$B$21+Assumptions!$B$22/Assumptions!$B$62)/(Assumptions!$B$21+Assumptions!$B$22/$C$104),Assumptions!$B$62)</f>
        <v>48.9126262367378</v>
      </c>
      <c r="AH104" s="18" t="n">
        <f aca="false">Assumptions!$B$63/$AG$104</f>
        <v>1.00502293134033</v>
      </c>
      <c r="AI104" s="18" t="n">
        <f aca="false">Assumptions!$B$64*$AH$104</f>
        <v>6133320.27733387</v>
      </c>
      <c r="AJ104" s="16"/>
      <c r="AK104" s="16"/>
      <c r="AL104" s="16"/>
    </row>
    <row r="105" customFormat="false" ht="23.85" hidden="true" customHeight="false" outlineLevel="0" collapsed="false">
      <c r="A105" s="6" t="n">
        <f aca="false">ROW()-ROW($A$33)+Assumptions!$B$4</f>
        <v>72</v>
      </c>
      <c r="B105" s="18" t="n">
        <f aca="false">$P$104</f>
        <v>587882.229488009</v>
      </c>
      <c r="C105" s="18" t="n">
        <f aca="false">Assumptions!$B$6/(Assumptions!$B$16+$B$105)</f>
        <v>37.628498065874</v>
      </c>
      <c r="D105" s="18" t="n">
        <f aca="false">Assumptions!$B$7/$C$105</f>
        <v>797268.069203315</v>
      </c>
      <c r="E105" s="18" t="n">
        <f aca="false">$T$105+$W$105+$Z$105+$AC$105+$AF$105+$AI$105</f>
        <v>23266971.6376127</v>
      </c>
      <c r="F105" s="18" t="n">
        <f aca="false">Assumptions!$B$70/(Assumptions!$B$20+Assumptions!$B$17+$B$105+$E$105+$O$104)</f>
        <v>26.7785530953235</v>
      </c>
      <c r="G105" s="18" t="n">
        <f aca="false">$C$105*(1-Assumptions!$B$71)</f>
        <v>30.1027984526992</v>
      </c>
      <c r="H105" s="18" t="n">
        <f aca="false">MIN($F$105,$G$105)</f>
        <v>26.7785530953235</v>
      </c>
      <c r="I105" s="18" t="str">
        <f aca="false">IF($F$105&lt;=$G$105,"cap","discount")</f>
        <v>cap</v>
      </c>
      <c r="J105" s="18" t="n">
        <f aca="false">Assumptions!$B$69/$H$105</f>
        <v>186716.585552682</v>
      </c>
      <c r="K105" s="18" t="n">
        <f aca="false">Assumptions!$B$74/(Assumptions!$B$20+Assumptions!$B$17+$B$105+$E$105+$J$105)</f>
        <v>42.7393378414047</v>
      </c>
      <c r="L105" s="18" t="n">
        <f aca="false">$C$105*(1-Assumptions!$B$75)</f>
        <v>31.9842233559929</v>
      </c>
      <c r="M105" s="18" t="n">
        <f aca="false">MIN($K$105,$L$105)</f>
        <v>31.9842233559929</v>
      </c>
      <c r="N105" s="18" t="str">
        <f aca="false">IF($K$105&lt;=$L$105,"cap","discount")</f>
        <v>discount</v>
      </c>
      <c r="O105" s="18" t="n">
        <f aca="false">Assumptions!$B$73/$M$105</f>
        <v>93796.2434356841</v>
      </c>
      <c r="P105" s="18" t="n">
        <f aca="false">MAX(Assumptions!$B$4,(Assumptions!$B$10*(Assumptions!$B$20+$E$105+Assumptions!$B$17+$J$105+$O$105+$D$105)-Assumptions!$B$17)/(1-Assumptions!$B$10))</f>
        <v>587882.229488009</v>
      </c>
      <c r="Q105" s="18" t="n">
        <f aca="false">Assumptions!$B$20+$E$105+Assumptions!$B$17+$P$105+$J$105+$O$105+$D$105</f>
        <v>38327301.7652924</v>
      </c>
      <c r="R105" s="18" t="n">
        <f aca="false">IF($C$105&lt;Assumptions!$B$37,Assumptions!$B$37*(Assumptions!$B$21+Assumptions!$B$22/Assumptions!$B$37)/(Assumptions!$B$21+Assumptions!$B$22/$C$105),Assumptions!$B$37)</f>
        <v>1</v>
      </c>
      <c r="S105" s="18" t="n">
        <f aca="false">Assumptions!$B$38/$R$105</f>
        <v>1</v>
      </c>
      <c r="T105" s="18" t="n">
        <f aca="false">Assumptions!$B$39*$S$105</f>
        <v>5000000</v>
      </c>
      <c r="U105" s="18" t="n">
        <f aca="false">IF($C$105&lt;Assumptions!$B$42,Assumptions!$B$42*(Assumptions!$B$21+Assumptions!$B$22/Assumptions!$B$42)/(Assumptions!$B$21+Assumptions!$B$22/$C$105),Assumptions!$B$42)</f>
        <v>3</v>
      </c>
      <c r="V105" s="18" t="n">
        <f aca="false">Assumptions!$B$43/$U$105</f>
        <v>1</v>
      </c>
      <c r="W105" s="18" t="n">
        <f aca="false">Assumptions!$B$44*$V$105</f>
        <v>5000000</v>
      </c>
      <c r="X105" s="18" t="n">
        <f aca="false">IF($C$105&lt;Assumptions!$B$47,Assumptions!$B$47*(Assumptions!$B$21+Assumptions!$B$22/Assumptions!$B$47)/(Assumptions!$B$21+Assumptions!$B$22/$C$105),Assumptions!$B$47)</f>
        <v>10</v>
      </c>
      <c r="Y105" s="18" t="n">
        <f aca="false">Assumptions!$B$48/$X$105</f>
        <v>1</v>
      </c>
      <c r="Z105" s="18" t="n">
        <f aca="false">Assumptions!$B$49*$Y$105</f>
        <v>3000000</v>
      </c>
      <c r="AA105" s="18" t="n">
        <f aca="false">IF($C$105&lt;Assumptions!$B$52,Assumptions!$B$52*(Assumptions!$B$21+Assumptions!$B$22/Assumptions!$B$52)/(Assumptions!$B$21+Assumptions!$B$22/$C$105),Assumptions!$B$52)</f>
        <v>25</v>
      </c>
      <c r="AB105" s="18" t="n">
        <f aca="false">Assumptions!$B$53/$AA$105</f>
        <v>1</v>
      </c>
      <c r="AC105" s="18" t="n">
        <f aca="false">Assumptions!$B$54*$AB$105</f>
        <v>2400000</v>
      </c>
      <c r="AD105" s="18" t="n">
        <f aca="false">IF($C$105&lt;Assumptions!$B$57,Assumptions!$B$57*(Assumptions!$B$21+Assumptions!$B$22/Assumptions!$B$57)/(Assumptions!$B$21+Assumptions!$B$22/$C$105),Assumptions!$B$57)</f>
        <v>57.6817359540603</v>
      </c>
      <c r="AE105" s="18" t="n">
        <f aca="false">Assumptions!$B$58/$AD$105</f>
        <v>1.04019060812917</v>
      </c>
      <c r="AF105" s="18" t="n">
        <f aca="false">Assumptions!$B$59*$AE$105</f>
        <v>1733651.36027881</v>
      </c>
      <c r="AG105" s="18" t="n">
        <f aca="false">IF($C$105&lt;Assumptions!$B$62,Assumptions!$B$62*(Assumptions!$B$21+Assumptions!$B$22/Assumptions!$B$62)/(Assumptions!$B$21+Assumptions!$B$22/$C$105),Assumptions!$B$62)</f>
        <v>48.9126262367378</v>
      </c>
      <c r="AH105" s="18" t="n">
        <f aca="false">Assumptions!$B$63/$AG$105</f>
        <v>1.00502293134033</v>
      </c>
      <c r="AI105" s="18" t="n">
        <f aca="false">Assumptions!$B$64*$AH$105</f>
        <v>6133320.27733387</v>
      </c>
      <c r="AJ105" s="16"/>
      <c r="AK105" s="16"/>
      <c r="AL105" s="16"/>
    </row>
    <row r="106" customFormat="false" ht="23.85" hidden="true" customHeight="false" outlineLevel="0" collapsed="false">
      <c r="A106" s="6" t="n">
        <f aca="false">ROW()-ROW($A$33)+Assumptions!$B$4</f>
        <v>73</v>
      </c>
      <c r="B106" s="18" t="n">
        <f aca="false">$P$105</f>
        <v>587882.229488009</v>
      </c>
      <c r="C106" s="18" t="n">
        <f aca="false">Assumptions!$B$6/(Assumptions!$B$16+$B$106)</f>
        <v>37.628498065874</v>
      </c>
      <c r="D106" s="18" t="n">
        <f aca="false">Assumptions!$B$7/$C$106</f>
        <v>797268.069203315</v>
      </c>
      <c r="E106" s="18" t="n">
        <f aca="false">$T$106+$W$106+$Z$106+$AC$106+$AF$106+$AI$106</f>
        <v>23266971.6376127</v>
      </c>
      <c r="F106" s="18" t="n">
        <f aca="false">Assumptions!$B$70/(Assumptions!$B$20+Assumptions!$B$17+$B$106+$E$106+$O$105)</f>
        <v>26.7785530953235</v>
      </c>
      <c r="G106" s="18" t="n">
        <f aca="false">$C$106*(1-Assumptions!$B$71)</f>
        <v>30.1027984526992</v>
      </c>
      <c r="H106" s="18" t="n">
        <f aca="false">MIN($F$106,$G$106)</f>
        <v>26.7785530953235</v>
      </c>
      <c r="I106" s="18" t="str">
        <f aca="false">IF($F$106&lt;=$G$106,"cap","discount")</f>
        <v>cap</v>
      </c>
      <c r="J106" s="18" t="n">
        <f aca="false">Assumptions!$B$69/$H$106</f>
        <v>186716.585552682</v>
      </c>
      <c r="K106" s="18" t="n">
        <f aca="false">Assumptions!$B$74/(Assumptions!$B$20+Assumptions!$B$17+$B$106+$E$106+$J$106)</f>
        <v>42.7393378414047</v>
      </c>
      <c r="L106" s="18" t="n">
        <f aca="false">$C$106*(1-Assumptions!$B$75)</f>
        <v>31.9842233559929</v>
      </c>
      <c r="M106" s="18" t="n">
        <f aca="false">MIN($K$106,$L$106)</f>
        <v>31.9842233559929</v>
      </c>
      <c r="N106" s="18" t="str">
        <f aca="false">IF($K$106&lt;=$L$106,"cap","discount")</f>
        <v>discount</v>
      </c>
      <c r="O106" s="18" t="n">
        <f aca="false">Assumptions!$B$73/$M$106</f>
        <v>93796.2434356841</v>
      </c>
      <c r="P106" s="18" t="n">
        <f aca="false">MAX(Assumptions!$B$4,(Assumptions!$B$10*(Assumptions!$B$20+$E$106+Assumptions!$B$17+$J$106+$O$106+$D$106)-Assumptions!$B$17)/(1-Assumptions!$B$10))</f>
        <v>587882.229488009</v>
      </c>
      <c r="Q106" s="18" t="n">
        <f aca="false">Assumptions!$B$20+$E$106+Assumptions!$B$17+$P$106+$J$106+$O$106+$D$106</f>
        <v>38327301.7652924</v>
      </c>
      <c r="R106" s="18" t="n">
        <f aca="false">IF($C$106&lt;Assumptions!$B$37,Assumptions!$B$37*(Assumptions!$B$21+Assumptions!$B$22/Assumptions!$B$37)/(Assumptions!$B$21+Assumptions!$B$22/$C$106),Assumptions!$B$37)</f>
        <v>1</v>
      </c>
      <c r="S106" s="18" t="n">
        <f aca="false">Assumptions!$B$38/$R$106</f>
        <v>1</v>
      </c>
      <c r="T106" s="18" t="n">
        <f aca="false">Assumptions!$B$39*$S$106</f>
        <v>5000000</v>
      </c>
      <c r="U106" s="18" t="n">
        <f aca="false">IF($C$106&lt;Assumptions!$B$42,Assumptions!$B$42*(Assumptions!$B$21+Assumptions!$B$22/Assumptions!$B$42)/(Assumptions!$B$21+Assumptions!$B$22/$C$106),Assumptions!$B$42)</f>
        <v>3</v>
      </c>
      <c r="V106" s="18" t="n">
        <f aca="false">Assumptions!$B$43/$U$106</f>
        <v>1</v>
      </c>
      <c r="W106" s="18" t="n">
        <f aca="false">Assumptions!$B$44*$V$106</f>
        <v>5000000</v>
      </c>
      <c r="X106" s="18" t="n">
        <f aca="false">IF($C$106&lt;Assumptions!$B$47,Assumptions!$B$47*(Assumptions!$B$21+Assumptions!$B$22/Assumptions!$B$47)/(Assumptions!$B$21+Assumptions!$B$22/$C$106),Assumptions!$B$47)</f>
        <v>10</v>
      </c>
      <c r="Y106" s="18" t="n">
        <f aca="false">Assumptions!$B$48/$X$106</f>
        <v>1</v>
      </c>
      <c r="Z106" s="18" t="n">
        <f aca="false">Assumptions!$B$49*$Y$106</f>
        <v>3000000</v>
      </c>
      <c r="AA106" s="18" t="n">
        <f aca="false">IF($C$106&lt;Assumptions!$B$52,Assumptions!$B$52*(Assumptions!$B$21+Assumptions!$B$22/Assumptions!$B$52)/(Assumptions!$B$21+Assumptions!$B$22/$C$106),Assumptions!$B$52)</f>
        <v>25</v>
      </c>
      <c r="AB106" s="18" t="n">
        <f aca="false">Assumptions!$B$53/$AA$106</f>
        <v>1</v>
      </c>
      <c r="AC106" s="18" t="n">
        <f aca="false">Assumptions!$B$54*$AB$106</f>
        <v>2400000</v>
      </c>
      <c r="AD106" s="18" t="n">
        <f aca="false">IF($C$106&lt;Assumptions!$B$57,Assumptions!$B$57*(Assumptions!$B$21+Assumptions!$B$22/Assumptions!$B$57)/(Assumptions!$B$21+Assumptions!$B$22/$C$106),Assumptions!$B$57)</f>
        <v>57.6817359540603</v>
      </c>
      <c r="AE106" s="18" t="n">
        <f aca="false">Assumptions!$B$58/$AD$106</f>
        <v>1.04019060812917</v>
      </c>
      <c r="AF106" s="18" t="n">
        <f aca="false">Assumptions!$B$59*$AE$106</f>
        <v>1733651.36027881</v>
      </c>
      <c r="AG106" s="18" t="n">
        <f aca="false">IF($C$106&lt;Assumptions!$B$62,Assumptions!$B$62*(Assumptions!$B$21+Assumptions!$B$22/Assumptions!$B$62)/(Assumptions!$B$21+Assumptions!$B$22/$C$106),Assumptions!$B$62)</f>
        <v>48.9126262367378</v>
      </c>
      <c r="AH106" s="18" t="n">
        <f aca="false">Assumptions!$B$63/$AG$106</f>
        <v>1.00502293134033</v>
      </c>
      <c r="AI106" s="18" t="n">
        <f aca="false">Assumptions!$B$64*$AH$106</f>
        <v>6133320.27733387</v>
      </c>
      <c r="AJ106" s="16"/>
      <c r="AK106" s="16"/>
      <c r="AL106" s="16"/>
    </row>
    <row r="107" customFormat="false" ht="23.85" hidden="true" customHeight="false" outlineLevel="0" collapsed="false">
      <c r="A107" s="6" t="n">
        <f aca="false">ROW()-ROW($A$33)+Assumptions!$B$4</f>
        <v>74</v>
      </c>
      <c r="B107" s="18" t="n">
        <f aca="false">$P$106</f>
        <v>587882.229488009</v>
      </c>
      <c r="C107" s="18" t="n">
        <f aca="false">Assumptions!$B$6/(Assumptions!$B$16+$B$107)</f>
        <v>37.628498065874</v>
      </c>
      <c r="D107" s="18" t="n">
        <f aca="false">Assumptions!$B$7/$C$107</f>
        <v>797268.069203315</v>
      </c>
      <c r="E107" s="18" t="n">
        <f aca="false">$T$107+$W$107+$Z$107+$AC$107+$AF$107+$AI$107</f>
        <v>23266971.6376127</v>
      </c>
      <c r="F107" s="18" t="n">
        <f aca="false">Assumptions!$B$70/(Assumptions!$B$20+Assumptions!$B$17+$B$107+$E$107+$O$106)</f>
        <v>26.7785530953235</v>
      </c>
      <c r="G107" s="18" t="n">
        <f aca="false">$C$107*(1-Assumptions!$B$71)</f>
        <v>30.1027984526992</v>
      </c>
      <c r="H107" s="18" t="n">
        <f aca="false">MIN($F$107,$G$107)</f>
        <v>26.7785530953235</v>
      </c>
      <c r="I107" s="18" t="str">
        <f aca="false">IF($F$107&lt;=$G$107,"cap","discount")</f>
        <v>cap</v>
      </c>
      <c r="J107" s="18" t="n">
        <f aca="false">Assumptions!$B$69/$H$107</f>
        <v>186716.585552682</v>
      </c>
      <c r="K107" s="18" t="n">
        <f aca="false">Assumptions!$B$74/(Assumptions!$B$20+Assumptions!$B$17+$B$107+$E$107+$J$107)</f>
        <v>42.7393378414047</v>
      </c>
      <c r="L107" s="18" t="n">
        <f aca="false">$C$107*(1-Assumptions!$B$75)</f>
        <v>31.9842233559929</v>
      </c>
      <c r="M107" s="18" t="n">
        <f aca="false">MIN($K$107,$L$107)</f>
        <v>31.9842233559929</v>
      </c>
      <c r="N107" s="18" t="str">
        <f aca="false">IF($K$107&lt;=$L$107,"cap","discount")</f>
        <v>discount</v>
      </c>
      <c r="O107" s="18" t="n">
        <f aca="false">Assumptions!$B$73/$M$107</f>
        <v>93796.2434356841</v>
      </c>
      <c r="P107" s="18" t="n">
        <f aca="false">MAX(Assumptions!$B$4,(Assumptions!$B$10*(Assumptions!$B$20+$E$107+Assumptions!$B$17+$J$107+$O$107+$D$107)-Assumptions!$B$17)/(1-Assumptions!$B$10))</f>
        <v>587882.229488009</v>
      </c>
      <c r="Q107" s="18" t="n">
        <f aca="false">Assumptions!$B$20+$E$107+Assumptions!$B$17+$P$107+$J$107+$O$107+$D$107</f>
        <v>38327301.7652924</v>
      </c>
      <c r="R107" s="18" t="n">
        <f aca="false">IF($C$107&lt;Assumptions!$B$37,Assumptions!$B$37*(Assumptions!$B$21+Assumptions!$B$22/Assumptions!$B$37)/(Assumptions!$B$21+Assumptions!$B$22/$C$107),Assumptions!$B$37)</f>
        <v>1</v>
      </c>
      <c r="S107" s="18" t="n">
        <f aca="false">Assumptions!$B$38/$R$107</f>
        <v>1</v>
      </c>
      <c r="T107" s="18" t="n">
        <f aca="false">Assumptions!$B$39*$S$107</f>
        <v>5000000</v>
      </c>
      <c r="U107" s="18" t="n">
        <f aca="false">IF($C$107&lt;Assumptions!$B$42,Assumptions!$B$42*(Assumptions!$B$21+Assumptions!$B$22/Assumptions!$B$42)/(Assumptions!$B$21+Assumptions!$B$22/$C$107),Assumptions!$B$42)</f>
        <v>3</v>
      </c>
      <c r="V107" s="18" t="n">
        <f aca="false">Assumptions!$B$43/$U$107</f>
        <v>1</v>
      </c>
      <c r="W107" s="18" t="n">
        <f aca="false">Assumptions!$B$44*$V$107</f>
        <v>5000000</v>
      </c>
      <c r="X107" s="18" t="n">
        <f aca="false">IF($C$107&lt;Assumptions!$B$47,Assumptions!$B$47*(Assumptions!$B$21+Assumptions!$B$22/Assumptions!$B$47)/(Assumptions!$B$21+Assumptions!$B$22/$C$107),Assumptions!$B$47)</f>
        <v>10</v>
      </c>
      <c r="Y107" s="18" t="n">
        <f aca="false">Assumptions!$B$48/$X$107</f>
        <v>1</v>
      </c>
      <c r="Z107" s="18" t="n">
        <f aca="false">Assumptions!$B$49*$Y$107</f>
        <v>3000000</v>
      </c>
      <c r="AA107" s="18" t="n">
        <f aca="false">IF($C$107&lt;Assumptions!$B$52,Assumptions!$B$52*(Assumptions!$B$21+Assumptions!$B$22/Assumptions!$B$52)/(Assumptions!$B$21+Assumptions!$B$22/$C$107),Assumptions!$B$52)</f>
        <v>25</v>
      </c>
      <c r="AB107" s="18" t="n">
        <f aca="false">Assumptions!$B$53/$AA$107</f>
        <v>1</v>
      </c>
      <c r="AC107" s="18" t="n">
        <f aca="false">Assumptions!$B$54*$AB$107</f>
        <v>2400000</v>
      </c>
      <c r="AD107" s="18" t="n">
        <f aca="false">IF($C$107&lt;Assumptions!$B$57,Assumptions!$B$57*(Assumptions!$B$21+Assumptions!$B$22/Assumptions!$B$57)/(Assumptions!$B$21+Assumptions!$B$22/$C$107),Assumptions!$B$57)</f>
        <v>57.6817359540603</v>
      </c>
      <c r="AE107" s="18" t="n">
        <f aca="false">Assumptions!$B$58/$AD$107</f>
        <v>1.04019060812917</v>
      </c>
      <c r="AF107" s="18" t="n">
        <f aca="false">Assumptions!$B$59*$AE$107</f>
        <v>1733651.36027881</v>
      </c>
      <c r="AG107" s="18" t="n">
        <f aca="false">IF($C$107&lt;Assumptions!$B$62,Assumptions!$B$62*(Assumptions!$B$21+Assumptions!$B$22/Assumptions!$B$62)/(Assumptions!$B$21+Assumptions!$B$22/$C$107),Assumptions!$B$62)</f>
        <v>48.9126262367378</v>
      </c>
      <c r="AH107" s="18" t="n">
        <f aca="false">Assumptions!$B$63/$AG$107</f>
        <v>1.00502293134033</v>
      </c>
      <c r="AI107" s="18" t="n">
        <f aca="false">Assumptions!$B$64*$AH$107</f>
        <v>6133320.27733387</v>
      </c>
      <c r="AJ107" s="16"/>
      <c r="AK107" s="16"/>
      <c r="AL107" s="16"/>
    </row>
    <row r="108" customFormat="false" ht="23.85" hidden="true" customHeight="false" outlineLevel="0" collapsed="false">
      <c r="A108" s="6" t="n">
        <f aca="false">ROW()-ROW($A$33)+Assumptions!$B$4</f>
        <v>75</v>
      </c>
      <c r="B108" s="18" t="n">
        <f aca="false">$P$107</f>
        <v>587882.229488009</v>
      </c>
      <c r="C108" s="18" t="n">
        <f aca="false">Assumptions!$B$6/(Assumptions!$B$16+$B$108)</f>
        <v>37.628498065874</v>
      </c>
      <c r="D108" s="18" t="n">
        <f aca="false">Assumptions!$B$7/$C$108</f>
        <v>797268.069203315</v>
      </c>
      <c r="E108" s="18" t="n">
        <f aca="false">$T$108+$W$108+$Z$108+$AC$108+$AF$108+$AI$108</f>
        <v>23266971.6376127</v>
      </c>
      <c r="F108" s="18" t="n">
        <f aca="false">Assumptions!$B$70/(Assumptions!$B$20+Assumptions!$B$17+$B$108+$E$108+$O$107)</f>
        <v>26.7785530953235</v>
      </c>
      <c r="G108" s="18" t="n">
        <f aca="false">$C$108*(1-Assumptions!$B$71)</f>
        <v>30.1027984526992</v>
      </c>
      <c r="H108" s="18" t="n">
        <f aca="false">MIN($F$108,$G$108)</f>
        <v>26.7785530953235</v>
      </c>
      <c r="I108" s="18" t="str">
        <f aca="false">IF($F$108&lt;=$G$108,"cap","discount")</f>
        <v>cap</v>
      </c>
      <c r="J108" s="18" t="n">
        <f aca="false">Assumptions!$B$69/$H$108</f>
        <v>186716.585552682</v>
      </c>
      <c r="K108" s="18" t="n">
        <f aca="false">Assumptions!$B$74/(Assumptions!$B$20+Assumptions!$B$17+$B$108+$E$108+$J$108)</f>
        <v>42.7393378414047</v>
      </c>
      <c r="L108" s="18" t="n">
        <f aca="false">$C$108*(1-Assumptions!$B$75)</f>
        <v>31.9842233559929</v>
      </c>
      <c r="M108" s="18" t="n">
        <f aca="false">MIN($K$108,$L$108)</f>
        <v>31.9842233559929</v>
      </c>
      <c r="N108" s="18" t="str">
        <f aca="false">IF($K$108&lt;=$L$108,"cap","discount")</f>
        <v>discount</v>
      </c>
      <c r="O108" s="18" t="n">
        <f aca="false">Assumptions!$B$73/$M$108</f>
        <v>93796.2434356841</v>
      </c>
      <c r="P108" s="18" t="n">
        <f aca="false">MAX(Assumptions!$B$4,(Assumptions!$B$10*(Assumptions!$B$20+$E$108+Assumptions!$B$17+$J$108+$O$108+$D$108)-Assumptions!$B$17)/(1-Assumptions!$B$10))</f>
        <v>587882.229488009</v>
      </c>
      <c r="Q108" s="18" t="n">
        <f aca="false">Assumptions!$B$20+$E$108+Assumptions!$B$17+$P$108+$J$108+$O$108+$D$108</f>
        <v>38327301.7652924</v>
      </c>
      <c r="R108" s="18" t="n">
        <f aca="false">IF($C$108&lt;Assumptions!$B$37,Assumptions!$B$37*(Assumptions!$B$21+Assumptions!$B$22/Assumptions!$B$37)/(Assumptions!$B$21+Assumptions!$B$22/$C$108),Assumptions!$B$37)</f>
        <v>1</v>
      </c>
      <c r="S108" s="18" t="n">
        <f aca="false">Assumptions!$B$38/$R$108</f>
        <v>1</v>
      </c>
      <c r="T108" s="18" t="n">
        <f aca="false">Assumptions!$B$39*$S$108</f>
        <v>5000000</v>
      </c>
      <c r="U108" s="18" t="n">
        <f aca="false">IF($C$108&lt;Assumptions!$B$42,Assumptions!$B$42*(Assumptions!$B$21+Assumptions!$B$22/Assumptions!$B$42)/(Assumptions!$B$21+Assumptions!$B$22/$C$108),Assumptions!$B$42)</f>
        <v>3</v>
      </c>
      <c r="V108" s="18" t="n">
        <f aca="false">Assumptions!$B$43/$U$108</f>
        <v>1</v>
      </c>
      <c r="W108" s="18" t="n">
        <f aca="false">Assumptions!$B$44*$V$108</f>
        <v>5000000</v>
      </c>
      <c r="X108" s="18" t="n">
        <f aca="false">IF($C$108&lt;Assumptions!$B$47,Assumptions!$B$47*(Assumptions!$B$21+Assumptions!$B$22/Assumptions!$B$47)/(Assumptions!$B$21+Assumptions!$B$22/$C$108),Assumptions!$B$47)</f>
        <v>10</v>
      </c>
      <c r="Y108" s="18" t="n">
        <f aca="false">Assumptions!$B$48/$X$108</f>
        <v>1</v>
      </c>
      <c r="Z108" s="18" t="n">
        <f aca="false">Assumptions!$B$49*$Y$108</f>
        <v>3000000</v>
      </c>
      <c r="AA108" s="18" t="n">
        <f aca="false">IF($C$108&lt;Assumptions!$B$52,Assumptions!$B$52*(Assumptions!$B$21+Assumptions!$B$22/Assumptions!$B$52)/(Assumptions!$B$21+Assumptions!$B$22/$C$108),Assumptions!$B$52)</f>
        <v>25</v>
      </c>
      <c r="AB108" s="18" t="n">
        <f aca="false">Assumptions!$B$53/$AA$108</f>
        <v>1</v>
      </c>
      <c r="AC108" s="18" t="n">
        <f aca="false">Assumptions!$B$54*$AB$108</f>
        <v>2400000</v>
      </c>
      <c r="AD108" s="18" t="n">
        <f aca="false">IF($C$108&lt;Assumptions!$B$57,Assumptions!$B$57*(Assumptions!$B$21+Assumptions!$B$22/Assumptions!$B$57)/(Assumptions!$B$21+Assumptions!$B$22/$C$108),Assumptions!$B$57)</f>
        <v>57.6817359540603</v>
      </c>
      <c r="AE108" s="18" t="n">
        <f aca="false">Assumptions!$B$58/$AD$108</f>
        <v>1.04019060812917</v>
      </c>
      <c r="AF108" s="18" t="n">
        <f aca="false">Assumptions!$B$59*$AE$108</f>
        <v>1733651.36027881</v>
      </c>
      <c r="AG108" s="18" t="n">
        <f aca="false">IF($C$108&lt;Assumptions!$B$62,Assumptions!$B$62*(Assumptions!$B$21+Assumptions!$B$22/Assumptions!$B$62)/(Assumptions!$B$21+Assumptions!$B$22/$C$108),Assumptions!$B$62)</f>
        <v>48.9126262367378</v>
      </c>
      <c r="AH108" s="18" t="n">
        <f aca="false">Assumptions!$B$63/$AG$108</f>
        <v>1.00502293134033</v>
      </c>
      <c r="AI108" s="18" t="n">
        <f aca="false">Assumptions!$B$64*$AH$108</f>
        <v>6133320.27733387</v>
      </c>
      <c r="AJ108" s="16"/>
      <c r="AK108" s="16"/>
      <c r="AL108" s="16"/>
    </row>
    <row r="109" customFormat="false" ht="23.85" hidden="true" customHeight="false" outlineLevel="0" collapsed="false">
      <c r="A109" s="6" t="n">
        <f aca="false">ROW()-ROW($A$33)+Assumptions!$B$4</f>
        <v>76</v>
      </c>
      <c r="B109" s="18" t="n">
        <f aca="false">$P$108</f>
        <v>587882.229488009</v>
      </c>
      <c r="C109" s="18" t="n">
        <f aca="false">Assumptions!$B$6/(Assumptions!$B$16+$B$109)</f>
        <v>37.628498065874</v>
      </c>
      <c r="D109" s="18" t="n">
        <f aca="false">Assumptions!$B$7/$C$109</f>
        <v>797268.069203315</v>
      </c>
      <c r="E109" s="18" t="n">
        <f aca="false">$T$109+$W$109+$Z$109+$AC$109+$AF$109+$AI$109</f>
        <v>23266971.6376127</v>
      </c>
      <c r="F109" s="18" t="n">
        <f aca="false">Assumptions!$B$70/(Assumptions!$B$20+Assumptions!$B$17+$B$109+$E$109+$O$108)</f>
        <v>26.7785530953235</v>
      </c>
      <c r="G109" s="18" t="n">
        <f aca="false">$C$109*(1-Assumptions!$B$71)</f>
        <v>30.1027984526992</v>
      </c>
      <c r="H109" s="18" t="n">
        <f aca="false">MIN($F$109,$G$109)</f>
        <v>26.7785530953235</v>
      </c>
      <c r="I109" s="18" t="str">
        <f aca="false">IF($F$109&lt;=$G$109,"cap","discount")</f>
        <v>cap</v>
      </c>
      <c r="J109" s="18" t="n">
        <f aca="false">Assumptions!$B$69/$H$109</f>
        <v>186716.585552682</v>
      </c>
      <c r="K109" s="18" t="n">
        <f aca="false">Assumptions!$B$74/(Assumptions!$B$20+Assumptions!$B$17+$B$109+$E$109+$J$109)</f>
        <v>42.7393378414047</v>
      </c>
      <c r="L109" s="18" t="n">
        <f aca="false">$C$109*(1-Assumptions!$B$75)</f>
        <v>31.9842233559929</v>
      </c>
      <c r="M109" s="18" t="n">
        <f aca="false">MIN($K$109,$L$109)</f>
        <v>31.9842233559929</v>
      </c>
      <c r="N109" s="18" t="str">
        <f aca="false">IF($K$109&lt;=$L$109,"cap","discount")</f>
        <v>discount</v>
      </c>
      <c r="O109" s="18" t="n">
        <f aca="false">Assumptions!$B$73/$M$109</f>
        <v>93796.2434356841</v>
      </c>
      <c r="P109" s="18" t="n">
        <f aca="false">MAX(Assumptions!$B$4,(Assumptions!$B$10*(Assumptions!$B$20+$E$109+Assumptions!$B$17+$J$109+$O$109+$D$109)-Assumptions!$B$17)/(1-Assumptions!$B$10))</f>
        <v>587882.229488009</v>
      </c>
      <c r="Q109" s="18" t="n">
        <f aca="false">Assumptions!$B$20+$E$109+Assumptions!$B$17+$P$109+$J$109+$O$109+$D$109</f>
        <v>38327301.7652924</v>
      </c>
      <c r="R109" s="18" t="n">
        <f aca="false">IF($C$109&lt;Assumptions!$B$37,Assumptions!$B$37*(Assumptions!$B$21+Assumptions!$B$22/Assumptions!$B$37)/(Assumptions!$B$21+Assumptions!$B$22/$C$109),Assumptions!$B$37)</f>
        <v>1</v>
      </c>
      <c r="S109" s="18" t="n">
        <f aca="false">Assumptions!$B$38/$R$109</f>
        <v>1</v>
      </c>
      <c r="T109" s="18" t="n">
        <f aca="false">Assumptions!$B$39*$S$109</f>
        <v>5000000</v>
      </c>
      <c r="U109" s="18" t="n">
        <f aca="false">IF($C$109&lt;Assumptions!$B$42,Assumptions!$B$42*(Assumptions!$B$21+Assumptions!$B$22/Assumptions!$B$42)/(Assumptions!$B$21+Assumptions!$B$22/$C$109),Assumptions!$B$42)</f>
        <v>3</v>
      </c>
      <c r="V109" s="18" t="n">
        <f aca="false">Assumptions!$B$43/$U$109</f>
        <v>1</v>
      </c>
      <c r="W109" s="18" t="n">
        <f aca="false">Assumptions!$B$44*$V$109</f>
        <v>5000000</v>
      </c>
      <c r="X109" s="18" t="n">
        <f aca="false">IF($C$109&lt;Assumptions!$B$47,Assumptions!$B$47*(Assumptions!$B$21+Assumptions!$B$22/Assumptions!$B$47)/(Assumptions!$B$21+Assumptions!$B$22/$C$109),Assumptions!$B$47)</f>
        <v>10</v>
      </c>
      <c r="Y109" s="18" t="n">
        <f aca="false">Assumptions!$B$48/$X$109</f>
        <v>1</v>
      </c>
      <c r="Z109" s="18" t="n">
        <f aca="false">Assumptions!$B$49*$Y$109</f>
        <v>3000000</v>
      </c>
      <c r="AA109" s="18" t="n">
        <f aca="false">IF($C$109&lt;Assumptions!$B$52,Assumptions!$B$52*(Assumptions!$B$21+Assumptions!$B$22/Assumptions!$B$52)/(Assumptions!$B$21+Assumptions!$B$22/$C$109),Assumptions!$B$52)</f>
        <v>25</v>
      </c>
      <c r="AB109" s="18" t="n">
        <f aca="false">Assumptions!$B$53/$AA$109</f>
        <v>1</v>
      </c>
      <c r="AC109" s="18" t="n">
        <f aca="false">Assumptions!$B$54*$AB$109</f>
        <v>2400000</v>
      </c>
      <c r="AD109" s="18" t="n">
        <f aca="false">IF($C$109&lt;Assumptions!$B$57,Assumptions!$B$57*(Assumptions!$B$21+Assumptions!$B$22/Assumptions!$B$57)/(Assumptions!$B$21+Assumptions!$B$22/$C$109),Assumptions!$B$57)</f>
        <v>57.6817359540603</v>
      </c>
      <c r="AE109" s="18" t="n">
        <f aca="false">Assumptions!$B$58/$AD$109</f>
        <v>1.04019060812917</v>
      </c>
      <c r="AF109" s="18" t="n">
        <f aca="false">Assumptions!$B$59*$AE$109</f>
        <v>1733651.36027881</v>
      </c>
      <c r="AG109" s="18" t="n">
        <f aca="false">IF($C$109&lt;Assumptions!$B$62,Assumptions!$B$62*(Assumptions!$B$21+Assumptions!$B$22/Assumptions!$B$62)/(Assumptions!$B$21+Assumptions!$B$22/$C$109),Assumptions!$B$62)</f>
        <v>48.9126262367378</v>
      </c>
      <c r="AH109" s="18" t="n">
        <f aca="false">Assumptions!$B$63/$AG$109</f>
        <v>1.00502293134033</v>
      </c>
      <c r="AI109" s="18" t="n">
        <f aca="false">Assumptions!$B$64*$AH$109</f>
        <v>6133320.27733387</v>
      </c>
      <c r="AJ109" s="16"/>
      <c r="AK109" s="16"/>
      <c r="AL109" s="16"/>
    </row>
    <row r="110" customFormat="false" ht="23.85" hidden="true" customHeight="false" outlineLevel="0" collapsed="false">
      <c r="A110" s="6" t="n">
        <f aca="false">ROW()-ROW($A$33)+Assumptions!$B$4</f>
        <v>77</v>
      </c>
      <c r="B110" s="18" t="n">
        <f aca="false">$P$109</f>
        <v>587882.229488009</v>
      </c>
      <c r="C110" s="18" t="n">
        <f aca="false">Assumptions!$B$6/(Assumptions!$B$16+$B$110)</f>
        <v>37.628498065874</v>
      </c>
      <c r="D110" s="18" t="n">
        <f aca="false">Assumptions!$B$7/$C$110</f>
        <v>797268.069203315</v>
      </c>
      <c r="E110" s="18" t="n">
        <f aca="false">$T$110+$W$110+$Z$110+$AC$110+$AF$110+$AI$110</f>
        <v>23266971.6376127</v>
      </c>
      <c r="F110" s="18" t="n">
        <f aca="false">Assumptions!$B$70/(Assumptions!$B$20+Assumptions!$B$17+$B$110+$E$110+$O$109)</f>
        <v>26.7785530953235</v>
      </c>
      <c r="G110" s="18" t="n">
        <f aca="false">$C$110*(1-Assumptions!$B$71)</f>
        <v>30.1027984526992</v>
      </c>
      <c r="H110" s="18" t="n">
        <f aca="false">MIN($F$110,$G$110)</f>
        <v>26.7785530953235</v>
      </c>
      <c r="I110" s="18" t="str">
        <f aca="false">IF($F$110&lt;=$G$110,"cap","discount")</f>
        <v>cap</v>
      </c>
      <c r="J110" s="18" t="n">
        <f aca="false">Assumptions!$B$69/$H$110</f>
        <v>186716.585552682</v>
      </c>
      <c r="K110" s="18" t="n">
        <f aca="false">Assumptions!$B$74/(Assumptions!$B$20+Assumptions!$B$17+$B$110+$E$110+$J$110)</f>
        <v>42.7393378414047</v>
      </c>
      <c r="L110" s="18" t="n">
        <f aca="false">$C$110*(1-Assumptions!$B$75)</f>
        <v>31.9842233559929</v>
      </c>
      <c r="M110" s="18" t="n">
        <f aca="false">MIN($K$110,$L$110)</f>
        <v>31.9842233559929</v>
      </c>
      <c r="N110" s="18" t="str">
        <f aca="false">IF($K$110&lt;=$L$110,"cap","discount")</f>
        <v>discount</v>
      </c>
      <c r="O110" s="18" t="n">
        <f aca="false">Assumptions!$B$73/$M$110</f>
        <v>93796.2434356841</v>
      </c>
      <c r="P110" s="18" t="n">
        <f aca="false">MAX(Assumptions!$B$4,(Assumptions!$B$10*(Assumptions!$B$20+$E$110+Assumptions!$B$17+$J$110+$O$110+$D$110)-Assumptions!$B$17)/(1-Assumptions!$B$10))</f>
        <v>587882.229488009</v>
      </c>
      <c r="Q110" s="18" t="n">
        <f aca="false">Assumptions!$B$20+$E$110+Assumptions!$B$17+$P$110+$J$110+$O$110+$D$110</f>
        <v>38327301.7652924</v>
      </c>
      <c r="R110" s="18" t="n">
        <f aca="false">IF($C$110&lt;Assumptions!$B$37,Assumptions!$B$37*(Assumptions!$B$21+Assumptions!$B$22/Assumptions!$B$37)/(Assumptions!$B$21+Assumptions!$B$22/$C$110),Assumptions!$B$37)</f>
        <v>1</v>
      </c>
      <c r="S110" s="18" t="n">
        <f aca="false">Assumptions!$B$38/$R$110</f>
        <v>1</v>
      </c>
      <c r="T110" s="18" t="n">
        <f aca="false">Assumptions!$B$39*$S$110</f>
        <v>5000000</v>
      </c>
      <c r="U110" s="18" t="n">
        <f aca="false">IF($C$110&lt;Assumptions!$B$42,Assumptions!$B$42*(Assumptions!$B$21+Assumptions!$B$22/Assumptions!$B$42)/(Assumptions!$B$21+Assumptions!$B$22/$C$110),Assumptions!$B$42)</f>
        <v>3</v>
      </c>
      <c r="V110" s="18" t="n">
        <f aca="false">Assumptions!$B$43/$U$110</f>
        <v>1</v>
      </c>
      <c r="W110" s="18" t="n">
        <f aca="false">Assumptions!$B$44*$V$110</f>
        <v>5000000</v>
      </c>
      <c r="X110" s="18" t="n">
        <f aca="false">IF($C$110&lt;Assumptions!$B$47,Assumptions!$B$47*(Assumptions!$B$21+Assumptions!$B$22/Assumptions!$B$47)/(Assumptions!$B$21+Assumptions!$B$22/$C$110),Assumptions!$B$47)</f>
        <v>10</v>
      </c>
      <c r="Y110" s="18" t="n">
        <f aca="false">Assumptions!$B$48/$X$110</f>
        <v>1</v>
      </c>
      <c r="Z110" s="18" t="n">
        <f aca="false">Assumptions!$B$49*$Y$110</f>
        <v>3000000</v>
      </c>
      <c r="AA110" s="18" t="n">
        <f aca="false">IF($C$110&lt;Assumptions!$B$52,Assumptions!$B$52*(Assumptions!$B$21+Assumptions!$B$22/Assumptions!$B$52)/(Assumptions!$B$21+Assumptions!$B$22/$C$110),Assumptions!$B$52)</f>
        <v>25</v>
      </c>
      <c r="AB110" s="18" t="n">
        <f aca="false">Assumptions!$B$53/$AA$110</f>
        <v>1</v>
      </c>
      <c r="AC110" s="18" t="n">
        <f aca="false">Assumptions!$B$54*$AB$110</f>
        <v>2400000</v>
      </c>
      <c r="AD110" s="18" t="n">
        <f aca="false">IF($C$110&lt;Assumptions!$B$57,Assumptions!$B$57*(Assumptions!$B$21+Assumptions!$B$22/Assumptions!$B$57)/(Assumptions!$B$21+Assumptions!$B$22/$C$110),Assumptions!$B$57)</f>
        <v>57.6817359540603</v>
      </c>
      <c r="AE110" s="18" t="n">
        <f aca="false">Assumptions!$B$58/$AD$110</f>
        <v>1.04019060812917</v>
      </c>
      <c r="AF110" s="18" t="n">
        <f aca="false">Assumptions!$B$59*$AE$110</f>
        <v>1733651.36027881</v>
      </c>
      <c r="AG110" s="18" t="n">
        <f aca="false">IF($C$110&lt;Assumptions!$B$62,Assumptions!$B$62*(Assumptions!$B$21+Assumptions!$B$22/Assumptions!$B$62)/(Assumptions!$B$21+Assumptions!$B$22/$C$110),Assumptions!$B$62)</f>
        <v>48.9126262367378</v>
      </c>
      <c r="AH110" s="18" t="n">
        <f aca="false">Assumptions!$B$63/$AG$110</f>
        <v>1.00502293134033</v>
      </c>
      <c r="AI110" s="18" t="n">
        <f aca="false">Assumptions!$B$64*$AH$110</f>
        <v>6133320.27733387</v>
      </c>
      <c r="AJ110" s="16"/>
      <c r="AK110" s="16"/>
      <c r="AL110" s="16"/>
    </row>
    <row r="111" customFormat="false" ht="23.85" hidden="true" customHeight="false" outlineLevel="0" collapsed="false">
      <c r="A111" s="6" t="n">
        <f aca="false">ROW()-ROW($A$33)+Assumptions!$B$4</f>
        <v>78</v>
      </c>
      <c r="B111" s="18" t="n">
        <f aca="false">$P$110</f>
        <v>587882.229488009</v>
      </c>
      <c r="C111" s="18" t="n">
        <f aca="false">Assumptions!$B$6/(Assumptions!$B$16+$B$111)</f>
        <v>37.628498065874</v>
      </c>
      <c r="D111" s="18" t="n">
        <f aca="false">Assumptions!$B$7/$C$111</f>
        <v>797268.069203315</v>
      </c>
      <c r="E111" s="18" t="n">
        <f aca="false">$T$111+$W$111+$Z$111+$AC$111+$AF$111+$AI$111</f>
        <v>23266971.6376127</v>
      </c>
      <c r="F111" s="18" t="n">
        <f aca="false">Assumptions!$B$70/(Assumptions!$B$20+Assumptions!$B$17+$B$111+$E$111+$O$110)</f>
        <v>26.7785530953235</v>
      </c>
      <c r="G111" s="18" t="n">
        <f aca="false">$C$111*(1-Assumptions!$B$71)</f>
        <v>30.1027984526992</v>
      </c>
      <c r="H111" s="18" t="n">
        <f aca="false">MIN($F$111,$G$111)</f>
        <v>26.7785530953235</v>
      </c>
      <c r="I111" s="18" t="str">
        <f aca="false">IF($F$111&lt;=$G$111,"cap","discount")</f>
        <v>cap</v>
      </c>
      <c r="J111" s="18" t="n">
        <f aca="false">Assumptions!$B$69/$H$111</f>
        <v>186716.585552682</v>
      </c>
      <c r="K111" s="18" t="n">
        <f aca="false">Assumptions!$B$74/(Assumptions!$B$20+Assumptions!$B$17+$B$111+$E$111+$J$111)</f>
        <v>42.7393378414047</v>
      </c>
      <c r="L111" s="18" t="n">
        <f aca="false">$C$111*(1-Assumptions!$B$75)</f>
        <v>31.9842233559929</v>
      </c>
      <c r="M111" s="18" t="n">
        <f aca="false">MIN($K$111,$L$111)</f>
        <v>31.9842233559929</v>
      </c>
      <c r="N111" s="18" t="str">
        <f aca="false">IF($K$111&lt;=$L$111,"cap","discount")</f>
        <v>discount</v>
      </c>
      <c r="O111" s="18" t="n">
        <f aca="false">Assumptions!$B$73/$M$111</f>
        <v>93796.2434356841</v>
      </c>
      <c r="P111" s="18" t="n">
        <f aca="false">MAX(Assumptions!$B$4,(Assumptions!$B$10*(Assumptions!$B$20+$E$111+Assumptions!$B$17+$J$111+$O$111+$D$111)-Assumptions!$B$17)/(1-Assumptions!$B$10))</f>
        <v>587882.229488009</v>
      </c>
      <c r="Q111" s="18" t="n">
        <f aca="false">Assumptions!$B$20+$E$111+Assumptions!$B$17+$P$111+$J$111+$O$111+$D$111</f>
        <v>38327301.7652924</v>
      </c>
      <c r="R111" s="18" t="n">
        <f aca="false">IF($C$111&lt;Assumptions!$B$37,Assumptions!$B$37*(Assumptions!$B$21+Assumptions!$B$22/Assumptions!$B$37)/(Assumptions!$B$21+Assumptions!$B$22/$C$111),Assumptions!$B$37)</f>
        <v>1</v>
      </c>
      <c r="S111" s="18" t="n">
        <f aca="false">Assumptions!$B$38/$R$111</f>
        <v>1</v>
      </c>
      <c r="T111" s="18" t="n">
        <f aca="false">Assumptions!$B$39*$S$111</f>
        <v>5000000</v>
      </c>
      <c r="U111" s="18" t="n">
        <f aca="false">IF($C$111&lt;Assumptions!$B$42,Assumptions!$B$42*(Assumptions!$B$21+Assumptions!$B$22/Assumptions!$B$42)/(Assumptions!$B$21+Assumptions!$B$22/$C$111),Assumptions!$B$42)</f>
        <v>3</v>
      </c>
      <c r="V111" s="18" t="n">
        <f aca="false">Assumptions!$B$43/$U$111</f>
        <v>1</v>
      </c>
      <c r="W111" s="18" t="n">
        <f aca="false">Assumptions!$B$44*$V$111</f>
        <v>5000000</v>
      </c>
      <c r="X111" s="18" t="n">
        <f aca="false">IF($C$111&lt;Assumptions!$B$47,Assumptions!$B$47*(Assumptions!$B$21+Assumptions!$B$22/Assumptions!$B$47)/(Assumptions!$B$21+Assumptions!$B$22/$C$111),Assumptions!$B$47)</f>
        <v>10</v>
      </c>
      <c r="Y111" s="18" t="n">
        <f aca="false">Assumptions!$B$48/$X$111</f>
        <v>1</v>
      </c>
      <c r="Z111" s="18" t="n">
        <f aca="false">Assumptions!$B$49*$Y$111</f>
        <v>3000000</v>
      </c>
      <c r="AA111" s="18" t="n">
        <f aca="false">IF($C$111&lt;Assumptions!$B$52,Assumptions!$B$52*(Assumptions!$B$21+Assumptions!$B$22/Assumptions!$B$52)/(Assumptions!$B$21+Assumptions!$B$22/$C$111),Assumptions!$B$52)</f>
        <v>25</v>
      </c>
      <c r="AB111" s="18" t="n">
        <f aca="false">Assumptions!$B$53/$AA$111</f>
        <v>1</v>
      </c>
      <c r="AC111" s="18" t="n">
        <f aca="false">Assumptions!$B$54*$AB$111</f>
        <v>2400000</v>
      </c>
      <c r="AD111" s="18" t="n">
        <f aca="false">IF($C$111&lt;Assumptions!$B$57,Assumptions!$B$57*(Assumptions!$B$21+Assumptions!$B$22/Assumptions!$B$57)/(Assumptions!$B$21+Assumptions!$B$22/$C$111),Assumptions!$B$57)</f>
        <v>57.6817359540603</v>
      </c>
      <c r="AE111" s="18" t="n">
        <f aca="false">Assumptions!$B$58/$AD$111</f>
        <v>1.04019060812917</v>
      </c>
      <c r="AF111" s="18" t="n">
        <f aca="false">Assumptions!$B$59*$AE$111</f>
        <v>1733651.36027881</v>
      </c>
      <c r="AG111" s="18" t="n">
        <f aca="false">IF($C$111&lt;Assumptions!$B$62,Assumptions!$B$62*(Assumptions!$B$21+Assumptions!$B$22/Assumptions!$B$62)/(Assumptions!$B$21+Assumptions!$B$22/$C$111),Assumptions!$B$62)</f>
        <v>48.9126262367378</v>
      </c>
      <c r="AH111" s="18" t="n">
        <f aca="false">Assumptions!$B$63/$AG$111</f>
        <v>1.00502293134033</v>
      </c>
      <c r="AI111" s="18" t="n">
        <f aca="false">Assumptions!$B$64*$AH$111</f>
        <v>6133320.27733387</v>
      </c>
      <c r="AJ111" s="16"/>
      <c r="AK111" s="16"/>
      <c r="AL111" s="16"/>
    </row>
    <row r="112" customFormat="false" ht="23.85" hidden="true" customHeight="false" outlineLevel="0" collapsed="false">
      <c r="A112" s="6" t="n">
        <f aca="false">ROW()-ROW($A$33)+Assumptions!$B$4</f>
        <v>79</v>
      </c>
      <c r="B112" s="18" t="n">
        <f aca="false">$P$111</f>
        <v>587882.229488009</v>
      </c>
      <c r="C112" s="18" t="n">
        <f aca="false">Assumptions!$B$6/(Assumptions!$B$16+$B$112)</f>
        <v>37.628498065874</v>
      </c>
      <c r="D112" s="18" t="n">
        <f aca="false">Assumptions!$B$7/$C$112</f>
        <v>797268.069203315</v>
      </c>
      <c r="E112" s="18" t="n">
        <f aca="false">$T$112+$W$112+$Z$112+$AC$112+$AF$112+$AI$112</f>
        <v>23266971.6376127</v>
      </c>
      <c r="F112" s="18" t="n">
        <f aca="false">Assumptions!$B$70/(Assumptions!$B$20+Assumptions!$B$17+$B$112+$E$112+$O$111)</f>
        <v>26.7785530953235</v>
      </c>
      <c r="G112" s="18" t="n">
        <f aca="false">$C$112*(1-Assumptions!$B$71)</f>
        <v>30.1027984526992</v>
      </c>
      <c r="H112" s="18" t="n">
        <f aca="false">MIN($F$112,$G$112)</f>
        <v>26.7785530953235</v>
      </c>
      <c r="I112" s="18" t="str">
        <f aca="false">IF($F$112&lt;=$G$112,"cap","discount")</f>
        <v>cap</v>
      </c>
      <c r="J112" s="18" t="n">
        <f aca="false">Assumptions!$B$69/$H$112</f>
        <v>186716.585552682</v>
      </c>
      <c r="K112" s="18" t="n">
        <f aca="false">Assumptions!$B$74/(Assumptions!$B$20+Assumptions!$B$17+$B$112+$E$112+$J$112)</f>
        <v>42.7393378414047</v>
      </c>
      <c r="L112" s="18" t="n">
        <f aca="false">$C$112*(1-Assumptions!$B$75)</f>
        <v>31.9842233559929</v>
      </c>
      <c r="M112" s="18" t="n">
        <f aca="false">MIN($K$112,$L$112)</f>
        <v>31.9842233559929</v>
      </c>
      <c r="N112" s="18" t="str">
        <f aca="false">IF($K$112&lt;=$L$112,"cap","discount")</f>
        <v>discount</v>
      </c>
      <c r="O112" s="18" t="n">
        <f aca="false">Assumptions!$B$73/$M$112</f>
        <v>93796.2434356841</v>
      </c>
      <c r="P112" s="18" t="n">
        <f aca="false">MAX(Assumptions!$B$4,(Assumptions!$B$10*(Assumptions!$B$20+$E$112+Assumptions!$B$17+$J$112+$O$112+$D$112)-Assumptions!$B$17)/(1-Assumptions!$B$10))</f>
        <v>587882.229488009</v>
      </c>
      <c r="Q112" s="18" t="n">
        <f aca="false">Assumptions!$B$20+$E$112+Assumptions!$B$17+$P$112+$J$112+$O$112+$D$112</f>
        <v>38327301.7652924</v>
      </c>
      <c r="R112" s="18" t="n">
        <f aca="false">IF($C$112&lt;Assumptions!$B$37,Assumptions!$B$37*(Assumptions!$B$21+Assumptions!$B$22/Assumptions!$B$37)/(Assumptions!$B$21+Assumptions!$B$22/$C$112),Assumptions!$B$37)</f>
        <v>1</v>
      </c>
      <c r="S112" s="18" t="n">
        <f aca="false">Assumptions!$B$38/$R$112</f>
        <v>1</v>
      </c>
      <c r="T112" s="18" t="n">
        <f aca="false">Assumptions!$B$39*$S$112</f>
        <v>5000000</v>
      </c>
      <c r="U112" s="18" t="n">
        <f aca="false">IF($C$112&lt;Assumptions!$B$42,Assumptions!$B$42*(Assumptions!$B$21+Assumptions!$B$22/Assumptions!$B$42)/(Assumptions!$B$21+Assumptions!$B$22/$C$112),Assumptions!$B$42)</f>
        <v>3</v>
      </c>
      <c r="V112" s="18" t="n">
        <f aca="false">Assumptions!$B$43/$U$112</f>
        <v>1</v>
      </c>
      <c r="W112" s="18" t="n">
        <f aca="false">Assumptions!$B$44*$V$112</f>
        <v>5000000</v>
      </c>
      <c r="X112" s="18" t="n">
        <f aca="false">IF($C$112&lt;Assumptions!$B$47,Assumptions!$B$47*(Assumptions!$B$21+Assumptions!$B$22/Assumptions!$B$47)/(Assumptions!$B$21+Assumptions!$B$22/$C$112),Assumptions!$B$47)</f>
        <v>10</v>
      </c>
      <c r="Y112" s="18" t="n">
        <f aca="false">Assumptions!$B$48/$X$112</f>
        <v>1</v>
      </c>
      <c r="Z112" s="18" t="n">
        <f aca="false">Assumptions!$B$49*$Y$112</f>
        <v>3000000</v>
      </c>
      <c r="AA112" s="18" t="n">
        <f aca="false">IF($C$112&lt;Assumptions!$B$52,Assumptions!$B$52*(Assumptions!$B$21+Assumptions!$B$22/Assumptions!$B$52)/(Assumptions!$B$21+Assumptions!$B$22/$C$112),Assumptions!$B$52)</f>
        <v>25</v>
      </c>
      <c r="AB112" s="18" t="n">
        <f aca="false">Assumptions!$B$53/$AA$112</f>
        <v>1</v>
      </c>
      <c r="AC112" s="18" t="n">
        <f aca="false">Assumptions!$B$54*$AB$112</f>
        <v>2400000</v>
      </c>
      <c r="AD112" s="18" t="n">
        <f aca="false">IF($C$112&lt;Assumptions!$B$57,Assumptions!$B$57*(Assumptions!$B$21+Assumptions!$B$22/Assumptions!$B$57)/(Assumptions!$B$21+Assumptions!$B$22/$C$112),Assumptions!$B$57)</f>
        <v>57.6817359540603</v>
      </c>
      <c r="AE112" s="18" t="n">
        <f aca="false">Assumptions!$B$58/$AD$112</f>
        <v>1.04019060812917</v>
      </c>
      <c r="AF112" s="18" t="n">
        <f aca="false">Assumptions!$B$59*$AE$112</f>
        <v>1733651.36027881</v>
      </c>
      <c r="AG112" s="18" t="n">
        <f aca="false">IF($C$112&lt;Assumptions!$B$62,Assumptions!$B$62*(Assumptions!$B$21+Assumptions!$B$22/Assumptions!$B$62)/(Assumptions!$B$21+Assumptions!$B$22/$C$112),Assumptions!$B$62)</f>
        <v>48.9126262367378</v>
      </c>
      <c r="AH112" s="18" t="n">
        <f aca="false">Assumptions!$B$63/$AG$112</f>
        <v>1.00502293134033</v>
      </c>
      <c r="AI112" s="18" t="n">
        <f aca="false">Assumptions!$B$64*$AH$112</f>
        <v>6133320.27733387</v>
      </c>
      <c r="AJ112" s="16"/>
      <c r="AK112" s="16"/>
      <c r="AL112" s="16"/>
    </row>
    <row r="113" customFormat="false" ht="15" hidden="false" customHeight="false" outlineLevel="0" collapsed="false"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</row>
    <row r="114" customFormat="false" ht="15" hidden="false" customHeight="false" outlineLevel="0" collapsed="false"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</row>
    <row r="115" customFormat="false" ht="15" hidden="false" customHeight="false" outlineLevel="0" collapsed="false"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</row>
    <row r="116" customFormat="false" ht="15" hidden="false" customHeight="false" outlineLevel="0" collapsed="false"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</row>
    <row r="117" customFormat="false" ht="15" hidden="false" customHeight="false" outlineLevel="0" collapsed="false"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</row>
    <row r="118" customFormat="false" ht="15" hidden="false" customHeight="false" outlineLevel="0" collapsed="false"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</row>
    <row r="119" customFormat="false" ht="15" hidden="false" customHeight="false" outlineLevel="0" collapsed="false"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</row>
    <row r="120" customFormat="false" ht="15" hidden="false" customHeight="false" outlineLevel="0" collapsed="false"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</row>
    <row r="121" customFormat="false" ht="15" hidden="false" customHeight="false" outlineLevel="0" collapsed="false"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</row>
    <row r="122" customFormat="false" ht="15" hidden="false" customHeight="false" outlineLevel="0" collapsed="false"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</row>
    <row r="123" customFormat="false" ht="15" hidden="false" customHeight="false" outlineLevel="0" collapsed="false"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</row>
    <row r="124" customFormat="false" ht="15" hidden="false" customHeight="false" outlineLevel="0" collapsed="false"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</row>
    <row r="125" customFormat="false" ht="23.85" hidden="true" customHeight="false" outlineLevel="0" collapsed="false">
      <c r="A125" s="6" t="str">
        <f aca="false">Assumptions!$I$101</f>
        <v>Code</v>
      </c>
      <c r="B125" s="18" t="str">
        <f aca="false">Assumptions!$I$103</f>
        <v>E bit</v>
      </c>
      <c r="C125" s="18" t="str">
        <f aca="false">Assumptions!$I$104</f>
        <v>D bit</v>
      </c>
      <c r="D125" s="18" t="str">
        <f aca="false">Assumptions!$I$105</f>
        <v>C bit</v>
      </c>
      <c r="E125" s="18" t="str">
        <f aca="false">Assumptions!$I$106</f>
        <v>B bit</v>
      </c>
      <c r="F125" s="18" t="str">
        <f aca="false">Assumptions!$I$107</f>
        <v>A bit</v>
      </c>
      <c r="G125" s="18" t="str">
        <f aca="false">Assumptions!$I$108</f>
        <v>Seed bit</v>
      </c>
      <c r="H125" s="18" t="str">
        <f aca="false">Assumptions!$I$110</f>
        <v>E pref paid</v>
      </c>
      <c r="I125" s="18" t="str">
        <f aca="false">Assumptions!$I$111</f>
        <v>D pref paid</v>
      </c>
      <c r="J125" s="18" t="str">
        <f aca="false">Assumptions!$I$112</f>
        <v>C pref paid</v>
      </c>
      <c r="K125" s="18" t="str">
        <f aca="false">Assumptions!$I$113</f>
        <v>B pref paid</v>
      </c>
      <c r="L125" s="18" t="str">
        <f aca="false">Assumptions!$I$114</f>
        <v>A pref paid</v>
      </c>
      <c r="M125" s="18" t="str">
        <f aca="false">Assumptions!$I$115</f>
        <v>Seed pref paid</v>
      </c>
      <c r="N125" s="18" t="str">
        <f aca="false">Assumptions!$I$117</f>
        <v>Residual</v>
      </c>
      <c r="O125" s="18" t="str">
        <f aca="false">Assumptions!$I$166</f>
        <v>S0 shares</v>
      </c>
      <c r="P125" s="18" t="str">
        <f aca="false">Assumptions!$I$167</f>
        <v>X ITM</v>
      </c>
      <c r="Q125" s="18" t="str">
        <f aca="false">Assumptions!$I$168</f>
        <v>PPS ITM</v>
      </c>
      <c r="R125" s="18" t="str">
        <f aca="false">Assumptions!$I$169</f>
        <v>Valid ITM</v>
      </c>
      <c r="S125" s="18" t="str">
        <f aca="false">Assumptions!$I$170</f>
        <v>X OTM</v>
      </c>
      <c r="T125" s="18" t="str">
        <f aca="false">Assumptions!$I$171</f>
        <v>PPS OTM</v>
      </c>
      <c r="U125" s="18" t="str">
        <f aca="false">Assumptions!$I$172</f>
        <v>Valid OTM</v>
      </c>
      <c r="V125" s="18" t="str">
        <f aca="false">Assumptions!$I$173</f>
        <v>Required F shares</v>
      </c>
      <c r="W125" s="18" t="str">
        <f aca="false">Assumptions!$I$120</f>
        <v>Common PPS</v>
      </c>
      <c r="X125" s="18" t="str">
        <f aca="false">Assumptions!$I$119</f>
        <v>Options ITM</v>
      </c>
      <c r="Y125" s="18" t="str">
        <f aca="false">Assumptions!$I$122</f>
        <v>E proceeds</v>
      </c>
      <c r="Z125" s="18" t="str">
        <f aca="false">Assumptions!$I$123</f>
        <v>D proceeds</v>
      </c>
      <c r="AA125" s="18" t="str">
        <f aca="false">Assumptions!$I$124</f>
        <v>C proceeds</v>
      </c>
      <c r="AB125" s="18" t="str">
        <f aca="false">Assumptions!$I$125</f>
        <v>B proceeds</v>
      </c>
      <c r="AC125" s="18" t="str">
        <f aca="false">Assumptions!$I$126</f>
        <v>A proceeds</v>
      </c>
      <c r="AD125" s="18" t="str">
        <f aca="false">Assumptions!$I$127</f>
        <v>Seed proceeds</v>
      </c>
      <c r="AE125" s="18" t="str">
        <f aca="false">Assumptions!$I$121</f>
        <v>F proceeds</v>
      </c>
      <c r="AF125" s="18" t="str">
        <f aca="false">Assumptions!$I$128</f>
        <v>Notes proceeds</v>
      </c>
      <c r="AG125" s="18" t="str">
        <f aca="false">Assumptions!$I$174</f>
        <v>Common proceeds</v>
      </c>
      <c r="AH125" s="18" t="str">
        <f aca="false">Assumptions!$I$175</f>
        <v>Options proceeds</v>
      </c>
      <c r="AI125" s="18" t="str">
        <f aca="false">Assumptions!$I$176</f>
        <v>Total</v>
      </c>
      <c r="AJ125" s="18" t="str">
        <f aca="false">Assumptions!$I$132</f>
        <v>Stable flag</v>
      </c>
      <c r="AK125" s="16"/>
      <c r="AL125" s="18" t="n">
        <f aca="false">IF(SUM($AJ$126:$AJ$189)=Assumptions!$B$4,NA(),SUMPRODUCT($AJ$126:$AJ$189,$A$126:$A$189)/SUM($AJ$126:$AJ$189))</f>
        <v>60</v>
      </c>
    </row>
    <row r="126" customFormat="false" ht="23.85" hidden="true" customHeight="false" outlineLevel="0" collapsed="false">
      <c r="A126" s="6" t="n">
        <f aca="false">ROW()-ROW($A$126)+Assumptions!$B$4</f>
        <v>0</v>
      </c>
      <c r="B126" s="18" t="n">
        <f aca="false">MOD(QUOTIENT($A$126,Assumptions!$B$78),2)</f>
        <v>0</v>
      </c>
      <c r="C126" s="18" t="n">
        <f aca="false">MOD(QUOTIENT($A$126,Assumptions!$B$79),2)</f>
        <v>0</v>
      </c>
      <c r="D126" s="18" t="n">
        <f aca="false">MOD(QUOTIENT($A$126,Assumptions!$B$80),2)</f>
        <v>0</v>
      </c>
      <c r="E126" s="18" t="n">
        <f aca="false">MOD(QUOTIENT($A$126,Assumptions!$B$81),2)</f>
        <v>0</v>
      </c>
      <c r="F126" s="18" t="n">
        <f aca="false">MOD(QUOTIENT($A$126,Assumptions!$B$82),2)</f>
        <v>0</v>
      </c>
      <c r="G126" s="18" t="n">
        <f aca="false">MOD(QUOTIENT($A$126,Assumptions!$B$83),2)</f>
        <v>0</v>
      </c>
      <c r="H126" s="18" t="n">
        <f aca="false">IF($B$126=1,MIN(Assumptions!$B$66,MAX(Assumptions!$B$4,Assumptions!$B$24-(Assumptions!$B$4))),Assumptions!$B$4)</f>
        <v>0</v>
      </c>
      <c r="I126" s="18" t="n">
        <f aca="false">IF($C$126=1,MIN(Assumptions!$B$61,MAX(Assumptions!$B$4,Assumptions!$B$24-($H$126))),Assumptions!$B$4)</f>
        <v>0</v>
      </c>
      <c r="J126" s="18" t="n">
        <f aca="false">IF($D$126=1,MIN(Assumptions!$B$56,MAX(Assumptions!$B$4,Assumptions!$B$24-($H$126+$I$126))),Assumptions!$B$4)</f>
        <v>0</v>
      </c>
      <c r="K126" s="18" t="n">
        <f aca="false">IF($E$126=1,MIN(Assumptions!$B$51,MAX(Assumptions!$B$4,Assumptions!$B$24-($H$126+$I$126+$J$126))),Assumptions!$B$4)</f>
        <v>0</v>
      </c>
      <c r="L126" s="18" t="n">
        <f aca="false">IF($F$126=1,MIN(Assumptions!$B$46,MAX(Assumptions!$B$4,Assumptions!$B$24-($H$126+$I$126+$J$126+$K$126))),Assumptions!$B$4)</f>
        <v>0</v>
      </c>
      <c r="M126" s="18" t="n">
        <f aca="false">IF($G$126=1,MIN(Assumptions!$B$41,MAX(Assumptions!$B$4,Assumptions!$B$24-($H$126+$I$126+$J$126+$K$126+$L$126))),Assumptions!$B$4)</f>
        <v>0</v>
      </c>
      <c r="N126" s="18" t="n">
        <f aca="false">MAX(Assumptions!$B$4,Assumptions!$B$24-($H$126+$I$126+$J$126+$K$126+$L$126+$M$126))</f>
        <v>700000000</v>
      </c>
      <c r="O126" s="18" t="n">
        <f aca="false">$J$112+$O$112+Assumptions!$B$20+IF($B$126=0,$AI$112,Assumptions!$B$4)+IF($C$126=0,$AF$112,Assumptions!$B$4)+IF($D$126=0,$AC$112,Assumptions!$B$4)+IF($E$126=0,$Z$112,Assumptions!$B$4)+IF($F$126=0,$W$112,Assumptions!$B$4)+IF($G$126=0,$T$112,Assumptions!$B$4)</f>
        <v>32547484.4666011</v>
      </c>
      <c r="P126" s="18" t="n">
        <f aca="false">IF(($N$126+Assumptions!$B$14*Assumptions!$B$13)&gt;($C$4*Assumptions!$B$7/Assumptions!$B$11),($C$4*Assumptions!$B$7/Assumptions!$B$11)*($O$126+Assumptions!$B$14)/($N$126+Assumptions!$B$14*Assumptions!$B$13-($C$4*Assumptions!$B$7/Assumptions!$B$11)),NA())</f>
        <v>5149834.45223526</v>
      </c>
      <c r="Q126" s="18" t="n">
        <f aca="false">IFERROR(($N$126+Assumptions!$B$14*Assumptions!$B$13)/($O$126+Assumptions!$B$14+$P$126),NA())</f>
        <v>17.4762899341232</v>
      </c>
      <c r="R126" s="18" t="n">
        <f aca="false">AND(ISNUMBER($P$126),$P$126&gt;Assumptions!$B$4,$Q$126&gt;Assumptions!$B$13)</f>
        <v>1</v>
      </c>
      <c r="S126" s="18" t="n">
        <f aca="false">IF($N$126&gt;($C$4*Assumptions!$B$7/Assumptions!$B$11),($C$4*Assumptions!$B$7/Assumptions!$B$11)*$O$126/($N$126-($C$4*Assumptions!$B$7/Assumptions!$B$11)),NA())</f>
        <v>4802087.87212147</v>
      </c>
      <c r="T126" s="18" t="n">
        <f aca="false">IFERROR($N$126/($O$126+$S$126),NA())</f>
        <v>18.7418477955173</v>
      </c>
      <c r="U126" s="18" t="n">
        <f aca="false">AND(ISNUMBER($S$126),$S$126&gt;Assumptions!$B$4,$T$126&lt;=Assumptions!$B$13)</f>
        <v>0</v>
      </c>
      <c r="V126" s="18" t="n">
        <f aca="false">IF($R$126,$P$126,IF($U$126,$S$126,NA()))</f>
        <v>5149834.45223526</v>
      </c>
      <c r="W126" s="18" t="n">
        <f aca="false">IF($R$126,$Q$126,IF($U$126,$T$126,NA()))</f>
        <v>17.4762899341232</v>
      </c>
      <c r="X126" s="18" t="n">
        <f aca="false">$R$126</f>
        <v>1</v>
      </c>
      <c r="Y126" s="18" t="n">
        <f aca="false">IF($B$126=1,$H$126,$AI$112*$W$126)</f>
        <v>107187683.425524</v>
      </c>
      <c r="Z126" s="18" t="n">
        <f aca="false">IF($C$126=1,$I$126,$AF$112*$W$126)</f>
        <v>30297793.8169197</v>
      </c>
      <c r="AA126" s="18" t="n">
        <f aca="false">IF($D$126=1,$J$126,$AC$112*$W$126)</f>
        <v>41943095.8418957</v>
      </c>
      <c r="AB126" s="18" t="n">
        <f aca="false">IF($E$126=1,$K$126,$Z$112*$W$126)</f>
        <v>52428869.8023697</v>
      </c>
      <c r="AC126" s="18" t="n">
        <f aca="false">IF($F$126=1,$L$126,$W$112*$W$126)</f>
        <v>87381449.6706161</v>
      </c>
      <c r="AD126" s="18" t="n">
        <f aca="false">IF($G$126=1,$M$126,$T$112*$W$126)</f>
        <v>87381449.6706161</v>
      </c>
      <c r="AE126" s="18" t="n">
        <f aca="false">($C$4*Assumptions!$B$7/Assumptions!$B$11)</f>
        <v>90000000</v>
      </c>
      <c r="AF126" s="18" t="n">
        <f aca="false">($J$112+$O$112)*$W$126</f>
        <v>4902323.52964181</v>
      </c>
      <c r="AG126" s="18" t="n">
        <f aca="false">Assumptions!$B$20*$W$126</f>
        <v>157286609.407109</v>
      </c>
      <c r="AH126" s="18" t="n">
        <f aca="false">IF($R$126,Assumptions!$B$14*($W$126-Assumptions!$B$13),Assumptions!$B$4)</f>
        <v>41190724.8353081</v>
      </c>
      <c r="AI126" s="18" t="n">
        <f aca="false">$Y$126+$Z$126+$AA$126+$AB$126+$AC$126+$AD$126+$AE$126+$AF$126+$AG$126+$AH$126</f>
        <v>700000000</v>
      </c>
      <c r="AJ126" s="18" t="n">
        <f aca="false">IF(AND(ISNUMBER($V$126),($C$4*Assumptions!$B$7/Assumptions!$B$11)&gt;=Assumptions!$B$67,IF($B$126=1,$Y$126&gt;=INDEX($Y$126:$Y$189,1+$A$126-Assumptions!$B$78),$Y$126&gt;INDEX($Y$126:$Y$189,1+$A$126+Assumptions!$B$78)),IF($C$126=1,$Z$126&gt;=INDEX($Z$126:$Z$189,1+$A$126-Assumptions!$B$79),$Z$126&gt;INDEX($Z$126:$Z$189,1+$A$126+Assumptions!$B$79)),IF($D$126=1,$AA$126&gt;=INDEX($AA$126:$AA$189,1+$A$126-Assumptions!$B$80),$AA$126&gt;INDEX($AA$126:$AA$189,1+$A$126+Assumptions!$B$80)),IF($E$126=1,$AB$126&gt;=INDEX($AB$126:$AB$189,1+$A$126-Assumptions!$B$81),$AB$126&gt;INDEX($AB$126:$AB$189,1+$A$126+Assumptions!$B$81)),IF($F$126=1,$AC$126&gt;=INDEX($AC$126:$AC$189,1+$A$126-Assumptions!$B$82),$AC$126&gt;INDEX($AC$126:$AC$189,1+$A$126+Assumptions!$B$82)),IF($G$126=1,$AD$126&gt;=INDEX($AD$126:$AD$189,1+$A$126-Assumptions!$B$83),$AD$126&gt;INDEX($AD$126:$AD$189,1+$A$126+Assumptions!$B$83))),1,0)</f>
        <v>0</v>
      </c>
      <c r="AK126" s="16"/>
      <c r="AL126" s="16"/>
    </row>
    <row r="127" customFormat="false" ht="23.85" hidden="true" customHeight="false" outlineLevel="0" collapsed="false">
      <c r="A127" s="6" t="n">
        <f aca="false">ROW()-ROW($A$126)+Assumptions!$B$4</f>
        <v>1</v>
      </c>
      <c r="B127" s="18" t="n">
        <f aca="false">MOD(QUOTIENT($A$127,Assumptions!$B$78),2)</f>
        <v>0</v>
      </c>
      <c r="C127" s="18" t="n">
        <f aca="false">MOD(QUOTIENT($A$127,Assumptions!$B$79),2)</f>
        <v>0</v>
      </c>
      <c r="D127" s="18" t="n">
        <f aca="false">MOD(QUOTIENT($A$127,Assumptions!$B$80),2)</f>
        <v>0</v>
      </c>
      <c r="E127" s="18" t="n">
        <f aca="false">MOD(QUOTIENT($A$127,Assumptions!$B$81),2)</f>
        <v>0</v>
      </c>
      <c r="F127" s="18" t="n">
        <f aca="false">MOD(QUOTIENT($A$127,Assumptions!$B$82),2)</f>
        <v>0</v>
      </c>
      <c r="G127" s="18" t="n">
        <f aca="false">MOD(QUOTIENT($A$127,Assumptions!$B$83),2)</f>
        <v>1</v>
      </c>
      <c r="H127" s="18" t="n">
        <f aca="false">IF($B$127=1,MIN(Assumptions!$B$66,MAX(Assumptions!$B$4,Assumptions!$B$24-(Assumptions!$B$4))),Assumptions!$B$4)</f>
        <v>0</v>
      </c>
      <c r="I127" s="18" t="n">
        <f aca="false">IF($C$127=1,MIN(Assumptions!$B$61,MAX(Assumptions!$B$4,Assumptions!$B$24-($H$127))),Assumptions!$B$4)</f>
        <v>0</v>
      </c>
      <c r="J127" s="18" t="n">
        <f aca="false">IF($D$127=1,MIN(Assumptions!$B$56,MAX(Assumptions!$B$4,Assumptions!$B$24-($H$127+$I$127))),Assumptions!$B$4)</f>
        <v>0</v>
      </c>
      <c r="K127" s="18" t="n">
        <f aca="false">IF($E$127=1,MIN(Assumptions!$B$51,MAX(Assumptions!$B$4,Assumptions!$B$24-($H$127+$I$127+$J$127))),Assumptions!$B$4)</f>
        <v>0</v>
      </c>
      <c r="L127" s="18" t="n">
        <f aca="false">IF($F$127=1,MIN(Assumptions!$B$46,MAX(Assumptions!$B$4,Assumptions!$B$24-($H$127+$I$127+$J$127+$K$127))),Assumptions!$B$4)</f>
        <v>0</v>
      </c>
      <c r="M127" s="18" t="n">
        <f aca="false">IF($G$127=1,MIN(Assumptions!$B$41,MAX(Assumptions!$B$4,Assumptions!$B$24-($H$127+$I$127+$J$127+$K$127+$L$127))),Assumptions!$B$4)</f>
        <v>5000000</v>
      </c>
      <c r="N127" s="18" t="n">
        <f aca="false">MAX(Assumptions!$B$4,Assumptions!$B$24-($H$127+$I$127+$J$127+$K$127+$L$127+$M$127))</f>
        <v>695000000</v>
      </c>
      <c r="O127" s="18" t="n">
        <f aca="false">$J$112+$O$112+Assumptions!$B$20+IF($B$127=0,$AI$112,Assumptions!$B$4)+IF($C$127=0,$AF$112,Assumptions!$B$4)+IF($D$127=0,$AC$112,Assumptions!$B$4)+IF($E$127=0,$Z$112,Assumptions!$B$4)+IF($F$127=0,$W$112,Assumptions!$B$4)+IF($G$127=0,$T$112,Assumptions!$B$4)</f>
        <v>27547484.4666011</v>
      </c>
      <c r="P127" s="18" t="n">
        <f aca="false">IF(($N$127+Assumptions!$B$14*Assumptions!$B$13)&gt;($C$4*Assumptions!$B$7/Assumptions!$B$11),($C$4*Assumptions!$B$7/Assumptions!$B$11)*($O$127+Assumptions!$B$14)/($N$127+Assumptions!$B$14*Assumptions!$B$13-($C$4*Assumptions!$B$7/Assumptions!$B$11)),NA())</f>
        <v>4451479.18023719</v>
      </c>
      <c r="Q127" s="18" t="n">
        <f aca="false">IFERROR(($N$127+Assumptions!$B$14*Assumptions!$B$13)/($O$127+Assumptions!$B$14+$P$127),NA())</f>
        <v>20.2179986372989</v>
      </c>
      <c r="R127" s="18" t="n">
        <f aca="false">AND(ISNUMBER($P$127),$P$127&gt;Assumptions!$B$4,$Q$127&gt;Assumptions!$B$13)</f>
        <v>1</v>
      </c>
      <c r="S127" s="18" t="n">
        <f aca="false">IF($N$127&gt;($C$4*Assumptions!$B$7/Assumptions!$B$11),($C$4*Assumptions!$B$7/Assumptions!$B$11)*$O$127/($N$127-($C$4*Assumptions!$B$7/Assumptions!$B$11)),NA())</f>
        <v>4097972.89585801</v>
      </c>
      <c r="T127" s="18" t="n">
        <f aca="false">IFERROR($N$127/($O$127+$S$127),NA())</f>
        <v>21.9620779070957</v>
      </c>
      <c r="U127" s="18" t="n">
        <f aca="false">AND(ISNUMBER($S$127),$S$127&gt;Assumptions!$B$4,$T$127&lt;=Assumptions!$B$13)</f>
        <v>0</v>
      </c>
      <c r="V127" s="18" t="n">
        <f aca="false">IF($R$127,$P$127,IF($U$127,$S$127,NA()))</f>
        <v>4451479.18023719</v>
      </c>
      <c r="W127" s="18" t="n">
        <f aca="false">IF($R$127,$Q$127,IF($U$127,$T$127,NA()))</f>
        <v>20.2179986372989</v>
      </c>
      <c r="X127" s="18" t="n">
        <f aca="false">$R$127</f>
        <v>1</v>
      </c>
      <c r="Y127" s="18" t="n">
        <f aca="false">IF($B$127=1,$H$127,$AI$112*$W$127)</f>
        <v>124003461.009254</v>
      </c>
      <c r="Z127" s="18" t="n">
        <f aca="false">IF($C$127=1,$I$127,$AF$112*$W$127)</f>
        <v>35050960.8396684</v>
      </c>
      <c r="AA127" s="18" t="n">
        <f aca="false">IF($D$127=1,$J$127,$AC$112*$W$127)</f>
        <v>48523196.7295174</v>
      </c>
      <c r="AB127" s="18" t="n">
        <f aca="false">IF($E$127=1,$K$127,$Z$112*$W$127)</f>
        <v>60653995.9118967</v>
      </c>
      <c r="AC127" s="18" t="n">
        <f aca="false">IF($F$127=1,$L$127,$W$112*$W$127)</f>
        <v>101089993.186495</v>
      </c>
      <c r="AD127" s="18" t="n">
        <f aca="false">IF($G$127=1,$M$127,$T$112*$W$127)</f>
        <v>5000000</v>
      </c>
      <c r="AE127" s="18" t="n">
        <f aca="false">($C$4*Assumptions!$B$7/Assumptions!$B$11)</f>
        <v>90000000</v>
      </c>
      <c r="AF127" s="18" t="n">
        <f aca="false">($J$112+$O$112)*$W$127</f>
        <v>5671407.99423164</v>
      </c>
      <c r="AG127" s="18" t="n">
        <f aca="false">Assumptions!$B$20*$W$127</f>
        <v>181961987.73569</v>
      </c>
      <c r="AH127" s="18" t="n">
        <f aca="false">IF($R$127,Assumptions!$B$14*($W$127-Assumptions!$B$13),Assumptions!$B$4)</f>
        <v>48044996.5932473</v>
      </c>
      <c r="AI127" s="18" t="n">
        <f aca="false">$Y$127+$Z$127+$AA$127+$AB$127+$AC$127+$AD$127+$AE$127+$AF$127+$AG$127+$AH$127</f>
        <v>700000000</v>
      </c>
      <c r="AJ127" s="18" t="n">
        <f aca="false">IF(AND(ISNUMBER($V$127),($C$4*Assumptions!$B$7/Assumptions!$B$11)&gt;=Assumptions!$B$67,IF($B$127=1,$Y$127&gt;=INDEX($Y$126:$Y$189,1+$A$127-Assumptions!$B$78),$Y$127&gt;INDEX($Y$126:$Y$189,1+$A$127+Assumptions!$B$78)),IF($C$127=1,$Z$127&gt;=INDEX($Z$126:$Z$189,1+$A$127-Assumptions!$B$79),$Z$127&gt;INDEX($Z$126:$Z$189,1+$A$127+Assumptions!$B$79)),IF($D$127=1,$AA$127&gt;=INDEX($AA$126:$AA$189,1+$A$127-Assumptions!$B$80),$AA$127&gt;INDEX($AA$126:$AA$189,1+$A$127+Assumptions!$B$80)),IF($E$127=1,$AB$127&gt;=INDEX($AB$126:$AB$189,1+$A$127-Assumptions!$B$81),$AB$127&gt;INDEX($AB$126:$AB$189,1+$A$127+Assumptions!$B$81)),IF($F$127=1,$AC$127&gt;=INDEX($AC$126:$AC$189,1+$A$127-Assumptions!$B$82),$AC$127&gt;INDEX($AC$126:$AC$189,1+$A$127+Assumptions!$B$82)),IF($G$127=1,$AD$127&gt;=INDEX($AD$126:$AD$189,1+$A$127-Assumptions!$B$83),$AD$127&gt;INDEX($AD$126:$AD$189,1+$A$127+Assumptions!$B$83))),1,0)</f>
        <v>0</v>
      </c>
      <c r="AK127" s="16"/>
      <c r="AL127" s="16"/>
    </row>
    <row r="128" customFormat="false" ht="23.85" hidden="true" customHeight="false" outlineLevel="0" collapsed="false">
      <c r="A128" s="6" t="n">
        <f aca="false">ROW()-ROW($A$126)+Assumptions!$B$4</f>
        <v>2</v>
      </c>
      <c r="B128" s="18" t="n">
        <f aca="false">MOD(QUOTIENT($A$128,Assumptions!$B$78),2)</f>
        <v>0</v>
      </c>
      <c r="C128" s="18" t="n">
        <f aca="false">MOD(QUOTIENT($A$128,Assumptions!$B$79),2)</f>
        <v>0</v>
      </c>
      <c r="D128" s="18" t="n">
        <f aca="false">MOD(QUOTIENT($A$128,Assumptions!$B$80),2)</f>
        <v>0</v>
      </c>
      <c r="E128" s="18" t="n">
        <f aca="false">MOD(QUOTIENT($A$128,Assumptions!$B$81),2)</f>
        <v>0</v>
      </c>
      <c r="F128" s="18" t="n">
        <f aca="false">MOD(QUOTIENT($A$128,Assumptions!$B$82),2)</f>
        <v>1</v>
      </c>
      <c r="G128" s="18" t="n">
        <f aca="false">MOD(QUOTIENT($A$128,Assumptions!$B$83),2)</f>
        <v>0</v>
      </c>
      <c r="H128" s="18" t="n">
        <f aca="false">IF($B$128=1,MIN(Assumptions!$B$66,MAX(Assumptions!$B$4,Assumptions!$B$24-(Assumptions!$B$4))),Assumptions!$B$4)</f>
        <v>0</v>
      </c>
      <c r="I128" s="18" t="n">
        <f aca="false">IF($C$128=1,MIN(Assumptions!$B$61,MAX(Assumptions!$B$4,Assumptions!$B$24-($H$128))),Assumptions!$B$4)</f>
        <v>0</v>
      </c>
      <c r="J128" s="18" t="n">
        <f aca="false">IF($D$128=1,MIN(Assumptions!$B$56,MAX(Assumptions!$B$4,Assumptions!$B$24-($H$128+$I$128))),Assumptions!$B$4)</f>
        <v>0</v>
      </c>
      <c r="K128" s="18" t="n">
        <f aca="false">IF($E$128=1,MIN(Assumptions!$B$51,MAX(Assumptions!$B$4,Assumptions!$B$24-($H$128+$I$128+$J$128))),Assumptions!$B$4)</f>
        <v>0</v>
      </c>
      <c r="L128" s="18" t="n">
        <f aca="false">IF($F$128=1,MIN(Assumptions!$B$46,MAX(Assumptions!$B$4,Assumptions!$B$24-($H$128+$I$128+$J$128+$K$128))),Assumptions!$B$4)</f>
        <v>15000000</v>
      </c>
      <c r="M128" s="18" t="n">
        <f aca="false">IF($G$128=1,MIN(Assumptions!$B$41,MAX(Assumptions!$B$4,Assumptions!$B$24-($H$128+$I$128+$J$128+$K$128+$L$128))),Assumptions!$B$4)</f>
        <v>0</v>
      </c>
      <c r="N128" s="18" t="n">
        <f aca="false">MAX(Assumptions!$B$4,Assumptions!$B$24-($H$128+$I$128+$J$128+$K$128+$L$128+$M$128))</f>
        <v>685000000</v>
      </c>
      <c r="O128" s="18" t="n">
        <f aca="false">$J$112+$O$112+Assumptions!$B$20+IF($B$128=0,$AI$112,Assumptions!$B$4)+IF($C$128=0,$AF$112,Assumptions!$B$4)+IF($D$128=0,$AC$112,Assumptions!$B$4)+IF($E$128=0,$Z$112,Assumptions!$B$4)+IF($F$128=0,$W$112,Assumptions!$B$4)+IF($G$128=0,$T$112,Assumptions!$B$4)</f>
        <v>27547484.4666011</v>
      </c>
      <c r="P128" s="18" t="n">
        <f aca="false">IF(($N$128+Assumptions!$B$14*Assumptions!$B$13)&gt;($C$4*Assumptions!$B$7/Assumptions!$B$11),($C$4*Assumptions!$B$7/Assumptions!$B$11)*($O$128+Assumptions!$B$14)/($N$128+Assumptions!$B$14*Assumptions!$B$13-($C$4*Assumptions!$B$7/Assumptions!$B$11)),NA())</f>
        <v>4525980.92383949</v>
      </c>
      <c r="Q128" s="18" t="n">
        <f aca="false">IFERROR(($N$128+Assumptions!$B$14*Assumptions!$B$13)/($O$128+Assumptions!$B$14+$P$128),NA())</f>
        <v>19.8851920753681</v>
      </c>
      <c r="R128" s="18" t="n">
        <f aca="false">AND(ISNUMBER($P$128),$P$128&gt;Assumptions!$B$4,$Q$128&gt;Assumptions!$B$13)</f>
        <v>1</v>
      </c>
      <c r="S128" s="18" t="n">
        <f aca="false">IF($N$128&gt;($C$4*Assumptions!$B$7/Assumptions!$B$11),($C$4*Assumptions!$B$7/Assumptions!$B$11)*$O$128/($N$128-($C$4*Assumptions!$B$7/Assumptions!$B$11)),NA())</f>
        <v>4166846.38990604</v>
      </c>
      <c r="T128" s="18" t="n">
        <f aca="false">IFERROR($N$128/($O$128+$S$128),NA())</f>
        <v>21.5990683549123</v>
      </c>
      <c r="U128" s="18" t="n">
        <f aca="false">AND(ISNUMBER($S$128),$S$128&gt;Assumptions!$B$4,$T$128&lt;=Assumptions!$B$13)</f>
        <v>0</v>
      </c>
      <c r="V128" s="18" t="n">
        <f aca="false">IF($R$128,$P$128,IF($U$128,$S$128,NA()))</f>
        <v>4525980.92383949</v>
      </c>
      <c r="W128" s="18" t="n">
        <f aca="false">IF($R$128,$Q$128,IF($U$128,$T$128,NA()))</f>
        <v>19.8851920753681</v>
      </c>
      <c r="X128" s="18" t="n">
        <f aca="false">$R$128</f>
        <v>1</v>
      </c>
      <c r="Y128" s="18" t="n">
        <f aca="false">IF($B$128=1,$H$128,$AI$112*$W$128)</f>
        <v>121962251.774534</v>
      </c>
      <c r="Z128" s="18" t="n">
        <f aca="false">IF($C$128=1,$I$128,$AF$112*$W$128)</f>
        <v>34473990.2908673</v>
      </c>
      <c r="AA128" s="18" t="n">
        <f aca="false">IF($D$128=1,$J$128,$AC$112*$W$128)</f>
        <v>47724460.9808833</v>
      </c>
      <c r="AB128" s="18" t="n">
        <f aca="false">IF($E$128=1,$K$128,$Z$112*$W$128)</f>
        <v>59655576.2261042</v>
      </c>
      <c r="AC128" s="18" t="n">
        <f aca="false">IF($F$128=1,$L$128,$W$112*$W$128)</f>
        <v>15000000</v>
      </c>
      <c r="AD128" s="18" t="n">
        <f aca="false">IF($G$128=1,$M$128,$T$112*$W$128)</f>
        <v>99425960.3768403</v>
      </c>
      <c r="AE128" s="18" t="n">
        <f aca="false">($C$4*Assumptions!$B$7/Assumptions!$B$11)</f>
        <v>90000000</v>
      </c>
      <c r="AF128" s="18" t="n">
        <f aca="false">($J$112+$O$112)*$W$128</f>
        <v>5578051.48403853</v>
      </c>
      <c r="AG128" s="18" t="n">
        <f aca="false">Assumptions!$B$20*$W$128</f>
        <v>178966728.678313</v>
      </c>
      <c r="AH128" s="18" t="n">
        <f aca="false">IF($R$128,Assumptions!$B$14*($W$128-Assumptions!$B$13),Assumptions!$B$4)</f>
        <v>47212980.1884201</v>
      </c>
      <c r="AI128" s="18" t="n">
        <f aca="false">$Y$128+$Z$128+$AA$128+$AB$128+$AC$128+$AD$128+$AE$128+$AF$128+$AG$128+$AH$128</f>
        <v>700000000</v>
      </c>
      <c r="AJ128" s="18" t="n">
        <f aca="false">IF(AND(ISNUMBER($V$128),($C$4*Assumptions!$B$7/Assumptions!$B$11)&gt;=Assumptions!$B$67,IF($B$128=1,$Y$128&gt;=INDEX($Y$126:$Y$189,1+$A$128-Assumptions!$B$78),$Y$128&gt;INDEX($Y$126:$Y$189,1+$A$128+Assumptions!$B$78)),IF($C$128=1,$Z$128&gt;=INDEX($Z$126:$Z$189,1+$A$128-Assumptions!$B$79),$Z$128&gt;INDEX($Z$126:$Z$189,1+$A$128+Assumptions!$B$79)),IF($D$128=1,$AA$128&gt;=INDEX($AA$126:$AA$189,1+$A$128-Assumptions!$B$80),$AA$128&gt;INDEX($AA$126:$AA$189,1+$A$128+Assumptions!$B$80)),IF($E$128=1,$AB$128&gt;=INDEX($AB$126:$AB$189,1+$A$128-Assumptions!$B$81),$AB$128&gt;INDEX($AB$126:$AB$189,1+$A$128+Assumptions!$B$81)),IF($F$128=1,$AC$128&gt;=INDEX($AC$126:$AC$189,1+$A$128-Assumptions!$B$82),$AC$128&gt;INDEX($AC$126:$AC$189,1+$A$128+Assumptions!$B$82)),IF($G$128=1,$AD$128&gt;=INDEX($AD$126:$AD$189,1+$A$128-Assumptions!$B$83),$AD$128&gt;INDEX($AD$126:$AD$189,1+$A$128+Assumptions!$B$83))),1,0)</f>
        <v>0</v>
      </c>
      <c r="AK128" s="16"/>
      <c r="AL128" s="16"/>
    </row>
    <row r="129" customFormat="false" ht="23.85" hidden="true" customHeight="false" outlineLevel="0" collapsed="false">
      <c r="A129" s="6" t="n">
        <f aca="false">ROW()-ROW($A$126)+Assumptions!$B$4</f>
        <v>3</v>
      </c>
      <c r="B129" s="18" t="n">
        <f aca="false">MOD(QUOTIENT($A$129,Assumptions!$B$78),2)</f>
        <v>0</v>
      </c>
      <c r="C129" s="18" t="n">
        <f aca="false">MOD(QUOTIENT($A$129,Assumptions!$B$79),2)</f>
        <v>0</v>
      </c>
      <c r="D129" s="18" t="n">
        <f aca="false">MOD(QUOTIENT($A$129,Assumptions!$B$80),2)</f>
        <v>0</v>
      </c>
      <c r="E129" s="18" t="n">
        <f aca="false">MOD(QUOTIENT($A$129,Assumptions!$B$81),2)</f>
        <v>0</v>
      </c>
      <c r="F129" s="18" t="n">
        <f aca="false">MOD(QUOTIENT($A$129,Assumptions!$B$82),2)</f>
        <v>1</v>
      </c>
      <c r="G129" s="18" t="n">
        <f aca="false">MOD(QUOTIENT($A$129,Assumptions!$B$83),2)</f>
        <v>1</v>
      </c>
      <c r="H129" s="18" t="n">
        <f aca="false">IF($B$129=1,MIN(Assumptions!$B$66,MAX(Assumptions!$B$4,Assumptions!$B$24-(Assumptions!$B$4))),Assumptions!$B$4)</f>
        <v>0</v>
      </c>
      <c r="I129" s="18" t="n">
        <f aca="false">IF($C$129=1,MIN(Assumptions!$B$61,MAX(Assumptions!$B$4,Assumptions!$B$24-($H$129))),Assumptions!$B$4)</f>
        <v>0</v>
      </c>
      <c r="J129" s="18" t="n">
        <f aca="false">IF($D$129=1,MIN(Assumptions!$B$56,MAX(Assumptions!$B$4,Assumptions!$B$24-($H$129+$I$129))),Assumptions!$B$4)</f>
        <v>0</v>
      </c>
      <c r="K129" s="18" t="n">
        <f aca="false">IF($E$129=1,MIN(Assumptions!$B$51,MAX(Assumptions!$B$4,Assumptions!$B$24-($H$129+$I$129+$J$129))),Assumptions!$B$4)</f>
        <v>0</v>
      </c>
      <c r="L129" s="18" t="n">
        <f aca="false">IF($F$129=1,MIN(Assumptions!$B$46,MAX(Assumptions!$B$4,Assumptions!$B$24-($H$129+$I$129+$J$129+$K$129))),Assumptions!$B$4)</f>
        <v>15000000</v>
      </c>
      <c r="M129" s="18" t="n">
        <f aca="false">IF($G$129=1,MIN(Assumptions!$B$41,MAX(Assumptions!$B$4,Assumptions!$B$24-($H$129+$I$129+$J$129+$K$129+$L$129))),Assumptions!$B$4)</f>
        <v>5000000</v>
      </c>
      <c r="N129" s="18" t="n">
        <f aca="false">MAX(Assumptions!$B$4,Assumptions!$B$24-($H$129+$I$129+$J$129+$K$129+$L$129+$M$129))</f>
        <v>680000000</v>
      </c>
      <c r="O129" s="18" t="n">
        <f aca="false">$J$112+$O$112+Assumptions!$B$20+IF($B$129=0,$AI$112,Assumptions!$B$4)+IF($C$129=0,$AF$112,Assumptions!$B$4)+IF($D$129=0,$AC$112,Assumptions!$B$4)+IF($E$129=0,$Z$112,Assumptions!$B$4)+IF($F$129=0,$W$112,Assumptions!$B$4)+IF($G$129=0,$T$112,Assumptions!$B$4)</f>
        <v>22547484.4666011</v>
      </c>
      <c r="P129" s="18" t="n">
        <f aca="false">IF(($N$129+Assumptions!$B$14*Assumptions!$B$13)&gt;($C$4*Assumptions!$B$7/Assumptions!$B$11),($C$4*Assumptions!$B$7/Assumptions!$B$11)*($O$129+Assumptions!$B$14)/($N$129+Assumptions!$B$14*Assumptions!$B$13-($C$4*Assumptions!$B$7/Assumptions!$B$11)),NA())</f>
        <v>3804681.18480016</v>
      </c>
      <c r="Q129" s="18" t="n">
        <f aca="false">IFERROR(($N$129+Assumptions!$B$14*Assumptions!$B$13)/($O$129+Assumptions!$B$14+$P$129),NA())</f>
        <v>23.6550700646228</v>
      </c>
      <c r="R129" s="18" t="n">
        <f aca="false">AND(ISNUMBER($P$129),$P$129&gt;Assumptions!$B$4,$Q$129&gt;Assumptions!$B$13)</f>
        <v>1</v>
      </c>
      <c r="S129" s="18" t="n">
        <f aca="false">IF($N$129&gt;($C$4*Assumptions!$B$7/Assumptions!$B$11),($C$4*Assumptions!$B$7/Assumptions!$B$11)*$O$129/($N$129-($C$4*Assumptions!$B$7/Assumptions!$B$11)),NA())</f>
        <v>3439446.78304084</v>
      </c>
      <c r="T129" s="18" t="n">
        <f aca="false">IFERROR($N$129/($O$129+$S$129),NA())</f>
        <v>26.1669988452127</v>
      </c>
      <c r="U129" s="18" t="n">
        <f aca="false">AND(ISNUMBER($S$129),$S$129&gt;Assumptions!$B$4,$T$129&lt;=Assumptions!$B$13)</f>
        <v>0</v>
      </c>
      <c r="V129" s="18" t="n">
        <f aca="false">IF($R$129,$P$129,IF($U$129,$S$129,NA()))</f>
        <v>3804681.18480016</v>
      </c>
      <c r="W129" s="18" t="n">
        <f aca="false">IF($R$129,$Q$129,IF($U$129,$T$129,NA()))</f>
        <v>23.6550700646228</v>
      </c>
      <c r="X129" s="18" t="n">
        <f aca="false">$R$129</f>
        <v>1</v>
      </c>
      <c r="Y129" s="18" t="n">
        <f aca="false">IF($B$129=1,$H$129,$AI$112*$W$129)</f>
        <v>145084120.889105</v>
      </c>
      <c r="Z129" s="18" t="n">
        <f aca="false">IF($C$129=1,$I$129,$AF$112*$W$129)</f>
        <v>41009644.395024</v>
      </c>
      <c r="AA129" s="18" t="n">
        <f aca="false">IF($D$129=1,$J$129,$AC$112*$W$129)</f>
        <v>56772168.1550948</v>
      </c>
      <c r="AB129" s="18" t="n">
        <f aca="false">IF($E$129=1,$K$129,$Z$112*$W$129)</f>
        <v>70965210.1938685</v>
      </c>
      <c r="AC129" s="18" t="n">
        <f aca="false">IF($F$129=1,$L$129,$W$112*$W$129)</f>
        <v>15000000</v>
      </c>
      <c r="AD129" s="18" t="n">
        <f aca="false">IF($G$129=1,$M$129,$T$112*$W$129)</f>
        <v>5000000</v>
      </c>
      <c r="AE129" s="18" t="n">
        <f aca="false">($C$4*Assumptions!$B$7/Assumptions!$B$11)</f>
        <v>90000000</v>
      </c>
      <c r="AF129" s="18" t="n">
        <f aca="false">($J$112+$O$112)*$W$129</f>
        <v>6635550.62374536</v>
      </c>
      <c r="AG129" s="18" t="n">
        <f aca="false">Assumptions!$B$20*$W$129</f>
        <v>212895630.581606</v>
      </c>
      <c r="AH129" s="18" t="n">
        <f aca="false">IF($R$129,Assumptions!$B$14*($W$129-Assumptions!$B$13),Assumptions!$B$4)</f>
        <v>56637675.1615571</v>
      </c>
      <c r="AI129" s="18" t="n">
        <f aca="false">$Y$129+$Z$129+$AA$129+$AB$129+$AC$129+$AD$129+$AE$129+$AF$129+$AG$129+$AH$129</f>
        <v>700000000</v>
      </c>
      <c r="AJ129" s="18" t="n">
        <f aca="false">IF(AND(ISNUMBER($V$129),($C$4*Assumptions!$B$7/Assumptions!$B$11)&gt;=Assumptions!$B$67,IF($B$129=1,$Y$129&gt;=INDEX($Y$126:$Y$189,1+$A$129-Assumptions!$B$78),$Y$129&gt;INDEX($Y$126:$Y$189,1+$A$129+Assumptions!$B$78)),IF($C$129=1,$Z$129&gt;=INDEX($Z$126:$Z$189,1+$A$129-Assumptions!$B$79),$Z$129&gt;INDEX($Z$126:$Z$189,1+$A$129+Assumptions!$B$79)),IF($D$129=1,$AA$129&gt;=INDEX($AA$126:$AA$189,1+$A$129-Assumptions!$B$80),$AA$129&gt;INDEX($AA$126:$AA$189,1+$A$129+Assumptions!$B$80)),IF($E$129=1,$AB$129&gt;=INDEX($AB$126:$AB$189,1+$A$129-Assumptions!$B$81),$AB$129&gt;INDEX($AB$126:$AB$189,1+$A$129+Assumptions!$B$81)),IF($F$129=1,$AC$129&gt;=INDEX($AC$126:$AC$189,1+$A$129-Assumptions!$B$82),$AC$129&gt;INDEX($AC$126:$AC$189,1+$A$129+Assumptions!$B$82)),IF($G$129=1,$AD$129&gt;=INDEX($AD$126:$AD$189,1+$A$129-Assumptions!$B$83),$AD$129&gt;INDEX($AD$126:$AD$189,1+$A$129+Assumptions!$B$83))),1,0)</f>
        <v>0</v>
      </c>
      <c r="AK129" s="16"/>
      <c r="AL129" s="16"/>
    </row>
    <row r="130" customFormat="false" ht="23.85" hidden="true" customHeight="false" outlineLevel="0" collapsed="false">
      <c r="A130" s="6" t="n">
        <f aca="false">ROW()-ROW($A$126)+Assumptions!$B$4</f>
        <v>4</v>
      </c>
      <c r="B130" s="18" t="n">
        <f aca="false">MOD(QUOTIENT($A$130,Assumptions!$B$78),2)</f>
        <v>0</v>
      </c>
      <c r="C130" s="18" t="n">
        <f aca="false">MOD(QUOTIENT($A$130,Assumptions!$B$79),2)</f>
        <v>0</v>
      </c>
      <c r="D130" s="18" t="n">
        <f aca="false">MOD(QUOTIENT($A$130,Assumptions!$B$80),2)</f>
        <v>0</v>
      </c>
      <c r="E130" s="18" t="n">
        <f aca="false">MOD(QUOTIENT($A$130,Assumptions!$B$81),2)</f>
        <v>1</v>
      </c>
      <c r="F130" s="18" t="n">
        <f aca="false">MOD(QUOTIENT($A$130,Assumptions!$B$82),2)</f>
        <v>0</v>
      </c>
      <c r="G130" s="18" t="n">
        <f aca="false">MOD(QUOTIENT($A$130,Assumptions!$B$83),2)</f>
        <v>0</v>
      </c>
      <c r="H130" s="18" t="n">
        <f aca="false">IF($B$130=1,MIN(Assumptions!$B$66,MAX(Assumptions!$B$4,Assumptions!$B$24-(Assumptions!$B$4))),Assumptions!$B$4)</f>
        <v>0</v>
      </c>
      <c r="I130" s="18" t="n">
        <f aca="false">IF($C$130=1,MIN(Assumptions!$B$61,MAX(Assumptions!$B$4,Assumptions!$B$24-($H$130))),Assumptions!$B$4)</f>
        <v>0</v>
      </c>
      <c r="J130" s="18" t="n">
        <f aca="false">IF($D$130=1,MIN(Assumptions!$B$56,MAX(Assumptions!$B$4,Assumptions!$B$24-($H$130+$I$130))),Assumptions!$B$4)</f>
        <v>0</v>
      </c>
      <c r="K130" s="18" t="n">
        <f aca="false">IF($E$130=1,MIN(Assumptions!$B$51,MAX(Assumptions!$B$4,Assumptions!$B$24-($H$130+$I$130+$J$130))),Assumptions!$B$4)</f>
        <v>30000000</v>
      </c>
      <c r="L130" s="18" t="n">
        <f aca="false">IF($F$130=1,MIN(Assumptions!$B$46,MAX(Assumptions!$B$4,Assumptions!$B$24-($H$130+$I$130+$J$130+$K$130))),Assumptions!$B$4)</f>
        <v>0</v>
      </c>
      <c r="M130" s="18" t="n">
        <f aca="false">IF($G$130=1,MIN(Assumptions!$B$41,MAX(Assumptions!$B$4,Assumptions!$B$24-($H$130+$I$130+$J$130+$K$130+$L$130))),Assumptions!$B$4)</f>
        <v>0</v>
      </c>
      <c r="N130" s="18" t="n">
        <f aca="false">MAX(Assumptions!$B$4,Assumptions!$B$24-($H$130+$I$130+$J$130+$K$130+$L$130+$M$130))</f>
        <v>670000000</v>
      </c>
      <c r="O130" s="18" t="n">
        <f aca="false">$J$112+$O$112+Assumptions!$B$20+IF($B$130=0,$AI$112,Assumptions!$B$4)+IF($C$130=0,$AF$112,Assumptions!$B$4)+IF($D$130=0,$AC$112,Assumptions!$B$4)+IF($E$130=0,$Z$112,Assumptions!$B$4)+IF($F$130=0,$W$112,Assumptions!$B$4)+IF($G$130=0,$T$112,Assumptions!$B$4)</f>
        <v>29547484.4666011</v>
      </c>
      <c r="P130" s="18" t="n">
        <f aca="false">IF(($N$130+Assumptions!$B$14*Assumptions!$B$13)&gt;($C$4*Assumptions!$B$7/Assumptions!$B$11),($C$4*Assumptions!$B$7/Assumptions!$B$11)*($O$130+Assumptions!$B$14)/($N$130+Assumptions!$B$14*Assumptions!$B$13-($C$4*Assumptions!$B$7/Assumptions!$B$11)),NA())</f>
        <v>4951542.66436754</v>
      </c>
      <c r="Q130" s="18" t="n">
        <f aca="false">IFERROR(($N$130+Assumptions!$B$14*Assumptions!$B$13)/($O$130+Assumptions!$B$14+$P$130),NA())</f>
        <v>18.1761535950525</v>
      </c>
      <c r="R130" s="18" t="n">
        <f aca="false">AND(ISNUMBER($P$130),$P$130&gt;Assumptions!$B$4,$Q$130&gt;Assumptions!$B$13)</f>
        <v>1</v>
      </c>
      <c r="S130" s="18" t="n">
        <f aca="false">IF($N$130&gt;($C$4*Assumptions!$B$7/Assumptions!$B$11),($C$4*Assumptions!$B$7/Assumptions!$B$11)*$O$130/($N$130-($C$4*Assumptions!$B$7/Assumptions!$B$11)),NA())</f>
        <v>4584954.48619671</v>
      </c>
      <c r="T130" s="18" t="n">
        <f aca="false">IFERROR($N$130/($O$130+$S$130),NA())</f>
        <v>19.6294205909678</v>
      </c>
      <c r="U130" s="18" t="n">
        <f aca="false">AND(ISNUMBER($S$130),$S$130&gt;Assumptions!$B$4,$T$130&lt;=Assumptions!$B$13)</f>
        <v>0</v>
      </c>
      <c r="V130" s="18" t="n">
        <f aca="false">IF($R$130,$P$130,IF($U$130,$S$130,NA()))</f>
        <v>4951542.66436754</v>
      </c>
      <c r="W130" s="18" t="n">
        <f aca="false">IF($R$130,$Q$130,IF($U$130,$T$130,NA()))</f>
        <v>18.1761535950525</v>
      </c>
      <c r="X130" s="18" t="n">
        <f aca="false">$R$130</f>
        <v>1</v>
      </c>
      <c r="Y130" s="18" t="n">
        <f aca="false">IF($B$130=1,$H$130,$AI$112*$W$130)</f>
        <v>111480171.40847</v>
      </c>
      <c r="Z130" s="18" t="n">
        <f aca="false">IF($C$130=1,$I$130,$AF$112*$W$130)</f>
        <v>31511113.4046994</v>
      </c>
      <c r="AA130" s="18" t="n">
        <f aca="false">IF($D$130=1,$J$130,$AC$112*$W$130)</f>
        <v>43622768.628126</v>
      </c>
      <c r="AB130" s="18" t="n">
        <f aca="false">IF($E$130=1,$K$130,$Z$112*$W$130)</f>
        <v>30000000</v>
      </c>
      <c r="AC130" s="18" t="n">
        <f aca="false">IF($F$130=1,$L$130,$W$112*$W$130)</f>
        <v>90880767.9752625</v>
      </c>
      <c r="AD130" s="18" t="n">
        <f aca="false">IF($G$130=1,$M$130,$T$112*$W$130)</f>
        <v>90880767.9752625</v>
      </c>
      <c r="AE130" s="18" t="n">
        <f aca="false">($C$4*Assumptions!$B$7/Assumptions!$B$11)</f>
        <v>90000000</v>
      </c>
      <c r="AF130" s="18" t="n">
        <f aca="false">($J$112+$O$112)*$W$130</f>
        <v>5098644.26507524</v>
      </c>
      <c r="AG130" s="18" t="n">
        <f aca="false">Assumptions!$B$20*$W$130</f>
        <v>163585382.355473</v>
      </c>
      <c r="AH130" s="18" t="n">
        <f aca="false">IF($R$130,Assumptions!$B$14*($W$130-Assumptions!$B$13),Assumptions!$B$4)</f>
        <v>42940383.9876313</v>
      </c>
      <c r="AI130" s="18" t="n">
        <f aca="false">$Y$130+$Z$130+$AA$130+$AB$130+$AC$130+$AD$130+$AE$130+$AF$130+$AG$130+$AH$130</f>
        <v>700000000</v>
      </c>
      <c r="AJ130" s="18" t="n">
        <f aca="false">IF(AND(ISNUMBER($V$130),($C$4*Assumptions!$B$7/Assumptions!$B$11)&gt;=Assumptions!$B$67,IF($B$130=1,$Y$130&gt;=INDEX($Y$126:$Y$189,1+$A$130-Assumptions!$B$78),$Y$130&gt;INDEX($Y$126:$Y$189,1+$A$130+Assumptions!$B$78)),IF($C$130=1,$Z$130&gt;=INDEX($Z$126:$Z$189,1+$A$130-Assumptions!$B$79),$Z$130&gt;INDEX($Z$126:$Z$189,1+$A$130+Assumptions!$B$79)),IF($D$130=1,$AA$130&gt;=INDEX($AA$126:$AA$189,1+$A$130-Assumptions!$B$80),$AA$130&gt;INDEX($AA$126:$AA$189,1+$A$130+Assumptions!$B$80)),IF($E$130=1,$AB$130&gt;=INDEX($AB$126:$AB$189,1+$A$130-Assumptions!$B$81),$AB$130&gt;INDEX($AB$126:$AB$189,1+$A$130+Assumptions!$B$81)),IF($F$130=1,$AC$130&gt;=INDEX($AC$126:$AC$189,1+$A$130-Assumptions!$B$82),$AC$130&gt;INDEX($AC$126:$AC$189,1+$A$130+Assumptions!$B$82)),IF($G$130=1,$AD$130&gt;=INDEX($AD$126:$AD$189,1+$A$130-Assumptions!$B$83),$AD$130&gt;INDEX($AD$126:$AD$189,1+$A$130+Assumptions!$B$83))),1,0)</f>
        <v>0</v>
      </c>
      <c r="AK130" s="16"/>
      <c r="AL130" s="16"/>
    </row>
    <row r="131" customFormat="false" ht="23.85" hidden="true" customHeight="false" outlineLevel="0" collapsed="false">
      <c r="A131" s="6" t="n">
        <f aca="false">ROW()-ROW($A$126)+Assumptions!$B$4</f>
        <v>5</v>
      </c>
      <c r="B131" s="18" t="n">
        <f aca="false">MOD(QUOTIENT($A$131,Assumptions!$B$78),2)</f>
        <v>0</v>
      </c>
      <c r="C131" s="18" t="n">
        <f aca="false">MOD(QUOTIENT($A$131,Assumptions!$B$79),2)</f>
        <v>0</v>
      </c>
      <c r="D131" s="18" t="n">
        <f aca="false">MOD(QUOTIENT($A$131,Assumptions!$B$80),2)</f>
        <v>0</v>
      </c>
      <c r="E131" s="18" t="n">
        <f aca="false">MOD(QUOTIENT($A$131,Assumptions!$B$81),2)</f>
        <v>1</v>
      </c>
      <c r="F131" s="18" t="n">
        <f aca="false">MOD(QUOTIENT($A$131,Assumptions!$B$82),2)</f>
        <v>0</v>
      </c>
      <c r="G131" s="18" t="n">
        <f aca="false">MOD(QUOTIENT($A$131,Assumptions!$B$83),2)</f>
        <v>1</v>
      </c>
      <c r="H131" s="18" t="n">
        <f aca="false">IF($B$131=1,MIN(Assumptions!$B$66,MAX(Assumptions!$B$4,Assumptions!$B$24-(Assumptions!$B$4))),Assumptions!$B$4)</f>
        <v>0</v>
      </c>
      <c r="I131" s="18" t="n">
        <f aca="false">IF($C$131=1,MIN(Assumptions!$B$61,MAX(Assumptions!$B$4,Assumptions!$B$24-($H$131))),Assumptions!$B$4)</f>
        <v>0</v>
      </c>
      <c r="J131" s="18" t="n">
        <f aca="false">IF($D$131=1,MIN(Assumptions!$B$56,MAX(Assumptions!$B$4,Assumptions!$B$24-($H$131+$I$131))),Assumptions!$B$4)</f>
        <v>0</v>
      </c>
      <c r="K131" s="18" t="n">
        <f aca="false">IF($E$131=1,MIN(Assumptions!$B$51,MAX(Assumptions!$B$4,Assumptions!$B$24-($H$131+$I$131+$J$131))),Assumptions!$B$4)</f>
        <v>30000000</v>
      </c>
      <c r="L131" s="18" t="n">
        <f aca="false">IF($F$131=1,MIN(Assumptions!$B$46,MAX(Assumptions!$B$4,Assumptions!$B$24-($H$131+$I$131+$J$131+$K$131))),Assumptions!$B$4)</f>
        <v>0</v>
      </c>
      <c r="M131" s="18" t="n">
        <f aca="false">IF($G$131=1,MIN(Assumptions!$B$41,MAX(Assumptions!$B$4,Assumptions!$B$24-($H$131+$I$131+$J$131+$K$131+$L$131))),Assumptions!$B$4)</f>
        <v>5000000</v>
      </c>
      <c r="N131" s="18" t="n">
        <f aca="false">MAX(Assumptions!$B$4,Assumptions!$B$24-($H$131+$I$131+$J$131+$K$131+$L$131+$M$131))</f>
        <v>665000000</v>
      </c>
      <c r="O131" s="18" t="n">
        <f aca="false">$J$112+$O$112+Assumptions!$B$20+IF($B$131=0,$AI$112,Assumptions!$B$4)+IF($C$131=0,$AF$112,Assumptions!$B$4)+IF($D$131=0,$AC$112,Assumptions!$B$4)+IF($E$131=0,$Z$112,Assumptions!$B$4)+IF($F$131=0,$W$112,Assumptions!$B$4)+IF($G$131=0,$T$112,Assumptions!$B$4)</f>
        <v>24547484.4666011</v>
      </c>
      <c r="P131" s="18" t="n">
        <f aca="false">IF(($N$131+Assumptions!$B$14*Assumptions!$B$13)&gt;($C$4*Assumptions!$B$7/Assumptions!$B$11),($C$4*Assumptions!$B$7/Assumptions!$B$11)*($O$131+Assumptions!$B$14)/($N$131+Assumptions!$B$14*Assumptions!$B$13-($C$4*Assumptions!$B$7/Assumptions!$B$11)),NA())</f>
        <v>4215192.38440536</v>
      </c>
      <c r="Q131" s="18" t="n">
        <f aca="false">IFERROR(($N$131+Assumptions!$B$14*Assumptions!$B$13)/($O$131+Assumptions!$B$14+$P$131),NA())</f>
        <v>21.3513386323638</v>
      </c>
      <c r="R131" s="18" t="n">
        <f aca="false">AND(ISNUMBER($P$131),$P$131&gt;Assumptions!$B$4,$Q$131&gt;Assumptions!$B$13)</f>
        <v>1</v>
      </c>
      <c r="S131" s="18" t="n">
        <f aca="false">IF($N$131&gt;($C$4*Assumptions!$B$7/Assumptions!$B$11),($C$4*Assumptions!$B$7/Assumptions!$B$11)*$O$131/($N$131-($C$4*Assumptions!$B$7/Assumptions!$B$11)),NA())</f>
        <v>3842214.95998973</v>
      </c>
      <c r="T131" s="18" t="n">
        <f aca="false">IFERROR($N$131/($O$131+$S$131),NA())</f>
        <v>23.4239887505515</v>
      </c>
      <c r="U131" s="18" t="n">
        <f aca="false">AND(ISNUMBER($S$131),$S$131&gt;Assumptions!$B$4,$T$131&lt;=Assumptions!$B$13)</f>
        <v>0</v>
      </c>
      <c r="V131" s="18" t="n">
        <f aca="false">IF($R$131,$P$131,IF($U$131,$S$131,NA()))</f>
        <v>4215192.38440536</v>
      </c>
      <c r="W131" s="18" t="n">
        <f aca="false">IF($R$131,$Q$131,IF($U$131,$T$131,NA()))</f>
        <v>21.3513386323638</v>
      </c>
      <c r="X131" s="18" t="n">
        <f aca="false">$R$131</f>
        <v>1</v>
      </c>
      <c r="Y131" s="18" t="n">
        <f aca="false">IF($B$131=1,$H$131,$AI$112*$W$131)</f>
        <v>130954598.182099</v>
      </c>
      <c r="Z131" s="18" t="n">
        <f aca="false">IF($C$131=1,$I$131,$AF$112*$W$131)</f>
        <v>37015777.2637712</v>
      </c>
      <c r="AA131" s="18" t="n">
        <f aca="false">IF($D$131=1,$J$131,$AC$112*$W$131)</f>
        <v>51243212.7176732</v>
      </c>
      <c r="AB131" s="18" t="n">
        <f aca="false">IF($E$131=1,$K$131,$Z$112*$W$131)</f>
        <v>30000000</v>
      </c>
      <c r="AC131" s="18" t="n">
        <f aca="false">IF($F$131=1,$L$131,$W$112*$W$131)</f>
        <v>106756693.161819</v>
      </c>
      <c r="AD131" s="18" t="n">
        <f aca="false">IF($G$131=1,$M$131,$T$112*$W$131)</f>
        <v>5000000</v>
      </c>
      <c r="AE131" s="18" t="n">
        <f aca="false">($C$4*Assumptions!$B$7/Assumptions!$B$11)</f>
        <v>90000000</v>
      </c>
      <c r="AF131" s="18" t="n">
        <f aca="false">($J$112+$O$112)*$W$131</f>
        <v>5989324.40245297</v>
      </c>
      <c r="AG131" s="18" t="n">
        <f aca="false">Assumptions!$B$20*$W$131</f>
        <v>192162047.691275</v>
      </c>
      <c r="AH131" s="18" t="n">
        <f aca="false">IF($R$131,Assumptions!$B$14*($W$131-Assumptions!$B$13),Assumptions!$B$4)</f>
        <v>50878346.5809096</v>
      </c>
      <c r="AI131" s="18" t="n">
        <f aca="false">$Y$131+$Z$131+$AA$131+$AB$131+$AC$131+$AD$131+$AE$131+$AF$131+$AG$131+$AH$131</f>
        <v>700000000</v>
      </c>
      <c r="AJ131" s="18" t="n">
        <f aca="false">IF(AND(ISNUMBER($V$131),($C$4*Assumptions!$B$7/Assumptions!$B$11)&gt;=Assumptions!$B$67,IF($B$131=1,$Y$131&gt;=INDEX($Y$126:$Y$189,1+$A$131-Assumptions!$B$78),$Y$131&gt;INDEX($Y$126:$Y$189,1+$A$131+Assumptions!$B$78)),IF($C$131=1,$Z$131&gt;=INDEX($Z$126:$Z$189,1+$A$131-Assumptions!$B$79),$Z$131&gt;INDEX($Z$126:$Z$189,1+$A$131+Assumptions!$B$79)),IF($D$131=1,$AA$131&gt;=INDEX($AA$126:$AA$189,1+$A$131-Assumptions!$B$80),$AA$131&gt;INDEX($AA$126:$AA$189,1+$A$131+Assumptions!$B$80)),IF($E$131=1,$AB$131&gt;=INDEX($AB$126:$AB$189,1+$A$131-Assumptions!$B$81),$AB$131&gt;INDEX($AB$126:$AB$189,1+$A$131+Assumptions!$B$81)),IF($F$131=1,$AC$131&gt;=INDEX($AC$126:$AC$189,1+$A$131-Assumptions!$B$82),$AC$131&gt;INDEX($AC$126:$AC$189,1+$A$131+Assumptions!$B$82)),IF($G$131=1,$AD$131&gt;=INDEX($AD$126:$AD$189,1+$A$131-Assumptions!$B$83),$AD$131&gt;INDEX($AD$126:$AD$189,1+$A$131+Assumptions!$B$83))),1,0)</f>
        <v>0</v>
      </c>
      <c r="AK131" s="16"/>
      <c r="AL131" s="16"/>
    </row>
    <row r="132" customFormat="false" ht="23.85" hidden="true" customHeight="false" outlineLevel="0" collapsed="false">
      <c r="A132" s="6" t="n">
        <f aca="false">ROW()-ROW($A$126)+Assumptions!$B$4</f>
        <v>6</v>
      </c>
      <c r="B132" s="18" t="n">
        <f aca="false">MOD(QUOTIENT($A$132,Assumptions!$B$78),2)</f>
        <v>0</v>
      </c>
      <c r="C132" s="18" t="n">
        <f aca="false">MOD(QUOTIENT($A$132,Assumptions!$B$79),2)</f>
        <v>0</v>
      </c>
      <c r="D132" s="18" t="n">
        <f aca="false">MOD(QUOTIENT($A$132,Assumptions!$B$80),2)</f>
        <v>0</v>
      </c>
      <c r="E132" s="18" t="n">
        <f aca="false">MOD(QUOTIENT($A$132,Assumptions!$B$81),2)</f>
        <v>1</v>
      </c>
      <c r="F132" s="18" t="n">
        <f aca="false">MOD(QUOTIENT($A$132,Assumptions!$B$82),2)</f>
        <v>1</v>
      </c>
      <c r="G132" s="18" t="n">
        <f aca="false">MOD(QUOTIENT($A$132,Assumptions!$B$83),2)</f>
        <v>0</v>
      </c>
      <c r="H132" s="18" t="n">
        <f aca="false">IF($B$132=1,MIN(Assumptions!$B$66,MAX(Assumptions!$B$4,Assumptions!$B$24-(Assumptions!$B$4))),Assumptions!$B$4)</f>
        <v>0</v>
      </c>
      <c r="I132" s="18" t="n">
        <f aca="false">IF($C$132=1,MIN(Assumptions!$B$61,MAX(Assumptions!$B$4,Assumptions!$B$24-($H$132))),Assumptions!$B$4)</f>
        <v>0</v>
      </c>
      <c r="J132" s="18" t="n">
        <f aca="false">IF($D$132=1,MIN(Assumptions!$B$56,MAX(Assumptions!$B$4,Assumptions!$B$24-($H$132+$I$132))),Assumptions!$B$4)</f>
        <v>0</v>
      </c>
      <c r="K132" s="18" t="n">
        <f aca="false">IF($E$132=1,MIN(Assumptions!$B$51,MAX(Assumptions!$B$4,Assumptions!$B$24-($H$132+$I$132+$J$132))),Assumptions!$B$4)</f>
        <v>30000000</v>
      </c>
      <c r="L132" s="18" t="n">
        <f aca="false">IF($F$132=1,MIN(Assumptions!$B$46,MAX(Assumptions!$B$4,Assumptions!$B$24-($H$132+$I$132+$J$132+$K$132))),Assumptions!$B$4)</f>
        <v>15000000</v>
      </c>
      <c r="M132" s="18" t="n">
        <f aca="false">IF($G$132=1,MIN(Assumptions!$B$41,MAX(Assumptions!$B$4,Assumptions!$B$24-($H$132+$I$132+$J$132+$K$132+$L$132))),Assumptions!$B$4)</f>
        <v>0</v>
      </c>
      <c r="N132" s="18" t="n">
        <f aca="false">MAX(Assumptions!$B$4,Assumptions!$B$24-($H$132+$I$132+$J$132+$K$132+$L$132+$M$132))</f>
        <v>655000000</v>
      </c>
      <c r="O132" s="18" t="n">
        <f aca="false">$J$112+$O$112+Assumptions!$B$20+IF($B$132=0,$AI$112,Assumptions!$B$4)+IF($C$132=0,$AF$112,Assumptions!$B$4)+IF($D$132=0,$AC$112,Assumptions!$B$4)+IF($E$132=0,$Z$112,Assumptions!$B$4)+IF($F$132=0,$W$112,Assumptions!$B$4)+IF($G$132=0,$T$112,Assumptions!$B$4)</f>
        <v>24547484.4666011</v>
      </c>
      <c r="P132" s="18" t="n">
        <f aca="false">IF(($N$132+Assumptions!$B$14*Assumptions!$B$13)&gt;($C$4*Assumptions!$B$7/Assumptions!$B$11),($C$4*Assumptions!$B$7/Assumptions!$B$11)*($O$132+Assumptions!$B$14)/($N$132+Assumptions!$B$14*Assumptions!$B$13-($C$4*Assumptions!$B$7/Assumptions!$B$11)),NA())</f>
        <v>4289468.90219224</v>
      </c>
      <c r="Q132" s="18" t="n">
        <f aca="false">IFERROR(($N$132+Assumptions!$B$14*Assumptions!$B$13)/($O$132+Assumptions!$B$14+$P$132),NA())</f>
        <v>20.9816184828857</v>
      </c>
      <c r="R132" s="18" t="n">
        <f aca="false">AND(ISNUMBER($P$132),$P$132&gt;Assumptions!$B$4,$Q$132&gt;Assumptions!$B$13)</f>
        <v>1</v>
      </c>
      <c r="S132" s="18" t="n">
        <f aca="false">IF($N$132&gt;($C$4*Assumptions!$B$7/Assumptions!$B$11),($C$4*Assumptions!$B$7/Assumptions!$B$11)*$O$132/($N$132-($C$4*Assumptions!$B$7/Assumptions!$B$11)),NA())</f>
        <v>3910218.76459132</v>
      </c>
      <c r="T132" s="18" t="n">
        <f aca="false">IFERROR($N$132/($O$132+$S$132),NA())</f>
        <v>23.0166150331506</v>
      </c>
      <c r="U132" s="18" t="n">
        <f aca="false">AND(ISNUMBER($S$132),$S$132&gt;Assumptions!$B$4,$T$132&lt;=Assumptions!$B$13)</f>
        <v>0</v>
      </c>
      <c r="V132" s="18" t="n">
        <f aca="false">IF($R$132,$P$132,IF($U$132,$S$132,NA()))</f>
        <v>4289468.90219224</v>
      </c>
      <c r="W132" s="18" t="n">
        <f aca="false">IF($R$132,$Q$132,IF($U$132,$T$132,NA()))</f>
        <v>20.9816184828857</v>
      </c>
      <c r="X132" s="18" t="n">
        <f aca="false">$R$132</f>
        <v>1</v>
      </c>
      <c r="Y132" s="18" t="n">
        <f aca="false">IF($B$132=1,$H$132,$AI$112*$W$132)</f>
        <v>128686986.092366</v>
      </c>
      <c r="Z132" s="18" t="n">
        <f aca="false">IF($C$132=1,$I$132,$AF$112*$W$132)</f>
        <v>36374811.4237059</v>
      </c>
      <c r="AA132" s="18" t="n">
        <f aca="false">IF($D$132=1,$J$132,$AC$112*$W$132)</f>
        <v>50355884.3589256</v>
      </c>
      <c r="AB132" s="18" t="n">
        <f aca="false">IF($E$132=1,$K$132,$Z$112*$W$132)</f>
        <v>30000000</v>
      </c>
      <c r="AC132" s="18" t="n">
        <f aca="false">IF($F$132=1,$L$132,$W$112*$W$132)</f>
        <v>15000000</v>
      </c>
      <c r="AD132" s="18" t="n">
        <f aca="false">IF($G$132=1,$M$132,$T$112*$W$132)</f>
        <v>104908092.414428</v>
      </c>
      <c r="AE132" s="18" t="n">
        <f aca="false">($C$4*Assumptions!$B$7/Assumptions!$B$11)</f>
        <v>90000000</v>
      </c>
      <c r="AF132" s="18" t="n">
        <f aca="false">($J$112+$O$112)*$W$132</f>
        <v>5885613.15738885</v>
      </c>
      <c r="AG132" s="18" t="n">
        <f aca="false">Assumptions!$B$20*$W$132</f>
        <v>188834566.345971</v>
      </c>
      <c r="AH132" s="18" t="n">
        <f aca="false">IF($R$132,Assumptions!$B$14*($W$132-Assumptions!$B$13),Assumptions!$B$4)</f>
        <v>49954046.2072142</v>
      </c>
      <c r="AI132" s="18" t="n">
        <f aca="false">$Y$132+$Z$132+$AA$132+$AB$132+$AC$132+$AD$132+$AE$132+$AF$132+$AG$132+$AH$132</f>
        <v>700000000</v>
      </c>
      <c r="AJ132" s="18" t="n">
        <f aca="false">IF(AND(ISNUMBER($V$132),($C$4*Assumptions!$B$7/Assumptions!$B$11)&gt;=Assumptions!$B$67,IF($B$132=1,$Y$132&gt;=INDEX($Y$126:$Y$189,1+$A$132-Assumptions!$B$78),$Y$132&gt;INDEX($Y$126:$Y$189,1+$A$132+Assumptions!$B$78)),IF($C$132=1,$Z$132&gt;=INDEX($Z$126:$Z$189,1+$A$132-Assumptions!$B$79),$Z$132&gt;INDEX($Z$126:$Z$189,1+$A$132+Assumptions!$B$79)),IF($D$132=1,$AA$132&gt;=INDEX($AA$126:$AA$189,1+$A$132-Assumptions!$B$80),$AA$132&gt;INDEX($AA$126:$AA$189,1+$A$132+Assumptions!$B$80)),IF($E$132=1,$AB$132&gt;=INDEX($AB$126:$AB$189,1+$A$132-Assumptions!$B$81),$AB$132&gt;INDEX($AB$126:$AB$189,1+$A$132+Assumptions!$B$81)),IF($F$132=1,$AC$132&gt;=INDEX($AC$126:$AC$189,1+$A$132-Assumptions!$B$82),$AC$132&gt;INDEX($AC$126:$AC$189,1+$A$132+Assumptions!$B$82)),IF($G$132=1,$AD$132&gt;=INDEX($AD$126:$AD$189,1+$A$132-Assumptions!$B$83),$AD$132&gt;INDEX($AD$126:$AD$189,1+$A$132+Assumptions!$B$83))),1,0)</f>
        <v>0</v>
      </c>
      <c r="AK132" s="16"/>
      <c r="AL132" s="16"/>
    </row>
    <row r="133" customFormat="false" ht="23.85" hidden="true" customHeight="false" outlineLevel="0" collapsed="false">
      <c r="A133" s="6" t="n">
        <f aca="false">ROW()-ROW($A$126)+Assumptions!$B$4</f>
        <v>7</v>
      </c>
      <c r="B133" s="18" t="n">
        <f aca="false">MOD(QUOTIENT($A$133,Assumptions!$B$78),2)</f>
        <v>0</v>
      </c>
      <c r="C133" s="18" t="n">
        <f aca="false">MOD(QUOTIENT($A$133,Assumptions!$B$79),2)</f>
        <v>0</v>
      </c>
      <c r="D133" s="18" t="n">
        <f aca="false">MOD(QUOTIENT($A$133,Assumptions!$B$80),2)</f>
        <v>0</v>
      </c>
      <c r="E133" s="18" t="n">
        <f aca="false">MOD(QUOTIENT($A$133,Assumptions!$B$81),2)</f>
        <v>1</v>
      </c>
      <c r="F133" s="18" t="n">
        <f aca="false">MOD(QUOTIENT($A$133,Assumptions!$B$82),2)</f>
        <v>1</v>
      </c>
      <c r="G133" s="18" t="n">
        <f aca="false">MOD(QUOTIENT($A$133,Assumptions!$B$83),2)</f>
        <v>1</v>
      </c>
      <c r="H133" s="18" t="n">
        <f aca="false">IF($B$133=1,MIN(Assumptions!$B$66,MAX(Assumptions!$B$4,Assumptions!$B$24-(Assumptions!$B$4))),Assumptions!$B$4)</f>
        <v>0</v>
      </c>
      <c r="I133" s="18" t="n">
        <f aca="false">IF($C$133=1,MIN(Assumptions!$B$61,MAX(Assumptions!$B$4,Assumptions!$B$24-($H$133))),Assumptions!$B$4)</f>
        <v>0</v>
      </c>
      <c r="J133" s="18" t="n">
        <f aca="false">IF($D$133=1,MIN(Assumptions!$B$56,MAX(Assumptions!$B$4,Assumptions!$B$24-($H$133+$I$133))),Assumptions!$B$4)</f>
        <v>0</v>
      </c>
      <c r="K133" s="18" t="n">
        <f aca="false">IF($E$133=1,MIN(Assumptions!$B$51,MAX(Assumptions!$B$4,Assumptions!$B$24-($H$133+$I$133+$J$133))),Assumptions!$B$4)</f>
        <v>30000000</v>
      </c>
      <c r="L133" s="18" t="n">
        <f aca="false">IF($F$133=1,MIN(Assumptions!$B$46,MAX(Assumptions!$B$4,Assumptions!$B$24-($H$133+$I$133+$J$133+$K$133))),Assumptions!$B$4)</f>
        <v>15000000</v>
      </c>
      <c r="M133" s="18" t="n">
        <f aca="false">IF($G$133=1,MIN(Assumptions!$B$41,MAX(Assumptions!$B$4,Assumptions!$B$24-($H$133+$I$133+$J$133+$K$133+$L$133))),Assumptions!$B$4)</f>
        <v>5000000</v>
      </c>
      <c r="N133" s="18" t="n">
        <f aca="false">MAX(Assumptions!$B$4,Assumptions!$B$24-($H$133+$I$133+$J$133+$K$133+$L$133+$M$133))</f>
        <v>650000000</v>
      </c>
      <c r="O133" s="18" t="n">
        <f aca="false">$J$112+$O$112+Assumptions!$B$20+IF($B$133=0,$AI$112,Assumptions!$B$4)+IF($C$133=0,$AF$112,Assumptions!$B$4)+IF($D$133=0,$AC$112,Assumptions!$B$4)+IF($E$133=0,$Z$112,Assumptions!$B$4)+IF($F$133=0,$W$112,Assumptions!$B$4)+IF($G$133=0,$T$112,Assumptions!$B$4)</f>
        <v>19547484.4666011</v>
      </c>
      <c r="P133" s="18" t="n">
        <f aca="false">IF(($N$133+Assumptions!$B$14*Assumptions!$B$13)&gt;($C$4*Assumptions!$B$7/Assumptions!$B$11),($C$4*Assumptions!$B$7/Assumptions!$B$11)*($O$133+Assumptions!$B$14)/($N$133+Assumptions!$B$14*Assumptions!$B$13-($C$4*Assumptions!$B$7/Assumptions!$B$11)),NA())</f>
        <v>3527597.51465617</v>
      </c>
      <c r="Q133" s="18" t="n">
        <f aca="false">IFERROR(($N$133+Assumptions!$B$14*Assumptions!$B$13)/($O$133+Assumptions!$B$14+$P$133),NA())</f>
        <v>25.513114698056</v>
      </c>
      <c r="R133" s="18" t="n">
        <f aca="false">AND(ISNUMBER($P$133),$P$133&gt;Assumptions!$B$4,$Q$133&gt;Assumptions!$B$13)</f>
        <v>1</v>
      </c>
      <c r="S133" s="18" t="n">
        <f aca="false">IF($N$133&gt;($C$4*Assumptions!$B$7/Assumptions!$B$11),($C$4*Assumptions!$B$7/Assumptions!$B$11)*$O$133/($N$133-($C$4*Assumptions!$B$7/Assumptions!$B$11)),NA())</f>
        <v>3141560.00356088</v>
      </c>
      <c r="T133" s="18" t="n">
        <f aca="false">IFERROR($N$133/($O$133+$S$133),NA())</f>
        <v>28.6481874921972</v>
      </c>
      <c r="U133" s="18" t="n">
        <f aca="false">AND(ISNUMBER($S$133),$S$133&gt;Assumptions!$B$4,$T$133&lt;=Assumptions!$B$13)</f>
        <v>0</v>
      </c>
      <c r="V133" s="18" t="n">
        <f aca="false">IF($R$133,$P$133,IF($U$133,$S$133,NA()))</f>
        <v>3527597.51465617</v>
      </c>
      <c r="W133" s="18" t="n">
        <f aca="false">IF($R$133,$Q$133,IF($U$133,$T$133,NA()))</f>
        <v>25.513114698056</v>
      </c>
      <c r="X133" s="18" t="n">
        <f aca="false">$R$133</f>
        <v>1</v>
      </c>
      <c r="Y133" s="18" t="n">
        <f aca="false">IF($B$133=1,$H$133,$AI$112*$W$133)</f>
        <v>156480103.715532</v>
      </c>
      <c r="Z133" s="18" t="n">
        <f aca="false">IF($C$133=1,$I$133,$AF$112*$W$133)</f>
        <v>44230846.0012341</v>
      </c>
      <c r="AA133" s="18" t="n">
        <f aca="false">IF($D$133=1,$J$133,$AC$112*$W$133)</f>
        <v>61231475.2753343</v>
      </c>
      <c r="AB133" s="18" t="n">
        <f aca="false">IF($E$133=1,$K$133,$Z$112*$W$133)</f>
        <v>30000000</v>
      </c>
      <c r="AC133" s="18" t="n">
        <f aca="false">IF($F$133=1,$L$133,$W$112*$W$133)</f>
        <v>15000000</v>
      </c>
      <c r="AD133" s="18" t="n">
        <f aca="false">IF($G$133=1,$M$133,$T$112*$W$133)</f>
        <v>5000000</v>
      </c>
      <c r="AE133" s="18" t="n">
        <f aca="false">($C$4*Assumptions!$B$7/Assumptions!$B$11)</f>
        <v>90000000</v>
      </c>
      <c r="AF133" s="18" t="n">
        <f aca="false">($J$112+$O$112)*$W$133</f>
        <v>7156755.98025634</v>
      </c>
      <c r="AG133" s="18" t="n">
        <f aca="false">Assumptions!$B$20*$W$133</f>
        <v>229618032.282504</v>
      </c>
      <c r="AH133" s="18" t="n">
        <f aca="false">IF($R$133,Assumptions!$B$14*($W$133-Assumptions!$B$13),Assumptions!$B$4)</f>
        <v>61282786.7451399</v>
      </c>
      <c r="AI133" s="18" t="n">
        <f aca="false">$Y$133+$Z$133+$AA$133+$AB$133+$AC$133+$AD$133+$AE$133+$AF$133+$AG$133+$AH$133</f>
        <v>700000000</v>
      </c>
      <c r="AJ133" s="18" t="n">
        <f aca="false">IF(AND(ISNUMBER($V$133),($C$4*Assumptions!$B$7/Assumptions!$B$11)&gt;=Assumptions!$B$67,IF($B$133=1,$Y$133&gt;=INDEX($Y$126:$Y$189,1+$A$133-Assumptions!$B$78),$Y$133&gt;INDEX($Y$126:$Y$189,1+$A$133+Assumptions!$B$78)),IF($C$133=1,$Z$133&gt;=INDEX($Z$126:$Z$189,1+$A$133-Assumptions!$B$79),$Z$133&gt;INDEX($Z$126:$Z$189,1+$A$133+Assumptions!$B$79)),IF($D$133=1,$AA$133&gt;=INDEX($AA$126:$AA$189,1+$A$133-Assumptions!$B$80),$AA$133&gt;INDEX($AA$126:$AA$189,1+$A$133+Assumptions!$B$80)),IF($E$133=1,$AB$133&gt;=INDEX($AB$126:$AB$189,1+$A$133-Assumptions!$B$81),$AB$133&gt;INDEX($AB$126:$AB$189,1+$A$133+Assumptions!$B$81)),IF($F$133=1,$AC$133&gt;=INDEX($AC$126:$AC$189,1+$A$133-Assumptions!$B$82),$AC$133&gt;INDEX($AC$126:$AC$189,1+$A$133+Assumptions!$B$82)),IF($G$133=1,$AD$133&gt;=INDEX($AD$126:$AD$189,1+$A$133-Assumptions!$B$83),$AD$133&gt;INDEX($AD$126:$AD$189,1+$A$133+Assumptions!$B$83))),1,0)</f>
        <v>0</v>
      </c>
      <c r="AK133" s="16"/>
      <c r="AL133" s="16"/>
    </row>
    <row r="134" customFormat="false" ht="23.85" hidden="true" customHeight="false" outlineLevel="0" collapsed="false">
      <c r="A134" s="6" t="n">
        <f aca="false">ROW()-ROW($A$126)+Assumptions!$B$4</f>
        <v>8</v>
      </c>
      <c r="B134" s="18" t="n">
        <f aca="false">MOD(QUOTIENT($A$134,Assumptions!$B$78),2)</f>
        <v>0</v>
      </c>
      <c r="C134" s="18" t="n">
        <f aca="false">MOD(QUOTIENT($A$134,Assumptions!$B$79),2)</f>
        <v>0</v>
      </c>
      <c r="D134" s="18" t="n">
        <f aca="false">MOD(QUOTIENT($A$134,Assumptions!$B$80),2)</f>
        <v>1</v>
      </c>
      <c r="E134" s="18" t="n">
        <f aca="false">MOD(QUOTIENT($A$134,Assumptions!$B$81),2)</f>
        <v>0</v>
      </c>
      <c r="F134" s="18" t="n">
        <f aca="false">MOD(QUOTIENT($A$134,Assumptions!$B$82),2)</f>
        <v>0</v>
      </c>
      <c r="G134" s="18" t="n">
        <f aca="false">MOD(QUOTIENT($A$134,Assumptions!$B$83),2)</f>
        <v>0</v>
      </c>
      <c r="H134" s="18" t="n">
        <f aca="false">IF($B$134=1,MIN(Assumptions!$B$66,MAX(Assumptions!$B$4,Assumptions!$B$24-(Assumptions!$B$4))),Assumptions!$B$4)</f>
        <v>0</v>
      </c>
      <c r="I134" s="18" t="n">
        <f aca="false">IF($C$134=1,MIN(Assumptions!$B$61,MAX(Assumptions!$B$4,Assumptions!$B$24-($H$134))),Assumptions!$B$4)</f>
        <v>0</v>
      </c>
      <c r="J134" s="18" t="n">
        <f aca="false">IF($D$134=1,MIN(Assumptions!$B$56,MAX(Assumptions!$B$4,Assumptions!$B$24-($H$134+$I$134))),Assumptions!$B$4)</f>
        <v>60000000</v>
      </c>
      <c r="K134" s="18" t="n">
        <f aca="false">IF($E$134=1,MIN(Assumptions!$B$51,MAX(Assumptions!$B$4,Assumptions!$B$24-($H$134+$I$134+$J$134))),Assumptions!$B$4)</f>
        <v>0</v>
      </c>
      <c r="L134" s="18" t="n">
        <f aca="false">IF($F$134=1,MIN(Assumptions!$B$46,MAX(Assumptions!$B$4,Assumptions!$B$24-($H$134+$I$134+$J$134+$K$134))),Assumptions!$B$4)</f>
        <v>0</v>
      </c>
      <c r="M134" s="18" t="n">
        <f aca="false">IF($G$134=1,MIN(Assumptions!$B$41,MAX(Assumptions!$B$4,Assumptions!$B$24-($H$134+$I$134+$J$134+$K$134+$L$134))),Assumptions!$B$4)</f>
        <v>0</v>
      </c>
      <c r="N134" s="18" t="n">
        <f aca="false">MAX(Assumptions!$B$4,Assumptions!$B$24-($H$134+$I$134+$J$134+$K$134+$L$134+$M$134))</f>
        <v>640000000</v>
      </c>
      <c r="O134" s="18" t="n">
        <f aca="false">$J$112+$O$112+Assumptions!$B$20+IF($B$134=0,$AI$112,Assumptions!$B$4)+IF($C$134=0,$AF$112,Assumptions!$B$4)+IF($D$134=0,$AC$112,Assumptions!$B$4)+IF($E$134=0,$Z$112,Assumptions!$B$4)+IF($F$134=0,$W$112,Assumptions!$B$4)+IF($G$134=0,$T$112,Assumptions!$B$4)</f>
        <v>30147484.4666011</v>
      </c>
      <c r="P134" s="18" t="n">
        <f aca="false">IF(($N$134+Assumptions!$B$14*Assumptions!$B$13)&gt;($C$4*Assumptions!$B$7/Assumptions!$B$11),($C$4*Assumptions!$B$7/Assumptions!$B$11)*($O$134+Assumptions!$B$14)/($N$134+Assumptions!$B$14*Assumptions!$B$13-($C$4*Assumptions!$B$7/Assumptions!$B$11)),NA())</f>
        <v>5318142.26605266</v>
      </c>
      <c r="Q134" s="18" t="n">
        <f aca="false">IFERROR(($N$134+Assumptions!$B$14*Assumptions!$B$13)/($O$134+Assumptions!$B$14+$P$134),NA())</f>
        <v>16.9232027835167</v>
      </c>
      <c r="R134" s="18" t="n">
        <f aca="false">AND(ISNUMBER($P$134),$P$134&gt;Assumptions!$B$4,$Q$134&gt;Assumptions!$B$13)</f>
        <v>1</v>
      </c>
      <c r="S134" s="18" t="n">
        <f aca="false">IF($N$134&gt;($C$4*Assumptions!$B$7/Assumptions!$B$11),($C$4*Assumptions!$B$7/Assumptions!$B$11)*$O$134/($N$134-($C$4*Assumptions!$B$7/Assumptions!$B$11)),NA())</f>
        <v>4933224.73089835</v>
      </c>
      <c r="T134" s="18" t="n">
        <f aca="false">IFERROR($N$134/($O$134+$S$134),NA())</f>
        <v>18.2436448589705</v>
      </c>
      <c r="U134" s="18" t="n">
        <f aca="false">AND(ISNUMBER($S$134),$S$134&gt;Assumptions!$B$4,$T$134&lt;=Assumptions!$B$13)</f>
        <v>0</v>
      </c>
      <c r="V134" s="18" t="n">
        <f aca="false">IF($R$134,$P$134,IF($U$134,$S$134,NA()))</f>
        <v>5318142.26605266</v>
      </c>
      <c r="W134" s="18" t="n">
        <f aca="false">IF($R$134,$Q$134,IF($U$134,$T$134,NA()))</f>
        <v>16.9232027835167</v>
      </c>
      <c r="X134" s="18" t="n">
        <f aca="false">$R$134</f>
        <v>1</v>
      </c>
      <c r="Y134" s="18" t="n">
        <f aca="false">IF($B$134=1,$H$134,$AI$112*$W$134)</f>
        <v>103795422.789576</v>
      </c>
      <c r="Z134" s="18" t="n">
        <f aca="false">IF($C$134=1,$I$134,$AF$112*$W$134)</f>
        <v>29338933.5259179</v>
      </c>
      <c r="AA134" s="18" t="n">
        <f aca="false">IF($D$134=1,$J$134,$AC$112*$W$134)</f>
        <v>60000000</v>
      </c>
      <c r="AB134" s="18" t="n">
        <f aca="false">IF($E$134=1,$K$134,$Z$112*$W$134)</f>
        <v>50769608.35055</v>
      </c>
      <c r="AC134" s="18" t="n">
        <f aca="false">IF($F$134=1,$L$134,$W$112*$W$134)</f>
        <v>84616013.9175834</v>
      </c>
      <c r="AD134" s="18" t="n">
        <f aca="false">IF($G$134=1,$M$134,$T$112*$W$134)</f>
        <v>84616013.9175834</v>
      </c>
      <c r="AE134" s="18" t="n">
        <f aca="false">($C$4*Assumptions!$B$7/Assumptions!$B$11)</f>
        <v>90000000</v>
      </c>
      <c r="AF134" s="18" t="n">
        <f aca="false">($J$112+$O$112)*$W$134</f>
        <v>4747175.48834805</v>
      </c>
      <c r="AG134" s="18" t="n">
        <f aca="false">Assumptions!$B$20*$W$134</f>
        <v>152308825.05165</v>
      </c>
      <c r="AH134" s="18" t="n">
        <f aca="false">IF($R$134,Assumptions!$B$14*($W$134-Assumptions!$B$13),Assumptions!$B$4)</f>
        <v>39808006.9587917</v>
      </c>
      <c r="AI134" s="18" t="n">
        <f aca="false">$Y$134+$Z$134+$AA$134+$AB$134+$AC$134+$AD$134+$AE$134+$AF$134+$AG$134+$AH$134</f>
        <v>700000000</v>
      </c>
      <c r="AJ134" s="18" t="n">
        <f aca="false">IF(AND(ISNUMBER($V$134),($C$4*Assumptions!$B$7/Assumptions!$B$11)&gt;=Assumptions!$B$67,IF($B$134=1,$Y$134&gt;=INDEX($Y$126:$Y$189,1+$A$134-Assumptions!$B$78),$Y$134&gt;INDEX($Y$126:$Y$189,1+$A$134+Assumptions!$B$78)),IF($C$134=1,$Z$134&gt;=INDEX($Z$126:$Z$189,1+$A$134-Assumptions!$B$79),$Z$134&gt;INDEX($Z$126:$Z$189,1+$A$134+Assumptions!$B$79)),IF($D$134=1,$AA$134&gt;=INDEX($AA$126:$AA$189,1+$A$134-Assumptions!$B$80),$AA$134&gt;INDEX($AA$126:$AA$189,1+$A$134+Assumptions!$B$80)),IF($E$134=1,$AB$134&gt;=INDEX($AB$126:$AB$189,1+$A$134-Assumptions!$B$81),$AB$134&gt;INDEX($AB$126:$AB$189,1+$A$134+Assumptions!$B$81)),IF($F$134=1,$AC$134&gt;=INDEX($AC$126:$AC$189,1+$A$134-Assumptions!$B$82),$AC$134&gt;INDEX($AC$126:$AC$189,1+$A$134+Assumptions!$B$82)),IF($G$134=1,$AD$134&gt;=INDEX($AD$126:$AD$189,1+$A$134-Assumptions!$B$83),$AD$134&gt;INDEX($AD$126:$AD$189,1+$A$134+Assumptions!$B$83))),1,0)</f>
        <v>0</v>
      </c>
      <c r="AK134" s="16"/>
      <c r="AL134" s="16"/>
    </row>
    <row r="135" customFormat="false" ht="23.85" hidden="true" customHeight="false" outlineLevel="0" collapsed="false">
      <c r="A135" s="6" t="n">
        <f aca="false">ROW()-ROW($A$126)+Assumptions!$B$4</f>
        <v>9</v>
      </c>
      <c r="B135" s="18" t="n">
        <f aca="false">MOD(QUOTIENT($A$135,Assumptions!$B$78),2)</f>
        <v>0</v>
      </c>
      <c r="C135" s="18" t="n">
        <f aca="false">MOD(QUOTIENT($A$135,Assumptions!$B$79),2)</f>
        <v>0</v>
      </c>
      <c r="D135" s="18" t="n">
        <f aca="false">MOD(QUOTIENT($A$135,Assumptions!$B$80),2)</f>
        <v>1</v>
      </c>
      <c r="E135" s="18" t="n">
        <f aca="false">MOD(QUOTIENT($A$135,Assumptions!$B$81),2)</f>
        <v>0</v>
      </c>
      <c r="F135" s="18" t="n">
        <f aca="false">MOD(QUOTIENT($A$135,Assumptions!$B$82),2)</f>
        <v>0</v>
      </c>
      <c r="G135" s="18" t="n">
        <f aca="false">MOD(QUOTIENT($A$135,Assumptions!$B$83),2)</f>
        <v>1</v>
      </c>
      <c r="H135" s="18" t="n">
        <f aca="false">IF($B$135=1,MIN(Assumptions!$B$66,MAX(Assumptions!$B$4,Assumptions!$B$24-(Assumptions!$B$4))),Assumptions!$B$4)</f>
        <v>0</v>
      </c>
      <c r="I135" s="18" t="n">
        <f aca="false">IF($C$135=1,MIN(Assumptions!$B$61,MAX(Assumptions!$B$4,Assumptions!$B$24-($H$135))),Assumptions!$B$4)</f>
        <v>0</v>
      </c>
      <c r="J135" s="18" t="n">
        <f aca="false">IF($D$135=1,MIN(Assumptions!$B$56,MAX(Assumptions!$B$4,Assumptions!$B$24-($H$135+$I$135))),Assumptions!$B$4)</f>
        <v>60000000</v>
      </c>
      <c r="K135" s="18" t="n">
        <f aca="false">IF($E$135=1,MIN(Assumptions!$B$51,MAX(Assumptions!$B$4,Assumptions!$B$24-($H$135+$I$135+$J$135))),Assumptions!$B$4)</f>
        <v>0</v>
      </c>
      <c r="L135" s="18" t="n">
        <f aca="false">IF($F$135=1,MIN(Assumptions!$B$46,MAX(Assumptions!$B$4,Assumptions!$B$24-($H$135+$I$135+$J$135+$K$135))),Assumptions!$B$4)</f>
        <v>0</v>
      </c>
      <c r="M135" s="18" t="n">
        <f aca="false">IF($G$135=1,MIN(Assumptions!$B$41,MAX(Assumptions!$B$4,Assumptions!$B$24-($H$135+$I$135+$J$135+$K$135+$L$135))),Assumptions!$B$4)</f>
        <v>5000000</v>
      </c>
      <c r="N135" s="18" t="n">
        <f aca="false">MAX(Assumptions!$B$4,Assumptions!$B$24-($H$135+$I$135+$J$135+$K$135+$L$135+$M$135))</f>
        <v>635000000</v>
      </c>
      <c r="O135" s="18" t="n">
        <f aca="false">$J$112+$O$112+Assumptions!$B$20+IF($B$135=0,$AI$112,Assumptions!$B$4)+IF($C$135=0,$AF$112,Assumptions!$B$4)+IF($D$135=0,$AC$112,Assumptions!$B$4)+IF($E$135=0,$Z$112,Assumptions!$B$4)+IF($F$135=0,$W$112,Assumptions!$B$4)+IF($G$135=0,$T$112,Assumptions!$B$4)</f>
        <v>25147484.4666011</v>
      </c>
      <c r="P135" s="18" t="n">
        <f aca="false">IF(($N$135+Assumptions!$B$14*Assumptions!$B$13)&gt;($C$4*Assumptions!$B$7/Assumptions!$B$11),($C$4*Assumptions!$B$7/Assumptions!$B$11)*($O$135+Assumptions!$B$14)/($N$135+Assumptions!$B$14*Assumptions!$B$13-($C$4*Assumptions!$B$7/Assumptions!$B$11)),NA())</f>
        <v>4544791.9671125</v>
      </c>
      <c r="Q135" s="18" t="n">
        <f aca="false">IFERROR(($N$135+Assumptions!$B$14*Assumptions!$B$13)/($O$135+Assumptions!$B$14+$P$135),NA())</f>
        <v>19.8028866120314</v>
      </c>
      <c r="R135" s="18" t="n">
        <f aca="false">AND(ISNUMBER($P$135),$P$135&gt;Assumptions!$B$4,$Q$135&gt;Assumptions!$B$13)</f>
        <v>1</v>
      </c>
      <c r="S135" s="18" t="n">
        <f aca="false">IF($N$135&gt;($C$4*Assumptions!$B$7/Assumptions!$B$11),($C$4*Assumptions!$B$7/Assumptions!$B$11)*$O$135/($N$135-($C$4*Assumptions!$B$7/Assumptions!$B$11)),NA())</f>
        <v>4152795.59998916</v>
      </c>
      <c r="T135" s="18" t="n">
        <f aca="false">IFERROR($N$135/($O$135+$S$135),NA())</f>
        <v>21.6721477937019</v>
      </c>
      <c r="U135" s="18" t="n">
        <f aca="false">AND(ISNUMBER($S$135),$S$135&gt;Assumptions!$B$4,$T$135&lt;=Assumptions!$B$13)</f>
        <v>0</v>
      </c>
      <c r="V135" s="18" t="n">
        <f aca="false">IF($R$135,$P$135,IF($U$135,$S$135,NA()))</f>
        <v>4544791.9671125</v>
      </c>
      <c r="W135" s="18" t="n">
        <f aca="false">IF($R$135,$Q$135,IF($U$135,$T$135,NA()))</f>
        <v>19.8028866120314</v>
      </c>
      <c r="X135" s="18" t="n">
        <f aca="false">$R$135</f>
        <v>1</v>
      </c>
      <c r="Y135" s="18" t="n">
        <f aca="false">IF($B$135=1,$H$135,$AI$112*$W$135)</f>
        <v>121457446.007316</v>
      </c>
      <c r="Z135" s="18" t="n">
        <f aca="false">IF($C$135=1,$I$135,$AF$112*$W$135)</f>
        <v>34331301.3123954</v>
      </c>
      <c r="AA135" s="18" t="n">
        <f aca="false">IF($D$135=1,$J$135,$AC$112*$W$135)</f>
        <v>60000000</v>
      </c>
      <c r="AB135" s="18" t="n">
        <f aca="false">IF($E$135=1,$K$135,$Z$112*$W$135)</f>
        <v>59408659.8360942</v>
      </c>
      <c r="AC135" s="18" t="n">
        <f aca="false">IF($F$135=1,$L$135,$W$112*$W$135)</f>
        <v>99014433.060157</v>
      </c>
      <c r="AD135" s="18" t="n">
        <f aca="false">IF($G$135=1,$M$135,$T$112*$W$135)</f>
        <v>5000000</v>
      </c>
      <c r="AE135" s="18" t="n">
        <f aca="false">($C$4*Assumptions!$B$7/Assumptions!$B$11)</f>
        <v>90000000</v>
      </c>
      <c r="AF135" s="18" t="n">
        <f aca="false">($J$112+$O$112)*$W$135</f>
        <v>5554963.74567677</v>
      </c>
      <c r="AG135" s="18" t="n">
        <f aca="false">Assumptions!$B$20*$W$135</f>
        <v>178225979.508283</v>
      </c>
      <c r="AH135" s="18" t="n">
        <f aca="false">IF($R$135,Assumptions!$B$14*($W$135-Assumptions!$B$13),Assumptions!$B$4)</f>
        <v>47007216.5300785</v>
      </c>
      <c r="AI135" s="18" t="n">
        <f aca="false">$Y$135+$Z$135+$AA$135+$AB$135+$AC$135+$AD$135+$AE$135+$AF$135+$AG$135+$AH$135</f>
        <v>700000000</v>
      </c>
      <c r="AJ135" s="18" t="n">
        <f aca="false">IF(AND(ISNUMBER($V$135),($C$4*Assumptions!$B$7/Assumptions!$B$11)&gt;=Assumptions!$B$67,IF($B$135=1,$Y$135&gt;=INDEX($Y$126:$Y$189,1+$A$135-Assumptions!$B$78),$Y$135&gt;INDEX($Y$126:$Y$189,1+$A$135+Assumptions!$B$78)),IF($C$135=1,$Z$135&gt;=INDEX($Z$126:$Z$189,1+$A$135-Assumptions!$B$79),$Z$135&gt;INDEX($Z$126:$Z$189,1+$A$135+Assumptions!$B$79)),IF($D$135=1,$AA$135&gt;=INDEX($AA$126:$AA$189,1+$A$135-Assumptions!$B$80),$AA$135&gt;INDEX($AA$126:$AA$189,1+$A$135+Assumptions!$B$80)),IF($E$135=1,$AB$135&gt;=INDEX($AB$126:$AB$189,1+$A$135-Assumptions!$B$81),$AB$135&gt;INDEX($AB$126:$AB$189,1+$A$135+Assumptions!$B$81)),IF($F$135=1,$AC$135&gt;=INDEX($AC$126:$AC$189,1+$A$135-Assumptions!$B$82),$AC$135&gt;INDEX($AC$126:$AC$189,1+$A$135+Assumptions!$B$82)),IF($G$135=1,$AD$135&gt;=INDEX($AD$126:$AD$189,1+$A$135-Assumptions!$B$83),$AD$135&gt;INDEX($AD$126:$AD$189,1+$A$135+Assumptions!$B$83))),1,0)</f>
        <v>0</v>
      </c>
      <c r="AK135" s="16"/>
      <c r="AL135" s="16"/>
    </row>
    <row r="136" customFormat="false" ht="23.85" hidden="true" customHeight="false" outlineLevel="0" collapsed="false">
      <c r="A136" s="6" t="n">
        <f aca="false">ROW()-ROW($A$126)+Assumptions!$B$4</f>
        <v>10</v>
      </c>
      <c r="B136" s="18" t="n">
        <f aca="false">MOD(QUOTIENT($A$136,Assumptions!$B$78),2)</f>
        <v>0</v>
      </c>
      <c r="C136" s="18" t="n">
        <f aca="false">MOD(QUOTIENT($A$136,Assumptions!$B$79),2)</f>
        <v>0</v>
      </c>
      <c r="D136" s="18" t="n">
        <f aca="false">MOD(QUOTIENT($A$136,Assumptions!$B$80),2)</f>
        <v>1</v>
      </c>
      <c r="E136" s="18" t="n">
        <f aca="false">MOD(QUOTIENT($A$136,Assumptions!$B$81),2)</f>
        <v>0</v>
      </c>
      <c r="F136" s="18" t="n">
        <f aca="false">MOD(QUOTIENT($A$136,Assumptions!$B$82),2)</f>
        <v>1</v>
      </c>
      <c r="G136" s="18" t="n">
        <f aca="false">MOD(QUOTIENT($A$136,Assumptions!$B$83),2)</f>
        <v>0</v>
      </c>
      <c r="H136" s="18" t="n">
        <f aca="false">IF($B$136=1,MIN(Assumptions!$B$66,MAX(Assumptions!$B$4,Assumptions!$B$24-(Assumptions!$B$4))),Assumptions!$B$4)</f>
        <v>0</v>
      </c>
      <c r="I136" s="18" t="n">
        <f aca="false">IF($C$136=1,MIN(Assumptions!$B$61,MAX(Assumptions!$B$4,Assumptions!$B$24-($H$136))),Assumptions!$B$4)</f>
        <v>0</v>
      </c>
      <c r="J136" s="18" t="n">
        <f aca="false">IF($D$136=1,MIN(Assumptions!$B$56,MAX(Assumptions!$B$4,Assumptions!$B$24-($H$136+$I$136))),Assumptions!$B$4)</f>
        <v>60000000</v>
      </c>
      <c r="K136" s="18" t="n">
        <f aca="false">IF($E$136=1,MIN(Assumptions!$B$51,MAX(Assumptions!$B$4,Assumptions!$B$24-($H$136+$I$136+$J$136))),Assumptions!$B$4)</f>
        <v>0</v>
      </c>
      <c r="L136" s="18" t="n">
        <f aca="false">IF($F$136=1,MIN(Assumptions!$B$46,MAX(Assumptions!$B$4,Assumptions!$B$24-($H$136+$I$136+$J$136+$K$136))),Assumptions!$B$4)</f>
        <v>15000000</v>
      </c>
      <c r="M136" s="18" t="n">
        <f aca="false">IF($G$136=1,MIN(Assumptions!$B$41,MAX(Assumptions!$B$4,Assumptions!$B$24-($H$136+$I$136+$J$136+$K$136+$L$136))),Assumptions!$B$4)</f>
        <v>0</v>
      </c>
      <c r="N136" s="18" t="n">
        <f aca="false">MAX(Assumptions!$B$4,Assumptions!$B$24-($H$136+$I$136+$J$136+$K$136+$L$136+$M$136))</f>
        <v>625000000</v>
      </c>
      <c r="O136" s="18" t="n">
        <f aca="false">$J$112+$O$112+Assumptions!$B$20+IF($B$136=0,$AI$112,Assumptions!$B$4)+IF($C$136=0,$AF$112,Assumptions!$B$4)+IF($D$136=0,$AC$112,Assumptions!$B$4)+IF($E$136=0,$Z$112,Assumptions!$B$4)+IF($F$136=0,$W$112,Assumptions!$B$4)+IF($G$136=0,$T$112,Assumptions!$B$4)</f>
        <v>25147484.4666011</v>
      </c>
      <c r="P136" s="18" t="n">
        <f aca="false">IF(($N$136+Assumptions!$B$14*Assumptions!$B$13)&gt;($C$4*Assumptions!$B$7/Assumptions!$B$11),($C$4*Assumptions!$B$7/Assumptions!$B$11)*($O$136+Assumptions!$B$14)/($N$136+Assumptions!$B$14*Assumptions!$B$13-($C$4*Assumptions!$B$7/Assumptions!$B$11)),NA())</f>
        <v>4629346.23626808</v>
      </c>
      <c r="Q136" s="18" t="n">
        <f aca="false">IFERROR(($N$136+Assumptions!$B$14*Assumptions!$B$13)/($O$136+Assumptions!$B$14+$P$136),NA())</f>
        <v>19.4411900529075</v>
      </c>
      <c r="R136" s="18" t="n">
        <f aca="false">AND(ISNUMBER($P$136),$P$136&gt;Assumptions!$B$4,$Q$136&gt;Assumptions!$B$13)</f>
        <v>1</v>
      </c>
      <c r="S136" s="18" t="n">
        <f aca="false">IF($N$136&gt;($C$4*Assumptions!$B$7/Assumptions!$B$11),($C$4*Assumptions!$B$7/Assumptions!$B$11)*$O$136/($N$136-($C$4*Assumptions!$B$7/Assumptions!$B$11)),NA())</f>
        <v>4230417.94765251</v>
      </c>
      <c r="T136" s="18" t="n">
        <f aca="false">IFERROR($N$136/($O$136+$S$136),NA())</f>
        <v>21.274493705744</v>
      </c>
      <c r="U136" s="18" t="n">
        <f aca="false">AND(ISNUMBER($S$136),$S$136&gt;Assumptions!$B$4,$T$136&lt;=Assumptions!$B$13)</f>
        <v>0</v>
      </c>
      <c r="V136" s="18" t="n">
        <f aca="false">IF($R$136,$P$136,IF($U$136,$S$136,NA()))</f>
        <v>4629346.23626808</v>
      </c>
      <c r="W136" s="18" t="n">
        <f aca="false">IF($R$136,$Q$136,IF($U$136,$T$136,NA()))</f>
        <v>19.4411900529075</v>
      </c>
      <c r="X136" s="18" t="n">
        <f aca="false">$R$136</f>
        <v>1</v>
      </c>
      <c r="Y136" s="18" t="n">
        <f aca="false">IF($B$136=1,$H$136,$AI$112*$W$136)</f>
        <v>119239045.166999</v>
      </c>
      <c r="Z136" s="18" t="n">
        <f aca="false">IF($C$136=1,$I$136,$AF$112*$W$136)</f>
        <v>33704245.5806621</v>
      </c>
      <c r="AA136" s="18" t="n">
        <f aca="false">IF($D$136=1,$J$136,$AC$112*$W$136)</f>
        <v>60000000</v>
      </c>
      <c r="AB136" s="18" t="n">
        <f aca="false">IF($E$136=1,$K$136,$Z$112*$W$136)</f>
        <v>58323570.1587226</v>
      </c>
      <c r="AC136" s="18" t="n">
        <f aca="false">IF($F$136=1,$L$136,$W$112*$W$136)</f>
        <v>15000000</v>
      </c>
      <c r="AD136" s="18" t="n">
        <f aca="false">IF($G$136=1,$M$136,$T$112*$W$136)</f>
        <v>97205950.2645377</v>
      </c>
      <c r="AE136" s="18" t="n">
        <f aca="false">($C$4*Assumptions!$B$7/Assumptions!$B$11)</f>
        <v>90000000</v>
      </c>
      <c r="AF136" s="18" t="n">
        <f aca="false">($J$112+$O$112)*$W$136</f>
        <v>5453503.22064157</v>
      </c>
      <c r="AG136" s="18" t="n">
        <f aca="false">Assumptions!$B$20*$W$136</f>
        <v>174970710.476168</v>
      </c>
      <c r="AH136" s="18" t="n">
        <f aca="false">IF($R$136,Assumptions!$B$14*($W$136-Assumptions!$B$13),Assumptions!$B$4)</f>
        <v>46102975.1322688</v>
      </c>
      <c r="AI136" s="18" t="n">
        <f aca="false">$Y$136+$Z$136+$AA$136+$AB$136+$AC$136+$AD$136+$AE$136+$AF$136+$AG$136+$AH$136</f>
        <v>700000000</v>
      </c>
      <c r="AJ136" s="18" t="n">
        <f aca="false">IF(AND(ISNUMBER($V$136),($C$4*Assumptions!$B$7/Assumptions!$B$11)&gt;=Assumptions!$B$67,IF($B$136=1,$Y$136&gt;=INDEX($Y$126:$Y$189,1+$A$136-Assumptions!$B$78),$Y$136&gt;INDEX($Y$126:$Y$189,1+$A$136+Assumptions!$B$78)),IF($C$136=1,$Z$136&gt;=INDEX($Z$126:$Z$189,1+$A$136-Assumptions!$B$79),$Z$136&gt;INDEX($Z$126:$Z$189,1+$A$136+Assumptions!$B$79)),IF($D$136=1,$AA$136&gt;=INDEX($AA$126:$AA$189,1+$A$136-Assumptions!$B$80),$AA$136&gt;INDEX($AA$126:$AA$189,1+$A$136+Assumptions!$B$80)),IF($E$136=1,$AB$136&gt;=INDEX($AB$126:$AB$189,1+$A$136-Assumptions!$B$81),$AB$136&gt;INDEX($AB$126:$AB$189,1+$A$136+Assumptions!$B$81)),IF($F$136=1,$AC$136&gt;=INDEX($AC$126:$AC$189,1+$A$136-Assumptions!$B$82),$AC$136&gt;INDEX($AC$126:$AC$189,1+$A$136+Assumptions!$B$82)),IF($G$136=1,$AD$136&gt;=INDEX($AD$126:$AD$189,1+$A$136-Assumptions!$B$83),$AD$136&gt;INDEX($AD$126:$AD$189,1+$A$136+Assumptions!$B$83))),1,0)</f>
        <v>0</v>
      </c>
      <c r="AK136" s="16"/>
      <c r="AL136" s="16"/>
    </row>
    <row r="137" customFormat="false" ht="23.85" hidden="true" customHeight="false" outlineLevel="0" collapsed="false">
      <c r="A137" s="6" t="n">
        <f aca="false">ROW()-ROW($A$126)+Assumptions!$B$4</f>
        <v>11</v>
      </c>
      <c r="B137" s="18" t="n">
        <f aca="false">MOD(QUOTIENT($A$137,Assumptions!$B$78),2)</f>
        <v>0</v>
      </c>
      <c r="C137" s="18" t="n">
        <f aca="false">MOD(QUOTIENT($A$137,Assumptions!$B$79),2)</f>
        <v>0</v>
      </c>
      <c r="D137" s="18" t="n">
        <f aca="false">MOD(QUOTIENT($A$137,Assumptions!$B$80),2)</f>
        <v>1</v>
      </c>
      <c r="E137" s="18" t="n">
        <f aca="false">MOD(QUOTIENT($A$137,Assumptions!$B$81),2)</f>
        <v>0</v>
      </c>
      <c r="F137" s="18" t="n">
        <f aca="false">MOD(QUOTIENT($A$137,Assumptions!$B$82),2)</f>
        <v>1</v>
      </c>
      <c r="G137" s="18" t="n">
        <f aca="false">MOD(QUOTIENT($A$137,Assumptions!$B$83),2)</f>
        <v>1</v>
      </c>
      <c r="H137" s="18" t="n">
        <f aca="false">IF($B$137=1,MIN(Assumptions!$B$66,MAX(Assumptions!$B$4,Assumptions!$B$24-(Assumptions!$B$4))),Assumptions!$B$4)</f>
        <v>0</v>
      </c>
      <c r="I137" s="18" t="n">
        <f aca="false">IF($C$137=1,MIN(Assumptions!$B$61,MAX(Assumptions!$B$4,Assumptions!$B$24-($H$137))),Assumptions!$B$4)</f>
        <v>0</v>
      </c>
      <c r="J137" s="18" t="n">
        <f aca="false">IF($D$137=1,MIN(Assumptions!$B$56,MAX(Assumptions!$B$4,Assumptions!$B$24-($H$137+$I$137))),Assumptions!$B$4)</f>
        <v>60000000</v>
      </c>
      <c r="K137" s="18" t="n">
        <f aca="false">IF($E$137=1,MIN(Assumptions!$B$51,MAX(Assumptions!$B$4,Assumptions!$B$24-($H$137+$I$137+$J$137))),Assumptions!$B$4)</f>
        <v>0</v>
      </c>
      <c r="L137" s="18" t="n">
        <f aca="false">IF($F$137=1,MIN(Assumptions!$B$46,MAX(Assumptions!$B$4,Assumptions!$B$24-($H$137+$I$137+$J$137+$K$137))),Assumptions!$B$4)</f>
        <v>15000000</v>
      </c>
      <c r="M137" s="18" t="n">
        <f aca="false">IF($G$137=1,MIN(Assumptions!$B$41,MAX(Assumptions!$B$4,Assumptions!$B$24-($H$137+$I$137+$J$137+$K$137+$L$137))),Assumptions!$B$4)</f>
        <v>5000000</v>
      </c>
      <c r="N137" s="18" t="n">
        <f aca="false">MAX(Assumptions!$B$4,Assumptions!$B$24-($H$137+$I$137+$J$137+$K$137+$L$137+$M$137))</f>
        <v>620000000</v>
      </c>
      <c r="O137" s="18" t="n">
        <f aca="false">$J$112+$O$112+Assumptions!$B$20+IF($B$137=0,$AI$112,Assumptions!$B$4)+IF($C$137=0,$AF$112,Assumptions!$B$4)+IF($D$137=0,$AC$112,Assumptions!$B$4)+IF($E$137=0,$Z$112,Assumptions!$B$4)+IF($F$137=0,$W$112,Assumptions!$B$4)+IF($G$137=0,$T$112,Assumptions!$B$4)</f>
        <v>20147484.4666011</v>
      </c>
      <c r="P137" s="18" t="n">
        <f aca="false">IF(($N$137+Assumptions!$B$14*Assumptions!$B$13)&gt;($C$4*Assumptions!$B$7/Assumptions!$B$11),($C$4*Assumptions!$B$7/Assumptions!$B$11)*($O$137+Assumptions!$B$14)/($N$137+Assumptions!$B$14*Assumptions!$B$13-($C$4*Assumptions!$B$7/Assumptions!$B$11)),NA())</f>
        <v>3827743.85351004</v>
      </c>
      <c r="Q137" s="18" t="n">
        <f aca="false">IFERROR(($N$137+Assumptions!$B$14*Assumptions!$B$13)/($O$137+Assumptions!$B$14+$P$137),NA())</f>
        <v>23.5125451034217</v>
      </c>
      <c r="R137" s="18" t="n">
        <f aca="false">AND(ISNUMBER($P$137),$P$137&gt;Assumptions!$B$4,$Q$137&gt;Assumptions!$B$13)</f>
        <v>1</v>
      </c>
      <c r="S137" s="18" t="n">
        <f aca="false">IF($N$137&gt;($C$4*Assumptions!$B$7/Assumptions!$B$11),($C$4*Assumptions!$B$7/Assumptions!$B$11)*$O$137/($N$137-($C$4*Assumptions!$B$7/Assumptions!$B$11)),NA())</f>
        <v>3421270.94715867</v>
      </c>
      <c r="T137" s="18" t="n">
        <f aca="false">IFERROR($N$137/($O$137+$S$137),NA())</f>
        <v>26.3060135809308</v>
      </c>
      <c r="U137" s="18" t="n">
        <f aca="false">AND(ISNUMBER($S$137),$S$137&gt;Assumptions!$B$4,$T$137&lt;=Assumptions!$B$13)</f>
        <v>0</v>
      </c>
      <c r="V137" s="18" t="n">
        <f aca="false">IF($R$137,$P$137,IF($U$137,$S$137,NA()))</f>
        <v>3827743.85351004</v>
      </c>
      <c r="W137" s="18" t="n">
        <f aca="false">IF($R$137,$Q$137,IF($U$137,$T$137,NA()))</f>
        <v>23.5125451034217</v>
      </c>
      <c r="X137" s="18" t="n">
        <f aca="false">$R$137</f>
        <v>1</v>
      </c>
      <c r="Y137" s="18" t="n">
        <f aca="false">IF($B$137=1,$H$137,$AI$112*$W$137)</f>
        <v>144209969.654544</v>
      </c>
      <c r="Z137" s="18" t="n">
        <f aca="false">IF($C$137=1,$I$137,$AF$112*$W$137)</f>
        <v>40762555.802164</v>
      </c>
      <c r="AA137" s="18" t="n">
        <f aca="false">IF($D$137=1,$J$137,$AC$112*$W$137)</f>
        <v>60000000</v>
      </c>
      <c r="AB137" s="18" t="n">
        <f aca="false">IF($E$137=1,$K$137,$Z$112*$W$137)</f>
        <v>70537635.3102652</v>
      </c>
      <c r="AC137" s="18" t="n">
        <f aca="false">IF($F$137=1,$L$137,$W$112*$W$137)</f>
        <v>15000000</v>
      </c>
      <c r="AD137" s="18" t="n">
        <f aca="false">IF($G$137=1,$M$137,$T$112*$W$137)</f>
        <v>5000000</v>
      </c>
      <c r="AE137" s="18" t="n">
        <f aca="false">($C$4*Assumptions!$B$7/Assumptions!$B$11)</f>
        <v>90000000</v>
      </c>
      <c r="AF137" s="18" t="n">
        <f aca="false">($J$112+$O$112)*$W$137</f>
        <v>6595570.54367738</v>
      </c>
      <c r="AG137" s="18" t="n">
        <f aca="false">Assumptions!$B$20*$W$137</f>
        <v>211612905.930795</v>
      </c>
      <c r="AH137" s="18" t="n">
        <f aca="false">IF($R$137,Assumptions!$B$14*($W$137-Assumptions!$B$13),Assumptions!$B$4)</f>
        <v>56281362.7585543</v>
      </c>
      <c r="AI137" s="18" t="n">
        <f aca="false">$Y$137+$Z$137+$AA$137+$AB$137+$AC$137+$AD$137+$AE$137+$AF$137+$AG$137+$AH$137</f>
        <v>700000000</v>
      </c>
      <c r="AJ137" s="18" t="n">
        <f aca="false">IF(AND(ISNUMBER($V$137),($C$4*Assumptions!$B$7/Assumptions!$B$11)&gt;=Assumptions!$B$67,IF($B$137=1,$Y$137&gt;=INDEX($Y$126:$Y$189,1+$A$137-Assumptions!$B$78),$Y$137&gt;INDEX($Y$126:$Y$189,1+$A$137+Assumptions!$B$78)),IF($C$137=1,$Z$137&gt;=INDEX($Z$126:$Z$189,1+$A$137-Assumptions!$B$79),$Z$137&gt;INDEX($Z$126:$Z$189,1+$A$137+Assumptions!$B$79)),IF($D$137=1,$AA$137&gt;=INDEX($AA$126:$AA$189,1+$A$137-Assumptions!$B$80),$AA$137&gt;INDEX($AA$126:$AA$189,1+$A$137+Assumptions!$B$80)),IF($E$137=1,$AB$137&gt;=INDEX($AB$126:$AB$189,1+$A$137-Assumptions!$B$81),$AB$137&gt;INDEX($AB$126:$AB$189,1+$A$137+Assumptions!$B$81)),IF($F$137=1,$AC$137&gt;=INDEX($AC$126:$AC$189,1+$A$137-Assumptions!$B$82),$AC$137&gt;INDEX($AC$126:$AC$189,1+$A$137+Assumptions!$B$82)),IF($G$137=1,$AD$137&gt;=INDEX($AD$126:$AD$189,1+$A$137-Assumptions!$B$83),$AD$137&gt;INDEX($AD$126:$AD$189,1+$A$137+Assumptions!$B$83))),1,0)</f>
        <v>0</v>
      </c>
      <c r="AK137" s="16"/>
      <c r="AL137" s="16"/>
    </row>
    <row r="138" customFormat="false" ht="23.85" hidden="true" customHeight="false" outlineLevel="0" collapsed="false">
      <c r="A138" s="6" t="n">
        <f aca="false">ROW()-ROW($A$126)+Assumptions!$B$4</f>
        <v>12</v>
      </c>
      <c r="B138" s="18" t="n">
        <f aca="false">MOD(QUOTIENT($A$138,Assumptions!$B$78),2)</f>
        <v>0</v>
      </c>
      <c r="C138" s="18" t="n">
        <f aca="false">MOD(QUOTIENT($A$138,Assumptions!$B$79),2)</f>
        <v>0</v>
      </c>
      <c r="D138" s="18" t="n">
        <f aca="false">MOD(QUOTIENT($A$138,Assumptions!$B$80),2)</f>
        <v>1</v>
      </c>
      <c r="E138" s="18" t="n">
        <f aca="false">MOD(QUOTIENT($A$138,Assumptions!$B$81),2)</f>
        <v>1</v>
      </c>
      <c r="F138" s="18" t="n">
        <f aca="false">MOD(QUOTIENT($A$138,Assumptions!$B$82),2)</f>
        <v>0</v>
      </c>
      <c r="G138" s="18" t="n">
        <f aca="false">MOD(QUOTIENT($A$138,Assumptions!$B$83),2)</f>
        <v>0</v>
      </c>
      <c r="H138" s="18" t="n">
        <f aca="false">IF($B$138=1,MIN(Assumptions!$B$66,MAX(Assumptions!$B$4,Assumptions!$B$24-(Assumptions!$B$4))),Assumptions!$B$4)</f>
        <v>0</v>
      </c>
      <c r="I138" s="18" t="n">
        <f aca="false">IF($C$138=1,MIN(Assumptions!$B$61,MAX(Assumptions!$B$4,Assumptions!$B$24-($H$138))),Assumptions!$B$4)</f>
        <v>0</v>
      </c>
      <c r="J138" s="18" t="n">
        <f aca="false">IF($D$138=1,MIN(Assumptions!$B$56,MAX(Assumptions!$B$4,Assumptions!$B$24-($H$138+$I$138))),Assumptions!$B$4)</f>
        <v>60000000</v>
      </c>
      <c r="K138" s="18" t="n">
        <f aca="false">IF($E$138=1,MIN(Assumptions!$B$51,MAX(Assumptions!$B$4,Assumptions!$B$24-($H$138+$I$138+$J$138))),Assumptions!$B$4)</f>
        <v>30000000</v>
      </c>
      <c r="L138" s="18" t="n">
        <f aca="false">IF($F$138=1,MIN(Assumptions!$B$46,MAX(Assumptions!$B$4,Assumptions!$B$24-($H$138+$I$138+$J$138+$K$138))),Assumptions!$B$4)</f>
        <v>0</v>
      </c>
      <c r="M138" s="18" t="n">
        <f aca="false">IF($G$138=1,MIN(Assumptions!$B$41,MAX(Assumptions!$B$4,Assumptions!$B$24-($H$138+$I$138+$J$138+$K$138+$L$138))),Assumptions!$B$4)</f>
        <v>0</v>
      </c>
      <c r="N138" s="18" t="n">
        <f aca="false">MAX(Assumptions!$B$4,Assumptions!$B$24-($H$138+$I$138+$J$138+$K$138+$L$138+$M$138))</f>
        <v>610000000</v>
      </c>
      <c r="O138" s="18" t="n">
        <f aca="false">$J$112+$O$112+Assumptions!$B$20+IF($B$138=0,$AI$112,Assumptions!$B$4)+IF($C$138=0,$AF$112,Assumptions!$B$4)+IF($D$138=0,$AC$112,Assumptions!$B$4)+IF($E$138=0,$Z$112,Assumptions!$B$4)+IF($F$138=0,$W$112,Assumptions!$B$4)+IF($G$138=0,$T$112,Assumptions!$B$4)</f>
        <v>27147484.4666011</v>
      </c>
      <c r="P138" s="18" t="n">
        <f aca="false">IF(($N$138+Assumptions!$B$14*Assumptions!$B$13)&gt;($C$4*Assumptions!$B$7/Assumptions!$B$11),($C$4*Assumptions!$B$7/Assumptions!$B$11)*($O$138+Assumptions!$B$14)/($N$138+Assumptions!$B$14*Assumptions!$B$13-($C$4*Assumptions!$B$7/Assumptions!$B$11)),NA())</f>
        <v>5106743.73587387</v>
      </c>
      <c r="Q138" s="18" t="n">
        <f aca="false">IFERROR(($N$138+Assumptions!$B$14*Assumptions!$B$13)/($O$138+Assumptions!$B$14+$P$138),NA())</f>
        <v>17.6237549121112</v>
      </c>
      <c r="R138" s="18" t="n">
        <f aca="false">AND(ISNUMBER($P$138),$P$138&gt;Assumptions!$B$4,$Q$138&gt;Assumptions!$B$13)</f>
        <v>1</v>
      </c>
      <c r="S138" s="18" t="n">
        <f aca="false">IF($N$138&gt;($C$4*Assumptions!$B$7/Assumptions!$B$11),($C$4*Assumptions!$B$7/Assumptions!$B$11)*$O$138/($N$138-($C$4*Assumptions!$B$7/Assumptions!$B$11)),NA())</f>
        <v>4698603.08075787</v>
      </c>
      <c r="T138" s="18" t="n">
        <f aca="false">IFERROR($N$138/($O$138+$S$138),NA())</f>
        <v>19.1546292489731</v>
      </c>
      <c r="U138" s="18" t="n">
        <f aca="false">AND(ISNUMBER($S$138),$S$138&gt;Assumptions!$B$4,$T$138&lt;=Assumptions!$B$13)</f>
        <v>0</v>
      </c>
      <c r="V138" s="18" t="n">
        <f aca="false">IF($R$138,$P$138,IF($U$138,$S$138,NA()))</f>
        <v>5106743.73587387</v>
      </c>
      <c r="W138" s="18" t="n">
        <f aca="false">IF($R$138,$Q$138,IF($U$138,$T$138,NA()))</f>
        <v>17.6237549121112</v>
      </c>
      <c r="X138" s="18" t="n">
        <f aca="false">$R$138</f>
        <v>1</v>
      </c>
      <c r="Y138" s="18" t="n">
        <f aca="false">IF($B$138=1,$H$138,$AI$112*$W$138)</f>
        <v>108092133.365214</v>
      </c>
      <c r="Z138" s="18" t="n">
        <f aca="false">IF($C$138=1,$I$138,$AF$112*$W$138)</f>
        <v>30553446.676602</v>
      </c>
      <c r="AA138" s="18" t="n">
        <f aca="false">IF($D$138=1,$J$138,$AC$112*$W$138)</f>
        <v>60000000</v>
      </c>
      <c r="AB138" s="18" t="n">
        <f aca="false">IF($E$138=1,$K$138,$Z$112*$W$138)</f>
        <v>30000000</v>
      </c>
      <c r="AC138" s="18" t="n">
        <f aca="false">IF($F$138=1,$L$138,$W$112*$W$138)</f>
        <v>88118774.5605559</v>
      </c>
      <c r="AD138" s="18" t="n">
        <f aca="false">IF($G$138=1,$M$138,$T$112*$W$138)</f>
        <v>88118774.5605559</v>
      </c>
      <c r="AE138" s="18" t="n">
        <f aca="false">($C$4*Assumptions!$B$7/Assumptions!$B$11)</f>
        <v>90000000</v>
      </c>
      <c r="AF138" s="18" t="n">
        <f aca="false">($J$112+$O$112)*$W$138</f>
        <v>4943689.34779392</v>
      </c>
      <c r="AG138" s="18" t="n">
        <f aca="false">Assumptions!$B$20*$W$138</f>
        <v>158613794.209001</v>
      </c>
      <c r="AH138" s="18" t="n">
        <f aca="false">IF($R$138,Assumptions!$B$14*($W$138-Assumptions!$B$13),Assumptions!$B$4)</f>
        <v>41559387.2802779</v>
      </c>
      <c r="AI138" s="18" t="n">
        <f aca="false">$Y$138+$Z$138+$AA$138+$AB$138+$AC$138+$AD$138+$AE$138+$AF$138+$AG$138+$AH$138</f>
        <v>700000000</v>
      </c>
      <c r="AJ138" s="18" t="n">
        <f aca="false">IF(AND(ISNUMBER($V$138),($C$4*Assumptions!$B$7/Assumptions!$B$11)&gt;=Assumptions!$B$67,IF($B$138=1,$Y$138&gt;=INDEX($Y$126:$Y$189,1+$A$138-Assumptions!$B$78),$Y$138&gt;INDEX($Y$126:$Y$189,1+$A$138+Assumptions!$B$78)),IF($C$138=1,$Z$138&gt;=INDEX($Z$126:$Z$189,1+$A$138-Assumptions!$B$79),$Z$138&gt;INDEX($Z$126:$Z$189,1+$A$138+Assumptions!$B$79)),IF($D$138=1,$AA$138&gt;=INDEX($AA$126:$AA$189,1+$A$138-Assumptions!$B$80),$AA$138&gt;INDEX($AA$126:$AA$189,1+$A$138+Assumptions!$B$80)),IF($E$138=1,$AB$138&gt;=INDEX($AB$126:$AB$189,1+$A$138-Assumptions!$B$81),$AB$138&gt;INDEX($AB$126:$AB$189,1+$A$138+Assumptions!$B$81)),IF($F$138=1,$AC$138&gt;=INDEX($AC$126:$AC$189,1+$A$138-Assumptions!$B$82),$AC$138&gt;INDEX($AC$126:$AC$189,1+$A$138+Assumptions!$B$82)),IF($G$138=1,$AD$138&gt;=INDEX($AD$126:$AD$189,1+$A$138-Assumptions!$B$83),$AD$138&gt;INDEX($AD$126:$AD$189,1+$A$138+Assumptions!$B$83))),1,0)</f>
        <v>0</v>
      </c>
      <c r="AK138" s="16"/>
      <c r="AL138" s="16"/>
    </row>
    <row r="139" customFormat="false" ht="23.85" hidden="true" customHeight="false" outlineLevel="0" collapsed="false">
      <c r="A139" s="6" t="n">
        <f aca="false">ROW()-ROW($A$126)+Assumptions!$B$4</f>
        <v>13</v>
      </c>
      <c r="B139" s="18" t="n">
        <f aca="false">MOD(QUOTIENT($A$139,Assumptions!$B$78),2)</f>
        <v>0</v>
      </c>
      <c r="C139" s="18" t="n">
        <f aca="false">MOD(QUOTIENT($A$139,Assumptions!$B$79),2)</f>
        <v>0</v>
      </c>
      <c r="D139" s="18" t="n">
        <f aca="false">MOD(QUOTIENT($A$139,Assumptions!$B$80),2)</f>
        <v>1</v>
      </c>
      <c r="E139" s="18" t="n">
        <f aca="false">MOD(QUOTIENT($A$139,Assumptions!$B$81),2)</f>
        <v>1</v>
      </c>
      <c r="F139" s="18" t="n">
        <f aca="false">MOD(QUOTIENT($A$139,Assumptions!$B$82),2)</f>
        <v>0</v>
      </c>
      <c r="G139" s="18" t="n">
        <f aca="false">MOD(QUOTIENT($A$139,Assumptions!$B$83),2)</f>
        <v>1</v>
      </c>
      <c r="H139" s="18" t="n">
        <f aca="false">IF($B$139=1,MIN(Assumptions!$B$66,MAX(Assumptions!$B$4,Assumptions!$B$24-(Assumptions!$B$4))),Assumptions!$B$4)</f>
        <v>0</v>
      </c>
      <c r="I139" s="18" t="n">
        <f aca="false">IF($C$139=1,MIN(Assumptions!$B$61,MAX(Assumptions!$B$4,Assumptions!$B$24-($H$139))),Assumptions!$B$4)</f>
        <v>0</v>
      </c>
      <c r="J139" s="18" t="n">
        <f aca="false">IF($D$139=1,MIN(Assumptions!$B$56,MAX(Assumptions!$B$4,Assumptions!$B$24-($H$139+$I$139))),Assumptions!$B$4)</f>
        <v>60000000</v>
      </c>
      <c r="K139" s="18" t="n">
        <f aca="false">IF($E$139=1,MIN(Assumptions!$B$51,MAX(Assumptions!$B$4,Assumptions!$B$24-($H$139+$I$139+$J$139))),Assumptions!$B$4)</f>
        <v>30000000</v>
      </c>
      <c r="L139" s="18" t="n">
        <f aca="false">IF($F$139=1,MIN(Assumptions!$B$46,MAX(Assumptions!$B$4,Assumptions!$B$24-($H$139+$I$139+$J$139+$K$139))),Assumptions!$B$4)</f>
        <v>0</v>
      </c>
      <c r="M139" s="18" t="n">
        <f aca="false">IF($G$139=1,MIN(Assumptions!$B$41,MAX(Assumptions!$B$4,Assumptions!$B$24-($H$139+$I$139+$J$139+$K$139+$L$139))),Assumptions!$B$4)</f>
        <v>5000000</v>
      </c>
      <c r="N139" s="18" t="n">
        <f aca="false">MAX(Assumptions!$B$4,Assumptions!$B$24-($H$139+$I$139+$J$139+$K$139+$L$139+$M$139))</f>
        <v>605000000</v>
      </c>
      <c r="O139" s="18" t="n">
        <f aca="false">$J$112+$O$112+Assumptions!$B$20+IF($B$139=0,$AI$112,Assumptions!$B$4)+IF($C$139=0,$AF$112,Assumptions!$B$4)+IF($D$139=0,$AC$112,Assumptions!$B$4)+IF($E$139=0,$Z$112,Assumptions!$B$4)+IF($F$139=0,$W$112,Assumptions!$B$4)+IF($G$139=0,$T$112,Assumptions!$B$4)</f>
        <v>22147484.4666011</v>
      </c>
      <c r="P139" s="18" t="n">
        <f aca="false">IF(($N$139+Assumptions!$B$14*Assumptions!$B$13)&gt;($C$4*Assumptions!$B$7/Assumptions!$B$11),($C$4*Assumptions!$B$7/Assumptions!$B$11)*($O$139+Assumptions!$B$14)/($N$139+Assumptions!$B$14*Assumptions!$B$13-($C$4*Assumptions!$B$7/Assumptions!$B$11)),NA())</f>
        <v>4286519.03766975</v>
      </c>
      <c r="Q139" s="18" t="n">
        <f aca="false">IFERROR(($N$139+Assumptions!$B$14*Assumptions!$B$13)/($O$139+Assumptions!$B$14+$P$139),NA())</f>
        <v>20.9960574557313</v>
      </c>
      <c r="R139" s="18" t="n">
        <f aca="false">AND(ISNUMBER($P$139),$P$139&gt;Assumptions!$B$4,$Q$139&gt;Assumptions!$B$13)</f>
        <v>1</v>
      </c>
      <c r="S139" s="18" t="n">
        <f aca="false">IF($N$139&gt;($C$4*Assumptions!$B$7/Assumptions!$B$11),($C$4*Assumptions!$B$7/Assumptions!$B$11)*$O$139/($N$139-($C$4*Assumptions!$B$7/Assumptions!$B$11)),NA())</f>
        <v>3870434.17862931</v>
      </c>
      <c r="T139" s="18" t="n">
        <f aca="false">IFERROR($N$139/($O$139+$S$139),NA())</f>
        <v>23.2532051563975</v>
      </c>
      <c r="U139" s="18" t="n">
        <f aca="false">AND(ISNUMBER($S$139),$S$139&gt;Assumptions!$B$4,$T$139&lt;=Assumptions!$B$13)</f>
        <v>0</v>
      </c>
      <c r="V139" s="18" t="n">
        <f aca="false">IF($R$139,$P$139,IF($U$139,$S$139,NA()))</f>
        <v>4286519.03766975</v>
      </c>
      <c r="W139" s="18" t="n">
        <f aca="false">IF($R$139,$Q$139,IF($U$139,$T$139,NA()))</f>
        <v>20.9960574557313</v>
      </c>
      <c r="X139" s="18" t="n">
        <f aca="false">$R$139</f>
        <v>1</v>
      </c>
      <c r="Y139" s="18" t="n">
        <f aca="false">IF($B$139=1,$H$139,$AI$112*$W$139)</f>
        <v>128775544.937304</v>
      </c>
      <c r="Z139" s="18" t="n">
        <f aca="false">IF($C$139=1,$I$139,$AF$112*$W$139)</f>
        <v>36399843.5686207</v>
      </c>
      <c r="AA139" s="18" t="n">
        <f aca="false">IF($D$139=1,$J$139,$AC$112*$W$139)</f>
        <v>60000000</v>
      </c>
      <c r="AB139" s="18" t="n">
        <f aca="false">IF($E$139=1,$K$139,$Z$112*$W$139)</f>
        <v>30000000</v>
      </c>
      <c r="AC139" s="18" t="n">
        <f aca="false">IF($F$139=1,$L$139,$W$112*$W$139)</f>
        <v>104980287.278656</v>
      </c>
      <c r="AD139" s="18" t="n">
        <f aca="false">IF($G$139=1,$M$139,$T$112*$W$139)</f>
        <v>5000000</v>
      </c>
      <c r="AE139" s="18" t="n">
        <f aca="false">($C$4*Assumptions!$B$7/Assumptions!$B$11)</f>
        <v>90000000</v>
      </c>
      <c r="AF139" s="18" t="n">
        <f aca="false">($J$112+$O$112)*$W$139</f>
        <v>5889663.47450946</v>
      </c>
      <c r="AG139" s="18" t="n">
        <f aca="false">Assumptions!$B$20*$W$139</f>
        <v>188964517.101582</v>
      </c>
      <c r="AH139" s="18" t="n">
        <f aca="false">IF($R$139,Assumptions!$B$14*($W$139-Assumptions!$B$13),Assumptions!$B$4)</f>
        <v>49990143.6393282</v>
      </c>
      <c r="AI139" s="18" t="n">
        <f aca="false">$Y$139+$Z$139+$AA$139+$AB$139+$AC$139+$AD$139+$AE$139+$AF$139+$AG$139+$AH$139</f>
        <v>700000000</v>
      </c>
      <c r="AJ139" s="18" t="n">
        <f aca="false">IF(AND(ISNUMBER($V$139),($C$4*Assumptions!$B$7/Assumptions!$B$11)&gt;=Assumptions!$B$67,IF($B$139=1,$Y$139&gt;=INDEX($Y$126:$Y$189,1+$A$139-Assumptions!$B$78),$Y$139&gt;INDEX($Y$126:$Y$189,1+$A$139+Assumptions!$B$78)),IF($C$139=1,$Z$139&gt;=INDEX($Z$126:$Z$189,1+$A$139-Assumptions!$B$79),$Z$139&gt;INDEX($Z$126:$Z$189,1+$A$139+Assumptions!$B$79)),IF($D$139=1,$AA$139&gt;=INDEX($AA$126:$AA$189,1+$A$139-Assumptions!$B$80),$AA$139&gt;INDEX($AA$126:$AA$189,1+$A$139+Assumptions!$B$80)),IF($E$139=1,$AB$139&gt;=INDEX($AB$126:$AB$189,1+$A$139-Assumptions!$B$81),$AB$139&gt;INDEX($AB$126:$AB$189,1+$A$139+Assumptions!$B$81)),IF($F$139=1,$AC$139&gt;=INDEX($AC$126:$AC$189,1+$A$139-Assumptions!$B$82),$AC$139&gt;INDEX($AC$126:$AC$189,1+$A$139+Assumptions!$B$82)),IF($G$139=1,$AD$139&gt;=INDEX($AD$126:$AD$189,1+$A$139-Assumptions!$B$83),$AD$139&gt;INDEX($AD$126:$AD$189,1+$A$139+Assumptions!$B$83))),1,0)</f>
        <v>0</v>
      </c>
      <c r="AK139" s="16"/>
      <c r="AL139" s="16"/>
    </row>
    <row r="140" customFormat="false" ht="23.85" hidden="true" customHeight="false" outlineLevel="0" collapsed="false">
      <c r="A140" s="6" t="n">
        <f aca="false">ROW()-ROW($A$126)+Assumptions!$B$4</f>
        <v>14</v>
      </c>
      <c r="B140" s="18" t="n">
        <f aca="false">MOD(QUOTIENT($A$140,Assumptions!$B$78),2)</f>
        <v>0</v>
      </c>
      <c r="C140" s="18" t="n">
        <f aca="false">MOD(QUOTIENT($A$140,Assumptions!$B$79),2)</f>
        <v>0</v>
      </c>
      <c r="D140" s="18" t="n">
        <f aca="false">MOD(QUOTIENT($A$140,Assumptions!$B$80),2)</f>
        <v>1</v>
      </c>
      <c r="E140" s="18" t="n">
        <f aca="false">MOD(QUOTIENT($A$140,Assumptions!$B$81),2)</f>
        <v>1</v>
      </c>
      <c r="F140" s="18" t="n">
        <f aca="false">MOD(QUOTIENT($A$140,Assumptions!$B$82),2)</f>
        <v>1</v>
      </c>
      <c r="G140" s="18" t="n">
        <f aca="false">MOD(QUOTIENT($A$140,Assumptions!$B$83),2)</f>
        <v>0</v>
      </c>
      <c r="H140" s="18" t="n">
        <f aca="false">IF($B$140=1,MIN(Assumptions!$B$66,MAX(Assumptions!$B$4,Assumptions!$B$24-(Assumptions!$B$4))),Assumptions!$B$4)</f>
        <v>0</v>
      </c>
      <c r="I140" s="18" t="n">
        <f aca="false">IF($C$140=1,MIN(Assumptions!$B$61,MAX(Assumptions!$B$4,Assumptions!$B$24-($H$140))),Assumptions!$B$4)</f>
        <v>0</v>
      </c>
      <c r="J140" s="18" t="n">
        <f aca="false">IF($D$140=1,MIN(Assumptions!$B$56,MAX(Assumptions!$B$4,Assumptions!$B$24-($H$140+$I$140))),Assumptions!$B$4)</f>
        <v>60000000</v>
      </c>
      <c r="K140" s="18" t="n">
        <f aca="false">IF($E$140=1,MIN(Assumptions!$B$51,MAX(Assumptions!$B$4,Assumptions!$B$24-($H$140+$I$140+$J$140))),Assumptions!$B$4)</f>
        <v>30000000</v>
      </c>
      <c r="L140" s="18" t="n">
        <f aca="false">IF($F$140=1,MIN(Assumptions!$B$46,MAX(Assumptions!$B$4,Assumptions!$B$24-($H$140+$I$140+$J$140+$K$140))),Assumptions!$B$4)</f>
        <v>15000000</v>
      </c>
      <c r="M140" s="18" t="n">
        <f aca="false">IF($G$140=1,MIN(Assumptions!$B$41,MAX(Assumptions!$B$4,Assumptions!$B$24-($H$140+$I$140+$J$140+$K$140+$L$140))),Assumptions!$B$4)</f>
        <v>0</v>
      </c>
      <c r="N140" s="18" t="n">
        <f aca="false">MAX(Assumptions!$B$4,Assumptions!$B$24-($H$140+$I$140+$J$140+$K$140+$L$140+$M$140))</f>
        <v>595000000</v>
      </c>
      <c r="O140" s="18" t="n">
        <f aca="false">$J$112+$O$112+Assumptions!$B$20+IF($B$140=0,$AI$112,Assumptions!$B$4)+IF($C$140=0,$AF$112,Assumptions!$B$4)+IF($D$140=0,$AC$112,Assumptions!$B$4)+IF($E$140=0,$Z$112,Assumptions!$B$4)+IF($F$140=0,$W$112,Assumptions!$B$4)+IF($G$140=0,$T$112,Assumptions!$B$4)</f>
        <v>22147484.4666011</v>
      </c>
      <c r="P140" s="18" t="n">
        <f aca="false">IF(($N$140+Assumptions!$B$14*Assumptions!$B$13)&gt;($C$4*Assumptions!$B$7/Assumptions!$B$11),($C$4*Assumptions!$B$7/Assumptions!$B$11)*($O$140+Assumptions!$B$14)/($N$140+Assumptions!$B$14*Assumptions!$B$13-($C$4*Assumptions!$B$7/Assumptions!$B$11)),NA())</f>
        <v>4370982.46698344</v>
      </c>
      <c r="Q140" s="18" t="n">
        <f aca="false">IFERROR(($N$140+Assumptions!$B$14*Assumptions!$B$13)/($O$140+Assumptions!$B$14+$P$140),NA())</f>
        <v>20.5903365387123</v>
      </c>
      <c r="R140" s="18" t="n">
        <f aca="false">AND(ISNUMBER($P$140),$P$140&gt;Assumptions!$B$4,$Q$140&gt;Assumptions!$B$13)</f>
        <v>1</v>
      </c>
      <c r="S140" s="18" t="n">
        <f aca="false">IF($N$140&gt;($C$4*Assumptions!$B$7/Assumptions!$B$11),($C$4*Assumptions!$B$7/Assumptions!$B$11)*$O$140/($N$140-($C$4*Assumptions!$B$7/Assumptions!$B$11)),NA())</f>
        <v>3947076.43959227</v>
      </c>
      <c r="T140" s="18" t="n">
        <f aca="false">IFERROR($N$140/($O$140+$S$140),NA())</f>
        <v>22.8016866096713</v>
      </c>
      <c r="U140" s="18" t="n">
        <f aca="false">AND(ISNUMBER($S$140),$S$140&gt;Assumptions!$B$4,$T$140&lt;=Assumptions!$B$13)</f>
        <v>0</v>
      </c>
      <c r="V140" s="18" t="n">
        <f aca="false">IF($R$140,$P$140,IF($U$140,$S$140,NA()))</f>
        <v>4370982.46698344</v>
      </c>
      <c r="W140" s="18" t="n">
        <f aca="false">IF($R$140,$Q$140,IF($U$140,$T$140,NA()))</f>
        <v>20.5903365387123</v>
      </c>
      <c r="X140" s="18" t="n">
        <f aca="false">$R$140</f>
        <v>1</v>
      </c>
      <c r="Y140" s="18" t="n">
        <f aca="false">IF($B$140=1,$H$140,$AI$112*$W$140)</f>
        <v>126287128.610013</v>
      </c>
      <c r="Z140" s="18" t="n">
        <f aca="false">IF($C$140=1,$I$140,$AF$112*$W$140)</f>
        <v>35696464.9489372</v>
      </c>
      <c r="AA140" s="18" t="n">
        <f aca="false">IF($D$140=1,$J$140,$AC$112*$W$140)</f>
        <v>60000000</v>
      </c>
      <c r="AB140" s="18" t="n">
        <f aca="false">IF($E$140=1,$K$140,$Z$112*$W$140)</f>
        <v>30000000</v>
      </c>
      <c r="AC140" s="18" t="n">
        <f aca="false">IF($F$140=1,$L$140,$W$112*$W$140)</f>
        <v>15000000</v>
      </c>
      <c r="AD140" s="18" t="n">
        <f aca="false">IF($G$140=1,$M$140,$T$112*$W$140)</f>
        <v>102951682.693562</v>
      </c>
      <c r="AE140" s="18" t="n">
        <f aca="false">($C$4*Assumptions!$B$7/Assumptions!$B$11)</f>
        <v>90000000</v>
      </c>
      <c r="AF140" s="18" t="n">
        <f aca="false">($J$112+$O$112)*$W$140</f>
        <v>5775853.55229671</v>
      </c>
      <c r="AG140" s="18" t="n">
        <f aca="false">Assumptions!$B$20*$W$140</f>
        <v>185313028.848411</v>
      </c>
      <c r="AH140" s="18" t="n">
        <f aca="false">IF($R$140,Assumptions!$B$14*($W$140-Assumptions!$B$13),Assumptions!$B$4)</f>
        <v>48975841.3467808</v>
      </c>
      <c r="AI140" s="18" t="n">
        <f aca="false">$Y$140+$Z$140+$AA$140+$AB$140+$AC$140+$AD$140+$AE$140+$AF$140+$AG$140+$AH$140</f>
        <v>700000000</v>
      </c>
      <c r="AJ140" s="18" t="n">
        <f aca="false">IF(AND(ISNUMBER($V$140),($C$4*Assumptions!$B$7/Assumptions!$B$11)&gt;=Assumptions!$B$67,IF($B$140=1,$Y$140&gt;=INDEX($Y$126:$Y$189,1+$A$140-Assumptions!$B$78),$Y$140&gt;INDEX($Y$126:$Y$189,1+$A$140+Assumptions!$B$78)),IF($C$140=1,$Z$140&gt;=INDEX($Z$126:$Z$189,1+$A$140-Assumptions!$B$79),$Z$140&gt;INDEX($Z$126:$Z$189,1+$A$140+Assumptions!$B$79)),IF($D$140=1,$AA$140&gt;=INDEX($AA$126:$AA$189,1+$A$140-Assumptions!$B$80),$AA$140&gt;INDEX($AA$126:$AA$189,1+$A$140+Assumptions!$B$80)),IF($E$140=1,$AB$140&gt;=INDEX($AB$126:$AB$189,1+$A$140-Assumptions!$B$81),$AB$140&gt;INDEX($AB$126:$AB$189,1+$A$140+Assumptions!$B$81)),IF($F$140=1,$AC$140&gt;=INDEX($AC$126:$AC$189,1+$A$140-Assumptions!$B$82),$AC$140&gt;INDEX($AC$126:$AC$189,1+$A$140+Assumptions!$B$82)),IF($G$140=1,$AD$140&gt;=INDEX($AD$126:$AD$189,1+$A$140-Assumptions!$B$83),$AD$140&gt;INDEX($AD$126:$AD$189,1+$A$140+Assumptions!$B$83))),1,0)</f>
        <v>0</v>
      </c>
      <c r="AK140" s="16"/>
      <c r="AL140" s="16"/>
    </row>
    <row r="141" customFormat="false" ht="23.85" hidden="true" customHeight="false" outlineLevel="0" collapsed="false">
      <c r="A141" s="6" t="n">
        <f aca="false">ROW()-ROW($A$126)+Assumptions!$B$4</f>
        <v>15</v>
      </c>
      <c r="B141" s="18" t="n">
        <f aca="false">MOD(QUOTIENT($A$141,Assumptions!$B$78),2)</f>
        <v>0</v>
      </c>
      <c r="C141" s="18" t="n">
        <f aca="false">MOD(QUOTIENT($A$141,Assumptions!$B$79),2)</f>
        <v>0</v>
      </c>
      <c r="D141" s="18" t="n">
        <f aca="false">MOD(QUOTIENT($A$141,Assumptions!$B$80),2)</f>
        <v>1</v>
      </c>
      <c r="E141" s="18" t="n">
        <f aca="false">MOD(QUOTIENT($A$141,Assumptions!$B$81),2)</f>
        <v>1</v>
      </c>
      <c r="F141" s="18" t="n">
        <f aca="false">MOD(QUOTIENT($A$141,Assumptions!$B$82),2)</f>
        <v>1</v>
      </c>
      <c r="G141" s="18" t="n">
        <f aca="false">MOD(QUOTIENT($A$141,Assumptions!$B$83),2)</f>
        <v>1</v>
      </c>
      <c r="H141" s="18" t="n">
        <f aca="false">IF($B$141=1,MIN(Assumptions!$B$66,MAX(Assumptions!$B$4,Assumptions!$B$24-(Assumptions!$B$4))),Assumptions!$B$4)</f>
        <v>0</v>
      </c>
      <c r="I141" s="18" t="n">
        <f aca="false">IF($C$141=1,MIN(Assumptions!$B$61,MAX(Assumptions!$B$4,Assumptions!$B$24-($H$141))),Assumptions!$B$4)</f>
        <v>0</v>
      </c>
      <c r="J141" s="18" t="n">
        <f aca="false">IF($D$141=1,MIN(Assumptions!$B$56,MAX(Assumptions!$B$4,Assumptions!$B$24-($H$141+$I$141))),Assumptions!$B$4)</f>
        <v>60000000</v>
      </c>
      <c r="K141" s="18" t="n">
        <f aca="false">IF($E$141=1,MIN(Assumptions!$B$51,MAX(Assumptions!$B$4,Assumptions!$B$24-($H$141+$I$141+$J$141))),Assumptions!$B$4)</f>
        <v>30000000</v>
      </c>
      <c r="L141" s="18" t="n">
        <f aca="false">IF($F$141=1,MIN(Assumptions!$B$46,MAX(Assumptions!$B$4,Assumptions!$B$24-($H$141+$I$141+$J$141+$K$141))),Assumptions!$B$4)</f>
        <v>15000000</v>
      </c>
      <c r="M141" s="18" t="n">
        <f aca="false">IF($G$141=1,MIN(Assumptions!$B$41,MAX(Assumptions!$B$4,Assumptions!$B$24-($H$141+$I$141+$J$141+$K$141+$L$141))),Assumptions!$B$4)</f>
        <v>5000000</v>
      </c>
      <c r="N141" s="18" t="n">
        <f aca="false">MAX(Assumptions!$B$4,Assumptions!$B$24-($H$141+$I$141+$J$141+$K$141+$L$141+$M$141))</f>
        <v>590000000</v>
      </c>
      <c r="O141" s="18" t="n">
        <f aca="false">$J$112+$O$112+Assumptions!$B$20+IF($B$141=0,$AI$112,Assumptions!$B$4)+IF($C$141=0,$AF$112,Assumptions!$B$4)+IF($D$141=0,$AC$112,Assumptions!$B$4)+IF($E$141=0,$Z$112,Assumptions!$B$4)+IF($F$141=0,$W$112,Assumptions!$B$4)+IF($G$141=0,$T$112,Assumptions!$B$4)</f>
        <v>17147484.4666011</v>
      </c>
      <c r="P141" s="18" t="n">
        <f aca="false">IF(($N$141+Assumptions!$B$14*Assumptions!$B$13)&gt;($C$4*Assumptions!$B$7/Assumptions!$B$11),($C$4*Assumptions!$B$7/Assumptions!$B$11)*($O$141+Assumptions!$B$14)/($N$141+Assumptions!$B$14*Assumptions!$B$13-($C$4*Assumptions!$B$7/Assumptions!$B$11)),NA())</f>
        <v>3518952.44177929</v>
      </c>
      <c r="Q141" s="18" t="n">
        <f aca="false">IFERROR(($N$141+Assumptions!$B$14*Assumptions!$B$13)/($O$141+Assumptions!$B$14+$P$141),NA())</f>
        <v>25.5757932194427</v>
      </c>
      <c r="R141" s="18" t="n">
        <f aca="false">AND(ISNUMBER($P$141),$P$141&gt;Assumptions!$B$4,$Q$141&gt;Assumptions!$B$13)</f>
        <v>1</v>
      </c>
      <c r="S141" s="18" t="n">
        <f aca="false">IF($N$141&gt;($C$4*Assumptions!$B$7/Assumptions!$B$11),($C$4*Assumptions!$B$7/Assumptions!$B$11)*$O$141/($N$141-($C$4*Assumptions!$B$7/Assumptions!$B$11)),NA())</f>
        <v>3086547.20398819</v>
      </c>
      <c r="T141" s="18" t="n">
        <f aca="false">IFERROR($N$141/($O$141+$S$141),NA())</f>
        <v>29.1587959139939</v>
      </c>
      <c r="U141" s="18" t="n">
        <f aca="false">AND(ISNUMBER($S$141),$S$141&gt;Assumptions!$B$4,$T$141&lt;=Assumptions!$B$13)</f>
        <v>0</v>
      </c>
      <c r="V141" s="18" t="n">
        <f aca="false">IF($R$141,$P$141,IF($U$141,$S$141,NA()))</f>
        <v>3518952.44177929</v>
      </c>
      <c r="W141" s="18" t="n">
        <f aca="false">IF($R$141,$Q$141,IF($U$141,$T$141,NA()))</f>
        <v>25.5757932194427</v>
      </c>
      <c r="X141" s="18" t="n">
        <f aca="false">$R$141</f>
        <v>1</v>
      </c>
      <c r="Y141" s="18" t="n">
        <f aca="false">IF($B$141=1,$H$141,$AI$112*$W$141)</f>
        <v>156864531.161706</v>
      </c>
      <c r="Z141" s="18" t="n">
        <f aca="false">IF($C$141=1,$I$141,$AF$112*$W$141)</f>
        <v>44339508.7050964</v>
      </c>
      <c r="AA141" s="18" t="n">
        <f aca="false">IF($D$141=1,$J$141,$AC$112*$W$141)</f>
        <v>60000000</v>
      </c>
      <c r="AB141" s="18" t="n">
        <f aca="false">IF($E$141=1,$K$141,$Z$112*$W$141)</f>
        <v>30000000</v>
      </c>
      <c r="AC141" s="18" t="n">
        <f aca="false">IF($F$141=1,$L$141,$W$112*$W$141)</f>
        <v>15000000</v>
      </c>
      <c r="AD141" s="18" t="n">
        <f aca="false">IF($G$141=1,$M$141,$T$112*$W$141)</f>
        <v>5000000</v>
      </c>
      <c r="AE141" s="18" t="n">
        <f aca="false">($C$4*Assumptions!$B$7/Assumptions!$B$11)</f>
        <v>90000000</v>
      </c>
      <c r="AF141" s="18" t="n">
        <f aca="false">($J$112+$O$112)*$W$141</f>
        <v>7174338.10960733</v>
      </c>
      <c r="AG141" s="18" t="n">
        <f aca="false">Assumptions!$B$20*$W$141</f>
        <v>230182138.974984</v>
      </c>
      <c r="AH141" s="18" t="n">
        <f aca="false">IF($R$141,Assumptions!$B$14*($W$141-Assumptions!$B$13),Assumptions!$B$4)</f>
        <v>61439483.0486066</v>
      </c>
      <c r="AI141" s="18" t="n">
        <f aca="false">$Y$141+$Z$141+$AA$141+$AB$141+$AC$141+$AD$141+$AE$141+$AF$141+$AG$141+$AH$141</f>
        <v>700000000</v>
      </c>
      <c r="AJ141" s="18" t="n">
        <f aca="false">IF(AND(ISNUMBER($V$141),($C$4*Assumptions!$B$7/Assumptions!$B$11)&gt;=Assumptions!$B$67,IF($B$141=1,$Y$141&gt;=INDEX($Y$126:$Y$189,1+$A$141-Assumptions!$B$78),$Y$141&gt;INDEX($Y$126:$Y$189,1+$A$141+Assumptions!$B$78)),IF($C$141=1,$Z$141&gt;=INDEX($Z$126:$Z$189,1+$A$141-Assumptions!$B$79),$Z$141&gt;INDEX($Z$126:$Z$189,1+$A$141+Assumptions!$B$79)),IF($D$141=1,$AA$141&gt;=INDEX($AA$126:$AA$189,1+$A$141-Assumptions!$B$80),$AA$141&gt;INDEX($AA$126:$AA$189,1+$A$141+Assumptions!$B$80)),IF($E$141=1,$AB$141&gt;=INDEX($AB$126:$AB$189,1+$A$141-Assumptions!$B$81),$AB$141&gt;INDEX($AB$126:$AB$189,1+$A$141+Assumptions!$B$81)),IF($F$141=1,$AC$141&gt;=INDEX($AC$126:$AC$189,1+$A$141-Assumptions!$B$82),$AC$141&gt;INDEX($AC$126:$AC$189,1+$A$141+Assumptions!$B$82)),IF($G$141=1,$AD$141&gt;=INDEX($AD$126:$AD$189,1+$A$141-Assumptions!$B$83),$AD$141&gt;INDEX($AD$126:$AD$189,1+$A$141+Assumptions!$B$83))),1,0)</f>
        <v>0</v>
      </c>
      <c r="AK141" s="16"/>
      <c r="AL141" s="16"/>
    </row>
    <row r="142" customFormat="false" ht="23.85" hidden="true" customHeight="false" outlineLevel="0" collapsed="false">
      <c r="A142" s="6" t="n">
        <f aca="false">ROW()-ROW($A$126)+Assumptions!$B$4</f>
        <v>16</v>
      </c>
      <c r="B142" s="18" t="n">
        <f aca="false">MOD(QUOTIENT($A$142,Assumptions!$B$78),2)</f>
        <v>0</v>
      </c>
      <c r="C142" s="18" t="n">
        <f aca="false">MOD(QUOTIENT($A$142,Assumptions!$B$79),2)</f>
        <v>1</v>
      </c>
      <c r="D142" s="18" t="n">
        <f aca="false">MOD(QUOTIENT($A$142,Assumptions!$B$80),2)</f>
        <v>0</v>
      </c>
      <c r="E142" s="18" t="n">
        <f aca="false">MOD(QUOTIENT($A$142,Assumptions!$B$81),2)</f>
        <v>0</v>
      </c>
      <c r="F142" s="18" t="n">
        <f aca="false">MOD(QUOTIENT($A$142,Assumptions!$B$82),2)</f>
        <v>0</v>
      </c>
      <c r="G142" s="18" t="n">
        <f aca="false">MOD(QUOTIENT($A$142,Assumptions!$B$83),2)</f>
        <v>0</v>
      </c>
      <c r="H142" s="18" t="n">
        <f aca="false">IF($B$142=1,MIN(Assumptions!$B$66,MAX(Assumptions!$B$4,Assumptions!$B$24-(Assumptions!$B$4))),Assumptions!$B$4)</f>
        <v>0</v>
      </c>
      <c r="I142" s="18" t="n">
        <f aca="false">IF($C$142=1,MIN(Assumptions!$B$61,MAX(Assumptions!$B$4,Assumptions!$B$24-($H$142))),Assumptions!$B$4)</f>
        <v>100000000</v>
      </c>
      <c r="J142" s="18" t="n">
        <f aca="false">IF($D$142=1,MIN(Assumptions!$B$56,MAX(Assumptions!$B$4,Assumptions!$B$24-($H$142+$I$142))),Assumptions!$B$4)</f>
        <v>0</v>
      </c>
      <c r="K142" s="18" t="n">
        <f aca="false">IF($E$142=1,MIN(Assumptions!$B$51,MAX(Assumptions!$B$4,Assumptions!$B$24-($H$142+$I$142+$J$142))),Assumptions!$B$4)</f>
        <v>0</v>
      </c>
      <c r="L142" s="18" t="n">
        <f aca="false">IF($F$142=1,MIN(Assumptions!$B$46,MAX(Assumptions!$B$4,Assumptions!$B$24-($H$142+$I$142+$J$142+$K$142))),Assumptions!$B$4)</f>
        <v>0</v>
      </c>
      <c r="M142" s="18" t="n">
        <f aca="false">IF($G$142=1,MIN(Assumptions!$B$41,MAX(Assumptions!$B$4,Assumptions!$B$24-($H$142+$I$142+$J$142+$K$142+$L$142))),Assumptions!$B$4)</f>
        <v>0</v>
      </c>
      <c r="N142" s="18" t="n">
        <f aca="false">MAX(Assumptions!$B$4,Assumptions!$B$24-($H$142+$I$142+$J$142+$K$142+$L$142+$M$142))</f>
        <v>600000000</v>
      </c>
      <c r="O142" s="18" t="n">
        <f aca="false">$J$112+$O$112+Assumptions!$B$20+IF($B$142=0,$AI$112,Assumptions!$B$4)+IF($C$142=0,$AF$112,Assumptions!$B$4)+IF($D$142=0,$AC$112,Assumptions!$B$4)+IF($E$142=0,$Z$112,Assumptions!$B$4)+IF($F$142=0,$W$112,Assumptions!$B$4)+IF($G$142=0,$T$112,Assumptions!$B$4)</f>
        <v>30813833.1063222</v>
      </c>
      <c r="P142" s="18" t="n">
        <f aca="false">IF(($N$142+Assumptions!$B$14*Assumptions!$B$13)&gt;($C$4*Assumptions!$B$7/Assumptions!$B$11),($C$4*Assumptions!$B$7/Assumptions!$B$11)*($O$142+Assumptions!$B$14)/($N$142+Assumptions!$B$14*Assumptions!$B$13-($C$4*Assumptions!$B$7/Assumptions!$B$11)),NA())</f>
        <v>5850234.1064761</v>
      </c>
      <c r="Q142" s="18" t="n">
        <f aca="false">IFERROR(($N$142+Assumptions!$B$14*Assumptions!$B$13)/($O$142+Assumptions!$B$14+$P$142),NA())</f>
        <v>15.3839997446208</v>
      </c>
      <c r="R142" s="18" t="n">
        <f aca="false">AND(ISNUMBER($P$142),$P$142&gt;Assumptions!$B$4,$Q$142&gt;Assumptions!$B$13)</f>
        <v>1</v>
      </c>
      <c r="S142" s="18" t="n">
        <f aca="false">IF($N$142&gt;($C$4*Assumptions!$B$7/Assumptions!$B$11),($C$4*Assumptions!$B$7/Assumptions!$B$11)*$O$142/($N$142-($C$4*Assumptions!$B$7/Assumptions!$B$11)),NA())</f>
        <v>5437735.25405687</v>
      </c>
      <c r="T142" s="18" t="n">
        <f aca="false">IFERROR($N$142/($O$142+$S$142),NA())</f>
        <v>16.5510080566822</v>
      </c>
      <c r="U142" s="18" t="n">
        <f aca="false">AND(ISNUMBER($S$142),$S$142&gt;Assumptions!$B$4,$T$142&lt;=Assumptions!$B$13)</f>
        <v>0</v>
      </c>
      <c r="V142" s="18" t="n">
        <f aca="false">IF($R$142,$P$142,IF($U$142,$S$142,NA()))</f>
        <v>5850234.1064761</v>
      </c>
      <c r="W142" s="18" t="n">
        <f aca="false">IF($R$142,$Q$142,IF($U$142,$T$142,NA()))</f>
        <v>15.3839997446208</v>
      </c>
      <c r="X142" s="18" t="n">
        <f aca="false">$R$142</f>
        <v>1</v>
      </c>
      <c r="Y142" s="18" t="n">
        <f aca="false">IF($B$142=1,$H$142,$AI$112*$W$142)</f>
        <v>94354997.5801816</v>
      </c>
      <c r="Z142" s="18" t="n">
        <f aca="false">IF($C$142=1,$I$142,$AF$112*$W$142)</f>
        <v>100000000</v>
      </c>
      <c r="AA142" s="18" t="n">
        <f aca="false">IF($D$142=1,$J$142,$AC$112*$W$142)</f>
        <v>36921599.3870898</v>
      </c>
      <c r="AB142" s="18" t="n">
        <f aca="false">IF($E$142=1,$K$142,$Z$112*$W$142)</f>
        <v>46151999.2338623</v>
      </c>
      <c r="AC142" s="18" t="n">
        <f aca="false">IF($F$142=1,$L$142,$W$112*$W$142)</f>
        <v>76919998.7231038</v>
      </c>
      <c r="AD142" s="18" t="n">
        <f aca="false">IF($G$142=1,$M$142,$T$112*$W$142)</f>
        <v>76919998.7231038</v>
      </c>
      <c r="AE142" s="18" t="n">
        <f aca="false">($C$4*Assumptions!$B$7/Assumptions!$B$11)</f>
        <v>90000000</v>
      </c>
      <c r="AF142" s="18" t="n">
        <f aca="false">($J$112+$O$112)*$W$142</f>
        <v>4315409.28951987</v>
      </c>
      <c r="AG142" s="18" t="n">
        <f aca="false">Assumptions!$B$20*$W$142</f>
        <v>138455997.701587</v>
      </c>
      <c r="AH142" s="18" t="n">
        <f aca="false">IF($R$142,Assumptions!$B$14*($W$142-Assumptions!$B$13),Assumptions!$B$4)</f>
        <v>35959999.3615519</v>
      </c>
      <c r="AI142" s="18" t="n">
        <f aca="false">$Y$142+$Z$142+$AA$142+$AB$142+$AC$142+$AD$142+$AE$142+$AF$142+$AG$142+$AH$142</f>
        <v>700000000</v>
      </c>
      <c r="AJ142" s="18" t="n">
        <f aca="false">IF(AND(ISNUMBER($V$142),($C$4*Assumptions!$B$7/Assumptions!$B$11)&gt;=Assumptions!$B$67,IF($B$142=1,$Y$142&gt;=INDEX($Y$126:$Y$189,1+$A$142-Assumptions!$B$78),$Y$142&gt;INDEX($Y$126:$Y$189,1+$A$142+Assumptions!$B$78)),IF($C$142=1,$Z$142&gt;=INDEX($Z$126:$Z$189,1+$A$142-Assumptions!$B$79),$Z$142&gt;INDEX($Z$126:$Z$189,1+$A$142+Assumptions!$B$79)),IF($D$142=1,$AA$142&gt;=INDEX($AA$126:$AA$189,1+$A$142-Assumptions!$B$80),$AA$142&gt;INDEX($AA$126:$AA$189,1+$A$142+Assumptions!$B$80)),IF($E$142=1,$AB$142&gt;=INDEX($AB$126:$AB$189,1+$A$142-Assumptions!$B$81),$AB$142&gt;INDEX($AB$126:$AB$189,1+$A$142+Assumptions!$B$81)),IF($F$142=1,$AC$142&gt;=INDEX($AC$126:$AC$189,1+$A$142-Assumptions!$B$82),$AC$142&gt;INDEX($AC$126:$AC$189,1+$A$142+Assumptions!$B$82)),IF($G$142=1,$AD$142&gt;=INDEX($AD$126:$AD$189,1+$A$142-Assumptions!$B$83),$AD$142&gt;INDEX($AD$126:$AD$189,1+$A$142+Assumptions!$B$83))),1,0)</f>
        <v>0</v>
      </c>
      <c r="AK142" s="16"/>
      <c r="AL142" s="16"/>
    </row>
    <row r="143" customFormat="false" ht="23.85" hidden="true" customHeight="false" outlineLevel="0" collapsed="false">
      <c r="A143" s="6" t="n">
        <f aca="false">ROW()-ROW($A$126)+Assumptions!$B$4</f>
        <v>17</v>
      </c>
      <c r="B143" s="18" t="n">
        <f aca="false">MOD(QUOTIENT($A$143,Assumptions!$B$78),2)</f>
        <v>0</v>
      </c>
      <c r="C143" s="18" t="n">
        <f aca="false">MOD(QUOTIENT($A$143,Assumptions!$B$79),2)</f>
        <v>1</v>
      </c>
      <c r="D143" s="18" t="n">
        <f aca="false">MOD(QUOTIENT($A$143,Assumptions!$B$80),2)</f>
        <v>0</v>
      </c>
      <c r="E143" s="18" t="n">
        <f aca="false">MOD(QUOTIENT($A$143,Assumptions!$B$81),2)</f>
        <v>0</v>
      </c>
      <c r="F143" s="18" t="n">
        <f aca="false">MOD(QUOTIENT($A$143,Assumptions!$B$82),2)</f>
        <v>0</v>
      </c>
      <c r="G143" s="18" t="n">
        <f aca="false">MOD(QUOTIENT($A$143,Assumptions!$B$83),2)</f>
        <v>1</v>
      </c>
      <c r="H143" s="18" t="n">
        <f aca="false">IF($B$143=1,MIN(Assumptions!$B$66,MAX(Assumptions!$B$4,Assumptions!$B$24-(Assumptions!$B$4))),Assumptions!$B$4)</f>
        <v>0</v>
      </c>
      <c r="I143" s="18" t="n">
        <f aca="false">IF($C$143=1,MIN(Assumptions!$B$61,MAX(Assumptions!$B$4,Assumptions!$B$24-($H$143))),Assumptions!$B$4)</f>
        <v>100000000</v>
      </c>
      <c r="J143" s="18" t="n">
        <f aca="false">IF($D$143=1,MIN(Assumptions!$B$56,MAX(Assumptions!$B$4,Assumptions!$B$24-($H$143+$I$143))),Assumptions!$B$4)</f>
        <v>0</v>
      </c>
      <c r="K143" s="18" t="n">
        <f aca="false">IF($E$143=1,MIN(Assumptions!$B$51,MAX(Assumptions!$B$4,Assumptions!$B$24-($H$143+$I$143+$J$143))),Assumptions!$B$4)</f>
        <v>0</v>
      </c>
      <c r="L143" s="18" t="n">
        <f aca="false">IF($F$143=1,MIN(Assumptions!$B$46,MAX(Assumptions!$B$4,Assumptions!$B$24-($H$143+$I$143+$J$143+$K$143))),Assumptions!$B$4)</f>
        <v>0</v>
      </c>
      <c r="M143" s="18" t="n">
        <f aca="false">IF($G$143=1,MIN(Assumptions!$B$41,MAX(Assumptions!$B$4,Assumptions!$B$24-($H$143+$I$143+$J$143+$K$143+$L$143))),Assumptions!$B$4)</f>
        <v>5000000</v>
      </c>
      <c r="N143" s="18" t="n">
        <f aca="false">MAX(Assumptions!$B$4,Assumptions!$B$24-($H$143+$I$143+$J$143+$K$143+$L$143+$M$143))</f>
        <v>595000000</v>
      </c>
      <c r="O143" s="18" t="n">
        <f aca="false">$J$112+$O$112+Assumptions!$B$20+IF($B$143=0,$AI$112,Assumptions!$B$4)+IF($C$143=0,$AF$112,Assumptions!$B$4)+IF($D$143=0,$AC$112,Assumptions!$B$4)+IF($E$143=0,$Z$112,Assumptions!$B$4)+IF($F$143=0,$W$112,Assumptions!$B$4)+IF($G$143=0,$T$112,Assumptions!$B$4)</f>
        <v>25813833.1063222</v>
      </c>
      <c r="P143" s="18" t="n">
        <f aca="false">IF(($N$143+Assumptions!$B$14*Assumptions!$B$13)&gt;($C$4*Assumptions!$B$7/Assumptions!$B$11),($C$4*Assumptions!$B$7/Assumptions!$B$11)*($O$143+Assumptions!$B$14)/($N$143+Assumptions!$B$14*Assumptions!$B$13-($C$4*Assumptions!$B$7/Assumptions!$B$11)),NA())</f>
        <v>5021172.37353498</v>
      </c>
      <c r="Q143" s="18" t="n">
        <f aca="false">IFERROR(($N$143+Assumptions!$B$14*Assumptions!$B$13)/($O$143+Assumptions!$B$14+$P$143),NA())</f>
        <v>17.9241008483122</v>
      </c>
      <c r="R143" s="18" t="n">
        <f aca="false">AND(ISNUMBER($P$143),$P$143&gt;Assumptions!$B$4,$Q$143&gt;Assumptions!$B$13)</f>
        <v>1</v>
      </c>
      <c r="S143" s="18" t="n">
        <f aca="false">IF($N$143&gt;($C$4*Assumptions!$B$7/Assumptions!$B$11),($C$4*Assumptions!$B$7/Assumptions!$B$11)*$O$143/($N$143-($C$4*Assumptions!$B$7/Assumptions!$B$11)),NA())</f>
        <v>4600485.10805743</v>
      </c>
      <c r="T143" s="18" t="n">
        <f aca="false">IFERROR($N$143/($O$143+$S$143),NA())</f>
        <v>19.5631542948311</v>
      </c>
      <c r="U143" s="18" t="n">
        <f aca="false">AND(ISNUMBER($S$143),$S$143&gt;Assumptions!$B$4,$T$143&lt;=Assumptions!$B$13)</f>
        <v>0</v>
      </c>
      <c r="V143" s="18" t="n">
        <f aca="false">IF($R$143,$P$143,IF($U$143,$S$143,NA()))</f>
        <v>5021172.37353498</v>
      </c>
      <c r="W143" s="18" t="n">
        <f aca="false">IF($R$143,$Q$143,IF($U$143,$T$143,NA()))</f>
        <v>17.9241008483122</v>
      </c>
      <c r="X143" s="18" t="n">
        <f aca="false">$R$143</f>
        <v>1</v>
      </c>
      <c r="Y143" s="18" t="n">
        <f aca="false">IF($B$143=1,$H$143,$AI$112*$W$143)</f>
        <v>109934251.18593</v>
      </c>
      <c r="Z143" s="18" t="n">
        <f aca="false">IF($C$143=1,$I$143,$AF$112*$W$143)</f>
        <v>100000000</v>
      </c>
      <c r="AA143" s="18" t="n">
        <f aca="false">IF($D$143=1,$J$143,$AC$112*$W$143)</f>
        <v>43017842.0359492</v>
      </c>
      <c r="AB143" s="18" t="n">
        <f aca="false">IF($E$143=1,$K$143,$Z$112*$W$143)</f>
        <v>53772302.5449366</v>
      </c>
      <c r="AC143" s="18" t="n">
        <f aca="false">IF($F$143=1,$L$143,$W$112*$W$143)</f>
        <v>89620504.2415609</v>
      </c>
      <c r="AD143" s="18" t="n">
        <f aca="false">IF($G$143=1,$M$143,$T$112*$W$143)</f>
        <v>5000000</v>
      </c>
      <c r="AE143" s="18" t="n">
        <f aca="false">($C$4*Assumptions!$B$7/Assumptions!$B$11)</f>
        <v>90000000</v>
      </c>
      <c r="AF143" s="18" t="n">
        <f aca="false">($J$112+$O$112)*$W$143</f>
        <v>5027940.23603282</v>
      </c>
      <c r="AG143" s="18" t="n">
        <f aca="false">Assumptions!$B$20*$W$143</f>
        <v>161316907.63481</v>
      </c>
      <c r="AH143" s="18" t="n">
        <f aca="false">IF($R$143,Assumptions!$B$14*($W$143-Assumptions!$B$13),Assumptions!$B$4)</f>
        <v>42310252.1207805</v>
      </c>
      <c r="AI143" s="18" t="n">
        <f aca="false">$Y$143+$Z$143+$AA$143+$AB$143+$AC$143+$AD$143+$AE$143+$AF$143+$AG$143+$AH$143</f>
        <v>700000000</v>
      </c>
      <c r="AJ143" s="18" t="n">
        <f aca="false">IF(AND(ISNUMBER($V$143),($C$4*Assumptions!$B$7/Assumptions!$B$11)&gt;=Assumptions!$B$67,IF($B$143=1,$Y$143&gt;=INDEX($Y$126:$Y$189,1+$A$143-Assumptions!$B$78),$Y$143&gt;INDEX($Y$126:$Y$189,1+$A$143+Assumptions!$B$78)),IF($C$143=1,$Z$143&gt;=INDEX($Z$126:$Z$189,1+$A$143-Assumptions!$B$79),$Z$143&gt;INDEX($Z$126:$Z$189,1+$A$143+Assumptions!$B$79)),IF($D$143=1,$AA$143&gt;=INDEX($AA$126:$AA$189,1+$A$143-Assumptions!$B$80),$AA$143&gt;INDEX($AA$126:$AA$189,1+$A$143+Assumptions!$B$80)),IF($E$143=1,$AB$143&gt;=INDEX($AB$126:$AB$189,1+$A$143-Assumptions!$B$81),$AB$143&gt;INDEX($AB$126:$AB$189,1+$A$143+Assumptions!$B$81)),IF($F$143=1,$AC$143&gt;=INDEX($AC$126:$AC$189,1+$A$143-Assumptions!$B$82),$AC$143&gt;INDEX($AC$126:$AC$189,1+$A$143+Assumptions!$B$82)),IF($G$143=1,$AD$143&gt;=INDEX($AD$126:$AD$189,1+$A$143-Assumptions!$B$83),$AD$143&gt;INDEX($AD$126:$AD$189,1+$A$143+Assumptions!$B$83))),1,0)</f>
        <v>0</v>
      </c>
      <c r="AK143" s="16"/>
      <c r="AL143" s="16"/>
    </row>
    <row r="144" customFormat="false" ht="23.85" hidden="true" customHeight="false" outlineLevel="0" collapsed="false">
      <c r="A144" s="6" t="n">
        <f aca="false">ROW()-ROW($A$126)+Assumptions!$B$4</f>
        <v>18</v>
      </c>
      <c r="B144" s="18" t="n">
        <f aca="false">MOD(QUOTIENT($A$144,Assumptions!$B$78),2)</f>
        <v>0</v>
      </c>
      <c r="C144" s="18" t="n">
        <f aca="false">MOD(QUOTIENT($A$144,Assumptions!$B$79),2)</f>
        <v>1</v>
      </c>
      <c r="D144" s="18" t="n">
        <f aca="false">MOD(QUOTIENT($A$144,Assumptions!$B$80),2)</f>
        <v>0</v>
      </c>
      <c r="E144" s="18" t="n">
        <f aca="false">MOD(QUOTIENT($A$144,Assumptions!$B$81),2)</f>
        <v>0</v>
      </c>
      <c r="F144" s="18" t="n">
        <f aca="false">MOD(QUOTIENT($A$144,Assumptions!$B$82),2)</f>
        <v>1</v>
      </c>
      <c r="G144" s="18" t="n">
        <f aca="false">MOD(QUOTIENT($A$144,Assumptions!$B$83),2)</f>
        <v>0</v>
      </c>
      <c r="H144" s="18" t="n">
        <f aca="false">IF($B$144=1,MIN(Assumptions!$B$66,MAX(Assumptions!$B$4,Assumptions!$B$24-(Assumptions!$B$4))),Assumptions!$B$4)</f>
        <v>0</v>
      </c>
      <c r="I144" s="18" t="n">
        <f aca="false">IF($C$144=1,MIN(Assumptions!$B$61,MAX(Assumptions!$B$4,Assumptions!$B$24-($H$144))),Assumptions!$B$4)</f>
        <v>100000000</v>
      </c>
      <c r="J144" s="18" t="n">
        <f aca="false">IF($D$144=1,MIN(Assumptions!$B$56,MAX(Assumptions!$B$4,Assumptions!$B$24-($H$144+$I$144))),Assumptions!$B$4)</f>
        <v>0</v>
      </c>
      <c r="K144" s="18" t="n">
        <f aca="false">IF($E$144=1,MIN(Assumptions!$B$51,MAX(Assumptions!$B$4,Assumptions!$B$24-($H$144+$I$144+$J$144))),Assumptions!$B$4)</f>
        <v>0</v>
      </c>
      <c r="L144" s="18" t="n">
        <f aca="false">IF($F$144=1,MIN(Assumptions!$B$46,MAX(Assumptions!$B$4,Assumptions!$B$24-($H$144+$I$144+$J$144+$K$144))),Assumptions!$B$4)</f>
        <v>15000000</v>
      </c>
      <c r="M144" s="18" t="n">
        <f aca="false">IF($G$144=1,MIN(Assumptions!$B$41,MAX(Assumptions!$B$4,Assumptions!$B$24-($H$144+$I$144+$J$144+$K$144+$L$144))),Assumptions!$B$4)</f>
        <v>0</v>
      </c>
      <c r="N144" s="18" t="n">
        <f aca="false">MAX(Assumptions!$B$4,Assumptions!$B$24-($H$144+$I$144+$J$144+$K$144+$L$144+$M$144))</f>
        <v>585000000</v>
      </c>
      <c r="O144" s="18" t="n">
        <f aca="false">$J$112+$O$112+Assumptions!$B$20+IF($B$144=0,$AI$112,Assumptions!$B$4)+IF($C$144=0,$AF$112,Assumptions!$B$4)+IF($D$144=0,$AC$112,Assumptions!$B$4)+IF($E$144=0,$Z$112,Assumptions!$B$4)+IF($F$144=0,$W$112,Assumptions!$B$4)+IF($G$144=0,$T$112,Assumptions!$B$4)</f>
        <v>25813833.1063222</v>
      </c>
      <c r="P144" s="18" t="n">
        <f aca="false">IF(($N$144+Assumptions!$B$14*Assumptions!$B$13)&gt;($C$4*Assumptions!$B$7/Assumptions!$B$11),($C$4*Assumptions!$B$7/Assumptions!$B$11)*($O$144+Assumptions!$B$14)/($N$144+Assumptions!$B$14*Assumptions!$B$13-($C$4*Assumptions!$B$7/Assumptions!$B$11)),NA())</f>
        <v>5122100.46144523</v>
      </c>
      <c r="Q144" s="18" t="n">
        <f aca="false">IFERROR(($N$144+Assumptions!$B$14*Assumptions!$B$13)/($O$144+Assumptions!$B$14+$P$144),NA())</f>
        <v>17.5709165951435</v>
      </c>
      <c r="R144" s="18" t="n">
        <f aca="false">AND(ISNUMBER($P$144),$P$144&gt;Assumptions!$B$4,$Q$144&gt;Assumptions!$B$13)</f>
        <v>1</v>
      </c>
      <c r="S144" s="18" t="n">
        <f aca="false">IF($N$144&gt;($C$4*Assumptions!$B$7/Assumptions!$B$11),($C$4*Assumptions!$B$7/Assumptions!$B$11)*$O$144/($N$144-($C$4*Assumptions!$B$7/Assumptions!$B$11)),NA())</f>
        <v>4693424.2011495</v>
      </c>
      <c r="T144" s="18" t="n">
        <f aca="false">IFERROR($N$144/($O$144+$S$144),NA())</f>
        <v>19.175765100874</v>
      </c>
      <c r="U144" s="18" t="n">
        <f aca="false">AND(ISNUMBER($S$144),$S$144&gt;Assumptions!$B$4,$T$144&lt;=Assumptions!$B$13)</f>
        <v>0</v>
      </c>
      <c r="V144" s="18" t="n">
        <f aca="false">IF($R$144,$P$144,IF($U$144,$S$144,NA()))</f>
        <v>5122100.46144523</v>
      </c>
      <c r="W144" s="18" t="n">
        <f aca="false">IF($R$144,$Q$144,IF($U$144,$T$144,NA()))</f>
        <v>17.5709165951435</v>
      </c>
      <c r="X144" s="18" t="n">
        <f aca="false">$R$144</f>
        <v>1</v>
      </c>
      <c r="Y144" s="18" t="n">
        <f aca="false">IF($B$144=1,$H$144,$AI$112*$W$144)</f>
        <v>107768059.044336</v>
      </c>
      <c r="Z144" s="18" t="n">
        <f aca="false">IF($C$144=1,$I$144,$AF$112*$W$144)</f>
        <v>100000000</v>
      </c>
      <c r="AA144" s="18" t="n">
        <f aca="false">IF($D$144=1,$J$144,$AC$112*$W$144)</f>
        <v>42170199.8283443</v>
      </c>
      <c r="AB144" s="18" t="n">
        <f aca="false">IF($E$144=1,$K$144,$Z$112*$W$144)</f>
        <v>52712749.7854304</v>
      </c>
      <c r="AC144" s="18" t="n">
        <f aca="false">IF($F$144=1,$L$144,$W$112*$W$144)</f>
        <v>15000000</v>
      </c>
      <c r="AD144" s="18" t="n">
        <f aca="false">IF($G$144=1,$M$144,$T$112*$W$144)</f>
        <v>87854582.9757174</v>
      </c>
      <c r="AE144" s="18" t="n">
        <f aca="false">($C$4*Assumptions!$B$7/Assumptions!$B$11)</f>
        <v>90000000</v>
      </c>
      <c r="AF144" s="18" t="n">
        <f aca="false">($J$112+$O$112)*$W$144</f>
        <v>4928867.52202232</v>
      </c>
      <c r="AG144" s="18" t="n">
        <f aca="false">Assumptions!$B$20*$W$144</f>
        <v>158138249.356291</v>
      </c>
      <c r="AH144" s="18" t="n">
        <f aca="false">IF($R$144,Assumptions!$B$14*($W$144-Assumptions!$B$13),Assumptions!$B$4)</f>
        <v>41427291.4878587</v>
      </c>
      <c r="AI144" s="18" t="n">
        <f aca="false">$Y$144+$Z$144+$AA$144+$AB$144+$AC$144+$AD$144+$AE$144+$AF$144+$AG$144+$AH$144</f>
        <v>700000000</v>
      </c>
      <c r="AJ144" s="18" t="n">
        <f aca="false">IF(AND(ISNUMBER($V$144),($C$4*Assumptions!$B$7/Assumptions!$B$11)&gt;=Assumptions!$B$67,IF($B$144=1,$Y$144&gt;=INDEX($Y$126:$Y$189,1+$A$144-Assumptions!$B$78),$Y$144&gt;INDEX($Y$126:$Y$189,1+$A$144+Assumptions!$B$78)),IF($C$144=1,$Z$144&gt;=INDEX($Z$126:$Z$189,1+$A$144-Assumptions!$B$79),$Z$144&gt;INDEX($Z$126:$Z$189,1+$A$144+Assumptions!$B$79)),IF($D$144=1,$AA$144&gt;=INDEX($AA$126:$AA$189,1+$A$144-Assumptions!$B$80),$AA$144&gt;INDEX($AA$126:$AA$189,1+$A$144+Assumptions!$B$80)),IF($E$144=1,$AB$144&gt;=INDEX($AB$126:$AB$189,1+$A$144-Assumptions!$B$81),$AB$144&gt;INDEX($AB$126:$AB$189,1+$A$144+Assumptions!$B$81)),IF($F$144=1,$AC$144&gt;=INDEX($AC$126:$AC$189,1+$A$144-Assumptions!$B$82),$AC$144&gt;INDEX($AC$126:$AC$189,1+$A$144+Assumptions!$B$82)),IF($G$144=1,$AD$144&gt;=INDEX($AD$126:$AD$189,1+$A$144-Assumptions!$B$83),$AD$144&gt;INDEX($AD$126:$AD$189,1+$A$144+Assumptions!$B$83))),1,0)</f>
        <v>0</v>
      </c>
      <c r="AK144" s="16"/>
      <c r="AL144" s="16"/>
    </row>
    <row r="145" customFormat="false" ht="23.85" hidden="true" customHeight="false" outlineLevel="0" collapsed="false">
      <c r="A145" s="6" t="n">
        <f aca="false">ROW()-ROW($A$126)+Assumptions!$B$4</f>
        <v>19</v>
      </c>
      <c r="B145" s="18" t="n">
        <f aca="false">MOD(QUOTIENT($A$145,Assumptions!$B$78),2)</f>
        <v>0</v>
      </c>
      <c r="C145" s="18" t="n">
        <f aca="false">MOD(QUOTIENT($A$145,Assumptions!$B$79),2)</f>
        <v>1</v>
      </c>
      <c r="D145" s="18" t="n">
        <f aca="false">MOD(QUOTIENT($A$145,Assumptions!$B$80),2)</f>
        <v>0</v>
      </c>
      <c r="E145" s="18" t="n">
        <f aca="false">MOD(QUOTIENT($A$145,Assumptions!$B$81),2)</f>
        <v>0</v>
      </c>
      <c r="F145" s="18" t="n">
        <f aca="false">MOD(QUOTIENT($A$145,Assumptions!$B$82),2)</f>
        <v>1</v>
      </c>
      <c r="G145" s="18" t="n">
        <f aca="false">MOD(QUOTIENT($A$145,Assumptions!$B$83),2)</f>
        <v>1</v>
      </c>
      <c r="H145" s="18" t="n">
        <f aca="false">IF($B$145=1,MIN(Assumptions!$B$66,MAX(Assumptions!$B$4,Assumptions!$B$24-(Assumptions!$B$4))),Assumptions!$B$4)</f>
        <v>0</v>
      </c>
      <c r="I145" s="18" t="n">
        <f aca="false">IF($C$145=1,MIN(Assumptions!$B$61,MAX(Assumptions!$B$4,Assumptions!$B$24-($H$145))),Assumptions!$B$4)</f>
        <v>100000000</v>
      </c>
      <c r="J145" s="18" t="n">
        <f aca="false">IF($D$145=1,MIN(Assumptions!$B$56,MAX(Assumptions!$B$4,Assumptions!$B$24-($H$145+$I$145))),Assumptions!$B$4)</f>
        <v>0</v>
      </c>
      <c r="K145" s="18" t="n">
        <f aca="false">IF($E$145=1,MIN(Assumptions!$B$51,MAX(Assumptions!$B$4,Assumptions!$B$24-($H$145+$I$145+$J$145))),Assumptions!$B$4)</f>
        <v>0</v>
      </c>
      <c r="L145" s="18" t="n">
        <f aca="false">IF($F$145=1,MIN(Assumptions!$B$46,MAX(Assumptions!$B$4,Assumptions!$B$24-($H$145+$I$145+$J$145+$K$145))),Assumptions!$B$4)</f>
        <v>15000000</v>
      </c>
      <c r="M145" s="18" t="n">
        <f aca="false">IF($G$145=1,MIN(Assumptions!$B$41,MAX(Assumptions!$B$4,Assumptions!$B$24-($H$145+$I$145+$J$145+$K$145+$L$145))),Assumptions!$B$4)</f>
        <v>5000000</v>
      </c>
      <c r="N145" s="18" t="n">
        <f aca="false">MAX(Assumptions!$B$4,Assumptions!$B$24-($H$145+$I$145+$J$145+$K$145+$L$145+$M$145))</f>
        <v>580000000</v>
      </c>
      <c r="O145" s="18" t="n">
        <f aca="false">$J$112+$O$112+Assumptions!$B$20+IF($B$145=0,$AI$112,Assumptions!$B$4)+IF($C$145=0,$AF$112,Assumptions!$B$4)+IF($D$145=0,$AC$112,Assumptions!$B$4)+IF($E$145=0,$Z$112,Assumptions!$B$4)+IF($F$145=0,$W$112,Assumptions!$B$4)+IF($G$145=0,$T$112,Assumptions!$B$4)</f>
        <v>20813833.1063222</v>
      </c>
      <c r="P145" s="18" t="n">
        <f aca="false">IF(($N$145+Assumptions!$B$14*Assumptions!$B$13)&gt;($C$4*Assumptions!$B$7/Assumptions!$B$11),($C$4*Assumptions!$B$7/Assumptions!$B$11)*($O$145+Assumptions!$B$14)/($N$145+Assumptions!$B$14*Assumptions!$B$13-($C$4*Assumptions!$B$7/Assumptions!$B$11)),NA())</f>
        <v>4260395.89760203</v>
      </c>
      <c r="Q145" s="18" t="n">
        <f aca="false">IFERROR(($N$145+Assumptions!$B$14*Assumptions!$B$13)/($O$145+Assumptions!$B$14+$P$145),NA())</f>
        <v>21.1247973576016</v>
      </c>
      <c r="R145" s="18" t="n">
        <f aca="false">AND(ISNUMBER($P$145),$P$145&gt;Assumptions!$B$4,$Q$145&gt;Assumptions!$B$13)</f>
        <v>1</v>
      </c>
      <c r="S145" s="18" t="n">
        <f aca="false">IF($N$145&gt;($C$4*Assumptions!$B$7/Assumptions!$B$11),($C$4*Assumptions!$B$7/Assumptions!$B$11)*$O$145/($N$145-($C$4*Assumptions!$B$7/Assumptions!$B$11)),NA())</f>
        <v>3822948.93789592</v>
      </c>
      <c r="T145" s="18" t="n">
        <f aca="false">IFERROR($N$145/($O$145+$S$145),NA())</f>
        <v>23.5420356018499</v>
      </c>
      <c r="U145" s="18" t="n">
        <f aca="false">AND(ISNUMBER($S$145),$S$145&gt;Assumptions!$B$4,$T$145&lt;=Assumptions!$B$13)</f>
        <v>0</v>
      </c>
      <c r="V145" s="18" t="n">
        <f aca="false">IF($R$145,$P$145,IF($U$145,$S$145,NA()))</f>
        <v>4260395.89760203</v>
      </c>
      <c r="W145" s="18" t="n">
        <f aca="false">IF($R$145,$Q$145,IF($U$145,$T$145,NA()))</f>
        <v>21.1247973576016</v>
      </c>
      <c r="X145" s="18" t="n">
        <f aca="false">$R$145</f>
        <v>1</v>
      </c>
      <c r="Y145" s="18" t="n">
        <f aca="false">IF($B$145=1,$H$145,$AI$112*$W$145)</f>
        <v>129565147.987947</v>
      </c>
      <c r="Z145" s="18" t="n">
        <f aca="false">IF($C$145=1,$I$145,$AF$112*$W$145)</f>
        <v>100000000</v>
      </c>
      <c r="AA145" s="18" t="n">
        <f aca="false">IF($D$145=1,$J$145,$AC$112*$W$145)</f>
        <v>50699513.6582438</v>
      </c>
      <c r="AB145" s="18" t="n">
        <f aca="false">IF($E$145=1,$K$145,$Z$112*$W$145)</f>
        <v>63374392.0728047</v>
      </c>
      <c r="AC145" s="18" t="n">
        <f aca="false">IF($F$145=1,$L$145,$W$112*$W$145)</f>
        <v>15000000</v>
      </c>
      <c r="AD145" s="18" t="n">
        <f aca="false">IF($G$145=1,$M$145,$T$112*$W$145)</f>
        <v>5000000</v>
      </c>
      <c r="AE145" s="18" t="n">
        <f aca="false">($C$4*Assumptions!$B$7/Assumptions!$B$11)</f>
        <v>90000000</v>
      </c>
      <c r="AF145" s="18" t="n">
        <f aca="false">($J$112+$O$112)*$W$145</f>
        <v>5925776.66858678</v>
      </c>
      <c r="AG145" s="18" t="n">
        <f aca="false">Assumptions!$B$20*$W$145</f>
        <v>190123176.218414</v>
      </c>
      <c r="AH145" s="18" t="n">
        <f aca="false">IF($R$145,Assumptions!$B$14*($W$145-Assumptions!$B$13),Assumptions!$B$4)</f>
        <v>50311993.3940039</v>
      </c>
      <c r="AI145" s="18" t="n">
        <f aca="false">$Y$145+$Z$145+$AA$145+$AB$145+$AC$145+$AD$145+$AE$145+$AF$145+$AG$145+$AH$145</f>
        <v>700000000</v>
      </c>
      <c r="AJ145" s="18" t="n">
        <f aca="false">IF(AND(ISNUMBER($V$145),($C$4*Assumptions!$B$7/Assumptions!$B$11)&gt;=Assumptions!$B$67,IF($B$145=1,$Y$145&gt;=INDEX($Y$126:$Y$189,1+$A$145-Assumptions!$B$78),$Y$145&gt;INDEX($Y$126:$Y$189,1+$A$145+Assumptions!$B$78)),IF($C$145=1,$Z$145&gt;=INDEX($Z$126:$Z$189,1+$A$145-Assumptions!$B$79),$Z$145&gt;INDEX($Z$126:$Z$189,1+$A$145+Assumptions!$B$79)),IF($D$145=1,$AA$145&gt;=INDEX($AA$126:$AA$189,1+$A$145-Assumptions!$B$80),$AA$145&gt;INDEX($AA$126:$AA$189,1+$A$145+Assumptions!$B$80)),IF($E$145=1,$AB$145&gt;=INDEX($AB$126:$AB$189,1+$A$145-Assumptions!$B$81),$AB$145&gt;INDEX($AB$126:$AB$189,1+$A$145+Assumptions!$B$81)),IF($F$145=1,$AC$145&gt;=INDEX($AC$126:$AC$189,1+$A$145-Assumptions!$B$82),$AC$145&gt;INDEX($AC$126:$AC$189,1+$A$145+Assumptions!$B$82)),IF($G$145=1,$AD$145&gt;=INDEX($AD$126:$AD$189,1+$A$145-Assumptions!$B$83),$AD$145&gt;INDEX($AD$126:$AD$189,1+$A$145+Assumptions!$B$83))),1,0)</f>
        <v>0</v>
      </c>
      <c r="AK145" s="16"/>
      <c r="AL145" s="16"/>
    </row>
    <row r="146" customFormat="false" ht="23.85" hidden="true" customHeight="false" outlineLevel="0" collapsed="false">
      <c r="A146" s="6" t="n">
        <f aca="false">ROW()-ROW($A$126)+Assumptions!$B$4</f>
        <v>20</v>
      </c>
      <c r="B146" s="18" t="n">
        <f aca="false">MOD(QUOTIENT($A$146,Assumptions!$B$78),2)</f>
        <v>0</v>
      </c>
      <c r="C146" s="18" t="n">
        <f aca="false">MOD(QUOTIENT($A$146,Assumptions!$B$79),2)</f>
        <v>1</v>
      </c>
      <c r="D146" s="18" t="n">
        <f aca="false">MOD(QUOTIENT($A$146,Assumptions!$B$80),2)</f>
        <v>0</v>
      </c>
      <c r="E146" s="18" t="n">
        <f aca="false">MOD(QUOTIENT($A$146,Assumptions!$B$81),2)</f>
        <v>1</v>
      </c>
      <c r="F146" s="18" t="n">
        <f aca="false">MOD(QUOTIENT($A$146,Assumptions!$B$82),2)</f>
        <v>0</v>
      </c>
      <c r="G146" s="18" t="n">
        <f aca="false">MOD(QUOTIENT($A$146,Assumptions!$B$83),2)</f>
        <v>0</v>
      </c>
      <c r="H146" s="18" t="n">
        <f aca="false">IF($B$146=1,MIN(Assumptions!$B$66,MAX(Assumptions!$B$4,Assumptions!$B$24-(Assumptions!$B$4))),Assumptions!$B$4)</f>
        <v>0</v>
      </c>
      <c r="I146" s="18" t="n">
        <f aca="false">IF($C$146=1,MIN(Assumptions!$B$61,MAX(Assumptions!$B$4,Assumptions!$B$24-($H$146))),Assumptions!$B$4)</f>
        <v>100000000</v>
      </c>
      <c r="J146" s="18" t="n">
        <f aca="false">IF($D$146=1,MIN(Assumptions!$B$56,MAX(Assumptions!$B$4,Assumptions!$B$24-($H$146+$I$146))),Assumptions!$B$4)</f>
        <v>0</v>
      </c>
      <c r="K146" s="18" t="n">
        <f aca="false">IF($E$146=1,MIN(Assumptions!$B$51,MAX(Assumptions!$B$4,Assumptions!$B$24-($H$146+$I$146+$J$146))),Assumptions!$B$4)</f>
        <v>30000000</v>
      </c>
      <c r="L146" s="18" t="n">
        <f aca="false">IF($F$146=1,MIN(Assumptions!$B$46,MAX(Assumptions!$B$4,Assumptions!$B$24-($H$146+$I$146+$J$146+$K$146))),Assumptions!$B$4)</f>
        <v>0</v>
      </c>
      <c r="M146" s="18" t="n">
        <f aca="false">IF($G$146=1,MIN(Assumptions!$B$41,MAX(Assumptions!$B$4,Assumptions!$B$24-($H$146+$I$146+$J$146+$K$146+$L$146))),Assumptions!$B$4)</f>
        <v>0</v>
      </c>
      <c r="N146" s="18" t="n">
        <f aca="false">MAX(Assumptions!$B$4,Assumptions!$B$24-($H$146+$I$146+$J$146+$K$146+$L$146+$M$146))</f>
        <v>570000000</v>
      </c>
      <c r="O146" s="18" t="n">
        <f aca="false">$J$112+$O$112+Assumptions!$B$20+IF($B$146=0,$AI$112,Assumptions!$B$4)+IF($C$146=0,$AF$112,Assumptions!$B$4)+IF($D$146=0,$AC$112,Assumptions!$B$4)+IF($E$146=0,$Z$112,Assumptions!$B$4)+IF($F$146=0,$W$112,Assumptions!$B$4)+IF($G$146=0,$T$112,Assumptions!$B$4)</f>
        <v>27813833.1063222</v>
      </c>
      <c r="P146" s="18" t="n">
        <f aca="false">IF(($N$146+Assumptions!$B$14*Assumptions!$B$13)&gt;($C$4*Assumptions!$B$7/Assumptions!$B$11),($C$4*Assumptions!$B$7/Assumptions!$B$11)*($O$146+Assumptions!$B$14)/($N$146+Assumptions!$B$14*Assumptions!$B$13-($C$4*Assumptions!$B$7/Assumptions!$B$11)),NA())</f>
        <v>5654393.74003938</v>
      </c>
      <c r="Q146" s="18" t="n">
        <f aca="false">IFERROR(($N$146+Assumptions!$B$14*Assumptions!$B$13)/($O$146+Assumptions!$B$14+$P$146),NA())</f>
        <v>15.9168257708515</v>
      </c>
      <c r="R146" s="18" t="n">
        <f aca="false">AND(ISNUMBER($P$146),$P$146&gt;Assumptions!$B$4,$Q$146&gt;Assumptions!$B$13)</f>
        <v>1</v>
      </c>
      <c r="S146" s="18" t="n">
        <f aca="false">IF($N$146&gt;($C$4*Assumptions!$B$7/Assumptions!$B$11),($C$4*Assumptions!$B$7/Assumptions!$B$11)*$O$146/($N$146-($C$4*Assumptions!$B$7/Assumptions!$B$11)),NA())</f>
        <v>5215093.70743542</v>
      </c>
      <c r="T146" s="18" t="n">
        <f aca="false">IFERROR($N$146/($O$146+$S$146),NA())</f>
        <v>17.2575997765261</v>
      </c>
      <c r="U146" s="18" t="n">
        <f aca="false">AND(ISNUMBER($S$146),$S$146&gt;Assumptions!$B$4,$T$146&lt;=Assumptions!$B$13)</f>
        <v>0</v>
      </c>
      <c r="V146" s="18" t="n">
        <f aca="false">IF($R$146,$P$146,IF($U$146,$S$146,NA()))</f>
        <v>5654393.74003938</v>
      </c>
      <c r="W146" s="18" t="n">
        <f aca="false">IF($R$146,$Q$146,IF($U$146,$T$146,NA()))</f>
        <v>15.9168257708515</v>
      </c>
      <c r="X146" s="18" t="n">
        <f aca="false">$R$146</f>
        <v>1</v>
      </c>
      <c r="Y146" s="18" t="n">
        <f aca="false">IF($B$146=1,$H$146,$AI$112*$W$146)</f>
        <v>97622990.2511536</v>
      </c>
      <c r="Z146" s="18" t="n">
        <f aca="false">IF($C$146=1,$I$146,$AF$112*$W$146)</f>
        <v>100000000</v>
      </c>
      <c r="AA146" s="18" t="n">
        <f aca="false">IF($D$146=1,$J$146,$AC$112*$W$146)</f>
        <v>38200381.8500435</v>
      </c>
      <c r="AB146" s="18" t="n">
        <f aca="false">IF($E$146=1,$K$146,$Z$112*$W$146)</f>
        <v>30000000</v>
      </c>
      <c r="AC146" s="18" t="n">
        <f aca="false">IF($F$146=1,$L$146,$W$112*$W$146)</f>
        <v>79584128.8542573</v>
      </c>
      <c r="AD146" s="18" t="n">
        <f aca="false">IF($G$146=1,$M$146,$T$112*$W$146)</f>
        <v>79584128.8542573</v>
      </c>
      <c r="AE146" s="18" t="n">
        <f aca="false">($C$4*Assumptions!$B$7/Assumptions!$B$11)</f>
        <v>90000000</v>
      </c>
      <c r="AF146" s="18" t="n">
        <f aca="false">($J$112+$O$112)*$W$146</f>
        <v>4464873.82549647</v>
      </c>
      <c r="AG146" s="18" t="n">
        <f aca="false">Assumptions!$B$20*$W$146</f>
        <v>143251431.937663</v>
      </c>
      <c r="AH146" s="18" t="n">
        <f aca="false">IF($R$146,Assumptions!$B$14*($W$146-Assumptions!$B$13),Assumptions!$B$4)</f>
        <v>37292064.4271287</v>
      </c>
      <c r="AI146" s="18" t="n">
        <f aca="false">$Y$146+$Z$146+$AA$146+$AB$146+$AC$146+$AD$146+$AE$146+$AF$146+$AG$146+$AH$146</f>
        <v>700000000</v>
      </c>
      <c r="AJ146" s="18" t="n">
        <f aca="false">IF(AND(ISNUMBER($V$146),($C$4*Assumptions!$B$7/Assumptions!$B$11)&gt;=Assumptions!$B$67,IF($B$146=1,$Y$146&gt;=INDEX($Y$126:$Y$189,1+$A$146-Assumptions!$B$78),$Y$146&gt;INDEX($Y$126:$Y$189,1+$A$146+Assumptions!$B$78)),IF($C$146=1,$Z$146&gt;=INDEX($Z$126:$Z$189,1+$A$146-Assumptions!$B$79),$Z$146&gt;INDEX($Z$126:$Z$189,1+$A$146+Assumptions!$B$79)),IF($D$146=1,$AA$146&gt;=INDEX($AA$126:$AA$189,1+$A$146-Assumptions!$B$80),$AA$146&gt;INDEX($AA$126:$AA$189,1+$A$146+Assumptions!$B$80)),IF($E$146=1,$AB$146&gt;=INDEX($AB$126:$AB$189,1+$A$146-Assumptions!$B$81),$AB$146&gt;INDEX($AB$126:$AB$189,1+$A$146+Assumptions!$B$81)),IF($F$146=1,$AC$146&gt;=INDEX($AC$126:$AC$189,1+$A$146-Assumptions!$B$82),$AC$146&gt;INDEX($AC$126:$AC$189,1+$A$146+Assumptions!$B$82)),IF($G$146=1,$AD$146&gt;=INDEX($AD$126:$AD$189,1+$A$146-Assumptions!$B$83),$AD$146&gt;INDEX($AD$126:$AD$189,1+$A$146+Assumptions!$B$83))),1,0)</f>
        <v>0</v>
      </c>
      <c r="AK146" s="16"/>
      <c r="AL146" s="16"/>
    </row>
    <row r="147" customFormat="false" ht="23.85" hidden="true" customHeight="false" outlineLevel="0" collapsed="false">
      <c r="A147" s="6" t="n">
        <f aca="false">ROW()-ROW($A$126)+Assumptions!$B$4</f>
        <v>21</v>
      </c>
      <c r="B147" s="18" t="n">
        <f aca="false">MOD(QUOTIENT($A$147,Assumptions!$B$78),2)</f>
        <v>0</v>
      </c>
      <c r="C147" s="18" t="n">
        <f aca="false">MOD(QUOTIENT($A$147,Assumptions!$B$79),2)</f>
        <v>1</v>
      </c>
      <c r="D147" s="18" t="n">
        <f aca="false">MOD(QUOTIENT($A$147,Assumptions!$B$80),2)</f>
        <v>0</v>
      </c>
      <c r="E147" s="18" t="n">
        <f aca="false">MOD(QUOTIENT($A$147,Assumptions!$B$81),2)</f>
        <v>1</v>
      </c>
      <c r="F147" s="18" t="n">
        <f aca="false">MOD(QUOTIENT($A$147,Assumptions!$B$82),2)</f>
        <v>0</v>
      </c>
      <c r="G147" s="18" t="n">
        <f aca="false">MOD(QUOTIENT($A$147,Assumptions!$B$83),2)</f>
        <v>1</v>
      </c>
      <c r="H147" s="18" t="n">
        <f aca="false">IF($B$147=1,MIN(Assumptions!$B$66,MAX(Assumptions!$B$4,Assumptions!$B$24-(Assumptions!$B$4))),Assumptions!$B$4)</f>
        <v>0</v>
      </c>
      <c r="I147" s="18" t="n">
        <f aca="false">IF($C$147=1,MIN(Assumptions!$B$61,MAX(Assumptions!$B$4,Assumptions!$B$24-($H$147))),Assumptions!$B$4)</f>
        <v>100000000</v>
      </c>
      <c r="J147" s="18" t="n">
        <f aca="false">IF($D$147=1,MIN(Assumptions!$B$56,MAX(Assumptions!$B$4,Assumptions!$B$24-($H$147+$I$147))),Assumptions!$B$4)</f>
        <v>0</v>
      </c>
      <c r="K147" s="18" t="n">
        <f aca="false">IF($E$147=1,MIN(Assumptions!$B$51,MAX(Assumptions!$B$4,Assumptions!$B$24-($H$147+$I$147+$J$147))),Assumptions!$B$4)</f>
        <v>30000000</v>
      </c>
      <c r="L147" s="18" t="n">
        <f aca="false">IF($F$147=1,MIN(Assumptions!$B$46,MAX(Assumptions!$B$4,Assumptions!$B$24-($H$147+$I$147+$J$147+$K$147))),Assumptions!$B$4)</f>
        <v>0</v>
      </c>
      <c r="M147" s="18" t="n">
        <f aca="false">IF($G$147=1,MIN(Assumptions!$B$41,MAX(Assumptions!$B$4,Assumptions!$B$24-($H$147+$I$147+$J$147+$K$147+$L$147))),Assumptions!$B$4)</f>
        <v>5000000</v>
      </c>
      <c r="N147" s="18" t="n">
        <f aca="false">MAX(Assumptions!$B$4,Assumptions!$B$24-($H$147+$I$147+$J$147+$K$147+$L$147+$M$147))</f>
        <v>565000000</v>
      </c>
      <c r="O147" s="18" t="n">
        <f aca="false">$J$112+$O$112+Assumptions!$B$20+IF($B$147=0,$AI$112,Assumptions!$B$4)+IF($C$147=0,$AF$112,Assumptions!$B$4)+IF($D$147=0,$AC$112,Assumptions!$B$4)+IF($E$147=0,$Z$112,Assumptions!$B$4)+IF($F$147=0,$W$112,Assumptions!$B$4)+IF($G$147=0,$T$112,Assumptions!$B$4)</f>
        <v>22813833.1063222</v>
      </c>
      <c r="P147" s="18" t="n">
        <f aca="false">IF(($N$147+Assumptions!$B$14*Assumptions!$B$13)&gt;($C$4*Assumptions!$B$7/Assumptions!$B$11),($C$4*Assumptions!$B$7/Assumptions!$B$11)*($O$147+Assumptions!$B$14)/($N$147+Assumptions!$B$14*Assumptions!$B$13-($C$4*Assumptions!$B$7/Assumptions!$B$11)),NA())</f>
        <v>4771193.67449006</v>
      </c>
      <c r="Q147" s="18" t="n">
        <f aca="false">IFERROR(($N$147+Assumptions!$B$14*Assumptions!$B$13)/($O$147+Assumptions!$B$14+$P$147),NA())</f>
        <v>18.8632040827014</v>
      </c>
      <c r="R147" s="18" t="n">
        <f aca="false">AND(ISNUMBER($P$147),$P$147&gt;Assumptions!$B$4,$Q$147&gt;Assumptions!$B$13)</f>
        <v>1</v>
      </c>
      <c r="S147" s="18" t="n">
        <f aca="false">IF($N$147&gt;($C$4*Assumptions!$B$7/Assumptions!$B$11),($C$4*Assumptions!$B$7/Assumptions!$B$11)*$O$147/($N$147-($C$4*Assumptions!$B$7/Assumptions!$B$11)),NA())</f>
        <v>4322621.00961895</v>
      </c>
      <c r="T147" s="18" t="n">
        <f aca="false">IFERROR($N$147/($O$147+$S$147),NA())</f>
        <v>20.8207010977198</v>
      </c>
      <c r="U147" s="18" t="n">
        <f aca="false">AND(ISNUMBER($S$147),$S$147&gt;Assumptions!$B$4,$T$147&lt;=Assumptions!$B$13)</f>
        <v>0</v>
      </c>
      <c r="V147" s="18" t="n">
        <f aca="false">IF($R$147,$P$147,IF($U$147,$S$147,NA()))</f>
        <v>4771193.67449006</v>
      </c>
      <c r="W147" s="18" t="n">
        <f aca="false">IF($R$147,$Q$147,IF($U$147,$T$147,NA()))</f>
        <v>18.8632040827014</v>
      </c>
      <c r="X147" s="18" t="n">
        <f aca="false">$R$147</f>
        <v>1</v>
      </c>
      <c r="Y147" s="18" t="n">
        <f aca="false">IF($B$147=1,$H$147,$AI$112*$W$147)</f>
        <v>115694072.09592</v>
      </c>
      <c r="Z147" s="18" t="n">
        <f aca="false">IF($C$147=1,$I$147,$AF$112*$W$147)</f>
        <v>100000000</v>
      </c>
      <c r="AA147" s="18" t="n">
        <f aca="false">IF($D$147=1,$J$147,$AC$112*$W$147)</f>
        <v>45271689.7984834</v>
      </c>
      <c r="AB147" s="18" t="n">
        <f aca="false">IF($E$147=1,$K$147,$Z$112*$W$147)</f>
        <v>30000000</v>
      </c>
      <c r="AC147" s="18" t="n">
        <f aca="false">IF($F$147=1,$L$147,$W$112*$W$147)</f>
        <v>94316020.4135071</v>
      </c>
      <c r="AD147" s="18" t="n">
        <f aca="false">IF($G$147=1,$M$147,$T$112*$W$147)</f>
        <v>5000000</v>
      </c>
      <c r="AE147" s="18" t="n">
        <f aca="false">($C$4*Assumptions!$B$7/Assumptions!$B$11)</f>
        <v>90000000</v>
      </c>
      <c r="AF147" s="18" t="n">
        <f aca="false">($J$112+$O$112)*$W$147</f>
        <v>5291370.74102347</v>
      </c>
      <c r="AG147" s="18" t="n">
        <f aca="false">Assumptions!$B$20*$W$147</f>
        <v>169768836.744313</v>
      </c>
      <c r="AH147" s="18" t="n">
        <f aca="false">IF($R$147,Assumptions!$B$14*($W$147-Assumptions!$B$13),Assumptions!$B$4)</f>
        <v>44658010.2067535</v>
      </c>
      <c r="AI147" s="18" t="n">
        <f aca="false">$Y$147+$Z$147+$AA$147+$AB$147+$AC$147+$AD$147+$AE$147+$AF$147+$AG$147+$AH$147</f>
        <v>700000000</v>
      </c>
      <c r="AJ147" s="18" t="n">
        <f aca="false">IF(AND(ISNUMBER($V$147),($C$4*Assumptions!$B$7/Assumptions!$B$11)&gt;=Assumptions!$B$67,IF($B$147=1,$Y$147&gt;=INDEX($Y$126:$Y$189,1+$A$147-Assumptions!$B$78),$Y$147&gt;INDEX($Y$126:$Y$189,1+$A$147+Assumptions!$B$78)),IF($C$147=1,$Z$147&gt;=INDEX($Z$126:$Z$189,1+$A$147-Assumptions!$B$79),$Z$147&gt;INDEX($Z$126:$Z$189,1+$A$147+Assumptions!$B$79)),IF($D$147=1,$AA$147&gt;=INDEX($AA$126:$AA$189,1+$A$147-Assumptions!$B$80),$AA$147&gt;INDEX($AA$126:$AA$189,1+$A$147+Assumptions!$B$80)),IF($E$147=1,$AB$147&gt;=INDEX($AB$126:$AB$189,1+$A$147-Assumptions!$B$81),$AB$147&gt;INDEX($AB$126:$AB$189,1+$A$147+Assumptions!$B$81)),IF($F$147=1,$AC$147&gt;=INDEX($AC$126:$AC$189,1+$A$147-Assumptions!$B$82),$AC$147&gt;INDEX($AC$126:$AC$189,1+$A$147+Assumptions!$B$82)),IF($G$147=1,$AD$147&gt;=INDEX($AD$126:$AD$189,1+$A$147-Assumptions!$B$83),$AD$147&gt;INDEX($AD$126:$AD$189,1+$A$147+Assumptions!$B$83))),1,0)</f>
        <v>0</v>
      </c>
      <c r="AK147" s="16"/>
      <c r="AL147" s="16"/>
    </row>
    <row r="148" customFormat="false" ht="23.85" hidden="true" customHeight="false" outlineLevel="0" collapsed="false">
      <c r="A148" s="6" t="n">
        <f aca="false">ROW()-ROW($A$126)+Assumptions!$B$4</f>
        <v>22</v>
      </c>
      <c r="B148" s="18" t="n">
        <f aca="false">MOD(QUOTIENT($A$148,Assumptions!$B$78),2)</f>
        <v>0</v>
      </c>
      <c r="C148" s="18" t="n">
        <f aca="false">MOD(QUOTIENT($A$148,Assumptions!$B$79),2)</f>
        <v>1</v>
      </c>
      <c r="D148" s="18" t="n">
        <f aca="false">MOD(QUOTIENT($A$148,Assumptions!$B$80),2)</f>
        <v>0</v>
      </c>
      <c r="E148" s="18" t="n">
        <f aca="false">MOD(QUOTIENT($A$148,Assumptions!$B$81),2)</f>
        <v>1</v>
      </c>
      <c r="F148" s="18" t="n">
        <f aca="false">MOD(QUOTIENT($A$148,Assumptions!$B$82),2)</f>
        <v>1</v>
      </c>
      <c r="G148" s="18" t="n">
        <f aca="false">MOD(QUOTIENT($A$148,Assumptions!$B$83),2)</f>
        <v>0</v>
      </c>
      <c r="H148" s="18" t="n">
        <f aca="false">IF($B$148=1,MIN(Assumptions!$B$66,MAX(Assumptions!$B$4,Assumptions!$B$24-(Assumptions!$B$4))),Assumptions!$B$4)</f>
        <v>0</v>
      </c>
      <c r="I148" s="18" t="n">
        <f aca="false">IF($C$148=1,MIN(Assumptions!$B$61,MAX(Assumptions!$B$4,Assumptions!$B$24-($H$148))),Assumptions!$B$4)</f>
        <v>100000000</v>
      </c>
      <c r="J148" s="18" t="n">
        <f aca="false">IF($D$148=1,MIN(Assumptions!$B$56,MAX(Assumptions!$B$4,Assumptions!$B$24-($H$148+$I$148))),Assumptions!$B$4)</f>
        <v>0</v>
      </c>
      <c r="K148" s="18" t="n">
        <f aca="false">IF($E$148=1,MIN(Assumptions!$B$51,MAX(Assumptions!$B$4,Assumptions!$B$24-($H$148+$I$148+$J$148))),Assumptions!$B$4)</f>
        <v>30000000</v>
      </c>
      <c r="L148" s="18" t="n">
        <f aca="false">IF($F$148=1,MIN(Assumptions!$B$46,MAX(Assumptions!$B$4,Assumptions!$B$24-($H$148+$I$148+$J$148+$K$148))),Assumptions!$B$4)</f>
        <v>15000000</v>
      </c>
      <c r="M148" s="18" t="n">
        <f aca="false">IF($G$148=1,MIN(Assumptions!$B$41,MAX(Assumptions!$B$4,Assumptions!$B$24-($H$148+$I$148+$J$148+$K$148+$L$148))),Assumptions!$B$4)</f>
        <v>0</v>
      </c>
      <c r="N148" s="18" t="n">
        <f aca="false">MAX(Assumptions!$B$4,Assumptions!$B$24-($H$148+$I$148+$J$148+$K$148+$L$148+$M$148))</f>
        <v>555000000</v>
      </c>
      <c r="O148" s="18" t="n">
        <f aca="false">$J$112+$O$112+Assumptions!$B$20+IF($B$148=0,$AI$112,Assumptions!$B$4)+IF($C$148=0,$AF$112,Assumptions!$B$4)+IF($D$148=0,$AC$112,Assumptions!$B$4)+IF($E$148=0,$Z$112,Assumptions!$B$4)+IF($F$148=0,$W$112,Assumptions!$B$4)+IF($G$148=0,$T$112,Assumptions!$B$4)</f>
        <v>22813833.1063222</v>
      </c>
      <c r="P148" s="18" t="n">
        <f aca="false">IF(($N$148+Assumptions!$B$14*Assumptions!$B$13)&gt;($C$4*Assumptions!$B$7/Assumptions!$B$11),($C$4*Assumptions!$B$7/Assumptions!$B$11)*($O$148+Assumptions!$B$14)/($N$148+Assumptions!$B$14*Assumptions!$B$13-($C$4*Assumptions!$B$7/Assumptions!$B$11)),NA())</f>
        <v>4873251.29319573</v>
      </c>
      <c r="Q148" s="18" t="n">
        <f aca="false">IFERROR(($N$148+Assumptions!$B$14*Assumptions!$B$13)/($O$148+Assumptions!$B$14+$P$148),NA())</f>
        <v>18.4681631595035</v>
      </c>
      <c r="R148" s="18" t="n">
        <f aca="false">AND(ISNUMBER($P$148),$P$148&gt;Assumptions!$B$4,$Q$148&gt;Assumptions!$B$13)</f>
        <v>1</v>
      </c>
      <c r="S148" s="18" t="n">
        <f aca="false">IF($N$148&gt;($C$4*Assumptions!$B$7/Assumptions!$B$11),($C$4*Assumptions!$B$7/Assumptions!$B$11)*$O$148/($N$148-($C$4*Assumptions!$B$7/Assumptions!$B$11)),NA())</f>
        <v>4415580.60122366</v>
      </c>
      <c r="T148" s="18" t="n">
        <f aca="false">IFERROR($N$148/($O$148+$S$148),NA())</f>
        <v>20.3823705482941</v>
      </c>
      <c r="U148" s="18" t="n">
        <f aca="false">AND(ISNUMBER($S$148),$S$148&gt;Assumptions!$B$4,$T$148&lt;=Assumptions!$B$13)</f>
        <v>0</v>
      </c>
      <c r="V148" s="18" t="n">
        <f aca="false">IF($R$148,$P$148,IF($U$148,$S$148,NA()))</f>
        <v>4873251.29319573</v>
      </c>
      <c r="W148" s="18" t="n">
        <f aca="false">IF($R$148,$Q$148,IF($U$148,$T$148,NA()))</f>
        <v>18.4681631595035</v>
      </c>
      <c r="X148" s="18" t="n">
        <f aca="false">$R$148</f>
        <v>1</v>
      </c>
      <c r="Y148" s="18" t="n">
        <f aca="false">IF($B$148=1,$H$148,$AI$112*$W$148)</f>
        <v>113271159.591293</v>
      </c>
      <c r="Z148" s="18" t="n">
        <f aca="false">IF($C$148=1,$I$148,$AF$112*$W$148)</f>
        <v>100000000</v>
      </c>
      <c r="AA148" s="18" t="n">
        <f aca="false">IF($D$148=1,$J$148,$AC$112*$W$148)</f>
        <v>44323591.5828084</v>
      </c>
      <c r="AB148" s="18" t="n">
        <f aca="false">IF($E$148=1,$K$148,$Z$112*$W$148)</f>
        <v>30000000</v>
      </c>
      <c r="AC148" s="18" t="n">
        <f aca="false">IF($F$148=1,$L$148,$W$112*$W$148)</f>
        <v>15000000</v>
      </c>
      <c r="AD148" s="18" t="n">
        <f aca="false">IF($G$148=1,$M$148,$T$112*$W$148)</f>
        <v>92340815.7975174</v>
      </c>
      <c r="AE148" s="18" t="n">
        <f aca="false">($C$4*Assumptions!$B$7/Assumptions!$B$11)</f>
        <v>90000000</v>
      </c>
      <c r="AF148" s="18" t="n">
        <f aca="false">($J$112+$O$112)*$W$148</f>
        <v>5180556.69409104</v>
      </c>
      <c r="AG148" s="18" t="n">
        <f aca="false">Assumptions!$B$20*$W$148</f>
        <v>166213468.435531</v>
      </c>
      <c r="AH148" s="18" t="n">
        <f aca="false">IF($R$148,Assumptions!$B$14*($W$148-Assumptions!$B$13),Assumptions!$B$4)</f>
        <v>43670407.8987587</v>
      </c>
      <c r="AI148" s="18" t="n">
        <f aca="false">$Y$148+$Z$148+$AA$148+$AB$148+$AC$148+$AD$148+$AE$148+$AF$148+$AG$148+$AH$148</f>
        <v>700000000</v>
      </c>
      <c r="AJ148" s="18" t="n">
        <f aca="false">IF(AND(ISNUMBER($V$148),($C$4*Assumptions!$B$7/Assumptions!$B$11)&gt;=Assumptions!$B$67,IF($B$148=1,$Y$148&gt;=INDEX($Y$126:$Y$189,1+$A$148-Assumptions!$B$78),$Y$148&gt;INDEX($Y$126:$Y$189,1+$A$148+Assumptions!$B$78)),IF($C$148=1,$Z$148&gt;=INDEX($Z$126:$Z$189,1+$A$148-Assumptions!$B$79),$Z$148&gt;INDEX($Z$126:$Z$189,1+$A$148+Assumptions!$B$79)),IF($D$148=1,$AA$148&gt;=INDEX($AA$126:$AA$189,1+$A$148-Assumptions!$B$80),$AA$148&gt;INDEX($AA$126:$AA$189,1+$A$148+Assumptions!$B$80)),IF($E$148=1,$AB$148&gt;=INDEX($AB$126:$AB$189,1+$A$148-Assumptions!$B$81),$AB$148&gt;INDEX($AB$126:$AB$189,1+$A$148+Assumptions!$B$81)),IF($F$148=1,$AC$148&gt;=INDEX($AC$126:$AC$189,1+$A$148-Assumptions!$B$82),$AC$148&gt;INDEX($AC$126:$AC$189,1+$A$148+Assumptions!$B$82)),IF($G$148=1,$AD$148&gt;=INDEX($AD$126:$AD$189,1+$A$148-Assumptions!$B$83),$AD$148&gt;INDEX($AD$126:$AD$189,1+$A$148+Assumptions!$B$83))),1,0)</f>
        <v>0</v>
      </c>
      <c r="AK148" s="16"/>
      <c r="AL148" s="16"/>
    </row>
    <row r="149" customFormat="false" ht="23.85" hidden="true" customHeight="false" outlineLevel="0" collapsed="false">
      <c r="A149" s="6" t="n">
        <f aca="false">ROW()-ROW($A$126)+Assumptions!$B$4</f>
        <v>23</v>
      </c>
      <c r="B149" s="18" t="n">
        <f aca="false">MOD(QUOTIENT($A$149,Assumptions!$B$78),2)</f>
        <v>0</v>
      </c>
      <c r="C149" s="18" t="n">
        <f aca="false">MOD(QUOTIENT($A$149,Assumptions!$B$79),2)</f>
        <v>1</v>
      </c>
      <c r="D149" s="18" t="n">
        <f aca="false">MOD(QUOTIENT($A$149,Assumptions!$B$80),2)</f>
        <v>0</v>
      </c>
      <c r="E149" s="18" t="n">
        <f aca="false">MOD(QUOTIENT($A$149,Assumptions!$B$81),2)</f>
        <v>1</v>
      </c>
      <c r="F149" s="18" t="n">
        <f aca="false">MOD(QUOTIENT($A$149,Assumptions!$B$82),2)</f>
        <v>1</v>
      </c>
      <c r="G149" s="18" t="n">
        <f aca="false">MOD(QUOTIENT($A$149,Assumptions!$B$83),2)</f>
        <v>1</v>
      </c>
      <c r="H149" s="18" t="n">
        <f aca="false">IF($B$149=1,MIN(Assumptions!$B$66,MAX(Assumptions!$B$4,Assumptions!$B$24-(Assumptions!$B$4))),Assumptions!$B$4)</f>
        <v>0</v>
      </c>
      <c r="I149" s="18" t="n">
        <f aca="false">IF($C$149=1,MIN(Assumptions!$B$61,MAX(Assumptions!$B$4,Assumptions!$B$24-($H$149))),Assumptions!$B$4)</f>
        <v>100000000</v>
      </c>
      <c r="J149" s="18" t="n">
        <f aca="false">IF($D$149=1,MIN(Assumptions!$B$56,MAX(Assumptions!$B$4,Assumptions!$B$24-($H$149+$I$149))),Assumptions!$B$4)</f>
        <v>0</v>
      </c>
      <c r="K149" s="18" t="n">
        <f aca="false">IF($E$149=1,MIN(Assumptions!$B$51,MAX(Assumptions!$B$4,Assumptions!$B$24-($H$149+$I$149+$J$149))),Assumptions!$B$4)</f>
        <v>30000000</v>
      </c>
      <c r="L149" s="18" t="n">
        <f aca="false">IF($F$149=1,MIN(Assumptions!$B$46,MAX(Assumptions!$B$4,Assumptions!$B$24-($H$149+$I$149+$J$149+$K$149))),Assumptions!$B$4)</f>
        <v>15000000</v>
      </c>
      <c r="M149" s="18" t="n">
        <f aca="false">IF($G$149=1,MIN(Assumptions!$B$41,MAX(Assumptions!$B$4,Assumptions!$B$24-($H$149+$I$149+$J$149+$K$149+$L$149))),Assumptions!$B$4)</f>
        <v>5000000</v>
      </c>
      <c r="N149" s="18" t="n">
        <f aca="false">MAX(Assumptions!$B$4,Assumptions!$B$24-($H$149+$I$149+$J$149+$K$149+$L$149+$M$149))</f>
        <v>550000000</v>
      </c>
      <c r="O149" s="18" t="n">
        <f aca="false">$J$112+$O$112+Assumptions!$B$20+IF($B$149=0,$AI$112,Assumptions!$B$4)+IF($C$149=0,$AF$112,Assumptions!$B$4)+IF($D$149=0,$AC$112,Assumptions!$B$4)+IF($E$149=0,$Z$112,Assumptions!$B$4)+IF($F$149=0,$W$112,Assumptions!$B$4)+IF($G$149=0,$T$112,Assumptions!$B$4)</f>
        <v>17813833.1063222</v>
      </c>
      <c r="P149" s="18" t="n">
        <f aca="false">IF(($N$149+Assumptions!$B$14*Assumptions!$B$13)&gt;($C$4*Assumptions!$B$7/Assumptions!$B$11),($C$4*Assumptions!$B$7/Assumptions!$B$11)*($O$149+Assumptions!$B$14)/($N$149+Assumptions!$B$14*Assumptions!$B$13-($C$4*Assumptions!$B$7/Assumptions!$B$11)),NA())</f>
        <v>3952962.11798703</v>
      </c>
      <c r="Q149" s="18" t="n">
        <f aca="false">IFERROR(($N$149+Assumptions!$B$14*Assumptions!$B$13)/($O$149+Assumptions!$B$14+$P$149),NA())</f>
        <v>22.7677365261043</v>
      </c>
      <c r="R149" s="18" t="n">
        <f aca="false">AND(ISNUMBER($P$149),$P$149&gt;Assumptions!$B$4,$Q$149&gt;Assumptions!$B$13)</f>
        <v>1</v>
      </c>
      <c r="S149" s="18" t="n">
        <f aca="false">IF($N$149&gt;($C$4*Assumptions!$B$7/Assumptions!$B$11),($C$4*Assumptions!$B$7/Assumptions!$B$11)*$O$149/($N$149-($C$4*Assumptions!$B$7/Assumptions!$B$11)),NA())</f>
        <v>3485315.17297609</v>
      </c>
      <c r="T149" s="18" t="n">
        <f aca="false">IFERROR($N$149/($O$149+$S$149),NA())</f>
        <v>25.8226288106821</v>
      </c>
      <c r="U149" s="18" t="n">
        <f aca="false">AND(ISNUMBER($S$149),$S$149&gt;Assumptions!$B$4,$T$149&lt;=Assumptions!$B$13)</f>
        <v>0</v>
      </c>
      <c r="V149" s="18" t="n">
        <f aca="false">IF($R$149,$P$149,IF($U$149,$S$149,NA()))</f>
        <v>3952962.11798703</v>
      </c>
      <c r="W149" s="18" t="n">
        <f aca="false">IF($R$149,$Q$149,IF($U$149,$T$149,NA()))</f>
        <v>22.7677365261043</v>
      </c>
      <c r="X149" s="18" t="n">
        <f aca="false">$R$149</f>
        <v>1</v>
      </c>
      <c r="Y149" s="18" t="n">
        <f aca="false">IF($B$149=1,$H$149,$AI$112*$W$149)</f>
        <v>139641820.104551</v>
      </c>
      <c r="Z149" s="18" t="n">
        <f aca="false">IF($C$149=1,$I$149,$AF$112*$W$149)</f>
        <v>100000000</v>
      </c>
      <c r="AA149" s="18" t="n">
        <f aca="false">IF($D$149=1,$J$149,$AC$112*$W$149)</f>
        <v>54642567.6626504</v>
      </c>
      <c r="AB149" s="18" t="n">
        <f aca="false">IF($E$149=1,$K$149,$Z$112*$W$149)</f>
        <v>30000000</v>
      </c>
      <c r="AC149" s="18" t="n">
        <f aca="false">IF($F$149=1,$L$149,$W$112*$W$149)</f>
        <v>15000000</v>
      </c>
      <c r="AD149" s="18" t="n">
        <f aca="false">IF($G$149=1,$M$149,$T$112*$W$149)</f>
        <v>5000000</v>
      </c>
      <c r="AE149" s="18" t="n">
        <f aca="false">($C$4*Assumptions!$B$7/Assumptions!$B$11)</f>
        <v>90000000</v>
      </c>
      <c r="AF149" s="18" t="n">
        <f aca="false">($J$112+$O$112)*$W$149</f>
        <v>6386642.18259927</v>
      </c>
      <c r="AG149" s="18" t="n">
        <f aca="false">Assumptions!$B$20*$W$149</f>
        <v>204909628.734939</v>
      </c>
      <c r="AH149" s="18" t="n">
        <f aca="false">IF($R$149,Assumptions!$B$14*($W$149-Assumptions!$B$13),Assumptions!$B$4)</f>
        <v>54419341.3152608</v>
      </c>
      <c r="AI149" s="18" t="n">
        <f aca="false">$Y$149+$Z$149+$AA$149+$AB$149+$AC$149+$AD$149+$AE$149+$AF$149+$AG$149+$AH$149</f>
        <v>700000000</v>
      </c>
      <c r="AJ149" s="18" t="n">
        <f aca="false">IF(AND(ISNUMBER($V$149),($C$4*Assumptions!$B$7/Assumptions!$B$11)&gt;=Assumptions!$B$67,IF($B$149=1,$Y$149&gt;=INDEX($Y$126:$Y$189,1+$A$149-Assumptions!$B$78),$Y$149&gt;INDEX($Y$126:$Y$189,1+$A$149+Assumptions!$B$78)),IF($C$149=1,$Z$149&gt;=INDEX($Z$126:$Z$189,1+$A$149-Assumptions!$B$79),$Z$149&gt;INDEX($Z$126:$Z$189,1+$A$149+Assumptions!$B$79)),IF($D$149=1,$AA$149&gt;=INDEX($AA$126:$AA$189,1+$A$149-Assumptions!$B$80),$AA$149&gt;INDEX($AA$126:$AA$189,1+$A$149+Assumptions!$B$80)),IF($E$149=1,$AB$149&gt;=INDEX($AB$126:$AB$189,1+$A$149-Assumptions!$B$81),$AB$149&gt;INDEX($AB$126:$AB$189,1+$A$149+Assumptions!$B$81)),IF($F$149=1,$AC$149&gt;=INDEX($AC$126:$AC$189,1+$A$149-Assumptions!$B$82),$AC$149&gt;INDEX($AC$126:$AC$189,1+$A$149+Assumptions!$B$82)),IF($G$149=1,$AD$149&gt;=INDEX($AD$126:$AD$189,1+$A$149-Assumptions!$B$83),$AD$149&gt;INDEX($AD$126:$AD$189,1+$A$149+Assumptions!$B$83))),1,0)</f>
        <v>0</v>
      </c>
      <c r="AK149" s="16"/>
      <c r="AL149" s="16"/>
    </row>
    <row r="150" customFormat="false" ht="23.85" hidden="true" customHeight="false" outlineLevel="0" collapsed="false">
      <c r="A150" s="6" t="n">
        <f aca="false">ROW()-ROW($A$126)+Assumptions!$B$4</f>
        <v>24</v>
      </c>
      <c r="B150" s="18" t="n">
        <f aca="false">MOD(QUOTIENT($A$150,Assumptions!$B$78),2)</f>
        <v>0</v>
      </c>
      <c r="C150" s="18" t="n">
        <f aca="false">MOD(QUOTIENT($A$150,Assumptions!$B$79),2)</f>
        <v>1</v>
      </c>
      <c r="D150" s="18" t="n">
        <f aca="false">MOD(QUOTIENT($A$150,Assumptions!$B$80),2)</f>
        <v>1</v>
      </c>
      <c r="E150" s="18" t="n">
        <f aca="false">MOD(QUOTIENT($A$150,Assumptions!$B$81),2)</f>
        <v>0</v>
      </c>
      <c r="F150" s="18" t="n">
        <f aca="false">MOD(QUOTIENT($A$150,Assumptions!$B$82),2)</f>
        <v>0</v>
      </c>
      <c r="G150" s="18" t="n">
        <f aca="false">MOD(QUOTIENT($A$150,Assumptions!$B$83),2)</f>
        <v>0</v>
      </c>
      <c r="H150" s="18" t="n">
        <f aca="false">IF($B$150=1,MIN(Assumptions!$B$66,MAX(Assumptions!$B$4,Assumptions!$B$24-(Assumptions!$B$4))),Assumptions!$B$4)</f>
        <v>0</v>
      </c>
      <c r="I150" s="18" t="n">
        <f aca="false">IF($C$150=1,MIN(Assumptions!$B$61,MAX(Assumptions!$B$4,Assumptions!$B$24-($H$150))),Assumptions!$B$4)</f>
        <v>100000000</v>
      </c>
      <c r="J150" s="18" t="n">
        <f aca="false">IF($D$150=1,MIN(Assumptions!$B$56,MAX(Assumptions!$B$4,Assumptions!$B$24-($H$150+$I$150))),Assumptions!$B$4)</f>
        <v>60000000</v>
      </c>
      <c r="K150" s="18" t="n">
        <f aca="false">IF($E$150=1,MIN(Assumptions!$B$51,MAX(Assumptions!$B$4,Assumptions!$B$24-($H$150+$I$150+$J$150))),Assumptions!$B$4)</f>
        <v>0</v>
      </c>
      <c r="L150" s="18" t="n">
        <f aca="false">IF($F$150=1,MIN(Assumptions!$B$46,MAX(Assumptions!$B$4,Assumptions!$B$24-($H$150+$I$150+$J$150+$K$150))),Assumptions!$B$4)</f>
        <v>0</v>
      </c>
      <c r="M150" s="18" t="n">
        <f aca="false">IF($G$150=1,MIN(Assumptions!$B$41,MAX(Assumptions!$B$4,Assumptions!$B$24-($H$150+$I$150+$J$150+$K$150+$L$150))),Assumptions!$B$4)</f>
        <v>0</v>
      </c>
      <c r="N150" s="18" t="n">
        <f aca="false">MAX(Assumptions!$B$4,Assumptions!$B$24-($H$150+$I$150+$J$150+$K$150+$L$150+$M$150))</f>
        <v>540000000</v>
      </c>
      <c r="O150" s="18" t="n">
        <f aca="false">$J$112+$O$112+Assumptions!$B$20+IF($B$150=0,$AI$112,Assumptions!$B$4)+IF($C$150=0,$AF$112,Assumptions!$B$4)+IF($D$150=0,$AC$112,Assumptions!$B$4)+IF($E$150=0,$Z$112,Assumptions!$B$4)+IF($F$150=0,$W$112,Assumptions!$B$4)+IF($G$150=0,$T$112,Assumptions!$B$4)</f>
        <v>28413833.1063222</v>
      </c>
      <c r="P150" s="18" t="n">
        <f aca="false">IF(($N$150+Assumptions!$B$14*Assumptions!$B$13)&gt;($C$4*Assumptions!$B$7/Assumptions!$B$11),($C$4*Assumptions!$B$7/Assumptions!$B$11)*($O$150+Assumptions!$B$14)/($N$150+Assumptions!$B$14*Assumptions!$B$13-($C$4*Assumptions!$B$7/Assumptions!$B$11)),NA())</f>
        <v>6148607.68965525</v>
      </c>
      <c r="Q150" s="18" t="n">
        <f aca="false">IFERROR(($N$150+Assumptions!$B$14*Assumptions!$B$13)/($O$150+Assumptions!$B$14+$P$150),NA())</f>
        <v>14.6374601442569</v>
      </c>
      <c r="R150" s="18" t="n">
        <f aca="false">AND(ISNUMBER($P$150),$P$150&gt;Assumptions!$B$4,$Q$150&gt;Assumptions!$B$13)</f>
        <v>1</v>
      </c>
      <c r="S150" s="18" t="n">
        <f aca="false">IF($N$150&gt;($C$4*Assumptions!$B$7/Assumptions!$B$11),($C$4*Assumptions!$B$7/Assumptions!$B$11)*$O$150/($N$150-($C$4*Assumptions!$B$7/Assumptions!$B$11)),NA())</f>
        <v>5682766.62126445</v>
      </c>
      <c r="T150" s="18" t="n">
        <f aca="false">IFERROR($N$150/($O$150+$S$150),NA())</f>
        <v>15.8373563438673</v>
      </c>
      <c r="U150" s="18" t="n">
        <f aca="false">AND(ISNUMBER($S$150),$S$150&gt;Assumptions!$B$4,$T$150&lt;=Assumptions!$B$13)</f>
        <v>0</v>
      </c>
      <c r="V150" s="18" t="n">
        <f aca="false">IF($R$150,$P$150,IF($U$150,$S$150,NA()))</f>
        <v>6148607.68965525</v>
      </c>
      <c r="W150" s="18" t="n">
        <f aca="false">IF($R$150,$Q$150,IF($U$150,$T$150,NA()))</f>
        <v>14.6374601442569</v>
      </c>
      <c r="X150" s="18" t="n">
        <f aca="false">$R$150</f>
        <v>1</v>
      </c>
      <c r="Y150" s="18" t="n">
        <f aca="false">IF($B$150=1,$H$150,$AI$112*$W$150)</f>
        <v>89776231.111437</v>
      </c>
      <c r="Z150" s="18" t="n">
        <f aca="false">IF($C$150=1,$I$150,$AF$112*$W$150)</f>
        <v>100000000</v>
      </c>
      <c r="AA150" s="18" t="n">
        <f aca="false">IF($D$150=1,$J$150,$AC$112*$W$150)</f>
        <v>60000000</v>
      </c>
      <c r="AB150" s="18" t="n">
        <f aca="false">IF($E$150=1,$K$150,$Z$112*$W$150)</f>
        <v>43912380.4327706</v>
      </c>
      <c r="AC150" s="18" t="n">
        <f aca="false">IF($F$150=1,$L$150,$W$112*$W$150)</f>
        <v>73187300.7212843</v>
      </c>
      <c r="AD150" s="18" t="n">
        <f aca="false">IF($G$150=1,$M$150,$T$112*$W$150)</f>
        <v>73187300.7212843</v>
      </c>
      <c r="AE150" s="18" t="n">
        <f aca="false">($C$4*Assumptions!$B$7/Assumptions!$B$11)</f>
        <v>90000000</v>
      </c>
      <c r="AF150" s="18" t="n">
        <f aca="false">($J$112+$O$112)*$W$150</f>
        <v>4105995.35426995</v>
      </c>
      <c r="AG150" s="18" t="n">
        <f aca="false">Assumptions!$B$20*$W$150</f>
        <v>131737141.298312</v>
      </c>
      <c r="AH150" s="18" t="n">
        <f aca="false">IF($R$150,Assumptions!$B$14*($W$150-Assumptions!$B$13),Assumptions!$B$4)</f>
        <v>34093650.3606422</v>
      </c>
      <c r="AI150" s="18" t="n">
        <f aca="false">$Y$150+$Z$150+$AA$150+$AB$150+$AC$150+$AD$150+$AE$150+$AF$150+$AG$150+$AH$150</f>
        <v>700000000</v>
      </c>
      <c r="AJ150" s="18" t="n">
        <f aca="false">IF(AND(ISNUMBER($V$150),($C$4*Assumptions!$B$7/Assumptions!$B$11)&gt;=Assumptions!$B$67,IF($B$150=1,$Y$150&gt;=INDEX($Y$126:$Y$189,1+$A$150-Assumptions!$B$78),$Y$150&gt;INDEX($Y$126:$Y$189,1+$A$150+Assumptions!$B$78)),IF($C$150=1,$Z$150&gt;=INDEX($Z$126:$Z$189,1+$A$150-Assumptions!$B$79),$Z$150&gt;INDEX($Z$126:$Z$189,1+$A$150+Assumptions!$B$79)),IF($D$150=1,$AA$150&gt;=INDEX($AA$126:$AA$189,1+$A$150-Assumptions!$B$80),$AA$150&gt;INDEX($AA$126:$AA$189,1+$A$150+Assumptions!$B$80)),IF($E$150=1,$AB$150&gt;=INDEX($AB$126:$AB$189,1+$A$150-Assumptions!$B$81),$AB$150&gt;INDEX($AB$126:$AB$189,1+$A$150+Assumptions!$B$81)),IF($F$150=1,$AC$150&gt;=INDEX($AC$126:$AC$189,1+$A$150-Assumptions!$B$82),$AC$150&gt;INDEX($AC$126:$AC$189,1+$A$150+Assumptions!$B$82)),IF($G$150=1,$AD$150&gt;=INDEX($AD$126:$AD$189,1+$A$150-Assumptions!$B$83),$AD$150&gt;INDEX($AD$126:$AD$189,1+$A$150+Assumptions!$B$83))),1,0)</f>
        <v>0</v>
      </c>
      <c r="AK150" s="16"/>
      <c r="AL150" s="16"/>
    </row>
    <row r="151" customFormat="false" ht="23.85" hidden="true" customHeight="false" outlineLevel="0" collapsed="false">
      <c r="A151" s="6" t="n">
        <f aca="false">ROW()-ROW($A$126)+Assumptions!$B$4</f>
        <v>25</v>
      </c>
      <c r="B151" s="18" t="n">
        <f aca="false">MOD(QUOTIENT($A$151,Assumptions!$B$78),2)</f>
        <v>0</v>
      </c>
      <c r="C151" s="18" t="n">
        <f aca="false">MOD(QUOTIENT($A$151,Assumptions!$B$79),2)</f>
        <v>1</v>
      </c>
      <c r="D151" s="18" t="n">
        <f aca="false">MOD(QUOTIENT($A$151,Assumptions!$B$80),2)</f>
        <v>1</v>
      </c>
      <c r="E151" s="18" t="n">
        <f aca="false">MOD(QUOTIENT($A$151,Assumptions!$B$81),2)</f>
        <v>0</v>
      </c>
      <c r="F151" s="18" t="n">
        <f aca="false">MOD(QUOTIENT($A$151,Assumptions!$B$82),2)</f>
        <v>0</v>
      </c>
      <c r="G151" s="18" t="n">
        <f aca="false">MOD(QUOTIENT($A$151,Assumptions!$B$83),2)</f>
        <v>1</v>
      </c>
      <c r="H151" s="18" t="n">
        <f aca="false">IF($B$151=1,MIN(Assumptions!$B$66,MAX(Assumptions!$B$4,Assumptions!$B$24-(Assumptions!$B$4))),Assumptions!$B$4)</f>
        <v>0</v>
      </c>
      <c r="I151" s="18" t="n">
        <f aca="false">IF($C$151=1,MIN(Assumptions!$B$61,MAX(Assumptions!$B$4,Assumptions!$B$24-($H$151))),Assumptions!$B$4)</f>
        <v>100000000</v>
      </c>
      <c r="J151" s="18" t="n">
        <f aca="false">IF($D$151=1,MIN(Assumptions!$B$56,MAX(Assumptions!$B$4,Assumptions!$B$24-($H$151+$I$151))),Assumptions!$B$4)</f>
        <v>60000000</v>
      </c>
      <c r="K151" s="18" t="n">
        <f aca="false">IF($E$151=1,MIN(Assumptions!$B$51,MAX(Assumptions!$B$4,Assumptions!$B$24-($H$151+$I$151+$J$151))),Assumptions!$B$4)</f>
        <v>0</v>
      </c>
      <c r="L151" s="18" t="n">
        <f aca="false">IF($F$151=1,MIN(Assumptions!$B$46,MAX(Assumptions!$B$4,Assumptions!$B$24-($H$151+$I$151+$J$151+$K$151))),Assumptions!$B$4)</f>
        <v>0</v>
      </c>
      <c r="M151" s="18" t="n">
        <f aca="false">IF($G$151=1,MIN(Assumptions!$B$41,MAX(Assumptions!$B$4,Assumptions!$B$24-($H$151+$I$151+$J$151+$K$151+$L$151))),Assumptions!$B$4)</f>
        <v>5000000</v>
      </c>
      <c r="N151" s="18" t="n">
        <f aca="false">MAX(Assumptions!$B$4,Assumptions!$B$24-($H$151+$I$151+$J$151+$K$151+$L$151+$M$151))</f>
        <v>535000000</v>
      </c>
      <c r="O151" s="18" t="n">
        <f aca="false">$J$112+$O$112+Assumptions!$B$20+IF($B$151=0,$AI$112,Assumptions!$B$4)+IF($C$151=0,$AF$112,Assumptions!$B$4)+IF($D$151=0,$AC$112,Assumptions!$B$4)+IF($E$151=0,$Z$112,Assumptions!$B$4)+IF($F$151=0,$W$112,Assumptions!$B$4)+IF($G$151=0,$T$112,Assumptions!$B$4)</f>
        <v>23413833.1063222</v>
      </c>
      <c r="P151" s="18" t="n">
        <f aca="false">IF(($N$151+Assumptions!$B$14*Assumptions!$B$13)&gt;($C$4*Assumptions!$B$7/Assumptions!$B$11),($C$4*Assumptions!$B$7/Assumptions!$B$11)*($O$151+Assumptions!$B$14)/($N$151+Assumptions!$B$14*Assumptions!$B$13-($C$4*Assumptions!$B$7/Assumptions!$B$11)),NA())</f>
        <v>5211720.6247352</v>
      </c>
      <c r="Q151" s="18" t="n">
        <f aca="false">IFERROR(($N$151+Assumptions!$B$14*Assumptions!$B$13)/($O$151+Assumptions!$B$14+$P$151),NA())</f>
        <v>17.2687690842164</v>
      </c>
      <c r="R151" s="18" t="n">
        <f aca="false">AND(ISNUMBER($P$151),$P$151&gt;Assumptions!$B$4,$Q$151&gt;Assumptions!$B$13)</f>
        <v>1</v>
      </c>
      <c r="S151" s="18" t="n">
        <f aca="false">IF($N$151&gt;($C$4*Assumptions!$B$7/Assumptions!$B$11),($C$4*Assumptions!$B$7/Assumptions!$B$11)*$O$151/($N$151-($C$4*Assumptions!$B$7/Assumptions!$B$11)),NA())</f>
        <v>4735381.97655955</v>
      </c>
      <c r="T151" s="18" t="n">
        <f aca="false">IFERROR($N$151/($O$151+$S$151),NA())</f>
        <v>19.0058585443594</v>
      </c>
      <c r="U151" s="18" t="n">
        <f aca="false">AND(ISNUMBER($S$151),$S$151&gt;Assumptions!$B$4,$T$151&lt;=Assumptions!$B$13)</f>
        <v>0</v>
      </c>
      <c r="V151" s="18" t="n">
        <f aca="false">IF($R$151,$P$151,IF($U$151,$S$151,NA()))</f>
        <v>5211720.6247352</v>
      </c>
      <c r="W151" s="18" t="n">
        <f aca="false">IF($R$151,$Q$151,IF($U$151,$T$151,NA()))</f>
        <v>17.2687690842164</v>
      </c>
      <c r="X151" s="18" t="n">
        <f aca="false">$R$151</f>
        <v>1</v>
      </c>
      <c r="Y151" s="18" t="n">
        <f aca="false">IF($B$151=1,$H$151,$AI$112*$W$151)</f>
        <v>105914891.588821</v>
      </c>
      <c r="Z151" s="18" t="n">
        <f aca="false">IF($C$151=1,$I$151,$AF$112*$W$151)</f>
        <v>100000000</v>
      </c>
      <c r="AA151" s="18" t="n">
        <f aca="false">IF($D$151=1,$J$151,$AC$112*$W$151)</f>
        <v>60000000</v>
      </c>
      <c r="AB151" s="18" t="n">
        <f aca="false">IF($E$151=1,$K$151,$Z$112*$W$151)</f>
        <v>51806307.2526491</v>
      </c>
      <c r="AC151" s="18" t="n">
        <f aca="false">IF($F$151=1,$L$151,$W$112*$W$151)</f>
        <v>86343845.4210818</v>
      </c>
      <c r="AD151" s="18" t="n">
        <f aca="false">IF($G$151=1,$M$151,$T$112*$W$151)</f>
        <v>5000000</v>
      </c>
      <c r="AE151" s="18" t="n">
        <f aca="false">($C$4*Assumptions!$B$7/Assumptions!$B$11)</f>
        <v>90000000</v>
      </c>
      <c r="AF151" s="18" t="n">
        <f aca="false">($J$112+$O$112)*$W$151</f>
        <v>4844111.26896037</v>
      </c>
      <c r="AG151" s="18" t="n">
        <f aca="false">Assumptions!$B$20*$W$151</f>
        <v>155418921.757947</v>
      </c>
      <c r="AH151" s="18" t="n">
        <f aca="false">IF($R$151,Assumptions!$B$14*($W$151-Assumptions!$B$13),Assumptions!$B$4)</f>
        <v>40671922.7105409</v>
      </c>
      <c r="AI151" s="18" t="n">
        <f aca="false">$Y$151+$Z$151+$AA$151+$AB$151+$AC$151+$AD$151+$AE$151+$AF$151+$AG$151+$AH$151</f>
        <v>700000000</v>
      </c>
      <c r="AJ151" s="18" t="n">
        <f aca="false">IF(AND(ISNUMBER($V$151),($C$4*Assumptions!$B$7/Assumptions!$B$11)&gt;=Assumptions!$B$67,IF($B$151=1,$Y$151&gt;=INDEX($Y$126:$Y$189,1+$A$151-Assumptions!$B$78),$Y$151&gt;INDEX($Y$126:$Y$189,1+$A$151+Assumptions!$B$78)),IF($C$151=1,$Z$151&gt;=INDEX($Z$126:$Z$189,1+$A$151-Assumptions!$B$79),$Z$151&gt;INDEX($Z$126:$Z$189,1+$A$151+Assumptions!$B$79)),IF($D$151=1,$AA$151&gt;=INDEX($AA$126:$AA$189,1+$A$151-Assumptions!$B$80),$AA$151&gt;INDEX($AA$126:$AA$189,1+$A$151+Assumptions!$B$80)),IF($E$151=1,$AB$151&gt;=INDEX($AB$126:$AB$189,1+$A$151-Assumptions!$B$81),$AB$151&gt;INDEX($AB$126:$AB$189,1+$A$151+Assumptions!$B$81)),IF($F$151=1,$AC$151&gt;=INDEX($AC$126:$AC$189,1+$A$151-Assumptions!$B$82),$AC$151&gt;INDEX($AC$126:$AC$189,1+$A$151+Assumptions!$B$82)),IF($G$151=1,$AD$151&gt;=INDEX($AD$126:$AD$189,1+$A$151-Assumptions!$B$83),$AD$151&gt;INDEX($AD$126:$AD$189,1+$A$151+Assumptions!$B$83))),1,0)</f>
        <v>0</v>
      </c>
      <c r="AK151" s="16"/>
      <c r="AL151" s="16"/>
    </row>
    <row r="152" customFormat="false" ht="23.85" hidden="true" customHeight="false" outlineLevel="0" collapsed="false">
      <c r="A152" s="6" t="n">
        <f aca="false">ROW()-ROW($A$126)+Assumptions!$B$4</f>
        <v>26</v>
      </c>
      <c r="B152" s="18" t="n">
        <f aca="false">MOD(QUOTIENT($A$152,Assumptions!$B$78),2)</f>
        <v>0</v>
      </c>
      <c r="C152" s="18" t="n">
        <f aca="false">MOD(QUOTIENT($A$152,Assumptions!$B$79),2)</f>
        <v>1</v>
      </c>
      <c r="D152" s="18" t="n">
        <f aca="false">MOD(QUOTIENT($A$152,Assumptions!$B$80),2)</f>
        <v>1</v>
      </c>
      <c r="E152" s="18" t="n">
        <f aca="false">MOD(QUOTIENT($A$152,Assumptions!$B$81),2)</f>
        <v>0</v>
      </c>
      <c r="F152" s="18" t="n">
        <f aca="false">MOD(QUOTIENT($A$152,Assumptions!$B$82),2)</f>
        <v>1</v>
      </c>
      <c r="G152" s="18" t="n">
        <f aca="false">MOD(QUOTIENT($A$152,Assumptions!$B$83),2)</f>
        <v>0</v>
      </c>
      <c r="H152" s="18" t="n">
        <f aca="false">IF($B$152=1,MIN(Assumptions!$B$66,MAX(Assumptions!$B$4,Assumptions!$B$24-(Assumptions!$B$4))),Assumptions!$B$4)</f>
        <v>0</v>
      </c>
      <c r="I152" s="18" t="n">
        <f aca="false">IF($C$152=1,MIN(Assumptions!$B$61,MAX(Assumptions!$B$4,Assumptions!$B$24-($H$152))),Assumptions!$B$4)</f>
        <v>100000000</v>
      </c>
      <c r="J152" s="18" t="n">
        <f aca="false">IF($D$152=1,MIN(Assumptions!$B$56,MAX(Assumptions!$B$4,Assumptions!$B$24-($H$152+$I$152))),Assumptions!$B$4)</f>
        <v>60000000</v>
      </c>
      <c r="K152" s="18" t="n">
        <f aca="false">IF($E$152=1,MIN(Assumptions!$B$51,MAX(Assumptions!$B$4,Assumptions!$B$24-($H$152+$I$152+$J$152))),Assumptions!$B$4)</f>
        <v>0</v>
      </c>
      <c r="L152" s="18" t="n">
        <f aca="false">IF($F$152=1,MIN(Assumptions!$B$46,MAX(Assumptions!$B$4,Assumptions!$B$24-($H$152+$I$152+$J$152+$K$152))),Assumptions!$B$4)</f>
        <v>15000000</v>
      </c>
      <c r="M152" s="18" t="n">
        <f aca="false">IF($G$152=1,MIN(Assumptions!$B$41,MAX(Assumptions!$B$4,Assumptions!$B$24-($H$152+$I$152+$J$152+$K$152+$L$152))),Assumptions!$B$4)</f>
        <v>0</v>
      </c>
      <c r="N152" s="18" t="n">
        <f aca="false">MAX(Assumptions!$B$4,Assumptions!$B$24-($H$152+$I$152+$J$152+$K$152+$L$152+$M$152))</f>
        <v>525000000</v>
      </c>
      <c r="O152" s="18" t="n">
        <f aca="false">$J$112+$O$112+Assumptions!$B$20+IF($B$152=0,$AI$112,Assumptions!$B$4)+IF($C$152=0,$AF$112,Assumptions!$B$4)+IF($D$152=0,$AC$112,Assumptions!$B$4)+IF($E$152=0,$Z$112,Assumptions!$B$4)+IF($F$152=0,$W$112,Assumptions!$B$4)+IF($G$152=0,$T$112,Assumptions!$B$4)</f>
        <v>23413833.1063222</v>
      </c>
      <c r="P152" s="18" t="n">
        <f aca="false">IF(($N$152+Assumptions!$B$14*Assumptions!$B$13)&gt;($C$4*Assumptions!$B$7/Assumptions!$B$11),($C$4*Assumptions!$B$7/Assumptions!$B$11)*($O$152+Assumptions!$B$14)/($N$152+Assumptions!$B$14*Assumptions!$B$13-($C$4*Assumptions!$B$7/Assumptions!$B$11)),NA())</f>
        <v>5330845.66758629</v>
      </c>
      <c r="Q152" s="18" t="n">
        <f aca="false">IFERROR(($N$152+Assumptions!$B$14*Assumptions!$B$13)/($O$152+Assumptions!$B$14+$P$152),NA())</f>
        <v>16.8828748030048</v>
      </c>
      <c r="R152" s="18" t="n">
        <f aca="false">AND(ISNUMBER($P$152),$P$152&gt;Assumptions!$B$4,$Q$152&gt;Assumptions!$B$13)</f>
        <v>1</v>
      </c>
      <c r="S152" s="18" t="n">
        <f aca="false">IF($N$152&gt;($C$4*Assumptions!$B$7/Assumptions!$B$11),($C$4*Assumptions!$B$7/Assumptions!$B$11)*$O$152/($N$152-($C$4*Assumptions!$B$7/Assumptions!$B$11)),NA())</f>
        <v>4844241.33234253</v>
      </c>
      <c r="T152" s="18" t="n">
        <f aca="false">IFERROR($N$152/($O$152+$S$152),NA())</f>
        <v>18.5787605995424</v>
      </c>
      <c r="U152" s="18" t="n">
        <f aca="false">AND(ISNUMBER($S$152),$S$152&gt;Assumptions!$B$4,$T$152&lt;=Assumptions!$B$13)</f>
        <v>0</v>
      </c>
      <c r="V152" s="18" t="n">
        <f aca="false">IF($R$152,$P$152,IF($U$152,$S$152,NA()))</f>
        <v>5330845.66758629</v>
      </c>
      <c r="W152" s="18" t="n">
        <f aca="false">IF($R$152,$Q$152,IF($U$152,$T$152,NA()))</f>
        <v>16.8828748030048</v>
      </c>
      <c r="X152" s="18" t="n">
        <f aca="false">$R$152</f>
        <v>1</v>
      </c>
      <c r="Y152" s="18" t="n">
        <f aca="false">IF($B$152=1,$H$152,$AI$112*$W$152)</f>
        <v>103548078.368959</v>
      </c>
      <c r="Z152" s="18" t="n">
        <f aca="false">IF($C$152=1,$I$152,$AF$112*$W$152)</f>
        <v>100000000</v>
      </c>
      <c r="AA152" s="18" t="n">
        <f aca="false">IF($D$152=1,$J$152,$AC$112*$W$152)</f>
        <v>60000000</v>
      </c>
      <c r="AB152" s="18" t="n">
        <f aca="false">IF($E$152=1,$K$152,$Z$112*$W$152)</f>
        <v>50648624.4090145</v>
      </c>
      <c r="AC152" s="18" t="n">
        <f aca="false">IF($F$152=1,$L$152,$W$112*$W$152)</f>
        <v>15000000</v>
      </c>
      <c r="AD152" s="18" t="n">
        <f aca="false">IF($G$152=1,$M$152,$T$112*$W$152)</f>
        <v>84414374.0150241</v>
      </c>
      <c r="AE152" s="18" t="n">
        <f aca="false">($C$4*Assumptions!$B$7/Assumptions!$B$11)</f>
        <v>90000000</v>
      </c>
      <c r="AF152" s="18" t="n">
        <f aca="false">($J$112+$O$112)*$W$152</f>
        <v>4735862.97244729</v>
      </c>
      <c r="AG152" s="18" t="n">
        <f aca="false">Assumptions!$B$20*$W$152</f>
        <v>151945873.227043</v>
      </c>
      <c r="AH152" s="18" t="n">
        <f aca="false">IF($R$152,Assumptions!$B$14*($W$152-Assumptions!$B$13),Assumptions!$B$4)</f>
        <v>39707187.0075121</v>
      </c>
      <c r="AI152" s="18" t="n">
        <f aca="false">$Y$152+$Z$152+$AA$152+$AB$152+$AC$152+$AD$152+$AE$152+$AF$152+$AG$152+$AH$152</f>
        <v>700000000</v>
      </c>
      <c r="AJ152" s="18" t="n">
        <f aca="false">IF(AND(ISNUMBER($V$152),($C$4*Assumptions!$B$7/Assumptions!$B$11)&gt;=Assumptions!$B$67,IF($B$152=1,$Y$152&gt;=INDEX($Y$126:$Y$189,1+$A$152-Assumptions!$B$78),$Y$152&gt;INDEX($Y$126:$Y$189,1+$A$152+Assumptions!$B$78)),IF($C$152=1,$Z$152&gt;=INDEX($Z$126:$Z$189,1+$A$152-Assumptions!$B$79),$Z$152&gt;INDEX($Z$126:$Z$189,1+$A$152+Assumptions!$B$79)),IF($D$152=1,$AA$152&gt;=INDEX($AA$126:$AA$189,1+$A$152-Assumptions!$B$80),$AA$152&gt;INDEX($AA$126:$AA$189,1+$A$152+Assumptions!$B$80)),IF($E$152=1,$AB$152&gt;=INDEX($AB$126:$AB$189,1+$A$152-Assumptions!$B$81),$AB$152&gt;INDEX($AB$126:$AB$189,1+$A$152+Assumptions!$B$81)),IF($F$152=1,$AC$152&gt;=INDEX($AC$126:$AC$189,1+$A$152-Assumptions!$B$82),$AC$152&gt;INDEX($AC$126:$AC$189,1+$A$152+Assumptions!$B$82)),IF($G$152=1,$AD$152&gt;=INDEX($AD$126:$AD$189,1+$A$152-Assumptions!$B$83),$AD$152&gt;INDEX($AD$126:$AD$189,1+$A$152+Assumptions!$B$83))),1,0)</f>
        <v>0</v>
      </c>
      <c r="AK152" s="16"/>
      <c r="AL152" s="16"/>
    </row>
    <row r="153" customFormat="false" ht="23.85" hidden="true" customHeight="false" outlineLevel="0" collapsed="false">
      <c r="A153" s="6" t="n">
        <f aca="false">ROW()-ROW($A$126)+Assumptions!$B$4</f>
        <v>27</v>
      </c>
      <c r="B153" s="18" t="n">
        <f aca="false">MOD(QUOTIENT($A$153,Assumptions!$B$78),2)</f>
        <v>0</v>
      </c>
      <c r="C153" s="18" t="n">
        <f aca="false">MOD(QUOTIENT($A$153,Assumptions!$B$79),2)</f>
        <v>1</v>
      </c>
      <c r="D153" s="18" t="n">
        <f aca="false">MOD(QUOTIENT($A$153,Assumptions!$B$80),2)</f>
        <v>1</v>
      </c>
      <c r="E153" s="18" t="n">
        <f aca="false">MOD(QUOTIENT($A$153,Assumptions!$B$81),2)</f>
        <v>0</v>
      </c>
      <c r="F153" s="18" t="n">
        <f aca="false">MOD(QUOTIENT($A$153,Assumptions!$B$82),2)</f>
        <v>1</v>
      </c>
      <c r="G153" s="18" t="n">
        <f aca="false">MOD(QUOTIENT($A$153,Assumptions!$B$83),2)</f>
        <v>1</v>
      </c>
      <c r="H153" s="18" t="n">
        <f aca="false">IF($B$153=1,MIN(Assumptions!$B$66,MAX(Assumptions!$B$4,Assumptions!$B$24-(Assumptions!$B$4))),Assumptions!$B$4)</f>
        <v>0</v>
      </c>
      <c r="I153" s="18" t="n">
        <f aca="false">IF($C$153=1,MIN(Assumptions!$B$61,MAX(Assumptions!$B$4,Assumptions!$B$24-($H$153))),Assumptions!$B$4)</f>
        <v>100000000</v>
      </c>
      <c r="J153" s="18" t="n">
        <f aca="false">IF($D$153=1,MIN(Assumptions!$B$56,MAX(Assumptions!$B$4,Assumptions!$B$24-($H$153+$I$153))),Assumptions!$B$4)</f>
        <v>60000000</v>
      </c>
      <c r="K153" s="18" t="n">
        <f aca="false">IF($E$153=1,MIN(Assumptions!$B$51,MAX(Assumptions!$B$4,Assumptions!$B$24-($H$153+$I$153+$J$153))),Assumptions!$B$4)</f>
        <v>0</v>
      </c>
      <c r="L153" s="18" t="n">
        <f aca="false">IF($F$153=1,MIN(Assumptions!$B$46,MAX(Assumptions!$B$4,Assumptions!$B$24-($H$153+$I$153+$J$153+$K$153))),Assumptions!$B$4)</f>
        <v>15000000</v>
      </c>
      <c r="M153" s="18" t="n">
        <f aca="false">IF($G$153=1,MIN(Assumptions!$B$41,MAX(Assumptions!$B$4,Assumptions!$B$24-($H$153+$I$153+$J$153+$K$153+$L$153))),Assumptions!$B$4)</f>
        <v>5000000</v>
      </c>
      <c r="N153" s="18" t="n">
        <f aca="false">MAX(Assumptions!$B$4,Assumptions!$B$24-($H$153+$I$153+$J$153+$K$153+$L$153+$M$153))</f>
        <v>520000000</v>
      </c>
      <c r="O153" s="18" t="n">
        <f aca="false">$J$112+$O$112+Assumptions!$B$20+IF($B$153=0,$AI$112,Assumptions!$B$4)+IF($C$153=0,$AF$112,Assumptions!$B$4)+IF($D$153=0,$AC$112,Assumptions!$B$4)+IF($E$153=0,$Z$112,Assumptions!$B$4)+IF($F$153=0,$W$112,Assumptions!$B$4)+IF($G$153=0,$T$112,Assumptions!$B$4)</f>
        <v>18413833.1063222</v>
      </c>
      <c r="P153" s="18" t="n">
        <f aca="false">IF(($N$153+Assumptions!$B$14*Assumptions!$B$13)&gt;($C$4*Assumptions!$B$7/Assumptions!$B$11),($C$4*Assumptions!$B$7/Assumptions!$B$11)*($O$153+Assumptions!$B$14)/($N$153+Assumptions!$B$14*Assumptions!$B$13-($C$4*Assumptions!$B$7/Assumptions!$B$11)),NA())</f>
        <v>4352011.51345434</v>
      </c>
      <c r="Q153" s="18" t="n">
        <f aca="false">IFERROR(($N$153+Assumptions!$B$14*Assumptions!$B$13)/($O$153+Assumptions!$B$14+$P$153),NA())</f>
        <v>20.6800923485067</v>
      </c>
      <c r="R153" s="18" t="n">
        <f aca="false">AND(ISNUMBER($P$153),$P$153&gt;Assumptions!$B$4,$Q$153&gt;Assumptions!$B$13)</f>
        <v>1</v>
      </c>
      <c r="S153" s="18" t="n">
        <f aca="false">IF($N$153&gt;($C$4*Assumptions!$B$7/Assumptions!$B$11),($C$4*Assumptions!$B$7/Assumptions!$B$11)*$O$153/($N$153-($C$4*Assumptions!$B$7/Assumptions!$B$11)),NA())</f>
        <v>3854058.09202093</v>
      </c>
      <c r="T153" s="18" t="n">
        <f aca="false">IFERROR($N$153/($O$153+$S$153),NA())</f>
        <v>23.352009194238</v>
      </c>
      <c r="U153" s="18" t="n">
        <f aca="false">AND(ISNUMBER($S$153),$S$153&gt;Assumptions!$B$4,$T$153&lt;=Assumptions!$B$13)</f>
        <v>0</v>
      </c>
      <c r="V153" s="18" t="n">
        <f aca="false">IF($R$153,$P$153,IF($U$153,$S$153,NA()))</f>
        <v>4352011.51345434</v>
      </c>
      <c r="W153" s="18" t="n">
        <f aca="false">IF($R$153,$Q$153,IF($U$153,$T$153,NA()))</f>
        <v>20.6800923485067</v>
      </c>
      <c r="X153" s="18" t="n">
        <f aca="false">$R$153</f>
        <v>1</v>
      </c>
      <c r="Y153" s="18" t="n">
        <f aca="false">IF($B$153=1,$H$153,$AI$112*$W$153)</f>
        <v>126837629.738233</v>
      </c>
      <c r="Z153" s="18" t="n">
        <f aca="false">IF($C$153=1,$I$153,$AF$112*$W$153)</f>
        <v>100000000</v>
      </c>
      <c r="AA153" s="18" t="n">
        <f aca="false">IF($D$153=1,$J$153,$AC$112*$W$153)</f>
        <v>60000000</v>
      </c>
      <c r="AB153" s="18" t="n">
        <f aca="false">IF($E$153=1,$K$153,$Z$112*$W$153)</f>
        <v>62040277.04552</v>
      </c>
      <c r="AC153" s="18" t="n">
        <f aca="false">IF($F$153=1,$L$153,$W$112*$W$153)</f>
        <v>15000000</v>
      </c>
      <c r="AD153" s="18" t="n">
        <f aca="false">IF($G$153=1,$M$153,$T$112*$W$153)</f>
        <v>5000000</v>
      </c>
      <c r="AE153" s="18" t="n">
        <f aca="false">($C$4*Assumptions!$B$7/Assumptions!$B$11)</f>
        <v>90000000</v>
      </c>
      <c r="AF153" s="18" t="n">
        <f aca="false">($J$112+$O$112)*$W$153</f>
        <v>5801031.20842027</v>
      </c>
      <c r="AG153" s="18" t="n">
        <f aca="false">Assumptions!$B$20*$W$153</f>
        <v>186120831.13656</v>
      </c>
      <c r="AH153" s="18" t="n">
        <f aca="false">IF($R$153,Assumptions!$B$14*($W$153-Assumptions!$B$13),Assumptions!$B$4)</f>
        <v>49200230.8712667</v>
      </c>
      <c r="AI153" s="18" t="n">
        <f aca="false">$Y$153+$Z$153+$AA$153+$AB$153+$AC$153+$AD$153+$AE$153+$AF$153+$AG$153+$AH$153</f>
        <v>700000000</v>
      </c>
      <c r="AJ153" s="18" t="n">
        <f aca="false">IF(AND(ISNUMBER($V$153),($C$4*Assumptions!$B$7/Assumptions!$B$11)&gt;=Assumptions!$B$67,IF($B$153=1,$Y$153&gt;=INDEX($Y$126:$Y$189,1+$A$153-Assumptions!$B$78),$Y$153&gt;INDEX($Y$126:$Y$189,1+$A$153+Assumptions!$B$78)),IF($C$153=1,$Z$153&gt;=INDEX($Z$126:$Z$189,1+$A$153-Assumptions!$B$79),$Z$153&gt;INDEX($Z$126:$Z$189,1+$A$153+Assumptions!$B$79)),IF($D$153=1,$AA$153&gt;=INDEX($AA$126:$AA$189,1+$A$153-Assumptions!$B$80),$AA$153&gt;INDEX($AA$126:$AA$189,1+$A$153+Assumptions!$B$80)),IF($E$153=1,$AB$153&gt;=INDEX($AB$126:$AB$189,1+$A$153-Assumptions!$B$81),$AB$153&gt;INDEX($AB$126:$AB$189,1+$A$153+Assumptions!$B$81)),IF($F$153=1,$AC$153&gt;=INDEX($AC$126:$AC$189,1+$A$153-Assumptions!$B$82),$AC$153&gt;INDEX($AC$126:$AC$189,1+$A$153+Assumptions!$B$82)),IF($G$153=1,$AD$153&gt;=INDEX($AD$126:$AD$189,1+$A$153-Assumptions!$B$83),$AD$153&gt;INDEX($AD$126:$AD$189,1+$A$153+Assumptions!$B$83))),1,0)</f>
        <v>0</v>
      </c>
      <c r="AK153" s="16"/>
      <c r="AL153" s="16"/>
    </row>
    <row r="154" customFormat="false" ht="23.85" hidden="true" customHeight="false" outlineLevel="0" collapsed="false">
      <c r="A154" s="6" t="n">
        <f aca="false">ROW()-ROW($A$126)+Assumptions!$B$4</f>
        <v>28</v>
      </c>
      <c r="B154" s="18" t="n">
        <f aca="false">MOD(QUOTIENT($A$154,Assumptions!$B$78),2)</f>
        <v>0</v>
      </c>
      <c r="C154" s="18" t="n">
        <f aca="false">MOD(QUOTIENT($A$154,Assumptions!$B$79),2)</f>
        <v>1</v>
      </c>
      <c r="D154" s="18" t="n">
        <f aca="false">MOD(QUOTIENT($A$154,Assumptions!$B$80),2)</f>
        <v>1</v>
      </c>
      <c r="E154" s="18" t="n">
        <f aca="false">MOD(QUOTIENT($A$154,Assumptions!$B$81),2)</f>
        <v>1</v>
      </c>
      <c r="F154" s="18" t="n">
        <f aca="false">MOD(QUOTIENT($A$154,Assumptions!$B$82),2)</f>
        <v>0</v>
      </c>
      <c r="G154" s="18" t="n">
        <f aca="false">MOD(QUOTIENT($A$154,Assumptions!$B$83),2)</f>
        <v>0</v>
      </c>
      <c r="H154" s="18" t="n">
        <f aca="false">IF($B$154=1,MIN(Assumptions!$B$66,MAX(Assumptions!$B$4,Assumptions!$B$24-(Assumptions!$B$4))),Assumptions!$B$4)</f>
        <v>0</v>
      </c>
      <c r="I154" s="18" t="n">
        <f aca="false">IF($C$154=1,MIN(Assumptions!$B$61,MAX(Assumptions!$B$4,Assumptions!$B$24-($H$154))),Assumptions!$B$4)</f>
        <v>100000000</v>
      </c>
      <c r="J154" s="18" t="n">
        <f aca="false">IF($D$154=1,MIN(Assumptions!$B$56,MAX(Assumptions!$B$4,Assumptions!$B$24-($H$154+$I$154))),Assumptions!$B$4)</f>
        <v>60000000</v>
      </c>
      <c r="K154" s="18" t="n">
        <f aca="false">IF($E$154=1,MIN(Assumptions!$B$51,MAX(Assumptions!$B$4,Assumptions!$B$24-($H$154+$I$154+$J$154))),Assumptions!$B$4)</f>
        <v>30000000</v>
      </c>
      <c r="L154" s="18" t="n">
        <f aca="false">IF($F$154=1,MIN(Assumptions!$B$46,MAX(Assumptions!$B$4,Assumptions!$B$24-($H$154+$I$154+$J$154+$K$154))),Assumptions!$B$4)</f>
        <v>0</v>
      </c>
      <c r="M154" s="18" t="n">
        <f aca="false">IF($G$154=1,MIN(Assumptions!$B$41,MAX(Assumptions!$B$4,Assumptions!$B$24-($H$154+$I$154+$J$154+$K$154+$L$154))),Assumptions!$B$4)</f>
        <v>0</v>
      </c>
      <c r="N154" s="18" t="n">
        <f aca="false">MAX(Assumptions!$B$4,Assumptions!$B$24-($H$154+$I$154+$J$154+$K$154+$L$154+$M$154))</f>
        <v>510000000</v>
      </c>
      <c r="O154" s="18" t="n">
        <f aca="false">$J$112+$O$112+Assumptions!$B$20+IF($B$154=0,$AI$112,Assumptions!$B$4)+IF($C$154=0,$AF$112,Assumptions!$B$4)+IF($D$154=0,$AC$112,Assumptions!$B$4)+IF($E$154=0,$Z$112,Assumptions!$B$4)+IF($F$154=0,$W$112,Assumptions!$B$4)+IF($G$154=0,$T$112,Assumptions!$B$4)</f>
        <v>25413833.1063222</v>
      </c>
      <c r="P154" s="18" t="n">
        <f aca="false">IF(($N$154+Assumptions!$B$14*Assumptions!$B$13)&gt;($C$4*Assumptions!$B$7/Assumptions!$B$11),($C$4*Assumptions!$B$7/Assumptions!$B$11)*($O$154+Assumptions!$B$14)/($N$154+Assumptions!$B$14*Assumptions!$B$13-($C$4*Assumptions!$B$7/Assumptions!$B$11)),NA())</f>
        <v>5946141.96347693</v>
      </c>
      <c r="Q154" s="18" t="n">
        <f aca="false">IFERROR(($N$154+Assumptions!$B$14*Assumptions!$B$13)/($O$154+Assumptions!$B$14+$P$154),NA())</f>
        <v>15.1358646585985</v>
      </c>
      <c r="R154" s="18" t="n">
        <f aca="false">AND(ISNUMBER($P$154),$P$154&gt;Assumptions!$B$4,$Q$154&gt;Assumptions!$B$13)</f>
        <v>1</v>
      </c>
      <c r="S154" s="18" t="n">
        <f aca="false">IF($N$154&gt;($C$4*Assumptions!$B$7/Assumptions!$B$11),($C$4*Assumptions!$B$7/Assumptions!$B$11)*$O$154/($N$154-($C$4*Assumptions!$B$7/Assumptions!$B$11)),NA())</f>
        <v>5445821.37992619</v>
      </c>
      <c r="T154" s="18" t="n">
        <f aca="false">IFERROR($N$154/($O$154+$S$154),NA())</f>
        <v>16.5264326023891</v>
      </c>
      <c r="U154" s="18" t="n">
        <f aca="false">AND(ISNUMBER($S$154),$S$154&gt;Assumptions!$B$4,$T$154&lt;=Assumptions!$B$13)</f>
        <v>0</v>
      </c>
      <c r="V154" s="18" t="n">
        <f aca="false">IF($R$154,$P$154,IF($U$154,$S$154,NA()))</f>
        <v>5946141.96347693</v>
      </c>
      <c r="W154" s="18" t="n">
        <f aca="false">IF($R$154,$Q$154,IF($U$154,$T$154,NA()))</f>
        <v>15.1358646585985</v>
      </c>
      <c r="X154" s="18" t="n">
        <f aca="false">$R$154</f>
        <v>1</v>
      </c>
      <c r="Y154" s="18" t="n">
        <f aca="false">IF($B$154=1,$H$154,$AI$112*$W$154)</f>
        <v>92833105.6255634</v>
      </c>
      <c r="Z154" s="18" t="n">
        <f aca="false">IF($C$154=1,$I$154,$AF$112*$W$154)</f>
        <v>100000000</v>
      </c>
      <c r="AA154" s="18" t="n">
        <f aca="false">IF($D$154=1,$J$154,$AC$112*$W$154)</f>
        <v>60000000</v>
      </c>
      <c r="AB154" s="18" t="n">
        <f aca="false">IF($E$154=1,$K$154,$Z$112*$W$154)</f>
        <v>30000000</v>
      </c>
      <c r="AC154" s="18" t="n">
        <f aca="false">IF($F$154=1,$L$154,$W$112*$W$154)</f>
        <v>75679323.2929926</v>
      </c>
      <c r="AD154" s="18" t="n">
        <f aca="false">IF($G$154=1,$M$154,$T$112*$W$154)</f>
        <v>75679323.2929926</v>
      </c>
      <c r="AE154" s="18" t="n">
        <f aca="false">($C$4*Assumptions!$B$7/Assumptions!$B$11)</f>
        <v>90000000</v>
      </c>
      <c r="AF154" s="18" t="n">
        <f aca="false">($J$112+$O$112)*$W$154</f>
        <v>4245804.2145685</v>
      </c>
      <c r="AG154" s="18" t="n">
        <f aca="false">Assumptions!$B$20*$W$154</f>
        <v>136222781.927387</v>
      </c>
      <c r="AH154" s="18" t="n">
        <f aca="false">IF($R$154,Assumptions!$B$14*($W$154-Assumptions!$B$13),Assumptions!$B$4)</f>
        <v>35339661.6464963</v>
      </c>
      <c r="AI154" s="18" t="n">
        <f aca="false">$Y$154+$Z$154+$AA$154+$AB$154+$AC$154+$AD$154+$AE$154+$AF$154+$AG$154+$AH$154</f>
        <v>700000000</v>
      </c>
      <c r="AJ154" s="18" t="n">
        <f aca="false">IF(AND(ISNUMBER($V$154),($C$4*Assumptions!$B$7/Assumptions!$B$11)&gt;=Assumptions!$B$67,IF($B$154=1,$Y$154&gt;=INDEX($Y$126:$Y$189,1+$A$154-Assumptions!$B$78),$Y$154&gt;INDEX($Y$126:$Y$189,1+$A$154+Assumptions!$B$78)),IF($C$154=1,$Z$154&gt;=INDEX($Z$126:$Z$189,1+$A$154-Assumptions!$B$79),$Z$154&gt;INDEX($Z$126:$Z$189,1+$A$154+Assumptions!$B$79)),IF($D$154=1,$AA$154&gt;=INDEX($AA$126:$AA$189,1+$A$154-Assumptions!$B$80),$AA$154&gt;INDEX($AA$126:$AA$189,1+$A$154+Assumptions!$B$80)),IF($E$154=1,$AB$154&gt;=INDEX($AB$126:$AB$189,1+$A$154-Assumptions!$B$81),$AB$154&gt;INDEX($AB$126:$AB$189,1+$A$154+Assumptions!$B$81)),IF($F$154=1,$AC$154&gt;=INDEX($AC$126:$AC$189,1+$A$154-Assumptions!$B$82),$AC$154&gt;INDEX($AC$126:$AC$189,1+$A$154+Assumptions!$B$82)),IF($G$154=1,$AD$154&gt;=INDEX($AD$126:$AD$189,1+$A$154-Assumptions!$B$83),$AD$154&gt;INDEX($AD$126:$AD$189,1+$A$154+Assumptions!$B$83))),1,0)</f>
        <v>0</v>
      </c>
      <c r="AK154" s="16"/>
      <c r="AL154" s="16"/>
    </row>
    <row r="155" customFormat="false" ht="23.85" hidden="true" customHeight="false" outlineLevel="0" collapsed="false">
      <c r="A155" s="6" t="n">
        <f aca="false">ROW()-ROW($A$126)+Assumptions!$B$4</f>
        <v>29</v>
      </c>
      <c r="B155" s="18" t="n">
        <f aca="false">MOD(QUOTIENT($A$155,Assumptions!$B$78),2)</f>
        <v>0</v>
      </c>
      <c r="C155" s="18" t="n">
        <f aca="false">MOD(QUOTIENT($A$155,Assumptions!$B$79),2)</f>
        <v>1</v>
      </c>
      <c r="D155" s="18" t="n">
        <f aca="false">MOD(QUOTIENT($A$155,Assumptions!$B$80),2)</f>
        <v>1</v>
      </c>
      <c r="E155" s="18" t="n">
        <f aca="false">MOD(QUOTIENT($A$155,Assumptions!$B$81),2)</f>
        <v>1</v>
      </c>
      <c r="F155" s="18" t="n">
        <f aca="false">MOD(QUOTIENT($A$155,Assumptions!$B$82),2)</f>
        <v>0</v>
      </c>
      <c r="G155" s="18" t="n">
        <f aca="false">MOD(QUOTIENT($A$155,Assumptions!$B$83),2)</f>
        <v>1</v>
      </c>
      <c r="H155" s="18" t="n">
        <f aca="false">IF($B$155=1,MIN(Assumptions!$B$66,MAX(Assumptions!$B$4,Assumptions!$B$24-(Assumptions!$B$4))),Assumptions!$B$4)</f>
        <v>0</v>
      </c>
      <c r="I155" s="18" t="n">
        <f aca="false">IF($C$155=1,MIN(Assumptions!$B$61,MAX(Assumptions!$B$4,Assumptions!$B$24-($H$155))),Assumptions!$B$4)</f>
        <v>100000000</v>
      </c>
      <c r="J155" s="18" t="n">
        <f aca="false">IF($D$155=1,MIN(Assumptions!$B$56,MAX(Assumptions!$B$4,Assumptions!$B$24-($H$155+$I$155))),Assumptions!$B$4)</f>
        <v>60000000</v>
      </c>
      <c r="K155" s="18" t="n">
        <f aca="false">IF($E$155=1,MIN(Assumptions!$B$51,MAX(Assumptions!$B$4,Assumptions!$B$24-($H$155+$I$155+$J$155))),Assumptions!$B$4)</f>
        <v>30000000</v>
      </c>
      <c r="L155" s="18" t="n">
        <f aca="false">IF($F$155=1,MIN(Assumptions!$B$46,MAX(Assumptions!$B$4,Assumptions!$B$24-($H$155+$I$155+$J$155+$K$155))),Assumptions!$B$4)</f>
        <v>0</v>
      </c>
      <c r="M155" s="18" t="n">
        <f aca="false">IF($G$155=1,MIN(Assumptions!$B$41,MAX(Assumptions!$B$4,Assumptions!$B$24-($H$155+$I$155+$J$155+$K$155+$L$155))),Assumptions!$B$4)</f>
        <v>5000000</v>
      </c>
      <c r="N155" s="18" t="n">
        <f aca="false">MAX(Assumptions!$B$4,Assumptions!$B$24-($H$155+$I$155+$J$155+$K$155+$L$155+$M$155))</f>
        <v>505000000</v>
      </c>
      <c r="O155" s="18" t="n">
        <f aca="false">$J$112+$O$112+Assumptions!$B$20+IF($B$155=0,$AI$112,Assumptions!$B$4)+IF($C$155=0,$AF$112,Assumptions!$B$4)+IF($D$155=0,$AC$112,Assumptions!$B$4)+IF($E$155=0,$Z$112,Assumptions!$B$4)+IF($F$155=0,$W$112,Assumptions!$B$4)+IF($G$155=0,$T$112,Assumptions!$B$4)</f>
        <v>20413833.1063222</v>
      </c>
      <c r="P155" s="18" t="n">
        <f aca="false">IF(($N$155+Assumptions!$B$14*Assumptions!$B$13)&gt;($C$4*Assumptions!$B$7/Assumptions!$B$11),($C$4*Assumptions!$B$7/Assumptions!$B$11)*($O$155+Assumptions!$B$14)/($N$155+Assumptions!$B$14*Assumptions!$B$13-($C$4*Assumptions!$B$7/Assumptions!$B$11)),NA())</f>
        <v>4939508.9330994</v>
      </c>
      <c r="Q155" s="18" t="n">
        <f aca="false">IFERROR(($N$155+Assumptions!$B$14*Assumptions!$B$13)/($O$155+Assumptions!$B$14+$P$155),NA())</f>
        <v>18.2204347069634</v>
      </c>
      <c r="R155" s="18" t="n">
        <f aca="false">AND(ISNUMBER($P$155),$P$155&gt;Assumptions!$B$4,$Q$155&gt;Assumptions!$B$13)</f>
        <v>1</v>
      </c>
      <c r="S155" s="18" t="n">
        <f aca="false">IF($N$155&gt;($C$4*Assumptions!$B$7/Assumptions!$B$11),($C$4*Assumptions!$B$7/Assumptions!$B$11)*$O$155/($N$155-($C$4*Assumptions!$B$7/Assumptions!$B$11)),NA())</f>
        <v>4427096.33631085</v>
      </c>
      <c r="T155" s="18" t="n">
        <f aca="false">IFERROR($N$155/($O$155+$S$155),NA())</f>
        <v>20.3293520544886</v>
      </c>
      <c r="U155" s="18" t="n">
        <f aca="false">AND(ISNUMBER($S$155),$S$155&gt;Assumptions!$B$4,$T$155&lt;=Assumptions!$B$13)</f>
        <v>0</v>
      </c>
      <c r="V155" s="18" t="n">
        <f aca="false">IF($R$155,$P$155,IF($U$155,$S$155,NA()))</f>
        <v>4939508.9330994</v>
      </c>
      <c r="W155" s="18" t="n">
        <f aca="false">IF($R$155,$Q$155,IF($U$155,$T$155,NA()))</f>
        <v>18.2204347069634</v>
      </c>
      <c r="X155" s="18" t="n">
        <f aca="false">$R$155</f>
        <v>1</v>
      </c>
      <c r="Y155" s="18" t="n">
        <f aca="false">IF($B$155=1,$H$155,$AI$112*$W$155)</f>
        <v>111751761.650056</v>
      </c>
      <c r="Z155" s="18" t="n">
        <f aca="false">IF($C$155=1,$I$155,$AF$112*$W$155)</f>
        <v>100000000</v>
      </c>
      <c r="AA155" s="18" t="n">
        <f aca="false">IF($D$155=1,$J$155,$AC$112*$W$155)</f>
        <v>60000000</v>
      </c>
      <c r="AB155" s="18" t="n">
        <f aca="false">IF($E$155=1,$K$155,$Z$112*$W$155)</f>
        <v>30000000</v>
      </c>
      <c r="AC155" s="18" t="n">
        <f aca="false">IF($F$155=1,$L$155,$W$112*$W$155)</f>
        <v>91102173.5348169</v>
      </c>
      <c r="AD155" s="18" t="n">
        <f aca="false">IF($G$155=1,$M$155,$T$112*$W$155)</f>
        <v>5000000</v>
      </c>
      <c r="AE155" s="18" t="n">
        <f aca="false">($C$4*Assumptions!$B$7/Assumptions!$B$11)</f>
        <v>90000000</v>
      </c>
      <c r="AF155" s="18" t="n">
        <f aca="false">($J$112+$O$112)*$W$155</f>
        <v>5111065.6850481</v>
      </c>
      <c r="AG155" s="18" t="n">
        <f aca="false">Assumptions!$B$20*$W$155</f>
        <v>163983912.36267</v>
      </c>
      <c r="AH155" s="18" t="n">
        <f aca="false">IF($R$155,Assumptions!$B$14*($W$155-Assumptions!$B$13),Assumptions!$B$4)</f>
        <v>43051086.7674084</v>
      </c>
      <c r="AI155" s="18" t="n">
        <f aca="false">$Y$155+$Z$155+$AA$155+$AB$155+$AC$155+$AD$155+$AE$155+$AF$155+$AG$155+$AH$155</f>
        <v>700000000</v>
      </c>
      <c r="AJ155" s="18" t="n">
        <f aca="false">IF(AND(ISNUMBER($V$155),($C$4*Assumptions!$B$7/Assumptions!$B$11)&gt;=Assumptions!$B$67,IF($B$155=1,$Y$155&gt;=INDEX($Y$126:$Y$189,1+$A$155-Assumptions!$B$78),$Y$155&gt;INDEX($Y$126:$Y$189,1+$A$155+Assumptions!$B$78)),IF($C$155=1,$Z$155&gt;=INDEX($Z$126:$Z$189,1+$A$155-Assumptions!$B$79),$Z$155&gt;INDEX($Z$126:$Z$189,1+$A$155+Assumptions!$B$79)),IF($D$155=1,$AA$155&gt;=INDEX($AA$126:$AA$189,1+$A$155-Assumptions!$B$80),$AA$155&gt;INDEX($AA$126:$AA$189,1+$A$155+Assumptions!$B$80)),IF($E$155=1,$AB$155&gt;=INDEX($AB$126:$AB$189,1+$A$155-Assumptions!$B$81),$AB$155&gt;INDEX($AB$126:$AB$189,1+$A$155+Assumptions!$B$81)),IF($F$155=1,$AC$155&gt;=INDEX($AC$126:$AC$189,1+$A$155-Assumptions!$B$82),$AC$155&gt;INDEX($AC$126:$AC$189,1+$A$155+Assumptions!$B$82)),IF($G$155=1,$AD$155&gt;=INDEX($AD$126:$AD$189,1+$A$155-Assumptions!$B$83),$AD$155&gt;INDEX($AD$126:$AD$189,1+$A$155+Assumptions!$B$83))),1,0)</f>
        <v>0</v>
      </c>
      <c r="AK155" s="16"/>
      <c r="AL155" s="16"/>
    </row>
    <row r="156" customFormat="false" ht="23.85" hidden="true" customHeight="false" outlineLevel="0" collapsed="false">
      <c r="A156" s="6" t="n">
        <f aca="false">ROW()-ROW($A$126)+Assumptions!$B$4</f>
        <v>30</v>
      </c>
      <c r="B156" s="18" t="n">
        <f aca="false">MOD(QUOTIENT($A$156,Assumptions!$B$78),2)</f>
        <v>0</v>
      </c>
      <c r="C156" s="18" t="n">
        <f aca="false">MOD(QUOTIENT($A$156,Assumptions!$B$79),2)</f>
        <v>1</v>
      </c>
      <c r="D156" s="18" t="n">
        <f aca="false">MOD(QUOTIENT($A$156,Assumptions!$B$80),2)</f>
        <v>1</v>
      </c>
      <c r="E156" s="18" t="n">
        <f aca="false">MOD(QUOTIENT($A$156,Assumptions!$B$81),2)</f>
        <v>1</v>
      </c>
      <c r="F156" s="18" t="n">
        <f aca="false">MOD(QUOTIENT($A$156,Assumptions!$B$82),2)</f>
        <v>1</v>
      </c>
      <c r="G156" s="18" t="n">
        <f aca="false">MOD(QUOTIENT($A$156,Assumptions!$B$83),2)</f>
        <v>0</v>
      </c>
      <c r="H156" s="18" t="n">
        <f aca="false">IF($B$156=1,MIN(Assumptions!$B$66,MAX(Assumptions!$B$4,Assumptions!$B$24-(Assumptions!$B$4))),Assumptions!$B$4)</f>
        <v>0</v>
      </c>
      <c r="I156" s="18" t="n">
        <f aca="false">IF($C$156=1,MIN(Assumptions!$B$61,MAX(Assumptions!$B$4,Assumptions!$B$24-($H$156))),Assumptions!$B$4)</f>
        <v>100000000</v>
      </c>
      <c r="J156" s="18" t="n">
        <f aca="false">IF($D$156=1,MIN(Assumptions!$B$56,MAX(Assumptions!$B$4,Assumptions!$B$24-($H$156+$I$156))),Assumptions!$B$4)</f>
        <v>60000000</v>
      </c>
      <c r="K156" s="18" t="n">
        <f aca="false">IF($E$156=1,MIN(Assumptions!$B$51,MAX(Assumptions!$B$4,Assumptions!$B$24-($H$156+$I$156+$J$156))),Assumptions!$B$4)</f>
        <v>30000000</v>
      </c>
      <c r="L156" s="18" t="n">
        <f aca="false">IF($F$156=1,MIN(Assumptions!$B$46,MAX(Assumptions!$B$4,Assumptions!$B$24-($H$156+$I$156+$J$156+$K$156))),Assumptions!$B$4)</f>
        <v>15000000</v>
      </c>
      <c r="M156" s="18" t="n">
        <f aca="false">IF($G$156=1,MIN(Assumptions!$B$41,MAX(Assumptions!$B$4,Assumptions!$B$24-($H$156+$I$156+$J$156+$K$156+$L$156))),Assumptions!$B$4)</f>
        <v>0</v>
      </c>
      <c r="N156" s="18" t="n">
        <f aca="false">MAX(Assumptions!$B$4,Assumptions!$B$24-($H$156+$I$156+$J$156+$K$156+$L$156+$M$156))</f>
        <v>495000000</v>
      </c>
      <c r="O156" s="18" t="n">
        <f aca="false">$J$112+$O$112+Assumptions!$B$20+IF($B$156=0,$AI$112,Assumptions!$B$4)+IF($C$156=0,$AF$112,Assumptions!$B$4)+IF($D$156=0,$AC$112,Assumptions!$B$4)+IF($E$156=0,$Z$112,Assumptions!$B$4)+IF($F$156=0,$W$112,Assumptions!$B$4)+IF($G$156=0,$T$112,Assumptions!$B$4)</f>
        <v>20413833.1063222</v>
      </c>
      <c r="P156" s="18" t="n">
        <f aca="false">IF(($N$156+Assumptions!$B$14*Assumptions!$B$13)&gt;($C$4*Assumptions!$B$7/Assumptions!$B$11),($C$4*Assumptions!$B$7/Assumptions!$B$11)*($O$156+Assumptions!$B$14)/($N$156+Assumptions!$B$14*Assumptions!$B$13-($C$4*Assumptions!$B$7/Assumptions!$B$11)),NA())</f>
        <v>5060723.87624295</v>
      </c>
      <c r="Q156" s="18" t="n">
        <f aca="false">IFERROR(($N$156+Assumptions!$B$14*Assumptions!$B$13)/($O$156+Assumptions!$B$14+$P$156),NA())</f>
        <v>17.7840171091918</v>
      </c>
      <c r="R156" s="18" t="n">
        <f aca="false">AND(ISNUMBER($P$156),$P$156&gt;Assumptions!$B$4,$Q$156&gt;Assumptions!$B$13)</f>
        <v>1</v>
      </c>
      <c r="S156" s="18" t="n">
        <f aca="false">IF($N$156&gt;($C$4*Assumptions!$B$7/Assumptions!$B$11),($C$4*Assumptions!$B$7/Assumptions!$B$11)*$O$156/($N$156-($C$4*Assumptions!$B$7/Assumptions!$B$11)),NA())</f>
        <v>4536407.3569605</v>
      </c>
      <c r="T156" s="18" t="n">
        <f aca="false">IFERROR($N$156/($O$156+$S$156),NA())</f>
        <v>19.8394881495612</v>
      </c>
      <c r="U156" s="18" t="n">
        <f aca="false">AND(ISNUMBER($S$156),$S$156&gt;Assumptions!$B$4,$T$156&lt;=Assumptions!$B$13)</f>
        <v>0</v>
      </c>
      <c r="V156" s="18" t="n">
        <f aca="false">IF($R$156,$P$156,IF($U$156,$S$156,NA()))</f>
        <v>5060723.87624295</v>
      </c>
      <c r="W156" s="18" t="n">
        <f aca="false">IF($R$156,$Q$156,IF($U$156,$T$156,NA()))</f>
        <v>17.7840171091918</v>
      </c>
      <c r="X156" s="18" t="n">
        <f aca="false">$R$156</f>
        <v>1</v>
      </c>
      <c r="Y156" s="18" t="n">
        <f aca="false">IF($B$156=1,$H$156,$AI$112*$W$156)</f>
        <v>109075072.748259</v>
      </c>
      <c r="Z156" s="18" t="n">
        <f aca="false">IF($C$156=1,$I$156,$AF$112*$W$156)</f>
        <v>100000000</v>
      </c>
      <c r="AA156" s="18" t="n">
        <f aca="false">IF($D$156=1,$J$156,$AC$112*$W$156)</f>
        <v>60000000</v>
      </c>
      <c r="AB156" s="18" t="n">
        <f aca="false">IF($E$156=1,$K$156,$Z$112*$W$156)</f>
        <v>30000000</v>
      </c>
      <c r="AC156" s="18" t="n">
        <f aca="false">IF($F$156=1,$L$156,$W$112*$W$156)</f>
        <v>15000000</v>
      </c>
      <c r="AD156" s="18" t="n">
        <f aca="false">IF($G$156=1,$M$156,$T$112*$W$156)</f>
        <v>88920085.545959</v>
      </c>
      <c r="AE156" s="18" t="n">
        <f aca="false">($C$4*Assumptions!$B$7/Assumptions!$B$11)</f>
        <v>90000000</v>
      </c>
      <c r="AF156" s="18" t="n">
        <f aca="false">($J$112+$O$112)*$W$156</f>
        <v>4988644.95007689</v>
      </c>
      <c r="AG156" s="18" t="n">
        <f aca="false">Assumptions!$B$20*$W$156</f>
        <v>160056153.982726</v>
      </c>
      <c r="AH156" s="18" t="n">
        <f aca="false">IF($R$156,Assumptions!$B$14*($W$156-Assumptions!$B$13),Assumptions!$B$4)</f>
        <v>41960042.7729795</v>
      </c>
      <c r="AI156" s="18" t="n">
        <f aca="false">$Y$156+$Z$156+$AA$156+$AB$156+$AC$156+$AD$156+$AE$156+$AF$156+$AG$156+$AH$156</f>
        <v>700000000</v>
      </c>
      <c r="AJ156" s="18" t="n">
        <f aca="false">IF(AND(ISNUMBER($V$156),($C$4*Assumptions!$B$7/Assumptions!$B$11)&gt;=Assumptions!$B$67,IF($B$156=1,$Y$156&gt;=INDEX($Y$126:$Y$189,1+$A$156-Assumptions!$B$78),$Y$156&gt;INDEX($Y$126:$Y$189,1+$A$156+Assumptions!$B$78)),IF($C$156=1,$Z$156&gt;=INDEX($Z$126:$Z$189,1+$A$156-Assumptions!$B$79),$Z$156&gt;INDEX($Z$126:$Z$189,1+$A$156+Assumptions!$B$79)),IF($D$156=1,$AA$156&gt;=INDEX($AA$126:$AA$189,1+$A$156-Assumptions!$B$80),$AA$156&gt;INDEX($AA$126:$AA$189,1+$A$156+Assumptions!$B$80)),IF($E$156=1,$AB$156&gt;=INDEX($AB$126:$AB$189,1+$A$156-Assumptions!$B$81),$AB$156&gt;INDEX($AB$126:$AB$189,1+$A$156+Assumptions!$B$81)),IF($F$156=1,$AC$156&gt;=INDEX($AC$126:$AC$189,1+$A$156-Assumptions!$B$82),$AC$156&gt;INDEX($AC$126:$AC$189,1+$A$156+Assumptions!$B$82)),IF($G$156=1,$AD$156&gt;=INDEX($AD$126:$AD$189,1+$A$156-Assumptions!$B$83),$AD$156&gt;INDEX($AD$126:$AD$189,1+$A$156+Assumptions!$B$83))),1,0)</f>
        <v>0</v>
      </c>
      <c r="AK156" s="16"/>
      <c r="AL156" s="16"/>
    </row>
    <row r="157" customFormat="false" ht="23.85" hidden="true" customHeight="false" outlineLevel="0" collapsed="false">
      <c r="A157" s="6" t="n">
        <f aca="false">ROW()-ROW($A$126)+Assumptions!$B$4</f>
        <v>31</v>
      </c>
      <c r="B157" s="18" t="n">
        <f aca="false">MOD(QUOTIENT($A$157,Assumptions!$B$78),2)</f>
        <v>0</v>
      </c>
      <c r="C157" s="18" t="n">
        <f aca="false">MOD(QUOTIENT($A$157,Assumptions!$B$79),2)</f>
        <v>1</v>
      </c>
      <c r="D157" s="18" t="n">
        <f aca="false">MOD(QUOTIENT($A$157,Assumptions!$B$80),2)</f>
        <v>1</v>
      </c>
      <c r="E157" s="18" t="n">
        <f aca="false">MOD(QUOTIENT($A$157,Assumptions!$B$81),2)</f>
        <v>1</v>
      </c>
      <c r="F157" s="18" t="n">
        <f aca="false">MOD(QUOTIENT($A$157,Assumptions!$B$82),2)</f>
        <v>1</v>
      </c>
      <c r="G157" s="18" t="n">
        <f aca="false">MOD(QUOTIENT($A$157,Assumptions!$B$83),2)</f>
        <v>1</v>
      </c>
      <c r="H157" s="18" t="n">
        <f aca="false">IF($B$157=1,MIN(Assumptions!$B$66,MAX(Assumptions!$B$4,Assumptions!$B$24-(Assumptions!$B$4))),Assumptions!$B$4)</f>
        <v>0</v>
      </c>
      <c r="I157" s="18" t="n">
        <f aca="false">IF($C$157=1,MIN(Assumptions!$B$61,MAX(Assumptions!$B$4,Assumptions!$B$24-($H$157))),Assumptions!$B$4)</f>
        <v>100000000</v>
      </c>
      <c r="J157" s="18" t="n">
        <f aca="false">IF($D$157=1,MIN(Assumptions!$B$56,MAX(Assumptions!$B$4,Assumptions!$B$24-($H$157+$I$157))),Assumptions!$B$4)</f>
        <v>60000000</v>
      </c>
      <c r="K157" s="18" t="n">
        <f aca="false">IF($E$157=1,MIN(Assumptions!$B$51,MAX(Assumptions!$B$4,Assumptions!$B$24-($H$157+$I$157+$J$157))),Assumptions!$B$4)</f>
        <v>30000000</v>
      </c>
      <c r="L157" s="18" t="n">
        <f aca="false">IF($F$157=1,MIN(Assumptions!$B$46,MAX(Assumptions!$B$4,Assumptions!$B$24-($H$157+$I$157+$J$157+$K$157))),Assumptions!$B$4)</f>
        <v>15000000</v>
      </c>
      <c r="M157" s="18" t="n">
        <f aca="false">IF($G$157=1,MIN(Assumptions!$B$41,MAX(Assumptions!$B$4,Assumptions!$B$24-($H$157+$I$157+$J$157+$K$157+$L$157))),Assumptions!$B$4)</f>
        <v>5000000</v>
      </c>
      <c r="N157" s="18" t="n">
        <f aca="false">MAX(Assumptions!$B$4,Assumptions!$B$24-($H$157+$I$157+$J$157+$K$157+$L$157+$M$157))</f>
        <v>490000000</v>
      </c>
      <c r="O157" s="18" t="n">
        <f aca="false">$J$112+$O$112+Assumptions!$B$20+IF($B$157=0,$AI$112,Assumptions!$B$4)+IF($C$157=0,$AF$112,Assumptions!$B$4)+IF($D$157=0,$AC$112,Assumptions!$B$4)+IF($E$157=0,$Z$112,Assumptions!$B$4)+IF($F$157=0,$W$112,Assumptions!$B$4)+IF($G$157=0,$T$112,Assumptions!$B$4)</f>
        <v>15413833.1063222</v>
      </c>
      <c r="P157" s="18" t="n">
        <f aca="false">IF(($N$157+Assumptions!$B$14*Assumptions!$B$13)&gt;($C$4*Assumptions!$B$7/Assumptions!$B$11),($C$4*Assumptions!$B$7/Assumptions!$B$11)*($O$157+Assumptions!$B$14)/($N$157+Assumptions!$B$14*Assumptions!$B$13-($C$4*Assumptions!$B$7/Assumptions!$B$11)),NA())</f>
        <v>4005577.58899131</v>
      </c>
      <c r="Q157" s="18" t="n">
        <f aca="false">IFERROR(($N$157+Assumptions!$B$14*Assumptions!$B$13)/($O$157+Assumptions!$B$14+$P$157),NA())</f>
        <v>22.46866974874</v>
      </c>
      <c r="R157" s="18" t="n">
        <f aca="false">AND(ISNUMBER($P$157),$P$157&gt;Assumptions!$B$4,$Q$157&gt;Assumptions!$B$13)</f>
        <v>1</v>
      </c>
      <c r="S157" s="18" t="n">
        <f aca="false">IF($N$157&gt;($C$4*Assumptions!$B$7/Assumptions!$B$11),($C$4*Assumptions!$B$7/Assumptions!$B$11)*$O$157/($N$157-($C$4*Assumptions!$B$7/Assumptions!$B$11)),NA())</f>
        <v>3468112.4489225</v>
      </c>
      <c r="T157" s="18" t="n">
        <f aca="false">IFERROR($N$157/($O$157+$S$157),NA())</f>
        <v>25.9507156487852</v>
      </c>
      <c r="U157" s="18" t="n">
        <f aca="false">AND(ISNUMBER($S$157),$S$157&gt;Assumptions!$B$4,$T$157&lt;=Assumptions!$B$13)</f>
        <v>0</v>
      </c>
      <c r="V157" s="18" t="n">
        <f aca="false">IF($R$157,$P$157,IF($U$157,$S$157,NA()))</f>
        <v>4005577.58899131</v>
      </c>
      <c r="W157" s="18" t="n">
        <f aca="false">IF($R$157,$Q$157,IF($U$157,$T$157,NA()))</f>
        <v>22.46866974874</v>
      </c>
      <c r="X157" s="18" t="n">
        <f aca="false">$R$157</f>
        <v>1</v>
      </c>
      <c r="Y157" s="18" t="n">
        <f aca="false">IF($B$157=1,$H$157,$AI$112*$W$157)</f>
        <v>137807547.774665</v>
      </c>
      <c r="Z157" s="18" t="n">
        <f aca="false">IF($C$157=1,$I$157,$AF$112*$W$157)</f>
        <v>100000000</v>
      </c>
      <c r="AA157" s="18" t="n">
        <f aca="false">IF($D$157=1,$J$157,$AC$112*$W$157)</f>
        <v>60000000</v>
      </c>
      <c r="AB157" s="18" t="n">
        <f aca="false">IF($E$157=1,$K$157,$Z$112*$W$157)</f>
        <v>30000000</v>
      </c>
      <c r="AC157" s="18" t="n">
        <f aca="false">IF($F$157=1,$L$157,$W$112*$W$157)</f>
        <v>15000000</v>
      </c>
      <c r="AD157" s="18" t="n">
        <f aca="false">IF($G$157=1,$M$157,$T$112*$W$157)</f>
        <v>5000000</v>
      </c>
      <c r="AE157" s="18" t="n">
        <f aca="false">($C$4*Assumptions!$B$7/Assumptions!$B$11)</f>
        <v>90000000</v>
      </c>
      <c r="AF157" s="18" t="n">
        <f aca="false">($J$112+$O$112)*$W$157</f>
        <v>6302750.11482438</v>
      </c>
      <c r="AG157" s="18" t="n">
        <f aca="false">Assumptions!$B$20*$W$157</f>
        <v>202218027.73866</v>
      </c>
      <c r="AH157" s="18" t="n">
        <f aca="false">IF($R$157,Assumptions!$B$14*($W$157-Assumptions!$B$13),Assumptions!$B$4)</f>
        <v>53671674.3718501</v>
      </c>
      <c r="AI157" s="18" t="n">
        <f aca="false">$Y$157+$Z$157+$AA$157+$AB$157+$AC$157+$AD$157+$AE$157+$AF$157+$AG$157+$AH$157</f>
        <v>700000000</v>
      </c>
      <c r="AJ157" s="18" t="n">
        <f aca="false">IF(AND(ISNUMBER($V$157),($C$4*Assumptions!$B$7/Assumptions!$B$11)&gt;=Assumptions!$B$67,IF($B$157=1,$Y$157&gt;=INDEX($Y$126:$Y$189,1+$A$157-Assumptions!$B$78),$Y$157&gt;INDEX($Y$126:$Y$189,1+$A$157+Assumptions!$B$78)),IF($C$157=1,$Z$157&gt;=INDEX($Z$126:$Z$189,1+$A$157-Assumptions!$B$79),$Z$157&gt;INDEX($Z$126:$Z$189,1+$A$157+Assumptions!$B$79)),IF($D$157=1,$AA$157&gt;=INDEX($AA$126:$AA$189,1+$A$157-Assumptions!$B$80),$AA$157&gt;INDEX($AA$126:$AA$189,1+$A$157+Assumptions!$B$80)),IF($E$157=1,$AB$157&gt;=INDEX($AB$126:$AB$189,1+$A$157-Assumptions!$B$81),$AB$157&gt;INDEX($AB$126:$AB$189,1+$A$157+Assumptions!$B$81)),IF($F$157=1,$AC$157&gt;=INDEX($AC$126:$AC$189,1+$A$157-Assumptions!$B$82),$AC$157&gt;INDEX($AC$126:$AC$189,1+$A$157+Assumptions!$B$82)),IF($G$157=1,$AD$157&gt;=INDEX($AD$126:$AD$189,1+$A$157-Assumptions!$B$83),$AD$157&gt;INDEX($AD$126:$AD$189,1+$A$157+Assumptions!$B$83))),1,0)</f>
        <v>0</v>
      </c>
      <c r="AK157" s="16"/>
      <c r="AL157" s="16"/>
    </row>
    <row r="158" customFormat="false" ht="23.85" hidden="true" customHeight="false" outlineLevel="0" collapsed="false">
      <c r="A158" s="6" t="n">
        <f aca="false">ROW()-ROW($A$126)+Assumptions!$B$4</f>
        <v>32</v>
      </c>
      <c r="B158" s="18" t="n">
        <f aca="false">MOD(QUOTIENT($A$158,Assumptions!$B$78),2)</f>
        <v>1</v>
      </c>
      <c r="C158" s="18" t="n">
        <f aca="false">MOD(QUOTIENT($A$158,Assumptions!$B$79),2)</f>
        <v>0</v>
      </c>
      <c r="D158" s="18" t="n">
        <f aca="false">MOD(QUOTIENT($A$158,Assumptions!$B$80),2)</f>
        <v>0</v>
      </c>
      <c r="E158" s="18" t="n">
        <f aca="false">MOD(QUOTIENT($A$158,Assumptions!$B$81),2)</f>
        <v>0</v>
      </c>
      <c r="F158" s="18" t="n">
        <f aca="false">MOD(QUOTIENT($A$158,Assumptions!$B$82),2)</f>
        <v>0</v>
      </c>
      <c r="G158" s="18" t="n">
        <f aca="false">MOD(QUOTIENT($A$158,Assumptions!$B$83),2)</f>
        <v>0</v>
      </c>
      <c r="H158" s="18" t="n">
        <f aca="false">IF($B$158=1,MIN(Assumptions!$B$66,MAX(Assumptions!$B$4,Assumptions!$B$24-(Assumptions!$B$4))),Assumptions!$B$4)</f>
        <v>300000000</v>
      </c>
      <c r="I158" s="18" t="n">
        <f aca="false">IF($C$158=1,MIN(Assumptions!$B$61,MAX(Assumptions!$B$4,Assumptions!$B$24-($H$158))),Assumptions!$B$4)</f>
        <v>0</v>
      </c>
      <c r="J158" s="18" t="n">
        <f aca="false">IF($D$158=1,MIN(Assumptions!$B$56,MAX(Assumptions!$B$4,Assumptions!$B$24-($H$158+$I$158))),Assumptions!$B$4)</f>
        <v>0</v>
      </c>
      <c r="K158" s="18" t="n">
        <f aca="false">IF($E$158=1,MIN(Assumptions!$B$51,MAX(Assumptions!$B$4,Assumptions!$B$24-($H$158+$I$158+$J$158))),Assumptions!$B$4)</f>
        <v>0</v>
      </c>
      <c r="L158" s="18" t="n">
        <f aca="false">IF($F$158=1,MIN(Assumptions!$B$46,MAX(Assumptions!$B$4,Assumptions!$B$24-($H$158+$I$158+$J$158+$K$158))),Assumptions!$B$4)</f>
        <v>0</v>
      </c>
      <c r="M158" s="18" t="n">
        <f aca="false">IF($G$158=1,MIN(Assumptions!$B$41,MAX(Assumptions!$B$4,Assumptions!$B$24-($H$158+$I$158+$J$158+$K$158+$L$158))),Assumptions!$B$4)</f>
        <v>0</v>
      </c>
      <c r="N158" s="18" t="n">
        <f aca="false">MAX(Assumptions!$B$4,Assumptions!$B$24-($H$158+$I$158+$J$158+$K$158+$L$158+$M$158))</f>
        <v>400000000</v>
      </c>
      <c r="O158" s="18" t="n">
        <f aca="false">$J$112+$O$112+Assumptions!$B$20+IF($B$158=0,$AI$112,Assumptions!$B$4)+IF($C$158=0,$AF$112,Assumptions!$B$4)+IF($D$158=0,$AC$112,Assumptions!$B$4)+IF($E$158=0,$Z$112,Assumptions!$B$4)+IF($F$158=0,$W$112,Assumptions!$B$4)+IF($G$158=0,$T$112,Assumptions!$B$4)</f>
        <v>26414164.1892672</v>
      </c>
      <c r="P158" s="18" t="n">
        <f aca="false">IF(($N$158+Assumptions!$B$14*Assumptions!$B$13)&gt;($C$4*Assumptions!$B$7/Assumptions!$B$11),($C$4*Assumptions!$B$7/Assumptions!$B$11)*($O$158+Assumptions!$B$14)/($N$158+Assumptions!$B$14*Assumptions!$B$13-($C$4*Assumptions!$B$7/Assumptions!$B$11)),NA())</f>
        <v>8327279.28650895</v>
      </c>
      <c r="Q158" s="18" t="n">
        <f aca="false">IFERROR(($N$158+Assumptions!$B$14*Assumptions!$B$13)/($O$158+Assumptions!$B$14+$P$158),NA())</f>
        <v>10.807851748867</v>
      </c>
      <c r="R158" s="18" t="n">
        <f aca="false">AND(ISNUMBER($P$158),$P$158&gt;Assumptions!$B$4,$Q$158&gt;Assumptions!$B$13)</f>
        <v>1</v>
      </c>
      <c r="S158" s="18" t="n">
        <f aca="false">IF($N$158&gt;($C$4*Assumptions!$B$7/Assumptions!$B$11),($C$4*Assumptions!$B$7/Assumptions!$B$11)*$O$158/($N$158-($C$4*Assumptions!$B$7/Assumptions!$B$11)),NA())</f>
        <v>7668628.31301305</v>
      </c>
      <c r="T158" s="18" t="n">
        <f aca="false">IFERROR($N$158/($O$158+$S$158),NA())</f>
        <v>11.7361275480358</v>
      </c>
      <c r="U158" s="18" t="n">
        <f aca="false">AND(ISNUMBER($S$158),$S$158&gt;Assumptions!$B$4,$T$158&lt;=Assumptions!$B$13)</f>
        <v>0</v>
      </c>
      <c r="V158" s="18" t="n">
        <f aca="false">IF($R$158,$P$158,IF($U$158,$S$158,NA()))</f>
        <v>8327279.28650895</v>
      </c>
      <c r="W158" s="18" t="n">
        <f aca="false">IF($R$158,$Q$158,IF($U$158,$T$158,NA()))</f>
        <v>10.807851748867</v>
      </c>
      <c r="X158" s="18" t="n">
        <f aca="false">$R$158</f>
        <v>1</v>
      </c>
      <c r="Y158" s="18" t="n">
        <f aca="false">IF($B$158=1,$H$158,$AI$112*$W$158)</f>
        <v>300000000</v>
      </c>
      <c r="Z158" s="18" t="n">
        <f aca="false">IF($C$158=1,$I$158,$AF$112*$W$158)</f>
        <v>18737046.8861151</v>
      </c>
      <c r="AA158" s="18" t="n">
        <f aca="false">IF($D$158=1,$J$158,$AC$112*$W$158)</f>
        <v>25938844.1972809</v>
      </c>
      <c r="AB158" s="18" t="n">
        <f aca="false">IF($E$158=1,$K$158,$Z$112*$W$158)</f>
        <v>32423555.2466011</v>
      </c>
      <c r="AC158" s="18" t="n">
        <f aca="false">IF($F$158=1,$L$158,$W$112*$W$158)</f>
        <v>54039258.7443352</v>
      </c>
      <c r="AD158" s="18" t="n">
        <f aca="false">IF($G$158=1,$M$158,$T$112*$W$158)</f>
        <v>54039258.7443352</v>
      </c>
      <c r="AE158" s="18" t="n">
        <f aca="false">($C$4*Assumptions!$B$7/Assumptions!$B$11)</f>
        <v>90000000</v>
      </c>
      <c r="AF158" s="18" t="n">
        <f aca="false">($J$112+$O$112)*$W$158</f>
        <v>3031741.06936155</v>
      </c>
      <c r="AG158" s="18" t="n">
        <f aca="false">Assumptions!$B$20*$W$158</f>
        <v>97270665.7398033</v>
      </c>
      <c r="AH158" s="18" t="n">
        <f aca="false">IF($R$158,Assumptions!$B$14*($W$158-Assumptions!$B$13),Assumptions!$B$4)</f>
        <v>24519629.3721676</v>
      </c>
      <c r="AI158" s="18" t="n">
        <f aca="false">$Y$158+$Z$158+$AA$158+$AB$158+$AC$158+$AD$158+$AE$158+$AF$158+$AG$158+$AH$158</f>
        <v>700000000</v>
      </c>
      <c r="AJ158" s="18" t="n">
        <f aca="false">IF(AND(ISNUMBER($V$158),($C$4*Assumptions!$B$7/Assumptions!$B$11)&gt;=Assumptions!$B$67,IF($B$158=1,$Y$158&gt;=INDEX($Y$126:$Y$189,1+$A$158-Assumptions!$B$78),$Y$158&gt;INDEX($Y$126:$Y$189,1+$A$158+Assumptions!$B$78)),IF($C$158=1,$Z$158&gt;=INDEX($Z$126:$Z$189,1+$A$158-Assumptions!$B$79),$Z$158&gt;INDEX($Z$126:$Z$189,1+$A$158+Assumptions!$B$79)),IF($D$158=1,$AA$158&gt;=INDEX($AA$126:$AA$189,1+$A$158-Assumptions!$B$80),$AA$158&gt;INDEX($AA$126:$AA$189,1+$A$158+Assumptions!$B$80)),IF($E$158=1,$AB$158&gt;=INDEX($AB$126:$AB$189,1+$A$158-Assumptions!$B$81),$AB$158&gt;INDEX($AB$126:$AB$189,1+$A$158+Assumptions!$B$81)),IF($F$158=1,$AC$158&gt;=INDEX($AC$126:$AC$189,1+$A$158-Assumptions!$B$82),$AC$158&gt;INDEX($AC$126:$AC$189,1+$A$158+Assumptions!$B$82)),IF($G$158=1,$AD$158&gt;=INDEX($AD$126:$AD$189,1+$A$158-Assumptions!$B$83),$AD$158&gt;INDEX($AD$126:$AD$189,1+$A$158+Assumptions!$B$83))),1,0)</f>
        <v>0</v>
      </c>
      <c r="AK158" s="16"/>
      <c r="AL158" s="16"/>
    </row>
    <row r="159" customFormat="false" ht="23.85" hidden="true" customHeight="false" outlineLevel="0" collapsed="false">
      <c r="A159" s="6" t="n">
        <f aca="false">ROW()-ROW($A$126)+Assumptions!$B$4</f>
        <v>33</v>
      </c>
      <c r="B159" s="18" t="n">
        <f aca="false">MOD(QUOTIENT($A$159,Assumptions!$B$78),2)</f>
        <v>1</v>
      </c>
      <c r="C159" s="18" t="n">
        <f aca="false">MOD(QUOTIENT($A$159,Assumptions!$B$79),2)</f>
        <v>0</v>
      </c>
      <c r="D159" s="18" t="n">
        <f aca="false">MOD(QUOTIENT($A$159,Assumptions!$B$80),2)</f>
        <v>0</v>
      </c>
      <c r="E159" s="18" t="n">
        <f aca="false">MOD(QUOTIENT($A$159,Assumptions!$B$81),2)</f>
        <v>0</v>
      </c>
      <c r="F159" s="18" t="n">
        <f aca="false">MOD(QUOTIENT($A$159,Assumptions!$B$82),2)</f>
        <v>0</v>
      </c>
      <c r="G159" s="18" t="n">
        <f aca="false">MOD(QUOTIENT($A$159,Assumptions!$B$83),2)</f>
        <v>1</v>
      </c>
      <c r="H159" s="18" t="n">
        <f aca="false">IF($B$159=1,MIN(Assumptions!$B$66,MAX(Assumptions!$B$4,Assumptions!$B$24-(Assumptions!$B$4))),Assumptions!$B$4)</f>
        <v>300000000</v>
      </c>
      <c r="I159" s="18" t="n">
        <f aca="false">IF($C$159=1,MIN(Assumptions!$B$61,MAX(Assumptions!$B$4,Assumptions!$B$24-($H$159))),Assumptions!$B$4)</f>
        <v>0</v>
      </c>
      <c r="J159" s="18" t="n">
        <f aca="false">IF($D$159=1,MIN(Assumptions!$B$56,MAX(Assumptions!$B$4,Assumptions!$B$24-($H$159+$I$159))),Assumptions!$B$4)</f>
        <v>0</v>
      </c>
      <c r="K159" s="18" t="n">
        <f aca="false">IF($E$159=1,MIN(Assumptions!$B$51,MAX(Assumptions!$B$4,Assumptions!$B$24-($H$159+$I$159+$J$159))),Assumptions!$B$4)</f>
        <v>0</v>
      </c>
      <c r="L159" s="18" t="n">
        <f aca="false">IF($F$159=1,MIN(Assumptions!$B$46,MAX(Assumptions!$B$4,Assumptions!$B$24-($H$159+$I$159+$J$159+$K$159))),Assumptions!$B$4)</f>
        <v>0</v>
      </c>
      <c r="M159" s="18" t="n">
        <f aca="false">IF($G$159=1,MIN(Assumptions!$B$41,MAX(Assumptions!$B$4,Assumptions!$B$24-($H$159+$I$159+$J$159+$K$159+$L$159))),Assumptions!$B$4)</f>
        <v>5000000</v>
      </c>
      <c r="N159" s="18" t="n">
        <f aca="false">MAX(Assumptions!$B$4,Assumptions!$B$24-($H$159+$I$159+$J$159+$K$159+$L$159+$M$159))</f>
        <v>395000000</v>
      </c>
      <c r="O159" s="18" t="n">
        <f aca="false">$J$112+$O$112+Assumptions!$B$20+IF($B$159=0,$AI$112,Assumptions!$B$4)+IF($C$159=0,$AF$112,Assumptions!$B$4)+IF($D$159=0,$AC$112,Assumptions!$B$4)+IF($E$159=0,$Z$112,Assumptions!$B$4)+IF($F$159=0,$W$112,Assumptions!$B$4)+IF($G$159=0,$T$112,Assumptions!$B$4)</f>
        <v>21414164.1892672</v>
      </c>
      <c r="P159" s="18" t="n">
        <f aca="false">IF(($N$159+Assumptions!$B$14*Assumptions!$B$13)&gt;($C$4*Assumptions!$B$7/Assumptions!$B$11),($C$4*Assumptions!$B$7/Assumptions!$B$11)*($O$159+Assumptions!$B$14)/($N$159+Assumptions!$B$14*Assumptions!$B$13-($C$4*Assumptions!$B$7/Assumptions!$B$11)),NA())</f>
        <v>6999267.56759039</v>
      </c>
      <c r="Q159" s="18" t="n">
        <f aca="false">IFERROR(($N$159+Assumptions!$B$14*Assumptions!$B$13)/($O$159+Assumptions!$B$14+$P$159),NA())</f>
        <v>12.8584882819366</v>
      </c>
      <c r="R159" s="18" t="n">
        <f aca="false">AND(ISNUMBER($P$159),$P$159&gt;Assumptions!$B$4,$Q$159&gt;Assumptions!$B$13)</f>
        <v>1</v>
      </c>
      <c r="S159" s="18" t="n">
        <f aca="false">IF($N$159&gt;($C$4*Assumptions!$B$7/Assumptions!$B$11),($C$4*Assumptions!$B$7/Assumptions!$B$11)*$O$159/($N$159-($C$4*Assumptions!$B$7/Assumptions!$B$11)),NA())</f>
        <v>6318933.69519359</v>
      </c>
      <c r="T159" s="18" t="n">
        <f aca="false">IFERROR($N$159/($O$159+$S$159),NA())</f>
        <v>14.2429093801787</v>
      </c>
      <c r="U159" s="18" t="n">
        <f aca="false">AND(ISNUMBER($S$159),$S$159&gt;Assumptions!$B$4,$T$159&lt;=Assumptions!$B$13)</f>
        <v>0</v>
      </c>
      <c r="V159" s="18" t="n">
        <f aca="false">IF($R$159,$P$159,IF($U$159,$S$159,NA()))</f>
        <v>6999267.56759039</v>
      </c>
      <c r="W159" s="18" t="n">
        <f aca="false">IF($R$159,$Q$159,IF($U$159,$T$159,NA()))</f>
        <v>12.8584882819366</v>
      </c>
      <c r="X159" s="18" t="n">
        <f aca="false">$R$159</f>
        <v>1</v>
      </c>
      <c r="Y159" s="18" t="n">
        <f aca="false">IF($B$159=1,$H$159,$AI$112*$W$159)</f>
        <v>300000000</v>
      </c>
      <c r="Z159" s="18" t="n">
        <f aca="false">IF($C$159=1,$I$159,$AF$112*$W$159)</f>
        <v>22292135.7011086</v>
      </c>
      <c r="AA159" s="18" t="n">
        <f aca="false">IF($D$159=1,$J$159,$AC$112*$W$159)</f>
        <v>30860371.8766479</v>
      </c>
      <c r="AB159" s="18" t="n">
        <f aca="false">IF($E$159=1,$K$159,$Z$112*$W$159)</f>
        <v>38575464.8458098</v>
      </c>
      <c r="AC159" s="18" t="n">
        <f aca="false">IF($F$159=1,$L$159,$W$112*$W$159)</f>
        <v>64292441.409683</v>
      </c>
      <c r="AD159" s="18" t="n">
        <f aca="false">IF($G$159=1,$M$159,$T$112*$W$159)</f>
        <v>5000000</v>
      </c>
      <c r="AE159" s="18" t="n">
        <f aca="false">($C$4*Assumptions!$B$7/Assumptions!$B$11)</f>
        <v>90000000</v>
      </c>
      <c r="AF159" s="18" t="n">
        <f aca="false">($J$112+$O$112)*$W$159</f>
        <v>3606970.92447979</v>
      </c>
      <c r="AG159" s="18" t="n">
        <f aca="false">Assumptions!$B$20*$W$159</f>
        <v>115726394.537429</v>
      </c>
      <c r="AH159" s="18" t="n">
        <f aca="false">IF($R$159,Assumptions!$B$14*($W$159-Assumptions!$B$13),Assumptions!$B$4)</f>
        <v>29646220.7048415</v>
      </c>
      <c r="AI159" s="18" t="n">
        <f aca="false">$Y$159+$Z$159+$AA$159+$AB$159+$AC$159+$AD$159+$AE$159+$AF$159+$AG$159+$AH$159</f>
        <v>700000000</v>
      </c>
      <c r="AJ159" s="18" t="n">
        <f aca="false">IF(AND(ISNUMBER($V$159),($C$4*Assumptions!$B$7/Assumptions!$B$11)&gt;=Assumptions!$B$67,IF($B$159=1,$Y$159&gt;=INDEX($Y$126:$Y$189,1+$A$159-Assumptions!$B$78),$Y$159&gt;INDEX($Y$126:$Y$189,1+$A$159+Assumptions!$B$78)),IF($C$159=1,$Z$159&gt;=INDEX($Z$126:$Z$189,1+$A$159-Assumptions!$B$79),$Z$159&gt;INDEX($Z$126:$Z$189,1+$A$159+Assumptions!$B$79)),IF($D$159=1,$AA$159&gt;=INDEX($AA$126:$AA$189,1+$A$159-Assumptions!$B$80),$AA$159&gt;INDEX($AA$126:$AA$189,1+$A$159+Assumptions!$B$80)),IF($E$159=1,$AB$159&gt;=INDEX($AB$126:$AB$189,1+$A$159-Assumptions!$B$81),$AB$159&gt;INDEX($AB$126:$AB$189,1+$A$159+Assumptions!$B$81)),IF($F$159=1,$AC$159&gt;=INDEX($AC$126:$AC$189,1+$A$159-Assumptions!$B$82),$AC$159&gt;INDEX($AC$126:$AC$189,1+$A$159+Assumptions!$B$82)),IF($G$159=1,$AD$159&gt;=INDEX($AD$126:$AD$189,1+$A$159-Assumptions!$B$83),$AD$159&gt;INDEX($AD$126:$AD$189,1+$A$159+Assumptions!$B$83))),1,0)</f>
        <v>0</v>
      </c>
      <c r="AK159" s="16"/>
      <c r="AL159" s="16"/>
    </row>
    <row r="160" customFormat="false" ht="23.85" hidden="true" customHeight="false" outlineLevel="0" collapsed="false">
      <c r="A160" s="6" t="n">
        <f aca="false">ROW()-ROW($A$126)+Assumptions!$B$4</f>
        <v>34</v>
      </c>
      <c r="B160" s="18" t="n">
        <f aca="false">MOD(QUOTIENT($A$160,Assumptions!$B$78),2)</f>
        <v>1</v>
      </c>
      <c r="C160" s="18" t="n">
        <f aca="false">MOD(QUOTIENT($A$160,Assumptions!$B$79),2)</f>
        <v>0</v>
      </c>
      <c r="D160" s="18" t="n">
        <f aca="false">MOD(QUOTIENT($A$160,Assumptions!$B$80),2)</f>
        <v>0</v>
      </c>
      <c r="E160" s="18" t="n">
        <f aca="false">MOD(QUOTIENT($A$160,Assumptions!$B$81),2)</f>
        <v>0</v>
      </c>
      <c r="F160" s="18" t="n">
        <f aca="false">MOD(QUOTIENT($A$160,Assumptions!$B$82),2)</f>
        <v>1</v>
      </c>
      <c r="G160" s="18" t="n">
        <f aca="false">MOD(QUOTIENT($A$160,Assumptions!$B$83),2)</f>
        <v>0</v>
      </c>
      <c r="H160" s="18" t="n">
        <f aca="false">IF($B$160=1,MIN(Assumptions!$B$66,MAX(Assumptions!$B$4,Assumptions!$B$24-(Assumptions!$B$4))),Assumptions!$B$4)</f>
        <v>300000000</v>
      </c>
      <c r="I160" s="18" t="n">
        <f aca="false">IF($C$160=1,MIN(Assumptions!$B$61,MAX(Assumptions!$B$4,Assumptions!$B$24-($H$160))),Assumptions!$B$4)</f>
        <v>0</v>
      </c>
      <c r="J160" s="18" t="n">
        <f aca="false">IF($D$160=1,MIN(Assumptions!$B$56,MAX(Assumptions!$B$4,Assumptions!$B$24-($H$160+$I$160))),Assumptions!$B$4)</f>
        <v>0</v>
      </c>
      <c r="K160" s="18" t="n">
        <f aca="false">IF($E$160=1,MIN(Assumptions!$B$51,MAX(Assumptions!$B$4,Assumptions!$B$24-($H$160+$I$160+$J$160))),Assumptions!$B$4)</f>
        <v>0</v>
      </c>
      <c r="L160" s="18" t="n">
        <f aca="false">IF($F$160=1,MIN(Assumptions!$B$46,MAX(Assumptions!$B$4,Assumptions!$B$24-($H$160+$I$160+$J$160+$K$160))),Assumptions!$B$4)</f>
        <v>15000000</v>
      </c>
      <c r="M160" s="18" t="n">
        <f aca="false">IF($G$160=1,MIN(Assumptions!$B$41,MAX(Assumptions!$B$4,Assumptions!$B$24-($H$160+$I$160+$J$160+$K$160+$L$160))),Assumptions!$B$4)</f>
        <v>0</v>
      </c>
      <c r="N160" s="18" t="n">
        <f aca="false">MAX(Assumptions!$B$4,Assumptions!$B$24-($H$160+$I$160+$J$160+$K$160+$L$160+$M$160))</f>
        <v>385000000</v>
      </c>
      <c r="O160" s="18" t="n">
        <f aca="false">$J$112+$O$112+Assumptions!$B$20+IF($B$160=0,$AI$112,Assumptions!$B$4)+IF($C$160=0,$AF$112,Assumptions!$B$4)+IF($D$160=0,$AC$112,Assumptions!$B$4)+IF($E$160=0,$Z$112,Assumptions!$B$4)+IF($F$160=0,$W$112,Assumptions!$B$4)+IF($G$160=0,$T$112,Assumptions!$B$4)</f>
        <v>21414164.1892672</v>
      </c>
      <c r="P160" s="18" t="n">
        <f aca="false">IF(($N$160+Assumptions!$B$14*Assumptions!$B$13)&gt;($C$4*Assumptions!$B$7/Assumptions!$B$11),($C$4*Assumptions!$B$7/Assumptions!$B$11)*($O$160+Assumptions!$B$14)/($N$160+Assumptions!$B$14*Assumptions!$B$13-($C$4*Assumptions!$B$7/Assumptions!$B$11)),NA())</f>
        <v>7234537.06566066</v>
      </c>
      <c r="Q160" s="18" t="n">
        <f aca="false">IFERROR(($N$160+Assumptions!$B$14*Assumptions!$B$13)/($O$160+Assumptions!$B$14+$P$160),NA())</f>
        <v>12.4403260613858</v>
      </c>
      <c r="R160" s="18" t="n">
        <f aca="false">AND(ISNUMBER($P$160),$P$160&gt;Assumptions!$B$4,$Q$160&gt;Assumptions!$B$13)</f>
        <v>1</v>
      </c>
      <c r="S160" s="18" t="n">
        <f aca="false">IF($N$160&gt;($C$4*Assumptions!$B$7/Assumptions!$B$11),($C$4*Assumptions!$B$7/Assumptions!$B$11)*$O$160/($N$160-($C$4*Assumptions!$B$7/Assumptions!$B$11)),NA())</f>
        <v>6533134.83740355</v>
      </c>
      <c r="T160" s="18" t="n">
        <f aca="false">IFERROR($N$160/($O$160+$S$160),NA())</f>
        <v>13.775928744763</v>
      </c>
      <c r="U160" s="18" t="n">
        <f aca="false">AND(ISNUMBER($S$160),$S$160&gt;Assumptions!$B$4,$T$160&lt;=Assumptions!$B$13)</f>
        <v>0</v>
      </c>
      <c r="V160" s="18" t="n">
        <f aca="false">IF($R$160,$P$160,IF($U$160,$S$160,NA()))</f>
        <v>7234537.06566066</v>
      </c>
      <c r="W160" s="18" t="n">
        <f aca="false">IF($R$160,$Q$160,IF($U$160,$T$160,NA()))</f>
        <v>12.4403260613858</v>
      </c>
      <c r="X160" s="18" t="n">
        <f aca="false">$R$160</f>
        <v>1</v>
      </c>
      <c r="Y160" s="18" t="n">
        <f aca="false">IF($B$160=1,$H$160,$AI$112*$W$160)</f>
        <v>300000000</v>
      </c>
      <c r="Z160" s="18" t="n">
        <f aca="false">IF($C$160=1,$I$160,$AF$112*$W$160)</f>
        <v>21567188.1986335</v>
      </c>
      <c r="AA160" s="18" t="n">
        <f aca="false">IF($D$160=1,$J$160,$AC$112*$W$160)</f>
        <v>29856782.547326</v>
      </c>
      <c r="AB160" s="18" t="n">
        <f aca="false">IF($E$160=1,$K$160,$Z$112*$W$160)</f>
        <v>37320978.1841575</v>
      </c>
      <c r="AC160" s="18" t="n">
        <f aca="false">IF($F$160=1,$L$160,$W$112*$W$160)</f>
        <v>15000000</v>
      </c>
      <c r="AD160" s="18" t="n">
        <f aca="false">IF($G$160=1,$M$160,$T$112*$W$160)</f>
        <v>62201630.3069291</v>
      </c>
      <c r="AE160" s="18" t="n">
        <f aca="false">($C$4*Assumptions!$B$7/Assumptions!$B$11)</f>
        <v>90000000</v>
      </c>
      <c r="AF160" s="18" t="n">
        <f aca="false">($J$112+$O$112)*$W$160</f>
        <v>3489671.05701703</v>
      </c>
      <c r="AG160" s="18" t="n">
        <f aca="false">Assumptions!$B$20*$W$160</f>
        <v>111962934.552472</v>
      </c>
      <c r="AH160" s="18" t="n">
        <f aca="false">IF($R$160,Assumptions!$B$14*($W$160-Assumptions!$B$13),Assumptions!$B$4)</f>
        <v>28600815.1534646</v>
      </c>
      <c r="AI160" s="18" t="n">
        <f aca="false">$Y$160+$Z$160+$AA$160+$AB$160+$AC$160+$AD$160+$AE$160+$AF$160+$AG$160+$AH$160</f>
        <v>700000000</v>
      </c>
      <c r="AJ160" s="18" t="n">
        <f aca="false">IF(AND(ISNUMBER($V$160),($C$4*Assumptions!$B$7/Assumptions!$B$11)&gt;=Assumptions!$B$67,IF($B$160=1,$Y$160&gt;=INDEX($Y$126:$Y$189,1+$A$160-Assumptions!$B$78),$Y$160&gt;INDEX($Y$126:$Y$189,1+$A$160+Assumptions!$B$78)),IF($C$160=1,$Z$160&gt;=INDEX($Z$126:$Z$189,1+$A$160-Assumptions!$B$79),$Z$160&gt;INDEX($Z$126:$Z$189,1+$A$160+Assumptions!$B$79)),IF($D$160=1,$AA$160&gt;=INDEX($AA$126:$AA$189,1+$A$160-Assumptions!$B$80),$AA$160&gt;INDEX($AA$126:$AA$189,1+$A$160+Assumptions!$B$80)),IF($E$160=1,$AB$160&gt;=INDEX($AB$126:$AB$189,1+$A$160-Assumptions!$B$81),$AB$160&gt;INDEX($AB$126:$AB$189,1+$A$160+Assumptions!$B$81)),IF($F$160=1,$AC$160&gt;=INDEX($AC$126:$AC$189,1+$A$160-Assumptions!$B$82),$AC$160&gt;INDEX($AC$126:$AC$189,1+$A$160+Assumptions!$B$82)),IF($G$160=1,$AD$160&gt;=INDEX($AD$126:$AD$189,1+$A$160-Assumptions!$B$83),$AD$160&gt;INDEX($AD$126:$AD$189,1+$A$160+Assumptions!$B$83))),1,0)</f>
        <v>0</v>
      </c>
      <c r="AK160" s="16"/>
      <c r="AL160" s="16"/>
    </row>
    <row r="161" customFormat="false" ht="23.85" hidden="true" customHeight="false" outlineLevel="0" collapsed="false">
      <c r="A161" s="6" t="n">
        <f aca="false">ROW()-ROW($A$126)+Assumptions!$B$4</f>
        <v>35</v>
      </c>
      <c r="B161" s="18" t="n">
        <f aca="false">MOD(QUOTIENT($A$161,Assumptions!$B$78),2)</f>
        <v>1</v>
      </c>
      <c r="C161" s="18" t="n">
        <f aca="false">MOD(QUOTIENT($A$161,Assumptions!$B$79),2)</f>
        <v>0</v>
      </c>
      <c r="D161" s="18" t="n">
        <f aca="false">MOD(QUOTIENT($A$161,Assumptions!$B$80),2)</f>
        <v>0</v>
      </c>
      <c r="E161" s="18" t="n">
        <f aca="false">MOD(QUOTIENT($A$161,Assumptions!$B$81),2)</f>
        <v>0</v>
      </c>
      <c r="F161" s="18" t="n">
        <f aca="false">MOD(QUOTIENT($A$161,Assumptions!$B$82),2)</f>
        <v>1</v>
      </c>
      <c r="G161" s="18" t="n">
        <f aca="false">MOD(QUOTIENT($A$161,Assumptions!$B$83),2)</f>
        <v>1</v>
      </c>
      <c r="H161" s="18" t="n">
        <f aca="false">IF($B$161=1,MIN(Assumptions!$B$66,MAX(Assumptions!$B$4,Assumptions!$B$24-(Assumptions!$B$4))),Assumptions!$B$4)</f>
        <v>300000000</v>
      </c>
      <c r="I161" s="18" t="n">
        <f aca="false">IF($C$161=1,MIN(Assumptions!$B$61,MAX(Assumptions!$B$4,Assumptions!$B$24-($H$161))),Assumptions!$B$4)</f>
        <v>0</v>
      </c>
      <c r="J161" s="18" t="n">
        <f aca="false">IF($D$161=1,MIN(Assumptions!$B$56,MAX(Assumptions!$B$4,Assumptions!$B$24-($H$161+$I$161))),Assumptions!$B$4)</f>
        <v>0</v>
      </c>
      <c r="K161" s="18" t="n">
        <f aca="false">IF($E$161=1,MIN(Assumptions!$B$51,MAX(Assumptions!$B$4,Assumptions!$B$24-($H$161+$I$161+$J$161))),Assumptions!$B$4)</f>
        <v>0</v>
      </c>
      <c r="L161" s="18" t="n">
        <f aca="false">IF($F$161=1,MIN(Assumptions!$B$46,MAX(Assumptions!$B$4,Assumptions!$B$24-($H$161+$I$161+$J$161+$K$161))),Assumptions!$B$4)</f>
        <v>15000000</v>
      </c>
      <c r="M161" s="18" t="n">
        <f aca="false">IF($G$161=1,MIN(Assumptions!$B$41,MAX(Assumptions!$B$4,Assumptions!$B$24-($H$161+$I$161+$J$161+$K$161+$L$161))),Assumptions!$B$4)</f>
        <v>5000000</v>
      </c>
      <c r="N161" s="18" t="n">
        <f aca="false">MAX(Assumptions!$B$4,Assumptions!$B$24-($H$161+$I$161+$J$161+$K$161+$L$161+$M$161))</f>
        <v>380000000</v>
      </c>
      <c r="O161" s="18" t="n">
        <f aca="false">$J$112+$O$112+Assumptions!$B$20+IF($B$161=0,$AI$112,Assumptions!$B$4)+IF($C$161=0,$AF$112,Assumptions!$B$4)+IF($D$161=0,$AC$112,Assumptions!$B$4)+IF($E$161=0,$Z$112,Assumptions!$B$4)+IF($F$161=0,$W$112,Assumptions!$B$4)+IF($G$161=0,$T$112,Assumptions!$B$4)</f>
        <v>16414164.1892672</v>
      </c>
      <c r="P161" s="18" t="n">
        <f aca="false">IF(($N$161+Assumptions!$B$14*Assumptions!$B$13)&gt;($C$4*Assumptions!$B$7/Assumptions!$B$11),($C$4*Assumptions!$B$7/Assumptions!$B$11)*($O$161+Assumptions!$B$14)/($N$161+Assumptions!$B$14*Assumptions!$B$13-($C$4*Assumptions!$B$7/Assumptions!$B$11)),NA())</f>
        <v>5819742.82746683</v>
      </c>
      <c r="Q161" s="18" t="n">
        <f aca="false">IFERROR(($N$161+Assumptions!$B$14*Assumptions!$B$13)/($O$161+Assumptions!$B$14+$P$161),NA())</f>
        <v>15.4646008712338</v>
      </c>
      <c r="R161" s="18" t="n">
        <f aca="false">AND(ISNUMBER($P$161),$P$161&gt;Assumptions!$B$4,$Q$161&gt;Assumptions!$B$13)</f>
        <v>1</v>
      </c>
      <c r="S161" s="18" t="n">
        <f aca="false">IF($N$161&gt;($C$4*Assumptions!$B$7/Assumptions!$B$11),($C$4*Assumptions!$B$7/Assumptions!$B$11)*$O$161/($N$161-($C$4*Assumptions!$B$7/Assumptions!$B$11)),NA())</f>
        <v>5094050.95528981</v>
      </c>
      <c r="T161" s="18" t="n">
        <f aca="false">IFERROR($N$161/($O$161+$S$161),NA())</f>
        <v>17.6676677932602</v>
      </c>
      <c r="U161" s="18" t="n">
        <f aca="false">AND(ISNUMBER($S$161),$S$161&gt;Assumptions!$B$4,$T$161&lt;=Assumptions!$B$13)</f>
        <v>0</v>
      </c>
      <c r="V161" s="18" t="n">
        <f aca="false">IF($R$161,$P$161,IF($U$161,$S$161,NA()))</f>
        <v>5819742.82746683</v>
      </c>
      <c r="W161" s="18" t="n">
        <f aca="false">IF($R$161,$Q$161,IF($U$161,$T$161,NA()))</f>
        <v>15.4646008712338</v>
      </c>
      <c r="X161" s="18" t="n">
        <f aca="false">$R$161</f>
        <v>1</v>
      </c>
      <c r="Y161" s="18" t="n">
        <f aca="false">IF($B$161=1,$H$161,$AI$112*$W$161)</f>
        <v>300000000</v>
      </c>
      <c r="Z161" s="18" t="n">
        <f aca="false">IF($C$161=1,$I$161,$AF$112*$W$161)</f>
        <v>26810226.3365834</v>
      </c>
      <c r="AA161" s="18" t="n">
        <f aca="false">IF($D$161=1,$J$161,$AC$112*$W$161)</f>
        <v>37115042.0909611</v>
      </c>
      <c r="AB161" s="18" t="n">
        <f aca="false">IF($E$161=1,$K$161,$Z$112*$W$161)</f>
        <v>46393802.6137013</v>
      </c>
      <c r="AC161" s="18" t="n">
        <f aca="false">IF($F$161=1,$L$161,$W$112*$W$161)</f>
        <v>15000000</v>
      </c>
      <c r="AD161" s="18" t="n">
        <f aca="false">IF($G$161=1,$M$161,$T$112*$W$161)</f>
        <v>5000000</v>
      </c>
      <c r="AE161" s="18" t="n">
        <f aca="false">($C$4*Assumptions!$B$7/Assumptions!$B$11)</f>
        <v>90000000</v>
      </c>
      <c r="AF161" s="18" t="n">
        <f aca="false">($J$112+$O$112)*$W$161</f>
        <v>4338018.93956574</v>
      </c>
      <c r="AG161" s="18" t="n">
        <f aca="false">Assumptions!$B$20*$W$161</f>
        <v>139181407.841104</v>
      </c>
      <c r="AH161" s="18" t="n">
        <f aca="false">IF($R$161,Assumptions!$B$14*($W$161-Assumptions!$B$13),Assumptions!$B$4)</f>
        <v>36161502.1780845</v>
      </c>
      <c r="AI161" s="18" t="n">
        <f aca="false">$Y$161+$Z$161+$AA$161+$AB$161+$AC$161+$AD$161+$AE$161+$AF$161+$AG$161+$AH$161</f>
        <v>700000000</v>
      </c>
      <c r="AJ161" s="18" t="n">
        <f aca="false">IF(AND(ISNUMBER($V$161),($C$4*Assumptions!$B$7/Assumptions!$B$11)&gt;=Assumptions!$B$67,IF($B$161=1,$Y$161&gt;=INDEX($Y$126:$Y$189,1+$A$161-Assumptions!$B$78),$Y$161&gt;INDEX($Y$126:$Y$189,1+$A$161+Assumptions!$B$78)),IF($C$161=1,$Z$161&gt;=INDEX($Z$126:$Z$189,1+$A$161-Assumptions!$B$79),$Z$161&gt;INDEX($Z$126:$Z$189,1+$A$161+Assumptions!$B$79)),IF($D$161=1,$AA$161&gt;=INDEX($AA$126:$AA$189,1+$A$161-Assumptions!$B$80),$AA$161&gt;INDEX($AA$126:$AA$189,1+$A$161+Assumptions!$B$80)),IF($E$161=1,$AB$161&gt;=INDEX($AB$126:$AB$189,1+$A$161-Assumptions!$B$81),$AB$161&gt;INDEX($AB$126:$AB$189,1+$A$161+Assumptions!$B$81)),IF($F$161=1,$AC$161&gt;=INDEX($AC$126:$AC$189,1+$A$161-Assumptions!$B$82),$AC$161&gt;INDEX($AC$126:$AC$189,1+$A$161+Assumptions!$B$82)),IF($G$161=1,$AD$161&gt;=INDEX($AD$126:$AD$189,1+$A$161-Assumptions!$B$83),$AD$161&gt;INDEX($AD$126:$AD$189,1+$A$161+Assumptions!$B$83))),1,0)</f>
        <v>0</v>
      </c>
      <c r="AK161" s="16"/>
      <c r="AL161" s="16"/>
    </row>
    <row r="162" customFormat="false" ht="23.85" hidden="true" customHeight="false" outlineLevel="0" collapsed="false">
      <c r="A162" s="6" t="n">
        <f aca="false">ROW()-ROW($A$126)+Assumptions!$B$4</f>
        <v>36</v>
      </c>
      <c r="B162" s="18" t="n">
        <f aca="false">MOD(QUOTIENT($A$162,Assumptions!$B$78),2)</f>
        <v>1</v>
      </c>
      <c r="C162" s="18" t="n">
        <f aca="false">MOD(QUOTIENT($A$162,Assumptions!$B$79),2)</f>
        <v>0</v>
      </c>
      <c r="D162" s="18" t="n">
        <f aca="false">MOD(QUOTIENT($A$162,Assumptions!$B$80),2)</f>
        <v>0</v>
      </c>
      <c r="E162" s="18" t="n">
        <f aca="false">MOD(QUOTIENT($A$162,Assumptions!$B$81),2)</f>
        <v>1</v>
      </c>
      <c r="F162" s="18" t="n">
        <f aca="false">MOD(QUOTIENT($A$162,Assumptions!$B$82),2)</f>
        <v>0</v>
      </c>
      <c r="G162" s="18" t="n">
        <f aca="false">MOD(QUOTIENT($A$162,Assumptions!$B$83),2)</f>
        <v>0</v>
      </c>
      <c r="H162" s="18" t="n">
        <f aca="false">IF($B$162=1,MIN(Assumptions!$B$66,MAX(Assumptions!$B$4,Assumptions!$B$24-(Assumptions!$B$4))),Assumptions!$B$4)</f>
        <v>300000000</v>
      </c>
      <c r="I162" s="18" t="n">
        <f aca="false">IF($C$162=1,MIN(Assumptions!$B$61,MAX(Assumptions!$B$4,Assumptions!$B$24-($H$162))),Assumptions!$B$4)</f>
        <v>0</v>
      </c>
      <c r="J162" s="18" t="n">
        <f aca="false">IF($D$162=1,MIN(Assumptions!$B$56,MAX(Assumptions!$B$4,Assumptions!$B$24-($H$162+$I$162))),Assumptions!$B$4)</f>
        <v>0</v>
      </c>
      <c r="K162" s="18" t="n">
        <f aca="false">IF($E$162=1,MIN(Assumptions!$B$51,MAX(Assumptions!$B$4,Assumptions!$B$24-($H$162+$I$162+$J$162))),Assumptions!$B$4)</f>
        <v>30000000</v>
      </c>
      <c r="L162" s="18" t="n">
        <f aca="false">IF($F$162=1,MIN(Assumptions!$B$46,MAX(Assumptions!$B$4,Assumptions!$B$24-($H$162+$I$162+$J$162+$K$162))),Assumptions!$B$4)</f>
        <v>0</v>
      </c>
      <c r="M162" s="18" t="n">
        <f aca="false">IF($G$162=1,MIN(Assumptions!$B$41,MAX(Assumptions!$B$4,Assumptions!$B$24-($H$162+$I$162+$J$162+$K$162+$L$162))),Assumptions!$B$4)</f>
        <v>0</v>
      </c>
      <c r="N162" s="18" t="n">
        <f aca="false">MAX(Assumptions!$B$4,Assumptions!$B$24-($H$162+$I$162+$J$162+$K$162+$L$162+$M$162))</f>
        <v>370000000</v>
      </c>
      <c r="O162" s="18" t="n">
        <f aca="false">$J$112+$O$112+Assumptions!$B$20+IF($B$162=0,$AI$112,Assumptions!$B$4)+IF($C$162=0,$AF$112,Assumptions!$B$4)+IF($D$162=0,$AC$112,Assumptions!$B$4)+IF($E$162=0,$Z$112,Assumptions!$B$4)+IF($F$162=0,$W$112,Assumptions!$B$4)+IF($G$162=0,$T$112,Assumptions!$B$4)</f>
        <v>23414164.1892672</v>
      </c>
      <c r="P162" s="18" t="n">
        <f aca="false">IF(($N$162+Assumptions!$B$14*Assumptions!$B$13)&gt;($C$4*Assumptions!$B$7/Assumptions!$B$11),($C$4*Assumptions!$B$7/Assumptions!$B$11)*($O$162+Assumptions!$B$14)/($N$162+Assumptions!$B$14*Assumptions!$B$13-($C$4*Assumptions!$B$7/Assumptions!$B$11)),NA())</f>
        <v>8255839.91870459</v>
      </c>
      <c r="Q162" s="18" t="n">
        <f aca="false">IFERROR(($N$162+Assumptions!$B$14*Assumptions!$B$13)/($O$162+Assumptions!$B$14+$P$162),NA())</f>
        <v>10.9013741649828</v>
      </c>
      <c r="R162" s="18" t="n">
        <f aca="false">AND(ISNUMBER($P$162),$P$162&gt;Assumptions!$B$4,$Q$162&gt;Assumptions!$B$13)</f>
        <v>1</v>
      </c>
      <c r="S162" s="18" t="n">
        <f aca="false">IF($N$162&gt;($C$4*Assumptions!$B$7/Assumptions!$B$11),($C$4*Assumptions!$B$7/Assumptions!$B$11)*$O$162/($N$162-($C$4*Assumptions!$B$7/Assumptions!$B$11)),NA())</f>
        <v>7525981.34655017</v>
      </c>
      <c r="T162" s="18" t="n">
        <f aca="false">IFERROR($N$162/($O$162+$S$162),NA())</f>
        <v>11.9585733548563</v>
      </c>
      <c r="U162" s="18" t="n">
        <f aca="false">AND(ISNUMBER($S$162),$S$162&gt;Assumptions!$B$4,$T$162&lt;=Assumptions!$B$13)</f>
        <v>0</v>
      </c>
      <c r="V162" s="18" t="n">
        <f aca="false">IF($R$162,$P$162,IF($U$162,$S$162,NA()))</f>
        <v>8255839.91870459</v>
      </c>
      <c r="W162" s="18" t="n">
        <f aca="false">IF($R$162,$Q$162,IF($U$162,$T$162,NA()))</f>
        <v>10.9013741649828</v>
      </c>
      <c r="X162" s="18" t="n">
        <f aca="false">$R$162</f>
        <v>1</v>
      </c>
      <c r="Y162" s="18" t="n">
        <f aca="false">IF($B$162=1,$H$162,$AI$112*$W$162)</f>
        <v>300000000</v>
      </c>
      <c r="Z162" s="18" t="n">
        <f aca="false">IF($C$162=1,$I$162,$AF$112*$W$162)</f>
        <v>18899182.1500308</v>
      </c>
      <c r="AA162" s="18" t="n">
        <f aca="false">IF($D$162=1,$J$162,$AC$112*$W$162)</f>
        <v>26163297.9959587</v>
      </c>
      <c r="AB162" s="18" t="n">
        <f aca="false">IF($E$162=1,$K$162,$Z$112*$W$162)</f>
        <v>30000000</v>
      </c>
      <c r="AC162" s="18" t="n">
        <f aca="false">IF($F$162=1,$L$162,$W$112*$W$162)</f>
        <v>54506870.8249141</v>
      </c>
      <c r="AD162" s="18" t="n">
        <f aca="false">IF($G$162=1,$M$162,$T$112*$W$162)</f>
        <v>54506870.8249141</v>
      </c>
      <c r="AE162" s="18" t="n">
        <f aca="false">($C$4*Assumptions!$B$7/Assumptions!$B$11)</f>
        <v>90000000</v>
      </c>
      <c r="AF162" s="18" t="n">
        <f aca="false">($J$112+$O$112)*$W$162</f>
        <v>3057975.30688001</v>
      </c>
      <c r="AG162" s="18" t="n">
        <f aca="false">Assumptions!$B$20*$W$162</f>
        <v>98112367.4848453</v>
      </c>
      <c r="AH162" s="18" t="n">
        <f aca="false">IF($R$162,Assumptions!$B$14*($W$162-Assumptions!$B$13),Assumptions!$B$4)</f>
        <v>24753435.412457</v>
      </c>
      <c r="AI162" s="18" t="n">
        <f aca="false">$Y$162+$Z$162+$AA$162+$AB$162+$AC$162+$AD$162+$AE$162+$AF$162+$AG$162+$AH$162</f>
        <v>700000000</v>
      </c>
      <c r="AJ162" s="18" t="n">
        <f aca="false">IF(AND(ISNUMBER($V$162),($C$4*Assumptions!$B$7/Assumptions!$B$11)&gt;=Assumptions!$B$67,IF($B$162=1,$Y$162&gt;=INDEX($Y$126:$Y$189,1+$A$162-Assumptions!$B$78),$Y$162&gt;INDEX($Y$126:$Y$189,1+$A$162+Assumptions!$B$78)),IF($C$162=1,$Z$162&gt;=INDEX($Z$126:$Z$189,1+$A$162-Assumptions!$B$79),$Z$162&gt;INDEX($Z$126:$Z$189,1+$A$162+Assumptions!$B$79)),IF($D$162=1,$AA$162&gt;=INDEX($AA$126:$AA$189,1+$A$162-Assumptions!$B$80),$AA$162&gt;INDEX($AA$126:$AA$189,1+$A$162+Assumptions!$B$80)),IF($E$162=1,$AB$162&gt;=INDEX($AB$126:$AB$189,1+$A$162-Assumptions!$B$81),$AB$162&gt;INDEX($AB$126:$AB$189,1+$A$162+Assumptions!$B$81)),IF($F$162=1,$AC$162&gt;=INDEX($AC$126:$AC$189,1+$A$162-Assumptions!$B$82),$AC$162&gt;INDEX($AC$126:$AC$189,1+$A$162+Assumptions!$B$82)),IF($G$162=1,$AD$162&gt;=INDEX($AD$126:$AD$189,1+$A$162-Assumptions!$B$83),$AD$162&gt;INDEX($AD$126:$AD$189,1+$A$162+Assumptions!$B$83))),1,0)</f>
        <v>0</v>
      </c>
      <c r="AK162" s="16"/>
      <c r="AL162" s="16"/>
    </row>
    <row r="163" customFormat="false" ht="23.85" hidden="true" customHeight="false" outlineLevel="0" collapsed="false">
      <c r="A163" s="6" t="n">
        <f aca="false">ROW()-ROW($A$126)+Assumptions!$B$4</f>
        <v>37</v>
      </c>
      <c r="B163" s="18" t="n">
        <f aca="false">MOD(QUOTIENT($A$163,Assumptions!$B$78),2)</f>
        <v>1</v>
      </c>
      <c r="C163" s="18" t="n">
        <f aca="false">MOD(QUOTIENT($A$163,Assumptions!$B$79),2)</f>
        <v>0</v>
      </c>
      <c r="D163" s="18" t="n">
        <f aca="false">MOD(QUOTIENT($A$163,Assumptions!$B$80),2)</f>
        <v>0</v>
      </c>
      <c r="E163" s="18" t="n">
        <f aca="false">MOD(QUOTIENT($A$163,Assumptions!$B$81),2)</f>
        <v>1</v>
      </c>
      <c r="F163" s="18" t="n">
        <f aca="false">MOD(QUOTIENT($A$163,Assumptions!$B$82),2)</f>
        <v>0</v>
      </c>
      <c r="G163" s="18" t="n">
        <f aca="false">MOD(QUOTIENT($A$163,Assumptions!$B$83),2)</f>
        <v>1</v>
      </c>
      <c r="H163" s="18" t="n">
        <f aca="false">IF($B$163=1,MIN(Assumptions!$B$66,MAX(Assumptions!$B$4,Assumptions!$B$24-(Assumptions!$B$4))),Assumptions!$B$4)</f>
        <v>300000000</v>
      </c>
      <c r="I163" s="18" t="n">
        <f aca="false">IF($C$163=1,MIN(Assumptions!$B$61,MAX(Assumptions!$B$4,Assumptions!$B$24-($H$163))),Assumptions!$B$4)</f>
        <v>0</v>
      </c>
      <c r="J163" s="18" t="n">
        <f aca="false">IF($D$163=1,MIN(Assumptions!$B$56,MAX(Assumptions!$B$4,Assumptions!$B$24-($H$163+$I$163))),Assumptions!$B$4)</f>
        <v>0</v>
      </c>
      <c r="K163" s="18" t="n">
        <f aca="false">IF($E$163=1,MIN(Assumptions!$B$51,MAX(Assumptions!$B$4,Assumptions!$B$24-($H$163+$I$163+$J$163))),Assumptions!$B$4)</f>
        <v>30000000</v>
      </c>
      <c r="L163" s="18" t="n">
        <f aca="false">IF($F$163=1,MIN(Assumptions!$B$46,MAX(Assumptions!$B$4,Assumptions!$B$24-($H$163+$I$163+$J$163+$K$163))),Assumptions!$B$4)</f>
        <v>0</v>
      </c>
      <c r="M163" s="18" t="n">
        <f aca="false">IF($G$163=1,MIN(Assumptions!$B$41,MAX(Assumptions!$B$4,Assumptions!$B$24-($H$163+$I$163+$J$163+$K$163+$L$163))),Assumptions!$B$4)</f>
        <v>5000000</v>
      </c>
      <c r="N163" s="18" t="n">
        <f aca="false">MAX(Assumptions!$B$4,Assumptions!$B$24-($H$163+$I$163+$J$163+$K$163+$L$163+$M$163))</f>
        <v>365000000</v>
      </c>
      <c r="O163" s="18" t="n">
        <f aca="false">$J$112+$O$112+Assumptions!$B$20+IF($B$163=0,$AI$112,Assumptions!$B$4)+IF($C$163=0,$AF$112,Assumptions!$B$4)+IF($D$163=0,$AC$112,Assumptions!$B$4)+IF($E$163=0,$Z$112,Assumptions!$B$4)+IF($F$163=0,$W$112,Assumptions!$B$4)+IF($G$163=0,$T$112,Assumptions!$B$4)</f>
        <v>18414164.1892672</v>
      </c>
      <c r="P163" s="18" t="n">
        <f aca="false">IF(($N$163+Assumptions!$B$14*Assumptions!$B$13)&gt;($C$4*Assumptions!$B$7/Assumptions!$B$11),($C$4*Assumptions!$B$7/Assumptions!$B$11)*($O$163+Assumptions!$B$14)/($N$163+Assumptions!$B$14*Assumptions!$B$13-($C$4*Assumptions!$B$7/Assumptions!$B$11)),NA())</f>
        <v>6782972.16949206</v>
      </c>
      <c r="Q163" s="18" t="n">
        <f aca="false">IFERROR(($N$163+Assumptions!$B$14*Assumptions!$B$13)/($O$163+Assumptions!$B$14+$P$163),NA())</f>
        <v>13.2685197213097</v>
      </c>
      <c r="R163" s="18" t="n">
        <f aca="false">AND(ISNUMBER($P$163),$P$163&gt;Assumptions!$B$4,$Q$163&gt;Assumptions!$B$13)</f>
        <v>1</v>
      </c>
      <c r="S163" s="18" t="n">
        <f aca="false">IF($N$163&gt;($C$4*Assumptions!$B$7/Assumptions!$B$11),($C$4*Assumptions!$B$7/Assumptions!$B$11)*$O$163/($N$163-($C$4*Assumptions!$B$7/Assumptions!$B$11)),NA())</f>
        <v>6026453.73466926</v>
      </c>
      <c r="T163" s="18" t="n">
        <f aca="false">IFERROR($N$163/($O$163+$S$163),NA())</f>
        <v>14.9341559667577</v>
      </c>
      <c r="U163" s="18" t="n">
        <f aca="false">AND(ISNUMBER($S$163),$S$163&gt;Assumptions!$B$4,$T$163&lt;=Assumptions!$B$13)</f>
        <v>0</v>
      </c>
      <c r="V163" s="18" t="n">
        <f aca="false">IF($R$163,$P$163,IF($U$163,$S$163,NA()))</f>
        <v>6782972.16949206</v>
      </c>
      <c r="W163" s="18" t="n">
        <f aca="false">IF($R$163,$Q$163,IF($U$163,$T$163,NA()))</f>
        <v>13.2685197213097</v>
      </c>
      <c r="X163" s="18" t="n">
        <f aca="false">$R$163</f>
        <v>1</v>
      </c>
      <c r="Y163" s="18" t="n">
        <f aca="false">IF($B$163=1,$H$163,$AI$112*$W$163)</f>
        <v>300000000</v>
      </c>
      <c r="Z163" s="18" t="n">
        <f aca="false">IF($C$163=1,$I$163,$AF$112*$W$163)</f>
        <v>23002987.2637348</v>
      </c>
      <c r="AA163" s="18" t="n">
        <f aca="false">IF($D$163=1,$J$163,$AC$112*$W$163)</f>
        <v>31844447.3311432</v>
      </c>
      <c r="AB163" s="18" t="n">
        <f aca="false">IF($E$163=1,$K$163,$Z$112*$W$163)</f>
        <v>30000000</v>
      </c>
      <c r="AC163" s="18" t="n">
        <f aca="false">IF($F$163=1,$L$163,$W$112*$W$163)</f>
        <v>66342598.6065483</v>
      </c>
      <c r="AD163" s="18" t="n">
        <f aca="false">IF($G$163=1,$M$163,$T$112*$W$163)</f>
        <v>5000000</v>
      </c>
      <c r="AE163" s="18" t="n">
        <f aca="false">($C$4*Assumptions!$B$7/Assumptions!$B$11)</f>
        <v>90000000</v>
      </c>
      <c r="AF163" s="18" t="n">
        <f aca="false">($J$112+$O$112)*$W$163</f>
        <v>3721990.0035125</v>
      </c>
      <c r="AG163" s="18" t="n">
        <f aca="false">Assumptions!$B$20*$W$163</f>
        <v>119416677.491787</v>
      </c>
      <c r="AH163" s="18" t="n">
        <f aca="false">IF($R$163,Assumptions!$B$14*($W$163-Assumptions!$B$13),Assumptions!$B$4)</f>
        <v>30671299.3032742</v>
      </c>
      <c r="AI163" s="18" t="n">
        <f aca="false">$Y$163+$Z$163+$AA$163+$AB$163+$AC$163+$AD$163+$AE$163+$AF$163+$AG$163+$AH$163</f>
        <v>700000000</v>
      </c>
      <c r="AJ163" s="18" t="n">
        <f aca="false">IF(AND(ISNUMBER($V$163),($C$4*Assumptions!$B$7/Assumptions!$B$11)&gt;=Assumptions!$B$67,IF($B$163=1,$Y$163&gt;=INDEX($Y$126:$Y$189,1+$A$163-Assumptions!$B$78),$Y$163&gt;INDEX($Y$126:$Y$189,1+$A$163+Assumptions!$B$78)),IF($C$163=1,$Z$163&gt;=INDEX($Z$126:$Z$189,1+$A$163-Assumptions!$B$79),$Z$163&gt;INDEX($Z$126:$Z$189,1+$A$163+Assumptions!$B$79)),IF($D$163=1,$AA$163&gt;=INDEX($AA$126:$AA$189,1+$A$163-Assumptions!$B$80),$AA$163&gt;INDEX($AA$126:$AA$189,1+$A$163+Assumptions!$B$80)),IF($E$163=1,$AB$163&gt;=INDEX($AB$126:$AB$189,1+$A$163-Assumptions!$B$81),$AB$163&gt;INDEX($AB$126:$AB$189,1+$A$163+Assumptions!$B$81)),IF($F$163=1,$AC$163&gt;=INDEX($AC$126:$AC$189,1+$A$163-Assumptions!$B$82),$AC$163&gt;INDEX($AC$126:$AC$189,1+$A$163+Assumptions!$B$82)),IF($G$163=1,$AD$163&gt;=INDEX($AD$126:$AD$189,1+$A$163-Assumptions!$B$83),$AD$163&gt;INDEX($AD$126:$AD$189,1+$A$163+Assumptions!$B$83))),1,0)</f>
        <v>0</v>
      </c>
      <c r="AK163" s="16"/>
      <c r="AL163" s="16"/>
    </row>
    <row r="164" customFormat="false" ht="23.85" hidden="true" customHeight="false" outlineLevel="0" collapsed="false">
      <c r="A164" s="6" t="n">
        <f aca="false">ROW()-ROW($A$126)+Assumptions!$B$4</f>
        <v>38</v>
      </c>
      <c r="B164" s="18" t="n">
        <f aca="false">MOD(QUOTIENT($A$164,Assumptions!$B$78),2)</f>
        <v>1</v>
      </c>
      <c r="C164" s="18" t="n">
        <f aca="false">MOD(QUOTIENT($A$164,Assumptions!$B$79),2)</f>
        <v>0</v>
      </c>
      <c r="D164" s="18" t="n">
        <f aca="false">MOD(QUOTIENT($A$164,Assumptions!$B$80),2)</f>
        <v>0</v>
      </c>
      <c r="E164" s="18" t="n">
        <f aca="false">MOD(QUOTIENT($A$164,Assumptions!$B$81),2)</f>
        <v>1</v>
      </c>
      <c r="F164" s="18" t="n">
        <f aca="false">MOD(QUOTIENT($A$164,Assumptions!$B$82),2)</f>
        <v>1</v>
      </c>
      <c r="G164" s="18" t="n">
        <f aca="false">MOD(QUOTIENT($A$164,Assumptions!$B$83),2)</f>
        <v>0</v>
      </c>
      <c r="H164" s="18" t="n">
        <f aca="false">IF($B$164=1,MIN(Assumptions!$B$66,MAX(Assumptions!$B$4,Assumptions!$B$24-(Assumptions!$B$4))),Assumptions!$B$4)</f>
        <v>300000000</v>
      </c>
      <c r="I164" s="18" t="n">
        <f aca="false">IF($C$164=1,MIN(Assumptions!$B$61,MAX(Assumptions!$B$4,Assumptions!$B$24-($H$164))),Assumptions!$B$4)</f>
        <v>0</v>
      </c>
      <c r="J164" s="18" t="n">
        <f aca="false">IF($D$164=1,MIN(Assumptions!$B$56,MAX(Assumptions!$B$4,Assumptions!$B$24-($H$164+$I$164))),Assumptions!$B$4)</f>
        <v>0</v>
      </c>
      <c r="K164" s="18" t="n">
        <f aca="false">IF($E$164=1,MIN(Assumptions!$B$51,MAX(Assumptions!$B$4,Assumptions!$B$24-($H$164+$I$164+$J$164))),Assumptions!$B$4)</f>
        <v>30000000</v>
      </c>
      <c r="L164" s="18" t="n">
        <f aca="false">IF($F$164=1,MIN(Assumptions!$B$46,MAX(Assumptions!$B$4,Assumptions!$B$24-($H$164+$I$164+$J$164+$K$164))),Assumptions!$B$4)</f>
        <v>15000000</v>
      </c>
      <c r="M164" s="18" t="n">
        <f aca="false">IF($G$164=1,MIN(Assumptions!$B$41,MAX(Assumptions!$B$4,Assumptions!$B$24-($H$164+$I$164+$J$164+$K$164+$L$164))),Assumptions!$B$4)</f>
        <v>0</v>
      </c>
      <c r="N164" s="18" t="n">
        <f aca="false">MAX(Assumptions!$B$4,Assumptions!$B$24-($H$164+$I$164+$J$164+$K$164+$L$164+$M$164))</f>
        <v>355000000</v>
      </c>
      <c r="O164" s="18" t="n">
        <f aca="false">$J$112+$O$112+Assumptions!$B$20+IF($B$164=0,$AI$112,Assumptions!$B$4)+IF($C$164=0,$AF$112,Assumptions!$B$4)+IF($D$164=0,$AC$112,Assumptions!$B$4)+IF($E$164=0,$Z$112,Assumptions!$B$4)+IF($F$164=0,$W$112,Assumptions!$B$4)+IF($G$164=0,$T$112,Assumptions!$B$4)</f>
        <v>18414164.1892672</v>
      </c>
      <c r="P164" s="18" t="n">
        <f aca="false">IF(($N$164+Assumptions!$B$14*Assumptions!$B$13)&gt;($C$4*Assumptions!$B$7/Assumptions!$B$11),($C$4*Assumptions!$B$7/Assumptions!$B$11)*($O$164+Assumptions!$B$14)/($N$164+Assumptions!$B$14*Assumptions!$B$13-($C$4*Assumptions!$B$7/Assumptions!$B$11)),NA())</f>
        <v>7036541.22255718</v>
      </c>
      <c r="Q164" s="18" t="n">
        <f aca="false">IFERROR(($N$164+Assumptions!$B$14*Assumptions!$B$13)/($O$164+Assumptions!$B$14+$P$164),NA())</f>
        <v>12.7903748664877</v>
      </c>
      <c r="R164" s="18" t="n">
        <f aca="false">AND(ISNUMBER($P$164),$P$164&gt;Assumptions!$B$4,$Q$164&gt;Assumptions!$B$13)</f>
        <v>1</v>
      </c>
      <c r="S164" s="18" t="n">
        <f aca="false">IF($N$164&gt;($C$4*Assumptions!$B$7/Assumptions!$B$11),($C$4*Assumptions!$B$7/Assumptions!$B$11)*$O$164/($N$164-($C$4*Assumptions!$B$7/Assumptions!$B$11)),NA())</f>
        <v>6253867.08314734</v>
      </c>
      <c r="T164" s="18" t="n">
        <f aca="false">IFERROR($N$164/($O$164+$S$164),NA())</f>
        <v>14.3910957497847</v>
      </c>
      <c r="U164" s="18" t="n">
        <f aca="false">AND(ISNUMBER($S$164),$S$164&gt;Assumptions!$B$4,$T$164&lt;=Assumptions!$B$13)</f>
        <v>0</v>
      </c>
      <c r="V164" s="18" t="n">
        <f aca="false">IF($R$164,$P$164,IF($U$164,$S$164,NA()))</f>
        <v>7036541.22255718</v>
      </c>
      <c r="W164" s="18" t="n">
        <f aca="false">IF($R$164,$Q$164,IF($U$164,$T$164,NA()))</f>
        <v>12.7903748664877</v>
      </c>
      <c r="X164" s="18" t="n">
        <f aca="false">$R$164</f>
        <v>1</v>
      </c>
      <c r="Y164" s="18" t="n">
        <f aca="false">IF($B$164=1,$H$164,$AI$112*$W$164)</f>
        <v>300000000</v>
      </c>
      <c r="Z164" s="18" t="n">
        <f aca="false">IF($C$164=1,$I$164,$AF$112*$W$164)</f>
        <v>22174050.7857623</v>
      </c>
      <c r="AA164" s="18" t="n">
        <f aca="false">IF($D$164=1,$J$164,$AC$112*$W$164)</f>
        <v>30696899.6795705</v>
      </c>
      <c r="AB164" s="18" t="n">
        <f aca="false">IF($E$164=1,$K$164,$Z$112*$W$164)</f>
        <v>30000000</v>
      </c>
      <c r="AC164" s="18" t="n">
        <f aca="false">IF($F$164=1,$L$164,$W$112*$W$164)</f>
        <v>15000000</v>
      </c>
      <c r="AD164" s="18" t="n">
        <f aca="false">IF($G$164=1,$M$164,$T$112*$W$164)</f>
        <v>63951874.3324385</v>
      </c>
      <c r="AE164" s="18" t="n">
        <f aca="false">($C$4*Assumptions!$B$7/Assumptions!$B$11)</f>
        <v>90000000</v>
      </c>
      <c r="AF164" s="18" t="n">
        <f aca="false">($J$112+$O$112)*$W$164</f>
        <v>3587864.23762016</v>
      </c>
      <c r="AG164" s="18" t="n">
        <f aca="false">Assumptions!$B$20*$W$164</f>
        <v>115113373.798389</v>
      </c>
      <c r="AH164" s="18" t="n">
        <f aca="false">IF($R$164,Assumptions!$B$14*($W$164-Assumptions!$B$13),Assumptions!$B$4)</f>
        <v>29475937.1662192</v>
      </c>
      <c r="AI164" s="18" t="n">
        <f aca="false">$Y$164+$Z$164+$AA$164+$AB$164+$AC$164+$AD$164+$AE$164+$AF$164+$AG$164+$AH$164</f>
        <v>700000000</v>
      </c>
      <c r="AJ164" s="18" t="n">
        <f aca="false">IF(AND(ISNUMBER($V$164),($C$4*Assumptions!$B$7/Assumptions!$B$11)&gt;=Assumptions!$B$67,IF($B$164=1,$Y$164&gt;=INDEX($Y$126:$Y$189,1+$A$164-Assumptions!$B$78),$Y$164&gt;INDEX($Y$126:$Y$189,1+$A$164+Assumptions!$B$78)),IF($C$164=1,$Z$164&gt;=INDEX($Z$126:$Z$189,1+$A$164-Assumptions!$B$79),$Z$164&gt;INDEX($Z$126:$Z$189,1+$A$164+Assumptions!$B$79)),IF($D$164=1,$AA$164&gt;=INDEX($AA$126:$AA$189,1+$A$164-Assumptions!$B$80),$AA$164&gt;INDEX($AA$126:$AA$189,1+$A$164+Assumptions!$B$80)),IF($E$164=1,$AB$164&gt;=INDEX($AB$126:$AB$189,1+$A$164-Assumptions!$B$81),$AB$164&gt;INDEX($AB$126:$AB$189,1+$A$164+Assumptions!$B$81)),IF($F$164=1,$AC$164&gt;=INDEX($AC$126:$AC$189,1+$A$164-Assumptions!$B$82),$AC$164&gt;INDEX($AC$126:$AC$189,1+$A$164+Assumptions!$B$82)),IF($G$164=1,$AD$164&gt;=INDEX($AD$126:$AD$189,1+$A$164-Assumptions!$B$83),$AD$164&gt;INDEX($AD$126:$AD$189,1+$A$164+Assumptions!$B$83))),1,0)</f>
        <v>0</v>
      </c>
      <c r="AK164" s="16"/>
      <c r="AL164" s="16"/>
    </row>
    <row r="165" customFormat="false" ht="23.85" hidden="true" customHeight="false" outlineLevel="0" collapsed="false">
      <c r="A165" s="6" t="n">
        <f aca="false">ROW()-ROW($A$126)+Assumptions!$B$4</f>
        <v>39</v>
      </c>
      <c r="B165" s="18" t="n">
        <f aca="false">MOD(QUOTIENT($A$165,Assumptions!$B$78),2)</f>
        <v>1</v>
      </c>
      <c r="C165" s="18" t="n">
        <f aca="false">MOD(QUOTIENT($A$165,Assumptions!$B$79),2)</f>
        <v>0</v>
      </c>
      <c r="D165" s="18" t="n">
        <f aca="false">MOD(QUOTIENT($A$165,Assumptions!$B$80),2)</f>
        <v>0</v>
      </c>
      <c r="E165" s="18" t="n">
        <f aca="false">MOD(QUOTIENT($A$165,Assumptions!$B$81),2)</f>
        <v>1</v>
      </c>
      <c r="F165" s="18" t="n">
        <f aca="false">MOD(QUOTIENT($A$165,Assumptions!$B$82),2)</f>
        <v>1</v>
      </c>
      <c r="G165" s="18" t="n">
        <f aca="false">MOD(QUOTIENT($A$165,Assumptions!$B$83),2)</f>
        <v>1</v>
      </c>
      <c r="H165" s="18" t="n">
        <f aca="false">IF($B$165=1,MIN(Assumptions!$B$66,MAX(Assumptions!$B$4,Assumptions!$B$24-(Assumptions!$B$4))),Assumptions!$B$4)</f>
        <v>300000000</v>
      </c>
      <c r="I165" s="18" t="n">
        <f aca="false">IF($C$165=1,MIN(Assumptions!$B$61,MAX(Assumptions!$B$4,Assumptions!$B$24-($H$165))),Assumptions!$B$4)</f>
        <v>0</v>
      </c>
      <c r="J165" s="18" t="n">
        <f aca="false">IF($D$165=1,MIN(Assumptions!$B$56,MAX(Assumptions!$B$4,Assumptions!$B$24-($H$165+$I$165))),Assumptions!$B$4)</f>
        <v>0</v>
      </c>
      <c r="K165" s="18" t="n">
        <f aca="false">IF($E$165=1,MIN(Assumptions!$B$51,MAX(Assumptions!$B$4,Assumptions!$B$24-($H$165+$I$165+$J$165))),Assumptions!$B$4)</f>
        <v>30000000</v>
      </c>
      <c r="L165" s="18" t="n">
        <f aca="false">IF($F$165=1,MIN(Assumptions!$B$46,MAX(Assumptions!$B$4,Assumptions!$B$24-($H$165+$I$165+$J$165+$K$165))),Assumptions!$B$4)</f>
        <v>15000000</v>
      </c>
      <c r="M165" s="18" t="n">
        <f aca="false">IF($G$165=1,MIN(Assumptions!$B$41,MAX(Assumptions!$B$4,Assumptions!$B$24-($H$165+$I$165+$J$165+$K$165+$L$165))),Assumptions!$B$4)</f>
        <v>5000000</v>
      </c>
      <c r="N165" s="18" t="n">
        <f aca="false">MAX(Assumptions!$B$4,Assumptions!$B$24-($H$165+$I$165+$J$165+$K$165+$L$165+$M$165))</f>
        <v>350000000</v>
      </c>
      <c r="O165" s="18" t="n">
        <f aca="false">$J$112+$O$112+Assumptions!$B$20+IF($B$165=0,$AI$112,Assumptions!$B$4)+IF($C$165=0,$AF$112,Assumptions!$B$4)+IF($D$165=0,$AC$112,Assumptions!$B$4)+IF($E$165=0,$Z$112,Assumptions!$B$4)+IF($F$165=0,$W$112,Assumptions!$B$4)+IF($G$165=0,$T$112,Assumptions!$B$4)</f>
        <v>13414164.1892672</v>
      </c>
      <c r="P165" s="18" t="n">
        <f aca="false">IF(($N$165+Assumptions!$B$14*Assumptions!$B$13)&gt;($C$4*Assumptions!$B$7/Assumptions!$B$11),($C$4*Assumptions!$B$7/Assumptions!$B$11)*($O$165+Assumptions!$B$14)/($N$165+Assumptions!$B$14*Assumptions!$B$13-($C$4*Assumptions!$B$7/Assumptions!$B$11)),NA())</f>
        <v>5456284.8648916</v>
      </c>
      <c r="Q165" s="18" t="n">
        <f aca="false">IFERROR(($N$165+Assumptions!$B$14*Assumptions!$B$13)/($O$165+Assumptions!$B$14+$P$165),NA())</f>
        <v>16.4947399610867</v>
      </c>
      <c r="R165" s="18" t="n">
        <f aca="false">AND(ISNUMBER($P$165),$P$165&gt;Assumptions!$B$4,$Q$165&gt;Assumptions!$B$13)</f>
        <v>1</v>
      </c>
      <c r="S165" s="18" t="n">
        <f aca="false">IF($N$165&gt;($C$4*Assumptions!$B$7/Assumptions!$B$11),($C$4*Assumptions!$B$7/Assumptions!$B$11)*$O$165/($N$165-($C$4*Assumptions!$B$7/Assumptions!$B$11)),NA())</f>
        <v>4643364.52705402</v>
      </c>
      <c r="T165" s="18" t="n">
        <f aca="false">IFERROR($N$165/($O$165+$S$165),NA())</f>
        <v>19.3824972120163</v>
      </c>
      <c r="U165" s="18" t="n">
        <f aca="false">AND(ISNUMBER($S$165),$S$165&gt;Assumptions!$B$4,$T$165&lt;=Assumptions!$B$13)</f>
        <v>0</v>
      </c>
      <c r="V165" s="18" t="n">
        <f aca="false">IF($R$165,$P$165,IF($U$165,$S$165,NA()))</f>
        <v>5456284.8648916</v>
      </c>
      <c r="W165" s="18" t="n">
        <f aca="false">IF($R$165,$Q$165,IF($U$165,$T$165,NA()))</f>
        <v>16.4947399610867</v>
      </c>
      <c r="X165" s="18" t="n">
        <f aca="false">$R$165</f>
        <v>1</v>
      </c>
      <c r="Y165" s="18" t="n">
        <f aca="false">IF($B$165=1,$H$165,$AI$112*$W$165)</f>
        <v>300000000</v>
      </c>
      <c r="Z165" s="18" t="n">
        <f aca="false">IF($C$165=1,$I$165,$AF$112*$W$165)</f>
        <v>28596128.3709832</v>
      </c>
      <c r="AA165" s="18" t="n">
        <f aca="false">IF($D$165=1,$J$165,$AC$112*$W$165)</f>
        <v>39587375.906608</v>
      </c>
      <c r="AB165" s="18" t="n">
        <f aca="false">IF($E$165=1,$K$165,$Z$112*$W$165)</f>
        <v>30000000</v>
      </c>
      <c r="AC165" s="18" t="n">
        <f aca="false">IF($F$165=1,$L$165,$W$112*$W$165)</f>
        <v>15000000</v>
      </c>
      <c r="AD165" s="18" t="n">
        <f aca="false">IF($G$165=1,$M$165,$T$112*$W$165)</f>
        <v>5000000</v>
      </c>
      <c r="AE165" s="18" t="n">
        <f aca="false">($C$4*Assumptions!$B$7/Assumptions!$B$11)</f>
        <v>90000000</v>
      </c>
      <c r="AF165" s="18" t="n">
        <f aca="false">($J$112+$O$112)*$W$165</f>
        <v>4626986.16991187</v>
      </c>
      <c r="AG165" s="18" t="n">
        <f aca="false">Assumptions!$B$20*$W$165</f>
        <v>148452659.64978</v>
      </c>
      <c r="AH165" s="18" t="n">
        <f aca="false">IF($R$165,Assumptions!$B$14*($W$165-Assumptions!$B$13),Assumptions!$B$4)</f>
        <v>38736849.9027167</v>
      </c>
      <c r="AI165" s="18" t="n">
        <f aca="false">$Y$165+$Z$165+$AA$165+$AB$165+$AC$165+$AD$165+$AE$165+$AF$165+$AG$165+$AH$165</f>
        <v>700000000</v>
      </c>
      <c r="AJ165" s="18" t="n">
        <f aca="false">IF(AND(ISNUMBER($V$165),($C$4*Assumptions!$B$7/Assumptions!$B$11)&gt;=Assumptions!$B$67,IF($B$165=1,$Y$165&gt;=INDEX($Y$126:$Y$189,1+$A$165-Assumptions!$B$78),$Y$165&gt;INDEX($Y$126:$Y$189,1+$A$165+Assumptions!$B$78)),IF($C$165=1,$Z$165&gt;=INDEX($Z$126:$Z$189,1+$A$165-Assumptions!$B$79),$Z$165&gt;INDEX($Z$126:$Z$189,1+$A$165+Assumptions!$B$79)),IF($D$165=1,$AA$165&gt;=INDEX($AA$126:$AA$189,1+$A$165-Assumptions!$B$80),$AA$165&gt;INDEX($AA$126:$AA$189,1+$A$165+Assumptions!$B$80)),IF($E$165=1,$AB$165&gt;=INDEX($AB$126:$AB$189,1+$A$165-Assumptions!$B$81),$AB$165&gt;INDEX($AB$126:$AB$189,1+$A$165+Assumptions!$B$81)),IF($F$165=1,$AC$165&gt;=INDEX($AC$126:$AC$189,1+$A$165-Assumptions!$B$82),$AC$165&gt;INDEX($AC$126:$AC$189,1+$A$165+Assumptions!$B$82)),IF($G$165=1,$AD$165&gt;=INDEX($AD$126:$AD$189,1+$A$165-Assumptions!$B$83),$AD$165&gt;INDEX($AD$126:$AD$189,1+$A$165+Assumptions!$B$83))),1,0)</f>
        <v>0</v>
      </c>
      <c r="AK165" s="16"/>
      <c r="AL165" s="16"/>
    </row>
    <row r="166" customFormat="false" ht="23.85" hidden="true" customHeight="false" outlineLevel="0" collapsed="false">
      <c r="A166" s="6" t="n">
        <f aca="false">ROW()-ROW($A$126)+Assumptions!$B$4</f>
        <v>40</v>
      </c>
      <c r="B166" s="18" t="n">
        <f aca="false">MOD(QUOTIENT($A$166,Assumptions!$B$78),2)</f>
        <v>1</v>
      </c>
      <c r="C166" s="18" t="n">
        <f aca="false">MOD(QUOTIENT($A$166,Assumptions!$B$79),2)</f>
        <v>0</v>
      </c>
      <c r="D166" s="18" t="n">
        <f aca="false">MOD(QUOTIENT($A$166,Assumptions!$B$80),2)</f>
        <v>1</v>
      </c>
      <c r="E166" s="18" t="n">
        <f aca="false">MOD(QUOTIENT($A$166,Assumptions!$B$81),2)</f>
        <v>0</v>
      </c>
      <c r="F166" s="18" t="n">
        <f aca="false">MOD(QUOTIENT($A$166,Assumptions!$B$82),2)</f>
        <v>0</v>
      </c>
      <c r="G166" s="18" t="n">
        <f aca="false">MOD(QUOTIENT($A$166,Assumptions!$B$83),2)</f>
        <v>0</v>
      </c>
      <c r="H166" s="18" t="n">
        <f aca="false">IF($B$166=1,MIN(Assumptions!$B$66,MAX(Assumptions!$B$4,Assumptions!$B$24-(Assumptions!$B$4))),Assumptions!$B$4)</f>
        <v>300000000</v>
      </c>
      <c r="I166" s="18" t="n">
        <f aca="false">IF($C$166=1,MIN(Assumptions!$B$61,MAX(Assumptions!$B$4,Assumptions!$B$24-($H$166))),Assumptions!$B$4)</f>
        <v>0</v>
      </c>
      <c r="J166" s="18" t="n">
        <f aca="false">IF($D$166=1,MIN(Assumptions!$B$56,MAX(Assumptions!$B$4,Assumptions!$B$24-($H$166+$I$166))),Assumptions!$B$4)</f>
        <v>60000000</v>
      </c>
      <c r="K166" s="18" t="n">
        <f aca="false">IF($E$166=1,MIN(Assumptions!$B$51,MAX(Assumptions!$B$4,Assumptions!$B$24-($H$166+$I$166+$J$166))),Assumptions!$B$4)</f>
        <v>0</v>
      </c>
      <c r="L166" s="18" t="n">
        <f aca="false">IF($F$166=1,MIN(Assumptions!$B$46,MAX(Assumptions!$B$4,Assumptions!$B$24-($H$166+$I$166+$J$166+$K$166))),Assumptions!$B$4)</f>
        <v>0</v>
      </c>
      <c r="M166" s="18" t="n">
        <f aca="false">IF($G$166=1,MIN(Assumptions!$B$41,MAX(Assumptions!$B$4,Assumptions!$B$24-($H$166+$I$166+$J$166+$K$166+$L$166))),Assumptions!$B$4)</f>
        <v>0</v>
      </c>
      <c r="N166" s="18" t="n">
        <f aca="false">MAX(Assumptions!$B$4,Assumptions!$B$24-($H$166+$I$166+$J$166+$K$166+$L$166+$M$166))</f>
        <v>340000000</v>
      </c>
      <c r="O166" s="18" t="n">
        <f aca="false">$J$112+$O$112+Assumptions!$B$20+IF($B$166=0,$AI$112,Assumptions!$B$4)+IF($C$166=0,$AF$112,Assumptions!$B$4)+IF($D$166=0,$AC$112,Assumptions!$B$4)+IF($E$166=0,$Z$112,Assumptions!$B$4)+IF($F$166=0,$W$112,Assumptions!$B$4)+IF($G$166=0,$T$112,Assumptions!$B$4)</f>
        <v>24014164.1892672</v>
      </c>
      <c r="P166" s="18" t="n">
        <f aca="false">IF(($N$166+Assumptions!$B$14*Assumptions!$B$13)&gt;($C$4*Assumptions!$B$7/Assumptions!$B$11),($C$4*Assumptions!$B$7/Assumptions!$B$11)*($O$166+Assumptions!$B$14)/($N$166+Assumptions!$B$14*Assumptions!$B$13-($C$4*Assumptions!$B$7/Assumptions!$B$11)),NA())</f>
        <v>9450593.17637246</v>
      </c>
      <c r="Q166" s="18" t="n">
        <f aca="false">IFERROR(($N$166+Assumptions!$B$14*Assumptions!$B$13)/($O$166+Assumptions!$B$14+$P$166),NA())</f>
        <v>9.52321175193638</v>
      </c>
      <c r="R166" s="18" t="n">
        <f aca="false">AND(ISNUMBER($P$166),$P$166&gt;Assumptions!$B$4,$Q$166&gt;Assumptions!$B$13)</f>
        <v>1</v>
      </c>
      <c r="S166" s="18" t="n">
        <f aca="false">IF($N$166&gt;($C$4*Assumptions!$B$7/Assumptions!$B$11),($C$4*Assumptions!$B$7/Assumptions!$B$11)*$O$166/($N$166-($C$4*Assumptions!$B$7/Assumptions!$B$11)),NA())</f>
        <v>8645099.10813619</v>
      </c>
      <c r="T166" s="18" t="n">
        <f aca="false">IFERROR($N$166/($O$166+$S$166),NA())</f>
        <v>10.4105226411225</v>
      </c>
      <c r="U166" s="18" t="n">
        <f aca="false">AND(ISNUMBER($S$166),$S$166&gt;Assumptions!$B$4,$T$166&lt;=Assumptions!$B$13)</f>
        <v>0</v>
      </c>
      <c r="V166" s="18" t="n">
        <f aca="false">IF($R$166,$P$166,IF($U$166,$S$166,NA()))</f>
        <v>9450593.17637246</v>
      </c>
      <c r="W166" s="18" t="n">
        <f aca="false">IF($R$166,$Q$166,IF($U$166,$T$166,NA()))</f>
        <v>9.52321175193638</v>
      </c>
      <c r="X166" s="18" t="n">
        <f aca="false">$R$166</f>
        <v>1</v>
      </c>
      <c r="Y166" s="18" t="n">
        <f aca="false">IF($B$166=1,$H$166,$AI$112*$W$166)</f>
        <v>300000000</v>
      </c>
      <c r="Z166" s="18" t="n">
        <f aca="false">IF($C$166=1,$I$166,$AF$112*$W$166)</f>
        <v>16509929.0079677</v>
      </c>
      <c r="AA166" s="18" t="n">
        <f aca="false">IF($D$166=1,$J$166,$AC$112*$W$166)</f>
        <v>60000000</v>
      </c>
      <c r="AB166" s="18" t="n">
        <f aca="false">IF($E$166=1,$K$166,$Z$112*$W$166)</f>
        <v>28569635.2558091</v>
      </c>
      <c r="AC166" s="18" t="n">
        <f aca="false">IF($F$166=1,$L$166,$W$112*$W$166)</f>
        <v>47616058.7596819</v>
      </c>
      <c r="AD166" s="18" t="n">
        <f aca="false">IF($G$166=1,$M$166,$T$112*$W$166)</f>
        <v>47616058.7596819</v>
      </c>
      <c r="AE166" s="18" t="n">
        <f aca="false">($C$4*Assumptions!$B$7/Assumptions!$B$11)</f>
        <v>90000000</v>
      </c>
      <c r="AF166" s="18" t="n">
        <f aca="false">($J$112+$O$112)*$W$166</f>
        <v>2671383.06959093</v>
      </c>
      <c r="AG166" s="18" t="n">
        <f aca="false">Assumptions!$B$20*$W$166</f>
        <v>85708905.7674274</v>
      </c>
      <c r="AH166" s="18" t="n">
        <f aca="false">IF($R$166,Assumptions!$B$14*($W$166-Assumptions!$B$13),Assumptions!$B$4)</f>
        <v>21308029.379841</v>
      </c>
      <c r="AI166" s="18" t="n">
        <f aca="false">$Y$166+$Z$166+$AA$166+$AB$166+$AC$166+$AD$166+$AE$166+$AF$166+$AG$166+$AH$166</f>
        <v>700000000</v>
      </c>
      <c r="AJ166" s="18" t="n">
        <f aca="false">IF(AND(ISNUMBER($V$166),($C$4*Assumptions!$B$7/Assumptions!$B$11)&gt;=Assumptions!$B$67,IF($B$166=1,$Y$166&gt;=INDEX($Y$126:$Y$189,1+$A$166-Assumptions!$B$78),$Y$166&gt;INDEX($Y$126:$Y$189,1+$A$166+Assumptions!$B$78)),IF($C$166=1,$Z$166&gt;=INDEX($Z$126:$Z$189,1+$A$166-Assumptions!$B$79),$Z$166&gt;INDEX($Z$126:$Z$189,1+$A$166+Assumptions!$B$79)),IF($D$166=1,$AA$166&gt;=INDEX($AA$126:$AA$189,1+$A$166-Assumptions!$B$80),$AA$166&gt;INDEX($AA$126:$AA$189,1+$A$166+Assumptions!$B$80)),IF($E$166=1,$AB$166&gt;=INDEX($AB$126:$AB$189,1+$A$166-Assumptions!$B$81),$AB$166&gt;INDEX($AB$126:$AB$189,1+$A$166+Assumptions!$B$81)),IF($F$166=1,$AC$166&gt;=INDEX($AC$126:$AC$189,1+$A$166-Assumptions!$B$82),$AC$166&gt;INDEX($AC$126:$AC$189,1+$A$166+Assumptions!$B$82)),IF($G$166=1,$AD$166&gt;=INDEX($AD$126:$AD$189,1+$A$166-Assumptions!$B$83),$AD$166&gt;INDEX($AD$126:$AD$189,1+$A$166+Assumptions!$B$83))),1,0)</f>
        <v>0</v>
      </c>
      <c r="AK166" s="16"/>
      <c r="AL166" s="16"/>
    </row>
    <row r="167" customFormat="false" ht="23.85" hidden="true" customHeight="false" outlineLevel="0" collapsed="false">
      <c r="A167" s="6" t="n">
        <f aca="false">ROW()-ROW($A$126)+Assumptions!$B$4</f>
        <v>41</v>
      </c>
      <c r="B167" s="18" t="n">
        <f aca="false">MOD(QUOTIENT($A$167,Assumptions!$B$78),2)</f>
        <v>1</v>
      </c>
      <c r="C167" s="18" t="n">
        <f aca="false">MOD(QUOTIENT($A$167,Assumptions!$B$79),2)</f>
        <v>0</v>
      </c>
      <c r="D167" s="18" t="n">
        <f aca="false">MOD(QUOTIENT($A$167,Assumptions!$B$80),2)</f>
        <v>1</v>
      </c>
      <c r="E167" s="18" t="n">
        <f aca="false">MOD(QUOTIENT($A$167,Assumptions!$B$81),2)</f>
        <v>0</v>
      </c>
      <c r="F167" s="18" t="n">
        <f aca="false">MOD(QUOTIENT($A$167,Assumptions!$B$82),2)</f>
        <v>0</v>
      </c>
      <c r="G167" s="18" t="n">
        <f aca="false">MOD(QUOTIENT($A$167,Assumptions!$B$83),2)</f>
        <v>1</v>
      </c>
      <c r="H167" s="18" t="n">
        <f aca="false">IF($B$167=1,MIN(Assumptions!$B$66,MAX(Assumptions!$B$4,Assumptions!$B$24-(Assumptions!$B$4))),Assumptions!$B$4)</f>
        <v>300000000</v>
      </c>
      <c r="I167" s="18" t="n">
        <f aca="false">IF($C$167=1,MIN(Assumptions!$B$61,MAX(Assumptions!$B$4,Assumptions!$B$24-($H$167))),Assumptions!$B$4)</f>
        <v>0</v>
      </c>
      <c r="J167" s="18" t="n">
        <f aca="false">IF($D$167=1,MIN(Assumptions!$B$56,MAX(Assumptions!$B$4,Assumptions!$B$24-($H$167+$I$167))),Assumptions!$B$4)</f>
        <v>60000000</v>
      </c>
      <c r="K167" s="18" t="n">
        <f aca="false">IF($E$167=1,MIN(Assumptions!$B$51,MAX(Assumptions!$B$4,Assumptions!$B$24-($H$167+$I$167+$J$167))),Assumptions!$B$4)</f>
        <v>0</v>
      </c>
      <c r="L167" s="18" t="n">
        <f aca="false">IF($F$167=1,MIN(Assumptions!$B$46,MAX(Assumptions!$B$4,Assumptions!$B$24-($H$167+$I$167+$J$167+$K$167))),Assumptions!$B$4)</f>
        <v>0</v>
      </c>
      <c r="M167" s="18" t="n">
        <f aca="false">IF($G$167=1,MIN(Assumptions!$B$41,MAX(Assumptions!$B$4,Assumptions!$B$24-($H$167+$I$167+$J$167+$K$167+$L$167))),Assumptions!$B$4)</f>
        <v>5000000</v>
      </c>
      <c r="N167" s="18" t="n">
        <f aca="false">MAX(Assumptions!$B$4,Assumptions!$B$24-($H$167+$I$167+$J$167+$K$167+$L$167+$M$167))</f>
        <v>335000000</v>
      </c>
      <c r="O167" s="18" t="n">
        <f aca="false">$J$112+$O$112+Assumptions!$B$20+IF($B$167=0,$AI$112,Assumptions!$B$4)+IF($C$167=0,$AF$112,Assumptions!$B$4)+IF($D$167=0,$AC$112,Assumptions!$B$4)+IF($E$167=0,$Z$112,Assumptions!$B$4)+IF($F$167=0,$W$112,Assumptions!$B$4)+IF($G$167=0,$T$112,Assumptions!$B$4)</f>
        <v>19014164.1892672</v>
      </c>
      <c r="P167" s="18" t="n">
        <f aca="false">IF(($N$167+Assumptions!$B$14*Assumptions!$B$13)&gt;($C$4*Assumptions!$B$7/Assumptions!$B$11),($C$4*Assumptions!$B$7/Assumptions!$B$11)*($O$167+Assumptions!$B$14)/($N$167+Assumptions!$B$14*Assumptions!$B$13-($C$4*Assumptions!$B$7/Assumptions!$B$11)),NA())</f>
        <v>7823332.43246079</v>
      </c>
      <c r="Q167" s="18" t="n">
        <f aca="false">IFERROR(($N$167+Assumptions!$B$14*Assumptions!$B$13)/($O$167+Assumptions!$B$14+$P$167),NA())</f>
        <v>11.5040490452086</v>
      </c>
      <c r="R167" s="18" t="n">
        <f aca="false">AND(ISNUMBER($P$167),$P$167&gt;Assumptions!$B$4,$Q$167&gt;Assumptions!$B$13)</f>
        <v>1</v>
      </c>
      <c r="S167" s="18" t="n">
        <f aca="false">IF($N$167&gt;($C$4*Assumptions!$B$7/Assumptions!$B$11),($C$4*Assumptions!$B$7/Assumptions!$B$11)*$O$167/($N$167-($C$4*Assumptions!$B$7/Assumptions!$B$11)),NA())</f>
        <v>6984795.00830223</v>
      </c>
      <c r="T167" s="18" t="n">
        <f aca="false">IFERROR($N$167/($O$167+$S$167),NA())</f>
        <v>12.885131187533</v>
      </c>
      <c r="U167" s="18" t="n">
        <f aca="false">AND(ISNUMBER($S$167),$S$167&gt;Assumptions!$B$4,$T$167&lt;=Assumptions!$B$13)</f>
        <v>0</v>
      </c>
      <c r="V167" s="18" t="n">
        <f aca="false">IF($R$167,$P$167,IF($U$167,$S$167,NA()))</f>
        <v>7823332.43246079</v>
      </c>
      <c r="W167" s="18" t="n">
        <f aca="false">IF($R$167,$Q$167,IF($U$167,$T$167,NA()))</f>
        <v>11.5040490452086</v>
      </c>
      <c r="X167" s="18" t="n">
        <f aca="false">$R$167</f>
        <v>1</v>
      </c>
      <c r="Y167" s="18" t="n">
        <f aca="false">IF($B$167=1,$H$167,$AI$112*$W$167)</f>
        <v>300000000</v>
      </c>
      <c r="Z167" s="18" t="n">
        <f aca="false">IF($C$167=1,$I$167,$AF$112*$W$167)</f>
        <v>19944010.2759401</v>
      </c>
      <c r="AA167" s="18" t="n">
        <f aca="false">IF($D$167=1,$J$167,$AC$112*$W$167)</f>
        <v>60000000</v>
      </c>
      <c r="AB167" s="18" t="n">
        <f aca="false">IF($E$167=1,$K$167,$Z$112*$W$167)</f>
        <v>34512147.1356258</v>
      </c>
      <c r="AC167" s="18" t="n">
        <f aca="false">IF($F$167=1,$L$167,$W$112*$W$167)</f>
        <v>57520245.226043</v>
      </c>
      <c r="AD167" s="18" t="n">
        <f aca="false">IF($G$167=1,$M$167,$T$112*$W$167)</f>
        <v>5000000</v>
      </c>
      <c r="AE167" s="18" t="n">
        <f aca="false">($C$4*Assumptions!$B$7/Assumptions!$B$11)</f>
        <v>90000000</v>
      </c>
      <c r="AF167" s="18" t="n">
        <f aca="false">($J$112+$O$112)*$W$167</f>
        <v>3227033.34249237</v>
      </c>
      <c r="AG167" s="18" t="n">
        <f aca="false">Assumptions!$B$20*$W$167</f>
        <v>103536441.406877</v>
      </c>
      <c r="AH167" s="18" t="n">
        <f aca="false">IF($R$167,Assumptions!$B$14*($W$167-Assumptions!$B$13),Assumptions!$B$4)</f>
        <v>26260122.6130215</v>
      </c>
      <c r="AI167" s="18" t="n">
        <f aca="false">$Y$167+$Z$167+$AA$167+$AB$167+$AC$167+$AD$167+$AE$167+$AF$167+$AG$167+$AH$167</f>
        <v>700000000</v>
      </c>
      <c r="AJ167" s="18" t="n">
        <f aca="false">IF(AND(ISNUMBER($V$167),($C$4*Assumptions!$B$7/Assumptions!$B$11)&gt;=Assumptions!$B$67,IF($B$167=1,$Y$167&gt;=INDEX($Y$126:$Y$189,1+$A$167-Assumptions!$B$78),$Y$167&gt;INDEX($Y$126:$Y$189,1+$A$167+Assumptions!$B$78)),IF($C$167=1,$Z$167&gt;=INDEX($Z$126:$Z$189,1+$A$167-Assumptions!$B$79),$Z$167&gt;INDEX($Z$126:$Z$189,1+$A$167+Assumptions!$B$79)),IF($D$167=1,$AA$167&gt;=INDEX($AA$126:$AA$189,1+$A$167-Assumptions!$B$80),$AA$167&gt;INDEX($AA$126:$AA$189,1+$A$167+Assumptions!$B$80)),IF($E$167=1,$AB$167&gt;=INDEX($AB$126:$AB$189,1+$A$167-Assumptions!$B$81),$AB$167&gt;INDEX($AB$126:$AB$189,1+$A$167+Assumptions!$B$81)),IF($F$167=1,$AC$167&gt;=INDEX($AC$126:$AC$189,1+$A$167-Assumptions!$B$82),$AC$167&gt;INDEX($AC$126:$AC$189,1+$A$167+Assumptions!$B$82)),IF($G$167=1,$AD$167&gt;=INDEX($AD$126:$AD$189,1+$A$167-Assumptions!$B$83),$AD$167&gt;INDEX($AD$126:$AD$189,1+$A$167+Assumptions!$B$83))),1,0)</f>
        <v>0</v>
      </c>
      <c r="AK167" s="16"/>
      <c r="AL167" s="16"/>
    </row>
    <row r="168" customFormat="false" ht="23.85" hidden="true" customHeight="false" outlineLevel="0" collapsed="false">
      <c r="A168" s="6" t="n">
        <f aca="false">ROW()-ROW($A$126)+Assumptions!$B$4</f>
        <v>42</v>
      </c>
      <c r="B168" s="18" t="n">
        <f aca="false">MOD(QUOTIENT($A$168,Assumptions!$B$78),2)</f>
        <v>1</v>
      </c>
      <c r="C168" s="18" t="n">
        <f aca="false">MOD(QUOTIENT($A$168,Assumptions!$B$79),2)</f>
        <v>0</v>
      </c>
      <c r="D168" s="18" t="n">
        <f aca="false">MOD(QUOTIENT($A$168,Assumptions!$B$80),2)</f>
        <v>1</v>
      </c>
      <c r="E168" s="18" t="n">
        <f aca="false">MOD(QUOTIENT($A$168,Assumptions!$B$81),2)</f>
        <v>0</v>
      </c>
      <c r="F168" s="18" t="n">
        <f aca="false">MOD(QUOTIENT($A$168,Assumptions!$B$82),2)</f>
        <v>1</v>
      </c>
      <c r="G168" s="18" t="n">
        <f aca="false">MOD(QUOTIENT($A$168,Assumptions!$B$83),2)</f>
        <v>0</v>
      </c>
      <c r="H168" s="18" t="n">
        <f aca="false">IF($B$168=1,MIN(Assumptions!$B$66,MAX(Assumptions!$B$4,Assumptions!$B$24-(Assumptions!$B$4))),Assumptions!$B$4)</f>
        <v>300000000</v>
      </c>
      <c r="I168" s="18" t="n">
        <f aca="false">IF($C$168=1,MIN(Assumptions!$B$61,MAX(Assumptions!$B$4,Assumptions!$B$24-($H$168))),Assumptions!$B$4)</f>
        <v>0</v>
      </c>
      <c r="J168" s="18" t="n">
        <f aca="false">IF($D$168=1,MIN(Assumptions!$B$56,MAX(Assumptions!$B$4,Assumptions!$B$24-($H$168+$I$168))),Assumptions!$B$4)</f>
        <v>60000000</v>
      </c>
      <c r="K168" s="18" t="n">
        <f aca="false">IF($E$168=1,MIN(Assumptions!$B$51,MAX(Assumptions!$B$4,Assumptions!$B$24-($H$168+$I$168+$J$168))),Assumptions!$B$4)</f>
        <v>0</v>
      </c>
      <c r="L168" s="18" t="n">
        <f aca="false">IF($F$168=1,MIN(Assumptions!$B$46,MAX(Assumptions!$B$4,Assumptions!$B$24-($H$168+$I$168+$J$168+$K$168))),Assumptions!$B$4)</f>
        <v>15000000</v>
      </c>
      <c r="M168" s="18" t="n">
        <f aca="false">IF($G$168=1,MIN(Assumptions!$B$41,MAX(Assumptions!$B$4,Assumptions!$B$24-($H$168+$I$168+$J$168+$K$168+$L$168))),Assumptions!$B$4)</f>
        <v>0</v>
      </c>
      <c r="N168" s="18" t="n">
        <f aca="false">MAX(Assumptions!$B$4,Assumptions!$B$24-($H$168+$I$168+$J$168+$K$168+$L$168+$M$168))</f>
        <v>325000000</v>
      </c>
      <c r="O168" s="18" t="n">
        <f aca="false">$J$112+$O$112+Assumptions!$B$20+IF($B$168=0,$AI$112,Assumptions!$B$4)+IF($C$168=0,$AF$112,Assumptions!$B$4)+IF($D$168=0,$AC$112,Assumptions!$B$4)+IF($E$168=0,$Z$112,Assumptions!$B$4)+IF($F$168=0,$W$112,Assumptions!$B$4)+IF($G$168=0,$T$112,Assumptions!$B$4)</f>
        <v>19014164.1892672</v>
      </c>
      <c r="P168" s="18" t="n">
        <f aca="false">IF(($N$168+Assumptions!$B$14*Assumptions!$B$13)&gt;($C$4*Assumptions!$B$7/Assumptions!$B$11),($C$4*Assumptions!$B$7/Assumptions!$B$11)*($O$168+Assumptions!$B$14)/($N$168+Assumptions!$B$14*Assumptions!$B$13-($C$4*Assumptions!$B$7/Assumptions!$B$11)),NA())</f>
        <v>8152735.90330125</v>
      </c>
      <c r="Q168" s="18" t="n">
        <f aca="false">IFERROR(($N$168+Assumptions!$B$14*Assumptions!$B$13)/($O$168+Assumptions!$B$14+$P$168),NA())</f>
        <v>11.0392389827759</v>
      </c>
      <c r="R168" s="18" t="n">
        <f aca="false">AND(ISNUMBER($P$168),$P$168&gt;Assumptions!$B$4,$Q$168&gt;Assumptions!$B$13)</f>
        <v>1</v>
      </c>
      <c r="S168" s="18" t="n">
        <f aca="false">IF($N$168&gt;($C$4*Assumptions!$B$7/Assumptions!$B$11),($C$4*Assumptions!$B$7/Assumptions!$B$11)*$O$168/($N$168-($C$4*Assumptions!$B$7/Assumptions!$B$11)),NA())</f>
        <v>7282020.32780445</v>
      </c>
      <c r="T168" s="18" t="n">
        <f aca="false">IFERROR($N$168/($O$168+$S$168),NA())</f>
        <v>12.3592074655929</v>
      </c>
      <c r="U168" s="18" t="n">
        <f aca="false">AND(ISNUMBER($S$168),$S$168&gt;Assumptions!$B$4,$T$168&lt;=Assumptions!$B$13)</f>
        <v>0</v>
      </c>
      <c r="V168" s="18" t="n">
        <f aca="false">IF($R$168,$P$168,IF($U$168,$S$168,NA()))</f>
        <v>8152735.90330125</v>
      </c>
      <c r="W168" s="18" t="n">
        <f aca="false">IF($R$168,$Q$168,IF($U$168,$T$168,NA()))</f>
        <v>11.0392389827759</v>
      </c>
      <c r="X168" s="18" t="n">
        <f aca="false">$R$168</f>
        <v>1</v>
      </c>
      <c r="Y168" s="18" t="n">
        <f aca="false">IF($B$168=1,$H$168,$AI$112*$W$168)</f>
        <v>300000000</v>
      </c>
      <c r="Z168" s="18" t="n">
        <f aca="false">IF($C$168=1,$I$168,$AF$112*$W$168)</f>
        <v>19138191.6789324</v>
      </c>
      <c r="AA168" s="18" t="n">
        <f aca="false">IF($D$168=1,$J$168,$AC$112*$W$168)</f>
        <v>60000000</v>
      </c>
      <c r="AB168" s="18" t="n">
        <f aca="false">IF($E$168=1,$K$168,$Z$112*$W$168)</f>
        <v>33117716.9483278</v>
      </c>
      <c r="AC168" s="18" t="n">
        <f aca="false">IF($F$168=1,$L$168,$W$112*$W$168)</f>
        <v>15000000</v>
      </c>
      <c r="AD168" s="18" t="n">
        <f aca="false">IF($G$168=1,$M$168,$T$112*$W$168)</f>
        <v>55196194.9138796</v>
      </c>
      <c r="AE168" s="18" t="n">
        <f aca="false">($C$4*Assumptions!$B$7/Assumptions!$B$11)</f>
        <v>90000000</v>
      </c>
      <c r="AF168" s="18" t="n">
        <f aca="false">($J$112+$O$112)*$W$168</f>
        <v>3096648.15693713</v>
      </c>
      <c r="AG168" s="18" t="n">
        <f aca="false">Assumptions!$B$20*$W$168</f>
        <v>99353150.8449833</v>
      </c>
      <c r="AH168" s="18" t="n">
        <f aca="false">IF($R$168,Assumptions!$B$14*($W$168-Assumptions!$B$13),Assumptions!$B$4)</f>
        <v>25098097.4569398</v>
      </c>
      <c r="AI168" s="18" t="n">
        <f aca="false">$Y$168+$Z$168+$AA$168+$AB$168+$AC$168+$AD$168+$AE$168+$AF$168+$AG$168+$AH$168</f>
        <v>700000000</v>
      </c>
      <c r="AJ168" s="18" t="n">
        <f aca="false">IF(AND(ISNUMBER($V$168),($C$4*Assumptions!$B$7/Assumptions!$B$11)&gt;=Assumptions!$B$67,IF($B$168=1,$Y$168&gt;=INDEX($Y$126:$Y$189,1+$A$168-Assumptions!$B$78),$Y$168&gt;INDEX($Y$126:$Y$189,1+$A$168+Assumptions!$B$78)),IF($C$168=1,$Z$168&gt;=INDEX($Z$126:$Z$189,1+$A$168-Assumptions!$B$79),$Z$168&gt;INDEX($Z$126:$Z$189,1+$A$168+Assumptions!$B$79)),IF($D$168=1,$AA$168&gt;=INDEX($AA$126:$AA$189,1+$A$168-Assumptions!$B$80),$AA$168&gt;INDEX($AA$126:$AA$189,1+$A$168+Assumptions!$B$80)),IF($E$168=1,$AB$168&gt;=INDEX($AB$126:$AB$189,1+$A$168-Assumptions!$B$81),$AB$168&gt;INDEX($AB$126:$AB$189,1+$A$168+Assumptions!$B$81)),IF($F$168=1,$AC$168&gt;=INDEX($AC$126:$AC$189,1+$A$168-Assumptions!$B$82),$AC$168&gt;INDEX($AC$126:$AC$189,1+$A$168+Assumptions!$B$82)),IF($G$168=1,$AD$168&gt;=INDEX($AD$126:$AD$189,1+$A$168-Assumptions!$B$83),$AD$168&gt;INDEX($AD$126:$AD$189,1+$A$168+Assumptions!$B$83))),1,0)</f>
        <v>0</v>
      </c>
      <c r="AK168" s="16"/>
      <c r="AL168" s="16"/>
    </row>
    <row r="169" customFormat="false" ht="23.85" hidden="true" customHeight="false" outlineLevel="0" collapsed="false">
      <c r="A169" s="6" t="n">
        <f aca="false">ROW()-ROW($A$126)+Assumptions!$B$4</f>
        <v>43</v>
      </c>
      <c r="B169" s="18" t="n">
        <f aca="false">MOD(QUOTIENT($A$169,Assumptions!$B$78),2)</f>
        <v>1</v>
      </c>
      <c r="C169" s="18" t="n">
        <f aca="false">MOD(QUOTIENT($A$169,Assumptions!$B$79),2)</f>
        <v>0</v>
      </c>
      <c r="D169" s="18" t="n">
        <f aca="false">MOD(QUOTIENT($A$169,Assumptions!$B$80),2)</f>
        <v>1</v>
      </c>
      <c r="E169" s="18" t="n">
        <f aca="false">MOD(QUOTIENT($A$169,Assumptions!$B$81),2)</f>
        <v>0</v>
      </c>
      <c r="F169" s="18" t="n">
        <f aca="false">MOD(QUOTIENT($A$169,Assumptions!$B$82),2)</f>
        <v>1</v>
      </c>
      <c r="G169" s="18" t="n">
        <f aca="false">MOD(QUOTIENT($A$169,Assumptions!$B$83),2)</f>
        <v>1</v>
      </c>
      <c r="H169" s="18" t="n">
        <f aca="false">IF($B$169=1,MIN(Assumptions!$B$66,MAX(Assumptions!$B$4,Assumptions!$B$24-(Assumptions!$B$4))),Assumptions!$B$4)</f>
        <v>300000000</v>
      </c>
      <c r="I169" s="18" t="n">
        <f aca="false">IF($C$169=1,MIN(Assumptions!$B$61,MAX(Assumptions!$B$4,Assumptions!$B$24-($H$169))),Assumptions!$B$4)</f>
        <v>0</v>
      </c>
      <c r="J169" s="18" t="n">
        <f aca="false">IF($D$169=1,MIN(Assumptions!$B$56,MAX(Assumptions!$B$4,Assumptions!$B$24-($H$169+$I$169))),Assumptions!$B$4)</f>
        <v>60000000</v>
      </c>
      <c r="K169" s="18" t="n">
        <f aca="false">IF($E$169=1,MIN(Assumptions!$B$51,MAX(Assumptions!$B$4,Assumptions!$B$24-($H$169+$I$169+$J$169))),Assumptions!$B$4)</f>
        <v>0</v>
      </c>
      <c r="L169" s="18" t="n">
        <f aca="false">IF($F$169=1,MIN(Assumptions!$B$46,MAX(Assumptions!$B$4,Assumptions!$B$24-($H$169+$I$169+$J$169+$K$169))),Assumptions!$B$4)</f>
        <v>15000000</v>
      </c>
      <c r="M169" s="18" t="n">
        <f aca="false">IF($G$169=1,MIN(Assumptions!$B$41,MAX(Assumptions!$B$4,Assumptions!$B$24-($H$169+$I$169+$J$169+$K$169+$L$169))),Assumptions!$B$4)</f>
        <v>5000000</v>
      </c>
      <c r="N169" s="18" t="n">
        <f aca="false">MAX(Assumptions!$B$4,Assumptions!$B$24-($H$169+$I$169+$J$169+$K$169+$L$169+$M$169))</f>
        <v>320000000</v>
      </c>
      <c r="O169" s="18" t="n">
        <f aca="false">$J$112+$O$112+Assumptions!$B$20+IF($B$169=0,$AI$112,Assumptions!$B$4)+IF($C$169=0,$AF$112,Assumptions!$B$4)+IF($D$169=0,$AC$112,Assumptions!$B$4)+IF($E$169=0,$Z$112,Assumptions!$B$4)+IF($F$169=0,$W$112,Assumptions!$B$4)+IF($G$169=0,$T$112,Assumptions!$B$4)</f>
        <v>14014164.1892672</v>
      </c>
      <c r="P169" s="18" t="n">
        <f aca="false">IF(($N$169+Assumptions!$B$14*Assumptions!$B$13)&gt;($C$4*Assumptions!$B$7/Assumptions!$B$11),($C$4*Assumptions!$B$7/Assumptions!$B$11)*($O$169+Assumptions!$B$14)/($N$169+Assumptions!$B$14*Assumptions!$B$13-($C$4*Assumptions!$B$7/Assumptions!$B$11)),NA())</f>
        <v>6392579.68616794</v>
      </c>
      <c r="Q169" s="18" t="n">
        <f aca="false">IFERROR(($N$169+Assumptions!$B$14*Assumptions!$B$13)/($O$169+Assumptions!$B$14+$P$169),NA())</f>
        <v>14.0788233261666</v>
      </c>
      <c r="R169" s="18" t="n">
        <f aca="false">AND(ISNUMBER($P$169),$P$169&gt;Assumptions!$B$4,$Q$169&gt;Assumptions!$B$13)</f>
        <v>1</v>
      </c>
      <c r="S169" s="18" t="n">
        <f aca="false">IF($N$169&gt;($C$4*Assumptions!$B$7/Assumptions!$B$11),($C$4*Assumptions!$B$7/Assumptions!$B$11)*$O$169/($N$169-($C$4*Assumptions!$B$7/Assumptions!$B$11)),NA())</f>
        <v>5483803.3784089</v>
      </c>
      <c r="T169" s="18" t="n">
        <f aca="false">IFERROR($N$169/($O$169+$S$169),NA())</f>
        <v>16.411966985241</v>
      </c>
      <c r="U169" s="18" t="n">
        <f aca="false">AND(ISNUMBER($S$169),$S$169&gt;Assumptions!$B$4,$T$169&lt;=Assumptions!$B$13)</f>
        <v>0</v>
      </c>
      <c r="V169" s="18" t="n">
        <f aca="false">IF($R$169,$P$169,IF($U$169,$S$169,NA()))</f>
        <v>6392579.68616794</v>
      </c>
      <c r="W169" s="18" t="n">
        <f aca="false">IF($R$169,$Q$169,IF($U$169,$T$169,NA()))</f>
        <v>14.0788233261666</v>
      </c>
      <c r="X169" s="18" t="n">
        <f aca="false">$R$169</f>
        <v>1</v>
      </c>
      <c r="Y169" s="18" t="n">
        <f aca="false">IF($B$169=1,$H$169,$AI$112*$W$169)</f>
        <v>300000000</v>
      </c>
      <c r="Z169" s="18" t="n">
        <f aca="false">IF($C$169=1,$I$169,$AF$112*$W$169)</f>
        <v>24407771.2105338</v>
      </c>
      <c r="AA169" s="18" t="n">
        <f aca="false">IF($D$169=1,$J$169,$AC$112*$W$169)</f>
        <v>60000000</v>
      </c>
      <c r="AB169" s="18" t="n">
        <f aca="false">IF($E$169=1,$K$169,$Z$112*$W$169)</f>
        <v>42236469.9784998</v>
      </c>
      <c r="AC169" s="18" t="n">
        <f aca="false">IF($F$169=1,$L$169,$W$112*$W$169)</f>
        <v>15000000</v>
      </c>
      <c r="AD169" s="18" t="n">
        <f aca="false">IF($G$169=1,$M$169,$T$112*$W$169)</f>
        <v>5000000</v>
      </c>
      <c r="AE169" s="18" t="n">
        <f aca="false">($C$4*Assumptions!$B$7/Assumptions!$B$11)</f>
        <v>90000000</v>
      </c>
      <c r="AF169" s="18" t="n">
        <f aca="false">($J$112+$O$112)*$W$169</f>
        <v>3949290.56005039</v>
      </c>
      <c r="AG169" s="18" t="n">
        <f aca="false">Assumptions!$B$20*$W$169</f>
        <v>126709409.935499</v>
      </c>
      <c r="AH169" s="18" t="n">
        <f aca="false">IF($R$169,Assumptions!$B$14*($W$169-Assumptions!$B$13),Assumptions!$B$4)</f>
        <v>32697058.3154165</v>
      </c>
      <c r="AI169" s="18" t="n">
        <f aca="false">$Y$169+$Z$169+$AA$169+$AB$169+$AC$169+$AD$169+$AE$169+$AF$169+$AG$169+$AH$169</f>
        <v>700000000</v>
      </c>
      <c r="AJ169" s="18" t="n">
        <f aca="false">IF(AND(ISNUMBER($V$169),($C$4*Assumptions!$B$7/Assumptions!$B$11)&gt;=Assumptions!$B$67,IF($B$169=1,$Y$169&gt;=INDEX($Y$126:$Y$189,1+$A$169-Assumptions!$B$78),$Y$169&gt;INDEX($Y$126:$Y$189,1+$A$169+Assumptions!$B$78)),IF($C$169=1,$Z$169&gt;=INDEX($Z$126:$Z$189,1+$A$169-Assumptions!$B$79),$Z$169&gt;INDEX($Z$126:$Z$189,1+$A$169+Assumptions!$B$79)),IF($D$169=1,$AA$169&gt;=INDEX($AA$126:$AA$189,1+$A$169-Assumptions!$B$80),$AA$169&gt;INDEX($AA$126:$AA$189,1+$A$169+Assumptions!$B$80)),IF($E$169=1,$AB$169&gt;=INDEX($AB$126:$AB$189,1+$A$169-Assumptions!$B$81),$AB$169&gt;INDEX($AB$126:$AB$189,1+$A$169+Assumptions!$B$81)),IF($F$169=1,$AC$169&gt;=INDEX($AC$126:$AC$189,1+$A$169-Assumptions!$B$82),$AC$169&gt;INDEX($AC$126:$AC$189,1+$A$169+Assumptions!$B$82)),IF($G$169=1,$AD$169&gt;=INDEX($AD$126:$AD$189,1+$A$169-Assumptions!$B$83),$AD$169&gt;INDEX($AD$126:$AD$189,1+$A$169+Assumptions!$B$83))),1,0)</f>
        <v>0</v>
      </c>
      <c r="AK169" s="16"/>
      <c r="AL169" s="16"/>
    </row>
    <row r="170" customFormat="false" ht="23.85" hidden="true" customHeight="false" outlineLevel="0" collapsed="false">
      <c r="A170" s="6" t="n">
        <f aca="false">ROW()-ROW($A$126)+Assumptions!$B$4</f>
        <v>44</v>
      </c>
      <c r="B170" s="18" t="n">
        <f aca="false">MOD(QUOTIENT($A$170,Assumptions!$B$78),2)</f>
        <v>1</v>
      </c>
      <c r="C170" s="18" t="n">
        <f aca="false">MOD(QUOTIENT($A$170,Assumptions!$B$79),2)</f>
        <v>0</v>
      </c>
      <c r="D170" s="18" t="n">
        <f aca="false">MOD(QUOTIENT($A$170,Assumptions!$B$80),2)</f>
        <v>1</v>
      </c>
      <c r="E170" s="18" t="n">
        <f aca="false">MOD(QUOTIENT($A$170,Assumptions!$B$81),2)</f>
        <v>1</v>
      </c>
      <c r="F170" s="18" t="n">
        <f aca="false">MOD(QUOTIENT($A$170,Assumptions!$B$82),2)</f>
        <v>0</v>
      </c>
      <c r="G170" s="18" t="n">
        <f aca="false">MOD(QUOTIENT($A$170,Assumptions!$B$83),2)</f>
        <v>0</v>
      </c>
      <c r="H170" s="18" t="n">
        <f aca="false">IF($B$170=1,MIN(Assumptions!$B$66,MAX(Assumptions!$B$4,Assumptions!$B$24-(Assumptions!$B$4))),Assumptions!$B$4)</f>
        <v>300000000</v>
      </c>
      <c r="I170" s="18" t="n">
        <f aca="false">IF($C$170=1,MIN(Assumptions!$B$61,MAX(Assumptions!$B$4,Assumptions!$B$24-($H$170))),Assumptions!$B$4)</f>
        <v>0</v>
      </c>
      <c r="J170" s="18" t="n">
        <f aca="false">IF($D$170=1,MIN(Assumptions!$B$56,MAX(Assumptions!$B$4,Assumptions!$B$24-($H$170+$I$170))),Assumptions!$B$4)</f>
        <v>60000000</v>
      </c>
      <c r="K170" s="18" t="n">
        <f aca="false">IF($E$170=1,MIN(Assumptions!$B$51,MAX(Assumptions!$B$4,Assumptions!$B$24-($H$170+$I$170+$J$170))),Assumptions!$B$4)</f>
        <v>30000000</v>
      </c>
      <c r="L170" s="18" t="n">
        <f aca="false">IF($F$170=1,MIN(Assumptions!$B$46,MAX(Assumptions!$B$4,Assumptions!$B$24-($H$170+$I$170+$J$170+$K$170))),Assumptions!$B$4)</f>
        <v>0</v>
      </c>
      <c r="M170" s="18" t="n">
        <f aca="false">IF($G$170=1,MIN(Assumptions!$B$41,MAX(Assumptions!$B$4,Assumptions!$B$24-($H$170+$I$170+$J$170+$K$170+$L$170))),Assumptions!$B$4)</f>
        <v>0</v>
      </c>
      <c r="N170" s="18" t="n">
        <f aca="false">MAX(Assumptions!$B$4,Assumptions!$B$24-($H$170+$I$170+$J$170+$K$170+$L$170+$M$170))</f>
        <v>310000000</v>
      </c>
      <c r="O170" s="18" t="n">
        <f aca="false">$J$112+$O$112+Assumptions!$B$20+IF($B$170=0,$AI$112,Assumptions!$B$4)+IF($C$170=0,$AF$112,Assumptions!$B$4)+IF($D$170=0,$AC$112,Assumptions!$B$4)+IF($E$170=0,$Z$112,Assumptions!$B$4)+IF($F$170=0,$W$112,Assumptions!$B$4)+IF($G$170=0,$T$112,Assumptions!$B$4)</f>
        <v>21014164.1892672</v>
      </c>
      <c r="P170" s="18" t="n">
        <f aca="false">IF(($N$170+Assumptions!$B$14*Assumptions!$B$13)&gt;($C$4*Assumptions!$B$7/Assumptions!$B$11),($C$4*Assumptions!$B$7/Assumptions!$B$11)*($O$170+Assumptions!$B$14)/($N$170+Assumptions!$B$14*Assumptions!$B$13-($C$4*Assumptions!$B$7/Assumptions!$B$11)),NA())</f>
        <v>9511347.31251257</v>
      </c>
      <c r="Q170" s="18" t="n">
        <f aca="false">IFERROR(($N$170+Assumptions!$B$14*Assumptions!$B$13)/($O$170+Assumptions!$B$14+$P$170),NA())</f>
        <v>9.46238183118403</v>
      </c>
      <c r="R170" s="18" t="n">
        <f aca="false">AND(ISNUMBER($P$170),$P$170&gt;Assumptions!$B$4,$Q$170&gt;Assumptions!$B$13)</f>
        <v>1</v>
      </c>
      <c r="S170" s="18" t="n">
        <f aca="false">IF($N$170&gt;($C$4*Assumptions!$B$7/Assumptions!$B$11),($C$4*Assumptions!$B$7/Assumptions!$B$11)*$O$170/($N$170-($C$4*Assumptions!$B$7/Assumptions!$B$11)),NA())</f>
        <v>8596703.53197294</v>
      </c>
      <c r="T170" s="18" t="n">
        <f aca="false">IFERROR($N$170/($O$170+$S$170),NA())</f>
        <v>10.4691292034524</v>
      </c>
      <c r="U170" s="18" t="n">
        <f aca="false">AND(ISNUMBER($S$170),$S$170&gt;Assumptions!$B$4,$T$170&lt;=Assumptions!$B$13)</f>
        <v>0</v>
      </c>
      <c r="V170" s="18" t="n">
        <f aca="false">IF($R$170,$P$170,IF($U$170,$S$170,NA()))</f>
        <v>9511347.31251257</v>
      </c>
      <c r="W170" s="18" t="n">
        <f aca="false">IF($R$170,$Q$170,IF($U$170,$T$170,NA()))</f>
        <v>9.46238183118403</v>
      </c>
      <c r="X170" s="18" t="n">
        <f aca="false">$R$170</f>
        <v>1</v>
      </c>
      <c r="Y170" s="18" t="n">
        <f aca="false">IF($B$170=1,$H$170,$AI$112*$W$170)</f>
        <v>300000000</v>
      </c>
      <c r="Z170" s="18" t="n">
        <f aca="false">IF($C$170=1,$I$170,$AF$112*$W$170)</f>
        <v>16404471.1331097</v>
      </c>
      <c r="AA170" s="18" t="n">
        <f aca="false">IF($D$170=1,$J$170,$AC$112*$W$170)</f>
        <v>60000000</v>
      </c>
      <c r="AB170" s="18" t="n">
        <f aca="false">IF($E$170=1,$K$170,$Z$112*$W$170)</f>
        <v>30000000</v>
      </c>
      <c r="AC170" s="18" t="n">
        <f aca="false">IF($F$170=1,$L$170,$W$112*$W$170)</f>
        <v>47311909.1559202</v>
      </c>
      <c r="AD170" s="18" t="n">
        <f aca="false">IF($G$170=1,$M$170,$T$112*$W$170)</f>
        <v>47311909.1559202</v>
      </c>
      <c r="AE170" s="18" t="n">
        <f aca="false">($C$4*Assumptions!$B$7/Assumptions!$B$11)</f>
        <v>90000000</v>
      </c>
      <c r="AF170" s="18" t="n">
        <f aca="false">($J$112+$O$112)*$W$170</f>
        <v>2654319.49643355</v>
      </c>
      <c r="AG170" s="18" t="n">
        <f aca="false">Assumptions!$B$20*$W$170</f>
        <v>85161436.4806563</v>
      </c>
      <c r="AH170" s="18" t="n">
        <f aca="false">IF($R$170,Assumptions!$B$14*($W$170-Assumptions!$B$13),Assumptions!$B$4)</f>
        <v>21155954.5779601</v>
      </c>
      <c r="AI170" s="18" t="n">
        <f aca="false">$Y$170+$Z$170+$AA$170+$AB$170+$AC$170+$AD$170+$AE$170+$AF$170+$AG$170+$AH$170</f>
        <v>700000000</v>
      </c>
      <c r="AJ170" s="18" t="n">
        <f aca="false">IF(AND(ISNUMBER($V$170),($C$4*Assumptions!$B$7/Assumptions!$B$11)&gt;=Assumptions!$B$67,IF($B$170=1,$Y$170&gt;=INDEX($Y$126:$Y$189,1+$A$170-Assumptions!$B$78),$Y$170&gt;INDEX($Y$126:$Y$189,1+$A$170+Assumptions!$B$78)),IF($C$170=1,$Z$170&gt;=INDEX($Z$126:$Z$189,1+$A$170-Assumptions!$B$79),$Z$170&gt;INDEX($Z$126:$Z$189,1+$A$170+Assumptions!$B$79)),IF($D$170=1,$AA$170&gt;=INDEX($AA$126:$AA$189,1+$A$170-Assumptions!$B$80),$AA$170&gt;INDEX($AA$126:$AA$189,1+$A$170+Assumptions!$B$80)),IF($E$170=1,$AB$170&gt;=INDEX($AB$126:$AB$189,1+$A$170-Assumptions!$B$81),$AB$170&gt;INDEX($AB$126:$AB$189,1+$A$170+Assumptions!$B$81)),IF($F$170=1,$AC$170&gt;=INDEX($AC$126:$AC$189,1+$A$170-Assumptions!$B$82),$AC$170&gt;INDEX($AC$126:$AC$189,1+$A$170+Assumptions!$B$82)),IF($G$170=1,$AD$170&gt;=INDEX($AD$126:$AD$189,1+$A$170-Assumptions!$B$83),$AD$170&gt;INDEX($AD$126:$AD$189,1+$A$170+Assumptions!$B$83))),1,0)</f>
        <v>0</v>
      </c>
      <c r="AK170" s="16"/>
      <c r="AL170" s="16"/>
    </row>
    <row r="171" customFormat="false" ht="23.85" hidden="true" customHeight="false" outlineLevel="0" collapsed="false">
      <c r="A171" s="6" t="n">
        <f aca="false">ROW()-ROW($A$126)+Assumptions!$B$4</f>
        <v>45</v>
      </c>
      <c r="B171" s="18" t="n">
        <f aca="false">MOD(QUOTIENT($A$171,Assumptions!$B$78),2)</f>
        <v>1</v>
      </c>
      <c r="C171" s="18" t="n">
        <f aca="false">MOD(QUOTIENT($A$171,Assumptions!$B$79),2)</f>
        <v>0</v>
      </c>
      <c r="D171" s="18" t="n">
        <f aca="false">MOD(QUOTIENT($A$171,Assumptions!$B$80),2)</f>
        <v>1</v>
      </c>
      <c r="E171" s="18" t="n">
        <f aca="false">MOD(QUOTIENT($A$171,Assumptions!$B$81),2)</f>
        <v>1</v>
      </c>
      <c r="F171" s="18" t="n">
        <f aca="false">MOD(QUOTIENT($A$171,Assumptions!$B$82),2)</f>
        <v>0</v>
      </c>
      <c r="G171" s="18" t="n">
        <f aca="false">MOD(QUOTIENT($A$171,Assumptions!$B$83),2)</f>
        <v>1</v>
      </c>
      <c r="H171" s="18" t="n">
        <f aca="false">IF($B$171=1,MIN(Assumptions!$B$66,MAX(Assumptions!$B$4,Assumptions!$B$24-(Assumptions!$B$4))),Assumptions!$B$4)</f>
        <v>300000000</v>
      </c>
      <c r="I171" s="18" t="n">
        <f aca="false">IF($C$171=1,MIN(Assumptions!$B$61,MAX(Assumptions!$B$4,Assumptions!$B$24-($H$171))),Assumptions!$B$4)</f>
        <v>0</v>
      </c>
      <c r="J171" s="18" t="n">
        <f aca="false">IF($D$171=1,MIN(Assumptions!$B$56,MAX(Assumptions!$B$4,Assumptions!$B$24-($H$171+$I$171))),Assumptions!$B$4)</f>
        <v>60000000</v>
      </c>
      <c r="K171" s="18" t="n">
        <f aca="false">IF($E$171=1,MIN(Assumptions!$B$51,MAX(Assumptions!$B$4,Assumptions!$B$24-($H$171+$I$171+$J$171))),Assumptions!$B$4)</f>
        <v>30000000</v>
      </c>
      <c r="L171" s="18" t="n">
        <f aca="false">IF($F$171=1,MIN(Assumptions!$B$46,MAX(Assumptions!$B$4,Assumptions!$B$24-($H$171+$I$171+$J$171+$K$171))),Assumptions!$B$4)</f>
        <v>0</v>
      </c>
      <c r="M171" s="18" t="n">
        <f aca="false">IF($G$171=1,MIN(Assumptions!$B$41,MAX(Assumptions!$B$4,Assumptions!$B$24-($H$171+$I$171+$J$171+$K$171+$L$171))),Assumptions!$B$4)</f>
        <v>5000000</v>
      </c>
      <c r="N171" s="18" t="n">
        <f aca="false">MAX(Assumptions!$B$4,Assumptions!$B$24-($H$171+$I$171+$J$171+$K$171+$L$171+$M$171))</f>
        <v>305000000</v>
      </c>
      <c r="O171" s="18" t="n">
        <f aca="false">$J$112+$O$112+Assumptions!$B$20+IF($B$171=0,$AI$112,Assumptions!$B$4)+IF($C$171=0,$AF$112,Assumptions!$B$4)+IF($D$171=0,$AC$112,Assumptions!$B$4)+IF($E$171=0,$Z$112,Assumptions!$B$4)+IF($F$171=0,$W$112,Assumptions!$B$4)+IF($G$171=0,$T$112,Assumptions!$B$4)</f>
        <v>16014164.1892672</v>
      </c>
      <c r="P171" s="18" t="n">
        <f aca="false">IF(($N$171+Assumptions!$B$14*Assumptions!$B$13)&gt;($C$4*Assumptions!$B$7/Assumptions!$B$11),($C$4*Assumptions!$B$7/Assumptions!$B$11)*($O$171+Assumptions!$B$14)/($N$171+Assumptions!$B$14*Assumptions!$B$13-($C$4*Assumptions!$B$7/Assumptions!$B$11)),NA())</f>
        <v>7661033.4576278</v>
      </c>
      <c r="Q171" s="18" t="n">
        <f aca="false">IFERROR(($N$171+Assumptions!$B$14*Assumptions!$B$13)/($O$171+Assumptions!$B$14+$P$171),NA())</f>
        <v>11.7477622957501</v>
      </c>
      <c r="R171" s="18" t="n">
        <f aca="false">AND(ISNUMBER($P$171),$P$171&gt;Assumptions!$B$4,$Q$171&gt;Assumptions!$B$13)</f>
        <v>1</v>
      </c>
      <c r="S171" s="18" t="n">
        <f aca="false">IF($N$171&gt;($C$4*Assumptions!$B$7/Assumptions!$B$11),($C$4*Assumptions!$B$7/Assumptions!$B$11)*$O$171/($N$171-($C$4*Assumptions!$B$7/Assumptions!$B$11)),NA())</f>
        <v>6703603.61411184</v>
      </c>
      <c r="T171" s="18" t="n">
        <f aca="false">IFERROR($N$171/($O$171+$S$171),NA())</f>
        <v>13.4256148156702</v>
      </c>
      <c r="U171" s="18" t="n">
        <f aca="false">AND(ISNUMBER($S$171),$S$171&gt;Assumptions!$B$4,$T$171&lt;=Assumptions!$B$13)</f>
        <v>0</v>
      </c>
      <c r="V171" s="18" t="n">
        <f aca="false">IF($R$171,$P$171,IF($U$171,$S$171,NA()))</f>
        <v>7661033.4576278</v>
      </c>
      <c r="W171" s="18" t="n">
        <f aca="false">IF($R$171,$Q$171,IF($U$171,$T$171,NA()))</f>
        <v>11.7477622957501</v>
      </c>
      <c r="X171" s="18" t="n">
        <f aca="false">$R$171</f>
        <v>1</v>
      </c>
      <c r="Y171" s="18" t="n">
        <f aca="false">IF($B$171=1,$H$171,$AI$112*$W$171)</f>
        <v>300000000</v>
      </c>
      <c r="Z171" s="18" t="n">
        <f aca="false">IF($C$171=1,$I$171,$AF$112*$W$171)</f>
        <v>20366524.0842594</v>
      </c>
      <c r="AA171" s="18" t="n">
        <f aca="false">IF($D$171=1,$J$171,$AC$112*$W$171)</f>
        <v>60000000</v>
      </c>
      <c r="AB171" s="18" t="n">
        <f aca="false">IF($E$171=1,$K$171,$Z$112*$W$171)</f>
        <v>30000000</v>
      </c>
      <c r="AC171" s="18" t="n">
        <f aca="false">IF($F$171=1,$L$171,$W$112*$W$171)</f>
        <v>58738811.4787506</v>
      </c>
      <c r="AD171" s="18" t="n">
        <f aca="false">IF($G$171=1,$M$171,$T$112*$W$171)</f>
        <v>5000000</v>
      </c>
      <c r="AE171" s="18" t="n">
        <f aca="false">($C$4*Assumptions!$B$7/Assumptions!$B$11)</f>
        <v>90000000</v>
      </c>
      <c r="AF171" s="18" t="n">
        <f aca="false">($J$112+$O$112)*$W$171</f>
        <v>3295398.03586373</v>
      </c>
      <c r="AG171" s="18" t="n">
        <f aca="false">Assumptions!$B$20*$W$171</f>
        <v>105729860.661751</v>
      </c>
      <c r="AH171" s="18" t="n">
        <f aca="false">IF($R$171,Assumptions!$B$14*($W$171-Assumptions!$B$13),Assumptions!$B$4)</f>
        <v>26869405.7393753</v>
      </c>
      <c r="AI171" s="18" t="n">
        <f aca="false">$Y$171+$Z$171+$AA$171+$AB$171+$AC$171+$AD$171+$AE$171+$AF$171+$AG$171+$AH$171</f>
        <v>700000000</v>
      </c>
      <c r="AJ171" s="18" t="n">
        <f aca="false">IF(AND(ISNUMBER($V$171),($C$4*Assumptions!$B$7/Assumptions!$B$11)&gt;=Assumptions!$B$67,IF($B$171=1,$Y$171&gt;=INDEX($Y$126:$Y$189,1+$A$171-Assumptions!$B$78),$Y$171&gt;INDEX($Y$126:$Y$189,1+$A$171+Assumptions!$B$78)),IF($C$171=1,$Z$171&gt;=INDEX($Z$126:$Z$189,1+$A$171-Assumptions!$B$79),$Z$171&gt;INDEX($Z$126:$Z$189,1+$A$171+Assumptions!$B$79)),IF($D$171=1,$AA$171&gt;=INDEX($AA$126:$AA$189,1+$A$171-Assumptions!$B$80),$AA$171&gt;INDEX($AA$126:$AA$189,1+$A$171+Assumptions!$B$80)),IF($E$171=1,$AB$171&gt;=INDEX($AB$126:$AB$189,1+$A$171-Assumptions!$B$81),$AB$171&gt;INDEX($AB$126:$AB$189,1+$A$171+Assumptions!$B$81)),IF($F$171=1,$AC$171&gt;=INDEX($AC$126:$AC$189,1+$A$171-Assumptions!$B$82),$AC$171&gt;INDEX($AC$126:$AC$189,1+$A$171+Assumptions!$B$82)),IF($G$171=1,$AD$171&gt;=INDEX($AD$126:$AD$189,1+$A$171-Assumptions!$B$83),$AD$171&gt;INDEX($AD$126:$AD$189,1+$A$171+Assumptions!$B$83))),1,0)</f>
        <v>0</v>
      </c>
      <c r="AK171" s="16"/>
      <c r="AL171" s="16"/>
    </row>
    <row r="172" customFormat="false" ht="23.85" hidden="true" customHeight="false" outlineLevel="0" collapsed="false">
      <c r="A172" s="6" t="n">
        <f aca="false">ROW()-ROW($A$126)+Assumptions!$B$4</f>
        <v>46</v>
      </c>
      <c r="B172" s="18" t="n">
        <f aca="false">MOD(QUOTIENT($A$172,Assumptions!$B$78),2)</f>
        <v>1</v>
      </c>
      <c r="C172" s="18" t="n">
        <f aca="false">MOD(QUOTIENT($A$172,Assumptions!$B$79),2)</f>
        <v>0</v>
      </c>
      <c r="D172" s="18" t="n">
        <f aca="false">MOD(QUOTIENT($A$172,Assumptions!$B$80),2)</f>
        <v>1</v>
      </c>
      <c r="E172" s="18" t="n">
        <f aca="false">MOD(QUOTIENT($A$172,Assumptions!$B$81),2)</f>
        <v>1</v>
      </c>
      <c r="F172" s="18" t="n">
        <f aca="false">MOD(QUOTIENT($A$172,Assumptions!$B$82),2)</f>
        <v>1</v>
      </c>
      <c r="G172" s="18" t="n">
        <f aca="false">MOD(QUOTIENT($A$172,Assumptions!$B$83),2)</f>
        <v>0</v>
      </c>
      <c r="H172" s="18" t="n">
        <f aca="false">IF($B$172=1,MIN(Assumptions!$B$66,MAX(Assumptions!$B$4,Assumptions!$B$24-(Assumptions!$B$4))),Assumptions!$B$4)</f>
        <v>300000000</v>
      </c>
      <c r="I172" s="18" t="n">
        <f aca="false">IF($C$172=1,MIN(Assumptions!$B$61,MAX(Assumptions!$B$4,Assumptions!$B$24-($H$172))),Assumptions!$B$4)</f>
        <v>0</v>
      </c>
      <c r="J172" s="18" t="n">
        <f aca="false">IF($D$172=1,MIN(Assumptions!$B$56,MAX(Assumptions!$B$4,Assumptions!$B$24-($H$172+$I$172))),Assumptions!$B$4)</f>
        <v>60000000</v>
      </c>
      <c r="K172" s="18" t="n">
        <f aca="false">IF($E$172=1,MIN(Assumptions!$B$51,MAX(Assumptions!$B$4,Assumptions!$B$24-($H$172+$I$172+$J$172))),Assumptions!$B$4)</f>
        <v>30000000</v>
      </c>
      <c r="L172" s="18" t="n">
        <f aca="false">IF($F$172=1,MIN(Assumptions!$B$46,MAX(Assumptions!$B$4,Assumptions!$B$24-($H$172+$I$172+$J$172+$K$172))),Assumptions!$B$4)</f>
        <v>15000000</v>
      </c>
      <c r="M172" s="18" t="n">
        <f aca="false">IF($G$172=1,MIN(Assumptions!$B$41,MAX(Assumptions!$B$4,Assumptions!$B$24-($H$172+$I$172+$J$172+$K$172+$L$172))),Assumptions!$B$4)</f>
        <v>0</v>
      </c>
      <c r="N172" s="18" t="n">
        <f aca="false">MAX(Assumptions!$B$4,Assumptions!$B$24-($H$172+$I$172+$J$172+$K$172+$L$172+$M$172))</f>
        <v>295000000</v>
      </c>
      <c r="O172" s="18" t="n">
        <f aca="false">$J$112+$O$112+Assumptions!$B$20+IF($B$172=0,$AI$112,Assumptions!$B$4)+IF($C$172=0,$AF$112,Assumptions!$B$4)+IF($D$172=0,$AC$112,Assumptions!$B$4)+IF($E$172=0,$Z$112,Assumptions!$B$4)+IF($F$172=0,$W$112,Assumptions!$B$4)+IF($G$172=0,$T$112,Assumptions!$B$4)</f>
        <v>16014164.1892672</v>
      </c>
      <c r="P172" s="18" t="n">
        <f aca="false">IF(($N$172+Assumptions!$B$14*Assumptions!$B$13)&gt;($C$4*Assumptions!$B$7/Assumptions!$B$11),($C$4*Assumptions!$B$7/Assumptions!$B$11)*($O$172+Assumptions!$B$14)/($N$172+Assumptions!$B$14*Assumptions!$B$13-($C$4*Assumptions!$B$7/Assumptions!$B$11)),NA())</f>
        <v>8030239.88932071</v>
      </c>
      <c r="Q172" s="18" t="n">
        <f aca="false">IFERROR(($N$172+Assumptions!$B$14*Assumptions!$B$13)/($O$172+Assumptions!$B$14+$P$172),NA())</f>
        <v>11.2076352936467</v>
      </c>
      <c r="R172" s="18" t="n">
        <f aca="false">AND(ISNUMBER($P$172),$P$172&gt;Assumptions!$B$4,$Q$172&gt;Assumptions!$B$13)</f>
        <v>1</v>
      </c>
      <c r="S172" s="18" t="n">
        <f aca="false">IF($N$172&gt;($C$4*Assumptions!$B$7/Assumptions!$B$11),($C$4*Assumptions!$B$7/Assumptions!$B$11)*$O$172/($N$172-($C$4*Assumptions!$B$7/Assumptions!$B$11)),NA())</f>
        <v>7030608.66845876</v>
      </c>
      <c r="T172" s="18" t="n">
        <f aca="false">IFERROR($N$172/($O$172+$S$172),NA())</f>
        <v>12.8011676149413</v>
      </c>
      <c r="U172" s="18" t="n">
        <f aca="false">AND(ISNUMBER($S$172),$S$172&gt;Assumptions!$B$4,$T$172&lt;=Assumptions!$B$13)</f>
        <v>0</v>
      </c>
      <c r="V172" s="18" t="n">
        <f aca="false">IF($R$172,$P$172,IF($U$172,$S$172,NA()))</f>
        <v>8030239.88932071</v>
      </c>
      <c r="W172" s="18" t="n">
        <f aca="false">IF($R$172,$Q$172,IF($U$172,$T$172,NA()))</f>
        <v>11.2076352936467</v>
      </c>
      <c r="X172" s="18" t="n">
        <f aca="false">$R$172</f>
        <v>1</v>
      </c>
      <c r="Y172" s="18" t="n">
        <f aca="false">IF($B$172=1,$H$172,$AI$112*$W$172)</f>
        <v>300000000</v>
      </c>
      <c r="Z172" s="18" t="n">
        <f aca="false">IF($C$172=1,$I$172,$AF$112*$W$172)</f>
        <v>19430132.1723394</v>
      </c>
      <c r="AA172" s="18" t="n">
        <f aca="false">IF($D$172=1,$J$172,$AC$112*$W$172)</f>
        <v>60000000</v>
      </c>
      <c r="AB172" s="18" t="n">
        <f aca="false">IF($E$172=1,$K$172,$Z$112*$W$172)</f>
        <v>30000000</v>
      </c>
      <c r="AC172" s="18" t="n">
        <f aca="false">IF($F$172=1,$L$172,$W$112*$W$172)</f>
        <v>15000000</v>
      </c>
      <c r="AD172" s="18" t="n">
        <f aca="false">IF($G$172=1,$M$172,$T$112*$W$172)</f>
        <v>56038176.4682333</v>
      </c>
      <c r="AE172" s="18" t="n">
        <f aca="false">($C$4*Assumptions!$B$7/Assumptions!$B$11)</f>
        <v>90000000</v>
      </c>
      <c r="AF172" s="18" t="n">
        <f aca="false">($J$112+$O$112)*$W$172</f>
        <v>3143885.48249068</v>
      </c>
      <c r="AG172" s="18" t="n">
        <f aca="false">Assumptions!$B$20*$W$172</f>
        <v>100868717.64282</v>
      </c>
      <c r="AH172" s="18" t="n">
        <f aca="false">IF($R$172,Assumptions!$B$14*($W$172-Assumptions!$B$13),Assumptions!$B$4)</f>
        <v>25519088.2341167</v>
      </c>
      <c r="AI172" s="18" t="n">
        <f aca="false">$Y$172+$Z$172+$AA$172+$AB$172+$AC$172+$AD$172+$AE$172+$AF$172+$AG$172+$AH$172</f>
        <v>700000000</v>
      </c>
      <c r="AJ172" s="18" t="n">
        <f aca="false">IF(AND(ISNUMBER($V$172),($C$4*Assumptions!$B$7/Assumptions!$B$11)&gt;=Assumptions!$B$67,IF($B$172=1,$Y$172&gt;=INDEX($Y$126:$Y$189,1+$A$172-Assumptions!$B$78),$Y$172&gt;INDEX($Y$126:$Y$189,1+$A$172+Assumptions!$B$78)),IF($C$172=1,$Z$172&gt;=INDEX($Z$126:$Z$189,1+$A$172-Assumptions!$B$79),$Z$172&gt;INDEX($Z$126:$Z$189,1+$A$172+Assumptions!$B$79)),IF($D$172=1,$AA$172&gt;=INDEX($AA$126:$AA$189,1+$A$172-Assumptions!$B$80),$AA$172&gt;INDEX($AA$126:$AA$189,1+$A$172+Assumptions!$B$80)),IF($E$172=1,$AB$172&gt;=INDEX($AB$126:$AB$189,1+$A$172-Assumptions!$B$81),$AB$172&gt;INDEX($AB$126:$AB$189,1+$A$172+Assumptions!$B$81)),IF($F$172=1,$AC$172&gt;=INDEX($AC$126:$AC$189,1+$A$172-Assumptions!$B$82),$AC$172&gt;INDEX($AC$126:$AC$189,1+$A$172+Assumptions!$B$82)),IF($G$172=1,$AD$172&gt;=INDEX($AD$126:$AD$189,1+$A$172-Assumptions!$B$83),$AD$172&gt;INDEX($AD$126:$AD$189,1+$A$172+Assumptions!$B$83))),1,0)</f>
        <v>0</v>
      </c>
      <c r="AK172" s="16"/>
      <c r="AL172" s="16"/>
    </row>
    <row r="173" customFormat="false" ht="23.85" hidden="true" customHeight="false" outlineLevel="0" collapsed="false">
      <c r="A173" s="6" t="n">
        <f aca="false">ROW()-ROW($A$126)+Assumptions!$B$4</f>
        <v>47</v>
      </c>
      <c r="B173" s="18" t="n">
        <f aca="false">MOD(QUOTIENT($A$173,Assumptions!$B$78),2)</f>
        <v>1</v>
      </c>
      <c r="C173" s="18" t="n">
        <f aca="false">MOD(QUOTIENT($A$173,Assumptions!$B$79),2)</f>
        <v>0</v>
      </c>
      <c r="D173" s="18" t="n">
        <f aca="false">MOD(QUOTIENT($A$173,Assumptions!$B$80),2)</f>
        <v>1</v>
      </c>
      <c r="E173" s="18" t="n">
        <f aca="false">MOD(QUOTIENT($A$173,Assumptions!$B$81),2)</f>
        <v>1</v>
      </c>
      <c r="F173" s="18" t="n">
        <f aca="false">MOD(QUOTIENT($A$173,Assumptions!$B$82),2)</f>
        <v>1</v>
      </c>
      <c r="G173" s="18" t="n">
        <f aca="false">MOD(QUOTIENT($A$173,Assumptions!$B$83),2)</f>
        <v>1</v>
      </c>
      <c r="H173" s="18" t="n">
        <f aca="false">IF($B$173=1,MIN(Assumptions!$B$66,MAX(Assumptions!$B$4,Assumptions!$B$24-(Assumptions!$B$4))),Assumptions!$B$4)</f>
        <v>300000000</v>
      </c>
      <c r="I173" s="18" t="n">
        <f aca="false">IF($C$173=1,MIN(Assumptions!$B$61,MAX(Assumptions!$B$4,Assumptions!$B$24-($H$173))),Assumptions!$B$4)</f>
        <v>0</v>
      </c>
      <c r="J173" s="18" t="n">
        <f aca="false">IF($D$173=1,MIN(Assumptions!$B$56,MAX(Assumptions!$B$4,Assumptions!$B$24-($H$173+$I$173))),Assumptions!$B$4)</f>
        <v>60000000</v>
      </c>
      <c r="K173" s="18" t="n">
        <f aca="false">IF($E$173=1,MIN(Assumptions!$B$51,MAX(Assumptions!$B$4,Assumptions!$B$24-($H$173+$I$173+$J$173))),Assumptions!$B$4)</f>
        <v>30000000</v>
      </c>
      <c r="L173" s="18" t="n">
        <f aca="false">IF($F$173=1,MIN(Assumptions!$B$46,MAX(Assumptions!$B$4,Assumptions!$B$24-($H$173+$I$173+$J$173+$K$173))),Assumptions!$B$4)</f>
        <v>15000000</v>
      </c>
      <c r="M173" s="18" t="n">
        <f aca="false">IF($G$173=1,MIN(Assumptions!$B$41,MAX(Assumptions!$B$4,Assumptions!$B$24-($H$173+$I$173+$J$173+$K$173+$L$173))),Assumptions!$B$4)</f>
        <v>5000000</v>
      </c>
      <c r="N173" s="18" t="n">
        <f aca="false">MAX(Assumptions!$B$4,Assumptions!$B$24-($H$173+$I$173+$J$173+$K$173+$L$173+$M$173))</f>
        <v>290000000</v>
      </c>
      <c r="O173" s="18" t="n">
        <f aca="false">$J$112+$O$112+Assumptions!$B$20+IF($B$173=0,$AI$112,Assumptions!$B$4)+IF($C$173=0,$AF$112,Assumptions!$B$4)+IF($D$173=0,$AC$112,Assumptions!$B$4)+IF($E$173=0,$Z$112,Assumptions!$B$4)+IF($F$173=0,$W$112,Assumptions!$B$4)+IF($G$173=0,$T$112,Assumptions!$B$4)</f>
        <v>11014164.1892672</v>
      </c>
      <c r="P173" s="18" t="n">
        <f aca="false">IF(($N$173+Assumptions!$B$14*Assumptions!$B$13)&gt;($C$4*Assumptions!$B$7/Assumptions!$B$11),($C$4*Assumptions!$B$7/Assumptions!$B$11)*($O$173+Assumptions!$B$14)/($N$173+Assumptions!$B$14*Assumptions!$B$13-($C$4*Assumptions!$B$7/Assumptions!$B$11)),NA())</f>
        <v>6006295.19522986</v>
      </c>
      <c r="Q173" s="18" t="n">
        <f aca="false">IFERROR(($N$173+Assumptions!$B$14*Assumptions!$B$13)/($O$173+Assumptions!$B$14+$P$173),NA())</f>
        <v>14.9842785069034</v>
      </c>
      <c r="R173" s="18" t="n">
        <f aca="false">AND(ISNUMBER($P$173),$P$173&gt;Assumptions!$B$4,$Q$173&gt;Assumptions!$B$13)</f>
        <v>1</v>
      </c>
      <c r="S173" s="18" t="n">
        <f aca="false">IF($N$173&gt;($C$4*Assumptions!$B$7/Assumptions!$B$11),($C$4*Assumptions!$B$7/Assumptions!$B$11)*$O$173/($N$173-($C$4*Assumptions!$B$7/Assumptions!$B$11)),NA())</f>
        <v>4956373.88517023</v>
      </c>
      <c r="T173" s="18" t="n">
        <f aca="false">IFERROR($N$173/($O$173+$S$173),NA())</f>
        <v>18.1584364063586</v>
      </c>
      <c r="U173" s="18" t="n">
        <f aca="false">AND(ISNUMBER($S$173),$S$173&gt;Assumptions!$B$4,$T$173&lt;=Assumptions!$B$13)</f>
        <v>0</v>
      </c>
      <c r="V173" s="18" t="n">
        <f aca="false">IF($R$173,$P$173,IF($U$173,$S$173,NA()))</f>
        <v>6006295.19522986</v>
      </c>
      <c r="W173" s="18" t="n">
        <f aca="false">IF($R$173,$Q$173,IF($U$173,$T$173,NA()))</f>
        <v>14.9842785069034</v>
      </c>
      <c r="X173" s="18" t="n">
        <f aca="false">$R$173</f>
        <v>1</v>
      </c>
      <c r="Y173" s="18" t="n">
        <f aca="false">IF($B$173=1,$H$173,$AI$112*$W$173)</f>
        <v>300000000</v>
      </c>
      <c r="Z173" s="18" t="n">
        <f aca="false">IF($C$173=1,$I$173,$AF$112*$W$173)</f>
        <v>25977514.8162897</v>
      </c>
      <c r="AA173" s="18" t="n">
        <f aca="false">IF($D$173=1,$J$173,$AC$112*$W$173)</f>
        <v>60000000</v>
      </c>
      <c r="AB173" s="18" t="n">
        <f aca="false">IF($E$173=1,$K$173,$Z$112*$W$173)</f>
        <v>30000000</v>
      </c>
      <c r="AC173" s="18" t="n">
        <f aca="false">IF($F$173=1,$L$173,$W$112*$W$173)</f>
        <v>15000000</v>
      </c>
      <c r="AD173" s="18" t="n">
        <f aca="false">IF($G$173=1,$M$173,$T$112*$W$173)</f>
        <v>5000000</v>
      </c>
      <c r="AE173" s="18" t="n">
        <f aca="false">($C$4*Assumptions!$B$7/Assumptions!$B$11)</f>
        <v>90000000</v>
      </c>
      <c r="AF173" s="18" t="n">
        <f aca="false">($J$112+$O$112)*$W$173</f>
        <v>4203282.35432105</v>
      </c>
      <c r="AG173" s="18" t="n">
        <f aca="false">Assumptions!$B$20*$W$173</f>
        <v>134858506.562131</v>
      </c>
      <c r="AH173" s="18" t="n">
        <f aca="false">IF($R$173,Assumptions!$B$14*($W$173-Assumptions!$B$13),Assumptions!$B$4)</f>
        <v>34960696.2672585</v>
      </c>
      <c r="AI173" s="18" t="n">
        <f aca="false">$Y$173+$Z$173+$AA$173+$AB$173+$AC$173+$AD$173+$AE$173+$AF$173+$AG$173+$AH$173</f>
        <v>700000000</v>
      </c>
      <c r="AJ173" s="18" t="n">
        <f aca="false">IF(AND(ISNUMBER($V$173),($C$4*Assumptions!$B$7/Assumptions!$B$11)&gt;=Assumptions!$B$67,IF($B$173=1,$Y$173&gt;=INDEX($Y$126:$Y$189,1+$A$173-Assumptions!$B$78),$Y$173&gt;INDEX($Y$126:$Y$189,1+$A$173+Assumptions!$B$78)),IF($C$173=1,$Z$173&gt;=INDEX($Z$126:$Z$189,1+$A$173-Assumptions!$B$79),$Z$173&gt;INDEX($Z$126:$Z$189,1+$A$173+Assumptions!$B$79)),IF($D$173=1,$AA$173&gt;=INDEX($AA$126:$AA$189,1+$A$173-Assumptions!$B$80),$AA$173&gt;INDEX($AA$126:$AA$189,1+$A$173+Assumptions!$B$80)),IF($E$173=1,$AB$173&gt;=INDEX($AB$126:$AB$189,1+$A$173-Assumptions!$B$81),$AB$173&gt;INDEX($AB$126:$AB$189,1+$A$173+Assumptions!$B$81)),IF($F$173=1,$AC$173&gt;=INDEX($AC$126:$AC$189,1+$A$173-Assumptions!$B$82),$AC$173&gt;INDEX($AC$126:$AC$189,1+$A$173+Assumptions!$B$82)),IF($G$173=1,$AD$173&gt;=INDEX($AD$126:$AD$189,1+$A$173-Assumptions!$B$83),$AD$173&gt;INDEX($AD$126:$AD$189,1+$A$173+Assumptions!$B$83))),1,0)</f>
        <v>0</v>
      </c>
      <c r="AK173" s="16"/>
      <c r="AL173" s="16"/>
    </row>
    <row r="174" customFormat="false" ht="23.85" hidden="true" customHeight="false" outlineLevel="0" collapsed="false">
      <c r="A174" s="6" t="n">
        <f aca="false">ROW()-ROW($A$126)+Assumptions!$B$4</f>
        <v>48</v>
      </c>
      <c r="B174" s="18" t="n">
        <f aca="false">MOD(QUOTIENT($A$174,Assumptions!$B$78),2)</f>
        <v>1</v>
      </c>
      <c r="C174" s="18" t="n">
        <f aca="false">MOD(QUOTIENT($A$174,Assumptions!$B$79),2)</f>
        <v>1</v>
      </c>
      <c r="D174" s="18" t="n">
        <f aca="false">MOD(QUOTIENT($A$174,Assumptions!$B$80),2)</f>
        <v>0</v>
      </c>
      <c r="E174" s="18" t="n">
        <f aca="false">MOD(QUOTIENT($A$174,Assumptions!$B$81),2)</f>
        <v>0</v>
      </c>
      <c r="F174" s="18" t="n">
        <f aca="false">MOD(QUOTIENT($A$174,Assumptions!$B$82),2)</f>
        <v>0</v>
      </c>
      <c r="G174" s="18" t="n">
        <f aca="false">MOD(QUOTIENT($A$174,Assumptions!$B$83),2)</f>
        <v>0</v>
      </c>
      <c r="H174" s="18" t="n">
        <f aca="false">IF($B$174=1,MIN(Assumptions!$B$66,MAX(Assumptions!$B$4,Assumptions!$B$24-(Assumptions!$B$4))),Assumptions!$B$4)</f>
        <v>300000000</v>
      </c>
      <c r="I174" s="18" t="n">
        <f aca="false">IF($C$174=1,MIN(Assumptions!$B$61,MAX(Assumptions!$B$4,Assumptions!$B$24-($H$174))),Assumptions!$B$4)</f>
        <v>100000000</v>
      </c>
      <c r="J174" s="18" t="n">
        <f aca="false">IF($D$174=1,MIN(Assumptions!$B$56,MAX(Assumptions!$B$4,Assumptions!$B$24-($H$174+$I$174))),Assumptions!$B$4)</f>
        <v>0</v>
      </c>
      <c r="K174" s="18" t="n">
        <f aca="false">IF($E$174=1,MIN(Assumptions!$B$51,MAX(Assumptions!$B$4,Assumptions!$B$24-($H$174+$I$174+$J$174))),Assumptions!$B$4)</f>
        <v>0</v>
      </c>
      <c r="L174" s="18" t="n">
        <f aca="false">IF($F$174=1,MIN(Assumptions!$B$46,MAX(Assumptions!$B$4,Assumptions!$B$24-($H$174+$I$174+$J$174+$K$174))),Assumptions!$B$4)</f>
        <v>0</v>
      </c>
      <c r="M174" s="18" t="n">
        <f aca="false">IF($G$174=1,MIN(Assumptions!$B$41,MAX(Assumptions!$B$4,Assumptions!$B$24-($H$174+$I$174+$J$174+$K$174+$L$174))),Assumptions!$B$4)</f>
        <v>0</v>
      </c>
      <c r="N174" s="18" t="n">
        <f aca="false">MAX(Assumptions!$B$4,Assumptions!$B$24-($H$174+$I$174+$J$174+$K$174+$L$174+$M$174))</f>
        <v>300000000</v>
      </c>
      <c r="O174" s="18" t="n">
        <f aca="false">$J$112+$O$112+Assumptions!$B$20+IF($B$174=0,$AI$112,Assumptions!$B$4)+IF($C$174=0,$AF$112,Assumptions!$B$4)+IF($D$174=0,$AC$112,Assumptions!$B$4)+IF($E$174=0,$Z$112,Assumptions!$B$4)+IF($F$174=0,$W$112,Assumptions!$B$4)+IF($G$174=0,$T$112,Assumptions!$B$4)</f>
        <v>24680512.8289884</v>
      </c>
      <c r="P174" s="18" t="n">
        <f aca="false">IF(($N$174+Assumptions!$B$14*Assumptions!$B$13)&gt;($C$4*Assumptions!$B$7/Assumptions!$B$11),($C$4*Assumptions!$B$7/Assumptions!$B$11)*($O$174+Assumptions!$B$14)/($N$174+Assumptions!$B$14*Assumptions!$B$13-($C$4*Assumptions!$B$7/Assumptions!$B$11)),NA())</f>
        <v>11511746.6099245</v>
      </c>
      <c r="Q174" s="18" t="n">
        <f aca="false">IFERROR(($N$174+Assumptions!$B$14*Assumptions!$B$13)/($O$174+Assumptions!$B$14+$P$174),NA())</f>
        <v>7.81810120129029</v>
      </c>
      <c r="R174" s="18" t="n">
        <f aca="false">AND(ISNUMBER($P$174),$P$174&gt;Assumptions!$B$4,$Q$174&gt;Assumptions!$B$13)</f>
        <v>1</v>
      </c>
      <c r="S174" s="18" t="n">
        <f aca="false">IF($N$174&gt;($C$4*Assumptions!$B$7/Assumptions!$B$11),($C$4*Assumptions!$B$7/Assumptions!$B$11)*$O$174/($N$174-($C$4*Assumptions!$B$7/Assumptions!$B$11)),NA())</f>
        <v>10577362.640995</v>
      </c>
      <c r="T174" s="18" t="n">
        <f aca="false">IFERROR($N$174/($O$174+$S$174),NA())</f>
        <v>8.50873729630713</v>
      </c>
      <c r="U174" s="18" t="n">
        <f aca="false">AND(ISNUMBER($S$174),$S$174&gt;Assumptions!$B$4,$T$174&lt;=Assumptions!$B$13)</f>
        <v>0</v>
      </c>
      <c r="V174" s="18" t="n">
        <f aca="false">IF($R$174,$P$174,IF($U$174,$S$174,NA()))</f>
        <v>11511746.6099245</v>
      </c>
      <c r="W174" s="18" t="n">
        <f aca="false">IF($R$174,$Q$174,IF($U$174,$T$174,NA()))</f>
        <v>7.81810120129029</v>
      </c>
      <c r="X174" s="18" t="n">
        <f aca="false">$R$174</f>
        <v>1</v>
      </c>
      <c r="Y174" s="18" t="n">
        <f aca="false">IF($B$174=1,$H$174,$AI$112*$W$174)</f>
        <v>300000000</v>
      </c>
      <c r="Z174" s="18" t="n">
        <f aca="false">IF($C$174=1,$I$174,$AF$112*$W$174)</f>
        <v>100000000</v>
      </c>
      <c r="AA174" s="18" t="n">
        <f aca="false">IF($D$174=1,$J$174,$AC$112*$W$174)</f>
        <v>18763442.8830967</v>
      </c>
      <c r="AB174" s="18" t="n">
        <f aca="false">IF($E$174=1,$K$174,$Z$112*$W$174)</f>
        <v>23454303.6038709</v>
      </c>
      <c r="AC174" s="18" t="n">
        <f aca="false">IF($F$174=1,$L$174,$W$112*$W$174)</f>
        <v>39090506.0064514</v>
      </c>
      <c r="AD174" s="18" t="n">
        <f aca="false">IF($G$174=1,$M$174,$T$112*$W$174)</f>
        <v>39090506.0064514</v>
      </c>
      <c r="AE174" s="18" t="n">
        <f aca="false">($C$4*Assumptions!$B$7/Assumptions!$B$11)</f>
        <v>90000000</v>
      </c>
      <c r="AF174" s="18" t="n">
        <f aca="false">($J$112+$O$112)*$W$174</f>
        <v>2193077.68529128</v>
      </c>
      <c r="AG174" s="18" t="n">
        <f aca="false">Assumptions!$B$20*$W$174</f>
        <v>70362910.8116126</v>
      </c>
      <c r="AH174" s="18" t="n">
        <f aca="false">IF($R$174,Assumptions!$B$14*($W$174-Assumptions!$B$13),Assumptions!$B$4)</f>
        <v>17045253.0032257</v>
      </c>
      <c r="AI174" s="18" t="n">
        <f aca="false">$Y$174+$Z$174+$AA$174+$AB$174+$AC$174+$AD$174+$AE$174+$AF$174+$AG$174+$AH$174</f>
        <v>700000000</v>
      </c>
      <c r="AJ174" s="18" t="n">
        <f aca="false">IF(AND(ISNUMBER($V$174),($C$4*Assumptions!$B$7/Assumptions!$B$11)&gt;=Assumptions!$B$67,IF($B$174=1,$Y$174&gt;=INDEX($Y$126:$Y$189,1+$A$174-Assumptions!$B$78),$Y$174&gt;INDEX($Y$126:$Y$189,1+$A$174+Assumptions!$B$78)),IF($C$174=1,$Z$174&gt;=INDEX($Z$126:$Z$189,1+$A$174-Assumptions!$B$79),$Z$174&gt;INDEX($Z$126:$Z$189,1+$A$174+Assumptions!$B$79)),IF($D$174=1,$AA$174&gt;=INDEX($AA$126:$AA$189,1+$A$174-Assumptions!$B$80),$AA$174&gt;INDEX($AA$126:$AA$189,1+$A$174+Assumptions!$B$80)),IF($E$174=1,$AB$174&gt;=INDEX($AB$126:$AB$189,1+$A$174-Assumptions!$B$81),$AB$174&gt;INDEX($AB$126:$AB$189,1+$A$174+Assumptions!$B$81)),IF($F$174=1,$AC$174&gt;=INDEX($AC$126:$AC$189,1+$A$174-Assumptions!$B$82),$AC$174&gt;INDEX($AC$126:$AC$189,1+$A$174+Assumptions!$B$82)),IF($G$174=1,$AD$174&gt;=INDEX($AD$126:$AD$189,1+$A$174-Assumptions!$B$83),$AD$174&gt;INDEX($AD$126:$AD$189,1+$A$174+Assumptions!$B$83))),1,0)</f>
        <v>0</v>
      </c>
      <c r="AK174" s="16"/>
      <c r="AL174" s="16"/>
    </row>
    <row r="175" customFormat="false" ht="23.85" hidden="true" customHeight="false" outlineLevel="0" collapsed="false">
      <c r="A175" s="6" t="n">
        <f aca="false">ROW()-ROW($A$126)+Assumptions!$B$4</f>
        <v>49</v>
      </c>
      <c r="B175" s="18" t="n">
        <f aca="false">MOD(QUOTIENT($A$175,Assumptions!$B$78),2)</f>
        <v>1</v>
      </c>
      <c r="C175" s="18" t="n">
        <f aca="false">MOD(QUOTIENT($A$175,Assumptions!$B$79),2)</f>
        <v>1</v>
      </c>
      <c r="D175" s="18" t="n">
        <f aca="false">MOD(QUOTIENT($A$175,Assumptions!$B$80),2)</f>
        <v>0</v>
      </c>
      <c r="E175" s="18" t="n">
        <f aca="false">MOD(QUOTIENT($A$175,Assumptions!$B$81),2)</f>
        <v>0</v>
      </c>
      <c r="F175" s="18" t="n">
        <f aca="false">MOD(QUOTIENT($A$175,Assumptions!$B$82),2)</f>
        <v>0</v>
      </c>
      <c r="G175" s="18" t="n">
        <f aca="false">MOD(QUOTIENT($A$175,Assumptions!$B$83),2)</f>
        <v>1</v>
      </c>
      <c r="H175" s="18" t="n">
        <f aca="false">IF($B$175=1,MIN(Assumptions!$B$66,MAX(Assumptions!$B$4,Assumptions!$B$24-(Assumptions!$B$4))),Assumptions!$B$4)</f>
        <v>300000000</v>
      </c>
      <c r="I175" s="18" t="n">
        <f aca="false">IF($C$175=1,MIN(Assumptions!$B$61,MAX(Assumptions!$B$4,Assumptions!$B$24-($H$175))),Assumptions!$B$4)</f>
        <v>100000000</v>
      </c>
      <c r="J175" s="18" t="n">
        <f aca="false">IF($D$175=1,MIN(Assumptions!$B$56,MAX(Assumptions!$B$4,Assumptions!$B$24-($H$175+$I$175))),Assumptions!$B$4)</f>
        <v>0</v>
      </c>
      <c r="K175" s="18" t="n">
        <f aca="false">IF($E$175=1,MIN(Assumptions!$B$51,MAX(Assumptions!$B$4,Assumptions!$B$24-($H$175+$I$175+$J$175))),Assumptions!$B$4)</f>
        <v>0</v>
      </c>
      <c r="L175" s="18" t="n">
        <f aca="false">IF($F$175=1,MIN(Assumptions!$B$46,MAX(Assumptions!$B$4,Assumptions!$B$24-($H$175+$I$175+$J$175+$K$175))),Assumptions!$B$4)</f>
        <v>0</v>
      </c>
      <c r="M175" s="18" t="n">
        <f aca="false">IF($G$175=1,MIN(Assumptions!$B$41,MAX(Assumptions!$B$4,Assumptions!$B$24-($H$175+$I$175+$J$175+$K$175+$L$175))),Assumptions!$B$4)</f>
        <v>5000000</v>
      </c>
      <c r="N175" s="18" t="n">
        <f aca="false">MAX(Assumptions!$B$4,Assumptions!$B$24-($H$175+$I$175+$J$175+$K$175+$L$175+$M$175))</f>
        <v>295000000</v>
      </c>
      <c r="O175" s="18" t="n">
        <f aca="false">$J$112+$O$112+Assumptions!$B$20+IF($B$175=0,$AI$112,Assumptions!$B$4)+IF($C$175=0,$AF$112,Assumptions!$B$4)+IF($D$175=0,$AC$112,Assumptions!$B$4)+IF($E$175=0,$Z$112,Assumptions!$B$4)+IF($F$175=0,$W$112,Assumptions!$B$4)+IF($G$175=0,$T$112,Assumptions!$B$4)</f>
        <v>19680512.8289884</v>
      </c>
      <c r="P175" s="18" t="n">
        <f aca="false">IF(($N$175+Assumptions!$B$14*Assumptions!$B$13)&gt;($C$4*Assumptions!$B$7/Assumptions!$B$11),($C$4*Assumptions!$B$7/Assumptions!$B$11)*($O$175+Assumptions!$B$14)/($N$175+Assumptions!$B$14*Assumptions!$B$13-($C$4*Assumptions!$B$7/Assumptions!$B$11)),NA())</f>
        <v>9620463.3957058</v>
      </c>
      <c r="Q175" s="18" t="n">
        <f aca="false">IFERROR(($N$175+Assumptions!$B$14*Assumptions!$B$13)/($O$175+Assumptions!$B$14+$P$175),NA())</f>
        <v>9.35505872203334</v>
      </c>
      <c r="R175" s="18" t="n">
        <f aca="false">AND(ISNUMBER($P$175),$P$175&gt;Assumptions!$B$4,$Q$175&gt;Assumptions!$B$13)</f>
        <v>1</v>
      </c>
      <c r="S175" s="18" t="n">
        <f aca="false">IF($N$175&gt;($C$4*Assumptions!$B$7/Assumptions!$B$11),($C$4*Assumptions!$B$7/Assumptions!$B$11)*$O$175/($N$175-($C$4*Assumptions!$B$7/Assumptions!$B$11)),NA())</f>
        <v>8640225.14443392</v>
      </c>
      <c r="T175" s="18" t="n">
        <f aca="false">IFERROR($N$175/($O$175+$S$175),NA())</f>
        <v>10.4163952322444</v>
      </c>
      <c r="U175" s="18" t="n">
        <f aca="false">AND(ISNUMBER($S$175),$S$175&gt;Assumptions!$B$4,$T$175&lt;=Assumptions!$B$13)</f>
        <v>0</v>
      </c>
      <c r="V175" s="18" t="n">
        <f aca="false">IF($R$175,$P$175,IF($U$175,$S$175,NA()))</f>
        <v>9620463.3957058</v>
      </c>
      <c r="W175" s="18" t="n">
        <f aca="false">IF($R$175,$Q$175,IF($U$175,$T$175,NA()))</f>
        <v>9.35505872203334</v>
      </c>
      <c r="X175" s="18" t="n">
        <f aca="false">$R$175</f>
        <v>1</v>
      </c>
      <c r="Y175" s="18" t="n">
        <f aca="false">IF($B$175=1,$H$175,$AI$112*$W$175)</f>
        <v>300000000</v>
      </c>
      <c r="Z175" s="18" t="n">
        <f aca="false">IF($C$175=1,$I$175,$AF$112*$W$175)</f>
        <v>100000000</v>
      </c>
      <c r="AA175" s="18" t="n">
        <f aca="false">IF($D$175=1,$J$175,$AC$112*$W$175)</f>
        <v>22452140.93288</v>
      </c>
      <c r="AB175" s="18" t="n">
        <f aca="false">IF($E$175=1,$K$175,$Z$112*$W$175)</f>
        <v>28065176.1661</v>
      </c>
      <c r="AC175" s="18" t="n">
        <f aca="false">IF($F$175=1,$L$175,$W$112*$W$175)</f>
        <v>46775293.6101667</v>
      </c>
      <c r="AD175" s="18" t="n">
        <f aca="false">IF($G$175=1,$M$175,$T$112*$W$175)</f>
        <v>5000000</v>
      </c>
      <c r="AE175" s="18" t="n">
        <f aca="false">($C$4*Assumptions!$B$7/Assumptions!$B$11)</f>
        <v>90000000</v>
      </c>
      <c r="AF175" s="18" t="n">
        <f aca="false">($J$112+$O$112)*$W$175</f>
        <v>2624213.98746986</v>
      </c>
      <c r="AG175" s="18" t="n">
        <f aca="false">Assumptions!$B$20*$W$175</f>
        <v>84195528.4983001</v>
      </c>
      <c r="AH175" s="18" t="n">
        <f aca="false">IF($R$175,Assumptions!$B$14*($W$175-Assumptions!$B$13),Assumptions!$B$4)</f>
        <v>20887646.8050834</v>
      </c>
      <c r="AI175" s="18" t="n">
        <f aca="false">$Y$175+$Z$175+$AA$175+$AB$175+$AC$175+$AD$175+$AE$175+$AF$175+$AG$175+$AH$175</f>
        <v>700000000</v>
      </c>
      <c r="AJ175" s="18" t="n">
        <f aca="false">IF(AND(ISNUMBER($V$175),($C$4*Assumptions!$B$7/Assumptions!$B$11)&gt;=Assumptions!$B$67,IF($B$175=1,$Y$175&gt;=INDEX($Y$126:$Y$189,1+$A$175-Assumptions!$B$78),$Y$175&gt;INDEX($Y$126:$Y$189,1+$A$175+Assumptions!$B$78)),IF($C$175=1,$Z$175&gt;=INDEX($Z$126:$Z$189,1+$A$175-Assumptions!$B$79),$Z$175&gt;INDEX($Z$126:$Z$189,1+$A$175+Assumptions!$B$79)),IF($D$175=1,$AA$175&gt;=INDEX($AA$126:$AA$189,1+$A$175-Assumptions!$B$80),$AA$175&gt;INDEX($AA$126:$AA$189,1+$A$175+Assumptions!$B$80)),IF($E$175=1,$AB$175&gt;=INDEX($AB$126:$AB$189,1+$A$175-Assumptions!$B$81),$AB$175&gt;INDEX($AB$126:$AB$189,1+$A$175+Assumptions!$B$81)),IF($F$175=1,$AC$175&gt;=INDEX($AC$126:$AC$189,1+$A$175-Assumptions!$B$82),$AC$175&gt;INDEX($AC$126:$AC$189,1+$A$175+Assumptions!$B$82)),IF($G$175=1,$AD$175&gt;=INDEX($AD$126:$AD$189,1+$A$175-Assumptions!$B$83),$AD$175&gt;INDEX($AD$126:$AD$189,1+$A$175+Assumptions!$B$83))),1,0)</f>
        <v>0</v>
      </c>
      <c r="AK175" s="16"/>
      <c r="AL175" s="16"/>
    </row>
    <row r="176" customFormat="false" ht="23.85" hidden="true" customHeight="false" outlineLevel="0" collapsed="false">
      <c r="A176" s="6" t="n">
        <f aca="false">ROW()-ROW($A$126)+Assumptions!$B$4</f>
        <v>50</v>
      </c>
      <c r="B176" s="18" t="n">
        <f aca="false">MOD(QUOTIENT($A$176,Assumptions!$B$78),2)</f>
        <v>1</v>
      </c>
      <c r="C176" s="18" t="n">
        <f aca="false">MOD(QUOTIENT($A$176,Assumptions!$B$79),2)</f>
        <v>1</v>
      </c>
      <c r="D176" s="18" t="n">
        <f aca="false">MOD(QUOTIENT($A$176,Assumptions!$B$80),2)</f>
        <v>0</v>
      </c>
      <c r="E176" s="18" t="n">
        <f aca="false">MOD(QUOTIENT($A$176,Assumptions!$B$81),2)</f>
        <v>0</v>
      </c>
      <c r="F176" s="18" t="n">
        <f aca="false">MOD(QUOTIENT($A$176,Assumptions!$B$82),2)</f>
        <v>1</v>
      </c>
      <c r="G176" s="18" t="n">
        <f aca="false">MOD(QUOTIENT($A$176,Assumptions!$B$83),2)</f>
        <v>0</v>
      </c>
      <c r="H176" s="18" t="n">
        <f aca="false">IF($B$176=1,MIN(Assumptions!$B$66,MAX(Assumptions!$B$4,Assumptions!$B$24-(Assumptions!$B$4))),Assumptions!$B$4)</f>
        <v>300000000</v>
      </c>
      <c r="I176" s="18" t="n">
        <f aca="false">IF($C$176=1,MIN(Assumptions!$B$61,MAX(Assumptions!$B$4,Assumptions!$B$24-($H$176))),Assumptions!$B$4)</f>
        <v>100000000</v>
      </c>
      <c r="J176" s="18" t="n">
        <f aca="false">IF($D$176=1,MIN(Assumptions!$B$56,MAX(Assumptions!$B$4,Assumptions!$B$24-($H$176+$I$176))),Assumptions!$B$4)</f>
        <v>0</v>
      </c>
      <c r="K176" s="18" t="n">
        <f aca="false">IF($E$176=1,MIN(Assumptions!$B$51,MAX(Assumptions!$B$4,Assumptions!$B$24-($H$176+$I$176+$J$176))),Assumptions!$B$4)</f>
        <v>0</v>
      </c>
      <c r="L176" s="18" t="n">
        <f aca="false">IF($F$176=1,MIN(Assumptions!$B$46,MAX(Assumptions!$B$4,Assumptions!$B$24-($H$176+$I$176+$J$176+$K$176))),Assumptions!$B$4)</f>
        <v>15000000</v>
      </c>
      <c r="M176" s="18" t="n">
        <f aca="false">IF($G$176=1,MIN(Assumptions!$B$41,MAX(Assumptions!$B$4,Assumptions!$B$24-($H$176+$I$176+$J$176+$K$176+$L$176))),Assumptions!$B$4)</f>
        <v>0</v>
      </c>
      <c r="N176" s="18" t="n">
        <f aca="false">MAX(Assumptions!$B$4,Assumptions!$B$24-($H$176+$I$176+$J$176+$K$176+$L$176+$M$176))</f>
        <v>285000000</v>
      </c>
      <c r="O176" s="18" t="n">
        <f aca="false">$J$112+$O$112+Assumptions!$B$20+IF($B$176=0,$AI$112,Assumptions!$B$4)+IF($C$176=0,$AF$112,Assumptions!$B$4)+IF($D$176=0,$AC$112,Assumptions!$B$4)+IF($E$176=0,$Z$112,Assumptions!$B$4)+IF($F$176=0,$W$112,Assumptions!$B$4)+IF($G$176=0,$T$112,Assumptions!$B$4)</f>
        <v>19680512.8289884</v>
      </c>
      <c r="P176" s="18" t="n">
        <f aca="false">IF(($N$176+Assumptions!$B$14*Assumptions!$B$13)&gt;($C$4*Assumptions!$B$7/Assumptions!$B$11),($C$4*Assumptions!$B$7/Assumptions!$B$11)*($O$176+Assumptions!$B$14)/($N$176+Assumptions!$B$14*Assumptions!$B$13-($C$4*Assumptions!$B$7/Assumptions!$B$11)),NA())</f>
        <v>10107575.4663744</v>
      </c>
      <c r="Q176" s="18" t="n">
        <f aca="false">IFERROR(($N$176+Assumptions!$B$14*Assumptions!$B$13)/($O$176+Assumptions!$B$14+$P$176),NA())</f>
        <v>8.90421251856185</v>
      </c>
      <c r="R176" s="18" t="n">
        <f aca="false">AND(ISNUMBER($P$176),$P$176&gt;Assumptions!$B$4,$Q$176&gt;Assumptions!$B$13)</f>
        <v>1</v>
      </c>
      <c r="S176" s="18" t="n">
        <f aca="false">IF($N$176&gt;($C$4*Assumptions!$B$7/Assumptions!$B$11),($C$4*Assumptions!$B$7/Assumptions!$B$11)*$O$176/($N$176-($C$4*Assumptions!$B$7/Assumptions!$B$11)),NA())</f>
        <v>9083313.61337925</v>
      </c>
      <c r="T176" s="18" t="n">
        <f aca="false">IFERROR($N$176/($O$176+$S$176),NA())</f>
        <v>9.90827839164715</v>
      </c>
      <c r="U176" s="18" t="n">
        <f aca="false">AND(ISNUMBER($S$176),$S$176&gt;Assumptions!$B$4,$T$176&lt;=Assumptions!$B$13)</f>
        <v>0</v>
      </c>
      <c r="V176" s="18" t="n">
        <f aca="false">IF($R$176,$P$176,IF($U$176,$S$176,NA()))</f>
        <v>10107575.4663744</v>
      </c>
      <c r="W176" s="18" t="n">
        <f aca="false">IF($R$176,$Q$176,IF($U$176,$T$176,NA()))</f>
        <v>8.90421251856185</v>
      </c>
      <c r="X176" s="18" t="n">
        <f aca="false">$R$176</f>
        <v>1</v>
      </c>
      <c r="Y176" s="18" t="n">
        <f aca="false">IF($B$176=1,$H$176,$AI$112*$W$176)</f>
        <v>300000000</v>
      </c>
      <c r="Z176" s="18" t="n">
        <f aca="false">IF($C$176=1,$I$176,$AF$112*$W$176)</f>
        <v>100000000</v>
      </c>
      <c r="AA176" s="18" t="n">
        <f aca="false">IF($D$176=1,$J$176,$AC$112*$W$176)</f>
        <v>21370110.0445485</v>
      </c>
      <c r="AB176" s="18" t="n">
        <f aca="false">IF($E$176=1,$K$176,$Z$112*$W$176)</f>
        <v>26712637.5556856</v>
      </c>
      <c r="AC176" s="18" t="n">
        <f aca="false">IF($F$176=1,$L$176,$W$112*$W$176)</f>
        <v>15000000</v>
      </c>
      <c r="AD176" s="18" t="n">
        <f aca="false">IF($G$176=1,$M$176,$T$112*$W$176)</f>
        <v>44521062.5928093</v>
      </c>
      <c r="AE176" s="18" t="n">
        <f aca="false">($C$4*Assumptions!$B$7/Assumptions!$B$11)</f>
        <v>90000000</v>
      </c>
      <c r="AF176" s="18" t="n">
        <f aca="false">($J$112+$O$112)*$W$176</f>
        <v>2497745.84349541</v>
      </c>
      <c r="AG176" s="18" t="n">
        <f aca="false">Assumptions!$B$20*$W$176</f>
        <v>80137912.6670567</v>
      </c>
      <c r="AH176" s="18" t="n">
        <f aca="false">IF($R$176,Assumptions!$B$14*($W$176-Assumptions!$B$13),Assumptions!$B$4)</f>
        <v>19760531.2964046</v>
      </c>
      <c r="AI176" s="18" t="n">
        <f aca="false">$Y$176+$Z$176+$AA$176+$AB$176+$AC$176+$AD$176+$AE$176+$AF$176+$AG$176+$AH$176</f>
        <v>700000000</v>
      </c>
      <c r="AJ176" s="18" t="n">
        <f aca="false">IF(AND(ISNUMBER($V$176),($C$4*Assumptions!$B$7/Assumptions!$B$11)&gt;=Assumptions!$B$67,IF($B$176=1,$Y$176&gt;=INDEX($Y$126:$Y$189,1+$A$176-Assumptions!$B$78),$Y$176&gt;INDEX($Y$126:$Y$189,1+$A$176+Assumptions!$B$78)),IF($C$176=1,$Z$176&gt;=INDEX($Z$126:$Z$189,1+$A$176-Assumptions!$B$79),$Z$176&gt;INDEX($Z$126:$Z$189,1+$A$176+Assumptions!$B$79)),IF($D$176=1,$AA$176&gt;=INDEX($AA$126:$AA$189,1+$A$176-Assumptions!$B$80),$AA$176&gt;INDEX($AA$126:$AA$189,1+$A$176+Assumptions!$B$80)),IF($E$176=1,$AB$176&gt;=INDEX($AB$126:$AB$189,1+$A$176-Assumptions!$B$81),$AB$176&gt;INDEX($AB$126:$AB$189,1+$A$176+Assumptions!$B$81)),IF($F$176=1,$AC$176&gt;=INDEX($AC$126:$AC$189,1+$A$176-Assumptions!$B$82),$AC$176&gt;INDEX($AC$126:$AC$189,1+$A$176+Assumptions!$B$82)),IF($G$176=1,$AD$176&gt;=INDEX($AD$126:$AD$189,1+$A$176-Assumptions!$B$83),$AD$176&gt;INDEX($AD$126:$AD$189,1+$A$176+Assumptions!$B$83))),1,0)</f>
        <v>0</v>
      </c>
      <c r="AK176" s="16"/>
      <c r="AL176" s="16"/>
    </row>
    <row r="177" customFormat="false" ht="23.85" hidden="true" customHeight="false" outlineLevel="0" collapsed="false">
      <c r="A177" s="6" t="n">
        <f aca="false">ROW()-ROW($A$126)+Assumptions!$B$4</f>
        <v>51</v>
      </c>
      <c r="B177" s="18" t="n">
        <f aca="false">MOD(QUOTIENT($A$177,Assumptions!$B$78),2)</f>
        <v>1</v>
      </c>
      <c r="C177" s="18" t="n">
        <f aca="false">MOD(QUOTIENT($A$177,Assumptions!$B$79),2)</f>
        <v>1</v>
      </c>
      <c r="D177" s="18" t="n">
        <f aca="false">MOD(QUOTIENT($A$177,Assumptions!$B$80),2)</f>
        <v>0</v>
      </c>
      <c r="E177" s="18" t="n">
        <f aca="false">MOD(QUOTIENT($A$177,Assumptions!$B$81),2)</f>
        <v>0</v>
      </c>
      <c r="F177" s="18" t="n">
        <f aca="false">MOD(QUOTIENT($A$177,Assumptions!$B$82),2)</f>
        <v>1</v>
      </c>
      <c r="G177" s="18" t="n">
        <f aca="false">MOD(QUOTIENT($A$177,Assumptions!$B$83),2)</f>
        <v>1</v>
      </c>
      <c r="H177" s="18" t="n">
        <f aca="false">IF($B$177=1,MIN(Assumptions!$B$66,MAX(Assumptions!$B$4,Assumptions!$B$24-(Assumptions!$B$4))),Assumptions!$B$4)</f>
        <v>300000000</v>
      </c>
      <c r="I177" s="18" t="n">
        <f aca="false">IF($C$177=1,MIN(Assumptions!$B$61,MAX(Assumptions!$B$4,Assumptions!$B$24-($H$177))),Assumptions!$B$4)</f>
        <v>100000000</v>
      </c>
      <c r="J177" s="18" t="n">
        <f aca="false">IF($D$177=1,MIN(Assumptions!$B$56,MAX(Assumptions!$B$4,Assumptions!$B$24-($H$177+$I$177))),Assumptions!$B$4)</f>
        <v>0</v>
      </c>
      <c r="K177" s="18" t="n">
        <f aca="false">IF($E$177=1,MIN(Assumptions!$B$51,MAX(Assumptions!$B$4,Assumptions!$B$24-($H$177+$I$177+$J$177))),Assumptions!$B$4)</f>
        <v>0</v>
      </c>
      <c r="L177" s="18" t="n">
        <f aca="false">IF($F$177=1,MIN(Assumptions!$B$46,MAX(Assumptions!$B$4,Assumptions!$B$24-($H$177+$I$177+$J$177+$K$177))),Assumptions!$B$4)</f>
        <v>15000000</v>
      </c>
      <c r="M177" s="18" t="n">
        <f aca="false">IF($G$177=1,MIN(Assumptions!$B$41,MAX(Assumptions!$B$4,Assumptions!$B$24-($H$177+$I$177+$J$177+$K$177+$L$177))),Assumptions!$B$4)</f>
        <v>5000000</v>
      </c>
      <c r="N177" s="18" t="n">
        <f aca="false">MAX(Assumptions!$B$4,Assumptions!$B$24-($H$177+$I$177+$J$177+$K$177+$L$177+$M$177))</f>
        <v>280000000</v>
      </c>
      <c r="O177" s="18" t="n">
        <f aca="false">$J$112+$O$112+Assumptions!$B$20+IF($B$177=0,$AI$112,Assumptions!$B$4)+IF($C$177=0,$AF$112,Assumptions!$B$4)+IF($D$177=0,$AC$112,Assumptions!$B$4)+IF($E$177=0,$Z$112,Assumptions!$B$4)+IF($F$177=0,$W$112,Assumptions!$B$4)+IF($G$177=0,$T$112,Assumptions!$B$4)</f>
        <v>14680512.8289884</v>
      </c>
      <c r="P177" s="18" t="n">
        <f aca="false">IF(($N$177+Assumptions!$B$14*Assumptions!$B$13)&gt;($C$4*Assumptions!$B$7/Assumptions!$B$11),($C$4*Assumptions!$B$7/Assumptions!$B$11)*($O$177+Assumptions!$B$14)/($N$177+Assumptions!$B$14*Assumptions!$B$13-($C$4*Assumptions!$B$7/Assumptions!$B$11)),NA())</f>
        <v>8032447.55641015</v>
      </c>
      <c r="Q177" s="18" t="n">
        <f aca="false">IFERROR(($N$177+Assumptions!$B$14*Assumptions!$B$13)/($O$177+Assumptions!$B$14+$P$177),NA())</f>
        <v>11.2045549464157</v>
      </c>
      <c r="R177" s="18" t="n">
        <f aca="false">AND(ISNUMBER($P$177),$P$177&gt;Assumptions!$B$4,$Q$177&gt;Assumptions!$B$13)</f>
        <v>1</v>
      </c>
      <c r="S177" s="18" t="n">
        <f aca="false">IF($N$177&gt;($C$4*Assumptions!$B$7/Assumptions!$B$11),($C$4*Assumptions!$B$7/Assumptions!$B$11)*$O$177/($N$177-($C$4*Assumptions!$B$7/Assumptions!$B$11)),NA())</f>
        <v>6953927.12952081</v>
      </c>
      <c r="T177" s="18" t="n">
        <f aca="false">IFERROR($N$177/($O$177+$S$177),NA())</f>
        <v>12.9423271661752</v>
      </c>
      <c r="U177" s="18" t="n">
        <f aca="false">AND(ISNUMBER($S$177),$S$177&gt;Assumptions!$B$4,$T$177&lt;=Assumptions!$B$13)</f>
        <v>0</v>
      </c>
      <c r="V177" s="18" t="n">
        <f aca="false">IF($R$177,$P$177,IF($U$177,$S$177,NA()))</f>
        <v>8032447.55641015</v>
      </c>
      <c r="W177" s="18" t="n">
        <f aca="false">IF($R$177,$Q$177,IF($U$177,$T$177,NA()))</f>
        <v>11.2045549464157</v>
      </c>
      <c r="X177" s="18" t="n">
        <f aca="false">$R$177</f>
        <v>1</v>
      </c>
      <c r="Y177" s="18" t="n">
        <f aca="false">IF($B$177=1,$H$177,$AI$112*$W$177)</f>
        <v>300000000</v>
      </c>
      <c r="Z177" s="18" t="n">
        <f aca="false">IF($C$177=1,$I$177,$AF$112*$W$177)</f>
        <v>100000000</v>
      </c>
      <c r="AA177" s="18" t="n">
        <f aca="false">IF($D$177=1,$J$177,$AC$112*$W$177)</f>
        <v>26890931.8713977</v>
      </c>
      <c r="AB177" s="18" t="n">
        <f aca="false">IF($E$177=1,$K$177,$Z$112*$W$177)</f>
        <v>33613664.8392471</v>
      </c>
      <c r="AC177" s="18" t="n">
        <f aca="false">IF($F$177=1,$L$177,$W$112*$W$177)</f>
        <v>15000000</v>
      </c>
      <c r="AD177" s="18" t="n">
        <f aca="false">IF($G$177=1,$M$177,$T$112*$W$177)</f>
        <v>5000000</v>
      </c>
      <c r="AE177" s="18" t="n">
        <f aca="false">($C$4*Assumptions!$B$7/Assumptions!$B$11)</f>
        <v>90000000</v>
      </c>
      <c r="AF177" s="18" t="n">
        <f aca="false">($J$112+$O$112)*$W$177</f>
        <v>3143021.40557466</v>
      </c>
      <c r="AG177" s="18" t="n">
        <f aca="false">Assumptions!$B$20*$W$177</f>
        <v>100840994.517741</v>
      </c>
      <c r="AH177" s="18" t="n">
        <f aca="false">IF($R$177,Assumptions!$B$14*($W$177-Assumptions!$B$13),Assumptions!$B$4)</f>
        <v>25511387.3660393</v>
      </c>
      <c r="AI177" s="18" t="n">
        <f aca="false">$Y$177+$Z$177+$AA$177+$AB$177+$AC$177+$AD$177+$AE$177+$AF$177+$AG$177+$AH$177</f>
        <v>700000000</v>
      </c>
      <c r="AJ177" s="18" t="n">
        <f aca="false">IF(AND(ISNUMBER($V$177),($C$4*Assumptions!$B$7/Assumptions!$B$11)&gt;=Assumptions!$B$67,IF($B$177=1,$Y$177&gt;=INDEX($Y$126:$Y$189,1+$A$177-Assumptions!$B$78),$Y$177&gt;INDEX($Y$126:$Y$189,1+$A$177+Assumptions!$B$78)),IF($C$177=1,$Z$177&gt;=INDEX($Z$126:$Z$189,1+$A$177-Assumptions!$B$79),$Z$177&gt;INDEX($Z$126:$Z$189,1+$A$177+Assumptions!$B$79)),IF($D$177=1,$AA$177&gt;=INDEX($AA$126:$AA$189,1+$A$177-Assumptions!$B$80),$AA$177&gt;INDEX($AA$126:$AA$189,1+$A$177+Assumptions!$B$80)),IF($E$177=1,$AB$177&gt;=INDEX($AB$126:$AB$189,1+$A$177-Assumptions!$B$81),$AB$177&gt;INDEX($AB$126:$AB$189,1+$A$177+Assumptions!$B$81)),IF($F$177=1,$AC$177&gt;=INDEX($AC$126:$AC$189,1+$A$177-Assumptions!$B$82),$AC$177&gt;INDEX($AC$126:$AC$189,1+$A$177+Assumptions!$B$82)),IF($G$177=1,$AD$177&gt;=INDEX($AD$126:$AD$189,1+$A$177-Assumptions!$B$83),$AD$177&gt;INDEX($AD$126:$AD$189,1+$A$177+Assumptions!$B$83))),1,0)</f>
        <v>0</v>
      </c>
      <c r="AK177" s="16"/>
      <c r="AL177" s="16"/>
    </row>
    <row r="178" customFormat="false" ht="23.85" hidden="true" customHeight="false" outlineLevel="0" collapsed="false">
      <c r="A178" s="6" t="n">
        <f aca="false">ROW()-ROW($A$126)+Assumptions!$B$4</f>
        <v>52</v>
      </c>
      <c r="B178" s="18" t="n">
        <f aca="false">MOD(QUOTIENT($A$178,Assumptions!$B$78),2)</f>
        <v>1</v>
      </c>
      <c r="C178" s="18" t="n">
        <f aca="false">MOD(QUOTIENT($A$178,Assumptions!$B$79),2)</f>
        <v>1</v>
      </c>
      <c r="D178" s="18" t="n">
        <f aca="false">MOD(QUOTIENT($A$178,Assumptions!$B$80),2)</f>
        <v>0</v>
      </c>
      <c r="E178" s="18" t="n">
        <f aca="false">MOD(QUOTIENT($A$178,Assumptions!$B$81),2)</f>
        <v>1</v>
      </c>
      <c r="F178" s="18" t="n">
        <f aca="false">MOD(QUOTIENT($A$178,Assumptions!$B$82),2)</f>
        <v>0</v>
      </c>
      <c r="G178" s="18" t="n">
        <f aca="false">MOD(QUOTIENT($A$178,Assumptions!$B$83),2)</f>
        <v>0</v>
      </c>
      <c r="H178" s="18" t="n">
        <f aca="false">IF($B$178=1,MIN(Assumptions!$B$66,MAX(Assumptions!$B$4,Assumptions!$B$24-(Assumptions!$B$4))),Assumptions!$B$4)</f>
        <v>300000000</v>
      </c>
      <c r="I178" s="18" t="n">
        <f aca="false">IF($C$178=1,MIN(Assumptions!$B$61,MAX(Assumptions!$B$4,Assumptions!$B$24-($H$178))),Assumptions!$B$4)</f>
        <v>100000000</v>
      </c>
      <c r="J178" s="18" t="n">
        <f aca="false">IF($D$178=1,MIN(Assumptions!$B$56,MAX(Assumptions!$B$4,Assumptions!$B$24-($H$178+$I$178))),Assumptions!$B$4)</f>
        <v>0</v>
      </c>
      <c r="K178" s="18" t="n">
        <f aca="false">IF($E$178=1,MIN(Assumptions!$B$51,MAX(Assumptions!$B$4,Assumptions!$B$24-($H$178+$I$178+$J$178))),Assumptions!$B$4)</f>
        <v>30000000</v>
      </c>
      <c r="L178" s="18" t="n">
        <f aca="false">IF($F$178=1,MIN(Assumptions!$B$46,MAX(Assumptions!$B$4,Assumptions!$B$24-($H$178+$I$178+$J$178+$K$178))),Assumptions!$B$4)</f>
        <v>0</v>
      </c>
      <c r="M178" s="18" t="n">
        <f aca="false">IF($G$178=1,MIN(Assumptions!$B$41,MAX(Assumptions!$B$4,Assumptions!$B$24-($H$178+$I$178+$J$178+$K$178+$L$178))),Assumptions!$B$4)</f>
        <v>0</v>
      </c>
      <c r="N178" s="18" t="n">
        <f aca="false">MAX(Assumptions!$B$4,Assumptions!$B$24-($H$178+$I$178+$J$178+$K$178+$L$178+$M$178))</f>
        <v>270000000</v>
      </c>
      <c r="O178" s="18" t="n">
        <f aca="false">$J$112+$O$112+Assumptions!$B$20+IF($B$178=0,$AI$112,Assumptions!$B$4)+IF($C$178=0,$AF$112,Assumptions!$B$4)+IF($D$178=0,$AC$112,Assumptions!$B$4)+IF($E$178=0,$Z$112,Assumptions!$B$4)+IF($F$178=0,$W$112,Assumptions!$B$4)+IF($G$178=0,$T$112,Assumptions!$B$4)</f>
        <v>21680512.8289884</v>
      </c>
      <c r="P178" s="18" t="n">
        <f aca="false">IF(($N$178+Assumptions!$B$14*Assumptions!$B$13)&gt;($C$4*Assumptions!$B$7/Assumptions!$B$11),($C$4*Assumptions!$B$7/Assumptions!$B$11)*($O$178+Assumptions!$B$14)/($N$178+Assumptions!$B$14*Assumptions!$B$13-($C$4*Assumptions!$B$7/Assumptions!$B$11)),NA())</f>
        <v>11924636.4636107</v>
      </c>
      <c r="Q178" s="18" t="n">
        <f aca="false">IFERROR(($N$178+Assumptions!$B$14*Assumptions!$B$13)/($O$178+Assumptions!$B$14+$P$178),NA())</f>
        <v>7.54739989555611</v>
      </c>
      <c r="R178" s="18" t="n">
        <f aca="false">AND(ISNUMBER($P$178),$P$178&gt;Assumptions!$B$4,$Q$178&gt;Assumptions!$B$13)</f>
        <v>1</v>
      </c>
      <c r="S178" s="18" t="n">
        <f aca="false">IF($N$178&gt;($C$4*Assumptions!$B$7/Assumptions!$B$11),($C$4*Assumptions!$B$7/Assumptions!$B$11)*$O$178/($N$178-($C$4*Assumptions!$B$7/Assumptions!$B$11)),NA())</f>
        <v>10840256.4144942</v>
      </c>
      <c r="T178" s="18" t="n">
        <f aca="false">IFERROR($N$178/($O$178+$S$178),NA())</f>
        <v>8.30238663724446</v>
      </c>
      <c r="U178" s="18" t="n">
        <f aca="false">AND(ISNUMBER($S$178),$S$178&gt;Assumptions!$B$4,$T$178&lt;=Assumptions!$B$13)</f>
        <v>0</v>
      </c>
      <c r="V178" s="18" t="n">
        <f aca="false">IF($R$178,$P$178,IF($U$178,$S$178,NA()))</f>
        <v>11924636.4636107</v>
      </c>
      <c r="W178" s="18" t="n">
        <f aca="false">IF($R$178,$Q$178,IF($U$178,$T$178,NA()))</f>
        <v>7.54739989555611</v>
      </c>
      <c r="X178" s="18" t="n">
        <f aca="false">$R$178</f>
        <v>1</v>
      </c>
      <c r="Y178" s="18" t="n">
        <f aca="false">IF($B$178=1,$H$178,$AI$112*$W$178)</f>
        <v>300000000</v>
      </c>
      <c r="Z178" s="18" t="n">
        <f aca="false">IF($C$178=1,$I$178,$AF$112*$W$178)</f>
        <v>100000000</v>
      </c>
      <c r="AA178" s="18" t="n">
        <f aca="false">IF($D$178=1,$J$178,$AC$112*$W$178)</f>
        <v>18113759.7493347</v>
      </c>
      <c r="AB178" s="18" t="n">
        <f aca="false">IF($E$178=1,$K$178,$Z$112*$W$178)</f>
        <v>30000000</v>
      </c>
      <c r="AC178" s="18" t="n">
        <f aca="false">IF($F$178=1,$L$178,$W$112*$W$178)</f>
        <v>37736999.4777806</v>
      </c>
      <c r="AD178" s="18" t="n">
        <f aca="false">IF($G$178=1,$M$178,$T$112*$W$178)</f>
        <v>37736999.4777806</v>
      </c>
      <c r="AE178" s="18" t="n">
        <f aca="false">($C$4*Assumptions!$B$7/Assumptions!$B$11)</f>
        <v>90000000</v>
      </c>
      <c r="AF178" s="18" t="n">
        <f aca="false">($J$112+$O$112)*$W$178</f>
        <v>2117142.49620894</v>
      </c>
      <c r="AG178" s="18" t="n">
        <f aca="false">Assumptions!$B$20*$W$178</f>
        <v>67926599.060005</v>
      </c>
      <c r="AH178" s="18" t="n">
        <f aca="false">IF($R$178,Assumptions!$B$14*($W$178-Assumptions!$B$13),Assumptions!$B$4)</f>
        <v>16368499.7388903</v>
      </c>
      <c r="AI178" s="18" t="n">
        <f aca="false">$Y$178+$Z$178+$AA$178+$AB$178+$AC$178+$AD$178+$AE$178+$AF$178+$AG$178+$AH$178</f>
        <v>700000000</v>
      </c>
      <c r="AJ178" s="18" t="n">
        <f aca="false">IF(AND(ISNUMBER($V$178),($C$4*Assumptions!$B$7/Assumptions!$B$11)&gt;=Assumptions!$B$67,IF($B$178=1,$Y$178&gt;=INDEX($Y$126:$Y$189,1+$A$178-Assumptions!$B$78),$Y$178&gt;INDEX($Y$126:$Y$189,1+$A$178+Assumptions!$B$78)),IF($C$178=1,$Z$178&gt;=INDEX($Z$126:$Z$189,1+$A$178-Assumptions!$B$79),$Z$178&gt;INDEX($Z$126:$Z$189,1+$A$178+Assumptions!$B$79)),IF($D$178=1,$AA$178&gt;=INDEX($AA$126:$AA$189,1+$A$178-Assumptions!$B$80),$AA$178&gt;INDEX($AA$126:$AA$189,1+$A$178+Assumptions!$B$80)),IF($E$178=1,$AB$178&gt;=INDEX($AB$126:$AB$189,1+$A$178-Assumptions!$B$81),$AB$178&gt;INDEX($AB$126:$AB$189,1+$A$178+Assumptions!$B$81)),IF($F$178=1,$AC$178&gt;=INDEX($AC$126:$AC$189,1+$A$178-Assumptions!$B$82),$AC$178&gt;INDEX($AC$126:$AC$189,1+$A$178+Assumptions!$B$82)),IF($G$178=1,$AD$178&gt;=INDEX($AD$126:$AD$189,1+$A$178-Assumptions!$B$83),$AD$178&gt;INDEX($AD$126:$AD$189,1+$A$178+Assumptions!$B$83))),1,0)</f>
        <v>0</v>
      </c>
      <c r="AK178" s="16"/>
      <c r="AL178" s="16"/>
    </row>
    <row r="179" customFormat="false" ht="23.85" hidden="true" customHeight="false" outlineLevel="0" collapsed="false">
      <c r="A179" s="6" t="n">
        <f aca="false">ROW()-ROW($A$126)+Assumptions!$B$4</f>
        <v>53</v>
      </c>
      <c r="B179" s="18" t="n">
        <f aca="false">MOD(QUOTIENT($A$179,Assumptions!$B$78),2)</f>
        <v>1</v>
      </c>
      <c r="C179" s="18" t="n">
        <f aca="false">MOD(QUOTIENT($A$179,Assumptions!$B$79),2)</f>
        <v>1</v>
      </c>
      <c r="D179" s="18" t="n">
        <f aca="false">MOD(QUOTIENT($A$179,Assumptions!$B$80),2)</f>
        <v>0</v>
      </c>
      <c r="E179" s="18" t="n">
        <f aca="false">MOD(QUOTIENT($A$179,Assumptions!$B$81),2)</f>
        <v>1</v>
      </c>
      <c r="F179" s="18" t="n">
        <f aca="false">MOD(QUOTIENT($A$179,Assumptions!$B$82),2)</f>
        <v>0</v>
      </c>
      <c r="G179" s="18" t="n">
        <f aca="false">MOD(QUOTIENT($A$179,Assumptions!$B$83),2)</f>
        <v>1</v>
      </c>
      <c r="H179" s="18" t="n">
        <f aca="false">IF($B$179=1,MIN(Assumptions!$B$66,MAX(Assumptions!$B$4,Assumptions!$B$24-(Assumptions!$B$4))),Assumptions!$B$4)</f>
        <v>300000000</v>
      </c>
      <c r="I179" s="18" t="n">
        <f aca="false">IF($C$179=1,MIN(Assumptions!$B$61,MAX(Assumptions!$B$4,Assumptions!$B$24-($H$179))),Assumptions!$B$4)</f>
        <v>100000000</v>
      </c>
      <c r="J179" s="18" t="n">
        <f aca="false">IF($D$179=1,MIN(Assumptions!$B$56,MAX(Assumptions!$B$4,Assumptions!$B$24-($H$179+$I$179))),Assumptions!$B$4)</f>
        <v>0</v>
      </c>
      <c r="K179" s="18" t="n">
        <f aca="false">IF($E$179=1,MIN(Assumptions!$B$51,MAX(Assumptions!$B$4,Assumptions!$B$24-($H$179+$I$179+$J$179))),Assumptions!$B$4)</f>
        <v>30000000</v>
      </c>
      <c r="L179" s="18" t="n">
        <f aca="false">IF($F$179=1,MIN(Assumptions!$B$46,MAX(Assumptions!$B$4,Assumptions!$B$24-($H$179+$I$179+$J$179+$K$179))),Assumptions!$B$4)</f>
        <v>0</v>
      </c>
      <c r="M179" s="18" t="n">
        <f aca="false">IF($G$179=1,MIN(Assumptions!$B$41,MAX(Assumptions!$B$4,Assumptions!$B$24-($H$179+$I$179+$J$179+$K$179+$L$179))),Assumptions!$B$4)</f>
        <v>5000000</v>
      </c>
      <c r="N179" s="18" t="n">
        <f aca="false">MAX(Assumptions!$B$4,Assumptions!$B$24-($H$179+$I$179+$J$179+$K$179+$L$179+$M$179))</f>
        <v>265000000</v>
      </c>
      <c r="O179" s="18" t="n">
        <f aca="false">$J$112+$O$112+Assumptions!$B$20+IF($B$179=0,$AI$112,Assumptions!$B$4)+IF($C$179=0,$AF$112,Assumptions!$B$4)+IF($D$179=0,$AC$112,Assumptions!$B$4)+IF($E$179=0,$Z$112,Assumptions!$B$4)+IF($F$179=0,$W$112,Assumptions!$B$4)+IF($G$179=0,$T$112,Assumptions!$B$4)</f>
        <v>16680512.8289884</v>
      </c>
      <c r="P179" s="18" t="n">
        <f aca="false">IF(($N$179+Assumptions!$B$14*Assumptions!$B$13)&gt;($C$4*Assumptions!$B$7/Assumptions!$B$11),($C$4*Assumptions!$B$7/Assumptions!$B$11)*($O$179+Assumptions!$B$14)/($N$179+Assumptions!$B$14*Assumptions!$B$13-($C$4*Assumptions!$B$7/Assumptions!$B$11)),NA())</f>
        <v>9725330.44850114</v>
      </c>
      <c r="Q179" s="18" t="n">
        <f aca="false">IFERROR(($N$179+Assumptions!$B$14*Assumptions!$B$13)/($O$179+Assumptions!$B$14+$P$179),NA())</f>
        <v>9.25418426413168</v>
      </c>
      <c r="R179" s="18" t="n">
        <f aca="false">AND(ISNUMBER($P$179),$P$179&gt;Assumptions!$B$4,$Q$179&gt;Assumptions!$B$13)</f>
        <v>1</v>
      </c>
      <c r="S179" s="18" t="n">
        <f aca="false">IF($N$179&gt;($C$4*Assumptions!$B$7/Assumptions!$B$11),($C$4*Assumptions!$B$7/Assumptions!$B$11)*$O$179/($N$179-($C$4*Assumptions!$B$7/Assumptions!$B$11)),NA())</f>
        <v>8578549.4549083</v>
      </c>
      <c r="T179" s="18" t="n">
        <f aca="false">IFERROR($N$179/($O$179+$S$179),NA())</f>
        <v>10.4912841585946</v>
      </c>
      <c r="U179" s="18" t="n">
        <f aca="false">AND(ISNUMBER($S$179),$S$179&gt;Assumptions!$B$4,$T$179&lt;=Assumptions!$B$13)</f>
        <v>0</v>
      </c>
      <c r="V179" s="18" t="n">
        <f aca="false">IF($R$179,$P$179,IF($U$179,$S$179,NA()))</f>
        <v>9725330.44850114</v>
      </c>
      <c r="W179" s="18" t="n">
        <f aca="false">IF($R$179,$Q$179,IF($U$179,$T$179,NA()))</f>
        <v>9.25418426413168</v>
      </c>
      <c r="X179" s="18" t="n">
        <f aca="false">$R$179</f>
        <v>1</v>
      </c>
      <c r="Y179" s="18" t="n">
        <f aca="false">IF($B$179=1,$H$179,$AI$112*$W$179)</f>
        <v>300000000</v>
      </c>
      <c r="Z179" s="18" t="n">
        <f aca="false">IF($C$179=1,$I$179,$AF$112*$W$179)</f>
        <v>100000000</v>
      </c>
      <c r="AA179" s="18" t="n">
        <f aca="false">IF($D$179=1,$J$179,$AC$112*$W$179)</f>
        <v>22210042.233916</v>
      </c>
      <c r="AB179" s="18" t="n">
        <f aca="false">IF($E$179=1,$K$179,$Z$112*$W$179)</f>
        <v>30000000</v>
      </c>
      <c r="AC179" s="18" t="n">
        <f aca="false">IF($F$179=1,$L$179,$W$112*$W$179)</f>
        <v>46270921.3206584</v>
      </c>
      <c r="AD179" s="18" t="n">
        <f aca="false">IF($G$179=1,$M$179,$T$112*$W$179)</f>
        <v>5000000</v>
      </c>
      <c r="AE179" s="18" t="n">
        <f aca="false">($C$4*Assumptions!$B$7/Assumptions!$B$11)</f>
        <v>90000000</v>
      </c>
      <c r="AF179" s="18" t="n">
        <f aca="false">($J$112+$O$112)*$W$179</f>
        <v>2595917.4079112</v>
      </c>
      <c r="AG179" s="18" t="n">
        <f aca="false">Assumptions!$B$20*$W$179</f>
        <v>83287658.3771851</v>
      </c>
      <c r="AH179" s="18" t="n">
        <f aca="false">IF($R$179,Assumptions!$B$14*($W$179-Assumptions!$B$13),Assumptions!$B$4)</f>
        <v>20635460.6603292</v>
      </c>
      <c r="AI179" s="18" t="n">
        <f aca="false">$Y$179+$Z$179+$AA$179+$AB$179+$AC$179+$AD$179+$AE$179+$AF$179+$AG$179+$AH$179</f>
        <v>700000000</v>
      </c>
      <c r="AJ179" s="18" t="n">
        <f aca="false">IF(AND(ISNUMBER($V$179),($C$4*Assumptions!$B$7/Assumptions!$B$11)&gt;=Assumptions!$B$67,IF($B$179=1,$Y$179&gt;=INDEX($Y$126:$Y$189,1+$A$179-Assumptions!$B$78),$Y$179&gt;INDEX($Y$126:$Y$189,1+$A$179+Assumptions!$B$78)),IF($C$179=1,$Z$179&gt;=INDEX($Z$126:$Z$189,1+$A$179-Assumptions!$B$79),$Z$179&gt;INDEX($Z$126:$Z$189,1+$A$179+Assumptions!$B$79)),IF($D$179=1,$AA$179&gt;=INDEX($AA$126:$AA$189,1+$A$179-Assumptions!$B$80),$AA$179&gt;INDEX($AA$126:$AA$189,1+$A$179+Assumptions!$B$80)),IF($E$179=1,$AB$179&gt;=INDEX($AB$126:$AB$189,1+$A$179-Assumptions!$B$81),$AB$179&gt;INDEX($AB$126:$AB$189,1+$A$179+Assumptions!$B$81)),IF($F$179=1,$AC$179&gt;=INDEX($AC$126:$AC$189,1+$A$179-Assumptions!$B$82),$AC$179&gt;INDEX($AC$126:$AC$189,1+$A$179+Assumptions!$B$82)),IF($G$179=1,$AD$179&gt;=INDEX($AD$126:$AD$189,1+$A$179-Assumptions!$B$83),$AD$179&gt;INDEX($AD$126:$AD$189,1+$A$179+Assumptions!$B$83))),1,0)</f>
        <v>0</v>
      </c>
      <c r="AK179" s="16"/>
      <c r="AL179" s="16"/>
    </row>
    <row r="180" customFormat="false" ht="23.85" hidden="true" customHeight="false" outlineLevel="0" collapsed="false">
      <c r="A180" s="6" t="n">
        <f aca="false">ROW()-ROW($A$126)+Assumptions!$B$4</f>
        <v>54</v>
      </c>
      <c r="B180" s="18" t="n">
        <f aca="false">MOD(QUOTIENT($A$180,Assumptions!$B$78),2)</f>
        <v>1</v>
      </c>
      <c r="C180" s="18" t="n">
        <f aca="false">MOD(QUOTIENT($A$180,Assumptions!$B$79),2)</f>
        <v>1</v>
      </c>
      <c r="D180" s="18" t="n">
        <f aca="false">MOD(QUOTIENT($A$180,Assumptions!$B$80),2)</f>
        <v>0</v>
      </c>
      <c r="E180" s="18" t="n">
        <f aca="false">MOD(QUOTIENT($A$180,Assumptions!$B$81),2)</f>
        <v>1</v>
      </c>
      <c r="F180" s="18" t="n">
        <f aca="false">MOD(QUOTIENT($A$180,Assumptions!$B$82),2)</f>
        <v>1</v>
      </c>
      <c r="G180" s="18" t="n">
        <f aca="false">MOD(QUOTIENT($A$180,Assumptions!$B$83),2)</f>
        <v>0</v>
      </c>
      <c r="H180" s="18" t="n">
        <f aca="false">IF($B$180=1,MIN(Assumptions!$B$66,MAX(Assumptions!$B$4,Assumptions!$B$24-(Assumptions!$B$4))),Assumptions!$B$4)</f>
        <v>300000000</v>
      </c>
      <c r="I180" s="18" t="n">
        <f aca="false">IF($C$180=1,MIN(Assumptions!$B$61,MAX(Assumptions!$B$4,Assumptions!$B$24-($H$180))),Assumptions!$B$4)</f>
        <v>100000000</v>
      </c>
      <c r="J180" s="18" t="n">
        <f aca="false">IF($D$180=1,MIN(Assumptions!$B$56,MAX(Assumptions!$B$4,Assumptions!$B$24-($H$180+$I$180))),Assumptions!$B$4)</f>
        <v>0</v>
      </c>
      <c r="K180" s="18" t="n">
        <f aca="false">IF($E$180=1,MIN(Assumptions!$B$51,MAX(Assumptions!$B$4,Assumptions!$B$24-($H$180+$I$180+$J$180))),Assumptions!$B$4)</f>
        <v>30000000</v>
      </c>
      <c r="L180" s="18" t="n">
        <f aca="false">IF($F$180=1,MIN(Assumptions!$B$46,MAX(Assumptions!$B$4,Assumptions!$B$24-($H$180+$I$180+$J$180+$K$180))),Assumptions!$B$4)</f>
        <v>15000000</v>
      </c>
      <c r="M180" s="18" t="n">
        <f aca="false">IF($G$180=1,MIN(Assumptions!$B$41,MAX(Assumptions!$B$4,Assumptions!$B$24-($H$180+$I$180+$J$180+$K$180+$L$180))),Assumptions!$B$4)</f>
        <v>0</v>
      </c>
      <c r="N180" s="18" t="n">
        <f aca="false">MAX(Assumptions!$B$4,Assumptions!$B$24-($H$180+$I$180+$J$180+$K$180+$L$180+$M$180))</f>
        <v>255000000</v>
      </c>
      <c r="O180" s="18" t="n">
        <f aca="false">$J$112+$O$112+Assumptions!$B$20+IF($B$180=0,$AI$112,Assumptions!$B$4)+IF($C$180=0,$AF$112,Assumptions!$B$4)+IF($D$180=0,$AC$112,Assumptions!$B$4)+IF($E$180=0,$Z$112,Assumptions!$B$4)+IF($F$180=0,$W$112,Assumptions!$B$4)+IF($G$180=0,$T$112,Assumptions!$B$4)</f>
        <v>16680512.8289884</v>
      </c>
      <c r="P180" s="18" t="n">
        <f aca="false">IF(($N$180+Assumptions!$B$14*Assumptions!$B$13)&gt;($C$4*Assumptions!$B$7/Assumptions!$B$11),($C$4*Assumptions!$B$7/Assumptions!$B$11)*($O$180+Assumptions!$B$14)/($N$180+Assumptions!$B$14*Assumptions!$B$13-($C$4*Assumptions!$B$7/Assumptions!$B$11)),NA())</f>
        <v>10305947.1916952</v>
      </c>
      <c r="Q180" s="18" t="n">
        <f aca="false">IFERROR(($N$180+Assumptions!$B$14*Assumptions!$B$13)/($O$180+Assumptions!$B$14+$P$180),NA())</f>
        <v>8.73282177037778</v>
      </c>
      <c r="R180" s="18" t="n">
        <f aca="false">AND(ISNUMBER($P$180),$P$180&gt;Assumptions!$B$4,$Q$180&gt;Assumptions!$B$13)</f>
        <v>1</v>
      </c>
      <c r="S180" s="18" t="n">
        <f aca="false">IF($N$180&gt;($C$4*Assumptions!$B$7/Assumptions!$B$11),($C$4*Assumptions!$B$7/Assumptions!$B$11)*$O$180/($N$180-($C$4*Assumptions!$B$7/Assumptions!$B$11)),NA())</f>
        <v>9098461.54308456</v>
      </c>
      <c r="T180" s="18" t="n">
        <f aca="false">IFERROR($N$180/($O$180+$S$180),NA())</f>
        <v>9.89178220667493</v>
      </c>
      <c r="U180" s="18" t="n">
        <f aca="false">AND(ISNUMBER($S$180),$S$180&gt;Assumptions!$B$4,$T$180&lt;=Assumptions!$B$13)</f>
        <v>0</v>
      </c>
      <c r="V180" s="18" t="n">
        <f aca="false">IF($R$180,$P$180,IF($U$180,$S$180,NA()))</f>
        <v>10305947.1916952</v>
      </c>
      <c r="W180" s="18" t="n">
        <f aca="false">IF($R$180,$Q$180,IF($U$180,$T$180,NA()))</f>
        <v>8.73282177037778</v>
      </c>
      <c r="X180" s="18" t="n">
        <f aca="false">$R$180</f>
        <v>1</v>
      </c>
      <c r="Y180" s="18" t="n">
        <f aca="false">IF($B$180=1,$H$180,$AI$112*$W$180)</f>
        <v>300000000</v>
      </c>
      <c r="Z180" s="18" t="n">
        <f aca="false">IF($C$180=1,$I$180,$AF$112*$W$180)</f>
        <v>100000000</v>
      </c>
      <c r="AA180" s="18" t="n">
        <f aca="false">IF($D$180=1,$J$180,$AC$112*$W$180)</f>
        <v>20958772.2489067</v>
      </c>
      <c r="AB180" s="18" t="n">
        <f aca="false">IF($E$180=1,$K$180,$Z$112*$W$180)</f>
        <v>30000000</v>
      </c>
      <c r="AC180" s="18" t="n">
        <f aca="false">IF($F$180=1,$L$180,$W$112*$W$180)</f>
        <v>15000000</v>
      </c>
      <c r="AD180" s="18" t="n">
        <f aca="false">IF($G$180=1,$M$180,$T$112*$W$180)</f>
        <v>43664108.8518889</v>
      </c>
      <c r="AE180" s="18" t="n">
        <f aca="false">($C$4*Assumptions!$B$7/Assumptions!$B$11)</f>
        <v>90000000</v>
      </c>
      <c r="AF180" s="18" t="n">
        <f aca="false">($J$112+$O$112)*$W$180</f>
        <v>2449668.53985986</v>
      </c>
      <c r="AG180" s="18" t="n">
        <f aca="false">Assumptions!$B$20*$W$180</f>
        <v>78595395.9334001</v>
      </c>
      <c r="AH180" s="18" t="n">
        <f aca="false">IF($R$180,Assumptions!$B$14*($W$180-Assumptions!$B$13),Assumptions!$B$4)</f>
        <v>19332054.4259445</v>
      </c>
      <c r="AI180" s="18" t="n">
        <f aca="false">$Y$180+$Z$180+$AA$180+$AB$180+$AC$180+$AD$180+$AE$180+$AF$180+$AG$180+$AH$180</f>
        <v>700000000</v>
      </c>
      <c r="AJ180" s="18" t="n">
        <f aca="false">IF(AND(ISNUMBER($V$180),($C$4*Assumptions!$B$7/Assumptions!$B$11)&gt;=Assumptions!$B$67,IF($B$180=1,$Y$180&gt;=INDEX($Y$126:$Y$189,1+$A$180-Assumptions!$B$78),$Y$180&gt;INDEX($Y$126:$Y$189,1+$A$180+Assumptions!$B$78)),IF($C$180=1,$Z$180&gt;=INDEX($Z$126:$Z$189,1+$A$180-Assumptions!$B$79),$Z$180&gt;INDEX($Z$126:$Z$189,1+$A$180+Assumptions!$B$79)),IF($D$180=1,$AA$180&gt;=INDEX($AA$126:$AA$189,1+$A$180-Assumptions!$B$80),$AA$180&gt;INDEX($AA$126:$AA$189,1+$A$180+Assumptions!$B$80)),IF($E$180=1,$AB$180&gt;=INDEX($AB$126:$AB$189,1+$A$180-Assumptions!$B$81),$AB$180&gt;INDEX($AB$126:$AB$189,1+$A$180+Assumptions!$B$81)),IF($F$180=1,$AC$180&gt;=INDEX($AC$126:$AC$189,1+$A$180-Assumptions!$B$82),$AC$180&gt;INDEX($AC$126:$AC$189,1+$A$180+Assumptions!$B$82)),IF($G$180=1,$AD$180&gt;=INDEX($AD$126:$AD$189,1+$A$180-Assumptions!$B$83),$AD$180&gt;INDEX($AD$126:$AD$189,1+$A$180+Assumptions!$B$83))),1,0)</f>
        <v>0</v>
      </c>
      <c r="AK180" s="16"/>
      <c r="AL180" s="16"/>
    </row>
    <row r="181" customFormat="false" ht="23.85" hidden="true" customHeight="false" outlineLevel="0" collapsed="false">
      <c r="A181" s="6" t="n">
        <f aca="false">ROW()-ROW($A$126)+Assumptions!$B$4</f>
        <v>55</v>
      </c>
      <c r="B181" s="18" t="n">
        <f aca="false">MOD(QUOTIENT($A$181,Assumptions!$B$78),2)</f>
        <v>1</v>
      </c>
      <c r="C181" s="18" t="n">
        <f aca="false">MOD(QUOTIENT($A$181,Assumptions!$B$79),2)</f>
        <v>1</v>
      </c>
      <c r="D181" s="18" t="n">
        <f aca="false">MOD(QUOTIENT($A$181,Assumptions!$B$80),2)</f>
        <v>0</v>
      </c>
      <c r="E181" s="18" t="n">
        <f aca="false">MOD(QUOTIENT($A$181,Assumptions!$B$81),2)</f>
        <v>1</v>
      </c>
      <c r="F181" s="18" t="n">
        <f aca="false">MOD(QUOTIENT($A$181,Assumptions!$B$82),2)</f>
        <v>1</v>
      </c>
      <c r="G181" s="18" t="n">
        <f aca="false">MOD(QUOTIENT($A$181,Assumptions!$B$83),2)</f>
        <v>1</v>
      </c>
      <c r="H181" s="18" t="n">
        <f aca="false">IF($B$181=1,MIN(Assumptions!$B$66,MAX(Assumptions!$B$4,Assumptions!$B$24-(Assumptions!$B$4))),Assumptions!$B$4)</f>
        <v>300000000</v>
      </c>
      <c r="I181" s="18" t="n">
        <f aca="false">IF($C$181=1,MIN(Assumptions!$B$61,MAX(Assumptions!$B$4,Assumptions!$B$24-($H$181))),Assumptions!$B$4)</f>
        <v>100000000</v>
      </c>
      <c r="J181" s="18" t="n">
        <f aca="false">IF($D$181=1,MIN(Assumptions!$B$56,MAX(Assumptions!$B$4,Assumptions!$B$24-($H$181+$I$181))),Assumptions!$B$4)</f>
        <v>0</v>
      </c>
      <c r="K181" s="18" t="n">
        <f aca="false">IF($E$181=1,MIN(Assumptions!$B$51,MAX(Assumptions!$B$4,Assumptions!$B$24-($H$181+$I$181+$J$181))),Assumptions!$B$4)</f>
        <v>30000000</v>
      </c>
      <c r="L181" s="18" t="n">
        <f aca="false">IF($F$181=1,MIN(Assumptions!$B$46,MAX(Assumptions!$B$4,Assumptions!$B$24-($H$181+$I$181+$J$181+$K$181))),Assumptions!$B$4)</f>
        <v>15000000</v>
      </c>
      <c r="M181" s="18" t="n">
        <f aca="false">IF($G$181=1,MIN(Assumptions!$B$41,MAX(Assumptions!$B$4,Assumptions!$B$24-($H$181+$I$181+$J$181+$K$181+$L$181))),Assumptions!$B$4)</f>
        <v>5000000</v>
      </c>
      <c r="N181" s="18" t="n">
        <f aca="false">MAX(Assumptions!$B$4,Assumptions!$B$24-($H$181+$I$181+$J$181+$K$181+$L$181+$M$181))</f>
        <v>250000000</v>
      </c>
      <c r="O181" s="18" t="n">
        <f aca="false">$J$112+$O$112+Assumptions!$B$20+IF($B$181=0,$AI$112,Assumptions!$B$4)+IF($C$181=0,$AF$112,Assumptions!$B$4)+IF($D$181=0,$AC$112,Assumptions!$B$4)+IF($E$181=0,$Z$112,Assumptions!$B$4)+IF($F$181=0,$W$112,Assumptions!$B$4)+IF($G$181=0,$T$112,Assumptions!$B$4)</f>
        <v>11680512.8289884</v>
      </c>
      <c r="P181" s="18" t="n">
        <f aca="false">IF(($N$181+Assumptions!$B$14*Assumptions!$B$13)&gt;($C$4*Assumptions!$B$7/Assumptions!$B$11),($C$4*Assumptions!$B$7/Assumptions!$B$11)*($O$181+Assumptions!$B$14)/($N$181+Assumptions!$B$14*Assumptions!$B$13-($C$4*Assumptions!$B$7/Assumptions!$B$11)),NA())</f>
        <v>7853822.48990125</v>
      </c>
      <c r="Q181" s="18" t="n">
        <f aca="false">IFERROR(($N$181+Assumptions!$B$14*Assumptions!$B$13)/($O$181+Assumptions!$B$14+$P$181),NA())</f>
        <v>11.45938810251</v>
      </c>
      <c r="R181" s="18" t="n">
        <f aca="false">AND(ISNUMBER($P$181),$P$181&gt;Assumptions!$B$4,$Q$181&gt;Assumptions!$B$13)</f>
        <v>1</v>
      </c>
      <c r="S181" s="18" t="n">
        <f aca="false">IF($N$181&gt;($C$4*Assumptions!$B$7/Assumptions!$B$11),($C$4*Assumptions!$B$7/Assumptions!$B$11)*$O$181/($N$181-($C$4*Assumptions!$B$7/Assumptions!$B$11)),NA())</f>
        <v>6570288.46630596</v>
      </c>
      <c r="T181" s="18" t="n">
        <f aca="false">IFERROR($N$181/($O$181+$S$181),NA())</f>
        <v>13.6980287032361</v>
      </c>
      <c r="U181" s="18" t="n">
        <f aca="false">AND(ISNUMBER($S$181),$S$181&gt;Assumptions!$B$4,$T$181&lt;=Assumptions!$B$13)</f>
        <v>0</v>
      </c>
      <c r="V181" s="18" t="n">
        <f aca="false">IF($R$181,$P$181,IF($U$181,$S$181,NA()))</f>
        <v>7853822.48990125</v>
      </c>
      <c r="W181" s="18" t="n">
        <f aca="false">IF($R$181,$Q$181,IF($U$181,$T$181,NA()))</f>
        <v>11.45938810251</v>
      </c>
      <c r="X181" s="18" t="n">
        <f aca="false">$R$181</f>
        <v>1</v>
      </c>
      <c r="Y181" s="18" t="n">
        <f aca="false">IF($B$181=1,$H$181,$AI$112*$W$181)</f>
        <v>300000000</v>
      </c>
      <c r="Z181" s="18" t="n">
        <f aca="false">IF($C$181=1,$I$181,$AF$112*$W$181)</f>
        <v>100000000</v>
      </c>
      <c r="AA181" s="18" t="n">
        <f aca="false">IF($D$181=1,$J$181,$AC$112*$W$181)</f>
        <v>27502531.4460241</v>
      </c>
      <c r="AB181" s="18" t="n">
        <f aca="false">IF($E$181=1,$K$181,$Z$112*$W$181)</f>
        <v>30000000</v>
      </c>
      <c r="AC181" s="18" t="n">
        <f aca="false">IF($F$181=1,$L$181,$W$112*$W$181)</f>
        <v>15000000</v>
      </c>
      <c r="AD181" s="18" t="n">
        <f aca="false">IF($G$181=1,$M$181,$T$112*$W$181)</f>
        <v>5000000</v>
      </c>
      <c r="AE181" s="18" t="n">
        <f aca="false">($C$4*Assumptions!$B$7/Assumptions!$B$11)</f>
        <v>90000000</v>
      </c>
      <c r="AF181" s="18" t="n">
        <f aca="false">($J$112+$O$112)*$W$181</f>
        <v>3214505.37511071</v>
      </c>
      <c r="AG181" s="18" t="n">
        <f aca="false">Assumptions!$B$20*$W$181</f>
        <v>103134492.92259</v>
      </c>
      <c r="AH181" s="18" t="n">
        <f aca="false">IF($R$181,Assumptions!$B$14*($W$181-Assumptions!$B$13),Assumptions!$B$4)</f>
        <v>26148470.2562751</v>
      </c>
      <c r="AI181" s="18" t="n">
        <f aca="false">$Y$181+$Z$181+$AA$181+$AB$181+$AC$181+$AD$181+$AE$181+$AF$181+$AG$181+$AH$181</f>
        <v>700000000</v>
      </c>
      <c r="AJ181" s="18" t="n">
        <f aca="false">IF(AND(ISNUMBER($V$181),($C$4*Assumptions!$B$7/Assumptions!$B$11)&gt;=Assumptions!$B$67,IF($B$181=1,$Y$181&gt;=INDEX($Y$126:$Y$189,1+$A$181-Assumptions!$B$78),$Y$181&gt;INDEX($Y$126:$Y$189,1+$A$181+Assumptions!$B$78)),IF($C$181=1,$Z$181&gt;=INDEX($Z$126:$Z$189,1+$A$181-Assumptions!$B$79),$Z$181&gt;INDEX($Z$126:$Z$189,1+$A$181+Assumptions!$B$79)),IF($D$181=1,$AA$181&gt;=INDEX($AA$126:$AA$189,1+$A$181-Assumptions!$B$80),$AA$181&gt;INDEX($AA$126:$AA$189,1+$A$181+Assumptions!$B$80)),IF($E$181=1,$AB$181&gt;=INDEX($AB$126:$AB$189,1+$A$181-Assumptions!$B$81),$AB$181&gt;INDEX($AB$126:$AB$189,1+$A$181+Assumptions!$B$81)),IF($F$181=1,$AC$181&gt;=INDEX($AC$126:$AC$189,1+$A$181-Assumptions!$B$82),$AC$181&gt;INDEX($AC$126:$AC$189,1+$A$181+Assumptions!$B$82)),IF($G$181=1,$AD$181&gt;=INDEX($AD$126:$AD$189,1+$A$181-Assumptions!$B$83),$AD$181&gt;INDEX($AD$126:$AD$189,1+$A$181+Assumptions!$B$83))),1,0)</f>
        <v>0</v>
      </c>
      <c r="AK181" s="16"/>
      <c r="AL181" s="16"/>
    </row>
    <row r="182" customFormat="false" ht="23.85" hidden="true" customHeight="false" outlineLevel="0" collapsed="false">
      <c r="A182" s="6" t="n">
        <f aca="false">ROW()-ROW($A$126)+Assumptions!$B$4</f>
        <v>56</v>
      </c>
      <c r="B182" s="18" t="n">
        <f aca="false">MOD(QUOTIENT($A$182,Assumptions!$B$78),2)</f>
        <v>1</v>
      </c>
      <c r="C182" s="18" t="n">
        <f aca="false">MOD(QUOTIENT($A$182,Assumptions!$B$79),2)</f>
        <v>1</v>
      </c>
      <c r="D182" s="18" t="n">
        <f aca="false">MOD(QUOTIENT($A$182,Assumptions!$B$80),2)</f>
        <v>1</v>
      </c>
      <c r="E182" s="18" t="n">
        <f aca="false">MOD(QUOTIENT($A$182,Assumptions!$B$81),2)</f>
        <v>0</v>
      </c>
      <c r="F182" s="18" t="n">
        <f aca="false">MOD(QUOTIENT($A$182,Assumptions!$B$82),2)</f>
        <v>0</v>
      </c>
      <c r="G182" s="18" t="n">
        <f aca="false">MOD(QUOTIENT($A$182,Assumptions!$B$83),2)</f>
        <v>0</v>
      </c>
      <c r="H182" s="18" t="n">
        <f aca="false">IF($B$182=1,MIN(Assumptions!$B$66,MAX(Assumptions!$B$4,Assumptions!$B$24-(Assumptions!$B$4))),Assumptions!$B$4)</f>
        <v>300000000</v>
      </c>
      <c r="I182" s="18" t="n">
        <f aca="false">IF($C$182=1,MIN(Assumptions!$B$61,MAX(Assumptions!$B$4,Assumptions!$B$24-($H$182))),Assumptions!$B$4)</f>
        <v>100000000</v>
      </c>
      <c r="J182" s="18" t="n">
        <f aca="false">IF($D$182=1,MIN(Assumptions!$B$56,MAX(Assumptions!$B$4,Assumptions!$B$24-($H$182+$I$182))),Assumptions!$B$4)</f>
        <v>60000000</v>
      </c>
      <c r="K182" s="18" t="n">
        <f aca="false">IF($E$182=1,MIN(Assumptions!$B$51,MAX(Assumptions!$B$4,Assumptions!$B$24-($H$182+$I$182+$J$182))),Assumptions!$B$4)</f>
        <v>0</v>
      </c>
      <c r="L182" s="18" t="n">
        <f aca="false">IF($F$182=1,MIN(Assumptions!$B$46,MAX(Assumptions!$B$4,Assumptions!$B$24-($H$182+$I$182+$J$182+$K$182))),Assumptions!$B$4)</f>
        <v>0</v>
      </c>
      <c r="M182" s="18" t="n">
        <f aca="false">IF($G$182=1,MIN(Assumptions!$B$41,MAX(Assumptions!$B$4,Assumptions!$B$24-($H$182+$I$182+$J$182+$K$182+$L$182))),Assumptions!$B$4)</f>
        <v>0</v>
      </c>
      <c r="N182" s="18" t="n">
        <f aca="false">MAX(Assumptions!$B$4,Assumptions!$B$24-($H$182+$I$182+$J$182+$K$182+$L$182+$M$182))</f>
        <v>240000000</v>
      </c>
      <c r="O182" s="18" t="n">
        <f aca="false">$J$112+$O$112+Assumptions!$B$20+IF($B$182=0,$AI$112,Assumptions!$B$4)+IF($C$182=0,$AF$112,Assumptions!$B$4)+IF($D$182=0,$AC$112,Assumptions!$B$4)+IF($E$182=0,$Z$112,Assumptions!$B$4)+IF($F$182=0,$W$112,Assumptions!$B$4)+IF($G$182=0,$T$112,Assumptions!$B$4)</f>
        <v>22280512.8289884</v>
      </c>
      <c r="P182" s="18" t="n">
        <f aca="false">IF(($N$182+Assumptions!$B$14*Assumptions!$B$13)&gt;($C$4*Assumptions!$B$7/Assumptions!$B$11),($C$4*Assumptions!$B$7/Assumptions!$B$11)*($O$182+Assumptions!$B$14)/($N$182+Assumptions!$B$14*Assumptions!$B$13-($C$4*Assumptions!$B$7/Assumptions!$B$11)),NA())</f>
        <v>14624564.9482554</v>
      </c>
      <c r="Q182" s="18" t="n">
        <f aca="false">IFERROR(($N$182+Assumptions!$B$14*Assumptions!$B$13)/($O$182+Assumptions!$B$14+$P$182),NA())</f>
        <v>6.15402921854001</v>
      </c>
      <c r="R182" s="18" t="n">
        <f aca="false">AND(ISNUMBER($P$182),$P$182&gt;Assumptions!$B$4,$Q$182&gt;Assumptions!$B$13)</f>
        <v>1</v>
      </c>
      <c r="S182" s="18" t="n">
        <f aca="false">IF($N$182&gt;($C$4*Assumptions!$B$7/Assumptions!$B$11),($C$4*Assumptions!$B$7/Assumptions!$B$11)*$O$182/($N$182-($C$4*Assumptions!$B$7/Assumptions!$B$11)),NA())</f>
        <v>13368307.697393</v>
      </c>
      <c r="T182" s="18" t="n">
        <f aca="false">IFERROR($N$182/($O$182+$S$182),NA())</f>
        <v>6.73234055029651</v>
      </c>
      <c r="U182" s="18" t="n">
        <f aca="false">AND(ISNUMBER($S$182),$S$182&gt;Assumptions!$B$4,$T$182&lt;=Assumptions!$B$13)</f>
        <v>0</v>
      </c>
      <c r="V182" s="18" t="n">
        <f aca="false">IF($R$182,$P$182,IF($U$182,$S$182,NA()))</f>
        <v>14624564.9482554</v>
      </c>
      <c r="W182" s="18" t="n">
        <f aca="false">IF($R$182,$Q$182,IF($U$182,$T$182,NA()))</f>
        <v>6.15402921854001</v>
      </c>
      <c r="X182" s="18" t="n">
        <f aca="false">$R$182</f>
        <v>1</v>
      </c>
      <c r="Y182" s="18" t="n">
        <f aca="false">IF($B$182=1,$H$182,$AI$112*$W$182)</f>
        <v>300000000</v>
      </c>
      <c r="Z182" s="18" t="n">
        <f aca="false">IF($C$182=1,$I$182,$AF$112*$W$182)</f>
        <v>100000000</v>
      </c>
      <c r="AA182" s="18" t="n">
        <f aca="false">IF($D$182=1,$J$182,$AC$112*$W$182)</f>
        <v>60000000</v>
      </c>
      <c r="AB182" s="18" t="n">
        <f aca="false">IF($E$182=1,$K$182,$Z$112*$W$182)</f>
        <v>18462087.65562</v>
      </c>
      <c r="AC182" s="18" t="n">
        <f aca="false">IF($F$182=1,$L$182,$W$112*$W$182)</f>
        <v>30770146.0927001</v>
      </c>
      <c r="AD182" s="18" t="n">
        <f aca="false">IF($G$182=1,$M$182,$T$112*$W$182)</f>
        <v>30770146.0927001</v>
      </c>
      <c r="AE182" s="18" t="n">
        <f aca="false">($C$4*Assumptions!$B$7/Assumptions!$B$11)</f>
        <v>90000000</v>
      </c>
      <c r="AF182" s="18" t="n">
        <f aca="false">($J$112+$O$112)*$W$182</f>
        <v>1726284.14576972</v>
      </c>
      <c r="AG182" s="18" t="n">
        <f aca="false">Assumptions!$B$20*$W$182</f>
        <v>55386262.9668601</v>
      </c>
      <c r="AH182" s="18" t="n">
        <f aca="false">IF($R$182,Assumptions!$B$14*($W$182-Assumptions!$B$13),Assumptions!$B$4)</f>
        <v>12885073.04635</v>
      </c>
      <c r="AI182" s="18" t="n">
        <f aca="false">$Y$182+$Z$182+$AA$182+$AB$182+$AC$182+$AD$182+$AE$182+$AF$182+$AG$182+$AH$182</f>
        <v>700000000</v>
      </c>
      <c r="AJ182" s="18" t="n">
        <f aca="false">IF(AND(ISNUMBER($V$182),($C$4*Assumptions!$B$7/Assumptions!$B$11)&gt;=Assumptions!$B$67,IF($B$182=1,$Y$182&gt;=INDEX($Y$126:$Y$189,1+$A$182-Assumptions!$B$78),$Y$182&gt;INDEX($Y$126:$Y$189,1+$A$182+Assumptions!$B$78)),IF($C$182=1,$Z$182&gt;=INDEX($Z$126:$Z$189,1+$A$182-Assumptions!$B$79),$Z$182&gt;INDEX($Z$126:$Z$189,1+$A$182+Assumptions!$B$79)),IF($D$182=1,$AA$182&gt;=INDEX($AA$126:$AA$189,1+$A$182-Assumptions!$B$80),$AA$182&gt;INDEX($AA$126:$AA$189,1+$A$182+Assumptions!$B$80)),IF($E$182=1,$AB$182&gt;=INDEX($AB$126:$AB$189,1+$A$182-Assumptions!$B$81),$AB$182&gt;INDEX($AB$126:$AB$189,1+$A$182+Assumptions!$B$81)),IF($F$182=1,$AC$182&gt;=INDEX($AC$126:$AC$189,1+$A$182-Assumptions!$B$82),$AC$182&gt;INDEX($AC$126:$AC$189,1+$A$182+Assumptions!$B$82)),IF($G$182=1,$AD$182&gt;=INDEX($AD$126:$AD$189,1+$A$182-Assumptions!$B$83),$AD$182&gt;INDEX($AD$126:$AD$189,1+$A$182+Assumptions!$B$83))),1,0)</f>
        <v>0</v>
      </c>
      <c r="AK182" s="16"/>
      <c r="AL182" s="16"/>
    </row>
    <row r="183" customFormat="false" ht="23.85" hidden="true" customHeight="false" outlineLevel="0" collapsed="false">
      <c r="A183" s="6" t="n">
        <f aca="false">ROW()-ROW($A$126)+Assumptions!$B$4</f>
        <v>57</v>
      </c>
      <c r="B183" s="18" t="n">
        <f aca="false">MOD(QUOTIENT($A$183,Assumptions!$B$78),2)</f>
        <v>1</v>
      </c>
      <c r="C183" s="18" t="n">
        <f aca="false">MOD(QUOTIENT($A$183,Assumptions!$B$79),2)</f>
        <v>1</v>
      </c>
      <c r="D183" s="18" t="n">
        <f aca="false">MOD(QUOTIENT($A$183,Assumptions!$B$80),2)</f>
        <v>1</v>
      </c>
      <c r="E183" s="18" t="n">
        <f aca="false">MOD(QUOTIENT($A$183,Assumptions!$B$81),2)</f>
        <v>0</v>
      </c>
      <c r="F183" s="18" t="n">
        <f aca="false">MOD(QUOTIENT($A$183,Assumptions!$B$82),2)</f>
        <v>0</v>
      </c>
      <c r="G183" s="18" t="n">
        <f aca="false">MOD(QUOTIENT($A$183,Assumptions!$B$83),2)</f>
        <v>1</v>
      </c>
      <c r="H183" s="18" t="n">
        <f aca="false">IF($B$183=1,MIN(Assumptions!$B$66,MAX(Assumptions!$B$4,Assumptions!$B$24-(Assumptions!$B$4))),Assumptions!$B$4)</f>
        <v>300000000</v>
      </c>
      <c r="I183" s="18" t="n">
        <f aca="false">IF($C$183=1,MIN(Assumptions!$B$61,MAX(Assumptions!$B$4,Assumptions!$B$24-($H$183))),Assumptions!$B$4)</f>
        <v>100000000</v>
      </c>
      <c r="J183" s="18" t="n">
        <f aca="false">IF($D$183=1,MIN(Assumptions!$B$56,MAX(Assumptions!$B$4,Assumptions!$B$24-($H$183+$I$183))),Assumptions!$B$4)</f>
        <v>60000000</v>
      </c>
      <c r="K183" s="18" t="n">
        <f aca="false">IF($E$183=1,MIN(Assumptions!$B$51,MAX(Assumptions!$B$4,Assumptions!$B$24-($H$183+$I$183+$J$183))),Assumptions!$B$4)</f>
        <v>0</v>
      </c>
      <c r="L183" s="18" t="n">
        <f aca="false">IF($F$183=1,MIN(Assumptions!$B$46,MAX(Assumptions!$B$4,Assumptions!$B$24-($H$183+$I$183+$J$183+$K$183))),Assumptions!$B$4)</f>
        <v>0</v>
      </c>
      <c r="M183" s="18" t="n">
        <f aca="false">IF($G$183=1,MIN(Assumptions!$B$41,MAX(Assumptions!$B$4,Assumptions!$B$24-($H$183+$I$183+$J$183+$K$183+$L$183))),Assumptions!$B$4)</f>
        <v>5000000</v>
      </c>
      <c r="N183" s="18" t="n">
        <f aca="false">MAX(Assumptions!$B$4,Assumptions!$B$24-($H$183+$I$183+$J$183+$K$183+$L$183+$M$183))</f>
        <v>235000000</v>
      </c>
      <c r="O183" s="18" t="n">
        <f aca="false">$J$112+$O$112+Assumptions!$B$20+IF($B$183=0,$AI$112,Assumptions!$B$4)+IF($C$183=0,$AF$112,Assumptions!$B$4)+IF($D$183=0,$AC$112,Assumptions!$B$4)+IF($E$183=0,$Z$112,Assumptions!$B$4)+IF($F$183=0,$W$112,Assumptions!$B$4)+IF($G$183=0,$T$112,Assumptions!$B$4)</f>
        <v>17280512.8289884</v>
      </c>
      <c r="P183" s="18" t="n">
        <f aca="false">IF(($N$183+Assumptions!$B$14*Assumptions!$B$13)&gt;($C$4*Assumptions!$B$7/Assumptions!$B$11),($C$4*Assumptions!$B$7/Assumptions!$B$11)*($O$183+Assumptions!$B$14)/($N$183+Assumptions!$B$14*Assumptions!$B$13-($C$4*Assumptions!$B$7/Assumptions!$B$11)),NA())</f>
        <v>12069465.454976</v>
      </c>
      <c r="Q183" s="18" t="n">
        <f aca="false">IFERROR(($N$183+Assumptions!$B$14*Assumptions!$B$13)/($O$183+Assumptions!$B$14+$P$183),NA())</f>
        <v>7.45683396963493</v>
      </c>
      <c r="R183" s="18" t="n">
        <f aca="false">AND(ISNUMBER($P$183),$P$183&gt;Assumptions!$B$4,$Q$183&gt;Assumptions!$B$13)</f>
        <v>1</v>
      </c>
      <c r="S183" s="18" t="n">
        <f aca="false">IF($N$183&gt;($C$4*Assumptions!$B$7/Assumptions!$B$11),($C$4*Assumptions!$B$7/Assumptions!$B$11)*$O$183/($N$183-($C$4*Assumptions!$B$7/Assumptions!$B$11)),NA())</f>
        <v>10725835.5490273</v>
      </c>
      <c r="T183" s="18" t="n">
        <f aca="false">IFERROR($N$183/($O$183+$S$183),NA())</f>
        <v>8.39095468027777</v>
      </c>
      <c r="U183" s="18" t="n">
        <f aca="false">AND(ISNUMBER($S$183),$S$183&gt;Assumptions!$B$4,$T$183&lt;=Assumptions!$B$13)</f>
        <v>0</v>
      </c>
      <c r="V183" s="18" t="n">
        <f aca="false">IF($R$183,$P$183,IF($U$183,$S$183,NA()))</f>
        <v>12069465.454976</v>
      </c>
      <c r="W183" s="18" t="n">
        <f aca="false">IF($R$183,$Q$183,IF($U$183,$T$183,NA()))</f>
        <v>7.45683396963493</v>
      </c>
      <c r="X183" s="18" t="n">
        <f aca="false">$R$183</f>
        <v>1</v>
      </c>
      <c r="Y183" s="18" t="n">
        <f aca="false">IF($B$183=1,$H$183,$AI$112*$W$183)</f>
        <v>300000000</v>
      </c>
      <c r="Z183" s="18" t="n">
        <f aca="false">IF($C$183=1,$I$183,$AF$112*$W$183)</f>
        <v>100000000</v>
      </c>
      <c r="AA183" s="18" t="n">
        <f aca="false">IF($D$183=1,$J$183,$AC$112*$W$183)</f>
        <v>60000000</v>
      </c>
      <c r="AB183" s="18" t="n">
        <f aca="false">IF($E$183=1,$K$183,$Z$112*$W$183)</f>
        <v>22370501.9089048</v>
      </c>
      <c r="AC183" s="18" t="n">
        <f aca="false">IF($F$183=1,$L$183,$W$112*$W$183)</f>
        <v>37284169.8481747</v>
      </c>
      <c r="AD183" s="18" t="n">
        <f aca="false">IF($G$183=1,$M$183,$T$112*$W$183)</f>
        <v>5000000</v>
      </c>
      <c r="AE183" s="18" t="n">
        <f aca="false">($C$4*Assumptions!$B$7/Assumptions!$B$11)</f>
        <v>90000000</v>
      </c>
      <c r="AF183" s="18" t="n">
        <f aca="false">($J$112+$O$112)*$W$183</f>
        <v>2091737.59211884</v>
      </c>
      <c r="AG183" s="18" t="n">
        <f aca="false">Assumptions!$B$20*$W$183</f>
        <v>67111505.7267144</v>
      </c>
      <c r="AH183" s="18" t="n">
        <f aca="false">IF($R$183,Assumptions!$B$14*($W$183-Assumptions!$B$13),Assumptions!$B$4)</f>
        <v>16142084.9240873</v>
      </c>
      <c r="AI183" s="18" t="n">
        <f aca="false">$Y$183+$Z$183+$AA$183+$AB$183+$AC$183+$AD$183+$AE$183+$AF$183+$AG$183+$AH$183</f>
        <v>700000000</v>
      </c>
      <c r="AJ183" s="18" t="n">
        <f aca="false">IF(AND(ISNUMBER($V$183),($C$4*Assumptions!$B$7/Assumptions!$B$11)&gt;=Assumptions!$B$67,IF($B$183=1,$Y$183&gt;=INDEX($Y$126:$Y$189,1+$A$183-Assumptions!$B$78),$Y$183&gt;INDEX($Y$126:$Y$189,1+$A$183+Assumptions!$B$78)),IF($C$183=1,$Z$183&gt;=INDEX($Z$126:$Z$189,1+$A$183-Assumptions!$B$79),$Z$183&gt;INDEX($Z$126:$Z$189,1+$A$183+Assumptions!$B$79)),IF($D$183=1,$AA$183&gt;=INDEX($AA$126:$AA$189,1+$A$183-Assumptions!$B$80),$AA$183&gt;INDEX($AA$126:$AA$189,1+$A$183+Assumptions!$B$80)),IF($E$183=1,$AB$183&gt;=INDEX($AB$126:$AB$189,1+$A$183-Assumptions!$B$81),$AB$183&gt;INDEX($AB$126:$AB$189,1+$A$183+Assumptions!$B$81)),IF($F$183=1,$AC$183&gt;=INDEX($AC$126:$AC$189,1+$A$183-Assumptions!$B$82),$AC$183&gt;INDEX($AC$126:$AC$189,1+$A$183+Assumptions!$B$82)),IF($G$183=1,$AD$183&gt;=INDEX($AD$126:$AD$189,1+$A$183-Assumptions!$B$83),$AD$183&gt;INDEX($AD$126:$AD$189,1+$A$183+Assumptions!$B$83))),1,0)</f>
        <v>0</v>
      </c>
      <c r="AK183" s="16"/>
      <c r="AL183" s="16"/>
    </row>
    <row r="184" customFormat="false" ht="23.85" hidden="true" customHeight="false" outlineLevel="0" collapsed="false">
      <c r="A184" s="6" t="n">
        <f aca="false">ROW()-ROW($A$126)+Assumptions!$B$4</f>
        <v>58</v>
      </c>
      <c r="B184" s="18" t="n">
        <f aca="false">MOD(QUOTIENT($A$184,Assumptions!$B$78),2)</f>
        <v>1</v>
      </c>
      <c r="C184" s="18" t="n">
        <f aca="false">MOD(QUOTIENT($A$184,Assumptions!$B$79),2)</f>
        <v>1</v>
      </c>
      <c r="D184" s="18" t="n">
        <f aca="false">MOD(QUOTIENT($A$184,Assumptions!$B$80),2)</f>
        <v>1</v>
      </c>
      <c r="E184" s="18" t="n">
        <f aca="false">MOD(QUOTIENT($A$184,Assumptions!$B$81),2)</f>
        <v>0</v>
      </c>
      <c r="F184" s="18" t="n">
        <f aca="false">MOD(QUOTIENT($A$184,Assumptions!$B$82),2)</f>
        <v>1</v>
      </c>
      <c r="G184" s="18" t="n">
        <f aca="false">MOD(QUOTIENT($A$184,Assumptions!$B$83),2)</f>
        <v>0</v>
      </c>
      <c r="H184" s="18" t="n">
        <f aca="false">IF($B$184=1,MIN(Assumptions!$B$66,MAX(Assumptions!$B$4,Assumptions!$B$24-(Assumptions!$B$4))),Assumptions!$B$4)</f>
        <v>300000000</v>
      </c>
      <c r="I184" s="18" t="n">
        <f aca="false">IF($C$184=1,MIN(Assumptions!$B$61,MAX(Assumptions!$B$4,Assumptions!$B$24-($H$184))),Assumptions!$B$4)</f>
        <v>100000000</v>
      </c>
      <c r="J184" s="18" t="n">
        <f aca="false">IF($D$184=1,MIN(Assumptions!$B$56,MAX(Assumptions!$B$4,Assumptions!$B$24-($H$184+$I$184))),Assumptions!$B$4)</f>
        <v>60000000</v>
      </c>
      <c r="K184" s="18" t="n">
        <f aca="false">IF($E$184=1,MIN(Assumptions!$B$51,MAX(Assumptions!$B$4,Assumptions!$B$24-($H$184+$I$184+$J$184))),Assumptions!$B$4)</f>
        <v>0</v>
      </c>
      <c r="L184" s="18" t="n">
        <f aca="false">IF($F$184=1,MIN(Assumptions!$B$46,MAX(Assumptions!$B$4,Assumptions!$B$24-($H$184+$I$184+$J$184+$K$184))),Assumptions!$B$4)</f>
        <v>15000000</v>
      </c>
      <c r="M184" s="18" t="n">
        <f aca="false">IF($G$184=1,MIN(Assumptions!$B$41,MAX(Assumptions!$B$4,Assumptions!$B$24-($H$184+$I$184+$J$184+$K$184+$L$184))),Assumptions!$B$4)</f>
        <v>0</v>
      </c>
      <c r="N184" s="18" t="n">
        <f aca="false">MAX(Assumptions!$B$4,Assumptions!$B$24-($H$184+$I$184+$J$184+$K$184+$L$184+$M$184))</f>
        <v>225000000</v>
      </c>
      <c r="O184" s="18" t="n">
        <f aca="false">$J$112+$O$112+Assumptions!$B$20+IF($B$184=0,$AI$112,Assumptions!$B$4)+IF($C$184=0,$AF$112,Assumptions!$B$4)+IF($D$184=0,$AC$112,Assumptions!$B$4)+IF($E$184=0,$Z$112,Assumptions!$B$4)+IF($F$184=0,$W$112,Assumptions!$B$4)+IF($G$184=0,$T$112,Assumptions!$B$4)</f>
        <v>17280512.8289884</v>
      </c>
      <c r="P184" s="18" t="n">
        <f aca="false">IF(($N$184+Assumptions!$B$14*Assumptions!$B$13)&gt;($C$4*Assumptions!$B$7/Assumptions!$B$11),($C$4*Assumptions!$B$7/Assumptions!$B$11)*($O$184+Assumptions!$B$14)/($N$184+Assumptions!$B$14*Assumptions!$B$13-($C$4*Assumptions!$B$7/Assumptions!$B$11)),NA())</f>
        <v>12947244.7607924</v>
      </c>
      <c r="Q184" s="18" t="n">
        <f aca="false">IFERROR(($N$184+Assumptions!$B$14*Assumptions!$B$13)/($O$184+Assumptions!$B$14+$P$184),NA())</f>
        <v>6.95128590389697</v>
      </c>
      <c r="R184" s="18" t="n">
        <f aca="false">AND(ISNUMBER($P$184),$P$184&gt;Assumptions!$B$4,$Q$184&gt;Assumptions!$B$13)</f>
        <v>1</v>
      </c>
      <c r="S184" s="18" t="n">
        <f aca="false">IF($N$184&gt;($C$4*Assumptions!$B$7/Assumptions!$B$11),($C$4*Assumptions!$B$7/Assumptions!$B$11)*$O$184/($N$184-($C$4*Assumptions!$B$7/Assumptions!$B$11)),NA())</f>
        <v>11520341.8859922</v>
      </c>
      <c r="T184" s="18" t="n">
        <f aca="false">IFERROR($N$184/($O$184+$S$184),NA())</f>
        <v>7.81226815060344</v>
      </c>
      <c r="U184" s="18" t="n">
        <f aca="false">AND(ISNUMBER($S$184),$S$184&gt;Assumptions!$B$4,$T$184&lt;=Assumptions!$B$13)</f>
        <v>0</v>
      </c>
      <c r="V184" s="18" t="n">
        <f aca="false">IF($R$184,$P$184,IF($U$184,$S$184,NA()))</f>
        <v>12947244.7607924</v>
      </c>
      <c r="W184" s="18" t="n">
        <f aca="false">IF($R$184,$Q$184,IF($U$184,$T$184,NA()))</f>
        <v>6.95128590389697</v>
      </c>
      <c r="X184" s="18" t="n">
        <f aca="false">$R$184</f>
        <v>1</v>
      </c>
      <c r="Y184" s="18" t="n">
        <f aca="false">IF($B$184=1,$H$184,$AI$112*$W$184)</f>
        <v>300000000</v>
      </c>
      <c r="Z184" s="18" t="n">
        <f aca="false">IF($C$184=1,$I$184,$AF$112*$W$184)</f>
        <v>100000000</v>
      </c>
      <c r="AA184" s="18" t="n">
        <f aca="false">IF($D$184=1,$J$184,$AC$112*$W$184)</f>
        <v>60000000</v>
      </c>
      <c r="AB184" s="18" t="n">
        <f aca="false">IF($E$184=1,$K$184,$Z$112*$W$184)</f>
        <v>20853857.7116909</v>
      </c>
      <c r="AC184" s="18" t="n">
        <f aca="false">IF($F$184=1,$L$184,$W$112*$W$184)</f>
        <v>15000000</v>
      </c>
      <c r="AD184" s="18" t="n">
        <f aca="false">IF($G$184=1,$M$184,$T$112*$W$184)</f>
        <v>34756429.5194849</v>
      </c>
      <c r="AE184" s="18" t="n">
        <f aca="false">($C$4*Assumptions!$B$7/Assumptions!$B$11)</f>
        <v>90000000</v>
      </c>
      <c r="AF184" s="18" t="n">
        <f aca="false">($J$112+$O$112)*$W$184</f>
        <v>1949924.87400909</v>
      </c>
      <c r="AG184" s="18" t="n">
        <f aca="false">Assumptions!$B$20*$W$184</f>
        <v>62561573.1350727</v>
      </c>
      <c r="AH184" s="18" t="n">
        <f aca="false">IF($R$184,Assumptions!$B$14*($W$184-Assumptions!$B$13),Assumptions!$B$4)</f>
        <v>14878214.7597424</v>
      </c>
      <c r="AI184" s="18" t="n">
        <f aca="false">$Y$184+$Z$184+$AA$184+$AB$184+$AC$184+$AD$184+$AE$184+$AF$184+$AG$184+$AH$184</f>
        <v>700000000</v>
      </c>
      <c r="AJ184" s="18" t="n">
        <f aca="false">IF(AND(ISNUMBER($V$184),($C$4*Assumptions!$B$7/Assumptions!$B$11)&gt;=Assumptions!$B$67,IF($B$184=1,$Y$184&gt;=INDEX($Y$126:$Y$189,1+$A$184-Assumptions!$B$78),$Y$184&gt;INDEX($Y$126:$Y$189,1+$A$184+Assumptions!$B$78)),IF($C$184=1,$Z$184&gt;=INDEX($Z$126:$Z$189,1+$A$184-Assumptions!$B$79),$Z$184&gt;INDEX($Z$126:$Z$189,1+$A$184+Assumptions!$B$79)),IF($D$184=1,$AA$184&gt;=INDEX($AA$126:$AA$189,1+$A$184-Assumptions!$B$80),$AA$184&gt;INDEX($AA$126:$AA$189,1+$A$184+Assumptions!$B$80)),IF($E$184=1,$AB$184&gt;=INDEX($AB$126:$AB$189,1+$A$184-Assumptions!$B$81),$AB$184&gt;INDEX($AB$126:$AB$189,1+$A$184+Assumptions!$B$81)),IF($F$184=1,$AC$184&gt;=INDEX($AC$126:$AC$189,1+$A$184-Assumptions!$B$82),$AC$184&gt;INDEX($AC$126:$AC$189,1+$A$184+Assumptions!$B$82)),IF($G$184=1,$AD$184&gt;=INDEX($AD$126:$AD$189,1+$A$184-Assumptions!$B$83),$AD$184&gt;INDEX($AD$126:$AD$189,1+$A$184+Assumptions!$B$83))),1,0)</f>
        <v>0</v>
      </c>
      <c r="AK184" s="16"/>
      <c r="AL184" s="16"/>
    </row>
    <row r="185" customFormat="false" ht="23.85" hidden="true" customHeight="false" outlineLevel="0" collapsed="false">
      <c r="A185" s="6" t="n">
        <f aca="false">ROW()-ROW($A$126)+Assumptions!$B$4</f>
        <v>59</v>
      </c>
      <c r="B185" s="18" t="n">
        <f aca="false">MOD(QUOTIENT($A$185,Assumptions!$B$78),2)</f>
        <v>1</v>
      </c>
      <c r="C185" s="18" t="n">
        <f aca="false">MOD(QUOTIENT($A$185,Assumptions!$B$79),2)</f>
        <v>1</v>
      </c>
      <c r="D185" s="18" t="n">
        <f aca="false">MOD(QUOTIENT($A$185,Assumptions!$B$80),2)</f>
        <v>1</v>
      </c>
      <c r="E185" s="18" t="n">
        <f aca="false">MOD(QUOTIENT($A$185,Assumptions!$B$81),2)</f>
        <v>0</v>
      </c>
      <c r="F185" s="18" t="n">
        <f aca="false">MOD(QUOTIENT($A$185,Assumptions!$B$82),2)</f>
        <v>1</v>
      </c>
      <c r="G185" s="18" t="n">
        <f aca="false">MOD(QUOTIENT($A$185,Assumptions!$B$83),2)</f>
        <v>1</v>
      </c>
      <c r="H185" s="18" t="n">
        <f aca="false">IF($B$185=1,MIN(Assumptions!$B$66,MAX(Assumptions!$B$4,Assumptions!$B$24-(Assumptions!$B$4))),Assumptions!$B$4)</f>
        <v>300000000</v>
      </c>
      <c r="I185" s="18" t="n">
        <f aca="false">IF($C$185=1,MIN(Assumptions!$B$61,MAX(Assumptions!$B$4,Assumptions!$B$24-($H$185))),Assumptions!$B$4)</f>
        <v>100000000</v>
      </c>
      <c r="J185" s="18" t="n">
        <f aca="false">IF($D$185=1,MIN(Assumptions!$B$56,MAX(Assumptions!$B$4,Assumptions!$B$24-($H$185+$I$185))),Assumptions!$B$4)</f>
        <v>60000000</v>
      </c>
      <c r="K185" s="18" t="n">
        <f aca="false">IF($E$185=1,MIN(Assumptions!$B$51,MAX(Assumptions!$B$4,Assumptions!$B$24-($H$185+$I$185+$J$185))),Assumptions!$B$4)</f>
        <v>0</v>
      </c>
      <c r="L185" s="18" t="n">
        <f aca="false">IF($F$185=1,MIN(Assumptions!$B$46,MAX(Assumptions!$B$4,Assumptions!$B$24-($H$185+$I$185+$J$185+$K$185))),Assumptions!$B$4)</f>
        <v>15000000</v>
      </c>
      <c r="M185" s="18" t="n">
        <f aca="false">IF($G$185=1,MIN(Assumptions!$B$41,MAX(Assumptions!$B$4,Assumptions!$B$24-($H$185+$I$185+$J$185+$K$185+$L$185))),Assumptions!$B$4)</f>
        <v>5000000</v>
      </c>
      <c r="N185" s="18" t="n">
        <f aca="false">MAX(Assumptions!$B$4,Assumptions!$B$24-($H$185+$I$185+$J$185+$K$185+$L$185+$M$185))</f>
        <v>220000000</v>
      </c>
      <c r="O185" s="18" t="n">
        <f aca="false">$J$112+$O$112+Assumptions!$B$20+IF($B$185=0,$AI$112,Assumptions!$B$4)+IF($C$185=0,$AF$112,Assumptions!$B$4)+IF($D$185=0,$AC$112,Assumptions!$B$4)+IF($E$185=0,$Z$112,Assumptions!$B$4)+IF($F$185=0,$W$112,Assumptions!$B$4)+IF($G$185=0,$T$112,Assumptions!$B$4)</f>
        <v>12280512.8289884</v>
      </c>
      <c r="P185" s="18" t="n">
        <f aca="false">IF(($N$185+Assumptions!$B$14*Assumptions!$B$13)&gt;($C$4*Assumptions!$B$7/Assumptions!$B$11),($C$4*Assumptions!$B$7/Assumptions!$B$11)*($O$185+Assumptions!$B$14)/($N$185+Assumptions!$B$14*Assumptions!$B$13-($C$4*Assumptions!$B$7/Assumptions!$B$11)),NA())</f>
        <v>10039593.6196902</v>
      </c>
      <c r="Q185" s="18" t="n">
        <f aca="false">IFERROR(($N$185+Assumptions!$B$14*Assumptions!$B$13)/($O$185+Assumptions!$B$14+$P$185),NA())</f>
        <v>8.96450627478457</v>
      </c>
      <c r="R185" s="18" t="n">
        <f aca="false">AND(ISNUMBER($P$185),$P$185&gt;Assumptions!$B$4,$Q$185&gt;Assumptions!$B$13)</f>
        <v>1</v>
      </c>
      <c r="S185" s="18" t="n">
        <f aca="false">IF($N$185&gt;($C$4*Assumptions!$B$7/Assumptions!$B$11),($C$4*Assumptions!$B$7/Assumptions!$B$11)*$O$185/($N$185-($C$4*Assumptions!$B$7/Assumptions!$B$11)),NA())</f>
        <v>8501893.49699195</v>
      </c>
      <c r="T185" s="18" t="n">
        <f aca="false">IFERROR($N$185/($O$185+$S$185),NA())</f>
        <v>10.5858771380567</v>
      </c>
      <c r="U185" s="18" t="n">
        <f aca="false">AND(ISNUMBER($S$185),$S$185&gt;Assumptions!$B$4,$T$185&lt;=Assumptions!$B$13)</f>
        <v>0</v>
      </c>
      <c r="V185" s="18" t="n">
        <f aca="false">IF($R$185,$P$185,IF($U$185,$S$185,NA()))</f>
        <v>10039593.6196902</v>
      </c>
      <c r="W185" s="18" t="n">
        <f aca="false">IF($R$185,$Q$185,IF($U$185,$T$185,NA()))</f>
        <v>8.96450627478457</v>
      </c>
      <c r="X185" s="18" t="n">
        <f aca="false">$R$185</f>
        <v>1</v>
      </c>
      <c r="Y185" s="18" t="n">
        <f aca="false">IF($B$185=1,$H$185,$AI$112*$W$185)</f>
        <v>300000000</v>
      </c>
      <c r="Z185" s="18" t="n">
        <f aca="false">IF($C$185=1,$I$185,$AF$112*$W$185)</f>
        <v>100000000</v>
      </c>
      <c r="AA185" s="18" t="n">
        <f aca="false">IF($D$185=1,$J$185,$AC$112*$W$185)</f>
        <v>60000000</v>
      </c>
      <c r="AB185" s="18" t="n">
        <f aca="false">IF($E$185=1,$K$185,$Z$112*$W$185)</f>
        <v>26893518.8243537</v>
      </c>
      <c r="AC185" s="18" t="n">
        <f aca="false">IF($F$185=1,$L$185,$W$112*$W$185)</f>
        <v>15000000</v>
      </c>
      <c r="AD185" s="18" t="n">
        <f aca="false">IF($G$185=1,$M$185,$T$112*$W$185)</f>
        <v>5000000</v>
      </c>
      <c r="AE185" s="18" t="n">
        <f aca="false">($C$4*Assumptions!$B$7/Assumptions!$B$11)</f>
        <v>90000000</v>
      </c>
      <c r="AF185" s="18" t="n">
        <f aca="false">($J$112+$O$112)*$W$185</f>
        <v>2514659.01562378</v>
      </c>
      <c r="AG185" s="18" t="n">
        <f aca="false">Assumptions!$B$20*$W$185</f>
        <v>80680556.4730611</v>
      </c>
      <c r="AH185" s="18" t="n">
        <f aca="false">IF($R$185,Assumptions!$B$14*($W$185-Assumptions!$B$13),Assumptions!$B$4)</f>
        <v>19911265.6869614</v>
      </c>
      <c r="AI185" s="18" t="n">
        <f aca="false">$Y$185+$Z$185+$AA$185+$AB$185+$AC$185+$AD$185+$AE$185+$AF$185+$AG$185+$AH$185</f>
        <v>700000000</v>
      </c>
      <c r="AJ185" s="18" t="n">
        <f aca="false">IF(AND(ISNUMBER($V$185),($C$4*Assumptions!$B$7/Assumptions!$B$11)&gt;=Assumptions!$B$67,IF($B$185=1,$Y$185&gt;=INDEX($Y$126:$Y$189,1+$A$185-Assumptions!$B$78),$Y$185&gt;INDEX($Y$126:$Y$189,1+$A$185+Assumptions!$B$78)),IF($C$185=1,$Z$185&gt;=INDEX($Z$126:$Z$189,1+$A$185-Assumptions!$B$79),$Z$185&gt;INDEX($Z$126:$Z$189,1+$A$185+Assumptions!$B$79)),IF($D$185=1,$AA$185&gt;=INDEX($AA$126:$AA$189,1+$A$185-Assumptions!$B$80),$AA$185&gt;INDEX($AA$126:$AA$189,1+$A$185+Assumptions!$B$80)),IF($E$185=1,$AB$185&gt;=INDEX($AB$126:$AB$189,1+$A$185-Assumptions!$B$81),$AB$185&gt;INDEX($AB$126:$AB$189,1+$A$185+Assumptions!$B$81)),IF($F$185=1,$AC$185&gt;=INDEX($AC$126:$AC$189,1+$A$185-Assumptions!$B$82),$AC$185&gt;INDEX($AC$126:$AC$189,1+$A$185+Assumptions!$B$82)),IF($G$185=1,$AD$185&gt;=INDEX($AD$126:$AD$189,1+$A$185-Assumptions!$B$83),$AD$185&gt;INDEX($AD$126:$AD$189,1+$A$185+Assumptions!$B$83))),1,0)</f>
        <v>0</v>
      </c>
      <c r="AK185" s="16"/>
      <c r="AL185" s="16"/>
    </row>
    <row r="186" customFormat="false" ht="23.85" hidden="true" customHeight="false" outlineLevel="0" collapsed="false">
      <c r="A186" s="6" t="n">
        <f aca="false">ROW()-ROW($A$126)+Assumptions!$B$4</f>
        <v>60</v>
      </c>
      <c r="B186" s="18" t="n">
        <f aca="false">MOD(QUOTIENT($A$186,Assumptions!$B$78),2)</f>
        <v>1</v>
      </c>
      <c r="C186" s="18" t="n">
        <f aca="false">MOD(QUOTIENT($A$186,Assumptions!$B$79),2)</f>
        <v>1</v>
      </c>
      <c r="D186" s="18" t="n">
        <f aca="false">MOD(QUOTIENT($A$186,Assumptions!$B$80),2)</f>
        <v>1</v>
      </c>
      <c r="E186" s="18" t="n">
        <f aca="false">MOD(QUOTIENT($A$186,Assumptions!$B$81),2)</f>
        <v>1</v>
      </c>
      <c r="F186" s="18" t="n">
        <f aca="false">MOD(QUOTIENT($A$186,Assumptions!$B$82),2)</f>
        <v>0</v>
      </c>
      <c r="G186" s="18" t="n">
        <f aca="false">MOD(QUOTIENT($A$186,Assumptions!$B$83),2)</f>
        <v>0</v>
      </c>
      <c r="H186" s="18" t="n">
        <f aca="false">IF($B$186=1,MIN(Assumptions!$B$66,MAX(Assumptions!$B$4,Assumptions!$B$24-(Assumptions!$B$4))),Assumptions!$B$4)</f>
        <v>300000000</v>
      </c>
      <c r="I186" s="18" t="n">
        <f aca="false">IF($C$186=1,MIN(Assumptions!$B$61,MAX(Assumptions!$B$4,Assumptions!$B$24-($H$186))),Assumptions!$B$4)</f>
        <v>100000000</v>
      </c>
      <c r="J186" s="18" t="n">
        <f aca="false">IF($D$186=1,MIN(Assumptions!$B$56,MAX(Assumptions!$B$4,Assumptions!$B$24-($H$186+$I$186))),Assumptions!$B$4)</f>
        <v>60000000</v>
      </c>
      <c r="K186" s="18" t="n">
        <f aca="false">IF($E$186=1,MIN(Assumptions!$B$51,MAX(Assumptions!$B$4,Assumptions!$B$24-($H$186+$I$186+$J$186))),Assumptions!$B$4)</f>
        <v>30000000</v>
      </c>
      <c r="L186" s="18" t="n">
        <f aca="false">IF($F$186=1,MIN(Assumptions!$B$46,MAX(Assumptions!$B$4,Assumptions!$B$24-($H$186+$I$186+$J$186+$K$186))),Assumptions!$B$4)</f>
        <v>0</v>
      </c>
      <c r="M186" s="18" t="n">
        <f aca="false">IF($G$186=1,MIN(Assumptions!$B$41,MAX(Assumptions!$B$4,Assumptions!$B$24-($H$186+$I$186+$J$186+$K$186+$L$186))),Assumptions!$B$4)</f>
        <v>0</v>
      </c>
      <c r="N186" s="18" t="n">
        <f aca="false">MAX(Assumptions!$B$4,Assumptions!$B$24-($H$186+$I$186+$J$186+$K$186+$L$186+$M$186))</f>
        <v>210000000</v>
      </c>
      <c r="O186" s="18" t="n">
        <f aca="false">$J$112+$O$112+Assumptions!$B$20+IF($B$186=0,$AI$112,Assumptions!$B$4)+IF($C$186=0,$AF$112,Assumptions!$B$4)+IF($D$186=0,$AC$112,Assumptions!$B$4)+IF($E$186=0,$Z$112,Assumptions!$B$4)+IF($F$186=0,$W$112,Assumptions!$B$4)+IF($G$186=0,$T$112,Assumptions!$B$4)</f>
        <v>19280512.8289884</v>
      </c>
      <c r="P186" s="18" t="n">
        <f aca="false">IF(($N$186+Assumptions!$B$14*Assumptions!$B$13)&gt;($C$4*Assumptions!$B$7/Assumptions!$B$11),($C$4*Assumptions!$B$7/Assumptions!$B$11)*($O$186+Assumptions!$B$14)/($N$186+Assumptions!$B$14*Assumptions!$B$13-($C$4*Assumptions!$B$7/Assumptions!$B$11)),NA())</f>
        <v>16002009.4253792</v>
      </c>
      <c r="Q186" s="18" t="n">
        <f aca="false">IFERROR(($N$186+Assumptions!$B$14*Assumptions!$B$13)/($O$186+Assumptions!$B$14+$P$186),NA())</f>
        <v>5.62429365009996</v>
      </c>
      <c r="R186" s="18" t="n">
        <f aca="false">AND(ISNUMBER($P$186),$P$186&gt;Assumptions!$B$4,$Q$186&gt;Assumptions!$B$13)</f>
        <v>1</v>
      </c>
      <c r="S186" s="18" t="n">
        <f aca="false">IF($N$186&gt;($C$4*Assumptions!$B$7/Assumptions!$B$11),($C$4*Assumptions!$B$7/Assumptions!$B$11)*$O$186/($N$186-($C$4*Assumptions!$B$7/Assumptions!$B$11)),NA())</f>
        <v>14460384.6217413</v>
      </c>
      <c r="T186" s="18" t="n">
        <f aca="false">IFERROR($N$186/($O$186+$S$186),NA())</f>
        <v>6.22390084041641</v>
      </c>
      <c r="U186" s="18" t="n">
        <f aca="false">AND(ISNUMBER($S$186),$S$186&gt;Assumptions!$B$4,$T$186&lt;=Assumptions!$B$13)</f>
        <v>0</v>
      </c>
      <c r="V186" s="18" t="n">
        <f aca="false">IF($R$186,$P$186,IF($U$186,$S$186,NA()))</f>
        <v>16002009.4253792</v>
      </c>
      <c r="W186" s="18" t="n">
        <f aca="false">IF($R$186,$Q$186,IF($U$186,$T$186,NA()))</f>
        <v>5.62429365009996</v>
      </c>
      <c r="X186" s="18" t="n">
        <f aca="false">$R$186</f>
        <v>1</v>
      </c>
      <c r="Y186" s="18" t="n">
        <f aca="false">IF($B$186=1,$H$186,$AI$112*$W$186)</f>
        <v>300000000</v>
      </c>
      <c r="Z186" s="18" t="n">
        <f aca="false">IF($C$186=1,$I$186,$AF$112*$W$186)</f>
        <v>100000000</v>
      </c>
      <c r="AA186" s="18" t="n">
        <f aca="false">IF($D$186=1,$J$186,$AC$112*$W$186)</f>
        <v>60000000</v>
      </c>
      <c r="AB186" s="18" t="n">
        <f aca="false">IF($E$186=1,$K$186,$Z$112*$W$186)</f>
        <v>30000000</v>
      </c>
      <c r="AC186" s="18" t="n">
        <f aca="false">IF($F$186=1,$L$186,$W$112*$W$186)</f>
        <v>28121468.2504998</v>
      </c>
      <c r="AD186" s="18" t="n">
        <f aca="false">IF($G$186=1,$M$186,$T$112*$W$186)</f>
        <v>28121468.2504998</v>
      </c>
      <c r="AE186" s="18" t="n">
        <f aca="false">($C$4*Assumptions!$B$7/Assumptions!$B$11)</f>
        <v>90000000</v>
      </c>
      <c r="AF186" s="18" t="n">
        <f aca="false">($J$112+$O$112)*$W$186</f>
        <v>1577686.52285084</v>
      </c>
      <c r="AG186" s="18" t="n">
        <f aca="false">Assumptions!$B$20*$W$186</f>
        <v>50618642.8508996</v>
      </c>
      <c r="AH186" s="18" t="n">
        <f aca="false">IF($R$186,Assumptions!$B$14*($W$186-Assumptions!$B$13),Assumptions!$B$4)</f>
        <v>11560734.1252499</v>
      </c>
      <c r="AI186" s="18" t="n">
        <f aca="false">$Y$186+$Z$186+$AA$186+$AB$186+$AC$186+$AD$186+$AE$186+$AF$186+$AG$186+$AH$186</f>
        <v>700000000</v>
      </c>
      <c r="AJ186" s="18" t="n">
        <f aca="false">IF(AND(ISNUMBER($V$186),($C$4*Assumptions!$B$7/Assumptions!$B$11)&gt;=Assumptions!$B$67,IF($B$186=1,$Y$186&gt;=INDEX($Y$126:$Y$189,1+$A$186-Assumptions!$B$78),$Y$186&gt;INDEX($Y$126:$Y$189,1+$A$186+Assumptions!$B$78)),IF($C$186=1,$Z$186&gt;=INDEX($Z$126:$Z$189,1+$A$186-Assumptions!$B$79),$Z$186&gt;INDEX($Z$126:$Z$189,1+$A$186+Assumptions!$B$79)),IF($D$186=1,$AA$186&gt;=INDEX($AA$126:$AA$189,1+$A$186-Assumptions!$B$80),$AA$186&gt;INDEX($AA$126:$AA$189,1+$A$186+Assumptions!$B$80)),IF($E$186=1,$AB$186&gt;=INDEX($AB$126:$AB$189,1+$A$186-Assumptions!$B$81),$AB$186&gt;INDEX($AB$126:$AB$189,1+$A$186+Assumptions!$B$81)),IF($F$186=1,$AC$186&gt;=INDEX($AC$126:$AC$189,1+$A$186-Assumptions!$B$82),$AC$186&gt;INDEX($AC$126:$AC$189,1+$A$186+Assumptions!$B$82)),IF($G$186=1,$AD$186&gt;=INDEX($AD$126:$AD$189,1+$A$186-Assumptions!$B$83),$AD$186&gt;INDEX($AD$126:$AD$189,1+$A$186+Assumptions!$B$83))),1,0)</f>
        <v>1</v>
      </c>
      <c r="AK186" s="16"/>
      <c r="AL186" s="16"/>
    </row>
    <row r="187" customFormat="false" ht="23.85" hidden="true" customHeight="false" outlineLevel="0" collapsed="false">
      <c r="A187" s="6" t="n">
        <f aca="false">ROW()-ROW($A$126)+Assumptions!$B$4</f>
        <v>61</v>
      </c>
      <c r="B187" s="18" t="n">
        <f aca="false">MOD(QUOTIENT($A$187,Assumptions!$B$78),2)</f>
        <v>1</v>
      </c>
      <c r="C187" s="18" t="n">
        <f aca="false">MOD(QUOTIENT($A$187,Assumptions!$B$79),2)</f>
        <v>1</v>
      </c>
      <c r="D187" s="18" t="n">
        <f aca="false">MOD(QUOTIENT($A$187,Assumptions!$B$80),2)</f>
        <v>1</v>
      </c>
      <c r="E187" s="18" t="n">
        <f aca="false">MOD(QUOTIENT($A$187,Assumptions!$B$81),2)</f>
        <v>1</v>
      </c>
      <c r="F187" s="18" t="n">
        <f aca="false">MOD(QUOTIENT($A$187,Assumptions!$B$82),2)</f>
        <v>0</v>
      </c>
      <c r="G187" s="18" t="n">
        <f aca="false">MOD(QUOTIENT($A$187,Assumptions!$B$83),2)</f>
        <v>1</v>
      </c>
      <c r="H187" s="18" t="n">
        <f aca="false">IF($B$187=1,MIN(Assumptions!$B$66,MAX(Assumptions!$B$4,Assumptions!$B$24-(Assumptions!$B$4))),Assumptions!$B$4)</f>
        <v>300000000</v>
      </c>
      <c r="I187" s="18" t="n">
        <f aca="false">IF($C$187=1,MIN(Assumptions!$B$61,MAX(Assumptions!$B$4,Assumptions!$B$24-($H$187))),Assumptions!$B$4)</f>
        <v>100000000</v>
      </c>
      <c r="J187" s="18" t="n">
        <f aca="false">IF($D$187=1,MIN(Assumptions!$B$56,MAX(Assumptions!$B$4,Assumptions!$B$24-($H$187+$I$187))),Assumptions!$B$4)</f>
        <v>60000000</v>
      </c>
      <c r="K187" s="18" t="n">
        <f aca="false">IF($E$187=1,MIN(Assumptions!$B$51,MAX(Assumptions!$B$4,Assumptions!$B$24-($H$187+$I$187+$J$187))),Assumptions!$B$4)</f>
        <v>30000000</v>
      </c>
      <c r="L187" s="18" t="n">
        <f aca="false">IF($F$187=1,MIN(Assumptions!$B$46,MAX(Assumptions!$B$4,Assumptions!$B$24-($H$187+$I$187+$J$187+$K$187))),Assumptions!$B$4)</f>
        <v>0</v>
      </c>
      <c r="M187" s="18" t="n">
        <f aca="false">IF($G$187=1,MIN(Assumptions!$B$41,MAX(Assumptions!$B$4,Assumptions!$B$24-($H$187+$I$187+$J$187+$K$187+$L$187))),Assumptions!$B$4)</f>
        <v>5000000</v>
      </c>
      <c r="N187" s="18" t="n">
        <f aca="false">MAX(Assumptions!$B$4,Assumptions!$B$24-($H$187+$I$187+$J$187+$K$187+$L$187+$M$187))</f>
        <v>205000000</v>
      </c>
      <c r="O187" s="18" t="n">
        <f aca="false">$J$112+$O$112+Assumptions!$B$20+IF($B$187=0,$AI$112,Assumptions!$B$4)+IF($C$187=0,$AF$112,Assumptions!$B$4)+IF($D$187=0,$AC$112,Assumptions!$B$4)+IF($E$187=0,$Z$112,Assumptions!$B$4)+IF($F$187=0,$W$112,Assumptions!$B$4)+IF($G$187=0,$T$112,Assumptions!$B$4)</f>
        <v>14280512.8289884</v>
      </c>
      <c r="P187" s="18" t="n">
        <f aca="false">IF(($N$187+Assumptions!$B$14*Assumptions!$B$13)&gt;($C$4*Assumptions!$B$7/Assumptions!$B$11),($C$4*Assumptions!$B$7/Assumptions!$B$11)*($O$187+Assumptions!$B$14)/($N$187+Assumptions!$B$14*Assumptions!$B$13-($C$4*Assumptions!$B$7/Assumptions!$B$11)),NA())</f>
        <v>12853158.7626294</v>
      </c>
      <c r="Q187" s="18" t="n">
        <f aca="false">IFERROR(($N$187+Assumptions!$B$14*Assumptions!$B$13)/($O$187+Assumptions!$B$14+$P$187),NA())</f>
        <v>7.0021697904857</v>
      </c>
      <c r="R187" s="18" t="n">
        <f aca="false">AND(ISNUMBER($P$187),$P$187&gt;Assumptions!$B$4,$Q$187&gt;Assumptions!$B$13)</f>
        <v>1</v>
      </c>
      <c r="S187" s="18" t="n">
        <f aca="false">IF($N$187&gt;($C$4*Assumptions!$B$7/Assumptions!$B$11),($C$4*Assumptions!$B$7/Assumptions!$B$11)*$O$187/($N$187-($C$4*Assumptions!$B$7/Assumptions!$B$11)),NA())</f>
        <v>11176053.5183387</v>
      </c>
      <c r="T187" s="18" t="n">
        <f aca="false">IFERROR($N$187/($O$187+$S$187),NA())</f>
        <v>8.05293208844424</v>
      </c>
      <c r="U187" s="18" t="n">
        <f aca="false">AND(ISNUMBER($S$187),$S$187&gt;Assumptions!$B$4,$T$187&lt;=Assumptions!$B$13)</f>
        <v>0</v>
      </c>
      <c r="V187" s="18" t="n">
        <f aca="false">IF($R$187,$P$187,IF($U$187,$S$187,NA()))</f>
        <v>12853158.7626294</v>
      </c>
      <c r="W187" s="18" t="n">
        <f aca="false">IF($R$187,$Q$187,IF($U$187,$T$187,NA()))</f>
        <v>7.0021697904857</v>
      </c>
      <c r="X187" s="18" t="n">
        <f aca="false">$R$187</f>
        <v>1</v>
      </c>
      <c r="Y187" s="18" t="n">
        <f aca="false">IF($B$187=1,$H$187,$AI$112*$W$187)</f>
        <v>300000000</v>
      </c>
      <c r="Z187" s="18" t="n">
        <f aca="false">IF($C$187=1,$I$187,$AF$112*$W$187)</f>
        <v>100000000</v>
      </c>
      <c r="AA187" s="18" t="n">
        <f aca="false">IF($D$187=1,$J$187,$AC$112*$W$187)</f>
        <v>60000000</v>
      </c>
      <c r="AB187" s="18" t="n">
        <f aca="false">IF($E$187=1,$K$187,$Z$112*$W$187)</f>
        <v>30000000</v>
      </c>
      <c r="AC187" s="18" t="n">
        <f aca="false">IF($F$187=1,$L$187,$W$112*$W$187)</f>
        <v>35010848.9524285</v>
      </c>
      <c r="AD187" s="18" t="n">
        <f aca="false">IF($G$187=1,$M$187,$T$112*$W$187)</f>
        <v>5000000</v>
      </c>
      <c r="AE187" s="18" t="n">
        <f aca="false">($C$4*Assumptions!$B$7/Assumptions!$B$11)</f>
        <v>90000000</v>
      </c>
      <c r="AF187" s="18" t="n">
        <f aca="false">($J$112+$O$112)*$W$187</f>
        <v>1964198.45698602</v>
      </c>
      <c r="AG187" s="18" t="n">
        <f aca="false">Assumptions!$B$20*$W$187</f>
        <v>63019528.1143713</v>
      </c>
      <c r="AH187" s="18" t="n">
        <f aca="false">IF($R$187,Assumptions!$B$14*($W$187-Assumptions!$B$13),Assumptions!$B$4)</f>
        <v>15005424.4762142</v>
      </c>
      <c r="AI187" s="18" t="n">
        <f aca="false">$Y$187+$Z$187+$AA$187+$AB$187+$AC$187+$AD$187+$AE$187+$AF$187+$AG$187+$AH$187</f>
        <v>700000000</v>
      </c>
      <c r="AJ187" s="18" t="n">
        <f aca="false">IF(AND(ISNUMBER($V$187),($C$4*Assumptions!$B$7/Assumptions!$B$11)&gt;=Assumptions!$B$67,IF($B$187=1,$Y$187&gt;=INDEX($Y$126:$Y$189,1+$A$187-Assumptions!$B$78),$Y$187&gt;INDEX($Y$126:$Y$189,1+$A$187+Assumptions!$B$78)),IF($C$187=1,$Z$187&gt;=INDEX($Z$126:$Z$189,1+$A$187-Assumptions!$B$79),$Z$187&gt;INDEX($Z$126:$Z$189,1+$A$187+Assumptions!$B$79)),IF($D$187=1,$AA$187&gt;=INDEX($AA$126:$AA$189,1+$A$187-Assumptions!$B$80),$AA$187&gt;INDEX($AA$126:$AA$189,1+$A$187+Assumptions!$B$80)),IF($E$187=1,$AB$187&gt;=INDEX($AB$126:$AB$189,1+$A$187-Assumptions!$B$81),$AB$187&gt;INDEX($AB$126:$AB$189,1+$A$187+Assumptions!$B$81)),IF($F$187=1,$AC$187&gt;=INDEX($AC$126:$AC$189,1+$A$187-Assumptions!$B$82),$AC$187&gt;INDEX($AC$126:$AC$189,1+$A$187+Assumptions!$B$82)),IF($G$187=1,$AD$187&gt;=INDEX($AD$126:$AD$189,1+$A$187-Assumptions!$B$83),$AD$187&gt;INDEX($AD$126:$AD$189,1+$A$187+Assumptions!$B$83))),1,0)</f>
        <v>0</v>
      </c>
      <c r="AK187" s="16"/>
      <c r="AL187" s="16"/>
    </row>
    <row r="188" customFormat="false" ht="23.85" hidden="true" customHeight="false" outlineLevel="0" collapsed="false">
      <c r="A188" s="6" t="n">
        <f aca="false">ROW()-ROW($A$126)+Assumptions!$B$4</f>
        <v>62</v>
      </c>
      <c r="B188" s="18" t="n">
        <f aca="false">MOD(QUOTIENT($A$188,Assumptions!$B$78),2)</f>
        <v>1</v>
      </c>
      <c r="C188" s="18" t="n">
        <f aca="false">MOD(QUOTIENT($A$188,Assumptions!$B$79),2)</f>
        <v>1</v>
      </c>
      <c r="D188" s="18" t="n">
        <f aca="false">MOD(QUOTIENT($A$188,Assumptions!$B$80),2)</f>
        <v>1</v>
      </c>
      <c r="E188" s="18" t="n">
        <f aca="false">MOD(QUOTIENT($A$188,Assumptions!$B$81),2)</f>
        <v>1</v>
      </c>
      <c r="F188" s="18" t="n">
        <f aca="false">MOD(QUOTIENT($A$188,Assumptions!$B$82),2)</f>
        <v>1</v>
      </c>
      <c r="G188" s="18" t="n">
        <f aca="false">MOD(QUOTIENT($A$188,Assumptions!$B$83),2)</f>
        <v>0</v>
      </c>
      <c r="H188" s="18" t="n">
        <f aca="false">IF($B$188=1,MIN(Assumptions!$B$66,MAX(Assumptions!$B$4,Assumptions!$B$24-(Assumptions!$B$4))),Assumptions!$B$4)</f>
        <v>300000000</v>
      </c>
      <c r="I188" s="18" t="n">
        <f aca="false">IF($C$188=1,MIN(Assumptions!$B$61,MAX(Assumptions!$B$4,Assumptions!$B$24-($H$188))),Assumptions!$B$4)</f>
        <v>100000000</v>
      </c>
      <c r="J188" s="18" t="n">
        <f aca="false">IF($D$188=1,MIN(Assumptions!$B$56,MAX(Assumptions!$B$4,Assumptions!$B$24-($H$188+$I$188))),Assumptions!$B$4)</f>
        <v>60000000</v>
      </c>
      <c r="K188" s="18" t="n">
        <f aca="false">IF($E$188=1,MIN(Assumptions!$B$51,MAX(Assumptions!$B$4,Assumptions!$B$24-($H$188+$I$188+$J$188))),Assumptions!$B$4)</f>
        <v>30000000</v>
      </c>
      <c r="L188" s="18" t="n">
        <f aca="false">IF($F$188=1,MIN(Assumptions!$B$46,MAX(Assumptions!$B$4,Assumptions!$B$24-($H$188+$I$188+$J$188+$K$188))),Assumptions!$B$4)</f>
        <v>15000000</v>
      </c>
      <c r="M188" s="18" t="n">
        <f aca="false">IF($G$188=1,MIN(Assumptions!$B$41,MAX(Assumptions!$B$4,Assumptions!$B$24-($H$188+$I$188+$J$188+$K$188+$L$188))),Assumptions!$B$4)</f>
        <v>0</v>
      </c>
      <c r="N188" s="18" t="n">
        <f aca="false">MAX(Assumptions!$B$4,Assumptions!$B$24-($H$188+$I$188+$J$188+$K$188+$L$188+$M$188))</f>
        <v>195000000</v>
      </c>
      <c r="O188" s="18" t="n">
        <f aca="false">$J$112+$O$112+Assumptions!$B$20+IF($B$188=0,$AI$112,Assumptions!$B$4)+IF($C$188=0,$AF$112,Assumptions!$B$4)+IF($D$188=0,$AC$112,Assumptions!$B$4)+IF($E$188=0,$Z$112,Assumptions!$B$4)+IF($F$188=0,$W$112,Assumptions!$B$4)+IF($G$188=0,$T$112,Assumptions!$B$4)</f>
        <v>14280512.8289884</v>
      </c>
      <c r="P188" s="18" t="n">
        <f aca="false">IF(($N$188+Assumptions!$B$14*Assumptions!$B$13)&gt;($C$4*Assumptions!$B$7/Assumptions!$B$11),($C$4*Assumptions!$B$7/Assumptions!$B$11)*($O$188+Assumptions!$B$14)/($N$188+Assumptions!$B$14*Assumptions!$B$13-($C$4*Assumptions!$B$7/Assumptions!$B$11)),NA())</f>
        <v>14048801.4382228</v>
      </c>
      <c r="Q188" s="18" t="n">
        <f aca="false">IFERROR(($N$188+Assumptions!$B$14*Assumptions!$B$13)/($O$188+Assumptions!$B$14+$P$188),NA())</f>
        <v>6.40624044661457</v>
      </c>
      <c r="R188" s="18" t="n">
        <f aca="false">AND(ISNUMBER($P$188),$P$188&gt;Assumptions!$B$4,$Q$188&gt;Assumptions!$B$13)</f>
        <v>1</v>
      </c>
      <c r="S188" s="18" t="n">
        <f aca="false">IF($N$188&gt;($C$4*Assumptions!$B$7/Assumptions!$B$11),($C$4*Assumptions!$B$7/Assumptions!$B$11)*$O$188/($N$188-($C$4*Assumptions!$B$7/Assumptions!$B$11)),NA())</f>
        <v>12240439.5677043</v>
      </c>
      <c r="T188" s="18" t="n">
        <f aca="false">IFERROR($N$188/($O$188+$S$188),NA())</f>
        <v>7.3526771242317</v>
      </c>
      <c r="U188" s="18" t="n">
        <f aca="false">AND(ISNUMBER($S$188),$S$188&gt;Assumptions!$B$4,$T$188&lt;=Assumptions!$B$13)</f>
        <v>0</v>
      </c>
      <c r="V188" s="18" t="n">
        <f aca="false">IF($R$188,$P$188,IF($U$188,$S$188,NA()))</f>
        <v>14048801.4382228</v>
      </c>
      <c r="W188" s="18" t="n">
        <f aca="false">IF($R$188,$Q$188,IF($U$188,$T$188,NA()))</f>
        <v>6.40624044661457</v>
      </c>
      <c r="X188" s="18" t="n">
        <f aca="false">$R$188</f>
        <v>1</v>
      </c>
      <c r="Y188" s="18" t="n">
        <f aca="false">IF($B$188=1,$H$188,$AI$112*$W$188)</f>
        <v>300000000</v>
      </c>
      <c r="Z188" s="18" t="n">
        <f aca="false">IF($C$188=1,$I$188,$AF$112*$W$188)</f>
        <v>100000000</v>
      </c>
      <c r="AA188" s="18" t="n">
        <f aca="false">IF($D$188=1,$J$188,$AC$112*$W$188)</f>
        <v>60000000</v>
      </c>
      <c r="AB188" s="18" t="n">
        <f aca="false">IF($E$188=1,$K$188,$Z$112*$W$188)</f>
        <v>30000000</v>
      </c>
      <c r="AC188" s="18" t="n">
        <f aca="false">IF($F$188=1,$L$188,$W$112*$W$188)</f>
        <v>15000000</v>
      </c>
      <c r="AD188" s="18" t="n">
        <f aca="false">IF($G$188=1,$M$188,$T$112*$W$188)</f>
        <v>32031202.2330729</v>
      </c>
      <c r="AE188" s="18" t="n">
        <f aca="false">($C$4*Assumptions!$B$7/Assumptions!$B$11)</f>
        <v>90000000</v>
      </c>
      <c r="AF188" s="18" t="n">
        <f aca="false">($J$112+$O$112)*$W$188</f>
        <v>1797032.63085955</v>
      </c>
      <c r="AG188" s="18" t="n">
        <f aca="false">Assumptions!$B$20*$W$188</f>
        <v>57656164.0195312</v>
      </c>
      <c r="AH188" s="18" t="n">
        <f aca="false">IF($R$188,Assumptions!$B$14*($W$188-Assumptions!$B$13),Assumptions!$B$4)</f>
        <v>13515601.1165364</v>
      </c>
      <c r="AI188" s="18" t="n">
        <f aca="false">$Y$188+$Z$188+$AA$188+$AB$188+$AC$188+$AD$188+$AE$188+$AF$188+$AG$188+$AH$188</f>
        <v>700000000</v>
      </c>
      <c r="AJ188" s="18" t="n">
        <f aca="false">IF(AND(ISNUMBER($V$188),($C$4*Assumptions!$B$7/Assumptions!$B$11)&gt;=Assumptions!$B$67,IF($B$188=1,$Y$188&gt;=INDEX($Y$126:$Y$189,1+$A$188-Assumptions!$B$78),$Y$188&gt;INDEX($Y$126:$Y$189,1+$A$188+Assumptions!$B$78)),IF($C$188=1,$Z$188&gt;=INDEX($Z$126:$Z$189,1+$A$188-Assumptions!$B$79),$Z$188&gt;INDEX($Z$126:$Z$189,1+$A$188+Assumptions!$B$79)),IF($D$188=1,$AA$188&gt;=INDEX($AA$126:$AA$189,1+$A$188-Assumptions!$B$80),$AA$188&gt;INDEX($AA$126:$AA$189,1+$A$188+Assumptions!$B$80)),IF($E$188=1,$AB$188&gt;=INDEX($AB$126:$AB$189,1+$A$188-Assumptions!$B$81),$AB$188&gt;INDEX($AB$126:$AB$189,1+$A$188+Assumptions!$B$81)),IF($F$188=1,$AC$188&gt;=INDEX($AC$126:$AC$189,1+$A$188-Assumptions!$B$82),$AC$188&gt;INDEX($AC$126:$AC$189,1+$A$188+Assumptions!$B$82)),IF($G$188=1,$AD$188&gt;=INDEX($AD$126:$AD$189,1+$A$188-Assumptions!$B$83),$AD$188&gt;INDEX($AD$126:$AD$189,1+$A$188+Assumptions!$B$83))),1,0)</f>
        <v>0</v>
      </c>
      <c r="AK188" s="16"/>
      <c r="AL188" s="16"/>
    </row>
    <row r="189" customFormat="false" ht="23.85" hidden="true" customHeight="false" outlineLevel="0" collapsed="false">
      <c r="A189" s="6" t="n">
        <f aca="false">ROW()-ROW($A$126)+Assumptions!$B$4</f>
        <v>63</v>
      </c>
      <c r="B189" s="18" t="n">
        <f aca="false">MOD(QUOTIENT($A$189,Assumptions!$B$78),2)</f>
        <v>1</v>
      </c>
      <c r="C189" s="18" t="n">
        <f aca="false">MOD(QUOTIENT($A$189,Assumptions!$B$79),2)</f>
        <v>1</v>
      </c>
      <c r="D189" s="18" t="n">
        <f aca="false">MOD(QUOTIENT($A$189,Assumptions!$B$80),2)</f>
        <v>1</v>
      </c>
      <c r="E189" s="18" t="n">
        <f aca="false">MOD(QUOTIENT($A$189,Assumptions!$B$81),2)</f>
        <v>1</v>
      </c>
      <c r="F189" s="18" t="n">
        <f aca="false">MOD(QUOTIENT($A$189,Assumptions!$B$82),2)</f>
        <v>1</v>
      </c>
      <c r="G189" s="18" t="n">
        <f aca="false">MOD(QUOTIENT($A$189,Assumptions!$B$83),2)</f>
        <v>1</v>
      </c>
      <c r="H189" s="18" t="n">
        <f aca="false">IF($B$189=1,MIN(Assumptions!$B$66,MAX(Assumptions!$B$4,Assumptions!$B$24-(Assumptions!$B$4))),Assumptions!$B$4)</f>
        <v>300000000</v>
      </c>
      <c r="I189" s="18" t="n">
        <f aca="false">IF($C$189=1,MIN(Assumptions!$B$61,MAX(Assumptions!$B$4,Assumptions!$B$24-($H$189))),Assumptions!$B$4)</f>
        <v>100000000</v>
      </c>
      <c r="J189" s="18" t="n">
        <f aca="false">IF($D$189=1,MIN(Assumptions!$B$56,MAX(Assumptions!$B$4,Assumptions!$B$24-($H$189+$I$189))),Assumptions!$B$4)</f>
        <v>60000000</v>
      </c>
      <c r="K189" s="18" t="n">
        <f aca="false">IF($E$189=1,MIN(Assumptions!$B$51,MAX(Assumptions!$B$4,Assumptions!$B$24-($H$189+$I$189+$J$189))),Assumptions!$B$4)</f>
        <v>30000000</v>
      </c>
      <c r="L189" s="18" t="n">
        <f aca="false">IF($F$189=1,MIN(Assumptions!$B$46,MAX(Assumptions!$B$4,Assumptions!$B$24-($H$189+$I$189+$J$189+$K$189))),Assumptions!$B$4)</f>
        <v>15000000</v>
      </c>
      <c r="M189" s="18" t="n">
        <f aca="false">IF($G$189=1,MIN(Assumptions!$B$41,MAX(Assumptions!$B$4,Assumptions!$B$24-($H$189+$I$189+$J$189+$K$189+$L$189))),Assumptions!$B$4)</f>
        <v>5000000</v>
      </c>
      <c r="N189" s="18" t="n">
        <f aca="false">MAX(Assumptions!$B$4,Assumptions!$B$24-($H$189+$I$189+$J$189+$K$189+$L$189+$M$189))</f>
        <v>190000000</v>
      </c>
      <c r="O189" s="18" t="n">
        <f aca="false">$J$112+$O$112+Assumptions!$B$20+IF($B$189=0,$AI$112,Assumptions!$B$4)+IF($C$189=0,$AF$112,Assumptions!$B$4)+IF($D$189=0,$AC$112,Assumptions!$B$4)+IF($E$189=0,$Z$112,Assumptions!$B$4)+IF($F$189=0,$W$112,Assumptions!$B$4)+IF($G$189=0,$T$112,Assumptions!$B$4)</f>
        <v>9280512.82898837</v>
      </c>
      <c r="P189" s="18" t="n">
        <f aca="false">IF(($N$189+Assumptions!$B$14*Assumptions!$B$13)&gt;($C$4*Assumptions!$B$7/Assumptions!$B$11),($C$4*Assumptions!$B$7/Assumptions!$B$11)*($O$189+Assumptions!$B$14)/($N$189+Assumptions!$B$14*Assumptions!$B$13-($C$4*Assumptions!$B$7/Assumptions!$B$11)),NA())</f>
        <v>10343864.9230142</v>
      </c>
      <c r="Q189" s="18" t="n">
        <f aca="false">IFERROR(($N$189+Assumptions!$B$14*Assumptions!$B$13)/($O$189+Assumptions!$B$14+$P$189),NA())</f>
        <v>8.70080967509137</v>
      </c>
      <c r="R189" s="18" t="n">
        <f aca="false">AND(ISNUMBER($P$189),$P$189&gt;Assumptions!$B$4,$Q$189&gt;Assumptions!$B$13)</f>
        <v>1</v>
      </c>
      <c r="S189" s="18" t="n">
        <f aca="false">IF($N$189&gt;($C$4*Assumptions!$B$7/Assumptions!$B$11),($C$4*Assumptions!$B$7/Assumptions!$B$11)*$O$189/($N$189-($C$4*Assumptions!$B$7/Assumptions!$B$11)),NA())</f>
        <v>8352461.54608953</v>
      </c>
      <c r="T189" s="18" t="n">
        <f aca="false">IFERROR($N$189/($O$189+$S$189),NA())</f>
        <v>10.7752666089359</v>
      </c>
      <c r="U189" s="18" t="n">
        <f aca="false">AND(ISNUMBER($S$189),$S$189&gt;Assumptions!$B$4,$T$189&lt;=Assumptions!$B$13)</f>
        <v>0</v>
      </c>
      <c r="V189" s="18" t="n">
        <f aca="false">IF($R$189,$P$189,IF($U$189,$S$189,NA()))</f>
        <v>10343864.9230142</v>
      </c>
      <c r="W189" s="18" t="n">
        <f aca="false">IF($R$189,$Q$189,IF($U$189,$T$189,NA()))</f>
        <v>8.70080967509137</v>
      </c>
      <c r="X189" s="18" t="n">
        <f aca="false">$R$189</f>
        <v>1</v>
      </c>
      <c r="Y189" s="18" t="n">
        <f aca="false">IF($B$189=1,$H$189,$AI$112*$W$189)</f>
        <v>300000000</v>
      </c>
      <c r="Z189" s="18" t="n">
        <f aca="false">IF($C$189=1,$I$189,$AF$112*$W$189)</f>
        <v>100000000</v>
      </c>
      <c r="AA189" s="18" t="n">
        <f aca="false">IF($D$189=1,$J$189,$AC$112*$W$189)</f>
        <v>60000000</v>
      </c>
      <c r="AB189" s="18" t="n">
        <f aca="false">IF($E$189=1,$K$189,$Z$112*$W$189)</f>
        <v>30000000</v>
      </c>
      <c r="AC189" s="18" t="n">
        <f aca="false">IF($F$189=1,$L$189,$W$112*$W$189)</f>
        <v>15000000</v>
      </c>
      <c r="AD189" s="18" t="n">
        <f aca="false">IF($G$189=1,$M$189,$T$112*$W$189)</f>
        <v>5000000</v>
      </c>
      <c r="AE189" s="18" t="n">
        <f aca="false">($C$4*Assumptions!$B$7/Assumptions!$B$11)</f>
        <v>90000000</v>
      </c>
      <c r="AF189" s="18" t="n">
        <f aca="false">($J$112+$O$112)*$W$189</f>
        <v>2440688.73644923</v>
      </c>
      <c r="AG189" s="18" t="n">
        <f aca="false">Assumptions!$B$20*$W$189</f>
        <v>78307287.0758223</v>
      </c>
      <c r="AH189" s="18" t="n">
        <f aca="false">IF($R$189,Assumptions!$B$14*($W$189-Assumptions!$B$13),Assumptions!$B$4)</f>
        <v>19252024.1877284</v>
      </c>
      <c r="AI189" s="18" t="n">
        <f aca="false">$Y$189+$Z$189+$AA$189+$AB$189+$AC$189+$AD$189+$AE$189+$AF$189+$AG$189+$AH$189</f>
        <v>700000000</v>
      </c>
      <c r="AJ189" s="18" t="n">
        <f aca="false">IF(AND(ISNUMBER($V$189),($C$4*Assumptions!$B$7/Assumptions!$B$11)&gt;=Assumptions!$B$67,IF($B$189=1,$Y$189&gt;=INDEX($Y$126:$Y$189,1+$A$189-Assumptions!$B$78),$Y$189&gt;INDEX($Y$126:$Y$189,1+$A$189+Assumptions!$B$78)),IF($C$189=1,$Z$189&gt;=INDEX($Z$126:$Z$189,1+$A$189-Assumptions!$B$79),$Z$189&gt;INDEX($Z$126:$Z$189,1+$A$189+Assumptions!$B$79)),IF($D$189=1,$AA$189&gt;=INDEX($AA$126:$AA$189,1+$A$189-Assumptions!$B$80),$AA$189&gt;INDEX($AA$126:$AA$189,1+$A$189+Assumptions!$B$80)),IF($E$189=1,$AB$189&gt;=INDEX($AB$126:$AB$189,1+$A$189-Assumptions!$B$81),$AB$189&gt;INDEX($AB$126:$AB$189,1+$A$189+Assumptions!$B$81)),IF($F$189=1,$AC$189&gt;=INDEX($AC$126:$AC$189,1+$A$189-Assumptions!$B$82),$AC$189&gt;INDEX($AC$126:$AC$189,1+$A$189+Assumptions!$B$82)),IF($G$189=1,$AD$189&gt;=INDEX($AD$126:$AD$189,1+$A$189-Assumptions!$B$83),$AD$189&gt;INDEX($AD$126:$AD$189,1+$A$189+Assumptions!$B$83))),1,0)</f>
        <v>0</v>
      </c>
      <c r="AK189" s="16"/>
      <c r="AL189" s="16"/>
    </row>
    <row r="190" customFormat="false" ht="15" hidden="false" customHeight="false" outlineLevel="0" collapsed="false"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</row>
    <row r="191" customFormat="false" ht="15" hidden="false" customHeight="false" outlineLevel="0" collapsed="false"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</row>
    <row r="192" customFormat="false" ht="15" hidden="false" customHeight="false" outlineLevel="0" collapsed="false"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</row>
    <row r="193" customFormat="false" ht="15" hidden="false" customHeight="false" outlineLevel="0" collapsed="false"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</row>
    <row r="194" customFormat="false" ht="15" hidden="false" customHeight="false" outlineLevel="0" collapsed="false"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</row>
    <row r="195" customFormat="false" ht="15" hidden="false" customHeight="false" outlineLevel="0" collapsed="false"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</row>
    <row r="196" customFormat="false" ht="15" hidden="false" customHeight="false" outlineLevel="0" collapsed="false"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</row>
    <row r="197" customFormat="false" ht="15" hidden="false" customHeight="false" outlineLevel="0" collapsed="false"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</row>
    <row r="198" customFormat="false" ht="15" hidden="false" customHeight="false" outlineLevel="0" collapsed="false"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</row>
    <row r="199" customFormat="false" ht="15" hidden="false" customHeight="false" outlineLevel="0" collapsed="false"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</row>
    <row r="200" customFormat="false" ht="15" hidden="false" customHeight="false" outlineLevel="0" collapsed="false"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</row>
    <row r="201" customFormat="false" ht="15" hidden="false" customHeight="false" outlineLevel="0" collapsed="false"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</row>
    <row r="202" customFormat="false" ht="15" hidden="false" customHeight="false" outlineLevel="0" collapsed="false"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</row>
    <row r="203" customFormat="false" ht="15" hidden="false" customHeight="false" outlineLevel="0" collapsed="false"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</row>
    <row r="204" customFormat="false" ht="15" hidden="false" customHeight="false" outlineLevel="0" collapsed="false"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</row>
    <row r="205" customFormat="false" ht="15" hidden="false" customHeight="false" outlineLevel="0" collapsed="false"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</row>
    <row r="206" customFormat="false" ht="15" hidden="false" customHeight="false" outlineLevel="0" collapsed="false"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</row>
    <row r="207" customFormat="false" ht="15" hidden="false" customHeight="false" outlineLevel="0" collapsed="false"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</row>
    <row r="208" customFormat="false" ht="15" hidden="false" customHeight="false" outlineLevel="0" collapsed="false"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</row>
    <row r="209" customFormat="false" ht="15" hidden="false" customHeight="false" outlineLevel="0" collapsed="false"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</row>
    <row r="210" customFormat="false" ht="15" hidden="false" customHeight="false" outlineLevel="0" collapsed="false"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</row>
    <row r="211" customFormat="false" ht="15" hidden="false" customHeight="false" outlineLevel="0" collapsed="false"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</row>
    <row r="212" customFormat="false" ht="15" hidden="false" customHeight="false" outlineLevel="0" collapsed="false"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</row>
    <row r="213" customFormat="false" ht="15" hidden="false" customHeight="false" outlineLevel="0" collapsed="false"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</row>
    <row r="214" customFormat="false" ht="15" hidden="false" customHeight="false" outlineLevel="0" collapsed="false"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</row>
    <row r="215" customFormat="false" ht="23.85" hidden="true" customHeight="false" outlineLevel="0" collapsed="false">
      <c r="A215" s="6" t="str">
        <f aca="false">Assumptions!$I$101</f>
        <v>Code</v>
      </c>
      <c r="B215" s="18" t="str">
        <f aca="false">Assumptions!$I$103</f>
        <v>E bit</v>
      </c>
      <c r="C215" s="18" t="str">
        <f aca="false">Assumptions!$I$104</f>
        <v>D bit</v>
      </c>
      <c r="D215" s="18" t="str">
        <f aca="false">Assumptions!$I$105</f>
        <v>C bit</v>
      </c>
      <c r="E215" s="18" t="str">
        <f aca="false">Assumptions!$I$106</f>
        <v>B bit</v>
      </c>
      <c r="F215" s="18" t="str">
        <f aca="false">Assumptions!$I$107</f>
        <v>A bit</v>
      </c>
      <c r="G215" s="18" t="str">
        <f aca="false">Assumptions!$I$108</f>
        <v>Seed bit</v>
      </c>
      <c r="H215" s="18" t="str">
        <f aca="false">Assumptions!$I$110</f>
        <v>E pref paid</v>
      </c>
      <c r="I215" s="18" t="str">
        <f aca="false">Assumptions!$I$111</f>
        <v>D pref paid</v>
      </c>
      <c r="J215" s="18" t="str">
        <f aca="false">Assumptions!$I$112</f>
        <v>C pref paid</v>
      </c>
      <c r="K215" s="18" t="str">
        <f aca="false">Assumptions!$I$113</f>
        <v>B pref paid</v>
      </c>
      <c r="L215" s="18" t="str">
        <f aca="false">Assumptions!$I$114</f>
        <v>A pref paid</v>
      </c>
      <c r="M215" s="18" t="str">
        <f aca="false">Assumptions!$I$115</f>
        <v>Seed pref paid</v>
      </c>
      <c r="N215" s="18" t="str">
        <f aca="false">Assumptions!$I$117</f>
        <v>Residual</v>
      </c>
      <c r="O215" s="18" t="str">
        <f aca="false">Assumptions!$I$166</f>
        <v>S0 shares</v>
      </c>
      <c r="P215" s="18" t="str">
        <f aca="false">Assumptions!$I$167</f>
        <v>X ITM</v>
      </c>
      <c r="Q215" s="18" t="str">
        <f aca="false">Assumptions!$I$168</f>
        <v>PPS ITM</v>
      </c>
      <c r="R215" s="18" t="str">
        <f aca="false">Assumptions!$I$169</f>
        <v>Valid ITM</v>
      </c>
      <c r="S215" s="18" t="str">
        <f aca="false">Assumptions!$I$170</f>
        <v>X OTM</v>
      </c>
      <c r="T215" s="18" t="str">
        <f aca="false">Assumptions!$I$171</f>
        <v>PPS OTM</v>
      </c>
      <c r="U215" s="18" t="str">
        <f aca="false">Assumptions!$I$172</f>
        <v>Valid OTM</v>
      </c>
      <c r="V215" s="18" t="str">
        <f aca="false">Assumptions!$I$173</f>
        <v>Required F shares</v>
      </c>
      <c r="W215" s="18" t="str">
        <f aca="false">Assumptions!$I$120</f>
        <v>Common PPS</v>
      </c>
      <c r="X215" s="18" t="str">
        <f aca="false">Assumptions!$I$119</f>
        <v>Options ITM</v>
      </c>
      <c r="Y215" s="18" t="str">
        <f aca="false">Assumptions!$I$122</f>
        <v>E proceeds</v>
      </c>
      <c r="Z215" s="18" t="str">
        <f aca="false">Assumptions!$I$123</f>
        <v>D proceeds</v>
      </c>
      <c r="AA215" s="18" t="str">
        <f aca="false">Assumptions!$I$124</f>
        <v>C proceeds</v>
      </c>
      <c r="AB215" s="18" t="str">
        <f aca="false">Assumptions!$I$125</f>
        <v>B proceeds</v>
      </c>
      <c r="AC215" s="18" t="str">
        <f aca="false">Assumptions!$I$126</f>
        <v>A proceeds</v>
      </c>
      <c r="AD215" s="18" t="str">
        <f aca="false">Assumptions!$I$127</f>
        <v>Seed proceeds</v>
      </c>
      <c r="AE215" s="18" t="str">
        <f aca="false">Assumptions!$I$121</f>
        <v>F proceeds</v>
      </c>
      <c r="AF215" s="18" t="str">
        <f aca="false">Assumptions!$I$128</f>
        <v>Notes proceeds</v>
      </c>
      <c r="AG215" s="18" t="str">
        <f aca="false">Assumptions!$I$174</f>
        <v>Common proceeds</v>
      </c>
      <c r="AH215" s="18" t="str">
        <f aca="false">Assumptions!$I$175</f>
        <v>Options proceeds</v>
      </c>
      <c r="AI215" s="18" t="str">
        <f aca="false">Assumptions!$I$176</f>
        <v>Total</v>
      </c>
      <c r="AJ215" s="18" t="str">
        <f aca="false">Assumptions!$I$132</f>
        <v>Stable flag</v>
      </c>
      <c r="AK215" s="16"/>
      <c r="AL215" s="18" t="n">
        <f aca="false">IF(SUM($AJ$216:$AJ$279)=Assumptions!$B$4,NA(),SUMPRODUCT($AJ$216:$AJ$279,$A$216:$A$279)/SUM($AJ$216:$AJ$279))</f>
        <v>60</v>
      </c>
    </row>
    <row r="216" customFormat="false" ht="23.85" hidden="true" customHeight="false" outlineLevel="0" collapsed="false">
      <c r="A216" s="6" t="n">
        <f aca="false">ROW()-ROW($A$216)+Assumptions!$B$4</f>
        <v>0</v>
      </c>
      <c r="B216" s="18" t="n">
        <f aca="false">MOD(QUOTIENT($A$216,Assumptions!$B$78),2)</f>
        <v>0</v>
      </c>
      <c r="C216" s="18" t="n">
        <f aca="false">MOD(QUOTIENT($A$216,Assumptions!$B$79),2)</f>
        <v>0</v>
      </c>
      <c r="D216" s="18" t="n">
        <f aca="false">MOD(QUOTIENT($A$216,Assumptions!$B$80),2)</f>
        <v>0</v>
      </c>
      <c r="E216" s="18" t="n">
        <f aca="false">MOD(QUOTIENT($A$216,Assumptions!$B$81),2)</f>
        <v>0</v>
      </c>
      <c r="F216" s="18" t="n">
        <f aca="false">MOD(QUOTIENT($A$216,Assumptions!$B$82),2)</f>
        <v>0</v>
      </c>
      <c r="G216" s="18" t="n">
        <f aca="false">MOD(QUOTIENT($A$216,Assumptions!$B$83),2)</f>
        <v>0</v>
      </c>
      <c r="H216" s="18" t="n">
        <f aca="false">IF($B$216=1,MIN(Assumptions!$B$66,MAX(Assumptions!$B$4,Assumptions!$B$24-(Assumptions!$B$4))),Assumptions!$B$4)</f>
        <v>0</v>
      </c>
      <c r="I216" s="18" t="n">
        <f aca="false">IF($C$216=1,MIN(Assumptions!$B$61,MAX(Assumptions!$B$4,Assumptions!$B$24-($H$216))),Assumptions!$B$4)</f>
        <v>0</v>
      </c>
      <c r="J216" s="18" t="n">
        <f aca="false">IF($D$216=1,MIN(Assumptions!$B$56,MAX(Assumptions!$B$4,Assumptions!$B$24-($H$216+$I$216))),Assumptions!$B$4)</f>
        <v>0</v>
      </c>
      <c r="K216" s="18" t="n">
        <f aca="false">IF($E$216=1,MIN(Assumptions!$B$51,MAX(Assumptions!$B$4,Assumptions!$B$24-($H$216+$I$216+$J$216))),Assumptions!$B$4)</f>
        <v>0</v>
      </c>
      <c r="L216" s="18" t="n">
        <f aca="false">IF($F$216=1,MIN(Assumptions!$B$46,MAX(Assumptions!$B$4,Assumptions!$B$24-($H$216+$I$216+$J$216+$K$216))),Assumptions!$B$4)</f>
        <v>0</v>
      </c>
      <c r="M216" s="18" t="n">
        <f aca="false">IF($G$216=1,MIN(Assumptions!$B$41,MAX(Assumptions!$B$4,Assumptions!$B$24-($H$216+$I$216+$J$216+$K$216+$L$216))),Assumptions!$B$4)</f>
        <v>0</v>
      </c>
      <c r="N216" s="18" t="n">
        <f aca="false">MAX(Assumptions!$B$4,Assumptions!$B$24-($H$216+$I$216+$J$216+$K$216+$L$216+$M$216))</f>
        <v>700000000</v>
      </c>
      <c r="O216" s="18" t="n">
        <f aca="false">$J$112+$O$112+Assumptions!$B$20+IF($B$216=0,$AI$112,Assumptions!$B$4)+IF($C$216=0,$AF$112,Assumptions!$B$4)+IF($D$216=0,$AC$112,Assumptions!$B$4)+IF($E$216=0,$Z$112,Assumptions!$B$4)+IF($F$216=0,$W$112,Assumptions!$B$4)+IF($G$216=0,$T$112,Assumptions!$B$4)</f>
        <v>32547484.4666011</v>
      </c>
      <c r="P216" s="18" t="n">
        <f aca="false">IF(($N$216+Assumptions!$B$14*Assumptions!$B$13)&gt;($C$5*Assumptions!$B$7/Assumptions!$B$11),($C$5*Assumptions!$B$7/Assumptions!$B$11)*($O$216+Assumptions!$B$14)/($N$216+Assumptions!$B$14*Assumptions!$B$13-($C$5*Assumptions!$B$7/Assumptions!$B$11)),NA())</f>
        <v>7220082.63689635</v>
      </c>
      <c r="Q216" s="18" t="n">
        <f aca="false">IFERROR(($N$216+Assumptions!$B$14*Assumptions!$B$13)/($O$216+Assumptions!$B$14+$P$216),NA())</f>
        <v>16.6203083863294</v>
      </c>
      <c r="R216" s="18" t="n">
        <f aca="false">AND(ISNUMBER($P$216),$P$216&gt;Assumptions!$B$4,$Q$216&gt;Assumptions!$B$13)</f>
        <v>1</v>
      </c>
      <c r="S216" s="18" t="n">
        <f aca="false">IF($N$216&gt;($C$5*Assumptions!$B$7/Assumptions!$B$11),($C$5*Assumptions!$B$7/Assumptions!$B$11)*$O$216/($N$216-($C$5*Assumptions!$B$7/Assumptions!$B$11)),NA())</f>
        <v>6733962.3034347</v>
      </c>
      <c r="T216" s="18" t="n">
        <f aca="false">IFERROR($N$216/($O$216+$S$216),NA())</f>
        <v>17.8201175760656</v>
      </c>
      <c r="U216" s="18" t="n">
        <f aca="false">AND(ISNUMBER($S$216),$S$216&gt;Assumptions!$B$4,$T$216&lt;=Assumptions!$B$13)</f>
        <v>0</v>
      </c>
      <c r="V216" s="18" t="n">
        <f aca="false">IF($R$216,$P$216,IF($U$216,$S$216,NA()))</f>
        <v>7220082.63689635</v>
      </c>
      <c r="W216" s="18" t="n">
        <f aca="false">IF($R$216,$Q$216,IF($U$216,$T$216,NA()))</f>
        <v>16.6203083863294</v>
      </c>
      <c r="X216" s="18" t="n">
        <f aca="false">$R$216</f>
        <v>1</v>
      </c>
      <c r="Y216" s="18" t="n">
        <f aca="false">IF($B$216=1,$H$216,$AI$112*$W$216)</f>
        <v>101937674.441417</v>
      </c>
      <c r="Z216" s="18" t="n">
        <f aca="false">IF($C$216=1,$I$216,$AF$112*$W$216)</f>
        <v>28813820.2422134</v>
      </c>
      <c r="AA216" s="18" t="n">
        <f aca="false">IF($D$216=1,$J$216,$AC$112*$W$216)</f>
        <v>39888740.1271906</v>
      </c>
      <c r="AB216" s="18" t="n">
        <f aca="false">IF($E$216=1,$K$216,$Z$112*$W$216)</f>
        <v>49860925.1589883</v>
      </c>
      <c r="AC216" s="18" t="n">
        <f aca="false">IF($F$216=1,$L$216,$W$112*$W$216)</f>
        <v>83101541.9316472</v>
      </c>
      <c r="AD216" s="18" t="n">
        <f aca="false">IF($G$216=1,$M$216,$T$112*$W$216)</f>
        <v>83101541.9316472</v>
      </c>
      <c r="AE216" s="18" t="n">
        <f aca="false">($C$5*Assumptions!$B$7/Assumptions!$B$11)</f>
        <v>120000000</v>
      </c>
      <c r="AF216" s="18" t="n">
        <f aca="false">($J$112+$O$112)*$W$216</f>
        <v>4662209.72410833</v>
      </c>
      <c r="AG216" s="18" t="n">
        <f aca="false">Assumptions!$B$20*$W$216</f>
        <v>149582775.476965</v>
      </c>
      <c r="AH216" s="18" t="n">
        <f aca="false">IF($R$216,Assumptions!$B$14*($W$216-Assumptions!$B$13),Assumptions!$B$4)</f>
        <v>39050770.9658236</v>
      </c>
      <c r="AI216" s="18" t="n">
        <f aca="false">$Y$216+$Z$216+$AA$216+$AB$216+$AC$216+$AD$216+$AE$216+$AF$216+$AG$216+$AH$216</f>
        <v>700000000</v>
      </c>
      <c r="AJ216" s="18" t="n">
        <f aca="false">IF(AND(ISNUMBER($V$216),($C$5*Assumptions!$B$7/Assumptions!$B$11)&gt;=Assumptions!$B$67,IF($B$216=1,$Y$216&gt;=INDEX($Y$216:$Y$279,1+$A$216-Assumptions!$B$78),$Y$216&gt;INDEX($Y$216:$Y$279,1+$A$216+Assumptions!$B$78)),IF($C$216=1,$Z$216&gt;=INDEX($Z$216:$Z$279,1+$A$216-Assumptions!$B$79),$Z$216&gt;INDEX($Z$216:$Z$279,1+$A$216+Assumptions!$B$79)),IF($D$216=1,$AA$216&gt;=INDEX($AA$216:$AA$279,1+$A$216-Assumptions!$B$80),$AA$216&gt;INDEX($AA$216:$AA$279,1+$A$216+Assumptions!$B$80)),IF($E$216=1,$AB$216&gt;=INDEX($AB$216:$AB$279,1+$A$216-Assumptions!$B$81),$AB$216&gt;INDEX($AB$216:$AB$279,1+$A$216+Assumptions!$B$81)),IF($F$216=1,$AC$216&gt;=INDEX($AC$216:$AC$279,1+$A$216-Assumptions!$B$82),$AC$216&gt;INDEX($AC$216:$AC$279,1+$A$216+Assumptions!$B$82)),IF($G$216=1,$AD$216&gt;=INDEX($AD$216:$AD$279,1+$A$216-Assumptions!$B$83),$AD$216&gt;INDEX($AD$216:$AD$279,1+$A$216+Assumptions!$B$83))),1,0)</f>
        <v>0</v>
      </c>
      <c r="AK216" s="16"/>
      <c r="AL216" s="16"/>
    </row>
    <row r="217" customFormat="false" ht="23.85" hidden="true" customHeight="false" outlineLevel="0" collapsed="false">
      <c r="A217" s="6" t="n">
        <f aca="false">ROW()-ROW($A$216)+Assumptions!$B$4</f>
        <v>1</v>
      </c>
      <c r="B217" s="18" t="n">
        <f aca="false">MOD(QUOTIENT($A$217,Assumptions!$B$78),2)</f>
        <v>0</v>
      </c>
      <c r="C217" s="18" t="n">
        <f aca="false">MOD(QUOTIENT($A$217,Assumptions!$B$79),2)</f>
        <v>0</v>
      </c>
      <c r="D217" s="18" t="n">
        <f aca="false">MOD(QUOTIENT($A$217,Assumptions!$B$80),2)</f>
        <v>0</v>
      </c>
      <c r="E217" s="18" t="n">
        <f aca="false">MOD(QUOTIENT($A$217,Assumptions!$B$81),2)</f>
        <v>0</v>
      </c>
      <c r="F217" s="18" t="n">
        <f aca="false">MOD(QUOTIENT($A$217,Assumptions!$B$82),2)</f>
        <v>0</v>
      </c>
      <c r="G217" s="18" t="n">
        <f aca="false">MOD(QUOTIENT($A$217,Assumptions!$B$83),2)</f>
        <v>1</v>
      </c>
      <c r="H217" s="18" t="n">
        <f aca="false">IF($B$217=1,MIN(Assumptions!$B$66,MAX(Assumptions!$B$4,Assumptions!$B$24-(Assumptions!$B$4))),Assumptions!$B$4)</f>
        <v>0</v>
      </c>
      <c r="I217" s="18" t="n">
        <f aca="false">IF($C$217=1,MIN(Assumptions!$B$61,MAX(Assumptions!$B$4,Assumptions!$B$24-($H$217))),Assumptions!$B$4)</f>
        <v>0</v>
      </c>
      <c r="J217" s="18" t="n">
        <f aca="false">IF($D$217=1,MIN(Assumptions!$B$56,MAX(Assumptions!$B$4,Assumptions!$B$24-($H$217+$I$217))),Assumptions!$B$4)</f>
        <v>0</v>
      </c>
      <c r="K217" s="18" t="n">
        <f aca="false">IF($E$217=1,MIN(Assumptions!$B$51,MAX(Assumptions!$B$4,Assumptions!$B$24-($H$217+$I$217+$J$217))),Assumptions!$B$4)</f>
        <v>0</v>
      </c>
      <c r="L217" s="18" t="n">
        <f aca="false">IF($F$217=1,MIN(Assumptions!$B$46,MAX(Assumptions!$B$4,Assumptions!$B$24-($H$217+$I$217+$J$217+$K$217))),Assumptions!$B$4)</f>
        <v>0</v>
      </c>
      <c r="M217" s="18" t="n">
        <f aca="false">IF($G$217=1,MIN(Assumptions!$B$41,MAX(Assumptions!$B$4,Assumptions!$B$24-($H$217+$I$217+$J$217+$K$217+$L$217))),Assumptions!$B$4)</f>
        <v>5000000</v>
      </c>
      <c r="N217" s="18" t="n">
        <f aca="false">MAX(Assumptions!$B$4,Assumptions!$B$24-($H$217+$I$217+$J$217+$K$217+$L$217+$M$217))</f>
        <v>695000000</v>
      </c>
      <c r="O217" s="18" t="n">
        <f aca="false">$J$112+$O$112+Assumptions!$B$20+IF($B$217=0,$AI$112,Assumptions!$B$4)+IF($C$217=0,$AF$112,Assumptions!$B$4)+IF($D$217=0,$AC$112,Assumptions!$B$4)+IF($E$217=0,$Z$112,Assumptions!$B$4)+IF($F$217=0,$W$112,Assumptions!$B$4)+IF($G$217=0,$T$112,Assumptions!$B$4)</f>
        <v>27547484.4666011</v>
      </c>
      <c r="P217" s="18" t="n">
        <f aca="false">IF(($N$217+Assumptions!$B$14*Assumptions!$B$13)&gt;($C$5*Assumptions!$B$7/Assumptions!$B$11),($C$5*Assumptions!$B$7/Assumptions!$B$11)*($O$217+Assumptions!$B$14)/($N$217+Assumptions!$B$14*Assumptions!$B$13-($C$5*Assumptions!$B$7/Assumptions!$B$11)),NA())</f>
        <v>6243633.1359171</v>
      </c>
      <c r="Q217" s="18" t="n">
        <f aca="false">IFERROR(($N$217+Assumptions!$B$14*Assumptions!$B$13)/($O$217+Assumptions!$B$14+$P$217),NA())</f>
        <v>19.2195789515064</v>
      </c>
      <c r="R217" s="18" t="n">
        <f aca="false">AND(ISNUMBER($P$217),$P$217&gt;Assumptions!$B$4,$Q$217&gt;Assumptions!$B$13)</f>
        <v>1</v>
      </c>
      <c r="S217" s="18" t="n">
        <f aca="false">IF($N$217&gt;($C$5*Assumptions!$B$7/Assumptions!$B$11),($C$5*Assumptions!$B$7/Assumptions!$B$11)*$O$217/($N$217-($C$5*Assumptions!$B$7/Assumptions!$B$11)),NA())</f>
        <v>5749040.23650805</v>
      </c>
      <c r="T217" s="18" t="n">
        <f aca="false">IFERROR($N$217/($O$217+$S$217),NA())</f>
        <v>20.8730492505455</v>
      </c>
      <c r="U217" s="18" t="n">
        <f aca="false">AND(ISNUMBER($S$217),$S$217&gt;Assumptions!$B$4,$T$217&lt;=Assumptions!$B$13)</f>
        <v>0</v>
      </c>
      <c r="V217" s="18" t="n">
        <f aca="false">IF($R$217,$P$217,IF($U$217,$S$217,NA()))</f>
        <v>6243633.1359171</v>
      </c>
      <c r="W217" s="18" t="n">
        <f aca="false">IF($R$217,$Q$217,IF($U$217,$T$217,NA()))</f>
        <v>19.2195789515064</v>
      </c>
      <c r="X217" s="18" t="n">
        <f aca="false">$R$217</f>
        <v>1</v>
      </c>
      <c r="Y217" s="18" t="n">
        <f aca="false">IF($B$217=1,$H$217,$AI$112*$W$217)</f>
        <v>117879833.305093</v>
      </c>
      <c r="Z217" s="18" t="n">
        <f aca="false">IF($C$217=1,$I$217,$AF$112*$W$217)</f>
        <v>33320049.1932651</v>
      </c>
      <c r="AA217" s="18" t="n">
        <f aca="false">IF($D$217=1,$J$217,$AC$112*$W$217)</f>
        <v>46126989.4836153</v>
      </c>
      <c r="AB217" s="18" t="n">
        <f aca="false">IF($E$217=1,$K$217,$Z$112*$W$217)</f>
        <v>57658736.8545191</v>
      </c>
      <c r="AC217" s="18" t="n">
        <f aca="false">IF($F$217=1,$L$217,$W$112*$W$217)</f>
        <v>96097894.7575318</v>
      </c>
      <c r="AD217" s="18" t="n">
        <f aca="false">IF($G$217=1,$M$217,$T$112*$W$217)</f>
        <v>5000000</v>
      </c>
      <c r="AE217" s="18" t="n">
        <f aca="false">($C$5*Assumptions!$B$7/Assumptions!$B$11)</f>
        <v>120000000</v>
      </c>
      <c r="AF217" s="18" t="n">
        <f aca="false">($J$112+$O$112)*$W$217</f>
        <v>5391338.4636523</v>
      </c>
      <c r="AG217" s="18" t="n">
        <f aca="false">Assumptions!$B$20*$W$217</f>
        <v>172976210.563557</v>
      </c>
      <c r="AH217" s="18" t="n">
        <f aca="false">IF($R$217,Assumptions!$B$14*($W$217-Assumptions!$B$13),Assumptions!$B$4)</f>
        <v>45548947.3787659</v>
      </c>
      <c r="AI217" s="18" t="n">
        <f aca="false">$Y$217+$Z$217+$AA$217+$AB$217+$AC$217+$AD$217+$AE$217+$AF$217+$AG$217+$AH$217</f>
        <v>700000000</v>
      </c>
      <c r="AJ217" s="18" t="n">
        <f aca="false">IF(AND(ISNUMBER($V$217),($C$5*Assumptions!$B$7/Assumptions!$B$11)&gt;=Assumptions!$B$67,IF($B$217=1,$Y$217&gt;=INDEX($Y$216:$Y$279,1+$A$217-Assumptions!$B$78),$Y$217&gt;INDEX($Y$216:$Y$279,1+$A$217+Assumptions!$B$78)),IF($C$217=1,$Z$217&gt;=INDEX($Z$216:$Z$279,1+$A$217-Assumptions!$B$79),$Z$217&gt;INDEX($Z$216:$Z$279,1+$A$217+Assumptions!$B$79)),IF($D$217=1,$AA$217&gt;=INDEX($AA$216:$AA$279,1+$A$217-Assumptions!$B$80),$AA$217&gt;INDEX($AA$216:$AA$279,1+$A$217+Assumptions!$B$80)),IF($E$217=1,$AB$217&gt;=INDEX($AB$216:$AB$279,1+$A$217-Assumptions!$B$81),$AB$217&gt;INDEX($AB$216:$AB$279,1+$A$217+Assumptions!$B$81)),IF($F$217=1,$AC$217&gt;=INDEX($AC$216:$AC$279,1+$A$217-Assumptions!$B$82),$AC$217&gt;INDEX($AC$216:$AC$279,1+$A$217+Assumptions!$B$82)),IF($G$217=1,$AD$217&gt;=INDEX($AD$216:$AD$279,1+$A$217-Assumptions!$B$83),$AD$217&gt;INDEX($AD$216:$AD$279,1+$A$217+Assumptions!$B$83))),1,0)</f>
        <v>0</v>
      </c>
      <c r="AK217" s="16"/>
      <c r="AL217" s="16"/>
    </row>
    <row r="218" customFormat="false" ht="23.85" hidden="true" customHeight="false" outlineLevel="0" collapsed="false">
      <c r="A218" s="6" t="n">
        <f aca="false">ROW()-ROW($A$216)+Assumptions!$B$4</f>
        <v>2</v>
      </c>
      <c r="B218" s="18" t="n">
        <f aca="false">MOD(QUOTIENT($A$218,Assumptions!$B$78),2)</f>
        <v>0</v>
      </c>
      <c r="C218" s="18" t="n">
        <f aca="false">MOD(QUOTIENT($A$218,Assumptions!$B$79),2)</f>
        <v>0</v>
      </c>
      <c r="D218" s="18" t="n">
        <f aca="false">MOD(QUOTIENT($A$218,Assumptions!$B$80),2)</f>
        <v>0</v>
      </c>
      <c r="E218" s="18" t="n">
        <f aca="false">MOD(QUOTIENT($A$218,Assumptions!$B$81),2)</f>
        <v>0</v>
      </c>
      <c r="F218" s="18" t="n">
        <f aca="false">MOD(QUOTIENT($A$218,Assumptions!$B$82),2)</f>
        <v>1</v>
      </c>
      <c r="G218" s="18" t="n">
        <f aca="false">MOD(QUOTIENT($A$218,Assumptions!$B$83),2)</f>
        <v>0</v>
      </c>
      <c r="H218" s="18" t="n">
        <f aca="false">IF($B$218=1,MIN(Assumptions!$B$66,MAX(Assumptions!$B$4,Assumptions!$B$24-(Assumptions!$B$4))),Assumptions!$B$4)</f>
        <v>0</v>
      </c>
      <c r="I218" s="18" t="n">
        <f aca="false">IF($C$218=1,MIN(Assumptions!$B$61,MAX(Assumptions!$B$4,Assumptions!$B$24-($H$218))),Assumptions!$B$4)</f>
        <v>0</v>
      </c>
      <c r="J218" s="18" t="n">
        <f aca="false">IF($D$218=1,MIN(Assumptions!$B$56,MAX(Assumptions!$B$4,Assumptions!$B$24-($H$218+$I$218))),Assumptions!$B$4)</f>
        <v>0</v>
      </c>
      <c r="K218" s="18" t="n">
        <f aca="false">IF($E$218=1,MIN(Assumptions!$B$51,MAX(Assumptions!$B$4,Assumptions!$B$24-($H$218+$I$218+$J$218))),Assumptions!$B$4)</f>
        <v>0</v>
      </c>
      <c r="L218" s="18" t="n">
        <f aca="false">IF($F$218=1,MIN(Assumptions!$B$46,MAX(Assumptions!$B$4,Assumptions!$B$24-($H$218+$I$218+$J$218+$K$218))),Assumptions!$B$4)</f>
        <v>15000000</v>
      </c>
      <c r="M218" s="18" t="n">
        <f aca="false">IF($G$218=1,MIN(Assumptions!$B$41,MAX(Assumptions!$B$4,Assumptions!$B$24-($H$218+$I$218+$J$218+$K$218+$L$218))),Assumptions!$B$4)</f>
        <v>0</v>
      </c>
      <c r="N218" s="18" t="n">
        <f aca="false">MAX(Assumptions!$B$4,Assumptions!$B$24-($H$218+$I$218+$J$218+$K$218+$L$218+$M$218))</f>
        <v>685000000</v>
      </c>
      <c r="O218" s="18" t="n">
        <f aca="false">$J$112+$O$112+Assumptions!$B$20+IF($B$218=0,$AI$112,Assumptions!$B$4)+IF($C$218=0,$AF$112,Assumptions!$B$4)+IF($D$218=0,$AC$112,Assumptions!$B$4)+IF($E$218=0,$Z$112,Assumptions!$B$4)+IF($F$218=0,$W$112,Assumptions!$B$4)+IF($G$218=0,$T$112,Assumptions!$B$4)</f>
        <v>27547484.4666011</v>
      </c>
      <c r="P218" s="18" t="n">
        <f aca="false">IF(($N$218+Assumptions!$B$14*Assumptions!$B$13)&gt;($C$5*Assumptions!$B$7/Assumptions!$B$11),($C$5*Assumptions!$B$7/Assumptions!$B$11)*($O$218+Assumptions!$B$14)/($N$218+Assumptions!$B$14*Assumptions!$B$13-($C$5*Assumptions!$B$7/Assumptions!$B$11)),NA())</f>
        <v>6353653.10306983</v>
      </c>
      <c r="Q218" s="18" t="n">
        <f aca="false">IFERROR(($N$218+Assumptions!$B$14*Assumptions!$B$13)/($O$218+Assumptions!$B$14+$P$218),NA())</f>
        <v>18.8867723895755</v>
      </c>
      <c r="R218" s="18" t="n">
        <f aca="false">AND(ISNUMBER($P$218),$P$218&gt;Assumptions!$B$4,$Q$218&gt;Assumptions!$B$13)</f>
        <v>1</v>
      </c>
      <c r="S218" s="18" t="n">
        <f aca="false">IF($N$218&gt;($C$5*Assumptions!$B$7/Assumptions!$B$11),($C$5*Assumptions!$B$7/Assumptions!$B$11)*$O$218/($N$218-($C$5*Assumptions!$B$7/Assumptions!$B$11)),NA())</f>
        <v>5850793.16104801</v>
      </c>
      <c r="T218" s="18" t="n">
        <f aca="false">IFERROR($N$218/($O$218+$S$218),NA())</f>
        <v>20.5100396983621</v>
      </c>
      <c r="U218" s="18" t="n">
        <f aca="false">AND(ISNUMBER($S$218),$S$218&gt;Assumptions!$B$4,$T$218&lt;=Assumptions!$B$13)</f>
        <v>0</v>
      </c>
      <c r="V218" s="18" t="n">
        <f aca="false">IF($R$218,$P$218,IF($U$218,$S$218,NA()))</f>
        <v>6353653.10306983</v>
      </c>
      <c r="W218" s="18" t="n">
        <f aca="false">IF($R$218,$Q$218,IF($U$218,$T$218,NA()))</f>
        <v>18.8867723895755</v>
      </c>
      <c r="X218" s="18" t="n">
        <f aca="false">$R$218</f>
        <v>1</v>
      </c>
      <c r="Y218" s="18" t="n">
        <f aca="false">IF($B$218=1,$H$218,$AI$112*$W$218)</f>
        <v>115838624.070373</v>
      </c>
      <c r="Z218" s="18" t="n">
        <f aca="false">IF($C$218=1,$I$218,$AF$112*$W$218)</f>
        <v>32743078.6444639</v>
      </c>
      <c r="AA218" s="18" t="n">
        <f aca="false">IF($D$218=1,$J$218,$AC$112*$W$218)</f>
        <v>45328253.7349813</v>
      </c>
      <c r="AB218" s="18" t="n">
        <f aca="false">IF($E$218=1,$K$218,$Z$112*$W$218)</f>
        <v>56660317.1687266</v>
      </c>
      <c r="AC218" s="18" t="n">
        <f aca="false">IF($F$218=1,$L$218,$W$112*$W$218)</f>
        <v>15000000</v>
      </c>
      <c r="AD218" s="18" t="n">
        <f aca="false">IF($G$218=1,$M$218,$T$112*$W$218)</f>
        <v>94433861.9478776</v>
      </c>
      <c r="AE218" s="18" t="n">
        <f aca="false">($C$5*Assumptions!$B$7/Assumptions!$B$11)</f>
        <v>120000000</v>
      </c>
      <c r="AF218" s="18" t="n">
        <f aca="false">($J$112+$O$112)*$W$218</f>
        <v>5297981.95345919</v>
      </c>
      <c r="AG218" s="18" t="n">
        <f aca="false">Assumptions!$B$20*$W$218</f>
        <v>169980951.50618</v>
      </c>
      <c r="AH218" s="18" t="n">
        <f aca="false">IF($R$218,Assumptions!$B$14*($W$218-Assumptions!$B$13),Assumptions!$B$4)</f>
        <v>44716930.9739388</v>
      </c>
      <c r="AI218" s="18" t="n">
        <f aca="false">$Y$218+$Z$218+$AA$218+$AB$218+$AC$218+$AD$218+$AE$218+$AF$218+$AG$218+$AH$218</f>
        <v>700000000</v>
      </c>
      <c r="AJ218" s="18" t="n">
        <f aca="false">IF(AND(ISNUMBER($V$218),($C$5*Assumptions!$B$7/Assumptions!$B$11)&gt;=Assumptions!$B$67,IF($B$218=1,$Y$218&gt;=INDEX($Y$216:$Y$279,1+$A$218-Assumptions!$B$78),$Y$218&gt;INDEX($Y$216:$Y$279,1+$A$218+Assumptions!$B$78)),IF($C$218=1,$Z$218&gt;=INDEX($Z$216:$Z$279,1+$A$218-Assumptions!$B$79),$Z$218&gt;INDEX($Z$216:$Z$279,1+$A$218+Assumptions!$B$79)),IF($D$218=1,$AA$218&gt;=INDEX($AA$216:$AA$279,1+$A$218-Assumptions!$B$80),$AA$218&gt;INDEX($AA$216:$AA$279,1+$A$218+Assumptions!$B$80)),IF($E$218=1,$AB$218&gt;=INDEX($AB$216:$AB$279,1+$A$218-Assumptions!$B$81),$AB$218&gt;INDEX($AB$216:$AB$279,1+$A$218+Assumptions!$B$81)),IF($F$218=1,$AC$218&gt;=INDEX($AC$216:$AC$279,1+$A$218-Assumptions!$B$82),$AC$218&gt;INDEX($AC$216:$AC$279,1+$A$218+Assumptions!$B$82)),IF($G$218=1,$AD$218&gt;=INDEX($AD$216:$AD$279,1+$A$218-Assumptions!$B$83),$AD$218&gt;INDEX($AD$216:$AD$279,1+$A$218+Assumptions!$B$83))),1,0)</f>
        <v>0</v>
      </c>
      <c r="AK218" s="16"/>
      <c r="AL218" s="16"/>
    </row>
    <row r="219" customFormat="false" ht="23.85" hidden="true" customHeight="false" outlineLevel="0" collapsed="false">
      <c r="A219" s="6" t="n">
        <f aca="false">ROW()-ROW($A$216)+Assumptions!$B$4</f>
        <v>3</v>
      </c>
      <c r="B219" s="18" t="n">
        <f aca="false">MOD(QUOTIENT($A$219,Assumptions!$B$78),2)</f>
        <v>0</v>
      </c>
      <c r="C219" s="18" t="n">
        <f aca="false">MOD(QUOTIENT($A$219,Assumptions!$B$79),2)</f>
        <v>0</v>
      </c>
      <c r="D219" s="18" t="n">
        <f aca="false">MOD(QUOTIENT($A$219,Assumptions!$B$80),2)</f>
        <v>0</v>
      </c>
      <c r="E219" s="18" t="n">
        <f aca="false">MOD(QUOTIENT($A$219,Assumptions!$B$81),2)</f>
        <v>0</v>
      </c>
      <c r="F219" s="18" t="n">
        <f aca="false">MOD(QUOTIENT($A$219,Assumptions!$B$82),2)</f>
        <v>1</v>
      </c>
      <c r="G219" s="18" t="n">
        <f aca="false">MOD(QUOTIENT($A$219,Assumptions!$B$83),2)</f>
        <v>1</v>
      </c>
      <c r="H219" s="18" t="n">
        <f aca="false">IF($B$219=1,MIN(Assumptions!$B$66,MAX(Assumptions!$B$4,Assumptions!$B$24-(Assumptions!$B$4))),Assumptions!$B$4)</f>
        <v>0</v>
      </c>
      <c r="I219" s="18" t="n">
        <f aca="false">IF($C$219=1,MIN(Assumptions!$B$61,MAX(Assumptions!$B$4,Assumptions!$B$24-($H$219))),Assumptions!$B$4)</f>
        <v>0</v>
      </c>
      <c r="J219" s="18" t="n">
        <f aca="false">IF($D$219=1,MIN(Assumptions!$B$56,MAX(Assumptions!$B$4,Assumptions!$B$24-($H$219+$I$219))),Assumptions!$B$4)</f>
        <v>0</v>
      </c>
      <c r="K219" s="18" t="n">
        <f aca="false">IF($E$219=1,MIN(Assumptions!$B$51,MAX(Assumptions!$B$4,Assumptions!$B$24-($H$219+$I$219+$J$219))),Assumptions!$B$4)</f>
        <v>0</v>
      </c>
      <c r="L219" s="18" t="n">
        <f aca="false">IF($F$219=1,MIN(Assumptions!$B$46,MAX(Assumptions!$B$4,Assumptions!$B$24-($H$219+$I$219+$J$219+$K$219))),Assumptions!$B$4)</f>
        <v>15000000</v>
      </c>
      <c r="M219" s="18" t="n">
        <f aca="false">IF($G$219=1,MIN(Assumptions!$B$41,MAX(Assumptions!$B$4,Assumptions!$B$24-($H$219+$I$219+$J$219+$K$219+$L$219))),Assumptions!$B$4)</f>
        <v>5000000</v>
      </c>
      <c r="N219" s="18" t="n">
        <f aca="false">MAX(Assumptions!$B$4,Assumptions!$B$24-($H$219+$I$219+$J$219+$K$219+$L$219+$M$219))</f>
        <v>680000000</v>
      </c>
      <c r="O219" s="18" t="n">
        <f aca="false">$J$112+$O$112+Assumptions!$B$20+IF($B$219=0,$AI$112,Assumptions!$B$4)+IF($C$219=0,$AF$112,Assumptions!$B$4)+IF($D$219=0,$AC$112,Assumptions!$B$4)+IF($E$219=0,$Z$112,Assumptions!$B$4)+IF($F$219=0,$W$112,Assumptions!$B$4)+IF($G$219=0,$T$112,Assumptions!$B$4)</f>
        <v>22547484.4666011</v>
      </c>
      <c r="P219" s="18" t="n">
        <f aca="false">IF(($N$219+Assumptions!$B$14*Assumptions!$B$13)&gt;($C$5*Assumptions!$B$7/Assumptions!$B$11),($C$5*Assumptions!$B$7/Assumptions!$B$11)*($O$219+Assumptions!$B$14)/($N$219+Assumptions!$B$14*Assumptions!$B$13-($C$5*Assumptions!$B$7/Assumptions!$B$11)),NA())</f>
        <v>5343463.35287489</v>
      </c>
      <c r="Q219" s="18" t="n">
        <f aca="false">IFERROR(($N$219+Assumptions!$B$14*Assumptions!$B$13)/($O$219+Assumptions!$B$14+$P$219),NA())</f>
        <v>22.4573449980597</v>
      </c>
      <c r="R219" s="18" t="n">
        <f aca="false">AND(ISNUMBER($P$219),$P$219&gt;Assumptions!$B$4,$Q$219&gt;Assumptions!$B$13)</f>
        <v>1</v>
      </c>
      <c r="S219" s="18" t="n">
        <f aca="false">IF($N$219&gt;($C$5*Assumptions!$B$7/Assumptions!$B$11),($C$5*Assumptions!$B$7/Assumptions!$B$11)*$O$219/($N$219-($C$5*Assumptions!$B$7/Assumptions!$B$11)),NA())</f>
        <v>4831603.81427165</v>
      </c>
      <c r="T219" s="18" t="n">
        <f aca="false">IFERROR($N$219/($O$219+$S$219),NA())</f>
        <v>24.8364734802018</v>
      </c>
      <c r="U219" s="18" t="n">
        <f aca="false">AND(ISNUMBER($S$219),$S$219&gt;Assumptions!$B$4,$T$219&lt;=Assumptions!$B$13)</f>
        <v>0</v>
      </c>
      <c r="V219" s="18" t="n">
        <f aca="false">IF($R$219,$P$219,IF($U$219,$S$219,NA()))</f>
        <v>5343463.35287489</v>
      </c>
      <c r="W219" s="18" t="n">
        <f aca="false">IF($R$219,$Q$219,IF($U$219,$T$219,NA()))</f>
        <v>22.4573449980597</v>
      </c>
      <c r="X219" s="18" t="n">
        <f aca="false">$R$219</f>
        <v>1</v>
      </c>
      <c r="Y219" s="18" t="n">
        <f aca="false">IF($B$219=1,$H$219,$AI$112*$W$219)</f>
        <v>137738089.451682</v>
      </c>
      <c r="Z219" s="18" t="n">
        <f aca="false">IF($C$219=1,$I$219,$AF$112*$W$219)</f>
        <v>38933206.7041367</v>
      </c>
      <c r="AA219" s="18" t="n">
        <f aca="false">IF($D$219=1,$J$219,$AC$112*$W$219)</f>
        <v>53897627.9953432</v>
      </c>
      <c r="AB219" s="18" t="n">
        <f aca="false">IF($E$219=1,$K$219,$Z$112*$W$219)</f>
        <v>67372034.994179</v>
      </c>
      <c r="AC219" s="18" t="n">
        <f aca="false">IF($F$219=1,$L$219,$W$112*$W$219)</f>
        <v>15000000</v>
      </c>
      <c r="AD219" s="18" t="n">
        <f aca="false">IF($G$219=1,$M$219,$T$112*$W$219)</f>
        <v>5000000</v>
      </c>
      <c r="AE219" s="18" t="n">
        <f aca="false">($C$5*Assumptions!$B$7/Assumptions!$B$11)</f>
        <v>120000000</v>
      </c>
      <c r="AF219" s="18" t="n">
        <f aca="false">($J$112+$O$112)*$W$219</f>
        <v>6299573.37697344</v>
      </c>
      <c r="AG219" s="18" t="n">
        <f aca="false">Assumptions!$B$20*$W$219</f>
        <v>202116104.982537</v>
      </c>
      <c r="AH219" s="18" t="n">
        <f aca="false">IF($R$219,Assumptions!$B$14*($W$219-Assumptions!$B$13),Assumptions!$B$4)</f>
        <v>53643362.4951491</v>
      </c>
      <c r="AI219" s="18" t="n">
        <f aca="false">$Y$219+$Z$219+$AA$219+$AB$219+$AC$219+$AD$219+$AE$219+$AF$219+$AG$219+$AH$219</f>
        <v>700000000</v>
      </c>
      <c r="AJ219" s="18" t="n">
        <f aca="false">IF(AND(ISNUMBER($V$219),($C$5*Assumptions!$B$7/Assumptions!$B$11)&gt;=Assumptions!$B$67,IF($B$219=1,$Y$219&gt;=INDEX($Y$216:$Y$279,1+$A$219-Assumptions!$B$78),$Y$219&gt;INDEX($Y$216:$Y$279,1+$A$219+Assumptions!$B$78)),IF($C$219=1,$Z$219&gt;=INDEX($Z$216:$Z$279,1+$A$219-Assumptions!$B$79),$Z$219&gt;INDEX($Z$216:$Z$279,1+$A$219+Assumptions!$B$79)),IF($D$219=1,$AA$219&gt;=INDEX($AA$216:$AA$279,1+$A$219-Assumptions!$B$80),$AA$219&gt;INDEX($AA$216:$AA$279,1+$A$219+Assumptions!$B$80)),IF($E$219=1,$AB$219&gt;=INDEX($AB$216:$AB$279,1+$A$219-Assumptions!$B$81),$AB$219&gt;INDEX($AB$216:$AB$279,1+$A$219+Assumptions!$B$81)),IF($F$219=1,$AC$219&gt;=INDEX($AC$216:$AC$279,1+$A$219-Assumptions!$B$82),$AC$219&gt;INDEX($AC$216:$AC$279,1+$A$219+Assumptions!$B$82)),IF($G$219=1,$AD$219&gt;=INDEX($AD$216:$AD$279,1+$A$219-Assumptions!$B$83),$AD$219&gt;INDEX($AD$216:$AD$279,1+$A$219+Assumptions!$B$83))),1,0)</f>
        <v>0</v>
      </c>
      <c r="AK219" s="16"/>
      <c r="AL219" s="16"/>
    </row>
    <row r="220" customFormat="false" ht="23.85" hidden="true" customHeight="false" outlineLevel="0" collapsed="false">
      <c r="A220" s="6" t="n">
        <f aca="false">ROW()-ROW($A$216)+Assumptions!$B$4</f>
        <v>4</v>
      </c>
      <c r="B220" s="18" t="n">
        <f aca="false">MOD(QUOTIENT($A$220,Assumptions!$B$78),2)</f>
        <v>0</v>
      </c>
      <c r="C220" s="18" t="n">
        <f aca="false">MOD(QUOTIENT($A$220,Assumptions!$B$79),2)</f>
        <v>0</v>
      </c>
      <c r="D220" s="18" t="n">
        <f aca="false">MOD(QUOTIENT($A$220,Assumptions!$B$80),2)</f>
        <v>0</v>
      </c>
      <c r="E220" s="18" t="n">
        <f aca="false">MOD(QUOTIENT($A$220,Assumptions!$B$81),2)</f>
        <v>1</v>
      </c>
      <c r="F220" s="18" t="n">
        <f aca="false">MOD(QUOTIENT($A$220,Assumptions!$B$82),2)</f>
        <v>0</v>
      </c>
      <c r="G220" s="18" t="n">
        <f aca="false">MOD(QUOTIENT($A$220,Assumptions!$B$83),2)</f>
        <v>0</v>
      </c>
      <c r="H220" s="18" t="n">
        <f aca="false">IF($B$220=1,MIN(Assumptions!$B$66,MAX(Assumptions!$B$4,Assumptions!$B$24-(Assumptions!$B$4))),Assumptions!$B$4)</f>
        <v>0</v>
      </c>
      <c r="I220" s="18" t="n">
        <f aca="false">IF($C$220=1,MIN(Assumptions!$B$61,MAX(Assumptions!$B$4,Assumptions!$B$24-($H$220))),Assumptions!$B$4)</f>
        <v>0</v>
      </c>
      <c r="J220" s="18" t="n">
        <f aca="false">IF($D$220=1,MIN(Assumptions!$B$56,MAX(Assumptions!$B$4,Assumptions!$B$24-($H$220+$I$220))),Assumptions!$B$4)</f>
        <v>0</v>
      </c>
      <c r="K220" s="18" t="n">
        <f aca="false">IF($E$220=1,MIN(Assumptions!$B$51,MAX(Assumptions!$B$4,Assumptions!$B$24-($H$220+$I$220+$J$220))),Assumptions!$B$4)</f>
        <v>30000000</v>
      </c>
      <c r="L220" s="18" t="n">
        <f aca="false">IF($F$220=1,MIN(Assumptions!$B$46,MAX(Assumptions!$B$4,Assumptions!$B$24-($H$220+$I$220+$J$220+$K$220))),Assumptions!$B$4)</f>
        <v>0</v>
      </c>
      <c r="M220" s="18" t="n">
        <f aca="false">IF($G$220=1,MIN(Assumptions!$B$41,MAX(Assumptions!$B$4,Assumptions!$B$24-($H$220+$I$220+$J$220+$K$220+$L$220))),Assumptions!$B$4)</f>
        <v>0</v>
      </c>
      <c r="N220" s="18" t="n">
        <f aca="false">MAX(Assumptions!$B$4,Assumptions!$B$24-($H$220+$I$220+$J$220+$K$220+$L$220+$M$220))</f>
        <v>670000000</v>
      </c>
      <c r="O220" s="18" t="n">
        <f aca="false">$J$112+$O$112+Assumptions!$B$20+IF($B$220=0,$AI$112,Assumptions!$B$4)+IF($C$220=0,$AF$112,Assumptions!$B$4)+IF($D$220=0,$AC$112,Assumptions!$B$4)+IF($E$220=0,$Z$112,Assumptions!$B$4)+IF($F$220=0,$W$112,Assumptions!$B$4)+IF($G$220=0,$T$112,Assumptions!$B$4)</f>
        <v>29547484.4666011</v>
      </c>
      <c r="P220" s="18" t="n">
        <f aca="false">IF(($N$220+Assumptions!$B$14*Assumptions!$B$13)&gt;($C$5*Assumptions!$B$7/Assumptions!$B$11),($C$5*Assumptions!$B$7/Assumptions!$B$11)*($O$220+Assumptions!$B$14)/($N$220+Assumptions!$B$14*Assumptions!$B$13-($C$5*Assumptions!$B$7/Assumptions!$B$11)),NA())</f>
        <v>6960539.61265543</v>
      </c>
      <c r="Q220" s="18" t="n">
        <f aca="false">IFERROR(($N$220+Assumptions!$B$14*Assumptions!$B$13)/($O$220+Assumptions!$B$14+$P$220),NA())</f>
        <v>17.2400426802859</v>
      </c>
      <c r="R220" s="18" t="n">
        <f aca="false">AND(ISNUMBER($P$220),$P$220&gt;Assumptions!$B$4,$Q$220&gt;Assumptions!$B$13)</f>
        <v>1</v>
      </c>
      <c r="S220" s="18" t="n">
        <f aca="false">IF($N$220&gt;($C$5*Assumptions!$B$7/Assumptions!$B$11),($C$5*Assumptions!$B$7/Assumptions!$B$11)*$O$220/($N$220-($C$5*Assumptions!$B$7/Assumptions!$B$11)),NA())</f>
        <v>6446723.88362205</v>
      </c>
      <c r="T220" s="18" t="n">
        <f aca="false">IFERROR($N$220/($O$220+$S$220),NA())</f>
        <v>18.6141057328143</v>
      </c>
      <c r="U220" s="18" t="n">
        <f aca="false">AND(ISNUMBER($S$220),$S$220&gt;Assumptions!$B$4,$T$220&lt;=Assumptions!$B$13)</f>
        <v>0</v>
      </c>
      <c r="V220" s="18" t="n">
        <f aca="false">IF($R$220,$P$220,IF($U$220,$S$220,NA()))</f>
        <v>6960539.61265543</v>
      </c>
      <c r="W220" s="18" t="n">
        <f aca="false">IF($R$220,$Q$220,IF($U$220,$T$220,NA()))</f>
        <v>17.2400426802859</v>
      </c>
      <c r="X220" s="18" t="n">
        <f aca="false">$R$220</f>
        <v>1</v>
      </c>
      <c r="Y220" s="18" t="n">
        <f aca="false">IF($B$220=1,$H$220,$AI$112*$W$220)</f>
        <v>105738703.353099</v>
      </c>
      <c r="Z220" s="18" t="n">
        <f aca="false">IF($C$220=1,$I$220,$AF$112*$W$220)</f>
        <v>29888223.4439424</v>
      </c>
      <c r="AA220" s="18" t="n">
        <f aca="false">IF($D$220=1,$J$220,$AC$112*$W$220)</f>
        <v>41376102.432686</v>
      </c>
      <c r="AB220" s="18" t="n">
        <f aca="false">IF($E$220=1,$K$220,$Z$112*$W$220)</f>
        <v>30000000</v>
      </c>
      <c r="AC220" s="18" t="n">
        <f aca="false">IF($F$220=1,$L$220,$W$112*$W$220)</f>
        <v>86200213.4014293</v>
      </c>
      <c r="AD220" s="18" t="n">
        <f aca="false">IF($G$220=1,$M$220,$T$112*$W$220)</f>
        <v>86200213.4014293</v>
      </c>
      <c r="AE220" s="18" t="n">
        <f aca="false">($C$5*Assumptions!$B$7/Assumptions!$B$11)</f>
        <v>120000000</v>
      </c>
      <c r="AF220" s="18" t="n">
        <f aca="false">($J$112+$O$112)*$W$220</f>
        <v>4836053.14412716</v>
      </c>
      <c r="AG220" s="18" t="n">
        <f aca="false">Assumptions!$B$20*$W$220</f>
        <v>155160384.122573</v>
      </c>
      <c r="AH220" s="18" t="n">
        <f aca="false">IF($R$220,Assumptions!$B$14*($W$220-Assumptions!$B$13),Assumptions!$B$4)</f>
        <v>40600106.7007146</v>
      </c>
      <c r="AI220" s="18" t="n">
        <f aca="false">$Y$220+$Z$220+$AA$220+$AB$220+$AC$220+$AD$220+$AE$220+$AF$220+$AG$220+$AH$220</f>
        <v>700000000</v>
      </c>
      <c r="AJ220" s="18" t="n">
        <f aca="false">IF(AND(ISNUMBER($V$220),($C$5*Assumptions!$B$7/Assumptions!$B$11)&gt;=Assumptions!$B$67,IF($B$220=1,$Y$220&gt;=INDEX($Y$216:$Y$279,1+$A$220-Assumptions!$B$78),$Y$220&gt;INDEX($Y$216:$Y$279,1+$A$220+Assumptions!$B$78)),IF($C$220=1,$Z$220&gt;=INDEX($Z$216:$Z$279,1+$A$220-Assumptions!$B$79),$Z$220&gt;INDEX($Z$216:$Z$279,1+$A$220+Assumptions!$B$79)),IF($D$220=1,$AA$220&gt;=INDEX($AA$216:$AA$279,1+$A$220-Assumptions!$B$80),$AA$220&gt;INDEX($AA$216:$AA$279,1+$A$220+Assumptions!$B$80)),IF($E$220=1,$AB$220&gt;=INDEX($AB$216:$AB$279,1+$A$220-Assumptions!$B$81),$AB$220&gt;INDEX($AB$216:$AB$279,1+$A$220+Assumptions!$B$81)),IF($F$220=1,$AC$220&gt;=INDEX($AC$216:$AC$279,1+$A$220-Assumptions!$B$82),$AC$220&gt;INDEX($AC$216:$AC$279,1+$A$220+Assumptions!$B$82)),IF($G$220=1,$AD$220&gt;=INDEX($AD$216:$AD$279,1+$A$220-Assumptions!$B$83),$AD$220&gt;INDEX($AD$216:$AD$279,1+$A$220+Assumptions!$B$83))),1,0)</f>
        <v>0</v>
      </c>
      <c r="AK220" s="16"/>
      <c r="AL220" s="16"/>
    </row>
    <row r="221" customFormat="false" ht="23.85" hidden="true" customHeight="false" outlineLevel="0" collapsed="false">
      <c r="A221" s="6" t="n">
        <f aca="false">ROW()-ROW($A$216)+Assumptions!$B$4</f>
        <v>5</v>
      </c>
      <c r="B221" s="18" t="n">
        <f aca="false">MOD(QUOTIENT($A$221,Assumptions!$B$78),2)</f>
        <v>0</v>
      </c>
      <c r="C221" s="18" t="n">
        <f aca="false">MOD(QUOTIENT($A$221,Assumptions!$B$79),2)</f>
        <v>0</v>
      </c>
      <c r="D221" s="18" t="n">
        <f aca="false">MOD(QUOTIENT($A$221,Assumptions!$B$80),2)</f>
        <v>0</v>
      </c>
      <c r="E221" s="18" t="n">
        <f aca="false">MOD(QUOTIENT($A$221,Assumptions!$B$81),2)</f>
        <v>1</v>
      </c>
      <c r="F221" s="18" t="n">
        <f aca="false">MOD(QUOTIENT($A$221,Assumptions!$B$82),2)</f>
        <v>0</v>
      </c>
      <c r="G221" s="18" t="n">
        <f aca="false">MOD(QUOTIENT($A$221,Assumptions!$B$83),2)</f>
        <v>1</v>
      </c>
      <c r="H221" s="18" t="n">
        <f aca="false">IF($B$221=1,MIN(Assumptions!$B$66,MAX(Assumptions!$B$4,Assumptions!$B$24-(Assumptions!$B$4))),Assumptions!$B$4)</f>
        <v>0</v>
      </c>
      <c r="I221" s="18" t="n">
        <f aca="false">IF($C$221=1,MIN(Assumptions!$B$61,MAX(Assumptions!$B$4,Assumptions!$B$24-($H$221))),Assumptions!$B$4)</f>
        <v>0</v>
      </c>
      <c r="J221" s="18" t="n">
        <f aca="false">IF($D$221=1,MIN(Assumptions!$B$56,MAX(Assumptions!$B$4,Assumptions!$B$24-($H$221+$I$221))),Assumptions!$B$4)</f>
        <v>0</v>
      </c>
      <c r="K221" s="18" t="n">
        <f aca="false">IF($E$221=1,MIN(Assumptions!$B$51,MAX(Assumptions!$B$4,Assumptions!$B$24-($H$221+$I$221+$J$221))),Assumptions!$B$4)</f>
        <v>30000000</v>
      </c>
      <c r="L221" s="18" t="n">
        <f aca="false">IF($F$221=1,MIN(Assumptions!$B$46,MAX(Assumptions!$B$4,Assumptions!$B$24-($H$221+$I$221+$J$221+$K$221))),Assumptions!$B$4)</f>
        <v>0</v>
      </c>
      <c r="M221" s="18" t="n">
        <f aca="false">IF($G$221=1,MIN(Assumptions!$B$41,MAX(Assumptions!$B$4,Assumptions!$B$24-($H$221+$I$221+$J$221+$K$221+$L$221))),Assumptions!$B$4)</f>
        <v>5000000</v>
      </c>
      <c r="N221" s="18" t="n">
        <f aca="false">MAX(Assumptions!$B$4,Assumptions!$B$24-($H$221+$I$221+$J$221+$K$221+$L$221+$M$221))</f>
        <v>665000000</v>
      </c>
      <c r="O221" s="18" t="n">
        <f aca="false">$J$112+$O$112+Assumptions!$B$20+IF($B$221=0,$AI$112,Assumptions!$B$4)+IF($C$221=0,$AF$112,Assumptions!$B$4)+IF($D$221=0,$AC$112,Assumptions!$B$4)+IF($E$221=0,$Z$112,Assumptions!$B$4)+IF($F$221=0,$W$112,Assumptions!$B$4)+IF($G$221=0,$T$112,Assumptions!$B$4)</f>
        <v>24547484.4666011</v>
      </c>
      <c r="P221" s="18" t="n">
        <f aca="false">IF(($N$221+Assumptions!$B$14*Assumptions!$B$13)&gt;($C$5*Assumptions!$B$7/Assumptions!$B$11),($C$5*Assumptions!$B$7/Assumptions!$B$11)*($O$221+Assumptions!$B$14)/($N$221+Assumptions!$B$14*Assumptions!$B$13-($C$5*Assumptions!$B$7/Assumptions!$B$11)),NA())</f>
        <v>5928215.7735016</v>
      </c>
      <c r="Q221" s="18" t="n">
        <f aca="false">IFERROR(($N$221+Assumptions!$B$14*Assumptions!$B$13)/($O$221+Assumptions!$B$14+$P$221),NA())</f>
        <v>20.2421781839294</v>
      </c>
      <c r="R221" s="18" t="n">
        <f aca="false">AND(ISNUMBER($P$221),$P$221&gt;Assumptions!$B$4,$Q$221&gt;Assumptions!$B$13)</f>
        <v>1</v>
      </c>
      <c r="S221" s="18" t="n">
        <f aca="false">IF($N$221&gt;($C$5*Assumptions!$B$7/Assumptions!$B$11),($C$5*Assumptions!$B$7/Assumptions!$B$11)*$O$221/($N$221-($C$5*Assumptions!$B$7/Assumptions!$B$11)),NA())</f>
        <v>5404950.70824243</v>
      </c>
      <c r="T221" s="18" t="n">
        <f aca="false">IFERROR($N$221/($O$221+$S$221),NA())</f>
        <v>22.2018675983488</v>
      </c>
      <c r="U221" s="18" t="n">
        <f aca="false">AND(ISNUMBER($S$221),$S$221&gt;Assumptions!$B$4,$T$221&lt;=Assumptions!$B$13)</f>
        <v>0</v>
      </c>
      <c r="V221" s="18" t="n">
        <f aca="false">IF($R$221,$P$221,IF($U$221,$S$221,NA()))</f>
        <v>5928215.7735016</v>
      </c>
      <c r="W221" s="18" t="n">
        <f aca="false">IF($R$221,$Q$221,IF($U$221,$T$221,NA()))</f>
        <v>20.2421781839294</v>
      </c>
      <c r="X221" s="18" t="n">
        <f aca="false">$R$221</f>
        <v>1</v>
      </c>
      <c r="Y221" s="18" t="n">
        <f aca="false">IF($B$221=1,$H$221,$AI$112*$W$221)</f>
        <v>124151761.912899</v>
      </c>
      <c r="Z221" s="18" t="n">
        <f aca="false">IF($C$221=1,$I$221,$AF$112*$W$221)</f>
        <v>35092879.7435753</v>
      </c>
      <c r="AA221" s="18" t="n">
        <f aca="false">IF($D$221=1,$J$221,$AC$112*$W$221)</f>
        <v>48581227.6414305</v>
      </c>
      <c r="AB221" s="18" t="n">
        <f aca="false">IF($E$221=1,$K$221,$Z$112*$W$221)</f>
        <v>30000000</v>
      </c>
      <c r="AC221" s="18" t="n">
        <f aca="false">IF($F$221=1,$L$221,$W$112*$W$221)</f>
        <v>101210890.919647</v>
      </c>
      <c r="AD221" s="18" t="n">
        <f aca="false">IF($G$221=1,$M$221,$T$112*$W$221)</f>
        <v>5000000</v>
      </c>
      <c r="AE221" s="18" t="n">
        <f aca="false">($C$5*Assumptions!$B$7/Assumptions!$B$11)</f>
        <v>120000000</v>
      </c>
      <c r="AF221" s="18" t="n">
        <f aca="false">($J$112+$O$112)*$W$221</f>
        <v>5678190.66726061</v>
      </c>
      <c r="AG221" s="18" t="n">
        <f aca="false">Assumptions!$B$20*$W$221</f>
        <v>182179603.655364</v>
      </c>
      <c r="AH221" s="18" t="n">
        <f aca="false">IF($R$221,Assumptions!$B$14*($W$221-Assumptions!$B$13),Assumptions!$B$4)</f>
        <v>48105445.4598234</v>
      </c>
      <c r="AI221" s="18" t="n">
        <f aca="false">$Y$221+$Z$221+$AA$221+$AB$221+$AC$221+$AD$221+$AE$221+$AF$221+$AG$221+$AH$221</f>
        <v>700000000</v>
      </c>
      <c r="AJ221" s="18" t="n">
        <f aca="false">IF(AND(ISNUMBER($V$221),($C$5*Assumptions!$B$7/Assumptions!$B$11)&gt;=Assumptions!$B$67,IF($B$221=1,$Y$221&gt;=INDEX($Y$216:$Y$279,1+$A$221-Assumptions!$B$78),$Y$221&gt;INDEX($Y$216:$Y$279,1+$A$221+Assumptions!$B$78)),IF($C$221=1,$Z$221&gt;=INDEX($Z$216:$Z$279,1+$A$221-Assumptions!$B$79),$Z$221&gt;INDEX($Z$216:$Z$279,1+$A$221+Assumptions!$B$79)),IF($D$221=1,$AA$221&gt;=INDEX($AA$216:$AA$279,1+$A$221-Assumptions!$B$80),$AA$221&gt;INDEX($AA$216:$AA$279,1+$A$221+Assumptions!$B$80)),IF($E$221=1,$AB$221&gt;=INDEX($AB$216:$AB$279,1+$A$221-Assumptions!$B$81),$AB$221&gt;INDEX($AB$216:$AB$279,1+$A$221+Assumptions!$B$81)),IF($F$221=1,$AC$221&gt;=INDEX($AC$216:$AC$279,1+$A$221-Assumptions!$B$82),$AC$221&gt;INDEX($AC$216:$AC$279,1+$A$221+Assumptions!$B$82)),IF($G$221=1,$AD$221&gt;=INDEX($AD$216:$AD$279,1+$A$221-Assumptions!$B$83),$AD$221&gt;INDEX($AD$216:$AD$279,1+$A$221+Assumptions!$B$83))),1,0)</f>
        <v>0</v>
      </c>
      <c r="AK221" s="16"/>
      <c r="AL221" s="16"/>
    </row>
    <row r="222" customFormat="false" ht="23.85" hidden="true" customHeight="false" outlineLevel="0" collapsed="false">
      <c r="A222" s="6" t="n">
        <f aca="false">ROW()-ROW($A$216)+Assumptions!$B$4</f>
        <v>6</v>
      </c>
      <c r="B222" s="18" t="n">
        <f aca="false">MOD(QUOTIENT($A$222,Assumptions!$B$78),2)</f>
        <v>0</v>
      </c>
      <c r="C222" s="18" t="n">
        <f aca="false">MOD(QUOTIENT($A$222,Assumptions!$B$79),2)</f>
        <v>0</v>
      </c>
      <c r="D222" s="18" t="n">
        <f aca="false">MOD(QUOTIENT($A$222,Assumptions!$B$80),2)</f>
        <v>0</v>
      </c>
      <c r="E222" s="18" t="n">
        <f aca="false">MOD(QUOTIENT($A$222,Assumptions!$B$81),2)</f>
        <v>1</v>
      </c>
      <c r="F222" s="18" t="n">
        <f aca="false">MOD(QUOTIENT($A$222,Assumptions!$B$82),2)</f>
        <v>1</v>
      </c>
      <c r="G222" s="18" t="n">
        <f aca="false">MOD(QUOTIENT($A$222,Assumptions!$B$83),2)</f>
        <v>0</v>
      </c>
      <c r="H222" s="18" t="n">
        <f aca="false">IF($B$222=1,MIN(Assumptions!$B$66,MAX(Assumptions!$B$4,Assumptions!$B$24-(Assumptions!$B$4))),Assumptions!$B$4)</f>
        <v>0</v>
      </c>
      <c r="I222" s="18" t="n">
        <f aca="false">IF($C$222=1,MIN(Assumptions!$B$61,MAX(Assumptions!$B$4,Assumptions!$B$24-($H$222))),Assumptions!$B$4)</f>
        <v>0</v>
      </c>
      <c r="J222" s="18" t="n">
        <f aca="false">IF($D$222=1,MIN(Assumptions!$B$56,MAX(Assumptions!$B$4,Assumptions!$B$24-($H$222+$I$222))),Assumptions!$B$4)</f>
        <v>0</v>
      </c>
      <c r="K222" s="18" t="n">
        <f aca="false">IF($E$222=1,MIN(Assumptions!$B$51,MAX(Assumptions!$B$4,Assumptions!$B$24-($H$222+$I$222+$J$222))),Assumptions!$B$4)</f>
        <v>30000000</v>
      </c>
      <c r="L222" s="18" t="n">
        <f aca="false">IF($F$222=1,MIN(Assumptions!$B$46,MAX(Assumptions!$B$4,Assumptions!$B$24-($H$222+$I$222+$J$222+$K$222))),Assumptions!$B$4)</f>
        <v>15000000</v>
      </c>
      <c r="M222" s="18" t="n">
        <f aca="false">IF($G$222=1,MIN(Assumptions!$B$41,MAX(Assumptions!$B$4,Assumptions!$B$24-($H$222+$I$222+$J$222+$K$222+$L$222))),Assumptions!$B$4)</f>
        <v>0</v>
      </c>
      <c r="N222" s="18" t="n">
        <f aca="false">MAX(Assumptions!$B$4,Assumptions!$B$24-($H$222+$I$222+$J$222+$K$222+$L$222+$M$222))</f>
        <v>655000000</v>
      </c>
      <c r="O222" s="18" t="n">
        <f aca="false">$J$112+$O$112+Assumptions!$B$20+IF($B$222=0,$AI$112,Assumptions!$B$4)+IF($C$222=0,$AF$112,Assumptions!$B$4)+IF($D$222=0,$AC$112,Assumptions!$B$4)+IF($E$222=0,$Z$112,Assumptions!$B$4)+IF($F$222=0,$W$112,Assumptions!$B$4)+IF($G$222=0,$T$112,Assumptions!$B$4)</f>
        <v>24547484.4666011</v>
      </c>
      <c r="P222" s="18" t="n">
        <f aca="false">IF(($N$222+Assumptions!$B$14*Assumptions!$B$13)&gt;($C$5*Assumptions!$B$7/Assumptions!$B$11),($C$5*Assumptions!$B$7/Assumptions!$B$11)*($O$222+Assumptions!$B$14)/($N$222+Assumptions!$B$14*Assumptions!$B$13-($C$5*Assumptions!$B$7/Assumptions!$B$11)),NA())</f>
        <v>6038508.15998535</v>
      </c>
      <c r="Q222" s="18" t="n">
        <f aca="false">IFERROR(($N$222+Assumptions!$B$14*Assumptions!$B$13)/($O$222+Assumptions!$B$14+$P$222),NA())</f>
        <v>19.8724580344512</v>
      </c>
      <c r="R222" s="18" t="n">
        <f aca="false">AND(ISNUMBER($P$222),$P$222&gt;Assumptions!$B$4,$Q$222&gt;Assumptions!$B$13)</f>
        <v>1</v>
      </c>
      <c r="S222" s="18" t="n">
        <f aca="false">IF($N$222&gt;($C$5*Assumptions!$B$7/Assumptions!$B$11),($C$5*Assumptions!$B$7/Assumptions!$B$11)*$O$222/($N$222-($C$5*Assumptions!$B$7/Assumptions!$B$11)),NA())</f>
        <v>5505977.82428435</v>
      </c>
      <c r="T222" s="18" t="n">
        <f aca="false">IFERROR($N$222/($O$222+$S$222),NA())</f>
        <v>21.7944938809479</v>
      </c>
      <c r="U222" s="18" t="n">
        <f aca="false">AND(ISNUMBER($S$222),$S$222&gt;Assumptions!$B$4,$T$222&lt;=Assumptions!$B$13)</f>
        <v>0</v>
      </c>
      <c r="V222" s="18" t="n">
        <f aca="false">IF($R$222,$P$222,IF($U$222,$S$222,NA()))</f>
        <v>6038508.15998535</v>
      </c>
      <c r="W222" s="18" t="n">
        <f aca="false">IF($R$222,$Q$222,IF($U$222,$T$222,NA()))</f>
        <v>19.8724580344512</v>
      </c>
      <c r="X222" s="18" t="n">
        <f aca="false">$R$222</f>
        <v>1</v>
      </c>
      <c r="Y222" s="18" t="n">
        <f aca="false">IF($B$222=1,$H$222,$AI$112*$W$222)</f>
        <v>121884149.823166</v>
      </c>
      <c r="Z222" s="18" t="n">
        <f aca="false">IF($C$222=1,$I$222,$AF$112*$W$222)</f>
        <v>34451913.90351</v>
      </c>
      <c r="AA222" s="18" t="n">
        <f aca="false">IF($D$222=1,$J$222,$AC$112*$W$222)</f>
        <v>47693899.2826829</v>
      </c>
      <c r="AB222" s="18" t="n">
        <f aca="false">IF($E$222=1,$K$222,$Z$112*$W$222)</f>
        <v>30000000</v>
      </c>
      <c r="AC222" s="18" t="n">
        <f aca="false">IF($F$222=1,$L$222,$W$112*$W$222)</f>
        <v>15000000</v>
      </c>
      <c r="AD222" s="18" t="n">
        <f aca="false">IF($G$222=1,$M$222,$T$112*$W$222)</f>
        <v>99362290.172256</v>
      </c>
      <c r="AE222" s="18" t="n">
        <f aca="false">($C$5*Assumptions!$B$7/Assumptions!$B$11)</f>
        <v>120000000</v>
      </c>
      <c r="AF222" s="18" t="n">
        <f aca="false">($J$112+$O$112)*$W$222</f>
        <v>5574479.42219649</v>
      </c>
      <c r="AG222" s="18" t="n">
        <f aca="false">Assumptions!$B$20*$W$222</f>
        <v>178852122.310061</v>
      </c>
      <c r="AH222" s="18" t="n">
        <f aca="false">IF($R$222,Assumptions!$B$14*($W$222-Assumptions!$B$13),Assumptions!$B$4)</f>
        <v>47181145.086128</v>
      </c>
      <c r="AI222" s="18" t="n">
        <f aca="false">$Y$222+$Z$222+$AA$222+$AB$222+$AC$222+$AD$222+$AE$222+$AF$222+$AG$222+$AH$222</f>
        <v>700000000</v>
      </c>
      <c r="AJ222" s="18" t="n">
        <f aca="false">IF(AND(ISNUMBER($V$222),($C$5*Assumptions!$B$7/Assumptions!$B$11)&gt;=Assumptions!$B$67,IF($B$222=1,$Y$222&gt;=INDEX($Y$216:$Y$279,1+$A$222-Assumptions!$B$78),$Y$222&gt;INDEX($Y$216:$Y$279,1+$A$222+Assumptions!$B$78)),IF($C$222=1,$Z$222&gt;=INDEX($Z$216:$Z$279,1+$A$222-Assumptions!$B$79),$Z$222&gt;INDEX($Z$216:$Z$279,1+$A$222+Assumptions!$B$79)),IF($D$222=1,$AA$222&gt;=INDEX($AA$216:$AA$279,1+$A$222-Assumptions!$B$80),$AA$222&gt;INDEX($AA$216:$AA$279,1+$A$222+Assumptions!$B$80)),IF($E$222=1,$AB$222&gt;=INDEX($AB$216:$AB$279,1+$A$222-Assumptions!$B$81),$AB$222&gt;INDEX($AB$216:$AB$279,1+$A$222+Assumptions!$B$81)),IF($F$222=1,$AC$222&gt;=INDEX($AC$216:$AC$279,1+$A$222-Assumptions!$B$82),$AC$222&gt;INDEX($AC$216:$AC$279,1+$A$222+Assumptions!$B$82)),IF($G$222=1,$AD$222&gt;=INDEX($AD$216:$AD$279,1+$A$222-Assumptions!$B$83),$AD$222&gt;INDEX($AD$216:$AD$279,1+$A$222+Assumptions!$B$83))),1,0)</f>
        <v>0</v>
      </c>
      <c r="AK222" s="16"/>
      <c r="AL222" s="16"/>
    </row>
    <row r="223" customFormat="false" ht="23.85" hidden="true" customHeight="false" outlineLevel="0" collapsed="false">
      <c r="A223" s="6" t="n">
        <f aca="false">ROW()-ROW($A$216)+Assumptions!$B$4</f>
        <v>7</v>
      </c>
      <c r="B223" s="18" t="n">
        <f aca="false">MOD(QUOTIENT($A$223,Assumptions!$B$78),2)</f>
        <v>0</v>
      </c>
      <c r="C223" s="18" t="n">
        <f aca="false">MOD(QUOTIENT($A$223,Assumptions!$B$79),2)</f>
        <v>0</v>
      </c>
      <c r="D223" s="18" t="n">
        <f aca="false">MOD(QUOTIENT($A$223,Assumptions!$B$80),2)</f>
        <v>0</v>
      </c>
      <c r="E223" s="18" t="n">
        <f aca="false">MOD(QUOTIENT($A$223,Assumptions!$B$81),2)</f>
        <v>1</v>
      </c>
      <c r="F223" s="18" t="n">
        <f aca="false">MOD(QUOTIENT($A$223,Assumptions!$B$82),2)</f>
        <v>1</v>
      </c>
      <c r="G223" s="18" t="n">
        <f aca="false">MOD(QUOTIENT($A$223,Assumptions!$B$83),2)</f>
        <v>1</v>
      </c>
      <c r="H223" s="18" t="n">
        <f aca="false">IF($B$223=1,MIN(Assumptions!$B$66,MAX(Assumptions!$B$4,Assumptions!$B$24-(Assumptions!$B$4))),Assumptions!$B$4)</f>
        <v>0</v>
      </c>
      <c r="I223" s="18" t="n">
        <f aca="false">IF($C$223=1,MIN(Assumptions!$B$61,MAX(Assumptions!$B$4,Assumptions!$B$24-($H$223))),Assumptions!$B$4)</f>
        <v>0</v>
      </c>
      <c r="J223" s="18" t="n">
        <f aca="false">IF($D$223=1,MIN(Assumptions!$B$56,MAX(Assumptions!$B$4,Assumptions!$B$24-($H$223+$I$223))),Assumptions!$B$4)</f>
        <v>0</v>
      </c>
      <c r="K223" s="18" t="n">
        <f aca="false">IF($E$223=1,MIN(Assumptions!$B$51,MAX(Assumptions!$B$4,Assumptions!$B$24-($H$223+$I$223+$J$223))),Assumptions!$B$4)</f>
        <v>30000000</v>
      </c>
      <c r="L223" s="18" t="n">
        <f aca="false">IF($F$223=1,MIN(Assumptions!$B$46,MAX(Assumptions!$B$4,Assumptions!$B$24-($H$223+$I$223+$J$223+$K$223))),Assumptions!$B$4)</f>
        <v>15000000</v>
      </c>
      <c r="M223" s="18" t="n">
        <f aca="false">IF($G$223=1,MIN(Assumptions!$B$41,MAX(Assumptions!$B$4,Assumptions!$B$24-($H$223+$I$223+$J$223+$K$223+$L$223))),Assumptions!$B$4)</f>
        <v>5000000</v>
      </c>
      <c r="N223" s="18" t="n">
        <f aca="false">MAX(Assumptions!$B$4,Assumptions!$B$24-($H$223+$I$223+$J$223+$K$223+$L$223+$M$223))</f>
        <v>650000000</v>
      </c>
      <c r="O223" s="18" t="n">
        <f aca="false">$J$112+$O$112+Assumptions!$B$20+IF($B$223=0,$AI$112,Assumptions!$B$4)+IF($C$223=0,$AF$112,Assumptions!$B$4)+IF($D$223=0,$AC$112,Assumptions!$B$4)+IF($E$223=0,$Z$112,Assumptions!$B$4)+IF($F$223=0,$W$112,Assumptions!$B$4)+IF($G$223=0,$T$112,Assumptions!$B$4)</f>
        <v>19547484.4666011</v>
      </c>
      <c r="P223" s="18" t="n">
        <f aca="false">IF(($N$223+Assumptions!$B$14*Assumptions!$B$13)&gt;($C$5*Assumptions!$B$7/Assumptions!$B$11),($C$5*Assumptions!$B$7/Assumptions!$B$11)*($O$223+Assumptions!$B$14)/($N$223+Assumptions!$B$14*Assumptions!$B$13-($C$5*Assumptions!$B$7/Assumptions!$B$11)),NA())</f>
        <v>4968447.20374108</v>
      </c>
      <c r="Q223" s="18" t="n">
        <f aca="false">IFERROR(($N$223+Assumptions!$B$14*Assumptions!$B$13)/($O$223+Assumptions!$B$14+$P$223),NA())</f>
        <v>24.152415247493</v>
      </c>
      <c r="R223" s="18" t="n">
        <f aca="false">AND(ISNUMBER($P$223),$P$223&gt;Assumptions!$B$4,$Q$223&gt;Assumptions!$B$13)</f>
        <v>1</v>
      </c>
      <c r="S223" s="18" t="n">
        <f aca="false">IF($N$223&gt;($C$5*Assumptions!$B$7/Assumptions!$B$11),($C$5*Assumptions!$B$7/Assumptions!$B$11)*$O$223/($N$223-($C$5*Assumptions!$B$7/Assumptions!$B$11)),NA())</f>
        <v>4425845.53960779</v>
      </c>
      <c r="T223" s="18" t="n">
        <f aca="false">IFERROR($N$223/($O$223+$S$223),NA())</f>
        <v>27.1134631622581</v>
      </c>
      <c r="U223" s="18" t="n">
        <f aca="false">AND(ISNUMBER($S$223),$S$223&gt;Assumptions!$B$4,$T$223&lt;=Assumptions!$B$13)</f>
        <v>0</v>
      </c>
      <c r="V223" s="18" t="n">
        <f aca="false">IF($R$223,$P$223,IF($U$223,$S$223,NA()))</f>
        <v>4968447.20374108</v>
      </c>
      <c r="W223" s="18" t="n">
        <f aca="false">IF($R$223,$Q$223,IF($U$223,$T$223,NA()))</f>
        <v>24.152415247493</v>
      </c>
      <c r="X223" s="18" t="n">
        <f aca="false">$R$223</f>
        <v>1</v>
      </c>
      <c r="Y223" s="18" t="n">
        <f aca="false">IF($B$223=1,$H$223,$AI$112*$W$223)</f>
        <v>148134498.184037</v>
      </c>
      <c r="Z223" s="18" t="n">
        <f aca="false">IF($C$223=1,$I$223,$AF$112*$W$223)</f>
        <v>41871867.547835</v>
      </c>
      <c r="AA223" s="18" t="n">
        <f aca="false">IF($D$223=1,$J$223,$AC$112*$W$223)</f>
        <v>57965796.5939832</v>
      </c>
      <c r="AB223" s="18" t="n">
        <f aca="false">IF($E$223=1,$K$223,$Z$112*$W$223)</f>
        <v>30000000</v>
      </c>
      <c r="AC223" s="18" t="n">
        <f aca="false">IF($F$223=1,$L$223,$W$112*$W$223)</f>
        <v>15000000</v>
      </c>
      <c r="AD223" s="18" t="n">
        <f aca="false">IF($G$223=1,$M$223,$T$112*$W$223)</f>
        <v>5000000</v>
      </c>
      <c r="AE223" s="18" t="n">
        <f aca="false">($C$5*Assumptions!$B$7/Assumptions!$B$11)</f>
        <v>120000000</v>
      </c>
      <c r="AF223" s="18" t="n">
        <f aca="false">($J$112+$O$112)*$W$223</f>
        <v>6775062.327976</v>
      </c>
      <c r="AG223" s="18" t="n">
        <f aca="false">Assumptions!$B$20*$W$223</f>
        <v>217371737.227437</v>
      </c>
      <c r="AH223" s="18" t="n">
        <f aca="false">IF($R$223,Assumptions!$B$14*($W$223-Assumptions!$B$13),Assumptions!$B$4)</f>
        <v>57881038.1187325</v>
      </c>
      <c r="AI223" s="18" t="n">
        <f aca="false">$Y$223+$Z$223+$AA$223+$AB$223+$AC$223+$AD$223+$AE$223+$AF$223+$AG$223+$AH$223</f>
        <v>700000000</v>
      </c>
      <c r="AJ223" s="18" t="n">
        <f aca="false">IF(AND(ISNUMBER($V$223),($C$5*Assumptions!$B$7/Assumptions!$B$11)&gt;=Assumptions!$B$67,IF($B$223=1,$Y$223&gt;=INDEX($Y$216:$Y$279,1+$A$223-Assumptions!$B$78),$Y$223&gt;INDEX($Y$216:$Y$279,1+$A$223+Assumptions!$B$78)),IF($C$223=1,$Z$223&gt;=INDEX($Z$216:$Z$279,1+$A$223-Assumptions!$B$79),$Z$223&gt;INDEX($Z$216:$Z$279,1+$A$223+Assumptions!$B$79)),IF($D$223=1,$AA$223&gt;=INDEX($AA$216:$AA$279,1+$A$223-Assumptions!$B$80),$AA$223&gt;INDEX($AA$216:$AA$279,1+$A$223+Assumptions!$B$80)),IF($E$223=1,$AB$223&gt;=INDEX($AB$216:$AB$279,1+$A$223-Assumptions!$B$81),$AB$223&gt;INDEX($AB$216:$AB$279,1+$A$223+Assumptions!$B$81)),IF($F$223=1,$AC$223&gt;=INDEX($AC$216:$AC$279,1+$A$223-Assumptions!$B$82),$AC$223&gt;INDEX($AC$216:$AC$279,1+$A$223+Assumptions!$B$82)),IF($G$223=1,$AD$223&gt;=INDEX($AD$216:$AD$279,1+$A$223-Assumptions!$B$83),$AD$223&gt;INDEX($AD$216:$AD$279,1+$A$223+Assumptions!$B$83))),1,0)</f>
        <v>0</v>
      </c>
      <c r="AK223" s="16"/>
      <c r="AL223" s="16"/>
    </row>
    <row r="224" customFormat="false" ht="23.85" hidden="true" customHeight="false" outlineLevel="0" collapsed="false">
      <c r="A224" s="6" t="n">
        <f aca="false">ROW()-ROW($A$216)+Assumptions!$B$4</f>
        <v>8</v>
      </c>
      <c r="B224" s="18" t="n">
        <f aca="false">MOD(QUOTIENT($A$224,Assumptions!$B$78),2)</f>
        <v>0</v>
      </c>
      <c r="C224" s="18" t="n">
        <f aca="false">MOD(QUOTIENT($A$224,Assumptions!$B$79),2)</f>
        <v>0</v>
      </c>
      <c r="D224" s="18" t="n">
        <f aca="false">MOD(QUOTIENT($A$224,Assumptions!$B$80),2)</f>
        <v>1</v>
      </c>
      <c r="E224" s="18" t="n">
        <f aca="false">MOD(QUOTIENT($A$224,Assumptions!$B$81),2)</f>
        <v>0</v>
      </c>
      <c r="F224" s="18" t="n">
        <f aca="false">MOD(QUOTIENT($A$224,Assumptions!$B$82),2)</f>
        <v>0</v>
      </c>
      <c r="G224" s="18" t="n">
        <f aca="false">MOD(QUOTIENT($A$224,Assumptions!$B$83),2)</f>
        <v>0</v>
      </c>
      <c r="H224" s="18" t="n">
        <f aca="false">IF($B$224=1,MIN(Assumptions!$B$66,MAX(Assumptions!$B$4,Assumptions!$B$24-(Assumptions!$B$4))),Assumptions!$B$4)</f>
        <v>0</v>
      </c>
      <c r="I224" s="18" t="n">
        <f aca="false">IF($C$224=1,MIN(Assumptions!$B$61,MAX(Assumptions!$B$4,Assumptions!$B$24-($H$224))),Assumptions!$B$4)</f>
        <v>0</v>
      </c>
      <c r="J224" s="18" t="n">
        <f aca="false">IF($D$224=1,MIN(Assumptions!$B$56,MAX(Assumptions!$B$4,Assumptions!$B$24-($H$224+$I$224))),Assumptions!$B$4)</f>
        <v>60000000</v>
      </c>
      <c r="K224" s="18" t="n">
        <f aca="false">IF($E$224=1,MIN(Assumptions!$B$51,MAX(Assumptions!$B$4,Assumptions!$B$24-($H$224+$I$224+$J$224))),Assumptions!$B$4)</f>
        <v>0</v>
      </c>
      <c r="L224" s="18" t="n">
        <f aca="false">IF($F$224=1,MIN(Assumptions!$B$46,MAX(Assumptions!$B$4,Assumptions!$B$24-($H$224+$I$224+$J$224+$K$224))),Assumptions!$B$4)</f>
        <v>0</v>
      </c>
      <c r="M224" s="18" t="n">
        <f aca="false">IF($G$224=1,MIN(Assumptions!$B$41,MAX(Assumptions!$B$4,Assumptions!$B$24-($H$224+$I$224+$J$224+$K$224+$L$224))),Assumptions!$B$4)</f>
        <v>0</v>
      </c>
      <c r="N224" s="18" t="n">
        <f aca="false">MAX(Assumptions!$B$4,Assumptions!$B$24-($H$224+$I$224+$J$224+$K$224+$L$224+$M$224))</f>
        <v>640000000</v>
      </c>
      <c r="O224" s="18" t="n">
        <f aca="false">$J$112+$O$112+Assumptions!$B$20+IF($B$224=0,$AI$112,Assumptions!$B$4)+IF($C$224=0,$AF$112,Assumptions!$B$4)+IF($D$224=0,$AC$112,Assumptions!$B$4)+IF($E$224=0,$Z$112,Assumptions!$B$4)+IF($F$224=0,$W$112,Assumptions!$B$4)+IF($G$224=0,$T$112,Assumptions!$B$4)</f>
        <v>30147484.4666011</v>
      </c>
      <c r="P224" s="18" t="n">
        <f aca="false">IF(($N$224+Assumptions!$B$14*Assumptions!$B$13)&gt;($C$5*Assumptions!$B$7/Assumptions!$B$11),($C$5*Assumptions!$B$7/Assumptions!$B$11)*($O$224+Assumptions!$B$14)/($N$224+Assumptions!$B$14*Assumptions!$B$13-($C$5*Assumptions!$B$7/Assumptions!$B$11)),NA())</f>
        <v>7497986.86314283</v>
      </c>
      <c r="Q224" s="18" t="n">
        <f aca="false">IFERROR(($N$224+Assumptions!$B$14*Assumptions!$B$13)/($O$224+Assumptions!$B$14+$P$224),NA())</f>
        <v>16.0042958450452</v>
      </c>
      <c r="R224" s="18" t="n">
        <f aca="false">AND(ISNUMBER($P$224),$P$224&gt;Assumptions!$B$4,$Q$224&gt;Assumptions!$B$13)</f>
        <v>1</v>
      </c>
      <c r="S224" s="18" t="n">
        <f aca="false">IF($N$224&gt;($C$5*Assumptions!$B$7/Assumptions!$B$11),($C$5*Assumptions!$B$7/Assumptions!$B$11)*$O$224/($N$224-($C$5*Assumptions!$B$7/Assumptions!$B$11)),NA())</f>
        <v>6957111.79998486</v>
      </c>
      <c r="T224" s="18" t="n">
        <f aca="false">IFERROR($N$224/($O$224+$S$224),NA())</f>
        <v>17.2485369575721</v>
      </c>
      <c r="U224" s="18" t="n">
        <f aca="false">AND(ISNUMBER($S$224),$S$224&gt;Assumptions!$B$4,$T$224&lt;=Assumptions!$B$13)</f>
        <v>0</v>
      </c>
      <c r="V224" s="18" t="n">
        <f aca="false">IF($R$224,$P$224,IF($U$224,$S$224,NA()))</f>
        <v>7497986.86314283</v>
      </c>
      <c r="W224" s="18" t="n">
        <f aca="false">IF($R$224,$Q$224,IF($U$224,$T$224,NA()))</f>
        <v>16.0042958450452</v>
      </c>
      <c r="X224" s="18" t="n">
        <f aca="false">$R$224</f>
        <v>1</v>
      </c>
      <c r="Y224" s="18" t="n">
        <f aca="false">IF($B$224=1,$H$224,$AI$112*$W$224)</f>
        <v>98159472.2308658</v>
      </c>
      <c r="Z224" s="18" t="n">
        <f aca="false">IF($C$224=1,$I$224,$AF$112*$W$224)</f>
        <v>27745869.2620671</v>
      </c>
      <c r="AA224" s="18" t="n">
        <f aca="false">IF($D$224=1,$J$224,$AC$112*$W$224)</f>
        <v>60000000</v>
      </c>
      <c r="AB224" s="18" t="n">
        <f aca="false">IF($E$224=1,$K$224,$Z$112*$W$224)</f>
        <v>48012887.5351355</v>
      </c>
      <c r="AC224" s="18" t="n">
        <f aca="false">IF($F$224=1,$L$224,$W$112*$W$224)</f>
        <v>80021479.2252259</v>
      </c>
      <c r="AD224" s="18" t="n">
        <f aca="false">IF($G$224=1,$M$224,$T$112*$W$224)</f>
        <v>80021479.2252259</v>
      </c>
      <c r="AE224" s="18" t="n">
        <f aca="false">($C$5*Assumptions!$B$7/Assumptions!$B$11)</f>
        <v>120000000</v>
      </c>
      <c r="AF224" s="18" t="n">
        <f aca="false">($J$112+$O$112)*$W$224</f>
        <v>4489410.30346037</v>
      </c>
      <c r="AG224" s="18" t="n">
        <f aca="false">Assumptions!$B$20*$W$224</f>
        <v>144038662.605407</v>
      </c>
      <c r="AH224" s="18" t="n">
        <f aca="false">IF($R$224,Assumptions!$B$14*($W$224-Assumptions!$B$13),Assumptions!$B$4)</f>
        <v>37510739.6126129</v>
      </c>
      <c r="AI224" s="18" t="n">
        <f aca="false">$Y$224+$Z$224+$AA$224+$AB$224+$AC$224+$AD$224+$AE$224+$AF$224+$AG$224+$AH$224</f>
        <v>700000000</v>
      </c>
      <c r="AJ224" s="18" t="n">
        <f aca="false">IF(AND(ISNUMBER($V$224),($C$5*Assumptions!$B$7/Assumptions!$B$11)&gt;=Assumptions!$B$67,IF($B$224=1,$Y$224&gt;=INDEX($Y$216:$Y$279,1+$A$224-Assumptions!$B$78),$Y$224&gt;INDEX($Y$216:$Y$279,1+$A$224+Assumptions!$B$78)),IF($C$224=1,$Z$224&gt;=INDEX($Z$216:$Z$279,1+$A$224-Assumptions!$B$79),$Z$224&gt;INDEX($Z$216:$Z$279,1+$A$224+Assumptions!$B$79)),IF($D$224=1,$AA$224&gt;=INDEX($AA$216:$AA$279,1+$A$224-Assumptions!$B$80),$AA$224&gt;INDEX($AA$216:$AA$279,1+$A$224+Assumptions!$B$80)),IF($E$224=1,$AB$224&gt;=INDEX($AB$216:$AB$279,1+$A$224-Assumptions!$B$81),$AB$224&gt;INDEX($AB$216:$AB$279,1+$A$224+Assumptions!$B$81)),IF($F$224=1,$AC$224&gt;=INDEX($AC$216:$AC$279,1+$A$224-Assumptions!$B$82),$AC$224&gt;INDEX($AC$216:$AC$279,1+$A$224+Assumptions!$B$82)),IF($G$224=1,$AD$224&gt;=INDEX($AD$216:$AD$279,1+$A$224-Assumptions!$B$83),$AD$224&gt;INDEX($AD$216:$AD$279,1+$A$224+Assumptions!$B$83))),1,0)</f>
        <v>0</v>
      </c>
      <c r="AK224" s="16"/>
      <c r="AL224" s="16"/>
    </row>
    <row r="225" customFormat="false" ht="23.85" hidden="true" customHeight="false" outlineLevel="0" collapsed="false">
      <c r="A225" s="6" t="n">
        <f aca="false">ROW()-ROW($A$216)+Assumptions!$B$4</f>
        <v>9</v>
      </c>
      <c r="B225" s="18" t="n">
        <f aca="false">MOD(QUOTIENT($A$225,Assumptions!$B$78),2)</f>
        <v>0</v>
      </c>
      <c r="C225" s="18" t="n">
        <f aca="false">MOD(QUOTIENT($A$225,Assumptions!$B$79),2)</f>
        <v>0</v>
      </c>
      <c r="D225" s="18" t="n">
        <f aca="false">MOD(QUOTIENT($A$225,Assumptions!$B$80),2)</f>
        <v>1</v>
      </c>
      <c r="E225" s="18" t="n">
        <f aca="false">MOD(QUOTIENT($A$225,Assumptions!$B$81),2)</f>
        <v>0</v>
      </c>
      <c r="F225" s="18" t="n">
        <f aca="false">MOD(QUOTIENT($A$225,Assumptions!$B$82),2)</f>
        <v>0</v>
      </c>
      <c r="G225" s="18" t="n">
        <f aca="false">MOD(QUOTIENT($A$225,Assumptions!$B$83),2)</f>
        <v>1</v>
      </c>
      <c r="H225" s="18" t="n">
        <f aca="false">IF($B$225=1,MIN(Assumptions!$B$66,MAX(Assumptions!$B$4,Assumptions!$B$24-(Assumptions!$B$4))),Assumptions!$B$4)</f>
        <v>0</v>
      </c>
      <c r="I225" s="18" t="n">
        <f aca="false">IF($C$225=1,MIN(Assumptions!$B$61,MAX(Assumptions!$B$4,Assumptions!$B$24-($H$225))),Assumptions!$B$4)</f>
        <v>0</v>
      </c>
      <c r="J225" s="18" t="n">
        <f aca="false">IF($D$225=1,MIN(Assumptions!$B$56,MAX(Assumptions!$B$4,Assumptions!$B$24-($H$225+$I$225))),Assumptions!$B$4)</f>
        <v>60000000</v>
      </c>
      <c r="K225" s="18" t="n">
        <f aca="false">IF($E$225=1,MIN(Assumptions!$B$51,MAX(Assumptions!$B$4,Assumptions!$B$24-($H$225+$I$225+$J$225))),Assumptions!$B$4)</f>
        <v>0</v>
      </c>
      <c r="L225" s="18" t="n">
        <f aca="false">IF($F$225=1,MIN(Assumptions!$B$46,MAX(Assumptions!$B$4,Assumptions!$B$24-($H$225+$I$225+$J$225+$K$225))),Assumptions!$B$4)</f>
        <v>0</v>
      </c>
      <c r="M225" s="18" t="n">
        <f aca="false">IF($G$225=1,MIN(Assumptions!$B$41,MAX(Assumptions!$B$4,Assumptions!$B$24-($H$225+$I$225+$J$225+$K$225+$L$225))),Assumptions!$B$4)</f>
        <v>5000000</v>
      </c>
      <c r="N225" s="18" t="n">
        <f aca="false">MAX(Assumptions!$B$4,Assumptions!$B$24-($H$225+$I$225+$J$225+$K$225+$L$225+$M$225))</f>
        <v>635000000</v>
      </c>
      <c r="O225" s="18" t="n">
        <f aca="false">$J$112+$O$112+Assumptions!$B$20+IF($B$225=0,$AI$112,Assumptions!$B$4)+IF($C$225=0,$AF$112,Assumptions!$B$4)+IF($D$225=0,$AC$112,Assumptions!$B$4)+IF($E$225=0,$Z$112,Assumptions!$B$4)+IF($F$225=0,$W$112,Assumptions!$B$4)+IF($G$225=0,$T$112,Assumptions!$B$4)</f>
        <v>25147484.4666011</v>
      </c>
      <c r="P225" s="18" t="n">
        <f aca="false">IF(($N$225+Assumptions!$B$14*Assumptions!$B$13)&gt;($C$5*Assumptions!$B$7/Assumptions!$B$11),($C$5*Assumptions!$B$7/Assumptions!$B$11)*($O$225+Assumptions!$B$14)/($N$225+Assumptions!$B$14*Assumptions!$B$13-($C$5*Assumptions!$B$7/Assumptions!$B$11)),NA())</f>
        <v>6411010.89080604</v>
      </c>
      <c r="Q225" s="18" t="n">
        <f aca="false">IFERROR(($N$225+Assumptions!$B$14*Assumptions!$B$13)/($O$225+Assumptions!$B$14+$P$225),NA())</f>
        <v>18.7177969346598</v>
      </c>
      <c r="R225" s="18" t="n">
        <f aca="false">AND(ISNUMBER($P$225),$P$225&gt;Assumptions!$B$4,$Q$225&gt;Assumptions!$B$13)</f>
        <v>1</v>
      </c>
      <c r="S225" s="18" t="n">
        <f aca="false">IF($N$225&gt;($C$5*Assumptions!$B$7/Assumptions!$B$11),($C$5*Assumptions!$B$7/Assumptions!$B$11)*$O$225/($N$225-($C$5*Assumptions!$B$7/Assumptions!$B$11)),NA())</f>
        <v>5859608.03105267</v>
      </c>
      <c r="T225" s="18" t="n">
        <f aca="false">IFERROR($N$225/($O$225+$S$225),NA())</f>
        <v>20.4791855298284</v>
      </c>
      <c r="U225" s="18" t="n">
        <f aca="false">AND(ISNUMBER($S$225),$S$225&gt;Assumptions!$B$4,$T$225&lt;=Assumptions!$B$13)</f>
        <v>0</v>
      </c>
      <c r="V225" s="18" t="n">
        <f aca="false">IF($R$225,$P$225,IF($U$225,$S$225,NA()))</f>
        <v>6411010.89080604</v>
      </c>
      <c r="W225" s="18" t="n">
        <f aca="false">IF($R$225,$Q$225,IF($U$225,$T$225,NA()))</f>
        <v>18.7177969346598</v>
      </c>
      <c r="X225" s="18" t="n">
        <f aca="false">$R$225</f>
        <v>1</v>
      </c>
      <c r="Y225" s="18" t="n">
        <f aca="false">IF($B$225=1,$H$225,$AI$112*$W$225)</f>
        <v>114802243.486367</v>
      </c>
      <c r="Z225" s="18" t="n">
        <f aca="false">IF($C$225=1,$I$225,$AF$112*$W$225)</f>
        <v>32450134.1171956</v>
      </c>
      <c r="AA225" s="18" t="n">
        <f aca="false">IF($D$225=1,$J$225,$AC$112*$W$225)</f>
        <v>60000000</v>
      </c>
      <c r="AB225" s="18" t="n">
        <f aca="false">IF($E$225=1,$K$225,$Z$112*$W$225)</f>
        <v>56153390.8039794</v>
      </c>
      <c r="AC225" s="18" t="n">
        <f aca="false">IF($F$225=1,$L$225,$W$112*$W$225)</f>
        <v>93588984.6732991</v>
      </c>
      <c r="AD225" s="18" t="n">
        <f aca="false">IF($G$225=1,$M$225,$T$112*$W$225)</f>
        <v>5000000</v>
      </c>
      <c r="AE225" s="18" t="n">
        <f aca="false">($C$5*Assumptions!$B$7/Assumptions!$B$11)</f>
        <v>120000000</v>
      </c>
      <c r="AF225" s="18" t="n">
        <f aca="false">($J$112+$O$112)*$W$225</f>
        <v>5250582.17057119</v>
      </c>
      <c r="AG225" s="18" t="n">
        <f aca="false">Assumptions!$B$20*$W$225</f>
        <v>168460172.411938</v>
      </c>
      <c r="AH225" s="18" t="n">
        <f aca="false">IF($R$225,Assumptions!$B$14*($W$225-Assumptions!$B$13),Assumptions!$B$4)</f>
        <v>44294492.3366495</v>
      </c>
      <c r="AI225" s="18" t="n">
        <f aca="false">$Y$225+$Z$225+$AA$225+$AB$225+$AC$225+$AD$225+$AE$225+$AF$225+$AG$225+$AH$225</f>
        <v>700000000</v>
      </c>
      <c r="AJ225" s="18" t="n">
        <f aca="false">IF(AND(ISNUMBER($V$225),($C$5*Assumptions!$B$7/Assumptions!$B$11)&gt;=Assumptions!$B$67,IF($B$225=1,$Y$225&gt;=INDEX($Y$216:$Y$279,1+$A$225-Assumptions!$B$78),$Y$225&gt;INDEX($Y$216:$Y$279,1+$A$225+Assumptions!$B$78)),IF($C$225=1,$Z$225&gt;=INDEX($Z$216:$Z$279,1+$A$225-Assumptions!$B$79),$Z$225&gt;INDEX($Z$216:$Z$279,1+$A$225+Assumptions!$B$79)),IF($D$225=1,$AA$225&gt;=INDEX($AA$216:$AA$279,1+$A$225-Assumptions!$B$80),$AA$225&gt;INDEX($AA$216:$AA$279,1+$A$225+Assumptions!$B$80)),IF($E$225=1,$AB$225&gt;=INDEX($AB$216:$AB$279,1+$A$225-Assumptions!$B$81),$AB$225&gt;INDEX($AB$216:$AB$279,1+$A$225+Assumptions!$B$81)),IF($F$225=1,$AC$225&gt;=INDEX($AC$216:$AC$279,1+$A$225-Assumptions!$B$82),$AC$225&gt;INDEX($AC$216:$AC$279,1+$A$225+Assumptions!$B$82)),IF($G$225=1,$AD$225&gt;=INDEX($AD$216:$AD$279,1+$A$225-Assumptions!$B$83),$AD$225&gt;INDEX($AD$216:$AD$279,1+$A$225+Assumptions!$B$83))),1,0)</f>
        <v>0</v>
      </c>
      <c r="AK225" s="16"/>
      <c r="AL225" s="16"/>
    </row>
    <row r="226" customFormat="false" ht="23.85" hidden="true" customHeight="false" outlineLevel="0" collapsed="false">
      <c r="A226" s="6" t="n">
        <f aca="false">ROW()-ROW($A$216)+Assumptions!$B$4</f>
        <v>10</v>
      </c>
      <c r="B226" s="18" t="n">
        <f aca="false">MOD(QUOTIENT($A$226,Assumptions!$B$78),2)</f>
        <v>0</v>
      </c>
      <c r="C226" s="18" t="n">
        <f aca="false">MOD(QUOTIENT($A$226,Assumptions!$B$79),2)</f>
        <v>0</v>
      </c>
      <c r="D226" s="18" t="n">
        <f aca="false">MOD(QUOTIENT($A$226,Assumptions!$B$80),2)</f>
        <v>1</v>
      </c>
      <c r="E226" s="18" t="n">
        <f aca="false">MOD(QUOTIENT($A$226,Assumptions!$B$81),2)</f>
        <v>0</v>
      </c>
      <c r="F226" s="18" t="n">
        <f aca="false">MOD(QUOTIENT($A$226,Assumptions!$B$82),2)</f>
        <v>1</v>
      </c>
      <c r="G226" s="18" t="n">
        <f aca="false">MOD(QUOTIENT($A$226,Assumptions!$B$83),2)</f>
        <v>0</v>
      </c>
      <c r="H226" s="18" t="n">
        <f aca="false">IF($B$226=1,MIN(Assumptions!$B$66,MAX(Assumptions!$B$4,Assumptions!$B$24-(Assumptions!$B$4))),Assumptions!$B$4)</f>
        <v>0</v>
      </c>
      <c r="I226" s="18" t="n">
        <f aca="false">IF($C$226=1,MIN(Assumptions!$B$61,MAX(Assumptions!$B$4,Assumptions!$B$24-($H$226))),Assumptions!$B$4)</f>
        <v>0</v>
      </c>
      <c r="J226" s="18" t="n">
        <f aca="false">IF($D$226=1,MIN(Assumptions!$B$56,MAX(Assumptions!$B$4,Assumptions!$B$24-($H$226+$I$226))),Assumptions!$B$4)</f>
        <v>60000000</v>
      </c>
      <c r="K226" s="18" t="n">
        <f aca="false">IF($E$226=1,MIN(Assumptions!$B$51,MAX(Assumptions!$B$4,Assumptions!$B$24-($H$226+$I$226+$J$226))),Assumptions!$B$4)</f>
        <v>0</v>
      </c>
      <c r="L226" s="18" t="n">
        <f aca="false">IF($F$226=1,MIN(Assumptions!$B$46,MAX(Assumptions!$B$4,Assumptions!$B$24-($H$226+$I$226+$J$226+$K$226))),Assumptions!$B$4)</f>
        <v>15000000</v>
      </c>
      <c r="M226" s="18" t="n">
        <f aca="false">IF($G$226=1,MIN(Assumptions!$B$41,MAX(Assumptions!$B$4,Assumptions!$B$24-($H$226+$I$226+$J$226+$K$226+$L$226))),Assumptions!$B$4)</f>
        <v>0</v>
      </c>
      <c r="N226" s="18" t="n">
        <f aca="false">MAX(Assumptions!$B$4,Assumptions!$B$24-($H$226+$I$226+$J$226+$K$226+$L$226+$M$226))</f>
        <v>625000000</v>
      </c>
      <c r="O226" s="18" t="n">
        <f aca="false">$J$112+$O$112+Assumptions!$B$20+IF($B$226=0,$AI$112,Assumptions!$B$4)+IF($C$226=0,$AF$112,Assumptions!$B$4)+IF($D$226=0,$AC$112,Assumptions!$B$4)+IF($E$226=0,$Z$112,Assumptions!$B$4)+IF($F$226=0,$W$112,Assumptions!$B$4)+IF($G$226=0,$T$112,Assumptions!$B$4)</f>
        <v>25147484.4666011</v>
      </c>
      <c r="P226" s="18" t="n">
        <f aca="false">IF(($N$226+Assumptions!$B$14*Assumptions!$B$13)&gt;($C$5*Assumptions!$B$7/Assumptions!$B$11),($C$5*Assumptions!$B$7/Assumptions!$B$11)*($O$226+Assumptions!$B$14)/($N$226+Assumptions!$B$14*Assumptions!$B$13-($C$5*Assumptions!$B$7/Assumptions!$B$11)),NA())</f>
        <v>6537336.22855591</v>
      </c>
      <c r="Q226" s="18" t="n">
        <f aca="false">IFERROR(($N$226+Assumptions!$B$14*Assumptions!$B$13)/($O$226+Assumptions!$B$14+$P$226),NA())</f>
        <v>18.356100375536</v>
      </c>
      <c r="R226" s="18" t="n">
        <f aca="false">AND(ISNUMBER($P$226),$P$226&gt;Assumptions!$B$4,$Q$226&gt;Assumptions!$B$13)</f>
        <v>1</v>
      </c>
      <c r="S226" s="18" t="n">
        <f aca="false">IF($N$226&gt;($C$5*Assumptions!$B$7/Assumptions!$B$11),($C$5*Assumptions!$B$7/Assumptions!$B$11)*$O$226/($N$226-($C$5*Assumptions!$B$7/Assumptions!$B$11)),NA())</f>
        <v>5975639.87325173</v>
      </c>
      <c r="T226" s="18" t="n">
        <f aca="false">IFERROR($N$226/($O$226+$S$226),NA())</f>
        <v>20.0815314418705</v>
      </c>
      <c r="U226" s="18" t="n">
        <f aca="false">AND(ISNUMBER($S$226),$S$226&gt;Assumptions!$B$4,$T$226&lt;=Assumptions!$B$13)</f>
        <v>0</v>
      </c>
      <c r="V226" s="18" t="n">
        <f aca="false">IF($R$226,$P$226,IF($U$226,$S$226,NA()))</f>
        <v>6537336.22855591</v>
      </c>
      <c r="W226" s="18" t="n">
        <f aca="false">IF($R$226,$Q$226,IF($U$226,$T$226,NA()))</f>
        <v>18.356100375536</v>
      </c>
      <c r="X226" s="18" t="n">
        <f aca="false">$R$226</f>
        <v>1</v>
      </c>
      <c r="Y226" s="18" t="n">
        <f aca="false">IF($B$226=1,$H$226,$AI$112*$W$226)</f>
        <v>112583842.646051</v>
      </c>
      <c r="Z226" s="18" t="n">
        <f aca="false">IF($C$226=1,$I$226,$AF$112*$W$226)</f>
        <v>31823078.3854624</v>
      </c>
      <c r="AA226" s="18" t="n">
        <f aca="false">IF($D$226=1,$J$226,$AC$112*$W$226)</f>
        <v>60000000</v>
      </c>
      <c r="AB226" s="18" t="n">
        <f aca="false">IF($E$226=1,$K$226,$Z$112*$W$226)</f>
        <v>55068301.1266079</v>
      </c>
      <c r="AC226" s="18" t="n">
        <f aca="false">IF($F$226=1,$L$226,$W$112*$W$226)</f>
        <v>15000000</v>
      </c>
      <c r="AD226" s="18" t="n">
        <f aca="false">IF($G$226=1,$M$226,$T$112*$W$226)</f>
        <v>91780501.8776798</v>
      </c>
      <c r="AE226" s="18" t="n">
        <f aca="false">($C$5*Assumptions!$B$7/Assumptions!$B$11)</f>
        <v>120000000</v>
      </c>
      <c r="AF226" s="18" t="n">
        <f aca="false">($J$112+$O$112)*$W$226</f>
        <v>5149121.645536</v>
      </c>
      <c r="AG226" s="18" t="n">
        <f aca="false">Assumptions!$B$20*$W$226</f>
        <v>165204903.379824</v>
      </c>
      <c r="AH226" s="18" t="n">
        <f aca="false">IF($R$226,Assumptions!$B$14*($W$226-Assumptions!$B$13),Assumptions!$B$4)</f>
        <v>43390250.9388399</v>
      </c>
      <c r="AI226" s="18" t="n">
        <f aca="false">$Y$226+$Z$226+$AA$226+$AB$226+$AC$226+$AD$226+$AE$226+$AF$226+$AG$226+$AH$226</f>
        <v>700000000</v>
      </c>
      <c r="AJ226" s="18" t="n">
        <f aca="false">IF(AND(ISNUMBER($V$226),($C$5*Assumptions!$B$7/Assumptions!$B$11)&gt;=Assumptions!$B$67,IF($B$226=1,$Y$226&gt;=INDEX($Y$216:$Y$279,1+$A$226-Assumptions!$B$78),$Y$226&gt;INDEX($Y$216:$Y$279,1+$A$226+Assumptions!$B$78)),IF($C$226=1,$Z$226&gt;=INDEX($Z$216:$Z$279,1+$A$226-Assumptions!$B$79),$Z$226&gt;INDEX($Z$216:$Z$279,1+$A$226+Assumptions!$B$79)),IF($D$226=1,$AA$226&gt;=INDEX($AA$216:$AA$279,1+$A$226-Assumptions!$B$80),$AA$226&gt;INDEX($AA$216:$AA$279,1+$A$226+Assumptions!$B$80)),IF($E$226=1,$AB$226&gt;=INDEX($AB$216:$AB$279,1+$A$226-Assumptions!$B$81),$AB$226&gt;INDEX($AB$216:$AB$279,1+$A$226+Assumptions!$B$81)),IF($F$226=1,$AC$226&gt;=INDEX($AC$216:$AC$279,1+$A$226-Assumptions!$B$82),$AC$226&gt;INDEX($AC$216:$AC$279,1+$A$226+Assumptions!$B$82)),IF($G$226=1,$AD$226&gt;=INDEX($AD$216:$AD$279,1+$A$226-Assumptions!$B$83),$AD$226&gt;INDEX($AD$216:$AD$279,1+$A$226+Assumptions!$B$83))),1,0)</f>
        <v>0</v>
      </c>
      <c r="AK226" s="16"/>
      <c r="AL226" s="16"/>
    </row>
    <row r="227" customFormat="false" ht="23.85" hidden="true" customHeight="false" outlineLevel="0" collapsed="false">
      <c r="A227" s="6" t="n">
        <f aca="false">ROW()-ROW($A$216)+Assumptions!$B$4</f>
        <v>11</v>
      </c>
      <c r="B227" s="18" t="n">
        <f aca="false">MOD(QUOTIENT($A$227,Assumptions!$B$78),2)</f>
        <v>0</v>
      </c>
      <c r="C227" s="18" t="n">
        <f aca="false">MOD(QUOTIENT($A$227,Assumptions!$B$79),2)</f>
        <v>0</v>
      </c>
      <c r="D227" s="18" t="n">
        <f aca="false">MOD(QUOTIENT($A$227,Assumptions!$B$80),2)</f>
        <v>1</v>
      </c>
      <c r="E227" s="18" t="n">
        <f aca="false">MOD(QUOTIENT($A$227,Assumptions!$B$81),2)</f>
        <v>0</v>
      </c>
      <c r="F227" s="18" t="n">
        <f aca="false">MOD(QUOTIENT($A$227,Assumptions!$B$82),2)</f>
        <v>1</v>
      </c>
      <c r="G227" s="18" t="n">
        <f aca="false">MOD(QUOTIENT($A$227,Assumptions!$B$83),2)</f>
        <v>1</v>
      </c>
      <c r="H227" s="18" t="n">
        <f aca="false">IF($B$227=1,MIN(Assumptions!$B$66,MAX(Assumptions!$B$4,Assumptions!$B$24-(Assumptions!$B$4))),Assumptions!$B$4)</f>
        <v>0</v>
      </c>
      <c r="I227" s="18" t="n">
        <f aca="false">IF($C$227=1,MIN(Assumptions!$B$61,MAX(Assumptions!$B$4,Assumptions!$B$24-($H$227))),Assumptions!$B$4)</f>
        <v>0</v>
      </c>
      <c r="J227" s="18" t="n">
        <f aca="false">IF($D$227=1,MIN(Assumptions!$B$56,MAX(Assumptions!$B$4,Assumptions!$B$24-($H$227+$I$227))),Assumptions!$B$4)</f>
        <v>60000000</v>
      </c>
      <c r="K227" s="18" t="n">
        <f aca="false">IF($E$227=1,MIN(Assumptions!$B$51,MAX(Assumptions!$B$4,Assumptions!$B$24-($H$227+$I$227+$J$227))),Assumptions!$B$4)</f>
        <v>0</v>
      </c>
      <c r="L227" s="18" t="n">
        <f aca="false">IF($F$227=1,MIN(Assumptions!$B$46,MAX(Assumptions!$B$4,Assumptions!$B$24-($H$227+$I$227+$J$227+$K$227))),Assumptions!$B$4)</f>
        <v>15000000</v>
      </c>
      <c r="M227" s="18" t="n">
        <f aca="false">IF($G$227=1,MIN(Assumptions!$B$41,MAX(Assumptions!$B$4,Assumptions!$B$24-($H$227+$I$227+$J$227+$K$227+$L$227))),Assumptions!$B$4)</f>
        <v>5000000</v>
      </c>
      <c r="N227" s="18" t="n">
        <f aca="false">MAX(Assumptions!$B$4,Assumptions!$B$24-($H$227+$I$227+$J$227+$K$227+$L$227+$M$227))</f>
        <v>620000000</v>
      </c>
      <c r="O227" s="18" t="n">
        <f aca="false">$J$112+$O$112+Assumptions!$B$20+IF($B$227=0,$AI$112,Assumptions!$B$4)+IF($C$227=0,$AF$112,Assumptions!$B$4)+IF($D$227=0,$AC$112,Assumptions!$B$4)+IF($E$227=0,$Z$112,Assumptions!$B$4)+IF($F$227=0,$W$112,Assumptions!$B$4)+IF($G$227=0,$T$112,Assumptions!$B$4)</f>
        <v>20147484.4666011</v>
      </c>
      <c r="P227" s="18" t="n">
        <f aca="false">IF(($N$227+Assumptions!$B$14*Assumptions!$B$13)&gt;($C$5*Assumptions!$B$7/Assumptions!$B$11),($C$5*Assumptions!$B$7/Assumptions!$B$11)*($O$227+Assumptions!$B$14)/($N$227+Assumptions!$B$14*Assumptions!$B$13-($C$5*Assumptions!$B$7/Assumptions!$B$11)),NA())</f>
        <v>5408354.49948682</v>
      </c>
      <c r="Q227" s="18" t="n">
        <f aca="false">IFERROR(($N$227+Assumptions!$B$14*Assumptions!$B$13)/($O$227+Assumptions!$B$14+$P$227),NA())</f>
        <v>22.1878946750599</v>
      </c>
      <c r="R227" s="18" t="n">
        <f aca="false">AND(ISNUMBER($P$227),$P$227&gt;Assumptions!$B$4,$Q$227&gt;Assumptions!$B$13)</f>
        <v>1</v>
      </c>
      <c r="S227" s="18" t="n">
        <f aca="false">IF($N$227&gt;($C$5*Assumptions!$B$7/Assumptions!$B$11),($C$5*Assumptions!$B$7/Assumptions!$B$11)*$O$227/($N$227-($C$5*Assumptions!$B$7/Assumptions!$B$11)),NA())</f>
        <v>4835396.27198425</v>
      </c>
      <c r="T227" s="18" t="n">
        <f aca="false">IFERROR($N$227/($O$227+$S$227),NA())</f>
        <v>24.8169939442744</v>
      </c>
      <c r="U227" s="18" t="n">
        <f aca="false">AND(ISNUMBER($S$227),$S$227&gt;Assumptions!$B$4,$T$227&lt;=Assumptions!$B$13)</f>
        <v>0</v>
      </c>
      <c r="V227" s="18" t="n">
        <f aca="false">IF($R$227,$P$227,IF($U$227,$S$227,NA()))</f>
        <v>5408354.49948682</v>
      </c>
      <c r="W227" s="18" t="n">
        <f aca="false">IF($R$227,$Q$227,IF($U$227,$T$227,NA()))</f>
        <v>22.1878946750599</v>
      </c>
      <c r="X227" s="18" t="n">
        <f aca="false">$R$227</f>
        <v>1</v>
      </c>
      <c r="Y227" s="18" t="n">
        <f aca="false">IF($B$227=1,$H$227,$AI$112*$W$227)</f>
        <v>136085464.321893</v>
      </c>
      <c r="Z227" s="18" t="n">
        <f aca="false">IF($C$227=1,$I$227,$AF$112*$W$227)</f>
        <v>38466073.7851407</v>
      </c>
      <c r="AA227" s="18" t="n">
        <f aca="false">IF($D$227=1,$J$227,$AC$112*$W$227)</f>
        <v>60000000</v>
      </c>
      <c r="AB227" s="18" t="n">
        <f aca="false">IF($E$227=1,$K$227,$Z$112*$W$227)</f>
        <v>66563684.0251798</v>
      </c>
      <c r="AC227" s="18" t="n">
        <f aca="false">IF($F$227=1,$L$227,$W$112*$W$227)</f>
        <v>15000000</v>
      </c>
      <c r="AD227" s="18" t="n">
        <f aca="false">IF($G$227=1,$M$227,$T$112*$W$227)</f>
        <v>5000000</v>
      </c>
      <c r="AE227" s="18" t="n">
        <f aca="false">($C$5*Assumptions!$B$7/Assumptions!$B$11)</f>
        <v>120000000</v>
      </c>
      <c r="AF227" s="18" t="n">
        <f aca="false">($J$112+$O$112)*$W$227</f>
        <v>6223989.10459696</v>
      </c>
      <c r="AG227" s="18" t="n">
        <f aca="false">Assumptions!$B$20*$W$227</f>
        <v>199691052.075539</v>
      </c>
      <c r="AH227" s="18" t="n">
        <f aca="false">IF($R$227,Assumptions!$B$14*($W$227-Assumptions!$B$13),Assumptions!$B$4)</f>
        <v>52969736.6876498</v>
      </c>
      <c r="AI227" s="18" t="n">
        <f aca="false">$Y$227+$Z$227+$AA$227+$AB$227+$AC$227+$AD$227+$AE$227+$AF$227+$AG$227+$AH$227</f>
        <v>700000000</v>
      </c>
      <c r="AJ227" s="18" t="n">
        <f aca="false">IF(AND(ISNUMBER($V$227),($C$5*Assumptions!$B$7/Assumptions!$B$11)&gt;=Assumptions!$B$67,IF($B$227=1,$Y$227&gt;=INDEX($Y$216:$Y$279,1+$A$227-Assumptions!$B$78),$Y$227&gt;INDEX($Y$216:$Y$279,1+$A$227+Assumptions!$B$78)),IF($C$227=1,$Z$227&gt;=INDEX($Z$216:$Z$279,1+$A$227-Assumptions!$B$79),$Z$227&gt;INDEX($Z$216:$Z$279,1+$A$227+Assumptions!$B$79)),IF($D$227=1,$AA$227&gt;=INDEX($AA$216:$AA$279,1+$A$227-Assumptions!$B$80),$AA$227&gt;INDEX($AA$216:$AA$279,1+$A$227+Assumptions!$B$80)),IF($E$227=1,$AB$227&gt;=INDEX($AB$216:$AB$279,1+$A$227-Assumptions!$B$81),$AB$227&gt;INDEX($AB$216:$AB$279,1+$A$227+Assumptions!$B$81)),IF($F$227=1,$AC$227&gt;=INDEX($AC$216:$AC$279,1+$A$227-Assumptions!$B$82),$AC$227&gt;INDEX($AC$216:$AC$279,1+$A$227+Assumptions!$B$82)),IF($G$227=1,$AD$227&gt;=INDEX($AD$216:$AD$279,1+$A$227-Assumptions!$B$83),$AD$227&gt;INDEX($AD$216:$AD$279,1+$A$227+Assumptions!$B$83))),1,0)</f>
        <v>0</v>
      </c>
      <c r="AK227" s="16"/>
      <c r="AL227" s="16"/>
    </row>
    <row r="228" customFormat="false" ht="23.85" hidden="true" customHeight="false" outlineLevel="0" collapsed="false">
      <c r="A228" s="6" t="n">
        <f aca="false">ROW()-ROW($A$216)+Assumptions!$B$4</f>
        <v>12</v>
      </c>
      <c r="B228" s="18" t="n">
        <f aca="false">MOD(QUOTIENT($A$228,Assumptions!$B$78),2)</f>
        <v>0</v>
      </c>
      <c r="C228" s="18" t="n">
        <f aca="false">MOD(QUOTIENT($A$228,Assumptions!$B$79),2)</f>
        <v>0</v>
      </c>
      <c r="D228" s="18" t="n">
        <f aca="false">MOD(QUOTIENT($A$228,Assumptions!$B$80),2)</f>
        <v>1</v>
      </c>
      <c r="E228" s="18" t="n">
        <f aca="false">MOD(QUOTIENT($A$228,Assumptions!$B$81),2)</f>
        <v>1</v>
      </c>
      <c r="F228" s="18" t="n">
        <f aca="false">MOD(QUOTIENT($A$228,Assumptions!$B$82),2)</f>
        <v>0</v>
      </c>
      <c r="G228" s="18" t="n">
        <f aca="false">MOD(QUOTIENT($A$228,Assumptions!$B$83),2)</f>
        <v>0</v>
      </c>
      <c r="H228" s="18" t="n">
        <f aca="false">IF($B$228=1,MIN(Assumptions!$B$66,MAX(Assumptions!$B$4,Assumptions!$B$24-(Assumptions!$B$4))),Assumptions!$B$4)</f>
        <v>0</v>
      </c>
      <c r="I228" s="18" t="n">
        <f aca="false">IF($C$228=1,MIN(Assumptions!$B$61,MAX(Assumptions!$B$4,Assumptions!$B$24-($H$228))),Assumptions!$B$4)</f>
        <v>0</v>
      </c>
      <c r="J228" s="18" t="n">
        <f aca="false">IF($D$228=1,MIN(Assumptions!$B$56,MAX(Assumptions!$B$4,Assumptions!$B$24-($H$228+$I$228))),Assumptions!$B$4)</f>
        <v>60000000</v>
      </c>
      <c r="K228" s="18" t="n">
        <f aca="false">IF($E$228=1,MIN(Assumptions!$B$51,MAX(Assumptions!$B$4,Assumptions!$B$24-($H$228+$I$228+$J$228))),Assumptions!$B$4)</f>
        <v>30000000</v>
      </c>
      <c r="L228" s="18" t="n">
        <f aca="false">IF($F$228=1,MIN(Assumptions!$B$46,MAX(Assumptions!$B$4,Assumptions!$B$24-($H$228+$I$228+$J$228+$K$228))),Assumptions!$B$4)</f>
        <v>0</v>
      </c>
      <c r="M228" s="18" t="n">
        <f aca="false">IF($G$228=1,MIN(Assumptions!$B$41,MAX(Assumptions!$B$4,Assumptions!$B$24-($H$228+$I$228+$J$228+$K$228+$L$228))),Assumptions!$B$4)</f>
        <v>0</v>
      </c>
      <c r="N228" s="18" t="n">
        <f aca="false">MAX(Assumptions!$B$4,Assumptions!$B$24-($H$228+$I$228+$J$228+$K$228+$L$228+$M$228))</f>
        <v>610000000</v>
      </c>
      <c r="O228" s="18" t="n">
        <f aca="false">$J$112+$O$112+Assumptions!$B$20+IF($B$228=0,$AI$112,Assumptions!$B$4)+IF($C$228=0,$AF$112,Assumptions!$B$4)+IF($D$228=0,$AC$112,Assumptions!$B$4)+IF($E$228=0,$Z$112,Assumptions!$B$4)+IF($F$228=0,$W$112,Assumptions!$B$4)+IF($G$228=0,$T$112,Assumptions!$B$4)</f>
        <v>27147484.4666011</v>
      </c>
      <c r="P228" s="18" t="n">
        <f aca="false">IF(($N$228+Assumptions!$B$14*Assumptions!$B$13)&gt;($C$5*Assumptions!$B$7/Assumptions!$B$11),($C$5*Assumptions!$B$7/Assumptions!$B$11)*($O$228+Assumptions!$B$14)/($N$228+Assumptions!$B$14*Assumptions!$B$13-($C$5*Assumptions!$B$7/Assumptions!$B$11)),NA())</f>
        <v>7223752.5603901</v>
      </c>
      <c r="Q228" s="18" t="n">
        <f aca="false">IFERROR(($N$228+Assumptions!$B$14*Assumptions!$B$13)/($O$228+Assumptions!$B$14+$P$228),NA())</f>
        <v>16.611864677923</v>
      </c>
      <c r="R228" s="18" t="n">
        <f aca="false">AND(ISNUMBER($P$228),$P$228&gt;Assumptions!$B$4,$Q$228&gt;Assumptions!$B$13)</f>
        <v>1</v>
      </c>
      <c r="S228" s="18" t="n">
        <f aca="false">IF($N$228&gt;($C$5*Assumptions!$B$7/Assumptions!$B$11),($C$5*Assumptions!$B$7/Assumptions!$B$11)*$O$228/($N$228-($C$5*Assumptions!$B$7/Assumptions!$B$11)),NA())</f>
        <v>6648363.54284107</v>
      </c>
      <c r="T228" s="18" t="n">
        <f aca="false">IFERROR($N$228/($O$228+$S$228),NA())</f>
        <v>18.0495544846093</v>
      </c>
      <c r="U228" s="18" t="n">
        <f aca="false">AND(ISNUMBER($S$228),$S$228&gt;Assumptions!$B$4,$T$228&lt;=Assumptions!$B$13)</f>
        <v>0</v>
      </c>
      <c r="V228" s="18" t="n">
        <f aca="false">IF($R$228,$P$228,IF($U$228,$S$228,NA()))</f>
        <v>7223752.5603901</v>
      </c>
      <c r="W228" s="18" t="n">
        <f aca="false">IF($R$228,$Q$228,IF($U$228,$T$228,NA()))</f>
        <v>16.611864677923</v>
      </c>
      <c r="X228" s="18" t="n">
        <f aca="false">$R$228</f>
        <v>1</v>
      </c>
      <c r="Y228" s="18" t="n">
        <f aca="false">IF($B$228=1,$H$228,$AI$112*$W$228)</f>
        <v>101885886.473431</v>
      </c>
      <c r="Z228" s="18" t="n">
        <f aca="false">IF($C$228=1,$I$228,$AF$112*$W$228)</f>
        <v>28799181.7956487</v>
      </c>
      <c r="AA228" s="18" t="n">
        <f aca="false">IF($D$228=1,$J$228,$AC$112*$W$228)</f>
        <v>60000000</v>
      </c>
      <c r="AB228" s="18" t="n">
        <f aca="false">IF($E$228=1,$K$228,$Z$112*$W$228)</f>
        <v>30000000</v>
      </c>
      <c r="AC228" s="18" t="n">
        <f aca="false">IF($F$228=1,$L$228,$W$112*$W$228)</f>
        <v>83059323.3896149</v>
      </c>
      <c r="AD228" s="18" t="n">
        <f aca="false">IF($G$228=1,$M$228,$T$112*$W$228)</f>
        <v>83059323.3896149</v>
      </c>
      <c r="AE228" s="18" t="n">
        <f aca="false">($C$5*Assumptions!$B$7/Assumptions!$B$11)</f>
        <v>120000000</v>
      </c>
      <c r="AF228" s="18" t="n">
        <f aca="false">($J$112+$O$112)*$W$228</f>
        <v>4659841.15557608</v>
      </c>
      <c r="AG228" s="18" t="n">
        <f aca="false">Assumptions!$B$20*$W$228</f>
        <v>149506782.101307</v>
      </c>
      <c r="AH228" s="18" t="n">
        <f aca="false">IF($R$228,Assumptions!$B$14*($W$228-Assumptions!$B$13),Assumptions!$B$4)</f>
        <v>39029661.6948074</v>
      </c>
      <c r="AI228" s="18" t="n">
        <f aca="false">$Y$228+$Z$228+$AA$228+$AB$228+$AC$228+$AD$228+$AE$228+$AF$228+$AG$228+$AH$228</f>
        <v>700000000</v>
      </c>
      <c r="AJ228" s="18" t="n">
        <f aca="false">IF(AND(ISNUMBER($V$228),($C$5*Assumptions!$B$7/Assumptions!$B$11)&gt;=Assumptions!$B$67,IF($B$228=1,$Y$228&gt;=INDEX($Y$216:$Y$279,1+$A$228-Assumptions!$B$78),$Y$228&gt;INDEX($Y$216:$Y$279,1+$A$228+Assumptions!$B$78)),IF($C$228=1,$Z$228&gt;=INDEX($Z$216:$Z$279,1+$A$228-Assumptions!$B$79),$Z$228&gt;INDEX($Z$216:$Z$279,1+$A$228+Assumptions!$B$79)),IF($D$228=1,$AA$228&gt;=INDEX($AA$216:$AA$279,1+$A$228-Assumptions!$B$80),$AA$228&gt;INDEX($AA$216:$AA$279,1+$A$228+Assumptions!$B$80)),IF($E$228=1,$AB$228&gt;=INDEX($AB$216:$AB$279,1+$A$228-Assumptions!$B$81),$AB$228&gt;INDEX($AB$216:$AB$279,1+$A$228+Assumptions!$B$81)),IF($F$228=1,$AC$228&gt;=INDEX($AC$216:$AC$279,1+$A$228-Assumptions!$B$82),$AC$228&gt;INDEX($AC$216:$AC$279,1+$A$228+Assumptions!$B$82)),IF($G$228=1,$AD$228&gt;=INDEX($AD$216:$AD$279,1+$A$228-Assumptions!$B$83),$AD$228&gt;INDEX($AD$216:$AD$279,1+$A$228+Assumptions!$B$83))),1,0)</f>
        <v>0</v>
      </c>
      <c r="AK228" s="16"/>
      <c r="AL228" s="16"/>
    </row>
    <row r="229" customFormat="false" ht="23.85" hidden="true" customHeight="false" outlineLevel="0" collapsed="false">
      <c r="A229" s="6" t="n">
        <f aca="false">ROW()-ROW($A$216)+Assumptions!$B$4</f>
        <v>13</v>
      </c>
      <c r="B229" s="18" t="n">
        <f aca="false">MOD(QUOTIENT($A$229,Assumptions!$B$78),2)</f>
        <v>0</v>
      </c>
      <c r="C229" s="18" t="n">
        <f aca="false">MOD(QUOTIENT($A$229,Assumptions!$B$79),2)</f>
        <v>0</v>
      </c>
      <c r="D229" s="18" t="n">
        <f aca="false">MOD(QUOTIENT($A$229,Assumptions!$B$80),2)</f>
        <v>1</v>
      </c>
      <c r="E229" s="18" t="n">
        <f aca="false">MOD(QUOTIENT($A$229,Assumptions!$B$81),2)</f>
        <v>1</v>
      </c>
      <c r="F229" s="18" t="n">
        <f aca="false">MOD(QUOTIENT($A$229,Assumptions!$B$82),2)</f>
        <v>0</v>
      </c>
      <c r="G229" s="18" t="n">
        <f aca="false">MOD(QUOTIENT($A$229,Assumptions!$B$83),2)</f>
        <v>1</v>
      </c>
      <c r="H229" s="18" t="n">
        <f aca="false">IF($B$229=1,MIN(Assumptions!$B$66,MAX(Assumptions!$B$4,Assumptions!$B$24-(Assumptions!$B$4))),Assumptions!$B$4)</f>
        <v>0</v>
      </c>
      <c r="I229" s="18" t="n">
        <f aca="false">IF($C$229=1,MIN(Assumptions!$B$61,MAX(Assumptions!$B$4,Assumptions!$B$24-($H$229))),Assumptions!$B$4)</f>
        <v>0</v>
      </c>
      <c r="J229" s="18" t="n">
        <f aca="false">IF($D$229=1,MIN(Assumptions!$B$56,MAX(Assumptions!$B$4,Assumptions!$B$24-($H$229+$I$229))),Assumptions!$B$4)</f>
        <v>60000000</v>
      </c>
      <c r="K229" s="18" t="n">
        <f aca="false">IF($E$229=1,MIN(Assumptions!$B$51,MAX(Assumptions!$B$4,Assumptions!$B$24-($H$229+$I$229+$J$229))),Assumptions!$B$4)</f>
        <v>30000000</v>
      </c>
      <c r="L229" s="18" t="n">
        <f aca="false">IF($F$229=1,MIN(Assumptions!$B$46,MAX(Assumptions!$B$4,Assumptions!$B$24-($H$229+$I$229+$J$229+$K$229))),Assumptions!$B$4)</f>
        <v>0</v>
      </c>
      <c r="M229" s="18" t="n">
        <f aca="false">IF($G$229=1,MIN(Assumptions!$B$41,MAX(Assumptions!$B$4,Assumptions!$B$24-($H$229+$I$229+$J$229+$K$229+$L$229))),Assumptions!$B$4)</f>
        <v>5000000</v>
      </c>
      <c r="N229" s="18" t="n">
        <f aca="false">MAX(Assumptions!$B$4,Assumptions!$B$24-($H$229+$I$229+$J$229+$K$229+$L$229+$M$229))</f>
        <v>605000000</v>
      </c>
      <c r="O229" s="18" t="n">
        <f aca="false">$J$112+$O$112+Assumptions!$B$20+IF($B$229=0,$AI$112,Assumptions!$B$4)+IF($C$229=0,$AF$112,Assumptions!$B$4)+IF($D$229=0,$AC$112,Assumptions!$B$4)+IF($E$229=0,$Z$112,Assumptions!$B$4)+IF($F$229=0,$W$112,Assumptions!$B$4)+IF($G$229=0,$T$112,Assumptions!$B$4)</f>
        <v>22147484.4666011</v>
      </c>
      <c r="P229" s="18" t="n">
        <f aca="false">IF(($N$229+Assumptions!$B$14*Assumptions!$B$13)&gt;($C$5*Assumptions!$B$7/Assumptions!$B$11),($C$5*Assumptions!$B$7/Assumptions!$B$11)*($O$229+Assumptions!$B$14)/($N$229+Assumptions!$B$14*Assumptions!$B$13-($C$5*Assumptions!$B$7/Assumptions!$B$11)),NA())</f>
        <v>6067073.09947103</v>
      </c>
      <c r="Q229" s="18" t="n">
        <f aca="false">IFERROR(($N$229+Assumptions!$B$14*Assumptions!$B$13)/($O$229+Assumptions!$B$14+$P$229),NA())</f>
        <v>19.7788947046744</v>
      </c>
      <c r="R229" s="18" t="n">
        <f aca="false">AND(ISNUMBER($P$229),$P$229&gt;Assumptions!$B$4,$Q$229&gt;Assumptions!$B$13)</f>
        <v>1</v>
      </c>
      <c r="S229" s="18" t="n">
        <f aca="false">IF($N$229&gt;($C$5*Assumptions!$B$7/Assumptions!$B$11),($C$5*Assumptions!$B$7/Assumptions!$B$11)*$O$229/($N$229-($C$5*Assumptions!$B$7/Assumptions!$B$11)),NA())</f>
        <v>5479789.97111779</v>
      </c>
      <c r="T229" s="18" t="n">
        <f aca="false">IFERROR($N$229/($O$229+$S$229),NA())</f>
        <v>21.898649516219</v>
      </c>
      <c r="U229" s="18" t="n">
        <f aca="false">AND(ISNUMBER($S$229),$S$229&gt;Assumptions!$B$4,$T$229&lt;=Assumptions!$B$13)</f>
        <v>0</v>
      </c>
      <c r="V229" s="18" t="n">
        <f aca="false">IF($R$229,$P$229,IF($U$229,$S$229,NA()))</f>
        <v>6067073.09947103</v>
      </c>
      <c r="W229" s="18" t="n">
        <f aca="false">IF($R$229,$Q$229,IF($U$229,$T$229,NA()))</f>
        <v>19.7788947046744</v>
      </c>
      <c r="X229" s="18" t="n">
        <f aca="false">$R$229</f>
        <v>1</v>
      </c>
      <c r="Y229" s="18" t="n">
        <f aca="false">IF($B$229=1,$H$229,$AI$112*$W$229)</f>
        <v>121310295.955431</v>
      </c>
      <c r="Z229" s="18" t="n">
        <f aca="false">IF($C$229=1,$I$229,$AF$112*$W$229)</f>
        <v>34289707.7095702</v>
      </c>
      <c r="AA229" s="18" t="n">
        <f aca="false">IF($D$229=1,$J$229,$AC$112*$W$229)</f>
        <v>60000000</v>
      </c>
      <c r="AB229" s="18" t="n">
        <f aca="false">IF($E$229=1,$K$229,$Z$112*$W$229)</f>
        <v>30000000</v>
      </c>
      <c r="AC229" s="18" t="n">
        <f aca="false">IF($F$229=1,$L$229,$W$112*$W$229)</f>
        <v>98894473.523372</v>
      </c>
      <c r="AD229" s="18" t="n">
        <f aca="false">IF($G$229=1,$M$229,$T$112*$W$229)</f>
        <v>5000000</v>
      </c>
      <c r="AE229" s="18" t="n">
        <f aca="false">($C$5*Assumptions!$B$7/Assumptions!$B$11)</f>
        <v>120000000</v>
      </c>
      <c r="AF229" s="18" t="n">
        <f aca="false">($J$112+$O$112)*$W$229</f>
        <v>5548233.70787123</v>
      </c>
      <c r="AG229" s="18" t="n">
        <f aca="false">Assumptions!$B$20*$W$229</f>
        <v>178010052.34207</v>
      </c>
      <c r="AH229" s="18" t="n">
        <f aca="false">IF($R$229,Assumptions!$B$14*($W$229-Assumptions!$B$13),Assumptions!$B$4)</f>
        <v>46947236.761686</v>
      </c>
      <c r="AI229" s="18" t="n">
        <f aca="false">$Y$229+$Z$229+$AA$229+$AB$229+$AC$229+$AD$229+$AE$229+$AF$229+$AG$229+$AH$229</f>
        <v>700000000</v>
      </c>
      <c r="AJ229" s="18" t="n">
        <f aca="false">IF(AND(ISNUMBER($V$229),($C$5*Assumptions!$B$7/Assumptions!$B$11)&gt;=Assumptions!$B$67,IF($B$229=1,$Y$229&gt;=INDEX($Y$216:$Y$279,1+$A$229-Assumptions!$B$78),$Y$229&gt;INDEX($Y$216:$Y$279,1+$A$229+Assumptions!$B$78)),IF($C$229=1,$Z$229&gt;=INDEX($Z$216:$Z$279,1+$A$229-Assumptions!$B$79),$Z$229&gt;INDEX($Z$216:$Z$279,1+$A$229+Assumptions!$B$79)),IF($D$229=1,$AA$229&gt;=INDEX($AA$216:$AA$279,1+$A$229-Assumptions!$B$80),$AA$229&gt;INDEX($AA$216:$AA$279,1+$A$229+Assumptions!$B$80)),IF($E$229=1,$AB$229&gt;=INDEX($AB$216:$AB$279,1+$A$229-Assumptions!$B$81),$AB$229&gt;INDEX($AB$216:$AB$279,1+$A$229+Assumptions!$B$81)),IF($F$229=1,$AC$229&gt;=INDEX($AC$216:$AC$279,1+$A$229-Assumptions!$B$82),$AC$229&gt;INDEX($AC$216:$AC$279,1+$A$229+Assumptions!$B$82)),IF($G$229=1,$AD$229&gt;=INDEX($AD$216:$AD$279,1+$A$229-Assumptions!$B$83),$AD$229&gt;INDEX($AD$216:$AD$279,1+$A$229+Assumptions!$B$83))),1,0)</f>
        <v>0</v>
      </c>
      <c r="AK229" s="16"/>
      <c r="AL229" s="16"/>
    </row>
    <row r="230" customFormat="false" ht="23.85" hidden="true" customHeight="false" outlineLevel="0" collapsed="false">
      <c r="A230" s="6" t="n">
        <f aca="false">ROW()-ROW($A$216)+Assumptions!$B$4</f>
        <v>14</v>
      </c>
      <c r="B230" s="18" t="n">
        <f aca="false">MOD(QUOTIENT($A$230,Assumptions!$B$78),2)</f>
        <v>0</v>
      </c>
      <c r="C230" s="18" t="n">
        <f aca="false">MOD(QUOTIENT($A$230,Assumptions!$B$79),2)</f>
        <v>0</v>
      </c>
      <c r="D230" s="18" t="n">
        <f aca="false">MOD(QUOTIENT($A$230,Assumptions!$B$80),2)</f>
        <v>1</v>
      </c>
      <c r="E230" s="18" t="n">
        <f aca="false">MOD(QUOTIENT($A$230,Assumptions!$B$81),2)</f>
        <v>1</v>
      </c>
      <c r="F230" s="18" t="n">
        <f aca="false">MOD(QUOTIENT($A$230,Assumptions!$B$82),2)</f>
        <v>1</v>
      </c>
      <c r="G230" s="18" t="n">
        <f aca="false">MOD(QUOTIENT($A$230,Assumptions!$B$83),2)</f>
        <v>0</v>
      </c>
      <c r="H230" s="18" t="n">
        <f aca="false">IF($B$230=1,MIN(Assumptions!$B$66,MAX(Assumptions!$B$4,Assumptions!$B$24-(Assumptions!$B$4))),Assumptions!$B$4)</f>
        <v>0</v>
      </c>
      <c r="I230" s="18" t="n">
        <f aca="false">IF($C$230=1,MIN(Assumptions!$B$61,MAX(Assumptions!$B$4,Assumptions!$B$24-($H$230))),Assumptions!$B$4)</f>
        <v>0</v>
      </c>
      <c r="J230" s="18" t="n">
        <f aca="false">IF($D$230=1,MIN(Assumptions!$B$56,MAX(Assumptions!$B$4,Assumptions!$B$24-($H$230+$I$230))),Assumptions!$B$4)</f>
        <v>60000000</v>
      </c>
      <c r="K230" s="18" t="n">
        <f aca="false">IF($E$230=1,MIN(Assumptions!$B$51,MAX(Assumptions!$B$4,Assumptions!$B$24-($H$230+$I$230+$J$230))),Assumptions!$B$4)</f>
        <v>30000000</v>
      </c>
      <c r="L230" s="18" t="n">
        <f aca="false">IF($F$230=1,MIN(Assumptions!$B$46,MAX(Assumptions!$B$4,Assumptions!$B$24-($H$230+$I$230+$J$230+$K$230))),Assumptions!$B$4)</f>
        <v>15000000</v>
      </c>
      <c r="M230" s="18" t="n">
        <f aca="false">IF($G$230=1,MIN(Assumptions!$B$41,MAX(Assumptions!$B$4,Assumptions!$B$24-($H$230+$I$230+$J$230+$K$230+$L$230))),Assumptions!$B$4)</f>
        <v>0</v>
      </c>
      <c r="N230" s="18" t="n">
        <f aca="false">MAX(Assumptions!$B$4,Assumptions!$B$24-($H$230+$I$230+$J$230+$K$230+$L$230+$M$230))</f>
        <v>595000000</v>
      </c>
      <c r="O230" s="18" t="n">
        <f aca="false">$J$112+$O$112+Assumptions!$B$20+IF($B$230=0,$AI$112,Assumptions!$B$4)+IF($C$230=0,$AF$112,Assumptions!$B$4)+IF($D$230=0,$AC$112,Assumptions!$B$4)+IF($E$230=0,$Z$112,Assumptions!$B$4)+IF($F$230=0,$W$112,Assumptions!$B$4)+IF($G$230=0,$T$112,Assumptions!$B$4)</f>
        <v>22147484.4666011</v>
      </c>
      <c r="P230" s="18" t="n">
        <f aca="false">IF(($N$230+Assumptions!$B$14*Assumptions!$B$13)&gt;($C$5*Assumptions!$B$7/Assumptions!$B$11),($C$5*Assumptions!$B$7/Assumptions!$B$11)*($O$230+Assumptions!$B$14)/($N$230+Assumptions!$B$14*Assumptions!$B$13-($C$5*Assumptions!$B$7/Assumptions!$B$11)),NA())</f>
        <v>6194132.22197304</v>
      </c>
      <c r="Q230" s="18" t="n">
        <f aca="false">IFERROR(($N$230+Assumptions!$B$14*Assumptions!$B$13)/($O$230+Assumptions!$B$14+$P$230),NA())</f>
        <v>19.3731737876554</v>
      </c>
      <c r="R230" s="18" t="n">
        <f aca="false">AND(ISNUMBER($P$230),$P$230&gt;Assumptions!$B$4,$Q$230&gt;Assumptions!$B$13)</f>
        <v>1</v>
      </c>
      <c r="S230" s="18" t="n">
        <f aca="false">IF($N$230&gt;($C$5*Assumptions!$B$7/Assumptions!$B$11),($C$5*Assumptions!$B$7/Assumptions!$B$11)*$O$230/($N$230-($C$5*Assumptions!$B$7/Assumptions!$B$11)),NA())</f>
        <v>5595153.97050974</v>
      </c>
      <c r="T230" s="18" t="n">
        <f aca="false">IFERROR($N$230/($O$230+$S$230),NA())</f>
        <v>21.4471309694928</v>
      </c>
      <c r="U230" s="18" t="n">
        <f aca="false">AND(ISNUMBER($S$230),$S$230&gt;Assumptions!$B$4,$T$230&lt;=Assumptions!$B$13)</f>
        <v>0</v>
      </c>
      <c r="V230" s="18" t="n">
        <f aca="false">IF($R$230,$P$230,IF($U$230,$S$230,NA()))</f>
        <v>6194132.22197304</v>
      </c>
      <c r="W230" s="18" t="n">
        <f aca="false">IF($R$230,$Q$230,IF($U$230,$T$230,NA()))</f>
        <v>19.3731737876554</v>
      </c>
      <c r="X230" s="18" t="n">
        <f aca="false">$R$230</f>
        <v>1</v>
      </c>
      <c r="Y230" s="18" t="n">
        <f aca="false">IF($B$230=1,$H$230,$AI$112*$W$230)</f>
        <v>118821879.62814</v>
      </c>
      <c r="Z230" s="18" t="n">
        <f aca="false">IF($C$230=1,$I$230,$AF$112*$W$230)</f>
        <v>33586329.0898867</v>
      </c>
      <c r="AA230" s="18" t="n">
        <f aca="false">IF($D$230=1,$J$230,$AC$112*$W$230)</f>
        <v>60000000</v>
      </c>
      <c r="AB230" s="18" t="n">
        <f aca="false">IF($E$230=1,$K$230,$Z$112*$W$230)</f>
        <v>30000000</v>
      </c>
      <c r="AC230" s="18" t="n">
        <f aca="false">IF($F$230=1,$L$230,$W$112*$W$230)</f>
        <v>15000000</v>
      </c>
      <c r="AD230" s="18" t="n">
        <f aca="false">IF($G$230=1,$M$230,$T$112*$W$230)</f>
        <v>96865868.9382772</v>
      </c>
      <c r="AE230" s="18" t="n">
        <f aca="false">($C$5*Assumptions!$B$7/Assumptions!$B$11)</f>
        <v>120000000</v>
      </c>
      <c r="AF230" s="18" t="n">
        <f aca="false">($J$112+$O$112)*$W$230</f>
        <v>5434423.78565848</v>
      </c>
      <c r="AG230" s="18" t="n">
        <f aca="false">Assumptions!$B$20*$W$230</f>
        <v>174358564.088899</v>
      </c>
      <c r="AH230" s="18" t="n">
        <f aca="false">IF($R$230,Assumptions!$B$14*($W$230-Assumptions!$B$13),Assumptions!$B$4)</f>
        <v>45932934.4691386</v>
      </c>
      <c r="AI230" s="18" t="n">
        <f aca="false">$Y$230+$Z$230+$AA$230+$AB$230+$AC$230+$AD$230+$AE$230+$AF$230+$AG$230+$AH$230</f>
        <v>700000000</v>
      </c>
      <c r="AJ230" s="18" t="n">
        <f aca="false">IF(AND(ISNUMBER($V$230),($C$5*Assumptions!$B$7/Assumptions!$B$11)&gt;=Assumptions!$B$67,IF($B$230=1,$Y$230&gt;=INDEX($Y$216:$Y$279,1+$A$230-Assumptions!$B$78),$Y$230&gt;INDEX($Y$216:$Y$279,1+$A$230+Assumptions!$B$78)),IF($C$230=1,$Z$230&gt;=INDEX($Z$216:$Z$279,1+$A$230-Assumptions!$B$79),$Z$230&gt;INDEX($Z$216:$Z$279,1+$A$230+Assumptions!$B$79)),IF($D$230=1,$AA$230&gt;=INDEX($AA$216:$AA$279,1+$A$230-Assumptions!$B$80),$AA$230&gt;INDEX($AA$216:$AA$279,1+$A$230+Assumptions!$B$80)),IF($E$230=1,$AB$230&gt;=INDEX($AB$216:$AB$279,1+$A$230-Assumptions!$B$81),$AB$230&gt;INDEX($AB$216:$AB$279,1+$A$230+Assumptions!$B$81)),IF($F$230=1,$AC$230&gt;=INDEX($AC$216:$AC$279,1+$A$230-Assumptions!$B$82),$AC$230&gt;INDEX($AC$216:$AC$279,1+$A$230+Assumptions!$B$82)),IF($G$230=1,$AD$230&gt;=INDEX($AD$216:$AD$279,1+$A$230-Assumptions!$B$83),$AD$230&gt;INDEX($AD$216:$AD$279,1+$A$230+Assumptions!$B$83))),1,0)</f>
        <v>0</v>
      </c>
      <c r="AK230" s="16"/>
      <c r="AL230" s="16"/>
    </row>
    <row r="231" customFormat="false" ht="23.85" hidden="true" customHeight="false" outlineLevel="0" collapsed="false">
      <c r="A231" s="6" t="n">
        <f aca="false">ROW()-ROW($A$216)+Assumptions!$B$4</f>
        <v>15</v>
      </c>
      <c r="B231" s="18" t="n">
        <f aca="false">MOD(QUOTIENT($A$231,Assumptions!$B$78),2)</f>
        <v>0</v>
      </c>
      <c r="C231" s="18" t="n">
        <f aca="false">MOD(QUOTIENT($A$231,Assumptions!$B$79),2)</f>
        <v>0</v>
      </c>
      <c r="D231" s="18" t="n">
        <f aca="false">MOD(QUOTIENT($A$231,Assumptions!$B$80),2)</f>
        <v>1</v>
      </c>
      <c r="E231" s="18" t="n">
        <f aca="false">MOD(QUOTIENT($A$231,Assumptions!$B$81),2)</f>
        <v>1</v>
      </c>
      <c r="F231" s="18" t="n">
        <f aca="false">MOD(QUOTIENT($A$231,Assumptions!$B$82),2)</f>
        <v>1</v>
      </c>
      <c r="G231" s="18" t="n">
        <f aca="false">MOD(QUOTIENT($A$231,Assumptions!$B$83),2)</f>
        <v>1</v>
      </c>
      <c r="H231" s="18" t="n">
        <f aca="false">IF($B$231=1,MIN(Assumptions!$B$66,MAX(Assumptions!$B$4,Assumptions!$B$24-(Assumptions!$B$4))),Assumptions!$B$4)</f>
        <v>0</v>
      </c>
      <c r="I231" s="18" t="n">
        <f aca="false">IF($C$231=1,MIN(Assumptions!$B$61,MAX(Assumptions!$B$4,Assumptions!$B$24-($H$231))),Assumptions!$B$4)</f>
        <v>0</v>
      </c>
      <c r="J231" s="18" t="n">
        <f aca="false">IF($D$231=1,MIN(Assumptions!$B$56,MAX(Assumptions!$B$4,Assumptions!$B$24-($H$231+$I$231))),Assumptions!$B$4)</f>
        <v>60000000</v>
      </c>
      <c r="K231" s="18" t="n">
        <f aca="false">IF($E$231=1,MIN(Assumptions!$B$51,MAX(Assumptions!$B$4,Assumptions!$B$24-($H$231+$I$231+$J$231))),Assumptions!$B$4)</f>
        <v>30000000</v>
      </c>
      <c r="L231" s="18" t="n">
        <f aca="false">IF($F$231=1,MIN(Assumptions!$B$46,MAX(Assumptions!$B$4,Assumptions!$B$24-($H$231+$I$231+$J$231+$K$231))),Assumptions!$B$4)</f>
        <v>15000000</v>
      </c>
      <c r="M231" s="18" t="n">
        <f aca="false">IF($G$231=1,MIN(Assumptions!$B$41,MAX(Assumptions!$B$4,Assumptions!$B$24-($H$231+$I$231+$J$231+$K$231+$L$231))),Assumptions!$B$4)</f>
        <v>5000000</v>
      </c>
      <c r="N231" s="18" t="n">
        <f aca="false">MAX(Assumptions!$B$4,Assumptions!$B$24-($H$231+$I$231+$J$231+$K$231+$L$231+$M$231))</f>
        <v>590000000</v>
      </c>
      <c r="O231" s="18" t="n">
        <f aca="false">$J$112+$O$112+Assumptions!$B$20+IF($B$231=0,$AI$112,Assumptions!$B$4)+IF($C$231=0,$AF$112,Assumptions!$B$4)+IF($D$231=0,$AC$112,Assumptions!$B$4)+IF($E$231=0,$Z$112,Assumptions!$B$4)+IF($F$231=0,$W$112,Assumptions!$B$4)+IF($G$231=0,$T$112,Assumptions!$B$4)</f>
        <v>17147484.4666011</v>
      </c>
      <c r="P231" s="18" t="n">
        <f aca="false">IF(($N$231+Assumptions!$B$14*Assumptions!$B$13)&gt;($C$5*Assumptions!$B$7/Assumptions!$B$11),($C$5*Assumptions!$B$7/Assumptions!$B$11)*($O$231+Assumptions!$B$14)/($N$231+Assumptions!$B$14*Assumptions!$B$13-($C$5*Assumptions!$B$7/Assumptions!$B$11)),NA())</f>
        <v>4989837.32485106</v>
      </c>
      <c r="Q231" s="18" t="n">
        <f aca="false">IFERROR(($N$231+Assumptions!$B$14*Assumptions!$B$13)/($O$231+Assumptions!$B$14+$P$231),NA())</f>
        <v>24.0488801914162</v>
      </c>
      <c r="R231" s="18" t="n">
        <f aca="false">AND(ISNUMBER($P$231),$P$231&gt;Assumptions!$B$4,$Q$231&gt;Assumptions!$B$13)</f>
        <v>1</v>
      </c>
      <c r="S231" s="18" t="n">
        <f aca="false">IF($N$231&gt;($C$5*Assumptions!$B$7/Assumptions!$B$11),($C$5*Assumptions!$B$7/Assumptions!$B$11)*$O$231/($N$231-($C$5*Assumptions!$B$7/Assumptions!$B$11)),NA())</f>
        <v>4378081.14040878</v>
      </c>
      <c r="T231" s="18" t="n">
        <f aca="false">IFERROR($N$231/($O$231+$S$231),NA())</f>
        <v>27.4092681591542</v>
      </c>
      <c r="U231" s="18" t="n">
        <f aca="false">AND(ISNUMBER($S$231),$S$231&gt;Assumptions!$B$4,$T$231&lt;=Assumptions!$B$13)</f>
        <v>0</v>
      </c>
      <c r="V231" s="18" t="n">
        <f aca="false">IF($R$231,$P$231,IF($U$231,$S$231,NA()))</f>
        <v>4989837.32485106</v>
      </c>
      <c r="W231" s="18" t="n">
        <f aca="false">IF($R$231,$Q$231,IF($U$231,$T$231,NA()))</f>
        <v>24.0488801914162</v>
      </c>
      <c r="X231" s="18" t="n">
        <f aca="false">$R$231</f>
        <v>1</v>
      </c>
      <c r="Y231" s="18" t="n">
        <f aca="false">IF($B$231=1,$H$231,$AI$112*$W$231)</f>
        <v>147499484.525186</v>
      </c>
      <c r="Z231" s="18" t="n">
        <f aca="false">IF($C$231=1,$I$231,$AF$112*$W$231)</f>
        <v>41692373.857031</v>
      </c>
      <c r="AA231" s="18" t="n">
        <f aca="false">IF($D$231=1,$J$231,$AC$112*$W$231)</f>
        <v>60000000</v>
      </c>
      <c r="AB231" s="18" t="n">
        <f aca="false">IF($E$231=1,$K$231,$Z$112*$W$231)</f>
        <v>30000000</v>
      </c>
      <c r="AC231" s="18" t="n">
        <f aca="false">IF($F$231=1,$L$231,$W$112*$W$231)</f>
        <v>15000000</v>
      </c>
      <c r="AD231" s="18" t="n">
        <f aca="false">IF($G$231=1,$M$231,$T$112*$W$231)</f>
        <v>5000000</v>
      </c>
      <c r="AE231" s="18" t="n">
        <f aca="false">($C$5*Assumptions!$B$7/Assumptions!$B$11)</f>
        <v>120000000</v>
      </c>
      <c r="AF231" s="18" t="n">
        <f aca="false">($J$112+$O$112)*$W$231</f>
        <v>6746019.41649644</v>
      </c>
      <c r="AG231" s="18" t="n">
        <f aca="false">Assumptions!$B$20*$W$231</f>
        <v>216439921.722746</v>
      </c>
      <c r="AH231" s="18" t="n">
        <f aca="false">IF($R$231,Assumptions!$B$14*($W$231-Assumptions!$B$13),Assumptions!$B$4)</f>
        <v>57622200.4785406</v>
      </c>
      <c r="AI231" s="18" t="n">
        <f aca="false">$Y$231+$Z$231+$AA$231+$AB$231+$AC$231+$AD$231+$AE$231+$AF$231+$AG$231+$AH$231</f>
        <v>700000000</v>
      </c>
      <c r="AJ231" s="18" t="n">
        <f aca="false">IF(AND(ISNUMBER($V$231),($C$5*Assumptions!$B$7/Assumptions!$B$11)&gt;=Assumptions!$B$67,IF($B$231=1,$Y$231&gt;=INDEX($Y$216:$Y$279,1+$A$231-Assumptions!$B$78),$Y$231&gt;INDEX($Y$216:$Y$279,1+$A$231+Assumptions!$B$78)),IF($C$231=1,$Z$231&gt;=INDEX($Z$216:$Z$279,1+$A$231-Assumptions!$B$79),$Z$231&gt;INDEX($Z$216:$Z$279,1+$A$231+Assumptions!$B$79)),IF($D$231=1,$AA$231&gt;=INDEX($AA$216:$AA$279,1+$A$231-Assumptions!$B$80),$AA$231&gt;INDEX($AA$216:$AA$279,1+$A$231+Assumptions!$B$80)),IF($E$231=1,$AB$231&gt;=INDEX($AB$216:$AB$279,1+$A$231-Assumptions!$B$81),$AB$231&gt;INDEX($AB$216:$AB$279,1+$A$231+Assumptions!$B$81)),IF($F$231=1,$AC$231&gt;=INDEX($AC$216:$AC$279,1+$A$231-Assumptions!$B$82),$AC$231&gt;INDEX($AC$216:$AC$279,1+$A$231+Assumptions!$B$82)),IF($G$231=1,$AD$231&gt;=INDEX($AD$216:$AD$279,1+$A$231-Assumptions!$B$83),$AD$231&gt;INDEX($AD$216:$AD$279,1+$A$231+Assumptions!$B$83))),1,0)</f>
        <v>0</v>
      </c>
      <c r="AK231" s="16"/>
      <c r="AL231" s="16"/>
    </row>
    <row r="232" customFormat="false" ht="23.85" hidden="true" customHeight="false" outlineLevel="0" collapsed="false">
      <c r="A232" s="6" t="n">
        <f aca="false">ROW()-ROW($A$216)+Assumptions!$B$4</f>
        <v>16</v>
      </c>
      <c r="B232" s="18" t="n">
        <f aca="false">MOD(QUOTIENT($A$232,Assumptions!$B$78),2)</f>
        <v>0</v>
      </c>
      <c r="C232" s="18" t="n">
        <f aca="false">MOD(QUOTIENT($A$232,Assumptions!$B$79),2)</f>
        <v>1</v>
      </c>
      <c r="D232" s="18" t="n">
        <f aca="false">MOD(QUOTIENT($A$232,Assumptions!$B$80),2)</f>
        <v>0</v>
      </c>
      <c r="E232" s="18" t="n">
        <f aca="false">MOD(QUOTIENT($A$232,Assumptions!$B$81),2)</f>
        <v>0</v>
      </c>
      <c r="F232" s="18" t="n">
        <f aca="false">MOD(QUOTIENT($A$232,Assumptions!$B$82),2)</f>
        <v>0</v>
      </c>
      <c r="G232" s="18" t="n">
        <f aca="false">MOD(QUOTIENT($A$232,Assumptions!$B$83),2)</f>
        <v>0</v>
      </c>
      <c r="H232" s="18" t="n">
        <f aca="false">IF($B$232=1,MIN(Assumptions!$B$66,MAX(Assumptions!$B$4,Assumptions!$B$24-(Assumptions!$B$4))),Assumptions!$B$4)</f>
        <v>0</v>
      </c>
      <c r="I232" s="18" t="n">
        <f aca="false">IF($C$232=1,MIN(Assumptions!$B$61,MAX(Assumptions!$B$4,Assumptions!$B$24-($H$232))),Assumptions!$B$4)</f>
        <v>100000000</v>
      </c>
      <c r="J232" s="18" t="n">
        <f aca="false">IF($D$232=1,MIN(Assumptions!$B$56,MAX(Assumptions!$B$4,Assumptions!$B$24-($H$232+$I$232))),Assumptions!$B$4)</f>
        <v>0</v>
      </c>
      <c r="K232" s="18" t="n">
        <f aca="false">IF($E$232=1,MIN(Assumptions!$B$51,MAX(Assumptions!$B$4,Assumptions!$B$24-($H$232+$I$232+$J$232))),Assumptions!$B$4)</f>
        <v>0</v>
      </c>
      <c r="L232" s="18" t="n">
        <f aca="false">IF($F$232=1,MIN(Assumptions!$B$46,MAX(Assumptions!$B$4,Assumptions!$B$24-($H$232+$I$232+$J$232+$K$232))),Assumptions!$B$4)</f>
        <v>0</v>
      </c>
      <c r="M232" s="18" t="n">
        <f aca="false">IF($G$232=1,MIN(Assumptions!$B$41,MAX(Assumptions!$B$4,Assumptions!$B$24-($H$232+$I$232+$J$232+$K$232+$L$232))),Assumptions!$B$4)</f>
        <v>0</v>
      </c>
      <c r="N232" s="18" t="n">
        <f aca="false">MAX(Assumptions!$B$4,Assumptions!$B$24-($H$232+$I$232+$J$232+$K$232+$L$232+$M$232))</f>
        <v>600000000</v>
      </c>
      <c r="O232" s="18" t="n">
        <f aca="false">$J$112+$O$112+Assumptions!$B$20+IF($B$232=0,$AI$112,Assumptions!$B$4)+IF($C$232=0,$AF$112,Assumptions!$B$4)+IF($D$232=0,$AC$112,Assumptions!$B$4)+IF($E$232=0,$Z$112,Assumptions!$B$4)+IF($F$232=0,$W$112,Assumptions!$B$4)+IF($G$232=0,$T$112,Assumptions!$B$4)</f>
        <v>30813833.1063222</v>
      </c>
      <c r="P232" s="18" t="n">
        <f aca="false">IF(($N$232+Assumptions!$B$14*Assumptions!$B$13)&gt;($C$5*Assumptions!$B$7/Assumptions!$B$11),($C$5*Assumptions!$B$7/Assumptions!$B$11)*($O$232+Assumptions!$B$14)/($N$232+Assumptions!$B$14*Assumptions!$B$13-($C$5*Assumptions!$B$7/Assumptions!$B$11)),NA())</f>
        <v>8285305.64302315</v>
      </c>
      <c r="Q232" s="18" t="n">
        <f aca="false">IFERROR(($N$232+Assumptions!$B$14*Assumptions!$B$13)/($O$232+Assumptions!$B$14+$P$232),NA())</f>
        <v>14.4834729303015</v>
      </c>
      <c r="R232" s="18" t="n">
        <f aca="false">AND(ISNUMBER($P$232),$P$232&gt;Assumptions!$B$4,$Q$232&gt;Assumptions!$B$13)</f>
        <v>1</v>
      </c>
      <c r="S232" s="18" t="n">
        <f aca="false">IF($N$232&gt;($C$5*Assumptions!$B$7/Assumptions!$B$11),($C$5*Assumptions!$B$7/Assumptions!$B$11)*$O$232/($N$232-($C$5*Assumptions!$B$7/Assumptions!$B$11)),NA())</f>
        <v>7703458.27658056</v>
      </c>
      <c r="T232" s="18" t="n">
        <f aca="false">IFERROR($N$232/($O$232+$S$232),NA())</f>
        <v>15.5774193474656</v>
      </c>
      <c r="U232" s="18" t="n">
        <f aca="false">AND(ISNUMBER($S$232),$S$232&gt;Assumptions!$B$4,$T$232&lt;=Assumptions!$B$13)</f>
        <v>0</v>
      </c>
      <c r="V232" s="18" t="n">
        <f aca="false">IF($R$232,$P$232,IF($U$232,$S$232,NA()))</f>
        <v>8285305.64302315</v>
      </c>
      <c r="W232" s="18" t="n">
        <f aca="false">IF($R$232,$Q$232,IF($U$232,$T$232,NA()))</f>
        <v>14.4834729303015</v>
      </c>
      <c r="X232" s="18" t="n">
        <f aca="false">$R$232</f>
        <v>1</v>
      </c>
      <c r="Y232" s="18" t="n">
        <f aca="false">IF($B$232=1,$H$232,$AI$112*$W$232)</f>
        <v>88831778.2096344</v>
      </c>
      <c r="Z232" s="18" t="n">
        <f aca="false">IF($C$232=1,$I$232,$AF$112*$W$232)</f>
        <v>100000000</v>
      </c>
      <c r="AA232" s="18" t="n">
        <f aca="false">IF($D$232=1,$J$232,$AC$112*$W$232)</f>
        <v>34760335.0327236</v>
      </c>
      <c r="AB232" s="18" t="n">
        <f aca="false">IF($E$232=1,$K$232,$Z$112*$W$232)</f>
        <v>43450418.7909045</v>
      </c>
      <c r="AC232" s="18" t="n">
        <f aca="false">IF($F$232=1,$L$232,$W$112*$W$232)</f>
        <v>72417364.6515075</v>
      </c>
      <c r="AD232" s="18" t="n">
        <f aca="false">IF($G$232=1,$M$232,$T$112*$W$232)</f>
        <v>72417364.6515075</v>
      </c>
      <c r="AE232" s="18" t="n">
        <f aca="false">($C$5*Assumptions!$B$7/Assumptions!$B$11)</f>
        <v>120000000</v>
      </c>
      <c r="AF232" s="18" t="n">
        <f aca="false">($J$112+$O$112)*$W$232</f>
        <v>4062799.96525529</v>
      </c>
      <c r="AG232" s="18" t="n">
        <f aca="false">Assumptions!$B$20*$W$232</f>
        <v>130351256.372713</v>
      </c>
      <c r="AH232" s="18" t="n">
        <f aca="false">IF($R$232,Assumptions!$B$14*($W$232-Assumptions!$B$13),Assumptions!$B$4)</f>
        <v>33708682.3257538</v>
      </c>
      <c r="AI232" s="18" t="n">
        <f aca="false">$Y$232+$Z$232+$AA$232+$AB$232+$AC$232+$AD$232+$AE$232+$AF$232+$AG$232+$AH$232</f>
        <v>700000000</v>
      </c>
      <c r="AJ232" s="18" t="n">
        <f aca="false">IF(AND(ISNUMBER($V$232),($C$5*Assumptions!$B$7/Assumptions!$B$11)&gt;=Assumptions!$B$67,IF($B$232=1,$Y$232&gt;=INDEX($Y$216:$Y$279,1+$A$232-Assumptions!$B$78),$Y$232&gt;INDEX($Y$216:$Y$279,1+$A$232+Assumptions!$B$78)),IF($C$232=1,$Z$232&gt;=INDEX($Z$216:$Z$279,1+$A$232-Assumptions!$B$79),$Z$232&gt;INDEX($Z$216:$Z$279,1+$A$232+Assumptions!$B$79)),IF($D$232=1,$AA$232&gt;=INDEX($AA$216:$AA$279,1+$A$232-Assumptions!$B$80),$AA$232&gt;INDEX($AA$216:$AA$279,1+$A$232+Assumptions!$B$80)),IF($E$232=1,$AB$232&gt;=INDEX($AB$216:$AB$279,1+$A$232-Assumptions!$B$81),$AB$232&gt;INDEX($AB$216:$AB$279,1+$A$232+Assumptions!$B$81)),IF($F$232=1,$AC$232&gt;=INDEX($AC$216:$AC$279,1+$A$232-Assumptions!$B$82),$AC$232&gt;INDEX($AC$216:$AC$279,1+$A$232+Assumptions!$B$82)),IF($G$232=1,$AD$232&gt;=INDEX($AD$216:$AD$279,1+$A$232-Assumptions!$B$83),$AD$232&gt;INDEX($AD$216:$AD$279,1+$A$232+Assumptions!$B$83))),1,0)</f>
        <v>0</v>
      </c>
      <c r="AK232" s="16"/>
      <c r="AL232" s="16"/>
    </row>
    <row r="233" customFormat="false" ht="23.85" hidden="true" customHeight="false" outlineLevel="0" collapsed="false">
      <c r="A233" s="6" t="n">
        <f aca="false">ROW()-ROW($A$216)+Assumptions!$B$4</f>
        <v>17</v>
      </c>
      <c r="B233" s="18" t="n">
        <f aca="false">MOD(QUOTIENT($A$233,Assumptions!$B$78),2)</f>
        <v>0</v>
      </c>
      <c r="C233" s="18" t="n">
        <f aca="false">MOD(QUOTIENT($A$233,Assumptions!$B$79),2)</f>
        <v>1</v>
      </c>
      <c r="D233" s="18" t="n">
        <f aca="false">MOD(QUOTIENT($A$233,Assumptions!$B$80),2)</f>
        <v>0</v>
      </c>
      <c r="E233" s="18" t="n">
        <f aca="false">MOD(QUOTIENT($A$233,Assumptions!$B$81),2)</f>
        <v>0</v>
      </c>
      <c r="F233" s="18" t="n">
        <f aca="false">MOD(QUOTIENT($A$233,Assumptions!$B$82),2)</f>
        <v>0</v>
      </c>
      <c r="G233" s="18" t="n">
        <f aca="false">MOD(QUOTIENT($A$233,Assumptions!$B$83),2)</f>
        <v>1</v>
      </c>
      <c r="H233" s="18" t="n">
        <f aca="false">IF($B$233=1,MIN(Assumptions!$B$66,MAX(Assumptions!$B$4,Assumptions!$B$24-(Assumptions!$B$4))),Assumptions!$B$4)</f>
        <v>0</v>
      </c>
      <c r="I233" s="18" t="n">
        <f aca="false">IF($C$233=1,MIN(Assumptions!$B$61,MAX(Assumptions!$B$4,Assumptions!$B$24-($H$233))),Assumptions!$B$4)</f>
        <v>100000000</v>
      </c>
      <c r="J233" s="18" t="n">
        <f aca="false">IF($D$233=1,MIN(Assumptions!$B$56,MAX(Assumptions!$B$4,Assumptions!$B$24-($H$233+$I$233))),Assumptions!$B$4)</f>
        <v>0</v>
      </c>
      <c r="K233" s="18" t="n">
        <f aca="false">IF($E$233=1,MIN(Assumptions!$B$51,MAX(Assumptions!$B$4,Assumptions!$B$24-($H$233+$I$233+$J$233))),Assumptions!$B$4)</f>
        <v>0</v>
      </c>
      <c r="L233" s="18" t="n">
        <f aca="false">IF($F$233=1,MIN(Assumptions!$B$46,MAX(Assumptions!$B$4,Assumptions!$B$24-($H$233+$I$233+$J$233+$K$233))),Assumptions!$B$4)</f>
        <v>0</v>
      </c>
      <c r="M233" s="18" t="n">
        <f aca="false">IF($G$233=1,MIN(Assumptions!$B$41,MAX(Assumptions!$B$4,Assumptions!$B$24-($H$233+$I$233+$J$233+$K$233+$L$233))),Assumptions!$B$4)</f>
        <v>5000000</v>
      </c>
      <c r="N233" s="18" t="n">
        <f aca="false">MAX(Assumptions!$B$4,Assumptions!$B$24-($H$233+$I$233+$J$233+$K$233+$L$233+$M$233))</f>
        <v>595000000</v>
      </c>
      <c r="O233" s="18" t="n">
        <f aca="false">$J$112+$O$112+Assumptions!$B$20+IF($B$233=0,$AI$112,Assumptions!$B$4)+IF($C$233=0,$AF$112,Assumptions!$B$4)+IF($D$233=0,$AC$112,Assumptions!$B$4)+IF($E$233=0,$Z$112,Assumptions!$B$4)+IF($F$233=0,$W$112,Assumptions!$B$4)+IF($G$233=0,$T$112,Assumptions!$B$4)</f>
        <v>25813833.1063222</v>
      </c>
      <c r="P233" s="18" t="n">
        <f aca="false">IF(($N$233+Assumptions!$B$14*Assumptions!$B$13)&gt;($C$5*Assumptions!$B$7/Assumptions!$B$11),($C$5*Assumptions!$B$7/Assumptions!$B$11)*($O$233+Assumptions!$B$14)/($N$233+Assumptions!$B$14*Assumptions!$B$13-($C$5*Assumptions!$B$7/Assumptions!$B$11)),NA())</f>
        <v>7115518.26755742</v>
      </c>
      <c r="Q233" s="18" t="n">
        <f aca="false">IFERROR(($N$233+Assumptions!$B$14*Assumptions!$B$13)/($O$233+Assumptions!$B$14+$P$233),NA())</f>
        <v>16.864548088806</v>
      </c>
      <c r="R233" s="18" t="n">
        <f aca="false">AND(ISNUMBER($P$233),$P$233&gt;Assumptions!$B$4,$Q$233&gt;Assumptions!$B$13)</f>
        <v>1</v>
      </c>
      <c r="S233" s="18" t="n">
        <f aca="false">IF($N$233&gt;($C$5*Assumptions!$B$7/Assumptions!$B$11),($C$5*Assumptions!$B$7/Assumptions!$B$11)*$O$233/($N$233-($C$5*Assumptions!$B$7/Assumptions!$B$11)),NA())</f>
        <v>6521389.41633404</v>
      </c>
      <c r="T233" s="18" t="n">
        <f aca="false">IFERROR($N$233/($O$233+$S$233),NA())</f>
        <v>18.4009867129599</v>
      </c>
      <c r="U233" s="18" t="n">
        <f aca="false">AND(ISNUMBER($S$233),$S$233&gt;Assumptions!$B$4,$T$233&lt;=Assumptions!$B$13)</f>
        <v>0</v>
      </c>
      <c r="V233" s="18" t="n">
        <f aca="false">IF($R$233,$P$233,IF($U$233,$S$233,NA()))</f>
        <v>7115518.26755742</v>
      </c>
      <c r="W233" s="18" t="n">
        <f aca="false">IF($R$233,$Q$233,IF($U$233,$T$233,NA()))</f>
        <v>16.864548088806</v>
      </c>
      <c r="X233" s="18" t="n">
        <f aca="false">$R$233</f>
        <v>1</v>
      </c>
      <c r="Y233" s="18" t="n">
        <f aca="false">IF($B$233=1,$H$233,$AI$112*$W$233)</f>
        <v>103435674.761146</v>
      </c>
      <c r="Z233" s="18" t="n">
        <f aca="false">IF($C$233=1,$I$233,$AF$112*$W$233)</f>
        <v>100000000</v>
      </c>
      <c r="AA233" s="18" t="n">
        <f aca="false">IF($D$233=1,$J$233,$AC$112*$W$233)</f>
        <v>40474915.4131345</v>
      </c>
      <c r="AB233" s="18" t="n">
        <f aca="false">IF($E$233=1,$K$233,$Z$112*$W$233)</f>
        <v>50593644.2664181</v>
      </c>
      <c r="AC233" s="18" t="n">
        <f aca="false">IF($F$233=1,$L$233,$W$112*$W$233)</f>
        <v>84322740.4440302</v>
      </c>
      <c r="AD233" s="18" t="n">
        <f aca="false">IF($G$233=1,$M$233,$T$112*$W$233)</f>
        <v>5000000</v>
      </c>
      <c r="AE233" s="18" t="n">
        <f aca="false">($C$5*Assumptions!$B$7/Assumptions!$B$11)</f>
        <v>120000000</v>
      </c>
      <c r="AF233" s="18" t="n">
        <f aca="false">($J$112+$O$112)*$W$233</f>
        <v>4730722.09400132</v>
      </c>
      <c r="AG233" s="18" t="n">
        <f aca="false">Assumptions!$B$20*$W$233</f>
        <v>151780932.799254</v>
      </c>
      <c r="AH233" s="18" t="n">
        <f aca="false">IF($R$233,Assumptions!$B$14*($W$233-Assumptions!$B$13),Assumptions!$B$4)</f>
        <v>39661370.2220151</v>
      </c>
      <c r="AI233" s="18" t="n">
        <f aca="false">$Y$233+$Z$233+$AA$233+$AB$233+$AC$233+$AD$233+$AE$233+$AF$233+$AG$233+$AH$233</f>
        <v>700000000</v>
      </c>
      <c r="AJ233" s="18" t="n">
        <f aca="false">IF(AND(ISNUMBER($V$233),($C$5*Assumptions!$B$7/Assumptions!$B$11)&gt;=Assumptions!$B$67,IF($B$233=1,$Y$233&gt;=INDEX($Y$216:$Y$279,1+$A$233-Assumptions!$B$78),$Y$233&gt;INDEX($Y$216:$Y$279,1+$A$233+Assumptions!$B$78)),IF($C$233=1,$Z$233&gt;=INDEX($Z$216:$Z$279,1+$A$233-Assumptions!$B$79),$Z$233&gt;INDEX($Z$216:$Z$279,1+$A$233+Assumptions!$B$79)),IF($D$233=1,$AA$233&gt;=INDEX($AA$216:$AA$279,1+$A$233-Assumptions!$B$80),$AA$233&gt;INDEX($AA$216:$AA$279,1+$A$233+Assumptions!$B$80)),IF($E$233=1,$AB$233&gt;=INDEX($AB$216:$AB$279,1+$A$233-Assumptions!$B$81),$AB$233&gt;INDEX($AB$216:$AB$279,1+$A$233+Assumptions!$B$81)),IF($F$233=1,$AC$233&gt;=INDEX($AC$216:$AC$279,1+$A$233-Assumptions!$B$82),$AC$233&gt;INDEX($AC$216:$AC$279,1+$A$233+Assumptions!$B$82)),IF($G$233=1,$AD$233&gt;=INDEX($AD$216:$AD$279,1+$A$233-Assumptions!$B$83),$AD$233&gt;INDEX($AD$216:$AD$279,1+$A$233+Assumptions!$B$83))),1,0)</f>
        <v>0</v>
      </c>
      <c r="AK233" s="16"/>
      <c r="AL233" s="16"/>
    </row>
    <row r="234" customFormat="false" ht="23.85" hidden="true" customHeight="false" outlineLevel="0" collapsed="false">
      <c r="A234" s="6" t="n">
        <f aca="false">ROW()-ROW($A$216)+Assumptions!$B$4</f>
        <v>18</v>
      </c>
      <c r="B234" s="18" t="n">
        <f aca="false">MOD(QUOTIENT($A$234,Assumptions!$B$78),2)</f>
        <v>0</v>
      </c>
      <c r="C234" s="18" t="n">
        <f aca="false">MOD(QUOTIENT($A$234,Assumptions!$B$79),2)</f>
        <v>1</v>
      </c>
      <c r="D234" s="18" t="n">
        <f aca="false">MOD(QUOTIENT($A$234,Assumptions!$B$80),2)</f>
        <v>0</v>
      </c>
      <c r="E234" s="18" t="n">
        <f aca="false">MOD(QUOTIENT($A$234,Assumptions!$B$81),2)</f>
        <v>0</v>
      </c>
      <c r="F234" s="18" t="n">
        <f aca="false">MOD(QUOTIENT($A$234,Assumptions!$B$82),2)</f>
        <v>1</v>
      </c>
      <c r="G234" s="18" t="n">
        <f aca="false">MOD(QUOTIENT($A$234,Assumptions!$B$83),2)</f>
        <v>0</v>
      </c>
      <c r="H234" s="18" t="n">
        <f aca="false">IF($B$234=1,MIN(Assumptions!$B$66,MAX(Assumptions!$B$4,Assumptions!$B$24-(Assumptions!$B$4))),Assumptions!$B$4)</f>
        <v>0</v>
      </c>
      <c r="I234" s="18" t="n">
        <f aca="false">IF($C$234=1,MIN(Assumptions!$B$61,MAX(Assumptions!$B$4,Assumptions!$B$24-($H$234))),Assumptions!$B$4)</f>
        <v>100000000</v>
      </c>
      <c r="J234" s="18" t="n">
        <f aca="false">IF($D$234=1,MIN(Assumptions!$B$56,MAX(Assumptions!$B$4,Assumptions!$B$24-($H$234+$I$234))),Assumptions!$B$4)</f>
        <v>0</v>
      </c>
      <c r="K234" s="18" t="n">
        <f aca="false">IF($E$234=1,MIN(Assumptions!$B$51,MAX(Assumptions!$B$4,Assumptions!$B$24-($H$234+$I$234+$J$234))),Assumptions!$B$4)</f>
        <v>0</v>
      </c>
      <c r="L234" s="18" t="n">
        <f aca="false">IF($F$234=1,MIN(Assumptions!$B$46,MAX(Assumptions!$B$4,Assumptions!$B$24-($H$234+$I$234+$J$234+$K$234))),Assumptions!$B$4)</f>
        <v>15000000</v>
      </c>
      <c r="M234" s="18" t="n">
        <f aca="false">IF($G$234=1,MIN(Assumptions!$B$41,MAX(Assumptions!$B$4,Assumptions!$B$24-($H$234+$I$234+$J$234+$K$234+$L$234))),Assumptions!$B$4)</f>
        <v>0</v>
      </c>
      <c r="N234" s="18" t="n">
        <f aca="false">MAX(Assumptions!$B$4,Assumptions!$B$24-($H$234+$I$234+$J$234+$K$234+$L$234+$M$234))</f>
        <v>585000000</v>
      </c>
      <c r="O234" s="18" t="n">
        <f aca="false">$J$112+$O$112+Assumptions!$B$20+IF($B$234=0,$AI$112,Assumptions!$B$4)+IF($C$234=0,$AF$112,Assumptions!$B$4)+IF($D$234=0,$AC$112,Assumptions!$B$4)+IF($E$234=0,$Z$112,Assumptions!$B$4)+IF($F$234=0,$W$112,Assumptions!$B$4)+IF($G$234=0,$T$112,Assumptions!$B$4)</f>
        <v>25813833.1063222</v>
      </c>
      <c r="P234" s="18" t="n">
        <f aca="false">IF(($N$234+Assumptions!$B$14*Assumptions!$B$13)&gt;($C$5*Assumptions!$B$7/Assumptions!$B$11),($C$5*Assumptions!$B$7/Assumptions!$B$11)*($O$234+Assumptions!$B$14)/($N$234+Assumptions!$B$14*Assumptions!$B$13-($C$5*Assumptions!$B$7/Assumptions!$B$11)),NA())</f>
        <v>7267721.86686346</v>
      </c>
      <c r="Q234" s="18" t="n">
        <f aca="false">IFERROR(($N$234+Assumptions!$B$14*Assumptions!$B$13)/($O$234+Assumptions!$B$14+$P$234),NA())</f>
        <v>16.5113638356373</v>
      </c>
      <c r="R234" s="18" t="n">
        <f aca="false">AND(ISNUMBER($P$234),$P$234&gt;Assumptions!$B$4,$Q$234&gt;Assumptions!$B$13)</f>
        <v>1</v>
      </c>
      <c r="S234" s="18" t="n">
        <f aca="false">IF($N$234&gt;($C$5*Assumptions!$B$7/Assumptions!$B$11),($C$5*Assumptions!$B$7/Assumptions!$B$11)*$O$234/($N$234-($C$5*Assumptions!$B$7/Assumptions!$B$11)),NA())</f>
        <v>6661634.35001864</v>
      </c>
      <c r="T234" s="18" t="n">
        <f aca="false">IFERROR($N$234/($O$234+$S$234),NA())</f>
        <v>18.0135975190029</v>
      </c>
      <c r="U234" s="18" t="n">
        <f aca="false">AND(ISNUMBER($S$234),$S$234&gt;Assumptions!$B$4,$T$234&lt;=Assumptions!$B$13)</f>
        <v>0</v>
      </c>
      <c r="V234" s="18" t="n">
        <f aca="false">IF($R$234,$P$234,IF($U$234,$S$234,NA()))</f>
        <v>7267721.86686346</v>
      </c>
      <c r="W234" s="18" t="n">
        <f aca="false">IF($R$234,$Q$234,IF($U$234,$T$234,NA()))</f>
        <v>16.5113638356373</v>
      </c>
      <c r="X234" s="18" t="n">
        <f aca="false">$R$234</f>
        <v>1</v>
      </c>
      <c r="Y234" s="18" t="n">
        <f aca="false">IF($B$234=1,$H$234,$AI$112*$W$234)</f>
        <v>101269482.619552</v>
      </c>
      <c r="Z234" s="18" t="n">
        <f aca="false">IF($C$234=1,$I$234,$AF$112*$W$234)</f>
        <v>100000000</v>
      </c>
      <c r="AA234" s="18" t="n">
        <f aca="false">IF($D$234=1,$J$234,$AC$112*$W$234)</f>
        <v>39627273.2055296</v>
      </c>
      <c r="AB234" s="18" t="n">
        <f aca="false">IF($E$234=1,$K$234,$Z$112*$W$234)</f>
        <v>49534091.506912</v>
      </c>
      <c r="AC234" s="18" t="n">
        <f aca="false">IF($F$234=1,$L$234,$W$112*$W$234)</f>
        <v>15000000</v>
      </c>
      <c r="AD234" s="18" t="n">
        <f aca="false">IF($G$234=1,$M$234,$T$112*$W$234)</f>
        <v>82556819.1781867</v>
      </c>
      <c r="AE234" s="18" t="n">
        <f aca="false">($C$5*Assumptions!$B$7/Assumptions!$B$11)</f>
        <v>120000000</v>
      </c>
      <c r="AF234" s="18" t="n">
        <f aca="false">($J$112+$O$112)*$W$234</f>
        <v>4631649.37999083</v>
      </c>
      <c r="AG234" s="18" t="n">
        <f aca="false">Assumptions!$B$20*$W$234</f>
        <v>148602274.520736</v>
      </c>
      <c r="AH234" s="18" t="n">
        <f aca="false">IF($R$234,Assumptions!$B$14*($W$234-Assumptions!$B$13),Assumptions!$B$4)</f>
        <v>38778409.5890933</v>
      </c>
      <c r="AI234" s="18" t="n">
        <f aca="false">$Y$234+$Z$234+$AA$234+$AB$234+$AC$234+$AD$234+$AE$234+$AF$234+$AG$234+$AH$234</f>
        <v>700000000</v>
      </c>
      <c r="AJ234" s="18" t="n">
        <f aca="false">IF(AND(ISNUMBER($V$234),($C$5*Assumptions!$B$7/Assumptions!$B$11)&gt;=Assumptions!$B$67,IF($B$234=1,$Y$234&gt;=INDEX($Y$216:$Y$279,1+$A$234-Assumptions!$B$78),$Y$234&gt;INDEX($Y$216:$Y$279,1+$A$234+Assumptions!$B$78)),IF($C$234=1,$Z$234&gt;=INDEX($Z$216:$Z$279,1+$A$234-Assumptions!$B$79),$Z$234&gt;INDEX($Z$216:$Z$279,1+$A$234+Assumptions!$B$79)),IF($D$234=1,$AA$234&gt;=INDEX($AA$216:$AA$279,1+$A$234-Assumptions!$B$80),$AA$234&gt;INDEX($AA$216:$AA$279,1+$A$234+Assumptions!$B$80)),IF($E$234=1,$AB$234&gt;=INDEX($AB$216:$AB$279,1+$A$234-Assumptions!$B$81),$AB$234&gt;INDEX($AB$216:$AB$279,1+$A$234+Assumptions!$B$81)),IF($F$234=1,$AC$234&gt;=INDEX($AC$216:$AC$279,1+$A$234-Assumptions!$B$82),$AC$234&gt;INDEX($AC$216:$AC$279,1+$A$234+Assumptions!$B$82)),IF($G$234=1,$AD$234&gt;=INDEX($AD$216:$AD$279,1+$A$234-Assumptions!$B$83),$AD$234&gt;INDEX($AD$216:$AD$279,1+$A$234+Assumptions!$B$83))),1,0)</f>
        <v>0</v>
      </c>
      <c r="AK234" s="16"/>
      <c r="AL234" s="16"/>
    </row>
    <row r="235" customFormat="false" ht="23.85" hidden="true" customHeight="false" outlineLevel="0" collapsed="false">
      <c r="A235" s="6" t="n">
        <f aca="false">ROW()-ROW($A$216)+Assumptions!$B$4</f>
        <v>19</v>
      </c>
      <c r="B235" s="18" t="n">
        <f aca="false">MOD(QUOTIENT($A$235,Assumptions!$B$78),2)</f>
        <v>0</v>
      </c>
      <c r="C235" s="18" t="n">
        <f aca="false">MOD(QUOTIENT($A$235,Assumptions!$B$79),2)</f>
        <v>1</v>
      </c>
      <c r="D235" s="18" t="n">
        <f aca="false">MOD(QUOTIENT($A$235,Assumptions!$B$80),2)</f>
        <v>0</v>
      </c>
      <c r="E235" s="18" t="n">
        <f aca="false">MOD(QUOTIENT($A$235,Assumptions!$B$81),2)</f>
        <v>0</v>
      </c>
      <c r="F235" s="18" t="n">
        <f aca="false">MOD(QUOTIENT($A$235,Assumptions!$B$82),2)</f>
        <v>1</v>
      </c>
      <c r="G235" s="18" t="n">
        <f aca="false">MOD(QUOTIENT($A$235,Assumptions!$B$83),2)</f>
        <v>1</v>
      </c>
      <c r="H235" s="18" t="n">
        <f aca="false">IF($B$235=1,MIN(Assumptions!$B$66,MAX(Assumptions!$B$4,Assumptions!$B$24-(Assumptions!$B$4))),Assumptions!$B$4)</f>
        <v>0</v>
      </c>
      <c r="I235" s="18" t="n">
        <f aca="false">IF($C$235=1,MIN(Assumptions!$B$61,MAX(Assumptions!$B$4,Assumptions!$B$24-($H$235))),Assumptions!$B$4)</f>
        <v>100000000</v>
      </c>
      <c r="J235" s="18" t="n">
        <f aca="false">IF($D$235=1,MIN(Assumptions!$B$56,MAX(Assumptions!$B$4,Assumptions!$B$24-($H$235+$I$235))),Assumptions!$B$4)</f>
        <v>0</v>
      </c>
      <c r="K235" s="18" t="n">
        <f aca="false">IF($E$235=1,MIN(Assumptions!$B$51,MAX(Assumptions!$B$4,Assumptions!$B$24-($H$235+$I$235+$J$235))),Assumptions!$B$4)</f>
        <v>0</v>
      </c>
      <c r="L235" s="18" t="n">
        <f aca="false">IF($F$235=1,MIN(Assumptions!$B$46,MAX(Assumptions!$B$4,Assumptions!$B$24-($H$235+$I$235+$J$235+$K$235))),Assumptions!$B$4)</f>
        <v>15000000</v>
      </c>
      <c r="M235" s="18" t="n">
        <f aca="false">IF($G$235=1,MIN(Assumptions!$B$41,MAX(Assumptions!$B$4,Assumptions!$B$24-($H$235+$I$235+$J$235+$K$235+$L$235))),Assumptions!$B$4)</f>
        <v>5000000</v>
      </c>
      <c r="N235" s="18" t="n">
        <f aca="false">MAX(Assumptions!$B$4,Assumptions!$B$24-($H$235+$I$235+$J$235+$K$235+$L$235+$M$235))</f>
        <v>580000000</v>
      </c>
      <c r="O235" s="18" t="n">
        <f aca="false">$J$112+$O$112+Assumptions!$B$20+IF($B$235=0,$AI$112,Assumptions!$B$4)+IF($C$235=0,$AF$112,Assumptions!$B$4)+IF($D$235=0,$AC$112,Assumptions!$B$4)+IF($E$235=0,$Z$112,Assumptions!$B$4)+IF($F$235=0,$W$112,Assumptions!$B$4)+IF($G$235=0,$T$112,Assumptions!$B$4)</f>
        <v>20813833.1063222</v>
      </c>
      <c r="P235" s="18" t="n">
        <f aca="false">IF(($N$235+Assumptions!$B$14*Assumptions!$B$13)&gt;($C$5*Assumptions!$B$7/Assumptions!$B$11),($C$5*Assumptions!$B$7/Assumptions!$B$11)*($O$235+Assumptions!$B$14)/($N$235+Assumptions!$B$14*Assumptions!$B$13-($C$5*Assumptions!$B$7/Assumptions!$B$11)),NA())</f>
        <v>6048994.53569442</v>
      </c>
      <c r="Q235" s="18" t="n">
        <f aca="false">IFERROR(($N$235+Assumptions!$B$14*Assumptions!$B$13)/($O$235+Assumptions!$B$14+$P$235),NA())</f>
        <v>19.8380076708441</v>
      </c>
      <c r="R235" s="18" t="n">
        <f aca="false">AND(ISNUMBER($P$235),$P$235&gt;Assumptions!$B$4,$Q$235&gt;Assumptions!$B$13)</f>
        <v>1</v>
      </c>
      <c r="S235" s="18" t="n">
        <f aca="false">IF($N$235&gt;($C$5*Assumptions!$B$7/Assumptions!$B$11),($C$5*Assumptions!$B$7/Assumptions!$B$11)*$O$235/($N$235-($C$5*Assumptions!$B$7/Assumptions!$B$11)),NA())</f>
        <v>5429695.59295363</v>
      </c>
      <c r="T235" s="18" t="n">
        <f aca="false">IFERROR($N$235/($O$235+$S$235),NA())</f>
        <v>22.1006864833693</v>
      </c>
      <c r="U235" s="18" t="n">
        <f aca="false">AND(ISNUMBER($S$235),$S$235&gt;Assumptions!$B$4,$T$235&lt;=Assumptions!$B$13)</f>
        <v>0</v>
      </c>
      <c r="V235" s="18" t="n">
        <f aca="false">IF($R$235,$P$235,IF($U$235,$S$235,NA()))</f>
        <v>6048994.53569442</v>
      </c>
      <c r="W235" s="18" t="n">
        <f aca="false">IF($R$235,$Q$235,IF($U$235,$T$235,NA()))</f>
        <v>19.8380076708441</v>
      </c>
      <c r="X235" s="18" t="n">
        <f aca="false">$R$235</f>
        <v>1</v>
      </c>
      <c r="Y235" s="18" t="n">
        <f aca="false">IF($B$235=1,$H$235,$AI$112*$W$235)</f>
        <v>121672854.709493</v>
      </c>
      <c r="Z235" s="18" t="n">
        <f aca="false">IF($C$235=1,$I$235,$AF$112*$W$235)</f>
        <v>100000000</v>
      </c>
      <c r="AA235" s="18" t="n">
        <f aca="false">IF($D$235=1,$J$235,$AC$112*$W$235)</f>
        <v>47611218.4100259</v>
      </c>
      <c r="AB235" s="18" t="n">
        <f aca="false">IF($E$235=1,$K$235,$Z$112*$W$235)</f>
        <v>59514023.0125323</v>
      </c>
      <c r="AC235" s="18" t="n">
        <f aca="false">IF($F$235=1,$L$235,$W$112*$W$235)</f>
        <v>15000000</v>
      </c>
      <c r="AD235" s="18" t="n">
        <f aca="false">IF($G$235=1,$M$235,$T$112*$W$235)</f>
        <v>5000000</v>
      </c>
      <c r="AE235" s="18" t="n">
        <f aca="false">($C$5*Assumptions!$B$7/Assumptions!$B$11)</f>
        <v>120000000</v>
      </c>
      <c r="AF235" s="18" t="n">
        <f aca="false">($J$112+$O$112)*$W$235</f>
        <v>5564815.65324139</v>
      </c>
      <c r="AG235" s="18" t="n">
        <f aca="false">Assumptions!$B$20*$W$235</f>
        <v>178542069.037597</v>
      </c>
      <c r="AH235" s="18" t="n">
        <f aca="false">IF($R$235,Assumptions!$B$14*($W$235-Assumptions!$B$13),Assumptions!$B$4)</f>
        <v>47095019.1771103</v>
      </c>
      <c r="AI235" s="18" t="n">
        <f aca="false">$Y$235+$Z$235+$AA$235+$AB$235+$AC$235+$AD$235+$AE$235+$AF$235+$AG$235+$AH$235</f>
        <v>700000000</v>
      </c>
      <c r="AJ235" s="18" t="n">
        <f aca="false">IF(AND(ISNUMBER($V$235),($C$5*Assumptions!$B$7/Assumptions!$B$11)&gt;=Assumptions!$B$67,IF($B$235=1,$Y$235&gt;=INDEX($Y$216:$Y$279,1+$A$235-Assumptions!$B$78),$Y$235&gt;INDEX($Y$216:$Y$279,1+$A$235+Assumptions!$B$78)),IF($C$235=1,$Z$235&gt;=INDEX($Z$216:$Z$279,1+$A$235-Assumptions!$B$79),$Z$235&gt;INDEX($Z$216:$Z$279,1+$A$235+Assumptions!$B$79)),IF($D$235=1,$AA$235&gt;=INDEX($AA$216:$AA$279,1+$A$235-Assumptions!$B$80),$AA$235&gt;INDEX($AA$216:$AA$279,1+$A$235+Assumptions!$B$80)),IF($E$235=1,$AB$235&gt;=INDEX($AB$216:$AB$279,1+$A$235-Assumptions!$B$81),$AB$235&gt;INDEX($AB$216:$AB$279,1+$A$235+Assumptions!$B$81)),IF($F$235=1,$AC$235&gt;=INDEX($AC$216:$AC$279,1+$A$235-Assumptions!$B$82),$AC$235&gt;INDEX($AC$216:$AC$279,1+$A$235+Assumptions!$B$82)),IF($G$235=1,$AD$235&gt;=INDEX($AD$216:$AD$279,1+$A$235-Assumptions!$B$83),$AD$235&gt;INDEX($AD$216:$AD$279,1+$A$235+Assumptions!$B$83))),1,0)</f>
        <v>0</v>
      </c>
      <c r="AK235" s="16"/>
      <c r="AL235" s="16"/>
    </row>
    <row r="236" customFormat="false" ht="23.85" hidden="true" customHeight="false" outlineLevel="0" collapsed="false">
      <c r="A236" s="6" t="n">
        <f aca="false">ROW()-ROW($A$216)+Assumptions!$B$4</f>
        <v>20</v>
      </c>
      <c r="B236" s="18" t="n">
        <f aca="false">MOD(QUOTIENT($A$236,Assumptions!$B$78),2)</f>
        <v>0</v>
      </c>
      <c r="C236" s="18" t="n">
        <f aca="false">MOD(QUOTIENT($A$236,Assumptions!$B$79),2)</f>
        <v>1</v>
      </c>
      <c r="D236" s="18" t="n">
        <f aca="false">MOD(QUOTIENT($A$236,Assumptions!$B$80),2)</f>
        <v>0</v>
      </c>
      <c r="E236" s="18" t="n">
        <f aca="false">MOD(QUOTIENT($A$236,Assumptions!$B$81),2)</f>
        <v>1</v>
      </c>
      <c r="F236" s="18" t="n">
        <f aca="false">MOD(QUOTIENT($A$236,Assumptions!$B$82),2)</f>
        <v>0</v>
      </c>
      <c r="G236" s="18" t="n">
        <f aca="false">MOD(QUOTIENT($A$236,Assumptions!$B$83),2)</f>
        <v>0</v>
      </c>
      <c r="H236" s="18" t="n">
        <f aca="false">IF($B$236=1,MIN(Assumptions!$B$66,MAX(Assumptions!$B$4,Assumptions!$B$24-(Assumptions!$B$4))),Assumptions!$B$4)</f>
        <v>0</v>
      </c>
      <c r="I236" s="18" t="n">
        <f aca="false">IF($C$236=1,MIN(Assumptions!$B$61,MAX(Assumptions!$B$4,Assumptions!$B$24-($H$236))),Assumptions!$B$4)</f>
        <v>100000000</v>
      </c>
      <c r="J236" s="18" t="n">
        <f aca="false">IF($D$236=1,MIN(Assumptions!$B$56,MAX(Assumptions!$B$4,Assumptions!$B$24-($H$236+$I$236))),Assumptions!$B$4)</f>
        <v>0</v>
      </c>
      <c r="K236" s="18" t="n">
        <f aca="false">IF($E$236=1,MIN(Assumptions!$B$51,MAX(Assumptions!$B$4,Assumptions!$B$24-($H$236+$I$236+$J$236))),Assumptions!$B$4)</f>
        <v>30000000</v>
      </c>
      <c r="L236" s="18" t="n">
        <f aca="false">IF($F$236=1,MIN(Assumptions!$B$46,MAX(Assumptions!$B$4,Assumptions!$B$24-($H$236+$I$236+$J$236+$K$236))),Assumptions!$B$4)</f>
        <v>0</v>
      </c>
      <c r="M236" s="18" t="n">
        <f aca="false">IF($G$236=1,MIN(Assumptions!$B$41,MAX(Assumptions!$B$4,Assumptions!$B$24-($H$236+$I$236+$J$236+$K$236+$L$236))),Assumptions!$B$4)</f>
        <v>0</v>
      </c>
      <c r="N236" s="18" t="n">
        <f aca="false">MAX(Assumptions!$B$4,Assumptions!$B$24-($H$236+$I$236+$J$236+$K$236+$L$236+$M$236))</f>
        <v>570000000</v>
      </c>
      <c r="O236" s="18" t="n">
        <f aca="false">$J$112+$O$112+Assumptions!$B$20+IF($B$236=0,$AI$112,Assumptions!$B$4)+IF($C$236=0,$AF$112,Assumptions!$B$4)+IF($D$236=0,$AC$112,Assumptions!$B$4)+IF($E$236=0,$Z$112,Assumptions!$B$4)+IF($F$236=0,$W$112,Assumptions!$B$4)+IF($G$236=0,$T$112,Assumptions!$B$4)</f>
        <v>27813833.1063222</v>
      </c>
      <c r="P236" s="18" t="n">
        <f aca="false">IF(($N$236+Assumptions!$B$14*Assumptions!$B$13)&gt;($C$5*Assumptions!$B$7/Assumptions!$B$11),($C$5*Assumptions!$B$7/Assumptions!$B$11)*($O$236+Assumptions!$B$14)/($N$236+Assumptions!$B$14*Assumptions!$B$13-($C$5*Assumptions!$B$7/Assumptions!$B$11)),NA())</f>
        <v>8039027.56410756</v>
      </c>
      <c r="Q236" s="18" t="n">
        <f aca="false">IFERROR(($N$236+Assumptions!$B$14*Assumptions!$B$13)/($O$236+Assumptions!$B$14+$P$236),NA())</f>
        <v>14.9271785726638</v>
      </c>
      <c r="R236" s="18" t="n">
        <f aca="false">AND(ISNUMBER($P$236),$P$236&gt;Assumptions!$B$4,$Q$236&gt;Assumptions!$B$13)</f>
        <v>1</v>
      </c>
      <c r="S236" s="18" t="n">
        <f aca="false">IF($N$236&gt;($C$5*Assumptions!$B$7/Assumptions!$B$11),($C$5*Assumptions!$B$7/Assumptions!$B$11)*$O$236/($N$236-($C$5*Assumptions!$B$7/Assumptions!$B$11)),NA())</f>
        <v>7417022.16168593</v>
      </c>
      <c r="T236" s="18" t="n">
        <f aca="false">IFERROR($N$236/($O$236+$S$236),NA())</f>
        <v>16.1789997904932</v>
      </c>
      <c r="U236" s="18" t="n">
        <f aca="false">AND(ISNUMBER($S$236),$S$236&gt;Assumptions!$B$4,$T$236&lt;=Assumptions!$B$13)</f>
        <v>0</v>
      </c>
      <c r="V236" s="18" t="n">
        <f aca="false">IF($R$236,$P$236,IF($U$236,$S$236,NA()))</f>
        <v>8039027.56410756</v>
      </c>
      <c r="W236" s="18" t="n">
        <f aca="false">IF($R$236,$Q$236,IF($U$236,$T$236,NA()))</f>
        <v>14.9271785726638</v>
      </c>
      <c r="X236" s="18" t="n">
        <f aca="false">$R$236</f>
        <v>1</v>
      </c>
      <c r="Y236" s="18" t="n">
        <f aca="false">IF($B$236=1,$H$236,$AI$112*$W$236)</f>
        <v>91553167.0231026</v>
      </c>
      <c r="Z236" s="18" t="n">
        <f aca="false">IF($C$236=1,$I$236,$AF$112*$W$236)</f>
        <v>100000000</v>
      </c>
      <c r="AA236" s="18" t="n">
        <f aca="false">IF($D$236=1,$J$236,$AC$112*$W$236)</f>
        <v>35825228.5743931</v>
      </c>
      <c r="AB236" s="18" t="n">
        <f aca="false">IF($E$236=1,$K$236,$Z$112*$W$236)</f>
        <v>30000000</v>
      </c>
      <c r="AC236" s="18" t="n">
        <f aca="false">IF($F$236=1,$L$236,$W$112*$W$236)</f>
        <v>74635892.863319</v>
      </c>
      <c r="AD236" s="18" t="n">
        <f aca="false">IF($G$236=1,$M$236,$T$112*$W$236)</f>
        <v>74635892.863319</v>
      </c>
      <c r="AE236" s="18" t="n">
        <f aca="false">($C$5*Assumptions!$B$7/Assumptions!$B$11)</f>
        <v>120000000</v>
      </c>
      <c r="AF236" s="18" t="n">
        <f aca="false">($J$112+$O$112)*$W$236</f>
        <v>4187265.09023244</v>
      </c>
      <c r="AG236" s="18" t="n">
        <f aca="false">Assumptions!$B$20*$W$236</f>
        <v>134344607.153974</v>
      </c>
      <c r="AH236" s="18" t="n">
        <f aca="false">IF($R$236,Assumptions!$B$14*($W$236-Assumptions!$B$13),Assumptions!$B$4)</f>
        <v>34817946.4316595</v>
      </c>
      <c r="AI236" s="18" t="n">
        <f aca="false">$Y$236+$Z$236+$AA$236+$AB$236+$AC$236+$AD$236+$AE$236+$AF$236+$AG$236+$AH$236</f>
        <v>700000000</v>
      </c>
      <c r="AJ236" s="18" t="n">
        <f aca="false">IF(AND(ISNUMBER($V$236),($C$5*Assumptions!$B$7/Assumptions!$B$11)&gt;=Assumptions!$B$67,IF($B$236=1,$Y$236&gt;=INDEX($Y$216:$Y$279,1+$A$236-Assumptions!$B$78),$Y$236&gt;INDEX($Y$216:$Y$279,1+$A$236+Assumptions!$B$78)),IF($C$236=1,$Z$236&gt;=INDEX($Z$216:$Z$279,1+$A$236-Assumptions!$B$79),$Z$236&gt;INDEX($Z$216:$Z$279,1+$A$236+Assumptions!$B$79)),IF($D$236=1,$AA$236&gt;=INDEX($AA$216:$AA$279,1+$A$236-Assumptions!$B$80),$AA$236&gt;INDEX($AA$216:$AA$279,1+$A$236+Assumptions!$B$80)),IF($E$236=1,$AB$236&gt;=INDEX($AB$216:$AB$279,1+$A$236-Assumptions!$B$81),$AB$236&gt;INDEX($AB$216:$AB$279,1+$A$236+Assumptions!$B$81)),IF($F$236=1,$AC$236&gt;=INDEX($AC$216:$AC$279,1+$A$236-Assumptions!$B$82),$AC$236&gt;INDEX($AC$216:$AC$279,1+$A$236+Assumptions!$B$82)),IF($G$236=1,$AD$236&gt;=INDEX($AD$216:$AD$279,1+$A$236-Assumptions!$B$83),$AD$236&gt;INDEX($AD$216:$AD$279,1+$A$236+Assumptions!$B$83))),1,0)</f>
        <v>0</v>
      </c>
      <c r="AK236" s="16"/>
      <c r="AL236" s="16"/>
    </row>
    <row r="237" customFormat="false" ht="23.85" hidden="true" customHeight="false" outlineLevel="0" collapsed="false">
      <c r="A237" s="6" t="n">
        <f aca="false">ROW()-ROW($A$216)+Assumptions!$B$4</f>
        <v>21</v>
      </c>
      <c r="B237" s="18" t="n">
        <f aca="false">MOD(QUOTIENT($A$237,Assumptions!$B$78),2)</f>
        <v>0</v>
      </c>
      <c r="C237" s="18" t="n">
        <f aca="false">MOD(QUOTIENT($A$237,Assumptions!$B$79),2)</f>
        <v>1</v>
      </c>
      <c r="D237" s="18" t="n">
        <f aca="false">MOD(QUOTIENT($A$237,Assumptions!$B$80),2)</f>
        <v>0</v>
      </c>
      <c r="E237" s="18" t="n">
        <f aca="false">MOD(QUOTIENT($A$237,Assumptions!$B$81),2)</f>
        <v>1</v>
      </c>
      <c r="F237" s="18" t="n">
        <f aca="false">MOD(QUOTIENT($A$237,Assumptions!$B$82),2)</f>
        <v>0</v>
      </c>
      <c r="G237" s="18" t="n">
        <f aca="false">MOD(QUOTIENT($A$237,Assumptions!$B$83),2)</f>
        <v>1</v>
      </c>
      <c r="H237" s="18" t="n">
        <f aca="false">IF($B$237=1,MIN(Assumptions!$B$66,MAX(Assumptions!$B$4,Assumptions!$B$24-(Assumptions!$B$4))),Assumptions!$B$4)</f>
        <v>0</v>
      </c>
      <c r="I237" s="18" t="n">
        <f aca="false">IF($C$237=1,MIN(Assumptions!$B$61,MAX(Assumptions!$B$4,Assumptions!$B$24-($H$237))),Assumptions!$B$4)</f>
        <v>100000000</v>
      </c>
      <c r="J237" s="18" t="n">
        <f aca="false">IF($D$237=1,MIN(Assumptions!$B$56,MAX(Assumptions!$B$4,Assumptions!$B$24-($H$237+$I$237))),Assumptions!$B$4)</f>
        <v>0</v>
      </c>
      <c r="K237" s="18" t="n">
        <f aca="false">IF($E$237=1,MIN(Assumptions!$B$51,MAX(Assumptions!$B$4,Assumptions!$B$24-($H$237+$I$237+$J$237))),Assumptions!$B$4)</f>
        <v>30000000</v>
      </c>
      <c r="L237" s="18" t="n">
        <f aca="false">IF($F$237=1,MIN(Assumptions!$B$46,MAX(Assumptions!$B$4,Assumptions!$B$24-($H$237+$I$237+$J$237+$K$237))),Assumptions!$B$4)</f>
        <v>0</v>
      </c>
      <c r="M237" s="18" t="n">
        <f aca="false">IF($G$237=1,MIN(Assumptions!$B$41,MAX(Assumptions!$B$4,Assumptions!$B$24-($H$237+$I$237+$J$237+$K$237+$L$237))),Assumptions!$B$4)</f>
        <v>5000000</v>
      </c>
      <c r="N237" s="18" t="n">
        <f aca="false">MAX(Assumptions!$B$4,Assumptions!$B$24-($H$237+$I$237+$J$237+$K$237+$L$237+$M$237))</f>
        <v>565000000</v>
      </c>
      <c r="O237" s="18" t="n">
        <f aca="false">$J$112+$O$112+Assumptions!$B$20+IF($B$237=0,$AI$112,Assumptions!$B$4)+IF($C$237=0,$AF$112,Assumptions!$B$4)+IF($D$237=0,$AC$112,Assumptions!$B$4)+IF($E$237=0,$Z$112,Assumptions!$B$4)+IF($F$237=0,$W$112,Assumptions!$B$4)+IF($G$237=0,$T$112,Assumptions!$B$4)</f>
        <v>22813833.1063222</v>
      </c>
      <c r="P237" s="18" t="n">
        <f aca="false">IF(($N$237+Assumptions!$B$14*Assumptions!$B$13)&gt;($C$5*Assumptions!$B$7/Assumptions!$B$11),($C$5*Assumptions!$B$7/Assumptions!$B$11)*($O$237+Assumptions!$B$14)/($N$237+Assumptions!$B$14*Assumptions!$B$13-($C$5*Assumptions!$B$7/Assumptions!$B$11)),NA())</f>
        <v>6788066.97823166</v>
      </c>
      <c r="Q237" s="18" t="n">
        <f aca="false">IFERROR(($N$237+Assumptions!$B$14*Assumptions!$B$13)/($O$237+Assumptions!$B$14+$P$237),NA())</f>
        <v>17.6780813131076</v>
      </c>
      <c r="R237" s="18" t="n">
        <f aca="false">AND(ISNUMBER($P$237),$P$237&gt;Assumptions!$B$4,$Q$237&gt;Assumptions!$B$13)</f>
        <v>1</v>
      </c>
      <c r="S237" s="18" t="n">
        <f aca="false">IF($N$237&gt;($C$5*Assumptions!$B$7/Assumptions!$B$11),($C$5*Assumptions!$B$7/Assumptions!$B$11)*$O$237/($N$237-($C$5*Assumptions!$B$7/Assumptions!$B$11)),NA())</f>
        <v>6152044.88260375</v>
      </c>
      <c r="T237" s="18" t="n">
        <f aca="false">IFERROR($N$237/($O$237+$S$237),NA())</f>
        <v>19.5057094494428</v>
      </c>
      <c r="U237" s="18" t="n">
        <f aca="false">AND(ISNUMBER($S$237),$S$237&gt;Assumptions!$B$4,$T$237&lt;=Assumptions!$B$13)</f>
        <v>0</v>
      </c>
      <c r="V237" s="18" t="n">
        <f aca="false">IF($R$237,$P$237,IF($U$237,$S$237,NA()))</f>
        <v>6788066.97823166</v>
      </c>
      <c r="W237" s="18" t="n">
        <f aca="false">IF($R$237,$Q$237,IF($U$237,$T$237,NA()))</f>
        <v>17.6780813131076</v>
      </c>
      <c r="X237" s="18" t="n">
        <f aca="false">$R$237</f>
        <v>1</v>
      </c>
      <c r="Y237" s="18" t="n">
        <f aca="false">IF($B$237=1,$H$237,$AI$112*$W$237)</f>
        <v>108425334.58204</v>
      </c>
      <c r="Z237" s="18" t="n">
        <f aca="false">IF($C$237=1,$I$237,$AF$112*$W$237)</f>
        <v>100000000</v>
      </c>
      <c r="AA237" s="18" t="n">
        <f aca="false">IF($D$237=1,$J$237,$AC$112*$W$237)</f>
        <v>42427395.1514583</v>
      </c>
      <c r="AB237" s="18" t="n">
        <f aca="false">IF($E$237=1,$K$237,$Z$112*$W$237)</f>
        <v>30000000</v>
      </c>
      <c r="AC237" s="18" t="n">
        <f aca="false">IF($F$237=1,$L$237,$W$112*$W$237)</f>
        <v>88390406.5655381</v>
      </c>
      <c r="AD237" s="18" t="n">
        <f aca="false">IF($G$237=1,$M$237,$T$112*$W$237)</f>
        <v>5000000</v>
      </c>
      <c r="AE237" s="18" t="n">
        <f aca="false">($C$5*Assumptions!$B$7/Assumptions!$B$11)</f>
        <v>120000000</v>
      </c>
      <c r="AF237" s="18" t="n">
        <f aca="false">($J$112+$O$112)*$W$237</f>
        <v>4958928.60022618</v>
      </c>
      <c r="AG237" s="18" t="n">
        <f aca="false">Assumptions!$B$20*$W$237</f>
        <v>159102731.817969</v>
      </c>
      <c r="AH237" s="18" t="n">
        <f aca="false">IF($R$237,Assumptions!$B$14*($W$237-Assumptions!$B$13),Assumptions!$B$4)</f>
        <v>41695203.282769</v>
      </c>
      <c r="AI237" s="18" t="n">
        <f aca="false">$Y$237+$Z$237+$AA$237+$AB$237+$AC$237+$AD$237+$AE$237+$AF$237+$AG$237+$AH$237</f>
        <v>700000000</v>
      </c>
      <c r="AJ237" s="18" t="n">
        <f aca="false">IF(AND(ISNUMBER($V$237),($C$5*Assumptions!$B$7/Assumptions!$B$11)&gt;=Assumptions!$B$67,IF($B$237=1,$Y$237&gt;=INDEX($Y$216:$Y$279,1+$A$237-Assumptions!$B$78),$Y$237&gt;INDEX($Y$216:$Y$279,1+$A$237+Assumptions!$B$78)),IF($C$237=1,$Z$237&gt;=INDEX($Z$216:$Z$279,1+$A$237-Assumptions!$B$79),$Z$237&gt;INDEX($Z$216:$Z$279,1+$A$237+Assumptions!$B$79)),IF($D$237=1,$AA$237&gt;=INDEX($AA$216:$AA$279,1+$A$237-Assumptions!$B$80),$AA$237&gt;INDEX($AA$216:$AA$279,1+$A$237+Assumptions!$B$80)),IF($E$237=1,$AB$237&gt;=INDEX($AB$216:$AB$279,1+$A$237-Assumptions!$B$81),$AB$237&gt;INDEX($AB$216:$AB$279,1+$A$237+Assumptions!$B$81)),IF($F$237=1,$AC$237&gt;=INDEX($AC$216:$AC$279,1+$A$237-Assumptions!$B$82),$AC$237&gt;INDEX($AC$216:$AC$279,1+$A$237+Assumptions!$B$82)),IF($G$237=1,$AD$237&gt;=INDEX($AD$216:$AD$279,1+$A$237-Assumptions!$B$83),$AD$237&gt;INDEX($AD$216:$AD$279,1+$A$237+Assumptions!$B$83))),1,0)</f>
        <v>0</v>
      </c>
      <c r="AK237" s="16"/>
      <c r="AL237" s="16"/>
    </row>
    <row r="238" customFormat="false" ht="23.85" hidden="true" customHeight="false" outlineLevel="0" collapsed="false">
      <c r="A238" s="6" t="n">
        <f aca="false">ROW()-ROW($A$216)+Assumptions!$B$4</f>
        <v>22</v>
      </c>
      <c r="B238" s="18" t="n">
        <f aca="false">MOD(QUOTIENT($A$238,Assumptions!$B$78),2)</f>
        <v>0</v>
      </c>
      <c r="C238" s="18" t="n">
        <f aca="false">MOD(QUOTIENT($A$238,Assumptions!$B$79),2)</f>
        <v>1</v>
      </c>
      <c r="D238" s="18" t="n">
        <f aca="false">MOD(QUOTIENT($A$238,Assumptions!$B$80),2)</f>
        <v>0</v>
      </c>
      <c r="E238" s="18" t="n">
        <f aca="false">MOD(QUOTIENT($A$238,Assumptions!$B$81),2)</f>
        <v>1</v>
      </c>
      <c r="F238" s="18" t="n">
        <f aca="false">MOD(QUOTIENT($A$238,Assumptions!$B$82),2)</f>
        <v>1</v>
      </c>
      <c r="G238" s="18" t="n">
        <f aca="false">MOD(QUOTIENT($A$238,Assumptions!$B$83),2)</f>
        <v>0</v>
      </c>
      <c r="H238" s="18" t="n">
        <f aca="false">IF($B$238=1,MIN(Assumptions!$B$66,MAX(Assumptions!$B$4,Assumptions!$B$24-(Assumptions!$B$4))),Assumptions!$B$4)</f>
        <v>0</v>
      </c>
      <c r="I238" s="18" t="n">
        <f aca="false">IF($C$238=1,MIN(Assumptions!$B$61,MAX(Assumptions!$B$4,Assumptions!$B$24-($H$238))),Assumptions!$B$4)</f>
        <v>100000000</v>
      </c>
      <c r="J238" s="18" t="n">
        <f aca="false">IF($D$238=1,MIN(Assumptions!$B$56,MAX(Assumptions!$B$4,Assumptions!$B$24-($H$238+$I$238))),Assumptions!$B$4)</f>
        <v>0</v>
      </c>
      <c r="K238" s="18" t="n">
        <f aca="false">IF($E$238=1,MIN(Assumptions!$B$51,MAX(Assumptions!$B$4,Assumptions!$B$24-($H$238+$I$238+$J$238))),Assumptions!$B$4)</f>
        <v>30000000</v>
      </c>
      <c r="L238" s="18" t="n">
        <f aca="false">IF($F$238=1,MIN(Assumptions!$B$46,MAX(Assumptions!$B$4,Assumptions!$B$24-($H$238+$I$238+$J$238+$K$238))),Assumptions!$B$4)</f>
        <v>15000000</v>
      </c>
      <c r="M238" s="18" t="n">
        <f aca="false">IF($G$238=1,MIN(Assumptions!$B$41,MAX(Assumptions!$B$4,Assumptions!$B$24-($H$238+$I$238+$J$238+$K$238+$L$238))),Assumptions!$B$4)</f>
        <v>0</v>
      </c>
      <c r="N238" s="18" t="n">
        <f aca="false">MAX(Assumptions!$B$4,Assumptions!$B$24-($H$238+$I$238+$J$238+$K$238+$L$238+$M$238))</f>
        <v>555000000</v>
      </c>
      <c r="O238" s="18" t="n">
        <f aca="false">$J$112+$O$112+Assumptions!$B$20+IF($B$238=0,$AI$112,Assumptions!$B$4)+IF($C$238=0,$AF$112,Assumptions!$B$4)+IF($D$238=0,$AC$112,Assumptions!$B$4)+IF($E$238=0,$Z$112,Assumptions!$B$4)+IF($F$238=0,$W$112,Assumptions!$B$4)+IF($G$238=0,$T$112,Assumptions!$B$4)</f>
        <v>22813833.1063222</v>
      </c>
      <c r="P238" s="18" t="n">
        <f aca="false">IF(($N$238+Assumptions!$B$14*Assumptions!$B$13)&gt;($C$5*Assumptions!$B$7/Assumptions!$B$11),($C$5*Assumptions!$B$7/Assumptions!$B$11)*($O$238+Assumptions!$B$14)/($N$238+Assumptions!$B$14*Assumptions!$B$13-($C$5*Assumptions!$B$7/Assumptions!$B$11)),NA())</f>
        <v>6943222.79487696</v>
      </c>
      <c r="Q238" s="18" t="n">
        <f aca="false">IFERROR(($N$238+Assumptions!$B$14*Assumptions!$B$13)/($O$238+Assumptions!$B$14+$P$238),NA())</f>
        <v>17.2830403899097</v>
      </c>
      <c r="R238" s="18" t="n">
        <f aca="false">AND(ISNUMBER($P$238),$P$238&gt;Assumptions!$B$4,$Q$238&gt;Assumptions!$B$13)</f>
        <v>1</v>
      </c>
      <c r="S238" s="18" t="n">
        <f aca="false">IF($N$238&gt;($C$5*Assumptions!$B$7/Assumptions!$B$11),($C$5*Assumptions!$B$7/Assumptions!$B$11)*$O$238/($N$238-($C$5*Assumptions!$B$7/Assumptions!$B$11)),NA())</f>
        <v>6293471.20174407</v>
      </c>
      <c r="T238" s="18" t="n">
        <f aca="false">IFERROR($N$238/($O$238+$S$238),NA())</f>
        <v>19.0673789000171</v>
      </c>
      <c r="U238" s="18" t="n">
        <f aca="false">AND(ISNUMBER($S$238),$S$238&gt;Assumptions!$B$4,$T$238&lt;=Assumptions!$B$13)</f>
        <v>0</v>
      </c>
      <c r="V238" s="18" t="n">
        <f aca="false">IF($R$238,$P$238,IF($U$238,$S$238,NA()))</f>
        <v>6943222.79487696</v>
      </c>
      <c r="W238" s="18" t="n">
        <f aca="false">IF($R$238,$Q$238,IF($U$238,$T$238,NA()))</f>
        <v>17.2830403899097</v>
      </c>
      <c r="X238" s="18" t="n">
        <f aca="false">$R$238</f>
        <v>1</v>
      </c>
      <c r="Y238" s="18" t="n">
        <f aca="false">IF($B$238=1,$H$238,$AI$112*$W$238)</f>
        <v>106002422.077413</v>
      </c>
      <c r="Z238" s="18" t="n">
        <f aca="false">IF($C$238=1,$I$238,$AF$112*$W$238)</f>
        <v>100000000</v>
      </c>
      <c r="AA238" s="18" t="n">
        <f aca="false">IF($D$238=1,$J$238,$AC$112*$W$238)</f>
        <v>41479296.9357832</v>
      </c>
      <c r="AB238" s="18" t="n">
        <f aca="false">IF($E$238=1,$K$238,$Z$112*$W$238)</f>
        <v>30000000</v>
      </c>
      <c r="AC238" s="18" t="n">
        <f aca="false">IF($F$238=1,$L$238,$W$112*$W$238)</f>
        <v>15000000</v>
      </c>
      <c r="AD238" s="18" t="n">
        <f aca="false">IF($G$238=1,$M$238,$T$112*$W$238)</f>
        <v>86415201.9495484</v>
      </c>
      <c r="AE238" s="18" t="n">
        <f aca="false">($C$5*Assumptions!$B$7/Assumptions!$B$11)</f>
        <v>120000000</v>
      </c>
      <c r="AF238" s="18" t="n">
        <f aca="false">($J$112+$O$112)*$W$238</f>
        <v>4848114.55329376</v>
      </c>
      <c r="AG238" s="18" t="n">
        <f aca="false">Assumptions!$B$20*$W$238</f>
        <v>155547363.509187</v>
      </c>
      <c r="AH238" s="18" t="n">
        <f aca="false">IF($R$238,Assumptions!$B$14*($W$238-Assumptions!$B$13),Assumptions!$B$4)</f>
        <v>40707600.9747742</v>
      </c>
      <c r="AI238" s="18" t="n">
        <f aca="false">$Y$238+$Z$238+$AA$238+$AB$238+$AC$238+$AD$238+$AE$238+$AF$238+$AG$238+$AH$238</f>
        <v>700000000</v>
      </c>
      <c r="AJ238" s="18" t="n">
        <f aca="false">IF(AND(ISNUMBER($V$238),($C$5*Assumptions!$B$7/Assumptions!$B$11)&gt;=Assumptions!$B$67,IF($B$238=1,$Y$238&gt;=INDEX($Y$216:$Y$279,1+$A$238-Assumptions!$B$78),$Y$238&gt;INDEX($Y$216:$Y$279,1+$A$238+Assumptions!$B$78)),IF($C$238=1,$Z$238&gt;=INDEX($Z$216:$Z$279,1+$A$238-Assumptions!$B$79),$Z$238&gt;INDEX($Z$216:$Z$279,1+$A$238+Assumptions!$B$79)),IF($D$238=1,$AA$238&gt;=INDEX($AA$216:$AA$279,1+$A$238-Assumptions!$B$80),$AA$238&gt;INDEX($AA$216:$AA$279,1+$A$238+Assumptions!$B$80)),IF($E$238=1,$AB$238&gt;=INDEX($AB$216:$AB$279,1+$A$238-Assumptions!$B$81),$AB$238&gt;INDEX($AB$216:$AB$279,1+$A$238+Assumptions!$B$81)),IF($F$238=1,$AC$238&gt;=INDEX($AC$216:$AC$279,1+$A$238-Assumptions!$B$82),$AC$238&gt;INDEX($AC$216:$AC$279,1+$A$238+Assumptions!$B$82)),IF($G$238=1,$AD$238&gt;=INDEX($AD$216:$AD$279,1+$A$238-Assumptions!$B$83),$AD$238&gt;INDEX($AD$216:$AD$279,1+$A$238+Assumptions!$B$83))),1,0)</f>
        <v>0</v>
      </c>
      <c r="AK238" s="16"/>
      <c r="AL238" s="16"/>
    </row>
    <row r="239" customFormat="false" ht="23.85" hidden="true" customHeight="false" outlineLevel="0" collapsed="false">
      <c r="A239" s="6" t="n">
        <f aca="false">ROW()-ROW($A$216)+Assumptions!$B$4</f>
        <v>23</v>
      </c>
      <c r="B239" s="18" t="n">
        <f aca="false">MOD(QUOTIENT($A$239,Assumptions!$B$78),2)</f>
        <v>0</v>
      </c>
      <c r="C239" s="18" t="n">
        <f aca="false">MOD(QUOTIENT($A$239,Assumptions!$B$79),2)</f>
        <v>1</v>
      </c>
      <c r="D239" s="18" t="n">
        <f aca="false">MOD(QUOTIENT($A$239,Assumptions!$B$80),2)</f>
        <v>0</v>
      </c>
      <c r="E239" s="18" t="n">
        <f aca="false">MOD(QUOTIENT($A$239,Assumptions!$B$81),2)</f>
        <v>1</v>
      </c>
      <c r="F239" s="18" t="n">
        <f aca="false">MOD(QUOTIENT($A$239,Assumptions!$B$82),2)</f>
        <v>1</v>
      </c>
      <c r="G239" s="18" t="n">
        <f aca="false">MOD(QUOTIENT($A$239,Assumptions!$B$83),2)</f>
        <v>1</v>
      </c>
      <c r="H239" s="18" t="n">
        <f aca="false">IF($B$239=1,MIN(Assumptions!$B$66,MAX(Assumptions!$B$4,Assumptions!$B$24-(Assumptions!$B$4))),Assumptions!$B$4)</f>
        <v>0</v>
      </c>
      <c r="I239" s="18" t="n">
        <f aca="false">IF($C$239=1,MIN(Assumptions!$B$61,MAX(Assumptions!$B$4,Assumptions!$B$24-($H$239))),Assumptions!$B$4)</f>
        <v>100000000</v>
      </c>
      <c r="J239" s="18" t="n">
        <f aca="false">IF($D$239=1,MIN(Assumptions!$B$56,MAX(Assumptions!$B$4,Assumptions!$B$24-($H$239+$I$239))),Assumptions!$B$4)</f>
        <v>0</v>
      </c>
      <c r="K239" s="18" t="n">
        <f aca="false">IF($E$239=1,MIN(Assumptions!$B$51,MAX(Assumptions!$B$4,Assumptions!$B$24-($H$239+$I$239+$J$239))),Assumptions!$B$4)</f>
        <v>30000000</v>
      </c>
      <c r="L239" s="18" t="n">
        <f aca="false">IF($F$239=1,MIN(Assumptions!$B$46,MAX(Assumptions!$B$4,Assumptions!$B$24-($H$239+$I$239+$J$239+$K$239))),Assumptions!$B$4)</f>
        <v>15000000</v>
      </c>
      <c r="M239" s="18" t="n">
        <f aca="false">IF($G$239=1,MIN(Assumptions!$B$41,MAX(Assumptions!$B$4,Assumptions!$B$24-($H$239+$I$239+$J$239+$K$239+$L$239))),Assumptions!$B$4)</f>
        <v>5000000</v>
      </c>
      <c r="N239" s="18" t="n">
        <f aca="false">MAX(Assumptions!$B$4,Assumptions!$B$24-($H$239+$I$239+$J$239+$K$239+$L$239+$M$239))</f>
        <v>550000000</v>
      </c>
      <c r="O239" s="18" t="n">
        <f aca="false">$J$112+$O$112+Assumptions!$B$20+IF($B$239=0,$AI$112,Assumptions!$B$4)+IF($C$239=0,$AF$112,Assumptions!$B$4)+IF($D$239=0,$AC$112,Assumptions!$B$4)+IF($E$239=0,$Z$112,Assumptions!$B$4)+IF($F$239=0,$W$112,Assumptions!$B$4)+IF($G$239=0,$T$112,Assumptions!$B$4)</f>
        <v>17813833.1063222</v>
      </c>
      <c r="P239" s="18" t="n">
        <f aca="false">IF(($N$239+Assumptions!$B$14*Assumptions!$B$13)&gt;($C$5*Assumptions!$B$7/Assumptions!$B$11),($C$5*Assumptions!$B$7/Assumptions!$B$11)*($O$239+Assumptions!$B$14)/($N$239+Assumptions!$B$14*Assumptions!$B$13-($C$5*Assumptions!$B$7/Assumptions!$B$11)),NA())</f>
        <v>5636208.02949981</v>
      </c>
      <c r="Q239" s="18" t="n">
        <f aca="false">IFERROR(($N$239+Assumptions!$B$14*Assumptions!$B$13)/($O$239+Assumptions!$B$14+$P$239),NA())</f>
        <v>21.2909103730597</v>
      </c>
      <c r="R239" s="18" t="n">
        <f aca="false">AND(ISNUMBER($P$239),$P$239&gt;Assumptions!$B$4,$Q$239&gt;Assumptions!$B$13)</f>
        <v>1</v>
      </c>
      <c r="S239" s="18" t="n">
        <f aca="false">IF($N$239&gt;($C$5*Assumptions!$B$7/Assumptions!$B$11),($C$5*Assumptions!$B$7/Assumptions!$B$11)*$O$239/($N$239-($C$5*Assumptions!$B$7/Assumptions!$B$11)),NA())</f>
        <v>4971302.26222946</v>
      </c>
      <c r="T239" s="18" t="n">
        <f aca="false">IFERROR($N$239/($O$239+$S$239),NA())</f>
        <v>24.138544323029</v>
      </c>
      <c r="U239" s="18" t="n">
        <f aca="false">AND(ISNUMBER($S$239),$S$239&gt;Assumptions!$B$4,$T$239&lt;=Assumptions!$B$13)</f>
        <v>0</v>
      </c>
      <c r="V239" s="18" t="n">
        <f aca="false">IF($R$239,$P$239,IF($U$239,$S$239,NA()))</f>
        <v>5636208.02949981</v>
      </c>
      <c r="W239" s="18" t="n">
        <f aca="false">IF($R$239,$Q$239,IF($U$239,$T$239,NA()))</f>
        <v>21.2909103730597</v>
      </c>
      <c r="X239" s="18" t="n">
        <f aca="false">$R$239</f>
        <v>1</v>
      </c>
      <c r="Y239" s="18" t="n">
        <f aca="false">IF($B$239=1,$H$239,$AI$112*$W$239)</f>
        <v>130583972.313985</v>
      </c>
      <c r="Z239" s="18" t="n">
        <f aca="false">IF($C$239=1,$I$239,$AF$112*$W$239)</f>
        <v>100000000</v>
      </c>
      <c r="AA239" s="18" t="n">
        <f aca="false">IF($D$239=1,$J$239,$AC$112*$W$239)</f>
        <v>51098184.8953433</v>
      </c>
      <c r="AB239" s="18" t="n">
        <f aca="false">IF($E$239=1,$K$239,$Z$112*$W$239)</f>
        <v>30000000</v>
      </c>
      <c r="AC239" s="18" t="n">
        <f aca="false">IF($F$239=1,$L$239,$W$112*$W$239)</f>
        <v>15000000</v>
      </c>
      <c r="AD239" s="18" t="n">
        <f aca="false">IF($G$239=1,$M$239,$T$112*$W$239)</f>
        <v>5000000</v>
      </c>
      <c r="AE239" s="18" t="n">
        <f aca="false">($C$5*Assumptions!$B$7/Assumptions!$B$11)</f>
        <v>120000000</v>
      </c>
      <c r="AF239" s="18" t="n">
        <f aca="false">($J$112+$O$112)*$W$239</f>
        <v>5972373.50048473</v>
      </c>
      <c r="AG239" s="18" t="n">
        <f aca="false">Assumptions!$B$20*$W$239</f>
        <v>191618193.357537</v>
      </c>
      <c r="AH239" s="18" t="n">
        <f aca="false">IF($R$239,Assumptions!$B$14*($W$239-Assumptions!$B$13),Assumptions!$B$4)</f>
        <v>50727275.9326493</v>
      </c>
      <c r="AI239" s="18" t="n">
        <f aca="false">$Y$239+$Z$239+$AA$239+$AB$239+$AC$239+$AD$239+$AE$239+$AF$239+$AG$239+$AH$239</f>
        <v>700000000</v>
      </c>
      <c r="AJ239" s="18" t="n">
        <f aca="false">IF(AND(ISNUMBER($V$239),($C$5*Assumptions!$B$7/Assumptions!$B$11)&gt;=Assumptions!$B$67,IF($B$239=1,$Y$239&gt;=INDEX($Y$216:$Y$279,1+$A$239-Assumptions!$B$78),$Y$239&gt;INDEX($Y$216:$Y$279,1+$A$239+Assumptions!$B$78)),IF($C$239=1,$Z$239&gt;=INDEX($Z$216:$Z$279,1+$A$239-Assumptions!$B$79),$Z$239&gt;INDEX($Z$216:$Z$279,1+$A$239+Assumptions!$B$79)),IF($D$239=1,$AA$239&gt;=INDEX($AA$216:$AA$279,1+$A$239-Assumptions!$B$80),$AA$239&gt;INDEX($AA$216:$AA$279,1+$A$239+Assumptions!$B$80)),IF($E$239=1,$AB$239&gt;=INDEX($AB$216:$AB$279,1+$A$239-Assumptions!$B$81),$AB$239&gt;INDEX($AB$216:$AB$279,1+$A$239+Assumptions!$B$81)),IF($F$239=1,$AC$239&gt;=INDEX($AC$216:$AC$279,1+$A$239-Assumptions!$B$82),$AC$239&gt;INDEX($AC$216:$AC$279,1+$A$239+Assumptions!$B$82)),IF($G$239=1,$AD$239&gt;=INDEX($AD$216:$AD$279,1+$A$239-Assumptions!$B$83),$AD$239&gt;INDEX($AD$216:$AD$279,1+$A$239+Assumptions!$B$83))),1,0)</f>
        <v>0</v>
      </c>
      <c r="AK239" s="16"/>
      <c r="AL239" s="16"/>
    </row>
    <row r="240" customFormat="false" ht="23.85" hidden="true" customHeight="false" outlineLevel="0" collapsed="false">
      <c r="A240" s="6" t="n">
        <f aca="false">ROW()-ROW($A$216)+Assumptions!$B$4</f>
        <v>24</v>
      </c>
      <c r="B240" s="18" t="n">
        <f aca="false">MOD(QUOTIENT($A$240,Assumptions!$B$78),2)</f>
        <v>0</v>
      </c>
      <c r="C240" s="18" t="n">
        <f aca="false">MOD(QUOTIENT($A$240,Assumptions!$B$79),2)</f>
        <v>1</v>
      </c>
      <c r="D240" s="18" t="n">
        <f aca="false">MOD(QUOTIENT($A$240,Assumptions!$B$80),2)</f>
        <v>1</v>
      </c>
      <c r="E240" s="18" t="n">
        <f aca="false">MOD(QUOTIENT($A$240,Assumptions!$B$81),2)</f>
        <v>0</v>
      </c>
      <c r="F240" s="18" t="n">
        <f aca="false">MOD(QUOTIENT($A$240,Assumptions!$B$82),2)</f>
        <v>0</v>
      </c>
      <c r="G240" s="18" t="n">
        <f aca="false">MOD(QUOTIENT($A$240,Assumptions!$B$83),2)</f>
        <v>0</v>
      </c>
      <c r="H240" s="18" t="n">
        <f aca="false">IF($B$240=1,MIN(Assumptions!$B$66,MAX(Assumptions!$B$4,Assumptions!$B$24-(Assumptions!$B$4))),Assumptions!$B$4)</f>
        <v>0</v>
      </c>
      <c r="I240" s="18" t="n">
        <f aca="false">IF($C$240=1,MIN(Assumptions!$B$61,MAX(Assumptions!$B$4,Assumptions!$B$24-($H$240))),Assumptions!$B$4)</f>
        <v>100000000</v>
      </c>
      <c r="J240" s="18" t="n">
        <f aca="false">IF($D$240=1,MIN(Assumptions!$B$56,MAX(Assumptions!$B$4,Assumptions!$B$24-($H$240+$I$240))),Assumptions!$B$4)</f>
        <v>60000000</v>
      </c>
      <c r="K240" s="18" t="n">
        <f aca="false">IF($E$240=1,MIN(Assumptions!$B$51,MAX(Assumptions!$B$4,Assumptions!$B$24-($H$240+$I$240+$J$240))),Assumptions!$B$4)</f>
        <v>0</v>
      </c>
      <c r="L240" s="18" t="n">
        <f aca="false">IF($F$240=1,MIN(Assumptions!$B$46,MAX(Assumptions!$B$4,Assumptions!$B$24-($H$240+$I$240+$J$240+$K$240))),Assumptions!$B$4)</f>
        <v>0</v>
      </c>
      <c r="M240" s="18" t="n">
        <f aca="false">IF($G$240=1,MIN(Assumptions!$B$41,MAX(Assumptions!$B$4,Assumptions!$B$24-($H$240+$I$240+$J$240+$K$240+$L$240))),Assumptions!$B$4)</f>
        <v>0</v>
      </c>
      <c r="N240" s="18" t="n">
        <f aca="false">MAX(Assumptions!$B$4,Assumptions!$B$24-($H$240+$I$240+$J$240+$K$240+$L$240+$M$240))</f>
        <v>540000000</v>
      </c>
      <c r="O240" s="18" t="n">
        <f aca="false">$J$112+$O$112+Assumptions!$B$20+IF($B$240=0,$AI$112,Assumptions!$B$4)+IF($C$240=0,$AF$112,Assumptions!$B$4)+IF($D$240=0,$AC$112,Assumptions!$B$4)+IF($E$240=0,$Z$112,Assumptions!$B$4)+IF($F$240=0,$W$112,Assumptions!$B$4)+IF($G$240=0,$T$112,Assumptions!$B$4)</f>
        <v>28413833.1063222</v>
      </c>
      <c r="P240" s="18" t="n">
        <f aca="false">IF(($N$240+Assumptions!$B$14*Assumptions!$B$13)&gt;($C$5*Assumptions!$B$7/Assumptions!$B$11),($C$5*Assumptions!$B$7/Assumptions!$B$11)*($O$240+Assumptions!$B$14)/($N$240+Assumptions!$B$14*Assumptions!$B$13-($C$5*Assumptions!$B$7/Assumptions!$B$11)),NA())</f>
        <v>8780260.29055306</v>
      </c>
      <c r="Q240" s="18" t="n">
        <f aca="false">IFERROR(($N$240+Assumptions!$B$14*Assumptions!$B$13)/($O$240+Assumptions!$B$14+$P$240),NA())</f>
        <v>13.6670207976763</v>
      </c>
      <c r="R240" s="18" t="n">
        <f aca="false">AND(ISNUMBER($P$240),$P$240&gt;Assumptions!$B$4,$Q$240&gt;Assumptions!$B$13)</f>
        <v>1</v>
      </c>
      <c r="S240" s="18" t="n">
        <f aca="false">IF($N$240&gt;($C$5*Assumptions!$B$7/Assumptions!$B$11),($C$5*Assumptions!$B$7/Assumptions!$B$11)*$O$240/($N$240-($C$5*Assumptions!$B$7/Assumptions!$B$11)),NA())</f>
        <v>8118238.03037778</v>
      </c>
      <c r="T240" s="18" t="n">
        <f aca="false">IFERROR($N$240/($O$240+$S$240),NA())</f>
        <v>14.7815325876095</v>
      </c>
      <c r="U240" s="18" t="n">
        <f aca="false">AND(ISNUMBER($S$240),$S$240&gt;Assumptions!$B$4,$T$240&lt;=Assumptions!$B$13)</f>
        <v>0</v>
      </c>
      <c r="V240" s="18" t="n">
        <f aca="false">IF($R$240,$P$240,IF($U$240,$S$240,NA()))</f>
        <v>8780260.29055306</v>
      </c>
      <c r="W240" s="18" t="n">
        <f aca="false">IF($R$240,$Q$240,IF($U$240,$T$240,NA()))</f>
        <v>13.6670207976763</v>
      </c>
      <c r="X240" s="18" t="n">
        <f aca="false">$R$240</f>
        <v>1</v>
      </c>
      <c r="Y240" s="18" t="n">
        <f aca="false">IF($B$240=1,$H$240,$AI$112*$W$240)</f>
        <v>83824215.7891318</v>
      </c>
      <c r="Z240" s="18" t="n">
        <f aca="false">IF($C$240=1,$I$240,$AF$112*$W$240)</f>
        <v>100000000</v>
      </c>
      <c r="AA240" s="18" t="n">
        <f aca="false">IF($D$240=1,$J$240,$AC$112*$W$240)</f>
        <v>60000000</v>
      </c>
      <c r="AB240" s="18" t="n">
        <f aca="false">IF($E$240=1,$K$240,$Z$112*$W$240)</f>
        <v>41001062.3930289</v>
      </c>
      <c r="AC240" s="18" t="n">
        <f aca="false">IF($F$240=1,$L$240,$W$112*$W$240)</f>
        <v>68335103.9883815</v>
      </c>
      <c r="AD240" s="18" t="n">
        <f aca="false">IF($G$240=1,$M$240,$T$112*$W$240)</f>
        <v>68335103.9883815</v>
      </c>
      <c r="AE240" s="18" t="n">
        <f aca="false">($C$5*Assumptions!$B$7/Assumptions!$B$11)</f>
        <v>120000000</v>
      </c>
      <c r="AF240" s="18" t="n">
        <f aca="false">($J$112+$O$112)*$W$240</f>
        <v>3833774.66779901</v>
      </c>
      <c r="AG240" s="18" t="n">
        <f aca="false">Assumptions!$B$20*$W$240</f>
        <v>123003187.179087</v>
      </c>
      <c r="AH240" s="18" t="n">
        <f aca="false">IF($R$240,Assumptions!$B$14*($W$240-Assumptions!$B$13),Assumptions!$B$4)</f>
        <v>31667551.9941907</v>
      </c>
      <c r="AI240" s="18" t="n">
        <f aca="false">$Y$240+$Z$240+$AA$240+$AB$240+$AC$240+$AD$240+$AE$240+$AF$240+$AG$240+$AH$240</f>
        <v>700000000</v>
      </c>
      <c r="AJ240" s="18" t="n">
        <f aca="false">IF(AND(ISNUMBER($V$240),($C$5*Assumptions!$B$7/Assumptions!$B$11)&gt;=Assumptions!$B$67,IF($B$240=1,$Y$240&gt;=INDEX($Y$216:$Y$279,1+$A$240-Assumptions!$B$78),$Y$240&gt;INDEX($Y$216:$Y$279,1+$A$240+Assumptions!$B$78)),IF($C$240=1,$Z$240&gt;=INDEX($Z$216:$Z$279,1+$A$240-Assumptions!$B$79),$Z$240&gt;INDEX($Z$216:$Z$279,1+$A$240+Assumptions!$B$79)),IF($D$240=1,$AA$240&gt;=INDEX($AA$216:$AA$279,1+$A$240-Assumptions!$B$80),$AA$240&gt;INDEX($AA$216:$AA$279,1+$A$240+Assumptions!$B$80)),IF($E$240=1,$AB$240&gt;=INDEX($AB$216:$AB$279,1+$A$240-Assumptions!$B$81),$AB$240&gt;INDEX($AB$216:$AB$279,1+$A$240+Assumptions!$B$81)),IF($F$240=1,$AC$240&gt;=INDEX($AC$216:$AC$279,1+$A$240-Assumptions!$B$82),$AC$240&gt;INDEX($AC$216:$AC$279,1+$A$240+Assumptions!$B$82)),IF($G$240=1,$AD$240&gt;=INDEX($AD$216:$AD$279,1+$A$240-Assumptions!$B$83),$AD$240&gt;INDEX($AD$216:$AD$279,1+$A$240+Assumptions!$B$83))),1,0)</f>
        <v>0</v>
      </c>
      <c r="AK240" s="16"/>
      <c r="AL240" s="16"/>
    </row>
    <row r="241" customFormat="false" ht="23.85" hidden="true" customHeight="false" outlineLevel="0" collapsed="false">
      <c r="A241" s="6" t="n">
        <f aca="false">ROW()-ROW($A$216)+Assumptions!$B$4</f>
        <v>25</v>
      </c>
      <c r="B241" s="18" t="n">
        <f aca="false">MOD(QUOTIENT($A$241,Assumptions!$B$78),2)</f>
        <v>0</v>
      </c>
      <c r="C241" s="18" t="n">
        <f aca="false">MOD(QUOTIENT($A$241,Assumptions!$B$79),2)</f>
        <v>1</v>
      </c>
      <c r="D241" s="18" t="n">
        <f aca="false">MOD(QUOTIENT($A$241,Assumptions!$B$80),2)</f>
        <v>1</v>
      </c>
      <c r="E241" s="18" t="n">
        <f aca="false">MOD(QUOTIENT($A$241,Assumptions!$B$81),2)</f>
        <v>0</v>
      </c>
      <c r="F241" s="18" t="n">
        <f aca="false">MOD(QUOTIENT($A$241,Assumptions!$B$82),2)</f>
        <v>0</v>
      </c>
      <c r="G241" s="18" t="n">
        <f aca="false">MOD(QUOTIENT($A$241,Assumptions!$B$83),2)</f>
        <v>1</v>
      </c>
      <c r="H241" s="18" t="n">
        <f aca="false">IF($B$241=1,MIN(Assumptions!$B$66,MAX(Assumptions!$B$4,Assumptions!$B$24-(Assumptions!$B$4))),Assumptions!$B$4)</f>
        <v>0</v>
      </c>
      <c r="I241" s="18" t="n">
        <f aca="false">IF($C$241=1,MIN(Assumptions!$B$61,MAX(Assumptions!$B$4,Assumptions!$B$24-($H$241))),Assumptions!$B$4)</f>
        <v>100000000</v>
      </c>
      <c r="J241" s="18" t="n">
        <f aca="false">IF($D$241=1,MIN(Assumptions!$B$56,MAX(Assumptions!$B$4,Assumptions!$B$24-($H$241+$I$241))),Assumptions!$B$4)</f>
        <v>60000000</v>
      </c>
      <c r="K241" s="18" t="n">
        <f aca="false">IF($E$241=1,MIN(Assumptions!$B$51,MAX(Assumptions!$B$4,Assumptions!$B$24-($H$241+$I$241+$J$241))),Assumptions!$B$4)</f>
        <v>0</v>
      </c>
      <c r="L241" s="18" t="n">
        <f aca="false">IF($F$241=1,MIN(Assumptions!$B$46,MAX(Assumptions!$B$4,Assumptions!$B$24-($H$241+$I$241+$J$241+$K$241))),Assumptions!$B$4)</f>
        <v>0</v>
      </c>
      <c r="M241" s="18" t="n">
        <f aca="false">IF($G$241=1,MIN(Assumptions!$B$41,MAX(Assumptions!$B$4,Assumptions!$B$24-($H$241+$I$241+$J$241+$K$241+$L$241))),Assumptions!$B$4)</f>
        <v>5000000</v>
      </c>
      <c r="N241" s="18" t="n">
        <f aca="false">MAX(Assumptions!$B$4,Assumptions!$B$24-($H$241+$I$241+$J$241+$K$241+$L$241+$M$241))</f>
        <v>535000000</v>
      </c>
      <c r="O241" s="18" t="n">
        <f aca="false">$J$112+$O$112+Assumptions!$B$20+IF($B$241=0,$AI$112,Assumptions!$B$4)+IF($C$241=0,$AF$112,Assumptions!$B$4)+IF($D$241=0,$AC$112,Assumptions!$B$4)+IF($E$241=0,$Z$112,Assumptions!$B$4)+IF($F$241=0,$W$112,Assumptions!$B$4)+IF($G$241=0,$T$112,Assumptions!$B$4)</f>
        <v>23413833.1063222</v>
      </c>
      <c r="P241" s="18" t="n">
        <f aca="false">IF(($N$241+Assumptions!$B$14*Assumptions!$B$13)&gt;($C$5*Assumptions!$B$7/Assumptions!$B$11),($C$5*Assumptions!$B$7/Assumptions!$B$11)*($O$241+Assumptions!$B$14)/($N$241+Assumptions!$B$14*Assumptions!$B$13-($C$5*Assumptions!$B$7/Assumptions!$B$11)),NA())</f>
        <v>7448287.359901</v>
      </c>
      <c r="Q241" s="18" t="n">
        <f aca="false">IFERROR(($N$241+Assumptions!$B$14*Assumptions!$B$13)/($O$241+Assumptions!$B$14+$P$241),NA())</f>
        <v>16.1110862405818</v>
      </c>
      <c r="R241" s="18" t="n">
        <f aca="false">AND(ISNUMBER($P$241),$P$241&gt;Assumptions!$B$4,$Q$241&gt;Assumptions!$B$13)</f>
        <v>1</v>
      </c>
      <c r="S241" s="18" t="n">
        <f aca="false">IF($N$241&gt;($C$5*Assumptions!$B$7/Assumptions!$B$11),($C$5*Assumptions!$B$7/Assumptions!$B$11)*$O$241/($N$241-($C$5*Assumptions!$B$7/Assumptions!$B$11)),NA())</f>
        <v>6770264.9945992</v>
      </c>
      <c r="T241" s="18" t="n">
        <f aca="false">IFERROR($N$241/($O$241+$S$241),NA())</f>
        <v>17.7245647099082</v>
      </c>
      <c r="U241" s="18" t="n">
        <f aca="false">AND(ISNUMBER($S$241),$S$241&gt;Assumptions!$B$4,$T$241&lt;=Assumptions!$B$13)</f>
        <v>0</v>
      </c>
      <c r="V241" s="18" t="n">
        <f aca="false">IF($R$241,$P$241,IF($U$241,$S$241,NA()))</f>
        <v>7448287.359901</v>
      </c>
      <c r="W241" s="18" t="n">
        <f aca="false">IF($R$241,$Q$241,IF($U$241,$T$241,NA()))</f>
        <v>16.1110862405818</v>
      </c>
      <c r="X241" s="18" t="n">
        <f aca="false">$R$241</f>
        <v>1</v>
      </c>
      <c r="Y241" s="18" t="n">
        <f aca="false">IF($B$241=1,$H$241,$AI$112*$W$241)</f>
        <v>98814451.9292348</v>
      </c>
      <c r="Z241" s="18" t="n">
        <f aca="false">IF($C$241=1,$I$241,$AF$112*$W$241)</f>
        <v>100000000</v>
      </c>
      <c r="AA241" s="18" t="n">
        <f aca="false">IF($D$241=1,$J$241,$AC$112*$W$241)</f>
        <v>60000000</v>
      </c>
      <c r="AB241" s="18" t="n">
        <f aca="false">IF($E$241=1,$K$241,$Z$112*$W$241)</f>
        <v>48333258.7217452</v>
      </c>
      <c r="AC241" s="18" t="n">
        <f aca="false">IF($F$241=1,$L$241,$W$112*$W$241)</f>
        <v>80555431.2029087</v>
      </c>
      <c r="AD241" s="18" t="n">
        <f aca="false">IF($G$241=1,$M$241,$T$112*$W$241)</f>
        <v>5000000</v>
      </c>
      <c r="AE241" s="18" t="n">
        <f aca="false">($C$5*Assumptions!$B$7/Assumptions!$B$11)</f>
        <v>120000000</v>
      </c>
      <c r="AF241" s="18" t="n">
        <f aca="false">($J$112+$O$112)*$W$241</f>
        <v>4519366.37942112</v>
      </c>
      <c r="AG241" s="18" t="n">
        <f aca="false">Assumptions!$B$20*$W$241</f>
        <v>144999776.165236</v>
      </c>
      <c r="AH241" s="18" t="n">
        <f aca="false">IF($R$241,Assumptions!$B$14*($W$241-Assumptions!$B$13),Assumptions!$B$4)</f>
        <v>37777715.6014544</v>
      </c>
      <c r="AI241" s="18" t="n">
        <f aca="false">$Y$241+$Z$241+$AA$241+$AB$241+$AC$241+$AD$241+$AE$241+$AF$241+$AG$241+$AH$241</f>
        <v>700000000</v>
      </c>
      <c r="AJ241" s="18" t="n">
        <f aca="false">IF(AND(ISNUMBER($V$241),($C$5*Assumptions!$B$7/Assumptions!$B$11)&gt;=Assumptions!$B$67,IF($B$241=1,$Y$241&gt;=INDEX($Y$216:$Y$279,1+$A$241-Assumptions!$B$78),$Y$241&gt;INDEX($Y$216:$Y$279,1+$A$241+Assumptions!$B$78)),IF($C$241=1,$Z$241&gt;=INDEX($Z$216:$Z$279,1+$A$241-Assumptions!$B$79),$Z$241&gt;INDEX($Z$216:$Z$279,1+$A$241+Assumptions!$B$79)),IF($D$241=1,$AA$241&gt;=INDEX($AA$216:$AA$279,1+$A$241-Assumptions!$B$80),$AA$241&gt;INDEX($AA$216:$AA$279,1+$A$241+Assumptions!$B$80)),IF($E$241=1,$AB$241&gt;=INDEX($AB$216:$AB$279,1+$A$241-Assumptions!$B$81),$AB$241&gt;INDEX($AB$216:$AB$279,1+$A$241+Assumptions!$B$81)),IF($F$241=1,$AC$241&gt;=INDEX($AC$216:$AC$279,1+$A$241-Assumptions!$B$82),$AC$241&gt;INDEX($AC$216:$AC$279,1+$A$241+Assumptions!$B$82)),IF($G$241=1,$AD$241&gt;=INDEX($AD$216:$AD$279,1+$A$241-Assumptions!$B$83),$AD$241&gt;INDEX($AD$216:$AD$279,1+$A$241+Assumptions!$B$83))),1,0)</f>
        <v>0</v>
      </c>
      <c r="AK241" s="16"/>
      <c r="AL241" s="16"/>
    </row>
    <row r="242" customFormat="false" ht="23.85" hidden="true" customHeight="false" outlineLevel="0" collapsed="false">
      <c r="A242" s="6" t="n">
        <f aca="false">ROW()-ROW($A$216)+Assumptions!$B$4</f>
        <v>26</v>
      </c>
      <c r="B242" s="18" t="n">
        <f aca="false">MOD(QUOTIENT($A$242,Assumptions!$B$78),2)</f>
        <v>0</v>
      </c>
      <c r="C242" s="18" t="n">
        <f aca="false">MOD(QUOTIENT($A$242,Assumptions!$B$79),2)</f>
        <v>1</v>
      </c>
      <c r="D242" s="18" t="n">
        <f aca="false">MOD(QUOTIENT($A$242,Assumptions!$B$80),2)</f>
        <v>1</v>
      </c>
      <c r="E242" s="18" t="n">
        <f aca="false">MOD(QUOTIENT($A$242,Assumptions!$B$81),2)</f>
        <v>0</v>
      </c>
      <c r="F242" s="18" t="n">
        <f aca="false">MOD(QUOTIENT($A$242,Assumptions!$B$82),2)</f>
        <v>1</v>
      </c>
      <c r="G242" s="18" t="n">
        <f aca="false">MOD(QUOTIENT($A$242,Assumptions!$B$83),2)</f>
        <v>0</v>
      </c>
      <c r="H242" s="18" t="n">
        <f aca="false">IF($B$242=1,MIN(Assumptions!$B$66,MAX(Assumptions!$B$4,Assumptions!$B$24-(Assumptions!$B$4))),Assumptions!$B$4)</f>
        <v>0</v>
      </c>
      <c r="I242" s="18" t="n">
        <f aca="false">IF($C$242=1,MIN(Assumptions!$B$61,MAX(Assumptions!$B$4,Assumptions!$B$24-($H$242))),Assumptions!$B$4)</f>
        <v>100000000</v>
      </c>
      <c r="J242" s="18" t="n">
        <f aca="false">IF($D$242=1,MIN(Assumptions!$B$56,MAX(Assumptions!$B$4,Assumptions!$B$24-($H$242+$I$242))),Assumptions!$B$4)</f>
        <v>60000000</v>
      </c>
      <c r="K242" s="18" t="n">
        <f aca="false">IF($E$242=1,MIN(Assumptions!$B$51,MAX(Assumptions!$B$4,Assumptions!$B$24-($H$242+$I$242+$J$242))),Assumptions!$B$4)</f>
        <v>0</v>
      </c>
      <c r="L242" s="18" t="n">
        <f aca="false">IF($F$242=1,MIN(Assumptions!$B$46,MAX(Assumptions!$B$4,Assumptions!$B$24-($H$242+$I$242+$J$242+$K$242))),Assumptions!$B$4)</f>
        <v>15000000</v>
      </c>
      <c r="M242" s="18" t="n">
        <f aca="false">IF($G$242=1,MIN(Assumptions!$B$41,MAX(Assumptions!$B$4,Assumptions!$B$24-($H$242+$I$242+$J$242+$K$242+$L$242))),Assumptions!$B$4)</f>
        <v>0</v>
      </c>
      <c r="N242" s="18" t="n">
        <f aca="false">MAX(Assumptions!$B$4,Assumptions!$B$24-($H$242+$I$242+$J$242+$K$242+$L$242+$M$242))</f>
        <v>525000000</v>
      </c>
      <c r="O242" s="18" t="n">
        <f aca="false">$J$112+$O$112+Assumptions!$B$20+IF($B$242=0,$AI$112,Assumptions!$B$4)+IF($C$242=0,$AF$112,Assumptions!$B$4)+IF($D$242=0,$AC$112,Assumptions!$B$4)+IF($E$242=0,$Z$112,Assumptions!$B$4)+IF($F$242=0,$W$112,Assumptions!$B$4)+IF($G$242=0,$T$112,Assumptions!$B$4)</f>
        <v>23413833.1063222</v>
      </c>
      <c r="P242" s="18" t="n">
        <f aca="false">IF(($N$242+Assumptions!$B$14*Assumptions!$B$13)&gt;($C$5*Assumptions!$B$7/Assumptions!$B$11),($C$5*Assumptions!$B$7/Assumptions!$B$11)*($O$242+Assumptions!$B$14)/($N$242+Assumptions!$B$14*Assumptions!$B$13-($C$5*Assumptions!$B$7/Assumptions!$B$11)),NA())</f>
        <v>7631067.41781268</v>
      </c>
      <c r="Q242" s="18" t="n">
        <f aca="false">IFERROR(($N$242+Assumptions!$B$14*Assumptions!$B$13)/($O$242+Assumptions!$B$14+$P$242),NA())</f>
        <v>15.7251919593702</v>
      </c>
      <c r="R242" s="18" t="n">
        <f aca="false">AND(ISNUMBER($P$242),$P$242&gt;Assumptions!$B$4,$Q$242&gt;Assumptions!$B$13)</f>
        <v>1</v>
      </c>
      <c r="S242" s="18" t="n">
        <f aca="false">IF($N$242&gt;($C$5*Assumptions!$B$7/Assumptions!$B$11),($C$5*Assumptions!$B$7/Assumptions!$B$11)*$O$242/($N$242-($C$5*Assumptions!$B$7/Assumptions!$B$11)),NA())</f>
        <v>6937432.03150289</v>
      </c>
      <c r="T242" s="18" t="n">
        <f aca="false">IFERROR($N$242/($O$242+$S$242),NA())</f>
        <v>17.2974667650912</v>
      </c>
      <c r="U242" s="18" t="n">
        <f aca="false">AND(ISNUMBER($S$242),$S$242&gt;Assumptions!$B$4,$T$242&lt;=Assumptions!$B$13)</f>
        <v>0</v>
      </c>
      <c r="V242" s="18" t="n">
        <f aca="false">IF($R$242,$P$242,IF($U$242,$S$242,NA()))</f>
        <v>7631067.41781268</v>
      </c>
      <c r="W242" s="18" t="n">
        <f aca="false">IF($R$242,$Q$242,IF($U$242,$T$242,NA()))</f>
        <v>15.7251919593702</v>
      </c>
      <c r="X242" s="18" t="n">
        <f aca="false">$R$242</f>
        <v>1</v>
      </c>
      <c r="Y242" s="18" t="n">
        <f aca="false">IF($B$242=1,$H$242,$AI$112*$W$242)</f>
        <v>96447638.7093729</v>
      </c>
      <c r="Z242" s="18" t="n">
        <f aca="false">IF($C$242=1,$I$242,$AF$112*$W$242)</f>
        <v>100000000</v>
      </c>
      <c r="AA242" s="18" t="n">
        <f aca="false">IF($D$242=1,$J$242,$AC$112*$W$242)</f>
        <v>60000000</v>
      </c>
      <c r="AB242" s="18" t="n">
        <f aca="false">IF($E$242=1,$K$242,$Z$112*$W$242)</f>
        <v>47175575.8781106</v>
      </c>
      <c r="AC242" s="18" t="n">
        <f aca="false">IF($F$242=1,$L$242,$W$112*$W$242)</f>
        <v>15000000</v>
      </c>
      <c r="AD242" s="18" t="n">
        <f aca="false">IF($G$242=1,$M$242,$T$112*$W$242)</f>
        <v>78625959.7968511</v>
      </c>
      <c r="AE242" s="18" t="n">
        <f aca="false">($C$5*Assumptions!$B$7/Assumptions!$B$11)</f>
        <v>120000000</v>
      </c>
      <c r="AF242" s="18" t="n">
        <f aca="false">($J$112+$O$112)*$W$242</f>
        <v>4411118.08290804</v>
      </c>
      <c r="AG242" s="18" t="n">
        <f aca="false">Assumptions!$B$20*$W$242</f>
        <v>141526727.634332</v>
      </c>
      <c r="AH242" s="18" t="n">
        <f aca="false">IF($R$242,Assumptions!$B$14*($W$242-Assumptions!$B$13),Assumptions!$B$4)</f>
        <v>36812979.8984255</v>
      </c>
      <c r="AI242" s="18" t="n">
        <f aca="false">$Y$242+$Z$242+$AA$242+$AB$242+$AC$242+$AD$242+$AE$242+$AF$242+$AG$242+$AH$242</f>
        <v>700000000</v>
      </c>
      <c r="AJ242" s="18" t="n">
        <f aca="false">IF(AND(ISNUMBER($V$242),($C$5*Assumptions!$B$7/Assumptions!$B$11)&gt;=Assumptions!$B$67,IF($B$242=1,$Y$242&gt;=INDEX($Y$216:$Y$279,1+$A$242-Assumptions!$B$78),$Y$242&gt;INDEX($Y$216:$Y$279,1+$A$242+Assumptions!$B$78)),IF($C$242=1,$Z$242&gt;=INDEX($Z$216:$Z$279,1+$A$242-Assumptions!$B$79),$Z$242&gt;INDEX($Z$216:$Z$279,1+$A$242+Assumptions!$B$79)),IF($D$242=1,$AA$242&gt;=INDEX($AA$216:$AA$279,1+$A$242-Assumptions!$B$80),$AA$242&gt;INDEX($AA$216:$AA$279,1+$A$242+Assumptions!$B$80)),IF($E$242=1,$AB$242&gt;=INDEX($AB$216:$AB$279,1+$A$242-Assumptions!$B$81),$AB$242&gt;INDEX($AB$216:$AB$279,1+$A$242+Assumptions!$B$81)),IF($F$242=1,$AC$242&gt;=INDEX($AC$216:$AC$279,1+$A$242-Assumptions!$B$82),$AC$242&gt;INDEX($AC$216:$AC$279,1+$A$242+Assumptions!$B$82)),IF($G$242=1,$AD$242&gt;=INDEX($AD$216:$AD$279,1+$A$242-Assumptions!$B$83),$AD$242&gt;INDEX($AD$216:$AD$279,1+$A$242+Assumptions!$B$83))),1,0)</f>
        <v>0</v>
      </c>
      <c r="AK242" s="16"/>
      <c r="AL242" s="16"/>
    </row>
    <row r="243" customFormat="false" ht="23.85" hidden="true" customHeight="false" outlineLevel="0" collapsed="false">
      <c r="A243" s="6" t="n">
        <f aca="false">ROW()-ROW($A$216)+Assumptions!$B$4</f>
        <v>27</v>
      </c>
      <c r="B243" s="18" t="n">
        <f aca="false">MOD(QUOTIENT($A$243,Assumptions!$B$78),2)</f>
        <v>0</v>
      </c>
      <c r="C243" s="18" t="n">
        <f aca="false">MOD(QUOTIENT($A$243,Assumptions!$B$79),2)</f>
        <v>1</v>
      </c>
      <c r="D243" s="18" t="n">
        <f aca="false">MOD(QUOTIENT($A$243,Assumptions!$B$80),2)</f>
        <v>1</v>
      </c>
      <c r="E243" s="18" t="n">
        <f aca="false">MOD(QUOTIENT($A$243,Assumptions!$B$81),2)</f>
        <v>0</v>
      </c>
      <c r="F243" s="18" t="n">
        <f aca="false">MOD(QUOTIENT($A$243,Assumptions!$B$82),2)</f>
        <v>1</v>
      </c>
      <c r="G243" s="18" t="n">
        <f aca="false">MOD(QUOTIENT($A$243,Assumptions!$B$83),2)</f>
        <v>1</v>
      </c>
      <c r="H243" s="18" t="n">
        <f aca="false">IF($B$243=1,MIN(Assumptions!$B$66,MAX(Assumptions!$B$4,Assumptions!$B$24-(Assumptions!$B$4))),Assumptions!$B$4)</f>
        <v>0</v>
      </c>
      <c r="I243" s="18" t="n">
        <f aca="false">IF($C$243=1,MIN(Assumptions!$B$61,MAX(Assumptions!$B$4,Assumptions!$B$24-($H$243))),Assumptions!$B$4)</f>
        <v>100000000</v>
      </c>
      <c r="J243" s="18" t="n">
        <f aca="false">IF($D$243=1,MIN(Assumptions!$B$56,MAX(Assumptions!$B$4,Assumptions!$B$24-($H$243+$I$243))),Assumptions!$B$4)</f>
        <v>60000000</v>
      </c>
      <c r="K243" s="18" t="n">
        <f aca="false">IF($E$243=1,MIN(Assumptions!$B$51,MAX(Assumptions!$B$4,Assumptions!$B$24-($H$243+$I$243+$J$243))),Assumptions!$B$4)</f>
        <v>0</v>
      </c>
      <c r="L243" s="18" t="n">
        <f aca="false">IF($F$243=1,MIN(Assumptions!$B$46,MAX(Assumptions!$B$4,Assumptions!$B$24-($H$243+$I$243+$J$243+$K$243))),Assumptions!$B$4)</f>
        <v>15000000</v>
      </c>
      <c r="M243" s="18" t="n">
        <f aca="false">IF($G$243=1,MIN(Assumptions!$B$41,MAX(Assumptions!$B$4,Assumptions!$B$24-($H$243+$I$243+$J$243+$K$243+$L$243))),Assumptions!$B$4)</f>
        <v>5000000</v>
      </c>
      <c r="N243" s="18" t="n">
        <f aca="false">MAX(Assumptions!$B$4,Assumptions!$B$24-($H$243+$I$243+$J$243+$K$243+$L$243+$M$243))</f>
        <v>520000000</v>
      </c>
      <c r="O243" s="18" t="n">
        <f aca="false">$J$112+$O$112+Assumptions!$B$20+IF($B$243=0,$AI$112,Assumptions!$B$4)+IF($C$243=0,$AF$112,Assumptions!$B$4)+IF($D$243=0,$AC$112,Assumptions!$B$4)+IF($E$243=0,$Z$112,Assumptions!$B$4)+IF($F$243=0,$W$112,Assumptions!$B$4)+IF($G$243=0,$T$112,Assumptions!$B$4)</f>
        <v>18413833.1063222</v>
      </c>
      <c r="P243" s="18" t="n">
        <f aca="false">IF(($N$243+Assumptions!$B$14*Assumptions!$B$13)&gt;($C$5*Assumptions!$B$7/Assumptions!$B$11),($C$5*Assumptions!$B$7/Assumptions!$B$11)*($O$243+Assumptions!$B$14)/($N$243+Assumptions!$B$14*Assumptions!$B$13-($C$5*Assumptions!$B$7/Assumptions!$B$11)),NA())</f>
        <v>6235180.05654328</v>
      </c>
      <c r="Q243" s="18" t="n">
        <f aca="false">IFERROR(($N$243+Assumptions!$B$14*Assumptions!$B$13)/($O$243+Assumptions!$B$14+$P$243),NA())</f>
        <v>19.2456350757779</v>
      </c>
      <c r="R243" s="18" t="n">
        <f aca="false">AND(ISNUMBER($P$243),$P$243&gt;Assumptions!$B$4,$Q$243&gt;Assumptions!$B$13)</f>
        <v>1</v>
      </c>
      <c r="S243" s="18" t="n">
        <f aca="false">IF($N$243&gt;($C$5*Assumptions!$B$7/Assumptions!$B$11),($C$5*Assumptions!$B$7/Assumptions!$B$11)*$O$243/($N$243-($C$5*Assumptions!$B$7/Assumptions!$B$11)),NA())</f>
        <v>5524149.93189667</v>
      </c>
      <c r="T243" s="18" t="n">
        <f aca="false">IFERROR($N$243/($O$243+$S$243),NA())</f>
        <v>21.7227992504539</v>
      </c>
      <c r="U243" s="18" t="n">
        <f aca="false">AND(ISNUMBER($S$243),$S$243&gt;Assumptions!$B$4,$T$243&lt;=Assumptions!$B$13)</f>
        <v>0</v>
      </c>
      <c r="V243" s="18" t="n">
        <f aca="false">IF($R$243,$P$243,IF($U$243,$S$243,NA()))</f>
        <v>6235180.05654328</v>
      </c>
      <c r="W243" s="18" t="n">
        <f aca="false">IF($R$243,$Q$243,IF($U$243,$T$243,NA()))</f>
        <v>19.2456350757779</v>
      </c>
      <c r="X243" s="18" t="n">
        <f aca="false">$R$243</f>
        <v>1</v>
      </c>
      <c r="Y243" s="18" t="n">
        <f aca="false">IF($B$243=1,$H$243,$AI$112*$W$243)</f>
        <v>118039643.860437</v>
      </c>
      <c r="Z243" s="18" t="n">
        <f aca="false">IF($C$243=1,$I$243,$AF$112*$W$243)</f>
        <v>100000000</v>
      </c>
      <c r="AA243" s="18" t="n">
        <f aca="false">IF($D$243=1,$J$243,$AC$112*$W$243)</f>
        <v>60000000</v>
      </c>
      <c r="AB243" s="18" t="n">
        <f aca="false">IF($E$243=1,$K$243,$Z$112*$W$243)</f>
        <v>57736905.2273337</v>
      </c>
      <c r="AC243" s="18" t="n">
        <f aca="false">IF($F$243=1,$L$243,$W$112*$W$243)</f>
        <v>15000000</v>
      </c>
      <c r="AD243" s="18" t="n">
        <f aca="false">IF($G$243=1,$M$243,$T$112*$W$243)</f>
        <v>5000000</v>
      </c>
      <c r="AE243" s="18" t="n">
        <f aca="false">($C$5*Assumptions!$B$7/Assumptions!$B$11)</f>
        <v>120000000</v>
      </c>
      <c r="AF243" s="18" t="n">
        <f aca="false">($J$112+$O$112)*$W$243</f>
        <v>5398647.54078418</v>
      </c>
      <c r="AG243" s="18" t="n">
        <f aca="false">Assumptions!$B$20*$W$243</f>
        <v>173210715.682001</v>
      </c>
      <c r="AH243" s="18" t="n">
        <f aca="false">IF($R$243,Assumptions!$B$14*($W$243-Assumptions!$B$13),Assumptions!$B$4)</f>
        <v>45614087.6894447</v>
      </c>
      <c r="AI243" s="18" t="n">
        <f aca="false">$Y$243+$Z$243+$AA$243+$AB$243+$AC$243+$AD$243+$AE$243+$AF$243+$AG$243+$AH$243</f>
        <v>700000000</v>
      </c>
      <c r="AJ243" s="18" t="n">
        <f aca="false">IF(AND(ISNUMBER($V$243),($C$5*Assumptions!$B$7/Assumptions!$B$11)&gt;=Assumptions!$B$67,IF($B$243=1,$Y$243&gt;=INDEX($Y$216:$Y$279,1+$A$243-Assumptions!$B$78),$Y$243&gt;INDEX($Y$216:$Y$279,1+$A$243+Assumptions!$B$78)),IF($C$243=1,$Z$243&gt;=INDEX($Z$216:$Z$279,1+$A$243-Assumptions!$B$79),$Z$243&gt;INDEX($Z$216:$Z$279,1+$A$243+Assumptions!$B$79)),IF($D$243=1,$AA$243&gt;=INDEX($AA$216:$AA$279,1+$A$243-Assumptions!$B$80),$AA$243&gt;INDEX($AA$216:$AA$279,1+$A$243+Assumptions!$B$80)),IF($E$243=1,$AB$243&gt;=INDEX($AB$216:$AB$279,1+$A$243-Assumptions!$B$81),$AB$243&gt;INDEX($AB$216:$AB$279,1+$A$243+Assumptions!$B$81)),IF($F$243=1,$AC$243&gt;=INDEX($AC$216:$AC$279,1+$A$243-Assumptions!$B$82),$AC$243&gt;INDEX($AC$216:$AC$279,1+$A$243+Assumptions!$B$82)),IF($G$243=1,$AD$243&gt;=INDEX($AD$216:$AD$279,1+$A$243-Assumptions!$B$83),$AD$243&gt;INDEX($AD$216:$AD$279,1+$A$243+Assumptions!$B$83))),1,0)</f>
        <v>0</v>
      </c>
      <c r="AK243" s="16"/>
      <c r="AL243" s="16"/>
    </row>
    <row r="244" customFormat="false" ht="23.85" hidden="true" customHeight="false" outlineLevel="0" collapsed="false">
      <c r="A244" s="6" t="n">
        <f aca="false">ROW()-ROW($A$216)+Assumptions!$B$4</f>
        <v>28</v>
      </c>
      <c r="B244" s="18" t="n">
        <f aca="false">MOD(QUOTIENT($A$244,Assumptions!$B$78),2)</f>
        <v>0</v>
      </c>
      <c r="C244" s="18" t="n">
        <f aca="false">MOD(QUOTIENT($A$244,Assumptions!$B$79),2)</f>
        <v>1</v>
      </c>
      <c r="D244" s="18" t="n">
        <f aca="false">MOD(QUOTIENT($A$244,Assumptions!$B$80),2)</f>
        <v>1</v>
      </c>
      <c r="E244" s="18" t="n">
        <f aca="false">MOD(QUOTIENT($A$244,Assumptions!$B$81),2)</f>
        <v>1</v>
      </c>
      <c r="F244" s="18" t="n">
        <f aca="false">MOD(QUOTIENT($A$244,Assumptions!$B$82),2)</f>
        <v>0</v>
      </c>
      <c r="G244" s="18" t="n">
        <f aca="false">MOD(QUOTIENT($A$244,Assumptions!$B$83),2)</f>
        <v>0</v>
      </c>
      <c r="H244" s="18" t="n">
        <f aca="false">IF($B$244=1,MIN(Assumptions!$B$66,MAX(Assumptions!$B$4,Assumptions!$B$24-(Assumptions!$B$4))),Assumptions!$B$4)</f>
        <v>0</v>
      </c>
      <c r="I244" s="18" t="n">
        <f aca="false">IF($C$244=1,MIN(Assumptions!$B$61,MAX(Assumptions!$B$4,Assumptions!$B$24-($H$244))),Assumptions!$B$4)</f>
        <v>100000000</v>
      </c>
      <c r="J244" s="18" t="n">
        <f aca="false">IF($D$244=1,MIN(Assumptions!$B$56,MAX(Assumptions!$B$4,Assumptions!$B$24-($H$244+$I$244))),Assumptions!$B$4)</f>
        <v>60000000</v>
      </c>
      <c r="K244" s="18" t="n">
        <f aca="false">IF($E$244=1,MIN(Assumptions!$B$51,MAX(Assumptions!$B$4,Assumptions!$B$24-($H$244+$I$244+$J$244))),Assumptions!$B$4)</f>
        <v>30000000</v>
      </c>
      <c r="L244" s="18" t="n">
        <f aca="false">IF($F$244=1,MIN(Assumptions!$B$46,MAX(Assumptions!$B$4,Assumptions!$B$24-($H$244+$I$244+$J$244+$K$244))),Assumptions!$B$4)</f>
        <v>0</v>
      </c>
      <c r="M244" s="18" t="n">
        <f aca="false">IF($G$244=1,MIN(Assumptions!$B$41,MAX(Assumptions!$B$4,Assumptions!$B$24-($H$244+$I$244+$J$244+$K$244+$L$244))),Assumptions!$B$4)</f>
        <v>0</v>
      </c>
      <c r="N244" s="18" t="n">
        <f aca="false">MAX(Assumptions!$B$4,Assumptions!$B$24-($H$244+$I$244+$J$244+$K$244+$L$244+$M$244))</f>
        <v>510000000</v>
      </c>
      <c r="O244" s="18" t="n">
        <f aca="false">$J$112+$O$112+Assumptions!$B$20+IF($B$244=0,$AI$112,Assumptions!$B$4)+IF($C$244=0,$AF$112,Assumptions!$B$4)+IF($D$244=0,$AC$112,Assumptions!$B$4)+IF($E$244=0,$Z$112,Assumptions!$B$4)+IF($F$244=0,$W$112,Assumptions!$B$4)+IF($G$244=0,$T$112,Assumptions!$B$4)</f>
        <v>25413833.1063222</v>
      </c>
      <c r="P244" s="18" t="n">
        <f aca="false">IF(($N$244+Assumptions!$B$14*Assumptions!$B$13)&gt;($C$5*Assumptions!$B$7/Assumptions!$B$11),($C$5*Assumptions!$B$7/Assumptions!$B$11)*($O$244+Assumptions!$B$14)/($N$244+Assumptions!$B$14*Assumptions!$B$13-($C$5*Assumptions!$B$7/Assumptions!$B$11)),NA())</f>
        <v>8534165.53569088</v>
      </c>
      <c r="Q244" s="18" t="n">
        <f aca="false">IFERROR(($N$244+Assumptions!$B$14*Assumptions!$B$13)/($O$244+Assumptions!$B$14+$P$244),NA())</f>
        <v>14.0611287065087</v>
      </c>
      <c r="R244" s="18" t="n">
        <f aca="false">AND(ISNUMBER($P$244),$P$244&gt;Assumptions!$B$4,$Q$244&gt;Assumptions!$B$13)</f>
        <v>1</v>
      </c>
      <c r="S244" s="18" t="n">
        <f aca="false">IF($N$244&gt;($C$5*Assumptions!$B$7/Assumptions!$B$11),($C$5*Assumptions!$B$7/Assumptions!$B$11)*$O$244/($N$244-($C$5*Assumptions!$B$7/Assumptions!$B$11)),NA())</f>
        <v>7819640.95579146</v>
      </c>
      <c r="T244" s="18" t="n">
        <f aca="false">IFERROR($N$244/($O$244+$S$244),NA())</f>
        <v>15.3459731307899</v>
      </c>
      <c r="U244" s="18" t="n">
        <f aca="false">AND(ISNUMBER($S$244),$S$244&gt;Assumptions!$B$4,$T$244&lt;=Assumptions!$B$13)</f>
        <v>0</v>
      </c>
      <c r="V244" s="18" t="n">
        <f aca="false">IF($R$244,$P$244,IF($U$244,$S$244,NA()))</f>
        <v>8534165.53569088</v>
      </c>
      <c r="W244" s="18" t="n">
        <f aca="false">IF($R$244,$Q$244,IF($U$244,$T$244,NA()))</f>
        <v>14.0611287065087</v>
      </c>
      <c r="X244" s="18" t="n">
        <f aca="false">$R$244</f>
        <v>1</v>
      </c>
      <c r="Y244" s="18" t="n">
        <f aca="false">IF($B$244=1,$H$244,$AI$112*$W$244)</f>
        <v>86241405.8178311</v>
      </c>
      <c r="Z244" s="18" t="n">
        <f aca="false">IF($C$244=1,$I$244,$AF$112*$W$244)</f>
        <v>100000000</v>
      </c>
      <c r="AA244" s="18" t="n">
        <f aca="false">IF($D$244=1,$J$244,$AC$112*$W$244)</f>
        <v>60000000</v>
      </c>
      <c r="AB244" s="18" t="n">
        <f aca="false">IF($E$244=1,$K$244,$Z$112*$W$244)</f>
        <v>30000000</v>
      </c>
      <c r="AC244" s="18" t="n">
        <f aca="false">IF($F$244=1,$L$244,$W$112*$W$244)</f>
        <v>70305643.5325434</v>
      </c>
      <c r="AD244" s="18" t="n">
        <f aca="false">IF($G$244=1,$M$244,$T$112*$W$244)</f>
        <v>70305643.5325434</v>
      </c>
      <c r="AE244" s="18" t="n">
        <f aca="false">($C$5*Assumptions!$B$7/Assumptions!$B$11)</f>
        <v>120000000</v>
      </c>
      <c r="AF244" s="18" t="n">
        <f aca="false">($J$112+$O$112)*$W$244</f>
        <v>3944326.99223227</v>
      </c>
      <c r="AG244" s="18" t="n">
        <f aca="false">Assumptions!$B$20*$W$244</f>
        <v>126550158.358578</v>
      </c>
      <c r="AH244" s="18" t="n">
        <f aca="false">IF($R$244,Assumptions!$B$14*($W$244-Assumptions!$B$13),Assumptions!$B$4)</f>
        <v>32652821.7662717</v>
      </c>
      <c r="AI244" s="18" t="n">
        <f aca="false">$Y$244+$Z$244+$AA$244+$AB$244+$AC$244+$AD$244+$AE$244+$AF$244+$AG$244+$AH$244</f>
        <v>700000000</v>
      </c>
      <c r="AJ244" s="18" t="n">
        <f aca="false">IF(AND(ISNUMBER($V$244),($C$5*Assumptions!$B$7/Assumptions!$B$11)&gt;=Assumptions!$B$67,IF($B$244=1,$Y$244&gt;=INDEX($Y$216:$Y$279,1+$A$244-Assumptions!$B$78),$Y$244&gt;INDEX($Y$216:$Y$279,1+$A$244+Assumptions!$B$78)),IF($C$244=1,$Z$244&gt;=INDEX($Z$216:$Z$279,1+$A$244-Assumptions!$B$79),$Z$244&gt;INDEX($Z$216:$Z$279,1+$A$244+Assumptions!$B$79)),IF($D$244=1,$AA$244&gt;=INDEX($AA$216:$AA$279,1+$A$244-Assumptions!$B$80),$AA$244&gt;INDEX($AA$216:$AA$279,1+$A$244+Assumptions!$B$80)),IF($E$244=1,$AB$244&gt;=INDEX($AB$216:$AB$279,1+$A$244-Assumptions!$B$81),$AB$244&gt;INDEX($AB$216:$AB$279,1+$A$244+Assumptions!$B$81)),IF($F$244=1,$AC$244&gt;=INDEX($AC$216:$AC$279,1+$A$244-Assumptions!$B$82),$AC$244&gt;INDEX($AC$216:$AC$279,1+$A$244+Assumptions!$B$82)),IF($G$244=1,$AD$244&gt;=INDEX($AD$216:$AD$279,1+$A$244-Assumptions!$B$83),$AD$244&gt;INDEX($AD$216:$AD$279,1+$A$244+Assumptions!$B$83))),1,0)</f>
        <v>0</v>
      </c>
      <c r="AK244" s="16"/>
      <c r="AL244" s="16"/>
    </row>
    <row r="245" customFormat="false" ht="23.85" hidden="true" customHeight="false" outlineLevel="0" collapsed="false">
      <c r="A245" s="6" t="n">
        <f aca="false">ROW()-ROW($A$216)+Assumptions!$B$4</f>
        <v>29</v>
      </c>
      <c r="B245" s="18" t="n">
        <f aca="false">MOD(QUOTIENT($A$245,Assumptions!$B$78),2)</f>
        <v>0</v>
      </c>
      <c r="C245" s="18" t="n">
        <f aca="false">MOD(QUOTIENT($A$245,Assumptions!$B$79),2)</f>
        <v>1</v>
      </c>
      <c r="D245" s="18" t="n">
        <f aca="false">MOD(QUOTIENT($A$245,Assumptions!$B$80),2)</f>
        <v>1</v>
      </c>
      <c r="E245" s="18" t="n">
        <f aca="false">MOD(QUOTIENT($A$245,Assumptions!$B$81),2)</f>
        <v>1</v>
      </c>
      <c r="F245" s="18" t="n">
        <f aca="false">MOD(QUOTIENT($A$245,Assumptions!$B$82),2)</f>
        <v>0</v>
      </c>
      <c r="G245" s="18" t="n">
        <f aca="false">MOD(QUOTIENT($A$245,Assumptions!$B$83),2)</f>
        <v>1</v>
      </c>
      <c r="H245" s="18" t="n">
        <f aca="false">IF($B$245=1,MIN(Assumptions!$B$66,MAX(Assumptions!$B$4,Assumptions!$B$24-(Assumptions!$B$4))),Assumptions!$B$4)</f>
        <v>0</v>
      </c>
      <c r="I245" s="18" t="n">
        <f aca="false">IF($C$245=1,MIN(Assumptions!$B$61,MAX(Assumptions!$B$4,Assumptions!$B$24-($H$245))),Assumptions!$B$4)</f>
        <v>100000000</v>
      </c>
      <c r="J245" s="18" t="n">
        <f aca="false">IF($D$245=1,MIN(Assumptions!$B$56,MAX(Assumptions!$B$4,Assumptions!$B$24-($H$245+$I$245))),Assumptions!$B$4)</f>
        <v>60000000</v>
      </c>
      <c r="K245" s="18" t="n">
        <f aca="false">IF($E$245=1,MIN(Assumptions!$B$51,MAX(Assumptions!$B$4,Assumptions!$B$24-($H$245+$I$245+$J$245))),Assumptions!$B$4)</f>
        <v>30000000</v>
      </c>
      <c r="L245" s="18" t="n">
        <f aca="false">IF($F$245=1,MIN(Assumptions!$B$46,MAX(Assumptions!$B$4,Assumptions!$B$24-($H$245+$I$245+$J$245+$K$245))),Assumptions!$B$4)</f>
        <v>0</v>
      </c>
      <c r="M245" s="18" t="n">
        <f aca="false">IF($G$245=1,MIN(Assumptions!$B$41,MAX(Assumptions!$B$4,Assumptions!$B$24-($H$245+$I$245+$J$245+$K$245+$L$245))),Assumptions!$B$4)</f>
        <v>5000000</v>
      </c>
      <c r="N245" s="18" t="n">
        <f aca="false">MAX(Assumptions!$B$4,Assumptions!$B$24-($H$245+$I$245+$J$245+$K$245+$L$245+$M$245))</f>
        <v>505000000</v>
      </c>
      <c r="O245" s="18" t="n">
        <f aca="false">$J$112+$O$112+Assumptions!$B$20+IF($B$245=0,$AI$112,Assumptions!$B$4)+IF($C$245=0,$AF$112,Assumptions!$B$4)+IF($D$245=0,$AC$112,Assumptions!$B$4)+IF($E$245=0,$Z$112,Assumptions!$B$4)+IF($F$245=0,$W$112,Assumptions!$B$4)+IF($G$245=0,$T$112,Assumptions!$B$4)</f>
        <v>20413833.1063222</v>
      </c>
      <c r="P245" s="18" t="n">
        <f aca="false">IF(($N$245+Assumptions!$B$14*Assumptions!$B$13)&gt;($C$5*Assumptions!$B$7/Assumptions!$B$11),($C$5*Assumptions!$B$7/Assumptions!$B$11)*($O$245+Assumptions!$B$14)/($N$245+Assumptions!$B$14*Assumptions!$B$13-($C$5*Assumptions!$B$7/Assumptions!$B$11)),NA())</f>
        <v>7095896.70389334</v>
      </c>
      <c r="Q245" s="18" t="n">
        <f aca="false">IFERROR(($N$245+Assumptions!$B$14*Assumptions!$B$13)/($O$245+Assumptions!$B$14+$P$245),NA())</f>
        <v>16.9111819136486</v>
      </c>
      <c r="R245" s="18" t="n">
        <f aca="false">AND(ISNUMBER($P$245),$P$245&gt;Assumptions!$B$4,$Q$245&gt;Assumptions!$B$13)</f>
        <v>1</v>
      </c>
      <c r="S245" s="18" t="n">
        <f aca="false">IF($N$245&gt;($C$5*Assumptions!$B$7/Assumptions!$B$11),($C$5*Assumptions!$B$7/Assumptions!$B$11)*$O$245/($N$245-($C$5*Assumptions!$B$7/Assumptions!$B$11)),NA())</f>
        <v>6362753.17599654</v>
      </c>
      <c r="T245" s="18" t="n">
        <f aca="false">IFERROR($N$245/($O$245+$S$245),NA())</f>
        <v>18.8597603397063</v>
      </c>
      <c r="U245" s="18" t="n">
        <f aca="false">AND(ISNUMBER($S$245),$S$245&gt;Assumptions!$B$4,$T$245&lt;=Assumptions!$B$13)</f>
        <v>0</v>
      </c>
      <c r="V245" s="18" t="n">
        <f aca="false">IF($R$245,$P$245,IF($U$245,$S$245,NA()))</f>
        <v>7095896.70389334</v>
      </c>
      <c r="W245" s="18" t="n">
        <f aca="false">IF($R$245,$Q$245,IF($U$245,$T$245,NA()))</f>
        <v>16.9111819136486</v>
      </c>
      <c r="X245" s="18" t="n">
        <f aca="false">$R$245</f>
        <v>1</v>
      </c>
      <c r="Y245" s="18" t="n">
        <f aca="false">IF($B$245=1,$H$245,$AI$112*$W$245)</f>
        <v>103721694.944663</v>
      </c>
      <c r="Z245" s="18" t="n">
        <f aca="false">IF($C$245=1,$I$245,$AF$112*$W$245)</f>
        <v>100000000</v>
      </c>
      <c r="AA245" s="18" t="n">
        <f aca="false">IF($D$245=1,$J$245,$AC$112*$W$245)</f>
        <v>60000000</v>
      </c>
      <c r="AB245" s="18" t="n">
        <f aca="false">IF($E$245=1,$K$245,$Z$112*$W$245)</f>
        <v>30000000</v>
      </c>
      <c r="AC245" s="18" t="n">
        <f aca="false">IF($F$245=1,$L$245,$W$112*$W$245)</f>
        <v>84555909.5682432</v>
      </c>
      <c r="AD245" s="18" t="n">
        <f aca="false">IF($G$245=1,$M$245,$T$112*$W$245)</f>
        <v>5000000</v>
      </c>
      <c r="AE245" s="18" t="n">
        <f aca="false">($C$5*Assumptions!$B$7/Assumptions!$B$11)</f>
        <v>120000000</v>
      </c>
      <c r="AF245" s="18" t="n">
        <f aca="false">($J$112+$O$112)*$W$245</f>
        <v>4743803.48013447</v>
      </c>
      <c r="AG245" s="18" t="n">
        <f aca="false">Assumptions!$B$20*$W$245</f>
        <v>152200637.222838</v>
      </c>
      <c r="AH245" s="18" t="n">
        <f aca="false">IF($R$245,Assumptions!$B$14*($W$245-Assumptions!$B$13),Assumptions!$B$4)</f>
        <v>39777954.7841216</v>
      </c>
      <c r="AI245" s="18" t="n">
        <f aca="false">$Y$245+$Z$245+$AA$245+$AB$245+$AC$245+$AD$245+$AE$245+$AF$245+$AG$245+$AH$245</f>
        <v>700000000</v>
      </c>
      <c r="AJ245" s="18" t="n">
        <f aca="false">IF(AND(ISNUMBER($V$245),($C$5*Assumptions!$B$7/Assumptions!$B$11)&gt;=Assumptions!$B$67,IF($B$245=1,$Y$245&gt;=INDEX($Y$216:$Y$279,1+$A$245-Assumptions!$B$78),$Y$245&gt;INDEX($Y$216:$Y$279,1+$A$245+Assumptions!$B$78)),IF($C$245=1,$Z$245&gt;=INDEX($Z$216:$Z$279,1+$A$245-Assumptions!$B$79),$Z$245&gt;INDEX($Z$216:$Z$279,1+$A$245+Assumptions!$B$79)),IF($D$245=1,$AA$245&gt;=INDEX($AA$216:$AA$279,1+$A$245-Assumptions!$B$80),$AA$245&gt;INDEX($AA$216:$AA$279,1+$A$245+Assumptions!$B$80)),IF($E$245=1,$AB$245&gt;=INDEX($AB$216:$AB$279,1+$A$245-Assumptions!$B$81),$AB$245&gt;INDEX($AB$216:$AB$279,1+$A$245+Assumptions!$B$81)),IF($F$245=1,$AC$245&gt;=INDEX($AC$216:$AC$279,1+$A$245-Assumptions!$B$82),$AC$245&gt;INDEX($AC$216:$AC$279,1+$A$245+Assumptions!$B$82)),IF($G$245=1,$AD$245&gt;=INDEX($AD$216:$AD$279,1+$A$245-Assumptions!$B$83),$AD$245&gt;INDEX($AD$216:$AD$279,1+$A$245+Assumptions!$B$83))),1,0)</f>
        <v>0</v>
      </c>
      <c r="AK245" s="16"/>
      <c r="AL245" s="16"/>
    </row>
    <row r="246" customFormat="false" ht="23.85" hidden="true" customHeight="false" outlineLevel="0" collapsed="false">
      <c r="A246" s="6" t="n">
        <f aca="false">ROW()-ROW($A$216)+Assumptions!$B$4</f>
        <v>30</v>
      </c>
      <c r="B246" s="18" t="n">
        <f aca="false">MOD(QUOTIENT($A$246,Assumptions!$B$78),2)</f>
        <v>0</v>
      </c>
      <c r="C246" s="18" t="n">
        <f aca="false">MOD(QUOTIENT($A$246,Assumptions!$B$79),2)</f>
        <v>1</v>
      </c>
      <c r="D246" s="18" t="n">
        <f aca="false">MOD(QUOTIENT($A$246,Assumptions!$B$80),2)</f>
        <v>1</v>
      </c>
      <c r="E246" s="18" t="n">
        <f aca="false">MOD(QUOTIENT($A$246,Assumptions!$B$81),2)</f>
        <v>1</v>
      </c>
      <c r="F246" s="18" t="n">
        <f aca="false">MOD(QUOTIENT($A$246,Assumptions!$B$82),2)</f>
        <v>1</v>
      </c>
      <c r="G246" s="18" t="n">
        <f aca="false">MOD(QUOTIENT($A$246,Assumptions!$B$83),2)</f>
        <v>0</v>
      </c>
      <c r="H246" s="18" t="n">
        <f aca="false">IF($B$246=1,MIN(Assumptions!$B$66,MAX(Assumptions!$B$4,Assumptions!$B$24-(Assumptions!$B$4))),Assumptions!$B$4)</f>
        <v>0</v>
      </c>
      <c r="I246" s="18" t="n">
        <f aca="false">IF($C$246=1,MIN(Assumptions!$B$61,MAX(Assumptions!$B$4,Assumptions!$B$24-($H$246))),Assumptions!$B$4)</f>
        <v>100000000</v>
      </c>
      <c r="J246" s="18" t="n">
        <f aca="false">IF($D$246=1,MIN(Assumptions!$B$56,MAX(Assumptions!$B$4,Assumptions!$B$24-($H$246+$I$246))),Assumptions!$B$4)</f>
        <v>60000000</v>
      </c>
      <c r="K246" s="18" t="n">
        <f aca="false">IF($E$246=1,MIN(Assumptions!$B$51,MAX(Assumptions!$B$4,Assumptions!$B$24-($H$246+$I$246+$J$246))),Assumptions!$B$4)</f>
        <v>30000000</v>
      </c>
      <c r="L246" s="18" t="n">
        <f aca="false">IF($F$246=1,MIN(Assumptions!$B$46,MAX(Assumptions!$B$4,Assumptions!$B$24-($H$246+$I$246+$J$246+$K$246))),Assumptions!$B$4)</f>
        <v>15000000</v>
      </c>
      <c r="M246" s="18" t="n">
        <f aca="false">IF($G$246=1,MIN(Assumptions!$B$41,MAX(Assumptions!$B$4,Assumptions!$B$24-($H$246+$I$246+$J$246+$K$246+$L$246))),Assumptions!$B$4)</f>
        <v>0</v>
      </c>
      <c r="N246" s="18" t="n">
        <f aca="false">MAX(Assumptions!$B$4,Assumptions!$B$24-($H$246+$I$246+$J$246+$K$246+$L$246+$M$246))</f>
        <v>495000000</v>
      </c>
      <c r="O246" s="18" t="n">
        <f aca="false">$J$112+$O$112+Assumptions!$B$20+IF($B$246=0,$AI$112,Assumptions!$B$4)+IF($C$246=0,$AF$112,Assumptions!$B$4)+IF($D$246=0,$AC$112,Assumptions!$B$4)+IF($E$246=0,$Z$112,Assumptions!$B$4)+IF($F$246=0,$W$112,Assumptions!$B$4)+IF($G$246=0,$T$112,Assumptions!$B$4)</f>
        <v>20413833.1063222</v>
      </c>
      <c r="P246" s="18" t="n">
        <f aca="false">IF(($N$246+Assumptions!$B$14*Assumptions!$B$13)&gt;($C$5*Assumptions!$B$7/Assumptions!$B$11),($C$5*Assumptions!$B$7/Assumptions!$B$11)*($O$246+Assumptions!$B$14)/($N$246+Assumptions!$B$14*Assumptions!$B$13-($C$5*Assumptions!$B$7/Assumptions!$B$11)),NA())</f>
        <v>7283867.47750641</v>
      </c>
      <c r="Q246" s="18" t="n">
        <f aca="false">IFERROR(($N$246+Assumptions!$B$14*Assumptions!$B$13)/($O$246+Assumptions!$B$14+$P$246),NA())</f>
        <v>16.4747643158771</v>
      </c>
      <c r="R246" s="18" t="n">
        <f aca="false">AND(ISNUMBER($P$246),$P$246&gt;Assumptions!$B$4,$Q$246&gt;Assumptions!$B$13)</f>
        <v>1</v>
      </c>
      <c r="S246" s="18" t="n">
        <f aca="false">IF($N$246&gt;($C$5*Assumptions!$B$7/Assumptions!$B$11),($C$5*Assumptions!$B$7/Assumptions!$B$11)*$O$246/($N$246-($C$5*Assumptions!$B$7/Assumptions!$B$11)),NA())</f>
        <v>6532426.59402312</v>
      </c>
      <c r="T246" s="18" t="n">
        <f aca="false">IFERROR($N$246/($O$246+$S$246),NA())</f>
        <v>18.3698964347789</v>
      </c>
      <c r="U246" s="18" t="n">
        <f aca="false">AND(ISNUMBER($S$246),$S$246&gt;Assumptions!$B$4,$T$246&lt;=Assumptions!$B$13)</f>
        <v>0</v>
      </c>
      <c r="V246" s="18" t="n">
        <f aca="false">IF($R$246,$P$246,IF($U$246,$S$246,NA()))</f>
        <v>7283867.47750641</v>
      </c>
      <c r="W246" s="18" t="n">
        <f aca="false">IF($R$246,$Q$246,IF($U$246,$T$246,NA()))</f>
        <v>16.4747643158771</v>
      </c>
      <c r="X246" s="18" t="n">
        <f aca="false">$R$246</f>
        <v>1</v>
      </c>
      <c r="Y246" s="18" t="n">
        <f aca="false">IF($B$246=1,$H$246,$AI$112*$W$246)</f>
        <v>101045006.042865</v>
      </c>
      <c r="Z246" s="18" t="n">
        <f aca="false">IF($C$246=1,$I$246,$AF$112*$W$246)</f>
        <v>100000000</v>
      </c>
      <c r="AA246" s="18" t="n">
        <f aca="false">IF($D$246=1,$J$246,$AC$112*$W$246)</f>
        <v>60000000</v>
      </c>
      <c r="AB246" s="18" t="n">
        <f aca="false">IF($E$246=1,$K$246,$Z$112*$W$246)</f>
        <v>30000000</v>
      </c>
      <c r="AC246" s="18" t="n">
        <f aca="false">IF($F$246=1,$L$246,$W$112*$W$246)</f>
        <v>15000000</v>
      </c>
      <c r="AD246" s="18" t="n">
        <f aca="false">IF($G$246=1,$M$246,$T$112*$W$246)</f>
        <v>82373821.5793853</v>
      </c>
      <c r="AE246" s="18" t="n">
        <f aca="false">($C$5*Assumptions!$B$7/Assumptions!$B$11)</f>
        <v>120000000</v>
      </c>
      <c r="AF246" s="18" t="n">
        <f aca="false">($J$112+$O$112)*$W$246</f>
        <v>4621382.74516326</v>
      </c>
      <c r="AG246" s="18" t="n">
        <f aca="false">Assumptions!$B$20*$W$246</f>
        <v>148272878.842894</v>
      </c>
      <c r="AH246" s="18" t="n">
        <f aca="false">IF($R$246,Assumptions!$B$14*($W$246-Assumptions!$B$13),Assumptions!$B$4)</f>
        <v>38686910.7896927</v>
      </c>
      <c r="AI246" s="18" t="n">
        <f aca="false">$Y$246+$Z$246+$AA$246+$AB$246+$AC$246+$AD$246+$AE$246+$AF$246+$AG$246+$AH$246</f>
        <v>700000000</v>
      </c>
      <c r="AJ246" s="18" t="n">
        <f aca="false">IF(AND(ISNUMBER($V$246),($C$5*Assumptions!$B$7/Assumptions!$B$11)&gt;=Assumptions!$B$67,IF($B$246=1,$Y$246&gt;=INDEX($Y$216:$Y$279,1+$A$246-Assumptions!$B$78),$Y$246&gt;INDEX($Y$216:$Y$279,1+$A$246+Assumptions!$B$78)),IF($C$246=1,$Z$246&gt;=INDEX($Z$216:$Z$279,1+$A$246-Assumptions!$B$79),$Z$246&gt;INDEX($Z$216:$Z$279,1+$A$246+Assumptions!$B$79)),IF($D$246=1,$AA$246&gt;=INDEX($AA$216:$AA$279,1+$A$246-Assumptions!$B$80),$AA$246&gt;INDEX($AA$216:$AA$279,1+$A$246+Assumptions!$B$80)),IF($E$246=1,$AB$246&gt;=INDEX($AB$216:$AB$279,1+$A$246-Assumptions!$B$81),$AB$246&gt;INDEX($AB$216:$AB$279,1+$A$246+Assumptions!$B$81)),IF($F$246=1,$AC$246&gt;=INDEX($AC$216:$AC$279,1+$A$246-Assumptions!$B$82),$AC$246&gt;INDEX($AC$216:$AC$279,1+$A$246+Assumptions!$B$82)),IF($G$246=1,$AD$246&gt;=INDEX($AD$216:$AD$279,1+$A$246-Assumptions!$B$83),$AD$246&gt;INDEX($AD$216:$AD$279,1+$A$246+Assumptions!$B$83))),1,0)</f>
        <v>0</v>
      </c>
      <c r="AK246" s="16"/>
      <c r="AL246" s="16"/>
    </row>
    <row r="247" customFormat="false" ht="23.85" hidden="true" customHeight="false" outlineLevel="0" collapsed="false">
      <c r="A247" s="6" t="n">
        <f aca="false">ROW()-ROW($A$216)+Assumptions!$B$4</f>
        <v>31</v>
      </c>
      <c r="B247" s="18" t="n">
        <f aca="false">MOD(QUOTIENT($A$247,Assumptions!$B$78),2)</f>
        <v>0</v>
      </c>
      <c r="C247" s="18" t="n">
        <f aca="false">MOD(QUOTIENT($A$247,Assumptions!$B$79),2)</f>
        <v>1</v>
      </c>
      <c r="D247" s="18" t="n">
        <f aca="false">MOD(QUOTIENT($A$247,Assumptions!$B$80),2)</f>
        <v>1</v>
      </c>
      <c r="E247" s="18" t="n">
        <f aca="false">MOD(QUOTIENT($A$247,Assumptions!$B$81),2)</f>
        <v>1</v>
      </c>
      <c r="F247" s="18" t="n">
        <f aca="false">MOD(QUOTIENT($A$247,Assumptions!$B$82),2)</f>
        <v>1</v>
      </c>
      <c r="G247" s="18" t="n">
        <f aca="false">MOD(QUOTIENT($A$247,Assumptions!$B$83),2)</f>
        <v>1</v>
      </c>
      <c r="H247" s="18" t="n">
        <f aca="false">IF($B$247=1,MIN(Assumptions!$B$66,MAX(Assumptions!$B$4,Assumptions!$B$24-(Assumptions!$B$4))),Assumptions!$B$4)</f>
        <v>0</v>
      </c>
      <c r="I247" s="18" t="n">
        <f aca="false">IF($C$247=1,MIN(Assumptions!$B$61,MAX(Assumptions!$B$4,Assumptions!$B$24-($H$247))),Assumptions!$B$4)</f>
        <v>100000000</v>
      </c>
      <c r="J247" s="18" t="n">
        <f aca="false">IF($D$247=1,MIN(Assumptions!$B$56,MAX(Assumptions!$B$4,Assumptions!$B$24-($H$247+$I$247))),Assumptions!$B$4)</f>
        <v>60000000</v>
      </c>
      <c r="K247" s="18" t="n">
        <f aca="false">IF($E$247=1,MIN(Assumptions!$B$51,MAX(Assumptions!$B$4,Assumptions!$B$24-($H$247+$I$247+$J$247))),Assumptions!$B$4)</f>
        <v>30000000</v>
      </c>
      <c r="L247" s="18" t="n">
        <f aca="false">IF($F$247=1,MIN(Assumptions!$B$46,MAX(Assumptions!$B$4,Assumptions!$B$24-($H$247+$I$247+$J$247+$K$247))),Assumptions!$B$4)</f>
        <v>15000000</v>
      </c>
      <c r="M247" s="18" t="n">
        <f aca="false">IF($G$247=1,MIN(Assumptions!$B$41,MAX(Assumptions!$B$4,Assumptions!$B$24-($H$247+$I$247+$J$247+$K$247+$L$247))),Assumptions!$B$4)</f>
        <v>5000000</v>
      </c>
      <c r="N247" s="18" t="n">
        <f aca="false">MAX(Assumptions!$B$4,Assumptions!$B$24-($H$247+$I$247+$J$247+$K$247+$L$247+$M$247))</f>
        <v>490000000</v>
      </c>
      <c r="O247" s="18" t="n">
        <f aca="false">$J$112+$O$112+Assumptions!$B$20+IF($B$247=0,$AI$112,Assumptions!$B$4)+IF($C$247=0,$AF$112,Assumptions!$B$4)+IF($D$247=0,$AC$112,Assumptions!$B$4)+IF($E$247=0,$Z$112,Assumptions!$B$4)+IF($F$247=0,$W$112,Assumptions!$B$4)+IF($G$247=0,$T$112,Assumptions!$B$4)</f>
        <v>15413833.1063222</v>
      </c>
      <c r="P247" s="18" t="n">
        <f aca="false">IF(($N$247+Assumptions!$B$14*Assumptions!$B$13)&gt;($C$5*Assumptions!$B$7/Assumptions!$B$11),($C$5*Assumptions!$B$7/Assumptions!$B$11)*($O$247+Assumptions!$B$14)/($N$247+Assumptions!$B$14*Assumptions!$B$13-($C$5*Assumptions!$B$7/Assumptions!$B$11)),NA())</f>
        <v>5770899.25572797</v>
      </c>
      <c r="Q247" s="18" t="n">
        <f aca="false">IFERROR(($N$247+Assumptions!$B$14*Assumptions!$B$13)/($O$247+Assumptions!$B$14+$P$247),NA())</f>
        <v>20.7939862892066</v>
      </c>
      <c r="R247" s="18" t="n">
        <f aca="false">AND(ISNUMBER($P$247),$P$247&gt;Assumptions!$B$4,$Q$247&gt;Assumptions!$B$13)</f>
        <v>1</v>
      </c>
      <c r="S247" s="18" t="n">
        <f aca="false">IF($N$247&gt;($C$5*Assumptions!$B$7/Assumptions!$B$11),($C$5*Assumptions!$B$7/Assumptions!$B$11)*$O$247/($N$247-($C$5*Assumptions!$B$7/Assumptions!$B$11)),NA())</f>
        <v>4999081.00745586</v>
      </c>
      <c r="T247" s="18" t="n">
        <f aca="false">IFERROR($N$247/($O$247+$S$247),NA())</f>
        <v>24.0044119751263</v>
      </c>
      <c r="U247" s="18" t="n">
        <f aca="false">AND(ISNUMBER($S$247),$S$247&gt;Assumptions!$B$4,$T$247&lt;=Assumptions!$B$13)</f>
        <v>0</v>
      </c>
      <c r="V247" s="18" t="n">
        <f aca="false">IF($R$247,$P$247,IF($U$247,$S$247,NA()))</f>
        <v>5770899.25572797</v>
      </c>
      <c r="W247" s="18" t="n">
        <f aca="false">IF($R$247,$Q$247,IF($U$247,$T$247,NA()))</f>
        <v>20.7939862892066</v>
      </c>
      <c r="X247" s="18" t="n">
        <f aca="false">$R$247</f>
        <v>1</v>
      </c>
      <c r="Y247" s="18" t="n">
        <f aca="false">IF($B$247=1,$H$247,$AI$112*$W$247)</f>
        <v>127536177.754193</v>
      </c>
      <c r="Z247" s="18" t="n">
        <f aca="false">IF($C$247=1,$I$247,$AF$112*$W$247)</f>
        <v>100000000</v>
      </c>
      <c r="AA247" s="18" t="n">
        <f aca="false">IF($D$247=1,$J$247,$AC$112*$W$247)</f>
        <v>60000000</v>
      </c>
      <c r="AB247" s="18" t="n">
        <f aca="false">IF($E$247=1,$K$247,$Z$112*$W$247)</f>
        <v>30000000</v>
      </c>
      <c r="AC247" s="18" t="n">
        <f aca="false">IF($F$247=1,$L$247,$W$112*$W$247)</f>
        <v>15000000</v>
      </c>
      <c r="AD247" s="18" t="n">
        <f aca="false">IF($G$247=1,$M$247,$T$112*$W$247)</f>
        <v>5000000</v>
      </c>
      <c r="AE247" s="18" t="n">
        <f aca="false">($C$5*Assumptions!$B$7/Assumptions!$B$11)</f>
        <v>120000000</v>
      </c>
      <c r="AF247" s="18" t="n">
        <f aca="false">($J$112+$O$112)*$W$247</f>
        <v>5832979.91993064</v>
      </c>
      <c r="AG247" s="18" t="n">
        <f aca="false">Assumptions!$B$20*$W$247</f>
        <v>187145876.602859</v>
      </c>
      <c r="AH247" s="18" t="n">
        <f aca="false">IF($R$247,Assumptions!$B$14*($W$247-Assumptions!$B$13),Assumptions!$B$4)</f>
        <v>49484965.7230165</v>
      </c>
      <c r="AI247" s="18" t="n">
        <f aca="false">$Y$247+$Z$247+$AA$247+$AB$247+$AC$247+$AD$247+$AE$247+$AF$247+$AG$247+$AH$247</f>
        <v>700000000</v>
      </c>
      <c r="AJ247" s="18" t="n">
        <f aca="false">IF(AND(ISNUMBER($V$247),($C$5*Assumptions!$B$7/Assumptions!$B$11)&gt;=Assumptions!$B$67,IF($B$247=1,$Y$247&gt;=INDEX($Y$216:$Y$279,1+$A$247-Assumptions!$B$78),$Y$247&gt;INDEX($Y$216:$Y$279,1+$A$247+Assumptions!$B$78)),IF($C$247=1,$Z$247&gt;=INDEX($Z$216:$Z$279,1+$A$247-Assumptions!$B$79),$Z$247&gt;INDEX($Z$216:$Z$279,1+$A$247+Assumptions!$B$79)),IF($D$247=1,$AA$247&gt;=INDEX($AA$216:$AA$279,1+$A$247-Assumptions!$B$80),$AA$247&gt;INDEX($AA$216:$AA$279,1+$A$247+Assumptions!$B$80)),IF($E$247=1,$AB$247&gt;=INDEX($AB$216:$AB$279,1+$A$247-Assumptions!$B$81),$AB$247&gt;INDEX($AB$216:$AB$279,1+$A$247+Assumptions!$B$81)),IF($F$247=1,$AC$247&gt;=INDEX($AC$216:$AC$279,1+$A$247-Assumptions!$B$82),$AC$247&gt;INDEX($AC$216:$AC$279,1+$A$247+Assumptions!$B$82)),IF($G$247=1,$AD$247&gt;=INDEX($AD$216:$AD$279,1+$A$247-Assumptions!$B$83),$AD$247&gt;INDEX($AD$216:$AD$279,1+$A$247+Assumptions!$B$83))),1,0)</f>
        <v>0</v>
      </c>
      <c r="AK247" s="16"/>
      <c r="AL247" s="16"/>
    </row>
    <row r="248" customFormat="false" ht="23.85" hidden="true" customHeight="false" outlineLevel="0" collapsed="false">
      <c r="A248" s="6" t="n">
        <f aca="false">ROW()-ROW($A$216)+Assumptions!$B$4</f>
        <v>32</v>
      </c>
      <c r="B248" s="18" t="n">
        <f aca="false">MOD(QUOTIENT($A$248,Assumptions!$B$78),2)</f>
        <v>1</v>
      </c>
      <c r="C248" s="18" t="n">
        <f aca="false">MOD(QUOTIENT($A$248,Assumptions!$B$79),2)</f>
        <v>0</v>
      </c>
      <c r="D248" s="18" t="n">
        <f aca="false">MOD(QUOTIENT($A$248,Assumptions!$B$80),2)</f>
        <v>0</v>
      </c>
      <c r="E248" s="18" t="n">
        <f aca="false">MOD(QUOTIENT($A$248,Assumptions!$B$81),2)</f>
        <v>0</v>
      </c>
      <c r="F248" s="18" t="n">
        <f aca="false">MOD(QUOTIENT($A$248,Assumptions!$B$82),2)</f>
        <v>0</v>
      </c>
      <c r="G248" s="18" t="n">
        <f aca="false">MOD(QUOTIENT($A$248,Assumptions!$B$83),2)</f>
        <v>0</v>
      </c>
      <c r="H248" s="18" t="n">
        <f aca="false">IF($B$248=1,MIN(Assumptions!$B$66,MAX(Assumptions!$B$4,Assumptions!$B$24-(Assumptions!$B$4))),Assumptions!$B$4)</f>
        <v>300000000</v>
      </c>
      <c r="I248" s="18" t="n">
        <f aca="false">IF($C$248=1,MIN(Assumptions!$B$61,MAX(Assumptions!$B$4,Assumptions!$B$24-($H$248))),Assumptions!$B$4)</f>
        <v>0</v>
      </c>
      <c r="J248" s="18" t="n">
        <f aca="false">IF($D$248=1,MIN(Assumptions!$B$56,MAX(Assumptions!$B$4,Assumptions!$B$24-($H$248+$I$248))),Assumptions!$B$4)</f>
        <v>0</v>
      </c>
      <c r="K248" s="18" t="n">
        <f aca="false">IF($E$248=1,MIN(Assumptions!$B$51,MAX(Assumptions!$B$4,Assumptions!$B$24-($H$248+$I$248+$J$248))),Assumptions!$B$4)</f>
        <v>0</v>
      </c>
      <c r="L248" s="18" t="n">
        <f aca="false">IF($F$248=1,MIN(Assumptions!$B$46,MAX(Assumptions!$B$4,Assumptions!$B$24-($H$248+$I$248+$J$248+$K$248))),Assumptions!$B$4)</f>
        <v>0</v>
      </c>
      <c r="M248" s="18" t="n">
        <f aca="false">IF($G$248=1,MIN(Assumptions!$B$41,MAX(Assumptions!$B$4,Assumptions!$B$24-($H$248+$I$248+$J$248+$K$248+$L$248))),Assumptions!$B$4)</f>
        <v>0</v>
      </c>
      <c r="N248" s="18" t="n">
        <f aca="false">MAX(Assumptions!$B$4,Assumptions!$B$24-($H$248+$I$248+$J$248+$K$248+$L$248+$M$248))</f>
        <v>400000000</v>
      </c>
      <c r="O248" s="18" t="n">
        <f aca="false">$J$112+$O$112+Assumptions!$B$20+IF($B$248=0,$AI$112,Assumptions!$B$4)+IF($C$248=0,$AF$112,Assumptions!$B$4)+IF($D$248=0,$AC$112,Assumptions!$B$4)+IF($E$248=0,$Z$112,Assumptions!$B$4)+IF($F$248=0,$W$112,Assumptions!$B$4)+IF($G$248=0,$T$112,Assumptions!$B$4)</f>
        <v>26414164.1892672</v>
      </c>
      <c r="P248" s="18" t="n">
        <f aca="false">IF(($N$248+Assumptions!$B$14*Assumptions!$B$13)&gt;($C$5*Assumptions!$B$7/Assumptions!$B$11),($C$5*Assumptions!$B$7/Assumptions!$B$11)*($O$248+Assumptions!$B$14)/($N$248+Assumptions!$B$14*Assumptions!$B$13-($C$5*Assumptions!$B$7/Assumptions!$B$11)),NA())</f>
        <v>12282122.8414586</v>
      </c>
      <c r="Q248" s="18" t="n">
        <f aca="false">IFERROR(($N$248+Assumptions!$B$14*Assumptions!$B$13)/($O$248+Assumptions!$B$14+$P$248),NA())</f>
        <v>9.7702979809758</v>
      </c>
      <c r="R248" s="18" t="n">
        <f aca="false">AND(ISNUMBER($P$248),$P$248&gt;Assumptions!$B$4,$Q$248&gt;Assumptions!$B$13)</f>
        <v>1</v>
      </c>
      <c r="S248" s="18" t="n">
        <f aca="false">IF($N$248&gt;($C$5*Assumptions!$B$7/Assumptions!$B$11),($C$5*Assumptions!$B$7/Assumptions!$B$11)*$O$248/($N$248-($C$5*Assumptions!$B$7/Assumptions!$B$11)),NA())</f>
        <v>11320356.0811145</v>
      </c>
      <c r="T248" s="18" t="n">
        <f aca="false">IFERROR($N$248/($O$248+$S$248),NA())</f>
        <v>10.6003732691937</v>
      </c>
      <c r="U248" s="18" t="n">
        <f aca="false">AND(ISNUMBER($S$248),$S$248&gt;Assumptions!$B$4,$T$248&lt;=Assumptions!$B$13)</f>
        <v>0</v>
      </c>
      <c r="V248" s="18" t="n">
        <f aca="false">IF($R$248,$P$248,IF($U$248,$S$248,NA()))</f>
        <v>12282122.8414586</v>
      </c>
      <c r="W248" s="18" t="n">
        <f aca="false">IF($R$248,$Q$248,IF($U$248,$T$248,NA()))</f>
        <v>9.7702979809758</v>
      </c>
      <c r="X248" s="18" t="n">
        <f aca="false">$R$248</f>
        <v>1</v>
      </c>
      <c r="Y248" s="18" t="n">
        <f aca="false">IF($B$248=1,$H$248,$AI$112*$W$248)</f>
        <v>300000000</v>
      </c>
      <c r="Z248" s="18" t="n">
        <f aca="false">IF($C$248=1,$I$248,$AF$112*$W$248)</f>
        <v>16938290.3850481</v>
      </c>
      <c r="AA248" s="18" t="n">
        <f aca="false">IF($D$248=1,$J$248,$AC$112*$W$248)</f>
        <v>23448715.1543419</v>
      </c>
      <c r="AB248" s="18" t="n">
        <f aca="false">IF($E$248=1,$K$248,$Z$112*$W$248)</f>
        <v>29310893.9429274</v>
      </c>
      <c r="AC248" s="18" t="n">
        <f aca="false">IF($F$248=1,$L$248,$W$112*$W$248)</f>
        <v>48851489.904879</v>
      </c>
      <c r="AD248" s="18" t="n">
        <f aca="false">IF($G$248=1,$M$248,$T$112*$W$248)</f>
        <v>48851489.904879</v>
      </c>
      <c r="AE248" s="18" t="n">
        <f aca="false">($C$5*Assumptions!$B$7/Assumptions!$B$11)</f>
        <v>120000000</v>
      </c>
      <c r="AF248" s="18" t="n">
        <f aca="false">($J$112+$O$112)*$W$248</f>
        <v>2740693.92670284</v>
      </c>
      <c r="AG248" s="18" t="n">
        <f aca="false">Assumptions!$B$20*$W$248</f>
        <v>87932681.8287822</v>
      </c>
      <c r="AH248" s="18" t="n">
        <f aca="false">IF($R$248,Assumptions!$B$14*($W$248-Assumptions!$B$13),Assumptions!$B$4)</f>
        <v>21925744.9524395</v>
      </c>
      <c r="AI248" s="18" t="n">
        <f aca="false">$Y$248+$Z$248+$AA$248+$AB$248+$AC$248+$AD$248+$AE$248+$AF$248+$AG$248+$AH$248</f>
        <v>700000000</v>
      </c>
      <c r="AJ248" s="18" t="n">
        <f aca="false">IF(AND(ISNUMBER($V$248),($C$5*Assumptions!$B$7/Assumptions!$B$11)&gt;=Assumptions!$B$67,IF($B$248=1,$Y$248&gt;=INDEX($Y$216:$Y$279,1+$A$248-Assumptions!$B$78),$Y$248&gt;INDEX($Y$216:$Y$279,1+$A$248+Assumptions!$B$78)),IF($C$248=1,$Z$248&gt;=INDEX($Z$216:$Z$279,1+$A$248-Assumptions!$B$79),$Z$248&gt;INDEX($Z$216:$Z$279,1+$A$248+Assumptions!$B$79)),IF($D$248=1,$AA$248&gt;=INDEX($AA$216:$AA$279,1+$A$248-Assumptions!$B$80),$AA$248&gt;INDEX($AA$216:$AA$279,1+$A$248+Assumptions!$B$80)),IF($E$248=1,$AB$248&gt;=INDEX($AB$216:$AB$279,1+$A$248-Assumptions!$B$81),$AB$248&gt;INDEX($AB$216:$AB$279,1+$A$248+Assumptions!$B$81)),IF($F$248=1,$AC$248&gt;=INDEX($AC$216:$AC$279,1+$A$248-Assumptions!$B$82),$AC$248&gt;INDEX($AC$216:$AC$279,1+$A$248+Assumptions!$B$82)),IF($G$248=1,$AD$248&gt;=INDEX($AD$216:$AD$279,1+$A$248-Assumptions!$B$83),$AD$248&gt;INDEX($AD$216:$AD$279,1+$A$248+Assumptions!$B$83))),1,0)</f>
        <v>0</v>
      </c>
      <c r="AK248" s="16"/>
      <c r="AL248" s="16"/>
    </row>
    <row r="249" customFormat="false" ht="23.85" hidden="true" customHeight="false" outlineLevel="0" collapsed="false">
      <c r="A249" s="6" t="n">
        <f aca="false">ROW()-ROW($A$216)+Assumptions!$B$4</f>
        <v>33</v>
      </c>
      <c r="B249" s="18" t="n">
        <f aca="false">MOD(QUOTIENT($A$249,Assumptions!$B$78),2)</f>
        <v>1</v>
      </c>
      <c r="C249" s="18" t="n">
        <f aca="false">MOD(QUOTIENT($A$249,Assumptions!$B$79),2)</f>
        <v>0</v>
      </c>
      <c r="D249" s="18" t="n">
        <f aca="false">MOD(QUOTIENT($A$249,Assumptions!$B$80),2)</f>
        <v>0</v>
      </c>
      <c r="E249" s="18" t="n">
        <f aca="false">MOD(QUOTIENT($A$249,Assumptions!$B$81),2)</f>
        <v>0</v>
      </c>
      <c r="F249" s="18" t="n">
        <f aca="false">MOD(QUOTIENT($A$249,Assumptions!$B$82),2)</f>
        <v>0</v>
      </c>
      <c r="G249" s="18" t="n">
        <f aca="false">MOD(QUOTIENT($A$249,Assumptions!$B$83),2)</f>
        <v>1</v>
      </c>
      <c r="H249" s="18" t="n">
        <f aca="false">IF($B$249=1,MIN(Assumptions!$B$66,MAX(Assumptions!$B$4,Assumptions!$B$24-(Assumptions!$B$4))),Assumptions!$B$4)</f>
        <v>300000000</v>
      </c>
      <c r="I249" s="18" t="n">
        <f aca="false">IF($C$249=1,MIN(Assumptions!$B$61,MAX(Assumptions!$B$4,Assumptions!$B$24-($H$249))),Assumptions!$B$4)</f>
        <v>0</v>
      </c>
      <c r="J249" s="18" t="n">
        <f aca="false">IF($D$249=1,MIN(Assumptions!$B$56,MAX(Assumptions!$B$4,Assumptions!$B$24-($H$249+$I$249))),Assumptions!$B$4)</f>
        <v>0</v>
      </c>
      <c r="K249" s="18" t="n">
        <f aca="false">IF($E$249=1,MIN(Assumptions!$B$51,MAX(Assumptions!$B$4,Assumptions!$B$24-($H$249+$I$249+$J$249))),Assumptions!$B$4)</f>
        <v>0</v>
      </c>
      <c r="L249" s="18" t="n">
        <f aca="false">IF($F$249=1,MIN(Assumptions!$B$46,MAX(Assumptions!$B$4,Assumptions!$B$24-($H$249+$I$249+$J$249+$K$249))),Assumptions!$B$4)</f>
        <v>0</v>
      </c>
      <c r="M249" s="18" t="n">
        <f aca="false">IF($G$249=1,MIN(Assumptions!$B$41,MAX(Assumptions!$B$4,Assumptions!$B$24-($H$249+$I$249+$J$249+$K$249+$L$249))),Assumptions!$B$4)</f>
        <v>5000000</v>
      </c>
      <c r="N249" s="18" t="n">
        <f aca="false">MAX(Assumptions!$B$4,Assumptions!$B$24-($H$249+$I$249+$J$249+$K$249+$L$249+$M$249))</f>
        <v>395000000</v>
      </c>
      <c r="O249" s="18" t="n">
        <f aca="false">$J$112+$O$112+Assumptions!$B$20+IF($B$249=0,$AI$112,Assumptions!$B$4)+IF($C$249=0,$AF$112,Assumptions!$B$4)+IF($D$249=0,$AC$112,Assumptions!$B$4)+IF($E$249=0,$Z$112,Assumptions!$B$4)+IF($F$249=0,$W$112,Assumptions!$B$4)+IF($G$249=0,$T$112,Assumptions!$B$4)</f>
        <v>21414164.1892672</v>
      </c>
      <c r="P249" s="18" t="n">
        <f aca="false">IF(($N$249+Assumptions!$B$14*Assumptions!$B$13)&gt;($C$5*Assumptions!$B$7/Assumptions!$B$11),($C$5*Assumptions!$B$7/Assumptions!$B$11)*($O$249+Assumptions!$B$14)/($N$249+Assumptions!$B$14*Assumptions!$B$13-($C$5*Assumptions!$B$7/Assumptions!$B$11)),NA())</f>
        <v>10341260.1899534</v>
      </c>
      <c r="Q249" s="18" t="n">
        <f aca="false">IFERROR(($N$249+Assumptions!$B$14*Assumptions!$B$13)/($O$249+Assumptions!$B$14+$P$249),NA())</f>
        <v>11.6040016202843</v>
      </c>
      <c r="R249" s="18" t="n">
        <f aca="false">AND(ISNUMBER($P$249),$P$249&gt;Assumptions!$B$4,$Q$249&gt;Assumptions!$B$13)</f>
        <v>1</v>
      </c>
      <c r="S249" s="18" t="n">
        <f aca="false">IF($N$249&gt;($C$5*Assumptions!$B$7/Assumptions!$B$11),($C$5*Assumptions!$B$7/Assumptions!$B$11)*$O$249/($N$249-($C$5*Assumptions!$B$7/Assumptions!$B$11)),NA())</f>
        <v>9344362.55531659</v>
      </c>
      <c r="T249" s="18" t="n">
        <f aca="false">IFERROR($N$249/($O$249+$S$249),NA())</f>
        <v>12.8419674739316</v>
      </c>
      <c r="U249" s="18" t="n">
        <f aca="false">AND(ISNUMBER($S$249),$S$249&gt;Assumptions!$B$4,$T$249&lt;=Assumptions!$B$13)</f>
        <v>0</v>
      </c>
      <c r="V249" s="18" t="n">
        <f aca="false">IF($R$249,$P$249,IF($U$249,$S$249,NA()))</f>
        <v>10341260.1899534</v>
      </c>
      <c r="W249" s="18" t="n">
        <f aca="false">IF($R$249,$Q$249,IF($U$249,$T$249,NA()))</f>
        <v>11.6040016202843</v>
      </c>
      <c r="X249" s="18" t="n">
        <f aca="false">$R$249</f>
        <v>1</v>
      </c>
      <c r="Y249" s="18" t="n">
        <f aca="false">IF($B$249=1,$H$249,$AI$112*$W$249)</f>
        <v>300000000</v>
      </c>
      <c r="Z249" s="18" t="n">
        <f aca="false">IF($C$249=1,$I$249,$AF$112*$W$249)</f>
        <v>20117293.1936834</v>
      </c>
      <c r="AA249" s="18" t="n">
        <f aca="false">IF($D$249=1,$J$249,$AC$112*$W$249)</f>
        <v>27849603.8886822</v>
      </c>
      <c r="AB249" s="18" t="n">
        <f aca="false">IF($E$249=1,$K$249,$Z$112*$W$249)</f>
        <v>34812004.8608528</v>
      </c>
      <c r="AC249" s="18" t="n">
        <f aca="false">IF($F$249=1,$L$249,$W$112*$W$249)</f>
        <v>58020008.1014213</v>
      </c>
      <c r="AD249" s="18" t="n">
        <f aca="false">IF($G$249=1,$M$249,$T$112*$W$249)</f>
        <v>5000000</v>
      </c>
      <c r="AE249" s="18" t="n">
        <f aca="false">($C$5*Assumptions!$B$7/Assumptions!$B$11)</f>
        <v>120000000</v>
      </c>
      <c r="AF249" s="18" t="n">
        <f aca="false">($J$112+$O$112)*$W$249</f>
        <v>3255071.32209152</v>
      </c>
      <c r="AG249" s="18" t="n">
        <f aca="false">Assumptions!$B$20*$W$249</f>
        <v>104436014.582558</v>
      </c>
      <c r="AH249" s="18" t="n">
        <f aca="false">IF($R$249,Assumptions!$B$14*($W$249-Assumptions!$B$13),Assumptions!$B$4)</f>
        <v>26510004.0507106</v>
      </c>
      <c r="AI249" s="18" t="n">
        <f aca="false">$Y$249+$Z$249+$AA$249+$AB$249+$AC$249+$AD$249+$AE$249+$AF$249+$AG$249+$AH$249</f>
        <v>700000000</v>
      </c>
      <c r="AJ249" s="18" t="n">
        <f aca="false">IF(AND(ISNUMBER($V$249),($C$5*Assumptions!$B$7/Assumptions!$B$11)&gt;=Assumptions!$B$67,IF($B$249=1,$Y$249&gt;=INDEX($Y$216:$Y$279,1+$A$249-Assumptions!$B$78),$Y$249&gt;INDEX($Y$216:$Y$279,1+$A$249+Assumptions!$B$78)),IF($C$249=1,$Z$249&gt;=INDEX($Z$216:$Z$279,1+$A$249-Assumptions!$B$79),$Z$249&gt;INDEX($Z$216:$Z$279,1+$A$249+Assumptions!$B$79)),IF($D$249=1,$AA$249&gt;=INDEX($AA$216:$AA$279,1+$A$249-Assumptions!$B$80),$AA$249&gt;INDEX($AA$216:$AA$279,1+$A$249+Assumptions!$B$80)),IF($E$249=1,$AB$249&gt;=INDEX($AB$216:$AB$279,1+$A$249-Assumptions!$B$81),$AB$249&gt;INDEX($AB$216:$AB$279,1+$A$249+Assumptions!$B$81)),IF($F$249=1,$AC$249&gt;=INDEX($AC$216:$AC$279,1+$A$249-Assumptions!$B$82),$AC$249&gt;INDEX($AC$216:$AC$279,1+$A$249+Assumptions!$B$82)),IF($G$249=1,$AD$249&gt;=INDEX($AD$216:$AD$279,1+$A$249-Assumptions!$B$83),$AD$249&gt;INDEX($AD$216:$AD$279,1+$A$249+Assumptions!$B$83))),1,0)</f>
        <v>0</v>
      </c>
      <c r="AK249" s="16"/>
      <c r="AL249" s="16"/>
    </row>
    <row r="250" customFormat="false" ht="23.85" hidden="true" customHeight="false" outlineLevel="0" collapsed="false">
      <c r="A250" s="6" t="n">
        <f aca="false">ROW()-ROW($A$216)+Assumptions!$B$4</f>
        <v>34</v>
      </c>
      <c r="B250" s="18" t="n">
        <f aca="false">MOD(QUOTIENT($A$250,Assumptions!$B$78),2)</f>
        <v>1</v>
      </c>
      <c r="C250" s="18" t="n">
        <f aca="false">MOD(QUOTIENT($A$250,Assumptions!$B$79),2)</f>
        <v>0</v>
      </c>
      <c r="D250" s="18" t="n">
        <f aca="false">MOD(QUOTIENT($A$250,Assumptions!$B$80),2)</f>
        <v>0</v>
      </c>
      <c r="E250" s="18" t="n">
        <f aca="false">MOD(QUOTIENT($A$250,Assumptions!$B$81),2)</f>
        <v>0</v>
      </c>
      <c r="F250" s="18" t="n">
        <f aca="false">MOD(QUOTIENT($A$250,Assumptions!$B$82),2)</f>
        <v>1</v>
      </c>
      <c r="G250" s="18" t="n">
        <f aca="false">MOD(QUOTIENT($A$250,Assumptions!$B$83),2)</f>
        <v>0</v>
      </c>
      <c r="H250" s="18" t="n">
        <f aca="false">IF($B$250=1,MIN(Assumptions!$B$66,MAX(Assumptions!$B$4,Assumptions!$B$24-(Assumptions!$B$4))),Assumptions!$B$4)</f>
        <v>300000000</v>
      </c>
      <c r="I250" s="18" t="n">
        <f aca="false">IF($C$250=1,MIN(Assumptions!$B$61,MAX(Assumptions!$B$4,Assumptions!$B$24-($H$250))),Assumptions!$B$4)</f>
        <v>0</v>
      </c>
      <c r="J250" s="18" t="n">
        <f aca="false">IF($D$250=1,MIN(Assumptions!$B$56,MAX(Assumptions!$B$4,Assumptions!$B$24-($H$250+$I$250))),Assumptions!$B$4)</f>
        <v>0</v>
      </c>
      <c r="K250" s="18" t="n">
        <f aca="false">IF($E$250=1,MIN(Assumptions!$B$51,MAX(Assumptions!$B$4,Assumptions!$B$24-($H$250+$I$250+$J$250))),Assumptions!$B$4)</f>
        <v>0</v>
      </c>
      <c r="L250" s="18" t="n">
        <f aca="false">IF($F$250=1,MIN(Assumptions!$B$46,MAX(Assumptions!$B$4,Assumptions!$B$24-($H$250+$I$250+$J$250+$K$250))),Assumptions!$B$4)</f>
        <v>15000000</v>
      </c>
      <c r="M250" s="18" t="n">
        <f aca="false">IF($G$250=1,MIN(Assumptions!$B$41,MAX(Assumptions!$B$4,Assumptions!$B$24-($H$250+$I$250+$J$250+$K$250+$L$250))),Assumptions!$B$4)</f>
        <v>0</v>
      </c>
      <c r="N250" s="18" t="n">
        <f aca="false">MAX(Assumptions!$B$4,Assumptions!$B$24-($H$250+$I$250+$J$250+$K$250+$L$250+$M$250))</f>
        <v>385000000</v>
      </c>
      <c r="O250" s="18" t="n">
        <f aca="false">$J$112+$O$112+Assumptions!$B$20+IF($B$250=0,$AI$112,Assumptions!$B$4)+IF($C$250=0,$AF$112,Assumptions!$B$4)+IF($D$250=0,$AC$112,Assumptions!$B$4)+IF($E$250=0,$Z$112,Assumptions!$B$4)+IF($F$250=0,$W$112,Assumptions!$B$4)+IF($G$250=0,$T$112,Assumptions!$B$4)</f>
        <v>21414164.1892672</v>
      </c>
      <c r="P250" s="18" t="n">
        <f aca="false">IF(($N$250+Assumptions!$B$14*Assumptions!$B$13)&gt;($C$5*Assumptions!$B$7/Assumptions!$B$11),($C$5*Assumptions!$B$7/Assumptions!$B$11)*($O$250+Assumptions!$B$14)/($N$250+Assumptions!$B$14*Assumptions!$B$13-($C$5*Assumptions!$B$7/Assumptions!$B$11)),NA())</f>
        <v>10727849.3559329</v>
      </c>
      <c r="Q250" s="18" t="n">
        <f aca="false">IFERROR(($N$250+Assumptions!$B$14*Assumptions!$B$13)/($O$250+Assumptions!$B$14+$P$250),NA())</f>
        <v>11.1858393997335</v>
      </c>
      <c r="R250" s="18" t="n">
        <f aca="false">AND(ISNUMBER($P$250),$P$250&gt;Assumptions!$B$4,$Q$250&gt;Assumptions!$B$13)</f>
        <v>1</v>
      </c>
      <c r="S250" s="18" t="n">
        <f aca="false">IF($N$250&gt;($C$5*Assumptions!$B$7/Assumptions!$B$11),($C$5*Assumptions!$B$7/Assumptions!$B$11)*$O$250/($N$250-($C$5*Assumptions!$B$7/Assumptions!$B$11)),NA())</f>
        <v>9696980.01023419</v>
      </c>
      <c r="T250" s="18" t="n">
        <f aca="false">IFERROR($N$250/($O$250+$S$250),NA())</f>
        <v>12.3749868385159</v>
      </c>
      <c r="U250" s="18" t="n">
        <f aca="false">AND(ISNUMBER($S$250),$S$250&gt;Assumptions!$B$4,$T$250&lt;=Assumptions!$B$13)</f>
        <v>0</v>
      </c>
      <c r="V250" s="18" t="n">
        <f aca="false">IF($R$250,$P$250,IF($U$250,$S$250,NA()))</f>
        <v>10727849.3559329</v>
      </c>
      <c r="W250" s="18" t="n">
        <f aca="false">IF($R$250,$Q$250,IF($U$250,$T$250,NA()))</f>
        <v>11.1858393997335</v>
      </c>
      <c r="X250" s="18" t="n">
        <f aca="false">$R$250</f>
        <v>1</v>
      </c>
      <c r="Y250" s="18" t="n">
        <f aca="false">IF($B$250=1,$H$250,$AI$112*$W$250)</f>
        <v>300000000</v>
      </c>
      <c r="Z250" s="18" t="n">
        <f aca="false">IF($C$250=1,$I$250,$AF$112*$W$250)</f>
        <v>19392345.6912083</v>
      </c>
      <c r="AA250" s="18" t="n">
        <f aca="false">IF($D$250=1,$J$250,$AC$112*$W$250)</f>
        <v>26846014.5593603</v>
      </c>
      <c r="AB250" s="18" t="n">
        <f aca="false">IF($E$250=1,$K$250,$Z$112*$W$250)</f>
        <v>33557518.1992004</v>
      </c>
      <c r="AC250" s="18" t="n">
        <f aca="false">IF($F$250=1,$L$250,$W$112*$W$250)</f>
        <v>15000000</v>
      </c>
      <c r="AD250" s="18" t="n">
        <f aca="false">IF($G$250=1,$M$250,$T$112*$W$250)</f>
        <v>55929196.9986673</v>
      </c>
      <c r="AE250" s="18" t="n">
        <f aca="false">($C$5*Assumptions!$B$7/Assumptions!$B$11)</f>
        <v>120000000</v>
      </c>
      <c r="AF250" s="18" t="n">
        <f aca="false">($J$112+$O$112)*$W$250</f>
        <v>3137771.45462876</v>
      </c>
      <c r="AG250" s="18" t="n">
        <f aca="false">Assumptions!$B$20*$W$250</f>
        <v>100672554.597601</v>
      </c>
      <c r="AH250" s="18" t="n">
        <f aca="false">IF($R$250,Assumptions!$B$14*($W$250-Assumptions!$B$13),Assumptions!$B$4)</f>
        <v>25464598.4993337</v>
      </c>
      <c r="AI250" s="18" t="n">
        <f aca="false">$Y$250+$Z$250+$AA$250+$AB$250+$AC$250+$AD$250+$AE$250+$AF$250+$AG$250+$AH$250</f>
        <v>700000000</v>
      </c>
      <c r="AJ250" s="18" t="n">
        <f aca="false">IF(AND(ISNUMBER($V$250),($C$5*Assumptions!$B$7/Assumptions!$B$11)&gt;=Assumptions!$B$67,IF($B$250=1,$Y$250&gt;=INDEX($Y$216:$Y$279,1+$A$250-Assumptions!$B$78),$Y$250&gt;INDEX($Y$216:$Y$279,1+$A$250+Assumptions!$B$78)),IF($C$250=1,$Z$250&gt;=INDEX($Z$216:$Z$279,1+$A$250-Assumptions!$B$79),$Z$250&gt;INDEX($Z$216:$Z$279,1+$A$250+Assumptions!$B$79)),IF($D$250=1,$AA$250&gt;=INDEX($AA$216:$AA$279,1+$A$250-Assumptions!$B$80),$AA$250&gt;INDEX($AA$216:$AA$279,1+$A$250+Assumptions!$B$80)),IF($E$250=1,$AB$250&gt;=INDEX($AB$216:$AB$279,1+$A$250-Assumptions!$B$81),$AB$250&gt;INDEX($AB$216:$AB$279,1+$A$250+Assumptions!$B$81)),IF($F$250=1,$AC$250&gt;=INDEX($AC$216:$AC$279,1+$A$250-Assumptions!$B$82),$AC$250&gt;INDEX($AC$216:$AC$279,1+$A$250+Assumptions!$B$82)),IF($G$250=1,$AD$250&gt;=INDEX($AD$216:$AD$279,1+$A$250-Assumptions!$B$83),$AD$250&gt;INDEX($AD$216:$AD$279,1+$A$250+Assumptions!$B$83))),1,0)</f>
        <v>0</v>
      </c>
      <c r="AK250" s="16"/>
      <c r="AL250" s="16"/>
    </row>
    <row r="251" customFormat="false" ht="23.85" hidden="true" customHeight="false" outlineLevel="0" collapsed="false">
      <c r="A251" s="6" t="n">
        <f aca="false">ROW()-ROW($A$216)+Assumptions!$B$4</f>
        <v>35</v>
      </c>
      <c r="B251" s="18" t="n">
        <f aca="false">MOD(QUOTIENT($A$251,Assumptions!$B$78),2)</f>
        <v>1</v>
      </c>
      <c r="C251" s="18" t="n">
        <f aca="false">MOD(QUOTIENT($A$251,Assumptions!$B$79),2)</f>
        <v>0</v>
      </c>
      <c r="D251" s="18" t="n">
        <f aca="false">MOD(QUOTIENT($A$251,Assumptions!$B$80),2)</f>
        <v>0</v>
      </c>
      <c r="E251" s="18" t="n">
        <f aca="false">MOD(QUOTIENT($A$251,Assumptions!$B$81),2)</f>
        <v>0</v>
      </c>
      <c r="F251" s="18" t="n">
        <f aca="false">MOD(QUOTIENT($A$251,Assumptions!$B$82),2)</f>
        <v>1</v>
      </c>
      <c r="G251" s="18" t="n">
        <f aca="false">MOD(QUOTIENT($A$251,Assumptions!$B$83),2)</f>
        <v>1</v>
      </c>
      <c r="H251" s="18" t="n">
        <f aca="false">IF($B$251=1,MIN(Assumptions!$B$66,MAX(Assumptions!$B$4,Assumptions!$B$24-(Assumptions!$B$4))),Assumptions!$B$4)</f>
        <v>300000000</v>
      </c>
      <c r="I251" s="18" t="n">
        <f aca="false">IF($C$251=1,MIN(Assumptions!$B$61,MAX(Assumptions!$B$4,Assumptions!$B$24-($H$251))),Assumptions!$B$4)</f>
        <v>0</v>
      </c>
      <c r="J251" s="18" t="n">
        <f aca="false">IF($D$251=1,MIN(Assumptions!$B$56,MAX(Assumptions!$B$4,Assumptions!$B$24-($H$251+$I$251))),Assumptions!$B$4)</f>
        <v>0</v>
      </c>
      <c r="K251" s="18" t="n">
        <f aca="false">IF($E$251=1,MIN(Assumptions!$B$51,MAX(Assumptions!$B$4,Assumptions!$B$24-($H$251+$I$251+$J$251))),Assumptions!$B$4)</f>
        <v>0</v>
      </c>
      <c r="L251" s="18" t="n">
        <f aca="false">IF($F$251=1,MIN(Assumptions!$B$46,MAX(Assumptions!$B$4,Assumptions!$B$24-($H$251+$I$251+$J$251+$K$251))),Assumptions!$B$4)</f>
        <v>15000000</v>
      </c>
      <c r="M251" s="18" t="n">
        <f aca="false">IF($G$251=1,MIN(Assumptions!$B$41,MAX(Assumptions!$B$4,Assumptions!$B$24-($H$251+$I$251+$J$251+$K$251+$L$251))),Assumptions!$B$4)</f>
        <v>5000000</v>
      </c>
      <c r="N251" s="18" t="n">
        <f aca="false">MAX(Assumptions!$B$4,Assumptions!$B$24-($H$251+$I$251+$J$251+$K$251+$L$251+$M$251))</f>
        <v>380000000</v>
      </c>
      <c r="O251" s="18" t="n">
        <f aca="false">$J$112+$O$112+Assumptions!$B$20+IF($B$251=0,$AI$112,Assumptions!$B$4)+IF($C$251=0,$AF$112,Assumptions!$B$4)+IF($D$251=0,$AC$112,Assumptions!$B$4)+IF($E$251=0,$Z$112,Assumptions!$B$4)+IF($F$251=0,$W$112,Assumptions!$B$4)+IF($G$251=0,$T$112,Assumptions!$B$4)</f>
        <v>16414164.1892672</v>
      </c>
      <c r="P251" s="18" t="n">
        <f aca="false">IF(($N$251+Assumptions!$B$14*Assumptions!$B$13)&gt;($C$5*Assumptions!$B$7/Assumptions!$B$11),($C$5*Assumptions!$B$7/Assumptions!$B$11)*($O$251+Assumptions!$B$14)/($N$251+Assumptions!$B$14*Assumptions!$B$13-($C$5*Assumptions!$B$7/Assumptions!$B$11)),NA())</f>
        <v>8646475.05795071</v>
      </c>
      <c r="Q251" s="18" t="n">
        <f aca="false">IFERROR(($N$251+Assumptions!$B$14*Assumptions!$B$13)/($O$251+Assumptions!$B$14+$P$251),NA())</f>
        <v>13.8784879613636</v>
      </c>
      <c r="R251" s="18" t="n">
        <f aca="false">AND(ISNUMBER($P$251),$P$251&gt;Assumptions!$B$4,$Q$251&gt;Assumptions!$B$13)</f>
        <v>1</v>
      </c>
      <c r="S251" s="18" t="n">
        <f aca="false">IF($N$251&gt;($C$5*Assumptions!$B$7/Assumptions!$B$11),($C$5*Assumptions!$B$7/Assumptions!$B$11)*$O$251/($N$251-($C$5*Assumptions!$B$7/Assumptions!$B$11)),NA())</f>
        <v>7575768.08735408</v>
      </c>
      <c r="T251" s="18" t="n">
        <f aca="false">IFERROR($N$251/($O$251+$S$251),NA())</f>
        <v>15.8399780215436</v>
      </c>
      <c r="U251" s="18" t="n">
        <f aca="false">AND(ISNUMBER($S$251),$S$251&gt;Assumptions!$B$4,$T$251&lt;=Assumptions!$B$13)</f>
        <v>0</v>
      </c>
      <c r="V251" s="18" t="n">
        <f aca="false">IF($R$251,$P$251,IF($U$251,$S$251,NA()))</f>
        <v>8646475.05795071</v>
      </c>
      <c r="W251" s="18" t="n">
        <f aca="false">IF($R$251,$Q$251,IF($U$251,$T$251,NA()))</f>
        <v>13.8784879613636</v>
      </c>
      <c r="X251" s="18" t="n">
        <f aca="false">$R$251</f>
        <v>1</v>
      </c>
      <c r="Y251" s="18" t="n">
        <f aca="false">IF($B$251=1,$H$251,$AI$112*$W$251)</f>
        <v>300000000</v>
      </c>
      <c r="Z251" s="18" t="n">
        <f aca="false">IF($C$251=1,$I$251,$AF$112*$W$251)</f>
        <v>24060459.5328312</v>
      </c>
      <c r="AA251" s="18" t="n">
        <f aca="false">IF($D$251=1,$J$251,$AC$112*$W$251)</f>
        <v>33308371.1072728</v>
      </c>
      <c r="AB251" s="18" t="n">
        <f aca="false">IF($E$251=1,$K$251,$Z$112*$W$251)</f>
        <v>41635463.8840909</v>
      </c>
      <c r="AC251" s="18" t="n">
        <f aca="false">IF($F$251=1,$L$251,$W$112*$W$251)</f>
        <v>15000000</v>
      </c>
      <c r="AD251" s="18" t="n">
        <f aca="false">IF($G$251=1,$M$251,$T$112*$W$251)</f>
        <v>5000000</v>
      </c>
      <c r="AE251" s="18" t="n">
        <f aca="false">($C$5*Assumptions!$B$7/Assumptions!$B$11)</f>
        <v>120000000</v>
      </c>
      <c r="AF251" s="18" t="n">
        <f aca="false">($J$112+$O$112)*$W$251</f>
        <v>3893093.9201231</v>
      </c>
      <c r="AG251" s="18" t="n">
        <f aca="false">Assumptions!$B$20*$W$251</f>
        <v>124906391.652273</v>
      </c>
      <c r="AH251" s="18" t="n">
        <f aca="false">IF($R$251,Assumptions!$B$14*($W$251-Assumptions!$B$13),Assumptions!$B$4)</f>
        <v>32196219.9034091</v>
      </c>
      <c r="AI251" s="18" t="n">
        <f aca="false">$Y$251+$Z$251+$AA$251+$AB$251+$AC$251+$AD$251+$AE$251+$AF$251+$AG$251+$AH$251</f>
        <v>700000000</v>
      </c>
      <c r="AJ251" s="18" t="n">
        <f aca="false">IF(AND(ISNUMBER($V$251),($C$5*Assumptions!$B$7/Assumptions!$B$11)&gt;=Assumptions!$B$67,IF($B$251=1,$Y$251&gt;=INDEX($Y$216:$Y$279,1+$A$251-Assumptions!$B$78),$Y$251&gt;INDEX($Y$216:$Y$279,1+$A$251+Assumptions!$B$78)),IF($C$251=1,$Z$251&gt;=INDEX($Z$216:$Z$279,1+$A$251-Assumptions!$B$79),$Z$251&gt;INDEX($Z$216:$Z$279,1+$A$251+Assumptions!$B$79)),IF($D$251=1,$AA$251&gt;=INDEX($AA$216:$AA$279,1+$A$251-Assumptions!$B$80),$AA$251&gt;INDEX($AA$216:$AA$279,1+$A$251+Assumptions!$B$80)),IF($E$251=1,$AB$251&gt;=INDEX($AB$216:$AB$279,1+$A$251-Assumptions!$B$81),$AB$251&gt;INDEX($AB$216:$AB$279,1+$A$251+Assumptions!$B$81)),IF($F$251=1,$AC$251&gt;=INDEX($AC$216:$AC$279,1+$A$251-Assumptions!$B$82),$AC$251&gt;INDEX($AC$216:$AC$279,1+$A$251+Assumptions!$B$82)),IF($G$251=1,$AD$251&gt;=INDEX($AD$216:$AD$279,1+$A$251-Assumptions!$B$83),$AD$251&gt;INDEX($AD$216:$AD$279,1+$A$251+Assumptions!$B$83))),1,0)</f>
        <v>0</v>
      </c>
      <c r="AK251" s="16"/>
      <c r="AL251" s="16"/>
    </row>
    <row r="252" customFormat="false" ht="23.85" hidden="true" customHeight="false" outlineLevel="0" collapsed="false">
      <c r="A252" s="6" t="n">
        <f aca="false">ROW()-ROW($A$216)+Assumptions!$B$4</f>
        <v>36</v>
      </c>
      <c r="B252" s="18" t="n">
        <f aca="false">MOD(QUOTIENT($A$252,Assumptions!$B$78),2)</f>
        <v>1</v>
      </c>
      <c r="C252" s="18" t="n">
        <f aca="false">MOD(QUOTIENT($A$252,Assumptions!$B$79),2)</f>
        <v>0</v>
      </c>
      <c r="D252" s="18" t="n">
        <f aca="false">MOD(QUOTIENT($A$252,Assumptions!$B$80),2)</f>
        <v>0</v>
      </c>
      <c r="E252" s="18" t="n">
        <f aca="false">MOD(QUOTIENT($A$252,Assumptions!$B$81),2)</f>
        <v>1</v>
      </c>
      <c r="F252" s="18" t="n">
        <f aca="false">MOD(QUOTIENT($A$252,Assumptions!$B$82),2)</f>
        <v>0</v>
      </c>
      <c r="G252" s="18" t="n">
        <f aca="false">MOD(QUOTIENT($A$252,Assumptions!$B$83),2)</f>
        <v>0</v>
      </c>
      <c r="H252" s="18" t="n">
        <f aca="false">IF($B$252=1,MIN(Assumptions!$B$66,MAX(Assumptions!$B$4,Assumptions!$B$24-(Assumptions!$B$4))),Assumptions!$B$4)</f>
        <v>300000000</v>
      </c>
      <c r="I252" s="18" t="n">
        <f aca="false">IF($C$252=1,MIN(Assumptions!$B$61,MAX(Assumptions!$B$4,Assumptions!$B$24-($H$252))),Assumptions!$B$4)</f>
        <v>0</v>
      </c>
      <c r="J252" s="18" t="n">
        <f aca="false">IF($D$252=1,MIN(Assumptions!$B$56,MAX(Assumptions!$B$4,Assumptions!$B$24-($H$252+$I$252))),Assumptions!$B$4)</f>
        <v>0</v>
      </c>
      <c r="K252" s="18" t="n">
        <f aca="false">IF($E$252=1,MIN(Assumptions!$B$51,MAX(Assumptions!$B$4,Assumptions!$B$24-($H$252+$I$252+$J$252))),Assumptions!$B$4)</f>
        <v>30000000</v>
      </c>
      <c r="L252" s="18" t="n">
        <f aca="false">IF($F$252=1,MIN(Assumptions!$B$46,MAX(Assumptions!$B$4,Assumptions!$B$24-($H$252+$I$252+$J$252+$K$252))),Assumptions!$B$4)</f>
        <v>0</v>
      </c>
      <c r="M252" s="18" t="n">
        <f aca="false">IF($G$252=1,MIN(Assumptions!$B$41,MAX(Assumptions!$B$4,Assumptions!$B$24-($H$252+$I$252+$J$252+$K$252+$L$252))),Assumptions!$B$4)</f>
        <v>0</v>
      </c>
      <c r="N252" s="18" t="n">
        <f aca="false">MAX(Assumptions!$B$4,Assumptions!$B$24-($H$252+$I$252+$J$252+$K$252+$L$252+$M$252))</f>
        <v>370000000</v>
      </c>
      <c r="O252" s="18" t="n">
        <f aca="false">$J$112+$O$112+Assumptions!$B$20+IF($B$252=0,$AI$112,Assumptions!$B$4)+IF($C$252=0,$AF$112,Assumptions!$B$4)+IF($D$252=0,$AC$112,Assumptions!$B$4)+IF($E$252=0,$Z$112,Assumptions!$B$4)+IF($F$252=0,$W$112,Assumptions!$B$4)+IF($G$252=0,$T$112,Assumptions!$B$4)</f>
        <v>23414164.1892672</v>
      </c>
      <c r="P252" s="18" t="n">
        <f aca="false">IF(($N$252+Assumptions!$B$14*Assumptions!$B$13)&gt;($C$5*Assumptions!$B$7/Assumptions!$B$11),($C$5*Assumptions!$B$7/Assumptions!$B$11)*($O$252+Assumptions!$B$14)/($N$252+Assumptions!$B$14*Assumptions!$B$13-($C$5*Assumptions!$B$7/Assumptions!$B$11)),NA())</f>
        <v>12315642.3869785</v>
      </c>
      <c r="Q252" s="18" t="n">
        <f aca="false">IFERROR(($N$252+Assumptions!$B$14*Assumptions!$B$13)/($O$252+Assumptions!$B$14+$P$252),NA())</f>
        <v>9.74370611206428</v>
      </c>
      <c r="R252" s="18" t="n">
        <f aca="false">AND(ISNUMBER($P$252),$P$252&gt;Assumptions!$B$4,$Q$252&gt;Assumptions!$B$13)</f>
        <v>1</v>
      </c>
      <c r="S252" s="18" t="n">
        <f aca="false">IF($N$252&gt;($C$5*Assumptions!$B$7/Assumptions!$B$11),($C$5*Assumptions!$B$7/Assumptions!$B$11)*$O$252/($N$252-($C$5*Assumptions!$B$7/Assumptions!$B$11)),NA())</f>
        <v>11238798.8108482</v>
      </c>
      <c r="T252" s="18" t="n">
        <f aca="false">IFERROR($N$252/($O$252+$S$252),NA())</f>
        <v>10.6772976382645</v>
      </c>
      <c r="U252" s="18" t="n">
        <f aca="false">AND(ISNUMBER($S$252),$S$252&gt;Assumptions!$B$4,$T$252&lt;=Assumptions!$B$13)</f>
        <v>0</v>
      </c>
      <c r="V252" s="18" t="n">
        <f aca="false">IF($R$252,$P$252,IF($U$252,$S$252,NA()))</f>
        <v>12315642.3869785</v>
      </c>
      <c r="W252" s="18" t="n">
        <f aca="false">IF($R$252,$Q$252,IF($U$252,$T$252,NA()))</f>
        <v>9.74370611206428</v>
      </c>
      <c r="X252" s="18" t="n">
        <f aca="false">$R$252</f>
        <v>1</v>
      </c>
      <c r="Y252" s="18" t="n">
        <f aca="false">IF($B$252=1,$H$252,$AI$112*$W$252)</f>
        <v>300000000</v>
      </c>
      <c r="Z252" s="18" t="n">
        <f aca="false">IF($C$252=1,$I$252,$AF$112*$W$252)</f>
        <v>16892189.3553372</v>
      </c>
      <c r="AA252" s="18" t="n">
        <f aca="false">IF($D$252=1,$J$252,$AC$112*$W$252)</f>
        <v>23384894.6689543</v>
      </c>
      <c r="AB252" s="18" t="n">
        <f aca="false">IF($E$252=1,$K$252,$Z$112*$W$252)</f>
        <v>30000000</v>
      </c>
      <c r="AC252" s="18" t="n">
        <f aca="false">IF($F$252=1,$L$252,$W$112*$W$252)</f>
        <v>48718530.5603214</v>
      </c>
      <c r="AD252" s="18" t="n">
        <f aca="false">IF($G$252=1,$M$252,$T$112*$W$252)</f>
        <v>48718530.5603214</v>
      </c>
      <c r="AE252" s="18" t="n">
        <f aca="false">($C$5*Assumptions!$B$7/Assumptions!$B$11)</f>
        <v>120000000</v>
      </c>
      <c r="AF252" s="18" t="n">
        <f aca="false">($J$112+$O$112)*$W$252</f>
        <v>2733234.56632638</v>
      </c>
      <c r="AG252" s="18" t="n">
        <f aca="false">Assumptions!$B$20*$W$252</f>
        <v>87693355.0085785</v>
      </c>
      <c r="AH252" s="18" t="n">
        <f aca="false">IF($R$252,Assumptions!$B$14*($W$252-Assumptions!$B$13),Assumptions!$B$4)</f>
        <v>21859265.2801607</v>
      </c>
      <c r="AI252" s="18" t="n">
        <f aca="false">$Y$252+$Z$252+$AA$252+$AB$252+$AC$252+$AD$252+$AE$252+$AF$252+$AG$252+$AH$252</f>
        <v>700000000</v>
      </c>
      <c r="AJ252" s="18" t="n">
        <f aca="false">IF(AND(ISNUMBER($V$252),($C$5*Assumptions!$B$7/Assumptions!$B$11)&gt;=Assumptions!$B$67,IF($B$252=1,$Y$252&gt;=INDEX($Y$216:$Y$279,1+$A$252-Assumptions!$B$78),$Y$252&gt;INDEX($Y$216:$Y$279,1+$A$252+Assumptions!$B$78)),IF($C$252=1,$Z$252&gt;=INDEX($Z$216:$Z$279,1+$A$252-Assumptions!$B$79),$Z$252&gt;INDEX($Z$216:$Z$279,1+$A$252+Assumptions!$B$79)),IF($D$252=1,$AA$252&gt;=INDEX($AA$216:$AA$279,1+$A$252-Assumptions!$B$80),$AA$252&gt;INDEX($AA$216:$AA$279,1+$A$252+Assumptions!$B$80)),IF($E$252=1,$AB$252&gt;=INDEX($AB$216:$AB$279,1+$A$252-Assumptions!$B$81),$AB$252&gt;INDEX($AB$216:$AB$279,1+$A$252+Assumptions!$B$81)),IF($F$252=1,$AC$252&gt;=INDEX($AC$216:$AC$279,1+$A$252-Assumptions!$B$82),$AC$252&gt;INDEX($AC$216:$AC$279,1+$A$252+Assumptions!$B$82)),IF($G$252=1,$AD$252&gt;=INDEX($AD$216:$AD$279,1+$A$252-Assumptions!$B$83),$AD$252&gt;INDEX($AD$216:$AD$279,1+$A$252+Assumptions!$B$83))),1,0)</f>
        <v>0</v>
      </c>
      <c r="AK252" s="16"/>
      <c r="AL252" s="16"/>
    </row>
    <row r="253" customFormat="false" ht="23.85" hidden="true" customHeight="false" outlineLevel="0" collapsed="false">
      <c r="A253" s="6" t="n">
        <f aca="false">ROW()-ROW($A$216)+Assumptions!$B$4</f>
        <v>37</v>
      </c>
      <c r="B253" s="18" t="n">
        <f aca="false">MOD(QUOTIENT($A$253,Assumptions!$B$78),2)</f>
        <v>1</v>
      </c>
      <c r="C253" s="18" t="n">
        <f aca="false">MOD(QUOTIENT($A$253,Assumptions!$B$79),2)</f>
        <v>0</v>
      </c>
      <c r="D253" s="18" t="n">
        <f aca="false">MOD(QUOTIENT($A$253,Assumptions!$B$80),2)</f>
        <v>0</v>
      </c>
      <c r="E253" s="18" t="n">
        <f aca="false">MOD(QUOTIENT($A$253,Assumptions!$B$81),2)</f>
        <v>1</v>
      </c>
      <c r="F253" s="18" t="n">
        <f aca="false">MOD(QUOTIENT($A$253,Assumptions!$B$82),2)</f>
        <v>0</v>
      </c>
      <c r="G253" s="18" t="n">
        <f aca="false">MOD(QUOTIENT($A$253,Assumptions!$B$83),2)</f>
        <v>1</v>
      </c>
      <c r="H253" s="18" t="n">
        <f aca="false">IF($B$253=1,MIN(Assumptions!$B$66,MAX(Assumptions!$B$4,Assumptions!$B$24-(Assumptions!$B$4))),Assumptions!$B$4)</f>
        <v>300000000</v>
      </c>
      <c r="I253" s="18" t="n">
        <f aca="false">IF($C$253=1,MIN(Assumptions!$B$61,MAX(Assumptions!$B$4,Assumptions!$B$24-($H$253))),Assumptions!$B$4)</f>
        <v>0</v>
      </c>
      <c r="J253" s="18" t="n">
        <f aca="false">IF($D$253=1,MIN(Assumptions!$B$56,MAX(Assumptions!$B$4,Assumptions!$B$24-($H$253+$I$253))),Assumptions!$B$4)</f>
        <v>0</v>
      </c>
      <c r="K253" s="18" t="n">
        <f aca="false">IF($E$253=1,MIN(Assumptions!$B$51,MAX(Assumptions!$B$4,Assumptions!$B$24-($H$253+$I$253+$J$253))),Assumptions!$B$4)</f>
        <v>30000000</v>
      </c>
      <c r="L253" s="18" t="n">
        <f aca="false">IF($F$253=1,MIN(Assumptions!$B$46,MAX(Assumptions!$B$4,Assumptions!$B$24-($H$253+$I$253+$J$253+$K$253))),Assumptions!$B$4)</f>
        <v>0</v>
      </c>
      <c r="M253" s="18" t="n">
        <f aca="false">IF($G$253=1,MIN(Assumptions!$B$41,MAX(Assumptions!$B$4,Assumptions!$B$24-($H$253+$I$253+$J$253+$K$253+$L$253))),Assumptions!$B$4)</f>
        <v>5000000</v>
      </c>
      <c r="N253" s="18" t="n">
        <f aca="false">MAX(Assumptions!$B$4,Assumptions!$B$24-($H$253+$I$253+$J$253+$K$253+$L$253+$M$253))</f>
        <v>365000000</v>
      </c>
      <c r="O253" s="18" t="n">
        <f aca="false">$J$112+$O$112+Assumptions!$B$20+IF($B$253=0,$AI$112,Assumptions!$B$4)+IF($C$253=0,$AF$112,Assumptions!$B$4)+IF($D$253=0,$AC$112,Assumptions!$B$4)+IF($E$253=0,$Z$112,Assumptions!$B$4)+IF($F$253=0,$W$112,Assumptions!$B$4)+IF($G$253=0,$T$112,Assumptions!$B$4)</f>
        <v>18414164.1892672</v>
      </c>
      <c r="P253" s="18" t="n">
        <f aca="false">IF(($N$253+Assumptions!$B$14*Assumptions!$B$13)&gt;($C$5*Assumptions!$B$7/Assumptions!$B$11),($C$5*Assumptions!$B$7/Assumptions!$B$11)*($O$253+Assumptions!$B$14)/($N$253+Assumptions!$B$14*Assumptions!$B$13-($C$5*Assumptions!$B$7/Assumptions!$B$11)),NA())</f>
        <v>10140200.8190386</v>
      </c>
      <c r="Q253" s="18" t="n">
        <f aca="false">IFERROR(($N$253+Assumptions!$B$14*Assumptions!$B$13)/($O$253+Assumptions!$B$14+$P$253),NA())</f>
        <v>11.8340851568438</v>
      </c>
      <c r="R253" s="18" t="n">
        <f aca="false">AND(ISNUMBER($P$253),$P$253&gt;Assumptions!$B$4,$Q$253&gt;Assumptions!$B$13)</f>
        <v>1</v>
      </c>
      <c r="S253" s="18" t="n">
        <f aca="false">IF($N$253&gt;($C$5*Assumptions!$B$7/Assumptions!$B$11),($C$5*Assumptions!$B$7/Assumptions!$B$11)*$O$253/($N$253-($C$5*Assumptions!$B$7/Assumptions!$B$11)),NA())</f>
        <v>9019182.46004923</v>
      </c>
      <c r="T253" s="18" t="n">
        <f aca="false">IFERROR($N$253/($O$253+$S$253),NA())</f>
        <v>13.3049753158387</v>
      </c>
      <c r="U253" s="18" t="n">
        <f aca="false">AND(ISNUMBER($S$253),$S$253&gt;Assumptions!$B$4,$T$253&lt;=Assumptions!$B$13)</f>
        <v>0</v>
      </c>
      <c r="V253" s="18" t="n">
        <f aca="false">IF($R$253,$P$253,IF($U$253,$S$253,NA()))</f>
        <v>10140200.8190386</v>
      </c>
      <c r="W253" s="18" t="n">
        <f aca="false">IF($R$253,$Q$253,IF($U$253,$T$253,NA()))</f>
        <v>11.8340851568438</v>
      </c>
      <c r="X253" s="18" t="n">
        <f aca="false">$R$253</f>
        <v>1</v>
      </c>
      <c r="Y253" s="18" t="n">
        <f aca="false">IF($B$253=1,$H$253,$AI$112*$W$253)</f>
        <v>300000000</v>
      </c>
      <c r="Z253" s="18" t="n">
        <f aca="false">IF($C$253=1,$I$253,$AF$112*$W$253)</f>
        <v>20516177.8298175</v>
      </c>
      <c r="AA253" s="18" t="n">
        <f aca="false">IF($D$253=1,$J$253,$AC$112*$W$253)</f>
        <v>28401804.376425</v>
      </c>
      <c r="AB253" s="18" t="n">
        <f aca="false">IF($E$253=1,$K$253,$Z$112*$W$253)</f>
        <v>30000000</v>
      </c>
      <c r="AC253" s="18" t="n">
        <f aca="false">IF($F$253=1,$L$253,$W$112*$W$253)</f>
        <v>59170425.7842188</v>
      </c>
      <c r="AD253" s="18" t="n">
        <f aca="false">IF($G$253=1,$M$253,$T$112*$W$253)</f>
        <v>5000000</v>
      </c>
      <c r="AE253" s="18" t="n">
        <f aca="false">($C$5*Assumptions!$B$7/Assumptions!$B$11)</f>
        <v>120000000</v>
      </c>
      <c r="AF253" s="18" t="n">
        <f aca="false">($J$112+$O$112)*$W$253</f>
        <v>3319612.70583547</v>
      </c>
      <c r="AG253" s="18" t="n">
        <f aca="false">Assumptions!$B$20*$W$253</f>
        <v>106506766.411594</v>
      </c>
      <c r="AH253" s="18" t="n">
        <f aca="false">IF($R$253,Assumptions!$B$14*($W$253-Assumptions!$B$13),Assumptions!$B$4)</f>
        <v>27085212.8921094</v>
      </c>
      <c r="AI253" s="18" t="n">
        <f aca="false">$Y$253+$Z$253+$AA$253+$AB$253+$AC$253+$AD$253+$AE$253+$AF$253+$AG$253+$AH$253</f>
        <v>700000000</v>
      </c>
      <c r="AJ253" s="18" t="n">
        <f aca="false">IF(AND(ISNUMBER($V$253),($C$5*Assumptions!$B$7/Assumptions!$B$11)&gt;=Assumptions!$B$67,IF($B$253=1,$Y$253&gt;=INDEX($Y$216:$Y$279,1+$A$253-Assumptions!$B$78),$Y$253&gt;INDEX($Y$216:$Y$279,1+$A$253+Assumptions!$B$78)),IF($C$253=1,$Z$253&gt;=INDEX($Z$216:$Z$279,1+$A$253-Assumptions!$B$79),$Z$253&gt;INDEX($Z$216:$Z$279,1+$A$253+Assumptions!$B$79)),IF($D$253=1,$AA$253&gt;=INDEX($AA$216:$AA$279,1+$A$253-Assumptions!$B$80),$AA$253&gt;INDEX($AA$216:$AA$279,1+$A$253+Assumptions!$B$80)),IF($E$253=1,$AB$253&gt;=INDEX($AB$216:$AB$279,1+$A$253-Assumptions!$B$81),$AB$253&gt;INDEX($AB$216:$AB$279,1+$A$253+Assumptions!$B$81)),IF($F$253=1,$AC$253&gt;=INDEX($AC$216:$AC$279,1+$A$253-Assumptions!$B$82),$AC$253&gt;INDEX($AC$216:$AC$279,1+$A$253+Assumptions!$B$82)),IF($G$253=1,$AD$253&gt;=INDEX($AD$216:$AD$279,1+$A$253-Assumptions!$B$83),$AD$253&gt;INDEX($AD$216:$AD$279,1+$A$253+Assumptions!$B$83))),1,0)</f>
        <v>0</v>
      </c>
      <c r="AK253" s="16"/>
      <c r="AL253" s="16"/>
    </row>
    <row r="254" customFormat="false" ht="23.85" hidden="true" customHeight="false" outlineLevel="0" collapsed="false">
      <c r="A254" s="6" t="n">
        <f aca="false">ROW()-ROW($A$216)+Assumptions!$B$4</f>
        <v>38</v>
      </c>
      <c r="B254" s="18" t="n">
        <f aca="false">MOD(QUOTIENT($A$254,Assumptions!$B$78),2)</f>
        <v>1</v>
      </c>
      <c r="C254" s="18" t="n">
        <f aca="false">MOD(QUOTIENT($A$254,Assumptions!$B$79),2)</f>
        <v>0</v>
      </c>
      <c r="D254" s="18" t="n">
        <f aca="false">MOD(QUOTIENT($A$254,Assumptions!$B$80),2)</f>
        <v>0</v>
      </c>
      <c r="E254" s="18" t="n">
        <f aca="false">MOD(QUOTIENT($A$254,Assumptions!$B$81),2)</f>
        <v>1</v>
      </c>
      <c r="F254" s="18" t="n">
        <f aca="false">MOD(QUOTIENT($A$254,Assumptions!$B$82),2)</f>
        <v>1</v>
      </c>
      <c r="G254" s="18" t="n">
        <f aca="false">MOD(QUOTIENT($A$254,Assumptions!$B$83),2)</f>
        <v>0</v>
      </c>
      <c r="H254" s="18" t="n">
        <f aca="false">IF($B$254=1,MIN(Assumptions!$B$66,MAX(Assumptions!$B$4,Assumptions!$B$24-(Assumptions!$B$4))),Assumptions!$B$4)</f>
        <v>300000000</v>
      </c>
      <c r="I254" s="18" t="n">
        <f aca="false">IF($C$254=1,MIN(Assumptions!$B$61,MAX(Assumptions!$B$4,Assumptions!$B$24-($H$254))),Assumptions!$B$4)</f>
        <v>0</v>
      </c>
      <c r="J254" s="18" t="n">
        <f aca="false">IF($D$254=1,MIN(Assumptions!$B$56,MAX(Assumptions!$B$4,Assumptions!$B$24-($H$254+$I$254))),Assumptions!$B$4)</f>
        <v>0</v>
      </c>
      <c r="K254" s="18" t="n">
        <f aca="false">IF($E$254=1,MIN(Assumptions!$B$51,MAX(Assumptions!$B$4,Assumptions!$B$24-($H$254+$I$254+$J$254))),Assumptions!$B$4)</f>
        <v>30000000</v>
      </c>
      <c r="L254" s="18" t="n">
        <f aca="false">IF($F$254=1,MIN(Assumptions!$B$46,MAX(Assumptions!$B$4,Assumptions!$B$24-($H$254+$I$254+$J$254+$K$254))),Assumptions!$B$4)</f>
        <v>15000000</v>
      </c>
      <c r="M254" s="18" t="n">
        <f aca="false">IF($G$254=1,MIN(Assumptions!$B$41,MAX(Assumptions!$B$4,Assumptions!$B$24-($H$254+$I$254+$J$254+$K$254+$L$254))),Assumptions!$B$4)</f>
        <v>0</v>
      </c>
      <c r="N254" s="18" t="n">
        <f aca="false">MAX(Assumptions!$B$4,Assumptions!$B$24-($H$254+$I$254+$J$254+$K$254+$L$254+$M$254))</f>
        <v>355000000</v>
      </c>
      <c r="O254" s="18" t="n">
        <f aca="false">$J$112+$O$112+Assumptions!$B$20+IF($B$254=0,$AI$112,Assumptions!$B$4)+IF($C$254=0,$AF$112,Assumptions!$B$4)+IF($D$254=0,$AC$112,Assumptions!$B$4)+IF($E$254=0,$Z$112,Assumptions!$B$4)+IF($F$254=0,$W$112,Assumptions!$B$4)+IF($G$254=0,$T$112,Assumptions!$B$4)</f>
        <v>18414164.1892672</v>
      </c>
      <c r="P254" s="18" t="n">
        <f aca="false">IF(($N$254+Assumptions!$B$14*Assumptions!$B$13)&gt;($C$5*Assumptions!$B$7/Assumptions!$B$11),($C$5*Assumptions!$B$7/Assumptions!$B$11)*($O$254+Assumptions!$B$14)/($N$254+Assumptions!$B$14*Assumptions!$B$13-($C$5*Assumptions!$B$7/Assumptions!$B$11)),NA())</f>
        <v>10567156.6429982</v>
      </c>
      <c r="Q254" s="18" t="n">
        <f aca="false">IFERROR(($N$254+Assumptions!$B$14*Assumptions!$B$13)/($O$254+Assumptions!$B$14+$P$254),NA())</f>
        <v>11.3559403020218</v>
      </c>
      <c r="R254" s="18" t="n">
        <f aca="false">AND(ISNUMBER($P$254),$P$254&gt;Assumptions!$B$4,$Q$254&gt;Assumptions!$B$13)</f>
        <v>1</v>
      </c>
      <c r="S254" s="18" t="n">
        <f aca="false">IF($N$254&gt;($C$5*Assumptions!$B$7/Assumptions!$B$11),($C$5*Assumptions!$B$7/Assumptions!$B$11)*$O$254/($N$254-($C$5*Assumptions!$B$7/Assumptions!$B$11)),NA())</f>
        <v>9402977.4583492</v>
      </c>
      <c r="T254" s="18" t="n">
        <f aca="false">IFERROR($N$254/($O$254+$S$254),NA())</f>
        <v>12.7619150988657</v>
      </c>
      <c r="U254" s="18" t="n">
        <f aca="false">AND(ISNUMBER($S$254),$S$254&gt;Assumptions!$B$4,$T$254&lt;=Assumptions!$B$13)</f>
        <v>0</v>
      </c>
      <c r="V254" s="18" t="n">
        <f aca="false">IF($R$254,$P$254,IF($U$254,$S$254,NA()))</f>
        <v>10567156.6429982</v>
      </c>
      <c r="W254" s="18" t="n">
        <f aca="false">IF($R$254,$Q$254,IF($U$254,$T$254,NA()))</f>
        <v>11.3559403020218</v>
      </c>
      <c r="X254" s="18" t="n">
        <f aca="false">$R$254</f>
        <v>1</v>
      </c>
      <c r="Y254" s="18" t="n">
        <f aca="false">IF($B$254=1,$H$254,$AI$112*$W$254)</f>
        <v>300000000</v>
      </c>
      <c r="Z254" s="18" t="n">
        <f aca="false">IF($C$254=1,$I$254,$AF$112*$W$254)</f>
        <v>19687241.3518451</v>
      </c>
      <c r="AA254" s="18" t="n">
        <f aca="false">IF($D$254=1,$J$254,$AC$112*$W$254)</f>
        <v>27254256.7248523</v>
      </c>
      <c r="AB254" s="18" t="n">
        <f aca="false">IF($E$254=1,$K$254,$Z$112*$W$254)</f>
        <v>30000000</v>
      </c>
      <c r="AC254" s="18" t="n">
        <f aca="false">IF($F$254=1,$L$254,$W$112*$W$254)</f>
        <v>15000000</v>
      </c>
      <c r="AD254" s="18" t="n">
        <f aca="false">IF($G$254=1,$M$254,$T$112*$W$254)</f>
        <v>56779701.510109</v>
      </c>
      <c r="AE254" s="18" t="n">
        <f aca="false">($C$5*Assumptions!$B$7/Assumptions!$B$11)</f>
        <v>120000000</v>
      </c>
      <c r="AF254" s="18" t="n">
        <f aca="false">($J$112+$O$112)*$W$254</f>
        <v>3185486.93994313</v>
      </c>
      <c r="AG254" s="18" t="n">
        <f aca="false">Assumptions!$B$20*$W$254</f>
        <v>102203462.718196</v>
      </c>
      <c r="AH254" s="18" t="n">
        <f aca="false">IF($R$254,Assumptions!$B$14*($W$254-Assumptions!$B$13),Assumptions!$B$4)</f>
        <v>25889850.7550545</v>
      </c>
      <c r="AI254" s="18" t="n">
        <f aca="false">$Y$254+$Z$254+$AA$254+$AB$254+$AC$254+$AD$254+$AE$254+$AF$254+$AG$254+$AH$254</f>
        <v>700000000</v>
      </c>
      <c r="AJ254" s="18" t="n">
        <f aca="false">IF(AND(ISNUMBER($V$254),($C$5*Assumptions!$B$7/Assumptions!$B$11)&gt;=Assumptions!$B$67,IF($B$254=1,$Y$254&gt;=INDEX($Y$216:$Y$279,1+$A$254-Assumptions!$B$78),$Y$254&gt;INDEX($Y$216:$Y$279,1+$A$254+Assumptions!$B$78)),IF($C$254=1,$Z$254&gt;=INDEX($Z$216:$Z$279,1+$A$254-Assumptions!$B$79),$Z$254&gt;INDEX($Z$216:$Z$279,1+$A$254+Assumptions!$B$79)),IF($D$254=1,$AA$254&gt;=INDEX($AA$216:$AA$279,1+$A$254-Assumptions!$B$80),$AA$254&gt;INDEX($AA$216:$AA$279,1+$A$254+Assumptions!$B$80)),IF($E$254=1,$AB$254&gt;=INDEX($AB$216:$AB$279,1+$A$254-Assumptions!$B$81),$AB$254&gt;INDEX($AB$216:$AB$279,1+$A$254+Assumptions!$B$81)),IF($F$254=1,$AC$254&gt;=INDEX($AC$216:$AC$279,1+$A$254-Assumptions!$B$82),$AC$254&gt;INDEX($AC$216:$AC$279,1+$A$254+Assumptions!$B$82)),IF($G$254=1,$AD$254&gt;=INDEX($AD$216:$AD$279,1+$A$254-Assumptions!$B$83),$AD$254&gt;INDEX($AD$216:$AD$279,1+$A$254+Assumptions!$B$83))),1,0)</f>
        <v>0</v>
      </c>
      <c r="AK254" s="16"/>
      <c r="AL254" s="16"/>
    </row>
    <row r="255" customFormat="false" ht="23.85" hidden="true" customHeight="false" outlineLevel="0" collapsed="false">
      <c r="A255" s="6" t="n">
        <f aca="false">ROW()-ROW($A$216)+Assumptions!$B$4</f>
        <v>39</v>
      </c>
      <c r="B255" s="18" t="n">
        <f aca="false">MOD(QUOTIENT($A$255,Assumptions!$B$78),2)</f>
        <v>1</v>
      </c>
      <c r="C255" s="18" t="n">
        <f aca="false">MOD(QUOTIENT($A$255,Assumptions!$B$79),2)</f>
        <v>0</v>
      </c>
      <c r="D255" s="18" t="n">
        <f aca="false">MOD(QUOTIENT($A$255,Assumptions!$B$80),2)</f>
        <v>0</v>
      </c>
      <c r="E255" s="18" t="n">
        <f aca="false">MOD(QUOTIENT($A$255,Assumptions!$B$81),2)</f>
        <v>1</v>
      </c>
      <c r="F255" s="18" t="n">
        <f aca="false">MOD(QUOTIENT($A$255,Assumptions!$B$82),2)</f>
        <v>1</v>
      </c>
      <c r="G255" s="18" t="n">
        <f aca="false">MOD(QUOTIENT($A$255,Assumptions!$B$83),2)</f>
        <v>1</v>
      </c>
      <c r="H255" s="18" t="n">
        <f aca="false">IF($B$255=1,MIN(Assumptions!$B$66,MAX(Assumptions!$B$4,Assumptions!$B$24-(Assumptions!$B$4))),Assumptions!$B$4)</f>
        <v>300000000</v>
      </c>
      <c r="I255" s="18" t="n">
        <f aca="false">IF($C$255=1,MIN(Assumptions!$B$61,MAX(Assumptions!$B$4,Assumptions!$B$24-($H$255))),Assumptions!$B$4)</f>
        <v>0</v>
      </c>
      <c r="J255" s="18" t="n">
        <f aca="false">IF($D$255=1,MIN(Assumptions!$B$56,MAX(Assumptions!$B$4,Assumptions!$B$24-($H$255+$I$255))),Assumptions!$B$4)</f>
        <v>0</v>
      </c>
      <c r="K255" s="18" t="n">
        <f aca="false">IF($E$255=1,MIN(Assumptions!$B$51,MAX(Assumptions!$B$4,Assumptions!$B$24-($H$255+$I$255+$J$255))),Assumptions!$B$4)</f>
        <v>30000000</v>
      </c>
      <c r="L255" s="18" t="n">
        <f aca="false">IF($F$255=1,MIN(Assumptions!$B$46,MAX(Assumptions!$B$4,Assumptions!$B$24-($H$255+$I$255+$J$255+$K$255))),Assumptions!$B$4)</f>
        <v>15000000</v>
      </c>
      <c r="M255" s="18" t="n">
        <f aca="false">IF($G$255=1,MIN(Assumptions!$B$41,MAX(Assumptions!$B$4,Assumptions!$B$24-($H$255+$I$255+$J$255+$K$255+$L$255))),Assumptions!$B$4)</f>
        <v>5000000</v>
      </c>
      <c r="N255" s="18" t="n">
        <f aca="false">MAX(Assumptions!$B$4,Assumptions!$B$24-($H$255+$I$255+$J$255+$K$255+$L$255+$M$255))</f>
        <v>350000000</v>
      </c>
      <c r="O255" s="18" t="n">
        <f aca="false">$J$112+$O$112+Assumptions!$B$20+IF($B$255=0,$AI$112,Assumptions!$B$4)+IF($C$255=0,$AF$112,Assumptions!$B$4)+IF($D$255=0,$AC$112,Assumptions!$B$4)+IF($E$255=0,$Z$112,Assumptions!$B$4)+IF($F$255=0,$W$112,Assumptions!$B$4)+IF($G$255=0,$T$112,Assumptions!$B$4)</f>
        <v>13414164.1892672</v>
      </c>
      <c r="P255" s="18" t="n">
        <f aca="false">IF(($N$255+Assumptions!$B$14*Assumptions!$B$13)&gt;($C$5*Assumptions!$B$7/Assumptions!$B$11),($C$5*Assumptions!$B$7/Assumptions!$B$11)*($O$255+Assumptions!$B$14)/($N$255+Assumptions!$B$14*Assumptions!$B$13-($C$5*Assumptions!$B$7/Assumptions!$B$11)),NA())</f>
        <v>8213762.16220242</v>
      </c>
      <c r="Q255" s="18" t="n">
        <f aca="false">IFERROR(($N$255+Assumptions!$B$14*Assumptions!$B$13)/($O$255+Assumptions!$B$14+$P$255),NA())</f>
        <v>14.6096268226768</v>
      </c>
      <c r="R255" s="18" t="n">
        <f aca="false">AND(ISNUMBER($P$255),$P$255&gt;Assumptions!$B$4,$Q$255&gt;Assumptions!$B$13)</f>
        <v>1</v>
      </c>
      <c r="S255" s="18" t="n">
        <f aca="false">IF($N$255&gt;($C$5*Assumptions!$B$7/Assumptions!$B$11),($C$5*Assumptions!$B$7/Assumptions!$B$11)*$O$255/($N$255-($C$5*Assumptions!$B$7/Assumptions!$B$11)),NA())</f>
        <v>6998694.35961766</v>
      </c>
      <c r="T255" s="18" t="n">
        <f aca="false">IFERROR($N$255/($O$255+$S$255),NA())</f>
        <v>17.1460552260144</v>
      </c>
      <c r="U255" s="18" t="n">
        <f aca="false">AND(ISNUMBER($S$255),$S$255&gt;Assumptions!$B$4,$T$255&lt;=Assumptions!$B$13)</f>
        <v>0</v>
      </c>
      <c r="V255" s="18" t="n">
        <f aca="false">IF($R$255,$P$255,IF($U$255,$S$255,NA()))</f>
        <v>8213762.16220242</v>
      </c>
      <c r="W255" s="18" t="n">
        <f aca="false">IF($R$255,$Q$255,IF($U$255,$T$255,NA()))</f>
        <v>14.6096268226768</v>
      </c>
      <c r="X255" s="18" t="n">
        <f aca="false">$R$255</f>
        <v>1</v>
      </c>
      <c r="Y255" s="18" t="n">
        <f aca="false">IF($B$255=1,$H$255,$AI$112*$W$255)</f>
        <v>300000000</v>
      </c>
      <c r="Z255" s="18" t="n">
        <f aca="false">IF($C$255=1,$I$255,$AF$112*$W$255)</f>
        <v>25327999.4142994</v>
      </c>
      <c r="AA255" s="18" t="n">
        <f aca="false">IF($D$255=1,$J$255,$AC$112*$W$255)</f>
        <v>35063104.3744243</v>
      </c>
      <c r="AB255" s="18" t="n">
        <f aca="false">IF($E$255=1,$K$255,$Z$112*$W$255)</f>
        <v>30000000</v>
      </c>
      <c r="AC255" s="18" t="n">
        <f aca="false">IF($F$255=1,$L$255,$W$112*$W$255)</f>
        <v>15000000</v>
      </c>
      <c r="AD255" s="18" t="n">
        <f aca="false">IF($G$255=1,$M$255,$T$112*$W$255)</f>
        <v>5000000</v>
      </c>
      <c r="AE255" s="18" t="n">
        <f aca="false">($C$5*Assumptions!$B$7/Assumptions!$B$11)</f>
        <v>120000000</v>
      </c>
      <c r="AF255" s="18" t="n">
        <f aca="false">($J$112+$O$112)*$W$255</f>
        <v>4098187.75049337</v>
      </c>
      <c r="AG255" s="18" t="n">
        <f aca="false">Assumptions!$B$20*$W$255</f>
        <v>131486641.404091</v>
      </c>
      <c r="AH255" s="18" t="n">
        <f aca="false">IF($R$255,Assumptions!$B$14*($W$255-Assumptions!$B$13),Assumptions!$B$4)</f>
        <v>34024067.0566919</v>
      </c>
      <c r="AI255" s="18" t="n">
        <f aca="false">$Y$255+$Z$255+$AA$255+$AB$255+$AC$255+$AD$255+$AE$255+$AF$255+$AG$255+$AH$255</f>
        <v>700000000</v>
      </c>
      <c r="AJ255" s="18" t="n">
        <f aca="false">IF(AND(ISNUMBER($V$255),($C$5*Assumptions!$B$7/Assumptions!$B$11)&gt;=Assumptions!$B$67,IF($B$255=1,$Y$255&gt;=INDEX($Y$216:$Y$279,1+$A$255-Assumptions!$B$78),$Y$255&gt;INDEX($Y$216:$Y$279,1+$A$255+Assumptions!$B$78)),IF($C$255=1,$Z$255&gt;=INDEX($Z$216:$Z$279,1+$A$255-Assumptions!$B$79),$Z$255&gt;INDEX($Z$216:$Z$279,1+$A$255+Assumptions!$B$79)),IF($D$255=1,$AA$255&gt;=INDEX($AA$216:$AA$279,1+$A$255-Assumptions!$B$80),$AA$255&gt;INDEX($AA$216:$AA$279,1+$A$255+Assumptions!$B$80)),IF($E$255=1,$AB$255&gt;=INDEX($AB$216:$AB$279,1+$A$255-Assumptions!$B$81),$AB$255&gt;INDEX($AB$216:$AB$279,1+$A$255+Assumptions!$B$81)),IF($F$255=1,$AC$255&gt;=INDEX($AC$216:$AC$279,1+$A$255-Assumptions!$B$82),$AC$255&gt;INDEX($AC$216:$AC$279,1+$A$255+Assumptions!$B$82)),IF($G$255=1,$AD$255&gt;=INDEX($AD$216:$AD$279,1+$A$255-Assumptions!$B$83),$AD$255&gt;INDEX($AD$216:$AD$279,1+$A$255+Assumptions!$B$83))),1,0)</f>
        <v>0</v>
      </c>
      <c r="AK255" s="16"/>
      <c r="AL255" s="16"/>
    </row>
    <row r="256" customFormat="false" ht="23.85" hidden="true" customHeight="false" outlineLevel="0" collapsed="false">
      <c r="A256" s="6" t="n">
        <f aca="false">ROW()-ROW($A$216)+Assumptions!$B$4</f>
        <v>40</v>
      </c>
      <c r="B256" s="18" t="n">
        <f aca="false">MOD(QUOTIENT($A$256,Assumptions!$B$78),2)</f>
        <v>1</v>
      </c>
      <c r="C256" s="18" t="n">
        <f aca="false">MOD(QUOTIENT($A$256,Assumptions!$B$79),2)</f>
        <v>0</v>
      </c>
      <c r="D256" s="18" t="n">
        <f aca="false">MOD(QUOTIENT($A$256,Assumptions!$B$80),2)</f>
        <v>1</v>
      </c>
      <c r="E256" s="18" t="n">
        <f aca="false">MOD(QUOTIENT($A$256,Assumptions!$B$81),2)</f>
        <v>0</v>
      </c>
      <c r="F256" s="18" t="n">
        <f aca="false">MOD(QUOTIENT($A$256,Assumptions!$B$82),2)</f>
        <v>0</v>
      </c>
      <c r="G256" s="18" t="n">
        <f aca="false">MOD(QUOTIENT($A$256,Assumptions!$B$83),2)</f>
        <v>0</v>
      </c>
      <c r="H256" s="18" t="n">
        <f aca="false">IF($B$256=1,MIN(Assumptions!$B$66,MAX(Assumptions!$B$4,Assumptions!$B$24-(Assumptions!$B$4))),Assumptions!$B$4)</f>
        <v>300000000</v>
      </c>
      <c r="I256" s="18" t="n">
        <f aca="false">IF($C$256=1,MIN(Assumptions!$B$61,MAX(Assumptions!$B$4,Assumptions!$B$24-($H$256))),Assumptions!$B$4)</f>
        <v>0</v>
      </c>
      <c r="J256" s="18" t="n">
        <f aca="false">IF($D$256=1,MIN(Assumptions!$B$56,MAX(Assumptions!$B$4,Assumptions!$B$24-($H$256+$I$256))),Assumptions!$B$4)</f>
        <v>60000000</v>
      </c>
      <c r="K256" s="18" t="n">
        <f aca="false">IF($E$256=1,MIN(Assumptions!$B$51,MAX(Assumptions!$B$4,Assumptions!$B$24-($H$256+$I$256+$J$256))),Assumptions!$B$4)</f>
        <v>0</v>
      </c>
      <c r="L256" s="18" t="n">
        <f aca="false">IF($F$256=1,MIN(Assumptions!$B$46,MAX(Assumptions!$B$4,Assumptions!$B$24-($H$256+$I$256+$J$256+$K$256))),Assumptions!$B$4)</f>
        <v>0</v>
      </c>
      <c r="M256" s="18" t="n">
        <f aca="false">IF($G$256=1,MIN(Assumptions!$B$41,MAX(Assumptions!$B$4,Assumptions!$B$24-($H$256+$I$256+$J$256+$K$256+$L$256))),Assumptions!$B$4)</f>
        <v>0</v>
      </c>
      <c r="N256" s="18" t="n">
        <f aca="false">MAX(Assumptions!$B$4,Assumptions!$B$24-($H$256+$I$256+$J$256+$K$256+$L$256+$M$256))</f>
        <v>340000000</v>
      </c>
      <c r="O256" s="18" t="n">
        <f aca="false">$J$112+$O$112+Assumptions!$B$20+IF($B$256=0,$AI$112,Assumptions!$B$4)+IF($C$256=0,$AF$112,Assumptions!$B$4)+IF($D$256=0,$AC$112,Assumptions!$B$4)+IF($E$256=0,$Z$112,Assumptions!$B$4)+IF($F$256=0,$W$112,Assumptions!$B$4)+IF($G$256=0,$T$112,Assumptions!$B$4)</f>
        <v>24014164.1892672</v>
      </c>
      <c r="P256" s="18" t="n">
        <f aca="false">IF(($N$256+Assumptions!$B$14*Assumptions!$B$13)&gt;($C$5*Assumptions!$B$7/Assumptions!$B$11),($C$5*Assumptions!$B$7/Assumptions!$B$11)*($O$256+Assumptions!$B$14)/($N$256+Assumptions!$B$14*Assumptions!$B$13-($C$5*Assumptions!$B$7/Assumptions!$B$11)),NA())</f>
        <v>14299773.9447733</v>
      </c>
      <c r="Q256" s="18" t="n">
        <f aca="false">IFERROR(($N$256+Assumptions!$B$14*Assumptions!$B$13)/($O$256+Assumptions!$B$14+$P$256),NA())</f>
        <v>8.39174104873602</v>
      </c>
      <c r="R256" s="18" t="n">
        <f aca="false">AND(ISNUMBER($P$256),$P$256&gt;Assumptions!$B$4,$Q$256&gt;Assumptions!$B$13)</f>
        <v>1</v>
      </c>
      <c r="S256" s="18" t="n">
        <f aca="false">IF($N$256&gt;($C$5*Assumptions!$B$7/Assumptions!$B$11),($C$5*Assumptions!$B$7/Assumptions!$B$11)*$O$256/($N$256-($C$5*Assumptions!$B$7/Assumptions!$B$11)),NA())</f>
        <v>13098635.0123276</v>
      </c>
      <c r="T256" s="18" t="n">
        <f aca="false">IFERROR($N$256/($O$256+$S$256),NA())</f>
        <v>9.16125992418783</v>
      </c>
      <c r="U256" s="18" t="n">
        <f aca="false">AND(ISNUMBER($S$256),$S$256&gt;Assumptions!$B$4,$T$256&lt;=Assumptions!$B$13)</f>
        <v>0</v>
      </c>
      <c r="V256" s="18" t="n">
        <f aca="false">IF($R$256,$P$256,IF($U$256,$S$256,NA()))</f>
        <v>14299773.9447733</v>
      </c>
      <c r="W256" s="18" t="n">
        <f aca="false">IF($R$256,$Q$256,IF($U$256,$T$256,NA()))</f>
        <v>8.39174104873602</v>
      </c>
      <c r="X256" s="18" t="n">
        <f aca="false">$R$256</f>
        <v>1</v>
      </c>
      <c r="Y256" s="18" t="n">
        <f aca="false">IF($B$256=1,$H$256,$AI$112*$W$256)</f>
        <v>300000000</v>
      </c>
      <c r="Z256" s="18" t="n">
        <f aca="false">IF($C$256=1,$I$256,$AF$112*$W$256)</f>
        <v>14548353.2842488</v>
      </c>
      <c r="AA256" s="18" t="n">
        <f aca="false">IF($D$256=1,$J$256,$AC$112*$W$256)</f>
        <v>60000000</v>
      </c>
      <c r="AB256" s="18" t="n">
        <f aca="false">IF($E$256=1,$K$256,$Z$112*$W$256)</f>
        <v>25175223.1462081</v>
      </c>
      <c r="AC256" s="18" t="n">
        <f aca="false">IF($F$256=1,$L$256,$W$112*$W$256)</f>
        <v>41958705.2436801</v>
      </c>
      <c r="AD256" s="18" t="n">
        <f aca="false">IF($G$256=1,$M$256,$T$112*$W$256)</f>
        <v>41958705.2436801</v>
      </c>
      <c r="AE256" s="18" t="n">
        <f aca="false">($C$5*Assumptions!$B$7/Assumptions!$B$11)</f>
        <v>120000000</v>
      </c>
      <c r="AF256" s="18" t="n">
        <f aca="false">($J$112+$O$112)*$W$256</f>
        <v>2353991.02171874</v>
      </c>
      <c r="AG256" s="18" t="n">
        <f aca="false">Assumptions!$B$20*$W$256</f>
        <v>75525669.4386242</v>
      </c>
      <c r="AH256" s="18" t="n">
        <f aca="false">IF($R$256,Assumptions!$B$14*($W$256-Assumptions!$B$13),Assumptions!$B$4)</f>
        <v>18479352.6218401</v>
      </c>
      <c r="AI256" s="18" t="n">
        <f aca="false">$Y$256+$Z$256+$AA$256+$AB$256+$AC$256+$AD$256+$AE$256+$AF$256+$AG$256+$AH$256</f>
        <v>700000000</v>
      </c>
      <c r="AJ256" s="18" t="n">
        <f aca="false">IF(AND(ISNUMBER($V$256),($C$5*Assumptions!$B$7/Assumptions!$B$11)&gt;=Assumptions!$B$67,IF($B$256=1,$Y$256&gt;=INDEX($Y$216:$Y$279,1+$A$256-Assumptions!$B$78),$Y$256&gt;INDEX($Y$216:$Y$279,1+$A$256+Assumptions!$B$78)),IF($C$256=1,$Z$256&gt;=INDEX($Z$216:$Z$279,1+$A$256-Assumptions!$B$79),$Z$256&gt;INDEX($Z$216:$Z$279,1+$A$256+Assumptions!$B$79)),IF($D$256=1,$AA$256&gt;=INDEX($AA$216:$AA$279,1+$A$256-Assumptions!$B$80),$AA$256&gt;INDEX($AA$216:$AA$279,1+$A$256+Assumptions!$B$80)),IF($E$256=1,$AB$256&gt;=INDEX($AB$216:$AB$279,1+$A$256-Assumptions!$B$81),$AB$256&gt;INDEX($AB$216:$AB$279,1+$A$256+Assumptions!$B$81)),IF($F$256=1,$AC$256&gt;=INDEX($AC$216:$AC$279,1+$A$256-Assumptions!$B$82),$AC$256&gt;INDEX($AC$216:$AC$279,1+$A$256+Assumptions!$B$82)),IF($G$256=1,$AD$256&gt;=INDEX($AD$216:$AD$279,1+$A$256-Assumptions!$B$83),$AD$256&gt;INDEX($AD$216:$AD$279,1+$A$256+Assumptions!$B$83))),1,0)</f>
        <v>0</v>
      </c>
      <c r="AK256" s="16"/>
      <c r="AL256" s="16"/>
    </row>
    <row r="257" customFormat="false" ht="23.85" hidden="true" customHeight="false" outlineLevel="0" collapsed="false">
      <c r="A257" s="6" t="n">
        <f aca="false">ROW()-ROW($A$216)+Assumptions!$B$4</f>
        <v>41</v>
      </c>
      <c r="B257" s="18" t="n">
        <f aca="false">MOD(QUOTIENT($A$257,Assumptions!$B$78),2)</f>
        <v>1</v>
      </c>
      <c r="C257" s="18" t="n">
        <f aca="false">MOD(QUOTIENT($A$257,Assumptions!$B$79),2)</f>
        <v>0</v>
      </c>
      <c r="D257" s="18" t="n">
        <f aca="false">MOD(QUOTIENT($A$257,Assumptions!$B$80),2)</f>
        <v>1</v>
      </c>
      <c r="E257" s="18" t="n">
        <f aca="false">MOD(QUOTIENT($A$257,Assumptions!$B$81),2)</f>
        <v>0</v>
      </c>
      <c r="F257" s="18" t="n">
        <f aca="false">MOD(QUOTIENT($A$257,Assumptions!$B$82),2)</f>
        <v>0</v>
      </c>
      <c r="G257" s="18" t="n">
        <f aca="false">MOD(QUOTIENT($A$257,Assumptions!$B$83),2)</f>
        <v>1</v>
      </c>
      <c r="H257" s="18" t="n">
        <f aca="false">IF($B$257=1,MIN(Assumptions!$B$66,MAX(Assumptions!$B$4,Assumptions!$B$24-(Assumptions!$B$4))),Assumptions!$B$4)</f>
        <v>300000000</v>
      </c>
      <c r="I257" s="18" t="n">
        <f aca="false">IF($C$257=1,MIN(Assumptions!$B$61,MAX(Assumptions!$B$4,Assumptions!$B$24-($H$257))),Assumptions!$B$4)</f>
        <v>0</v>
      </c>
      <c r="J257" s="18" t="n">
        <f aca="false">IF($D$257=1,MIN(Assumptions!$B$56,MAX(Assumptions!$B$4,Assumptions!$B$24-($H$257+$I$257))),Assumptions!$B$4)</f>
        <v>60000000</v>
      </c>
      <c r="K257" s="18" t="n">
        <f aca="false">IF($E$257=1,MIN(Assumptions!$B$51,MAX(Assumptions!$B$4,Assumptions!$B$24-($H$257+$I$257+$J$257))),Assumptions!$B$4)</f>
        <v>0</v>
      </c>
      <c r="L257" s="18" t="n">
        <f aca="false">IF($F$257=1,MIN(Assumptions!$B$46,MAX(Assumptions!$B$4,Assumptions!$B$24-($H$257+$I$257+$J$257+$K$257))),Assumptions!$B$4)</f>
        <v>0</v>
      </c>
      <c r="M257" s="18" t="n">
        <f aca="false">IF($G$257=1,MIN(Assumptions!$B$41,MAX(Assumptions!$B$4,Assumptions!$B$24-($H$257+$I$257+$J$257+$K$257+$L$257))),Assumptions!$B$4)</f>
        <v>5000000</v>
      </c>
      <c r="N257" s="18" t="n">
        <f aca="false">MAX(Assumptions!$B$4,Assumptions!$B$24-($H$257+$I$257+$J$257+$K$257+$L$257+$M$257))</f>
        <v>335000000</v>
      </c>
      <c r="O257" s="18" t="n">
        <f aca="false">$J$112+$O$112+Assumptions!$B$20+IF($B$257=0,$AI$112,Assumptions!$B$4)+IF($C$257=0,$AF$112,Assumptions!$B$4)+IF($D$257=0,$AC$112,Assumptions!$B$4)+IF($E$257=0,$Z$112,Assumptions!$B$4)+IF($F$257=0,$W$112,Assumptions!$B$4)+IF($G$257=0,$T$112,Assumptions!$B$4)</f>
        <v>19014164.1892672</v>
      </c>
      <c r="P257" s="18" t="n">
        <f aca="false">IF(($N$257+Assumptions!$B$14*Assumptions!$B$13)&gt;($C$5*Assumptions!$B$7/Assumptions!$B$11),($C$5*Assumptions!$B$7/Assumptions!$B$11)*($O$257+Assumptions!$B$14)/($N$257+Assumptions!$B$14*Assumptions!$B$13-($C$5*Assumptions!$B$7/Assumptions!$B$11)),NA())</f>
        <v>11869883.6906302</v>
      </c>
      <c r="Q257" s="18" t="n">
        <f aca="false">IFERROR(($N$257+Assumptions!$B$14*Assumptions!$B$13)/($O$257+Assumptions!$B$14+$P$257),NA())</f>
        <v>10.1096188579106</v>
      </c>
      <c r="R257" s="18" t="n">
        <f aca="false">AND(ISNUMBER($P$257),$P$257&gt;Assumptions!$B$4,$Q$257&gt;Assumptions!$B$13)</f>
        <v>1</v>
      </c>
      <c r="S257" s="18" t="n">
        <f aca="false">IF($N$257&gt;($C$5*Assumptions!$B$7/Assumptions!$B$11),($C$5*Assumptions!$B$7/Assumptions!$B$11)*$O$257/($N$257-($C$5*Assumptions!$B$7/Assumptions!$B$11)),NA())</f>
        <v>10612556.7568003</v>
      </c>
      <c r="T257" s="18" t="n">
        <f aca="false">IFERROR($N$257/($O$257+$S$257),NA())</f>
        <v>11.3073600217126</v>
      </c>
      <c r="U257" s="18" t="n">
        <f aca="false">AND(ISNUMBER($S$257),$S$257&gt;Assumptions!$B$4,$T$257&lt;=Assumptions!$B$13)</f>
        <v>0</v>
      </c>
      <c r="V257" s="18" t="n">
        <f aca="false">IF($R$257,$P$257,IF($U$257,$S$257,NA()))</f>
        <v>11869883.6906302</v>
      </c>
      <c r="W257" s="18" t="n">
        <f aca="false">IF($R$257,$Q$257,IF($U$257,$T$257,NA()))</f>
        <v>10.1096188579106</v>
      </c>
      <c r="X257" s="18" t="n">
        <f aca="false">$R$257</f>
        <v>1</v>
      </c>
      <c r="Y257" s="18" t="n">
        <f aca="false">IF($B$257=1,$H$257,$AI$112*$W$257)</f>
        <v>300000000</v>
      </c>
      <c r="Z257" s="18" t="n">
        <f aca="false">IF($C$257=1,$I$257,$AF$112*$W$257)</f>
        <v>17526554.484917</v>
      </c>
      <c r="AA257" s="18" t="n">
        <f aca="false">IF($D$257=1,$J$257,$AC$112*$W$257)</f>
        <v>60000000</v>
      </c>
      <c r="AB257" s="18" t="n">
        <f aca="false">IF($E$257=1,$K$257,$Z$112*$W$257)</f>
        <v>30328856.5737317</v>
      </c>
      <c r="AC257" s="18" t="n">
        <f aca="false">IF($F$257=1,$L$257,$W$112*$W$257)</f>
        <v>50548094.2895529</v>
      </c>
      <c r="AD257" s="18" t="n">
        <f aca="false">IF($G$257=1,$M$257,$T$112*$W$257)</f>
        <v>5000000</v>
      </c>
      <c r="AE257" s="18" t="n">
        <f aca="false">($C$5*Assumptions!$B$7/Assumptions!$B$11)</f>
        <v>120000000</v>
      </c>
      <c r="AF257" s="18" t="n">
        <f aca="false">($J$112+$O$112)*$W$257</f>
        <v>2835877.78582663</v>
      </c>
      <c r="AG257" s="18" t="n">
        <f aca="false">Assumptions!$B$20*$W$257</f>
        <v>90986569.7211952</v>
      </c>
      <c r="AH257" s="18" t="n">
        <f aca="false">IF($R$257,Assumptions!$B$14*($W$257-Assumptions!$B$13),Assumptions!$B$4)</f>
        <v>22774047.1447765</v>
      </c>
      <c r="AI257" s="18" t="n">
        <f aca="false">$Y$257+$Z$257+$AA$257+$AB$257+$AC$257+$AD$257+$AE$257+$AF$257+$AG$257+$AH$257</f>
        <v>700000000</v>
      </c>
      <c r="AJ257" s="18" t="n">
        <f aca="false">IF(AND(ISNUMBER($V$257),($C$5*Assumptions!$B$7/Assumptions!$B$11)&gt;=Assumptions!$B$67,IF($B$257=1,$Y$257&gt;=INDEX($Y$216:$Y$279,1+$A$257-Assumptions!$B$78),$Y$257&gt;INDEX($Y$216:$Y$279,1+$A$257+Assumptions!$B$78)),IF($C$257=1,$Z$257&gt;=INDEX($Z$216:$Z$279,1+$A$257-Assumptions!$B$79),$Z$257&gt;INDEX($Z$216:$Z$279,1+$A$257+Assumptions!$B$79)),IF($D$257=1,$AA$257&gt;=INDEX($AA$216:$AA$279,1+$A$257-Assumptions!$B$80),$AA$257&gt;INDEX($AA$216:$AA$279,1+$A$257+Assumptions!$B$80)),IF($E$257=1,$AB$257&gt;=INDEX($AB$216:$AB$279,1+$A$257-Assumptions!$B$81),$AB$257&gt;INDEX($AB$216:$AB$279,1+$A$257+Assumptions!$B$81)),IF($F$257=1,$AC$257&gt;=INDEX($AC$216:$AC$279,1+$A$257-Assumptions!$B$82),$AC$257&gt;INDEX($AC$216:$AC$279,1+$A$257+Assumptions!$B$82)),IF($G$257=1,$AD$257&gt;=INDEX($AD$216:$AD$279,1+$A$257-Assumptions!$B$83),$AD$257&gt;INDEX($AD$216:$AD$279,1+$A$257+Assumptions!$B$83))),1,0)</f>
        <v>0</v>
      </c>
      <c r="AK257" s="16"/>
      <c r="AL257" s="16"/>
    </row>
    <row r="258" customFormat="false" ht="23.85" hidden="true" customHeight="false" outlineLevel="0" collapsed="false">
      <c r="A258" s="6" t="n">
        <f aca="false">ROW()-ROW($A$216)+Assumptions!$B$4</f>
        <v>42</v>
      </c>
      <c r="B258" s="18" t="n">
        <f aca="false">MOD(QUOTIENT($A$258,Assumptions!$B$78),2)</f>
        <v>1</v>
      </c>
      <c r="C258" s="18" t="n">
        <f aca="false">MOD(QUOTIENT($A$258,Assumptions!$B$79),2)</f>
        <v>0</v>
      </c>
      <c r="D258" s="18" t="n">
        <f aca="false">MOD(QUOTIENT($A$258,Assumptions!$B$80),2)</f>
        <v>1</v>
      </c>
      <c r="E258" s="18" t="n">
        <f aca="false">MOD(QUOTIENT($A$258,Assumptions!$B$81),2)</f>
        <v>0</v>
      </c>
      <c r="F258" s="18" t="n">
        <f aca="false">MOD(QUOTIENT($A$258,Assumptions!$B$82),2)</f>
        <v>1</v>
      </c>
      <c r="G258" s="18" t="n">
        <f aca="false">MOD(QUOTIENT($A$258,Assumptions!$B$83),2)</f>
        <v>0</v>
      </c>
      <c r="H258" s="18" t="n">
        <f aca="false">IF($B$258=1,MIN(Assumptions!$B$66,MAX(Assumptions!$B$4,Assumptions!$B$24-(Assumptions!$B$4))),Assumptions!$B$4)</f>
        <v>300000000</v>
      </c>
      <c r="I258" s="18" t="n">
        <f aca="false">IF($C$258=1,MIN(Assumptions!$B$61,MAX(Assumptions!$B$4,Assumptions!$B$24-($H$258))),Assumptions!$B$4)</f>
        <v>0</v>
      </c>
      <c r="J258" s="18" t="n">
        <f aca="false">IF($D$258=1,MIN(Assumptions!$B$56,MAX(Assumptions!$B$4,Assumptions!$B$24-($H$258+$I$258))),Assumptions!$B$4)</f>
        <v>60000000</v>
      </c>
      <c r="K258" s="18" t="n">
        <f aca="false">IF($E$258=1,MIN(Assumptions!$B$51,MAX(Assumptions!$B$4,Assumptions!$B$24-($H$258+$I$258+$J$258))),Assumptions!$B$4)</f>
        <v>0</v>
      </c>
      <c r="L258" s="18" t="n">
        <f aca="false">IF($F$258=1,MIN(Assumptions!$B$46,MAX(Assumptions!$B$4,Assumptions!$B$24-($H$258+$I$258+$J$258+$K$258))),Assumptions!$B$4)</f>
        <v>15000000</v>
      </c>
      <c r="M258" s="18" t="n">
        <f aca="false">IF($G$258=1,MIN(Assumptions!$B$41,MAX(Assumptions!$B$4,Assumptions!$B$24-($H$258+$I$258+$J$258+$K$258+$L$258))),Assumptions!$B$4)</f>
        <v>0</v>
      </c>
      <c r="N258" s="18" t="n">
        <f aca="false">MAX(Assumptions!$B$4,Assumptions!$B$24-($H$258+$I$258+$J$258+$K$258+$L$258+$M$258))</f>
        <v>325000000</v>
      </c>
      <c r="O258" s="18" t="n">
        <f aca="false">$J$112+$O$112+Assumptions!$B$20+IF($B$258=0,$AI$112,Assumptions!$B$4)+IF($C$258=0,$AF$112,Assumptions!$B$4)+IF($D$258=0,$AC$112,Assumptions!$B$4)+IF($E$258=0,$Z$112,Assumptions!$B$4)+IF($F$258=0,$W$112,Assumptions!$B$4)+IF($G$258=0,$T$112,Assumptions!$B$4)</f>
        <v>19014164.1892672</v>
      </c>
      <c r="P258" s="18" t="n">
        <f aca="false">IF(($N$258+Assumptions!$B$14*Assumptions!$B$13)&gt;($C$5*Assumptions!$B$7/Assumptions!$B$11),($C$5*Assumptions!$B$7/Assumptions!$B$11)*($O$258+Assumptions!$B$14)/($N$258+Assumptions!$B$14*Assumptions!$B$13-($C$5*Assumptions!$B$7/Assumptions!$B$11)),NA())</f>
        <v>12441926.2781304</v>
      </c>
      <c r="Q258" s="18" t="n">
        <f aca="false">IFERROR(($N$258+Assumptions!$B$14*Assumptions!$B$13)/($O$258+Assumptions!$B$14+$P$258),NA())</f>
        <v>9.64480879547791</v>
      </c>
      <c r="R258" s="18" t="n">
        <f aca="false">AND(ISNUMBER($P$258),$P$258&gt;Assumptions!$B$4,$Q$258&gt;Assumptions!$B$13)</f>
        <v>1</v>
      </c>
      <c r="S258" s="18" t="n">
        <f aca="false">IF($N$258&gt;($C$5*Assumptions!$B$7/Assumptions!$B$11),($C$5*Assumptions!$B$7/Assumptions!$B$11)*$O$258/($N$258-($C$5*Assumptions!$B$7/Assumptions!$B$11)),NA())</f>
        <v>11130242.452254</v>
      </c>
      <c r="T258" s="18" t="n">
        <f aca="false">IFERROR($N$258/($O$258+$S$258),NA())</f>
        <v>10.7814362997725</v>
      </c>
      <c r="U258" s="18" t="n">
        <f aca="false">AND(ISNUMBER($S$258),$S$258&gt;Assumptions!$B$4,$T$258&lt;=Assumptions!$B$13)</f>
        <v>0</v>
      </c>
      <c r="V258" s="18" t="n">
        <f aca="false">IF($R$258,$P$258,IF($U$258,$S$258,NA()))</f>
        <v>12441926.2781304</v>
      </c>
      <c r="W258" s="18" t="n">
        <f aca="false">IF($R$258,$Q$258,IF($U$258,$T$258,NA()))</f>
        <v>9.64480879547791</v>
      </c>
      <c r="X258" s="18" t="n">
        <f aca="false">$R$258</f>
        <v>1</v>
      </c>
      <c r="Y258" s="18" t="n">
        <f aca="false">IF($B$258=1,$H$258,$AI$112*$W$258)</f>
        <v>300000000</v>
      </c>
      <c r="Z258" s="18" t="n">
        <f aca="false">IF($C$258=1,$I$258,$AF$112*$W$258)</f>
        <v>16720735.8879093</v>
      </c>
      <c r="AA258" s="18" t="n">
        <f aca="false">IF($D$258=1,$J$258,$AC$112*$W$258)</f>
        <v>60000000</v>
      </c>
      <c r="AB258" s="18" t="n">
        <f aca="false">IF($E$258=1,$K$258,$Z$112*$W$258)</f>
        <v>28934426.3864337</v>
      </c>
      <c r="AC258" s="18" t="n">
        <f aca="false">IF($F$258=1,$L$258,$W$112*$W$258)</f>
        <v>15000000</v>
      </c>
      <c r="AD258" s="18" t="n">
        <f aca="false">IF($G$258=1,$M$258,$T$112*$W$258)</f>
        <v>48224043.9773896</v>
      </c>
      <c r="AE258" s="18" t="n">
        <f aca="false">($C$5*Assumptions!$B$7/Assumptions!$B$11)</f>
        <v>120000000</v>
      </c>
      <c r="AF258" s="18" t="n">
        <f aca="false">($J$112+$O$112)*$W$258</f>
        <v>2705492.60027138</v>
      </c>
      <c r="AG258" s="18" t="n">
        <f aca="false">Assumptions!$B$20*$W$258</f>
        <v>86803279.1593012</v>
      </c>
      <c r="AH258" s="18" t="n">
        <f aca="false">IF($R$258,Assumptions!$B$14*($W$258-Assumptions!$B$13),Assumptions!$B$4)</f>
        <v>21612021.9886948</v>
      </c>
      <c r="AI258" s="18" t="n">
        <f aca="false">$Y$258+$Z$258+$AA$258+$AB$258+$AC$258+$AD$258+$AE$258+$AF$258+$AG$258+$AH$258</f>
        <v>700000000</v>
      </c>
      <c r="AJ258" s="18" t="n">
        <f aca="false">IF(AND(ISNUMBER($V$258),($C$5*Assumptions!$B$7/Assumptions!$B$11)&gt;=Assumptions!$B$67,IF($B$258=1,$Y$258&gt;=INDEX($Y$216:$Y$279,1+$A$258-Assumptions!$B$78),$Y$258&gt;INDEX($Y$216:$Y$279,1+$A$258+Assumptions!$B$78)),IF($C$258=1,$Z$258&gt;=INDEX($Z$216:$Z$279,1+$A$258-Assumptions!$B$79),$Z$258&gt;INDEX($Z$216:$Z$279,1+$A$258+Assumptions!$B$79)),IF($D$258=1,$AA$258&gt;=INDEX($AA$216:$AA$279,1+$A$258-Assumptions!$B$80),$AA$258&gt;INDEX($AA$216:$AA$279,1+$A$258+Assumptions!$B$80)),IF($E$258=1,$AB$258&gt;=INDEX($AB$216:$AB$279,1+$A$258-Assumptions!$B$81),$AB$258&gt;INDEX($AB$216:$AB$279,1+$A$258+Assumptions!$B$81)),IF($F$258=1,$AC$258&gt;=INDEX($AC$216:$AC$279,1+$A$258-Assumptions!$B$82),$AC$258&gt;INDEX($AC$216:$AC$279,1+$A$258+Assumptions!$B$82)),IF($G$258=1,$AD$258&gt;=INDEX($AD$216:$AD$279,1+$A$258-Assumptions!$B$83),$AD$258&gt;INDEX($AD$216:$AD$279,1+$A$258+Assumptions!$B$83))),1,0)</f>
        <v>0</v>
      </c>
      <c r="AK258" s="16"/>
      <c r="AL258" s="16"/>
    </row>
    <row r="259" customFormat="false" ht="23.85" hidden="true" customHeight="false" outlineLevel="0" collapsed="false">
      <c r="A259" s="6" t="n">
        <f aca="false">ROW()-ROW($A$216)+Assumptions!$B$4</f>
        <v>43</v>
      </c>
      <c r="B259" s="18" t="n">
        <f aca="false">MOD(QUOTIENT($A$259,Assumptions!$B$78),2)</f>
        <v>1</v>
      </c>
      <c r="C259" s="18" t="n">
        <f aca="false">MOD(QUOTIENT($A$259,Assumptions!$B$79),2)</f>
        <v>0</v>
      </c>
      <c r="D259" s="18" t="n">
        <f aca="false">MOD(QUOTIENT($A$259,Assumptions!$B$80),2)</f>
        <v>1</v>
      </c>
      <c r="E259" s="18" t="n">
        <f aca="false">MOD(QUOTIENT($A$259,Assumptions!$B$81),2)</f>
        <v>0</v>
      </c>
      <c r="F259" s="18" t="n">
        <f aca="false">MOD(QUOTIENT($A$259,Assumptions!$B$82),2)</f>
        <v>1</v>
      </c>
      <c r="G259" s="18" t="n">
        <f aca="false">MOD(QUOTIENT($A$259,Assumptions!$B$83),2)</f>
        <v>1</v>
      </c>
      <c r="H259" s="18" t="n">
        <f aca="false">IF($B$259=1,MIN(Assumptions!$B$66,MAX(Assumptions!$B$4,Assumptions!$B$24-(Assumptions!$B$4))),Assumptions!$B$4)</f>
        <v>300000000</v>
      </c>
      <c r="I259" s="18" t="n">
        <f aca="false">IF($C$259=1,MIN(Assumptions!$B$61,MAX(Assumptions!$B$4,Assumptions!$B$24-($H$259))),Assumptions!$B$4)</f>
        <v>0</v>
      </c>
      <c r="J259" s="18" t="n">
        <f aca="false">IF($D$259=1,MIN(Assumptions!$B$56,MAX(Assumptions!$B$4,Assumptions!$B$24-($H$259+$I$259))),Assumptions!$B$4)</f>
        <v>60000000</v>
      </c>
      <c r="K259" s="18" t="n">
        <f aca="false">IF($E$259=1,MIN(Assumptions!$B$51,MAX(Assumptions!$B$4,Assumptions!$B$24-($H$259+$I$259+$J$259))),Assumptions!$B$4)</f>
        <v>0</v>
      </c>
      <c r="L259" s="18" t="n">
        <f aca="false">IF($F$259=1,MIN(Assumptions!$B$46,MAX(Assumptions!$B$4,Assumptions!$B$24-($H$259+$I$259+$J$259+$K$259))),Assumptions!$B$4)</f>
        <v>15000000</v>
      </c>
      <c r="M259" s="18" t="n">
        <f aca="false">IF($G$259=1,MIN(Assumptions!$B$41,MAX(Assumptions!$B$4,Assumptions!$B$24-($H$259+$I$259+$J$259+$K$259+$L$259))),Assumptions!$B$4)</f>
        <v>5000000</v>
      </c>
      <c r="N259" s="18" t="n">
        <f aca="false">MAX(Assumptions!$B$4,Assumptions!$B$24-($H$259+$I$259+$J$259+$K$259+$L$259+$M$259))</f>
        <v>320000000</v>
      </c>
      <c r="O259" s="18" t="n">
        <f aca="false">$J$112+$O$112+Assumptions!$B$20+IF($B$259=0,$AI$112,Assumptions!$B$4)+IF($C$259=0,$AF$112,Assumptions!$B$4)+IF($D$259=0,$AC$112,Assumptions!$B$4)+IF($E$259=0,$Z$112,Assumptions!$B$4)+IF($F$259=0,$W$112,Assumptions!$B$4)+IF($G$259=0,$T$112,Assumptions!$B$4)</f>
        <v>14014164.1892672</v>
      </c>
      <c r="P259" s="18" t="n">
        <f aca="false">IF(($N$259+Assumptions!$B$14*Assumptions!$B$13)&gt;($C$5*Assumptions!$B$7/Assumptions!$B$11),($C$5*Assumptions!$B$7/Assumptions!$B$11)*($O$259+Assumptions!$B$14)/($N$259+Assumptions!$B$14*Assumptions!$B$13-($C$5*Assumptions!$B$7/Assumptions!$B$11)),NA())</f>
        <v>9786171.37141759</v>
      </c>
      <c r="Q259" s="18" t="n">
        <f aca="false">IFERROR(($N$259+Assumptions!$B$14*Assumptions!$B$13)/($O$259+Assumptions!$B$14+$P$259),NA())</f>
        <v>12.2622009614999</v>
      </c>
      <c r="R259" s="18" t="n">
        <f aca="false">AND(ISNUMBER($P$259),$P$259&gt;Assumptions!$B$4,$Q$259&gt;Assumptions!$B$13)</f>
        <v>1</v>
      </c>
      <c r="S259" s="18" t="n">
        <f aca="false">IF($N$259&gt;($C$5*Assumptions!$B$7/Assumptions!$B$11),($C$5*Assumptions!$B$7/Assumptions!$B$11)*$O$259/($N$259-($C$5*Assumptions!$B$7/Assumptions!$B$11)),NA())</f>
        <v>8408498.51356031</v>
      </c>
      <c r="T259" s="18" t="n">
        <f aca="false">IFERROR($N$259/($O$259+$S$259),NA())</f>
        <v>14.27127563934</v>
      </c>
      <c r="U259" s="18" t="n">
        <f aca="false">AND(ISNUMBER($S$259),$S$259&gt;Assumptions!$B$4,$T$259&lt;=Assumptions!$B$13)</f>
        <v>0</v>
      </c>
      <c r="V259" s="18" t="n">
        <f aca="false">IF($R$259,$P$259,IF($U$259,$S$259,NA()))</f>
        <v>9786171.37141759</v>
      </c>
      <c r="W259" s="18" t="n">
        <f aca="false">IF($R$259,$Q$259,IF($U$259,$T$259,NA()))</f>
        <v>12.2622009614999</v>
      </c>
      <c r="X259" s="18" t="n">
        <f aca="false">$R$259</f>
        <v>1</v>
      </c>
      <c r="Y259" s="18" t="n">
        <f aca="false">IF($B$259=1,$H$259,$AI$112*$W$259)</f>
        <v>300000000</v>
      </c>
      <c r="Z259" s="18" t="n">
        <f aca="false">IF($C$259=1,$I$259,$AF$112*$W$259)</f>
        <v>21258381.3769166</v>
      </c>
      <c r="AA259" s="18" t="n">
        <f aca="false">IF($D$259=1,$J$259,$AC$112*$W$259)</f>
        <v>60000000</v>
      </c>
      <c r="AB259" s="18" t="n">
        <f aca="false">IF($E$259=1,$K$259,$Z$112*$W$259)</f>
        <v>36786602.8844999</v>
      </c>
      <c r="AC259" s="18" t="n">
        <f aca="false">IF($F$259=1,$L$259,$W$112*$W$259)</f>
        <v>15000000</v>
      </c>
      <c r="AD259" s="18" t="n">
        <f aca="false">IF($G$259=1,$M$259,$T$112*$W$259)</f>
        <v>5000000</v>
      </c>
      <c r="AE259" s="18" t="n">
        <f aca="false">($C$5*Assumptions!$B$7/Assumptions!$B$11)</f>
        <v>120000000</v>
      </c>
      <c r="AF259" s="18" t="n">
        <f aca="false">($J$112+$O$112)*$W$259</f>
        <v>3439704.68133421</v>
      </c>
      <c r="AG259" s="18" t="n">
        <f aca="false">Assumptions!$B$20*$W$259</f>
        <v>110359808.6535</v>
      </c>
      <c r="AH259" s="18" t="n">
        <f aca="false">IF($R$259,Assumptions!$B$14*($W$259-Assumptions!$B$13),Assumptions!$B$4)</f>
        <v>28155502.4037499</v>
      </c>
      <c r="AI259" s="18" t="n">
        <f aca="false">$Y$259+$Z$259+$AA$259+$AB$259+$AC$259+$AD$259+$AE$259+$AF$259+$AG$259+$AH$259</f>
        <v>700000000</v>
      </c>
      <c r="AJ259" s="18" t="n">
        <f aca="false">IF(AND(ISNUMBER($V$259),($C$5*Assumptions!$B$7/Assumptions!$B$11)&gt;=Assumptions!$B$67,IF($B$259=1,$Y$259&gt;=INDEX($Y$216:$Y$279,1+$A$259-Assumptions!$B$78),$Y$259&gt;INDEX($Y$216:$Y$279,1+$A$259+Assumptions!$B$78)),IF($C$259=1,$Z$259&gt;=INDEX($Z$216:$Z$279,1+$A$259-Assumptions!$B$79),$Z$259&gt;INDEX($Z$216:$Z$279,1+$A$259+Assumptions!$B$79)),IF($D$259=1,$AA$259&gt;=INDEX($AA$216:$AA$279,1+$A$259-Assumptions!$B$80),$AA$259&gt;INDEX($AA$216:$AA$279,1+$A$259+Assumptions!$B$80)),IF($E$259=1,$AB$259&gt;=INDEX($AB$216:$AB$279,1+$A$259-Assumptions!$B$81),$AB$259&gt;INDEX($AB$216:$AB$279,1+$A$259+Assumptions!$B$81)),IF($F$259=1,$AC$259&gt;=INDEX($AC$216:$AC$279,1+$A$259-Assumptions!$B$82),$AC$259&gt;INDEX($AC$216:$AC$279,1+$A$259+Assumptions!$B$82)),IF($G$259=1,$AD$259&gt;=INDEX($AD$216:$AD$279,1+$A$259-Assumptions!$B$83),$AD$259&gt;INDEX($AD$216:$AD$279,1+$A$259+Assumptions!$B$83))),1,0)</f>
        <v>0</v>
      </c>
      <c r="AK259" s="16"/>
      <c r="AL259" s="16"/>
    </row>
    <row r="260" customFormat="false" ht="23.85" hidden="true" customHeight="false" outlineLevel="0" collapsed="false">
      <c r="A260" s="6" t="n">
        <f aca="false">ROW()-ROW($A$216)+Assumptions!$B$4</f>
        <v>44</v>
      </c>
      <c r="B260" s="18" t="n">
        <f aca="false">MOD(QUOTIENT($A$260,Assumptions!$B$78),2)</f>
        <v>1</v>
      </c>
      <c r="C260" s="18" t="n">
        <f aca="false">MOD(QUOTIENT($A$260,Assumptions!$B$79),2)</f>
        <v>0</v>
      </c>
      <c r="D260" s="18" t="n">
        <f aca="false">MOD(QUOTIENT($A$260,Assumptions!$B$80),2)</f>
        <v>1</v>
      </c>
      <c r="E260" s="18" t="n">
        <f aca="false">MOD(QUOTIENT($A$260,Assumptions!$B$81),2)</f>
        <v>1</v>
      </c>
      <c r="F260" s="18" t="n">
        <f aca="false">MOD(QUOTIENT($A$260,Assumptions!$B$82),2)</f>
        <v>0</v>
      </c>
      <c r="G260" s="18" t="n">
        <f aca="false">MOD(QUOTIENT($A$260,Assumptions!$B$83),2)</f>
        <v>0</v>
      </c>
      <c r="H260" s="18" t="n">
        <f aca="false">IF($B$260=1,MIN(Assumptions!$B$66,MAX(Assumptions!$B$4,Assumptions!$B$24-(Assumptions!$B$4))),Assumptions!$B$4)</f>
        <v>300000000</v>
      </c>
      <c r="I260" s="18" t="n">
        <f aca="false">IF($C$260=1,MIN(Assumptions!$B$61,MAX(Assumptions!$B$4,Assumptions!$B$24-($H$260))),Assumptions!$B$4)</f>
        <v>0</v>
      </c>
      <c r="J260" s="18" t="n">
        <f aca="false">IF($D$260=1,MIN(Assumptions!$B$56,MAX(Assumptions!$B$4,Assumptions!$B$24-($H$260+$I$260))),Assumptions!$B$4)</f>
        <v>60000000</v>
      </c>
      <c r="K260" s="18" t="n">
        <f aca="false">IF($E$260=1,MIN(Assumptions!$B$51,MAX(Assumptions!$B$4,Assumptions!$B$24-($H$260+$I$260+$J$260))),Assumptions!$B$4)</f>
        <v>30000000</v>
      </c>
      <c r="L260" s="18" t="n">
        <f aca="false">IF($F$260=1,MIN(Assumptions!$B$46,MAX(Assumptions!$B$4,Assumptions!$B$24-($H$260+$I$260+$J$260+$K$260))),Assumptions!$B$4)</f>
        <v>0</v>
      </c>
      <c r="M260" s="18" t="n">
        <f aca="false">IF($G$260=1,MIN(Assumptions!$B$41,MAX(Assumptions!$B$4,Assumptions!$B$24-($H$260+$I$260+$J$260+$K$260+$L$260))),Assumptions!$B$4)</f>
        <v>0</v>
      </c>
      <c r="N260" s="18" t="n">
        <f aca="false">MAX(Assumptions!$B$4,Assumptions!$B$24-($H$260+$I$260+$J$260+$K$260+$L$260+$M$260))</f>
        <v>310000000</v>
      </c>
      <c r="O260" s="18" t="n">
        <f aca="false">$J$112+$O$112+Assumptions!$B$20+IF($B$260=0,$AI$112,Assumptions!$B$4)+IF($C$260=0,$AF$112,Assumptions!$B$4)+IF($D$260=0,$AC$112,Assumptions!$B$4)+IF($E$260=0,$Z$112,Assumptions!$B$4)+IF($F$260=0,$W$112,Assumptions!$B$4)+IF($G$260=0,$T$112,Assumptions!$B$4)</f>
        <v>21014164.1892672</v>
      </c>
      <c r="P260" s="18" t="n">
        <f aca="false">IF(($N$260+Assumptions!$B$14*Assumptions!$B$13)&gt;($C$5*Assumptions!$B$7/Assumptions!$B$11),($C$5*Assumptions!$B$7/Assumptions!$B$11)*($O$260+Assumptions!$B$14)/($N$260+Assumptions!$B$14*Assumptions!$B$13-($C$5*Assumptions!$B$7/Assumptions!$B$11)),NA())</f>
        <v>14658180.2738289</v>
      </c>
      <c r="Q260" s="18" t="n">
        <f aca="false">IFERROR(($N$260+Assumptions!$B$14*Assumptions!$B$13)/($O$260+Assumptions!$B$14+$P$260),NA())</f>
        <v>8.18655506742888</v>
      </c>
      <c r="R260" s="18" t="n">
        <f aca="false">AND(ISNUMBER($P$260),$P$260&gt;Assumptions!$B$4,$Q$260&gt;Assumptions!$B$13)</f>
        <v>1</v>
      </c>
      <c r="S260" s="18" t="n">
        <f aca="false">IF($N$260&gt;($C$5*Assumptions!$B$7/Assumptions!$B$11),($C$5*Assumptions!$B$7/Assumptions!$B$11)*$O$260/($N$260-($C$5*Assumptions!$B$7/Assumptions!$B$11)),NA())</f>
        <v>13272103.6984845</v>
      </c>
      <c r="T260" s="18" t="n">
        <f aca="false">IFERROR($N$260/($O$260+$S$260),NA())</f>
        <v>9.04152067570886</v>
      </c>
      <c r="U260" s="18" t="n">
        <f aca="false">AND(ISNUMBER($S$260),$S$260&gt;Assumptions!$B$4,$T$260&lt;=Assumptions!$B$13)</f>
        <v>0</v>
      </c>
      <c r="V260" s="18" t="n">
        <f aca="false">IF($R$260,$P$260,IF($U$260,$S$260,NA()))</f>
        <v>14658180.2738289</v>
      </c>
      <c r="W260" s="18" t="n">
        <f aca="false">IF($R$260,$Q$260,IF($U$260,$T$260,NA()))</f>
        <v>8.18655506742888</v>
      </c>
      <c r="X260" s="18" t="n">
        <f aca="false">$R$260</f>
        <v>1</v>
      </c>
      <c r="Y260" s="18" t="n">
        <f aca="false">IF($B$260=1,$H$260,$AI$112*$W$260)</f>
        <v>300000000</v>
      </c>
      <c r="Z260" s="18" t="n">
        <f aca="false">IF($C$260=1,$I$260,$AF$112*$W$260)</f>
        <v>14192632.3286455</v>
      </c>
      <c r="AA260" s="18" t="n">
        <f aca="false">IF($D$260=1,$J$260,$AC$112*$W$260)</f>
        <v>60000000</v>
      </c>
      <c r="AB260" s="18" t="n">
        <f aca="false">IF($E$260=1,$K$260,$Z$112*$W$260)</f>
        <v>30000000</v>
      </c>
      <c r="AC260" s="18" t="n">
        <f aca="false">IF($F$260=1,$L$260,$W$112*$W$260)</f>
        <v>40932775.3371444</v>
      </c>
      <c r="AD260" s="18" t="n">
        <f aca="false">IF($G$260=1,$M$260,$T$112*$W$260)</f>
        <v>40932775.3371444</v>
      </c>
      <c r="AE260" s="18" t="n">
        <f aca="false">($C$5*Assumptions!$B$7/Assumptions!$B$11)</f>
        <v>120000000</v>
      </c>
      <c r="AF260" s="18" t="n">
        <f aca="false">($J$112+$O$112)*$W$260</f>
        <v>2296433.72163352</v>
      </c>
      <c r="AG260" s="18" t="n">
        <f aca="false">Assumptions!$B$20*$W$260</f>
        <v>73678995.60686</v>
      </c>
      <c r="AH260" s="18" t="n">
        <f aca="false">IF($R$260,Assumptions!$B$14*($W$260-Assumptions!$B$13),Assumptions!$B$4)</f>
        <v>17966387.6685722</v>
      </c>
      <c r="AI260" s="18" t="n">
        <f aca="false">$Y$260+$Z$260+$AA$260+$AB$260+$AC$260+$AD$260+$AE$260+$AF$260+$AG$260+$AH$260</f>
        <v>700000000</v>
      </c>
      <c r="AJ260" s="18" t="n">
        <f aca="false">IF(AND(ISNUMBER($V$260),($C$5*Assumptions!$B$7/Assumptions!$B$11)&gt;=Assumptions!$B$67,IF($B$260=1,$Y$260&gt;=INDEX($Y$216:$Y$279,1+$A$260-Assumptions!$B$78),$Y$260&gt;INDEX($Y$216:$Y$279,1+$A$260+Assumptions!$B$78)),IF($C$260=1,$Z$260&gt;=INDEX($Z$216:$Z$279,1+$A$260-Assumptions!$B$79),$Z$260&gt;INDEX($Z$216:$Z$279,1+$A$260+Assumptions!$B$79)),IF($D$260=1,$AA$260&gt;=INDEX($AA$216:$AA$279,1+$A$260-Assumptions!$B$80),$AA$260&gt;INDEX($AA$216:$AA$279,1+$A$260+Assumptions!$B$80)),IF($E$260=1,$AB$260&gt;=INDEX($AB$216:$AB$279,1+$A$260-Assumptions!$B$81),$AB$260&gt;INDEX($AB$216:$AB$279,1+$A$260+Assumptions!$B$81)),IF($F$260=1,$AC$260&gt;=INDEX($AC$216:$AC$279,1+$A$260-Assumptions!$B$82),$AC$260&gt;INDEX($AC$216:$AC$279,1+$A$260+Assumptions!$B$82)),IF($G$260=1,$AD$260&gt;=INDEX($AD$216:$AD$279,1+$A$260-Assumptions!$B$83),$AD$260&gt;INDEX($AD$216:$AD$279,1+$A$260+Assumptions!$B$83))),1,0)</f>
        <v>0</v>
      </c>
      <c r="AK260" s="16"/>
      <c r="AL260" s="16"/>
    </row>
    <row r="261" customFormat="false" ht="23.85" hidden="true" customHeight="false" outlineLevel="0" collapsed="false">
      <c r="A261" s="6" t="n">
        <f aca="false">ROW()-ROW($A$216)+Assumptions!$B$4</f>
        <v>45</v>
      </c>
      <c r="B261" s="18" t="n">
        <f aca="false">MOD(QUOTIENT($A$261,Assumptions!$B$78),2)</f>
        <v>1</v>
      </c>
      <c r="C261" s="18" t="n">
        <f aca="false">MOD(QUOTIENT($A$261,Assumptions!$B$79),2)</f>
        <v>0</v>
      </c>
      <c r="D261" s="18" t="n">
        <f aca="false">MOD(QUOTIENT($A$261,Assumptions!$B$80),2)</f>
        <v>1</v>
      </c>
      <c r="E261" s="18" t="n">
        <f aca="false">MOD(QUOTIENT($A$261,Assumptions!$B$81),2)</f>
        <v>1</v>
      </c>
      <c r="F261" s="18" t="n">
        <f aca="false">MOD(QUOTIENT($A$261,Assumptions!$B$82),2)</f>
        <v>0</v>
      </c>
      <c r="G261" s="18" t="n">
        <f aca="false">MOD(QUOTIENT($A$261,Assumptions!$B$83),2)</f>
        <v>1</v>
      </c>
      <c r="H261" s="18" t="n">
        <f aca="false">IF($B$261=1,MIN(Assumptions!$B$66,MAX(Assumptions!$B$4,Assumptions!$B$24-(Assumptions!$B$4))),Assumptions!$B$4)</f>
        <v>300000000</v>
      </c>
      <c r="I261" s="18" t="n">
        <f aca="false">IF($C$261=1,MIN(Assumptions!$B$61,MAX(Assumptions!$B$4,Assumptions!$B$24-($H$261))),Assumptions!$B$4)</f>
        <v>0</v>
      </c>
      <c r="J261" s="18" t="n">
        <f aca="false">IF($D$261=1,MIN(Assumptions!$B$56,MAX(Assumptions!$B$4,Assumptions!$B$24-($H$261+$I$261))),Assumptions!$B$4)</f>
        <v>60000000</v>
      </c>
      <c r="K261" s="18" t="n">
        <f aca="false">IF($E$261=1,MIN(Assumptions!$B$51,MAX(Assumptions!$B$4,Assumptions!$B$24-($H$261+$I$261+$J$261))),Assumptions!$B$4)</f>
        <v>30000000</v>
      </c>
      <c r="L261" s="18" t="n">
        <f aca="false">IF($F$261=1,MIN(Assumptions!$B$46,MAX(Assumptions!$B$4,Assumptions!$B$24-($H$261+$I$261+$J$261+$K$261))),Assumptions!$B$4)</f>
        <v>0</v>
      </c>
      <c r="M261" s="18" t="n">
        <f aca="false">IF($G$261=1,MIN(Assumptions!$B$41,MAX(Assumptions!$B$4,Assumptions!$B$24-($H$261+$I$261+$J$261+$K$261+$L$261))),Assumptions!$B$4)</f>
        <v>5000000</v>
      </c>
      <c r="N261" s="18" t="n">
        <f aca="false">MAX(Assumptions!$B$4,Assumptions!$B$24-($H$261+$I$261+$J$261+$K$261+$L$261+$M$261))</f>
        <v>305000000</v>
      </c>
      <c r="O261" s="18" t="n">
        <f aca="false">$J$112+$O$112+Assumptions!$B$20+IF($B$261=0,$AI$112,Assumptions!$B$4)+IF($C$261=0,$AF$112,Assumptions!$B$4)+IF($D$261=0,$AC$112,Assumptions!$B$4)+IF($E$261=0,$Z$112,Assumptions!$B$4)+IF($F$261=0,$W$112,Assumptions!$B$4)+IF($G$261=0,$T$112,Assumptions!$B$4)</f>
        <v>16014164.1892672</v>
      </c>
      <c r="P261" s="18" t="n">
        <f aca="false">IF(($N$261+Assumptions!$B$14*Assumptions!$B$13)&gt;($C$5*Assumptions!$B$7/Assumptions!$B$11),($C$5*Assumptions!$B$7/Assumptions!$B$11)*($O$261+Assumptions!$B$14)/($N$261+Assumptions!$B$14*Assumptions!$B$13-($C$5*Assumptions!$B$7/Assumptions!$B$11)),NA())</f>
        <v>11849065.081131</v>
      </c>
      <c r="Q261" s="18" t="n">
        <f aca="false">IFERROR(($N$261+Assumptions!$B$14*Assumptions!$B$13)/($O$261+Assumptions!$B$14+$P$261),NA())</f>
        <v>10.1273812894398</v>
      </c>
      <c r="R261" s="18" t="n">
        <f aca="false">AND(ISNUMBER($P$261),$P$261&gt;Assumptions!$B$4,$Q$261&gt;Assumptions!$B$13)</f>
        <v>1</v>
      </c>
      <c r="S261" s="18" t="n">
        <f aca="false">IF($N$261&gt;($C$5*Assumptions!$B$7/Assumptions!$B$11),($C$5*Assumptions!$B$7/Assumptions!$B$11)*$O$261/($N$261-($C$5*Assumptions!$B$7/Assumptions!$B$11)),NA())</f>
        <v>10387565.9606057</v>
      </c>
      <c r="T261" s="18" t="n">
        <f aca="false">IFERROR($N$261/($O$261+$S$261),NA())</f>
        <v>11.5522732134836</v>
      </c>
      <c r="U261" s="18" t="n">
        <f aca="false">AND(ISNUMBER($S$261),$S$261&gt;Assumptions!$B$4,$T$261&lt;=Assumptions!$B$13)</f>
        <v>0</v>
      </c>
      <c r="V261" s="18" t="n">
        <f aca="false">IF($R$261,$P$261,IF($U$261,$S$261,NA()))</f>
        <v>11849065.081131</v>
      </c>
      <c r="W261" s="18" t="n">
        <f aca="false">IF($R$261,$Q$261,IF($U$261,$T$261,NA()))</f>
        <v>10.1273812894398</v>
      </c>
      <c r="X261" s="18" t="n">
        <f aca="false">$R$261</f>
        <v>1</v>
      </c>
      <c r="Y261" s="18" t="n">
        <f aca="false">IF($B$261=1,$H$261,$AI$112*$W$261)</f>
        <v>300000000</v>
      </c>
      <c r="Z261" s="18" t="n">
        <f aca="false">IF($C$261=1,$I$261,$AF$112*$W$261)</f>
        <v>17557348.3484994</v>
      </c>
      <c r="AA261" s="18" t="n">
        <f aca="false">IF($D$261=1,$J$261,$AC$112*$W$261)</f>
        <v>60000000</v>
      </c>
      <c r="AB261" s="18" t="n">
        <f aca="false">IF($E$261=1,$K$261,$Z$112*$W$261)</f>
        <v>30000000</v>
      </c>
      <c r="AC261" s="18" t="n">
        <f aca="false">IF($F$261=1,$L$261,$W$112*$W$261)</f>
        <v>50636906.4471988</v>
      </c>
      <c r="AD261" s="18" t="n">
        <f aca="false">IF($G$261=1,$M$261,$T$112*$W$261)</f>
        <v>5000000</v>
      </c>
      <c r="AE261" s="18" t="n">
        <f aca="false">($C$5*Assumptions!$B$7/Assumptions!$B$11)</f>
        <v>120000000</v>
      </c>
      <c r="AF261" s="18" t="n">
        <f aca="false">($J$112+$O$112)*$W$261</f>
        <v>2840860.37574459</v>
      </c>
      <c r="AG261" s="18" t="n">
        <f aca="false">Assumptions!$B$20*$W$261</f>
        <v>91146431.6049578</v>
      </c>
      <c r="AH261" s="18" t="n">
        <f aca="false">IF($R$261,Assumptions!$B$14*($W$261-Assumptions!$B$13),Assumptions!$B$4)</f>
        <v>22818453.2235994</v>
      </c>
      <c r="AI261" s="18" t="n">
        <f aca="false">$Y$261+$Z$261+$AA$261+$AB$261+$AC$261+$AD$261+$AE$261+$AF$261+$AG$261+$AH$261</f>
        <v>700000000</v>
      </c>
      <c r="AJ261" s="18" t="n">
        <f aca="false">IF(AND(ISNUMBER($V$261),($C$5*Assumptions!$B$7/Assumptions!$B$11)&gt;=Assumptions!$B$67,IF($B$261=1,$Y$261&gt;=INDEX($Y$216:$Y$279,1+$A$261-Assumptions!$B$78),$Y$261&gt;INDEX($Y$216:$Y$279,1+$A$261+Assumptions!$B$78)),IF($C$261=1,$Z$261&gt;=INDEX($Z$216:$Z$279,1+$A$261-Assumptions!$B$79),$Z$261&gt;INDEX($Z$216:$Z$279,1+$A$261+Assumptions!$B$79)),IF($D$261=1,$AA$261&gt;=INDEX($AA$216:$AA$279,1+$A$261-Assumptions!$B$80),$AA$261&gt;INDEX($AA$216:$AA$279,1+$A$261+Assumptions!$B$80)),IF($E$261=1,$AB$261&gt;=INDEX($AB$216:$AB$279,1+$A$261-Assumptions!$B$81),$AB$261&gt;INDEX($AB$216:$AB$279,1+$A$261+Assumptions!$B$81)),IF($F$261=1,$AC$261&gt;=INDEX($AC$216:$AC$279,1+$A$261-Assumptions!$B$82),$AC$261&gt;INDEX($AC$216:$AC$279,1+$A$261+Assumptions!$B$82)),IF($G$261=1,$AD$261&gt;=INDEX($AD$216:$AD$279,1+$A$261-Assumptions!$B$83),$AD$261&gt;INDEX($AD$216:$AD$279,1+$A$261+Assumptions!$B$83))),1,0)</f>
        <v>0</v>
      </c>
      <c r="AK261" s="16"/>
      <c r="AL261" s="16"/>
    </row>
    <row r="262" customFormat="false" ht="23.85" hidden="true" customHeight="false" outlineLevel="0" collapsed="false">
      <c r="A262" s="6" t="n">
        <f aca="false">ROW()-ROW($A$216)+Assumptions!$B$4</f>
        <v>46</v>
      </c>
      <c r="B262" s="18" t="n">
        <f aca="false">MOD(QUOTIENT($A$262,Assumptions!$B$78),2)</f>
        <v>1</v>
      </c>
      <c r="C262" s="18" t="n">
        <f aca="false">MOD(QUOTIENT($A$262,Assumptions!$B$79),2)</f>
        <v>0</v>
      </c>
      <c r="D262" s="18" t="n">
        <f aca="false">MOD(QUOTIENT($A$262,Assumptions!$B$80),2)</f>
        <v>1</v>
      </c>
      <c r="E262" s="18" t="n">
        <f aca="false">MOD(QUOTIENT($A$262,Assumptions!$B$81),2)</f>
        <v>1</v>
      </c>
      <c r="F262" s="18" t="n">
        <f aca="false">MOD(QUOTIENT($A$262,Assumptions!$B$82),2)</f>
        <v>1</v>
      </c>
      <c r="G262" s="18" t="n">
        <f aca="false">MOD(QUOTIENT($A$262,Assumptions!$B$83),2)</f>
        <v>0</v>
      </c>
      <c r="H262" s="18" t="n">
        <f aca="false">IF($B$262=1,MIN(Assumptions!$B$66,MAX(Assumptions!$B$4,Assumptions!$B$24-(Assumptions!$B$4))),Assumptions!$B$4)</f>
        <v>300000000</v>
      </c>
      <c r="I262" s="18" t="n">
        <f aca="false">IF($C$262=1,MIN(Assumptions!$B$61,MAX(Assumptions!$B$4,Assumptions!$B$24-($H$262))),Assumptions!$B$4)</f>
        <v>0</v>
      </c>
      <c r="J262" s="18" t="n">
        <f aca="false">IF($D$262=1,MIN(Assumptions!$B$56,MAX(Assumptions!$B$4,Assumptions!$B$24-($H$262+$I$262))),Assumptions!$B$4)</f>
        <v>60000000</v>
      </c>
      <c r="K262" s="18" t="n">
        <f aca="false">IF($E$262=1,MIN(Assumptions!$B$51,MAX(Assumptions!$B$4,Assumptions!$B$24-($H$262+$I$262+$J$262))),Assumptions!$B$4)</f>
        <v>30000000</v>
      </c>
      <c r="L262" s="18" t="n">
        <f aca="false">IF($F$262=1,MIN(Assumptions!$B$46,MAX(Assumptions!$B$4,Assumptions!$B$24-($H$262+$I$262+$J$262+$K$262))),Assumptions!$B$4)</f>
        <v>15000000</v>
      </c>
      <c r="M262" s="18" t="n">
        <f aca="false">IF($G$262=1,MIN(Assumptions!$B$41,MAX(Assumptions!$B$4,Assumptions!$B$24-($H$262+$I$262+$J$262+$K$262+$L$262))),Assumptions!$B$4)</f>
        <v>0</v>
      </c>
      <c r="N262" s="18" t="n">
        <f aca="false">MAX(Assumptions!$B$4,Assumptions!$B$24-($H$262+$I$262+$J$262+$K$262+$L$262+$M$262))</f>
        <v>295000000</v>
      </c>
      <c r="O262" s="18" t="n">
        <f aca="false">$J$112+$O$112+Assumptions!$B$20+IF($B$262=0,$AI$112,Assumptions!$B$4)+IF($C$262=0,$AF$112,Assumptions!$B$4)+IF($D$262=0,$AC$112,Assumptions!$B$4)+IF($E$262=0,$Z$112,Assumptions!$B$4)+IF($F$262=0,$W$112,Assumptions!$B$4)+IF($G$262=0,$T$112,Assumptions!$B$4)</f>
        <v>16014164.1892672</v>
      </c>
      <c r="P262" s="18" t="n">
        <f aca="false">IF(($N$262+Assumptions!$B$14*Assumptions!$B$13)&gt;($C$5*Assumptions!$B$7/Assumptions!$B$11),($C$5*Assumptions!$B$7/Assumptions!$B$11)*($O$262+Assumptions!$B$14)/($N$262+Assumptions!$B$14*Assumptions!$B$13-($C$5*Assumptions!$B$7/Assumptions!$B$11)),NA())</f>
        <v>12516618.0434482</v>
      </c>
      <c r="Q262" s="18" t="n">
        <f aca="false">IFERROR(($N$262+Assumptions!$B$14*Assumptions!$B$13)/($O$262+Assumptions!$B$14+$P$262),NA())</f>
        <v>9.5872542873363</v>
      </c>
      <c r="R262" s="18" t="n">
        <f aca="false">AND(ISNUMBER($P$262),$P$262&gt;Assumptions!$B$4,$Q$262&gt;Assumptions!$B$13)</f>
        <v>1</v>
      </c>
      <c r="S262" s="18" t="n">
        <f aca="false">IF($N$262&gt;($C$5*Assumptions!$B$7/Assumptions!$B$11),($C$5*Assumptions!$B$7/Assumptions!$B$11)*$O$262/($N$262-($C$5*Assumptions!$B$7/Assumptions!$B$11)),NA())</f>
        <v>10981141.1583546</v>
      </c>
      <c r="T262" s="18" t="n">
        <f aca="false">IFERROR($N$262/($O$262+$S$262),NA())</f>
        <v>10.9278260127548</v>
      </c>
      <c r="U262" s="18" t="n">
        <f aca="false">AND(ISNUMBER($S$262),$S$262&gt;Assumptions!$B$4,$T$262&lt;=Assumptions!$B$13)</f>
        <v>0</v>
      </c>
      <c r="V262" s="18" t="n">
        <f aca="false">IF($R$262,$P$262,IF($U$262,$S$262,NA()))</f>
        <v>12516618.0434482</v>
      </c>
      <c r="W262" s="18" t="n">
        <f aca="false">IF($R$262,$Q$262,IF($U$262,$T$262,NA()))</f>
        <v>9.5872542873363</v>
      </c>
      <c r="X262" s="18" t="n">
        <f aca="false">$R$262</f>
        <v>1</v>
      </c>
      <c r="Y262" s="18" t="n">
        <f aca="false">IF($B$262=1,$H$262,$AI$112*$W$262)</f>
        <v>300000000</v>
      </c>
      <c r="Z262" s="18" t="n">
        <f aca="false">IF($C$262=1,$I$262,$AF$112*$W$262)</f>
        <v>16620956.4365795</v>
      </c>
      <c r="AA262" s="18" t="n">
        <f aca="false">IF($D$262=1,$J$262,$AC$112*$W$262)</f>
        <v>60000000</v>
      </c>
      <c r="AB262" s="18" t="n">
        <f aca="false">IF($E$262=1,$K$262,$Z$112*$W$262)</f>
        <v>30000000</v>
      </c>
      <c r="AC262" s="18" t="n">
        <f aca="false">IF($F$262=1,$L$262,$W$112*$W$262)</f>
        <v>15000000</v>
      </c>
      <c r="AD262" s="18" t="n">
        <f aca="false">IF($G$262=1,$M$262,$T$112*$W$262)</f>
        <v>47936271.4366815</v>
      </c>
      <c r="AE262" s="18" t="n">
        <f aca="false">($C$5*Assumptions!$B$7/Assumptions!$B$11)</f>
        <v>120000000</v>
      </c>
      <c r="AF262" s="18" t="n">
        <f aca="false">($J$112+$O$112)*$W$262</f>
        <v>2689347.82237155</v>
      </c>
      <c r="AG262" s="18" t="n">
        <f aca="false">Assumptions!$B$20*$W$262</f>
        <v>86285288.5860267</v>
      </c>
      <c r="AH262" s="18" t="n">
        <f aca="false">IF($R$262,Assumptions!$B$14*($W$262-Assumptions!$B$13),Assumptions!$B$4)</f>
        <v>21468135.7183408</v>
      </c>
      <c r="AI262" s="18" t="n">
        <f aca="false">$Y$262+$Z$262+$AA$262+$AB$262+$AC$262+$AD$262+$AE$262+$AF$262+$AG$262+$AH$262</f>
        <v>700000000</v>
      </c>
      <c r="AJ262" s="18" t="n">
        <f aca="false">IF(AND(ISNUMBER($V$262),($C$5*Assumptions!$B$7/Assumptions!$B$11)&gt;=Assumptions!$B$67,IF($B$262=1,$Y$262&gt;=INDEX($Y$216:$Y$279,1+$A$262-Assumptions!$B$78),$Y$262&gt;INDEX($Y$216:$Y$279,1+$A$262+Assumptions!$B$78)),IF($C$262=1,$Z$262&gt;=INDEX($Z$216:$Z$279,1+$A$262-Assumptions!$B$79),$Z$262&gt;INDEX($Z$216:$Z$279,1+$A$262+Assumptions!$B$79)),IF($D$262=1,$AA$262&gt;=INDEX($AA$216:$AA$279,1+$A$262-Assumptions!$B$80),$AA$262&gt;INDEX($AA$216:$AA$279,1+$A$262+Assumptions!$B$80)),IF($E$262=1,$AB$262&gt;=INDEX($AB$216:$AB$279,1+$A$262-Assumptions!$B$81),$AB$262&gt;INDEX($AB$216:$AB$279,1+$A$262+Assumptions!$B$81)),IF($F$262=1,$AC$262&gt;=INDEX($AC$216:$AC$279,1+$A$262-Assumptions!$B$82),$AC$262&gt;INDEX($AC$216:$AC$279,1+$A$262+Assumptions!$B$82)),IF($G$262=1,$AD$262&gt;=INDEX($AD$216:$AD$279,1+$A$262-Assumptions!$B$83),$AD$262&gt;INDEX($AD$216:$AD$279,1+$A$262+Assumptions!$B$83))),1,0)</f>
        <v>0</v>
      </c>
      <c r="AK262" s="16"/>
      <c r="AL262" s="16"/>
    </row>
    <row r="263" customFormat="false" ht="23.85" hidden="true" customHeight="false" outlineLevel="0" collapsed="false">
      <c r="A263" s="6" t="n">
        <f aca="false">ROW()-ROW($A$216)+Assumptions!$B$4</f>
        <v>47</v>
      </c>
      <c r="B263" s="18" t="n">
        <f aca="false">MOD(QUOTIENT($A$263,Assumptions!$B$78),2)</f>
        <v>1</v>
      </c>
      <c r="C263" s="18" t="n">
        <f aca="false">MOD(QUOTIENT($A$263,Assumptions!$B$79),2)</f>
        <v>0</v>
      </c>
      <c r="D263" s="18" t="n">
        <f aca="false">MOD(QUOTIENT($A$263,Assumptions!$B$80),2)</f>
        <v>1</v>
      </c>
      <c r="E263" s="18" t="n">
        <f aca="false">MOD(QUOTIENT($A$263,Assumptions!$B$81),2)</f>
        <v>1</v>
      </c>
      <c r="F263" s="18" t="n">
        <f aca="false">MOD(QUOTIENT($A$263,Assumptions!$B$82),2)</f>
        <v>1</v>
      </c>
      <c r="G263" s="18" t="n">
        <f aca="false">MOD(QUOTIENT($A$263,Assumptions!$B$83),2)</f>
        <v>1</v>
      </c>
      <c r="H263" s="18" t="n">
        <f aca="false">IF($B$263=1,MIN(Assumptions!$B$66,MAX(Assumptions!$B$4,Assumptions!$B$24-(Assumptions!$B$4))),Assumptions!$B$4)</f>
        <v>300000000</v>
      </c>
      <c r="I263" s="18" t="n">
        <f aca="false">IF($C$263=1,MIN(Assumptions!$B$61,MAX(Assumptions!$B$4,Assumptions!$B$24-($H$263))),Assumptions!$B$4)</f>
        <v>0</v>
      </c>
      <c r="J263" s="18" t="n">
        <f aca="false">IF($D$263=1,MIN(Assumptions!$B$56,MAX(Assumptions!$B$4,Assumptions!$B$24-($H$263+$I$263))),Assumptions!$B$4)</f>
        <v>60000000</v>
      </c>
      <c r="K263" s="18" t="n">
        <f aca="false">IF($E$263=1,MIN(Assumptions!$B$51,MAX(Assumptions!$B$4,Assumptions!$B$24-($H$263+$I$263+$J$263))),Assumptions!$B$4)</f>
        <v>30000000</v>
      </c>
      <c r="L263" s="18" t="n">
        <f aca="false">IF($F$263=1,MIN(Assumptions!$B$46,MAX(Assumptions!$B$4,Assumptions!$B$24-($H$263+$I$263+$J$263+$K$263))),Assumptions!$B$4)</f>
        <v>15000000</v>
      </c>
      <c r="M263" s="18" t="n">
        <f aca="false">IF($G$263=1,MIN(Assumptions!$B$41,MAX(Assumptions!$B$4,Assumptions!$B$24-($H$263+$I$263+$J$263+$K$263+$L$263))),Assumptions!$B$4)</f>
        <v>5000000</v>
      </c>
      <c r="N263" s="18" t="n">
        <f aca="false">MAX(Assumptions!$B$4,Assumptions!$B$24-($H$263+$I$263+$J$263+$K$263+$L$263+$M$263))</f>
        <v>290000000</v>
      </c>
      <c r="O263" s="18" t="n">
        <f aca="false">$J$112+$O$112+Assumptions!$B$20+IF($B$263=0,$AI$112,Assumptions!$B$4)+IF($C$263=0,$AF$112,Assumptions!$B$4)+IF($D$263=0,$AC$112,Assumptions!$B$4)+IF($E$263=0,$Z$112,Assumptions!$B$4)+IF($F$263=0,$W$112,Assumptions!$B$4)+IF($G$263=0,$T$112,Assumptions!$B$4)</f>
        <v>11014164.1892672</v>
      </c>
      <c r="P263" s="18" t="n">
        <f aca="false">IF(($N$263+Assumptions!$B$14*Assumptions!$B$13)&gt;($C$5*Assumptions!$B$7/Assumptions!$B$11),($C$5*Assumptions!$B$7/Assumptions!$B$11)*($O$263+Assumptions!$B$14)/($N$263+Assumptions!$B$14*Assumptions!$B$13-($C$5*Assumptions!$B$7/Assumptions!$B$11)),NA())</f>
        <v>9401157.69688152</v>
      </c>
      <c r="Q263" s="18" t="n">
        <f aca="false">IFERROR(($N$263+Assumptions!$B$14*Assumptions!$B$13)/($O$263+Assumptions!$B$14+$P$263),NA())</f>
        <v>12.7643853947696</v>
      </c>
      <c r="R263" s="18" t="n">
        <f aca="false">AND(ISNUMBER($P$263),$P$263&gt;Assumptions!$B$4,$Q$263&gt;Assumptions!$B$13)</f>
        <v>1</v>
      </c>
      <c r="S263" s="18" t="n">
        <f aca="false">IF($N$263&gt;($C$5*Assumptions!$B$7/Assumptions!$B$11),($C$5*Assumptions!$B$7/Assumptions!$B$11)*$O$263/($N$263-($C$5*Assumptions!$B$7/Assumptions!$B$11)),NA())</f>
        <v>7774704.13360036</v>
      </c>
      <c r="T263" s="18" t="n">
        <f aca="false">IFERROR($N$263/($O$263+$S$263),NA())</f>
        <v>15.4346709454048</v>
      </c>
      <c r="U263" s="18" t="n">
        <f aca="false">AND(ISNUMBER($S$263),$S$263&gt;Assumptions!$B$4,$T$263&lt;=Assumptions!$B$13)</f>
        <v>0</v>
      </c>
      <c r="V263" s="18" t="n">
        <f aca="false">IF($R$263,$P$263,IF($U$263,$S$263,NA()))</f>
        <v>9401157.69688152</v>
      </c>
      <c r="W263" s="18" t="n">
        <f aca="false">IF($R$263,$Q$263,IF($U$263,$T$263,NA()))</f>
        <v>12.7643853947696</v>
      </c>
      <c r="X263" s="18" t="n">
        <f aca="false">$R$263</f>
        <v>1</v>
      </c>
      <c r="Y263" s="18" t="n">
        <f aca="false">IF($B$263=1,$H$263,$AI$112*$W$263)</f>
        <v>300000000</v>
      </c>
      <c r="Z263" s="18" t="n">
        <f aca="false">IF($C$263=1,$I$263,$AF$112*$W$263)</f>
        <v>22128994.1027653</v>
      </c>
      <c r="AA263" s="18" t="n">
        <f aca="false">IF($D$263=1,$J$263,$AC$112*$W$263)</f>
        <v>60000000</v>
      </c>
      <c r="AB263" s="18" t="n">
        <f aca="false">IF($E$263=1,$K$263,$Z$112*$W$263)</f>
        <v>30000000</v>
      </c>
      <c r="AC263" s="18" t="n">
        <f aca="false">IF($F$263=1,$L$263,$W$112*$W$263)</f>
        <v>15000000</v>
      </c>
      <c r="AD263" s="18" t="n">
        <f aca="false">IF($G$263=1,$M$263,$T$112*$W$263)</f>
        <v>5000000</v>
      </c>
      <c r="AE263" s="18" t="n">
        <f aca="false">($C$5*Assumptions!$B$7/Assumptions!$B$11)</f>
        <v>120000000</v>
      </c>
      <c r="AF263" s="18" t="n">
        <f aca="false">($J$112+$O$112)*$W$263</f>
        <v>3580573.85738459</v>
      </c>
      <c r="AG263" s="18" t="n">
        <f aca="false">Assumptions!$B$20*$W$263</f>
        <v>114879468.552926</v>
      </c>
      <c r="AH263" s="18" t="n">
        <f aca="false">IF($R$263,Assumptions!$B$14*($W$263-Assumptions!$B$13),Assumptions!$B$4)</f>
        <v>29410963.4869239</v>
      </c>
      <c r="AI263" s="18" t="n">
        <f aca="false">$Y$263+$Z$263+$AA$263+$AB$263+$AC$263+$AD$263+$AE$263+$AF$263+$AG$263+$AH$263</f>
        <v>700000000</v>
      </c>
      <c r="AJ263" s="18" t="n">
        <f aca="false">IF(AND(ISNUMBER($V$263),($C$5*Assumptions!$B$7/Assumptions!$B$11)&gt;=Assumptions!$B$67,IF($B$263=1,$Y$263&gt;=INDEX($Y$216:$Y$279,1+$A$263-Assumptions!$B$78),$Y$263&gt;INDEX($Y$216:$Y$279,1+$A$263+Assumptions!$B$78)),IF($C$263=1,$Z$263&gt;=INDEX($Z$216:$Z$279,1+$A$263-Assumptions!$B$79),$Z$263&gt;INDEX($Z$216:$Z$279,1+$A$263+Assumptions!$B$79)),IF($D$263=1,$AA$263&gt;=INDEX($AA$216:$AA$279,1+$A$263-Assumptions!$B$80),$AA$263&gt;INDEX($AA$216:$AA$279,1+$A$263+Assumptions!$B$80)),IF($E$263=1,$AB$263&gt;=INDEX($AB$216:$AB$279,1+$A$263-Assumptions!$B$81),$AB$263&gt;INDEX($AB$216:$AB$279,1+$A$263+Assumptions!$B$81)),IF($F$263=1,$AC$263&gt;=INDEX($AC$216:$AC$279,1+$A$263-Assumptions!$B$82),$AC$263&gt;INDEX($AC$216:$AC$279,1+$A$263+Assumptions!$B$82)),IF($G$263=1,$AD$263&gt;=INDEX($AD$216:$AD$279,1+$A$263-Assumptions!$B$83),$AD$263&gt;INDEX($AD$216:$AD$279,1+$A$263+Assumptions!$B$83))),1,0)</f>
        <v>0</v>
      </c>
      <c r="AK263" s="16"/>
      <c r="AL263" s="16"/>
    </row>
    <row r="264" customFormat="false" ht="23.85" hidden="true" customHeight="false" outlineLevel="0" collapsed="false">
      <c r="A264" s="6" t="n">
        <f aca="false">ROW()-ROW($A$216)+Assumptions!$B$4</f>
        <v>48</v>
      </c>
      <c r="B264" s="18" t="n">
        <f aca="false">MOD(QUOTIENT($A$264,Assumptions!$B$78),2)</f>
        <v>1</v>
      </c>
      <c r="C264" s="18" t="n">
        <f aca="false">MOD(QUOTIENT($A$264,Assumptions!$B$79),2)</f>
        <v>1</v>
      </c>
      <c r="D264" s="18" t="n">
        <f aca="false">MOD(QUOTIENT($A$264,Assumptions!$B$80),2)</f>
        <v>0</v>
      </c>
      <c r="E264" s="18" t="n">
        <f aca="false">MOD(QUOTIENT($A$264,Assumptions!$B$81),2)</f>
        <v>0</v>
      </c>
      <c r="F264" s="18" t="n">
        <f aca="false">MOD(QUOTIENT($A$264,Assumptions!$B$82),2)</f>
        <v>0</v>
      </c>
      <c r="G264" s="18" t="n">
        <f aca="false">MOD(QUOTIENT($A$264,Assumptions!$B$83),2)</f>
        <v>0</v>
      </c>
      <c r="H264" s="18" t="n">
        <f aca="false">IF($B$264=1,MIN(Assumptions!$B$66,MAX(Assumptions!$B$4,Assumptions!$B$24-(Assumptions!$B$4))),Assumptions!$B$4)</f>
        <v>300000000</v>
      </c>
      <c r="I264" s="18" t="n">
        <f aca="false">IF($C$264=1,MIN(Assumptions!$B$61,MAX(Assumptions!$B$4,Assumptions!$B$24-($H$264))),Assumptions!$B$4)</f>
        <v>100000000</v>
      </c>
      <c r="J264" s="18" t="n">
        <f aca="false">IF($D$264=1,MIN(Assumptions!$B$56,MAX(Assumptions!$B$4,Assumptions!$B$24-($H$264+$I$264))),Assumptions!$B$4)</f>
        <v>0</v>
      </c>
      <c r="K264" s="18" t="n">
        <f aca="false">IF($E$264=1,MIN(Assumptions!$B$51,MAX(Assumptions!$B$4,Assumptions!$B$24-($H$264+$I$264+$J$264))),Assumptions!$B$4)</f>
        <v>0</v>
      </c>
      <c r="L264" s="18" t="n">
        <f aca="false">IF($F$264=1,MIN(Assumptions!$B$46,MAX(Assumptions!$B$4,Assumptions!$B$24-($H$264+$I$264+$J$264+$K$264))),Assumptions!$B$4)</f>
        <v>0</v>
      </c>
      <c r="M264" s="18" t="n">
        <f aca="false">IF($G$264=1,MIN(Assumptions!$B$41,MAX(Assumptions!$B$4,Assumptions!$B$24-($H$264+$I$264+$J$264+$K$264+$L$264))),Assumptions!$B$4)</f>
        <v>0</v>
      </c>
      <c r="N264" s="18" t="n">
        <f aca="false">MAX(Assumptions!$B$4,Assumptions!$B$24-($H$264+$I$264+$J$264+$K$264+$L$264+$M$264))</f>
        <v>300000000</v>
      </c>
      <c r="O264" s="18" t="n">
        <f aca="false">$J$112+$O$112+Assumptions!$B$20+IF($B$264=0,$AI$112,Assumptions!$B$4)+IF($C$264=0,$AF$112,Assumptions!$B$4)+IF($D$264=0,$AC$112,Assumptions!$B$4)+IF($E$264=0,$Z$112,Assumptions!$B$4)+IF($F$264=0,$W$112,Assumptions!$B$4)+IF($G$264=0,$T$112,Assumptions!$B$4)</f>
        <v>24680512.8289884</v>
      </c>
      <c r="P264" s="18" t="n">
        <f aca="false">IF(($N$264+Assumptions!$B$14*Assumptions!$B$13)&gt;($C$5*Assumptions!$B$7/Assumptions!$B$11),($C$5*Assumptions!$B$7/Assumptions!$B$11)*($O$264+Assumptions!$B$14)/($N$264+Assumptions!$B$14*Assumptions!$B$13-($C$5*Assumptions!$B$7/Assumptions!$B$11)),NA())</f>
        <v>17872118.0245403</v>
      </c>
      <c r="Q264" s="18" t="n">
        <f aca="false">IFERROR(($N$264+Assumptions!$B$14*Assumptions!$B$13)/($O$264+Assumptions!$B$14+$P$264),NA())</f>
        <v>6.71436926699048</v>
      </c>
      <c r="R264" s="18" t="n">
        <f aca="false">AND(ISNUMBER($P$264),$P$264&gt;Assumptions!$B$4,$Q$264&gt;Assumptions!$B$13)</f>
        <v>1</v>
      </c>
      <c r="S264" s="18" t="n">
        <f aca="false">IF($N$264&gt;($C$5*Assumptions!$B$7/Assumptions!$B$11),($C$5*Assumptions!$B$7/Assumptions!$B$11)*$O$264/($N$264-($C$5*Assumptions!$B$7/Assumptions!$B$11)),NA())</f>
        <v>16453675.2193256</v>
      </c>
      <c r="T264" s="18" t="n">
        <f aca="false">IFERROR($N$264/($O$264+$S$264),NA())</f>
        <v>7.29320339683469</v>
      </c>
      <c r="U264" s="18" t="n">
        <f aca="false">AND(ISNUMBER($S$264),$S$264&gt;Assumptions!$B$4,$T$264&lt;=Assumptions!$B$13)</f>
        <v>0</v>
      </c>
      <c r="V264" s="18" t="n">
        <f aca="false">IF($R$264,$P$264,IF($U$264,$S$264,NA()))</f>
        <v>17872118.0245403</v>
      </c>
      <c r="W264" s="18" t="n">
        <f aca="false">IF($R$264,$Q$264,IF($U$264,$T$264,NA()))</f>
        <v>6.71436926699048</v>
      </c>
      <c r="X264" s="18" t="n">
        <f aca="false">$R$264</f>
        <v>1</v>
      </c>
      <c r="Y264" s="18" t="n">
        <f aca="false">IF($B$264=1,$H$264,$AI$112*$W$264)</f>
        <v>300000000</v>
      </c>
      <c r="Z264" s="18" t="n">
        <f aca="false">IF($C$264=1,$I$264,$AF$112*$W$264)</f>
        <v>100000000</v>
      </c>
      <c r="AA264" s="18" t="n">
        <f aca="false">IF($D$264=1,$J$264,$AC$112*$W$264)</f>
        <v>16114486.2407772</v>
      </c>
      <c r="AB264" s="18" t="n">
        <f aca="false">IF($E$264=1,$K$264,$Z$112*$W$264)</f>
        <v>20143107.8009714</v>
      </c>
      <c r="AC264" s="18" t="n">
        <f aca="false">IF($F$264=1,$L$264,$W$112*$W$264)</f>
        <v>33571846.3349524</v>
      </c>
      <c r="AD264" s="18" t="n">
        <f aca="false">IF($G$264=1,$M$264,$T$112*$W$264)</f>
        <v>33571846.3349524</v>
      </c>
      <c r="AE264" s="18" t="n">
        <f aca="false">($C$5*Assumptions!$B$7/Assumptions!$B$11)</f>
        <v>120000000</v>
      </c>
      <c r="AF264" s="18" t="n">
        <f aca="false">($J$112+$O$112)*$W$264</f>
        <v>1883466.71795604</v>
      </c>
      <c r="AG264" s="18" t="n">
        <f aca="false">Assumptions!$B$20*$W$264</f>
        <v>60429323.4029143</v>
      </c>
      <c r="AH264" s="18" t="n">
        <f aca="false">IF($R$264,Assumptions!$B$14*($W$264-Assumptions!$B$13),Assumptions!$B$4)</f>
        <v>14285923.1674762</v>
      </c>
      <c r="AI264" s="18" t="n">
        <f aca="false">$Y$264+$Z$264+$AA$264+$AB$264+$AC$264+$AD$264+$AE$264+$AF$264+$AG$264+$AH$264</f>
        <v>700000000</v>
      </c>
      <c r="AJ264" s="18" t="n">
        <f aca="false">IF(AND(ISNUMBER($V$264),($C$5*Assumptions!$B$7/Assumptions!$B$11)&gt;=Assumptions!$B$67,IF($B$264=1,$Y$264&gt;=INDEX($Y$216:$Y$279,1+$A$264-Assumptions!$B$78),$Y$264&gt;INDEX($Y$216:$Y$279,1+$A$264+Assumptions!$B$78)),IF($C$264=1,$Z$264&gt;=INDEX($Z$216:$Z$279,1+$A$264-Assumptions!$B$79),$Z$264&gt;INDEX($Z$216:$Z$279,1+$A$264+Assumptions!$B$79)),IF($D$264=1,$AA$264&gt;=INDEX($AA$216:$AA$279,1+$A$264-Assumptions!$B$80),$AA$264&gt;INDEX($AA$216:$AA$279,1+$A$264+Assumptions!$B$80)),IF($E$264=1,$AB$264&gt;=INDEX($AB$216:$AB$279,1+$A$264-Assumptions!$B$81),$AB$264&gt;INDEX($AB$216:$AB$279,1+$A$264+Assumptions!$B$81)),IF($F$264=1,$AC$264&gt;=INDEX($AC$216:$AC$279,1+$A$264-Assumptions!$B$82),$AC$264&gt;INDEX($AC$216:$AC$279,1+$A$264+Assumptions!$B$82)),IF($G$264=1,$AD$264&gt;=INDEX($AD$216:$AD$279,1+$A$264-Assumptions!$B$83),$AD$264&gt;INDEX($AD$216:$AD$279,1+$A$264+Assumptions!$B$83))),1,0)</f>
        <v>0</v>
      </c>
      <c r="AK264" s="16"/>
      <c r="AL264" s="16"/>
    </row>
    <row r="265" customFormat="false" ht="23.85" hidden="true" customHeight="false" outlineLevel="0" collapsed="false">
      <c r="A265" s="6" t="n">
        <f aca="false">ROW()-ROW($A$216)+Assumptions!$B$4</f>
        <v>49</v>
      </c>
      <c r="B265" s="18" t="n">
        <f aca="false">MOD(QUOTIENT($A$265,Assumptions!$B$78),2)</f>
        <v>1</v>
      </c>
      <c r="C265" s="18" t="n">
        <f aca="false">MOD(QUOTIENT($A$265,Assumptions!$B$79),2)</f>
        <v>1</v>
      </c>
      <c r="D265" s="18" t="n">
        <f aca="false">MOD(QUOTIENT($A$265,Assumptions!$B$80),2)</f>
        <v>0</v>
      </c>
      <c r="E265" s="18" t="n">
        <f aca="false">MOD(QUOTIENT($A$265,Assumptions!$B$81),2)</f>
        <v>0</v>
      </c>
      <c r="F265" s="18" t="n">
        <f aca="false">MOD(QUOTIENT($A$265,Assumptions!$B$82),2)</f>
        <v>0</v>
      </c>
      <c r="G265" s="18" t="n">
        <f aca="false">MOD(QUOTIENT($A$265,Assumptions!$B$83),2)</f>
        <v>1</v>
      </c>
      <c r="H265" s="18" t="n">
        <f aca="false">IF($B$265=1,MIN(Assumptions!$B$66,MAX(Assumptions!$B$4,Assumptions!$B$24-(Assumptions!$B$4))),Assumptions!$B$4)</f>
        <v>300000000</v>
      </c>
      <c r="I265" s="18" t="n">
        <f aca="false">IF($C$265=1,MIN(Assumptions!$B$61,MAX(Assumptions!$B$4,Assumptions!$B$24-($H$265))),Assumptions!$B$4)</f>
        <v>100000000</v>
      </c>
      <c r="J265" s="18" t="n">
        <f aca="false">IF($D$265=1,MIN(Assumptions!$B$56,MAX(Assumptions!$B$4,Assumptions!$B$24-($H$265+$I$265))),Assumptions!$B$4)</f>
        <v>0</v>
      </c>
      <c r="K265" s="18" t="n">
        <f aca="false">IF($E$265=1,MIN(Assumptions!$B$51,MAX(Assumptions!$B$4,Assumptions!$B$24-($H$265+$I$265+$J$265))),Assumptions!$B$4)</f>
        <v>0</v>
      </c>
      <c r="L265" s="18" t="n">
        <f aca="false">IF($F$265=1,MIN(Assumptions!$B$46,MAX(Assumptions!$B$4,Assumptions!$B$24-($H$265+$I$265+$J$265+$K$265))),Assumptions!$B$4)</f>
        <v>0</v>
      </c>
      <c r="M265" s="18" t="n">
        <f aca="false">IF($G$265=1,MIN(Assumptions!$B$41,MAX(Assumptions!$B$4,Assumptions!$B$24-($H$265+$I$265+$J$265+$K$265+$L$265))),Assumptions!$B$4)</f>
        <v>5000000</v>
      </c>
      <c r="N265" s="18" t="n">
        <f aca="false">MAX(Assumptions!$B$4,Assumptions!$B$24-($H$265+$I$265+$J$265+$K$265+$L$265+$M$265))</f>
        <v>295000000</v>
      </c>
      <c r="O265" s="18" t="n">
        <f aca="false">$J$112+$O$112+Assumptions!$B$20+IF($B$265=0,$AI$112,Assumptions!$B$4)+IF($C$265=0,$AF$112,Assumptions!$B$4)+IF($D$265=0,$AC$112,Assumptions!$B$4)+IF($E$265=0,$Z$112,Assumptions!$B$4)+IF($F$265=0,$W$112,Assumptions!$B$4)+IF($G$265=0,$T$112,Assumptions!$B$4)</f>
        <v>19680512.8289884</v>
      </c>
      <c r="P265" s="18" t="n">
        <f aca="false">IF(($N$265+Assumptions!$B$14*Assumptions!$B$13)&gt;($C$5*Assumptions!$B$7/Assumptions!$B$11),($C$5*Assumptions!$B$7/Assumptions!$B$11)*($O$265+Assumptions!$B$14)/($N$265+Assumptions!$B$14*Assumptions!$B$13-($C$5*Assumptions!$B$7/Assumptions!$B$11)),NA())</f>
        <v>14995276.2787527</v>
      </c>
      <c r="Q265" s="18" t="n">
        <f aca="false">IFERROR(($N$265+Assumptions!$B$14*Assumptions!$B$13)/($O$265+Assumptions!$B$14+$P$265),NA())</f>
        <v>8.00252011161888</v>
      </c>
      <c r="R265" s="18" t="n">
        <f aca="false">AND(ISNUMBER($P$265),$P$265&gt;Assumptions!$B$4,$Q$265&gt;Assumptions!$B$13)</f>
        <v>1</v>
      </c>
      <c r="S265" s="18" t="n">
        <f aca="false">IF($N$265&gt;($C$5*Assumptions!$B$7/Assumptions!$B$11),($C$5*Assumptions!$B$7/Assumptions!$B$11)*$O$265/($N$265-($C$5*Assumptions!$B$7/Assumptions!$B$11)),NA())</f>
        <v>13495208.7970206</v>
      </c>
      <c r="T265" s="18" t="n">
        <f aca="false">IFERROR($N$265/($O$265+$S$265),NA())</f>
        <v>8.89204471045257</v>
      </c>
      <c r="U265" s="18" t="n">
        <f aca="false">AND(ISNUMBER($S$265),$S$265&gt;Assumptions!$B$4,$T$265&lt;=Assumptions!$B$13)</f>
        <v>0</v>
      </c>
      <c r="V265" s="18" t="n">
        <f aca="false">IF($R$265,$P$265,IF($U$265,$S$265,NA()))</f>
        <v>14995276.2787527</v>
      </c>
      <c r="W265" s="18" t="n">
        <f aca="false">IF($R$265,$Q$265,IF($U$265,$T$265,NA()))</f>
        <v>8.00252011161888</v>
      </c>
      <c r="X265" s="18" t="n">
        <f aca="false">$R$265</f>
        <v>1</v>
      </c>
      <c r="Y265" s="18" t="n">
        <f aca="false">IF($B$265=1,$H$265,$AI$112*$W$265)</f>
        <v>300000000</v>
      </c>
      <c r="Z265" s="18" t="n">
        <f aca="false">IF($C$265=1,$I$265,$AF$112*$W$265)</f>
        <v>100000000</v>
      </c>
      <c r="AA265" s="18" t="n">
        <f aca="false">IF($D$265=1,$J$265,$AC$112*$W$265)</f>
        <v>19206048.2678853</v>
      </c>
      <c r="AB265" s="18" t="n">
        <f aca="false">IF($E$265=1,$K$265,$Z$112*$W$265)</f>
        <v>24007560.3348566</v>
      </c>
      <c r="AC265" s="18" t="n">
        <f aca="false">IF($F$265=1,$L$265,$W$112*$W$265)</f>
        <v>40012600.5580944</v>
      </c>
      <c r="AD265" s="18" t="n">
        <f aca="false">IF($G$265=1,$M$265,$T$112*$W$265)</f>
        <v>5000000</v>
      </c>
      <c r="AE265" s="18" t="n">
        <f aca="false">($C$5*Assumptions!$B$7/Assumptions!$B$11)</f>
        <v>120000000</v>
      </c>
      <c r="AF265" s="18" t="n">
        <f aca="false">($J$112+$O$112)*$W$265</f>
        <v>2244809.55554651</v>
      </c>
      <c r="AG265" s="18" t="n">
        <f aca="false">Assumptions!$B$20*$W$265</f>
        <v>72022681.0045699</v>
      </c>
      <c r="AH265" s="18" t="n">
        <f aca="false">IF($R$265,Assumptions!$B$14*($W$265-Assumptions!$B$13),Assumptions!$B$4)</f>
        <v>17506300.2790472</v>
      </c>
      <c r="AI265" s="18" t="n">
        <f aca="false">$Y$265+$Z$265+$AA$265+$AB$265+$AC$265+$AD$265+$AE$265+$AF$265+$AG$265+$AH$265</f>
        <v>700000000</v>
      </c>
      <c r="AJ265" s="18" t="n">
        <f aca="false">IF(AND(ISNUMBER($V$265),($C$5*Assumptions!$B$7/Assumptions!$B$11)&gt;=Assumptions!$B$67,IF($B$265=1,$Y$265&gt;=INDEX($Y$216:$Y$279,1+$A$265-Assumptions!$B$78),$Y$265&gt;INDEX($Y$216:$Y$279,1+$A$265+Assumptions!$B$78)),IF($C$265=1,$Z$265&gt;=INDEX($Z$216:$Z$279,1+$A$265-Assumptions!$B$79),$Z$265&gt;INDEX($Z$216:$Z$279,1+$A$265+Assumptions!$B$79)),IF($D$265=1,$AA$265&gt;=INDEX($AA$216:$AA$279,1+$A$265-Assumptions!$B$80),$AA$265&gt;INDEX($AA$216:$AA$279,1+$A$265+Assumptions!$B$80)),IF($E$265=1,$AB$265&gt;=INDEX($AB$216:$AB$279,1+$A$265-Assumptions!$B$81),$AB$265&gt;INDEX($AB$216:$AB$279,1+$A$265+Assumptions!$B$81)),IF($F$265=1,$AC$265&gt;=INDEX($AC$216:$AC$279,1+$A$265-Assumptions!$B$82),$AC$265&gt;INDEX($AC$216:$AC$279,1+$A$265+Assumptions!$B$82)),IF($G$265=1,$AD$265&gt;=INDEX($AD$216:$AD$279,1+$A$265-Assumptions!$B$83),$AD$265&gt;INDEX($AD$216:$AD$279,1+$A$265+Assumptions!$B$83))),1,0)</f>
        <v>0</v>
      </c>
      <c r="AK265" s="16"/>
      <c r="AL265" s="16"/>
    </row>
    <row r="266" customFormat="false" ht="23.85" hidden="true" customHeight="false" outlineLevel="0" collapsed="false">
      <c r="A266" s="6" t="n">
        <f aca="false">ROW()-ROW($A$216)+Assumptions!$B$4</f>
        <v>50</v>
      </c>
      <c r="B266" s="18" t="n">
        <f aca="false">MOD(QUOTIENT($A$266,Assumptions!$B$78),2)</f>
        <v>1</v>
      </c>
      <c r="C266" s="18" t="n">
        <f aca="false">MOD(QUOTIENT($A$266,Assumptions!$B$79),2)</f>
        <v>1</v>
      </c>
      <c r="D266" s="18" t="n">
        <f aca="false">MOD(QUOTIENT($A$266,Assumptions!$B$80),2)</f>
        <v>0</v>
      </c>
      <c r="E266" s="18" t="n">
        <f aca="false">MOD(QUOTIENT($A$266,Assumptions!$B$81),2)</f>
        <v>0</v>
      </c>
      <c r="F266" s="18" t="n">
        <f aca="false">MOD(QUOTIENT($A$266,Assumptions!$B$82),2)</f>
        <v>1</v>
      </c>
      <c r="G266" s="18" t="n">
        <f aca="false">MOD(QUOTIENT($A$266,Assumptions!$B$83),2)</f>
        <v>0</v>
      </c>
      <c r="H266" s="18" t="n">
        <f aca="false">IF($B$266=1,MIN(Assumptions!$B$66,MAX(Assumptions!$B$4,Assumptions!$B$24-(Assumptions!$B$4))),Assumptions!$B$4)</f>
        <v>300000000</v>
      </c>
      <c r="I266" s="18" t="n">
        <f aca="false">IF($C$266=1,MIN(Assumptions!$B$61,MAX(Assumptions!$B$4,Assumptions!$B$24-($H$266))),Assumptions!$B$4)</f>
        <v>100000000</v>
      </c>
      <c r="J266" s="18" t="n">
        <f aca="false">IF($D$266=1,MIN(Assumptions!$B$56,MAX(Assumptions!$B$4,Assumptions!$B$24-($H$266+$I$266))),Assumptions!$B$4)</f>
        <v>0</v>
      </c>
      <c r="K266" s="18" t="n">
        <f aca="false">IF($E$266=1,MIN(Assumptions!$B$51,MAX(Assumptions!$B$4,Assumptions!$B$24-($H$266+$I$266+$J$266))),Assumptions!$B$4)</f>
        <v>0</v>
      </c>
      <c r="L266" s="18" t="n">
        <f aca="false">IF($F$266=1,MIN(Assumptions!$B$46,MAX(Assumptions!$B$4,Assumptions!$B$24-($H$266+$I$266+$J$266+$K$266))),Assumptions!$B$4)</f>
        <v>15000000</v>
      </c>
      <c r="M266" s="18" t="n">
        <f aca="false">IF($G$266=1,MIN(Assumptions!$B$41,MAX(Assumptions!$B$4,Assumptions!$B$24-($H$266+$I$266+$J$266+$K$266+$L$266))),Assumptions!$B$4)</f>
        <v>0</v>
      </c>
      <c r="N266" s="18" t="n">
        <f aca="false">MAX(Assumptions!$B$4,Assumptions!$B$24-($H$266+$I$266+$J$266+$K$266+$L$266+$M$266))</f>
        <v>285000000</v>
      </c>
      <c r="O266" s="18" t="n">
        <f aca="false">$J$112+$O$112+Assumptions!$B$20+IF($B$266=0,$AI$112,Assumptions!$B$4)+IF($C$266=0,$AF$112,Assumptions!$B$4)+IF($D$266=0,$AC$112,Assumptions!$B$4)+IF($E$266=0,$Z$112,Assumptions!$B$4)+IF($F$266=0,$W$112,Assumptions!$B$4)+IF($G$266=0,$T$112,Assumptions!$B$4)</f>
        <v>19680512.8289884</v>
      </c>
      <c r="P266" s="18" t="n">
        <f aca="false">IF(($N$266+Assumptions!$B$14*Assumptions!$B$13)&gt;($C$5*Assumptions!$B$7/Assumptions!$B$11),($C$5*Assumptions!$B$7/Assumptions!$B$11)*($O$266+Assumptions!$B$14)/($N$266+Assumptions!$B$14*Assumptions!$B$13-($C$5*Assumptions!$B$7/Assumptions!$B$11)),NA())</f>
        <v>15890516.6536036</v>
      </c>
      <c r="Q266" s="18" t="n">
        <f aca="false">IFERROR(($N$266+Assumptions!$B$14*Assumptions!$B$13)/($O$266+Assumptions!$B$14+$P$266),NA())</f>
        <v>7.5516739081474</v>
      </c>
      <c r="R266" s="18" t="n">
        <f aca="false">AND(ISNUMBER($P$266),$P$266&gt;Assumptions!$B$4,$Q$266&gt;Assumptions!$B$13)</f>
        <v>1</v>
      </c>
      <c r="S266" s="18" t="n">
        <f aca="false">IF($N$266&gt;($C$5*Assumptions!$B$7/Assumptions!$B$11),($C$5*Assumptions!$B$7/Assumptions!$B$11)*$O$266/($N$266-($C$5*Assumptions!$B$7/Assumptions!$B$11)),NA())</f>
        <v>14313100.2392643</v>
      </c>
      <c r="T266" s="18" t="n">
        <f aca="false">IFERROR($N$266/($O$266+$S$266),NA())</f>
        <v>8.38392786985528</v>
      </c>
      <c r="U266" s="18" t="n">
        <f aca="false">AND(ISNUMBER($S$266),$S$266&gt;Assumptions!$B$4,$T$266&lt;=Assumptions!$B$13)</f>
        <v>0</v>
      </c>
      <c r="V266" s="18" t="n">
        <f aca="false">IF($R$266,$P$266,IF($U$266,$S$266,NA()))</f>
        <v>15890516.6536036</v>
      </c>
      <c r="W266" s="18" t="n">
        <f aca="false">IF($R$266,$Q$266,IF($U$266,$T$266,NA()))</f>
        <v>7.5516739081474</v>
      </c>
      <c r="X266" s="18" t="n">
        <f aca="false">$R$266</f>
        <v>1</v>
      </c>
      <c r="Y266" s="18" t="n">
        <f aca="false">IF($B$266=1,$H$266,$AI$112*$W$266)</f>
        <v>300000000</v>
      </c>
      <c r="Z266" s="18" t="n">
        <f aca="false">IF($C$266=1,$I$266,$AF$112*$W$266)</f>
        <v>100000000</v>
      </c>
      <c r="AA266" s="18" t="n">
        <f aca="false">IF($D$266=1,$J$266,$AC$112*$W$266)</f>
        <v>18124017.3795537</v>
      </c>
      <c r="AB266" s="18" t="n">
        <f aca="false">IF($E$266=1,$K$266,$Z$112*$W$266)</f>
        <v>22655021.7244422</v>
      </c>
      <c r="AC266" s="18" t="n">
        <f aca="false">IF($F$266=1,$L$266,$W$112*$W$266)</f>
        <v>15000000</v>
      </c>
      <c r="AD266" s="18" t="n">
        <f aca="false">IF($G$266=1,$M$266,$T$112*$W$266)</f>
        <v>37758369.540737</v>
      </c>
      <c r="AE266" s="18" t="n">
        <f aca="false">($C$5*Assumptions!$B$7/Assumptions!$B$11)</f>
        <v>120000000</v>
      </c>
      <c r="AF266" s="18" t="n">
        <f aca="false">($J$112+$O$112)*$W$266</f>
        <v>2118341.41157206</v>
      </c>
      <c r="AG266" s="18" t="n">
        <f aca="false">Assumptions!$B$20*$W$266</f>
        <v>67965065.1733266</v>
      </c>
      <c r="AH266" s="18" t="n">
        <f aca="false">IF($R$266,Assumptions!$B$14*($W$266-Assumptions!$B$13),Assumptions!$B$4)</f>
        <v>16379184.7703685</v>
      </c>
      <c r="AI266" s="18" t="n">
        <f aca="false">$Y$266+$Z$266+$AA$266+$AB$266+$AC$266+$AD$266+$AE$266+$AF$266+$AG$266+$AH$266</f>
        <v>700000000</v>
      </c>
      <c r="AJ266" s="18" t="n">
        <f aca="false">IF(AND(ISNUMBER($V$266),($C$5*Assumptions!$B$7/Assumptions!$B$11)&gt;=Assumptions!$B$67,IF($B$266=1,$Y$266&gt;=INDEX($Y$216:$Y$279,1+$A$266-Assumptions!$B$78),$Y$266&gt;INDEX($Y$216:$Y$279,1+$A$266+Assumptions!$B$78)),IF($C$266=1,$Z$266&gt;=INDEX($Z$216:$Z$279,1+$A$266-Assumptions!$B$79),$Z$266&gt;INDEX($Z$216:$Z$279,1+$A$266+Assumptions!$B$79)),IF($D$266=1,$AA$266&gt;=INDEX($AA$216:$AA$279,1+$A$266-Assumptions!$B$80),$AA$266&gt;INDEX($AA$216:$AA$279,1+$A$266+Assumptions!$B$80)),IF($E$266=1,$AB$266&gt;=INDEX($AB$216:$AB$279,1+$A$266-Assumptions!$B$81),$AB$266&gt;INDEX($AB$216:$AB$279,1+$A$266+Assumptions!$B$81)),IF($F$266=1,$AC$266&gt;=INDEX($AC$216:$AC$279,1+$A$266-Assumptions!$B$82),$AC$266&gt;INDEX($AC$216:$AC$279,1+$A$266+Assumptions!$B$82)),IF($G$266=1,$AD$266&gt;=INDEX($AD$216:$AD$279,1+$A$266-Assumptions!$B$83),$AD$266&gt;INDEX($AD$216:$AD$279,1+$A$266+Assumptions!$B$83))),1,0)</f>
        <v>0</v>
      </c>
      <c r="AK266" s="16"/>
      <c r="AL266" s="16"/>
    </row>
    <row r="267" customFormat="false" ht="23.85" hidden="true" customHeight="false" outlineLevel="0" collapsed="false">
      <c r="A267" s="6" t="n">
        <f aca="false">ROW()-ROW($A$216)+Assumptions!$B$4</f>
        <v>51</v>
      </c>
      <c r="B267" s="18" t="n">
        <f aca="false">MOD(QUOTIENT($A$267,Assumptions!$B$78),2)</f>
        <v>1</v>
      </c>
      <c r="C267" s="18" t="n">
        <f aca="false">MOD(QUOTIENT($A$267,Assumptions!$B$79),2)</f>
        <v>1</v>
      </c>
      <c r="D267" s="18" t="n">
        <f aca="false">MOD(QUOTIENT($A$267,Assumptions!$B$80),2)</f>
        <v>0</v>
      </c>
      <c r="E267" s="18" t="n">
        <f aca="false">MOD(QUOTIENT($A$267,Assumptions!$B$81),2)</f>
        <v>0</v>
      </c>
      <c r="F267" s="18" t="n">
        <f aca="false">MOD(QUOTIENT($A$267,Assumptions!$B$82),2)</f>
        <v>1</v>
      </c>
      <c r="G267" s="18" t="n">
        <f aca="false">MOD(QUOTIENT($A$267,Assumptions!$B$83),2)</f>
        <v>1</v>
      </c>
      <c r="H267" s="18" t="n">
        <f aca="false">IF($B$267=1,MIN(Assumptions!$B$66,MAX(Assumptions!$B$4,Assumptions!$B$24-(Assumptions!$B$4))),Assumptions!$B$4)</f>
        <v>300000000</v>
      </c>
      <c r="I267" s="18" t="n">
        <f aca="false">IF($C$267=1,MIN(Assumptions!$B$61,MAX(Assumptions!$B$4,Assumptions!$B$24-($H$267))),Assumptions!$B$4)</f>
        <v>100000000</v>
      </c>
      <c r="J267" s="18" t="n">
        <f aca="false">IF($D$267=1,MIN(Assumptions!$B$56,MAX(Assumptions!$B$4,Assumptions!$B$24-($H$267+$I$267))),Assumptions!$B$4)</f>
        <v>0</v>
      </c>
      <c r="K267" s="18" t="n">
        <f aca="false">IF($E$267=1,MIN(Assumptions!$B$51,MAX(Assumptions!$B$4,Assumptions!$B$24-($H$267+$I$267+$J$267))),Assumptions!$B$4)</f>
        <v>0</v>
      </c>
      <c r="L267" s="18" t="n">
        <f aca="false">IF($F$267=1,MIN(Assumptions!$B$46,MAX(Assumptions!$B$4,Assumptions!$B$24-($H$267+$I$267+$J$267+$K$267))),Assumptions!$B$4)</f>
        <v>15000000</v>
      </c>
      <c r="M267" s="18" t="n">
        <f aca="false">IF($G$267=1,MIN(Assumptions!$B$41,MAX(Assumptions!$B$4,Assumptions!$B$24-($H$267+$I$267+$J$267+$K$267+$L$267))),Assumptions!$B$4)</f>
        <v>5000000</v>
      </c>
      <c r="N267" s="18" t="n">
        <f aca="false">MAX(Assumptions!$B$4,Assumptions!$B$24-($H$267+$I$267+$J$267+$K$267+$L$267+$M$267))</f>
        <v>280000000</v>
      </c>
      <c r="O267" s="18" t="n">
        <f aca="false">$J$112+$O$112+Assumptions!$B$20+IF($B$267=0,$AI$112,Assumptions!$B$4)+IF($C$267=0,$AF$112,Assumptions!$B$4)+IF($D$267=0,$AC$112,Assumptions!$B$4)+IF($E$267=0,$Z$112,Assumptions!$B$4)+IF($F$267=0,$W$112,Assumptions!$B$4)+IF($G$267=0,$T$112,Assumptions!$B$4)</f>
        <v>14680512.8289884</v>
      </c>
      <c r="P267" s="18" t="n">
        <f aca="false">IF(($N$267+Assumptions!$B$14*Assumptions!$B$13)&gt;($C$5*Assumptions!$B$7/Assumptions!$B$11),($C$5*Assumptions!$B$7/Assumptions!$B$11)*($O$267+Assumptions!$B$14)/($N$267+Assumptions!$B$14*Assumptions!$B$13-($C$5*Assumptions!$B$7/Assumptions!$B$11)),NA())</f>
        <v>12687147.9352529</v>
      </c>
      <c r="Q267" s="18" t="n">
        <f aca="false">IFERROR(($N$267+Assumptions!$B$14*Assumptions!$B$13)/($O$267+Assumptions!$B$14+$P$267),NA())</f>
        <v>9.45839053918208</v>
      </c>
      <c r="R267" s="18" t="n">
        <f aca="false">AND(ISNUMBER($P$267),$P$267&gt;Assumptions!$B$4,$Q$267&gt;Assumptions!$B$13)</f>
        <v>1</v>
      </c>
      <c r="S267" s="18" t="n">
        <f aca="false">IF($N$267&gt;($C$5*Assumptions!$B$7/Assumptions!$B$11),($C$5*Assumptions!$B$7/Assumptions!$B$11)*$O$267/($N$267-($C$5*Assumptions!$B$7/Assumptions!$B$11)),NA())</f>
        <v>11010384.6217413</v>
      </c>
      <c r="T267" s="18" t="n">
        <f aca="false">IFERROR($N$267/($O$267+$S$267),NA())</f>
        <v>10.8988018241476</v>
      </c>
      <c r="U267" s="18" t="n">
        <f aca="false">AND(ISNUMBER($S$267),$S$267&gt;Assumptions!$B$4,$T$267&lt;=Assumptions!$B$13)</f>
        <v>0</v>
      </c>
      <c r="V267" s="18" t="n">
        <f aca="false">IF($R$267,$P$267,IF($U$267,$S$267,NA()))</f>
        <v>12687147.9352529</v>
      </c>
      <c r="W267" s="18" t="n">
        <f aca="false">IF($R$267,$Q$267,IF($U$267,$T$267,NA()))</f>
        <v>9.45839053918208</v>
      </c>
      <c r="X267" s="18" t="n">
        <f aca="false">$R$267</f>
        <v>1</v>
      </c>
      <c r="Y267" s="18" t="n">
        <f aca="false">IF($B$267=1,$H$267,$AI$112*$W$267)</f>
        <v>300000000</v>
      </c>
      <c r="Z267" s="18" t="n">
        <f aca="false">IF($C$267=1,$I$267,$AF$112*$W$267)</f>
        <v>100000000</v>
      </c>
      <c r="AA267" s="18" t="n">
        <f aca="false">IF($D$267=1,$J$267,$AC$112*$W$267)</f>
        <v>22700137.294037</v>
      </c>
      <c r="AB267" s="18" t="n">
        <f aca="false">IF($E$267=1,$K$267,$Z$112*$W$267)</f>
        <v>28375171.6175463</v>
      </c>
      <c r="AC267" s="18" t="n">
        <f aca="false">IF($F$267=1,$L$267,$W$112*$W$267)</f>
        <v>15000000</v>
      </c>
      <c r="AD267" s="18" t="n">
        <f aca="false">IF($G$267=1,$M$267,$T$112*$W$267)</f>
        <v>5000000</v>
      </c>
      <c r="AE267" s="18" t="n">
        <f aca="false">($C$5*Assumptions!$B$7/Assumptions!$B$11)</f>
        <v>120000000</v>
      </c>
      <c r="AF267" s="18" t="n">
        <f aca="false">($J$112+$O$112)*$W$267</f>
        <v>2653199.88782276</v>
      </c>
      <c r="AG267" s="18" t="n">
        <f aca="false">Assumptions!$B$20*$W$267</f>
        <v>85125514.8526388</v>
      </c>
      <c r="AH267" s="18" t="n">
        <f aca="false">IF($R$267,Assumptions!$B$14*($W$267-Assumptions!$B$13),Assumptions!$B$4)</f>
        <v>21145976.3479552</v>
      </c>
      <c r="AI267" s="18" t="n">
        <f aca="false">$Y$267+$Z$267+$AA$267+$AB$267+$AC$267+$AD$267+$AE$267+$AF$267+$AG$267+$AH$267</f>
        <v>700000000</v>
      </c>
      <c r="AJ267" s="18" t="n">
        <f aca="false">IF(AND(ISNUMBER($V$267),($C$5*Assumptions!$B$7/Assumptions!$B$11)&gt;=Assumptions!$B$67,IF($B$267=1,$Y$267&gt;=INDEX($Y$216:$Y$279,1+$A$267-Assumptions!$B$78),$Y$267&gt;INDEX($Y$216:$Y$279,1+$A$267+Assumptions!$B$78)),IF($C$267=1,$Z$267&gt;=INDEX($Z$216:$Z$279,1+$A$267-Assumptions!$B$79),$Z$267&gt;INDEX($Z$216:$Z$279,1+$A$267+Assumptions!$B$79)),IF($D$267=1,$AA$267&gt;=INDEX($AA$216:$AA$279,1+$A$267-Assumptions!$B$80),$AA$267&gt;INDEX($AA$216:$AA$279,1+$A$267+Assumptions!$B$80)),IF($E$267=1,$AB$267&gt;=INDEX($AB$216:$AB$279,1+$A$267-Assumptions!$B$81),$AB$267&gt;INDEX($AB$216:$AB$279,1+$A$267+Assumptions!$B$81)),IF($F$267=1,$AC$267&gt;=INDEX($AC$216:$AC$279,1+$A$267-Assumptions!$B$82),$AC$267&gt;INDEX($AC$216:$AC$279,1+$A$267+Assumptions!$B$82)),IF($G$267=1,$AD$267&gt;=INDEX($AD$216:$AD$279,1+$A$267-Assumptions!$B$83),$AD$267&gt;INDEX($AD$216:$AD$279,1+$A$267+Assumptions!$B$83))),1,0)</f>
        <v>0</v>
      </c>
      <c r="AK267" s="16"/>
      <c r="AL267" s="16"/>
    </row>
    <row r="268" customFormat="false" ht="23.85" hidden="true" customHeight="false" outlineLevel="0" collapsed="false">
      <c r="A268" s="6" t="n">
        <f aca="false">ROW()-ROW($A$216)+Assumptions!$B$4</f>
        <v>52</v>
      </c>
      <c r="B268" s="18" t="n">
        <f aca="false">MOD(QUOTIENT($A$268,Assumptions!$B$78),2)</f>
        <v>1</v>
      </c>
      <c r="C268" s="18" t="n">
        <f aca="false">MOD(QUOTIENT($A$268,Assumptions!$B$79),2)</f>
        <v>1</v>
      </c>
      <c r="D268" s="18" t="n">
        <f aca="false">MOD(QUOTIENT($A$268,Assumptions!$B$80),2)</f>
        <v>0</v>
      </c>
      <c r="E268" s="18" t="n">
        <f aca="false">MOD(QUOTIENT($A$268,Assumptions!$B$81),2)</f>
        <v>1</v>
      </c>
      <c r="F268" s="18" t="n">
        <f aca="false">MOD(QUOTIENT($A$268,Assumptions!$B$82),2)</f>
        <v>0</v>
      </c>
      <c r="G268" s="18" t="n">
        <f aca="false">MOD(QUOTIENT($A$268,Assumptions!$B$83),2)</f>
        <v>0</v>
      </c>
      <c r="H268" s="18" t="n">
        <f aca="false">IF($B$268=1,MIN(Assumptions!$B$66,MAX(Assumptions!$B$4,Assumptions!$B$24-(Assumptions!$B$4))),Assumptions!$B$4)</f>
        <v>300000000</v>
      </c>
      <c r="I268" s="18" t="n">
        <f aca="false">IF($C$268=1,MIN(Assumptions!$B$61,MAX(Assumptions!$B$4,Assumptions!$B$24-($H$268))),Assumptions!$B$4)</f>
        <v>100000000</v>
      </c>
      <c r="J268" s="18" t="n">
        <f aca="false">IF($D$268=1,MIN(Assumptions!$B$56,MAX(Assumptions!$B$4,Assumptions!$B$24-($H$268+$I$268))),Assumptions!$B$4)</f>
        <v>0</v>
      </c>
      <c r="K268" s="18" t="n">
        <f aca="false">IF($E$268=1,MIN(Assumptions!$B$51,MAX(Assumptions!$B$4,Assumptions!$B$24-($H$268+$I$268+$J$268))),Assumptions!$B$4)</f>
        <v>30000000</v>
      </c>
      <c r="L268" s="18" t="n">
        <f aca="false">IF($F$268=1,MIN(Assumptions!$B$46,MAX(Assumptions!$B$4,Assumptions!$B$24-($H$268+$I$268+$J$268+$K$268))),Assumptions!$B$4)</f>
        <v>0</v>
      </c>
      <c r="M268" s="18" t="n">
        <f aca="false">IF($G$268=1,MIN(Assumptions!$B$41,MAX(Assumptions!$B$4,Assumptions!$B$24-($H$268+$I$268+$J$268+$K$268+$L$268))),Assumptions!$B$4)</f>
        <v>0</v>
      </c>
      <c r="N268" s="18" t="n">
        <f aca="false">MAX(Assumptions!$B$4,Assumptions!$B$24-($H$268+$I$268+$J$268+$K$268+$L$268+$M$268))</f>
        <v>270000000</v>
      </c>
      <c r="O268" s="18" t="n">
        <f aca="false">$J$112+$O$112+Assumptions!$B$20+IF($B$268=0,$AI$112,Assumptions!$B$4)+IF($C$268=0,$AF$112,Assumptions!$B$4)+IF($D$268=0,$AC$112,Assumptions!$B$4)+IF($E$268=0,$Z$112,Assumptions!$B$4)+IF($F$268=0,$W$112,Assumptions!$B$4)+IF($G$268=0,$T$112,Assumptions!$B$4)</f>
        <v>21680512.8289884</v>
      </c>
      <c r="P268" s="18" t="n">
        <f aca="false">IF(($N$268+Assumptions!$B$14*Assumptions!$B$13)&gt;($C$5*Assumptions!$B$7/Assumptions!$B$11),($C$5*Assumptions!$B$7/Assumptions!$B$11)*($O$268+Assumptions!$B$14)/($N$268+Assumptions!$B$14*Assumptions!$B$13-($C$5*Assumptions!$B$7/Assumptions!$B$11)),NA())</f>
        <v>19027288.7834663</v>
      </c>
      <c r="Q268" s="18" t="n">
        <f aca="false">IFERROR(($N$268+Assumptions!$B$14*Assumptions!$B$13)/($O$268+Assumptions!$B$14+$P$268),NA())</f>
        <v>6.30673141957429</v>
      </c>
      <c r="R268" s="18" t="n">
        <f aca="false">AND(ISNUMBER($P$268),$P$268&gt;Assumptions!$B$4,$Q$268&gt;Assumptions!$B$13)</f>
        <v>1</v>
      </c>
      <c r="S268" s="18" t="n">
        <f aca="false">IF($N$268&gt;($C$5*Assumptions!$B$7/Assumptions!$B$11),($C$5*Assumptions!$B$7/Assumptions!$B$11)*$O$268/($N$268-($C$5*Assumptions!$B$7/Assumptions!$B$11)),NA())</f>
        <v>17344410.2631907</v>
      </c>
      <c r="T268" s="18" t="n">
        <f aca="false">IFERROR($N$268/($O$268+$S$268),NA())</f>
        <v>6.91865553103705</v>
      </c>
      <c r="U268" s="18" t="n">
        <f aca="false">AND(ISNUMBER($S$268),$S$268&gt;Assumptions!$B$4,$T$268&lt;=Assumptions!$B$13)</f>
        <v>0</v>
      </c>
      <c r="V268" s="18" t="n">
        <f aca="false">IF($R$268,$P$268,IF($U$268,$S$268,NA()))</f>
        <v>19027288.7834663</v>
      </c>
      <c r="W268" s="18" t="n">
        <f aca="false">IF($R$268,$Q$268,IF($U$268,$T$268,NA()))</f>
        <v>6.30673141957429</v>
      </c>
      <c r="X268" s="18" t="n">
        <f aca="false">$R$268</f>
        <v>1</v>
      </c>
      <c r="Y268" s="18" t="n">
        <f aca="false">IF($B$268=1,$H$268,$AI$112*$W$268)</f>
        <v>300000000</v>
      </c>
      <c r="Z268" s="18" t="n">
        <f aca="false">IF($C$268=1,$I$268,$AF$112*$W$268)</f>
        <v>100000000</v>
      </c>
      <c r="AA268" s="18" t="n">
        <f aca="false">IF($D$268=1,$J$268,$AC$112*$W$268)</f>
        <v>15136155.4069783</v>
      </c>
      <c r="AB268" s="18" t="n">
        <f aca="false">IF($E$268=1,$K$268,$Z$112*$W$268)</f>
        <v>30000000</v>
      </c>
      <c r="AC268" s="18" t="n">
        <f aca="false">IF($F$268=1,$L$268,$W$112*$W$268)</f>
        <v>31533657.0978714</v>
      </c>
      <c r="AD268" s="18" t="n">
        <f aca="false">IF($G$268=1,$M$268,$T$112*$W$268)</f>
        <v>31533657.0978714</v>
      </c>
      <c r="AE268" s="18" t="n">
        <f aca="false">($C$5*Assumptions!$B$7/Assumptions!$B$11)</f>
        <v>120000000</v>
      </c>
      <c r="AF268" s="18" t="n">
        <f aca="false">($J$112+$O$112)*$W$268</f>
        <v>1769119.0721746</v>
      </c>
      <c r="AG268" s="18" t="n">
        <f aca="false">Assumptions!$B$20*$W$268</f>
        <v>56760582.7761686</v>
      </c>
      <c r="AH268" s="18" t="n">
        <f aca="false">IF($R$268,Assumptions!$B$14*($W$268-Assumptions!$B$13),Assumptions!$B$4)</f>
        <v>13266828.5489357</v>
      </c>
      <c r="AI268" s="18" t="n">
        <f aca="false">$Y$268+$Z$268+$AA$268+$AB$268+$AC$268+$AD$268+$AE$268+$AF$268+$AG$268+$AH$268</f>
        <v>700000000</v>
      </c>
      <c r="AJ268" s="18" t="n">
        <f aca="false">IF(AND(ISNUMBER($V$268),($C$5*Assumptions!$B$7/Assumptions!$B$11)&gt;=Assumptions!$B$67,IF($B$268=1,$Y$268&gt;=INDEX($Y$216:$Y$279,1+$A$268-Assumptions!$B$78),$Y$268&gt;INDEX($Y$216:$Y$279,1+$A$268+Assumptions!$B$78)),IF($C$268=1,$Z$268&gt;=INDEX($Z$216:$Z$279,1+$A$268-Assumptions!$B$79),$Z$268&gt;INDEX($Z$216:$Z$279,1+$A$268+Assumptions!$B$79)),IF($D$268=1,$AA$268&gt;=INDEX($AA$216:$AA$279,1+$A$268-Assumptions!$B$80),$AA$268&gt;INDEX($AA$216:$AA$279,1+$A$268+Assumptions!$B$80)),IF($E$268=1,$AB$268&gt;=INDEX($AB$216:$AB$279,1+$A$268-Assumptions!$B$81),$AB$268&gt;INDEX($AB$216:$AB$279,1+$A$268+Assumptions!$B$81)),IF($F$268=1,$AC$268&gt;=INDEX($AC$216:$AC$279,1+$A$268-Assumptions!$B$82),$AC$268&gt;INDEX($AC$216:$AC$279,1+$A$268+Assumptions!$B$82)),IF($G$268=1,$AD$268&gt;=INDEX($AD$216:$AD$279,1+$A$268-Assumptions!$B$83),$AD$268&gt;INDEX($AD$216:$AD$279,1+$A$268+Assumptions!$B$83))),1,0)</f>
        <v>0</v>
      </c>
      <c r="AK268" s="16"/>
      <c r="AL268" s="16"/>
    </row>
    <row r="269" customFormat="false" ht="23.85" hidden="true" customHeight="false" outlineLevel="0" collapsed="false">
      <c r="A269" s="6" t="n">
        <f aca="false">ROW()-ROW($A$216)+Assumptions!$B$4</f>
        <v>53</v>
      </c>
      <c r="B269" s="18" t="n">
        <f aca="false">MOD(QUOTIENT($A$269,Assumptions!$B$78),2)</f>
        <v>1</v>
      </c>
      <c r="C269" s="18" t="n">
        <f aca="false">MOD(QUOTIENT($A$269,Assumptions!$B$79),2)</f>
        <v>1</v>
      </c>
      <c r="D269" s="18" t="n">
        <f aca="false">MOD(QUOTIENT($A$269,Assumptions!$B$80),2)</f>
        <v>0</v>
      </c>
      <c r="E269" s="18" t="n">
        <f aca="false">MOD(QUOTIENT($A$269,Assumptions!$B$81),2)</f>
        <v>1</v>
      </c>
      <c r="F269" s="18" t="n">
        <f aca="false">MOD(QUOTIENT($A$269,Assumptions!$B$82),2)</f>
        <v>0</v>
      </c>
      <c r="G269" s="18" t="n">
        <f aca="false">MOD(QUOTIENT($A$269,Assumptions!$B$83),2)</f>
        <v>1</v>
      </c>
      <c r="H269" s="18" t="n">
        <f aca="false">IF($B$269=1,MIN(Assumptions!$B$66,MAX(Assumptions!$B$4,Assumptions!$B$24-(Assumptions!$B$4))),Assumptions!$B$4)</f>
        <v>300000000</v>
      </c>
      <c r="I269" s="18" t="n">
        <f aca="false">IF($C$269=1,MIN(Assumptions!$B$61,MAX(Assumptions!$B$4,Assumptions!$B$24-($H$269))),Assumptions!$B$4)</f>
        <v>100000000</v>
      </c>
      <c r="J269" s="18" t="n">
        <f aca="false">IF($D$269=1,MIN(Assumptions!$B$56,MAX(Assumptions!$B$4,Assumptions!$B$24-($H$269+$I$269))),Assumptions!$B$4)</f>
        <v>0</v>
      </c>
      <c r="K269" s="18" t="n">
        <f aca="false">IF($E$269=1,MIN(Assumptions!$B$51,MAX(Assumptions!$B$4,Assumptions!$B$24-($H$269+$I$269+$J$269))),Assumptions!$B$4)</f>
        <v>30000000</v>
      </c>
      <c r="L269" s="18" t="n">
        <f aca="false">IF($F$269=1,MIN(Assumptions!$B$46,MAX(Assumptions!$B$4,Assumptions!$B$24-($H$269+$I$269+$J$269+$K$269))),Assumptions!$B$4)</f>
        <v>0</v>
      </c>
      <c r="M269" s="18" t="n">
        <f aca="false">IF($G$269=1,MIN(Assumptions!$B$41,MAX(Assumptions!$B$4,Assumptions!$B$24-($H$269+$I$269+$J$269+$K$269+$L$269))),Assumptions!$B$4)</f>
        <v>5000000</v>
      </c>
      <c r="N269" s="18" t="n">
        <f aca="false">MAX(Assumptions!$B$4,Assumptions!$B$24-($H$269+$I$269+$J$269+$K$269+$L$269+$M$269))</f>
        <v>265000000</v>
      </c>
      <c r="O269" s="18" t="n">
        <f aca="false">$J$112+$O$112+Assumptions!$B$20+IF($B$269=0,$AI$112,Assumptions!$B$4)+IF($C$269=0,$AF$112,Assumptions!$B$4)+IF($D$269=0,$AC$112,Assumptions!$B$4)+IF($E$269=0,$Z$112,Assumptions!$B$4)+IF($F$269=0,$W$112,Assumptions!$B$4)+IF($G$269=0,$T$112,Assumptions!$B$4)</f>
        <v>16680512.8289884</v>
      </c>
      <c r="P269" s="18" t="n">
        <f aca="false">IF(($N$269+Assumptions!$B$14*Assumptions!$B$13)&gt;($C$5*Assumptions!$B$7/Assumptions!$B$11),($C$5*Assumptions!$B$7/Assumptions!$B$11)*($O$269+Assumptions!$B$14)/($N$269+Assumptions!$B$14*Assumptions!$B$13-($C$5*Assumptions!$B$7/Assumptions!$B$11)),NA())</f>
        <v>15604485.0134143</v>
      </c>
      <c r="Q269" s="18" t="n">
        <f aca="false">IFERROR(($N$269+Assumptions!$B$14*Assumptions!$B$13)/($O$269+Assumptions!$B$14+$P$269),NA())</f>
        <v>7.69009678286999</v>
      </c>
      <c r="R269" s="18" t="n">
        <f aca="false">AND(ISNUMBER($P$269),$P$269&gt;Assumptions!$B$4,$Q$269&gt;Assumptions!$B$13)</f>
        <v>1</v>
      </c>
      <c r="S269" s="18" t="n">
        <f aca="false">IF($N$269&gt;($C$5*Assumptions!$B$7/Assumptions!$B$11),($C$5*Assumptions!$B$7/Assumptions!$B$11)*$O$269/($N$269-($C$5*Assumptions!$B$7/Assumptions!$B$11)),NA())</f>
        <v>13804562.3412318</v>
      </c>
      <c r="T269" s="18" t="n">
        <f aca="false">IFERROR($N$269/($O$269+$S$269),NA())</f>
        <v>8.69277830283554</v>
      </c>
      <c r="U269" s="18" t="n">
        <f aca="false">AND(ISNUMBER($S$269),$S$269&gt;Assumptions!$B$4,$T$269&lt;=Assumptions!$B$13)</f>
        <v>0</v>
      </c>
      <c r="V269" s="18" t="n">
        <f aca="false">IF($R$269,$P$269,IF($U$269,$S$269,NA()))</f>
        <v>15604485.0134143</v>
      </c>
      <c r="W269" s="18" t="n">
        <f aca="false">IF($R$269,$Q$269,IF($U$269,$T$269,NA()))</f>
        <v>7.69009678286999</v>
      </c>
      <c r="X269" s="18" t="n">
        <f aca="false">$R$269</f>
        <v>1</v>
      </c>
      <c r="Y269" s="18" t="n">
        <f aca="false">IF($B$269=1,$H$269,$AI$112*$W$269)</f>
        <v>300000000</v>
      </c>
      <c r="Z269" s="18" t="n">
        <f aca="false">IF($C$269=1,$I$269,$AF$112*$W$269)</f>
        <v>100000000</v>
      </c>
      <c r="AA269" s="18" t="n">
        <f aca="false">IF($D$269=1,$J$269,$AC$112*$W$269)</f>
        <v>18456232.278888</v>
      </c>
      <c r="AB269" s="18" t="n">
        <f aca="false">IF($E$269=1,$K$269,$Z$112*$W$269)</f>
        <v>30000000</v>
      </c>
      <c r="AC269" s="18" t="n">
        <f aca="false">IF($F$269=1,$L$269,$W$112*$W$269)</f>
        <v>38450483.91435</v>
      </c>
      <c r="AD269" s="18" t="n">
        <f aca="false">IF($G$269=1,$M$269,$T$112*$W$269)</f>
        <v>5000000</v>
      </c>
      <c r="AE269" s="18" t="n">
        <f aca="false">($C$5*Assumptions!$B$7/Assumptions!$B$11)</f>
        <v>120000000</v>
      </c>
      <c r="AF269" s="18" t="n">
        <f aca="false">($J$112+$O$112)*$W$269</f>
        <v>2157170.80375719</v>
      </c>
      <c r="AG269" s="18" t="n">
        <f aca="false">Assumptions!$B$20*$W$269</f>
        <v>69210871.0458299</v>
      </c>
      <c r="AH269" s="18" t="n">
        <f aca="false">IF($R$269,Assumptions!$B$14*($W$269-Assumptions!$B$13),Assumptions!$B$4)</f>
        <v>16725241.957175</v>
      </c>
      <c r="AI269" s="18" t="n">
        <f aca="false">$Y$269+$Z$269+$AA$269+$AB$269+$AC$269+$AD$269+$AE$269+$AF$269+$AG$269+$AH$269</f>
        <v>700000000</v>
      </c>
      <c r="AJ269" s="18" t="n">
        <f aca="false">IF(AND(ISNUMBER($V$269),($C$5*Assumptions!$B$7/Assumptions!$B$11)&gt;=Assumptions!$B$67,IF($B$269=1,$Y$269&gt;=INDEX($Y$216:$Y$279,1+$A$269-Assumptions!$B$78),$Y$269&gt;INDEX($Y$216:$Y$279,1+$A$269+Assumptions!$B$78)),IF($C$269=1,$Z$269&gt;=INDEX($Z$216:$Z$279,1+$A$269-Assumptions!$B$79),$Z$269&gt;INDEX($Z$216:$Z$279,1+$A$269+Assumptions!$B$79)),IF($D$269=1,$AA$269&gt;=INDEX($AA$216:$AA$279,1+$A$269-Assumptions!$B$80),$AA$269&gt;INDEX($AA$216:$AA$279,1+$A$269+Assumptions!$B$80)),IF($E$269=1,$AB$269&gt;=INDEX($AB$216:$AB$279,1+$A$269-Assumptions!$B$81),$AB$269&gt;INDEX($AB$216:$AB$279,1+$A$269+Assumptions!$B$81)),IF($F$269=1,$AC$269&gt;=INDEX($AC$216:$AC$279,1+$A$269-Assumptions!$B$82),$AC$269&gt;INDEX($AC$216:$AC$279,1+$A$269+Assumptions!$B$82)),IF($G$269=1,$AD$269&gt;=INDEX($AD$216:$AD$279,1+$A$269-Assumptions!$B$83),$AD$269&gt;INDEX($AD$216:$AD$279,1+$A$269+Assumptions!$B$83))),1,0)</f>
        <v>0</v>
      </c>
      <c r="AK269" s="16"/>
      <c r="AL269" s="16"/>
    </row>
    <row r="270" customFormat="false" ht="23.85" hidden="true" customHeight="false" outlineLevel="0" collapsed="false">
      <c r="A270" s="6" t="n">
        <f aca="false">ROW()-ROW($A$216)+Assumptions!$B$4</f>
        <v>54</v>
      </c>
      <c r="B270" s="18" t="n">
        <f aca="false">MOD(QUOTIENT($A$270,Assumptions!$B$78),2)</f>
        <v>1</v>
      </c>
      <c r="C270" s="18" t="n">
        <f aca="false">MOD(QUOTIENT($A$270,Assumptions!$B$79),2)</f>
        <v>1</v>
      </c>
      <c r="D270" s="18" t="n">
        <f aca="false">MOD(QUOTIENT($A$270,Assumptions!$B$80),2)</f>
        <v>0</v>
      </c>
      <c r="E270" s="18" t="n">
        <f aca="false">MOD(QUOTIENT($A$270,Assumptions!$B$81),2)</f>
        <v>1</v>
      </c>
      <c r="F270" s="18" t="n">
        <f aca="false">MOD(QUOTIENT($A$270,Assumptions!$B$82),2)</f>
        <v>1</v>
      </c>
      <c r="G270" s="18" t="n">
        <f aca="false">MOD(QUOTIENT($A$270,Assumptions!$B$83),2)</f>
        <v>0</v>
      </c>
      <c r="H270" s="18" t="n">
        <f aca="false">IF($B$270=1,MIN(Assumptions!$B$66,MAX(Assumptions!$B$4,Assumptions!$B$24-(Assumptions!$B$4))),Assumptions!$B$4)</f>
        <v>300000000</v>
      </c>
      <c r="I270" s="18" t="n">
        <f aca="false">IF($C$270=1,MIN(Assumptions!$B$61,MAX(Assumptions!$B$4,Assumptions!$B$24-($H$270))),Assumptions!$B$4)</f>
        <v>100000000</v>
      </c>
      <c r="J270" s="18" t="n">
        <f aca="false">IF($D$270=1,MIN(Assumptions!$B$56,MAX(Assumptions!$B$4,Assumptions!$B$24-($H$270+$I$270))),Assumptions!$B$4)</f>
        <v>0</v>
      </c>
      <c r="K270" s="18" t="n">
        <f aca="false">IF($E$270=1,MIN(Assumptions!$B$51,MAX(Assumptions!$B$4,Assumptions!$B$24-($H$270+$I$270+$J$270))),Assumptions!$B$4)</f>
        <v>30000000</v>
      </c>
      <c r="L270" s="18" t="n">
        <f aca="false">IF($F$270=1,MIN(Assumptions!$B$46,MAX(Assumptions!$B$4,Assumptions!$B$24-($H$270+$I$270+$J$270+$K$270))),Assumptions!$B$4)</f>
        <v>15000000</v>
      </c>
      <c r="M270" s="18" t="n">
        <f aca="false">IF($G$270=1,MIN(Assumptions!$B$41,MAX(Assumptions!$B$4,Assumptions!$B$24-($H$270+$I$270+$J$270+$K$270+$L$270))),Assumptions!$B$4)</f>
        <v>0</v>
      </c>
      <c r="N270" s="18" t="n">
        <f aca="false">MAX(Assumptions!$B$4,Assumptions!$B$24-($H$270+$I$270+$J$270+$K$270+$L$270+$M$270))</f>
        <v>255000000</v>
      </c>
      <c r="O270" s="18" t="n">
        <f aca="false">$J$112+$O$112+Assumptions!$B$20+IF($B$270=0,$AI$112,Assumptions!$B$4)+IF($C$270=0,$AF$112,Assumptions!$B$4)+IF($D$270=0,$AC$112,Assumptions!$B$4)+IF($E$270=0,$Z$112,Assumptions!$B$4)+IF($F$270=0,$W$112,Assumptions!$B$4)+IF($G$270=0,$T$112,Assumptions!$B$4)</f>
        <v>16680512.8289884</v>
      </c>
      <c r="P270" s="18" t="n">
        <f aca="false">IF(($N$270+Assumptions!$B$14*Assumptions!$B$13)&gt;($C$5*Assumptions!$B$7/Assumptions!$B$11),($C$5*Assumptions!$B$7/Assumptions!$B$11)*($O$270+Assumptions!$B$14)/($N$270+Assumptions!$B$14*Assumptions!$B$13-($C$5*Assumptions!$B$7/Assumptions!$B$11)),NA())</f>
        <v>16739356.6507535</v>
      </c>
      <c r="Q270" s="18" t="n">
        <f aca="false">IFERROR(($N$270+Assumptions!$B$14*Assumptions!$B$13)/($O$270+Assumptions!$B$14+$P$270),NA())</f>
        <v>7.16873428911609</v>
      </c>
      <c r="R270" s="18" t="n">
        <f aca="false">AND(ISNUMBER($P$270),$P$270&gt;Assumptions!$B$4,$Q$270&gt;Assumptions!$B$13)</f>
        <v>1</v>
      </c>
      <c r="S270" s="18" t="n">
        <f aca="false">IF($N$270&gt;($C$5*Assumptions!$B$7/Assumptions!$B$11),($C$5*Assumptions!$B$7/Assumptions!$B$11)*$O$270/($N$270-($C$5*Assumptions!$B$7/Assumptions!$B$11)),NA())</f>
        <v>14827122.5146563</v>
      </c>
      <c r="T270" s="18" t="n">
        <f aca="false">IFERROR($N$270/($O$270+$S$270),NA())</f>
        <v>8.09327635091585</v>
      </c>
      <c r="U270" s="18" t="n">
        <f aca="false">AND(ISNUMBER($S$270),$S$270&gt;Assumptions!$B$4,$T$270&lt;=Assumptions!$B$13)</f>
        <v>0</v>
      </c>
      <c r="V270" s="18" t="n">
        <f aca="false">IF($R$270,$P$270,IF($U$270,$S$270,NA()))</f>
        <v>16739356.6507535</v>
      </c>
      <c r="W270" s="18" t="n">
        <f aca="false">IF($R$270,$Q$270,IF($U$270,$T$270,NA()))</f>
        <v>7.16873428911609</v>
      </c>
      <c r="X270" s="18" t="n">
        <f aca="false">$R$270</f>
        <v>1</v>
      </c>
      <c r="Y270" s="18" t="n">
        <f aca="false">IF($B$270=1,$H$270,$AI$112*$W$270)</f>
        <v>300000000</v>
      </c>
      <c r="Z270" s="18" t="n">
        <f aca="false">IF($C$270=1,$I$270,$AF$112*$W$270)</f>
        <v>100000000</v>
      </c>
      <c r="AA270" s="18" t="n">
        <f aca="false">IF($D$270=1,$J$270,$AC$112*$W$270)</f>
        <v>17204962.2938786</v>
      </c>
      <c r="AB270" s="18" t="n">
        <f aca="false">IF($E$270=1,$K$270,$Z$112*$W$270)</f>
        <v>30000000</v>
      </c>
      <c r="AC270" s="18" t="n">
        <f aca="false">IF($F$270=1,$L$270,$W$112*$W$270)</f>
        <v>15000000</v>
      </c>
      <c r="AD270" s="18" t="n">
        <f aca="false">IF($G$270=1,$M$270,$T$112*$W$270)</f>
        <v>35843671.4455805</v>
      </c>
      <c r="AE270" s="18" t="n">
        <f aca="false">($C$5*Assumptions!$B$7/Assumptions!$B$11)</f>
        <v>120000000</v>
      </c>
      <c r="AF270" s="18" t="n">
        <f aca="false">($J$112+$O$112)*$W$270</f>
        <v>2010921.93570586</v>
      </c>
      <c r="AG270" s="18" t="n">
        <f aca="false">Assumptions!$B$20*$W$270</f>
        <v>64518608.6020448</v>
      </c>
      <c r="AH270" s="18" t="n">
        <f aca="false">IF($R$270,Assumptions!$B$14*($W$270-Assumptions!$B$13),Assumptions!$B$4)</f>
        <v>15421835.7227902</v>
      </c>
      <c r="AI270" s="18" t="n">
        <f aca="false">$Y$270+$Z$270+$AA$270+$AB$270+$AC$270+$AD$270+$AE$270+$AF$270+$AG$270+$AH$270</f>
        <v>700000000</v>
      </c>
      <c r="AJ270" s="18" t="n">
        <f aca="false">IF(AND(ISNUMBER($V$270),($C$5*Assumptions!$B$7/Assumptions!$B$11)&gt;=Assumptions!$B$67,IF($B$270=1,$Y$270&gt;=INDEX($Y$216:$Y$279,1+$A$270-Assumptions!$B$78),$Y$270&gt;INDEX($Y$216:$Y$279,1+$A$270+Assumptions!$B$78)),IF($C$270=1,$Z$270&gt;=INDEX($Z$216:$Z$279,1+$A$270-Assumptions!$B$79),$Z$270&gt;INDEX($Z$216:$Z$279,1+$A$270+Assumptions!$B$79)),IF($D$270=1,$AA$270&gt;=INDEX($AA$216:$AA$279,1+$A$270-Assumptions!$B$80),$AA$270&gt;INDEX($AA$216:$AA$279,1+$A$270+Assumptions!$B$80)),IF($E$270=1,$AB$270&gt;=INDEX($AB$216:$AB$279,1+$A$270-Assumptions!$B$81),$AB$270&gt;INDEX($AB$216:$AB$279,1+$A$270+Assumptions!$B$81)),IF($F$270=1,$AC$270&gt;=INDEX($AC$216:$AC$279,1+$A$270-Assumptions!$B$82),$AC$270&gt;INDEX($AC$216:$AC$279,1+$A$270+Assumptions!$B$82)),IF($G$270=1,$AD$270&gt;=INDEX($AD$216:$AD$279,1+$A$270-Assumptions!$B$83),$AD$270&gt;INDEX($AD$216:$AD$279,1+$A$270+Assumptions!$B$83))),1,0)</f>
        <v>0</v>
      </c>
      <c r="AK270" s="16"/>
      <c r="AL270" s="16"/>
    </row>
    <row r="271" customFormat="false" ht="23.85" hidden="true" customHeight="false" outlineLevel="0" collapsed="false">
      <c r="A271" s="6" t="n">
        <f aca="false">ROW()-ROW($A$216)+Assumptions!$B$4</f>
        <v>55</v>
      </c>
      <c r="B271" s="18" t="n">
        <f aca="false">MOD(QUOTIENT($A$271,Assumptions!$B$78),2)</f>
        <v>1</v>
      </c>
      <c r="C271" s="18" t="n">
        <f aca="false">MOD(QUOTIENT($A$271,Assumptions!$B$79),2)</f>
        <v>1</v>
      </c>
      <c r="D271" s="18" t="n">
        <f aca="false">MOD(QUOTIENT($A$271,Assumptions!$B$80),2)</f>
        <v>0</v>
      </c>
      <c r="E271" s="18" t="n">
        <f aca="false">MOD(QUOTIENT($A$271,Assumptions!$B$81),2)</f>
        <v>1</v>
      </c>
      <c r="F271" s="18" t="n">
        <f aca="false">MOD(QUOTIENT($A$271,Assumptions!$B$82),2)</f>
        <v>1</v>
      </c>
      <c r="G271" s="18" t="n">
        <f aca="false">MOD(QUOTIENT($A$271,Assumptions!$B$83),2)</f>
        <v>1</v>
      </c>
      <c r="H271" s="18" t="n">
        <f aca="false">IF($B$271=1,MIN(Assumptions!$B$66,MAX(Assumptions!$B$4,Assumptions!$B$24-(Assumptions!$B$4))),Assumptions!$B$4)</f>
        <v>300000000</v>
      </c>
      <c r="I271" s="18" t="n">
        <f aca="false">IF($C$271=1,MIN(Assumptions!$B$61,MAX(Assumptions!$B$4,Assumptions!$B$24-($H$271))),Assumptions!$B$4)</f>
        <v>100000000</v>
      </c>
      <c r="J271" s="18" t="n">
        <f aca="false">IF($D$271=1,MIN(Assumptions!$B$56,MAX(Assumptions!$B$4,Assumptions!$B$24-($H$271+$I$271))),Assumptions!$B$4)</f>
        <v>0</v>
      </c>
      <c r="K271" s="18" t="n">
        <f aca="false">IF($E$271=1,MIN(Assumptions!$B$51,MAX(Assumptions!$B$4,Assumptions!$B$24-($H$271+$I$271+$J$271))),Assumptions!$B$4)</f>
        <v>30000000</v>
      </c>
      <c r="L271" s="18" t="n">
        <f aca="false">IF($F$271=1,MIN(Assumptions!$B$46,MAX(Assumptions!$B$4,Assumptions!$B$24-($H$271+$I$271+$J$271+$K$271))),Assumptions!$B$4)</f>
        <v>15000000</v>
      </c>
      <c r="M271" s="18" t="n">
        <f aca="false">IF($G$271=1,MIN(Assumptions!$B$41,MAX(Assumptions!$B$4,Assumptions!$B$24-($H$271+$I$271+$J$271+$K$271+$L$271))),Assumptions!$B$4)</f>
        <v>5000000</v>
      </c>
      <c r="N271" s="18" t="n">
        <f aca="false">MAX(Assumptions!$B$4,Assumptions!$B$24-($H$271+$I$271+$J$271+$K$271+$L$271+$M$271))</f>
        <v>250000000</v>
      </c>
      <c r="O271" s="18" t="n">
        <f aca="false">$J$112+$O$112+Assumptions!$B$20+IF($B$271=0,$AI$112,Assumptions!$B$4)+IF($C$271=0,$AF$112,Assumptions!$B$4)+IF($D$271=0,$AC$112,Assumptions!$B$4)+IF($E$271=0,$Z$112,Assumptions!$B$4)+IF($F$271=0,$W$112,Assumptions!$B$4)+IF($G$271=0,$T$112,Assumptions!$B$4)</f>
        <v>11680512.8289884</v>
      </c>
      <c r="P271" s="18" t="n">
        <f aca="false">IF(($N$271+Assumptions!$B$14*Assumptions!$B$13)&gt;($C$5*Assumptions!$B$7/Assumptions!$B$11),($C$5*Assumptions!$B$7/Assumptions!$B$11)*($O$271+Assumptions!$B$14)/($N$271+Assumptions!$B$14*Assumptions!$B$13-($C$5*Assumptions!$B$7/Assumptions!$B$11)),NA())</f>
        <v>12842728.5998385</v>
      </c>
      <c r="Q271" s="18" t="n">
        <f aca="false">IFERROR(($N$271+Assumptions!$B$14*Assumptions!$B$13)/($O$271+Assumptions!$B$14+$P$271),NA())</f>
        <v>9.34380876050817</v>
      </c>
      <c r="R271" s="18" t="n">
        <f aca="false">AND(ISNUMBER($P$271),$P$271&gt;Assumptions!$B$4,$Q$271&gt;Assumptions!$B$13)</f>
        <v>1</v>
      </c>
      <c r="S271" s="18" t="n">
        <f aca="false">IF($N$271&gt;($C$5*Assumptions!$B$7/Assumptions!$B$11),($C$5*Assumptions!$B$7/Assumptions!$B$11)*$O$271/($N$271-($C$5*Assumptions!$B$7/Assumptions!$B$11)),NA())</f>
        <v>10782011.8421431</v>
      </c>
      <c r="T271" s="18" t="n">
        <f aca="false">IFERROR($N$271/($O$271+$S$271),NA())</f>
        <v>11.1296483213793</v>
      </c>
      <c r="U271" s="18" t="n">
        <f aca="false">AND(ISNUMBER($S$271),$S$271&gt;Assumptions!$B$4,$T$271&lt;=Assumptions!$B$13)</f>
        <v>0</v>
      </c>
      <c r="V271" s="18" t="n">
        <f aca="false">IF($R$271,$P$271,IF($U$271,$S$271,NA()))</f>
        <v>12842728.5998385</v>
      </c>
      <c r="W271" s="18" t="n">
        <f aca="false">IF($R$271,$Q$271,IF($U$271,$T$271,NA()))</f>
        <v>9.34380876050817</v>
      </c>
      <c r="X271" s="18" t="n">
        <f aca="false">$R$271</f>
        <v>1</v>
      </c>
      <c r="Y271" s="18" t="n">
        <f aca="false">IF($B$271=1,$H$271,$AI$112*$W$271)</f>
        <v>300000000</v>
      </c>
      <c r="Z271" s="18" t="n">
        <f aca="false">IF($C$271=1,$I$271,$AF$112*$W$271)</f>
        <v>100000000</v>
      </c>
      <c r="AA271" s="18" t="n">
        <f aca="false">IF($D$271=1,$J$271,$AC$112*$W$271)</f>
        <v>22425141.0252196</v>
      </c>
      <c r="AB271" s="18" t="n">
        <f aca="false">IF($E$271=1,$K$271,$Z$112*$W$271)</f>
        <v>30000000</v>
      </c>
      <c r="AC271" s="18" t="n">
        <f aca="false">IF($F$271=1,$L$271,$W$112*$W$271)</f>
        <v>15000000</v>
      </c>
      <c r="AD271" s="18" t="n">
        <f aca="false">IF($G$271=1,$M$271,$T$112*$W$271)</f>
        <v>5000000</v>
      </c>
      <c r="AE271" s="18" t="n">
        <f aca="false">($C$5*Assumptions!$B$7/Assumptions!$B$11)</f>
        <v>120000000</v>
      </c>
      <c r="AF271" s="18" t="n">
        <f aca="false">($J$112+$O$112)*$W$271</f>
        <v>2621058.22893642</v>
      </c>
      <c r="AG271" s="18" t="n">
        <f aca="false">Assumptions!$B$20*$W$271</f>
        <v>84094278.8445735</v>
      </c>
      <c r="AH271" s="18" t="n">
        <f aca="false">IF($R$271,Assumptions!$B$14*($W$271-Assumptions!$B$13),Assumptions!$B$4)</f>
        <v>20859521.9012704</v>
      </c>
      <c r="AI271" s="18" t="n">
        <f aca="false">$Y$271+$Z$271+$AA$271+$AB$271+$AC$271+$AD$271+$AE$271+$AF$271+$AG$271+$AH$271</f>
        <v>700000000</v>
      </c>
      <c r="AJ271" s="18" t="n">
        <f aca="false">IF(AND(ISNUMBER($V$271),($C$5*Assumptions!$B$7/Assumptions!$B$11)&gt;=Assumptions!$B$67,IF($B$271=1,$Y$271&gt;=INDEX($Y$216:$Y$279,1+$A$271-Assumptions!$B$78),$Y$271&gt;INDEX($Y$216:$Y$279,1+$A$271+Assumptions!$B$78)),IF($C$271=1,$Z$271&gt;=INDEX($Z$216:$Z$279,1+$A$271-Assumptions!$B$79),$Z$271&gt;INDEX($Z$216:$Z$279,1+$A$271+Assumptions!$B$79)),IF($D$271=1,$AA$271&gt;=INDEX($AA$216:$AA$279,1+$A$271-Assumptions!$B$80),$AA$271&gt;INDEX($AA$216:$AA$279,1+$A$271+Assumptions!$B$80)),IF($E$271=1,$AB$271&gt;=INDEX($AB$216:$AB$279,1+$A$271-Assumptions!$B$81),$AB$271&gt;INDEX($AB$216:$AB$279,1+$A$271+Assumptions!$B$81)),IF($F$271=1,$AC$271&gt;=INDEX($AC$216:$AC$279,1+$A$271-Assumptions!$B$82),$AC$271&gt;INDEX($AC$216:$AC$279,1+$A$271+Assumptions!$B$82)),IF($G$271=1,$AD$271&gt;=INDEX($AD$216:$AD$279,1+$A$271-Assumptions!$B$83),$AD$271&gt;INDEX($AD$216:$AD$279,1+$A$271+Assumptions!$B$83))),1,0)</f>
        <v>0</v>
      </c>
      <c r="AK271" s="16"/>
      <c r="AL271" s="16"/>
    </row>
    <row r="272" customFormat="false" ht="23.85" hidden="true" customHeight="false" outlineLevel="0" collapsed="false">
      <c r="A272" s="6" t="n">
        <f aca="false">ROW()-ROW($A$216)+Assumptions!$B$4</f>
        <v>56</v>
      </c>
      <c r="B272" s="18" t="n">
        <f aca="false">MOD(QUOTIENT($A$272,Assumptions!$B$78),2)</f>
        <v>1</v>
      </c>
      <c r="C272" s="18" t="n">
        <f aca="false">MOD(QUOTIENT($A$272,Assumptions!$B$79),2)</f>
        <v>1</v>
      </c>
      <c r="D272" s="18" t="n">
        <f aca="false">MOD(QUOTIENT($A$272,Assumptions!$B$80),2)</f>
        <v>1</v>
      </c>
      <c r="E272" s="18" t="n">
        <f aca="false">MOD(QUOTIENT($A$272,Assumptions!$B$81),2)</f>
        <v>0</v>
      </c>
      <c r="F272" s="18" t="n">
        <f aca="false">MOD(QUOTIENT($A$272,Assumptions!$B$82),2)</f>
        <v>0</v>
      </c>
      <c r="G272" s="18" t="n">
        <f aca="false">MOD(QUOTIENT($A$272,Assumptions!$B$83),2)</f>
        <v>0</v>
      </c>
      <c r="H272" s="18" t="n">
        <f aca="false">IF($B$272=1,MIN(Assumptions!$B$66,MAX(Assumptions!$B$4,Assumptions!$B$24-(Assumptions!$B$4))),Assumptions!$B$4)</f>
        <v>300000000</v>
      </c>
      <c r="I272" s="18" t="n">
        <f aca="false">IF($C$272=1,MIN(Assumptions!$B$61,MAX(Assumptions!$B$4,Assumptions!$B$24-($H$272))),Assumptions!$B$4)</f>
        <v>100000000</v>
      </c>
      <c r="J272" s="18" t="n">
        <f aca="false">IF($D$272=1,MIN(Assumptions!$B$56,MAX(Assumptions!$B$4,Assumptions!$B$24-($H$272+$I$272))),Assumptions!$B$4)</f>
        <v>60000000</v>
      </c>
      <c r="K272" s="18" t="n">
        <f aca="false">IF($E$272=1,MIN(Assumptions!$B$51,MAX(Assumptions!$B$4,Assumptions!$B$24-($H$272+$I$272+$J$272))),Assumptions!$B$4)</f>
        <v>0</v>
      </c>
      <c r="L272" s="18" t="n">
        <f aca="false">IF($F$272=1,MIN(Assumptions!$B$46,MAX(Assumptions!$B$4,Assumptions!$B$24-($H$272+$I$272+$J$272+$K$272))),Assumptions!$B$4)</f>
        <v>0</v>
      </c>
      <c r="M272" s="18" t="n">
        <f aca="false">IF($G$272=1,MIN(Assumptions!$B$41,MAX(Assumptions!$B$4,Assumptions!$B$24-($H$272+$I$272+$J$272+$K$272+$L$272))),Assumptions!$B$4)</f>
        <v>0</v>
      </c>
      <c r="N272" s="18" t="n">
        <f aca="false">MAX(Assumptions!$B$4,Assumptions!$B$24-($H$272+$I$272+$J$272+$K$272+$L$272+$M$272))</f>
        <v>240000000</v>
      </c>
      <c r="O272" s="18" t="n">
        <f aca="false">$J$112+$O$112+Assumptions!$B$20+IF($B$272=0,$AI$112,Assumptions!$B$4)+IF($C$272=0,$AF$112,Assumptions!$B$4)+IF($D$272=0,$AC$112,Assumptions!$B$4)+IF($E$272=0,$Z$112,Assumptions!$B$4)+IF($F$272=0,$W$112,Assumptions!$B$4)+IF($G$272=0,$T$112,Assumptions!$B$4)</f>
        <v>22280512.8289884</v>
      </c>
      <c r="P272" s="18" t="n">
        <f aca="false">IF(($N$272+Assumptions!$B$14*Assumptions!$B$13)&gt;($C$5*Assumptions!$B$7/Assumptions!$B$11),($C$5*Assumptions!$B$7/Assumptions!$B$11)*($O$272+Assumptions!$B$14)/($N$272+Assumptions!$B$14*Assumptions!$B$13-($C$5*Assumptions!$B$7/Assumptions!$B$11)),NA())</f>
        <v>24274788.0773764</v>
      </c>
      <c r="Q272" s="18" t="n">
        <f aca="false">IFERROR(($N$272+Assumptions!$B$14*Assumptions!$B$13)/($O$272+Assumptions!$B$14+$P$272),NA())</f>
        <v>4.94340051981083</v>
      </c>
      <c r="R272" s="18" t="n">
        <f aca="false">AND(ISNUMBER($P$272),$P$272&gt;Assumptions!$B$4,$Q$272&gt;Assumptions!$B$13)</f>
        <v>1</v>
      </c>
      <c r="S272" s="18" t="n">
        <f aca="false">IF($N$272&gt;($C$5*Assumptions!$B$7/Assumptions!$B$11),($C$5*Assumptions!$B$7/Assumptions!$B$11)*$O$272/($N$272-($C$5*Assumptions!$B$7/Assumptions!$B$11)),NA())</f>
        <v>22280512.8289884</v>
      </c>
      <c r="T272" s="18" t="n">
        <f aca="false">IFERROR($N$272/($O$272+$S$272),NA())</f>
        <v>5.38587244023721</v>
      </c>
      <c r="U272" s="18" t="n">
        <f aca="false">AND(ISNUMBER($S$272),$S$272&gt;Assumptions!$B$4,$T$272&lt;=Assumptions!$B$13)</f>
        <v>0</v>
      </c>
      <c r="V272" s="18" t="n">
        <f aca="false">IF($R$272,$P$272,IF($U$272,$S$272,NA()))</f>
        <v>24274788.0773764</v>
      </c>
      <c r="W272" s="18" t="n">
        <f aca="false">IF($R$272,$Q$272,IF($U$272,$T$272,NA()))</f>
        <v>4.94340051981083</v>
      </c>
      <c r="X272" s="18" t="n">
        <f aca="false">$R$272</f>
        <v>1</v>
      </c>
      <c r="Y272" s="18" t="n">
        <f aca="false">IF($B$272=1,$H$272,$AI$112*$W$272)</f>
        <v>300000000</v>
      </c>
      <c r="Z272" s="18" t="n">
        <f aca="false">IF($C$272=1,$I$272,$AF$112*$W$272)</f>
        <v>100000000</v>
      </c>
      <c r="AA272" s="18" t="n">
        <f aca="false">IF($D$272=1,$J$272,$AC$112*$W$272)</f>
        <v>60000000</v>
      </c>
      <c r="AB272" s="18" t="n">
        <f aca="false">IF($E$272=1,$K$272,$Z$112*$W$272)</f>
        <v>14830201.5594325</v>
      </c>
      <c r="AC272" s="18" t="n">
        <f aca="false">IF($F$272=1,$L$272,$W$112*$W$272)</f>
        <v>24717002.5990541</v>
      </c>
      <c r="AD272" s="18" t="n">
        <f aca="false">IF($G$272=1,$M$272,$T$112*$W$272)</f>
        <v>24717002.5990541</v>
      </c>
      <c r="AE272" s="18" t="n">
        <f aca="false">($C$5*Assumptions!$B$7/Assumptions!$B$11)</f>
        <v>120000000</v>
      </c>
      <c r="AF272" s="18" t="n">
        <f aca="false">($J$112+$O$112)*$W$272</f>
        <v>1386687.26463469</v>
      </c>
      <c r="AG272" s="18" t="n">
        <f aca="false">Assumptions!$B$20*$W$272</f>
        <v>44490604.6782975</v>
      </c>
      <c r="AH272" s="18" t="n">
        <f aca="false">IF($R$272,Assumptions!$B$14*($W$272-Assumptions!$B$13),Assumptions!$B$4)</f>
        <v>9858501.29952707</v>
      </c>
      <c r="AI272" s="18" t="n">
        <f aca="false">$Y$272+$Z$272+$AA$272+$AB$272+$AC$272+$AD$272+$AE$272+$AF$272+$AG$272+$AH$272</f>
        <v>700000000</v>
      </c>
      <c r="AJ272" s="18" t="n">
        <f aca="false">IF(AND(ISNUMBER($V$272),($C$5*Assumptions!$B$7/Assumptions!$B$11)&gt;=Assumptions!$B$67,IF($B$272=1,$Y$272&gt;=INDEX($Y$216:$Y$279,1+$A$272-Assumptions!$B$78),$Y$272&gt;INDEX($Y$216:$Y$279,1+$A$272+Assumptions!$B$78)),IF($C$272=1,$Z$272&gt;=INDEX($Z$216:$Z$279,1+$A$272-Assumptions!$B$79),$Z$272&gt;INDEX($Z$216:$Z$279,1+$A$272+Assumptions!$B$79)),IF($D$272=1,$AA$272&gt;=INDEX($AA$216:$AA$279,1+$A$272-Assumptions!$B$80),$AA$272&gt;INDEX($AA$216:$AA$279,1+$A$272+Assumptions!$B$80)),IF($E$272=1,$AB$272&gt;=INDEX($AB$216:$AB$279,1+$A$272-Assumptions!$B$81),$AB$272&gt;INDEX($AB$216:$AB$279,1+$A$272+Assumptions!$B$81)),IF($F$272=1,$AC$272&gt;=INDEX($AC$216:$AC$279,1+$A$272-Assumptions!$B$82),$AC$272&gt;INDEX($AC$216:$AC$279,1+$A$272+Assumptions!$B$82)),IF($G$272=1,$AD$272&gt;=INDEX($AD$216:$AD$279,1+$A$272-Assumptions!$B$83),$AD$272&gt;INDEX($AD$216:$AD$279,1+$A$272+Assumptions!$B$83))),1,0)</f>
        <v>0</v>
      </c>
      <c r="AK272" s="16"/>
      <c r="AL272" s="16"/>
    </row>
    <row r="273" customFormat="false" ht="23.85" hidden="true" customHeight="false" outlineLevel="0" collapsed="false">
      <c r="A273" s="6" t="n">
        <f aca="false">ROW()-ROW($A$216)+Assumptions!$B$4</f>
        <v>57</v>
      </c>
      <c r="B273" s="18" t="n">
        <f aca="false">MOD(QUOTIENT($A$273,Assumptions!$B$78),2)</f>
        <v>1</v>
      </c>
      <c r="C273" s="18" t="n">
        <f aca="false">MOD(QUOTIENT($A$273,Assumptions!$B$79),2)</f>
        <v>1</v>
      </c>
      <c r="D273" s="18" t="n">
        <f aca="false">MOD(QUOTIENT($A$273,Assumptions!$B$80),2)</f>
        <v>1</v>
      </c>
      <c r="E273" s="18" t="n">
        <f aca="false">MOD(QUOTIENT($A$273,Assumptions!$B$81),2)</f>
        <v>0</v>
      </c>
      <c r="F273" s="18" t="n">
        <f aca="false">MOD(QUOTIENT($A$273,Assumptions!$B$82),2)</f>
        <v>0</v>
      </c>
      <c r="G273" s="18" t="n">
        <f aca="false">MOD(QUOTIENT($A$273,Assumptions!$B$83),2)</f>
        <v>1</v>
      </c>
      <c r="H273" s="18" t="n">
        <f aca="false">IF($B$273=1,MIN(Assumptions!$B$66,MAX(Assumptions!$B$4,Assumptions!$B$24-(Assumptions!$B$4))),Assumptions!$B$4)</f>
        <v>300000000</v>
      </c>
      <c r="I273" s="18" t="n">
        <f aca="false">IF($C$273=1,MIN(Assumptions!$B$61,MAX(Assumptions!$B$4,Assumptions!$B$24-($H$273))),Assumptions!$B$4)</f>
        <v>100000000</v>
      </c>
      <c r="J273" s="18" t="n">
        <f aca="false">IF($D$273=1,MIN(Assumptions!$B$56,MAX(Assumptions!$B$4,Assumptions!$B$24-($H$273+$I$273))),Assumptions!$B$4)</f>
        <v>60000000</v>
      </c>
      <c r="K273" s="18" t="n">
        <f aca="false">IF($E$273=1,MIN(Assumptions!$B$51,MAX(Assumptions!$B$4,Assumptions!$B$24-($H$273+$I$273+$J$273))),Assumptions!$B$4)</f>
        <v>0</v>
      </c>
      <c r="L273" s="18" t="n">
        <f aca="false">IF($F$273=1,MIN(Assumptions!$B$46,MAX(Assumptions!$B$4,Assumptions!$B$24-($H$273+$I$273+$J$273+$K$273))),Assumptions!$B$4)</f>
        <v>0</v>
      </c>
      <c r="M273" s="18" t="n">
        <f aca="false">IF($G$273=1,MIN(Assumptions!$B$41,MAX(Assumptions!$B$4,Assumptions!$B$24-($H$273+$I$273+$J$273+$K$273+$L$273))),Assumptions!$B$4)</f>
        <v>5000000</v>
      </c>
      <c r="N273" s="18" t="n">
        <f aca="false">MAX(Assumptions!$B$4,Assumptions!$B$24-($H$273+$I$273+$J$273+$K$273+$L$273+$M$273))</f>
        <v>235000000</v>
      </c>
      <c r="O273" s="18" t="n">
        <f aca="false">$J$112+$O$112+Assumptions!$B$20+IF($B$273=0,$AI$112,Assumptions!$B$4)+IF($C$273=0,$AF$112,Assumptions!$B$4)+IF($D$273=0,$AC$112,Assumptions!$B$4)+IF($E$273=0,$Z$112,Assumptions!$B$4)+IF($F$273=0,$W$112,Assumptions!$B$4)+IF($G$273=0,$T$112,Assumptions!$B$4)</f>
        <v>17280512.8289884</v>
      </c>
      <c r="P273" s="18" t="n">
        <f aca="false">IF(($N$273+Assumptions!$B$14*Assumptions!$B$13)&gt;($C$5*Assumptions!$B$7/Assumptions!$B$11),($C$5*Assumptions!$B$7/Assumptions!$B$11)*($O$273+Assumptions!$B$14)/($N$273+Assumptions!$B$14*Assumptions!$B$13-($C$5*Assumptions!$B$7/Assumptions!$B$11)),NA())</f>
        <v>20201374.8040732</v>
      </c>
      <c r="Q273" s="18" t="n">
        <f aca="false">IFERROR(($N$273+Assumptions!$B$14*Assumptions!$B$13)/($O$273+Assumptions!$B$14+$P$273),NA())</f>
        <v>5.94018977242105</v>
      </c>
      <c r="R273" s="18" t="n">
        <f aca="false">AND(ISNUMBER($P$273),$P$273&gt;Assumptions!$B$4,$Q$273&gt;Assumptions!$B$13)</f>
        <v>1</v>
      </c>
      <c r="S273" s="18" t="n">
        <f aca="false">IF($N$273&gt;($C$5*Assumptions!$B$7/Assumptions!$B$11),($C$5*Assumptions!$B$7/Assumptions!$B$11)*$O$273/($N$273-($C$5*Assumptions!$B$7/Assumptions!$B$11)),NA())</f>
        <v>18031839.473727</v>
      </c>
      <c r="T273" s="18" t="n">
        <f aca="false">IFERROR($N$273/($O$273+$S$273),NA())</f>
        <v>6.65489509125478</v>
      </c>
      <c r="U273" s="18" t="n">
        <f aca="false">AND(ISNUMBER($S$273),$S$273&gt;Assumptions!$B$4,$T$273&lt;=Assumptions!$B$13)</f>
        <v>0</v>
      </c>
      <c r="V273" s="18" t="n">
        <f aca="false">IF($R$273,$P$273,IF($U$273,$S$273,NA()))</f>
        <v>20201374.8040732</v>
      </c>
      <c r="W273" s="18" t="n">
        <f aca="false">IF($R$273,$Q$273,IF($U$273,$T$273,NA()))</f>
        <v>5.94018977242105</v>
      </c>
      <c r="X273" s="18" t="n">
        <f aca="false">$R$273</f>
        <v>1</v>
      </c>
      <c r="Y273" s="18" t="n">
        <f aca="false">IF($B$273=1,$H$273,$AI$112*$W$273)</f>
        <v>300000000</v>
      </c>
      <c r="Z273" s="18" t="n">
        <f aca="false">IF($C$273=1,$I$273,$AF$112*$W$273)</f>
        <v>100000000</v>
      </c>
      <c r="AA273" s="18" t="n">
        <f aca="false">IF($D$273=1,$J$273,$AC$112*$W$273)</f>
        <v>60000000</v>
      </c>
      <c r="AB273" s="18" t="n">
        <f aca="false">IF($E$273=1,$K$273,$Z$112*$W$273)</f>
        <v>17820569.3172631</v>
      </c>
      <c r="AC273" s="18" t="n">
        <f aca="false">IF($F$273=1,$L$273,$W$112*$W$273)</f>
        <v>29700948.8621052</v>
      </c>
      <c r="AD273" s="18" t="n">
        <f aca="false">IF($G$273=1,$M$273,$T$112*$W$273)</f>
        <v>5000000</v>
      </c>
      <c r="AE273" s="18" t="n">
        <f aca="false">($C$5*Assumptions!$B$7/Assumptions!$B$11)</f>
        <v>120000000</v>
      </c>
      <c r="AF273" s="18" t="n">
        <f aca="false">($J$112+$O$112)*$W$273</f>
        <v>1666299.43778959</v>
      </c>
      <c r="AG273" s="18" t="n">
        <f aca="false">Assumptions!$B$20*$W$273</f>
        <v>53461707.9517894</v>
      </c>
      <c r="AH273" s="18" t="n">
        <f aca="false">IF($R$273,Assumptions!$B$14*($W$273-Assumptions!$B$13),Assumptions!$B$4)</f>
        <v>12350474.4310526</v>
      </c>
      <c r="AI273" s="18" t="n">
        <f aca="false">$Y$273+$Z$273+$AA$273+$AB$273+$AC$273+$AD$273+$AE$273+$AF$273+$AG$273+$AH$273</f>
        <v>700000000</v>
      </c>
      <c r="AJ273" s="18" t="n">
        <f aca="false">IF(AND(ISNUMBER($V$273),($C$5*Assumptions!$B$7/Assumptions!$B$11)&gt;=Assumptions!$B$67,IF($B$273=1,$Y$273&gt;=INDEX($Y$216:$Y$279,1+$A$273-Assumptions!$B$78),$Y$273&gt;INDEX($Y$216:$Y$279,1+$A$273+Assumptions!$B$78)),IF($C$273=1,$Z$273&gt;=INDEX($Z$216:$Z$279,1+$A$273-Assumptions!$B$79),$Z$273&gt;INDEX($Z$216:$Z$279,1+$A$273+Assumptions!$B$79)),IF($D$273=1,$AA$273&gt;=INDEX($AA$216:$AA$279,1+$A$273-Assumptions!$B$80),$AA$273&gt;INDEX($AA$216:$AA$279,1+$A$273+Assumptions!$B$80)),IF($E$273=1,$AB$273&gt;=INDEX($AB$216:$AB$279,1+$A$273-Assumptions!$B$81),$AB$273&gt;INDEX($AB$216:$AB$279,1+$A$273+Assumptions!$B$81)),IF($F$273=1,$AC$273&gt;=INDEX($AC$216:$AC$279,1+$A$273-Assumptions!$B$82),$AC$273&gt;INDEX($AC$216:$AC$279,1+$A$273+Assumptions!$B$82)),IF($G$273=1,$AD$273&gt;=INDEX($AD$216:$AD$279,1+$A$273-Assumptions!$B$83),$AD$273&gt;INDEX($AD$216:$AD$279,1+$A$273+Assumptions!$B$83))),1,0)</f>
        <v>0</v>
      </c>
      <c r="AK273" s="16"/>
      <c r="AL273" s="16"/>
    </row>
    <row r="274" customFormat="false" ht="23.85" hidden="true" customHeight="false" outlineLevel="0" collapsed="false">
      <c r="A274" s="6" t="n">
        <f aca="false">ROW()-ROW($A$216)+Assumptions!$B$4</f>
        <v>58</v>
      </c>
      <c r="B274" s="18" t="n">
        <f aca="false">MOD(QUOTIENT($A$274,Assumptions!$B$78),2)</f>
        <v>1</v>
      </c>
      <c r="C274" s="18" t="n">
        <f aca="false">MOD(QUOTIENT($A$274,Assumptions!$B$79),2)</f>
        <v>1</v>
      </c>
      <c r="D274" s="18" t="n">
        <f aca="false">MOD(QUOTIENT($A$274,Assumptions!$B$80),2)</f>
        <v>1</v>
      </c>
      <c r="E274" s="18" t="n">
        <f aca="false">MOD(QUOTIENT($A$274,Assumptions!$B$81),2)</f>
        <v>0</v>
      </c>
      <c r="F274" s="18" t="n">
        <f aca="false">MOD(QUOTIENT($A$274,Assumptions!$B$82),2)</f>
        <v>1</v>
      </c>
      <c r="G274" s="18" t="n">
        <f aca="false">MOD(QUOTIENT($A$274,Assumptions!$B$83),2)</f>
        <v>0</v>
      </c>
      <c r="H274" s="18" t="n">
        <f aca="false">IF($B$274=1,MIN(Assumptions!$B$66,MAX(Assumptions!$B$4,Assumptions!$B$24-(Assumptions!$B$4))),Assumptions!$B$4)</f>
        <v>300000000</v>
      </c>
      <c r="I274" s="18" t="n">
        <f aca="false">IF($C$274=1,MIN(Assumptions!$B$61,MAX(Assumptions!$B$4,Assumptions!$B$24-($H$274))),Assumptions!$B$4)</f>
        <v>100000000</v>
      </c>
      <c r="J274" s="18" t="n">
        <f aca="false">IF($D$274=1,MIN(Assumptions!$B$56,MAX(Assumptions!$B$4,Assumptions!$B$24-($H$274+$I$274))),Assumptions!$B$4)</f>
        <v>60000000</v>
      </c>
      <c r="K274" s="18" t="n">
        <f aca="false">IF($E$274=1,MIN(Assumptions!$B$51,MAX(Assumptions!$B$4,Assumptions!$B$24-($H$274+$I$274+$J$274))),Assumptions!$B$4)</f>
        <v>0</v>
      </c>
      <c r="L274" s="18" t="n">
        <f aca="false">IF($F$274=1,MIN(Assumptions!$B$46,MAX(Assumptions!$B$4,Assumptions!$B$24-($H$274+$I$274+$J$274+$K$274))),Assumptions!$B$4)</f>
        <v>15000000</v>
      </c>
      <c r="M274" s="18" t="n">
        <f aca="false">IF($G$274=1,MIN(Assumptions!$B$41,MAX(Assumptions!$B$4,Assumptions!$B$24-($H$274+$I$274+$J$274+$K$274+$L$274))),Assumptions!$B$4)</f>
        <v>0</v>
      </c>
      <c r="N274" s="18" t="n">
        <f aca="false">MAX(Assumptions!$B$4,Assumptions!$B$24-($H$274+$I$274+$J$274+$K$274+$L$274+$M$274))</f>
        <v>225000000</v>
      </c>
      <c r="O274" s="18" t="n">
        <f aca="false">$J$112+$O$112+Assumptions!$B$20+IF($B$274=0,$AI$112,Assumptions!$B$4)+IF($C$274=0,$AF$112,Assumptions!$B$4)+IF($D$274=0,$AC$112,Assumptions!$B$4)+IF($E$274=0,$Z$112,Assumptions!$B$4)+IF($F$274=0,$W$112,Assumptions!$B$4)+IF($G$274=0,$T$112,Assumptions!$B$4)</f>
        <v>17280512.8289884</v>
      </c>
      <c r="P274" s="18" t="n">
        <f aca="false">IF(($N$274+Assumptions!$B$14*Assumptions!$B$13)&gt;($C$5*Assumptions!$B$7/Assumptions!$B$11),($C$5*Assumptions!$B$7/Assumptions!$B$11)*($O$274+Assumptions!$B$14)/($N$274+Assumptions!$B$14*Assumptions!$B$13-($C$5*Assumptions!$B$7/Assumptions!$B$11)),NA())</f>
        <v>22080572.4602661</v>
      </c>
      <c r="Q274" s="18" t="n">
        <f aca="false">IFERROR(($N$274+Assumptions!$B$14*Assumptions!$B$13)/($O$274+Assumptions!$B$14+$P$274),NA())</f>
        <v>5.43464170668309</v>
      </c>
      <c r="R274" s="18" t="n">
        <f aca="false">AND(ISNUMBER($P$274),$P$274&gt;Assumptions!$B$4,$Q$274&gt;Assumptions!$B$13)</f>
        <v>1</v>
      </c>
      <c r="S274" s="18" t="n">
        <f aca="false">IF($N$274&gt;($C$5*Assumptions!$B$7/Assumptions!$B$11),($C$5*Assumptions!$B$7/Assumptions!$B$11)*$O$274/($N$274-($C$5*Assumptions!$B$7/Assumptions!$B$11)),NA())</f>
        <v>19749157.5188439</v>
      </c>
      <c r="T274" s="18" t="n">
        <f aca="false">IFERROR($N$274/($O$274+$S$274),NA())</f>
        <v>6.07620856158045</v>
      </c>
      <c r="U274" s="18" t="n">
        <f aca="false">AND(ISNUMBER($S$274),$S$274&gt;Assumptions!$B$4,$T$274&lt;=Assumptions!$B$13)</f>
        <v>0</v>
      </c>
      <c r="V274" s="18" t="n">
        <f aca="false">IF($R$274,$P$274,IF($U$274,$S$274,NA()))</f>
        <v>22080572.4602661</v>
      </c>
      <c r="W274" s="18" t="n">
        <f aca="false">IF($R$274,$Q$274,IF($U$274,$T$274,NA()))</f>
        <v>5.43464170668309</v>
      </c>
      <c r="X274" s="18" t="n">
        <f aca="false">$R$274</f>
        <v>1</v>
      </c>
      <c r="Y274" s="18" t="n">
        <f aca="false">IF($B$274=1,$H$274,$AI$112*$W$274)</f>
        <v>300000000</v>
      </c>
      <c r="Z274" s="18" t="n">
        <f aca="false">IF($C$274=1,$I$274,$AF$112*$W$274)</f>
        <v>100000000</v>
      </c>
      <c r="AA274" s="18" t="n">
        <f aca="false">IF($D$274=1,$J$274,$AC$112*$W$274)</f>
        <v>60000000</v>
      </c>
      <c r="AB274" s="18" t="n">
        <f aca="false">IF($E$274=1,$K$274,$Z$112*$W$274)</f>
        <v>16303925.1200493</v>
      </c>
      <c r="AC274" s="18" t="n">
        <f aca="false">IF($F$274=1,$L$274,$W$112*$W$274)</f>
        <v>15000000</v>
      </c>
      <c r="AD274" s="18" t="n">
        <f aca="false">IF($G$274=1,$M$274,$T$112*$W$274)</f>
        <v>27173208.5334154</v>
      </c>
      <c r="AE274" s="18" t="n">
        <f aca="false">($C$5*Assumptions!$B$7/Assumptions!$B$11)</f>
        <v>120000000</v>
      </c>
      <c r="AF274" s="18" t="n">
        <f aca="false">($J$112+$O$112)*$W$274</f>
        <v>1524486.71967983</v>
      </c>
      <c r="AG274" s="18" t="n">
        <f aca="false">Assumptions!$B$20*$W$274</f>
        <v>48911775.3601478</v>
      </c>
      <c r="AH274" s="18" t="n">
        <f aca="false">IF($R$274,Assumptions!$B$14*($W$274-Assumptions!$B$13),Assumptions!$B$4)</f>
        <v>11086604.2667077</v>
      </c>
      <c r="AI274" s="18" t="n">
        <f aca="false">$Y$274+$Z$274+$AA$274+$AB$274+$AC$274+$AD$274+$AE$274+$AF$274+$AG$274+$AH$274</f>
        <v>700000000</v>
      </c>
      <c r="AJ274" s="18" t="n">
        <f aca="false">IF(AND(ISNUMBER($V$274),($C$5*Assumptions!$B$7/Assumptions!$B$11)&gt;=Assumptions!$B$67,IF($B$274=1,$Y$274&gt;=INDEX($Y$216:$Y$279,1+$A$274-Assumptions!$B$78),$Y$274&gt;INDEX($Y$216:$Y$279,1+$A$274+Assumptions!$B$78)),IF($C$274=1,$Z$274&gt;=INDEX($Z$216:$Z$279,1+$A$274-Assumptions!$B$79),$Z$274&gt;INDEX($Z$216:$Z$279,1+$A$274+Assumptions!$B$79)),IF($D$274=1,$AA$274&gt;=INDEX($AA$216:$AA$279,1+$A$274-Assumptions!$B$80),$AA$274&gt;INDEX($AA$216:$AA$279,1+$A$274+Assumptions!$B$80)),IF($E$274=1,$AB$274&gt;=INDEX($AB$216:$AB$279,1+$A$274-Assumptions!$B$81),$AB$274&gt;INDEX($AB$216:$AB$279,1+$A$274+Assumptions!$B$81)),IF($F$274=1,$AC$274&gt;=INDEX($AC$216:$AC$279,1+$A$274-Assumptions!$B$82),$AC$274&gt;INDEX($AC$216:$AC$279,1+$A$274+Assumptions!$B$82)),IF($G$274=1,$AD$274&gt;=INDEX($AD$216:$AD$279,1+$A$274-Assumptions!$B$83),$AD$274&gt;INDEX($AD$216:$AD$279,1+$A$274+Assumptions!$B$83))),1,0)</f>
        <v>0</v>
      </c>
      <c r="AK274" s="16"/>
      <c r="AL274" s="16"/>
    </row>
    <row r="275" customFormat="false" ht="23.85" hidden="true" customHeight="false" outlineLevel="0" collapsed="false">
      <c r="A275" s="6" t="n">
        <f aca="false">ROW()-ROW($A$216)+Assumptions!$B$4</f>
        <v>59</v>
      </c>
      <c r="B275" s="18" t="n">
        <f aca="false">MOD(QUOTIENT($A$275,Assumptions!$B$78),2)</f>
        <v>1</v>
      </c>
      <c r="C275" s="18" t="n">
        <f aca="false">MOD(QUOTIENT($A$275,Assumptions!$B$79),2)</f>
        <v>1</v>
      </c>
      <c r="D275" s="18" t="n">
        <f aca="false">MOD(QUOTIENT($A$275,Assumptions!$B$80),2)</f>
        <v>1</v>
      </c>
      <c r="E275" s="18" t="n">
        <f aca="false">MOD(QUOTIENT($A$275,Assumptions!$B$81),2)</f>
        <v>0</v>
      </c>
      <c r="F275" s="18" t="n">
        <f aca="false">MOD(QUOTIENT($A$275,Assumptions!$B$82),2)</f>
        <v>1</v>
      </c>
      <c r="G275" s="18" t="n">
        <f aca="false">MOD(QUOTIENT($A$275,Assumptions!$B$83),2)</f>
        <v>1</v>
      </c>
      <c r="H275" s="18" t="n">
        <f aca="false">IF($B$275=1,MIN(Assumptions!$B$66,MAX(Assumptions!$B$4,Assumptions!$B$24-(Assumptions!$B$4))),Assumptions!$B$4)</f>
        <v>300000000</v>
      </c>
      <c r="I275" s="18" t="n">
        <f aca="false">IF($C$275=1,MIN(Assumptions!$B$61,MAX(Assumptions!$B$4,Assumptions!$B$24-($H$275))),Assumptions!$B$4)</f>
        <v>100000000</v>
      </c>
      <c r="J275" s="18" t="n">
        <f aca="false">IF($D$275=1,MIN(Assumptions!$B$56,MAX(Assumptions!$B$4,Assumptions!$B$24-($H$275+$I$275))),Assumptions!$B$4)</f>
        <v>60000000</v>
      </c>
      <c r="K275" s="18" t="n">
        <f aca="false">IF($E$275=1,MIN(Assumptions!$B$51,MAX(Assumptions!$B$4,Assumptions!$B$24-($H$275+$I$275+$J$275))),Assumptions!$B$4)</f>
        <v>0</v>
      </c>
      <c r="L275" s="18" t="n">
        <f aca="false">IF($F$275=1,MIN(Assumptions!$B$46,MAX(Assumptions!$B$4,Assumptions!$B$24-($H$275+$I$275+$J$275+$K$275))),Assumptions!$B$4)</f>
        <v>15000000</v>
      </c>
      <c r="M275" s="18" t="n">
        <f aca="false">IF($G$275=1,MIN(Assumptions!$B$41,MAX(Assumptions!$B$4,Assumptions!$B$24-($H$275+$I$275+$J$275+$K$275+$L$275))),Assumptions!$B$4)</f>
        <v>5000000</v>
      </c>
      <c r="N275" s="18" t="n">
        <f aca="false">MAX(Assumptions!$B$4,Assumptions!$B$24-($H$275+$I$275+$J$275+$K$275+$L$275+$M$275))</f>
        <v>220000000</v>
      </c>
      <c r="O275" s="18" t="n">
        <f aca="false">$J$112+$O$112+Assumptions!$B$20+IF($B$275=0,$AI$112,Assumptions!$B$4)+IF($C$275=0,$AF$112,Assumptions!$B$4)+IF($D$275=0,$AC$112,Assumptions!$B$4)+IF($E$275=0,$Z$112,Assumptions!$B$4)+IF($F$275=0,$W$112,Assumptions!$B$4)+IF($G$275=0,$T$112,Assumptions!$B$4)</f>
        <v>12280512.8289884</v>
      </c>
      <c r="P275" s="18" t="n">
        <f aca="false">IF(($N$275+Assumptions!$B$14*Assumptions!$B$13)&gt;($C$5*Assumptions!$B$7/Assumptions!$B$11),($C$5*Assumptions!$B$7/Assumptions!$B$11)*($O$275+Assumptions!$B$14)/($N$275+Assumptions!$B$14*Assumptions!$B$13-($C$5*Assumptions!$B$7/Assumptions!$B$11)),NA())</f>
        <v>17304015.0193035</v>
      </c>
      <c r="Q275" s="18" t="n">
        <f aca="false">IFERROR(($N$275+Assumptions!$B$14*Assumptions!$B$13)/($O$275+Assumptions!$B$14+$P$275),NA())</f>
        <v>6.93480674087108</v>
      </c>
      <c r="R275" s="18" t="n">
        <f aca="false">AND(ISNUMBER($P$275),$P$275&gt;Assumptions!$B$4,$Q$275&gt;Assumptions!$B$13)</f>
        <v>1</v>
      </c>
      <c r="S275" s="18" t="n">
        <f aca="false">IF($N$275&gt;($C$5*Assumptions!$B$7/Assumptions!$B$11),($C$5*Assumptions!$B$7/Assumptions!$B$11)*$O$275/($N$275-($C$5*Assumptions!$B$7/Assumptions!$B$11)),NA())</f>
        <v>14736615.394786</v>
      </c>
      <c r="T275" s="18" t="n">
        <f aca="false">IFERROR($N$275/($O$275+$S$275),NA())</f>
        <v>8.14298241388977</v>
      </c>
      <c r="U275" s="18" t="n">
        <f aca="false">AND(ISNUMBER($S$275),$S$275&gt;Assumptions!$B$4,$T$275&lt;=Assumptions!$B$13)</f>
        <v>0</v>
      </c>
      <c r="V275" s="18" t="n">
        <f aca="false">IF($R$275,$P$275,IF($U$275,$S$275,NA()))</f>
        <v>17304015.0193035</v>
      </c>
      <c r="W275" s="18" t="n">
        <f aca="false">IF($R$275,$Q$275,IF($U$275,$T$275,NA()))</f>
        <v>6.93480674087108</v>
      </c>
      <c r="X275" s="18" t="n">
        <f aca="false">$R$275</f>
        <v>1</v>
      </c>
      <c r="Y275" s="18" t="n">
        <f aca="false">IF($B$275=1,$H$275,$AI$112*$W$275)</f>
        <v>300000000</v>
      </c>
      <c r="Z275" s="18" t="n">
        <f aca="false">IF($C$275=1,$I$275,$AF$112*$W$275)</f>
        <v>100000000</v>
      </c>
      <c r="AA275" s="18" t="n">
        <f aca="false">IF($D$275=1,$J$275,$AC$112*$W$275)</f>
        <v>60000000</v>
      </c>
      <c r="AB275" s="18" t="n">
        <f aca="false">IF($E$275=1,$K$275,$Z$112*$W$275)</f>
        <v>20804420.2226132</v>
      </c>
      <c r="AC275" s="18" t="n">
        <f aca="false">IF($F$275=1,$L$275,$W$112*$W$275)</f>
        <v>15000000</v>
      </c>
      <c r="AD275" s="18" t="n">
        <f aca="false">IF($G$275=1,$M$275,$T$112*$W$275)</f>
        <v>5000000</v>
      </c>
      <c r="AE275" s="18" t="n">
        <f aca="false">($C$5*Assumptions!$B$7/Assumptions!$B$11)</f>
        <v>120000000</v>
      </c>
      <c r="AF275" s="18" t="n">
        <f aca="false">($J$112+$O$112)*$W$275</f>
        <v>1945302.25736934</v>
      </c>
      <c r="AG275" s="18" t="n">
        <f aca="false">Assumptions!$B$20*$W$275</f>
        <v>62413260.6678397</v>
      </c>
      <c r="AH275" s="18" t="n">
        <f aca="false">IF($R$275,Assumptions!$B$14*($W$275-Assumptions!$B$13),Assumptions!$B$4)</f>
        <v>14837016.8521777</v>
      </c>
      <c r="AI275" s="18" t="n">
        <f aca="false">$Y$275+$Z$275+$AA$275+$AB$275+$AC$275+$AD$275+$AE$275+$AF$275+$AG$275+$AH$275</f>
        <v>700000000</v>
      </c>
      <c r="AJ275" s="18" t="n">
        <f aca="false">IF(AND(ISNUMBER($V$275),($C$5*Assumptions!$B$7/Assumptions!$B$11)&gt;=Assumptions!$B$67,IF($B$275=1,$Y$275&gt;=INDEX($Y$216:$Y$279,1+$A$275-Assumptions!$B$78),$Y$275&gt;INDEX($Y$216:$Y$279,1+$A$275+Assumptions!$B$78)),IF($C$275=1,$Z$275&gt;=INDEX($Z$216:$Z$279,1+$A$275-Assumptions!$B$79),$Z$275&gt;INDEX($Z$216:$Z$279,1+$A$275+Assumptions!$B$79)),IF($D$275=1,$AA$275&gt;=INDEX($AA$216:$AA$279,1+$A$275-Assumptions!$B$80),$AA$275&gt;INDEX($AA$216:$AA$279,1+$A$275+Assumptions!$B$80)),IF($E$275=1,$AB$275&gt;=INDEX($AB$216:$AB$279,1+$A$275-Assumptions!$B$81),$AB$275&gt;INDEX($AB$216:$AB$279,1+$A$275+Assumptions!$B$81)),IF($F$275=1,$AC$275&gt;=INDEX($AC$216:$AC$279,1+$A$275-Assumptions!$B$82),$AC$275&gt;INDEX($AC$216:$AC$279,1+$A$275+Assumptions!$B$82)),IF($G$275=1,$AD$275&gt;=INDEX($AD$216:$AD$279,1+$A$275-Assumptions!$B$83),$AD$275&gt;INDEX($AD$216:$AD$279,1+$A$275+Assumptions!$B$83))),1,0)</f>
        <v>0</v>
      </c>
      <c r="AK275" s="16"/>
      <c r="AL275" s="16"/>
    </row>
    <row r="276" customFormat="false" ht="23.85" hidden="true" customHeight="false" outlineLevel="0" collapsed="false">
      <c r="A276" s="6" t="n">
        <f aca="false">ROW()-ROW($A$216)+Assumptions!$B$4</f>
        <v>60</v>
      </c>
      <c r="B276" s="18" t="n">
        <f aca="false">MOD(QUOTIENT($A$276,Assumptions!$B$78),2)</f>
        <v>1</v>
      </c>
      <c r="C276" s="18" t="n">
        <f aca="false">MOD(QUOTIENT($A$276,Assumptions!$B$79),2)</f>
        <v>1</v>
      </c>
      <c r="D276" s="18" t="n">
        <f aca="false">MOD(QUOTIENT($A$276,Assumptions!$B$80),2)</f>
        <v>1</v>
      </c>
      <c r="E276" s="18" t="n">
        <f aca="false">MOD(QUOTIENT($A$276,Assumptions!$B$81),2)</f>
        <v>1</v>
      </c>
      <c r="F276" s="18" t="n">
        <f aca="false">MOD(QUOTIENT($A$276,Assumptions!$B$82),2)</f>
        <v>0</v>
      </c>
      <c r="G276" s="18" t="n">
        <f aca="false">MOD(QUOTIENT($A$276,Assumptions!$B$83),2)</f>
        <v>0</v>
      </c>
      <c r="H276" s="18" t="n">
        <f aca="false">IF($B$276=1,MIN(Assumptions!$B$66,MAX(Assumptions!$B$4,Assumptions!$B$24-(Assumptions!$B$4))),Assumptions!$B$4)</f>
        <v>300000000</v>
      </c>
      <c r="I276" s="18" t="n">
        <f aca="false">IF($C$276=1,MIN(Assumptions!$B$61,MAX(Assumptions!$B$4,Assumptions!$B$24-($H$276))),Assumptions!$B$4)</f>
        <v>100000000</v>
      </c>
      <c r="J276" s="18" t="n">
        <f aca="false">IF($D$276=1,MIN(Assumptions!$B$56,MAX(Assumptions!$B$4,Assumptions!$B$24-($H$276+$I$276))),Assumptions!$B$4)</f>
        <v>60000000</v>
      </c>
      <c r="K276" s="18" t="n">
        <f aca="false">IF($E$276=1,MIN(Assumptions!$B$51,MAX(Assumptions!$B$4,Assumptions!$B$24-($H$276+$I$276+$J$276))),Assumptions!$B$4)</f>
        <v>30000000</v>
      </c>
      <c r="L276" s="18" t="n">
        <f aca="false">IF($F$276=1,MIN(Assumptions!$B$46,MAX(Assumptions!$B$4,Assumptions!$B$24-($H$276+$I$276+$J$276+$K$276))),Assumptions!$B$4)</f>
        <v>0</v>
      </c>
      <c r="M276" s="18" t="n">
        <f aca="false">IF($G$276=1,MIN(Assumptions!$B$41,MAX(Assumptions!$B$4,Assumptions!$B$24-($H$276+$I$276+$J$276+$K$276+$L$276))),Assumptions!$B$4)</f>
        <v>0</v>
      </c>
      <c r="N276" s="18" t="n">
        <f aca="false">MAX(Assumptions!$B$4,Assumptions!$B$24-($H$276+$I$276+$J$276+$K$276+$L$276+$M$276))</f>
        <v>210000000</v>
      </c>
      <c r="O276" s="18" t="n">
        <f aca="false">$J$112+$O$112+Assumptions!$B$20+IF($B$276=0,$AI$112,Assumptions!$B$4)+IF($C$276=0,$AF$112,Assumptions!$B$4)+IF($D$276=0,$AC$112,Assumptions!$B$4)+IF($E$276=0,$Z$112,Assumptions!$B$4)+IF($F$276=0,$W$112,Assumptions!$B$4)+IF($G$276=0,$T$112,Assumptions!$B$4)</f>
        <v>19280512.8289884</v>
      </c>
      <c r="P276" s="18" t="n">
        <f aca="false">IF(($N$276+Assumptions!$B$14*Assumptions!$B$13)&gt;($C$5*Assumptions!$B$7/Assumptions!$B$11),($C$5*Assumptions!$B$7/Assumptions!$B$11)*($O$276+Assumptions!$B$14)/($N$276+Assumptions!$B$14*Assumptions!$B$13-($C$5*Assumptions!$B$7/Assumptions!$B$11)),NA())</f>
        <v>28255800.4267957</v>
      </c>
      <c r="Q276" s="18" t="n">
        <f aca="false">IFERROR(($N$276+Assumptions!$B$14*Assumptions!$B$13)/($O$276+Assumptions!$B$14+$P$276),NA())</f>
        <v>4.24691561334079</v>
      </c>
      <c r="R276" s="18" t="n">
        <f aca="false">AND(ISNUMBER($P$276),$P$276&gt;Assumptions!$B$4,$Q$276&gt;Assumptions!$B$13)</f>
        <v>1</v>
      </c>
      <c r="S276" s="18" t="n">
        <f aca="false">IF($N$276&gt;($C$5*Assumptions!$B$7/Assumptions!$B$11),($C$5*Assumptions!$B$7/Assumptions!$B$11)*$O$276/($N$276-($C$5*Assumptions!$B$7/Assumptions!$B$11)),NA())</f>
        <v>25707350.4386512</v>
      </c>
      <c r="T276" s="18" t="n">
        <f aca="false">IFERROR($N$276/($O$276+$S$276),NA())</f>
        <v>4.66792563031231</v>
      </c>
      <c r="U276" s="18" t="n">
        <f aca="false">AND(ISNUMBER($S$276),$S$276&gt;Assumptions!$B$4,$T$276&lt;=Assumptions!$B$13)</f>
        <v>0</v>
      </c>
      <c r="V276" s="18" t="n">
        <f aca="false">IF($R$276,$P$276,IF($U$276,$S$276,NA()))</f>
        <v>28255800.4267957</v>
      </c>
      <c r="W276" s="18" t="n">
        <f aca="false">IF($R$276,$Q$276,IF($U$276,$T$276,NA()))</f>
        <v>4.24691561334079</v>
      </c>
      <c r="X276" s="18" t="n">
        <f aca="false">$R$276</f>
        <v>1</v>
      </c>
      <c r="Y276" s="18" t="n">
        <f aca="false">IF($B$276=1,$H$276,$AI$112*$W$276)</f>
        <v>300000000</v>
      </c>
      <c r="Z276" s="18" t="n">
        <f aca="false">IF($C$276=1,$I$276,$AF$112*$W$276)</f>
        <v>100000000</v>
      </c>
      <c r="AA276" s="18" t="n">
        <f aca="false">IF($D$276=1,$J$276,$AC$112*$W$276)</f>
        <v>60000000</v>
      </c>
      <c r="AB276" s="18" t="n">
        <f aca="false">IF($E$276=1,$K$276,$Z$112*$W$276)</f>
        <v>30000000</v>
      </c>
      <c r="AC276" s="18" t="n">
        <f aca="false">IF($F$276=1,$L$276,$W$112*$W$276)</f>
        <v>21234578.0667039</v>
      </c>
      <c r="AD276" s="18" t="n">
        <f aca="false">IF($G$276=1,$M$276,$T$112*$W$276)</f>
        <v>21234578.0667039</v>
      </c>
      <c r="AE276" s="18" t="n">
        <f aca="false">($C$5*Assumptions!$B$7/Assumptions!$B$11)</f>
        <v>120000000</v>
      </c>
      <c r="AF276" s="18" t="n">
        <f aca="false">($J$112+$O$112)*$W$276</f>
        <v>1191314.31317309</v>
      </c>
      <c r="AG276" s="18" t="n">
        <f aca="false">Assumptions!$B$20*$W$276</f>
        <v>38222240.5200671</v>
      </c>
      <c r="AH276" s="18" t="n">
        <f aca="false">IF($R$276,Assumptions!$B$14*($W$276-Assumptions!$B$13),Assumptions!$B$4)</f>
        <v>8117289.03335197</v>
      </c>
      <c r="AI276" s="18" t="n">
        <f aca="false">$Y$276+$Z$276+$AA$276+$AB$276+$AC$276+$AD$276+$AE$276+$AF$276+$AG$276+$AH$276</f>
        <v>700000000</v>
      </c>
      <c r="AJ276" s="18" t="n">
        <f aca="false">IF(AND(ISNUMBER($V$276),($C$5*Assumptions!$B$7/Assumptions!$B$11)&gt;=Assumptions!$B$67,IF($B$276=1,$Y$276&gt;=INDEX($Y$216:$Y$279,1+$A$276-Assumptions!$B$78),$Y$276&gt;INDEX($Y$216:$Y$279,1+$A$276+Assumptions!$B$78)),IF($C$276=1,$Z$276&gt;=INDEX($Z$216:$Z$279,1+$A$276-Assumptions!$B$79),$Z$276&gt;INDEX($Z$216:$Z$279,1+$A$276+Assumptions!$B$79)),IF($D$276=1,$AA$276&gt;=INDEX($AA$216:$AA$279,1+$A$276-Assumptions!$B$80),$AA$276&gt;INDEX($AA$216:$AA$279,1+$A$276+Assumptions!$B$80)),IF($E$276=1,$AB$276&gt;=INDEX($AB$216:$AB$279,1+$A$276-Assumptions!$B$81),$AB$276&gt;INDEX($AB$216:$AB$279,1+$A$276+Assumptions!$B$81)),IF($F$276=1,$AC$276&gt;=INDEX($AC$216:$AC$279,1+$A$276-Assumptions!$B$82),$AC$276&gt;INDEX($AC$216:$AC$279,1+$A$276+Assumptions!$B$82)),IF($G$276=1,$AD$276&gt;=INDEX($AD$216:$AD$279,1+$A$276-Assumptions!$B$83),$AD$276&gt;INDEX($AD$216:$AD$279,1+$A$276+Assumptions!$B$83))),1,0)</f>
        <v>1</v>
      </c>
      <c r="AK276" s="16"/>
      <c r="AL276" s="16"/>
    </row>
    <row r="277" customFormat="false" ht="23.85" hidden="true" customHeight="false" outlineLevel="0" collapsed="false">
      <c r="A277" s="6" t="n">
        <f aca="false">ROW()-ROW($A$216)+Assumptions!$B$4</f>
        <v>61</v>
      </c>
      <c r="B277" s="18" t="n">
        <f aca="false">MOD(QUOTIENT($A$277,Assumptions!$B$78),2)</f>
        <v>1</v>
      </c>
      <c r="C277" s="18" t="n">
        <f aca="false">MOD(QUOTIENT($A$277,Assumptions!$B$79),2)</f>
        <v>1</v>
      </c>
      <c r="D277" s="18" t="n">
        <f aca="false">MOD(QUOTIENT($A$277,Assumptions!$B$80),2)</f>
        <v>1</v>
      </c>
      <c r="E277" s="18" t="n">
        <f aca="false">MOD(QUOTIENT($A$277,Assumptions!$B$81),2)</f>
        <v>1</v>
      </c>
      <c r="F277" s="18" t="n">
        <f aca="false">MOD(QUOTIENT($A$277,Assumptions!$B$82),2)</f>
        <v>0</v>
      </c>
      <c r="G277" s="18" t="n">
        <f aca="false">MOD(QUOTIENT($A$277,Assumptions!$B$83),2)</f>
        <v>1</v>
      </c>
      <c r="H277" s="18" t="n">
        <f aca="false">IF($B$277=1,MIN(Assumptions!$B$66,MAX(Assumptions!$B$4,Assumptions!$B$24-(Assumptions!$B$4))),Assumptions!$B$4)</f>
        <v>300000000</v>
      </c>
      <c r="I277" s="18" t="n">
        <f aca="false">IF($C$277=1,MIN(Assumptions!$B$61,MAX(Assumptions!$B$4,Assumptions!$B$24-($H$277))),Assumptions!$B$4)</f>
        <v>100000000</v>
      </c>
      <c r="J277" s="18" t="n">
        <f aca="false">IF($D$277=1,MIN(Assumptions!$B$56,MAX(Assumptions!$B$4,Assumptions!$B$24-($H$277+$I$277))),Assumptions!$B$4)</f>
        <v>60000000</v>
      </c>
      <c r="K277" s="18" t="n">
        <f aca="false">IF($E$277=1,MIN(Assumptions!$B$51,MAX(Assumptions!$B$4,Assumptions!$B$24-($H$277+$I$277+$J$277))),Assumptions!$B$4)</f>
        <v>30000000</v>
      </c>
      <c r="L277" s="18" t="n">
        <f aca="false">IF($F$277=1,MIN(Assumptions!$B$46,MAX(Assumptions!$B$4,Assumptions!$B$24-($H$277+$I$277+$J$277+$K$277))),Assumptions!$B$4)</f>
        <v>0</v>
      </c>
      <c r="M277" s="18" t="n">
        <f aca="false">IF($G$277=1,MIN(Assumptions!$B$41,MAX(Assumptions!$B$4,Assumptions!$B$24-($H$277+$I$277+$J$277+$K$277+$L$277))),Assumptions!$B$4)</f>
        <v>5000000</v>
      </c>
      <c r="N277" s="18" t="n">
        <f aca="false">MAX(Assumptions!$B$4,Assumptions!$B$24-($H$277+$I$277+$J$277+$K$277+$L$277+$M$277))</f>
        <v>205000000</v>
      </c>
      <c r="O277" s="18" t="n">
        <f aca="false">$J$112+$O$112+Assumptions!$B$20+IF($B$277=0,$AI$112,Assumptions!$B$4)+IF($C$277=0,$AF$112,Assumptions!$B$4)+IF($D$277=0,$AC$112,Assumptions!$B$4)+IF($E$277=0,$Z$112,Assumptions!$B$4)+IF($F$277=0,$W$112,Assumptions!$B$4)+IF($G$277=0,$T$112,Assumptions!$B$4)</f>
        <v>14280512.8289884</v>
      </c>
      <c r="P277" s="18" t="n">
        <f aca="false">IF(($N$277+Assumptions!$B$14*Assumptions!$B$13)&gt;($C$5*Assumptions!$B$7/Assumptions!$B$11),($C$5*Assumptions!$B$7/Assumptions!$B$11)*($O$277+Assumptions!$B$14)/($N$277+Assumptions!$B$14*Assumptions!$B$13-($C$5*Assumptions!$B$7/Assumptions!$B$11)),NA())</f>
        <v>23013274.7368983</v>
      </c>
      <c r="Q277" s="18" t="n">
        <f aca="false">IFERROR(($N$277+Assumptions!$B$14*Assumptions!$B$13)/($O$277+Assumptions!$B$14+$P$277),NA())</f>
        <v>5.21438175887233</v>
      </c>
      <c r="R277" s="18" t="n">
        <f aca="false">AND(ISNUMBER($P$277),$P$277&gt;Assumptions!$B$4,$Q$277&gt;Assumptions!$B$13)</f>
        <v>1</v>
      </c>
      <c r="S277" s="18" t="n">
        <f aca="false">IF($N$277&gt;($C$5*Assumptions!$B$7/Assumptions!$B$11),($C$5*Assumptions!$B$7/Assumptions!$B$11)*$O$277/($N$277-($C$5*Assumptions!$B$7/Assumptions!$B$11)),NA())</f>
        <v>20160723.9938659</v>
      </c>
      <c r="T277" s="18" t="n">
        <f aca="false">IFERROR($N$277/($O$277+$S$277),NA())</f>
        <v>5.95216719580661</v>
      </c>
      <c r="U277" s="18" t="n">
        <f aca="false">AND(ISNUMBER($S$277),$S$277&gt;Assumptions!$B$4,$T$277&lt;=Assumptions!$B$13)</f>
        <v>0</v>
      </c>
      <c r="V277" s="18" t="n">
        <f aca="false">IF($R$277,$P$277,IF($U$277,$S$277,NA()))</f>
        <v>23013274.7368983</v>
      </c>
      <c r="W277" s="18" t="n">
        <f aca="false">IF($R$277,$Q$277,IF($U$277,$T$277,NA()))</f>
        <v>5.21438175887233</v>
      </c>
      <c r="X277" s="18" t="n">
        <f aca="false">$R$277</f>
        <v>1</v>
      </c>
      <c r="Y277" s="18" t="n">
        <f aca="false">IF($B$277=1,$H$277,$AI$112*$W$277)</f>
        <v>300000000</v>
      </c>
      <c r="Z277" s="18" t="n">
        <f aca="false">IF($C$277=1,$I$277,$AF$112*$W$277)</f>
        <v>100000000</v>
      </c>
      <c r="AA277" s="18" t="n">
        <f aca="false">IF($D$277=1,$J$277,$AC$112*$W$277)</f>
        <v>60000000</v>
      </c>
      <c r="AB277" s="18" t="n">
        <f aca="false">IF($E$277=1,$K$277,$Z$112*$W$277)</f>
        <v>30000000</v>
      </c>
      <c r="AC277" s="18" t="n">
        <f aca="false">IF($F$277=1,$L$277,$W$112*$W$277)</f>
        <v>26071908.7943616</v>
      </c>
      <c r="AD277" s="18" t="n">
        <f aca="false">IF($G$277=1,$M$277,$T$112*$W$277)</f>
        <v>5000000</v>
      </c>
      <c r="AE277" s="18" t="n">
        <f aca="false">($C$5*Assumptions!$B$7/Assumptions!$B$11)</f>
        <v>120000000</v>
      </c>
      <c r="AF277" s="18" t="n">
        <f aca="false">($J$112+$O$112)*$W$277</f>
        <v>1462700.97860661</v>
      </c>
      <c r="AG277" s="18" t="n">
        <f aca="false">Assumptions!$B$20*$W$277</f>
        <v>46929435.8298509</v>
      </c>
      <c r="AH277" s="18" t="n">
        <f aca="false">IF($R$277,Assumptions!$B$14*($W$277-Assumptions!$B$13),Assumptions!$B$4)</f>
        <v>10535954.3971808</v>
      </c>
      <c r="AI277" s="18" t="n">
        <f aca="false">$Y$277+$Z$277+$AA$277+$AB$277+$AC$277+$AD$277+$AE$277+$AF$277+$AG$277+$AH$277</f>
        <v>700000000</v>
      </c>
      <c r="AJ277" s="18" t="n">
        <f aca="false">IF(AND(ISNUMBER($V$277),($C$5*Assumptions!$B$7/Assumptions!$B$11)&gt;=Assumptions!$B$67,IF($B$277=1,$Y$277&gt;=INDEX($Y$216:$Y$279,1+$A$277-Assumptions!$B$78),$Y$277&gt;INDEX($Y$216:$Y$279,1+$A$277+Assumptions!$B$78)),IF($C$277=1,$Z$277&gt;=INDEX($Z$216:$Z$279,1+$A$277-Assumptions!$B$79),$Z$277&gt;INDEX($Z$216:$Z$279,1+$A$277+Assumptions!$B$79)),IF($D$277=1,$AA$277&gt;=INDEX($AA$216:$AA$279,1+$A$277-Assumptions!$B$80),$AA$277&gt;INDEX($AA$216:$AA$279,1+$A$277+Assumptions!$B$80)),IF($E$277=1,$AB$277&gt;=INDEX($AB$216:$AB$279,1+$A$277-Assumptions!$B$81),$AB$277&gt;INDEX($AB$216:$AB$279,1+$A$277+Assumptions!$B$81)),IF($F$277=1,$AC$277&gt;=INDEX($AC$216:$AC$279,1+$A$277-Assumptions!$B$82),$AC$277&gt;INDEX($AC$216:$AC$279,1+$A$277+Assumptions!$B$82)),IF($G$277=1,$AD$277&gt;=INDEX($AD$216:$AD$279,1+$A$277-Assumptions!$B$83),$AD$277&gt;INDEX($AD$216:$AD$279,1+$A$277+Assumptions!$B$83))),1,0)</f>
        <v>0</v>
      </c>
      <c r="AK277" s="16"/>
      <c r="AL277" s="16"/>
    </row>
    <row r="278" customFormat="false" ht="23.85" hidden="true" customHeight="false" outlineLevel="0" collapsed="false">
      <c r="A278" s="6" t="n">
        <f aca="false">ROW()-ROW($A$216)+Assumptions!$B$4</f>
        <v>62</v>
      </c>
      <c r="B278" s="18" t="n">
        <f aca="false">MOD(QUOTIENT($A$278,Assumptions!$B$78),2)</f>
        <v>1</v>
      </c>
      <c r="C278" s="18" t="n">
        <f aca="false">MOD(QUOTIENT($A$278,Assumptions!$B$79),2)</f>
        <v>1</v>
      </c>
      <c r="D278" s="18" t="n">
        <f aca="false">MOD(QUOTIENT($A$278,Assumptions!$B$80),2)</f>
        <v>1</v>
      </c>
      <c r="E278" s="18" t="n">
        <f aca="false">MOD(QUOTIENT($A$278,Assumptions!$B$81),2)</f>
        <v>1</v>
      </c>
      <c r="F278" s="18" t="n">
        <f aca="false">MOD(QUOTIENT($A$278,Assumptions!$B$82),2)</f>
        <v>1</v>
      </c>
      <c r="G278" s="18" t="n">
        <f aca="false">MOD(QUOTIENT($A$278,Assumptions!$B$83),2)</f>
        <v>0</v>
      </c>
      <c r="H278" s="18" t="n">
        <f aca="false">IF($B$278=1,MIN(Assumptions!$B$66,MAX(Assumptions!$B$4,Assumptions!$B$24-(Assumptions!$B$4))),Assumptions!$B$4)</f>
        <v>300000000</v>
      </c>
      <c r="I278" s="18" t="n">
        <f aca="false">IF($C$278=1,MIN(Assumptions!$B$61,MAX(Assumptions!$B$4,Assumptions!$B$24-($H$278))),Assumptions!$B$4)</f>
        <v>100000000</v>
      </c>
      <c r="J278" s="18" t="n">
        <f aca="false">IF($D$278=1,MIN(Assumptions!$B$56,MAX(Assumptions!$B$4,Assumptions!$B$24-($H$278+$I$278))),Assumptions!$B$4)</f>
        <v>60000000</v>
      </c>
      <c r="K278" s="18" t="n">
        <f aca="false">IF($E$278=1,MIN(Assumptions!$B$51,MAX(Assumptions!$B$4,Assumptions!$B$24-($H$278+$I$278+$J$278))),Assumptions!$B$4)</f>
        <v>30000000</v>
      </c>
      <c r="L278" s="18" t="n">
        <f aca="false">IF($F$278=1,MIN(Assumptions!$B$46,MAX(Assumptions!$B$4,Assumptions!$B$24-($H$278+$I$278+$J$278+$K$278))),Assumptions!$B$4)</f>
        <v>15000000</v>
      </c>
      <c r="M278" s="18" t="n">
        <f aca="false">IF($G$278=1,MIN(Assumptions!$B$41,MAX(Assumptions!$B$4,Assumptions!$B$24-($H$278+$I$278+$J$278+$K$278+$L$278))),Assumptions!$B$4)</f>
        <v>0</v>
      </c>
      <c r="N278" s="18" t="n">
        <f aca="false">MAX(Assumptions!$B$4,Assumptions!$B$24-($H$278+$I$278+$J$278+$K$278+$L$278+$M$278))</f>
        <v>195000000</v>
      </c>
      <c r="O278" s="18" t="n">
        <f aca="false">$J$112+$O$112+Assumptions!$B$20+IF($B$278=0,$AI$112,Assumptions!$B$4)+IF($C$278=0,$AF$112,Assumptions!$B$4)+IF($D$278=0,$AC$112,Assumptions!$B$4)+IF($E$278=0,$Z$112,Assumptions!$B$4)+IF($F$278=0,$W$112,Assumptions!$B$4)+IF($G$278=0,$T$112,Assumptions!$B$4)</f>
        <v>14280512.8289884</v>
      </c>
      <c r="P278" s="18" t="n">
        <f aca="false">IF(($N$278+Assumptions!$B$14*Assumptions!$B$13)&gt;($C$5*Assumptions!$B$7/Assumptions!$B$11),($C$5*Assumptions!$B$7/Assumptions!$B$11)*($O$278+Assumptions!$B$14)/($N$278+Assumptions!$B$14*Assumptions!$B$13-($C$5*Assumptions!$B$7/Assumptions!$B$11)),NA())</f>
        <v>25982729.5416594</v>
      </c>
      <c r="Q278" s="18" t="n">
        <f aca="false">IFERROR(($N$278+Assumptions!$B$14*Assumptions!$B$13)/($O$278+Assumptions!$B$14+$P$278),NA())</f>
        <v>4.6184524150012</v>
      </c>
      <c r="R278" s="18" t="n">
        <f aca="false">AND(ISNUMBER($P$278),$P$278&gt;Assumptions!$B$4,$Q$278&gt;Assumptions!$B$13)</f>
        <v>1</v>
      </c>
      <c r="S278" s="18" t="n">
        <f aca="false">IF($N$278&gt;($C$5*Assumptions!$B$7/Assumptions!$B$11),($C$5*Assumptions!$B$7/Assumptions!$B$11)*$O$278/($N$278-($C$5*Assumptions!$B$7/Assumptions!$B$11)),NA())</f>
        <v>22848820.5263814</v>
      </c>
      <c r="T278" s="18" t="n">
        <f aca="false">IFERROR($N$278/($O$278+$S$278),NA())</f>
        <v>5.25191223159407</v>
      </c>
      <c r="U278" s="18" t="n">
        <f aca="false">AND(ISNUMBER($S$278),$S$278&gt;Assumptions!$B$4,$T$278&lt;=Assumptions!$B$13)</f>
        <v>0</v>
      </c>
      <c r="V278" s="18" t="n">
        <f aca="false">IF($R$278,$P$278,IF($U$278,$S$278,NA()))</f>
        <v>25982729.5416594</v>
      </c>
      <c r="W278" s="18" t="n">
        <f aca="false">IF($R$278,$Q$278,IF($U$278,$T$278,NA()))</f>
        <v>4.6184524150012</v>
      </c>
      <c r="X278" s="18" t="n">
        <f aca="false">$R$278</f>
        <v>1</v>
      </c>
      <c r="Y278" s="18" t="n">
        <f aca="false">IF($B$278=1,$H$278,$AI$112*$W$278)</f>
        <v>300000000</v>
      </c>
      <c r="Z278" s="18" t="n">
        <f aca="false">IF($C$278=1,$I$278,$AF$112*$W$278)</f>
        <v>100000000</v>
      </c>
      <c r="AA278" s="18" t="n">
        <f aca="false">IF($D$278=1,$J$278,$AC$112*$W$278)</f>
        <v>60000000</v>
      </c>
      <c r="AB278" s="18" t="n">
        <f aca="false">IF($E$278=1,$K$278,$Z$112*$W$278)</f>
        <v>30000000</v>
      </c>
      <c r="AC278" s="18" t="n">
        <f aca="false">IF($F$278=1,$L$278,$W$112*$W$278)</f>
        <v>15000000</v>
      </c>
      <c r="AD278" s="18" t="n">
        <f aca="false">IF($G$278=1,$M$278,$T$112*$W$278)</f>
        <v>23092262.075006</v>
      </c>
      <c r="AE278" s="18" t="n">
        <f aca="false">($C$5*Assumptions!$B$7/Assumptions!$B$11)</f>
        <v>120000000</v>
      </c>
      <c r="AF278" s="18" t="n">
        <f aca="false">($J$112+$O$112)*$W$278</f>
        <v>1295535.15248014</v>
      </c>
      <c r="AG278" s="18" t="n">
        <f aca="false">Assumptions!$B$20*$W$278</f>
        <v>41566071.7350108</v>
      </c>
      <c r="AH278" s="18" t="n">
        <f aca="false">IF($R$278,Assumptions!$B$14*($W$278-Assumptions!$B$13),Assumptions!$B$4)</f>
        <v>9046131.03750301</v>
      </c>
      <c r="AI278" s="18" t="n">
        <f aca="false">$Y$278+$Z$278+$AA$278+$AB$278+$AC$278+$AD$278+$AE$278+$AF$278+$AG$278+$AH$278</f>
        <v>700000000</v>
      </c>
      <c r="AJ278" s="18" t="n">
        <f aca="false">IF(AND(ISNUMBER($V$278),($C$5*Assumptions!$B$7/Assumptions!$B$11)&gt;=Assumptions!$B$67,IF($B$278=1,$Y$278&gt;=INDEX($Y$216:$Y$279,1+$A$278-Assumptions!$B$78),$Y$278&gt;INDEX($Y$216:$Y$279,1+$A$278+Assumptions!$B$78)),IF($C$278=1,$Z$278&gt;=INDEX($Z$216:$Z$279,1+$A$278-Assumptions!$B$79),$Z$278&gt;INDEX($Z$216:$Z$279,1+$A$278+Assumptions!$B$79)),IF($D$278=1,$AA$278&gt;=INDEX($AA$216:$AA$279,1+$A$278-Assumptions!$B$80),$AA$278&gt;INDEX($AA$216:$AA$279,1+$A$278+Assumptions!$B$80)),IF($E$278=1,$AB$278&gt;=INDEX($AB$216:$AB$279,1+$A$278-Assumptions!$B$81),$AB$278&gt;INDEX($AB$216:$AB$279,1+$A$278+Assumptions!$B$81)),IF($F$278=1,$AC$278&gt;=INDEX($AC$216:$AC$279,1+$A$278-Assumptions!$B$82),$AC$278&gt;INDEX($AC$216:$AC$279,1+$A$278+Assumptions!$B$82)),IF($G$278=1,$AD$278&gt;=INDEX($AD$216:$AD$279,1+$A$278-Assumptions!$B$83),$AD$278&gt;INDEX($AD$216:$AD$279,1+$A$278+Assumptions!$B$83))),1,0)</f>
        <v>0</v>
      </c>
      <c r="AK278" s="16"/>
      <c r="AL278" s="16"/>
    </row>
    <row r="279" customFormat="false" ht="23.85" hidden="true" customHeight="false" outlineLevel="0" collapsed="false">
      <c r="A279" s="6" t="n">
        <f aca="false">ROW()-ROW($A$216)+Assumptions!$B$4</f>
        <v>63</v>
      </c>
      <c r="B279" s="18" t="n">
        <f aca="false">MOD(QUOTIENT($A$279,Assumptions!$B$78),2)</f>
        <v>1</v>
      </c>
      <c r="C279" s="18" t="n">
        <f aca="false">MOD(QUOTIENT($A$279,Assumptions!$B$79),2)</f>
        <v>1</v>
      </c>
      <c r="D279" s="18" t="n">
        <f aca="false">MOD(QUOTIENT($A$279,Assumptions!$B$80),2)</f>
        <v>1</v>
      </c>
      <c r="E279" s="18" t="n">
        <f aca="false">MOD(QUOTIENT($A$279,Assumptions!$B$81),2)</f>
        <v>1</v>
      </c>
      <c r="F279" s="18" t="n">
        <f aca="false">MOD(QUOTIENT($A$279,Assumptions!$B$82),2)</f>
        <v>1</v>
      </c>
      <c r="G279" s="18" t="n">
        <f aca="false">MOD(QUOTIENT($A$279,Assumptions!$B$83),2)</f>
        <v>1</v>
      </c>
      <c r="H279" s="18" t="n">
        <f aca="false">IF($B$279=1,MIN(Assumptions!$B$66,MAX(Assumptions!$B$4,Assumptions!$B$24-(Assumptions!$B$4))),Assumptions!$B$4)</f>
        <v>300000000</v>
      </c>
      <c r="I279" s="18" t="n">
        <f aca="false">IF($C$279=1,MIN(Assumptions!$B$61,MAX(Assumptions!$B$4,Assumptions!$B$24-($H$279))),Assumptions!$B$4)</f>
        <v>100000000</v>
      </c>
      <c r="J279" s="18" t="n">
        <f aca="false">IF($D$279=1,MIN(Assumptions!$B$56,MAX(Assumptions!$B$4,Assumptions!$B$24-($H$279+$I$279))),Assumptions!$B$4)</f>
        <v>60000000</v>
      </c>
      <c r="K279" s="18" t="n">
        <f aca="false">IF($E$279=1,MIN(Assumptions!$B$51,MAX(Assumptions!$B$4,Assumptions!$B$24-($H$279+$I$279+$J$279))),Assumptions!$B$4)</f>
        <v>30000000</v>
      </c>
      <c r="L279" s="18" t="n">
        <f aca="false">IF($F$279=1,MIN(Assumptions!$B$46,MAX(Assumptions!$B$4,Assumptions!$B$24-($H$279+$I$279+$J$279+$K$279))),Assumptions!$B$4)</f>
        <v>15000000</v>
      </c>
      <c r="M279" s="18" t="n">
        <f aca="false">IF($G$279=1,MIN(Assumptions!$B$41,MAX(Assumptions!$B$4,Assumptions!$B$24-($H$279+$I$279+$J$279+$K$279+$L$279))),Assumptions!$B$4)</f>
        <v>5000000</v>
      </c>
      <c r="N279" s="18" t="n">
        <f aca="false">MAX(Assumptions!$B$4,Assumptions!$B$24-($H$279+$I$279+$J$279+$K$279+$L$279+$M$279))</f>
        <v>190000000</v>
      </c>
      <c r="O279" s="18" t="n">
        <f aca="false">$J$112+$O$112+Assumptions!$B$20+IF($B$279=0,$AI$112,Assumptions!$B$4)+IF($C$279=0,$AF$112,Assumptions!$B$4)+IF($D$279=0,$AC$112,Assumptions!$B$4)+IF($E$279=0,$Z$112,Assumptions!$B$4)+IF($F$279=0,$W$112,Assumptions!$B$4)+IF($G$279=0,$T$112,Assumptions!$B$4)</f>
        <v>9280512.82898837</v>
      </c>
      <c r="P279" s="18" t="n">
        <f aca="false">IF(($N$279+Assumptions!$B$14*Assumptions!$B$13)&gt;($C$5*Assumptions!$B$7/Assumptions!$B$11),($C$5*Assumptions!$B$7/Assumptions!$B$11)*($O$279+Assumptions!$B$14)/($N$279+Assumptions!$B$14*Assumptions!$B$13-($C$5*Assumptions!$B$7/Assumptions!$B$11)),NA())</f>
        <v>19498779.8548773</v>
      </c>
      <c r="Q279" s="18" t="n">
        <f aca="false">IFERROR(($N$279+Assumptions!$B$14*Assumptions!$B$13)/($O$279+Assumptions!$B$14+$P$279),NA())</f>
        <v>6.15423123360121</v>
      </c>
      <c r="R279" s="18" t="n">
        <f aca="false">AND(ISNUMBER($P$279),$P$279&gt;Assumptions!$B$4,$Q$279&gt;Assumptions!$B$13)</f>
        <v>1</v>
      </c>
      <c r="S279" s="18" t="n">
        <f aca="false">IF($N$279&gt;($C$5*Assumptions!$B$7/Assumptions!$B$11),($C$5*Assumptions!$B$7/Assumptions!$B$11)*$O$279/($N$279-($C$5*Assumptions!$B$7/Assumptions!$B$11)),NA())</f>
        <v>15909450.5639801</v>
      </c>
      <c r="T279" s="18" t="n">
        <f aca="false">IFERROR($N$279/($O$279+$S$279),NA())</f>
        <v>7.54268662625516</v>
      </c>
      <c r="U279" s="18" t="n">
        <f aca="false">AND(ISNUMBER($S$279),$S$279&gt;Assumptions!$B$4,$T$279&lt;=Assumptions!$B$13)</f>
        <v>0</v>
      </c>
      <c r="V279" s="18" t="n">
        <f aca="false">IF($R$279,$P$279,IF($U$279,$S$279,NA()))</f>
        <v>19498779.8548773</v>
      </c>
      <c r="W279" s="18" t="n">
        <f aca="false">IF($R$279,$Q$279,IF($U$279,$T$279,NA()))</f>
        <v>6.15423123360121</v>
      </c>
      <c r="X279" s="18" t="n">
        <f aca="false">$R$279</f>
        <v>1</v>
      </c>
      <c r="Y279" s="18" t="n">
        <f aca="false">IF($B$279=1,$H$279,$AI$112*$W$279)</f>
        <v>300000000</v>
      </c>
      <c r="Z279" s="18" t="n">
        <f aca="false">IF($C$279=1,$I$279,$AF$112*$W$279)</f>
        <v>100000000</v>
      </c>
      <c r="AA279" s="18" t="n">
        <f aca="false">IF($D$279=1,$J$279,$AC$112*$W$279)</f>
        <v>60000000</v>
      </c>
      <c r="AB279" s="18" t="n">
        <f aca="false">IF($E$279=1,$K$279,$Z$112*$W$279)</f>
        <v>30000000</v>
      </c>
      <c r="AC279" s="18" t="n">
        <f aca="false">IF($F$279=1,$L$279,$W$112*$W$279)</f>
        <v>15000000</v>
      </c>
      <c r="AD279" s="18" t="n">
        <f aca="false">IF($G$279=1,$M$279,$T$112*$W$279)</f>
        <v>5000000</v>
      </c>
      <c r="AE279" s="18" t="n">
        <f aca="false">($C$5*Assumptions!$B$7/Assumptions!$B$11)</f>
        <v>120000000</v>
      </c>
      <c r="AF279" s="18" t="n">
        <f aca="false">($J$112+$O$112)*$W$279</f>
        <v>1726340.81358604</v>
      </c>
      <c r="AG279" s="18" t="n">
        <f aca="false">Assumptions!$B$20*$W$279</f>
        <v>55388081.1024109</v>
      </c>
      <c r="AH279" s="18" t="n">
        <f aca="false">IF($R$279,Assumptions!$B$14*($W$279-Assumptions!$B$13),Assumptions!$B$4)</f>
        <v>12885578.084003</v>
      </c>
      <c r="AI279" s="18" t="n">
        <f aca="false">$Y$279+$Z$279+$AA$279+$AB$279+$AC$279+$AD$279+$AE$279+$AF$279+$AG$279+$AH$279</f>
        <v>700000000</v>
      </c>
      <c r="AJ279" s="18" t="n">
        <f aca="false">IF(AND(ISNUMBER($V$279),($C$5*Assumptions!$B$7/Assumptions!$B$11)&gt;=Assumptions!$B$67,IF($B$279=1,$Y$279&gt;=INDEX($Y$216:$Y$279,1+$A$279-Assumptions!$B$78),$Y$279&gt;INDEX($Y$216:$Y$279,1+$A$279+Assumptions!$B$78)),IF($C$279=1,$Z$279&gt;=INDEX($Z$216:$Z$279,1+$A$279-Assumptions!$B$79),$Z$279&gt;INDEX($Z$216:$Z$279,1+$A$279+Assumptions!$B$79)),IF($D$279=1,$AA$279&gt;=INDEX($AA$216:$AA$279,1+$A$279-Assumptions!$B$80),$AA$279&gt;INDEX($AA$216:$AA$279,1+$A$279+Assumptions!$B$80)),IF($E$279=1,$AB$279&gt;=INDEX($AB$216:$AB$279,1+$A$279-Assumptions!$B$81),$AB$279&gt;INDEX($AB$216:$AB$279,1+$A$279+Assumptions!$B$81)),IF($F$279=1,$AC$279&gt;=INDEX($AC$216:$AC$279,1+$A$279-Assumptions!$B$82),$AC$279&gt;INDEX($AC$216:$AC$279,1+$A$279+Assumptions!$B$82)),IF($G$279=1,$AD$279&gt;=INDEX($AD$216:$AD$279,1+$A$279-Assumptions!$B$83),$AD$279&gt;INDEX($AD$216:$AD$279,1+$A$279+Assumptions!$B$83))),1,0)</f>
        <v>0</v>
      </c>
      <c r="AK279" s="16"/>
      <c r="AL279" s="16"/>
    </row>
    <row r="280" customFormat="false" ht="15" hidden="false" customHeight="false" outlineLevel="0" collapsed="false"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</row>
    <row r="281" customFormat="false" ht="15" hidden="false" customHeight="false" outlineLevel="0" collapsed="false"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</row>
    <row r="282" customFormat="false" ht="15" hidden="false" customHeight="false" outlineLevel="0" collapsed="false"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</row>
    <row r="283" customFormat="false" ht="15" hidden="false" customHeight="false" outlineLevel="0" collapsed="false"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</row>
    <row r="284" customFormat="false" ht="15" hidden="false" customHeight="false" outlineLevel="0" collapsed="false"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</row>
    <row r="285" customFormat="false" ht="15" hidden="false" customHeight="false" outlineLevel="0" collapsed="false"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</row>
    <row r="286" customFormat="false" ht="15" hidden="false" customHeight="false" outlineLevel="0" collapsed="false"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</row>
    <row r="287" customFormat="false" ht="15" hidden="false" customHeight="false" outlineLevel="0" collapsed="false"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</row>
    <row r="288" customFormat="false" ht="15" hidden="false" customHeight="false" outlineLevel="0" collapsed="false"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</row>
    <row r="289" customFormat="false" ht="15" hidden="false" customHeight="false" outlineLevel="0" collapsed="false"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</row>
    <row r="290" customFormat="false" ht="15" hidden="false" customHeight="false" outlineLevel="0" collapsed="false"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</row>
    <row r="291" customFormat="false" ht="15" hidden="false" customHeight="false" outlineLevel="0" collapsed="false"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</row>
    <row r="292" customFormat="false" ht="15" hidden="false" customHeight="false" outlineLevel="0" collapsed="false"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</row>
    <row r="293" customFormat="false" ht="15" hidden="false" customHeight="false" outlineLevel="0" collapsed="false"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</row>
    <row r="294" customFormat="false" ht="15" hidden="false" customHeight="false" outlineLevel="0" collapsed="false"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</row>
    <row r="295" customFormat="false" ht="15" hidden="false" customHeight="false" outlineLevel="0" collapsed="false"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</row>
    <row r="296" customFormat="false" ht="15" hidden="false" customHeight="false" outlineLevel="0" collapsed="false"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</row>
    <row r="297" customFormat="false" ht="15" hidden="false" customHeight="false" outlineLevel="0" collapsed="false"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</row>
    <row r="298" customFormat="false" ht="15" hidden="false" customHeight="false" outlineLevel="0" collapsed="false"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</row>
    <row r="299" customFormat="false" ht="15" hidden="false" customHeight="false" outlineLevel="0" collapsed="false"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</row>
    <row r="300" customFormat="false" ht="15" hidden="false" customHeight="false" outlineLevel="0" collapsed="false"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</row>
    <row r="301" customFormat="false" ht="15" hidden="false" customHeight="false" outlineLevel="0" collapsed="false"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</row>
    <row r="302" customFormat="false" ht="15" hidden="false" customHeight="false" outlineLevel="0" collapsed="false"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</row>
    <row r="303" customFormat="false" ht="15" hidden="false" customHeight="false" outlineLevel="0" collapsed="false"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</row>
    <row r="304" customFormat="false" ht="15" hidden="false" customHeight="false" outlineLevel="0" collapsed="false"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</row>
    <row r="305" customFormat="false" ht="23.85" hidden="true" customHeight="false" outlineLevel="0" collapsed="false">
      <c r="A305" s="6" t="str">
        <f aca="false">Assumptions!$I$101</f>
        <v>Code</v>
      </c>
      <c r="B305" s="18" t="str">
        <f aca="false">Assumptions!$I$103</f>
        <v>E bit</v>
      </c>
      <c r="C305" s="18" t="str">
        <f aca="false">Assumptions!$I$104</f>
        <v>D bit</v>
      </c>
      <c r="D305" s="18" t="str">
        <f aca="false">Assumptions!$I$105</f>
        <v>C bit</v>
      </c>
      <c r="E305" s="18" t="str">
        <f aca="false">Assumptions!$I$106</f>
        <v>B bit</v>
      </c>
      <c r="F305" s="18" t="str">
        <f aca="false">Assumptions!$I$107</f>
        <v>A bit</v>
      </c>
      <c r="G305" s="18" t="str">
        <f aca="false">Assumptions!$I$108</f>
        <v>Seed bit</v>
      </c>
      <c r="H305" s="18" t="str">
        <f aca="false">Assumptions!$I$110</f>
        <v>E pref paid</v>
      </c>
      <c r="I305" s="18" t="str">
        <f aca="false">Assumptions!$I$111</f>
        <v>D pref paid</v>
      </c>
      <c r="J305" s="18" t="str">
        <f aca="false">Assumptions!$I$112</f>
        <v>C pref paid</v>
      </c>
      <c r="K305" s="18" t="str">
        <f aca="false">Assumptions!$I$113</f>
        <v>B pref paid</v>
      </c>
      <c r="L305" s="18" t="str">
        <f aca="false">Assumptions!$I$114</f>
        <v>A pref paid</v>
      </c>
      <c r="M305" s="18" t="str">
        <f aca="false">Assumptions!$I$115</f>
        <v>Seed pref paid</v>
      </c>
      <c r="N305" s="18" t="str">
        <f aca="false">Assumptions!$I$117</f>
        <v>Residual</v>
      </c>
      <c r="O305" s="18" t="str">
        <f aca="false">Assumptions!$I$166</f>
        <v>S0 shares</v>
      </c>
      <c r="P305" s="18" t="str">
        <f aca="false">Assumptions!$I$167</f>
        <v>X ITM</v>
      </c>
      <c r="Q305" s="18" t="str">
        <f aca="false">Assumptions!$I$168</f>
        <v>PPS ITM</v>
      </c>
      <c r="R305" s="18" t="str">
        <f aca="false">Assumptions!$I$169</f>
        <v>Valid ITM</v>
      </c>
      <c r="S305" s="18" t="str">
        <f aca="false">Assumptions!$I$170</f>
        <v>X OTM</v>
      </c>
      <c r="T305" s="18" t="str">
        <f aca="false">Assumptions!$I$171</f>
        <v>PPS OTM</v>
      </c>
      <c r="U305" s="18" t="str">
        <f aca="false">Assumptions!$I$172</f>
        <v>Valid OTM</v>
      </c>
      <c r="V305" s="18" t="str">
        <f aca="false">Assumptions!$I$173</f>
        <v>Required F shares</v>
      </c>
      <c r="W305" s="18" t="str">
        <f aca="false">Assumptions!$I$120</f>
        <v>Common PPS</v>
      </c>
      <c r="X305" s="18" t="str">
        <f aca="false">Assumptions!$I$119</f>
        <v>Options ITM</v>
      </c>
      <c r="Y305" s="18" t="str">
        <f aca="false">Assumptions!$I$122</f>
        <v>E proceeds</v>
      </c>
      <c r="Z305" s="18" t="str">
        <f aca="false">Assumptions!$I$123</f>
        <v>D proceeds</v>
      </c>
      <c r="AA305" s="18" t="str">
        <f aca="false">Assumptions!$I$124</f>
        <v>C proceeds</v>
      </c>
      <c r="AB305" s="18" t="str">
        <f aca="false">Assumptions!$I$125</f>
        <v>B proceeds</v>
      </c>
      <c r="AC305" s="18" t="str">
        <f aca="false">Assumptions!$I$126</f>
        <v>A proceeds</v>
      </c>
      <c r="AD305" s="18" t="str">
        <f aca="false">Assumptions!$I$127</f>
        <v>Seed proceeds</v>
      </c>
      <c r="AE305" s="18" t="str">
        <f aca="false">Assumptions!$I$121</f>
        <v>F proceeds</v>
      </c>
      <c r="AF305" s="18" t="str">
        <f aca="false">Assumptions!$I$128</f>
        <v>Notes proceeds</v>
      </c>
      <c r="AG305" s="18" t="str">
        <f aca="false">Assumptions!$I$174</f>
        <v>Common proceeds</v>
      </c>
      <c r="AH305" s="18" t="str">
        <f aca="false">Assumptions!$I$175</f>
        <v>Options proceeds</v>
      </c>
      <c r="AI305" s="18" t="str">
        <f aca="false">Assumptions!$I$176</f>
        <v>Total</v>
      </c>
      <c r="AJ305" s="18" t="str">
        <f aca="false">Assumptions!$I$132</f>
        <v>Stable flag</v>
      </c>
      <c r="AK305" s="16"/>
      <c r="AL305" s="18" t="n">
        <f aca="false">IF(SUM($AJ$306:$AJ$369)=Assumptions!$B$4,NA(),SUMPRODUCT($AJ$306:$AJ$369,$A$306:$A$369)/SUM($AJ$306:$AJ$369))</f>
        <v>48</v>
      </c>
    </row>
    <row r="306" customFormat="false" ht="23.85" hidden="true" customHeight="false" outlineLevel="0" collapsed="false">
      <c r="A306" s="6" t="n">
        <f aca="false">ROW()-ROW($A$306)+Assumptions!$B$4</f>
        <v>0</v>
      </c>
      <c r="B306" s="18" t="n">
        <f aca="false">MOD(QUOTIENT($A$306,Assumptions!$B$78),2)</f>
        <v>0</v>
      </c>
      <c r="C306" s="18" t="n">
        <f aca="false">MOD(QUOTIENT($A$306,Assumptions!$B$79),2)</f>
        <v>0</v>
      </c>
      <c r="D306" s="18" t="n">
        <f aca="false">MOD(QUOTIENT($A$306,Assumptions!$B$80),2)</f>
        <v>0</v>
      </c>
      <c r="E306" s="18" t="n">
        <f aca="false">MOD(QUOTIENT($A$306,Assumptions!$B$81),2)</f>
        <v>0</v>
      </c>
      <c r="F306" s="18" t="n">
        <f aca="false">MOD(QUOTIENT($A$306,Assumptions!$B$82),2)</f>
        <v>0</v>
      </c>
      <c r="G306" s="18" t="n">
        <f aca="false">MOD(QUOTIENT($A$306,Assumptions!$B$83),2)</f>
        <v>0</v>
      </c>
      <c r="H306" s="18" t="n">
        <f aca="false">IF($B$306=1,MIN(Assumptions!$B$66,MAX(Assumptions!$B$4,Assumptions!$B$25-(Assumptions!$B$4))),Assumptions!$B$4)</f>
        <v>0</v>
      </c>
      <c r="I306" s="18" t="n">
        <f aca="false">IF($C$306=1,MIN(Assumptions!$B$61,MAX(Assumptions!$B$4,Assumptions!$B$25-($H$306))),Assumptions!$B$4)</f>
        <v>0</v>
      </c>
      <c r="J306" s="18" t="n">
        <f aca="false">IF($D$306=1,MIN(Assumptions!$B$56,MAX(Assumptions!$B$4,Assumptions!$B$25-($H$306+$I$306))),Assumptions!$B$4)</f>
        <v>0</v>
      </c>
      <c r="K306" s="18" t="n">
        <f aca="false">IF($E$306=1,MIN(Assumptions!$B$51,MAX(Assumptions!$B$4,Assumptions!$B$25-($H$306+$I$306+$J$306))),Assumptions!$B$4)</f>
        <v>0</v>
      </c>
      <c r="L306" s="18" t="n">
        <f aca="false">IF($F$306=1,MIN(Assumptions!$B$46,MAX(Assumptions!$B$4,Assumptions!$B$25-($H$306+$I$306+$J$306+$K$306))),Assumptions!$B$4)</f>
        <v>0</v>
      </c>
      <c r="M306" s="18" t="n">
        <f aca="false">IF($G$306=1,MIN(Assumptions!$B$41,MAX(Assumptions!$B$4,Assumptions!$B$25-($H$306+$I$306+$J$306+$K$306+$L$306))),Assumptions!$B$4)</f>
        <v>0</v>
      </c>
      <c r="N306" s="18" t="n">
        <f aca="false">MAX(Assumptions!$B$4,Assumptions!$B$25-($H$306+$I$306+$J$306+$K$306+$L$306+$M$306))</f>
        <v>1200000000</v>
      </c>
      <c r="O306" s="18" t="n">
        <f aca="false">$J$112+$O$112+Assumptions!$B$20+IF($B$306=0,$AI$112,Assumptions!$B$4)+IF($C$306=0,$AF$112,Assumptions!$B$4)+IF($D$306=0,$AC$112,Assumptions!$B$4)+IF($E$306=0,$Z$112,Assumptions!$B$4)+IF($F$306=0,$W$112,Assumptions!$B$4)+IF($G$306=0,$T$112,Assumptions!$B$4)</f>
        <v>32547484.4666011</v>
      </c>
      <c r="P306" s="18" t="n">
        <f aca="false">IF(($N$306+Assumptions!$B$14*Assumptions!$B$13)&gt;($C$6*Assumptions!$B$7/Assumptions!$B$11),($C$6*Assumptions!$B$7/Assumptions!$B$11)*($O$306+Assumptions!$B$14)/($N$306+Assumptions!$B$14*Assumptions!$B$13-($C$6*Assumptions!$B$7/Assumptions!$B$11)),NA())</f>
        <v>2835302.114152</v>
      </c>
      <c r="Q306" s="18" t="n">
        <f aca="false">IFERROR(($N$306+Assumptions!$B$14*Assumptions!$B$13)/($O$306+Assumptions!$B$14+$P$306),NA())</f>
        <v>31.7426490640197</v>
      </c>
      <c r="R306" s="18" t="n">
        <f aca="false">AND(ISNUMBER($P$306),$P$306&gt;Assumptions!$B$4,$Q$306&gt;Assumptions!$B$13)</f>
        <v>1</v>
      </c>
      <c r="S306" s="18" t="n">
        <f aca="false">IF($N$306&gt;($C$6*Assumptions!$B$7/Assumptions!$B$11),($C$6*Assumptions!$B$7/Assumptions!$B$11)*$O$306/($N$306-($C$6*Assumptions!$B$7/Assumptions!$B$11)),NA())</f>
        <v>2638985.22702171</v>
      </c>
      <c r="T306" s="18" t="n">
        <f aca="false">IFERROR($N$306/($O$306+$S$306),NA())</f>
        <v>34.1040181197118</v>
      </c>
      <c r="U306" s="18" t="n">
        <f aca="false">AND(ISNUMBER($S$306),$S$306&gt;Assumptions!$B$4,$T$306&lt;=Assumptions!$B$13)</f>
        <v>0</v>
      </c>
      <c r="V306" s="18" t="n">
        <f aca="false">IF($R$306,$P$306,IF($U$306,$S$306,NA()))</f>
        <v>2835302.114152</v>
      </c>
      <c r="W306" s="18" t="n">
        <f aca="false">IF($R$306,$Q$306,IF($U$306,$T$306,NA()))</f>
        <v>31.7426490640197</v>
      </c>
      <c r="X306" s="18" t="n">
        <f aca="false">$R$306</f>
        <v>1</v>
      </c>
      <c r="Y306" s="18" t="n">
        <f aca="false">IF($B$306=1,$H$306,$AI$112*$W$306)</f>
        <v>194687833.160645</v>
      </c>
      <c r="Z306" s="18" t="n">
        <f aca="false">IF($C$306=1,$I$306,$AF$112*$W$306)</f>
        <v>55030686.7286908</v>
      </c>
      <c r="AA306" s="18" t="n">
        <f aca="false">IF($D$306=1,$J$306,$AC$112*$W$306)</f>
        <v>76182357.7536474</v>
      </c>
      <c r="AB306" s="18" t="n">
        <f aca="false">IF($E$306=1,$K$306,$Z$112*$W$306)</f>
        <v>95227947.1920592</v>
      </c>
      <c r="AC306" s="18" t="n">
        <f aca="false">IF($F$306=1,$L$306,$W$112*$W$306)</f>
        <v>158713245.320099</v>
      </c>
      <c r="AD306" s="18" t="n">
        <f aca="false">IF($G$306=1,$M$306,$T$112*$W$306)</f>
        <v>158713245.320099</v>
      </c>
      <c r="AE306" s="18" t="n">
        <f aca="false">($C$6*Assumptions!$B$7/Assumptions!$B$11)</f>
        <v>90000000</v>
      </c>
      <c r="AF306" s="18" t="n">
        <f aca="false">($J$112+$O$112)*$W$306</f>
        <v>8904220.28853308</v>
      </c>
      <c r="AG306" s="18" t="n">
        <f aca="false">Assumptions!$B$20*$W$306</f>
        <v>285683841.576178</v>
      </c>
      <c r="AH306" s="18" t="n">
        <f aca="false">IF($R$306,Assumptions!$B$14*($W$306-Assumptions!$B$13),Assumptions!$B$4)</f>
        <v>76856622.6600494</v>
      </c>
      <c r="AI306" s="18" t="n">
        <f aca="false">$Y$306+$Z$306+$AA$306+$AB$306+$AC$306+$AD$306+$AE$306+$AF$306+$AG$306+$AH$306</f>
        <v>1200000000</v>
      </c>
      <c r="AJ306" s="18" t="n">
        <f aca="false">IF(AND(ISNUMBER($V$306),($C$6*Assumptions!$B$7/Assumptions!$B$11)&gt;=Assumptions!$B$67,IF($B$306=1,$Y$306&gt;=INDEX($Y$306:$Y$369,1+$A$306-Assumptions!$B$78),$Y$306&gt;INDEX($Y$306:$Y$369,1+$A$306+Assumptions!$B$78)),IF($C$306=1,$Z$306&gt;=INDEX($Z$306:$Z$369,1+$A$306-Assumptions!$B$79),$Z$306&gt;INDEX($Z$306:$Z$369,1+$A$306+Assumptions!$B$79)),IF($D$306=1,$AA$306&gt;=INDEX($AA$306:$AA$369,1+$A$306-Assumptions!$B$80),$AA$306&gt;INDEX($AA$306:$AA$369,1+$A$306+Assumptions!$B$80)),IF($E$306=1,$AB$306&gt;=INDEX($AB$306:$AB$369,1+$A$306-Assumptions!$B$81),$AB$306&gt;INDEX($AB$306:$AB$369,1+$A$306+Assumptions!$B$81)),IF($F$306=1,$AC$306&gt;=INDEX($AC$306:$AC$369,1+$A$306-Assumptions!$B$82),$AC$306&gt;INDEX($AC$306:$AC$369,1+$A$306+Assumptions!$B$82)),IF($G$306=1,$AD$306&gt;=INDEX($AD$306:$AD$369,1+$A$306-Assumptions!$B$83),$AD$306&gt;INDEX($AD$306:$AD$369,1+$A$306+Assumptions!$B$83))),1,0)</f>
        <v>0</v>
      </c>
      <c r="AK306" s="16"/>
      <c r="AL306" s="16"/>
    </row>
    <row r="307" customFormat="false" ht="23.85" hidden="true" customHeight="false" outlineLevel="0" collapsed="false">
      <c r="A307" s="6" t="n">
        <f aca="false">ROW()-ROW($A$306)+Assumptions!$B$4</f>
        <v>1</v>
      </c>
      <c r="B307" s="18" t="n">
        <f aca="false">MOD(QUOTIENT($A$307,Assumptions!$B$78),2)</f>
        <v>0</v>
      </c>
      <c r="C307" s="18" t="n">
        <f aca="false">MOD(QUOTIENT($A$307,Assumptions!$B$79),2)</f>
        <v>0</v>
      </c>
      <c r="D307" s="18" t="n">
        <f aca="false">MOD(QUOTIENT($A$307,Assumptions!$B$80),2)</f>
        <v>0</v>
      </c>
      <c r="E307" s="18" t="n">
        <f aca="false">MOD(QUOTIENT($A$307,Assumptions!$B$81),2)</f>
        <v>0</v>
      </c>
      <c r="F307" s="18" t="n">
        <f aca="false">MOD(QUOTIENT($A$307,Assumptions!$B$82),2)</f>
        <v>0</v>
      </c>
      <c r="G307" s="18" t="n">
        <f aca="false">MOD(QUOTIENT($A$307,Assumptions!$B$83),2)</f>
        <v>1</v>
      </c>
      <c r="H307" s="18" t="n">
        <f aca="false">IF($B$307=1,MIN(Assumptions!$B$66,MAX(Assumptions!$B$4,Assumptions!$B$25-(Assumptions!$B$4))),Assumptions!$B$4)</f>
        <v>0</v>
      </c>
      <c r="I307" s="18" t="n">
        <f aca="false">IF($C$307=1,MIN(Assumptions!$B$61,MAX(Assumptions!$B$4,Assumptions!$B$25-($H$307))),Assumptions!$B$4)</f>
        <v>0</v>
      </c>
      <c r="J307" s="18" t="n">
        <f aca="false">IF($D$307=1,MIN(Assumptions!$B$56,MAX(Assumptions!$B$4,Assumptions!$B$25-($H$307+$I$307))),Assumptions!$B$4)</f>
        <v>0</v>
      </c>
      <c r="K307" s="18" t="n">
        <f aca="false">IF($E$307=1,MIN(Assumptions!$B$51,MAX(Assumptions!$B$4,Assumptions!$B$25-($H$307+$I$307+$J$307))),Assumptions!$B$4)</f>
        <v>0</v>
      </c>
      <c r="L307" s="18" t="n">
        <f aca="false">IF($F$307=1,MIN(Assumptions!$B$46,MAX(Assumptions!$B$4,Assumptions!$B$25-($H$307+$I$307+$J$307+$K$307))),Assumptions!$B$4)</f>
        <v>0</v>
      </c>
      <c r="M307" s="18" t="n">
        <f aca="false">IF($G$307=1,MIN(Assumptions!$B$41,MAX(Assumptions!$B$4,Assumptions!$B$25-($H$307+$I$307+$J$307+$K$307+$L$307))),Assumptions!$B$4)</f>
        <v>5000000</v>
      </c>
      <c r="N307" s="18" t="n">
        <f aca="false">MAX(Assumptions!$B$4,Assumptions!$B$25-($H$307+$I$307+$J$307+$K$307+$L$307+$M$307))</f>
        <v>1195000000</v>
      </c>
      <c r="O307" s="18" t="n">
        <f aca="false">$J$112+$O$112+Assumptions!$B$20+IF($B$307=0,$AI$112,Assumptions!$B$4)+IF($C$307=0,$AF$112,Assumptions!$B$4)+IF($D$307=0,$AC$112,Assumptions!$B$4)+IF($E$307=0,$Z$112,Assumptions!$B$4)+IF($F$307=0,$W$112,Assumptions!$B$4)+IF($G$307=0,$T$112,Assumptions!$B$4)</f>
        <v>27547484.4666011</v>
      </c>
      <c r="P307" s="18" t="n">
        <f aca="false">IF(($N$307+Assumptions!$B$14*Assumptions!$B$13)&gt;($C$6*Assumptions!$B$7/Assumptions!$B$11),($C$6*Assumptions!$B$7/Assumptions!$B$11)*($O$307+Assumptions!$B$14)/($N$307+Assumptions!$B$14*Assumptions!$B$13-($C$6*Assumptions!$B$7/Assumptions!$B$11)),NA())</f>
        <v>2441782.03340325</v>
      </c>
      <c r="Q307" s="18" t="n">
        <f aca="false">IFERROR(($N$307+Assumptions!$B$14*Assumptions!$B$13)/($O$307+Assumptions!$B$14+$P$307),NA())</f>
        <v>36.8583267338412</v>
      </c>
      <c r="R307" s="18" t="n">
        <f aca="false">AND(ISNUMBER($P$307),$P$307&gt;Assumptions!$B$4,$Q$307&gt;Assumptions!$B$13)</f>
        <v>1</v>
      </c>
      <c r="S307" s="18" t="n">
        <f aca="false">IF($N$307&gt;($C$6*Assumptions!$B$7/Assumptions!$B$11),($C$6*Assumptions!$B$7/Assumptions!$B$11)*$O$307/($N$307-($C$6*Assumptions!$B$7/Assumptions!$B$11)),NA())</f>
        <v>2243686.51764171</v>
      </c>
      <c r="T307" s="18" t="n">
        <f aca="false">IFERROR($N$307/($O$307+$S$307),NA())</f>
        <v>40.1125555162656</v>
      </c>
      <c r="U307" s="18" t="n">
        <f aca="false">AND(ISNUMBER($S$307),$S$307&gt;Assumptions!$B$4,$T$307&lt;=Assumptions!$B$13)</f>
        <v>0</v>
      </c>
      <c r="V307" s="18" t="n">
        <f aca="false">IF($R$307,$P$307,IF($U$307,$S$307,NA()))</f>
        <v>2441782.03340325</v>
      </c>
      <c r="W307" s="18" t="n">
        <f aca="false">IF($R$307,$Q$307,IF($U$307,$T$307,NA()))</f>
        <v>36.8583267338412</v>
      </c>
      <c r="X307" s="18" t="n">
        <f aca="false">$R$307</f>
        <v>1</v>
      </c>
      <c r="Y307" s="18" t="n">
        <f aca="false">IF($B$307=1,$H$307,$AI$112*$W$307)</f>
        <v>226063922.745265</v>
      </c>
      <c r="Z307" s="18" t="n">
        <f aca="false">IF($C$307=1,$I$307,$AF$112*$W$307)</f>
        <v>63899488.2797248</v>
      </c>
      <c r="AA307" s="18" t="n">
        <f aca="false">IF($D$307=1,$J$307,$AC$112*$W$307)</f>
        <v>88459984.1612189</v>
      </c>
      <c r="AB307" s="18" t="n">
        <f aca="false">IF($E$307=1,$K$307,$Z$112*$W$307)</f>
        <v>110574980.201524</v>
      </c>
      <c r="AC307" s="18" t="n">
        <f aca="false">IF($F$307=1,$L$307,$W$112*$W$307)</f>
        <v>184291633.669206</v>
      </c>
      <c r="AD307" s="18" t="n">
        <f aca="false">IF($G$307=1,$M$307,$T$112*$W$307)</f>
        <v>5000000</v>
      </c>
      <c r="AE307" s="18" t="n">
        <f aca="false">($C$6*Assumptions!$B$7/Assumptions!$B$11)</f>
        <v>90000000</v>
      </c>
      <c r="AF307" s="18" t="n">
        <f aca="false">($J$112+$O$112)*$W$307</f>
        <v>10339233.5038873</v>
      </c>
      <c r="AG307" s="18" t="n">
        <f aca="false">Assumptions!$B$20*$W$307</f>
        <v>331724940.604571</v>
      </c>
      <c r="AH307" s="18" t="n">
        <f aca="false">IF($R$307,Assumptions!$B$14*($W$307-Assumptions!$B$13),Assumptions!$B$4)</f>
        <v>89645816.834603</v>
      </c>
      <c r="AI307" s="18" t="n">
        <f aca="false">$Y$307+$Z$307+$AA$307+$AB$307+$AC$307+$AD$307+$AE$307+$AF$307+$AG$307+$AH$307</f>
        <v>1200000000</v>
      </c>
      <c r="AJ307" s="18" t="n">
        <f aca="false">IF(AND(ISNUMBER($V$307),($C$6*Assumptions!$B$7/Assumptions!$B$11)&gt;=Assumptions!$B$67,IF($B$307=1,$Y$307&gt;=INDEX($Y$306:$Y$369,1+$A$307-Assumptions!$B$78),$Y$307&gt;INDEX($Y$306:$Y$369,1+$A$307+Assumptions!$B$78)),IF($C$307=1,$Z$307&gt;=INDEX($Z$306:$Z$369,1+$A$307-Assumptions!$B$79),$Z$307&gt;INDEX($Z$306:$Z$369,1+$A$307+Assumptions!$B$79)),IF($D$307=1,$AA$307&gt;=INDEX($AA$306:$AA$369,1+$A$307-Assumptions!$B$80),$AA$307&gt;INDEX($AA$306:$AA$369,1+$A$307+Assumptions!$B$80)),IF($E$307=1,$AB$307&gt;=INDEX($AB$306:$AB$369,1+$A$307-Assumptions!$B$81),$AB$307&gt;INDEX($AB$306:$AB$369,1+$A$307+Assumptions!$B$81)),IF($F$307=1,$AC$307&gt;=INDEX($AC$306:$AC$369,1+$A$307-Assumptions!$B$82),$AC$307&gt;INDEX($AC$306:$AC$369,1+$A$307+Assumptions!$B$82)),IF($G$307=1,$AD$307&gt;=INDEX($AD$306:$AD$369,1+$A$307-Assumptions!$B$83),$AD$307&gt;INDEX($AD$306:$AD$369,1+$A$307+Assumptions!$B$83))),1,0)</f>
        <v>0</v>
      </c>
      <c r="AK307" s="16"/>
      <c r="AL307" s="16"/>
    </row>
    <row r="308" customFormat="false" ht="23.85" hidden="true" customHeight="false" outlineLevel="0" collapsed="false">
      <c r="A308" s="6" t="n">
        <f aca="false">ROW()-ROW($A$306)+Assumptions!$B$4</f>
        <v>2</v>
      </c>
      <c r="B308" s="18" t="n">
        <f aca="false">MOD(QUOTIENT($A$308,Assumptions!$B$78),2)</f>
        <v>0</v>
      </c>
      <c r="C308" s="18" t="n">
        <f aca="false">MOD(QUOTIENT($A$308,Assumptions!$B$79),2)</f>
        <v>0</v>
      </c>
      <c r="D308" s="18" t="n">
        <f aca="false">MOD(QUOTIENT($A$308,Assumptions!$B$80),2)</f>
        <v>0</v>
      </c>
      <c r="E308" s="18" t="n">
        <f aca="false">MOD(QUOTIENT($A$308,Assumptions!$B$81),2)</f>
        <v>0</v>
      </c>
      <c r="F308" s="18" t="n">
        <f aca="false">MOD(QUOTIENT($A$308,Assumptions!$B$82),2)</f>
        <v>1</v>
      </c>
      <c r="G308" s="18" t="n">
        <f aca="false">MOD(QUOTIENT($A$308,Assumptions!$B$83),2)</f>
        <v>0</v>
      </c>
      <c r="H308" s="18" t="n">
        <f aca="false">IF($B$308=1,MIN(Assumptions!$B$66,MAX(Assumptions!$B$4,Assumptions!$B$25-(Assumptions!$B$4))),Assumptions!$B$4)</f>
        <v>0</v>
      </c>
      <c r="I308" s="18" t="n">
        <f aca="false">IF($C$308=1,MIN(Assumptions!$B$61,MAX(Assumptions!$B$4,Assumptions!$B$25-($H$308))),Assumptions!$B$4)</f>
        <v>0</v>
      </c>
      <c r="J308" s="18" t="n">
        <f aca="false">IF($D$308=1,MIN(Assumptions!$B$56,MAX(Assumptions!$B$4,Assumptions!$B$25-($H$308+$I$308))),Assumptions!$B$4)</f>
        <v>0</v>
      </c>
      <c r="K308" s="18" t="n">
        <f aca="false">IF($E$308=1,MIN(Assumptions!$B$51,MAX(Assumptions!$B$4,Assumptions!$B$25-($H$308+$I$308+$J$308))),Assumptions!$B$4)</f>
        <v>0</v>
      </c>
      <c r="L308" s="18" t="n">
        <f aca="false">IF($F$308=1,MIN(Assumptions!$B$46,MAX(Assumptions!$B$4,Assumptions!$B$25-($H$308+$I$308+$J$308+$K$308))),Assumptions!$B$4)</f>
        <v>15000000</v>
      </c>
      <c r="M308" s="18" t="n">
        <f aca="false">IF($G$308=1,MIN(Assumptions!$B$41,MAX(Assumptions!$B$4,Assumptions!$B$25-($H$308+$I$308+$J$308+$K$308+$L$308))),Assumptions!$B$4)</f>
        <v>0</v>
      </c>
      <c r="N308" s="18" t="n">
        <f aca="false">MAX(Assumptions!$B$4,Assumptions!$B$25-($H$308+$I$308+$J$308+$K$308+$L$308+$M$308))</f>
        <v>1185000000</v>
      </c>
      <c r="O308" s="18" t="n">
        <f aca="false">$J$112+$O$112+Assumptions!$B$20+IF($B$308=0,$AI$112,Assumptions!$B$4)+IF($C$308=0,$AF$112,Assumptions!$B$4)+IF($D$308=0,$AC$112,Assumptions!$B$4)+IF($E$308=0,$Z$112,Assumptions!$B$4)+IF($F$308=0,$W$112,Assumptions!$B$4)+IF($G$308=0,$T$112,Assumptions!$B$4)</f>
        <v>27547484.4666011</v>
      </c>
      <c r="P308" s="18" t="n">
        <f aca="false">IF(($N$308+Assumptions!$B$14*Assumptions!$B$13)&gt;($C$6*Assumptions!$B$7/Assumptions!$B$11),($C$6*Assumptions!$B$7/Assumptions!$B$11)*($O$308+Assumptions!$B$14)/($N$308+Assumptions!$B$14*Assumptions!$B$13-($C$6*Assumptions!$B$7/Assumptions!$B$11)),NA())</f>
        <v>2464030.61685111</v>
      </c>
      <c r="Q308" s="18" t="n">
        <f aca="false">IFERROR(($N$308+Assumptions!$B$14*Assumptions!$B$13)/($O$308+Assumptions!$B$14+$P$308),NA())</f>
        <v>36.5255201719104</v>
      </c>
      <c r="R308" s="18" t="n">
        <f aca="false">AND(ISNUMBER($P$308),$P$308&gt;Assumptions!$B$4,$Q$308&gt;Assumptions!$B$13)</f>
        <v>1</v>
      </c>
      <c r="S308" s="18" t="n">
        <f aca="false">IF($N$308&gt;($C$6*Assumptions!$B$7/Assumptions!$B$11),($C$6*Assumptions!$B$7/Assumptions!$B$11)*$O$308/($N$308-($C$6*Assumptions!$B$7/Assumptions!$B$11)),NA())</f>
        <v>2264176.80547406</v>
      </c>
      <c r="T308" s="18" t="n">
        <f aca="false">IFERROR($N$308/($O$308+$S$308),NA())</f>
        <v>39.7495459640822</v>
      </c>
      <c r="U308" s="18" t="n">
        <f aca="false">AND(ISNUMBER($S$308),$S$308&gt;Assumptions!$B$4,$T$308&lt;=Assumptions!$B$13)</f>
        <v>0</v>
      </c>
      <c r="V308" s="18" t="n">
        <f aca="false">IF($R$308,$P$308,IF($U$308,$S$308,NA()))</f>
        <v>2464030.61685111</v>
      </c>
      <c r="W308" s="18" t="n">
        <f aca="false">IF($R$308,$Q$308,IF($U$308,$T$308,NA()))</f>
        <v>36.5255201719104</v>
      </c>
      <c r="X308" s="18" t="n">
        <f aca="false">$R$308</f>
        <v>1</v>
      </c>
      <c r="Y308" s="18" t="n">
        <f aca="false">IF($B$308=1,$H$308,$AI$112*$W$308)</f>
        <v>224022713.510545</v>
      </c>
      <c r="Z308" s="18" t="n">
        <f aca="false">IF($C$308=1,$I$308,$AF$112*$W$308)</f>
        <v>63322517.7309237</v>
      </c>
      <c r="AA308" s="18" t="n">
        <f aca="false">IF($D$308=1,$J$308,$AC$112*$W$308)</f>
        <v>87661248.4125849</v>
      </c>
      <c r="AB308" s="18" t="n">
        <f aca="false">IF($E$308=1,$K$308,$Z$112*$W$308)</f>
        <v>109576560.515731</v>
      </c>
      <c r="AC308" s="18" t="n">
        <f aca="false">IF($F$308=1,$L$308,$W$112*$W$308)</f>
        <v>15000000</v>
      </c>
      <c r="AD308" s="18" t="n">
        <f aca="false">IF($G$308=1,$M$308,$T$112*$W$308)</f>
        <v>182627600.859552</v>
      </c>
      <c r="AE308" s="18" t="n">
        <f aca="false">($C$6*Assumptions!$B$7/Assumptions!$B$11)</f>
        <v>90000000</v>
      </c>
      <c r="AF308" s="18" t="n">
        <f aca="false">($J$112+$O$112)*$W$308</f>
        <v>10245876.9936942</v>
      </c>
      <c r="AG308" s="18" t="n">
        <f aca="false">Assumptions!$B$20*$W$308</f>
        <v>328729681.547193</v>
      </c>
      <c r="AH308" s="18" t="n">
        <f aca="false">IF($R$308,Assumptions!$B$14*($W$308-Assumptions!$B$13),Assumptions!$B$4)</f>
        <v>88813800.4297759</v>
      </c>
      <c r="AI308" s="18" t="n">
        <f aca="false">$Y$308+$Z$308+$AA$308+$AB$308+$AC$308+$AD$308+$AE$308+$AF$308+$AG$308+$AH$308</f>
        <v>1200000000</v>
      </c>
      <c r="AJ308" s="18" t="n">
        <f aca="false">IF(AND(ISNUMBER($V$308),($C$6*Assumptions!$B$7/Assumptions!$B$11)&gt;=Assumptions!$B$67,IF($B$308=1,$Y$308&gt;=INDEX($Y$306:$Y$369,1+$A$308-Assumptions!$B$78),$Y$308&gt;INDEX($Y$306:$Y$369,1+$A$308+Assumptions!$B$78)),IF($C$308=1,$Z$308&gt;=INDEX($Z$306:$Z$369,1+$A$308-Assumptions!$B$79),$Z$308&gt;INDEX($Z$306:$Z$369,1+$A$308+Assumptions!$B$79)),IF($D$308=1,$AA$308&gt;=INDEX($AA$306:$AA$369,1+$A$308-Assumptions!$B$80),$AA$308&gt;INDEX($AA$306:$AA$369,1+$A$308+Assumptions!$B$80)),IF($E$308=1,$AB$308&gt;=INDEX($AB$306:$AB$369,1+$A$308-Assumptions!$B$81),$AB$308&gt;INDEX($AB$306:$AB$369,1+$A$308+Assumptions!$B$81)),IF($F$308=1,$AC$308&gt;=INDEX($AC$306:$AC$369,1+$A$308-Assumptions!$B$82),$AC$308&gt;INDEX($AC$306:$AC$369,1+$A$308+Assumptions!$B$82)),IF($G$308=1,$AD$308&gt;=INDEX($AD$306:$AD$369,1+$A$308-Assumptions!$B$83),$AD$308&gt;INDEX($AD$306:$AD$369,1+$A$308+Assumptions!$B$83))),1,0)</f>
        <v>0</v>
      </c>
      <c r="AK308" s="16"/>
      <c r="AL308" s="16"/>
    </row>
    <row r="309" customFormat="false" ht="23.85" hidden="true" customHeight="false" outlineLevel="0" collapsed="false">
      <c r="A309" s="6" t="n">
        <f aca="false">ROW()-ROW($A$306)+Assumptions!$B$4</f>
        <v>3</v>
      </c>
      <c r="B309" s="18" t="n">
        <f aca="false">MOD(QUOTIENT($A$309,Assumptions!$B$78),2)</f>
        <v>0</v>
      </c>
      <c r="C309" s="18" t="n">
        <f aca="false">MOD(QUOTIENT($A$309,Assumptions!$B$79),2)</f>
        <v>0</v>
      </c>
      <c r="D309" s="18" t="n">
        <f aca="false">MOD(QUOTIENT($A$309,Assumptions!$B$80),2)</f>
        <v>0</v>
      </c>
      <c r="E309" s="18" t="n">
        <f aca="false">MOD(QUOTIENT($A$309,Assumptions!$B$81),2)</f>
        <v>0</v>
      </c>
      <c r="F309" s="18" t="n">
        <f aca="false">MOD(QUOTIENT($A$309,Assumptions!$B$82),2)</f>
        <v>1</v>
      </c>
      <c r="G309" s="18" t="n">
        <f aca="false">MOD(QUOTIENT($A$309,Assumptions!$B$83),2)</f>
        <v>1</v>
      </c>
      <c r="H309" s="18" t="n">
        <f aca="false">IF($B$309=1,MIN(Assumptions!$B$66,MAX(Assumptions!$B$4,Assumptions!$B$25-(Assumptions!$B$4))),Assumptions!$B$4)</f>
        <v>0</v>
      </c>
      <c r="I309" s="18" t="n">
        <f aca="false">IF($C$309=1,MIN(Assumptions!$B$61,MAX(Assumptions!$B$4,Assumptions!$B$25-($H$309))),Assumptions!$B$4)</f>
        <v>0</v>
      </c>
      <c r="J309" s="18" t="n">
        <f aca="false">IF($D$309=1,MIN(Assumptions!$B$56,MAX(Assumptions!$B$4,Assumptions!$B$25-($H$309+$I$309))),Assumptions!$B$4)</f>
        <v>0</v>
      </c>
      <c r="K309" s="18" t="n">
        <f aca="false">IF($E$309=1,MIN(Assumptions!$B$51,MAX(Assumptions!$B$4,Assumptions!$B$25-($H$309+$I$309+$J$309))),Assumptions!$B$4)</f>
        <v>0</v>
      </c>
      <c r="L309" s="18" t="n">
        <f aca="false">IF($F$309=1,MIN(Assumptions!$B$46,MAX(Assumptions!$B$4,Assumptions!$B$25-($H$309+$I$309+$J$309+$K$309))),Assumptions!$B$4)</f>
        <v>15000000</v>
      </c>
      <c r="M309" s="18" t="n">
        <f aca="false">IF($G$309=1,MIN(Assumptions!$B$41,MAX(Assumptions!$B$4,Assumptions!$B$25-($H$309+$I$309+$J$309+$K$309+$L$309))),Assumptions!$B$4)</f>
        <v>5000000</v>
      </c>
      <c r="N309" s="18" t="n">
        <f aca="false">MAX(Assumptions!$B$4,Assumptions!$B$25-($H$309+$I$309+$J$309+$K$309+$L$309+$M$309))</f>
        <v>1180000000</v>
      </c>
      <c r="O309" s="18" t="n">
        <f aca="false">$J$112+$O$112+Assumptions!$B$20+IF($B$309=0,$AI$112,Assumptions!$B$4)+IF($C$309=0,$AF$112,Assumptions!$B$4)+IF($D$309=0,$AC$112,Assumptions!$B$4)+IF($E$309=0,$Z$112,Assumptions!$B$4)+IF($F$309=0,$W$112,Assumptions!$B$4)+IF($G$309=0,$T$112,Assumptions!$B$4)</f>
        <v>22547484.4666011</v>
      </c>
      <c r="P309" s="18" t="n">
        <f aca="false">IF(($N$309+Assumptions!$B$14*Assumptions!$B$13)&gt;($C$6*Assumptions!$B$7/Assumptions!$B$11),($C$6*Assumptions!$B$7/Assumptions!$B$11)*($O$309+Assumptions!$B$14)/($N$309+Assumptions!$B$14*Assumptions!$B$13-($C$6*Assumptions!$B$7/Assumptions!$B$11)),NA())</f>
        <v>2063408.33134471</v>
      </c>
      <c r="Q309" s="18" t="n">
        <f aca="false">IFERROR(($N$309+Assumptions!$B$14*Assumptions!$B$13)/($O$309+Assumptions!$B$14+$P$309),NA())</f>
        <v>43.6171545073425</v>
      </c>
      <c r="R309" s="18" t="n">
        <f aca="false">AND(ISNUMBER($P$309),$P$309&gt;Assumptions!$B$4,$Q$309&gt;Assumptions!$B$13)</f>
        <v>1</v>
      </c>
      <c r="S309" s="18" t="n">
        <f aca="false">IF($N$309&gt;($C$6*Assumptions!$B$7/Assumptions!$B$11),($C$6*Assumptions!$B$7/Assumptions!$B$11)*$O$309/($N$309-($C$6*Assumptions!$B$7/Assumptions!$B$11)),NA())</f>
        <v>1861718.90091201</v>
      </c>
      <c r="T309" s="18" t="n">
        <f aca="false">IFERROR($N$309/($O$309+$S$309),NA())</f>
        <v>48.3424215953929</v>
      </c>
      <c r="U309" s="18" t="n">
        <f aca="false">AND(ISNUMBER($S$309),$S$309&gt;Assumptions!$B$4,$T$309&lt;=Assumptions!$B$13)</f>
        <v>0</v>
      </c>
      <c r="V309" s="18" t="n">
        <f aca="false">IF($R$309,$P$309,IF($U$309,$S$309,NA()))</f>
        <v>2063408.33134471</v>
      </c>
      <c r="W309" s="18" t="n">
        <f aca="false">IF($R$309,$Q$309,IF($U$309,$T$309,NA()))</f>
        <v>43.6171545073425</v>
      </c>
      <c r="X309" s="18" t="n">
        <f aca="false">$R$309</f>
        <v>1</v>
      </c>
      <c r="Y309" s="18" t="n">
        <f aca="false">IF($B$309=1,$H$309,$AI$112*$W$309)</f>
        <v>267517978.179488</v>
      </c>
      <c r="Z309" s="18" t="n">
        <f aca="false">IF($C$309=1,$I$309,$AF$112*$W$309)</f>
        <v>75616939.2431456</v>
      </c>
      <c r="AA309" s="18" t="n">
        <f aca="false">IF($D$309=1,$J$309,$AC$112*$W$309)</f>
        <v>104681170.817622</v>
      </c>
      <c r="AB309" s="18" t="n">
        <f aca="false">IF($E$309=1,$K$309,$Z$112*$W$309)</f>
        <v>130851463.522028</v>
      </c>
      <c r="AC309" s="18" t="n">
        <f aca="false">IF($F$309=1,$L$309,$W$112*$W$309)</f>
        <v>15000000</v>
      </c>
      <c r="AD309" s="18" t="n">
        <f aca="false">IF($G$309=1,$M$309,$T$112*$W$309)</f>
        <v>5000000</v>
      </c>
      <c r="AE309" s="18" t="n">
        <f aca="false">($C$6*Assumptions!$B$7/Assumptions!$B$11)</f>
        <v>90000000</v>
      </c>
      <c r="AF309" s="18" t="n">
        <f aca="false">($J$112+$O$112)*$W$309</f>
        <v>12235171.4032773</v>
      </c>
      <c r="AG309" s="18" t="n">
        <f aca="false">Assumptions!$B$20*$W$309</f>
        <v>392554390.566083</v>
      </c>
      <c r="AH309" s="18" t="n">
        <f aca="false">IF($R$309,Assumptions!$B$14*($W$309-Assumptions!$B$13),Assumptions!$B$4)</f>
        <v>106542886.268356</v>
      </c>
      <c r="AI309" s="18" t="n">
        <f aca="false">$Y$309+$Z$309+$AA$309+$AB$309+$AC$309+$AD$309+$AE$309+$AF$309+$AG$309+$AH$309</f>
        <v>1200000000</v>
      </c>
      <c r="AJ309" s="18" t="n">
        <f aca="false">IF(AND(ISNUMBER($V$309),($C$6*Assumptions!$B$7/Assumptions!$B$11)&gt;=Assumptions!$B$67,IF($B$309=1,$Y$309&gt;=INDEX($Y$306:$Y$369,1+$A$309-Assumptions!$B$78),$Y$309&gt;INDEX($Y$306:$Y$369,1+$A$309+Assumptions!$B$78)),IF($C$309=1,$Z$309&gt;=INDEX($Z$306:$Z$369,1+$A$309-Assumptions!$B$79),$Z$309&gt;INDEX($Z$306:$Z$369,1+$A$309+Assumptions!$B$79)),IF($D$309=1,$AA$309&gt;=INDEX($AA$306:$AA$369,1+$A$309-Assumptions!$B$80),$AA$309&gt;INDEX($AA$306:$AA$369,1+$A$309+Assumptions!$B$80)),IF($E$309=1,$AB$309&gt;=INDEX($AB$306:$AB$369,1+$A$309-Assumptions!$B$81),$AB$309&gt;INDEX($AB$306:$AB$369,1+$A$309+Assumptions!$B$81)),IF($F$309=1,$AC$309&gt;=INDEX($AC$306:$AC$369,1+$A$309-Assumptions!$B$82),$AC$309&gt;INDEX($AC$306:$AC$369,1+$A$309+Assumptions!$B$82)),IF($G$309=1,$AD$309&gt;=INDEX($AD$306:$AD$369,1+$A$309-Assumptions!$B$83),$AD$309&gt;INDEX($AD$306:$AD$369,1+$A$309+Assumptions!$B$83))),1,0)</f>
        <v>0</v>
      </c>
      <c r="AK309" s="16"/>
      <c r="AL309" s="16"/>
    </row>
    <row r="310" customFormat="false" ht="23.85" hidden="true" customHeight="false" outlineLevel="0" collapsed="false">
      <c r="A310" s="6" t="n">
        <f aca="false">ROW()-ROW($A$306)+Assumptions!$B$4</f>
        <v>4</v>
      </c>
      <c r="B310" s="18" t="n">
        <f aca="false">MOD(QUOTIENT($A$310,Assumptions!$B$78),2)</f>
        <v>0</v>
      </c>
      <c r="C310" s="18" t="n">
        <f aca="false">MOD(QUOTIENT($A$310,Assumptions!$B$79),2)</f>
        <v>0</v>
      </c>
      <c r="D310" s="18" t="n">
        <f aca="false">MOD(QUOTIENT($A$310,Assumptions!$B$80),2)</f>
        <v>0</v>
      </c>
      <c r="E310" s="18" t="n">
        <f aca="false">MOD(QUOTIENT($A$310,Assumptions!$B$81),2)</f>
        <v>1</v>
      </c>
      <c r="F310" s="18" t="n">
        <f aca="false">MOD(QUOTIENT($A$310,Assumptions!$B$82),2)</f>
        <v>0</v>
      </c>
      <c r="G310" s="18" t="n">
        <f aca="false">MOD(QUOTIENT($A$310,Assumptions!$B$83),2)</f>
        <v>0</v>
      </c>
      <c r="H310" s="18" t="n">
        <f aca="false">IF($B$310=1,MIN(Assumptions!$B$66,MAX(Assumptions!$B$4,Assumptions!$B$25-(Assumptions!$B$4))),Assumptions!$B$4)</f>
        <v>0</v>
      </c>
      <c r="I310" s="18" t="n">
        <f aca="false">IF($C$310=1,MIN(Assumptions!$B$61,MAX(Assumptions!$B$4,Assumptions!$B$25-($H$310))),Assumptions!$B$4)</f>
        <v>0</v>
      </c>
      <c r="J310" s="18" t="n">
        <f aca="false">IF($D$310=1,MIN(Assumptions!$B$56,MAX(Assumptions!$B$4,Assumptions!$B$25-($H$310+$I$310))),Assumptions!$B$4)</f>
        <v>0</v>
      </c>
      <c r="K310" s="18" t="n">
        <f aca="false">IF($E$310=1,MIN(Assumptions!$B$51,MAX(Assumptions!$B$4,Assumptions!$B$25-($H$310+$I$310+$J$310))),Assumptions!$B$4)</f>
        <v>30000000</v>
      </c>
      <c r="L310" s="18" t="n">
        <f aca="false">IF($F$310=1,MIN(Assumptions!$B$46,MAX(Assumptions!$B$4,Assumptions!$B$25-($H$310+$I$310+$J$310+$K$310))),Assumptions!$B$4)</f>
        <v>0</v>
      </c>
      <c r="M310" s="18" t="n">
        <f aca="false">IF($G$310=1,MIN(Assumptions!$B$41,MAX(Assumptions!$B$4,Assumptions!$B$25-($H$310+$I$310+$J$310+$K$310+$L$310))),Assumptions!$B$4)</f>
        <v>0</v>
      </c>
      <c r="N310" s="18" t="n">
        <f aca="false">MAX(Assumptions!$B$4,Assumptions!$B$25-($H$310+$I$310+$J$310+$K$310+$L$310+$M$310))</f>
        <v>1170000000</v>
      </c>
      <c r="O310" s="18" t="n">
        <f aca="false">$J$112+$O$112+Assumptions!$B$20+IF($B$310=0,$AI$112,Assumptions!$B$4)+IF($C$310=0,$AF$112,Assumptions!$B$4)+IF($D$310=0,$AC$112,Assumptions!$B$4)+IF($E$310=0,$Z$112,Assumptions!$B$4)+IF($F$310=0,$W$112,Assumptions!$B$4)+IF($G$310=0,$T$112,Assumptions!$B$4)</f>
        <v>29547484.4666011</v>
      </c>
      <c r="P310" s="18" t="n">
        <f aca="false">IF(($N$310+Assumptions!$B$14*Assumptions!$B$13)&gt;($C$6*Assumptions!$B$7/Assumptions!$B$11),($C$6*Assumptions!$B$7/Assumptions!$B$11)*($O$310+Assumptions!$B$14)/($N$310+Assumptions!$B$14*Assumptions!$B$13-($C$6*Assumptions!$B$7/Assumptions!$B$11)),NA())</f>
        <v>2664455.98336637</v>
      </c>
      <c r="Q310" s="18" t="n">
        <f aca="false">IFERROR(($N$310+Assumptions!$B$14*Assumptions!$B$13)/($O$310+Assumptions!$B$14+$P$310),NA())</f>
        <v>33.7780021744967</v>
      </c>
      <c r="R310" s="18" t="n">
        <f aca="false">AND(ISNUMBER($P$310),$P$310&gt;Assumptions!$B$4,$Q$310&gt;Assumptions!$B$13)</f>
        <v>1</v>
      </c>
      <c r="S310" s="18" t="n">
        <f aca="false">IF($N$310&gt;($C$6*Assumptions!$B$7/Assumptions!$B$11),($C$6*Assumptions!$B$7/Assumptions!$B$11)*$O$310/($N$310-($C$6*Assumptions!$B$7/Assumptions!$B$11)),NA())</f>
        <v>2462290.37221675</v>
      </c>
      <c r="T310" s="18" t="n">
        <f aca="false">IFERROR($N$310/($O$310+$S$310),NA())</f>
        <v>36.5513348935263</v>
      </c>
      <c r="U310" s="18" t="n">
        <f aca="false">AND(ISNUMBER($S$310),$S$310&gt;Assumptions!$B$4,$T$310&lt;=Assumptions!$B$13)</f>
        <v>0</v>
      </c>
      <c r="V310" s="18" t="n">
        <f aca="false">IF($R$310,$P$310,IF($U$310,$S$310,NA()))</f>
        <v>2664455.98336637</v>
      </c>
      <c r="W310" s="18" t="n">
        <f aca="false">IF($R$310,$Q$310,IF($U$310,$T$310,NA()))</f>
        <v>33.7780021744967</v>
      </c>
      <c r="X310" s="18" t="n">
        <f aca="false">$R$310</f>
        <v>1</v>
      </c>
      <c r="Y310" s="18" t="n">
        <f aca="false">IF($B$310=1,$H$310,$AI$112*$W$310)</f>
        <v>207171305.664668</v>
      </c>
      <c r="Z310" s="18" t="n">
        <f aca="false">IF($C$310=1,$I$310,$AF$112*$W$310)</f>
        <v>58559279.417317</v>
      </c>
      <c r="AA310" s="18" t="n">
        <f aca="false">IF($D$310=1,$J$310,$AC$112*$W$310)</f>
        <v>81067205.2187921</v>
      </c>
      <c r="AB310" s="18" t="n">
        <f aca="false">IF($E$310=1,$K$310,$Z$112*$W$310)</f>
        <v>30000000</v>
      </c>
      <c r="AC310" s="18" t="n">
        <f aca="false">IF($F$310=1,$L$310,$W$112*$W$310)</f>
        <v>168890010.872484</v>
      </c>
      <c r="AD310" s="18" t="n">
        <f aca="false">IF($G$310=1,$M$310,$T$112*$W$310)</f>
        <v>168890010.872484</v>
      </c>
      <c r="AE310" s="18" t="n">
        <f aca="false">($C$6*Assumptions!$B$7/Assumptions!$B$11)</f>
        <v>90000000</v>
      </c>
      <c r="AF310" s="18" t="n">
        <f aca="false">($J$112+$O$112)*$W$310</f>
        <v>9475162.94754325</v>
      </c>
      <c r="AG310" s="18" t="n">
        <f aca="false">Assumptions!$B$20*$W$310</f>
        <v>304002019.57047</v>
      </c>
      <c r="AH310" s="18" t="n">
        <f aca="false">IF($R$310,Assumptions!$B$14*($W$310-Assumptions!$B$13),Assumptions!$B$4)</f>
        <v>81945005.4362418</v>
      </c>
      <c r="AI310" s="18" t="n">
        <f aca="false">$Y$310+$Z$310+$AA$310+$AB$310+$AC$310+$AD$310+$AE$310+$AF$310+$AG$310+$AH$310</f>
        <v>1200000000</v>
      </c>
      <c r="AJ310" s="18" t="n">
        <f aca="false">IF(AND(ISNUMBER($V$310),($C$6*Assumptions!$B$7/Assumptions!$B$11)&gt;=Assumptions!$B$67,IF($B$310=1,$Y$310&gt;=INDEX($Y$306:$Y$369,1+$A$310-Assumptions!$B$78),$Y$310&gt;INDEX($Y$306:$Y$369,1+$A$310+Assumptions!$B$78)),IF($C$310=1,$Z$310&gt;=INDEX($Z$306:$Z$369,1+$A$310-Assumptions!$B$79),$Z$310&gt;INDEX($Z$306:$Z$369,1+$A$310+Assumptions!$B$79)),IF($D$310=1,$AA$310&gt;=INDEX($AA$306:$AA$369,1+$A$310-Assumptions!$B$80),$AA$310&gt;INDEX($AA$306:$AA$369,1+$A$310+Assumptions!$B$80)),IF($E$310=1,$AB$310&gt;=INDEX($AB$306:$AB$369,1+$A$310-Assumptions!$B$81),$AB$310&gt;INDEX($AB$306:$AB$369,1+$A$310+Assumptions!$B$81)),IF($F$310=1,$AC$310&gt;=INDEX($AC$306:$AC$369,1+$A$310-Assumptions!$B$82),$AC$310&gt;INDEX($AC$306:$AC$369,1+$A$310+Assumptions!$B$82)),IF($G$310=1,$AD$310&gt;=INDEX($AD$306:$AD$369,1+$A$310-Assumptions!$B$83),$AD$310&gt;INDEX($AD$306:$AD$369,1+$A$310+Assumptions!$B$83))),1,0)</f>
        <v>0</v>
      </c>
      <c r="AK310" s="16"/>
      <c r="AL310" s="16"/>
    </row>
    <row r="311" customFormat="false" ht="23.85" hidden="true" customHeight="false" outlineLevel="0" collapsed="false">
      <c r="A311" s="6" t="n">
        <f aca="false">ROW()-ROW($A$306)+Assumptions!$B$4</f>
        <v>5</v>
      </c>
      <c r="B311" s="18" t="n">
        <f aca="false">MOD(QUOTIENT($A$311,Assumptions!$B$78),2)</f>
        <v>0</v>
      </c>
      <c r="C311" s="18" t="n">
        <f aca="false">MOD(QUOTIENT($A$311,Assumptions!$B$79),2)</f>
        <v>0</v>
      </c>
      <c r="D311" s="18" t="n">
        <f aca="false">MOD(QUOTIENT($A$311,Assumptions!$B$80),2)</f>
        <v>0</v>
      </c>
      <c r="E311" s="18" t="n">
        <f aca="false">MOD(QUOTIENT($A$311,Assumptions!$B$81),2)</f>
        <v>1</v>
      </c>
      <c r="F311" s="18" t="n">
        <f aca="false">MOD(QUOTIENT($A$311,Assumptions!$B$82),2)</f>
        <v>0</v>
      </c>
      <c r="G311" s="18" t="n">
        <f aca="false">MOD(QUOTIENT($A$311,Assumptions!$B$83),2)</f>
        <v>1</v>
      </c>
      <c r="H311" s="18" t="n">
        <f aca="false">IF($B$311=1,MIN(Assumptions!$B$66,MAX(Assumptions!$B$4,Assumptions!$B$25-(Assumptions!$B$4))),Assumptions!$B$4)</f>
        <v>0</v>
      </c>
      <c r="I311" s="18" t="n">
        <f aca="false">IF($C$311=1,MIN(Assumptions!$B$61,MAX(Assumptions!$B$4,Assumptions!$B$25-($H$311))),Assumptions!$B$4)</f>
        <v>0</v>
      </c>
      <c r="J311" s="18" t="n">
        <f aca="false">IF($D$311=1,MIN(Assumptions!$B$56,MAX(Assumptions!$B$4,Assumptions!$B$25-($H$311+$I$311))),Assumptions!$B$4)</f>
        <v>0</v>
      </c>
      <c r="K311" s="18" t="n">
        <f aca="false">IF($E$311=1,MIN(Assumptions!$B$51,MAX(Assumptions!$B$4,Assumptions!$B$25-($H$311+$I$311+$J$311))),Assumptions!$B$4)</f>
        <v>30000000</v>
      </c>
      <c r="L311" s="18" t="n">
        <f aca="false">IF($F$311=1,MIN(Assumptions!$B$46,MAX(Assumptions!$B$4,Assumptions!$B$25-($H$311+$I$311+$J$311+$K$311))),Assumptions!$B$4)</f>
        <v>0</v>
      </c>
      <c r="M311" s="18" t="n">
        <f aca="false">IF($G$311=1,MIN(Assumptions!$B$41,MAX(Assumptions!$B$4,Assumptions!$B$25-($H$311+$I$311+$J$311+$K$311+$L$311))),Assumptions!$B$4)</f>
        <v>5000000</v>
      </c>
      <c r="N311" s="18" t="n">
        <f aca="false">MAX(Assumptions!$B$4,Assumptions!$B$25-($H$311+$I$311+$J$311+$K$311+$L$311+$M$311))</f>
        <v>1165000000</v>
      </c>
      <c r="O311" s="18" t="n">
        <f aca="false">$J$112+$O$112+Assumptions!$B$20+IF($B$311=0,$AI$112,Assumptions!$B$4)+IF($C$311=0,$AF$112,Assumptions!$B$4)+IF($D$311=0,$AC$112,Assumptions!$B$4)+IF($E$311=0,$Z$112,Assumptions!$B$4)+IF($F$311=0,$W$112,Assumptions!$B$4)+IF($G$311=0,$T$112,Assumptions!$B$4)</f>
        <v>24547484.4666011</v>
      </c>
      <c r="P311" s="18" t="n">
        <f aca="false">IF(($N$311+Assumptions!$B$14*Assumptions!$B$13)&gt;($C$6*Assumptions!$B$7/Assumptions!$B$11),($C$6*Assumptions!$B$7/Assumptions!$B$11)*($O$311+Assumptions!$B$14)/($N$311+Assumptions!$B$14*Assumptions!$B$13-($C$6*Assumptions!$B$7/Assumptions!$B$11)),NA())</f>
        <v>2259186.63758153</v>
      </c>
      <c r="Q311" s="18" t="n">
        <f aca="false">IFERROR(($N$311+Assumptions!$B$14*Assumptions!$B$13)/($O$311+Assumptions!$B$14+$P$311),NA())</f>
        <v>39.8373461062719</v>
      </c>
      <c r="R311" s="18" t="n">
        <f aca="false">AND(ISNUMBER($P$311),$P$311&gt;Assumptions!$B$4,$Q$311&gt;Assumptions!$B$13)</f>
        <v>1</v>
      </c>
      <c r="S311" s="18" t="n">
        <f aca="false">IF($N$311&gt;($C$6*Assumptions!$B$7/Assumptions!$B$11),($C$6*Assumptions!$B$7/Assumptions!$B$11)*$O$311/($N$311-($C$6*Assumptions!$B$7/Assumptions!$B$11)),NA())</f>
        <v>2055138.23441311</v>
      </c>
      <c r="T311" s="18" t="n">
        <f aca="false">IFERROR($N$311/($O$311+$S$311),NA())</f>
        <v>43.7926746205962</v>
      </c>
      <c r="U311" s="18" t="n">
        <f aca="false">AND(ISNUMBER($S$311),$S$311&gt;Assumptions!$B$4,$T$311&lt;=Assumptions!$B$13)</f>
        <v>0</v>
      </c>
      <c r="V311" s="18" t="n">
        <f aca="false">IF($R$311,$P$311,IF($U$311,$S$311,NA()))</f>
        <v>2259186.63758153</v>
      </c>
      <c r="W311" s="18" t="n">
        <f aca="false">IF($R$311,$Q$311,IF($U$311,$T$311,NA()))</f>
        <v>39.8373461062719</v>
      </c>
      <c r="X311" s="18" t="n">
        <f aca="false">$R$311</f>
        <v>1</v>
      </c>
      <c r="Y311" s="18" t="n">
        <f aca="false">IF($B$311=1,$H$311,$AI$112*$W$311)</f>
        <v>244335202.668765</v>
      </c>
      <c r="Z311" s="18" t="n">
        <f aca="false">IF($C$311=1,$I$311,$AF$112*$W$311)</f>
        <v>69064069.2670362</v>
      </c>
      <c r="AA311" s="18" t="n">
        <f aca="false">IF($D$311=1,$J$311,$AC$112*$W$311)</f>
        <v>95609630.6550526</v>
      </c>
      <c r="AB311" s="18" t="n">
        <f aca="false">IF($E$311=1,$K$311,$Z$112*$W$311)</f>
        <v>30000000</v>
      </c>
      <c r="AC311" s="18" t="n">
        <f aca="false">IF($F$311=1,$L$311,$W$112*$W$311)</f>
        <v>199186730.53136</v>
      </c>
      <c r="AD311" s="18" t="n">
        <f aca="false">IF($G$311=1,$M$311,$T$112*$W$311)</f>
        <v>5000000</v>
      </c>
      <c r="AE311" s="18" t="n">
        <f aca="false">($C$6*Assumptions!$B$7/Assumptions!$B$11)</f>
        <v>90000000</v>
      </c>
      <c r="AF311" s="18" t="n">
        <f aca="false">($J$112+$O$112)*$W$311</f>
        <v>11174886.655659</v>
      </c>
      <c r="AG311" s="18" t="n">
        <f aca="false">Assumptions!$B$20*$W$311</f>
        <v>358536114.956447</v>
      </c>
      <c r="AH311" s="18" t="n">
        <f aca="false">IF($R$311,Assumptions!$B$14*($W$311-Assumptions!$B$13),Assumptions!$B$4)</f>
        <v>97093365.2656798</v>
      </c>
      <c r="AI311" s="18" t="n">
        <f aca="false">$Y$311+$Z$311+$AA$311+$AB$311+$AC$311+$AD$311+$AE$311+$AF$311+$AG$311+$AH$311</f>
        <v>1200000000</v>
      </c>
      <c r="AJ311" s="18" t="n">
        <f aca="false">IF(AND(ISNUMBER($V$311),($C$6*Assumptions!$B$7/Assumptions!$B$11)&gt;=Assumptions!$B$67,IF($B$311=1,$Y$311&gt;=INDEX($Y$306:$Y$369,1+$A$311-Assumptions!$B$78),$Y$311&gt;INDEX($Y$306:$Y$369,1+$A$311+Assumptions!$B$78)),IF($C$311=1,$Z$311&gt;=INDEX($Z$306:$Z$369,1+$A$311-Assumptions!$B$79),$Z$311&gt;INDEX($Z$306:$Z$369,1+$A$311+Assumptions!$B$79)),IF($D$311=1,$AA$311&gt;=INDEX($AA$306:$AA$369,1+$A$311-Assumptions!$B$80),$AA$311&gt;INDEX($AA$306:$AA$369,1+$A$311+Assumptions!$B$80)),IF($E$311=1,$AB$311&gt;=INDEX($AB$306:$AB$369,1+$A$311-Assumptions!$B$81),$AB$311&gt;INDEX($AB$306:$AB$369,1+$A$311+Assumptions!$B$81)),IF($F$311=1,$AC$311&gt;=INDEX($AC$306:$AC$369,1+$A$311-Assumptions!$B$82),$AC$311&gt;INDEX($AC$306:$AC$369,1+$A$311+Assumptions!$B$82)),IF($G$311=1,$AD$311&gt;=INDEX($AD$306:$AD$369,1+$A$311-Assumptions!$B$83),$AD$311&gt;INDEX($AD$306:$AD$369,1+$A$311+Assumptions!$B$83))),1,0)</f>
        <v>0</v>
      </c>
      <c r="AK311" s="16"/>
      <c r="AL311" s="16"/>
    </row>
    <row r="312" customFormat="false" ht="23.85" hidden="true" customHeight="false" outlineLevel="0" collapsed="false">
      <c r="A312" s="6" t="n">
        <f aca="false">ROW()-ROW($A$306)+Assumptions!$B$4</f>
        <v>6</v>
      </c>
      <c r="B312" s="18" t="n">
        <f aca="false">MOD(QUOTIENT($A$312,Assumptions!$B$78),2)</f>
        <v>0</v>
      </c>
      <c r="C312" s="18" t="n">
        <f aca="false">MOD(QUOTIENT($A$312,Assumptions!$B$79),2)</f>
        <v>0</v>
      </c>
      <c r="D312" s="18" t="n">
        <f aca="false">MOD(QUOTIENT($A$312,Assumptions!$B$80),2)</f>
        <v>0</v>
      </c>
      <c r="E312" s="18" t="n">
        <f aca="false">MOD(QUOTIENT($A$312,Assumptions!$B$81),2)</f>
        <v>1</v>
      </c>
      <c r="F312" s="18" t="n">
        <f aca="false">MOD(QUOTIENT($A$312,Assumptions!$B$82),2)</f>
        <v>1</v>
      </c>
      <c r="G312" s="18" t="n">
        <f aca="false">MOD(QUOTIENT($A$312,Assumptions!$B$83),2)</f>
        <v>0</v>
      </c>
      <c r="H312" s="18" t="n">
        <f aca="false">IF($B$312=1,MIN(Assumptions!$B$66,MAX(Assumptions!$B$4,Assumptions!$B$25-(Assumptions!$B$4))),Assumptions!$B$4)</f>
        <v>0</v>
      </c>
      <c r="I312" s="18" t="n">
        <f aca="false">IF($C$312=1,MIN(Assumptions!$B$61,MAX(Assumptions!$B$4,Assumptions!$B$25-($H$312))),Assumptions!$B$4)</f>
        <v>0</v>
      </c>
      <c r="J312" s="18" t="n">
        <f aca="false">IF($D$312=1,MIN(Assumptions!$B$56,MAX(Assumptions!$B$4,Assumptions!$B$25-($H$312+$I$312))),Assumptions!$B$4)</f>
        <v>0</v>
      </c>
      <c r="K312" s="18" t="n">
        <f aca="false">IF($E$312=1,MIN(Assumptions!$B$51,MAX(Assumptions!$B$4,Assumptions!$B$25-($H$312+$I$312+$J$312))),Assumptions!$B$4)</f>
        <v>30000000</v>
      </c>
      <c r="L312" s="18" t="n">
        <f aca="false">IF($F$312=1,MIN(Assumptions!$B$46,MAX(Assumptions!$B$4,Assumptions!$B$25-($H$312+$I$312+$J$312+$K$312))),Assumptions!$B$4)</f>
        <v>15000000</v>
      </c>
      <c r="M312" s="18" t="n">
        <f aca="false">IF($G$312=1,MIN(Assumptions!$B$41,MAX(Assumptions!$B$4,Assumptions!$B$25-($H$312+$I$312+$J$312+$K$312+$L$312))),Assumptions!$B$4)</f>
        <v>0</v>
      </c>
      <c r="N312" s="18" t="n">
        <f aca="false">MAX(Assumptions!$B$4,Assumptions!$B$25-($H$312+$I$312+$J$312+$K$312+$L$312+$M$312))</f>
        <v>1155000000</v>
      </c>
      <c r="O312" s="18" t="n">
        <f aca="false">$J$112+$O$112+Assumptions!$B$20+IF($B$312=0,$AI$112,Assumptions!$B$4)+IF($C$312=0,$AF$112,Assumptions!$B$4)+IF($D$312=0,$AC$112,Assumptions!$B$4)+IF($E$312=0,$Z$112,Assumptions!$B$4)+IF($F$312=0,$W$112,Assumptions!$B$4)+IF($G$312=0,$T$112,Assumptions!$B$4)</f>
        <v>24547484.4666011</v>
      </c>
      <c r="P312" s="18" t="n">
        <f aca="false">IF(($N$312+Assumptions!$B$14*Assumptions!$B$13)&gt;($C$6*Assumptions!$B$7/Assumptions!$B$11),($C$6*Assumptions!$B$7/Assumptions!$B$11)*($O$312+Assumptions!$B$14)/($N$312+Assumptions!$B$14*Assumptions!$B$13-($C$6*Assumptions!$B$7/Assumptions!$B$11)),NA())</f>
        <v>2280349.9784488</v>
      </c>
      <c r="Q312" s="18" t="n">
        <f aca="false">IFERROR(($N$312+Assumptions!$B$14*Assumptions!$B$13)/($O$312+Assumptions!$B$14+$P$312),NA())</f>
        <v>39.4676259567938</v>
      </c>
      <c r="R312" s="18" t="n">
        <f aca="false">AND(ISNUMBER($P$312),$P$312&gt;Assumptions!$B$4,$Q$312&gt;Assumptions!$B$13)</f>
        <v>1</v>
      </c>
      <c r="S312" s="18" t="n">
        <f aca="false">IF($N$312&gt;($C$6*Assumptions!$B$7/Assumptions!$B$11),($C$6*Assumptions!$B$7/Assumptions!$B$11)*$O$312/($N$312-($C$6*Assumptions!$B$7/Assumptions!$B$11)),NA())</f>
        <v>2074435.30703671</v>
      </c>
      <c r="T312" s="18" t="n">
        <f aca="false">IFERROR($N$312/($O$312+$S$312),NA())</f>
        <v>43.3853009031953</v>
      </c>
      <c r="U312" s="18" t="n">
        <f aca="false">AND(ISNUMBER($S$312),$S$312&gt;Assumptions!$B$4,$T$312&lt;=Assumptions!$B$13)</f>
        <v>0</v>
      </c>
      <c r="V312" s="18" t="n">
        <f aca="false">IF($R$312,$P$312,IF($U$312,$S$312,NA()))</f>
        <v>2280349.9784488</v>
      </c>
      <c r="W312" s="18" t="n">
        <f aca="false">IF($R$312,$Q$312,IF($U$312,$T$312,NA()))</f>
        <v>39.4676259567938</v>
      </c>
      <c r="X312" s="18" t="n">
        <f aca="false">$R$312</f>
        <v>1</v>
      </c>
      <c r="Y312" s="18" t="n">
        <f aca="false">IF($B$312=1,$H$312,$AI$112*$W$312)</f>
        <v>242067590.579032</v>
      </c>
      <c r="Z312" s="18" t="n">
        <f aca="false">IF($C$312=1,$I$312,$AF$112*$W$312)</f>
        <v>68423103.4269709</v>
      </c>
      <c r="AA312" s="18" t="n">
        <f aca="false">IF($D$312=1,$J$312,$AC$112*$W$312)</f>
        <v>94722302.2963051</v>
      </c>
      <c r="AB312" s="18" t="n">
        <f aca="false">IF($E$312=1,$K$312,$Z$112*$W$312)</f>
        <v>30000000</v>
      </c>
      <c r="AC312" s="18" t="n">
        <f aca="false">IF($F$312=1,$L$312,$W$112*$W$312)</f>
        <v>15000000</v>
      </c>
      <c r="AD312" s="18" t="n">
        <f aca="false">IF($G$312=1,$M$312,$T$112*$W$312)</f>
        <v>197338129.783969</v>
      </c>
      <c r="AE312" s="18" t="n">
        <f aca="false">($C$6*Assumptions!$B$7/Assumptions!$B$11)</f>
        <v>90000000</v>
      </c>
      <c r="AF312" s="18" t="n">
        <f aca="false">($J$112+$O$112)*$W$312</f>
        <v>11071175.4105949</v>
      </c>
      <c r="AG312" s="18" t="n">
        <f aca="false">Assumptions!$B$20*$W$312</f>
        <v>355208633.611144</v>
      </c>
      <c r="AH312" s="18" t="n">
        <f aca="false">IF($R$312,Assumptions!$B$14*($W$312-Assumptions!$B$13),Assumptions!$B$4)</f>
        <v>96169064.8919844</v>
      </c>
      <c r="AI312" s="18" t="n">
        <f aca="false">$Y$312+$Z$312+$AA$312+$AB$312+$AC$312+$AD$312+$AE$312+$AF$312+$AG$312+$AH$312</f>
        <v>1200000000</v>
      </c>
      <c r="AJ312" s="18" t="n">
        <f aca="false">IF(AND(ISNUMBER($V$312),($C$6*Assumptions!$B$7/Assumptions!$B$11)&gt;=Assumptions!$B$67,IF($B$312=1,$Y$312&gt;=INDEX($Y$306:$Y$369,1+$A$312-Assumptions!$B$78),$Y$312&gt;INDEX($Y$306:$Y$369,1+$A$312+Assumptions!$B$78)),IF($C$312=1,$Z$312&gt;=INDEX($Z$306:$Z$369,1+$A$312-Assumptions!$B$79),$Z$312&gt;INDEX($Z$306:$Z$369,1+$A$312+Assumptions!$B$79)),IF($D$312=1,$AA$312&gt;=INDEX($AA$306:$AA$369,1+$A$312-Assumptions!$B$80),$AA$312&gt;INDEX($AA$306:$AA$369,1+$A$312+Assumptions!$B$80)),IF($E$312=1,$AB$312&gt;=INDEX($AB$306:$AB$369,1+$A$312-Assumptions!$B$81),$AB$312&gt;INDEX($AB$306:$AB$369,1+$A$312+Assumptions!$B$81)),IF($F$312=1,$AC$312&gt;=INDEX($AC$306:$AC$369,1+$A$312-Assumptions!$B$82),$AC$312&gt;INDEX($AC$306:$AC$369,1+$A$312+Assumptions!$B$82)),IF($G$312=1,$AD$312&gt;=INDEX($AD$306:$AD$369,1+$A$312-Assumptions!$B$83),$AD$312&gt;INDEX($AD$306:$AD$369,1+$A$312+Assumptions!$B$83))),1,0)</f>
        <v>0</v>
      </c>
      <c r="AK312" s="16"/>
      <c r="AL312" s="16"/>
    </row>
    <row r="313" customFormat="false" ht="23.85" hidden="true" customHeight="false" outlineLevel="0" collapsed="false">
      <c r="A313" s="6" t="n">
        <f aca="false">ROW()-ROW($A$306)+Assumptions!$B$4</f>
        <v>7</v>
      </c>
      <c r="B313" s="18" t="n">
        <f aca="false">MOD(QUOTIENT($A$313,Assumptions!$B$78),2)</f>
        <v>0</v>
      </c>
      <c r="C313" s="18" t="n">
        <f aca="false">MOD(QUOTIENT($A$313,Assumptions!$B$79),2)</f>
        <v>0</v>
      </c>
      <c r="D313" s="18" t="n">
        <f aca="false">MOD(QUOTIENT($A$313,Assumptions!$B$80),2)</f>
        <v>0</v>
      </c>
      <c r="E313" s="18" t="n">
        <f aca="false">MOD(QUOTIENT($A$313,Assumptions!$B$81),2)</f>
        <v>1</v>
      </c>
      <c r="F313" s="18" t="n">
        <f aca="false">MOD(QUOTIENT($A$313,Assumptions!$B$82),2)</f>
        <v>1</v>
      </c>
      <c r="G313" s="18" t="n">
        <f aca="false">MOD(QUOTIENT($A$313,Assumptions!$B$83),2)</f>
        <v>1</v>
      </c>
      <c r="H313" s="18" t="n">
        <f aca="false">IF($B$313=1,MIN(Assumptions!$B$66,MAX(Assumptions!$B$4,Assumptions!$B$25-(Assumptions!$B$4))),Assumptions!$B$4)</f>
        <v>0</v>
      </c>
      <c r="I313" s="18" t="n">
        <f aca="false">IF($C$313=1,MIN(Assumptions!$B$61,MAX(Assumptions!$B$4,Assumptions!$B$25-($H$313))),Assumptions!$B$4)</f>
        <v>0</v>
      </c>
      <c r="J313" s="18" t="n">
        <f aca="false">IF($D$313=1,MIN(Assumptions!$B$56,MAX(Assumptions!$B$4,Assumptions!$B$25-($H$313+$I$313))),Assumptions!$B$4)</f>
        <v>0</v>
      </c>
      <c r="K313" s="18" t="n">
        <f aca="false">IF($E$313=1,MIN(Assumptions!$B$51,MAX(Assumptions!$B$4,Assumptions!$B$25-($H$313+$I$313+$J$313))),Assumptions!$B$4)</f>
        <v>30000000</v>
      </c>
      <c r="L313" s="18" t="n">
        <f aca="false">IF($F$313=1,MIN(Assumptions!$B$46,MAX(Assumptions!$B$4,Assumptions!$B$25-($H$313+$I$313+$J$313+$K$313))),Assumptions!$B$4)</f>
        <v>15000000</v>
      </c>
      <c r="M313" s="18" t="n">
        <f aca="false">IF($G$313=1,MIN(Assumptions!$B$41,MAX(Assumptions!$B$4,Assumptions!$B$25-($H$313+$I$313+$J$313+$K$313+$L$313))),Assumptions!$B$4)</f>
        <v>5000000</v>
      </c>
      <c r="N313" s="18" t="n">
        <f aca="false">MAX(Assumptions!$B$4,Assumptions!$B$25-($H$313+$I$313+$J$313+$K$313+$L$313+$M$313))</f>
        <v>1150000000</v>
      </c>
      <c r="O313" s="18" t="n">
        <f aca="false">$J$112+$O$112+Assumptions!$B$20+IF($B$313=0,$AI$112,Assumptions!$B$4)+IF($C$313=0,$AF$112,Assumptions!$B$4)+IF($D$313=0,$AC$112,Assumptions!$B$4)+IF($E$313=0,$Z$112,Assumptions!$B$4)+IF($F$313=0,$W$112,Assumptions!$B$4)+IF($G$313=0,$T$112,Assumptions!$B$4)</f>
        <v>19547484.4666011</v>
      </c>
      <c r="P313" s="18" t="n">
        <f aca="false">IF(($N$313+Assumptions!$B$14*Assumptions!$B$13)&gt;($C$6*Assumptions!$B$7/Assumptions!$B$11),($C$6*Assumptions!$B$7/Assumptions!$B$11)*($O$313+Assumptions!$B$14)/($N$313+Assumptions!$B$14*Assumptions!$B$13-($C$6*Assumptions!$B$7/Assumptions!$B$11)),NA())</f>
        <v>1867551.62540621</v>
      </c>
      <c r="Q313" s="18" t="n">
        <f aca="false">IFERROR(($N$313+Assumptions!$B$14*Assumptions!$B$13)/($O$313+Assumptions!$B$14+$P$313),NA())</f>
        <v>48.1914388741057</v>
      </c>
      <c r="R313" s="18" t="n">
        <f aca="false">AND(ISNUMBER($P$313),$P$313&gt;Assumptions!$B$4,$Q$313&gt;Assumptions!$B$13)</f>
        <v>1</v>
      </c>
      <c r="S313" s="18" t="n">
        <f aca="false">IF($N$313&gt;($C$6*Assumptions!$B$7/Assumptions!$B$11),($C$6*Assumptions!$B$7/Assumptions!$B$11)*$O$313/($N$313-($C$6*Assumptions!$B$7/Assumptions!$B$11)),NA())</f>
        <v>1659692.07735292</v>
      </c>
      <c r="T313" s="18" t="n">
        <f aca="false">IFERROR($N$313/($O$313+$S$313),NA())</f>
        <v>54.2269263245162</v>
      </c>
      <c r="U313" s="18" t="n">
        <f aca="false">AND(ISNUMBER($S$313),$S$313&gt;Assumptions!$B$4,$T$313&lt;=Assumptions!$B$13)</f>
        <v>0</v>
      </c>
      <c r="V313" s="18" t="n">
        <f aca="false">IF($R$313,$P$313,IF($U$313,$S$313,NA()))</f>
        <v>1867551.62540621</v>
      </c>
      <c r="W313" s="18" t="n">
        <f aca="false">IF($R$313,$Q$313,IF($U$313,$T$313,NA()))</f>
        <v>48.1914388741057</v>
      </c>
      <c r="X313" s="18" t="n">
        <f aca="false">$R$313</f>
        <v>1</v>
      </c>
      <c r="Y313" s="18" t="n">
        <f aca="false">IF($B$313=1,$H$313,$AI$112*$W$313)</f>
        <v>295573529.240449</v>
      </c>
      <c r="Z313" s="18" t="n">
        <f aca="false">IF($C$313=1,$I$313,$AF$112*$W$313)</f>
        <v>83547153.5578867</v>
      </c>
      <c r="AA313" s="18" t="n">
        <f aca="false">IF($D$313=1,$J$313,$AC$112*$W$313)</f>
        <v>115659453.297854</v>
      </c>
      <c r="AB313" s="18" t="n">
        <f aca="false">IF($E$313=1,$K$313,$Z$112*$W$313)</f>
        <v>30000000</v>
      </c>
      <c r="AC313" s="18" t="n">
        <f aca="false">IF($F$313=1,$L$313,$W$112*$W$313)</f>
        <v>15000000</v>
      </c>
      <c r="AD313" s="18" t="n">
        <f aca="false">IF($G$313=1,$M$313,$T$112*$W$313)</f>
        <v>5000000</v>
      </c>
      <c r="AE313" s="18" t="n">
        <f aca="false">($C$6*Assumptions!$B$7/Assumptions!$B$11)</f>
        <v>90000000</v>
      </c>
      <c r="AF313" s="18" t="n">
        <f aca="false">($J$112+$O$112)*$W$313</f>
        <v>13518316.8515953</v>
      </c>
      <c r="AG313" s="18" t="n">
        <f aca="false">Assumptions!$B$20*$W$313</f>
        <v>433722949.866952</v>
      </c>
      <c r="AH313" s="18" t="n">
        <f aca="false">IF($R$313,Assumptions!$B$14*($W$313-Assumptions!$B$13),Assumptions!$B$4)</f>
        <v>117978597.185264</v>
      </c>
      <c r="AI313" s="18" t="n">
        <f aca="false">$Y$313+$Z$313+$AA$313+$AB$313+$AC$313+$AD$313+$AE$313+$AF$313+$AG$313+$AH$313</f>
        <v>1200000000</v>
      </c>
      <c r="AJ313" s="18" t="n">
        <f aca="false">IF(AND(ISNUMBER($V$313),($C$6*Assumptions!$B$7/Assumptions!$B$11)&gt;=Assumptions!$B$67,IF($B$313=1,$Y$313&gt;=INDEX($Y$306:$Y$369,1+$A$313-Assumptions!$B$78),$Y$313&gt;INDEX($Y$306:$Y$369,1+$A$313+Assumptions!$B$78)),IF($C$313=1,$Z$313&gt;=INDEX($Z$306:$Z$369,1+$A$313-Assumptions!$B$79),$Z$313&gt;INDEX($Z$306:$Z$369,1+$A$313+Assumptions!$B$79)),IF($D$313=1,$AA$313&gt;=INDEX($AA$306:$AA$369,1+$A$313-Assumptions!$B$80),$AA$313&gt;INDEX($AA$306:$AA$369,1+$A$313+Assumptions!$B$80)),IF($E$313=1,$AB$313&gt;=INDEX($AB$306:$AB$369,1+$A$313-Assumptions!$B$81),$AB$313&gt;INDEX($AB$306:$AB$369,1+$A$313+Assumptions!$B$81)),IF($F$313=1,$AC$313&gt;=INDEX($AC$306:$AC$369,1+$A$313-Assumptions!$B$82),$AC$313&gt;INDEX($AC$306:$AC$369,1+$A$313+Assumptions!$B$82)),IF($G$313=1,$AD$313&gt;=INDEX($AD$306:$AD$369,1+$A$313-Assumptions!$B$83),$AD$313&gt;INDEX($AD$306:$AD$369,1+$A$313+Assumptions!$B$83))),1,0)</f>
        <v>0</v>
      </c>
      <c r="AK313" s="16"/>
      <c r="AL313" s="16"/>
    </row>
    <row r="314" customFormat="false" ht="23.85" hidden="true" customHeight="false" outlineLevel="0" collapsed="false">
      <c r="A314" s="6" t="n">
        <f aca="false">ROW()-ROW($A$306)+Assumptions!$B$4</f>
        <v>8</v>
      </c>
      <c r="B314" s="18" t="n">
        <f aca="false">MOD(QUOTIENT($A$314,Assumptions!$B$78),2)</f>
        <v>0</v>
      </c>
      <c r="C314" s="18" t="n">
        <f aca="false">MOD(QUOTIENT($A$314,Assumptions!$B$79),2)</f>
        <v>0</v>
      </c>
      <c r="D314" s="18" t="n">
        <f aca="false">MOD(QUOTIENT($A$314,Assumptions!$B$80),2)</f>
        <v>1</v>
      </c>
      <c r="E314" s="18" t="n">
        <f aca="false">MOD(QUOTIENT($A$314,Assumptions!$B$81),2)</f>
        <v>0</v>
      </c>
      <c r="F314" s="18" t="n">
        <f aca="false">MOD(QUOTIENT($A$314,Assumptions!$B$82),2)</f>
        <v>0</v>
      </c>
      <c r="G314" s="18" t="n">
        <f aca="false">MOD(QUOTIENT($A$314,Assumptions!$B$83),2)</f>
        <v>0</v>
      </c>
      <c r="H314" s="18" t="n">
        <f aca="false">IF($B$314=1,MIN(Assumptions!$B$66,MAX(Assumptions!$B$4,Assumptions!$B$25-(Assumptions!$B$4))),Assumptions!$B$4)</f>
        <v>0</v>
      </c>
      <c r="I314" s="18" t="n">
        <f aca="false">IF($C$314=1,MIN(Assumptions!$B$61,MAX(Assumptions!$B$4,Assumptions!$B$25-($H$314))),Assumptions!$B$4)</f>
        <v>0</v>
      </c>
      <c r="J314" s="18" t="n">
        <f aca="false">IF($D$314=1,MIN(Assumptions!$B$56,MAX(Assumptions!$B$4,Assumptions!$B$25-($H$314+$I$314))),Assumptions!$B$4)</f>
        <v>60000000</v>
      </c>
      <c r="K314" s="18" t="n">
        <f aca="false">IF($E$314=1,MIN(Assumptions!$B$51,MAX(Assumptions!$B$4,Assumptions!$B$25-($H$314+$I$314+$J$314))),Assumptions!$B$4)</f>
        <v>0</v>
      </c>
      <c r="L314" s="18" t="n">
        <f aca="false">IF($F$314=1,MIN(Assumptions!$B$46,MAX(Assumptions!$B$4,Assumptions!$B$25-($H$314+$I$314+$J$314+$K$314))),Assumptions!$B$4)</f>
        <v>0</v>
      </c>
      <c r="M314" s="18" t="n">
        <f aca="false">IF($G$314=1,MIN(Assumptions!$B$41,MAX(Assumptions!$B$4,Assumptions!$B$25-($H$314+$I$314+$J$314+$K$314+$L$314))),Assumptions!$B$4)</f>
        <v>0</v>
      </c>
      <c r="N314" s="18" t="n">
        <f aca="false">MAX(Assumptions!$B$4,Assumptions!$B$25-($H$314+$I$314+$J$314+$K$314+$L$314+$M$314))</f>
        <v>1140000000</v>
      </c>
      <c r="O314" s="18" t="n">
        <f aca="false">$J$112+$O$112+Assumptions!$B$20+IF($B$314=0,$AI$112,Assumptions!$B$4)+IF($C$314=0,$AF$112,Assumptions!$B$4)+IF($D$314=0,$AC$112,Assumptions!$B$4)+IF($E$314=0,$Z$112,Assumptions!$B$4)+IF($F$314=0,$W$112,Assumptions!$B$4)+IF($G$314=0,$T$112,Assumptions!$B$4)</f>
        <v>30147484.4666011</v>
      </c>
      <c r="P314" s="18" t="n">
        <f aca="false">IF(($N$314+Assumptions!$B$14*Assumptions!$B$13)&gt;($C$6*Assumptions!$B$7/Assumptions!$B$11),($C$6*Assumptions!$B$7/Assumptions!$B$11)*($O$314+Assumptions!$B$14)/($N$314+Assumptions!$B$14*Assumptions!$B$13-($C$6*Assumptions!$B$7/Assumptions!$B$11)),NA())</f>
        <v>2791708.88550508</v>
      </c>
      <c r="Q314" s="18" t="n">
        <f aca="false">IFERROR(($N$314+Assumptions!$B$14*Assumptions!$B$13)/($O$314+Assumptions!$B$14+$P$314),NA())</f>
        <v>32.2383184247082</v>
      </c>
      <c r="R314" s="18" t="n">
        <f aca="false">AND(ISNUMBER($P$314),$P$314&gt;Assumptions!$B$4,$Q$314&gt;Assumptions!$B$13)</f>
        <v>1</v>
      </c>
      <c r="S314" s="18" t="n">
        <f aca="false">IF($N$314&gt;($C$6*Assumptions!$B$7/Assumptions!$B$11),($C$6*Assumptions!$B$7/Assumptions!$B$11)*$O$314/($N$314-($C$6*Assumptions!$B$7/Assumptions!$B$11)),NA())</f>
        <v>2584070.09713723</v>
      </c>
      <c r="T314" s="18" t="n">
        <f aca="false">IFERROR($N$314/($O$314+$S$314),NA())</f>
        <v>34.8287765489437</v>
      </c>
      <c r="U314" s="18" t="n">
        <f aca="false">AND(ISNUMBER($S$314),$S$314&gt;Assumptions!$B$4,$T$314&lt;=Assumptions!$B$13)</f>
        <v>0</v>
      </c>
      <c r="V314" s="18" t="n">
        <f aca="false">IF($R$314,$P$314,IF($U$314,$S$314,NA()))</f>
        <v>2791708.88550508</v>
      </c>
      <c r="W314" s="18" t="n">
        <f aca="false">IF($R$314,$Q$314,IF($U$314,$T$314,NA()))</f>
        <v>32.2383184247082</v>
      </c>
      <c r="X314" s="18" t="n">
        <f aca="false">$R$314</f>
        <v>1</v>
      </c>
      <c r="Y314" s="18" t="n">
        <f aca="false">IF($B$314=1,$H$314,$AI$112*$W$314)</f>
        <v>197727932.101409</v>
      </c>
      <c r="Z314" s="18" t="n">
        <f aca="false">IF($C$314=1,$I$314,$AF$112*$W$314)</f>
        <v>55890004.590097</v>
      </c>
      <c r="AA314" s="18" t="n">
        <f aca="false">IF($D$314=1,$J$314,$AC$112*$W$314)</f>
        <v>60000000</v>
      </c>
      <c r="AB314" s="18" t="n">
        <f aca="false">IF($E$314=1,$K$314,$Z$112*$W$314)</f>
        <v>96714955.2741247</v>
      </c>
      <c r="AC314" s="18" t="n">
        <f aca="false">IF($F$314=1,$L$314,$W$112*$W$314)</f>
        <v>161191592.123541</v>
      </c>
      <c r="AD314" s="18" t="n">
        <f aca="false">IF($G$314=1,$M$314,$T$112*$W$314)</f>
        <v>161191592.123541</v>
      </c>
      <c r="AE314" s="18" t="n">
        <f aca="false">($C$6*Assumptions!$B$7/Assumptions!$B$11)</f>
        <v>90000000</v>
      </c>
      <c r="AF314" s="18" t="n">
        <f aca="false">($J$112+$O$112)*$W$314</f>
        <v>9043261.90314266</v>
      </c>
      <c r="AG314" s="18" t="n">
        <f aca="false">Assumptions!$B$20*$W$314</f>
        <v>290144865.822374</v>
      </c>
      <c r="AH314" s="18" t="n">
        <f aca="false">IF($R$314,Assumptions!$B$14*($W$314-Assumptions!$B$13),Assumptions!$B$4)</f>
        <v>78095796.0617705</v>
      </c>
      <c r="AI314" s="18" t="n">
        <f aca="false">$Y$314+$Z$314+$AA$314+$AB$314+$AC$314+$AD$314+$AE$314+$AF$314+$AG$314+$AH$314</f>
        <v>1200000000</v>
      </c>
      <c r="AJ314" s="18" t="n">
        <f aca="false">IF(AND(ISNUMBER($V$314),($C$6*Assumptions!$B$7/Assumptions!$B$11)&gt;=Assumptions!$B$67,IF($B$314=1,$Y$314&gt;=INDEX($Y$306:$Y$369,1+$A$314-Assumptions!$B$78),$Y$314&gt;INDEX($Y$306:$Y$369,1+$A$314+Assumptions!$B$78)),IF($C$314=1,$Z$314&gt;=INDEX($Z$306:$Z$369,1+$A$314-Assumptions!$B$79),$Z$314&gt;INDEX($Z$306:$Z$369,1+$A$314+Assumptions!$B$79)),IF($D$314=1,$AA$314&gt;=INDEX($AA$306:$AA$369,1+$A$314-Assumptions!$B$80),$AA$314&gt;INDEX($AA$306:$AA$369,1+$A$314+Assumptions!$B$80)),IF($E$314=1,$AB$314&gt;=INDEX($AB$306:$AB$369,1+$A$314-Assumptions!$B$81),$AB$314&gt;INDEX($AB$306:$AB$369,1+$A$314+Assumptions!$B$81)),IF($F$314=1,$AC$314&gt;=INDEX($AC$306:$AC$369,1+$A$314-Assumptions!$B$82),$AC$314&gt;INDEX($AC$306:$AC$369,1+$A$314+Assumptions!$B$82)),IF($G$314=1,$AD$314&gt;=INDEX($AD$306:$AD$369,1+$A$314-Assumptions!$B$83),$AD$314&gt;INDEX($AD$306:$AD$369,1+$A$314+Assumptions!$B$83))),1,0)</f>
        <v>0</v>
      </c>
      <c r="AK314" s="16"/>
      <c r="AL314" s="16"/>
    </row>
    <row r="315" customFormat="false" ht="23.85" hidden="true" customHeight="false" outlineLevel="0" collapsed="false">
      <c r="A315" s="6" t="n">
        <f aca="false">ROW()-ROW($A$306)+Assumptions!$B$4</f>
        <v>9</v>
      </c>
      <c r="B315" s="18" t="n">
        <f aca="false">MOD(QUOTIENT($A$315,Assumptions!$B$78),2)</f>
        <v>0</v>
      </c>
      <c r="C315" s="18" t="n">
        <f aca="false">MOD(QUOTIENT($A$315,Assumptions!$B$79),2)</f>
        <v>0</v>
      </c>
      <c r="D315" s="18" t="n">
        <f aca="false">MOD(QUOTIENT($A$315,Assumptions!$B$80),2)</f>
        <v>1</v>
      </c>
      <c r="E315" s="18" t="n">
        <f aca="false">MOD(QUOTIENT($A$315,Assumptions!$B$81),2)</f>
        <v>0</v>
      </c>
      <c r="F315" s="18" t="n">
        <f aca="false">MOD(QUOTIENT($A$315,Assumptions!$B$82),2)</f>
        <v>0</v>
      </c>
      <c r="G315" s="18" t="n">
        <f aca="false">MOD(QUOTIENT($A$315,Assumptions!$B$83),2)</f>
        <v>1</v>
      </c>
      <c r="H315" s="18" t="n">
        <f aca="false">IF($B$315=1,MIN(Assumptions!$B$66,MAX(Assumptions!$B$4,Assumptions!$B$25-(Assumptions!$B$4))),Assumptions!$B$4)</f>
        <v>0</v>
      </c>
      <c r="I315" s="18" t="n">
        <f aca="false">IF($C$315=1,MIN(Assumptions!$B$61,MAX(Assumptions!$B$4,Assumptions!$B$25-($H$315))),Assumptions!$B$4)</f>
        <v>0</v>
      </c>
      <c r="J315" s="18" t="n">
        <f aca="false">IF($D$315=1,MIN(Assumptions!$B$56,MAX(Assumptions!$B$4,Assumptions!$B$25-($H$315+$I$315))),Assumptions!$B$4)</f>
        <v>60000000</v>
      </c>
      <c r="K315" s="18" t="n">
        <f aca="false">IF($E$315=1,MIN(Assumptions!$B$51,MAX(Assumptions!$B$4,Assumptions!$B$25-($H$315+$I$315+$J$315))),Assumptions!$B$4)</f>
        <v>0</v>
      </c>
      <c r="L315" s="18" t="n">
        <f aca="false">IF($F$315=1,MIN(Assumptions!$B$46,MAX(Assumptions!$B$4,Assumptions!$B$25-($H$315+$I$315+$J$315+$K$315))),Assumptions!$B$4)</f>
        <v>0</v>
      </c>
      <c r="M315" s="18" t="n">
        <f aca="false">IF($G$315=1,MIN(Assumptions!$B$41,MAX(Assumptions!$B$4,Assumptions!$B$25-($H$315+$I$315+$J$315+$K$315+$L$315))),Assumptions!$B$4)</f>
        <v>5000000</v>
      </c>
      <c r="N315" s="18" t="n">
        <f aca="false">MAX(Assumptions!$B$4,Assumptions!$B$25-($H$315+$I$315+$J$315+$K$315+$L$315+$M$315))</f>
        <v>1135000000</v>
      </c>
      <c r="O315" s="18" t="n">
        <f aca="false">$J$112+$O$112+Assumptions!$B$20+IF($B$315=0,$AI$112,Assumptions!$B$4)+IF($C$315=0,$AF$112,Assumptions!$B$4)+IF($D$315=0,$AC$112,Assumptions!$B$4)+IF($E$315=0,$Z$112,Assumptions!$B$4)+IF($F$315=0,$W$112,Assumptions!$B$4)+IF($G$315=0,$T$112,Assumptions!$B$4)</f>
        <v>25147484.4666011</v>
      </c>
      <c r="P315" s="18" t="n">
        <f aca="false">IF(($N$315+Assumptions!$B$14*Assumptions!$B$13)&gt;($C$6*Assumptions!$B$7/Assumptions!$B$11),($C$6*Assumptions!$B$7/Assumptions!$B$11)*($O$315+Assumptions!$B$14)/($N$315+Assumptions!$B$14*Assumptions!$B$13-($C$6*Assumptions!$B$7/Assumptions!$B$11)),NA())</f>
        <v>2375440.19283446</v>
      </c>
      <c r="Q315" s="18" t="n">
        <f aca="false">IFERROR(($N$315+Assumptions!$B$14*Assumptions!$B$13)/($O$315+Assumptions!$B$14+$P$315),NA())</f>
        <v>37.8877145682245</v>
      </c>
      <c r="R315" s="18" t="n">
        <f aca="false">AND(ISNUMBER($P$315),$P$315&gt;Assumptions!$B$4,$Q$315&gt;Assumptions!$B$13)</f>
        <v>1</v>
      </c>
      <c r="S315" s="18" t="n">
        <f aca="false">IF($N$315&gt;($C$6*Assumptions!$B$7/Assumptions!$B$11),($C$6*Assumptions!$B$7/Assumptions!$B$11)*$O$315/($N$315-($C$6*Assumptions!$B$7/Assumptions!$B$11)),NA())</f>
        <v>2165812.05932449</v>
      </c>
      <c r="T315" s="18" t="n">
        <f aca="false">IFERROR($N$315/($O$315+$S$315),NA())</f>
        <v>41.5548521915935</v>
      </c>
      <c r="U315" s="18" t="n">
        <f aca="false">AND(ISNUMBER($S$315),$S$315&gt;Assumptions!$B$4,$T$315&lt;=Assumptions!$B$13)</f>
        <v>0</v>
      </c>
      <c r="V315" s="18" t="n">
        <f aca="false">IF($R$315,$P$315,IF($U$315,$S$315,NA()))</f>
        <v>2375440.19283446</v>
      </c>
      <c r="W315" s="18" t="n">
        <f aca="false">IF($R$315,$Q$315,IF($U$315,$T$315,NA()))</f>
        <v>37.8877145682245</v>
      </c>
      <c r="X315" s="18" t="n">
        <f aca="false">$R$315</f>
        <v>1</v>
      </c>
      <c r="Y315" s="18" t="n">
        <f aca="false">IF($B$315=1,$H$315,$AI$112*$W$315)</f>
        <v>232377488.023129</v>
      </c>
      <c r="Z315" s="18" t="n">
        <f aca="false">IF($C$315=1,$I$315,$AF$112*$W$315)</f>
        <v>65684087.8990578</v>
      </c>
      <c r="AA315" s="18" t="n">
        <f aca="false">IF($D$315=1,$J$315,$AC$112*$W$315)</f>
        <v>60000000</v>
      </c>
      <c r="AB315" s="18" t="n">
        <f aca="false">IF($E$315=1,$K$315,$Z$112*$W$315)</f>
        <v>113663143.704673</v>
      </c>
      <c r="AC315" s="18" t="n">
        <f aca="false">IF($F$315=1,$L$315,$W$112*$W$315)</f>
        <v>189438572.841122</v>
      </c>
      <c r="AD315" s="18" t="n">
        <f aca="false">IF($G$315=1,$M$315,$T$112*$W$315)</f>
        <v>5000000</v>
      </c>
      <c r="AE315" s="18" t="n">
        <f aca="false">($C$6*Assumptions!$B$7/Assumptions!$B$11)</f>
        <v>90000000</v>
      </c>
      <c r="AF315" s="18" t="n">
        <f aca="false">($J$112+$O$112)*$W$315</f>
        <v>10627989.9974364</v>
      </c>
      <c r="AG315" s="18" t="n">
        <f aca="false">Assumptions!$B$20*$W$315</f>
        <v>340989431.11402</v>
      </c>
      <c r="AH315" s="18" t="n">
        <f aca="false">IF($R$315,Assumptions!$B$14*($W$315-Assumptions!$B$13),Assumptions!$B$4)</f>
        <v>92219286.4205611</v>
      </c>
      <c r="AI315" s="18" t="n">
        <f aca="false">$Y$315+$Z$315+$AA$315+$AB$315+$AC$315+$AD$315+$AE$315+$AF$315+$AG$315+$AH$315</f>
        <v>1200000000</v>
      </c>
      <c r="AJ315" s="18" t="n">
        <f aca="false">IF(AND(ISNUMBER($V$315),($C$6*Assumptions!$B$7/Assumptions!$B$11)&gt;=Assumptions!$B$67,IF($B$315=1,$Y$315&gt;=INDEX($Y$306:$Y$369,1+$A$315-Assumptions!$B$78),$Y$315&gt;INDEX($Y$306:$Y$369,1+$A$315+Assumptions!$B$78)),IF($C$315=1,$Z$315&gt;=INDEX($Z$306:$Z$369,1+$A$315-Assumptions!$B$79),$Z$315&gt;INDEX($Z$306:$Z$369,1+$A$315+Assumptions!$B$79)),IF($D$315=1,$AA$315&gt;=INDEX($AA$306:$AA$369,1+$A$315-Assumptions!$B$80),$AA$315&gt;INDEX($AA$306:$AA$369,1+$A$315+Assumptions!$B$80)),IF($E$315=1,$AB$315&gt;=INDEX($AB$306:$AB$369,1+$A$315-Assumptions!$B$81),$AB$315&gt;INDEX($AB$306:$AB$369,1+$A$315+Assumptions!$B$81)),IF($F$315=1,$AC$315&gt;=INDEX($AC$306:$AC$369,1+$A$315-Assumptions!$B$82),$AC$315&gt;INDEX($AC$306:$AC$369,1+$A$315+Assumptions!$B$82)),IF($G$315=1,$AD$315&gt;=INDEX($AD$306:$AD$369,1+$A$315-Assumptions!$B$83),$AD$315&gt;INDEX($AD$306:$AD$369,1+$A$315+Assumptions!$B$83))),1,0)</f>
        <v>0</v>
      </c>
      <c r="AK315" s="16"/>
      <c r="AL315" s="16"/>
    </row>
    <row r="316" customFormat="false" ht="23.85" hidden="true" customHeight="false" outlineLevel="0" collapsed="false">
      <c r="A316" s="6" t="n">
        <f aca="false">ROW()-ROW($A$306)+Assumptions!$B$4</f>
        <v>10</v>
      </c>
      <c r="B316" s="18" t="n">
        <f aca="false">MOD(QUOTIENT($A$316,Assumptions!$B$78),2)</f>
        <v>0</v>
      </c>
      <c r="C316" s="18" t="n">
        <f aca="false">MOD(QUOTIENT($A$316,Assumptions!$B$79),2)</f>
        <v>0</v>
      </c>
      <c r="D316" s="18" t="n">
        <f aca="false">MOD(QUOTIENT($A$316,Assumptions!$B$80),2)</f>
        <v>1</v>
      </c>
      <c r="E316" s="18" t="n">
        <f aca="false">MOD(QUOTIENT($A$316,Assumptions!$B$81),2)</f>
        <v>0</v>
      </c>
      <c r="F316" s="18" t="n">
        <f aca="false">MOD(QUOTIENT($A$316,Assumptions!$B$82),2)</f>
        <v>1</v>
      </c>
      <c r="G316" s="18" t="n">
        <f aca="false">MOD(QUOTIENT($A$316,Assumptions!$B$83),2)</f>
        <v>0</v>
      </c>
      <c r="H316" s="18" t="n">
        <f aca="false">IF($B$316=1,MIN(Assumptions!$B$66,MAX(Assumptions!$B$4,Assumptions!$B$25-(Assumptions!$B$4))),Assumptions!$B$4)</f>
        <v>0</v>
      </c>
      <c r="I316" s="18" t="n">
        <f aca="false">IF($C$316=1,MIN(Assumptions!$B$61,MAX(Assumptions!$B$4,Assumptions!$B$25-($H$316))),Assumptions!$B$4)</f>
        <v>0</v>
      </c>
      <c r="J316" s="18" t="n">
        <f aca="false">IF($D$316=1,MIN(Assumptions!$B$56,MAX(Assumptions!$B$4,Assumptions!$B$25-($H$316+$I$316))),Assumptions!$B$4)</f>
        <v>60000000</v>
      </c>
      <c r="K316" s="18" t="n">
        <f aca="false">IF($E$316=1,MIN(Assumptions!$B$51,MAX(Assumptions!$B$4,Assumptions!$B$25-($H$316+$I$316+$J$316))),Assumptions!$B$4)</f>
        <v>0</v>
      </c>
      <c r="L316" s="18" t="n">
        <f aca="false">IF($F$316=1,MIN(Assumptions!$B$46,MAX(Assumptions!$B$4,Assumptions!$B$25-($H$316+$I$316+$J$316+$K$316))),Assumptions!$B$4)</f>
        <v>15000000</v>
      </c>
      <c r="M316" s="18" t="n">
        <f aca="false">IF($G$316=1,MIN(Assumptions!$B$41,MAX(Assumptions!$B$4,Assumptions!$B$25-($H$316+$I$316+$J$316+$K$316+$L$316))),Assumptions!$B$4)</f>
        <v>0</v>
      </c>
      <c r="N316" s="18" t="n">
        <f aca="false">MAX(Assumptions!$B$4,Assumptions!$B$25-($H$316+$I$316+$J$316+$K$316+$L$316+$M$316))</f>
        <v>1125000000</v>
      </c>
      <c r="O316" s="18" t="n">
        <f aca="false">$J$112+$O$112+Assumptions!$B$20+IF($B$316=0,$AI$112,Assumptions!$B$4)+IF($C$316=0,$AF$112,Assumptions!$B$4)+IF($D$316=0,$AC$112,Assumptions!$B$4)+IF($E$316=0,$Z$112,Assumptions!$B$4)+IF($F$316=0,$W$112,Assumptions!$B$4)+IF($G$316=0,$T$112,Assumptions!$B$4)</f>
        <v>25147484.4666011</v>
      </c>
      <c r="P316" s="18" t="n">
        <f aca="false">IF(($N$316+Assumptions!$B$14*Assumptions!$B$13)&gt;($C$6*Assumptions!$B$7/Assumptions!$B$11),($C$6*Assumptions!$B$7/Assumptions!$B$11)*($O$316+Assumptions!$B$14)/($N$316+Assumptions!$B$14*Assumptions!$B$13-($C$6*Assumptions!$B$7/Assumptions!$B$11)),NA())</f>
        <v>2398336.00192202</v>
      </c>
      <c r="Q316" s="18" t="n">
        <f aca="false">IFERROR(($N$316+Assumptions!$B$14*Assumptions!$B$13)/($O$316+Assumptions!$B$14+$P$316),NA())</f>
        <v>37.5260180091006</v>
      </c>
      <c r="R316" s="18" t="n">
        <f aca="false">AND(ISNUMBER($P$316),$P$316&gt;Assumptions!$B$4,$Q$316&gt;Assumptions!$B$13)</f>
        <v>1</v>
      </c>
      <c r="S316" s="18" t="n">
        <f aca="false">IF($N$316&gt;($C$6*Assumptions!$B$7/Assumptions!$B$11),($C$6*Assumptions!$B$7/Assumptions!$B$11)*$O$316/($N$316-($C$6*Assumptions!$B$7/Assumptions!$B$11)),NA())</f>
        <v>2186737.77970444</v>
      </c>
      <c r="T316" s="18" t="n">
        <f aca="false">IFERROR($N$316/($O$316+$S$316),NA())</f>
        <v>41.1571981036357</v>
      </c>
      <c r="U316" s="18" t="n">
        <f aca="false">AND(ISNUMBER($S$316),$S$316&gt;Assumptions!$B$4,$T$316&lt;=Assumptions!$B$13)</f>
        <v>0</v>
      </c>
      <c r="V316" s="18" t="n">
        <f aca="false">IF($R$316,$P$316,IF($U$316,$S$316,NA()))</f>
        <v>2398336.00192202</v>
      </c>
      <c r="W316" s="18" t="n">
        <f aca="false">IF($R$316,$Q$316,IF($U$316,$T$316,NA()))</f>
        <v>37.5260180091006</v>
      </c>
      <c r="X316" s="18" t="n">
        <f aca="false">$R$316</f>
        <v>1</v>
      </c>
      <c r="Y316" s="18" t="n">
        <f aca="false">IF($B$316=1,$H$316,$AI$112*$W$316)</f>
        <v>230159087.182813</v>
      </c>
      <c r="Z316" s="18" t="n">
        <f aca="false">IF($C$316=1,$I$316,$AF$112*$W$316)</f>
        <v>65057032.1673245</v>
      </c>
      <c r="AA316" s="18" t="n">
        <f aca="false">IF($D$316=1,$J$316,$AC$112*$W$316)</f>
        <v>60000000</v>
      </c>
      <c r="AB316" s="18" t="n">
        <f aca="false">IF($E$316=1,$K$316,$Z$112*$W$316)</f>
        <v>112578054.027302</v>
      </c>
      <c r="AC316" s="18" t="n">
        <f aca="false">IF($F$316=1,$L$316,$W$112*$W$316)</f>
        <v>15000000</v>
      </c>
      <c r="AD316" s="18" t="n">
        <f aca="false">IF($G$316=1,$M$316,$T$112*$W$316)</f>
        <v>187630090.045503</v>
      </c>
      <c r="AE316" s="18" t="n">
        <f aca="false">($C$6*Assumptions!$B$7/Assumptions!$B$11)</f>
        <v>90000000</v>
      </c>
      <c r="AF316" s="18" t="n">
        <f aca="false">($J$112+$O$112)*$W$316</f>
        <v>10526529.4724012</v>
      </c>
      <c r="AG316" s="18" t="n">
        <f aca="false">Assumptions!$B$20*$W$316</f>
        <v>337734162.081905</v>
      </c>
      <c r="AH316" s="18" t="n">
        <f aca="false">IF($R$316,Assumptions!$B$14*($W$316-Assumptions!$B$13),Assumptions!$B$4)</f>
        <v>91315045.0227515</v>
      </c>
      <c r="AI316" s="18" t="n">
        <f aca="false">$Y$316+$Z$316+$AA$316+$AB$316+$AC$316+$AD$316+$AE$316+$AF$316+$AG$316+$AH$316</f>
        <v>1200000000</v>
      </c>
      <c r="AJ316" s="18" t="n">
        <f aca="false">IF(AND(ISNUMBER($V$316),($C$6*Assumptions!$B$7/Assumptions!$B$11)&gt;=Assumptions!$B$67,IF($B$316=1,$Y$316&gt;=INDEX($Y$306:$Y$369,1+$A$316-Assumptions!$B$78),$Y$316&gt;INDEX($Y$306:$Y$369,1+$A$316+Assumptions!$B$78)),IF($C$316=1,$Z$316&gt;=INDEX($Z$306:$Z$369,1+$A$316-Assumptions!$B$79),$Z$316&gt;INDEX($Z$306:$Z$369,1+$A$316+Assumptions!$B$79)),IF($D$316=1,$AA$316&gt;=INDEX($AA$306:$AA$369,1+$A$316-Assumptions!$B$80),$AA$316&gt;INDEX($AA$306:$AA$369,1+$A$316+Assumptions!$B$80)),IF($E$316=1,$AB$316&gt;=INDEX($AB$306:$AB$369,1+$A$316-Assumptions!$B$81),$AB$316&gt;INDEX($AB$306:$AB$369,1+$A$316+Assumptions!$B$81)),IF($F$316=1,$AC$316&gt;=INDEX($AC$306:$AC$369,1+$A$316-Assumptions!$B$82),$AC$316&gt;INDEX($AC$306:$AC$369,1+$A$316+Assumptions!$B$82)),IF($G$316=1,$AD$316&gt;=INDEX($AD$306:$AD$369,1+$A$316-Assumptions!$B$83),$AD$316&gt;INDEX($AD$306:$AD$369,1+$A$316+Assumptions!$B$83))),1,0)</f>
        <v>0</v>
      </c>
      <c r="AK316" s="16"/>
      <c r="AL316" s="16"/>
    </row>
    <row r="317" customFormat="false" ht="23.85" hidden="true" customHeight="false" outlineLevel="0" collapsed="false">
      <c r="A317" s="6" t="n">
        <f aca="false">ROW()-ROW($A$306)+Assumptions!$B$4</f>
        <v>11</v>
      </c>
      <c r="B317" s="18" t="n">
        <f aca="false">MOD(QUOTIENT($A$317,Assumptions!$B$78),2)</f>
        <v>0</v>
      </c>
      <c r="C317" s="18" t="n">
        <f aca="false">MOD(QUOTIENT($A$317,Assumptions!$B$79),2)</f>
        <v>0</v>
      </c>
      <c r="D317" s="18" t="n">
        <f aca="false">MOD(QUOTIENT($A$317,Assumptions!$B$80),2)</f>
        <v>1</v>
      </c>
      <c r="E317" s="18" t="n">
        <f aca="false">MOD(QUOTIENT($A$317,Assumptions!$B$81),2)</f>
        <v>0</v>
      </c>
      <c r="F317" s="18" t="n">
        <f aca="false">MOD(QUOTIENT($A$317,Assumptions!$B$82),2)</f>
        <v>1</v>
      </c>
      <c r="G317" s="18" t="n">
        <f aca="false">MOD(QUOTIENT($A$317,Assumptions!$B$83),2)</f>
        <v>1</v>
      </c>
      <c r="H317" s="18" t="n">
        <f aca="false">IF($B$317=1,MIN(Assumptions!$B$66,MAX(Assumptions!$B$4,Assumptions!$B$25-(Assumptions!$B$4))),Assumptions!$B$4)</f>
        <v>0</v>
      </c>
      <c r="I317" s="18" t="n">
        <f aca="false">IF($C$317=1,MIN(Assumptions!$B$61,MAX(Assumptions!$B$4,Assumptions!$B$25-($H$317))),Assumptions!$B$4)</f>
        <v>0</v>
      </c>
      <c r="J317" s="18" t="n">
        <f aca="false">IF($D$317=1,MIN(Assumptions!$B$56,MAX(Assumptions!$B$4,Assumptions!$B$25-($H$317+$I$317))),Assumptions!$B$4)</f>
        <v>60000000</v>
      </c>
      <c r="K317" s="18" t="n">
        <f aca="false">IF($E$317=1,MIN(Assumptions!$B$51,MAX(Assumptions!$B$4,Assumptions!$B$25-($H$317+$I$317+$J$317))),Assumptions!$B$4)</f>
        <v>0</v>
      </c>
      <c r="L317" s="18" t="n">
        <f aca="false">IF($F$317=1,MIN(Assumptions!$B$46,MAX(Assumptions!$B$4,Assumptions!$B$25-($H$317+$I$317+$J$317+$K$317))),Assumptions!$B$4)</f>
        <v>15000000</v>
      </c>
      <c r="M317" s="18" t="n">
        <f aca="false">IF($G$317=1,MIN(Assumptions!$B$41,MAX(Assumptions!$B$4,Assumptions!$B$25-($H$317+$I$317+$J$317+$K$317+$L$317))),Assumptions!$B$4)</f>
        <v>5000000</v>
      </c>
      <c r="N317" s="18" t="n">
        <f aca="false">MAX(Assumptions!$B$4,Assumptions!$B$25-($H$317+$I$317+$J$317+$K$317+$L$317+$M$317))</f>
        <v>1120000000</v>
      </c>
      <c r="O317" s="18" t="n">
        <f aca="false">$J$112+$O$112+Assumptions!$B$20+IF($B$317=0,$AI$112,Assumptions!$B$4)+IF($C$317=0,$AF$112,Assumptions!$B$4)+IF($D$317=0,$AC$112,Assumptions!$B$4)+IF($E$317=0,$Z$112,Assumptions!$B$4)+IF($F$317=0,$W$112,Assumptions!$B$4)+IF($G$317=0,$T$112,Assumptions!$B$4)</f>
        <v>20147484.4666011</v>
      </c>
      <c r="P317" s="18" t="n">
        <f aca="false">IF(($N$317+Assumptions!$B$14*Assumptions!$B$13)&gt;($C$6*Assumptions!$B$7/Assumptions!$B$11),($C$6*Assumptions!$B$7/Assumptions!$B$11)*($O$317+Assumptions!$B$14)/($N$317+Assumptions!$B$14*Assumptions!$B$13-($C$6*Assumptions!$B$7/Assumptions!$B$11)),NA())</f>
        <v>1974114.86875941</v>
      </c>
      <c r="Q317" s="18" t="n">
        <f aca="false">IFERROR(($N$317+Assumptions!$B$14*Assumptions!$B$13)/($O$317+Assumptions!$B$14+$P$317),NA())</f>
        <v>45.5900522427848</v>
      </c>
      <c r="R317" s="18" t="n">
        <f aca="false">AND(ISNUMBER($P$317),$P$317&gt;Assumptions!$B$4,$Q$317&gt;Assumptions!$B$13)</f>
        <v>1</v>
      </c>
      <c r="S317" s="18" t="n">
        <f aca="false">IF($N$317&gt;($C$6*Assumptions!$B$7/Assumptions!$B$11),($C$6*Assumptions!$B$7/Assumptions!$B$11)*$O$317/($N$317-($C$6*Assumptions!$B$7/Assumptions!$B$11)),NA())</f>
        <v>1760459.80776126</v>
      </c>
      <c r="T317" s="18" t="n">
        <f aca="false">IFERROR($N$317/($O$317+$S$317),NA())</f>
        <v>51.1230075252052</v>
      </c>
      <c r="U317" s="18" t="n">
        <f aca="false">AND(ISNUMBER($S$317),$S$317&gt;Assumptions!$B$4,$T$317&lt;=Assumptions!$B$13)</f>
        <v>0</v>
      </c>
      <c r="V317" s="18" t="n">
        <f aca="false">IF($R$317,$P$317,IF($U$317,$S$317,NA()))</f>
        <v>1974114.86875941</v>
      </c>
      <c r="W317" s="18" t="n">
        <f aca="false">IF($R$317,$Q$317,IF($U$317,$T$317,NA()))</f>
        <v>45.5900522427848</v>
      </c>
      <c r="X317" s="18" t="n">
        <f aca="false">$R$317</f>
        <v>1</v>
      </c>
      <c r="Y317" s="18" t="n">
        <f aca="false">IF($B$317=1,$H$317,$AI$112*$W$317)</f>
        <v>279618391.865383</v>
      </c>
      <c r="Z317" s="18" t="n">
        <f aca="false">IF($C$317=1,$I$317,$AF$112*$W$317)</f>
        <v>79037256.0858861</v>
      </c>
      <c r="AA317" s="18" t="n">
        <f aca="false">IF($D$317=1,$J$317,$AC$112*$W$317)</f>
        <v>60000000</v>
      </c>
      <c r="AB317" s="18" t="n">
        <f aca="false">IF($E$317=1,$K$317,$Z$112*$W$317)</f>
        <v>136770156.728355</v>
      </c>
      <c r="AC317" s="18" t="n">
        <f aca="false">IF($F$317=1,$L$317,$W$112*$W$317)</f>
        <v>15000000</v>
      </c>
      <c r="AD317" s="18" t="n">
        <f aca="false">IF($G$317=1,$M$317,$T$112*$W$317)</f>
        <v>5000000</v>
      </c>
      <c r="AE317" s="18" t="n">
        <f aca="false">($C$6*Assumptions!$B$7/Assumptions!$B$11)</f>
        <v>90000000</v>
      </c>
      <c r="AF317" s="18" t="n">
        <f aca="false">($J$112+$O$112)*$W$317</f>
        <v>12788594.528351</v>
      </c>
      <c r="AG317" s="18" t="n">
        <f aca="false">Assumptions!$B$20*$W$317</f>
        <v>410310470.185064</v>
      </c>
      <c r="AH317" s="18" t="n">
        <f aca="false">IF($R$317,Assumptions!$B$14*($W$317-Assumptions!$B$13),Assumptions!$B$4)</f>
        <v>111475130.606962</v>
      </c>
      <c r="AI317" s="18" t="n">
        <f aca="false">$Y$317+$Z$317+$AA$317+$AB$317+$AC$317+$AD$317+$AE$317+$AF$317+$AG$317+$AH$317</f>
        <v>1200000000</v>
      </c>
      <c r="AJ317" s="18" t="n">
        <f aca="false">IF(AND(ISNUMBER($V$317),($C$6*Assumptions!$B$7/Assumptions!$B$11)&gt;=Assumptions!$B$67,IF($B$317=1,$Y$317&gt;=INDEX($Y$306:$Y$369,1+$A$317-Assumptions!$B$78),$Y$317&gt;INDEX($Y$306:$Y$369,1+$A$317+Assumptions!$B$78)),IF($C$317=1,$Z$317&gt;=INDEX($Z$306:$Z$369,1+$A$317-Assumptions!$B$79),$Z$317&gt;INDEX($Z$306:$Z$369,1+$A$317+Assumptions!$B$79)),IF($D$317=1,$AA$317&gt;=INDEX($AA$306:$AA$369,1+$A$317-Assumptions!$B$80),$AA$317&gt;INDEX($AA$306:$AA$369,1+$A$317+Assumptions!$B$80)),IF($E$317=1,$AB$317&gt;=INDEX($AB$306:$AB$369,1+$A$317-Assumptions!$B$81),$AB$317&gt;INDEX($AB$306:$AB$369,1+$A$317+Assumptions!$B$81)),IF($F$317=1,$AC$317&gt;=INDEX($AC$306:$AC$369,1+$A$317-Assumptions!$B$82),$AC$317&gt;INDEX($AC$306:$AC$369,1+$A$317+Assumptions!$B$82)),IF($G$317=1,$AD$317&gt;=INDEX($AD$306:$AD$369,1+$A$317-Assumptions!$B$83),$AD$317&gt;INDEX($AD$306:$AD$369,1+$A$317+Assumptions!$B$83))),1,0)</f>
        <v>0</v>
      </c>
      <c r="AK317" s="16"/>
      <c r="AL317" s="16"/>
    </row>
    <row r="318" customFormat="false" ht="23.85" hidden="true" customHeight="false" outlineLevel="0" collapsed="false">
      <c r="A318" s="6" t="n">
        <f aca="false">ROW()-ROW($A$306)+Assumptions!$B$4</f>
        <v>12</v>
      </c>
      <c r="B318" s="18" t="n">
        <f aca="false">MOD(QUOTIENT($A$318,Assumptions!$B$78),2)</f>
        <v>0</v>
      </c>
      <c r="C318" s="18" t="n">
        <f aca="false">MOD(QUOTIENT($A$318,Assumptions!$B$79),2)</f>
        <v>0</v>
      </c>
      <c r="D318" s="18" t="n">
        <f aca="false">MOD(QUOTIENT($A$318,Assumptions!$B$80),2)</f>
        <v>1</v>
      </c>
      <c r="E318" s="18" t="n">
        <f aca="false">MOD(QUOTIENT($A$318,Assumptions!$B$81),2)</f>
        <v>1</v>
      </c>
      <c r="F318" s="18" t="n">
        <f aca="false">MOD(QUOTIENT($A$318,Assumptions!$B$82),2)</f>
        <v>0</v>
      </c>
      <c r="G318" s="18" t="n">
        <f aca="false">MOD(QUOTIENT($A$318,Assumptions!$B$83),2)</f>
        <v>0</v>
      </c>
      <c r="H318" s="18" t="n">
        <f aca="false">IF($B$318=1,MIN(Assumptions!$B$66,MAX(Assumptions!$B$4,Assumptions!$B$25-(Assumptions!$B$4))),Assumptions!$B$4)</f>
        <v>0</v>
      </c>
      <c r="I318" s="18" t="n">
        <f aca="false">IF($C$318=1,MIN(Assumptions!$B$61,MAX(Assumptions!$B$4,Assumptions!$B$25-($H$318))),Assumptions!$B$4)</f>
        <v>0</v>
      </c>
      <c r="J318" s="18" t="n">
        <f aca="false">IF($D$318=1,MIN(Assumptions!$B$56,MAX(Assumptions!$B$4,Assumptions!$B$25-($H$318+$I$318))),Assumptions!$B$4)</f>
        <v>60000000</v>
      </c>
      <c r="K318" s="18" t="n">
        <f aca="false">IF($E$318=1,MIN(Assumptions!$B$51,MAX(Assumptions!$B$4,Assumptions!$B$25-($H$318+$I$318+$J$318))),Assumptions!$B$4)</f>
        <v>30000000</v>
      </c>
      <c r="L318" s="18" t="n">
        <f aca="false">IF($F$318=1,MIN(Assumptions!$B$46,MAX(Assumptions!$B$4,Assumptions!$B$25-($H$318+$I$318+$J$318+$K$318))),Assumptions!$B$4)</f>
        <v>0</v>
      </c>
      <c r="M318" s="18" t="n">
        <f aca="false">IF($G$318=1,MIN(Assumptions!$B$41,MAX(Assumptions!$B$4,Assumptions!$B$25-($H$318+$I$318+$J$318+$K$318+$L$318))),Assumptions!$B$4)</f>
        <v>0</v>
      </c>
      <c r="N318" s="18" t="n">
        <f aca="false">MAX(Assumptions!$B$4,Assumptions!$B$25-($H$318+$I$318+$J$318+$K$318+$L$318+$M$318))</f>
        <v>1110000000</v>
      </c>
      <c r="O318" s="18" t="n">
        <f aca="false">$J$112+$O$112+Assumptions!$B$20+IF($B$318=0,$AI$112,Assumptions!$B$4)+IF($C$318=0,$AF$112,Assumptions!$B$4)+IF($D$318=0,$AC$112,Assumptions!$B$4)+IF($E$318=0,$Z$112,Assumptions!$B$4)+IF($F$318=0,$W$112,Assumptions!$B$4)+IF($G$318=0,$T$112,Assumptions!$B$4)</f>
        <v>27147484.4666011</v>
      </c>
      <c r="P318" s="18" t="n">
        <f aca="false">IF(($N$318+Assumptions!$B$14*Assumptions!$B$13)&gt;($C$6*Assumptions!$B$7/Assumptions!$B$11),($C$6*Assumptions!$B$7/Assumptions!$B$11)*($O$318+Assumptions!$B$14)/($N$318+Assumptions!$B$14*Assumptions!$B$13-($C$6*Assumptions!$B$7/Assumptions!$B$11)),NA())</f>
        <v>2609558.53495755</v>
      </c>
      <c r="Q318" s="18" t="n">
        <f aca="false">IFERROR(($N$318+Assumptions!$B$14*Assumptions!$B$13)/($O$318+Assumptions!$B$14+$P$318),NA())</f>
        <v>34.4885921485812</v>
      </c>
      <c r="R318" s="18" t="n">
        <f aca="false">AND(ISNUMBER($P$318),$P$318&gt;Assumptions!$B$4,$Q$318&gt;Assumptions!$B$13)</f>
        <v>1</v>
      </c>
      <c r="S318" s="18" t="n">
        <f aca="false">IF($N$318&gt;($C$6*Assumptions!$B$7/Assumptions!$B$11),($C$6*Assumptions!$B$7/Assumptions!$B$11)*$O$318/($N$318-($C$6*Assumptions!$B$7/Assumptions!$B$11)),NA())</f>
        <v>2395366.2764648</v>
      </c>
      <c r="T318" s="18" t="n">
        <f aca="false">IFERROR($N$318/($O$318+$S$318),NA())</f>
        <v>37.5725419883704</v>
      </c>
      <c r="U318" s="18" t="n">
        <f aca="false">AND(ISNUMBER($S$318),$S$318&gt;Assumptions!$B$4,$T$318&lt;=Assumptions!$B$13)</f>
        <v>0</v>
      </c>
      <c r="V318" s="18" t="n">
        <f aca="false">IF($R$318,$P$318,IF($U$318,$S$318,NA()))</f>
        <v>2609558.53495755</v>
      </c>
      <c r="W318" s="18" t="n">
        <f aca="false">IF($R$318,$Q$318,IF($U$318,$T$318,NA()))</f>
        <v>34.4885921485812</v>
      </c>
      <c r="X318" s="18" t="n">
        <f aca="false">$R$318</f>
        <v>1</v>
      </c>
      <c r="Y318" s="18" t="n">
        <f aca="false">IF($B$318=1,$H$318,$AI$112*$W$318)</f>
        <v>211529581.561591</v>
      </c>
      <c r="Z318" s="18" t="n">
        <f aca="false">IF($C$318=1,$I$318,$AF$112*$W$318)</f>
        <v>59791194.692489</v>
      </c>
      <c r="AA318" s="18" t="n">
        <f aca="false">IF($D$318=1,$J$318,$AC$112*$W$318)</f>
        <v>60000000</v>
      </c>
      <c r="AB318" s="18" t="n">
        <f aca="false">IF($E$318=1,$K$318,$Z$112*$W$318)</f>
        <v>30000000</v>
      </c>
      <c r="AC318" s="18" t="n">
        <f aca="false">IF($F$318=1,$L$318,$W$112*$W$318)</f>
        <v>172442960.742906</v>
      </c>
      <c r="AD318" s="18" t="n">
        <f aca="false">IF($G$318=1,$M$318,$T$112*$W$318)</f>
        <v>172442960.742906</v>
      </c>
      <c r="AE318" s="18" t="n">
        <f aca="false">($C$6*Assumptions!$B$7/Assumptions!$B$11)</f>
        <v>90000000</v>
      </c>
      <c r="AF318" s="18" t="n">
        <f aca="false">($J$112+$O$112)*$W$318</f>
        <v>9674492.55142446</v>
      </c>
      <c r="AG318" s="18" t="n">
        <f aca="false">Assumptions!$B$20*$W$318</f>
        <v>310397329.337231</v>
      </c>
      <c r="AH318" s="18" t="n">
        <f aca="false">IF($R$318,Assumptions!$B$14*($W$318-Assumptions!$B$13),Assumptions!$B$4)</f>
        <v>83721480.371453</v>
      </c>
      <c r="AI318" s="18" t="n">
        <f aca="false">$Y$318+$Z$318+$AA$318+$AB$318+$AC$318+$AD$318+$AE$318+$AF$318+$AG$318+$AH$318</f>
        <v>1200000000</v>
      </c>
      <c r="AJ318" s="18" t="n">
        <f aca="false">IF(AND(ISNUMBER($V$318),($C$6*Assumptions!$B$7/Assumptions!$B$11)&gt;=Assumptions!$B$67,IF($B$318=1,$Y$318&gt;=INDEX($Y$306:$Y$369,1+$A$318-Assumptions!$B$78),$Y$318&gt;INDEX($Y$306:$Y$369,1+$A$318+Assumptions!$B$78)),IF($C$318=1,$Z$318&gt;=INDEX($Z$306:$Z$369,1+$A$318-Assumptions!$B$79),$Z$318&gt;INDEX($Z$306:$Z$369,1+$A$318+Assumptions!$B$79)),IF($D$318=1,$AA$318&gt;=INDEX($AA$306:$AA$369,1+$A$318-Assumptions!$B$80),$AA$318&gt;INDEX($AA$306:$AA$369,1+$A$318+Assumptions!$B$80)),IF($E$318=1,$AB$318&gt;=INDEX($AB$306:$AB$369,1+$A$318-Assumptions!$B$81),$AB$318&gt;INDEX($AB$306:$AB$369,1+$A$318+Assumptions!$B$81)),IF($F$318=1,$AC$318&gt;=INDEX($AC$306:$AC$369,1+$A$318-Assumptions!$B$82),$AC$318&gt;INDEX($AC$306:$AC$369,1+$A$318+Assumptions!$B$82)),IF($G$318=1,$AD$318&gt;=INDEX($AD$306:$AD$369,1+$A$318-Assumptions!$B$83),$AD$318&gt;INDEX($AD$306:$AD$369,1+$A$318+Assumptions!$B$83))),1,0)</f>
        <v>0</v>
      </c>
      <c r="AK318" s="16"/>
      <c r="AL318" s="16"/>
    </row>
    <row r="319" customFormat="false" ht="23.85" hidden="true" customHeight="false" outlineLevel="0" collapsed="false">
      <c r="A319" s="6" t="n">
        <f aca="false">ROW()-ROW($A$306)+Assumptions!$B$4</f>
        <v>13</v>
      </c>
      <c r="B319" s="18" t="n">
        <f aca="false">MOD(QUOTIENT($A$319,Assumptions!$B$78),2)</f>
        <v>0</v>
      </c>
      <c r="C319" s="18" t="n">
        <f aca="false">MOD(QUOTIENT($A$319,Assumptions!$B$79),2)</f>
        <v>0</v>
      </c>
      <c r="D319" s="18" t="n">
        <f aca="false">MOD(QUOTIENT($A$319,Assumptions!$B$80),2)</f>
        <v>1</v>
      </c>
      <c r="E319" s="18" t="n">
        <f aca="false">MOD(QUOTIENT($A$319,Assumptions!$B$81),2)</f>
        <v>1</v>
      </c>
      <c r="F319" s="18" t="n">
        <f aca="false">MOD(QUOTIENT($A$319,Assumptions!$B$82),2)</f>
        <v>0</v>
      </c>
      <c r="G319" s="18" t="n">
        <f aca="false">MOD(QUOTIENT($A$319,Assumptions!$B$83),2)</f>
        <v>1</v>
      </c>
      <c r="H319" s="18" t="n">
        <f aca="false">IF($B$319=1,MIN(Assumptions!$B$66,MAX(Assumptions!$B$4,Assumptions!$B$25-(Assumptions!$B$4))),Assumptions!$B$4)</f>
        <v>0</v>
      </c>
      <c r="I319" s="18" t="n">
        <f aca="false">IF($C$319=1,MIN(Assumptions!$B$61,MAX(Assumptions!$B$4,Assumptions!$B$25-($H$319))),Assumptions!$B$4)</f>
        <v>0</v>
      </c>
      <c r="J319" s="18" t="n">
        <f aca="false">IF($D$319=1,MIN(Assumptions!$B$56,MAX(Assumptions!$B$4,Assumptions!$B$25-($H$319+$I$319))),Assumptions!$B$4)</f>
        <v>60000000</v>
      </c>
      <c r="K319" s="18" t="n">
        <f aca="false">IF($E$319=1,MIN(Assumptions!$B$51,MAX(Assumptions!$B$4,Assumptions!$B$25-($H$319+$I$319+$J$319))),Assumptions!$B$4)</f>
        <v>30000000</v>
      </c>
      <c r="L319" s="18" t="n">
        <f aca="false">IF($F$319=1,MIN(Assumptions!$B$46,MAX(Assumptions!$B$4,Assumptions!$B$25-($H$319+$I$319+$J$319+$K$319))),Assumptions!$B$4)</f>
        <v>0</v>
      </c>
      <c r="M319" s="18" t="n">
        <f aca="false">IF($G$319=1,MIN(Assumptions!$B$41,MAX(Assumptions!$B$4,Assumptions!$B$25-($H$319+$I$319+$J$319+$K$319+$L$319))),Assumptions!$B$4)</f>
        <v>5000000</v>
      </c>
      <c r="N319" s="18" t="n">
        <f aca="false">MAX(Assumptions!$B$4,Assumptions!$B$25-($H$319+$I$319+$J$319+$K$319+$L$319+$M$319))</f>
        <v>1105000000</v>
      </c>
      <c r="O319" s="18" t="n">
        <f aca="false">$J$112+$O$112+Assumptions!$B$20+IF($B$319=0,$AI$112,Assumptions!$B$4)+IF($C$319=0,$AF$112,Assumptions!$B$4)+IF($D$319=0,$AC$112,Assumptions!$B$4)+IF($E$319=0,$Z$112,Assumptions!$B$4)+IF($F$319=0,$W$112,Assumptions!$B$4)+IF($G$319=0,$T$112,Assumptions!$B$4)</f>
        <v>22147484.4666011</v>
      </c>
      <c r="P319" s="18" t="n">
        <f aca="false">IF(($N$319+Assumptions!$B$14*Assumptions!$B$13)&gt;($C$6*Assumptions!$B$7/Assumptions!$B$11),($C$6*Assumptions!$B$7/Assumptions!$B$11)*($O$319+Assumptions!$B$14)/($N$319+Assumptions!$B$14*Assumptions!$B$13-($C$6*Assumptions!$B$7/Assumptions!$B$11)),NA())</f>
        <v>2180121.47616127</v>
      </c>
      <c r="Q319" s="18" t="n">
        <f aca="false">IFERROR(($N$319+Assumptions!$B$14*Assumptions!$B$13)/($O$319+Assumptions!$B$14+$P$319),NA())</f>
        <v>41.2821033066794</v>
      </c>
      <c r="R319" s="18" t="n">
        <f aca="false">AND(ISNUMBER($P$319),$P$319&gt;Assumptions!$B$4,$Q$319&gt;Assumptions!$B$13)</f>
        <v>1</v>
      </c>
      <c r="S319" s="18" t="n">
        <f aca="false">IF($N$319&gt;($C$6*Assumptions!$B$7/Assumptions!$B$11),($C$6*Assumptions!$B$7/Assumptions!$B$11)*$O$319/($N$319-($C$6*Assumptions!$B$7/Assumptions!$B$11)),NA())</f>
        <v>1963816.35664443</v>
      </c>
      <c r="T319" s="18" t="n">
        <f aca="false">IFERROR($N$319/($O$319+$S$319),NA())</f>
        <v>45.8291324927057</v>
      </c>
      <c r="U319" s="18" t="n">
        <f aca="false">AND(ISNUMBER($S$319),$S$319&gt;Assumptions!$B$4,$T$319&lt;=Assumptions!$B$13)</f>
        <v>0</v>
      </c>
      <c r="V319" s="18" t="n">
        <f aca="false">IF($R$319,$P$319,IF($U$319,$S$319,NA()))</f>
        <v>2180121.47616127</v>
      </c>
      <c r="W319" s="18" t="n">
        <f aca="false">IF($R$319,$Q$319,IF($U$319,$T$319,NA()))</f>
        <v>41.2821033066794</v>
      </c>
      <c r="X319" s="18" t="n">
        <f aca="false">$R$319</f>
        <v>1</v>
      </c>
      <c r="Y319" s="18" t="n">
        <f aca="false">IF($B$319=1,$H$319,$AI$112*$W$319)</f>
        <v>253196361.301848</v>
      </c>
      <c r="Z319" s="18" t="n">
        <f aca="false">IF($C$319=1,$I$319,$AF$112*$W$319)</f>
        <v>71568774.5527952</v>
      </c>
      <c r="AA319" s="18" t="n">
        <f aca="false">IF($D$319=1,$J$319,$AC$112*$W$319)</f>
        <v>60000000</v>
      </c>
      <c r="AB319" s="18" t="n">
        <f aca="false">IF($E$319=1,$K$319,$Z$112*$W$319)</f>
        <v>30000000</v>
      </c>
      <c r="AC319" s="18" t="n">
        <f aca="false">IF($F$319=1,$L$319,$W$112*$W$319)</f>
        <v>206410516.533397</v>
      </c>
      <c r="AD319" s="18" t="n">
        <f aca="false">IF($G$319=1,$M$319,$T$112*$W$319)</f>
        <v>5000000</v>
      </c>
      <c r="AE319" s="18" t="n">
        <f aca="false">($C$6*Assumptions!$B$7/Assumptions!$B$11)</f>
        <v>90000000</v>
      </c>
      <c r="AF319" s="18" t="n">
        <f aca="false">($J$112+$O$112)*$W$319</f>
        <v>11580159.5851466</v>
      </c>
      <c r="AG319" s="18" t="n">
        <f aca="false">Assumptions!$B$20*$W$319</f>
        <v>371538929.760114</v>
      </c>
      <c r="AH319" s="18" t="n">
        <f aca="false">IF($R$319,Assumptions!$B$14*($W$319-Assumptions!$B$13),Assumptions!$B$4)</f>
        <v>100705258.266698</v>
      </c>
      <c r="AI319" s="18" t="n">
        <f aca="false">$Y$319+$Z$319+$AA$319+$AB$319+$AC$319+$AD$319+$AE$319+$AF$319+$AG$319+$AH$319</f>
        <v>1200000000</v>
      </c>
      <c r="AJ319" s="18" t="n">
        <f aca="false">IF(AND(ISNUMBER($V$319),($C$6*Assumptions!$B$7/Assumptions!$B$11)&gt;=Assumptions!$B$67,IF($B$319=1,$Y$319&gt;=INDEX($Y$306:$Y$369,1+$A$319-Assumptions!$B$78),$Y$319&gt;INDEX($Y$306:$Y$369,1+$A$319+Assumptions!$B$78)),IF($C$319=1,$Z$319&gt;=INDEX($Z$306:$Z$369,1+$A$319-Assumptions!$B$79),$Z$319&gt;INDEX($Z$306:$Z$369,1+$A$319+Assumptions!$B$79)),IF($D$319=1,$AA$319&gt;=INDEX($AA$306:$AA$369,1+$A$319-Assumptions!$B$80),$AA$319&gt;INDEX($AA$306:$AA$369,1+$A$319+Assumptions!$B$80)),IF($E$319=1,$AB$319&gt;=INDEX($AB$306:$AB$369,1+$A$319-Assumptions!$B$81),$AB$319&gt;INDEX($AB$306:$AB$369,1+$A$319+Assumptions!$B$81)),IF($F$319=1,$AC$319&gt;=INDEX($AC$306:$AC$369,1+$A$319-Assumptions!$B$82),$AC$319&gt;INDEX($AC$306:$AC$369,1+$A$319+Assumptions!$B$82)),IF($G$319=1,$AD$319&gt;=INDEX($AD$306:$AD$369,1+$A$319-Assumptions!$B$83),$AD$319&gt;INDEX($AD$306:$AD$369,1+$A$319+Assumptions!$B$83))),1,0)</f>
        <v>0</v>
      </c>
      <c r="AK319" s="16"/>
      <c r="AL319" s="16"/>
    </row>
    <row r="320" customFormat="false" ht="23.85" hidden="true" customHeight="false" outlineLevel="0" collapsed="false">
      <c r="A320" s="6" t="n">
        <f aca="false">ROW()-ROW($A$306)+Assumptions!$B$4</f>
        <v>14</v>
      </c>
      <c r="B320" s="18" t="n">
        <f aca="false">MOD(QUOTIENT($A$320,Assumptions!$B$78),2)</f>
        <v>0</v>
      </c>
      <c r="C320" s="18" t="n">
        <f aca="false">MOD(QUOTIENT($A$320,Assumptions!$B$79),2)</f>
        <v>0</v>
      </c>
      <c r="D320" s="18" t="n">
        <f aca="false">MOD(QUOTIENT($A$320,Assumptions!$B$80),2)</f>
        <v>1</v>
      </c>
      <c r="E320" s="18" t="n">
        <f aca="false">MOD(QUOTIENT($A$320,Assumptions!$B$81),2)</f>
        <v>1</v>
      </c>
      <c r="F320" s="18" t="n">
        <f aca="false">MOD(QUOTIENT($A$320,Assumptions!$B$82),2)</f>
        <v>1</v>
      </c>
      <c r="G320" s="18" t="n">
        <f aca="false">MOD(QUOTIENT($A$320,Assumptions!$B$83),2)</f>
        <v>0</v>
      </c>
      <c r="H320" s="18" t="n">
        <f aca="false">IF($B$320=1,MIN(Assumptions!$B$66,MAX(Assumptions!$B$4,Assumptions!$B$25-(Assumptions!$B$4))),Assumptions!$B$4)</f>
        <v>0</v>
      </c>
      <c r="I320" s="18" t="n">
        <f aca="false">IF($C$320=1,MIN(Assumptions!$B$61,MAX(Assumptions!$B$4,Assumptions!$B$25-($H$320))),Assumptions!$B$4)</f>
        <v>0</v>
      </c>
      <c r="J320" s="18" t="n">
        <f aca="false">IF($D$320=1,MIN(Assumptions!$B$56,MAX(Assumptions!$B$4,Assumptions!$B$25-($H$320+$I$320))),Assumptions!$B$4)</f>
        <v>60000000</v>
      </c>
      <c r="K320" s="18" t="n">
        <f aca="false">IF($E$320=1,MIN(Assumptions!$B$51,MAX(Assumptions!$B$4,Assumptions!$B$25-($H$320+$I$320+$J$320))),Assumptions!$B$4)</f>
        <v>30000000</v>
      </c>
      <c r="L320" s="18" t="n">
        <f aca="false">IF($F$320=1,MIN(Assumptions!$B$46,MAX(Assumptions!$B$4,Assumptions!$B$25-($H$320+$I$320+$J$320+$K$320))),Assumptions!$B$4)</f>
        <v>15000000</v>
      </c>
      <c r="M320" s="18" t="n">
        <f aca="false">IF($G$320=1,MIN(Assumptions!$B$41,MAX(Assumptions!$B$4,Assumptions!$B$25-($H$320+$I$320+$J$320+$K$320+$L$320))),Assumptions!$B$4)</f>
        <v>0</v>
      </c>
      <c r="N320" s="18" t="n">
        <f aca="false">MAX(Assumptions!$B$4,Assumptions!$B$25-($H$320+$I$320+$J$320+$K$320+$L$320+$M$320))</f>
        <v>1095000000</v>
      </c>
      <c r="O320" s="18" t="n">
        <f aca="false">$J$112+$O$112+Assumptions!$B$20+IF($B$320=0,$AI$112,Assumptions!$B$4)+IF($C$320=0,$AF$112,Assumptions!$B$4)+IF($D$320=0,$AC$112,Assumptions!$B$4)+IF($E$320=0,$Z$112,Assumptions!$B$4)+IF($F$320=0,$W$112,Assumptions!$B$4)+IF($G$320=0,$T$112,Assumptions!$B$4)</f>
        <v>22147484.4666011</v>
      </c>
      <c r="P320" s="18" t="n">
        <f aca="false">IF(($N$320+Assumptions!$B$14*Assumptions!$B$13)&gt;($C$6*Assumptions!$B$7/Assumptions!$B$11),($C$6*Assumptions!$B$7/Assumptions!$B$11)*($O$320+Assumptions!$B$14)/($N$320+Assumptions!$B$14*Assumptions!$B$13-($C$6*Assumptions!$B$7/Assumptions!$B$11)),NA())</f>
        <v>2201760.39900158</v>
      </c>
      <c r="Q320" s="18" t="n">
        <f aca="false">IFERROR(($N$320+Assumptions!$B$14*Assumptions!$B$13)/($O$320+Assumptions!$B$14+$P$320),NA())</f>
        <v>40.8763823896604</v>
      </c>
      <c r="R320" s="18" t="n">
        <f aca="false">AND(ISNUMBER($P$320),$P$320&gt;Assumptions!$B$4,$Q$320&gt;Assumptions!$B$13)</f>
        <v>1</v>
      </c>
      <c r="S320" s="18" t="n">
        <f aca="false">IF($N$320&gt;($C$6*Assumptions!$B$7/Assumptions!$B$11),($C$6*Assumptions!$B$7/Assumptions!$B$11)*$O$320/($N$320-($C$6*Assumptions!$B$7/Assumptions!$B$11)),NA())</f>
        <v>1983356.81790457</v>
      </c>
      <c r="T320" s="18" t="n">
        <f aca="false">IFERROR($N$320/($O$320+$S$320),NA())</f>
        <v>45.3776139459795</v>
      </c>
      <c r="U320" s="18" t="n">
        <f aca="false">AND(ISNUMBER($S$320),$S$320&gt;Assumptions!$B$4,$T$320&lt;=Assumptions!$B$13)</f>
        <v>0</v>
      </c>
      <c r="V320" s="18" t="n">
        <f aca="false">IF($R$320,$P$320,IF($U$320,$S$320,NA()))</f>
        <v>2201760.39900158</v>
      </c>
      <c r="W320" s="18" t="n">
        <f aca="false">IF($R$320,$Q$320,IF($U$320,$T$320,NA()))</f>
        <v>40.8763823896604</v>
      </c>
      <c r="X320" s="18" t="n">
        <f aca="false">$R$320</f>
        <v>1</v>
      </c>
      <c r="Y320" s="18" t="n">
        <f aca="false">IF($B$320=1,$H$320,$AI$112*$W$320)</f>
        <v>250707944.974557</v>
      </c>
      <c r="Z320" s="18" t="n">
        <f aca="false">IF($C$320=1,$I$320,$AF$112*$W$320)</f>
        <v>70865395.9331117</v>
      </c>
      <c r="AA320" s="18" t="n">
        <f aca="false">IF($D$320=1,$J$320,$AC$112*$W$320)</f>
        <v>60000000</v>
      </c>
      <c r="AB320" s="18" t="n">
        <f aca="false">IF($E$320=1,$K$320,$Z$112*$W$320)</f>
        <v>30000000</v>
      </c>
      <c r="AC320" s="18" t="n">
        <f aca="false">IF($F$320=1,$L$320,$W$112*$W$320)</f>
        <v>15000000</v>
      </c>
      <c r="AD320" s="18" t="n">
        <f aca="false">IF($G$320=1,$M$320,$T$112*$W$320)</f>
        <v>204381911.948302</v>
      </c>
      <c r="AE320" s="18" t="n">
        <f aca="false">($C$6*Assumptions!$B$7/Assumptions!$B$11)</f>
        <v>90000000</v>
      </c>
      <c r="AF320" s="18" t="n">
        <f aca="false">($J$112+$O$112)*$W$320</f>
        <v>11466349.6629339</v>
      </c>
      <c r="AG320" s="18" t="n">
        <f aca="false">Assumptions!$B$20*$W$320</f>
        <v>367887441.506944</v>
      </c>
      <c r="AH320" s="18" t="n">
        <f aca="false">IF($R$320,Assumptions!$B$14*($W$320-Assumptions!$B$13),Assumptions!$B$4)</f>
        <v>99690955.9741511</v>
      </c>
      <c r="AI320" s="18" t="n">
        <f aca="false">$Y$320+$Z$320+$AA$320+$AB$320+$AC$320+$AD$320+$AE$320+$AF$320+$AG$320+$AH$320</f>
        <v>1200000000</v>
      </c>
      <c r="AJ320" s="18" t="n">
        <f aca="false">IF(AND(ISNUMBER($V$320),($C$6*Assumptions!$B$7/Assumptions!$B$11)&gt;=Assumptions!$B$67,IF($B$320=1,$Y$320&gt;=INDEX($Y$306:$Y$369,1+$A$320-Assumptions!$B$78),$Y$320&gt;INDEX($Y$306:$Y$369,1+$A$320+Assumptions!$B$78)),IF($C$320=1,$Z$320&gt;=INDEX($Z$306:$Z$369,1+$A$320-Assumptions!$B$79),$Z$320&gt;INDEX($Z$306:$Z$369,1+$A$320+Assumptions!$B$79)),IF($D$320=1,$AA$320&gt;=INDEX($AA$306:$AA$369,1+$A$320-Assumptions!$B$80),$AA$320&gt;INDEX($AA$306:$AA$369,1+$A$320+Assumptions!$B$80)),IF($E$320=1,$AB$320&gt;=INDEX($AB$306:$AB$369,1+$A$320-Assumptions!$B$81),$AB$320&gt;INDEX($AB$306:$AB$369,1+$A$320+Assumptions!$B$81)),IF($F$320=1,$AC$320&gt;=INDEX($AC$306:$AC$369,1+$A$320-Assumptions!$B$82),$AC$320&gt;INDEX($AC$306:$AC$369,1+$A$320+Assumptions!$B$82)),IF($G$320=1,$AD$320&gt;=INDEX($AD$306:$AD$369,1+$A$320-Assumptions!$B$83),$AD$320&gt;INDEX($AD$306:$AD$369,1+$A$320+Assumptions!$B$83))),1,0)</f>
        <v>0</v>
      </c>
      <c r="AK320" s="16"/>
      <c r="AL320" s="16"/>
    </row>
    <row r="321" customFormat="false" ht="23.85" hidden="true" customHeight="false" outlineLevel="0" collapsed="false">
      <c r="A321" s="6" t="n">
        <f aca="false">ROW()-ROW($A$306)+Assumptions!$B$4</f>
        <v>15</v>
      </c>
      <c r="B321" s="18" t="n">
        <f aca="false">MOD(QUOTIENT($A$321,Assumptions!$B$78),2)</f>
        <v>0</v>
      </c>
      <c r="C321" s="18" t="n">
        <f aca="false">MOD(QUOTIENT($A$321,Assumptions!$B$79),2)</f>
        <v>0</v>
      </c>
      <c r="D321" s="18" t="n">
        <f aca="false">MOD(QUOTIENT($A$321,Assumptions!$B$80),2)</f>
        <v>1</v>
      </c>
      <c r="E321" s="18" t="n">
        <f aca="false">MOD(QUOTIENT($A$321,Assumptions!$B$81),2)</f>
        <v>1</v>
      </c>
      <c r="F321" s="18" t="n">
        <f aca="false">MOD(QUOTIENT($A$321,Assumptions!$B$82),2)</f>
        <v>1</v>
      </c>
      <c r="G321" s="18" t="n">
        <f aca="false">MOD(QUOTIENT($A$321,Assumptions!$B$83),2)</f>
        <v>1</v>
      </c>
      <c r="H321" s="18" t="n">
        <f aca="false">IF($B$321=1,MIN(Assumptions!$B$66,MAX(Assumptions!$B$4,Assumptions!$B$25-(Assumptions!$B$4))),Assumptions!$B$4)</f>
        <v>0</v>
      </c>
      <c r="I321" s="18" t="n">
        <f aca="false">IF($C$321=1,MIN(Assumptions!$B$61,MAX(Assumptions!$B$4,Assumptions!$B$25-($H$321))),Assumptions!$B$4)</f>
        <v>0</v>
      </c>
      <c r="J321" s="18" t="n">
        <f aca="false">IF($D$321=1,MIN(Assumptions!$B$56,MAX(Assumptions!$B$4,Assumptions!$B$25-($H$321+$I$321))),Assumptions!$B$4)</f>
        <v>60000000</v>
      </c>
      <c r="K321" s="18" t="n">
        <f aca="false">IF($E$321=1,MIN(Assumptions!$B$51,MAX(Assumptions!$B$4,Assumptions!$B$25-($H$321+$I$321+$J$321))),Assumptions!$B$4)</f>
        <v>30000000</v>
      </c>
      <c r="L321" s="18" t="n">
        <f aca="false">IF($F$321=1,MIN(Assumptions!$B$46,MAX(Assumptions!$B$4,Assumptions!$B$25-($H$321+$I$321+$J$321+$K$321))),Assumptions!$B$4)</f>
        <v>15000000</v>
      </c>
      <c r="M321" s="18" t="n">
        <f aca="false">IF($G$321=1,MIN(Assumptions!$B$41,MAX(Assumptions!$B$4,Assumptions!$B$25-($H$321+$I$321+$J$321+$K$321+$L$321))),Assumptions!$B$4)</f>
        <v>5000000</v>
      </c>
      <c r="N321" s="18" t="n">
        <f aca="false">MAX(Assumptions!$B$4,Assumptions!$B$25-($H$321+$I$321+$J$321+$K$321+$L$321+$M$321))</f>
        <v>1090000000</v>
      </c>
      <c r="O321" s="18" t="n">
        <f aca="false">$J$112+$O$112+Assumptions!$B$20+IF($B$321=0,$AI$112,Assumptions!$B$4)+IF($C$321=0,$AF$112,Assumptions!$B$4)+IF($D$321=0,$AC$112,Assumptions!$B$4)+IF($E$321=0,$Z$112,Assumptions!$B$4)+IF($F$321=0,$W$112,Assumptions!$B$4)+IF($G$321=0,$T$112,Assumptions!$B$4)</f>
        <v>17147484.4666011</v>
      </c>
      <c r="P321" s="18" t="n">
        <f aca="false">IF(($N$321+Assumptions!$B$14*Assumptions!$B$13)&gt;($C$6*Assumptions!$B$7/Assumptions!$B$11),($C$6*Assumptions!$B$7/Assumptions!$B$11)*($O$321+Assumptions!$B$14)/($N$321+Assumptions!$B$14*Assumptions!$B$13-($C$6*Assumptions!$B$7/Assumptions!$B$11)),NA())</f>
        <v>1763863.94213875</v>
      </c>
      <c r="Q321" s="18" t="n">
        <f aca="false">IFERROR(($N$321+Assumptions!$B$14*Assumptions!$B$13)/($O$321+Assumptions!$B$14+$P$321),NA())</f>
        <v>51.0243436865498</v>
      </c>
      <c r="R321" s="18" t="n">
        <f aca="false">AND(ISNUMBER($P$321),$P$321&gt;Assumptions!$B$4,$Q$321&gt;Assumptions!$B$13)</f>
        <v>1</v>
      </c>
      <c r="S321" s="18" t="n">
        <f aca="false">IF($N$321&gt;($C$6*Assumptions!$B$7/Assumptions!$B$11),($C$6*Assumptions!$B$7/Assumptions!$B$11)*$O$321/($N$321-($C$6*Assumptions!$B$7/Assumptions!$B$11)),NA())</f>
        <v>1543273.60199409</v>
      </c>
      <c r="T321" s="18" t="n">
        <f aca="false">IFERROR($N$321/($O$321+$S$321),NA())</f>
        <v>58.3175918279877</v>
      </c>
      <c r="U321" s="18" t="n">
        <f aca="false">AND(ISNUMBER($S$321),$S$321&gt;Assumptions!$B$4,$T$321&lt;=Assumptions!$B$13)</f>
        <v>0</v>
      </c>
      <c r="V321" s="18" t="n">
        <f aca="false">IF($R$321,$P$321,IF($U$321,$S$321,NA()))</f>
        <v>1763863.94213875</v>
      </c>
      <c r="W321" s="18" t="n">
        <f aca="false">IF($R$321,$Q$321,IF($U$321,$T$321,NA()))</f>
        <v>51.0243436865498</v>
      </c>
      <c r="X321" s="18" t="n">
        <f aca="false">$R$321</f>
        <v>1</v>
      </c>
      <c r="Y321" s="18" t="n">
        <f aca="false">IF($B$321=1,$H$321,$AI$112*$W$321)</f>
        <v>312948641.770368</v>
      </c>
      <c r="Z321" s="18" t="n">
        <f aca="false">IF($C$321=1,$I$321,$AF$112*$W$321)</f>
        <v>88458422.8395207</v>
      </c>
      <c r="AA321" s="18" t="n">
        <f aca="false">IF($D$321=1,$J$321,$AC$112*$W$321)</f>
        <v>60000000</v>
      </c>
      <c r="AB321" s="18" t="n">
        <f aca="false">IF($E$321=1,$K$321,$Z$112*$W$321)</f>
        <v>30000000</v>
      </c>
      <c r="AC321" s="18" t="n">
        <f aca="false">IF($F$321=1,$L$321,$W$112*$W$321)</f>
        <v>15000000</v>
      </c>
      <c r="AD321" s="18" t="n">
        <f aca="false">IF($G$321=1,$M$321,$T$112*$W$321)</f>
        <v>5000000</v>
      </c>
      <c r="AE321" s="18" t="n">
        <f aca="false">($C$6*Assumptions!$B$7/Assumptions!$B$11)</f>
        <v>90000000</v>
      </c>
      <c r="AF321" s="18" t="n">
        <f aca="false">($J$112+$O$112)*$W$321</f>
        <v>14312982.9947887</v>
      </c>
      <c r="AG321" s="18" t="n">
        <f aca="false">Assumptions!$B$20*$W$321</f>
        <v>459219093.178948</v>
      </c>
      <c r="AH321" s="18" t="n">
        <f aca="false">IF($R$321,Assumptions!$B$14*($W$321-Assumptions!$B$13),Assumptions!$B$4)</f>
        <v>125060859.216374</v>
      </c>
      <c r="AI321" s="18" t="n">
        <f aca="false">$Y$321+$Z$321+$AA$321+$AB$321+$AC$321+$AD$321+$AE$321+$AF$321+$AG$321+$AH$321</f>
        <v>1200000000</v>
      </c>
      <c r="AJ321" s="18" t="n">
        <f aca="false">IF(AND(ISNUMBER($V$321),($C$6*Assumptions!$B$7/Assumptions!$B$11)&gt;=Assumptions!$B$67,IF($B$321=1,$Y$321&gt;=INDEX($Y$306:$Y$369,1+$A$321-Assumptions!$B$78),$Y$321&gt;INDEX($Y$306:$Y$369,1+$A$321+Assumptions!$B$78)),IF($C$321=1,$Z$321&gt;=INDEX($Z$306:$Z$369,1+$A$321-Assumptions!$B$79),$Z$321&gt;INDEX($Z$306:$Z$369,1+$A$321+Assumptions!$B$79)),IF($D$321=1,$AA$321&gt;=INDEX($AA$306:$AA$369,1+$A$321-Assumptions!$B$80),$AA$321&gt;INDEX($AA$306:$AA$369,1+$A$321+Assumptions!$B$80)),IF($E$321=1,$AB$321&gt;=INDEX($AB$306:$AB$369,1+$A$321-Assumptions!$B$81),$AB$321&gt;INDEX($AB$306:$AB$369,1+$A$321+Assumptions!$B$81)),IF($F$321=1,$AC$321&gt;=INDEX($AC$306:$AC$369,1+$A$321-Assumptions!$B$82),$AC$321&gt;INDEX($AC$306:$AC$369,1+$A$321+Assumptions!$B$82)),IF($G$321=1,$AD$321&gt;=INDEX($AD$306:$AD$369,1+$A$321-Assumptions!$B$83),$AD$321&gt;INDEX($AD$306:$AD$369,1+$A$321+Assumptions!$B$83))),1,0)</f>
        <v>0</v>
      </c>
      <c r="AK321" s="16"/>
      <c r="AL321" s="16"/>
    </row>
    <row r="322" customFormat="false" ht="23.85" hidden="true" customHeight="false" outlineLevel="0" collapsed="false">
      <c r="A322" s="6" t="n">
        <f aca="false">ROW()-ROW($A$306)+Assumptions!$B$4</f>
        <v>16</v>
      </c>
      <c r="B322" s="18" t="n">
        <f aca="false">MOD(QUOTIENT($A$322,Assumptions!$B$78),2)</f>
        <v>0</v>
      </c>
      <c r="C322" s="18" t="n">
        <f aca="false">MOD(QUOTIENT($A$322,Assumptions!$B$79),2)</f>
        <v>1</v>
      </c>
      <c r="D322" s="18" t="n">
        <f aca="false">MOD(QUOTIENT($A$322,Assumptions!$B$80),2)</f>
        <v>0</v>
      </c>
      <c r="E322" s="18" t="n">
        <f aca="false">MOD(QUOTIENT($A$322,Assumptions!$B$81),2)</f>
        <v>0</v>
      </c>
      <c r="F322" s="18" t="n">
        <f aca="false">MOD(QUOTIENT($A$322,Assumptions!$B$82),2)</f>
        <v>0</v>
      </c>
      <c r="G322" s="18" t="n">
        <f aca="false">MOD(QUOTIENT($A$322,Assumptions!$B$83),2)</f>
        <v>0</v>
      </c>
      <c r="H322" s="18" t="n">
        <f aca="false">IF($B$322=1,MIN(Assumptions!$B$66,MAX(Assumptions!$B$4,Assumptions!$B$25-(Assumptions!$B$4))),Assumptions!$B$4)</f>
        <v>0</v>
      </c>
      <c r="I322" s="18" t="n">
        <f aca="false">IF($C$322=1,MIN(Assumptions!$B$61,MAX(Assumptions!$B$4,Assumptions!$B$25-($H$322))),Assumptions!$B$4)</f>
        <v>100000000</v>
      </c>
      <c r="J322" s="18" t="n">
        <f aca="false">IF($D$322=1,MIN(Assumptions!$B$56,MAX(Assumptions!$B$4,Assumptions!$B$25-($H$322+$I$322))),Assumptions!$B$4)</f>
        <v>0</v>
      </c>
      <c r="K322" s="18" t="n">
        <f aca="false">IF($E$322=1,MIN(Assumptions!$B$51,MAX(Assumptions!$B$4,Assumptions!$B$25-($H$322+$I$322+$J$322))),Assumptions!$B$4)</f>
        <v>0</v>
      </c>
      <c r="L322" s="18" t="n">
        <f aca="false">IF($F$322=1,MIN(Assumptions!$B$46,MAX(Assumptions!$B$4,Assumptions!$B$25-($H$322+$I$322+$J$322+$K$322))),Assumptions!$B$4)</f>
        <v>0</v>
      </c>
      <c r="M322" s="18" t="n">
        <f aca="false">IF($G$322=1,MIN(Assumptions!$B$41,MAX(Assumptions!$B$4,Assumptions!$B$25-($H$322+$I$322+$J$322+$K$322+$L$322))),Assumptions!$B$4)</f>
        <v>0</v>
      </c>
      <c r="N322" s="18" t="n">
        <f aca="false">MAX(Assumptions!$B$4,Assumptions!$B$25-($H$322+$I$322+$J$322+$K$322+$L$322+$M$322))</f>
        <v>1100000000</v>
      </c>
      <c r="O322" s="18" t="n">
        <f aca="false">$J$112+$O$112+Assumptions!$B$20+IF($B$322=0,$AI$112,Assumptions!$B$4)+IF($C$322=0,$AF$112,Assumptions!$B$4)+IF($D$322=0,$AC$112,Assumptions!$B$4)+IF($E$322=0,$Z$112,Assumptions!$B$4)+IF($F$322=0,$W$112,Assumptions!$B$4)+IF($G$322=0,$T$112,Assumptions!$B$4)</f>
        <v>30813833.1063222</v>
      </c>
      <c r="P322" s="18" t="n">
        <f aca="false">IF(($N$322+Assumptions!$B$14*Assumptions!$B$13)&gt;($C$6*Assumptions!$B$7/Assumptions!$B$11),($C$6*Assumptions!$B$7/Assumptions!$B$11)*($O$322+Assumptions!$B$14)/($N$322+Assumptions!$B$14*Assumptions!$B$13-($C$6*Assumptions!$B$7/Assumptions!$B$11)),NA())</f>
        <v>2961229.60945087</v>
      </c>
      <c r="Q322" s="18" t="n">
        <f aca="false">IFERROR(($N$322+Assumptions!$B$14*Assumptions!$B$13)/($O$322+Assumptions!$B$14+$P$322),NA())</f>
        <v>30.3927799832752</v>
      </c>
      <c r="R322" s="18" t="n">
        <f aca="false">AND(ISNUMBER($P$322),$P$322&gt;Assumptions!$B$4,$Q$322&gt;Assumptions!$B$13)</f>
        <v>1</v>
      </c>
      <c r="S322" s="18" t="n">
        <f aca="false">IF($N$322&gt;($C$6*Assumptions!$B$7/Assumptions!$B$11),($C$6*Assumptions!$B$7/Assumptions!$B$11)*$O$322/($N$322-($C$6*Assumptions!$B$7/Assumptions!$B$11)),NA())</f>
        <v>2745787.10848416</v>
      </c>
      <c r="T322" s="18" t="n">
        <f aca="false">IFERROR($N$322/($O$322+$S$322),NA())</f>
        <v>32.7774865436255</v>
      </c>
      <c r="U322" s="18" t="n">
        <f aca="false">AND(ISNUMBER($S$322),$S$322&gt;Assumptions!$B$4,$T$322&lt;=Assumptions!$B$13)</f>
        <v>0</v>
      </c>
      <c r="V322" s="18" t="n">
        <f aca="false">IF($R$322,$P$322,IF($U$322,$S$322,NA()))</f>
        <v>2961229.60945087</v>
      </c>
      <c r="W322" s="18" t="n">
        <f aca="false">IF($R$322,$Q$322,IF($U$322,$T$322,NA()))</f>
        <v>30.3927799832752</v>
      </c>
      <c r="X322" s="18" t="n">
        <f aca="false">$R$322</f>
        <v>1</v>
      </c>
      <c r="Y322" s="18" t="n">
        <f aca="false">IF($B$322=1,$H$322,$AI$112*$W$322)</f>
        <v>186408653.755969</v>
      </c>
      <c r="Z322" s="18" t="n">
        <f aca="false">IF($C$322=1,$I$322,$AF$112*$W$322)</f>
        <v>100000000</v>
      </c>
      <c r="AA322" s="18" t="n">
        <f aca="false">IF($D$322=1,$J$322,$AC$112*$W$322)</f>
        <v>72942671.9598604</v>
      </c>
      <c r="AB322" s="18" t="n">
        <f aca="false">IF($E$322=1,$K$322,$Z$112*$W$322)</f>
        <v>91178339.9498255</v>
      </c>
      <c r="AC322" s="18" t="n">
        <f aca="false">IF($F$322=1,$L$322,$W$112*$W$322)</f>
        <v>151963899.916376</v>
      </c>
      <c r="AD322" s="18" t="n">
        <f aca="false">IF($G$322=1,$M$322,$T$112*$W$322)</f>
        <v>151963899.916376</v>
      </c>
      <c r="AE322" s="18" t="n">
        <f aca="false">($C$6*Assumptions!$B$7/Assumptions!$B$11)</f>
        <v>90000000</v>
      </c>
      <c r="AF322" s="18" t="n">
        <f aca="false">($J$112+$O$112)*$W$322</f>
        <v>8525564.6939295</v>
      </c>
      <c r="AG322" s="18" t="n">
        <f aca="false">Assumptions!$B$20*$W$322</f>
        <v>273535019.849476</v>
      </c>
      <c r="AH322" s="18" t="n">
        <f aca="false">IF($R$322,Assumptions!$B$14*($W$322-Assumptions!$B$13),Assumptions!$B$4)</f>
        <v>73481949.9581879</v>
      </c>
      <c r="AI322" s="18" t="n">
        <f aca="false">$Y$322+$Z$322+$AA$322+$AB$322+$AC$322+$AD$322+$AE$322+$AF$322+$AG$322+$AH$322</f>
        <v>1200000000</v>
      </c>
      <c r="AJ322" s="18" t="n">
        <f aca="false">IF(AND(ISNUMBER($V$322),($C$6*Assumptions!$B$7/Assumptions!$B$11)&gt;=Assumptions!$B$67,IF($B$322=1,$Y$322&gt;=INDEX($Y$306:$Y$369,1+$A$322-Assumptions!$B$78),$Y$322&gt;INDEX($Y$306:$Y$369,1+$A$322+Assumptions!$B$78)),IF($C$322=1,$Z$322&gt;=INDEX($Z$306:$Z$369,1+$A$322-Assumptions!$B$79),$Z$322&gt;INDEX($Z$306:$Z$369,1+$A$322+Assumptions!$B$79)),IF($D$322=1,$AA$322&gt;=INDEX($AA$306:$AA$369,1+$A$322-Assumptions!$B$80),$AA$322&gt;INDEX($AA$306:$AA$369,1+$A$322+Assumptions!$B$80)),IF($E$322=1,$AB$322&gt;=INDEX($AB$306:$AB$369,1+$A$322-Assumptions!$B$81),$AB$322&gt;INDEX($AB$306:$AB$369,1+$A$322+Assumptions!$B$81)),IF($F$322=1,$AC$322&gt;=INDEX($AC$306:$AC$369,1+$A$322-Assumptions!$B$82),$AC$322&gt;INDEX($AC$306:$AC$369,1+$A$322+Assumptions!$B$82)),IF($G$322=1,$AD$322&gt;=INDEX($AD$306:$AD$369,1+$A$322-Assumptions!$B$83),$AD$322&gt;INDEX($AD$306:$AD$369,1+$A$322+Assumptions!$B$83))),1,0)</f>
        <v>0</v>
      </c>
      <c r="AK322" s="16"/>
      <c r="AL322" s="16"/>
    </row>
    <row r="323" customFormat="false" ht="23.85" hidden="true" customHeight="false" outlineLevel="0" collapsed="false">
      <c r="A323" s="6" t="n">
        <f aca="false">ROW()-ROW($A$306)+Assumptions!$B$4</f>
        <v>17</v>
      </c>
      <c r="B323" s="18" t="n">
        <f aca="false">MOD(QUOTIENT($A$323,Assumptions!$B$78),2)</f>
        <v>0</v>
      </c>
      <c r="C323" s="18" t="n">
        <f aca="false">MOD(QUOTIENT($A$323,Assumptions!$B$79),2)</f>
        <v>1</v>
      </c>
      <c r="D323" s="18" t="n">
        <f aca="false">MOD(QUOTIENT($A$323,Assumptions!$B$80),2)</f>
        <v>0</v>
      </c>
      <c r="E323" s="18" t="n">
        <f aca="false">MOD(QUOTIENT($A$323,Assumptions!$B$81),2)</f>
        <v>0</v>
      </c>
      <c r="F323" s="18" t="n">
        <f aca="false">MOD(QUOTIENT($A$323,Assumptions!$B$82),2)</f>
        <v>0</v>
      </c>
      <c r="G323" s="18" t="n">
        <f aca="false">MOD(QUOTIENT($A$323,Assumptions!$B$83),2)</f>
        <v>1</v>
      </c>
      <c r="H323" s="18" t="n">
        <f aca="false">IF($B$323=1,MIN(Assumptions!$B$66,MAX(Assumptions!$B$4,Assumptions!$B$25-(Assumptions!$B$4))),Assumptions!$B$4)</f>
        <v>0</v>
      </c>
      <c r="I323" s="18" t="n">
        <f aca="false">IF($C$323=1,MIN(Assumptions!$B$61,MAX(Assumptions!$B$4,Assumptions!$B$25-($H$323))),Assumptions!$B$4)</f>
        <v>100000000</v>
      </c>
      <c r="J323" s="18" t="n">
        <f aca="false">IF($D$323=1,MIN(Assumptions!$B$56,MAX(Assumptions!$B$4,Assumptions!$B$25-($H$323+$I$323))),Assumptions!$B$4)</f>
        <v>0</v>
      </c>
      <c r="K323" s="18" t="n">
        <f aca="false">IF($E$323=1,MIN(Assumptions!$B$51,MAX(Assumptions!$B$4,Assumptions!$B$25-($H$323+$I$323+$J$323))),Assumptions!$B$4)</f>
        <v>0</v>
      </c>
      <c r="L323" s="18" t="n">
        <f aca="false">IF($F$323=1,MIN(Assumptions!$B$46,MAX(Assumptions!$B$4,Assumptions!$B$25-($H$323+$I$323+$J$323+$K$323))),Assumptions!$B$4)</f>
        <v>0</v>
      </c>
      <c r="M323" s="18" t="n">
        <f aca="false">IF($G$323=1,MIN(Assumptions!$B$41,MAX(Assumptions!$B$4,Assumptions!$B$25-($H$323+$I$323+$J$323+$K$323+$L$323))),Assumptions!$B$4)</f>
        <v>5000000</v>
      </c>
      <c r="N323" s="18" t="n">
        <f aca="false">MAX(Assumptions!$B$4,Assumptions!$B$25-($H$323+$I$323+$J$323+$K$323+$L$323+$M$323))</f>
        <v>1095000000</v>
      </c>
      <c r="O323" s="18" t="n">
        <f aca="false">$J$112+$O$112+Assumptions!$B$20+IF($B$323=0,$AI$112,Assumptions!$B$4)+IF($C$323=0,$AF$112,Assumptions!$B$4)+IF($D$323=0,$AC$112,Assumptions!$B$4)+IF($E$323=0,$Z$112,Assumptions!$B$4)+IF($F$323=0,$W$112,Assumptions!$B$4)+IF($G$323=0,$T$112,Assumptions!$B$4)</f>
        <v>25813833.1063222</v>
      </c>
      <c r="P323" s="18" t="n">
        <f aca="false">IF(($N$323+Assumptions!$B$14*Assumptions!$B$13)&gt;($C$6*Assumptions!$B$7/Assumptions!$B$11),($C$6*Assumptions!$B$7/Assumptions!$B$11)*($O$323+Assumptions!$B$14)/($N$323+Assumptions!$B$14*Assumptions!$B$13-($C$6*Assumptions!$B$7/Assumptions!$B$11)),NA())</f>
        <v>2529275.41396427</v>
      </c>
      <c r="Q323" s="18" t="n">
        <f aca="false">IFERROR(($N$323+Assumptions!$B$14*Assumptions!$B$13)/($O$323+Assumptions!$B$14+$P$323),NA())</f>
        <v>35.5833135067478</v>
      </c>
      <c r="R323" s="18" t="n">
        <f aca="false">AND(ISNUMBER($P$323),$P$323&gt;Assumptions!$B$4,$Q$323&gt;Assumptions!$B$13)</f>
        <v>1</v>
      </c>
      <c r="S323" s="18" t="n">
        <f aca="false">IF($N$323&gt;($C$6*Assumptions!$B$7/Assumptions!$B$11),($C$6*Assumptions!$B$7/Assumptions!$B$11)*$O$323/($N$323-($C$6*Assumptions!$B$7/Assumptions!$B$11)),NA())</f>
        <v>2311686.54683483</v>
      </c>
      <c r="T323" s="18" t="n">
        <f aca="false">IFERROR($N$323/($O$323+$S$323),NA())</f>
        <v>38.9326139926836</v>
      </c>
      <c r="U323" s="18" t="n">
        <f aca="false">AND(ISNUMBER($S$323),$S$323&gt;Assumptions!$B$4,$T$323&lt;=Assumptions!$B$13)</f>
        <v>0</v>
      </c>
      <c r="V323" s="18" t="n">
        <f aca="false">IF($R$323,$P$323,IF($U$323,$S$323,NA()))</f>
        <v>2529275.41396427</v>
      </c>
      <c r="W323" s="18" t="n">
        <f aca="false">IF($R$323,$Q$323,IF($U$323,$T$323,NA()))</f>
        <v>35.5833135067478</v>
      </c>
      <c r="X323" s="18" t="n">
        <f aca="false">$R$323</f>
        <v>1</v>
      </c>
      <c r="Y323" s="18" t="n">
        <f aca="false">IF($B$323=1,$H$323,$AI$112*$W$323)</f>
        <v>218243858.265665</v>
      </c>
      <c r="Z323" s="18" t="n">
        <f aca="false">IF($C$323=1,$I$323,$AF$112*$W$323)</f>
        <v>100000000</v>
      </c>
      <c r="AA323" s="18" t="n">
        <f aca="false">IF($D$323=1,$J$323,$AC$112*$W$323)</f>
        <v>85399952.4161948</v>
      </c>
      <c r="AB323" s="18" t="n">
        <f aca="false">IF($E$323=1,$K$323,$Z$112*$W$323)</f>
        <v>106749940.520243</v>
      </c>
      <c r="AC323" s="18" t="n">
        <f aca="false">IF($F$323=1,$L$323,$W$112*$W$323)</f>
        <v>177916567.533739</v>
      </c>
      <c r="AD323" s="18" t="n">
        <f aca="false">IF($G$323=1,$M$323,$T$112*$W$323)</f>
        <v>5000000</v>
      </c>
      <c r="AE323" s="18" t="n">
        <f aca="false">($C$6*Assumptions!$B$7/Assumptions!$B$11)</f>
        <v>90000000</v>
      </c>
      <c r="AF323" s="18" t="n">
        <f aca="false">($J$112+$O$112)*$W$323</f>
        <v>9981575.93655777</v>
      </c>
      <c r="AG323" s="18" t="n">
        <f aca="false">Assumptions!$B$20*$W$323</f>
        <v>320249821.56073</v>
      </c>
      <c r="AH323" s="18" t="n">
        <f aca="false">IF($R$323,Assumptions!$B$14*($W$323-Assumptions!$B$13),Assumptions!$B$4)</f>
        <v>86458283.7668696</v>
      </c>
      <c r="AI323" s="18" t="n">
        <f aca="false">$Y$323+$Z$323+$AA$323+$AB$323+$AC$323+$AD$323+$AE$323+$AF$323+$AG$323+$AH$323</f>
        <v>1200000000</v>
      </c>
      <c r="AJ323" s="18" t="n">
        <f aca="false">IF(AND(ISNUMBER($V$323),($C$6*Assumptions!$B$7/Assumptions!$B$11)&gt;=Assumptions!$B$67,IF($B$323=1,$Y$323&gt;=INDEX($Y$306:$Y$369,1+$A$323-Assumptions!$B$78),$Y$323&gt;INDEX($Y$306:$Y$369,1+$A$323+Assumptions!$B$78)),IF($C$323=1,$Z$323&gt;=INDEX($Z$306:$Z$369,1+$A$323-Assumptions!$B$79),$Z$323&gt;INDEX($Z$306:$Z$369,1+$A$323+Assumptions!$B$79)),IF($D$323=1,$AA$323&gt;=INDEX($AA$306:$AA$369,1+$A$323-Assumptions!$B$80),$AA$323&gt;INDEX($AA$306:$AA$369,1+$A$323+Assumptions!$B$80)),IF($E$323=1,$AB$323&gt;=INDEX($AB$306:$AB$369,1+$A$323-Assumptions!$B$81),$AB$323&gt;INDEX($AB$306:$AB$369,1+$A$323+Assumptions!$B$81)),IF($F$323=1,$AC$323&gt;=INDEX($AC$306:$AC$369,1+$A$323-Assumptions!$B$82),$AC$323&gt;INDEX($AC$306:$AC$369,1+$A$323+Assumptions!$B$82)),IF($G$323=1,$AD$323&gt;=INDEX($AD$306:$AD$369,1+$A$323-Assumptions!$B$83),$AD$323&gt;INDEX($AD$306:$AD$369,1+$A$323+Assumptions!$B$83))),1,0)</f>
        <v>0</v>
      </c>
      <c r="AK323" s="16"/>
      <c r="AL323" s="16"/>
    </row>
    <row r="324" customFormat="false" ht="23.85" hidden="true" customHeight="false" outlineLevel="0" collapsed="false">
      <c r="A324" s="6" t="n">
        <f aca="false">ROW()-ROW($A$306)+Assumptions!$B$4</f>
        <v>18</v>
      </c>
      <c r="B324" s="18" t="n">
        <f aca="false">MOD(QUOTIENT($A$324,Assumptions!$B$78),2)</f>
        <v>0</v>
      </c>
      <c r="C324" s="18" t="n">
        <f aca="false">MOD(QUOTIENT($A$324,Assumptions!$B$79),2)</f>
        <v>1</v>
      </c>
      <c r="D324" s="18" t="n">
        <f aca="false">MOD(QUOTIENT($A$324,Assumptions!$B$80),2)</f>
        <v>0</v>
      </c>
      <c r="E324" s="18" t="n">
        <f aca="false">MOD(QUOTIENT($A$324,Assumptions!$B$81),2)</f>
        <v>0</v>
      </c>
      <c r="F324" s="18" t="n">
        <f aca="false">MOD(QUOTIENT($A$324,Assumptions!$B$82),2)</f>
        <v>1</v>
      </c>
      <c r="G324" s="18" t="n">
        <f aca="false">MOD(QUOTIENT($A$324,Assumptions!$B$83),2)</f>
        <v>0</v>
      </c>
      <c r="H324" s="18" t="n">
        <f aca="false">IF($B$324=1,MIN(Assumptions!$B$66,MAX(Assumptions!$B$4,Assumptions!$B$25-(Assumptions!$B$4))),Assumptions!$B$4)</f>
        <v>0</v>
      </c>
      <c r="I324" s="18" t="n">
        <f aca="false">IF($C$324=1,MIN(Assumptions!$B$61,MAX(Assumptions!$B$4,Assumptions!$B$25-($H$324))),Assumptions!$B$4)</f>
        <v>100000000</v>
      </c>
      <c r="J324" s="18" t="n">
        <f aca="false">IF($D$324=1,MIN(Assumptions!$B$56,MAX(Assumptions!$B$4,Assumptions!$B$25-($H$324+$I$324))),Assumptions!$B$4)</f>
        <v>0</v>
      </c>
      <c r="K324" s="18" t="n">
        <f aca="false">IF($E$324=1,MIN(Assumptions!$B$51,MAX(Assumptions!$B$4,Assumptions!$B$25-($H$324+$I$324+$J$324))),Assumptions!$B$4)</f>
        <v>0</v>
      </c>
      <c r="L324" s="18" t="n">
        <f aca="false">IF($F$324=1,MIN(Assumptions!$B$46,MAX(Assumptions!$B$4,Assumptions!$B$25-($H$324+$I$324+$J$324+$K$324))),Assumptions!$B$4)</f>
        <v>15000000</v>
      </c>
      <c r="M324" s="18" t="n">
        <f aca="false">IF($G$324=1,MIN(Assumptions!$B$41,MAX(Assumptions!$B$4,Assumptions!$B$25-($H$324+$I$324+$J$324+$K$324+$L$324))),Assumptions!$B$4)</f>
        <v>0</v>
      </c>
      <c r="N324" s="18" t="n">
        <f aca="false">MAX(Assumptions!$B$4,Assumptions!$B$25-($H$324+$I$324+$J$324+$K$324+$L$324+$M$324))</f>
        <v>1085000000</v>
      </c>
      <c r="O324" s="18" t="n">
        <f aca="false">$J$112+$O$112+Assumptions!$B$20+IF($B$324=0,$AI$112,Assumptions!$B$4)+IF($C$324=0,$AF$112,Assumptions!$B$4)+IF($D$324=0,$AC$112,Assumptions!$B$4)+IF($E$324=0,$Z$112,Assumptions!$B$4)+IF($F$324=0,$W$112,Assumptions!$B$4)+IF($G$324=0,$T$112,Assumptions!$B$4)</f>
        <v>25813833.1063222</v>
      </c>
      <c r="P324" s="18" t="n">
        <f aca="false">IF(($N$324+Assumptions!$B$14*Assumptions!$B$13)&gt;($C$6*Assumptions!$B$7/Assumptions!$B$11),($C$6*Assumptions!$B$7/Assumptions!$B$11)*($O$324+Assumptions!$B$14)/($N$324+Assumptions!$B$14*Assumptions!$B$13-($C$6*Assumptions!$B$7/Assumptions!$B$11)),NA())</f>
        <v>2554631.55846516</v>
      </c>
      <c r="Q324" s="18" t="n">
        <f aca="false">IFERROR(($N$324+Assumptions!$B$14*Assumptions!$B$13)/($O$324+Assumptions!$B$14+$P$324),NA())</f>
        <v>35.2301292535791</v>
      </c>
      <c r="R324" s="18" t="n">
        <f aca="false">AND(ISNUMBER($P$324),$P$324&gt;Assumptions!$B$4,$Q$324&gt;Assumptions!$B$13)</f>
        <v>1</v>
      </c>
      <c r="S324" s="18" t="n">
        <f aca="false">IF($N$324&gt;($C$6*Assumptions!$B$7/Assumptions!$B$11),($C$6*Assumptions!$B$7/Assumptions!$B$11)*$O$324/($N$324-($C$6*Assumptions!$B$7/Assumptions!$B$11)),NA())</f>
        <v>2334919.57745628</v>
      </c>
      <c r="T324" s="18" t="n">
        <f aca="false">IFERROR($N$324/($O$324+$S$324),NA())</f>
        <v>38.5452247987265</v>
      </c>
      <c r="U324" s="18" t="n">
        <f aca="false">AND(ISNUMBER($S$324),$S$324&gt;Assumptions!$B$4,$T$324&lt;=Assumptions!$B$13)</f>
        <v>0</v>
      </c>
      <c r="V324" s="18" t="n">
        <f aca="false">IF($R$324,$P$324,IF($U$324,$S$324,NA()))</f>
        <v>2554631.55846516</v>
      </c>
      <c r="W324" s="18" t="n">
        <f aca="false">IF($R$324,$Q$324,IF($U$324,$T$324,NA()))</f>
        <v>35.2301292535791</v>
      </c>
      <c r="X324" s="18" t="n">
        <f aca="false">$R$324</f>
        <v>1</v>
      </c>
      <c r="Y324" s="18" t="n">
        <f aca="false">IF($B$324=1,$H$324,$AI$112*$W$324)</f>
        <v>216077666.12407</v>
      </c>
      <c r="Z324" s="18" t="n">
        <f aca="false">IF($C$324=1,$I$324,$AF$112*$W$324)</f>
        <v>100000000</v>
      </c>
      <c r="AA324" s="18" t="n">
        <f aca="false">IF($D$324=1,$J$324,$AC$112*$W$324)</f>
        <v>84552310.2085899</v>
      </c>
      <c r="AB324" s="18" t="n">
        <f aca="false">IF($E$324=1,$K$324,$Z$112*$W$324)</f>
        <v>105690387.760737</v>
      </c>
      <c r="AC324" s="18" t="n">
        <f aca="false">IF($F$324=1,$L$324,$W$112*$W$324)</f>
        <v>15000000</v>
      </c>
      <c r="AD324" s="18" t="n">
        <f aca="false">IF($G$324=1,$M$324,$T$112*$W$324)</f>
        <v>176150646.267896</v>
      </c>
      <c r="AE324" s="18" t="n">
        <f aca="false">($C$6*Assumptions!$B$7/Assumptions!$B$11)</f>
        <v>90000000</v>
      </c>
      <c r="AF324" s="18" t="n">
        <f aca="false">($J$112+$O$112)*$W$324</f>
        <v>9882503.22254727</v>
      </c>
      <c r="AG324" s="18" t="n">
        <f aca="false">Assumptions!$B$20*$W$324</f>
        <v>317071163.282212</v>
      </c>
      <c r="AH324" s="18" t="n">
        <f aca="false">IF($R$324,Assumptions!$B$14*($W$324-Assumptions!$B$13),Assumptions!$B$4)</f>
        <v>85575323.1339478</v>
      </c>
      <c r="AI324" s="18" t="n">
        <f aca="false">$Y$324+$Z$324+$AA$324+$AB$324+$AC$324+$AD$324+$AE$324+$AF$324+$AG$324+$AH$324</f>
        <v>1200000000</v>
      </c>
      <c r="AJ324" s="18" t="n">
        <f aca="false">IF(AND(ISNUMBER($V$324),($C$6*Assumptions!$B$7/Assumptions!$B$11)&gt;=Assumptions!$B$67,IF($B$324=1,$Y$324&gt;=INDEX($Y$306:$Y$369,1+$A$324-Assumptions!$B$78),$Y$324&gt;INDEX($Y$306:$Y$369,1+$A$324+Assumptions!$B$78)),IF($C$324=1,$Z$324&gt;=INDEX($Z$306:$Z$369,1+$A$324-Assumptions!$B$79),$Z$324&gt;INDEX($Z$306:$Z$369,1+$A$324+Assumptions!$B$79)),IF($D$324=1,$AA$324&gt;=INDEX($AA$306:$AA$369,1+$A$324-Assumptions!$B$80),$AA$324&gt;INDEX($AA$306:$AA$369,1+$A$324+Assumptions!$B$80)),IF($E$324=1,$AB$324&gt;=INDEX($AB$306:$AB$369,1+$A$324-Assumptions!$B$81),$AB$324&gt;INDEX($AB$306:$AB$369,1+$A$324+Assumptions!$B$81)),IF($F$324=1,$AC$324&gt;=INDEX($AC$306:$AC$369,1+$A$324-Assumptions!$B$82),$AC$324&gt;INDEX($AC$306:$AC$369,1+$A$324+Assumptions!$B$82)),IF($G$324=1,$AD$324&gt;=INDEX($AD$306:$AD$369,1+$A$324-Assumptions!$B$83),$AD$324&gt;INDEX($AD$306:$AD$369,1+$A$324+Assumptions!$B$83))),1,0)</f>
        <v>0</v>
      </c>
      <c r="AK324" s="16"/>
      <c r="AL324" s="16"/>
    </row>
    <row r="325" customFormat="false" ht="23.85" hidden="true" customHeight="false" outlineLevel="0" collapsed="false">
      <c r="A325" s="6" t="n">
        <f aca="false">ROW()-ROW($A$306)+Assumptions!$B$4</f>
        <v>19</v>
      </c>
      <c r="B325" s="18" t="n">
        <f aca="false">MOD(QUOTIENT($A$325,Assumptions!$B$78),2)</f>
        <v>0</v>
      </c>
      <c r="C325" s="18" t="n">
        <f aca="false">MOD(QUOTIENT($A$325,Assumptions!$B$79),2)</f>
        <v>1</v>
      </c>
      <c r="D325" s="18" t="n">
        <f aca="false">MOD(QUOTIENT($A$325,Assumptions!$B$80),2)</f>
        <v>0</v>
      </c>
      <c r="E325" s="18" t="n">
        <f aca="false">MOD(QUOTIENT($A$325,Assumptions!$B$81),2)</f>
        <v>0</v>
      </c>
      <c r="F325" s="18" t="n">
        <f aca="false">MOD(QUOTIENT($A$325,Assumptions!$B$82),2)</f>
        <v>1</v>
      </c>
      <c r="G325" s="18" t="n">
        <f aca="false">MOD(QUOTIENT($A$325,Assumptions!$B$83),2)</f>
        <v>1</v>
      </c>
      <c r="H325" s="18" t="n">
        <f aca="false">IF($B$325=1,MIN(Assumptions!$B$66,MAX(Assumptions!$B$4,Assumptions!$B$25-(Assumptions!$B$4))),Assumptions!$B$4)</f>
        <v>0</v>
      </c>
      <c r="I325" s="18" t="n">
        <f aca="false">IF($C$325=1,MIN(Assumptions!$B$61,MAX(Assumptions!$B$4,Assumptions!$B$25-($H$325))),Assumptions!$B$4)</f>
        <v>100000000</v>
      </c>
      <c r="J325" s="18" t="n">
        <f aca="false">IF($D$325=1,MIN(Assumptions!$B$56,MAX(Assumptions!$B$4,Assumptions!$B$25-($H$325+$I$325))),Assumptions!$B$4)</f>
        <v>0</v>
      </c>
      <c r="K325" s="18" t="n">
        <f aca="false">IF($E$325=1,MIN(Assumptions!$B$51,MAX(Assumptions!$B$4,Assumptions!$B$25-($H$325+$I$325+$J$325))),Assumptions!$B$4)</f>
        <v>0</v>
      </c>
      <c r="L325" s="18" t="n">
        <f aca="false">IF($F$325=1,MIN(Assumptions!$B$46,MAX(Assumptions!$B$4,Assumptions!$B$25-($H$325+$I$325+$J$325+$K$325))),Assumptions!$B$4)</f>
        <v>15000000</v>
      </c>
      <c r="M325" s="18" t="n">
        <f aca="false">IF($G$325=1,MIN(Assumptions!$B$41,MAX(Assumptions!$B$4,Assumptions!$B$25-($H$325+$I$325+$J$325+$K$325+$L$325))),Assumptions!$B$4)</f>
        <v>5000000</v>
      </c>
      <c r="N325" s="18" t="n">
        <f aca="false">MAX(Assumptions!$B$4,Assumptions!$B$25-($H$325+$I$325+$J$325+$K$325+$L$325+$M$325))</f>
        <v>1080000000</v>
      </c>
      <c r="O325" s="18" t="n">
        <f aca="false">$J$112+$O$112+Assumptions!$B$20+IF($B$325=0,$AI$112,Assumptions!$B$4)+IF($C$325=0,$AF$112,Assumptions!$B$4)+IF($D$325=0,$AC$112,Assumptions!$B$4)+IF($E$325=0,$Z$112,Assumptions!$B$4)+IF($F$325=0,$W$112,Assumptions!$B$4)+IF($G$325=0,$T$112,Assumptions!$B$4)</f>
        <v>20813833.1063222</v>
      </c>
      <c r="P325" s="18" t="n">
        <f aca="false">IF(($N$325+Assumptions!$B$14*Assumptions!$B$13)&gt;($C$6*Assumptions!$B$7/Assumptions!$B$11),($C$6*Assumptions!$B$7/Assumptions!$B$11)*($O$325+Assumptions!$B$14)/($N$325+Assumptions!$B$14*Assumptions!$B$13-($C$6*Assumptions!$B$7/Assumptions!$B$11)),NA())</f>
        <v>2114100.73508212</v>
      </c>
      <c r="Q325" s="18" t="n">
        <f aca="false">IFERROR(($N$325+Assumptions!$B$14*Assumptions!$B$13)/($O$325+Assumptions!$B$14+$P$325),NA())</f>
        <v>42.5712921368925</v>
      </c>
      <c r="R325" s="18" t="n">
        <f aca="false">AND(ISNUMBER($P$325),$P$325&gt;Assumptions!$B$4,$Q$325&gt;Assumptions!$B$13)</f>
        <v>1</v>
      </c>
      <c r="S325" s="18" t="n">
        <f aca="false">IF($N$325&gt;($C$6*Assumptions!$B$7/Assumptions!$B$11),($C$6*Assumptions!$B$7/Assumptions!$B$11)*$O$325/($N$325-($C$6*Assumptions!$B$7/Assumptions!$B$11)),NA())</f>
        <v>1892166.64602929</v>
      </c>
      <c r="T325" s="18" t="n">
        <f aca="false">IFERROR($N$325/($O$325+$S$325),NA())</f>
        <v>47.56452090986</v>
      </c>
      <c r="U325" s="18" t="n">
        <f aca="false">AND(ISNUMBER($S$325),$S$325&gt;Assumptions!$B$4,$T$325&lt;=Assumptions!$B$13)</f>
        <v>0</v>
      </c>
      <c r="V325" s="18" t="n">
        <f aca="false">IF($R$325,$P$325,IF($U$325,$S$325,NA()))</f>
        <v>2114100.73508212</v>
      </c>
      <c r="W325" s="18" t="n">
        <f aca="false">IF($R$325,$Q$325,IF($U$325,$T$325,NA()))</f>
        <v>42.5712921368925</v>
      </c>
      <c r="X325" s="18" t="n">
        <f aca="false">$R$325</f>
        <v>1</v>
      </c>
      <c r="Y325" s="18" t="n">
        <f aca="false">IF($B$325=1,$H$325,$AI$112*$W$325)</f>
        <v>261103369.295507</v>
      </c>
      <c r="Z325" s="18" t="n">
        <f aca="false">IF($C$325=1,$I$325,$AF$112*$W$325)</f>
        <v>100000000</v>
      </c>
      <c r="AA325" s="18" t="n">
        <f aca="false">IF($D$325=1,$J$325,$AC$112*$W$325)</f>
        <v>102171101.128542</v>
      </c>
      <c r="AB325" s="18" t="n">
        <f aca="false">IF($E$325=1,$K$325,$Z$112*$W$325)</f>
        <v>127713876.410678</v>
      </c>
      <c r="AC325" s="18" t="n">
        <f aca="false">IF($F$325=1,$L$325,$W$112*$W$325)</f>
        <v>15000000</v>
      </c>
      <c r="AD325" s="18" t="n">
        <f aca="false">IF($G$325=1,$M$325,$T$112*$W$325)</f>
        <v>5000000</v>
      </c>
      <c r="AE325" s="18" t="n">
        <f aca="false">($C$6*Assumptions!$B$7/Assumptions!$B$11)</f>
        <v>90000000</v>
      </c>
      <c r="AF325" s="18" t="n">
        <f aca="false">($J$112+$O$112)*$W$325</f>
        <v>11941793.5910099</v>
      </c>
      <c r="AG325" s="18" t="n">
        <f aca="false">Assumptions!$B$20*$W$325</f>
        <v>383141629.232033</v>
      </c>
      <c r="AH325" s="18" t="n">
        <f aca="false">IF($R$325,Assumptions!$B$14*($W$325-Assumptions!$B$13),Assumptions!$B$4)</f>
        <v>103928230.342231</v>
      </c>
      <c r="AI325" s="18" t="n">
        <f aca="false">$Y$325+$Z$325+$AA$325+$AB$325+$AC$325+$AD$325+$AE$325+$AF$325+$AG$325+$AH$325</f>
        <v>1200000000</v>
      </c>
      <c r="AJ325" s="18" t="n">
        <f aca="false">IF(AND(ISNUMBER($V$325),($C$6*Assumptions!$B$7/Assumptions!$B$11)&gt;=Assumptions!$B$67,IF($B$325=1,$Y$325&gt;=INDEX($Y$306:$Y$369,1+$A$325-Assumptions!$B$78),$Y$325&gt;INDEX($Y$306:$Y$369,1+$A$325+Assumptions!$B$78)),IF($C$325=1,$Z$325&gt;=INDEX($Z$306:$Z$369,1+$A$325-Assumptions!$B$79),$Z$325&gt;INDEX($Z$306:$Z$369,1+$A$325+Assumptions!$B$79)),IF($D$325=1,$AA$325&gt;=INDEX($AA$306:$AA$369,1+$A$325-Assumptions!$B$80),$AA$325&gt;INDEX($AA$306:$AA$369,1+$A$325+Assumptions!$B$80)),IF($E$325=1,$AB$325&gt;=INDEX($AB$306:$AB$369,1+$A$325-Assumptions!$B$81),$AB$325&gt;INDEX($AB$306:$AB$369,1+$A$325+Assumptions!$B$81)),IF($F$325=1,$AC$325&gt;=INDEX($AC$306:$AC$369,1+$A$325-Assumptions!$B$82),$AC$325&gt;INDEX($AC$306:$AC$369,1+$A$325+Assumptions!$B$82)),IF($G$325=1,$AD$325&gt;=INDEX($AD$306:$AD$369,1+$A$325-Assumptions!$B$83),$AD$325&gt;INDEX($AD$306:$AD$369,1+$A$325+Assumptions!$B$83))),1,0)</f>
        <v>0</v>
      </c>
      <c r="AK325" s="16"/>
      <c r="AL325" s="16"/>
    </row>
    <row r="326" customFormat="false" ht="23.85" hidden="true" customHeight="false" outlineLevel="0" collapsed="false">
      <c r="A326" s="6" t="n">
        <f aca="false">ROW()-ROW($A$306)+Assumptions!$B$4</f>
        <v>20</v>
      </c>
      <c r="B326" s="18" t="n">
        <f aca="false">MOD(QUOTIENT($A$326,Assumptions!$B$78),2)</f>
        <v>0</v>
      </c>
      <c r="C326" s="18" t="n">
        <f aca="false">MOD(QUOTIENT($A$326,Assumptions!$B$79),2)</f>
        <v>1</v>
      </c>
      <c r="D326" s="18" t="n">
        <f aca="false">MOD(QUOTIENT($A$326,Assumptions!$B$80),2)</f>
        <v>0</v>
      </c>
      <c r="E326" s="18" t="n">
        <f aca="false">MOD(QUOTIENT($A$326,Assumptions!$B$81),2)</f>
        <v>1</v>
      </c>
      <c r="F326" s="18" t="n">
        <f aca="false">MOD(QUOTIENT($A$326,Assumptions!$B$82),2)</f>
        <v>0</v>
      </c>
      <c r="G326" s="18" t="n">
        <f aca="false">MOD(QUOTIENT($A$326,Assumptions!$B$83),2)</f>
        <v>0</v>
      </c>
      <c r="H326" s="18" t="n">
        <f aca="false">IF($B$326=1,MIN(Assumptions!$B$66,MAX(Assumptions!$B$4,Assumptions!$B$25-(Assumptions!$B$4))),Assumptions!$B$4)</f>
        <v>0</v>
      </c>
      <c r="I326" s="18" t="n">
        <f aca="false">IF($C$326=1,MIN(Assumptions!$B$61,MAX(Assumptions!$B$4,Assumptions!$B$25-($H$326))),Assumptions!$B$4)</f>
        <v>100000000</v>
      </c>
      <c r="J326" s="18" t="n">
        <f aca="false">IF($D$326=1,MIN(Assumptions!$B$56,MAX(Assumptions!$B$4,Assumptions!$B$25-($H$326+$I$326))),Assumptions!$B$4)</f>
        <v>0</v>
      </c>
      <c r="K326" s="18" t="n">
        <f aca="false">IF($E$326=1,MIN(Assumptions!$B$51,MAX(Assumptions!$B$4,Assumptions!$B$25-($H$326+$I$326+$J$326))),Assumptions!$B$4)</f>
        <v>30000000</v>
      </c>
      <c r="L326" s="18" t="n">
        <f aca="false">IF($F$326=1,MIN(Assumptions!$B$46,MAX(Assumptions!$B$4,Assumptions!$B$25-($H$326+$I$326+$J$326+$K$326))),Assumptions!$B$4)</f>
        <v>0</v>
      </c>
      <c r="M326" s="18" t="n">
        <f aca="false">IF($G$326=1,MIN(Assumptions!$B$41,MAX(Assumptions!$B$4,Assumptions!$B$25-($H$326+$I$326+$J$326+$K$326+$L$326))),Assumptions!$B$4)</f>
        <v>0</v>
      </c>
      <c r="N326" s="18" t="n">
        <f aca="false">MAX(Assumptions!$B$4,Assumptions!$B$25-($H$326+$I$326+$J$326+$K$326+$L$326+$M$326))</f>
        <v>1070000000</v>
      </c>
      <c r="O326" s="18" t="n">
        <f aca="false">$J$112+$O$112+Assumptions!$B$20+IF($B$326=0,$AI$112,Assumptions!$B$4)+IF($C$326=0,$AF$112,Assumptions!$B$4)+IF($D$326=0,$AC$112,Assumptions!$B$4)+IF($E$326=0,$Z$112,Assumptions!$B$4)+IF($F$326=0,$W$112,Assumptions!$B$4)+IF($G$326=0,$T$112,Assumptions!$B$4)</f>
        <v>27813833.1063222</v>
      </c>
      <c r="P326" s="18" t="n">
        <f aca="false">IF(($N$326+Assumptions!$B$14*Assumptions!$B$13)&gt;($C$6*Assumptions!$B$7/Assumptions!$B$11),($C$6*Assumptions!$B$7/Assumptions!$B$11)*($O$326+Assumptions!$B$14)/($N$326+Assumptions!$B$14*Assumptions!$B$13-($C$6*Assumptions!$B$7/Assumptions!$B$11)),NA())</f>
        <v>2776839.67386158</v>
      </c>
      <c r="Q326" s="18" t="n">
        <f aca="false">IFERROR(($N$326+Assumptions!$B$14*Assumptions!$B$13)/($O$326+Assumptions!$B$14+$P$326),NA())</f>
        <v>32.4109457406457</v>
      </c>
      <c r="R326" s="18" t="n">
        <f aca="false">AND(ISNUMBER($P$326),$P$326&gt;Assumptions!$B$4,$Q$326&gt;Assumptions!$B$13)</f>
        <v>1</v>
      </c>
      <c r="S326" s="18" t="n">
        <f aca="false">IF($N$326&gt;($C$6*Assumptions!$B$7/Assumptions!$B$11),($C$6*Assumptions!$B$7/Assumptions!$B$11)*$O$326/($N$326-($C$6*Assumptions!$B$7/Assumptions!$B$11)),NA())</f>
        <v>2554331.6118051</v>
      </c>
      <c r="T326" s="18" t="n">
        <f aca="false">IFERROR($N$326/($O$326+$S$326),NA())</f>
        <v>35.2342662104074</v>
      </c>
      <c r="U326" s="18" t="n">
        <f aca="false">AND(ISNUMBER($S$326),$S$326&gt;Assumptions!$B$4,$T$326&lt;=Assumptions!$B$13)</f>
        <v>0</v>
      </c>
      <c r="V326" s="18" t="n">
        <f aca="false">IF($R$326,$P$326,IF($U$326,$S$326,NA()))</f>
        <v>2776839.67386158</v>
      </c>
      <c r="W326" s="18" t="n">
        <f aca="false">IF($R$326,$Q$326,IF($U$326,$T$326,NA()))</f>
        <v>32.4109457406457</v>
      </c>
      <c r="X326" s="18" t="n">
        <f aca="false">$R$326</f>
        <v>1</v>
      </c>
      <c r="Y326" s="18" t="n">
        <f aca="false">IF($B$326=1,$H$326,$AI$112*$W$326)</f>
        <v>198786710.71867</v>
      </c>
      <c r="Z326" s="18" t="n">
        <f aca="false">IF($C$326=1,$I$326,$AF$112*$W$326)</f>
        <v>100000000</v>
      </c>
      <c r="AA326" s="18" t="n">
        <f aca="false">IF($D$326=1,$J$326,$AC$112*$W$326)</f>
        <v>77786269.7775497</v>
      </c>
      <c r="AB326" s="18" t="n">
        <f aca="false">IF($E$326=1,$K$326,$Z$112*$W$326)</f>
        <v>30000000</v>
      </c>
      <c r="AC326" s="18" t="n">
        <f aca="false">IF($F$326=1,$L$326,$W$112*$W$326)</f>
        <v>162054728.703229</v>
      </c>
      <c r="AD326" s="18" t="n">
        <f aca="false">IF($G$326=1,$M$326,$T$112*$W$326)</f>
        <v>162054728.703229</v>
      </c>
      <c r="AE326" s="18" t="n">
        <f aca="false">($C$6*Assumptions!$B$7/Assumptions!$B$11)</f>
        <v>90000000</v>
      </c>
      <c r="AF326" s="18" t="n">
        <f aca="false">($J$112+$O$112)*$W$326</f>
        <v>9091686.07989696</v>
      </c>
      <c r="AG326" s="18" t="n">
        <f aca="false">Assumptions!$B$20*$W$326</f>
        <v>291698511.665812</v>
      </c>
      <c r="AH326" s="18" t="n">
        <f aca="false">IF($R$326,Assumptions!$B$14*($W$326-Assumptions!$B$13),Assumptions!$B$4)</f>
        <v>78527364.3516143</v>
      </c>
      <c r="AI326" s="18" t="n">
        <f aca="false">$Y$326+$Z$326+$AA$326+$AB$326+$AC$326+$AD$326+$AE$326+$AF$326+$AG$326+$AH$326</f>
        <v>1200000000</v>
      </c>
      <c r="AJ326" s="18" t="n">
        <f aca="false">IF(AND(ISNUMBER($V$326),($C$6*Assumptions!$B$7/Assumptions!$B$11)&gt;=Assumptions!$B$67,IF($B$326=1,$Y$326&gt;=INDEX($Y$306:$Y$369,1+$A$326-Assumptions!$B$78),$Y$326&gt;INDEX($Y$306:$Y$369,1+$A$326+Assumptions!$B$78)),IF($C$326=1,$Z$326&gt;=INDEX($Z$306:$Z$369,1+$A$326-Assumptions!$B$79),$Z$326&gt;INDEX($Z$306:$Z$369,1+$A$326+Assumptions!$B$79)),IF($D$326=1,$AA$326&gt;=INDEX($AA$306:$AA$369,1+$A$326-Assumptions!$B$80),$AA$326&gt;INDEX($AA$306:$AA$369,1+$A$326+Assumptions!$B$80)),IF($E$326=1,$AB$326&gt;=INDEX($AB$306:$AB$369,1+$A$326-Assumptions!$B$81),$AB$326&gt;INDEX($AB$306:$AB$369,1+$A$326+Assumptions!$B$81)),IF($F$326=1,$AC$326&gt;=INDEX($AC$306:$AC$369,1+$A$326-Assumptions!$B$82),$AC$326&gt;INDEX($AC$306:$AC$369,1+$A$326+Assumptions!$B$82)),IF($G$326=1,$AD$326&gt;=INDEX($AD$306:$AD$369,1+$A$326-Assumptions!$B$83),$AD$326&gt;INDEX($AD$306:$AD$369,1+$A$326+Assumptions!$B$83))),1,0)</f>
        <v>0</v>
      </c>
      <c r="AK326" s="16"/>
      <c r="AL326" s="16"/>
    </row>
    <row r="327" customFormat="false" ht="23.85" hidden="true" customHeight="false" outlineLevel="0" collapsed="false">
      <c r="A327" s="6" t="n">
        <f aca="false">ROW()-ROW($A$306)+Assumptions!$B$4</f>
        <v>21</v>
      </c>
      <c r="B327" s="18" t="n">
        <f aca="false">MOD(QUOTIENT($A$327,Assumptions!$B$78),2)</f>
        <v>0</v>
      </c>
      <c r="C327" s="18" t="n">
        <f aca="false">MOD(QUOTIENT($A$327,Assumptions!$B$79),2)</f>
        <v>1</v>
      </c>
      <c r="D327" s="18" t="n">
        <f aca="false">MOD(QUOTIENT($A$327,Assumptions!$B$80),2)</f>
        <v>0</v>
      </c>
      <c r="E327" s="18" t="n">
        <f aca="false">MOD(QUOTIENT($A$327,Assumptions!$B$81),2)</f>
        <v>1</v>
      </c>
      <c r="F327" s="18" t="n">
        <f aca="false">MOD(QUOTIENT($A$327,Assumptions!$B$82),2)</f>
        <v>0</v>
      </c>
      <c r="G327" s="18" t="n">
        <f aca="false">MOD(QUOTIENT($A$327,Assumptions!$B$83),2)</f>
        <v>1</v>
      </c>
      <c r="H327" s="18" t="n">
        <f aca="false">IF($B$327=1,MIN(Assumptions!$B$66,MAX(Assumptions!$B$4,Assumptions!$B$25-(Assumptions!$B$4))),Assumptions!$B$4)</f>
        <v>0</v>
      </c>
      <c r="I327" s="18" t="n">
        <f aca="false">IF($C$327=1,MIN(Assumptions!$B$61,MAX(Assumptions!$B$4,Assumptions!$B$25-($H$327))),Assumptions!$B$4)</f>
        <v>100000000</v>
      </c>
      <c r="J327" s="18" t="n">
        <f aca="false">IF($D$327=1,MIN(Assumptions!$B$56,MAX(Assumptions!$B$4,Assumptions!$B$25-($H$327+$I$327))),Assumptions!$B$4)</f>
        <v>0</v>
      </c>
      <c r="K327" s="18" t="n">
        <f aca="false">IF($E$327=1,MIN(Assumptions!$B$51,MAX(Assumptions!$B$4,Assumptions!$B$25-($H$327+$I$327+$J$327))),Assumptions!$B$4)</f>
        <v>30000000</v>
      </c>
      <c r="L327" s="18" t="n">
        <f aca="false">IF($F$327=1,MIN(Assumptions!$B$46,MAX(Assumptions!$B$4,Assumptions!$B$25-($H$327+$I$327+$J$327+$K$327))),Assumptions!$B$4)</f>
        <v>0</v>
      </c>
      <c r="M327" s="18" t="n">
        <f aca="false">IF($G$327=1,MIN(Assumptions!$B$41,MAX(Assumptions!$B$4,Assumptions!$B$25-($H$327+$I$327+$J$327+$K$327+$L$327))),Assumptions!$B$4)</f>
        <v>5000000</v>
      </c>
      <c r="N327" s="18" t="n">
        <f aca="false">MAX(Assumptions!$B$4,Assumptions!$B$25-($H$327+$I$327+$J$327+$K$327+$L$327+$M$327))</f>
        <v>1065000000</v>
      </c>
      <c r="O327" s="18" t="n">
        <f aca="false">$J$112+$O$112+Assumptions!$B$20+IF($B$327=0,$AI$112,Assumptions!$B$4)+IF($C$327=0,$AF$112,Assumptions!$B$4)+IF($D$327=0,$AC$112,Assumptions!$B$4)+IF($E$327=0,$Z$112,Assumptions!$B$4)+IF($F$327=0,$W$112,Assumptions!$B$4)+IF($G$327=0,$T$112,Assumptions!$B$4)</f>
        <v>22813833.1063222</v>
      </c>
      <c r="P327" s="18" t="n">
        <f aca="false">IF(($N$327+Assumptions!$B$14*Assumptions!$B$13)&gt;($C$6*Assumptions!$B$7/Assumptions!$B$11),($C$6*Assumptions!$B$7/Assumptions!$B$11)*($O$327+Assumptions!$B$14)/($N$327+Assumptions!$B$14*Assumptions!$B$13-($C$6*Assumptions!$B$7/Assumptions!$B$11)),NA())</f>
        <v>2330685.40109361</v>
      </c>
      <c r="Q327" s="18" t="n">
        <f aca="false">IFERROR(($N$327+Assumptions!$B$14*Assumptions!$B$13)/($O$327+Assumptions!$B$14+$P$327),NA())</f>
        <v>38.6152502425982</v>
      </c>
      <c r="R327" s="18" t="n">
        <f aca="false">AND(ISNUMBER($P$327),$P$327&gt;Assumptions!$B$4,$Q$327&gt;Assumptions!$B$13)</f>
        <v>1</v>
      </c>
      <c r="S327" s="18" t="n">
        <f aca="false">IF($N$327&gt;($C$6*Assumptions!$B$7/Assumptions!$B$11),($C$6*Assumptions!$B$7/Assumptions!$B$11)*$O$327/($N$327-($C$6*Assumptions!$B$7/Assumptions!$B$11)),NA())</f>
        <v>2105892.28673744</v>
      </c>
      <c r="T327" s="18" t="n">
        <f aca="false">IFERROR($N$327/($O$327+$S$327),NA())</f>
        <v>42.7372285690038</v>
      </c>
      <c r="U327" s="18" t="n">
        <f aca="false">AND(ISNUMBER($S$327),$S$327&gt;Assumptions!$B$4,$T$327&lt;=Assumptions!$B$13)</f>
        <v>0</v>
      </c>
      <c r="V327" s="18" t="n">
        <f aca="false">IF($R$327,$P$327,IF($U$327,$S$327,NA()))</f>
        <v>2330685.40109361</v>
      </c>
      <c r="W327" s="18" t="n">
        <f aca="false">IF($R$327,$Q$327,IF($U$327,$T$327,NA()))</f>
        <v>38.6152502425982</v>
      </c>
      <c r="X327" s="18" t="n">
        <f aca="false">$R$327</f>
        <v>1</v>
      </c>
      <c r="Y327" s="18" t="n">
        <f aca="false">IF($B$327=1,$H$327,$AI$112*$W$327)</f>
        <v>236839697.327249</v>
      </c>
      <c r="Z327" s="18" t="n">
        <f aca="false">IF($C$327=1,$I$327,$AF$112*$W$327)</f>
        <v>100000000</v>
      </c>
      <c r="AA327" s="18" t="n">
        <f aca="false">IF($D$327=1,$J$327,$AC$112*$W$327)</f>
        <v>92676600.5822357</v>
      </c>
      <c r="AB327" s="18" t="n">
        <f aca="false">IF($E$327=1,$K$327,$Z$112*$W$327)</f>
        <v>30000000</v>
      </c>
      <c r="AC327" s="18" t="n">
        <f aca="false">IF($F$327=1,$L$327,$W$112*$W$327)</f>
        <v>193076251.212991</v>
      </c>
      <c r="AD327" s="18" t="n">
        <f aca="false">IF($G$327=1,$M$327,$T$112*$W$327)</f>
        <v>5000000</v>
      </c>
      <c r="AE327" s="18" t="n">
        <f aca="false">($C$6*Assumptions!$B$7/Assumptions!$B$11)</f>
        <v>90000000</v>
      </c>
      <c r="AF327" s="18" t="n">
        <f aca="false">($J$112+$O$112)*$W$327</f>
        <v>10832073.0876449</v>
      </c>
      <c r="AG327" s="18" t="n">
        <f aca="false">Assumptions!$B$20*$W$327</f>
        <v>347537252.183384</v>
      </c>
      <c r="AH327" s="18" t="n">
        <f aca="false">IF($R$327,Assumptions!$B$14*($W$327-Assumptions!$B$13),Assumptions!$B$4)</f>
        <v>94038125.6064955</v>
      </c>
      <c r="AI327" s="18" t="n">
        <f aca="false">$Y$327+$Z$327+$AA$327+$AB$327+$AC$327+$AD$327+$AE$327+$AF$327+$AG$327+$AH$327</f>
        <v>1200000000</v>
      </c>
      <c r="AJ327" s="18" t="n">
        <f aca="false">IF(AND(ISNUMBER($V$327),($C$6*Assumptions!$B$7/Assumptions!$B$11)&gt;=Assumptions!$B$67,IF($B$327=1,$Y$327&gt;=INDEX($Y$306:$Y$369,1+$A$327-Assumptions!$B$78),$Y$327&gt;INDEX($Y$306:$Y$369,1+$A$327+Assumptions!$B$78)),IF($C$327=1,$Z$327&gt;=INDEX($Z$306:$Z$369,1+$A$327-Assumptions!$B$79),$Z$327&gt;INDEX($Z$306:$Z$369,1+$A$327+Assumptions!$B$79)),IF($D$327=1,$AA$327&gt;=INDEX($AA$306:$AA$369,1+$A$327-Assumptions!$B$80),$AA$327&gt;INDEX($AA$306:$AA$369,1+$A$327+Assumptions!$B$80)),IF($E$327=1,$AB$327&gt;=INDEX($AB$306:$AB$369,1+$A$327-Assumptions!$B$81),$AB$327&gt;INDEX($AB$306:$AB$369,1+$A$327+Assumptions!$B$81)),IF($F$327=1,$AC$327&gt;=INDEX($AC$306:$AC$369,1+$A$327-Assumptions!$B$82),$AC$327&gt;INDEX($AC$306:$AC$369,1+$A$327+Assumptions!$B$82)),IF($G$327=1,$AD$327&gt;=INDEX($AD$306:$AD$369,1+$A$327-Assumptions!$B$83),$AD$327&gt;INDEX($AD$306:$AD$369,1+$A$327+Assumptions!$B$83))),1,0)</f>
        <v>0</v>
      </c>
      <c r="AK327" s="16"/>
      <c r="AL327" s="16"/>
    </row>
    <row r="328" customFormat="false" ht="23.85" hidden="true" customHeight="false" outlineLevel="0" collapsed="false">
      <c r="A328" s="6" t="n">
        <f aca="false">ROW()-ROW($A$306)+Assumptions!$B$4</f>
        <v>22</v>
      </c>
      <c r="B328" s="18" t="n">
        <f aca="false">MOD(QUOTIENT($A$328,Assumptions!$B$78),2)</f>
        <v>0</v>
      </c>
      <c r="C328" s="18" t="n">
        <f aca="false">MOD(QUOTIENT($A$328,Assumptions!$B$79),2)</f>
        <v>1</v>
      </c>
      <c r="D328" s="18" t="n">
        <f aca="false">MOD(QUOTIENT($A$328,Assumptions!$B$80),2)</f>
        <v>0</v>
      </c>
      <c r="E328" s="18" t="n">
        <f aca="false">MOD(QUOTIENT($A$328,Assumptions!$B$81),2)</f>
        <v>1</v>
      </c>
      <c r="F328" s="18" t="n">
        <f aca="false">MOD(QUOTIENT($A$328,Assumptions!$B$82),2)</f>
        <v>1</v>
      </c>
      <c r="G328" s="18" t="n">
        <f aca="false">MOD(QUOTIENT($A$328,Assumptions!$B$83),2)</f>
        <v>0</v>
      </c>
      <c r="H328" s="18" t="n">
        <f aca="false">IF($B$328=1,MIN(Assumptions!$B$66,MAX(Assumptions!$B$4,Assumptions!$B$25-(Assumptions!$B$4))),Assumptions!$B$4)</f>
        <v>0</v>
      </c>
      <c r="I328" s="18" t="n">
        <f aca="false">IF($C$328=1,MIN(Assumptions!$B$61,MAX(Assumptions!$B$4,Assumptions!$B$25-($H$328))),Assumptions!$B$4)</f>
        <v>100000000</v>
      </c>
      <c r="J328" s="18" t="n">
        <f aca="false">IF($D$328=1,MIN(Assumptions!$B$56,MAX(Assumptions!$B$4,Assumptions!$B$25-($H$328+$I$328))),Assumptions!$B$4)</f>
        <v>0</v>
      </c>
      <c r="K328" s="18" t="n">
        <f aca="false">IF($E$328=1,MIN(Assumptions!$B$51,MAX(Assumptions!$B$4,Assumptions!$B$25-($H$328+$I$328+$J$328))),Assumptions!$B$4)</f>
        <v>30000000</v>
      </c>
      <c r="L328" s="18" t="n">
        <f aca="false">IF($F$328=1,MIN(Assumptions!$B$46,MAX(Assumptions!$B$4,Assumptions!$B$25-($H$328+$I$328+$J$328+$K$328))),Assumptions!$B$4)</f>
        <v>15000000</v>
      </c>
      <c r="M328" s="18" t="n">
        <f aca="false">IF($G$328=1,MIN(Assumptions!$B$41,MAX(Assumptions!$B$4,Assumptions!$B$25-($H$328+$I$328+$J$328+$K$328+$L$328))),Assumptions!$B$4)</f>
        <v>0</v>
      </c>
      <c r="N328" s="18" t="n">
        <f aca="false">MAX(Assumptions!$B$4,Assumptions!$B$25-($H$328+$I$328+$J$328+$K$328+$L$328+$M$328))</f>
        <v>1055000000</v>
      </c>
      <c r="O328" s="18" t="n">
        <f aca="false">$J$112+$O$112+Assumptions!$B$20+IF($B$328=0,$AI$112,Assumptions!$B$4)+IF($C$328=0,$AF$112,Assumptions!$B$4)+IF($D$328=0,$AC$112,Assumptions!$B$4)+IF($E$328=0,$Z$112,Assumptions!$B$4)+IF($F$328=0,$W$112,Assumptions!$B$4)+IF($G$328=0,$T$112,Assumptions!$B$4)</f>
        <v>22813833.1063222</v>
      </c>
      <c r="P328" s="18" t="n">
        <f aca="false">IF(($N$328+Assumptions!$B$14*Assumptions!$B$13)&gt;($C$6*Assumptions!$B$7/Assumptions!$B$11),($C$6*Assumptions!$B$7/Assumptions!$B$11)*($O$328+Assumptions!$B$14)/($N$328+Assumptions!$B$14*Assumptions!$B$13-($C$6*Assumptions!$B$7/Assumptions!$B$11)),NA())</f>
        <v>2354775.17268114</v>
      </c>
      <c r="Q328" s="18" t="n">
        <f aca="false">IFERROR(($N$328+Assumptions!$B$14*Assumptions!$B$13)/($O$328+Assumptions!$B$14+$P$328),NA())</f>
        <v>38.2202093194003</v>
      </c>
      <c r="R328" s="18" t="n">
        <f aca="false">AND(ISNUMBER($P$328),$P$328&gt;Assumptions!$B$4,$Q$328&gt;Assumptions!$B$13)</f>
        <v>1</v>
      </c>
      <c r="S328" s="18" t="n">
        <f aca="false">IF($N$328&gt;($C$6*Assumptions!$B$7/Assumptions!$B$11),($C$6*Assumptions!$B$7/Assumptions!$B$11)*$O$328/($N$328-($C$6*Assumptions!$B$7/Assumptions!$B$11)),NA())</f>
        <v>2127715.00473472</v>
      </c>
      <c r="T328" s="18" t="n">
        <f aca="false">IFERROR($N$328/($O$328+$S$328),NA())</f>
        <v>42.2988980195782</v>
      </c>
      <c r="U328" s="18" t="n">
        <f aca="false">AND(ISNUMBER($S$328),$S$328&gt;Assumptions!$B$4,$T$328&lt;=Assumptions!$B$13)</f>
        <v>0</v>
      </c>
      <c r="V328" s="18" t="n">
        <f aca="false">IF($R$328,$P$328,IF($U$328,$S$328,NA()))</f>
        <v>2354775.17268114</v>
      </c>
      <c r="W328" s="18" t="n">
        <f aca="false">IF($R$328,$Q$328,IF($U$328,$T$328,NA()))</f>
        <v>38.2202093194003</v>
      </c>
      <c r="X328" s="18" t="n">
        <f aca="false">$R$328</f>
        <v>1</v>
      </c>
      <c r="Y328" s="18" t="n">
        <f aca="false">IF($B$328=1,$H$328,$AI$112*$W$328)</f>
        <v>234416784.822623</v>
      </c>
      <c r="Z328" s="18" t="n">
        <f aca="false">IF($C$328=1,$I$328,$AF$112*$W$328)</f>
        <v>100000000</v>
      </c>
      <c r="AA328" s="18" t="n">
        <f aca="false">IF($D$328=1,$J$328,$AC$112*$W$328)</f>
        <v>91728502.3665606</v>
      </c>
      <c r="AB328" s="18" t="n">
        <f aca="false">IF($E$328=1,$K$328,$Z$112*$W$328)</f>
        <v>30000000</v>
      </c>
      <c r="AC328" s="18" t="n">
        <f aca="false">IF($F$328=1,$L$328,$W$112*$W$328)</f>
        <v>15000000</v>
      </c>
      <c r="AD328" s="18" t="n">
        <f aca="false">IF($G$328=1,$M$328,$T$112*$W$328)</f>
        <v>191101046.597001</v>
      </c>
      <c r="AE328" s="18" t="n">
        <f aca="false">($C$6*Assumptions!$B$7/Assumptions!$B$11)</f>
        <v>90000000</v>
      </c>
      <c r="AF328" s="18" t="n">
        <f aca="false">($J$112+$O$112)*$W$328</f>
        <v>10721259.0407125</v>
      </c>
      <c r="AG328" s="18" t="n">
        <f aca="false">Assumptions!$B$20*$W$328</f>
        <v>343981883.874602</v>
      </c>
      <c r="AH328" s="18" t="n">
        <f aca="false">IF($R$328,Assumptions!$B$14*($W$328-Assumptions!$B$13),Assumptions!$B$4)</f>
        <v>93050523.2985007</v>
      </c>
      <c r="AI328" s="18" t="n">
        <f aca="false">$Y$328+$Z$328+$AA$328+$AB$328+$AC$328+$AD$328+$AE$328+$AF$328+$AG$328+$AH$328</f>
        <v>1200000000</v>
      </c>
      <c r="AJ328" s="18" t="n">
        <f aca="false">IF(AND(ISNUMBER($V$328),($C$6*Assumptions!$B$7/Assumptions!$B$11)&gt;=Assumptions!$B$67,IF($B$328=1,$Y$328&gt;=INDEX($Y$306:$Y$369,1+$A$328-Assumptions!$B$78),$Y$328&gt;INDEX($Y$306:$Y$369,1+$A$328+Assumptions!$B$78)),IF($C$328=1,$Z$328&gt;=INDEX($Z$306:$Z$369,1+$A$328-Assumptions!$B$79),$Z$328&gt;INDEX($Z$306:$Z$369,1+$A$328+Assumptions!$B$79)),IF($D$328=1,$AA$328&gt;=INDEX($AA$306:$AA$369,1+$A$328-Assumptions!$B$80),$AA$328&gt;INDEX($AA$306:$AA$369,1+$A$328+Assumptions!$B$80)),IF($E$328=1,$AB$328&gt;=INDEX($AB$306:$AB$369,1+$A$328-Assumptions!$B$81),$AB$328&gt;INDEX($AB$306:$AB$369,1+$A$328+Assumptions!$B$81)),IF($F$328=1,$AC$328&gt;=INDEX($AC$306:$AC$369,1+$A$328-Assumptions!$B$82),$AC$328&gt;INDEX($AC$306:$AC$369,1+$A$328+Assumptions!$B$82)),IF($G$328=1,$AD$328&gt;=INDEX($AD$306:$AD$369,1+$A$328-Assumptions!$B$83),$AD$328&gt;INDEX($AD$306:$AD$369,1+$A$328+Assumptions!$B$83))),1,0)</f>
        <v>0</v>
      </c>
      <c r="AK328" s="16"/>
      <c r="AL328" s="16"/>
    </row>
    <row r="329" customFormat="false" ht="23.85" hidden="true" customHeight="false" outlineLevel="0" collapsed="false">
      <c r="A329" s="6" t="n">
        <f aca="false">ROW()-ROW($A$306)+Assumptions!$B$4</f>
        <v>23</v>
      </c>
      <c r="B329" s="18" t="n">
        <f aca="false">MOD(QUOTIENT($A$329,Assumptions!$B$78),2)</f>
        <v>0</v>
      </c>
      <c r="C329" s="18" t="n">
        <f aca="false">MOD(QUOTIENT($A$329,Assumptions!$B$79),2)</f>
        <v>1</v>
      </c>
      <c r="D329" s="18" t="n">
        <f aca="false">MOD(QUOTIENT($A$329,Assumptions!$B$80),2)</f>
        <v>0</v>
      </c>
      <c r="E329" s="18" t="n">
        <f aca="false">MOD(QUOTIENT($A$329,Assumptions!$B$81),2)</f>
        <v>1</v>
      </c>
      <c r="F329" s="18" t="n">
        <f aca="false">MOD(QUOTIENT($A$329,Assumptions!$B$82),2)</f>
        <v>1</v>
      </c>
      <c r="G329" s="18" t="n">
        <f aca="false">MOD(QUOTIENT($A$329,Assumptions!$B$83),2)</f>
        <v>1</v>
      </c>
      <c r="H329" s="18" t="n">
        <f aca="false">IF($B$329=1,MIN(Assumptions!$B$66,MAX(Assumptions!$B$4,Assumptions!$B$25-(Assumptions!$B$4))),Assumptions!$B$4)</f>
        <v>0</v>
      </c>
      <c r="I329" s="18" t="n">
        <f aca="false">IF($C$329=1,MIN(Assumptions!$B$61,MAX(Assumptions!$B$4,Assumptions!$B$25-($H$329))),Assumptions!$B$4)</f>
        <v>100000000</v>
      </c>
      <c r="J329" s="18" t="n">
        <f aca="false">IF($D$329=1,MIN(Assumptions!$B$56,MAX(Assumptions!$B$4,Assumptions!$B$25-($H$329+$I$329))),Assumptions!$B$4)</f>
        <v>0</v>
      </c>
      <c r="K329" s="18" t="n">
        <f aca="false">IF($E$329=1,MIN(Assumptions!$B$51,MAX(Assumptions!$B$4,Assumptions!$B$25-($H$329+$I$329+$J$329))),Assumptions!$B$4)</f>
        <v>30000000</v>
      </c>
      <c r="L329" s="18" t="n">
        <f aca="false">IF($F$329=1,MIN(Assumptions!$B$46,MAX(Assumptions!$B$4,Assumptions!$B$25-($H$329+$I$329+$J$329+$K$329))),Assumptions!$B$4)</f>
        <v>15000000</v>
      </c>
      <c r="M329" s="18" t="n">
        <f aca="false">IF($G$329=1,MIN(Assumptions!$B$41,MAX(Assumptions!$B$4,Assumptions!$B$25-($H$329+$I$329+$J$329+$K$329+$L$329))),Assumptions!$B$4)</f>
        <v>5000000</v>
      </c>
      <c r="N329" s="18" t="n">
        <f aca="false">MAX(Assumptions!$B$4,Assumptions!$B$25-($H$329+$I$329+$J$329+$K$329+$L$329+$M$329))</f>
        <v>1050000000</v>
      </c>
      <c r="O329" s="18" t="n">
        <f aca="false">$J$112+$O$112+Assumptions!$B$20+IF($B$329=0,$AI$112,Assumptions!$B$4)+IF($C$329=0,$AF$112,Assumptions!$B$4)+IF($D$329=0,$AC$112,Assumptions!$B$4)+IF($E$329=0,$Z$112,Assumptions!$B$4)+IF($F$329=0,$W$112,Assumptions!$B$4)+IF($G$329=0,$T$112,Assumptions!$B$4)</f>
        <v>17813833.1063222</v>
      </c>
      <c r="P329" s="18" t="n">
        <f aca="false">IF(($N$329+Assumptions!$B$14*Assumptions!$B$13)&gt;($C$6*Assumptions!$B$7/Assumptions!$B$11),($C$6*Assumptions!$B$7/Assumptions!$B$11)*($O$329+Assumptions!$B$14)/($N$329+Assumptions!$B$14*Assumptions!$B$13-($C$6*Assumptions!$B$7/Assumptions!$B$11)),NA())</f>
        <v>1899475.30344831</v>
      </c>
      <c r="Q329" s="18" t="n">
        <f aca="false">IFERROR(($N$329+Assumptions!$B$14*Assumptions!$B$13)/($O$329+Assumptions!$B$14+$P$329),NA())</f>
        <v>47.3815057435144</v>
      </c>
      <c r="R329" s="18" t="n">
        <f aca="false">AND(ISNUMBER($P$329),$P$329&gt;Assumptions!$B$4,$Q$329&gt;Assumptions!$B$13)</f>
        <v>1</v>
      </c>
      <c r="S329" s="18" t="n">
        <f aca="false">IF($N$329&gt;($C$6*Assumptions!$B$7/Assumptions!$B$11),($C$6*Assumptions!$B$7/Assumptions!$B$11)*$O$329/($N$329-($C$6*Assumptions!$B$7/Assumptions!$B$11)),NA())</f>
        <v>1670046.85371771</v>
      </c>
      <c r="T329" s="18" t="n">
        <f aca="false">IFERROR($N$329/($O$329+$S$329),NA())</f>
        <v>53.8907036049019</v>
      </c>
      <c r="U329" s="18" t="n">
        <f aca="false">AND(ISNUMBER($S$329),$S$329&gt;Assumptions!$B$4,$T$329&lt;=Assumptions!$B$13)</f>
        <v>0</v>
      </c>
      <c r="V329" s="18" t="n">
        <f aca="false">IF($R$329,$P$329,IF($U$329,$S$329,NA()))</f>
        <v>1899475.30344831</v>
      </c>
      <c r="W329" s="18" t="n">
        <f aca="false">IF($R$329,$Q$329,IF($U$329,$T$329,NA()))</f>
        <v>47.3815057435144</v>
      </c>
      <c r="X329" s="18" t="n">
        <f aca="false">$R$329</f>
        <v>1</v>
      </c>
      <c r="Y329" s="18" t="n">
        <f aca="false">IF($B$329=1,$H$329,$AI$112*$W$329)</f>
        <v>290605949.947308</v>
      </c>
      <c r="Z329" s="18" t="n">
        <f aca="false">IF($C$329=1,$I$329,$AF$112*$W$329)</f>
        <v>100000000</v>
      </c>
      <c r="AA329" s="18" t="n">
        <f aca="false">IF($D$329=1,$J$329,$AC$112*$W$329)</f>
        <v>113715613.784435</v>
      </c>
      <c r="AB329" s="18" t="n">
        <f aca="false">IF($E$329=1,$K$329,$Z$112*$W$329)</f>
        <v>30000000</v>
      </c>
      <c r="AC329" s="18" t="n">
        <f aca="false">IF($F$329=1,$L$329,$W$112*$W$329)</f>
        <v>15000000</v>
      </c>
      <c r="AD329" s="18" t="n">
        <f aca="false">IF($G$329=1,$M$329,$T$112*$W$329)</f>
        <v>5000000</v>
      </c>
      <c r="AE329" s="18" t="n">
        <f aca="false">($C$6*Assumptions!$B$7/Assumptions!$B$11)</f>
        <v>90000000</v>
      </c>
      <c r="AF329" s="18" t="n">
        <f aca="false">($J$112+$O$112)*$W$329</f>
        <v>13291120.2178417</v>
      </c>
      <c r="AG329" s="18" t="n">
        <f aca="false">Assumptions!$B$20*$W$329</f>
        <v>426433551.69163</v>
      </c>
      <c r="AH329" s="18" t="n">
        <f aca="false">IF($R$329,Assumptions!$B$14*($W$329-Assumptions!$B$13),Assumptions!$B$4)</f>
        <v>115953764.358786</v>
      </c>
      <c r="AI329" s="18" t="n">
        <f aca="false">$Y$329+$Z$329+$AA$329+$AB$329+$AC$329+$AD$329+$AE$329+$AF$329+$AG$329+$AH$329</f>
        <v>1200000000</v>
      </c>
      <c r="AJ329" s="18" t="n">
        <f aca="false">IF(AND(ISNUMBER($V$329),($C$6*Assumptions!$B$7/Assumptions!$B$11)&gt;=Assumptions!$B$67,IF($B$329=1,$Y$329&gt;=INDEX($Y$306:$Y$369,1+$A$329-Assumptions!$B$78),$Y$329&gt;INDEX($Y$306:$Y$369,1+$A$329+Assumptions!$B$78)),IF($C$329=1,$Z$329&gt;=INDEX($Z$306:$Z$369,1+$A$329-Assumptions!$B$79),$Z$329&gt;INDEX($Z$306:$Z$369,1+$A$329+Assumptions!$B$79)),IF($D$329=1,$AA$329&gt;=INDEX($AA$306:$AA$369,1+$A$329-Assumptions!$B$80),$AA$329&gt;INDEX($AA$306:$AA$369,1+$A$329+Assumptions!$B$80)),IF($E$329=1,$AB$329&gt;=INDEX($AB$306:$AB$369,1+$A$329-Assumptions!$B$81),$AB$329&gt;INDEX($AB$306:$AB$369,1+$A$329+Assumptions!$B$81)),IF($F$329=1,$AC$329&gt;=INDEX($AC$306:$AC$369,1+$A$329-Assumptions!$B$82),$AC$329&gt;INDEX($AC$306:$AC$369,1+$A$329+Assumptions!$B$82)),IF($G$329=1,$AD$329&gt;=INDEX($AD$306:$AD$369,1+$A$329-Assumptions!$B$83),$AD$329&gt;INDEX($AD$306:$AD$369,1+$A$329+Assumptions!$B$83))),1,0)</f>
        <v>0</v>
      </c>
      <c r="AK329" s="16"/>
      <c r="AL329" s="16"/>
    </row>
    <row r="330" customFormat="false" ht="23.85" hidden="true" customHeight="false" outlineLevel="0" collapsed="false">
      <c r="A330" s="6" t="n">
        <f aca="false">ROW()-ROW($A$306)+Assumptions!$B$4</f>
        <v>24</v>
      </c>
      <c r="B330" s="18" t="n">
        <f aca="false">MOD(QUOTIENT($A$330,Assumptions!$B$78),2)</f>
        <v>0</v>
      </c>
      <c r="C330" s="18" t="n">
        <f aca="false">MOD(QUOTIENT($A$330,Assumptions!$B$79),2)</f>
        <v>1</v>
      </c>
      <c r="D330" s="18" t="n">
        <f aca="false">MOD(QUOTIENT($A$330,Assumptions!$B$80),2)</f>
        <v>1</v>
      </c>
      <c r="E330" s="18" t="n">
        <f aca="false">MOD(QUOTIENT($A$330,Assumptions!$B$81),2)</f>
        <v>0</v>
      </c>
      <c r="F330" s="18" t="n">
        <f aca="false">MOD(QUOTIENT($A$330,Assumptions!$B$82),2)</f>
        <v>0</v>
      </c>
      <c r="G330" s="18" t="n">
        <f aca="false">MOD(QUOTIENT($A$330,Assumptions!$B$83),2)</f>
        <v>0</v>
      </c>
      <c r="H330" s="18" t="n">
        <f aca="false">IF($B$330=1,MIN(Assumptions!$B$66,MAX(Assumptions!$B$4,Assumptions!$B$25-(Assumptions!$B$4))),Assumptions!$B$4)</f>
        <v>0</v>
      </c>
      <c r="I330" s="18" t="n">
        <f aca="false">IF($C$330=1,MIN(Assumptions!$B$61,MAX(Assumptions!$B$4,Assumptions!$B$25-($H$330))),Assumptions!$B$4)</f>
        <v>100000000</v>
      </c>
      <c r="J330" s="18" t="n">
        <f aca="false">IF($D$330=1,MIN(Assumptions!$B$56,MAX(Assumptions!$B$4,Assumptions!$B$25-($H$330+$I$330))),Assumptions!$B$4)</f>
        <v>60000000</v>
      </c>
      <c r="K330" s="18" t="n">
        <f aca="false">IF($E$330=1,MIN(Assumptions!$B$51,MAX(Assumptions!$B$4,Assumptions!$B$25-($H$330+$I$330+$J$330))),Assumptions!$B$4)</f>
        <v>0</v>
      </c>
      <c r="L330" s="18" t="n">
        <f aca="false">IF($F$330=1,MIN(Assumptions!$B$46,MAX(Assumptions!$B$4,Assumptions!$B$25-($H$330+$I$330+$J$330+$K$330))),Assumptions!$B$4)</f>
        <v>0</v>
      </c>
      <c r="M330" s="18" t="n">
        <f aca="false">IF($G$330=1,MIN(Assumptions!$B$41,MAX(Assumptions!$B$4,Assumptions!$B$25-($H$330+$I$330+$J$330+$K$330+$L$330))),Assumptions!$B$4)</f>
        <v>0</v>
      </c>
      <c r="N330" s="18" t="n">
        <f aca="false">MAX(Assumptions!$B$4,Assumptions!$B$25-($H$330+$I$330+$J$330+$K$330+$L$330+$M$330))</f>
        <v>1040000000</v>
      </c>
      <c r="O330" s="18" t="n">
        <f aca="false">$J$112+$O$112+Assumptions!$B$20+IF($B$330=0,$AI$112,Assumptions!$B$4)+IF($C$330=0,$AF$112,Assumptions!$B$4)+IF($D$330=0,$AC$112,Assumptions!$B$4)+IF($E$330=0,$Z$112,Assumptions!$B$4)+IF($F$330=0,$W$112,Assumptions!$B$4)+IF($G$330=0,$T$112,Assumptions!$B$4)</f>
        <v>28413833.1063222</v>
      </c>
      <c r="P330" s="18" t="n">
        <f aca="false">IF(($N$330+Assumptions!$B$14*Assumptions!$B$13)&gt;($C$6*Assumptions!$B$7/Assumptions!$B$11),($C$6*Assumptions!$B$7/Assumptions!$B$11)*($O$330+Assumptions!$B$14)/($N$330+Assumptions!$B$14*Assumptions!$B$13-($C$6*Assumptions!$B$7/Assumptions!$B$11)),NA())</f>
        <v>2920992.10453439</v>
      </c>
      <c r="Q330" s="18" t="n">
        <f aca="false">IFERROR(($N$330+Assumptions!$B$14*Assumptions!$B$13)/($O$330+Assumptions!$B$14+$P$330),NA())</f>
        <v>30.811449253933</v>
      </c>
      <c r="R330" s="18" t="n">
        <f aca="false">AND(ISNUMBER($P$330),$P$330&gt;Assumptions!$B$4,$Q$330&gt;Assumptions!$B$13)</f>
        <v>1</v>
      </c>
      <c r="S330" s="18" t="n">
        <f aca="false">IF($N$330&gt;($C$6*Assumptions!$B$7/Assumptions!$B$11),($C$6*Assumptions!$B$7/Assumptions!$B$11)*$O$330/($N$330-($C$6*Assumptions!$B$7/Assumptions!$B$11)),NA())</f>
        <v>2691836.82059895</v>
      </c>
      <c r="T330" s="18" t="n">
        <f aca="false">IFERROR($N$330/($O$330+$S$330),NA())</f>
        <v>33.4344189481644</v>
      </c>
      <c r="U330" s="18" t="n">
        <f aca="false">AND(ISNUMBER($S$330),$S$330&gt;Assumptions!$B$4,$T$330&lt;=Assumptions!$B$13)</f>
        <v>0</v>
      </c>
      <c r="V330" s="18" t="n">
        <f aca="false">IF($R$330,$P$330,IF($U$330,$S$330,NA()))</f>
        <v>2920992.10453439</v>
      </c>
      <c r="W330" s="18" t="n">
        <f aca="false">IF($R$330,$Q$330,IF($U$330,$T$330,NA()))</f>
        <v>30.811449253933</v>
      </c>
      <c r="X330" s="18" t="n">
        <f aca="false">$R$330</f>
        <v>1</v>
      </c>
      <c r="Y330" s="18" t="n">
        <f aca="false">IF($B$330=1,$H$330,$AI$112*$W$330)</f>
        <v>188976486.483191</v>
      </c>
      <c r="Z330" s="18" t="n">
        <f aca="false">IF($C$330=1,$I$330,$AF$112*$W$330)</f>
        <v>100000000</v>
      </c>
      <c r="AA330" s="18" t="n">
        <f aca="false">IF($D$330=1,$J$330,$AC$112*$W$330)</f>
        <v>60000000</v>
      </c>
      <c r="AB330" s="18" t="n">
        <f aca="false">IF($E$330=1,$K$330,$Z$112*$W$330)</f>
        <v>92434347.7617988</v>
      </c>
      <c r="AC330" s="18" t="n">
        <f aca="false">IF($F$330=1,$L$330,$W$112*$W$330)</f>
        <v>154057246.269665</v>
      </c>
      <c r="AD330" s="18" t="n">
        <f aca="false">IF($G$330=1,$M$330,$T$112*$W$330)</f>
        <v>154057246.269665</v>
      </c>
      <c r="AE330" s="18" t="n">
        <f aca="false">($C$6*Assumptions!$B$7/Assumptions!$B$11)</f>
        <v>90000000</v>
      </c>
      <c r="AF330" s="18" t="n">
        <f aca="false">($J$112+$O$112)*$W$330</f>
        <v>8643006.79545221</v>
      </c>
      <c r="AG330" s="18" t="n">
        <f aca="false">Assumptions!$B$20*$W$330</f>
        <v>277303043.285397</v>
      </c>
      <c r="AH330" s="18" t="n">
        <f aca="false">IF($R$330,Assumptions!$B$14*($W$330-Assumptions!$B$13),Assumptions!$B$4)</f>
        <v>74528623.1348324</v>
      </c>
      <c r="AI330" s="18" t="n">
        <f aca="false">$Y$330+$Z$330+$AA$330+$AB$330+$AC$330+$AD$330+$AE$330+$AF$330+$AG$330+$AH$330</f>
        <v>1200000000</v>
      </c>
      <c r="AJ330" s="18" t="n">
        <f aca="false">IF(AND(ISNUMBER($V$330),($C$6*Assumptions!$B$7/Assumptions!$B$11)&gt;=Assumptions!$B$67,IF($B$330=1,$Y$330&gt;=INDEX($Y$306:$Y$369,1+$A$330-Assumptions!$B$78),$Y$330&gt;INDEX($Y$306:$Y$369,1+$A$330+Assumptions!$B$78)),IF($C$330=1,$Z$330&gt;=INDEX($Z$306:$Z$369,1+$A$330-Assumptions!$B$79),$Z$330&gt;INDEX($Z$306:$Z$369,1+$A$330+Assumptions!$B$79)),IF($D$330=1,$AA$330&gt;=INDEX($AA$306:$AA$369,1+$A$330-Assumptions!$B$80),$AA$330&gt;INDEX($AA$306:$AA$369,1+$A$330+Assumptions!$B$80)),IF($E$330=1,$AB$330&gt;=INDEX($AB$306:$AB$369,1+$A$330-Assumptions!$B$81),$AB$330&gt;INDEX($AB$306:$AB$369,1+$A$330+Assumptions!$B$81)),IF($F$330=1,$AC$330&gt;=INDEX($AC$306:$AC$369,1+$A$330-Assumptions!$B$82),$AC$330&gt;INDEX($AC$306:$AC$369,1+$A$330+Assumptions!$B$82)),IF($G$330=1,$AD$330&gt;=INDEX($AD$306:$AD$369,1+$A$330-Assumptions!$B$83),$AD$330&gt;INDEX($AD$306:$AD$369,1+$A$330+Assumptions!$B$83))),1,0)</f>
        <v>0</v>
      </c>
      <c r="AK330" s="16"/>
      <c r="AL330" s="16"/>
    </row>
    <row r="331" customFormat="false" ht="23.85" hidden="true" customHeight="false" outlineLevel="0" collapsed="false">
      <c r="A331" s="6" t="n">
        <f aca="false">ROW()-ROW($A$306)+Assumptions!$B$4</f>
        <v>25</v>
      </c>
      <c r="B331" s="18" t="n">
        <f aca="false">MOD(QUOTIENT($A$331,Assumptions!$B$78),2)</f>
        <v>0</v>
      </c>
      <c r="C331" s="18" t="n">
        <f aca="false">MOD(QUOTIENT($A$331,Assumptions!$B$79),2)</f>
        <v>1</v>
      </c>
      <c r="D331" s="18" t="n">
        <f aca="false">MOD(QUOTIENT($A$331,Assumptions!$B$80),2)</f>
        <v>1</v>
      </c>
      <c r="E331" s="18" t="n">
        <f aca="false">MOD(QUOTIENT($A$331,Assumptions!$B$81),2)</f>
        <v>0</v>
      </c>
      <c r="F331" s="18" t="n">
        <f aca="false">MOD(QUOTIENT($A$331,Assumptions!$B$82),2)</f>
        <v>0</v>
      </c>
      <c r="G331" s="18" t="n">
        <f aca="false">MOD(QUOTIENT($A$331,Assumptions!$B$83),2)</f>
        <v>1</v>
      </c>
      <c r="H331" s="18" t="n">
        <f aca="false">IF($B$331=1,MIN(Assumptions!$B$66,MAX(Assumptions!$B$4,Assumptions!$B$25-(Assumptions!$B$4))),Assumptions!$B$4)</f>
        <v>0</v>
      </c>
      <c r="I331" s="18" t="n">
        <f aca="false">IF($C$331=1,MIN(Assumptions!$B$61,MAX(Assumptions!$B$4,Assumptions!$B$25-($H$331))),Assumptions!$B$4)</f>
        <v>100000000</v>
      </c>
      <c r="J331" s="18" t="n">
        <f aca="false">IF($D$331=1,MIN(Assumptions!$B$56,MAX(Assumptions!$B$4,Assumptions!$B$25-($H$331+$I$331))),Assumptions!$B$4)</f>
        <v>60000000</v>
      </c>
      <c r="K331" s="18" t="n">
        <f aca="false">IF($E$331=1,MIN(Assumptions!$B$51,MAX(Assumptions!$B$4,Assumptions!$B$25-($H$331+$I$331+$J$331))),Assumptions!$B$4)</f>
        <v>0</v>
      </c>
      <c r="L331" s="18" t="n">
        <f aca="false">IF($F$331=1,MIN(Assumptions!$B$46,MAX(Assumptions!$B$4,Assumptions!$B$25-($H$331+$I$331+$J$331+$K$331))),Assumptions!$B$4)</f>
        <v>0</v>
      </c>
      <c r="M331" s="18" t="n">
        <f aca="false">IF($G$331=1,MIN(Assumptions!$B$41,MAX(Assumptions!$B$4,Assumptions!$B$25-($H$331+$I$331+$J$331+$K$331+$L$331))),Assumptions!$B$4)</f>
        <v>5000000</v>
      </c>
      <c r="N331" s="18" t="n">
        <f aca="false">MAX(Assumptions!$B$4,Assumptions!$B$25-($H$331+$I$331+$J$331+$K$331+$L$331+$M$331))</f>
        <v>1035000000</v>
      </c>
      <c r="O331" s="18" t="n">
        <f aca="false">$J$112+$O$112+Assumptions!$B$20+IF($B$331=0,$AI$112,Assumptions!$B$4)+IF($C$331=0,$AF$112,Assumptions!$B$4)+IF($D$331=0,$AC$112,Assumptions!$B$4)+IF($E$331=0,$Z$112,Assumptions!$B$4)+IF($F$331=0,$W$112,Assumptions!$B$4)+IF($G$331=0,$T$112,Assumptions!$B$4)</f>
        <v>23413833.1063222</v>
      </c>
      <c r="P331" s="18" t="n">
        <f aca="false">IF(($N$331+Assumptions!$B$14*Assumptions!$B$13)&gt;($C$6*Assumptions!$B$7/Assumptions!$B$11),($C$6*Assumptions!$B$7/Assumptions!$B$11)*($O$331+Assumptions!$B$14)/($N$331+Assumptions!$B$14*Assumptions!$B$13-($C$6*Assumptions!$B$7/Assumptions!$B$11)),NA())</f>
        <v>2461472.27395145</v>
      </c>
      <c r="Q331" s="18" t="n">
        <f aca="false">IFERROR(($N$331+Assumptions!$B$14*Assumptions!$B$13)/($O$331+Assumptions!$B$14+$P$331),NA())</f>
        <v>36.5634831447933</v>
      </c>
      <c r="R331" s="18" t="n">
        <f aca="false">AND(ISNUMBER($P$331),$P$331&gt;Assumptions!$B$4,$Q$331&gt;Assumptions!$B$13)</f>
        <v>1</v>
      </c>
      <c r="S331" s="18" t="n">
        <f aca="false">IF($N$331&gt;($C$6*Assumptions!$B$7/Assumptions!$B$11),($C$6*Assumptions!$B$7/Assumptions!$B$11)*$O$331/($N$331-($C$6*Assumptions!$B$7/Assumptions!$B$11)),NA())</f>
        <v>2229888.86726878</v>
      </c>
      <c r="T331" s="18" t="n">
        <f aca="false">IFERROR($N$331/($O$331+$S$331),NA())</f>
        <v>40.3607557852127</v>
      </c>
      <c r="U331" s="18" t="n">
        <f aca="false">AND(ISNUMBER($S$331),$S$331&gt;Assumptions!$B$4,$T$331&lt;=Assumptions!$B$13)</f>
        <v>0</v>
      </c>
      <c r="V331" s="18" t="n">
        <f aca="false">IF($R$331,$P$331,IF($U$331,$S$331,NA()))</f>
        <v>2461472.27395145</v>
      </c>
      <c r="W331" s="18" t="n">
        <f aca="false">IF($R$331,$Q$331,IF($U$331,$T$331,NA()))</f>
        <v>36.5634831447933</v>
      </c>
      <c r="X331" s="18" t="n">
        <f aca="false">$R$331</f>
        <v>1</v>
      </c>
      <c r="Y331" s="18" t="n">
        <f aca="false">IF($B$331=1,$H$331,$AI$112*$W$331)</f>
        <v>224255552.581916</v>
      </c>
      <c r="Z331" s="18" t="n">
        <f aca="false">IF($C$331=1,$I$331,$AF$112*$W$331)</f>
        <v>100000000</v>
      </c>
      <c r="AA331" s="18" t="n">
        <f aca="false">IF($D$331=1,$J$331,$AC$112*$W$331)</f>
        <v>60000000</v>
      </c>
      <c r="AB331" s="18" t="n">
        <f aca="false">IF($E$331=1,$K$331,$Z$112*$W$331)</f>
        <v>109690449.43438</v>
      </c>
      <c r="AC331" s="18" t="n">
        <f aca="false">IF($F$331=1,$L$331,$W$112*$W$331)</f>
        <v>182817415.723967</v>
      </c>
      <c r="AD331" s="18" t="n">
        <f aca="false">IF($G$331=1,$M$331,$T$112*$W$331)</f>
        <v>5000000</v>
      </c>
      <c r="AE331" s="18" t="n">
        <f aca="false">($C$6*Assumptions!$B$7/Assumptions!$B$11)</f>
        <v>90000000</v>
      </c>
      <c r="AF331" s="18" t="n">
        <f aca="false">($J$112+$O$112)*$W$331</f>
        <v>10256526.0946144</v>
      </c>
      <c r="AG331" s="18" t="n">
        <f aca="false">Assumptions!$B$20*$W$331</f>
        <v>329071348.30314</v>
      </c>
      <c r="AH331" s="18" t="n">
        <f aca="false">IF($R$331,Assumptions!$B$14*($W$331-Assumptions!$B$13),Assumptions!$B$4)</f>
        <v>88908707.8619833</v>
      </c>
      <c r="AI331" s="18" t="n">
        <f aca="false">$Y$331+$Z$331+$AA$331+$AB$331+$AC$331+$AD$331+$AE$331+$AF$331+$AG$331+$AH$331</f>
        <v>1200000000</v>
      </c>
      <c r="AJ331" s="18" t="n">
        <f aca="false">IF(AND(ISNUMBER($V$331),($C$6*Assumptions!$B$7/Assumptions!$B$11)&gt;=Assumptions!$B$67,IF($B$331=1,$Y$331&gt;=INDEX($Y$306:$Y$369,1+$A$331-Assumptions!$B$78),$Y$331&gt;INDEX($Y$306:$Y$369,1+$A$331+Assumptions!$B$78)),IF($C$331=1,$Z$331&gt;=INDEX($Z$306:$Z$369,1+$A$331-Assumptions!$B$79),$Z$331&gt;INDEX($Z$306:$Z$369,1+$A$331+Assumptions!$B$79)),IF($D$331=1,$AA$331&gt;=INDEX($AA$306:$AA$369,1+$A$331-Assumptions!$B$80),$AA$331&gt;INDEX($AA$306:$AA$369,1+$A$331+Assumptions!$B$80)),IF($E$331=1,$AB$331&gt;=INDEX($AB$306:$AB$369,1+$A$331-Assumptions!$B$81),$AB$331&gt;INDEX($AB$306:$AB$369,1+$A$331+Assumptions!$B$81)),IF($F$331=1,$AC$331&gt;=INDEX($AC$306:$AC$369,1+$A$331-Assumptions!$B$82),$AC$331&gt;INDEX($AC$306:$AC$369,1+$A$331+Assumptions!$B$82)),IF($G$331=1,$AD$331&gt;=INDEX($AD$306:$AD$369,1+$A$331-Assumptions!$B$83),$AD$331&gt;INDEX($AD$306:$AD$369,1+$A$331+Assumptions!$B$83))),1,0)</f>
        <v>0</v>
      </c>
      <c r="AK331" s="16"/>
      <c r="AL331" s="16"/>
    </row>
    <row r="332" customFormat="false" ht="23.85" hidden="true" customHeight="false" outlineLevel="0" collapsed="false">
      <c r="A332" s="6" t="n">
        <f aca="false">ROW()-ROW($A$306)+Assumptions!$B$4</f>
        <v>26</v>
      </c>
      <c r="B332" s="18" t="n">
        <f aca="false">MOD(QUOTIENT($A$332,Assumptions!$B$78),2)</f>
        <v>0</v>
      </c>
      <c r="C332" s="18" t="n">
        <f aca="false">MOD(QUOTIENT($A$332,Assumptions!$B$79),2)</f>
        <v>1</v>
      </c>
      <c r="D332" s="18" t="n">
        <f aca="false">MOD(QUOTIENT($A$332,Assumptions!$B$80),2)</f>
        <v>1</v>
      </c>
      <c r="E332" s="18" t="n">
        <f aca="false">MOD(QUOTIENT($A$332,Assumptions!$B$81),2)</f>
        <v>0</v>
      </c>
      <c r="F332" s="18" t="n">
        <f aca="false">MOD(QUOTIENT($A$332,Assumptions!$B$82),2)</f>
        <v>1</v>
      </c>
      <c r="G332" s="18" t="n">
        <f aca="false">MOD(QUOTIENT($A$332,Assumptions!$B$83),2)</f>
        <v>0</v>
      </c>
      <c r="H332" s="18" t="n">
        <f aca="false">IF($B$332=1,MIN(Assumptions!$B$66,MAX(Assumptions!$B$4,Assumptions!$B$25-(Assumptions!$B$4))),Assumptions!$B$4)</f>
        <v>0</v>
      </c>
      <c r="I332" s="18" t="n">
        <f aca="false">IF($C$332=1,MIN(Assumptions!$B$61,MAX(Assumptions!$B$4,Assumptions!$B$25-($H$332))),Assumptions!$B$4)</f>
        <v>100000000</v>
      </c>
      <c r="J332" s="18" t="n">
        <f aca="false">IF($D$332=1,MIN(Assumptions!$B$56,MAX(Assumptions!$B$4,Assumptions!$B$25-($H$332+$I$332))),Assumptions!$B$4)</f>
        <v>60000000</v>
      </c>
      <c r="K332" s="18" t="n">
        <f aca="false">IF($E$332=1,MIN(Assumptions!$B$51,MAX(Assumptions!$B$4,Assumptions!$B$25-($H$332+$I$332+$J$332))),Assumptions!$B$4)</f>
        <v>0</v>
      </c>
      <c r="L332" s="18" t="n">
        <f aca="false">IF($F$332=1,MIN(Assumptions!$B$46,MAX(Assumptions!$B$4,Assumptions!$B$25-($H$332+$I$332+$J$332+$K$332))),Assumptions!$B$4)</f>
        <v>15000000</v>
      </c>
      <c r="M332" s="18" t="n">
        <f aca="false">IF($G$332=1,MIN(Assumptions!$B$41,MAX(Assumptions!$B$4,Assumptions!$B$25-($H$332+$I$332+$J$332+$K$332+$L$332))),Assumptions!$B$4)</f>
        <v>0</v>
      </c>
      <c r="N332" s="18" t="n">
        <f aca="false">MAX(Assumptions!$B$4,Assumptions!$B$25-($H$332+$I$332+$J$332+$K$332+$L$332+$M$332))</f>
        <v>1025000000</v>
      </c>
      <c r="O332" s="18" t="n">
        <f aca="false">$J$112+$O$112+Assumptions!$B$20+IF($B$332=0,$AI$112,Assumptions!$B$4)+IF($C$332=0,$AF$112,Assumptions!$B$4)+IF($D$332=0,$AC$112,Assumptions!$B$4)+IF($E$332=0,$Z$112,Assumptions!$B$4)+IF($F$332=0,$W$112,Assumptions!$B$4)+IF($G$332=0,$T$112,Assumptions!$B$4)</f>
        <v>23413833.1063222</v>
      </c>
      <c r="P332" s="18" t="n">
        <f aca="false">IF(($N$332+Assumptions!$B$14*Assumptions!$B$13)&gt;($C$6*Assumptions!$B$7/Assumptions!$B$11),($C$6*Assumptions!$B$7/Assumptions!$B$11)*($O$332+Assumptions!$B$14)/($N$332+Assumptions!$B$14*Assumptions!$B$13-($C$6*Assumptions!$B$7/Assumptions!$B$11)),NA())</f>
        <v>2487727.97820694</v>
      </c>
      <c r="Q332" s="18" t="n">
        <f aca="false">IFERROR(($N$332+Assumptions!$B$14*Assumptions!$B$13)/($O$332+Assumptions!$B$14+$P$332),NA())</f>
        <v>36.1775888635818</v>
      </c>
      <c r="R332" s="18" t="n">
        <f aca="false">AND(ISNUMBER($P$332),$P$332&gt;Assumptions!$B$4,$Q$332&gt;Assumptions!$B$13)</f>
        <v>1</v>
      </c>
      <c r="S332" s="18" t="n">
        <f aca="false">IF($N$332&gt;($C$6*Assumptions!$B$7/Assumptions!$B$11),($C$6*Assumptions!$B$7/Assumptions!$B$11)*$O$332/($N$332-($C$6*Assumptions!$B$7/Assumptions!$B$11)),NA())</f>
        <v>2253737.9460631</v>
      </c>
      <c r="T332" s="18" t="n">
        <f aca="false">IFERROR($N$332/($O$332+$S$332),NA())</f>
        <v>39.9336578403957</v>
      </c>
      <c r="U332" s="18" t="n">
        <f aca="false">AND(ISNUMBER($S$332),$S$332&gt;Assumptions!$B$4,$T$332&lt;=Assumptions!$B$13)</f>
        <v>0</v>
      </c>
      <c r="V332" s="18" t="n">
        <f aca="false">IF($R$332,$P$332,IF($U$332,$S$332,NA()))</f>
        <v>2487727.97820694</v>
      </c>
      <c r="W332" s="18" t="n">
        <f aca="false">IF($R$332,$Q$332,IF($U$332,$T$332,NA()))</f>
        <v>36.1775888635818</v>
      </c>
      <c r="X332" s="18" t="n">
        <f aca="false">$R$332</f>
        <v>1</v>
      </c>
      <c r="Y332" s="18" t="n">
        <f aca="false">IF($B$332=1,$H$332,$AI$112*$W$332)</f>
        <v>221888739.362054</v>
      </c>
      <c r="Z332" s="18" t="n">
        <f aca="false">IF($C$332=1,$I$332,$AF$112*$W$332)</f>
        <v>100000000</v>
      </c>
      <c r="AA332" s="18" t="n">
        <f aca="false">IF($D$332=1,$J$332,$AC$112*$W$332)</f>
        <v>60000000</v>
      </c>
      <c r="AB332" s="18" t="n">
        <f aca="false">IF($E$332=1,$K$332,$Z$112*$W$332)</f>
        <v>108532766.590745</v>
      </c>
      <c r="AC332" s="18" t="n">
        <f aca="false">IF($F$332=1,$L$332,$W$112*$W$332)</f>
        <v>15000000</v>
      </c>
      <c r="AD332" s="18" t="n">
        <f aca="false">IF($G$332=1,$M$332,$T$112*$W$332)</f>
        <v>180887944.317909</v>
      </c>
      <c r="AE332" s="18" t="n">
        <f aca="false">($C$6*Assumptions!$B$7/Assumptions!$B$11)</f>
        <v>90000000</v>
      </c>
      <c r="AF332" s="18" t="n">
        <f aca="false">($J$112+$O$112)*$W$332</f>
        <v>10148277.7981013</v>
      </c>
      <c r="AG332" s="18" t="n">
        <f aca="false">Assumptions!$B$20*$W$332</f>
        <v>325598299.772236</v>
      </c>
      <c r="AH332" s="18" t="n">
        <f aca="false">IF($R$332,Assumptions!$B$14*($W$332-Assumptions!$B$13),Assumptions!$B$4)</f>
        <v>87943972.1589544</v>
      </c>
      <c r="AI332" s="18" t="n">
        <f aca="false">$Y$332+$Z$332+$AA$332+$AB$332+$AC$332+$AD$332+$AE$332+$AF$332+$AG$332+$AH$332</f>
        <v>1200000000</v>
      </c>
      <c r="AJ332" s="18" t="n">
        <f aca="false">IF(AND(ISNUMBER($V$332),($C$6*Assumptions!$B$7/Assumptions!$B$11)&gt;=Assumptions!$B$67,IF($B$332=1,$Y$332&gt;=INDEX($Y$306:$Y$369,1+$A$332-Assumptions!$B$78),$Y$332&gt;INDEX($Y$306:$Y$369,1+$A$332+Assumptions!$B$78)),IF($C$332=1,$Z$332&gt;=INDEX($Z$306:$Z$369,1+$A$332-Assumptions!$B$79),$Z$332&gt;INDEX($Z$306:$Z$369,1+$A$332+Assumptions!$B$79)),IF($D$332=1,$AA$332&gt;=INDEX($AA$306:$AA$369,1+$A$332-Assumptions!$B$80),$AA$332&gt;INDEX($AA$306:$AA$369,1+$A$332+Assumptions!$B$80)),IF($E$332=1,$AB$332&gt;=INDEX($AB$306:$AB$369,1+$A$332-Assumptions!$B$81),$AB$332&gt;INDEX($AB$306:$AB$369,1+$A$332+Assumptions!$B$81)),IF($F$332=1,$AC$332&gt;=INDEX($AC$306:$AC$369,1+$A$332-Assumptions!$B$82),$AC$332&gt;INDEX($AC$306:$AC$369,1+$A$332+Assumptions!$B$82)),IF($G$332=1,$AD$332&gt;=INDEX($AD$306:$AD$369,1+$A$332-Assumptions!$B$83),$AD$332&gt;INDEX($AD$306:$AD$369,1+$A$332+Assumptions!$B$83))),1,0)</f>
        <v>0</v>
      </c>
      <c r="AK332" s="16"/>
      <c r="AL332" s="16"/>
    </row>
    <row r="333" customFormat="false" ht="23.85" hidden="true" customHeight="false" outlineLevel="0" collapsed="false">
      <c r="A333" s="6" t="n">
        <f aca="false">ROW()-ROW($A$306)+Assumptions!$B$4</f>
        <v>27</v>
      </c>
      <c r="B333" s="18" t="n">
        <f aca="false">MOD(QUOTIENT($A$333,Assumptions!$B$78),2)</f>
        <v>0</v>
      </c>
      <c r="C333" s="18" t="n">
        <f aca="false">MOD(QUOTIENT($A$333,Assumptions!$B$79),2)</f>
        <v>1</v>
      </c>
      <c r="D333" s="18" t="n">
        <f aca="false">MOD(QUOTIENT($A$333,Assumptions!$B$80),2)</f>
        <v>1</v>
      </c>
      <c r="E333" s="18" t="n">
        <f aca="false">MOD(QUOTIENT($A$333,Assumptions!$B$81),2)</f>
        <v>0</v>
      </c>
      <c r="F333" s="18" t="n">
        <f aca="false">MOD(QUOTIENT($A$333,Assumptions!$B$82),2)</f>
        <v>1</v>
      </c>
      <c r="G333" s="18" t="n">
        <f aca="false">MOD(QUOTIENT($A$333,Assumptions!$B$83),2)</f>
        <v>1</v>
      </c>
      <c r="H333" s="18" t="n">
        <f aca="false">IF($B$333=1,MIN(Assumptions!$B$66,MAX(Assumptions!$B$4,Assumptions!$B$25-(Assumptions!$B$4))),Assumptions!$B$4)</f>
        <v>0</v>
      </c>
      <c r="I333" s="18" t="n">
        <f aca="false">IF($C$333=1,MIN(Assumptions!$B$61,MAX(Assumptions!$B$4,Assumptions!$B$25-($H$333))),Assumptions!$B$4)</f>
        <v>100000000</v>
      </c>
      <c r="J333" s="18" t="n">
        <f aca="false">IF($D$333=1,MIN(Assumptions!$B$56,MAX(Assumptions!$B$4,Assumptions!$B$25-($H$333+$I$333))),Assumptions!$B$4)</f>
        <v>60000000</v>
      </c>
      <c r="K333" s="18" t="n">
        <f aca="false">IF($E$333=1,MIN(Assumptions!$B$51,MAX(Assumptions!$B$4,Assumptions!$B$25-($H$333+$I$333+$J$333))),Assumptions!$B$4)</f>
        <v>0</v>
      </c>
      <c r="L333" s="18" t="n">
        <f aca="false">IF($F$333=1,MIN(Assumptions!$B$46,MAX(Assumptions!$B$4,Assumptions!$B$25-($H$333+$I$333+$J$333+$K$333))),Assumptions!$B$4)</f>
        <v>15000000</v>
      </c>
      <c r="M333" s="18" t="n">
        <f aca="false">IF($G$333=1,MIN(Assumptions!$B$41,MAX(Assumptions!$B$4,Assumptions!$B$25-($H$333+$I$333+$J$333+$K$333+$L$333))),Assumptions!$B$4)</f>
        <v>5000000</v>
      </c>
      <c r="N333" s="18" t="n">
        <f aca="false">MAX(Assumptions!$B$4,Assumptions!$B$25-($H$333+$I$333+$J$333+$K$333+$L$333+$M$333))</f>
        <v>1020000000</v>
      </c>
      <c r="O333" s="18" t="n">
        <f aca="false">$J$112+$O$112+Assumptions!$B$20+IF($B$333=0,$AI$112,Assumptions!$B$4)+IF($C$333=0,$AF$112,Assumptions!$B$4)+IF($D$333=0,$AC$112,Assumptions!$B$4)+IF($E$333=0,$Z$112,Assumptions!$B$4)+IF($F$333=0,$W$112,Assumptions!$B$4)+IF($G$333=0,$T$112,Assumptions!$B$4)</f>
        <v>18413833.1063222</v>
      </c>
      <c r="P333" s="18" t="n">
        <f aca="false">IF(($N$333+Assumptions!$B$14*Assumptions!$B$13)&gt;($C$6*Assumptions!$B$7/Assumptions!$B$11),($C$6*Assumptions!$B$7/Assumptions!$B$11)*($O$333+Assumptions!$B$14)/($N$333+Assumptions!$B$14*Assumptions!$B$13-($C$6*Assumptions!$B$7/Assumptions!$B$11)),NA())</f>
        <v>2018493.27567721</v>
      </c>
      <c r="Q333" s="18" t="n">
        <f aca="false">IFERROR(($N$333+Assumptions!$B$14*Assumptions!$B$13)/($O$333+Assumptions!$B$14+$P$333),NA())</f>
        <v>44.5877135606531</v>
      </c>
      <c r="R333" s="18" t="n">
        <f aca="false">AND(ISNUMBER($P$333),$P$333&gt;Assumptions!$B$4,$Q$333&gt;Assumptions!$B$13)</f>
        <v>1</v>
      </c>
      <c r="S333" s="18" t="n">
        <f aca="false">IF($N$333&gt;($C$6*Assumptions!$B$7/Assumptions!$B$11),($C$6*Assumptions!$B$7/Assumptions!$B$11)*$O$333/($N$333-($C$6*Assumptions!$B$7/Assumptions!$B$11)),NA())</f>
        <v>1781983.84899893</v>
      </c>
      <c r="T333" s="18" t="n">
        <f aca="false">IFERROR($N$333/($O$333+$S$333),NA())</f>
        <v>50.5055082573053</v>
      </c>
      <c r="U333" s="18" t="n">
        <f aca="false">AND(ISNUMBER($S$333),$S$333&gt;Assumptions!$B$4,$T$333&lt;=Assumptions!$B$13)</f>
        <v>0</v>
      </c>
      <c r="V333" s="18" t="n">
        <f aca="false">IF($R$333,$P$333,IF($U$333,$S$333,NA()))</f>
        <v>2018493.27567721</v>
      </c>
      <c r="W333" s="18" t="n">
        <f aca="false">IF($R$333,$Q$333,IF($U$333,$T$333,NA()))</f>
        <v>44.5877135606531</v>
      </c>
      <c r="X333" s="18" t="n">
        <f aca="false">$R$333</f>
        <v>1</v>
      </c>
      <c r="Y333" s="18" t="n">
        <f aca="false">IF($B$333=1,$H$333,$AI$112*$W$333)</f>
        <v>273470727.701508</v>
      </c>
      <c r="Z333" s="18" t="n">
        <f aca="false">IF($C$333=1,$I$333,$AF$112*$W$333)</f>
        <v>100000000</v>
      </c>
      <c r="AA333" s="18" t="n">
        <f aca="false">IF($D$333=1,$J$333,$AC$112*$W$333)</f>
        <v>60000000</v>
      </c>
      <c r="AB333" s="18" t="n">
        <f aca="false">IF($E$333=1,$K$333,$Z$112*$W$333)</f>
        <v>133763140.681959</v>
      </c>
      <c r="AC333" s="18" t="n">
        <f aca="false">IF($F$333=1,$L$333,$W$112*$W$333)</f>
        <v>15000000</v>
      </c>
      <c r="AD333" s="18" t="n">
        <f aca="false">IF($G$333=1,$M$333,$T$112*$W$333)</f>
        <v>5000000</v>
      </c>
      <c r="AE333" s="18" t="n">
        <f aca="false">($C$6*Assumptions!$B$7/Assumptions!$B$11)</f>
        <v>90000000</v>
      </c>
      <c r="AF333" s="18" t="n">
        <f aca="false">($J$112+$O$112)*$W$333</f>
        <v>12507425.6690217</v>
      </c>
      <c r="AG333" s="18" t="n">
        <f aca="false">Assumptions!$B$20*$W$333</f>
        <v>401289422.045878</v>
      </c>
      <c r="AH333" s="18" t="n">
        <f aca="false">IF($R$333,Assumptions!$B$14*($W$333-Assumptions!$B$13),Assumptions!$B$4)</f>
        <v>108969283.901633</v>
      </c>
      <c r="AI333" s="18" t="n">
        <f aca="false">$Y$333+$Z$333+$AA$333+$AB$333+$AC$333+$AD$333+$AE$333+$AF$333+$AG$333+$AH$333</f>
        <v>1200000000</v>
      </c>
      <c r="AJ333" s="18" t="n">
        <f aca="false">IF(AND(ISNUMBER($V$333),($C$6*Assumptions!$B$7/Assumptions!$B$11)&gt;=Assumptions!$B$67,IF($B$333=1,$Y$333&gt;=INDEX($Y$306:$Y$369,1+$A$333-Assumptions!$B$78),$Y$333&gt;INDEX($Y$306:$Y$369,1+$A$333+Assumptions!$B$78)),IF($C$333=1,$Z$333&gt;=INDEX($Z$306:$Z$369,1+$A$333-Assumptions!$B$79),$Z$333&gt;INDEX($Z$306:$Z$369,1+$A$333+Assumptions!$B$79)),IF($D$333=1,$AA$333&gt;=INDEX($AA$306:$AA$369,1+$A$333-Assumptions!$B$80),$AA$333&gt;INDEX($AA$306:$AA$369,1+$A$333+Assumptions!$B$80)),IF($E$333=1,$AB$333&gt;=INDEX($AB$306:$AB$369,1+$A$333-Assumptions!$B$81),$AB$333&gt;INDEX($AB$306:$AB$369,1+$A$333+Assumptions!$B$81)),IF($F$333=1,$AC$333&gt;=INDEX($AC$306:$AC$369,1+$A$333-Assumptions!$B$82),$AC$333&gt;INDEX($AC$306:$AC$369,1+$A$333+Assumptions!$B$82)),IF($G$333=1,$AD$333&gt;=INDEX($AD$306:$AD$369,1+$A$333-Assumptions!$B$83),$AD$333&gt;INDEX($AD$306:$AD$369,1+$A$333+Assumptions!$B$83))),1,0)</f>
        <v>0</v>
      </c>
      <c r="AK333" s="16"/>
      <c r="AL333" s="16"/>
    </row>
    <row r="334" customFormat="false" ht="23.85" hidden="true" customHeight="false" outlineLevel="0" collapsed="false">
      <c r="A334" s="6" t="n">
        <f aca="false">ROW()-ROW($A$306)+Assumptions!$B$4</f>
        <v>28</v>
      </c>
      <c r="B334" s="18" t="n">
        <f aca="false">MOD(QUOTIENT($A$334,Assumptions!$B$78),2)</f>
        <v>0</v>
      </c>
      <c r="C334" s="18" t="n">
        <f aca="false">MOD(QUOTIENT($A$334,Assumptions!$B$79),2)</f>
        <v>1</v>
      </c>
      <c r="D334" s="18" t="n">
        <f aca="false">MOD(QUOTIENT($A$334,Assumptions!$B$80),2)</f>
        <v>1</v>
      </c>
      <c r="E334" s="18" t="n">
        <f aca="false">MOD(QUOTIENT($A$334,Assumptions!$B$81),2)</f>
        <v>1</v>
      </c>
      <c r="F334" s="18" t="n">
        <f aca="false">MOD(QUOTIENT($A$334,Assumptions!$B$82),2)</f>
        <v>0</v>
      </c>
      <c r="G334" s="18" t="n">
        <f aca="false">MOD(QUOTIENT($A$334,Assumptions!$B$83),2)</f>
        <v>0</v>
      </c>
      <c r="H334" s="18" t="n">
        <f aca="false">IF($B$334=1,MIN(Assumptions!$B$66,MAX(Assumptions!$B$4,Assumptions!$B$25-(Assumptions!$B$4))),Assumptions!$B$4)</f>
        <v>0</v>
      </c>
      <c r="I334" s="18" t="n">
        <f aca="false">IF($C$334=1,MIN(Assumptions!$B$61,MAX(Assumptions!$B$4,Assumptions!$B$25-($H$334))),Assumptions!$B$4)</f>
        <v>100000000</v>
      </c>
      <c r="J334" s="18" t="n">
        <f aca="false">IF($D$334=1,MIN(Assumptions!$B$56,MAX(Assumptions!$B$4,Assumptions!$B$25-($H$334+$I$334))),Assumptions!$B$4)</f>
        <v>60000000</v>
      </c>
      <c r="K334" s="18" t="n">
        <f aca="false">IF($E$334=1,MIN(Assumptions!$B$51,MAX(Assumptions!$B$4,Assumptions!$B$25-($H$334+$I$334+$J$334))),Assumptions!$B$4)</f>
        <v>30000000</v>
      </c>
      <c r="L334" s="18" t="n">
        <f aca="false">IF($F$334=1,MIN(Assumptions!$B$46,MAX(Assumptions!$B$4,Assumptions!$B$25-($H$334+$I$334+$J$334+$K$334))),Assumptions!$B$4)</f>
        <v>0</v>
      </c>
      <c r="M334" s="18" t="n">
        <f aca="false">IF($G$334=1,MIN(Assumptions!$B$41,MAX(Assumptions!$B$4,Assumptions!$B$25-($H$334+$I$334+$J$334+$K$334+$L$334))),Assumptions!$B$4)</f>
        <v>0</v>
      </c>
      <c r="N334" s="18" t="n">
        <f aca="false">MAX(Assumptions!$B$4,Assumptions!$B$25-($H$334+$I$334+$J$334+$K$334+$L$334+$M$334))</f>
        <v>1010000000</v>
      </c>
      <c r="O334" s="18" t="n">
        <f aca="false">$J$112+$O$112+Assumptions!$B$20+IF($B$334=0,$AI$112,Assumptions!$B$4)+IF($C$334=0,$AF$112,Assumptions!$B$4)+IF($D$334=0,$AC$112,Assumptions!$B$4)+IF($E$334=0,$Z$112,Assumptions!$B$4)+IF($F$334=0,$W$112,Assumptions!$B$4)+IF($G$334=0,$T$112,Assumptions!$B$4)</f>
        <v>25413833.1063222</v>
      </c>
      <c r="P334" s="18" t="n">
        <f aca="false">IF(($N$334+Assumptions!$B$14*Assumptions!$B$13)&gt;($C$6*Assumptions!$B$7/Assumptions!$B$11),($C$6*Assumptions!$B$7/Assumptions!$B$11)*($O$334+Assumptions!$B$14)/($N$334+Assumptions!$B$14*Assumptions!$B$13-($C$6*Assumptions!$B$7/Assumptions!$B$11)),NA())</f>
        <v>2723300.79086071</v>
      </c>
      <c r="Q334" s="18" t="n">
        <f aca="false">IFERROR(($N$334+Assumptions!$B$14*Assumptions!$B$13)/($O$334+Assumptions!$B$14+$P$334),NA())</f>
        <v>33.0481305267624</v>
      </c>
      <c r="R334" s="18" t="n">
        <f aca="false">AND(ISNUMBER($P$334),$P$334&gt;Assumptions!$B$4,$Q$334&gt;Assumptions!$B$13)</f>
        <v>1</v>
      </c>
      <c r="S334" s="18" t="n">
        <f aca="false">IF($N$334&gt;($C$6*Assumptions!$B$7/Assumptions!$B$11),($C$6*Assumptions!$B$7/Assumptions!$B$11)*$O$334/($N$334-($C$6*Assumptions!$B$7/Assumptions!$B$11)),NA())</f>
        <v>2486135.84735761</v>
      </c>
      <c r="T334" s="18" t="n">
        <f aca="false">IFERROR($N$334/($O$334+$S$334),NA())</f>
        <v>36.2007571290429</v>
      </c>
      <c r="U334" s="18" t="n">
        <f aca="false">AND(ISNUMBER($S$334),$S$334&gt;Assumptions!$B$4,$T$334&lt;=Assumptions!$B$13)</f>
        <v>0</v>
      </c>
      <c r="V334" s="18" t="n">
        <f aca="false">IF($R$334,$P$334,IF($U$334,$S$334,NA()))</f>
        <v>2723300.79086071</v>
      </c>
      <c r="W334" s="18" t="n">
        <f aca="false">IF($R$334,$Q$334,IF($U$334,$T$334,NA()))</f>
        <v>33.0481305267624</v>
      </c>
      <c r="X334" s="18" t="n">
        <f aca="false">$R$334</f>
        <v>1</v>
      </c>
      <c r="Y334" s="18" t="n">
        <f aca="false">IF($B$334=1,$H$334,$AI$112*$W$334)</f>
        <v>202694769.087769</v>
      </c>
      <c r="Z334" s="18" t="n">
        <f aca="false">IF($C$334=1,$I$334,$AF$112*$W$334)</f>
        <v>100000000</v>
      </c>
      <c r="AA334" s="18" t="n">
        <f aca="false">IF($D$334=1,$J$334,$AC$112*$W$334)</f>
        <v>60000000</v>
      </c>
      <c r="AB334" s="18" t="n">
        <f aca="false">IF($E$334=1,$K$334,$Z$112*$W$334)</f>
        <v>30000000</v>
      </c>
      <c r="AC334" s="18" t="n">
        <f aca="false">IF($F$334=1,$L$334,$W$112*$W$334)</f>
        <v>165240652.633812</v>
      </c>
      <c r="AD334" s="18" t="n">
        <f aca="false">IF($G$334=1,$M$334,$T$112*$W$334)</f>
        <v>165240652.633812</v>
      </c>
      <c r="AE334" s="18" t="n">
        <f aca="false">($C$6*Assumptions!$B$7/Assumptions!$B$11)</f>
        <v>90000000</v>
      </c>
      <c r="AF334" s="18" t="n">
        <f aca="false">($J$112+$O$112)*$W$334</f>
        <v>9270424.58683891</v>
      </c>
      <c r="AG334" s="18" t="n">
        <f aca="false">Assumptions!$B$20*$W$334</f>
        <v>297433174.740862</v>
      </c>
      <c r="AH334" s="18" t="n">
        <f aca="false">IF($R$334,Assumptions!$B$14*($W$334-Assumptions!$B$13),Assumptions!$B$4)</f>
        <v>80120326.3169061</v>
      </c>
      <c r="AI334" s="18" t="n">
        <f aca="false">$Y$334+$Z$334+$AA$334+$AB$334+$AC$334+$AD$334+$AE$334+$AF$334+$AG$334+$AH$334</f>
        <v>1200000000</v>
      </c>
      <c r="AJ334" s="18" t="n">
        <f aca="false">IF(AND(ISNUMBER($V$334),($C$6*Assumptions!$B$7/Assumptions!$B$11)&gt;=Assumptions!$B$67,IF($B$334=1,$Y$334&gt;=INDEX($Y$306:$Y$369,1+$A$334-Assumptions!$B$78),$Y$334&gt;INDEX($Y$306:$Y$369,1+$A$334+Assumptions!$B$78)),IF($C$334=1,$Z$334&gt;=INDEX($Z$306:$Z$369,1+$A$334-Assumptions!$B$79),$Z$334&gt;INDEX($Z$306:$Z$369,1+$A$334+Assumptions!$B$79)),IF($D$334=1,$AA$334&gt;=INDEX($AA$306:$AA$369,1+$A$334-Assumptions!$B$80),$AA$334&gt;INDEX($AA$306:$AA$369,1+$A$334+Assumptions!$B$80)),IF($E$334=1,$AB$334&gt;=INDEX($AB$306:$AB$369,1+$A$334-Assumptions!$B$81),$AB$334&gt;INDEX($AB$306:$AB$369,1+$A$334+Assumptions!$B$81)),IF($F$334=1,$AC$334&gt;=INDEX($AC$306:$AC$369,1+$A$334-Assumptions!$B$82),$AC$334&gt;INDEX($AC$306:$AC$369,1+$A$334+Assumptions!$B$82)),IF($G$334=1,$AD$334&gt;=INDEX($AD$306:$AD$369,1+$A$334-Assumptions!$B$83),$AD$334&gt;INDEX($AD$306:$AD$369,1+$A$334+Assumptions!$B$83))),1,0)</f>
        <v>0</v>
      </c>
      <c r="AK334" s="16"/>
      <c r="AL334" s="16"/>
    </row>
    <row r="335" customFormat="false" ht="23.85" hidden="true" customHeight="false" outlineLevel="0" collapsed="false">
      <c r="A335" s="6" t="n">
        <f aca="false">ROW()-ROW($A$306)+Assumptions!$B$4</f>
        <v>29</v>
      </c>
      <c r="B335" s="18" t="n">
        <f aca="false">MOD(QUOTIENT($A$335,Assumptions!$B$78),2)</f>
        <v>0</v>
      </c>
      <c r="C335" s="18" t="n">
        <f aca="false">MOD(QUOTIENT($A$335,Assumptions!$B$79),2)</f>
        <v>1</v>
      </c>
      <c r="D335" s="18" t="n">
        <f aca="false">MOD(QUOTIENT($A$335,Assumptions!$B$80),2)</f>
        <v>1</v>
      </c>
      <c r="E335" s="18" t="n">
        <f aca="false">MOD(QUOTIENT($A$335,Assumptions!$B$81),2)</f>
        <v>1</v>
      </c>
      <c r="F335" s="18" t="n">
        <f aca="false">MOD(QUOTIENT($A$335,Assumptions!$B$82),2)</f>
        <v>0</v>
      </c>
      <c r="G335" s="18" t="n">
        <f aca="false">MOD(QUOTIENT($A$335,Assumptions!$B$83),2)</f>
        <v>1</v>
      </c>
      <c r="H335" s="18" t="n">
        <f aca="false">IF($B$335=1,MIN(Assumptions!$B$66,MAX(Assumptions!$B$4,Assumptions!$B$25-(Assumptions!$B$4))),Assumptions!$B$4)</f>
        <v>0</v>
      </c>
      <c r="I335" s="18" t="n">
        <f aca="false">IF($C$335=1,MIN(Assumptions!$B$61,MAX(Assumptions!$B$4,Assumptions!$B$25-($H$335))),Assumptions!$B$4)</f>
        <v>100000000</v>
      </c>
      <c r="J335" s="18" t="n">
        <f aca="false">IF($D$335=1,MIN(Assumptions!$B$56,MAX(Assumptions!$B$4,Assumptions!$B$25-($H$335+$I$335))),Assumptions!$B$4)</f>
        <v>60000000</v>
      </c>
      <c r="K335" s="18" t="n">
        <f aca="false">IF($E$335=1,MIN(Assumptions!$B$51,MAX(Assumptions!$B$4,Assumptions!$B$25-($H$335+$I$335+$J$335))),Assumptions!$B$4)</f>
        <v>30000000</v>
      </c>
      <c r="L335" s="18" t="n">
        <f aca="false">IF($F$335=1,MIN(Assumptions!$B$46,MAX(Assumptions!$B$4,Assumptions!$B$25-($H$335+$I$335+$J$335+$K$335))),Assumptions!$B$4)</f>
        <v>0</v>
      </c>
      <c r="M335" s="18" t="n">
        <f aca="false">IF($G$335=1,MIN(Assumptions!$B$41,MAX(Assumptions!$B$4,Assumptions!$B$25-($H$335+$I$335+$J$335+$K$335+$L$335))),Assumptions!$B$4)</f>
        <v>5000000</v>
      </c>
      <c r="N335" s="18" t="n">
        <f aca="false">MAX(Assumptions!$B$4,Assumptions!$B$25-($H$335+$I$335+$J$335+$K$335+$L$335+$M$335))</f>
        <v>1005000000</v>
      </c>
      <c r="O335" s="18" t="n">
        <f aca="false">$J$112+$O$112+Assumptions!$B$20+IF($B$335=0,$AI$112,Assumptions!$B$4)+IF($C$335=0,$AF$112,Assumptions!$B$4)+IF($D$335=0,$AC$112,Assumptions!$B$4)+IF($E$335=0,$Z$112,Assumptions!$B$4)+IF($F$335=0,$W$112,Assumptions!$B$4)+IF($G$335=0,$T$112,Assumptions!$B$4)</f>
        <v>20413833.1063222</v>
      </c>
      <c r="P335" s="18" t="n">
        <f aca="false">IF(($N$335+Assumptions!$B$14*Assumptions!$B$13)&gt;($C$6*Assumptions!$B$7/Assumptions!$B$11),($C$6*Assumptions!$B$7/Assumptions!$B$11)*($O$335+Assumptions!$B$14)/($N$335+Assumptions!$B$14*Assumptions!$B$13-($C$6*Assumptions!$B$7/Assumptions!$B$11)),NA())</f>
        <v>2247678.45184632</v>
      </c>
      <c r="Q335" s="18" t="n">
        <f aca="false">IFERROR(($N$335+Assumptions!$B$14*Assumptions!$B$13)/($O$335+Assumptions!$B$14+$P$335),NA())</f>
        <v>40.0413145955423</v>
      </c>
      <c r="R335" s="18" t="n">
        <f aca="false">AND(ISNUMBER($P$335),$P$335&gt;Assumptions!$B$4,$Q$335&gt;Assumptions!$B$13)</f>
        <v>1</v>
      </c>
      <c r="S335" s="18" t="n">
        <f aca="false">IF($N$335&gt;($C$6*Assumptions!$B$7/Assumptions!$B$11),($C$6*Assumptions!$B$7/Assumptions!$B$11)*$O$335/($N$335-($C$6*Assumptions!$B$7/Assumptions!$B$11)),NA())</f>
        <v>2007918.01045792</v>
      </c>
      <c r="T335" s="18" t="n">
        <f aca="false">IFERROR($N$335/($O$335+$S$335),NA())</f>
        <v>44.8225473008605</v>
      </c>
      <c r="U335" s="18" t="n">
        <f aca="false">AND(ISNUMBER($S$335),$S$335&gt;Assumptions!$B$4,$T$335&lt;=Assumptions!$B$13)</f>
        <v>0</v>
      </c>
      <c r="V335" s="18" t="n">
        <f aca="false">IF($R$335,$P$335,IF($U$335,$S$335,NA()))</f>
        <v>2247678.45184632</v>
      </c>
      <c r="W335" s="18" t="n">
        <f aca="false">IF($R$335,$Q$335,IF($U$335,$T$335,NA()))</f>
        <v>40.0413145955423</v>
      </c>
      <c r="X335" s="18" t="n">
        <f aca="false">$R$335</f>
        <v>1</v>
      </c>
      <c r="Y335" s="18" t="n">
        <f aca="false">IF($B$335=1,$H$335,$AI$112*$W$335)</f>
        <v>245586206.739944</v>
      </c>
      <c r="Z335" s="18" t="n">
        <f aca="false">IF($C$335=1,$I$335,$AF$112*$W$335)</f>
        <v>100000000</v>
      </c>
      <c r="AA335" s="18" t="n">
        <f aca="false">IF($D$335=1,$J$335,$AC$112*$W$335)</f>
        <v>60000000</v>
      </c>
      <c r="AB335" s="18" t="n">
        <f aca="false">IF($E$335=1,$K$335,$Z$112*$W$335)</f>
        <v>30000000</v>
      </c>
      <c r="AC335" s="18" t="n">
        <f aca="false">IF($F$335=1,$L$335,$W$112*$W$335)</f>
        <v>200206572.977711</v>
      </c>
      <c r="AD335" s="18" t="n">
        <f aca="false">IF($G$335=1,$M$335,$T$112*$W$335)</f>
        <v>5000000</v>
      </c>
      <c r="AE335" s="18" t="n">
        <f aca="false">($C$6*Assumptions!$B$7/Assumptions!$B$11)</f>
        <v>90000000</v>
      </c>
      <c r="AF335" s="18" t="n">
        <f aca="false">($J$112+$O$112)*$W$335</f>
        <v>11232102.4336087</v>
      </c>
      <c r="AG335" s="18" t="n">
        <f aca="false">Assumptions!$B$20*$W$335</f>
        <v>360371831.35988</v>
      </c>
      <c r="AH335" s="18" t="n">
        <f aca="false">IF($R$335,Assumptions!$B$14*($W$335-Assumptions!$B$13),Assumptions!$B$4)</f>
        <v>97603286.4888557</v>
      </c>
      <c r="AI335" s="18" t="n">
        <f aca="false">$Y$335+$Z$335+$AA$335+$AB$335+$AC$335+$AD$335+$AE$335+$AF$335+$AG$335+$AH$335</f>
        <v>1200000000</v>
      </c>
      <c r="AJ335" s="18" t="n">
        <f aca="false">IF(AND(ISNUMBER($V$335),($C$6*Assumptions!$B$7/Assumptions!$B$11)&gt;=Assumptions!$B$67,IF($B$335=1,$Y$335&gt;=INDEX($Y$306:$Y$369,1+$A$335-Assumptions!$B$78),$Y$335&gt;INDEX($Y$306:$Y$369,1+$A$335+Assumptions!$B$78)),IF($C$335=1,$Z$335&gt;=INDEX($Z$306:$Z$369,1+$A$335-Assumptions!$B$79),$Z$335&gt;INDEX($Z$306:$Z$369,1+$A$335+Assumptions!$B$79)),IF($D$335=1,$AA$335&gt;=INDEX($AA$306:$AA$369,1+$A$335-Assumptions!$B$80),$AA$335&gt;INDEX($AA$306:$AA$369,1+$A$335+Assumptions!$B$80)),IF($E$335=1,$AB$335&gt;=INDEX($AB$306:$AB$369,1+$A$335-Assumptions!$B$81),$AB$335&gt;INDEX($AB$306:$AB$369,1+$A$335+Assumptions!$B$81)),IF($F$335=1,$AC$335&gt;=INDEX($AC$306:$AC$369,1+$A$335-Assumptions!$B$82),$AC$335&gt;INDEX($AC$306:$AC$369,1+$A$335+Assumptions!$B$82)),IF($G$335=1,$AD$335&gt;=INDEX($AD$306:$AD$369,1+$A$335-Assumptions!$B$83),$AD$335&gt;INDEX($AD$306:$AD$369,1+$A$335+Assumptions!$B$83))),1,0)</f>
        <v>0</v>
      </c>
      <c r="AK335" s="16"/>
      <c r="AL335" s="16"/>
    </row>
    <row r="336" customFormat="false" ht="23.85" hidden="true" customHeight="false" outlineLevel="0" collapsed="false">
      <c r="A336" s="6" t="n">
        <f aca="false">ROW()-ROW($A$306)+Assumptions!$B$4</f>
        <v>30</v>
      </c>
      <c r="B336" s="18" t="n">
        <f aca="false">MOD(QUOTIENT($A$336,Assumptions!$B$78),2)</f>
        <v>0</v>
      </c>
      <c r="C336" s="18" t="n">
        <f aca="false">MOD(QUOTIENT($A$336,Assumptions!$B$79),2)</f>
        <v>1</v>
      </c>
      <c r="D336" s="18" t="n">
        <f aca="false">MOD(QUOTIENT($A$336,Assumptions!$B$80),2)</f>
        <v>1</v>
      </c>
      <c r="E336" s="18" t="n">
        <f aca="false">MOD(QUOTIENT($A$336,Assumptions!$B$81),2)</f>
        <v>1</v>
      </c>
      <c r="F336" s="18" t="n">
        <f aca="false">MOD(QUOTIENT($A$336,Assumptions!$B$82),2)</f>
        <v>1</v>
      </c>
      <c r="G336" s="18" t="n">
        <f aca="false">MOD(QUOTIENT($A$336,Assumptions!$B$83),2)</f>
        <v>0</v>
      </c>
      <c r="H336" s="18" t="n">
        <f aca="false">IF($B$336=1,MIN(Assumptions!$B$66,MAX(Assumptions!$B$4,Assumptions!$B$25-(Assumptions!$B$4))),Assumptions!$B$4)</f>
        <v>0</v>
      </c>
      <c r="I336" s="18" t="n">
        <f aca="false">IF($C$336=1,MIN(Assumptions!$B$61,MAX(Assumptions!$B$4,Assumptions!$B$25-($H$336))),Assumptions!$B$4)</f>
        <v>100000000</v>
      </c>
      <c r="J336" s="18" t="n">
        <f aca="false">IF($D$336=1,MIN(Assumptions!$B$56,MAX(Assumptions!$B$4,Assumptions!$B$25-($H$336+$I$336))),Assumptions!$B$4)</f>
        <v>60000000</v>
      </c>
      <c r="K336" s="18" t="n">
        <f aca="false">IF($E$336=1,MIN(Assumptions!$B$51,MAX(Assumptions!$B$4,Assumptions!$B$25-($H$336+$I$336+$J$336))),Assumptions!$B$4)</f>
        <v>30000000</v>
      </c>
      <c r="L336" s="18" t="n">
        <f aca="false">IF($F$336=1,MIN(Assumptions!$B$46,MAX(Assumptions!$B$4,Assumptions!$B$25-($H$336+$I$336+$J$336+$K$336))),Assumptions!$B$4)</f>
        <v>15000000</v>
      </c>
      <c r="M336" s="18" t="n">
        <f aca="false">IF($G$336=1,MIN(Assumptions!$B$41,MAX(Assumptions!$B$4,Assumptions!$B$25-($H$336+$I$336+$J$336+$K$336+$L$336))),Assumptions!$B$4)</f>
        <v>0</v>
      </c>
      <c r="N336" s="18" t="n">
        <f aca="false">MAX(Assumptions!$B$4,Assumptions!$B$25-($H$336+$I$336+$J$336+$K$336+$L$336+$M$336))</f>
        <v>995000000</v>
      </c>
      <c r="O336" s="18" t="n">
        <f aca="false">$J$112+$O$112+Assumptions!$B$20+IF($B$336=0,$AI$112,Assumptions!$B$4)+IF($C$336=0,$AF$112,Assumptions!$B$4)+IF($D$336=0,$AC$112,Assumptions!$B$4)+IF($E$336=0,$Z$112,Assumptions!$B$4)+IF($F$336=0,$W$112,Assumptions!$B$4)+IF($G$336=0,$T$112,Assumptions!$B$4)</f>
        <v>20413833.1063222</v>
      </c>
      <c r="P336" s="18" t="n">
        <f aca="false">IF(($N$336+Assumptions!$B$14*Assumptions!$B$13)&gt;($C$6*Assumptions!$B$7/Assumptions!$B$11),($C$6*Assumptions!$B$7/Assumptions!$B$11)*($O$336+Assumptions!$B$14)/($N$336+Assumptions!$B$14*Assumptions!$B$13-($C$6*Assumptions!$B$7/Assumptions!$B$11)),NA())</f>
        <v>2272446.25847824</v>
      </c>
      <c r="Q336" s="18" t="n">
        <f aca="false">IFERROR(($N$336+Assumptions!$B$14*Assumptions!$B$13)/($O$336+Assumptions!$B$14+$P$336),NA())</f>
        <v>39.6048969977707</v>
      </c>
      <c r="R336" s="18" t="n">
        <f aca="false">AND(ISNUMBER($P$336),$P$336&gt;Assumptions!$B$4,$Q$336&gt;Assumptions!$B$13)</f>
        <v>1</v>
      </c>
      <c r="S336" s="18" t="n">
        <f aca="false">IF($N$336&gt;($C$6*Assumptions!$B$7/Assumptions!$B$11),($C$6*Assumptions!$B$7/Assumptions!$B$11)*$O$336/($N$336-($C$6*Assumptions!$B$7/Assumptions!$B$11)),NA())</f>
        <v>2030104.9498</v>
      </c>
      <c r="T336" s="18" t="n">
        <f aca="false">IFERROR($N$336/($O$336+$S$336),NA())</f>
        <v>44.332683395933</v>
      </c>
      <c r="U336" s="18" t="n">
        <f aca="false">AND(ISNUMBER($S$336),$S$336&gt;Assumptions!$B$4,$T$336&lt;=Assumptions!$B$13)</f>
        <v>0</v>
      </c>
      <c r="V336" s="18" t="n">
        <f aca="false">IF($R$336,$P$336,IF($U$336,$S$336,NA()))</f>
        <v>2272446.25847824</v>
      </c>
      <c r="W336" s="18" t="n">
        <f aca="false">IF($R$336,$Q$336,IF($U$336,$T$336,NA()))</f>
        <v>39.6048969977707</v>
      </c>
      <c r="X336" s="18" t="n">
        <f aca="false">$R$336</f>
        <v>1</v>
      </c>
      <c r="Y336" s="18" t="n">
        <f aca="false">IF($B$336=1,$H$336,$AI$112*$W$336)</f>
        <v>242909517.838146</v>
      </c>
      <c r="Z336" s="18" t="n">
        <f aca="false">IF($C$336=1,$I$336,$AF$112*$W$336)</f>
        <v>100000000</v>
      </c>
      <c r="AA336" s="18" t="n">
        <f aca="false">IF($D$336=1,$J$336,$AC$112*$W$336)</f>
        <v>60000000</v>
      </c>
      <c r="AB336" s="18" t="n">
        <f aca="false">IF($E$336=1,$K$336,$Z$112*$W$336)</f>
        <v>30000000</v>
      </c>
      <c r="AC336" s="18" t="n">
        <f aca="false">IF($F$336=1,$L$336,$W$112*$W$336)</f>
        <v>15000000</v>
      </c>
      <c r="AD336" s="18" t="n">
        <f aca="false">IF($G$336=1,$M$336,$T$112*$W$336)</f>
        <v>198024484.988853</v>
      </c>
      <c r="AE336" s="18" t="n">
        <f aca="false">($C$6*Assumptions!$B$7/Assumptions!$B$11)</f>
        <v>90000000</v>
      </c>
      <c r="AF336" s="18" t="n">
        <f aca="false">($J$112+$O$112)*$W$336</f>
        <v>11109681.6986375</v>
      </c>
      <c r="AG336" s="18" t="n">
        <f aca="false">Assumptions!$B$20*$W$336</f>
        <v>356444072.979936</v>
      </c>
      <c r="AH336" s="18" t="n">
        <f aca="false">IF($R$336,Assumptions!$B$14*($W$336-Assumptions!$B$13),Assumptions!$B$4)</f>
        <v>96512242.4944267</v>
      </c>
      <c r="AI336" s="18" t="n">
        <f aca="false">$Y$336+$Z$336+$AA$336+$AB$336+$AC$336+$AD$336+$AE$336+$AF$336+$AG$336+$AH$336</f>
        <v>1200000000</v>
      </c>
      <c r="AJ336" s="18" t="n">
        <f aca="false">IF(AND(ISNUMBER($V$336),($C$6*Assumptions!$B$7/Assumptions!$B$11)&gt;=Assumptions!$B$67,IF($B$336=1,$Y$336&gt;=INDEX($Y$306:$Y$369,1+$A$336-Assumptions!$B$78),$Y$336&gt;INDEX($Y$306:$Y$369,1+$A$336+Assumptions!$B$78)),IF($C$336=1,$Z$336&gt;=INDEX($Z$306:$Z$369,1+$A$336-Assumptions!$B$79),$Z$336&gt;INDEX($Z$306:$Z$369,1+$A$336+Assumptions!$B$79)),IF($D$336=1,$AA$336&gt;=INDEX($AA$306:$AA$369,1+$A$336-Assumptions!$B$80),$AA$336&gt;INDEX($AA$306:$AA$369,1+$A$336+Assumptions!$B$80)),IF($E$336=1,$AB$336&gt;=INDEX($AB$306:$AB$369,1+$A$336-Assumptions!$B$81),$AB$336&gt;INDEX($AB$306:$AB$369,1+$A$336+Assumptions!$B$81)),IF($F$336=1,$AC$336&gt;=INDEX($AC$306:$AC$369,1+$A$336-Assumptions!$B$82),$AC$336&gt;INDEX($AC$306:$AC$369,1+$A$336+Assumptions!$B$82)),IF($G$336=1,$AD$336&gt;=INDEX($AD$306:$AD$369,1+$A$336-Assumptions!$B$83),$AD$336&gt;INDEX($AD$306:$AD$369,1+$A$336+Assumptions!$B$83))),1,0)</f>
        <v>0</v>
      </c>
      <c r="AK336" s="16"/>
      <c r="AL336" s="16"/>
    </row>
    <row r="337" customFormat="false" ht="23.85" hidden="true" customHeight="false" outlineLevel="0" collapsed="false">
      <c r="A337" s="6" t="n">
        <f aca="false">ROW()-ROW($A$306)+Assumptions!$B$4</f>
        <v>31</v>
      </c>
      <c r="B337" s="18" t="n">
        <f aca="false">MOD(QUOTIENT($A$337,Assumptions!$B$78),2)</f>
        <v>0</v>
      </c>
      <c r="C337" s="18" t="n">
        <f aca="false">MOD(QUOTIENT($A$337,Assumptions!$B$79),2)</f>
        <v>1</v>
      </c>
      <c r="D337" s="18" t="n">
        <f aca="false">MOD(QUOTIENT($A$337,Assumptions!$B$80),2)</f>
        <v>1</v>
      </c>
      <c r="E337" s="18" t="n">
        <f aca="false">MOD(QUOTIENT($A$337,Assumptions!$B$81),2)</f>
        <v>1</v>
      </c>
      <c r="F337" s="18" t="n">
        <f aca="false">MOD(QUOTIENT($A$337,Assumptions!$B$82),2)</f>
        <v>1</v>
      </c>
      <c r="G337" s="18" t="n">
        <f aca="false">MOD(QUOTIENT($A$337,Assumptions!$B$83),2)</f>
        <v>1</v>
      </c>
      <c r="H337" s="18" t="n">
        <f aca="false">IF($B$337=1,MIN(Assumptions!$B$66,MAX(Assumptions!$B$4,Assumptions!$B$25-(Assumptions!$B$4))),Assumptions!$B$4)</f>
        <v>0</v>
      </c>
      <c r="I337" s="18" t="n">
        <f aca="false">IF($C$337=1,MIN(Assumptions!$B$61,MAX(Assumptions!$B$4,Assumptions!$B$25-($H$337))),Assumptions!$B$4)</f>
        <v>100000000</v>
      </c>
      <c r="J337" s="18" t="n">
        <f aca="false">IF($D$337=1,MIN(Assumptions!$B$56,MAX(Assumptions!$B$4,Assumptions!$B$25-($H$337+$I$337))),Assumptions!$B$4)</f>
        <v>60000000</v>
      </c>
      <c r="K337" s="18" t="n">
        <f aca="false">IF($E$337=1,MIN(Assumptions!$B$51,MAX(Assumptions!$B$4,Assumptions!$B$25-($H$337+$I$337+$J$337))),Assumptions!$B$4)</f>
        <v>30000000</v>
      </c>
      <c r="L337" s="18" t="n">
        <f aca="false">IF($F$337=1,MIN(Assumptions!$B$46,MAX(Assumptions!$B$4,Assumptions!$B$25-($H$337+$I$337+$J$337+$K$337))),Assumptions!$B$4)</f>
        <v>15000000</v>
      </c>
      <c r="M337" s="18" t="n">
        <f aca="false">IF($G$337=1,MIN(Assumptions!$B$41,MAX(Assumptions!$B$4,Assumptions!$B$25-($H$337+$I$337+$J$337+$K$337+$L$337))),Assumptions!$B$4)</f>
        <v>5000000</v>
      </c>
      <c r="N337" s="18" t="n">
        <f aca="false">MAX(Assumptions!$B$4,Assumptions!$B$25-($H$337+$I$337+$J$337+$K$337+$L$337+$M$337))</f>
        <v>990000000</v>
      </c>
      <c r="O337" s="18" t="n">
        <f aca="false">$J$112+$O$112+Assumptions!$B$20+IF($B$337=0,$AI$112,Assumptions!$B$4)+IF($C$337=0,$AF$112,Assumptions!$B$4)+IF($D$337=0,$AC$112,Assumptions!$B$4)+IF($E$337=0,$Z$112,Assumptions!$B$4)+IF($F$337=0,$W$112,Assumptions!$B$4)+IF($G$337=0,$T$112,Assumptions!$B$4)</f>
        <v>15413833.1063222</v>
      </c>
      <c r="P337" s="18" t="n">
        <f aca="false">IF(($N$337+Assumptions!$B$14*Assumptions!$B$13)&gt;($C$6*Assumptions!$B$7/Assumptions!$B$11),($C$6*Assumptions!$B$7/Assumptions!$B$11)*($O$337+Assumptions!$B$14)/($N$337+Assumptions!$B$14*Assumptions!$B$13-($C$6*Assumptions!$B$7/Assumptions!$B$11)),NA())</f>
        <v>1786421.02999335</v>
      </c>
      <c r="Q337" s="18" t="n">
        <f aca="false">IFERROR(($N$337+Assumptions!$B$14*Assumptions!$B$13)/($O$337+Assumptions!$B$14+$P$337),NA())</f>
        <v>50.3800607409637</v>
      </c>
      <c r="R337" s="18" t="n">
        <f aca="false">AND(ISNUMBER($P$337),$P$337&gt;Assumptions!$B$4,$Q$337&gt;Assumptions!$B$13)</f>
        <v>1</v>
      </c>
      <c r="S337" s="18" t="n">
        <f aca="false">IF($N$337&gt;($C$6*Assumptions!$B$7/Assumptions!$B$11),($C$6*Assumptions!$B$7/Assumptions!$B$11)*$O$337/($N$337-($C$6*Assumptions!$B$7/Assumptions!$B$11)),NA())</f>
        <v>1541383.31063222</v>
      </c>
      <c r="T337" s="18" t="n">
        <f aca="false">IFERROR($N$337/($O$337+$S$337),NA())</f>
        <v>58.3891102097667</v>
      </c>
      <c r="U337" s="18" t="n">
        <f aca="false">AND(ISNUMBER($S$337),$S$337&gt;Assumptions!$B$4,$T$337&lt;=Assumptions!$B$13)</f>
        <v>0</v>
      </c>
      <c r="V337" s="18" t="n">
        <f aca="false">IF($R$337,$P$337,IF($U$337,$S$337,NA()))</f>
        <v>1786421.02999335</v>
      </c>
      <c r="W337" s="18" t="n">
        <f aca="false">IF($R$337,$Q$337,IF($U$337,$T$337,NA()))</f>
        <v>50.3800607409637</v>
      </c>
      <c r="X337" s="18" t="n">
        <f aca="false">$R$337</f>
        <v>1</v>
      </c>
      <c r="Y337" s="18" t="n">
        <f aca="false">IF($B$337=1,$H$337,$AI$112*$W$337)</f>
        <v>308997048.115865</v>
      </c>
      <c r="Z337" s="18" t="n">
        <f aca="false">IF($C$337=1,$I$337,$AF$112*$W$337)</f>
        <v>100000000</v>
      </c>
      <c r="AA337" s="18" t="n">
        <f aca="false">IF($D$337=1,$J$337,$AC$112*$W$337)</f>
        <v>60000000</v>
      </c>
      <c r="AB337" s="18" t="n">
        <f aca="false">IF($E$337=1,$K$337,$Z$112*$W$337)</f>
        <v>30000000</v>
      </c>
      <c r="AC337" s="18" t="n">
        <f aca="false">IF($F$337=1,$L$337,$W$112*$W$337)</f>
        <v>15000000</v>
      </c>
      <c r="AD337" s="18" t="n">
        <f aca="false">IF($G$337=1,$M$337,$T$112*$W$337)</f>
        <v>5000000</v>
      </c>
      <c r="AE337" s="18" t="n">
        <f aca="false">($C$6*Assumptions!$B$7/Assumptions!$B$11)</f>
        <v>90000000</v>
      </c>
      <c r="AF337" s="18" t="n">
        <f aca="false">($J$112+$O$112)*$W$337</f>
        <v>14132253.3630534</v>
      </c>
      <c r="AG337" s="18" t="n">
        <f aca="false">Assumptions!$B$20*$W$337</f>
        <v>453420546.668673</v>
      </c>
      <c r="AH337" s="18" t="n">
        <f aca="false">IF($R$337,Assumptions!$B$14*($W$337-Assumptions!$B$13),Assumptions!$B$4)</f>
        <v>123450151.852409</v>
      </c>
      <c r="AI337" s="18" t="n">
        <f aca="false">$Y$337+$Z$337+$AA$337+$AB$337+$AC$337+$AD$337+$AE$337+$AF$337+$AG$337+$AH$337</f>
        <v>1200000000</v>
      </c>
      <c r="AJ337" s="18" t="n">
        <f aca="false">IF(AND(ISNUMBER($V$337),($C$6*Assumptions!$B$7/Assumptions!$B$11)&gt;=Assumptions!$B$67,IF($B$337=1,$Y$337&gt;=INDEX($Y$306:$Y$369,1+$A$337-Assumptions!$B$78),$Y$337&gt;INDEX($Y$306:$Y$369,1+$A$337+Assumptions!$B$78)),IF($C$337=1,$Z$337&gt;=INDEX($Z$306:$Z$369,1+$A$337-Assumptions!$B$79),$Z$337&gt;INDEX($Z$306:$Z$369,1+$A$337+Assumptions!$B$79)),IF($D$337=1,$AA$337&gt;=INDEX($AA$306:$AA$369,1+$A$337-Assumptions!$B$80),$AA$337&gt;INDEX($AA$306:$AA$369,1+$A$337+Assumptions!$B$80)),IF($E$337=1,$AB$337&gt;=INDEX($AB$306:$AB$369,1+$A$337-Assumptions!$B$81),$AB$337&gt;INDEX($AB$306:$AB$369,1+$A$337+Assumptions!$B$81)),IF($F$337=1,$AC$337&gt;=INDEX($AC$306:$AC$369,1+$A$337-Assumptions!$B$82),$AC$337&gt;INDEX($AC$306:$AC$369,1+$A$337+Assumptions!$B$82)),IF($G$337=1,$AD$337&gt;=INDEX($AD$306:$AD$369,1+$A$337-Assumptions!$B$83),$AD$337&gt;INDEX($AD$306:$AD$369,1+$A$337+Assumptions!$B$83))),1,0)</f>
        <v>0</v>
      </c>
      <c r="AK337" s="16"/>
      <c r="AL337" s="16"/>
    </row>
    <row r="338" customFormat="false" ht="23.85" hidden="true" customHeight="false" outlineLevel="0" collapsed="false">
      <c r="A338" s="6" t="n">
        <f aca="false">ROW()-ROW($A$306)+Assumptions!$B$4</f>
        <v>32</v>
      </c>
      <c r="B338" s="18" t="n">
        <f aca="false">MOD(QUOTIENT($A$338,Assumptions!$B$78),2)</f>
        <v>1</v>
      </c>
      <c r="C338" s="18" t="n">
        <f aca="false">MOD(QUOTIENT($A$338,Assumptions!$B$79),2)</f>
        <v>0</v>
      </c>
      <c r="D338" s="18" t="n">
        <f aca="false">MOD(QUOTIENT($A$338,Assumptions!$B$80),2)</f>
        <v>0</v>
      </c>
      <c r="E338" s="18" t="n">
        <f aca="false">MOD(QUOTIENT($A$338,Assumptions!$B$81),2)</f>
        <v>0</v>
      </c>
      <c r="F338" s="18" t="n">
        <f aca="false">MOD(QUOTIENT($A$338,Assumptions!$B$82),2)</f>
        <v>0</v>
      </c>
      <c r="G338" s="18" t="n">
        <f aca="false">MOD(QUOTIENT($A$338,Assumptions!$B$83),2)</f>
        <v>0</v>
      </c>
      <c r="H338" s="18" t="n">
        <f aca="false">IF($B$338=1,MIN(Assumptions!$B$66,MAX(Assumptions!$B$4,Assumptions!$B$25-(Assumptions!$B$4))),Assumptions!$B$4)</f>
        <v>300000000</v>
      </c>
      <c r="I338" s="18" t="n">
        <f aca="false">IF($C$338=1,MIN(Assumptions!$B$61,MAX(Assumptions!$B$4,Assumptions!$B$25-($H$338))),Assumptions!$B$4)</f>
        <v>0</v>
      </c>
      <c r="J338" s="18" t="n">
        <f aca="false">IF($D$338=1,MIN(Assumptions!$B$56,MAX(Assumptions!$B$4,Assumptions!$B$25-($H$338+$I$338))),Assumptions!$B$4)</f>
        <v>0</v>
      </c>
      <c r="K338" s="18" t="n">
        <f aca="false">IF($E$338=1,MIN(Assumptions!$B$51,MAX(Assumptions!$B$4,Assumptions!$B$25-($H$338+$I$338+$J$338))),Assumptions!$B$4)</f>
        <v>0</v>
      </c>
      <c r="L338" s="18" t="n">
        <f aca="false">IF($F$338=1,MIN(Assumptions!$B$46,MAX(Assumptions!$B$4,Assumptions!$B$25-($H$338+$I$338+$J$338+$K$338))),Assumptions!$B$4)</f>
        <v>0</v>
      </c>
      <c r="M338" s="18" t="n">
        <f aca="false">IF($G$338=1,MIN(Assumptions!$B$41,MAX(Assumptions!$B$4,Assumptions!$B$25-($H$338+$I$338+$J$338+$K$338+$L$338))),Assumptions!$B$4)</f>
        <v>0</v>
      </c>
      <c r="N338" s="18" t="n">
        <f aca="false">MAX(Assumptions!$B$4,Assumptions!$B$25-($H$338+$I$338+$J$338+$K$338+$L$338+$M$338))</f>
        <v>900000000</v>
      </c>
      <c r="O338" s="18" t="n">
        <f aca="false">$J$112+$O$112+Assumptions!$B$20+IF($B$338=0,$AI$112,Assumptions!$B$4)+IF($C$338=0,$AF$112,Assumptions!$B$4)+IF($D$338=0,$AC$112,Assumptions!$B$4)+IF($E$338=0,$Z$112,Assumptions!$B$4)+IF($F$338=0,$W$112,Assumptions!$B$4)+IF($G$338=0,$T$112,Assumptions!$B$4)</f>
        <v>26414164.1892672</v>
      </c>
      <c r="P338" s="18" t="n">
        <f aca="false">IF(($N$338+Assumptions!$B$14*Assumptions!$B$13)&gt;($C$6*Assumptions!$B$7/Assumptions!$B$11),($C$6*Assumptions!$B$7/Assumptions!$B$11)*($O$338+Assumptions!$B$14)/($N$338+Assumptions!$B$14*Assumptions!$B$13-($C$6*Assumptions!$B$7/Assumptions!$B$11)),NA())</f>
        <v>3202799.72558037</v>
      </c>
      <c r="Q338" s="18" t="n">
        <f aca="false">IFERROR(($N$338+Assumptions!$B$14*Assumptions!$B$13)/($O$338+Assumptions!$B$14+$P$338),NA())</f>
        <v>28.1004145470543</v>
      </c>
      <c r="R338" s="18" t="n">
        <f aca="false">AND(ISNUMBER($P$338),$P$338&gt;Assumptions!$B$4,$Q$338&gt;Assumptions!$B$13)</f>
        <v>1</v>
      </c>
      <c r="S338" s="18" t="n">
        <f aca="false">IF($N$338&gt;($C$6*Assumptions!$B$7/Assumptions!$B$11),($C$6*Assumptions!$B$7/Assumptions!$B$11)*$O$338/($N$338-($C$6*Assumptions!$B$7/Assumptions!$B$11)),NA())</f>
        <v>2934907.1321408</v>
      </c>
      <c r="T338" s="18" t="n">
        <f aca="false">IFERROR($N$338/($O$338+$S$338),NA())</f>
        <v>30.6653655287388</v>
      </c>
      <c r="U338" s="18" t="n">
        <f aca="false">AND(ISNUMBER($S$338),$S$338&gt;Assumptions!$B$4,$T$338&lt;=Assumptions!$B$13)</f>
        <v>0</v>
      </c>
      <c r="V338" s="18" t="n">
        <f aca="false">IF($R$338,$P$338,IF($U$338,$S$338,NA()))</f>
        <v>3202799.72558037</v>
      </c>
      <c r="W338" s="18" t="n">
        <f aca="false">IF($R$338,$Q$338,IF($U$338,$T$338,NA()))</f>
        <v>28.1004145470543</v>
      </c>
      <c r="X338" s="18" t="n">
        <f aca="false">$R$338</f>
        <v>1</v>
      </c>
      <c r="Y338" s="18" t="n">
        <f aca="false">IF($B$338=1,$H$338,$AI$112*$W$338)</f>
        <v>300000000</v>
      </c>
      <c r="Z338" s="18" t="n">
        <f aca="false">IF($C$338=1,$I$338,$AF$112*$W$338)</f>
        <v>48716321.9038993</v>
      </c>
      <c r="AA338" s="18" t="n">
        <f aca="false">IF($D$338=1,$J$338,$AC$112*$W$338)</f>
        <v>67440994.9129303</v>
      </c>
      <c r="AB338" s="18" t="n">
        <f aca="false">IF($E$338=1,$K$338,$Z$112*$W$338)</f>
        <v>84301243.6411629</v>
      </c>
      <c r="AC338" s="18" t="n">
        <f aca="false">IF($F$338=1,$L$338,$W$112*$W$338)</f>
        <v>140502072.735271</v>
      </c>
      <c r="AD338" s="18" t="n">
        <f aca="false">IF($G$338=1,$M$338,$T$112*$W$338)</f>
        <v>140502072.735271</v>
      </c>
      <c r="AE338" s="18" t="n">
        <f aca="false">($C$6*Assumptions!$B$7/Assumptions!$B$11)</f>
        <v>90000000</v>
      </c>
      <c r="AF338" s="18" t="n">
        <f aca="false">($J$112+$O$112)*$W$338</f>
        <v>7882526.78034003</v>
      </c>
      <c r="AG338" s="18" t="n">
        <f aca="false">Assumptions!$B$20*$W$338</f>
        <v>252903730.923489</v>
      </c>
      <c r="AH338" s="18" t="n">
        <f aca="false">IF($R$338,Assumptions!$B$14*($W$338-Assumptions!$B$13),Assumptions!$B$4)</f>
        <v>67751036.3676357</v>
      </c>
      <c r="AI338" s="18" t="n">
        <f aca="false">$Y$338+$Z$338+$AA$338+$AB$338+$AC$338+$AD$338+$AE$338+$AF$338+$AG$338+$AH$338</f>
        <v>1200000000</v>
      </c>
      <c r="AJ338" s="18" t="n">
        <f aca="false">IF(AND(ISNUMBER($V$338),($C$6*Assumptions!$B$7/Assumptions!$B$11)&gt;=Assumptions!$B$67,IF($B$338=1,$Y$338&gt;=INDEX($Y$306:$Y$369,1+$A$338-Assumptions!$B$78),$Y$338&gt;INDEX($Y$306:$Y$369,1+$A$338+Assumptions!$B$78)),IF($C$338=1,$Z$338&gt;=INDEX($Z$306:$Z$369,1+$A$338-Assumptions!$B$79),$Z$338&gt;INDEX($Z$306:$Z$369,1+$A$338+Assumptions!$B$79)),IF($D$338=1,$AA$338&gt;=INDEX($AA$306:$AA$369,1+$A$338-Assumptions!$B$80),$AA$338&gt;INDEX($AA$306:$AA$369,1+$A$338+Assumptions!$B$80)),IF($E$338=1,$AB$338&gt;=INDEX($AB$306:$AB$369,1+$A$338-Assumptions!$B$81),$AB$338&gt;INDEX($AB$306:$AB$369,1+$A$338+Assumptions!$B$81)),IF($F$338=1,$AC$338&gt;=INDEX($AC$306:$AC$369,1+$A$338-Assumptions!$B$82),$AC$338&gt;INDEX($AC$306:$AC$369,1+$A$338+Assumptions!$B$82)),IF($G$338=1,$AD$338&gt;=INDEX($AD$306:$AD$369,1+$A$338-Assumptions!$B$83),$AD$338&gt;INDEX($AD$306:$AD$369,1+$A$338+Assumptions!$B$83))),1,0)</f>
        <v>0</v>
      </c>
      <c r="AK338" s="16"/>
      <c r="AL338" s="16"/>
    </row>
    <row r="339" customFormat="false" ht="23.85" hidden="true" customHeight="false" outlineLevel="0" collapsed="false">
      <c r="A339" s="6" t="n">
        <f aca="false">ROW()-ROW($A$306)+Assumptions!$B$4</f>
        <v>33</v>
      </c>
      <c r="B339" s="18" t="n">
        <f aca="false">MOD(QUOTIENT($A$339,Assumptions!$B$78),2)</f>
        <v>1</v>
      </c>
      <c r="C339" s="18" t="n">
        <f aca="false">MOD(QUOTIENT($A$339,Assumptions!$B$79),2)</f>
        <v>0</v>
      </c>
      <c r="D339" s="18" t="n">
        <f aca="false">MOD(QUOTIENT($A$339,Assumptions!$B$80),2)</f>
        <v>0</v>
      </c>
      <c r="E339" s="18" t="n">
        <f aca="false">MOD(QUOTIENT($A$339,Assumptions!$B$81),2)</f>
        <v>0</v>
      </c>
      <c r="F339" s="18" t="n">
        <f aca="false">MOD(QUOTIENT($A$339,Assumptions!$B$82),2)</f>
        <v>0</v>
      </c>
      <c r="G339" s="18" t="n">
        <f aca="false">MOD(QUOTIENT($A$339,Assumptions!$B$83),2)</f>
        <v>1</v>
      </c>
      <c r="H339" s="18" t="n">
        <f aca="false">IF($B$339=1,MIN(Assumptions!$B$66,MAX(Assumptions!$B$4,Assumptions!$B$25-(Assumptions!$B$4))),Assumptions!$B$4)</f>
        <v>300000000</v>
      </c>
      <c r="I339" s="18" t="n">
        <f aca="false">IF($C$339=1,MIN(Assumptions!$B$61,MAX(Assumptions!$B$4,Assumptions!$B$25-($H$339))),Assumptions!$B$4)</f>
        <v>0</v>
      </c>
      <c r="J339" s="18" t="n">
        <f aca="false">IF($D$339=1,MIN(Assumptions!$B$56,MAX(Assumptions!$B$4,Assumptions!$B$25-($H$339+$I$339))),Assumptions!$B$4)</f>
        <v>0</v>
      </c>
      <c r="K339" s="18" t="n">
        <f aca="false">IF($E$339=1,MIN(Assumptions!$B$51,MAX(Assumptions!$B$4,Assumptions!$B$25-($H$339+$I$339+$J$339))),Assumptions!$B$4)</f>
        <v>0</v>
      </c>
      <c r="L339" s="18" t="n">
        <f aca="false">IF($F$339=1,MIN(Assumptions!$B$46,MAX(Assumptions!$B$4,Assumptions!$B$25-($H$339+$I$339+$J$339+$K$339))),Assumptions!$B$4)</f>
        <v>0</v>
      </c>
      <c r="M339" s="18" t="n">
        <f aca="false">IF($G$339=1,MIN(Assumptions!$B$41,MAX(Assumptions!$B$4,Assumptions!$B$25-($H$339+$I$339+$J$339+$K$339+$L$339))),Assumptions!$B$4)</f>
        <v>5000000</v>
      </c>
      <c r="N339" s="18" t="n">
        <f aca="false">MAX(Assumptions!$B$4,Assumptions!$B$25-($H$339+$I$339+$J$339+$K$339+$L$339+$M$339))</f>
        <v>895000000</v>
      </c>
      <c r="O339" s="18" t="n">
        <f aca="false">$J$112+$O$112+Assumptions!$B$20+IF($B$339=0,$AI$112,Assumptions!$B$4)+IF($C$339=0,$AF$112,Assumptions!$B$4)+IF($D$339=0,$AC$112,Assumptions!$B$4)+IF($E$339=0,$Z$112,Assumptions!$B$4)+IF($F$339=0,$W$112,Assumptions!$B$4)+IF($G$339=0,$T$112,Assumptions!$B$4)</f>
        <v>21414164.1892672</v>
      </c>
      <c r="P339" s="18" t="n">
        <f aca="false">IF(($N$339+Assumptions!$B$14*Assumptions!$B$13)&gt;($C$6*Assumptions!$B$7/Assumptions!$B$11),($C$6*Assumptions!$B$7/Assumptions!$B$11)*($O$339+Assumptions!$B$14)/($N$339+Assumptions!$B$14*Assumptions!$B$13-($C$6*Assumptions!$B$7/Assumptions!$B$11)),NA())</f>
        <v>2665355.76103287</v>
      </c>
      <c r="Q339" s="18" t="n">
        <f aca="false">IFERROR(($N$339+Assumptions!$B$14*Assumptions!$B$13)/($O$339+Assumptions!$B$14+$P$339),NA())</f>
        <v>33.7665993094758</v>
      </c>
      <c r="R339" s="18" t="n">
        <f aca="false">AND(ISNUMBER($P$339),$P$339&gt;Assumptions!$B$4,$Q$339&gt;Assumptions!$B$13)</f>
        <v>1</v>
      </c>
      <c r="S339" s="18" t="n">
        <f aca="false">IF($N$339&gt;($C$6*Assumptions!$B$7/Assumptions!$B$11),($C$6*Assumptions!$B$7/Assumptions!$B$11)*$O$339/($N$339-($C$6*Assumptions!$B$7/Assumptions!$B$11)),NA())</f>
        <v>2394130.15780627</v>
      </c>
      <c r="T339" s="18" t="n">
        <f aca="false">IFERROR($N$339/($O$339+$S$339),NA())</f>
        <v>37.5919411509634</v>
      </c>
      <c r="U339" s="18" t="n">
        <f aca="false">AND(ISNUMBER($S$339),$S$339&gt;Assumptions!$B$4,$T$339&lt;=Assumptions!$B$13)</f>
        <v>0</v>
      </c>
      <c r="V339" s="18" t="n">
        <f aca="false">IF($R$339,$P$339,IF($U$339,$S$339,NA()))</f>
        <v>2665355.76103287</v>
      </c>
      <c r="W339" s="18" t="n">
        <f aca="false">IF($R$339,$Q$339,IF($U$339,$T$339,NA()))</f>
        <v>33.7665993094758</v>
      </c>
      <c r="X339" s="18" t="n">
        <f aca="false">$R$339</f>
        <v>1</v>
      </c>
      <c r="Y339" s="18" t="n">
        <f aca="false">IF($B$339=1,$H$339,$AI$112*$W$339)</f>
        <v>300000000</v>
      </c>
      <c r="Z339" s="18" t="n">
        <f aca="false">IF($C$339=1,$I$339,$AF$112*$W$339)</f>
        <v>58539510.8248624</v>
      </c>
      <c r="AA339" s="18" t="n">
        <f aca="false">IF($D$339=1,$J$339,$AC$112*$W$339)</f>
        <v>81039838.3427419</v>
      </c>
      <c r="AB339" s="18" t="n">
        <f aca="false">IF($E$339=1,$K$339,$Z$112*$W$339)</f>
        <v>101299797.928427</v>
      </c>
      <c r="AC339" s="18" t="n">
        <f aca="false">IF($F$339=1,$L$339,$W$112*$W$339)</f>
        <v>168832996.547379</v>
      </c>
      <c r="AD339" s="18" t="n">
        <f aca="false">IF($G$339=1,$M$339,$T$112*$W$339)</f>
        <v>5000000</v>
      </c>
      <c r="AE339" s="18" t="n">
        <f aca="false">($C$6*Assumptions!$B$7/Assumptions!$B$11)</f>
        <v>90000000</v>
      </c>
      <c r="AF339" s="18" t="n">
        <f aca="false">($J$112+$O$112)*$W$339</f>
        <v>9471964.29761766</v>
      </c>
      <c r="AG339" s="18" t="n">
        <f aca="false">Assumptions!$B$20*$W$339</f>
        <v>303899393.785282</v>
      </c>
      <c r="AH339" s="18" t="n">
        <f aca="false">IF($R$339,Assumptions!$B$14*($W$339-Assumptions!$B$13),Assumptions!$B$4)</f>
        <v>81916498.2736895</v>
      </c>
      <c r="AI339" s="18" t="n">
        <f aca="false">$Y$339+$Z$339+$AA$339+$AB$339+$AC$339+$AD$339+$AE$339+$AF$339+$AG$339+$AH$339</f>
        <v>1200000000</v>
      </c>
      <c r="AJ339" s="18" t="n">
        <f aca="false">IF(AND(ISNUMBER($V$339),($C$6*Assumptions!$B$7/Assumptions!$B$11)&gt;=Assumptions!$B$67,IF($B$339=1,$Y$339&gt;=INDEX($Y$306:$Y$369,1+$A$339-Assumptions!$B$78),$Y$339&gt;INDEX($Y$306:$Y$369,1+$A$339+Assumptions!$B$78)),IF($C$339=1,$Z$339&gt;=INDEX($Z$306:$Z$369,1+$A$339-Assumptions!$B$79),$Z$339&gt;INDEX($Z$306:$Z$369,1+$A$339+Assumptions!$B$79)),IF($D$339=1,$AA$339&gt;=INDEX($AA$306:$AA$369,1+$A$339-Assumptions!$B$80),$AA$339&gt;INDEX($AA$306:$AA$369,1+$A$339+Assumptions!$B$80)),IF($E$339=1,$AB$339&gt;=INDEX($AB$306:$AB$369,1+$A$339-Assumptions!$B$81),$AB$339&gt;INDEX($AB$306:$AB$369,1+$A$339+Assumptions!$B$81)),IF($F$339=1,$AC$339&gt;=INDEX($AC$306:$AC$369,1+$A$339-Assumptions!$B$82),$AC$339&gt;INDEX($AC$306:$AC$369,1+$A$339+Assumptions!$B$82)),IF($G$339=1,$AD$339&gt;=INDEX($AD$306:$AD$369,1+$A$339-Assumptions!$B$83),$AD$339&gt;INDEX($AD$306:$AD$369,1+$A$339+Assumptions!$B$83))),1,0)</f>
        <v>0</v>
      </c>
      <c r="AK339" s="16"/>
      <c r="AL339" s="16"/>
    </row>
    <row r="340" customFormat="false" ht="23.85" hidden="true" customHeight="false" outlineLevel="0" collapsed="false">
      <c r="A340" s="6" t="n">
        <f aca="false">ROW()-ROW($A$306)+Assumptions!$B$4</f>
        <v>34</v>
      </c>
      <c r="B340" s="18" t="n">
        <f aca="false">MOD(QUOTIENT($A$340,Assumptions!$B$78),2)</f>
        <v>1</v>
      </c>
      <c r="C340" s="18" t="n">
        <f aca="false">MOD(QUOTIENT($A$340,Assumptions!$B$79),2)</f>
        <v>0</v>
      </c>
      <c r="D340" s="18" t="n">
        <f aca="false">MOD(QUOTIENT($A$340,Assumptions!$B$80),2)</f>
        <v>0</v>
      </c>
      <c r="E340" s="18" t="n">
        <f aca="false">MOD(QUOTIENT($A$340,Assumptions!$B$81),2)</f>
        <v>0</v>
      </c>
      <c r="F340" s="18" t="n">
        <f aca="false">MOD(QUOTIENT($A$340,Assumptions!$B$82),2)</f>
        <v>1</v>
      </c>
      <c r="G340" s="18" t="n">
        <f aca="false">MOD(QUOTIENT($A$340,Assumptions!$B$83),2)</f>
        <v>0</v>
      </c>
      <c r="H340" s="18" t="n">
        <f aca="false">IF($B$340=1,MIN(Assumptions!$B$66,MAX(Assumptions!$B$4,Assumptions!$B$25-(Assumptions!$B$4))),Assumptions!$B$4)</f>
        <v>300000000</v>
      </c>
      <c r="I340" s="18" t="n">
        <f aca="false">IF($C$340=1,MIN(Assumptions!$B$61,MAX(Assumptions!$B$4,Assumptions!$B$25-($H$340))),Assumptions!$B$4)</f>
        <v>0</v>
      </c>
      <c r="J340" s="18" t="n">
        <f aca="false">IF($D$340=1,MIN(Assumptions!$B$56,MAX(Assumptions!$B$4,Assumptions!$B$25-($H$340+$I$340))),Assumptions!$B$4)</f>
        <v>0</v>
      </c>
      <c r="K340" s="18" t="n">
        <f aca="false">IF($E$340=1,MIN(Assumptions!$B$51,MAX(Assumptions!$B$4,Assumptions!$B$25-($H$340+$I$340+$J$340))),Assumptions!$B$4)</f>
        <v>0</v>
      </c>
      <c r="L340" s="18" t="n">
        <f aca="false">IF($F$340=1,MIN(Assumptions!$B$46,MAX(Assumptions!$B$4,Assumptions!$B$25-($H$340+$I$340+$J$340+$K$340))),Assumptions!$B$4)</f>
        <v>15000000</v>
      </c>
      <c r="M340" s="18" t="n">
        <f aca="false">IF($G$340=1,MIN(Assumptions!$B$41,MAX(Assumptions!$B$4,Assumptions!$B$25-($H$340+$I$340+$J$340+$K$340+$L$340))),Assumptions!$B$4)</f>
        <v>0</v>
      </c>
      <c r="N340" s="18" t="n">
        <f aca="false">MAX(Assumptions!$B$4,Assumptions!$B$25-($H$340+$I$340+$J$340+$K$340+$L$340+$M$340))</f>
        <v>885000000</v>
      </c>
      <c r="O340" s="18" t="n">
        <f aca="false">$J$112+$O$112+Assumptions!$B$20+IF($B$340=0,$AI$112,Assumptions!$B$4)+IF($C$340=0,$AF$112,Assumptions!$B$4)+IF($D$340=0,$AC$112,Assumptions!$B$4)+IF($E$340=0,$Z$112,Assumptions!$B$4)+IF($F$340=0,$W$112,Assumptions!$B$4)+IF($G$340=0,$T$112,Assumptions!$B$4)</f>
        <v>21414164.1892672</v>
      </c>
      <c r="P340" s="18" t="n">
        <f aca="false">IF(($N$340+Assumptions!$B$14*Assumptions!$B$13)&gt;($C$6*Assumptions!$B$7/Assumptions!$B$11),($C$6*Assumptions!$B$7/Assumptions!$B$11)*($O$340+Assumptions!$B$14)/($N$340+Assumptions!$B$14*Assumptions!$B$13-($C$6*Assumptions!$B$7/Assumptions!$B$11)),NA())</f>
        <v>2698777.14988595</v>
      </c>
      <c r="Q340" s="18" t="n">
        <f aca="false">IFERROR(($N$340+Assumptions!$B$14*Assumptions!$B$13)/($O$340+Assumptions!$B$14+$P$340),NA())</f>
        <v>33.348437088925</v>
      </c>
      <c r="R340" s="18" t="n">
        <f aca="false">AND(ISNUMBER($P$340),$P$340&gt;Assumptions!$B$4,$Q$340&gt;Assumptions!$B$13)</f>
        <v>1</v>
      </c>
      <c r="S340" s="18" t="n">
        <f aca="false">IF($N$340&gt;($C$6*Assumptions!$B$7/Assumptions!$B$11),($C$6*Assumptions!$B$7/Assumptions!$B$11)*$O$340/($N$340-($C$6*Assumptions!$B$7/Assumptions!$B$11)),NA())</f>
        <v>2424245.00255855</v>
      </c>
      <c r="T340" s="18" t="n">
        <f aca="false">IFERROR($N$340/($O$340+$S$340),NA())</f>
        <v>37.1249605155477</v>
      </c>
      <c r="U340" s="18" t="n">
        <f aca="false">AND(ISNUMBER($S$340),$S$340&gt;Assumptions!$B$4,$T$340&lt;=Assumptions!$B$13)</f>
        <v>0</v>
      </c>
      <c r="V340" s="18" t="n">
        <f aca="false">IF($R$340,$P$340,IF($U$340,$S$340,NA()))</f>
        <v>2698777.14988595</v>
      </c>
      <c r="W340" s="18" t="n">
        <f aca="false">IF($R$340,$Q$340,IF($U$340,$T$340,NA()))</f>
        <v>33.348437088925</v>
      </c>
      <c r="X340" s="18" t="n">
        <f aca="false">$R$340</f>
        <v>1</v>
      </c>
      <c r="Y340" s="18" t="n">
        <f aca="false">IF($B$340=1,$H$340,$AI$112*$W$340)</f>
        <v>300000000</v>
      </c>
      <c r="Z340" s="18" t="n">
        <f aca="false">IF($C$340=1,$I$340,$AF$112*$W$340)</f>
        <v>57814563.3223873</v>
      </c>
      <c r="AA340" s="18" t="n">
        <f aca="false">IF($D$340=1,$J$340,$AC$112*$W$340)</f>
        <v>80036249.01342</v>
      </c>
      <c r="AB340" s="18" t="n">
        <f aca="false">IF($E$340=1,$K$340,$Z$112*$W$340)</f>
        <v>100045311.266775</v>
      </c>
      <c r="AC340" s="18" t="n">
        <f aca="false">IF($F$340=1,$L$340,$W$112*$W$340)</f>
        <v>15000000</v>
      </c>
      <c r="AD340" s="18" t="n">
        <f aca="false">IF($G$340=1,$M$340,$T$112*$W$340)</f>
        <v>166742185.444625</v>
      </c>
      <c r="AE340" s="18" t="n">
        <f aca="false">($C$6*Assumptions!$B$7/Assumptions!$B$11)</f>
        <v>90000000</v>
      </c>
      <c r="AF340" s="18" t="n">
        <f aca="false">($J$112+$O$112)*$W$340</f>
        <v>9354664.4301549</v>
      </c>
      <c r="AG340" s="18" t="n">
        <f aca="false">Assumptions!$B$20*$W$340</f>
        <v>300135933.800325</v>
      </c>
      <c r="AH340" s="18" t="n">
        <f aca="false">IF($R$340,Assumptions!$B$14*($W$340-Assumptions!$B$13),Assumptions!$B$4)</f>
        <v>80871092.7223125</v>
      </c>
      <c r="AI340" s="18" t="n">
        <f aca="false">$Y$340+$Z$340+$AA$340+$AB$340+$AC$340+$AD$340+$AE$340+$AF$340+$AG$340+$AH$340</f>
        <v>1200000000</v>
      </c>
      <c r="AJ340" s="18" t="n">
        <f aca="false">IF(AND(ISNUMBER($V$340),($C$6*Assumptions!$B$7/Assumptions!$B$11)&gt;=Assumptions!$B$67,IF($B$340=1,$Y$340&gt;=INDEX($Y$306:$Y$369,1+$A$340-Assumptions!$B$78),$Y$340&gt;INDEX($Y$306:$Y$369,1+$A$340+Assumptions!$B$78)),IF($C$340=1,$Z$340&gt;=INDEX($Z$306:$Z$369,1+$A$340-Assumptions!$B$79),$Z$340&gt;INDEX($Z$306:$Z$369,1+$A$340+Assumptions!$B$79)),IF($D$340=1,$AA$340&gt;=INDEX($AA$306:$AA$369,1+$A$340-Assumptions!$B$80),$AA$340&gt;INDEX($AA$306:$AA$369,1+$A$340+Assumptions!$B$80)),IF($E$340=1,$AB$340&gt;=INDEX($AB$306:$AB$369,1+$A$340-Assumptions!$B$81),$AB$340&gt;INDEX($AB$306:$AB$369,1+$A$340+Assumptions!$B$81)),IF($F$340=1,$AC$340&gt;=INDEX($AC$306:$AC$369,1+$A$340-Assumptions!$B$82),$AC$340&gt;INDEX($AC$306:$AC$369,1+$A$340+Assumptions!$B$82)),IF($G$340=1,$AD$340&gt;=INDEX($AD$306:$AD$369,1+$A$340-Assumptions!$B$83),$AD$340&gt;INDEX($AD$306:$AD$369,1+$A$340+Assumptions!$B$83))),1,0)</f>
        <v>0</v>
      </c>
      <c r="AK340" s="16"/>
      <c r="AL340" s="16"/>
    </row>
    <row r="341" customFormat="false" ht="23.85" hidden="true" customHeight="false" outlineLevel="0" collapsed="false">
      <c r="A341" s="6" t="n">
        <f aca="false">ROW()-ROW($A$306)+Assumptions!$B$4</f>
        <v>35</v>
      </c>
      <c r="B341" s="18" t="n">
        <f aca="false">MOD(QUOTIENT($A$341,Assumptions!$B$78),2)</f>
        <v>1</v>
      </c>
      <c r="C341" s="18" t="n">
        <f aca="false">MOD(QUOTIENT($A$341,Assumptions!$B$79),2)</f>
        <v>0</v>
      </c>
      <c r="D341" s="18" t="n">
        <f aca="false">MOD(QUOTIENT($A$341,Assumptions!$B$80),2)</f>
        <v>0</v>
      </c>
      <c r="E341" s="18" t="n">
        <f aca="false">MOD(QUOTIENT($A$341,Assumptions!$B$81),2)</f>
        <v>0</v>
      </c>
      <c r="F341" s="18" t="n">
        <f aca="false">MOD(QUOTIENT($A$341,Assumptions!$B$82),2)</f>
        <v>1</v>
      </c>
      <c r="G341" s="18" t="n">
        <f aca="false">MOD(QUOTIENT($A$341,Assumptions!$B$83),2)</f>
        <v>1</v>
      </c>
      <c r="H341" s="18" t="n">
        <f aca="false">IF($B$341=1,MIN(Assumptions!$B$66,MAX(Assumptions!$B$4,Assumptions!$B$25-(Assumptions!$B$4))),Assumptions!$B$4)</f>
        <v>300000000</v>
      </c>
      <c r="I341" s="18" t="n">
        <f aca="false">IF($C$341=1,MIN(Assumptions!$B$61,MAX(Assumptions!$B$4,Assumptions!$B$25-($H$341))),Assumptions!$B$4)</f>
        <v>0</v>
      </c>
      <c r="J341" s="18" t="n">
        <f aca="false">IF($D$341=1,MIN(Assumptions!$B$56,MAX(Assumptions!$B$4,Assumptions!$B$25-($H$341+$I$341))),Assumptions!$B$4)</f>
        <v>0</v>
      </c>
      <c r="K341" s="18" t="n">
        <f aca="false">IF($E$341=1,MIN(Assumptions!$B$51,MAX(Assumptions!$B$4,Assumptions!$B$25-($H$341+$I$341+$J$341))),Assumptions!$B$4)</f>
        <v>0</v>
      </c>
      <c r="L341" s="18" t="n">
        <f aca="false">IF($F$341=1,MIN(Assumptions!$B$46,MAX(Assumptions!$B$4,Assumptions!$B$25-($H$341+$I$341+$J$341+$K$341))),Assumptions!$B$4)</f>
        <v>15000000</v>
      </c>
      <c r="M341" s="18" t="n">
        <f aca="false">IF($G$341=1,MIN(Assumptions!$B$41,MAX(Assumptions!$B$4,Assumptions!$B$25-($H$341+$I$341+$J$341+$K$341+$L$341))),Assumptions!$B$4)</f>
        <v>5000000</v>
      </c>
      <c r="N341" s="18" t="n">
        <f aca="false">MAX(Assumptions!$B$4,Assumptions!$B$25-($H$341+$I$341+$J$341+$K$341+$L$341+$M$341))</f>
        <v>880000000</v>
      </c>
      <c r="O341" s="18" t="n">
        <f aca="false">$J$112+$O$112+Assumptions!$B$20+IF($B$341=0,$AI$112,Assumptions!$B$4)+IF($C$341=0,$AF$112,Assumptions!$B$4)+IF($D$341=0,$AC$112,Assumptions!$B$4)+IF($E$341=0,$Z$112,Assumptions!$B$4)+IF($F$341=0,$W$112,Assumptions!$B$4)+IF($G$341=0,$T$112,Assumptions!$B$4)</f>
        <v>16414164.1892672</v>
      </c>
      <c r="P341" s="18" t="n">
        <f aca="false">IF(($N$341+Assumptions!$B$14*Assumptions!$B$13)&gt;($C$6*Assumptions!$B$7/Assumptions!$B$11),($C$6*Assumptions!$B$7/Assumptions!$B$11)*($O$341+Assumptions!$B$14)/($N$341+Assumptions!$B$14*Assumptions!$B$13-($C$6*Assumptions!$B$7/Assumptions!$B$11)),NA())</f>
        <v>2147980.79121015</v>
      </c>
      <c r="Q341" s="18" t="n">
        <f aca="false">IFERROR(($N$341+Assumptions!$B$14*Assumptions!$B$13)/($O$341+Assumptions!$B$14+$P$341),NA())</f>
        <v>41.899816035736</v>
      </c>
      <c r="R341" s="18" t="n">
        <f aca="false">AND(ISNUMBER($P$341),$P$341&gt;Assumptions!$B$4,$Q$341&gt;Assumptions!$B$13)</f>
        <v>1</v>
      </c>
      <c r="S341" s="18" t="n">
        <f aca="false">IF($N$341&gt;($C$6*Assumptions!$B$7/Assumptions!$B$11),($C$6*Assumptions!$B$7/Assumptions!$B$11)*$O$341/($N$341-($C$6*Assumptions!$B$7/Assumptions!$B$11)),NA())</f>
        <v>1869968.072195</v>
      </c>
      <c r="T341" s="18" t="n">
        <f aca="false">IFERROR($N$341/($O$341+$S$341),NA())</f>
        <v>48.1291639885363</v>
      </c>
      <c r="U341" s="18" t="n">
        <f aca="false">AND(ISNUMBER($S$341),$S$341&gt;Assumptions!$B$4,$T$341&lt;=Assumptions!$B$13)</f>
        <v>0</v>
      </c>
      <c r="V341" s="18" t="n">
        <f aca="false">IF($R$341,$P$341,IF($U$341,$S$341,NA()))</f>
        <v>2147980.79121015</v>
      </c>
      <c r="W341" s="18" t="n">
        <f aca="false">IF($R$341,$Q$341,IF($U$341,$T$341,NA()))</f>
        <v>41.899816035736</v>
      </c>
      <c r="X341" s="18" t="n">
        <f aca="false">$R$341</f>
        <v>1</v>
      </c>
      <c r="Y341" s="18" t="n">
        <f aca="false">IF($B$341=1,$H$341,$AI$112*$W$341)</f>
        <v>300000000</v>
      </c>
      <c r="Z341" s="18" t="n">
        <f aca="false">IF($C$341=1,$I$341,$AF$112*$W$341)</f>
        <v>72639673.0657857</v>
      </c>
      <c r="AA341" s="18" t="n">
        <f aca="false">IF($D$341=1,$J$341,$AC$112*$W$341)</f>
        <v>100559558.485766</v>
      </c>
      <c r="AB341" s="18" t="n">
        <f aca="false">IF($E$341=1,$K$341,$Z$112*$W$341)</f>
        <v>125699448.107208</v>
      </c>
      <c r="AC341" s="18" t="n">
        <f aca="false">IF($F$341=1,$L$341,$W$112*$W$341)</f>
        <v>15000000</v>
      </c>
      <c r="AD341" s="18" t="n">
        <f aca="false">IF($G$341=1,$M$341,$T$112*$W$341)</f>
        <v>5000000</v>
      </c>
      <c r="AE341" s="18" t="n">
        <f aca="false">($C$6*Assumptions!$B$7/Assumptions!$B$11)</f>
        <v>90000000</v>
      </c>
      <c r="AF341" s="18" t="n">
        <f aca="false">($J$112+$O$112)*$W$341</f>
        <v>11753435.9302764</v>
      </c>
      <c r="AG341" s="18" t="n">
        <f aca="false">Assumptions!$B$20*$W$341</f>
        <v>377098344.321624</v>
      </c>
      <c r="AH341" s="18" t="n">
        <f aca="false">IF($R$341,Assumptions!$B$14*($W$341-Assumptions!$B$13),Assumptions!$B$4)</f>
        <v>102249540.08934</v>
      </c>
      <c r="AI341" s="18" t="n">
        <f aca="false">$Y$341+$Z$341+$AA$341+$AB$341+$AC$341+$AD$341+$AE$341+$AF$341+$AG$341+$AH$341</f>
        <v>1200000000</v>
      </c>
      <c r="AJ341" s="18" t="n">
        <f aca="false">IF(AND(ISNUMBER($V$341),($C$6*Assumptions!$B$7/Assumptions!$B$11)&gt;=Assumptions!$B$67,IF($B$341=1,$Y$341&gt;=INDEX($Y$306:$Y$369,1+$A$341-Assumptions!$B$78),$Y$341&gt;INDEX($Y$306:$Y$369,1+$A$341+Assumptions!$B$78)),IF($C$341=1,$Z$341&gt;=INDEX($Z$306:$Z$369,1+$A$341-Assumptions!$B$79),$Z$341&gt;INDEX($Z$306:$Z$369,1+$A$341+Assumptions!$B$79)),IF($D$341=1,$AA$341&gt;=INDEX($AA$306:$AA$369,1+$A$341-Assumptions!$B$80),$AA$341&gt;INDEX($AA$306:$AA$369,1+$A$341+Assumptions!$B$80)),IF($E$341=1,$AB$341&gt;=INDEX($AB$306:$AB$369,1+$A$341-Assumptions!$B$81),$AB$341&gt;INDEX($AB$306:$AB$369,1+$A$341+Assumptions!$B$81)),IF($F$341=1,$AC$341&gt;=INDEX($AC$306:$AC$369,1+$A$341-Assumptions!$B$82),$AC$341&gt;INDEX($AC$306:$AC$369,1+$A$341+Assumptions!$B$82)),IF($G$341=1,$AD$341&gt;=INDEX($AD$306:$AD$369,1+$A$341-Assumptions!$B$83),$AD$341&gt;INDEX($AD$306:$AD$369,1+$A$341+Assumptions!$B$83))),1,0)</f>
        <v>0</v>
      </c>
      <c r="AK341" s="16"/>
      <c r="AL341" s="16"/>
    </row>
    <row r="342" customFormat="false" ht="23.85" hidden="true" customHeight="false" outlineLevel="0" collapsed="false">
      <c r="A342" s="6" t="n">
        <f aca="false">ROW()-ROW($A$306)+Assumptions!$B$4</f>
        <v>36</v>
      </c>
      <c r="B342" s="18" t="n">
        <f aca="false">MOD(QUOTIENT($A$342,Assumptions!$B$78),2)</f>
        <v>1</v>
      </c>
      <c r="C342" s="18" t="n">
        <f aca="false">MOD(QUOTIENT($A$342,Assumptions!$B$79),2)</f>
        <v>0</v>
      </c>
      <c r="D342" s="18" t="n">
        <f aca="false">MOD(QUOTIENT($A$342,Assumptions!$B$80),2)</f>
        <v>0</v>
      </c>
      <c r="E342" s="18" t="n">
        <f aca="false">MOD(QUOTIENT($A$342,Assumptions!$B$81),2)</f>
        <v>1</v>
      </c>
      <c r="F342" s="18" t="n">
        <f aca="false">MOD(QUOTIENT($A$342,Assumptions!$B$82),2)</f>
        <v>0</v>
      </c>
      <c r="G342" s="18" t="n">
        <f aca="false">MOD(QUOTIENT($A$342,Assumptions!$B$83),2)</f>
        <v>0</v>
      </c>
      <c r="H342" s="18" t="n">
        <f aca="false">IF($B$342=1,MIN(Assumptions!$B$66,MAX(Assumptions!$B$4,Assumptions!$B$25-(Assumptions!$B$4))),Assumptions!$B$4)</f>
        <v>300000000</v>
      </c>
      <c r="I342" s="18" t="n">
        <f aca="false">IF($C$342=1,MIN(Assumptions!$B$61,MAX(Assumptions!$B$4,Assumptions!$B$25-($H$342))),Assumptions!$B$4)</f>
        <v>0</v>
      </c>
      <c r="J342" s="18" t="n">
        <f aca="false">IF($D$342=1,MIN(Assumptions!$B$56,MAX(Assumptions!$B$4,Assumptions!$B$25-($H$342+$I$342))),Assumptions!$B$4)</f>
        <v>0</v>
      </c>
      <c r="K342" s="18" t="n">
        <f aca="false">IF($E$342=1,MIN(Assumptions!$B$51,MAX(Assumptions!$B$4,Assumptions!$B$25-($H$342+$I$342+$J$342))),Assumptions!$B$4)</f>
        <v>30000000</v>
      </c>
      <c r="L342" s="18" t="n">
        <f aca="false">IF($F$342=1,MIN(Assumptions!$B$46,MAX(Assumptions!$B$4,Assumptions!$B$25-($H$342+$I$342+$J$342+$K$342))),Assumptions!$B$4)</f>
        <v>0</v>
      </c>
      <c r="M342" s="18" t="n">
        <f aca="false">IF($G$342=1,MIN(Assumptions!$B$41,MAX(Assumptions!$B$4,Assumptions!$B$25-($H$342+$I$342+$J$342+$K$342+$L$342))),Assumptions!$B$4)</f>
        <v>0</v>
      </c>
      <c r="N342" s="18" t="n">
        <f aca="false">MAX(Assumptions!$B$4,Assumptions!$B$25-($H$342+$I$342+$J$342+$K$342+$L$342+$M$342))</f>
        <v>870000000</v>
      </c>
      <c r="O342" s="18" t="n">
        <f aca="false">$J$112+$O$112+Assumptions!$B$20+IF($B$342=0,$AI$112,Assumptions!$B$4)+IF($C$342=0,$AF$112,Assumptions!$B$4)+IF($D$342=0,$AC$112,Assumptions!$B$4)+IF($E$342=0,$Z$112,Assumptions!$B$4)+IF($F$342=0,$W$112,Assumptions!$B$4)+IF($G$342=0,$T$112,Assumptions!$B$4)</f>
        <v>23414164.1892672</v>
      </c>
      <c r="P342" s="18" t="n">
        <f aca="false">IF(($N$342+Assumptions!$B$14*Assumptions!$B$13)&gt;($C$6*Assumptions!$B$7/Assumptions!$B$11),($C$6*Assumptions!$B$7/Assumptions!$B$11)*($O$342+Assumptions!$B$14)/($N$342+Assumptions!$B$14*Assumptions!$B$13-($C$6*Assumptions!$B$7/Assumptions!$B$11)),NA())</f>
        <v>2980542.8460499</v>
      </c>
      <c r="Q342" s="18" t="n">
        <f aca="false">IFERROR(($N$342+Assumptions!$B$14*Assumptions!$B$13)/($O$342+Assumptions!$B$14+$P$342),NA())</f>
        <v>30.195841713625</v>
      </c>
      <c r="R342" s="18" t="n">
        <f aca="false">AND(ISNUMBER($P$342),$P$342&gt;Assumptions!$B$4,$Q$342&gt;Assumptions!$B$13)</f>
        <v>1</v>
      </c>
      <c r="S342" s="18" t="n">
        <f aca="false">IF($N$342&gt;($C$6*Assumptions!$B$7/Assumptions!$B$11),($C$6*Assumptions!$B$7/Assumptions!$B$11)*$O$342/($N$342-($C$6*Assumptions!$B$7/Assumptions!$B$11)),NA())</f>
        <v>2701634.32953083</v>
      </c>
      <c r="T342" s="18" t="n">
        <f aca="false">IFERROR($N$342/($O$342+$S$342),NA())</f>
        <v>33.3131686313853</v>
      </c>
      <c r="U342" s="18" t="n">
        <f aca="false">AND(ISNUMBER($S$342),$S$342&gt;Assumptions!$B$4,$T$342&lt;=Assumptions!$B$13)</f>
        <v>0</v>
      </c>
      <c r="V342" s="18" t="n">
        <f aca="false">IF($R$342,$P$342,IF($U$342,$S$342,NA()))</f>
        <v>2980542.8460499</v>
      </c>
      <c r="W342" s="18" t="n">
        <f aca="false">IF($R$342,$Q$342,IF($U$342,$T$342,NA()))</f>
        <v>30.195841713625</v>
      </c>
      <c r="X342" s="18" t="n">
        <f aca="false">$R$342</f>
        <v>1</v>
      </c>
      <c r="Y342" s="18" t="n">
        <f aca="false">IF($B$342=1,$H$342,$AI$112*$W$342)</f>
        <v>300000000</v>
      </c>
      <c r="Z342" s="18" t="n">
        <f aca="false">IF($C$342=1,$I$342,$AF$112*$W$342)</f>
        <v>52349062.0615897</v>
      </c>
      <c r="AA342" s="18" t="n">
        <f aca="false">IF($D$342=1,$J$342,$AC$112*$W$342)</f>
        <v>72470020.1126999</v>
      </c>
      <c r="AB342" s="18" t="n">
        <f aca="false">IF($E$342=1,$K$342,$Z$112*$W$342)</f>
        <v>30000000</v>
      </c>
      <c r="AC342" s="18" t="n">
        <f aca="false">IF($F$342=1,$L$342,$W$112*$W$342)</f>
        <v>150979208.568125</v>
      </c>
      <c r="AD342" s="18" t="n">
        <f aca="false">IF($G$342=1,$M$342,$T$112*$W$342)</f>
        <v>150979208.568125</v>
      </c>
      <c r="AE342" s="18" t="n">
        <f aca="false">($C$6*Assumptions!$B$7/Assumptions!$B$11)</f>
        <v>90000000</v>
      </c>
      <c r="AF342" s="18" t="n">
        <f aca="false">($J$112+$O$112)*$W$342</f>
        <v>8470320.98277384</v>
      </c>
      <c r="AG342" s="18" t="n">
        <f aca="false">Assumptions!$B$20*$W$342</f>
        <v>271762575.422625</v>
      </c>
      <c r="AH342" s="18" t="n">
        <f aca="false">IF($R$342,Assumptions!$B$14*($W$342-Assumptions!$B$13),Assumptions!$B$4)</f>
        <v>72989604.2840624</v>
      </c>
      <c r="AI342" s="18" t="n">
        <f aca="false">$Y$342+$Z$342+$AA$342+$AB$342+$AC$342+$AD$342+$AE$342+$AF$342+$AG$342+$AH$342</f>
        <v>1200000000</v>
      </c>
      <c r="AJ342" s="18" t="n">
        <f aca="false">IF(AND(ISNUMBER($V$342),($C$6*Assumptions!$B$7/Assumptions!$B$11)&gt;=Assumptions!$B$67,IF($B$342=1,$Y$342&gt;=INDEX($Y$306:$Y$369,1+$A$342-Assumptions!$B$78),$Y$342&gt;INDEX($Y$306:$Y$369,1+$A$342+Assumptions!$B$78)),IF($C$342=1,$Z$342&gt;=INDEX($Z$306:$Z$369,1+$A$342-Assumptions!$B$79),$Z$342&gt;INDEX($Z$306:$Z$369,1+$A$342+Assumptions!$B$79)),IF($D$342=1,$AA$342&gt;=INDEX($AA$306:$AA$369,1+$A$342-Assumptions!$B$80),$AA$342&gt;INDEX($AA$306:$AA$369,1+$A$342+Assumptions!$B$80)),IF($E$342=1,$AB$342&gt;=INDEX($AB$306:$AB$369,1+$A$342-Assumptions!$B$81),$AB$342&gt;INDEX($AB$306:$AB$369,1+$A$342+Assumptions!$B$81)),IF($F$342=1,$AC$342&gt;=INDEX($AC$306:$AC$369,1+$A$342-Assumptions!$B$82),$AC$342&gt;INDEX($AC$306:$AC$369,1+$A$342+Assumptions!$B$82)),IF($G$342=1,$AD$342&gt;=INDEX($AD$306:$AD$369,1+$A$342-Assumptions!$B$83),$AD$342&gt;INDEX($AD$306:$AD$369,1+$A$342+Assumptions!$B$83))),1,0)</f>
        <v>0</v>
      </c>
      <c r="AK342" s="16"/>
      <c r="AL342" s="16"/>
    </row>
    <row r="343" customFormat="false" ht="23.85" hidden="true" customHeight="false" outlineLevel="0" collapsed="false">
      <c r="A343" s="6" t="n">
        <f aca="false">ROW()-ROW($A$306)+Assumptions!$B$4</f>
        <v>37</v>
      </c>
      <c r="B343" s="18" t="n">
        <f aca="false">MOD(QUOTIENT($A$343,Assumptions!$B$78),2)</f>
        <v>1</v>
      </c>
      <c r="C343" s="18" t="n">
        <f aca="false">MOD(QUOTIENT($A$343,Assumptions!$B$79),2)</f>
        <v>0</v>
      </c>
      <c r="D343" s="18" t="n">
        <f aca="false">MOD(QUOTIENT($A$343,Assumptions!$B$80),2)</f>
        <v>0</v>
      </c>
      <c r="E343" s="18" t="n">
        <f aca="false">MOD(QUOTIENT($A$343,Assumptions!$B$81),2)</f>
        <v>1</v>
      </c>
      <c r="F343" s="18" t="n">
        <f aca="false">MOD(QUOTIENT($A$343,Assumptions!$B$82),2)</f>
        <v>0</v>
      </c>
      <c r="G343" s="18" t="n">
        <f aca="false">MOD(QUOTIENT($A$343,Assumptions!$B$83),2)</f>
        <v>1</v>
      </c>
      <c r="H343" s="18" t="n">
        <f aca="false">IF($B$343=1,MIN(Assumptions!$B$66,MAX(Assumptions!$B$4,Assumptions!$B$25-(Assumptions!$B$4))),Assumptions!$B$4)</f>
        <v>300000000</v>
      </c>
      <c r="I343" s="18" t="n">
        <f aca="false">IF($C$343=1,MIN(Assumptions!$B$61,MAX(Assumptions!$B$4,Assumptions!$B$25-($H$343))),Assumptions!$B$4)</f>
        <v>0</v>
      </c>
      <c r="J343" s="18" t="n">
        <f aca="false">IF($D$343=1,MIN(Assumptions!$B$56,MAX(Assumptions!$B$4,Assumptions!$B$25-($H$343+$I$343))),Assumptions!$B$4)</f>
        <v>0</v>
      </c>
      <c r="K343" s="18" t="n">
        <f aca="false">IF($E$343=1,MIN(Assumptions!$B$51,MAX(Assumptions!$B$4,Assumptions!$B$25-($H$343+$I$343+$J$343))),Assumptions!$B$4)</f>
        <v>30000000</v>
      </c>
      <c r="L343" s="18" t="n">
        <f aca="false">IF($F$343=1,MIN(Assumptions!$B$46,MAX(Assumptions!$B$4,Assumptions!$B$25-($H$343+$I$343+$J$343+$K$343))),Assumptions!$B$4)</f>
        <v>0</v>
      </c>
      <c r="M343" s="18" t="n">
        <f aca="false">IF($G$343=1,MIN(Assumptions!$B$41,MAX(Assumptions!$B$4,Assumptions!$B$25-($H$343+$I$343+$J$343+$K$343+$L$343))),Assumptions!$B$4)</f>
        <v>5000000</v>
      </c>
      <c r="N343" s="18" t="n">
        <f aca="false">MAX(Assumptions!$B$4,Assumptions!$B$25-($H$343+$I$343+$J$343+$K$343+$L$343+$M$343))</f>
        <v>865000000</v>
      </c>
      <c r="O343" s="18" t="n">
        <f aca="false">$J$112+$O$112+Assumptions!$B$20+IF($B$343=0,$AI$112,Assumptions!$B$4)+IF($C$343=0,$AF$112,Assumptions!$B$4)+IF($D$343=0,$AC$112,Assumptions!$B$4)+IF($E$343=0,$Z$112,Assumptions!$B$4)+IF($F$343=0,$W$112,Assumptions!$B$4)+IF($G$343=0,$T$112,Assumptions!$B$4)</f>
        <v>18414164.1892672</v>
      </c>
      <c r="P343" s="18" t="n">
        <f aca="false">IF(($N$343+Assumptions!$B$14*Assumptions!$B$13)&gt;($C$6*Assumptions!$B$7/Assumptions!$B$11),($C$6*Assumptions!$B$7/Assumptions!$B$11)*($O$343+Assumptions!$B$14)/($N$343+Assumptions!$B$14*Assumptions!$B$13-($C$6*Assumptions!$B$7/Assumptions!$B$11)),NA())</f>
        <v>2420932.18911131</v>
      </c>
      <c r="Q343" s="18" t="n">
        <f aca="false">IFERROR(($N$343+Assumptions!$B$14*Assumptions!$B$13)/($O$343+Assumptions!$B$14+$P$343),NA())</f>
        <v>37.1757624624082</v>
      </c>
      <c r="R343" s="18" t="n">
        <f aca="false">AND(ISNUMBER($P$343),$P$343&gt;Assumptions!$B$4,$Q$343&gt;Assumptions!$B$13)</f>
        <v>1</v>
      </c>
      <c r="S343" s="18" t="n">
        <f aca="false">IF($N$343&gt;($C$6*Assumptions!$B$7/Assumptions!$B$11),($C$6*Assumptions!$B$7/Assumptions!$B$11)*$O$343/($N$343-($C$6*Assumptions!$B$7/Assumptions!$B$11)),NA())</f>
        <v>2138419.06714071</v>
      </c>
      <c r="T343" s="18" t="n">
        <f aca="false">IFERROR($N$343/($O$343+$S$343),NA())</f>
        <v>42.087166815408</v>
      </c>
      <c r="U343" s="18" t="n">
        <f aca="false">AND(ISNUMBER($S$343),$S$343&gt;Assumptions!$B$4,$T$343&lt;=Assumptions!$B$13)</f>
        <v>0</v>
      </c>
      <c r="V343" s="18" t="n">
        <f aca="false">IF($R$343,$P$343,IF($U$343,$S$343,NA()))</f>
        <v>2420932.18911131</v>
      </c>
      <c r="W343" s="18" t="n">
        <f aca="false">IF($R$343,$Q$343,IF($U$343,$T$343,NA()))</f>
        <v>37.1757624624082</v>
      </c>
      <c r="X343" s="18" t="n">
        <f aca="false">$R$343</f>
        <v>1</v>
      </c>
      <c r="Y343" s="18" t="n">
        <f aca="false">IF($B$343=1,$H$343,$AI$112*$W$343)</f>
        <v>300000000</v>
      </c>
      <c r="Z343" s="18" t="n">
        <f aca="false">IF($C$343=1,$I$343,$AF$112*$W$343)</f>
        <v>64449811.162356</v>
      </c>
      <c r="AA343" s="18" t="n">
        <f aca="false">IF($D$343=1,$J$343,$AC$112*$W$343)</f>
        <v>89221829.9097796</v>
      </c>
      <c r="AB343" s="18" t="n">
        <f aca="false">IF($E$343=1,$K$343,$Z$112*$W$343)</f>
        <v>30000000</v>
      </c>
      <c r="AC343" s="18" t="n">
        <f aca="false">IF($F$343=1,$L$343,$W$112*$W$343)</f>
        <v>185878812.312041</v>
      </c>
      <c r="AD343" s="18" t="n">
        <f aca="false">IF($G$343=1,$M$343,$T$112*$W$343)</f>
        <v>5000000</v>
      </c>
      <c r="AE343" s="18" t="n">
        <f aca="false">($C$6*Assumptions!$B$7/Assumptions!$B$11)</f>
        <v>90000000</v>
      </c>
      <c r="AF343" s="18" t="n">
        <f aca="false">($J$112+$O$112)*$W$343</f>
        <v>10428278.2981296</v>
      </c>
      <c r="AG343" s="18" t="n">
        <f aca="false">Assumptions!$B$20*$W$343</f>
        <v>334581862.161674</v>
      </c>
      <c r="AH343" s="18" t="n">
        <f aca="false">IF($R$343,Assumptions!$B$14*($W$343-Assumptions!$B$13),Assumptions!$B$4)</f>
        <v>90439406.1560204</v>
      </c>
      <c r="AI343" s="18" t="n">
        <f aca="false">$Y$343+$Z$343+$AA$343+$AB$343+$AC$343+$AD$343+$AE$343+$AF$343+$AG$343+$AH$343</f>
        <v>1200000000</v>
      </c>
      <c r="AJ343" s="18" t="n">
        <f aca="false">IF(AND(ISNUMBER($V$343),($C$6*Assumptions!$B$7/Assumptions!$B$11)&gt;=Assumptions!$B$67,IF($B$343=1,$Y$343&gt;=INDEX($Y$306:$Y$369,1+$A$343-Assumptions!$B$78),$Y$343&gt;INDEX($Y$306:$Y$369,1+$A$343+Assumptions!$B$78)),IF($C$343=1,$Z$343&gt;=INDEX($Z$306:$Z$369,1+$A$343-Assumptions!$B$79),$Z$343&gt;INDEX($Z$306:$Z$369,1+$A$343+Assumptions!$B$79)),IF($D$343=1,$AA$343&gt;=INDEX($AA$306:$AA$369,1+$A$343-Assumptions!$B$80),$AA$343&gt;INDEX($AA$306:$AA$369,1+$A$343+Assumptions!$B$80)),IF($E$343=1,$AB$343&gt;=INDEX($AB$306:$AB$369,1+$A$343-Assumptions!$B$81),$AB$343&gt;INDEX($AB$306:$AB$369,1+$A$343+Assumptions!$B$81)),IF($F$343=1,$AC$343&gt;=INDEX($AC$306:$AC$369,1+$A$343-Assumptions!$B$82),$AC$343&gt;INDEX($AC$306:$AC$369,1+$A$343+Assumptions!$B$82)),IF($G$343=1,$AD$343&gt;=INDEX($AD$306:$AD$369,1+$A$343-Assumptions!$B$83),$AD$343&gt;INDEX($AD$306:$AD$369,1+$A$343+Assumptions!$B$83))),1,0)</f>
        <v>0</v>
      </c>
      <c r="AK343" s="16"/>
      <c r="AL343" s="16"/>
    </row>
    <row r="344" customFormat="false" ht="23.85" hidden="true" customHeight="false" outlineLevel="0" collapsed="false">
      <c r="A344" s="6" t="n">
        <f aca="false">ROW()-ROW($A$306)+Assumptions!$B$4</f>
        <v>38</v>
      </c>
      <c r="B344" s="18" t="n">
        <f aca="false">MOD(QUOTIENT($A$344,Assumptions!$B$78),2)</f>
        <v>1</v>
      </c>
      <c r="C344" s="18" t="n">
        <f aca="false">MOD(QUOTIENT($A$344,Assumptions!$B$79),2)</f>
        <v>0</v>
      </c>
      <c r="D344" s="18" t="n">
        <f aca="false">MOD(QUOTIENT($A$344,Assumptions!$B$80),2)</f>
        <v>0</v>
      </c>
      <c r="E344" s="18" t="n">
        <f aca="false">MOD(QUOTIENT($A$344,Assumptions!$B$81),2)</f>
        <v>1</v>
      </c>
      <c r="F344" s="18" t="n">
        <f aca="false">MOD(QUOTIENT($A$344,Assumptions!$B$82),2)</f>
        <v>1</v>
      </c>
      <c r="G344" s="18" t="n">
        <f aca="false">MOD(QUOTIENT($A$344,Assumptions!$B$83),2)</f>
        <v>0</v>
      </c>
      <c r="H344" s="18" t="n">
        <f aca="false">IF($B$344=1,MIN(Assumptions!$B$66,MAX(Assumptions!$B$4,Assumptions!$B$25-(Assumptions!$B$4))),Assumptions!$B$4)</f>
        <v>300000000</v>
      </c>
      <c r="I344" s="18" t="n">
        <f aca="false">IF($C$344=1,MIN(Assumptions!$B$61,MAX(Assumptions!$B$4,Assumptions!$B$25-($H$344))),Assumptions!$B$4)</f>
        <v>0</v>
      </c>
      <c r="J344" s="18" t="n">
        <f aca="false">IF($D$344=1,MIN(Assumptions!$B$56,MAX(Assumptions!$B$4,Assumptions!$B$25-($H$344+$I$344))),Assumptions!$B$4)</f>
        <v>0</v>
      </c>
      <c r="K344" s="18" t="n">
        <f aca="false">IF($E$344=1,MIN(Assumptions!$B$51,MAX(Assumptions!$B$4,Assumptions!$B$25-($H$344+$I$344+$J$344))),Assumptions!$B$4)</f>
        <v>30000000</v>
      </c>
      <c r="L344" s="18" t="n">
        <f aca="false">IF($F$344=1,MIN(Assumptions!$B$46,MAX(Assumptions!$B$4,Assumptions!$B$25-($H$344+$I$344+$J$344+$K$344))),Assumptions!$B$4)</f>
        <v>15000000</v>
      </c>
      <c r="M344" s="18" t="n">
        <f aca="false">IF($G$344=1,MIN(Assumptions!$B$41,MAX(Assumptions!$B$4,Assumptions!$B$25-($H$344+$I$344+$J$344+$K$344+$L$344))),Assumptions!$B$4)</f>
        <v>0</v>
      </c>
      <c r="N344" s="18" t="n">
        <f aca="false">MAX(Assumptions!$B$4,Assumptions!$B$25-($H$344+$I$344+$J$344+$K$344+$L$344+$M$344))</f>
        <v>855000000</v>
      </c>
      <c r="O344" s="18" t="n">
        <f aca="false">$J$112+$O$112+Assumptions!$B$20+IF($B$344=0,$AI$112,Assumptions!$B$4)+IF($C$344=0,$AF$112,Assumptions!$B$4)+IF($D$344=0,$AC$112,Assumptions!$B$4)+IF($E$344=0,$Z$112,Assumptions!$B$4)+IF($F$344=0,$W$112,Assumptions!$B$4)+IF($G$344=0,$T$112,Assumptions!$B$4)</f>
        <v>18414164.1892672</v>
      </c>
      <c r="P344" s="18" t="n">
        <f aca="false">IF(($N$344+Assumptions!$B$14*Assumptions!$B$13)&gt;($C$6*Assumptions!$B$7/Assumptions!$B$11),($C$6*Assumptions!$B$7/Assumptions!$B$11)*($O$344+Assumptions!$B$14)/($N$344+Assumptions!$B$14*Assumptions!$B$13-($C$6*Assumptions!$B$7/Assumptions!$B$11)),NA())</f>
        <v>2452475.27952319</v>
      </c>
      <c r="Q344" s="18" t="n">
        <f aca="false">IFERROR(($N$344+Assumptions!$B$14*Assumptions!$B$13)/($O$344+Assumptions!$B$14+$P$344),NA())</f>
        <v>36.6976176075862</v>
      </c>
      <c r="R344" s="18" t="n">
        <f aca="false">AND(ISNUMBER($P$344),$P$344&gt;Assumptions!$B$4,$Q$344&gt;Assumptions!$B$13)</f>
        <v>1</v>
      </c>
      <c r="S344" s="18" t="n">
        <f aca="false">IF($N$344&gt;($C$6*Assumptions!$B$7/Assumptions!$B$11),($C$6*Assumptions!$B$7/Assumptions!$B$11)*$O$344/($N$344-($C$6*Assumptions!$B$7/Assumptions!$B$11)),NA())</f>
        <v>2166372.25756085</v>
      </c>
      <c r="T344" s="18" t="n">
        <f aca="false">IFERROR($N$344/($O$344+$S$344),NA())</f>
        <v>41.544106598435</v>
      </c>
      <c r="U344" s="18" t="n">
        <f aca="false">AND(ISNUMBER($S$344),$S$344&gt;Assumptions!$B$4,$T$344&lt;=Assumptions!$B$13)</f>
        <v>0</v>
      </c>
      <c r="V344" s="18" t="n">
        <f aca="false">IF($R$344,$P$344,IF($U$344,$S$344,NA()))</f>
        <v>2452475.27952319</v>
      </c>
      <c r="W344" s="18" t="n">
        <f aca="false">IF($R$344,$Q$344,IF($U$344,$T$344,NA()))</f>
        <v>36.6976176075862</v>
      </c>
      <c r="X344" s="18" t="n">
        <f aca="false">$R$344</f>
        <v>1</v>
      </c>
      <c r="Y344" s="18" t="n">
        <f aca="false">IF($B$344=1,$H$344,$AI$112*$W$344)</f>
        <v>300000000</v>
      </c>
      <c r="Z344" s="18" t="n">
        <f aca="false">IF($C$344=1,$I$344,$AF$112*$W$344)</f>
        <v>63620874.6843836</v>
      </c>
      <c r="AA344" s="18" t="n">
        <f aca="false">IF($D$344=1,$J$344,$AC$112*$W$344)</f>
        <v>88074282.2582069</v>
      </c>
      <c r="AB344" s="18" t="n">
        <f aca="false">IF($E$344=1,$K$344,$Z$112*$W$344)</f>
        <v>30000000</v>
      </c>
      <c r="AC344" s="18" t="n">
        <f aca="false">IF($F$344=1,$L$344,$W$112*$W$344)</f>
        <v>15000000</v>
      </c>
      <c r="AD344" s="18" t="n">
        <f aca="false">IF($G$344=1,$M$344,$T$112*$W$344)</f>
        <v>183488088.037931</v>
      </c>
      <c r="AE344" s="18" t="n">
        <f aca="false">($C$6*Assumptions!$B$7/Assumptions!$B$11)</f>
        <v>90000000</v>
      </c>
      <c r="AF344" s="18" t="n">
        <f aca="false">($J$112+$O$112)*$W$344</f>
        <v>10294152.5322373</v>
      </c>
      <c r="AG344" s="18" t="n">
        <f aca="false">Assumptions!$B$20*$W$344</f>
        <v>330278558.468276</v>
      </c>
      <c r="AH344" s="18" t="n">
        <f aca="false">IF($R$344,Assumptions!$B$14*($W$344-Assumptions!$B$13),Assumptions!$B$4)</f>
        <v>89244044.0189655</v>
      </c>
      <c r="AI344" s="18" t="n">
        <f aca="false">$Y$344+$Z$344+$AA$344+$AB$344+$AC$344+$AD$344+$AE$344+$AF$344+$AG$344+$AH$344</f>
        <v>1200000000</v>
      </c>
      <c r="AJ344" s="18" t="n">
        <f aca="false">IF(AND(ISNUMBER($V$344),($C$6*Assumptions!$B$7/Assumptions!$B$11)&gt;=Assumptions!$B$67,IF($B$344=1,$Y$344&gt;=INDEX($Y$306:$Y$369,1+$A$344-Assumptions!$B$78),$Y$344&gt;INDEX($Y$306:$Y$369,1+$A$344+Assumptions!$B$78)),IF($C$344=1,$Z$344&gt;=INDEX($Z$306:$Z$369,1+$A$344-Assumptions!$B$79),$Z$344&gt;INDEX($Z$306:$Z$369,1+$A$344+Assumptions!$B$79)),IF($D$344=1,$AA$344&gt;=INDEX($AA$306:$AA$369,1+$A$344-Assumptions!$B$80),$AA$344&gt;INDEX($AA$306:$AA$369,1+$A$344+Assumptions!$B$80)),IF($E$344=1,$AB$344&gt;=INDEX($AB$306:$AB$369,1+$A$344-Assumptions!$B$81),$AB$344&gt;INDEX($AB$306:$AB$369,1+$A$344+Assumptions!$B$81)),IF($F$344=1,$AC$344&gt;=INDEX($AC$306:$AC$369,1+$A$344-Assumptions!$B$82),$AC$344&gt;INDEX($AC$306:$AC$369,1+$A$344+Assumptions!$B$82)),IF($G$344=1,$AD$344&gt;=INDEX($AD$306:$AD$369,1+$A$344-Assumptions!$B$83),$AD$344&gt;INDEX($AD$306:$AD$369,1+$A$344+Assumptions!$B$83))),1,0)</f>
        <v>0</v>
      </c>
      <c r="AK344" s="16"/>
      <c r="AL344" s="16"/>
    </row>
    <row r="345" customFormat="false" ht="23.85" hidden="true" customHeight="false" outlineLevel="0" collapsed="false">
      <c r="A345" s="6" t="n">
        <f aca="false">ROW()-ROW($A$306)+Assumptions!$B$4</f>
        <v>39</v>
      </c>
      <c r="B345" s="18" t="n">
        <f aca="false">MOD(QUOTIENT($A$345,Assumptions!$B$78),2)</f>
        <v>1</v>
      </c>
      <c r="C345" s="18" t="n">
        <f aca="false">MOD(QUOTIENT($A$345,Assumptions!$B$79),2)</f>
        <v>0</v>
      </c>
      <c r="D345" s="18" t="n">
        <f aca="false">MOD(QUOTIENT($A$345,Assumptions!$B$80),2)</f>
        <v>0</v>
      </c>
      <c r="E345" s="18" t="n">
        <f aca="false">MOD(QUOTIENT($A$345,Assumptions!$B$81),2)</f>
        <v>1</v>
      </c>
      <c r="F345" s="18" t="n">
        <f aca="false">MOD(QUOTIENT($A$345,Assumptions!$B$82),2)</f>
        <v>1</v>
      </c>
      <c r="G345" s="18" t="n">
        <f aca="false">MOD(QUOTIENT($A$345,Assumptions!$B$83),2)</f>
        <v>1</v>
      </c>
      <c r="H345" s="18" t="n">
        <f aca="false">IF($B$345=1,MIN(Assumptions!$B$66,MAX(Assumptions!$B$4,Assumptions!$B$25-(Assumptions!$B$4))),Assumptions!$B$4)</f>
        <v>300000000</v>
      </c>
      <c r="I345" s="18" t="n">
        <f aca="false">IF($C$345=1,MIN(Assumptions!$B$61,MAX(Assumptions!$B$4,Assumptions!$B$25-($H$345))),Assumptions!$B$4)</f>
        <v>0</v>
      </c>
      <c r="J345" s="18" t="n">
        <f aca="false">IF($D$345=1,MIN(Assumptions!$B$56,MAX(Assumptions!$B$4,Assumptions!$B$25-($H$345+$I$345))),Assumptions!$B$4)</f>
        <v>0</v>
      </c>
      <c r="K345" s="18" t="n">
        <f aca="false">IF($E$345=1,MIN(Assumptions!$B$51,MAX(Assumptions!$B$4,Assumptions!$B$25-($H$345+$I$345+$J$345))),Assumptions!$B$4)</f>
        <v>30000000</v>
      </c>
      <c r="L345" s="18" t="n">
        <f aca="false">IF($F$345=1,MIN(Assumptions!$B$46,MAX(Assumptions!$B$4,Assumptions!$B$25-($H$345+$I$345+$J$345+$K$345))),Assumptions!$B$4)</f>
        <v>15000000</v>
      </c>
      <c r="M345" s="18" t="n">
        <f aca="false">IF($G$345=1,MIN(Assumptions!$B$41,MAX(Assumptions!$B$4,Assumptions!$B$25-($H$345+$I$345+$J$345+$K$345+$L$345))),Assumptions!$B$4)</f>
        <v>5000000</v>
      </c>
      <c r="N345" s="18" t="n">
        <f aca="false">MAX(Assumptions!$B$4,Assumptions!$B$25-($H$345+$I$345+$J$345+$K$345+$L$345+$M$345))</f>
        <v>850000000</v>
      </c>
      <c r="O345" s="18" t="n">
        <f aca="false">$J$112+$O$112+Assumptions!$B$20+IF($B$345=0,$AI$112,Assumptions!$B$4)+IF($C$345=0,$AF$112,Assumptions!$B$4)+IF($D$345=0,$AC$112,Assumptions!$B$4)+IF($E$345=0,$Z$112,Assumptions!$B$4)+IF($F$345=0,$W$112,Assumptions!$B$4)+IF($G$345=0,$T$112,Assumptions!$B$4)</f>
        <v>13414164.1892672</v>
      </c>
      <c r="P345" s="18" t="n">
        <f aca="false">IF(($N$345+Assumptions!$B$14*Assumptions!$B$13)&gt;($C$6*Assumptions!$B$7/Assumptions!$B$11),($C$6*Assumptions!$B$7/Assumptions!$B$11)*($O$345+Assumptions!$B$14)/($N$345+Assumptions!$B$14*Assumptions!$B$13-($C$6*Assumptions!$B$7/Assumptions!$B$11)),NA())</f>
        <v>1878393.15020859</v>
      </c>
      <c r="Q345" s="18" t="n">
        <f aca="false">IFERROR(($N$345+Assumptions!$B$14*Assumptions!$B$13)/($O$345+Assumptions!$B$14+$P$345),NA())</f>
        <v>47.9132922679185</v>
      </c>
      <c r="R345" s="18" t="n">
        <f aca="false">AND(ISNUMBER($P$345),$P$345&gt;Assumptions!$B$4,$Q$345&gt;Assumptions!$B$13)</f>
        <v>1</v>
      </c>
      <c r="S345" s="18" t="n">
        <f aca="false">IF($N$345&gt;($C$6*Assumptions!$B$7/Assumptions!$B$11),($C$6*Assumptions!$B$7/Assumptions!$B$11)*$O$345/($N$345-($C$6*Assumptions!$B$7/Assumptions!$B$11)),NA())</f>
        <v>1588519.44346585</v>
      </c>
      <c r="T345" s="18" t="n">
        <f aca="false">IFERROR($N$345/($O$345+$S$345),NA())</f>
        <v>56.6565303120477</v>
      </c>
      <c r="U345" s="18" t="n">
        <f aca="false">AND(ISNUMBER($S$345),$S$345&gt;Assumptions!$B$4,$T$345&lt;=Assumptions!$B$13)</f>
        <v>0</v>
      </c>
      <c r="V345" s="18" t="n">
        <f aca="false">IF($R$345,$P$345,IF($U$345,$S$345,NA()))</f>
        <v>1878393.15020859</v>
      </c>
      <c r="W345" s="18" t="n">
        <f aca="false">IF($R$345,$Q$345,IF($U$345,$T$345,NA()))</f>
        <v>47.9132922679185</v>
      </c>
      <c r="X345" s="18" t="n">
        <f aca="false">$R$345</f>
        <v>1</v>
      </c>
      <c r="Y345" s="18" t="n">
        <f aca="false">IF($B$345=1,$H$345,$AI$112*$W$345)</f>
        <v>300000000</v>
      </c>
      <c r="Z345" s="18" t="n">
        <f aca="false">IF($C$345=1,$I$345,$AF$112*$W$345)</f>
        <v>83064944.3157132</v>
      </c>
      <c r="AA345" s="18" t="n">
        <f aca="false">IF($D$345=1,$J$345,$AC$112*$W$345)</f>
        <v>114991901.443004</v>
      </c>
      <c r="AB345" s="18" t="n">
        <f aca="false">IF($E$345=1,$K$345,$Z$112*$W$345)</f>
        <v>30000000</v>
      </c>
      <c r="AC345" s="18" t="n">
        <f aca="false">IF($F$345=1,$L$345,$W$112*$W$345)</f>
        <v>15000000</v>
      </c>
      <c r="AD345" s="18" t="n">
        <f aca="false">IF($G$345=1,$M$345,$T$112*$W$345)</f>
        <v>5000000</v>
      </c>
      <c r="AE345" s="18" t="n">
        <f aca="false">($C$6*Assumptions!$B$7/Assumptions!$B$11)</f>
        <v>90000000</v>
      </c>
      <c r="AF345" s="18" t="n">
        <f aca="false">($J$112+$O$112)*$W$345</f>
        <v>13440293.1602202</v>
      </c>
      <c r="AG345" s="18" t="n">
        <f aca="false">Assumptions!$B$20*$W$345</f>
        <v>431219630.411266</v>
      </c>
      <c r="AH345" s="18" t="n">
        <f aca="false">IF($R$345,Assumptions!$B$14*($W$345-Assumptions!$B$13),Assumptions!$B$4)</f>
        <v>117283230.669796</v>
      </c>
      <c r="AI345" s="18" t="n">
        <f aca="false">$Y$345+$Z$345+$AA$345+$AB$345+$AC$345+$AD$345+$AE$345+$AF$345+$AG$345+$AH$345</f>
        <v>1200000000</v>
      </c>
      <c r="AJ345" s="18" t="n">
        <f aca="false">IF(AND(ISNUMBER($V$345),($C$6*Assumptions!$B$7/Assumptions!$B$11)&gt;=Assumptions!$B$67,IF($B$345=1,$Y$345&gt;=INDEX($Y$306:$Y$369,1+$A$345-Assumptions!$B$78),$Y$345&gt;INDEX($Y$306:$Y$369,1+$A$345+Assumptions!$B$78)),IF($C$345=1,$Z$345&gt;=INDEX($Z$306:$Z$369,1+$A$345-Assumptions!$B$79),$Z$345&gt;INDEX($Z$306:$Z$369,1+$A$345+Assumptions!$B$79)),IF($D$345=1,$AA$345&gt;=INDEX($AA$306:$AA$369,1+$A$345-Assumptions!$B$80),$AA$345&gt;INDEX($AA$306:$AA$369,1+$A$345+Assumptions!$B$80)),IF($E$345=1,$AB$345&gt;=INDEX($AB$306:$AB$369,1+$A$345-Assumptions!$B$81),$AB$345&gt;INDEX($AB$306:$AB$369,1+$A$345+Assumptions!$B$81)),IF($F$345=1,$AC$345&gt;=INDEX($AC$306:$AC$369,1+$A$345-Assumptions!$B$82),$AC$345&gt;INDEX($AC$306:$AC$369,1+$A$345+Assumptions!$B$82)),IF($G$345=1,$AD$345&gt;=INDEX($AD$306:$AD$369,1+$A$345-Assumptions!$B$83),$AD$345&gt;INDEX($AD$306:$AD$369,1+$A$345+Assumptions!$B$83))),1,0)</f>
        <v>0</v>
      </c>
      <c r="AK345" s="16"/>
      <c r="AL345" s="16"/>
    </row>
    <row r="346" customFormat="false" ht="23.85" hidden="true" customHeight="false" outlineLevel="0" collapsed="false">
      <c r="A346" s="6" t="n">
        <f aca="false">ROW()-ROW($A$306)+Assumptions!$B$4</f>
        <v>40</v>
      </c>
      <c r="B346" s="18" t="n">
        <f aca="false">MOD(QUOTIENT($A$346,Assumptions!$B$78),2)</f>
        <v>1</v>
      </c>
      <c r="C346" s="18" t="n">
        <f aca="false">MOD(QUOTIENT($A$346,Assumptions!$B$79),2)</f>
        <v>0</v>
      </c>
      <c r="D346" s="18" t="n">
        <f aca="false">MOD(QUOTIENT($A$346,Assumptions!$B$80),2)</f>
        <v>1</v>
      </c>
      <c r="E346" s="18" t="n">
        <f aca="false">MOD(QUOTIENT($A$346,Assumptions!$B$81),2)</f>
        <v>0</v>
      </c>
      <c r="F346" s="18" t="n">
        <f aca="false">MOD(QUOTIENT($A$346,Assumptions!$B$82),2)</f>
        <v>0</v>
      </c>
      <c r="G346" s="18" t="n">
        <f aca="false">MOD(QUOTIENT($A$346,Assumptions!$B$83),2)</f>
        <v>0</v>
      </c>
      <c r="H346" s="18" t="n">
        <f aca="false">IF($B$346=1,MIN(Assumptions!$B$66,MAX(Assumptions!$B$4,Assumptions!$B$25-(Assumptions!$B$4))),Assumptions!$B$4)</f>
        <v>300000000</v>
      </c>
      <c r="I346" s="18" t="n">
        <f aca="false">IF($C$346=1,MIN(Assumptions!$B$61,MAX(Assumptions!$B$4,Assumptions!$B$25-($H$346))),Assumptions!$B$4)</f>
        <v>0</v>
      </c>
      <c r="J346" s="18" t="n">
        <f aca="false">IF($D$346=1,MIN(Assumptions!$B$56,MAX(Assumptions!$B$4,Assumptions!$B$25-($H$346+$I$346))),Assumptions!$B$4)</f>
        <v>60000000</v>
      </c>
      <c r="K346" s="18" t="n">
        <f aca="false">IF($E$346=1,MIN(Assumptions!$B$51,MAX(Assumptions!$B$4,Assumptions!$B$25-($H$346+$I$346+$J$346))),Assumptions!$B$4)</f>
        <v>0</v>
      </c>
      <c r="L346" s="18" t="n">
        <f aca="false">IF($F$346=1,MIN(Assumptions!$B$46,MAX(Assumptions!$B$4,Assumptions!$B$25-($H$346+$I$346+$J$346+$K$346))),Assumptions!$B$4)</f>
        <v>0</v>
      </c>
      <c r="M346" s="18" t="n">
        <f aca="false">IF($G$346=1,MIN(Assumptions!$B$41,MAX(Assumptions!$B$4,Assumptions!$B$25-($H$346+$I$346+$J$346+$K$346+$L$346))),Assumptions!$B$4)</f>
        <v>0</v>
      </c>
      <c r="N346" s="18" t="n">
        <f aca="false">MAX(Assumptions!$B$4,Assumptions!$B$25-($H$346+$I$346+$J$346+$K$346+$L$346+$M$346))</f>
        <v>840000000</v>
      </c>
      <c r="O346" s="18" t="n">
        <f aca="false">$J$112+$O$112+Assumptions!$B$20+IF($B$346=0,$AI$112,Assumptions!$B$4)+IF($C$346=0,$AF$112,Assumptions!$B$4)+IF($D$346=0,$AC$112,Assumptions!$B$4)+IF($E$346=0,$Z$112,Assumptions!$B$4)+IF($F$346=0,$W$112,Assumptions!$B$4)+IF($G$346=0,$T$112,Assumptions!$B$4)</f>
        <v>24014164.1892672</v>
      </c>
      <c r="P346" s="18" t="n">
        <f aca="false">IF(($N$346+Assumptions!$B$14*Assumptions!$B$13)&gt;($C$6*Assumptions!$B$7/Assumptions!$B$11),($C$6*Assumptions!$B$7/Assumptions!$B$11)*($O$346+Assumptions!$B$14)/($N$346+Assumptions!$B$14*Assumptions!$B$13-($C$6*Assumptions!$B$7/Assumptions!$B$11)),NA())</f>
        <v>3171129.27180604</v>
      </c>
      <c r="Q346" s="18" t="n">
        <f aca="false">IFERROR(($N$346+Assumptions!$B$14*Assumptions!$B$13)/($O$346+Assumptions!$B$14+$P$346),NA())</f>
        <v>28.3810568052758</v>
      </c>
      <c r="R346" s="18" t="n">
        <f aca="false">AND(ISNUMBER($P$346),$P$346&gt;Assumptions!$B$4,$Q$346&gt;Assumptions!$B$13)</f>
        <v>1</v>
      </c>
      <c r="S346" s="18" t="n">
        <f aca="false">IF($N$346&gt;($C$6*Assumptions!$B$7/Assumptions!$B$11),($C$6*Assumptions!$B$7/Assumptions!$B$11)*$O$346/($N$346-($C$6*Assumptions!$B$7/Assumptions!$B$11)),NA())</f>
        <v>2881699.70271206</v>
      </c>
      <c r="T346" s="18" t="n">
        <f aca="false">IFERROR($N$346/($O$346+$S$346),NA())</f>
        <v>31.2315679233676</v>
      </c>
      <c r="U346" s="18" t="n">
        <f aca="false">AND(ISNUMBER($S$346),$S$346&gt;Assumptions!$B$4,$T$346&lt;=Assumptions!$B$13)</f>
        <v>0</v>
      </c>
      <c r="V346" s="18" t="n">
        <f aca="false">IF($R$346,$P$346,IF($U$346,$S$346,NA()))</f>
        <v>3171129.27180604</v>
      </c>
      <c r="W346" s="18" t="n">
        <f aca="false">IF($R$346,$Q$346,IF($U$346,$T$346,NA()))</f>
        <v>28.3810568052758</v>
      </c>
      <c r="X346" s="18" t="n">
        <f aca="false">$R$346</f>
        <v>1</v>
      </c>
      <c r="Y346" s="18" t="n">
        <f aca="false">IF($B$346=1,$H$346,$AI$112*$W$346)</f>
        <v>300000000</v>
      </c>
      <c r="Z346" s="18" t="n">
        <f aca="false">IF($C$346=1,$I$346,$AF$112*$W$346)</f>
        <v>49202857.7366166</v>
      </c>
      <c r="AA346" s="18" t="n">
        <f aca="false">IF($D$346=1,$J$346,$AC$112*$W$346)</f>
        <v>60000000</v>
      </c>
      <c r="AB346" s="18" t="n">
        <f aca="false">IF($E$346=1,$K$346,$Z$112*$W$346)</f>
        <v>85143170.4158273</v>
      </c>
      <c r="AC346" s="18" t="n">
        <f aca="false">IF($F$346=1,$L$346,$W$112*$W$346)</f>
        <v>141905284.026379</v>
      </c>
      <c r="AD346" s="18" t="n">
        <f aca="false">IF($G$346=1,$M$346,$T$112*$W$346)</f>
        <v>141905284.026379</v>
      </c>
      <c r="AE346" s="18" t="n">
        <f aca="false">($C$6*Assumptions!$B$7/Assumptions!$B$11)</f>
        <v>90000000</v>
      </c>
      <c r="AF346" s="18" t="n">
        <f aca="false">($J$112+$O$112)*$W$346</f>
        <v>7961250.53412742</v>
      </c>
      <c r="AG346" s="18" t="n">
        <f aca="false">Assumptions!$B$20*$W$346</f>
        <v>255429511.247482</v>
      </c>
      <c r="AH346" s="18" t="n">
        <f aca="false">IF($R$346,Assumptions!$B$14*($W$346-Assumptions!$B$13),Assumptions!$B$4)</f>
        <v>68452642.0131894</v>
      </c>
      <c r="AI346" s="18" t="n">
        <f aca="false">$Y$346+$Z$346+$AA$346+$AB$346+$AC$346+$AD$346+$AE$346+$AF$346+$AG$346+$AH$346</f>
        <v>1200000000</v>
      </c>
      <c r="AJ346" s="18" t="n">
        <f aca="false">IF(AND(ISNUMBER($V$346),($C$6*Assumptions!$B$7/Assumptions!$B$11)&gt;=Assumptions!$B$67,IF($B$346=1,$Y$346&gt;=INDEX($Y$306:$Y$369,1+$A$346-Assumptions!$B$78),$Y$346&gt;INDEX($Y$306:$Y$369,1+$A$346+Assumptions!$B$78)),IF($C$346=1,$Z$346&gt;=INDEX($Z$306:$Z$369,1+$A$346-Assumptions!$B$79),$Z$346&gt;INDEX($Z$306:$Z$369,1+$A$346+Assumptions!$B$79)),IF($D$346=1,$AA$346&gt;=INDEX($AA$306:$AA$369,1+$A$346-Assumptions!$B$80),$AA$346&gt;INDEX($AA$306:$AA$369,1+$A$346+Assumptions!$B$80)),IF($E$346=1,$AB$346&gt;=INDEX($AB$306:$AB$369,1+$A$346-Assumptions!$B$81),$AB$346&gt;INDEX($AB$306:$AB$369,1+$A$346+Assumptions!$B$81)),IF($F$346=1,$AC$346&gt;=INDEX($AC$306:$AC$369,1+$A$346-Assumptions!$B$82),$AC$346&gt;INDEX($AC$306:$AC$369,1+$A$346+Assumptions!$B$82)),IF($G$346=1,$AD$346&gt;=INDEX($AD$306:$AD$369,1+$A$346-Assumptions!$B$83),$AD$346&gt;INDEX($AD$306:$AD$369,1+$A$346+Assumptions!$B$83))),1,0)</f>
        <v>0</v>
      </c>
      <c r="AK346" s="16"/>
      <c r="AL346" s="16"/>
    </row>
    <row r="347" customFormat="false" ht="23.85" hidden="true" customHeight="false" outlineLevel="0" collapsed="false">
      <c r="A347" s="6" t="n">
        <f aca="false">ROW()-ROW($A$306)+Assumptions!$B$4</f>
        <v>41</v>
      </c>
      <c r="B347" s="18" t="n">
        <f aca="false">MOD(QUOTIENT($A$347,Assumptions!$B$78),2)</f>
        <v>1</v>
      </c>
      <c r="C347" s="18" t="n">
        <f aca="false">MOD(QUOTIENT($A$347,Assumptions!$B$79),2)</f>
        <v>0</v>
      </c>
      <c r="D347" s="18" t="n">
        <f aca="false">MOD(QUOTIENT($A$347,Assumptions!$B$80),2)</f>
        <v>1</v>
      </c>
      <c r="E347" s="18" t="n">
        <f aca="false">MOD(QUOTIENT($A$347,Assumptions!$B$81),2)</f>
        <v>0</v>
      </c>
      <c r="F347" s="18" t="n">
        <f aca="false">MOD(QUOTIENT($A$347,Assumptions!$B$82),2)</f>
        <v>0</v>
      </c>
      <c r="G347" s="18" t="n">
        <f aca="false">MOD(QUOTIENT($A$347,Assumptions!$B$83),2)</f>
        <v>1</v>
      </c>
      <c r="H347" s="18" t="n">
        <f aca="false">IF($B$347=1,MIN(Assumptions!$B$66,MAX(Assumptions!$B$4,Assumptions!$B$25-(Assumptions!$B$4))),Assumptions!$B$4)</f>
        <v>300000000</v>
      </c>
      <c r="I347" s="18" t="n">
        <f aca="false">IF($C$347=1,MIN(Assumptions!$B$61,MAX(Assumptions!$B$4,Assumptions!$B$25-($H$347))),Assumptions!$B$4)</f>
        <v>0</v>
      </c>
      <c r="J347" s="18" t="n">
        <f aca="false">IF($D$347=1,MIN(Assumptions!$B$56,MAX(Assumptions!$B$4,Assumptions!$B$25-($H$347+$I$347))),Assumptions!$B$4)</f>
        <v>60000000</v>
      </c>
      <c r="K347" s="18" t="n">
        <f aca="false">IF($E$347=1,MIN(Assumptions!$B$51,MAX(Assumptions!$B$4,Assumptions!$B$25-($H$347+$I$347+$J$347))),Assumptions!$B$4)</f>
        <v>0</v>
      </c>
      <c r="L347" s="18" t="n">
        <f aca="false">IF($F$347=1,MIN(Assumptions!$B$46,MAX(Assumptions!$B$4,Assumptions!$B$25-($H$347+$I$347+$J$347+$K$347))),Assumptions!$B$4)</f>
        <v>0</v>
      </c>
      <c r="M347" s="18" t="n">
        <f aca="false">IF($G$347=1,MIN(Assumptions!$B$41,MAX(Assumptions!$B$4,Assumptions!$B$25-($H$347+$I$347+$J$347+$K$347+$L$347))),Assumptions!$B$4)</f>
        <v>5000000</v>
      </c>
      <c r="N347" s="18" t="n">
        <f aca="false">MAX(Assumptions!$B$4,Assumptions!$B$25-($H$347+$I$347+$J$347+$K$347+$L$347+$M$347))</f>
        <v>835000000</v>
      </c>
      <c r="O347" s="18" t="n">
        <f aca="false">$J$112+$O$112+Assumptions!$B$20+IF($B$347=0,$AI$112,Assumptions!$B$4)+IF($C$347=0,$AF$112,Assumptions!$B$4)+IF($D$347=0,$AC$112,Assumptions!$B$4)+IF($E$347=0,$Z$112,Assumptions!$B$4)+IF($F$347=0,$W$112,Assumptions!$B$4)+IF($G$347=0,$T$112,Assumptions!$B$4)</f>
        <v>19014164.1892672</v>
      </c>
      <c r="P347" s="18" t="n">
        <f aca="false">IF(($N$347+Assumptions!$B$14*Assumptions!$B$13)&gt;($C$6*Assumptions!$B$7/Assumptions!$B$11),($C$6*Assumptions!$B$7/Assumptions!$B$11)*($O$347+Assumptions!$B$14)/($N$347+Assumptions!$B$14*Assumptions!$B$13-($C$6*Assumptions!$B$7/Assumptions!$B$11)),NA())</f>
        <v>2590334.14987832</v>
      </c>
      <c r="Q347" s="18" t="n">
        <f aca="false">IFERROR(($N$347+Assumptions!$B$14*Assumptions!$B$13)/($O$347+Assumptions!$B$14+$P$347),NA())</f>
        <v>34.7445521668421</v>
      </c>
      <c r="R347" s="18" t="n">
        <f aca="false">AND(ISNUMBER($P$347),$P$347&gt;Assumptions!$B$4,$Q$347&gt;Assumptions!$B$13)</f>
        <v>1</v>
      </c>
      <c r="S347" s="18" t="n">
        <f aca="false">IF($N$347&gt;($C$6*Assumptions!$B$7/Assumptions!$B$11),($C$6*Assumptions!$B$7/Assumptions!$B$11)*$O$347/($N$347-($C$6*Assumptions!$B$7/Assumptions!$B$11)),NA())</f>
        <v>2297013.12353563</v>
      </c>
      <c r="T347" s="18" t="n">
        <f aca="false">IFERROR($N$347/($O$347+$S$347),NA())</f>
        <v>39.1813172845392</v>
      </c>
      <c r="U347" s="18" t="n">
        <f aca="false">AND(ISNUMBER($S$347),$S$347&gt;Assumptions!$B$4,$T$347&lt;=Assumptions!$B$13)</f>
        <v>0</v>
      </c>
      <c r="V347" s="18" t="n">
        <f aca="false">IF($R$347,$P$347,IF($U$347,$S$347,NA()))</f>
        <v>2590334.14987832</v>
      </c>
      <c r="W347" s="18" t="n">
        <f aca="false">IF($R$347,$Q$347,IF($U$347,$T$347,NA()))</f>
        <v>34.7445521668421</v>
      </c>
      <c r="X347" s="18" t="n">
        <f aca="false">$R$347</f>
        <v>1</v>
      </c>
      <c r="Y347" s="18" t="n">
        <f aca="false">IF($B$347=1,$H$347,$AI$112*$W$347)</f>
        <v>300000000</v>
      </c>
      <c r="Z347" s="18" t="n">
        <f aca="false">IF($C$347=1,$I$347,$AF$112*$W$347)</f>
        <v>60234940.126324</v>
      </c>
      <c r="AA347" s="18" t="n">
        <f aca="false">IF($D$347=1,$J$347,$AC$112*$W$347)</f>
        <v>60000000</v>
      </c>
      <c r="AB347" s="18" t="n">
        <f aca="false">IF($E$347=1,$K$347,$Z$112*$W$347)</f>
        <v>104233656.500526</v>
      </c>
      <c r="AC347" s="18" t="n">
        <f aca="false">IF($F$347=1,$L$347,$W$112*$W$347)</f>
        <v>173722760.834211</v>
      </c>
      <c r="AD347" s="18" t="n">
        <f aca="false">IF($G$347=1,$M$347,$T$112*$W$347)</f>
        <v>5000000</v>
      </c>
      <c r="AE347" s="18" t="n">
        <f aca="false">($C$6*Assumptions!$B$7/Assumptions!$B$11)</f>
        <v>90000000</v>
      </c>
      <c r="AF347" s="18" t="n">
        <f aca="false">($J$112+$O$112)*$W$347</f>
        <v>9746292.62025474</v>
      </c>
      <c r="AG347" s="18" t="n">
        <f aca="false">Assumptions!$B$20*$W$347</f>
        <v>312700969.501579</v>
      </c>
      <c r="AH347" s="18" t="n">
        <f aca="false">IF($R$347,Assumptions!$B$14*($W$347-Assumptions!$B$13),Assumptions!$B$4)</f>
        <v>84361380.4171053</v>
      </c>
      <c r="AI347" s="18" t="n">
        <f aca="false">$Y$347+$Z$347+$AA$347+$AB$347+$AC$347+$AD$347+$AE$347+$AF$347+$AG$347+$AH$347</f>
        <v>1200000000</v>
      </c>
      <c r="AJ347" s="18" t="n">
        <f aca="false">IF(AND(ISNUMBER($V$347),($C$6*Assumptions!$B$7/Assumptions!$B$11)&gt;=Assumptions!$B$67,IF($B$347=1,$Y$347&gt;=INDEX($Y$306:$Y$369,1+$A$347-Assumptions!$B$78),$Y$347&gt;INDEX($Y$306:$Y$369,1+$A$347+Assumptions!$B$78)),IF($C$347=1,$Z$347&gt;=INDEX($Z$306:$Z$369,1+$A$347-Assumptions!$B$79),$Z$347&gt;INDEX($Z$306:$Z$369,1+$A$347+Assumptions!$B$79)),IF($D$347=1,$AA$347&gt;=INDEX($AA$306:$AA$369,1+$A$347-Assumptions!$B$80),$AA$347&gt;INDEX($AA$306:$AA$369,1+$A$347+Assumptions!$B$80)),IF($E$347=1,$AB$347&gt;=INDEX($AB$306:$AB$369,1+$A$347-Assumptions!$B$81),$AB$347&gt;INDEX($AB$306:$AB$369,1+$A$347+Assumptions!$B$81)),IF($F$347=1,$AC$347&gt;=INDEX($AC$306:$AC$369,1+$A$347-Assumptions!$B$82),$AC$347&gt;INDEX($AC$306:$AC$369,1+$A$347+Assumptions!$B$82)),IF($G$347=1,$AD$347&gt;=INDEX($AD$306:$AD$369,1+$A$347-Assumptions!$B$83),$AD$347&gt;INDEX($AD$306:$AD$369,1+$A$347+Assumptions!$B$83))),1,0)</f>
        <v>0</v>
      </c>
      <c r="AK347" s="16"/>
      <c r="AL347" s="16"/>
    </row>
    <row r="348" customFormat="false" ht="23.85" hidden="true" customHeight="false" outlineLevel="0" collapsed="false">
      <c r="A348" s="6" t="n">
        <f aca="false">ROW()-ROW($A$306)+Assumptions!$B$4</f>
        <v>42</v>
      </c>
      <c r="B348" s="18" t="n">
        <f aca="false">MOD(QUOTIENT($A$348,Assumptions!$B$78),2)</f>
        <v>1</v>
      </c>
      <c r="C348" s="18" t="n">
        <f aca="false">MOD(QUOTIENT($A$348,Assumptions!$B$79),2)</f>
        <v>0</v>
      </c>
      <c r="D348" s="18" t="n">
        <f aca="false">MOD(QUOTIENT($A$348,Assumptions!$B$80),2)</f>
        <v>1</v>
      </c>
      <c r="E348" s="18" t="n">
        <f aca="false">MOD(QUOTIENT($A$348,Assumptions!$B$81),2)</f>
        <v>0</v>
      </c>
      <c r="F348" s="18" t="n">
        <f aca="false">MOD(QUOTIENT($A$348,Assumptions!$B$82),2)</f>
        <v>1</v>
      </c>
      <c r="G348" s="18" t="n">
        <f aca="false">MOD(QUOTIENT($A$348,Assumptions!$B$83),2)</f>
        <v>0</v>
      </c>
      <c r="H348" s="18" t="n">
        <f aca="false">IF($B$348=1,MIN(Assumptions!$B$66,MAX(Assumptions!$B$4,Assumptions!$B$25-(Assumptions!$B$4))),Assumptions!$B$4)</f>
        <v>300000000</v>
      </c>
      <c r="I348" s="18" t="n">
        <f aca="false">IF($C$348=1,MIN(Assumptions!$B$61,MAX(Assumptions!$B$4,Assumptions!$B$25-($H$348))),Assumptions!$B$4)</f>
        <v>0</v>
      </c>
      <c r="J348" s="18" t="n">
        <f aca="false">IF($D$348=1,MIN(Assumptions!$B$56,MAX(Assumptions!$B$4,Assumptions!$B$25-($H$348+$I$348))),Assumptions!$B$4)</f>
        <v>60000000</v>
      </c>
      <c r="K348" s="18" t="n">
        <f aca="false">IF($E$348=1,MIN(Assumptions!$B$51,MAX(Assumptions!$B$4,Assumptions!$B$25-($H$348+$I$348+$J$348))),Assumptions!$B$4)</f>
        <v>0</v>
      </c>
      <c r="L348" s="18" t="n">
        <f aca="false">IF($F$348=1,MIN(Assumptions!$B$46,MAX(Assumptions!$B$4,Assumptions!$B$25-($H$348+$I$348+$J$348+$K$348))),Assumptions!$B$4)</f>
        <v>15000000</v>
      </c>
      <c r="M348" s="18" t="n">
        <f aca="false">IF($G$348=1,MIN(Assumptions!$B$41,MAX(Assumptions!$B$4,Assumptions!$B$25-($H$348+$I$348+$J$348+$K$348+$L$348))),Assumptions!$B$4)</f>
        <v>0</v>
      </c>
      <c r="N348" s="18" t="n">
        <f aca="false">MAX(Assumptions!$B$4,Assumptions!$B$25-($H$348+$I$348+$J$348+$K$348+$L$348+$M$348))</f>
        <v>825000000</v>
      </c>
      <c r="O348" s="18" t="n">
        <f aca="false">$J$112+$O$112+Assumptions!$B$20+IF($B$348=0,$AI$112,Assumptions!$B$4)+IF($C$348=0,$AF$112,Assumptions!$B$4)+IF($D$348=0,$AC$112,Assumptions!$B$4)+IF($E$348=0,$Z$112,Assumptions!$B$4)+IF($F$348=0,$W$112,Assumptions!$B$4)+IF($G$348=0,$T$112,Assumptions!$B$4)</f>
        <v>19014164.1892672</v>
      </c>
      <c r="P348" s="18" t="n">
        <f aca="false">IF(($N$348+Assumptions!$B$14*Assumptions!$B$13)&gt;($C$6*Assumptions!$B$7/Assumptions!$B$11),($C$6*Assumptions!$B$7/Assumptions!$B$11)*($O$348+Assumptions!$B$14)/($N$348+Assumptions!$B$14*Assumptions!$B$13-($C$6*Assumptions!$B$7/Assumptions!$B$11)),NA())</f>
        <v>2625457.32479193</v>
      </c>
      <c r="Q348" s="18" t="n">
        <f aca="false">IFERROR(($N$348+Assumptions!$B$14*Assumptions!$B$13)/($O$348+Assumptions!$B$14+$P$348),NA())</f>
        <v>34.2797421044094</v>
      </c>
      <c r="R348" s="18" t="n">
        <f aca="false">AND(ISNUMBER($P$348),$P$348&gt;Assumptions!$B$4,$Q$348&gt;Assumptions!$B$13)</f>
        <v>1</v>
      </c>
      <c r="S348" s="18" t="n">
        <f aca="false">IF($N$348&gt;($C$6*Assumptions!$B$7/Assumptions!$B$11),($C$6*Assumptions!$B$7/Assumptions!$B$11)*$O$348/($N$348-($C$6*Assumptions!$B$7/Assumptions!$B$11)),NA())</f>
        <v>2328265.00276741</v>
      </c>
      <c r="T348" s="18" t="n">
        <f aca="false">IFERROR($N$348/($O$348+$S$348),NA())</f>
        <v>38.6553935625991</v>
      </c>
      <c r="U348" s="18" t="n">
        <f aca="false">AND(ISNUMBER($S$348),$S$348&gt;Assumptions!$B$4,$T$348&lt;=Assumptions!$B$13)</f>
        <v>0</v>
      </c>
      <c r="V348" s="18" t="n">
        <f aca="false">IF($R$348,$P$348,IF($U$348,$S$348,NA()))</f>
        <v>2625457.32479193</v>
      </c>
      <c r="W348" s="18" t="n">
        <f aca="false">IF($R$348,$Q$348,IF($U$348,$T$348,NA()))</f>
        <v>34.2797421044094</v>
      </c>
      <c r="X348" s="18" t="n">
        <f aca="false">$R$348</f>
        <v>1</v>
      </c>
      <c r="Y348" s="18" t="n">
        <f aca="false">IF($B$348=1,$H$348,$AI$112*$W$348)</f>
        <v>300000000</v>
      </c>
      <c r="Z348" s="18" t="n">
        <f aca="false">IF($C$348=1,$I$348,$AF$112*$W$348)</f>
        <v>59429121.5293164</v>
      </c>
      <c r="AA348" s="18" t="n">
        <f aca="false">IF($D$348=1,$J$348,$AC$112*$W$348)</f>
        <v>60000000</v>
      </c>
      <c r="AB348" s="18" t="n">
        <f aca="false">IF($E$348=1,$K$348,$Z$112*$W$348)</f>
        <v>102839226.313228</v>
      </c>
      <c r="AC348" s="18" t="n">
        <f aca="false">IF($F$348=1,$L$348,$W$112*$W$348)</f>
        <v>15000000</v>
      </c>
      <c r="AD348" s="18" t="n">
        <f aca="false">IF($G$348=1,$M$348,$T$112*$W$348)</f>
        <v>171398710.522047</v>
      </c>
      <c r="AE348" s="18" t="n">
        <f aca="false">($C$6*Assumptions!$B$7/Assumptions!$B$11)</f>
        <v>90000000</v>
      </c>
      <c r="AF348" s="18" t="n">
        <f aca="false">($J$112+$O$112)*$W$348</f>
        <v>9615907.43469949</v>
      </c>
      <c r="AG348" s="18" t="n">
        <f aca="false">Assumptions!$B$20*$W$348</f>
        <v>308517678.939685</v>
      </c>
      <c r="AH348" s="18" t="n">
        <f aca="false">IF($R$348,Assumptions!$B$14*($W$348-Assumptions!$B$13),Assumptions!$B$4)</f>
        <v>83199355.2610236</v>
      </c>
      <c r="AI348" s="18" t="n">
        <f aca="false">$Y$348+$Z$348+$AA$348+$AB$348+$AC$348+$AD$348+$AE$348+$AF$348+$AG$348+$AH$348</f>
        <v>1200000000</v>
      </c>
      <c r="AJ348" s="18" t="n">
        <f aca="false">IF(AND(ISNUMBER($V$348),($C$6*Assumptions!$B$7/Assumptions!$B$11)&gt;=Assumptions!$B$67,IF($B$348=1,$Y$348&gt;=INDEX($Y$306:$Y$369,1+$A$348-Assumptions!$B$78),$Y$348&gt;INDEX($Y$306:$Y$369,1+$A$348+Assumptions!$B$78)),IF($C$348=1,$Z$348&gt;=INDEX($Z$306:$Z$369,1+$A$348-Assumptions!$B$79),$Z$348&gt;INDEX($Z$306:$Z$369,1+$A$348+Assumptions!$B$79)),IF($D$348=1,$AA$348&gt;=INDEX($AA$306:$AA$369,1+$A$348-Assumptions!$B$80),$AA$348&gt;INDEX($AA$306:$AA$369,1+$A$348+Assumptions!$B$80)),IF($E$348=1,$AB$348&gt;=INDEX($AB$306:$AB$369,1+$A$348-Assumptions!$B$81),$AB$348&gt;INDEX($AB$306:$AB$369,1+$A$348+Assumptions!$B$81)),IF($F$348=1,$AC$348&gt;=INDEX($AC$306:$AC$369,1+$A$348-Assumptions!$B$82),$AC$348&gt;INDEX($AC$306:$AC$369,1+$A$348+Assumptions!$B$82)),IF($G$348=1,$AD$348&gt;=INDEX($AD$306:$AD$369,1+$A$348-Assumptions!$B$83),$AD$348&gt;INDEX($AD$306:$AD$369,1+$A$348+Assumptions!$B$83))),1,0)</f>
        <v>0</v>
      </c>
      <c r="AK348" s="16"/>
      <c r="AL348" s="16"/>
    </row>
    <row r="349" customFormat="false" ht="23.85" hidden="true" customHeight="false" outlineLevel="0" collapsed="false">
      <c r="A349" s="6" t="n">
        <f aca="false">ROW()-ROW($A$306)+Assumptions!$B$4</f>
        <v>43</v>
      </c>
      <c r="B349" s="18" t="n">
        <f aca="false">MOD(QUOTIENT($A$349,Assumptions!$B$78),2)</f>
        <v>1</v>
      </c>
      <c r="C349" s="18" t="n">
        <f aca="false">MOD(QUOTIENT($A$349,Assumptions!$B$79),2)</f>
        <v>0</v>
      </c>
      <c r="D349" s="18" t="n">
        <f aca="false">MOD(QUOTIENT($A$349,Assumptions!$B$80),2)</f>
        <v>1</v>
      </c>
      <c r="E349" s="18" t="n">
        <f aca="false">MOD(QUOTIENT($A$349,Assumptions!$B$81),2)</f>
        <v>0</v>
      </c>
      <c r="F349" s="18" t="n">
        <f aca="false">MOD(QUOTIENT($A$349,Assumptions!$B$82),2)</f>
        <v>1</v>
      </c>
      <c r="G349" s="18" t="n">
        <f aca="false">MOD(QUOTIENT($A$349,Assumptions!$B$83),2)</f>
        <v>1</v>
      </c>
      <c r="H349" s="18" t="n">
        <f aca="false">IF($B$349=1,MIN(Assumptions!$B$66,MAX(Assumptions!$B$4,Assumptions!$B$25-(Assumptions!$B$4))),Assumptions!$B$4)</f>
        <v>300000000</v>
      </c>
      <c r="I349" s="18" t="n">
        <f aca="false">IF($C$349=1,MIN(Assumptions!$B$61,MAX(Assumptions!$B$4,Assumptions!$B$25-($H$349))),Assumptions!$B$4)</f>
        <v>0</v>
      </c>
      <c r="J349" s="18" t="n">
        <f aca="false">IF($D$349=1,MIN(Assumptions!$B$56,MAX(Assumptions!$B$4,Assumptions!$B$25-($H$349+$I$349))),Assumptions!$B$4)</f>
        <v>60000000</v>
      </c>
      <c r="K349" s="18" t="n">
        <f aca="false">IF($E$349=1,MIN(Assumptions!$B$51,MAX(Assumptions!$B$4,Assumptions!$B$25-($H$349+$I$349+$J$349))),Assumptions!$B$4)</f>
        <v>0</v>
      </c>
      <c r="L349" s="18" t="n">
        <f aca="false">IF($F$349=1,MIN(Assumptions!$B$46,MAX(Assumptions!$B$4,Assumptions!$B$25-($H$349+$I$349+$J$349+$K$349))),Assumptions!$B$4)</f>
        <v>15000000</v>
      </c>
      <c r="M349" s="18" t="n">
        <f aca="false">IF($G$349=1,MIN(Assumptions!$B$41,MAX(Assumptions!$B$4,Assumptions!$B$25-($H$349+$I$349+$J$349+$K$349+$L$349))),Assumptions!$B$4)</f>
        <v>5000000</v>
      </c>
      <c r="N349" s="18" t="n">
        <f aca="false">MAX(Assumptions!$B$4,Assumptions!$B$25-($H$349+$I$349+$J$349+$K$349+$L$349+$M$349))</f>
        <v>820000000</v>
      </c>
      <c r="O349" s="18" t="n">
        <f aca="false">$J$112+$O$112+Assumptions!$B$20+IF($B$349=0,$AI$112,Assumptions!$B$4)+IF($C$349=0,$AF$112,Assumptions!$B$4)+IF($D$349=0,$AC$112,Assumptions!$B$4)+IF($E$349=0,$Z$112,Assumptions!$B$4)+IF($F$349=0,$W$112,Assumptions!$B$4)+IF($G$349=0,$T$112,Assumptions!$B$4)</f>
        <v>14014164.1892672</v>
      </c>
      <c r="P349" s="18" t="n">
        <f aca="false">IF(($N$349+Assumptions!$B$14*Assumptions!$B$13)&gt;($C$6*Assumptions!$B$7/Assumptions!$B$11),($C$6*Assumptions!$B$7/Assumptions!$B$11)*($O$349+Assumptions!$B$14)/($N$349+Assumptions!$B$14*Assumptions!$B$13-($C$6*Assumptions!$B$7/Assumptions!$B$11)),NA())</f>
        <v>2029044.0642103</v>
      </c>
      <c r="Q349" s="18" t="n">
        <f aca="false">IFERROR(($N$349+Assumptions!$B$14*Assumptions!$B$13)/($O$349+Assumptions!$B$14+$P$349),NA())</f>
        <v>44.3558627372776</v>
      </c>
      <c r="R349" s="18" t="n">
        <f aca="false">AND(ISNUMBER($P$349),$P$349&gt;Assumptions!$B$4,$Q$349&gt;Assumptions!$B$13)</f>
        <v>1</v>
      </c>
      <c r="S349" s="18" t="n">
        <f aca="false">IF($N$349&gt;($C$6*Assumptions!$B$7/Assumptions!$B$11),($C$6*Assumptions!$B$7/Assumptions!$B$11)*$O$349/($N$349-($C$6*Assumptions!$B$7/Assumptions!$B$11)),NA())</f>
        <v>1727773.66716993</v>
      </c>
      <c r="T349" s="18" t="n">
        <f aca="false">IFERROR($N$349/($O$349+$S$349),NA())</f>
        <v>52.0901560835911</v>
      </c>
      <c r="U349" s="18" t="n">
        <f aca="false">AND(ISNUMBER($S$349),$S$349&gt;Assumptions!$B$4,$T$349&lt;=Assumptions!$B$13)</f>
        <v>0</v>
      </c>
      <c r="V349" s="18" t="n">
        <f aca="false">IF($R$349,$P$349,IF($U$349,$S$349,NA()))</f>
        <v>2029044.0642103</v>
      </c>
      <c r="W349" s="18" t="n">
        <f aca="false">IF($R$349,$Q$349,IF($U$349,$T$349,NA()))</f>
        <v>44.3558627372776</v>
      </c>
      <c r="X349" s="18" t="n">
        <f aca="false">$R$349</f>
        <v>1</v>
      </c>
      <c r="Y349" s="18" t="n">
        <f aca="false">IF($B$349=1,$H$349,$AI$112*$W$349)</f>
        <v>300000000</v>
      </c>
      <c r="Z349" s="18" t="n">
        <f aca="false">IF($C$349=1,$I$349,$AF$112*$W$349)</f>
        <v>76897601.7708217</v>
      </c>
      <c r="AA349" s="18" t="n">
        <f aca="false">IF($D$349=1,$J$349,$AC$112*$W$349)</f>
        <v>60000000</v>
      </c>
      <c r="AB349" s="18" t="n">
        <f aca="false">IF($E$349=1,$K$349,$Z$112*$W$349)</f>
        <v>133067588.211833</v>
      </c>
      <c r="AC349" s="18" t="n">
        <f aca="false">IF($F$349=1,$L$349,$W$112*$W$349)</f>
        <v>15000000</v>
      </c>
      <c r="AD349" s="18" t="n">
        <f aca="false">IF($G$349=1,$M$349,$T$112*$W$349)</f>
        <v>5000000</v>
      </c>
      <c r="AE349" s="18" t="n">
        <f aca="false">($C$6*Assumptions!$B$7/Assumptions!$B$11)</f>
        <v>90000000</v>
      </c>
      <c r="AF349" s="18" t="n">
        <f aca="false">($J$112+$O$112)*$W$349</f>
        <v>12442388.5386534</v>
      </c>
      <c r="AG349" s="18" t="n">
        <f aca="false">Assumptions!$B$20*$W$349</f>
        <v>399202764.635498</v>
      </c>
      <c r="AH349" s="18" t="n">
        <f aca="false">IF($R$349,Assumptions!$B$14*($W$349-Assumptions!$B$13),Assumptions!$B$4)</f>
        <v>108389656.843194</v>
      </c>
      <c r="AI349" s="18" t="n">
        <f aca="false">$Y$349+$Z$349+$AA$349+$AB$349+$AC$349+$AD$349+$AE$349+$AF$349+$AG$349+$AH$349</f>
        <v>1200000000</v>
      </c>
      <c r="AJ349" s="18" t="n">
        <f aca="false">IF(AND(ISNUMBER($V$349),($C$6*Assumptions!$B$7/Assumptions!$B$11)&gt;=Assumptions!$B$67,IF($B$349=1,$Y$349&gt;=INDEX($Y$306:$Y$369,1+$A$349-Assumptions!$B$78),$Y$349&gt;INDEX($Y$306:$Y$369,1+$A$349+Assumptions!$B$78)),IF($C$349=1,$Z$349&gt;=INDEX($Z$306:$Z$369,1+$A$349-Assumptions!$B$79),$Z$349&gt;INDEX($Z$306:$Z$369,1+$A$349+Assumptions!$B$79)),IF($D$349=1,$AA$349&gt;=INDEX($AA$306:$AA$369,1+$A$349-Assumptions!$B$80),$AA$349&gt;INDEX($AA$306:$AA$369,1+$A$349+Assumptions!$B$80)),IF($E$349=1,$AB$349&gt;=INDEX($AB$306:$AB$369,1+$A$349-Assumptions!$B$81),$AB$349&gt;INDEX($AB$306:$AB$369,1+$A$349+Assumptions!$B$81)),IF($F$349=1,$AC$349&gt;=INDEX($AC$306:$AC$369,1+$A$349-Assumptions!$B$82),$AC$349&gt;INDEX($AC$306:$AC$369,1+$A$349+Assumptions!$B$82)),IF($G$349=1,$AD$349&gt;=INDEX($AD$306:$AD$369,1+$A$349-Assumptions!$B$83),$AD$349&gt;INDEX($AD$306:$AD$369,1+$A$349+Assumptions!$B$83))),1,0)</f>
        <v>0</v>
      </c>
      <c r="AK349" s="16"/>
      <c r="AL349" s="16"/>
    </row>
    <row r="350" customFormat="false" ht="23.85" hidden="true" customHeight="false" outlineLevel="0" collapsed="false">
      <c r="A350" s="6" t="n">
        <f aca="false">ROW()-ROW($A$306)+Assumptions!$B$4</f>
        <v>44</v>
      </c>
      <c r="B350" s="18" t="n">
        <f aca="false">MOD(QUOTIENT($A$350,Assumptions!$B$78),2)</f>
        <v>1</v>
      </c>
      <c r="C350" s="18" t="n">
        <f aca="false">MOD(QUOTIENT($A$350,Assumptions!$B$79),2)</f>
        <v>0</v>
      </c>
      <c r="D350" s="18" t="n">
        <f aca="false">MOD(QUOTIENT($A$350,Assumptions!$B$80),2)</f>
        <v>1</v>
      </c>
      <c r="E350" s="18" t="n">
        <f aca="false">MOD(QUOTIENT($A$350,Assumptions!$B$81),2)</f>
        <v>1</v>
      </c>
      <c r="F350" s="18" t="n">
        <f aca="false">MOD(QUOTIENT($A$350,Assumptions!$B$82),2)</f>
        <v>0</v>
      </c>
      <c r="G350" s="18" t="n">
        <f aca="false">MOD(QUOTIENT($A$350,Assumptions!$B$83),2)</f>
        <v>0</v>
      </c>
      <c r="H350" s="18" t="n">
        <f aca="false">IF($B$350=1,MIN(Assumptions!$B$66,MAX(Assumptions!$B$4,Assumptions!$B$25-(Assumptions!$B$4))),Assumptions!$B$4)</f>
        <v>300000000</v>
      </c>
      <c r="I350" s="18" t="n">
        <f aca="false">IF($C$350=1,MIN(Assumptions!$B$61,MAX(Assumptions!$B$4,Assumptions!$B$25-($H$350))),Assumptions!$B$4)</f>
        <v>0</v>
      </c>
      <c r="J350" s="18" t="n">
        <f aca="false">IF($D$350=1,MIN(Assumptions!$B$56,MAX(Assumptions!$B$4,Assumptions!$B$25-($H$350+$I$350))),Assumptions!$B$4)</f>
        <v>60000000</v>
      </c>
      <c r="K350" s="18" t="n">
        <f aca="false">IF($E$350=1,MIN(Assumptions!$B$51,MAX(Assumptions!$B$4,Assumptions!$B$25-($H$350+$I$350+$J$350))),Assumptions!$B$4)</f>
        <v>30000000</v>
      </c>
      <c r="L350" s="18" t="n">
        <f aca="false">IF($F$350=1,MIN(Assumptions!$B$46,MAX(Assumptions!$B$4,Assumptions!$B$25-($H$350+$I$350+$J$350+$K$350))),Assumptions!$B$4)</f>
        <v>0</v>
      </c>
      <c r="M350" s="18" t="n">
        <f aca="false">IF($G$350=1,MIN(Assumptions!$B$41,MAX(Assumptions!$B$4,Assumptions!$B$25-($H$350+$I$350+$J$350+$K$350+$L$350))),Assumptions!$B$4)</f>
        <v>0</v>
      </c>
      <c r="N350" s="18" t="n">
        <f aca="false">MAX(Assumptions!$B$4,Assumptions!$B$25-($H$350+$I$350+$J$350+$K$350+$L$350+$M$350))</f>
        <v>810000000</v>
      </c>
      <c r="O350" s="18" t="n">
        <f aca="false">$J$112+$O$112+Assumptions!$B$20+IF($B$350=0,$AI$112,Assumptions!$B$4)+IF($C$350=0,$AF$112,Assumptions!$B$4)+IF($D$350=0,$AC$112,Assumptions!$B$4)+IF($E$350=0,$Z$112,Assumptions!$B$4)+IF($F$350=0,$W$112,Assumptions!$B$4)+IF($G$350=0,$T$112,Assumptions!$B$4)</f>
        <v>21014164.1892672</v>
      </c>
      <c r="P350" s="18" t="n">
        <f aca="false">IF(($N$350+Assumptions!$B$14*Assumptions!$B$13)&gt;($C$6*Assumptions!$B$7/Assumptions!$B$11),($C$6*Assumptions!$B$7/Assumptions!$B$11)*($O$350+Assumptions!$B$14)/($N$350+Assumptions!$B$14*Assumptions!$B$13-($C$6*Assumptions!$B$7/Assumptions!$B$11)),NA())</f>
        <v>2929100.03741737</v>
      </c>
      <c r="Q350" s="18" t="n">
        <f aca="false">IFERROR(($N$350+Assumptions!$B$14*Assumptions!$B$13)/($O$350+Assumptions!$B$14+$P$350),NA())</f>
        <v>30.7261612271032</v>
      </c>
      <c r="R350" s="18" t="n">
        <f aca="false">AND(ISNUMBER($P$350),$P$350&gt;Assumptions!$B$4,$Q$350&gt;Assumptions!$B$13)</f>
        <v>1</v>
      </c>
      <c r="S350" s="18" t="n">
        <f aca="false">IF($N$350&gt;($C$6*Assumptions!$B$7/Assumptions!$B$11),($C$6*Assumptions!$B$7/Assumptions!$B$11)*$O$350/($N$350-($C$6*Assumptions!$B$7/Assumptions!$B$11)),NA())</f>
        <v>2626770.5236584</v>
      </c>
      <c r="T350" s="18" t="n">
        <f aca="false">IFERROR($N$350/($O$350+$S$350),NA())</f>
        <v>34.2626046658441</v>
      </c>
      <c r="U350" s="18" t="n">
        <f aca="false">AND(ISNUMBER($S$350),$S$350&gt;Assumptions!$B$4,$T$350&lt;=Assumptions!$B$13)</f>
        <v>0</v>
      </c>
      <c r="V350" s="18" t="n">
        <f aca="false">IF($R$350,$P$350,IF($U$350,$S$350,NA()))</f>
        <v>2929100.03741737</v>
      </c>
      <c r="W350" s="18" t="n">
        <f aca="false">IF($R$350,$Q$350,IF($U$350,$T$350,NA()))</f>
        <v>30.7261612271032</v>
      </c>
      <c r="X350" s="18" t="n">
        <f aca="false">$R$350</f>
        <v>1</v>
      </c>
      <c r="Y350" s="18" t="n">
        <f aca="false">IF($B$350=1,$H$350,$AI$112*$W$350)</f>
        <v>300000000</v>
      </c>
      <c r="Z350" s="18" t="n">
        <f aca="false">IF($C$350=1,$I$350,$AF$112*$W$350)</f>
        <v>53268451.2075136</v>
      </c>
      <c r="AA350" s="18" t="n">
        <f aca="false">IF($D$350=1,$J$350,$AC$112*$W$350)</f>
        <v>60000000</v>
      </c>
      <c r="AB350" s="18" t="n">
        <f aca="false">IF($E$350=1,$K$350,$Z$112*$W$350)</f>
        <v>30000000</v>
      </c>
      <c r="AC350" s="18" t="n">
        <f aca="false">IF($F$350=1,$L$350,$W$112*$W$350)</f>
        <v>153630806.135516</v>
      </c>
      <c r="AD350" s="18" t="n">
        <f aca="false">IF($G$350=1,$M$350,$T$112*$W$350)</f>
        <v>153630806.135516</v>
      </c>
      <c r="AE350" s="18" t="n">
        <f aca="false">($C$6*Assumptions!$B$7/Assumptions!$B$11)</f>
        <v>90000000</v>
      </c>
      <c r="AF350" s="18" t="n">
        <f aca="false">($J$112+$O$112)*$W$350</f>
        <v>8619082.40976736</v>
      </c>
      <c r="AG350" s="18" t="n">
        <f aca="false">Assumptions!$B$20*$W$350</f>
        <v>276535451.043929</v>
      </c>
      <c r="AH350" s="18" t="n">
        <f aca="false">IF($R$350,Assumptions!$B$14*($W$350-Assumptions!$B$13),Assumptions!$B$4)</f>
        <v>74315403.067758</v>
      </c>
      <c r="AI350" s="18" t="n">
        <f aca="false">$Y$350+$Z$350+$AA$350+$AB$350+$AC$350+$AD$350+$AE$350+$AF$350+$AG$350+$AH$350</f>
        <v>1200000000</v>
      </c>
      <c r="AJ350" s="18" t="n">
        <f aca="false">IF(AND(ISNUMBER($V$350),($C$6*Assumptions!$B$7/Assumptions!$B$11)&gt;=Assumptions!$B$67,IF($B$350=1,$Y$350&gt;=INDEX($Y$306:$Y$369,1+$A$350-Assumptions!$B$78),$Y$350&gt;INDEX($Y$306:$Y$369,1+$A$350+Assumptions!$B$78)),IF($C$350=1,$Z$350&gt;=INDEX($Z$306:$Z$369,1+$A$350-Assumptions!$B$79),$Z$350&gt;INDEX($Z$306:$Z$369,1+$A$350+Assumptions!$B$79)),IF($D$350=1,$AA$350&gt;=INDEX($AA$306:$AA$369,1+$A$350-Assumptions!$B$80),$AA$350&gt;INDEX($AA$306:$AA$369,1+$A$350+Assumptions!$B$80)),IF($E$350=1,$AB$350&gt;=INDEX($AB$306:$AB$369,1+$A$350-Assumptions!$B$81),$AB$350&gt;INDEX($AB$306:$AB$369,1+$A$350+Assumptions!$B$81)),IF($F$350=1,$AC$350&gt;=INDEX($AC$306:$AC$369,1+$A$350-Assumptions!$B$82),$AC$350&gt;INDEX($AC$306:$AC$369,1+$A$350+Assumptions!$B$82)),IF($G$350=1,$AD$350&gt;=INDEX($AD$306:$AD$369,1+$A$350-Assumptions!$B$83),$AD$350&gt;INDEX($AD$306:$AD$369,1+$A$350+Assumptions!$B$83))),1,0)</f>
        <v>0</v>
      </c>
      <c r="AK350" s="16"/>
      <c r="AL350" s="16"/>
    </row>
    <row r="351" customFormat="false" ht="23.85" hidden="true" customHeight="false" outlineLevel="0" collapsed="false">
      <c r="A351" s="6" t="n">
        <f aca="false">ROW()-ROW($A$306)+Assumptions!$B$4</f>
        <v>45</v>
      </c>
      <c r="B351" s="18" t="n">
        <f aca="false">MOD(QUOTIENT($A$351,Assumptions!$B$78),2)</f>
        <v>1</v>
      </c>
      <c r="C351" s="18" t="n">
        <f aca="false">MOD(QUOTIENT($A$351,Assumptions!$B$79),2)</f>
        <v>0</v>
      </c>
      <c r="D351" s="18" t="n">
        <f aca="false">MOD(QUOTIENT($A$351,Assumptions!$B$80),2)</f>
        <v>1</v>
      </c>
      <c r="E351" s="18" t="n">
        <f aca="false">MOD(QUOTIENT($A$351,Assumptions!$B$81),2)</f>
        <v>1</v>
      </c>
      <c r="F351" s="18" t="n">
        <f aca="false">MOD(QUOTIENT($A$351,Assumptions!$B$82),2)</f>
        <v>0</v>
      </c>
      <c r="G351" s="18" t="n">
        <f aca="false">MOD(QUOTIENT($A$351,Assumptions!$B$83),2)</f>
        <v>1</v>
      </c>
      <c r="H351" s="18" t="n">
        <f aca="false">IF($B$351=1,MIN(Assumptions!$B$66,MAX(Assumptions!$B$4,Assumptions!$B$25-(Assumptions!$B$4))),Assumptions!$B$4)</f>
        <v>300000000</v>
      </c>
      <c r="I351" s="18" t="n">
        <f aca="false">IF($C$351=1,MIN(Assumptions!$B$61,MAX(Assumptions!$B$4,Assumptions!$B$25-($H$351))),Assumptions!$B$4)</f>
        <v>0</v>
      </c>
      <c r="J351" s="18" t="n">
        <f aca="false">IF($D$351=1,MIN(Assumptions!$B$56,MAX(Assumptions!$B$4,Assumptions!$B$25-($H$351+$I$351))),Assumptions!$B$4)</f>
        <v>60000000</v>
      </c>
      <c r="K351" s="18" t="n">
        <f aca="false">IF($E$351=1,MIN(Assumptions!$B$51,MAX(Assumptions!$B$4,Assumptions!$B$25-($H$351+$I$351+$J$351))),Assumptions!$B$4)</f>
        <v>30000000</v>
      </c>
      <c r="L351" s="18" t="n">
        <f aca="false">IF($F$351=1,MIN(Assumptions!$B$46,MAX(Assumptions!$B$4,Assumptions!$B$25-($H$351+$I$351+$J$351+$K$351))),Assumptions!$B$4)</f>
        <v>0</v>
      </c>
      <c r="M351" s="18" t="n">
        <f aca="false">IF($G$351=1,MIN(Assumptions!$B$41,MAX(Assumptions!$B$4,Assumptions!$B$25-($H$351+$I$351+$J$351+$K$351+$L$351))),Assumptions!$B$4)</f>
        <v>5000000</v>
      </c>
      <c r="N351" s="18" t="n">
        <f aca="false">MAX(Assumptions!$B$4,Assumptions!$B$25-($H$351+$I$351+$J$351+$K$351+$L$351+$M$351))</f>
        <v>805000000</v>
      </c>
      <c r="O351" s="18" t="n">
        <f aca="false">$J$112+$O$112+Assumptions!$B$20+IF($B$351=0,$AI$112,Assumptions!$B$4)+IF($C$351=0,$AF$112,Assumptions!$B$4)+IF($D$351=0,$AC$112,Assumptions!$B$4)+IF($E$351=0,$Z$112,Assumptions!$B$4)+IF($F$351=0,$W$112,Assumptions!$B$4)+IF($G$351=0,$T$112,Assumptions!$B$4)</f>
        <v>16014164.1892672</v>
      </c>
      <c r="P351" s="18" t="n">
        <f aca="false">IF(($N$351+Assumptions!$B$14*Assumptions!$B$13)&gt;($C$6*Assumptions!$B$7/Assumptions!$B$11),($C$6*Assumptions!$B$7/Assumptions!$B$11)*($O$351+Assumptions!$B$14)/($N$351+Assumptions!$B$14*Assumptions!$B$13-($C$6*Assumptions!$B$7/Assumptions!$B$11)),NA())</f>
        <v>2322334.18401958</v>
      </c>
      <c r="Q351" s="18" t="n">
        <f aca="false">IFERROR(($N$351+Assumptions!$B$14*Assumptions!$B$13)/($O$351+Assumptions!$B$14+$P$351),NA())</f>
        <v>38.7541124009228</v>
      </c>
      <c r="R351" s="18" t="n">
        <f aca="false">AND(ISNUMBER($P$351),$P$351&gt;Assumptions!$B$4,$Q$351&gt;Assumptions!$B$13)</f>
        <v>1</v>
      </c>
      <c r="S351" s="18" t="n">
        <f aca="false">IF($N$351&gt;($C$6*Assumptions!$B$7/Assumptions!$B$11),($C$6*Assumptions!$B$7/Assumptions!$B$11)*$O$351/($N$351-($C$6*Assumptions!$B$7/Assumptions!$B$11)),NA())</f>
        <v>2015768.91892874</v>
      </c>
      <c r="T351" s="18" t="n">
        <f aca="false">IFERROR($N$351/($O$351+$S$351),NA())</f>
        <v>44.6479748521124</v>
      </c>
      <c r="U351" s="18" t="n">
        <f aca="false">AND(ISNUMBER($S$351),$S$351&gt;Assumptions!$B$4,$T$351&lt;=Assumptions!$B$13)</f>
        <v>0</v>
      </c>
      <c r="V351" s="18" t="n">
        <f aca="false">IF($R$351,$P$351,IF($U$351,$S$351,NA()))</f>
        <v>2322334.18401958</v>
      </c>
      <c r="W351" s="18" t="n">
        <f aca="false">IF($R$351,$Q$351,IF($U$351,$T$351,NA()))</f>
        <v>38.7541124009228</v>
      </c>
      <c r="X351" s="18" t="n">
        <f aca="false">$R$351</f>
        <v>1</v>
      </c>
      <c r="Y351" s="18" t="n">
        <f aca="false">IF($B$351=1,$H$351,$AI$112*$W$351)</f>
        <v>300000000</v>
      </c>
      <c r="Z351" s="18" t="n">
        <f aca="false">IF($C$351=1,$I$351,$AF$112*$W$351)</f>
        <v>67186119.6802578</v>
      </c>
      <c r="AA351" s="18" t="n">
        <f aca="false">IF($D$351=1,$J$351,$AC$112*$W$351)</f>
        <v>60000000</v>
      </c>
      <c r="AB351" s="18" t="n">
        <f aca="false">IF($E$351=1,$K$351,$Z$112*$W$351)</f>
        <v>30000000</v>
      </c>
      <c r="AC351" s="18" t="n">
        <f aca="false">IF($F$351=1,$L$351,$W$112*$W$351)</f>
        <v>193770562.004614</v>
      </c>
      <c r="AD351" s="18" t="n">
        <f aca="false">IF($G$351=1,$M$351,$T$112*$W$351)</f>
        <v>5000000</v>
      </c>
      <c r="AE351" s="18" t="n">
        <f aca="false">($C$6*Assumptions!$B$7/Assumptions!$B$11)</f>
        <v>90000000</v>
      </c>
      <c r="AF351" s="18" t="n">
        <f aca="false">($J$112+$O$112)*$W$351</f>
        <v>10871025.704516</v>
      </c>
      <c r="AG351" s="18" t="n">
        <f aca="false">Assumptions!$B$20*$W$351</f>
        <v>348787011.608305</v>
      </c>
      <c r="AH351" s="18" t="n">
        <f aca="false">IF($R$351,Assumptions!$B$14*($W$351-Assumptions!$B$13),Assumptions!$B$4)</f>
        <v>94385281.002307</v>
      </c>
      <c r="AI351" s="18" t="n">
        <f aca="false">$Y$351+$Z$351+$AA$351+$AB$351+$AC$351+$AD$351+$AE$351+$AF$351+$AG$351+$AH$351</f>
        <v>1200000000</v>
      </c>
      <c r="AJ351" s="18" t="n">
        <f aca="false">IF(AND(ISNUMBER($V$351),($C$6*Assumptions!$B$7/Assumptions!$B$11)&gt;=Assumptions!$B$67,IF($B$351=1,$Y$351&gt;=INDEX($Y$306:$Y$369,1+$A$351-Assumptions!$B$78),$Y$351&gt;INDEX($Y$306:$Y$369,1+$A$351+Assumptions!$B$78)),IF($C$351=1,$Z$351&gt;=INDEX($Z$306:$Z$369,1+$A$351-Assumptions!$B$79),$Z$351&gt;INDEX($Z$306:$Z$369,1+$A$351+Assumptions!$B$79)),IF($D$351=1,$AA$351&gt;=INDEX($AA$306:$AA$369,1+$A$351-Assumptions!$B$80),$AA$351&gt;INDEX($AA$306:$AA$369,1+$A$351+Assumptions!$B$80)),IF($E$351=1,$AB$351&gt;=INDEX($AB$306:$AB$369,1+$A$351-Assumptions!$B$81),$AB$351&gt;INDEX($AB$306:$AB$369,1+$A$351+Assumptions!$B$81)),IF($F$351=1,$AC$351&gt;=INDEX($AC$306:$AC$369,1+$A$351-Assumptions!$B$82),$AC$351&gt;INDEX($AC$306:$AC$369,1+$A$351+Assumptions!$B$82)),IF($G$351=1,$AD$351&gt;=INDEX($AD$306:$AD$369,1+$A$351-Assumptions!$B$83),$AD$351&gt;INDEX($AD$306:$AD$369,1+$A$351+Assumptions!$B$83))),1,0)</f>
        <v>0</v>
      </c>
      <c r="AK351" s="16"/>
      <c r="AL351" s="16"/>
    </row>
    <row r="352" customFormat="false" ht="23.85" hidden="true" customHeight="false" outlineLevel="0" collapsed="false">
      <c r="A352" s="6" t="n">
        <f aca="false">ROW()-ROW($A$306)+Assumptions!$B$4</f>
        <v>46</v>
      </c>
      <c r="B352" s="18" t="n">
        <f aca="false">MOD(QUOTIENT($A$352,Assumptions!$B$78),2)</f>
        <v>1</v>
      </c>
      <c r="C352" s="18" t="n">
        <f aca="false">MOD(QUOTIENT($A$352,Assumptions!$B$79),2)</f>
        <v>0</v>
      </c>
      <c r="D352" s="18" t="n">
        <f aca="false">MOD(QUOTIENT($A$352,Assumptions!$B$80),2)</f>
        <v>1</v>
      </c>
      <c r="E352" s="18" t="n">
        <f aca="false">MOD(QUOTIENT($A$352,Assumptions!$B$81),2)</f>
        <v>1</v>
      </c>
      <c r="F352" s="18" t="n">
        <f aca="false">MOD(QUOTIENT($A$352,Assumptions!$B$82),2)</f>
        <v>1</v>
      </c>
      <c r="G352" s="18" t="n">
        <f aca="false">MOD(QUOTIENT($A$352,Assumptions!$B$83),2)</f>
        <v>0</v>
      </c>
      <c r="H352" s="18" t="n">
        <f aca="false">IF($B$352=1,MIN(Assumptions!$B$66,MAX(Assumptions!$B$4,Assumptions!$B$25-(Assumptions!$B$4))),Assumptions!$B$4)</f>
        <v>300000000</v>
      </c>
      <c r="I352" s="18" t="n">
        <f aca="false">IF($C$352=1,MIN(Assumptions!$B$61,MAX(Assumptions!$B$4,Assumptions!$B$25-($H$352))),Assumptions!$B$4)</f>
        <v>0</v>
      </c>
      <c r="J352" s="18" t="n">
        <f aca="false">IF($D$352=1,MIN(Assumptions!$B$56,MAX(Assumptions!$B$4,Assumptions!$B$25-($H$352+$I$352))),Assumptions!$B$4)</f>
        <v>60000000</v>
      </c>
      <c r="K352" s="18" t="n">
        <f aca="false">IF($E$352=1,MIN(Assumptions!$B$51,MAX(Assumptions!$B$4,Assumptions!$B$25-($H$352+$I$352+$J$352))),Assumptions!$B$4)</f>
        <v>30000000</v>
      </c>
      <c r="L352" s="18" t="n">
        <f aca="false">IF($F$352=1,MIN(Assumptions!$B$46,MAX(Assumptions!$B$4,Assumptions!$B$25-($H$352+$I$352+$J$352+$K$352))),Assumptions!$B$4)</f>
        <v>15000000</v>
      </c>
      <c r="M352" s="18" t="n">
        <f aca="false">IF($G$352=1,MIN(Assumptions!$B$41,MAX(Assumptions!$B$4,Assumptions!$B$25-($H$352+$I$352+$J$352+$K$352+$L$352))),Assumptions!$B$4)</f>
        <v>0</v>
      </c>
      <c r="N352" s="18" t="n">
        <f aca="false">MAX(Assumptions!$B$4,Assumptions!$B$25-($H$352+$I$352+$J$352+$K$352+$L$352+$M$352))</f>
        <v>795000000</v>
      </c>
      <c r="O352" s="18" t="n">
        <f aca="false">$J$112+$O$112+Assumptions!$B$20+IF($B$352=0,$AI$112,Assumptions!$B$4)+IF($C$352=0,$AF$112,Assumptions!$B$4)+IF($D$352=0,$AC$112,Assumptions!$B$4)+IF($E$352=0,$Z$112,Assumptions!$B$4)+IF($F$352=0,$W$112,Assumptions!$B$4)+IF($G$352=0,$T$112,Assumptions!$B$4)</f>
        <v>16014164.1892672</v>
      </c>
      <c r="P352" s="18" t="n">
        <f aca="false">IF(($N$352+Assumptions!$B$14*Assumptions!$B$13)&gt;($C$6*Assumptions!$B$7/Assumptions!$B$11),($C$6*Assumptions!$B$7/Assumptions!$B$11)*($O$352+Assumptions!$B$14)/($N$352+Assumptions!$B$14*Assumptions!$B$13-($C$6*Assumptions!$B$7/Assumptions!$B$11)),NA())</f>
        <v>2355158.69545448</v>
      </c>
      <c r="Q352" s="18" t="n">
        <f aca="false">IFERROR(($N$352+Assumptions!$B$14*Assumptions!$B$13)/($O$352+Assumptions!$B$14+$P$352),NA())</f>
        <v>38.2139853988194</v>
      </c>
      <c r="R352" s="18" t="n">
        <f aca="false">AND(ISNUMBER($P$352),$P$352&gt;Assumptions!$B$4,$Q$352&gt;Assumptions!$B$13)</f>
        <v>1</v>
      </c>
      <c r="S352" s="18" t="n">
        <f aca="false">IF($N$352&gt;($C$6*Assumptions!$B$7/Assumptions!$B$11),($C$6*Assumptions!$B$7/Assumptions!$B$11)*$O$352/($N$352-($C$6*Assumptions!$B$7/Assumptions!$B$11)),NA())</f>
        <v>2044361.3858639</v>
      </c>
      <c r="T352" s="18" t="n">
        <f aca="false">IFERROR($N$352/($O$352+$S$352),NA())</f>
        <v>44.0235276513836</v>
      </c>
      <c r="U352" s="18" t="n">
        <f aca="false">AND(ISNUMBER($S$352),$S$352&gt;Assumptions!$B$4,$T$352&lt;=Assumptions!$B$13)</f>
        <v>0</v>
      </c>
      <c r="V352" s="18" t="n">
        <f aca="false">IF($R$352,$P$352,IF($U$352,$S$352,NA()))</f>
        <v>2355158.69545448</v>
      </c>
      <c r="W352" s="18" t="n">
        <f aca="false">IF($R$352,$Q$352,IF($U$352,$T$352,NA()))</f>
        <v>38.2139853988194</v>
      </c>
      <c r="X352" s="18" t="n">
        <f aca="false">$R$352</f>
        <v>1</v>
      </c>
      <c r="Y352" s="18" t="n">
        <f aca="false">IF($B$352=1,$H$352,$AI$112*$W$352)</f>
        <v>300000000</v>
      </c>
      <c r="Z352" s="18" t="n">
        <f aca="false">IF($C$352=1,$I$352,$AF$112*$W$352)</f>
        <v>66249727.7683379</v>
      </c>
      <c r="AA352" s="18" t="n">
        <f aca="false">IF($D$352=1,$J$352,$AC$112*$W$352)</f>
        <v>60000000</v>
      </c>
      <c r="AB352" s="18" t="n">
        <f aca="false">IF($E$352=1,$K$352,$Z$112*$W$352)</f>
        <v>30000000</v>
      </c>
      <c r="AC352" s="18" t="n">
        <f aca="false">IF($F$352=1,$L$352,$W$112*$W$352)</f>
        <v>15000000</v>
      </c>
      <c r="AD352" s="18" t="n">
        <f aca="false">IF($G$352=1,$M$352,$T$112*$W$352)</f>
        <v>191069926.994097</v>
      </c>
      <c r="AE352" s="18" t="n">
        <f aca="false">($C$6*Assumptions!$B$7/Assumptions!$B$11)</f>
        <v>90000000</v>
      </c>
      <c r="AF352" s="18" t="n">
        <f aca="false">($J$112+$O$112)*$W$352</f>
        <v>10719513.1511429</v>
      </c>
      <c r="AG352" s="18" t="n">
        <f aca="false">Assumptions!$B$20*$W$352</f>
        <v>343925868.589374</v>
      </c>
      <c r="AH352" s="18" t="n">
        <f aca="false">IF($R$352,Assumptions!$B$14*($W$352-Assumptions!$B$13),Assumptions!$B$4)</f>
        <v>93034963.4970484</v>
      </c>
      <c r="AI352" s="18" t="n">
        <f aca="false">$Y$352+$Z$352+$AA$352+$AB$352+$AC$352+$AD$352+$AE$352+$AF$352+$AG$352+$AH$352</f>
        <v>1200000000</v>
      </c>
      <c r="AJ352" s="18" t="n">
        <f aca="false">IF(AND(ISNUMBER($V$352),($C$6*Assumptions!$B$7/Assumptions!$B$11)&gt;=Assumptions!$B$67,IF($B$352=1,$Y$352&gt;=INDEX($Y$306:$Y$369,1+$A$352-Assumptions!$B$78),$Y$352&gt;INDEX($Y$306:$Y$369,1+$A$352+Assumptions!$B$78)),IF($C$352=1,$Z$352&gt;=INDEX($Z$306:$Z$369,1+$A$352-Assumptions!$B$79),$Z$352&gt;INDEX($Z$306:$Z$369,1+$A$352+Assumptions!$B$79)),IF($D$352=1,$AA$352&gt;=INDEX($AA$306:$AA$369,1+$A$352-Assumptions!$B$80),$AA$352&gt;INDEX($AA$306:$AA$369,1+$A$352+Assumptions!$B$80)),IF($E$352=1,$AB$352&gt;=INDEX($AB$306:$AB$369,1+$A$352-Assumptions!$B$81),$AB$352&gt;INDEX($AB$306:$AB$369,1+$A$352+Assumptions!$B$81)),IF($F$352=1,$AC$352&gt;=INDEX($AC$306:$AC$369,1+$A$352-Assumptions!$B$82),$AC$352&gt;INDEX($AC$306:$AC$369,1+$A$352+Assumptions!$B$82)),IF($G$352=1,$AD$352&gt;=INDEX($AD$306:$AD$369,1+$A$352-Assumptions!$B$83),$AD$352&gt;INDEX($AD$306:$AD$369,1+$A$352+Assumptions!$B$83))),1,0)</f>
        <v>0</v>
      </c>
      <c r="AK352" s="16"/>
      <c r="AL352" s="16"/>
    </row>
    <row r="353" customFormat="false" ht="23.85" hidden="true" customHeight="false" outlineLevel="0" collapsed="false">
      <c r="A353" s="6" t="n">
        <f aca="false">ROW()-ROW($A$306)+Assumptions!$B$4</f>
        <v>47</v>
      </c>
      <c r="B353" s="18" t="n">
        <f aca="false">MOD(QUOTIENT($A$353,Assumptions!$B$78),2)</f>
        <v>1</v>
      </c>
      <c r="C353" s="18" t="n">
        <f aca="false">MOD(QUOTIENT($A$353,Assumptions!$B$79),2)</f>
        <v>0</v>
      </c>
      <c r="D353" s="18" t="n">
        <f aca="false">MOD(QUOTIENT($A$353,Assumptions!$B$80),2)</f>
        <v>1</v>
      </c>
      <c r="E353" s="18" t="n">
        <f aca="false">MOD(QUOTIENT($A$353,Assumptions!$B$81),2)</f>
        <v>1</v>
      </c>
      <c r="F353" s="18" t="n">
        <f aca="false">MOD(QUOTIENT($A$353,Assumptions!$B$82),2)</f>
        <v>1</v>
      </c>
      <c r="G353" s="18" t="n">
        <f aca="false">MOD(QUOTIENT($A$353,Assumptions!$B$83),2)</f>
        <v>1</v>
      </c>
      <c r="H353" s="18" t="n">
        <f aca="false">IF($B$353=1,MIN(Assumptions!$B$66,MAX(Assumptions!$B$4,Assumptions!$B$25-(Assumptions!$B$4))),Assumptions!$B$4)</f>
        <v>300000000</v>
      </c>
      <c r="I353" s="18" t="n">
        <f aca="false">IF($C$353=1,MIN(Assumptions!$B$61,MAX(Assumptions!$B$4,Assumptions!$B$25-($H$353))),Assumptions!$B$4)</f>
        <v>0</v>
      </c>
      <c r="J353" s="18" t="n">
        <f aca="false">IF($D$353=1,MIN(Assumptions!$B$56,MAX(Assumptions!$B$4,Assumptions!$B$25-($H$353+$I$353))),Assumptions!$B$4)</f>
        <v>60000000</v>
      </c>
      <c r="K353" s="18" t="n">
        <f aca="false">IF($E$353=1,MIN(Assumptions!$B$51,MAX(Assumptions!$B$4,Assumptions!$B$25-($H$353+$I$353+$J$353))),Assumptions!$B$4)</f>
        <v>30000000</v>
      </c>
      <c r="L353" s="18" t="n">
        <f aca="false">IF($F$353=1,MIN(Assumptions!$B$46,MAX(Assumptions!$B$4,Assumptions!$B$25-($H$353+$I$353+$J$353+$K$353))),Assumptions!$B$4)</f>
        <v>15000000</v>
      </c>
      <c r="M353" s="18" t="n">
        <f aca="false">IF($G$353=1,MIN(Assumptions!$B$41,MAX(Assumptions!$B$4,Assumptions!$B$25-($H$353+$I$353+$J$353+$K$353+$L$353))),Assumptions!$B$4)</f>
        <v>5000000</v>
      </c>
      <c r="N353" s="18" t="n">
        <f aca="false">MAX(Assumptions!$B$4,Assumptions!$B$25-($H$353+$I$353+$J$353+$K$353+$L$353+$M$353))</f>
        <v>790000000</v>
      </c>
      <c r="O353" s="18" t="n">
        <f aca="false">$J$112+$O$112+Assumptions!$B$20+IF($B$353=0,$AI$112,Assumptions!$B$4)+IF($C$353=0,$AF$112,Assumptions!$B$4)+IF($D$353=0,$AC$112,Assumptions!$B$4)+IF($E$353=0,$Z$112,Assumptions!$B$4)+IF($F$353=0,$W$112,Assumptions!$B$4)+IF($G$353=0,$T$112,Assumptions!$B$4)</f>
        <v>11014164.1892672</v>
      </c>
      <c r="P353" s="18" t="n">
        <f aca="false">IF(($N$353+Assumptions!$B$14*Assumptions!$B$13)&gt;($C$6*Assumptions!$B$7/Assumptions!$B$11),($C$6*Assumptions!$B$7/Assumptions!$B$11)*($O$353+Assumptions!$B$14)/($N$353+Assumptions!$B$14*Assumptions!$B$13-($C$6*Assumptions!$B$7/Assumptions!$B$11)),NA())</f>
        <v>1731351.995778</v>
      </c>
      <c r="Q353" s="18" t="n">
        <f aca="false">IFERROR(($N$353+Assumptions!$B$14*Assumptions!$B$13)/($O$353+Assumptions!$B$14+$P$353),NA())</f>
        <v>51.9824970424674</v>
      </c>
      <c r="R353" s="18" t="n">
        <f aca="false">AND(ISNUMBER($P$353),$P$353&gt;Assumptions!$B$4,$Q$353&gt;Assumptions!$B$13)</f>
        <v>1</v>
      </c>
      <c r="S353" s="18" t="n">
        <f aca="false">IF($N$353&gt;($C$6*Assumptions!$B$7/Assumptions!$B$11),($C$6*Assumptions!$B$7/Assumptions!$B$11)*$O$353/($N$353-($C$6*Assumptions!$B$7/Assumptions!$B$11)),NA())</f>
        <v>1416106.82433435</v>
      </c>
      <c r="T353" s="18" t="n">
        <f aca="false">IFERROR($N$353/($O$353+$S$353),NA())</f>
        <v>63.554527422255</v>
      </c>
      <c r="U353" s="18" t="n">
        <f aca="false">AND(ISNUMBER($S$353),$S$353&gt;Assumptions!$B$4,$T$353&lt;=Assumptions!$B$13)</f>
        <v>0</v>
      </c>
      <c r="V353" s="18" t="n">
        <f aca="false">IF($R$353,$P$353,IF($U$353,$S$353,NA()))</f>
        <v>1731351.995778</v>
      </c>
      <c r="W353" s="18" t="n">
        <f aca="false">IF($R$353,$Q$353,IF($U$353,$T$353,NA()))</f>
        <v>51.9824970424674</v>
      </c>
      <c r="X353" s="18" t="n">
        <f aca="false">$R$353</f>
        <v>1</v>
      </c>
      <c r="Y353" s="18" t="n">
        <f aca="false">IF($B$353=1,$H$353,$AI$112*$W$353)</f>
        <v>300000000</v>
      </c>
      <c r="Z353" s="18" t="n">
        <f aca="false">IF($C$353=1,$I$353,$AF$112*$W$353)</f>
        <v>90119526.708363</v>
      </c>
      <c r="AA353" s="18" t="n">
        <f aca="false">IF($D$353=1,$J$353,$AC$112*$W$353)</f>
        <v>60000000</v>
      </c>
      <c r="AB353" s="18" t="n">
        <f aca="false">IF($E$353=1,$K$353,$Z$112*$W$353)</f>
        <v>30000000</v>
      </c>
      <c r="AC353" s="18" t="n">
        <f aca="false">IF($F$353=1,$L$353,$W$112*$W$353)</f>
        <v>15000000</v>
      </c>
      <c r="AD353" s="18" t="n">
        <f aca="false">IF($G$353=1,$M$353,$T$112*$W$353)</f>
        <v>5000000</v>
      </c>
      <c r="AE353" s="18" t="n">
        <f aca="false">($C$6*Assumptions!$B$7/Assumptions!$B$11)</f>
        <v>90000000</v>
      </c>
      <c r="AF353" s="18" t="n">
        <f aca="false">($J$112+$O$112)*$W$353</f>
        <v>14581757.3032619</v>
      </c>
      <c r="AG353" s="18" t="n">
        <f aca="false">Assumptions!$B$20*$W$353</f>
        <v>467842473.382207</v>
      </c>
      <c r="AH353" s="18" t="n">
        <f aca="false">IF($R$353,Assumptions!$B$14*($W$353-Assumptions!$B$13),Assumptions!$B$4)</f>
        <v>127456242.606169</v>
      </c>
      <c r="AI353" s="18" t="n">
        <f aca="false">$Y$353+$Z$353+$AA$353+$AB$353+$AC$353+$AD$353+$AE$353+$AF$353+$AG$353+$AH$353</f>
        <v>1200000000</v>
      </c>
      <c r="AJ353" s="18" t="n">
        <f aca="false">IF(AND(ISNUMBER($V$353),($C$6*Assumptions!$B$7/Assumptions!$B$11)&gt;=Assumptions!$B$67,IF($B$353=1,$Y$353&gt;=INDEX($Y$306:$Y$369,1+$A$353-Assumptions!$B$78),$Y$353&gt;INDEX($Y$306:$Y$369,1+$A$353+Assumptions!$B$78)),IF($C$353=1,$Z$353&gt;=INDEX($Z$306:$Z$369,1+$A$353-Assumptions!$B$79),$Z$353&gt;INDEX($Z$306:$Z$369,1+$A$353+Assumptions!$B$79)),IF($D$353=1,$AA$353&gt;=INDEX($AA$306:$AA$369,1+$A$353-Assumptions!$B$80),$AA$353&gt;INDEX($AA$306:$AA$369,1+$A$353+Assumptions!$B$80)),IF($E$353=1,$AB$353&gt;=INDEX($AB$306:$AB$369,1+$A$353-Assumptions!$B$81),$AB$353&gt;INDEX($AB$306:$AB$369,1+$A$353+Assumptions!$B$81)),IF($F$353=1,$AC$353&gt;=INDEX($AC$306:$AC$369,1+$A$353-Assumptions!$B$82),$AC$353&gt;INDEX($AC$306:$AC$369,1+$A$353+Assumptions!$B$82)),IF($G$353=1,$AD$353&gt;=INDEX($AD$306:$AD$369,1+$A$353-Assumptions!$B$83),$AD$353&gt;INDEX($AD$306:$AD$369,1+$A$353+Assumptions!$B$83))),1,0)</f>
        <v>0</v>
      </c>
      <c r="AK353" s="16"/>
      <c r="AL353" s="16"/>
    </row>
    <row r="354" customFormat="false" ht="23.85" hidden="true" customHeight="false" outlineLevel="0" collapsed="false">
      <c r="A354" s="6" t="n">
        <f aca="false">ROW()-ROW($A$306)+Assumptions!$B$4</f>
        <v>48</v>
      </c>
      <c r="B354" s="18" t="n">
        <f aca="false">MOD(QUOTIENT($A$354,Assumptions!$B$78),2)</f>
        <v>1</v>
      </c>
      <c r="C354" s="18" t="n">
        <f aca="false">MOD(QUOTIENT($A$354,Assumptions!$B$79),2)</f>
        <v>1</v>
      </c>
      <c r="D354" s="18" t="n">
        <f aca="false">MOD(QUOTIENT($A$354,Assumptions!$B$80),2)</f>
        <v>0</v>
      </c>
      <c r="E354" s="18" t="n">
        <f aca="false">MOD(QUOTIENT($A$354,Assumptions!$B$81),2)</f>
        <v>0</v>
      </c>
      <c r="F354" s="18" t="n">
        <f aca="false">MOD(QUOTIENT($A$354,Assumptions!$B$82),2)</f>
        <v>0</v>
      </c>
      <c r="G354" s="18" t="n">
        <f aca="false">MOD(QUOTIENT($A$354,Assumptions!$B$83),2)</f>
        <v>0</v>
      </c>
      <c r="H354" s="18" t="n">
        <f aca="false">IF($B$354=1,MIN(Assumptions!$B$66,MAX(Assumptions!$B$4,Assumptions!$B$25-(Assumptions!$B$4))),Assumptions!$B$4)</f>
        <v>300000000</v>
      </c>
      <c r="I354" s="18" t="n">
        <f aca="false">IF($C$354=1,MIN(Assumptions!$B$61,MAX(Assumptions!$B$4,Assumptions!$B$25-($H$354))),Assumptions!$B$4)</f>
        <v>100000000</v>
      </c>
      <c r="J354" s="18" t="n">
        <f aca="false">IF($D$354=1,MIN(Assumptions!$B$56,MAX(Assumptions!$B$4,Assumptions!$B$25-($H$354+$I$354))),Assumptions!$B$4)</f>
        <v>0</v>
      </c>
      <c r="K354" s="18" t="n">
        <f aca="false">IF($E$354=1,MIN(Assumptions!$B$51,MAX(Assumptions!$B$4,Assumptions!$B$25-($H$354+$I$354+$J$354))),Assumptions!$B$4)</f>
        <v>0</v>
      </c>
      <c r="L354" s="18" t="n">
        <f aca="false">IF($F$354=1,MIN(Assumptions!$B$46,MAX(Assumptions!$B$4,Assumptions!$B$25-($H$354+$I$354+$J$354+$K$354))),Assumptions!$B$4)</f>
        <v>0</v>
      </c>
      <c r="M354" s="18" t="n">
        <f aca="false">IF($G$354=1,MIN(Assumptions!$B$41,MAX(Assumptions!$B$4,Assumptions!$B$25-($H$354+$I$354+$J$354+$K$354+$L$354))),Assumptions!$B$4)</f>
        <v>0</v>
      </c>
      <c r="N354" s="18" t="n">
        <f aca="false">MAX(Assumptions!$B$4,Assumptions!$B$25-($H$354+$I$354+$J$354+$K$354+$L$354+$M$354))</f>
        <v>800000000</v>
      </c>
      <c r="O354" s="18" t="n">
        <f aca="false">$J$112+$O$112+Assumptions!$B$20+IF($B$354=0,$AI$112,Assumptions!$B$4)+IF($C$354=0,$AF$112,Assumptions!$B$4)+IF($D$354=0,$AC$112,Assumptions!$B$4)+IF($E$354=0,$Z$112,Assumptions!$B$4)+IF($F$354=0,$W$112,Assumptions!$B$4)+IF($G$354=0,$T$112,Assumptions!$B$4)</f>
        <v>24680512.8289884</v>
      </c>
      <c r="P354" s="18" t="n">
        <f aca="false">IF(($N$354+Assumptions!$B$14*Assumptions!$B$13)&gt;($C$6*Assumptions!$B$7/Assumptions!$B$11),($C$6*Assumptions!$B$7/Assumptions!$B$11)*($O$354+Assumptions!$B$14)/($N$354+Assumptions!$B$14*Assumptions!$B$13-($C$6*Assumptions!$B$7/Assumptions!$B$11)),NA())</f>
        <v>3433327.93629327</v>
      </c>
      <c r="Q354" s="18" t="n">
        <f aca="false">IFERROR(($N$354+Assumptions!$B$14*Assumptions!$B$13)/($O$354+Assumptions!$B$14+$P$354),NA())</f>
        <v>26.2136334396204</v>
      </c>
      <c r="R354" s="18" t="n">
        <f aca="false">AND(ISNUMBER($P$354),$P$354&gt;Assumptions!$B$4,$Q$354&gt;Assumptions!$B$13)</f>
        <v>1</v>
      </c>
      <c r="S354" s="18" t="n">
        <f aca="false">IF($N$354&gt;($C$6*Assumptions!$B$7/Assumptions!$B$11),($C$6*Assumptions!$B$7/Assumptions!$B$11)*$O$354/($N$354-($C$6*Assumptions!$B$7/Assumptions!$B$11)),NA())</f>
        <v>3128515.71071684</v>
      </c>
      <c r="T354" s="18" t="n">
        <f aca="false">IFERROR($N$354/($O$354+$S$354),NA())</f>
        <v>28.7676356208479</v>
      </c>
      <c r="U354" s="18" t="n">
        <f aca="false">AND(ISNUMBER($S$354),$S$354&gt;Assumptions!$B$4,$T$354&lt;=Assumptions!$B$13)</f>
        <v>0</v>
      </c>
      <c r="V354" s="18" t="n">
        <f aca="false">IF($R$354,$P$354,IF($U$354,$S$354,NA()))</f>
        <v>3433327.93629327</v>
      </c>
      <c r="W354" s="18" t="n">
        <f aca="false">IF($R$354,$Q$354,IF($U$354,$T$354,NA()))</f>
        <v>26.2136334396204</v>
      </c>
      <c r="X354" s="18" t="n">
        <f aca="false">$R$354</f>
        <v>1</v>
      </c>
      <c r="Y354" s="18" t="n">
        <f aca="false">IF($B$354=1,$H$354,$AI$112*$W$354)</f>
        <v>300000000</v>
      </c>
      <c r="Z354" s="18" t="n">
        <f aca="false">IF($C$354=1,$I$354,$AF$112*$W$354)</f>
        <v>100000000</v>
      </c>
      <c r="AA354" s="18" t="n">
        <f aca="false">IF($D$354=1,$J$354,$AC$112*$W$354)</f>
        <v>62912720.2550889</v>
      </c>
      <c r="AB354" s="18" t="n">
        <f aca="false">IF($E$354=1,$K$354,$Z$112*$W$354)</f>
        <v>78640900.3188611</v>
      </c>
      <c r="AC354" s="18" t="n">
        <f aca="false">IF($F$354=1,$L$354,$W$112*$W$354)</f>
        <v>131068167.198102</v>
      </c>
      <c r="AD354" s="18" t="n">
        <f aca="false">IF($G$354=1,$M$354,$T$112*$W$354)</f>
        <v>131068167.198102</v>
      </c>
      <c r="AE354" s="18" t="n">
        <f aca="false">($C$6*Assumptions!$B$7/Assumptions!$B$11)</f>
        <v>90000000</v>
      </c>
      <c r="AF354" s="18" t="n">
        <f aca="false">($J$112+$O$112)*$W$354</f>
        <v>7353260.47421194</v>
      </c>
      <c r="AG354" s="18" t="n">
        <f aca="false">Assumptions!$B$20*$W$354</f>
        <v>235922700.956583</v>
      </c>
      <c r="AH354" s="18" t="n">
        <f aca="false">IF($R$354,Assumptions!$B$14*($W$354-Assumptions!$B$13),Assumptions!$B$4)</f>
        <v>63034083.5990509</v>
      </c>
      <c r="AI354" s="18" t="n">
        <f aca="false">$Y$354+$Z$354+$AA$354+$AB$354+$AC$354+$AD$354+$AE$354+$AF$354+$AG$354+$AH$354</f>
        <v>1200000000</v>
      </c>
      <c r="AJ354" s="18" t="n">
        <f aca="false">IF(AND(ISNUMBER($V$354),($C$6*Assumptions!$B$7/Assumptions!$B$11)&gt;=Assumptions!$B$67,IF($B$354=1,$Y$354&gt;=INDEX($Y$306:$Y$369,1+$A$354-Assumptions!$B$78),$Y$354&gt;INDEX($Y$306:$Y$369,1+$A$354+Assumptions!$B$78)),IF($C$354=1,$Z$354&gt;=INDEX($Z$306:$Z$369,1+$A$354-Assumptions!$B$79),$Z$354&gt;INDEX($Z$306:$Z$369,1+$A$354+Assumptions!$B$79)),IF($D$354=1,$AA$354&gt;=INDEX($AA$306:$AA$369,1+$A$354-Assumptions!$B$80),$AA$354&gt;INDEX($AA$306:$AA$369,1+$A$354+Assumptions!$B$80)),IF($E$354=1,$AB$354&gt;=INDEX($AB$306:$AB$369,1+$A$354-Assumptions!$B$81),$AB$354&gt;INDEX($AB$306:$AB$369,1+$A$354+Assumptions!$B$81)),IF($F$354=1,$AC$354&gt;=INDEX($AC$306:$AC$369,1+$A$354-Assumptions!$B$82),$AC$354&gt;INDEX($AC$306:$AC$369,1+$A$354+Assumptions!$B$82)),IF($G$354=1,$AD$354&gt;=INDEX($AD$306:$AD$369,1+$A$354-Assumptions!$B$83),$AD$354&gt;INDEX($AD$306:$AD$369,1+$A$354+Assumptions!$B$83))),1,0)</f>
        <v>1</v>
      </c>
      <c r="AK354" s="16"/>
      <c r="AL354" s="16"/>
    </row>
    <row r="355" customFormat="false" ht="23.85" hidden="true" customHeight="false" outlineLevel="0" collapsed="false">
      <c r="A355" s="6" t="n">
        <f aca="false">ROW()-ROW($A$306)+Assumptions!$B$4</f>
        <v>49</v>
      </c>
      <c r="B355" s="18" t="n">
        <f aca="false">MOD(QUOTIENT($A$355,Assumptions!$B$78),2)</f>
        <v>1</v>
      </c>
      <c r="C355" s="18" t="n">
        <f aca="false">MOD(QUOTIENT($A$355,Assumptions!$B$79),2)</f>
        <v>1</v>
      </c>
      <c r="D355" s="18" t="n">
        <f aca="false">MOD(QUOTIENT($A$355,Assumptions!$B$80),2)</f>
        <v>0</v>
      </c>
      <c r="E355" s="18" t="n">
        <f aca="false">MOD(QUOTIENT($A$355,Assumptions!$B$81),2)</f>
        <v>0</v>
      </c>
      <c r="F355" s="18" t="n">
        <f aca="false">MOD(QUOTIENT($A$355,Assumptions!$B$82),2)</f>
        <v>0</v>
      </c>
      <c r="G355" s="18" t="n">
        <f aca="false">MOD(QUOTIENT($A$355,Assumptions!$B$83),2)</f>
        <v>1</v>
      </c>
      <c r="H355" s="18" t="n">
        <f aca="false">IF($B$355=1,MIN(Assumptions!$B$66,MAX(Assumptions!$B$4,Assumptions!$B$25-(Assumptions!$B$4))),Assumptions!$B$4)</f>
        <v>300000000</v>
      </c>
      <c r="I355" s="18" t="n">
        <f aca="false">IF($C$355=1,MIN(Assumptions!$B$61,MAX(Assumptions!$B$4,Assumptions!$B$25-($H$355))),Assumptions!$B$4)</f>
        <v>100000000</v>
      </c>
      <c r="J355" s="18" t="n">
        <f aca="false">IF($D$355=1,MIN(Assumptions!$B$56,MAX(Assumptions!$B$4,Assumptions!$B$25-($H$355+$I$355))),Assumptions!$B$4)</f>
        <v>0</v>
      </c>
      <c r="K355" s="18" t="n">
        <f aca="false">IF($E$355=1,MIN(Assumptions!$B$51,MAX(Assumptions!$B$4,Assumptions!$B$25-($H$355+$I$355+$J$355))),Assumptions!$B$4)</f>
        <v>0</v>
      </c>
      <c r="L355" s="18" t="n">
        <f aca="false">IF($F$355=1,MIN(Assumptions!$B$46,MAX(Assumptions!$B$4,Assumptions!$B$25-($H$355+$I$355+$J$355+$K$355))),Assumptions!$B$4)</f>
        <v>0</v>
      </c>
      <c r="M355" s="18" t="n">
        <f aca="false">IF($G$355=1,MIN(Assumptions!$B$41,MAX(Assumptions!$B$4,Assumptions!$B$25-($H$355+$I$355+$J$355+$K$355+$L$355))),Assumptions!$B$4)</f>
        <v>5000000</v>
      </c>
      <c r="N355" s="18" t="n">
        <f aca="false">MAX(Assumptions!$B$4,Assumptions!$B$25-($H$355+$I$355+$J$355+$K$355+$L$355+$M$355))</f>
        <v>795000000</v>
      </c>
      <c r="O355" s="18" t="n">
        <f aca="false">$J$112+$O$112+Assumptions!$B$20+IF($B$355=0,$AI$112,Assumptions!$B$4)+IF($C$355=0,$AF$112,Assumptions!$B$4)+IF($D$355=0,$AC$112,Assumptions!$B$4)+IF($E$355=0,$Z$112,Assumptions!$B$4)+IF($F$355=0,$W$112,Assumptions!$B$4)+IF($G$355=0,$T$112,Assumptions!$B$4)</f>
        <v>19680512.8289884</v>
      </c>
      <c r="P355" s="18" t="n">
        <f aca="false">IF(($N$355+Assumptions!$B$14*Assumptions!$B$13)&gt;($C$6*Assumptions!$B$7/Assumptions!$B$11),($C$6*Assumptions!$B$7/Assumptions!$B$11)*($O$355+Assumptions!$B$14)/($N$355+Assumptions!$B$14*Assumptions!$B$13-($C$6*Assumptions!$B$7/Assumptions!$B$11)),NA())</f>
        <v>2821549.33513633</v>
      </c>
      <c r="Q355" s="18" t="n">
        <f aca="false">IFERROR(($N$355+Assumptions!$B$14*Assumptions!$B$13)/($O$355+Assumptions!$B$14+$P$355),NA())</f>
        <v>31.8973688956077</v>
      </c>
      <c r="R355" s="18" t="n">
        <f aca="false">AND(ISNUMBER($P$355),$P$355&gt;Assumptions!$B$4,$Q$355&gt;Assumptions!$B$13)</f>
        <v>1</v>
      </c>
      <c r="S355" s="18" t="n">
        <f aca="false">IF($N$355&gt;($C$6*Assumptions!$B$7/Assumptions!$B$11),($C$6*Assumptions!$B$7/Assumptions!$B$11)*$O$355/($N$355-($C$6*Assumptions!$B$7/Assumptions!$B$11)),NA())</f>
        <v>2512405.89306234</v>
      </c>
      <c r="T355" s="18" t="n">
        <f aca="false">IFERROR($N$355/($O$355+$S$355),NA())</f>
        <v>35.8222372621089</v>
      </c>
      <c r="U355" s="18" t="n">
        <f aca="false">AND(ISNUMBER($S$355),$S$355&gt;Assumptions!$B$4,$T$355&lt;=Assumptions!$B$13)</f>
        <v>0</v>
      </c>
      <c r="V355" s="18" t="n">
        <f aca="false">IF($R$355,$P$355,IF($U$355,$S$355,NA()))</f>
        <v>2821549.33513633</v>
      </c>
      <c r="W355" s="18" t="n">
        <f aca="false">IF($R$355,$Q$355,IF($U$355,$T$355,NA()))</f>
        <v>31.8973688956077</v>
      </c>
      <c r="X355" s="18" t="n">
        <f aca="false">$R$355</f>
        <v>1</v>
      </c>
      <c r="Y355" s="18" t="n">
        <f aca="false">IF($B$355=1,$H$355,$AI$112*$W$355)</f>
        <v>300000000</v>
      </c>
      <c r="Z355" s="18" t="n">
        <f aca="false">IF($C$355=1,$I$355,$AF$112*$W$355)</f>
        <v>100000000</v>
      </c>
      <c r="AA355" s="18" t="n">
        <f aca="false">IF($D$355=1,$J$355,$AC$112*$W$355)</f>
        <v>76553685.3494584</v>
      </c>
      <c r="AB355" s="18" t="n">
        <f aca="false">IF($E$355=1,$K$355,$Z$112*$W$355)</f>
        <v>95692106.686823</v>
      </c>
      <c r="AC355" s="18" t="n">
        <f aca="false">IF($F$355=1,$L$355,$W$112*$W$355)</f>
        <v>159486844.478038</v>
      </c>
      <c r="AD355" s="18" t="n">
        <f aca="false">IF($G$355=1,$M$355,$T$112*$W$355)</f>
        <v>5000000</v>
      </c>
      <c r="AE355" s="18" t="n">
        <f aca="false">($C$6*Assumptions!$B$7/Assumptions!$B$11)</f>
        <v>90000000</v>
      </c>
      <c r="AF355" s="18" t="n">
        <f aca="false">($J$112+$O$112)*$W$355</f>
        <v>8947621.18619241</v>
      </c>
      <c r="AG355" s="18" t="n">
        <f aca="false">Assumptions!$B$20*$W$355</f>
        <v>287076320.060469</v>
      </c>
      <c r="AH355" s="18" t="n">
        <f aca="false">IF($R$355,Assumptions!$B$14*($W$355-Assumptions!$B$13),Assumptions!$B$4)</f>
        <v>77243422.2390191</v>
      </c>
      <c r="AI355" s="18" t="n">
        <f aca="false">$Y$355+$Z$355+$AA$355+$AB$355+$AC$355+$AD$355+$AE$355+$AF$355+$AG$355+$AH$355</f>
        <v>1200000000</v>
      </c>
      <c r="AJ355" s="18" t="n">
        <f aca="false">IF(AND(ISNUMBER($V$355),($C$6*Assumptions!$B$7/Assumptions!$B$11)&gt;=Assumptions!$B$67,IF($B$355=1,$Y$355&gt;=INDEX($Y$306:$Y$369,1+$A$355-Assumptions!$B$78),$Y$355&gt;INDEX($Y$306:$Y$369,1+$A$355+Assumptions!$B$78)),IF($C$355=1,$Z$355&gt;=INDEX($Z$306:$Z$369,1+$A$355-Assumptions!$B$79),$Z$355&gt;INDEX($Z$306:$Z$369,1+$A$355+Assumptions!$B$79)),IF($D$355=1,$AA$355&gt;=INDEX($AA$306:$AA$369,1+$A$355-Assumptions!$B$80),$AA$355&gt;INDEX($AA$306:$AA$369,1+$A$355+Assumptions!$B$80)),IF($E$355=1,$AB$355&gt;=INDEX($AB$306:$AB$369,1+$A$355-Assumptions!$B$81),$AB$355&gt;INDEX($AB$306:$AB$369,1+$A$355+Assumptions!$B$81)),IF($F$355=1,$AC$355&gt;=INDEX($AC$306:$AC$369,1+$A$355-Assumptions!$B$82),$AC$355&gt;INDEX($AC$306:$AC$369,1+$A$355+Assumptions!$B$82)),IF($G$355=1,$AD$355&gt;=INDEX($AD$306:$AD$369,1+$A$355-Assumptions!$B$83),$AD$355&gt;INDEX($AD$306:$AD$369,1+$A$355+Assumptions!$B$83))),1,0)</f>
        <v>0</v>
      </c>
      <c r="AK355" s="16"/>
      <c r="AL355" s="16"/>
    </row>
    <row r="356" customFormat="false" ht="23.85" hidden="true" customHeight="false" outlineLevel="0" collapsed="false">
      <c r="A356" s="6" t="n">
        <f aca="false">ROW()-ROW($A$306)+Assumptions!$B$4</f>
        <v>50</v>
      </c>
      <c r="B356" s="18" t="n">
        <f aca="false">MOD(QUOTIENT($A$356,Assumptions!$B$78),2)</f>
        <v>1</v>
      </c>
      <c r="C356" s="18" t="n">
        <f aca="false">MOD(QUOTIENT($A$356,Assumptions!$B$79),2)</f>
        <v>1</v>
      </c>
      <c r="D356" s="18" t="n">
        <f aca="false">MOD(QUOTIENT($A$356,Assumptions!$B$80),2)</f>
        <v>0</v>
      </c>
      <c r="E356" s="18" t="n">
        <f aca="false">MOD(QUOTIENT($A$356,Assumptions!$B$81),2)</f>
        <v>0</v>
      </c>
      <c r="F356" s="18" t="n">
        <f aca="false">MOD(QUOTIENT($A$356,Assumptions!$B$82),2)</f>
        <v>1</v>
      </c>
      <c r="G356" s="18" t="n">
        <f aca="false">MOD(QUOTIENT($A$356,Assumptions!$B$83),2)</f>
        <v>0</v>
      </c>
      <c r="H356" s="18" t="n">
        <f aca="false">IF($B$356=1,MIN(Assumptions!$B$66,MAX(Assumptions!$B$4,Assumptions!$B$25-(Assumptions!$B$4))),Assumptions!$B$4)</f>
        <v>300000000</v>
      </c>
      <c r="I356" s="18" t="n">
        <f aca="false">IF($C$356=1,MIN(Assumptions!$B$61,MAX(Assumptions!$B$4,Assumptions!$B$25-($H$356))),Assumptions!$B$4)</f>
        <v>100000000</v>
      </c>
      <c r="J356" s="18" t="n">
        <f aca="false">IF($D$356=1,MIN(Assumptions!$B$56,MAX(Assumptions!$B$4,Assumptions!$B$25-($H$356+$I$356))),Assumptions!$B$4)</f>
        <v>0</v>
      </c>
      <c r="K356" s="18" t="n">
        <f aca="false">IF($E$356=1,MIN(Assumptions!$B$51,MAX(Assumptions!$B$4,Assumptions!$B$25-($H$356+$I$356+$J$356))),Assumptions!$B$4)</f>
        <v>0</v>
      </c>
      <c r="L356" s="18" t="n">
        <f aca="false">IF($F$356=1,MIN(Assumptions!$B$46,MAX(Assumptions!$B$4,Assumptions!$B$25-($H$356+$I$356+$J$356+$K$356))),Assumptions!$B$4)</f>
        <v>15000000</v>
      </c>
      <c r="M356" s="18" t="n">
        <f aca="false">IF($G$356=1,MIN(Assumptions!$B$41,MAX(Assumptions!$B$4,Assumptions!$B$25-($H$356+$I$356+$J$356+$K$356+$L$356))),Assumptions!$B$4)</f>
        <v>0</v>
      </c>
      <c r="N356" s="18" t="n">
        <f aca="false">MAX(Assumptions!$B$4,Assumptions!$B$25-($H$356+$I$356+$J$356+$K$356+$L$356+$M$356))</f>
        <v>785000000</v>
      </c>
      <c r="O356" s="18" t="n">
        <f aca="false">$J$112+$O$112+Assumptions!$B$20+IF($B$356=0,$AI$112,Assumptions!$B$4)+IF($C$356=0,$AF$112,Assumptions!$B$4)+IF($D$356=0,$AC$112,Assumptions!$B$4)+IF($E$356=0,$Z$112,Assumptions!$B$4)+IF($F$356=0,$W$112,Assumptions!$B$4)+IF($G$356=0,$T$112,Assumptions!$B$4)</f>
        <v>19680512.8289884</v>
      </c>
      <c r="P356" s="18" t="n">
        <f aca="false">IF(($N$356+Assumptions!$B$14*Assumptions!$B$13)&gt;($C$6*Assumptions!$B$7/Assumptions!$B$11),($C$6*Assumptions!$B$7/Assumptions!$B$11)*($O$356+Assumptions!$B$14)/($N$356+Assumptions!$B$14*Assumptions!$B$13-($C$6*Assumptions!$B$7/Assumptions!$B$11)),NA())</f>
        <v>2862001.65535334</v>
      </c>
      <c r="Q356" s="18" t="n">
        <f aca="false">IFERROR(($N$356+Assumptions!$B$14*Assumptions!$B$13)/($O$356+Assumptions!$B$14+$P$356),NA())</f>
        <v>31.4465226921362</v>
      </c>
      <c r="R356" s="18" t="n">
        <f aca="false">AND(ISNUMBER($P$356),$P$356&gt;Assumptions!$B$4,$Q$356&gt;Assumptions!$B$13)</f>
        <v>1</v>
      </c>
      <c r="S356" s="18" t="n">
        <f aca="false">IF($N$356&gt;($C$6*Assumptions!$B$7/Assumptions!$B$11),($C$6*Assumptions!$B$7/Assumptions!$B$11)*$O$356/($N$356-($C$6*Assumptions!$B$7/Assumptions!$B$11)),NA())</f>
        <v>2548555.61814238</v>
      </c>
      <c r="T356" s="18" t="n">
        <f aca="false">IFERROR($N$356/($O$356+$S$356),NA())</f>
        <v>35.3141204215116</v>
      </c>
      <c r="U356" s="18" t="n">
        <f aca="false">AND(ISNUMBER($S$356),$S$356&gt;Assumptions!$B$4,$T$356&lt;=Assumptions!$B$13)</f>
        <v>0</v>
      </c>
      <c r="V356" s="18" t="n">
        <f aca="false">IF($R$356,$P$356,IF($U$356,$S$356,NA()))</f>
        <v>2862001.65535334</v>
      </c>
      <c r="W356" s="18" t="n">
        <f aca="false">IF($R$356,$Q$356,IF($U$356,$T$356,NA()))</f>
        <v>31.4465226921362</v>
      </c>
      <c r="X356" s="18" t="n">
        <f aca="false">$R$356</f>
        <v>1</v>
      </c>
      <c r="Y356" s="18" t="n">
        <f aca="false">IF($B$356=1,$H$356,$AI$112*$W$356)</f>
        <v>300000000</v>
      </c>
      <c r="Z356" s="18" t="n">
        <f aca="false">IF($C$356=1,$I$356,$AF$112*$W$356)</f>
        <v>100000000</v>
      </c>
      <c r="AA356" s="18" t="n">
        <f aca="false">IF($D$356=1,$J$356,$AC$112*$W$356)</f>
        <v>75471654.4611268</v>
      </c>
      <c r="AB356" s="18" t="n">
        <f aca="false">IF($E$356=1,$K$356,$Z$112*$W$356)</f>
        <v>94339568.0764085</v>
      </c>
      <c r="AC356" s="18" t="n">
        <f aca="false">IF($F$356=1,$L$356,$W$112*$W$356)</f>
        <v>15000000</v>
      </c>
      <c r="AD356" s="18" t="n">
        <f aca="false">IF($G$356=1,$M$356,$T$112*$W$356)</f>
        <v>157232613.460681</v>
      </c>
      <c r="AE356" s="18" t="n">
        <f aca="false">($C$6*Assumptions!$B$7/Assumptions!$B$11)</f>
        <v>90000000</v>
      </c>
      <c r="AF356" s="18" t="n">
        <f aca="false">($J$112+$O$112)*$W$356</f>
        <v>8821153.04221796</v>
      </c>
      <c r="AG356" s="18" t="n">
        <f aca="false">Assumptions!$B$20*$W$356</f>
        <v>283018704.229226</v>
      </c>
      <c r="AH356" s="18" t="n">
        <f aca="false">IF($R$356,Assumptions!$B$14*($W$356-Assumptions!$B$13),Assumptions!$B$4)</f>
        <v>76116306.7303404</v>
      </c>
      <c r="AI356" s="18" t="n">
        <f aca="false">$Y$356+$Z$356+$AA$356+$AB$356+$AC$356+$AD$356+$AE$356+$AF$356+$AG$356+$AH$356</f>
        <v>1200000000</v>
      </c>
      <c r="AJ356" s="18" t="n">
        <f aca="false">IF(AND(ISNUMBER($V$356),($C$6*Assumptions!$B$7/Assumptions!$B$11)&gt;=Assumptions!$B$67,IF($B$356=1,$Y$356&gt;=INDEX($Y$306:$Y$369,1+$A$356-Assumptions!$B$78),$Y$356&gt;INDEX($Y$306:$Y$369,1+$A$356+Assumptions!$B$78)),IF($C$356=1,$Z$356&gt;=INDEX($Z$306:$Z$369,1+$A$356-Assumptions!$B$79),$Z$356&gt;INDEX($Z$306:$Z$369,1+$A$356+Assumptions!$B$79)),IF($D$356=1,$AA$356&gt;=INDEX($AA$306:$AA$369,1+$A$356-Assumptions!$B$80),$AA$356&gt;INDEX($AA$306:$AA$369,1+$A$356+Assumptions!$B$80)),IF($E$356=1,$AB$356&gt;=INDEX($AB$306:$AB$369,1+$A$356-Assumptions!$B$81),$AB$356&gt;INDEX($AB$306:$AB$369,1+$A$356+Assumptions!$B$81)),IF($F$356=1,$AC$356&gt;=INDEX($AC$306:$AC$369,1+$A$356-Assumptions!$B$82),$AC$356&gt;INDEX($AC$306:$AC$369,1+$A$356+Assumptions!$B$82)),IF($G$356=1,$AD$356&gt;=INDEX($AD$306:$AD$369,1+$A$356-Assumptions!$B$83),$AD$356&gt;INDEX($AD$306:$AD$369,1+$A$356+Assumptions!$B$83))),1,0)</f>
        <v>0</v>
      </c>
      <c r="AK356" s="16"/>
      <c r="AL356" s="16"/>
    </row>
    <row r="357" customFormat="false" ht="23.85" hidden="true" customHeight="false" outlineLevel="0" collapsed="false">
      <c r="A357" s="6" t="n">
        <f aca="false">ROW()-ROW($A$306)+Assumptions!$B$4</f>
        <v>51</v>
      </c>
      <c r="B357" s="18" t="n">
        <f aca="false">MOD(QUOTIENT($A$357,Assumptions!$B$78),2)</f>
        <v>1</v>
      </c>
      <c r="C357" s="18" t="n">
        <f aca="false">MOD(QUOTIENT($A$357,Assumptions!$B$79),2)</f>
        <v>1</v>
      </c>
      <c r="D357" s="18" t="n">
        <f aca="false">MOD(QUOTIENT($A$357,Assumptions!$B$80),2)</f>
        <v>0</v>
      </c>
      <c r="E357" s="18" t="n">
        <f aca="false">MOD(QUOTIENT($A$357,Assumptions!$B$81),2)</f>
        <v>0</v>
      </c>
      <c r="F357" s="18" t="n">
        <f aca="false">MOD(QUOTIENT($A$357,Assumptions!$B$82),2)</f>
        <v>1</v>
      </c>
      <c r="G357" s="18" t="n">
        <f aca="false">MOD(QUOTIENT($A$357,Assumptions!$B$83),2)</f>
        <v>1</v>
      </c>
      <c r="H357" s="18" t="n">
        <f aca="false">IF($B$357=1,MIN(Assumptions!$B$66,MAX(Assumptions!$B$4,Assumptions!$B$25-(Assumptions!$B$4))),Assumptions!$B$4)</f>
        <v>300000000</v>
      </c>
      <c r="I357" s="18" t="n">
        <f aca="false">IF($C$357=1,MIN(Assumptions!$B$61,MAX(Assumptions!$B$4,Assumptions!$B$25-($H$357))),Assumptions!$B$4)</f>
        <v>100000000</v>
      </c>
      <c r="J357" s="18" t="n">
        <f aca="false">IF($D$357=1,MIN(Assumptions!$B$56,MAX(Assumptions!$B$4,Assumptions!$B$25-($H$357+$I$357))),Assumptions!$B$4)</f>
        <v>0</v>
      </c>
      <c r="K357" s="18" t="n">
        <f aca="false">IF($E$357=1,MIN(Assumptions!$B$51,MAX(Assumptions!$B$4,Assumptions!$B$25-($H$357+$I$357+$J$357))),Assumptions!$B$4)</f>
        <v>0</v>
      </c>
      <c r="L357" s="18" t="n">
        <f aca="false">IF($F$357=1,MIN(Assumptions!$B$46,MAX(Assumptions!$B$4,Assumptions!$B$25-($H$357+$I$357+$J$357+$K$357))),Assumptions!$B$4)</f>
        <v>15000000</v>
      </c>
      <c r="M357" s="18" t="n">
        <f aca="false">IF($G$357=1,MIN(Assumptions!$B$41,MAX(Assumptions!$B$4,Assumptions!$B$25-($H$357+$I$357+$J$357+$K$357+$L$357))),Assumptions!$B$4)</f>
        <v>5000000</v>
      </c>
      <c r="N357" s="18" t="n">
        <f aca="false">MAX(Assumptions!$B$4,Assumptions!$B$25-($H$357+$I$357+$J$357+$K$357+$L$357+$M$357))</f>
        <v>780000000</v>
      </c>
      <c r="O357" s="18" t="n">
        <f aca="false">$J$112+$O$112+Assumptions!$B$20+IF($B$357=0,$AI$112,Assumptions!$B$4)+IF($C$357=0,$AF$112,Assumptions!$B$4)+IF($D$357=0,$AC$112,Assumptions!$B$4)+IF($E$357=0,$Z$112,Assumptions!$B$4)+IF($F$357=0,$W$112,Assumptions!$B$4)+IF($G$357=0,$T$112,Assumptions!$B$4)</f>
        <v>14680512.8289884</v>
      </c>
      <c r="P357" s="18" t="n">
        <f aca="false">IF(($N$357+Assumptions!$B$14*Assumptions!$B$13)&gt;($C$6*Assumptions!$B$7/Assumptions!$B$11),($C$6*Assumptions!$B$7/Assumptions!$B$11)*($O$357+Assumptions!$B$14)/($N$357+Assumptions!$B$14*Assumptions!$B$13-($C$6*Assumptions!$B$7/Assumptions!$B$11)),NA())</f>
        <v>2232846.43264831</v>
      </c>
      <c r="Q357" s="18" t="n">
        <f aca="false">IFERROR(($N$357+Assumptions!$B$14*Assumptions!$B$13)/($O$357+Assumptions!$B$14+$P$357),NA())</f>
        <v>40.307295066976</v>
      </c>
      <c r="R357" s="18" t="n">
        <f aca="false">AND(ISNUMBER($P$357),$P$357&gt;Assumptions!$B$4,$Q$357&gt;Assumptions!$B$13)</f>
        <v>1</v>
      </c>
      <c r="S357" s="18" t="n">
        <f aca="false">IF($N$357&gt;($C$6*Assumptions!$B$7/Assumptions!$B$11),($C$6*Assumptions!$B$7/Assumptions!$B$11)*$O$357/($N$357-($C$6*Assumptions!$B$7/Assumptions!$B$11)),NA())</f>
        <v>1914849.49943327</v>
      </c>
      <c r="T357" s="18" t="n">
        <f aca="false">IFERROR($N$357/($O$357+$S$357),NA())</f>
        <v>47.0010828666363</v>
      </c>
      <c r="U357" s="18" t="n">
        <f aca="false">AND(ISNUMBER($S$357),$S$357&gt;Assumptions!$B$4,$T$357&lt;=Assumptions!$B$13)</f>
        <v>0</v>
      </c>
      <c r="V357" s="18" t="n">
        <f aca="false">IF($R$357,$P$357,IF($U$357,$S$357,NA()))</f>
        <v>2232846.43264831</v>
      </c>
      <c r="W357" s="18" t="n">
        <f aca="false">IF($R$357,$Q$357,IF($U$357,$T$357,NA()))</f>
        <v>40.307295066976</v>
      </c>
      <c r="X357" s="18" t="n">
        <f aca="false">$R$357</f>
        <v>1</v>
      </c>
      <c r="Y357" s="18" t="n">
        <f aca="false">IF($B$357=1,$H$357,$AI$112*$W$357)</f>
        <v>300000000</v>
      </c>
      <c r="Z357" s="18" t="n">
        <f aca="false">IF($C$357=1,$I$357,$AF$112*$W$357)</f>
        <v>100000000</v>
      </c>
      <c r="AA357" s="18" t="n">
        <f aca="false">IF($D$357=1,$J$357,$AC$112*$W$357)</f>
        <v>96737508.1607423</v>
      </c>
      <c r="AB357" s="18" t="n">
        <f aca="false">IF($E$357=1,$K$357,$Z$112*$W$357)</f>
        <v>120921885.200928</v>
      </c>
      <c r="AC357" s="18" t="n">
        <f aca="false">IF($F$357=1,$L$357,$W$112*$W$357)</f>
        <v>15000000</v>
      </c>
      <c r="AD357" s="18" t="n">
        <f aca="false">IF($G$357=1,$M$357,$T$112*$W$357)</f>
        <v>5000000</v>
      </c>
      <c r="AE357" s="18" t="n">
        <f aca="false">($C$6*Assumptions!$B$7/Assumptions!$B$11)</f>
        <v>90000000</v>
      </c>
      <c r="AF357" s="18" t="n">
        <f aca="false">($J$112+$O$112)*$W$357</f>
        <v>11306713.3681062</v>
      </c>
      <c r="AG357" s="18" t="n">
        <f aca="false">Assumptions!$B$20*$W$357</f>
        <v>362765655.602784</v>
      </c>
      <c r="AH357" s="18" t="n">
        <f aca="false">IF($R$357,Assumptions!$B$14*($W$357-Assumptions!$B$13),Assumptions!$B$4)</f>
        <v>98268237.6674399</v>
      </c>
      <c r="AI357" s="18" t="n">
        <f aca="false">$Y$357+$Z$357+$AA$357+$AB$357+$AC$357+$AD$357+$AE$357+$AF$357+$AG$357+$AH$357</f>
        <v>1200000000</v>
      </c>
      <c r="AJ357" s="18" t="n">
        <f aca="false">IF(AND(ISNUMBER($V$357),($C$6*Assumptions!$B$7/Assumptions!$B$11)&gt;=Assumptions!$B$67,IF($B$357=1,$Y$357&gt;=INDEX($Y$306:$Y$369,1+$A$357-Assumptions!$B$78),$Y$357&gt;INDEX($Y$306:$Y$369,1+$A$357+Assumptions!$B$78)),IF($C$357=1,$Z$357&gt;=INDEX($Z$306:$Z$369,1+$A$357-Assumptions!$B$79),$Z$357&gt;INDEX($Z$306:$Z$369,1+$A$357+Assumptions!$B$79)),IF($D$357=1,$AA$357&gt;=INDEX($AA$306:$AA$369,1+$A$357-Assumptions!$B$80),$AA$357&gt;INDEX($AA$306:$AA$369,1+$A$357+Assumptions!$B$80)),IF($E$357=1,$AB$357&gt;=INDEX($AB$306:$AB$369,1+$A$357-Assumptions!$B$81),$AB$357&gt;INDEX($AB$306:$AB$369,1+$A$357+Assumptions!$B$81)),IF($F$357=1,$AC$357&gt;=INDEX($AC$306:$AC$369,1+$A$357-Assumptions!$B$82),$AC$357&gt;INDEX($AC$306:$AC$369,1+$A$357+Assumptions!$B$82)),IF($G$357=1,$AD$357&gt;=INDEX($AD$306:$AD$369,1+$A$357-Assumptions!$B$83),$AD$357&gt;INDEX($AD$306:$AD$369,1+$A$357+Assumptions!$B$83))),1,0)</f>
        <v>0</v>
      </c>
      <c r="AK357" s="16"/>
      <c r="AL357" s="16"/>
    </row>
    <row r="358" customFormat="false" ht="23.85" hidden="true" customHeight="false" outlineLevel="0" collapsed="false">
      <c r="A358" s="6" t="n">
        <f aca="false">ROW()-ROW($A$306)+Assumptions!$B$4</f>
        <v>52</v>
      </c>
      <c r="B358" s="18" t="n">
        <f aca="false">MOD(QUOTIENT($A$358,Assumptions!$B$78),2)</f>
        <v>1</v>
      </c>
      <c r="C358" s="18" t="n">
        <f aca="false">MOD(QUOTIENT($A$358,Assumptions!$B$79),2)</f>
        <v>1</v>
      </c>
      <c r="D358" s="18" t="n">
        <f aca="false">MOD(QUOTIENT($A$358,Assumptions!$B$80),2)</f>
        <v>0</v>
      </c>
      <c r="E358" s="18" t="n">
        <f aca="false">MOD(QUOTIENT($A$358,Assumptions!$B$81),2)</f>
        <v>1</v>
      </c>
      <c r="F358" s="18" t="n">
        <f aca="false">MOD(QUOTIENT($A$358,Assumptions!$B$82),2)</f>
        <v>0</v>
      </c>
      <c r="G358" s="18" t="n">
        <f aca="false">MOD(QUOTIENT($A$358,Assumptions!$B$83),2)</f>
        <v>0</v>
      </c>
      <c r="H358" s="18" t="n">
        <f aca="false">IF($B$358=1,MIN(Assumptions!$B$66,MAX(Assumptions!$B$4,Assumptions!$B$25-(Assumptions!$B$4))),Assumptions!$B$4)</f>
        <v>300000000</v>
      </c>
      <c r="I358" s="18" t="n">
        <f aca="false">IF($C$358=1,MIN(Assumptions!$B$61,MAX(Assumptions!$B$4,Assumptions!$B$25-($H$358))),Assumptions!$B$4)</f>
        <v>100000000</v>
      </c>
      <c r="J358" s="18" t="n">
        <f aca="false">IF($D$358=1,MIN(Assumptions!$B$56,MAX(Assumptions!$B$4,Assumptions!$B$25-($H$358+$I$358))),Assumptions!$B$4)</f>
        <v>0</v>
      </c>
      <c r="K358" s="18" t="n">
        <f aca="false">IF($E$358=1,MIN(Assumptions!$B$51,MAX(Assumptions!$B$4,Assumptions!$B$25-($H$358+$I$358+$J$358))),Assumptions!$B$4)</f>
        <v>30000000</v>
      </c>
      <c r="L358" s="18" t="n">
        <f aca="false">IF($F$358=1,MIN(Assumptions!$B$46,MAX(Assumptions!$B$4,Assumptions!$B$25-($H$358+$I$358+$J$358+$K$358))),Assumptions!$B$4)</f>
        <v>0</v>
      </c>
      <c r="M358" s="18" t="n">
        <f aca="false">IF($G$358=1,MIN(Assumptions!$B$41,MAX(Assumptions!$B$4,Assumptions!$B$25-($H$358+$I$358+$J$358+$K$358+$L$358))),Assumptions!$B$4)</f>
        <v>0</v>
      </c>
      <c r="N358" s="18" t="n">
        <f aca="false">MAX(Assumptions!$B$4,Assumptions!$B$25-($H$358+$I$358+$J$358+$K$358+$L$358+$M$358))</f>
        <v>770000000</v>
      </c>
      <c r="O358" s="18" t="n">
        <f aca="false">$J$112+$O$112+Assumptions!$B$20+IF($B$358=0,$AI$112,Assumptions!$B$4)+IF($C$358=0,$AF$112,Assumptions!$B$4)+IF($D$358=0,$AC$112,Assumptions!$B$4)+IF($E$358=0,$Z$112,Assumptions!$B$4)+IF($F$358=0,$W$112,Assumptions!$B$4)+IF($G$358=0,$T$112,Assumptions!$B$4)</f>
        <v>21680512.8289884</v>
      </c>
      <c r="P358" s="18" t="n">
        <f aca="false">IF(($N$358+Assumptions!$B$14*Assumptions!$B$13)&gt;($C$6*Assumptions!$B$7/Assumptions!$B$11),($C$6*Assumptions!$B$7/Assumptions!$B$11)*($O$358+Assumptions!$B$14)/($N$358+Assumptions!$B$14*Assumptions!$B$13-($C$6*Assumptions!$B$7/Assumptions!$B$11)),NA())</f>
        <v>3188639.05437209</v>
      </c>
      <c r="Q358" s="18" t="n">
        <f aca="false">IFERROR(($N$358+Assumptions!$B$14*Assumptions!$B$13)/($O$358+Assumptions!$B$14+$P$358),NA())</f>
        <v>28.2252078285866</v>
      </c>
      <c r="R358" s="18" t="n">
        <f aca="false">AND(ISNUMBER($P$358),$P$358&gt;Assumptions!$B$4,$Q$358&gt;Assumptions!$B$13)</f>
        <v>1</v>
      </c>
      <c r="S358" s="18" t="n">
        <f aca="false">IF($N$358&gt;($C$6*Assumptions!$B$7/Assumptions!$B$11),($C$6*Assumptions!$B$7/Assumptions!$B$11)*$O$358/($N$358-($C$6*Assumptions!$B$7/Assumptions!$B$11)),NA())</f>
        <v>2869479.63913081</v>
      </c>
      <c r="T358" s="18" t="n">
        <f aca="false">IFERROR($N$358/($O$358+$S$358),NA())</f>
        <v>31.3645717407013</v>
      </c>
      <c r="U358" s="18" t="n">
        <f aca="false">AND(ISNUMBER($S$358),$S$358&gt;Assumptions!$B$4,$T$358&lt;=Assumptions!$B$13)</f>
        <v>0</v>
      </c>
      <c r="V358" s="18" t="n">
        <f aca="false">IF($R$358,$P$358,IF($U$358,$S$358,NA()))</f>
        <v>3188639.05437209</v>
      </c>
      <c r="W358" s="18" t="n">
        <f aca="false">IF($R$358,$Q$358,IF($U$358,$T$358,NA()))</f>
        <v>28.2252078285866</v>
      </c>
      <c r="X358" s="18" t="n">
        <f aca="false">$R$358</f>
        <v>1</v>
      </c>
      <c r="Y358" s="18" t="n">
        <f aca="false">IF($B$358=1,$H$358,$AI$112*$W$358)</f>
        <v>300000000</v>
      </c>
      <c r="Z358" s="18" t="n">
        <f aca="false">IF($C$358=1,$I$358,$AF$112*$W$358)</f>
        <v>100000000</v>
      </c>
      <c r="AA358" s="18" t="n">
        <f aca="false">IF($D$358=1,$J$358,$AC$112*$W$358)</f>
        <v>67740498.7886077</v>
      </c>
      <c r="AB358" s="18" t="n">
        <f aca="false">IF($E$358=1,$K$358,$Z$112*$W$358)</f>
        <v>30000000</v>
      </c>
      <c r="AC358" s="18" t="n">
        <f aca="false">IF($F$358=1,$L$358,$W$112*$W$358)</f>
        <v>141126039.142933</v>
      </c>
      <c r="AD358" s="18" t="n">
        <f aca="false">IF($G$358=1,$M$358,$T$112*$W$358)</f>
        <v>141126039.142933</v>
      </c>
      <c r="AE358" s="18" t="n">
        <f aca="false">($C$6*Assumptions!$B$7/Assumptions!$B$11)</f>
        <v>90000000</v>
      </c>
      <c r="AF358" s="18" t="n">
        <f aca="false">($J$112+$O$112)*$W$358</f>
        <v>7917532.89678139</v>
      </c>
      <c r="AG358" s="18" t="n">
        <f aca="false">Assumptions!$B$20*$W$358</f>
        <v>254026870.457279</v>
      </c>
      <c r="AH358" s="18" t="n">
        <f aca="false">IF($R$358,Assumptions!$B$14*($W$358-Assumptions!$B$13),Assumptions!$B$4)</f>
        <v>68063019.5714664</v>
      </c>
      <c r="AI358" s="18" t="n">
        <f aca="false">$Y$358+$Z$358+$AA$358+$AB$358+$AC$358+$AD$358+$AE$358+$AF$358+$AG$358+$AH$358</f>
        <v>1200000000</v>
      </c>
      <c r="AJ358" s="18" t="n">
        <f aca="false">IF(AND(ISNUMBER($V$358),($C$6*Assumptions!$B$7/Assumptions!$B$11)&gt;=Assumptions!$B$67,IF($B$358=1,$Y$358&gt;=INDEX($Y$306:$Y$369,1+$A$358-Assumptions!$B$78),$Y$358&gt;INDEX($Y$306:$Y$369,1+$A$358+Assumptions!$B$78)),IF($C$358=1,$Z$358&gt;=INDEX($Z$306:$Z$369,1+$A$358-Assumptions!$B$79),$Z$358&gt;INDEX($Z$306:$Z$369,1+$A$358+Assumptions!$B$79)),IF($D$358=1,$AA$358&gt;=INDEX($AA$306:$AA$369,1+$A$358-Assumptions!$B$80),$AA$358&gt;INDEX($AA$306:$AA$369,1+$A$358+Assumptions!$B$80)),IF($E$358=1,$AB$358&gt;=INDEX($AB$306:$AB$369,1+$A$358-Assumptions!$B$81),$AB$358&gt;INDEX($AB$306:$AB$369,1+$A$358+Assumptions!$B$81)),IF($F$358=1,$AC$358&gt;=INDEX($AC$306:$AC$369,1+$A$358-Assumptions!$B$82),$AC$358&gt;INDEX($AC$306:$AC$369,1+$A$358+Assumptions!$B$82)),IF($G$358=1,$AD$358&gt;=INDEX($AD$306:$AD$369,1+$A$358-Assumptions!$B$83),$AD$358&gt;INDEX($AD$306:$AD$369,1+$A$358+Assumptions!$B$83))),1,0)</f>
        <v>0</v>
      </c>
      <c r="AK358" s="16"/>
      <c r="AL358" s="16"/>
    </row>
    <row r="359" customFormat="false" ht="23.85" hidden="true" customHeight="false" outlineLevel="0" collapsed="false">
      <c r="A359" s="6" t="n">
        <f aca="false">ROW()-ROW($A$306)+Assumptions!$B$4</f>
        <v>53</v>
      </c>
      <c r="B359" s="18" t="n">
        <f aca="false">MOD(QUOTIENT($A$359,Assumptions!$B$78),2)</f>
        <v>1</v>
      </c>
      <c r="C359" s="18" t="n">
        <f aca="false">MOD(QUOTIENT($A$359,Assumptions!$B$79),2)</f>
        <v>1</v>
      </c>
      <c r="D359" s="18" t="n">
        <f aca="false">MOD(QUOTIENT($A$359,Assumptions!$B$80),2)</f>
        <v>0</v>
      </c>
      <c r="E359" s="18" t="n">
        <f aca="false">MOD(QUOTIENT($A$359,Assumptions!$B$81),2)</f>
        <v>1</v>
      </c>
      <c r="F359" s="18" t="n">
        <f aca="false">MOD(QUOTIENT($A$359,Assumptions!$B$82),2)</f>
        <v>0</v>
      </c>
      <c r="G359" s="18" t="n">
        <f aca="false">MOD(QUOTIENT($A$359,Assumptions!$B$83),2)</f>
        <v>1</v>
      </c>
      <c r="H359" s="18" t="n">
        <f aca="false">IF($B$359=1,MIN(Assumptions!$B$66,MAX(Assumptions!$B$4,Assumptions!$B$25-(Assumptions!$B$4))),Assumptions!$B$4)</f>
        <v>300000000</v>
      </c>
      <c r="I359" s="18" t="n">
        <f aca="false">IF($C$359=1,MIN(Assumptions!$B$61,MAX(Assumptions!$B$4,Assumptions!$B$25-($H$359))),Assumptions!$B$4)</f>
        <v>100000000</v>
      </c>
      <c r="J359" s="18" t="n">
        <f aca="false">IF($D$359=1,MIN(Assumptions!$B$56,MAX(Assumptions!$B$4,Assumptions!$B$25-($H$359+$I$359))),Assumptions!$B$4)</f>
        <v>0</v>
      </c>
      <c r="K359" s="18" t="n">
        <f aca="false">IF($E$359=1,MIN(Assumptions!$B$51,MAX(Assumptions!$B$4,Assumptions!$B$25-($H$359+$I$359+$J$359))),Assumptions!$B$4)</f>
        <v>30000000</v>
      </c>
      <c r="L359" s="18" t="n">
        <f aca="false">IF($F$359=1,MIN(Assumptions!$B$46,MAX(Assumptions!$B$4,Assumptions!$B$25-($H$359+$I$359+$J$359+$K$359))),Assumptions!$B$4)</f>
        <v>0</v>
      </c>
      <c r="M359" s="18" t="n">
        <f aca="false">IF($G$359=1,MIN(Assumptions!$B$41,MAX(Assumptions!$B$4,Assumptions!$B$25-($H$359+$I$359+$J$359+$K$359+$L$359))),Assumptions!$B$4)</f>
        <v>5000000</v>
      </c>
      <c r="N359" s="18" t="n">
        <f aca="false">MAX(Assumptions!$B$4,Assumptions!$B$25-($H$359+$I$359+$J$359+$K$359+$L$359+$M$359))</f>
        <v>765000000</v>
      </c>
      <c r="O359" s="18" t="n">
        <f aca="false">$J$112+$O$112+Assumptions!$B$20+IF($B$359=0,$AI$112,Assumptions!$B$4)+IF($C$359=0,$AF$112,Assumptions!$B$4)+IF($D$359=0,$AC$112,Assumptions!$B$4)+IF($E$359=0,$Z$112,Assumptions!$B$4)+IF($F$359=0,$W$112,Assumptions!$B$4)+IF($G$359=0,$T$112,Assumptions!$B$4)</f>
        <v>16680512.8289884</v>
      </c>
      <c r="P359" s="18" t="n">
        <f aca="false">IF(($N$359+Assumptions!$B$14*Assumptions!$B$13)&gt;($C$6*Assumptions!$B$7/Assumptions!$B$11),($C$6*Assumptions!$B$7/Assumptions!$B$11)*($O$359+Assumptions!$B$14)/($N$359+Assumptions!$B$14*Assumptions!$B$13-($C$6*Assumptions!$B$7/Assumptions!$B$11)),NA())</f>
        <v>2547964.80385085</v>
      </c>
      <c r="Q359" s="18" t="n">
        <f aca="false">IFERROR(($N$359+Assumptions!$B$14*Assumptions!$B$13)/($O$359+Assumptions!$B$14+$P$359),NA())</f>
        <v>35.3223089518266</v>
      </c>
      <c r="R359" s="18" t="n">
        <f aca="false">AND(ISNUMBER($P$359),$P$359&gt;Assumptions!$B$4,$Q$359&gt;Assumptions!$B$13)</f>
        <v>1</v>
      </c>
      <c r="S359" s="18" t="n">
        <f aca="false">IF($N$359&gt;($C$6*Assumptions!$B$7/Assumptions!$B$11),($C$6*Assumptions!$B$7/Assumptions!$B$11)*$O$359/($N$359-($C$6*Assumptions!$B$7/Assumptions!$B$11)),NA())</f>
        <v>2224068.37719845</v>
      </c>
      <c r="T359" s="18" t="n">
        <f aca="false">IFERROR($N$359/($O$359+$S$359),NA())</f>
        <v>40.4663817545793</v>
      </c>
      <c r="U359" s="18" t="n">
        <f aca="false">AND(ISNUMBER($S$359),$S$359&gt;Assumptions!$B$4,$T$359&lt;=Assumptions!$B$13)</f>
        <v>0</v>
      </c>
      <c r="V359" s="18" t="n">
        <f aca="false">IF($R$359,$P$359,IF($U$359,$S$359,NA()))</f>
        <v>2547964.80385085</v>
      </c>
      <c r="W359" s="18" t="n">
        <f aca="false">IF($R$359,$Q$359,IF($U$359,$T$359,NA()))</f>
        <v>35.3223089518266</v>
      </c>
      <c r="X359" s="18" t="n">
        <f aca="false">$R$359</f>
        <v>1</v>
      </c>
      <c r="Y359" s="18" t="n">
        <f aca="false">IF($B$359=1,$H$359,$AI$112*$W$359)</f>
        <v>300000000</v>
      </c>
      <c r="Z359" s="18" t="n">
        <f aca="false">IF($C$359=1,$I$359,$AF$112*$W$359)</f>
        <v>100000000</v>
      </c>
      <c r="AA359" s="18" t="n">
        <f aca="false">IF($D$359=1,$J$359,$AC$112*$W$359)</f>
        <v>84773541.4843838</v>
      </c>
      <c r="AB359" s="18" t="n">
        <f aca="false">IF($E$359=1,$K$359,$Z$112*$W$359)</f>
        <v>30000000</v>
      </c>
      <c r="AC359" s="18" t="n">
        <f aca="false">IF($F$359=1,$L$359,$W$112*$W$359)</f>
        <v>176611544.759133</v>
      </c>
      <c r="AD359" s="18" t="n">
        <f aca="false">IF($G$359=1,$M$359,$T$112*$W$359)</f>
        <v>5000000</v>
      </c>
      <c r="AE359" s="18" t="n">
        <f aca="false">($C$6*Assumptions!$B$7/Assumptions!$B$11)</f>
        <v>90000000</v>
      </c>
      <c r="AF359" s="18" t="n">
        <f aca="false">($J$112+$O$112)*$W$359</f>
        <v>9908360.81047795</v>
      </c>
      <c r="AG359" s="18" t="n">
        <f aca="false">Assumptions!$B$20*$W$359</f>
        <v>317900780.566439</v>
      </c>
      <c r="AH359" s="18" t="n">
        <f aca="false">IF($R$359,Assumptions!$B$14*($W$359-Assumptions!$B$13),Assumptions!$B$4)</f>
        <v>85805772.3795664</v>
      </c>
      <c r="AI359" s="18" t="n">
        <f aca="false">$Y$359+$Z$359+$AA$359+$AB$359+$AC$359+$AD$359+$AE$359+$AF$359+$AG$359+$AH$359</f>
        <v>1200000000</v>
      </c>
      <c r="AJ359" s="18" t="n">
        <f aca="false">IF(AND(ISNUMBER($V$359),($C$6*Assumptions!$B$7/Assumptions!$B$11)&gt;=Assumptions!$B$67,IF($B$359=1,$Y$359&gt;=INDEX($Y$306:$Y$369,1+$A$359-Assumptions!$B$78),$Y$359&gt;INDEX($Y$306:$Y$369,1+$A$359+Assumptions!$B$78)),IF($C$359=1,$Z$359&gt;=INDEX($Z$306:$Z$369,1+$A$359-Assumptions!$B$79),$Z$359&gt;INDEX($Z$306:$Z$369,1+$A$359+Assumptions!$B$79)),IF($D$359=1,$AA$359&gt;=INDEX($AA$306:$AA$369,1+$A$359-Assumptions!$B$80),$AA$359&gt;INDEX($AA$306:$AA$369,1+$A$359+Assumptions!$B$80)),IF($E$359=1,$AB$359&gt;=INDEX($AB$306:$AB$369,1+$A$359-Assumptions!$B$81),$AB$359&gt;INDEX($AB$306:$AB$369,1+$A$359+Assumptions!$B$81)),IF($F$359=1,$AC$359&gt;=INDEX($AC$306:$AC$369,1+$A$359-Assumptions!$B$82),$AC$359&gt;INDEX($AC$306:$AC$369,1+$A$359+Assumptions!$B$82)),IF($G$359=1,$AD$359&gt;=INDEX($AD$306:$AD$369,1+$A$359-Assumptions!$B$83),$AD$359&gt;INDEX($AD$306:$AD$369,1+$A$359+Assumptions!$B$83))),1,0)</f>
        <v>0</v>
      </c>
      <c r="AK359" s="16"/>
      <c r="AL359" s="16"/>
    </row>
    <row r="360" customFormat="false" ht="23.85" hidden="true" customHeight="false" outlineLevel="0" collapsed="false">
      <c r="A360" s="6" t="n">
        <f aca="false">ROW()-ROW($A$306)+Assumptions!$B$4</f>
        <v>54</v>
      </c>
      <c r="B360" s="18" t="n">
        <f aca="false">MOD(QUOTIENT($A$360,Assumptions!$B$78),2)</f>
        <v>1</v>
      </c>
      <c r="C360" s="18" t="n">
        <f aca="false">MOD(QUOTIENT($A$360,Assumptions!$B$79),2)</f>
        <v>1</v>
      </c>
      <c r="D360" s="18" t="n">
        <f aca="false">MOD(QUOTIENT($A$360,Assumptions!$B$80),2)</f>
        <v>0</v>
      </c>
      <c r="E360" s="18" t="n">
        <f aca="false">MOD(QUOTIENT($A$360,Assumptions!$B$81),2)</f>
        <v>1</v>
      </c>
      <c r="F360" s="18" t="n">
        <f aca="false">MOD(QUOTIENT($A$360,Assumptions!$B$82),2)</f>
        <v>1</v>
      </c>
      <c r="G360" s="18" t="n">
        <f aca="false">MOD(QUOTIENT($A$360,Assumptions!$B$83),2)</f>
        <v>0</v>
      </c>
      <c r="H360" s="18" t="n">
        <f aca="false">IF($B$360=1,MIN(Assumptions!$B$66,MAX(Assumptions!$B$4,Assumptions!$B$25-(Assumptions!$B$4))),Assumptions!$B$4)</f>
        <v>300000000</v>
      </c>
      <c r="I360" s="18" t="n">
        <f aca="false">IF($C$360=1,MIN(Assumptions!$B$61,MAX(Assumptions!$B$4,Assumptions!$B$25-($H$360))),Assumptions!$B$4)</f>
        <v>100000000</v>
      </c>
      <c r="J360" s="18" t="n">
        <f aca="false">IF($D$360=1,MIN(Assumptions!$B$56,MAX(Assumptions!$B$4,Assumptions!$B$25-($H$360+$I$360))),Assumptions!$B$4)</f>
        <v>0</v>
      </c>
      <c r="K360" s="18" t="n">
        <f aca="false">IF($E$360=1,MIN(Assumptions!$B$51,MAX(Assumptions!$B$4,Assumptions!$B$25-($H$360+$I$360+$J$360))),Assumptions!$B$4)</f>
        <v>30000000</v>
      </c>
      <c r="L360" s="18" t="n">
        <f aca="false">IF($F$360=1,MIN(Assumptions!$B$46,MAX(Assumptions!$B$4,Assumptions!$B$25-($H$360+$I$360+$J$360+$K$360))),Assumptions!$B$4)</f>
        <v>15000000</v>
      </c>
      <c r="M360" s="18" t="n">
        <f aca="false">IF($G$360=1,MIN(Assumptions!$B$41,MAX(Assumptions!$B$4,Assumptions!$B$25-($H$360+$I$360+$J$360+$K$360+$L$360))),Assumptions!$B$4)</f>
        <v>0</v>
      </c>
      <c r="N360" s="18" t="n">
        <f aca="false">MAX(Assumptions!$B$4,Assumptions!$B$25-($H$360+$I$360+$J$360+$K$360+$L$360+$M$360))</f>
        <v>755000000</v>
      </c>
      <c r="O360" s="18" t="n">
        <f aca="false">$J$112+$O$112+Assumptions!$B$20+IF($B$360=0,$AI$112,Assumptions!$B$4)+IF($C$360=0,$AF$112,Assumptions!$B$4)+IF($D$360=0,$AC$112,Assumptions!$B$4)+IF($E$360=0,$Z$112,Assumptions!$B$4)+IF($F$360=0,$W$112,Assumptions!$B$4)+IF($G$360=0,$T$112,Assumptions!$B$4)</f>
        <v>16680512.8289884</v>
      </c>
      <c r="P360" s="18" t="n">
        <f aca="false">IF(($N$360+Assumptions!$B$14*Assumptions!$B$13)&gt;($C$6*Assumptions!$B$7/Assumptions!$B$11),($C$6*Assumptions!$B$7/Assumptions!$B$11)*($O$360+Assumptions!$B$14)/($N$360+Assumptions!$B$14*Assumptions!$B$13-($C$6*Assumptions!$B$7/Assumptions!$B$11)),NA())</f>
        <v>2586136.56121191</v>
      </c>
      <c r="Q360" s="18" t="n">
        <f aca="false">IFERROR(($N$360+Assumptions!$B$14*Assumptions!$B$13)/($O$360+Assumptions!$B$14+$P$360),NA())</f>
        <v>34.8009464580727</v>
      </c>
      <c r="R360" s="18" t="n">
        <f aca="false">AND(ISNUMBER($P$360),$P$360&gt;Assumptions!$B$4,$Q$360&gt;Assumptions!$B$13)</f>
        <v>1</v>
      </c>
      <c r="S360" s="18" t="n">
        <f aca="false">IF($N$360&gt;($C$6*Assumptions!$B$7/Assumptions!$B$11),($C$6*Assumptions!$B$7/Assumptions!$B$11)*$O$360/($N$360-($C$6*Assumptions!$B$7/Assumptions!$B$11)),NA())</f>
        <v>2257513.01444955</v>
      </c>
      <c r="T360" s="18" t="n">
        <f aca="false">IFERROR($N$360/($O$360+$S$360),NA())</f>
        <v>39.8668798026596</v>
      </c>
      <c r="U360" s="18" t="n">
        <f aca="false">AND(ISNUMBER($S$360),$S$360&gt;Assumptions!$B$4,$T$360&lt;=Assumptions!$B$13)</f>
        <v>0</v>
      </c>
      <c r="V360" s="18" t="n">
        <f aca="false">IF($R$360,$P$360,IF($U$360,$S$360,NA()))</f>
        <v>2586136.56121191</v>
      </c>
      <c r="W360" s="18" t="n">
        <f aca="false">IF($R$360,$Q$360,IF($U$360,$T$360,NA()))</f>
        <v>34.8009464580727</v>
      </c>
      <c r="X360" s="18" t="n">
        <f aca="false">$R$360</f>
        <v>1</v>
      </c>
      <c r="Y360" s="18" t="n">
        <f aca="false">IF($B$360=1,$H$360,$AI$112*$W$360)</f>
        <v>300000000</v>
      </c>
      <c r="Z360" s="18" t="n">
        <f aca="false">IF($C$360=1,$I$360,$AF$112*$W$360)</f>
        <v>100000000</v>
      </c>
      <c r="AA360" s="18" t="n">
        <f aca="false">IF($D$360=1,$J$360,$AC$112*$W$360)</f>
        <v>83522271.4993744</v>
      </c>
      <c r="AB360" s="18" t="n">
        <f aca="false">IF($E$360=1,$K$360,$Z$112*$W$360)</f>
        <v>30000000</v>
      </c>
      <c r="AC360" s="18" t="n">
        <f aca="false">IF($F$360=1,$L$360,$W$112*$W$360)</f>
        <v>15000000</v>
      </c>
      <c r="AD360" s="18" t="n">
        <f aca="false">IF($G$360=1,$M$360,$T$112*$W$360)</f>
        <v>174004732.290363</v>
      </c>
      <c r="AE360" s="18" t="n">
        <f aca="false">($C$6*Assumptions!$B$7/Assumptions!$B$11)</f>
        <v>90000000</v>
      </c>
      <c r="AF360" s="18" t="n">
        <f aca="false">($J$112+$O$112)*$W$360</f>
        <v>9762111.94242662</v>
      </c>
      <c r="AG360" s="18" t="n">
        <f aca="false">Assumptions!$B$20*$W$360</f>
        <v>313208518.122654</v>
      </c>
      <c r="AH360" s="18" t="n">
        <f aca="false">IF($R$360,Assumptions!$B$14*($W$360-Assumptions!$B$13),Assumptions!$B$4)</f>
        <v>84502366.1451817</v>
      </c>
      <c r="AI360" s="18" t="n">
        <f aca="false">$Y$360+$Z$360+$AA$360+$AB$360+$AC$360+$AD$360+$AE$360+$AF$360+$AG$360+$AH$360</f>
        <v>1200000000</v>
      </c>
      <c r="AJ360" s="18" t="n">
        <f aca="false">IF(AND(ISNUMBER($V$360),($C$6*Assumptions!$B$7/Assumptions!$B$11)&gt;=Assumptions!$B$67,IF($B$360=1,$Y$360&gt;=INDEX($Y$306:$Y$369,1+$A$360-Assumptions!$B$78),$Y$360&gt;INDEX($Y$306:$Y$369,1+$A$360+Assumptions!$B$78)),IF($C$360=1,$Z$360&gt;=INDEX($Z$306:$Z$369,1+$A$360-Assumptions!$B$79),$Z$360&gt;INDEX($Z$306:$Z$369,1+$A$360+Assumptions!$B$79)),IF($D$360=1,$AA$360&gt;=INDEX($AA$306:$AA$369,1+$A$360-Assumptions!$B$80),$AA$360&gt;INDEX($AA$306:$AA$369,1+$A$360+Assumptions!$B$80)),IF($E$360=1,$AB$360&gt;=INDEX($AB$306:$AB$369,1+$A$360-Assumptions!$B$81),$AB$360&gt;INDEX($AB$306:$AB$369,1+$A$360+Assumptions!$B$81)),IF($F$360=1,$AC$360&gt;=INDEX($AC$306:$AC$369,1+$A$360-Assumptions!$B$82),$AC$360&gt;INDEX($AC$306:$AC$369,1+$A$360+Assumptions!$B$82)),IF($G$360=1,$AD$360&gt;=INDEX($AD$306:$AD$369,1+$A$360-Assumptions!$B$83),$AD$360&gt;INDEX($AD$306:$AD$369,1+$A$360+Assumptions!$B$83))),1,0)</f>
        <v>0</v>
      </c>
      <c r="AK360" s="16"/>
      <c r="AL360" s="16"/>
    </row>
    <row r="361" customFormat="false" ht="23.85" hidden="true" customHeight="false" outlineLevel="0" collapsed="false">
      <c r="A361" s="6" t="n">
        <f aca="false">ROW()-ROW($A$306)+Assumptions!$B$4</f>
        <v>55</v>
      </c>
      <c r="B361" s="18" t="n">
        <f aca="false">MOD(QUOTIENT($A$361,Assumptions!$B$78),2)</f>
        <v>1</v>
      </c>
      <c r="C361" s="18" t="n">
        <f aca="false">MOD(QUOTIENT($A$361,Assumptions!$B$79),2)</f>
        <v>1</v>
      </c>
      <c r="D361" s="18" t="n">
        <f aca="false">MOD(QUOTIENT($A$361,Assumptions!$B$80),2)</f>
        <v>0</v>
      </c>
      <c r="E361" s="18" t="n">
        <f aca="false">MOD(QUOTIENT($A$361,Assumptions!$B$81),2)</f>
        <v>1</v>
      </c>
      <c r="F361" s="18" t="n">
        <f aca="false">MOD(QUOTIENT($A$361,Assumptions!$B$82),2)</f>
        <v>1</v>
      </c>
      <c r="G361" s="18" t="n">
        <f aca="false">MOD(QUOTIENT($A$361,Assumptions!$B$83),2)</f>
        <v>1</v>
      </c>
      <c r="H361" s="18" t="n">
        <f aca="false">IF($B$361=1,MIN(Assumptions!$B$66,MAX(Assumptions!$B$4,Assumptions!$B$25-(Assumptions!$B$4))),Assumptions!$B$4)</f>
        <v>300000000</v>
      </c>
      <c r="I361" s="18" t="n">
        <f aca="false">IF($C$361=1,MIN(Assumptions!$B$61,MAX(Assumptions!$B$4,Assumptions!$B$25-($H$361))),Assumptions!$B$4)</f>
        <v>100000000</v>
      </c>
      <c r="J361" s="18" t="n">
        <f aca="false">IF($D$361=1,MIN(Assumptions!$B$56,MAX(Assumptions!$B$4,Assumptions!$B$25-($H$361+$I$361))),Assumptions!$B$4)</f>
        <v>0</v>
      </c>
      <c r="K361" s="18" t="n">
        <f aca="false">IF($E$361=1,MIN(Assumptions!$B$51,MAX(Assumptions!$B$4,Assumptions!$B$25-($H$361+$I$361+$J$361))),Assumptions!$B$4)</f>
        <v>30000000</v>
      </c>
      <c r="L361" s="18" t="n">
        <f aca="false">IF($F$361=1,MIN(Assumptions!$B$46,MAX(Assumptions!$B$4,Assumptions!$B$25-($H$361+$I$361+$J$361+$K$361))),Assumptions!$B$4)</f>
        <v>15000000</v>
      </c>
      <c r="M361" s="18" t="n">
        <f aca="false">IF($G$361=1,MIN(Assumptions!$B$41,MAX(Assumptions!$B$4,Assumptions!$B$25-($H$361+$I$361+$J$361+$K$361+$L$361))),Assumptions!$B$4)</f>
        <v>5000000</v>
      </c>
      <c r="N361" s="18" t="n">
        <f aca="false">MAX(Assumptions!$B$4,Assumptions!$B$25-($H$361+$I$361+$J$361+$K$361+$L$361+$M$361))</f>
        <v>750000000</v>
      </c>
      <c r="O361" s="18" t="n">
        <f aca="false">$J$112+$O$112+Assumptions!$B$20+IF($B$361=0,$AI$112,Assumptions!$B$4)+IF($C$361=0,$AF$112,Assumptions!$B$4)+IF($D$361=0,$AC$112,Assumptions!$B$4)+IF($E$361=0,$Z$112,Assumptions!$B$4)+IF($F$361=0,$W$112,Assumptions!$B$4)+IF($G$361=0,$T$112,Assumptions!$B$4)</f>
        <v>11680512.8289884</v>
      </c>
      <c r="P361" s="18" t="n">
        <f aca="false">IF(($N$361+Assumptions!$B$14*Assumptions!$B$13)&gt;($C$6*Assumptions!$B$7/Assumptions!$B$11),($C$6*Assumptions!$B$7/Assumptions!$B$11)*($O$361+Assumptions!$B$14)/($N$361+Assumptions!$B$14*Assumptions!$B$13-($C$6*Assumptions!$B$7/Assumptions!$B$11)),NA())</f>
        <v>1926409.28997578</v>
      </c>
      <c r="Q361" s="18" t="n">
        <f aca="false">IFERROR(($N$361+Assumptions!$B$14*Assumptions!$B$13)/($O$361+Assumptions!$B$14+$P$361),NA())</f>
        <v>46.7190438025409</v>
      </c>
      <c r="R361" s="18" t="n">
        <f aca="false">AND(ISNUMBER($P$361),$P$361&gt;Assumptions!$B$4,$Q$361&gt;Assumptions!$B$13)</f>
        <v>1</v>
      </c>
      <c r="S361" s="18" t="n">
        <f aca="false">IF($N$361&gt;($C$6*Assumptions!$B$7/Assumptions!$B$11),($C$6*Assumptions!$B$7/Assumptions!$B$11)*$O$361/($N$361-($C$6*Assumptions!$B$7/Assumptions!$B$11)),NA())</f>
        <v>1592797.20395296</v>
      </c>
      <c r="T361" s="18" t="n">
        <f aca="false">IFERROR($N$361/($O$361+$S$361),NA())</f>
        <v>56.5043684008489</v>
      </c>
      <c r="U361" s="18" t="n">
        <f aca="false">AND(ISNUMBER($S$361),$S$361&gt;Assumptions!$B$4,$T$361&lt;=Assumptions!$B$13)</f>
        <v>0</v>
      </c>
      <c r="V361" s="18" t="n">
        <f aca="false">IF($R$361,$P$361,IF($U$361,$S$361,NA()))</f>
        <v>1926409.28997578</v>
      </c>
      <c r="W361" s="18" t="n">
        <f aca="false">IF($R$361,$Q$361,IF($U$361,$T$361,NA()))</f>
        <v>46.7190438025409</v>
      </c>
      <c r="X361" s="18" t="n">
        <f aca="false">$R$361</f>
        <v>1</v>
      </c>
      <c r="Y361" s="18" t="n">
        <f aca="false">IF($B$361=1,$H$361,$AI$112*$W$361)</f>
        <v>300000000</v>
      </c>
      <c r="Z361" s="18" t="n">
        <f aca="false">IF($C$361=1,$I$361,$AF$112*$W$361)</f>
        <v>100000000</v>
      </c>
      <c r="AA361" s="18" t="n">
        <f aca="false">IF($D$361=1,$J$361,$AC$112*$W$361)</f>
        <v>112125705.126098</v>
      </c>
      <c r="AB361" s="18" t="n">
        <f aca="false">IF($E$361=1,$K$361,$Z$112*$W$361)</f>
        <v>30000000</v>
      </c>
      <c r="AC361" s="18" t="n">
        <f aca="false">IF($F$361=1,$L$361,$W$112*$W$361)</f>
        <v>15000000</v>
      </c>
      <c r="AD361" s="18" t="n">
        <f aca="false">IF($G$361=1,$M$361,$T$112*$W$361)</f>
        <v>5000000</v>
      </c>
      <c r="AE361" s="18" t="n">
        <f aca="false">($C$6*Assumptions!$B$7/Assumptions!$B$11)</f>
        <v>90000000</v>
      </c>
      <c r="AF361" s="18" t="n">
        <f aca="false">($J$112+$O$112)*$W$361</f>
        <v>13105291.1446821</v>
      </c>
      <c r="AG361" s="18" t="n">
        <f aca="false">Assumptions!$B$20*$W$361</f>
        <v>420471394.222868</v>
      </c>
      <c r="AH361" s="18" t="n">
        <f aca="false">IF($R$361,Assumptions!$B$14*($W$361-Assumptions!$B$13),Assumptions!$B$4)</f>
        <v>114297609.506352</v>
      </c>
      <c r="AI361" s="18" t="n">
        <f aca="false">$Y$361+$Z$361+$AA$361+$AB$361+$AC$361+$AD$361+$AE$361+$AF$361+$AG$361+$AH$361</f>
        <v>1200000000</v>
      </c>
      <c r="AJ361" s="18" t="n">
        <f aca="false">IF(AND(ISNUMBER($V$361),($C$6*Assumptions!$B$7/Assumptions!$B$11)&gt;=Assumptions!$B$67,IF($B$361=1,$Y$361&gt;=INDEX($Y$306:$Y$369,1+$A$361-Assumptions!$B$78),$Y$361&gt;INDEX($Y$306:$Y$369,1+$A$361+Assumptions!$B$78)),IF($C$361=1,$Z$361&gt;=INDEX($Z$306:$Z$369,1+$A$361-Assumptions!$B$79),$Z$361&gt;INDEX($Z$306:$Z$369,1+$A$361+Assumptions!$B$79)),IF($D$361=1,$AA$361&gt;=INDEX($AA$306:$AA$369,1+$A$361-Assumptions!$B$80),$AA$361&gt;INDEX($AA$306:$AA$369,1+$A$361+Assumptions!$B$80)),IF($E$361=1,$AB$361&gt;=INDEX($AB$306:$AB$369,1+$A$361-Assumptions!$B$81),$AB$361&gt;INDEX($AB$306:$AB$369,1+$A$361+Assumptions!$B$81)),IF($F$361=1,$AC$361&gt;=INDEX($AC$306:$AC$369,1+$A$361-Assumptions!$B$82),$AC$361&gt;INDEX($AC$306:$AC$369,1+$A$361+Assumptions!$B$82)),IF($G$361=1,$AD$361&gt;=INDEX($AD$306:$AD$369,1+$A$361-Assumptions!$B$83),$AD$361&gt;INDEX($AD$306:$AD$369,1+$A$361+Assumptions!$B$83))),1,0)</f>
        <v>0</v>
      </c>
      <c r="AK361" s="16"/>
      <c r="AL361" s="16"/>
    </row>
    <row r="362" customFormat="false" ht="23.85" hidden="true" customHeight="false" outlineLevel="0" collapsed="false">
      <c r="A362" s="6" t="n">
        <f aca="false">ROW()-ROW($A$306)+Assumptions!$B$4</f>
        <v>56</v>
      </c>
      <c r="B362" s="18" t="n">
        <f aca="false">MOD(QUOTIENT($A$362,Assumptions!$B$78),2)</f>
        <v>1</v>
      </c>
      <c r="C362" s="18" t="n">
        <f aca="false">MOD(QUOTIENT($A$362,Assumptions!$B$79),2)</f>
        <v>1</v>
      </c>
      <c r="D362" s="18" t="n">
        <f aca="false">MOD(QUOTIENT($A$362,Assumptions!$B$80),2)</f>
        <v>1</v>
      </c>
      <c r="E362" s="18" t="n">
        <f aca="false">MOD(QUOTIENT($A$362,Assumptions!$B$81),2)</f>
        <v>0</v>
      </c>
      <c r="F362" s="18" t="n">
        <f aca="false">MOD(QUOTIENT($A$362,Assumptions!$B$82),2)</f>
        <v>0</v>
      </c>
      <c r="G362" s="18" t="n">
        <f aca="false">MOD(QUOTIENT($A$362,Assumptions!$B$83),2)</f>
        <v>0</v>
      </c>
      <c r="H362" s="18" t="n">
        <f aca="false">IF($B$362=1,MIN(Assumptions!$B$66,MAX(Assumptions!$B$4,Assumptions!$B$25-(Assumptions!$B$4))),Assumptions!$B$4)</f>
        <v>300000000</v>
      </c>
      <c r="I362" s="18" t="n">
        <f aca="false">IF($C$362=1,MIN(Assumptions!$B$61,MAX(Assumptions!$B$4,Assumptions!$B$25-($H$362))),Assumptions!$B$4)</f>
        <v>100000000</v>
      </c>
      <c r="J362" s="18" t="n">
        <f aca="false">IF($D$362=1,MIN(Assumptions!$B$56,MAX(Assumptions!$B$4,Assumptions!$B$25-($H$362+$I$362))),Assumptions!$B$4)</f>
        <v>60000000</v>
      </c>
      <c r="K362" s="18" t="n">
        <f aca="false">IF($E$362=1,MIN(Assumptions!$B$51,MAX(Assumptions!$B$4,Assumptions!$B$25-($H$362+$I$362+$J$362))),Assumptions!$B$4)</f>
        <v>0</v>
      </c>
      <c r="L362" s="18" t="n">
        <f aca="false">IF($F$362=1,MIN(Assumptions!$B$46,MAX(Assumptions!$B$4,Assumptions!$B$25-($H$362+$I$362+$J$362+$K$362))),Assumptions!$B$4)</f>
        <v>0</v>
      </c>
      <c r="M362" s="18" t="n">
        <f aca="false">IF($G$362=1,MIN(Assumptions!$B$41,MAX(Assumptions!$B$4,Assumptions!$B$25-($H$362+$I$362+$J$362+$K$362+$L$362))),Assumptions!$B$4)</f>
        <v>0</v>
      </c>
      <c r="N362" s="18" t="n">
        <f aca="false">MAX(Assumptions!$B$4,Assumptions!$B$25-($H$362+$I$362+$J$362+$K$362+$L$362+$M$362))</f>
        <v>740000000</v>
      </c>
      <c r="O362" s="18" t="n">
        <f aca="false">$J$112+$O$112+Assumptions!$B$20+IF($B$362=0,$AI$112,Assumptions!$B$4)+IF($C$362=0,$AF$112,Assumptions!$B$4)+IF($D$362=0,$AC$112,Assumptions!$B$4)+IF($E$362=0,$Z$112,Assumptions!$B$4)+IF($F$362=0,$W$112,Assumptions!$B$4)+IF($G$362=0,$T$112,Assumptions!$B$4)</f>
        <v>22280512.8289884</v>
      </c>
      <c r="P362" s="18" t="n">
        <f aca="false">IF(($N$362+Assumptions!$B$14*Assumptions!$B$13)&gt;($C$6*Assumptions!$B$7/Assumptions!$B$11),($C$6*Assumptions!$B$7/Assumptions!$B$11)*($O$362+Assumptions!$B$14)/($N$362+Assumptions!$B$14*Assumptions!$B$13-($C$6*Assumptions!$B$7/Assumptions!$B$11)),NA())</f>
        <v>3418001.76951564</v>
      </c>
      <c r="Q362" s="18" t="n">
        <f aca="false">IFERROR(($N$362+Assumptions!$B$14*Assumptions!$B$13)/($O$362+Assumptions!$B$14+$P$362),NA())</f>
        <v>26.3311741973597</v>
      </c>
      <c r="R362" s="18" t="n">
        <f aca="false">AND(ISNUMBER($P$362),$P$362&gt;Assumptions!$B$4,$Q$362&gt;Assumptions!$B$13)</f>
        <v>1</v>
      </c>
      <c r="S362" s="18" t="n">
        <f aca="false">IF($N$362&gt;($C$6*Assumptions!$B$7/Assumptions!$B$11),($C$6*Assumptions!$B$7/Assumptions!$B$11)*$O$362/($N$362-($C$6*Assumptions!$B$7/Assumptions!$B$11)),NA())</f>
        <v>3084994.08401377</v>
      </c>
      <c r="T362" s="18" t="n">
        <f aca="false">IFERROR($N$362/($O$362+$S$362),NA())</f>
        <v>29.1734757179515</v>
      </c>
      <c r="U362" s="18" t="n">
        <f aca="false">AND(ISNUMBER($S$362),$S$362&gt;Assumptions!$B$4,$T$362&lt;=Assumptions!$B$13)</f>
        <v>0</v>
      </c>
      <c r="V362" s="18" t="n">
        <f aca="false">IF($R$362,$P$362,IF($U$362,$S$362,NA()))</f>
        <v>3418001.76951564</v>
      </c>
      <c r="W362" s="18" t="n">
        <f aca="false">IF($R$362,$Q$362,IF($U$362,$T$362,NA()))</f>
        <v>26.3311741973597</v>
      </c>
      <c r="X362" s="18" t="n">
        <f aca="false">$R$362</f>
        <v>1</v>
      </c>
      <c r="Y362" s="18" t="n">
        <f aca="false">IF($B$362=1,$H$362,$AI$112*$W$362)</f>
        <v>300000000</v>
      </c>
      <c r="Z362" s="18" t="n">
        <f aca="false">IF($C$362=1,$I$362,$AF$112*$W$362)</f>
        <v>100000000</v>
      </c>
      <c r="AA362" s="18" t="n">
        <f aca="false">IF($D$362=1,$J$362,$AC$112*$W$362)</f>
        <v>60000000</v>
      </c>
      <c r="AB362" s="18" t="n">
        <f aca="false">IF($E$362=1,$K$362,$Z$112*$W$362)</f>
        <v>78993522.5920792</v>
      </c>
      <c r="AC362" s="18" t="n">
        <f aca="false">IF($F$362=1,$L$362,$W$112*$W$362)</f>
        <v>131655870.986799</v>
      </c>
      <c r="AD362" s="18" t="n">
        <f aca="false">IF($G$362=1,$M$362,$T$112*$W$362)</f>
        <v>131655870.986799</v>
      </c>
      <c r="AE362" s="18" t="n">
        <f aca="false">($C$6*Assumptions!$B$7/Assumptions!$B$11)</f>
        <v>90000000</v>
      </c>
      <c r="AF362" s="18" t="n">
        <f aca="false">($J$112+$O$112)*$W$362</f>
        <v>7386232.16468684</v>
      </c>
      <c r="AG362" s="18" t="n">
        <f aca="false">Assumptions!$B$20*$W$362</f>
        <v>236980567.776237</v>
      </c>
      <c r="AH362" s="18" t="n">
        <f aca="false">IF($R$362,Assumptions!$B$14*($W$362-Assumptions!$B$13),Assumptions!$B$4)</f>
        <v>63327935.4933993</v>
      </c>
      <c r="AI362" s="18" t="n">
        <f aca="false">$Y$362+$Z$362+$AA$362+$AB$362+$AC$362+$AD$362+$AE$362+$AF$362+$AG$362+$AH$362</f>
        <v>1200000000</v>
      </c>
      <c r="AJ362" s="18" t="n">
        <f aca="false">IF(AND(ISNUMBER($V$362),($C$6*Assumptions!$B$7/Assumptions!$B$11)&gt;=Assumptions!$B$67,IF($B$362=1,$Y$362&gt;=INDEX($Y$306:$Y$369,1+$A$362-Assumptions!$B$78),$Y$362&gt;INDEX($Y$306:$Y$369,1+$A$362+Assumptions!$B$78)),IF($C$362=1,$Z$362&gt;=INDEX($Z$306:$Z$369,1+$A$362-Assumptions!$B$79),$Z$362&gt;INDEX($Z$306:$Z$369,1+$A$362+Assumptions!$B$79)),IF($D$362=1,$AA$362&gt;=INDEX($AA$306:$AA$369,1+$A$362-Assumptions!$B$80),$AA$362&gt;INDEX($AA$306:$AA$369,1+$A$362+Assumptions!$B$80)),IF($E$362=1,$AB$362&gt;=INDEX($AB$306:$AB$369,1+$A$362-Assumptions!$B$81),$AB$362&gt;INDEX($AB$306:$AB$369,1+$A$362+Assumptions!$B$81)),IF($F$362=1,$AC$362&gt;=INDEX($AC$306:$AC$369,1+$A$362-Assumptions!$B$82),$AC$362&gt;INDEX($AC$306:$AC$369,1+$A$362+Assumptions!$B$82)),IF($G$362=1,$AD$362&gt;=INDEX($AD$306:$AD$369,1+$A$362-Assumptions!$B$83),$AD$362&gt;INDEX($AD$306:$AD$369,1+$A$362+Assumptions!$B$83))),1,0)</f>
        <v>0</v>
      </c>
      <c r="AK362" s="16"/>
      <c r="AL362" s="16"/>
    </row>
    <row r="363" customFormat="false" ht="23.85" hidden="true" customHeight="false" outlineLevel="0" collapsed="false">
      <c r="A363" s="6" t="n">
        <f aca="false">ROW()-ROW($A$306)+Assumptions!$B$4</f>
        <v>57</v>
      </c>
      <c r="B363" s="18" t="n">
        <f aca="false">MOD(QUOTIENT($A$363,Assumptions!$B$78),2)</f>
        <v>1</v>
      </c>
      <c r="C363" s="18" t="n">
        <f aca="false">MOD(QUOTIENT($A$363,Assumptions!$B$79),2)</f>
        <v>1</v>
      </c>
      <c r="D363" s="18" t="n">
        <f aca="false">MOD(QUOTIENT($A$363,Assumptions!$B$80),2)</f>
        <v>1</v>
      </c>
      <c r="E363" s="18" t="n">
        <f aca="false">MOD(QUOTIENT($A$363,Assumptions!$B$81),2)</f>
        <v>0</v>
      </c>
      <c r="F363" s="18" t="n">
        <f aca="false">MOD(QUOTIENT($A$363,Assumptions!$B$82),2)</f>
        <v>0</v>
      </c>
      <c r="G363" s="18" t="n">
        <f aca="false">MOD(QUOTIENT($A$363,Assumptions!$B$83),2)</f>
        <v>1</v>
      </c>
      <c r="H363" s="18" t="n">
        <f aca="false">IF($B$363=1,MIN(Assumptions!$B$66,MAX(Assumptions!$B$4,Assumptions!$B$25-(Assumptions!$B$4))),Assumptions!$B$4)</f>
        <v>300000000</v>
      </c>
      <c r="I363" s="18" t="n">
        <f aca="false">IF($C$363=1,MIN(Assumptions!$B$61,MAX(Assumptions!$B$4,Assumptions!$B$25-($H$363))),Assumptions!$B$4)</f>
        <v>100000000</v>
      </c>
      <c r="J363" s="18" t="n">
        <f aca="false">IF($D$363=1,MIN(Assumptions!$B$56,MAX(Assumptions!$B$4,Assumptions!$B$25-($H$363+$I$363))),Assumptions!$B$4)</f>
        <v>60000000</v>
      </c>
      <c r="K363" s="18" t="n">
        <f aca="false">IF($E$363=1,MIN(Assumptions!$B$51,MAX(Assumptions!$B$4,Assumptions!$B$25-($H$363+$I$363+$J$363))),Assumptions!$B$4)</f>
        <v>0</v>
      </c>
      <c r="L363" s="18" t="n">
        <f aca="false">IF($F$363=1,MIN(Assumptions!$B$46,MAX(Assumptions!$B$4,Assumptions!$B$25-($H$363+$I$363+$J$363+$K$363))),Assumptions!$B$4)</f>
        <v>0</v>
      </c>
      <c r="M363" s="18" t="n">
        <f aca="false">IF($G$363=1,MIN(Assumptions!$B$41,MAX(Assumptions!$B$4,Assumptions!$B$25-($H$363+$I$363+$J$363+$K$363+$L$363))),Assumptions!$B$4)</f>
        <v>5000000</v>
      </c>
      <c r="N363" s="18" t="n">
        <f aca="false">MAX(Assumptions!$B$4,Assumptions!$B$25-($H$363+$I$363+$J$363+$K$363+$L$363+$M$363))</f>
        <v>735000000</v>
      </c>
      <c r="O363" s="18" t="n">
        <f aca="false">$J$112+$O$112+Assumptions!$B$20+IF($B$363=0,$AI$112,Assumptions!$B$4)+IF($C$363=0,$AF$112,Assumptions!$B$4)+IF($D$363=0,$AC$112,Assumptions!$B$4)+IF($E$363=0,$Z$112,Assumptions!$B$4)+IF($F$363=0,$W$112,Assumptions!$B$4)+IF($G$363=0,$T$112,Assumptions!$B$4)</f>
        <v>17280512.8289884</v>
      </c>
      <c r="P363" s="18" t="n">
        <f aca="false">IF(($N$363+Assumptions!$B$14*Assumptions!$B$13)&gt;($C$6*Assumptions!$B$7/Assumptions!$B$11),($C$6*Assumptions!$B$7/Assumptions!$B$11)*($O$363+Assumptions!$B$14)/($N$363+Assumptions!$B$14*Assumptions!$B$13-($C$6*Assumptions!$B$7/Assumptions!$B$11)),NA())</f>
        <v>2749414.91059298</v>
      </c>
      <c r="Q363" s="18" t="n">
        <f aca="false">IFERROR(($N$363+Assumptions!$B$14*Assumptions!$B$13)/($O$363+Assumptions!$B$14+$P$363),NA())</f>
        <v>32.734237256533</v>
      </c>
      <c r="R363" s="18" t="n">
        <f aca="false">AND(ISNUMBER($P$363),$P$363&gt;Assumptions!$B$4,$Q$363&gt;Assumptions!$B$13)</f>
        <v>1</v>
      </c>
      <c r="S363" s="18" t="n">
        <f aca="false">IF($N$363&gt;($C$6*Assumptions!$B$7/Assumptions!$B$11),($C$6*Assumptions!$B$7/Assumptions!$B$11)*$O$363/($N$363-($C$6*Assumptions!$B$7/Assumptions!$B$11)),NA())</f>
        <v>2411234.34823093</v>
      </c>
      <c r="T363" s="18" t="n">
        <f aca="false">IFERROR($N$363/($O$363+$S$363),NA())</f>
        <v>37.3252811639942</v>
      </c>
      <c r="U363" s="18" t="n">
        <f aca="false">AND(ISNUMBER($S$363),$S$363&gt;Assumptions!$B$4,$T$363&lt;=Assumptions!$B$13)</f>
        <v>0</v>
      </c>
      <c r="V363" s="18" t="n">
        <f aca="false">IF($R$363,$P$363,IF($U$363,$S$363,NA()))</f>
        <v>2749414.91059298</v>
      </c>
      <c r="W363" s="18" t="n">
        <f aca="false">IF($R$363,$Q$363,IF($U$363,$T$363,NA()))</f>
        <v>32.734237256533</v>
      </c>
      <c r="X363" s="18" t="n">
        <f aca="false">$R$363</f>
        <v>1</v>
      </c>
      <c r="Y363" s="18" t="n">
        <f aca="false">IF($B$363=1,$H$363,$AI$112*$W$363)</f>
        <v>300000000</v>
      </c>
      <c r="Z363" s="18" t="n">
        <f aca="false">IF($C$363=1,$I$363,$AF$112*$W$363)</f>
        <v>100000000</v>
      </c>
      <c r="AA363" s="18" t="n">
        <f aca="false">IF($D$363=1,$J$363,$AC$112*$W$363)</f>
        <v>60000000</v>
      </c>
      <c r="AB363" s="18" t="n">
        <f aca="false">IF($E$363=1,$K$363,$Z$112*$W$363)</f>
        <v>98202711.769599</v>
      </c>
      <c r="AC363" s="18" t="n">
        <f aca="false">IF($F$363=1,$L$363,$W$112*$W$363)</f>
        <v>163671186.282665</v>
      </c>
      <c r="AD363" s="18" t="n">
        <f aca="false">IF($G$363=1,$M$363,$T$112*$W$363)</f>
        <v>5000000</v>
      </c>
      <c r="AE363" s="18" t="n">
        <f aca="false">($C$6*Assumptions!$B$7/Assumptions!$B$11)</f>
        <v>90000000</v>
      </c>
      <c r="AF363" s="18" t="n">
        <f aca="false">($J$112+$O$112)*$W$363</f>
        <v>9182373.49760644</v>
      </c>
      <c r="AG363" s="18" t="n">
        <f aca="false">Assumptions!$B$20*$W$363</f>
        <v>294608135.308797</v>
      </c>
      <c r="AH363" s="18" t="n">
        <f aca="false">IF($R$363,Assumptions!$B$14*($W$363-Assumptions!$B$13),Assumptions!$B$4)</f>
        <v>79335593.1413325</v>
      </c>
      <c r="AI363" s="18" t="n">
        <f aca="false">$Y$363+$Z$363+$AA$363+$AB$363+$AC$363+$AD$363+$AE$363+$AF$363+$AG$363+$AH$363</f>
        <v>1200000000</v>
      </c>
      <c r="AJ363" s="18" t="n">
        <f aca="false">IF(AND(ISNUMBER($V$363),($C$6*Assumptions!$B$7/Assumptions!$B$11)&gt;=Assumptions!$B$67,IF($B$363=1,$Y$363&gt;=INDEX($Y$306:$Y$369,1+$A$363-Assumptions!$B$78),$Y$363&gt;INDEX($Y$306:$Y$369,1+$A$363+Assumptions!$B$78)),IF($C$363=1,$Z$363&gt;=INDEX($Z$306:$Z$369,1+$A$363-Assumptions!$B$79),$Z$363&gt;INDEX($Z$306:$Z$369,1+$A$363+Assumptions!$B$79)),IF($D$363=1,$AA$363&gt;=INDEX($AA$306:$AA$369,1+$A$363-Assumptions!$B$80),$AA$363&gt;INDEX($AA$306:$AA$369,1+$A$363+Assumptions!$B$80)),IF($E$363=1,$AB$363&gt;=INDEX($AB$306:$AB$369,1+$A$363-Assumptions!$B$81),$AB$363&gt;INDEX($AB$306:$AB$369,1+$A$363+Assumptions!$B$81)),IF($F$363=1,$AC$363&gt;=INDEX($AC$306:$AC$369,1+$A$363-Assumptions!$B$82),$AC$363&gt;INDEX($AC$306:$AC$369,1+$A$363+Assumptions!$B$82)),IF($G$363=1,$AD$363&gt;=INDEX($AD$306:$AD$369,1+$A$363-Assumptions!$B$83),$AD$363&gt;INDEX($AD$306:$AD$369,1+$A$363+Assumptions!$B$83))),1,0)</f>
        <v>0</v>
      </c>
      <c r="AK363" s="16"/>
      <c r="AL363" s="16"/>
    </row>
    <row r="364" customFormat="false" ht="23.85" hidden="true" customHeight="false" outlineLevel="0" collapsed="false">
      <c r="A364" s="6" t="n">
        <f aca="false">ROW()-ROW($A$306)+Assumptions!$B$4</f>
        <v>58</v>
      </c>
      <c r="B364" s="18" t="n">
        <f aca="false">MOD(QUOTIENT($A$364,Assumptions!$B$78),2)</f>
        <v>1</v>
      </c>
      <c r="C364" s="18" t="n">
        <f aca="false">MOD(QUOTIENT($A$364,Assumptions!$B$79),2)</f>
        <v>1</v>
      </c>
      <c r="D364" s="18" t="n">
        <f aca="false">MOD(QUOTIENT($A$364,Assumptions!$B$80),2)</f>
        <v>1</v>
      </c>
      <c r="E364" s="18" t="n">
        <f aca="false">MOD(QUOTIENT($A$364,Assumptions!$B$81),2)</f>
        <v>0</v>
      </c>
      <c r="F364" s="18" t="n">
        <f aca="false">MOD(QUOTIENT($A$364,Assumptions!$B$82),2)</f>
        <v>1</v>
      </c>
      <c r="G364" s="18" t="n">
        <f aca="false">MOD(QUOTIENT($A$364,Assumptions!$B$83),2)</f>
        <v>0</v>
      </c>
      <c r="H364" s="18" t="n">
        <f aca="false">IF($B$364=1,MIN(Assumptions!$B$66,MAX(Assumptions!$B$4,Assumptions!$B$25-(Assumptions!$B$4))),Assumptions!$B$4)</f>
        <v>300000000</v>
      </c>
      <c r="I364" s="18" t="n">
        <f aca="false">IF($C$364=1,MIN(Assumptions!$B$61,MAX(Assumptions!$B$4,Assumptions!$B$25-($H$364))),Assumptions!$B$4)</f>
        <v>100000000</v>
      </c>
      <c r="J364" s="18" t="n">
        <f aca="false">IF($D$364=1,MIN(Assumptions!$B$56,MAX(Assumptions!$B$4,Assumptions!$B$25-($H$364+$I$364))),Assumptions!$B$4)</f>
        <v>60000000</v>
      </c>
      <c r="K364" s="18" t="n">
        <f aca="false">IF($E$364=1,MIN(Assumptions!$B$51,MAX(Assumptions!$B$4,Assumptions!$B$25-($H$364+$I$364+$J$364))),Assumptions!$B$4)</f>
        <v>0</v>
      </c>
      <c r="L364" s="18" t="n">
        <f aca="false">IF($F$364=1,MIN(Assumptions!$B$46,MAX(Assumptions!$B$4,Assumptions!$B$25-($H$364+$I$364+$J$364+$K$364))),Assumptions!$B$4)</f>
        <v>15000000</v>
      </c>
      <c r="M364" s="18" t="n">
        <f aca="false">IF($G$364=1,MIN(Assumptions!$B$41,MAX(Assumptions!$B$4,Assumptions!$B$25-($H$364+$I$364+$J$364+$K$364+$L$364))),Assumptions!$B$4)</f>
        <v>0</v>
      </c>
      <c r="N364" s="18" t="n">
        <f aca="false">MAX(Assumptions!$B$4,Assumptions!$B$25-($H$364+$I$364+$J$364+$K$364+$L$364+$M$364))</f>
        <v>725000000</v>
      </c>
      <c r="O364" s="18" t="n">
        <f aca="false">$J$112+$O$112+Assumptions!$B$20+IF($B$364=0,$AI$112,Assumptions!$B$4)+IF($C$364=0,$AF$112,Assumptions!$B$4)+IF($D$364=0,$AC$112,Assumptions!$B$4)+IF($E$364=0,$Z$112,Assumptions!$B$4)+IF($F$364=0,$W$112,Assumptions!$B$4)+IF($G$364=0,$T$112,Assumptions!$B$4)</f>
        <v>17280512.8289884</v>
      </c>
      <c r="P364" s="18" t="n">
        <f aca="false">IF(($N$364+Assumptions!$B$14*Assumptions!$B$13)&gt;($C$6*Assumptions!$B$7/Assumptions!$B$11),($C$6*Assumptions!$B$7/Assumptions!$B$11)*($O$364+Assumptions!$B$14)/($N$364+Assumptions!$B$14*Assumptions!$B$13-($C$6*Assumptions!$B$7/Assumptions!$B$11)),NA())</f>
        <v>2792542.98762189</v>
      </c>
      <c r="Q364" s="18" t="n">
        <f aca="false">IFERROR(($N$364+Assumptions!$B$14*Assumptions!$B$13)/($O$364+Assumptions!$B$14+$P$364),NA())</f>
        <v>32.228689190795</v>
      </c>
      <c r="R364" s="18" t="n">
        <f aca="false">AND(ISNUMBER($P$364),$P$364&gt;Assumptions!$B$4,$Q$364&gt;Assumptions!$B$13)</f>
        <v>1</v>
      </c>
      <c r="S364" s="18" t="n">
        <f aca="false">IF($N$364&gt;($C$6*Assumptions!$B$7/Assumptions!$B$11),($C$6*Assumptions!$B$7/Assumptions!$B$11)*$O$364/($N$364-($C$6*Assumptions!$B$7/Assumptions!$B$11)),NA())</f>
        <v>2449206.54269127</v>
      </c>
      <c r="T364" s="18" t="n">
        <f aca="false">IFERROR($N$364/($O$364+$S$364),NA())</f>
        <v>36.7465946343199</v>
      </c>
      <c r="U364" s="18" t="n">
        <f aca="false">AND(ISNUMBER($S$364),$S$364&gt;Assumptions!$B$4,$T$364&lt;=Assumptions!$B$13)</f>
        <v>0</v>
      </c>
      <c r="V364" s="18" t="n">
        <f aca="false">IF($R$364,$P$364,IF($U$364,$S$364,NA()))</f>
        <v>2792542.98762189</v>
      </c>
      <c r="W364" s="18" t="n">
        <f aca="false">IF($R$364,$Q$364,IF($U$364,$T$364,NA()))</f>
        <v>32.228689190795</v>
      </c>
      <c r="X364" s="18" t="n">
        <f aca="false">$R$364</f>
        <v>1</v>
      </c>
      <c r="Y364" s="18" t="n">
        <f aca="false">IF($B$364=1,$H$364,$AI$112*$W$364)</f>
        <v>300000000</v>
      </c>
      <c r="Z364" s="18" t="n">
        <f aca="false">IF($C$364=1,$I$364,$AF$112*$W$364)</f>
        <v>100000000</v>
      </c>
      <c r="AA364" s="18" t="n">
        <f aca="false">IF($D$364=1,$J$364,$AC$112*$W$364)</f>
        <v>60000000</v>
      </c>
      <c r="AB364" s="18" t="n">
        <f aca="false">IF($E$364=1,$K$364,$Z$112*$W$364)</f>
        <v>96686067.5723851</v>
      </c>
      <c r="AC364" s="18" t="n">
        <f aca="false">IF($F$364=1,$L$364,$W$112*$W$364)</f>
        <v>15000000</v>
      </c>
      <c r="AD364" s="18" t="n">
        <f aca="false">IF($G$364=1,$M$364,$T$112*$W$364)</f>
        <v>161143445.953975</v>
      </c>
      <c r="AE364" s="18" t="n">
        <f aca="false">($C$6*Assumptions!$B$7/Assumptions!$B$11)</f>
        <v>90000000</v>
      </c>
      <c r="AF364" s="18" t="n">
        <f aca="false">($J$112+$O$112)*$W$364</f>
        <v>9040560.77949669</v>
      </c>
      <c r="AG364" s="18" t="n">
        <f aca="false">Assumptions!$B$20*$W$364</f>
        <v>290058202.717155</v>
      </c>
      <c r="AH364" s="18" t="n">
        <f aca="false">IF($R$364,Assumptions!$B$14*($W$364-Assumptions!$B$13),Assumptions!$B$4)</f>
        <v>78071722.9769876</v>
      </c>
      <c r="AI364" s="18" t="n">
        <f aca="false">$Y$364+$Z$364+$AA$364+$AB$364+$AC$364+$AD$364+$AE$364+$AF$364+$AG$364+$AH$364</f>
        <v>1200000000</v>
      </c>
      <c r="AJ364" s="18" t="n">
        <f aca="false">IF(AND(ISNUMBER($V$364),($C$6*Assumptions!$B$7/Assumptions!$B$11)&gt;=Assumptions!$B$67,IF($B$364=1,$Y$364&gt;=INDEX($Y$306:$Y$369,1+$A$364-Assumptions!$B$78),$Y$364&gt;INDEX($Y$306:$Y$369,1+$A$364+Assumptions!$B$78)),IF($C$364=1,$Z$364&gt;=INDEX($Z$306:$Z$369,1+$A$364-Assumptions!$B$79),$Z$364&gt;INDEX($Z$306:$Z$369,1+$A$364+Assumptions!$B$79)),IF($D$364=1,$AA$364&gt;=INDEX($AA$306:$AA$369,1+$A$364-Assumptions!$B$80),$AA$364&gt;INDEX($AA$306:$AA$369,1+$A$364+Assumptions!$B$80)),IF($E$364=1,$AB$364&gt;=INDEX($AB$306:$AB$369,1+$A$364-Assumptions!$B$81),$AB$364&gt;INDEX($AB$306:$AB$369,1+$A$364+Assumptions!$B$81)),IF($F$364=1,$AC$364&gt;=INDEX($AC$306:$AC$369,1+$A$364-Assumptions!$B$82),$AC$364&gt;INDEX($AC$306:$AC$369,1+$A$364+Assumptions!$B$82)),IF($G$364=1,$AD$364&gt;=INDEX($AD$306:$AD$369,1+$A$364-Assumptions!$B$83),$AD$364&gt;INDEX($AD$306:$AD$369,1+$A$364+Assumptions!$B$83))),1,0)</f>
        <v>0</v>
      </c>
      <c r="AK364" s="16"/>
      <c r="AL364" s="16"/>
    </row>
    <row r="365" customFormat="false" ht="23.85" hidden="true" customHeight="false" outlineLevel="0" collapsed="false">
      <c r="A365" s="6" t="n">
        <f aca="false">ROW()-ROW($A$306)+Assumptions!$B$4</f>
        <v>59</v>
      </c>
      <c r="B365" s="18" t="n">
        <f aca="false">MOD(QUOTIENT($A$365,Assumptions!$B$78),2)</f>
        <v>1</v>
      </c>
      <c r="C365" s="18" t="n">
        <f aca="false">MOD(QUOTIENT($A$365,Assumptions!$B$79),2)</f>
        <v>1</v>
      </c>
      <c r="D365" s="18" t="n">
        <f aca="false">MOD(QUOTIENT($A$365,Assumptions!$B$80),2)</f>
        <v>1</v>
      </c>
      <c r="E365" s="18" t="n">
        <f aca="false">MOD(QUOTIENT($A$365,Assumptions!$B$81),2)</f>
        <v>0</v>
      </c>
      <c r="F365" s="18" t="n">
        <f aca="false">MOD(QUOTIENT($A$365,Assumptions!$B$82),2)</f>
        <v>1</v>
      </c>
      <c r="G365" s="18" t="n">
        <f aca="false">MOD(QUOTIENT($A$365,Assumptions!$B$83),2)</f>
        <v>1</v>
      </c>
      <c r="H365" s="18" t="n">
        <f aca="false">IF($B$365=1,MIN(Assumptions!$B$66,MAX(Assumptions!$B$4,Assumptions!$B$25-(Assumptions!$B$4))),Assumptions!$B$4)</f>
        <v>300000000</v>
      </c>
      <c r="I365" s="18" t="n">
        <f aca="false">IF($C$365=1,MIN(Assumptions!$B$61,MAX(Assumptions!$B$4,Assumptions!$B$25-($H$365))),Assumptions!$B$4)</f>
        <v>100000000</v>
      </c>
      <c r="J365" s="18" t="n">
        <f aca="false">IF($D$365=1,MIN(Assumptions!$B$56,MAX(Assumptions!$B$4,Assumptions!$B$25-($H$365+$I$365))),Assumptions!$B$4)</f>
        <v>60000000</v>
      </c>
      <c r="K365" s="18" t="n">
        <f aca="false">IF($E$365=1,MIN(Assumptions!$B$51,MAX(Assumptions!$B$4,Assumptions!$B$25-($H$365+$I$365+$J$365))),Assumptions!$B$4)</f>
        <v>0</v>
      </c>
      <c r="L365" s="18" t="n">
        <f aca="false">IF($F$365=1,MIN(Assumptions!$B$46,MAX(Assumptions!$B$4,Assumptions!$B$25-($H$365+$I$365+$J$365+$K$365))),Assumptions!$B$4)</f>
        <v>15000000</v>
      </c>
      <c r="M365" s="18" t="n">
        <f aca="false">IF($G$365=1,MIN(Assumptions!$B$41,MAX(Assumptions!$B$4,Assumptions!$B$25-($H$365+$I$365+$J$365+$K$365+$L$365))),Assumptions!$B$4)</f>
        <v>5000000</v>
      </c>
      <c r="N365" s="18" t="n">
        <f aca="false">MAX(Assumptions!$B$4,Assumptions!$B$25-($H$365+$I$365+$J$365+$K$365+$L$365+$M$365))</f>
        <v>720000000</v>
      </c>
      <c r="O365" s="18" t="n">
        <f aca="false">$J$112+$O$112+Assumptions!$B$20+IF($B$365=0,$AI$112,Assumptions!$B$4)+IF($C$365=0,$AF$112,Assumptions!$B$4)+IF($D$365=0,$AC$112,Assumptions!$B$4)+IF($E$365=0,$Z$112,Assumptions!$B$4)+IF($F$365=0,$W$112,Assumptions!$B$4)+IF($G$365=0,$T$112,Assumptions!$B$4)</f>
        <v>12280512.8289884</v>
      </c>
      <c r="P365" s="18" t="n">
        <f aca="false">IF(($N$365+Assumptions!$B$14*Assumptions!$B$13)&gt;($C$6*Assumptions!$B$7/Assumptions!$B$11),($C$6*Assumptions!$B$7/Assumptions!$B$11)*($O$365+Assumptions!$B$14)/($N$365+Assumptions!$B$14*Assumptions!$B$13-($C$6*Assumptions!$B$7/Assumptions!$B$11)),NA())</f>
        <v>2103155.97566633</v>
      </c>
      <c r="Q365" s="18" t="n">
        <f aca="false">IFERROR(($N$365+Assumptions!$B$14*Assumptions!$B$13)/($O$365+Assumptions!$B$14+$P$365),NA())</f>
        <v>42.7928318400094</v>
      </c>
      <c r="R365" s="18" t="n">
        <f aca="false">AND(ISNUMBER($P$365),$P$365&gt;Assumptions!$B$4,$Q$365&gt;Assumptions!$B$13)</f>
        <v>1</v>
      </c>
      <c r="S365" s="18" t="n">
        <f aca="false">IF($N$365&gt;($C$6*Assumptions!$B$7/Assumptions!$B$11),($C$6*Assumptions!$B$7/Assumptions!$B$11)*$O$365/($N$365-($C$6*Assumptions!$B$7/Assumptions!$B$11)),NA())</f>
        <v>1754358.97556977</v>
      </c>
      <c r="T365" s="18" t="n">
        <f aca="false">IFERROR($N$365/($O$365+$S$365),NA())</f>
        <v>51.3007892075056</v>
      </c>
      <c r="U365" s="18" t="n">
        <f aca="false">AND(ISNUMBER($S$365),$S$365&gt;Assumptions!$B$4,$T$365&lt;=Assumptions!$B$13)</f>
        <v>0</v>
      </c>
      <c r="V365" s="18" t="n">
        <f aca="false">IF($R$365,$P$365,IF($U$365,$S$365,NA()))</f>
        <v>2103155.97566633</v>
      </c>
      <c r="W365" s="18" t="n">
        <f aca="false">IF($R$365,$Q$365,IF($U$365,$T$365,NA()))</f>
        <v>42.7928318400094</v>
      </c>
      <c r="X365" s="18" t="n">
        <f aca="false">$R$365</f>
        <v>1</v>
      </c>
      <c r="Y365" s="18" t="n">
        <f aca="false">IF($B$365=1,$H$365,$AI$112*$W$365)</f>
        <v>300000000</v>
      </c>
      <c r="Z365" s="18" t="n">
        <f aca="false">IF($C$365=1,$I$365,$AF$112*$W$365)</f>
        <v>100000000</v>
      </c>
      <c r="AA365" s="18" t="n">
        <f aca="false">IF($D$365=1,$J$365,$AC$112*$W$365)</f>
        <v>60000000</v>
      </c>
      <c r="AB365" s="18" t="n">
        <f aca="false">IF($E$365=1,$K$365,$Z$112*$W$365)</f>
        <v>128378495.520028</v>
      </c>
      <c r="AC365" s="18" t="n">
        <f aca="false">IF($F$365=1,$L$365,$W$112*$W$365)</f>
        <v>15000000</v>
      </c>
      <c r="AD365" s="18" t="n">
        <f aca="false">IF($G$365=1,$M$365,$T$112*$W$365)</f>
        <v>5000000</v>
      </c>
      <c r="AE365" s="18" t="n">
        <f aca="false">($C$6*Assumptions!$B$7/Assumptions!$B$11)</f>
        <v>90000000</v>
      </c>
      <c r="AF365" s="18" t="n">
        <f aca="false">($J$112+$O$112)*$W$365</f>
        <v>12003938.3198644</v>
      </c>
      <c r="AG365" s="18" t="n">
        <f aca="false">Assumptions!$B$20*$W$365</f>
        <v>385135486.560084</v>
      </c>
      <c r="AH365" s="18" t="n">
        <f aca="false">IF($R$365,Assumptions!$B$14*($W$365-Assumptions!$B$13),Assumptions!$B$4)</f>
        <v>104482079.600023</v>
      </c>
      <c r="AI365" s="18" t="n">
        <f aca="false">$Y$365+$Z$365+$AA$365+$AB$365+$AC$365+$AD$365+$AE$365+$AF$365+$AG$365+$AH$365</f>
        <v>1200000000</v>
      </c>
      <c r="AJ365" s="18" t="n">
        <f aca="false">IF(AND(ISNUMBER($V$365),($C$6*Assumptions!$B$7/Assumptions!$B$11)&gt;=Assumptions!$B$67,IF($B$365=1,$Y$365&gt;=INDEX($Y$306:$Y$369,1+$A$365-Assumptions!$B$78),$Y$365&gt;INDEX($Y$306:$Y$369,1+$A$365+Assumptions!$B$78)),IF($C$365=1,$Z$365&gt;=INDEX($Z$306:$Z$369,1+$A$365-Assumptions!$B$79),$Z$365&gt;INDEX($Z$306:$Z$369,1+$A$365+Assumptions!$B$79)),IF($D$365=1,$AA$365&gt;=INDEX($AA$306:$AA$369,1+$A$365-Assumptions!$B$80),$AA$365&gt;INDEX($AA$306:$AA$369,1+$A$365+Assumptions!$B$80)),IF($E$365=1,$AB$365&gt;=INDEX($AB$306:$AB$369,1+$A$365-Assumptions!$B$81),$AB$365&gt;INDEX($AB$306:$AB$369,1+$A$365+Assumptions!$B$81)),IF($F$365=1,$AC$365&gt;=INDEX($AC$306:$AC$369,1+$A$365-Assumptions!$B$82),$AC$365&gt;INDEX($AC$306:$AC$369,1+$A$365+Assumptions!$B$82)),IF($G$365=1,$AD$365&gt;=INDEX($AD$306:$AD$369,1+$A$365-Assumptions!$B$83),$AD$365&gt;INDEX($AD$306:$AD$369,1+$A$365+Assumptions!$B$83))),1,0)</f>
        <v>0</v>
      </c>
      <c r="AK365" s="16"/>
      <c r="AL365" s="16"/>
    </row>
    <row r="366" customFormat="false" ht="23.85" hidden="true" customHeight="false" outlineLevel="0" collapsed="false">
      <c r="A366" s="6" t="n">
        <f aca="false">ROW()-ROW($A$306)+Assumptions!$B$4</f>
        <v>60</v>
      </c>
      <c r="B366" s="18" t="n">
        <f aca="false">MOD(QUOTIENT($A$366,Assumptions!$B$78),2)</f>
        <v>1</v>
      </c>
      <c r="C366" s="18" t="n">
        <f aca="false">MOD(QUOTIENT($A$366,Assumptions!$B$79),2)</f>
        <v>1</v>
      </c>
      <c r="D366" s="18" t="n">
        <f aca="false">MOD(QUOTIENT($A$366,Assumptions!$B$80),2)</f>
        <v>1</v>
      </c>
      <c r="E366" s="18" t="n">
        <f aca="false">MOD(QUOTIENT($A$366,Assumptions!$B$81),2)</f>
        <v>1</v>
      </c>
      <c r="F366" s="18" t="n">
        <f aca="false">MOD(QUOTIENT($A$366,Assumptions!$B$82),2)</f>
        <v>0</v>
      </c>
      <c r="G366" s="18" t="n">
        <f aca="false">MOD(QUOTIENT($A$366,Assumptions!$B$83),2)</f>
        <v>0</v>
      </c>
      <c r="H366" s="18" t="n">
        <f aca="false">IF($B$366=1,MIN(Assumptions!$B$66,MAX(Assumptions!$B$4,Assumptions!$B$25-(Assumptions!$B$4))),Assumptions!$B$4)</f>
        <v>300000000</v>
      </c>
      <c r="I366" s="18" t="n">
        <f aca="false">IF($C$366=1,MIN(Assumptions!$B$61,MAX(Assumptions!$B$4,Assumptions!$B$25-($H$366))),Assumptions!$B$4)</f>
        <v>100000000</v>
      </c>
      <c r="J366" s="18" t="n">
        <f aca="false">IF($D$366=1,MIN(Assumptions!$B$56,MAX(Assumptions!$B$4,Assumptions!$B$25-($H$366+$I$366))),Assumptions!$B$4)</f>
        <v>60000000</v>
      </c>
      <c r="K366" s="18" t="n">
        <f aca="false">IF($E$366=1,MIN(Assumptions!$B$51,MAX(Assumptions!$B$4,Assumptions!$B$25-($H$366+$I$366+$J$366))),Assumptions!$B$4)</f>
        <v>30000000</v>
      </c>
      <c r="L366" s="18" t="n">
        <f aca="false">IF($F$366=1,MIN(Assumptions!$B$46,MAX(Assumptions!$B$4,Assumptions!$B$25-($H$366+$I$366+$J$366+$K$366))),Assumptions!$B$4)</f>
        <v>0</v>
      </c>
      <c r="M366" s="18" t="n">
        <f aca="false">IF($G$366=1,MIN(Assumptions!$B$41,MAX(Assumptions!$B$4,Assumptions!$B$25-($H$366+$I$366+$J$366+$K$366+$L$366))),Assumptions!$B$4)</f>
        <v>0</v>
      </c>
      <c r="N366" s="18" t="n">
        <f aca="false">MAX(Assumptions!$B$4,Assumptions!$B$25-($H$366+$I$366+$J$366+$K$366+$L$366+$M$366))</f>
        <v>710000000</v>
      </c>
      <c r="O366" s="18" t="n">
        <f aca="false">$J$112+$O$112+Assumptions!$B$20+IF($B$366=0,$AI$112,Assumptions!$B$4)+IF($C$366=0,$AF$112,Assumptions!$B$4)+IF($D$366=0,$AC$112,Assumptions!$B$4)+IF($E$366=0,$Z$112,Assumptions!$B$4)+IF($F$366=0,$W$112,Assumptions!$B$4)+IF($G$366=0,$T$112,Assumptions!$B$4)</f>
        <v>19280512.8289884</v>
      </c>
      <c r="P366" s="18" t="n">
        <f aca="false">IF(($N$366+Assumptions!$B$14*Assumptions!$B$13)&gt;($C$6*Assumptions!$B$7/Assumptions!$B$11),($C$6*Assumptions!$B$7/Assumptions!$B$11)*($O$366+Assumptions!$B$14)/($N$366+Assumptions!$B$14*Assumptions!$B$13-($C$6*Assumptions!$B$7/Assumptions!$B$11)),NA())</f>
        <v>3148989.80660073</v>
      </c>
      <c r="Q366" s="18" t="n">
        <f aca="false">IFERROR(($N$366+Assumptions!$B$14*Assumptions!$B$13)/($O$366+Assumptions!$B$14+$P$366),NA())</f>
        <v>28.5805942627529</v>
      </c>
      <c r="R366" s="18" t="n">
        <f aca="false">AND(ISNUMBER($P$366),$P$366&gt;Assumptions!$B$4,$Q$366&gt;Assumptions!$B$13)</f>
        <v>1</v>
      </c>
      <c r="S366" s="18" t="n">
        <f aca="false">IF($N$366&gt;($C$6*Assumptions!$B$7/Assumptions!$B$11),($C$6*Assumptions!$B$7/Assumptions!$B$11)*$O$366/($N$366-($C$6*Assumptions!$B$7/Assumptions!$B$11)),NA())</f>
        <v>2798784.12033702</v>
      </c>
      <c r="T366" s="18" t="n">
        <f aca="false">IFERROR($N$366/($O$366+$S$366),NA())</f>
        <v>32.1568210088181</v>
      </c>
      <c r="U366" s="18" t="n">
        <f aca="false">AND(ISNUMBER($S$366),$S$366&gt;Assumptions!$B$4,$T$366&lt;=Assumptions!$B$13)</f>
        <v>0</v>
      </c>
      <c r="V366" s="18" t="n">
        <f aca="false">IF($R$366,$P$366,IF($U$366,$S$366,NA()))</f>
        <v>3148989.80660073</v>
      </c>
      <c r="W366" s="18" t="n">
        <f aca="false">IF($R$366,$Q$366,IF($U$366,$T$366,NA()))</f>
        <v>28.5805942627529</v>
      </c>
      <c r="X366" s="18" t="n">
        <f aca="false">$R$366</f>
        <v>1</v>
      </c>
      <c r="Y366" s="18" t="n">
        <f aca="false">IF($B$366=1,$H$366,$AI$112*$W$366)</f>
        <v>300000000</v>
      </c>
      <c r="Z366" s="18" t="n">
        <f aca="false">IF($C$366=1,$I$366,$AF$112*$W$366)</f>
        <v>100000000</v>
      </c>
      <c r="AA366" s="18" t="n">
        <f aca="false">IF($D$366=1,$J$366,$AC$112*$W$366)</f>
        <v>60000000</v>
      </c>
      <c r="AB366" s="18" t="n">
        <f aca="false">IF($E$366=1,$K$366,$Z$112*$W$366)</f>
        <v>30000000</v>
      </c>
      <c r="AC366" s="18" t="n">
        <f aca="false">IF($F$366=1,$L$366,$W$112*$W$366)</f>
        <v>142902971.313764</v>
      </c>
      <c r="AD366" s="18" t="n">
        <f aca="false">IF($G$366=1,$M$366,$T$112*$W$366)</f>
        <v>142902971.313764</v>
      </c>
      <c r="AE366" s="18" t="n">
        <f aca="false">($C$6*Assumptions!$B$7/Assumptions!$B$11)</f>
        <v>90000000</v>
      </c>
      <c r="AF366" s="18" t="n">
        <f aca="false">($J$112+$O$112)*$W$366</f>
        <v>8017223.35081347</v>
      </c>
      <c r="AG366" s="18" t="n">
        <f aca="false">Assumptions!$B$20*$W$366</f>
        <v>257225348.364776</v>
      </c>
      <c r="AH366" s="18" t="n">
        <f aca="false">IF($R$366,Assumptions!$B$14*($W$366-Assumptions!$B$13),Assumptions!$B$4)</f>
        <v>68951485.6568822</v>
      </c>
      <c r="AI366" s="18" t="n">
        <f aca="false">$Y$366+$Z$366+$AA$366+$AB$366+$AC$366+$AD$366+$AE$366+$AF$366+$AG$366+$AH$366</f>
        <v>1200000000</v>
      </c>
      <c r="AJ366" s="18" t="n">
        <f aca="false">IF(AND(ISNUMBER($V$366),($C$6*Assumptions!$B$7/Assumptions!$B$11)&gt;=Assumptions!$B$67,IF($B$366=1,$Y$366&gt;=INDEX($Y$306:$Y$369,1+$A$366-Assumptions!$B$78),$Y$366&gt;INDEX($Y$306:$Y$369,1+$A$366+Assumptions!$B$78)),IF($C$366=1,$Z$366&gt;=INDEX($Z$306:$Z$369,1+$A$366-Assumptions!$B$79),$Z$366&gt;INDEX($Z$306:$Z$369,1+$A$366+Assumptions!$B$79)),IF($D$366=1,$AA$366&gt;=INDEX($AA$306:$AA$369,1+$A$366-Assumptions!$B$80),$AA$366&gt;INDEX($AA$306:$AA$369,1+$A$366+Assumptions!$B$80)),IF($E$366=1,$AB$366&gt;=INDEX($AB$306:$AB$369,1+$A$366-Assumptions!$B$81),$AB$366&gt;INDEX($AB$306:$AB$369,1+$A$366+Assumptions!$B$81)),IF($F$366=1,$AC$366&gt;=INDEX($AC$306:$AC$369,1+$A$366-Assumptions!$B$82),$AC$366&gt;INDEX($AC$306:$AC$369,1+$A$366+Assumptions!$B$82)),IF($G$366=1,$AD$366&gt;=INDEX($AD$306:$AD$369,1+$A$366-Assumptions!$B$83),$AD$366&gt;INDEX($AD$306:$AD$369,1+$A$366+Assumptions!$B$83))),1,0)</f>
        <v>0</v>
      </c>
      <c r="AK366" s="16"/>
      <c r="AL366" s="16"/>
    </row>
    <row r="367" customFormat="false" ht="23.85" hidden="true" customHeight="false" outlineLevel="0" collapsed="false">
      <c r="A367" s="6" t="n">
        <f aca="false">ROW()-ROW($A$306)+Assumptions!$B$4</f>
        <v>61</v>
      </c>
      <c r="B367" s="18" t="n">
        <f aca="false">MOD(QUOTIENT($A$367,Assumptions!$B$78),2)</f>
        <v>1</v>
      </c>
      <c r="C367" s="18" t="n">
        <f aca="false">MOD(QUOTIENT($A$367,Assumptions!$B$79),2)</f>
        <v>1</v>
      </c>
      <c r="D367" s="18" t="n">
        <f aca="false">MOD(QUOTIENT($A$367,Assumptions!$B$80),2)</f>
        <v>1</v>
      </c>
      <c r="E367" s="18" t="n">
        <f aca="false">MOD(QUOTIENT($A$367,Assumptions!$B$81),2)</f>
        <v>1</v>
      </c>
      <c r="F367" s="18" t="n">
        <f aca="false">MOD(QUOTIENT($A$367,Assumptions!$B$82),2)</f>
        <v>0</v>
      </c>
      <c r="G367" s="18" t="n">
        <f aca="false">MOD(QUOTIENT($A$367,Assumptions!$B$83),2)</f>
        <v>1</v>
      </c>
      <c r="H367" s="18" t="n">
        <f aca="false">IF($B$367=1,MIN(Assumptions!$B$66,MAX(Assumptions!$B$4,Assumptions!$B$25-(Assumptions!$B$4))),Assumptions!$B$4)</f>
        <v>300000000</v>
      </c>
      <c r="I367" s="18" t="n">
        <f aca="false">IF($C$367=1,MIN(Assumptions!$B$61,MAX(Assumptions!$B$4,Assumptions!$B$25-($H$367))),Assumptions!$B$4)</f>
        <v>100000000</v>
      </c>
      <c r="J367" s="18" t="n">
        <f aca="false">IF($D$367=1,MIN(Assumptions!$B$56,MAX(Assumptions!$B$4,Assumptions!$B$25-($H$367+$I$367))),Assumptions!$B$4)</f>
        <v>60000000</v>
      </c>
      <c r="K367" s="18" t="n">
        <f aca="false">IF($E$367=1,MIN(Assumptions!$B$51,MAX(Assumptions!$B$4,Assumptions!$B$25-($H$367+$I$367+$J$367))),Assumptions!$B$4)</f>
        <v>30000000</v>
      </c>
      <c r="L367" s="18" t="n">
        <f aca="false">IF($F$367=1,MIN(Assumptions!$B$46,MAX(Assumptions!$B$4,Assumptions!$B$25-($H$367+$I$367+$J$367+$K$367))),Assumptions!$B$4)</f>
        <v>0</v>
      </c>
      <c r="M367" s="18" t="n">
        <f aca="false">IF($G$367=1,MIN(Assumptions!$B$41,MAX(Assumptions!$B$4,Assumptions!$B$25-($H$367+$I$367+$J$367+$K$367+$L$367))),Assumptions!$B$4)</f>
        <v>5000000</v>
      </c>
      <c r="N367" s="18" t="n">
        <f aca="false">MAX(Assumptions!$B$4,Assumptions!$B$25-($H$367+$I$367+$J$367+$K$367+$L$367+$M$367))</f>
        <v>705000000</v>
      </c>
      <c r="O367" s="18" t="n">
        <f aca="false">$J$112+$O$112+Assumptions!$B$20+IF($B$367=0,$AI$112,Assumptions!$B$4)+IF($C$367=0,$AF$112,Assumptions!$B$4)+IF($D$367=0,$AC$112,Assumptions!$B$4)+IF($E$367=0,$Z$112,Assumptions!$B$4)+IF($F$367=0,$W$112,Assumptions!$B$4)+IF($G$367=0,$T$112,Assumptions!$B$4)</f>
        <v>14280512.8289884</v>
      </c>
      <c r="P367" s="18" t="n">
        <f aca="false">IF(($N$367+Assumptions!$B$14*Assumptions!$B$13)&gt;($C$6*Assumptions!$B$7/Assumptions!$B$11),($C$6*Assumptions!$B$7/Assumptions!$B$11)*($O$367+Assumptions!$B$14)/($N$367+Assumptions!$B$14*Assumptions!$B$13-($C$6*Assumptions!$B$7/Assumptions!$B$11)),NA())</f>
        <v>2445742.76050033</v>
      </c>
      <c r="Q367" s="18" t="n">
        <f aca="false">IFERROR(($N$367+Assumptions!$B$14*Assumptions!$B$13)/($O$367+Assumptions!$B$14+$P$367),NA())</f>
        <v>36.7986369840419</v>
      </c>
      <c r="R367" s="18" t="n">
        <f aca="false">AND(ISNUMBER($P$367),$P$367&gt;Assumptions!$B$4,$Q$367&gt;Assumptions!$B$13)</f>
        <v>1</v>
      </c>
      <c r="S367" s="18" t="n">
        <f aca="false">IF($N$367&gt;($C$6*Assumptions!$B$7/Assumptions!$B$11),($C$6*Assumptions!$B$7/Assumptions!$B$11)*$O$367/($N$367-($C$6*Assumptions!$B$7/Assumptions!$B$11)),NA())</f>
        <v>2089831.14570561</v>
      </c>
      <c r="T367" s="18" t="n">
        <f aca="false">IFERROR($N$367/($O$367+$S$367),NA())</f>
        <v>43.0656802990714</v>
      </c>
      <c r="U367" s="18" t="n">
        <f aca="false">AND(ISNUMBER($S$367),$S$367&gt;Assumptions!$B$4,$T$367&lt;=Assumptions!$B$13)</f>
        <v>0</v>
      </c>
      <c r="V367" s="18" t="n">
        <f aca="false">IF($R$367,$P$367,IF($U$367,$S$367,NA()))</f>
        <v>2445742.76050033</v>
      </c>
      <c r="W367" s="18" t="n">
        <f aca="false">IF($R$367,$Q$367,IF($U$367,$T$367,NA()))</f>
        <v>36.7986369840419</v>
      </c>
      <c r="X367" s="18" t="n">
        <f aca="false">$R$367</f>
        <v>1</v>
      </c>
      <c r="Y367" s="18" t="n">
        <f aca="false">IF($B$367=1,$H$367,$AI$112*$W$367)</f>
        <v>300000000</v>
      </c>
      <c r="Z367" s="18" t="n">
        <f aca="false">IF($C$367=1,$I$367,$AF$112*$W$367)</f>
        <v>100000000</v>
      </c>
      <c r="AA367" s="18" t="n">
        <f aca="false">IF($D$367=1,$J$367,$AC$112*$W$367)</f>
        <v>60000000</v>
      </c>
      <c r="AB367" s="18" t="n">
        <f aca="false">IF($E$367=1,$K$367,$Z$112*$W$367)</f>
        <v>30000000</v>
      </c>
      <c r="AC367" s="18" t="n">
        <f aca="false">IF($F$367=1,$L$367,$W$112*$W$367)</f>
        <v>183993184.920209</v>
      </c>
      <c r="AD367" s="18" t="n">
        <f aca="false">IF($G$367=1,$M$367,$T$112*$W$367)</f>
        <v>5000000</v>
      </c>
      <c r="AE367" s="18" t="n">
        <f aca="false">($C$6*Assumptions!$B$7/Assumptions!$B$11)</f>
        <v>90000000</v>
      </c>
      <c r="AF367" s="18" t="n">
        <f aca="false">($J$112+$O$112)*$W$367</f>
        <v>10322489.7633095</v>
      </c>
      <c r="AG367" s="18" t="n">
        <f aca="false">Assumptions!$B$20*$W$367</f>
        <v>331187732.856377</v>
      </c>
      <c r="AH367" s="18" t="n">
        <f aca="false">IF($R$367,Assumptions!$B$14*($W$367-Assumptions!$B$13),Assumptions!$B$4)</f>
        <v>89496592.4601046</v>
      </c>
      <c r="AI367" s="18" t="n">
        <f aca="false">$Y$367+$Z$367+$AA$367+$AB$367+$AC$367+$AD$367+$AE$367+$AF$367+$AG$367+$AH$367</f>
        <v>1200000000</v>
      </c>
      <c r="AJ367" s="18" t="n">
        <f aca="false">IF(AND(ISNUMBER($V$367),($C$6*Assumptions!$B$7/Assumptions!$B$11)&gt;=Assumptions!$B$67,IF($B$367=1,$Y$367&gt;=INDEX($Y$306:$Y$369,1+$A$367-Assumptions!$B$78),$Y$367&gt;INDEX($Y$306:$Y$369,1+$A$367+Assumptions!$B$78)),IF($C$367=1,$Z$367&gt;=INDEX($Z$306:$Z$369,1+$A$367-Assumptions!$B$79),$Z$367&gt;INDEX($Z$306:$Z$369,1+$A$367+Assumptions!$B$79)),IF($D$367=1,$AA$367&gt;=INDEX($AA$306:$AA$369,1+$A$367-Assumptions!$B$80),$AA$367&gt;INDEX($AA$306:$AA$369,1+$A$367+Assumptions!$B$80)),IF($E$367=1,$AB$367&gt;=INDEX($AB$306:$AB$369,1+$A$367-Assumptions!$B$81),$AB$367&gt;INDEX($AB$306:$AB$369,1+$A$367+Assumptions!$B$81)),IF($F$367=1,$AC$367&gt;=INDEX($AC$306:$AC$369,1+$A$367-Assumptions!$B$82),$AC$367&gt;INDEX($AC$306:$AC$369,1+$A$367+Assumptions!$B$82)),IF($G$367=1,$AD$367&gt;=INDEX($AD$306:$AD$369,1+$A$367-Assumptions!$B$83),$AD$367&gt;INDEX($AD$306:$AD$369,1+$A$367+Assumptions!$B$83))),1,0)</f>
        <v>0</v>
      </c>
      <c r="AK367" s="16"/>
      <c r="AL367" s="16"/>
    </row>
    <row r="368" customFormat="false" ht="23.85" hidden="true" customHeight="false" outlineLevel="0" collapsed="false">
      <c r="A368" s="6" t="n">
        <f aca="false">ROW()-ROW($A$306)+Assumptions!$B$4</f>
        <v>62</v>
      </c>
      <c r="B368" s="18" t="n">
        <f aca="false">MOD(QUOTIENT($A$368,Assumptions!$B$78),2)</f>
        <v>1</v>
      </c>
      <c r="C368" s="18" t="n">
        <f aca="false">MOD(QUOTIENT($A$368,Assumptions!$B$79),2)</f>
        <v>1</v>
      </c>
      <c r="D368" s="18" t="n">
        <f aca="false">MOD(QUOTIENT($A$368,Assumptions!$B$80),2)</f>
        <v>1</v>
      </c>
      <c r="E368" s="18" t="n">
        <f aca="false">MOD(QUOTIENT($A$368,Assumptions!$B$81),2)</f>
        <v>1</v>
      </c>
      <c r="F368" s="18" t="n">
        <f aca="false">MOD(QUOTIENT($A$368,Assumptions!$B$82),2)</f>
        <v>1</v>
      </c>
      <c r="G368" s="18" t="n">
        <f aca="false">MOD(QUOTIENT($A$368,Assumptions!$B$83),2)</f>
        <v>0</v>
      </c>
      <c r="H368" s="18" t="n">
        <f aca="false">IF($B$368=1,MIN(Assumptions!$B$66,MAX(Assumptions!$B$4,Assumptions!$B$25-(Assumptions!$B$4))),Assumptions!$B$4)</f>
        <v>300000000</v>
      </c>
      <c r="I368" s="18" t="n">
        <f aca="false">IF($C$368=1,MIN(Assumptions!$B$61,MAX(Assumptions!$B$4,Assumptions!$B$25-($H$368))),Assumptions!$B$4)</f>
        <v>100000000</v>
      </c>
      <c r="J368" s="18" t="n">
        <f aca="false">IF($D$368=1,MIN(Assumptions!$B$56,MAX(Assumptions!$B$4,Assumptions!$B$25-($H$368+$I$368))),Assumptions!$B$4)</f>
        <v>60000000</v>
      </c>
      <c r="K368" s="18" t="n">
        <f aca="false">IF($E$368=1,MIN(Assumptions!$B$51,MAX(Assumptions!$B$4,Assumptions!$B$25-($H$368+$I$368+$J$368))),Assumptions!$B$4)</f>
        <v>30000000</v>
      </c>
      <c r="L368" s="18" t="n">
        <f aca="false">IF($F$368=1,MIN(Assumptions!$B$46,MAX(Assumptions!$B$4,Assumptions!$B$25-($H$368+$I$368+$J$368+$K$368))),Assumptions!$B$4)</f>
        <v>15000000</v>
      </c>
      <c r="M368" s="18" t="n">
        <f aca="false">IF($G$368=1,MIN(Assumptions!$B$41,MAX(Assumptions!$B$4,Assumptions!$B$25-($H$368+$I$368+$J$368+$K$368+$L$368))),Assumptions!$B$4)</f>
        <v>0</v>
      </c>
      <c r="N368" s="18" t="n">
        <f aca="false">MAX(Assumptions!$B$4,Assumptions!$B$25-($H$368+$I$368+$J$368+$K$368+$L$368+$M$368))</f>
        <v>695000000</v>
      </c>
      <c r="O368" s="18" t="n">
        <f aca="false">$J$112+$O$112+Assumptions!$B$20+IF($B$368=0,$AI$112,Assumptions!$B$4)+IF($C$368=0,$AF$112,Assumptions!$B$4)+IF($D$368=0,$AC$112,Assumptions!$B$4)+IF($E$368=0,$Z$112,Assumptions!$B$4)+IF($F$368=0,$W$112,Assumptions!$B$4)+IF($G$368=0,$T$112,Assumptions!$B$4)</f>
        <v>14280512.8289884</v>
      </c>
      <c r="P368" s="18" t="n">
        <f aca="false">IF(($N$368+Assumptions!$B$14*Assumptions!$B$13)&gt;($C$6*Assumptions!$B$7/Assumptions!$B$11),($C$6*Assumptions!$B$7/Assumptions!$B$11)*($O$368+Assumptions!$B$14)/($N$368+Assumptions!$B$14*Assumptions!$B$13-($C$6*Assumptions!$B$7/Assumptions!$B$11)),NA())</f>
        <v>2486001.90059087</v>
      </c>
      <c r="Q368" s="18" t="n">
        <f aca="false">IFERROR(($N$368+Assumptions!$B$14*Assumptions!$B$13)/($O$368+Assumptions!$B$14+$P$368),NA())</f>
        <v>36.2027076401707</v>
      </c>
      <c r="R368" s="18" t="n">
        <f aca="false">AND(ISNUMBER($P$368),$P$368&gt;Assumptions!$B$4,$Q$368&gt;Assumptions!$B$13)</f>
        <v>1</v>
      </c>
      <c r="S368" s="18" t="n">
        <f aca="false">IF($N$368&gt;($C$6*Assumptions!$B$7/Assumptions!$B$11),($C$6*Assumptions!$B$7/Assumptions!$B$11)*$O$368/($N$368-($C$6*Assumptions!$B$7/Assumptions!$B$11)),NA())</f>
        <v>2124373.809271</v>
      </c>
      <c r="T368" s="18" t="n">
        <f aca="false">IFERROR($N$368/($O$368+$S$368),NA())</f>
        <v>42.3654253348588</v>
      </c>
      <c r="U368" s="18" t="n">
        <f aca="false">AND(ISNUMBER($S$368),$S$368&gt;Assumptions!$B$4,$T$368&lt;=Assumptions!$B$13)</f>
        <v>0</v>
      </c>
      <c r="V368" s="18" t="n">
        <f aca="false">IF($R$368,$P$368,IF($U$368,$S$368,NA()))</f>
        <v>2486001.90059087</v>
      </c>
      <c r="W368" s="18" t="n">
        <f aca="false">IF($R$368,$Q$368,IF($U$368,$T$368,NA()))</f>
        <v>36.2027076401707</v>
      </c>
      <c r="X368" s="18" t="n">
        <f aca="false">$R$368</f>
        <v>1</v>
      </c>
      <c r="Y368" s="18" t="n">
        <f aca="false">IF($B$368=1,$H$368,$AI$112*$W$368)</f>
        <v>300000000</v>
      </c>
      <c r="Z368" s="18" t="n">
        <f aca="false">IF($C$368=1,$I$368,$AF$112*$W$368)</f>
        <v>100000000</v>
      </c>
      <c r="AA368" s="18" t="n">
        <f aca="false">IF($D$368=1,$J$368,$AC$112*$W$368)</f>
        <v>60000000</v>
      </c>
      <c r="AB368" s="18" t="n">
        <f aca="false">IF($E$368=1,$K$368,$Z$112*$W$368)</f>
        <v>30000000</v>
      </c>
      <c r="AC368" s="18" t="n">
        <f aca="false">IF($F$368=1,$L$368,$W$112*$W$368)</f>
        <v>15000000</v>
      </c>
      <c r="AD368" s="18" t="n">
        <f aca="false">IF($G$368=1,$M$368,$T$112*$W$368)</f>
        <v>181013538.200854</v>
      </c>
      <c r="AE368" s="18" t="n">
        <f aca="false">($C$6*Assumptions!$B$7/Assumptions!$B$11)</f>
        <v>90000000</v>
      </c>
      <c r="AF368" s="18" t="n">
        <f aca="false">($J$112+$O$112)*$W$368</f>
        <v>10155323.937183</v>
      </c>
      <c r="AG368" s="18" t="n">
        <f aca="false">Assumptions!$B$20*$W$368</f>
        <v>325824368.761537</v>
      </c>
      <c r="AH368" s="18" t="n">
        <f aca="false">IF($R$368,Assumptions!$B$14*($W$368-Assumptions!$B$13),Assumptions!$B$4)</f>
        <v>88006769.1004268</v>
      </c>
      <c r="AI368" s="18" t="n">
        <f aca="false">$Y$368+$Z$368+$AA$368+$AB$368+$AC$368+$AD$368+$AE$368+$AF$368+$AG$368+$AH$368</f>
        <v>1200000000</v>
      </c>
      <c r="AJ368" s="18" t="n">
        <f aca="false">IF(AND(ISNUMBER($V$368),($C$6*Assumptions!$B$7/Assumptions!$B$11)&gt;=Assumptions!$B$67,IF($B$368=1,$Y$368&gt;=INDEX($Y$306:$Y$369,1+$A$368-Assumptions!$B$78),$Y$368&gt;INDEX($Y$306:$Y$369,1+$A$368+Assumptions!$B$78)),IF($C$368=1,$Z$368&gt;=INDEX($Z$306:$Z$369,1+$A$368-Assumptions!$B$79),$Z$368&gt;INDEX($Z$306:$Z$369,1+$A$368+Assumptions!$B$79)),IF($D$368=1,$AA$368&gt;=INDEX($AA$306:$AA$369,1+$A$368-Assumptions!$B$80),$AA$368&gt;INDEX($AA$306:$AA$369,1+$A$368+Assumptions!$B$80)),IF($E$368=1,$AB$368&gt;=INDEX($AB$306:$AB$369,1+$A$368-Assumptions!$B$81),$AB$368&gt;INDEX($AB$306:$AB$369,1+$A$368+Assumptions!$B$81)),IF($F$368=1,$AC$368&gt;=INDEX($AC$306:$AC$369,1+$A$368-Assumptions!$B$82),$AC$368&gt;INDEX($AC$306:$AC$369,1+$A$368+Assumptions!$B$82)),IF($G$368=1,$AD$368&gt;=INDEX($AD$306:$AD$369,1+$A$368-Assumptions!$B$83),$AD$368&gt;INDEX($AD$306:$AD$369,1+$A$368+Assumptions!$B$83))),1,0)</f>
        <v>0</v>
      </c>
      <c r="AK368" s="16"/>
      <c r="AL368" s="16"/>
    </row>
    <row r="369" customFormat="false" ht="23.85" hidden="true" customHeight="false" outlineLevel="0" collapsed="false">
      <c r="A369" s="6" t="n">
        <f aca="false">ROW()-ROW($A$306)+Assumptions!$B$4</f>
        <v>63</v>
      </c>
      <c r="B369" s="18" t="n">
        <f aca="false">MOD(QUOTIENT($A$369,Assumptions!$B$78),2)</f>
        <v>1</v>
      </c>
      <c r="C369" s="18" t="n">
        <f aca="false">MOD(QUOTIENT($A$369,Assumptions!$B$79),2)</f>
        <v>1</v>
      </c>
      <c r="D369" s="18" t="n">
        <f aca="false">MOD(QUOTIENT($A$369,Assumptions!$B$80),2)</f>
        <v>1</v>
      </c>
      <c r="E369" s="18" t="n">
        <f aca="false">MOD(QUOTIENT($A$369,Assumptions!$B$81),2)</f>
        <v>1</v>
      </c>
      <c r="F369" s="18" t="n">
        <f aca="false">MOD(QUOTIENT($A$369,Assumptions!$B$82),2)</f>
        <v>1</v>
      </c>
      <c r="G369" s="18" t="n">
        <f aca="false">MOD(QUOTIENT($A$369,Assumptions!$B$83),2)</f>
        <v>1</v>
      </c>
      <c r="H369" s="18" t="n">
        <f aca="false">IF($B$369=1,MIN(Assumptions!$B$66,MAX(Assumptions!$B$4,Assumptions!$B$25-(Assumptions!$B$4))),Assumptions!$B$4)</f>
        <v>300000000</v>
      </c>
      <c r="I369" s="18" t="n">
        <f aca="false">IF($C$369=1,MIN(Assumptions!$B$61,MAX(Assumptions!$B$4,Assumptions!$B$25-($H$369))),Assumptions!$B$4)</f>
        <v>100000000</v>
      </c>
      <c r="J369" s="18" t="n">
        <f aca="false">IF($D$369=1,MIN(Assumptions!$B$56,MAX(Assumptions!$B$4,Assumptions!$B$25-($H$369+$I$369))),Assumptions!$B$4)</f>
        <v>60000000</v>
      </c>
      <c r="K369" s="18" t="n">
        <f aca="false">IF($E$369=1,MIN(Assumptions!$B$51,MAX(Assumptions!$B$4,Assumptions!$B$25-($H$369+$I$369+$J$369))),Assumptions!$B$4)</f>
        <v>30000000</v>
      </c>
      <c r="L369" s="18" t="n">
        <f aca="false">IF($F$369=1,MIN(Assumptions!$B$46,MAX(Assumptions!$B$4,Assumptions!$B$25-($H$369+$I$369+$J$369+$K$369))),Assumptions!$B$4)</f>
        <v>15000000</v>
      </c>
      <c r="M369" s="18" t="n">
        <f aca="false">IF($G$369=1,MIN(Assumptions!$B$41,MAX(Assumptions!$B$4,Assumptions!$B$25-($H$369+$I$369+$J$369+$K$369+$L$369))),Assumptions!$B$4)</f>
        <v>5000000</v>
      </c>
      <c r="N369" s="18" t="n">
        <f aca="false">MAX(Assumptions!$B$4,Assumptions!$B$25-($H$369+$I$369+$J$369+$K$369+$L$369+$M$369))</f>
        <v>690000000</v>
      </c>
      <c r="O369" s="18" t="n">
        <f aca="false">$J$112+$O$112+Assumptions!$B$20+IF($B$369=0,$AI$112,Assumptions!$B$4)+IF($C$369=0,$AF$112,Assumptions!$B$4)+IF($D$369=0,$AC$112,Assumptions!$B$4)+IF($E$369=0,$Z$112,Assumptions!$B$4)+IF($F$369=0,$W$112,Assumptions!$B$4)+IF($G$369=0,$T$112,Assumptions!$B$4)</f>
        <v>9280512.82898837</v>
      </c>
      <c r="P369" s="18" t="n">
        <f aca="false">IF(($N$369+Assumptions!$B$14*Assumptions!$B$13)&gt;($C$6*Assumptions!$B$7/Assumptions!$B$11),($C$6*Assumptions!$B$7/Assumptions!$B$11)*($O$369+Assumptions!$B$14)/($N$369+Assumptions!$B$14*Assumptions!$B$13-($C$6*Assumptions!$B$7/Assumptions!$B$11)),NA())</f>
        <v>1759744.65495262</v>
      </c>
      <c r="Q369" s="18" t="n">
        <f aca="false">IFERROR(($N$369+Assumptions!$B$14*Assumptions!$B$13)/($O$369+Assumptions!$B$14+$P$369),NA())</f>
        <v>51.1437836999273</v>
      </c>
      <c r="R369" s="18" t="n">
        <f aca="false">AND(ISNUMBER($P$369),$P$369&gt;Assumptions!$B$4,$Q$369&gt;Assumptions!$B$13)</f>
        <v>1</v>
      </c>
      <c r="S369" s="18" t="n">
        <f aca="false">IF($N$369&gt;($C$6*Assumptions!$B$7/Assumptions!$B$11),($C$6*Assumptions!$B$7/Assumptions!$B$11)*$O$369/($N$369-($C$6*Assumptions!$B$7/Assumptions!$B$11)),NA())</f>
        <v>1392076.92434825</v>
      </c>
      <c r="T369" s="18" t="n">
        <f aca="false">IFERROR($N$369/($O$369+$S$369),NA())</f>
        <v>64.6515996536157</v>
      </c>
      <c r="U369" s="18" t="n">
        <f aca="false">AND(ISNUMBER($S$369),$S$369&gt;Assumptions!$B$4,$T$369&lt;=Assumptions!$B$13)</f>
        <v>0</v>
      </c>
      <c r="V369" s="18" t="n">
        <f aca="false">IF($R$369,$P$369,IF($U$369,$S$369,NA()))</f>
        <v>1759744.65495262</v>
      </c>
      <c r="W369" s="18" t="n">
        <f aca="false">IF($R$369,$Q$369,IF($U$369,$T$369,NA()))</f>
        <v>51.1437836999273</v>
      </c>
      <c r="X369" s="18" t="n">
        <f aca="false">$R$369</f>
        <v>1</v>
      </c>
      <c r="Y369" s="18" t="n">
        <f aca="false">IF($B$369=1,$H$369,$AI$112*$W$369)</f>
        <v>300000000</v>
      </c>
      <c r="Z369" s="18" t="n">
        <f aca="false">IF($C$369=1,$I$369,$AF$112*$W$369)</f>
        <v>100000000</v>
      </c>
      <c r="AA369" s="18" t="n">
        <f aca="false">IF($D$369=1,$J$369,$AC$112*$W$369)</f>
        <v>60000000</v>
      </c>
      <c r="AB369" s="18" t="n">
        <f aca="false">IF($E$369=1,$K$369,$Z$112*$W$369)</f>
        <v>30000000</v>
      </c>
      <c r="AC369" s="18" t="n">
        <f aca="false">IF($F$369=1,$L$369,$W$112*$W$369)</f>
        <v>15000000</v>
      </c>
      <c r="AD369" s="18" t="n">
        <f aca="false">IF($G$369=1,$M$369,$T$112*$W$369)</f>
        <v>5000000</v>
      </c>
      <c r="AE369" s="18" t="n">
        <f aca="false">($C$6*Assumptions!$B$7/Assumptions!$B$11)</f>
        <v>90000000</v>
      </c>
      <c r="AF369" s="18" t="n">
        <f aca="false">($J$112+$O$112)*$W$369</f>
        <v>14346487.4508357</v>
      </c>
      <c r="AG369" s="18" t="n">
        <f aca="false">Assumptions!$B$20*$W$369</f>
        <v>460294053.299346</v>
      </c>
      <c r="AH369" s="18" t="n">
        <f aca="false">IF($R$369,Assumptions!$B$14*($W$369-Assumptions!$B$13),Assumptions!$B$4)</f>
        <v>125359459.249818</v>
      </c>
      <c r="AI369" s="18" t="n">
        <f aca="false">$Y$369+$Z$369+$AA$369+$AB$369+$AC$369+$AD$369+$AE$369+$AF$369+$AG$369+$AH$369</f>
        <v>1200000000</v>
      </c>
      <c r="AJ369" s="18" t="n">
        <f aca="false">IF(AND(ISNUMBER($V$369),($C$6*Assumptions!$B$7/Assumptions!$B$11)&gt;=Assumptions!$B$67,IF($B$369=1,$Y$369&gt;=INDEX($Y$306:$Y$369,1+$A$369-Assumptions!$B$78),$Y$369&gt;INDEX($Y$306:$Y$369,1+$A$369+Assumptions!$B$78)),IF($C$369=1,$Z$369&gt;=INDEX($Z$306:$Z$369,1+$A$369-Assumptions!$B$79),$Z$369&gt;INDEX($Z$306:$Z$369,1+$A$369+Assumptions!$B$79)),IF($D$369=1,$AA$369&gt;=INDEX($AA$306:$AA$369,1+$A$369-Assumptions!$B$80),$AA$369&gt;INDEX($AA$306:$AA$369,1+$A$369+Assumptions!$B$80)),IF($E$369=1,$AB$369&gt;=INDEX($AB$306:$AB$369,1+$A$369-Assumptions!$B$81),$AB$369&gt;INDEX($AB$306:$AB$369,1+$A$369+Assumptions!$B$81)),IF($F$369=1,$AC$369&gt;=INDEX($AC$306:$AC$369,1+$A$369-Assumptions!$B$82),$AC$369&gt;INDEX($AC$306:$AC$369,1+$A$369+Assumptions!$B$82)),IF($G$369=1,$AD$369&gt;=INDEX($AD$306:$AD$369,1+$A$369-Assumptions!$B$83),$AD$369&gt;INDEX($AD$306:$AD$369,1+$A$369+Assumptions!$B$83))),1,0)</f>
        <v>0</v>
      </c>
      <c r="AK369" s="16"/>
      <c r="AL369" s="16"/>
    </row>
    <row r="370" customFormat="false" ht="15" hidden="false" customHeight="false" outlineLevel="0" collapsed="false"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</row>
    <row r="371" customFormat="false" ht="15" hidden="false" customHeight="false" outlineLevel="0" collapsed="false"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</row>
    <row r="372" customFormat="false" ht="15" hidden="false" customHeight="false" outlineLevel="0" collapsed="false"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</row>
    <row r="373" customFormat="false" ht="15" hidden="false" customHeight="false" outlineLevel="0" collapsed="false"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</row>
    <row r="374" customFormat="false" ht="15" hidden="false" customHeight="false" outlineLevel="0" collapsed="false"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</row>
    <row r="375" customFormat="false" ht="15" hidden="false" customHeight="false" outlineLevel="0" collapsed="false"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</row>
    <row r="376" customFormat="false" ht="15" hidden="false" customHeight="false" outlineLevel="0" collapsed="false"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</row>
    <row r="377" customFormat="false" ht="15" hidden="false" customHeight="false" outlineLevel="0" collapsed="false"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</row>
    <row r="378" customFormat="false" ht="15" hidden="false" customHeight="false" outlineLevel="0" collapsed="false"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</row>
    <row r="379" customFormat="false" ht="15" hidden="false" customHeight="false" outlineLevel="0" collapsed="false"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</row>
    <row r="380" customFormat="false" ht="15" hidden="false" customHeight="false" outlineLevel="0" collapsed="false"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</row>
    <row r="381" customFormat="false" ht="15" hidden="false" customHeight="false" outlineLevel="0" collapsed="false"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</row>
    <row r="382" customFormat="false" ht="15" hidden="false" customHeight="false" outlineLevel="0" collapsed="false"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</row>
    <row r="383" customFormat="false" ht="15" hidden="false" customHeight="false" outlineLevel="0" collapsed="false"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</row>
    <row r="384" customFormat="false" ht="15" hidden="false" customHeight="false" outlineLevel="0" collapsed="false"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</row>
    <row r="385" customFormat="false" ht="15" hidden="false" customHeight="false" outlineLevel="0" collapsed="false"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</row>
    <row r="386" customFormat="false" ht="15" hidden="false" customHeight="false" outlineLevel="0" collapsed="false"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</row>
    <row r="387" customFormat="false" ht="15" hidden="false" customHeight="false" outlineLevel="0" collapsed="false"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</row>
    <row r="388" customFormat="false" ht="15" hidden="false" customHeight="false" outlineLevel="0" collapsed="false"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</row>
    <row r="389" customFormat="false" ht="15" hidden="false" customHeight="false" outlineLevel="0" collapsed="false"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</row>
    <row r="390" customFormat="false" ht="15" hidden="false" customHeight="false" outlineLevel="0" collapsed="false"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</row>
    <row r="391" customFormat="false" ht="15" hidden="false" customHeight="false" outlineLevel="0" collapsed="false"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</row>
    <row r="392" customFormat="false" ht="15" hidden="false" customHeight="false" outlineLevel="0" collapsed="false"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</row>
    <row r="393" customFormat="false" ht="15" hidden="false" customHeight="false" outlineLevel="0" collapsed="false"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</row>
    <row r="394" customFormat="false" ht="15" hidden="false" customHeight="false" outlineLevel="0" collapsed="false"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</row>
    <row r="395" customFormat="false" ht="23.85" hidden="true" customHeight="false" outlineLevel="0" collapsed="false">
      <c r="A395" s="6" t="str">
        <f aca="false">Assumptions!$I$101</f>
        <v>Code</v>
      </c>
      <c r="B395" s="18" t="str">
        <f aca="false">Assumptions!$I$103</f>
        <v>E bit</v>
      </c>
      <c r="C395" s="18" t="str">
        <f aca="false">Assumptions!$I$104</f>
        <v>D bit</v>
      </c>
      <c r="D395" s="18" t="str">
        <f aca="false">Assumptions!$I$105</f>
        <v>C bit</v>
      </c>
      <c r="E395" s="18" t="str">
        <f aca="false">Assumptions!$I$106</f>
        <v>B bit</v>
      </c>
      <c r="F395" s="18" t="str">
        <f aca="false">Assumptions!$I$107</f>
        <v>A bit</v>
      </c>
      <c r="G395" s="18" t="str">
        <f aca="false">Assumptions!$I$108</f>
        <v>Seed bit</v>
      </c>
      <c r="H395" s="18" t="str">
        <f aca="false">Assumptions!$I$110</f>
        <v>E pref paid</v>
      </c>
      <c r="I395" s="18" t="str">
        <f aca="false">Assumptions!$I$111</f>
        <v>D pref paid</v>
      </c>
      <c r="J395" s="18" t="str">
        <f aca="false">Assumptions!$I$112</f>
        <v>C pref paid</v>
      </c>
      <c r="K395" s="18" t="str">
        <f aca="false">Assumptions!$I$113</f>
        <v>B pref paid</v>
      </c>
      <c r="L395" s="18" t="str">
        <f aca="false">Assumptions!$I$114</f>
        <v>A pref paid</v>
      </c>
      <c r="M395" s="18" t="str">
        <f aca="false">Assumptions!$I$115</f>
        <v>Seed pref paid</v>
      </c>
      <c r="N395" s="18" t="str">
        <f aca="false">Assumptions!$I$117</f>
        <v>Residual</v>
      </c>
      <c r="O395" s="18" t="str">
        <f aca="false">Assumptions!$I$166</f>
        <v>S0 shares</v>
      </c>
      <c r="P395" s="18" t="str">
        <f aca="false">Assumptions!$I$167</f>
        <v>X ITM</v>
      </c>
      <c r="Q395" s="18" t="str">
        <f aca="false">Assumptions!$I$168</f>
        <v>PPS ITM</v>
      </c>
      <c r="R395" s="18" t="str">
        <f aca="false">Assumptions!$I$169</f>
        <v>Valid ITM</v>
      </c>
      <c r="S395" s="18" t="str">
        <f aca="false">Assumptions!$I$170</f>
        <v>X OTM</v>
      </c>
      <c r="T395" s="18" t="str">
        <f aca="false">Assumptions!$I$171</f>
        <v>PPS OTM</v>
      </c>
      <c r="U395" s="18" t="str">
        <f aca="false">Assumptions!$I$172</f>
        <v>Valid OTM</v>
      </c>
      <c r="V395" s="18" t="str">
        <f aca="false">Assumptions!$I$173</f>
        <v>Required F shares</v>
      </c>
      <c r="W395" s="18" t="str">
        <f aca="false">Assumptions!$I$120</f>
        <v>Common PPS</v>
      </c>
      <c r="X395" s="18" t="str">
        <f aca="false">Assumptions!$I$119</f>
        <v>Options ITM</v>
      </c>
      <c r="Y395" s="18" t="str">
        <f aca="false">Assumptions!$I$122</f>
        <v>E proceeds</v>
      </c>
      <c r="Z395" s="18" t="str">
        <f aca="false">Assumptions!$I$123</f>
        <v>D proceeds</v>
      </c>
      <c r="AA395" s="18" t="str">
        <f aca="false">Assumptions!$I$124</f>
        <v>C proceeds</v>
      </c>
      <c r="AB395" s="18" t="str">
        <f aca="false">Assumptions!$I$125</f>
        <v>B proceeds</v>
      </c>
      <c r="AC395" s="18" t="str">
        <f aca="false">Assumptions!$I$126</f>
        <v>A proceeds</v>
      </c>
      <c r="AD395" s="18" t="str">
        <f aca="false">Assumptions!$I$127</f>
        <v>Seed proceeds</v>
      </c>
      <c r="AE395" s="18" t="str">
        <f aca="false">Assumptions!$I$121</f>
        <v>F proceeds</v>
      </c>
      <c r="AF395" s="18" t="str">
        <f aca="false">Assumptions!$I$128</f>
        <v>Notes proceeds</v>
      </c>
      <c r="AG395" s="18" t="str">
        <f aca="false">Assumptions!$I$174</f>
        <v>Common proceeds</v>
      </c>
      <c r="AH395" s="18" t="str">
        <f aca="false">Assumptions!$I$175</f>
        <v>Options proceeds</v>
      </c>
      <c r="AI395" s="18" t="str">
        <f aca="false">Assumptions!$I$176</f>
        <v>Total</v>
      </c>
      <c r="AJ395" s="18" t="str">
        <f aca="false">Assumptions!$I$132</f>
        <v>Stable flag</v>
      </c>
      <c r="AK395" s="16"/>
      <c r="AL395" s="18" t="n">
        <f aca="false">IF(SUM($AJ$396:$AJ$459)=Assumptions!$B$4,NA(),SUMPRODUCT($AJ$396:$AJ$459,$A$396:$A$459)/SUM($AJ$396:$AJ$459))</f>
        <v>48</v>
      </c>
    </row>
    <row r="396" customFormat="false" ht="23.85" hidden="true" customHeight="false" outlineLevel="0" collapsed="false">
      <c r="A396" s="6" t="n">
        <f aca="false">ROW()-ROW($A$396)+Assumptions!$B$4</f>
        <v>0</v>
      </c>
      <c r="B396" s="18" t="n">
        <f aca="false">MOD(QUOTIENT($A$396,Assumptions!$B$78),2)</f>
        <v>0</v>
      </c>
      <c r="C396" s="18" t="n">
        <f aca="false">MOD(QUOTIENT($A$396,Assumptions!$B$79),2)</f>
        <v>0</v>
      </c>
      <c r="D396" s="18" t="n">
        <f aca="false">MOD(QUOTIENT($A$396,Assumptions!$B$80),2)</f>
        <v>0</v>
      </c>
      <c r="E396" s="18" t="n">
        <f aca="false">MOD(QUOTIENT($A$396,Assumptions!$B$81),2)</f>
        <v>0</v>
      </c>
      <c r="F396" s="18" t="n">
        <f aca="false">MOD(QUOTIENT($A$396,Assumptions!$B$82),2)</f>
        <v>0</v>
      </c>
      <c r="G396" s="18" t="n">
        <f aca="false">MOD(QUOTIENT($A$396,Assumptions!$B$83),2)</f>
        <v>0</v>
      </c>
      <c r="H396" s="18" t="n">
        <f aca="false">IF($B$396=1,MIN(Assumptions!$B$66,MAX(Assumptions!$B$4,Assumptions!$B$25-(Assumptions!$B$4))),Assumptions!$B$4)</f>
        <v>0</v>
      </c>
      <c r="I396" s="18" t="n">
        <f aca="false">IF($C$396=1,MIN(Assumptions!$B$61,MAX(Assumptions!$B$4,Assumptions!$B$25-($H$396))),Assumptions!$B$4)</f>
        <v>0</v>
      </c>
      <c r="J396" s="18" t="n">
        <f aca="false">IF($D$396=1,MIN(Assumptions!$B$56,MAX(Assumptions!$B$4,Assumptions!$B$25-($H$396+$I$396))),Assumptions!$B$4)</f>
        <v>0</v>
      </c>
      <c r="K396" s="18" t="n">
        <f aca="false">IF($E$396=1,MIN(Assumptions!$B$51,MAX(Assumptions!$B$4,Assumptions!$B$25-($H$396+$I$396+$J$396))),Assumptions!$B$4)</f>
        <v>0</v>
      </c>
      <c r="L396" s="18" t="n">
        <f aca="false">IF($F$396=1,MIN(Assumptions!$B$46,MAX(Assumptions!$B$4,Assumptions!$B$25-($H$396+$I$396+$J$396+$K$396))),Assumptions!$B$4)</f>
        <v>0</v>
      </c>
      <c r="M396" s="18" t="n">
        <f aca="false">IF($G$396=1,MIN(Assumptions!$B$41,MAX(Assumptions!$B$4,Assumptions!$B$25-($H$396+$I$396+$J$396+$K$396+$L$396))),Assumptions!$B$4)</f>
        <v>0</v>
      </c>
      <c r="N396" s="18" t="n">
        <f aca="false">MAX(Assumptions!$B$4,Assumptions!$B$25-($H$396+$I$396+$J$396+$K$396+$L$396+$M$396))</f>
        <v>1200000000</v>
      </c>
      <c r="O396" s="18" t="n">
        <f aca="false">$J$112+$O$112+Assumptions!$B$20+IF($B$396=0,$AI$112,Assumptions!$B$4)+IF($C$396=0,$AF$112,Assumptions!$B$4)+IF($D$396=0,$AC$112,Assumptions!$B$4)+IF($E$396=0,$Z$112,Assumptions!$B$4)+IF($F$396=0,$W$112,Assumptions!$B$4)+IF($G$396=0,$T$112,Assumptions!$B$4)</f>
        <v>32547484.4666011</v>
      </c>
      <c r="P396" s="18" t="n">
        <f aca="false">IF(($N$396+Assumptions!$B$14*Assumptions!$B$13)&gt;($C$7*Assumptions!$B$7/Assumptions!$B$11),($C$7*Assumptions!$B$7/Assumptions!$B$11)*($O$396+Assumptions!$B$14)/($N$396+Assumptions!$B$14*Assumptions!$B$13-($C$7*Assumptions!$B$7/Assumptions!$B$11)),NA())</f>
        <v>3885171.48821444</v>
      </c>
      <c r="Q396" s="18" t="n">
        <f aca="false">IFERROR(($N$396+Assumptions!$B$14*Assumptions!$B$13)/($O$396+Assumptions!$B$14+$P$396),NA())</f>
        <v>30.8866675162259</v>
      </c>
      <c r="R396" s="18" t="n">
        <f aca="false">AND(ISNUMBER($P$396),$P$396&gt;Assumptions!$B$4,$Q$396&gt;Assumptions!$B$13)</f>
        <v>1</v>
      </c>
      <c r="S396" s="18" t="n">
        <f aca="false">IF($N$396&gt;($C$7*Assumptions!$B$7/Assumptions!$B$11),($C$7*Assumptions!$B$7/Assumptions!$B$11)*$O$396/($N$396-($C$7*Assumptions!$B$7/Assumptions!$B$11)),NA())</f>
        <v>3616387.16295567</v>
      </c>
      <c r="T396" s="18" t="n">
        <f aca="false">IFERROR($N$396/($O$396+$S$396),NA())</f>
        <v>33.1822879002601</v>
      </c>
      <c r="U396" s="18" t="n">
        <f aca="false">AND(ISNUMBER($S$396),$S$396&gt;Assumptions!$B$4,$T$396&lt;=Assumptions!$B$13)</f>
        <v>0</v>
      </c>
      <c r="V396" s="18" t="n">
        <f aca="false">IF($R$396,$P$396,IF($U$396,$S$396,NA()))</f>
        <v>3885171.48821444</v>
      </c>
      <c r="W396" s="18" t="n">
        <f aca="false">IF($R$396,$Q$396,IF($U$396,$T$396,NA()))</f>
        <v>30.8866675162259</v>
      </c>
      <c r="X396" s="18" t="n">
        <f aca="false">$R$396</f>
        <v>1</v>
      </c>
      <c r="Y396" s="18" t="n">
        <f aca="false">IF($B$396=1,$H$396,$AI$112*$W$396)</f>
        <v>189437824.176538</v>
      </c>
      <c r="Z396" s="18" t="n">
        <f aca="false">IF($C$396=1,$I$396,$AF$112*$W$396)</f>
        <v>53546713.1539846</v>
      </c>
      <c r="AA396" s="18" t="n">
        <f aca="false">IF($D$396=1,$J$396,$AC$112*$W$396)</f>
        <v>74128002.0389423</v>
      </c>
      <c r="AB396" s="18" t="n">
        <f aca="false">IF($E$396=1,$K$396,$Z$112*$W$396)</f>
        <v>92660002.5486778</v>
      </c>
      <c r="AC396" s="18" t="n">
        <f aca="false">IF($F$396=1,$L$396,$W$112*$W$396)</f>
        <v>154433337.58113</v>
      </c>
      <c r="AD396" s="18" t="n">
        <f aca="false">IF($G$396=1,$M$396,$T$112*$W$396)</f>
        <v>154433337.58113</v>
      </c>
      <c r="AE396" s="18" t="n">
        <f aca="false">($C$7*Assumptions!$B$7/Assumptions!$B$11)</f>
        <v>120000000</v>
      </c>
      <c r="AF396" s="18" t="n">
        <f aca="false">($J$112+$O$112)*$W$396</f>
        <v>8664106.48299961</v>
      </c>
      <c r="AG396" s="18" t="n">
        <f aca="false">Assumptions!$B$20*$W$396</f>
        <v>277980007.646034</v>
      </c>
      <c r="AH396" s="18" t="n">
        <f aca="false">IF($R$396,Assumptions!$B$14*($W$396-Assumptions!$B$13),Assumptions!$B$4)</f>
        <v>74716668.7905649</v>
      </c>
      <c r="AI396" s="18" t="n">
        <f aca="false">$Y$396+$Z$396+$AA$396+$AB$396+$AC$396+$AD$396+$AE$396+$AF$396+$AG$396+$AH$396</f>
        <v>1200000000</v>
      </c>
      <c r="AJ396" s="18" t="n">
        <f aca="false">IF(AND(ISNUMBER($V$396),($C$7*Assumptions!$B$7/Assumptions!$B$11)&gt;=Assumptions!$B$67,IF($B$396=1,$Y$396&gt;=INDEX($Y$396:$Y$459,1+$A$396-Assumptions!$B$78),$Y$396&gt;INDEX($Y$396:$Y$459,1+$A$396+Assumptions!$B$78)),IF($C$396=1,$Z$396&gt;=INDEX($Z$396:$Z$459,1+$A$396-Assumptions!$B$79),$Z$396&gt;INDEX($Z$396:$Z$459,1+$A$396+Assumptions!$B$79)),IF($D$396=1,$AA$396&gt;=INDEX($AA$396:$AA$459,1+$A$396-Assumptions!$B$80),$AA$396&gt;INDEX($AA$396:$AA$459,1+$A$396+Assumptions!$B$80)),IF($E$396=1,$AB$396&gt;=INDEX($AB$396:$AB$459,1+$A$396-Assumptions!$B$81),$AB$396&gt;INDEX($AB$396:$AB$459,1+$A$396+Assumptions!$B$81)),IF($F$396=1,$AC$396&gt;=INDEX($AC$396:$AC$459,1+$A$396-Assumptions!$B$82),$AC$396&gt;INDEX($AC$396:$AC$459,1+$A$396+Assumptions!$B$82)),IF($G$396=1,$AD$396&gt;=INDEX($AD$396:$AD$459,1+$A$396-Assumptions!$B$83),$AD$396&gt;INDEX($AD$396:$AD$459,1+$A$396+Assumptions!$B$83))),1,0)</f>
        <v>0</v>
      </c>
      <c r="AK396" s="16"/>
      <c r="AL396" s="16"/>
    </row>
    <row r="397" customFormat="false" ht="23.85" hidden="true" customHeight="false" outlineLevel="0" collapsed="false">
      <c r="A397" s="6" t="n">
        <f aca="false">ROW()-ROW($A$396)+Assumptions!$B$4</f>
        <v>1</v>
      </c>
      <c r="B397" s="18" t="n">
        <f aca="false">MOD(QUOTIENT($A$397,Assumptions!$B$78),2)</f>
        <v>0</v>
      </c>
      <c r="C397" s="18" t="n">
        <f aca="false">MOD(QUOTIENT($A$397,Assumptions!$B$79),2)</f>
        <v>0</v>
      </c>
      <c r="D397" s="18" t="n">
        <f aca="false">MOD(QUOTIENT($A$397,Assumptions!$B$80),2)</f>
        <v>0</v>
      </c>
      <c r="E397" s="18" t="n">
        <f aca="false">MOD(QUOTIENT($A$397,Assumptions!$B$81),2)</f>
        <v>0</v>
      </c>
      <c r="F397" s="18" t="n">
        <f aca="false">MOD(QUOTIENT($A$397,Assumptions!$B$82),2)</f>
        <v>0</v>
      </c>
      <c r="G397" s="18" t="n">
        <f aca="false">MOD(QUOTIENT($A$397,Assumptions!$B$83),2)</f>
        <v>1</v>
      </c>
      <c r="H397" s="18" t="n">
        <f aca="false">IF($B$397=1,MIN(Assumptions!$B$66,MAX(Assumptions!$B$4,Assumptions!$B$25-(Assumptions!$B$4))),Assumptions!$B$4)</f>
        <v>0</v>
      </c>
      <c r="I397" s="18" t="n">
        <f aca="false">IF($C$397=1,MIN(Assumptions!$B$61,MAX(Assumptions!$B$4,Assumptions!$B$25-($H$397))),Assumptions!$B$4)</f>
        <v>0</v>
      </c>
      <c r="J397" s="18" t="n">
        <f aca="false">IF($D$397=1,MIN(Assumptions!$B$56,MAX(Assumptions!$B$4,Assumptions!$B$25-($H$397+$I$397))),Assumptions!$B$4)</f>
        <v>0</v>
      </c>
      <c r="K397" s="18" t="n">
        <f aca="false">IF($E$397=1,MIN(Assumptions!$B$51,MAX(Assumptions!$B$4,Assumptions!$B$25-($H$397+$I$397+$J$397))),Assumptions!$B$4)</f>
        <v>0</v>
      </c>
      <c r="L397" s="18" t="n">
        <f aca="false">IF($F$397=1,MIN(Assumptions!$B$46,MAX(Assumptions!$B$4,Assumptions!$B$25-($H$397+$I$397+$J$397+$K$397))),Assumptions!$B$4)</f>
        <v>0</v>
      </c>
      <c r="M397" s="18" t="n">
        <f aca="false">IF($G$397=1,MIN(Assumptions!$B$41,MAX(Assumptions!$B$4,Assumptions!$B$25-($H$397+$I$397+$J$397+$K$397+$L$397))),Assumptions!$B$4)</f>
        <v>5000000</v>
      </c>
      <c r="N397" s="18" t="n">
        <f aca="false">MAX(Assumptions!$B$4,Assumptions!$B$25-($H$397+$I$397+$J$397+$K$397+$L$397+$M$397))</f>
        <v>1195000000</v>
      </c>
      <c r="O397" s="18" t="n">
        <f aca="false">$J$112+$O$112+Assumptions!$B$20+IF($B$397=0,$AI$112,Assumptions!$B$4)+IF($C$397=0,$AF$112,Assumptions!$B$4)+IF($D$397=0,$AC$112,Assumptions!$B$4)+IF($E$397=0,$Z$112,Assumptions!$B$4)+IF($F$397=0,$W$112,Assumptions!$B$4)+IF($G$397=0,$T$112,Assumptions!$B$4)</f>
        <v>27547484.4666011</v>
      </c>
      <c r="P397" s="18" t="n">
        <f aca="false">IF(($N$397+Assumptions!$B$14*Assumptions!$B$13)&gt;($C$7*Assumptions!$B$7/Assumptions!$B$11),($C$7*Assumptions!$B$7/Assumptions!$B$11)*($O$397+Assumptions!$B$14)/($N$397+Assumptions!$B$14*Assumptions!$B$13-($C$7*Assumptions!$B$7/Assumptions!$B$11)),NA())</f>
        <v>3346355.57864699</v>
      </c>
      <c r="Q397" s="18" t="n">
        <f aca="false">IFERROR(($N$397+Assumptions!$B$14*Assumptions!$B$13)/($O$397+Assumptions!$B$14+$P$397),NA())</f>
        <v>35.8599070480487</v>
      </c>
      <c r="R397" s="18" t="n">
        <f aca="false">AND(ISNUMBER($P$397),$P$397&gt;Assumptions!$B$4,$Q$397&gt;Assumptions!$B$13)</f>
        <v>1</v>
      </c>
      <c r="S397" s="18" t="n">
        <f aca="false">IF($N$397&gt;($C$7*Assumptions!$B$7/Assumptions!$B$11),($C$7*Assumptions!$B$7/Assumptions!$B$11)*$O$397/($N$397-($C$7*Assumptions!$B$7/Assumptions!$B$11)),NA())</f>
        <v>3075068.03348105</v>
      </c>
      <c r="T397" s="18" t="n">
        <f aca="false">IFERROR($N$397/($O$397+$S$397),NA())</f>
        <v>39.0235268597154</v>
      </c>
      <c r="U397" s="18" t="n">
        <f aca="false">AND(ISNUMBER($S$397),$S$397&gt;Assumptions!$B$4,$T$397&lt;=Assumptions!$B$13)</f>
        <v>0</v>
      </c>
      <c r="V397" s="18" t="n">
        <f aca="false">IF($R$397,$P$397,IF($U$397,$S$397,NA()))</f>
        <v>3346355.57864699</v>
      </c>
      <c r="W397" s="18" t="n">
        <f aca="false">IF($R$397,$Q$397,IF($U$397,$T$397,NA()))</f>
        <v>35.8599070480487</v>
      </c>
      <c r="X397" s="18" t="n">
        <f aca="false">$R$397</f>
        <v>1</v>
      </c>
      <c r="Y397" s="18" t="n">
        <f aca="false">IF($B$397=1,$H$397,$AI$112*$W$397)</f>
        <v>219940295.041105</v>
      </c>
      <c r="Z397" s="18" t="n">
        <f aca="false">IF($C$397=1,$I$397,$AF$112*$W$397)</f>
        <v>62168576.6333214</v>
      </c>
      <c r="AA397" s="18" t="n">
        <f aca="false">IF($D$397=1,$J$397,$AC$112*$W$397)</f>
        <v>86063776.9153168</v>
      </c>
      <c r="AB397" s="18" t="n">
        <f aca="false">IF($E$397=1,$K$397,$Z$112*$W$397)</f>
        <v>107579721.144146</v>
      </c>
      <c r="AC397" s="18" t="n">
        <f aca="false">IF($F$397=1,$L$397,$W$112*$W$397)</f>
        <v>179299535.240243</v>
      </c>
      <c r="AD397" s="18" t="n">
        <f aca="false">IF($G$397=1,$M$397,$T$112*$W$397)</f>
        <v>5000000</v>
      </c>
      <c r="AE397" s="18" t="n">
        <f aca="false">($C$7*Assumptions!$B$7/Assumptions!$B$11)</f>
        <v>120000000</v>
      </c>
      <c r="AF397" s="18" t="n">
        <f aca="false">($J$112+$O$112)*$W$397</f>
        <v>10059163.973308</v>
      </c>
      <c r="AG397" s="18" t="n">
        <f aca="false">Assumptions!$B$20*$W$397</f>
        <v>322739163.432438</v>
      </c>
      <c r="AH397" s="18" t="n">
        <f aca="false">IF($R$397,Assumptions!$B$14*($W$397-Assumptions!$B$13),Assumptions!$B$4)</f>
        <v>87149767.6201217</v>
      </c>
      <c r="AI397" s="18" t="n">
        <f aca="false">$Y$397+$Z$397+$AA$397+$AB$397+$AC$397+$AD$397+$AE$397+$AF$397+$AG$397+$AH$397</f>
        <v>1200000000</v>
      </c>
      <c r="AJ397" s="18" t="n">
        <f aca="false">IF(AND(ISNUMBER($V$397),($C$7*Assumptions!$B$7/Assumptions!$B$11)&gt;=Assumptions!$B$67,IF($B$397=1,$Y$397&gt;=INDEX($Y$396:$Y$459,1+$A$397-Assumptions!$B$78),$Y$397&gt;INDEX($Y$396:$Y$459,1+$A$397+Assumptions!$B$78)),IF($C$397=1,$Z$397&gt;=INDEX($Z$396:$Z$459,1+$A$397-Assumptions!$B$79),$Z$397&gt;INDEX($Z$396:$Z$459,1+$A$397+Assumptions!$B$79)),IF($D$397=1,$AA$397&gt;=INDEX($AA$396:$AA$459,1+$A$397-Assumptions!$B$80),$AA$397&gt;INDEX($AA$396:$AA$459,1+$A$397+Assumptions!$B$80)),IF($E$397=1,$AB$397&gt;=INDEX($AB$396:$AB$459,1+$A$397-Assumptions!$B$81),$AB$397&gt;INDEX($AB$396:$AB$459,1+$A$397+Assumptions!$B$81)),IF($F$397=1,$AC$397&gt;=INDEX($AC$396:$AC$459,1+$A$397-Assumptions!$B$82),$AC$397&gt;INDEX($AC$396:$AC$459,1+$A$397+Assumptions!$B$82)),IF($G$397=1,$AD$397&gt;=INDEX($AD$396:$AD$459,1+$A$397-Assumptions!$B$83),$AD$397&gt;INDEX($AD$396:$AD$459,1+$A$397+Assumptions!$B$83))),1,0)</f>
        <v>0</v>
      </c>
      <c r="AK397" s="16"/>
      <c r="AL397" s="16"/>
    </row>
    <row r="398" customFormat="false" ht="23.85" hidden="true" customHeight="false" outlineLevel="0" collapsed="false">
      <c r="A398" s="6" t="n">
        <f aca="false">ROW()-ROW($A$396)+Assumptions!$B$4</f>
        <v>2</v>
      </c>
      <c r="B398" s="18" t="n">
        <f aca="false">MOD(QUOTIENT($A$398,Assumptions!$B$78),2)</f>
        <v>0</v>
      </c>
      <c r="C398" s="18" t="n">
        <f aca="false">MOD(QUOTIENT($A$398,Assumptions!$B$79),2)</f>
        <v>0</v>
      </c>
      <c r="D398" s="18" t="n">
        <f aca="false">MOD(QUOTIENT($A$398,Assumptions!$B$80),2)</f>
        <v>0</v>
      </c>
      <c r="E398" s="18" t="n">
        <f aca="false">MOD(QUOTIENT($A$398,Assumptions!$B$81),2)</f>
        <v>0</v>
      </c>
      <c r="F398" s="18" t="n">
        <f aca="false">MOD(QUOTIENT($A$398,Assumptions!$B$82),2)</f>
        <v>1</v>
      </c>
      <c r="G398" s="18" t="n">
        <f aca="false">MOD(QUOTIENT($A$398,Assumptions!$B$83),2)</f>
        <v>0</v>
      </c>
      <c r="H398" s="18" t="n">
        <f aca="false">IF($B$398=1,MIN(Assumptions!$B$66,MAX(Assumptions!$B$4,Assumptions!$B$25-(Assumptions!$B$4))),Assumptions!$B$4)</f>
        <v>0</v>
      </c>
      <c r="I398" s="18" t="n">
        <f aca="false">IF($C$398=1,MIN(Assumptions!$B$61,MAX(Assumptions!$B$4,Assumptions!$B$25-($H$398))),Assumptions!$B$4)</f>
        <v>0</v>
      </c>
      <c r="J398" s="18" t="n">
        <f aca="false">IF($D$398=1,MIN(Assumptions!$B$56,MAX(Assumptions!$B$4,Assumptions!$B$25-($H$398+$I$398))),Assumptions!$B$4)</f>
        <v>0</v>
      </c>
      <c r="K398" s="18" t="n">
        <f aca="false">IF($E$398=1,MIN(Assumptions!$B$51,MAX(Assumptions!$B$4,Assumptions!$B$25-($H$398+$I$398+$J$398))),Assumptions!$B$4)</f>
        <v>0</v>
      </c>
      <c r="L398" s="18" t="n">
        <f aca="false">IF($F$398=1,MIN(Assumptions!$B$46,MAX(Assumptions!$B$4,Assumptions!$B$25-($H$398+$I$398+$J$398+$K$398))),Assumptions!$B$4)</f>
        <v>15000000</v>
      </c>
      <c r="M398" s="18" t="n">
        <f aca="false">IF($G$398=1,MIN(Assumptions!$B$41,MAX(Assumptions!$B$4,Assumptions!$B$25-($H$398+$I$398+$J$398+$K$398+$L$398))),Assumptions!$B$4)</f>
        <v>0</v>
      </c>
      <c r="N398" s="18" t="n">
        <f aca="false">MAX(Assumptions!$B$4,Assumptions!$B$25-($H$398+$I$398+$J$398+$K$398+$L$398+$M$398))</f>
        <v>1185000000</v>
      </c>
      <c r="O398" s="18" t="n">
        <f aca="false">$J$112+$O$112+Assumptions!$B$20+IF($B$398=0,$AI$112,Assumptions!$B$4)+IF($C$398=0,$AF$112,Assumptions!$B$4)+IF($D$398=0,$AC$112,Assumptions!$B$4)+IF($E$398=0,$Z$112,Assumptions!$B$4)+IF($F$398=0,$W$112,Assumptions!$B$4)+IF($G$398=0,$T$112,Assumptions!$B$4)</f>
        <v>27547484.4666011</v>
      </c>
      <c r="P398" s="18" t="n">
        <f aca="false">IF(($N$398+Assumptions!$B$14*Assumptions!$B$13)&gt;($C$7*Assumptions!$B$7/Assumptions!$B$11),($C$7*Assumptions!$B$7/Assumptions!$B$11)*($O$398+Assumptions!$B$14)/($N$398+Assumptions!$B$14*Assumptions!$B$13-($C$7*Assumptions!$B$7/Assumptions!$B$11)),NA())</f>
        <v>3377703.17188958</v>
      </c>
      <c r="Q398" s="18" t="n">
        <f aca="false">IFERROR(($N$398+Assumptions!$B$14*Assumptions!$B$13)/($O$398+Assumptions!$B$14+$P$398),NA())</f>
        <v>35.5271004861178</v>
      </c>
      <c r="R398" s="18" t="n">
        <f aca="false">AND(ISNUMBER($P$398),$P$398&gt;Assumptions!$B$4,$Q$398&gt;Assumptions!$B$13)</f>
        <v>1</v>
      </c>
      <c r="S398" s="18" t="n">
        <f aca="false">IF($N$398&gt;($C$7*Assumptions!$B$7/Assumptions!$B$11),($C$7*Assumptions!$B$7/Assumptions!$B$11)*$O$398/($N$398-($C$7*Assumptions!$B$7/Assumptions!$B$11)),NA())</f>
        <v>3103941.9117297</v>
      </c>
      <c r="T398" s="18" t="n">
        <f aca="false">IFERROR($N$398/($O$398+$S$398),NA())</f>
        <v>38.660517307532</v>
      </c>
      <c r="U398" s="18" t="n">
        <f aca="false">AND(ISNUMBER($S$398),$S$398&gt;Assumptions!$B$4,$T$398&lt;=Assumptions!$B$13)</f>
        <v>0</v>
      </c>
      <c r="V398" s="18" t="n">
        <f aca="false">IF($R$398,$P$398,IF($U$398,$S$398,NA()))</f>
        <v>3377703.17188958</v>
      </c>
      <c r="W398" s="18" t="n">
        <f aca="false">IF($R$398,$Q$398,IF($U$398,$T$398,NA()))</f>
        <v>35.5271004861178</v>
      </c>
      <c r="X398" s="18" t="n">
        <f aca="false">$R$398</f>
        <v>1</v>
      </c>
      <c r="Y398" s="18" t="n">
        <f aca="false">IF($B$398=1,$H$398,$AI$112*$W$398)</f>
        <v>217899085.806385</v>
      </c>
      <c r="Z398" s="18" t="n">
        <f aca="false">IF($C$398=1,$I$398,$AF$112*$W$398)</f>
        <v>61591606.0845203</v>
      </c>
      <c r="AA398" s="18" t="n">
        <f aca="false">IF($D$398=1,$J$398,$AC$112*$W$398)</f>
        <v>85265041.1666828</v>
      </c>
      <c r="AB398" s="18" t="n">
        <f aca="false">IF($E$398=1,$K$398,$Z$112*$W$398)</f>
        <v>106581301.458353</v>
      </c>
      <c r="AC398" s="18" t="n">
        <f aca="false">IF($F$398=1,$L$398,$W$112*$W$398)</f>
        <v>15000000</v>
      </c>
      <c r="AD398" s="18" t="n">
        <f aca="false">IF($G$398=1,$M$398,$T$112*$W$398)</f>
        <v>177635502.430589</v>
      </c>
      <c r="AE398" s="18" t="n">
        <f aca="false">($C$7*Assumptions!$B$7/Assumptions!$B$11)</f>
        <v>120000000</v>
      </c>
      <c r="AF398" s="18" t="n">
        <f aca="false">($J$112+$O$112)*$W$398</f>
        <v>9965807.46311486</v>
      </c>
      <c r="AG398" s="18" t="n">
        <f aca="false">Assumptions!$B$20*$W$398</f>
        <v>319743904.37506</v>
      </c>
      <c r="AH398" s="18" t="n">
        <f aca="false">IF($R$398,Assumptions!$B$14*($W$398-Assumptions!$B$13),Assumptions!$B$4)</f>
        <v>86317751.2152946</v>
      </c>
      <c r="AI398" s="18" t="n">
        <f aca="false">$Y$398+$Z$398+$AA$398+$AB$398+$AC$398+$AD$398+$AE$398+$AF$398+$AG$398+$AH$398</f>
        <v>1200000000</v>
      </c>
      <c r="AJ398" s="18" t="n">
        <f aca="false">IF(AND(ISNUMBER($V$398),($C$7*Assumptions!$B$7/Assumptions!$B$11)&gt;=Assumptions!$B$67,IF($B$398=1,$Y$398&gt;=INDEX($Y$396:$Y$459,1+$A$398-Assumptions!$B$78),$Y$398&gt;INDEX($Y$396:$Y$459,1+$A$398+Assumptions!$B$78)),IF($C$398=1,$Z$398&gt;=INDEX($Z$396:$Z$459,1+$A$398-Assumptions!$B$79),$Z$398&gt;INDEX($Z$396:$Z$459,1+$A$398+Assumptions!$B$79)),IF($D$398=1,$AA$398&gt;=INDEX($AA$396:$AA$459,1+$A$398-Assumptions!$B$80),$AA$398&gt;INDEX($AA$396:$AA$459,1+$A$398+Assumptions!$B$80)),IF($E$398=1,$AB$398&gt;=INDEX($AB$396:$AB$459,1+$A$398-Assumptions!$B$81),$AB$398&gt;INDEX($AB$396:$AB$459,1+$A$398+Assumptions!$B$81)),IF($F$398=1,$AC$398&gt;=INDEX($AC$396:$AC$459,1+$A$398-Assumptions!$B$82),$AC$398&gt;INDEX($AC$396:$AC$459,1+$A$398+Assumptions!$B$82)),IF($G$398=1,$AD$398&gt;=INDEX($AD$396:$AD$459,1+$A$398-Assumptions!$B$83),$AD$398&gt;INDEX($AD$396:$AD$459,1+$A$398+Assumptions!$B$83))),1,0)</f>
        <v>0</v>
      </c>
      <c r="AK398" s="16"/>
      <c r="AL398" s="16"/>
    </row>
    <row r="399" customFormat="false" ht="23.85" hidden="true" customHeight="false" outlineLevel="0" collapsed="false">
      <c r="A399" s="6" t="n">
        <f aca="false">ROW()-ROW($A$396)+Assumptions!$B$4</f>
        <v>3</v>
      </c>
      <c r="B399" s="18" t="n">
        <f aca="false">MOD(QUOTIENT($A$399,Assumptions!$B$78),2)</f>
        <v>0</v>
      </c>
      <c r="C399" s="18" t="n">
        <f aca="false">MOD(QUOTIENT($A$399,Assumptions!$B$79),2)</f>
        <v>0</v>
      </c>
      <c r="D399" s="18" t="n">
        <f aca="false">MOD(QUOTIENT($A$399,Assumptions!$B$80),2)</f>
        <v>0</v>
      </c>
      <c r="E399" s="18" t="n">
        <f aca="false">MOD(QUOTIENT($A$399,Assumptions!$B$81),2)</f>
        <v>0</v>
      </c>
      <c r="F399" s="18" t="n">
        <f aca="false">MOD(QUOTIENT($A$399,Assumptions!$B$82),2)</f>
        <v>1</v>
      </c>
      <c r="G399" s="18" t="n">
        <f aca="false">MOD(QUOTIENT($A$399,Assumptions!$B$83),2)</f>
        <v>1</v>
      </c>
      <c r="H399" s="18" t="n">
        <f aca="false">IF($B$399=1,MIN(Assumptions!$B$66,MAX(Assumptions!$B$4,Assumptions!$B$25-(Assumptions!$B$4))),Assumptions!$B$4)</f>
        <v>0</v>
      </c>
      <c r="I399" s="18" t="n">
        <f aca="false">IF($C$399=1,MIN(Assumptions!$B$61,MAX(Assumptions!$B$4,Assumptions!$B$25-($H$399))),Assumptions!$B$4)</f>
        <v>0</v>
      </c>
      <c r="J399" s="18" t="n">
        <f aca="false">IF($D$399=1,MIN(Assumptions!$B$56,MAX(Assumptions!$B$4,Assumptions!$B$25-($H$399+$I$399))),Assumptions!$B$4)</f>
        <v>0</v>
      </c>
      <c r="K399" s="18" t="n">
        <f aca="false">IF($E$399=1,MIN(Assumptions!$B$51,MAX(Assumptions!$B$4,Assumptions!$B$25-($H$399+$I$399+$J$399))),Assumptions!$B$4)</f>
        <v>0</v>
      </c>
      <c r="L399" s="18" t="n">
        <f aca="false">IF($F$399=1,MIN(Assumptions!$B$46,MAX(Assumptions!$B$4,Assumptions!$B$25-($H$399+$I$399+$J$399+$K$399))),Assumptions!$B$4)</f>
        <v>15000000</v>
      </c>
      <c r="M399" s="18" t="n">
        <f aca="false">IF($G$399=1,MIN(Assumptions!$B$41,MAX(Assumptions!$B$4,Assumptions!$B$25-($H$399+$I$399+$J$399+$K$399+$L$399))),Assumptions!$B$4)</f>
        <v>5000000</v>
      </c>
      <c r="N399" s="18" t="n">
        <f aca="false">MAX(Assumptions!$B$4,Assumptions!$B$25-($H$399+$I$399+$J$399+$K$399+$L$399+$M$399))</f>
        <v>1180000000</v>
      </c>
      <c r="O399" s="18" t="n">
        <f aca="false">$J$112+$O$112+Assumptions!$B$20+IF($B$399=0,$AI$112,Assumptions!$B$4)+IF($C$399=0,$AF$112,Assumptions!$B$4)+IF($D$399=0,$AC$112,Assumptions!$B$4)+IF($E$399=0,$Z$112,Assumptions!$B$4)+IF($F$399=0,$W$112,Assumptions!$B$4)+IF($G$399=0,$T$112,Assumptions!$B$4)</f>
        <v>22547484.4666011</v>
      </c>
      <c r="P399" s="18" t="n">
        <f aca="false">IF(($N$399+Assumptions!$B$14*Assumptions!$B$13)&gt;($C$7*Assumptions!$B$7/Assumptions!$B$11),($C$7*Assumptions!$B$7/Assumptions!$B$11)*($O$399+Assumptions!$B$14)/($N$399+Assumptions!$B$14*Assumptions!$B$13-($C$7*Assumptions!$B$7/Assumptions!$B$11)),NA())</f>
        <v>2828892.36328671</v>
      </c>
      <c r="Q399" s="18" t="n">
        <f aca="false">IFERROR(($N$399+Assumptions!$B$14*Assumptions!$B$13)/($O$399+Assumptions!$B$14+$P$399),NA())</f>
        <v>42.4194294407793</v>
      </c>
      <c r="R399" s="18" t="n">
        <f aca="false">AND(ISNUMBER($P$399),$P$399&gt;Assumptions!$B$4,$Q$399&gt;Assumptions!$B$13)</f>
        <v>1</v>
      </c>
      <c r="S399" s="18" t="n">
        <f aca="false">IF($N$399&gt;($C$7*Assumptions!$B$7/Assumptions!$B$11),($C$7*Assumptions!$B$7/Assumptions!$B$11)*$O$399/($N$399-($C$7*Assumptions!$B$7/Assumptions!$B$11)),NA())</f>
        <v>2552545.41131333</v>
      </c>
      <c r="T399" s="18" t="n">
        <f aca="false">IFERROR($N$399/($O$399+$S$399),NA())</f>
        <v>47.0118962303821</v>
      </c>
      <c r="U399" s="18" t="n">
        <f aca="false">AND(ISNUMBER($S$399),$S$399&gt;Assumptions!$B$4,$T$399&lt;=Assumptions!$B$13)</f>
        <v>0</v>
      </c>
      <c r="V399" s="18" t="n">
        <f aca="false">IF($R$399,$P$399,IF($U$399,$S$399,NA()))</f>
        <v>2828892.36328671</v>
      </c>
      <c r="W399" s="18" t="n">
        <f aca="false">IF($R$399,$Q$399,IF($U$399,$T$399,NA()))</f>
        <v>42.4194294407793</v>
      </c>
      <c r="X399" s="18" t="n">
        <f aca="false">$R$399</f>
        <v>1</v>
      </c>
      <c r="Y399" s="18" t="n">
        <f aca="false">IF($B$399=1,$H$399,$AI$112*$W$399)</f>
        <v>260171946.742065</v>
      </c>
      <c r="Z399" s="18" t="n">
        <f aca="false">IF($C$399=1,$I$399,$AF$112*$W$399)</f>
        <v>73540501.5522583</v>
      </c>
      <c r="AA399" s="18" t="n">
        <f aca="false">IF($D$399=1,$J$399,$AC$112*$W$399)</f>
        <v>101806630.65787</v>
      </c>
      <c r="AB399" s="18" t="n">
        <f aca="false">IF($E$399=1,$K$399,$Z$112*$W$399)</f>
        <v>127258288.322338</v>
      </c>
      <c r="AC399" s="18" t="n">
        <f aca="false">IF($F$399=1,$L$399,$W$112*$W$399)</f>
        <v>15000000</v>
      </c>
      <c r="AD399" s="18" t="n">
        <f aca="false">IF($G$399=1,$M$399,$T$112*$W$399)</f>
        <v>5000000</v>
      </c>
      <c r="AE399" s="18" t="n">
        <f aca="false">($C$7*Assumptions!$B$7/Assumptions!$B$11)</f>
        <v>120000000</v>
      </c>
      <c r="AF399" s="18" t="n">
        <f aca="false">($J$112+$O$112)*$W$399</f>
        <v>11899194.1565054</v>
      </c>
      <c r="AG399" s="18" t="n">
        <f aca="false">Assumptions!$B$20*$W$399</f>
        <v>381774864.967014</v>
      </c>
      <c r="AH399" s="18" t="n">
        <f aca="false">IF($R$399,Assumptions!$B$14*($W$399-Assumptions!$B$13),Assumptions!$B$4)</f>
        <v>103548573.601948</v>
      </c>
      <c r="AI399" s="18" t="n">
        <f aca="false">$Y$399+$Z$399+$AA$399+$AB$399+$AC$399+$AD$399+$AE$399+$AF$399+$AG$399+$AH$399</f>
        <v>1200000000</v>
      </c>
      <c r="AJ399" s="18" t="n">
        <f aca="false">IF(AND(ISNUMBER($V$399),($C$7*Assumptions!$B$7/Assumptions!$B$11)&gt;=Assumptions!$B$67,IF($B$399=1,$Y$399&gt;=INDEX($Y$396:$Y$459,1+$A$399-Assumptions!$B$78),$Y$399&gt;INDEX($Y$396:$Y$459,1+$A$399+Assumptions!$B$78)),IF($C$399=1,$Z$399&gt;=INDEX($Z$396:$Z$459,1+$A$399-Assumptions!$B$79),$Z$399&gt;INDEX($Z$396:$Z$459,1+$A$399+Assumptions!$B$79)),IF($D$399=1,$AA$399&gt;=INDEX($AA$396:$AA$459,1+$A$399-Assumptions!$B$80),$AA$399&gt;INDEX($AA$396:$AA$459,1+$A$399+Assumptions!$B$80)),IF($E$399=1,$AB$399&gt;=INDEX($AB$396:$AB$459,1+$A$399-Assumptions!$B$81),$AB$399&gt;INDEX($AB$396:$AB$459,1+$A$399+Assumptions!$B$81)),IF($F$399=1,$AC$399&gt;=INDEX($AC$396:$AC$459,1+$A$399-Assumptions!$B$82),$AC$399&gt;INDEX($AC$396:$AC$459,1+$A$399+Assumptions!$B$82)),IF($G$399=1,$AD$399&gt;=INDEX($AD$396:$AD$459,1+$A$399-Assumptions!$B$83),$AD$399&gt;INDEX($AD$396:$AD$459,1+$A$399+Assumptions!$B$83))),1,0)</f>
        <v>0</v>
      </c>
      <c r="AK399" s="16"/>
      <c r="AL399" s="16"/>
    </row>
    <row r="400" customFormat="false" ht="23.85" hidden="true" customHeight="false" outlineLevel="0" collapsed="false">
      <c r="A400" s="6" t="n">
        <f aca="false">ROW()-ROW($A$396)+Assumptions!$B$4</f>
        <v>4</v>
      </c>
      <c r="B400" s="18" t="n">
        <f aca="false">MOD(QUOTIENT($A$400,Assumptions!$B$78),2)</f>
        <v>0</v>
      </c>
      <c r="C400" s="18" t="n">
        <f aca="false">MOD(QUOTIENT($A$400,Assumptions!$B$79),2)</f>
        <v>0</v>
      </c>
      <c r="D400" s="18" t="n">
        <f aca="false">MOD(QUOTIENT($A$400,Assumptions!$B$80),2)</f>
        <v>0</v>
      </c>
      <c r="E400" s="18" t="n">
        <f aca="false">MOD(QUOTIENT($A$400,Assumptions!$B$81),2)</f>
        <v>1</v>
      </c>
      <c r="F400" s="18" t="n">
        <f aca="false">MOD(QUOTIENT($A$400,Assumptions!$B$82),2)</f>
        <v>0</v>
      </c>
      <c r="G400" s="18" t="n">
        <f aca="false">MOD(QUOTIENT($A$400,Assumptions!$B$83),2)</f>
        <v>0</v>
      </c>
      <c r="H400" s="18" t="n">
        <f aca="false">IF($B$400=1,MIN(Assumptions!$B$66,MAX(Assumptions!$B$4,Assumptions!$B$25-(Assumptions!$B$4))),Assumptions!$B$4)</f>
        <v>0</v>
      </c>
      <c r="I400" s="18" t="n">
        <f aca="false">IF($C$400=1,MIN(Assumptions!$B$61,MAX(Assumptions!$B$4,Assumptions!$B$25-($H$400))),Assumptions!$B$4)</f>
        <v>0</v>
      </c>
      <c r="J400" s="18" t="n">
        <f aca="false">IF($D$400=1,MIN(Assumptions!$B$56,MAX(Assumptions!$B$4,Assumptions!$B$25-($H$400+$I$400))),Assumptions!$B$4)</f>
        <v>0</v>
      </c>
      <c r="K400" s="18" t="n">
        <f aca="false">IF($E$400=1,MIN(Assumptions!$B$51,MAX(Assumptions!$B$4,Assumptions!$B$25-($H$400+$I$400+$J$400))),Assumptions!$B$4)</f>
        <v>30000000</v>
      </c>
      <c r="L400" s="18" t="n">
        <f aca="false">IF($F$400=1,MIN(Assumptions!$B$46,MAX(Assumptions!$B$4,Assumptions!$B$25-($H$400+$I$400+$J$400+$K$400))),Assumptions!$B$4)</f>
        <v>0</v>
      </c>
      <c r="M400" s="18" t="n">
        <f aca="false">IF($G$400=1,MIN(Assumptions!$B$41,MAX(Assumptions!$B$4,Assumptions!$B$25-($H$400+$I$400+$J$400+$K$400+$L$400))),Assumptions!$B$4)</f>
        <v>0</v>
      </c>
      <c r="N400" s="18" t="n">
        <f aca="false">MAX(Assumptions!$B$4,Assumptions!$B$25-($H$400+$I$400+$J$400+$K$400+$L$400+$M$400))</f>
        <v>1170000000</v>
      </c>
      <c r="O400" s="18" t="n">
        <f aca="false">$J$112+$O$112+Assumptions!$B$20+IF($B$400=0,$AI$112,Assumptions!$B$4)+IF($C$400=0,$AF$112,Assumptions!$B$4)+IF($D$400=0,$AC$112,Assumptions!$B$4)+IF($E$400=0,$Z$112,Assumptions!$B$4)+IF($F$400=0,$W$112,Assumptions!$B$4)+IF($G$400=0,$T$112,Assumptions!$B$4)</f>
        <v>29547484.4666011</v>
      </c>
      <c r="P400" s="18" t="n">
        <f aca="false">IF(($N$400+Assumptions!$B$14*Assumptions!$B$13)&gt;($C$7*Assumptions!$B$7/Assumptions!$B$11),($C$7*Assumptions!$B$7/Assumptions!$B$11)*($O$400+Assumptions!$B$14)/($N$400+Assumptions!$B$14*Assumptions!$B$13-($C$7*Assumptions!$B$7/Assumptions!$B$11)),NA())</f>
        <v>3653869.96293789</v>
      </c>
      <c r="Q400" s="18" t="n">
        <f aca="false">IFERROR(($N$400+Assumptions!$B$14*Assumptions!$B$13)/($O$400+Assumptions!$B$14+$P$400),NA())</f>
        <v>32.8418912597301</v>
      </c>
      <c r="R400" s="18" t="n">
        <f aca="false">AND(ISNUMBER($P$400),$P$400&gt;Assumptions!$B$4,$Q$400&gt;Assumptions!$B$13)</f>
        <v>1</v>
      </c>
      <c r="S400" s="18" t="n">
        <f aca="false">IF($N$400&gt;($C$7*Assumptions!$B$7/Assumptions!$B$11),($C$7*Assumptions!$B$7/Assumptions!$B$11)*$O$400/($N$400-($C$7*Assumptions!$B$7/Assumptions!$B$11)),NA())</f>
        <v>3376855.36761155</v>
      </c>
      <c r="T400" s="18" t="n">
        <f aca="false">IFERROR($N$400/($O$400+$S$400),NA())</f>
        <v>35.5360200353727</v>
      </c>
      <c r="U400" s="18" t="n">
        <f aca="false">AND(ISNUMBER($S$400),$S$400&gt;Assumptions!$B$4,$T$400&lt;=Assumptions!$B$13)</f>
        <v>0</v>
      </c>
      <c r="V400" s="18" t="n">
        <f aca="false">IF($R$400,$P$400,IF($U$400,$S$400,NA()))</f>
        <v>3653869.96293789</v>
      </c>
      <c r="W400" s="18" t="n">
        <f aca="false">IF($R$400,$Q$400,IF($U$400,$T$400,NA()))</f>
        <v>32.8418912597301</v>
      </c>
      <c r="X400" s="18" t="n">
        <f aca="false">$R$400</f>
        <v>1</v>
      </c>
      <c r="Y400" s="18" t="n">
        <f aca="false">IF($B$400=1,$H$400,$AI$112*$W$400)</f>
        <v>201429837.609296</v>
      </c>
      <c r="Z400" s="18" t="n">
        <f aca="false">IF($C$400=1,$I$400,$AF$112*$W$400)</f>
        <v>56936389.4565599</v>
      </c>
      <c r="AA400" s="18" t="n">
        <f aca="false">IF($D$400=1,$J$400,$AC$112*$W$400)</f>
        <v>78820539.0233522</v>
      </c>
      <c r="AB400" s="18" t="n">
        <f aca="false">IF($E$400=1,$K$400,$Z$112*$W$400)</f>
        <v>30000000</v>
      </c>
      <c r="AC400" s="18" t="n">
        <f aca="false">IF($F$400=1,$L$400,$W$112*$W$400)</f>
        <v>164209456.29865</v>
      </c>
      <c r="AD400" s="18" t="n">
        <f aca="false">IF($G$400=1,$M$400,$T$112*$W$400)</f>
        <v>164209456.29865</v>
      </c>
      <c r="AE400" s="18" t="n">
        <f aca="false">($C$7*Assumptions!$B$7/Assumptions!$B$11)</f>
        <v>120000000</v>
      </c>
      <c r="AF400" s="18" t="n">
        <f aca="false">($J$112+$O$112)*$W$400</f>
        <v>9212571.82659517</v>
      </c>
      <c r="AG400" s="18" t="n">
        <f aca="false">Assumptions!$B$20*$W$400</f>
        <v>295577021.337571</v>
      </c>
      <c r="AH400" s="18" t="n">
        <f aca="false">IF($R$400,Assumptions!$B$14*($W$400-Assumptions!$B$13),Assumptions!$B$4)</f>
        <v>79604728.1493252</v>
      </c>
      <c r="AI400" s="18" t="n">
        <f aca="false">$Y$400+$Z$400+$AA$400+$AB$400+$AC$400+$AD$400+$AE$400+$AF$400+$AG$400+$AH$400</f>
        <v>1200000000</v>
      </c>
      <c r="AJ400" s="18" t="n">
        <f aca="false">IF(AND(ISNUMBER($V$400),($C$7*Assumptions!$B$7/Assumptions!$B$11)&gt;=Assumptions!$B$67,IF($B$400=1,$Y$400&gt;=INDEX($Y$396:$Y$459,1+$A$400-Assumptions!$B$78),$Y$400&gt;INDEX($Y$396:$Y$459,1+$A$400+Assumptions!$B$78)),IF($C$400=1,$Z$400&gt;=INDEX($Z$396:$Z$459,1+$A$400-Assumptions!$B$79),$Z$400&gt;INDEX($Z$396:$Z$459,1+$A$400+Assumptions!$B$79)),IF($D$400=1,$AA$400&gt;=INDEX($AA$396:$AA$459,1+$A$400-Assumptions!$B$80),$AA$400&gt;INDEX($AA$396:$AA$459,1+$A$400+Assumptions!$B$80)),IF($E$400=1,$AB$400&gt;=INDEX($AB$396:$AB$459,1+$A$400-Assumptions!$B$81),$AB$400&gt;INDEX($AB$396:$AB$459,1+$A$400+Assumptions!$B$81)),IF($F$400=1,$AC$400&gt;=INDEX($AC$396:$AC$459,1+$A$400-Assumptions!$B$82),$AC$400&gt;INDEX($AC$396:$AC$459,1+$A$400+Assumptions!$B$82)),IF($G$400=1,$AD$400&gt;=INDEX($AD$396:$AD$459,1+$A$400-Assumptions!$B$83),$AD$400&gt;INDEX($AD$396:$AD$459,1+$A$400+Assumptions!$B$83))),1,0)</f>
        <v>0</v>
      </c>
      <c r="AK400" s="16"/>
      <c r="AL400" s="16"/>
    </row>
    <row r="401" customFormat="false" ht="23.85" hidden="true" customHeight="false" outlineLevel="0" collapsed="false">
      <c r="A401" s="6" t="n">
        <f aca="false">ROW()-ROW($A$396)+Assumptions!$B$4</f>
        <v>5</v>
      </c>
      <c r="B401" s="18" t="n">
        <f aca="false">MOD(QUOTIENT($A$401,Assumptions!$B$78),2)</f>
        <v>0</v>
      </c>
      <c r="C401" s="18" t="n">
        <f aca="false">MOD(QUOTIENT($A$401,Assumptions!$B$79),2)</f>
        <v>0</v>
      </c>
      <c r="D401" s="18" t="n">
        <f aca="false">MOD(QUOTIENT($A$401,Assumptions!$B$80),2)</f>
        <v>0</v>
      </c>
      <c r="E401" s="18" t="n">
        <f aca="false">MOD(QUOTIENT($A$401,Assumptions!$B$81),2)</f>
        <v>1</v>
      </c>
      <c r="F401" s="18" t="n">
        <f aca="false">MOD(QUOTIENT($A$401,Assumptions!$B$82),2)</f>
        <v>0</v>
      </c>
      <c r="G401" s="18" t="n">
        <f aca="false">MOD(QUOTIENT($A$401,Assumptions!$B$83),2)</f>
        <v>1</v>
      </c>
      <c r="H401" s="18" t="n">
        <f aca="false">IF($B$401=1,MIN(Assumptions!$B$66,MAX(Assumptions!$B$4,Assumptions!$B$25-(Assumptions!$B$4))),Assumptions!$B$4)</f>
        <v>0</v>
      </c>
      <c r="I401" s="18" t="n">
        <f aca="false">IF($C$401=1,MIN(Assumptions!$B$61,MAX(Assumptions!$B$4,Assumptions!$B$25-($H$401))),Assumptions!$B$4)</f>
        <v>0</v>
      </c>
      <c r="J401" s="18" t="n">
        <f aca="false">IF($D$401=1,MIN(Assumptions!$B$56,MAX(Assumptions!$B$4,Assumptions!$B$25-($H$401+$I$401))),Assumptions!$B$4)</f>
        <v>0</v>
      </c>
      <c r="K401" s="18" t="n">
        <f aca="false">IF($E$401=1,MIN(Assumptions!$B$51,MAX(Assumptions!$B$4,Assumptions!$B$25-($H$401+$I$401+$J$401))),Assumptions!$B$4)</f>
        <v>30000000</v>
      </c>
      <c r="L401" s="18" t="n">
        <f aca="false">IF($F$401=1,MIN(Assumptions!$B$46,MAX(Assumptions!$B$4,Assumptions!$B$25-($H$401+$I$401+$J$401+$K$401))),Assumptions!$B$4)</f>
        <v>0</v>
      </c>
      <c r="M401" s="18" t="n">
        <f aca="false">IF($G$401=1,MIN(Assumptions!$B$41,MAX(Assumptions!$B$4,Assumptions!$B$25-($H$401+$I$401+$J$401+$K$401+$L$401))),Assumptions!$B$4)</f>
        <v>5000000</v>
      </c>
      <c r="N401" s="18" t="n">
        <f aca="false">MAX(Assumptions!$B$4,Assumptions!$B$25-($H$401+$I$401+$J$401+$K$401+$L$401+$M$401))</f>
        <v>1165000000</v>
      </c>
      <c r="O401" s="18" t="n">
        <f aca="false">$J$112+$O$112+Assumptions!$B$20+IF($B$401=0,$AI$112,Assumptions!$B$4)+IF($C$401=0,$AF$112,Assumptions!$B$4)+IF($D$401=0,$AC$112,Assumptions!$B$4)+IF($E$401=0,$Z$112,Assumptions!$B$4)+IF($F$401=0,$W$112,Assumptions!$B$4)+IF($G$401=0,$T$112,Assumptions!$B$4)</f>
        <v>24547484.4666011</v>
      </c>
      <c r="P401" s="18" t="n">
        <f aca="false">IF(($N$401+Assumptions!$B$14*Assumptions!$B$13)&gt;($C$7*Assumptions!$B$7/Assumptions!$B$11),($C$7*Assumptions!$B$7/Assumptions!$B$11)*($O$401+Assumptions!$B$14)/($N$401+Assumptions!$B$14*Assumptions!$B$13-($C$7*Assumptions!$B$7/Assumptions!$B$11)),NA())</f>
        <v>3098518.50691372</v>
      </c>
      <c r="Q401" s="18" t="n">
        <f aca="false">IFERROR(($N$401+Assumptions!$B$14*Assumptions!$B$13)/($O$401+Assumptions!$B$14+$P$401),NA())</f>
        <v>38.7281856578375</v>
      </c>
      <c r="R401" s="18" t="n">
        <f aca="false">AND(ISNUMBER($P$401),$P$401&gt;Assumptions!$B$4,$Q$401&gt;Assumptions!$B$13)</f>
        <v>1</v>
      </c>
      <c r="S401" s="18" t="n">
        <f aca="false">IF($N$401&gt;($C$7*Assumptions!$B$7/Assumptions!$B$11),($C$7*Assumptions!$B$7/Assumptions!$B$11)*$O$401/($N$401-($C$7*Assumptions!$B$7/Assumptions!$B$11)),NA())</f>
        <v>2818849.89090156</v>
      </c>
      <c r="T401" s="18" t="n">
        <f aca="false">IFERROR($N$401/($O$401+$S$401),NA())</f>
        <v>42.5705534683936</v>
      </c>
      <c r="U401" s="18" t="n">
        <f aca="false">AND(ISNUMBER($S$401),$S$401&gt;Assumptions!$B$4,$T$401&lt;=Assumptions!$B$13)</f>
        <v>0</v>
      </c>
      <c r="V401" s="18" t="n">
        <f aca="false">IF($R$401,$P$401,IF($U$401,$S$401,NA()))</f>
        <v>3098518.50691372</v>
      </c>
      <c r="W401" s="18" t="n">
        <f aca="false">IF($R$401,$Q$401,IF($U$401,$T$401,NA()))</f>
        <v>38.7281856578375</v>
      </c>
      <c r="X401" s="18" t="n">
        <f aca="false">$R$401</f>
        <v>1</v>
      </c>
      <c r="Y401" s="18" t="n">
        <f aca="false">IF($B$401=1,$H$401,$AI$112*$W$401)</f>
        <v>237532366.399565</v>
      </c>
      <c r="Z401" s="18" t="n">
        <f aca="false">IF($C$401=1,$I$401,$AF$112*$W$401)</f>
        <v>67141171.7468403</v>
      </c>
      <c r="AA401" s="18" t="n">
        <f aca="false">IF($D$401=1,$J$401,$AC$112*$W$401)</f>
        <v>92947645.5788099</v>
      </c>
      <c r="AB401" s="18" t="n">
        <f aca="false">IF($E$401=1,$K$401,$Z$112*$W$401)</f>
        <v>30000000</v>
      </c>
      <c r="AC401" s="18" t="n">
        <f aca="false">IF($F$401=1,$L$401,$W$112*$W$401)</f>
        <v>193640928.289187</v>
      </c>
      <c r="AD401" s="18" t="n">
        <f aca="false">IF($G$401=1,$M$401,$T$112*$W$401)</f>
        <v>5000000</v>
      </c>
      <c r="AE401" s="18" t="n">
        <f aca="false">($C$7*Assumptions!$B$7/Assumptions!$B$11)</f>
        <v>120000000</v>
      </c>
      <c r="AF401" s="18" t="n">
        <f aca="false">($J$112+$O$112)*$W$401</f>
        <v>10863752.9204666</v>
      </c>
      <c r="AG401" s="18" t="n">
        <f aca="false">Assumptions!$B$20*$W$401</f>
        <v>348553670.920537</v>
      </c>
      <c r="AH401" s="18" t="n">
        <f aca="false">IF($R$401,Assumptions!$B$14*($W$401-Assumptions!$B$13),Assumptions!$B$4)</f>
        <v>94320464.1445936</v>
      </c>
      <c r="AI401" s="18" t="n">
        <f aca="false">$Y$401+$Z$401+$AA$401+$AB$401+$AC$401+$AD$401+$AE$401+$AF$401+$AG$401+$AH$401</f>
        <v>1200000000</v>
      </c>
      <c r="AJ401" s="18" t="n">
        <f aca="false">IF(AND(ISNUMBER($V$401),($C$7*Assumptions!$B$7/Assumptions!$B$11)&gt;=Assumptions!$B$67,IF($B$401=1,$Y$401&gt;=INDEX($Y$396:$Y$459,1+$A$401-Assumptions!$B$78),$Y$401&gt;INDEX($Y$396:$Y$459,1+$A$401+Assumptions!$B$78)),IF($C$401=1,$Z$401&gt;=INDEX($Z$396:$Z$459,1+$A$401-Assumptions!$B$79),$Z$401&gt;INDEX($Z$396:$Z$459,1+$A$401+Assumptions!$B$79)),IF($D$401=1,$AA$401&gt;=INDEX($AA$396:$AA$459,1+$A$401-Assumptions!$B$80),$AA$401&gt;INDEX($AA$396:$AA$459,1+$A$401+Assumptions!$B$80)),IF($E$401=1,$AB$401&gt;=INDEX($AB$396:$AB$459,1+$A$401-Assumptions!$B$81),$AB$401&gt;INDEX($AB$396:$AB$459,1+$A$401+Assumptions!$B$81)),IF($F$401=1,$AC$401&gt;=INDEX($AC$396:$AC$459,1+$A$401-Assumptions!$B$82),$AC$401&gt;INDEX($AC$396:$AC$459,1+$A$401+Assumptions!$B$82)),IF($G$401=1,$AD$401&gt;=INDEX($AD$396:$AD$459,1+$A$401-Assumptions!$B$83),$AD$401&gt;INDEX($AD$396:$AD$459,1+$A$401+Assumptions!$B$83))),1,0)</f>
        <v>0</v>
      </c>
      <c r="AK401" s="16"/>
      <c r="AL401" s="16"/>
    </row>
    <row r="402" customFormat="false" ht="23.85" hidden="true" customHeight="false" outlineLevel="0" collapsed="false">
      <c r="A402" s="6" t="n">
        <f aca="false">ROW()-ROW($A$396)+Assumptions!$B$4</f>
        <v>6</v>
      </c>
      <c r="B402" s="18" t="n">
        <f aca="false">MOD(QUOTIENT($A$402,Assumptions!$B$78),2)</f>
        <v>0</v>
      </c>
      <c r="C402" s="18" t="n">
        <f aca="false">MOD(QUOTIENT($A$402,Assumptions!$B$79),2)</f>
        <v>0</v>
      </c>
      <c r="D402" s="18" t="n">
        <f aca="false">MOD(QUOTIENT($A$402,Assumptions!$B$80),2)</f>
        <v>0</v>
      </c>
      <c r="E402" s="18" t="n">
        <f aca="false">MOD(QUOTIENT($A$402,Assumptions!$B$81),2)</f>
        <v>1</v>
      </c>
      <c r="F402" s="18" t="n">
        <f aca="false">MOD(QUOTIENT($A$402,Assumptions!$B$82),2)</f>
        <v>1</v>
      </c>
      <c r="G402" s="18" t="n">
        <f aca="false">MOD(QUOTIENT($A$402,Assumptions!$B$83),2)</f>
        <v>0</v>
      </c>
      <c r="H402" s="18" t="n">
        <f aca="false">IF($B$402=1,MIN(Assumptions!$B$66,MAX(Assumptions!$B$4,Assumptions!$B$25-(Assumptions!$B$4))),Assumptions!$B$4)</f>
        <v>0</v>
      </c>
      <c r="I402" s="18" t="n">
        <f aca="false">IF($C$402=1,MIN(Assumptions!$B$61,MAX(Assumptions!$B$4,Assumptions!$B$25-($H$402))),Assumptions!$B$4)</f>
        <v>0</v>
      </c>
      <c r="J402" s="18" t="n">
        <f aca="false">IF($D$402=1,MIN(Assumptions!$B$56,MAX(Assumptions!$B$4,Assumptions!$B$25-($H$402+$I$402))),Assumptions!$B$4)</f>
        <v>0</v>
      </c>
      <c r="K402" s="18" t="n">
        <f aca="false">IF($E$402=1,MIN(Assumptions!$B$51,MAX(Assumptions!$B$4,Assumptions!$B$25-($H$402+$I$402+$J$402))),Assumptions!$B$4)</f>
        <v>30000000</v>
      </c>
      <c r="L402" s="18" t="n">
        <f aca="false">IF($F$402=1,MIN(Assumptions!$B$46,MAX(Assumptions!$B$4,Assumptions!$B$25-($H$402+$I$402+$J$402+$K$402))),Assumptions!$B$4)</f>
        <v>15000000</v>
      </c>
      <c r="M402" s="18" t="n">
        <f aca="false">IF($G$402=1,MIN(Assumptions!$B$41,MAX(Assumptions!$B$4,Assumptions!$B$25-($H$402+$I$402+$J$402+$K$402+$L$402))),Assumptions!$B$4)</f>
        <v>0</v>
      </c>
      <c r="N402" s="18" t="n">
        <f aca="false">MAX(Assumptions!$B$4,Assumptions!$B$25-($H$402+$I$402+$J$402+$K$402+$L$402+$M$402))</f>
        <v>1155000000</v>
      </c>
      <c r="O402" s="18" t="n">
        <f aca="false">$J$112+$O$112+Assumptions!$B$20+IF($B$402=0,$AI$112,Assumptions!$B$4)+IF($C$402=0,$AF$112,Assumptions!$B$4)+IF($D$402=0,$AC$112,Assumptions!$B$4)+IF($E$402=0,$Z$112,Assumptions!$B$4)+IF($F$402=0,$W$112,Assumptions!$B$4)+IF($G$402=0,$T$112,Assumptions!$B$4)</f>
        <v>24547484.4666011</v>
      </c>
      <c r="P402" s="18" t="n">
        <f aca="false">IF(($N$402+Assumptions!$B$14*Assumptions!$B$13)&gt;($C$7*Assumptions!$B$7/Assumptions!$B$11),($C$7*Assumptions!$B$7/Assumptions!$B$11)*($O$402+Assumptions!$B$14)/($N$402+Assumptions!$B$14*Assumptions!$B$13-($C$7*Assumptions!$B$7/Assumptions!$B$11)),NA())</f>
        <v>3128383.74553458</v>
      </c>
      <c r="Q402" s="18" t="n">
        <f aca="false">IFERROR(($N$402+Assumptions!$B$14*Assumptions!$B$13)/($O$402+Assumptions!$B$14+$P$402),NA())</f>
        <v>38.3584655083593</v>
      </c>
      <c r="R402" s="18" t="n">
        <f aca="false">AND(ISNUMBER($P$402),$P$402&gt;Assumptions!$B$4,$Q$402&gt;Assumptions!$B$13)</f>
        <v>1</v>
      </c>
      <c r="S402" s="18" t="n">
        <f aca="false">IF($N$402&gt;($C$7*Assumptions!$B$7/Assumptions!$B$11),($C$7*Assumptions!$B$7/Assumptions!$B$11)*$O$402/($N$402-($C$7*Assumptions!$B$7/Assumptions!$B$11)),NA())</f>
        <v>2846085.15554795</v>
      </c>
      <c r="T402" s="18" t="n">
        <f aca="false">IFERROR($N$402/($O$402+$S$402),NA())</f>
        <v>42.1631797509927</v>
      </c>
      <c r="U402" s="18" t="n">
        <f aca="false">AND(ISNUMBER($S$402),$S$402&gt;Assumptions!$B$4,$T$402&lt;=Assumptions!$B$13)</f>
        <v>0</v>
      </c>
      <c r="V402" s="18" t="n">
        <f aca="false">IF($R$402,$P$402,IF($U$402,$S$402,NA()))</f>
        <v>3128383.74553458</v>
      </c>
      <c r="W402" s="18" t="n">
        <f aca="false">IF($R$402,$Q$402,IF($U$402,$T$402,NA()))</f>
        <v>38.3584655083593</v>
      </c>
      <c r="X402" s="18" t="n">
        <f aca="false">$R$402</f>
        <v>1</v>
      </c>
      <c r="Y402" s="18" t="n">
        <f aca="false">IF($B$402=1,$H$402,$AI$112*$W$402)</f>
        <v>235264754.309832</v>
      </c>
      <c r="Z402" s="18" t="n">
        <f aca="false">IF($C$402=1,$I$402,$AF$112*$W$402)</f>
        <v>66500205.906775</v>
      </c>
      <c r="AA402" s="18" t="n">
        <f aca="false">IF($D$402=1,$J$402,$AC$112*$W$402)</f>
        <v>92060317.2200623</v>
      </c>
      <c r="AB402" s="18" t="n">
        <f aca="false">IF($E$402=1,$K$402,$Z$112*$W$402)</f>
        <v>30000000</v>
      </c>
      <c r="AC402" s="18" t="n">
        <f aca="false">IF($F$402=1,$L$402,$W$112*$W$402)</f>
        <v>15000000</v>
      </c>
      <c r="AD402" s="18" t="n">
        <f aca="false">IF($G$402=1,$M$402,$T$112*$W$402)</f>
        <v>191792327.541796</v>
      </c>
      <c r="AE402" s="18" t="n">
        <f aca="false">($C$7*Assumptions!$B$7/Assumptions!$B$11)</f>
        <v>120000000</v>
      </c>
      <c r="AF402" s="18" t="n">
        <f aca="false">($J$112+$O$112)*$W$402</f>
        <v>10760041.6754025</v>
      </c>
      <c r="AG402" s="18" t="n">
        <f aca="false">Assumptions!$B$20*$W$402</f>
        <v>345226189.575234</v>
      </c>
      <c r="AH402" s="18" t="n">
        <f aca="false">IF($R$402,Assumptions!$B$14*($W$402-Assumptions!$B$13),Assumptions!$B$4)</f>
        <v>93396163.7708982</v>
      </c>
      <c r="AI402" s="18" t="n">
        <f aca="false">$Y$402+$Z$402+$AA$402+$AB$402+$AC$402+$AD$402+$AE$402+$AF$402+$AG$402+$AH$402</f>
        <v>1200000000</v>
      </c>
      <c r="AJ402" s="18" t="n">
        <f aca="false">IF(AND(ISNUMBER($V$402),($C$7*Assumptions!$B$7/Assumptions!$B$11)&gt;=Assumptions!$B$67,IF($B$402=1,$Y$402&gt;=INDEX($Y$396:$Y$459,1+$A$402-Assumptions!$B$78),$Y$402&gt;INDEX($Y$396:$Y$459,1+$A$402+Assumptions!$B$78)),IF($C$402=1,$Z$402&gt;=INDEX($Z$396:$Z$459,1+$A$402-Assumptions!$B$79),$Z$402&gt;INDEX($Z$396:$Z$459,1+$A$402+Assumptions!$B$79)),IF($D$402=1,$AA$402&gt;=INDEX($AA$396:$AA$459,1+$A$402-Assumptions!$B$80),$AA$402&gt;INDEX($AA$396:$AA$459,1+$A$402+Assumptions!$B$80)),IF($E$402=1,$AB$402&gt;=INDEX($AB$396:$AB$459,1+$A$402-Assumptions!$B$81),$AB$402&gt;INDEX($AB$396:$AB$459,1+$A$402+Assumptions!$B$81)),IF($F$402=1,$AC$402&gt;=INDEX($AC$396:$AC$459,1+$A$402-Assumptions!$B$82),$AC$402&gt;INDEX($AC$396:$AC$459,1+$A$402+Assumptions!$B$82)),IF($G$402=1,$AD$402&gt;=INDEX($AD$396:$AD$459,1+$A$402-Assumptions!$B$83),$AD$402&gt;INDEX($AD$396:$AD$459,1+$A$402+Assumptions!$B$83))),1,0)</f>
        <v>0</v>
      </c>
      <c r="AK402" s="16"/>
      <c r="AL402" s="16"/>
    </row>
    <row r="403" customFormat="false" ht="23.85" hidden="true" customHeight="false" outlineLevel="0" collapsed="false">
      <c r="A403" s="6" t="n">
        <f aca="false">ROW()-ROW($A$396)+Assumptions!$B$4</f>
        <v>7</v>
      </c>
      <c r="B403" s="18" t="n">
        <f aca="false">MOD(QUOTIENT($A$403,Assumptions!$B$78),2)</f>
        <v>0</v>
      </c>
      <c r="C403" s="18" t="n">
        <f aca="false">MOD(QUOTIENT($A$403,Assumptions!$B$79),2)</f>
        <v>0</v>
      </c>
      <c r="D403" s="18" t="n">
        <f aca="false">MOD(QUOTIENT($A$403,Assumptions!$B$80),2)</f>
        <v>0</v>
      </c>
      <c r="E403" s="18" t="n">
        <f aca="false">MOD(QUOTIENT($A$403,Assumptions!$B$81),2)</f>
        <v>1</v>
      </c>
      <c r="F403" s="18" t="n">
        <f aca="false">MOD(QUOTIENT($A$403,Assumptions!$B$82),2)</f>
        <v>1</v>
      </c>
      <c r="G403" s="18" t="n">
        <f aca="false">MOD(QUOTIENT($A$403,Assumptions!$B$83),2)</f>
        <v>1</v>
      </c>
      <c r="H403" s="18" t="n">
        <f aca="false">IF($B$403=1,MIN(Assumptions!$B$66,MAX(Assumptions!$B$4,Assumptions!$B$25-(Assumptions!$B$4))),Assumptions!$B$4)</f>
        <v>0</v>
      </c>
      <c r="I403" s="18" t="n">
        <f aca="false">IF($C$403=1,MIN(Assumptions!$B$61,MAX(Assumptions!$B$4,Assumptions!$B$25-($H$403))),Assumptions!$B$4)</f>
        <v>0</v>
      </c>
      <c r="J403" s="18" t="n">
        <f aca="false">IF($D$403=1,MIN(Assumptions!$B$56,MAX(Assumptions!$B$4,Assumptions!$B$25-($H$403+$I$403))),Assumptions!$B$4)</f>
        <v>0</v>
      </c>
      <c r="K403" s="18" t="n">
        <f aca="false">IF($E$403=1,MIN(Assumptions!$B$51,MAX(Assumptions!$B$4,Assumptions!$B$25-($H$403+$I$403+$J$403))),Assumptions!$B$4)</f>
        <v>30000000</v>
      </c>
      <c r="L403" s="18" t="n">
        <f aca="false">IF($F$403=1,MIN(Assumptions!$B$46,MAX(Assumptions!$B$4,Assumptions!$B$25-($H$403+$I$403+$J$403+$K$403))),Assumptions!$B$4)</f>
        <v>15000000</v>
      </c>
      <c r="M403" s="18" t="n">
        <f aca="false">IF($G$403=1,MIN(Assumptions!$B$41,MAX(Assumptions!$B$4,Assumptions!$B$25-($H$403+$I$403+$J$403+$K$403+$L$403))),Assumptions!$B$4)</f>
        <v>5000000</v>
      </c>
      <c r="N403" s="18" t="n">
        <f aca="false">MAX(Assumptions!$B$4,Assumptions!$B$25-($H$403+$I$403+$J$403+$K$403+$L$403+$M$403))</f>
        <v>1150000000</v>
      </c>
      <c r="O403" s="18" t="n">
        <f aca="false">$J$112+$O$112+Assumptions!$B$20+IF($B$403=0,$AI$112,Assumptions!$B$4)+IF($C$403=0,$AF$112,Assumptions!$B$4)+IF($D$403=0,$AC$112,Assumptions!$B$4)+IF($E$403=0,$Z$112,Assumptions!$B$4)+IF($F$403=0,$W$112,Assumptions!$B$4)+IF($G$403=0,$T$112,Assumptions!$B$4)</f>
        <v>19547484.4666011</v>
      </c>
      <c r="P403" s="18" t="n">
        <f aca="false">IF(($N$403+Assumptions!$B$14*Assumptions!$B$13)&gt;($C$7*Assumptions!$B$7/Assumptions!$B$11),($C$7*Assumptions!$B$7/Assumptions!$B$11)*($O$403+Assumptions!$B$14)/($N$403+Assumptions!$B$14*Assumptions!$B$13-($C$7*Assumptions!$B$7/Assumptions!$B$11)),NA())</f>
        <v>2562419.50217155</v>
      </c>
      <c r="Q403" s="18" t="n">
        <f aca="false">IFERROR(($N$403+Assumptions!$B$14*Assumptions!$B$13)/($O$403+Assumptions!$B$14+$P$403),NA())</f>
        <v>46.8307394235427</v>
      </c>
      <c r="R403" s="18" t="n">
        <f aca="false">AND(ISNUMBER($P$403),$P$403&gt;Assumptions!$B$4,$Q$403&gt;Assumptions!$B$13)</f>
        <v>1</v>
      </c>
      <c r="S403" s="18" t="n">
        <f aca="false">IF($N$403&gt;($C$7*Assumptions!$B$7/Assumptions!$B$11),($C$7*Assumptions!$B$7/Assumptions!$B$11)*$O$403/($N$403-($C$7*Assumptions!$B$7/Assumptions!$B$11)),NA())</f>
        <v>2277376.83106032</v>
      </c>
      <c r="T403" s="18" t="n">
        <f aca="false">IFERROR($N$403/($O$403+$S$403),NA())</f>
        <v>52.6922019945771</v>
      </c>
      <c r="U403" s="18" t="n">
        <f aca="false">AND(ISNUMBER($S$403),$S$403&gt;Assumptions!$B$4,$T$403&lt;=Assumptions!$B$13)</f>
        <v>0</v>
      </c>
      <c r="V403" s="18" t="n">
        <f aca="false">IF($R$403,$P$403,IF($U$403,$S$403,NA()))</f>
        <v>2562419.50217155</v>
      </c>
      <c r="W403" s="18" t="n">
        <f aca="false">IF($R$403,$Q$403,IF($U$403,$T$403,NA()))</f>
        <v>46.8307394235427</v>
      </c>
      <c r="X403" s="18" t="n">
        <f aca="false">$R$403</f>
        <v>1</v>
      </c>
      <c r="Y403" s="18" t="n">
        <f aca="false">IF($B$403=1,$H$403,$AI$112*$W$403)</f>
        <v>287227923.708953</v>
      </c>
      <c r="Z403" s="18" t="n">
        <f aca="false">IF($C$403=1,$I$403,$AF$112*$W$403)</f>
        <v>81188175.1044875</v>
      </c>
      <c r="AA403" s="18" t="n">
        <f aca="false">IF($D$403=1,$J$403,$AC$112*$W$403)</f>
        <v>112393774.616503</v>
      </c>
      <c r="AB403" s="18" t="n">
        <f aca="false">IF($E$403=1,$K$403,$Z$112*$W$403)</f>
        <v>30000000</v>
      </c>
      <c r="AC403" s="18" t="n">
        <f aca="false">IF($F$403=1,$L$403,$W$112*$W$403)</f>
        <v>15000000</v>
      </c>
      <c r="AD403" s="18" t="n">
        <f aca="false">IF($G$403=1,$M$403,$T$112*$W$403)</f>
        <v>5000000</v>
      </c>
      <c r="AE403" s="18" t="n">
        <f aca="false">($C$7*Assumptions!$B$7/Assumptions!$B$11)</f>
        <v>120000000</v>
      </c>
      <c r="AF403" s="18" t="n">
        <f aca="false">($J$112+$O$112)*$W$403</f>
        <v>13136623.199315</v>
      </c>
      <c r="AG403" s="18" t="n">
        <f aca="false">Assumptions!$B$20*$W$403</f>
        <v>421476654.811885</v>
      </c>
      <c r="AH403" s="18" t="n">
        <f aca="false">IF($R$403,Assumptions!$B$14*($W$403-Assumptions!$B$13),Assumptions!$B$4)</f>
        <v>114576848.558857</v>
      </c>
      <c r="AI403" s="18" t="n">
        <f aca="false">$Y$403+$Z$403+$AA$403+$AB$403+$AC$403+$AD$403+$AE$403+$AF$403+$AG$403+$AH$403</f>
        <v>1200000000</v>
      </c>
      <c r="AJ403" s="18" t="n">
        <f aca="false">IF(AND(ISNUMBER($V$403),($C$7*Assumptions!$B$7/Assumptions!$B$11)&gt;=Assumptions!$B$67,IF($B$403=1,$Y$403&gt;=INDEX($Y$396:$Y$459,1+$A$403-Assumptions!$B$78),$Y$403&gt;INDEX($Y$396:$Y$459,1+$A$403+Assumptions!$B$78)),IF($C$403=1,$Z$403&gt;=INDEX($Z$396:$Z$459,1+$A$403-Assumptions!$B$79),$Z$403&gt;INDEX($Z$396:$Z$459,1+$A$403+Assumptions!$B$79)),IF($D$403=1,$AA$403&gt;=INDEX($AA$396:$AA$459,1+$A$403-Assumptions!$B$80),$AA$403&gt;INDEX($AA$396:$AA$459,1+$A$403+Assumptions!$B$80)),IF($E$403=1,$AB$403&gt;=INDEX($AB$396:$AB$459,1+$A$403-Assumptions!$B$81),$AB$403&gt;INDEX($AB$396:$AB$459,1+$A$403+Assumptions!$B$81)),IF($F$403=1,$AC$403&gt;=INDEX($AC$396:$AC$459,1+$A$403-Assumptions!$B$82),$AC$403&gt;INDEX($AC$396:$AC$459,1+$A$403+Assumptions!$B$82)),IF($G$403=1,$AD$403&gt;=INDEX($AD$396:$AD$459,1+$A$403-Assumptions!$B$83),$AD$403&gt;INDEX($AD$396:$AD$459,1+$A$403+Assumptions!$B$83))),1,0)</f>
        <v>0</v>
      </c>
      <c r="AK403" s="16"/>
      <c r="AL403" s="16"/>
    </row>
    <row r="404" customFormat="false" ht="23.85" hidden="true" customHeight="false" outlineLevel="0" collapsed="false">
      <c r="A404" s="6" t="n">
        <f aca="false">ROW()-ROW($A$396)+Assumptions!$B$4</f>
        <v>8</v>
      </c>
      <c r="B404" s="18" t="n">
        <f aca="false">MOD(QUOTIENT($A$404,Assumptions!$B$78),2)</f>
        <v>0</v>
      </c>
      <c r="C404" s="18" t="n">
        <f aca="false">MOD(QUOTIENT($A$404,Assumptions!$B$79),2)</f>
        <v>0</v>
      </c>
      <c r="D404" s="18" t="n">
        <f aca="false">MOD(QUOTIENT($A$404,Assumptions!$B$80),2)</f>
        <v>1</v>
      </c>
      <c r="E404" s="18" t="n">
        <f aca="false">MOD(QUOTIENT($A$404,Assumptions!$B$81),2)</f>
        <v>0</v>
      </c>
      <c r="F404" s="18" t="n">
        <f aca="false">MOD(QUOTIENT($A$404,Assumptions!$B$82),2)</f>
        <v>0</v>
      </c>
      <c r="G404" s="18" t="n">
        <f aca="false">MOD(QUOTIENT($A$404,Assumptions!$B$83),2)</f>
        <v>0</v>
      </c>
      <c r="H404" s="18" t="n">
        <f aca="false">IF($B$404=1,MIN(Assumptions!$B$66,MAX(Assumptions!$B$4,Assumptions!$B$25-(Assumptions!$B$4))),Assumptions!$B$4)</f>
        <v>0</v>
      </c>
      <c r="I404" s="18" t="n">
        <f aca="false">IF($C$404=1,MIN(Assumptions!$B$61,MAX(Assumptions!$B$4,Assumptions!$B$25-($H$404))),Assumptions!$B$4)</f>
        <v>0</v>
      </c>
      <c r="J404" s="18" t="n">
        <f aca="false">IF($D$404=1,MIN(Assumptions!$B$56,MAX(Assumptions!$B$4,Assumptions!$B$25-($H$404+$I$404))),Assumptions!$B$4)</f>
        <v>60000000</v>
      </c>
      <c r="K404" s="18" t="n">
        <f aca="false">IF($E$404=1,MIN(Assumptions!$B$51,MAX(Assumptions!$B$4,Assumptions!$B$25-($H$404+$I$404+$J$404))),Assumptions!$B$4)</f>
        <v>0</v>
      </c>
      <c r="L404" s="18" t="n">
        <f aca="false">IF($F$404=1,MIN(Assumptions!$B$46,MAX(Assumptions!$B$4,Assumptions!$B$25-($H$404+$I$404+$J$404+$K$404))),Assumptions!$B$4)</f>
        <v>0</v>
      </c>
      <c r="M404" s="18" t="n">
        <f aca="false">IF($G$404=1,MIN(Assumptions!$B$41,MAX(Assumptions!$B$4,Assumptions!$B$25-($H$404+$I$404+$J$404+$K$404+$L$404))),Assumptions!$B$4)</f>
        <v>0</v>
      </c>
      <c r="N404" s="18" t="n">
        <f aca="false">MAX(Assumptions!$B$4,Assumptions!$B$25-($H$404+$I$404+$J$404+$K$404+$L$404+$M$404))</f>
        <v>1140000000</v>
      </c>
      <c r="O404" s="18" t="n">
        <f aca="false">$J$112+$O$112+Assumptions!$B$20+IF($B$404=0,$AI$112,Assumptions!$B$4)+IF($C$404=0,$AF$112,Assumptions!$B$4)+IF($D$404=0,$AC$112,Assumptions!$B$4)+IF($E$404=0,$Z$112,Assumptions!$B$4)+IF($F$404=0,$W$112,Assumptions!$B$4)+IF($G$404=0,$T$112,Assumptions!$B$4)</f>
        <v>30147484.4666011</v>
      </c>
      <c r="P404" s="18" t="n">
        <f aca="false">IF(($N$404+Assumptions!$B$14*Assumptions!$B$13)&gt;($C$7*Assumptions!$B$7/Assumptions!$B$11),($C$7*Assumptions!$B$7/Assumptions!$B$11)*($O$404+Assumptions!$B$14)/($N$404+Assumptions!$B$14*Assumptions!$B$13-($C$7*Assumptions!$B$7/Assumptions!$B$11)),NA())</f>
        <v>3831489.6195522</v>
      </c>
      <c r="Q404" s="18" t="n">
        <f aca="false">IFERROR(($N$404+Assumptions!$B$14*Assumptions!$B$13)/($O$404+Assumptions!$B$14+$P$404),NA())</f>
        <v>31.3194114862367</v>
      </c>
      <c r="R404" s="18" t="n">
        <f aca="false">AND(ISNUMBER($P$404),$P$404&gt;Assumptions!$B$4,$Q$404&gt;Assumptions!$B$13)</f>
        <v>1</v>
      </c>
      <c r="S404" s="18" t="n">
        <f aca="false">IF($N$404&gt;($C$7*Assumptions!$B$7/Assumptions!$B$11),($C$7*Assumptions!$B$7/Assumptions!$B$11)*$O$404/($N$404-($C$7*Assumptions!$B$7/Assumptions!$B$11)),NA())</f>
        <v>3546762.87842365</v>
      </c>
      <c r="T404" s="18" t="n">
        <f aca="false">IFERROR($N$404/($O$404+$S$404),NA())</f>
        <v>33.8336686475453</v>
      </c>
      <c r="U404" s="18" t="n">
        <f aca="false">AND(ISNUMBER($S$404),$S$404&gt;Assumptions!$B$4,$T$404&lt;=Assumptions!$B$13)</f>
        <v>0</v>
      </c>
      <c r="V404" s="18" t="n">
        <f aca="false">IF($R$404,$P$404,IF($U$404,$S$404,NA()))</f>
        <v>3831489.6195522</v>
      </c>
      <c r="W404" s="18" t="n">
        <f aca="false">IF($R$404,$Q$404,IF($U$404,$T$404,NA()))</f>
        <v>31.3194114862367</v>
      </c>
      <c r="X404" s="18" t="n">
        <f aca="false">$R$404</f>
        <v>1</v>
      </c>
      <c r="Y404" s="18" t="n">
        <f aca="false">IF($B$404=1,$H$404,$AI$112*$W$404)</f>
        <v>192091981.542699</v>
      </c>
      <c r="Z404" s="18" t="n">
        <f aca="false">IF($C$404=1,$I$404,$AF$112*$W$404)</f>
        <v>54296940.3262462</v>
      </c>
      <c r="AA404" s="18" t="n">
        <f aca="false">IF($D$404=1,$J$404,$AC$112*$W$404)</f>
        <v>60000000</v>
      </c>
      <c r="AB404" s="18" t="n">
        <f aca="false">IF($E$404=1,$K$404,$Z$112*$W$404)</f>
        <v>93958234.4587102</v>
      </c>
      <c r="AC404" s="18" t="n">
        <f aca="false">IF($F$404=1,$L$404,$W$112*$W$404)</f>
        <v>156597057.431184</v>
      </c>
      <c r="AD404" s="18" t="n">
        <f aca="false">IF($G$404=1,$M$404,$T$112*$W$404)</f>
        <v>156597057.431184</v>
      </c>
      <c r="AE404" s="18" t="n">
        <f aca="false">($C$7*Assumptions!$B$7/Assumptions!$B$11)</f>
        <v>120000000</v>
      </c>
      <c r="AF404" s="18" t="n">
        <f aca="false">($J$112+$O$112)*$W$404</f>
        <v>8785496.71825499</v>
      </c>
      <c r="AG404" s="18" t="n">
        <f aca="false">Assumptions!$B$20*$W$404</f>
        <v>281874703.376131</v>
      </c>
      <c r="AH404" s="18" t="n">
        <f aca="false">IF($R$404,Assumptions!$B$14*($W$404-Assumptions!$B$13),Assumptions!$B$4)</f>
        <v>75798528.7155918</v>
      </c>
      <c r="AI404" s="18" t="n">
        <f aca="false">$Y$404+$Z$404+$AA$404+$AB$404+$AC$404+$AD$404+$AE$404+$AF$404+$AG$404+$AH$404</f>
        <v>1200000000</v>
      </c>
      <c r="AJ404" s="18" t="n">
        <f aca="false">IF(AND(ISNUMBER($V$404),($C$7*Assumptions!$B$7/Assumptions!$B$11)&gt;=Assumptions!$B$67,IF($B$404=1,$Y$404&gt;=INDEX($Y$396:$Y$459,1+$A$404-Assumptions!$B$78),$Y$404&gt;INDEX($Y$396:$Y$459,1+$A$404+Assumptions!$B$78)),IF($C$404=1,$Z$404&gt;=INDEX($Z$396:$Z$459,1+$A$404-Assumptions!$B$79),$Z$404&gt;INDEX($Z$396:$Z$459,1+$A$404+Assumptions!$B$79)),IF($D$404=1,$AA$404&gt;=INDEX($AA$396:$AA$459,1+$A$404-Assumptions!$B$80),$AA$404&gt;INDEX($AA$396:$AA$459,1+$A$404+Assumptions!$B$80)),IF($E$404=1,$AB$404&gt;=INDEX($AB$396:$AB$459,1+$A$404-Assumptions!$B$81),$AB$404&gt;INDEX($AB$396:$AB$459,1+$A$404+Assumptions!$B$81)),IF($F$404=1,$AC$404&gt;=INDEX($AC$396:$AC$459,1+$A$404-Assumptions!$B$82),$AC$404&gt;INDEX($AC$396:$AC$459,1+$A$404+Assumptions!$B$82)),IF($G$404=1,$AD$404&gt;=INDEX($AD$396:$AD$459,1+$A$404-Assumptions!$B$83),$AD$404&gt;INDEX($AD$396:$AD$459,1+$A$404+Assumptions!$B$83))),1,0)</f>
        <v>0</v>
      </c>
      <c r="AK404" s="16"/>
      <c r="AL404" s="16"/>
    </row>
    <row r="405" customFormat="false" ht="23.85" hidden="true" customHeight="false" outlineLevel="0" collapsed="false">
      <c r="A405" s="6" t="n">
        <f aca="false">ROW()-ROW($A$396)+Assumptions!$B$4</f>
        <v>9</v>
      </c>
      <c r="B405" s="18" t="n">
        <f aca="false">MOD(QUOTIENT($A$405,Assumptions!$B$78),2)</f>
        <v>0</v>
      </c>
      <c r="C405" s="18" t="n">
        <f aca="false">MOD(QUOTIENT($A$405,Assumptions!$B$79),2)</f>
        <v>0</v>
      </c>
      <c r="D405" s="18" t="n">
        <f aca="false">MOD(QUOTIENT($A$405,Assumptions!$B$80),2)</f>
        <v>1</v>
      </c>
      <c r="E405" s="18" t="n">
        <f aca="false">MOD(QUOTIENT($A$405,Assumptions!$B$81),2)</f>
        <v>0</v>
      </c>
      <c r="F405" s="18" t="n">
        <f aca="false">MOD(QUOTIENT($A$405,Assumptions!$B$82),2)</f>
        <v>0</v>
      </c>
      <c r="G405" s="18" t="n">
        <f aca="false">MOD(QUOTIENT($A$405,Assumptions!$B$83),2)</f>
        <v>1</v>
      </c>
      <c r="H405" s="18" t="n">
        <f aca="false">IF($B$405=1,MIN(Assumptions!$B$66,MAX(Assumptions!$B$4,Assumptions!$B$25-(Assumptions!$B$4))),Assumptions!$B$4)</f>
        <v>0</v>
      </c>
      <c r="I405" s="18" t="n">
        <f aca="false">IF($C$405=1,MIN(Assumptions!$B$61,MAX(Assumptions!$B$4,Assumptions!$B$25-($H$405))),Assumptions!$B$4)</f>
        <v>0</v>
      </c>
      <c r="J405" s="18" t="n">
        <f aca="false">IF($D$405=1,MIN(Assumptions!$B$56,MAX(Assumptions!$B$4,Assumptions!$B$25-($H$405+$I$405))),Assumptions!$B$4)</f>
        <v>60000000</v>
      </c>
      <c r="K405" s="18" t="n">
        <f aca="false">IF($E$405=1,MIN(Assumptions!$B$51,MAX(Assumptions!$B$4,Assumptions!$B$25-($H$405+$I$405+$J$405))),Assumptions!$B$4)</f>
        <v>0</v>
      </c>
      <c r="L405" s="18" t="n">
        <f aca="false">IF($F$405=1,MIN(Assumptions!$B$46,MAX(Assumptions!$B$4,Assumptions!$B$25-($H$405+$I$405+$J$405+$K$405))),Assumptions!$B$4)</f>
        <v>0</v>
      </c>
      <c r="M405" s="18" t="n">
        <f aca="false">IF($G$405=1,MIN(Assumptions!$B$41,MAX(Assumptions!$B$4,Assumptions!$B$25-($H$405+$I$405+$J$405+$K$405+$L$405))),Assumptions!$B$4)</f>
        <v>5000000</v>
      </c>
      <c r="N405" s="18" t="n">
        <f aca="false">MAX(Assumptions!$B$4,Assumptions!$B$25-($H$405+$I$405+$J$405+$K$405+$L$405+$M$405))</f>
        <v>1135000000</v>
      </c>
      <c r="O405" s="18" t="n">
        <f aca="false">$J$112+$O$112+Assumptions!$B$20+IF($B$405=0,$AI$112,Assumptions!$B$4)+IF($C$405=0,$AF$112,Assumptions!$B$4)+IF($D$405=0,$AC$112,Assumptions!$B$4)+IF($E$405=0,$Z$112,Assumptions!$B$4)+IF($F$405=0,$W$112,Assumptions!$B$4)+IF($G$405=0,$T$112,Assumptions!$B$4)</f>
        <v>25147484.4666011</v>
      </c>
      <c r="P405" s="18" t="n">
        <f aca="false">IF(($N$405+Assumptions!$B$14*Assumptions!$B$13)&gt;($C$7*Assumptions!$B$7/Assumptions!$B$11),($C$7*Assumptions!$B$7/Assumptions!$B$11)*($O$405+Assumptions!$B$14)/($N$405+Assumptions!$B$14*Assumptions!$B$13-($C$7*Assumptions!$B$7/Assumptions!$B$11)),NA())</f>
        <v>3260636.98869005</v>
      </c>
      <c r="Q405" s="18" t="n">
        <f aca="false">IFERROR(($N$405+Assumptions!$B$14*Assumptions!$B$13)/($O$405+Assumptions!$B$14+$P$405),NA())</f>
        <v>36.8026248908529</v>
      </c>
      <c r="R405" s="18" t="n">
        <f aca="false">AND(ISNUMBER($P$405),$P$405&gt;Assumptions!$B$4,$Q$405&gt;Assumptions!$B$13)</f>
        <v>1</v>
      </c>
      <c r="S405" s="18" t="n">
        <f aca="false">IF($N$405&gt;($C$7*Assumptions!$B$7/Assumptions!$B$11),($C$7*Assumptions!$B$7/Assumptions!$B$11)*$O$405/($N$405-($C$7*Assumptions!$B$7/Assumptions!$B$11)),NA())</f>
        <v>2973101.6118149</v>
      </c>
      <c r="T405" s="18" t="n">
        <f aca="false">IFERROR($N$405/($O$405+$S$405),NA())</f>
        <v>40.36188992772</v>
      </c>
      <c r="U405" s="18" t="n">
        <f aca="false">AND(ISNUMBER($S$405),$S$405&gt;Assumptions!$B$4,$T$405&lt;=Assumptions!$B$13)</f>
        <v>0</v>
      </c>
      <c r="V405" s="18" t="n">
        <f aca="false">IF($R$405,$P$405,IF($U$405,$S$405,NA()))</f>
        <v>3260636.98869005</v>
      </c>
      <c r="W405" s="18" t="n">
        <f aca="false">IF($R$405,$Q$405,IF($U$405,$T$405,NA()))</f>
        <v>36.8026248908529</v>
      </c>
      <c r="X405" s="18" t="n">
        <f aca="false">$R$405</f>
        <v>1</v>
      </c>
      <c r="Y405" s="18" t="n">
        <f aca="false">IF($B$405=1,$H$405,$AI$112*$W$405)</f>
        <v>225722285.50218</v>
      </c>
      <c r="Z405" s="18" t="n">
        <f aca="false">IF($C$405=1,$I$405,$AF$112*$W$405)</f>
        <v>63802920.703858</v>
      </c>
      <c r="AA405" s="18" t="n">
        <f aca="false">IF($D$405=1,$J$405,$AC$112*$W$405)</f>
        <v>60000000</v>
      </c>
      <c r="AB405" s="18" t="n">
        <f aca="false">IF($E$405=1,$K$405,$Z$112*$W$405)</f>
        <v>110407874.672559</v>
      </c>
      <c r="AC405" s="18" t="n">
        <f aca="false">IF($F$405=1,$L$405,$W$112*$W$405)</f>
        <v>184013124.454264</v>
      </c>
      <c r="AD405" s="18" t="n">
        <f aca="false">IF($G$405=1,$M$405,$T$112*$W$405)</f>
        <v>5000000</v>
      </c>
      <c r="AE405" s="18" t="n">
        <f aca="false">($C$7*Assumptions!$B$7/Assumptions!$B$11)</f>
        <v>120000000</v>
      </c>
      <c r="AF405" s="18" t="n">
        <f aca="false">($J$112+$O$112)*$W$405</f>
        <v>10323608.4223308</v>
      </c>
      <c r="AG405" s="18" t="n">
        <f aca="false">Assumptions!$B$20*$W$405</f>
        <v>331223624.017676</v>
      </c>
      <c r="AH405" s="18" t="n">
        <f aca="false">IF($R$405,Assumptions!$B$14*($W$405-Assumptions!$B$13),Assumptions!$B$4)</f>
        <v>89506562.2271322</v>
      </c>
      <c r="AI405" s="18" t="n">
        <f aca="false">$Y$405+$Z$405+$AA$405+$AB$405+$AC$405+$AD$405+$AE$405+$AF$405+$AG$405+$AH$405</f>
        <v>1200000000</v>
      </c>
      <c r="AJ405" s="18" t="n">
        <f aca="false">IF(AND(ISNUMBER($V$405),($C$7*Assumptions!$B$7/Assumptions!$B$11)&gt;=Assumptions!$B$67,IF($B$405=1,$Y$405&gt;=INDEX($Y$396:$Y$459,1+$A$405-Assumptions!$B$78),$Y$405&gt;INDEX($Y$396:$Y$459,1+$A$405+Assumptions!$B$78)),IF($C$405=1,$Z$405&gt;=INDEX($Z$396:$Z$459,1+$A$405-Assumptions!$B$79),$Z$405&gt;INDEX($Z$396:$Z$459,1+$A$405+Assumptions!$B$79)),IF($D$405=1,$AA$405&gt;=INDEX($AA$396:$AA$459,1+$A$405-Assumptions!$B$80),$AA$405&gt;INDEX($AA$396:$AA$459,1+$A$405+Assumptions!$B$80)),IF($E$405=1,$AB$405&gt;=INDEX($AB$396:$AB$459,1+$A$405-Assumptions!$B$81),$AB$405&gt;INDEX($AB$396:$AB$459,1+$A$405+Assumptions!$B$81)),IF($F$405=1,$AC$405&gt;=INDEX($AC$396:$AC$459,1+$A$405-Assumptions!$B$82),$AC$405&gt;INDEX($AC$396:$AC$459,1+$A$405+Assumptions!$B$82)),IF($G$405=1,$AD$405&gt;=INDEX($AD$396:$AD$459,1+$A$405-Assumptions!$B$83),$AD$405&gt;INDEX($AD$396:$AD$459,1+$A$405+Assumptions!$B$83))),1,0)</f>
        <v>0</v>
      </c>
      <c r="AK405" s="16"/>
      <c r="AL405" s="16"/>
    </row>
    <row r="406" customFormat="false" ht="23.85" hidden="true" customHeight="false" outlineLevel="0" collapsed="false">
      <c r="A406" s="6" t="n">
        <f aca="false">ROW()-ROW($A$396)+Assumptions!$B$4</f>
        <v>10</v>
      </c>
      <c r="B406" s="18" t="n">
        <f aca="false">MOD(QUOTIENT($A$406,Assumptions!$B$78),2)</f>
        <v>0</v>
      </c>
      <c r="C406" s="18" t="n">
        <f aca="false">MOD(QUOTIENT($A$406,Assumptions!$B$79),2)</f>
        <v>0</v>
      </c>
      <c r="D406" s="18" t="n">
        <f aca="false">MOD(QUOTIENT($A$406,Assumptions!$B$80),2)</f>
        <v>1</v>
      </c>
      <c r="E406" s="18" t="n">
        <f aca="false">MOD(QUOTIENT($A$406,Assumptions!$B$81),2)</f>
        <v>0</v>
      </c>
      <c r="F406" s="18" t="n">
        <f aca="false">MOD(QUOTIENT($A$406,Assumptions!$B$82),2)</f>
        <v>1</v>
      </c>
      <c r="G406" s="18" t="n">
        <f aca="false">MOD(QUOTIENT($A$406,Assumptions!$B$83),2)</f>
        <v>0</v>
      </c>
      <c r="H406" s="18" t="n">
        <f aca="false">IF($B$406=1,MIN(Assumptions!$B$66,MAX(Assumptions!$B$4,Assumptions!$B$25-(Assumptions!$B$4))),Assumptions!$B$4)</f>
        <v>0</v>
      </c>
      <c r="I406" s="18" t="n">
        <f aca="false">IF($C$406=1,MIN(Assumptions!$B$61,MAX(Assumptions!$B$4,Assumptions!$B$25-($H$406))),Assumptions!$B$4)</f>
        <v>0</v>
      </c>
      <c r="J406" s="18" t="n">
        <f aca="false">IF($D$406=1,MIN(Assumptions!$B$56,MAX(Assumptions!$B$4,Assumptions!$B$25-($H$406+$I$406))),Assumptions!$B$4)</f>
        <v>60000000</v>
      </c>
      <c r="K406" s="18" t="n">
        <f aca="false">IF($E$406=1,MIN(Assumptions!$B$51,MAX(Assumptions!$B$4,Assumptions!$B$25-($H$406+$I$406+$J$406))),Assumptions!$B$4)</f>
        <v>0</v>
      </c>
      <c r="L406" s="18" t="n">
        <f aca="false">IF($F$406=1,MIN(Assumptions!$B$46,MAX(Assumptions!$B$4,Assumptions!$B$25-($H$406+$I$406+$J$406+$K$406))),Assumptions!$B$4)</f>
        <v>15000000</v>
      </c>
      <c r="M406" s="18" t="n">
        <f aca="false">IF($G$406=1,MIN(Assumptions!$B$41,MAX(Assumptions!$B$4,Assumptions!$B$25-($H$406+$I$406+$J$406+$K$406+$L$406))),Assumptions!$B$4)</f>
        <v>0</v>
      </c>
      <c r="N406" s="18" t="n">
        <f aca="false">MAX(Assumptions!$B$4,Assumptions!$B$25-($H$406+$I$406+$J$406+$K$406+$L$406+$M$406))</f>
        <v>1125000000</v>
      </c>
      <c r="O406" s="18" t="n">
        <f aca="false">$J$112+$O$112+Assumptions!$B$20+IF($B$406=0,$AI$112,Assumptions!$B$4)+IF($C$406=0,$AF$112,Assumptions!$B$4)+IF($D$406=0,$AC$112,Assumptions!$B$4)+IF($E$406=0,$Z$112,Assumptions!$B$4)+IF($F$406=0,$W$112,Assumptions!$B$4)+IF($G$406=0,$T$112,Assumptions!$B$4)</f>
        <v>25147484.4666011</v>
      </c>
      <c r="P406" s="18" t="n">
        <f aca="false">IF(($N$406+Assumptions!$B$14*Assumptions!$B$13)&gt;($C$7*Assumptions!$B$7/Assumptions!$B$11),($C$7*Assumptions!$B$7/Assumptions!$B$11)*($O$406+Assumptions!$B$14)/($N$406+Assumptions!$B$14*Assumptions!$B$13-($C$7*Assumptions!$B$7/Assumptions!$B$11)),NA())</f>
        <v>3293000.63125769</v>
      </c>
      <c r="Q406" s="18" t="n">
        <f aca="false">IFERROR(($N$406+Assumptions!$B$14*Assumptions!$B$13)/($O$406+Assumptions!$B$14+$P$406),NA())</f>
        <v>36.440928331729</v>
      </c>
      <c r="R406" s="18" t="n">
        <f aca="false">AND(ISNUMBER($P$406),$P$406&gt;Assumptions!$B$4,$Q$406&gt;Assumptions!$B$13)</f>
        <v>1</v>
      </c>
      <c r="S406" s="18" t="n">
        <f aca="false">IF($N$406&gt;($C$7*Assumptions!$B$7/Assumptions!$B$11),($C$7*Assumptions!$B$7/Assumptions!$B$11)*$O$406/($N$406-($C$7*Assumptions!$B$7/Assumptions!$B$11)),NA())</f>
        <v>3002684.71242998</v>
      </c>
      <c r="T406" s="18" t="n">
        <f aca="false">IFERROR($N$406/($O$406+$S$406),NA())</f>
        <v>39.9642358397622</v>
      </c>
      <c r="U406" s="18" t="n">
        <f aca="false">AND(ISNUMBER($S$406),$S$406&gt;Assumptions!$B$4,$T$406&lt;=Assumptions!$B$13)</f>
        <v>0</v>
      </c>
      <c r="V406" s="18" t="n">
        <f aca="false">IF($R$406,$P$406,IF($U$406,$S$406,NA()))</f>
        <v>3293000.63125769</v>
      </c>
      <c r="W406" s="18" t="n">
        <f aca="false">IF($R$406,$Q$406,IF($U$406,$T$406,NA()))</f>
        <v>36.440928331729</v>
      </c>
      <c r="X406" s="18" t="n">
        <f aca="false">$R$406</f>
        <v>1</v>
      </c>
      <c r="Y406" s="18" t="n">
        <f aca="false">IF($B$406=1,$H$406,$AI$112*$W$406)</f>
        <v>223503884.661864</v>
      </c>
      <c r="Z406" s="18" t="n">
        <f aca="false">IF($C$406=1,$I$406,$AF$112*$W$406)</f>
        <v>63175864.9721248</v>
      </c>
      <c r="AA406" s="18" t="n">
        <f aca="false">IF($D$406=1,$J$406,$AC$112*$W$406)</f>
        <v>60000000</v>
      </c>
      <c r="AB406" s="18" t="n">
        <f aca="false">IF($E$406=1,$K$406,$Z$112*$W$406)</f>
        <v>109322784.995187</v>
      </c>
      <c r="AC406" s="18" t="n">
        <f aca="false">IF($F$406=1,$L$406,$W$112*$W$406)</f>
        <v>15000000</v>
      </c>
      <c r="AD406" s="18" t="n">
        <f aca="false">IF($G$406=1,$M$406,$T$112*$W$406)</f>
        <v>182204641.658645</v>
      </c>
      <c r="AE406" s="18" t="n">
        <f aca="false">($C$7*Assumptions!$B$7/Assumptions!$B$11)</f>
        <v>120000000</v>
      </c>
      <c r="AF406" s="18" t="n">
        <f aca="false">($J$112+$O$112)*$W$406</f>
        <v>10222147.8972956</v>
      </c>
      <c r="AG406" s="18" t="n">
        <f aca="false">Assumptions!$B$20*$W$406</f>
        <v>327968354.985561</v>
      </c>
      <c r="AH406" s="18" t="n">
        <f aca="false">IF($R$406,Assumptions!$B$14*($W$406-Assumptions!$B$13),Assumptions!$B$4)</f>
        <v>88602320.8293225</v>
      </c>
      <c r="AI406" s="18" t="n">
        <f aca="false">$Y$406+$Z$406+$AA$406+$AB$406+$AC$406+$AD$406+$AE$406+$AF$406+$AG$406+$AH$406</f>
        <v>1200000000</v>
      </c>
      <c r="AJ406" s="18" t="n">
        <f aca="false">IF(AND(ISNUMBER($V$406),($C$7*Assumptions!$B$7/Assumptions!$B$11)&gt;=Assumptions!$B$67,IF($B$406=1,$Y$406&gt;=INDEX($Y$396:$Y$459,1+$A$406-Assumptions!$B$78),$Y$406&gt;INDEX($Y$396:$Y$459,1+$A$406+Assumptions!$B$78)),IF($C$406=1,$Z$406&gt;=INDEX($Z$396:$Z$459,1+$A$406-Assumptions!$B$79),$Z$406&gt;INDEX($Z$396:$Z$459,1+$A$406+Assumptions!$B$79)),IF($D$406=1,$AA$406&gt;=INDEX($AA$396:$AA$459,1+$A$406-Assumptions!$B$80),$AA$406&gt;INDEX($AA$396:$AA$459,1+$A$406+Assumptions!$B$80)),IF($E$406=1,$AB$406&gt;=INDEX($AB$396:$AB$459,1+$A$406-Assumptions!$B$81),$AB$406&gt;INDEX($AB$396:$AB$459,1+$A$406+Assumptions!$B$81)),IF($F$406=1,$AC$406&gt;=INDEX($AC$396:$AC$459,1+$A$406-Assumptions!$B$82),$AC$406&gt;INDEX($AC$396:$AC$459,1+$A$406+Assumptions!$B$82)),IF($G$406=1,$AD$406&gt;=INDEX($AD$396:$AD$459,1+$A$406-Assumptions!$B$83),$AD$406&gt;INDEX($AD$396:$AD$459,1+$A$406+Assumptions!$B$83))),1,0)</f>
        <v>0</v>
      </c>
      <c r="AK406" s="16"/>
      <c r="AL406" s="16"/>
    </row>
    <row r="407" customFormat="false" ht="23.85" hidden="true" customHeight="false" outlineLevel="0" collapsed="false">
      <c r="A407" s="6" t="n">
        <f aca="false">ROW()-ROW($A$396)+Assumptions!$B$4</f>
        <v>11</v>
      </c>
      <c r="B407" s="18" t="n">
        <f aca="false">MOD(QUOTIENT($A$407,Assumptions!$B$78),2)</f>
        <v>0</v>
      </c>
      <c r="C407" s="18" t="n">
        <f aca="false">MOD(QUOTIENT($A$407,Assumptions!$B$79),2)</f>
        <v>0</v>
      </c>
      <c r="D407" s="18" t="n">
        <f aca="false">MOD(QUOTIENT($A$407,Assumptions!$B$80),2)</f>
        <v>1</v>
      </c>
      <c r="E407" s="18" t="n">
        <f aca="false">MOD(QUOTIENT($A$407,Assumptions!$B$81),2)</f>
        <v>0</v>
      </c>
      <c r="F407" s="18" t="n">
        <f aca="false">MOD(QUOTIENT($A$407,Assumptions!$B$82),2)</f>
        <v>1</v>
      </c>
      <c r="G407" s="18" t="n">
        <f aca="false">MOD(QUOTIENT($A$407,Assumptions!$B$83),2)</f>
        <v>1</v>
      </c>
      <c r="H407" s="18" t="n">
        <f aca="false">IF($B$407=1,MIN(Assumptions!$B$66,MAX(Assumptions!$B$4,Assumptions!$B$25-(Assumptions!$B$4))),Assumptions!$B$4)</f>
        <v>0</v>
      </c>
      <c r="I407" s="18" t="n">
        <f aca="false">IF($C$407=1,MIN(Assumptions!$B$61,MAX(Assumptions!$B$4,Assumptions!$B$25-($H$407))),Assumptions!$B$4)</f>
        <v>0</v>
      </c>
      <c r="J407" s="18" t="n">
        <f aca="false">IF($D$407=1,MIN(Assumptions!$B$56,MAX(Assumptions!$B$4,Assumptions!$B$25-($H$407+$I$407))),Assumptions!$B$4)</f>
        <v>60000000</v>
      </c>
      <c r="K407" s="18" t="n">
        <f aca="false">IF($E$407=1,MIN(Assumptions!$B$51,MAX(Assumptions!$B$4,Assumptions!$B$25-($H$407+$I$407+$J$407))),Assumptions!$B$4)</f>
        <v>0</v>
      </c>
      <c r="L407" s="18" t="n">
        <f aca="false">IF($F$407=1,MIN(Assumptions!$B$46,MAX(Assumptions!$B$4,Assumptions!$B$25-($H$407+$I$407+$J$407+$K$407))),Assumptions!$B$4)</f>
        <v>15000000</v>
      </c>
      <c r="M407" s="18" t="n">
        <f aca="false">IF($G$407=1,MIN(Assumptions!$B$41,MAX(Assumptions!$B$4,Assumptions!$B$25-($H$407+$I$407+$J$407+$K$407+$L$407))),Assumptions!$B$4)</f>
        <v>5000000</v>
      </c>
      <c r="N407" s="18" t="n">
        <f aca="false">MAX(Assumptions!$B$4,Assumptions!$B$25-($H$407+$I$407+$J$407+$K$407+$L$407+$M$407))</f>
        <v>1120000000</v>
      </c>
      <c r="O407" s="18" t="n">
        <f aca="false">$J$112+$O$112+Assumptions!$B$20+IF($B$407=0,$AI$112,Assumptions!$B$4)+IF($C$407=0,$AF$112,Assumptions!$B$4)+IF($D$407=0,$AC$112,Assumptions!$B$4)+IF($E$407=0,$Z$112,Assumptions!$B$4)+IF($F$407=0,$W$112,Assumptions!$B$4)+IF($G$407=0,$T$112,Assumptions!$B$4)</f>
        <v>20147484.4666011</v>
      </c>
      <c r="P407" s="18" t="n">
        <f aca="false">IF(($N$407+Assumptions!$B$14*Assumptions!$B$13)&gt;($C$7*Assumptions!$B$7/Assumptions!$B$11),($C$7*Assumptions!$B$7/Assumptions!$B$11)*($O$407+Assumptions!$B$14)/($N$407+Assumptions!$B$14*Assumptions!$B$13-($C$7*Assumptions!$B$7/Assumptions!$B$11)),NA())</f>
        <v>2710920.83390736</v>
      </c>
      <c r="Q407" s="18" t="n">
        <f aca="false">IFERROR(($N$407+Assumptions!$B$14*Assumptions!$B$13)/($O$407+Assumptions!$B$14+$P$407),NA())</f>
        <v>44.2654018144231</v>
      </c>
      <c r="R407" s="18" t="n">
        <f aca="false">AND(ISNUMBER($P$407),$P$407&gt;Assumptions!$B$4,$Q$407&gt;Assumptions!$B$13)</f>
        <v>1</v>
      </c>
      <c r="S407" s="18" t="n">
        <f aca="false">IF($N$407&gt;($C$7*Assumptions!$B$7/Assumptions!$B$11),($C$7*Assumptions!$B$7/Assumptions!$B$11)*$O$407/($N$407-($C$7*Assumptions!$B$7/Assumptions!$B$11)),NA())</f>
        <v>2417698.13599213</v>
      </c>
      <c r="T407" s="18" t="n">
        <f aca="false">IFERROR($N$407/($O$407+$S$407),NA())</f>
        <v>49.6339878885487</v>
      </c>
      <c r="U407" s="18" t="n">
        <f aca="false">AND(ISNUMBER($S$407),$S$407&gt;Assumptions!$B$4,$T$407&lt;=Assumptions!$B$13)</f>
        <v>0</v>
      </c>
      <c r="V407" s="18" t="n">
        <f aca="false">IF($R$407,$P$407,IF($U$407,$S$407,NA()))</f>
        <v>2710920.83390736</v>
      </c>
      <c r="W407" s="18" t="n">
        <f aca="false">IF($R$407,$Q$407,IF($U$407,$T$407,NA()))</f>
        <v>44.2654018144231</v>
      </c>
      <c r="X407" s="18" t="n">
        <f aca="false">$R$407</f>
        <v>1</v>
      </c>
      <c r="Y407" s="18" t="n">
        <f aca="false">IF($B$407=1,$H$407,$AI$112*$W$407)</f>
        <v>271493886.532733</v>
      </c>
      <c r="Z407" s="18" t="n">
        <f aca="false">IF($C$407=1,$I$407,$AF$112*$W$407)</f>
        <v>76740774.0688628</v>
      </c>
      <c r="AA407" s="18" t="n">
        <f aca="false">IF($D$407=1,$J$407,$AC$112*$W$407)</f>
        <v>60000000</v>
      </c>
      <c r="AB407" s="18" t="n">
        <f aca="false">IF($E$407=1,$K$407,$Z$112*$W$407)</f>
        <v>132796205.443269</v>
      </c>
      <c r="AC407" s="18" t="n">
        <f aca="false">IF($F$407=1,$L$407,$W$112*$W$407)</f>
        <v>15000000</v>
      </c>
      <c r="AD407" s="18" t="n">
        <f aca="false">IF($G$407=1,$M$407,$T$112*$W$407)</f>
        <v>5000000</v>
      </c>
      <c r="AE407" s="18" t="n">
        <f aca="false">($C$7*Assumptions!$B$7/Assumptions!$B$11)</f>
        <v>120000000</v>
      </c>
      <c r="AF407" s="18" t="n">
        <f aca="false">($J$112+$O$112)*$W$407</f>
        <v>12417013.0892706</v>
      </c>
      <c r="AG407" s="18" t="n">
        <f aca="false">Assumptions!$B$20*$W$407</f>
        <v>398388616.329807</v>
      </c>
      <c r="AH407" s="18" t="n">
        <f aca="false">IF($R$407,Assumptions!$B$14*($W$407-Assumptions!$B$13),Assumptions!$B$4)</f>
        <v>108163504.536058</v>
      </c>
      <c r="AI407" s="18" t="n">
        <f aca="false">$Y$407+$Z$407+$AA$407+$AB$407+$AC$407+$AD$407+$AE$407+$AF$407+$AG$407+$AH$407</f>
        <v>1200000000</v>
      </c>
      <c r="AJ407" s="18" t="n">
        <f aca="false">IF(AND(ISNUMBER($V$407),($C$7*Assumptions!$B$7/Assumptions!$B$11)&gt;=Assumptions!$B$67,IF($B$407=1,$Y$407&gt;=INDEX($Y$396:$Y$459,1+$A$407-Assumptions!$B$78),$Y$407&gt;INDEX($Y$396:$Y$459,1+$A$407+Assumptions!$B$78)),IF($C$407=1,$Z$407&gt;=INDEX($Z$396:$Z$459,1+$A$407-Assumptions!$B$79),$Z$407&gt;INDEX($Z$396:$Z$459,1+$A$407+Assumptions!$B$79)),IF($D$407=1,$AA$407&gt;=INDEX($AA$396:$AA$459,1+$A$407-Assumptions!$B$80),$AA$407&gt;INDEX($AA$396:$AA$459,1+$A$407+Assumptions!$B$80)),IF($E$407=1,$AB$407&gt;=INDEX($AB$396:$AB$459,1+$A$407-Assumptions!$B$81),$AB$407&gt;INDEX($AB$396:$AB$459,1+$A$407+Assumptions!$B$81)),IF($F$407=1,$AC$407&gt;=INDEX($AC$396:$AC$459,1+$A$407-Assumptions!$B$82),$AC$407&gt;INDEX($AC$396:$AC$459,1+$A$407+Assumptions!$B$82)),IF($G$407=1,$AD$407&gt;=INDEX($AD$396:$AD$459,1+$A$407-Assumptions!$B$83),$AD$407&gt;INDEX($AD$396:$AD$459,1+$A$407+Assumptions!$B$83))),1,0)</f>
        <v>0</v>
      </c>
      <c r="AK407" s="16"/>
      <c r="AL407" s="16"/>
    </row>
    <row r="408" customFormat="false" ht="23.85" hidden="true" customHeight="false" outlineLevel="0" collapsed="false">
      <c r="A408" s="6" t="n">
        <f aca="false">ROW()-ROW($A$396)+Assumptions!$B$4</f>
        <v>12</v>
      </c>
      <c r="B408" s="18" t="n">
        <f aca="false">MOD(QUOTIENT($A$408,Assumptions!$B$78),2)</f>
        <v>0</v>
      </c>
      <c r="C408" s="18" t="n">
        <f aca="false">MOD(QUOTIENT($A$408,Assumptions!$B$79),2)</f>
        <v>0</v>
      </c>
      <c r="D408" s="18" t="n">
        <f aca="false">MOD(QUOTIENT($A$408,Assumptions!$B$80),2)</f>
        <v>1</v>
      </c>
      <c r="E408" s="18" t="n">
        <f aca="false">MOD(QUOTIENT($A$408,Assumptions!$B$81),2)</f>
        <v>1</v>
      </c>
      <c r="F408" s="18" t="n">
        <f aca="false">MOD(QUOTIENT($A$408,Assumptions!$B$82),2)</f>
        <v>0</v>
      </c>
      <c r="G408" s="18" t="n">
        <f aca="false">MOD(QUOTIENT($A$408,Assumptions!$B$83),2)</f>
        <v>0</v>
      </c>
      <c r="H408" s="18" t="n">
        <f aca="false">IF($B$408=1,MIN(Assumptions!$B$66,MAX(Assumptions!$B$4,Assumptions!$B$25-(Assumptions!$B$4))),Assumptions!$B$4)</f>
        <v>0</v>
      </c>
      <c r="I408" s="18" t="n">
        <f aca="false">IF($C$408=1,MIN(Assumptions!$B$61,MAX(Assumptions!$B$4,Assumptions!$B$25-($H$408))),Assumptions!$B$4)</f>
        <v>0</v>
      </c>
      <c r="J408" s="18" t="n">
        <f aca="false">IF($D$408=1,MIN(Assumptions!$B$56,MAX(Assumptions!$B$4,Assumptions!$B$25-($H$408+$I$408))),Assumptions!$B$4)</f>
        <v>60000000</v>
      </c>
      <c r="K408" s="18" t="n">
        <f aca="false">IF($E$408=1,MIN(Assumptions!$B$51,MAX(Assumptions!$B$4,Assumptions!$B$25-($H$408+$I$408+$J$408))),Assumptions!$B$4)</f>
        <v>30000000</v>
      </c>
      <c r="L408" s="18" t="n">
        <f aca="false">IF($F$408=1,MIN(Assumptions!$B$46,MAX(Assumptions!$B$4,Assumptions!$B$25-($H$408+$I$408+$J$408+$K$408))),Assumptions!$B$4)</f>
        <v>0</v>
      </c>
      <c r="M408" s="18" t="n">
        <f aca="false">IF($G$408=1,MIN(Assumptions!$B$41,MAX(Assumptions!$B$4,Assumptions!$B$25-($H$408+$I$408+$J$408+$K$408+$L$408))),Assumptions!$B$4)</f>
        <v>0</v>
      </c>
      <c r="N408" s="18" t="n">
        <f aca="false">MAX(Assumptions!$B$4,Assumptions!$B$25-($H$408+$I$408+$J$408+$K$408+$L$408+$M$408))</f>
        <v>1110000000</v>
      </c>
      <c r="O408" s="18" t="n">
        <f aca="false">$J$112+$O$112+Assumptions!$B$20+IF($B$408=0,$AI$112,Assumptions!$B$4)+IF($C$408=0,$AF$112,Assumptions!$B$4)+IF($D$408=0,$AC$112,Assumptions!$B$4)+IF($E$408=0,$Z$112,Assumptions!$B$4)+IF($F$408=0,$W$112,Assumptions!$B$4)+IF($G$408=0,$T$112,Assumptions!$B$4)</f>
        <v>27147484.4666011</v>
      </c>
      <c r="P408" s="18" t="n">
        <f aca="false">IF(($N$408+Assumptions!$B$14*Assumptions!$B$13)&gt;($C$7*Assumptions!$B$7/Assumptions!$B$11),($C$7*Assumptions!$B$7/Assumptions!$B$11)*($O$408+Assumptions!$B$14)/($N$408+Assumptions!$B$14*Assumptions!$B$13-($C$7*Assumptions!$B$7/Assumptions!$B$11)),NA())</f>
        <v>3584582.50477796</v>
      </c>
      <c r="Q408" s="18" t="n">
        <f aca="false">IFERROR(($N$408+Assumptions!$B$14*Assumptions!$B$13)/($O$408+Assumptions!$B$14+$P$408),NA())</f>
        <v>33.476701914393</v>
      </c>
      <c r="R408" s="18" t="n">
        <f aca="false">AND(ISNUMBER($P$408),$P$408&gt;Assumptions!$B$4,$Q$408&gt;Assumptions!$B$13)</f>
        <v>1</v>
      </c>
      <c r="S408" s="18" t="n">
        <f aca="false">IF($N$408&gt;($C$7*Assumptions!$B$7/Assumptions!$B$11),($C$7*Assumptions!$B$7/Assumptions!$B$11)*$O$408/($N$408-($C$7*Assumptions!$B$7/Assumptions!$B$11)),NA())</f>
        <v>3290604.17776982</v>
      </c>
      <c r="T408" s="18" t="n">
        <f aca="false">IFERROR($N$408/($O$408+$S$408),NA())</f>
        <v>36.4674672240065</v>
      </c>
      <c r="U408" s="18" t="n">
        <f aca="false">AND(ISNUMBER($S$408),$S$408&gt;Assumptions!$B$4,$T$408&lt;=Assumptions!$B$13)</f>
        <v>0</v>
      </c>
      <c r="V408" s="18" t="n">
        <f aca="false">IF($R$408,$P$408,IF($U$408,$S$408,NA()))</f>
        <v>3584582.50477796</v>
      </c>
      <c r="W408" s="18" t="n">
        <f aca="false">IF($R$408,$Q$408,IF($U$408,$T$408,NA()))</f>
        <v>33.476701914393</v>
      </c>
      <c r="X408" s="18" t="n">
        <f aca="false">$R$408</f>
        <v>1</v>
      </c>
      <c r="Y408" s="18" t="n">
        <f aca="false">IF($B$408=1,$H$408,$AI$112*$W$408)</f>
        <v>205323334.669808</v>
      </c>
      <c r="Z408" s="18" t="n">
        <f aca="false">IF($C$408=1,$I$408,$AF$112*$W$408)</f>
        <v>58036929.8115358</v>
      </c>
      <c r="AA408" s="18" t="n">
        <f aca="false">IF($D$408=1,$J$408,$AC$112*$W$408)</f>
        <v>60000000</v>
      </c>
      <c r="AB408" s="18" t="n">
        <f aca="false">IF($E$408=1,$K$408,$Z$112*$W$408)</f>
        <v>30000000</v>
      </c>
      <c r="AC408" s="18" t="n">
        <f aca="false">IF($F$408=1,$L$408,$W$112*$W$408)</f>
        <v>167383509.571965</v>
      </c>
      <c r="AD408" s="18" t="n">
        <f aca="false">IF($G$408=1,$M$408,$T$112*$W$408)</f>
        <v>167383509.571965</v>
      </c>
      <c r="AE408" s="18" t="n">
        <f aca="false">($C$7*Assumptions!$B$7/Assumptions!$B$11)</f>
        <v>120000000</v>
      </c>
      <c r="AF408" s="18" t="n">
        <f aca="false">($J$112+$O$112)*$W$408</f>
        <v>9390644.35920663</v>
      </c>
      <c r="AG408" s="18" t="n">
        <f aca="false">Assumptions!$B$20*$W$408</f>
        <v>301290317.229537</v>
      </c>
      <c r="AH408" s="18" t="n">
        <f aca="false">IF($R$408,Assumptions!$B$14*($W$408-Assumptions!$B$13),Assumptions!$B$4)</f>
        <v>81191754.7859825</v>
      </c>
      <c r="AI408" s="18" t="n">
        <f aca="false">$Y$408+$Z$408+$AA$408+$AB$408+$AC$408+$AD$408+$AE$408+$AF$408+$AG$408+$AH$408</f>
        <v>1200000000</v>
      </c>
      <c r="AJ408" s="18" t="n">
        <f aca="false">IF(AND(ISNUMBER($V$408),($C$7*Assumptions!$B$7/Assumptions!$B$11)&gt;=Assumptions!$B$67,IF($B$408=1,$Y$408&gt;=INDEX($Y$396:$Y$459,1+$A$408-Assumptions!$B$78),$Y$408&gt;INDEX($Y$396:$Y$459,1+$A$408+Assumptions!$B$78)),IF($C$408=1,$Z$408&gt;=INDEX($Z$396:$Z$459,1+$A$408-Assumptions!$B$79),$Z$408&gt;INDEX($Z$396:$Z$459,1+$A$408+Assumptions!$B$79)),IF($D$408=1,$AA$408&gt;=INDEX($AA$396:$AA$459,1+$A$408-Assumptions!$B$80),$AA$408&gt;INDEX($AA$396:$AA$459,1+$A$408+Assumptions!$B$80)),IF($E$408=1,$AB$408&gt;=INDEX($AB$396:$AB$459,1+$A$408-Assumptions!$B$81),$AB$408&gt;INDEX($AB$396:$AB$459,1+$A$408+Assumptions!$B$81)),IF($F$408=1,$AC$408&gt;=INDEX($AC$396:$AC$459,1+$A$408-Assumptions!$B$82),$AC$408&gt;INDEX($AC$396:$AC$459,1+$A$408+Assumptions!$B$82)),IF($G$408=1,$AD$408&gt;=INDEX($AD$396:$AD$459,1+$A$408-Assumptions!$B$83),$AD$408&gt;INDEX($AD$396:$AD$459,1+$A$408+Assumptions!$B$83))),1,0)</f>
        <v>0</v>
      </c>
      <c r="AK408" s="16"/>
      <c r="AL408" s="16"/>
    </row>
    <row r="409" customFormat="false" ht="23.85" hidden="true" customHeight="false" outlineLevel="0" collapsed="false">
      <c r="A409" s="6" t="n">
        <f aca="false">ROW()-ROW($A$396)+Assumptions!$B$4</f>
        <v>13</v>
      </c>
      <c r="B409" s="18" t="n">
        <f aca="false">MOD(QUOTIENT($A$409,Assumptions!$B$78),2)</f>
        <v>0</v>
      </c>
      <c r="C409" s="18" t="n">
        <f aca="false">MOD(QUOTIENT($A$409,Assumptions!$B$79),2)</f>
        <v>0</v>
      </c>
      <c r="D409" s="18" t="n">
        <f aca="false">MOD(QUOTIENT($A$409,Assumptions!$B$80),2)</f>
        <v>1</v>
      </c>
      <c r="E409" s="18" t="n">
        <f aca="false">MOD(QUOTIENT($A$409,Assumptions!$B$81),2)</f>
        <v>1</v>
      </c>
      <c r="F409" s="18" t="n">
        <f aca="false">MOD(QUOTIENT($A$409,Assumptions!$B$82),2)</f>
        <v>0</v>
      </c>
      <c r="G409" s="18" t="n">
        <f aca="false">MOD(QUOTIENT($A$409,Assumptions!$B$83),2)</f>
        <v>1</v>
      </c>
      <c r="H409" s="18" t="n">
        <f aca="false">IF($B$409=1,MIN(Assumptions!$B$66,MAX(Assumptions!$B$4,Assumptions!$B$25-(Assumptions!$B$4))),Assumptions!$B$4)</f>
        <v>0</v>
      </c>
      <c r="I409" s="18" t="n">
        <f aca="false">IF($C$409=1,MIN(Assumptions!$B$61,MAX(Assumptions!$B$4,Assumptions!$B$25-($H$409))),Assumptions!$B$4)</f>
        <v>0</v>
      </c>
      <c r="J409" s="18" t="n">
        <f aca="false">IF($D$409=1,MIN(Assumptions!$B$56,MAX(Assumptions!$B$4,Assumptions!$B$25-($H$409+$I$409))),Assumptions!$B$4)</f>
        <v>60000000</v>
      </c>
      <c r="K409" s="18" t="n">
        <f aca="false">IF($E$409=1,MIN(Assumptions!$B$51,MAX(Assumptions!$B$4,Assumptions!$B$25-($H$409+$I$409+$J$409))),Assumptions!$B$4)</f>
        <v>30000000</v>
      </c>
      <c r="L409" s="18" t="n">
        <f aca="false">IF($F$409=1,MIN(Assumptions!$B$46,MAX(Assumptions!$B$4,Assumptions!$B$25-($H$409+$I$409+$J$409+$K$409))),Assumptions!$B$4)</f>
        <v>0</v>
      </c>
      <c r="M409" s="18" t="n">
        <f aca="false">IF($G$409=1,MIN(Assumptions!$B$41,MAX(Assumptions!$B$4,Assumptions!$B$25-($H$409+$I$409+$J$409+$K$409+$L$409))),Assumptions!$B$4)</f>
        <v>5000000</v>
      </c>
      <c r="N409" s="18" t="n">
        <f aca="false">MAX(Assumptions!$B$4,Assumptions!$B$25-($H$409+$I$409+$J$409+$K$409+$L$409+$M$409))</f>
        <v>1105000000</v>
      </c>
      <c r="O409" s="18" t="n">
        <f aca="false">$J$112+$O$112+Assumptions!$B$20+IF($B$409=0,$AI$112,Assumptions!$B$4)+IF($C$409=0,$AF$112,Assumptions!$B$4)+IF($D$409=0,$AC$112,Assumptions!$B$4)+IF($E$409=0,$Z$112,Assumptions!$B$4)+IF($F$409=0,$W$112,Assumptions!$B$4)+IF($G$409=0,$T$112,Assumptions!$B$4)</f>
        <v>22147484.4666011</v>
      </c>
      <c r="P409" s="18" t="n">
        <f aca="false">IF(($N$409+Assumptions!$B$14*Assumptions!$B$13)&gt;($C$7*Assumptions!$B$7/Assumptions!$B$11),($C$7*Assumptions!$B$7/Assumptions!$B$11)*($O$409+Assumptions!$B$14)/($N$409+Assumptions!$B$14*Assumptions!$B$13-($C$7*Assumptions!$B$7/Assumptions!$B$11)),NA())</f>
        <v>2995137.35290342</v>
      </c>
      <c r="Q409" s="18" t="n">
        <f aca="false">IFERROR(($N$409+Assumptions!$B$14*Assumptions!$B$13)/($O$409+Assumptions!$B$14+$P$409),NA())</f>
        <v>40.0649405556225</v>
      </c>
      <c r="R409" s="18" t="n">
        <f aca="false">AND(ISNUMBER($P$409),$P$409&gt;Assumptions!$B$4,$Q$409&gt;Assumptions!$B$13)</f>
        <v>1</v>
      </c>
      <c r="S409" s="18" t="n">
        <f aca="false">IF($N$409&gt;($C$7*Assumptions!$B$7/Assumptions!$B$11),($C$7*Assumptions!$B$7/Assumptions!$B$11)*$O$409/($N$409-($C$7*Assumptions!$B$7/Assumptions!$B$11)),NA())</f>
        <v>2698170.69643871</v>
      </c>
      <c r="T409" s="18" t="n">
        <f aca="false">IFERROR($N$409/($O$409+$S$409),NA())</f>
        <v>44.4745768525272</v>
      </c>
      <c r="U409" s="18" t="n">
        <f aca="false">AND(ISNUMBER($S$409),$S$409&gt;Assumptions!$B$4,$T$409&lt;=Assumptions!$B$13)</f>
        <v>0</v>
      </c>
      <c r="V409" s="18" t="n">
        <f aca="false">IF($R$409,$P$409,IF($U$409,$S$409,NA()))</f>
        <v>2995137.35290342</v>
      </c>
      <c r="W409" s="18" t="n">
        <f aca="false">IF($R$409,$Q$409,IF($U$409,$T$409,NA()))</f>
        <v>40.0649405556225</v>
      </c>
      <c r="X409" s="18" t="n">
        <f aca="false">$R$409</f>
        <v>1</v>
      </c>
      <c r="Y409" s="18" t="n">
        <f aca="false">IF($B$409=1,$H$409,$AI$112*$W$409)</f>
        <v>245731112.319976</v>
      </c>
      <c r="Z409" s="18" t="n">
        <f aca="false">IF($C$409=1,$I$409,$AF$112*$W$409)</f>
        <v>69458638.6937448</v>
      </c>
      <c r="AA409" s="18" t="n">
        <f aca="false">IF($D$409=1,$J$409,$AC$112*$W$409)</f>
        <v>60000000</v>
      </c>
      <c r="AB409" s="18" t="n">
        <f aca="false">IF($E$409=1,$K$409,$Z$112*$W$409)</f>
        <v>30000000</v>
      </c>
      <c r="AC409" s="18" t="n">
        <f aca="false">IF($F$409=1,$L$409,$W$112*$W$409)</f>
        <v>200324702.778113</v>
      </c>
      <c r="AD409" s="18" t="n">
        <f aca="false">IF($G$409=1,$M$409,$T$112*$W$409)</f>
        <v>5000000</v>
      </c>
      <c r="AE409" s="18" t="n">
        <f aca="false">($C$7*Assumptions!$B$7/Assumptions!$B$11)</f>
        <v>120000000</v>
      </c>
      <c r="AF409" s="18" t="n">
        <f aca="false">($J$112+$O$112)*$W$409</f>
        <v>11238729.8185084</v>
      </c>
      <c r="AG409" s="18" t="n">
        <f aca="false">Assumptions!$B$20*$W$409</f>
        <v>360584465.000603</v>
      </c>
      <c r="AH409" s="18" t="n">
        <f aca="false">IF($R$409,Assumptions!$B$14*($W$409-Assumptions!$B$13),Assumptions!$B$4)</f>
        <v>97662351.3890563</v>
      </c>
      <c r="AI409" s="18" t="n">
        <f aca="false">$Y$409+$Z$409+$AA$409+$AB$409+$AC$409+$AD$409+$AE$409+$AF$409+$AG$409+$AH$409</f>
        <v>1200000000</v>
      </c>
      <c r="AJ409" s="18" t="n">
        <f aca="false">IF(AND(ISNUMBER($V$409),($C$7*Assumptions!$B$7/Assumptions!$B$11)&gt;=Assumptions!$B$67,IF($B$409=1,$Y$409&gt;=INDEX($Y$396:$Y$459,1+$A$409-Assumptions!$B$78),$Y$409&gt;INDEX($Y$396:$Y$459,1+$A$409+Assumptions!$B$78)),IF($C$409=1,$Z$409&gt;=INDEX($Z$396:$Z$459,1+$A$409-Assumptions!$B$79),$Z$409&gt;INDEX($Z$396:$Z$459,1+$A$409+Assumptions!$B$79)),IF($D$409=1,$AA$409&gt;=INDEX($AA$396:$AA$459,1+$A$409-Assumptions!$B$80),$AA$409&gt;INDEX($AA$396:$AA$459,1+$A$409+Assumptions!$B$80)),IF($E$409=1,$AB$409&gt;=INDEX($AB$396:$AB$459,1+$A$409-Assumptions!$B$81),$AB$409&gt;INDEX($AB$396:$AB$459,1+$A$409+Assumptions!$B$81)),IF($F$409=1,$AC$409&gt;=INDEX($AC$396:$AC$459,1+$A$409-Assumptions!$B$82),$AC$409&gt;INDEX($AC$396:$AC$459,1+$A$409+Assumptions!$B$82)),IF($G$409=1,$AD$409&gt;=INDEX($AD$396:$AD$459,1+$A$409-Assumptions!$B$83),$AD$409&gt;INDEX($AD$396:$AD$459,1+$A$409+Assumptions!$B$83))),1,0)</f>
        <v>0</v>
      </c>
      <c r="AK409" s="16"/>
      <c r="AL409" s="16"/>
    </row>
    <row r="410" customFormat="false" ht="23.85" hidden="true" customHeight="false" outlineLevel="0" collapsed="false">
      <c r="A410" s="6" t="n">
        <f aca="false">ROW()-ROW($A$396)+Assumptions!$B$4</f>
        <v>14</v>
      </c>
      <c r="B410" s="18" t="n">
        <f aca="false">MOD(QUOTIENT($A$410,Assumptions!$B$78),2)</f>
        <v>0</v>
      </c>
      <c r="C410" s="18" t="n">
        <f aca="false">MOD(QUOTIENT($A$410,Assumptions!$B$79),2)</f>
        <v>0</v>
      </c>
      <c r="D410" s="18" t="n">
        <f aca="false">MOD(QUOTIENT($A$410,Assumptions!$B$80),2)</f>
        <v>1</v>
      </c>
      <c r="E410" s="18" t="n">
        <f aca="false">MOD(QUOTIENT($A$410,Assumptions!$B$81),2)</f>
        <v>1</v>
      </c>
      <c r="F410" s="18" t="n">
        <f aca="false">MOD(QUOTIENT($A$410,Assumptions!$B$82),2)</f>
        <v>1</v>
      </c>
      <c r="G410" s="18" t="n">
        <f aca="false">MOD(QUOTIENT($A$410,Assumptions!$B$83),2)</f>
        <v>0</v>
      </c>
      <c r="H410" s="18" t="n">
        <f aca="false">IF($B$410=1,MIN(Assumptions!$B$66,MAX(Assumptions!$B$4,Assumptions!$B$25-(Assumptions!$B$4))),Assumptions!$B$4)</f>
        <v>0</v>
      </c>
      <c r="I410" s="18" t="n">
        <f aca="false">IF($C$410=1,MIN(Assumptions!$B$61,MAX(Assumptions!$B$4,Assumptions!$B$25-($H$410))),Assumptions!$B$4)</f>
        <v>0</v>
      </c>
      <c r="J410" s="18" t="n">
        <f aca="false">IF($D$410=1,MIN(Assumptions!$B$56,MAX(Assumptions!$B$4,Assumptions!$B$25-($H$410+$I$410))),Assumptions!$B$4)</f>
        <v>60000000</v>
      </c>
      <c r="K410" s="18" t="n">
        <f aca="false">IF($E$410=1,MIN(Assumptions!$B$51,MAX(Assumptions!$B$4,Assumptions!$B$25-($H$410+$I$410+$J$410))),Assumptions!$B$4)</f>
        <v>30000000</v>
      </c>
      <c r="L410" s="18" t="n">
        <f aca="false">IF($F$410=1,MIN(Assumptions!$B$46,MAX(Assumptions!$B$4,Assumptions!$B$25-($H$410+$I$410+$J$410+$K$410))),Assumptions!$B$4)</f>
        <v>15000000</v>
      </c>
      <c r="M410" s="18" t="n">
        <f aca="false">IF($G$410=1,MIN(Assumptions!$B$41,MAX(Assumptions!$B$4,Assumptions!$B$25-($H$410+$I$410+$J$410+$K$410+$L$410))),Assumptions!$B$4)</f>
        <v>0</v>
      </c>
      <c r="N410" s="18" t="n">
        <f aca="false">MAX(Assumptions!$B$4,Assumptions!$B$25-($H$410+$I$410+$J$410+$K$410+$L$410+$M$410))</f>
        <v>1095000000</v>
      </c>
      <c r="O410" s="18" t="n">
        <f aca="false">$J$112+$O$112+Assumptions!$B$20+IF($B$410=0,$AI$112,Assumptions!$B$4)+IF($C$410=0,$AF$112,Assumptions!$B$4)+IF($D$410=0,$AC$112,Assumptions!$B$4)+IF($E$410=0,$Z$112,Assumptions!$B$4)+IF($F$410=0,$W$112,Assumptions!$B$4)+IF($G$410=0,$T$112,Assumptions!$B$4)</f>
        <v>22147484.4666011</v>
      </c>
      <c r="P410" s="18" t="n">
        <f aca="false">IF(($N$410+Assumptions!$B$14*Assumptions!$B$13)&gt;($C$7*Assumptions!$B$7/Assumptions!$B$11),($C$7*Assumptions!$B$7/Assumptions!$B$11)*($O$410+Assumptions!$B$14)/($N$410+Assumptions!$B$14*Assumptions!$B$13-($C$7*Assumptions!$B$7/Assumptions!$B$11)),NA())</f>
        <v>3025778.14423747</v>
      </c>
      <c r="Q410" s="18" t="n">
        <f aca="false">IFERROR(($N$410+Assumptions!$B$14*Assumptions!$B$13)/($O$410+Assumptions!$B$14+$P$410),NA())</f>
        <v>39.6592196386035</v>
      </c>
      <c r="R410" s="18" t="n">
        <f aca="false">AND(ISNUMBER($P$410),$P$410&gt;Assumptions!$B$4,$Q$410&gt;Assumptions!$B$13)</f>
        <v>1</v>
      </c>
      <c r="S410" s="18" t="n">
        <f aca="false">IF($N$410&gt;($C$7*Assumptions!$B$7/Assumptions!$B$11),($C$7*Assumptions!$B$7/Assumptions!$B$11)*$O$410/($N$410-($C$7*Assumptions!$B$7/Assumptions!$B$11)),NA())</f>
        <v>2725844.24204321</v>
      </c>
      <c r="T410" s="18" t="n">
        <f aca="false">IFERROR($N$410/($O$410+$S$410),NA())</f>
        <v>44.023058305801</v>
      </c>
      <c r="U410" s="18" t="n">
        <f aca="false">AND(ISNUMBER($S$410),$S$410&gt;Assumptions!$B$4,$T$410&lt;=Assumptions!$B$13)</f>
        <v>0</v>
      </c>
      <c r="V410" s="18" t="n">
        <f aca="false">IF($R$410,$P$410,IF($U$410,$S$410,NA()))</f>
        <v>3025778.14423747</v>
      </c>
      <c r="W410" s="18" t="n">
        <f aca="false">IF($R$410,$Q$410,IF($U$410,$T$410,NA()))</f>
        <v>39.6592196386035</v>
      </c>
      <c r="X410" s="18" t="n">
        <f aca="false">$R$410</f>
        <v>1</v>
      </c>
      <c r="Y410" s="18" t="n">
        <f aca="false">IF($B$410=1,$H$410,$AI$112*$W$410)</f>
        <v>243242695.992685</v>
      </c>
      <c r="Z410" s="18" t="n">
        <f aca="false">IF($C$410=1,$I$410,$AF$112*$W$410)</f>
        <v>68755260.0740613</v>
      </c>
      <c r="AA410" s="18" t="n">
        <f aca="false">IF($D$410=1,$J$410,$AC$112*$W$410)</f>
        <v>60000000</v>
      </c>
      <c r="AB410" s="18" t="n">
        <f aca="false">IF($E$410=1,$K$410,$Z$112*$W$410)</f>
        <v>30000000</v>
      </c>
      <c r="AC410" s="18" t="n">
        <f aca="false">IF($F$410=1,$L$410,$W$112*$W$410)</f>
        <v>15000000</v>
      </c>
      <c r="AD410" s="18" t="n">
        <f aca="false">IF($G$410=1,$M$410,$T$112*$W$410)</f>
        <v>198296098.193018</v>
      </c>
      <c r="AE410" s="18" t="n">
        <f aca="false">($C$7*Assumptions!$B$7/Assumptions!$B$11)</f>
        <v>120000000</v>
      </c>
      <c r="AF410" s="18" t="n">
        <f aca="false">($J$112+$O$112)*$W$410</f>
        <v>11124919.8962956</v>
      </c>
      <c r="AG410" s="18" t="n">
        <f aca="false">Assumptions!$B$20*$W$410</f>
        <v>356932976.747432</v>
      </c>
      <c r="AH410" s="18" t="n">
        <f aca="false">IF($R$410,Assumptions!$B$14*($W$410-Assumptions!$B$13),Assumptions!$B$4)</f>
        <v>96648049.0965088</v>
      </c>
      <c r="AI410" s="18" t="n">
        <f aca="false">$Y$410+$Z$410+$AA$410+$AB$410+$AC$410+$AD$410+$AE$410+$AF$410+$AG$410+$AH$410</f>
        <v>1200000000</v>
      </c>
      <c r="AJ410" s="18" t="n">
        <f aca="false">IF(AND(ISNUMBER($V$410),($C$7*Assumptions!$B$7/Assumptions!$B$11)&gt;=Assumptions!$B$67,IF($B$410=1,$Y$410&gt;=INDEX($Y$396:$Y$459,1+$A$410-Assumptions!$B$78),$Y$410&gt;INDEX($Y$396:$Y$459,1+$A$410+Assumptions!$B$78)),IF($C$410=1,$Z$410&gt;=INDEX($Z$396:$Z$459,1+$A$410-Assumptions!$B$79),$Z$410&gt;INDEX($Z$396:$Z$459,1+$A$410+Assumptions!$B$79)),IF($D$410=1,$AA$410&gt;=INDEX($AA$396:$AA$459,1+$A$410-Assumptions!$B$80),$AA$410&gt;INDEX($AA$396:$AA$459,1+$A$410+Assumptions!$B$80)),IF($E$410=1,$AB$410&gt;=INDEX($AB$396:$AB$459,1+$A$410-Assumptions!$B$81),$AB$410&gt;INDEX($AB$396:$AB$459,1+$A$410+Assumptions!$B$81)),IF($F$410=1,$AC$410&gt;=INDEX($AC$396:$AC$459,1+$A$410-Assumptions!$B$82),$AC$410&gt;INDEX($AC$396:$AC$459,1+$A$410+Assumptions!$B$82)),IF($G$410=1,$AD$410&gt;=INDEX($AD$396:$AD$459,1+$A$410-Assumptions!$B$83),$AD$410&gt;INDEX($AD$396:$AD$459,1+$A$410+Assumptions!$B$83))),1,0)</f>
        <v>0</v>
      </c>
      <c r="AK410" s="16"/>
      <c r="AL410" s="16"/>
    </row>
    <row r="411" customFormat="false" ht="23.85" hidden="true" customHeight="false" outlineLevel="0" collapsed="false">
      <c r="A411" s="6" t="n">
        <f aca="false">ROW()-ROW($A$396)+Assumptions!$B$4</f>
        <v>15</v>
      </c>
      <c r="B411" s="18" t="n">
        <f aca="false">MOD(QUOTIENT($A$411,Assumptions!$B$78),2)</f>
        <v>0</v>
      </c>
      <c r="C411" s="18" t="n">
        <f aca="false">MOD(QUOTIENT($A$411,Assumptions!$B$79),2)</f>
        <v>0</v>
      </c>
      <c r="D411" s="18" t="n">
        <f aca="false">MOD(QUOTIENT($A$411,Assumptions!$B$80),2)</f>
        <v>1</v>
      </c>
      <c r="E411" s="18" t="n">
        <f aca="false">MOD(QUOTIENT($A$411,Assumptions!$B$81),2)</f>
        <v>1</v>
      </c>
      <c r="F411" s="18" t="n">
        <f aca="false">MOD(QUOTIENT($A$411,Assumptions!$B$82),2)</f>
        <v>1</v>
      </c>
      <c r="G411" s="18" t="n">
        <f aca="false">MOD(QUOTIENT($A$411,Assumptions!$B$83),2)</f>
        <v>1</v>
      </c>
      <c r="H411" s="18" t="n">
        <f aca="false">IF($B$411=1,MIN(Assumptions!$B$66,MAX(Assumptions!$B$4,Assumptions!$B$25-(Assumptions!$B$4))),Assumptions!$B$4)</f>
        <v>0</v>
      </c>
      <c r="I411" s="18" t="n">
        <f aca="false">IF($C$411=1,MIN(Assumptions!$B$61,MAX(Assumptions!$B$4,Assumptions!$B$25-($H$411))),Assumptions!$B$4)</f>
        <v>0</v>
      </c>
      <c r="J411" s="18" t="n">
        <f aca="false">IF($D$411=1,MIN(Assumptions!$B$56,MAX(Assumptions!$B$4,Assumptions!$B$25-($H$411+$I$411))),Assumptions!$B$4)</f>
        <v>60000000</v>
      </c>
      <c r="K411" s="18" t="n">
        <f aca="false">IF($E$411=1,MIN(Assumptions!$B$51,MAX(Assumptions!$B$4,Assumptions!$B$25-($H$411+$I$411+$J$411))),Assumptions!$B$4)</f>
        <v>30000000</v>
      </c>
      <c r="L411" s="18" t="n">
        <f aca="false">IF($F$411=1,MIN(Assumptions!$B$46,MAX(Assumptions!$B$4,Assumptions!$B$25-($H$411+$I$411+$J$411+$K$411))),Assumptions!$B$4)</f>
        <v>15000000</v>
      </c>
      <c r="M411" s="18" t="n">
        <f aca="false">IF($G$411=1,MIN(Assumptions!$B$41,MAX(Assumptions!$B$4,Assumptions!$B$25-($H$411+$I$411+$J$411+$K$411+$L$411))),Assumptions!$B$4)</f>
        <v>5000000</v>
      </c>
      <c r="N411" s="18" t="n">
        <f aca="false">MAX(Assumptions!$B$4,Assumptions!$B$25-($H$411+$I$411+$J$411+$K$411+$L$411+$M$411))</f>
        <v>1090000000</v>
      </c>
      <c r="O411" s="18" t="n">
        <f aca="false">$J$112+$O$112+Assumptions!$B$20+IF($B$411=0,$AI$112,Assumptions!$B$4)+IF($C$411=0,$AF$112,Assumptions!$B$4)+IF($D$411=0,$AC$112,Assumptions!$B$4)+IF($E$411=0,$Z$112,Assumptions!$B$4)+IF($F$411=0,$W$112,Assumptions!$B$4)+IF($G$411=0,$T$112,Assumptions!$B$4)</f>
        <v>17147484.4666011</v>
      </c>
      <c r="P411" s="18" t="n">
        <f aca="false">IF(($N$411+Assumptions!$B$14*Assumptions!$B$13)&gt;($C$7*Assumptions!$B$7/Assumptions!$B$11),($C$7*Assumptions!$B$7/Assumptions!$B$11)*($O$411+Assumptions!$B$14)/($N$411+Assumptions!$B$14*Assumptions!$B$13-($C$7*Assumptions!$B$7/Assumptions!$B$11)),NA())</f>
        <v>2424368.26323098</v>
      </c>
      <c r="Q411" s="18" t="n">
        <f aca="false">IFERROR(($N$411+Assumptions!$B$14*Assumptions!$B$13)/($O$411+Assumptions!$B$14+$P$411),NA())</f>
        <v>49.4974306585233</v>
      </c>
      <c r="R411" s="18" t="n">
        <f aca="false">AND(ISNUMBER($P$411),$P$411&gt;Assumptions!$B$4,$Q$411&gt;Assumptions!$B$13)</f>
        <v>1</v>
      </c>
      <c r="S411" s="18" t="n">
        <f aca="false">IF($N$411&gt;($C$7*Assumptions!$B$7/Assumptions!$B$11),($C$7*Assumptions!$B$7/Assumptions!$B$11)*$O$411/($N$411-($C$7*Assumptions!$B$7/Assumptions!$B$11)),NA())</f>
        <v>2121338.28452797</v>
      </c>
      <c r="T411" s="18" t="n">
        <f aca="false">IFERROR($N$411/($O$411+$S$411),NA())</f>
        <v>56.5680640731481</v>
      </c>
      <c r="U411" s="18" t="n">
        <f aca="false">AND(ISNUMBER($S$411),$S$411&gt;Assumptions!$B$4,$T$411&lt;=Assumptions!$B$13)</f>
        <v>0</v>
      </c>
      <c r="V411" s="18" t="n">
        <f aca="false">IF($R$411,$P$411,IF($U$411,$S$411,NA()))</f>
        <v>2424368.26323098</v>
      </c>
      <c r="W411" s="18" t="n">
        <f aca="false">IF($R$411,$Q$411,IF($U$411,$T$411,NA()))</f>
        <v>49.4974306585233</v>
      </c>
      <c r="X411" s="18" t="n">
        <f aca="false">$R$411</f>
        <v>1</v>
      </c>
      <c r="Y411" s="18" t="n">
        <f aca="false">IF($B$411=1,$H$411,$AI$112*$W$411)</f>
        <v>303583595.133849</v>
      </c>
      <c r="Z411" s="18" t="n">
        <f aca="false">IF($C$411=1,$I$411,$AF$112*$W$411)</f>
        <v>85811287.9914552</v>
      </c>
      <c r="AA411" s="18" t="n">
        <f aca="false">IF($D$411=1,$J$411,$AC$112*$W$411)</f>
        <v>60000000</v>
      </c>
      <c r="AB411" s="18" t="n">
        <f aca="false">IF($E$411=1,$K$411,$Z$112*$W$411)</f>
        <v>30000000</v>
      </c>
      <c r="AC411" s="18" t="n">
        <f aca="false">IF($F$411=1,$L$411,$W$112*$W$411)</f>
        <v>15000000</v>
      </c>
      <c r="AD411" s="18" t="n">
        <f aca="false">IF($G$411=1,$M$411,$T$112*$W$411)</f>
        <v>5000000</v>
      </c>
      <c r="AE411" s="18" t="n">
        <f aca="false">($C$7*Assumptions!$B$7/Assumptions!$B$11)</f>
        <v>120000000</v>
      </c>
      <c r="AF411" s="18" t="n">
        <f aca="false">($J$112+$O$112)*$W$411</f>
        <v>13884664.3016779</v>
      </c>
      <c r="AG411" s="18" t="n">
        <f aca="false">Assumptions!$B$20*$W$411</f>
        <v>445476875.92671</v>
      </c>
      <c r="AH411" s="18" t="n">
        <f aca="false">IF($R$411,Assumptions!$B$14*($W$411-Assumptions!$B$13),Assumptions!$B$4)</f>
        <v>121243576.646308</v>
      </c>
      <c r="AI411" s="18" t="n">
        <f aca="false">$Y$411+$Z$411+$AA$411+$AB$411+$AC$411+$AD$411+$AE$411+$AF$411+$AG$411+$AH$411</f>
        <v>1200000000</v>
      </c>
      <c r="AJ411" s="18" t="n">
        <f aca="false">IF(AND(ISNUMBER($V$411),($C$7*Assumptions!$B$7/Assumptions!$B$11)&gt;=Assumptions!$B$67,IF($B$411=1,$Y$411&gt;=INDEX($Y$396:$Y$459,1+$A$411-Assumptions!$B$78),$Y$411&gt;INDEX($Y$396:$Y$459,1+$A$411+Assumptions!$B$78)),IF($C$411=1,$Z$411&gt;=INDEX($Z$396:$Z$459,1+$A$411-Assumptions!$B$79),$Z$411&gt;INDEX($Z$396:$Z$459,1+$A$411+Assumptions!$B$79)),IF($D$411=1,$AA$411&gt;=INDEX($AA$396:$AA$459,1+$A$411-Assumptions!$B$80),$AA$411&gt;INDEX($AA$396:$AA$459,1+$A$411+Assumptions!$B$80)),IF($E$411=1,$AB$411&gt;=INDEX($AB$396:$AB$459,1+$A$411-Assumptions!$B$81),$AB$411&gt;INDEX($AB$396:$AB$459,1+$A$411+Assumptions!$B$81)),IF($F$411=1,$AC$411&gt;=INDEX($AC$396:$AC$459,1+$A$411-Assumptions!$B$82),$AC$411&gt;INDEX($AC$396:$AC$459,1+$A$411+Assumptions!$B$82)),IF($G$411=1,$AD$411&gt;=INDEX($AD$396:$AD$459,1+$A$411-Assumptions!$B$83),$AD$411&gt;INDEX($AD$396:$AD$459,1+$A$411+Assumptions!$B$83))),1,0)</f>
        <v>0</v>
      </c>
      <c r="AK411" s="16"/>
      <c r="AL411" s="16"/>
    </row>
    <row r="412" customFormat="false" ht="23.85" hidden="true" customHeight="false" outlineLevel="0" collapsed="false">
      <c r="A412" s="6" t="n">
        <f aca="false">ROW()-ROW($A$396)+Assumptions!$B$4</f>
        <v>16</v>
      </c>
      <c r="B412" s="18" t="n">
        <f aca="false">MOD(QUOTIENT($A$412,Assumptions!$B$78),2)</f>
        <v>0</v>
      </c>
      <c r="C412" s="18" t="n">
        <f aca="false">MOD(QUOTIENT($A$412,Assumptions!$B$79),2)</f>
        <v>1</v>
      </c>
      <c r="D412" s="18" t="n">
        <f aca="false">MOD(QUOTIENT($A$412,Assumptions!$B$80),2)</f>
        <v>0</v>
      </c>
      <c r="E412" s="18" t="n">
        <f aca="false">MOD(QUOTIENT($A$412,Assumptions!$B$81),2)</f>
        <v>0</v>
      </c>
      <c r="F412" s="18" t="n">
        <f aca="false">MOD(QUOTIENT($A$412,Assumptions!$B$82),2)</f>
        <v>0</v>
      </c>
      <c r="G412" s="18" t="n">
        <f aca="false">MOD(QUOTIENT($A$412,Assumptions!$B$83),2)</f>
        <v>0</v>
      </c>
      <c r="H412" s="18" t="n">
        <f aca="false">IF($B$412=1,MIN(Assumptions!$B$66,MAX(Assumptions!$B$4,Assumptions!$B$25-(Assumptions!$B$4))),Assumptions!$B$4)</f>
        <v>0</v>
      </c>
      <c r="I412" s="18" t="n">
        <f aca="false">IF($C$412=1,MIN(Assumptions!$B$61,MAX(Assumptions!$B$4,Assumptions!$B$25-($H$412))),Assumptions!$B$4)</f>
        <v>100000000</v>
      </c>
      <c r="J412" s="18" t="n">
        <f aca="false">IF($D$412=1,MIN(Assumptions!$B$56,MAX(Assumptions!$B$4,Assumptions!$B$25-($H$412+$I$412))),Assumptions!$B$4)</f>
        <v>0</v>
      </c>
      <c r="K412" s="18" t="n">
        <f aca="false">IF($E$412=1,MIN(Assumptions!$B$51,MAX(Assumptions!$B$4,Assumptions!$B$25-($H$412+$I$412+$J$412))),Assumptions!$B$4)</f>
        <v>0</v>
      </c>
      <c r="L412" s="18" t="n">
        <f aca="false">IF($F$412=1,MIN(Assumptions!$B$46,MAX(Assumptions!$B$4,Assumptions!$B$25-($H$412+$I$412+$J$412+$K$412))),Assumptions!$B$4)</f>
        <v>0</v>
      </c>
      <c r="M412" s="18" t="n">
        <f aca="false">IF($G$412=1,MIN(Assumptions!$B$41,MAX(Assumptions!$B$4,Assumptions!$B$25-($H$412+$I$412+$J$412+$K$412+$L$412))),Assumptions!$B$4)</f>
        <v>0</v>
      </c>
      <c r="N412" s="18" t="n">
        <f aca="false">MAX(Assumptions!$B$4,Assumptions!$B$25-($H$412+$I$412+$J$412+$K$412+$L$412+$M$412))</f>
        <v>1100000000</v>
      </c>
      <c r="O412" s="18" t="n">
        <f aca="false">$J$112+$O$112+Assumptions!$B$20+IF($B$412=0,$AI$112,Assumptions!$B$4)+IF($C$412=0,$AF$112,Assumptions!$B$4)+IF($D$412=0,$AC$112,Assumptions!$B$4)+IF($E$412=0,$Z$112,Assumptions!$B$4)+IF($F$412=0,$W$112,Assumptions!$B$4)+IF($G$412=0,$T$112,Assumptions!$B$4)</f>
        <v>30813833.1063222</v>
      </c>
      <c r="P412" s="18" t="n">
        <f aca="false">IF(($N$412+Assumptions!$B$14*Assumptions!$B$13)&gt;($C$7*Assumptions!$B$7/Assumptions!$B$11),($C$7*Assumptions!$B$7/Assumptions!$B$11)*($O$412+Assumptions!$B$14)/($N$412+Assumptions!$B$14*Assumptions!$B$13-($C$7*Assumptions!$B$7/Assumptions!$B$11)),NA())</f>
        <v>4068865.11222256</v>
      </c>
      <c r="Q412" s="18" t="n">
        <f aca="false">IFERROR(($N$412+Assumptions!$B$14*Assumptions!$B$13)/($O$412+Assumptions!$B$14+$P$412),NA())</f>
        <v>29.4922531689559</v>
      </c>
      <c r="R412" s="18" t="n">
        <f aca="false">AND(ISNUMBER($P$412),$P$412&gt;Assumptions!$B$4,$Q$412&gt;Assumptions!$B$13)</f>
        <v>1</v>
      </c>
      <c r="S412" s="18" t="n">
        <f aca="false">IF($N$412&gt;($C$7*Assumptions!$B$7/Assumptions!$B$11),($C$7*Assumptions!$B$7/Assumptions!$B$11)*$O$412/($N$412-($C$7*Assumptions!$B$7/Assumptions!$B$11)),NA())</f>
        <v>3773122.42118232</v>
      </c>
      <c r="T412" s="18" t="n">
        <f aca="false">IFERROR($N$412/($O$412+$S$412),NA())</f>
        <v>31.8038978344089</v>
      </c>
      <c r="U412" s="18" t="n">
        <f aca="false">AND(ISNUMBER($S$412),$S$412&gt;Assumptions!$B$4,$T$412&lt;=Assumptions!$B$13)</f>
        <v>0</v>
      </c>
      <c r="V412" s="18" t="n">
        <f aca="false">IF($R$412,$P$412,IF($U$412,$S$412,NA()))</f>
        <v>4068865.11222256</v>
      </c>
      <c r="W412" s="18" t="n">
        <f aca="false">IF($R$412,$Q$412,IF($U$412,$T$412,NA()))</f>
        <v>29.4922531689559</v>
      </c>
      <c r="X412" s="18" t="n">
        <f aca="false">$R$412</f>
        <v>1</v>
      </c>
      <c r="Y412" s="18" t="n">
        <f aca="false">IF($B$412=1,$H$412,$AI$112*$W$412)</f>
        <v>180885434.385421</v>
      </c>
      <c r="Z412" s="18" t="n">
        <f aca="false">IF($C$412=1,$I$412,$AF$112*$W$412)</f>
        <v>100000000</v>
      </c>
      <c r="AA412" s="18" t="n">
        <f aca="false">IF($D$412=1,$J$412,$AC$112*$W$412)</f>
        <v>70781407.6054942</v>
      </c>
      <c r="AB412" s="18" t="n">
        <f aca="false">IF($E$412=1,$K$412,$Z$112*$W$412)</f>
        <v>88476759.5068677</v>
      </c>
      <c r="AC412" s="18" t="n">
        <f aca="false">IF($F$412=1,$L$412,$W$112*$W$412)</f>
        <v>147461265.84478</v>
      </c>
      <c r="AD412" s="18" t="n">
        <f aca="false">IF($G$412=1,$M$412,$T$112*$W$412)</f>
        <v>147461265.84478</v>
      </c>
      <c r="AE412" s="18" t="n">
        <f aca="false">($C$7*Assumptions!$B$7/Assumptions!$B$11)</f>
        <v>120000000</v>
      </c>
      <c r="AF412" s="18" t="n">
        <f aca="false">($J$112+$O$112)*$W$412</f>
        <v>8272955.36966492</v>
      </c>
      <c r="AG412" s="18" t="n">
        <f aca="false">Assumptions!$B$20*$W$412</f>
        <v>265430278.520603</v>
      </c>
      <c r="AH412" s="18" t="n">
        <f aca="false">IF($R$412,Assumptions!$B$14*($W$412-Assumptions!$B$13),Assumptions!$B$4)</f>
        <v>71230632.9223898</v>
      </c>
      <c r="AI412" s="18" t="n">
        <f aca="false">$Y$412+$Z$412+$AA$412+$AB$412+$AC$412+$AD$412+$AE$412+$AF$412+$AG$412+$AH$412</f>
        <v>1200000000</v>
      </c>
      <c r="AJ412" s="18" t="n">
        <f aca="false">IF(AND(ISNUMBER($V$412),($C$7*Assumptions!$B$7/Assumptions!$B$11)&gt;=Assumptions!$B$67,IF($B$412=1,$Y$412&gt;=INDEX($Y$396:$Y$459,1+$A$412-Assumptions!$B$78),$Y$412&gt;INDEX($Y$396:$Y$459,1+$A$412+Assumptions!$B$78)),IF($C$412=1,$Z$412&gt;=INDEX($Z$396:$Z$459,1+$A$412-Assumptions!$B$79),$Z$412&gt;INDEX($Z$396:$Z$459,1+$A$412+Assumptions!$B$79)),IF($D$412=1,$AA$412&gt;=INDEX($AA$396:$AA$459,1+$A$412-Assumptions!$B$80),$AA$412&gt;INDEX($AA$396:$AA$459,1+$A$412+Assumptions!$B$80)),IF($E$412=1,$AB$412&gt;=INDEX($AB$396:$AB$459,1+$A$412-Assumptions!$B$81),$AB$412&gt;INDEX($AB$396:$AB$459,1+$A$412+Assumptions!$B$81)),IF($F$412=1,$AC$412&gt;=INDEX($AC$396:$AC$459,1+$A$412-Assumptions!$B$82),$AC$412&gt;INDEX($AC$396:$AC$459,1+$A$412+Assumptions!$B$82)),IF($G$412=1,$AD$412&gt;=INDEX($AD$396:$AD$459,1+$A$412-Assumptions!$B$83),$AD$412&gt;INDEX($AD$396:$AD$459,1+$A$412+Assumptions!$B$83))),1,0)</f>
        <v>0</v>
      </c>
      <c r="AK412" s="16"/>
      <c r="AL412" s="16"/>
    </row>
    <row r="413" customFormat="false" ht="23.85" hidden="true" customHeight="false" outlineLevel="0" collapsed="false">
      <c r="A413" s="6" t="n">
        <f aca="false">ROW()-ROW($A$396)+Assumptions!$B$4</f>
        <v>17</v>
      </c>
      <c r="B413" s="18" t="n">
        <f aca="false">MOD(QUOTIENT($A$413,Assumptions!$B$78),2)</f>
        <v>0</v>
      </c>
      <c r="C413" s="18" t="n">
        <f aca="false">MOD(QUOTIENT($A$413,Assumptions!$B$79),2)</f>
        <v>1</v>
      </c>
      <c r="D413" s="18" t="n">
        <f aca="false">MOD(QUOTIENT($A$413,Assumptions!$B$80),2)</f>
        <v>0</v>
      </c>
      <c r="E413" s="18" t="n">
        <f aca="false">MOD(QUOTIENT($A$413,Assumptions!$B$81),2)</f>
        <v>0</v>
      </c>
      <c r="F413" s="18" t="n">
        <f aca="false">MOD(QUOTIENT($A$413,Assumptions!$B$82),2)</f>
        <v>0</v>
      </c>
      <c r="G413" s="18" t="n">
        <f aca="false">MOD(QUOTIENT($A$413,Assumptions!$B$83),2)</f>
        <v>1</v>
      </c>
      <c r="H413" s="18" t="n">
        <f aca="false">IF($B$413=1,MIN(Assumptions!$B$66,MAX(Assumptions!$B$4,Assumptions!$B$25-(Assumptions!$B$4))),Assumptions!$B$4)</f>
        <v>0</v>
      </c>
      <c r="I413" s="18" t="n">
        <f aca="false">IF($C$413=1,MIN(Assumptions!$B$61,MAX(Assumptions!$B$4,Assumptions!$B$25-($H$413))),Assumptions!$B$4)</f>
        <v>100000000</v>
      </c>
      <c r="J413" s="18" t="n">
        <f aca="false">IF($D$413=1,MIN(Assumptions!$B$56,MAX(Assumptions!$B$4,Assumptions!$B$25-($H$413+$I$413))),Assumptions!$B$4)</f>
        <v>0</v>
      </c>
      <c r="K413" s="18" t="n">
        <f aca="false">IF($E$413=1,MIN(Assumptions!$B$51,MAX(Assumptions!$B$4,Assumptions!$B$25-($H$413+$I$413+$J$413))),Assumptions!$B$4)</f>
        <v>0</v>
      </c>
      <c r="L413" s="18" t="n">
        <f aca="false">IF($F$413=1,MIN(Assumptions!$B$46,MAX(Assumptions!$B$4,Assumptions!$B$25-($H$413+$I$413+$J$413+$K$413))),Assumptions!$B$4)</f>
        <v>0</v>
      </c>
      <c r="M413" s="18" t="n">
        <f aca="false">IF($G$413=1,MIN(Assumptions!$B$41,MAX(Assumptions!$B$4,Assumptions!$B$25-($H$413+$I$413+$J$413+$K$413+$L$413))),Assumptions!$B$4)</f>
        <v>5000000</v>
      </c>
      <c r="N413" s="18" t="n">
        <f aca="false">MAX(Assumptions!$B$4,Assumptions!$B$25-($H$413+$I$413+$J$413+$K$413+$L$413+$M$413))</f>
        <v>1095000000</v>
      </c>
      <c r="O413" s="18" t="n">
        <f aca="false">$J$112+$O$112+Assumptions!$B$20+IF($B$413=0,$AI$112,Assumptions!$B$4)+IF($C$413=0,$AF$112,Assumptions!$B$4)+IF($D$413=0,$AC$112,Assumptions!$B$4)+IF($E$413=0,$Z$112,Assumptions!$B$4)+IF($F$413=0,$W$112,Assumptions!$B$4)+IF($G$413=0,$T$112,Assumptions!$B$4)</f>
        <v>25813833.1063222</v>
      </c>
      <c r="P413" s="18" t="n">
        <f aca="false">IF(($N$413+Assumptions!$B$14*Assumptions!$B$13)&gt;($C$7*Assumptions!$B$7/Assumptions!$B$11),($C$7*Assumptions!$B$7/Assumptions!$B$11)*($O$413+Assumptions!$B$14)/($N$413+Assumptions!$B$14*Assumptions!$B$13-($C$7*Assumptions!$B$7/Assumptions!$B$11)),NA())</f>
        <v>3475866.97980426</v>
      </c>
      <c r="Q413" s="18" t="n">
        <f aca="false">IFERROR(($N$413+Assumptions!$B$14*Assumptions!$B$13)/($O$413+Assumptions!$B$14+$P$413),NA())</f>
        <v>34.5237607472417</v>
      </c>
      <c r="R413" s="18" t="n">
        <f aca="false">AND(ISNUMBER($P$413),$P$413&gt;Assumptions!$B$4,$Q$413&gt;Assumptions!$B$13)</f>
        <v>1</v>
      </c>
      <c r="S413" s="18" t="n">
        <f aca="false">IF($N$413&gt;($C$7*Assumptions!$B$7/Assumptions!$B$11),($C$7*Assumptions!$B$7/Assumptions!$B$11)*$O$413/($N$413-($C$7*Assumptions!$B$7/Assumptions!$B$11)),NA())</f>
        <v>3177087.15154735</v>
      </c>
      <c r="T413" s="18" t="n">
        <f aca="false">IFERROR($N$413/($O$413+$S$413),NA())</f>
        <v>37.7704464108124</v>
      </c>
      <c r="U413" s="18" t="n">
        <f aca="false">AND(ISNUMBER($S$413),$S$413&gt;Assumptions!$B$4,$T$413&lt;=Assumptions!$B$13)</f>
        <v>0</v>
      </c>
      <c r="V413" s="18" t="n">
        <f aca="false">IF($R$413,$P$413,IF($U$413,$S$413,NA()))</f>
        <v>3475866.97980426</v>
      </c>
      <c r="W413" s="18" t="n">
        <f aca="false">IF($R$413,$Q$413,IF($U$413,$T$413,NA()))</f>
        <v>34.5237607472417</v>
      </c>
      <c r="X413" s="18" t="n">
        <f aca="false">$R$413</f>
        <v>1</v>
      </c>
      <c r="Y413" s="18" t="n">
        <f aca="false">IF($B$413=1,$H$413,$AI$112*$W$413)</f>
        <v>211745281.840881</v>
      </c>
      <c r="Z413" s="18" t="n">
        <f aca="false">IF($C$413=1,$I$413,$AF$112*$W$413)</f>
        <v>100000000</v>
      </c>
      <c r="AA413" s="18" t="n">
        <f aca="false">IF($D$413=1,$J$413,$AC$112*$W$413)</f>
        <v>82857025.7933801</v>
      </c>
      <c r="AB413" s="18" t="n">
        <f aca="false">IF($E$413=1,$K$413,$Z$112*$W$413)</f>
        <v>103571282.241725</v>
      </c>
      <c r="AC413" s="18" t="n">
        <f aca="false">IF($F$413=1,$L$413,$W$112*$W$413)</f>
        <v>172618803.736208</v>
      </c>
      <c r="AD413" s="18" t="n">
        <f aca="false">IF($G$413=1,$M$413,$T$112*$W$413)</f>
        <v>5000000</v>
      </c>
      <c r="AE413" s="18" t="n">
        <f aca="false">($C$7*Assumptions!$B$7/Assumptions!$B$11)</f>
        <v>120000000</v>
      </c>
      <c r="AF413" s="18" t="n">
        <f aca="false">($J$112+$O$112)*$W$413</f>
        <v>9684357.79452627</v>
      </c>
      <c r="AG413" s="18" t="n">
        <f aca="false">Assumptions!$B$20*$W$413</f>
        <v>310713846.725175</v>
      </c>
      <c r="AH413" s="18" t="n">
        <f aca="false">IF($R$413,Assumptions!$B$14*($W$413-Assumptions!$B$13),Assumptions!$B$4)</f>
        <v>83809401.8681042</v>
      </c>
      <c r="AI413" s="18" t="n">
        <f aca="false">$Y$413+$Z$413+$AA$413+$AB$413+$AC$413+$AD$413+$AE$413+$AF$413+$AG$413+$AH$413</f>
        <v>1200000000</v>
      </c>
      <c r="AJ413" s="18" t="n">
        <f aca="false">IF(AND(ISNUMBER($V$413),($C$7*Assumptions!$B$7/Assumptions!$B$11)&gt;=Assumptions!$B$67,IF($B$413=1,$Y$413&gt;=INDEX($Y$396:$Y$459,1+$A$413-Assumptions!$B$78),$Y$413&gt;INDEX($Y$396:$Y$459,1+$A$413+Assumptions!$B$78)),IF($C$413=1,$Z$413&gt;=INDEX($Z$396:$Z$459,1+$A$413-Assumptions!$B$79),$Z$413&gt;INDEX($Z$396:$Z$459,1+$A$413+Assumptions!$B$79)),IF($D$413=1,$AA$413&gt;=INDEX($AA$396:$AA$459,1+$A$413-Assumptions!$B$80),$AA$413&gt;INDEX($AA$396:$AA$459,1+$A$413+Assumptions!$B$80)),IF($E$413=1,$AB$413&gt;=INDEX($AB$396:$AB$459,1+$A$413-Assumptions!$B$81),$AB$413&gt;INDEX($AB$396:$AB$459,1+$A$413+Assumptions!$B$81)),IF($F$413=1,$AC$413&gt;=INDEX($AC$396:$AC$459,1+$A$413-Assumptions!$B$82),$AC$413&gt;INDEX($AC$396:$AC$459,1+$A$413+Assumptions!$B$82)),IF($G$413=1,$AD$413&gt;=INDEX($AD$396:$AD$459,1+$A$413-Assumptions!$B$83),$AD$413&gt;INDEX($AD$396:$AD$459,1+$A$413+Assumptions!$B$83))),1,0)</f>
        <v>0</v>
      </c>
      <c r="AK413" s="16"/>
      <c r="AL413" s="16"/>
    </row>
    <row r="414" customFormat="false" ht="23.85" hidden="true" customHeight="false" outlineLevel="0" collapsed="false">
      <c r="A414" s="6" t="n">
        <f aca="false">ROW()-ROW($A$396)+Assumptions!$B$4</f>
        <v>18</v>
      </c>
      <c r="B414" s="18" t="n">
        <f aca="false">MOD(QUOTIENT($A$414,Assumptions!$B$78),2)</f>
        <v>0</v>
      </c>
      <c r="C414" s="18" t="n">
        <f aca="false">MOD(QUOTIENT($A$414,Assumptions!$B$79),2)</f>
        <v>1</v>
      </c>
      <c r="D414" s="18" t="n">
        <f aca="false">MOD(QUOTIENT($A$414,Assumptions!$B$80),2)</f>
        <v>0</v>
      </c>
      <c r="E414" s="18" t="n">
        <f aca="false">MOD(QUOTIENT($A$414,Assumptions!$B$81),2)</f>
        <v>0</v>
      </c>
      <c r="F414" s="18" t="n">
        <f aca="false">MOD(QUOTIENT($A$414,Assumptions!$B$82),2)</f>
        <v>1</v>
      </c>
      <c r="G414" s="18" t="n">
        <f aca="false">MOD(QUOTIENT($A$414,Assumptions!$B$83),2)</f>
        <v>0</v>
      </c>
      <c r="H414" s="18" t="n">
        <f aca="false">IF($B$414=1,MIN(Assumptions!$B$66,MAX(Assumptions!$B$4,Assumptions!$B$25-(Assumptions!$B$4))),Assumptions!$B$4)</f>
        <v>0</v>
      </c>
      <c r="I414" s="18" t="n">
        <f aca="false">IF($C$414=1,MIN(Assumptions!$B$61,MAX(Assumptions!$B$4,Assumptions!$B$25-($H$414))),Assumptions!$B$4)</f>
        <v>100000000</v>
      </c>
      <c r="J414" s="18" t="n">
        <f aca="false">IF($D$414=1,MIN(Assumptions!$B$56,MAX(Assumptions!$B$4,Assumptions!$B$25-($H$414+$I$414))),Assumptions!$B$4)</f>
        <v>0</v>
      </c>
      <c r="K414" s="18" t="n">
        <f aca="false">IF($E$414=1,MIN(Assumptions!$B$51,MAX(Assumptions!$B$4,Assumptions!$B$25-($H$414+$I$414+$J$414))),Assumptions!$B$4)</f>
        <v>0</v>
      </c>
      <c r="L414" s="18" t="n">
        <f aca="false">IF($F$414=1,MIN(Assumptions!$B$46,MAX(Assumptions!$B$4,Assumptions!$B$25-($H$414+$I$414+$J$414+$K$414))),Assumptions!$B$4)</f>
        <v>15000000</v>
      </c>
      <c r="M414" s="18" t="n">
        <f aca="false">IF($G$414=1,MIN(Assumptions!$B$41,MAX(Assumptions!$B$4,Assumptions!$B$25-($H$414+$I$414+$J$414+$K$414+$L$414))),Assumptions!$B$4)</f>
        <v>0</v>
      </c>
      <c r="N414" s="18" t="n">
        <f aca="false">MAX(Assumptions!$B$4,Assumptions!$B$25-($H$414+$I$414+$J$414+$K$414+$L$414+$M$414))</f>
        <v>1085000000</v>
      </c>
      <c r="O414" s="18" t="n">
        <f aca="false">$J$112+$O$112+Assumptions!$B$20+IF($B$414=0,$AI$112,Assumptions!$B$4)+IF($C$414=0,$AF$112,Assumptions!$B$4)+IF($D$414=0,$AC$112,Assumptions!$B$4)+IF($E$414=0,$Z$112,Assumptions!$B$4)+IF($F$414=0,$W$112,Assumptions!$B$4)+IF($G$414=0,$T$112,Assumptions!$B$4)</f>
        <v>25813833.1063222</v>
      </c>
      <c r="P414" s="18" t="n">
        <f aca="false">IF(($N$414+Assumptions!$B$14*Assumptions!$B$13)&gt;($C$7*Assumptions!$B$7/Assumptions!$B$11),($C$7*Assumptions!$B$7/Assumptions!$B$11)*($O$414+Assumptions!$B$14)/($N$414+Assumptions!$B$14*Assumptions!$B$13-($C$7*Assumptions!$B$7/Assumptions!$B$11)),NA())</f>
        <v>3511793.25349733</v>
      </c>
      <c r="Q414" s="18" t="n">
        <f aca="false">IFERROR(($N$414+Assumptions!$B$14*Assumptions!$B$13)/($O$414+Assumptions!$B$14+$P$414),NA())</f>
        <v>34.170576494073</v>
      </c>
      <c r="R414" s="18" t="n">
        <f aca="false">AND(ISNUMBER($P$414),$P$414&gt;Assumptions!$B$4,$Q$414&gt;Assumptions!$B$13)</f>
        <v>1</v>
      </c>
      <c r="S414" s="18" t="n">
        <f aca="false">IF($N$414&gt;($C$7*Assumptions!$B$7/Assumptions!$B$11),($C$7*Assumptions!$B$7/Assumptions!$B$11)*$O$414/($N$414-($C$7*Assumptions!$B$7/Assumptions!$B$11)),NA())</f>
        <v>3210010.33446494</v>
      </c>
      <c r="T414" s="18" t="n">
        <f aca="false">IFERROR($N$414/($O$414+$S$414),NA())</f>
        <v>37.3830572168554</v>
      </c>
      <c r="U414" s="18" t="n">
        <f aca="false">AND(ISNUMBER($S$414),$S$414&gt;Assumptions!$B$4,$T$414&lt;=Assumptions!$B$13)</f>
        <v>0</v>
      </c>
      <c r="V414" s="18" t="n">
        <f aca="false">IF($R$414,$P$414,IF($U$414,$S$414,NA()))</f>
        <v>3511793.25349733</v>
      </c>
      <c r="W414" s="18" t="n">
        <f aca="false">IF($R$414,$Q$414,IF($U$414,$T$414,NA()))</f>
        <v>34.170576494073</v>
      </c>
      <c r="X414" s="18" t="n">
        <f aca="false">$R$414</f>
        <v>1</v>
      </c>
      <c r="Y414" s="18" t="n">
        <f aca="false">IF($B$414=1,$H$414,$AI$112*$W$414)</f>
        <v>209579089.699286</v>
      </c>
      <c r="Z414" s="18" t="n">
        <f aca="false">IF($C$414=1,$I$414,$AF$112*$W$414)</f>
        <v>100000000</v>
      </c>
      <c r="AA414" s="18" t="n">
        <f aca="false">IF($D$414=1,$J$414,$AC$112*$W$414)</f>
        <v>82009383.5857752</v>
      </c>
      <c r="AB414" s="18" t="n">
        <f aca="false">IF($E$414=1,$K$414,$Z$112*$W$414)</f>
        <v>102511729.482219</v>
      </c>
      <c r="AC414" s="18" t="n">
        <f aca="false">IF($F$414=1,$L$414,$W$112*$W$414)</f>
        <v>15000000</v>
      </c>
      <c r="AD414" s="18" t="n">
        <f aca="false">IF($G$414=1,$M$414,$T$112*$W$414)</f>
        <v>170852882.470365</v>
      </c>
      <c r="AE414" s="18" t="n">
        <f aca="false">($C$7*Assumptions!$B$7/Assumptions!$B$11)</f>
        <v>120000000</v>
      </c>
      <c r="AF414" s="18" t="n">
        <f aca="false">($J$112+$O$112)*$W$414</f>
        <v>9585285.08051577</v>
      </c>
      <c r="AG414" s="18" t="n">
        <f aca="false">Assumptions!$B$20*$W$414</f>
        <v>307535188.446657</v>
      </c>
      <c r="AH414" s="18" t="n">
        <f aca="false">IF($R$414,Assumptions!$B$14*($W$414-Assumptions!$B$13),Assumptions!$B$4)</f>
        <v>82926441.2351825</v>
      </c>
      <c r="AI414" s="18" t="n">
        <f aca="false">$Y$414+$Z$414+$AA$414+$AB$414+$AC$414+$AD$414+$AE$414+$AF$414+$AG$414+$AH$414</f>
        <v>1200000000</v>
      </c>
      <c r="AJ414" s="18" t="n">
        <f aca="false">IF(AND(ISNUMBER($V$414),($C$7*Assumptions!$B$7/Assumptions!$B$11)&gt;=Assumptions!$B$67,IF($B$414=1,$Y$414&gt;=INDEX($Y$396:$Y$459,1+$A$414-Assumptions!$B$78),$Y$414&gt;INDEX($Y$396:$Y$459,1+$A$414+Assumptions!$B$78)),IF($C$414=1,$Z$414&gt;=INDEX($Z$396:$Z$459,1+$A$414-Assumptions!$B$79),$Z$414&gt;INDEX($Z$396:$Z$459,1+$A$414+Assumptions!$B$79)),IF($D$414=1,$AA$414&gt;=INDEX($AA$396:$AA$459,1+$A$414-Assumptions!$B$80),$AA$414&gt;INDEX($AA$396:$AA$459,1+$A$414+Assumptions!$B$80)),IF($E$414=1,$AB$414&gt;=INDEX($AB$396:$AB$459,1+$A$414-Assumptions!$B$81),$AB$414&gt;INDEX($AB$396:$AB$459,1+$A$414+Assumptions!$B$81)),IF($F$414=1,$AC$414&gt;=INDEX($AC$396:$AC$459,1+$A$414-Assumptions!$B$82),$AC$414&gt;INDEX($AC$396:$AC$459,1+$A$414+Assumptions!$B$82)),IF($G$414=1,$AD$414&gt;=INDEX($AD$396:$AD$459,1+$A$414-Assumptions!$B$83),$AD$414&gt;INDEX($AD$396:$AD$459,1+$A$414+Assumptions!$B$83))),1,0)</f>
        <v>0</v>
      </c>
      <c r="AK414" s="16"/>
      <c r="AL414" s="16"/>
    </row>
    <row r="415" customFormat="false" ht="23.85" hidden="true" customHeight="false" outlineLevel="0" collapsed="false">
      <c r="A415" s="6" t="n">
        <f aca="false">ROW()-ROW($A$396)+Assumptions!$B$4</f>
        <v>19</v>
      </c>
      <c r="B415" s="18" t="n">
        <f aca="false">MOD(QUOTIENT($A$415,Assumptions!$B$78),2)</f>
        <v>0</v>
      </c>
      <c r="C415" s="18" t="n">
        <f aca="false">MOD(QUOTIENT($A$415,Assumptions!$B$79),2)</f>
        <v>1</v>
      </c>
      <c r="D415" s="18" t="n">
        <f aca="false">MOD(QUOTIENT($A$415,Assumptions!$B$80),2)</f>
        <v>0</v>
      </c>
      <c r="E415" s="18" t="n">
        <f aca="false">MOD(QUOTIENT($A$415,Assumptions!$B$81),2)</f>
        <v>0</v>
      </c>
      <c r="F415" s="18" t="n">
        <f aca="false">MOD(QUOTIENT($A$415,Assumptions!$B$82),2)</f>
        <v>1</v>
      </c>
      <c r="G415" s="18" t="n">
        <f aca="false">MOD(QUOTIENT($A$415,Assumptions!$B$83),2)</f>
        <v>1</v>
      </c>
      <c r="H415" s="18" t="n">
        <f aca="false">IF($B$415=1,MIN(Assumptions!$B$66,MAX(Assumptions!$B$4,Assumptions!$B$25-(Assumptions!$B$4))),Assumptions!$B$4)</f>
        <v>0</v>
      </c>
      <c r="I415" s="18" t="n">
        <f aca="false">IF($C$415=1,MIN(Assumptions!$B$61,MAX(Assumptions!$B$4,Assumptions!$B$25-($H$415))),Assumptions!$B$4)</f>
        <v>100000000</v>
      </c>
      <c r="J415" s="18" t="n">
        <f aca="false">IF($D$415=1,MIN(Assumptions!$B$56,MAX(Assumptions!$B$4,Assumptions!$B$25-($H$415+$I$415))),Assumptions!$B$4)</f>
        <v>0</v>
      </c>
      <c r="K415" s="18" t="n">
        <f aca="false">IF($E$415=1,MIN(Assumptions!$B$51,MAX(Assumptions!$B$4,Assumptions!$B$25-($H$415+$I$415+$J$415))),Assumptions!$B$4)</f>
        <v>0</v>
      </c>
      <c r="L415" s="18" t="n">
        <f aca="false">IF($F$415=1,MIN(Assumptions!$B$46,MAX(Assumptions!$B$4,Assumptions!$B$25-($H$415+$I$415+$J$415+$K$415))),Assumptions!$B$4)</f>
        <v>15000000</v>
      </c>
      <c r="M415" s="18" t="n">
        <f aca="false">IF($G$415=1,MIN(Assumptions!$B$41,MAX(Assumptions!$B$4,Assumptions!$B$25-($H$415+$I$415+$J$415+$K$415+$L$415))),Assumptions!$B$4)</f>
        <v>5000000</v>
      </c>
      <c r="N415" s="18" t="n">
        <f aca="false">MAX(Assumptions!$B$4,Assumptions!$B$25-($H$415+$I$415+$J$415+$K$415+$L$415+$M$415))</f>
        <v>1080000000</v>
      </c>
      <c r="O415" s="18" t="n">
        <f aca="false">$J$112+$O$112+Assumptions!$B$20+IF($B$415=0,$AI$112,Assumptions!$B$4)+IF($C$415=0,$AF$112,Assumptions!$B$4)+IF($D$415=0,$AC$112,Assumptions!$B$4)+IF($E$415=0,$Z$112,Assumptions!$B$4)+IF($F$415=0,$W$112,Assumptions!$B$4)+IF($G$415=0,$T$112,Assumptions!$B$4)</f>
        <v>20813833.1063222</v>
      </c>
      <c r="P415" s="18" t="n">
        <f aca="false">IF(($N$415+Assumptions!$B$14*Assumptions!$B$13)&gt;($C$7*Assumptions!$B$7/Assumptions!$B$11),($C$7*Assumptions!$B$7/Assumptions!$B$11)*($O$415+Assumptions!$B$14)/($N$415+Assumptions!$B$14*Assumptions!$B$13-($C$7*Assumptions!$B$7/Assumptions!$B$11)),NA())</f>
        <v>2906659.71195706</v>
      </c>
      <c r="Q415" s="18" t="n">
        <f aca="false">IFERROR(($N$415+Assumptions!$B$14*Assumptions!$B$13)/($O$415+Assumptions!$B$14+$P$415),NA())</f>
        <v>41.284502450135</v>
      </c>
      <c r="R415" s="18" t="n">
        <f aca="false">AND(ISNUMBER($P$415),$P$415&gt;Assumptions!$B$4,$Q$415&gt;Assumptions!$B$13)</f>
        <v>1</v>
      </c>
      <c r="S415" s="18" t="n">
        <f aca="false">IF($N$415&gt;($C$7*Assumptions!$B$7/Assumptions!$B$11),($C$7*Assumptions!$B$7/Assumptions!$B$11)*$O$415/($N$415-($C$7*Assumptions!$B$7/Assumptions!$B$11)),NA())</f>
        <v>2601729.13829028</v>
      </c>
      <c r="T415" s="18" t="n">
        <f aca="false">IFERROR($N$415/($O$415+$S$415),NA())</f>
        <v>46.1231717913794</v>
      </c>
      <c r="U415" s="18" t="n">
        <f aca="false">AND(ISNUMBER($S$415),$S$415&gt;Assumptions!$B$4,$T$415&lt;=Assumptions!$B$13)</f>
        <v>0</v>
      </c>
      <c r="V415" s="18" t="n">
        <f aca="false">IF($R$415,$P$415,IF($U$415,$S$415,NA()))</f>
        <v>2906659.71195706</v>
      </c>
      <c r="W415" s="18" t="n">
        <f aca="false">IF($R$415,$Q$415,IF($U$415,$T$415,NA()))</f>
        <v>41.284502450135</v>
      </c>
      <c r="X415" s="18" t="n">
        <f aca="false">$R$415</f>
        <v>1</v>
      </c>
      <c r="Y415" s="18" t="n">
        <f aca="false">IF($B$415=1,$H$415,$AI$112*$W$415)</f>
        <v>253211076.017053</v>
      </c>
      <c r="Z415" s="18" t="n">
        <f aca="false">IF($C$415=1,$I$415,$AF$112*$W$415)</f>
        <v>100000000</v>
      </c>
      <c r="AA415" s="18" t="n">
        <f aca="false">IF($D$415=1,$J$415,$AC$112*$W$415)</f>
        <v>99082805.8803241</v>
      </c>
      <c r="AB415" s="18" t="n">
        <f aca="false">IF($E$415=1,$K$415,$Z$112*$W$415)</f>
        <v>123853507.350405</v>
      </c>
      <c r="AC415" s="18" t="n">
        <f aca="false">IF($F$415=1,$L$415,$W$112*$W$415)</f>
        <v>15000000</v>
      </c>
      <c r="AD415" s="18" t="n">
        <f aca="false">IF($G$415=1,$M$415,$T$112*$W$415)</f>
        <v>5000000</v>
      </c>
      <c r="AE415" s="18" t="n">
        <f aca="false">($C$7*Assumptions!$B$7/Assumptions!$B$11)</f>
        <v>120000000</v>
      </c>
      <c r="AF415" s="18" t="n">
        <f aca="false">($J$112+$O$112)*$W$415</f>
        <v>11580832.5756645</v>
      </c>
      <c r="AG415" s="18" t="n">
        <f aca="false">Assumptions!$B$20*$W$415</f>
        <v>371560522.051215</v>
      </c>
      <c r="AH415" s="18" t="n">
        <f aca="false">IF($R$415,Assumptions!$B$14*($W$415-Assumptions!$B$13),Assumptions!$B$4)</f>
        <v>100711256.125338</v>
      </c>
      <c r="AI415" s="18" t="n">
        <f aca="false">$Y$415+$Z$415+$AA$415+$AB$415+$AC$415+$AD$415+$AE$415+$AF$415+$AG$415+$AH$415</f>
        <v>1200000000</v>
      </c>
      <c r="AJ415" s="18" t="n">
        <f aca="false">IF(AND(ISNUMBER($V$415),($C$7*Assumptions!$B$7/Assumptions!$B$11)&gt;=Assumptions!$B$67,IF($B$415=1,$Y$415&gt;=INDEX($Y$396:$Y$459,1+$A$415-Assumptions!$B$78),$Y$415&gt;INDEX($Y$396:$Y$459,1+$A$415+Assumptions!$B$78)),IF($C$415=1,$Z$415&gt;=INDEX($Z$396:$Z$459,1+$A$415-Assumptions!$B$79),$Z$415&gt;INDEX($Z$396:$Z$459,1+$A$415+Assumptions!$B$79)),IF($D$415=1,$AA$415&gt;=INDEX($AA$396:$AA$459,1+$A$415-Assumptions!$B$80),$AA$415&gt;INDEX($AA$396:$AA$459,1+$A$415+Assumptions!$B$80)),IF($E$415=1,$AB$415&gt;=INDEX($AB$396:$AB$459,1+$A$415-Assumptions!$B$81),$AB$415&gt;INDEX($AB$396:$AB$459,1+$A$415+Assumptions!$B$81)),IF($F$415=1,$AC$415&gt;=INDEX($AC$396:$AC$459,1+$A$415-Assumptions!$B$82),$AC$415&gt;INDEX($AC$396:$AC$459,1+$A$415+Assumptions!$B$82)),IF($G$415=1,$AD$415&gt;=INDEX($AD$396:$AD$459,1+$A$415-Assumptions!$B$83),$AD$415&gt;INDEX($AD$396:$AD$459,1+$A$415+Assumptions!$B$83))),1,0)</f>
        <v>0</v>
      </c>
      <c r="AK415" s="16"/>
      <c r="AL415" s="16"/>
    </row>
    <row r="416" customFormat="false" ht="23.85" hidden="true" customHeight="false" outlineLevel="0" collapsed="false">
      <c r="A416" s="6" t="n">
        <f aca="false">ROW()-ROW($A$396)+Assumptions!$B$4</f>
        <v>20</v>
      </c>
      <c r="B416" s="18" t="n">
        <f aca="false">MOD(QUOTIENT($A$416,Assumptions!$B$78),2)</f>
        <v>0</v>
      </c>
      <c r="C416" s="18" t="n">
        <f aca="false">MOD(QUOTIENT($A$416,Assumptions!$B$79),2)</f>
        <v>1</v>
      </c>
      <c r="D416" s="18" t="n">
        <f aca="false">MOD(QUOTIENT($A$416,Assumptions!$B$80),2)</f>
        <v>0</v>
      </c>
      <c r="E416" s="18" t="n">
        <f aca="false">MOD(QUOTIENT($A$416,Assumptions!$B$81),2)</f>
        <v>1</v>
      </c>
      <c r="F416" s="18" t="n">
        <f aca="false">MOD(QUOTIENT($A$416,Assumptions!$B$82),2)</f>
        <v>0</v>
      </c>
      <c r="G416" s="18" t="n">
        <f aca="false">MOD(QUOTIENT($A$416,Assumptions!$B$83),2)</f>
        <v>0</v>
      </c>
      <c r="H416" s="18" t="n">
        <f aca="false">IF($B$416=1,MIN(Assumptions!$B$66,MAX(Assumptions!$B$4,Assumptions!$B$25-(Assumptions!$B$4))),Assumptions!$B$4)</f>
        <v>0</v>
      </c>
      <c r="I416" s="18" t="n">
        <f aca="false">IF($C$416=1,MIN(Assumptions!$B$61,MAX(Assumptions!$B$4,Assumptions!$B$25-($H$416))),Assumptions!$B$4)</f>
        <v>100000000</v>
      </c>
      <c r="J416" s="18" t="n">
        <f aca="false">IF($D$416=1,MIN(Assumptions!$B$56,MAX(Assumptions!$B$4,Assumptions!$B$25-($H$416+$I$416))),Assumptions!$B$4)</f>
        <v>0</v>
      </c>
      <c r="K416" s="18" t="n">
        <f aca="false">IF($E$416=1,MIN(Assumptions!$B$51,MAX(Assumptions!$B$4,Assumptions!$B$25-($H$416+$I$416+$J$416))),Assumptions!$B$4)</f>
        <v>30000000</v>
      </c>
      <c r="L416" s="18" t="n">
        <f aca="false">IF($F$416=1,MIN(Assumptions!$B$46,MAX(Assumptions!$B$4,Assumptions!$B$25-($H$416+$I$416+$J$416+$K$416))),Assumptions!$B$4)</f>
        <v>0</v>
      </c>
      <c r="M416" s="18" t="n">
        <f aca="false">IF($G$416=1,MIN(Assumptions!$B$41,MAX(Assumptions!$B$4,Assumptions!$B$25-($H$416+$I$416+$J$416+$K$416+$L$416))),Assumptions!$B$4)</f>
        <v>0</v>
      </c>
      <c r="N416" s="18" t="n">
        <f aca="false">MAX(Assumptions!$B$4,Assumptions!$B$25-($H$416+$I$416+$J$416+$K$416+$L$416+$M$416))</f>
        <v>1070000000</v>
      </c>
      <c r="O416" s="18" t="n">
        <f aca="false">$J$112+$O$112+Assumptions!$B$20+IF($B$416=0,$AI$112,Assumptions!$B$4)+IF($C$416=0,$AF$112,Assumptions!$B$4)+IF($D$416=0,$AC$112,Assumptions!$B$4)+IF($E$416=0,$Z$112,Assumptions!$B$4)+IF($F$416=0,$W$112,Assumptions!$B$4)+IF($G$416=0,$T$112,Assumptions!$B$4)</f>
        <v>27813833.1063222</v>
      </c>
      <c r="P416" s="18" t="n">
        <f aca="false">IF(($N$416+Assumptions!$B$14*Assumptions!$B$13)&gt;($C$7*Assumptions!$B$7/Assumptions!$B$11),($C$7*Assumptions!$B$7/Assumptions!$B$11)*($O$416+Assumptions!$B$14)/($N$416+Assumptions!$B$14*Assumptions!$B$13-($C$7*Assumptions!$B$7/Assumptions!$B$11)),NA())</f>
        <v>3819065.58819808</v>
      </c>
      <c r="Q416" s="18" t="n">
        <f aca="false">IFERROR(($N$416+Assumptions!$B$14*Assumptions!$B$13)/($O$416+Assumptions!$B$14+$P$416),NA())</f>
        <v>31.4212985424581</v>
      </c>
      <c r="R416" s="18" t="n">
        <f aca="false">AND(ISNUMBER($P$416),$P$416&gt;Assumptions!$B$4,$Q$416&gt;Assumptions!$B$13)</f>
        <v>1</v>
      </c>
      <c r="S416" s="18" t="n">
        <f aca="false">IF($N$416&gt;($C$7*Assumptions!$B$7/Assumptions!$B$11),($C$7*Assumptions!$B$7/Assumptions!$B$11)*$O$416/($N$416-($C$7*Assumptions!$B$7/Assumptions!$B$11)),NA())</f>
        <v>3513326.28711439</v>
      </c>
      <c r="T416" s="18" t="n">
        <f aca="false">IFERROR($N$416/($O$416+$S$416),NA())</f>
        <v>34.1556662243745</v>
      </c>
      <c r="U416" s="18" t="n">
        <f aca="false">AND(ISNUMBER($S$416),$S$416&gt;Assumptions!$B$4,$T$416&lt;=Assumptions!$B$13)</f>
        <v>0</v>
      </c>
      <c r="V416" s="18" t="n">
        <f aca="false">IF($R$416,$P$416,IF($U$416,$S$416,NA()))</f>
        <v>3819065.58819808</v>
      </c>
      <c r="W416" s="18" t="n">
        <f aca="false">IF($R$416,$Q$416,IF($U$416,$T$416,NA()))</f>
        <v>31.4212985424581</v>
      </c>
      <c r="X416" s="18" t="n">
        <f aca="false">$R$416</f>
        <v>1</v>
      </c>
      <c r="Y416" s="18" t="n">
        <f aca="false">IF($B$416=1,$H$416,$AI$112*$W$416)</f>
        <v>192716887.490619</v>
      </c>
      <c r="Z416" s="18" t="n">
        <f aca="false">IF($C$416=1,$I$416,$AF$112*$W$416)</f>
        <v>100000000</v>
      </c>
      <c r="AA416" s="18" t="n">
        <f aca="false">IF($D$416=1,$J$416,$AC$112*$W$416)</f>
        <v>75411116.5018994</v>
      </c>
      <c r="AB416" s="18" t="n">
        <f aca="false">IF($E$416=1,$K$416,$Z$112*$W$416)</f>
        <v>30000000</v>
      </c>
      <c r="AC416" s="18" t="n">
        <f aca="false">IF($F$416=1,$L$416,$W$112*$W$416)</f>
        <v>157106492.71229</v>
      </c>
      <c r="AD416" s="18" t="n">
        <f aca="false">IF($G$416=1,$M$416,$T$112*$W$416)</f>
        <v>157106492.71229</v>
      </c>
      <c r="AE416" s="18" t="n">
        <f aca="false">($C$7*Assumptions!$B$7/Assumptions!$B$11)</f>
        <v>120000000</v>
      </c>
      <c r="AF416" s="18" t="n">
        <f aca="false">($J$112+$O$112)*$W$416</f>
        <v>8814077.34463293</v>
      </c>
      <c r="AG416" s="18" t="n">
        <f aca="false">Assumptions!$B$20*$W$416</f>
        <v>282791686.882123</v>
      </c>
      <c r="AH416" s="18" t="n">
        <f aca="false">IF($R$416,Assumptions!$B$14*($W$416-Assumptions!$B$13),Assumptions!$B$4)</f>
        <v>76053246.3561452</v>
      </c>
      <c r="AI416" s="18" t="n">
        <f aca="false">$Y$416+$Z$416+$AA$416+$AB$416+$AC$416+$AD$416+$AE$416+$AF$416+$AG$416+$AH$416</f>
        <v>1200000000</v>
      </c>
      <c r="AJ416" s="18" t="n">
        <f aca="false">IF(AND(ISNUMBER($V$416),($C$7*Assumptions!$B$7/Assumptions!$B$11)&gt;=Assumptions!$B$67,IF($B$416=1,$Y$416&gt;=INDEX($Y$396:$Y$459,1+$A$416-Assumptions!$B$78),$Y$416&gt;INDEX($Y$396:$Y$459,1+$A$416+Assumptions!$B$78)),IF($C$416=1,$Z$416&gt;=INDEX($Z$396:$Z$459,1+$A$416-Assumptions!$B$79),$Z$416&gt;INDEX($Z$396:$Z$459,1+$A$416+Assumptions!$B$79)),IF($D$416=1,$AA$416&gt;=INDEX($AA$396:$AA$459,1+$A$416-Assumptions!$B$80),$AA$416&gt;INDEX($AA$396:$AA$459,1+$A$416+Assumptions!$B$80)),IF($E$416=1,$AB$416&gt;=INDEX($AB$396:$AB$459,1+$A$416-Assumptions!$B$81),$AB$416&gt;INDEX($AB$396:$AB$459,1+$A$416+Assumptions!$B$81)),IF($F$416=1,$AC$416&gt;=INDEX($AC$396:$AC$459,1+$A$416-Assumptions!$B$82),$AC$416&gt;INDEX($AC$396:$AC$459,1+$A$416+Assumptions!$B$82)),IF($G$416=1,$AD$416&gt;=INDEX($AD$396:$AD$459,1+$A$416-Assumptions!$B$83),$AD$416&gt;INDEX($AD$396:$AD$459,1+$A$416+Assumptions!$B$83))),1,0)</f>
        <v>0</v>
      </c>
      <c r="AK416" s="16"/>
      <c r="AL416" s="16"/>
    </row>
    <row r="417" customFormat="false" ht="23.85" hidden="true" customHeight="false" outlineLevel="0" collapsed="false">
      <c r="A417" s="6" t="n">
        <f aca="false">ROW()-ROW($A$396)+Assumptions!$B$4</f>
        <v>21</v>
      </c>
      <c r="B417" s="18" t="n">
        <f aca="false">MOD(QUOTIENT($A$417,Assumptions!$B$78),2)</f>
        <v>0</v>
      </c>
      <c r="C417" s="18" t="n">
        <f aca="false">MOD(QUOTIENT($A$417,Assumptions!$B$79),2)</f>
        <v>1</v>
      </c>
      <c r="D417" s="18" t="n">
        <f aca="false">MOD(QUOTIENT($A$417,Assumptions!$B$80),2)</f>
        <v>0</v>
      </c>
      <c r="E417" s="18" t="n">
        <f aca="false">MOD(QUOTIENT($A$417,Assumptions!$B$81),2)</f>
        <v>1</v>
      </c>
      <c r="F417" s="18" t="n">
        <f aca="false">MOD(QUOTIENT($A$417,Assumptions!$B$82),2)</f>
        <v>0</v>
      </c>
      <c r="G417" s="18" t="n">
        <f aca="false">MOD(QUOTIENT($A$417,Assumptions!$B$83),2)</f>
        <v>1</v>
      </c>
      <c r="H417" s="18" t="n">
        <f aca="false">IF($B$417=1,MIN(Assumptions!$B$66,MAX(Assumptions!$B$4,Assumptions!$B$25-(Assumptions!$B$4))),Assumptions!$B$4)</f>
        <v>0</v>
      </c>
      <c r="I417" s="18" t="n">
        <f aca="false">IF($C$417=1,MIN(Assumptions!$B$61,MAX(Assumptions!$B$4,Assumptions!$B$25-($H$417))),Assumptions!$B$4)</f>
        <v>100000000</v>
      </c>
      <c r="J417" s="18" t="n">
        <f aca="false">IF($D$417=1,MIN(Assumptions!$B$56,MAX(Assumptions!$B$4,Assumptions!$B$25-($H$417+$I$417))),Assumptions!$B$4)</f>
        <v>0</v>
      </c>
      <c r="K417" s="18" t="n">
        <f aca="false">IF($E$417=1,MIN(Assumptions!$B$51,MAX(Assumptions!$B$4,Assumptions!$B$25-($H$417+$I$417+$J$417))),Assumptions!$B$4)</f>
        <v>30000000</v>
      </c>
      <c r="L417" s="18" t="n">
        <f aca="false">IF($F$417=1,MIN(Assumptions!$B$46,MAX(Assumptions!$B$4,Assumptions!$B$25-($H$417+$I$417+$J$417+$K$417))),Assumptions!$B$4)</f>
        <v>0</v>
      </c>
      <c r="M417" s="18" t="n">
        <f aca="false">IF($G$417=1,MIN(Assumptions!$B$41,MAX(Assumptions!$B$4,Assumptions!$B$25-($H$417+$I$417+$J$417+$K$417+$L$417))),Assumptions!$B$4)</f>
        <v>5000000</v>
      </c>
      <c r="N417" s="18" t="n">
        <f aca="false">MAX(Assumptions!$B$4,Assumptions!$B$25-($H$417+$I$417+$J$417+$K$417+$L$417+$M$417))</f>
        <v>1065000000</v>
      </c>
      <c r="O417" s="18" t="n">
        <f aca="false">$J$112+$O$112+Assumptions!$B$20+IF($B$417=0,$AI$112,Assumptions!$B$4)+IF($C$417=0,$AF$112,Assumptions!$B$4)+IF($D$417=0,$AC$112,Assumptions!$B$4)+IF($E$417=0,$Z$112,Assumptions!$B$4)+IF($F$417=0,$W$112,Assumptions!$B$4)+IF($G$417=0,$T$112,Assumptions!$B$4)</f>
        <v>22813833.1063222</v>
      </c>
      <c r="P417" s="18" t="n">
        <f aca="false">IF(($N$417+Assumptions!$B$14*Assumptions!$B$13)&gt;($C$7*Assumptions!$B$7/Assumptions!$B$11),($C$7*Assumptions!$B$7/Assumptions!$B$11)*($O$417+Assumptions!$B$14)/($N$417+Assumptions!$B$14*Assumptions!$B$13-($C$7*Assumptions!$B$7/Assumptions!$B$11)),NA())</f>
        <v>3205973.58602498</v>
      </c>
      <c r="Q417" s="18" t="n">
        <f aca="false">IFERROR(($N$417+Assumptions!$B$14*Assumptions!$B$13)/($O$417+Assumptions!$B$14+$P$417),NA())</f>
        <v>37.4301274730044</v>
      </c>
      <c r="R417" s="18" t="n">
        <f aca="false">AND(ISNUMBER($P$417),$P$417&gt;Assumptions!$B$4,$Q$417&gt;Assumptions!$B$13)</f>
        <v>1</v>
      </c>
      <c r="S417" s="18" t="n">
        <f aca="false">IF($N$417&gt;($C$7*Assumptions!$B$7/Assumptions!$B$11),($C$7*Assumptions!$B$7/Assumptions!$B$11)*$O$417/($N$417-($C$7*Assumptions!$B$7/Assumptions!$B$11)),NA())</f>
        <v>2896994.6801679</v>
      </c>
      <c r="T417" s="18" t="n">
        <f aca="false">IFERROR($N$417/($O$417+$S$417),NA())</f>
        <v>41.4222369207268</v>
      </c>
      <c r="U417" s="18" t="n">
        <f aca="false">AND(ISNUMBER($S$417),$S$417&gt;Assumptions!$B$4,$T$417&lt;=Assumptions!$B$13)</f>
        <v>0</v>
      </c>
      <c r="V417" s="18" t="n">
        <f aca="false">IF($R$417,$P$417,IF($U$417,$S$417,NA()))</f>
        <v>3205973.58602498</v>
      </c>
      <c r="W417" s="18" t="n">
        <f aca="false">IF($R$417,$Q$417,IF($U$417,$T$417,NA()))</f>
        <v>37.4301274730044</v>
      </c>
      <c r="X417" s="18" t="n">
        <f aca="false">$R$417</f>
        <v>1</v>
      </c>
      <c r="Y417" s="18" t="n">
        <f aca="false">IF($B$417=1,$H$417,$AI$112*$W$417)</f>
        <v>229570959.813369</v>
      </c>
      <c r="Z417" s="18" t="n">
        <f aca="false">IF($C$417=1,$I$417,$AF$112*$W$417)</f>
        <v>100000000</v>
      </c>
      <c r="AA417" s="18" t="n">
        <f aca="false">IF($D$417=1,$J$417,$AC$112*$W$417)</f>
        <v>89832305.9352105</v>
      </c>
      <c r="AB417" s="18" t="n">
        <f aca="false">IF($E$417=1,$K$417,$Z$112*$W$417)</f>
        <v>30000000</v>
      </c>
      <c r="AC417" s="18" t="n">
        <f aca="false">IF($F$417=1,$L$417,$W$112*$W$417)</f>
        <v>187150637.365022</v>
      </c>
      <c r="AD417" s="18" t="n">
        <f aca="false">IF($G$417=1,$M$417,$T$112*$W$417)</f>
        <v>5000000</v>
      </c>
      <c r="AE417" s="18" t="n">
        <f aca="false">($C$7*Assumptions!$B$7/Assumptions!$B$11)</f>
        <v>120000000</v>
      </c>
      <c r="AF417" s="18" t="n">
        <f aca="false">($J$112+$O$112)*$W$417</f>
        <v>10499630.9468476</v>
      </c>
      <c r="AG417" s="18" t="n">
        <f aca="false">Assumptions!$B$20*$W$417</f>
        <v>336871147.25704</v>
      </c>
      <c r="AH417" s="18" t="n">
        <f aca="false">IF($R$417,Assumptions!$B$14*($W$417-Assumptions!$B$13),Assumptions!$B$4)</f>
        <v>91075318.682511</v>
      </c>
      <c r="AI417" s="18" t="n">
        <f aca="false">$Y$417+$Z$417+$AA$417+$AB$417+$AC$417+$AD$417+$AE$417+$AF$417+$AG$417+$AH$417</f>
        <v>1200000000</v>
      </c>
      <c r="AJ417" s="18" t="n">
        <f aca="false">IF(AND(ISNUMBER($V$417),($C$7*Assumptions!$B$7/Assumptions!$B$11)&gt;=Assumptions!$B$67,IF($B$417=1,$Y$417&gt;=INDEX($Y$396:$Y$459,1+$A$417-Assumptions!$B$78),$Y$417&gt;INDEX($Y$396:$Y$459,1+$A$417+Assumptions!$B$78)),IF($C$417=1,$Z$417&gt;=INDEX($Z$396:$Z$459,1+$A$417-Assumptions!$B$79),$Z$417&gt;INDEX($Z$396:$Z$459,1+$A$417+Assumptions!$B$79)),IF($D$417=1,$AA$417&gt;=INDEX($AA$396:$AA$459,1+$A$417-Assumptions!$B$80),$AA$417&gt;INDEX($AA$396:$AA$459,1+$A$417+Assumptions!$B$80)),IF($E$417=1,$AB$417&gt;=INDEX($AB$396:$AB$459,1+$A$417-Assumptions!$B$81),$AB$417&gt;INDEX($AB$396:$AB$459,1+$A$417+Assumptions!$B$81)),IF($F$417=1,$AC$417&gt;=INDEX($AC$396:$AC$459,1+$A$417-Assumptions!$B$82),$AC$417&gt;INDEX($AC$396:$AC$459,1+$A$417+Assumptions!$B$82)),IF($G$417=1,$AD$417&gt;=INDEX($AD$396:$AD$459,1+$A$417-Assumptions!$B$83),$AD$417&gt;INDEX($AD$396:$AD$459,1+$A$417+Assumptions!$B$83))),1,0)</f>
        <v>0</v>
      </c>
      <c r="AK417" s="16"/>
      <c r="AL417" s="16"/>
    </row>
    <row r="418" customFormat="false" ht="23.85" hidden="true" customHeight="false" outlineLevel="0" collapsed="false">
      <c r="A418" s="6" t="n">
        <f aca="false">ROW()-ROW($A$396)+Assumptions!$B$4</f>
        <v>22</v>
      </c>
      <c r="B418" s="18" t="n">
        <f aca="false">MOD(QUOTIENT($A$418,Assumptions!$B$78),2)</f>
        <v>0</v>
      </c>
      <c r="C418" s="18" t="n">
        <f aca="false">MOD(QUOTIENT($A$418,Assumptions!$B$79),2)</f>
        <v>1</v>
      </c>
      <c r="D418" s="18" t="n">
        <f aca="false">MOD(QUOTIENT($A$418,Assumptions!$B$80),2)</f>
        <v>0</v>
      </c>
      <c r="E418" s="18" t="n">
        <f aca="false">MOD(QUOTIENT($A$418,Assumptions!$B$81),2)</f>
        <v>1</v>
      </c>
      <c r="F418" s="18" t="n">
        <f aca="false">MOD(QUOTIENT($A$418,Assumptions!$B$82),2)</f>
        <v>1</v>
      </c>
      <c r="G418" s="18" t="n">
        <f aca="false">MOD(QUOTIENT($A$418,Assumptions!$B$83),2)</f>
        <v>0</v>
      </c>
      <c r="H418" s="18" t="n">
        <f aca="false">IF($B$418=1,MIN(Assumptions!$B$66,MAX(Assumptions!$B$4,Assumptions!$B$25-(Assumptions!$B$4))),Assumptions!$B$4)</f>
        <v>0</v>
      </c>
      <c r="I418" s="18" t="n">
        <f aca="false">IF($C$418=1,MIN(Assumptions!$B$61,MAX(Assumptions!$B$4,Assumptions!$B$25-($H$418))),Assumptions!$B$4)</f>
        <v>100000000</v>
      </c>
      <c r="J418" s="18" t="n">
        <f aca="false">IF($D$418=1,MIN(Assumptions!$B$56,MAX(Assumptions!$B$4,Assumptions!$B$25-($H$418+$I$418))),Assumptions!$B$4)</f>
        <v>0</v>
      </c>
      <c r="K418" s="18" t="n">
        <f aca="false">IF($E$418=1,MIN(Assumptions!$B$51,MAX(Assumptions!$B$4,Assumptions!$B$25-($H$418+$I$418+$J$418))),Assumptions!$B$4)</f>
        <v>30000000</v>
      </c>
      <c r="L418" s="18" t="n">
        <f aca="false">IF($F$418=1,MIN(Assumptions!$B$46,MAX(Assumptions!$B$4,Assumptions!$B$25-($H$418+$I$418+$J$418+$K$418))),Assumptions!$B$4)</f>
        <v>15000000</v>
      </c>
      <c r="M418" s="18" t="n">
        <f aca="false">IF($G$418=1,MIN(Assumptions!$B$41,MAX(Assumptions!$B$4,Assumptions!$B$25-($H$418+$I$418+$J$418+$K$418+$L$418))),Assumptions!$B$4)</f>
        <v>0</v>
      </c>
      <c r="N418" s="18" t="n">
        <f aca="false">MAX(Assumptions!$B$4,Assumptions!$B$25-($H$418+$I$418+$J$418+$K$418+$L$418+$M$418))</f>
        <v>1055000000</v>
      </c>
      <c r="O418" s="18" t="n">
        <f aca="false">$J$112+$O$112+Assumptions!$B$20+IF($B$418=0,$AI$112,Assumptions!$B$4)+IF($C$418=0,$AF$112,Assumptions!$B$4)+IF($D$418=0,$AC$112,Assumptions!$B$4)+IF($E$418=0,$Z$112,Assumptions!$B$4)+IF($F$418=0,$W$112,Assumptions!$B$4)+IF($G$418=0,$T$112,Assumptions!$B$4)</f>
        <v>22813833.1063222</v>
      </c>
      <c r="P418" s="18" t="n">
        <f aca="false">IF(($N$418+Assumptions!$B$14*Assumptions!$B$13)&gt;($C$7*Assumptions!$B$7/Assumptions!$B$11),($C$7*Assumptions!$B$7/Assumptions!$B$11)*($O$418+Assumptions!$B$14)/($N$418+Assumptions!$B$14*Assumptions!$B$13-($C$7*Assumptions!$B$7/Assumptions!$B$11)),NA())</f>
        <v>3240170.63760925</v>
      </c>
      <c r="Q418" s="18" t="n">
        <f aca="false">IFERROR(($N$418+Assumptions!$B$14*Assumptions!$B$13)/($O$418+Assumptions!$B$14+$P$418),NA())</f>
        <v>37.0350865498065</v>
      </c>
      <c r="R418" s="18" t="n">
        <f aca="false">AND(ISNUMBER($P$418),$P$418&gt;Assumptions!$B$4,$Q$418&gt;Assumptions!$B$13)</f>
        <v>1</v>
      </c>
      <c r="S418" s="18" t="n">
        <f aca="false">IF($N$418&gt;($C$7*Assumptions!$B$7/Assumptions!$B$11),($C$7*Assumptions!$B$7/Assumptions!$B$11)*$O$418/($N$418-($C$7*Assumptions!$B$7/Assumptions!$B$11)),NA())</f>
        <v>2927978.58049055</v>
      </c>
      <c r="T418" s="18" t="n">
        <f aca="false">IFERROR($N$418/($O$418+$S$418),NA())</f>
        <v>40.9839063713011</v>
      </c>
      <c r="U418" s="18" t="n">
        <f aca="false">AND(ISNUMBER($S$418),$S$418&gt;Assumptions!$B$4,$T$418&lt;=Assumptions!$B$13)</f>
        <v>0</v>
      </c>
      <c r="V418" s="18" t="n">
        <f aca="false">IF($R$418,$P$418,IF($U$418,$S$418,NA()))</f>
        <v>3240170.63760925</v>
      </c>
      <c r="W418" s="18" t="n">
        <f aca="false">IF($R$418,$Q$418,IF($U$418,$T$418,NA()))</f>
        <v>37.0350865498065</v>
      </c>
      <c r="X418" s="18" t="n">
        <f aca="false">$R$418</f>
        <v>1</v>
      </c>
      <c r="Y418" s="18" t="n">
        <f aca="false">IF($B$418=1,$H$418,$AI$112*$W$418)</f>
        <v>227148047.308743</v>
      </c>
      <c r="Z418" s="18" t="n">
        <f aca="false">IF($C$418=1,$I$418,$AF$112*$W$418)</f>
        <v>100000000</v>
      </c>
      <c r="AA418" s="18" t="n">
        <f aca="false">IF($D$418=1,$J$418,$AC$112*$W$418)</f>
        <v>88884207.7195355</v>
      </c>
      <c r="AB418" s="18" t="n">
        <f aca="false">IF($E$418=1,$K$418,$Z$112*$W$418)</f>
        <v>30000000</v>
      </c>
      <c r="AC418" s="18" t="n">
        <f aca="false">IF($F$418=1,$L$418,$W$112*$W$418)</f>
        <v>15000000</v>
      </c>
      <c r="AD418" s="18" t="n">
        <f aca="false">IF($G$418=1,$M$418,$T$112*$W$418)</f>
        <v>185175432.749032</v>
      </c>
      <c r="AE418" s="18" t="n">
        <f aca="false">($C$7*Assumptions!$B$7/Assumptions!$B$11)</f>
        <v>120000000</v>
      </c>
      <c r="AF418" s="18" t="n">
        <f aca="false">($J$112+$O$112)*$W$418</f>
        <v>10388816.8999152</v>
      </c>
      <c r="AG418" s="18" t="n">
        <f aca="false">Assumptions!$B$20*$W$418</f>
        <v>333315778.948258</v>
      </c>
      <c r="AH418" s="18" t="n">
        <f aca="false">IF($R$418,Assumptions!$B$14*($W$418-Assumptions!$B$13),Assumptions!$B$4)</f>
        <v>90087716.3745161</v>
      </c>
      <c r="AI418" s="18" t="n">
        <f aca="false">$Y$418+$Z$418+$AA$418+$AB$418+$AC$418+$AD$418+$AE$418+$AF$418+$AG$418+$AH$418</f>
        <v>1200000000</v>
      </c>
      <c r="AJ418" s="18" t="n">
        <f aca="false">IF(AND(ISNUMBER($V$418),($C$7*Assumptions!$B$7/Assumptions!$B$11)&gt;=Assumptions!$B$67,IF($B$418=1,$Y$418&gt;=INDEX($Y$396:$Y$459,1+$A$418-Assumptions!$B$78),$Y$418&gt;INDEX($Y$396:$Y$459,1+$A$418+Assumptions!$B$78)),IF($C$418=1,$Z$418&gt;=INDEX($Z$396:$Z$459,1+$A$418-Assumptions!$B$79),$Z$418&gt;INDEX($Z$396:$Z$459,1+$A$418+Assumptions!$B$79)),IF($D$418=1,$AA$418&gt;=INDEX($AA$396:$AA$459,1+$A$418-Assumptions!$B$80),$AA$418&gt;INDEX($AA$396:$AA$459,1+$A$418+Assumptions!$B$80)),IF($E$418=1,$AB$418&gt;=INDEX($AB$396:$AB$459,1+$A$418-Assumptions!$B$81),$AB$418&gt;INDEX($AB$396:$AB$459,1+$A$418+Assumptions!$B$81)),IF($F$418=1,$AC$418&gt;=INDEX($AC$396:$AC$459,1+$A$418-Assumptions!$B$82),$AC$418&gt;INDEX($AC$396:$AC$459,1+$A$418+Assumptions!$B$82)),IF($G$418=1,$AD$418&gt;=INDEX($AD$396:$AD$459,1+$A$418-Assumptions!$B$83),$AD$418&gt;INDEX($AD$396:$AD$459,1+$A$418+Assumptions!$B$83))),1,0)</f>
        <v>0</v>
      </c>
      <c r="AK418" s="16"/>
      <c r="AL418" s="16"/>
    </row>
    <row r="419" customFormat="false" ht="23.85" hidden="true" customHeight="false" outlineLevel="0" collapsed="false">
      <c r="A419" s="6" t="n">
        <f aca="false">ROW()-ROW($A$396)+Assumptions!$B$4</f>
        <v>23</v>
      </c>
      <c r="B419" s="18" t="n">
        <f aca="false">MOD(QUOTIENT($A$419,Assumptions!$B$78),2)</f>
        <v>0</v>
      </c>
      <c r="C419" s="18" t="n">
        <f aca="false">MOD(QUOTIENT($A$419,Assumptions!$B$79),2)</f>
        <v>1</v>
      </c>
      <c r="D419" s="18" t="n">
        <f aca="false">MOD(QUOTIENT($A$419,Assumptions!$B$80),2)</f>
        <v>0</v>
      </c>
      <c r="E419" s="18" t="n">
        <f aca="false">MOD(QUOTIENT($A$419,Assumptions!$B$81),2)</f>
        <v>1</v>
      </c>
      <c r="F419" s="18" t="n">
        <f aca="false">MOD(QUOTIENT($A$419,Assumptions!$B$82),2)</f>
        <v>1</v>
      </c>
      <c r="G419" s="18" t="n">
        <f aca="false">MOD(QUOTIENT($A$419,Assumptions!$B$83),2)</f>
        <v>1</v>
      </c>
      <c r="H419" s="18" t="n">
        <f aca="false">IF($B$419=1,MIN(Assumptions!$B$66,MAX(Assumptions!$B$4,Assumptions!$B$25-(Assumptions!$B$4))),Assumptions!$B$4)</f>
        <v>0</v>
      </c>
      <c r="I419" s="18" t="n">
        <f aca="false">IF($C$419=1,MIN(Assumptions!$B$61,MAX(Assumptions!$B$4,Assumptions!$B$25-($H$419))),Assumptions!$B$4)</f>
        <v>100000000</v>
      </c>
      <c r="J419" s="18" t="n">
        <f aca="false">IF($D$419=1,MIN(Assumptions!$B$56,MAX(Assumptions!$B$4,Assumptions!$B$25-($H$419+$I$419))),Assumptions!$B$4)</f>
        <v>0</v>
      </c>
      <c r="K419" s="18" t="n">
        <f aca="false">IF($E$419=1,MIN(Assumptions!$B$51,MAX(Assumptions!$B$4,Assumptions!$B$25-($H$419+$I$419+$J$419))),Assumptions!$B$4)</f>
        <v>30000000</v>
      </c>
      <c r="L419" s="18" t="n">
        <f aca="false">IF($F$419=1,MIN(Assumptions!$B$46,MAX(Assumptions!$B$4,Assumptions!$B$25-($H$419+$I$419+$J$419+$K$419))),Assumptions!$B$4)</f>
        <v>15000000</v>
      </c>
      <c r="M419" s="18" t="n">
        <f aca="false">IF($G$419=1,MIN(Assumptions!$B$41,MAX(Assumptions!$B$4,Assumptions!$B$25-($H$419+$I$419+$J$419+$K$419+$L$419))),Assumptions!$B$4)</f>
        <v>5000000</v>
      </c>
      <c r="N419" s="18" t="n">
        <f aca="false">MAX(Assumptions!$B$4,Assumptions!$B$25-($H$419+$I$419+$J$419+$K$419+$L$419+$M$419))</f>
        <v>1050000000</v>
      </c>
      <c r="O419" s="18" t="n">
        <f aca="false">$J$112+$O$112+Assumptions!$B$20+IF($B$419=0,$AI$112,Assumptions!$B$4)+IF($C$419=0,$AF$112,Assumptions!$B$4)+IF($D$419=0,$AC$112,Assumptions!$B$4)+IF($E$419=0,$Z$112,Assumptions!$B$4)+IF($F$419=0,$W$112,Assumptions!$B$4)+IF($G$419=0,$T$112,Assumptions!$B$4)</f>
        <v>17813833.1063222</v>
      </c>
      <c r="P419" s="18" t="n">
        <f aca="false">IF(($N$419+Assumptions!$B$14*Assumptions!$B$13)&gt;($C$7*Assumptions!$B$7/Assumptions!$B$11),($C$7*Assumptions!$B$7/Assumptions!$B$11)*($O$419+Assumptions!$B$14)/($N$419+Assumptions!$B$14*Assumptions!$B$13-($C$7*Assumptions!$B$7/Assumptions!$B$11)),NA())</f>
        <v>2614112.57132297</v>
      </c>
      <c r="Q419" s="18" t="n">
        <f aca="false">IFERROR(($N$419+Assumptions!$B$14*Assumptions!$B$13)/($O$419+Assumptions!$B$14+$P$419),NA())</f>
        <v>45.9046795904698</v>
      </c>
      <c r="R419" s="18" t="n">
        <f aca="false">AND(ISNUMBER($P$419),$P$419&gt;Assumptions!$B$4,$Q$419&gt;Assumptions!$B$13)</f>
        <v>1</v>
      </c>
      <c r="S419" s="18" t="n">
        <f aca="false">IF($N$419&gt;($C$7*Assumptions!$B$7/Assumptions!$B$11),($C$7*Assumptions!$B$7/Assumptions!$B$11)*$O$419/($N$419-($C$7*Assumptions!$B$7/Assumptions!$B$11)),NA())</f>
        <v>2298559.11049319</v>
      </c>
      <c r="T419" s="18" t="n">
        <f aca="false">IFERROR($N$419/($O$419+$S$419),NA())</f>
        <v>52.2066191172487</v>
      </c>
      <c r="U419" s="18" t="n">
        <f aca="false">AND(ISNUMBER($S$419),$S$419&gt;Assumptions!$B$4,$T$419&lt;=Assumptions!$B$13)</f>
        <v>0</v>
      </c>
      <c r="V419" s="18" t="n">
        <f aca="false">IF($R$419,$P$419,IF($U$419,$S$419,NA()))</f>
        <v>2614112.57132297</v>
      </c>
      <c r="W419" s="18" t="n">
        <f aca="false">IF($R$419,$Q$419,IF($U$419,$T$419,NA()))</f>
        <v>45.9046795904698</v>
      </c>
      <c r="X419" s="18" t="n">
        <f aca="false">$R$419</f>
        <v>1</v>
      </c>
      <c r="Y419" s="18" t="n">
        <f aca="false">IF($B$419=1,$H$419,$AI$112*$W$419)</f>
        <v>281548102.156743</v>
      </c>
      <c r="Z419" s="18" t="n">
        <f aca="false">IF($C$419=1,$I$419,$AF$112*$W$419)</f>
        <v>100000000</v>
      </c>
      <c r="AA419" s="18" t="n">
        <f aca="false">IF($D$419=1,$J$419,$AC$112*$W$419)</f>
        <v>110171231.017128</v>
      </c>
      <c r="AB419" s="18" t="n">
        <f aca="false">IF($E$419=1,$K$419,$Z$112*$W$419)</f>
        <v>30000000</v>
      </c>
      <c r="AC419" s="18" t="n">
        <f aca="false">IF($F$419=1,$L$419,$W$112*$W$419)</f>
        <v>15000000</v>
      </c>
      <c r="AD419" s="18" t="n">
        <f aca="false">IF($G$419=1,$M$419,$T$112*$W$419)</f>
        <v>5000000</v>
      </c>
      <c r="AE419" s="18" t="n">
        <f aca="false">($C$7*Assumptions!$B$7/Assumptions!$B$11)</f>
        <v>120000000</v>
      </c>
      <c r="AF419" s="18" t="n">
        <f aca="false">($J$112+$O$112)*$W$419</f>
        <v>12876851.5357272</v>
      </c>
      <c r="AG419" s="18" t="n">
        <f aca="false">Assumptions!$B$20*$W$419</f>
        <v>413142116.314228</v>
      </c>
      <c r="AH419" s="18" t="n">
        <f aca="false">IF($R$419,Assumptions!$B$14*($W$419-Assumptions!$B$13),Assumptions!$B$4)</f>
        <v>112261698.976174</v>
      </c>
      <c r="AI419" s="18" t="n">
        <f aca="false">$Y$419+$Z$419+$AA$419+$AB$419+$AC$419+$AD$419+$AE$419+$AF$419+$AG$419+$AH$419</f>
        <v>1200000000</v>
      </c>
      <c r="AJ419" s="18" t="n">
        <f aca="false">IF(AND(ISNUMBER($V$419),($C$7*Assumptions!$B$7/Assumptions!$B$11)&gt;=Assumptions!$B$67,IF($B$419=1,$Y$419&gt;=INDEX($Y$396:$Y$459,1+$A$419-Assumptions!$B$78),$Y$419&gt;INDEX($Y$396:$Y$459,1+$A$419+Assumptions!$B$78)),IF($C$419=1,$Z$419&gt;=INDEX($Z$396:$Z$459,1+$A$419-Assumptions!$B$79),$Z$419&gt;INDEX($Z$396:$Z$459,1+$A$419+Assumptions!$B$79)),IF($D$419=1,$AA$419&gt;=INDEX($AA$396:$AA$459,1+$A$419-Assumptions!$B$80),$AA$419&gt;INDEX($AA$396:$AA$459,1+$A$419+Assumptions!$B$80)),IF($E$419=1,$AB$419&gt;=INDEX($AB$396:$AB$459,1+$A$419-Assumptions!$B$81),$AB$419&gt;INDEX($AB$396:$AB$459,1+$A$419+Assumptions!$B$81)),IF($F$419=1,$AC$419&gt;=INDEX($AC$396:$AC$459,1+$A$419-Assumptions!$B$82),$AC$419&gt;INDEX($AC$396:$AC$459,1+$A$419+Assumptions!$B$82)),IF($G$419=1,$AD$419&gt;=INDEX($AD$396:$AD$459,1+$A$419-Assumptions!$B$83),$AD$419&gt;INDEX($AD$396:$AD$459,1+$A$419+Assumptions!$B$83))),1,0)</f>
        <v>0</v>
      </c>
      <c r="AK419" s="16"/>
      <c r="AL419" s="16"/>
    </row>
    <row r="420" customFormat="false" ht="23.85" hidden="true" customHeight="false" outlineLevel="0" collapsed="false">
      <c r="A420" s="6" t="n">
        <f aca="false">ROW()-ROW($A$396)+Assumptions!$B$4</f>
        <v>24</v>
      </c>
      <c r="B420" s="18" t="n">
        <f aca="false">MOD(QUOTIENT($A$420,Assumptions!$B$78),2)</f>
        <v>0</v>
      </c>
      <c r="C420" s="18" t="n">
        <f aca="false">MOD(QUOTIENT($A$420,Assumptions!$B$79),2)</f>
        <v>1</v>
      </c>
      <c r="D420" s="18" t="n">
        <f aca="false">MOD(QUOTIENT($A$420,Assumptions!$B$80),2)</f>
        <v>1</v>
      </c>
      <c r="E420" s="18" t="n">
        <f aca="false">MOD(QUOTIENT($A$420,Assumptions!$B$81),2)</f>
        <v>0</v>
      </c>
      <c r="F420" s="18" t="n">
        <f aca="false">MOD(QUOTIENT($A$420,Assumptions!$B$82),2)</f>
        <v>0</v>
      </c>
      <c r="G420" s="18" t="n">
        <f aca="false">MOD(QUOTIENT($A$420,Assumptions!$B$83),2)</f>
        <v>0</v>
      </c>
      <c r="H420" s="18" t="n">
        <f aca="false">IF($B$420=1,MIN(Assumptions!$B$66,MAX(Assumptions!$B$4,Assumptions!$B$25-(Assumptions!$B$4))),Assumptions!$B$4)</f>
        <v>0</v>
      </c>
      <c r="I420" s="18" t="n">
        <f aca="false">IF($C$420=1,MIN(Assumptions!$B$61,MAX(Assumptions!$B$4,Assumptions!$B$25-($H$420))),Assumptions!$B$4)</f>
        <v>100000000</v>
      </c>
      <c r="J420" s="18" t="n">
        <f aca="false">IF($D$420=1,MIN(Assumptions!$B$56,MAX(Assumptions!$B$4,Assumptions!$B$25-($H$420+$I$420))),Assumptions!$B$4)</f>
        <v>60000000</v>
      </c>
      <c r="K420" s="18" t="n">
        <f aca="false">IF($E$420=1,MIN(Assumptions!$B$51,MAX(Assumptions!$B$4,Assumptions!$B$25-($H$420+$I$420+$J$420))),Assumptions!$B$4)</f>
        <v>0</v>
      </c>
      <c r="L420" s="18" t="n">
        <f aca="false">IF($F$420=1,MIN(Assumptions!$B$46,MAX(Assumptions!$B$4,Assumptions!$B$25-($H$420+$I$420+$J$420+$K$420))),Assumptions!$B$4)</f>
        <v>0</v>
      </c>
      <c r="M420" s="18" t="n">
        <f aca="false">IF($G$420=1,MIN(Assumptions!$B$41,MAX(Assumptions!$B$4,Assumptions!$B$25-($H$420+$I$420+$J$420+$K$420+$L$420))),Assumptions!$B$4)</f>
        <v>0</v>
      </c>
      <c r="N420" s="18" t="n">
        <f aca="false">MAX(Assumptions!$B$4,Assumptions!$B$25-($H$420+$I$420+$J$420+$K$420+$L$420+$M$420))</f>
        <v>1040000000</v>
      </c>
      <c r="O420" s="18" t="n">
        <f aca="false">$J$112+$O$112+Assumptions!$B$20+IF($B$420=0,$AI$112,Assumptions!$B$4)+IF($C$420=0,$AF$112,Assumptions!$B$4)+IF($D$420=0,$AC$112,Assumptions!$B$4)+IF($E$420=0,$Z$112,Assumptions!$B$4)+IF($F$420=0,$W$112,Assumptions!$B$4)+IF($G$420=0,$T$112,Assumptions!$B$4)</f>
        <v>28413833.1063222</v>
      </c>
      <c r="P420" s="18" t="n">
        <f aca="false">IF(($N$420+Assumptions!$B$14*Assumptions!$B$13)&gt;($C$7*Assumptions!$B$7/Assumptions!$B$11),($C$7*Assumptions!$B$7/Assumptions!$B$11)*($O$420+Assumptions!$B$14)/($N$420+Assumptions!$B$14*Assumptions!$B$13-($C$7*Assumptions!$B$7/Assumptions!$B$11)),NA())</f>
        <v>4021311.62358663</v>
      </c>
      <c r="Q420" s="18" t="n">
        <f aca="false">IFERROR(($N$420+Assumptions!$B$14*Assumptions!$B$13)/($O$420+Assumptions!$B$14+$P$420),NA())</f>
        <v>29.8410099073524</v>
      </c>
      <c r="R420" s="18" t="n">
        <f aca="false">AND(ISNUMBER($P$420),$P$420&gt;Assumptions!$B$4,$Q$420&gt;Assumptions!$B$13)</f>
        <v>1</v>
      </c>
      <c r="S420" s="18" t="n">
        <f aca="false">IF($N$420&gt;($C$7*Assumptions!$B$7/Assumptions!$B$11),($C$7*Assumptions!$B$7/Assumptions!$B$11)*$O$420/($N$420-($C$7*Assumptions!$B$7/Assumptions!$B$11)),NA())</f>
        <v>3706152.1443029</v>
      </c>
      <c r="T420" s="18" t="n">
        <f aca="false">IFERROR($N$420/($O$420+$S$420),NA())</f>
        <v>32.3785951919065</v>
      </c>
      <c r="U420" s="18" t="n">
        <f aca="false">AND(ISNUMBER($S$420),$S$420&gt;Assumptions!$B$4,$T$420&lt;=Assumptions!$B$13)</f>
        <v>0</v>
      </c>
      <c r="V420" s="18" t="n">
        <f aca="false">IF($R$420,$P$420,IF($U$420,$S$420,NA()))</f>
        <v>4021311.62358663</v>
      </c>
      <c r="W420" s="18" t="n">
        <f aca="false">IF($R$420,$Q$420,IF($U$420,$T$420,NA()))</f>
        <v>29.8410099073524</v>
      </c>
      <c r="X420" s="18" t="n">
        <f aca="false">$R$420</f>
        <v>1</v>
      </c>
      <c r="Y420" s="18" t="n">
        <f aca="false">IF($B$420=1,$H$420,$AI$112*$W$420)</f>
        <v>183024471.160885</v>
      </c>
      <c r="Z420" s="18" t="n">
        <f aca="false">IF($C$420=1,$I$420,$AF$112*$W$420)</f>
        <v>100000000</v>
      </c>
      <c r="AA420" s="18" t="n">
        <f aca="false">IF($D$420=1,$J$420,$AC$112*$W$420)</f>
        <v>60000000</v>
      </c>
      <c r="AB420" s="18" t="n">
        <f aca="false">IF($E$420=1,$K$420,$Z$112*$W$420)</f>
        <v>89523029.7220572</v>
      </c>
      <c r="AC420" s="18" t="n">
        <f aca="false">IF($F$420=1,$L$420,$W$112*$W$420)</f>
        <v>149205049.536762</v>
      </c>
      <c r="AD420" s="18" t="n">
        <f aca="false">IF($G$420=1,$M$420,$T$112*$W$420)</f>
        <v>149205049.536762</v>
      </c>
      <c r="AE420" s="18" t="n">
        <f aca="false">($C$7*Assumptions!$B$7/Assumptions!$B$11)</f>
        <v>120000000</v>
      </c>
      <c r="AF420" s="18" t="n">
        <f aca="false">($J$112+$O$112)*$W$420</f>
        <v>8370786.10898127</v>
      </c>
      <c r="AG420" s="18" t="n">
        <f aca="false">Assumptions!$B$20*$W$420</f>
        <v>268569089.166171</v>
      </c>
      <c r="AH420" s="18" t="n">
        <f aca="false">IF($R$420,Assumptions!$B$14*($W$420-Assumptions!$B$13),Assumptions!$B$4)</f>
        <v>72102524.768381</v>
      </c>
      <c r="AI420" s="18" t="n">
        <f aca="false">$Y$420+$Z$420+$AA$420+$AB$420+$AC$420+$AD$420+$AE$420+$AF$420+$AG$420+$AH$420</f>
        <v>1200000000</v>
      </c>
      <c r="AJ420" s="18" t="n">
        <f aca="false">IF(AND(ISNUMBER($V$420),($C$7*Assumptions!$B$7/Assumptions!$B$11)&gt;=Assumptions!$B$67,IF($B$420=1,$Y$420&gt;=INDEX($Y$396:$Y$459,1+$A$420-Assumptions!$B$78),$Y$420&gt;INDEX($Y$396:$Y$459,1+$A$420+Assumptions!$B$78)),IF($C$420=1,$Z$420&gt;=INDEX($Z$396:$Z$459,1+$A$420-Assumptions!$B$79),$Z$420&gt;INDEX($Z$396:$Z$459,1+$A$420+Assumptions!$B$79)),IF($D$420=1,$AA$420&gt;=INDEX($AA$396:$AA$459,1+$A$420-Assumptions!$B$80),$AA$420&gt;INDEX($AA$396:$AA$459,1+$A$420+Assumptions!$B$80)),IF($E$420=1,$AB$420&gt;=INDEX($AB$396:$AB$459,1+$A$420-Assumptions!$B$81),$AB$420&gt;INDEX($AB$396:$AB$459,1+$A$420+Assumptions!$B$81)),IF($F$420=1,$AC$420&gt;=INDEX($AC$396:$AC$459,1+$A$420-Assumptions!$B$82),$AC$420&gt;INDEX($AC$396:$AC$459,1+$A$420+Assumptions!$B$82)),IF($G$420=1,$AD$420&gt;=INDEX($AD$396:$AD$459,1+$A$420-Assumptions!$B$83),$AD$420&gt;INDEX($AD$396:$AD$459,1+$A$420+Assumptions!$B$83))),1,0)</f>
        <v>0</v>
      </c>
      <c r="AK420" s="16"/>
      <c r="AL420" s="16"/>
    </row>
    <row r="421" customFormat="false" ht="23.85" hidden="true" customHeight="false" outlineLevel="0" collapsed="false">
      <c r="A421" s="6" t="n">
        <f aca="false">ROW()-ROW($A$396)+Assumptions!$B$4</f>
        <v>25</v>
      </c>
      <c r="B421" s="18" t="n">
        <f aca="false">MOD(QUOTIENT($A$421,Assumptions!$B$78),2)</f>
        <v>0</v>
      </c>
      <c r="C421" s="18" t="n">
        <f aca="false">MOD(QUOTIENT($A$421,Assumptions!$B$79),2)</f>
        <v>1</v>
      </c>
      <c r="D421" s="18" t="n">
        <f aca="false">MOD(QUOTIENT($A$421,Assumptions!$B$80),2)</f>
        <v>1</v>
      </c>
      <c r="E421" s="18" t="n">
        <f aca="false">MOD(QUOTIENT($A$421,Assumptions!$B$81),2)</f>
        <v>0</v>
      </c>
      <c r="F421" s="18" t="n">
        <f aca="false">MOD(QUOTIENT($A$421,Assumptions!$B$82),2)</f>
        <v>0</v>
      </c>
      <c r="G421" s="18" t="n">
        <f aca="false">MOD(QUOTIENT($A$421,Assumptions!$B$83),2)</f>
        <v>1</v>
      </c>
      <c r="H421" s="18" t="n">
        <f aca="false">IF($B$421=1,MIN(Assumptions!$B$66,MAX(Assumptions!$B$4,Assumptions!$B$25-(Assumptions!$B$4))),Assumptions!$B$4)</f>
        <v>0</v>
      </c>
      <c r="I421" s="18" t="n">
        <f aca="false">IF($C$421=1,MIN(Assumptions!$B$61,MAX(Assumptions!$B$4,Assumptions!$B$25-($H$421))),Assumptions!$B$4)</f>
        <v>100000000</v>
      </c>
      <c r="J421" s="18" t="n">
        <f aca="false">IF($D$421=1,MIN(Assumptions!$B$56,MAX(Assumptions!$B$4,Assumptions!$B$25-($H$421+$I$421))),Assumptions!$B$4)</f>
        <v>60000000</v>
      </c>
      <c r="K421" s="18" t="n">
        <f aca="false">IF($E$421=1,MIN(Assumptions!$B$51,MAX(Assumptions!$B$4,Assumptions!$B$25-($H$421+$I$421+$J$421))),Assumptions!$B$4)</f>
        <v>0</v>
      </c>
      <c r="L421" s="18" t="n">
        <f aca="false">IF($F$421=1,MIN(Assumptions!$B$46,MAX(Assumptions!$B$4,Assumptions!$B$25-($H$421+$I$421+$J$421+$K$421))),Assumptions!$B$4)</f>
        <v>0</v>
      </c>
      <c r="M421" s="18" t="n">
        <f aca="false">IF($G$421=1,MIN(Assumptions!$B$41,MAX(Assumptions!$B$4,Assumptions!$B$25-($H$421+$I$421+$J$421+$K$421+$L$421))),Assumptions!$B$4)</f>
        <v>5000000</v>
      </c>
      <c r="N421" s="18" t="n">
        <f aca="false">MAX(Assumptions!$B$4,Assumptions!$B$25-($H$421+$I$421+$J$421+$K$421+$L$421+$M$421))</f>
        <v>1035000000</v>
      </c>
      <c r="O421" s="18" t="n">
        <f aca="false">$J$112+$O$112+Assumptions!$B$20+IF($B$421=0,$AI$112,Assumptions!$B$4)+IF($C$421=0,$AF$112,Assumptions!$B$4)+IF($D$421=0,$AC$112,Assumptions!$B$4)+IF($E$421=0,$Z$112,Assumptions!$B$4)+IF($F$421=0,$W$112,Assumptions!$B$4)+IF($G$421=0,$T$112,Assumptions!$B$4)</f>
        <v>23413833.1063222</v>
      </c>
      <c r="P421" s="18" t="n">
        <f aca="false">IF(($N$421+Assumptions!$B$14*Assumptions!$B$13)&gt;($C$7*Assumptions!$B$7/Assumptions!$B$11),($C$7*Assumptions!$B$7/Assumptions!$B$11)*($O$421+Assumptions!$B$14)/($N$421+Assumptions!$B$14*Assumptions!$B$13-($C$7*Assumptions!$B$7/Assumptions!$B$11)),NA())</f>
        <v>3389275.17466885</v>
      </c>
      <c r="Q421" s="18" t="n">
        <f aca="false">IFERROR(($N$421+Assumptions!$B$14*Assumptions!$B$13)/($O$421+Assumptions!$B$14+$P$421),NA())</f>
        <v>35.4058003011587</v>
      </c>
      <c r="R421" s="18" t="n">
        <f aca="false">AND(ISNUMBER($P$421),$P$421&gt;Assumptions!$B$4,$Q$421&gt;Assumptions!$B$13)</f>
        <v>1</v>
      </c>
      <c r="S421" s="18" t="n">
        <f aca="false">IF($N$421&gt;($C$7*Assumptions!$B$7/Assumptions!$B$11),($C$7*Assumptions!$B$7/Assumptions!$B$11)*$O$421/($N$421-($C$7*Assumptions!$B$7/Assumptions!$B$11)),NA())</f>
        <v>3070666.63689472</v>
      </c>
      <c r="T421" s="18" t="n">
        <f aca="false">IFERROR($N$421/($O$421+$S$421),NA())</f>
        <v>39.0794619507615</v>
      </c>
      <c r="U421" s="18" t="n">
        <f aca="false">AND(ISNUMBER($S$421),$S$421&gt;Assumptions!$B$4,$T$421&lt;=Assumptions!$B$13)</f>
        <v>0</v>
      </c>
      <c r="V421" s="18" t="n">
        <f aca="false">IF($R$421,$P$421,IF($U$421,$S$421,NA()))</f>
        <v>3389275.17466885</v>
      </c>
      <c r="W421" s="18" t="n">
        <f aca="false">IF($R$421,$Q$421,IF($U$421,$T$421,NA()))</f>
        <v>35.4058003011587</v>
      </c>
      <c r="X421" s="18" t="n">
        <f aca="false">$R$421</f>
        <v>1</v>
      </c>
      <c r="Y421" s="18" t="n">
        <f aca="false">IF($B$421=1,$H$421,$AI$112*$W$421)</f>
        <v>217155112.92233</v>
      </c>
      <c r="Z421" s="18" t="n">
        <f aca="false">IF($C$421=1,$I$421,$AF$112*$W$421)</f>
        <v>100000000</v>
      </c>
      <c r="AA421" s="18" t="n">
        <f aca="false">IF($D$421=1,$J$421,$AC$112*$W$421)</f>
        <v>60000000</v>
      </c>
      <c r="AB421" s="18" t="n">
        <f aca="false">IF($E$421=1,$K$421,$Z$112*$W$421)</f>
        <v>106217400.903476</v>
      </c>
      <c r="AC421" s="18" t="n">
        <f aca="false">IF($F$421=1,$L$421,$W$112*$W$421)</f>
        <v>177029001.505793</v>
      </c>
      <c r="AD421" s="18" t="n">
        <f aca="false">IF($G$421=1,$M$421,$T$112*$W$421)</f>
        <v>5000000</v>
      </c>
      <c r="AE421" s="18" t="n">
        <f aca="false">($C$7*Assumptions!$B$7/Assumptions!$B$11)</f>
        <v>120000000</v>
      </c>
      <c r="AF421" s="18" t="n">
        <f aca="false">($J$112+$O$112)*$W$421</f>
        <v>9931781.20507516</v>
      </c>
      <c r="AG421" s="18" t="n">
        <f aca="false">Assumptions!$B$20*$W$421</f>
        <v>318652202.710428</v>
      </c>
      <c r="AH421" s="18" t="n">
        <f aca="false">IF($R$421,Assumptions!$B$14*($W$421-Assumptions!$B$13),Assumptions!$B$4)</f>
        <v>86014500.7528967</v>
      </c>
      <c r="AI421" s="18" t="n">
        <f aca="false">$Y$421+$Z$421+$AA$421+$AB$421+$AC$421+$AD$421+$AE$421+$AF$421+$AG$421+$AH$421</f>
        <v>1200000000</v>
      </c>
      <c r="AJ421" s="18" t="n">
        <f aca="false">IF(AND(ISNUMBER($V$421),($C$7*Assumptions!$B$7/Assumptions!$B$11)&gt;=Assumptions!$B$67,IF($B$421=1,$Y$421&gt;=INDEX($Y$396:$Y$459,1+$A$421-Assumptions!$B$78),$Y$421&gt;INDEX($Y$396:$Y$459,1+$A$421+Assumptions!$B$78)),IF($C$421=1,$Z$421&gt;=INDEX($Z$396:$Z$459,1+$A$421-Assumptions!$B$79),$Z$421&gt;INDEX($Z$396:$Z$459,1+$A$421+Assumptions!$B$79)),IF($D$421=1,$AA$421&gt;=INDEX($AA$396:$AA$459,1+$A$421-Assumptions!$B$80),$AA$421&gt;INDEX($AA$396:$AA$459,1+$A$421+Assumptions!$B$80)),IF($E$421=1,$AB$421&gt;=INDEX($AB$396:$AB$459,1+$A$421-Assumptions!$B$81),$AB$421&gt;INDEX($AB$396:$AB$459,1+$A$421+Assumptions!$B$81)),IF($F$421=1,$AC$421&gt;=INDEX($AC$396:$AC$459,1+$A$421-Assumptions!$B$82),$AC$421&gt;INDEX($AC$396:$AC$459,1+$A$421+Assumptions!$B$82)),IF($G$421=1,$AD$421&gt;=INDEX($AD$396:$AD$459,1+$A$421-Assumptions!$B$83),$AD$421&gt;INDEX($AD$396:$AD$459,1+$A$421+Assumptions!$B$83))),1,0)</f>
        <v>0</v>
      </c>
      <c r="AK421" s="16"/>
      <c r="AL421" s="16"/>
    </row>
    <row r="422" customFormat="false" ht="23.85" hidden="true" customHeight="false" outlineLevel="0" collapsed="false">
      <c r="A422" s="6" t="n">
        <f aca="false">ROW()-ROW($A$396)+Assumptions!$B$4</f>
        <v>26</v>
      </c>
      <c r="B422" s="18" t="n">
        <f aca="false">MOD(QUOTIENT($A$422,Assumptions!$B$78),2)</f>
        <v>0</v>
      </c>
      <c r="C422" s="18" t="n">
        <f aca="false">MOD(QUOTIENT($A$422,Assumptions!$B$79),2)</f>
        <v>1</v>
      </c>
      <c r="D422" s="18" t="n">
        <f aca="false">MOD(QUOTIENT($A$422,Assumptions!$B$80),2)</f>
        <v>1</v>
      </c>
      <c r="E422" s="18" t="n">
        <f aca="false">MOD(QUOTIENT($A$422,Assumptions!$B$81),2)</f>
        <v>0</v>
      </c>
      <c r="F422" s="18" t="n">
        <f aca="false">MOD(QUOTIENT($A$422,Assumptions!$B$82),2)</f>
        <v>1</v>
      </c>
      <c r="G422" s="18" t="n">
        <f aca="false">MOD(QUOTIENT($A$422,Assumptions!$B$83),2)</f>
        <v>0</v>
      </c>
      <c r="H422" s="18" t="n">
        <f aca="false">IF($B$422=1,MIN(Assumptions!$B$66,MAX(Assumptions!$B$4,Assumptions!$B$25-(Assumptions!$B$4))),Assumptions!$B$4)</f>
        <v>0</v>
      </c>
      <c r="I422" s="18" t="n">
        <f aca="false">IF($C$422=1,MIN(Assumptions!$B$61,MAX(Assumptions!$B$4,Assumptions!$B$25-($H$422))),Assumptions!$B$4)</f>
        <v>100000000</v>
      </c>
      <c r="J422" s="18" t="n">
        <f aca="false">IF($D$422=1,MIN(Assumptions!$B$56,MAX(Assumptions!$B$4,Assumptions!$B$25-($H$422+$I$422))),Assumptions!$B$4)</f>
        <v>60000000</v>
      </c>
      <c r="K422" s="18" t="n">
        <f aca="false">IF($E$422=1,MIN(Assumptions!$B$51,MAX(Assumptions!$B$4,Assumptions!$B$25-($H$422+$I$422+$J$422))),Assumptions!$B$4)</f>
        <v>0</v>
      </c>
      <c r="L422" s="18" t="n">
        <f aca="false">IF($F$422=1,MIN(Assumptions!$B$46,MAX(Assumptions!$B$4,Assumptions!$B$25-($H$422+$I$422+$J$422+$K$422))),Assumptions!$B$4)</f>
        <v>15000000</v>
      </c>
      <c r="M422" s="18" t="n">
        <f aca="false">IF($G$422=1,MIN(Assumptions!$B$41,MAX(Assumptions!$B$4,Assumptions!$B$25-($H$422+$I$422+$J$422+$K$422+$L$422))),Assumptions!$B$4)</f>
        <v>0</v>
      </c>
      <c r="N422" s="18" t="n">
        <f aca="false">MAX(Assumptions!$B$4,Assumptions!$B$25-($H$422+$I$422+$J$422+$K$422+$L$422+$M$422))</f>
        <v>1025000000</v>
      </c>
      <c r="O422" s="18" t="n">
        <f aca="false">$J$112+$O$112+Assumptions!$B$20+IF($B$422=0,$AI$112,Assumptions!$B$4)+IF($C$422=0,$AF$112,Assumptions!$B$4)+IF($D$422=0,$AC$112,Assumptions!$B$4)+IF($E$422=0,$Z$112,Assumptions!$B$4)+IF($F$422=0,$W$112,Assumptions!$B$4)+IF($G$422=0,$T$112,Assumptions!$B$4)</f>
        <v>23413833.1063222</v>
      </c>
      <c r="P422" s="18" t="n">
        <f aca="false">IF(($N$422+Assumptions!$B$14*Assumptions!$B$13)&gt;($C$7*Assumptions!$B$7/Assumptions!$B$11),($C$7*Assumptions!$B$7/Assumptions!$B$11)*($O$422+Assumptions!$B$14)/($N$422+Assumptions!$B$14*Assumptions!$B$13-($C$7*Assumptions!$B$7/Assumptions!$B$11)),NA())</f>
        <v>3426622.55951368</v>
      </c>
      <c r="Q422" s="18" t="n">
        <f aca="false">IFERROR(($N$422+Assumptions!$B$14*Assumptions!$B$13)/($O$422+Assumptions!$B$14+$P$422),NA())</f>
        <v>35.0199060199472</v>
      </c>
      <c r="R422" s="18" t="n">
        <f aca="false">AND(ISNUMBER($P$422),$P$422&gt;Assumptions!$B$4,$Q$422&gt;Assumptions!$B$13)</f>
        <v>1</v>
      </c>
      <c r="S422" s="18" t="n">
        <f aca="false">IF($N$422&gt;($C$7*Assumptions!$B$7/Assumptions!$B$11),($C$7*Assumptions!$B$7/Assumptions!$B$11)*$O$422/($N$422-($C$7*Assumptions!$B$7/Assumptions!$B$11)),NA())</f>
        <v>3104596.65498195</v>
      </c>
      <c r="T422" s="18" t="n">
        <f aca="false">IFERROR($N$422/($O$422+$S$422),NA())</f>
        <v>38.6523640059444</v>
      </c>
      <c r="U422" s="18" t="n">
        <f aca="false">AND(ISNUMBER($S$422),$S$422&gt;Assumptions!$B$4,$T$422&lt;=Assumptions!$B$13)</f>
        <v>0</v>
      </c>
      <c r="V422" s="18" t="n">
        <f aca="false">IF($R$422,$P$422,IF($U$422,$S$422,NA()))</f>
        <v>3426622.55951368</v>
      </c>
      <c r="W422" s="18" t="n">
        <f aca="false">IF($R$422,$Q$422,IF($U$422,$T$422,NA()))</f>
        <v>35.0199060199472</v>
      </c>
      <c r="X422" s="18" t="n">
        <f aca="false">$R$422</f>
        <v>1</v>
      </c>
      <c r="Y422" s="18" t="n">
        <f aca="false">IF($B$422=1,$H$422,$AI$112*$W$422)</f>
        <v>214788299.702468</v>
      </c>
      <c r="Z422" s="18" t="n">
        <f aca="false">IF($C$422=1,$I$422,$AF$112*$W$422)</f>
        <v>100000000</v>
      </c>
      <c r="AA422" s="18" t="n">
        <f aca="false">IF($D$422=1,$J$422,$AC$112*$W$422)</f>
        <v>60000000</v>
      </c>
      <c r="AB422" s="18" t="n">
        <f aca="false">IF($E$422=1,$K$422,$Z$112*$W$422)</f>
        <v>105059718.059841</v>
      </c>
      <c r="AC422" s="18" t="n">
        <f aca="false">IF($F$422=1,$L$422,$W$112*$W$422)</f>
        <v>15000000</v>
      </c>
      <c r="AD422" s="18" t="n">
        <f aca="false">IF($G$422=1,$M$422,$T$112*$W$422)</f>
        <v>175099530.099736</v>
      </c>
      <c r="AE422" s="18" t="n">
        <f aca="false">($C$7*Assumptions!$B$7/Assumptions!$B$11)</f>
        <v>120000000</v>
      </c>
      <c r="AF422" s="18" t="n">
        <f aca="false">($J$112+$O$112)*$W$422</f>
        <v>9823532.90856209</v>
      </c>
      <c r="AG422" s="18" t="n">
        <f aca="false">Assumptions!$B$20*$W$422</f>
        <v>315179154.179524</v>
      </c>
      <c r="AH422" s="18" t="n">
        <f aca="false">IF($R$422,Assumptions!$B$14*($W$422-Assumptions!$B$13),Assumptions!$B$4)</f>
        <v>85049765.0498679</v>
      </c>
      <c r="AI422" s="18" t="n">
        <f aca="false">$Y$422+$Z$422+$AA$422+$AB$422+$AC$422+$AD$422+$AE$422+$AF$422+$AG$422+$AH$422</f>
        <v>1200000000</v>
      </c>
      <c r="AJ422" s="18" t="n">
        <f aca="false">IF(AND(ISNUMBER($V$422),($C$7*Assumptions!$B$7/Assumptions!$B$11)&gt;=Assumptions!$B$67,IF($B$422=1,$Y$422&gt;=INDEX($Y$396:$Y$459,1+$A$422-Assumptions!$B$78),$Y$422&gt;INDEX($Y$396:$Y$459,1+$A$422+Assumptions!$B$78)),IF($C$422=1,$Z$422&gt;=INDEX($Z$396:$Z$459,1+$A$422-Assumptions!$B$79),$Z$422&gt;INDEX($Z$396:$Z$459,1+$A$422+Assumptions!$B$79)),IF($D$422=1,$AA$422&gt;=INDEX($AA$396:$AA$459,1+$A$422-Assumptions!$B$80),$AA$422&gt;INDEX($AA$396:$AA$459,1+$A$422+Assumptions!$B$80)),IF($E$422=1,$AB$422&gt;=INDEX($AB$396:$AB$459,1+$A$422-Assumptions!$B$81),$AB$422&gt;INDEX($AB$396:$AB$459,1+$A$422+Assumptions!$B$81)),IF($F$422=1,$AC$422&gt;=INDEX($AC$396:$AC$459,1+$A$422-Assumptions!$B$82),$AC$422&gt;INDEX($AC$396:$AC$459,1+$A$422+Assumptions!$B$82)),IF($G$422=1,$AD$422&gt;=INDEX($AD$396:$AD$459,1+$A$422-Assumptions!$B$83),$AD$422&gt;INDEX($AD$396:$AD$459,1+$A$422+Assumptions!$B$83))),1,0)</f>
        <v>0</v>
      </c>
      <c r="AK422" s="16"/>
      <c r="AL422" s="16"/>
    </row>
    <row r="423" customFormat="false" ht="23.85" hidden="true" customHeight="false" outlineLevel="0" collapsed="false">
      <c r="A423" s="6" t="n">
        <f aca="false">ROW()-ROW($A$396)+Assumptions!$B$4</f>
        <v>27</v>
      </c>
      <c r="B423" s="18" t="n">
        <f aca="false">MOD(QUOTIENT($A$423,Assumptions!$B$78),2)</f>
        <v>0</v>
      </c>
      <c r="C423" s="18" t="n">
        <f aca="false">MOD(QUOTIENT($A$423,Assumptions!$B$79),2)</f>
        <v>1</v>
      </c>
      <c r="D423" s="18" t="n">
        <f aca="false">MOD(QUOTIENT($A$423,Assumptions!$B$80),2)</f>
        <v>1</v>
      </c>
      <c r="E423" s="18" t="n">
        <f aca="false">MOD(QUOTIENT($A$423,Assumptions!$B$81),2)</f>
        <v>0</v>
      </c>
      <c r="F423" s="18" t="n">
        <f aca="false">MOD(QUOTIENT($A$423,Assumptions!$B$82),2)</f>
        <v>1</v>
      </c>
      <c r="G423" s="18" t="n">
        <f aca="false">MOD(QUOTIENT($A$423,Assumptions!$B$83),2)</f>
        <v>1</v>
      </c>
      <c r="H423" s="18" t="n">
        <f aca="false">IF($B$423=1,MIN(Assumptions!$B$66,MAX(Assumptions!$B$4,Assumptions!$B$25-(Assumptions!$B$4))),Assumptions!$B$4)</f>
        <v>0</v>
      </c>
      <c r="I423" s="18" t="n">
        <f aca="false">IF($C$423=1,MIN(Assumptions!$B$61,MAX(Assumptions!$B$4,Assumptions!$B$25-($H$423))),Assumptions!$B$4)</f>
        <v>100000000</v>
      </c>
      <c r="J423" s="18" t="n">
        <f aca="false">IF($D$423=1,MIN(Assumptions!$B$56,MAX(Assumptions!$B$4,Assumptions!$B$25-($H$423+$I$423))),Assumptions!$B$4)</f>
        <v>60000000</v>
      </c>
      <c r="K423" s="18" t="n">
        <f aca="false">IF($E$423=1,MIN(Assumptions!$B$51,MAX(Assumptions!$B$4,Assumptions!$B$25-($H$423+$I$423+$J$423))),Assumptions!$B$4)</f>
        <v>0</v>
      </c>
      <c r="L423" s="18" t="n">
        <f aca="false">IF($F$423=1,MIN(Assumptions!$B$46,MAX(Assumptions!$B$4,Assumptions!$B$25-($H$423+$I$423+$J$423+$K$423))),Assumptions!$B$4)</f>
        <v>15000000</v>
      </c>
      <c r="M423" s="18" t="n">
        <f aca="false">IF($G$423=1,MIN(Assumptions!$B$41,MAX(Assumptions!$B$4,Assumptions!$B$25-($H$423+$I$423+$J$423+$K$423+$L$423))),Assumptions!$B$4)</f>
        <v>5000000</v>
      </c>
      <c r="N423" s="18" t="n">
        <f aca="false">MAX(Assumptions!$B$4,Assumptions!$B$25-($H$423+$I$423+$J$423+$K$423+$L$423+$M$423))</f>
        <v>1020000000</v>
      </c>
      <c r="O423" s="18" t="n">
        <f aca="false">$J$112+$O$112+Assumptions!$B$20+IF($B$423=0,$AI$112,Assumptions!$B$4)+IF($C$423=0,$AF$112,Assumptions!$B$4)+IF($D$423=0,$AC$112,Assumptions!$B$4)+IF($E$423=0,$Z$112,Assumptions!$B$4)+IF($F$423=0,$W$112,Assumptions!$B$4)+IF($G$423=0,$T$112,Assumptions!$B$4)</f>
        <v>18413833.1063222</v>
      </c>
      <c r="P423" s="18" t="n">
        <f aca="false">IF(($N$423+Assumptions!$B$14*Assumptions!$B$13)&gt;($C$7*Assumptions!$B$7/Assumptions!$B$11),($C$7*Assumptions!$B$7/Assumptions!$B$11)*($O$423+Assumptions!$B$14)/($N$423+Assumptions!$B$14*Assumptions!$B$13-($C$7*Assumptions!$B$7/Assumptions!$B$11)),NA())</f>
        <v>2780786.67341681</v>
      </c>
      <c r="Q423" s="18" t="n">
        <f aca="false">IFERROR(($N$423+Assumptions!$B$14*Assumptions!$B$13)/($O$423+Assumptions!$B$14+$P$423),NA())</f>
        <v>43.1532562879243</v>
      </c>
      <c r="R423" s="18" t="n">
        <f aca="false">AND(ISNUMBER($P$423),$P$423&gt;Assumptions!$B$4,$Q$423&gt;Assumptions!$B$13)</f>
        <v>1</v>
      </c>
      <c r="S423" s="18" t="n">
        <f aca="false">IF($N$423&gt;($C$7*Assumptions!$B$7/Assumptions!$B$11),($C$7*Assumptions!$B$7/Assumptions!$B$11)*$O$423/($N$423-($C$7*Assumptions!$B$7/Assumptions!$B$11)),NA())</f>
        <v>2455177.74750963</v>
      </c>
      <c r="T423" s="18" t="n">
        <f aca="false">IFERROR($N$423/($O$423+$S$423),NA())</f>
        <v>48.8762983135213</v>
      </c>
      <c r="U423" s="18" t="n">
        <f aca="false">AND(ISNUMBER($S$423),$S$423&gt;Assumptions!$B$4,$T$423&lt;=Assumptions!$B$13)</f>
        <v>0</v>
      </c>
      <c r="V423" s="18" t="n">
        <f aca="false">IF($R$423,$P$423,IF($U$423,$S$423,NA()))</f>
        <v>2780786.67341681</v>
      </c>
      <c r="W423" s="18" t="n">
        <f aca="false">IF($R$423,$Q$423,IF($U$423,$T$423,NA()))</f>
        <v>43.1532562879243</v>
      </c>
      <c r="X423" s="18" t="n">
        <f aca="false">$R$423</f>
        <v>1</v>
      </c>
      <c r="Y423" s="18" t="n">
        <f aca="false">IF($B$423=1,$H$423,$AI$112*$W$423)</f>
        <v>264672741.823712</v>
      </c>
      <c r="Z423" s="18" t="n">
        <f aca="false">IF($C$423=1,$I$423,$AF$112*$W$423)</f>
        <v>100000000</v>
      </c>
      <c r="AA423" s="18" t="n">
        <f aca="false">IF($D$423=1,$J$423,$AC$112*$W$423)</f>
        <v>60000000</v>
      </c>
      <c r="AB423" s="18" t="n">
        <f aca="false">IF($E$423=1,$K$423,$Z$112*$W$423)</f>
        <v>129459768.863773</v>
      </c>
      <c r="AC423" s="18" t="n">
        <f aca="false">IF($F$423=1,$L$423,$W$112*$W$423)</f>
        <v>15000000</v>
      </c>
      <c r="AD423" s="18" t="n">
        <f aca="false">IF($G$423=1,$M$423,$T$112*$W$423)</f>
        <v>5000000</v>
      </c>
      <c r="AE423" s="18" t="n">
        <f aca="false">($C$7*Assumptions!$B$7/Assumptions!$B$11)</f>
        <v>120000000</v>
      </c>
      <c r="AF423" s="18" t="n">
        <f aca="false">($J$112+$O$112)*$W$423</f>
        <v>12105042.0013856</v>
      </c>
      <c r="AG423" s="18" t="n">
        <f aca="false">Assumptions!$B$20*$W$423</f>
        <v>388379306.591319</v>
      </c>
      <c r="AH423" s="18" t="n">
        <f aca="false">IF($R$423,Assumptions!$B$14*($W$423-Assumptions!$B$13),Assumptions!$B$4)</f>
        <v>105383140.719811</v>
      </c>
      <c r="AI423" s="18" t="n">
        <f aca="false">$Y$423+$Z$423+$AA$423+$AB$423+$AC$423+$AD$423+$AE$423+$AF$423+$AG$423+$AH$423</f>
        <v>1200000000</v>
      </c>
      <c r="AJ423" s="18" t="n">
        <f aca="false">IF(AND(ISNUMBER($V$423),($C$7*Assumptions!$B$7/Assumptions!$B$11)&gt;=Assumptions!$B$67,IF($B$423=1,$Y$423&gt;=INDEX($Y$396:$Y$459,1+$A$423-Assumptions!$B$78),$Y$423&gt;INDEX($Y$396:$Y$459,1+$A$423+Assumptions!$B$78)),IF($C$423=1,$Z$423&gt;=INDEX($Z$396:$Z$459,1+$A$423-Assumptions!$B$79),$Z$423&gt;INDEX($Z$396:$Z$459,1+$A$423+Assumptions!$B$79)),IF($D$423=1,$AA$423&gt;=INDEX($AA$396:$AA$459,1+$A$423-Assumptions!$B$80),$AA$423&gt;INDEX($AA$396:$AA$459,1+$A$423+Assumptions!$B$80)),IF($E$423=1,$AB$423&gt;=INDEX($AB$396:$AB$459,1+$A$423-Assumptions!$B$81),$AB$423&gt;INDEX($AB$396:$AB$459,1+$A$423+Assumptions!$B$81)),IF($F$423=1,$AC$423&gt;=INDEX($AC$396:$AC$459,1+$A$423-Assumptions!$B$82),$AC$423&gt;INDEX($AC$396:$AC$459,1+$A$423+Assumptions!$B$82)),IF($G$423=1,$AD$423&gt;=INDEX($AD$396:$AD$459,1+$A$423-Assumptions!$B$83),$AD$423&gt;INDEX($AD$396:$AD$459,1+$A$423+Assumptions!$B$83))),1,0)</f>
        <v>0</v>
      </c>
      <c r="AK423" s="16"/>
      <c r="AL423" s="16"/>
    </row>
    <row r="424" customFormat="false" ht="23.85" hidden="true" customHeight="false" outlineLevel="0" collapsed="false">
      <c r="A424" s="6" t="n">
        <f aca="false">ROW()-ROW($A$396)+Assumptions!$B$4</f>
        <v>28</v>
      </c>
      <c r="B424" s="18" t="n">
        <f aca="false">MOD(QUOTIENT($A$424,Assumptions!$B$78),2)</f>
        <v>0</v>
      </c>
      <c r="C424" s="18" t="n">
        <f aca="false">MOD(QUOTIENT($A$424,Assumptions!$B$79),2)</f>
        <v>1</v>
      </c>
      <c r="D424" s="18" t="n">
        <f aca="false">MOD(QUOTIENT($A$424,Assumptions!$B$80),2)</f>
        <v>1</v>
      </c>
      <c r="E424" s="18" t="n">
        <f aca="false">MOD(QUOTIENT($A$424,Assumptions!$B$81),2)</f>
        <v>1</v>
      </c>
      <c r="F424" s="18" t="n">
        <f aca="false">MOD(QUOTIENT($A$424,Assumptions!$B$82),2)</f>
        <v>0</v>
      </c>
      <c r="G424" s="18" t="n">
        <f aca="false">MOD(QUOTIENT($A$424,Assumptions!$B$83),2)</f>
        <v>0</v>
      </c>
      <c r="H424" s="18" t="n">
        <f aca="false">IF($B$424=1,MIN(Assumptions!$B$66,MAX(Assumptions!$B$4,Assumptions!$B$25-(Assumptions!$B$4))),Assumptions!$B$4)</f>
        <v>0</v>
      </c>
      <c r="I424" s="18" t="n">
        <f aca="false">IF($C$424=1,MIN(Assumptions!$B$61,MAX(Assumptions!$B$4,Assumptions!$B$25-($H$424))),Assumptions!$B$4)</f>
        <v>100000000</v>
      </c>
      <c r="J424" s="18" t="n">
        <f aca="false">IF($D$424=1,MIN(Assumptions!$B$56,MAX(Assumptions!$B$4,Assumptions!$B$25-($H$424+$I$424))),Assumptions!$B$4)</f>
        <v>60000000</v>
      </c>
      <c r="K424" s="18" t="n">
        <f aca="false">IF($E$424=1,MIN(Assumptions!$B$51,MAX(Assumptions!$B$4,Assumptions!$B$25-($H$424+$I$424+$J$424))),Assumptions!$B$4)</f>
        <v>30000000</v>
      </c>
      <c r="L424" s="18" t="n">
        <f aca="false">IF($F$424=1,MIN(Assumptions!$B$46,MAX(Assumptions!$B$4,Assumptions!$B$25-($H$424+$I$424+$J$424+$K$424))),Assumptions!$B$4)</f>
        <v>0</v>
      </c>
      <c r="M424" s="18" t="n">
        <f aca="false">IF($G$424=1,MIN(Assumptions!$B$41,MAX(Assumptions!$B$4,Assumptions!$B$25-($H$424+$I$424+$J$424+$K$424+$L$424))),Assumptions!$B$4)</f>
        <v>0</v>
      </c>
      <c r="N424" s="18" t="n">
        <f aca="false">MAX(Assumptions!$B$4,Assumptions!$B$25-($H$424+$I$424+$J$424+$K$424+$L$424+$M$424))</f>
        <v>1010000000</v>
      </c>
      <c r="O424" s="18" t="n">
        <f aca="false">$J$112+$O$112+Assumptions!$B$20+IF($B$424=0,$AI$112,Assumptions!$B$4)+IF($C$424=0,$AF$112,Assumptions!$B$4)+IF($D$424=0,$AC$112,Assumptions!$B$4)+IF($E$424=0,$Z$112,Assumptions!$B$4)+IF($F$424=0,$W$112,Assumptions!$B$4)+IF($G$424=0,$T$112,Assumptions!$B$4)</f>
        <v>25413833.1063222</v>
      </c>
      <c r="P424" s="18" t="n">
        <f aca="false">IF(($N$424+Assumptions!$B$14*Assumptions!$B$13)&gt;($C$7*Assumptions!$B$7/Assumptions!$B$11),($C$7*Assumptions!$B$7/Assumptions!$B$11)*($O$424+Assumptions!$B$14)/($N$424+Assumptions!$B$14*Assumptions!$B$13-($C$7*Assumptions!$B$7/Assumptions!$B$11)),NA())</f>
        <v>3753120.41765677</v>
      </c>
      <c r="Q424" s="18" t="n">
        <f aca="false">IFERROR(($N$424+Assumptions!$B$14*Assumptions!$B$13)/($O$424+Assumptions!$B$14+$P$424),NA())</f>
        <v>31.9733945746726</v>
      </c>
      <c r="R424" s="18" t="n">
        <f aca="false">AND(ISNUMBER($P$424),$P$424&gt;Assumptions!$B$4,$Q$424&gt;Assumptions!$B$13)</f>
        <v>1</v>
      </c>
      <c r="S424" s="18" t="n">
        <f aca="false">IF($N$424&gt;($C$7*Assumptions!$B$7/Assumptions!$B$11),($C$7*Assumptions!$B$7/Assumptions!$B$11)*$O$424/($N$424-($C$7*Assumptions!$B$7/Assumptions!$B$11)),NA())</f>
        <v>3426584.23905468</v>
      </c>
      <c r="T424" s="18" t="n">
        <f aca="false">IFERROR($N$424/($O$424+$S$424),NA())</f>
        <v>35.0202976574436</v>
      </c>
      <c r="U424" s="18" t="n">
        <f aca="false">AND(ISNUMBER($S$424),$S$424&gt;Assumptions!$B$4,$T$424&lt;=Assumptions!$B$13)</f>
        <v>0</v>
      </c>
      <c r="V424" s="18" t="n">
        <f aca="false">IF($R$424,$P$424,IF($U$424,$S$424,NA()))</f>
        <v>3753120.41765677</v>
      </c>
      <c r="W424" s="18" t="n">
        <f aca="false">IF($R$424,$Q$424,IF($U$424,$T$424,NA()))</f>
        <v>31.9733945746726</v>
      </c>
      <c r="X424" s="18" t="n">
        <f aca="false">$R$424</f>
        <v>1</v>
      </c>
      <c r="Y424" s="18" t="n">
        <f aca="false">IF($B$424=1,$H$424,$AI$112*$W$424)</f>
        <v>196103069.280036</v>
      </c>
      <c r="Z424" s="18" t="n">
        <f aca="false">IF($C$424=1,$I$424,$AF$112*$W$424)</f>
        <v>100000000</v>
      </c>
      <c r="AA424" s="18" t="n">
        <f aca="false">IF($D$424=1,$J$424,$AC$112*$W$424)</f>
        <v>60000000</v>
      </c>
      <c r="AB424" s="18" t="n">
        <f aca="false">IF($E$424=1,$K$424,$Z$112*$W$424)</f>
        <v>30000000</v>
      </c>
      <c r="AC424" s="18" t="n">
        <f aca="false">IF($F$424=1,$L$424,$W$112*$W$424)</f>
        <v>159866972.873363</v>
      </c>
      <c r="AD424" s="18" t="n">
        <f aca="false">IF($G$424=1,$M$424,$T$112*$W$424)</f>
        <v>159866972.873363</v>
      </c>
      <c r="AE424" s="18" t="n">
        <f aca="false">($C$7*Assumptions!$B$7/Assumptions!$B$11)</f>
        <v>120000000</v>
      </c>
      <c r="AF424" s="18" t="n">
        <f aca="false">($J$112+$O$112)*$W$424</f>
        <v>8968947.36450269</v>
      </c>
      <c r="AG424" s="18" t="n">
        <f aca="false">Assumptions!$B$20*$W$424</f>
        <v>287760551.172053</v>
      </c>
      <c r="AH424" s="18" t="n">
        <f aca="false">IF($R$424,Assumptions!$B$14*($W$424-Assumptions!$B$13),Assumptions!$B$4)</f>
        <v>77433486.4366815</v>
      </c>
      <c r="AI424" s="18" t="n">
        <f aca="false">$Y$424+$Z$424+$AA$424+$AB$424+$AC$424+$AD$424+$AE$424+$AF$424+$AG$424+$AH$424</f>
        <v>1200000000</v>
      </c>
      <c r="AJ424" s="18" t="n">
        <f aca="false">IF(AND(ISNUMBER($V$424),($C$7*Assumptions!$B$7/Assumptions!$B$11)&gt;=Assumptions!$B$67,IF($B$424=1,$Y$424&gt;=INDEX($Y$396:$Y$459,1+$A$424-Assumptions!$B$78),$Y$424&gt;INDEX($Y$396:$Y$459,1+$A$424+Assumptions!$B$78)),IF($C$424=1,$Z$424&gt;=INDEX($Z$396:$Z$459,1+$A$424-Assumptions!$B$79),$Z$424&gt;INDEX($Z$396:$Z$459,1+$A$424+Assumptions!$B$79)),IF($D$424=1,$AA$424&gt;=INDEX($AA$396:$AA$459,1+$A$424-Assumptions!$B$80),$AA$424&gt;INDEX($AA$396:$AA$459,1+$A$424+Assumptions!$B$80)),IF($E$424=1,$AB$424&gt;=INDEX($AB$396:$AB$459,1+$A$424-Assumptions!$B$81),$AB$424&gt;INDEX($AB$396:$AB$459,1+$A$424+Assumptions!$B$81)),IF($F$424=1,$AC$424&gt;=INDEX($AC$396:$AC$459,1+$A$424-Assumptions!$B$82),$AC$424&gt;INDEX($AC$396:$AC$459,1+$A$424+Assumptions!$B$82)),IF($G$424=1,$AD$424&gt;=INDEX($AD$396:$AD$459,1+$A$424-Assumptions!$B$83),$AD$424&gt;INDEX($AD$396:$AD$459,1+$A$424+Assumptions!$B$83))),1,0)</f>
        <v>0</v>
      </c>
      <c r="AK424" s="16"/>
      <c r="AL424" s="16"/>
    </row>
    <row r="425" customFormat="false" ht="23.85" hidden="true" customHeight="false" outlineLevel="0" collapsed="false">
      <c r="A425" s="6" t="n">
        <f aca="false">ROW()-ROW($A$396)+Assumptions!$B$4</f>
        <v>29</v>
      </c>
      <c r="B425" s="18" t="n">
        <f aca="false">MOD(QUOTIENT($A$425,Assumptions!$B$78),2)</f>
        <v>0</v>
      </c>
      <c r="C425" s="18" t="n">
        <f aca="false">MOD(QUOTIENT($A$425,Assumptions!$B$79),2)</f>
        <v>1</v>
      </c>
      <c r="D425" s="18" t="n">
        <f aca="false">MOD(QUOTIENT($A$425,Assumptions!$B$80),2)</f>
        <v>1</v>
      </c>
      <c r="E425" s="18" t="n">
        <f aca="false">MOD(QUOTIENT($A$425,Assumptions!$B$81),2)</f>
        <v>1</v>
      </c>
      <c r="F425" s="18" t="n">
        <f aca="false">MOD(QUOTIENT($A$425,Assumptions!$B$82),2)</f>
        <v>0</v>
      </c>
      <c r="G425" s="18" t="n">
        <f aca="false">MOD(QUOTIENT($A$425,Assumptions!$B$83),2)</f>
        <v>1</v>
      </c>
      <c r="H425" s="18" t="n">
        <f aca="false">IF($B$425=1,MIN(Assumptions!$B$66,MAX(Assumptions!$B$4,Assumptions!$B$25-(Assumptions!$B$4))),Assumptions!$B$4)</f>
        <v>0</v>
      </c>
      <c r="I425" s="18" t="n">
        <f aca="false">IF($C$425=1,MIN(Assumptions!$B$61,MAX(Assumptions!$B$4,Assumptions!$B$25-($H$425))),Assumptions!$B$4)</f>
        <v>100000000</v>
      </c>
      <c r="J425" s="18" t="n">
        <f aca="false">IF($D$425=1,MIN(Assumptions!$B$56,MAX(Assumptions!$B$4,Assumptions!$B$25-($H$425+$I$425))),Assumptions!$B$4)</f>
        <v>60000000</v>
      </c>
      <c r="K425" s="18" t="n">
        <f aca="false">IF($E$425=1,MIN(Assumptions!$B$51,MAX(Assumptions!$B$4,Assumptions!$B$25-($H$425+$I$425+$J$425))),Assumptions!$B$4)</f>
        <v>30000000</v>
      </c>
      <c r="L425" s="18" t="n">
        <f aca="false">IF($F$425=1,MIN(Assumptions!$B$46,MAX(Assumptions!$B$4,Assumptions!$B$25-($H$425+$I$425+$J$425+$K$425))),Assumptions!$B$4)</f>
        <v>0</v>
      </c>
      <c r="M425" s="18" t="n">
        <f aca="false">IF($G$425=1,MIN(Assumptions!$B$41,MAX(Assumptions!$B$4,Assumptions!$B$25-($H$425+$I$425+$J$425+$K$425+$L$425))),Assumptions!$B$4)</f>
        <v>5000000</v>
      </c>
      <c r="N425" s="18" t="n">
        <f aca="false">MAX(Assumptions!$B$4,Assumptions!$B$25-($H$425+$I$425+$J$425+$K$425+$L$425+$M$425))</f>
        <v>1005000000</v>
      </c>
      <c r="O425" s="18" t="n">
        <f aca="false">$J$112+$O$112+Assumptions!$B$20+IF($B$425=0,$AI$112,Assumptions!$B$4)+IF($C$425=0,$AF$112,Assumptions!$B$4)+IF($D$425=0,$AC$112,Assumptions!$B$4)+IF($E$425=0,$Z$112,Assumptions!$B$4)+IF($F$425=0,$W$112,Assumptions!$B$4)+IF($G$425=0,$T$112,Assumptions!$B$4)</f>
        <v>20413833.1063222</v>
      </c>
      <c r="P425" s="18" t="n">
        <f aca="false">IF(($N$425+Assumptions!$B$14*Assumptions!$B$13)&gt;($C$7*Assumptions!$B$7/Assumptions!$B$11),($C$7*Assumptions!$B$7/Assumptions!$B$11)*($O$425+Assumptions!$B$14)/($N$425+Assumptions!$B$14*Assumptions!$B$13-($C$7*Assumptions!$B$7/Assumptions!$B$11)),NA())</f>
        <v>3098208.42000977</v>
      </c>
      <c r="Q425" s="18" t="n">
        <f aca="false">IFERROR(($N$425+Assumptions!$B$14*Assumptions!$B$13)/($O$425+Assumptions!$B$14+$P$425),NA())</f>
        <v>38.7320618022275</v>
      </c>
      <c r="R425" s="18" t="n">
        <f aca="false">AND(ISNUMBER($P$425),$P$425&gt;Assumptions!$B$4,$Q$425&gt;Assumptions!$B$13)</f>
        <v>1</v>
      </c>
      <c r="S425" s="18" t="n">
        <f aca="false">IF($N$425&gt;($C$7*Assumptions!$B$7/Assumptions!$B$11),($C$7*Assumptions!$B$7/Assumptions!$B$11)*$O$425/($N$425-($C$7*Assumptions!$B$7/Assumptions!$B$11)),NA())</f>
        <v>2767977.37034878</v>
      </c>
      <c r="T425" s="18" t="n">
        <f aca="false">IFERROR($N$425/($O$425+$S$425),NA())</f>
        <v>43.3529555860782</v>
      </c>
      <c r="U425" s="18" t="n">
        <f aca="false">AND(ISNUMBER($S$425),$S$425&gt;Assumptions!$B$4,$T$425&lt;=Assumptions!$B$13)</f>
        <v>0</v>
      </c>
      <c r="V425" s="18" t="n">
        <f aca="false">IF($R$425,$P$425,IF($U$425,$S$425,NA()))</f>
        <v>3098208.42000977</v>
      </c>
      <c r="W425" s="18" t="n">
        <f aca="false">IF($R$425,$Q$425,IF($U$425,$T$425,NA()))</f>
        <v>38.7320618022275</v>
      </c>
      <c r="X425" s="18" t="n">
        <f aca="false">$R$425</f>
        <v>1</v>
      </c>
      <c r="Y425" s="18" t="n">
        <f aca="false">IF($B$425=1,$H$425,$AI$112*$W$425)</f>
        <v>237556140.034551</v>
      </c>
      <c r="Z425" s="18" t="n">
        <f aca="false">IF($C$425=1,$I$425,$AF$112*$W$425)</f>
        <v>100000000</v>
      </c>
      <c r="AA425" s="18" t="n">
        <f aca="false">IF($D$425=1,$J$425,$AC$112*$W$425)</f>
        <v>60000000</v>
      </c>
      <c r="AB425" s="18" t="n">
        <f aca="false">IF($E$425=1,$K$425,$Z$112*$W$425)</f>
        <v>30000000</v>
      </c>
      <c r="AC425" s="18" t="n">
        <f aca="false">IF($F$425=1,$L$425,$W$112*$W$425)</f>
        <v>193660309.011138</v>
      </c>
      <c r="AD425" s="18" t="n">
        <f aca="false">IF($G$425=1,$M$425,$T$112*$W$425)</f>
        <v>5000000</v>
      </c>
      <c r="AE425" s="18" t="n">
        <f aca="false">($C$7*Assumptions!$B$7/Assumptions!$B$11)</f>
        <v>120000000</v>
      </c>
      <c r="AF425" s="18" t="n">
        <f aca="false">($J$112+$O$112)*$W$425</f>
        <v>10864840.2286951</v>
      </c>
      <c r="AG425" s="18" t="n">
        <f aca="false">Assumptions!$B$20*$W$425</f>
        <v>348588556.220048</v>
      </c>
      <c r="AH425" s="18" t="n">
        <f aca="false">IF($R$425,Assumptions!$B$14*($W$425-Assumptions!$B$13),Assumptions!$B$4)</f>
        <v>94330154.5055688</v>
      </c>
      <c r="AI425" s="18" t="n">
        <f aca="false">$Y$425+$Z$425+$AA$425+$AB$425+$AC$425+$AD$425+$AE$425+$AF$425+$AG$425+$AH$425</f>
        <v>1200000000</v>
      </c>
      <c r="AJ425" s="18" t="n">
        <f aca="false">IF(AND(ISNUMBER($V$425),($C$7*Assumptions!$B$7/Assumptions!$B$11)&gt;=Assumptions!$B$67,IF($B$425=1,$Y$425&gt;=INDEX($Y$396:$Y$459,1+$A$425-Assumptions!$B$78),$Y$425&gt;INDEX($Y$396:$Y$459,1+$A$425+Assumptions!$B$78)),IF($C$425=1,$Z$425&gt;=INDEX($Z$396:$Z$459,1+$A$425-Assumptions!$B$79),$Z$425&gt;INDEX($Z$396:$Z$459,1+$A$425+Assumptions!$B$79)),IF($D$425=1,$AA$425&gt;=INDEX($AA$396:$AA$459,1+$A$425-Assumptions!$B$80),$AA$425&gt;INDEX($AA$396:$AA$459,1+$A$425+Assumptions!$B$80)),IF($E$425=1,$AB$425&gt;=INDEX($AB$396:$AB$459,1+$A$425-Assumptions!$B$81),$AB$425&gt;INDEX($AB$396:$AB$459,1+$A$425+Assumptions!$B$81)),IF($F$425=1,$AC$425&gt;=INDEX($AC$396:$AC$459,1+$A$425-Assumptions!$B$82),$AC$425&gt;INDEX($AC$396:$AC$459,1+$A$425+Assumptions!$B$82)),IF($G$425=1,$AD$425&gt;=INDEX($AD$396:$AD$459,1+$A$425-Assumptions!$B$83),$AD$425&gt;INDEX($AD$396:$AD$459,1+$A$425+Assumptions!$B$83))),1,0)</f>
        <v>0</v>
      </c>
      <c r="AK425" s="16"/>
      <c r="AL425" s="16"/>
    </row>
    <row r="426" customFormat="false" ht="23.85" hidden="true" customHeight="false" outlineLevel="0" collapsed="false">
      <c r="A426" s="6" t="n">
        <f aca="false">ROW()-ROW($A$396)+Assumptions!$B$4</f>
        <v>30</v>
      </c>
      <c r="B426" s="18" t="n">
        <f aca="false">MOD(QUOTIENT($A$426,Assumptions!$B$78),2)</f>
        <v>0</v>
      </c>
      <c r="C426" s="18" t="n">
        <f aca="false">MOD(QUOTIENT($A$426,Assumptions!$B$79),2)</f>
        <v>1</v>
      </c>
      <c r="D426" s="18" t="n">
        <f aca="false">MOD(QUOTIENT($A$426,Assumptions!$B$80),2)</f>
        <v>1</v>
      </c>
      <c r="E426" s="18" t="n">
        <f aca="false">MOD(QUOTIENT($A$426,Assumptions!$B$81),2)</f>
        <v>1</v>
      </c>
      <c r="F426" s="18" t="n">
        <f aca="false">MOD(QUOTIENT($A$426,Assumptions!$B$82),2)</f>
        <v>1</v>
      </c>
      <c r="G426" s="18" t="n">
        <f aca="false">MOD(QUOTIENT($A$426,Assumptions!$B$83),2)</f>
        <v>0</v>
      </c>
      <c r="H426" s="18" t="n">
        <f aca="false">IF($B$426=1,MIN(Assumptions!$B$66,MAX(Assumptions!$B$4,Assumptions!$B$25-(Assumptions!$B$4))),Assumptions!$B$4)</f>
        <v>0</v>
      </c>
      <c r="I426" s="18" t="n">
        <f aca="false">IF($C$426=1,MIN(Assumptions!$B$61,MAX(Assumptions!$B$4,Assumptions!$B$25-($H$426))),Assumptions!$B$4)</f>
        <v>100000000</v>
      </c>
      <c r="J426" s="18" t="n">
        <f aca="false">IF($D$426=1,MIN(Assumptions!$B$56,MAX(Assumptions!$B$4,Assumptions!$B$25-($H$426+$I$426))),Assumptions!$B$4)</f>
        <v>60000000</v>
      </c>
      <c r="K426" s="18" t="n">
        <f aca="false">IF($E$426=1,MIN(Assumptions!$B$51,MAX(Assumptions!$B$4,Assumptions!$B$25-($H$426+$I$426+$J$426))),Assumptions!$B$4)</f>
        <v>30000000</v>
      </c>
      <c r="L426" s="18" t="n">
        <f aca="false">IF($F$426=1,MIN(Assumptions!$B$46,MAX(Assumptions!$B$4,Assumptions!$B$25-($H$426+$I$426+$J$426+$K$426))),Assumptions!$B$4)</f>
        <v>15000000</v>
      </c>
      <c r="M426" s="18" t="n">
        <f aca="false">IF($G$426=1,MIN(Assumptions!$B$41,MAX(Assumptions!$B$4,Assumptions!$B$25-($H$426+$I$426+$J$426+$K$426+$L$426))),Assumptions!$B$4)</f>
        <v>0</v>
      </c>
      <c r="N426" s="18" t="n">
        <f aca="false">MAX(Assumptions!$B$4,Assumptions!$B$25-($H$426+$I$426+$J$426+$K$426+$L$426+$M$426))</f>
        <v>995000000</v>
      </c>
      <c r="O426" s="18" t="n">
        <f aca="false">$J$112+$O$112+Assumptions!$B$20+IF($B$426=0,$AI$112,Assumptions!$B$4)+IF($C$426=0,$AF$112,Assumptions!$B$4)+IF($D$426=0,$AC$112,Assumptions!$B$4)+IF($E$426=0,$Z$112,Assumptions!$B$4)+IF($F$426=0,$W$112,Assumptions!$B$4)+IF($G$426=0,$T$112,Assumptions!$B$4)</f>
        <v>20413833.1063222</v>
      </c>
      <c r="P426" s="18" t="n">
        <f aca="false">IF(($N$426+Assumptions!$B$14*Assumptions!$B$13)&gt;($C$7*Assumptions!$B$7/Assumptions!$B$11),($C$7*Assumptions!$B$7/Assumptions!$B$11)*($O$426+Assumptions!$B$14)/($N$426+Assumptions!$B$14*Assumptions!$B$13-($C$7*Assumptions!$B$7/Assumptions!$B$11)),NA())</f>
        <v>3133515.63847142</v>
      </c>
      <c r="Q426" s="18" t="n">
        <f aca="false">IFERROR(($N$426+Assumptions!$B$14*Assumptions!$B$13)/($O$426+Assumptions!$B$14+$P$426),NA())</f>
        <v>38.295644204456</v>
      </c>
      <c r="R426" s="18" t="n">
        <f aca="false">AND(ISNUMBER($P$426),$P$426&gt;Assumptions!$B$4,$Q$426&gt;Assumptions!$B$13)</f>
        <v>1</v>
      </c>
      <c r="S426" s="18" t="n">
        <f aca="false">IF($N$426&gt;($C$7*Assumptions!$B$7/Assumptions!$B$11),($C$7*Assumptions!$B$7/Assumptions!$B$11)*$O$426/($N$426-($C$7*Assumptions!$B$7/Assumptions!$B$11)),NA())</f>
        <v>2799611.39743848</v>
      </c>
      <c r="T426" s="18" t="n">
        <f aca="false">IFERROR($N$426/($O$426+$S$426),NA())</f>
        <v>42.8630916811507</v>
      </c>
      <c r="U426" s="18" t="n">
        <f aca="false">AND(ISNUMBER($S$426),$S$426&gt;Assumptions!$B$4,$T$426&lt;=Assumptions!$B$13)</f>
        <v>0</v>
      </c>
      <c r="V426" s="18" t="n">
        <f aca="false">IF($R$426,$P$426,IF($U$426,$S$426,NA()))</f>
        <v>3133515.63847142</v>
      </c>
      <c r="W426" s="18" t="n">
        <f aca="false">IF($R$426,$Q$426,IF($U$426,$T$426,NA()))</f>
        <v>38.295644204456</v>
      </c>
      <c r="X426" s="18" t="n">
        <f aca="false">$R$426</f>
        <v>1</v>
      </c>
      <c r="Y426" s="18" t="n">
        <f aca="false">IF($B$426=1,$H$426,$AI$112*$W$426)</f>
        <v>234879451.132753</v>
      </c>
      <c r="Z426" s="18" t="n">
        <f aca="false">IF($C$426=1,$I$426,$AF$112*$W$426)</f>
        <v>100000000</v>
      </c>
      <c r="AA426" s="18" t="n">
        <f aca="false">IF($D$426=1,$J$426,$AC$112*$W$426)</f>
        <v>60000000</v>
      </c>
      <c r="AB426" s="18" t="n">
        <f aca="false">IF($E$426=1,$K$426,$Z$112*$W$426)</f>
        <v>30000000</v>
      </c>
      <c r="AC426" s="18" t="n">
        <f aca="false">IF($F$426=1,$L$426,$W$112*$W$426)</f>
        <v>15000000</v>
      </c>
      <c r="AD426" s="18" t="n">
        <f aca="false">IF($G$426=1,$M$426,$T$112*$W$426)</f>
        <v>191478221.02228</v>
      </c>
      <c r="AE426" s="18" t="n">
        <f aca="false">($C$7*Assumptions!$B$7/Assumptions!$B$11)</f>
        <v>120000000</v>
      </c>
      <c r="AF426" s="18" t="n">
        <f aca="false">($J$112+$O$112)*$W$426</f>
        <v>10742419.4937239</v>
      </c>
      <c r="AG426" s="18" t="n">
        <f aca="false">Assumptions!$B$20*$W$426</f>
        <v>344660797.840104</v>
      </c>
      <c r="AH426" s="18" t="n">
        <f aca="false">IF($R$426,Assumptions!$B$14*($W$426-Assumptions!$B$13),Assumptions!$B$4)</f>
        <v>93239110.5111399</v>
      </c>
      <c r="AI426" s="18" t="n">
        <f aca="false">$Y$426+$Z$426+$AA$426+$AB$426+$AC$426+$AD$426+$AE$426+$AF$426+$AG$426+$AH$426</f>
        <v>1200000000</v>
      </c>
      <c r="AJ426" s="18" t="n">
        <f aca="false">IF(AND(ISNUMBER($V$426),($C$7*Assumptions!$B$7/Assumptions!$B$11)&gt;=Assumptions!$B$67,IF($B$426=1,$Y$426&gt;=INDEX($Y$396:$Y$459,1+$A$426-Assumptions!$B$78),$Y$426&gt;INDEX($Y$396:$Y$459,1+$A$426+Assumptions!$B$78)),IF($C$426=1,$Z$426&gt;=INDEX($Z$396:$Z$459,1+$A$426-Assumptions!$B$79),$Z$426&gt;INDEX($Z$396:$Z$459,1+$A$426+Assumptions!$B$79)),IF($D$426=1,$AA$426&gt;=INDEX($AA$396:$AA$459,1+$A$426-Assumptions!$B$80),$AA$426&gt;INDEX($AA$396:$AA$459,1+$A$426+Assumptions!$B$80)),IF($E$426=1,$AB$426&gt;=INDEX($AB$396:$AB$459,1+$A$426-Assumptions!$B$81),$AB$426&gt;INDEX($AB$396:$AB$459,1+$A$426+Assumptions!$B$81)),IF($F$426=1,$AC$426&gt;=INDEX($AC$396:$AC$459,1+$A$426-Assumptions!$B$82),$AC$426&gt;INDEX($AC$396:$AC$459,1+$A$426+Assumptions!$B$82)),IF($G$426=1,$AD$426&gt;=INDEX($AD$396:$AD$459,1+$A$426-Assumptions!$B$83),$AD$426&gt;INDEX($AD$396:$AD$459,1+$A$426+Assumptions!$B$83))),1,0)</f>
        <v>0</v>
      </c>
      <c r="AK426" s="16"/>
      <c r="AL426" s="16"/>
    </row>
    <row r="427" customFormat="false" ht="23.85" hidden="true" customHeight="false" outlineLevel="0" collapsed="false">
      <c r="A427" s="6" t="n">
        <f aca="false">ROW()-ROW($A$396)+Assumptions!$B$4</f>
        <v>31</v>
      </c>
      <c r="B427" s="18" t="n">
        <f aca="false">MOD(QUOTIENT($A$427,Assumptions!$B$78),2)</f>
        <v>0</v>
      </c>
      <c r="C427" s="18" t="n">
        <f aca="false">MOD(QUOTIENT($A$427,Assumptions!$B$79),2)</f>
        <v>1</v>
      </c>
      <c r="D427" s="18" t="n">
        <f aca="false">MOD(QUOTIENT($A$427,Assumptions!$B$80),2)</f>
        <v>1</v>
      </c>
      <c r="E427" s="18" t="n">
        <f aca="false">MOD(QUOTIENT($A$427,Assumptions!$B$81),2)</f>
        <v>1</v>
      </c>
      <c r="F427" s="18" t="n">
        <f aca="false">MOD(QUOTIENT($A$427,Assumptions!$B$82),2)</f>
        <v>1</v>
      </c>
      <c r="G427" s="18" t="n">
        <f aca="false">MOD(QUOTIENT($A$427,Assumptions!$B$83),2)</f>
        <v>1</v>
      </c>
      <c r="H427" s="18" t="n">
        <f aca="false">IF($B$427=1,MIN(Assumptions!$B$66,MAX(Assumptions!$B$4,Assumptions!$B$25-(Assumptions!$B$4))),Assumptions!$B$4)</f>
        <v>0</v>
      </c>
      <c r="I427" s="18" t="n">
        <f aca="false">IF($C$427=1,MIN(Assumptions!$B$61,MAX(Assumptions!$B$4,Assumptions!$B$25-($H$427))),Assumptions!$B$4)</f>
        <v>100000000</v>
      </c>
      <c r="J427" s="18" t="n">
        <f aca="false">IF($D$427=1,MIN(Assumptions!$B$56,MAX(Assumptions!$B$4,Assumptions!$B$25-($H$427+$I$427))),Assumptions!$B$4)</f>
        <v>60000000</v>
      </c>
      <c r="K427" s="18" t="n">
        <f aca="false">IF($E$427=1,MIN(Assumptions!$B$51,MAX(Assumptions!$B$4,Assumptions!$B$25-($H$427+$I$427+$J$427))),Assumptions!$B$4)</f>
        <v>30000000</v>
      </c>
      <c r="L427" s="18" t="n">
        <f aca="false">IF($F$427=1,MIN(Assumptions!$B$46,MAX(Assumptions!$B$4,Assumptions!$B$25-($H$427+$I$427+$J$427+$K$427))),Assumptions!$B$4)</f>
        <v>15000000</v>
      </c>
      <c r="M427" s="18" t="n">
        <f aca="false">IF($G$427=1,MIN(Assumptions!$B$41,MAX(Assumptions!$B$4,Assumptions!$B$25-($H$427+$I$427+$J$427+$K$427+$L$427))),Assumptions!$B$4)</f>
        <v>5000000</v>
      </c>
      <c r="N427" s="18" t="n">
        <f aca="false">MAX(Assumptions!$B$4,Assumptions!$B$25-($H$427+$I$427+$J$427+$K$427+$L$427+$M$427))</f>
        <v>990000000</v>
      </c>
      <c r="O427" s="18" t="n">
        <f aca="false">$J$112+$O$112+Assumptions!$B$20+IF($B$427=0,$AI$112,Assumptions!$B$4)+IF($C$427=0,$AF$112,Assumptions!$B$4)+IF($D$427=0,$AC$112,Assumptions!$B$4)+IF($E$427=0,$Z$112,Assumptions!$B$4)+IF($F$427=0,$W$112,Assumptions!$B$4)+IF($G$427=0,$T$112,Assumptions!$B$4)</f>
        <v>15413833.1063222</v>
      </c>
      <c r="P427" s="18" t="n">
        <f aca="false">IF(($N$427+Assumptions!$B$14*Assumptions!$B$13)&gt;($C$7*Assumptions!$B$7/Assumptions!$B$11),($C$7*Assumptions!$B$7/Assumptions!$B$11)*($O$427+Assumptions!$B$14)/($N$427+Assumptions!$B$14*Assumptions!$B$13-($C$7*Assumptions!$B$7/Assumptions!$B$11)),NA())</f>
        <v>2463793.66505292</v>
      </c>
      <c r="Q427" s="18" t="n">
        <f aca="false">IFERROR(($N$427+Assumptions!$B$14*Assumptions!$B$13)/($O$427+Assumptions!$B$14+$P$427),NA())</f>
        <v>48.7053772814302</v>
      </c>
      <c r="R427" s="18" t="n">
        <f aca="false">AND(ISNUMBER($P$427),$P$427&gt;Assumptions!$B$4,$Q$427&gt;Assumptions!$B$13)</f>
        <v>1</v>
      </c>
      <c r="S427" s="18" t="n">
        <f aca="false">IF($N$427&gt;($C$7*Assumptions!$B$7/Assumptions!$B$11),($C$7*Assumptions!$B$7/Assumptions!$B$11)*$O$427/($N$427-($C$7*Assumptions!$B$7/Assumptions!$B$11)),NA())</f>
        <v>2126045.94569962</v>
      </c>
      <c r="T427" s="18" t="n">
        <f aca="false">IFERROR($N$427/($O$427+$S$427),NA())</f>
        <v>56.4428065361078</v>
      </c>
      <c r="U427" s="18" t="n">
        <f aca="false">AND(ISNUMBER($S$427),$S$427&gt;Assumptions!$B$4,$T$427&lt;=Assumptions!$B$13)</f>
        <v>0</v>
      </c>
      <c r="V427" s="18" t="n">
        <f aca="false">IF($R$427,$P$427,IF($U$427,$S$427,NA()))</f>
        <v>2463793.66505292</v>
      </c>
      <c r="W427" s="18" t="n">
        <f aca="false">IF($R$427,$Q$427,IF($U$427,$T$427,NA()))</f>
        <v>48.7053772814302</v>
      </c>
      <c r="X427" s="18" t="n">
        <f aca="false">$R$427</f>
        <v>1</v>
      </c>
      <c r="Y427" s="18" t="n">
        <f aca="false">IF($B$427=1,$H$427,$AI$112*$W$427)</f>
        <v>298725678.095393</v>
      </c>
      <c r="Z427" s="18" t="n">
        <f aca="false">IF($C$427=1,$I$427,$AF$112*$W$427)</f>
        <v>100000000</v>
      </c>
      <c r="AA427" s="18" t="n">
        <f aca="false">IF($D$427=1,$J$427,$AC$112*$W$427)</f>
        <v>60000000</v>
      </c>
      <c r="AB427" s="18" t="n">
        <f aca="false">IF($E$427=1,$K$427,$Z$112*$W$427)</f>
        <v>30000000</v>
      </c>
      <c r="AC427" s="18" t="n">
        <f aca="false">IF($F$427=1,$L$427,$W$112*$W$427)</f>
        <v>15000000</v>
      </c>
      <c r="AD427" s="18" t="n">
        <f aca="false">IF($G$427=1,$M$427,$T$112*$W$427)</f>
        <v>5000000</v>
      </c>
      <c r="AE427" s="18" t="n">
        <f aca="false">($C$7*Assumptions!$B$7/Assumptions!$B$11)</f>
        <v>120000000</v>
      </c>
      <c r="AF427" s="18" t="n">
        <f aca="false">($J$112+$O$112)*$W$427</f>
        <v>13662483.1681597</v>
      </c>
      <c r="AG427" s="18" t="n">
        <f aca="false">Assumptions!$B$20*$W$427</f>
        <v>438348395.532872</v>
      </c>
      <c r="AH427" s="18" t="n">
        <f aca="false">IF($R$427,Assumptions!$B$14*($W$427-Assumptions!$B$13),Assumptions!$B$4)</f>
        <v>119263443.203576</v>
      </c>
      <c r="AI427" s="18" t="n">
        <f aca="false">$Y$427+$Z$427+$AA$427+$AB$427+$AC$427+$AD$427+$AE$427+$AF$427+$AG$427+$AH$427</f>
        <v>1200000000</v>
      </c>
      <c r="AJ427" s="18" t="n">
        <f aca="false">IF(AND(ISNUMBER($V$427),($C$7*Assumptions!$B$7/Assumptions!$B$11)&gt;=Assumptions!$B$67,IF($B$427=1,$Y$427&gt;=INDEX($Y$396:$Y$459,1+$A$427-Assumptions!$B$78),$Y$427&gt;INDEX($Y$396:$Y$459,1+$A$427+Assumptions!$B$78)),IF($C$427=1,$Z$427&gt;=INDEX($Z$396:$Z$459,1+$A$427-Assumptions!$B$79),$Z$427&gt;INDEX($Z$396:$Z$459,1+$A$427+Assumptions!$B$79)),IF($D$427=1,$AA$427&gt;=INDEX($AA$396:$AA$459,1+$A$427-Assumptions!$B$80),$AA$427&gt;INDEX($AA$396:$AA$459,1+$A$427+Assumptions!$B$80)),IF($E$427=1,$AB$427&gt;=INDEX($AB$396:$AB$459,1+$A$427-Assumptions!$B$81),$AB$427&gt;INDEX($AB$396:$AB$459,1+$A$427+Assumptions!$B$81)),IF($F$427=1,$AC$427&gt;=INDEX($AC$396:$AC$459,1+$A$427-Assumptions!$B$82),$AC$427&gt;INDEX($AC$396:$AC$459,1+$A$427+Assumptions!$B$82)),IF($G$427=1,$AD$427&gt;=INDEX($AD$396:$AD$459,1+$A$427-Assumptions!$B$83),$AD$427&gt;INDEX($AD$396:$AD$459,1+$A$427+Assumptions!$B$83))),1,0)</f>
        <v>0</v>
      </c>
      <c r="AK427" s="16"/>
      <c r="AL427" s="16"/>
    </row>
    <row r="428" customFormat="false" ht="23.85" hidden="true" customHeight="false" outlineLevel="0" collapsed="false">
      <c r="A428" s="6" t="n">
        <f aca="false">ROW()-ROW($A$396)+Assumptions!$B$4</f>
        <v>32</v>
      </c>
      <c r="B428" s="18" t="n">
        <f aca="false">MOD(QUOTIENT($A$428,Assumptions!$B$78),2)</f>
        <v>1</v>
      </c>
      <c r="C428" s="18" t="n">
        <f aca="false">MOD(QUOTIENT($A$428,Assumptions!$B$79),2)</f>
        <v>0</v>
      </c>
      <c r="D428" s="18" t="n">
        <f aca="false">MOD(QUOTIENT($A$428,Assumptions!$B$80),2)</f>
        <v>0</v>
      </c>
      <c r="E428" s="18" t="n">
        <f aca="false">MOD(QUOTIENT($A$428,Assumptions!$B$81),2)</f>
        <v>0</v>
      </c>
      <c r="F428" s="18" t="n">
        <f aca="false">MOD(QUOTIENT($A$428,Assumptions!$B$82),2)</f>
        <v>0</v>
      </c>
      <c r="G428" s="18" t="n">
        <f aca="false">MOD(QUOTIENT($A$428,Assumptions!$B$83),2)</f>
        <v>0</v>
      </c>
      <c r="H428" s="18" t="n">
        <f aca="false">IF($B$428=1,MIN(Assumptions!$B$66,MAX(Assumptions!$B$4,Assumptions!$B$25-(Assumptions!$B$4))),Assumptions!$B$4)</f>
        <v>300000000</v>
      </c>
      <c r="I428" s="18" t="n">
        <f aca="false">IF($C$428=1,MIN(Assumptions!$B$61,MAX(Assumptions!$B$4,Assumptions!$B$25-($H$428))),Assumptions!$B$4)</f>
        <v>0</v>
      </c>
      <c r="J428" s="18" t="n">
        <f aca="false">IF($D$428=1,MIN(Assumptions!$B$56,MAX(Assumptions!$B$4,Assumptions!$B$25-($H$428+$I$428))),Assumptions!$B$4)</f>
        <v>0</v>
      </c>
      <c r="K428" s="18" t="n">
        <f aca="false">IF($E$428=1,MIN(Assumptions!$B$51,MAX(Assumptions!$B$4,Assumptions!$B$25-($H$428+$I$428+$J$428))),Assumptions!$B$4)</f>
        <v>0</v>
      </c>
      <c r="L428" s="18" t="n">
        <f aca="false">IF($F$428=1,MIN(Assumptions!$B$46,MAX(Assumptions!$B$4,Assumptions!$B$25-($H$428+$I$428+$J$428+$K$428))),Assumptions!$B$4)</f>
        <v>0</v>
      </c>
      <c r="M428" s="18" t="n">
        <f aca="false">IF($G$428=1,MIN(Assumptions!$B$41,MAX(Assumptions!$B$4,Assumptions!$B$25-($H$428+$I$428+$J$428+$K$428+$L$428))),Assumptions!$B$4)</f>
        <v>0</v>
      </c>
      <c r="N428" s="18" t="n">
        <f aca="false">MAX(Assumptions!$B$4,Assumptions!$B$25-($H$428+$I$428+$J$428+$K$428+$L$428+$M$428))</f>
        <v>900000000</v>
      </c>
      <c r="O428" s="18" t="n">
        <f aca="false">$J$112+$O$112+Assumptions!$B$20+IF($B$428=0,$AI$112,Assumptions!$B$4)+IF($C$428=0,$AF$112,Assumptions!$B$4)+IF($D$428=0,$AC$112,Assumptions!$B$4)+IF($E$428=0,$Z$112,Assumptions!$B$4)+IF($F$428=0,$W$112,Assumptions!$B$4)+IF($G$428=0,$T$112,Assumptions!$B$4)</f>
        <v>26414164.1892672</v>
      </c>
      <c r="P428" s="18" t="n">
        <f aca="false">IF(($N$428+Assumptions!$B$14*Assumptions!$B$13)&gt;($C$7*Assumptions!$B$7/Assumptions!$B$11),($C$7*Assumptions!$B$7/Assumptions!$B$11)*($O$428+Assumptions!$B$14)/($N$428+Assumptions!$B$14*Assumptions!$B$13-($C$7*Assumptions!$B$7/Assumptions!$B$11)),NA())</f>
        <v>4434121.02583011</v>
      </c>
      <c r="Q428" s="18" t="n">
        <f aca="false">IFERROR(($N$428+Assumptions!$B$14*Assumptions!$B$13)/($O$428+Assumptions!$B$14+$P$428),NA())</f>
        <v>27.0628607791631</v>
      </c>
      <c r="R428" s="18" t="n">
        <f aca="false">AND(ISNUMBER($P$428),$P$428&gt;Assumptions!$B$4,$Q$428&gt;Assumptions!$B$13)</f>
        <v>1</v>
      </c>
      <c r="S428" s="18" t="n">
        <f aca="false">IF($N$428&gt;($C$7*Assumptions!$B$7/Assumptions!$B$11),($C$7*Assumptions!$B$7/Assumptions!$B$11)*$O$428/($N$428-($C$7*Assumptions!$B$7/Assumptions!$B$11)),NA())</f>
        <v>4063717.56757957</v>
      </c>
      <c r="T428" s="18" t="n">
        <f aca="false">IFERROR($N$428/($O$428+$S$428),NA())</f>
        <v>29.5296112498966</v>
      </c>
      <c r="U428" s="18" t="n">
        <f aca="false">AND(ISNUMBER($S$428),$S$428&gt;Assumptions!$B$4,$T$428&lt;=Assumptions!$B$13)</f>
        <v>0</v>
      </c>
      <c r="V428" s="18" t="n">
        <f aca="false">IF($R$428,$P$428,IF($U$428,$S$428,NA()))</f>
        <v>4434121.02583011</v>
      </c>
      <c r="W428" s="18" t="n">
        <f aca="false">IF($R$428,$Q$428,IF($U$428,$T$428,NA()))</f>
        <v>27.0628607791631</v>
      </c>
      <c r="X428" s="18" t="n">
        <f aca="false">$R$428</f>
        <v>1</v>
      </c>
      <c r="Y428" s="18" t="n">
        <f aca="false">IF($B$428=1,$H$428,$AI$112*$W$428)</f>
        <v>300000000</v>
      </c>
      <c r="Z428" s="18" t="n">
        <f aca="false">IF($C$428=1,$I$428,$AF$112*$W$428)</f>
        <v>46917565.4028322</v>
      </c>
      <c r="AA428" s="18" t="n">
        <f aca="false">IF($D$428=1,$J$428,$AC$112*$W$428)</f>
        <v>64950865.8699914</v>
      </c>
      <c r="AB428" s="18" t="n">
        <f aca="false">IF($E$428=1,$K$428,$Z$112*$W$428)</f>
        <v>81188582.3374892</v>
      </c>
      <c r="AC428" s="18" t="n">
        <f aca="false">IF($F$428=1,$L$428,$W$112*$W$428)</f>
        <v>135314303.895815</v>
      </c>
      <c r="AD428" s="18" t="n">
        <f aca="false">IF($G$428=1,$M$428,$T$112*$W$428)</f>
        <v>135314303.895815</v>
      </c>
      <c r="AE428" s="18" t="n">
        <f aca="false">($C$7*Assumptions!$B$7/Assumptions!$B$11)</f>
        <v>120000000</v>
      </c>
      <c r="AF428" s="18" t="n">
        <f aca="false">($J$112+$O$112)*$W$428</f>
        <v>7591479.63768132</v>
      </c>
      <c r="AG428" s="18" t="n">
        <f aca="false">Assumptions!$B$20*$W$428</f>
        <v>243565747.012468</v>
      </c>
      <c r="AH428" s="18" t="n">
        <f aca="false">IF($R$428,Assumptions!$B$14*($W$428-Assumptions!$B$13),Assumptions!$B$4)</f>
        <v>65157151.9479077</v>
      </c>
      <c r="AI428" s="18" t="n">
        <f aca="false">$Y$428+$Z$428+$AA$428+$AB$428+$AC$428+$AD$428+$AE$428+$AF$428+$AG$428+$AH$428</f>
        <v>1200000000</v>
      </c>
      <c r="AJ428" s="18" t="n">
        <f aca="false">IF(AND(ISNUMBER($V$428),($C$7*Assumptions!$B$7/Assumptions!$B$11)&gt;=Assumptions!$B$67,IF($B$428=1,$Y$428&gt;=INDEX($Y$396:$Y$459,1+$A$428-Assumptions!$B$78),$Y$428&gt;INDEX($Y$396:$Y$459,1+$A$428+Assumptions!$B$78)),IF($C$428=1,$Z$428&gt;=INDEX($Z$396:$Z$459,1+$A$428-Assumptions!$B$79),$Z$428&gt;INDEX($Z$396:$Z$459,1+$A$428+Assumptions!$B$79)),IF($D$428=1,$AA$428&gt;=INDEX($AA$396:$AA$459,1+$A$428-Assumptions!$B$80),$AA$428&gt;INDEX($AA$396:$AA$459,1+$A$428+Assumptions!$B$80)),IF($E$428=1,$AB$428&gt;=INDEX($AB$396:$AB$459,1+$A$428-Assumptions!$B$81),$AB$428&gt;INDEX($AB$396:$AB$459,1+$A$428+Assumptions!$B$81)),IF($F$428=1,$AC$428&gt;=INDEX($AC$396:$AC$459,1+$A$428-Assumptions!$B$82),$AC$428&gt;INDEX($AC$396:$AC$459,1+$A$428+Assumptions!$B$82)),IF($G$428=1,$AD$428&gt;=INDEX($AD$396:$AD$459,1+$A$428-Assumptions!$B$83),$AD$428&gt;INDEX($AD$396:$AD$459,1+$A$428+Assumptions!$B$83))),1,0)</f>
        <v>0</v>
      </c>
      <c r="AK428" s="16"/>
      <c r="AL428" s="16"/>
    </row>
    <row r="429" customFormat="false" ht="23.85" hidden="true" customHeight="false" outlineLevel="0" collapsed="false">
      <c r="A429" s="6" t="n">
        <f aca="false">ROW()-ROW($A$396)+Assumptions!$B$4</f>
        <v>33</v>
      </c>
      <c r="B429" s="18" t="n">
        <f aca="false">MOD(QUOTIENT($A$429,Assumptions!$B$78),2)</f>
        <v>1</v>
      </c>
      <c r="C429" s="18" t="n">
        <f aca="false">MOD(QUOTIENT($A$429,Assumptions!$B$79),2)</f>
        <v>0</v>
      </c>
      <c r="D429" s="18" t="n">
        <f aca="false">MOD(QUOTIENT($A$429,Assumptions!$B$80),2)</f>
        <v>0</v>
      </c>
      <c r="E429" s="18" t="n">
        <f aca="false">MOD(QUOTIENT($A$429,Assumptions!$B$81),2)</f>
        <v>0</v>
      </c>
      <c r="F429" s="18" t="n">
        <f aca="false">MOD(QUOTIENT($A$429,Assumptions!$B$82),2)</f>
        <v>0</v>
      </c>
      <c r="G429" s="18" t="n">
        <f aca="false">MOD(QUOTIENT($A$429,Assumptions!$B$83),2)</f>
        <v>1</v>
      </c>
      <c r="H429" s="18" t="n">
        <f aca="false">IF($B$429=1,MIN(Assumptions!$B$66,MAX(Assumptions!$B$4,Assumptions!$B$25-(Assumptions!$B$4))),Assumptions!$B$4)</f>
        <v>300000000</v>
      </c>
      <c r="I429" s="18" t="n">
        <f aca="false">IF($C$429=1,MIN(Assumptions!$B$61,MAX(Assumptions!$B$4,Assumptions!$B$25-($H$429))),Assumptions!$B$4)</f>
        <v>0</v>
      </c>
      <c r="J429" s="18" t="n">
        <f aca="false">IF($D$429=1,MIN(Assumptions!$B$56,MAX(Assumptions!$B$4,Assumptions!$B$25-($H$429+$I$429))),Assumptions!$B$4)</f>
        <v>0</v>
      </c>
      <c r="K429" s="18" t="n">
        <f aca="false">IF($E$429=1,MIN(Assumptions!$B$51,MAX(Assumptions!$B$4,Assumptions!$B$25-($H$429+$I$429+$J$429))),Assumptions!$B$4)</f>
        <v>0</v>
      </c>
      <c r="L429" s="18" t="n">
        <f aca="false">IF($F$429=1,MIN(Assumptions!$B$46,MAX(Assumptions!$B$4,Assumptions!$B$25-($H$429+$I$429+$J$429+$K$429))),Assumptions!$B$4)</f>
        <v>0</v>
      </c>
      <c r="M429" s="18" t="n">
        <f aca="false">IF($G$429=1,MIN(Assumptions!$B$41,MAX(Assumptions!$B$4,Assumptions!$B$25-($H$429+$I$429+$J$429+$K$429+$L$429))),Assumptions!$B$4)</f>
        <v>5000000</v>
      </c>
      <c r="N429" s="18" t="n">
        <f aca="false">MAX(Assumptions!$B$4,Assumptions!$B$25-($H$429+$I$429+$J$429+$K$429+$L$429+$M$429))</f>
        <v>895000000</v>
      </c>
      <c r="O429" s="18" t="n">
        <f aca="false">$J$112+$O$112+Assumptions!$B$20+IF($B$429=0,$AI$112,Assumptions!$B$4)+IF($C$429=0,$AF$112,Assumptions!$B$4)+IF($D$429=0,$AC$112,Assumptions!$B$4)+IF($E$429=0,$Z$112,Assumptions!$B$4)+IF($F$429=0,$W$112,Assumptions!$B$4)+IF($G$429=0,$T$112,Assumptions!$B$4)</f>
        <v>21414164.1892672</v>
      </c>
      <c r="P429" s="18" t="n">
        <f aca="false">IF(($N$429+Assumptions!$B$14*Assumptions!$B$13)&gt;($C$7*Assumptions!$B$7/Assumptions!$B$11),($C$7*Assumptions!$B$7/Assumptions!$B$11)*($O$429+Assumptions!$B$14)/($N$429+Assumptions!$B$14*Assumptions!$B$13-($C$7*Assumptions!$B$7/Assumptions!$B$11)),NA())</f>
        <v>3690932.09352034</v>
      </c>
      <c r="Q429" s="18" t="n">
        <f aca="false">IFERROR(($N$429+Assumptions!$B$14*Assumptions!$B$13)/($O$429+Assumptions!$B$14+$P$429),NA())</f>
        <v>32.5121126478234</v>
      </c>
      <c r="R429" s="18" t="n">
        <f aca="false">AND(ISNUMBER($P$429),$P$429&gt;Assumptions!$B$4,$Q$429&gt;Assumptions!$B$13)</f>
        <v>1</v>
      </c>
      <c r="S429" s="18" t="n">
        <f aca="false">IF($N$429&gt;($C$7*Assumptions!$B$7/Assumptions!$B$11),($C$7*Assumptions!$B$7/Assumptions!$B$11)*$O$429/($N$429-($C$7*Assumptions!$B$7/Assumptions!$B$11)),NA())</f>
        <v>3315741.55188653</v>
      </c>
      <c r="T429" s="18" t="n">
        <f aca="false">IFERROR($N$429/($O$429+$S$429),NA())</f>
        <v>36.1909992447163</v>
      </c>
      <c r="U429" s="18" t="n">
        <f aca="false">AND(ISNUMBER($S$429),$S$429&gt;Assumptions!$B$4,$T$429&lt;=Assumptions!$B$13)</f>
        <v>0</v>
      </c>
      <c r="V429" s="18" t="n">
        <f aca="false">IF($R$429,$P$429,IF($U$429,$S$429,NA()))</f>
        <v>3690932.09352034</v>
      </c>
      <c r="W429" s="18" t="n">
        <f aca="false">IF($R$429,$Q$429,IF($U$429,$T$429,NA()))</f>
        <v>32.5121126478234</v>
      </c>
      <c r="X429" s="18" t="n">
        <f aca="false">$R$429</f>
        <v>1</v>
      </c>
      <c r="Y429" s="18" t="n">
        <f aca="false">IF($B$429=1,$H$429,$AI$112*$W$429)</f>
        <v>300000000</v>
      </c>
      <c r="Z429" s="18" t="n">
        <f aca="false">IF($C$429=1,$I$429,$AF$112*$W$429)</f>
        <v>56364668.3174371</v>
      </c>
      <c r="AA429" s="18" t="n">
        <f aca="false">IF($D$429=1,$J$429,$AC$112*$W$429)</f>
        <v>78029070.3547763</v>
      </c>
      <c r="AB429" s="18" t="n">
        <f aca="false">IF($E$429=1,$K$429,$Z$112*$W$429)</f>
        <v>97536337.9434703</v>
      </c>
      <c r="AC429" s="18" t="n">
        <f aca="false">IF($F$429=1,$L$429,$W$112*$W$429)</f>
        <v>162560563.239117</v>
      </c>
      <c r="AD429" s="18" t="n">
        <f aca="false">IF($G$429=1,$M$429,$T$112*$W$429)</f>
        <v>5000000</v>
      </c>
      <c r="AE429" s="18" t="n">
        <f aca="false">($C$7*Assumptions!$B$7/Assumptions!$B$11)</f>
        <v>120000000</v>
      </c>
      <c r="AF429" s="18" t="n">
        <f aca="false">($J$112+$O$112)*$W$429</f>
        <v>9120064.69522939</v>
      </c>
      <c r="AG429" s="18" t="n">
        <f aca="false">Assumptions!$B$20*$W$429</f>
        <v>292609013.830411</v>
      </c>
      <c r="AH429" s="18" t="n">
        <f aca="false">IF($R$429,Assumptions!$B$14*($W$429-Assumptions!$B$13),Assumptions!$B$4)</f>
        <v>78780281.6195586</v>
      </c>
      <c r="AI429" s="18" t="n">
        <f aca="false">$Y$429+$Z$429+$AA$429+$AB$429+$AC$429+$AD$429+$AE$429+$AF$429+$AG$429+$AH$429</f>
        <v>1200000000</v>
      </c>
      <c r="AJ429" s="18" t="n">
        <f aca="false">IF(AND(ISNUMBER($V$429),($C$7*Assumptions!$B$7/Assumptions!$B$11)&gt;=Assumptions!$B$67,IF($B$429=1,$Y$429&gt;=INDEX($Y$396:$Y$459,1+$A$429-Assumptions!$B$78),$Y$429&gt;INDEX($Y$396:$Y$459,1+$A$429+Assumptions!$B$78)),IF($C$429=1,$Z$429&gt;=INDEX($Z$396:$Z$459,1+$A$429-Assumptions!$B$79),$Z$429&gt;INDEX($Z$396:$Z$459,1+$A$429+Assumptions!$B$79)),IF($D$429=1,$AA$429&gt;=INDEX($AA$396:$AA$459,1+$A$429-Assumptions!$B$80),$AA$429&gt;INDEX($AA$396:$AA$459,1+$A$429+Assumptions!$B$80)),IF($E$429=1,$AB$429&gt;=INDEX($AB$396:$AB$459,1+$A$429-Assumptions!$B$81),$AB$429&gt;INDEX($AB$396:$AB$459,1+$A$429+Assumptions!$B$81)),IF($F$429=1,$AC$429&gt;=INDEX($AC$396:$AC$459,1+$A$429-Assumptions!$B$82),$AC$429&gt;INDEX($AC$396:$AC$459,1+$A$429+Assumptions!$B$82)),IF($G$429=1,$AD$429&gt;=INDEX($AD$396:$AD$459,1+$A$429-Assumptions!$B$83),$AD$429&gt;INDEX($AD$396:$AD$459,1+$A$429+Assumptions!$B$83))),1,0)</f>
        <v>0</v>
      </c>
      <c r="AK429" s="16"/>
      <c r="AL429" s="16"/>
    </row>
    <row r="430" customFormat="false" ht="23.85" hidden="true" customHeight="false" outlineLevel="0" collapsed="false">
      <c r="A430" s="6" t="n">
        <f aca="false">ROW()-ROW($A$396)+Assumptions!$B$4</f>
        <v>34</v>
      </c>
      <c r="B430" s="18" t="n">
        <f aca="false">MOD(QUOTIENT($A$430,Assumptions!$B$78),2)</f>
        <v>1</v>
      </c>
      <c r="C430" s="18" t="n">
        <f aca="false">MOD(QUOTIENT($A$430,Assumptions!$B$79),2)</f>
        <v>0</v>
      </c>
      <c r="D430" s="18" t="n">
        <f aca="false">MOD(QUOTIENT($A$430,Assumptions!$B$80),2)</f>
        <v>0</v>
      </c>
      <c r="E430" s="18" t="n">
        <f aca="false">MOD(QUOTIENT($A$430,Assumptions!$B$81),2)</f>
        <v>0</v>
      </c>
      <c r="F430" s="18" t="n">
        <f aca="false">MOD(QUOTIENT($A$430,Assumptions!$B$82),2)</f>
        <v>1</v>
      </c>
      <c r="G430" s="18" t="n">
        <f aca="false">MOD(QUOTIENT($A$430,Assumptions!$B$83),2)</f>
        <v>0</v>
      </c>
      <c r="H430" s="18" t="n">
        <f aca="false">IF($B$430=1,MIN(Assumptions!$B$66,MAX(Assumptions!$B$4,Assumptions!$B$25-(Assumptions!$B$4))),Assumptions!$B$4)</f>
        <v>300000000</v>
      </c>
      <c r="I430" s="18" t="n">
        <f aca="false">IF($C$430=1,MIN(Assumptions!$B$61,MAX(Assumptions!$B$4,Assumptions!$B$25-($H$430))),Assumptions!$B$4)</f>
        <v>0</v>
      </c>
      <c r="J430" s="18" t="n">
        <f aca="false">IF($D$430=1,MIN(Assumptions!$B$56,MAX(Assumptions!$B$4,Assumptions!$B$25-($H$430+$I$430))),Assumptions!$B$4)</f>
        <v>0</v>
      </c>
      <c r="K430" s="18" t="n">
        <f aca="false">IF($E$430=1,MIN(Assumptions!$B$51,MAX(Assumptions!$B$4,Assumptions!$B$25-($H$430+$I$430+$J$430))),Assumptions!$B$4)</f>
        <v>0</v>
      </c>
      <c r="L430" s="18" t="n">
        <f aca="false">IF($F$430=1,MIN(Assumptions!$B$46,MAX(Assumptions!$B$4,Assumptions!$B$25-($H$430+$I$430+$J$430+$K$430))),Assumptions!$B$4)</f>
        <v>15000000</v>
      </c>
      <c r="M430" s="18" t="n">
        <f aca="false">IF($G$430=1,MIN(Assumptions!$B$41,MAX(Assumptions!$B$4,Assumptions!$B$25-($H$430+$I$430+$J$430+$K$430+$L$430))),Assumptions!$B$4)</f>
        <v>0</v>
      </c>
      <c r="N430" s="18" t="n">
        <f aca="false">MAX(Assumptions!$B$4,Assumptions!$B$25-($H$430+$I$430+$J$430+$K$430+$L$430+$M$430))</f>
        <v>885000000</v>
      </c>
      <c r="O430" s="18" t="n">
        <f aca="false">$J$112+$O$112+Assumptions!$B$20+IF($B$430=0,$AI$112,Assumptions!$B$4)+IF($C$430=0,$AF$112,Assumptions!$B$4)+IF($D$430=0,$AC$112,Assumptions!$B$4)+IF($E$430=0,$Z$112,Assumptions!$B$4)+IF($F$430=0,$W$112,Assumptions!$B$4)+IF($G$430=0,$T$112,Assumptions!$B$4)</f>
        <v>21414164.1892672</v>
      </c>
      <c r="P430" s="18" t="n">
        <f aca="false">IF(($N$430+Assumptions!$B$14*Assumptions!$B$13)&gt;($C$7*Assumptions!$B$7/Assumptions!$B$11),($C$7*Assumptions!$B$7/Assumptions!$B$11)*($O$430+Assumptions!$B$14)/($N$430+Assumptions!$B$14*Assumptions!$B$13-($C$7*Assumptions!$B$7/Assumptions!$B$11)),NA())</f>
        <v>3739022.41395708</v>
      </c>
      <c r="Q430" s="18" t="n">
        <f aca="false">IFERROR(($N$430+Assumptions!$B$14*Assumptions!$B$13)/($O$430+Assumptions!$B$14+$P$430),NA())</f>
        <v>32.0939504272727</v>
      </c>
      <c r="R430" s="18" t="n">
        <f aca="false">AND(ISNUMBER($P$430),$P$430&gt;Assumptions!$B$4,$Q$430&gt;Assumptions!$B$13)</f>
        <v>1</v>
      </c>
      <c r="S430" s="18" t="n">
        <f aca="false">IF($N$430&gt;($C$7*Assumptions!$B$7/Assumptions!$B$11),($C$7*Assumptions!$B$7/Assumptions!$B$11)*$O$430/($N$430-($C$7*Assumptions!$B$7/Assumptions!$B$11)),NA())</f>
        <v>3359084.57870858</v>
      </c>
      <c r="T430" s="18" t="n">
        <f aca="false">IFERROR($N$430/($O$430+$S$430),NA())</f>
        <v>35.7240186093006</v>
      </c>
      <c r="U430" s="18" t="n">
        <f aca="false">AND(ISNUMBER($S$430),$S$430&gt;Assumptions!$B$4,$T$430&lt;=Assumptions!$B$13)</f>
        <v>0</v>
      </c>
      <c r="V430" s="18" t="n">
        <f aca="false">IF($R$430,$P$430,IF($U$430,$S$430,NA()))</f>
        <v>3739022.41395708</v>
      </c>
      <c r="W430" s="18" t="n">
        <f aca="false">IF($R$430,$Q$430,IF($U$430,$T$430,NA()))</f>
        <v>32.0939504272727</v>
      </c>
      <c r="X430" s="18" t="n">
        <f aca="false">$R$430</f>
        <v>1</v>
      </c>
      <c r="Y430" s="18" t="n">
        <f aca="false">IF($B$430=1,$H$430,$AI$112*$W$430)</f>
        <v>300000000</v>
      </c>
      <c r="Z430" s="18" t="n">
        <f aca="false">IF($C$430=1,$I$430,$AF$112*$W$430)</f>
        <v>55639720.8149621</v>
      </c>
      <c r="AA430" s="18" t="n">
        <f aca="false">IF($D$430=1,$J$430,$AC$112*$W$430)</f>
        <v>77025481.0254544</v>
      </c>
      <c r="AB430" s="18" t="n">
        <f aca="false">IF($E$430=1,$K$430,$Z$112*$W$430)</f>
        <v>96281851.281818</v>
      </c>
      <c r="AC430" s="18" t="n">
        <f aca="false">IF($F$430=1,$L$430,$W$112*$W$430)</f>
        <v>15000000</v>
      </c>
      <c r="AD430" s="18" t="n">
        <f aca="false">IF($G$430=1,$M$430,$T$112*$W$430)</f>
        <v>160469752.136363</v>
      </c>
      <c r="AE430" s="18" t="n">
        <f aca="false">($C$7*Assumptions!$B$7/Assumptions!$B$11)</f>
        <v>120000000</v>
      </c>
      <c r="AF430" s="18" t="n">
        <f aca="false">($J$112+$O$112)*$W$430</f>
        <v>9002764.82776663</v>
      </c>
      <c r="AG430" s="18" t="n">
        <f aca="false">Assumptions!$B$20*$W$430</f>
        <v>288845553.845454</v>
      </c>
      <c r="AH430" s="18" t="n">
        <f aca="false">IF($R$430,Assumptions!$B$14*($W$430-Assumptions!$B$13),Assumptions!$B$4)</f>
        <v>77734876.0681817</v>
      </c>
      <c r="AI430" s="18" t="n">
        <f aca="false">$Y$430+$Z$430+$AA$430+$AB$430+$AC$430+$AD$430+$AE$430+$AF$430+$AG$430+$AH$430</f>
        <v>1200000000</v>
      </c>
      <c r="AJ430" s="18" t="n">
        <f aca="false">IF(AND(ISNUMBER($V$430),($C$7*Assumptions!$B$7/Assumptions!$B$11)&gt;=Assumptions!$B$67,IF($B$430=1,$Y$430&gt;=INDEX($Y$396:$Y$459,1+$A$430-Assumptions!$B$78),$Y$430&gt;INDEX($Y$396:$Y$459,1+$A$430+Assumptions!$B$78)),IF($C$430=1,$Z$430&gt;=INDEX($Z$396:$Z$459,1+$A$430-Assumptions!$B$79),$Z$430&gt;INDEX($Z$396:$Z$459,1+$A$430+Assumptions!$B$79)),IF($D$430=1,$AA$430&gt;=INDEX($AA$396:$AA$459,1+$A$430-Assumptions!$B$80),$AA$430&gt;INDEX($AA$396:$AA$459,1+$A$430+Assumptions!$B$80)),IF($E$430=1,$AB$430&gt;=INDEX($AB$396:$AB$459,1+$A$430-Assumptions!$B$81),$AB$430&gt;INDEX($AB$396:$AB$459,1+$A$430+Assumptions!$B$81)),IF($F$430=1,$AC$430&gt;=INDEX($AC$396:$AC$459,1+$A$430-Assumptions!$B$82),$AC$430&gt;INDEX($AC$396:$AC$459,1+$A$430+Assumptions!$B$82)),IF($G$430=1,$AD$430&gt;=INDEX($AD$396:$AD$459,1+$A$430-Assumptions!$B$83),$AD$430&gt;INDEX($AD$396:$AD$459,1+$A$430+Assumptions!$B$83))),1,0)</f>
        <v>0</v>
      </c>
      <c r="AK430" s="16"/>
      <c r="AL430" s="16"/>
    </row>
    <row r="431" customFormat="false" ht="23.85" hidden="true" customHeight="false" outlineLevel="0" collapsed="false">
      <c r="A431" s="6" t="n">
        <f aca="false">ROW()-ROW($A$396)+Assumptions!$B$4</f>
        <v>35</v>
      </c>
      <c r="B431" s="18" t="n">
        <f aca="false">MOD(QUOTIENT($A$431,Assumptions!$B$78),2)</f>
        <v>1</v>
      </c>
      <c r="C431" s="18" t="n">
        <f aca="false">MOD(QUOTIENT($A$431,Assumptions!$B$79),2)</f>
        <v>0</v>
      </c>
      <c r="D431" s="18" t="n">
        <f aca="false">MOD(QUOTIENT($A$431,Assumptions!$B$80),2)</f>
        <v>0</v>
      </c>
      <c r="E431" s="18" t="n">
        <f aca="false">MOD(QUOTIENT($A$431,Assumptions!$B$81),2)</f>
        <v>0</v>
      </c>
      <c r="F431" s="18" t="n">
        <f aca="false">MOD(QUOTIENT($A$431,Assumptions!$B$82),2)</f>
        <v>1</v>
      </c>
      <c r="G431" s="18" t="n">
        <f aca="false">MOD(QUOTIENT($A$431,Assumptions!$B$83),2)</f>
        <v>1</v>
      </c>
      <c r="H431" s="18" t="n">
        <f aca="false">IF($B$431=1,MIN(Assumptions!$B$66,MAX(Assumptions!$B$4,Assumptions!$B$25-(Assumptions!$B$4))),Assumptions!$B$4)</f>
        <v>300000000</v>
      </c>
      <c r="I431" s="18" t="n">
        <f aca="false">IF($C$431=1,MIN(Assumptions!$B$61,MAX(Assumptions!$B$4,Assumptions!$B$25-($H$431))),Assumptions!$B$4)</f>
        <v>0</v>
      </c>
      <c r="J431" s="18" t="n">
        <f aca="false">IF($D$431=1,MIN(Assumptions!$B$56,MAX(Assumptions!$B$4,Assumptions!$B$25-($H$431+$I$431))),Assumptions!$B$4)</f>
        <v>0</v>
      </c>
      <c r="K431" s="18" t="n">
        <f aca="false">IF($E$431=1,MIN(Assumptions!$B$51,MAX(Assumptions!$B$4,Assumptions!$B$25-($H$431+$I$431+$J$431))),Assumptions!$B$4)</f>
        <v>0</v>
      </c>
      <c r="L431" s="18" t="n">
        <f aca="false">IF($F$431=1,MIN(Assumptions!$B$46,MAX(Assumptions!$B$4,Assumptions!$B$25-($H$431+$I$431+$J$431+$K$431))),Assumptions!$B$4)</f>
        <v>15000000</v>
      </c>
      <c r="M431" s="18" t="n">
        <f aca="false">IF($G$431=1,MIN(Assumptions!$B$41,MAX(Assumptions!$B$4,Assumptions!$B$25-($H$431+$I$431+$J$431+$K$431+$L$431))),Assumptions!$B$4)</f>
        <v>5000000</v>
      </c>
      <c r="N431" s="18" t="n">
        <f aca="false">MAX(Assumptions!$B$4,Assumptions!$B$25-($H$431+$I$431+$J$431+$K$431+$L$431+$M$431))</f>
        <v>880000000</v>
      </c>
      <c r="O431" s="18" t="n">
        <f aca="false">$J$112+$O$112+Assumptions!$B$20+IF($B$431=0,$AI$112,Assumptions!$B$4)+IF($C$431=0,$AF$112,Assumptions!$B$4)+IF($D$431=0,$AC$112,Assumptions!$B$4)+IF($E$431=0,$Z$112,Assumptions!$B$4)+IF($F$431=0,$W$112,Assumptions!$B$4)+IF($G$431=0,$T$112,Assumptions!$B$4)</f>
        <v>16414164.1892672</v>
      </c>
      <c r="P431" s="18" t="n">
        <f aca="false">IF(($N$431+Assumptions!$B$14*Assumptions!$B$13)&gt;($C$7*Assumptions!$B$7/Assumptions!$B$11),($C$7*Assumptions!$B$7/Assumptions!$B$11)*($O$431+Assumptions!$B$14)/($N$431+Assumptions!$B$14*Assumptions!$B$13-($C$7*Assumptions!$B$7/Assumptions!$B$11)),NA())</f>
        <v>2976655.3478191</v>
      </c>
      <c r="Q431" s="18" t="n">
        <f aca="false">IFERROR(($N$431+Assumptions!$B$14*Assumptions!$B$13)/($O$431+Assumptions!$B$14+$P$431),NA())</f>
        <v>40.3137031258658</v>
      </c>
      <c r="R431" s="18" t="n">
        <f aca="false">AND(ISNUMBER($P$431),$P$431&gt;Assumptions!$B$4,$Q$431&gt;Assumptions!$B$13)</f>
        <v>1</v>
      </c>
      <c r="S431" s="18" t="n">
        <f aca="false">IF($N$431&gt;($C$7*Assumptions!$B$7/Assumptions!$B$11),($C$7*Assumptions!$B$7/Assumptions!$B$11)*$O$431/($N$431-($C$7*Assumptions!$B$7/Assumptions!$B$11)),NA())</f>
        <v>2591710.13514745</v>
      </c>
      <c r="T431" s="18" t="n">
        <f aca="false">IFERROR($N$431/($O$431+$S$431),NA())</f>
        <v>46.3014742168197</v>
      </c>
      <c r="U431" s="18" t="n">
        <f aca="false">AND(ISNUMBER($S$431),$S$431&gt;Assumptions!$B$4,$T$431&lt;=Assumptions!$B$13)</f>
        <v>0</v>
      </c>
      <c r="V431" s="18" t="n">
        <f aca="false">IF($R$431,$P$431,IF($U$431,$S$431,NA()))</f>
        <v>2976655.3478191</v>
      </c>
      <c r="W431" s="18" t="n">
        <f aca="false">IF($R$431,$Q$431,IF($U$431,$T$431,NA()))</f>
        <v>40.3137031258658</v>
      </c>
      <c r="X431" s="18" t="n">
        <f aca="false">$R$431</f>
        <v>1</v>
      </c>
      <c r="Y431" s="18" t="n">
        <f aca="false">IF($B$431=1,$H$431,$AI$112*$W$431)</f>
        <v>300000000</v>
      </c>
      <c r="Z431" s="18" t="n">
        <f aca="false">IF($C$431=1,$I$431,$AF$112*$W$431)</f>
        <v>69889906.2620336</v>
      </c>
      <c r="AA431" s="18" t="n">
        <f aca="false">IF($D$431=1,$J$431,$AC$112*$W$431)</f>
        <v>96752887.502078</v>
      </c>
      <c r="AB431" s="18" t="n">
        <f aca="false">IF($E$431=1,$K$431,$Z$112*$W$431)</f>
        <v>120941109.377598</v>
      </c>
      <c r="AC431" s="18" t="n">
        <f aca="false">IF($F$431=1,$L$431,$W$112*$W$431)</f>
        <v>15000000</v>
      </c>
      <c r="AD431" s="18" t="n">
        <f aca="false">IF($G$431=1,$M$431,$T$112*$W$431)</f>
        <v>5000000</v>
      </c>
      <c r="AE431" s="18" t="n">
        <f aca="false">($C$7*Assumptions!$B$7/Assumptions!$B$11)</f>
        <v>120000000</v>
      </c>
      <c r="AF431" s="18" t="n">
        <f aca="false">($J$112+$O$112)*$W$431</f>
        <v>11308510.9108338</v>
      </c>
      <c r="AG431" s="18" t="n">
        <f aca="false">Assumptions!$B$20*$W$431</f>
        <v>362823328.132793</v>
      </c>
      <c r="AH431" s="18" t="n">
        <f aca="false">IF($R$431,Assumptions!$B$14*($W$431-Assumptions!$B$13),Assumptions!$B$4)</f>
        <v>98284257.8146646</v>
      </c>
      <c r="AI431" s="18" t="n">
        <f aca="false">$Y$431+$Z$431+$AA$431+$AB$431+$AC$431+$AD$431+$AE$431+$AF$431+$AG$431+$AH$431</f>
        <v>1200000000</v>
      </c>
      <c r="AJ431" s="18" t="n">
        <f aca="false">IF(AND(ISNUMBER($V$431),($C$7*Assumptions!$B$7/Assumptions!$B$11)&gt;=Assumptions!$B$67,IF($B$431=1,$Y$431&gt;=INDEX($Y$396:$Y$459,1+$A$431-Assumptions!$B$78),$Y$431&gt;INDEX($Y$396:$Y$459,1+$A$431+Assumptions!$B$78)),IF($C$431=1,$Z$431&gt;=INDEX($Z$396:$Z$459,1+$A$431-Assumptions!$B$79),$Z$431&gt;INDEX($Z$396:$Z$459,1+$A$431+Assumptions!$B$79)),IF($D$431=1,$AA$431&gt;=INDEX($AA$396:$AA$459,1+$A$431-Assumptions!$B$80),$AA$431&gt;INDEX($AA$396:$AA$459,1+$A$431+Assumptions!$B$80)),IF($E$431=1,$AB$431&gt;=INDEX($AB$396:$AB$459,1+$A$431-Assumptions!$B$81),$AB$431&gt;INDEX($AB$396:$AB$459,1+$A$431+Assumptions!$B$81)),IF($F$431=1,$AC$431&gt;=INDEX($AC$396:$AC$459,1+$A$431-Assumptions!$B$82),$AC$431&gt;INDEX($AC$396:$AC$459,1+$A$431+Assumptions!$B$82)),IF($G$431=1,$AD$431&gt;=INDEX($AD$396:$AD$459,1+$A$431-Assumptions!$B$83),$AD$431&gt;INDEX($AD$396:$AD$459,1+$A$431+Assumptions!$B$83))),1,0)</f>
        <v>0</v>
      </c>
      <c r="AK431" s="16"/>
      <c r="AL431" s="16"/>
    </row>
    <row r="432" customFormat="false" ht="23.85" hidden="true" customHeight="false" outlineLevel="0" collapsed="false">
      <c r="A432" s="6" t="n">
        <f aca="false">ROW()-ROW($A$396)+Assumptions!$B$4</f>
        <v>36</v>
      </c>
      <c r="B432" s="18" t="n">
        <f aca="false">MOD(QUOTIENT($A$432,Assumptions!$B$78),2)</f>
        <v>1</v>
      </c>
      <c r="C432" s="18" t="n">
        <f aca="false">MOD(QUOTIENT($A$432,Assumptions!$B$79),2)</f>
        <v>0</v>
      </c>
      <c r="D432" s="18" t="n">
        <f aca="false">MOD(QUOTIENT($A$432,Assumptions!$B$80),2)</f>
        <v>0</v>
      </c>
      <c r="E432" s="18" t="n">
        <f aca="false">MOD(QUOTIENT($A$432,Assumptions!$B$81),2)</f>
        <v>1</v>
      </c>
      <c r="F432" s="18" t="n">
        <f aca="false">MOD(QUOTIENT($A$432,Assumptions!$B$82),2)</f>
        <v>0</v>
      </c>
      <c r="G432" s="18" t="n">
        <f aca="false">MOD(QUOTIENT($A$432,Assumptions!$B$83),2)</f>
        <v>0</v>
      </c>
      <c r="H432" s="18" t="n">
        <f aca="false">IF($B$432=1,MIN(Assumptions!$B$66,MAX(Assumptions!$B$4,Assumptions!$B$25-(Assumptions!$B$4))),Assumptions!$B$4)</f>
        <v>300000000</v>
      </c>
      <c r="I432" s="18" t="n">
        <f aca="false">IF($C$432=1,MIN(Assumptions!$B$61,MAX(Assumptions!$B$4,Assumptions!$B$25-($H$432))),Assumptions!$B$4)</f>
        <v>0</v>
      </c>
      <c r="J432" s="18" t="n">
        <f aca="false">IF($D$432=1,MIN(Assumptions!$B$56,MAX(Assumptions!$B$4,Assumptions!$B$25-($H$432+$I$432))),Assumptions!$B$4)</f>
        <v>0</v>
      </c>
      <c r="K432" s="18" t="n">
        <f aca="false">IF($E$432=1,MIN(Assumptions!$B$51,MAX(Assumptions!$B$4,Assumptions!$B$25-($H$432+$I$432+$J$432))),Assumptions!$B$4)</f>
        <v>30000000</v>
      </c>
      <c r="L432" s="18" t="n">
        <f aca="false">IF($F$432=1,MIN(Assumptions!$B$46,MAX(Assumptions!$B$4,Assumptions!$B$25-($H$432+$I$432+$J$432+$K$432))),Assumptions!$B$4)</f>
        <v>0</v>
      </c>
      <c r="M432" s="18" t="n">
        <f aca="false">IF($G$432=1,MIN(Assumptions!$B$41,MAX(Assumptions!$B$4,Assumptions!$B$25-($H$432+$I$432+$J$432+$K$432+$L$432))),Assumptions!$B$4)</f>
        <v>0</v>
      </c>
      <c r="N432" s="18" t="n">
        <f aca="false">MAX(Assumptions!$B$4,Assumptions!$B$25-($H$432+$I$432+$J$432+$K$432+$L$432+$M$432))</f>
        <v>870000000</v>
      </c>
      <c r="O432" s="18" t="n">
        <f aca="false">$J$112+$O$112+Assumptions!$B$20+IF($B$432=0,$AI$112,Assumptions!$B$4)+IF($C$432=0,$AF$112,Assumptions!$B$4)+IF($D$432=0,$AC$112,Assumptions!$B$4)+IF($E$432=0,$Z$112,Assumptions!$B$4)+IF($F$432=0,$W$112,Assumptions!$B$4)+IF($G$432=0,$T$112,Assumptions!$B$4)</f>
        <v>23414164.1892672</v>
      </c>
      <c r="P432" s="18" t="n">
        <f aca="false">IF(($N$432+Assumptions!$B$14*Assumptions!$B$13)&gt;($C$7*Assumptions!$B$7/Assumptions!$B$11),($C$7*Assumptions!$B$7/Assumptions!$B$11)*($O$432+Assumptions!$B$14)/($N$432+Assumptions!$B$14*Assumptions!$B$13-($C$7*Assumptions!$B$7/Assumptions!$B$11)),NA())</f>
        <v>4132491.29928513</v>
      </c>
      <c r="Q432" s="18" t="n">
        <f aca="false">IFERROR(($N$432+Assumptions!$B$14*Assumptions!$B$13)/($O$432+Assumptions!$B$14+$P$432),NA())</f>
        <v>29.0381736607064</v>
      </c>
      <c r="R432" s="18" t="n">
        <f aca="false">AND(ISNUMBER($P$432),$P$432&gt;Assumptions!$B$4,$Q$432&gt;Assumptions!$B$13)</f>
        <v>1</v>
      </c>
      <c r="S432" s="18" t="n">
        <f aca="false">IF($N$432&gt;($C$7*Assumptions!$B$7/Assumptions!$B$11),($C$7*Assumptions!$B$7/Assumptions!$B$11)*$O$432/($N$432-($C$7*Assumptions!$B$7/Assumptions!$B$11)),NA())</f>
        <v>3746266.27028275</v>
      </c>
      <c r="T432" s="18" t="n">
        <f aca="false">IFERROR($N$432/($O$432+$S$432),NA())</f>
        <v>32.0318929147935</v>
      </c>
      <c r="U432" s="18" t="n">
        <f aca="false">AND(ISNUMBER($S$432),$S$432&gt;Assumptions!$B$4,$T$432&lt;=Assumptions!$B$13)</f>
        <v>0</v>
      </c>
      <c r="V432" s="18" t="n">
        <f aca="false">IF($R$432,$P$432,IF($U$432,$S$432,NA()))</f>
        <v>4132491.29928513</v>
      </c>
      <c r="W432" s="18" t="n">
        <f aca="false">IF($R$432,$Q$432,IF($U$432,$T$432,NA()))</f>
        <v>29.0381736607064</v>
      </c>
      <c r="X432" s="18" t="n">
        <f aca="false">$R$432</f>
        <v>1</v>
      </c>
      <c r="Y432" s="18" t="n">
        <f aca="false">IF($B$432=1,$H$432,$AI$112*$W$432)</f>
        <v>300000000</v>
      </c>
      <c r="Z432" s="18" t="n">
        <f aca="false">IF($C$432=1,$I$432,$AF$112*$W$432)</f>
        <v>50342069.2668961</v>
      </c>
      <c r="AA432" s="18" t="n">
        <f aca="false">IF($D$432=1,$J$432,$AC$112*$W$432)</f>
        <v>69691616.7856954</v>
      </c>
      <c r="AB432" s="18" t="n">
        <f aca="false">IF($E$432=1,$K$432,$Z$112*$W$432)</f>
        <v>30000000</v>
      </c>
      <c r="AC432" s="18" t="n">
        <f aca="false">IF($F$432=1,$L$432,$W$112*$W$432)</f>
        <v>145190868.303532</v>
      </c>
      <c r="AD432" s="18" t="n">
        <f aca="false">IF($G$432=1,$M$432,$T$112*$W$432)</f>
        <v>145190868.303532</v>
      </c>
      <c r="AE432" s="18" t="n">
        <f aca="false">($C$7*Assumptions!$B$7/Assumptions!$B$11)</f>
        <v>120000000</v>
      </c>
      <c r="AF432" s="18" t="n">
        <f aca="false">($J$112+$O$112)*$W$432</f>
        <v>8145580.24222022</v>
      </c>
      <c r="AG432" s="18" t="n">
        <f aca="false">Assumptions!$B$20*$W$432</f>
        <v>261343562.946358</v>
      </c>
      <c r="AH432" s="18" t="n">
        <f aca="false">IF($R$432,Assumptions!$B$14*($W$432-Assumptions!$B$13),Assumptions!$B$4)</f>
        <v>70095434.1517661</v>
      </c>
      <c r="AI432" s="18" t="n">
        <f aca="false">$Y$432+$Z$432+$AA$432+$AB$432+$AC$432+$AD$432+$AE$432+$AF$432+$AG$432+$AH$432</f>
        <v>1200000000</v>
      </c>
      <c r="AJ432" s="18" t="n">
        <f aca="false">IF(AND(ISNUMBER($V$432),($C$7*Assumptions!$B$7/Assumptions!$B$11)&gt;=Assumptions!$B$67,IF($B$432=1,$Y$432&gt;=INDEX($Y$396:$Y$459,1+$A$432-Assumptions!$B$78),$Y$432&gt;INDEX($Y$396:$Y$459,1+$A$432+Assumptions!$B$78)),IF($C$432=1,$Z$432&gt;=INDEX($Z$396:$Z$459,1+$A$432-Assumptions!$B$79),$Z$432&gt;INDEX($Z$396:$Z$459,1+$A$432+Assumptions!$B$79)),IF($D$432=1,$AA$432&gt;=INDEX($AA$396:$AA$459,1+$A$432-Assumptions!$B$80),$AA$432&gt;INDEX($AA$396:$AA$459,1+$A$432+Assumptions!$B$80)),IF($E$432=1,$AB$432&gt;=INDEX($AB$396:$AB$459,1+$A$432-Assumptions!$B$81),$AB$432&gt;INDEX($AB$396:$AB$459,1+$A$432+Assumptions!$B$81)),IF($F$432=1,$AC$432&gt;=INDEX($AC$396:$AC$459,1+$A$432-Assumptions!$B$82),$AC$432&gt;INDEX($AC$396:$AC$459,1+$A$432+Assumptions!$B$82)),IF($G$432=1,$AD$432&gt;=INDEX($AD$396:$AD$459,1+$A$432-Assumptions!$B$83),$AD$432&gt;INDEX($AD$396:$AD$459,1+$A$432+Assumptions!$B$83))),1,0)</f>
        <v>0</v>
      </c>
      <c r="AK432" s="16"/>
      <c r="AL432" s="16"/>
    </row>
    <row r="433" customFormat="false" ht="23.85" hidden="true" customHeight="false" outlineLevel="0" collapsed="false">
      <c r="A433" s="6" t="n">
        <f aca="false">ROW()-ROW($A$396)+Assumptions!$B$4</f>
        <v>37</v>
      </c>
      <c r="B433" s="18" t="n">
        <f aca="false">MOD(QUOTIENT($A$433,Assumptions!$B$78),2)</f>
        <v>1</v>
      </c>
      <c r="C433" s="18" t="n">
        <f aca="false">MOD(QUOTIENT($A$433,Assumptions!$B$79),2)</f>
        <v>0</v>
      </c>
      <c r="D433" s="18" t="n">
        <f aca="false">MOD(QUOTIENT($A$433,Assumptions!$B$80),2)</f>
        <v>0</v>
      </c>
      <c r="E433" s="18" t="n">
        <f aca="false">MOD(QUOTIENT($A$433,Assumptions!$B$81),2)</f>
        <v>1</v>
      </c>
      <c r="F433" s="18" t="n">
        <f aca="false">MOD(QUOTIENT($A$433,Assumptions!$B$82),2)</f>
        <v>0</v>
      </c>
      <c r="G433" s="18" t="n">
        <f aca="false">MOD(QUOTIENT($A$433,Assumptions!$B$83),2)</f>
        <v>1</v>
      </c>
      <c r="H433" s="18" t="n">
        <f aca="false">IF($B$433=1,MIN(Assumptions!$B$66,MAX(Assumptions!$B$4,Assumptions!$B$25-(Assumptions!$B$4))),Assumptions!$B$4)</f>
        <v>300000000</v>
      </c>
      <c r="I433" s="18" t="n">
        <f aca="false">IF($C$433=1,MIN(Assumptions!$B$61,MAX(Assumptions!$B$4,Assumptions!$B$25-($H$433))),Assumptions!$B$4)</f>
        <v>0</v>
      </c>
      <c r="J433" s="18" t="n">
        <f aca="false">IF($D$433=1,MIN(Assumptions!$B$56,MAX(Assumptions!$B$4,Assumptions!$B$25-($H$433+$I$433))),Assumptions!$B$4)</f>
        <v>0</v>
      </c>
      <c r="K433" s="18" t="n">
        <f aca="false">IF($E$433=1,MIN(Assumptions!$B$51,MAX(Assumptions!$B$4,Assumptions!$B$25-($H$433+$I$433+$J$433))),Assumptions!$B$4)</f>
        <v>30000000</v>
      </c>
      <c r="L433" s="18" t="n">
        <f aca="false">IF($F$433=1,MIN(Assumptions!$B$46,MAX(Assumptions!$B$4,Assumptions!$B$25-($H$433+$I$433+$J$433+$K$433))),Assumptions!$B$4)</f>
        <v>0</v>
      </c>
      <c r="M433" s="18" t="n">
        <f aca="false">IF($G$433=1,MIN(Assumptions!$B$41,MAX(Assumptions!$B$4,Assumptions!$B$25-($H$433+$I$433+$J$433+$K$433+$L$433))),Assumptions!$B$4)</f>
        <v>5000000</v>
      </c>
      <c r="N433" s="18" t="n">
        <f aca="false">MAX(Assumptions!$B$4,Assumptions!$B$25-($H$433+$I$433+$J$433+$K$433+$L$433+$M$433))</f>
        <v>865000000</v>
      </c>
      <c r="O433" s="18" t="n">
        <f aca="false">$J$112+$O$112+Assumptions!$B$20+IF($B$433=0,$AI$112,Assumptions!$B$4)+IF($C$433=0,$AF$112,Assumptions!$B$4)+IF($D$433=0,$AC$112,Assumptions!$B$4)+IF($E$433=0,$Z$112,Assumptions!$B$4)+IF($F$433=0,$W$112,Assumptions!$B$4)+IF($G$433=0,$T$112,Assumptions!$B$4)</f>
        <v>18414164.1892672</v>
      </c>
      <c r="P433" s="18" t="n">
        <f aca="false">IF(($N$433+Assumptions!$B$14*Assumptions!$B$13)&gt;($C$7*Assumptions!$B$7/Assumptions!$B$11),($C$7*Assumptions!$B$7/Assumptions!$B$11)*($O$433+Assumptions!$B$14)/($N$433+Assumptions!$B$14*Assumptions!$B$13-($C$7*Assumptions!$B$7/Assumptions!$B$11)),NA())</f>
        <v>3357457.79627032</v>
      </c>
      <c r="Q433" s="18" t="n">
        <f aca="false">IFERROR(($N$433+Assumptions!$B$14*Assumptions!$B$13)/($O$433+Assumptions!$B$14+$P$433),NA())</f>
        <v>35.7413278979423</v>
      </c>
      <c r="R433" s="18" t="n">
        <f aca="false">AND(ISNUMBER($P$433),$P$433&gt;Assumptions!$B$4,$Q$433&gt;Assumptions!$B$13)</f>
        <v>1</v>
      </c>
      <c r="S433" s="18" t="n">
        <f aca="false">IF($N$433&gt;($C$7*Assumptions!$B$7/Assumptions!$B$11),($C$7*Assumptions!$B$7/Assumptions!$B$11)*$O$433/($N$433-($C$7*Assumptions!$B$7/Assumptions!$B$11)),NA())</f>
        <v>2966039.86941216</v>
      </c>
      <c r="T433" s="18" t="n">
        <f aca="false">IFERROR($N$433/($O$433+$S$433),NA())</f>
        <v>40.457986164489</v>
      </c>
      <c r="U433" s="18" t="n">
        <f aca="false">AND(ISNUMBER($S$433),$S$433&gt;Assumptions!$B$4,$T$433&lt;=Assumptions!$B$13)</f>
        <v>0</v>
      </c>
      <c r="V433" s="18" t="n">
        <f aca="false">IF($R$433,$P$433,IF($U$433,$S$433,NA()))</f>
        <v>3357457.79627032</v>
      </c>
      <c r="W433" s="18" t="n">
        <f aca="false">IF($R$433,$Q$433,IF($U$433,$T$433,NA()))</f>
        <v>35.7413278979423</v>
      </c>
      <c r="X433" s="18" t="n">
        <f aca="false">$R$433</f>
        <v>1</v>
      </c>
      <c r="Y433" s="18" t="n">
        <f aca="false">IF($B$433=1,$H$433,$AI$112*$W$433)</f>
        <v>300000000</v>
      </c>
      <c r="Z433" s="18" t="n">
        <f aca="false">IF($C$433=1,$I$433,$AF$112*$W$433)</f>
        <v>61963001.7284387</v>
      </c>
      <c r="AA433" s="18" t="n">
        <f aca="false">IF($D$433=1,$J$433,$AC$112*$W$433)</f>
        <v>85779186.9550614</v>
      </c>
      <c r="AB433" s="18" t="n">
        <f aca="false">IF($E$433=1,$K$433,$Z$112*$W$433)</f>
        <v>30000000</v>
      </c>
      <c r="AC433" s="18" t="n">
        <f aca="false">IF($F$433=1,$L$433,$W$112*$W$433)</f>
        <v>178706639.489711</v>
      </c>
      <c r="AD433" s="18" t="n">
        <f aca="false">IF($G$433=1,$M$433,$T$112*$W$433)</f>
        <v>5000000</v>
      </c>
      <c r="AE433" s="18" t="n">
        <f aca="false">($C$7*Assumptions!$B$7/Assumptions!$B$11)</f>
        <v>120000000</v>
      </c>
      <c r="AF433" s="18" t="n">
        <f aca="false">($J$112+$O$112)*$W$433</f>
        <v>10025901.0004526</v>
      </c>
      <c r="AG433" s="18" t="n">
        <f aca="false">Assumptions!$B$20*$W$433</f>
        <v>321671951.08148</v>
      </c>
      <c r="AH433" s="18" t="n">
        <f aca="false">IF($R$433,Assumptions!$B$14*($W$433-Assumptions!$B$13),Assumptions!$B$4)</f>
        <v>86853319.7448556</v>
      </c>
      <c r="AI433" s="18" t="n">
        <f aca="false">$Y$433+$Z$433+$AA$433+$AB$433+$AC$433+$AD$433+$AE$433+$AF$433+$AG$433+$AH$433</f>
        <v>1200000000</v>
      </c>
      <c r="AJ433" s="18" t="n">
        <f aca="false">IF(AND(ISNUMBER($V$433),($C$7*Assumptions!$B$7/Assumptions!$B$11)&gt;=Assumptions!$B$67,IF($B$433=1,$Y$433&gt;=INDEX($Y$396:$Y$459,1+$A$433-Assumptions!$B$78),$Y$433&gt;INDEX($Y$396:$Y$459,1+$A$433+Assumptions!$B$78)),IF($C$433=1,$Z$433&gt;=INDEX($Z$396:$Z$459,1+$A$433-Assumptions!$B$79),$Z$433&gt;INDEX($Z$396:$Z$459,1+$A$433+Assumptions!$B$79)),IF($D$433=1,$AA$433&gt;=INDEX($AA$396:$AA$459,1+$A$433-Assumptions!$B$80),$AA$433&gt;INDEX($AA$396:$AA$459,1+$A$433+Assumptions!$B$80)),IF($E$433=1,$AB$433&gt;=INDEX($AB$396:$AB$459,1+$A$433-Assumptions!$B$81),$AB$433&gt;INDEX($AB$396:$AB$459,1+$A$433+Assumptions!$B$81)),IF($F$433=1,$AC$433&gt;=INDEX($AC$396:$AC$459,1+$A$433-Assumptions!$B$82),$AC$433&gt;INDEX($AC$396:$AC$459,1+$A$433+Assumptions!$B$82)),IF($G$433=1,$AD$433&gt;=INDEX($AD$396:$AD$459,1+$A$433-Assumptions!$B$83),$AD$433&gt;INDEX($AD$396:$AD$459,1+$A$433+Assumptions!$B$83))),1,0)</f>
        <v>0</v>
      </c>
      <c r="AK433" s="16"/>
      <c r="AL433" s="16"/>
    </row>
    <row r="434" customFormat="false" ht="23.85" hidden="true" customHeight="false" outlineLevel="0" collapsed="false">
      <c r="A434" s="6" t="n">
        <f aca="false">ROW()-ROW($A$396)+Assumptions!$B$4</f>
        <v>38</v>
      </c>
      <c r="B434" s="18" t="n">
        <f aca="false">MOD(QUOTIENT($A$434,Assumptions!$B$78),2)</f>
        <v>1</v>
      </c>
      <c r="C434" s="18" t="n">
        <f aca="false">MOD(QUOTIENT($A$434,Assumptions!$B$79),2)</f>
        <v>0</v>
      </c>
      <c r="D434" s="18" t="n">
        <f aca="false">MOD(QUOTIENT($A$434,Assumptions!$B$80),2)</f>
        <v>0</v>
      </c>
      <c r="E434" s="18" t="n">
        <f aca="false">MOD(QUOTIENT($A$434,Assumptions!$B$81),2)</f>
        <v>1</v>
      </c>
      <c r="F434" s="18" t="n">
        <f aca="false">MOD(QUOTIENT($A$434,Assumptions!$B$82),2)</f>
        <v>1</v>
      </c>
      <c r="G434" s="18" t="n">
        <f aca="false">MOD(QUOTIENT($A$434,Assumptions!$B$83),2)</f>
        <v>0</v>
      </c>
      <c r="H434" s="18" t="n">
        <f aca="false">IF($B$434=1,MIN(Assumptions!$B$66,MAX(Assumptions!$B$4,Assumptions!$B$25-(Assumptions!$B$4))),Assumptions!$B$4)</f>
        <v>300000000</v>
      </c>
      <c r="I434" s="18" t="n">
        <f aca="false">IF($C$434=1,MIN(Assumptions!$B$61,MAX(Assumptions!$B$4,Assumptions!$B$25-($H$434))),Assumptions!$B$4)</f>
        <v>0</v>
      </c>
      <c r="J434" s="18" t="n">
        <f aca="false">IF($D$434=1,MIN(Assumptions!$B$56,MAX(Assumptions!$B$4,Assumptions!$B$25-($H$434+$I$434))),Assumptions!$B$4)</f>
        <v>0</v>
      </c>
      <c r="K434" s="18" t="n">
        <f aca="false">IF($E$434=1,MIN(Assumptions!$B$51,MAX(Assumptions!$B$4,Assumptions!$B$25-($H$434+$I$434+$J$434))),Assumptions!$B$4)</f>
        <v>30000000</v>
      </c>
      <c r="L434" s="18" t="n">
        <f aca="false">IF($F$434=1,MIN(Assumptions!$B$46,MAX(Assumptions!$B$4,Assumptions!$B$25-($H$434+$I$434+$J$434+$K$434))),Assumptions!$B$4)</f>
        <v>15000000</v>
      </c>
      <c r="M434" s="18" t="n">
        <f aca="false">IF($G$434=1,MIN(Assumptions!$B$41,MAX(Assumptions!$B$4,Assumptions!$B$25-($H$434+$I$434+$J$434+$K$434+$L$434))),Assumptions!$B$4)</f>
        <v>0</v>
      </c>
      <c r="N434" s="18" t="n">
        <f aca="false">MAX(Assumptions!$B$4,Assumptions!$B$25-($H$434+$I$434+$J$434+$K$434+$L$434+$M$434))</f>
        <v>855000000</v>
      </c>
      <c r="O434" s="18" t="n">
        <f aca="false">$J$112+$O$112+Assumptions!$B$20+IF($B$434=0,$AI$112,Assumptions!$B$4)+IF($C$434=0,$AF$112,Assumptions!$B$4)+IF($D$434=0,$AC$112,Assumptions!$B$4)+IF($E$434=0,$Z$112,Assumptions!$B$4)+IF($F$434=0,$W$112,Assumptions!$B$4)+IF($G$434=0,$T$112,Assumptions!$B$4)</f>
        <v>18414164.1892672</v>
      </c>
      <c r="P434" s="18" t="n">
        <f aca="false">IF(($N$434+Assumptions!$B$14*Assumptions!$B$13)&gt;($C$7*Assumptions!$B$7/Assumptions!$B$11),($C$7*Assumptions!$B$7/Assumptions!$B$11)*($O$434+Assumptions!$B$14)/($N$434+Assumptions!$B$14*Assumptions!$B$13-($C$7*Assumptions!$B$7/Assumptions!$B$11)),NA())</f>
        <v>3402982.64774517</v>
      </c>
      <c r="Q434" s="18" t="n">
        <f aca="false">IFERROR(($N$434+Assumptions!$B$14*Assumptions!$B$13)/($O$434+Assumptions!$B$14+$P$434),NA())</f>
        <v>35.2631830431203</v>
      </c>
      <c r="R434" s="18" t="n">
        <f aca="false">AND(ISNUMBER($P$434),$P$434&gt;Assumptions!$B$4,$Q$434&gt;Assumptions!$B$13)</f>
        <v>1</v>
      </c>
      <c r="S434" s="18" t="n">
        <f aca="false">IF($N$434&gt;($C$7*Assumptions!$B$7/Assumptions!$B$11),($C$7*Assumptions!$B$7/Assumptions!$B$11)*$O$434/($N$434-($C$7*Assumptions!$B$7/Assumptions!$B$11)),NA())</f>
        <v>3006394.15334974</v>
      </c>
      <c r="T434" s="18" t="n">
        <f aca="false">IFERROR($N$434/($O$434+$S$434),NA())</f>
        <v>39.914925947516</v>
      </c>
      <c r="U434" s="18" t="n">
        <f aca="false">AND(ISNUMBER($S$434),$S$434&gt;Assumptions!$B$4,$T$434&lt;=Assumptions!$B$13)</f>
        <v>0</v>
      </c>
      <c r="V434" s="18" t="n">
        <f aca="false">IF($R$434,$P$434,IF($U$434,$S$434,NA()))</f>
        <v>3402982.64774517</v>
      </c>
      <c r="W434" s="18" t="n">
        <f aca="false">IF($R$434,$Q$434,IF($U$434,$T$434,NA()))</f>
        <v>35.2631830431203</v>
      </c>
      <c r="X434" s="18" t="n">
        <f aca="false">$R$434</f>
        <v>1</v>
      </c>
      <c r="Y434" s="18" t="n">
        <f aca="false">IF($B$434=1,$H$434,$AI$112*$W$434)</f>
        <v>300000000</v>
      </c>
      <c r="Z434" s="18" t="n">
        <f aca="false">IF($C$434=1,$I$434,$AF$112*$W$434)</f>
        <v>61134065.2504663</v>
      </c>
      <c r="AA434" s="18" t="n">
        <f aca="false">IF($D$434=1,$J$434,$AC$112*$W$434)</f>
        <v>84631639.3034887</v>
      </c>
      <c r="AB434" s="18" t="n">
        <f aca="false">IF($E$434=1,$K$434,$Z$112*$W$434)</f>
        <v>30000000</v>
      </c>
      <c r="AC434" s="18" t="n">
        <f aca="false">IF($F$434=1,$L$434,$W$112*$W$434)</f>
        <v>15000000</v>
      </c>
      <c r="AD434" s="18" t="n">
        <f aca="false">IF($G$434=1,$M$434,$T$112*$W$434)</f>
        <v>176315915.215601</v>
      </c>
      <c r="AE434" s="18" t="n">
        <f aca="false">($C$7*Assumptions!$B$7/Assumptions!$B$11)</f>
        <v>120000000</v>
      </c>
      <c r="AF434" s="18" t="n">
        <f aca="false">($J$112+$O$112)*$W$434</f>
        <v>9891775.23456025</v>
      </c>
      <c r="AG434" s="18" t="n">
        <f aca="false">Assumptions!$B$20*$W$434</f>
        <v>317368647.388083</v>
      </c>
      <c r="AH434" s="18" t="n">
        <f aca="false">IF($R$434,Assumptions!$B$14*($W$434-Assumptions!$B$13),Assumptions!$B$4)</f>
        <v>85657957.6078007</v>
      </c>
      <c r="AI434" s="18" t="n">
        <f aca="false">$Y$434+$Z$434+$AA$434+$AB$434+$AC$434+$AD$434+$AE$434+$AF$434+$AG$434+$AH$434</f>
        <v>1200000000</v>
      </c>
      <c r="AJ434" s="18" t="n">
        <f aca="false">IF(AND(ISNUMBER($V$434),($C$7*Assumptions!$B$7/Assumptions!$B$11)&gt;=Assumptions!$B$67,IF($B$434=1,$Y$434&gt;=INDEX($Y$396:$Y$459,1+$A$434-Assumptions!$B$78),$Y$434&gt;INDEX($Y$396:$Y$459,1+$A$434+Assumptions!$B$78)),IF($C$434=1,$Z$434&gt;=INDEX($Z$396:$Z$459,1+$A$434-Assumptions!$B$79),$Z$434&gt;INDEX($Z$396:$Z$459,1+$A$434+Assumptions!$B$79)),IF($D$434=1,$AA$434&gt;=INDEX($AA$396:$AA$459,1+$A$434-Assumptions!$B$80),$AA$434&gt;INDEX($AA$396:$AA$459,1+$A$434+Assumptions!$B$80)),IF($E$434=1,$AB$434&gt;=INDEX($AB$396:$AB$459,1+$A$434-Assumptions!$B$81),$AB$434&gt;INDEX($AB$396:$AB$459,1+$A$434+Assumptions!$B$81)),IF($F$434=1,$AC$434&gt;=INDEX($AC$396:$AC$459,1+$A$434-Assumptions!$B$82),$AC$434&gt;INDEX($AC$396:$AC$459,1+$A$434+Assumptions!$B$82)),IF($G$434=1,$AD$434&gt;=INDEX($AD$396:$AD$459,1+$A$434-Assumptions!$B$83),$AD$434&gt;INDEX($AD$396:$AD$459,1+$A$434+Assumptions!$B$83))),1,0)</f>
        <v>0</v>
      </c>
      <c r="AK434" s="16"/>
      <c r="AL434" s="16"/>
    </row>
    <row r="435" customFormat="false" ht="23.85" hidden="true" customHeight="false" outlineLevel="0" collapsed="false">
      <c r="A435" s="6" t="n">
        <f aca="false">ROW()-ROW($A$396)+Assumptions!$B$4</f>
        <v>39</v>
      </c>
      <c r="B435" s="18" t="n">
        <f aca="false">MOD(QUOTIENT($A$435,Assumptions!$B$78),2)</f>
        <v>1</v>
      </c>
      <c r="C435" s="18" t="n">
        <f aca="false">MOD(QUOTIENT($A$435,Assumptions!$B$79),2)</f>
        <v>0</v>
      </c>
      <c r="D435" s="18" t="n">
        <f aca="false">MOD(QUOTIENT($A$435,Assumptions!$B$80),2)</f>
        <v>0</v>
      </c>
      <c r="E435" s="18" t="n">
        <f aca="false">MOD(QUOTIENT($A$435,Assumptions!$B$81),2)</f>
        <v>1</v>
      </c>
      <c r="F435" s="18" t="n">
        <f aca="false">MOD(QUOTIENT($A$435,Assumptions!$B$82),2)</f>
        <v>1</v>
      </c>
      <c r="G435" s="18" t="n">
        <f aca="false">MOD(QUOTIENT($A$435,Assumptions!$B$83),2)</f>
        <v>1</v>
      </c>
      <c r="H435" s="18" t="n">
        <f aca="false">IF($B$435=1,MIN(Assumptions!$B$66,MAX(Assumptions!$B$4,Assumptions!$B$25-(Assumptions!$B$4))),Assumptions!$B$4)</f>
        <v>300000000</v>
      </c>
      <c r="I435" s="18" t="n">
        <f aca="false">IF($C$435=1,MIN(Assumptions!$B$61,MAX(Assumptions!$B$4,Assumptions!$B$25-($H$435))),Assumptions!$B$4)</f>
        <v>0</v>
      </c>
      <c r="J435" s="18" t="n">
        <f aca="false">IF($D$435=1,MIN(Assumptions!$B$56,MAX(Assumptions!$B$4,Assumptions!$B$25-($H$435+$I$435))),Assumptions!$B$4)</f>
        <v>0</v>
      </c>
      <c r="K435" s="18" t="n">
        <f aca="false">IF($E$435=1,MIN(Assumptions!$B$51,MAX(Assumptions!$B$4,Assumptions!$B$25-($H$435+$I$435+$J$435))),Assumptions!$B$4)</f>
        <v>30000000</v>
      </c>
      <c r="L435" s="18" t="n">
        <f aca="false">IF($F$435=1,MIN(Assumptions!$B$46,MAX(Assumptions!$B$4,Assumptions!$B$25-($H$435+$I$435+$J$435+$K$435))),Assumptions!$B$4)</f>
        <v>15000000</v>
      </c>
      <c r="M435" s="18" t="n">
        <f aca="false">IF($G$435=1,MIN(Assumptions!$B$41,MAX(Assumptions!$B$4,Assumptions!$B$25-($H$435+$I$435+$J$435+$K$435+$L$435))),Assumptions!$B$4)</f>
        <v>5000000</v>
      </c>
      <c r="N435" s="18" t="n">
        <f aca="false">MAX(Assumptions!$B$4,Assumptions!$B$25-($H$435+$I$435+$J$435+$K$435+$L$435+$M$435))</f>
        <v>850000000</v>
      </c>
      <c r="O435" s="18" t="n">
        <f aca="false">$J$112+$O$112+Assumptions!$B$20+IF($B$435=0,$AI$112,Assumptions!$B$4)+IF($C$435=0,$AF$112,Assumptions!$B$4)+IF($D$435=0,$AC$112,Assumptions!$B$4)+IF($E$435=0,$Z$112,Assumptions!$B$4)+IF($F$435=0,$W$112,Assumptions!$B$4)+IF($G$435=0,$T$112,Assumptions!$B$4)</f>
        <v>13414164.1892672</v>
      </c>
      <c r="P435" s="18" t="n">
        <f aca="false">IF(($N$435+Assumptions!$B$14*Assumptions!$B$13)&gt;($C$7*Assumptions!$B$7/Assumptions!$B$11),($C$7*Assumptions!$B$7/Assumptions!$B$11)*($O$435+Assumptions!$B$14)/($N$435+Assumptions!$B$14*Assumptions!$B$13-($C$7*Assumptions!$B$7/Assumptions!$B$11)),NA())</f>
        <v>2607098.57025537</v>
      </c>
      <c r="Q435" s="18" t="n">
        <f aca="false">IFERROR(($N$435+Assumptions!$B$14*Assumptions!$B$13)/($O$435+Assumptions!$B$14+$P$435),NA())</f>
        <v>46.0281791295086</v>
      </c>
      <c r="R435" s="18" t="n">
        <f aca="false">AND(ISNUMBER($P$435),$P$435&gt;Assumptions!$B$4,$Q$435&gt;Assumptions!$B$13)</f>
        <v>1</v>
      </c>
      <c r="S435" s="18" t="n">
        <f aca="false">IF($N$435&gt;($C$7*Assumptions!$B$7/Assumptions!$B$11),($C$7*Assumptions!$B$7/Assumptions!$B$11)*$O$435/($N$435-($C$7*Assumptions!$B$7/Assumptions!$B$11)),NA())</f>
        <v>2205068.08590693</v>
      </c>
      <c r="T435" s="18" t="n">
        <f aca="false">IFERROR($N$435/($O$435+$S$435),NA())</f>
        <v>54.4200883260458</v>
      </c>
      <c r="U435" s="18" t="n">
        <f aca="false">AND(ISNUMBER($S$435),$S$435&gt;Assumptions!$B$4,$T$435&lt;=Assumptions!$B$13)</f>
        <v>0</v>
      </c>
      <c r="V435" s="18" t="n">
        <f aca="false">IF($R$435,$P$435,IF($U$435,$S$435,NA()))</f>
        <v>2607098.57025537</v>
      </c>
      <c r="W435" s="18" t="n">
        <f aca="false">IF($R$435,$Q$435,IF($U$435,$T$435,NA()))</f>
        <v>46.0281791295086</v>
      </c>
      <c r="X435" s="18" t="n">
        <f aca="false">$R$435</f>
        <v>1</v>
      </c>
      <c r="Y435" s="18" t="n">
        <f aca="false">IF($B$435=1,$H$435,$AI$112*$W$435)</f>
        <v>300000000</v>
      </c>
      <c r="Z435" s="18" t="n">
        <f aca="false">IF($C$435=1,$I$435,$AF$112*$W$435)</f>
        <v>79796815.3590294</v>
      </c>
      <c r="AA435" s="18" t="n">
        <f aca="false">IF($D$435=1,$J$435,$AC$112*$W$435)</f>
        <v>110467629.910821</v>
      </c>
      <c r="AB435" s="18" t="n">
        <f aca="false">IF($E$435=1,$K$435,$Z$112*$W$435)</f>
        <v>30000000</v>
      </c>
      <c r="AC435" s="18" t="n">
        <f aca="false">IF($F$435=1,$L$435,$W$112*$W$435)</f>
        <v>15000000</v>
      </c>
      <c r="AD435" s="18" t="n">
        <f aca="false">IF($G$435=1,$M$435,$T$112*$W$435)</f>
        <v>5000000</v>
      </c>
      <c r="AE435" s="18" t="n">
        <f aca="false">($C$7*Assumptions!$B$7/Assumptions!$B$11)</f>
        <v>120000000</v>
      </c>
      <c r="AF435" s="18" t="n">
        <f aca="false">($J$112+$O$112)*$W$435</f>
        <v>12911494.7408017</v>
      </c>
      <c r="AG435" s="18" t="n">
        <f aca="false">Assumptions!$B$20*$W$435</f>
        <v>414253612.165577</v>
      </c>
      <c r="AH435" s="18" t="n">
        <f aca="false">IF($R$435,Assumptions!$B$14*($W$435-Assumptions!$B$13),Assumptions!$B$4)</f>
        <v>112570447.823771</v>
      </c>
      <c r="AI435" s="18" t="n">
        <f aca="false">$Y$435+$Z$435+$AA$435+$AB$435+$AC$435+$AD$435+$AE$435+$AF$435+$AG$435+$AH$435</f>
        <v>1200000000</v>
      </c>
      <c r="AJ435" s="18" t="n">
        <f aca="false">IF(AND(ISNUMBER($V$435),($C$7*Assumptions!$B$7/Assumptions!$B$11)&gt;=Assumptions!$B$67,IF($B$435=1,$Y$435&gt;=INDEX($Y$396:$Y$459,1+$A$435-Assumptions!$B$78),$Y$435&gt;INDEX($Y$396:$Y$459,1+$A$435+Assumptions!$B$78)),IF($C$435=1,$Z$435&gt;=INDEX($Z$396:$Z$459,1+$A$435-Assumptions!$B$79),$Z$435&gt;INDEX($Z$396:$Z$459,1+$A$435+Assumptions!$B$79)),IF($D$435=1,$AA$435&gt;=INDEX($AA$396:$AA$459,1+$A$435-Assumptions!$B$80),$AA$435&gt;INDEX($AA$396:$AA$459,1+$A$435+Assumptions!$B$80)),IF($E$435=1,$AB$435&gt;=INDEX($AB$396:$AB$459,1+$A$435-Assumptions!$B$81),$AB$435&gt;INDEX($AB$396:$AB$459,1+$A$435+Assumptions!$B$81)),IF($F$435=1,$AC$435&gt;=INDEX($AC$396:$AC$459,1+$A$435-Assumptions!$B$82),$AC$435&gt;INDEX($AC$396:$AC$459,1+$A$435+Assumptions!$B$82)),IF($G$435=1,$AD$435&gt;=INDEX($AD$396:$AD$459,1+$A$435-Assumptions!$B$83),$AD$435&gt;INDEX($AD$396:$AD$459,1+$A$435+Assumptions!$B$83))),1,0)</f>
        <v>0</v>
      </c>
      <c r="AK435" s="16"/>
      <c r="AL435" s="16"/>
    </row>
    <row r="436" customFormat="false" ht="23.85" hidden="true" customHeight="false" outlineLevel="0" collapsed="false">
      <c r="A436" s="6" t="n">
        <f aca="false">ROW()-ROW($A$396)+Assumptions!$B$4</f>
        <v>40</v>
      </c>
      <c r="B436" s="18" t="n">
        <f aca="false">MOD(QUOTIENT($A$436,Assumptions!$B$78),2)</f>
        <v>1</v>
      </c>
      <c r="C436" s="18" t="n">
        <f aca="false">MOD(QUOTIENT($A$436,Assumptions!$B$79),2)</f>
        <v>0</v>
      </c>
      <c r="D436" s="18" t="n">
        <f aca="false">MOD(QUOTIENT($A$436,Assumptions!$B$80),2)</f>
        <v>1</v>
      </c>
      <c r="E436" s="18" t="n">
        <f aca="false">MOD(QUOTIENT($A$436,Assumptions!$B$81),2)</f>
        <v>0</v>
      </c>
      <c r="F436" s="18" t="n">
        <f aca="false">MOD(QUOTIENT($A$436,Assumptions!$B$82),2)</f>
        <v>0</v>
      </c>
      <c r="G436" s="18" t="n">
        <f aca="false">MOD(QUOTIENT($A$436,Assumptions!$B$83),2)</f>
        <v>0</v>
      </c>
      <c r="H436" s="18" t="n">
        <f aca="false">IF($B$436=1,MIN(Assumptions!$B$66,MAX(Assumptions!$B$4,Assumptions!$B$25-(Assumptions!$B$4))),Assumptions!$B$4)</f>
        <v>300000000</v>
      </c>
      <c r="I436" s="18" t="n">
        <f aca="false">IF($C$436=1,MIN(Assumptions!$B$61,MAX(Assumptions!$B$4,Assumptions!$B$25-($H$436))),Assumptions!$B$4)</f>
        <v>0</v>
      </c>
      <c r="J436" s="18" t="n">
        <f aca="false">IF($D$436=1,MIN(Assumptions!$B$56,MAX(Assumptions!$B$4,Assumptions!$B$25-($H$436+$I$436))),Assumptions!$B$4)</f>
        <v>60000000</v>
      </c>
      <c r="K436" s="18" t="n">
        <f aca="false">IF($E$436=1,MIN(Assumptions!$B$51,MAX(Assumptions!$B$4,Assumptions!$B$25-($H$436+$I$436+$J$436))),Assumptions!$B$4)</f>
        <v>0</v>
      </c>
      <c r="L436" s="18" t="n">
        <f aca="false">IF($F$436=1,MIN(Assumptions!$B$46,MAX(Assumptions!$B$4,Assumptions!$B$25-($H$436+$I$436+$J$436+$K$436))),Assumptions!$B$4)</f>
        <v>0</v>
      </c>
      <c r="M436" s="18" t="n">
        <f aca="false">IF($G$436=1,MIN(Assumptions!$B$41,MAX(Assumptions!$B$4,Assumptions!$B$25-($H$436+$I$436+$J$436+$K$436+$L$436))),Assumptions!$B$4)</f>
        <v>0</v>
      </c>
      <c r="N436" s="18" t="n">
        <f aca="false">MAX(Assumptions!$B$4,Assumptions!$B$25-($H$436+$I$436+$J$436+$K$436+$L$436+$M$436))</f>
        <v>840000000</v>
      </c>
      <c r="O436" s="18" t="n">
        <f aca="false">$J$112+$O$112+Assumptions!$B$20+IF($B$436=0,$AI$112,Assumptions!$B$4)+IF($C$436=0,$AF$112,Assumptions!$B$4)+IF($D$436=0,$AC$112,Assumptions!$B$4)+IF($E$436=0,$Z$112,Assumptions!$B$4)+IF($F$436=0,$W$112,Assumptions!$B$4)+IF($G$436=0,$T$112,Assumptions!$B$4)</f>
        <v>24014164.1892672</v>
      </c>
      <c r="P436" s="18" t="n">
        <f aca="false">IF(($N$436+Assumptions!$B$14*Assumptions!$B$13)&gt;($C$7*Assumptions!$B$7/Assumptions!$B$11),($C$7*Assumptions!$B$7/Assumptions!$B$11)*($O$436+Assumptions!$B$14)/($N$436+Assumptions!$B$14*Assumptions!$B$13-($C$7*Assumptions!$B$7/Assumptions!$B$11)),NA())</f>
        <v>4403736.61275026</v>
      </c>
      <c r="Q436" s="18" t="n">
        <f aca="false">IFERROR(($N$436+Assumptions!$B$14*Assumptions!$B$13)/($O$436+Assumptions!$B$14+$P$436),NA())</f>
        <v>27.2495861020754</v>
      </c>
      <c r="R436" s="18" t="n">
        <f aca="false">AND(ISNUMBER($P$436),$P$436&gt;Assumptions!$B$4,$Q$436&gt;Assumptions!$B$13)</f>
        <v>1</v>
      </c>
      <c r="S436" s="18" t="n">
        <f aca="false">IF($N$436&gt;($C$7*Assumptions!$B$7/Assumptions!$B$11),($C$7*Assumptions!$B$7/Assumptions!$B$11)*$O$436/($N$436-($C$7*Assumptions!$B$7/Assumptions!$B$11)),NA())</f>
        <v>4002360.6982112</v>
      </c>
      <c r="T436" s="18" t="n">
        <f aca="false">IFERROR($N$436/($O$436+$S$436),NA())</f>
        <v>29.9823052064329</v>
      </c>
      <c r="U436" s="18" t="n">
        <f aca="false">AND(ISNUMBER($S$436),$S$436&gt;Assumptions!$B$4,$T$436&lt;=Assumptions!$B$13)</f>
        <v>0</v>
      </c>
      <c r="V436" s="18" t="n">
        <f aca="false">IF($R$436,$P$436,IF($U$436,$S$436,NA()))</f>
        <v>4403736.61275026</v>
      </c>
      <c r="W436" s="18" t="n">
        <f aca="false">IF($R$436,$Q$436,IF($U$436,$T$436,NA()))</f>
        <v>27.2495861020754</v>
      </c>
      <c r="X436" s="18" t="n">
        <f aca="false">$R$436</f>
        <v>1</v>
      </c>
      <c r="Y436" s="18" t="n">
        <f aca="false">IF($B$436=1,$H$436,$AI$112*$W$436)</f>
        <v>300000000</v>
      </c>
      <c r="Z436" s="18" t="n">
        <f aca="false">IF($C$436=1,$I$436,$AF$112*$W$436)</f>
        <v>47241282.0128977</v>
      </c>
      <c r="AA436" s="18" t="n">
        <f aca="false">IF($D$436=1,$J$436,$AC$112*$W$436)</f>
        <v>60000000</v>
      </c>
      <c r="AB436" s="18" t="n">
        <f aca="false">IF($E$436=1,$K$436,$Z$112*$W$436)</f>
        <v>81748758.3062262</v>
      </c>
      <c r="AC436" s="18" t="n">
        <f aca="false">IF($F$436=1,$L$436,$W$112*$W$436)</f>
        <v>136247930.510377</v>
      </c>
      <c r="AD436" s="18" t="n">
        <f aca="false">IF($G$436=1,$M$436,$T$112*$W$436)</f>
        <v>136247930.510377</v>
      </c>
      <c r="AE436" s="18" t="n">
        <f aca="false">($C$7*Assumptions!$B$7/Assumptions!$B$11)</f>
        <v>120000000</v>
      </c>
      <c r="AF436" s="18" t="n">
        <f aca="false">($J$112+$O$112)*$W$436</f>
        <v>7643858.48625523</v>
      </c>
      <c r="AG436" s="18" t="n">
        <f aca="false">Assumptions!$B$20*$W$436</f>
        <v>245246274.918679</v>
      </c>
      <c r="AH436" s="18" t="n">
        <f aca="false">IF($R$436,Assumptions!$B$14*($W$436-Assumptions!$B$13),Assumptions!$B$4)</f>
        <v>65623965.2551885</v>
      </c>
      <c r="AI436" s="18" t="n">
        <f aca="false">$Y$436+$Z$436+$AA$436+$AB$436+$AC$436+$AD$436+$AE$436+$AF$436+$AG$436+$AH$436</f>
        <v>1200000000</v>
      </c>
      <c r="AJ436" s="18" t="n">
        <f aca="false">IF(AND(ISNUMBER($V$436),($C$7*Assumptions!$B$7/Assumptions!$B$11)&gt;=Assumptions!$B$67,IF($B$436=1,$Y$436&gt;=INDEX($Y$396:$Y$459,1+$A$436-Assumptions!$B$78),$Y$436&gt;INDEX($Y$396:$Y$459,1+$A$436+Assumptions!$B$78)),IF($C$436=1,$Z$436&gt;=INDEX($Z$396:$Z$459,1+$A$436-Assumptions!$B$79),$Z$436&gt;INDEX($Z$396:$Z$459,1+$A$436+Assumptions!$B$79)),IF($D$436=1,$AA$436&gt;=INDEX($AA$396:$AA$459,1+$A$436-Assumptions!$B$80),$AA$436&gt;INDEX($AA$396:$AA$459,1+$A$436+Assumptions!$B$80)),IF($E$436=1,$AB$436&gt;=INDEX($AB$396:$AB$459,1+$A$436-Assumptions!$B$81),$AB$436&gt;INDEX($AB$396:$AB$459,1+$A$436+Assumptions!$B$81)),IF($F$436=1,$AC$436&gt;=INDEX($AC$396:$AC$459,1+$A$436-Assumptions!$B$82),$AC$436&gt;INDEX($AC$396:$AC$459,1+$A$436+Assumptions!$B$82)),IF($G$436=1,$AD$436&gt;=INDEX($AD$396:$AD$459,1+$A$436-Assumptions!$B$83),$AD$436&gt;INDEX($AD$396:$AD$459,1+$A$436+Assumptions!$B$83))),1,0)</f>
        <v>0</v>
      </c>
      <c r="AK436" s="16"/>
      <c r="AL436" s="16"/>
    </row>
    <row r="437" customFormat="false" ht="23.85" hidden="true" customHeight="false" outlineLevel="0" collapsed="false">
      <c r="A437" s="6" t="n">
        <f aca="false">ROW()-ROW($A$396)+Assumptions!$B$4</f>
        <v>41</v>
      </c>
      <c r="B437" s="18" t="n">
        <f aca="false">MOD(QUOTIENT($A$437,Assumptions!$B$78),2)</f>
        <v>1</v>
      </c>
      <c r="C437" s="18" t="n">
        <f aca="false">MOD(QUOTIENT($A$437,Assumptions!$B$79),2)</f>
        <v>0</v>
      </c>
      <c r="D437" s="18" t="n">
        <f aca="false">MOD(QUOTIENT($A$437,Assumptions!$B$80),2)</f>
        <v>1</v>
      </c>
      <c r="E437" s="18" t="n">
        <f aca="false">MOD(QUOTIENT($A$437,Assumptions!$B$81),2)</f>
        <v>0</v>
      </c>
      <c r="F437" s="18" t="n">
        <f aca="false">MOD(QUOTIENT($A$437,Assumptions!$B$82),2)</f>
        <v>0</v>
      </c>
      <c r="G437" s="18" t="n">
        <f aca="false">MOD(QUOTIENT($A$437,Assumptions!$B$83),2)</f>
        <v>1</v>
      </c>
      <c r="H437" s="18" t="n">
        <f aca="false">IF($B$437=1,MIN(Assumptions!$B$66,MAX(Assumptions!$B$4,Assumptions!$B$25-(Assumptions!$B$4))),Assumptions!$B$4)</f>
        <v>300000000</v>
      </c>
      <c r="I437" s="18" t="n">
        <f aca="false">IF($C$437=1,MIN(Assumptions!$B$61,MAX(Assumptions!$B$4,Assumptions!$B$25-($H$437))),Assumptions!$B$4)</f>
        <v>0</v>
      </c>
      <c r="J437" s="18" t="n">
        <f aca="false">IF($D$437=1,MIN(Assumptions!$B$56,MAX(Assumptions!$B$4,Assumptions!$B$25-($H$437+$I$437))),Assumptions!$B$4)</f>
        <v>60000000</v>
      </c>
      <c r="K437" s="18" t="n">
        <f aca="false">IF($E$437=1,MIN(Assumptions!$B$51,MAX(Assumptions!$B$4,Assumptions!$B$25-($H$437+$I$437+$J$437))),Assumptions!$B$4)</f>
        <v>0</v>
      </c>
      <c r="L437" s="18" t="n">
        <f aca="false">IF($F$437=1,MIN(Assumptions!$B$46,MAX(Assumptions!$B$4,Assumptions!$B$25-($H$437+$I$437+$J$437+$K$437))),Assumptions!$B$4)</f>
        <v>0</v>
      </c>
      <c r="M437" s="18" t="n">
        <f aca="false">IF($G$437=1,MIN(Assumptions!$B$41,MAX(Assumptions!$B$4,Assumptions!$B$25-($H$437+$I$437+$J$437+$K$437+$L$437))),Assumptions!$B$4)</f>
        <v>5000000</v>
      </c>
      <c r="N437" s="18" t="n">
        <f aca="false">MAX(Assumptions!$B$4,Assumptions!$B$25-($H$437+$I$437+$J$437+$K$437+$L$437+$M$437))</f>
        <v>835000000</v>
      </c>
      <c r="O437" s="18" t="n">
        <f aca="false">$J$112+$O$112+Assumptions!$B$20+IF($B$437=0,$AI$112,Assumptions!$B$4)+IF($C$437=0,$AF$112,Assumptions!$B$4)+IF($D$437=0,$AC$112,Assumptions!$B$4)+IF($E$437=0,$Z$112,Assumptions!$B$4)+IF($F$437=0,$W$112,Assumptions!$B$4)+IF($G$437=0,$T$112,Assumptions!$B$4)</f>
        <v>19014164.1892672</v>
      </c>
      <c r="P437" s="18" t="n">
        <f aca="false">IF(($N$437+Assumptions!$B$14*Assumptions!$B$13)&gt;($C$7*Assumptions!$B$7/Assumptions!$B$11),($C$7*Assumptions!$B$7/Assumptions!$B$11)*($O$437+Assumptions!$B$14)/($N$437+Assumptions!$B$14*Assumptions!$B$13-($C$7*Assumptions!$B$7/Assumptions!$B$11)),NA())</f>
        <v>3598187.73897151</v>
      </c>
      <c r="Q437" s="18" t="n">
        <f aca="false">IFERROR(($N$437+Assumptions!$B$14*Assumptions!$B$13)/($O$437+Assumptions!$B$14+$P$437),NA())</f>
        <v>33.3501219795441</v>
      </c>
      <c r="R437" s="18" t="n">
        <f aca="false">AND(ISNUMBER($P$437),$P$437&gt;Assumptions!$B$4,$Q$437&gt;Assumptions!$B$13)</f>
        <v>1</v>
      </c>
      <c r="S437" s="18" t="n">
        <f aca="false">IF($N$437&gt;($C$7*Assumptions!$B$7/Assumptions!$B$11),($C$7*Assumptions!$B$7/Assumptions!$B$11)*$O$437/($N$437-($C$7*Assumptions!$B$7/Assumptions!$B$11)),NA())</f>
        <v>3191188.39540149</v>
      </c>
      <c r="T437" s="18" t="n">
        <f aca="false">IFERROR($N$437/($O$437+$S$437),NA())</f>
        <v>37.6035461187188</v>
      </c>
      <c r="U437" s="18" t="n">
        <f aca="false">AND(ISNUMBER($S$437),$S$437&gt;Assumptions!$B$4,$T$437&lt;=Assumptions!$B$13)</f>
        <v>0</v>
      </c>
      <c r="V437" s="18" t="n">
        <f aca="false">IF($R$437,$P$437,IF($U$437,$S$437,NA()))</f>
        <v>3598187.73897151</v>
      </c>
      <c r="W437" s="18" t="n">
        <f aca="false">IF($R$437,$Q$437,IF($U$437,$T$437,NA()))</f>
        <v>33.3501219795441</v>
      </c>
      <c r="X437" s="18" t="n">
        <f aca="false">$R$437</f>
        <v>1</v>
      </c>
      <c r="Y437" s="18" t="n">
        <f aca="false">IF($B$437=1,$H$437,$AI$112*$W$437)</f>
        <v>300000000</v>
      </c>
      <c r="Z437" s="18" t="n">
        <f aca="false">IF($C$437=1,$I$437,$AF$112*$W$437)</f>
        <v>57817484.335301</v>
      </c>
      <c r="AA437" s="18" t="n">
        <f aca="false">IF($D$437=1,$J$437,$AC$112*$W$437)</f>
        <v>60000000</v>
      </c>
      <c r="AB437" s="18" t="n">
        <f aca="false">IF($E$437=1,$K$437,$Z$112*$W$437)</f>
        <v>100050365.938632</v>
      </c>
      <c r="AC437" s="18" t="n">
        <f aca="false">IF($F$437=1,$L$437,$W$112*$W$437)</f>
        <v>166750609.897721</v>
      </c>
      <c r="AD437" s="18" t="n">
        <f aca="false">IF($G$437=1,$M$437,$T$112*$W$437)</f>
        <v>5000000</v>
      </c>
      <c r="AE437" s="18" t="n">
        <f aca="false">($C$7*Assumptions!$B$7/Assumptions!$B$11)</f>
        <v>120000000</v>
      </c>
      <c r="AF437" s="18" t="n">
        <f aca="false">($J$112+$O$112)*$W$437</f>
        <v>9355137.063589</v>
      </c>
      <c r="AG437" s="18" t="n">
        <f aca="false">Assumptions!$B$20*$W$437</f>
        <v>300151097.815897</v>
      </c>
      <c r="AH437" s="18" t="n">
        <f aca="false">IF($R$437,Assumptions!$B$14*($W$437-Assumptions!$B$13),Assumptions!$B$4)</f>
        <v>80875304.9488603</v>
      </c>
      <c r="AI437" s="18" t="n">
        <f aca="false">$Y$437+$Z$437+$AA$437+$AB$437+$AC$437+$AD$437+$AE$437+$AF$437+$AG$437+$AH$437</f>
        <v>1200000000</v>
      </c>
      <c r="AJ437" s="18" t="n">
        <f aca="false">IF(AND(ISNUMBER($V$437),($C$7*Assumptions!$B$7/Assumptions!$B$11)&gt;=Assumptions!$B$67,IF($B$437=1,$Y$437&gt;=INDEX($Y$396:$Y$459,1+$A$437-Assumptions!$B$78),$Y$437&gt;INDEX($Y$396:$Y$459,1+$A$437+Assumptions!$B$78)),IF($C$437=1,$Z$437&gt;=INDEX($Z$396:$Z$459,1+$A$437-Assumptions!$B$79),$Z$437&gt;INDEX($Z$396:$Z$459,1+$A$437+Assumptions!$B$79)),IF($D$437=1,$AA$437&gt;=INDEX($AA$396:$AA$459,1+$A$437-Assumptions!$B$80),$AA$437&gt;INDEX($AA$396:$AA$459,1+$A$437+Assumptions!$B$80)),IF($E$437=1,$AB$437&gt;=INDEX($AB$396:$AB$459,1+$A$437-Assumptions!$B$81),$AB$437&gt;INDEX($AB$396:$AB$459,1+$A$437+Assumptions!$B$81)),IF($F$437=1,$AC$437&gt;=INDEX($AC$396:$AC$459,1+$A$437-Assumptions!$B$82),$AC$437&gt;INDEX($AC$396:$AC$459,1+$A$437+Assumptions!$B$82)),IF($G$437=1,$AD$437&gt;=INDEX($AD$396:$AD$459,1+$A$437-Assumptions!$B$83),$AD$437&gt;INDEX($AD$396:$AD$459,1+$A$437+Assumptions!$B$83))),1,0)</f>
        <v>0</v>
      </c>
      <c r="AK437" s="16"/>
      <c r="AL437" s="16"/>
    </row>
    <row r="438" customFormat="false" ht="23.85" hidden="true" customHeight="false" outlineLevel="0" collapsed="false">
      <c r="A438" s="6" t="n">
        <f aca="false">ROW()-ROW($A$396)+Assumptions!$B$4</f>
        <v>42</v>
      </c>
      <c r="B438" s="18" t="n">
        <f aca="false">MOD(QUOTIENT($A$438,Assumptions!$B$78),2)</f>
        <v>1</v>
      </c>
      <c r="C438" s="18" t="n">
        <f aca="false">MOD(QUOTIENT($A$438,Assumptions!$B$79),2)</f>
        <v>0</v>
      </c>
      <c r="D438" s="18" t="n">
        <f aca="false">MOD(QUOTIENT($A$438,Assumptions!$B$80),2)</f>
        <v>1</v>
      </c>
      <c r="E438" s="18" t="n">
        <f aca="false">MOD(QUOTIENT($A$438,Assumptions!$B$81),2)</f>
        <v>0</v>
      </c>
      <c r="F438" s="18" t="n">
        <f aca="false">MOD(QUOTIENT($A$438,Assumptions!$B$82),2)</f>
        <v>1</v>
      </c>
      <c r="G438" s="18" t="n">
        <f aca="false">MOD(QUOTIENT($A$438,Assumptions!$B$83),2)</f>
        <v>0</v>
      </c>
      <c r="H438" s="18" t="n">
        <f aca="false">IF($B$438=1,MIN(Assumptions!$B$66,MAX(Assumptions!$B$4,Assumptions!$B$25-(Assumptions!$B$4))),Assumptions!$B$4)</f>
        <v>300000000</v>
      </c>
      <c r="I438" s="18" t="n">
        <f aca="false">IF($C$438=1,MIN(Assumptions!$B$61,MAX(Assumptions!$B$4,Assumptions!$B$25-($H$438))),Assumptions!$B$4)</f>
        <v>0</v>
      </c>
      <c r="J438" s="18" t="n">
        <f aca="false">IF($D$438=1,MIN(Assumptions!$B$56,MAX(Assumptions!$B$4,Assumptions!$B$25-($H$438+$I$438))),Assumptions!$B$4)</f>
        <v>60000000</v>
      </c>
      <c r="K438" s="18" t="n">
        <f aca="false">IF($E$438=1,MIN(Assumptions!$B$51,MAX(Assumptions!$B$4,Assumptions!$B$25-($H$438+$I$438+$J$438))),Assumptions!$B$4)</f>
        <v>0</v>
      </c>
      <c r="L438" s="18" t="n">
        <f aca="false">IF($F$438=1,MIN(Assumptions!$B$46,MAX(Assumptions!$B$4,Assumptions!$B$25-($H$438+$I$438+$J$438+$K$438))),Assumptions!$B$4)</f>
        <v>15000000</v>
      </c>
      <c r="M438" s="18" t="n">
        <f aca="false">IF($G$438=1,MIN(Assumptions!$B$41,MAX(Assumptions!$B$4,Assumptions!$B$25-($H$438+$I$438+$J$438+$K$438+$L$438))),Assumptions!$B$4)</f>
        <v>0</v>
      </c>
      <c r="N438" s="18" t="n">
        <f aca="false">MAX(Assumptions!$B$4,Assumptions!$B$25-($H$438+$I$438+$J$438+$K$438+$L$438+$M$438))</f>
        <v>825000000</v>
      </c>
      <c r="O438" s="18" t="n">
        <f aca="false">$J$112+$O$112+Assumptions!$B$20+IF($B$438=0,$AI$112,Assumptions!$B$4)+IF($C$438=0,$AF$112,Assumptions!$B$4)+IF($D$438=0,$AC$112,Assumptions!$B$4)+IF($E$438=0,$Z$112,Assumptions!$B$4)+IF($F$438=0,$W$112,Assumptions!$B$4)+IF($G$438=0,$T$112,Assumptions!$B$4)</f>
        <v>19014164.1892672</v>
      </c>
      <c r="P438" s="18" t="n">
        <f aca="false">IF(($N$438+Assumptions!$B$14*Assumptions!$B$13)&gt;($C$7*Assumptions!$B$7/Assumptions!$B$11),($C$7*Assumptions!$B$7/Assumptions!$B$11)*($O$438+Assumptions!$B$14)/($N$438+Assumptions!$B$14*Assumptions!$B$13-($C$7*Assumptions!$B$7/Assumptions!$B$11)),NA())</f>
        <v>3649045.51620079</v>
      </c>
      <c r="Q438" s="18" t="n">
        <f aca="false">IFERROR(($N$438+Assumptions!$B$14*Assumptions!$B$13)/($O$438+Assumptions!$B$14+$P$438),NA())</f>
        <v>32.8853119171114</v>
      </c>
      <c r="R438" s="18" t="n">
        <f aca="false">AND(ISNUMBER($P$438),$P$438&gt;Assumptions!$B$4,$Q$438&gt;Assumptions!$B$13)</f>
        <v>1</v>
      </c>
      <c r="S438" s="18" t="n">
        <f aca="false">IF($N$438&gt;($C$7*Assumptions!$B$7/Assumptions!$B$11),($C$7*Assumptions!$B$7/Assumptions!$B$11)*$O$438/($N$438-($C$7*Assumptions!$B$7/Assumptions!$B$11)),NA())</f>
        <v>3236453.4790242</v>
      </c>
      <c r="T438" s="18" t="n">
        <f aca="false">IFERROR($N$438/($O$438+$S$438),NA())</f>
        <v>37.0776223967787</v>
      </c>
      <c r="U438" s="18" t="n">
        <f aca="false">AND(ISNUMBER($S$438),$S$438&gt;Assumptions!$B$4,$T$438&lt;=Assumptions!$B$13)</f>
        <v>0</v>
      </c>
      <c r="V438" s="18" t="n">
        <f aca="false">IF($R$438,$P$438,IF($U$438,$S$438,NA()))</f>
        <v>3649045.51620079</v>
      </c>
      <c r="W438" s="18" t="n">
        <f aca="false">IF($R$438,$Q$438,IF($U$438,$T$438,NA()))</f>
        <v>32.8853119171114</v>
      </c>
      <c r="X438" s="18" t="n">
        <f aca="false">$R$438</f>
        <v>1</v>
      </c>
      <c r="Y438" s="18" t="n">
        <f aca="false">IF($B$438=1,$H$438,$AI$112*$W$438)</f>
        <v>300000000</v>
      </c>
      <c r="Z438" s="18" t="n">
        <f aca="false">IF($C$438=1,$I$438,$AF$112*$W$438)</f>
        <v>57011665.7382933</v>
      </c>
      <c r="AA438" s="18" t="n">
        <f aca="false">IF($D$438=1,$J$438,$AC$112*$W$438)</f>
        <v>60000000</v>
      </c>
      <c r="AB438" s="18" t="n">
        <f aca="false">IF($E$438=1,$K$438,$Z$112*$W$438)</f>
        <v>98655935.7513343</v>
      </c>
      <c r="AC438" s="18" t="n">
        <f aca="false">IF($F$438=1,$L$438,$W$112*$W$438)</f>
        <v>15000000</v>
      </c>
      <c r="AD438" s="18" t="n">
        <f aca="false">IF($G$438=1,$M$438,$T$112*$W$438)</f>
        <v>164426559.585557</v>
      </c>
      <c r="AE438" s="18" t="n">
        <f aca="false">($C$7*Assumptions!$B$7/Assumptions!$B$11)</f>
        <v>120000000</v>
      </c>
      <c r="AF438" s="18" t="n">
        <f aca="false">($J$112+$O$112)*$W$438</f>
        <v>9224751.87803375</v>
      </c>
      <c r="AG438" s="18" t="n">
        <f aca="false">Assumptions!$B$20*$W$438</f>
        <v>295967807.254003</v>
      </c>
      <c r="AH438" s="18" t="n">
        <f aca="false">IF($R$438,Assumptions!$B$14*($W$438-Assumptions!$B$13),Assumptions!$B$4)</f>
        <v>79713279.7927786</v>
      </c>
      <c r="AI438" s="18" t="n">
        <f aca="false">$Y$438+$Z$438+$AA$438+$AB$438+$AC$438+$AD$438+$AE$438+$AF$438+$AG$438+$AH$438</f>
        <v>1200000000</v>
      </c>
      <c r="AJ438" s="18" t="n">
        <f aca="false">IF(AND(ISNUMBER($V$438),($C$7*Assumptions!$B$7/Assumptions!$B$11)&gt;=Assumptions!$B$67,IF($B$438=1,$Y$438&gt;=INDEX($Y$396:$Y$459,1+$A$438-Assumptions!$B$78),$Y$438&gt;INDEX($Y$396:$Y$459,1+$A$438+Assumptions!$B$78)),IF($C$438=1,$Z$438&gt;=INDEX($Z$396:$Z$459,1+$A$438-Assumptions!$B$79),$Z$438&gt;INDEX($Z$396:$Z$459,1+$A$438+Assumptions!$B$79)),IF($D$438=1,$AA$438&gt;=INDEX($AA$396:$AA$459,1+$A$438-Assumptions!$B$80),$AA$438&gt;INDEX($AA$396:$AA$459,1+$A$438+Assumptions!$B$80)),IF($E$438=1,$AB$438&gt;=INDEX($AB$396:$AB$459,1+$A$438-Assumptions!$B$81),$AB$438&gt;INDEX($AB$396:$AB$459,1+$A$438+Assumptions!$B$81)),IF($F$438=1,$AC$438&gt;=INDEX($AC$396:$AC$459,1+$A$438-Assumptions!$B$82),$AC$438&gt;INDEX($AC$396:$AC$459,1+$A$438+Assumptions!$B$82)),IF($G$438=1,$AD$438&gt;=INDEX($AD$396:$AD$459,1+$A$438-Assumptions!$B$83),$AD$438&gt;INDEX($AD$396:$AD$459,1+$A$438+Assumptions!$B$83))),1,0)</f>
        <v>0</v>
      </c>
      <c r="AK438" s="16"/>
      <c r="AL438" s="16"/>
    </row>
    <row r="439" customFormat="false" ht="23.85" hidden="true" customHeight="false" outlineLevel="0" collapsed="false">
      <c r="A439" s="6" t="n">
        <f aca="false">ROW()-ROW($A$396)+Assumptions!$B$4</f>
        <v>43</v>
      </c>
      <c r="B439" s="18" t="n">
        <f aca="false">MOD(QUOTIENT($A$439,Assumptions!$B$78),2)</f>
        <v>1</v>
      </c>
      <c r="C439" s="18" t="n">
        <f aca="false">MOD(QUOTIENT($A$439,Assumptions!$B$79),2)</f>
        <v>0</v>
      </c>
      <c r="D439" s="18" t="n">
        <f aca="false">MOD(QUOTIENT($A$439,Assumptions!$B$80),2)</f>
        <v>1</v>
      </c>
      <c r="E439" s="18" t="n">
        <f aca="false">MOD(QUOTIENT($A$439,Assumptions!$B$81),2)</f>
        <v>0</v>
      </c>
      <c r="F439" s="18" t="n">
        <f aca="false">MOD(QUOTIENT($A$439,Assumptions!$B$82),2)</f>
        <v>1</v>
      </c>
      <c r="G439" s="18" t="n">
        <f aca="false">MOD(QUOTIENT($A$439,Assumptions!$B$83),2)</f>
        <v>1</v>
      </c>
      <c r="H439" s="18" t="n">
        <f aca="false">IF($B$439=1,MIN(Assumptions!$B$66,MAX(Assumptions!$B$4,Assumptions!$B$25-(Assumptions!$B$4))),Assumptions!$B$4)</f>
        <v>300000000</v>
      </c>
      <c r="I439" s="18" t="n">
        <f aca="false">IF($C$439=1,MIN(Assumptions!$B$61,MAX(Assumptions!$B$4,Assumptions!$B$25-($H$439))),Assumptions!$B$4)</f>
        <v>0</v>
      </c>
      <c r="J439" s="18" t="n">
        <f aca="false">IF($D$439=1,MIN(Assumptions!$B$56,MAX(Assumptions!$B$4,Assumptions!$B$25-($H$439+$I$439))),Assumptions!$B$4)</f>
        <v>60000000</v>
      </c>
      <c r="K439" s="18" t="n">
        <f aca="false">IF($E$439=1,MIN(Assumptions!$B$51,MAX(Assumptions!$B$4,Assumptions!$B$25-($H$439+$I$439+$J$439))),Assumptions!$B$4)</f>
        <v>0</v>
      </c>
      <c r="L439" s="18" t="n">
        <f aca="false">IF($F$439=1,MIN(Assumptions!$B$46,MAX(Assumptions!$B$4,Assumptions!$B$25-($H$439+$I$439+$J$439+$K$439))),Assumptions!$B$4)</f>
        <v>15000000</v>
      </c>
      <c r="M439" s="18" t="n">
        <f aca="false">IF($G$439=1,MIN(Assumptions!$B$41,MAX(Assumptions!$B$4,Assumptions!$B$25-($H$439+$I$439+$J$439+$K$439+$L$439))),Assumptions!$B$4)</f>
        <v>5000000</v>
      </c>
      <c r="N439" s="18" t="n">
        <f aca="false">MAX(Assumptions!$B$4,Assumptions!$B$25-($H$439+$I$439+$J$439+$K$439+$L$439+$M$439))</f>
        <v>820000000</v>
      </c>
      <c r="O439" s="18" t="n">
        <f aca="false">$J$112+$O$112+Assumptions!$B$20+IF($B$439=0,$AI$112,Assumptions!$B$4)+IF($C$439=0,$AF$112,Assumptions!$B$4)+IF($D$439=0,$AC$112,Assumptions!$B$4)+IF($E$439=0,$Z$112,Assumptions!$B$4)+IF($F$439=0,$W$112,Assumptions!$B$4)+IF($G$439=0,$T$112,Assumptions!$B$4)</f>
        <v>14014164.1892672</v>
      </c>
      <c r="P439" s="18" t="n">
        <f aca="false">IF(($N$439+Assumptions!$B$14*Assumptions!$B$13)&gt;($C$7*Assumptions!$B$7/Assumptions!$B$11),($C$7*Assumptions!$B$7/Assumptions!$B$11)*($O$439+Assumptions!$B$14)/($N$439+Assumptions!$B$14*Assumptions!$B$13-($C$7*Assumptions!$B$7/Assumptions!$B$11)),NA())</f>
        <v>2820924.84371824</v>
      </c>
      <c r="Q439" s="18" t="n">
        <f aca="false">IFERROR(($N$439+Assumptions!$B$14*Assumptions!$B$13)/($O$439+Assumptions!$B$14+$P$439),NA())</f>
        <v>42.5392403726109</v>
      </c>
      <c r="R439" s="18" t="n">
        <f aca="false">AND(ISNUMBER($P$439),$P$439&gt;Assumptions!$B$4,$Q$439&gt;Assumptions!$B$13)</f>
        <v>1</v>
      </c>
      <c r="S439" s="18" t="n">
        <f aca="false">IF($N$439&gt;($C$7*Assumptions!$B$7/Assumptions!$B$11),($C$7*Assumptions!$B$7/Assumptions!$B$11)*$O$439/($N$439-($C$7*Assumptions!$B$7/Assumptions!$B$11)),NA())</f>
        <v>2402428.14673152</v>
      </c>
      <c r="T439" s="18" t="n">
        <f aca="false">IFERROR($N$439/($O$439+$S$439),NA())</f>
        <v>49.9494647376901</v>
      </c>
      <c r="U439" s="18" t="n">
        <f aca="false">AND(ISNUMBER($S$439),$S$439&gt;Assumptions!$B$4,$T$439&lt;=Assumptions!$B$13)</f>
        <v>0</v>
      </c>
      <c r="V439" s="18" t="n">
        <f aca="false">IF($R$439,$P$439,IF($U$439,$S$439,NA()))</f>
        <v>2820924.84371824</v>
      </c>
      <c r="W439" s="18" t="n">
        <f aca="false">IF($R$439,$Q$439,IF($U$439,$T$439,NA()))</f>
        <v>42.5392403726109</v>
      </c>
      <c r="X439" s="18" t="n">
        <f aca="false">$R$439</f>
        <v>1</v>
      </c>
      <c r="Y439" s="18" t="n">
        <f aca="false">IF($B$439=1,$H$439,$AI$112*$W$439)</f>
        <v>300000000</v>
      </c>
      <c r="Z439" s="18" t="n">
        <f aca="false">IF($C$439=1,$I$439,$AF$112*$W$439)</f>
        <v>73748211.9372044</v>
      </c>
      <c r="AA439" s="18" t="n">
        <f aca="false">IF($D$439=1,$J$439,$AC$112*$W$439)</f>
        <v>60000000</v>
      </c>
      <c r="AB439" s="18" t="n">
        <f aca="false">IF($E$439=1,$K$439,$Z$112*$W$439)</f>
        <v>127617721.117833</v>
      </c>
      <c r="AC439" s="18" t="n">
        <f aca="false">IF($F$439=1,$L$439,$W$112*$W$439)</f>
        <v>15000000</v>
      </c>
      <c r="AD439" s="18" t="n">
        <f aca="false">IF($G$439=1,$M$439,$T$112*$W$439)</f>
        <v>5000000</v>
      </c>
      <c r="AE439" s="18" t="n">
        <f aca="false">($C$7*Assumptions!$B$7/Assumptions!$B$11)</f>
        <v>120000000</v>
      </c>
      <c r="AF439" s="18" t="n">
        <f aca="false">($J$112+$O$112)*$W$439</f>
        <v>11932802.6599372</v>
      </c>
      <c r="AG439" s="18" t="n">
        <f aca="false">Assumptions!$B$20*$W$439</f>
        <v>382853163.353498</v>
      </c>
      <c r="AH439" s="18" t="n">
        <f aca="false">IF($R$439,Assumptions!$B$14*($W$439-Assumptions!$B$13),Assumptions!$B$4)</f>
        <v>103848100.931527</v>
      </c>
      <c r="AI439" s="18" t="n">
        <f aca="false">$Y$439+$Z$439+$AA$439+$AB$439+$AC$439+$AD$439+$AE$439+$AF$439+$AG$439+$AH$439</f>
        <v>1200000000</v>
      </c>
      <c r="AJ439" s="18" t="n">
        <f aca="false">IF(AND(ISNUMBER($V$439),($C$7*Assumptions!$B$7/Assumptions!$B$11)&gt;=Assumptions!$B$67,IF($B$439=1,$Y$439&gt;=INDEX($Y$396:$Y$459,1+$A$439-Assumptions!$B$78),$Y$439&gt;INDEX($Y$396:$Y$459,1+$A$439+Assumptions!$B$78)),IF($C$439=1,$Z$439&gt;=INDEX($Z$396:$Z$459,1+$A$439-Assumptions!$B$79),$Z$439&gt;INDEX($Z$396:$Z$459,1+$A$439+Assumptions!$B$79)),IF($D$439=1,$AA$439&gt;=INDEX($AA$396:$AA$459,1+$A$439-Assumptions!$B$80),$AA$439&gt;INDEX($AA$396:$AA$459,1+$A$439+Assumptions!$B$80)),IF($E$439=1,$AB$439&gt;=INDEX($AB$396:$AB$459,1+$A$439-Assumptions!$B$81),$AB$439&gt;INDEX($AB$396:$AB$459,1+$A$439+Assumptions!$B$81)),IF($F$439=1,$AC$439&gt;=INDEX($AC$396:$AC$459,1+$A$439-Assumptions!$B$82),$AC$439&gt;INDEX($AC$396:$AC$459,1+$A$439+Assumptions!$B$82)),IF($G$439=1,$AD$439&gt;=INDEX($AD$396:$AD$459,1+$A$439-Assumptions!$B$83),$AD$439&gt;INDEX($AD$396:$AD$459,1+$A$439+Assumptions!$B$83))),1,0)</f>
        <v>0</v>
      </c>
      <c r="AK439" s="16"/>
      <c r="AL439" s="16"/>
    </row>
    <row r="440" customFormat="false" ht="23.85" hidden="true" customHeight="false" outlineLevel="0" collapsed="false">
      <c r="A440" s="6" t="n">
        <f aca="false">ROW()-ROW($A$396)+Assumptions!$B$4</f>
        <v>44</v>
      </c>
      <c r="B440" s="18" t="n">
        <f aca="false">MOD(QUOTIENT($A$440,Assumptions!$B$78),2)</f>
        <v>1</v>
      </c>
      <c r="C440" s="18" t="n">
        <f aca="false">MOD(QUOTIENT($A$440,Assumptions!$B$79),2)</f>
        <v>0</v>
      </c>
      <c r="D440" s="18" t="n">
        <f aca="false">MOD(QUOTIENT($A$440,Assumptions!$B$80),2)</f>
        <v>1</v>
      </c>
      <c r="E440" s="18" t="n">
        <f aca="false">MOD(QUOTIENT($A$440,Assumptions!$B$81),2)</f>
        <v>1</v>
      </c>
      <c r="F440" s="18" t="n">
        <f aca="false">MOD(QUOTIENT($A$440,Assumptions!$B$82),2)</f>
        <v>0</v>
      </c>
      <c r="G440" s="18" t="n">
        <f aca="false">MOD(QUOTIENT($A$440,Assumptions!$B$83),2)</f>
        <v>0</v>
      </c>
      <c r="H440" s="18" t="n">
        <f aca="false">IF($B$440=1,MIN(Assumptions!$B$66,MAX(Assumptions!$B$4,Assumptions!$B$25-(Assumptions!$B$4))),Assumptions!$B$4)</f>
        <v>300000000</v>
      </c>
      <c r="I440" s="18" t="n">
        <f aca="false">IF($C$440=1,MIN(Assumptions!$B$61,MAX(Assumptions!$B$4,Assumptions!$B$25-($H$440))),Assumptions!$B$4)</f>
        <v>0</v>
      </c>
      <c r="J440" s="18" t="n">
        <f aca="false">IF($D$440=1,MIN(Assumptions!$B$56,MAX(Assumptions!$B$4,Assumptions!$B$25-($H$440+$I$440))),Assumptions!$B$4)</f>
        <v>60000000</v>
      </c>
      <c r="K440" s="18" t="n">
        <f aca="false">IF($E$440=1,MIN(Assumptions!$B$51,MAX(Assumptions!$B$4,Assumptions!$B$25-($H$440+$I$440+$J$440))),Assumptions!$B$4)</f>
        <v>30000000</v>
      </c>
      <c r="L440" s="18" t="n">
        <f aca="false">IF($F$440=1,MIN(Assumptions!$B$46,MAX(Assumptions!$B$4,Assumptions!$B$25-($H$440+$I$440+$J$440+$K$440))),Assumptions!$B$4)</f>
        <v>0</v>
      </c>
      <c r="M440" s="18" t="n">
        <f aca="false">IF($G$440=1,MIN(Assumptions!$B$41,MAX(Assumptions!$B$4,Assumptions!$B$25-($H$440+$I$440+$J$440+$K$440+$L$440))),Assumptions!$B$4)</f>
        <v>0</v>
      </c>
      <c r="N440" s="18" t="n">
        <f aca="false">MAX(Assumptions!$B$4,Assumptions!$B$25-($H$440+$I$440+$J$440+$K$440+$L$440+$M$440))</f>
        <v>810000000</v>
      </c>
      <c r="O440" s="18" t="n">
        <f aca="false">$J$112+$O$112+Assumptions!$B$20+IF($B$440=0,$AI$112,Assumptions!$B$4)+IF($C$440=0,$AF$112,Assumptions!$B$4)+IF($D$440=0,$AC$112,Assumptions!$B$4)+IF($E$440=0,$Z$112,Assumptions!$B$4)+IF($F$440=0,$W$112,Assumptions!$B$4)+IF($G$440=0,$T$112,Assumptions!$B$4)</f>
        <v>21014164.1892672</v>
      </c>
      <c r="P440" s="18" t="n">
        <f aca="false">IF(($N$440+Assumptions!$B$14*Assumptions!$B$13)&gt;($C$7*Assumptions!$B$7/Assumptions!$B$11),($C$7*Assumptions!$B$7/Assumptions!$B$11)*($O$440+Assumptions!$B$14)/($N$440+Assumptions!$B$14*Assumptions!$B$13-($C$7*Assumptions!$B$7/Assumptions!$B$11)),NA())</f>
        <v>4074656.61041453</v>
      </c>
      <c r="Q440" s="18" t="n">
        <f aca="false">IFERROR(($N$440+Assumptions!$B$14*Assumptions!$B$13)/($O$440+Assumptions!$B$14+$P$440),NA())</f>
        <v>29.4503344633481</v>
      </c>
      <c r="R440" s="18" t="n">
        <f aca="false">AND(ISNUMBER($P$440),$P$440&gt;Assumptions!$B$4,$Q$440&gt;Assumptions!$B$13)</f>
        <v>1</v>
      </c>
      <c r="S440" s="18" t="n">
        <f aca="false">IF($N$440&gt;($C$7*Assumptions!$B$7/Assumptions!$B$11),($C$7*Assumptions!$B$7/Assumptions!$B$11)*$O$440/($N$440-($C$7*Assumptions!$B$7/Assumptions!$B$11)),NA())</f>
        <v>3654637.25030734</v>
      </c>
      <c r="T440" s="18" t="n">
        <f aca="false">IFERROR($N$440/($O$440+$S$440),NA())</f>
        <v>32.8349961381006</v>
      </c>
      <c r="U440" s="18" t="n">
        <f aca="false">AND(ISNUMBER($S$440),$S$440&gt;Assumptions!$B$4,$T$440&lt;=Assumptions!$B$13)</f>
        <v>0</v>
      </c>
      <c r="V440" s="18" t="n">
        <f aca="false">IF($R$440,$P$440,IF($U$440,$S$440,NA()))</f>
        <v>4074656.61041453</v>
      </c>
      <c r="W440" s="18" t="n">
        <f aca="false">IF($R$440,$Q$440,IF($U$440,$T$440,NA()))</f>
        <v>29.4503344633481</v>
      </c>
      <c r="X440" s="18" t="n">
        <f aca="false">$R$440</f>
        <v>1</v>
      </c>
      <c r="Y440" s="18" t="n">
        <f aca="false">IF($B$440=1,$H$440,$AI$112*$W$440)</f>
        <v>300000000</v>
      </c>
      <c r="Z440" s="18" t="n">
        <f aca="false">IF($C$440=1,$I$440,$AF$112*$W$440)</f>
        <v>51056612.4030494</v>
      </c>
      <c r="AA440" s="18" t="n">
        <f aca="false">IF($D$440=1,$J$440,$AC$112*$W$440)</f>
        <v>60000000</v>
      </c>
      <c r="AB440" s="18" t="n">
        <f aca="false">IF($E$440=1,$K$440,$Z$112*$W$440)</f>
        <v>30000000</v>
      </c>
      <c r="AC440" s="18" t="n">
        <f aca="false">IF($F$440=1,$L$440,$W$112*$W$440)</f>
        <v>147251672.31674</v>
      </c>
      <c r="AD440" s="18" t="n">
        <f aca="false">IF($G$440=1,$M$440,$T$112*$W$440)</f>
        <v>147251672.31674</v>
      </c>
      <c r="AE440" s="18" t="n">
        <f aca="false">($C$7*Assumptions!$B$7/Assumptions!$B$11)</f>
        <v>120000000</v>
      </c>
      <c r="AF440" s="18" t="n">
        <f aca="false">($J$112+$O$112)*$W$440</f>
        <v>8261196.63496734</v>
      </c>
      <c r="AG440" s="18" t="n">
        <f aca="false">Assumptions!$B$20*$W$440</f>
        <v>265053010.170133</v>
      </c>
      <c r="AH440" s="18" t="n">
        <f aca="false">IF($R$440,Assumptions!$B$14*($W$440-Assumptions!$B$13),Assumptions!$B$4)</f>
        <v>71125836.1583702</v>
      </c>
      <c r="AI440" s="18" t="n">
        <f aca="false">$Y$440+$Z$440+$AA$440+$AB$440+$AC$440+$AD$440+$AE$440+$AF$440+$AG$440+$AH$440</f>
        <v>1200000000</v>
      </c>
      <c r="AJ440" s="18" t="n">
        <f aca="false">IF(AND(ISNUMBER($V$440),($C$7*Assumptions!$B$7/Assumptions!$B$11)&gt;=Assumptions!$B$67,IF($B$440=1,$Y$440&gt;=INDEX($Y$396:$Y$459,1+$A$440-Assumptions!$B$78),$Y$440&gt;INDEX($Y$396:$Y$459,1+$A$440+Assumptions!$B$78)),IF($C$440=1,$Z$440&gt;=INDEX($Z$396:$Z$459,1+$A$440-Assumptions!$B$79),$Z$440&gt;INDEX($Z$396:$Z$459,1+$A$440+Assumptions!$B$79)),IF($D$440=1,$AA$440&gt;=INDEX($AA$396:$AA$459,1+$A$440-Assumptions!$B$80),$AA$440&gt;INDEX($AA$396:$AA$459,1+$A$440+Assumptions!$B$80)),IF($E$440=1,$AB$440&gt;=INDEX($AB$396:$AB$459,1+$A$440-Assumptions!$B$81),$AB$440&gt;INDEX($AB$396:$AB$459,1+$A$440+Assumptions!$B$81)),IF($F$440=1,$AC$440&gt;=INDEX($AC$396:$AC$459,1+$A$440-Assumptions!$B$82),$AC$440&gt;INDEX($AC$396:$AC$459,1+$A$440+Assumptions!$B$82)),IF($G$440=1,$AD$440&gt;=INDEX($AD$396:$AD$459,1+$A$440-Assumptions!$B$83),$AD$440&gt;INDEX($AD$396:$AD$459,1+$A$440+Assumptions!$B$83))),1,0)</f>
        <v>0</v>
      </c>
      <c r="AK440" s="16"/>
      <c r="AL440" s="16"/>
    </row>
    <row r="441" customFormat="false" ht="23.85" hidden="true" customHeight="false" outlineLevel="0" collapsed="false">
      <c r="A441" s="6" t="n">
        <f aca="false">ROW()-ROW($A$396)+Assumptions!$B$4</f>
        <v>45</v>
      </c>
      <c r="B441" s="18" t="n">
        <f aca="false">MOD(QUOTIENT($A$441,Assumptions!$B$78),2)</f>
        <v>1</v>
      </c>
      <c r="C441" s="18" t="n">
        <f aca="false">MOD(QUOTIENT($A$441,Assumptions!$B$79),2)</f>
        <v>0</v>
      </c>
      <c r="D441" s="18" t="n">
        <f aca="false">MOD(QUOTIENT($A$441,Assumptions!$B$80),2)</f>
        <v>1</v>
      </c>
      <c r="E441" s="18" t="n">
        <f aca="false">MOD(QUOTIENT($A$441,Assumptions!$B$81),2)</f>
        <v>1</v>
      </c>
      <c r="F441" s="18" t="n">
        <f aca="false">MOD(QUOTIENT($A$441,Assumptions!$B$82),2)</f>
        <v>0</v>
      </c>
      <c r="G441" s="18" t="n">
        <f aca="false">MOD(QUOTIENT($A$441,Assumptions!$B$83),2)</f>
        <v>1</v>
      </c>
      <c r="H441" s="18" t="n">
        <f aca="false">IF($B$441=1,MIN(Assumptions!$B$66,MAX(Assumptions!$B$4,Assumptions!$B$25-(Assumptions!$B$4))),Assumptions!$B$4)</f>
        <v>300000000</v>
      </c>
      <c r="I441" s="18" t="n">
        <f aca="false">IF($C$441=1,MIN(Assumptions!$B$61,MAX(Assumptions!$B$4,Assumptions!$B$25-($H$441))),Assumptions!$B$4)</f>
        <v>0</v>
      </c>
      <c r="J441" s="18" t="n">
        <f aca="false">IF($D$441=1,MIN(Assumptions!$B$56,MAX(Assumptions!$B$4,Assumptions!$B$25-($H$441+$I$441))),Assumptions!$B$4)</f>
        <v>60000000</v>
      </c>
      <c r="K441" s="18" t="n">
        <f aca="false">IF($E$441=1,MIN(Assumptions!$B$51,MAX(Assumptions!$B$4,Assumptions!$B$25-($H$441+$I$441+$J$441))),Assumptions!$B$4)</f>
        <v>30000000</v>
      </c>
      <c r="L441" s="18" t="n">
        <f aca="false">IF($F$441=1,MIN(Assumptions!$B$46,MAX(Assumptions!$B$4,Assumptions!$B$25-($H$441+$I$441+$J$441+$K$441))),Assumptions!$B$4)</f>
        <v>0</v>
      </c>
      <c r="M441" s="18" t="n">
        <f aca="false">IF($G$441=1,MIN(Assumptions!$B$41,MAX(Assumptions!$B$4,Assumptions!$B$25-($H$441+$I$441+$J$441+$K$441+$L$441))),Assumptions!$B$4)</f>
        <v>5000000</v>
      </c>
      <c r="N441" s="18" t="n">
        <f aca="false">MAX(Assumptions!$B$4,Assumptions!$B$25-($H$441+$I$441+$J$441+$K$441+$L$441+$M$441))</f>
        <v>805000000</v>
      </c>
      <c r="O441" s="18" t="n">
        <f aca="false">$J$112+$O$112+Assumptions!$B$20+IF($B$441=0,$AI$112,Assumptions!$B$4)+IF($C$441=0,$AF$112,Assumptions!$B$4)+IF($D$441=0,$AC$112,Assumptions!$B$4)+IF($E$441=0,$Z$112,Assumptions!$B$4)+IF($F$441=0,$W$112,Assumptions!$B$4)+IF($G$441=0,$T$112,Assumptions!$B$4)</f>
        <v>16014164.1892672</v>
      </c>
      <c r="P441" s="18" t="n">
        <f aca="false">IF(($N$441+Assumptions!$B$14*Assumptions!$B$13)&gt;($C$7*Assumptions!$B$7/Assumptions!$B$11),($C$7*Assumptions!$B$7/Assumptions!$B$11)*($O$441+Assumptions!$B$14)/($N$441+Assumptions!$B$14*Assumptions!$B$13-($C$7*Assumptions!$B$7/Assumptions!$B$11)),NA())</f>
        <v>3231563.20394482</v>
      </c>
      <c r="Q441" s="18" t="n">
        <f aca="false">IFERROR(($N$441+Assumptions!$B$14*Assumptions!$B$13)/($O$441+Assumptions!$B$14+$P$441),NA())</f>
        <v>37.1337313946124</v>
      </c>
      <c r="R441" s="18" t="n">
        <f aca="false">AND(ISNUMBER($P$441),$P$441&gt;Assumptions!$B$4,$Q$441&gt;Assumptions!$B$13)</f>
        <v>1</v>
      </c>
      <c r="S441" s="18" t="n">
        <f aca="false">IF($N$441&gt;($C$7*Assumptions!$B$7/Assumptions!$B$11),($C$7*Assumptions!$B$7/Assumptions!$B$11)*$O$441/($N$441-($C$7*Assumptions!$B$7/Assumptions!$B$11)),NA())</f>
        <v>2805401.02585702</v>
      </c>
      <c r="T441" s="18" t="n">
        <f aca="false">IFERROR($N$441/($O$441+$S$441),NA())</f>
        <v>42.7746332499259</v>
      </c>
      <c r="U441" s="18" t="n">
        <f aca="false">AND(ISNUMBER($S$441),$S$441&gt;Assumptions!$B$4,$T$441&lt;=Assumptions!$B$13)</f>
        <v>0</v>
      </c>
      <c r="V441" s="18" t="n">
        <f aca="false">IF($R$441,$P$441,IF($U$441,$S$441,NA()))</f>
        <v>3231563.20394482</v>
      </c>
      <c r="W441" s="18" t="n">
        <f aca="false">IF($R$441,$Q$441,IF($U$441,$T$441,NA()))</f>
        <v>37.1337313946124</v>
      </c>
      <c r="X441" s="18" t="n">
        <f aca="false">$R$441</f>
        <v>1</v>
      </c>
      <c r="Y441" s="18" t="n">
        <f aca="false">IF($B$441=1,$H$441,$AI$112*$W$441)</f>
        <v>300000000</v>
      </c>
      <c r="Z441" s="18" t="n">
        <f aca="false">IF($C$441=1,$I$441,$AF$112*$W$441)</f>
        <v>64376943.9444979</v>
      </c>
      <c r="AA441" s="18" t="n">
        <f aca="false">IF($D$441=1,$J$441,$AC$112*$W$441)</f>
        <v>60000000</v>
      </c>
      <c r="AB441" s="18" t="n">
        <f aca="false">IF($E$441=1,$K$441,$Z$112*$W$441)</f>
        <v>30000000</v>
      </c>
      <c r="AC441" s="18" t="n">
        <f aca="false">IF($F$441=1,$L$441,$W$112*$W$441)</f>
        <v>185668656.973062</v>
      </c>
      <c r="AD441" s="18" t="n">
        <f aca="false">IF($G$441=1,$M$441,$T$112*$W$441)</f>
        <v>5000000</v>
      </c>
      <c r="AE441" s="18" t="n">
        <f aca="false">($C$7*Assumptions!$B$7/Assumptions!$B$11)</f>
        <v>120000000</v>
      </c>
      <c r="AF441" s="18" t="n">
        <f aca="false">($J$112+$O$112)*$W$441</f>
        <v>10416488.0443968</v>
      </c>
      <c r="AG441" s="18" t="n">
        <f aca="false">Assumptions!$B$20*$W$441</f>
        <v>334203582.551512</v>
      </c>
      <c r="AH441" s="18" t="n">
        <f aca="false">IF($R$441,Assumptions!$B$14*($W$441-Assumptions!$B$13),Assumptions!$B$4)</f>
        <v>90334328.4865311</v>
      </c>
      <c r="AI441" s="18" t="n">
        <f aca="false">$Y$441+$Z$441+$AA$441+$AB$441+$AC$441+$AD$441+$AE$441+$AF$441+$AG$441+$AH$441</f>
        <v>1200000000</v>
      </c>
      <c r="AJ441" s="18" t="n">
        <f aca="false">IF(AND(ISNUMBER($V$441),($C$7*Assumptions!$B$7/Assumptions!$B$11)&gt;=Assumptions!$B$67,IF($B$441=1,$Y$441&gt;=INDEX($Y$396:$Y$459,1+$A$441-Assumptions!$B$78),$Y$441&gt;INDEX($Y$396:$Y$459,1+$A$441+Assumptions!$B$78)),IF($C$441=1,$Z$441&gt;=INDEX($Z$396:$Z$459,1+$A$441-Assumptions!$B$79),$Z$441&gt;INDEX($Z$396:$Z$459,1+$A$441+Assumptions!$B$79)),IF($D$441=1,$AA$441&gt;=INDEX($AA$396:$AA$459,1+$A$441-Assumptions!$B$80),$AA$441&gt;INDEX($AA$396:$AA$459,1+$A$441+Assumptions!$B$80)),IF($E$441=1,$AB$441&gt;=INDEX($AB$396:$AB$459,1+$A$441-Assumptions!$B$81),$AB$441&gt;INDEX($AB$396:$AB$459,1+$A$441+Assumptions!$B$81)),IF($F$441=1,$AC$441&gt;=INDEX($AC$396:$AC$459,1+$A$441-Assumptions!$B$82),$AC$441&gt;INDEX($AC$396:$AC$459,1+$A$441+Assumptions!$B$82)),IF($G$441=1,$AD$441&gt;=INDEX($AD$396:$AD$459,1+$A$441-Assumptions!$B$83),$AD$441&gt;INDEX($AD$396:$AD$459,1+$A$441+Assumptions!$B$83))),1,0)</f>
        <v>0</v>
      </c>
      <c r="AK441" s="16"/>
      <c r="AL441" s="16"/>
    </row>
    <row r="442" customFormat="false" ht="23.85" hidden="true" customHeight="false" outlineLevel="0" collapsed="false">
      <c r="A442" s="6" t="n">
        <f aca="false">ROW()-ROW($A$396)+Assumptions!$B$4</f>
        <v>46</v>
      </c>
      <c r="B442" s="18" t="n">
        <f aca="false">MOD(QUOTIENT($A$442,Assumptions!$B$78),2)</f>
        <v>1</v>
      </c>
      <c r="C442" s="18" t="n">
        <f aca="false">MOD(QUOTIENT($A$442,Assumptions!$B$79),2)</f>
        <v>0</v>
      </c>
      <c r="D442" s="18" t="n">
        <f aca="false">MOD(QUOTIENT($A$442,Assumptions!$B$80),2)</f>
        <v>1</v>
      </c>
      <c r="E442" s="18" t="n">
        <f aca="false">MOD(QUOTIENT($A$442,Assumptions!$B$81),2)</f>
        <v>1</v>
      </c>
      <c r="F442" s="18" t="n">
        <f aca="false">MOD(QUOTIENT($A$442,Assumptions!$B$82),2)</f>
        <v>1</v>
      </c>
      <c r="G442" s="18" t="n">
        <f aca="false">MOD(QUOTIENT($A$442,Assumptions!$B$83),2)</f>
        <v>0</v>
      </c>
      <c r="H442" s="18" t="n">
        <f aca="false">IF($B$442=1,MIN(Assumptions!$B$66,MAX(Assumptions!$B$4,Assumptions!$B$25-(Assumptions!$B$4))),Assumptions!$B$4)</f>
        <v>300000000</v>
      </c>
      <c r="I442" s="18" t="n">
        <f aca="false">IF($C$442=1,MIN(Assumptions!$B$61,MAX(Assumptions!$B$4,Assumptions!$B$25-($H$442))),Assumptions!$B$4)</f>
        <v>0</v>
      </c>
      <c r="J442" s="18" t="n">
        <f aca="false">IF($D$442=1,MIN(Assumptions!$B$56,MAX(Assumptions!$B$4,Assumptions!$B$25-($H$442+$I$442))),Assumptions!$B$4)</f>
        <v>60000000</v>
      </c>
      <c r="K442" s="18" t="n">
        <f aca="false">IF($E$442=1,MIN(Assumptions!$B$51,MAX(Assumptions!$B$4,Assumptions!$B$25-($H$442+$I$442+$J$442))),Assumptions!$B$4)</f>
        <v>30000000</v>
      </c>
      <c r="L442" s="18" t="n">
        <f aca="false">IF($F$442=1,MIN(Assumptions!$B$46,MAX(Assumptions!$B$4,Assumptions!$B$25-($H$442+$I$442+$J$442+$K$442))),Assumptions!$B$4)</f>
        <v>15000000</v>
      </c>
      <c r="M442" s="18" t="n">
        <f aca="false">IF($G$442=1,MIN(Assumptions!$B$41,MAX(Assumptions!$B$4,Assumptions!$B$25-($H$442+$I$442+$J$442+$K$442+$L$442))),Assumptions!$B$4)</f>
        <v>0</v>
      </c>
      <c r="N442" s="18" t="n">
        <f aca="false">MAX(Assumptions!$B$4,Assumptions!$B$25-($H$442+$I$442+$J$442+$K$442+$L$442+$M$442))</f>
        <v>795000000</v>
      </c>
      <c r="O442" s="18" t="n">
        <f aca="false">$J$112+$O$112+Assumptions!$B$20+IF($B$442=0,$AI$112,Assumptions!$B$4)+IF($C$442=0,$AF$112,Assumptions!$B$4)+IF($D$442=0,$AC$112,Assumptions!$B$4)+IF($E$442=0,$Z$112,Assumptions!$B$4)+IF($F$442=0,$W$112,Assumptions!$B$4)+IF($G$442=0,$T$112,Assumptions!$B$4)</f>
        <v>16014164.1892672</v>
      </c>
      <c r="P442" s="18" t="n">
        <f aca="false">IF(($N$442+Assumptions!$B$14*Assumptions!$B$13)&gt;($C$7*Assumptions!$B$7/Assumptions!$B$11),($C$7*Assumptions!$B$7/Assumptions!$B$11)*($O$442+Assumptions!$B$14)/($N$442+Assumptions!$B$14*Assumptions!$B$13-($C$7*Assumptions!$B$7/Assumptions!$B$11)),NA())</f>
        <v>3279261.55381854</v>
      </c>
      <c r="Q442" s="18" t="n">
        <f aca="false">IFERROR(($N$442+Assumptions!$B$14*Assumptions!$B$13)/($O$442+Assumptions!$B$14+$P$442),NA())</f>
        <v>36.593604392509</v>
      </c>
      <c r="R442" s="18" t="n">
        <f aca="false">AND(ISNUMBER($P$442),$P$442&gt;Assumptions!$B$4,$Q$442&gt;Assumptions!$B$13)</f>
        <v>1</v>
      </c>
      <c r="S442" s="18" t="n">
        <f aca="false">IF($N$442&gt;($C$7*Assumptions!$B$7/Assumptions!$B$11),($C$7*Assumptions!$B$7/Assumptions!$B$11)*$O$442/($N$442-($C$7*Assumptions!$B$7/Assumptions!$B$11)),NA())</f>
        <v>2846962.52253639</v>
      </c>
      <c r="T442" s="18" t="n">
        <f aca="false">IFERROR($N$442/($O$442+$S$442),NA())</f>
        <v>42.150186049197</v>
      </c>
      <c r="U442" s="18" t="n">
        <f aca="false">AND(ISNUMBER($S$442),$S$442&gt;Assumptions!$B$4,$T$442&lt;=Assumptions!$B$13)</f>
        <v>0</v>
      </c>
      <c r="V442" s="18" t="n">
        <f aca="false">IF($R$442,$P$442,IF($U$442,$S$442,NA()))</f>
        <v>3279261.55381854</v>
      </c>
      <c r="W442" s="18" t="n">
        <f aca="false">IF($R$442,$Q$442,IF($U$442,$T$442,NA()))</f>
        <v>36.593604392509</v>
      </c>
      <c r="X442" s="18" t="n">
        <f aca="false">$R$442</f>
        <v>1</v>
      </c>
      <c r="Y442" s="18" t="n">
        <f aca="false">IF($B$442=1,$H$442,$AI$112*$W$442)</f>
        <v>300000000</v>
      </c>
      <c r="Z442" s="18" t="n">
        <f aca="false">IF($C$442=1,$I$442,$AF$112*$W$442)</f>
        <v>63440552.032578</v>
      </c>
      <c r="AA442" s="18" t="n">
        <f aca="false">IF($D$442=1,$J$442,$AC$112*$W$442)</f>
        <v>60000000</v>
      </c>
      <c r="AB442" s="18" t="n">
        <f aca="false">IF($E$442=1,$K$442,$Z$112*$W$442)</f>
        <v>30000000</v>
      </c>
      <c r="AC442" s="18" t="n">
        <f aca="false">IF($F$442=1,$L$442,$W$112*$W$442)</f>
        <v>15000000</v>
      </c>
      <c r="AD442" s="18" t="n">
        <f aca="false">IF($G$442=1,$M$442,$T$112*$W$442)</f>
        <v>182968021.962545</v>
      </c>
      <c r="AE442" s="18" t="n">
        <f aca="false">($C$7*Assumptions!$B$7/Assumptions!$B$11)</f>
        <v>120000000</v>
      </c>
      <c r="AF442" s="18" t="n">
        <f aca="false">($J$112+$O$112)*$W$442</f>
        <v>10264975.4910238</v>
      </c>
      <c r="AG442" s="18" t="n">
        <f aca="false">Assumptions!$B$20*$W$442</f>
        <v>329342439.532581</v>
      </c>
      <c r="AH442" s="18" t="n">
        <f aca="false">IF($R$442,Assumptions!$B$14*($W$442-Assumptions!$B$13),Assumptions!$B$4)</f>
        <v>88984010.9812724</v>
      </c>
      <c r="AI442" s="18" t="n">
        <f aca="false">$Y$442+$Z$442+$AA$442+$AB$442+$AC$442+$AD$442+$AE$442+$AF$442+$AG$442+$AH$442</f>
        <v>1200000000</v>
      </c>
      <c r="AJ442" s="18" t="n">
        <f aca="false">IF(AND(ISNUMBER($V$442),($C$7*Assumptions!$B$7/Assumptions!$B$11)&gt;=Assumptions!$B$67,IF($B$442=1,$Y$442&gt;=INDEX($Y$396:$Y$459,1+$A$442-Assumptions!$B$78),$Y$442&gt;INDEX($Y$396:$Y$459,1+$A$442+Assumptions!$B$78)),IF($C$442=1,$Z$442&gt;=INDEX($Z$396:$Z$459,1+$A$442-Assumptions!$B$79),$Z$442&gt;INDEX($Z$396:$Z$459,1+$A$442+Assumptions!$B$79)),IF($D$442=1,$AA$442&gt;=INDEX($AA$396:$AA$459,1+$A$442-Assumptions!$B$80),$AA$442&gt;INDEX($AA$396:$AA$459,1+$A$442+Assumptions!$B$80)),IF($E$442=1,$AB$442&gt;=INDEX($AB$396:$AB$459,1+$A$442-Assumptions!$B$81),$AB$442&gt;INDEX($AB$396:$AB$459,1+$A$442+Assumptions!$B$81)),IF($F$442=1,$AC$442&gt;=INDEX($AC$396:$AC$459,1+$A$442-Assumptions!$B$82),$AC$442&gt;INDEX($AC$396:$AC$459,1+$A$442+Assumptions!$B$82)),IF($G$442=1,$AD$442&gt;=INDEX($AD$396:$AD$459,1+$A$442-Assumptions!$B$83),$AD$442&gt;INDEX($AD$396:$AD$459,1+$A$442+Assumptions!$B$83))),1,0)</f>
        <v>0</v>
      </c>
      <c r="AK442" s="16"/>
      <c r="AL442" s="16"/>
    </row>
    <row r="443" customFormat="false" ht="23.85" hidden="true" customHeight="false" outlineLevel="0" collapsed="false">
      <c r="A443" s="6" t="n">
        <f aca="false">ROW()-ROW($A$396)+Assumptions!$B$4</f>
        <v>47</v>
      </c>
      <c r="B443" s="18" t="n">
        <f aca="false">MOD(QUOTIENT($A$443,Assumptions!$B$78),2)</f>
        <v>1</v>
      </c>
      <c r="C443" s="18" t="n">
        <f aca="false">MOD(QUOTIENT($A$443,Assumptions!$B$79),2)</f>
        <v>0</v>
      </c>
      <c r="D443" s="18" t="n">
        <f aca="false">MOD(QUOTIENT($A$443,Assumptions!$B$80),2)</f>
        <v>1</v>
      </c>
      <c r="E443" s="18" t="n">
        <f aca="false">MOD(QUOTIENT($A$443,Assumptions!$B$81),2)</f>
        <v>1</v>
      </c>
      <c r="F443" s="18" t="n">
        <f aca="false">MOD(QUOTIENT($A$443,Assumptions!$B$82),2)</f>
        <v>1</v>
      </c>
      <c r="G443" s="18" t="n">
        <f aca="false">MOD(QUOTIENT($A$443,Assumptions!$B$83),2)</f>
        <v>1</v>
      </c>
      <c r="H443" s="18" t="n">
        <f aca="false">IF($B$443=1,MIN(Assumptions!$B$66,MAX(Assumptions!$B$4,Assumptions!$B$25-(Assumptions!$B$4))),Assumptions!$B$4)</f>
        <v>300000000</v>
      </c>
      <c r="I443" s="18" t="n">
        <f aca="false">IF($C$443=1,MIN(Assumptions!$B$61,MAX(Assumptions!$B$4,Assumptions!$B$25-($H$443))),Assumptions!$B$4)</f>
        <v>0</v>
      </c>
      <c r="J443" s="18" t="n">
        <f aca="false">IF($D$443=1,MIN(Assumptions!$B$56,MAX(Assumptions!$B$4,Assumptions!$B$25-($H$443+$I$443))),Assumptions!$B$4)</f>
        <v>60000000</v>
      </c>
      <c r="K443" s="18" t="n">
        <f aca="false">IF($E$443=1,MIN(Assumptions!$B$51,MAX(Assumptions!$B$4,Assumptions!$B$25-($H$443+$I$443+$J$443))),Assumptions!$B$4)</f>
        <v>30000000</v>
      </c>
      <c r="L443" s="18" t="n">
        <f aca="false">IF($F$443=1,MIN(Assumptions!$B$46,MAX(Assumptions!$B$4,Assumptions!$B$25-($H$443+$I$443+$J$443+$K$443))),Assumptions!$B$4)</f>
        <v>15000000</v>
      </c>
      <c r="M443" s="18" t="n">
        <f aca="false">IF($G$443=1,MIN(Assumptions!$B$41,MAX(Assumptions!$B$4,Assumptions!$B$25-($H$443+$I$443+$J$443+$K$443+$L$443))),Assumptions!$B$4)</f>
        <v>5000000</v>
      </c>
      <c r="N443" s="18" t="n">
        <f aca="false">MAX(Assumptions!$B$4,Assumptions!$B$25-($H$443+$I$443+$J$443+$K$443+$L$443+$M$443))</f>
        <v>790000000</v>
      </c>
      <c r="O443" s="18" t="n">
        <f aca="false">$J$112+$O$112+Assumptions!$B$20+IF($B$443=0,$AI$112,Assumptions!$B$4)+IF($C$443=0,$AF$112,Assumptions!$B$4)+IF($D$443=0,$AC$112,Assumptions!$B$4)+IF($E$443=0,$Z$112,Assumptions!$B$4)+IF($F$443=0,$W$112,Assumptions!$B$4)+IF($G$443=0,$T$112,Assumptions!$B$4)</f>
        <v>11014164.1892672</v>
      </c>
      <c r="P443" s="18" t="n">
        <f aca="false">IF(($N$443+Assumptions!$B$14*Assumptions!$B$13)&gt;($C$7*Assumptions!$B$7/Assumptions!$B$11),($C$7*Assumptions!$B$7/Assumptions!$B$11)*($O$443+Assumptions!$B$14)/($N$443+Assumptions!$B$14*Assumptions!$B$13-($C$7*Assumptions!$B$7/Assumptions!$B$11)),NA())</f>
        <v>2411449.37206255</v>
      </c>
      <c r="Q443" s="18" t="n">
        <f aca="false">IFERROR(($N$443+Assumptions!$B$14*Assumptions!$B$13)/($O$443+Assumptions!$B$14+$P$443),NA())</f>
        <v>49.7626039303336</v>
      </c>
      <c r="R443" s="18" t="n">
        <f aca="false">AND(ISNUMBER($P$443),$P$443&gt;Assumptions!$B$4,$Q$443&gt;Assumptions!$B$13)</f>
        <v>1</v>
      </c>
      <c r="S443" s="18" t="n">
        <f aca="false">IF($N$443&gt;($C$7*Assumptions!$B$7/Assumptions!$B$11),($C$7*Assumptions!$B$7/Assumptions!$B$11)*$O$443/($N$443-($C$7*Assumptions!$B$7/Assumptions!$B$11)),NA())</f>
        <v>1972686.12345084</v>
      </c>
      <c r="T443" s="18" t="n">
        <f aca="false">IFERROR($N$443/($O$443+$S$443),NA())</f>
        <v>60.8307619613012</v>
      </c>
      <c r="U443" s="18" t="n">
        <f aca="false">AND(ISNUMBER($S$443),$S$443&gt;Assumptions!$B$4,$T$443&lt;=Assumptions!$B$13)</f>
        <v>0</v>
      </c>
      <c r="V443" s="18" t="n">
        <f aca="false">IF($R$443,$P$443,IF($U$443,$S$443,NA()))</f>
        <v>2411449.37206255</v>
      </c>
      <c r="W443" s="18" t="n">
        <f aca="false">IF($R$443,$Q$443,IF($U$443,$T$443,NA()))</f>
        <v>49.7626039303336</v>
      </c>
      <c r="X443" s="18" t="n">
        <f aca="false">$R$443</f>
        <v>1</v>
      </c>
      <c r="Y443" s="18" t="n">
        <f aca="false">IF($B$443=1,$H$443,$AI$112*$W$443)</f>
        <v>300000000</v>
      </c>
      <c r="Z443" s="18" t="n">
        <f aca="false">IF($C$443=1,$I$443,$AF$112*$W$443)</f>
        <v>86271005.9948386</v>
      </c>
      <c r="AA443" s="18" t="n">
        <f aca="false">IF($D$443=1,$J$443,$AC$112*$W$443)</f>
        <v>60000000</v>
      </c>
      <c r="AB443" s="18" t="n">
        <f aca="false">IF($E$443=1,$K$443,$Z$112*$W$443)</f>
        <v>30000000</v>
      </c>
      <c r="AC443" s="18" t="n">
        <f aca="false">IF($F$443=1,$L$443,$W$112*$W$443)</f>
        <v>15000000</v>
      </c>
      <c r="AD443" s="18" t="n">
        <f aca="false">IF($G$443=1,$M$443,$T$112*$W$443)</f>
        <v>5000000</v>
      </c>
      <c r="AE443" s="18" t="n">
        <f aca="false">($C$7*Assumptions!$B$7/Assumptions!$B$11)</f>
        <v>120000000</v>
      </c>
      <c r="AF443" s="18" t="n">
        <f aca="false">($J$112+$O$112)*$W$443</f>
        <v>13959048.8063254</v>
      </c>
      <c r="AG443" s="18" t="n">
        <f aca="false">Assumptions!$B$20*$W$443</f>
        <v>447863435.373002</v>
      </c>
      <c r="AH443" s="18" t="n">
        <f aca="false">IF($R$443,Assumptions!$B$14*($W$443-Assumptions!$B$13),Assumptions!$B$4)</f>
        <v>121906509.825834</v>
      </c>
      <c r="AI443" s="18" t="n">
        <f aca="false">$Y$443+$Z$443+$AA$443+$AB$443+$AC$443+$AD$443+$AE$443+$AF$443+$AG$443+$AH$443</f>
        <v>1200000000</v>
      </c>
      <c r="AJ443" s="18" t="n">
        <f aca="false">IF(AND(ISNUMBER($V$443),($C$7*Assumptions!$B$7/Assumptions!$B$11)&gt;=Assumptions!$B$67,IF($B$443=1,$Y$443&gt;=INDEX($Y$396:$Y$459,1+$A$443-Assumptions!$B$78),$Y$443&gt;INDEX($Y$396:$Y$459,1+$A$443+Assumptions!$B$78)),IF($C$443=1,$Z$443&gt;=INDEX($Z$396:$Z$459,1+$A$443-Assumptions!$B$79),$Z$443&gt;INDEX($Z$396:$Z$459,1+$A$443+Assumptions!$B$79)),IF($D$443=1,$AA$443&gt;=INDEX($AA$396:$AA$459,1+$A$443-Assumptions!$B$80),$AA$443&gt;INDEX($AA$396:$AA$459,1+$A$443+Assumptions!$B$80)),IF($E$443=1,$AB$443&gt;=INDEX($AB$396:$AB$459,1+$A$443-Assumptions!$B$81),$AB$443&gt;INDEX($AB$396:$AB$459,1+$A$443+Assumptions!$B$81)),IF($F$443=1,$AC$443&gt;=INDEX($AC$396:$AC$459,1+$A$443-Assumptions!$B$82),$AC$443&gt;INDEX($AC$396:$AC$459,1+$A$443+Assumptions!$B$82)),IF($G$443=1,$AD$443&gt;=INDEX($AD$396:$AD$459,1+$A$443-Assumptions!$B$83),$AD$443&gt;INDEX($AD$396:$AD$459,1+$A$443+Assumptions!$B$83))),1,0)</f>
        <v>0</v>
      </c>
      <c r="AK443" s="16"/>
      <c r="AL443" s="16"/>
    </row>
    <row r="444" customFormat="false" ht="23.85" hidden="true" customHeight="false" outlineLevel="0" collapsed="false">
      <c r="A444" s="6" t="n">
        <f aca="false">ROW()-ROW($A$396)+Assumptions!$B$4</f>
        <v>48</v>
      </c>
      <c r="B444" s="18" t="n">
        <f aca="false">MOD(QUOTIENT($A$444,Assumptions!$B$78),2)</f>
        <v>1</v>
      </c>
      <c r="C444" s="18" t="n">
        <f aca="false">MOD(QUOTIENT($A$444,Assumptions!$B$79),2)</f>
        <v>1</v>
      </c>
      <c r="D444" s="18" t="n">
        <f aca="false">MOD(QUOTIENT($A$444,Assumptions!$B$80),2)</f>
        <v>0</v>
      </c>
      <c r="E444" s="18" t="n">
        <f aca="false">MOD(QUOTIENT($A$444,Assumptions!$B$81),2)</f>
        <v>0</v>
      </c>
      <c r="F444" s="18" t="n">
        <f aca="false">MOD(QUOTIENT($A$444,Assumptions!$B$82),2)</f>
        <v>0</v>
      </c>
      <c r="G444" s="18" t="n">
        <f aca="false">MOD(QUOTIENT($A$444,Assumptions!$B$83),2)</f>
        <v>0</v>
      </c>
      <c r="H444" s="18" t="n">
        <f aca="false">IF($B$444=1,MIN(Assumptions!$B$66,MAX(Assumptions!$B$4,Assumptions!$B$25-(Assumptions!$B$4))),Assumptions!$B$4)</f>
        <v>300000000</v>
      </c>
      <c r="I444" s="18" t="n">
        <f aca="false">IF($C$444=1,MIN(Assumptions!$B$61,MAX(Assumptions!$B$4,Assumptions!$B$25-($H$444))),Assumptions!$B$4)</f>
        <v>100000000</v>
      </c>
      <c r="J444" s="18" t="n">
        <f aca="false">IF($D$444=1,MIN(Assumptions!$B$56,MAX(Assumptions!$B$4,Assumptions!$B$25-($H$444+$I$444))),Assumptions!$B$4)</f>
        <v>0</v>
      </c>
      <c r="K444" s="18" t="n">
        <f aca="false">IF($E$444=1,MIN(Assumptions!$B$51,MAX(Assumptions!$B$4,Assumptions!$B$25-($H$444+$I$444+$J$444))),Assumptions!$B$4)</f>
        <v>0</v>
      </c>
      <c r="L444" s="18" t="n">
        <f aca="false">IF($F$444=1,MIN(Assumptions!$B$46,MAX(Assumptions!$B$4,Assumptions!$B$25-($H$444+$I$444+$J$444+$K$444))),Assumptions!$B$4)</f>
        <v>0</v>
      </c>
      <c r="M444" s="18" t="n">
        <f aca="false">IF($G$444=1,MIN(Assumptions!$B$41,MAX(Assumptions!$B$4,Assumptions!$B$25-($H$444+$I$444+$J$444+$K$444+$L$444))),Assumptions!$B$4)</f>
        <v>0</v>
      </c>
      <c r="N444" s="18" t="n">
        <f aca="false">MAX(Assumptions!$B$4,Assumptions!$B$25-($H$444+$I$444+$J$444+$K$444+$L$444+$M$444))</f>
        <v>800000000</v>
      </c>
      <c r="O444" s="18" t="n">
        <f aca="false">$J$112+$O$112+Assumptions!$B$20+IF($B$444=0,$AI$112,Assumptions!$B$4)+IF($C$444=0,$AF$112,Assumptions!$B$4)+IF($D$444=0,$AC$112,Assumptions!$B$4)+IF($E$444=0,$Z$112,Assumptions!$B$4)+IF($F$444=0,$W$112,Assumptions!$B$4)+IF($G$444=0,$T$112,Assumptions!$B$4)</f>
        <v>24680512.8289884</v>
      </c>
      <c r="P444" s="18" t="n">
        <f aca="false">IF(($N$444+Assumptions!$B$14*Assumptions!$B$13)&gt;($C$7*Assumptions!$B$7/Assumptions!$B$11),($C$7*Assumptions!$B$7/Assumptions!$B$11)*($O$444+Assumptions!$B$14)/($N$444+Assumptions!$B$14*Assumptions!$B$13-($C$7*Assumptions!$B$7/Assumptions!$B$11)),NA())</f>
        <v>4778991.26663532</v>
      </c>
      <c r="Q444" s="18" t="n">
        <f aca="false">IFERROR(($N$444+Assumptions!$B$14*Assumptions!$B$13)/($O$444+Assumptions!$B$14+$P$444),NA())</f>
        <v>25.1099015053206</v>
      </c>
      <c r="R444" s="18" t="n">
        <f aca="false">AND(ISNUMBER($P$444),$P$444&gt;Assumptions!$B$4,$Q$444&gt;Assumptions!$B$13)</f>
        <v>1</v>
      </c>
      <c r="S444" s="18" t="n">
        <f aca="false">IF($N$444&gt;($C$7*Assumptions!$B$7/Assumptions!$B$11),($C$7*Assumptions!$B$7/Assumptions!$B$11)*$O$444/($N$444-($C$7*Assumptions!$B$7/Assumptions!$B$11)),NA())</f>
        <v>4355384.6168803</v>
      </c>
      <c r="T444" s="18" t="n">
        <f aca="false">IFERROR($N$444/($O$444+$S$444),NA())</f>
        <v>27.5521017213755</v>
      </c>
      <c r="U444" s="18" t="n">
        <f aca="false">AND(ISNUMBER($S$444),$S$444&gt;Assumptions!$B$4,$T$444&lt;=Assumptions!$B$13)</f>
        <v>0</v>
      </c>
      <c r="V444" s="18" t="n">
        <f aca="false">IF($R$444,$P$444,IF($U$444,$S$444,NA()))</f>
        <v>4778991.26663532</v>
      </c>
      <c r="W444" s="18" t="n">
        <f aca="false">IF($R$444,$Q$444,IF($U$444,$T$444,NA()))</f>
        <v>25.1099015053206</v>
      </c>
      <c r="X444" s="18" t="n">
        <f aca="false">$R$444</f>
        <v>1</v>
      </c>
      <c r="Y444" s="18" t="n">
        <f aca="false">IF($B$444=1,$H$444,$AI$112*$W$444)</f>
        <v>300000000</v>
      </c>
      <c r="Z444" s="18" t="n">
        <f aca="false">IF($C$444=1,$I$444,$AF$112*$W$444)</f>
        <v>100000000</v>
      </c>
      <c r="AA444" s="18" t="n">
        <f aca="false">IF($D$444=1,$J$444,$AC$112*$W$444)</f>
        <v>60263763.6127694</v>
      </c>
      <c r="AB444" s="18" t="n">
        <f aca="false">IF($E$444=1,$K$444,$Z$112*$W$444)</f>
        <v>75329704.5159617</v>
      </c>
      <c r="AC444" s="18" t="n">
        <f aca="false">IF($F$444=1,$L$444,$W$112*$W$444)</f>
        <v>125549507.526603</v>
      </c>
      <c r="AD444" s="18" t="n">
        <f aca="false">IF($G$444=1,$M$444,$T$112*$W$444)</f>
        <v>125549507.526603</v>
      </c>
      <c r="AE444" s="18" t="n">
        <f aca="false">($C$7*Assumptions!$B$7/Assumptions!$B$11)</f>
        <v>120000000</v>
      </c>
      <c r="AF444" s="18" t="n">
        <f aca="false">($J$112+$O$112)*$W$444</f>
        <v>7043649.5068767</v>
      </c>
      <c r="AG444" s="18" t="n">
        <f aca="false">Assumptions!$B$20*$W$444</f>
        <v>225989113.547885</v>
      </c>
      <c r="AH444" s="18" t="n">
        <f aca="false">IF($R$444,Assumptions!$B$14*($W$444-Assumptions!$B$13),Assumptions!$B$4)</f>
        <v>60274753.7633014</v>
      </c>
      <c r="AI444" s="18" t="n">
        <f aca="false">$Y$444+$Z$444+$AA$444+$AB$444+$AC$444+$AD$444+$AE$444+$AF$444+$AG$444+$AH$444</f>
        <v>1200000000</v>
      </c>
      <c r="AJ444" s="18" t="n">
        <f aca="false">IF(AND(ISNUMBER($V$444),($C$7*Assumptions!$B$7/Assumptions!$B$11)&gt;=Assumptions!$B$67,IF($B$444=1,$Y$444&gt;=INDEX($Y$396:$Y$459,1+$A$444-Assumptions!$B$78),$Y$444&gt;INDEX($Y$396:$Y$459,1+$A$444+Assumptions!$B$78)),IF($C$444=1,$Z$444&gt;=INDEX($Z$396:$Z$459,1+$A$444-Assumptions!$B$79),$Z$444&gt;INDEX($Z$396:$Z$459,1+$A$444+Assumptions!$B$79)),IF($D$444=1,$AA$444&gt;=INDEX($AA$396:$AA$459,1+$A$444-Assumptions!$B$80),$AA$444&gt;INDEX($AA$396:$AA$459,1+$A$444+Assumptions!$B$80)),IF($E$444=1,$AB$444&gt;=INDEX($AB$396:$AB$459,1+$A$444-Assumptions!$B$81),$AB$444&gt;INDEX($AB$396:$AB$459,1+$A$444+Assumptions!$B$81)),IF($F$444=1,$AC$444&gt;=INDEX($AC$396:$AC$459,1+$A$444-Assumptions!$B$82),$AC$444&gt;INDEX($AC$396:$AC$459,1+$A$444+Assumptions!$B$82)),IF($G$444=1,$AD$444&gt;=INDEX($AD$396:$AD$459,1+$A$444-Assumptions!$B$83),$AD$444&gt;INDEX($AD$396:$AD$459,1+$A$444+Assumptions!$B$83))),1,0)</f>
        <v>1</v>
      </c>
      <c r="AK444" s="16"/>
      <c r="AL444" s="16"/>
    </row>
    <row r="445" customFormat="false" ht="23.85" hidden="true" customHeight="false" outlineLevel="0" collapsed="false">
      <c r="A445" s="6" t="n">
        <f aca="false">ROW()-ROW($A$396)+Assumptions!$B$4</f>
        <v>49</v>
      </c>
      <c r="B445" s="18" t="n">
        <f aca="false">MOD(QUOTIENT($A$445,Assumptions!$B$78),2)</f>
        <v>1</v>
      </c>
      <c r="C445" s="18" t="n">
        <f aca="false">MOD(QUOTIENT($A$445,Assumptions!$B$79),2)</f>
        <v>1</v>
      </c>
      <c r="D445" s="18" t="n">
        <f aca="false">MOD(QUOTIENT($A$445,Assumptions!$B$80),2)</f>
        <v>0</v>
      </c>
      <c r="E445" s="18" t="n">
        <f aca="false">MOD(QUOTIENT($A$445,Assumptions!$B$81),2)</f>
        <v>0</v>
      </c>
      <c r="F445" s="18" t="n">
        <f aca="false">MOD(QUOTIENT($A$445,Assumptions!$B$82),2)</f>
        <v>0</v>
      </c>
      <c r="G445" s="18" t="n">
        <f aca="false">MOD(QUOTIENT($A$445,Assumptions!$B$83),2)</f>
        <v>1</v>
      </c>
      <c r="H445" s="18" t="n">
        <f aca="false">IF($B$445=1,MIN(Assumptions!$B$66,MAX(Assumptions!$B$4,Assumptions!$B$25-(Assumptions!$B$4))),Assumptions!$B$4)</f>
        <v>300000000</v>
      </c>
      <c r="I445" s="18" t="n">
        <f aca="false">IF($C$445=1,MIN(Assumptions!$B$61,MAX(Assumptions!$B$4,Assumptions!$B$25-($H$445))),Assumptions!$B$4)</f>
        <v>100000000</v>
      </c>
      <c r="J445" s="18" t="n">
        <f aca="false">IF($D$445=1,MIN(Assumptions!$B$56,MAX(Assumptions!$B$4,Assumptions!$B$25-($H$445+$I$445))),Assumptions!$B$4)</f>
        <v>0</v>
      </c>
      <c r="K445" s="18" t="n">
        <f aca="false">IF($E$445=1,MIN(Assumptions!$B$51,MAX(Assumptions!$B$4,Assumptions!$B$25-($H$445+$I$445+$J$445))),Assumptions!$B$4)</f>
        <v>0</v>
      </c>
      <c r="L445" s="18" t="n">
        <f aca="false">IF($F$445=1,MIN(Assumptions!$B$46,MAX(Assumptions!$B$4,Assumptions!$B$25-($H$445+$I$445+$J$445+$K$445))),Assumptions!$B$4)</f>
        <v>0</v>
      </c>
      <c r="M445" s="18" t="n">
        <f aca="false">IF($G$445=1,MIN(Assumptions!$B$41,MAX(Assumptions!$B$4,Assumptions!$B$25-($H$445+$I$445+$J$445+$K$445+$L$445))),Assumptions!$B$4)</f>
        <v>5000000</v>
      </c>
      <c r="N445" s="18" t="n">
        <f aca="false">MAX(Assumptions!$B$4,Assumptions!$B$25-($H$445+$I$445+$J$445+$K$445+$L$445+$M$445))</f>
        <v>795000000</v>
      </c>
      <c r="O445" s="18" t="n">
        <f aca="false">$J$112+$O$112+Assumptions!$B$20+IF($B$445=0,$AI$112,Assumptions!$B$4)+IF($C$445=0,$AF$112,Assumptions!$B$4)+IF($D$445=0,$AC$112,Assumptions!$B$4)+IF($E$445=0,$Z$112,Assumptions!$B$4)+IF($F$445=0,$W$112,Assumptions!$B$4)+IF($G$445=0,$T$112,Assumptions!$B$4)</f>
        <v>19680512.8289884</v>
      </c>
      <c r="P445" s="18" t="n">
        <f aca="false">IF(($N$445+Assumptions!$B$14*Assumptions!$B$13)&gt;($C$7*Assumptions!$B$7/Assumptions!$B$11),($C$7*Assumptions!$B$7/Assumptions!$B$11)*($O$445+Assumptions!$B$14)/($N$445+Assumptions!$B$14*Assumptions!$B$13-($C$7*Assumptions!$B$7/Assumptions!$B$11)),NA())</f>
        <v>3928651.71878761</v>
      </c>
      <c r="Q445" s="18" t="n">
        <f aca="false">IFERROR(($N$445+Assumptions!$B$14*Assumptions!$B$13)/($O$445+Assumptions!$B$14+$P$445),NA())</f>
        <v>30.5448302851932</v>
      </c>
      <c r="R445" s="18" t="n">
        <f aca="false">AND(ISNUMBER($P$445),$P$445&gt;Assumptions!$B$4,$Q$445&gt;Assumptions!$B$13)</f>
        <v>1</v>
      </c>
      <c r="S445" s="18" t="n">
        <f aca="false">IF($N$445&gt;($C$7*Assumptions!$B$7/Assumptions!$B$11),($C$7*Assumptions!$B$7/Assumptions!$B$11)*$O$445/($N$445-($C$7*Assumptions!$B$7/Assumptions!$B$11)),NA())</f>
        <v>3498757.8362646</v>
      </c>
      <c r="T445" s="18" t="n">
        <f aca="false">IFERROR($N$445/($O$445+$S$445),NA())</f>
        <v>34.2978867403171</v>
      </c>
      <c r="U445" s="18" t="n">
        <f aca="false">AND(ISNUMBER($S$445),$S$445&gt;Assumptions!$B$4,$T$445&lt;=Assumptions!$B$13)</f>
        <v>0</v>
      </c>
      <c r="V445" s="18" t="n">
        <f aca="false">IF($R$445,$P$445,IF($U$445,$S$445,NA()))</f>
        <v>3928651.71878761</v>
      </c>
      <c r="W445" s="18" t="n">
        <f aca="false">IF($R$445,$Q$445,IF($U$445,$T$445,NA()))</f>
        <v>30.5448302851932</v>
      </c>
      <c r="X445" s="18" t="n">
        <f aca="false">$R$445</f>
        <v>1</v>
      </c>
      <c r="Y445" s="18" t="n">
        <f aca="false">IF($B$445=1,$H$445,$AI$112*$W$445)</f>
        <v>300000000</v>
      </c>
      <c r="Z445" s="18" t="n">
        <f aca="false">IF($C$445=1,$I$445,$AF$112*$W$445)</f>
        <v>100000000</v>
      </c>
      <c r="AA445" s="18" t="n">
        <f aca="false">IF($D$445=1,$J$445,$AC$112*$W$445)</f>
        <v>73307592.6844637</v>
      </c>
      <c r="AB445" s="18" t="n">
        <f aca="false">IF($E$445=1,$K$445,$Z$112*$W$445)</f>
        <v>91634490.8555796</v>
      </c>
      <c r="AC445" s="18" t="n">
        <f aca="false">IF($F$445=1,$L$445,$W$112*$W$445)</f>
        <v>152724151.425966</v>
      </c>
      <c r="AD445" s="18" t="n">
        <f aca="false">IF($G$445=1,$M$445,$T$112*$W$445)</f>
        <v>5000000</v>
      </c>
      <c r="AE445" s="18" t="n">
        <f aca="false">($C$7*Assumptions!$B$7/Assumptions!$B$11)</f>
        <v>120000000</v>
      </c>
      <c r="AF445" s="18" t="n">
        <f aca="false">($J$112+$O$112)*$W$445</f>
        <v>8568216.75426906</v>
      </c>
      <c r="AG445" s="18" t="n">
        <f aca="false">Assumptions!$B$20*$W$445</f>
        <v>274903472.566739</v>
      </c>
      <c r="AH445" s="18" t="n">
        <f aca="false">IF($R$445,Assumptions!$B$14*($W$445-Assumptions!$B$13),Assumptions!$B$4)</f>
        <v>73862075.712983</v>
      </c>
      <c r="AI445" s="18" t="n">
        <f aca="false">$Y$445+$Z$445+$AA$445+$AB$445+$AC$445+$AD$445+$AE$445+$AF$445+$AG$445+$AH$445</f>
        <v>1200000000</v>
      </c>
      <c r="AJ445" s="18" t="n">
        <f aca="false">IF(AND(ISNUMBER($V$445),($C$7*Assumptions!$B$7/Assumptions!$B$11)&gt;=Assumptions!$B$67,IF($B$445=1,$Y$445&gt;=INDEX($Y$396:$Y$459,1+$A$445-Assumptions!$B$78),$Y$445&gt;INDEX($Y$396:$Y$459,1+$A$445+Assumptions!$B$78)),IF($C$445=1,$Z$445&gt;=INDEX($Z$396:$Z$459,1+$A$445-Assumptions!$B$79),$Z$445&gt;INDEX($Z$396:$Z$459,1+$A$445+Assumptions!$B$79)),IF($D$445=1,$AA$445&gt;=INDEX($AA$396:$AA$459,1+$A$445-Assumptions!$B$80),$AA$445&gt;INDEX($AA$396:$AA$459,1+$A$445+Assumptions!$B$80)),IF($E$445=1,$AB$445&gt;=INDEX($AB$396:$AB$459,1+$A$445-Assumptions!$B$81),$AB$445&gt;INDEX($AB$396:$AB$459,1+$A$445+Assumptions!$B$81)),IF($F$445=1,$AC$445&gt;=INDEX($AC$396:$AC$459,1+$A$445-Assumptions!$B$82),$AC$445&gt;INDEX($AC$396:$AC$459,1+$A$445+Assumptions!$B$82)),IF($G$445=1,$AD$445&gt;=INDEX($AD$396:$AD$459,1+$A$445-Assumptions!$B$83),$AD$445&gt;INDEX($AD$396:$AD$459,1+$A$445+Assumptions!$B$83))),1,0)</f>
        <v>0</v>
      </c>
      <c r="AK445" s="16"/>
      <c r="AL445" s="16"/>
    </row>
    <row r="446" customFormat="false" ht="23.85" hidden="true" customHeight="false" outlineLevel="0" collapsed="false">
      <c r="A446" s="6" t="n">
        <f aca="false">ROW()-ROW($A$396)+Assumptions!$B$4</f>
        <v>50</v>
      </c>
      <c r="B446" s="18" t="n">
        <f aca="false">MOD(QUOTIENT($A$446,Assumptions!$B$78),2)</f>
        <v>1</v>
      </c>
      <c r="C446" s="18" t="n">
        <f aca="false">MOD(QUOTIENT($A$446,Assumptions!$B$79),2)</f>
        <v>1</v>
      </c>
      <c r="D446" s="18" t="n">
        <f aca="false">MOD(QUOTIENT($A$446,Assumptions!$B$80),2)</f>
        <v>0</v>
      </c>
      <c r="E446" s="18" t="n">
        <f aca="false">MOD(QUOTIENT($A$446,Assumptions!$B$81),2)</f>
        <v>0</v>
      </c>
      <c r="F446" s="18" t="n">
        <f aca="false">MOD(QUOTIENT($A$446,Assumptions!$B$82),2)</f>
        <v>1</v>
      </c>
      <c r="G446" s="18" t="n">
        <f aca="false">MOD(QUOTIENT($A$446,Assumptions!$B$83),2)</f>
        <v>0</v>
      </c>
      <c r="H446" s="18" t="n">
        <f aca="false">IF($B$446=1,MIN(Assumptions!$B$66,MAX(Assumptions!$B$4,Assumptions!$B$25-(Assumptions!$B$4))),Assumptions!$B$4)</f>
        <v>300000000</v>
      </c>
      <c r="I446" s="18" t="n">
        <f aca="false">IF($C$446=1,MIN(Assumptions!$B$61,MAX(Assumptions!$B$4,Assumptions!$B$25-($H$446))),Assumptions!$B$4)</f>
        <v>100000000</v>
      </c>
      <c r="J446" s="18" t="n">
        <f aca="false">IF($D$446=1,MIN(Assumptions!$B$56,MAX(Assumptions!$B$4,Assumptions!$B$25-($H$446+$I$446))),Assumptions!$B$4)</f>
        <v>0</v>
      </c>
      <c r="K446" s="18" t="n">
        <f aca="false">IF($E$446=1,MIN(Assumptions!$B$51,MAX(Assumptions!$B$4,Assumptions!$B$25-($H$446+$I$446+$J$446))),Assumptions!$B$4)</f>
        <v>0</v>
      </c>
      <c r="L446" s="18" t="n">
        <f aca="false">IF($F$446=1,MIN(Assumptions!$B$46,MAX(Assumptions!$B$4,Assumptions!$B$25-($H$446+$I$446+$J$446+$K$446))),Assumptions!$B$4)</f>
        <v>15000000</v>
      </c>
      <c r="M446" s="18" t="n">
        <f aca="false">IF($G$446=1,MIN(Assumptions!$B$41,MAX(Assumptions!$B$4,Assumptions!$B$25-($H$446+$I$446+$J$446+$K$446+$L$446))),Assumptions!$B$4)</f>
        <v>0</v>
      </c>
      <c r="N446" s="18" t="n">
        <f aca="false">MAX(Assumptions!$B$4,Assumptions!$B$25-($H$446+$I$446+$J$446+$K$446+$L$446+$M$446))</f>
        <v>785000000</v>
      </c>
      <c r="O446" s="18" t="n">
        <f aca="false">$J$112+$O$112+Assumptions!$B$20+IF($B$446=0,$AI$112,Assumptions!$B$4)+IF($C$446=0,$AF$112,Assumptions!$B$4)+IF($D$446=0,$AC$112,Assumptions!$B$4)+IF($E$446=0,$Z$112,Assumptions!$B$4)+IF($F$446=0,$W$112,Assumptions!$B$4)+IF($G$446=0,$T$112,Assumptions!$B$4)</f>
        <v>19680512.8289884</v>
      </c>
      <c r="P446" s="18" t="n">
        <f aca="false">IF(($N$446+Assumptions!$B$14*Assumptions!$B$13)&gt;($C$7*Assumptions!$B$7/Assumptions!$B$11),($C$7*Assumptions!$B$7/Assumptions!$B$11)*($O$446+Assumptions!$B$14)/($N$446+Assumptions!$B$14*Assumptions!$B$13-($C$7*Assumptions!$B$7/Assumptions!$B$11)),NA())</f>
        <v>3987507.92431252</v>
      </c>
      <c r="Q446" s="18" t="n">
        <f aca="false">IFERROR(($N$446+Assumptions!$B$14*Assumptions!$B$13)/($O$446+Assumptions!$B$14+$P$446),NA())</f>
        <v>30.0939840817217</v>
      </c>
      <c r="R446" s="18" t="n">
        <f aca="false">AND(ISNUMBER($P$446),$P$446&gt;Assumptions!$B$4,$Q$446&gt;Assumptions!$B$13)</f>
        <v>1</v>
      </c>
      <c r="S446" s="18" t="n">
        <f aca="false">IF($N$446&gt;($C$7*Assumptions!$B$7/Assumptions!$B$11),($C$7*Assumptions!$B$7/Assumptions!$B$11)*$O$446/($N$446-($C$7*Assumptions!$B$7/Assumptions!$B$11)),NA())</f>
        <v>3551370.73605805</v>
      </c>
      <c r="T446" s="18" t="n">
        <f aca="false">IFERROR($N$446/($O$446+$S$446),NA())</f>
        <v>33.7897698997198</v>
      </c>
      <c r="U446" s="18" t="n">
        <f aca="false">AND(ISNUMBER($S$446),$S$446&gt;Assumptions!$B$4,$T$446&lt;=Assumptions!$B$13)</f>
        <v>0</v>
      </c>
      <c r="V446" s="18" t="n">
        <f aca="false">IF($R$446,$P$446,IF($U$446,$S$446,NA()))</f>
        <v>3987507.92431252</v>
      </c>
      <c r="W446" s="18" t="n">
        <f aca="false">IF($R$446,$Q$446,IF($U$446,$T$446,NA()))</f>
        <v>30.0939840817217</v>
      </c>
      <c r="X446" s="18" t="n">
        <f aca="false">$R$446</f>
        <v>1</v>
      </c>
      <c r="Y446" s="18" t="n">
        <f aca="false">IF($B$446=1,$H$446,$AI$112*$W$446)</f>
        <v>300000000</v>
      </c>
      <c r="Z446" s="18" t="n">
        <f aca="false">IF($C$446=1,$I$446,$AF$112*$W$446)</f>
        <v>100000000</v>
      </c>
      <c r="AA446" s="18" t="n">
        <f aca="false">IF($D$446=1,$J$446,$AC$112*$W$446)</f>
        <v>72225561.7961321</v>
      </c>
      <c r="AB446" s="18" t="n">
        <f aca="false">IF($E$446=1,$K$446,$Z$112*$W$446)</f>
        <v>90281952.2451651</v>
      </c>
      <c r="AC446" s="18" t="n">
        <f aca="false">IF($F$446=1,$L$446,$W$112*$W$446)</f>
        <v>15000000</v>
      </c>
      <c r="AD446" s="18" t="n">
        <f aca="false">IF($G$446=1,$M$446,$T$112*$W$446)</f>
        <v>150469920.408609</v>
      </c>
      <c r="AE446" s="18" t="n">
        <f aca="false">($C$7*Assumptions!$B$7/Assumptions!$B$11)</f>
        <v>120000000</v>
      </c>
      <c r="AF446" s="18" t="n">
        <f aca="false">($J$112+$O$112)*$W$446</f>
        <v>8441748.61029461</v>
      </c>
      <c r="AG446" s="18" t="n">
        <f aca="false">Assumptions!$B$20*$W$446</f>
        <v>270845856.735495</v>
      </c>
      <c r="AH446" s="18" t="n">
        <f aca="false">IF($R$446,Assumptions!$B$14*($W$446-Assumptions!$B$13),Assumptions!$B$4)</f>
        <v>72734960.2043043</v>
      </c>
      <c r="AI446" s="18" t="n">
        <f aca="false">$Y$446+$Z$446+$AA$446+$AB$446+$AC$446+$AD$446+$AE$446+$AF$446+$AG$446+$AH$446</f>
        <v>1200000000</v>
      </c>
      <c r="AJ446" s="18" t="n">
        <f aca="false">IF(AND(ISNUMBER($V$446),($C$7*Assumptions!$B$7/Assumptions!$B$11)&gt;=Assumptions!$B$67,IF($B$446=1,$Y$446&gt;=INDEX($Y$396:$Y$459,1+$A$446-Assumptions!$B$78),$Y$446&gt;INDEX($Y$396:$Y$459,1+$A$446+Assumptions!$B$78)),IF($C$446=1,$Z$446&gt;=INDEX($Z$396:$Z$459,1+$A$446-Assumptions!$B$79),$Z$446&gt;INDEX($Z$396:$Z$459,1+$A$446+Assumptions!$B$79)),IF($D$446=1,$AA$446&gt;=INDEX($AA$396:$AA$459,1+$A$446-Assumptions!$B$80),$AA$446&gt;INDEX($AA$396:$AA$459,1+$A$446+Assumptions!$B$80)),IF($E$446=1,$AB$446&gt;=INDEX($AB$396:$AB$459,1+$A$446-Assumptions!$B$81),$AB$446&gt;INDEX($AB$396:$AB$459,1+$A$446+Assumptions!$B$81)),IF($F$446=1,$AC$446&gt;=INDEX($AC$396:$AC$459,1+$A$446-Assumptions!$B$82),$AC$446&gt;INDEX($AC$396:$AC$459,1+$A$446+Assumptions!$B$82)),IF($G$446=1,$AD$446&gt;=INDEX($AD$396:$AD$459,1+$A$446-Assumptions!$B$83),$AD$446&gt;INDEX($AD$396:$AD$459,1+$A$446+Assumptions!$B$83))),1,0)</f>
        <v>0</v>
      </c>
      <c r="AK446" s="16"/>
      <c r="AL446" s="16"/>
    </row>
    <row r="447" customFormat="false" ht="23.85" hidden="true" customHeight="false" outlineLevel="0" collapsed="false">
      <c r="A447" s="6" t="n">
        <f aca="false">ROW()-ROW($A$396)+Assumptions!$B$4</f>
        <v>51</v>
      </c>
      <c r="B447" s="18" t="n">
        <f aca="false">MOD(QUOTIENT($A$447,Assumptions!$B$78),2)</f>
        <v>1</v>
      </c>
      <c r="C447" s="18" t="n">
        <f aca="false">MOD(QUOTIENT($A$447,Assumptions!$B$79),2)</f>
        <v>1</v>
      </c>
      <c r="D447" s="18" t="n">
        <f aca="false">MOD(QUOTIENT($A$447,Assumptions!$B$80),2)</f>
        <v>0</v>
      </c>
      <c r="E447" s="18" t="n">
        <f aca="false">MOD(QUOTIENT($A$447,Assumptions!$B$81),2)</f>
        <v>0</v>
      </c>
      <c r="F447" s="18" t="n">
        <f aca="false">MOD(QUOTIENT($A$447,Assumptions!$B$82),2)</f>
        <v>1</v>
      </c>
      <c r="G447" s="18" t="n">
        <f aca="false">MOD(QUOTIENT($A$447,Assumptions!$B$83),2)</f>
        <v>1</v>
      </c>
      <c r="H447" s="18" t="n">
        <f aca="false">IF($B$447=1,MIN(Assumptions!$B$66,MAX(Assumptions!$B$4,Assumptions!$B$25-(Assumptions!$B$4))),Assumptions!$B$4)</f>
        <v>300000000</v>
      </c>
      <c r="I447" s="18" t="n">
        <f aca="false">IF($C$447=1,MIN(Assumptions!$B$61,MAX(Assumptions!$B$4,Assumptions!$B$25-($H$447))),Assumptions!$B$4)</f>
        <v>100000000</v>
      </c>
      <c r="J447" s="18" t="n">
        <f aca="false">IF($D$447=1,MIN(Assumptions!$B$56,MAX(Assumptions!$B$4,Assumptions!$B$25-($H$447+$I$447))),Assumptions!$B$4)</f>
        <v>0</v>
      </c>
      <c r="K447" s="18" t="n">
        <f aca="false">IF($E$447=1,MIN(Assumptions!$B$51,MAX(Assumptions!$B$4,Assumptions!$B$25-($H$447+$I$447+$J$447))),Assumptions!$B$4)</f>
        <v>0</v>
      </c>
      <c r="L447" s="18" t="n">
        <f aca="false">IF($F$447=1,MIN(Assumptions!$B$46,MAX(Assumptions!$B$4,Assumptions!$B$25-($H$447+$I$447+$J$447+$K$447))),Assumptions!$B$4)</f>
        <v>15000000</v>
      </c>
      <c r="M447" s="18" t="n">
        <f aca="false">IF($G$447=1,MIN(Assumptions!$B$41,MAX(Assumptions!$B$4,Assumptions!$B$25-($H$447+$I$447+$J$447+$K$447+$L$447))),Assumptions!$B$4)</f>
        <v>5000000</v>
      </c>
      <c r="N447" s="18" t="n">
        <f aca="false">MAX(Assumptions!$B$4,Assumptions!$B$25-($H$447+$I$447+$J$447+$K$447+$L$447+$M$447))</f>
        <v>780000000</v>
      </c>
      <c r="O447" s="18" t="n">
        <f aca="false">$J$112+$O$112+Assumptions!$B$20+IF($B$447=0,$AI$112,Assumptions!$B$4)+IF($C$447=0,$AF$112,Assumptions!$B$4)+IF($D$447=0,$AC$112,Assumptions!$B$4)+IF($E$447=0,$Z$112,Assumptions!$B$4)+IF($F$447=0,$W$112,Assumptions!$B$4)+IF($G$447=0,$T$112,Assumptions!$B$4)</f>
        <v>14680512.8289884</v>
      </c>
      <c r="P447" s="18" t="n">
        <f aca="false">IF(($N$447+Assumptions!$B$14*Assumptions!$B$13)&gt;($C$7*Assumptions!$B$7/Assumptions!$B$11),($C$7*Assumptions!$B$7/Assumptions!$B$11)*($O$447+Assumptions!$B$14)/($N$447+Assumptions!$B$14*Assumptions!$B$13-($C$7*Assumptions!$B$7/Assumptions!$B$11)),NA())</f>
        <v>3111941.9463828</v>
      </c>
      <c r="Q447" s="18" t="n">
        <f aca="false">IFERROR(($N$447+Assumptions!$B$14*Assumptions!$B$13)/($O$447+Assumptions!$B$14+$P$447),NA())</f>
        <v>38.5611306597423</v>
      </c>
      <c r="R447" s="18" t="n">
        <f aca="false">AND(ISNUMBER($P$447),$P$447&gt;Assumptions!$B$4,$Q$447&gt;Assumptions!$B$13)</f>
        <v>1</v>
      </c>
      <c r="S447" s="18" t="n">
        <f aca="false">IF($N$447&gt;($C$7*Assumptions!$B$7/Assumptions!$B$11),($C$7*Assumptions!$B$7/Assumptions!$B$11)*$O$447/($N$447-($C$7*Assumptions!$B$7/Assumptions!$B$11)),NA())</f>
        <v>2669184.15072516</v>
      </c>
      <c r="T447" s="18" t="n">
        <f aca="false">IFERROR($N$447/($O$447+$S$447),NA())</f>
        <v>44.9575575246087</v>
      </c>
      <c r="U447" s="18" t="n">
        <f aca="false">AND(ISNUMBER($S$447),$S$447&gt;Assumptions!$B$4,$T$447&lt;=Assumptions!$B$13)</f>
        <v>0</v>
      </c>
      <c r="V447" s="18" t="n">
        <f aca="false">IF($R$447,$P$447,IF($U$447,$S$447,NA()))</f>
        <v>3111941.9463828</v>
      </c>
      <c r="W447" s="18" t="n">
        <f aca="false">IF($R$447,$Q$447,IF($U$447,$T$447,NA()))</f>
        <v>38.5611306597423</v>
      </c>
      <c r="X447" s="18" t="n">
        <f aca="false">$R$447</f>
        <v>1</v>
      </c>
      <c r="Y447" s="18" t="n">
        <f aca="false">IF($B$447=1,$H$447,$AI$112*$W$447)</f>
        <v>300000000</v>
      </c>
      <c r="Z447" s="18" t="n">
        <f aca="false">IF($C$447=1,$I$447,$AF$112*$W$447)</f>
        <v>100000000</v>
      </c>
      <c r="AA447" s="18" t="n">
        <f aca="false">IF($D$447=1,$J$447,$AC$112*$W$447)</f>
        <v>92546713.5833816</v>
      </c>
      <c r="AB447" s="18" t="n">
        <f aca="false">IF($E$447=1,$K$447,$Z$112*$W$447)</f>
        <v>115683391.979227</v>
      </c>
      <c r="AC447" s="18" t="n">
        <f aca="false">IF($F$447=1,$L$447,$W$112*$W$447)</f>
        <v>15000000</v>
      </c>
      <c r="AD447" s="18" t="n">
        <f aca="false">IF($G$447=1,$M$447,$T$112*$W$447)</f>
        <v>5000000</v>
      </c>
      <c r="AE447" s="18" t="n">
        <f aca="false">($C$7*Assumptions!$B$7/Assumptions!$B$11)</f>
        <v>120000000</v>
      </c>
      <c r="AF447" s="18" t="n">
        <f aca="false">($J$112+$O$112)*$W$447</f>
        <v>10816891.8503543</v>
      </c>
      <c r="AG447" s="18" t="n">
        <f aca="false">Assumptions!$B$20*$W$447</f>
        <v>347050175.937681</v>
      </c>
      <c r="AH447" s="18" t="n">
        <f aca="false">IF($R$447,Assumptions!$B$14*($W$447-Assumptions!$B$13),Assumptions!$B$4)</f>
        <v>93902826.6493559</v>
      </c>
      <c r="AI447" s="18" t="n">
        <f aca="false">$Y$447+$Z$447+$AA$447+$AB$447+$AC$447+$AD$447+$AE$447+$AF$447+$AG$447+$AH$447</f>
        <v>1200000000</v>
      </c>
      <c r="AJ447" s="18" t="n">
        <f aca="false">IF(AND(ISNUMBER($V$447),($C$7*Assumptions!$B$7/Assumptions!$B$11)&gt;=Assumptions!$B$67,IF($B$447=1,$Y$447&gt;=INDEX($Y$396:$Y$459,1+$A$447-Assumptions!$B$78),$Y$447&gt;INDEX($Y$396:$Y$459,1+$A$447+Assumptions!$B$78)),IF($C$447=1,$Z$447&gt;=INDEX($Z$396:$Z$459,1+$A$447-Assumptions!$B$79),$Z$447&gt;INDEX($Z$396:$Z$459,1+$A$447+Assumptions!$B$79)),IF($D$447=1,$AA$447&gt;=INDEX($AA$396:$AA$459,1+$A$447-Assumptions!$B$80),$AA$447&gt;INDEX($AA$396:$AA$459,1+$A$447+Assumptions!$B$80)),IF($E$447=1,$AB$447&gt;=INDEX($AB$396:$AB$459,1+$A$447-Assumptions!$B$81),$AB$447&gt;INDEX($AB$396:$AB$459,1+$A$447+Assumptions!$B$81)),IF($F$447=1,$AC$447&gt;=INDEX($AC$396:$AC$459,1+$A$447-Assumptions!$B$82),$AC$447&gt;INDEX($AC$396:$AC$459,1+$A$447+Assumptions!$B$82)),IF($G$447=1,$AD$447&gt;=INDEX($AD$396:$AD$459,1+$A$447-Assumptions!$B$83),$AD$447&gt;INDEX($AD$396:$AD$459,1+$A$447+Assumptions!$B$83))),1,0)</f>
        <v>0</v>
      </c>
      <c r="AK447" s="16"/>
      <c r="AL447" s="16"/>
    </row>
    <row r="448" customFormat="false" ht="23.85" hidden="true" customHeight="false" outlineLevel="0" collapsed="false">
      <c r="A448" s="6" t="n">
        <f aca="false">ROW()-ROW($A$396)+Assumptions!$B$4</f>
        <v>52</v>
      </c>
      <c r="B448" s="18" t="n">
        <f aca="false">MOD(QUOTIENT($A$448,Assumptions!$B$78),2)</f>
        <v>1</v>
      </c>
      <c r="C448" s="18" t="n">
        <f aca="false">MOD(QUOTIENT($A$448,Assumptions!$B$79),2)</f>
        <v>1</v>
      </c>
      <c r="D448" s="18" t="n">
        <f aca="false">MOD(QUOTIENT($A$448,Assumptions!$B$80),2)</f>
        <v>0</v>
      </c>
      <c r="E448" s="18" t="n">
        <f aca="false">MOD(QUOTIENT($A$448,Assumptions!$B$81),2)</f>
        <v>1</v>
      </c>
      <c r="F448" s="18" t="n">
        <f aca="false">MOD(QUOTIENT($A$448,Assumptions!$B$82),2)</f>
        <v>0</v>
      </c>
      <c r="G448" s="18" t="n">
        <f aca="false">MOD(QUOTIENT($A$448,Assumptions!$B$83),2)</f>
        <v>0</v>
      </c>
      <c r="H448" s="18" t="n">
        <f aca="false">IF($B$448=1,MIN(Assumptions!$B$66,MAX(Assumptions!$B$4,Assumptions!$B$25-(Assumptions!$B$4))),Assumptions!$B$4)</f>
        <v>300000000</v>
      </c>
      <c r="I448" s="18" t="n">
        <f aca="false">IF($C$448=1,MIN(Assumptions!$B$61,MAX(Assumptions!$B$4,Assumptions!$B$25-($H$448))),Assumptions!$B$4)</f>
        <v>100000000</v>
      </c>
      <c r="J448" s="18" t="n">
        <f aca="false">IF($D$448=1,MIN(Assumptions!$B$56,MAX(Assumptions!$B$4,Assumptions!$B$25-($H$448+$I$448))),Assumptions!$B$4)</f>
        <v>0</v>
      </c>
      <c r="K448" s="18" t="n">
        <f aca="false">IF($E$448=1,MIN(Assumptions!$B$51,MAX(Assumptions!$B$4,Assumptions!$B$25-($H$448+$I$448+$J$448))),Assumptions!$B$4)</f>
        <v>30000000</v>
      </c>
      <c r="L448" s="18" t="n">
        <f aca="false">IF($F$448=1,MIN(Assumptions!$B$46,MAX(Assumptions!$B$4,Assumptions!$B$25-($H$448+$I$448+$J$448+$K$448))),Assumptions!$B$4)</f>
        <v>0</v>
      </c>
      <c r="M448" s="18" t="n">
        <f aca="false">IF($G$448=1,MIN(Assumptions!$B$41,MAX(Assumptions!$B$4,Assumptions!$B$25-($H$448+$I$448+$J$448+$K$448+$L$448))),Assumptions!$B$4)</f>
        <v>0</v>
      </c>
      <c r="N448" s="18" t="n">
        <f aca="false">MAX(Assumptions!$B$4,Assumptions!$B$25-($H$448+$I$448+$J$448+$K$448+$L$448+$M$448))</f>
        <v>770000000</v>
      </c>
      <c r="O448" s="18" t="n">
        <f aca="false">$J$112+$O$112+Assumptions!$B$20+IF($B$448=0,$AI$112,Assumptions!$B$4)+IF($C$448=0,$AF$112,Assumptions!$B$4)+IF($D$448=0,$AC$112,Assumptions!$B$4)+IF($E$448=0,$Z$112,Assumptions!$B$4)+IF($F$448=0,$W$112,Assumptions!$B$4)+IF($G$448=0,$T$112,Assumptions!$B$4)</f>
        <v>21680512.8289884</v>
      </c>
      <c r="P448" s="18" t="n">
        <f aca="false">IF(($N$448+Assumptions!$B$14*Assumptions!$B$13)&gt;($C$7*Assumptions!$B$7/Assumptions!$B$11),($C$7*Assumptions!$B$7/Assumptions!$B$11)*($O$448+Assumptions!$B$14)/($N$448+Assumptions!$B$14*Assumptions!$B$13-($C$7*Assumptions!$B$7/Assumptions!$B$11)),NA())</f>
        <v>4446990.86510131</v>
      </c>
      <c r="Q448" s="18" t="n">
        <f aca="false">IFERROR(($N$448+Assumptions!$B$14*Assumptions!$B$13)/($O$448+Assumptions!$B$14+$P$448),NA())</f>
        <v>26.9845393526047</v>
      </c>
      <c r="R448" s="18" t="n">
        <f aca="false">AND(ISNUMBER($P$448),$P$448&gt;Assumptions!$B$4,$Q$448&gt;Assumptions!$B$13)</f>
        <v>1</v>
      </c>
      <c r="S448" s="18" t="n">
        <f aca="false">IF($N$448&gt;($C$7*Assumptions!$B$7/Assumptions!$B$11),($C$7*Assumptions!$B$7/Assumptions!$B$11)*$O$448/($N$448-($C$7*Assumptions!$B$7/Assumptions!$B$11)),NA())</f>
        <v>4002556.21458247</v>
      </c>
      <c r="T448" s="18" t="n">
        <f aca="false">IFERROR($N$448/($O$448+$S$448),NA())</f>
        <v>29.9808406344939</v>
      </c>
      <c r="U448" s="18" t="n">
        <f aca="false">AND(ISNUMBER($S$448),$S$448&gt;Assumptions!$B$4,$T$448&lt;=Assumptions!$B$13)</f>
        <v>0</v>
      </c>
      <c r="V448" s="18" t="n">
        <f aca="false">IF($R$448,$P$448,IF($U$448,$S$448,NA()))</f>
        <v>4446990.86510131</v>
      </c>
      <c r="W448" s="18" t="n">
        <f aca="false">IF($R$448,$Q$448,IF($U$448,$T$448,NA()))</f>
        <v>26.9845393526047</v>
      </c>
      <c r="X448" s="18" t="n">
        <f aca="false">$R$448</f>
        <v>1</v>
      </c>
      <c r="Y448" s="18" t="n">
        <f aca="false">IF($B$448=1,$H$448,$AI$112*$W$448)</f>
        <v>300000000</v>
      </c>
      <c r="Z448" s="18" t="n">
        <f aca="false">IF($C$448=1,$I$448,$AF$112*$W$448)</f>
        <v>100000000</v>
      </c>
      <c r="AA448" s="18" t="n">
        <f aca="false">IF($D$448=1,$J$448,$AC$112*$W$448)</f>
        <v>64762894.4462514</v>
      </c>
      <c r="AB448" s="18" t="n">
        <f aca="false">IF($E$448=1,$K$448,$Z$112*$W$448)</f>
        <v>30000000</v>
      </c>
      <c r="AC448" s="18" t="n">
        <f aca="false">IF($F$448=1,$L$448,$W$112*$W$448)</f>
        <v>134922696.763024</v>
      </c>
      <c r="AD448" s="18" t="n">
        <f aca="false">IF($G$448=1,$M$448,$T$112*$W$448)</f>
        <v>134922696.763024</v>
      </c>
      <c r="AE448" s="18" t="n">
        <f aca="false">($C$7*Assumptions!$B$7/Assumptions!$B$11)</f>
        <v>120000000</v>
      </c>
      <c r="AF448" s="18" t="n">
        <f aca="false">($J$112+$O$112)*$W$448</f>
        <v>7569509.47274704</v>
      </c>
      <c r="AG448" s="18" t="n">
        <f aca="false">Assumptions!$B$20*$W$448</f>
        <v>242860854.173443</v>
      </c>
      <c r="AH448" s="18" t="n">
        <f aca="false">IF($R$448,Assumptions!$B$14*($W$448-Assumptions!$B$13),Assumptions!$B$4)</f>
        <v>64961348.3815118</v>
      </c>
      <c r="AI448" s="18" t="n">
        <f aca="false">$Y$448+$Z$448+$AA$448+$AB$448+$AC$448+$AD$448+$AE$448+$AF$448+$AG$448+$AH$448</f>
        <v>1200000000</v>
      </c>
      <c r="AJ448" s="18" t="n">
        <f aca="false">IF(AND(ISNUMBER($V$448),($C$7*Assumptions!$B$7/Assumptions!$B$11)&gt;=Assumptions!$B$67,IF($B$448=1,$Y$448&gt;=INDEX($Y$396:$Y$459,1+$A$448-Assumptions!$B$78),$Y$448&gt;INDEX($Y$396:$Y$459,1+$A$448+Assumptions!$B$78)),IF($C$448=1,$Z$448&gt;=INDEX($Z$396:$Z$459,1+$A$448-Assumptions!$B$79),$Z$448&gt;INDEX($Z$396:$Z$459,1+$A$448+Assumptions!$B$79)),IF($D$448=1,$AA$448&gt;=INDEX($AA$396:$AA$459,1+$A$448-Assumptions!$B$80),$AA$448&gt;INDEX($AA$396:$AA$459,1+$A$448+Assumptions!$B$80)),IF($E$448=1,$AB$448&gt;=INDEX($AB$396:$AB$459,1+$A$448-Assumptions!$B$81),$AB$448&gt;INDEX($AB$396:$AB$459,1+$A$448+Assumptions!$B$81)),IF($F$448=1,$AC$448&gt;=INDEX($AC$396:$AC$459,1+$A$448-Assumptions!$B$82),$AC$448&gt;INDEX($AC$396:$AC$459,1+$A$448+Assumptions!$B$82)),IF($G$448=1,$AD$448&gt;=INDEX($AD$396:$AD$459,1+$A$448-Assumptions!$B$83),$AD$448&gt;INDEX($AD$396:$AD$459,1+$A$448+Assumptions!$B$83))),1,0)</f>
        <v>0</v>
      </c>
      <c r="AK448" s="16"/>
      <c r="AL448" s="16"/>
    </row>
    <row r="449" customFormat="false" ht="23.85" hidden="true" customHeight="false" outlineLevel="0" collapsed="false">
      <c r="A449" s="6" t="n">
        <f aca="false">ROW()-ROW($A$396)+Assumptions!$B$4</f>
        <v>53</v>
      </c>
      <c r="B449" s="18" t="n">
        <f aca="false">MOD(QUOTIENT($A$449,Assumptions!$B$78),2)</f>
        <v>1</v>
      </c>
      <c r="C449" s="18" t="n">
        <f aca="false">MOD(QUOTIENT($A$449,Assumptions!$B$79),2)</f>
        <v>1</v>
      </c>
      <c r="D449" s="18" t="n">
        <f aca="false">MOD(QUOTIENT($A$449,Assumptions!$B$80),2)</f>
        <v>0</v>
      </c>
      <c r="E449" s="18" t="n">
        <f aca="false">MOD(QUOTIENT($A$449,Assumptions!$B$81),2)</f>
        <v>1</v>
      </c>
      <c r="F449" s="18" t="n">
        <f aca="false">MOD(QUOTIENT($A$449,Assumptions!$B$82),2)</f>
        <v>0</v>
      </c>
      <c r="G449" s="18" t="n">
        <f aca="false">MOD(QUOTIENT($A$449,Assumptions!$B$83),2)</f>
        <v>1</v>
      </c>
      <c r="H449" s="18" t="n">
        <f aca="false">IF($B$449=1,MIN(Assumptions!$B$66,MAX(Assumptions!$B$4,Assumptions!$B$25-(Assumptions!$B$4))),Assumptions!$B$4)</f>
        <v>300000000</v>
      </c>
      <c r="I449" s="18" t="n">
        <f aca="false">IF($C$449=1,MIN(Assumptions!$B$61,MAX(Assumptions!$B$4,Assumptions!$B$25-($H$449))),Assumptions!$B$4)</f>
        <v>100000000</v>
      </c>
      <c r="J449" s="18" t="n">
        <f aca="false">IF($D$449=1,MIN(Assumptions!$B$56,MAX(Assumptions!$B$4,Assumptions!$B$25-($H$449+$I$449))),Assumptions!$B$4)</f>
        <v>0</v>
      </c>
      <c r="K449" s="18" t="n">
        <f aca="false">IF($E$449=1,MIN(Assumptions!$B$51,MAX(Assumptions!$B$4,Assumptions!$B$25-($H$449+$I$449+$J$449))),Assumptions!$B$4)</f>
        <v>30000000</v>
      </c>
      <c r="L449" s="18" t="n">
        <f aca="false">IF($F$449=1,MIN(Assumptions!$B$46,MAX(Assumptions!$B$4,Assumptions!$B$25-($H$449+$I$449+$J$449+$K$449))),Assumptions!$B$4)</f>
        <v>0</v>
      </c>
      <c r="M449" s="18" t="n">
        <f aca="false">IF($G$449=1,MIN(Assumptions!$B$41,MAX(Assumptions!$B$4,Assumptions!$B$25-($H$449+$I$449+$J$449+$K$449+$L$449))),Assumptions!$B$4)</f>
        <v>5000000</v>
      </c>
      <c r="N449" s="18" t="n">
        <f aca="false">MAX(Assumptions!$B$4,Assumptions!$B$25-($H$449+$I$449+$J$449+$K$449+$L$449+$M$449))</f>
        <v>765000000</v>
      </c>
      <c r="O449" s="18" t="n">
        <f aca="false">$J$112+$O$112+Assumptions!$B$20+IF($B$449=0,$AI$112,Assumptions!$B$4)+IF($C$449=0,$AF$112,Assumptions!$B$4)+IF($D$449=0,$AC$112,Assumptions!$B$4)+IF($E$449=0,$Z$112,Assumptions!$B$4)+IF($F$449=0,$W$112,Assumptions!$B$4)+IF($G$449=0,$T$112,Assumptions!$B$4)</f>
        <v>16680512.8289884</v>
      </c>
      <c r="P449" s="18" t="n">
        <f aca="false">IF(($N$449+Assumptions!$B$14*Assumptions!$B$13)&gt;($C$7*Assumptions!$B$7/Assumptions!$B$11),($C$7*Assumptions!$B$7/Assumptions!$B$11)*($O$449+Assumptions!$B$14)/($N$449+Assumptions!$B$14*Assumptions!$B$13-($C$7*Assumptions!$B$7/Assumptions!$B$11)),NA())</f>
        <v>3554689.63626039</v>
      </c>
      <c r="Q449" s="18" t="n">
        <f aca="false">IFERROR(($N$449+Assumptions!$B$14*Assumptions!$B$13)/($O$449+Assumptions!$B$14+$P$449),NA())</f>
        <v>33.7582214705649</v>
      </c>
      <c r="R449" s="18" t="n">
        <f aca="false">AND(ISNUMBER($P$449),$P$449&gt;Assumptions!$B$4,$Q$449&gt;Assumptions!$B$13)</f>
        <v>1</v>
      </c>
      <c r="S449" s="18" t="n">
        <f aca="false">IF($N$449&gt;($C$7*Assumptions!$B$7/Assumptions!$B$11),($C$7*Assumptions!$B$7/Assumptions!$B$11)*$O$449/($N$449-($C$7*Assumptions!$B$7/Assumptions!$B$11)),NA())</f>
        <v>3103351.22399784</v>
      </c>
      <c r="T449" s="18" t="n">
        <f aca="false">IFERROR($N$449/($O$449+$S$449),NA())</f>
        <v>38.6678758988202</v>
      </c>
      <c r="U449" s="18" t="n">
        <f aca="false">AND(ISNUMBER($S$449),$S$449&gt;Assumptions!$B$4,$T$449&lt;=Assumptions!$B$13)</f>
        <v>0</v>
      </c>
      <c r="V449" s="18" t="n">
        <f aca="false">IF($R$449,$P$449,IF($U$449,$S$449,NA()))</f>
        <v>3554689.63626039</v>
      </c>
      <c r="W449" s="18" t="n">
        <f aca="false">IF($R$449,$Q$449,IF($U$449,$T$449,NA()))</f>
        <v>33.7582214705649</v>
      </c>
      <c r="X449" s="18" t="n">
        <f aca="false">$R$449</f>
        <v>1</v>
      </c>
      <c r="Y449" s="18" t="n">
        <f aca="false">IF($B$449=1,$H$449,$AI$112*$W$449)</f>
        <v>300000000</v>
      </c>
      <c r="Z449" s="18" t="n">
        <f aca="false">IF($C$449=1,$I$449,$AF$112*$W$449)</f>
        <v>100000000</v>
      </c>
      <c r="AA449" s="18" t="n">
        <f aca="false">IF($D$449=1,$J$449,$AC$112*$W$449)</f>
        <v>81019731.5293557</v>
      </c>
      <c r="AB449" s="18" t="n">
        <f aca="false">IF($E$449=1,$K$449,$Z$112*$W$449)</f>
        <v>30000000</v>
      </c>
      <c r="AC449" s="18" t="n">
        <f aca="false">IF($F$449=1,$L$449,$W$112*$W$449)</f>
        <v>168791107.352824</v>
      </c>
      <c r="AD449" s="18" t="n">
        <f aca="false">IF($G$449=1,$M$449,$T$112*$W$449)</f>
        <v>5000000</v>
      </c>
      <c r="AE449" s="18" t="n">
        <f aca="false">($C$7*Assumptions!$B$7/Assumptions!$B$11)</f>
        <v>120000000</v>
      </c>
      <c r="AF449" s="18" t="n">
        <f aca="false">($J$112+$O$112)*$W$449</f>
        <v>9469614.20632395</v>
      </c>
      <c r="AG449" s="18" t="n">
        <f aca="false">Assumptions!$B$20*$W$449</f>
        <v>303823993.235084</v>
      </c>
      <c r="AH449" s="18" t="n">
        <f aca="false">IF($R$449,Assumptions!$B$14*($W$449-Assumptions!$B$13),Assumptions!$B$4)</f>
        <v>81895553.6764122</v>
      </c>
      <c r="AI449" s="18" t="n">
        <f aca="false">$Y$449+$Z$449+$AA$449+$AB$449+$AC$449+$AD$449+$AE$449+$AF$449+$AG$449+$AH$449</f>
        <v>1200000000</v>
      </c>
      <c r="AJ449" s="18" t="n">
        <f aca="false">IF(AND(ISNUMBER($V$449),($C$7*Assumptions!$B$7/Assumptions!$B$11)&gt;=Assumptions!$B$67,IF($B$449=1,$Y$449&gt;=INDEX($Y$396:$Y$459,1+$A$449-Assumptions!$B$78),$Y$449&gt;INDEX($Y$396:$Y$459,1+$A$449+Assumptions!$B$78)),IF($C$449=1,$Z$449&gt;=INDEX($Z$396:$Z$459,1+$A$449-Assumptions!$B$79),$Z$449&gt;INDEX($Z$396:$Z$459,1+$A$449+Assumptions!$B$79)),IF($D$449=1,$AA$449&gt;=INDEX($AA$396:$AA$459,1+$A$449-Assumptions!$B$80),$AA$449&gt;INDEX($AA$396:$AA$459,1+$A$449+Assumptions!$B$80)),IF($E$449=1,$AB$449&gt;=INDEX($AB$396:$AB$459,1+$A$449-Assumptions!$B$81),$AB$449&gt;INDEX($AB$396:$AB$459,1+$A$449+Assumptions!$B$81)),IF($F$449=1,$AC$449&gt;=INDEX($AC$396:$AC$459,1+$A$449-Assumptions!$B$82),$AC$449&gt;INDEX($AC$396:$AC$459,1+$A$449+Assumptions!$B$82)),IF($G$449=1,$AD$449&gt;=INDEX($AD$396:$AD$459,1+$A$449-Assumptions!$B$83),$AD$449&gt;INDEX($AD$396:$AD$459,1+$A$449+Assumptions!$B$83))),1,0)</f>
        <v>0</v>
      </c>
      <c r="AK449" s="16"/>
      <c r="AL449" s="16"/>
    </row>
    <row r="450" customFormat="false" ht="23.85" hidden="true" customHeight="false" outlineLevel="0" collapsed="false">
      <c r="A450" s="6" t="n">
        <f aca="false">ROW()-ROW($A$396)+Assumptions!$B$4</f>
        <v>54</v>
      </c>
      <c r="B450" s="18" t="n">
        <f aca="false">MOD(QUOTIENT($A$450,Assumptions!$B$78),2)</f>
        <v>1</v>
      </c>
      <c r="C450" s="18" t="n">
        <f aca="false">MOD(QUOTIENT($A$450,Assumptions!$B$79),2)</f>
        <v>1</v>
      </c>
      <c r="D450" s="18" t="n">
        <f aca="false">MOD(QUOTIENT($A$450,Assumptions!$B$80),2)</f>
        <v>0</v>
      </c>
      <c r="E450" s="18" t="n">
        <f aca="false">MOD(QUOTIENT($A$450,Assumptions!$B$81),2)</f>
        <v>1</v>
      </c>
      <c r="F450" s="18" t="n">
        <f aca="false">MOD(QUOTIENT($A$450,Assumptions!$B$82),2)</f>
        <v>1</v>
      </c>
      <c r="G450" s="18" t="n">
        <f aca="false">MOD(QUOTIENT($A$450,Assumptions!$B$83),2)</f>
        <v>0</v>
      </c>
      <c r="H450" s="18" t="n">
        <f aca="false">IF($B$450=1,MIN(Assumptions!$B$66,MAX(Assumptions!$B$4,Assumptions!$B$25-(Assumptions!$B$4))),Assumptions!$B$4)</f>
        <v>300000000</v>
      </c>
      <c r="I450" s="18" t="n">
        <f aca="false">IF($C$450=1,MIN(Assumptions!$B$61,MAX(Assumptions!$B$4,Assumptions!$B$25-($H$450))),Assumptions!$B$4)</f>
        <v>100000000</v>
      </c>
      <c r="J450" s="18" t="n">
        <f aca="false">IF($D$450=1,MIN(Assumptions!$B$56,MAX(Assumptions!$B$4,Assumptions!$B$25-($H$450+$I$450))),Assumptions!$B$4)</f>
        <v>0</v>
      </c>
      <c r="K450" s="18" t="n">
        <f aca="false">IF($E$450=1,MIN(Assumptions!$B$51,MAX(Assumptions!$B$4,Assumptions!$B$25-($H$450+$I$450+$J$450))),Assumptions!$B$4)</f>
        <v>30000000</v>
      </c>
      <c r="L450" s="18" t="n">
        <f aca="false">IF($F$450=1,MIN(Assumptions!$B$46,MAX(Assumptions!$B$4,Assumptions!$B$25-($H$450+$I$450+$J$450+$K$450))),Assumptions!$B$4)</f>
        <v>15000000</v>
      </c>
      <c r="M450" s="18" t="n">
        <f aca="false">IF($G$450=1,MIN(Assumptions!$B$41,MAX(Assumptions!$B$4,Assumptions!$B$25-($H$450+$I$450+$J$450+$K$450+$L$450))),Assumptions!$B$4)</f>
        <v>0</v>
      </c>
      <c r="N450" s="18" t="n">
        <f aca="false">MAX(Assumptions!$B$4,Assumptions!$B$25-($H$450+$I$450+$J$450+$K$450+$L$450+$M$450))</f>
        <v>755000000</v>
      </c>
      <c r="O450" s="18" t="n">
        <f aca="false">$J$112+$O$112+Assumptions!$B$20+IF($B$450=0,$AI$112,Assumptions!$B$4)+IF($C$450=0,$AF$112,Assumptions!$B$4)+IF($D$450=0,$AC$112,Assumptions!$B$4)+IF($E$450=0,$Z$112,Assumptions!$B$4)+IF($F$450=0,$W$112,Assumptions!$B$4)+IF($G$450=0,$T$112,Assumptions!$B$4)</f>
        <v>16680512.8289884</v>
      </c>
      <c r="P450" s="18" t="n">
        <f aca="false">IF(($N$450+Assumptions!$B$14*Assumptions!$B$13)&gt;($C$7*Assumptions!$B$7/Assumptions!$B$11),($C$7*Assumptions!$B$7/Assumptions!$B$11)*($O$450+Assumptions!$B$14)/($N$450+Assumptions!$B$14*Assumptions!$B$13-($C$7*Assumptions!$B$7/Assumptions!$B$11)),NA())</f>
        <v>3610449.47369193</v>
      </c>
      <c r="Q450" s="18" t="n">
        <f aca="false">IFERROR(($N$450+Assumptions!$B$14*Assumptions!$B$13)/($O$450+Assumptions!$B$14+$P$450),NA())</f>
        <v>33.236858976811</v>
      </c>
      <c r="R450" s="18" t="n">
        <f aca="false">AND(ISNUMBER($P$450),$P$450&gt;Assumptions!$B$4,$Q$450&gt;Assumptions!$B$13)</f>
        <v>1</v>
      </c>
      <c r="S450" s="18" t="n">
        <f aca="false">IF($N$450&gt;($C$7*Assumptions!$B$7/Assumptions!$B$11),($C$7*Assumptions!$B$7/Assumptions!$B$11)*$O$450/($N$450-($C$7*Assumptions!$B$7/Assumptions!$B$11)),NA())</f>
        <v>3152222.8968167</v>
      </c>
      <c r="T450" s="18" t="n">
        <f aca="false">IFERROR($N$450/($O$450+$S$450),NA())</f>
        <v>38.0683739469005</v>
      </c>
      <c r="U450" s="18" t="n">
        <f aca="false">AND(ISNUMBER($S$450),$S$450&gt;Assumptions!$B$4,$T$450&lt;=Assumptions!$B$13)</f>
        <v>0</v>
      </c>
      <c r="V450" s="18" t="n">
        <f aca="false">IF($R$450,$P$450,IF($U$450,$S$450,NA()))</f>
        <v>3610449.47369193</v>
      </c>
      <c r="W450" s="18" t="n">
        <f aca="false">IF($R$450,$Q$450,IF($U$450,$T$450,NA()))</f>
        <v>33.236858976811</v>
      </c>
      <c r="X450" s="18" t="n">
        <f aca="false">$R$450</f>
        <v>1</v>
      </c>
      <c r="Y450" s="18" t="n">
        <f aca="false">IF($B$450=1,$H$450,$AI$112*$W$450)</f>
        <v>300000000</v>
      </c>
      <c r="Z450" s="18" t="n">
        <f aca="false">IF($C$450=1,$I$450,$AF$112*$W$450)</f>
        <v>100000000</v>
      </c>
      <c r="AA450" s="18" t="n">
        <f aca="false">IF($D$450=1,$J$450,$AC$112*$W$450)</f>
        <v>79768461.5443463</v>
      </c>
      <c r="AB450" s="18" t="n">
        <f aca="false">IF($E$450=1,$K$450,$Z$112*$W$450)</f>
        <v>30000000</v>
      </c>
      <c r="AC450" s="18" t="n">
        <f aca="false">IF($F$450=1,$L$450,$W$112*$W$450)</f>
        <v>15000000</v>
      </c>
      <c r="AD450" s="18" t="n">
        <f aca="false">IF($G$450=1,$M$450,$T$112*$W$450)</f>
        <v>166184294.884055</v>
      </c>
      <c r="AE450" s="18" t="n">
        <f aca="false">($C$7*Assumptions!$B$7/Assumptions!$B$11)</f>
        <v>120000000</v>
      </c>
      <c r="AF450" s="18" t="n">
        <f aca="false">($J$112+$O$112)*$W$450</f>
        <v>9323365.33827261</v>
      </c>
      <c r="AG450" s="18" t="n">
        <f aca="false">Assumptions!$B$20*$W$450</f>
        <v>299131730.791299</v>
      </c>
      <c r="AH450" s="18" t="n">
        <f aca="false">IF($R$450,Assumptions!$B$14*($W$450-Assumptions!$B$13),Assumptions!$B$4)</f>
        <v>80592147.4420274</v>
      </c>
      <c r="AI450" s="18" t="n">
        <f aca="false">$Y$450+$Z$450+$AA$450+$AB$450+$AC$450+$AD$450+$AE$450+$AF$450+$AG$450+$AH$450</f>
        <v>1200000000</v>
      </c>
      <c r="AJ450" s="18" t="n">
        <f aca="false">IF(AND(ISNUMBER($V$450),($C$7*Assumptions!$B$7/Assumptions!$B$11)&gt;=Assumptions!$B$67,IF($B$450=1,$Y$450&gt;=INDEX($Y$396:$Y$459,1+$A$450-Assumptions!$B$78),$Y$450&gt;INDEX($Y$396:$Y$459,1+$A$450+Assumptions!$B$78)),IF($C$450=1,$Z$450&gt;=INDEX($Z$396:$Z$459,1+$A$450-Assumptions!$B$79),$Z$450&gt;INDEX($Z$396:$Z$459,1+$A$450+Assumptions!$B$79)),IF($D$450=1,$AA$450&gt;=INDEX($AA$396:$AA$459,1+$A$450-Assumptions!$B$80),$AA$450&gt;INDEX($AA$396:$AA$459,1+$A$450+Assumptions!$B$80)),IF($E$450=1,$AB$450&gt;=INDEX($AB$396:$AB$459,1+$A$450-Assumptions!$B$81),$AB$450&gt;INDEX($AB$396:$AB$459,1+$A$450+Assumptions!$B$81)),IF($F$450=1,$AC$450&gt;=INDEX($AC$396:$AC$459,1+$A$450-Assumptions!$B$82),$AC$450&gt;INDEX($AC$396:$AC$459,1+$A$450+Assumptions!$B$82)),IF($G$450=1,$AD$450&gt;=INDEX($AD$396:$AD$459,1+$A$450-Assumptions!$B$83),$AD$450&gt;INDEX($AD$396:$AD$459,1+$A$450+Assumptions!$B$83))),1,0)</f>
        <v>0</v>
      </c>
      <c r="AK450" s="16"/>
      <c r="AL450" s="16"/>
    </row>
    <row r="451" customFormat="false" ht="23.85" hidden="true" customHeight="false" outlineLevel="0" collapsed="false">
      <c r="A451" s="6" t="n">
        <f aca="false">ROW()-ROW($A$396)+Assumptions!$B$4</f>
        <v>55</v>
      </c>
      <c r="B451" s="18" t="n">
        <f aca="false">MOD(QUOTIENT($A$451,Assumptions!$B$78),2)</f>
        <v>1</v>
      </c>
      <c r="C451" s="18" t="n">
        <f aca="false">MOD(QUOTIENT($A$451,Assumptions!$B$79),2)</f>
        <v>1</v>
      </c>
      <c r="D451" s="18" t="n">
        <f aca="false">MOD(QUOTIENT($A$451,Assumptions!$B$80),2)</f>
        <v>0</v>
      </c>
      <c r="E451" s="18" t="n">
        <f aca="false">MOD(QUOTIENT($A$451,Assumptions!$B$81),2)</f>
        <v>1</v>
      </c>
      <c r="F451" s="18" t="n">
        <f aca="false">MOD(QUOTIENT($A$451,Assumptions!$B$82),2)</f>
        <v>1</v>
      </c>
      <c r="G451" s="18" t="n">
        <f aca="false">MOD(QUOTIENT($A$451,Assumptions!$B$83),2)</f>
        <v>1</v>
      </c>
      <c r="H451" s="18" t="n">
        <f aca="false">IF($B$451=1,MIN(Assumptions!$B$66,MAX(Assumptions!$B$4,Assumptions!$B$25-(Assumptions!$B$4))),Assumptions!$B$4)</f>
        <v>300000000</v>
      </c>
      <c r="I451" s="18" t="n">
        <f aca="false">IF($C$451=1,MIN(Assumptions!$B$61,MAX(Assumptions!$B$4,Assumptions!$B$25-($H$451))),Assumptions!$B$4)</f>
        <v>100000000</v>
      </c>
      <c r="J451" s="18" t="n">
        <f aca="false">IF($D$451=1,MIN(Assumptions!$B$56,MAX(Assumptions!$B$4,Assumptions!$B$25-($H$451+$I$451))),Assumptions!$B$4)</f>
        <v>0</v>
      </c>
      <c r="K451" s="18" t="n">
        <f aca="false">IF($E$451=1,MIN(Assumptions!$B$51,MAX(Assumptions!$B$4,Assumptions!$B$25-($H$451+$I$451+$J$451))),Assumptions!$B$4)</f>
        <v>30000000</v>
      </c>
      <c r="L451" s="18" t="n">
        <f aca="false">IF($F$451=1,MIN(Assumptions!$B$46,MAX(Assumptions!$B$4,Assumptions!$B$25-($H$451+$I$451+$J$451+$K$451))),Assumptions!$B$4)</f>
        <v>15000000</v>
      </c>
      <c r="M451" s="18" t="n">
        <f aca="false">IF($G$451=1,MIN(Assumptions!$B$41,MAX(Assumptions!$B$4,Assumptions!$B$25-($H$451+$I$451+$J$451+$K$451+$L$451))),Assumptions!$B$4)</f>
        <v>5000000</v>
      </c>
      <c r="N451" s="18" t="n">
        <f aca="false">MAX(Assumptions!$B$4,Assumptions!$B$25-($H$451+$I$451+$J$451+$K$451+$L$451+$M$451))</f>
        <v>750000000</v>
      </c>
      <c r="O451" s="18" t="n">
        <f aca="false">$J$112+$O$112+Assumptions!$B$20+IF($B$451=0,$AI$112,Assumptions!$B$4)+IF($C$451=0,$AF$112,Assumptions!$B$4)+IF($D$451=0,$AC$112,Assumptions!$B$4)+IF($E$451=0,$Z$112,Assumptions!$B$4)+IF($F$451=0,$W$112,Assumptions!$B$4)+IF($G$451=0,$T$112,Assumptions!$B$4)</f>
        <v>11680512.8289884</v>
      </c>
      <c r="P451" s="18" t="n">
        <f aca="false">IF(($N$451+Assumptions!$B$14*Assumptions!$B$13)&gt;($C$7*Assumptions!$B$7/Assumptions!$B$11),($C$7*Assumptions!$B$7/Assumptions!$B$11)*($O$451+Assumptions!$B$14)/($N$451+Assumptions!$B$14*Assumptions!$B$13-($C$7*Assumptions!$B$7/Assumptions!$B$11)),NA())</f>
        <v>2690373.97546024</v>
      </c>
      <c r="Q451" s="18" t="n">
        <f aca="false">IFERROR(($N$451+Assumptions!$B$14*Assumptions!$B$13)/($O$451+Assumptions!$B$14+$P$451),NA())</f>
        <v>44.603464460539</v>
      </c>
      <c r="R451" s="18" t="n">
        <f aca="false">AND(ISNUMBER($P$451),$P$451&gt;Assumptions!$B$4,$Q$451&gt;Assumptions!$B$13)</f>
        <v>1</v>
      </c>
      <c r="S451" s="18" t="n">
        <f aca="false">IF($N$451&gt;($C$7*Assumptions!$B$7/Assumptions!$B$11),($C$7*Assumptions!$B$7/Assumptions!$B$11)*$O$451/($N$451-($C$7*Assumptions!$B$7/Assumptions!$B$11)),NA())</f>
        <v>2224859.58647397</v>
      </c>
      <c r="T451" s="18" t="n">
        <f aca="false">IFERROR($N$451/($O$451+$S$451),NA())</f>
        <v>53.9359880189921</v>
      </c>
      <c r="U451" s="18" t="n">
        <f aca="false">AND(ISNUMBER($S$451),$S$451&gt;Assumptions!$B$4,$T$451&lt;=Assumptions!$B$13)</f>
        <v>0</v>
      </c>
      <c r="V451" s="18" t="n">
        <f aca="false">IF($R$451,$P$451,IF($U$451,$S$451,NA()))</f>
        <v>2690373.97546024</v>
      </c>
      <c r="W451" s="18" t="n">
        <f aca="false">IF($R$451,$Q$451,IF($U$451,$T$451,NA()))</f>
        <v>44.603464460539</v>
      </c>
      <c r="X451" s="18" t="n">
        <f aca="false">$R$451</f>
        <v>1</v>
      </c>
      <c r="Y451" s="18" t="n">
        <f aca="false">IF($B$451=1,$H$451,$AI$112*$W$451)</f>
        <v>300000000</v>
      </c>
      <c r="Z451" s="18" t="n">
        <f aca="false">IF($C$451=1,$I$451,$AF$112*$W$451)</f>
        <v>100000000</v>
      </c>
      <c r="AA451" s="18" t="n">
        <f aca="false">IF($D$451=1,$J$451,$AC$112*$W$451)</f>
        <v>107048314.705294</v>
      </c>
      <c r="AB451" s="18" t="n">
        <f aca="false">IF($E$451=1,$K$451,$Z$112*$W$451)</f>
        <v>30000000</v>
      </c>
      <c r="AC451" s="18" t="n">
        <f aca="false">IF($F$451=1,$L$451,$W$112*$W$451)</f>
        <v>15000000</v>
      </c>
      <c r="AD451" s="18" t="n">
        <f aca="false">IF($G$451=1,$M$451,$T$112*$W$451)</f>
        <v>5000000</v>
      </c>
      <c r="AE451" s="18" t="n">
        <f aca="false">($C$7*Assumptions!$B$7/Assumptions!$B$11)</f>
        <v>120000000</v>
      </c>
      <c r="AF451" s="18" t="n">
        <f aca="false">($J$112+$O$112)*$W$451</f>
        <v>12511843.9985078</v>
      </c>
      <c r="AG451" s="18" t="n">
        <f aca="false">Assumptions!$B$20*$W$451</f>
        <v>401431180.144851</v>
      </c>
      <c r="AH451" s="18" t="n">
        <f aca="false">IF($R$451,Assumptions!$B$14*($W$451-Assumptions!$B$13),Assumptions!$B$4)</f>
        <v>109008661.151348</v>
      </c>
      <c r="AI451" s="18" t="n">
        <f aca="false">$Y$451+$Z$451+$AA$451+$AB$451+$AC$451+$AD$451+$AE$451+$AF$451+$AG$451+$AH$451</f>
        <v>1200000000</v>
      </c>
      <c r="AJ451" s="18" t="n">
        <f aca="false">IF(AND(ISNUMBER($V$451),($C$7*Assumptions!$B$7/Assumptions!$B$11)&gt;=Assumptions!$B$67,IF($B$451=1,$Y$451&gt;=INDEX($Y$396:$Y$459,1+$A$451-Assumptions!$B$78),$Y$451&gt;INDEX($Y$396:$Y$459,1+$A$451+Assumptions!$B$78)),IF($C$451=1,$Z$451&gt;=INDEX($Z$396:$Z$459,1+$A$451-Assumptions!$B$79),$Z$451&gt;INDEX($Z$396:$Z$459,1+$A$451+Assumptions!$B$79)),IF($D$451=1,$AA$451&gt;=INDEX($AA$396:$AA$459,1+$A$451-Assumptions!$B$80),$AA$451&gt;INDEX($AA$396:$AA$459,1+$A$451+Assumptions!$B$80)),IF($E$451=1,$AB$451&gt;=INDEX($AB$396:$AB$459,1+$A$451-Assumptions!$B$81),$AB$451&gt;INDEX($AB$396:$AB$459,1+$A$451+Assumptions!$B$81)),IF($F$451=1,$AC$451&gt;=INDEX($AC$396:$AC$459,1+$A$451-Assumptions!$B$82),$AC$451&gt;INDEX($AC$396:$AC$459,1+$A$451+Assumptions!$B$82)),IF($G$451=1,$AD$451&gt;=INDEX($AD$396:$AD$459,1+$A$451-Assumptions!$B$83),$AD$451&gt;INDEX($AD$396:$AD$459,1+$A$451+Assumptions!$B$83))),1,0)</f>
        <v>0</v>
      </c>
      <c r="AK451" s="16"/>
      <c r="AL451" s="16"/>
    </row>
    <row r="452" customFormat="false" ht="23.85" hidden="true" customHeight="false" outlineLevel="0" collapsed="false">
      <c r="A452" s="6" t="n">
        <f aca="false">ROW()-ROW($A$396)+Assumptions!$B$4</f>
        <v>56</v>
      </c>
      <c r="B452" s="18" t="n">
        <f aca="false">MOD(QUOTIENT($A$452,Assumptions!$B$78),2)</f>
        <v>1</v>
      </c>
      <c r="C452" s="18" t="n">
        <f aca="false">MOD(QUOTIENT($A$452,Assumptions!$B$79),2)</f>
        <v>1</v>
      </c>
      <c r="D452" s="18" t="n">
        <f aca="false">MOD(QUOTIENT($A$452,Assumptions!$B$80),2)</f>
        <v>1</v>
      </c>
      <c r="E452" s="18" t="n">
        <f aca="false">MOD(QUOTIENT($A$452,Assumptions!$B$81),2)</f>
        <v>0</v>
      </c>
      <c r="F452" s="18" t="n">
        <f aca="false">MOD(QUOTIENT($A$452,Assumptions!$B$82),2)</f>
        <v>0</v>
      </c>
      <c r="G452" s="18" t="n">
        <f aca="false">MOD(QUOTIENT($A$452,Assumptions!$B$83),2)</f>
        <v>0</v>
      </c>
      <c r="H452" s="18" t="n">
        <f aca="false">IF($B$452=1,MIN(Assumptions!$B$66,MAX(Assumptions!$B$4,Assumptions!$B$25-(Assumptions!$B$4))),Assumptions!$B$4)</f>
        <v>300000000</v>
      </c>
      <c r="I452" s="18" t="n">
        <f aca="false">IF($C$452=1,MIN(Assumptions!$B$61,MAX(Assumptions!$B$4,Assumptions!$B$25-($H$452))),Assumptions!$B$4)</f>
        <v>100000000</v>
      </c>
      <c r="J452" s="18" t="n">
        <f aca="false">IF($D$452=1,MIN(Assumptions!$B$56,MAX(Assumptions!$B$4,Assumptions!$B$25-($H$452+$I$452))),Assumptions!$B$4)</f>
        <v>60000000</v>
      </c>
      <c r="K452" s="18" t="n">
        <f aca="false">IF($E$452=1,MIN(Assumptions!$B$51,MAX(Assumptions!$B$4,Assumptions!$B$25-($H$452+$I$452+$J$452))),Assumptions!$B$4)</f>
        <v>0</v>
      </c>
      <c r="L452" s="18" t="n">
        <f aca="false">IF($F$452=1,MIN(Assumptions!$B$46,MAX(Assumptions!$B$4,Assumptions!$B$25-($H$452+$I$452+$J$452+$K$452))),Assumptions!$B$4)</f>
        <v>0</v>
      </c>
      <c r="M452" s="18" t="n">
        <f aca="false">IF($G$452=1,MIN(Assumptions!$B$41,MAX(Assumptions!$B$4,Assumptions!$B$25-($H$452+$I$452+$J$452+$K$452+$L$452))),Assumptions!$B$4)</f>
        <v>0</v>
      </c>
      <c r="N452" s="18" t="n">
        <f aca="false">MAX(Assumptions!$B$4,Assumptions!$B$25-($H$452+$I$452+$J$452+$K$452+$L$452+$M$452))</f>
        <v>740000000</v>
      </c>
      <c r="O452" s="18" t="n">
        <f aca="false">$J$112+$O$112+Assumptions!$B$20+IF($B$452=0,$AI$112,Assumptions!$B$4)+IF($C$452=0,$AF$112,Assumptions!$B$4)+IF($D$452=0,$AC$112,Assumptions!$B$4)+IF($E$452=0,$Z$112,Assumptions!$B$4)+IF($F$452=0,$W$112,Assumptions!$B$4)+IF($G$452=0,$T$112,Assumptions!$B$4)</f>
        <v>22280512.8289884</v>
      </c>
      <c r="P452" s="18" t="n">
        <f aca="false">IF(($N$452+Assumptions!$B$14*Assumptions!$B$13)&gt;($C$7*Assumptions!$B$7/Assumptions!$B$11),($C$7*Assumptions!$B$7/Assumptions!$B$11)*($O$452+Assumptions!$B$14)/($N$452+Assumptions!$B$14*Assumptions!$B$13-($C$7*Assumptions!$B$7/Assumptions!$B$11)),NA())</f>
        <v>4776966.32847969</v>
      </c>
      <c r="Q452" s="18" t="n">
        <f aca="false">IFERROR(($N$452+Assumptions!$B$14*Assumptions!$B$13)/($O$452+Assumptions!$B$14+$P$452),NA())</f>
        <v>25.1205454986305</v>
      </c>
      <c r="R452" s="18" t="n">
        <f aca="false">AND(ISNUMBER($P$452),$P$452&gt;Assumptions!$B$4,$Q$452&gt;Assumptions!$B$13)</f>
        <v>1</v>
      </c>
      <c r="S452" s="18" t="n">
        <f aca="false">IF($N$452&gt;($C$7*Assumptions!$B$7/Assumptions!$B$11),($C$7*Assumptions!$B$7/Assumptions!$B$11)*$O$452/($N$452-($C$7*Assumptions!$B$7/Assumptions!$B$11)),NA())</f>
        <v>4312357.32173968</v>
      </c>
      <c r="T452" s="18" t="n">
        <f aca="false">IFERROR($N$452/($O$452+$S$452),NA())</f>
        <v>27.8270076078922</v>
      </c>
      <c r="U452" s="18" t="n">
        <f aca="false">AND(ISNUMBER($S$452),$S$452&gt;Assumptions!$B$4,$T$452&lt;=Assumptions!$B$13)</f>
        <v>0</v>
      </c>
      <c r="V452" s="18" t="n">
        <f aca="false">IF($R$452,$P$452,IF($U$452,$S$452,NA()))</f>
        <v>4776966.32847969</v>
      </c>
      <c r="W452" s="18" t="n">
        <f aca="false">IF($R$452,$Q$452,IF($U$452,$T$452,NA()))</f>
        <v>25.1205454986305</v>
      </c>
      <c r="X452" s="18" t="n">
        <f aca="false">$R$452</f>
        <v>1</v>
      </c>
      <c r="Y452" s="18" t="n">
        <f aca="false">IF($B$452=1,$H$452,$AI$112*$W$452)</f>
        <v>300000000</v>
      </c>
      <c r="Z452" s="18" t="n">
        <f aca="false">IF($C$452=1,$I$452,$AF$112*$W$452)</f>
        <v>100000000</v>
      </c>
      <c r="AA452" s="18" t="n">
        <f aca="false">IF($D$452=1,$J$452,$AC$112*$W$452)</f>
        <v>60000000</v>
      </c>
      <c r="AB452" s="18" t="n">
        <f aca="false">IF($E$452=1,$K$452,$Z$112*$W$452)</f>
        <v>75361636.4958916</v>
      </c>
      <c r="AC452" s="18" t="n">
        <f aca="false">IF($F$452=1,$L$452,$W$112*$W$452)</f>
        <v>125602727.493153</v>
      </c>
      <c r="AD452" s="18" t="n">
        <f aca="false">IF($G$452=1,$M$452,$T$112*$W$452)</f>
        <v>125602727.493153</v>
      </c>
      <c r="AE452" s="18" t="n">
        <f aca="false">($C$7*Assumptions!$B$7/Assumptions!$B$11)</f>
        <v>120000000</v>
      </c>
      <c r="AF452" s="18" t="n">
        <f aca="false">($J$112+$O$112)*$W$452</f>
        <v>7046635.28355181</v>
      </c>
      <c r="AG452" s="18" t="n">
        <f aca="false">Assumptions!$B$20*$W$452</f>
        <v>226084909.487675</v>
      </c>
      <c r="AH452" s="18" t="n">
        <f aca="false">IF($R$452,Assumptions!$B$14*($W$452-Assumptions!$B$13),Assumptions!$B$4)</f>
        <v>60301363.7465764</v>
      </c>
      <c r="AI452" s="18" t="n">
        <f aca="false">$Y$452+$Z$452+$AA$452+$AB$452+$AC$452+$AD$452+$AE$452+$AF$452+$AG$452+$AH$452</f>
        <v>1200000000</v>
      </c>
      <c r="AJ452" s="18" t="n">
        <f aca="false">IF(AND(ISNUMBER($V$452),($C$7*Assumptions!$B$7/Assumptions!$B$11)&gt;=Assumptions!$B$67,IF($B$452=1,$Y$452&gt;=INDEX($Y$396:$Y$459,1+$A$452-Assumptions!$B$78),$Y$452&gt;INDEX($Y$396:$Y$459,1+$A$452+Assumptions!$B$78)),IF($C$452=1,$Z$452&gt;=INDEX($Z$396:$Z$459,1+$A$452-Assumptions!$B$79),$Z$452&gt;INDEX($Z$396:$Z$459,1+$A$452+Assumptions!$B$79)),IF($D$452=1,$AA$452&gt;=INDEX($AA$396:$AA$459,1+$A$452-Assumptions!$B$80),$AA$452&gt;INDEX($AA$396:$AA$459,1+$A$452+Assumptions!$B$80)),IF($E$452=1,$AB$452&gt;=INDEX($AB$396:$AB$459,1+$A$452-Assumptions!$B$81),$AB$452&gt;INDEX($AB$396:$AB$459,1+$A$452+Assumptions!$B$81)),IF($F$452=1,$AC$452&gt;=INDEX($AC$396:$AC$459,1+$A$452-Assumptions!$B$82),$AC$452&gt;INDEX($AC$396:$AC$459,1+$A$452+Assumptions!$B$82)),IF($G$452=1,$AD$452&gt;=INDEX($AD$396:$AD$459,1+$A$452-Assumptions!$B$83),$AD$452&gt;INDEX($AD$396:$AD$459,1+$A$452+Assumptions!$B$83))),1,0)</f>
        <v>0</v>
      </c>
      <c r="AK452" s="16"/>
      <c r="AL452" s="16"/>
    </row>
    <row r="453" customFormat="false" ht="23.85" hidden="true" customHeight="false" outlineLevel="0" collapsed="false">
      <c r="A453" s="6" t="n">
        <f aca="false">ROW()-ROW($A$396)+Assumptions!$B$4</f>
        <v>57</v>
      </c>
      <c r="B453" s="18" t="n">
        <f aca="false">MOD(QUOTIENT($A$453,Assumptions!$B$78),2)</f>
        <v>1</v>
      </c>
      <c r="C453" s="18" t="n">
        <f aca="false">MOD(QUOTIENT($A$453,Assumptions!$B$79),2)</f>
        <v>1</v>
      </c>
      <c r="D453" s="18" t="n">
        <f aca="false">MOD(QUOTIENT($A$453,Assumptions!$B$80),2)</f>
        <v>1</v>
      </c>
      <c r="E453" s="18" t="n">
        <f aca="false">MOD(QUOTIENT($A$453,Assumptions!$B$81),2)</f>
        <v>0</v>
      </c>
      <c r="F453" s="18" t="n">
        <f aca="false">MOD(QUOTIENT($A$453,Assumptions!$B$82),2)</f>
        <v>0</v>
      </c>
      <c r="G453" s="18" t="n">
        <f aca="false">MOD(QUOTIENT($A$453,Assumptions!$B$83),2)</f>
        <v>1</v>
      </c>
      <c r="H453" s="18" t="n">
        <f aca="false">IF($B$453=1,MIN(Assumptions!$B$66,MAX(Assumptions!$B$4,Assumptions!$B$25-(Assumptions!$B$4))),Assumptions!$B$4)</f>
        <v>300000000</v>
      </c>
      <c r="I453" s="18" t="n">
        <f aca="false">IF($C$453=1,MIN(Assumptions!$B$61,MAX(Assumptions!$B$4,Assumptions!$B$25-($H$453))),Assumptions!$B$4)</f>
        <v>100000000</v>
      </c>
      <c r="J453" s="18" t="n">
        <f aca="false">IF($D$453=1,MIN(Assumptions!$B$56,MAX(Assumptions!$B$4,Assumptions!$B$25-($H$453+$I$453))),Assumptions!$B$4)</f>
        <v>60000000</v>
      </c>
      <c r="K453" s="18" t="n">
        <f aca="false">IF($E$453=1,MIN(Assumptions!$B$51,MAX(Assumptions!$B$4,Assumptions!$B$25-($H$453+$I$453+$J$453))),Assumptions!$B$4)</f>
        <v>0</v>
      </c>
      <c r="L453" s="18" t="n">
        <f aca="false">IF($F$453=1,MIN(Assumptions!$B$46,MAX(Assumptions!$B$4,Assumptions!$B$25-($H$453+$I$453+$J$453+$K$453))),Assumptions!$B$4)</f>
        <v>0</v>
      </c>
      <c r="M453" s="18" t="n">
        <f aca="false">IF($G$453=1,MIN(Assumptions!$B$41,MAX(Assumptions!$B$4,Assumptions!$B$25-($H$453+$I$453+$J$453+$K$453+$L$453))),Assumptions!$B$4)</f>
        <v>5000000</v>
      </c>
      <c r="N453" s="18" t="n">
        <f aca="false">MAX(Assumptions!$B$4,Assumptions!$B$25-($H$453+$I$453+$J$453+$K$453+$L$453+$M$453))</f>
        <v>735000000</v>
      </c>
      <c r="O453" s="18" t="n">
        <f aca="false">$J$112+$O$112+Assumptions!$B$20+IF($B$453=0,$AI$112,Assumptions!$B$4)+IF($C$453=0,$AF$112,Assumptions!$B$4)+IF($D$453=0,$AC$112,Assumptions!$B$4)+IF($E$453=0,$Z$112,Assumptions!$B$4)+IF($F$453=0,$W$112,Assumptions!$B$4)+IF($G$453=0,$T$112,Assumptions!$B$4)</f>
        <v>17280512.8289884</v>
      </c>
      <c r="P453" s="18" t="n">
        <f aca="false">IF(($N$453+Assumptions!$B$14*Assumptions!$B$13)&gt;($C$7*Assumptions!$B$7/Assumptions!$B$11),($C$7*Assumptions!$B$7/Assumptions!$B$11)*($O$453+Assumptions!$B$14)/($N$453+Assumptions!$B$14*Assumptions!$B$13-($C$7*Assumptions!$B$7/Assumptions!$B$11)),NA())</f>
        <v>3843986.29875078</v>
      </c>
      <c r="Q453" s="18" t="n">
        <f aca="false">IFERROR(($N$453+Assumptions!$B$14*Assumptions!$B$13)/($O$453+Assumptions!$B$14+$P$453),NA())</f>
        <v>31.2175930593191</v>
      </c>
      <c r="R453" s="18" t="n">
        <f aca="false">AND(ISNUMBER($P$453),$P$453&gt;Assumptions!$B$4,$Q$453&gt;Assumptions!$B$13)</f>
        <v>1</v>
      </c>
      <c r="S453" s="18" t="n">
        <f aca="false">IF($N$453&gt;($C$7*Assumptions!$B$7/Assumptions!$B$11),($C$7*Assumptions!$B$7/Assumptions!$B$11)*$O$453/($N$453-($C$7*Assumptions!$B$7/Assumptions!$B$11)),NA())</f>
        <v>3371807.38126602</v>
      </c>
      <c r="T453" s="18" t="n">
        <f aca="false">IFERROR($N$453/($O$453+$S$453),NA())</f>
        <v>35.5892215749712</v>
      </c>
      <c r="U453" s="18" t="n">
        <f aca="false">AND(ISNUMBER($S$453),$S$453&gt;Assumptions!$B$4,$T$453&lt;=Assumptions!$B$13)</f>
        <v>0</v>
      </c>
      <c r="V453" s="18" t="n">
        <f aca="false">IF($R$453,$P$453,IF($U$453,$S$453,NA()))</f>
        <v>3843986.29875078</v>
      </c>
      <c r="W453" s="18" t="n">
        <f aca="false">IF($R$453,$Q$453,IF($U$453,$T$453,NA()))</f>
        <v>31.2175930593191</v>
      </c>
      <c r="X453" s="18" t="n">
        <f aca="false">$R$453</f>
        <v>1</v>
      </c>
      <c r="Y453" s="18" t="n">
        <f aca="false">IF($B$453=1,$H$453,$AI$112*$W$453)</f>
        <v>300000000</v>
      </c>
      <c r="Z453" s="18" t="n">
        <f aca="false">IF($C$453=1,$I$453,$AF$112*$W$453)</f>
        <v>100000000</v>
      </c>
      <c r="AA453" s="18" t="n">
        <f aca="false">IF($D$453=1,$J$453,$AC$112*$W$453)</f>
        <v>60000000</v>
      </c>
      <c r="AB453" s="18" t="n">
        <f aca="false">IF($E$453=1,$K$453,$Z$112*$W$453)</f>
        <v>93652779.1779574</v>
      </c>
      <c r="AC453" s="18" t="n">
        <f aca="false">IF($F$453=1,$L$453,$W$112*$W$453)</f>
        <v>156087965.296596</v>
      </c>
      <c r="AD453" s="18" t="n">
        <f aca="false">IF($G$453=1,$M$453,$T$112*$W$453)</f>
        <v>5000000</v>
      </c>
      <c r="AE453" s="18" t="n">
        <f aca="false">($C$7*Assumptions!$B$7/Assumptions!$B$11)</f>
        <v>120000000</v>
      </c>
      <c r="AF453" s="18" t="n">
        <f aca="false">($J$112+$O$112)*$W$453</f>
        <v>8756935.34327718</v>
      </c>
      <c r="AG453" s="18" t="n">
        <f aca="false">Assumptions!$B$20*$W$453</f>
        <v>280958337.533872</v>
      </c>
      <c r="AH453" s="18" t="n">
        <f aca="false">IF($R$453,Assumptions!$B$14*($W$453-Assumptions!$B$13),Assumptions!$B$4)</f>
        <v>75543982.6482978</v>
      </c>
      <c r="AI453" s="18" t="n">
        <f aca="false">$Y$453+$Z$453+$AA$453+$AB$453+$AC$453+$AD$453+$AE$453+$AF$453+$AG$453+$AH$453</f>
        <v>1200000000</v>
      </c>
      <c r="AJ453" s="18" t="n">
        <f aca="false">IF(AND(ISNUMBER($V$453),($C$7*Assumptions!$B$7/Assumptions!$B$11)&gt;=Assumptions!$B$67,IF($B$453=1,$Y$453&gt;=INDEX($Y$396:$Y$459,1+$A$453-Assumptions!$B$78),$Y$453&gt;INDEX($Y$396:$Y$459,1+$A$453+Assumptions!$B$78)),IF($C$453=1,$Z$453&gt;=INDEX($Z$396:$Z$459,1+$A$453-Assumptions!$B$79),$Z$453&gt;INDEX($Z$396:$Z$459,1+$A$453+Assumptions!$B$79)),IF($D$453=1,$AA$453&gt;=INDEX($AA$396:$AA$459,1+$A$453-Assumptions!$B$80),$AA$453&gt;INDEX($AA$396:$AA$459,1+$A$453+Assumptions!$B$80)),IF($E$453=1,$AB$453&gt;=INDEX($AB$396:$AB$459,1+$A$453-Assumptions!$B$81),$AB$453&gt;INDEX($AB$396:$AB$459,1+$A$453+Assumptions!$B$81)),IF($F$453=1,$AC$453&gt;=INDEX($AC$396:$AC$459,1+$A$453-Assumptions!$B$82),$AC$453&gt;INDEX($AC$396:$AC$459,1+$A$453+Assumptions!$B$82)),IF($G$453=1,$AD$453&gt;=INDEX($AD$396:$AD$459,1+$A$453-Assumptions!$B$83),$AD$453&gt;INDEX($AD$396:$AD$459,1+$A$453+Assumptions!$B$83))),1,0)</f>
        <v>0</v>
      </c>
      <c r="AK453" s="16"/>
      <c r="AL453" s="16"/>
    </row>
    <row r="454" customFormat="false" ht="23.85" hidden="true" customHeight="false" outlineLevel="0" collapsed="false">
      <c r="A454" s="6" t="n">
        <f aca="false">ROW()-ROW($A$396)+Assumptions!$B$4</f>
        <v>58</v>
      </c>
      <c r="B454" s="18" t="n">
        <f aca="false">MOD(QUOTIENT($A$454,Assumptions!$B$78),2)</f>
        <v>1</v>
      </c>
      <c r="C454" s="18" t="n">
        <f aca="false">MOD(QUOTIENT($A$454,Assumptions!$B$79),2)</f>
        <v>1</v>
      </c>
      <c r="D454" s="18" t="n">
        <f aca="false">MOD(QUOTIENT($A$454,Assumptions!$B$80),2)</f>
        <v>1</v>
      </c>
      <c r="E454" s="18" t="n">
        <f aca="false">MOD(QUOTIENT($A$454,Assumptions!$B$81),2)</f>
        <v>0</v>
      </c>
      <c r="F454" s="18" t="n">
        <f aca="false">MOD(QUOTIENT($A$454,Assumptions!$B$82),2)</f>
        <v>1</v>
      </c>
      <c r="G454" s="18" t="n">
        <f aca="false">MOD(QUOTIENT($A$454,Assumptions!$B$83),2)</f>
        <v>0</v>
      </c>
      <c r="H454" s="18" t="n">
        <f aca="false">IF($B$454=1,MIN(Assumptions!$B$66,MAX(Assumptions!$B$4,Assumptions!$B$25-(Assumptions!$B$4))),Assumptions!$B$4)</f>
        <v>300000000</v>
      </c>
      <c r="I454" s="18" t="n">
        <f aca="false">IF($C$454=1,MIN(Assumptions!$B$61,MAX(Assumptions!$B$4,Assumptions!$B$25-($H$454))),Assumptions!$B$4)</f>
        <v>100000000</v>
      </c>
      <c r="J454" s="18" t="n">
        <f aca="false">IF($D$454=1,MIN(Assumptions!$B$56,MAX(Assumptions!$B$4,Assumptions!$B$25-($H$454+$I$454))),Assumptions!$B$4)</f>
        <v>60000000</v>
      </c>
      <c r="K454" s="18" t="n">
        <f aca="false">IF($E$454=1,MIN(Assumptions!$B$51,MAX(Assumptions!$B$4,Assumptions!$B$25-($H$454+$I$454+$J$454))),Assumptions!$B$4)</f>
        <v>0</v>
      </c>
      <c r="L454" s="18" t="n">
        <f aca="false">IF($F$454=1,MIN(Assumptions!$B$46,MAX(Assumptions!$B$4,Assumptions!$B$25-($H$454+$I$454+$J$454+$K$454))),Assumptions!$B$4)</f>
        <v>15000000</v>
      </c>
      <c r="M454" s="18" t="n">
        <f aca="false">IF($G$454=1,MIN(Assumptions!$B$41,MAX(Assumptions!$B$4,Assumptions!$B$25-($H$454+$I$454+$J$454+$K$454+$L$454))),Assumptions!$B$4)</f>
        <v>0</v>
      </c>
      <c r="N454" s="18" t="n">
        <f aca="false">MAX(Assumptions!$B$4,Assumptions!$B$25-($H$454+$I$454+$J$454+$K$454+$L$454+$M$454))</f>
        <v>725000000</v>
      </c>
      <c r="O454" s="18" t="n">
        <f aca="false">$J$112+$O$112+Assumptions!$B$20+IF($B$454=0,$AI$112,Assumptions!$B$4)+IF($C$454=0,$AF$112,Assumptions!$B$4)+IF($D$454=0,$AC$112,Assumptions!$B$4)+IF($E$454=0,$Z$112,Assumptions!$B$4)+IF($F$454=0,$W$112,Assumptions!$B$4)+IF($G$454=0,$T$112,Assumptions!$B$4)</f>
        <v>17280512.8289884</v>
      </c>
      <c r="P454" s="18" t="n">
        <f aca="false">IF(($N$454+Assumptions!$B$14*Assumptions!$B$13)&gt;($C$7*Assumptions!$B$7/Assumptions!$B$11),($C$7*Assumptions!$B$7/Assumptions!$B$11)*($O$454+Assumptions!$B$14)/($N$454+Assumptions!$B$14*Assumptions!$B$13-($C$7*Assumptions!$B$7/Assumptions!$B$11)),NA())</f>
        <v>3907261.79338042</v>
      </c>
      <c r="Q454" s="18" t="n">
        <f aca="false">IFERROR(($N$454+Assumptions!$B$14*Assumptions!$B$13)/($O$454+Assumptions!$B$14+$P$454),NA())</f>
        <v>30.7120449935812</v>
      </c>
      <c r="R454" s="18" t="n">
        <f aca="false">AND(ISNUMBER($P$454),$P$454&gt;Assumptions!$B$4,$Q$454&gt;Assumptions!$B$13)</f>
        <v>1</v>
      </c>
      <c r="S454" s="18" t="n">
        <f aca="false">IF($N$454&gt;($C$7*Assumptions!$B$7/Assumptions!$B$11),($C$7*Assumptions!$B$7/Assumptions!$B$11)*$O$454/($N$454-($C$7*Assumptions!$B$7/Assumptions!$B$11)),NA())</f>
        <v>3427539.73467538</v>
      </c>
      <c r="T454" s="18" t="n">
        <f aca="false">IFERROR($N$454/($O$454+$S$454),NA())</f>
        <v>35.0105350452969</v>
      </c>
      <c r="U454" s="18" t="n">
        <f aca="false">AND(ISNUMBER($S$454),$S$454&gt;Assumptions!$B$4,$T$454&lt;=Assumptions!$B$13)</f>
        <v>0</v>
      </c>
      <c r="V454" s="18" t="n">
        <f aca="false">IF($R$454,$P$454,IF($U$454,$S$454,NA()))</f>
        <v>3907261.79338042</v>
      </c>
      <c r="W454" s="18" t="n">
        <f aca="false">IF($R$454,$Q$454,IF($U$454,$T$454,NA()))</f>
        <v>30.7120449935812</v>
      </c>
      <c r="X454" s="18" t="n">
        <f aca="false">$R$454</f>
        <v>1</v>
      </c>
      <c r="Y454" s="18" t="n">
        <f aca="false">IF($B$454=1,$H$454,$AI$112*$W$454)</f>
        <v>300000000</v>
      </c>
      <c r="Z454" s="18" t="n">
        <f aca="false">IF($C$454=1,$I$454,$AF$112*$W$454)</f>
        <v>100000000</v>
      </c>
      <c r="AA454" s="18" t="n">
        <f aca="false">IF($D$454=1,$J$454,$AC$112*$W$454)</f>
        <v>60000000</v>
      </c>
      <c r="AB454" s="18" t="n">
        <f aca="false">IF($E$454=1,$K$454,$Z$112*$W$454)</f>
        <v>92136134.9807435</v>
      </c>
      <c r="AC454" s="18" t="n">
        <f aca="false">IF($F$454=1,$L$454,$W$112*$W$454)</f>
        <v>15000000</v>
      </c>
      <c r="AD454" s="18" t="n">
        <f aca="false">IF($G$454=1,$M$454,$T$112*$W$454)</f>
        <v>153560224.967906</v>
      </c>
      <c r="AE454" s="18" t="n">
        <f aca="false">($C$7*Assumptions!$B$7/Assumptions!$B$11)</f>
        <v>120000000</v>
      </c>
      <c r="AF454" s="18" t="n">
        <f aca="false">($J$112+$O$112)*$W$454</f>
        <v>8615122.62516743</v>
      </c>
      <c r="AG454" s="18" t="n">
        <f aca="false">Assumptions!$B$20*$W$454</f>
        <v>276408404.94223</v>
      </c>
      <c r="AH454" s="18" t="n">
        <f aca="false">IF($R$454,Assumptions!$B$14*($W$454-Assumptions!$B$13),Assumptions!$B$4)</f>
        <v>74280112.4839529</v>
      </c>
      <c r="AI454" s="18" t="n">
        <f aca="false">$Y$454+$Z$454+$AA$454+$AB$454+$AC$454+$AD$454+$AE$454+$AF$454+$AG$454+$AH$454</f>
        <v>1200000000</v>
      </c>
      <c r="AJ454" s="18" t="n">
        <f aca="false">IF(AND(ISNUMBER($V$454),($C$7*Assumptions!$B$7/Assumptions!$B$11)&gt;=Assumptions!$B$67,IF($B$454=1,$Y$454&gt;=INDEX($Y$396:$Y$459,1+$A$454-Assumptions!$B$78),$Y$454&gt;INDEX($Y$396:$Y$459,1+$A$454+Assumptions!$B$78)),IF($C$454=1,$Z$454&gt;=INDEX($Z$396:$Z$459,1+$A$454-Assumptions!$B$79),$Z$454&gt;INDEX($Z$396:$Z$459,1+$A$454+Assumptions!$B$79)),IF($D$454=1,$AA$454&gt;=INDEX($AA$396:$AA$459,1+$A$454-Assumptions!$B$80),$AA$454&gt;INDEX($AA$396:$AA$459,1+$A$454+Assumptions!$B$80)),IF($E$454=1,$AB$454&gt;=INDEX($AB$396:$AB$459,1+$A$454-Assumptions!$B$81),$AB$454&gt;INDEX($AB$396:$AB$459,1+$A$454+Assumptions!$B$81)),IF($F$454=1,$AC$454&gt;=INDEX($AC$396:$AC$459,1+$A$454-Assumptions!$B$82),$AC$454&gt;INDEX($AC$396:$AC$459,1+$A$454+Assumptions!$B$82)),IF($G$454=1,$AD$454&gt;=INDEX($AD$396:$AD$459,1+$A$454-Assumptions!$B$83),$AD$454&gt;INDEX($AD$396:$AD$459,1+$A$454+Assumptions!$B$83))),1,0)</f>
        <v>0</v>
      </c>
      <c r="AK454" s="16"/>
      <c r="AL454" s="16"/>
    </row>
    <row r="455" customFormat="false" ht="23.85" hidden="true" customHeight="false" outlineLevel="0" collapsed="false">
      <c r="A455" s="6" t="n">
        <f aca="false">ROW()-ROW($A$396)+Assumptions!$B$4</f>
        <v>59</v>
      </c>
      <c r="B455" s="18" t="n">
        <f aca="false">MOD(QUOTIENT($A$455,Assumptions!$B$78),2)</f>
        <v>1</v>
      </c>
      <c r="C455" s="18" t="n">
        <f aca="false">MOD(QUOTIENT($A$455,Assumptions!$B$79),2)</f>
        <v>1</v>
      </c>
      <c r="D455" s="18" t="n">
        <f aca="false">MOD(QUOTIENT($A$455,Assumptions!$B$80),2)</f>
        <v>1</v>
      </c>
      <c r="E455" s="18" t="n">
        <f aca="false">MOD(QUOTIENT($A$455,Assumptions!$B$81),2)</f>
        <v>0</v>
      </c>
      <c r="F455" s="18" t="n">
        <f aca="false">MOD(QUOTIENT($A$455,Assumptions!$B$82),2)</f>
        <v>1</v>
      </c>
      <c r="G455" s="18" t="n">
        <f aca="false">MOD(QUOTIENT($A$455,Assumptions!$B$83),2)</f>
        <v>1</v>
      </c>
      <c r="H455" s="18" t="n">
        <f aca="false">IF($B$455=1,MIN(Assumptions!$B$66,MAX(Assumptions!$B$4,Assumptions!$B$25-(Assumptions!$B$4))),Assumptions!$B$4)</f>
        <v>300000000</v>
      </c>
      <c r="I455" s="18" t="n">
        <f aca="false">IF($C$455=1,MIN(Assumptions!$B$61,MAX(Assumptions!$B$4,Assumptions!$B$25-($H$455))),Assumptions!$B$4)</f>
        <v>100000000</v>
      </c>
      <c r="J455" s="18" t="n">
        <f aca="false">IF($D$455=1,MIN(Assumptions!$B$56,MAX(Assumptions!$B$4,Assumptions!$B$25-($H$455+$I$455))),Assumptions!$B$4)</f>
        <v>60000000</v>
      </c>
      <c r="K455" s="18" t="n">
        <f aca="false">IF($E$455=1,MIN(Assumptions!$B$51,MAX(Assumptions!$B$4,Assumptions!$B$25-($H$455+$I$455+$J$455))),Assumptions!$B$4)</f>
        <v>0</v>
      </c>
      <c r="L455" s="18" t="n">
        <f aca="false">IF($F$455=1,MIN(Assumptions!$B$46,MAX(Assumptions!$B$4,Assumptions!$B$25-($H$455+$I$455+$J$455+$K$455))),Assumptions!$B$4)</f>
        <v>15000000</v>
      </c>
      <c r="M455" s="18" t="n">
        <f aca="false">IF($G$455=1,MIN(Assumptions!$B$41,MAX(Assumptions!$B$4,Assumptions!$B$25-($H$455+$I$455+$J$455+$K$455+$L$455))),Assumptions!$B$4)</f>
        <v>5000000</v>
      </c>
      <c r="N455" s="18" t="n">
        <f aca="false">MAX(Assumptions!$B$4,Assumptions!$B$25-($H$455+$I$455+$J$455+$K$455+$L$455+$M$455))</f>
        <v>720000000</v>
      </c>
      <c r="O455" s="18" t="n">
        <f aca="false">$J$112+$O$112+Assumptions!$B$20+IF($B$455=0,$AI$112,Assumptions!$B$4)+IF($C$455=0,$AF$112,Assumptions!$B$4)+IF($D$455=0,$AC$112,Assumptions!$B$4)+IF($E$455=0,$Z$112,Assumptions!$B$4)+IF($F$455=0,$W$112,Assumptions!$B$4)+IF($G$455=0,$T$112,Assumptions!$B$4)</f>
        <v>12280512.8289884</v>
      </c>
      <c r="P455" s="18" t="n">
        <f aca="false">IF(($N$455+Assumptions!$B$14*Assumptions!$B$13)&gt;($C$7*Assumptions!$B$7/Assumptions!$B$11),($C$7*Assumptions!$B$7/Assumptions!$B$11)*($O$455+Assumptions!$B$14)/($N$455+Assumptions!$B$14*Assumptions!$B$13-($C$7*Assumptions!$B$7/Assumptions!$B$11)),NA())</f>
        <v>2943836.58004748</v>
      </c>
      <c r="Q455" s="18" t="n">
        <f aca="false">IFERROR(($N$455+Assumptions!$B$14*Assumptions!$B$13)/($O$455+Assumptions!$B$14+$P$455),NA())</f>
        <v>40.7631323060959</v>
      </c>
      <c r="R455" s="18" t="n">
        <f aca="false">AND(ISNUMBER($P$455),$P$455&gt;Assumptions!$B$4,$Q$455&gt;Assumptions!$B$13)</f>
        <v>1</v>
      </c>
      <c r="S455" s="18" t="n">
        <f aca="false">IF($N$455&gt;($C$7*Assumptions!$B$7/Assumptions!$B$11),($C$7*Assumptions!$B$7/Assumptions!$B$11)*$O$455/($N$455-($C$7*Assumptions!$B$7/Assumptions!$B$11)),NA())</f>
        <v>2456102.56579767</v>
      </c>
      <c r="T455" s="18" t="n">
        <f aca="false">IFERROR($N$455/($O$455+$S$455),NA())</f>
        <v>48.8578944833386</v>
      </c>
      <c r="U455" s="18" t="n">
        <f aca="false">AND(ISNUMBER($S$455),$S$455&gt;Assumptions!$B$4,$T$455&lt;=Assumptions!$B$13)</f>
        <v>0</v>
      </c>
      <c r="V455" s="18" t="n">
        <f aca="false">IF($R$455,$P$455,IF($U$455,$S$455,NA()))</f>
        <v>2943836.58004748</v>
      </c>
      <c r="W455" s="18" t="n">
        <f aca="false">IF($R$455,$Q$455,IF($U$455,$T$455,NA()))</f>
        <v>40.7631323060959</v>
      </c>
      <c r="X455" s="18" t="n">
        <f aca="false">$R$455</f>
        <v>1</v>
      </c>
      <c r="Y455" s="18" t="n">
        <f aca="false">IF($B$455=1,$H$455,$AI$112*$W$455)</f>
        <v>300000000</v>
      </c>
      <c r="Z455" s="18" t="n">
        <f aca="false">IF($C$455=1,$I$455,$AF$112*$W$455)</f>
        <v>100000000</v>
      </c>
      <c r="AA455" s="18" t="n">
        <f aca="false">IF($D$455=1,$J$455,$AC$112*$W$455)</f>
        <v>60000000</v>
      </c>
      <c r="AB455" s="18" t="n">
        <f aca="false">IF($E$455=1,$K$455,$Z$112*$W$455)</f>
        <v>122289396.918288</v>
      </c>
      <c r="AC455" s="18" t="n">
        <f aca="false">IF($F$455=1,$L$455,$W$112*$W$455)</f>
        <v>15000000</v>
      </c>
      <c r="AD455" s="18" t="n">
        <f aca="false">IF($G$455=1,$M$455,$T$112*$W$455)</f>
        <v>5000000</v>
      </c>
      <c r="AE455" s="18" t="n">
        <f aca="false">($C$7*Assumptions!$B$7/Assumptions!$B$11)</f>
        <v>120000000</v>
      </c>
      <c r="AF455" s="18" t="n">
        <f aca="false">($J$112+$O$112)*$W$455</f>
        <v>11434581.56161</v>
      </c>
      <c r="AG455" s="18" t="n">
        <f aca="false">Assumptions!$B$20*$W$455</f>
        <v>366868190.754863</v>
      </c>
      <c r="AH455" s="18" t="n">
        <f aca="false">IF($R$455,Assumptions!$B$14*($W$455-Assumptions!$B$13),Assumptions!$B$4)</f>
        <v>99407830.7652396</v>
      </c>
      <c r="AI455" s="18" t="n">
        <f aca="false">$Y$455+$Z$455+$AA$455+$AB$455+$AC$455+$AD$455+$AE$455+$AF$455+$AG$455+$AH$455</f>
        <v>1200000000</v>
      </c>
      <c r="AJ455" s="18" t="n">
        <f aca="false">IF(AND(ISNUMBER($V$455),($C$7*Assumptions!$B$7/Assumptions!$B$11)&gt;=Assumptions!$B$67,IF($B$455=1,$Y$455&gt;=INDEX($Y$396:$Y$459,1+$A$455-Assumptions!$B$78),$Y$455&gt;INDEX($Y$396:$Y$459,1+$A$455+Assumptions!$B$78)),IF($C$455=1,$Z$455&gt;=INDEX($Z$396:$Z$459,1+$A$455-Assumptions!$B$79),$Z$455&gt;INDEX($Z$396:$Z$459,1+$A$455+Assumptions!$B$79)),IF($D$455=1,$AA$455&gt;=INDEX($AA$396:$AA$459,1+$A$455-Assumptions!$B$80),$AA$455&gt;INDEX($AA$396:$AA$459,1+$A$455+Assumptions!$B$80)),IF($E$455=1,$AB$455&gt;=INDEX($AB$396:$AB$459,1+$A$455-Assumptions!$B$81),$AB$455&gt;INDEX($AB$396:$AB$459,1+$A$455+Assumptions!$B$81)),IF($F$455=1,$AC$455&gt;=INDEX($AC$396:$AC$459,1+$A$455-Assumptions!$B$82),$AC$455&gt;INDEX($AC$396:$AC$459,1+$A$455+Assumptions!$B$82)),IF($G$455=1,$AD$455&gt;=INDEX($AD$396:$AD$459,1+$A$455-Assumptions!$B$83),$AD$455&gt;INDEX($AD$396:$AD$459,1+$A$455+Assumptions!$B$83))),1,0)</f>
        <v>0</v>
      </c>
      <c r="AK455" s="16"/>
      <c r="AL455" s="16"/>
    </row>
    <row r="456" customFormat="false" ht="23.85" hidden="true" customHeight="false" outlineLevel="0" collapsed="false">
      <c r="A456" s="6" t="n">
        <f aca="false">ROW()-ROW($A$396)+Assumptions!$B$4</f>
        <v>60</v>
      </c>
      <c r="B456" s="18" t="n">
        <f aca="false">MOD(QUOTIENT($A$456,Assumptions!$B$78),2)</f>
        <v>1</v>
      </c>
      <c r="C456" s="18" t="n">
        <f aca="false">MOD(QUOTIENT($A$456,Assumptions!$B$79),2)</f>
        <v>1</v>
      </c>
      <c r="D456" s="18" t="n">
        <f aca="false">MOD(QUOTIENT($A$456,Assumptions!$B$80),2)</f>
        <v>1</v>
      </c>
      <c r="E456" s="18" t="n">
        <f aca="false">MOD(QUOTIENT($A$456,Assumptions!$B$81),2)</f>
        <v>1</v>
      </c>
      <c r="F456" s="18" t="n">
        <f aca="false">MOD(QUOTIENT($A$456,Assumptions!$B$82),2)</f>
        <v>0</v>
      </c>
      <c r="G456" s="18" t="n">
        <f aca="false">MOD(QUOTIENT($A$456,Assumptions!$B$83),2)</f>
        <v>0</v>
      </c>
      <c r="H456" s="18" t="n">
        <f aca="false">IF($B$456=1,MIN(Assumptions!$B$66,MAX(Assumptions!$B$4,Assumptions!$B$25-(Assumptions!$B$4))),Assumptions!$B$4)</f>
        <v>300000000</v>
      </c>
      <c r="I456" s="18" t="n">
        <f aca="false">IF($C$456=1,MIN(Assumptions!$B$61,MAX(Assumptions!$B$4,Assumptions!$B$25-($H$456))),Assumptions!$B$4)</f>
        <v>100000000</v>
      </c>
      <c r="J456" s="18" t="n">
        <f aca="false">IF($D$456=1,MIN(Assumptions!$B$56,MAX(Assumptions!$B$4,Assumptions!$B$25-($H$456+$I$456))),Assumptions!$B$4)</f>
        <v>60000000</v>
      </c>
      <c r="K456" s="18" t="n">
        <f aca="false">IF($E$456=1,MIN(Assumptions!$B$51,MAX(Assumptions!$B$4,Assumptions!$B$25-($H$456+$I$456+$J$456))),Assumptions!$B$4)</f>
        <v>30000000</v>
      </c>
      <c r="L456" s="18" t="n">
        <f aca="false">IF($F$456=1,MIN(Assumptions!$B$46,MAX(Assumptions!$B$4,Assumptions!$B$25-($H$456+$I$456+$J$456+$K$456))),Assumptions!$B$4)</f>
        <v>0</v>
      </c>
      <c r="M456" s="18" t="n">
        <f aca="false">IF($G$456=1,MIN(Assumptions!$B$41,MAX(Assumptions!$B$4,Assumptions!$B$25-($H$456+$I$456+$J$456+$K$456+$L$456))),Assumptions!$B$4)</f>
        <v>0</v>
      </c>
      <c r="N456" s="18" t="n">
        <f aca="false">MAX(Assumptions!$B$4,Assumptions!$B$25-($H$456+$I$456+$J$456+$K$456+$L$456+$M$456))</f>
        <v>710000000</v>
      </c>
      <c r="O456" s="18" t="n">
        <f aca="false">$J$112+$O$112+Assumptions!$B$20+IF($B$456=0,$AI$112,Assumptions!$B$4)+IF($C$456=0,$AF$112,Assumptions!$B$4)+IF($D$456=0,$AC$112,Assumptions!$B$4)+IF($E$456=0,$Z$112,Assumptions!$B$4)+IF($F$456=0,$W$112,Assumptions!$B$4)+IF($G$456=0,$T$112,Assumptions!$B$4)</f>
        <v>19280512.8289884</v>
      </c>
      <c r="P456" s="18" t="n">
        <f aca="false">IF(($N$456+Assumptions!$B$14*Assumptions!$B$13)&gt;($C$7*Assumptions!$B$7/Assumptions!$B$11),($C$7*Assumptions!$B$7/Assumptions!$B$11)*($O$456+Assumptions!$B$14)/($N$456+Assumptions!$B$14*Assumptions!$B$13-($C$7*Assumptions!$B$7/Assumptions!$B$11)),NA())</f>
        <v>4411243.10460524</v>
      </c>
      <c r="Q456" s="18" t="n">
        <f aca="false">IFERROR(($N$456+Assumptions!$B$14*Assumptions!$B$13)/($O$456+Assumptions!$B$14+$P$456),NA())</f>
        <v>27.2032162259937</v>
      </c>
      <c r="R456" s="18" t="n">
        <f aca="false">AND(ISNUMBER($P$456),$P$456&gt;Assumptions!$B$4,$Q$456&gt;Assumptions!$B$13)</f>
        <v>1</v>
      </c>
      <c r="S456" s="18" t="n">
        <f aca="false">IF($N$456&gt;($C$7*Assumptions!$B$7/Assumptions!$B$11),($C$7*Assumptions!$B$7/Assumptions!$B$11)*$O$456/($N$456-($C$7*Assumptions!$B$7/Assumptions!$B$11)),NA())</f>
        <v>3921460.23640441</v>
      </c>
      <c r="T456" s="18" t="n">
        <f aca="false">IFERROR($N$456/($O$456+$S$456),NA())</f>
        <v>30.600845798714</v>
      </c>
      <c r="U456" s="18" t="n">
        <f aca="false">AND(ISNUMBER($S$456),$S$456&gt;Assumptions!$B$4,$T$456&lt;=Assumptions!$B$13)</f>
        <v>0</v>
      </c>
      <c r="V456" s="18" t="n">
        <f aca="false">IF($R$456,$P$456,IF($U$456,$S$456,NA()))</f>
        <v>4411243.10460524</v>
      </c>
      <c r="W456" s="18" t="n">
        <f aca="false">IF($R$456,$Q$456,IF($U$456,$T$456,NA()))</f>
        <v>27.2032162259937</v>
      </c>
      <c r="X456" s="18" t="n">
        <f aca="false">$R$456</f>
        <v>1</v>
      </c>
      <c r="Y456" s="18" t="n">
        <f aca="false">IF($B$456=1,$H$456,$AI$112*$W$456)</f>
        <v>300000000</v>
      </c>
      <c r="Z456" s="18" t="n">
        <f aca="false">IF($C$456=1,$I$456,$AF$112*$W$456)</f>
        <v>100000000</v>
      </c>
      <c r="AA456" s="18" t="n">
        <f aca="false">IF($D$456=1,$J$456,$AC$112*$W$456)</f>
        <v>60000000</v>
      </c>
      <c r="AB456" s="18" t="n">
        <f aca="false">IF($E$456=1,$K$456,$Z$112*$W$456)</f>
        <v>30000000</v>
      </c>
      <c r="AC456" s="18" t="n">
        <f aca="false">IF($F$456=1,$L$456,$W$112*$W$456)</f>
        <v>136016081.129968</v>
      </c>
      <c r="AD456" s="18" t="n">
        <f aca="false">IF($G$456=1,$M$456,$T$112*$W$456)</f>
        <v>136016081.129968</v>
      </c>
      <c r="AE456" s="18" t="n">
        <f aca="false">($C$7*Assumptions!$B$7/Assumptions!$B$11)</f>
        <v>120000000</v>
      </c>
      <c r="AF456" s="18" t="n">
        <f aca="false">($J$112+$O$112)*$W$456</f>
        <v>7630851.14113571</v>
      </c>
      <c r="AG456" s="18" t="n">
        <f aca="false">Assumptions!$B$20*$W$456</f>
        <v>244828946.033943</v>
      </c>
      <c r="AH456" s="18" t="n">
        <f aca="false">IF($R$456,Assumptions!$B$14*($W$456-Assumptions!$B$13),Assumptions!$B$4)</f>
        <v>65508040.5649842</v>
      </c>
      <c r="AI456" s="18" t="n">
        <f aca="false">$Y$456+$Z$456+$AA$456+$AB$456+$AC$456+$AD$456+$AE$456+$AF$456+$AG$456+$AH$456</f>
        <v>1200000000</v>
      </c>
      <c r="AJ456" s="18" t="n">
        <f aca="false">IF(AND(ISNUMBER($V$456),($C$7*Assumptions!$B$7/Assumptions!$B$11)&gt;=Assumptions!$B$67,IF($B$456=1,$Y$456&gt;=INDEX($Y$396:$Y$459,1+$A$456-Assumptions!$B$78),$Y$456&gt;INDEX($Y$396:$Y$459,1+$A$456+Assumptions!$B$78)),IF($C$456=1,$Z$456&gt;=INDEX($Z$396:$Z$459,1+$A$456-Assumptions!$B$79),$Z$456&gt;INDEX($Z$396:$Z$459,1+$A$456+Assumptions!$B$79)),IF($D$456=1,$AA$456&gt;=INDEX($AA$396:$AA$459,1+$A$456-Assumptions!$B$80),$AA$456&gt;INDEX($AA$396:$AA$459,1+$A$456+Assumptions!$B$80)),IF($E$456=1,$AB$456&gt;=INDEX($AB$396:$AB$459,1+$A$456-Assumptions!$B$81),$AB$456&gt;INDEX($AB$396:$AB$459,1+$A$456+Assumptions!$B$81)),IF($F$456=1,$AC$456&gt;=INDEX($AC$396:$AC$459,1+$A$456-Assumptions!$B$82),$AC$456&gt;INDEX($AC$396:$AC$459,1+$A$456+Assumptions!$B$82)),IF($G$456=1,$AD$456&gt;=INDEX($AD$396:$AD$459,1+$A$456-Assumptions!$B$83),$AD$456&gt;INDEX($AD$396:$AD$459,1+$A$456+Assumptions!$B$83))),1,0)</f>
        <v>0</v>
      </c>
      <c r="AK456" s="16"/>
      <c r="AL456" s="16"/>
    </row>
    <row r="457" customFormat="false" ht="23.85" hidden="true" customHeight="false" outlineLevel="0" collapsed="false">
      <c r="A457" s="6" t="n">
        <f aca="false">ROW()-ROW($A$396)+Assumptions!$B$4</f>
        <v>61</v>
      </c>
      <c r="B457" s="18" t="n">
        <f aca="false">MOD(QUOTIENT($A$457,Assumptions!$B$78),2)</f>
        <v>1</v>
      </c>
      <c r="C457" s="18" t="n">
        <f aca="false">MOD(QUOTIENT($A$457,Assumptions!$B$79),2)</f>
        <v>1</v>
      </c>
      <c r="D457" s="18" t="n">
        <f aca="false">MOD(QUOTIENT($A$457,Assumptions!$B$80),2)</f>
        <v>1</v>
      </c>
      <c r="E457" s="18" t="n">
        <f aca="false">MOD(QUOTIENT($A$457,Assumptions!$B$81),2)</f>
        <v>1</v>
      </c>
      <c r="F457" s="18" t="n">
        <f aca="false">MOD(QUOTIENT($A$457,Assumptions!$B$82),2)</f>
        <v>0</v>
      </c>
      <c r="G457" s="18" t="n">
        <f aca="false">MOD(QUOTIENT($A$457,Assumptions!$B$83),2)</f>
        <v>1</v>
      </c>
      <c r="H457" s="18" t="n">
        <f aca="false">IF($B$457=1,MIN(Assumptions!$B$66,MAX(Assumptions!$B$4,Assumptions!$B$25-(Assumptions!$B$4))),Assumptions!$B$4)</f>
        <v>300000000</v>
      </c>
      <c r="I457" s="18" t="n">
        <f aca="false">IF($C$457=1,MIN(Assumptions!$B$61,MAX(Assumptions!$B$4,Assumptions!$B$25-($H$457))),Assumptions!$B$4)</f>
        <v>100000000</v>
      </c>
      <c r="J457" s="18" t="n">
        <f aca="false">IF($D$457=1,MIN(Assumptions!$B$56,MAX(Assumptions!$B$4,Assumptions!$B$25-($H$457+$I$457))),Assumptions!$B$4)</f>
        <v>60000000</v>
      </c>
      <c r="K457" s="18" t="n">
        <f aca="false">IF($E$457=1,MIN(Assumptions!$B$51,MAX(Assumptions!$B$4,Assumptions!$B$25-($H$457+$I$457+$J$457))),Assumptions!$B$4)</f>
        <v>30000000</v>
      </c>
      <c r="L457" s="18" t="n">
        <f aca="false">IF($F$457=1,MIN(Assumptions!$B$46,MAX(Assumptions!$B$4,Assumptions!$B$25-($H$457+$I$457+$J$457+$K$457))),Assumptions!$B$4)</f>
        <v>0</v>
      </c>
      <c r="M457" s="18" t="n">
        <f aca="false">IF($G$457=1,MIN(Assumptions!$B$41,MAX(Assumptions!$B$4,Assumptions!$B$25-($H$457+$I$457+$J$457+$K$457+$L$457))),Assumptions!$B$4)</f>
        <v>5000000</v>
      </c>
      <c r="N457" s="18" t="n">
        <f aca="false">MAX(Assumptions!$B$4,Assumptions!$B$25-($H$457+$I$457+$J$457+$K$457+$L$457+$M$457))</f>
        <v>705000000</v>
      </c>
      <c r="O457" s="18" t="n">
        <f aca="false">$J$112+$O$112+Assumptions!$B$20+IF($B$457=0,$AI$112,Assumptions!$B$4)+IF($C$457=0,$AF$112,Assumptions!$B$4)+IF($D$457=0,$AC$112,Assumptions!$B$4)+IF($E$457=0,$Z$112,Assumptions!$B$4)+IF($F$457=0,$W$112,Assumptions!$B$4)+IF($G$457=0,$T$112,Assumptions!$B$4)</f>
        <v>14280512.8289884</v>
      </c>
      <c r="P457" s="18" t="n">
        <f aca="false">IF(($N$457+Assumptions!$B$14*Assumptions!$B$13)&gt;($C$7*Assumptions!$B$7/Assumptions!$B$11),($C$7*Assumptions!$B$7/Assumptions!$B$11)*($O$457+Assumptions!$B$14)/($N$457+Assumptions!$B$14*Assumptions!$B$13-($C$7*Assumptions!$B$7/Assumptions!$B$11)),NA())</f>
        <v>3427509.00336784</v>
      </c>
      <c r="Q457" s="18" t="n">
        <f aca="false">IFERROR(($N$457+Assumptions!$B$14*Assumptions!$B$13)/($O$457+Assumptions!$B$14+$P$457),NA())</f>
        <v>35.0108489524285</v>
      </c>
      <c r="R457" s="18" t="n">
        <f aca="false">AND(ISNUMBER($P$457),$P$457&gt;Assumptions!$B$4,$Q$457&gt;Assumptions!$B$13)</f>
        <v>1</v>
      </c>
      <c r="S457" s="18" t="n">
        <f aca="false">IF($N$457&gt;($C$7*Assumptions!$B$7/Assumptions!$B$11),($C$7*Assumptions!$B$7/Assumptions!$B$11)*$O$457/($N$457-($C$7*Assumptions!$B$7/Assumptions!$B$11)),NA())</f>
        <v>2929335.96492069</v>
      </c>
      <c r="T457" s="18" t="n">
        <f aca="false">IFERROR($N$457/($O$457+$S$457),NA())</f>
        <v>40.9649154064337</v>
      </c>
      <c r="U457" s="18" t="n">
        <f aca="false">AND(ISNUMBER($S$457),$S$457&gt;Assumptions!$B$4,$T$457&lt;=Assumptions!$B$13)</f>
        <v>0</v>
      </c>
      <c r="V457" s="18" t="n">
        <f aca="false">IF($R$457,$P$457,IF($U$457,$S$457,NA()))</f>
        <v>3427509.00336784</v>
      </c>
      <c r="W457" s="18" t="n">
        <f aca="false">IF($R$457,$Q$457,IF($U$457,$T$457,NA()))</f>
        <v>35.0108489524285</v>
      </c>
      <c r="X457" s="18" t="n">
        <f aca="false">$R$457</f>
        <v>1</v>
      </c>
      <c r="Y457" s="18" t="n">
        <f aca="false">IF($B$457=1,$H$457,$AI$112*$W$457)</f>
        <v>300000000</v>
      </c>
      <c r="Z457" s="18" t="n">
        <f aca="false">IF($C$457=1,$I$457,$AF$112*$W$457)</f>
        <v>100000000</v>
      </c>
      <c r="AA457" s="18" t="n">
        <f aca="false">IF($D$457=1,$J$457,$AC$112*$W$457)</f>
        <v>60000000</v>
      </c>
      <c r="AB457" s="18" t="n">
        <f aca="false">IF($E$457=1,$K$457,$Z$112*$W$457)</f>
        <v>30000000</v>
      </c>
      <c r="AC457" s="18" t="n">
        <f aca="false">IF($F$457=1,$L$457,$W$112*$W$457)</f>
        <v>175054244.762142</v>
      </c>
      <c r="AD457" s="18" t="n">
        <f aca="false">IF($G$457=1,$M$457,$T$112*$W$457)</f>
        <v>5000000</v>
      </c>
      <c r="AE457" s="18" t="n">
        <f aca="false">($C$7*Assumptions!$B$7/Assumptions!$B$11)</f>
        <v>120000000</v>
      </c>
      <c r="AF457" s="18" t="n">
        <f aca="false">($J$112+$O$112)*$W$457</f>
        <v>9820992.28493008</v>
      </c>
      <c r="AG457" s="18" t="n">
        <f aca="false">Assumptions!$B$20*$W$457</f>
        <v>315097640.571856</v>
      </c>
      <c r="AH457" s="18" t="n">
        <f aca="false">IF($R$457,Assumptions!$B$14*($W$457-Assumptions!$B$13),Assumptions!$B$4)</f>
        <v>85027122.3810712</v>
      </c>
      <c r="AI457" s="18" t="n">
        <f aca="false">$Y$457+$Z$457+$AA$457+$AB$457+$AC$457+$AD$457+$AE$457+$AF$457+$AG$457+$AH$457</f>
        <v>1200000000</v>
      </c>
      <c r="AJ457" s="18" t="n">
        <f aca="false">IF(AND(ISNUMBER($V$457),($C$7*Assumptions!$B$7/Assumptions!$B$11)&gt;=Assumptions!$B$67,IF($B$457=1,$Y$457&gt;=INDEX($Y$396:$Y$459,1+$A$457-Assumptions!$B$78),$Y$457&gt;INDEX($Y$396:$Y$459,1+$A$457+Assumptions!$B$78)),IF($C$457=1,$Z$457&gt;=INDEX($Z$396:$Z$459,1+$A$457-Assumptions!$B$79),$Z$457&gt;INDEX($Z$396:$Z$459,1+$A$457+Assumptions!$B$79)),IF($D$457=1,$AA$457&gt;=INDEX($AA$396:$AA$459,1+$A$457-Assumptions!$B$80),$AA$457&gt;INDEX($AA$396:$AA$459,1+$A$457+Assumptions!$B$80)),IF($E$457=1,$AB$457&gt;=INDEX($AB$396:$AB$459,1+$A$457-Assumptions!$B$81),$AB$457&gt;INDEX($AB$396:$AB$459,1+$A$457+Assumptions!$B$81)),IF($F$457=1,$AC$457&gt;=INDEX($AC$396:$AC$459,1+$A$457-Assumptions!$B$82),$AC$457&gt;INDEX($AC$396:$AC$459,1+$A$457+Assumptions!$B$82)),IF($G$457=1,$AD$457&gt;=INDEX($AD$396:$AD$459,1+$A$457-Assumptions!$B$83),$AD$457&gt;INDEX($AD$396:$AD$459,1+$A$457+Assumptions!$B$83))),1,0)</f>
        <v>0</v>
      </c>
      <c r="AK457" s="16"/>
      <c r="AL457" s="16"/>
    </row>
    <row r="458" customFormat="false" ht="23.85" hidden="true" customHeight="false" outlineLevel="0" collapsed="false">
      <c r="A458" s="6" t="n">
        <f aca="false">ROW()-ROW($A$396)+Assumptions!$B$4</f>
        <v>62</v>
      </c>
      <c r="B458" s="18" t="n">
        <f aca="false">MOD(QUOTIENT($A$458,Assumptions!$B$78),2)</f>
        <v>1</v>
      </c>
      <c r="C458" s="18" t="n">
        <f aca="false">MOD(QUOTIENT($A$458,Assumptions!$B$79),2)</f>
        <v>1</v>
      </c>
      <c r="D458" s="18" t="n">
        <f aca="false">MOD(QUOTIENT($A$458,Assumptions!$B$80),2)</f>
        <v>1</v>
      </c>
      <c r="E458" s="18" t="n">
        <f aca="false">MOD(QUOTIENT($A$458,Assumptions!$B$81),2)</f>
        <v>1</v>
      </c>
      <c r="F458" s="18" t="n">
        <f aca="false">MOD(QUOTIENT($A$458,Assumptions!$B$82),2)</f>
        <v>1</v>
      </c>
      <c r="G458" s="18" t="n">
        <f aca="false">MOD(QUOTIENT($A$458,Assumptions!$B$83),2)</f>
        <v>0</v>
      </c>
      <c r="H458" s="18" t="n">
        <f aca="false">IF($B$458=1,MIN(Assumptions!$B$66,MAX(Assumptions!$B$4,Assumptions!$B$25-(Assumptions!$B$4))),Assumptions!$B$4)</f>
        <v>300000000</v>
      </c>
      <c r="I458" s="18" t="n">
        <f aca="false">IF($C$458=1,MIN(Assumptions!$B$61,MAX(Assumptions!$B$4,Assumptions!$B$25-($H$458))),Assumptions!$B$4)</f>
        <v>100000000</v>
      </c>
      <c r="J458" s="18" t="n">
        <f aca="false">IF($D$458=1,MIN(Assumptions!$B$56,MAX(Assumptions!$B$4,Assumptions!$B$25-($H$458+$I$458))),Assumptions!$B$4)</f>
        <v>60000000</v>
      </c>
      <c r="K458" s="18" t="n">
        <f aca="false">IF($E$458=1,MIN(Assumptions!$B$51,MAX(Assumptions!$B$4,Assumptions!$B$25-($H$458+$I$458+$J$458))),Assumptions!$B$4)</f>
        <v>30000000</v>
      </c>
      <c r="L458" s="18" t="n">
        <f aca="false">IF($F$458=1,MIN(Assumptions!$B$46,MAX(Assumptions!$B$4,Assumptions!$B$25-($H$458+$I$458+$J$458+$K$458))),Assumptions!$B$4)</f>
        <v>15000000</v>
      </c>
      <c r="M458" s="18" t="n">
        <f aca="false">IF($G$458=1,MIN(Assumptions!$B$41,MAX(Assumptions!$B$4,Assumptions!$B$25-($H$458+$I$458+$J$458+$K$458+$L$458))),Assumptions!$B$4)</f>
        <v>0</v>
      </c>
      <c r="N458" s="18" t="n">
        <f aca="false">MAX(Assumptions!$B$4,Assumptions!$B$25-($H$458+$I$458+$J$458+$K$458+$L$458+$M$458))</f>
        <v>695000000</v>
      </c>
      <c r="O458" s="18" t="n">
        <f aca="false">$J$112+$O$112+Assumptions!$B$20+IF($B$458=0,$AI$112,Assumptions!$B$4)+IF($C$458=0,$AF$112,Assumptions!$B$4)+IF($D$458=0,$AC$112,Assumptions!$B$4)+IF($E$458=0,$Z$112,Assumptions!$B$4)+IF($F$458=0,$W$112,Assumptions!$B$4)+IF($G$458=0,$T$112,Assumptions!$B$4)</f>
        <v>14280512.8289884</v>
      </c>
      <c r="P458" s="18" t="n">
        <f aca="false">IF(($N$458+Assumptions!$B$14*Assumptions!$B$13)&gt;($C$7*Assumptions!$B$7/Assumptions!$B$11),($C$7*Assumptions!$B$7/Assumptions!$B$11)*($O$458+Assumptions!$B$14)/($N$458+Assumptions!$B$14*Assumptions!$B$13-($C$7*Assumptions!$B$7/Assumptions!$B$11)),NA())</f>
        <v>3486859.80862096</v>
      </c>
      <c r="Q458" s="18" t="n">
        <f aca="false">IFERROR(($N$458+Assumptions!$B$14*Assumptions!$B$13)/($O$458+Assumptions!$B$14+$P$458),NA())</f>
        <v>34.4149196085574</v>
      </c>
      <c r="R458" s="18" t="n">
        <f aca="false">AND(ISNUMBER($P$458),$P$458&gt;Assumptions!$B$4,$Q$458&gt;Assumptions!$B$13)</f>
        <v>1</v>
      </c>
      <c r="S458" s="18" t="n">
        <f aca="false">IF($N$458&gt;($C$7*Assumptions!$B$7/Assumptions!$B$11),($C$7*Assumptions!$B$7/Assumptions!$B$11)*$O$458/($N$458-($C$7*Assumptions!$B$7/Assumptions!$B$11)),NA())</f>
        <v>2980280.93822366</v>
      </c>
      <c r="T458" s="18" t="n">
        <f aca="false">IFERROR($N$458/($O$458+$S$458),NA())</f>
        <v>40.2646604422212</v>
      </c>
      <c r="U458" s="18" t="n">
        <f aca="false">AND(ISNUMBER($S$458),$S$458&gt;Assumptions!$B$4,$T$458&lt;=Assumptions!$B$13)</f>
        <v>0</v>
      </c>
      <c r="V458" s="18" t="n">
        <f aca="false">IF($R$458,$P$458,IF($U$458,$S$458,NA()))</f>
        <v>3486859.80862096</v>
      </c>
      <c r="W458" s="18" t="n">
        <f aca="false">IF($R$458,$Q$458,IF($U$458,$T$458,NA()))</f>
        <v>34.4149196085574</v>
      </c>
      <c r="X458" s="18" t="n">
        <f aca="false">$R$458</f>
        <v>1</v>
      </c>
      <c r="Y458" s="18" t="n">
        <f aca="false">IF($B$458=1,$H$458,$AI$112*$W$458)</f>
        <v>300000000</v>
      </c>
      <c r="Z458" s="18" t="n">
        <f aca="false">IF($C$458=1,$I$458,$AF$112*$W$458)</f>
        <v>100000000</v>
      </c>
      <c r="AA458" s="18" t="n">
        <f aca="false">IF($D$458=1,$J$458,$AC$112*$W$458)</f>
        <v>60000000</v>
      </c>
      <c r="AB458" s="18" t="n">
        <f aca="false">IF($E$458=1,$K$458,$Z$112*$W$458)</f>
        <v>30000000</v>
      </c>
      <c r="AC458" s="18" t="n">
        <f aca="false">IF($F$458=1,$L$458,$W$112*$W$458)</f>
        <v>15000000</v>
      </c>
      <c r="AD458" s="18" t="n">
        <f aca="false">IF($G$458=1,$M$458,$T$112*$W$458)</f>
        <v>172074598.042787</v>
      </c>
      <c r="AE458" s="18" t="n">
        <f aca="false">($C$7*Assumptions!$B$7/Assumptions!$B$11)</f>
        <v>120000000</v>
      </c>
      <c r="AF458" s="18" t="n">
        <f aca="false">($J$112+$O$112)*$W$458</f>
        <v>9653826.45880361</v>
      </c>
      <c r="AG458" s="18" t="n">
        <f aca="false">Assumptions!$B$20*$W$458</f>
        <v>309734276.477016</v>
      </c>
      <c r="AH458" s="18" t="n">
        <f aca="false">IF($R$458,Assumptions!$B$14*($W$458-Assumptions!$B$13),Assumptions!$B$4)</f>
        <v>83537299.0213934</v>
      </c>
      <c r="AI458" s="18" t="n">
        <f aca="false">$Y$458+$Z$458+$AA$458+$AB$458+$AC$458+$AD$458+$AE$458+$AF$458+$AG$458+$AH$458</f>
        <v>1200000000</v>
      </c>
      <c r="AJ458" s="18" t="n">
        <f aca="false">IF(AND(ISNUMBER($V$458),($C$7*Assumptions!$B$7/Assumptions!$B$11)&gt;=Assumptions!$B$67,IF($B$458=1,$Y$458&gt;=INDEX($Y$396:$Y$459,1+$A$458-Assumptions!$B$78),$Y$458&gt;INDEX($Y$396:$Y$459,1+$A$458+Assumptions!$B$78)),IF($C$458=1,$Z$458&gt;=INDEX($Z$396:$Z$459,1+$A$458-Assumptions!$B$79),$Z$458&gt;INDEX($Z$396:$Z$459,1+$A$458+Assumptions!$B$79)),IF($D$458=1,$AA$458&gt;=INDEX($AA$396:$AA$459,1+$A$458-Assumptions!$B$80),$AA$458&gt;INDEX($AA$396:$AA$459,1+$A$458+Assumptions!$B$80)),IF($E$458=1,$AB$458&gt;=INDEX($AB$396:$AB$459,1+$A$458-Assumptions!$B$81),$AB$458&gt;INDEX($AB$396:$AB$459,1+$A$458+Assumptions!$B$81)),IF($F$458=1,$AC$458&gt;=INDEX($AC$396:$AC$459,1+$A$458-Assumptions!$B$82),$AC$458&gt;INDEX($AC$396:$AC$459,1+$A$458+Assumptions!$B$82)),IF($G$458=1,$AD$458&gt;=INDEX($AD$396:$AD$459,1+$A$458-Assumptions!$B$83),$AD$458&gt;INDEX($AD$396:$AD$459,1+$A$458+Assumptions!$B$83))),1,0)</f>
        <v>0</v>
      </c>
      <c r="AK458" s="16"/>
      <c r="AL458" s="16"/>
    </row>
    <row r="459" customFormat="false" ht="23.85" hidden="true" customHeight="false" outlineLevel="0" collapsed="false">
      <c r="A459" s="6" t="n">
        <f aca="false">ROW()-ROW($A$396)+Assumptions!$B$4</f>
        <v>63</v>
      </c>
      <c r="B459" s="18" t="n">
        <f aca="false">MOD(QUOTIENT($A$459,Assumptions!$B$78),2)</f>
        <v>1</v>
      </c>
      <c r="C459" s="18" t="n">
        <f aca="false">MOD(QUOTIENT($A$459,Assumptions!$B$79),2)</f>
        <v>1</v>
      </c>
      <c r="D459" s="18" t="n">
        <f aca="false">MOD(QUOTIENT($A$459,Assumptions!$B$80),2)</f>
        <v>1</v>
      </c>
      <c r="E459" s="18" t="n">
        <f aca="false">MOD(QUOTIENT($A$459,Assumptions!$B$81),2)</f>
        <v>1</v>
      </c>
      <c r="F459" s="18" t="n">
        <f aca="false">MOD(QUOTIENT($A$459,Assumptions!$B$82),2)</f>
        <v>1</v>
      </c>
      <c r="G459" s="18" t="n">
        <f aca="false">MOD(QUOTIENT($A$459,Assumptions!$B$83),2)</f>
        <v>1</v>
      </c>
      <c r="H459" s="18" t="n">
        <f aca="false">IF($B$459=1,MIN(Assumptions!$B$66,MAX(Assumptions!$B$4,Assumptions!$B$25-(Assumptions!$B$4))),Assumptions!$B$4)</f>
        <v>300000000</v>
      </c>
      <c r="I459" s="18" t="n">
        <f aca="false">IF($C$459=1,MIN(Assumptions!$B$61,MAX(Assumptions!$B$4,Assumptions!$B$25-($H$459))),Assumptions!$B$4)</f>
        <v>100000000</v>
      </c>
      <c r="J459" s="18" t="n">
        <f aca="false">IF($D$459=1,MIN(Assumptions!$B$56,MAX(Assumptions!$B$4,Assumptions!$B$25-($H$459+$I$459))),Assumptions!$B$4)</f>
        <v>60000000</v>
      </c>
      <c r="K459" s="18" t="n">
        <f aca="false">IF($E$459=1,MIN(Assumptions!$B$51,MAX(Assumptions!$B$4,Assumptions!$B$25-($H$459+$I$459+$J$459))),Assumptions!$B$4)</f>
        <v>30000000</v>
      </c>
      <c r="L459" s="18" t="n">
        <f aca="false">IF($F$459=1,MIN(Assumptions!$B$46,MAX(Assumptions!$B$4,Assumptions!$B$25-($H$459+$I$459+$J$459+$K$459))),Assumptions!$B$4)</f>
        <v>15000000</v>
      </c>
      <c r="M459" s="18" t="n">
        <f aca="false">IF($G$459=1,MIN(Assumptions!$B$41,MAX(Assumptions!$B$4,Assumptions!$B$25-($H$459+$I$459+$J$459+$K$459+$L$459))),Assumptions!$B$4)</f>
        <v>5000000</v>
      </c>
      <c r="N459" s="18" t="n">
        <f aca="false">MAX(Assumptions!$B$4,Assumptions!$B$25-($H$459+$I$459+$J$459+$K$459+$L$459+$M$459))</f>
        <v>690000000</v>
      </c>
      <c r="O459" s="18" t="n">
        <f aca="false">$J$112+$O$112+Assumptions!$B$20+IF($B$459=0,$AI$112,Assumptions!$B$4)+IF($C$459=0,$AF$112,Assumptions!$B$4)+IF($D$459=0,$AC$112,Assumptions!$B$4)+IF($E$459=0,$Z$112,Assumptions!$B$4)+IF($F$459=0,$W$112,Assumptions!$B$4)+IF($G$459=0,$T$112,Assumptions!$B$4)</f>
        <v>9280512.82898837</v>
      </c>
      <c r="P459" s="18" t="n">
        <f aca="false">IF(($N$459+Assumptions!$B$14*Assumptions!$B$13)&gt;($C$7*Assumptions!$B$7/Assumptions!$B$11),($C$7*Assumptions!$B$7/Assumptions!$B$11)*($O$459+Assumptions!$B$14)/($N$459+Assumptions!$B$14*Assumptions!$B$13-($C$7*Assumptions!$B$7/Assumptions!$B$11)),NA())</f>
        <v>2469277.7982159</v>
      </c>
      <c r="Q459" s="18" t="n">
        <f aca="false">IFERROR(($N$459+Assumptions!$B$14*Assumptions!$B$13)/($O$459+Assumptions!$B$14+$P$459),NA())</f>
        <v>48.5972052584372</v>
      </c>
      <c r="R459" s="18" t="n">
        <f aca="false">AND(ISNUMBER($P$459),$P$459&gt;Assumptions!$B$4,$Q$459&gt;Assumptions!$B$13)</f>
        <v>1</v>
      </c>
      <c r="S459" s="18" t="n">
        <f aca="false">IF($N$459&gt;($C$7*Assumptions!$B$7/Assumptions!$B$11),($C$7*Assumptions!$B$7/Assumptions!$B$11)*$O$459/($N$459-($C$7*Assumptions!$B$7/Assumptions!$B$11)),NA())</f>
        <v>1953792.17452387</v>
      </c>
      <c r="T459" s="18" t="n">
        <f aca="false">IFERROR($N$459/($O$459+$S$459),NA())</f>
        <v>61.4190196709349</v>
      </c>
      <c r="U459" s="18" t="n">
        <f aca="false">AND(ISNUMBER($S$459),$S$459&gt;Assumptions!$B$4,$T$459&lt;=Assumptions!$B$13)</f>
        <v>0</v>
      </c>
      <c r="V459" s="18" t="n">
        <f aca="false">IF($R$459,$P$459,IF($U$459,$S$459,NA()))</f>
        <v>2469277.7982159</v>
      </c>
      <c r="W459" s="18" t="n">
        <f aca="false">IF($R$459,$Q$459,IF($U$459,$T$459,NA()))</f>
        <v>48.5972052584372</v>
      </c>
      <c r="X459" s="18" t="n">
        <f aca="false">$R$459</f>
        <v>1</v>
      </c>
      <c r="Y459" s="18" t="n">
        <f aca="false">IF($B$459=1,$H$459,$AI$112*$W$459)</f>
        <v>300000000</v>
      </c>
      <c r="Z459" s="18" t="n">
        <f aca="false">IF($C$459=1,$I$459,$AF$112*$W$459)</f>
        <v>100000000</v>
      </c>
      <c r="AA459" s="18" t="n">
        <f aca="false">IF($D$459=1,$J$459,$AC$112*$W$459)</f>
        <v>60000000</v>
      </c>
      <c r="AB459" s="18" t="n">
        <f aca="false">IF($E$459=1,$K$459,$Z$112*$W$459)</f>
        <v>30000000</v>
      </c>
      <c r="AC459" s="18" t="n">
        <f aca="false">IF($F$459=1,$L$459,$W$112*$W$459)</f>
        <v>15000000</v>
      </c>
      <c r="AD459" s="18" t="n">
        <f aca="false">IF($G$459=1,$M$459,$T$112*$W$459)</f>
        <v>5000000</v>
      </c>
      <c r="AE459" s="18" t="n">
        <f aca="false">($C$7*Assumptions!$B$7/Assumptions!$B$11)</f>
        <v>120000000</v>
      </c>
      <c r="AF459" s="18" t="n">
        <f aca="false">($J$112+$O$112)*$W$459</f>
        <v>13632139.5279725</v>
      </c>
      <c r="AG459" s="18" t="n">
        <f aca="false">Assumptions!$B$20*$W$459</f>
        <v>437374847.325935</v>
      </c>
      <c r="AH459" s="18" t="n">
        <f aca="false">IF($R$459,Assumptions!$B$14*($W$459-Assumptions!$B$13),Assumptions!$B$4)</f>
        <v>118993013.146093</v>
      </c>
      <c r="AI459" s="18" t="n">
        <f aca="false">$Y$459+$Z$459+$AA$459+$AB$459+$AC$459+$AD$459+$AE$459+$AF$459+$AG$459+$AH$459</f>
        <v>1200000000</v>
      </c>
      <c r="AJ459" s="18" t="n">
        <f aca="false">IF(AND(ISNUMBER($V$459),($C$7*Assumptions!$B$7/Assumptions!$B$11)&gt;=Assumptions!$B$67,IF($B$459=1,$Y$459&gt;=INDEX($Y$396:$Y$459,1+$A$459-Assumptions!$B$78),$Y$459&gt;INDEX($Y$396:$Y$459,1+$A$459+Assumptions!$B$78)),IF($C$459=1,$Z$459&gt;=INDEX($Z$396:$Z$459,1+$A$459-Assumptions!$B$79),$Z$459&gt;INDEX($Z$396:$Z$459,1+$A$459+Assumptions!$B$79)),IF($D$459=1,$AA$459&gt;=INDEX($AA$396:$AA$459,1+$A$459-Assumptions!$B$80),$AA$459&gt;INDEX($AA$396:$AA$459,1+$A$459+Assumptions!$B$80)),IF($E$459=1,$AB$459&gt;=INDEX($AB$396:$AB$459,1+$A$459-Assumptions!$B$81),$AB$459&gt;INDEX($AB$396:$AB$459,1+$A$459+Assumptions!$B$81)),IF($F$459=1,$AC$459&gt;=INDEX($AC$396:$AC$459,1+$A$459-Assumptions!$B$82),$AC$459&gt;INDEX($AC$396:$AC$459,1+$A$459+Assumptions!$B$82)),IF($G$459=1,$AD$459&gt;=INDEX($AD$396:$AD$459,1+$A$459-Assumptions!$B$83),$AD$459&gt;INDEX($AD$396:$AD$459,1+$A$459+Assumptions!$B$83))),1,0)</f>
        <v>0</v>
      </c>
      <c r="AK459" s="16"/>
      <c r="AL459" s="16"/>
    </row>
    <row r="460" customFormat="false" ht="15" hidden="false" customHeight="false" outlineLevel="0" collapsed="false"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</row>
    <row r="461" customFormat="false" ht="15" hidden="false" customHeight="false" outlineLevel="0" collapsed="false"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</row>
    <row r="462" customFormat="false" ht="15" hidden="false" customHeight="false" outlineLevel="0" collapsed="false"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</row>
    <row r="463" customFormat="false" ht="15" hidden="false" customHeight="false" outlineLevel="0" collapsed="false"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</row>
    <row r="464" customFormat="false" ht="15" hidden="false" customHeight="false" outlineLevel="0" collapsed="false"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</row>
    <row r="465" customFormat="false" ht="15" hidden="false" customHeight="false" outlineLevel="0" collapsed="false"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</row>
    <row r="466" customFormat="false" ht="15" hidden="false" customHeight="false" outlineLevel="0" collapsed="false"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</row>
    <row r="467" customFormat="false" ht="15" hidden="false" customHeight="false" outlineLevel="0" collapsed="false"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</row>
    <row r="468" customFormat="false" ht="15" hidden="false" customHeight="false" outlineLevel="0" collapsed="false"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</row>
    <row r="469" customFormat="false" ht="15" hidden="false" customHeight="false" outlineLevel="0" collapsed="false"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</row>
    <row r="470" customFormat="false" ht="15" hidden="false" customHeight="false" outlineLevel="0" collapsed="false"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</row>
    <row r="471" customFormat="false" ht="15" hidden="false" customHeight="false" outlineLevel="0" collapsed="false"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</row>
    <row r="472" customFormat="false" ht="15" hidden="false" customHeight="false" outlineLevel="0" collapsed="false"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</row>
    <row r="473" customFormat="false" ht="15" hidden="false" customHeight="false" outlineLevel="0" collapsed="false"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</row>
    <row r="474" customFormat="false" ht="15" hidden="false" customHeight="false" outlineLevel="0" collapsed="false"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</row>
    <row r="475" customFormat="false" ht="15" hidden="false" customHeight="false" outlineLevel="0" collapsed="false"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</row>
    <row r="476" customFormat="false" ht="15" hidden="false" customHeight="false" outlineLevel="0" collapsed="false"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</row>
    <row r="477" customFormat="false" ht="15" hidden="false" customHeight="false" outlineLevel="0" collapsed="false"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</row>
    <row r="478" customFormat="false" ht="15" hidden="false" customHeight="false" outlineLevel="0" collapsed="false"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</row>
    <row r="479" customFormat="false" ht="15" hidden="false" customHeight="false" outlineLevel="0" collapsed="false"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</row>
    <row r="480" customFormat="false" ht="15" hidden="false" customHeight="false" outlineLevel="0" collapsed="false"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</row>
    <row r="481" customFormat="false" ht="15" hidden="false" customHeight="false" outlineLevel="0" collapsed="false"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</row>
    <row r="482" customFormat="false" ht="15" hidden="false" customHeight="false" outlineLevel="0" collapsed="false"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</row>
    <row r="483" customFormat="false" ht="15" hidden="false" customHeight="false" outlineLevel="0" collapsed="false"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</row>
    <row r="484" customFormat="false" ht="15" hidden="false" customHeight="false" outlineLevel="0" collapsed="false"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</row>
    <row r="485" customFormat="false" ht="23.85" hidden="true" customHeight="false" outlineLevel="0" collapsed="false">
      <c r="A485" s="6" t="str">
        <f aca="false">Assumptions!$I$101</f>
        <v>Code</v>
      </c>
      <c r="B485" s="18" t="str">
        <f aca="false">Assumptions!$I$103</f>
        <v>E bit</v>
      </c>
      <c r="C485" s="18" t="str">
        <f aca="false">Assumptions!$I$104</f>
        <v>D bit</v>
      </c>
      <c r="D485" s="18" t="str">
        <f aca="false">Assumptions!$I$105</f>
        <v>C bit</v>
      </c>
      <c r="E485" s="18" t="str">
        <f aca="false">Assumptions!$I$106</f>
        <v>B bit</v>
      </c>
      <c r="F485" s="18" t="str">
        <f aca="false">Assumptions!$I$107</f>
        <v>A bit</v>
      </c>
      <c r="G485" s="18" t="str">
        <f aca="false">Assumptions!$I$108</f>
        <v>Seed bit</v>
      </c>
      <c r="H485" s="18" t="str">
        <f aca="false">Assumptions!$I$110</f>
        <v>E pref paid</v>
      </c>
      <c r="I485" s="18" t="str">
        <f aca="false">Assumptions!$I$111</f>
        <v>D pref paid</v>
      </c>
      <c r="J485" s="18" t="str">
        <f aca="false">Assumptions!$I$112</f>
        <v>C pref paid</v>
      </c>
      <c r="K485" s="18" t="str">
        <f aca="false">Assumptions!$I$113</f>
        <v>B pref paid</v>
      </c>
      <c r="L485" s="18" t="str">
        <f aca="false">Assumptions!$I$114</f>
        <v>A pref paid</v>
      </c>
      <c r="M485" s="18" t="str">
        <f aca="false">Assumptions!$I$115</f>
        <v>Seed pref paid</v>
      </c>
      <c r="N485" s="18" t="str">
        <f aca="false">Assumptions!$I$117</f>
        <v>Residual</v>
      </c>
      <c r="O485" s="18" t="str">
        <f aca="false">Assumptions!$I$166</f>
        <v>S0 shares</v>
      </c>
      <c r="P485" s="18" t="str">
        <f aca="false">Assumptions!$I$167</f>
        <v>X ITM</v>
      </c>
      <c r="Q485" s="18" t="str">
        <f aca="false">Assumptions!$I$168</f>
        <v>PPS ITM</v>
      </c>
      <c r="R485" s="18" t="str">
        <f aca="false">Assumptions!$I$169</f>
        <v>Valid ITM</v>
      </c>
      <c r="S485" s="18" t="str">
        <f aca="false">Assumptions!$I$170</f>
        <v>X OTM</v>
      </c>
      <c r="T485" s="18" t="str">
        <f aca="false">Assumptions!$I$171</f>
        <v>PPS OTM</v>
      </c>
      <c r="U485" s="18" t="str">
        <f aca="false">Assumptions!$I$172</f>
        <v>Valid OTM</v>
      </c>
      <c r="V485" s="18" t="str">
        <f aca="false">Assumptions!$I$173</f>
        <v>Required F shares</v>
      </c>
      <c r="W485" s="18" t="str">
        <f aca="false">Assumptions!$I$120</f>
        <v>Common PPS</v>
      </c>
      <c r="X485" s="18" t="str">
        <f aca="false">Assumptions!$I$119</f>
        <v>Options ITM</v>
      </c>
      <c r="Y485" s="18" t="str">
        <f aca="false">Assumptions!$I$122</f>
        <v>E proceeds</v>
      </c>
      <c r="Z485" s="18" t="str">
        <f aca="false">Assumptions!$I$123</f>
        <v>D proceeds</v>
      </c>
      <c r="AA485" s="18" t="str">
        <f aca="false">Assumptions!$I$124</f>
        <v>C proceeds</v>
      </c>
      <c r="AB485" s="18" t="str">
        <f aca="false">Assumptions!$I$125</f>
        <v>B proceeds</v>
      </c>
      <c r="AC485" s="18" t="str">
        <f aca="false">Assumptions!$I$126</f>
        <v>A proceeds</v>
      </c>
      <c r="AD485" s="18" t="str">
        <f aca="false">Assumptions!$I$127</f>
        <v>Seed proceeds</v>
      </c>
      <c r="AE485" s="18" t="str">
        <f aca="false">Assumptions!$I$121</f>
        <v>F proceeds</v>
      </c>
      <c r="AF485" s="18" t="str">
        <f aca="false">Assumptions!$I$128</f>
        <v>Notes proceeds</v>
      </c>
      <c r="AG485" s="18" t="str">
        <f aca="false">Assumptions!$I$174</f>
        <v>Common proceeds</v>
      </c>
      <c r="AH485" s="18" t="str">
        <f aca="false">Assumptions!$I$175</f>
        <v>Options proceeds</v>
      </c>
      <c r="AI485" s="18" t="str">
        <f aca="false">Assumptions!$I$176</f>
        <v>Total</v>
      </c>
      <c r="AJ485" s="18" t="str">
        <f aca="false">Assumptions!$I$132</f>
        <v>Stable flag</v>
      </c>
      <c r="AK485" s="16"/>
      <c r="AL485" s="18" t="n">
        <f aca="false">IF(SUM($AJ$486:$AJ$549)=Assumptions!$B$4,NA(),SUMPRODUCT($AJ$486:$AJ$549,$A$486:$A$549)/SUM($AJ$486:$AJ$549))</f>
        <v>16</v>
      </c>
    </row>
    <row r="486" customFormat="false" ht="23.85" hidden="true" customHeight="false" outlineLevel="0" collapsed="false">
      <c r="A486" s="6" t="n">
        <f aca="false">ROW()-ROW($A$486)+Assumptions!$B$4</f>
        <v>0</v>
      </c>
      <c r="B486" s="18" t="n">
        <f aca="false">MOD(QUOTIENT($A$486,Assumptions!$B$78),2)</f>
        <v>0</v>
      </c>
      <c r="C486" s="18" t="n">
        <f aca="false">MOD(QUOTIENT($A$486,Assumptions!$B$79),2)</f>
        <v>0</v>
      </c>
      <c r="D486" s="18" t="n">
        <f aca="false">MOD(QUOTIENT($A$486,Assumptions!$B$80),2)</f>
        <v>0</v>
      </c>
      <c r="E486" s="18" t="n">
        <f aca="false">MOD(QUOTIENT($A$486,Assumptions!$B$81),2)</f>
        <v>0</v>
      </c>
      <c r="F486" s="18" t="n">
        <f aca="false">MOD(QUOTIENT($A$486,Assumptions!$B$82),2)</f>
        <v>0</v>
      </c>
      <c r="G486" s="18" t="n">
        <f aca="false">MOD(QUOTIENT($A$486,Assumptions!$B$83),2)</f>
        <v>0</v>
      </c>
      <c r="H486" s="18" t="n">
        <f aca="false">IF($B$486=1,MIN(Assumptions!$B$66,MAX(Assumptions!$B$4,Assumptions!$B$26-(Assumptions!$B$4))),Assumptions!$B$4)</f>
        <v>0</v>
      </c>
      <c r="I486" s="18" t="n">
        <f aca="false">IF($C$486=1,MIN(Assumptions!$B$61,MAX(Assumptions!$B$4,Assumptions!$B$26-($H$486))),Assumptions!$B$4)</f>
        <v>0</v>
      </c>
      <c r="J486" s="18" t="n">
        <f aca="false">IF($D$486=1,MIN(Assumptions!$B$56,MAX(Assumptions!$B$4,Assumptions!$B$26-($H$486+$I$486))),Assumptions!$B$4)</f>
        <v>0</v>
      </c>
      <c r="K486" s="18" t="n">
        <f aca="false">IF($E$486=1,MIN(Assumptions!$B$51,MAX(Assumptions!$B$4,Assumptions!$B$26-($H$486+$I$486+$J$486))),Assumptions!$B$4)</f>
        <v>0</v>
      </c>
      <c r="L486" s="18" t="n">
        <f aca="false">IF($F$486=1,MIN(Assumptions!$B$46,MAX(Assumptions!$B$4,Assumptions!$B$26-($H$486+$I$486+$J$486+$K$486))),Assumptions!$B$4)</f>
        <v>0</v>
      </c>
      <c r="M486" s="18" t="n">
        <f aca="false">IF($G$486=1,MIN(Assumptions!$B$41,MAX(Assumptions!$B$4,Assumptions!$B$26-($H$486+$I$486+$J$486+$K$486+$L$486))),Assumptions!$B$4)</f>
        <v>0</v>
      </c>
      <c r="N486" s="18" t="n">
        <f aca="false">MAX(Assumptions!$B$4,Assumptions!$B$26-($H$486+$I$486+$J$486+$K$486+$L$486+$M$486))</f>
        <v>2000000000</v>
      </c>
      <c r="O486" s="18" t="n">
        <f aca="false">$J$112+$O$112+Assumptions!$B$20+IF($B$486=0,$AI$112,Assumptions!$B$4)+IF($C$486=0,$AF$112,Assumptions!$B$4)+IF($D$486=0,$AC$112,Assumptions!$B$4)+IF($E$486=0,$Z$112,Assumptions!$B$4)+IF($F$486=0,$W$112,Assumptions!$B$4)+IF($G$486=0,$T$112,Assumptions!$B$4)</f>
        <v>32547484.4666011</v>
      </c>
      <c r="P486" s="18" t="n">
        <f aca="false">IF(($N$486+Assumptions!$B$14*Assumptions!$B$13)&gt;($C$8*Assumptions!$B$7/Assumptions!$B$11),($C$8*Assumptions!$B$7/Assumptions!$B$11)*($O$486+Assumptions!$B$14)/($N$486+Assumptions!$B$14*Assumptions!$B$13-($C$8*Assumptions!$B$7/Assumptions!$B$11)),NA())</f>
        <v>1649293.38666358</v>
      </c>
      <c r="Q486" s="18" t="n">
        <f aca="false">IFERROR(($N$486+Assumptions!$B$14*Assumptions!$B$13)/($O$486+Assumptions!$B$14+$P$486),NA())</f>
        <v>54.5688236718542</v>
      </c>
      <c r="R486" s="18" t="n">
        <f aca="false">AND(ISNUMBER($P$486),$P$486&gt;Assumptions!$B$4,$Q$486&gt;Assumptions!$B$13)</f>
        <v>1</v>
      </c>
      <c r="S486" s="18" t="n">
        <f aca="false">IF($N$486&gt;($C$8*Assumptions!$B$7/Assumptions!$B$11),($C$8*Assumptions!$B$7/Assumptions!$B$11)*$O$486/($N$486-($C$8*Assumptions!$B$7/Assumptions!$B$11)),NA())</f>
        <v>1533651.10052047</v>
      </c>
      <c r="T486" s="18" t="n">
        <f aca="false">IFERROR($N$486/($O$486+$S$486),NA())</f>
        <v>58.683490638423</v>
      </c>
      <c r="U486" s="18" t="n">
        <f aca="false">AND(ISNUMBER($S$486),$S$486&gt;Assumptions!$B$4,$T$486&lt;=Assumptions!$B$13)</f>
        <v>0</v>
      </c>
      <c r="V486" s="18" t="n">
        <f aca="false">IF($R$486,$P$486,IF($U$486,$S$486,NA()))</f>
        <v>1649293.38666358</v>
      </c>
      <c r="W486" s="18" t="n">
        <f aca="false">IF($R$486,$Q$486,IF($U$486,$T$486,NA()))</f>
        <v>54.5688236718542</v>
      </c>
      <c r="X486" s="18" t="n">
        <f aca="false">$R$486</f>
        <v>1</v>
      </c>
      <c r="Y486" s="18" t="n">
        <f aca="false">IF($B$486=1,$H$486,$AI$112*$W$486)</f>
        <v>334688072.73684</v>
      </c>
      <c r="Z486" s="18" t="n">
        <f aca="false">IF($C$486=1,$I$486,$AF$112*$W$486)</f>
        <v>94603315.3875247</v>
      </c>
      <c r="AA486" s="18" t="n">
        <f aca="false">IF($D$486=1,$J$486,$AC$112*$W$486)</f>
        <v>130965176.81245</v>
      </c>
      <c r="AB486" s="18" t="n">
        <f aca="false">IF($E$486=1,$K$486,$Z$112*$W$486)</f>
        <v>163706471.015562</v>
      </c>
      <c r="AC486" s="18" t="n">
        <f aca="false">IF($F$486=1,$L$486,$W$112*$W$486)</f>
        <v>272844118.359271</v>
      </c>
      <c r="AD486" s="18" t="n">
        <f aca="false">IF($G$486=1,$M$486,$T$112*$W$486)</f>
        <v>272844118.359271</v>
      </c>
      <c r="AE486" s="18" t="n">
        <f aca="false">($C$8*Assumptions!$B$7/Assumptions!$B$11)</f>
        <v>90000000</v>
      </c>
      <c r="AF486" s="18" t="n">
        <f aca="false">($J$112+$O$112)*$W$486</f>
        <v>15307255.1027591</v>
      </c>
      <c r="AG486" s="18" t="n">
        <f aca="false">Assumptions!$B$20*$W$486</f>
        <v>491119413.046687</v>
      </c>
      <c r="AH486" s="18" t="n">
        <f aca="false">IF($R$486,Assumptions!$B$14*($W$486-Assumptions!$B$13),Assumptions!$B$4)</f>
        <v>133922059.179635</v>
      </c>
      <c r="AI486" s="18" t="n">
        <f aca="false">$Y$486+$Z$486+$AA$486+$AB$486+$AC$486+$AD$486+$AE$486+$AF$486+$AG$486+$AH$486</f>
        <v>2000000000</v>
      </c>
      <c r="AJ486" s="18" t="n">
        <f aca="false">IF(AND(ISNUMBER($V$486),($C$8*Assumptions!$B$7/Assumptions!$B$11)&gt;=Assumptions!$B$67,IF($B$486=1,$Y$486&gt;=INDEX($Y$486:$Y$549,1+$A$486-Assumptions!$B$78),$Y$486&gt;INDEX($Y$486:$Y$549,1+$A$486+Assumptions!$B$78)),IF($C$486=1,$Z$486&gt;=INDEX($Z$486:$Z$549,1+$A$486-Assumptions!$B$79),$Z$486&gt;INDEX($Z$486:$Z$549,1+$A$486+Assumptions!$B$79)),IF($D$486=1,$AA$486&gt;=INDEX($AA$486:$AA$549,1+$A$486-Assumptions!$B$80),$AA$486&gt;INDEX($AA$486:$AA$549,1+$A$486+Assumptions!$B$80)),IF($E$486=1,$AB$486&gt;=INDEX($AB$486:$AB$549,1+$A$486-Assumptions!$B$81),$AB$486&gt;INDEX($AB$486:$AB$549,1+$A$486+Assumptions!$B$81)),IF($F$486=1,$AC$486&gt;=INDEX($AC$486:$AC$549,1+$A$486-Assumptions!$B$82),$AC$486&gt;INDEX($AC$486:$AC$549,1+$A$486+Assumptions!$B$82)),IF($G$486=1,$AD$486&gt;=INDEX($AD$486:$AD$549,1+$A$486-Assumptions!$B$83),$AD$486&gt;INDEX($AD$486:$AD$549,1+$A$486+Assumptions!$B$83))),1,0)</f>
        <v>0</v>
      </c>
      <c r="AK486" s="16"/>
      <c r="AL486" s="16"/>
    </row>
    <row r="487" customFormat="false" ht="23.85" hidden="true" customHeight="false" outlineLevel="0" collapsed="false">
      <c r="A487" s="6" t="n">
        <f aca="false">ROW()-ROW($A$486)+Assumptions!$B$4</f>
        <v>1</v>
      </c>
      <c r="B487" s="18" t="n">
        <f aca="false">MOD(QUOTIENT($A$487,Assumptions!$B$78),2)</f>
        <v>0</v>
      </c>
      <c r="C487" s="18" t="n">
        <f aca="false">MOD(QUOTIENT($A$487,Assumptions!$B$79),2)</f>
        <v>0</v>
      </c>
      <c r="D487" s="18" t="n">
        <f aca="false">MOD(QUOTIENT($A$487,Assumptions!$B$80),2)</f>
        <v>0</v>
      </c>
      <c r="E487" s="18" t="n">
        <f aca="false">MOD(QUOTIENT($A$487,Assumptions!$B$81),2)</f>
        <v>0</v>
      </c>
      <c r="F487" s="18" t="n">
        <f aca="false">MOD(QUOTIENT($A$487,Assumptions!$B$82),2)</f>
        <v>0</v>
      </c>
      <c r="G487" s="18" t="n">
        <f aca="false">MOD(QUOTIENT($A$487,Assumptions!$B$83),2)</f>
        <v>1</v>
      </c>
      <c r="H487" s="18" t="n">
        <f aca="false">IF($B$487=1,MIN(Assumptions!$B$66,MAX(Assumptions!$B$4,Assumptions!$B$26-(Assumptions!$B$4))),Assumptions!$B$4)</f>
        <v>0</v>
      </c>
      <c r="I487" s="18" t="n">
        <f aca="false">IF($C$487=1,MIN(Assumptions!$B$61,MAX(Assumptions!$B$4,Assumptions!$B$26-($H$487))),Assumptions!$B$4)</f>
        <v>0</v>
      </c>
      <c r="J487" s="18" t="n">
        <f aca="false">IF($D$487=1,MIN(Assumptions!$B$56,MAX(Assumptions!$B$4,Assumptions!$B$26-($H$487+$I$487))),Assumptions!$B$4)</f>
        <v>0</v>
      </c>
      <c r="K487" s="18" t="n">
        <f aca="false">IF($E$487=1,MIN(Assumptions!$B$51,MAX(Assumptions!$B$4,Assumptions!$B$26-($H$487+$I$487+$J$487))),Assumptions!$B$4)</f>
        <v>0</v>
      </c>
      <c r="L487" s="18" t="n">
        <f aca="false">IF($F$487=1,MIN(Assumptions!$B$46,MAX(Assumptions!$B$4,Assumptions!$B$26-($H$487+$I$487+$J$487+$K$487))),Assumptions!$B$4)</f>
        <v>0</v>
      </c>
      <c r="M487" s="18" t="n">
        <f aca="false">IF($G$487=1,MIN(Assumptions!$B$41,MAX(Assumptions!$B$4,Assumptions!$B$26-($H$487+$I$487+$J$487+$K$487+$L$487))),Assumptions!$B$4)</f>
        <v>5000000</v>
      </c>
      <c r="N487" s="18" t="n">
        <f aca="false">MAX(Assumptions!$B$4,Assumptions!$B$26-($H$487+$I$487+$J$487+$K$487+$L$487+$M$487))</f>
        <v>1995000000</v>
      </c>
      <c r="O487" s="18" t="n">
        <f aca="false">$J$112+$O$112+Assumptions!$B$20+IF($B$487=0,$AI$112,Assumptions!$B$4)+IF($C$487=0,$AF$112,Assumptions!$B$4)+IF($D$487=0,$AC$112,Assumptions!$B$4)+IF($E$487=0,$Z$112,Assumptions!$B$4)+IF($F$487=0,$W$112,Assumptions!$B$4)+IF($G$487=0,$T$112,Assumptions!$B$4)</f>
        <v>27547484.4666011</v>
      </c>
      <c r="P487" s="18" t="n">
        <f aca="false">IF(($N$487+Assumptions!$B$14*Assumptions!$B$13)&gt;($C$8*Assumptions!$B$7/Assumptions!$B$11),($C$8*Assumptions!$B$7/Assumptions!$B$11)*($O$487+Assumptions!$B$14)/($N$487+Assumptions!$B$14*Assumptions!$B$13-($C$8*Assumptions!$B$7/Assumptions!$B$11)),NA())</f>
        <v>1417705.68911879</v>
      </c>
      <c r="Q487" s="18" t="n">
        <f aca="false">IFERROR(($N$487+Assumptions!$B$14*Assumptions!$B$13)/($O$487+Assumptions!$B$14+$P$487),NA())</f>
        <v>63.4828516883089</v>
      </c>
      <c r="R487" s="18" t="n">
        <f aca="false">AND(ISNUMBER($P$487),$P$487&gt;Assumptions!$B$4,$Q$487&gt;Assumptions!$B$13)</f>
        <v>1</v>
      </c>
      <c r="S487" s="18" t="n">
        <f aca="false">IF($N$487&gt;($C$8*Assumptions!$B$7/Assumptions!$B$11),($C$8*Assumptions!$B$7/Assumptions!$B$11)*$O$487/($N$487-($C$8*Assumptions!$B$7/Assumptions!$B$11)),NA())</f>
        <v>1301455.95905202</v>
      </c>
      <c r="T487" s="18" t="n">
        <f aca="false">IFERROR($N$487/($O$487+$S$487),NA())</f>
        <v>69.1533196909376</v>
      </c>
      <c r="U487" s="18" t="n">
        <f aca="false">AND(ISNUMBER($S$487),$S$487&gt;Assumptions!$B$4,$T$487&lt;=Assumptions!$B$13)</f>
        <v>0</v>
      </c>
      <c r="V487" s="18" t="n">
        <f aca="false">IF($R$487,$P$487,IF($U$487,$S$487,NA()))</f>
        <v>1417705.68911879</v>
      </c>
      <c r="W487" s="18" t="n">
        <f aca="false">IF($R$487,$Q$487,IF($U$487,$T$487,NA()))</f>
        <v>63.4828516883089</v>
      </c>
      <c r="X487" s="18" t="n">
        <f aca="false">$R$487</f>
        <v>1</v>
      </c>
      <c r="Y487" s="18" t="n">
        <f aca="false">IF($B$487=1,$H$487,$AI$112*$W$487)</f>
        <v>389360661.522884</v>
      </c>
      <c r="Z487" s="18" t="n">
        <f aca="false">IF($C$487=1,$I$487,$AF$112*$W$487)</f>
        <v>110057132.183815</v>
      </c>
      <c r="AA487" s="18" t="n">
        <f aca="false">IF($D$487=1,$J$487,$AC$112*$W$487)</f>
        <v>152358844.051941</v>
      </c>
      <c r="AB487" s="18" t="n">
        <f aca="false">IF($E$487=1,$K$487,$Z$112*$W$487)</f>
        <v>190448555.064927</v>
      </c>
      <c r="AC487" s="18" t="n">
        <f aca="false">IF($F$487=1,$L$487,$W$112*$W$487)</f>
        <v>317414258.441545</v>
      </c>
      <c r="AD487" s="18" t="n">
        <f aca="false">IF($G$487=1,$M$487,$T$112*$W$487)</f>
        <v>5000000</v>
      </c>
      <c r="AE487" s="18" t="n">
        <f aca="false">($C$8*Assumptions!$B$7/Assumptions!$B$11)</f>
        <v>90000000</v>
      </c>
      <c r="AF487" s="18" t="n">
        <f aca="false">($J$112+$O$112)*$W$487</f>
        <v>17807754.3193364</v>
      </c>
      <c r="AG487" s="18" t="n">
        <f aca="false">Assumptions!$B$20*$W$487</f>
        <v>571345665.19478</v>
      </c>
      <c r="AH487" s="18" t="n">
        <f aca="false">IF($R$487,Assumptions!$B$14*($W$487-Assumptions!$B$13),Assumptions!$B$4)</f>
        <v>156207129.220772</v>
      </c>
      <c r="AI487" s="18" t="n">
        <f aca="false">$Y$487+$Z$487+$AA$487+$AB$487+$AC$487+$AD$487+$AE$487+$AF$487+$AG$487+$AH$487</f>
        <v>2000000000</v>
      </c>
      <c r="AJ487" s="18" t="n">
        <f aca="false">IF(AND(ISNUMBER($V$487),($C$8*Assumptions!$B$7/Assumptions!$B$11)&gt;=Assumptions!$B$67,IF($B$487=1,$Y$487&gt;=INDEX($Y$486:$Y$549,1+$A$487-Assumptions!$B$78),$Y$487&gt;INDEX($Y$486:$Y$549,1+$A$487+Assumptions!$B$78)),IF($C$487=1,$Z$487&gt;=INDEX($Z$486:$Z$549,1+$A$487-Assumptions!$B$79),$Z$487&gt;INDEX($Z$486:$Z$549,1+$A$487+Assumptions!$B$79)),IF($D$487=1,$AA$487&gt;=INDEX($AA$486:$AA$549,1+$A$487-Assumptions!$B$80),$AA$487&gt;INDEX($AA$486:$AA$549,1+$A$487+Assumptions!$B$80)),IF($E$487=1,$AB$487&gt;=INDEX($AB$486:$AB$549,1+$A$487-Assumptions!$B$81),$AB$487&gt;INDEX($AB$486:$AB$549,1+$A$487+Assumptions!$B$81)),IF($F$487=1,$AC$487&gt;=INDEX($AC$486:$AC$549,1+$A$487-Assumptions!$B$82),$AC$487&gt;INDEX($AC$486:$AC$549,1+$A$487+Assumptions!$B$82)),IF($G$487=1,$AD$487&gt;=INDEX($AD$486:$AD$549,1+$A$487-Assumptions!$B$83),$AD$487&gt;INDEX($AD$486:$AD$549,1+$A$487+Assumptions!$B$83))),1,0)</f>
        <v>0</v>
      </c>
      <c r="AK487" s="16"/>
      <c r="AL487" s="16"/>
    </row>
    <row r="488" customFormat="false" ht="23.85" hidden="true" customHeight="false" outlineLevel="0" collapsed="false">
      <c r="A488" s="6" t="n">
        <f aca="false">ROW()-ROW($A$486)+Assumptions!$B$4</f>
        <v>2</v>
      </c>
      <c r="B488" s="18" t="n">
        <f aca="false">MOD(QUOTIENT($A$488,Assumptions!$B$78),2)</f>
        <v>0</v>
      </c>
      <c r="C488" s="18" t="n">
        <f aca="false">MOD(QUOTIENT($A$488,Assumptions!$B$79),2)</f>
        <v>0</v>
      </c>
      <c r="D488" s="18" t="n">
        <f aca="false">MOD(QUOTIENT($A$488,Assumptions!$B$80),2)</f>
        <v>0</v>
      </c>
      <c r="E488" s="18" t="n">
        <f aca="false">MOD(QUOTIENT($A$488,Assumptions!$B$81),2)</f>
        <v>0</v>
      </c>
      <c r="F488" s="18" t="n">
        <f aca="false">MOD(QUOTIENT($A$488,Assumptions!$B$82),2)</f>
        <v>1</v>
      </c>
      <c r="G488" s="18" t="n">
        <f aca="false">MOD(QUOTIENT($A$488,Assumptions!$B$83),2)</f>
        <v>0</v>
      </c>
      <c r="H488" s="18" t="n">
        <f aca="false">IF($B$488=1,MIN(Assumptions!$B$66,MAX(Assumptions!$B$4,Assumptions!$B$26-(Assumptions!$B$4))),Assumptions!$B$4)</f>
        <v>0</v>
      </c>
      <c r="I488" s="18" t="n">
        <f aca="false">IF($C$488=1,MIN(Assumptions!$B$61,MAX(Assumptions!$B$4,Assumptions!$B$26-($H$488))),Assumptions!$B$4)</f>
        <v>0</v>
      </c>
      <c r="J488" s="18" t="n">
        <f aca="false">IF($D$488=1,MIN(Assumptions!$B$56,MAX(Assumptions!$B$4,Assumptions!$B$26-($H$488+$I$488))),Assumptions!$B$4)</f>
        <v>0</v>
      </c>
      <c r="K488" s="18" t="n">
        <f aca="false">IF($E$488=1,MIN(Assumptions!$B$51,MAX(Assumptions!$B$4,Assumptions!$B$26-($H$488+$I$488+$J$488))),Assumptions!$B$4)</f>
        <v>0</v>
      </c>
      <c r="L488" s="18" t="n">
        <f aca="false">IF($F$488=1,MIN(Assumptions!$B$46,MAX(Assumptions!$B$4,Assumptions!$B$26-($H$488+$I$488+$J$488+$K$488))),Assumptions!$B$4)</f>
        <v>15000000</v>
      </c>
      <c r="M488" s="18" t="n">
        <f aca="false">IF($G$488=1,MIN(Assumptions!$B$41,MAX(Assumptions!$B$4,Assumptions!$B$26-($H$488+$I$488+$J$488+$K$488+$L$488))),Assumptions!$B$4)</f>
        <v>0</v>
      </c>
      <c r="N488" s="18" t="n">
        <f aca="false">MAX(Assumptions!$B$4,Assumptions!$B$26-($H$488+$I$488+$J$488+$K$488+$L$488+$M$488))</f>
        <v>1985000000</v>
      </c>
      <c r="O488" s="18" t="n">
        <f aca="false">$J$112+$O$112+Assumptions!$B$20+IF($B$488=0,$AI$112,Assumptions!$B$4)+IF($C$488=0,$AF$112,Assumptions!$B$4)+IF($D$488=0,$AC$112,Assumptions!$B$4)+IF($E$488=0,$Z$112,Assumptions!$B$4)+IF($F$488=0,$W$112,Assumptions!$B$4)+IF($G$488=0,$T$112,Assumptions!$B$4)</f>
        <v>27547484.4666011</v>
      </c>
      <c r="P488" s="18" t="n">
        <f aca="false">IF(($N$488+Assumptions!$B$14*Assumptions!$B$13)&gt;($C$8*Assumptions!$B$7/Assumptions!$B$11),($C$8*Assumptions!$B$7/Assumptions!$B$11)*($O$488+Assumptions!$B$14)/($N$488+Assumptions!$B$14*Assumptions!$B$13-($C$8*Assumptions!$B$7/Assumptions!$B$11)),NA())</f>
        <v>1425177.12885064</v>
      </c>
      <c r="Q488" s="18" t="n">
        <f aca="false">IFERROR(($N$488+Assumptions!$B$14*Assumptions!$B$13)/($O$488+Assumptions!$B$14+$P$488),NA())</f>
        <v>63.1500451263781</v>
      </c>
      <c r="R488" s="18" t="n">
        <f aca="false">AND(ISNUMBER($P$488),$P$488&gt;Assumptions!$B$4,$Q$488&gt;Assumptions!$B$13)</f>
        <v>1</v>
      </c>
      <c r="S488" s="18" t="n">
        <f aca="false">IF($N$488&gt;($C$8*Assumptions!$B$7/Assumptions!$B$11),($C$8*Assumptions!$B$7/Assumptions!$B$11)*$O$488/($N$488-($C$8*Assumptions!$B$7/Assumptions!$B$11)),NA())</f>
        <v>1308323.80052459</v>
      </c>
      <c r="T488" s="18" t="n">
        <f aca="false">IFERROR($N$488/($O$488+$S$488),NA())</f>
        <v>68.7903101387542</v>
      </c>
      <c r="U488" s="18" t="n">
        <f aca="false">AND(ISNUMBER($S$488),$S$488&gt;Assumptions!$B$4,$T$488&lt;=Assumptions!$B$13)</f>
        <v>0</v>
      </c>
      <c r="V488" s="18" t="n">
        <f aca="false">IF($R$488,$P$488,IF($U$488,$S$488,NA()))</f>
        <v>1425177.12885064</v>
      </c>
      <c r="W488" s="18" t="n">
        <f aca="false">IF($R$488,$Q$488,IF($U$488,$T$488,NA()))</f>
        <v>63.1500451263781</v>
      </c>
      <c r="X488" s="18" t="n">
        <f aca="false">$R$488</f>
        <v>1</v>
      </c>
      <c r="Y488" s="18" t="n">
        <f aca="false">IF($B$488=1,$H$488,$AI$112*$W$488)</f>
        <v>387319452.288164</v>
      </c>
      <c r="Z488" s="18" t="n">
        <f aca="false">IF($C$488=1,$I$488,$AF$112*$W$488)</f>
        <v>109480161.635014</v>
      </c>
      <c r="AA488" s="18" t="n">
        <f aca="false">IF($D$488=1,$J$488,$AC$112*$W$488)</f>
        <v>151560108.303307</v>
      </c>
      <c r="AB488" s="18" t="n">
        <f aca="false">IF($E$488=1,$K$488,$Z$112*$W$488)</f>
        <v>189450135.379134</v>
      </c>
      <c r="AC488" s="18" t="n">
        <f aca="false">IF($F$488=1,$L$488,$W$112*$W$488)</f>
        <v>15000000</v>
      </c>
      <c r="AD488" s="18" t="n">
        <f aca="false">IF($G$488=1,$M$488,$T$112*$W$488)</f>
        <v>315750225.63189</v>
      </c>
      <c r="AE488" s="18" t="n">
        <f aca="false">($C$8*Assumptions!$B$7/Assumptions!$B$11)</f>
        <v>90000000</v>
      </c>
      <c r="AF488" s="18" t="n">
        <f aca="false">($J$112+$O$112)*$W$488</f>
        <v>17714397.8091433</v>
      </c>
      <c r="AG488" s="18" t="n">
        <f aca="false">Assumptions!$B$20*$W$488</f>
        <v>568350406.137403</v>
      </c>
      <c r="AH488" s="18" t="n">
        <f aca="false">IF($R$488,Assumptions!$B$14*($W$488-Assumptions!$B$13),Assumptions!$B$4)</f>
        <v>155375112.815945</v>
      </c>
      <c r="AI488" s="18" t="n">
        <f aca="false">$Y$488+$Z$488+$AA$488+$AB$488+$AC$488+$AD$488+$AE$488+$AF$488+$AG$488+$AH$488</f>
        <v>2000000000</v>
      </c>
      <c r="AJ488" s="18" t="n">
        <f aca="false">IF(AND(ISNUMBER($V$488),($C$8*Assumptions!$B$7/Assumptions!$B$11)&gt;=Assumptions!$B$67,IF($B$488=1,$Y$488&gt;=INDEX($Y$486:$Y$549,1+$A$488-Assumptions!$B$78),$Y$488&gt;INDEX($Y$486:$Y$549,1+$A$488+Assumptions!$B$78)),IF($C$488=1,$Z$488&gt;=INDEX($Z$486:$Z$549,1+$A$488-Assumptions!$B$79),$Z$488&gt;INDEX($Z$486:$Z$549,1+$A$488+Assumptions!$B$79)),IF($D$488=1,$AA$488&gt;=INDEX($AA$486:$AA$549,1+$A$488-Assumptions!$B$80),$AA$488&gt;INDEX($AA$486:$AA$549,1+$A$488+Assumptions!$B$80)),IF($E$488=1,$AB$488&gt;=INDEX($AB$486:$AB$549,1+$A$488-Assumptions!$B$81),$AB$488&gt;INDEX($AB$486:$AB$549,1+$A$488+Assumptions!$B$81)),IF($F$488=1,$AC$488&gt;=INDEX($AC$486:$AC$549,1+$A$488-Assumptions!$B$82),$AC$488&gt;INDEX($AC$486:$AC$549,1+$A$488+Assumptions!$B$82)),IF($G$488=1,$AD$488&gt;=INDEX($AD$486:$AD$549,1+$A$488-Assumptions!$B$83),$AD$488&gt;INDEX($AD$486:$AD$549,1+$A$488+Assumptions!$B$83))),1,0)</f>
        <v>0</v>
      </c>
      <c r="AK488" s="16"/>
      <c r="AL488" s="16"/>
    </row>
    <row r="489" customFormat="false" ht="23.85" hidden="true" customHeight="false" outlineLevel="0" collapsed="false">
      <c r="A489" s="6" t="n">
        <f aca="false">ROW()-ROW($A$486)+Assumptions!$B$4</f>
        <v>3</v>
      </c>
      <c r="B489" s="18" t="n">
        <f aca="false">MOD(QUOTIENT($A$489,Assumptions!$B$78),2)</f>
        <v>0</v>
      </c>
      <c r="C489" s="18" t="n">
        <f aca="false">MOD(QUOTIENT($A$489,Assumptions!$B$79),2)</f>
        <v>0</v>
      </c>
      <c r="D489" s="18" t="n">
        <f aca="false">MOD(QUOTIENT($A$489,Assumptions!$B$80),2)</f>
        <v>0</v>
      </c>
      <c r="E489" s="18" t="n">
        <f aca="false">MOD(QUOTIENT($A$489,Assumptions!$B$81),2)</f>
        <v>0</v>
      </c>
      <c r="F489" s="18" t="n">
        <f aca="false">MOD(QUOTIENT($A$489,Assumptions!$B$82),2)</f>
        <v>1</v>
      </c>
      <c r="G489" s="18" t="n">
        <f aca="false">MOD(QUOTIENT($A$489,Assumptions!$B$83),2)</f>
        <v>1</v>
      </c>
      <c r="H489" s="18" t="n">
        <f aca="false">IF($B$489=1,MIN(Assumptions!$B$66,MAX(Assumptions!$B$4,Assumptions!$B$26-(Assumptions!$B$4))),Assumptions!$B$4)</f>
        <v>0</v>
      </c>
      <c r="I489" s="18" t="n">
        <f aca="false">IF($C$489=1,MIN(Assumptions!$B$61,MAX(Assumptions!$B$4,Assumptions!$B$26-($H$489))),Assumptions!$B$4)</f>
        <v>0</v>
      </c>
      <c r="J489" s="18" t="n">
        <f aca="false">IF($D$489=1,MIN(Assumptions!$B$56,MAX(Assumptions!$B$4,Assumptions!$B$26-($H$489+$I$489))),Assumptions!$B$4)</f>
        <v>0</v>
      </c>
      <c r="K489" s="18" t="n">
        <f aca="false">IF($E$489=1,MIN(Assumptions!$B$51,MAX(Assumptions!$B$4,Assumptions!$B$26-($H$489+$I$489+$J$489))),Assumptions!$B$4)</f>
        <v>0</v>
      </c>
      <c r="L489" s="18" t="n">
        <f aca="false">IF($F$489=1,MIN(Assumptions!$B$46,MAX(Assumptions!$B$4,Assumptions!$B$26-($H$489+$I$489+$J$489+$K$489))),Assumptions!$B$4)</f>
        <v>15000000</v>
      </c>
      <c r="M489" s="18" t="n">
        <f aca="false">IF($G$489=1,MIN(Assumptions!$B$41,MAX(Assumptions!$B$4,Assumptions!$B$26-($H$489+$I$489+$J$489+$K$489+$L$489))),Assumptions!$B$4)</f>
        <v>5000000</v>
      </c>
      <c r="N489" s="18" t="n">
        <f aca="false">MAX(Assumptions!$B$4,Assumptions!$B$26-($H$489+$I$489+$J$489+$K$489+$L$489+$M$489))</f>
        <v>1980000000</v>
      </c>
      <c r="O489" s="18" t="n">
        <f aca="false">$J$112+$O$112+Assumptions!$B$20+IF($B$489=0,$AI$112,Assumptions!$B$4)+IF($C$489=0,$AF$112,Assumptions!$B$4)+IF($D$489=0,$AC$112,Assumptions!$B$4)+IF($E$489=0,$Z$112,Assumptions!$B$4)+IF($F$489=0,$W$112,Assumptions!$B$4)+IF($G$489=0,$T$112,Assumptions!$B$4)</f>
        <v>22547484.4666011</v>
      </c>
      <c r="P489" s="18" t="n">
        <f aca="false">IF(($N$489+Assumptions!$B$14*Assumptions!$B$13)&gt;($C$8*Assumptions!$B$7/Assumptions!$B$11),($C$8*Assumptions!$B$7/Assumptions!$B$11)*($O$489+Assumptions!$B$14)/($N$489+Assumptions!$B$14*Assumptions!$B$13-($C$8*Assumptions!$B$7/Assumptions!$B$11)),NA())</f>
        <v>1191161.74477891</v>
      </c>
      <c r="Q489" s="18" t="n">
        <f aca="false">IFERROR(($N$489+Assumptions!$B$14*Assumptions!$B$13)/($O$489+Assumptions!$B$14+$P$489),NA())</f>
        <v>75.556489615694</v>
      </c>
      <c r="R489" s="18" t="n">
        <f aca="false">AND(ISNUMBER($P$489),$P$489&gt;Assumptions!$B$4,$Q$489&gt;Assumptions!$B$13)</f>
        <v>1</v>
      </c>
      <c r="S489" s="18" t="n">
        <f aca="false">IF($N$489&gt;($C$8*Assumptions!$B$7/Assumptions!$B$11),($C$8*Assumptions!$B$7/Assumptions!$B$11)*$O$489/($N$489-($C$8*Assumptions!$B$7/Assumptions!$B$11)),NA())</f>
        <v>1073689.73650481</v>
      </c>
      <c r="T489" s="18" t="n">
        <f aca="false">IFERROR($N$489/($O$489+$S$489),NA())</f>
        <v>83.8230979956812</v>
      </c>
      <c r="U489" s="18" t="n">
        <f aca="false">AND(ISNUMBER($S$489),$S$489&gt;Assumptions!$B$4,$T$489&lt;=Assumptions!$B$13)</f>
        <v>0</v>
      </c>
      <c r="V489" s="18" t="n">
        <f aca="false">IF($R$489,$P$489,IF($U$489,$S$489,NA()))</f>
        <v>1191161.74477891</v>
      </c>
      <c r="W489" s="18" t="n">
        <f aca="false">IF($R$489,$Q$489,IF($U$489,$T$489,NA()))</f>
        <v>75.556489615694</v>
      </c>
      <c r="X489" s="18" t="n">
        <f aca="false">$R$489</f>
        <v>1</v>
      </c>
      <c r="Y489" s="18" t="n">
        <f aca="false">IF($B$489=1,$H$489,$AI$112*$W$489)</f>
        <v>463412149.844102</v>
      </c>
      <c r="Z489" s="18" t="n">
        <f aca="false">IF($C$489=1,$I$489,$AF$112*$W$489)</f>
        <v>130988611.00014</v>
      </c>
      <c r="AA489" s="18" t="n">
        <f aca="false">IF($D$489=1,$J$489,$AC$112*$W$489)</f>
        <v>181335575.077666</v>
      </c>
      <c r="AB489" s="18" t="n">
        <f aca="false">IF($E$489=1,$K$489,$Z$112*$W$489)</f>
        <v>226669468.847082</v>
      </c>
      <c r="AC489" s="18" t="n">
        <f aca="false">IF($F$489=1,$L$489,$W$112*$W$489)</f>
        <v>15000000</v>
      </c>
      <c r="AD489" s="18" t="n">
        <f aca="false">IF($G$489=1,$M$489,$T$112*$W$489)</f>
        <v>5000000</v>
      </c>
      <c r="AE489" s="18" t="n">
        <f aca="false">($C$8*Assumptions!$B$7/Assumptions!$B$11)</f>
        <v>90000000</v>
      </c>
      <c r="AF489" s="18" t="n">
        <f aca="false">($J$112+$O$112)*$W$489</f>
        <v>21194564.6505284</v>
      </c>
      <c r="AG489" s="18" t="n">
        <f aca="false">Assumptions!$B$20*$W$489</f>
        <v>680008406.541246</v>
      </c>
      <c r="AH489" s="18" t="n">
        <f aca="false">IF($R$489,Assumptions!$B$14*($W$489-Assumptions!$B$13),Assumptions!$B$4)</f>
        <v>186391224.039235</v>
      </c>
      <c r="AI489" s="18" t="n">
        <f aca="false">$Y$489+$Z$489+$AA$489+$AB$489+$AC$489+$AD$489+$AE$489+$AF$489+$AG$489+$AH$489</f>
        <v>2000000000</v>
      </c>
      <c r="AJ489" s="18" t="n">
        <f aca="false">IF(AND(ISNUMBER($V$489),($C$8*Assumptions!$B$7/Assumptions!$B$11)&gt;=Assumptions!$B$67,IF($B$489=1,$Y$489&gt;=INDEX($Y$486:$Y$549,1+$A$489-Assumptions!$B$78),$Y$489&gt;INDEX($Y$486:$Y$549,1+$A$489+Assumptions!$B$78)),IF($C$489=1,$Z$489&gt;=INDEX($Z$486:$Z$549,1+$A$489-Assumptions!$B$79),$Z$489&gt;INDEX($Z$486:$Z$549,1+$A$489+Assumptions!$B$79)),IF($D$489=1,$AA$489&gt;=INDEX($AA$486:$AA$549,1+$A$489-Assumptions!$B$80),$AA$489&gt;INDEX($AA$486:$AA$549,1+$A$489+Assumptions!$B$80)),IF($E$489=1,$AB$489&gt;=INDEX($AB$486:$AB$549,1+$A$489-Assumptions!$B$81),$AB$489&gt;INDEX($AB$486:$AB$549,1+$A$489+Assumptions!$B$81)),IF($F$489=1,$AC$489&gt;=INDEX($AC$486:$AC$549,1+$A$489-Assumptions!$B$82),$AC$489&gt;INDEX($AC$486:$AC$549,1+$A$489+Assumptions!$B$82)),IF($G$489=1,$AD$489&gt;=INDEX($AD$486:$AD$549,1+$A$489-Assumptions!$B$83),$AD$489&gt;INDEX($AD$486:$AD$549,1+$A$489+Assumptions!$B$83))),1,0)</f>
        <v>0</v>
      </c>
      <c r="AK489" s="16"/>
      <c r="AL489" s="16"/>
    </row>
    <row r="490" customFormat="false" ht="23.85" hidden="true" customHeight="false" outlineLevel="0" collapsed="false">
      <c r="A490" s="6" t="n">
        <f aca="false">ROW()-ROW($A$486)+Assumptions!$B$4</f>
        <v>4</v>
      </c>
      <c r="B490" s="18" t="n">
        <f aca="false">MOD(QUOTIENT($A$490,Assumptions!$B$78),2)</f>
        <v>0</v>
      </c>
      <c r="C490" s="18" t="n">
        <f aca="false">MOD(QUOTIENT($A$490,Assumptions!$B$79),2)</f>
        <v>0</v>
      </c>
      <c r="D490" s="18" t="n">
        <f aca="false">MOD(QUOTIENT($A$490,Assumptions!$B$80),2)</f>
        <v>0</v>
      </c>
      <c r="E490" s="18" t="n">
        <f aca="false">MOD(QUOTIENT($A$490,Assumptions!$B$81),2)</f>
        <v>1</v>
      </c>
      <c r="F490" s="18" t="n">
        <f aca="false">MOD(QUOTIENT($A$490,Assumptions!$B$82),2)</f>
        <v>0</v>
      </c>
      <c r="G490" s="18" t="n">
        <f aca="false">MOD(QUOTIENT($A$490,Assumptions!$B$83),2)</f>
        <v>0</v>
      </c>
      <c r="H490" s="18" t="n">
        <f aca="false">IF($B$490=1,MIN(Assumptions!$B$66,MAX(Assumptions!$B$4,Assumptions!$B$26-(Assumptions!$B$4))),Assumptions!$B$4)</f>
        <v>0</v>
      </c>
      <c r="I490" s="18" t="n">
        <f aca="false">IF($C$490=1,MIN(Assumptions!$B$61,MAX(Assumptions!$B$4,Assumptions!$B$26-($H$490))),Assumptions!$B$4)</f>
        <v>0</v>
      </c>
      <c r="J490" s="18" t="n">
        <f aca="false">IF($D$490=1,MIN(Assumptions!$B$56,MAX(Assumptions!$B$4,Assumptions!$B$26-($H$490+$I$490))),Assumptions!$B$4)</f>
        <v>0</v>
      </c>
      <c r="K490" s="18" t="n">
        <f aca="false">IF($E$490=1,MIN(Assumptions!$B$51,MAX(Assumptions!$B$4,Assumptions!$B$26-($H$490+$I$490+$J$490))),Assumptions!$B$4)</f>
        <v>30000000</v>
      </c>
      <c r="L490" s="18" t="n">
        <f aca="false">IF($F$490=1,MIN(Assumptions!$B$46,MAX(Assumptions!$B$4,Assumptions!$B$26-($H$490+$I$490+$J$490+$K$490))),Assumptions!$B$4)</f>
        <v>0</v>
      </c>
      <c r="M490" s="18" t="n">
        <f aca="false">IF($G$490=1,MIN(Assumptions!$B$41,MAX(Assumptions!$B$4,Assumptions!$B$26-($H$490+$I$490+$J$490+$K$490+$L$490))),Assumptions!$B$4)</f>
        <v>0</v>
      </c>
      <c r="N490" s="18" t="n">
        <f aca="false">MAX(Assumptions!$B$4,Assumptions!$B$26-($H$490+$I$490+$J$490+$K$490+$L$490+$M$490))</f>
        <v>1970000000</v>
      </c>
      <c r="O490" s="18" t="n">
        <f aca="false">$J$112+$O$112+Assumptions!$B$20+IF($B$490=0,$AI$112,Assumptions!$B$4)+IF($C$490=0,$AF$112,Assumptions!$B$4)+IF($D$490=0,$AC$112,Assumptions!$B$4)+IF($E$490=0,$Z$112,Assumptions!$B$4)+IF($F$490=0,$W$112,Assumptions!$B$4)+IF($G$490=0,$T$112,Assumptions!$B$4)</f>
        <v>29547484.4666011</v>
      </c>
      <c r="P490" s="18" t="n">
        <f aca="false">IF(($N$490+Assumptions!$B$14*Assumptions!$B$13)&gt;($C$8*Assumptions!$B$7/Assumptions!$B$11),($C$8*Assumptions!$B$7/Assumptions!$B$11)*($O$490+Assumptions!$B$14)/($N$490+Assumptions!$B$14*Assumptions!$B$13-($C$8*Assumptions!$B$7/Assumptions!$B$11)),NA())</f>
        <v>1532150.65178969</v>
      </c>
      <c r="Q490" s="18" t="n">
        <f aca="false">IFERROR(($N$490+Assumptions!$B$14*Assumptions!$B$13)/($O$490+Assumptions!$B$14+$P$490),NA())</f>
        <v>58.7409599016075</v>
      </c>
      <c r="R490" s="18" t="n">
        <f aca="false">AND(ISNUMBER($P$490),$P$490&gt;Assumptions!$B$4,$Q$490&gt;Assumptions!$B$13)</f>
        <v>1</v>
      </c>
      <c r="S490" s="18" t="n">
        <f aca="false">IF($N$490&gt;($C$8*Assumptions!$B$7/Assumptions!$B$11),($C$8*Assumptions!$B$7/Assumptions!$B$11)*$O$490/($N$490-($C$8*Assumptions!$B$7/Assumptions!$B$11)),NA())</f>
        <v>1414507.23510324</v>
      </c>
      <c r="T490" s="18" t="n">
        <f aca="false">IFERROR($N$490/($O$490+$S$490),NA())</f>
        <v>63.6263977776198</v>
      </c>
      <c r="U490" s="18" t="n">
        <f aca="false">AND(ISNUMBER($S$490),$S$490&gt;Assumptions!$B$4,$T$490&lt;=Assumptions!$B$13)</f>
        <v>0</v>
      </c>
      <c r="V490" s="18" t="n">
        <f aca="false">IF($R$490,$P$490,IF($U$490,$S$490,NA()))</f>
        <v>1532150.65178969</v>
      </c>
      <c r="W490" s="18" t="n">
        <f aca="false">IF($R$490,$Q$490,IF($U$490,$T$490,NA()))</f>
        <v>58.7409599016075</v>
      </c>
      <c r="X490" s="18" t="n">
        <f aca="false">$R$490</f>
        <v>1</v>
      </c>
      <c r="Y490" s="18" t="n">
        <f aca="false">IF($B$490=1,$H$490,$AI$112*$W$490)</f>
        <v>360277120.474585</v>
      </c>
      <c r="Z490" s="18" t="n">
        <f aca="false">IF($C$490=1,$I$490,$AF$112*$W$490)</f>
        <v>101836345.037505</v>
      </c>
      <c r="AA490" s="18" t="n">
        <f aca="false">IF($D$490=1,$J$490,$AC$112*$W$490)</f>
        <v>140978303.763858</v>
      </c>
      <c r="AB490" s="18" t="n">
        <f aca="false">IF($E$490=1,$K$490,$Z$112*$W$490)</f>
        <v>30000000</v>
      </c>
      <c r="AC490" s="18" t="n">
        <f aca="false">IF($F$490=1,$L$490,$W$112*$W$490)</f>
        <v>293704799.508037</v>
      </c>
      <c r="AD490" s="18" t="n">
        <f aca="false">IF($G$490=1,$M$490,$T$112*$W$490)</f>
        <v>293704799.508037</v>
      </c>
      <c r="AE490" s="18" t="n">
        <f aca="false">($C$8*Assumptions!$B$7/Assumptions!$B$11)</f>
        <v>90000000</v>
      </c>
      <c r="AF490" s="18" t="n">
        <f aca="false">($J$112+$O$112)*$W$490</f>
        <v>16477592.8394921</v>
      </c>
      <c r="AG490" s="18" t="n">
        <f aca="false">Assumptions!$B$20*$W$490</f>
        <v>528668639.114467</v>
      </c>
      <c r="AH490" s="18" t="n">
        <f aca="false">IF($R$490,Assumptions!$B$14*($W$490-Assumptions!$B$13),Assumptions!$B$4)</f>
        <v>144352399.754019</v>
      </c>
      <c r="AI490" s="18" t="n">
        <f aca="false">$Y$490+$Z$490+$AA$490+$AB$490+$AC$490+$AD$490+$AE$490+$AF$490+$AG$490+$AH$490</f>
        <v>2000000000</v>
      </c>
      <c r="AJ490" s="18" t="n">
        <f aca="false">IF(AND(ISNUMBER($V$490),($C$8*Assumptions!$B$7/Assumptions!$B$11)&gt;=Assumptions!$B$67,IF($B$490=1,$Y$490&gt;=INDEX($Y$486:$Y$549,1+$A$490-Assumptions!$B$78),$Y$490&gt;INDEX($Y$486:$Y$549,1+$A$490+Assumptions!$B$78)),IF($C$490=1,$Z$490&gt;=INDEX($Z$486:$Z$549,1+$A$490-Assumptions!$B$79),$Z$490&gt;INDEX($Z$486:$Z$549,1+$A$490+Assumptions!$B$79)),IF($D$490=1,$AA$490&gt;=INDEX($AA$486:$AA$549,1+$A$490-Assumptions!$B$80),$AA$490&gt;INDEX($AA$486:$AA$549,1+$A$490+Assumptions!$B$80)),IF($E$490=1,$AB$490&gt;=INDEX($AB$486:$AB$549,1+$A$490-Assumptions!$B$81),$AB$490&gt;INDEX($AB$486:$AB$549,1+$A$490+Assumptions!$B$81)),IF($F$490=1,$AC$490&gt;=INDEX($AC$486:$AC$549,1+$A$490-Assumptions!$B$82),$AC$490&gt;INDEX($AC$486:$AC$549,1+$A$490+Assumptions!$B$82)),IF($G$490=1,$AD$490&gt;=INDEX($AD$486:$AD$549,1+$A$490-Assumptions!$B$83),$AD$490&gt;INDEX($AD$486:$AD$549,1+$A$490+Assumptions!$B$83))),1,0)</f>
        <v>0</v>
      </c>
      <c r="AK490" s="16"/>
      <c r="AL490" s="16"/>
    </row>
    <row r="491" customFormat="false" ht="23.85" hidden="true" customHeight="false" outlineLevel="0" collapsed="false">
      <c r="A491" s="6" t="n">
        <f aca="false">ROW()-ROW($A$486)+Assumptions!$B$4</f>
        <v>5</v>
      </c>
      <c r="B491" s="18" t="n">
        <f aca="false">MOD(QUOTIENT($A$491,Assumptions!$B$78),2)</f>
        <v>0</v>
      </c>
      <c r="C491" s="18" t="n">
        <f aca="false">MOD(QUOTIENT($A$491,Assumptions!$B$79),2)</f>
        <v>0</v>
      </c>
      <c r="D491" s="18" t="n">
        <f aca="false">MOD(QUOTIENT($A$491,Assumptions!$B$80),2)</f>
        <v>0</v>
      </c>
      <c r="E491" s="18" t="n">
        <f aca="false">MOD(QUOTIENT($A$491,Assumptions!$B$81),2)</f>
        <v>1</v>
      </c>
      <c r="F491" s="18" t="n">
        <f aca="false">MOD(QUOTIENT($A$491,Assumptions!$B$82),2)</f>
        <v>0</v>
      </c>
      <c r="G491" s="18" t="n">
        <f aca="false">MOD(QUOTIENT($A$491,Assumptions!$B$83),2)</f>
        <v>1</v>
      </c>
      <c r="H491" s="18" t="n">
        <f aca="false">IF($B$491=1,MIN(Assumptions!$B$66,MAX(Assumptions!$B$4,Assumptions!$B$26-(Assumptions!$B$4))),Assumptions!$B$4)</f>
        <v>0</v>
      </c>
      <c r="I491" s="18" t="n">
        <f aca="false">IF($C$491=1,MIN(Assumptions!$B$61,MAX(Assumptions!$B$4,Assumptions!$B$26-($H$491))),Assumptions!$B$4)</f>
        <v>0</v>
      </c>
      <c r="J491" s="18" t="n">
        <f aca="false">IF($D$491=1,MIN(Assumptions!$B$56,MAX(Assumptions!$B$4,Assumptions!$B$26-($H$491+$I$491))),Assumptions!$B$4)</f>
        <v>0</v>
      </c>
      <c r="K491" s="18" t="n">
        <f aca="false">IF($E$491=1,MIN(Assumptions!$B$51,MAX(Assumptions!$B$4,Assumptions!$B$26-($H$491+$I$491+$J$491))),Assumptions!$B$4)</f>
        <v>30000000</v>
      </c>
      <c r="L491" s="18" t="n">
        <f aca="false">IF($F$491=1,MIN(Assumptions!$B$46,MAX(Assumptions!$B$4,Assumptions!$B$26-($H$491+$I$491+$J$491+$K$491))),Assumptions!$B$4)</f>
        <v>0</v>
      </c>
      <c r="M491" s="18" t="n">
        <f aca="false">IF($G$491=1,MIN(Assumptions!$B$41,MAX(Assumptions!$B$4,Assumptions!$B$26-($H$491+$I$491+$J$491+$K$491+$L$491))),Assumptions!$B$4)</f>
        <v>5000000</v>
      </c>
      <c r="N491" s="18" t="n">
        <f aca="false">MAX(Assumptions!$B$4,Assumptions!$B$26-($H$491+$I$491+$J$491+$K$491+$L$491+$M$491))</f>
        <v>1965000000</v>
      </c>
      <c r="O491" s="18" t="n">
        <f aca="false">$J$112+$O$112+Assumptions!$B$20+IF($B$491=0,$AI$112,Assumptions!$B$4)+IF($C$491=0,$AF$112,Assumptions!$B$4)+IF($D$491=0,$AC$112,Assumptions!$B$4)+IF($E$491=0,$Z$112,Assumptions!$B$4)+IF($F$491=0,$W$112,Assumptions!$B$4)+IF($G$491=0,$T$112,Assumptions!$B$4)</f>
        <v>24547484.4666011</v>
      </c>
      <c r="P491" s="18" t="n">
        <f aca="false">IF(($N$491+Assumptions!$B$14*Assumptions!$B$13)&gt;($C$8*Assumptions!$B$7/Assumptions!$B$11),($C$8*Assumptions!$B$7/Assumptions!$B$11)*($O$491+Assumptions!$B$14)/($N$491+Assumptions!$B$14*Assumptions!$B$13-($C$8*Assumptions!$B$7/Assumptions!$B$11)),NA())</f>
        <v>1296550.52036969</v>
      </c>
      <c r="Q491" s="18" t="n">
        <f aca="false">IFERROR(($N$491+Assumptions!$B$14*Assumptions!$B$13)/($O$491+Assumptions!$B$14+$P$491),NA())</f>
        <v>69.4149580645249</v>
      </c>
      <c r="R491" s="18" t="n">
        <f aca="false">AND(ISNUMBER($P$491),$P$491&gt;Assumptions!$B$4,$Q$491&gt;Assumptions!$B$13)</f>
        <v>1</v>
      </c>
      <c r="S491" s="18" t="n">
        <f aca="false">IF($N$491&gt;($C$8*Assumptions!$B$7/Assumptions!$B$11),($C$8*Assumptions!$B$7/Assumptions!$B$11)*$O$491/($N$491-($C$8*Assumptions!$B$7/Assumptions!$B$11)),NA())</f>
        <v>1178279.25439685</v>
      </c>
      <c r="T491" s="18" t="n">
        <f aca="false">IFERROR($N$491/($O$491+$S$491),NA())</f>
        <v>76.3825720126678</v>
      </c>
      <c r="U491" s="18" t="n">
        <f aca="false">AND(ISNUMBER($S$491),$S$491&gt;Assumptions!$B$4,$T$491&lt;=Assumptions!$B$13)</f>
        <v>0</v>
      </c>
      <c r="V491" s="18" t="n">
        <f aca="false">IF($R$491,$P$491,IF($U$491,$S$491,NA()))</f>
        <v>1296550.52036969</v>
      </c>
      <c r="W491" s="18" t="n">
        <f aca="false">IF($R$491,$Q$491,IF($U$491,$T$491,NA()))</f>
        <v>69.4149580645249</v>
      </c>
      <c r="X491" s="18" t="n">
        <f aca="false">$R$491</f>
        <v>1</v>
      </c>
      <c r="Y491" s="18" t="n">
        <f aca="false">IF($B$491=1,$H$491,$AI$112*$W$491)</f>
        <v>425744169.847431</v>
      </c>
      <c r="Z491" s="18" t="n">
        <f aca="false">IF($C$491=1,$I$491,$AF$112*$W$491)</f>
        <v>120341336.47226</v>
      </c>
      <c r="AA491" s="18" t="n">
        <f aca="false">IF($D$491=1,$J$491,$AC$112*$W$491)</f>
        <v>166595899.35486</v>
      </c>
      <c r="AB491" s="18" t="n">
        <f aca="false">IF($E$491=1,$K$491,$Z$112*$W$491)</f>
        <v>30000000</v>
      </c>
      <c r="AC491" s="18" t="n">
        <f aca="false">IF($F$491=1,$L$491,$W$112*$W$491)</f>
        <v>347074790.322624</v>
      </c>
      <c r="AD491" s="18" t="n">
        <f aca="false">IF($G$491=1,$M$491,$T$112*$W$491)</f>
        <v>5000000</v>
      </c>
      <c r="AE491" s="18" t="n">
        <f aca="false">($C$8*Assumptions!$B$7/Assumptions!$B$11)</f>
        <v>90000000</v>
      </c>
      <c r="AF491" s="18" t="n">
        <f aca="false">($J$112+$O$112)*$W$491</f>
        <v>19471786.2607887</v>
      </c>
      <c r="AG491" s="18" t="n">
        <f aca="false">Assumptions!$B$20*$W$491</f>
        <v>624734622.580724</v>
      </c>
      <c r="AH491" s="18" t="n">
        <f aca="false">IF($R$491,Assumptions!$B$14*($W$491-Assumptions!$B$13),Assumptions!$B$4)</f>
        <v>171037395.161312</v>
      </c>
      <c r="AI491" s="18" t="n">
        <f aca="false">$Y$491+$Z$491+$AA$491+$AB$491+$AC$491+$AD$491+$AE$491+$AF$491+$AG$491+$AH$491</f>
        <v>2000000000</v>
      </c>
      <c r="AJ491" s="18" t="n">
        <f aca="false">IF(AND(ISNUMBER($V$491),($C$8*Assumptions!$B$7/Assumptions!$B$11)&gt;=Assumptions!$B$67,IF($B$491=1,$Y$491&gt;=INDEX($Y$486:$Y$549,1+$A$491-Assumptions!$B$78),$Y$491&gt;INDEX($Y$486:$Y$549,1+$A$491+Assumptions!$B$78)),IF($C$491=1,$Z$491&gt;=INDEX($Z$486:$Z$549,1+$A$491-Assumptions!$B$79),$Z$491&gt;INDEX($Z$486:$Z$549,1+$A$491+Assumptions!$B$79)),IF($D$491=1,$AA$491&gt;=INDEX($AA$486:$AA$549,1+$A$491-Assumptions!$B$80),$AA$491&gt;INDEX($AA$486:$AA$549,1+$A$491+Assumptions!$B$80)),IF($E$491=1,$AB$491&gt;=INDEX($AB$486:$AB$549,1+$A$491-Assumptions!$B$81),$AB$491&gt;INDEX($AB$486:$AB$549,1+$A$491+Assumptions!$B$81)),IF($F$491=1,$AC$491&gt;=INDEX($AC$486:$AC$549,1+$A$491-Assumptions!$B$82),$AC$491&gt;INDEX($AC$486:$AC$549,1+$A$491+Assumptions!$B$82)),IF($G$491=1,$AD$491&gt;=INDEX($AD$486:$AD$549,1+$A$491-Assumptions!$B$83),$AD$491&gt;INDEX($AD$486:$AD$549,1+$A$491+Assumptions!$B$83))),1,0)</f>
        <v>0</v>
      </c>
      <c r="AK491" s="16"/>
      <c r="AL491" s="16"/>
    </row>
    <row r="492" customFormat="false" ht="23.85" hidden="true" customHeight="false" outlineLevel="0" collapsed="false">
      <c r="A492" s="6" t="n">
        <f aca="false">ROW()-ROW($A$486)+Assumptions!$B$4</f>
        <v>6</v>
      </c>
      <c r="B492" s="18" t="n">
        <f aca="false">MOD(QUOTIENT($A$492,Assumptions!$B$78),2)</f>
        <v>0</v>
      </c>
      <c r="C492" s="18" t="n">
        <f aca="false">MOD(QUOTIENT($A$492,Assumptions!$B$79),2)</f>
        <v>0</v>
      </c>
      <c r="D492" s="18" t="n">
        <f aca="false">MOD(QUOTIENT($A$492,Assumptions!$B$80),2)</f>
        <v>0</v>
      </c>
      <c r="E492" s="18" t="n">
        <f aca="false">MOD(QUOTIENT($A$492,Assumptions!$B$81),2)</f>
        <v>1</v>
      </c>
      <c r="F492" s="18" t="n">
        <f aca="false">MOD(QUOTIENT($A$492,Assumptions!$B$82),2)</f>
        <v>1</v>
      </c>
      <c r="G492" s="18" t="n">
        <f aca="false">MOD(QUOTIENT($A$492,Assumptions!$B$83),2)</f>
        <v>0</v>
      </c>
      <c r="H492" s="18" t="n">
        <f aca="false">IF($B$492=1,MIN(Assumptions!$B$66,MAX(Assumptions!$B$4,Assumptions!$B$26-(Assumptions!$B$4))),Assumptions!$B$4)</f>
        <v>0</v>
      </c>
      <c r="I492" s="18" t="n">
        <f aca="false">IF($C$492=1,MIN(Assumptions!$B$61,MAX(Assumptions!$B$4,Assumptions!$B$26-($H$492))),Assumptions!$B$4)</f>
        <v>0</v>
      </c>
      <c r="J492" s="18" t="n">
        <f aca="false">IF($D$492=1,MIN(Assumptions!$B$56,MAX(Assumptions!$B$4,Assumptions!$B$26-($H$492+$I$492))),Assumptions!$B$4)</f>
        <v>0</v>
      </c>
      <c r="K492" s="18" t="n">
        <f aca="false">IF($E$492=1,MIN(Assumptions!$B$51,MAX(Assumptions!$B$4,Assumptions!$B$26-($H$492+$I$492+$J$492))),Assumptions!$B$4)</f>
        <v>30000000</v>
      </c>
      <c r="L492" s="18" t="n">
        <f aca="false">IF($F$492=1,MIN(Assumptions!$B$46,MAX(Assumptions!$B$4,Assumptions!$B$26-($H$492+$I$492+$J$492+$K$492))),Assumptions!$B$4)</f>
        <v>15000000</v>
      </c>
      <c r="M492" s="18" t="n">
        <f aca="false">IF($G$492=1,MIN(Assumptions!$B$41,MAX(Assumptions!$B$4,Assumptions!$B$26-($H$492+$I$492+$J$492+$K$492+$L$492))),Assumptions!$B$4)</f>
        <v>0</v>
      </c>
      <c r="N492" s="18" t="n">
        <f aca="false">MAX(Assumptions!$B$4,Assumptions!$B$26-($H$492+$I$492+$J$492+$K$492+$L$492+$M$492))</f>
        <v>1955000000</v>
      </c>
      <c r="O492" s="18" t="n">
        <f aca="false">$J$112+$O$112+Assumptions!$B$20+IF($B$492=0,$AI$112,Assumptions!$B$4)+IF($C$492=0,$AF$112,Assumptions!$B$4)+IF($D$492=0,$AC$112,Assumptions!$B$4)+IF($E$492=0,$Z$112,Assumptions!$B$4)+IF($F$492=0,$W$112,Assumptions!$B$4)+IF($G$492=0,$T$112,Assumptions!$B$4)</f>
        <v>24547484.4666011</v>
      </c>
      <c r="P492" s="18" t="n">
        <f aca="false">IF(($N$492+Assumptions!$B$14*Assumptions!$B$13)&gt;($C$8*Assumptions!$B$7/Assumptions!$B$11),($C$8*Assumptions!$B$7/Assumptions!$B$11)*($O$492+Assumptions!$B$14)/($N$492+Assumptions!$B$14*Assumptions!$B$13-($C$8*Assumptions!$B$7/Assumptions!$B$11)),NA())</f>
        <v>1303493.22730607</v>
      </c>
      <c r="Q492" s="18" t="n">
        <f aca="false">IFERROR(($N$492+Assumptions!$B$14*Assumptions!$B$13)/($O$492+Assumptions!$B$14+$P$492),NA())</f>
        <v>69.0452379150467</v>
      </c>
      <c r="R492" s="18" t="n">
        <f aca="false">AND(ISNUMBER($P$492),$P$492&gt;Assumptions!$B$4,$Q$492&gt;Assumptions!$B$13)</f>
        <v>1</v>
      </c>
      <c r="S492" s="18" t="n">
        <f aca="false">IF($N$492&gt;($C$8*Assumptions!$B$7/Assumptions!$B$11),($C$8*Assumptions!$B$7/Assumptions!$B$11)*$O$492/($N$492-($C$8*Assumptions!$B$7/Assumptions!$B$11)),NA())</f>
        <v>1184597.10562686</v>
      </c>
      <c r="T492" s="18" t="n">
        <f aca="false">IFERROR($N$492/($O$492+$S$492),NA())</f>
        <v>75.975198295267</v>
      </c>
      <c r="U492" s="18" t="n">
        <f aca="false">AND(ISNUMBER($S$492),$S$492&gt;Assumptions!$B$4,$T$492&lt;=Assumptions!$B$13)</f>
        <v>0</v>
      </c>
      <c r="V492" s="18" t="n">
        <f aca="false">IF($R$492,$P$492,IF($U$492,$S$492,NA()))</f>
        <v>1303493.22730607</v>
      </c>
      <c r="W492" s="18" t="n">
        <f aca="false">IF($R$492,$Q$492,IF($U$492,$T$492,NA()))</f>
        <v>69.0452379150467</v>
      </c>
      <c r="X492" s="18" t="n">
        <f aca="false">$R$492</f>
        <v>1</v>
      </c>
      <c r="Y492" s="18" t="n">
        <f aca="false">IF($B$492=1,$H$492,$AI$112*$W$492)</f>
        <v>423476557.757698</v>
      </c>
      <c r="Z492" s="18" t="n">
        <f aca="false">IF($C$492=1,$I$492,$AF$112*$W$492)</f>
        <v>119700370.632195</v>
      </c>
      <c r="AA492" s="18" t="n">
        <f aca="false">IF($D$492=1,$J$492,$AC$112*$W$492)</f>
        <v>165708570.996112</v>
      </c>
      <c r="AB492" s="18" t="n">
        <f aca="false">IF($E$492=1,$K$492,$Z$112*$W$492)</f>
        <v>30000000</v>
      </c>
      <c r="AC492" s="18" t="n">
        <f aca="false">IF($F$492=1,$L$492,$W$112*$W$492)</f>
        <v>15000000</v>
      </c>
      <c r="AD492" s="18" t="n">
        <f aca="false">IF($G$492=1,$M$492,$T$112*$W$492)</f>
        <v>345226189.575234</v>
      </c>
      <c r="AE492" s="18" t="n">
        <f aca="false">($C$8*Assumptions!$B$7/Assumptions!$B$11)</f>
        <v>90000000</v>
      </c>
      <c r="AF492" s="18" t="n">
        <f aca="false">($J$112+$O$112)*$W$492</f>
        <v>19368075.0157245</v>
      </c>
      <c r="AG492" s="18" t="n">
        <f aca="false">Assumptions!$B$20*$W$492</f>
        <v>621407141.235421</v>
      </c>
      <c r="AH492" s="18" t="n">
        <f aca="false">IF($R$492,Assumptions!$B$14*($W$492-Assumptions!$B$13),Assumptions!$B$4)</f>
        <v>170113094.787617</v>
      </c>
      <c r="AI492" s="18" t="n">
        <f aca="false">$Y$492+$Z$492+$AA$492+$AB$492+$AC$492+$AD$492+$AE$492+$AF$492+$AG$492+$AH$492</f>
        <v>2000000000</v>
      </c>
      <c r="AJ492" s="18" t="n">
        <f aca="false">IF(AND(ISNUMBER($V$492),($C$8*Assumptions!$B$7/Assumptions!$B$11)&gt;=Assumptions!$B$67,IF($B$492=1,$Y$492&gt;=INDEX($Y$486:$Y$549,1+$A$492-Assumptions!$B$78),$Y$492&gt;INDEX($Y$486:$Y$549,1+$A$492+Assumptions!$B$78)),IF($C$492=1,$Z$492&gt;=INDEX($Z$486:$Z$549,1+$A$492-Assumptions!$B$79),$Z$492&gt;INDEX($Z$486:$Z$549,1+$A$492+Assumptions!$B$79)),IF($D$492=1,$AA$492&gt;=INDEX($AA$486:$AA$549,1+$A$492-Assumptions!$B$80),$AA$492&gt;INDEX($AA$486:$AA$549,1+$A$492+Assumptions!$B$80)),IF($E$492=1,$AB$492&gt;=INDEX($AB$486:$AB$549,1+$A$492-Assumptions!$B$81),$AB$492&gt;INDEX($AB$486:$AB$549,1+$A$492+Assumptions!$B$81)),IF($F$492=1,$AC$492&gt;=INDEX($AC$486:$AC$549,1+$A$492-Assumptions!$B$82),$AC$492&gt;INDEX($AC$486:$AC$549,1+$A$492+Assumptions!$B$82)),IF($G$492=1,$AD$492&gt;=INDEX($AD$486:$AD$549,1+$A$492-Assumptions!$B$83),$AD$492&gt;INDEX($AD$486:$AD$549,1+$A$492+Assumptions!$B$83))),1,0)</f>
        <v>0</v>
      </c>
      <c r="AK492" s="16"/>
      <c r="AL492" s="16"/>
    </row>
    <row r="493" customFormat="false" ht="23.85" hidden="true" customHeight="false" outlineLevel="0" collapsed="false">
      <c r="A493" s="6" t="n">
        <f aca="false">ROW()-ROW($A$486)+Assumptions!$B$4</f>
        <v>7</v>
      </c>
      <c r="B493" s="18" t="n">
        <f aca="false">MOD(QUOTIENT($A$493,Assumptions!$B$78),2)</f>
        <v>0</v>
      </c>
      <c r="C493" s="18" t="n">
        <f aca="false">MOD(QUOTIENT($A$493,Assumptions!$B$79),2)</f>
        <v>0</v>
      </c>
      <c r="D493" s="18" t="n">
        <f aca="false">MOD(QUOTIENT($A$493,Assumptions!$B$80),2)</f>
        <v>0</v>
      </c>
      <c r="E493" s="18" t="n">
        <f aca="false">MOD(QUOTIENT($A$493,Assumptions!$B$81),2)</f>
        <v>1</v>
      </c>
      <c r="F493" s="18" t="n">
        <f aca="false">MOD(QUOTIENT($A$493,Assumptions!$B$82),2)</f>
        <v>1</v>
      </c>
      <c r="G493" s="18" t="n">
        <f aca="false">MOD(QUOTIENT($A$493,Assumptions!$B$83),2)</f>
        <v>1</v>
      </c>
      <c r="H493" s="18" t="n">
        <f aca="false">IF($B$493=1,MIN(Assumptions!$B$66,MAX(Assumptions!$B$4,Assumptions!$B$26-(Assumptions!$B$4))),Assumptions!$B$4)</f>
        <v>0</v>
      </c>
      <c r="I493" s="18" t="n">
        <f aca="false">IF($C$493=1,MIN(Assumptions!$B$61,MAX(Assumptions!$B$4,Assumptions!$B$26-($H$493))),Assumptions!$B$4)</f>
        <v>0</v>
      </c>
      <c r="J493" s="18" t="n">
        <f aca="false">IF($D$493=1,MIN(Assumptions!$B$56,MAX(Assumptions!$B$4,Assumptions!$B$26-($H$493+$I$493))),Assumptions!$B$4)</f>
        <v>0</v>
      </c>
      <c r="K493" s="18" t="n">
        <f aca="false">IF($E$493=1,MIN(Assumptions!$B$51,MAX(Assumptions!$B$4,Assumptions!$B$26-($H$493+$I$493+$J$493))),Assumptions!$B$4)</f>
        <v>30000000</v>
      </c>
      <c r="L493" s="18" t="n">
        <f aca="false">IF($F$493=1,MIN(Assumptions!$B$46,MAX(Assumptions!$B$4,Assumptions!$B$26-($H$493+$I$493+$J$493+$K$493))),Assumptions!$B$4)</f>
        <v>15000000</v>
      </c>
      <c r="M493" s="18" t="n">
        <f aca="false">IF($G$493=1,MIN(Assumptions!$B$41,MAX(Assumptions!$B$4,Assumptions!$B$26-($H$493+$I$493+$J$493+$K$493+$L$493))),Assumptions!$B$4)</f>
        <v>5000000</v>
      </c>
      <c r="N493" s="18" t="n">
        <f aca="false">MAX(Assumptions!$B$4,Assumptions!$B$26-($H$493+$I$493+$J$493+$K$493+$L$493+$M$493))</f>
        <v>1950000000</v>
      </c>
      <c r="O493" s="18" t="n">
        <f aca="false">$J$112+$O$112+Assumptions!$B$20+IF($B$493=0,$AI$112,Assumptions!$B$4)+IF($C$493=0,$AF$112,Assumptions!$B$4)+IF($D$493=0,$AC$112,Assumptions!$B$4)+IF($E$493=0,$Z$112,Assumptions!$B$4)+IF($F$493=0,$W$112,Assumptions!$B$4)+IF($G$493=0,$T$112,Assumptions!$B$4)</f>
        <v>19547484.4666011</v>
      </c>
      <c r="P493" s="18" t="n">
        <f aca="false">IF(($N$493+Assumptions!$B$14*Assumptions!$B$13)&gt;($C$8*Assumptions!$B$7/Assumptions!$B$11),($C$8*Assumptions!$B$7/Assumptions!$B$11)*($O$493+Assumptions!$B$14)/($N$493+Assumptions!$B$14*Assumptions!$B$13-($C$8*Assumptions!$B$7/Assumptions!$B$11)),NA())</f>
        <v>1065381.79972837</v>
      </c>
      <c r="Q493" s="18" t="n">
        <f aca="false">IFERROR(($N$493+Assumptions!$B$14*Assumptions!$B$13)/($O$493+Assumptions!$B$14+$P$493),NA())</f>
        <v>84.4767575557853</v>
      </c>
      <c r="R493" s="18" t="n">
        <f aca="false">AND(ISNUMBER($P$493),$P$493&gt;Assumptions!$B$4,$Q$493&gt;Assumptions!$B$13)</f>
        <v>1</v>
      </c>
      <c r="S493" s="18" t="n">
        <f aca="false">IF($N$493&gt;($C$8*Assumptions!$B$7/Assumptions!$B$11),($C$8*Assumptions!$B$7/Assumptions!$B$11)*$O$493/($N$493-($C$8*Assumptions!$B$7/Assumptions!$B$11)),NA())</f>
        <v>945846.02257747</v>
      </c>
      <c r="T493" s="18" t="n">
        <f aca="false">IFERROR($N$493/($O$493+$S$493),NA())</f>
        <v>95.1529084562265</v>
      </c>
      <c r="U493" s="18" t="n">
        <f aca="false">AND(ISNUMBER($S$493),$S$493&gt;Assumptions!$B$4,$T$493&lt;=Assumptions!$B$13)</f>
        <v>0</v>
      </c>
      <c r="V493" s="18" t="n">
        <f aca="false">IF($R$493,$P$493,IF($U$493,$S$493,NA()))</f>
        <v>1065381.79972837</v>
      </c>
      <c r="W493" s="18" t="n">
        <f aca="false">IF($R$493,$Q$493,IF($U$493,$T$493,NA()))</f>
        <v>84.4767575557853</v>
      </c>
      <c r="X493" s="18" t="n">
        <f aca="false">$R$493</f>
        <v>1</v>
      </c>
      <c r="Y493" s="18" t="n">
        <f aca="false">IF($B$493=1,$H$493,$AI$112*$W$493)</f>
        <v>518123010.080316</v>
      </c>
      <c r="Z493" s="18" t="n">
        <f aca="false">IF($C$493=1,$I$493,$AF$112*$W$493)</f>
        <v>146453245.648531</v>
      </c>
      <c r="AA493" s="18" t="n">
        <f aca="false">IF($D$493=1,$J$493,$AC$112*$W$493)</f>
        <v>202744218.133885</v>
      </c>
      <c r="AB493" s="18" t="n">
        <f aca="false">IF($E$493=1,$K$493,$Z$112*$W$493)</f>
        <v>30000000</v>
      </c>
      <c r="AC493" s="18" t="n">
        <f aca="false">IF($F$493=1,$L$493,$W$112*$W$493)</f>
        <v>15000000</v>
      </c>
      <c r="AD493" s="18" t="n">
        <f aca="false">IF($G$493=1,$M$493,$T$112*$W$493)</f>
        <v>5000000</v>
      </c>
      <c r="AE493" s="18" t="n">
        <f aca="false">($C$8*Assumptions!$B$7/Assumptions!$B$11)</f>
        <v>90000000</v>
      </c>
      <c r="AF493" s="18" t="n">
        <f aca="false">($J$112+$O$112)*$W$493</f>
        <v>23696814.2457377</v>
      </c>
      <c r="AG493" s="18" t="n">
        <f aca="false">Assumptions!$B$20*$W$493</f>
        <v>760290818.002068</v>
      </c>
      <c r="AH493" s="18" t="n">
        <f aca="false">IF($R$493,Assumptions!$B$14*($W$493-Assumptions!$B$13),Assumptions!$B$4)</f>
        <v>208691893.889463</v>
      </c>
      <c r="AI493" s="18" t="n">
        <f aca="false">$Y$493+$Z$493+$AA$493+$AB$493+$AC$493+$AD$493+$AE$493+$AF$493+$AG$493+$AH$493</f>
        <v>2000000000</v>
      </c>
      <c r="AJ493" s="18" t="n">
        <f aca="false">IF(AND(ISNUMBER($V$493),($C$8*Assumptions!$B$7/Assumptions!$B$11)&gt;=Assumptions!$B$67,IF($B$493=1,$Y$493&gt;=INDEX($Y$486:$Y$549,1+$A$493-Assumptions!$B$78),$Y$493&gt;INDEX($Y$486:$Y$549,1+$A$493+Assumptions!$B$78)),IF($C$493=1,$Z$493&gt;=INDEX($Z$486:$Z$549,1+$A$493-Assumptions!$B$79),$Z$493&gt;INDEX($Z$486:$Z$549,1+$A$493+Assumptions!$B$79)),IF($D$493=1,$AA$493&gt;=INDEX($AA$486:$AA$549,1+$A$493-Assumptions!$B$80),$AA$493&gt;INDEX($AA$486:$AA$549,1+$A$493+Assumptions!$B$80)),IF($E$493=1,$AB$493&gt;=INDEX($AB$486:$AB$549,1+$A$493-Assumptions!$B$81),$AB$493&gt;INDEX($AB$486:$AB$549,1+$A$493+Assumptions!$B$81)),IF($F$493=1,$AC$493&gt;=INDEX($AC$486:$AC$549,1+$A$493-Assumptions!$B$82),$AC$493&gt;INDEX($AC$486:$AC$549,1+$A$493+Assumptions!$B$82)),IF($G$493=1,$AD$493&gt;=INDEX($AD$486:$AD$549,1+$A$493-Assumptions!$B$83),$AD$493&gt;INDEX($AD$486:$AD$549,1+$A$493+Assumptions!$B$83))),1,0)</f>
        <v>0</v>
      </c>
      <c r="AK493" s="16"/>
      <c r="AL493" s="16"/>
    </row>
    <row r="494" customFormat="false" ht="23.85" hidden="true" customHeight="false" outlineLevel="0" collapsed="false">
      <c r="A494" s="6" t="n">
        <f aca="false">ROW()-ROW($A$486)+Assumptions!$B$4</f>
        <v>8</v>
      </c>
      <c r="B494" s="18" t="n">
        <f aca="false">MOD(QUOTIENT($A$494,Assumptions!$B$78),2)</f>
        <v>0</v>
      </c>
      <c r="C494" s="18" t="n">
        <f aca="false">MOD(QUOTIENT($A$494,Assumptions!$B$79),2)</f>
        <v>0</v>
      </c>
      <c r="D494" s="18" t="n">
        <f aca="false">MOD(QUOTIENT($A$494,Assumptions!$B$80),2)</f>
        <v>1</v>
      </c>
      <c r="E494" s="18" t="n">
        <f aca="false">MOD(QUOTIENT($A$494,Assumptions!$B$81),2)</f>
        <v>0</v>
      </c>
      <c r="F494" s="18" t="n">
        <f aca="false">MOD(QUOTIENT($A$494,Assumptions!$B$82),2)</f>
        <v>0</v>
      </c>
      <c r="G494" s="18" t="n">
        <f aca="false">MOD(QUOTIENT($A$494,Assumptions!$B$83),2)</f>
        <v>0</v>
      </c>
      <c r="H494" s="18" t="n">
        <f aca="false">IF($B$494=1,MIN(Assumptions!$B$66,MAX(Assumptions!$B$4,Assumptions!$B$26-(Assumptions!$B$4))),Assumptions!$B$4)</f>
        <v>0</v>
      </c>
      <c r="I494" s="18" t="n">
        <f aca="false">IF($C$494=1,MIN(Assumptions!$B$61,MAX(Assumptions!$B$4,Assumptions!$B$26-($H$494))),Assumptions!$B$4)</f>
        <v>0</v>
      </c>
      <c r="J494" s="18" t="n">
        <f aca="false">IF($D$494=1,MIN(Assumptions!$B$56,MAX(Assumptions!$B$4,Assumptions!$B$26-($H$494+$I$494))),Assumptions!$B$4)</f>
        <v>60000000</v>
      </c>
      <c r="K494" s="18" t="n">
        <f aca="false">IF($E$494=1,MIN(Assumptions!$B$51,MAX(Assumptions!$B$4,Assumptions!$B$26-($H$494+$I$494+$J$494))),Assumptions!$B$4)</f>
        <v>0</v>
      </c>
      <c r="L494" s="18" t="n">
        <f aca="false">IF($F$494=1,MIN(Assumptions!$B$46,MAX(Assumptions!$B$4,Assumptions!$B$26-($H$494+$I$494+$J$494+$K$494))),Assumptions!$B$4)</f>
        <v>0</v>
      </c>
      <c r="M494" s="18" t="n">
        <f aca="false">IF($G$494=1,MIN(Assumptions!$B$41,MAX(Assumptions!$B$4,Assumptions!$B$26-($H$494+$I$494+$J$494+$K$494+$L$494))),Assumptions!$B$4)</f>
        <v>0</v>
      </c>
      <c r="N494" s="18" t="n">
        <f aca="false">MAX(Assumptions!$B$4,Assumptions!$B$26-($H$494+$I$494+$J$494+$K$494+$L$494+$M$494))</f>
        <v>1940000000</v>
      </c>
      <c r="O494" s="18" t="n">
        <f aca="false">$J$112+$O$112+Assumptions!$B$20+IF($B$494=0,$AI$112,Assumptions!$B$4)+IF($C$494=0,$AF$112,Assumptions!$B$4)+IF($D$494=0,$AC$112,Assumptions!$B$4)+IF($E$494=0,$Z$112,Assumptions!$B$4)+IF($F$494=0,$W$112,Assumptions!$B$4)+IF($G$494=0,$T$112,Assumptions!$B$4)</f>
        <v>30147484.4666011</v>
      </c>
      <c r="P494" s="18" t="n">
        <f aca="false">IF(($N$494+Assumptions!$B$14*Assumptions!$B$13)&gt;($C$8*Assumptions!$B$7/Assumptions!$B$11),($C$8*Assumptions!$B$7/Assumptions!$B$11)*($O$494+Assumptions!$B$14)/($N$494+Assumptions!$B$14*Assumptions!$B$13-($C$8*Assumptions!$B$7/Assumptions!$B$11)),NA())</f>
        <v>1586112.60566483</v>
      </c>
      <c r="Q494" s="18" t="n">
        <f aca="false">IFERROR(($N$494+Assumptions!$B$14*Assumptions!$B$13)/($O$494+Assumptions!$B$14+$P$494),NA())</f>
        <v>56.7425034506147</v>
      </c>
      <c r="R494" s="18" t="n">
        <f aca="false">AND(ISNUMBER($P$494),$P$494&gt;Assumptions!$B$4,$Q$494&gt;Assumptions!$B$13)</f>
        <v>1</v>
      </c>
      <c r="S494" s="18" t="n">
        <f aca="false">IF($N$494&gt;($C$8*Assumptions!$B$7/Assumptions!$B$11),($C$8*Assumptions!$B$7/Assumptions!$B$11)*$O$494/($N$494-($C$8*Assumptions!$B$7/Assumptions!$B$11)),NA())</f>
        <v>1466634.37945627</v>
      </c>
      <c r="T494" s="18" t="n">
        <f aca="false">IFERROR($N$494/($O$494+$S$494),NA())</f>
        <v>61.3649872529009</v>
      </c>
      <c r="U494" s="18" t="n">
        <f aca="false">AND(ISNUMBER($S$494),$S$494&gt;Assumptions!$B$4,$T$494&lt;=Assumptions!$B$13)</f>
        <v>0</v>
      </c>
      <c r="V494" s="18" t="n">
        <f aca="false">IF($R$494,$P$494,IF($U$494,$S$494,NA()))</f>
        <v>1586112.60566483</v>
      </c>
      <c r="W494" s="18" t="n">
        <f aca="false">IF($R$494,$Q$494,IF($U$494,$T$494,NA()))</f>
        <v>56.7425034506147</v>
      </c>
      <c r="X494" s="18" t="n">
        <f aca="false">$R$494</f>
        <v>1</v>
      </c>
      <c r="Y494" s="18" t="n">
        <f aca="false">IF($B$494=1,$H$494,$AI$112*$W$494)</f>
        <v>348019947.000342</v>
      </c>
      <c r="Z494" s="18" t="n">
        <f aca="false">IF($C$494=1,$I$494,$AF$112*$W$494)</f>
        <v>98371718.2927835</v>
      </c>
      <c r="AA494" s="18" t="n">
        <f aca="false">IF($D$494=1,$J$494,$AC$112*$W$494)</f>
        <v>60000000</v>
      </c>
      <c r="AB494" s="18" t="n">
        <f aca="false">IF($E$494=1,$K$494,$Z$112*$W$494)</f>
        <v>170227510.351844</v>
      </c>
      <c r="AC494" s="18" t="n">
        <f aca="false">IF($F$494=1,$L$494,$W$112*$W$494)</f>
        <v>283712517.253074</v>
      </c>
      <c r="AD494" s="18" t="n">
        <f aca="false">IF($G$494=1,$M$494,$T$112*$W$494)</f>
        <v>283712517.253074</v>
      </c>
      <c r="AE494" s="18" t="n">
        <f aca="false">($C$8*Assumptions!$B$7/Assumptions!$B$11)</f>
        <v>90000000</v>
      </c>
      <c r="AF494" s="18" t="n">
        <f aca="false">($J$112+$O$112)*$W$494</f>
        <v>15917000.166814</v>
      </c>
      <c r="AG494" s="18" t="n">
        <f aca="false">Assumptions!$B$20*$W$494</f>
        <v>510682531.055532</v>
      </c>
      <c r="AH494" s="18" t="n">
        <f aca="false">IF($R$494,Assumptions!$B$14*($W$494-Assumptions!$B$13),Assumptions!$B$4)</f>
        <v>139356258.626537</v>
      </c>
      <c r="AI494" s="18" t="n">
        <f aca="false">$Y$494+$Z$494+$AA$494+$AB$494+$AC$494+$AD$494+$AE$494+$AF$494+$AG$494+$AH$494</f>
        <v>2000000000</v>
      </c>
      <c r="AJ494" s="18" t="n">
        <f aca="false">IF(AND(ISNUMBER($V$494),($C$8*Assumptions!$B$7/Assumptions!$B$11)&gt;=Assumptions!$B$67,IF($B$494=1,$Y$494&gt;=INDEX($Y$486:$Y$549,1+$A$494-Assumptions!$B$78),$Y$494&gt;INDEX($Y$486:$Y$549,1+$A$494+Assumptions!$B$78)),IF($C$494=1,$Z$494&gt;=INDEX($Z$486:$Z$549,1+$A$494-Assumptions!$B$79),$Z$494&gt;INDEX($Z$486:$Z$549,1+$A$494+Assumptions!$B$79)),IF($D$494=1,$AA$494&gt;=INDEX($AA$486:$AA$549,1+$A$494-Assumptions!$B$80),$AA$494&gt;INDEX($AA$486:$AA$549,1+$A$494+Assumptions!$B$80)),IF($E$494=1,$AB$494&gt;=INDEX($AB$486:$AB$549,1+$A$494-Assumptions!$B$81),$AB$494&gt;INDEX($AB$486:$AB$549,1+$A$494+Assumptions!$B$81)),IF($F$494=1,$AC$494&gt;=INDEX($AC$486:$AC$549,1+$A$494-Assumptions!$B$82),$AC$494&gt;INDEX($AC$486:$AC$549,1+$A$494+Assumptions!$B$82)),IF($G$494=1,$AD$494&gt;=INDEX($AD$486:$AD$549,1+$A$494-Assumptions!$B$83),$AD$494&gt;INDEX($AD$486:$AD$549,1+$A$494+Assumptions!$B$83))),1,0)</f>
        <v>0</v>
      </c>
      <c r="AK494" s="16"/>
      <c r="AL494" s="16"/>
    </row>
    <row r="495" customFormat="false" ht="23.85" hidden="true" customHeight="false" outlineLevel="0" collapsed="false">
      <c r="A495" s="6" t="n">
        <f aca="false">ROW()-ROW($A$486)+Assumptions!$B$4</f>
        <v>9</v>
      </c>
      <c r="B495" s="18" t="n">
        <f aca="false">MOD(QUOTIENT($A$495,Assumptions!$B$78),2)</f>
        <v>0</v>
      </c>
      <c r="C495" s="18" t="n">
        <f aca="false">MOD(QUOTIENT($A$495,Assumptions!$B$79),2)</f>
        <v>0</v>
      </c>
      <c r="D495" s="18" t="n">
        <f aca="false">MOD(QUOTIENT($A$495,Assumptions!$B$80),2)</f>
        <v>1</v>
      </c>
      <c r="E495" s="18" t="n">
        <f aca="false">MOD(QUOTIENT($A$495,Assumptions!$B$81),2)</f>
        <v>0</v>
      </c>
      <c r="F495" s="18" t="n">
        <f aca="false">MOD(QUOTIENT($A$495,Assumptions!$B$82),2)</f>
        <v>0</v>
      </c>
      <c r="G495" s="18" t="n">
        <f aca="false">MOD(QUOTIENT($A$495,Assumptions!$B$83),2)</f>
        <v>1</v>
      </c>
      <c r="H495" s="18" t="n">
        <f aca="false">IF($B$495=1,MIN(Assumptions!$B$66,MAX(Assumptions!$B$4,Assumptions!$B$26-(Assumptions!$B$4))),Assumptions!$B$4)</f>
        <v>0</v>
      </c>
      <c r="I495" s="18" t="n">
        <f aca="false">IF($C$495=1,MIN(Assumptions!$B$61,MAX(Assumptions!$B$4,Assumptions!$B$26-($H$495))),Assumptions!$B$4)</f>
        <v>0</v>
      </c>
      <c r="J495" s="18" t="n">
        <f aca="false">IF($D$495=1,MIN(Assumptions!$B$56,MAX(Assumptions!$B$4,Assumptions!$B$26-($H$495+$I$495))),Assumptions!$B$4)</f>
        <v>60000000</v>
      </c>
      <c r="K495" s="18" t="n">
        <f aca="false">IF($E$495=1,MIN(Assumptions!$B$51,MAX(Assumptions!$B$4,Assumptions!$B$26-($H$495+$I$495+$J$495))),Assumptions!$B$4)</f>
        <v>0</v>
      </c>
      <c r="L495" s="18" t="n">
        <f aca="false">IF($F$495=1,MIN(Assumptions!$B$46,MAX(Assumptions!$B$4,Assumptions!$B$26-($H$495+$I$495+$J$495+$K$495))),Assumptions!$B$4)</f>
        <v>0</v>
      </c>
      <c r="M495" s="18" t="n">
        <f aca="false">IF($G$495=1,MIN(Assumptions!$B$41,MAX(Assumptions!$B$4,Assumptions!$B$26-($H$495+$I$495+$J$495+$K$495+$L$495))),Assumptions!$B$4)</f>
        <v>5000000</v>
      </c>
      <c r="N495" s="18" t="n">
        <f aca="false">MAX(Assumptions!$B$4,Assumptions!$B$26-($H$495+$I$495+$J$495+$K$495+$L$495+$M$495))</f>
        <v>1935000000</v>
      </c>
      <c r="O495" s="18" t="n">
        <f aca="false">$J$112+$O$112+Assumptions!$B$20+IF($B$495=0,$AI$112,Assumptions!$B$4)+IF($C$495=0,$AF$112,Assumptions!$B$4)+IF($D$495=0,$AC$112,Assumptions!$B$4)+IF($E$495=0,$Z$112,Assumptions!$B$4)+IF($F$495=0,$W$112,Assumptions!$B$4)+IF($G$495=0,$T$112,Assumptions!$B$4)</f>
        <v>25147484.4666011</v>
      </c>
      <c r="P495" s="18" t="n">
        <f aca="false">IF(($N$495+Assumptions!$B$14*Assumptions!$B$13)&gt;($C$8*Assumptions!$B$7/Assumptions!$B$11),($C$8*Assumptions!$B$7/Assumptions!$B$11)*($O$495+Assumptions!$B$14)/($N$495+Assumptions!$B$14*Assumptions!$B$13-($C$8*Assumptions!$B$7/Assumptions!$B$11)),NA())</f>
        <v>1346832.80216189</v>
      </c>
      <c r="Q495" s="18" t="n">
        <f aca="false">IFERROR(($N$495+Assumptions!$B$14*Assumptions!$B$13)/($O$495+Assumptions!$B$14+$P$495),NA())</f>
        <v>66.8234392981334</v>
      </c>
      <c r="R495" s="18" t="n">
        <f aca="false">AND(ISNUMBER($P$495),$P$495&gt;Assumptions!$B$4,$Q$495&gt;Assumptions!$B$13)</f>
        <v>1</v>
      </c>
      <c r="S495" s="18" t="n">
        <f aca="false">IF($N$495&gt;($C$8*Assumptions!$B$7/Assumptions!$B$11),($C$8*Assumptions!$B$7/Assumptions!$B$11)*$O$495/($N$495-($C$8*Assumptions!$B$7/Assumptions!$B$11)),NA())</f>
        <v>1226706.55934639</v>
      </c>
      <c r="T495" s="18" t="n">
        <f aca="false">IFERROR($N$495/($O$495+$S$495),NA())</f>
        <v>73.3671792282201</v>
      </c>
      <c r="U495" s="18" t="n">
        <f aca="false">AND(ISNUMBER($S$495),$S$495&gt;Assumptions!$B$4,$T$495&lt;=Assumptions!$B$13)</f>
        <v>0</v>
      </c>
      <c r="V495" s="18" t="n">
        <f aca="false">IF($R$495,$P$495,IF($U$495,$S$495,NA()))</f>
        <v>1346832.80216189</v>
      </c>
      <c r="W495" s="18" t="n">
        <f aca="false">IF($R$495,$Q$495,IF($U$495,$T$495,NA()))</f>
        <v>66.8234392981334</v>
      </c>
      <c r="X495" s="18" t="n">
        <f aca="false">$R$495</f>
        <v>1</v>
      </c>
      <c r="Y495" s="18" t="n">
        <f aca="false">IF($B$495=1,$H$495,$AI$112*$W$495)</f>
        <v>409849555.24843</v>
      </c>
      <c r="Z495" s="18" t="n">
        <f aca="false">IF($C$495=1,$I$495,$AF$112*$W$495)</f>
        <v>115848546.437718</v>
      </c>
      <c r="AA495" s="18" t="n">
        <f aca="false">IF($D$495=1,$J$495,$AC$112*$W$495)</f>
        <v>60000000</v>
      </c>
      <c r="AB495" s="18" t="n">
        <f aca="false">IF($E$495=1,$K$495,$Z$112*$W$495)</f>
        <v>200470317.8944</v>
      </c>
      <c r="AC495" s="18" t="n">
        <f aca="false">IF($F$495=1,$L$495,$W$112*$W$495)</f>
        <v>334117196.490667</v>
      </c>
      <c r="AD495" s="18" t="n">
        <f aca="false">IF($G$495=1,$M$495,$T$112*$W$495)</f>
        <v>5000000</v>
      </c>
      <c r="AE495" s="18" t="n">
        <f aca="false">($C$8*Assumptions!$B$7/Assumptions!$B$11)</f>
        <v>90000000</v>
      </c>
      <c r="AF495" s="18" t="n">
        <f aca="false">($J$112+$O$112)*$W$495</f>
        <v>18744832.0002517</v>
      </c>
      <c r="AG495" s="18" t="n">
        <f aca="false">Assumptions!$B$20*$W$495</f>
        <v>601410953.6832</v>
      </c>
      <c r="AH495" s="18" t="n">
        <f aca="false">IF($R$495,Assumptions!$B$14*($W$495-Assumptions!$B$13),Assumptions!$B$4)</f>
        <v>164558598.245333</v>
      </c>
      <c r="AI495" s="18" t="n">
        <f aca="false">$Y$495+$Z$495+$AA$495+$AB$495+$AC$495+$AD$495+$AE$495+$AF$495+$AG$495+$AH$495</f>
        <v>2000000000</v>
      </c>
      <c r="AJ495" s="18" t="n">
        <f aca="false">IF(AND(ISNUMBER($V$495),($C$8*Assumptions!$B$7/Assumptions!$B$11)&gt;=Assumptions!$B$67,IF($B$495=1,$Y$495&gt;=INDEX($Y$486:$Y$549,1+$A$495-Assumptions!$B$78),$Y$495&gt;INDEX($Y$486:$Y$549,1+$A$495+Assumptions!$B$78)),IF($C$495=1,$Z$495&gt;=INDEX($Z$486:$Z$549,1+$A$495-Assumptions!$B$79),$Z$495&gt;INDEX($Z$486:$Z$549,1+$A$495+Assumptions!$B$79)),IF($D$495=1,$AA$495&gt;=INDEX($AA$486:$AA$549,1+$A$495-Assumptions!$B$80),$AA$495&gt;INDEX($AA$486:$AA$549,1+$A$495+Assumptions!$B$80)),IF($E$495=1,$AB$495&gt;=INDEX($AB$486:$AB$549,1+$A$495-Assumptions!$B$81),$AB$495&gt;INDEX($AB$486:$AB$549,1+$A$495+Assumptions!$B$81)),IF($F$495=1,$AC$495&gt;=INDEX($AC$486:$AC$549,1+$A$495-Assumptions!$B$82),$AC$495&gt;INDEX($AC$486:$AC$549,1+$A$495+Assumptions!$B$82)),IF($G$495=1,$AD$495&gt;=INDEX($AD$486:$AD$549,1+$A$495-Assumptions!$B$83),$AD$495&gt;INDEX($AD$486:$AD$549,1+$A$495+Assumptions!$B$83))),1,0)</f>
        <v>0</v>
      </c>
      <c r="AK495" s="16"/>
      <c r="AL495" s="16"/>
    </row>
    <row r="496" customFormat="false" ht="23.85" hidden="true" customHeight="false" outlineLevel="0" collapsed="false">
      <c r="A496" s="6" t="n">
        <f aca="false">ROW()-ROW($A$486)+Assumptions!$B$4</f>
        <v>10</v>
      </c>
      <c r="B496" s="18" t="n">
        <f aca="false">MOD(QUOTIENT($A$496,Assumptions!$B$78),2)</f>
        <v>0</v>
      </c>
      <c r="C496" s="18" t="n">
        <f aca="false">MOD(QUOTIENT($A$496,Assumptions!$B$79),2)</f>
        <v>0</v>
      </c>
      <c r="D496" s="18" t="n">
        <f aca="false">MOD(QUOTIENT($A$496,Assumptions!$B$80),2)</f>
        <v>1</v>
      </c>
      <c r="E496" s="18" t="n">
        <f aca="false">MOD(QUOTIENT($A$496,Assumptions!$B$81),2)</f>
        <v>0</v>
      </c>
      <c r="F496" s="18" t="n">
        <f aca="false">MOD(QUOTIENT($A$496,Assumptions!$B$82),2)</f>
        <v>1</v>
      </c>
      <c r="G496" s="18" t="n">
        <f aca="false">MOD(QUOTIENT($A$496,Assumptions!$B$83),2)</f>
        <v>0</v>
      </c>
      <c r="H496" s="18" t="n">
        <f aca="false">IF($B$496=1,MIN(Assumptions!$B$66,MAX(Assumptions!$B$4,Assumptions!$B$26-(Assumptions!$B$4))),Assumptions!$B$4)</f>
        <v>0</v>
      </c>
      <c r="I496" s="18" t="n">
        <f aca="false">IF($C$496=1,MIN(Assumptions!$B$61,MAX(Assumptions!$B$4,Assumptions!$B$26-($H$496))),Assumptions!$B$4)</f>
        <v>0</v>
      </c>
      <c r="J496" s="18" t="n">
        <f aca="false">IF($D$496=1,MIN(Assumptions!$B$56,MAX(Assumptions!$B$4,Assumptions!$B$26-($H$496+$I$496))),Assumptions!$B$4)</f>
        <v>60000000</v>
      </c>
      <c r="K496" s="18" t="n">
        <f aca="false">IF($E$496=1,MIN(Assumptions!$B$51,MAX(Assumptions!$B$4,Assumptions!$B$26-($H$496+$I$496+$J$496))),Assumptions!$B$4)</f>
        <v>0</v>
      </c>
      <c r="L496" s="18" t="n">
        <f aca="false">IF($F$496=1,MIN(Assumptions!$B$46,MAX(Assumptions!$B$4,Assumptions!$B$26-($H$496+$I$496+$J$496+$K$496))),Assumptions!$B$4)</f>
        <v>15000000</v>
      </c>
      <c r="M496" s="18" t="n">
        <f aca="false">IF($G$496=1,MIN(Assumptions!$B$41,MAX(Assumptions!$B$4,Assumptions!$B$26-($H$496+$I$496+$J$496+$K$496+$L$496))),Assumptions!$B$4)</f>
        <v>0</v>
      </c>
      <c r="N496" s="18" t="n">
        <f aca="false">MAX(Assumptions!$B$4,Assumptions!$B$26-($H$496+$I$496+$J$496+$K$496+$L$496+$M$496))</f>
        <v>1925000000</v>
      </c>
      <c r="O496" s="18" t="n">
        <f aca="false">$J$112+$O$112+Assumptions!$B$20+IF($B$496=0,$AI$112,Assumptions!$B$4)+IF($C$496=0,$AF$112,Assumptions!$B$4)+IF($D$496=0,$AC$112,Assumptions!$B$4)+IF($E$496=0,$Z$112,Assumptions!$B$4)+IF($F$496=0,$W$112,Assumptions!$B$4)+IF($G$496=0,$T$112,Assumptions!$B$4)</f>
        <v>25147484.4666011</v>
      </c>
      <c r="P496" s="18" t="n">
        <f aca="false">IF(($N$496+Assumptions!$B$14*Assumptions!$B$13)&gt;($C$8*Assumptions!$B$7/Assumptions!$B$11),($C$8*Assumptions!$B$7/Assumptions!$B$11)*($O$496+Assumptions!$B$14)/($N$496+Assumptions!$B$14*Assumptions!$B$13-($C$8*Assumptions!$B$7/Assumptions!$B$11)),NA())</f>
        <v>1354162.50448658</v>
      </c>
      <c r="Q496" s="18" t="n">
        <f aca="false">IFERROR(($N$496+Assumptions!$B$14*Assumptions!$B$13)/($O$496+Assumptions!$B$14+$P$496),NA())</f>
        <v>66.4617427390095</v>
      </c>
      <c r="R496" s="18" t="n">
        <f aca="false">AND(ISNUMBER($P$496),$P$496&gt;Assumptions!$B$4,$Q$496&gt;Assumptions!$B$13)</f>
        <v>1</v>
      </c>
      <c r="S496" s="18" t="n">
        <f aca="false">IF($N$496&gt;($C$8*Assumptions!$B$7/Assumptions!$B$11),($C$8*Assumptions!$B$7/Assumptions!$B$11)*$O$496/($N$496-($C$8*Assumptions!$B$7/Assumptions!$B$11)),NA())</f>
        <v>1233391.60871613</v>
      </c>
      <c r="T496" s="18" t="n">
        <f aca="false">IFERROR($N$496/($O$496+$S$496),NA())</f>
        <v>72.9695251402623</v>
      </c>
      <c r="U496" s="18" t="n">
        <f aca="false">AND(ISNUMBER($S$496),$S$496&gt;Assumptions!$B$4,$T$496&lt;=Assumptions!$B$13)</f>
        <v>0</v>
      </c>
      <c r="V496" s="18" t="n">
        <f aca="false">IF($R$496,$P$496,IF($U$496,$S$496,NA()))</f>
        <v>1354162.50448658</v>
      </c>
      <c r="W496" s="18" t="n">
        <f aca="false">IF($R$496,$Q$496,IF($U$496,$T$496,NA()))</f>
        <v>66.4617427390095</v>
      </c>
      <c r="X496" s="18" t="n">
        <f aca="false">$R$496</f>
        <v>1</v>
      </c>
      <c r="Y496" s="18" t="n">
        <f aca="false">IF($B$496=1,$H$496,$AI$112*$W$496)</f>
        <v>407631154.408114</v>
      </c>
      <c r="Z496" s="18" t="n">
        <f aca="false">IF($C$496=1,$I$496,$AF$112*$W$496)</f>
        <v>115221490.705984</v>
      </c>
      <c r="AA496" s="18" t="n">
        <f aca="false">IF($D$496=1,$J$496,$AC$112*$W$496)</f>
        <v>60000000</v>
      </c>
      <c r="AB496" s="18" t="n">
        <f aca="false">IF($E$496=1,$K$496,$Z$112*$W$496)</f>
        <v>199385228.217028</v>
      </c>
      <c r="AC496" s="18" t="n">
        <f aca="false">IF($F$496=1,$L$496,$W$112*$W$496)</f>
        <v>15000000</v>
      </c>
      <c r="AD496" s="18" t="n">
        <f aca="false">IF($G$496=1,$M$496,$T$112*$W$496)</f>
        <v>332308713.695047</v>
      </c>
      <c r="AE496" s="18" t="n">
        <f aca="false">($C$8*Assumptions!$B$7/Assumptions!$B$11)</f>
        <v>90000000</v>
      </c>
      <c r="AF496" s="18" t="n">
        <f aca="false">($J$112+$O$112)*$W$496</f>
        <v>18643371.4752165</v>
      </c>
      <c r="AG496" s="18" t="n">
        <f aca="false">Assumptions!$B$20*$W$496</f>
        <v>598155684.651085</v>
      </c>
      <c r="AH496" s="18" t="n">
        <f aca="false">IF($R$496,Assumptions!$B$14*($W$496-Assumptions!$B$13),Assumptions!$B$4)</f>
        <v>163654356.847524</v>
      </c>
      <c r="AI496" s="18" t="n">
        <f aca="false">$Y$496+$Z$496+$AA$496+$AB$496+$AC$496+$AD$496+$AE$496+$AF$496+$AG$496+$AH$496</f>
        <v>2000000000</v>
      </c>
      <c r="AJ496" s="18" t="n">
        <f aca="false">IF(AND(ISNUMBER($V$496),($C$8*Assumptions!$B$7/Assumptions!$B$11)&gt;=Assumptions!$B$67,IF($B$496=1,$Y$496&gt;=INDEX($Y$486:$Y$549,1+$A$496-Assumptions!$B$78),$Y$496&gt;INDEX($Y$486:$Y$549,1+$A$496+Assumptions!$B$78)),IF($C$496=1,$Z$496&gt;=INDEX($Z$486:$Z$549,1+$A$496-Assumptions!$B$79),$Z$496&gt;INDEX($Z$486:$Z$549,1+$A$496+Assumptions!$B$79)),IF($D$496=1,$AA$496&gt;=INDEX($AA$486:$AA$549,1+$A$496-Assumptions!$B$80),$AA$496&gt;INDEX($AA$486:$AA$549,1+$A$496+Assumptions!$B$80)),IF($E$496=1,$AB$496&gt;=INDEX($AB$486:$AB$549,1+$A$496-Assumptions!$B$81),$AB$496&gt;INDEX($AB$486:$AB$549,1+$A$496+Assumptions!$B$81)),IF($F$496=1,$AC$496&gt;=INDEX($AC$486:$AC$549,1+$A$496-Assumptions!$B$82),$AC$496&gt;INDEX($AC$486:$AC$549,1+$A$496+Assumptions!$B$82)),IF($G$496=1,$AD$496&gt;=INDEX($AD$486:$AD$549,1+$A$496-Assumptions!$B$83),$AD$496&gt;INDEX($AD$486:$AD$549,1+$A$496+Assumptions!$B$83))),1,0)</f>
        <v>0</v>
      </c>
      <c r="AK496" s="16"/>
      <c r="AL496" s="16"/>
    </row>
    <row r="497" customFormat="false" ht="23.85" hidden="true" customHeight="false" outlineLevel="0" collapsed="false">
      <c r="A497" s="6" t="n">
        <f aca="false">ROW()-ROW($A$486)+Assumptions!$B$4</f>
        <v>11</v>
      </c>
      <c r="B497" s="18" t="n">
        <f aca="false">MOD(QUOTIENT($A$497,Assumptions!$B$78),2)</f>
        <v>0</v>
      </c>
      <c r="C497" s="18" t="n">
        <f aca="false">MOD(QUOTIENT($A$497,Assumptions!$B$79),2)</f>
        <v>0</v>
      </c>
      <c r="D497" s="18" t="n">
        <f aca="false">MOD(QUOTIENT($A$497,Assumptions!$B$80),2)</f>
        <v>1</v>
      </c>
      <c r="E497" s="18" t="n">
        <f aca="false">MOD(QUOTIENT($A$497,Assumptions!$B$81),2)</f>
        <v>0</v>
      </c>
      <c r="F497" s="18" t="n">
        <f aca="false">MOD(QUOTIENT($A$497,Assumptions!$B$82),2)</f>
        <v>1</v>
      </c>
      <c r="G497" s="18" t="n">
        <f aca="false">MOD(QUOTIENT($A$497,Assumptions!$B$83),2)</f>
        <v>1</v>
      </c>
      <c r="H497" s="18" t="n">
        <f aca="false">IF($B$497=1,MIN(Assumptions!$B$66,MAX(Assumptions!$B$4,Assumptions!$B$26-(Assumptions!$B$4))),Assumptions!$B$4)</f>
        <v>0</v>
      </c>
      <c r="I497" s="18" t="n">
        <f aca="false">IF($C$497=1,MIN(Assumptions!$B$61,MAX(Assumptions!$B$4,Assumptions!$B$26-($H$497))),Assumptions!$B$4)</f>
        <v>0</v>
      </c>
      <c r="J497" s="18" t="n">
        <f aca="false">IF($D$497=1,MIN(Assumptions!$B$56,MAX(Assumptions!$B$4,Assumptions!$B$26-($H$497+$I$497))),Assumptions!$B$4)</f>
        <v>60000000</v>
      </c>
      <c r="K497" s="18" t="n">
        <f aca="false">IF($E$497=1,MIN(Assumptions!$B$51,MAX(Assumptions!$B$4,Assumptions!$B$26-($H$497+$I$497+$J$497))),Assumptions!$B$4)</f>
        <v>0</v>
      </c>
      <c r="L497" s="18" t="n">
        <f aca="false">IF($F$497=1,MIN(Assumptions!$B$46,MAX(Assumptions!$B$4,Assumptions!$B$26-($H$497+$I$497+$J$497+$K$497))),Assumptions!$B$4)</f>
        <v>15000000</v>
      </c>
      <c r="M497" s="18" t="n">
        <f aca="false">IF($G$497=1,MIN(Assumptions!$B$41,MAX(Assumptions!$B$4,Assumptions!$B$26-($H$497+$I$497+$J$497+$K$497+$L$497))),Assumptions!$B$4)</f>
        <v>5000000</v>
      </c>
      <c r="N497" s="18" t="n">
        <f aca="false">MAX(Assumptions!$B$4,Assumptions!$B$26-($H$497+$I$497+$J$497+$K$497+$L$497+$M$497))</f>
        <v>1920000000</v>
      </c>
      <c r="O497" s="18" t="n">
        <f aca="false">$J$112+$O$112+Assumptions!$B$20+IF($B$497=0,$AI$112,Assumptions!$B$4)+IF($C$497=0,$AF$112,Assumptions!$B$4)+IF($D$497=0,$AC$112,Assumptions!$B$4)+IF($E$497=0,$Z$112,Assumptions!$B$4)+IF($F$497=0,$W$112,Assumptions!$B$4)+IF($G$497=0,$T$112,Assumptions!$B$4)</f>
        <v>20147484.4666011</v>
      </c>
      <c r="P497" s="18" t="n">
        <f aca="false">IF(($N$497+Assumptions!$B$14*Assumptions!$B$13)&gt;($C$8*Assumptions!$B$7/Assumptions!$B$11),($C$8*Assumptions!$B$7/Assumptions!$B$11)*($O$497+Assumptions!$B$14)/($N$497+Assumptions!$B$14*Assumptions!$B$13-($C$8*Assumptions!$B$7/Assumptions!$B$11)),NA())</f>
        <v>1112291.18799132</v>
      </c>
      <c r="Q497" s="18" t="n">
        <f aca="false">IFERROR(($N$497+Assumptions!$B$14*Assumptions!$B$13)/($O$497+Assumptions!$B$14+$P$497),NA())</f>
        <v>80.9140636657658</v>
      </c>
      <c r="R497" s="18" t="n">
        <f aca="false">AND(ISNUMBER($P$497),$P$497&gt;Assumptions!$B$4,$Q$497&gt;Assumptions!$B$13)</f>
        <v>1</v>
      </c>
      <c r="S497" s="18" t="n">
        <f aca="false">IF($N$497&gt;($C$8*Assumptions!$B$7/Assumptions!$B$11),($C$8*Assumptions!$B$7/Assumptions!$B$11)*$O$497/($N$497-($C$8*Assumptions!$B$7/Assumptions!$B$11)),NA())</f>
        <v>990859.891800052</v>
      </c>
      <c r="T497" s="18" t="n">
        <f aca="false">IFERROR($N$497/($O$497+$S$497),NA())</f>
        <v>90.8301978360442</v>
      </c>
      <c r="U497" s="18" t="n">
        <f aca="false">AND(ISNUMBER($S$497),$S$497&gt;Assumptions!$B$4,$T$497&lt;=Assumptions!$B$13)</f>
        <v>0</v>
      </c>
      <c r="V497" s="18" t="n">
        <f aca="false">IF($R$497,$P$497,IF($U$497,$S$497,NA()))</f>
        <v>1112291.18799132</v>
      </c>
      <c r="W497" s="18" t="n">
        <f aca="false">IF($R$497,$Q$497,IF($U$497,$T$497,NA()))</f>
        <v>80.9140636657658</v>
      </c>
      <c r="X497" s="18" t="n">
        <f aca="false">$R$497</f>
        <v>1</v>
      </c>
      <c r="Y497" s="18" t="n">
        <f aca="false">IF($B$497=1,$H$497,$AI$112*$W$497)</f>
        <v>496271867.402725</v>
      </c>
      <c r="Z497" s="18" t="n">
        <f aca="false">IF($C$497=1,$I$497,$AF$112*$W$497)</f>
        <v>140276776.539841</v>
      </c>
      <c r="AA497" s="18" t="n">
        <f aca="false">IF($D$497=1,$J$497,$AC$112*$W$497)</f>
        <v>60000000</v>
      </c>
      <c r="AB497" s="18" t="n">
        <f aca="false">IF($E$497=1,$K$497,$Z$112*$W$497)</f>
        <v>242742190.997297</v>
      </c>
      <c r="AC497" s="18" t="n">
        <f aca="false">IF($F$497=1,$L$497,$W$112*$W$497)</f>
        <v>15000000</v>
      </c>
      <c r="AD497" s="18" t="n">
        <f aca="false">IF($G$497=1,$M$497,$T$112*$W$497)</f>
        <v>5000000</v>
      </c>
      <c r="AE497" s="18" t="n">
        <f aca="false">($C$8*Assumptions!$B$7/Assumptions!$B$11)</f>
        <v>90000000</v>
      </c>
      <c r="AF497" s="18" t="n">
        <f aca="false">($J$112+$O$112)*$W$497</f>
        <v>22697432.9038287</v>
      </c>
      <c r="AG497" s="18" t="n">
        <f aca="false">Assumptions!$B$20*$W$497</f>
        <v>728226572.991893</v>
      </c>
      <c r="AH497" s="18" t="n">
        <f aca="false">IF($R$497,Assumptions!$B$14*($W$497-Assumptions!$B$13),Assumptions!$B$4)</f>
        <v>199785159.164415</v>
      </c>
      <c r="AI497" s="18" t="n">
        <f aca="false">$Y$497+$Z$497+$AA$497+$AB$497+$AC$497+$AD$497+$AE$497+$AF$497+$AG$497+$AH$497</f>
        <v>2000000000</v>
      </c>
      <c r="AJ497" s="18" t="n">
        <f aca="false">IF(AND(ISNUMBER($V$497),($C$8*Assumptions!$B$7/Assumptions!$B$11)&gt;=Assumptions!$B$67,IF($B$497=1,$Y$497&gt;=INDEX($Y$486:$Y$549,1+$A$497-Assumptions!$B$78),$Y$497&gt;INDEX($Y$486:$Y$549,1+$A$497+Assumptions!$B$78)),IF($C$497=1,$Z$497&gt;=INDEX($Z$486:$Z$549,1+$A$497-Assumptions!$B$79),$Z$497&gt;INDEX($Z$486:$Z$549,1+$A$497+Assumptions!$B$79)),IF($D$497=1,$AA$497&gt;=INDEX($AA$486:$AA$549,1+$A$497-Assumptions!$B$80),$AA$497&gt;INDEX($AA$486:$AA$549,1+$A$497+Assumptions!$B$80)),IF($E$497=1,$AB$497&gt;=INDEX($AB$486:$AB$549,1+$A$497-Assumptions!$B$81),$AB$497&gt;INDEX($AB$486:$AB$549,1+$A$497+Assumptions!$B$81)),IF($F$497=1,$AC$497&gt;=INDEX($AC$486:$AC$549,1+$A$497-Assumptions!$B$82),$AC$497&gt;INDEX($AC$486:$AC$549,1+$A$497+Assumptions!$B$82)),IF($G$497=1,$AD$497&gt;=INDEX($AD$486:$AD$549,1+$A$497-Assumptions!$B$83),$AD$497&gt;INDEX($AD$486:$AD$549,1+$A$497+Assumptions!$B$83))),1,0)</f>
        <v>0</v>
      </c>
      <c r="AK497" s="16"/>
      <c r="AL497" s="16"/>
    </row>
    <row r="498" customFormat="false" ht="23.85" hidden="true" customHeight="false" outlineLevel="0" collapsed="false">
      <c r="A498" s="6" t="n">
        <f aca="false">ROW()-ROW($A$486)+Assumptions!$B$4</f>
        <v>12</v>
      </c>
      <c r="B498" s="18" t="n">
        <f aca="false">MOD(QUOTIENT($A$498,Assumptions!$B$78),2)</f>
        <v>0</v>
      </c>
      <c r="C498" s="18" t="n">
        <f aca="false">MOD(QUOTIENT($A$498,Assumptions!$B$79),2)</f>
        <v>0</v>
      </c>
      <c r="D498" s="18" t="n">
        <f aca="false">MOD(QUOTIENT($A$498,Assumptions!$B$80),2)</f>
        <v>1</v>
      </c>
      <c r="E498" s="18" t="n">
        <f aca="false">MOD(QUOTIENT($A$498,Assumptions!$B$81),2)</f>
        <v>1</v>
      </c>
      <c r="F498" s="18" t="n">
        <f aca="false">MOD(QUOTIENT($A$498,Assumptions!$B$82),2)</f>
        <v>0</v>
      </c>
      <c r="G498" s="18" t="n">
        <f aca="false">MOD(QUOTIENT($A$498,Assumptions!$B$83),2)</f>
        <v>0</v>
      </c>
      <c r="H498" s="18" t="n">
        <f aca="false">IF($B$498=1,MIN(Assumptions!$B$66,MAX(Assumptions!$B$4,Assumptions!$B$26-(Assumptions!$B$4))),Assumptions!$B$4)</f>
        <v>0</v>
      </c>
      <c r="I498" s="18" t="n">
        <f aca="false">IF($C$498=1,MIN(Assumptions!$B$61,MAX(Assumptions!$B$4,Assumptions!$B$26-($H$498))),Assumptions!$B$4)</f>
        <v>0</v>
      </c>
      <c r="J498" s="18" t="n">
        <f aca="false">IF($D$498=1,MIN(Assumptions!$B$56,MAX(Assumptions!$B$4,Assumptions!$B$26-($H$498+$I$498))),Assumptions!$B$4)</f>
        <v>60000000</v>
      </c>
      <c r="K498" s="18" t="n">
        <f aca="false">IF($E$498=1,MIN(Assumptions!$B$51,MAX(Assumptions!$B$4,Assumptions!$B$26-($H$498+$I$498+$J$498))),Assumptions!$B$4)</f>
        <v>30000000</v>
      </c>
      <c r="L498" s="18" t="n">
        <f aca="false">IF($F$498=1,MIN(Assumptions!$B$46,MAX(Assumptions!$B$4,Assumptions!$B$26-($H$498+$I$498+$J$498+$K$498))),Assumptions!$B$4)</f>
        <v>0</v>
      </c>
      <c r="M498" s="18" t="n">
        <f aca="false">IF($G$498=1,MIN(Assumptions!$B$41,MAX(Assumptions!$B$4,Assumptions!$B$26-($H$498+$I$498+$J$498+$K$498+$L$498))),Assumptions!$B$4)</f>
        <v>0</v>
      </c>
      <c r="N498" s="18" t="n">
        <f aca="false">MAX(Assumptions!$B$4,Assumptions!$B$26-($H$498+$I$498+$J$498+$K$498+$L$498+$M$498))</f>
        <v>1910000000</v>
      </c>
      <c r="O498" s="18" t="n">
        <f aca="false">$J$112+$O$112+Assumptions!$B$20+IF($B$498=0,$AI$112,Assumptions!$B$4)+IF($C$498=0,$AF$112,Assumptions!$B$4)+IF($D$498=0,$AC$112,Assumptions!$B$4)+IF($E$498=0,$Z$112,Assumptions!$B$4)+IF($F$498=0,$W$112,Assumptions!$B$4)+IF($G$498=0,$T$112,Assumptions!$B$4)</f>
        <v>27147484.4666011</v>
      </c>
      <c r="P498" s="18" t="n">
        <f aca="false">IF(($N$498+Assumptions!$B$14*Assumptions!$B$13)&gt;($C$8*Assumptions!$B$7/Assumptions!$B$11),($C$8*Assumptions!$B$7/Assumptions!$B$11)*($O$498+Assumptions!$B$14)/($N$498+Assumptions!$B$14*Assumptions!$B$13-($C$8*Assumptions!$B$7/Assumptions!$B$11)),NA())</f>
        <v>1464073.30699264</v>
      </c>
      <c r="Q498" s="18" t="n">
        <f aca="false">IFERROR(($N$498+Assumptions!$B$14*Assumptions!$B$13)/($O$498+Assumptions!$B$14+$P$498),NA())</f>
        <v>61.4723317269332</v>
      </c>
      <c r="R498" s="18" t="n">
        <f aca="false">AND(ISNUMBER($P$498),$P$498&gt;Assumptions!$B$4,$Q$498&gt;Assumptions!$B$13)</f>
        <v>1</v>
      </c>
      <c r="S498" s="18" t="n">
        <f aca="false">IF($N$498&gt;($C$8*Assumptions!$B$7/Assumptions!$B$11),($C$8*Assumptions!$B$7/Assumptions!$B$11)*$O$498/($N$498-($C$8*Assumptions!$B$7/Assumptions!$B$11)),NA())</f>
        <v>1342458.02307368</v>
      </c>
      <c r="T498" s="18" t="n">
        <f aca="false">IFERROR($N$498/($O$498+$S$498),NA())</f>
        <v>67.0412023714059</v>
      </c>
      <c r="U498" s="18" t="n">
        <f aca="false">AND(ISNUMBER($S$498),$S$498&gt;Assumptions!$B$4,$T$498&lt;=Assumptions!$B$13)</f>
        <v>0</v>
      </c>
      <c r="V498" s="18" t="n">
        <f aca="false">IF($R$498,$P$498,IF($U$498,$S$498,NA()))</f>
        <v>1464073.30699264</v>
      </c>
      <c r="W498" s="18" t="n">
        <f aca="false">IF($R$498,$Q$498,IF($U$498,$T$498,NA()))</f>
        <v>61.4723317269332</v>
      </c>
      <c r="X498" s="18" t="n">
        <f aca="false">$R$498</f>
        <v>1</v>
      </c>
      <c r="Y498" s="18" t="n">
        <f aca="false">IF($B$498=1,$H$498,$AI$112*$W$498)</f>
        <v>377029498.675794</v>
      </c>
      <c r="Z498" s="18" t="n">
        <f aca="false">IF($C$498=1,$I$498,$AF$112*$W$498)</f>
        <v>106571591.517908</v>
      </c>
      <c r="AA498" s="18" t="n">
        <f aca="false">IF($D$498=1,$J$498,$AC$112*$W$498)</f>
        <v>60000000</v>
      </c>
      <c r="AB498" s="18" t="n">
        <f aca="false">IF($E$498=1,$K$498,$Z$112*$W$498)</f>
        <v>30000000</v>
      </c>
      <c r="AC498" s="18" t="n">
        <f aca="false">IF($F$498=1,$L$498,$W$112*$W$498)</f>
        <v>307361658.634666</v>
      </c>
      <c r="AD498" s="18" t="n">
        <f aca="false">IF($G$498=1,$M$498,$T$112*$W$498)</f>
        <v>307361658.634666</v>
      </c>
      <c r="AE498" s="18" t="n">
        <f aca="false">($C$8*Assumptions!$B$7/Assumptions!$B$11)</f>
        <v>90000000</v>
      </c>
      <c r="AF498" s="18" t="n">
        <f aca="false">($J$112+$O$112)*$W$498</f>
        <v>17243777.6772333</v>
      </c>
      <c r="AG498" s="18" t="n">
        <f aca="false">Assumptions!$B$20*$W$498</f>
        <v>553250985.542399</v>
      </c>
      <c r="AH498" s="18" t="n">
        <f aca="false">IF($R$498,Assumptions!$B$14*($W$498-Assumptions!$B$13),Assumptions!$B$4)</f>
        <v>151180829.317333</v>
      </c>
      <c r="AI498" s="18" t="n">
        <f aca="false">$Y$498+$Z$498+$AA$498+$AB$498+$AC$498+$AD$498+$AE$498+$AF$498+$AG$498+$AH$498</f>
        <v>2000000000</v>
      </c>
      <c r="AJ498" s="18" t="n">
        <f aca="false">IF(AND(ISNUMBER($V$498),($C$8*Assumptions!$B$7/Assumptions!$B$11)&gt;=Assumptions!$B$67,IF($B$498=1,$Y$498&gt;=INDEX($Y$486:$Y$549,1+$A$498-Assumptions!$B$78),$Y$498&gt;INDEX($Y$486:$Y$549,1+$A$498+Assumptions!$B$78)),IF($C$498=1,$Z$498&gt;=INDEX($Z$486:$Z$549,1+$A$498-Assumptions!$B$79),$Z$498&gt;INDEX($Z$486:$Z$549,1+$A$498+Assumptions!$B$79)),IF($D$498=1,$AA$498&gt;=INDEX($AA$486:$AA$549,1+$A$498-Assumptions!$B$80),$AA$498&gt;INDEX($AA$486:$AA$549,1+$A$498+Assumptions!$B$80)),IF($E$498=1,$AB$498&gt;=INDEX($AB$486:$AB$549,1+$A$498-Assumptions!$B$81),$AB$498&gt;INDEX($AB$486:$AB$549,1+$A$498+Assumptions!$B$81)),IF($F$498=1,$AC$498&gt;=INDEX($AC$486:$AC$549,1+$A$498-Assumptions!$B$82),$AC$498&gt;INDEX($AC$486:$AC$549,1+$A$498+Assumptions!$B$82)),IF($G$498=1,$AD$498&gt;=INDEX($AD$486:$AD$549,1+$A$498-Assumptions!$B$83),$AD$498&gt;INDEX($AD$486:$AD$549,1+$A$498+Assumptions!$B$83))),1,0)</f>
        <v>0</v>
      </c>
      <c r="AK498" s="16"/>
      <c r="AL498" s="16"/>
    </row>
    <row r="499" customFormat="false" ht="23.85" hidden="true" customHeight="false" outlineLevel="0" collapsed="false">
      <c r="A499" s="6" t="n">
        <f aca="false">ROW()-ROW($A$486)+Assumptions!$B$4</f>
        <v>13</v>
      </c>
      <c r="B499" s="18" t="n">
        <f aca="false">MOD(QUOTIENT($A$499,Assumptions!$B$78),2)</f>
        <v>0</v>
      </c>
      <c r="C499" s="18" t="n">
        <f aca="false">MOD(QUOTIENT($A$499,Assumptions!$B$79),2)</f>
        <v>0</v>
      </c>
      <c r="D499" s="18" t="n">
        <f aca="false">MOD(QUOTIENT($A$499,Assumptions!$B$80),2)</f>
        <v>1</v>
      </c>
      <c r="E499" s="18" t="n">
        <f aca="false">MOD(QUOTIENT($A$499,Assumptions!$B$81),2)</f>
        <v>1</v>
      </c>
      <c r="F499" s="18" t="n">
        <f aca="false">MOD(QUOTIENT($A$499,Assumptions!$B$82),2)</f>
        <v>0</v>
      </c>
      <c r="G499" s="18" t="n">
        <f aca="false">MOD(QUOTIENT($A$499,Assumptions!$B$83),2)</f>
        <v>1</v>
      </c>
      <c r="H499" s="18" t="n">
        <f aca="false">IF($B$499=1,MIN(Assumptions!$B$66,MAX(Assumptions!$B$4,Assumptions!$B$26-(Assumptions!$B$4))),Assumptions!$B$4)</f>
        <v>0</v>
      </c>
      <c r="I499" s="18" t="n">
        <f aca="false">IF($C$499=1,MIN(Assumptions!$B$61,MAX(Assumptions!$B$4,Assumptions!$B$26-($H$499))),Assumptions!$B$4)</f>
        <v>0</v>
      </c>
      <c r="J499" s="18" t="n">
        <f aca="false">IF($D$499=1,MIN(Assumptions!$B$56,MAX(Assumptions!$B$4,Assumptions!$B$26-($H$499+$I$499))),Assumptions!$B$4)</f>
        <v>60000000</v>
      </c>
      <c r="K499" s="18" t="n">
        <f aca="false">IF($E$499=1,MIN(Assumptions!$B$51,MAX(Assumptions!$B$4,Assumptions!$B$26-($H$499+$I$499+$J$499))),Assumptions!$B$4)</f>
        <v>30000000</v>
      </c>
      <c r="L499" s="18" t="n">
        <f aca="false">IF($F$499=1,MIN(Assumptions!$B$46,MAX(Assumptions!$B$4,Assumptions!$B$26-($H$499+$I$499+$J$499+$K$499))),Assumptions!$B$4)</f>
        <v>0</v>
      </c>
      <c r="M499" s="18" t="n">
        <f aca="false">IF($G$499=1,MIN(Assumptions!$B$41,MAX(Assumptions!$B$4,Assumptions!$B$26-($H$499+$I$499+$J$499+$K$499+$L$499))),Assumptions!$B$4)</f>
        <v>5000000</v>
      </c>
      <c r="N499" s="18" t="n">
        <f aca="false">MAX(Assumptions!$B$4,Assumptions!$B$26-($H$499+$I$499+$J$499+$K$499+$L$499+$M$499))</f>
        <v>1905000000</v>
      </c>
      <c r="O499" s="18" t="n">
        <f aca="false">$J$112+$O$112+Assumptions!$B$20+IF($B$499=0,$AI$112,Assumptions!$B$4)+IF($C$499=0,$AF$112,Assumptions!$B$4)+IF($D$499=0,$AC$112,Assumptions!$B$4)+IF($E$499=0,$Z$112,Assumptions!$B$4)+IF($F$499=0,$W$112,Assumptions!$B$4)+IF($G$499=0,$T$112,Assumptions!$B$4)</f>
        <v>22147484.4666011</v>
      </c>
      <c r="P499" s="18" t="n">
        <f aca="false">IF(($N$499+Assumptions!$B$14*Assumptions!$B$13)&gt;($C$8*Assumptions!$B$7/Assumptions!$B$11),($C$8*Assumptions!$B$7/Assumptions!$B$11)*($O$499+Assumptions!$B$14)/($N$499+Assumptions!$B$14*Assumptions!$B$13-($C$8*Assumptions!$B$7/Assumptions!$B$11)),NA())</f>
        <v>1220508.17166113</v>
      </c>
      <c r="Q499" s="18" t="n">
        <f aca="false">IFERROR(($N$499+Assumptions!$B$14*Assumptions!$B$13)/($O$499+Assumptions!$B$14+$P$499),NA())</f>
        <v>73.7397766681963</v>
      </c>
      <c r="R499" s="18" t="n">
        <f aca="false">AND(ISNUMBER($P$499),$P$499&gt;Assumptions!$B$4,$Q$499&gt;Assumptions!$B$13)</f>
        <v>1</v>
      </c>
      <c r="S499" s="18" t="n">
        <f aca="false">IF($N$499&gt;($C$8*Assumptions!$B$7/Assumptions!$B$11),($C$8*Assumptions!$B$7/Assumptions!$B$11)*$O$499/($N$499-($C$8*Assumptions!$B$7/Assumptions!$B$11)),NA())</f>
        <v>1098222.37024468</v>
      </c>
      <c r="T499" s="18" t="n">
        <f aca="false">IFERROR($N$499/($O$499+$S$499),NA())</f>
        <v>81.9506162307988</v>
      </c>
      <c r="U499" s="18" t="n">
        <f aca="false">AND(ISNUMBER($S$499),$S$499&gt;Assumptions!$B$4,$T$499&lt;=Assumptions!$B$13)</f>
        <v>0</v>
      </c>
      <c r="V499" s="18" t="n">
        <f aca="false">IF($R$499,$P$499,IF($U$499,$S$499,NA()))</f>
        <v>1220508.17166113</v>
      </c>
      <c r="W499" s="18" t="n">
        <f aca="false">IF($R$499,$Q$499,IF($U$499,$T$499,NA()))</f>
        <v>73.7397766681963</v>
      </c>
      <c r="X499" s="18" t="n">
        <f aca="false">$R$499</f>
        <v>1</v>
      </c>
      <c r="Y499" s="18" t="n">
        <f aca="false">IF($B$499=1,$H$499,$AI$112*$W$499)</f>
        <v>452269667.48512</v>
      </c>
      <c r="Z499" s="18" t="n">
        <f aca="false">IF($C$499=1,$I$499,$AF$112*$W$499)</f>
        <v>127839064.127475</v>
      </c>
      <c r="AA499" s="18" t="n">
        <f aca="false">IF($D$499=1,$J$499,$AC$112*$W$499)</f>
        <v>60000000</v>
      </c>
      <c r="AB499" s="18" t="n">
        <f aca="false">IF($E$499=1,$K$499,$Z$112*$W$499)</f>
        <v>30000000</v>
      </c>
      <c r="AC499" s="18" t="n">
        <f aca="false">IF($F$499=1,$L$499,$W$112*$W$499)</f>
        <v>368698883.340982</v>
      </c>
      <c r="AD499" s="18" t="n">
        <f aca="false">IF($G$499=1,$M$499,$T$112*$W$499)</f>
        <v>5000000</v>
      </c>
      <c r="AE499" s="18" t="n">
        <f aca="false">($C$8*Assumptions!$B$7/Assumptions!$B$11)</f>
        <v>90000000</v>
      </c>
      <c r="AF499" s="18" t="n">
        <f aca="false">($J$112+$O$112)*$W$499</f>
        <v>20684953.3621661</v>
      </c>
      <c r="AG499" s="18" t="n">
        <f aca="false">Assumptions!$B$20*$W$499</f>
        <v>663657990.013767</v>
      </c>
      <c r="AH499" s="18" t="n">
        <f aca="false">IF($R$499,Assumptions!$B$14*($W$499-Assumptions!$B$13),Assumptions!$B$4)</f>
        <v>181849441.670491</v>
      </c>
      <c r="AI499" s="18" t="n">
        <f aca="false">$Y$499+$Z$499+$AA$499+$AB$499+$AC$499+$AD$499+$AE$499+$AF$499+$AG$499+$AH$499</f>
        <v>2000000000</v>
      </c>
      <c r="AJ499" s="18" t="n">
        <f aca="false">IF(AND(ISNUMBER($V$499),($C$8*Assumptions!$B$7/Assumptions!$B$11)&gt;=Assumptions!$B$67,IF($B$499=1,$Y$499&gt;=INDEX($Y$486:$Y$549,1+$A$499-Assumptions!$B$78),$Y$499&gt;INDEX($Y$486:$Y$549,1+$A$499+Assumptions!$B$78)),IF($C$499=1,$Z$499&gt;=INDEX($Z$486:$Z$549,1+$A$499-Assumptions!$B$79),$Z$499&gt;INDEX($Z$486:$Z$549,1+$A$499+Assumptions!$B$79)),IF($D$499=1,$AA$499&gt;=INDEX($AA$486:$AA$549,1+$A$499-Assumptions!$B$80),$AA$499&gt;INDEX($AA$486:$AA$549,1+$A$499+Assumptions!$B$80)),IF($E$499=1,$AB$499&gt;=INDEX($AB$486:$AB$549,1+$A$499-Assumptions!$B$81),$AB$499&gt;INDEX($AB$486:$AB$549,1+$A$499+Assumptions!$B$81)),IF($F$499=1,$AC$499&gt;=INDEX($AC$486:$AC$549,1+$A$499-Assumptions!$B$82),$AC$499&gt;INDEX($AC$486:$AC$549,1+$A$499+Assumptions!$B$82)),IF($G$499=1,$AD$499&gt;=INDEX($AD$486:$AD$549,1+$A$499-Assumptions!$B$83),$AD$499&gt;INDEX($AD$486:$AD$549,1+$A$499+Assumptions!$B$83))),1,0)</f>
        <v>0</v>
      </c>
      <c r="AK499" s="16"/>
      <c r="AL499" s="16"/>
    </row>
    <row r="500" customFormat="false" ht="23.85" hidden="true" customHeight="false" outlineLevel="0" collapsed="false">
      <c r="A500" s="6" t="n">
        <f aca="false">ROW()-ROW($A$486)+Assumptions!$B$4</f>
        <v>14</v>
      </c>
      <c r="B500" s="18" t="n">
        <f aca="false">MOD(QUOTIENT($A$500,Assumptions!$B$78),2)</f>
        <v>0</v>
      </c>
      <c r="C500" s="18" t="n">
        <f aca="false">MOD(QUOTIENT($A$500,Assumptions!$B$79),2)</f>
        <v>0</v>
      </c>
      <c r="D500" s="18" t="n">
        <f aca="false">MOD(QUOTIENT($A$500,Assumptions!$B$80),2)</f>
        <v>1</v>
      </c>
      <c r="E500" s="18" t="n">
        <f aca="false">MOD(QUOTIENT($A$500,Assumptions!$B$81),2)</f>
        <v>1</v>
      </c>
      <c r="F500" s="18" t="n">
        <f aca="false">MOD(QUOTIENT($A$500,Assumptions!$B$82),2)</f>
        <v>1</v>
      </c>
      <c r="G500" s="18" t="n">
        <f aca="false">MOD(QUOTIENT($A$500,Assumptions!$B$83),2)</f>
        <v>0</v>
      </c>
      <c r="H500" s="18" t="n">
        <f aca="false">IF($B$500=1,MIN(Assumptions!$B$66,MAX(Assumptions!$B$4,Assumptions!$B$26-(Assumptions!$B$4))),Assumptions!$B$4)</f>
        <v>0</v>
      </c>
      <c r="I500" s="18" t="n">
        <f aca="false">IF($C$500=1,MIN(Assumptions!$B$61,MAX(Assumptions!$B$4,Assumptions!$B$26-($H$500))),Assumptions!$B$4)</f>
        <v>0</v>
      </c>
      <c r="J500" s="18" t="n">
        <f aca="false">IF($D$500=1,MIN(Assumptions!$B$56,MAX(Assumptions!$B$4,Assumptions!$B$26-($H$500+$I$500))),Assumptions!$B$4)</f>
        <v>60000000</v>
      </c>
      <c r="K500" s="18" t="n">
        <f aca="false">IF($E$500=1,MIN(Assumptions!$B$51,MAX(Assumptions!$B$4,Assumptions!$B$26-($H$500+$I$500+$J$500))),Assumptions!$B$4)</f>
        <v>30000000</v>
      </c>
      <c r="L500" s="18" t="n">
        <f aca="false">IF($F$500=1,MIN(Assumptions!$B$46,MAX(Assumptions!$B$4,Assumptions!$B$26-($H$500+$I$500+$J$500+$K$500))),Assumptions!$B$4)</f>
        <v>15000000</v>
      </c>
      <c r="M500" s="18" t="n">
        <f aca="false">IF($G$500=1,MIN(Assumptions!$B$41,MAX(Assumptions!$B$4,Assumptions!$B$26-($H$500+$I$500+$J$500+$K$500+$L$500))),Assumptions!$B$4)</f>
        <v>0</v>
      </c>
      <c r="N500" s="18" t="n">
        <f aca="false">MAX(Assumptions!$B$4,Assumptions!$B$26-($H$500+$I$500+$J$500+$K$500+$L$500+$M$500))</f>
        <v>1895000000</v>
      </c>
      <c r="O500" s="18" t="n">
        <f aca="false">$J$112+$O$112+Assumptions!$B$20+IF($B$500=0,$AI$112,Assumptions!$B$4)+IF($C$500=0,$AF$112,Assumptions!$B$4)+IF($D$500=0,$AC$112,Assumptions!$B$4)+IF($E$500=0,$Z$112,Assumptions!$B$4)+IF($F$500=0,$W$112,Assumptions!$B$4)+IF($G$500=0,$T$112,Assumptions!$B$4)</f>
        <v>22147484.4666011</v>
      </c>
      <c r="P500" s="18" t="n">
        <f aca="false">IF(($N$500+Assumptions!$B$14*Assumptions!$B$13)&gt;($C$8*Assumptions!$B$7/Assumptions!$B$11),($C$8*Assumptions!$B$7/Assumptions!$B$11)*($O$500+Assumptions!$B$14)/($N$500+Assumptions!$B$14*Assumptions!$B$13-($C$8*Assumptions!$B$7/Assumptions!$B$11)),NA())</f>
        <v>1227260.63734113</v>
      </c>
      <c r="Q500" s="18" t="n">
        <f aca="false">IFERROR(($N$500+Assumptions!$B$14*Assumptions!$B$13)/($O$500+Assumptions!$B$14+$P$500),NA())</f>
        <v>73.3340557511774</v>
      </c>
      <c r="R500" s="18" t="n">
        <f aca="false">AND(ISNUMBER($P$500),$P$500&gt;Assumptions!$B$4,$Q$500&gt;Assumptions!$B$13)</f>
        <v>1</v>
      </c>
      <c r="S500" s="18" t="n">
        <f aca="false">IF($N$500&gt;($C$8*Assumptions!$B$7/Assumptions!$B$11),($C$8*Assumptions!$B$7/Assumptions!$B$11)*$O$500/($N$500-($C$8*Assumptions!$B$7/Assumptions!$B$11)),NA())</f>
        <v>1104306.70470587</v>
      </c>
      <c r="T500" s="18" t="n">
        <f aca="false">IFERROR($N$500/($O$500+$S$500),NA())</f>
        <v>81.4990976840726</v>
      </c>
      <c r="U500" s="18" t="n">
        <f aca="false">AND(ISNUMBER($S$500),$S$500&gt;Assumptions!$B$4,$T$500&lt;=Assumptions!$B$13)</f>
        <v>0</v>
      </c>
      <c r="V500" s="18" t="n">
        <f aca="false">IF($R$500,$P$500,IF($U$500,$S$500,NA()))</f>
        <v>1227260.63734113</v>
      </c>
      <c r="W500" s="18" t="n">
        <f aca="false">IF($R$500,$Q$500,IF($U$500,$T$500,NA()))</f>
        <v>73.3340557511774</v>
      </c>
      <c r="X500" s="18" t="n">
        <f aca="false">$R$500</f>
        <v>1</v>
      </c>
      <c r="Y500" s="18" t="n">
        <f aca="false">IF($B$500=1,$H$500,$AI$112*$W$500)</f>
        <v>449781251.157829</v>
      </c>
      <c r="Z500" s="18" t="n">
        <f aca="false">IF($C$500=1,$I$500,$AF$112*$W$500)</f>
        <v>127135685.507791</v>
      </c>
      <c r="AA500" s="18" t="n">
        <f aca="false">IF($D$500=1,$J$500,$AC$112*$W$500)</f>
        <v>60000000</v>
      </c>
      <c r="AB500" s="18" t="n">
        <f aca="false">IF($E$500=1,$K$500,$Z$112*$W$500)</f>
        <v>30000000</v>
      </c>
      <c r="AC500" s="18" t="n">
        <f aca="false">IF($F$500=1,$L$500,$W$112*$W$500)</f>
        <v>15000000</v>
      </c>
      <c r="AD500" s="18" t="n">
        <f aca="false">IF($G$500=1,$M$500,$T$112*$W$500)</f>
        <v>366670278.755887</v>
      </c>
      <c r="AE500" s="18" t="n">
        <f aca="false">($C$8*Assumptions!$B$7/Assumptions!$B$11)</f>
        <v>90000000</v>
      </c>
      <c r="AF500" s="18" t="n">
        <f aca="false">($J$112+$O$112)*$W$500</f>
        <v>20571143.4399533</v>
      </c>
      <c r="AG500" s="18" t="n">
        <f aca="false">Assumptions!$B$20*$W$500</f>
        <v>660006501.760597</v>
      </c>
      <c r="AH500" s="18" t="n">
        <f aca="false">IF($R$500,Assumptions!$B$14*($W$500-Assumptions!$B$13),Assumptions!$B$4)</f>
        <v>180835139.377943</v>
      </c>
      <c r="AI500" s="18" t="n">
        <f aca="false">$Y$500+$Z$500+$AA$500+$AB$500+$AC$500+$AD$500+$AE$500+$AF$500+$AG$500+$AH$500</f>
        <v>2000000000</v>
      </c>
      <c r="AJ500" s="18" t="n">
        <f aca="false">IF(AND(ISNUMBER($V$500),($C$8*Assumptions!$B$7/Assumptions!$B$11)&gt;=Assumptions!$B$67,IF($B$500=1,$Y$500&gt;=INDEX($Y$486:$Y$549,1+$A$500-Assumptions!$B$78),$Y$500&gt;INDEX($Y$486:$Y$549,1+$A$500+Assumptions!$B$78)),IF($C$500=1,$Z$500&gt;=INDEX($Z$486:$Z$549,1+$A$500-Assumptions!$B$79),$Z$500&gt;INDEX($Z$486:$Z$549,1+$A$500+Assumptions!$B$79)),IF($D$500=1,$AA$500&gt;=INDEX($AA$486:$AA$549,1+$A$500-Assumptions!$B$80),$AA$500&gt;INDEX($AA$486:$AA$549,1+$A$500+Assumptions!$B$80)),IF($E$500=1,$AB$500&gt;=INDEX($AB$486:$AB$549,1+$A$500-Assumptions!$B$81),$AB$500&gt;INDEX($AB$486:$AB$549,1+$A$500+Assumptions!$B$81)),IF($F$500=1,$AC$500&gt;=INDEX($AC$486:$AC$549,1+$A$500-Assumptions!$B$82),$AC$500&gt;INDEX($AC$486:$AC$549,1+$A$500+Assumptions!$B$82)),IF($G$500=1,$AD$500&gt;=INDEX($AD$486:$AD$549,1+$A$500-Assumptions!$B$83),$AD$500&gt;INDEX($AD$486:$AD$549,1+$A$500+Assumptions!$B$83))),1,0)</f>
        <v>0</v>
      </c>
      <c r="AK500" s="16"/>
      <c r="AL500" s="16"/>
    </row>
    <row r="501" customFormat="false" ht="23.85" hidden="true" customHeight="false" outlineLevel="0" collapsed="false">
      <c r="A501" s="6" t="n">
        <f aca="false">ROW()-ROW($A$486)+Assumptions!$B$4</f>
        <v>15</v>
      </c>
      <c r="B501" s="18" t="n">
        <f aca="false">MOD(QUOTIENT($A$501,Assumptions!$B$78),2)</f>
        <v>0</v>
      </c>
      <c r="C501" s="18" t="n">
        <f aca="false">MOD(QUOTIENT($A$501,Assumptions!$B$79),2)</f>
        <v>0</v>
      </c>
      <c r="D501" s="18" t="n">
        <f aca="false">MOD(QUOTIENT($A$501,Assumptions!$B$80),2)</f>
        <v>1</v>
      </c>
      <c r="E501" s="18" t="n">
        <f aca="false">MOD(QUOTIENT($A$501,Assumptions!$B$81),2)</f>
        <v>1</v>
      </c>
      <c r="F501" s="18" t="n">
        <f aca="false">MOD(QUOTIENT($A$501,Assumptions!$B$82),2)</f>
        <v>1</v>
      </c>
      <c r="G501" s="18" t="n">
        <f aca="false">MOD(QUOTIENT($A$501,Assumptions!$B$83),2)</f>
        <v>1</v>
      </c>
      <c r="H501" s="18" t="n">
        <f aca="false">IF($B$501=1,MIN(Assumptions!$B$66,MAX(Assumptions!$B$4,Assumptions!$B$26-(Assumptions!$B$4))),Assumptions!$B$4)</f>
        <v>0</v>
      </c>
      <c r="I501" s="18" t="n">
        <f aca="false">IF($C$501=1,MIN(Assumptions!$B$61,MAX(Assumptions!$B$4,Assumptions!$B$26-($H$501))),Assumptions!$B$4)</f>
        <v>0</v>
      </c>
      <c r="J501" s="18" t="n">
        <f aca="false">IF($D$501=1,MIN(Assumptions!$B$56,MAX(Assumptions!$B$4,Assumptions!$B$26-($H$501+$I$501))),Assumptions!$B$4)</f>
        <v>60000000</v>
      </c>
      <c r="K501" s="18" t="n">
        <f aca="false">IF($E$501=1,MIN(Assumptions!$B$51,MAX(Assumptions!$B$4,Assumptions!$B$26-($H$501+$I$501+$J$501))),Assumptions!$B$4)</f>
        <v>30000000</v>
      </c>
      <c r="L501" s="18" t="n">
        <f aca="false">IF($F$501=1,MIN(Assumptions!$B$46,MAX(Assumptions!$B$4,Assumptions!$B$26-($H$501+$I$501+$J$501+$K$501))),Assumptions!$B$4)</f>
        <v>15000000</v>
      </c>
      <c r="M501" s="18" t="n">
        <f aca="false">IF($G$501=1,MIN(Assumptions!$B$41,MAX(Assumptions!$B$4,Assumptions!$B$26-($H$501+$I$501+$J$501+$K$501+$L$501))),Assumptions!$B$4)</f>
        <v>5000000</v>
      </c>
      <c r="N501" s="18" t="n">
        <f aca="false">MAX(Assumptions!$B$4,Assumptions!$B$26-($H$501+$I$501+$J$501+$K$501+$L$501+$M$501))</f>
        <v>1890000000</v>
      </c>
      <c r="O501" s="18" t="n">
        <f aca="false">$J$112+$O$112+Assumptions!$B$20+IF($B$501=0,$AI$112,Assumptions!$B$4)+IF($C$501=0,$AF$112,Assumptions!$B$4)+IF($D$501=0,$AC$112,Assumptions!$B$4)+IF($E$501=0,$Z$112,Assumptions!$B$4)+IF($F$501=0,$W$112,Assumptions!$B$4)+IF($G$501=0,$T$112,Assumptions!$B$4)</f>
        <v>17147484.4666011</v>
      </c>
      <c r="P501" s="18" t="n">
        <f aca="false">IF(($N$501+Assumptions!$B$14*Assumptions!$B$13)&gt;($C$8*Assumptions!$B$7/Assumptions!$B$11),($C$8*Assumptions!$B$7/Assumptions!$B$11)*($O$501+Assumptions!$B$14)/($N$501+Assumptions!$B$14*Assumptions!$B$13-($C$8*Assumptions!$B$7/Assumptions!$B$11)),NA())</f>
        <v>981011.707070233</v>
      </c>
      <c r="Q501" s="18" t="n">
        <f aca="false">IFERROR(($N$501+Assumptions!$B$14*Assumptions!$B$13)/($O$501+Assumptions!$B$14+$P$501),NA())</f>
        <v>91.7420244339212</v>
      </c>
      <c r="R501" s="18" t="n">
        <f aca="false">AND(ISNUMBER($P$501),$P$501&gt;Assumptions!$B$4,$Q$501&gt;Assumptions!$B$13)</f>
        <v>1</v>
      </c>
      <c r="S501" s="18" t="n">
        <f aca="false">IF($N$501&gt;($C$8*Assumptions!$B$7/Assumptions!$B$11),($C$8*Assumptions!$B$7/Assumptions!$B$11)*$O$501/($N$501-($C$8*Assumptions!$B$7/Assumptions!$B$11)),NA())</f>
        <v>857374.223330053</v>
      </c>
      <c r="T501" s="18" t="n">
        <f aca="false">IFERROR($N$501/($O$501+$S$501),NA())</f>
        <v>104.971665290378</v>
      </c>
      <c r="U501" s="18" t="n">
        <f aca="false">AND(ISNUMBER($S$501),$S$501&gt;Assumptions!$B$4,$T$501&lt;=Assumptions!$B$13)</f>
        <v>0</v>
      </c>
      <c r="V501" s="18" t="n">
        <f aca="false">IF($R$501,$P$501,IF($U$501,$S$501,NA()))</f>
        <v>981011.707070233</v>
      </c>
      <c r="W501" s="18" t="n">
        <f aca="false">IF($R$501,$Q$501,IF($U$501,$T$501,NA()))</f>
        <v>91.7420244339212</v>
      </c>
      <c r="X501" s="18" t="n">
        <f aca="false">$R$501</f>
        <v>1</v>
      </c>
      <c r="Y501" s="18" t="n">
        <f aca="false">IF($B$501=1,$H$501,$AI$112*$W$501)</f>
        <v>562683218.744228</v>
      </c>
      <c r="Z501" s="18" t="n">
        <f aca="false">IF($C$501=1,$I$501,$AF$112*$W$501)</f>
        <v>159048685.4546</v>
      </c>
      <c r="AA501" s="18" t="n">
        <f aca="false">IF($D$501=1,$J$501,$AC$112*$W$501)</f>
        <v>60000000</v>
      </c>
      <c r="AB501" s="18" t="n">
        <f aca="false">IF($E$501=1,$K$501,$Z$112*$W$501)</f>
        <v>30000000</v>
      </c>
      <c r="AC501" s="18" t="n">
        <f aca="false">IF($F$501=1,$L$501,$W$112*$W$501)</f>
        <v>15000000</v>
      </c>
      <c r="AD501" s="18" t="n">
        <f aca="false">IF($G$501=1,$M$501,$T$112*$W$501)</f>
        <v>5000000</v>
      </c>
      <c r="AE501" s="18" t="n">
        <f aca="false">($C$8*Assumptions!$B$7/Assumptions!$B$11)</f>
        <v>90000000</v>
      </c>
      <c r="AF501" s="18" t="n">
        <f aca="false">($J$112+$O$112)*$W$501</f>
        <v>25734814.811079</v>
      </c>
      <c r="AG501" s="18" t="n">
        <f aca="false">Assumptions!$B$20*$W$501</f>
        <v>825678219.905291</v>
      </c>
      <c r="AH501" s="18" t="n">
        <f aca="false">IF($R$501,Assumptions!$B$14*($W$501-Assumptions!$B$13),Assumptions!$B$4)</f>
        <v>226855061.084803</v>
      </c>
      <c r="AI501" s="18" t="n">
        <f aca="false">$Y$501+$Z$501+$AA$501+$AB$501+$AC$501+$AD$501+$AE$501+$AF$501+$AG$501+$AH$501</f>
        <v>2000000000</v>
      </c>
      <c r="AJ501" s="18" t="n">
        <f aca="false">IF(AND(ISNUMBER($V$501),($C$8*Assumptions!$B$7/Assumptions!$B$11)&gt;=Assumptions!$B$67,IF($B$501=1,$Y$501&gt;=INDEX($Y$486:$Y$549,1+$A$501-Assumptions!$B$78),$Y$501&gt;INDEX($Y$486:$Y$549,1+$A$501+Assumptions!$B$78)),IF($C$501=1,$Z$501&gt;=INDEX($Z$486:$Z$549,1+$A$501-Assumptions!$B$79),$Z$501&gt;INDEX($Z$486:$Z$549,1+$A$501+Assumptions!$B$79)),IF($D$501=1,$AA$501&gt;=INDEX($AA$486:$AA$549,1+$A$501-Assumptions!$B$80),$AA$501&gt;INDEX($AA$486:$AA$549,1+$A$501+Assumptions!$B$80)),IF($E$501=1,$AB$501&gt;=INDEX($AB$486:$AB$549,1+$A$501-Assumptions!$B$81),$AB$501&gt;INDEX($AB$486:$AB$549,1+$A$501+Assumptions!$B$81)),IF($F$501=1,$AC$501&gt;=INDEX($AC$486:$AC$549,1+$A$501-Assumptions!$B$82),$AC$501&gt;INDEX($AC$486:$AC$549,1+$A$501+Assumptions!$B$82)),IF($G$501=1,$AD$501&gt;=INDEX($AD$486:$AD$549,1+$A$501-Assumptions!$B$83),$AD$501&gt;INDEX($AD$486:$AD$549,1+$A$501+Assumptions!$B$83))),1,0)</f>
        <v>0</v>
      </c>
      <c r="AK501" s="16"/>
      <c r="AL501" s="16"/>
    </row>
    <row r="502" customFormat="false" ht="23.85" hidden="true" customHeight="false" outlineLevel="0" collapsed="false">
      <c r="A502" s="6" t="n">
        <f aca="false">ROW()-ROW($A$486)+Assumptions!$B$4</f>
        <v>16</v>
      </c>
      <c r="B502" s="18" t="n">
        <f aca="false">MOD(QUOTIENT($A$502,Assumptions!$B$78),2)</f>
        <v>0</v>
      </c>
      <c r="C502" s="18" t="n">
        <f aca="false">MOD(QUOTIENT($A$502,Assumptions!$B$79),2)</f>
        <v>1</v>
      </c>
      <c r="D502" s="18" t="n">
        <f aca="false">MOD(QUOTIENT($A$502,Assumptions!$B$80),2)</f>
        <v>0</v>
      </c>
      <c r="E502" s="18" t="n">
        <f aca="false">MOD(QUOTIENT($A$502,Assumptions!$B$81),2)</f>
        <v>0</v>
      </c>
      <c r="F502" s="18" t="n">
        <f aca="false">MOD(QUOTIENT($A$502,Assumptions!$B$82),2)</f>
        <v>0</v>
      </c>
      <c r="G502" s="18" t="n">
        <f aca="false">MOD(QUOTIENT($A$502,Assumptions!$B$83),2)</f>
        <v>0</v>
      </c>
      <c r="H502" s="18" t="n">
        <f aca="false">IF($B$502=1,MIN(Assumptions!$B$66,MAX(Assumptions!$B$4,Assumptions!$B$26-(Assumptions!$B$4))),Assumptions!$B$4)</f>
        <v>0</v>
      </c>
      <c r="I502" s="18" t="n">
        <f aca="false">IF($C$502=1,MIN(Assumptions!$B$61,MAX(Assumptions!$B$4,Assumptions!$B$26-($H$502))),Assumptions!$B$4)</f>
        <v>100000000</v>
      </c>
      <c r="J502" s="18" t="n">
        <f aca="false">IF($D$502=1,MIN(Assumptions!$B$56,MAX(Assumptions!$B$4,Assumptions!$B$26-($H$502+$I$502))),Assumptions!$B$4)</f>
        <v>0</v>
      </c>
      <c r="K502" s="18" t="n">
        <f aca="false">IF($E$502=1,MIN(Assumptions!$B$51,MAX(Assumptions!$B$4,Assumptions!$B$26-($H$502+$I$502+$J$502))),Assumptions!$B$4)</f>
        <v>0</v>
      </c>
      <c r="L502" s="18" t="n">
        <f aca="false">IF($F$502=1,MIN(Assumptions!$B$46,MAX(Assumptions!$B$4,Assumptions!$B$26-($H$502+$I$502+$J$502+$K$502))),Assumptions!$B$4)</f>
        <v>0</v>
      </c>
      <c r="M502" s="18" t="n">
        <f aca="false">IF($G$502=1,MIN(Assumptions!$B$41,MAX(Assumptions!$B$4,Assumptions!$B$26-($H$502+$I$502+$J$502+$K$502+$L$502))),Assumptions!$B$4)</f>
        <v>0</v>
      </c>
      <c r="N502" s="18" t="n">
        <f aca="false">MAX(Assumptions!$B$4,Assumptions!$B$26-($H$502+$I$502+$J$502+$K$502+$L$502+$M$502))</f>
        <v>1900000000</v>
      </c>
      <c r="O502" s="18" t="n">
        <f aca="false">$J$112+$O$112+Assumptions!$B$20+IF($B$502=0,$AI$112,Assumptions!$B$4)+IF($C$502=0,$AF$112,Assumptions!$B$4)+IF($D$502=0,$AC$112,Assumptions!$B$4)+IF($E$502=0,$Z$112,Assumptions!$B$4)+IF($F$502=0,$W$112,Assumptions!$B$4)+IF($G$502=0,$T$112,Assumptions!$B$4)</f>
        <v>30813833.1063222</v>
      </c>
      <c r="P502" s="18" t="n">
        <f aca="false">IF(($N$502+Assumptions!$B$14*Assumptions!$B$13)&gt;($C$8*Assumptions!$B$7/Assumptions!$B$11),($C$8*Assumptions!$B$7/Assumptions!$B$11)*($O$502+Assumptions!$B$14)/($N$502+Assumptions!$B$14*Assumptions!$B$13-($C$8*Assumptions!$B$7/Assumptions!$B$11)),NA())</f>
        <v>1654204.12665876</v>
      </c>
      <c r="Q502" s="18" t="n">
        <f aca="false">IFERROR(($N$502+Assumptions!$B$14*Assumptions!$B$13)/($O$502+Assumptions!$B$14+$P$502),NA())</f>
        <v>54.4068283651222</v>
      </c>
      <c r="R502" s="18" t="n">
        <f aca="false">AND(ISNUMBER($P$502),$P$502&gt;Assumptions!$B$4,$Q$502&gt;Assumptions!$B$13)</f>
        <v>1</v>
      </c>
      <c r="S502" s="18" t="n">
        <f aca="false">IF($N$502&gt;($C$8*Assumptions!$B$7/Assumptions!$B$11),($C$8*Assumptions!$B$7/Assumptions!$B$11)*$O$502/($N$502-($C$8*Assumptions!$B$7/Assumptions!$B$11)),NA())</f>
        <v>1532179.54672321</v>
      </c>
      <c r="T502" s="18" t="n">
        <f aca="false">IFERROR($N$502/($O$502+$S$502),NA())</f>
        <v>58.7398521227349</v>
      </c>
      <c r="U502" s="18" t="n">
        <f aca="false">AND(ISNUMBER($S$502),$S$502&gt;Assumptions!$B$4,$T$502&lt;=Assumptions!$B$13)</f>
        <v>0</v>
      </c>
      <c r="V502" s="18" t="n">
        <f aca="false">IF($R$502,$P$502,IF($U$502,$S$502,NA()))</f>
        <v>1654204.12665876</v>
      </c>
      <c r="W502" s="18" t="n">
        <f aca="false">IF($R$502,$Q$502,IF($U$502,$T$502,NA()))</f>
        <v>54.4068283651222</v>
      </c>
      <c r="X502" s="18" t="n">
        <f aca="false">$R$502</f>
        <v>1</v>
      </c>
      <c r="Y502" s="18" t="n">
        <f aca="false">IF($B$502=1,$H$502,$AI$112*$W$502)</f>
        <v>333694503.637228</v>
      </c>
      <c r="Z502" s="18" t="n">
        <f aca="false">IF($C$502=1,$I$502,$AF$112*$W$502)</f>
        <v>100000000</v>
      </c>
      <c r="AA502" s="18" t="n">
        <f aca="false">IF($D$502=1,$J$502,$AC$112*$W$502)</f>
        <v>130576388.076293</v>
      </c>
      <c r="AB502" s="18" t="n">
        <f aca="false">IF($E$502=1,$K$502,$Z$112*$W$502)</f>
        <v>163220485.095367</v>
      </c>
      <c r="AC502" s="18" t="n">
        <f aca="false">IF($F$502=1,$L$502,$W$112*$W$502)</f>
        <v>272034141.825611</v>
      </c>
      <c r="AD502" s="18" t="n">
        <f aca="false">IF($G$502=1,$M$502,$T$112*$W$502)</f>
        <v>272034141.825611</v>
      </c>
      <c r="AE502" s="18" t="n">
        <f aca="false">($C$8*Assumptions!$B$7/Assumptions!$B$11)</f>
        <v>90000000</v>
      </c>
      <c r="AF502" s="18" t="n">
        <f aca="false">($J$112+$O$112)*$W$502</f>
        <v>15261813.3409849</v>
      </c>
      <c r="AG502" s="18" t="n">
        <f aca="false">Assumptions!$B$20*$W$502</f>
        <v>489661455.2861</v>
      </c>
      <c r="AH502" s="18" t="n">
        <f aca="false">IF($R$502,Assumptions!$B$14*($W$502-Assumptions!$B$13),Assumptions!$B$4)</f>
        <v>133517070.912806</v>
      </c>
      <c r="AI502" s="18" t="n">
        <f aca="false">$Y$502+$Z$502+$AA$502+$AB$502+$AC$502+$AD$502+$AE$502+$AF$502+$AG$502+$AH$502</f>
        <v>2000000000</v>
      </c>
      <c r="AJ502" s="18" t="n">
        <f aca="false">IF(AND(ISNUMBER($V$502),($C$8*Assumptions!$B$7/Assumptions!$B$11)&gt;=Assumptions!$B$67,IF($B$502=1,$Y$502&gt;=INDEX($Y$486:$Y$549,1+$A$502-Assumptions!$B$78),$Y$502&gt;INDEX($Y$486:$Y$549,1+$A$502+Assumptions!$B$78)),IF($C$502=1,$Z$502&gt;=INDEX($Z$486:$Z$549,1+$A$502-Assumptions!$B$79),$Z$502&gt;INDEX($Z$486:$Z$549,1+$A$502+Assumptions!$B$79)),IF($D$502=1,$AA$502&gt;=INDEX($AA$486:$AA$549,1+$A$502-Assumptions!$B$80),$AA$502&gt;INDEX($AA$486:$AA$549,1+$A$502+Assumptions!$B$80)),IF($E$502=1,$AB$502&gt;=INDEX($AB$486:$AB$549,1+$A$502-Assumptions!$B$81),$AB$502&gt;INDEX($AB$486:$AB$549,1+$A$502+Assumptions!$B$81)),IF($F$502=1,$AC$502&gt;=INDEX($AC$486:$AC$549,1+$A$502-Assumptions!$B$82),$AC$502&gt;INDEX($AC$486:$AC$549,1+$A$502+Assumptions!$B$82)),IF($G$502=1,$AD$502&gt;=INDEX($AD$486:$AD$549,1+$A$502-Assumptions!$B$83),$AD$502&gt;INDEX($AD$486:$AD$549,1+$A$502+Assumptions!$B$83))),1,0)</f>
        <v>1</v>
      </c>
      <c r="AK502" s="16"/>
      <c r="AL502" s="16"/>
    </row>
    <row r="503" customFormat="false" ht="23.85" hidden="true" customHeight="false" outlineLevel="0" collapsed="false">
      <c r="A503" s="6" t="n">
        <f aca="false">ROW()-ROW($A$486)+Assumptions!$B$4</f>
        <v>17</v>
      </c>
      <c r="B503" s="18" t="n">
        <f aca="false">MOD(QUOTIENT($A$503,Assumptions!$B$78),2)</f>
        <v>0</v>
      </c>
      <c r="C503" s="18" t="n">
        <f aca="false">MOD(QUOTIENT($A$503,Assumptions!$B$79),2)</f>
        <v>1</v>
      </c>
      <c r="D503" s="18" t="n">
        <f aca="false">MOD(QUOTIENT($A$503,Assumptions!$B$80),2)</f>
        <v>0</v>
      </c>
      <c r="E503" s="18" t="n">
        <f aca="false">MOD(QUOTIENT($A$503,Assumptions!$B$81),2)</f>
        <v>0</v>
      </c>
      <c r="F503" s="18" t="n">
        <f aca="false">MOD(QUOTIENT($A$503,Assumptions!$B$82),2)</f>
        <v>0</v>
      </c>
      <c r="G503" s="18" t="n">
        <f aca="false">MOD(QUOTIENT($A$503,Assumptions!$B$83),2)</f>
        <v>1</v>
      </c>
      <c r="H503" s="18" t="n">
        <f aca="false">IF($B$503=1,MIN(Assumptions!$B$66,MAX(Assumptions!$B$4,Assumptions!$B$26-(Assumptions!$B$4))),Assumptions!$B$4)</f>
        <v>0</v>
      </c>
      <c r="I503" s="18" t="n">
        <f aca="false">IF($C$503=1,MIN(Assumptions!$B$61,MAX(Assumptions!$B$4,Assumptions!$B$26-($H$503))),Assumptions!$B$4)</f>
        <v>100000000</v>
      </c>
      <c r="J503" s="18" t="n">
        <f aca="false">IF($D$503=1,MIN(Assumptions!$B$56,MAX(Assumptions!$B$4,Assumptions!$B$26-($H$503+$I$503))),Assumptions!$B$4)</f>
        <v>0</v>
      </c>
      <c r="K503" s="18" t="n">
        <f aca="false">IF($E$503=1,MIN(Assumptions!$B$51,MAX(Assumptions!$B$4,Assumptions!$B$26-($H$503+$I$503+$J$503))),Assumptions!$B$4)</f>
        <v>0</v>
      </c>
      <c r="L503" s="18" t="n">
        <f aca="false">IF($F$503=1,MIN(Assumptions!$B$46,MAX(Assumptions!$B$4,Assumptions!$B$26-($H$503+$I$503+$J$503+$K$503))),Assumptions!$B$4)</f>
        <v>0</v>
      </c>
      <c r="M503" s="18" t="n">
        <f aca="false">IF($G$503=1,MIN(Assumptions!$B$41,MAX(Assumptions!$B$4,Assumptions!$B$26-($H$503+$I$503+$J$503+$K$503+$L$503))),Assumptions!$B$4)</f>
        <v>5000000</v>
      </c>
      <c r="N503" s="18" t="n">
        <f aca="false">MAX(Assumptions!$B$4,Assumptions!$B$26-($H$503+$I$503+$J$503+$K$503+$L$503+$M$503))</f>
        <v>1895000000</v>
      </c>
      <c r="O503" s="18" t="n">
        <f aca="false">$J$112+$O$112+Assumptions!$B$20+IF($B$503=0,$AI$112,Assumptions!$B$4)+IF($C$503=0,$AF$112,Assumptions!$B$4)+IF($D$503=0,$AC$112,Assumptions!$B$4)+IF($E$503=0,$Z$112,Assumptions!$B$4)+IF($F$503=0,$W$112,Assumptions!$B$4)+IF($G$503=0,$T$112,Assumptions!$B$4)</f>
        <v>25813833.1063222</v>
      </c>
      <c r="P503" s="18" t="n">
        <f aca="false">IF(($N$503+Assumptions!$B$14*Assumptions!$B$13)&gt;($C$8*Assumptions!$B$7/Assumptions!$B$11),($C$8*Assumptions!$B$7/Assumptions!$B$11)*($O$503+Assumptions!$B$14)/($N$503+Assumptions!$B$14*Assumptions!$B$13-($C$8*Assumptions!$B$7/Assumptions!$B$11)),NA())</f>
        <v>1409817.41608244</v>
      </c>
      <c r="Q503" s="18" t="n">
        <f aca="false">IFERROR(($N$503+Assumptions!$B$14*Assumptions!$B$13)/($O$503+Assumptions!$B$14+$P$503),NA())</f>
        <v>63.8380537602449</v>
      </c>
      <c r="R503" s="18" t="n">
        <f aca="false">AND(ISNUMBER($P$503),$P$503&gt;Assumptions!$B$4,$Q$503&gt;Assumptions!$B$13)</f>
        <v>1</v>
      </c>
      <c r="S503" s="18" t="n">
        <f aca="false">IF($N$503&gt;($C$8*Assumptions!$B$7/Assumptions!$B$11),($C$8*Assumptions!$B$7/Assumptions!$B$11)*$O$503/($N$503-($C$8*Assumptions!$B$7/Assumptions!$B$11)),NA())</f>
        <v>1287116.33217119</v>
      </c>
      <c r="T503" s="18" t="n">
        <f aca="false">IFERROR($N$503/($O$503+$S$503),NA())</f>
        <v>69.9237495092476</v>
      </c>
      <c r="U503" s="18" t="n">
        <f aca="false">AND(ISNUMBER($S$503),$S$503&gt;Assumptions!$B$4,$T$503&lt;=Assumptions!$B$13)</f>
        <v>0</v>
      </c>
      <c r="V503" s="18" t="n">
        <f aca="false">IF($R$503,$P$503,IF($U$503,$S$503,NA()))</f>
        <v>1409817.41608244</v>
      </c>
      <c r="W503" s="18" t="n">
        <f aca="false">IF($R$503,$Q$503,IF($U$503,$T$503,NA()))</f>
        <v>63.8380537602449</v>
      </c>
      <c r="X503" s="18" t="n">
        <f aca="false">$R$503</f>
        <v>1</v>
      </c>
      <c r="Y503" s="18" t="n">
        <f aca="false">IF($B$503=1,$H$503,$AI$112*$W$503)</f>
        <v>391539229.59324</v>
      </c>
      <c r="Z503" s="18" t="n">
        <f aca="false">IF($C$503=1,$I$503,$AF$112*$W$503)</f>
        <v>100000000</v>
      </c>
      <c r="AA503" s="18" t="n">
        <f aca="false">IF($D$503=1,$J$503,$AC$112*$W$503)</f>
        <v>153211329.024588</v>
      </c>
      <c r="AB503" s="18" t="n">
        <f aca="false">IF($E$503=1,$K$503,$Z$112*$W$503)</f>
        <v>191514161.280735</v>
      </c>
      <c r="AC503" s="18" t="n">
        <f aca="false">IF($F$503=1,$L$503,$W$112*$W$503)</f>
        <v>319190268.801224</v>
      </c>
      <c r="AD503" s="18" t="n">
        <f aca="false">IF($G$503=1,$M$503,$T$112*$W$503)</f>
        <v>5000000</v>
      </c>
      <c r="AE503" s="18" t="n">
        <f aca="false">($C$8*Assumptions!$B$7/Assumptions!$B$11)</f>
        <v>90000000</v>
      </c>
      <c r="AF503" s="18" t="n">
        <f aca="false">($J$112+$O$112)*$W$503</f>
        <v>17907393.0573977</v>
      </c>
      <c r="AG503" s="18" t="n">
        <f aca="false">Assumptions!$B$20*$W$503</f>
        <v>574542483.842204</v>
      </c>
      <c r="AH503" s="18" t="n">
        <f aca="false">IF($R$503,Assumptions!$B$14*($W$503-Assumptions!$B$13),Assumptions!$B$4)</f>
        <v>157095134.400612</v>
      </c>
      <c r="AI503" s="18" t="n">
        <f aca="false">$Y$503+$Z$503+$AA$503+$AB$503+$AC$503+$AD$503+$AE$503+$AF$503+$AG$503+$AH$503</f>
        <v>2000000000</v>
      </c>
      <c r="AJ503" s="18" t="n">
        <f aca="false">IF(AND(ISNUMBER($V$503),($C$8*Assumptions!$B$7/Assumptions!$B$11)&gt;=Assumptions!$B$67,IF($B$503=1,$Y$503&gt;=INDEX($Y$486:$Y$549,1+$A$503-Assumptions!$B$78),$Y$503&gt;INDEX($Y$486:$Y$549,1+$A$503+Assumptions!$B$78)),IF($C$503=1,$Z$503&gt;=INDEX($Z$486:$Z$549,1+$A$503-Assumptions!$B$79),$Z$503&gt;INDEX($Z$486:$Z$549,1+$A$503+Assumptions!$B$79)),IF($D$503=1,$AA$503&gt;=INDEX($AA$486:$AA$549,1+$A$503-Assumptions!$B$80),$AA$503&gt;INDEX($AA$486:$AA$549,1+$A$503+Assumptions!$B$80)),IF($E$503=1,$AB$503&gt;=INDEX($AB$486:$AB$549,1+$A$503-Assumptions!$B$81),$AB$503&gt;INDEX($AB$486:$AB$549,1+$A$503+Assumptions!$B$81)),IF($F$503=1,$AC$503&gt;=INDEX($AC$486:$AC$549,1+$A$503-Assumptions!$B$82),$AC$503&gt;INDEX($AC$486:$AC$549,1+$A$503+Assumptions!$B$82)),IF($G$503=1,$AD$503&gt;=INDEX($AD$486:$AD$549,1+$A$503-Assumptions!$B$83),$AD$503&gt;INDEX($AD$486:$AD$549,1+$A$503+Assumptions!$B$83))),1,0)</f>
        <v>0</v>
      </c>
      <c r="AK503" s="16"/>
      <c r="AL503" s="16"/>
    </row>
    <row r="504" customFormat="false" ht="23.85" hidden="true" customHeight="false" outlineLevel="0" collapsed="false">
      <c r="A504" s="6" t="n">
        <f aca="false">ROW()-ROW($A$486)+Assumptions!$B$4</f>
        <v>18</v>
      </c>
      <c r="B504" s="18" t="n">
        <f aca="false">MOD(QUOTIENT($A$504,Assumptions!$B$78),2)</f>
        <v>0</v>
      </c>
      <c r="C504" s="18" t="n">
        <f aca="false">MOD(QUOTIENT($A$504,Assumptions!$B$79),2)</f>
        <v>1</v>
      </c>
      <c r="D504" s="18" t="n">
        <f aca="false">MOD(QUOTIENT($A$504,Assumptions!$B$80),2)</f>
        <v>0</v>
      </c>
      <c r="E504" s="18" t="n">
        <f aca="false">MOD(QUOTIENT($A$504,Assumptions!$B$81),2)</f>
        <v>0</v>
      </c>
      <c r="F504" s="18" t="n">
        <f aca="false">MOD(QUOTIENT($A$504,Assumptions!$B$82),2)</f>
        <v>1</v>
      </c>
      <c r="G504" s="18" t="n">
        <f aca="false">MOD(QUOTIENT($A$504,Assumptions!$B$83),2)</f>
        <v>0</v>
      </c>
      <c r="H504" s="18" t="n">
        <f aca="false">IF($B$504=1,MIN(Assumptions!$B$66,MAX(Assumptions!$B$4,Assumptions!$B$26-(Assumptions!$B$4))),Assumptions!$B$4)</f>
        <v>0</v>
      </c>
      <c r="I504" s="18" t="n">
        <f aca="false">IF($C$504=1,MIN(Assumptions!$B$61,MAX(Assumptions!$B$4,Assumptions!$B$26-($H$504))),Assumptions!$B$4)</f>
        <v>100000000</v>
      </c>
      <c r="J504" s="18" t="n">
        <f aca="false">IF($D$504=1,MIN(Assumptions!$B$56,MAX(Assumptions!$B$4,Assumptions!$B$26-($H$504+$I$504))),Assumptions!$B$4)</f>
        <v>0</v>
      </c>
      <c r="K504" s="18" t="n">
        <f aca="false">IF($E$504=1,MIN(Assumptions!$B$51,MAX(Assumptions!$B$4,Assumptions!$B$26-($H$504+$I$504+$J$504))),Assumptions!$B$4)</f>
        <v>0</v>
      </c>
      <c r="L504" s="18" t="n">
        <f aca="false">IF($F$504=1,MIN(Assumptions!$B$46,MAX(Assumptions!$B$4,Assumptions!$B$26-($H$504+$I$504+$J$504+$K$504))),Assumptions!$B$4)</f>
        <v>15000000</v>
      </c>
      <c r="M504" s="18" t="n">
        <f aca="false">IF($G$504=1,MIN(Assumptions!$B$41,MAX(Assumptions!$B$4,Assumptions!$B$26-($H$504+$I$504+$J$504+$K$504+$L$504))),Assumptions!$B$4)</f>
        <v>0</v>
      </c>
      <c r="N504" s="18" t="n">
        <f aca="false">MAX(Assumptions!$B$4,Assumptions!$B$26-($H$504+$I$504+$J$504+$K$504+$L$504+$M$504))</f>
        <v>1885000000</v>
      </c>
      <c r="O504" s="18" t="n">
        <f aca="false">$J$112+$O$112+Assumptions!$B$20+IF($B$504=0,$AI$112,Assumptions!$B$4)+IF($C$504=0,$AF$112,Assumptions!$B$4)+IF($D$504=0,$AC$112,Assumptions!$B$4)+IF($E$504=0,$Z$112,Assumptions!$B$4)+IF($F$504=0,$W$112,Assumptions!$B$4)+IF($G$504=0,$T$112,Assumptions!$B$4)</f>
        <v>25813833.1063222</v>
      </c>
      <c r="P504" s="18" t="n">
        <f aca="false">IF(($N$504+Assumptions!$B$14*Assumptions!$B$13)&gt;($C$8*Assumptions!$B$7/Assumptions!$B$11),($C$8*Assumptions!$B$7/Assumptions!$B$11)*($O$504+Assumptions!$B$14)/($N$504+Assumptions!$B$14*Assumptions!$B$13-($C$8*Assumptions!$B$7/Assumptions!$B$11)),NA())</f>
        <v>1417660.62841113</v>
      </c>
      <c r="Q504" s="18" t="n">
        <f aca="false">IFERROR(($N$504+Assumptions!$B$14*Assumptions!$B$13)/($O$504+Assumptions!$B$14+$P$504),NA())</f>
        <v>63.4848695070762</v>
      </c>
      <c r="R504" s="18" t="n">
        <f aca="false">AND(ISNUMBER($P$504),$P$504&gt;Assumptions!$B$4,$Q$504&gt;Assumptions!$B$13)</f>
        <v>1</v>
      </c>
      <c r="S504" s="18" t="n">
        <f aca="false">IF($N$504&gt;($C$8*Assumptions!$B$7/Assumptions!$B$11),($C$8*Assumptions!$B$7/Assumptions!$B$11)*$O$504/($N$504-($C$8*Assumptions!$B$7/Assumptions!$B$11)),NA())</f>
        <v>1294286.89669582</v>
      </c>
      <c r="T504" s="18" t="n">
        <f aca="false">IFERROR($N$504/($O$504+$S$504),NA())</f>
        <v>69.5363603152906</v>
      </c>
      <c r="U504" s="18" t="n">
        <f aca="false">AND(ISNUMBER($S$504),$S$504&gt;Assumptions!$B$4,$T$504&lt;=Assumptions!$B$13)</f>
        <v>0</v>
      </c>
      <c r="V504" s="18" t="n">
        <f aca="false">IF($R$504,$P$504,IF($U$504,$S$504,NA()))</f>
        <v>1417660.62841113</v>
      </c>
      <c r="W504" s="18" t="n">
        <f aca="false">IF($R$504,$Q$504,IF($U$504,$T$504,NA()))</f>
        <v>63.4848695070762</v>
      </c>
      <c r="X504" s="18" t="n">
        <f aca="false">$R$504</f>
        <v>1</v>
      </c>
      <c r="Y504" s="18" t="n">
        <f aca="false">IF($B$504=1,$H$504,$AI$112*$W$504)</f>
        <v>389373037.451645</v>
      </c>
      <c r="Z504" s="18" t="n">
        <f aca="false">IF($C$504=1,$I$504,$AF$112*$W$504)</f>
        <v>100000000</v>
      </c>
      <c r="AA504" s="18" t="n">
        <f aca="false">IF($D$504=1,$J$504,$AC$112*$W$504)</f>
        <v>152363686.816983</v>
      </c>
      <c r="AB504" s="18" t="n">
        <f aca="false">IF($E$504=1,$K$504,$Z$112*$W$504)</f>
        <v>190454608.521228</v>
      </c>
      <c r="AC504" s="18" t="n">
        <f aca="false">IF($F$504=1,$L$504,$W$112*$W$504)</f>
        <v>15000000</v>
      </c>
      <c r="AD504" s="18" t="n">
        <f aca="false">IF($G$504=1,$M$504,$T$112*$W$504)</f>
        <v>317424347.535381</v>
      </c>
      <c r="AE504" s="18" t="n">
        <f aca="false">($C$8*Assumptions!$B$7/Assumptions!$B$11)</f>
        <v>90000000</v>
      </c>
      <c r="AF504" s="18" t="n">
        <f aca="false">($J$112+$O$112)*$W$504</f>
        <v>17808320.3433872</v>
      </c>
      <c r="AG504" s="18" t="n">
        <f aca="false">Assumptions!$B$20*$W$504</f>
        <v>571363825.563685</v>
      </c>
      <c r="AH504" s="18" t="n">
        <f aca="false">IF($R$504,Assumptions!$B$14*($W$504-Assumptions!$B$13),Assumptions!$B$4)</f>
        <v>156212173.76769</v>
      </c>
      <c r="AI504" s="18" t="n">
        <f aca="false">$Y$504+$Z$504+$AA$504+$AB$504+$AC$504+$AD$504+$AE$504+$AF$504+$AG$504+$AH$504</f>
        <v>2000000000</v>
      </c>
      <c r="AJ504" s="18" t="n">
        <f aca="false">IF(AND(ISNUMBER($V$504),($C$8*Assumptions!$B$7/Assumptions!$B$11)&gt;=Assumptions!$B$67,IF($B$504=1,$Y$504&gt;=INDEX($Y$486:$Y$549,1+$A$504-Assumptions!$B$78),$Y$504&gt;INDEX($Y$486:$Y$549,1+$A$504+Assumptions!$B$78)),IF($C$504=1,$Z$504&gt;=INDEX($Z$486:$Z$549,1+$A$504-Assumptions!$B$79),$Z$504&gt;INDEX($Z$486:$Z$549,1+$A$504+Assumptions!$B$79)),IF($D$504=1,$AA$504&gt;=INDEX($AA$486:$AA$549,1+$A$504-Assumptions!$B$80),$AA$504&gt;INDEX($AA$486:$AA$549,1+$A$504+Assumptions!$B$80)),IF($E$504=1,$AB$504&gt;=INDEX($AB$486:$AB$549,1+$A$504-Assumptions!$B$81),$AB$504&gt;INDEX($AB$486:$AB$549,1+$A$504+Assumptions!$B$81)),IF($F$504=1,$AC$504&gt;=INDEX($AC$486:$AC$549,1+$A$504-Assumptions!$B$82),$AC$504&gt;INDEX($AC$486:$AC$549,1+$A$504+Assumptions!$B$82)),IF($G$504=1,$AD$504&gt;=INDEX($AD$486:$AD$549,1+$A$504-Assumptions!$B$83),$AD$504&gt;INDEX($AD$486:$AD$549,1+$A$504+Assumptions!$B$83))),1,0)</f>
        <v>0</v>
      </c>
      <c r="AK504" s="16"/>
      <c r="AL504" s="16"/>
    </row>
    <row r="505" customFormat="false" ht="23.85" hidden="true" customHeight="false" outlineLevel="0" collapsed="false">
      <c r="A505" s="6" t="n">
        <f aca="false">ROW()-ROW($A$486)+Assumptions!$B$4</f>
        <v>19</v>
      </c>
      <c r="B505" s="18" t="n">
        <f aca="false">MOD(QUOTIENT($A$505,Assumptions!$B$78),2)</f>
        <v>0</v>
      </c>
      <c r="C505" s="18" t="n">
        <f aca="false">MOD(QUOTIENT($A$505,Assumptions!$B$79),2)</f>
        <v>1</v>
      </c>
      <c r="D505" s="18" t="n">
        <f aca="false">MOD(QUOTIENT($A$505,Assumptions!$B$80),2)</f>
        <v>0</v>
      </c>
      <c r="E505" s="18" t="n">
        <f aca="false">MOD(QUOTIENT($A$505,Assumptions!$B$81),2)</f>
        <v>0</v>
      </c>
      <c r="F505" s="18" t="n">
        <f aca="false">MOD(QUOTIENT($A$505,Assumptions!$B$82),2)</f>
        <v>1</v>
      </c>
      <c r="G505" s="18" t="n">
        <f aca="false">MOD(QUOTIENT($A$505,Assumptions!$B$83),2)</f>
        <v>1</v>
      </c>
      <c r="H505" s="18" t="n">
        <f aca="false">IF($B$505=1,MIN(Assumptions!$B$66,MAX(Assumptions!$B$4,Assumptions!$B$26-(Assumptions!$B$4))),Assumptions!$B$4)</f>
        <v>0</v>
      </c>
      <c r="I505" s="18" t="n">
        <f aca="false">IF($C$505=1,MIN(Assumptions!$B$61,MAX(Assumptions!$B$4,Assumptions!$B$26-($H$505))),Assumptions!$B$4)</f>
        <v>100000000</v>
      </c>
      <c r="J505" s="18" t="n">
        <f aca="false">IF($D$505=1,MIN(Assumptions!$B$56,MAX(Assumptions!$B$4,Assumptions!$B$26-($H$505+$I$505))),Assumptions!$B$4)</f>
        <v>0</v>
      </c>
      <c r="K505" s="18" t="n">
        <f aca="false">IF($E$505=1,MIN(Assumptions!$B$51,MAX(Assumptions!$B$4,Assumptions!$B$26-($H$505+$I$505+$J$505))),Assumptions!$B$4)</f>
        <v>0</v>
      </c>
      <c r="L505" s="18" t="n">
        <f aca="false">IF($F$505=1,MIN(Assumptions!$B$46,MAX(Assumptions!$B$4,Assumptions!$B$26-($H$505+$I$505+$J$505+$K$505))),Assumptions!$B$4)</f>
        <v>15000000</v>
      </c>
      <c r="M505" s="18" t="n">
        <f aca="false">IF($G$505=1,MIN(Assumptions!$B$41,MAX(Assumptions!$B$4,Assumptions!$B$26-($H$505+$I$505+$J$505+$K$505+$L$505))),Assumptions!$B$4)</f>
        <v>5000000</v>
      </c>
      <c r="N505" s="18" t="n">
        <f aca="false">MAX(Assumptions!$B$4,Assumptions!$B$26-($H$505+$I$505+$J$505+$K$505+$L$505+$M$505))</f>
        <v>1880000000</v>
      </c>
      <c r="O505" s="18" t="n">
        <f aca="false">$J$112+$O$112+Assumptions!$B$20+IF($B$505=0,$AI$112,Assumptions!$B$4)+IF($C$505=0,$AF$112,Assumptions!$B$4)+IF($D$505=0,$AC$112,Assumptions!$B$4)+IF($E$505=0,$Z$112,Assumptions!$B$4)+IF($F$505=0,$W$112,Assumptions!$B$4)+IF($G$505=0,$T$112,Assumptions!$B$4)</f>
        <v>20813833.1063222</v>
      </c>
      <c r="P505" s="18" t="n">
        <f aca="false">IF(($N$505+Assumptions!$B$14*Assumptions!$B$13)&gt;($C$8*Assumptions!$B$7/Assumptions!$B$11),($C$8*Assumptions!$B$7/Assumptions!$B$11)*($O$505+Assumptions!$B$14)/($N$505+Assumptions!$B$14*Assumptions!$B$13-($C$8*Assumptions!$B$7/Assumptions!$B$11)),NA())</f>
        <v>1170569.02625886</v>
      </c>
      <c r="Q505" s="18" t="n">
        <f aca="false">IFERROR(($N$505+Assumptions!$B$14*Assumptions!$B$13)/($O$505+Assumptions!$B$14+$P$505),NA())</f>
        <v>76.885683783758</v>
      </c>
      <c r="R505" s="18" t="n">
        <f aca="false">AND(ISNUMBER($P$505),$P$505&gt;Assumptions!$B$4,$Q$505&gt;Assumptions!$B$13)</f>
        <v>1</v>
      </c>
      <c r="S505" s="18" t="n">
        <f aca="false">IF($N$505&gt;($C$8*Assumptions!$B$7/Assumptions!$B$11),($C$8*Assumptions!$B$7/Assumptions!$B$11)*$O$505/($N$505-($C$8*Assumptions!$B$7/Assumptions!$B$11)),NA())</f>
        <v>1046505.57517821</v>
      </c>
      <c r="T505" s="18" t="n">
        <f aca="false">IFERROR($N$505/($O$505+$S$505),NA())</f>
        <v>86.0004974026761</v>
      </c>
      <c r="U505" s="18" t="n">
        <f aca="false">AND(ISNUMBER($S$505),$S$505&gt;Assumptions!$B$4,$T$505&lt;=Assumptions!$B$13)</f>
        <v>0</v>
      </c>
      <c r="V505" s="18" t="n">
        <f aca="false">IF($R$505,$P$505,IF($U$505,$S$505,NA()))</f>
        <v>1170569.02625886</v>
      </c>
      <c r="W505" s="18" t="n">
        <f aca="false">IF($R$505,$Q$505,IF($U$505,$T$505,NA()))</f>
        <v>76.885683783758</v>
      </c>
      <c r="X505" s="18" t="n">
        <f aca="false">$R$505</f>
        <v>1</v>
      </c>
      <c r="Y505" s="18" t="n">
        <f aca="false">IF($B$505=1,$H$505,$AI$112*$W$505)</f>
        <v>471564523.387603</v>
      </c>
      <c r="Z505" s="18" t="n">
        <f aca="false">IF($C$505=1,$I$505,$AF$112*$W$505)</f>
        <v>100000000</v>
      </c>
      <c r="AA505" s="18" t="n">
        <f aca="false">IF($D$505=1,$J$505,$AC$112*$W$505)</f>
        <v>184525641.081019</v>
      </c>
      <c r="AB505" s="18" t="n">
        <f aca="false">IF($E$505=1,$K$505,$Z$112*$W$505)</f>
        <v>230657051.351274</v>
      </c>
      <c r="AC505" s="18" t="n">
        <f aca="false">IF($F$505=1,$L$505,$W$112*$W$505)</f>
        <v>15000000</v>
      </c>
      <c r="AD505" s="18" t="n">
        <f aca="false">IF($G$505=1,$M$505,$T$112*$W$505)</f>
        <v>5000000</v>
      </c>
      <c r="AE505" s="18" t="n">
        <f aca="false">($C$8*Assumptions!$B$7/Assumptions!$B$11)</f>
        <v>90000000</v>
      </c>
      <c r="AF505" s="18" t="n">
        <f aca="false">($J$112+$O$112)*$W$505</f>
        <v>21567420.6668869</v>
      </c>
      <c r="AG505" s="18" t="n">
        <f aca="false">Assumptions!$B$20*$W$505</f>
        <v>691971154.053822</v>
      </c>
      <c r="AH505" s="18" t="n">
        <f aca="false">IF($R$505,Assumptions!$B$14*($W$505-Assumptions!$B$13),Assumptions!$B$4)</f>
        <v>189714209.459395</v>
      </c>
      <c r="AI505" s="18" t="n">
        <f aca="false">$Y$505+$Z$505+$AA$505+$AB$505+$AC$505+$AD$505+$AE$505+$AF$505+$AG$505+$AH$505</f>
        <v>2000000000</v>
      </c>
      <c r="AJ505" s="18" t="n">
        <f aca="false">IF(AND(ISNUMBER($V$505),($C$8*Assumptions!$B$7/Assumptions!$B$11)&gt;=Assumptions!$B$67,IF($B$505=1,$Y$505&gt;=INDEX($Y$486:$Y$549,1+$A$505-Assumptions!$B$78),$Y$505&gt;INDEX($Y$486:$Y$549,1+$A$505+Assumptions!$B$78)),IF($C$505=1,$Z$505&gt;=INDEX($Z$486:$Z$549,1+$A$505-Assumptions!$B$79),$Z$505&gt;INDEX($Z$486:$Z$549,1+$A$505+Assumptions!$B$79)),IF($D$505=1,$AA$505&gt;=INDEX($AA$486:$AA$549,1+$A$505-Assumptions!$B$80),$AA$505&gt;INDEX($AA$486:$AA$549,1+$A$505+Assumptions!$B$80)),IF($E$505=1,$AB$505&gt;=INDEX($AB$486:$AB$549,1+$A$505-Assumptions!$B$81),$AB$505&gt;INDEX($AB$486:$AB$549,1+$A$505+Assumptions!$B$81)),IF($F$505=1,$AC$505&gt;=INDEX($AC$486:$AC$549,1+$A$505-Assumptions!$B$82),$AC$505&gt;INDEX($AC$486:$AC$549,1+$A$505+Assumptions!$B$82)),IF($G$505=1,$AD$505&gt;=INDEX($AD$486:$AD$549,1+$A$505-Assumptions!$B$83),$AD$505&gt;INDEX($AD$486:$AD$549,1+$A$505+Assumptions!$B$83))),1,0)</f>
        <v>0</v>
      </c>
      <c r="AK505" s="16"/>
      <c r="AL505" s="16"/>
    </row>
    <row r="506" customFormat="false" ht="23.85" hidden="true" customHeight="false" outlineLevel="0" collapsed="false">
      <c r="A506" s="6" t="n">
        <f aca="false">ROW()-ROW($A$486)+Assumptions!$B$4</f>
        <v>20</v>
      </c>
      <c r="B506" s="18" t="n">
        <f aca="false">MOD(QUOTIENT($A$506,Assumptions!$B$78),2)</f>
        <v>0</v>
      </c>
      <c r="C506" s="18" t="n">
        <f aca="false">MOD(QUOTIENT($A$506,Assumptions!$B$79),2)</f>
        <v>1</v>
      </c>
      <c r="D506" s="18" t="n">
        <f aca="false">MOD(QUOTIENT($A$506,Assumptions!$B$80),2)</f>
        <v>0</v>
      </c>
      <c r="E506" s="18" t="n">
        <f aca="false">MOD(QUOTIENT($A$506,Assumptions!$B$81),2)</f>
        <v>1</v>
      </c>
      <c r="F506" s="18" t="n">
        <f aca="false">MOD(QUOTIENT($A$506,Assumptions!$B$82),2)</f>
        <v>0</v>
      </c>
      <c r="G506" s="18" t="n">
        <f aca="false">MOD(QUOTIENT($A$506,Assumptions!$B$83),2)</f>
        <v>0</v>
      </c>
      <c r="H506" s="18" t="n">
        <f aca="false">IF($B$506=1,MIN(Assumptions!$B$66,MAX(Assumptions!$B$4,Assumptions!$B$26-(Assumptions!$B$4))),Assumptions!$B$4)</f>
        <v>0</v>
      </c>
      <c r="I506" s="18" t="n">
        <f aca="false">IF($C$506=1,MIN(Assumptions!$B$61,MAX(Assumptions!$B$4,Assumptions!$B$26-($H$506))),Assumptions!$B$4)</f>
        <v>100000000</v>
      </c>
      <c r="J506" s="18" t="n">
        <f aca="false">IF($D$506=1,MIN(Assumptions!$B$56,MAX(Assumptions!$B$4,Assumptions!$B$26-($H$506+$I$506))),Assumptions!$B$4)</f>
        <v>0</v>
      </c>
      <c r="K506" s="18" t="n">
        <f aca="false">IF($E$506=1,MIN(Assumptions!$B$51,MAX(Assumptions!$B$4,Assumptions!$B$26-($H$506+$I$506+$J$506))),Assumptions!$B$4)</f>
        <v>30000000</v>
      </c>
      <c r="L506" s="18" t="n">
        <f aca="false">IF($F$506=1,MIN(Assumptions!$B$46,MAX(Assumptions!$B$4,Assumptions!$B$26-($H$506+$I$506+$J$506+$K$506))),Assumptions!$B$4)</f>
        <v>0</v>
      </c>
      <c r="M506" s="18" t="n">
        <f aca="false">IF($G$506=1,MIN(Assumptions!$B$41,MAX(Assumptions!$B$4,Assumptions!$B$26-($H$506+$I$506+$J$506+$K$506+$L$506))),Assumptions!$B$4)</f>
        <v>0</v>
      </c>
      <c r="N506" s="18" t="n">
        <f aca="false">MAX(Assumptions!$B$4,Assumptions!$B$26-($H$506+$I$506+$J$506+$K$506+$L$506+$M$506))</f>
        <v>1870000000</v>
      </c>
      <c r="O506" s="18" t="n">
        <f aca="false">$J$112+$O$112+Assumptions!$B$20+IF($B$506=0,$AI$112,Assumptions!$B$4)+IF($C$506=0,$AF$112,Assumptions!$B$4)+IF($D$506=0,$AC$112,Assumptions!$B$4)+IF($E$506=0,$Z$112,Assumptions!$B$4)+IF($F$506=0,$W$112,Assumptions!$B$4)+IF($G$506=0,$T$112,Assumptions!$B$4)</f>
        <v>27813833.1063222</v>
      </c>
      <c r="P506" s="18" t="n">
        <f aca="false">IF(($N$506+Assumptions!$B$14*Assumptions!$B$13)&gt;($C$8*Assumptions!$B$7/Assumptions!$B$11),($C$8*Assumptions!$B$7/Assumptions!$B$11)*($O$506+Assumptions!$B$14)/($N$506+Assumptions!$B$14*Assumptions!$B$13-($C$8*Assumptions!$B$7/Assumptions!$B$11)),NA())</f>
        <v>1530572.21855203</v>
      </c>
      <c r="Q506" s="18" t="n">
        <f aca="false">IFERROR(($N$506+Assumptions!$B$14*Assumptions!$B$13)/($O$506+Assumptions!$B$14+$P$506),NA())</f>
        <v>58.8015376923165</v>
      </c>
      <c r="R506" s="18" t="n">
        <f aca="false">AND(ISNUMBER($P$506),$P$506&gt;Assumptions!$B$4,$Q$506&gt;Assumptions!$B$13)</f>
        <v>1</v>
      </c>
      <c r="S506" s="18" t="n">
        <f aca="false">IF($N$506&gt;($C$8*Assumptions!$B$7/Assumptions!$B$11),($C$8*Assumptions!$B$7/Assumptions!$B$11)*$O$506/($N$506-($C$8*Assumptions!$B$7/Assumptions!$B$11)),NA())</f>
        <v>1406317.40425225</v>
      </c>
      <c r="T506" s="18" t="n">
        <f aca="false">IFERROR($N$506/($O$506+$S$506),NA())</f>
        <v>63.9969325046175</v>
      </c>
      <c r="U506" s="18" t="n">
        <f aca="false">AND(ISNUMBER($S$506),$S$506&gt;Assumptions!$B$4,$T$506&lt;=Assumptions!$B$13)</f>
        <v>0</v>
      </c>
      <c r="V506" s="18" t="n">
        <f aca="false">IF($R$506,$P$506,IF($U$506,$S$506,NA()))</f>
        <v>1530572.21855203</v>
      </c>
      <c r="W506" s="18" t="n">
        <f aca="false">IF($R$506,$Q$506,IF($U$506,$T$506,NA()))</f>
        <v>58.8015376923165</v>
      </c>
      <c r="X506" s="18" t="n">
        <f aca="false">$R$506</f>
        <v>1</v>
      </c>
      <c r="Y506" s="18" t="n">
        <f aca="false">IF($B$506=1,$H$506,$AI$112*$W$506)</f>
        <v>360648663.466697</v>
      </c>
      <c r="Z506" s="18" t="n">
        <f aca="false">IF($C$506=1,$I$506,$AF$112*$W$506)</f>
        <v>100000000</v>
      </c>
      <c r="AA506" s="18" t="n">
        <f aca="false">IF($D$506=1,$J$506,$AC$112*$W$506)</f>
        <v>141123690.46156</v>
      </c>
      <c r="AB506" s="18" t="n">
        <f aca="false">IF($E$506=1,$K$506,$Z$112*$W$506)</f>
        <v>30000000</v>
      </c>
      <c r="AC506" s="18" t="n">
        <f aca="false">IF($F$506=1,$L$506,$W$112*$W$506)</f>
        <v>294007688.461583</v>
      </c>
      <c r="AD506" s="18" t="n">
        <f aca="false">IF($G$506=1,$M$506,$T$112*$W$506)</f>
        <v>294007688.461583</v>
      </c>
      <c r="AE506" s="18" t="n">
        <f aca="false">($C$8*Assumptions!$B$7/Assumptions!$B$11)</f>
        <v>90000000</v>
      </c>
      <c r="AF506" s="18" t="n">
        <f aca="false">($J$112+$O$112)*$W$506</f>
        <v>16494585.6869377</v>
      </c>
      <c r="AG506" s="18" t="n">
        <f aca="false">Assumptions!$B$20*$W$506</f>
        <v>529213839.230849</v>
      </c>
      <c r="AH506" s="18" t="n">
        <f aca="false">IF($R$506,Assumptions!$B$14*($W$506-Assumptions!$B$13),Assumptions!$B$4)</f>
        <v>144503844.230791</v>
      </c>
      <c r="AI506" s="18" t="n">
        <f aca="false">$Y$506+$Z$506+$AA$506+$AB$506+$AC$506+$AD$506+$AE$506+$AF$506+$AG$506+$AH$506</f>
        <v>2000000000</v>
      </c>
      <c r="AJ506" s="18" t="n">
        <f aca="false">IF(AND(ISNUMBER($V$506),($C$8*Assumptions!$B$7/Assumptions!$B$11)&gt;=Assumptions!$B$67,IF($B$506=1,$Y$506&gt;=INDEX($Y$486:$Y$549,1+$A$506-Assumptions!$B$78),$Y$506&gt;INDEX($Y$486:$Y$549,1+$A$506+Assumptions!$B$78)),IF($C$506=1,$Z$506&gt;=INDEX($Z$486:$Z$549,1+$A$506-Assumptions!$B$79),$Z$506&gt;INDEX($Z$486:$Z$549,1+$A$506+Assumptions!$B$79)),IF($D$506=1,$AA$506&gt;=INDEX($AA$486:$AA$549,1+$A$506-Assumptions!$B$80),$AA$506&gt;INDEX($AA$486:$AA$549,1+$A$506+Assumptions!$B$80)),IF($E$506=1,$AB$506&gt;=INDEX($AB$486:$AB$549,1+$A$506-Assumptions!$B$81),$AB$506&gt;INDEX($AB$486:$AB$549,1+$A$506+Assumptions!$B$81)),IF($F$506=1,$AC$506&gt;=INDEX($AC$486:$AC$549,1+$A$506-Assumptions!$B$82),$AC$506&gt;INDEX($AC$486:$AC$549,1+$A$506+Assumptions!$B$82)),IF($G$506=1,$AD$506&gt;=INDEX($AD$486:$AD$549,1+$A$506-Assumptions!$B$83),$AD$506&gt;INDEX($AD$486:$AD$549,1+$A$506+Assumptions!$B$83))),1,0)</f>
        <v>0</v>
      </c>
      <c r="AK506" s="16"/>
      <c r="AL506" s="16"/>
    </row>
    <row r="507" customFormat="false" ht="23.85" hidden="true" customHeight="false" outlineLevel="0" collapsed="false">
      <c r="A507" s="6" t="n">
        <f aca="false">ROW()-ROW($A$486)+Assumptions!$B$4</f>
        <v>21</v>
      </c>
      <c r="B507" s="18" t="n">
        <f aca="false">MOD(QUOTIENT($A$507,Assumptions!$B$78),2)</f>
        <v>0</v>
      </c>
      <c r="C507" s="18" t="n">
        <f aca="false">MOD(QUOTIENT($A$507,Assumptions!$B$79),2)</f>
        <v>1</v>
      </c>
      <c r="D507" s="18" t="n">
        <f aca="false">MOD(QUOTIENT($A$507,Assumptions!$B$80),2)</f>
        <v>0</v>
      </c>
      <c r="E507" s="18" t="n">
        <f aca="false">MOD(QUOTIENT($A$507,Assumptions!$B$81),2)</f>
        <v>1</v>
      </c>
      <c r="F507" s="18" t="n">
        <f aca="false">MOD(QUOTIENT($A$507,Assumptions!$B$82),2)</f>
        <v>0</v>
      </c>
      <c r="G507" s="18" t="n">
        <f aca="false">MOD(QUOTIENT($A$507,Assumptions!$B$83),2)</f>
        <v>1</v>
      </c>
      <c r="H507" s="18" t="n">
        <f aca="false">IF($B$507=1,MIN(Assumptions!$B$66,MAX(Assumptions!$B$4,Assumptions!$B$26-(Assumptions!$B$4))),Assumptions!$B$4)</f>
        <v>0</v>
      </c>
      <c r="I507" s="18" t="n">
        <f aca="false">IF($C$507=1,MIN(Assumptions!$B$61,MAX(Assumptions!$B$4,Assumptions!$B$26-($H$507))),Assumptions!$B$4)</f>
        <v>100000000</v>
      </c>
      <c r="J507" s="18" t="n">
        <f aca="false">IF($D$507=1,MIN(Assumptions!$B$56,MAX(Assumptions!$B$4,Assumptions!$B$26-($H$507+$I$507))),Assumptions!$B$4)</f>
        <v>0</v>
      </c>
      <c r="K507" s="18" t="n">
        <f aca="false">IF($E$507=1,MIN(Assumptions!$B$51,MAX(Assumptions!$B$4,Assumptions!$B$26-($H$507+$I$507+$J$507))),Assumptions!$B$4)</f>
        <v>30000000</v>
      </c>
      <c r="L507" s="18" t="n">
        <f aca="false">IF($F$507=1,MIN(Assumptions!$B$46,MAX(Assumptions!$B$4,Assumptions!$B$26-($H$507+$I$507+$J$507+$K$507))),Assumptions!$B$4)</f>
        <v>0</v>
      </c>
      <c r="M507" s="18" t="n">
        <f aca="false">IF($G$507=1,MIN(Assumptions!$B$41,MAX(Assumptions!$B$4,Assumptions!$B$26-($H$507+$I$507+$J$507+$K$507+$L$507))),Assumptions!$B$4)</f>
        <v>5000000</v>
      </c>
      <c r="N507" s="18" t="n">
        <f aca="false">MAX(Assumptions!$B$4,Assumptions!$B$26-($H$507+$I$507+$J$507+$K$507+$L$507+$M$507))</f>
        <v>1865000000</v>
      </c>
      <c r="O507" s="18" t="n">
        <f aca="false">$J$112+$O$112+Assumptions!$B$20+IF($B$507=0,$AI$112,Assumptions!$B$4)+IF($C$507=0,$AF$112,Assumptions!$B$4)+IF($D$507=0,$AC$112,Assumptions!$B$4)+IF($E$507=0,$Z$112,Assumptions!$B$4)+IF($F$507=0,$W$112,Assumptions!$B$4)+IF($G$507=0,$T$112,Assumptions!$B$4)</f>
        <v>22813833.1063222</v>
      </c>
      <c r="P507" s="18" t="n">
        <f aca="false">IF(($N$507+Assumptions!$B$14*Assumptions!$B$13)&gt;($C$8*Assumptions!$B$7/Assumptions!$B$11),($C$8*Assumptions!$B$7/Assumptions!$B$11)*($O$507+Assumptions!$B$14)/($N$507+Assumptions!$B$14*Assumptions!$B$13-($C$8*Assumptions!$B$7/Assumptions!$B$11)),NA())</f>
        <v>1281713.06867454</v>
      </c>
      <c r="Q507" s="18" t="n">
        <f aca="false">IFERROR(($N$507+Assumptions!$B$14*Assumptions!$B$13)/($O$507+Assumptions!$B$14+$P$507),NA())</f>
        <v>70.218524098433</v>
      </c>
      <c r="R507" s="18" t="n">
        <f aca="false">AND(ISNUMBER($P$507),$P$507&gt;Assumptions!$B$4,$Q$507&gt;Assumptions!$B$13)</f>
        <v>1</v>
      </c>
      <c r="S507" s="18" t="n">
        <f aca="false">IF($N$507&gt;($C$8*Assumptions!$B$7/Assumptions!$B$11),($C$8*Assumptions!$B$7/Assumptions!$B$11)*$O$507/($N$507-($C$8*Assumptions!$B$7/Assumptions!$B$11)),NA())</f>
        <v>1156757.73496845</v>
      </c>
      <c r="T507" s="18" t="n">
        <f aca="false">IFERROR($N$507/($O$507+$S$507),NA())</f>
        <v>77.8036725230583</v>
      </c>
      <c r="U507" s="18" t="n">
        <f aca="false">AND(ISNUMBER($S$507),$S$507&gt;Assumptions!$B$4,$T$507&lt;=Assumptions!$B$13)</f>
        <v>0</v>
      </c>
      <c r="V507" s="18" t="n">
        <f aca="false">IF($R$507,$P$507,IF($U$507,$S$507,NA()))</f>
        <v>1281713.06867454</v>
      </c>
      <c r="W507" s="18" t="n">
        <f aca="false">IF($R$507,$Q$507,IF($U$507,$T$507,NA()))</f>
        <v>70.218524098433</v>
      </c>
      <c r="X507" s="18" t="n">
        <f aca="false">$R$507</f>
        <v>1</v>
      </c>
      <c r="Y507" s="18" t="n">
        <f aca="false">IF($B$507=1,$H$507,$AI$112*$W$507)</f>
        <v>430672697.697377</v>
      </c>
      <c r="Z507" s="18" t="n">
        <f aca="false">IF($C$507=1,$I$507,$AF$112*$W$507)</f>
        <v>100000000</v>
      </c>
      <c r="AA507" s="18" t="n">
        <f aca="false">IF($D$507=1,$J$507,$AC$112*$W$507)</f>
        <v>168524457.836239</v>
      </c>
      <c r="AB507" s="18" t="n">
        <f aca="false">IF($E$507=1,$K$507,$Z$112*$W$507)</f>
        <v>30000000</v>
      </c>
      <c r="AC507" s="18" t="n">
        <f aca="false">IF($F$507=1,$L$507,$W$112*$W$507)</f>
        <v>351092620.492165</v>
      </c>
      <c r="AD507" s="18" t="n">
        <f aca="false">IF($G$507=1,$M$507,$T$112*$W$507)</f>
        <v>5000000</v>
      </c>
      <c r="AE507" s="18" t="n">
        <f aca="false">($C$8*Assumptions!$B$7/Assumptions!$B$11)</f>
        <v>90000000</v>
      </c>
      <c r="AF507" s="18" t="n">
        <f aca="false">($J$112+$O$112)*$W$507</f>
        <v>19697196.8422392</v>
      </c>
      <c r="AG507" s="18" t="n">
        <f aca="false">Assumptions!$B$20*$W$507</f>
        <v>631966716.885897</v>
      </c>
      <c r="AH507" s="18" t="n">
        <f aca="false">IF($R$507,Assumptions!$B$14*($W$507-Assumptions!$B$13),Assumptions!$B$4)</f>
        <v>173046310.246083</v>
      </c>
      <c r="AI507" s="18" t="n">
        <f aca="false">$Y$507+$Z$507+$AA$507+$AB$507+$AC$507+$AD$507+$AE$507+$AF$507+$AG$507+$AH$507</f>
        <v>2000000000</v>
      </c>
      <c r="AJ507" s="18" t="n">
        <f aca="false">IF(AND(ISNUMBER($V$507),($C$8*Assumptions!$B$7/Assumptions!$B$11)&gt;=Assumptions!$B$67,IF($B$507=1,$Y$507&gt;=INDEX($Y$486:$Y$549,1+$A$507-Assumptions!$B$78),$Y$507&gt;INDEX($Y$486:$Y$549,1+$A$507+Assumptions!$B$78)),IF($C$507=1,$Z$507&gt;=INDEX($Z$486:$Z$549,1+$A$507-Assumptions!$B$79),$Z$507&gt;INDEX($Z$486:$Z$549,1+$A$507+Assumptions!$B$79)),IF($D$507=1,$AA$507&gt;=INDEX($AA$486:$AA$549,1+$A$507-Assumptions!$B$80),$AA$507&gt;INDEX($AA$486:$AA$549,1+$A$507+Assumptions!$B$80)),IF($E$507=1,$AB$507&gt;=INDEX($AB$486:$AB$549,1+$A$507-Assumptions!$B$81),$AB$507&gt;INDEX($AB$486:$AB$549,1+$A$507+Assumptions!$B$81)),IF($F$507=1,$AC$507&gt;=INDEX($AC$486:$AC$549,1+$A$507-Assumptions!$B$82),$AC$507&gt;INDEX($AC$486:$AC$549,1+$A$507+Assumptions!$B$82)),IF($G$507=1,$AD$507&gt;=INDEX($AD$486:$AD$549,1+$A$507-Assumptions!$B$83),$AD$507&gt;INDEX($AD$486:$AD$549,1+$A$507+Assumptions!$B$83))),1,0)</f>
        <v>0</v>
      </c>
      <c r="AK507" s="16"/>
      <c r="AL507" s="16"/>
    </row>
    <row r="508" customFormat="false" ht="23.85" hidden="true" customHeight="false" outlineLevel="0" collapsed="false">
      <c r="A508" s="6" t="n">
        <f aca="false">ROW()-ROW($A$486)+Assumptions!$B$4</f>
        <v>22</v>
      </c>
      <c r="B508" s="18" t="n">
        <f aca="false">MOD(QUOTIENT($A$508,Assumptions!$B$78),2)</f>
        <v>0</v>
      </c>
      <c r="C508" s="18" t="n">
        <f aca="false">MOD(QUOTIENT($A$508,Assumptions!$B$79),2)</f>
        <v>1</v>
      </c>
      <c r="D508" s="18" t="n">
        <f aca="false">MOD(QUOTIENT($A$508,Assumptions!$B$80),2)</f>
        <v>0</v>
      </c>
      <c r="E508" s="18" t="n">
        <f aca="false">MOD(QUOTIENT($A$508,Assumptions!$B$81),2)</f>
        <v>1</v>
      </c>
      <c r="F508" s="18" t="n">
        <f aca="false">MOD(QUOTIENT($A$508,Assumptions!$B$82),2)</f>
        <v>1</v>
      </c>
      <c r="G508" s="18" t="n">
        <f aca="false">MOD(QUOTIENT($A$508,Assumptions!$B$83),2)</f>
        <v>0</v>
      </c>
      <c r="H508" s="18" t="n">
        <f aca="false">IF($B$508=1,MIN(Assumptions!$B$66,MAX(Assumptions!$B$4,Assumptions!$B$26-(Assumptions!$B$4))),Assumptions!$B$4)</f>
        <v>0</v>
      </c>
      <c r="I508" s="18" t="n">
        <f aca="false">IF($C$508=1,MIN(Assumptions!$B$61,MAX(Assumptions!$B$4,Assumptions!$B$26-($H$508))),Assumptions!$B$4)</f>
        <v>100000000</v>
      </c>
      <c r="J508" s="18" t="n">
        <f aca="false">IF($D$508=1,MIN(Assumptions!$B$56,MAX(Assumptions!$B$4,Assumptions!$B$26-($H$508+$I$508))),Assumptions!$B$4)</f>
        <v>0</v>
      </c>
      <c r="K508" s="18" t="n">
        <f aca="false">IF($E$508=1,MIN(Assumptions!$B$51,MAX(Assumptions!$B$4,Assumptions!$B$26-($H$508+$I$508+$J$508))),Assumptions!$B$4)</f>
        <v>30000000</v>
      </c>
      <c r="L508" s="18" t="n">
        <f aca="false">IF($F$508=1,MIN(Assumptions!$B$46,MAX(Assumptions!$B$4,Assumptions!$B$26-($H$508+$I$508+$J$508+$K$508))),Assumptions!$B$4)</f>
        <v>15000000</v>
      </c>
      <c r="M508" s="18" t="n">
        <f aca="false">IF($G$508=1,MIN(Assumptions!$B$41,MAX(Assumptions!$B$4,Assumptions!$B$26-($H$508+$I$508+$J$508+$K$508+$L$508))),Assumptions!$B$4)</f>
        <v>0</v>
      </c>
      <c r="N508" s="18" t="n">
        <f aca="false">MAX(Assumptions!$B$4,Assumptions!$B$26-($H$508+$I$508+$J$508+$K$508+$L$508+$M$508))</f>
        <v>1855000000</v>
      </c>
      <c r="O508" s="18" t="n">
        <f aca="false">$J$112+$O$112+Assumptions!$B$20+IF($B$508=0,$AI$112,Assumptions!$B$4)+IF($C$508=0,$AF$112,Assumptions!$B$4)+IF($D$508=0,$AC$112,Assumptions!$B$4)+IF($E$508=0,$Z$112,Assumptions!$B$4)+IF($F$508=0,$W$112,Assumptions!$B$4)+IF($G$508=0,$T$112,Assumptions!$B$4)</f>
        <v>22813833.1063222</v>
      </c>
      <c r="P508" s="18" t="n">
        <f aca="false">IF(($N$508+Assumptions!$B$14*Assumptions!$B$13)&gt;($C$8*Assumptions!$B$7/Assumptions!$B$11),($C$8*Assumptions!$B$7/Assumptions!$B$11)*($O$508+Assumptions!$B$14)/($N$508+Assumptions!$B$14*Assumptions!$B$13-($C$8*Assumptions!$B$7/Assumptions!$B$11)),NA())</f>
        <v>1288964.62776181</v>
      </c>
      <c r="Q508" s="18" t="n">
        <f aca="false">IFERROR(($N$508+Assumptions!$B$14*Assumptions!$B$13)/($O$508+Assumptions!$B$14+$P$508),NA())</f>
        <v>69.8234831752351</v>
      </c>
      <c r="R508" s="18" t="n">
        <f aca="false">AND(ISNUMBER($P$508),$P$508&gt;Assumptions!$B$4,$Q$508&gt;Assumptions!$B$13)</f>
        <v>1</v>
      </c>
      <c r="S508" s="18" t="n">
        <f aca="false">IF($N$508&gt;($C$8*Assumptions!$B$7/Assumptions!$B$11),($C$8*Assumptions!$B$7/Assumptions!$B$11)*$O$508/($N$508-($C$8*Assumptions!$B$7/Assumptions!$B$11)),NA())</f>
        <v>1163311.60315524</v>
      </c>
      <c r="T508" s="18" t="n">
        <f aca="false">IFERROR($N$508/($O$508+$S$508),NA())</f>
        <v>77.3653419736326</v>
      </c>
      <c r="U508" s="18" t="n">
        <f aca="false">AND(ISNUMBER($S$508),$S$508&gt;Assumptions!$B$4,$T$508&lt;=Assumptions!$B$13)</f>
        <v>0</v>
      </c>
      <c r="V508" s="18" t="n">
        <f aca="false">IF($R$508,$P$508,IF($U$508,$S$508,NA()))</f>
        <v>1288964.62776181</v>
      </c>
      <c r="W508" s="18" t="n">
        <f aca="false">IF($R$508,$Q$508,IF($U$508,$T$508,NA()))</f>
        <v>69.8234831752351</v>
      </c>
      <c r="X508" s="18" t="n">
        <f aca="false">$R$508</f>
        <v>1</v>
      </c>
      <c r="Y508" s="18" t="n">
        <f aca="false">IF($B$508=1,$H$508,$AI$112*$W$508)</f>
        <v>428249785.19275</v>
      </c>
      <c r="Z508" s="18" t="n">
        <f aca="false">IF($C$508=1,$I$508,$AF$112*$W$508)</f>
        <v>100000000</v>
      </c>
      <c r="AA508" s="18" t="n">
        <f aca="false">IF($D$508=1,$J$508,$AC$112*$W$508)</f>
        <v>167576359.620564</v>
      </c>
      <c r="AB508" s="18" t="n">
        <f aca="false">IF($E$508=1,$K$508,$Z$112*$W$508)</f>
        <v>30000000</v>
      </c>
      <c r="AC508" s="18" t="n">
        <f aca="false">IF($F$508=1,$L$508,$W$112*$W$508)</f>
        <v>15000000</v>
      </c>
      <c r="AD508" s="18" t="n">
        <f aca="false">IF($G$508=1,$M$508,$T$112*$W$508)</f>
        <v>349117415.876175</v>
      </c>
      <c r="AE508" s="18" t="n">
        <f aca="false">($C$8*Assumptions!$B$7/Assumptions!$B$11)</f>
        <v>90000000</v>
      </c>
      <c r="AF508" s="18" t="n">
        <f aca="false">($J$112+$O$112)*$W$508</f>
        <v>19586382.7953068</v>
      </c>
      <c r="AG508" s="18" t="n">
        <f aca="false">Assumptions!$B$20*$W$508</f>
        <v>628411348.577116</v>
      </c>
      <c r="AH508" s="18" t="n">
        <f aca="false">IF($R$508,Assumptions!$B$14*($W$508-Assumptions!$B$13),Assumptions!$B$4)</f>
        <v>172058707.938088</v>
      </c>
      <c r="AI508" s="18" t="n">
        <f aca="false">$Y$508+$Z$508+$AA$508+$AB$508+$AC$508+$AD$508+$AE$508+$AF$508+$AG$508+$AH$508</f>
        <v>2000000000</v>
      </c>
      <c r="AJ508" s="18" t="n">
        <f aca="false">IF(AND(ISNUMBER($V$508),($C$8*Assumptions!$B$7/Assumptions!$B$11)&gt;=Assumptions!$B$67,IF($B$508=1,$Y$508&gt;=INDEX($Y$486:$Y$549,1+$A$508-Assumptions!$B$78),$Y$508&gt;INDEX($Y$486:$Y$549,1+$A$508+Assumptions!$B$78)),IF($C$508=1,$Z$508&gt;=INDEX($Z$486:$Z$549,1+$A$508-Assumptions!$B$79),$Z$508&gt;INDEX($Z$486:$Z$549,1+$A$508+Assumptions!$B$79)),IF($D$508=1,$AA$508&gt;=INDEX($AA$486:$AA$549,1+$A$508-Assumptions!$B$80),$AA$508&gt;INDEX($AA$486:$AA$549,1+$A$508+Assumptions!$B$80)),IF($E$508=1,$AB$508&gt;=INDEX($AB$486:$AB$549,1+$A$508-Assumptions!$B$81),$AB$508&gt;INDEX($AB$486:$AB$549,1+$A$508+Assumptions!$B$81)),IF($F$508=1,$AC$508&gt;=INDEX($AC$486:$AC$549,1+$A$508-Assumptions!$B$82),$AC$508&gt;INDEX($AC$486:$AC$549,1+$A$508+Assumptions!$B$82)),IF($G$508=1,$AD$508&gt;=INDEX($AD$486:$AD$549,1+$A$508-Assumptions!$B$83),$AD$508&gt;INDEX($AD$486:$AD$549,1+$A$508+Assumptions!$B$83))),1,0)</f>
        <v>0</v>
      </c>
      <c r="AK508" s="16"/>
      <c r="AL508" s="16"/>
    </row>
    <row r="509" customFormat="false" ht="23.85" hidden="true" customHeight="false" outlineLevel="0" collapsed="false">
      <c r="A509" s="6" t="n">
        <f aca="false">ROW()-ROW($A$486)+Assumptions!$B$4</f>
        <v>23</v>
      </c>
      <c r="B509" s="18" t="n">
        <f aca="false">MOD(QUOTIENT($A$509,Assumptions!$B$78),2)</f>
        <v>0</v>
      </c>
      <c r="C509" s="18" t="n">
        <f aca="false">MOD(QUOTIENT($A$509,Assumptions!$B$79),2)</f>
        <v>1</v>
      </c>
      <c r="D509" s="18" t="n">
        <f aca="false">MOD(QUOTIENT($A$509,Assumptions!$B$80),2)</f>
        <v>0</v>
      </c>
      <c r="E509" s="18" t="n">
        <f aca="false">MOD(QUOTIENT($A$509,Assumptions!$B$81),2)</f>
        <v>1</v>
      </c>
      <c r="F509" s="18" t="n">
        <f aca="false">MOD(QUOTIENT($A$509,Assumptions!$B$82),2)</f>
        <v>1</v>
      </c>
      <c r="G509" s="18" t="n">
        <f aca="false">MOD(QUOTIENT($A$509,Assumptions!$B$83),2)</f>
        <v>1</v>
      </c>
      <c r="H509" s="18" t="n">
        <f aca="false">IF($B$509=1,MIN(Assumptions!$B$66,MAX(Assumptions!$B$4,Assumptions!$B$26-(Assumptions!$B$4))),Assumptions!$B$4)</f>
        <v>0</v>
      </c>
      <c r="I509" s="18" t="n">
        <f aca="false">IF($C$509=1,MIN(Assumptions!$B$61,MAX(Assumptions!$B$4,Assumptions!$B$26-($H$509))),Assumptions!$B$4)</f>
        <v>100000000</v>
      </c>
      <c r="J509" s="18" t="n">
        <f aca="false">IF($D$509=1,MIN(Assumptions!$B$56,MAX(Assumptions!$B$4,Assumptions!$B$26-($H$509+$I$509))),Assumptions!$B$4)</f>
        <v>0</v>
      </c>
      <c r="K509" s="18" t="n">
        <f aca="false">IF($E$509=1,MIN(Assumptions!$B$51,MAX(Assumptions!$B$4,Assumptions!$B$26-($H$509+$I$509+$J$509))),Assumptions!$B$4)</f>
        <v>30000000</v>
      </c>
      <c r="L509" s="18" t="n">
        <f aca="false">IF($F$509=1,MIN(Assumptions!$B$46,MAX(Assumptions!$B$4,Assumptions!$B$26-($H$509+$I$509+$J$509+$K$509))),Assumptions!$B$4)</f>
        <v>15000000</v>
      </c>
      <c r="M509" s="18" t="n">
        <f aca="false">IF($G$509=1,MIN(Assumptions!$B$41,MAX(Assumptions!$B$4,Assumptions!$B$26-($H$509+$I$509+$J$509+$K$509+$L$509))),Assumptions!$B$4)</f>
        <v>5000000</v>
      </c>
      <c r="N509" s="18" t="n">
        <f aca="false">MAX(Assumptions!$B$4,Assumptions!$B$26-($H$509+$I$509+$J$509+$K$509+$L$509+$M$509))</f>
        <v>1850000000</v>
      </c>
      <c r="O509" s="18" t="n">
        <f aca="false">$J$112+$O$112+Assumptions!$B$20+IF($B$509=0,$AI$112,Assumptions!$B$4)+IF($C$509=0,$AF$112,Assumptions!$B$4)+IF($D$509=0,$AC$112,Assumptions!$B$4)+IF($E$509=0,$Z$112,Assumptions!$B$4)+IF($F$509=0,$W$112,Assumptions!$B$4)+IF($G$509=0,$T$112,Assumptions!$B$4)</f>
        <v>17813833.1063222</v>
      </c>
      <c r="P509" s="18" t="n">
        <f aca="false">IF(($N$509+Assumptions!$B$14*Assumptions!$B$13)&gt;($C$8*Assumptions!$B$7/Assumptions!$B$11),($C$8*Assumptions!$B$7/Assumptions!$B$11)*($O$509+Assumptions!$B$14)/($N$509+Assumptions!$B$14*Assumptions!$B$13-($C$8*Assumptions!$B$7/Assumptions!$B$11)),NA())</f>
        <v>1037302.11606752</v>
      </c>
      <c r="Q509" s="18" t="n">
        <f aca="false">IFERROR(($N$509+Assumptions!$B$14*Assumptions!$B$13)/($O$509+Assumptions!$B$14+$P$509),NA())</f>
        <v>86.7635364913705</v>
      </c>
      <c r="R509" s="18" t="n">
        <f aca="false">AND(ISNUMBER($P$509),$P$509&gt;Assumptions!$B$4,$Q$509&gt;Assumptions!$B$13)</f>
        <v>1</v>
      </c>
      <c r="S509" s="18" t="n">
        <f aca="false">IF($N$509&gt;($C$8*Assumptions!$B$7/Assumptions!$B$11),($C$8*Assumptions!$B$7/Assumptions!$B$11)*$O$509/($N$509-($C$8*Assumptions!$B$7/Assumptions!$B$11)),NA())</f>
        <v>910934.647482387</v>
      </c>
      <c r="T509" s="18" t="n">
        <f aca="false">IFERROR($N$509/($O$509+$S$509),NA())</f>
        <v>98.7996232756534</v>
      </c>
      <c r="U509" s="18" t="n">
        <f aca="false">AND(ISNUMBER($S$509),$S$509&gt;Assumptions!$B$4,$T$509&lt;=Assumptions!$B$13)</f>
        <v>0</v>
      </c>
      <c r="V509" s="18" t="n">
        <f aca="false">IF($R$509,$P$509,IF($U$509,$S$509,NA()))</f>
        <v>1037302.11606752</v>
      </c>
      <c r="W509" s="18" t="n">
        <f aca="false">IF($R$509,$Q$509,IF($U$509,$T$509,NA()))</f>
        <v>86.7635364913705</v>
      </c>
      <c r="X509" s="18" t="n">
        <f aca="false">$R$509</f>
        <v>1</v>
      </c>
      <c r="Y509" s="18" t="n">
        <f aca="false">IF($B$509=1,$H$509,$AI$112*$W$509)</f>
        <v>532148557.69572</v>
      </c>
      <c r="Z509" s="18" t="n">
        <f aca="false">IF($C$509=1,$I$509,$AF$112*$W$509)</f>
        <v>100000000</v>
      </c>
      <c r="AA509" s="18" t="n">
        <f aca="false">IF($D$509=1,$J$509,$AC$112*$W$509)</f>
        <v>208232487.579289</v>
      </c>
      <c r="AB509" s="18" t="n">
        <f aca="false">IF($E$509=1,$K$509,$Z$112*$W$509)</f>
        <v>30000000</v>
      </c>
      <c r="AC509" s="18" t="n">
        <f aca="false">IF($F$509=1,$L$509,$W$112*$W$509)</f>
        <v>15000000</v>
      </c>
      <c r="AD509" s="18" t="n">
        <f aca="false">IF($G$509=1,$M$509,$T$112*$W$509)</f>
        <v>5000000</v>
      </c>
      <c r="AE509" s="18" t="n">
        <f aca="false">($C$8*Assumptions!$B$7/Assumptions!$B$11)</f>
        <v>90000000</v>
      </c>
      <c r="AF509" s="18" t="n">
        <f aca="false">($J$112+$O$112)*$W$509</f>
        <v>24338285.0742297</v>
      </c>
      <c r="AG509" s="18" t="n">
        <f aca="false">Assumptions!$B$20*$W$509</f>
        <v>780871828.422335</v>
      </c>
      <c r="AH509" s="18" t="n">
        <f aca="false">IF($R$509,Assumptions!$B$14*($W$509-Assumptions!$B$13),Assumptions!$B$4)</f>
        <v>214408841.228426</v>
      </c>
      <c r="AI509" s="18" t="n">
        <f aca="false">$Y$509+$Z$509+$AA$509+$AB$509+$AC$509+$AD$509+$AE$509+$AF$509+$AG$509+$AH$509</f>
        <v>2000000000</v>
      </c>
      <c r="AJ509" s="18" t="n">
        <f aca="false">IF(AND(ISNUMBER($V$509),($C$8*Assumptions!$B$7/Assumptions!$B$11)&gt;=Assumptions!$B$67,IF($B$509=1,$Y$509&gt;=INDEX($Y$486:$Y$549,1+$A$509-Assumptions!$B$78),$Y$509&gt;INDEX($Y$486:$Y$549,1+$A$509+Assumptions!$B$78)),IF($C$509=1,$Z$509&gt;=INDEX($Z$486:$Z$549,1+$A$509-Assumptions!$B$79),$Z$509&gt;INDEX($Z$486:$Z$549,1+$A$509+Assumptions!$B$79)),IF($D$509=1,$AA$509&gt;=INDEX($AA$486:$AA$549,1+$A$509-Assumptions!$B$80),$AA$509&gt;INDEX($AA$486:$AA$549,1+$A$509+Assumptions!$B$80)),IF($E$509=1,$AB$509&gt;=INDEX($AB$486:$AB$549,1+$A$509-Assumptions!$B$81),$AB$509&gt;INDEX($AB$486:$AB$549,1+$A$509+Assumptions!$B$81)),IF($F$509=1,$AC$509&gt;=INDEX($AC$486:$AC$549,1+$A$509-Assumptions!$B$82),$AC$509&gt;INDEX($AC$486:$AC$549,1+$A$509+Assumptions!$B$82)),IF($G$509=1,$AD$509&gt;=INDEX($AD$486:$AD$549,1+$A$509-Assumptions!$B$83),$AD$509&gt;INDEX($AD$486:$AD$549,1+$A$509+Assumptions!$B$83))),1,0)</f>
        <v>0</v>
      </c>
      <c r="AK509" s="16"/>
      <c r="AL509" s="16"/>
    </row>
    <row r="510" customFormat="false" ht="23.85" hidden="true" customHeight="false" outlineLevel="0" collapsed="false">
      <c r="A510" s="6" t="n">
        <f aca="false">ROW()-ROW($A$486)+Assumptions!$B$4</f>
        <v>24</v>
      </c>
      <c r="B510" s="18" t="n">
        <f aca="false">MOD(QUOTIENT($A$510,Assumptions!$B$78),2)</f>
        <v>0</v>
      </c>
      <c r="C510" s="18" t="n">
        <f aca="false">MOD(QUOTIENT($A$510,Assumptions!$B$79),2)</f>
        <v>1</v>
      </c>
      <c r="D510" s="18" t="n">
        <f aca="false">MOD(QUOTIENT($A$510,Assumptions!$B$80),2)</f>
        <v>1</v>
      </c>
      <c r="E510" s="18" t="n">
        <f aca="false">MOD(QUOTIENT($A$510,Assumptions!$B$81),2)</f>
        <v>0</v>
      </c>
      <c r="F510" s="18" t="n">
        <f aca="false">MOD(QUOTIENT($A$510,Assumptions!$B$82),2)</f>
        <v>0</v>
      </c>
      <c r="G510" s="18" t="n">
        <f aca="false">MOD(QUOTIENT($A$510,Assumptions!$B$83),2)</f>
        <v>0</v>
      </c>
      <c r="H510" s="18" t="n">
        <f aca="false">IF($B$510=1,MIN(Assumptions!$B$66,MAX(Assumptions!$B$4,Assumptions!$B$26-(Assumptions!$B$4))),Assumptions!$B$4)</f>
        <v>0</v>
      </c>
      <c r="I510" s="18" t="n">
        <f aca="false">IF($C$510=1,MIN(Assumptions!$B$61,MAX(Assumptions!$B$4,Assumptions!$B$26-($H$510))),Assumptions!$B$4)</f>
        <v>100000000</v>
      </c>
      <c r="J510" s="18" t="n">
        <f aca="false">IF($D$510=1,MIN(Assumptions!$B$56,MAX(Assumptions!$B$4,Assumptions!$B$26-($H$510+$I$510))),Assumptions!$B$4)</f>
        <v>60000000</v>
      </c>
      <c r="K510" s="18" t="n">
        <f aca="false">IF($E$510=1,MIN(Assumptions!$B$51,MAX(Assumptions!$B$4,Assumptions!$B$26-($H$510+$I$510+$J$510))),Assumptions!$B$4)</f>
        <v>0</v>
      </c>
      <c r="L510" s="18" t="n">
        <f aca="false">IF($F$510=1,MIN(Assumptions!$B$46,MAX(Assumptions!$B$4,Assumptions!$B$26-($H$510+$I$510+$J$510+$K$510))),Assumptions!$B$4)</f>
        <v>0</v>
      </c>
      <c r="M510" s="18" t="n">
        <f aca="false">IF($G$510=1,MIN(Assumptions!$B$41,MAX(Assumptions!$B$4,Assumptions!$B$26-($H$510+$I$510+$J$510+$K$510+$L$510))),Assumptions!$B$4)</f>
        <v>0</v>
      </c>
      <c r="N510" s="18" t="n">
        <f aca="false">MAX(Assumptions!$B$4,Assumptions!$B$26-($H$510+$I$510+$J$510+$K$510+$L$510+$M$510))</f>
        <v>1840000000</v>
      </c>
      <c r="O510" s="18" t="n">
        <f aca="false">$J$112+$O$112+Assumptions!$B$20+IF($B$510=0,$AI$112,Assumptions!$B$4)+IF($C$510=0,$AF$112,Assumptions!$B$4)+IF($D$510=0,$AC$112,Assumptions!$B$4)+IF($E$510=0,$Z$112,Assumptions!$B$4)+IF($F$510=0,$W$112,Assumptions!$B$4)+IF($G$510=0,$T$112,Assumptions!$B$4)</f>
        <v>28413833.1063222</v>
      </c>
      <c r="P510" s="18" t="n">
        <f aca="false">IF(($N$510+Assumptions!$B$14*Assumptions!$B$13)&gt;($C$8*Assumptions!$B$7/Assumptions!$B$11),($C$8*Assumptions!$B$7/Assumptions!$B$11)*($O$510+Assumptions!$B$14)/($N$510+Assumptions!$B$14*Assumptions!$B$13-($C$8*Assumptions!$B$7/Assumptions!$B$11)),NA())</f>
        <v>1587586.29361997</v>
      </c>
      <c r="Q510" s="18" t="n">
        <f aca="false">IFERROR(($N$510+Assumptions!$B$14*Assumptions!$B$13)/($O$510+Assumptions!$B$14+$P$510),NA())</f>
        <v>56.6898318294147</v>
      </c>
      <c r="R510" s="18" t="n">
        <f aca="false">AND(ISNUMBER($P$510),$P$510&gt;Assumptions!$B$4,$Q$510&gt;Assumptions!$B$13)</f>
        <v>1</v>
      </c>
      <c r="S510" s="18" t="n">
        <f aca="false">IF($N$510&gt;($C$8*Assumptions!$B$7/Assumptions!$B$11),($C$8*Assumptions!$B$7/Assumptions!$B$11)*$O$510/($N$510-($C$8*Assumptions!$B$7/Assumptions!$B$11)),NA())</f>
        <v>1461282.845468</v>
      </c>
      <c r="T510" s="18" t="n">
        <f aca="false">IFERROR($N$510/($O$510+$S$510),NA())</f>
        <v>61.5897191150396</v>
      </c>
      <c r="U510" s="18" t="n">
        <f aca="false">AND(ISNUMBER($S$510),$S$510&gt;Assumptions!$B$4,$T$510&lt;=Assumptions!$B$13)</f>
        <v>0</v>
      </c>
      <c r="V510" s="18" t="n">
        <f aca="false">IF($R$510,$P$510,IF($U$510,$S$510,NA()))</f>
        <v>1587586.29361997</v>
      </c>
      <c r="W510" s="18" t="n">
        <f aca="false">IF($R$510,$Q$510,IF($U$510,$T$510,NA()))</f>
        <v>56.6898318294147</v>
      </c>
      <c r="X510" s="18" t="n">
        <f aca="false">$R$510</f>
        <v>1</v>
      </c>
      <c r="Y510" s="18" t="n">
        <f aca="false">IF($B$510=1,$H$510,$AI$112*$W$510)</f>
        <v>347696895.077996</v>
      </c>
      <c r="Z510" s="18" t="n">
        <f aca="false">IF($C$510=1,$I$510,$AF$112*$W$510)</f>
        <v>100000000</v>
      </c>
      <c r="AA510" s="18" t="n">
        <f aca="false">IF($D$510=1,$J$510,$AC$112*$W$510)</f>
        <v>60000000</v>
      </c>
      <c r="AB510" s="18" t="n">
        <f aca="false">IF($E$510=1,$K$510,$Z$112*$W$510)</f>
        <v>170069495.488244</v>
      </c>
      <c r="AC510" s="18" t="n">
        <f aca="false">IF($F$510=1,$L$510,$W$112*$W$510)</f>
        <v>283449159.147073</v>
      </c>
      <c r="AD510" s="18" t="n">
        <f aca="false">IF($G$510=1,$M$510,$T$112*$W$510)</f>
        <v>283449159.147073</v>
      </c>
      <c r="AE510" s="18" t="n">
        <f aca="false">($C$8*Assumptions!$B$7/Assumptions!$B$11)</f>
        <v>90000000</v>
      </c>
      <c r="AF510" s="18" t="n">
        <f aca="false">($J$112+$O$112)*$W$510</f>
        <v>15902225.1013438</v>
      </c>
      <c r="AG510" s="18" t="n">
        <f aca="false">Assumptions!$B$20*$W$510</f>
        <v>510208486.464732</v>
      </c>
      <c r="AH510" s="18" t="n">
        <f aca="false">IF($R$510,Assumptions!$B$14*($W$510-Assumptions!$B$13),Assumptions!$B$4)</f>
        <v>139224579.573537</v>
      </c>
      <c r="AI510" s="18" t="n">
        <f aca="false">$Y$510+$Z$510+$AA$510+$AB$510+$AC$510+$AD$510+$AE$510+$AF$510+$AG$510+$AH$510</f>
        <v>2000000000</v>
      </c>
      <c r="AJ510" s="18" t="n">
        <f aca="false">IF(AND(ISNUMBER($V$510),($C$8*Assumptions!$B$7/Assumptions!$B$11)&gt;=Assumptions!$B$67,IF($B$510=1,$Y$510&gt;=INDEX($Y$486:$Y$549,1+$A$510-Assumptions!$B$78),$Y$510&gt;INDEX($Y$486:$Y$549,1+$A$510+Assumptions!$B$78)),IF($C$510=1,$Z$510&gt;=INDEX($Z$486:$Z$549,1+$A$510-Assumptions!$B$79),$Z$510&gt;INDEX($Z$486:$Z$549,1+$A$510+Assumptions!$B$79)),IF($D$510=1,$AA$510&gt;=INDEX($AA$486:$AA$549,1+$A$510-Assumptions!$B$80),$AA$510&gt;INDEX($AA$486:$AA$549,1+$A$510+Assumptions!$B$80)),IF($E$510=1,$AB$510&gt;=INDEX($AB$486:$AB$549,1+$A$510-Assumptions!$B$81),$AB$510&gt;INDEX($AB$486:$AB$549,1+$A$510+Assumptions!$B$81)),IF($F$510=1,$AC$510&gt;=INDEX($AC$486:$AC$549,1+$A$510-Assumptions!$B$82),$AC$510&gt;INDEX($AC$486:$AC$549,1+$A$510+Assumptions!$B$82)),IF($G$510=1,$AD$510&gt;=INDEX($AD$486:$AD$549,1+$A$510-Assumptions!$B$83),$AD$510&gt;INDEX($AD$486:$AD$549,1+$A$510+Assumptions!$B$83))),1,0)</f>
        <v>0</v>
      </c>
      <c r="AK510" s="16"/>
      <c r="AL510" s="16"/>
    </row>
    <row r="511" customFormat="false" ht="23.85" hidden="true" customHeight="false" outlineLevel="0" collapsed="false">
      <c r="A511" s="6" t="n">
        <f aca="false">ROW()-ROW($A$486)+Assumptions!$B$4</f>
        <v>25</v>
      </c>
      <c r="B511" s="18" t="n">
        <f aca="false">MOD(QUOTIENT($A$511,Assumptions!$B$78),2)</f>
        <v>0</v>
      </c>
      <c r="C511" s="18" t="n">
        <f aca="false">MOD(QUOTIENT($A$511,Assumptions!$B$79),2)</f>
        <v>1</v>
      </c>
      <c r="D511" s="18" t="n">
        <f aca="false">MOD(QUOTIENT($A$511,Assumptions!$B$80),2)</f>
        <v>1</v>
      </c>
      <c r="E511" s="18" t="n">
        <f aca="false">MOD(QUOTIENT($A$511,Assumptions!$B$81),2)</f>
        <v>0</v>
      </c>
      <c r="F511" s="18" t="n">
        <f aca="false">MOD(QUOTIENT($A$511,Assumptions!$B$82),2)</f>
        <v>0</v>
      </c>
      <c r="G511" s="18" t="n">
        <f aca="false">MOD(QUOTIENT($A$511,Assumptions!$B$83),2)</f>
        <v>1</v>
      </c>
      <c r="H511" s="18" t="n">
        <f aca="false">IF($B$511=1,MIN(Assumptions!$B$66,MAX(Assumptions!$B$4,Assumptions!$B$26-(Assumptions!$B$4))),Assumptions!$B$4)</f>
        <v>0</v>
      </c>
      <c r="I511" s="18" t="n">
        <f aca="false">IF($C$511=1,MIN(Assumptions!$B$61,MAX(Assumptions!$B$4,Assumptions!$B$26-($H$511))),Assumptions!$B$4)</f>
        <v>100000000</v>
      </c>
      <c r="J511" s="18" t="n">
        <f aca="false">IF($D$511=1,MIN(Assumptions!$B$56,MAX(Assumptions!$B$4,Assumptions!$B$26-($H$511+$I$511))),Assumptions!$B$4)</f>
        <v>60000000</v>
      </c>
      <c r="K511" s="18" t="n">
        <f aca="false">IF($E$511=1,MIN(Assumptions!$B$51,MAX(Assumptions!$B$4,Assumptions!$B$26-($H$511+$I$511+$J$511))),Assumptions!$B$4)</f>
        <v>0</v>
      </c>
      <c r="L511" s="18" t="n">
        <f aca="false">IF($F$511=1,MIN(Assumptions!$B$46,MAX(Assumptions!$B$4,Assumptions!$B$26-($H$511+$I$511+$J$511+$K$511))),Assumptions!$B$4)</f>
        <v>0</v>
      </c>
      <c r="M511" s="18" t="n">
        <f aca="false">IF($G$511=1,MIN(Assumptions!$B$41,MAX(Assumptions!$B$4,Assumptions!$B$26-($H$511+$I$511+$J$511+$K$511+$L$511))),Assumptions!$B$4)</f>
        <v>5000000</v>
      </c>
      <c r="N511" s="18" t="n">
        <f aca="false">MAX(Assumptions!$B$4,Assumptions!$B$26-($H$511+$I$511+$J$511+$K$511+$L$511+$M$511))</f>
        <v>1835000000</v>
      </c>
      <c r="O511" s="18" t="n">
        <f aca="false">$J$112+$O$112+Assumptions!$B$20+IF($B$511=0,$AI$112,Assumptions!$B$4)+IF($C$511=0,$AF$112,Assumptions!$B$4)+IF($D$511=0,$AC$112,Assumptions!$B$4)+IF($E$511=0,$Z$112,Assumptions!$B$4)+IF($F$511=0,$W$112,Assumptions!$B$4)+IF($G$511=0,$T$112,Assumptions!$B$4)</f>
        <v>23413833.1063222</v>
      </c>
      <c r="P511" s="18" t="n">
        <f aca="false">IF(($N$511+Assumptions!$B$14*Assumptions!$B$13)&gt;($C$8*Assumptions!$B$7/Assumptions!$B$11),($C$8*Assumptions!$B$7/Assumptions!$B$11)*($O$511+Assumptions!$B$14)/($N$511+Assumptions!$B$14*Assumptions!$B$13-($C$8*Assumptions!$B$7/Assumptions!$B$11)),NA())</f>
        <v>1334618.01405951</v>
      </c>
      <c r="Q511" s="18" t="n">
        <f aca="false">IFERROR(($N$511+Assumptions!$B$14*Assumptions!$B$13)/($O$511+Assumptions!$B$14+$P$511),NA())</f>
        <v>67.4350256417164</v>
      </c>
      <c r="R511" s="18" t="n">
        <f aca="false">AND(ISNUMBER($P$511),$P$511&gt;Assumptions!$B$4,$Q$511&gt;Assumptions!$B$13)</f>
        <v>1</v>
      </c>
      <c r="S511" s="18" t="n">
        <f aca="false">IF($N$511&gt;($C$8*Assumptions!$B$7/Assumptions!$B$11),($C$8*Assumptions!$B$7/Assumptions!$B$11)*$O$511/($N$511-($C$8*Assumptions!$B$7/Assumptions!$B$11)),NA())</f>
        <v>1207590.24617135</v>
      </c>
      <c r="T511" s="18" t="n">
        <f aca="false">IFERROR($N$511/($O$511+$S$511),NA())</f>
        <v>74.528591370578</v>
      </c>
      <c r="U511" s="18" t="n">
        <f aca="false">AND(ISNUMBER($S$511),$S$511&gt;Assumptions!$B$4,$T$511&lt;=Assumptions!$B$13)</f>
        <v>0</v>
      </c>
      <c r="V511" s="18" t="n">
        <f aca="false">IF($R$511,$P$511,IF($U$511,$S$511,NA()))</f>
        <v>1334618.01405951</v>
      </c>
      <c r="W511" s="18" t="n">
        <f aca="false">IF($R$511,$Q$511,IF($U$511,$T$511,NA()))</f>
        <v>67.4350256417164</v>
      </c>
      <c r="X511" s="18" t="n">
        <f aca="false">$R$511</f>
        <v>1</v>
      </c>
      <c r="Y511" s="18" t="n">
        <f aca="false">IF($B$511=1,$H$511,$AI$112*$W$511)</f>
        <v>413600610.170869</v>
      </c>
      <c r="Z511" s="18" t="n">
        <f aca="false">IF($C$511=1,$I$511,$AF$112*$W$511)</f>
        <v>100000000</v>
      </c>
      <c r="AA511" s="18" t="n">
        <f aca="false">IF($D$511=1,$J$511,$AC$112*$W$511)</f>
        <v>60000000</v>
      </c>
      <c r="AB511" s="18" t="n">
        <f aca="false">IF($E$511=1,$K$511,$Z$112*$W$511)</f>
        <v>202305076.925149</v>
      </c>
      <c r="AC511" s="18" t="n">
        <f aca="false">IF($F$511=1,$L$511,$W$112*$W$511)</f>
        <v>337175128.208582</v>
      </c>
      <c r="AD511" s="18" t="n">
        <f aca="false">IF($G$511=1,$M$511,$T$112*$W$511)</f>
        <v>5000000</v>
      </c>
      <c r="AE511" s="18" t="n">
        <f aca="false">($C$8*Assumptions!$B$7/Assumptions!$B$11)</f>
        <v>90000000</v>
      </c>
      <c r="AF511" s="18" t="n">
        <f aca="false">($J$112+$O$112)*$W$511</f>
        <v>18916389.8156609</v>
      </c>
      <c r="AG511" s="18" t="n">
        <f aca="false">Assumptions!$B$20*$W$511</f>
        <v>606915230.775448</v>
      </c>
      <c r="AH511" s="18" t="n">
        <f aca="false">IF($R$511,Assumptions!$B$14*($W$511-Assumptions!$B$13),Assumptions!$B$4)</f>
        <v>166087564.104291</v>
      </c>
      <c r="AI511" s="18" t="n">
        <f aca="false">$Y$511+$Z$511+$AA$511+$AB$511+$AC$511+$AD$511+$AE$511+$AF$511+$AG$511+$AH$511</f>
        <v>2000000000</v>
      </c>
      <c r="AJ511" s="18" t="n">
        <f aca="false">IF(AND(ISNUMBER($V$511),($C$8*Assumptions!$B$7/Assumptions!$B$11)&gt;=Assumptions!$B$67,IF($B$511=1,$Y$511&gt;=INDEX($Y$486:$Y$549,1+$A$511-Assumptions!$B$78),$Y$511&gt;INDEX($Y$486:$Y$549,1+$A$511+Assumptions!$B$78)),IF($C$511=1,$Z$511&gt;=INDEX($Z$486:$Z$549,1+$A$511-Assumptions!$B$79),$Z$511&gt;INDEX($Z$486:$Z$549,1+$A$511+Assumptions!$B$79)),IF($D$511=1,$AA$511&gt;=INDEX($AA$486:$AA$549,1+$A$511-Assumptions!$B$80),$AA$511&gt;INDEX($AA$486:$AA$549,1+$A$511+Assumptions!$B$80)),IF($E$511=1,$AB$511&gt;=INDEX($AB$486:$AB$549,1+$A$511-Assumptions!$B$81),$AB$511&gt;INDEX($AB$486:$AB$549,1+$A$511+Assumptions!$B$81)),IF($F$511=1,$AC$511&gt;=INDEX($AC$486:$AC$549,1+$A$511-Assumptions!$B$82),$AC$511&gt;INDEX($AC$486:$AC$549,1+$A$511+Assumptions!$B$82)),IF($G$511=1,$AD$511&gt;=INDEX($AD$486:$AD$549,1+$A$511-Assumptions!$B$83),$AD$511&gt;INDEX($AD$486:$AD$549,1+$A$511+Assumptions!$B$83))),1,0)</f>
        <v>0</v>
      </c>
      <c r="AK511" s="16"/>
      <c r="AL511" s="16"/>
    </row>
    <row r="512" customFormat="false" ht="23.85" hidden="true" customHeight="false" outlineLevel="0" collapsed="false">
      <c r="A512" s="6" t="n">
        <f aca="false">ROW()-ROW($A$486)+Assumptions!$B$4</f>
        <v>26</v>
      </c>
      <c r="B512" s="18" t="n">
        <f aca="false">MOD(QUOTIENT($A$512,Assumptions!$B$78),2)</f>
        <v>0</v>
      </c>
      <c r="C512" s="18" t="n">
        <f aca="false">MOD(QUOTIENT($A$512,Assumptions!$B$79),2)</f>
        <v>1</v>
      </c>
      <c r="D512" s="18" t="n">
        <f aca="false">MOD(QUOTIENT($A$512,Assumptions!$B$80),2)</f>
        <v>1</v>
      </c>
      <c r="E512" s="18" t="n">
        <f aca="false">MOD(QUOTIENT($A$512,Assumptions!$B$81),2)</f>
        <v>0</v>
      </c>
      <c r="F512" s="18" t="n">
        <f aca="false">MOD(QUOTIENT($A$512,Assumptions!$B$82),2)</f>
        <v>1</v>
      </c>
      <c r="G512" s="18" t="n">
        <f aca="false">MOD(QUOTIENT($A$512,Assumptions!$B$83),2)</f>
        <v>0</v>
      </c>
      <c r="H512" s="18" t="n">
        <f aca="false">IF($B$512=1,MIN(Assumptions!$B$66,MAX(Assumptions!$B$4,Assumptions!$B$26-(Assumptions!$B$4))),Assumptions!$B$4)</f>
        <v>0</v>
      </c>
      <c r="I512" s="18" t="n">
        <f aca="false">IF($C$512=1,MIN(Assumptions!$B$61,MAX(Assumptions!$B$4,Assumptions!$B$26-($H$512))),Assumptions!$B$4)</f>
        <v>100000000</v>
      </c>
      <c r="J512" s="18" t="n">
        <f aca="false">IF($D$512=1,MIN(Assumptions!$B$56,MAX(Assumptions!$B$4,Assumptions!$B$26-($H$512+$I$512))),Assumptions!$B$4)</f>
        <v>60000000</v>
      </c>
      <c r="K512" s="18" t="n">
        <f aca="false">IF($E$512=1,MIN(Assumptions!$B$51,MAX(Assumptions!$B$4,Assumptions!$B$26-($H$512+$I$512+$J$512))),Assumptions!$B$4)</f>
        <v>0</v>
      </c>
      <c r="L512" s="18" t="n">
        <f aca="false">IF($F$512=1,MIN(Assumptions!$B$46,MAX(Assumptions!$B$4,Assumptions!$B$26-($H$512+$I$512+$J$512+$K$512))),Assumptions!$B$4)</f>
        <v>15000000</v>
      </c>
      <c r="M512" s="18" t="n">
        <f aca="false">IF($G$512=1,MIN(Assumptions!$B$41,MAX(Assumptions!$B$4,Assumptions!$B$26-($H$512+$I$512+$J$512+$K$512+$L$512))),Assumptions!$B$4)</f>
        <v>0</v>
      </c>
      <c r="N512" s="18" t="n">
        <f aca="false">MAX(Assumptions!$B$4,Assumptions!$B$26-($H$512+$I$512+$J$512+$K$512+$L$512+$M$512))</f>
        <v>1825000000</v>
      </c>
      <c r="O512" s="18" t="n">
        <f aca="false">$J$112+$O$112+Assumptions!$B$20+IF($B$512=0,$AI$112,Assumptions!$B$4)+IF($C$512=0,$AF$112,Assumptions!$B$4)+IF($D$512=0,$AC$112,Assumptions!$B$4)+IF($E$512=0,$Z$112,Assumptions!$B$4)+IF($F$512=0,$W$112,Assumptions!$B$4)+IF($G$512=0,$T$112,Assumptions!$B$4)</f>
        <v>23413833.1063222</v>
      </c>
      <c r="P512" s="18" t="n">
        <f aca="false">IF(($N$512+Assumptions!$B$14*Assumptions!$B$13)&gt;($C$8*Assumptions!$B$7/Assumptions!$B$11),($C$8*Assumptions!$B$7/Assumptions!$B$11)*($O$512+Assumptions!$B$14)/($N$512+Assumptions!$B$14*Assumptions!$B$13-($C$8*Assumptions!$B$7/Assumptions!$B$11)),NA())</f>
        <v>1342299.26881669</v>
      </c>
      <c r="Q512" s="18" t="n">
        <f aca="false">IFERROR(($N$512+Assumptions!$B$14*Assumptions!$B$13)/($O$512+Assumptions!$B$14+$P$512),NA())</f>
        <v>67.0491313605049</v>
      </c>
      <c r="R512" s="18" t="n">
        <f aca="false">AND(ISNUMBER($P$512),$P$512&gt;Assumptions!$B$4,$Q$512&gt;Assumptions!$B$13)</f>
        <v>1</v>
      </c>
      <c r="S512" s="18" t="n">
        <f aca="false">IF($N$512&gt;($C$8*Assumptions!$B$7/Assumptions!$B$11),($C$8*Assumptions!$B$7/Assumptions!$B$11)*$O$512/($N$512-($C$8*Assumptions!$B$7/Assumptions!$B$11)),NA())</f>
        <v>1214550.42050087</v>
      </c>
      <c r="T512" s="18" t="n">
        <f aca="false">IFERROR($N$512/($O$512+$S$512),NA())</f>
        <v>74.1014934257609</v>
      </c>
      <c r="U512" s="18" t="n">
        <f aca="false">AND(ISNUMBER($S$512),$S$512&gt;Assumptions!$B$4,$T$512&lt;=Assumptions!$B$13)</f>
        <v>0</v>
      </c>
      <c r="V512" s="18" t="n">
        <f aca="false">IF($R$512,$P$512,IF($U$512,$S$512,NA()))</f>
        <v>1342299.26881669</v>
      </c>
      <c r="W512" s="18" t="n">
        <f aca="false">IF($R$512,$Q$512,IF($U$512,$T$512,NA()))</f>
        <v>67.0491313605049</v>
      </c>
      <c r="X512" s="18" t="n">
        <f aca="false">$R$512</f>
        <v>1</v>
      </c>
      <c r="Y512" s="18" t="n">
        <f aca="false">IF($B$512=1,$H$512,$AI$112*$W$512)</f>
        <v>411233796.951007</v>
      </c>
      <c r="Z512" s="18" t="n">
        <f aca="false">IF($C$512=1,$I$512,$AF$112*$W$512)</f>
        <v>100000000</v>
      </c>
      <c r="AA512" s="18" t="n">
        <f aca="false">IF($D$512=1,$J$512,$AC$112*$W$512)</f>
        <v>60000000</v>
      </c>
      <c r="AB512" s="18" t="n">
        <f aca="false">IF($E$512=1,$K$512,$Z$112*$W$512)</f>
        <v>201147394.081515</v>
      </c>
      <c r="AC512" s="18" t="n">
        <f aca="false">IF($F$512=1,$L$512,$W$112*$W$512)</f>
        <v>15000000</v>
      </c>
      <c r="AD512" s="18" t="n">
        <f aca="false">IF($G$512=1,$M$512,$T$112*$W$512)</f>
        <v>335245656.802524</v>
      </c>
      <c r="AE512" s="18" t="n">
        <f aca="false">($C$8*Assumptions!$B$7/Assumptions!$B$11)</f>
        <v>90000000</v>
      </c>
      <c r="AF512" s="18" t="n">
        <f aca="false">($J$112+$O$112)*$W$512</f>
        <v>18808141.5191478</v>
      </c>
      <c r="AG512" s="18" t="n">
        <f aca="false">Assumptions!$B$20*$W$512</f>
        <v>603442182.244544</v>
      </c>
      <c r="AH512" s="18" t="n">
        <f aca="false">IF($R$512,Assumptions!$B$14*($W$512-Assumptions!$B$13),Assumptions!$B$4)</f>
        <v>165122828.401262</v>
      </c>
      <c r="AI512" s="18" t="n">
        <f aca="false">$Y$512+$Z$512+$AA$512+$AB$512+$AC$512+$AD$512+$AE$512+$AF$512+$AG$512+$AH$512</f>
        <v>2000000000</v>
      </c>
      <c r="AJ512" s="18" t="n">
        <f aca="false">IF(AND(ISNUMBER($V$512),($C$8*Assumptions!$B$7/Assumptions!$B$11)&gt;=Assumptions!$B$67,IF($B$512=1,$Y$512&gt;=INDEX($Y$486:$Y$549,1+$A$512-Assumptions!$B$78),$Y$512&gt;INDEX($Y$486:$Y$549,1+$A$512+Assumptions!$B$78)),IF($C$512=1,$Z$512&gt;=INDEX($Z$486:$Z$549,1+$A$512-Assumptions!$B$79),$Z$512&gt;INDEX($Z$486:$Z$549,1+$A$512+Assumptions!$B$79)),IF($D$512=1,$AA$512&gt;=INDEX($AA$486:$AA$549,1+$A$512-Assumptions!$B$80),$AA$512&gt;INDEX($AA$486:$AA$549,1+$A$512+Assumptions!$B$80)),IF($E$512=1,$AB$512&gt;=INDEX($AB$486:$AB$549,1+$A$512-Assumptions!$B$81),$AB$512&gt;INDEX($AB$486:$AB$549,1+$A$512+Assumptions!$B$81)),IF($F$512=1,$AC$512&gt;=INDEX($AC$486:$AC$549,1+$A$512-Assumptions!$B$82),$AC$512&gt;INDEX($AC$486:$AC$549,1+$A$512+Assumptions!$B$82)),IF($G$512=1,$AD$512&gt;=INDEX($AD$486:$AD$549,1+$A$512-Assumptions!$B$83),$AD$512&gt;INDEX($AD$486:$AD$549,1+$A$512+Assumptions!$B$83))),1,0)</f>
        <v>0</v>
      </c>
      <c r="AK512" s="16"/>
      <c r="AL512" s="16"/>
    </row>
    <row r="513" customFormat="false" ht="23.85" hidden="true" customHeight="false" outlineLevel="0" collapsed="false">
      <c r="A513" s="6" t="n">
        <f aca="false">ROW()-ROW($A$486)+Assumptions!$B$4</f>
        <v>27</v>
      </c>
      <c r="B513" s="18" t="n">
        <f aca="false">MOD(QUOTIENT($A$513,Assumptions!$B$78),2)</f>
        <v>0</v>
      </c>
      <c r="C513" s="18" t="n">
        <f aca="false">MOD(QUOTIENT($A$513,Assumptions!$B$79),2)</f>
        <v>1</v>
      </c>
      <c r="D513" s="18" t="n">
        <f aca="false">MOD(QUOTIENT($A$513,Assumptions!$B$80),2)</f>
        <v>1</v>
      </c>
      <c r="E513" s="18" t="n">
        <f aca="false">MOD(QUOTIENT($A$513,Assumptions!$B$81),2)</f>
        <v>0</v>
      </c>
      <c r="F513" s="18" t="n">
        <f aca="false">MOD(QUOTIENT($A$513,Assumptions!$B$82),2)</f>
        <v>1</v>
      </c>
      <c r="G513" s="18" t="n">
        <f aca="false">MOD(QUOTIENT($A$513,Assumptions!$B$83),2)</f>
        <v>1</v>
      </c>
      <c r="H513" s="18" t="n">
        <f aca="false">IF($B$513=1,MIN(Assumptions!$B$66,MAX(Assumptions!$B$4,Assumptions!$B$26-(Assumptions!$B$4))),Assumptions!$B$4)</f>
        <v>0</v>
      </c>
      <c r="I513" s="18" t="n">
        <f aca="false">IF($C$513=1,MIN(Assumptions!$B$61,MAX(Assumptions!$B$4,Assumptions!$B$26-($H$513))),Assumptions!$B$4)</f>
        <v>100000000</v>
      </c>
      <c r="J513" s="18" t="n">
        <f aca="false">IF($D$513=1,MIN(Assumptions!$B$56,MAX(Assumptions!$B$4,Assumptions!$B$26-($H$513+$I$513))),Assumptions!$B$4)</f>
        <v>60000000</v>
      </c>
      <c r="K513" s="18" t="n">
        <f aca="false">IF($E$513=1,MIN(Assumptions!$B$51,MAX(Assumptions!$B$4,Assumptions!$B$26-($H$513+$I$513+$J$513))),Assumptions!$B$4)</f>
        <v>0</v>
      </c>
      <c r="L513" s="18" t="n">
        <f aca="false">IF($F$513=1,MIN(Assumptions!$B$46,MAX(Assumptions!$B$4,Assumptions!$B$26-($H$513+$I$513+$J$513+$K$513))),Assumptions!$B$4)</f>
        <v>15000000</v>
      </c>
      <c r="M513" s="18" t="n">
        <f aca="false">IF($G$513=1,MIN(Assumptions!$B$41,MAX(Assumptions!$B$4,Assumptions!$B$26-($H$513+$I$513+$J$513+$K$513+$L$513))),Assumptions!$B$4)</f>
        <v>5000000</v>
      </c>
      <c r="N513" s="18" t="n">
        <f aca="false">MAX(Assumptions!$B$4,Assumptions!$B$26-($H$513+$I$513+$J$513+$K$513+$L$513+$M$513))</f>
        <v>1820000000</v>
      </c>
      <c r="O513" s="18" t="n">
        <f aca="false">$J$112+$O$112+Assumptions!$B$20+IF($B$513=0,$AI$112,Assumptions!$B$4)+IF($C$513=0,$AF$112,Assumptions!$B$4)+IF($D$513=0,$AC$112,Assumptions!$B$4)+IF($E$513=0,$Z$112,Assumptions!$B$4)+IF($F$513=0,$W$112,Assumptions!$B$4)+IF($G$513=0,$T$112,Assumptions!$B$4)</f>
        <v>18413833.1063222</v>
      </c>
      <c r="P513" s="18" t="n">
        <f aca="false">IF(($N$513+Assumptions!$B$14*Assumptions!$B$13)&gt;($C$8*Assumptions!$B$7/Assumptions!$B$11),($C$8*Assumptions!$B$7/Assumptions!$B$11)*($O$513+Assumptions!$B$14)/($N$513+Assumptions!$B$14*Assumptions!$B$13-($C$8*Assumptions!$B$7/Assumptions!$B$11)),NA())</f>
        <v>1086432.88864012</v>
      </c>
      <c r="Q513" s="18" t="n">
        <f aca="false">IFERROR(($N$513+Assumptions!$B$14*Assumptions!$B$13)/($O$513+Assumptions!$B$14+$P$513),NA())</f>
        <v>82.8399075000874</v>
      </c>
      <c r="R513" s="18" t="n">
        <f aca="false">AND(ISNUMBER($P$513),$P$513&gt;Assumptions!$B$4,$Q$513&gt;Assumptions!$B$13)</f>
        <v>1</v>
      </c>
      <c r="S513" s="18" t="n">
        <f aca="false">IF($N$513&gt;($C$8*Assumptions!$B$7/Assumptions!$B$11),($C$8*Assumptions!$B$7/Assumptions!$B$11)*$O$513/($N$513-($C$8*Assumptions!$B$7/Assumptions!$B$11)),NA())</f>
        <v>957945.074895377</v>
      </c>
      <c r="T513" s="18" t="n">
        <f aca="false">IFERROR($N$513/($O$513+$S$513),NA())</f>
        <v>93.9511067582131</v>
      </c>
      <c r="U513" s="18" t="n">
        <f aca="false">AND(ISNUMBER($S$513),$S$513&gt;Assumptions!$B$4,$T$513&lt;=Assumptions!$B$13)</f>
        <v>0</v>
      </c>
      <c r="V513" s="18" t="n">
        <f aca="false">IF($R$513,$P$513,IF($U$513,$S$513,NA()))</f>
        <v>1086432.88864012</v>
      </c>
      <c r="W513" s="18" t="n">
        <f aca="false">IF($R$513,$Q$513,IF($U$513,$T$513,NA()))</f>
        <v>82.8399075000874</v>
      </c>
      <c r="X513" s="18" t="n">
        <f aca="false">$R$513</f>
        <v>1</v>
      </c>
      <c r="Y513" s="18" t="n">
        <f aca="false">IF($B$513=1,$H$513,$AI$112*$W$513)</f>
        <v>508083684.442749</v>
      </c>
      <c r="Z513" s="18" t="n">
        <f aca="false">IF($C$513=1,$I$513,$AF$112*$W$513)</f>
        <v>100000000</v>
      </c>
      <c r="AA513" s="18" t="n">
        <f aca="false">IF($D$513=1,$J$513,$AC$112*$W$513)</f>
        <v>60000000</v>
      </c>
      <c r="AB513" s="18" t="n">
        <f aca="false">IF($E$513=1,$K$513,$Z$112*$W$513)</f>
        <v>248519722.500262</v>
      </c>
      <c r="AC513" s="18" t="n">
        <f aca="false">IF($F$513=1,$L$513,$W$112*$W$513)</f>
        <v>15000000</v>
      </c>
      <c r="AD513" s="18" t="n">
        <f aca="false">IF($G$513=1,$M$513,$T$112*$W$513)</f>
        <v>5000000</v>
      </c>
      <c r="AE513" s="18" t="n">
        <f aca="false">($C$8*Assumptions!$B$7/Assumptions!$B$11)</f>
        <v>90000000</v>
      </c>
      <c r="AF513" s="18" t="n">
        <f aca="false">($J$112+$O$112)*$W$513</f>
        <v>23237656.8059841</v>
      </c>
      <c r="AG513" s="18" t="n">
        <f aca="false">Assumptions!$B$20*$W$513</f>
        <v>745559167.500787</v>
      </c>
      <c r="AH513" s="18" t="n">
        <f aca="false">IF($R$513,Assumptions!$B$14*($W$513-Assumptions!$B$13),Assumptions!$B$4)</f>
        <v>204599768.750219</v>
      </c>
      <c r="AI513" s="18" t="n">
        <f aca="false">$Y$513+$Z$513+$AA$513+$AB$513+$AC$513+$AD$513+$AE$513+$AF$513+$AG$513+$AH$513</f>
        <v>2000000000</v>
      </c>
      <c r="AJ513" s="18" t="n">
        <f aca="false">IF(AND(ISNUMBER($V$513),($C$8*Assumptions!$B$7/Assumptions!$B$11)&gt;=Assumptions!$B$67,IF($B$513=1,$Y$513&gt;=INDEX($Y$486:$Y$549,1+$A$513-Assumptions!$B$78),$Y$513&gt;INDEX($Y$486:$Y$549,1+$A$513+Assumptions!$B$78)),IF($C$513=1,$Z$513&gt;=INDEX($Z$486:$Z$549,1+$A$513-Assumptions!$B$79),$Z$513&gt;INDEX($Z$486:$Z$549,1+$A$513+Assumptions!$B$79)),IF($D$513=1,$AA$513&gt;=INDEX($AA$486:$AA$549,1+$A$513-Assumptions!$B$80),$AA$513&gt;INDEX($AA$486:$AA$549,1+$A$513+Assumptions!$B$80)),IF($E$513=1,$AB$513&gt;=INDEX($AB$486:$AB$549,1+$A$513-Assumptions!$B$81),$AB$513&gt;INDEX($AB$486:$AB$549,1+$A$513+Assumptions!$B$81)),IF($F$513=1,$AC$513&gt;=INDEX($AC$486:$AC$549,1+$A$513-Assumptions!$B$82),$AC$513&gt;INDEX($AC$486:$AC$549,1+$A$513+Assumptions!$B$82)),IF($G$513=1,$AD$513&gt;=INDEX($AD$486:$AD$549,1+$A$513-Assumptions!$B$83),$AD$513&gt;INDEX($AD$486:$AD$549,1+$A$513+Assumptions!$B$83))),1,0)</f>
        <v>0</v>
      </c>
      <c r="AK513" s="16"/>
      <c r="AL513" s="16"/>
    </row>
    <row r="514" customFormat="false" ht="23.85" hidden="true" customHeight="false" outlineLevel="0" collapsed="false">
      <c r="A514" s="6" t="n">
        <f aca="false">ROW()-ROW($A$486)+Assumptions!$B$4</f>
        <v>28</v>
      </c>
      <c r="B514" s="18" t="n">
        <f aca="false">MOD(QUOTIENT($A$514,Assumptions!$B$78),2)</f>
        <v>0</v>
      </c>
      <c r="C514" s="18" t="n">
        <f aca="false">MOD(QUOTIENT($A$514,Assumptions!$B$79),2)</f>
        <v>1</v>
      </c>
      <c r="D514" s="18" t="n">
        <f aca="false">MOD(QUOTIENT($A$514,Assumptions!$B$80),2)</f>
        <v>1</v>
      </c>
      <c r="E514" s="18" t="n">
        <f aca="false">MOD(QUOTIENT($A$514,Assumptions!$B$81),2)</f>
        <v>1</v>
      </c>
      <c r="F514" s="18" t="n">
        <f aca="false">MOD(QUOTIENT($A$514,Assumptions!$B$82),2)</f>
        <v>0</v>
      </c>
      <c r="G514" s="18" t="n">
        <f aca="false">MOD(QUOTIENT($A$514,Assumptions!$B$83),2)</f>
        <v>0</v>
      </c>
      <c r="H514" s="18" t="n">
        <f aca="false">IF($B$514=1,MIN(Assumptions!$B$66,MAX(Assumptions!$B$4,Assumptions!$B$26-(Assumptions!$B$4))),Assumptions!$B$4)</f>
        <v>0</v>
      </c>
      <c r="I514" s="18" t="n">
        <f aca="false">IF($C$514=1,MIN(Assumptions!$B$61,MAX(Assumptions!$B$4,Assumptions!$B$26-($H$514))),Assumptions!$B$4)</f>
        <v>100000000</v>
      </c>
      <c r="J514" s="18" t="n">
        <f aca="false">IF($D$514=1,MIN(Assumptions!$B$56,MAX(Assumptions!$B$4,Assumptions!$B$26-($H$514+$I$514))),Assumptions!$B$4)</f>
        <v>60000000</v>
      </c>
      <c r="K514" s="18" t="n">
        <f aca="false">IF($E$514=1,MIN(Assumptions!$B$51,MAX(Assumptions!$B$4,Assumptions!$B$26-($H$514+$I$514+$J$514))),Assumptions!$B$4)</f>
        <v>30000000</v>
      </c>
      <c r="L514" s="18" t="n">
        <f aca="false">IF($F$514=1,MIN(Assumptions!$B$46,MAX(Assumptions!$B$4,Assumptions!$B$26-($H$514+$I$514+$J$514+$K$514))),Assumptions!$B$4)</f>
        <v>0</v>
      </c>
      <c r="M514" s="18" t="n">
        <f aca="false">IF($G$514=1,MIN(Assumptions!$B$41,MAX(Assumptions!$B$4,Assumptions!$B$26-($H$514+$I$514+$J$514+$K$514+$L$514))),Assumptions!$B$4)</f>
        <v>0</v>
      </c>
      <c r="N514" s="18" t="n">
        <f aca="false">MAX(Assumptions!$B$4,Assumptions!$B$26-($H$514+$I$514+$J$514+$K$514+$L$514+$M$514))</f>
        <v>1810000000</v>
      </c>
      <c r="O514" s="18" t="n">
        <f aca="false">$J$112+$O$112+Assumptions!$B$20+IF($B$514=0,$AI$112,Assumptions!$B$4)+IF($C$514=0,$AF$112,Assumptions!$B$4)+IF($D$514=0,$AC$112,Assumptions!$B$4)+IF($E$514=0,$Z$112,Assumptions!$B$4)+IF($F$514=0,$W$112,Assumptions!$B$4)+IF($G$514=0,$T$112,Assumptions!$B$4)</f>
        <v>25413833.1063222</v>
      </c>
      <c r="P514" s="18" t="n">
        <f aca="false">IF(($N$514+Assumptions!$B$14*Assumptions!$B$13)&gt;($C$8*Assumptions!$B$7/Assumptions!$B$11),($C$8*Assumptions!$B$7/Assumptions!$B$11)*($O$514+Assumptions!$B$14)/($N$514+Assumptions!$B$14*Assumptions!$B$13-($C$8*Assumptions!$B$7/Assumptions!$B$11)),NA())</f>
        <v>1458487.65141887</v>
      </c>
      <c r="Q514" s="18" t="n">
        <f aca="false">IFERROR(($N$514+Assumptions!$B$14*Assumptions!$B$13)/($O$514+Assumptions!$B$14+$P$514),NA())</f>
        <v>61.7077559158247</v>
      </c>
      <c r="R514" s="18" t="n">
        <f aca="false">AND(ISNUMBER($P$514),$P$514&gt;Assumptions!$B$4,$Q$514&gt;Assumptions!$B$13)</f>
        <v>1</v>
      </c>
      <c r="S514" s="18" t="n">
        <f aca="false">IF($N$514&gt;($C$8*Assumptions!$B$7/Assumptions!$B$11),($C$8*Assumptions!$B$7/Assumptions!$B$11)*$O$514/($N$514-($C$8*Assumptions!$B$7/Assumptions!$B$11)),NA())</f>
        <v>1329793.59277268</v>
      </c>
      <c r="T514" s="18" t="n">
        <f aca="false">IFERROR($N$514/($O$514+$S$514),NA())</f>
        <v>67.6796763716888</v>
      </c>
      <c r="U514" s="18" t="n">
        <f aca="false">AND(ISNUMBER($S$514),$S$514&gt;Assumptions!$B$4,$T$514&lt;=Assumptions!$B$13)</f>
        <v>0</v>
      </c>
      <c r="V514" s="18" t="n">
        <f aca="false">IF($R$514,$P$514,IF($U$514,$S$514,NA()))</f>
        <v>1458487.65141887</v>
      </c>
      <c r="W514" s="18" t="n">
        <f aca="false">IF($R$514,$Q$514,IF($U$514,$T$514,NA()))</f>
        <v>61.7077559158247</v>
      </c>
      <c r="X514" s="18" t="n">
        <f aca="false">$R$514</f>
        <v>1</v>
      </c>
      <c r="Y514" s="18" t="n">
        <f aca="false">IF($B$514=1,$H$514,$AI$112*$W$514)</f>
        <v>378473430.627297</v>
      </c>
      <c r="Z514" s="18" t="n">
        <f aca="false">IF($C$514=1,$I$514,$AF$112*$W$514)</f>
        <v>100000000</v>
      </c>
      <c r="AA514" s="18" t="n">
        <f aca="false">IF($D$514=1,$J$514,$AC$112*$W$514)</f>
        <v>60000000</v>
      </c>
      <c r="AB514" s="18" t="n">
        <f aca="false">IF($E$514=1,$K$514,$Z$112*$W$514)</f>
        <v>30000000</v>
      </c>
      <c r="AC514" s="18" t="n">
        <f aca="false">IF($F$514=1,$L$514,$W$112*$W$514)</f>
        <v>308538779.579124</v>
      </c>
      <c r="AD514" s="18" t="n">
        <f aca="false">IF($G$514=1,$M$514,$T$112*$W$514)</f>
        <v>308538779.579124</v>
      </c>
      <c r="AE514" s="18" t="n">
        <f aca="false">($C$8*Assumptions!$B$7/Assumptions!$B$11)</f>
        <v>90000000</v>
      </c>
      <c r="AF514" s="18" t="n">
        <f aca="false">($J$112+$O$112)*$W$514</f>
        <v>17309817.1824716</v>
      </c>
      <c r="AG514" s="18" t="n">
        <f aca="false">Assumptions!$B$20*$W$514</f>
        <v>555369803.242423</v>
      </c>
      <c r="AH514" s="18" t="n">
        <f aca="false">IF($R$514,Assumptions!$B$14*($W$514-Assumptions!$B$13),Assumptions!$B$4)</f>
        <v>151769389.789562</v>
      </c>
      <c r="AI514" s="18" t="n">
        <f aca="false">$Y$514+$Z$514+$AA$514+$AB$514+$AC$514+$AD$514+$AE$514+$AF$514+$AG$514+$AH$514</f>
        <v>2000000000</v>
      </c>
      <c r="AJ514" s="18" t="n">
        <f aca="false">IF(AND(ISNUMBER($V$514),($C$8*Assumptions!$B$7/Assumptions!$B$11)&gt;=Assumptions!$B$67,IF($B$514=1,$Y$514&gt;=INDEX($Y$486:$Y$549,1+$A$514-Assumptions!$B$78),$Y$514&gt;INDEX($Y$486:$Y$549,1+$A$514+Assumptions!$B$78)),IF($C$514=1,$Z$514&gt;=INDEX($Z$486:$Z$549,1+$A$514-Assumptions!$B$79),$Z$514&gt;INDEX($Z$486:$Z$549,1+$A$514+Assumptions!$B$79)),IF($D$514=1,$AA$514&gt;=INDEX($AA$486:$AA$549,1+$A$514-Assumptions!$B$80),$AA$514&gt;INDEX($AA$486:$AA$549,1+$A$514+Assumptions!$B$80)),IF($E$514=1,$AB$514&gt;=INDEX($AB$486:$AB$549,1+$A$514-Assumptions!$B$81),$AB$514&gt;INDEX($AB$486:$AB$549,1+$A$514+Assumptions!$B$81)),IF($F$514=1,$AC$514&gt;=INDEX($AC$486:$AC$549,1+$A$514-Assumptions!$B$82),$AC$514&gt;INDEX($AC$486:$AC$549,1+$A$514+Assumptions!$B$82)),IF($G$514=1,$AD$514&gt;=INDEX($AD$486:$AD$549,1+$A$514-Assumptions!$B$83),$AD$514&gt;INDEX($AD$486:$AD$549,1+$A$514+Assumptions!$B$83))),1,0)</f>
        <v>0</v>
      </c>
      <c r="AK514" s="16"/>
      <c r="AL514" s="16"/>
    </row>
    <row r="515" customFormat="false" ht="23.85" hidden="true" customHeight="false" outlineLevel="0" collapsed="false">
      <c r="A515" s="6" t="n">
        <f aca="false">ROW()-ROW($A$486)+Assumptions!$B$4</f>
        <v>29</v>
      </c>
      <c r="B515" s="18" t="n">
        <f aca="false">MOD(QUOTIENT($A$515,Assumptions!$B$78),2)</f>
        <v>0</v>
      </c>
      <c r="C515" s="18" t="n">
        <f aca="false">MOD(QUOTIENT($A$515,Assumptions!$B$79),2)</f>
        <v>1</v>
      </c>
      <c r="D515" s="18" t="n">
        <f aca="false">MOD(QUOTIENT($A$515,Assumptions!$B$80),2)</f>
        <v>1</v>
      </c>
      <c r="E515" s="18" t="n">
        <f aca="false">MOD(QUOTIENT($A$515,Assumptions!$B$81),2)</f>
        <v>1</v>
      </c>
      <c r="F515" s="18" t="n">
        <f aca="false">MOD(QUOTIENT($A$515,Assumptions!$B$82),2)</f>
        <v>0</v>
      </c>
      <c r="G515" s="18" t="n">
        <f aca="false">MOD(QUOTIENT($A$515,Assumptions!$B$83),2)</f>
        <v>1</v>
      </c>
      <c r="H515" s="18" t="n">
        <f aca="false">IF($B$515=1,MIN(Assumptions!$B$66,MAX(Assumptions!$B$4,Assumptions!$B$26-(Assumptions!$B$4))),Assumptions!$B$4)</f>
        <v>0</v>
      </c>
      <c r="I515" s="18" t="n">
        <f aca="false">IF($C$515=1,MIN(Assumptions!$B$61,MAX(Assumptions!$B$4,Assumptions!$B$26-($H$515))),Assumptions!$B$4)</f>
        <v>100000000</v>
      </c>
      <c r="J515" s="18" t="n">
        <f aca="false">IF($D$515=1,MIN(Assumptions!$B$56,MAX(Assumptions!$B$4,Assumptions!$B$26-($H$515+$I$515))),Assumptions!$B$4)</f>
        <v>60000000</v>
      </c>
      <c r="K515" s="18" t="n">
        <f aca="false">IF($E$515=1,MIN(Assumptions!$B$51,MAX(Assumptions!$B$4,Assumptions!$B$26-($H$515+$I$515+$J$515))),Assumptions!$B$4)</f>
        <v>30000000</v>
      </c>
      <c r="L515" s="18" t="n">
        <f aca="false">IF($F$515=1,MIN(Assumptions!$B$46,MAX(Assumptions!$B$4,Assumptions!$B$26-($H$515+$I$515+$J$515+$K$515))),Assumptions!$B$4)</f>
        <v>0</v>
      </c>
      <c r="M515" s="18" t="n">
        <f aca="false">IF($G$515=1,MIN(Assumptions!$B$41,MAX(Assumptions!$B$4,Assumptions!$B$26-($H$515+$I$515+$J$515+$K$515+$L$515))),Assumptions!$B$4)</f>
        <v>5000000</v>
      </c>
      <c r="N515" s="18" t="n">
        <f aca="false">MAX(Assumptions!$B$4,Assumptions!$B$26-($H$515+$I$515+$J$515+$K$515+$L$515+$M$515))</f>
        <v>1805000000</v>
      </c>
      <c r="O515" s="18" t="n">
        <f aca="false">$J$112+$O$112+Assumptions!$B$20+IF($B$515=0,$AI$112,Assumptions!$B$4)+IF($C$515=0,$AF$112,Assumptions!$B$4)+IF($D$515=0,$AC$112,Assumptions!$B$4)+IF($E$515=0,$Z$112,Assumptions!$B$4)+IF($F$515=0,$W$112,Assumptions!$B$4)+IF($G$515=0,$T$112,Assumptions!$B$4)</f>
        <v>20413833.1063222</v>
      </c>
      <c r="P515" s="18" t="n">
        <f aca="false">IF(($N$515+Assumptions!$B$14*Assumptions!$B$13)&gt;($C$8*Assumptions!$B$7/Assumptions!$B$11),($C$8*Assumptions!$B$7/Assumptions!$B$11)*($O$515+Assumptions!$B$14)/($N$515+Assumptions!$B$14*Assumptions!$B$13-($C$8*Assumptions!$B$7/Assumptions!$B$11)),NA())</f>
        <v>1200724.87893392</v>
      </c>
      <c r="Q515" s="18" t="n">
        <f aca="false">IFERROR(($N$515+Assumptions!$B$14*Assumptions!$B$13)/($O$515+Assumptions!$B$14+$P$515),NA())</f>
        <v>74.9547224172685</v>
      </c>
      <c r="R515" s="18" t="n">
        <f aca="false">AND(ISNUMBER($P$515),$P$515&gt;Assumptions!$B$4,$Q$515&gt;Assumptions!$B$13)</f>
        <v>1</v>
      </c>
      <c r="S515" s="18" t="n">
        <f aca="false">IF($N$515&gt;($C$8*Assumptions!$B$7/Assumptions!$B$11),($C$8*Assumptions!$B$7/Assumptions!$B$11)*$O$515/($N$515-($C$8*Assumptions!$B$7/Assumptions!$B$11)),NA())</f>
        <v>1071279.87146881</v>
      </c>
      <c r="T515" s="18" t="n">
        <f aca="false">IFERROR($N$515/($O$515+$S$515),NA())</f>
        <v>84.0116596950554</v>
      </c>
      <c r="U515" s="18" t="n">
        <f aca="false">AND(ISNUMBER($S$515),$S$515&gt;Assumptions!$B$4,$T$515&lt;=Assumptions!$B$13)</f>
        <v>0</v>
      </c>
      <c r="V515" s="18" t="n">
        <f aca="false">IF($R$515,$P$515,IF($U$515,$S$515,NA()))</f>
        <v>1200724.87893392</v>
      </c>
      <c r="W515" s="18" t="n">
        <f aca="false">IF($R$515,$Q$515,IF($U$515,$T$515,NA()))</f>
        <v>74.9547224172685</v>
      </c>
      <c r="X515" s="18" t="n">
        <f aca="false">$R$515</f>
        <v>1</v>
      </c>
      <c r="Y515" s="18" t="n">
        <f aca="false">IF($B$515=1,$H$515,$AI$112*$W$515)</f>
        <v>459721318.883765</v>
      </c>
      <c r="Z515" s="18" t="n">
        <f aca="false">IF($C$515=1,$I$515,$AF$112*$W$515)</f>
        <v>100000000</v>
      </c>
      <c r="AA515" s="18" t="n">
        <f aca="false">IF($D$515=1,$J$515,$AC$112*$W$515)</f>
        <v>60000000</v>
      </c>
      <c r="AB515" s="18" t="n">
        <f aca="false">IF($E$515=1,$K$515,$Z$112*$W$515)</f>
        <v>30000000</v>
      </c>
      <c r="AC515" s="18" t="n">
        <f aca="false">IF($F$515=1,$L$515,$W$112*$W$515)</f>
        <v>374773612.086342</v>
      </c>
      <c r="AD515" s="18" t="n">
        <f aca="false">IF($G$515=1,$M$515,$T$112*$W$515)</f>
        <v>5000000</v>
      </c>
      <c r="AE515" s="18" t="n">
        <f aca="false">($C$8*Assumptions!$B$7/Assumptions!$B$11)</f>
        <v>90000000</v>
      </c>
      <c r="AF515" s="18" t="n">
        <f aca="false">($J$112+$O$112)*$W$515</f>
        <v>21025761.2313057</v>
      </c>
      <c r="AG515" s="18" t="n">
        <f aca="false">Assumptions!$B$20*$W$515</f>
        <v>674592501.755416</v>
      </c>
      <c r="AH515" s="18" t="n">
        <f aca="false">IF($R$515,Assumptions!$B$14*($W$515-Assumptions!$B$13),Assumptions!$B$4)</f>
        <v>184886806.043171</v>
      </c>
      <c r="AI515" s="18" t="n">
        <f aca="false">$Y$515+$Z$515+$AA$515+$AB$515+$AC$515+$AD$515+$AE$515+$AF$515+$AG$515+$AH$515</f>
        <v>2000000000</v>
      </c>
      <c r="AJ515" s="18" t="n">
        <f aca="false">IF(AND(ISNUMBER($V$515),($C$8*Assumptions!$B$7/Assumptions!$B$11)&gt;=Assumptions!$B$67,IF($B$515=1,$Y$515&gt;=INDEX($Y$486:$Y$549,1+$A$515-Assumptions!$B$78),$Y$515&gt;INDEX($Y$486:$Y$549,1+$A$515+Assumptions!$B$78)),IF($C$515=1,$Z$515&gt;=INDEX($Z$486:$Z$549,1+$A$515-Assumptions!$B$79),$Z$515&gt;INDEX($Z$486:$Z$549,1+$A$515+Assumptions!$B$79)),IF($D$515=1,$AA$515&gt;=INDEX($AA$486:$AA$549,1+$A$515-Assumptions!$B$80),$AA$515&gt;INDEX($AA$486:$AA$549,1+$A$515+Assumptions!$B$80)),IF($E$515=1,$AB$515&gt;=INDEX($AB$486:$AB$549,1+$A$515-Assumptions!$B$81),$AB$515&gt;INDEX($AB$486:$AB$549,1+$A$515+Assumptions!$B$81)),IF($F$515=1,$AC$515&gt;=INDEX($AC$486:$AC$549,1+$A$515-Assumptions!$B$82),$AC$515&gt;INDEX($AC$486:$AC$549,1+$A$515+Assumptions!$B$82)),IF($G$515=1,$AD$515&gt;=INDEX($AD$486:$AD$549,1+$A$515-Assumptions!$B$83),$AD$515&gt;INDEX($AD$486:$AD$549,1+$A$515+Assumptions!$B$83))),1,0)</f>
        <v>0</v>
      </c>
      <c r="AK515" s="16"/>
      <c r="AL515" s="16"/>
    </row>
    <row r="516" customFormat="false" ht="23.85" hidden="true" customHeight="false" outlineLevel="0" collapsed="false">
      <c r="A516" s="6" t="n">
        <f aca="false">ROW()-ROW($A$486)+Assumptions!$B$4</f>
        <v>30</v>
      </c>
      <c r="B516" s="18" t="n">
        <f aca="false">MOD(QUOTIENT($A$516,Assumptions!$B$78),2)</f>
        <v>0</v>
      </c>
      <c r="C516" s="18" t="n">
        <f aca="false">MOD(QUOTIENT($A$516,Assumptions!$B$79),2)</f>
        <v>1</v>
      </c>
      <c r="D516" s="18" t="n">
        <f aca="false">MOD(QUOTIENT($A$516,Assumptions!$B$80),2)</f>
        <v>1</v>
      </c>
      <c r="E516" s="18" t="n">
        <f aca="false">MOD(QUOTIENT($A$516,Assumptions!$B$81),2)</f>
        <v>1</v>
      </c>
      <c r="F516" s="18" t="n">
        <f aca="false">MOD(QUOTIENT($A$516,Assumptions!$B$82),2)</f>
        <v>1</v>
      </c>
      <c r="G516" s="18" t="n">
        <f aca="false">MOD(QUOTIENT($A$516,Assumptions!$B$83),2)</f>
        <v>0</v>
      </c>
      <c r="H516" s="18" t="n">
        <f aca="false">IF($B$516=1,MIN(Assumptions!$B$66,MAX(Assumptions!$B$4,Assumptions!$B$26-(Assumptions!$B$4))),Assumptions!$B$4)</f>
        <v>0</v>
      </c>
      <c r="I516" s="18" t="n">
        <f aca="false">IF($C$516=1,MIN(Assumptions!$B$61,MAX(Assumptions!$B$4,Assumptions!$B$26-($H$516))),Assumptions!$B$4)</f>
        <v>100000000</v>
      </c>
      <c r="J516" s="18" t="n">
        <f aca="false">IF($D$516=1,MIN(Assumptions!$B$56,MAX(Assumptions!$B$4,Assumptions!$B$26-($H$516+$I$516))),Assumptions!$B$4)</f>
        <v>60000000</v>
      </c>
      <c r="K516" s="18" t="n">
        <f aca="false">IF($E$516=1,MIN(Assumptions!$B$51,MAX(Assumptions!$B$4,Assumptions!$B$26-($H$516+$I$516+$J$516))),Assumptions!$B$4)</f>
        <v>30000000</v>
      </c>
      <c r="L516" s="18" t="n">
        <f aca="false">IF($F$516=1,MIN(Assumptions!$B$46,MAX(Assumptions!$B$4,Assumptions!$B$26-($H$516+$I$516+$J$516+$K$516))),Assumptions!$B$4)</f>
        <v>15000000</v>
      </c>
      <c r="M516" s="18" t="n">
        <f aca="false">IF($G$516=1,MIN(Assumptions!$B$41,MAX(Assumptions!$B$4,Assumptions!$B$26-($H$516+$I$516+$J$516+$K$516+$L$516))),Assumptions!$B$4)</f>
        <v>0</v>
      </c>
      <c r="N516" s="18" t="n">
        <f aca="false">MAX(Assumptions!$B$4,Assumptions!$B$26-($H$516+$I$516+$J$516+$K$516+$L$516+$M$516))</f>
        <v>1795000000</v>
      </c>
      <c r="O516" s="18" t="n">
        <f aca="false">$J$112+$O$112+Assumptions!$B$20+IF($B$516=0,$AI$112,Assumptions!$B$4)+IF($C$516=0,$AF$112,Assumptions!$B$4)+IF($D$516=0,$AC$112,Assumptions!$B$4)+IF($E$516=0,$Z$112,Assumptions!$B$4)+IF($F$516=0,$W$112,Assumptions!$B$4)+IF($G$516=0,$T$112,Assumptions!$B$4)</f>
        <v>20413833.1063222</v>
      </c>
      <c r="P516" s="18" t="n">
        <f aca="false">IF(($N$516+Assumptions!$B$14*Assumptions!$B$13)&gt;($C$8*Assumptions!$B$7/Assumptions!$B$11),($C$8*Assumptions!$B$7/Assumptions!$B$11)*($O$516+Assumptions!$B$14)/($N$516+Assumptions!$B$14*Assumptions!$B$13-($C$8*Assumptions!$B$7/Assumptions!$B$11)),NA())</f>
        <v>1207756.94264656</v>
      </c>
      <c r="Q516" s="18" t="n">
        <f aca="false">IFERROR(($N$516+Assumptions!$B$14*Assumptions!$B$13)/($O$516+Assumptions!$B$14+$P$516),NA())</f>
        <v>74.5183048194969</v>
      </c>
      <c r="R516" s="18" t="n">
        <f aca="false">AND(ISNUMBER($P$516),$P$516&gt;Assumptions!$B$4,$Q$516&gt;Assumptions!$B$13)</f>
        <v>1</v>
      </c>
      <c r="S516" s="18" t="n">
        <f aca="false">IF($N$516&gt;($C$8*Assumptions!$B$7/Assumptions!$B$11),($C$8*Assumptions!$B$7/Assumptions!$B$11)*$O$516/($N$516-($C$8*Assumptions!$B$7/Assumptions!$B$11)),NA())</f>
        <v>1077563.03787038</v>
      </c>
      <c r="T516" s="18" t="n">
        <f aca="false">IFERROR($N$516/($O$516+$S$516),NA())</f>
        <v>83.521795790128</v>
      </c>
      <c r="U516" s="18" t="n">
        <f aca="false">AND(ISNUMBER($S$516),$S$516&gt;Assumptions!$B$4,$T$516&lt;=Assumptions!$B$13)</f>
        <v>0</v>
      </c>
      <c r="V516" s="18" t="n">
        <f aca="false">IF($R$516,$P$516,IF($U$516,$S$516,NA()))</f>
        <v>1207756.94264656</v>
      </c>
      <c r="W516" s="18" t="n">
        <f aca="false">IF($R$516,$Q$516,IF($U$516,$T$516,NA()))</f>
        <v>74.5183048194969</v>
      </c>
      <c r="X516" s="18" t="n">
        <f aca="false">$R$516</f>
        <v>1</v>
      </c>
      <c r="Y516" s="18" t="n">
        <f aca="false">IF($B$516=1,$H$516,$AI$112*$W$516)</f>
        <v>457044629.981967</v>
      </c>
      <c r="Z516" s="18" t="n">
        <f aca="false">IF($C$516=1,$I$516,$AF$112*$W$516)</f>
        <v>100000000</v>
      </c>
      <c r="AA516" s="18" t="n">
        <f aca="false">IF($D$516=1,$J$516,$AC$112*$W$516)</f>
        <v>60000000</v>
      </c>
      <c r="AB516" s="18" t="n">
        <f aca="false">IF($E$516=1,$K$516,$Z$112*$W$516)</f>
        <v>30000000</v>
      </c>
      <c r="AC516" s="18" t="n">
        <f aca="false">IF($F$516=1,$L$516,$W$112*$W$516)</f>
        <v>15000000</v>
      </c>
      <c r="AD516" s="18" t="n">
        <f aca="false">IF($G$516=1,$M$516,$T$112*$W$516)</f>
        <v>372591524.097485</v>
      </c>
      <c r="AE516" s="18" t="n">
        <f aca="false">($C$8*Assumptions!$B$7/Assumptions!$B$11)</f>
        <v>90000000</v>
      </c>
      <c r="AF516" s="18" t="n">
        <f aca="false">($J$112+$O$112)*$W$516</f>
        <v>20903340.4963345</v>
      </c>
      <c r="AG516" s="18" t="n">
        <f aca="false">Assumptions!$B$20*$W$516</f>
        <v>670664743.375472</v>
      </c>
      <c r="AH516" s="18" t="n">
        <f aca="false">IF($R$516,Assumptions!$B$14*($W$516-Assumptions!$B$13),Assumptions!$B$4)</f>
        <v>183795762.048742</v>
      </c>
      <c r="AI516" s="18" t="n">
        <f aca="false">$Y$516+$Z$516+$AA$516+$AB$516+$AC$516+$AD$516+$AE$516+$AF$516+$AG$516+$AH$516</f>
        <v>2000000000</v>
      </c>
      <c r="AJ516" s="18" t="n">
        <f aca="false">IF(AND(ISNUMBER($V$516),($C$8*Assumptions!$B$7/Assumptions!$B$11)&gt;=Assumptions!$B$67,IF($B$516=1,$Y$516&gt;=INDEX($Y$486:$Y$549,1+$A$516-Assumptions!$B$78),$Y$516&gt;INDEX($Y$486:$Y$549,1+$A$516+Assumptions!$B$78)),IF($C$516=1,$Z$516&gt;=INDEX($Z$486:$Z$549,1+$A$516-Assumptions!$B$79),$Z$516&gt;INDEX($Z$486:$Z$549,1+$A$516+Assumptions!$B$79)),IF($D$516=1,$AA$516&gt;=INDEX($AA$486:$AA$549,1+$A$516-Assumptions!$B$80),$AA$516&gt;INDEX($AA$486:$AA$549,1+$A$516+Assumptions!$B$80)),IF($E$516=1,$AB$516&gt;=INDEX($AB$486:$AB$549,1+$A$516-Assumptions!$B$81),$AB$516&gt;INDEX($AB$486:$AB$549,1+$A$516+Assumptions!$B$81)),IF($F$516=1,$AC$516&gt;=INDEX($AC$486:$AC$549,1+$A$516-Assumptions!$B$82),$AC$516&gt;INDEX($AC$486:$AC$549,1+$A$516+Assumptions!$B$82)),IF($G$516=1,$AD$516&gt;=INDEX($AD$486:$AD$549,1+$A$516-Assumptions!$B$83),$AD$516&gt;INDEX($AD$486:$AD$549,1+$A$516+Assumptions!$B$83))),1,0)</f>
        <v>0</v>
      </c>
      <c r="AK516" s="16"/>
      <c r="AL516" s="16"/>
    </row>
    <row r="517" customFormat="false" ht="23.85" hidden="true" customHeight="false" outlineLevel="0" collapsed="false">
      <c r="A517" s="6" t="n">
        <f aca="false">ROW()-ROW($A$486)+Assumptions!$B$4</f>
        <v>31</v>
      </c>
      <c r="B517" s="18" t="n">
        <f aca="false">MOD(QUOTIENT($A$517,Assumptions!$B$78),2)</f>
        <v>0</v>
      </c>
      <c r="C517" s="18" t="n">
        <f aca="false">MOD(QUOTIENT($A$517,Assumptions!$B$79),2)</f>
        <v>1</v>
      </c>
      <c r="D517" s="18" t="n">
        <f aca="false">MOD(QUOTIENT($A$517,Assumptions!$B$80),2)</f>
        <v>1</v>
      </c>
      <c r="E517" s="18" t="n">
        <f aca="false">MOD(QUOTIENT($A$517,Assumptions!$B$81),2)</f>
        <v>1</v>
      </c>
      <c r="F517" s="18" t="n">
        <f aca="false">MOD(QUOTIENT($A$517,Assumptions!$B$82),2)</f>
        <v>1</v>
      </c>
      <c r="G517" s="18" t="n">
        <f aca="false">MOD(QUOTIENT($A$517,Assumptions!$B$83),2)</f>
        <v>1</v>
      </c>
      <c r="H517" s="18" t="n">
        <f aca="false">IF($B$517=1,MIN(Assumptions!$B$66,MAX(Assumptions!$B$4,Assumptions!$B$26-(Assumptions!$B$4))),Assumptions!$B$4)</f>
        <v>0</v>
      </c>
      <c r="I517" s="18" t="n">
        <f aca="false">IF($C$517=1,MIN(Assumptions!$B$61,MAX(Assumptions!$B$4,Assumptions!$B$26-($H$517))),Assumptions!$B$4)</f>
        <v>100000000</v>
      </c>
      <c r="J517" s="18" t="n">
        <f aca="false">IF($D$517=1,MIN(Assumptions!$B$56,MAX(Assumptions!$B$4,Assumptions!$B$26-($H$517+$I$517))),Assumptions!$B$4)</f>
        <v>60000000</v>
      </c>
      <c r="K517" s="18" t="n">
        <f aca="false">IF($E$517=1,MIN(Assumptions!$B$51,MAX(Assumptions!$B$4,Assumptions!$B$26-($H$517+$I$517+$J$517))),Assumptions!$B$4)</f>
        <v>30000000</v>
      </c>
      <c r="L517" s="18" t="n">
        <f aca="false">IF($F$517=1,MIN(Assumptions!$B$46,MAX(Assumptions!$B$4,Assumptions!$B$26-($H$517+$I$517+$J$517+$K$517))),Assumptions!$B$4)</f>
        <v>15000000</v>
      </c>
      <c r="M517" s="18" t="n">
        <f aca="false">IF($G$517=1,MIN(Assumptions!$B$41,MAX(Assumptions!$B$4,Assumptions!$B$26-($H$517+$I$517+$J$517+$K$517+$L$517))),Assumptions!$B$4)</f>
        <v>5000000</v>
      </c>
      <c r="N517" s="18" t="n">
        <f aca="false">MAX(Assumptions!$B$4,Assumptions!$B$26-($H$517+$I$517+$J$517+$K$517+$L$517+$M$517))</f>
        <v>1790000000</v>
      </c>
      <c r="O517" s="18" t="n">
        <f aca="false">$J$112+$O$112+Assumptions!$B$20+IF($B$517=0,$AI$112,Assumptions!$B$4)+IF($C$517=0,$AF$112,Assumptions!$B$4)+IF($D$517=0,$AC$112,Assumptions!$B$4)+IF($E$517=0,$Z$112,Assumptions!$B$4)+IF($F$517=0,$W$112,Assumptions!$B$4)+IF($G$517=0,$T$112,Assumptions!$B$4)</f>
        <v>15413833.1063222</v>
      </c>
      <c r="P517" s="18" t="n">
        <f aca="false">IF(($N$517+Assumptions!$B$14*Assumptions!$B$13)&gt;($C$8*Assumptions!$B$7/Assumptions!$B$11),($C$8*Assumptions!$B$7/Assumptions!$B$11)*($O$517+Assumptions!$B$14)/($N$517+Assumptions!$B$14*Assumptions!$B$13-($C$8*Assumptions!$B$7/Assumptions!$B$11)),NA())</f>
        <v>946986.772140383</v>
      </c>
      <c r="Q517" s="18" t="n">
        <f aca="false">IFERROR(($N$517+Assumptions!$B$14*Assumptions!$B$13)/($O$517+Assumptions!$B$14+$P$517),NA())</f>
        <v>95.0382863285215</v>
      </c>
      <c r="R517" s="18" t="n">
        <f aca="false">AND(ISNUMBER($P$517),$P$517&gt;Assumptions!$B$4,$Q$517&gt;Assumptions!$B$13)</f>
        <v>1</v>
      </c>
      <c r="S517" s="18" t="n">
        <f aca="false">IF($N$517&gt;($C$8*Assumptions!$B$7/Assumptions!$B$11),($C$8*Assumptions!$B$7/Assumptions!$B$11)*$O$517/($N$517-($C$8*Assumptions!$B$7/Assumptions!$B$11)),NA())</f>
        <v>816026.458570001</v>
      </c>
      <c r="T517" s="18" t="n">
        <f aca="false">IFERROR($N$517/($O$517+$S$517),NA())</f>
        <v>110.290541507337</v>
      </c>
      <c r="U517" s="18" t="n">
        <f aca="false">AND(ISNUMBER($S$517),$S$517&gt;Assumptions!$B$4,$T$517&lt;=Assumptions!$B$13)</f>
        <v>0</v>
      </c>
      <c r="V517" s="18" t="n">
        <f aca="false">IF($R$517,$P$517,IF($U$517,$S$517,NA()))</f>
        <v>946986.772140383</v>
      </c>
      <c r="W517" s="18" t="n">
        <f aca="false">IF($R$517,$Q$517,IF($U$517,$T$517,NA()))</f>
        <v>95.0382863285215</v>
      </c>
      <c r="X517" s="18" t="n">
        <f aca="false">$R$517</f>
        <v>1</v>
      </c>
      <c r="Y517" s="18" t="n">
        <f aca="false">IF($B$517=1,$H$517,$AI$112*$W$517)</f>
        <v>582900248.661783</v>
      </c>
      <c r="Z517" s="18" t="n">
        <f aca="false">IF($C$517=1,$I$517,$AF$112*$W$517)</f>
        <v>100000000</v>
      </c>
      <c r="AA517" s="18" t="n">
        <f aca="false">IF($D$517=1,$J$517,$AC$112*$W$517)</f>
        <v>60000000</v>
      </c>
      <c r="AB517" s="18" t="n">
        <f aca="false">IF($E$517=1,$K$517,$Z$112*$W$517)</f>
        <v>30000000</v>
      </c>
      <c r="AC517" s="18" t="n">
        <f aca="false">IF($F$517=1,$L$517,$W$112*$W$517)</f>
        <v>15000000</v>
      </c>
      <c r="AD517" s="18" t="n">
        <f aca="false">IF($G$517=1,$M$517,$T$112*$W$517)</f>
        <v>5000000</v>
      </c>
      <c r="AE517" s="18" t="n">
        <f aca="false">($C$8*Assumptions!$B$7/Assumptions!$B$11)</f>
        <v>90000000</v>
      </c>
      <c r="AF517" s="18" t="n">
        <f aca="false">($J$112+$O$112)*$W$517</f>
        <v>26659458.5602199</v>
      </c>
      <c r="AG517" s="18" t="n">
        <f aca="false">Assumptions!$B$20*$W$517</f>
        <v>855344576.956693</v>
      </c>
      <c r="AH517" s="18" t="n">
        <f aca="false">IF($R$517,Assumptions!$B$14*($W$517-Assumptions!$B$13),Assumptions!$B$4)</f>
        <v>235095715.821304</v>
      </c>
      <c r="AI517" s="18" t="n">
        <f aca="false">$Y$517+$Z$517+$AA$517+$AB$517+$AC$517+$AD$517+$AE$517+$AF$517+$AG$517+$AH$517</f>
        <v>2000000000</v>
      </c>
      <c r="AJ517" s="18" t="n">
        <f aca="false">IF(AND(ISNUMBER($V$517),($C$8*Assumptions!$B$7/Assumptions!$B$11)&gt;=Assumptions!$B$67,IF($B$517=1,$Y$517&gt;=INDEX($Y$486:$Y$549,1+$A$517-Assumptions!$B$78),$Y$517&gt;INDEX($Y$486:$Y$549,1+$A$517+Assumptions!$B$78)),IF($C$517=1,$Z$517&gt;=INDEX($Z$486:$Z$549,1+$A$517-Assumptions!$B$79),$Z$517&gt;INDEX($Z$486:$Z$549,1+$A$517+Assumptions!$B$79)),IF($D$517=1,$AA$517&gt;=INDEX($AA$486:$AA$549,1+$A$517-Assumptions!$B$80),$AA$517&gt;INDEX($AA$486:$AA$549,1+$A$517+Assumptions!$B$80)),IF($E$517=1,$AB$517&gt;=INDEX($AB$486:$AB$549,1+$A$517-Assumptions!$B$81),$AB$517&gt;INDEX($AB$486:$AB$549,1+$A$517+Assumptions!$B$81)),IF($F$517=1,$AC$517&gt;=INDEX($AC$486:$AC$549,1+$A$517-Assumptions!$B$82),$AC$517&gt;INDEX($AC$486:$AC$549,1+$A$517+Assumptions!$B$82)),IF($G$517=1,$AD$517&gt;=INDEX($AD$486:$AD$549,1+$A$517-Assumptions!$B$83),$AD$517&gt;INDEX($AD$486:$AD$549,1+$A$517+Assumptions!$B$83))),1,0)</f>
        <v>0</v>
      </c>
      <c r="AK517" s="16"/>
      <c r="AL517" s="16"/>
    </row>
    <row r="518" customFormat="false" ht="23.85" hidden="true" customHeight="false" outlineLevel="0" collapsed="false">
      <c r="A518" s="6" t="n">
        <f aca="false">ROW()-ROW($A$486)+Assumptions!$B$4</f>
        <v>32</v>
      </c>
      <c r="B518" s="18" t="n">
        <f aca="false">MOD(QUOTIENT($A$518,Assumptions!$B$78),2)</f>
        <v>1</v>
      </c>
      <c r="C518" s="18" t="n">
        <f aca="false">MOD(QUOTIENT($A$518,Assumptions!$B$79),2)</f>
        <v>0</v>
      </c>
      <c r="D518" s="18" t="n">
        <f aca="false">MOD(QUOTIENT($A$518,Assumptions!$B$80),2)</f>
        <v>0</v>
      </c>
      <c r="E518" s="18" t="n">
        <f aca="false">MOD(QUOTIENT($A$518,Assumptions!$B$81),2)</f>
        <v>0</v>
      </c>
      <c r="F518" s="18" t="n">
        <f aca="false">MOD(QUOTIENT($A$518,Assumptions!$B$82),2)</f>
        <v>0</v>
      </c>
      <c r="G518" s="18" t="n">
        <f aca="false">MOD(QUOTIENT($A$518,Assumptions!$B$83),2)</f>
        <v>0</v>
      </c>
      <c r="H518" s="18" t="n">
        <f aca="false">IF($B$518=1,MIN(Assumptions!$B$66,MAX(Assumptions!$B$4,Assumptions!$B$26-(Assumptions!$B$4))),Assumptions!$B$4)</f>
        <v>300000000</v>
      </c>
      <c r="I518" s="18" t="n">
        <f aca="false">IF($C$518=1,MIN(Assumptions!$B$61,MAX(Assumptions!$B$4,Assumptions!$B$26-($H$518))),Assumptions!$B$4)</f>
        <v>0</v>
      </c>
      <c r="J518" s="18" t="n">
        <f aca="false">IF($D$518=1,MIN(Assumptions!$B$56,MAX(Assumptions!$B$4,Assumptions!$B$26-($H$518+$I$518))),Assumptions!$B$4)</f>
        <v>0</v>
      </c>
      <c r="K518" s="18" t="n">
        <f aca="false">IF($E$518=1,MIN(Assumptions!$B$51,MAX(Assumptions!$B$4,Assumptions!$B$26-($H$518+$I$518+$J$518))),Assumptions!$B$4)</f>
        <v>0</v>
      </c>
      <c r="L518" s="18" t="n">
        <f aca="false">IF($F$518=1,MIN(Assumptions!$B$46,MAX(Assumptions!$B$4,Assumptions!$B$26-($H$518+$I$518+$J$518+$K$518))),Assumptions!$B$4)</f>
        <v>0</v>
      </c>
      <c r="M518" s="18" t="n">
        <f aca="false">IF($G$518=1,MIN(Assumptions!$B$41,MAX(Assumptions!$B$4,Assumptions!$B$26-($H$518+$I$518+$J$518+$K$518+$L$518))),Assumptions!$B$4)</f>
        <v>0</v>
      </c>
      <c r="N518" s="18" t="n">
        <f aca="false">MAX(Assumptions!$B$4,Assumptions!$B$26-($H$518+$I$518+$J$518+$K$518+$L$518+$M$518))</f>
        <v>1700000000</v>
      </c>
      <c r="O518" s="18" t="n">
        <f aca="false">$J$112+$O$112+Assumptions!$B$20+IF($B$518=0,$AI$112,Assumptions!$B$4)+IF($C$518=0,$AF$112,Assumptions!$B$4)+IF($D$518=0,$AC$112,Assumptions!$B$4)+IF($E$518=0,$Z$112,Assumptions!$B$4)+IF($F$518=0,$W$112,Assumptions!$B$4)+IF($G$518=0,$T$112,Assumptions!$B$4)</f>
        <v>26414164.1892672</v>
      </c>
      <c r="P518" s="18" t="n">
        <f aca="false">IF(($N$518+Assumptions!$B$14*Assumptions!$B$13)&gt;($C$8*Assumptions!$B$7/Assumptions!$B$11),($C$8*Assumptions!$B$7/Assumptions!$B$11)*($O$518+Assumptions!$B$14)/($N$518+Assumptions!$B$14*Assumptions!$B$13-($C$8*Assumptions!$B$7/Assumptions!$B$11)),NA())</f>
        <v>1613813.81521491</v>
      </c>
      <c r="Q518" s="18" t="n">
        <f aca="false">IFERROR(($N$518+Assumptions!$B$14*Assumptions!$B$13)/($O$518+Assumptions!$B$14+$P$518),NA())</f>
        <v>55.7685150241539</v>
      </c>
      <c r="R518" s="18" t="n">
        <f aca="false">AND(ISNUMBER($P$518),$P$518&gt;Assumptions!$B$4,$Q$518&gt;Assumptions!$B$13)</f>
        <v>1</v>
      </c>
      <c r="S518" s="18" t="n">
        <f aca="false">IF($N$518&gt;($C$8*Assumptions!$B$7/Assumptions!$B$11),($C$8*Assumptions!$B$7/Assumptions!$B$11)*$O$518/($N$518-($C$8*Assumptions!$B$7/Assumptions!$B$11)),NA())</f>
        <v>1476568.1844932</v>
      </c>
      <c r="T518" s="18" t="n">
        <f aca="false">IFERROR($N$518/($O$518+$S$518),NA())</f>
        <v>60.9521462978635</v>
      </c>
      <c r="U518" s="18" t="n">
        <f aca="false">AND(ISNUMBER($S$518),$S$518&gt;Assumptions!$B$4,$T$518&lt;=Assumptions!$B$13)</f>
        <v>0</v>
      </c>
      <c r="V518" s="18" t="n">
        <f aca="false">IF($R$518,$P$518,IF($U$518,$S$518,NA()))</f>
        <v>1613813.81521491</v>
      </c>
      <c r="W518" s="18" t="n">
        <f aca="false">IF($R$518,$Q$518,IF($U$518,$T$518,NA()))</f>
        <v>55.7685150241539</v>
      </c>
      <c r="X518" s="18" t="n">
        <f aca="false">$R$518</f>
        <v>1</v>
      </c>
      <c r="Y518" s="18" t="n">
        <f aca="false">IF($B$518=1,$H$518,$AI$112*$W$518)</f>
        <v>300000000</v>
      </c>
      <c r="Z518" s="18" t="n">
        <f aca="false">IF($C$518=1,$I$518,$AF$112*$W$518)</f>
        <v>96683161.9323539</v>
      </c>
      <c r="AA518" s="18" t="n">
        <f aca="false">IF($D$518=1,$J$518,$AC$112*$W$518)</f>
        <v>133844436.057969</v>
      </c>
      <c r="AB518" s="18" t="n">
        <f aca="false">IF($E$518=1,$K$518,$Z$112*$W$518)</f>
        <v>167305545.072462</v>
      </c>
      <c r="AC518" s="18" t="n">
        <f aca="false">IF($F$518=1,$L$518,$W$112*$W$518)</f>
        <v>278842575.12077</v>
      </c>
      <c r="AD518" s="18" t="n">
        <f aca="false">IF($G$518=1,$M$518,$T$112*$W$518)</f>
        <v>278842575.12077</v>
      </c>
      <c r="AE518" s="18" t="n">
        <f aca="false">($C$8*Assumptions!$B$7/Assumptions!$B$11)</f>
        <v>90000000</v>
      </c>
      <c r="AF518" s="18" t="n">
        <f aca="false">($J$112+$O$112)*$W$518</f>
        <v>15643783.9179056</v>
      </c>
      <c r="AG518" s="18" t="n">
        <f aca="false">Assumptions!$B$20*$W$518</f>
        <v>501916635.217385</v>
      </c>
      <c r="AH518" s="18" t="n">
        <f aca="false">IF($R$518,Assumptions!$B$14*($W$518-Assumptions!$B$13),Assumptions!$B$4)</f>
        <v>136921287.560385</v>
      </c>
      <c r="AI518" s="18" t="n">
        <f aca="false">$Y$518+$Z$518+$AA$518+$AB$518+$AC$518+$AD$518+$AE$518+$AF$518+$AG$518+$AH$518</f>
        <v>2000000000</v>
      </c>
      <c r="AJ518" s="18" t="n">
        <f aca="false">IF(AND(ISNUMBER($V$518),($C$8*Assumptions!$B$7/Assumptions!$B$11)&gt;=Assumptions!$B$67,IF($B$518=1,$Y$518&gt;=INDEX($Y$486:$Y$549,1+$A$518-Assumptions!$B$78),$Y$518&gt;INDEX($Y$486:$Y$549,1+$A$518+Assumptions!$B$78)),IF($C$518=1,$Z$518&gt;=INDEX($Z$486:$Z$549,1+$A$518-Assumptions!$B$79),$Z$518&gt;INDEX($Z$486:$Z$549,1+$A$518+Assumptions!$B$79)),IF($D$518=1,$AA$518&gt;=INDEX($AA$486:$AA$549,1+$A$518-Assumptions!$B$80),$AA$518&gt;INDEX($AA$486:$AA$549,1+$A$518+Assumptions!$B$80)),IF($E$518=1,$AB$518&gt;=INDEX($AB$486:$AB$549,1+$A$518-Assumptions!$B$81),$AB$518&gt;INDEX($AB$486:$AB$549,1+$A$518+Assumptions!$B$81)),IF($F$518=1,$AC$518&gt;=INDEX($AC$486:$AC$549,1+$A$518-Assumptions!$B$82),$AC$518&gt;INDEX($AC$486:$AC$549,1+$A$518+Assumptions!$B$82)),IF($G$518=1,$AD$518&gt;=INDEX($AD$486:$AD$549,1+$A$518-Assumptions!$B$83),$AD$518&gt;INDEX($AD$486:$AD$549,1+$A$518+Assumptions!$B$83))),1,0)</f>
        <v>0</v>
      </c>
      <c r="AK518" s="16"/>
      <c r="AL518" s="16"/>
    </row>
    <row r="519" customFormat="false" ht="23.85" hidden="true" customHeight="false" outlineLevel="0" collapsed="false">
      <c r="A519" s="6" t="n">
        <f aca="false">ROW()-ROW($A$486)+Assumptions!$B$4</f>
        <v>33</v>
      </c>
      <c r="B519" s="18" t="n">
        <f aca="false">MOD(QUOTIENT($A$519,Assumptions!$B$78),2)</f>
        <v>1</v>
      </c>
      <c r="C519" s="18" t="n">
        <f aca="false">MOD(QUOTIENT($A$519,Assumptions!$B$79),2)</f>
        <v>0</v>
      </c>
      <c r="D519" s="18" t="n">
        <f aca="false">MOD(QUOTIENT($A$519,Assumptions!$B$80),2)</f>
        <v>0</v>
      </c>
      <c r="E519" s="18" t="n">
        <f aca="false">MOD(QUOTIENT($A$519,Assumptions!$B$81),2)</f>
        <v>0</v>
      </c>
      <c r="F519" s="18" t="n">
        <f aca="false">MOD(QUOTIENT($A$519,Assumptions!$B$82),2)</f>
        <v>0</v>
      </c>
      <c r="G519" s="18" t="n">
        <f aca="false">MOD(QUOTIENT($A$519,Assumptions!$B$83),2)</f>
        <v>1</v>
      </c>
      <c r="H519" s="18" t="n">
        <f aca="false">IF($B$519=1,MIN(Assumptions!$B$66,MAX(Assumptions!$B$4,Assumptions!$B$26-(Assumptions!$B$4))),Assumptions!$B$4)</f>
        <v>300000000</v>
      </c>
      <c r="I519" s="18" t="n">
        <f aca="false">IF($C$519=1,MIN(Assumptions!$B$61,MAX(Assumptions!$B$4,Assumptions!$B$26-($H$519))),Assumptions!$B$4)</f>
        <v>0</v>
      </c>
      <c r="J519" s="18" t="n">
        <f aca="false">IF($D$519=1,MIN(Assumptions!$B$56,MAX(Assumptions!$B$4,Assumptions!$B$26-($H$519+$I$519))),Assumptions!$B$4)</f>
        <v>0</v>
      </c>
      <c r="K519" s="18" t="n">
        <f aca="false">IF($E$519=1,MIN(Assumptions!$B$51,MAX(Assumptions!$B$4,Assumptions!$B$26-($H$519+$I$519+$J$519))),Assumptions!$B$4)</f>
        <v>0</v>
      </c>
      <c r="L519" s="18" t="n">
        <f aca="false">IF($F$519=1,MIN(Assumptions!$B$46,MAX(Assumptions!$B$4,Assumptions!$B$26-($H$519+$I$519+$J$519+$K$519))),Assumptions!$B$4)</f>
        <v>0</v>
      </c>
      <c r="M519" s="18" t="n">
        <f aca="false">IF($G$519=1,MIN(Assumptions!$B$41,MAX(Assumptions!$B$4,Assumptions!$B$26-($H$519+$I$519+$J$519+$K$519+$L$519))),Assumptions!$B$4)</f>
        <v>5000000</v>
      </c>
      <c r="N519" s="18" t="n">
        <f aca="false">MAX(Assumptions!$B$4,Assumptions!$B$26-($H$519+$I$519+$J$519+$K$519+$L$519+$M$519))</f>
        <v>1695000000</v>
      </c>
      <c r="O519" s="18" t="n">
        <f aca="false">$J$112+$O$112+Assumptions!$B$20+IF($B$519=0,$AI$112,Assumptions!$B$4)+IF($C$519=0,$AF$112,Assumptions!$B$4)+IF($D$519=0,$AC$112,Assumptions!$B$4)+IF($E$519=0,$Z$112,Assumptions!$B$4)+IF($F$519=0,$W$112,Assumptions!$B$4)+IF($G$519=0,$T$112,Assumptions!$B$4)</f>
        <v>21414164.1892672</v>
      </c>
      <c r="P519" s="18" t="n">
        <f aca="false">IF(($N$519+Assumptions!$B$14*Assumptions!$B$13)&gt;($C$8*Assumptions!$B$7/Assumptions!$B$11),($C$8*Assumptions!$B$7/Assumptions!$B$11)*($O$519+Assumptions!$B$14)/($N$519+Assumptions!$B$14*Assumptions!$B$13-($C$8*Assumptions!$B$7/Assumptions!$B$11)),NA())</f>
        <v>1338895.66222958</v>
      </c>
      <c r="Q519" s="18" t="n">
        <f aca="false">IFERROR(($N$519+Assumptions!$B$14*Assumptions!$B$13)/($O$519+Assumptions!$B$14+$P$519),NA())</f>
        <v>67.2195769535385</v>
      </c>
      <c r="R519" s="18" t="n">
        <f aca="false">AND(ISNUMBER($P$519),$P$519&gt;Assumptions!$B$4,$Q$519&gt;Assumptions!$B$13)</f>
        <v>1</v>
      </c>
      <c r="S519" s="18" t="n">
        <f aca="false">IF($N$519&gt;($C$8*Assumptions!$B$7/Assumptions!$B$11),($C$8*Assumptions!$B$7/Assumptions!$B$11)*$O$519/($N$519-($C$8*Assumptions!$B$7/Assumptions!$B$11)),NA())</f>
        <v>1200794.25360377</v>
      </c>
      <c r="T519" s="18" t="n">
        <f aca="false">IFERROR($N$519/($O$519+$S$519),NA())</f>
        <v>74.950391984219</v>
      </c>
      <c r="U519" s="18" t="n">
        <f aca="false">AND(ISNUMBER($S$519),$S$519&gt;Assumptions!$B$4,$T$519&lt;=Assumptions!$B$13)</f>
        <v>0</v>
      </c>
      <c r="V519" s="18" t="n">
        <f aca="false">IF($R$519,$P$519,IF($U$519,$S$519,NA()))</f>
        <v>1338895.66222958</v>
      </c>
      <c r="W519" s="18" t="n">
        <f aca="false">IF($R$519,$Q$519,IF($U$519,$T$519,NA()))</f>
        <v>67.2195769535385</v>
      </c>
      <c r="X519" s="18" t="n">
        <f aca="false">$R$519</f>
        <v>1</v>
      </c>
      <c r="Y519" s="18" t="n">
        <f aca="false">IF($B$519=1,$H$519,$AI$112*$W$519)</f>
        <v>300000000</v>
      </c>
      <c r="Z519" s="18" t="n">
        <f aca="false">IF($C$519=1,$I$519,$AF$112*$W$519)</f>
        <v>116535311.022868</v>
      </c>
      <c r="AA519" s="18" t="n">
        <f aca="false">IF($D$519=1,$J$519,$AC$112*$W$519)</f>
        <v>161326984.688492</v>
      </c>
      <c r="AB519" s="18" t="n">
        <f aca="false">IF($E$519=1,$K$519,$Z$112*$W$519)</f>
        <v>201658730.860616</v>
      </c>
      <c r="AC519" s="18" t="n">
        <f aca="false">IF($F$519=1,$L$519,$W$112*$W$519)</f>
        <v>336097884.767693</v>
      </c>
      <c r="AD519" s="18" t="n">
        <f aca="false">IF($G$519=1,$M$519,$T$112*$W$519)</f>
        <v>5000000</v>
      </c>
      <c r="AE519" s="18" t="n">
        <f aca="false">($C$8*Assumptions!$B$7/Assumptions!$B$11)</f>
        <v>90000000</v>
      </c>
      <c r="AF519" s="18" t="n">
        <f aca="false">($J$112+$O$112)*$W$519</f>
        <v>18855953.6946383</v>
      </c>
      <c r="AG519" s="18" t="n">
        <f aca="false">Assumptions!$B$20*$W$519</f>
        <v>604976192.581847</v>
      </c>
      <c r="AH519" s="18" t="n">
        <f aca="false">IF($R$519,Assumptions!$B$14*($W$519-Assumptions!$B$13),Assumptions!$B$4)</f>
        <v>165548942.383846</v>
      </c>
      <c r="AI519" s="18" t="n">
        <f aca="false">$Y$519+$Z$519+$AA$519+$AB$519+$AC$519+$AD$519+$AE$519+$AF$519+$AG$519+$AH$519</f>
        <v>2000000000</v>
      </c>
      <c r="AJ519" s="18" t="n">
        <f aca="false">IF(AND(ISNUMBER($V$519),($C$8*Assumptions!$B$7/Assumptions!$B$11)&gt;=Assumptions!$B$67,IF($B$519=1,$Y$519&gt;=INDEX($Y$486:$Y$549,1+$A$519-Assumptions!$B$78),$Y$519&gt;INDEX($Y$486:$Y$549,1+$A$519+Assumptions!$B$78)),IF($C$519=1,$Z$519&gt;=INDEX($Z$486:$Z$549,1+$A$519-Assumptions!$B$79),$Z$519&gt;INDEX($Z$486:$Z$549,1+$A$519+Assumptions!$B$79)),IF($D$519=1,$AA$519&gt;=INDEX($AA$486:$AA$549,1+$A$519-Assumptions!$B$80),$AA$519&gt;INDEX($AA$486:$AA$549,1+$A$519+Assumptions!$B$80)),IF($E$519=1,$AB$519&gt;=INDEX($AB$486:$AB$549,1+$A$519-Assumptions!$B$81),$AB$519&gt;INDEX($AB$486:$AB$549,1+$A$519+Assumptions!$B$81)),IF($F$519=1,$AC$519&gt;=INDEX($AC$486:$AC$549,1+$A$519-Assumptions!$B$82),$AC$519&gt;INDEX($AC$486:$AC$549,1+$A$519+Assumptions!$B$82)),IF($G$519=1,$AD$519&gt;=INDEX($AD$486:$AD$549,1+$A$519-Assumptions!$B$83),$AD$519&gt;INDEX($AD$486:$AD$549,1+$A$519+Assumptions!$B$83))),1,0)</f>
        <v>0</v>
      </c>
      <c r="AK519" s="16"/>
      <c r="AL519" s="16"/>
    </row>
    <row r="520" customFormat="false" ht="23.85" hidden="true" customHeight="false" outlineLevel="0" collapsed="false">
      <c r="A520" s="6" t="n">
        <f aca="false">ROW()-ROW($A$486)+Assumptions!$B$4</f>
        <v>34</v>
      </c>
      <c r="B520" s="18" t="n">
        <f aca="false">MOD(QUOTIENT($A$520,Assumptions!$B$78),2)</f>
        <v>1</v>
      </c>
      <c r="C520" s="18" t="n">
        <f aca="false">MOD(QUOTIENT($A$520,Assumptions!$B$79),2)</f>
        <v>0</v>
      </c>
      <c r="D520" s="18" t="n">
        <f aca="false">MOD(QUOTIENT($A$520,Assumptions!$B$80),2)</f>
        <v>0</v>
      </c>
      <c r="E520" s="18" t="n">
        <f aca="false">MOD(QUOTIENT($A$520,Assumptions!$B$81),2)</f>
        <v>0</v>
      </c>
      <c r="F520" s="18" t="n">
        <f aca="false">MOD(QUOTIENT($A$520,Assumptions!$B$82),2)</f>
        <v>1</v>
      </c>
      <c r="G520" s="18" t="n">
        <f aca="false">MOD(QUOTIENT($A$520,Assumptions!$B$83),2)</f>
        <v>0</v>
      </c>
      <c r="H520" s="18" t="n">
        <f aca="false">IF($B$520=1,MIN(Assumptions!$B$66,MAX(Assumptions!$B$4,Assumptions!$B$26-(Assumptions!$B$4))),Assumptions!$B$4)</f>
        <v>300000000</v>
      </c>
      <c r="I520" s="18" t="n">
        <f aca="false">IF($C$520=1,MIN(Assumptions!$B$61,MAX(Assumptions!$B$4,Assumptions!$B$26-($H$520))),Assumptions!$B$4)</f>
        <v>0</v>
      </c>
      <c r="J520" s="18" t="n">
        <f aca="false">IF($D$520=1,MIN(Assumptions!$B$56,MAX(Assumptions!$B$4,Assumptions!$B$26-($H$520+$I$520))),Assumptions!$B$4)</f>
        <v>0</v>
      </c>
      <c r="K520" s="18" t="n">
        <f aca="false">IF($E$520=1,MIN(Assumptions!$B$51,MAX(Assumptions!$B$4,Assumptions!$B$26-($H$520+$I$520+$J$520))),Assumptions!$B$4)</f>
        <v>0</v>
      </c>
      <c r="L520" s="18" t="n">
        <f aca="false">IF($F$520=1,MIN(Assumptions!$B$46,MAX(Assumptions!$B$4,Assumptions!$B$26-($H$520+$I$520+$J$520+$K$520))),Assumptions!$B$4)</f>
        <v>15000000</v>
      </c>
      <c r="M520" s="18" t="n">
        <f aca="false">IF($G$520=1,MIN(Assumptions!$B$41,MAX(Assumptions!$B$4,Assumptions!$B$26-($H$520+$I$520+$J$520+$K$520+$L$520))),Assumptions!$B$4)</f>
        <v>0</v>
      </c>
      <c r="N520" s="18" t="n">
        <f aca="false">MAX(Assumptions!$B$4,Assumptions!$B$26-($H$520+$I$520+$J$520+$K$520+$L$520+$M$520))</f>
        <v>1685000000</v>
      </c>
      <c r="O520" s="18" t="n">
        <f aca="false">$J$112+$O$112+Assumptions!$B$20+IF($B$520=0,$AI$112,Assumptions!$B$4)+IF($C$520=0,$AF$112,Assumptions!$B$4)+IF($D$520=0,$AC$112,Assumptions!$B$4)+IF($E$520=0,$Z$112,Assumptions!$B$4)+IF($F$520=0,$W$112,Assumptions!$B$4)+IF($G$520=0,$T$112,Assumptions!$B$4)</f>
        <v>21414164.1892672</v>
      </c>
      <c r="P520" s="18" t="n">
        <f aca="false">IF(($N$520+Assumptions!$B$14*Assumptions!$B$13)&gt;($C$8*Assumptions!$B$7/Assumptions!$B$11),($C$8*Assumptions!$B$7/Assumptions!$B$11)*($O$520+Assumptions!$B$14)/($N$520+Assumptions!$B$14*Assumptions!$B$13-($C$8*Assumptions!$B$7/Assumptions!$B$11)),NA())</f>
        <v>1347276.85573336</v>
      </c>
      <c r="Q520" s="18" t="n">
        <f aca="false">IFERROR(($N$520+Assumptions!$B$14*Assumptions!$B$13)/($O$520+Assumptions!$B$14+$P$520),NA())</f>
        <v>66.8014147329877</v>
      </c>
      <c r="R520" s="18" t="n">
        <f aca="false">AND(ISNUMBER($P$520),$P$520&gt;Assumptions!$B$4,$Q$520&gt;Assumptions!$B$13)</f>
        <v>1</v>
      </c>
      <c r="S520" s="18" t="n">
        <f aca="false">IF($N$520&gt;($C$8*Assumptions!$B$7/Assumptions!$B$11),($C$8*Assumptions!$B$7/Assumptions!$B$11)*$O$520/($N$520-($C$8*Assumptions!$B$7/Assumptions!$B$11)),NA())</f>
        <v>1208322.74422197</v>
      </c>
      <c r="T520" s="18" t="n">
        <f aca="false">IFERROR($N$520/($O$520+$S$520),NA())</f>
        <v>74.4834113488033</v>
      </c>
      <c r="U520" s="18" t="n">
        <f aca="false">AND(ISNUMBER($S$520),$S$520&gt;Assumptions!$B$4,$T$520&lt;=Assumptions!$B$13)</f>
        <v>0</v>
      </c>
      <c r="V520" s="18" t="n">
        <f aca="false">IF($R$520,$P$520,IF($U$520,$S$520,NA()))</f>
        <v>1347276.85573336</v>
      </c>
      <c r="W520" s="18" t="n">
        <f aca="false">IF($R$520,$Q$520,IF($U$520,$T$520,NA()))</f>
        <v>66.8014147329877</v>
      </c>
      <c r="X520" s="18" t="n">
        <f aca="false">$R$520</f>
        <v>1</v>
      </c>
      <c r="Y520" s="18" t="n">
        <f aca="false">IF($B$520=1,$H$520,$AI$112*$W$520)</f>
        <v>300000000</v>
      </c>
      <c r="Z520" s="18" t="n">
        <f aca="false">IF($C$520=1,$I$520,$AF$112*$W$520)</f>
        <v>115810363.520393</v>
      </c>
      <c r="AA520" s="18" t="n">
        <f aca="false">IF($D$520=1,$J$520,$AC$112*$W$520)</f>
        <v>160323395.359171</v>
      </c>
      <c r="AB520" s="18" t="n">
        <f aca="false">IF($E$520=1,$K$520,$Z$112*$W$520)</f>
        <v>200404244.198963</v>
      </c>
      <c r="AC520" s="18" t="n">
        <f aca="false">IF($F$520=1,$L$520,$W$112*$W$520)</f>
        <v>15000000</v>
      </c>
      <c r="AD520" s="18" t="n">
        <f aca="false">IF($G$520=1,$M$520,$T$112*$W$520)</f>
        <v>334007073.664939</v>
      </c>
      <c r="AE520" s="18" t="n">
        <f aca="false">($C$8*Assumptions!$B$7/Assumptions!$B$11)</f>
        <v>90000000</v>
      </c>
      <c r="AF520" s="18" t="n">
        <f aca="false">($J$112+$O$112)*$W$520</f>
        <v>18738653.8271755</v>
      </c>
      <c r="AG520" s="18" t="n">
        <f aca="false">Assumptions!$B$20*$W$520</f>
        <v>601212732.59689</v>
      </c>
      <c r="AH520" s="18" t="n">
        <f aca="false">IF($R$520,Assumptions!$B$14*($W$520-Assumptions!$B$13),Assumptions!$B$4)</f>
        <v>164503536.832469</v>
      </c>
      <c r="AI520" s="18" t="n">
        <f aca="false">$Y$520+$Z$520+$AA$520+$AB$520+$AC$520+$AD$520+$AE$520+$AF$520+$AG$520+$AH$520</f>
        <v>2000000000</v>
      </c>
      <c r="AJ520" s="18" t="n">
        <f aca="false">IF(AND(ISNUMBER($V$520),($C$8*Assumptions!$B$7/Assumptions!$B$11)&gt;=Assumptions!$B$67,IF($B$520=1,$Y$520&gt;=INDEX($Y$486:$Y$549,1+$A$520-Assumptions!$B$78),$Y$520&gt;INDEX($Y$486:$Y$549,1+$A$520+Assumptions!$B$78)),IF($C$520=1,$Z$520&gt;=INDEX($Z$486:$Z$549,1+$A$520-Assumptions!$B$79),$Z$520&gt;INDEX($Z$486:$Z$549,1+$A$520+Assumptions!$B$79)),IF($D$520=1,$AA$520&gt;=INDEX($AA$486:$AA$549,1+$A$520-Assumptions!$B$80),$AA$520&gt;INDEX($AA$486:$AA$549,1+$A$520+Assumptions!$B$80)),IF($E$520=1,$AB$520&gt;=INDEX($AB$486:$AB$549,1+$A$520-Assumptions!$B$81),$AB$520&gt;INDEX($AB$486:$AB$549,1+$A$520+Assumptions!$B$81)),IF($F$520=1,$AC$520&gt;=INDEX($AC$486:$AC$549,1+$A$520-Assumptions!$B$82),$AC$520&gt;INDEX($AC$486:$AC$549,1+$A$520+Assumptions!$B$82)),IF($G$520=1,$AD$520&gt;=INDEX($AD$486:$AD$549,1+$A$520-Assumptions!$B$83),$AD$520&gt;INDEX($AD$486:$AD$549,1+$A$520+Assumptions!$B$83))),1,0)</f>
        <v>0</v>
      </c>
      <c r="AK520" s="16"/>
      <c r="AL520" s="16"/>
    </row>
    <row r="521" customFormat="false" ht="23.85" hidden="true" customHeight="false" outlineLevel="0" collapsed="false">
      <c r="A521" s="6" t="n">
        <f aca="false">ROW()-ROW($A$486)+Assumptions!$B$4</f>
        <v>35</v>
      </c>
      <c r="B521" s="18" t="n">
        <f aca="false">MOD(QUOTIENT($A$521,Assumptions!$B$78),2)</f>
        <v>1</v>
      </c>
      <c r="C521" s="18" t="n">
        <f aca="false">MOD(QUOTIENT($A$521,Assumptions!$B$79),2)</f>
        <v>0</v>
      </c>
      <c r="D521" s="18" t="n">
        <f aca="false">MOD(QUOTIENT($A$521,Assumptions!$B$80),2)</f>
        <v>0</v>
      </c>
      <c r="E521" s="18" t="n">
        <f aca="false">MOD(QUOTIENT($A$521,Assumptions!$B$81),2)</f>
        <v>0</v>
      </c>
      <c r="F521" s="18" t="n">
        <f aca="false">MOD(QUOTIENT($A$521,Assumptions!$B$82),2)</f>
        <v>1</v>
      </c>
      <c r="G521" s="18" t="n">
        <f aca="false">MOD(QUOTIENT($A$521,Assumptions!$B$83),2)</f>
        <v>1</v>
      </c>
      <c r="H521" s="18" t="n">
        <f aca="false">IF($B$521=1,MIN(Assumptions!$B$66,MAX(Assumptions!$B$4,Assumptions!$B$26-(Assumptions!$B$4))),Assumptions!$B$4)</f>
        <v>300000000</v>
      </c>
      <c r="I521" s="18" t="n">
        <f aca="false">IF($C$521=1,MIN(Assumptions!$B$61,MAX(Assumptions!$B$4,Assumptions!$B$26-($H$521))),Assumptions!$B$4)</f>
        <v>0</v>
      </c>
      <c r="J521" s="18" t="n">
        <f aca="false">IF($D$521=1,MIN(Assumptions!$B$56,MAX(Assumptions!$B$4,Assumptions!$B$26-($H$521+$I$521))),Assumptions!$B$4)</f>
        <v>0</v>
      </c>
      <c r="K521" s="18" t="n">
        <f aca="false">IF($E$521=1,MIN(Assumptions!$B$51,MAX(Assumptions!$B$4,Assumptions!$B$26-($H$521+$I$521+$J$521))),Assumptions!$B$4)</f>
        <v>0</v>
      </c>
      <c r="L521" s="18" t="n">
        <f aca="false">IF($F$521=1,MIN(Assumptions!$B$46,MAX(Assumptions!$B$4,Assumptions!$B$26-($H$521+$I$521+$J$521+$K$521))),Assumptions!$B$4)</f>
        <v>15000000</v>
      </c>
      <c r="M521" s="18" t="n">
        <f aca="false">IF($G$521=1,MIN(Assumptions!$B$41,MAX(Assumptions!$B$4,Assumptions!$B$26-($H$521+$I$521+$J$521+$K$521+$L$521))),Assumptions!$B$4)</f>
        <v>5000000</v>
      </c>
      <c r="N521" s="18" t="n">
        <f aca="false">MAX(Assumptions!$B$4,Assumptions!$B$26-($H$521+$I$521+$J$521+$K$521+$L$521+$M$521))</f>
        <v>1680000000</v>
      </c>
      <c r="O521" s="18" t="n">
        <f aca="false">$J$112+$O$112+Assumptions!$B$20+IF($B$521=0,$AI$112,Assumptions!$B$4)+IF($C$521=0,$AF$112,Assumptions!$B$4)+IF($D$521=0,$AC$112,Assumptions!$B$4)+IF($E$521=0,$Z$112,Assumptions!$B$4)+IF($F$521=0,$W$112,Assumptions!$B$4)+IF($G$521=0,$T$112,Assumptions!$B$4)</f>
        <v>16414164.1892672</v>
      </c>
      <c r="P521" s="18" t="n">
        <f aca="false">IF(($N$521+Assumptions!$B$14*Assumptions!$B$13)&gt;($C$8*Assumptions!$B$7/Assumptions!$B$11),($C$8*Assumptions!$B$7/Assumptions!$B$11)*($O$521+Assumptions!$B$14)/($N$521+Assumptions!$B$14*Assumptions!$B$13-($C$8*Assumptions!$B$7/Assumptions!$B$11)),NA())</f>
        <v>1068932.35606534</v>
      </c>
      <c r="Q521" s="18" t="n">
        <f aca="false">IFERROR(($N$521+Assumptions!$B$14*Assumptions!$B$13)/($O$521+Assumptions!$B$14+$P$521),NA())</f>
        <v>84.1961602989395</v>
      </c>
      <c r="R521" s="18" t="n">
        <f aca="false">AND(ISNUMBER($P$521),$P$521&gt;Assumptions!$B$4,$Q$521&gt;Assumptions!$B$13)</f>
        <v>1</v>
      </c>
      <c r="S521" s="18" t="n">
        <f aca="false">IF($N$521&gt;($C$8*Assumptions!$B$7/Assumptions!$B$11),($C$8*Assumptions!$B$7/Assumptions!$B$11)*$O$521/($N$521-($C$8*Assumptions!$B$7/Assumptions!$B$11)),NA())</f>
        <v>929103.633354746</v>
      </c>
      <c r="T521" s="18" t="n">
        <f aca="false">IFERROR($N$521/($O$521+$S$521),NA())</f>
        <v>96.8675579009781</v>
      </c>
      <c r="U521" s="18" t="n">
        <f aca="false">AND(ISNUMBER($S$521),$S$521&gt;Assumptions!$B$4,$T$521&lt;=Assumptions!$B$13)</f>
        <v>0</v>
      </c>
      <c r="V521" s="18" t="n">
        <f aca="false">IF($R$521,$P$521,IF($U$521,$S$521,NA()))</f>
        <v>1068932.35606534</v>
      </c>
      <c r="W521" s="18" t="n">
        <f aca="false">IF($R$521,$Q$521,IF($U$521,$T$521,NA()))</f>
        <v>84.1961602989395</v>
      </c>
      <c r="X521" s="18" t="n">
        <f aca="false">$R$521</f>
        <v>1</v>
      </c>
      <c r="Y521" s="18" t="n">
        <f aca="false">IF($B$521=1,$H$521,$AI$112*$W$521)</f>
        <v>300000000</v>
      </c>
      <c r="Z521" s="18" t="n">
        <f aca="false">IF($C$521=1,$I$521,$AF$112*$W$521)</f>
        <v>145966787.832509</v>
      </c>
      <c r="AA521" s="18" t="n">
        <f aca="false">IF($D$521=1,$J$521,$AC$112*$W$521)</f>
        <v>202070784.717455</v>
      </c>
      <c r="AB521" s="18" t="n">
        <f aca="false">IF($E$521=1,$K$521,$Z$112*$W$521)</f>
        <v>252588480.896818</v>
      </c>
      <c r="AC521" s="18" t="n">
        <f aca="false">IF($F$521=1,$L$521,$W$112*$W$521)</f>
        <v>15000000</v>
      </c>
      <c r="AD521" s="18" t="n">
        <f aca="false">IF($G$521=1,$M$521,$T$112*$W$521)</f>
        <v>5000000</v>
      </c>
      <c r="AE521" s="18" t="n">
        <f aca="false">($C$8*Assumptions!$B$7/Assumptions!$B$11)</f>
        <v>90000000</v>
      </c>
      <c r="AF521" s="18" t="n">
        <f aca="false">($J$112+$O$112)*$W$521</f>
        <v>23618103.1154135</v>
      </c>
      <c r="AG521" s="18" t="n">
        <f aca="false">Assumptions!$B$20*$W$521</f>
        <v>757765442.690455</v>
      </c>
      <c r="AH521" s="18" t="n">
        <f aca="false">IF($R$521,Assumptions!$B$14*($W$521-Assumptions!$B$13),Assumptions!$B$4)</f>
        <v>207990400.747349</v>
      </c>
      <c r="AI521" s="18" t="n">
        <f aca="false">$Y$521+$Z$521+$AA$521+$AB$521+$AC$521+$AD$521+$AE$521+$AF$521+$AG$521+$AH$521</f>
        <v>2000000000</v>
      </c>
      <c r="AJ521" s="18" t="n">
        <f aca="false">IF(AND(ISNUMBER($V$521),($C$8*Assumptions!$B$7/Assumptions!$B$11)&gt;=Assumptions!$B$67,IF($B$521=1,$Y$521&gt;=INDEX($Y$486:$Y$549,1+$A$521-Assumptions!$B$78),$Y$521&gt;INDEX($Y$486:$Y$549,1+$A$521+Assumptions!$B$78)),IF($C$521=1,$Z$521&gt;=INDEX($Z$486:$Z$549,1+$A$521-Assumptions!$B$79),$Z$521&gt;INDEX($Z$486:$Z$549,1+$A$521+Assumptions!$B$79)),IF($D$521=1,$AA$521&gt;=INDEX($AA$486:$AA$549,1+$A$521-Assumptions!$B$80),$AA$521&gt;INDEX($AA$486:$AA$549,1+$A$521+Assumptions!$B$80)),IF($E$521=1,$AB$521&gt;=INDEX($AB$486:$AB$549,1+$A$521-Assumptions!$B$81),$AB$521&gt;INDEX($AB$486:$AB$549,1+$A$521+Assumptions!$B$81)),IF($F$521=1,$AC$521&gt;=INDEX($AC$486:$AC$549,1+$A$521-Assumptions!$B$82),$AC$521&gt;INDEX($AC$486:$AC$549,1+$A$521+Assumptions!$B$82)),IF($G$521=1,$AD$521&gt;=INDEX($AD$486:$AD$549,1+$A$521-Assumptions!$B$83),$AD$521&gt;INDEX($AD$486:$AD$549,1+$A$521+Assumptions!$B$83))),1,0)</f>
        <v>0</v>
      </c>
      <c r="AK521" s="16"/>
      <c r="AL521" s="16"/>
    </row>
    <row r="522" customFormat="false" ht="23.85" hidden="true" customHeight="false" outlineLevel="0" collapsed="false">
      <c r="A522" s="6" t="n">
        <f aca="false">ROW()-ROW($A$486)+Assumptions!$B$4</f>
        <v>36</v>
      </c>
      <c r="B522" s="18" t="n">
        <f aca="false">MOD(QUOTIENT($A$522,Assumptions!$B$78),2)</f>
        <v>1</v>
      </c>
      <c r="C522" s="18" t="n">
        <f aca="false">MOD(QUOTIENT($A$522,Assumptions!$B$79),2)</f>
        <v>0</v>
      </c>
      <c r="D522" s="18" t="n">
        <f aca="false">MOD(QUOTIENT($A$522,Assumptions!$B$80),2)</f>
        <v>0</v>
      </c>
      <c r="E522" s="18" t="n">
        <f aca="false">MOD(QUOTIENT($A$522,Assumptions!$B$81),2)</f>
        <v>1</v>
      </c>
      <c r="F522" s="18" t="n">
        <f aca="false">MOD(QUOTIENT($A$522,Assumptions!$B$82),2)</f>
        <v>0</v>
      </c>
      <c r="G522" s="18" t="n">
        <f aca="false">MOD(QUOTIENT($A$522,Assumptions!$B$83),2)</f>
        <v>0</v>
      </c>
      <c r="H522" s="18" t="n">
        <f aca="false">IF($B$522=1,MIN(Assumptions!$B$66,MAX(Assumptions!$B$4,Assumptions!$B$26-(Assumptions!$B$4))),Assumptions!$B$4)</f>
        <v>300000000</v>
      </c>
      <c r="I522" s="18" t="n">
        <f aca="false">IF($C$522=1,MIN(Assumptions!$B$61,MAX(Assumptions!$B$4,Assumptions!$B$26-($H$522))),Assumptions!$B$4)</f>
        <v>0</v>
      </c>
      <c r="J522" s="18" t="n">
        <f aca="false">IF($D$522=1,MIN(Assumptions!$B$56,MAX(Assumptions!$B$4,Assumptions!$B$26-($H$522+$I$522))),Assumptions!$B$4)</f>
        <v>0</v>
      </c>
      <c r="K522" s="18" t="n">
        <f aca="false">IF($E$522=1,MIN(Assumptions!$B$51,MAX(Assumptions!$B$4,Assumptions!$B$26-($H$522+$I$522+$J$522))),Assumptions!$B$4)</f>
        <v>30000000</v>
      </c>
      <c r="L522" s="18" t="n">
        <f aca="false">IF($F$522=1,MIN(Assumptions!$B$46,MAX(Assumptions!$B$4,Assumptions!$B$26-($H$522+$I$522+$J$522+$K$522))),Assumptions!$B$4)</f>
        <v>0</v>
      </c>
      <c r="M522" s="18" t="n">
        <f aca="false">IF($G$522=1,MIN(Assumptions!$B$41,MAX(Assumptions!$B$4,Assumptions!$B$26-($H$522+$I$522+$J$522+$K$522+$L$522))),Assumptions!$B$4)</f>
        <v>0</v>
      </c>
      <c r="N522" s="18" t="n">
        <f aca="false">MAX(Assumptions!$B$4,Assumptions!$B$26-($H$522+$I$522+$J$522+$K$522+$L$522+$M$522))</f>
        <v>1670000000</v>
      </c>
      <c r="O522" s="18" t="n">
        <f aca="false">$J$112+$O$112+Assumptions!$B$20+IF($B$522=0,$AI$112,Assumptions!$B$4)+IF($C$522=0,$AF$112,Assumptions!$B$4)+IF($D$522=0,$AC$112,Assumptions!$B$4)+IF($E$522=0,$Z$112,Assumptions!$B$4)+IF($F$522=0,$W$112,Assumptions!$B$4)+IF($G$522=0,$T$112,Assumptions!$B$4)</f>
        <v>23414164.1892672</v>
      </c>
      <c r="P522" s="18" t="n">
        <f aca="false">IF(($N$522+Assumptions!$B$14*Assumptions!$B$13)&gt;($C$8*Assumptions!$B$7/Assumptions!$B$11),($C$8*Assumptions!$B$7/Assumptions!$B$11)*($O$522+Assumptions!$B$14)/($N$522+Assumptions!$B$14*Assumptions!$B$13-($C$8*Assumptions!$B$7/Assumptions!$B$11)),NA())</f>
        <v>1473791.32829956</v>
      </c>
      <c r="Q522" s="18" t="n">
        <f aca="false">IFERROR(($N$522+Assumptions!$B$14*Assumptions!$B$13)/($O$522+Assumptions!$B$14+$P$522),NA())</f>
        <v>61.0669897914524</v>
      </c>
      <c r="R522" s="18" t="n">
        <f aca="false">AND(ISNUMBER($P$522),$P$522&gt;Assumptions!$B$4,$Q$522&gt;Assumptions!$B$13)</f>
        <v>1</v>
      </c>
      <c r="S522" s="18" t="n">
        <f aca="false">IF($N$522&gt;($C$8*Assumptions!$B$7/Assumptions!$B$11),($C$8*Assumptions!$B$7/Assumptions!$B$11)*$O$522/($N$522-($C$8*Assumptions!$B$7/Assumptions!$B$11)),NA())</f>
        <v>1333718.21331269</v>
      </c>
      <c r="T522" s="18" t="n">
        <f aca="false">IFERROR($N$522/($O$522+$S$522),NA())</f>
        <v>67.4805210738317</v>
      </c>
      <c r="U522" s="18" t="n">
        <f aca="false">AND(ISNUMBER($S$522),$S$522&gt;Assumptions!$B$4,$T$522&lt;=Assumptions!$B$13)</f>
        <v>0</v>
      </c>
      <c r="V522" s="18" t="n">
        <f aca="false">IF($R$522,$P$522,IF($U$522,$S$522,NA()))</f>
        <v>1473791.32829956</v>
      </c>
      <c r="W522" s="18" t="n">
        <f aca="false">IF($R$522,$Q$522,IF($U$522,$T$522,NA()))</f>
        <v>61.0669897914524</v>
      </c>
      <c r="X522" s="18" t="n">
        <f aca="false">$R$522</f>
        <v>1</v>
      </c>
      <c r="Y522" s="18" t="n">
        <f aca="false">IF($B$522=1,$H$522,$AI$112*$W$522)</f>
        <v>300000000</v>
      </c>
      <c r="Z522" s="18" t="n">
        <f aca="false">IF($C$522=1,$I$522,$AF$112*$W$522)</f>
        <v>105868869.920084</v>
      </c>
      <c r="AA522" s="18" t="n">
        <f aca="false">IF($D$522=1,$J$522,$AC$112*$W$522)</f>
        <v>146560775.499486</v>
      </c>
      <c r="AB522" s="18" t="n">
        <f aca="false">IF($E$522=1,$K$522,$Z$112*$W$522)</f>
        <v>30000000</v>
      </c>
      <c r="AC522" s="18" t="n">
        <f aca="false">IF($F$522=1,$L$522,$W$112*$W$522)</f>
        <v>305334948.957262</v>
      </c>
      <c r="AD522" s="18" t="n">
        <f aca="false">IF($G$522=1,$M$522,$T$112*$W$522)</f>
        <v>305334948.957262</v>
      </c>
      <c r="AE522" s="18" t="n">
        <f aca="false">($C$8*Assumptions!$B$7/Assumptions!$B$11)</f>
        <v>90000000</v>
      </c>
      <c r="AF522" s="18" t="n">
        <f aca="false">($J$112+$O$112)*$W$522</f>
        <v>17130074.064204</v>
      </c>
      <c r="AG522" s="18" t="n">
        <f aca="false">Assumptions!$B$20*$W$522</f>
        <v>549602908.123071</v>
      </c>
      <c r="AH522" s="18" t="n">
        <f aca="false">IF($R$522,Assumptions!$B$14*($W$522-Assumptions!$B$13),Assumptions!$B$4)</f>
        <v>150167474.478631</v>
      </c>
      <c r="AI522" s="18" t="n">
        <f aca="false">$Y$522+$Z$522+$AA$522+$AB$522+$AC$522+$AD$522+$AE$522+$AF$522+$AG$522+$AH$522</f>
        <v>2000000000</v>
      </c>
      <c r="AJ522" s="18" t="n">
        <f aca="false">IF(AND(ISNUMBER($V$522),($C$8*Assumptions!$B$7/Assumptions!$B$11)&gt;=Assumptions!$B$67,IF($B$522=1,$Y$522&gt;=INDEX($Y$486:$Y$549,1+$A$522-Assumptions!$B$78),$Y$522&gt;INDEX($Y$486:$Y$549,1+$A$522+Assumptions!$B$78)),IF($C$522=1,$Z$522&gt;=INDEX($Z$486:$Z$549,1+$A$522-Assumptions!$B$79),$Z$522&gt;INDEX($Z$486:$Z$549,1+$A$522+Assumptions!$B$79)),IF($D$522=1,$AA$522&gt;=INDEX($AA$486:$AA$549,1+$A$522-Assumptions!$B$80),$AA$522&gt;INDEX($AA$486:$AA$549,1+$A$522+Assumptions!$B$80)),IF($E$522=1,$AB$522&gt;=INDEX($AB$486:$AB$549,1+$A$522-Assumptions!$B$81),$AB$522&gt;INDEX($AB$486:$AB$549,1+$A$522+Assumptions!$B$81)),IF($F$522=1,$AC$522&gt;=INDEX($AC$486:$AC$549,1+$A$522-Assumptions!$B$82),$AC$522&gt;INDEX($AC$486:$AC$549,1+$A$522+Assumptions!$B$82)),IF($G$522=1,$AD$522&gt;=INDEX($AD$486:$AD$549,1+$A$522-Assumptions!$B$83),$AD$522&gt;INDEX($AD$486:$AD$549,1+$A$522+Assumptions!$B$83))),1,0)</f>
        <v>0</v>
      </c>
      <c r="AK522" s="16"/>
      <c r="AL522" s="16"/>
    </row>
    <row r="523" customFormat="false" ht="23.85" hidden="true" customHeight="false" outlineLevel="0" collapsed="false">
      <c r="A523" s="6" t="n">
        <f aca="false">ROW()-ROW($A$486)+Assumptions!$B$4</f>
        <v>37</v>
      </c>
      <c r="B523" s="18" t="n">
        <f aca="false">MOD(QUOTIENT($A$523,Assumptions!$B$78),2)</f>
        <v>1</v>
      </c>
      <c r="C523" s="18" t="n">
        <f aca="false">MOD(QUOTIENT($A$523,Assumptions!$B$79),2)</f>
        <v>0</v>
      </c>
      <c r="D523" s="18" t="n">
        <f aca="false">MOD(QUOTIENT($A$523,Assumptions!$B$80),2)</f>
        <v>0</v>
      </c>
      <c r="E523" s="18" t="n">
        <f aca="false">MOD(QUOTIENT($A$523,Assumptions!$B$81),2)</f>
        <v>1</v>
      </c>
      <c r="F523" s="18" t="n">
        <f aca="false">MOD(QUOTIENT($A$523,Assumptions!$B$82),2)</f>
        <v>0</v>
      </c>
      <c r="G523" s="18" t="n">
        <f aca="false">MOD(QUOTIENT($A$523,Assumptions!$B$83),2)</f>
        <v>1</v>
      </c>
      <c r="H523" s="18" t="n">
        <f aca="false">IF($B$523=1,MIN(Assumptions!$B$66,MAX(Assumptions!$B$4,Assumptions!$B$26-(Assumptions!$B$4))),Assumptions!$B$4)</f>
        <v>300000000</v>
      </c>
      <c r="I523" s="18" t="n">
        <f aca="false">IF($C$523=1,MIN(Assumptions!$B$61,MAX(Assumptions!$B$4,Assumptions!$B$26-($H$523))),Assumptions!$B$4)</f>
        <v>0</v>
      </c>
      <c r="J523" s="18" t="n">
        <f aca="false">IF($D$523=1,MIN(Assumptions!$B$56,MAX(Assumptions!$B$4,Assumptions!$B$26-($H$523+$I$523))),Assumptions!$B$4)</f>
        <v>0</v>
      </c>
      <c r="K523" s="18" t="n">
        <f aca="false">IF($E$523=1,MIN(Assumptions!$B$51,MAX(Assumptions!$B$4,Assumptions!$B$26-($H$523+$I$523+$J$523))),Assumptions!$B$4)</f>
        <v>30000000</v>
      </c>
      <c r="L523" s="18" t="n">
        <f aca="false">IF($F$523=1,MIN(Assumptions!$B$46,MAX(Assumptions!$B$4,Assumptions!$B$26-($H$523+$I$523+$J$523+$K$523))),Assumptions!$B$4)</f>
        <v>0</v>
      </c>
      <c r="M523" s="18" t="n">
        <f aca="false">IF($G$523=1,MIN(Assumptions!$B$41,MAX(Assumptions!$B$4,Assumptions!$B$26-($H$523+$I$523+$J$523+$K$523+$L$523))),Assumptions!$B$4)</f>
        <v>5000000</v>
      </c>
      <c r="N523" s="18" t="n">
        <f aca="false">MAX(Assumptions!$B$4,Assumptions!$B$26-($H$523+$I$523+$J$523+$K$523+$L$523+$M$523))</f>
        <v>1665000000</v>
      </c>
      <c r="O523" s="18" t="n">
        <f aca="false">$J$112+$O$112+Assumptions!$B$20+IF($B$523=0,$AI$112,Assumptions!$B$4)+IF($C$523=0,$AF$112,Assumptions!$B$4)+IF($D$523=0,$AC$112,Assumptions!$B$4)+IF($E$523=0,$Z$112,Assumptions!$B$4)+IF($F$523=0,$W$112,Assumptions!$B$4)+IF($G$523=0,$T$112,Assumptions!$B$4)</f>
        <v>18414164.1892672</v>
      </c>
      <c r="P523" s="18" t="n">
        <f aca="false">IF(($N$523+Assumptions!$B$14*Assumptions!$B$13)&gt;($C$8*Assumptions!$B$7/Assumptions!$B$11),($C$8*Assumptions!$B$7/Assumptions!$B$11)*($O$523+Assumptions!$B$14)/($N$523+Assumptions!$B$14*Assumptions!$B$13-($C$8*Assumptions!$B$7/Assumptions!$B$11)),NA())</f>
        <v>1193201.12648751</v>
      </c>
      <c r="Q523" s="18" t="n">
        <f aca="false">IFERROR(($N$523+Assumptions!$B$14*Assumptions!$B$13)/($O$523+Assumptions!$B$14+$P$523),NA())</f>
        <v>75.4273508481658</v>
      </c>
      <c r="R523" s="18" t="n">
        <f aca="false">AND(ISNUMBER($P$523),$P$523&gt;Assumptions!$B$4,$Q$523&gt;Assumptions!$B$13)</f>
        <v>1</v>
      </c>
      <c r="S523" s="18" t="n">
        <f aca="false">IF($N$523&gt;($C$8*Assumptions!$B$7/Assumptions!$B$11),($C$8*Assumptions!$B$7/Assumptions!$B$11)*$O$523/($N$523-($C$8*Assumptions!$B$7/Assumptions!$B$11)),NA())</f>
        <v>1052237.95367241</v>
      </c>
      <c r="T523" s="18" t="n">
        <f aca="false">IFERROR($N$523/($O$523+$S$523),NA())</f>
        <v>85.5319841732485</v>
      </c>
      <c r="U523" s="18" t="n">
        <f aca="false">AND(ISNUMBER($S$523),$S$523&gt;Assumptions!$B$4,$T$523&lt;=Assumptions!$B$13)</f>
        <v>0</v>
      </c>
      <c r="V523" s="18" t="n">
        <f aca="false">IF($R$523,$P$523,IF($U$523,$S$523,NA()))</f>
        <v>1193201.12648751</v>
      </c>
      <c r="W523" s="18" t="n">
        <f aca="false">IF($R$523,$Q$523,IF($U$523,$T$523,NA()))</f>
        <v>75.4273508481658</v>
      </c>
      <c r="X523" s="18" t="n">
        <f aca="false">$R$523</f>
        <v>1</v>
      </c>
      <c r="Y523" s="18" t="n">
        <f aca="false">IF($B$523=1,$H$523,$AI$112*$W$523)</f>
        <v>300000000</v>
      </c>
      <c r="Z523" s="18" t="n">
        <f aca="false">IF($C$523=1,$I$523,$AF$112*$W$523)</f>
        <v>130764729.40015</v>
      </c>
      <c r="AA523" s="18" t="n">
        <f aca="false">IF($D$523=1,$J$523,$AC$112*$W$523)</f>
        <v>181025642.035598</v>
      </c>
      <c r="AB523" s="18" t="n">
        <f aca="false">IF($E$523=1,$K$523,$Z$112*$W$523)</f>
        <v>30000000</v>
      </c>
      <c r="AC523" s="18" t="n">
        <f aca="false">IF($F$523=1,$L$523,$W$112*$W$523)</f>
        <v>377136754.240829</v>
      </c>
      <c r="AD523" s="18" t="n">
        <f aca="false">IF($G$523=1,$M$523,$T$112*$W$523)</f>
        <v>5000000</v>
      </c>
      <c r="AE523" s="18" t="n">
        <f aca="false">($C$8*Assumptions!$B$7/Assumptions!$B$11)</f>
        <v>90000000</v>
      </c>
      <c r="AF523" s="18" t="n">
        <f aca="false">($J$112+$O$112)*$W$523</f>
        <v>21158339.569517</v>
      </c>
      <c r="AG523" s="18" t="n">
        <f aca="false">Assumptions!$B$20*$W$523</f>
        <v>678846157.633492</v>
      </c>
      <c r="AH523" s="18" t="n">
        <f aca="false">IF($R$523,Assumptions!$B$14*($W$523-Assumptions!$B$13),Assumptions!$B$4)</f>
        <v>186068377.120414</v>
      </c>
      <c r="AI523" s="18" t="n">
        <f aca="false">$Y$523+$Z$523+$AA$523+$AB$523+$AC$523+$AD$523+$AE$523+$AF$523+$AG$523+$AH$523</f>
        <v>2000000000</v>
      </c>
      <c r="AJ523" s="18" t="n">
        <f aca="false">IF(AND(ISNUMBER($V$523),($C$8*Assumptions!$B$7/Assumptions!$B$11)&gt;=Assumptions!$B$67,IF($B$523=1,$Y$523&gt;=INDEX($Y$486:$Y$549,1+$A$523-Assumptions!$B$78),$Y$523&gt;INDEX($Y$486:$Y$549,1+$A$523+Assumptions!$B$78)),IF($C$523=1,$Z$523&gt;=INDEX($Z$486:$Z$549,1+$A$523-Assumptions!$B$79),$Z$523&gt;INDEX($Z$486:$Z$549,1+$A$523+Assumptions!$B$79)),IF($D$523=1,$AA$523&gt;=INDEX($AA$486:$AA$549,1+$A$523-Assumptions!$B$80),$AA$523&gt;INDEX($AA$486:$AA$549,1+$A$523+Assumptions!$B$80)),IF($E$523=1,$AB$523&gt;=INDEX($AB$486:$AB$549,1+$A$523-Assumptions!$B$81),$AB$523&gt;INDEX($AB$486:$AB$549,1+$A$523+Assumptions!$B$81)),IF($F$523=1,$AC$523&gt;=INDEX($AC$486:$AC$549,1+$A$523-Assumptions!$B$82),$AC$523&gt;INDEX($AC$486:$AC$549,1+$A$523+Assumptions!$B$82)),IF($G$523=1,$AD$523&gt;=INDEX($AD$486:$AD$549,1+$A$523-Assumptions!$B$83),$AD$523&gt;INDEX($AD$486:$AD$549,1+$A$523+Assumptions!$B$83))),1,0)</f>
        <v>0</v>
      </c>
      <c r="AK523" s="16"/>
      <c r="AL523" s="16"/>
    </row>
    <row r="524" customFormat="false" ht="23.85" hidden="true" customHeight="false" outlineLevel="0" collapsed="false">
      <c r="A524" s="6" t="n">
        <f aca="false">ROW()-ROW($A$486)+Assumptions!$B$4</f>
        <v>38</v>
      </c>
      <c r="B524" s="18" t="n">
        <f aca="false">MOD(QUOTIENT($A$524,Assumptions!$B$78),2)</f>
        <v>1</v>
      </c>
      <c r="C524" s="18" t="n">
        <f aca="false">MOD(QUOTIENT($A$524,Assumptions!$B$79),2)</f>
        <v>0</v>
      </c>
      <c r="D524" s="18" t="n">
        <f aca="false">MOD(QUOTIENT($A$524,Assumptions!$B$80),2)</f>
        <v>0</v>
      </c>
      <c r="E524" s="18" t="n">
        <f aca="false">MOD(QUOTIENT($A$524,Assumptions!$B$81),2)</f>
        <v>1</v>
      </c>
      <c r="F524" s="18" t="n">
        <f aca="false">MOD(QUOTIENT($A$524,Assumptions!$B$82),2)</f>
        <v>1</v>
      </c>
      <c r="G524" s="18" t="n">
        <f aca="false">MOD(QUOTIENT($A$524,Assumptions!$B$83),2)</f>
        <v>0</v>
      </c>
      <c r="H524" s="18" t="n">
        <f aca="false">IF($B$524=1,MIN(Assumptions!$B$66,MAX(Assumptions!$B$4,Assumptions!$B$26-(Assumptions!$B$4))),Assumptions!$B$4)</f>
        <v>300000000</v>
      </c>
      <c r="I524" s="18" t="n">
        <f aca="false">IF($C$524=1,MIN(Assumptions!$B$61,MAX(Assumptions!$B$4,Assumptions!$B$26-($H$524))),Assumptions!$B$4)</f>
        <v>0</v>
      </c>
      <c r="J524" s="18" t="n">
        <f aca="false">IF($D$524=1,MIN(Assumptions!$B$56,MAX(Assumptions!$B$4,Assumptions!$B$26-($H$524+$I$524))),Assumptions!$B$4)</f>
        <v>0</v>
      </c>
      <c r="K524" s="18" t="n">
        <f aca="false">IF($E$524=1,MIN(Assumptions!$B$51,MAX(Assumptions!$B$4,Assumptions!$B$26-($H$524+$I$524+$J$524))),Assumptions!$B$4)</f>
        <v>30000000</v>
      </c>
      <c r="L524" s="18" t="n">
        <f aca="false">IF($F$524=1,MIN(Assumptions!$B$46,MAX(Assumptions!$B$4,Assumptions!$B$26-($H$524+$I$524+$J$524+$K$524))),Assumptions!$B$4)</f>
        <v>15000000</v>
      </c>
      <c r="M524" s="18" t="n">
        <f aca="false">IF($G$524=1,MIN(Assumptions!$B$41,MAX(Assumptions!$B$4,Assumptions!$B$26-($H$524+$I$524+$J$524+$K$524+$L$524))),Assumptions!$B$4)</f>
        <v>0</v>
      </c>
      <c r="N524" s="18" t="n">
        <f aca="false">MAX(Assumptions!$B$4,Assumptions!$B$26-($H$524+$I$524+$J$524+$K$524+$L$524+$M$524))</f>
        <v>1655000000</v>
      </c>
      <c r="O524" s="18" t="n">
        <f aca="false">$J$112+$O$112+Assumptions!$B$20+IF($B$524=0,$AI$112,Assumptions!$B$4)+IF($C$524=0,$AF$112,Assumptions!$B$4)+IF($D$524=0,$AC$112,Assumptions!$B$4)+IF($E$524=0,$Z$112,Assumptions!$B$4)+IF($F$524=0,$W$112,Assumptions!$B$4)+IF($G$524=0,$T$112,Assumptions!$B$4)</f>
        <v>18414164.1892672</v>
      </c>
      <c r="P524" s="18" t="n">
        <f aca="false">IF(($N$524+Assumptions!$B$14*Assumptions!$B$13)&gt;($C$8*Assumptions!$B$7/Assumptions!$B$11),($C$8*Assumptions!$B$7/Assumptions!$B$11)*($O$524+Assumptions!$B$14)/($N$524+Assumptions!$B$14*Assumptions!$B$13-($C$8*Assumptions!$B$7/Assumptions!$B$11)),NA())</f>
        <v>1200813.25488615</v>
      </c>
      <c r="Q524" s="18" t="n">
        <f aca="false">IFERROR(($N$524+Assumptions!$B$14*Assumptions!$B$13)/($O$524+Assumptions!$B$14+$P$524),NA())</f>
        <v>74.9492059933438</v>
      </c>
      <c r="R524" s="18" t="n">
        <f aca="false">AND(ISNUMBER($P$524),$P$524&gt;Assumptions!$B$4,$Q$524&gt;Assumptions!$B$13)</f>
        <v>1</v>
      </c>
      <c r="S524" s="18" t="n">
        <f aca="false">IF($N$524&gt;($C$8*Assumptions!$B$7/Assumptions!$B$11),($C$8*Assumptions!$B$7/Assumptions!$B$11)*$O$524/($N$524-($C$8*Assumptions!$B$7/Assumptions!$B$11)),NA())</f>
        <v>1058961.5188716</v>
      </c>
      <c r="T524" s="18" t="n">
        <f aca="false">IFERROR($N$524/($O$524+$S$524),NA())</f>
        <v>84.9889239562755</v>
      </c>
      <c r="U524" s="18" t="n">
        <f aca="false">AND(ISNUMBER($S$524),$S$524&gt;Assumptions!$B$4,$T$524&lt;=Assumptions!$B$13)</f>
        <v>0</v>
      </c>
      <c r="V524" s="18" t="n">
        <f aca="false">IF($R$524,$P$524,IF($U$524,$S$524,NA()))</f>
        <v>1200813.25488615</v>
      </c>
      <c r="W524" s="18" t="n">
        <f aca="false">IF($R$524,$Q$524,IF($U$524,$T$524,NA()))</f>
        <v>74.9492059933438</v>
      </c>
      <c r="X524" s="18" t="n">
        <f aca="false">$R$524</f>
        <v>1</v>
      </c>
      <c r="Y524" s="18" t="n">
        <f aca="false">IF($B$524=1,$H$524,$AI$112*$W$524)</f>
        <v>300000000</v>
      </c>
      <c r="Z524" s="18" t="n">
        <f aca="false">IF($C$524=1,$I$524,$AF$112*$W$524)</f>
        <v>129935792.922178</v>
      </c>
      <c r="AA524" s="18" t="n">
        <f aca="false">IF($D$524=1,$J$524,$AC$112*$W$524)</f>
        <v>179878094.384025</v>
      </c>
      <c r="AB524" s="18" t="n">
        <f aca="false">IF($E$524=1,$K$524,$Z$112*$W$524)</f>
        <v>30000000</v>
      </c>
      <c r="AC524" s="18" t="n">
        <f aca="false">IF($F$524=1,$L$524,$W$112*$W$524)</f>
        <v>15000000</v>
      </c>
      <c r="AD524" s="18" t="n">
        <f aca="false">IF($G$524=1,$M$524,$T$112*$W$524)</f>
        <v>374746029.966719</v>
      </c>
      <c r="AE524" s="18" t="n">
        <f aca="false">($C$8*Assumptions!$B$7/Assumptions!$B$11)</f>
        <v>90000000</v>
      </c>
      <c r="AF524" s="18" t="n">
        <f aca="false">($J$112+$O$112)*$W$524</f>
        <v>21024213.8036247</v>
      </c>
      <c r="AG524" s="18" t="n">
        <f aca="false">Assumptions!$B$20*$W$524</f>
        <v>674542853.940094</v>
      </c>
      <c r="AH524" s="18" t="n">
        <f aca="false">IF($R$524,Assumptions!$B$14*($W$524-Assumptions!$B$13),Assumptions!$B$4)</f>
        <v>184873014.98336</v>
      </c>
      <c r="AI524" s="18" t="n">
        <f aca="false">$Y$524+$Z$524+$AA$524+$AB$524+$AC$524+$AD$524+$AE$524+$AF$524+$AG$524+$AH$524</f>
        <v>2000000000</v>
      </c>
      <c r="AJ524" s="18" t="n">
        <f aca="false">IF(AND(ISNUMBER($V$524),($C$8*Assumptions!$B$7/Assumptions!$B$11)&gt;=Assumptions!$B$67,IF($B$524=1,$Y$524&gt;=INDEX($Y$486:$Y$549,1+$A$524-Assumptions!$B$78),$Y$524&gt;INDEX($Y$486:$Y$549,1+$A$524+Assumptions!$B$78)),IF($C$524=1,$Z$524&gt;=INDEX($Z$486:$Z$549,1+$A$524-Assumptions!$B$79),$Z$524&gt;INDEX($Z$486:$Z$549,1+$A$524+Assumptions!$B$79)),IF($D$524=1,$AA$524&gt;=INDEX($AA$486:$AA$549,1+$A$524-Assumptions!$B$80),$AA$524&gt;INDEX($AA$486:$AA$549,1+$A$524+Assumptions!$B$80)),IF($E$524=1,$AB$524&gt;=INDEX($AB$486:$AB$549,1+$A$524-Assumptions!$B$81),$AB$524&gt;INDEX($AB$486:$AB$549,1+$A$524+Assumptions!$B$81)),IF($F$524=1,$AC$524&gt;=INDEX($AC$486:$AC$549,1+$A$524-Assumptions!$B$82),$AC$524&gt;INDEX($AC$486:$AC$549,1+$A$524+Assumptions!$B$82)),IF($G$524=1,$AD$524&gt;=INDEX($AD$486:$AD$549,1+$A$524-Assumptions!$B$83),$AD$524&gt;INDEX($AD$486:$AD$549,1+$A$524+Assumptions!$B$83))),1,0)</f>
        <v>0</v>
      </c>
      <c r="AK524" s="16"/>
      <c r="AL524" s="16"/>
    </row>
    <row r="525" customFormat="false" ht="23.85" hidden="true" customHeight="false" outlineLevel="0" collapsed="false">
      <c r="A525" s="6" t="n">
        <f aca="false">ROW()-ROW($A$486)+Assumptions!$B$4</f>
        <v>39</v>
      </c>
      <c r="B525" s="18" t="n">
        <f aca="false">MOD(QUOTIENT($A$525,Assumptions!$B$78),2)</f>
        <v>1</v>
      </c>
      <c r="C525" s="18" t="n">
        <f aca="false">MOD(QUOTIENT($A$525,Assumptions!$B$79),2)</f>
        <v>0</v>
      </c>
      <c r="D525" s="18" t="n">
        <f aca="false">MOD(QUOTIENT($A$525,Assumptions!$B$80),2)</f>
        <v>0</v>
      </c>
      <c r="E525" s="18" t="n">
        <f aca="false">MOD(QUOTIENT($A$525,Assumptions!$B$81),2)</f>
        <v>1</v>
      </c>
      <c r="F525" s="18" t="n">
        <f aca="false">MOD(QUOTIENT($A$525,Assumptions!$B$82),2)</f>
        <v>1</v>
      </c>
      <c r="G525" s="18" t="n">
        <f aca="false">MOD(QUOTIENT($A$525,Assumptions!$B$83),2)</f>
        <v>1</v>
      </c>
      <c r="H525" s="18" t="n">
        <f aca="false">IF($B$525=1,MIN(Assumptions!$B$66,MAX(Assumptions!$B$4,Assumptions!$B$26-(Assumptions!$B$4))),Assumptions!$B$4)</f>
        <v>300000000</v>
      </c>
      <c r="I525" s="18" t="n">
        <f aca="false">IF($C$525=1,MIN(Assumptions!$B$61,MAX(Assumptions!$B$4,Assumptions!$B$26-($H$525))),Assumptions!$B$4)</f>
        <v>0</v>
      </c>
      <c r="J525" s="18" t="n">
        <f aca="false">IF($D$525=1,MIN(Assumptions!$B$56,MAX(Assumptions!$B$4,Assumptions!$B$26-($H$525+$I$525))),Assumptions!$B$4)</f>
        <v>0</v>
      </c>
      <c r="K525" s="18" t="n">
        <f aca="false">IF($E$525=1,MIN(Assumptions!$B$51,MAX(Assumptions!$B$4,Assumptions!$B$26-($H$525+$I$525+$J$525))),Assumptions!$B$4)</f>
        <v>30000000</v>
      </c>
      <c r="L525" s="18" t="n">
        <f aca="false">IF($F$525=1,MIN(Assumptions!$B$46,MAX(Assumptions!$B$4,Assumptions!$B$26-($H$525+$I$525+$J$525+$K$525))),Assumptions!$B$4)</f>
        <v>15000000</v>
      </c>
      <c r="M525" s="18" t="n">
        <f aca="false">IF($G$525=1,MIN(Assumptions!$B$41,MAX(Assumptions!$B$4,Assumptions!$B$26-($H$525+$I$525+$J$525+$K$525+$L$525))),Assumptions!$B$4)</f>
        <v>5000000</v>
      </c>
      <c r="N525" s="18" t="n">
        <f aca="false">MAX(Assumptions!$B$4,Assumptions!$B$26-($H$525+$I$525+$J$525+$K$525+$L$525+$M$525))</f>
        <v>1650000000</v>
      </c>
      <c r="O525" s="18" t="n">
        <f aca="false">$J$112+$O$112+Assumptions!$B$20+IF($B$525=0,$AI$112,Assumptions!$B$4)+IF($C$525=0,$AF$112,Assumptions!$B$4)+IF($D$525=0,$AC$112,Assumptions!$B$4)+IF($E$525=0,$Z$112,Assumptions!$B$4)+IF($F$525=0,$W$112,Assumptions!$B$4)+IF($G$525=0,$T$112,Assumptions!$B$4)</f>
        <v>13414164.1892672</v>
      </c>
      <c r="P525" s="18" t="n">
        <f aca="false">IF(($N$525+Assumptions!$B$14*Assumptions!$B$13)&gt;($C$8*Assumptions!$B$7/Assumptions!$B$11),($C$8*Assumptions!$B$7/Assumptions!$B$11)*($O$525+Assumptions!$B$14)/($N$525+Assumptions!$B$14*Assumptions!$B$13-($C$8*Assumptions!$B$7/Assumptions!$B$11)),NA())</f>
        <v>916655.85730179</v>
      </c>
      <c r="Q525" s="18" t="n">
        <f aca="false">IFERROR(($N$525+Assumptions!$B$14*Assumptions!$B$13)/($O$525+Assumptions!$B$14+$P$525),NA())</f>
        <v>98.1829759588493</v>
      </c>
      <c r="R525" s="18" t="n">
        <f aca="false">AND(ISNUMBER($P$525),$P$525&gt;Assumptions!$B$4,$Q$525&gt;Assumptions!$B$13)</f>
        <v>1</v>
      </c>
      <c r="S525" s="18" t="n">
        <f aca="false">IF($N$525&gt;($C$8*Assumptions!$B$7/Assumptions!$B$11),($C$8*Assumptions!$B$7/Assumptions!$B$11)*$O$525/($N$525-($C$8*Assumptions!$B$7/Assumptions!$B$11)),NA())</f>
        <v>773894.087842337</v>
      </c>
      <c r="T525" s="18" t="n">
        <f aca="false">IFERROR($N$525/($O$525+$S$525),NA())</f>
        <v>116.294983272098</v>
      </c>
      <c r="U525" s="18" t="n">
        <f aca="false">AND(ISNUMBER($S$525),$S$525&gt;Assumptions!$B$4,$T$525&lt;=Assumptions!$B$13)</f>
        <v>0</v>
      </c>
      <c r="V525" s="18" t="n">
        <f aca="false">IF($R$525,$P$525,IF($U$525,$S$525,NA()))</f>
        <v>916655.85730179</v>
      </c>
      <c r="W525" s="18" t="n">
        <f aca="false">IF($R$525,$Q$525,IF($U$525,$T$525,NA()))</f>
        <v>98.1829759588493</v>
      </c>
      <c r="X525" s="18" t="n">
        <f aca="false">$R$525</f>
        <v>1</v>
      </c>
      <c r="Y525" s="18" t="n">
        <f aca="false">IF($B$525=1,$H$525,$AI$112*$W$525)</f>
        <v>300000000</v>
      </c>
      <c r="Z525" s="18" t="n">
        <f aca="false">IF($C$525=1,$I$525,$AF$112*$W$525)</f>
        <v>170215049.827281</v>
      </c>
      <c r="AA525" s="18" t="n">
        <f aca="false">IF($D$525=1,$J$525,$AC$112*$W$525)</f>
        <v>235639142.301238</v>
      </c>
      <c r="AB525" s="18" t="n">
        <f aca="false">IF($E$525=1,$K$525,$Z$112*$W$525)</f>
        <v>30000000</v>
      </c>
      <c r="AC525" s="18" t="n">
        <f aca="false">IF($F$525=1,$L$525,$W$112*$W$525)</f>
        <v>15000000</v>
      </c>
      <c r="AD525" s="18" t="n">
        <f aca="false">IF($G$525=1,$M$525,$T$112*$W$525)</f>
        <v>5000000</v>
      </c>
      <c r="AE525" s="18" t="n">
        <f aca="false">($C$8*Assumptions!$B$7/Assumptions!$B$11)</f>
        <v>90000000</v>
      </c>
      <c r="AF525" s="18" t="n">
        <f aca="false">($J$112+$O$112)*$W$525</f>
        <v>27541584.3447135</v>
      </c>
      <c r="AG525" s="18" t="n">
        <f aca="false">Assumptions!$B$20*$W$525</f>
        <v>883646783.629644</v>
      </c>
      <c r="AH525" s="18" t="n">
        <f aca="false">IF($R$525,Assumptions!$B$14*($W$525-Assumptions!$B$13),Assumptions!$B$4)</f>
        <v>242957439.897123</v>
      </c>
      <c r="AI525" s="18" t="n">
        <f aca="false">$Y$525+$Z$525+$AA$525+$AB$525+$AC$525+$AD$525+$AE$525+$AF$525+$AG$525+$AH$525</f>
        <v>2000000000</v>
      </c>
      <c r="AJ525" s="18" t="n">
        <f aca="false">IF(AND(ISNUMBER($V$525),($C$8*Assumptions!$B$7/Assumptions!$B$11)&gt;=Assumptions!$B$67,IF($B$525=1,$Y$525&gt;=INDEX($Y$486:$Y$549,1+$A$525-Assumptions!$B$78),$Y$525&gt;INDEX($Y$486:$Y$549,1+$A$525+Assumptions!$B$78)),IF($C$525=1,$Z$525&gt;=INDEX($Z$486:$Z$549,1+$A$525-Assumptions!$B$79),$Z$525&gt;INDEX($Z$486:$Z$549,1+$A$525+Assumptions!$B$79)),IF($D$525=1,$AA$525&gt;=INDEX($AA$486:$AA$549,1+$A$525-Assumptions!$B$80),$AA$525&gt;INDEX($AA$486:$AA$549,1+$A$525+Assumptions!$B$80)),IF($E$525=1,$AB$525&gt;=INDEX($AB$486:$AB$549,1+$A$525-Assumptions!$B$81),$AB$525&gt;INDEX($AB$486:$AB$549,1+$A$525+Assumptions!$B$81)),IF($F$525=1,$AC$525&gt;=INDEX($AC$486:$AC$549,1+$A$525-Assumptions!$B$82),$AC$525&gt;INDEX($AC$486:$AC$549,1+$A$525+Assumptions!$B$82)),IF($G$525=1,$AD$525&gt;=INDEX($AD$486:$AD$549,1+$A$525-Assumptions!$B$83),$AD$525&gt;INDEX($AD$486:$AD$549,1+$A$525+Assumptions!$B$83))),1,0)</f>
        <v>0</v>
      </c>
      <c r="AK525" s="16"/>
      <c r="AL525" s="16"/>
    </row>
    <row r="526" customFormat="false" ht="23.85" hidden="true" customHeight="false" outlineLevel="0" collapsed="false">
      <c r="A526" s="6" t="n">
        <f aca="false">ROW()-ROW($A$486)+Assumptions!$B$4</f>
        <v>40</v>
      </c>
      <c r="B526" s="18" t="n">
        <f aca="false">MOD(QUOTIENT($A$526,Assumptions!$B$78),2)</f>
        <v>1</v>
      </c>
      <c r="C526" s="18" t="n">
        <f aca="false">MOD(QUOTIENT($A$526,Assumptions!$B$79),2)</f>
        <v>0</v>
      </c>
      <c r="D526" s="18" t="n">
        <f aca="false">MOD(QUOTIENT($A$526,Assumptions!$B$80),2)</f>
        <v>1</v>
      </c>
      <c r="E526" s="18" t="n">
        <f aca="false">MOD(QUOTIENT($A$526,Assumptions!$B$81),2)</f>
        <v>0</v>
      </c>
      <c r="F526" s="18" t="n">
        <f aca="false">MOD(QUOTIENT($A$526,Assumptions!$B$82),2)</f>
        <v>0</v>
      </c>
      <c r="G526" s="18" t="n">
        <f aca="false">MOD(QUOTIENT($A$526,Assumptions!$B$83),2)</f>
        <v>0</v>
      </c>
      <c r="H526" s="18" t="n">
        <f aca="false">IF($B$526=1,MIN(Assumptions!$B$66,MAX(Assumptions!$B$4,Assumptions!$B$26-(Assumptions!$B$4))),Assumptions!$B$4)</f>
        <v>300000000</v>
      </c>
      <c r="I526" s="18" t="n">
        <f aca="false">IF($C$526=1,MIN(Assumptions!$B$61,MAX(Assumptions!$B$4,Assumptions!$B$26-($H$526))),Assumptions!$B$4)</f>
        <v>0</v>
      </c>
      <c r="J526" s="18" t="n">
        <f aca="false">IF($D$526=1,MIN(Assumptions!$B$56,MAX(Assumptions!$B$4,Assumptions!$B$26-($H$526+$I$526))),Assumptions!$B$4)</f>
        <v>60000000</v>
      </c>
      <c r="K526" s="18" t="n">
        <f aca="false">IF($E$526=1,MIN(Assumptions!$B$51,MAX(Assumptions!$B$4,Assumptions!$B$26-($H$526+$I$526+$J$526))),Assumptions!$B$4)</f>
        <v>0</v>
      </c>
      <c r="L526" s="18" t="n">
        <f aca="false">IF($F$526=1,MIN(Assumptions!$B$46,MAX(Assumptions!$B$4,Assumptions!$B$26-($H$526+$I$526+$J$526+$K$526))),Assumptions!$B$4)</f>
        <v>0</v>
      </c>
      <c r="M526" s="18" t="n">
        <f aca="false">IF($G$526=1,MIN(Assumptions!$B$41,MAX(Assumptions!$B$4,Assumptions!$B$26-($H$526+$I$526+$J$526+$K$526+$L$526))),Assumptions!$B$4)</f>
        <v>0</v>
      </c>
      <c r="N526" s="18" t="n">
        <f aca="false">MAX(Assumptions!$B$4,Assumptions!$B$26-($H$526+$I$526+$J$526+$K$526+$L$526+$M$526))</f>
        <v>1640000000</v>
      </c>
      <c r="O526" s="18" t="n">
        <f aca="false">$J$112+$O$112+Assumptions!$B$20+IF($B$526=0,$AI$112,Assumptions!$B$4)+IF($C$526=0,$AF$112,Assumptions!$B$4)+IF($D$526=0,$AC$112,Assumptions!$B$4)+IF($E$526=0,$Z$112,Assumptions!$B$4)+IF($F$526=0,$W$112,Assumptions!$B$4)+IF($G$526=0,$T$112,Assumptions!$B$4)</f>
        <v>24014164.1892672</v>
      </c>
      <c r="P526" s="18" t="n">
        <f aca="false">IF(($N$526+Assumptions!$B$14*Assumptions!$B$13)&gt;($C$8*Assumptions!$B$7/Assumptions!$B$11),($C$8*Assumptions!$B$7/Assumptions!$B$11)*($O$526+Assumptions!$B$14)/($N$526+Assumptions!$B$14*Assumptions!$B$13-($C$8*Assumptions!$B$7/Assumptions!$B$11)),NA())</f>
        <v>1537052.99647926</v>
      </c>
      <c r="Q526" s="18" t="n">
        <f aca="false">IFERROR(($N$526+Assumptions!$B$14*Assumptions!$B$13)/($O$526+Assumptions!$B$14+$P$526),NA())</f>
        <v>58.5536088906188</v>
      </c>
      <c r="R526" s="18" t="n">
        <f aca="false">AND(ISNUMBER($P$526),$P$526&gt;Assumptions!$B$4,$Q$526&gt;Assumptions!$B$13)</f>
        <v>1</v>
      </c>
      <c r="S526" s="18" t="n">
        <f aca="false">IF($N$526&gt;($C$8*Assumptions!$B$7/Assumptions!$B$11),($C$8*Assumptions!$B$7/Assumptions!$B$11)*$O$526/($N$526-($C$8*Assumptions!$B$7/Assumptions!$B$11)),NA())</f>
        <v>1394370.82389293</v>
      </c>
      <c r="T526" s="18" t="n">
        <f aca="false">IFERROR($N$526/($O$526+$S$526),NA())</f>
        <v>64.5452403749597</v>
      </c>
      <c r="U526" s="18" t="n">
        <f aca="false">AND(ISNUMBER($S$526),$S$526&gt;Assumptions!$B$4,$T$526&lt;=Assumptions!$B$13)</f>
        <v>0</v>
      </c>
      <c r="V526" s="18" t="n">
        <f aca="false">IF($R$526,$P$526,IF($U$526,$S$526,NA()))</f>
        <v>1537052.99647926</v>
      </c>
      <c r="W526" s="18" t="n">
        <f aca="false">IF($R$526,$Q$526,IF($U$526,$T$526,NA()))</f>
        <v>58.5536088906188</v>
      </c>
      <c r="X526" s="18" t="n">
        <f aca="false">$R$526</f>
        <v>1</v>
      </c>
      <c r="Y526" s="18" t="n">
        <f aca="false">IF($B$526=1,$H$526,$AI$112*$W$526)</f>
        <v>300000000</v>
      </c>
      <c r="Z526" s="18" t="n">
        <f aca="false">IF($C$526=1,$I$526,$AF$112*$W$526)</f>
        <v>101511543.702455</v>
      </c>
      <c r="AA526" s="18" t="n">
        <f aca="false">IF($D$526=1,$J$526,$AC$112*$W$526)</f>
        <v>60000000</v>
      </c>
      <c r="AB526" s="18" t="n">
        <f aca="false">IF($E$526=1,$K$526,$Z$112*$W$526)</f>
        <v>175660826.671856</v>
      </c>
      <c r="AC526" s="18" t="n">
        <f aca="false">IF($F$526=1,$L$526,$W$112*$W$526)</f>
        <v>292768044.453094</v>
      </c>
      <c r="AD526" s="18" t="n">
        <f aca="false">IF($G$526=1,$M$526,$T$112*$W$526)</f>
        <v>292768044.453094</v>
      </c>
      <c r="AE526" s="18" t="n">
        <f aca="false">($C$8*Assumptions!$B$7/Assumptions!$B$11)</f>
        <v>90000000</v>
      </c>
      <c r="AF526" s="18" t="n">
        <f aca="false">($J$112+$O$112)*$W$526</f>
        <v>16425038.4773858</v>
      </c>
      <c r="AG526" s="18" t="n">
        <f aca="false">Assumptions!$B$20*$W$526</f>
        <v>526982480.015569</v>
      </c>
      <c r="AH526" s="18" t="n">
        <f aca="false">IF($R$526,Assumptions!$B$14*($W$526-Assumptions!$B$13),Assumptions!$B$4)</f>
        <v>143884022.226547</v>
      </c>
      <c r="AI526" s="18" t="n">
        <f aca="false">$Y$526+$Z$526+$AA$526+$AB$526+$AC$526+$AD$526+$AE$526+$AF$526+$AG$526+$AH$526</f>
        <v>2000000000</v>
      </c>
      <c r="AJ526" s="18" t="n">
        <f aca="false">IF(AND(ISNUMBER($V$526),($C$8*Assumptions!$B$7/Assumptions!$B$11)&gt;=Assumptions!$B$67,IF($B$526=1,$Y$526&gt;=INDEX($Y$486:$Y$549,1+$A$526-Assumptions!$B$78),$Y$526&gt;INDEX($Y$486:$Y$549,1+$A$526+Assumptions!$B$78)),IF($C$526=1,$Z$526&gt;=INDEX($Z$486:$Z$549,1+$A$526-Assumptions!$B$79),$Z$526&gt;INDEX($Z$486:$Z$549,1+$A$526+Assumptions!$B$79)),IF($D$526=1,$AA$526&gt;=INDEX($AA$486:$AA$549,1+$A$526-Assumptions!$B$80),$AA$526&gt;INDEX($AA$486:$AA$549,1+$A$526+Assumptions!$B$80)),IF($E$526=1,$AB$526&gt;=INDEX($AB$486:$AB$549,1+$A$526-Assumptions!$B$81),$AB$526&gt;INDEX($AB$486:$AB$549,1+$A$526+Assumptions!$B$81)),IF($F$526=1,$AC$526&gt;=INDEX($AC$486:$AC$549,1+$A$526-Assumptions!$B$82),$AC$526&gt;INDEX($AC$486:$AC$549,1+$A$526+Assumptions!$B$82)),IF($G$526=1,$AD$526&gt;=INDEX($AD$486:$AD$549,1+$A$526-Assumptions!$B$83),$AD$526&gt;INDEX($AD$486:$AD$549,1+$A$526+Assumptions!$B$83))),1,0)</f>
        <v>0</v>
      </c>
      <c r="AK526" s="16"/>
      <c r="AL526" s="16"/>
    </row>
    <row r="527" customFormat="false" ht="23.85" hidden="true" customHeight="false" outlineLevel="0" collapsed="false">
      <c r="A527" s="6" t="n">
        <f aca="false">ROW()-ROW($A$486)+Assumptions!$B$4</f>
        <v>41</v>
      </c>
      <c r="B527" s="18" t="n">
        <f aca="false">MOD(QUOTIENT($A$527,Assumptions!$B$78),2)</f>
        <v>1</v>
      </c>
      <c r="C527" s="18" t="n">
        <f aca="false">MOD(QUOTIENT($A$527,Assumptions!$B$79),2)</f>
        <v>0</v>
      </c>
      <c r="D527" s="18" t="n">
        <f aca="false">MOD(QUOTIENT($A$527,Assumptions!$B$80),2)</f>
        <v>1</v>
      </c>
      <c r="E527" s="18" t="n">
        <f aca="false">MOD(QUOTIENT($A$527,Assumptions!$B$81),2)</f>
        <v>0</v>
      </c>
      <c r="F527" s="18" t="n">
        <f aca="false">MOD(QUOTIENT($A$527,Assumptions!$B$82),2)</f>
        <v>0</v>
      </c>
      <c r="G527" s="18" t="n">
        <f aca="false">MOD(QUOTIENT($A$527,Assumptions!$B$83),2)</f>
        <v>1</v>
      </c>
      <c r="H527" s="18" t="n">
        <f aca="false">IF($B$527=1,MIN(Assumptions!$B$66,MAX(Assumptions!$B$4,Assumptions!$B$26-(Assumptions!$B$4))),Assumptions!$B$4)</f>
        <v>300000000</v>
      </c>
      <c r="I527" s="18" t="n">
        <f aca="false">IF($C$527=1,MIN(Assumptions!$B$61,MAX(Assumptions!$B$4,Assumptions!$B$26-($H$527))),Assumptions!$B$4)</f>
        <v>0</v>
      </c>
      <c r="J527" s="18" t="n">
        <f aca="false">IF($D$527=1,MIN(Assumptions!$B$56,MAX(Assumptions!$B$4,Assumptions!$B$26-($H$527+$I$527))),Assumptions!$B$4)</f>
        <v>60000000</v>
      </c>
      <c r="K527" s="18" t="n">
        <f aca="false">IF($E$527=1,MIN(Assumptions!$B$51,MAX(Assumptions!$B$4,Assumptions!$B$26-($H$527+$I$527+$J$527))),Assumptions!$B$4)</f>
        <v>0</v>
      </c>
      <c r="L527" s="18" t="n">
        <f aca="false">IF($F$527=1,MIN(Assumptions!$B$46,MAX(Assumptions!$B$4,Assumptions!$B$26-($H$527+$I$527+$J$527+$K$527))),Assumptions!$B$4)</f>
        <v>0</v>
      </c>
      <c r="M527" s="18" t="n">
        <f aca="false">IF($G$527=1,MIN(Assumptions!$B$41,MAX(Assumptions!$B$4,Assumptions!$B$26-($H$527+$I$527+$J$527+$K$527+$L$527))),Assumptions!$B$4)</f>
        <v>5000000</v>
      </c>
      <c r="N527" s="18" t="n">
        <f aca="false">MAX(Assumptions!$B$4,Assumptions!$B$26-($H$527+$I$527+$J$527+$K$527+$L$527+$M$527))</f>
        <v>1635000000</v>
      </c>
      <c r="O527" s="18" t="n">
        <f aca="false">$J$112+$O$112+Assumptions!$B$20+IF($B$527=0,$AI$112,Assumptions!$B$4)+IF($C$527=0,$AF$112,Assumptions!$B$4)+IF($D$527=0,$AC$112,Assumptions!$B$4)+IF($E$527=0,$Z$112,Assumptions!$B$4)+IF($F$527=0,$W$112,Assumptions!$B$4)+IF($G$527=0,$T$112,Assumptions!$B$4)</f>
        <v>19014164.1892672</v>
      </c>
      <c r="P527" s="18" t="n">
        <f aca="false">IF(($N$527+Assumptions!$B$14*Assumptions!$B$13)&gt;($C$8*Assumptions!$B$7/Assumptions!$B$11),($C$8*Assumptions!$B$7/Assumptions!$B$11)*($O$527+Assumptions!$B$14)/($N$527+Assumptions!$B$14*Assumptions!$B$13-($C$8*Assumptions!$B$7/Assumptions!$B$11)),NA())</f>
        <v>1251227.64267144</v>
      </c>
      <c r="Q527" s="18" t="n">
        <f aca="false">IFERROR(($N$527+Assumptions!$B$14*Assumptions!$B$13)/($O$527+Assumptions!$B$14+$P$527),NA())</f>
        <v>71.9293571614557</v>
      </c>
      <c r="R527" s="18" t="n">
        <f aca="false">AND(ISNUMBER($P$527),$P$527&gt;Assumptions!$B$4,$Q$527&gt;Assumptions!$B$13)</f>
        <v>1</v>
      </c>
      <c r="S527" s="18" t="n">
        <f aca="false">IF($N$527&gt;($C$8*Assumptions!$B$7/Assumptions!$B$11),($C$8*Assumptions!$B$7/Assumptions!$B$11)*$O$527/($N$527-($C$8*Assumptions!$B$7/Assumptions!$B$11)),NA())</f>
        <v>1107621.21490877</v>
      </c>
      <c r="T527" s="18" t="n">
        <f aca="false">IFERROR($N$527/($O$527+$S$527),NA())</f>
        <v>81.255215039749</v>
      </c>
      <c r="U527" s="18" t="n">
        <f aca="false">AND(ISNUMBER($S$527),$S$527&gt;Assumptions!$B$4,$T$527&lt;=Assumptions!$B$13)</f>
        <v>0</v>
      </c>
      <c r="V527" s="18" t="n">
        <f aca="false">IF($R$527,$P$527,IF($U$527,$S$527,NA()))</f>
        <v>1251227.64267144</v>
      </c>
      <c r="W527" s="18" t="n">
        <f aca="false">IF($R$527,$Q$527,IF($U$527,$T$527,NA()))</f>
        <v>71.9293571614557</v>
      </c>
      <c r="X527" s="18" t="n">
        <f aca="false">$R$527</f>
        <v>1</v>
      </c>
      <c r="Y527" s="18" t="n">
        <f aca="false">IF($B$527=1,$H$527,$AI$112*$W$527)</f>
        <v>300000000</v>
      </c>
      <c r="Z527" s="18" t="n">
        <f aca="false">IF($C$527=1,$I$527,$AF$112*$W$527)</f>
        <v>124700427.886938</v>
      </c>
      <c r="AA527" s="18" t="n">
        <f aca="false">IF($D$527=1,$J$527,$AC$112*$W$527)</f>
        <v>60000000</v>
      </c>
      <c r="AB527" s="18" t="n">
        <f aca="false">IF($E$527=1,$K$527,$Z$112*$W$527)</f>
        <v>215788071.484367</v>
      </c>
      <c r="AC527" s="18" t="n">
        <f aca="false">IF($F$527=1,$L$527,$W$112*$W$527)</f>
        <v>359646785.807279</v>
      </c>
      <c r="AD527" s="18" t="n">
        <f aca="false">IF($G$527=1,$M$527,$T$112*$W$527)</f>
        <v>5000000</v>
      </c>
      <c r="AE527" s="18" t="n">
        <f aca="false">($C$8*Assumptions!$B$7/Assumptions!$B$11)</f>
        <v>90000000</v>
      </c>
      <c r="AF527" s="18" t="n">
        <f aca="false">($J$112+$O$112)*$W$527</f>
        <v>20177107.4646745</v>
      </c>
      <c r="AG527" s="18" t="n">
        <f aca="false">Assumptions!$B$20*$W$527</f>
        <v>647364214.453102</v>
      </c>
      <c r="AH527" s="18" t="n">
        <f aca="false">IF($R$527,Assumptions!$B$14*($W$527-Assumptions!$B$13),Assumptions!$B$4)</f>
        <v>177323392.903639</v>
      </c>
      <c r="AI527" s="18" t="n">
        <f aca="false">$Y$527+$Z$527+$AA$527+$AB$527+$AC$527+$AD$527+$AE$527+$AF$527+$AG$527+$AH$527</f>
        <v>2000000000</v>
      </c>
      <c r="AJ527" s="18" t="n">
        <f aca="false">IF(AND(ISNUMBER($V$527),($C$8*Assumptions!$B$7/Assumptions!$B$11)&gt;=Assumptions!$B$67,IF($B$527=1,$Y$527&gt;=INDEX($Y$486:$Y$549,1+$A$527-Assumptions!$B$78),$Y$527&gt;INDEX($Y$486:$Y$549,1+$A$527+Assumptions!$B$78)),IF($C$527=1,$Z$527&gt;=INDEX($Z$486:$Z$549,1+$A$527-Assumptions!$B$79),$Z$527&gt;INDEX($Z$486:$Z$549,1+$A$527+Assumptions!$B$79)),IF($D$527=1,$AA$527&gt;=INDEX($AA$486:$AA$549,1+$A$527-Assumptions!$B$80),$AA$527&gt;INDEX($AA$486:$AA$549,1+$A$527+Assumptions!$B$80)),IF($E$527=1,$AB$527&gt;=INDEX($AB$486:$AB$549,1+$A$527-Assumptions!$B$81),$AB$527&gt;INDEX($AB$486:$AB$549,1+$A$527+Assumptions!$B$81)),IF($F$527=1,$AC$527&gt;=INDEX($AC$486:$AC$549,1+$A$527-Assumptions!$B$82),$AC$527&gt;INDEX($AC$486:$AC$549,1+$A$527+Assumptions!$B$82)),IF($G$527=1,$AD$527&gt;=INDEX($AD$486:$AD$549,1+$A$527-Assumptions!$B$83),$AD$527&gt;INDEX($AD$486:$AD$549,1+$A$527+Assumptions!$B$83))),1,0)</f>
        <v>0</v>
      </c>
      <c r="AK527" s="16"/>
      <c r="AL527" s="16"/>
    </row>
    <row r="528" customFormat="false" ht="23.85" hidden="true" customHeight="false" outlineLevel="0" collapsed="false">
      <c r="A528" s="6" t="n">
        <f aca="false">ROW()-ROW($A$486)+Assumptions!$B$4</f>
        <v>42</v>
      </c>
      <c r="B528" s="18" t="n">
        <f aca="false">MOD(QUOTIENT($A$528,Assumptions!$B$78),2)</f>
        <v>1</v>
      </c>
      <c r="C528" s="18" t="n">
        <f aca="false">MOD(QUOTIENT($A$528,Assumptions!$B$79),2)</f>
        <v>0</v>
      </c>
      <c r="D528" s="18" t="n">
        <f aca="false">MOD(QUOTIENT($A$528,Assumptions!$B$80),2)</f>
        <v>1</v>
      </c>
      <c r="E528" s="18" t="n">
        <f aca="false">MOD(QUOTIENT($A$528,Assumptions!$B$81),2)</f>
        <v>0</v>
      </c>
      <c r="F528" s="18" t="n">
        <f aca="false">MOD(QUOTIENT($A$528,Assumptions!$B$82),2)</f>
        <v>1</v>
      </c>
      <c r="G528" s="18" t="n">
        <f aca="false">MOD(QUOTIENT($A$528,Assumptions!$B$83),2)</f>
        <v>0</v>
      </c>
      <c r="H528" s="18" t="n">
        <f aca="false">IF($B$528=1,MIN(Assumptions!$B$66,MAX(Assumptions!$B$4,Assumptions!$B$26-(Assumptions!$B$4))),Assumptions!$B$4)</f>
        <v>300000000</v>
      </c>
      <c r="I528" s="18" t="n">
        <f aca="false">IF($C$528=1,MIN(Assumptions!$B$61,MAX(Assumptions!$B$4,Assumptions!$B$26-($H$528))),Assumptions!$B$4)</f>
        <v>0</v>
      </c>
      <c r="J528" s="18" t="n">
        <f aca="false">IF($D$528=1,MIN(Assumptions!$B$56,MAX(Assumptions!$B$4,Assumptions!$B$26-($H$528+$I$528))),Assumptions!$B$4)</f>
        <v>60000000</v>
      </c>
      <c r="K528" s="18" t="n">
        <f aca="false">IF($E$528=1,MIN(Assumptions!$B$51,MAX(Assumptions!$B$4,Assumptions!$B$26-($H$528+$I$528+$J$528))),Assumptions!$B$4)</f>
        <v>0</v>
      </c>
      <c r="L528" s="18" t="n">
        <f aca="false">IF($F$528=1,MIN(Assumptions!$B$46,MAX(Assumptions!$B$4,Assumptions!$B$26-($H$528+$I$528+$J$528+$K$528))),Assumptions!$B$4)</f>
        <v>15000000</v>
      </c>
      <c r="M528" s="18" t="n">
        <f aca="false">IF($G$528=1,MIN(Assumptions!$B$41,MAX(Assumptions!$B$4,Assumptions!$B$26-($H$528+$I$528+$J$528+$K$528+$L$528))),Assumptions!$B$4)</f>
        <v>0</v>
      </c>
      <c r="N528" s="18" t="n">
        <f aca="false">MAX(Assumptions!$B$4,Assumptions!$B$26-($H$528+$I$528+$J$528+$K$528+$L$528+$M$528))</f>
        <v>1625000000</v>
      </c>
      <c r="O528" s="18" t="n">
        <f aca="false">$J$112+$O$112+Assumptions!$B$20+IF($B$528=0,$AI$112,Assumptions!$B$4)+IF($C$528=0,$AF$112,Assumptions!$B$4)+IF($D$528=0,$AC$112,Assumptions!$B$4)+IF($E$528=0,$Z$112,Assumptions!$B$4)+IF($F$528=0,$W$112,Assumptions!$B$4)+IF($G$528=0,$T$112,Assumptions!$B$4)</f>
        <v>19014164.1892672</v>
      </c>
      <c r="P528" s="18" t="n">
        <f aca="false">IF(($N$528+Assumptions!$B$14*Assumptions!$B$13)&gt;($C$8*Assumptions!$B$7/Assumptions!$B$11),($C$8*Assumptions!$B$7/Assumptions!$B$11)*($O$528+Assumptions!$B$14)/($N$528+Assumptions!$B$14*Assumptions!$B$13-($C$8*Assumptions!$B$7/Assumptions!$B$11)),NA())</f>
        <v>1259365.70864003</v>
      </c>
      <c r="Q528" s="18" t="n">
        <f aca="false">IFERROR(($N$528+Assumptions!$B$14*Assumptions!$B$13)/($O$528+Assumptions!$B$14+$P$528),NA())</f>
        <v>71.4645470990231</v>
      </c>
      <c r="R528" s="18" t="n">
        <f aca="false">AND(ISNUMBER($P$528),$P$528&gt;Assumptions!$B$4,$Q$528&gt;Assumptions!$B$13)</f>
        <v>1</v>
      </c>
      <c r="S528" s="18" t="n">
        <f aca="false">IF($N$528&gt;($C$8*Assumptions!$B$7/Assumptions!$B$11),($C$8*Assumptions!$B$7/Assumptions!$B$11)*$O$528/($N$528-($C$8*Assumptions!$B$7/Assumptions!$B$11)),NA())</f>
        <v>1114836.9882958</v>
      </c>
      <c r="T528" s="18" t="n">
        <f aca="false">IFERROR($N$528/($O$528+$S$528),NA())</f>
        <v>80.7292913178089</v>
      </c>
      <c r="U528" s="18" t="n">
        <f aca="false">AND(ISNUMBER($S$528),$S$528&gt;Assumptions!$B$4,$T$528&lt;=Assumptions!$B$13)</f>
        <v>0</v>
      </c>
      <c r="V528" s="18" t="n">
        <f aca="false">IF($R$528,$P$528,IF($U$528,$S$528,NA()))</f>
        <v>1259365.70864003</v>
      </c>
      <c r="W528" s="18" t="n">
        <f aca="false">IF($R$528,$Q$528,IF($U$528,$T$528,NA()))</f>
        <v>71.4645470990231</v>
      </c>
      <c r="X528" s="18" t="n">
        <f aca="false">$R$528</f>
        <v>1</v>
      </c>
      <c r="Y528" s="18" t="n">
        <f aca="false">IF($B$528=1,$H$528,$AI$112*$W$528)</f>
        <v>300000000</v>
      </c>
      <c r="Z528" s="18" t="n">
        <f aca="false">IF($C$528=1,$I$528,$AF$112*$W$528)</f>
        <v>123894609.289931</v>
      </c>
      <c r="AA528" s="18" t="n">
        <f aca="false">IF($D$528=1,$J$528,$AC$112*$W$528)</f>
        <v>60000000</v>
      </c>
      <c r="AB528" s="18" t="n">
        <f aca="false">IF($E$528=1,$K$528,$Z$112*$W$528)</f>
        <v>214393641.297069</v>
      </c>
      <c r="AC528" s="18" t="n">
        <f aca="false">IF($F$528=1,$L$528,$W$112*$W$528)</f>
        <v>15000000</v>
      </c>
      <c r="AD528" s="18" t="n">
        <f aca="false">IF($G$528=1,$M$528,$T$112*$W$528)</f>
        <v>357322735.495115</v>
      </c>
      <c r="AE528" s="18" t="n">
        <f aca="false">($C$8*Assumptions!$B$7/Assumptions!$B$11)</f>
        <v>90000000</v>
      </c>
      <c r="AF528" s="18" t="n">
        <f aca="false">($J$112+$O$112)*$W$528</f>
        <v>20046722.2791193</v>
      </c>
      <c r="AG528" s="18" t="n">
        <f aca="false">Assumptions!$B$20*$W$528</f>
        <v>643180923.891208</v>
      </c>
      <c r="AH528" s="18" t="n">
        <f aca="false">IF($R$528,Assumptions!$B$14*($W$528-Assumptions!$B$13),Assumptions!$B$4)</f>
        <v>176161367.747558</v>
      </c>
      <c r="AI528" s="18" t="n">
        <f aca="false">$Y$528+$Z$528+$AA$528+$AB$528+$AC$528+$AD$528+$AE$528+$AF$528+$AG$528+$AH$528</f>
        <v>2000000000</v>
      </c>
      <c r="AJ528" s="18" t="n">
        <f aca="false">IF(AND(ISNUMBER($V$528),($C$8*Assumptions!$B$7/Assumptions!$B$11)&gt;=Assumptions!$B$67,IF($B$528=1,$Y$528&gt;=INDEX($Y$486:$Y$549,1+$A$528-Assumptions!$B$78),$Y$528&gt;INDEX($Y$486:$Y$549,1+$A$528+Assumptions!$B$78)),IF($C$528=1,$Z$528&gt;=INDEX($Z$486:$Z$549,1+$A$528-Assumptions!$B$79),$Z$528&gt;INDEX($Z$486:$Z$549,1+$A$528+Assumptions!$B$79)),IF($D$528=1,$AA$528&gt;=INDEX($AA$486:$AA$549,1+$A$528-Assumptions!$B$80),$AA$528&gt;INDEX($AA$486:$AA$549,1+$A$528+Assumptions!$B$80)),IF($E$528=1,$AB$528&gt;=INDEX($AB$486:$AB$549,1+$A$528-Assumptions!$B$81),$AB$528&gt;INDEX($AB$486:$AB$549,1+$A$528+Assumptions!$B$81)),IF($F$528=1,$AC$528&gt;=INDEX($AC$486:$AC$549,1+$A$528-Assumptions!$B$82),$AC$528&gt;INDEX($AC$486:$AC$549,1+$A$528+Assumptions!$B$82)),IF($G$528=1,$AD$528&gt;=INDEX($AD$486:$AD$549,1+$A$528-Assumptions!$B$83),$AD$528&gt;INDEX($AD$486:$AD$549,1+$A$528+Assumptions!$B$83))),1,0)</f>
        <v>0</v>
      </c>
      <c r="AK528" s="16"/>
      <c r="AL528" s="16"/>
    </row>
    <row r="529" customFormat="false" ht="23.85" hidden="true" customHeight="false" outlineLevel="0" collapsed="false">
      <c r="A529" s="6" t="n">
        <f aca="false">ROW()-ROW($A$486)+Assumptions!$B$4</f>
        <v>43</v>
      </c>
      <c r="B529" s="18" t="n">
        <f aca="false">MOD(QUOTIENT($A$529,Assumptions!$B$78),2)</f>
        <v>1</v>
      </c>
      <c r="C529" s="18" t="n">
        <f aca="false">MOD(QUOTIENT($A$529,Assumptions!$B$79),2)</f>
        <v>0</v>
      </c>
      <c r="D529" s="18" t="n">
        <f aca="false">MOD(QUOTIENT($A$529,Assumptions!$B$80),2)</f>
        <v>1</v>
      </c>
      <c r="E529" s="18" t="n">
        <f aca="false">MOD(QUOTIENT($A$529,Assumptions!$B$81),2)</f>
        <v>0</v>
      </c>
      <c r="F529" s="18" t="n">
        <f aca="false">MOD(QUOTIENT($A$529,Assumptions!$B$82),2)</f>
        <v>1</v>
      </c>
      <c r="G529" s="18" t="n">
        <f aca="false">MOD(QUOTIENT($A$529,Assumptions!$B$83),2)</f>
        <v>1</v>
      </c>
      <c r="H529" s="18" t="n">
        <f aca="false">IF($B$529=1,MIN(Assumptions!$B$66,MAX(Assumptions!$B$4,Assumptions!$B$26-(Assumptions!$B$4))),Assumptions!$B$4)</f>
        <v>300000000</v>
      </c>
      <c r="I529" s="18" t="n">
        <f aca="false">IF($C$529=1,MIN(Assumptions!$B$61,MAX(Assumptions!$B$4,Assumptions!$B$26-($H$529))),Assumptions!$B$4)</f>
        <v>0</v>
      </c>
      <c r="J529" s="18" t="n">
        <f aca="false">IF($D$529=1,MIN(Assumptions!$B$56,MAX(Assumptions!$B$4,Assumptions!$B$26-($H$529+$I$529))),Assumptions!$B$4)</f>
        <v>60000000</v>
      </c>
      <c r="K529" s="18" t="n">
        <f aca="false">IF($E$529=1,MIN(Assumptions!$B$51,MAX(Assumptions!$B$4,Assumptions!$B$26-($H$529+$I$529+$J$529))),Assumptions!$B$4)</f>
        <v>0</v>
      </c>
      <c r="L529" s="18" t="n">
        <f aca="false">IF($F$529=1,MIN(Assumptions!$B$46,MAX(Assumptions!$B$4,Assumptions!$B$26-($H$529+$I$529+$J$529+$K$529))),Assumptions!$B$4)</f>
        <v>15000000</v>
      </c>
      <c r="M529" s="18" t="n">
        <f aca="false">IF($G$529=1,MIN(Assumptions!$B$41,MAX(Assumptions!$B$4,Assumptions!$B$26-($H$529+$I$529+$J$529+$K$529+$L$529))),Assumptions!$B$4)</f>
        <v>5000000</v>
      </c>
      <c r="N529" s="18" t="n">
        <f aca="false">MAX(Assumptions!$B$4,Assumptions!$B$26-($H$529+$I$529+$J$529+$K$529+$L$529+$M$529))</f>
        <v>1620000000</v>
      </c>
      <c r="O529" s="18" t="n">
        <f aca="false">$J$112+$O$112+Assumptions!$B$20+IF($B$529=0,$AI$112,Assumptions!$B$4)+IF($C$529=0,$AF$112,Assumptions!$B$4)+IF($D$529=0,$AC$112,Assumptions!$B$4)+IF($E$529=0,$Z$112,Assumptions!$B$4)+IF($F$529=0,$W$112,Assumptions!$B$4)+IF($G$529=0,$T$112,Assumptions!$B$4)</f>
        <v>14014164.1892672</v>
      </c>
      <c r="P529" s="18" t="n">
        <f aca="false">IF(($N$529+Assumptions!$B$14*Assumptions!$B$13)&gt;($C$8*Assumptions!$B$7/Assumptions!$B$11),($C$8*Assumptions!$B$7/Assumptions!$B$11)*($O$529+Assumptions!$B$14)/($N$529+Assumptions!$B$14*Assumptions!$B$13-($C$8*Assumptions!$B$7/Assumptions!$B$11)),NA())</f>
        <v>969836.722371319</v>
      </c>
      <c r="Q529" s="18" t="n">
        <f aca="false">IFERROR(($N$529+Assumptions!$B$14*Assumptions!$B$13)/($O$529+Assumptions!$B$14+$P$529),NA())</f>
        <v>92.7991257950552</v>
      </c>
      <c r="R529" s="18" t="n">
        <f aca="false">AND(ISNUMBER($P$529),$P$529&gt;Assumptions!$B$4,$Q$529&gt;Assumptions!$B$13)</f>
        <v>1</v>
      </c>
      <c r="S529" s="18" t="n">
        <f aca="false">IF($N$529&gt;($C$8*Assumptions!$B$7/Assumptions!$B$11),($C$8*Assumptions!$B$7/Assumptions!$B$11)*$O$529/($N$529-($C$8*Assumptions!$B$7/Assumptions!$B$11)),NA())</f>
        <v>824362.599368658</v>
      </c>
      <c r="T529" s="18" t="n">
        <f aca="false">IFERROR($N$529/($O$529+$S$529),NA())</f>
        <v>109.175258640951</v>
      </c>
      <c r="U529" s="18" t="n">
        <f aca="false">AND(ISNUMBER($S$529),$S$529&gt;Assumptions!$B$4,$T$529&lt;=Assumptions!$B$13)</f>
        <v>0</v>
      </c>
      <c r="V529" s="18" t="n">
        <f aca="false">IF($R$529,$P$529,IF($U$529,$S$529,NA()))</f>
        <v>969836.722371319</v>
      </c>
      <c r="W529" s="18" t="n">
        <f aca="false">IF($R$529,$Q$529,IF($U$529,$T$529,NA()))</f>
        <v>92.7991257950552</v>
      </c>
      <c r="X529" s="18" t="n">
        <f aca="false">$R$529</f>
        <v>1</v>
      </c>
      <c r="Y529" s="18" t="n">
        <f aca="false">IF($B$529=1,$H$529,$AI$112*$W$529)</f>
        <v>300000000</v>
      </c>
      <c r="Z529" s="18" t="n">
        <f aca="false">IF($C$529=1,$I$529,$AF$112*$W$529)</f>
        <v>160881330.667282</v>
      </c>
      <c r="AA529" s="18" t="n">
        <f aca="false">IF($D$529=1,$J$529,$AC$112*$W$529)</f>
        <v>60000000</v>
      </c>
      <c r="AB529" s="18" t="n">
        <f aca="false">IF($E$529=1,$K$529,$Z$112*$W$529)</f>
        <v>278397377.385165</v>
      </c>
      <c r="AC529" s="18" t="n">
        <f aca="false">IF($F$529=1,$L$529,$W$112*$W$529)</f>
        <v>15000000</v>
      </c>
      <c r="AD529" s="18" t="n">
        <f aca="false">IF($G$529=1,$M$529,$T$112*$W$529)</f>
        <v>5000000</v>
      </c>
      <c r="AE529" s="18" t="n">
        <f aca="false">($C$8*Assumptions!$B$7/Assumptions!$B$11)</f>
        <v>90000000</v>
      </c>
      <c r="AF529" s="18" t="n">
        <f aca="false">($J$112+$O$112)*$W$529</f>
        <v>26031345.3044182</v>
      </c>
      <c r="AG529" s="18" t="n">
        <f aca="false">Assumptions!$B$20*$W$529</f>
        <v>835192132.155496</v>
      </c>
      <c r="AH529" s="18" t="n">
        <f aca="false">IF($R$529,Assumptions!$B$14*($W$529-Assumptions!$B$13),Assumptions!$B$4)</f>
        <v>229497814.487638</v>
      </c>
      <c r="AI529" s="18" t="n">
        <f aca="false">$Y$529+$Z$529+$AA$529+$AB$529+$AC$529+$AD$529+$AE$529+$AF$529+$AG$529+$AH$529</f>
        <v>2000000000</v>
      </c>
      <c r="AJ529" s="18" t="n">
        <f aca="false">IF(AND(ISNUMBER($V$529),($C$8*Assumptions!$B$7/Assumptions!$B$11)&gt;=Assumptions!$B$67,IF($B$529=1,$Y$529&gt;=INDEX($Y$486:$Y$549,1+$A$529-Assumptions!$B$78),$Y$529&gt;INDEX($Y$486:$Y$549,1+$A$529+Assumptions!$B$78)),IF($C$529=1,$Z$529&gt;=INDEX($Z$486:$Z$549,1+$A$529-Assumptions!$B$79),$Z$529&gt;INDEX($Z$486:$Z$549,1+$A$529+Assumptions!$B$79)),IF($D$529=1,$AA$529&gt;=INDEX($AA$486:$AA$549,1+$A$529-Assumptions!$B$80),$AA$529&gt;INDEX($AA$486:$AA$549,1+$A$529+Assumptions!$B$80)),IF($E$529=1,$AB$529&gt;=INDEX($AB$486:$AB$549,1+$A$529-Assumptions!$B$81),$AB$529&gt;INDEX($AB$486:$AB$549,1+$A$529+Assumptions!$B$81)),IF($F$529=1,$AC$529&gt;=INDEX($AC$486:$AC$549,1+$A$529-Assumptions!$B$82),$AC$529&gt;INDEX($AC$486:$AC$549,1+$A$529+Assumptions!$B$82)),IF($G$529=1,$AD$529&gt;=INDEX($AD$486:$AD$549,1+$A$529-Assumptions!$B$83),$AD$529&gt;INDEX($AD$486:$AD$549,1+$A$529+Assumptions!$B$83))),1,0)</f>
        <v>0</v>
      </c>
      <c r="AK529" s="16"/>
      <c r="AL529" s="16"/>
    </row>
    <row r="530" customFormat="false" ht="23.85" hidden="true" customHeight="false" outlineLevel="0" collapsed="false">
      <c r="A530" s="6" t="n">
        <f aca="false">ROW()-ROW($A$486)+Assumptions!$B$4</f>
        <v>44</v>
      </c>
      <c r="B530" s="18" t="n">
        <f aca="false">MOD(QUOTIENT($A$530,Assumptions!$B$78),2)</f>
        <v>1</v>
      </c>
      <c r="C530" s="18" t="n">
        <f aca="false">MOD(QUOTIENT($A$530,Assumptions!$B$79),2)</f>
        <v>0</v>
      </c>
      <c r="D530" s="18" t="n">
        <f aca="false">MOD(QUOTIENT($A$530,Assumptions!$B$80),2)</f>
        <v>1</v>
      </c>
      <c r="E530" s="18" t="n">
        <f aca="false">MOD(QUOTIENT($A$530,Assumptions!$B$81),2)</f>
        <v>1</v>
      </c>
      <c r="F530" s="18" t="n">
        <f aca="false">MOD(QUOTIENT($A$530,Assumptions!$B$82),2)</f>
        <v>0</v>
      </c>
      <c r="G530" s="18" t="n">
        <f aca="false">MOD(QUOTIENT($A$530,Assumptions!$B$83),2)</f>
        <v>0</v>
      </c>
      <c r="H530" s="18" t="n">
        <f aca="false">IF($B$530=1,MIN(Assumptions!$B$66,MAX(Assumptions!$B$4,Assumptions!$B$26-(Assumptions!$B$4))),Assumptions!$B$4)</f>
        <v>300000000</v>
      </c>
      <c r="I530" s="18" t="n">
        <f aca="false">IF($C$530=1,MIN(Assumptions!$B$61,MAX(Assumptions!$B$4,Assumptions!$B$26-($H$530))),Assumptions!$B$4)</f>
        <v>0</v>
      </c>
      <c r="J530" s="18" t="n">
        <f aca="false">IF($D$530=1,MIN(Assumptions!$B$56,MAX(Assumptions!$B$4,Assumptions!$B$26-($H$530+$I$530))),Assumptions!$B$4)</f>
        <v>60000000</v>
      </c>
      <c r="K530" s="18" t="n">
        <f aca="false">IF($E$530=1,MIN(Assumptions!$B$51,MAX(Assumptions!$B$4,Assumptions!$B$26-($H$530+$I$530+$J$530))),Assumptions!$B$4)</f>
        <v>30000000</v>
      </c>
      <c r="L530" s="18" t="n">
        <f aca="false">IF($F$530=1,MIN(Assumptions!$B$46,MAX(Assumptions!$B$4,Assumptions!$B$26-($H$530+$I$530+$J$530+$K$530))),Assumptions!$B$4)</f>
        <v>0</v>
      </c>
      <c r="M530" s="18" t="n">
        <f aca="false">IF($G$530=1,MIN(Assumptions!$B$41,MAX(Assumptions!$B$4,Assumptions!$B$26-($H$530+$I$530+$J$530+$K$530+$L$530))),Assumptions!$B$4)</f>
        <v>0</v>
      </c>
      <c r="N530" s="18" t="n">
        <f aca="false">MAX(Assumptions!$B$4,Assumptions!$B$26-($H$530+$I$530+$J$530+$K$530+$L$530+$M$530))</f>
        <v>1610000000</v>
      </c>
      <c r="O530" s="18" t="n">
        <f aca="false">$J$112+$O$112+Assumptions!$B$20+IF($B$530=0,$AI$112,Assumptions!$B$4)+IF($C$530=0,$AF$112,Assumptions!$B$4)+IF($D$530=0,$AC$112,Assumptions!$B$4)+IF($E$530=0,$Z$112,Assumptions!$B$4)+IF($F$530=0,$W$112,Assumptions!$B$4)+IF($G$530=0,$T$112,Assumptions!$B$4)</f>
        <v>21014164.1892672</v>
      </c>
      <c r="P530" s="18" t="n">
        <f aca="false">IF(($N$530+Assumptions!$B$14*Assumptions!$B$13)&gt;($C$8*Assumptions!$B$7/Assumptions!$B$11),($C$8*Assumptions!$B$7/Assumptions!$B$11)*($O$530+Assumptions!$B$14)/($N$530+Assumptions!$B$14*Assumptions!$B$13-($C$8*Assumptions!$B$7/Assumptions!$B$11)),NA())</f>
        <v>1389999.85355274</v>
      </c>
      <c r="Q530" s="18" t="n">
        <f aca="false">IFERROR(($N$530+Assumptions!$B$14*Assumptions!$B$13)/($O$530+Assumptions!$B$14+$P$530),NA())</f>
        <v>64.7482082605739</v>
      </c>
      <c r="R530" s="18" t="n">
        <f aca="false">AND(ISNUMBER($P$530),$P$530&gt;Assumptions!$B$4,$Q$530&gt;Assumptions!$B$13)</f>
        <v>1</v>
      </c>
      <c r="S530" s="18" t="n">
        <f aca="false">IF($N$530&gt;($C$8*Assumptions!$B$7/Assumptions!$B$11),($C$8*Assumptions!$B$7/Assumptions!$B$11)*$O$530/($N$530-($C$8*Assumptions!$B$7/Assumptions!$B$11)),NA())</f>
        <v>1244259.72173293</v>
      </c>
      <c r="T530" s="18" t="n">
        <f aca="false">IFERROR($N$530/($O$530+$S$530),NA())</f>
        <v>72.3321654056709</v>
      </c>
      <c r="U530" s="18" t="n">
        <f aca="false">AND(ISNUMBER($S$530),$S$530&gt;Assumptions!$B$4,$T$530&lt;=Assumptions!$B$13)</f>
        <v>0</v>
      </c>
      <c r="V530" s="18" t="n">
        <f aca="false">IF($R$530,$P$530,IF($U$530,$S$530,NA()))</f>
        <v>1389999.85355274</v>
      </c>
      <c r="W530" s="18" t="n">
        <f aca="false">IF($R$530,$Q$530,IF($U$530,$T$530,NA()))</f>
        <v>64.7482082605739</v>
      </c>
      <c r="X530" s="18" t="n">
        <f aca="false">$R$530</f>
        <v>1</v>
      </c>
      <c r="Y530" s="18" t="n">
        <f aca="false">IF($B$530=1,$H$530,$AI$112*$W$530)</f>
        <v>300000000</v>
      </c>
      <c r="Z530" s="18" t="n">
        <f aca="false">IF($C$530=1,$I$530,$AF$112*$W$530)</f>
        <v>112250819.32656</v>
      </c>
      <c r="AA530" s="18" t="n">
        <f aca="false">IF($D$530=1,$J$530,$AC$112*$W$530)</f>
        <v>60000000</v>
      </c>
      <c r="AB530" s="18" t="n">
        <f aca="false">IF($E$530=1,$K$530,$Z$112*$W$530)</f>
        <v>30000000</v>
      </c>
      <c r="AC530" s="18" t="n">
        <f aca="false">IF($F$530=1,$L$530,$W$112*$W$530)</f>
        <v>323741041.302869</v>
      </c>
      <c r="AD530" s="18" t="n">
        <f aca="false">IF($G$530=1,$M$530,$T$112*$W$530)</f>
        <v>323741041.302869</v>
      </c>
      <c r="AE530" s="18" t="n">
        <f aca="false">($C$8*Assumptions!$B$7/Assumptions!$B$11)</f>
        <v>90000000</v>
      </c>
      <c r="AF530" s="18" t="n">
        <f aca="false">($J$112+$O$112)*$W$530</f>
        <v>18162703.0711015</v>
      </c>
      <c r="AG530" s="18" t="n">
        <f aca="false">Assumptions!$B$20*$W$530</f>
        <v>582733874.345165</v>
      </c>
      <c r="AH530" s="18" t="n">
        <f aca="false">IF($R$530,Assumptions!$B$14*($W$530-Assumptions!$B$13),Assumptions!$B$4)</f>
        <v>159370520.651435</v>
      </c>
      <c r="AI530" s="18" t="n">
        <f aca="false">$Y$530+$Z$530+$AA$530+$AB$530+$AC$530+$AD$530+$AE$530+$AF$530+$AG$530+$AH$530</f>
        <v>2000000000</v>
      </c>
      <c r="AJ530" s="18" t="n">
        <f aca="false">IF(AND(ISNUMBER($V$530),($C$8*Assumptions!$B$7/Assumptions!$B$11)&gt;=Assumptions!$B$67,IF($B$530=1,$Y$530&gt;=INDEX($Y$486:$Y$549,1+$A$530-Assumptions!$B$78),$Y$530&gt;INDEX($Y$486:$Y$549,1+$A$530+Assumptions!$B$78)),IF($C$530=1,$Z$530&gt;=INDEX($Z$486:$Z$549,1+$A$530-Assumptions!$B$79),$Z$530&gt;INDEX($Z$486:$Z$549,1+$A$530+Assumptions!$B$79)),IF($D$530=1,$AA$530&gt;=INDEX($AA$486:$AA$549,1+$A$530-Assumptions!$B$80),$AA$530&gt;INDEX($AA$486:$AA$549,1+$A$530+Assumptions!$B$80)),IF($E$530=1,$AB$530&gt;=INDEX($AB$486:$AB$549,1+$A$530-Assumptions!$B$81),$AB$530&gt;INDEX($AB$486:$AB$549,1+$A$530+Assumptions!$B$81)),IF($F$530=1,$AC$530&gt;=INDEX($AC$486:$AC$549,1+$A$530-Assumptions!$B$82),$AC$530&gt;INDEX($AC$486:$AC$549,1+$A$530+Assumptions!$B$82)),IF($G$530=1,$AD$530&gt;=INDEX($AD$486:$AD$549,1+$A$530-Assumptions!$B$83),$AD$530&gt;INDEX($AD$486:$AD$549,1+$A$530+Assumptions!$B$83))),1,0)</f>
        <v>0</v>
      </c>
      <c r="AK530" s="16"/>
      <c r="AL530" s="16"/>
    </row>
    <row r="531" customFormat="false" ht="23.85" hidden="true" customHeight="false" outlineLevel="0" collapsed="false">
      <c r="A531" s="6" t="n">
        <f aca="false">ROW()-ROW($A$486)+Assumptions!$B$4</f>
        <v>45</v>
      </c>
      <c r="B531" s="18" t="n">
        <f aca="false">MOD(QUOTIENT($A$531,Assumptions!$B$78),2)</f>
        <v>1</v>
      </c>
      <c r="C531" s="18" t="n">
        <f aca="false">MOD(QUOTIENT($A$531,Assumptions!$B$79),2)</f>
        <v>0</v>
      </c>
      <c r="D531" s="18" t="n">
        <f aca="false">MOD(QUOTIENT($A$531,Assumptions!$B$80),2)</f>
        <v>1</v>
      </c>
      <c r="E531" s="18" t="n">
        <f aca="false">MOD(QUOTIENT($A$531,Assumptions!$B$81),2)</f>
        <v>1</v>
      </c>
      <c r="F531" s="18" t="n">
        <f aca="false">MOD(QUOTIENT($A$531,Assumptions!$B$82),2)</f>
        <v>0</v>
      </c>
      <c r="G531" s="18" t="n">
        <f aca="false">MOD(QUOTIENT($A$531,Assumptions!$B$83),2)</f>
        <v>1</v>
      </c>
      <c r="H531" s="18" t="n">
        <f aca="false">IF($B$531=1,MIN(Assumptions!$B$66,MAX(Assumptions!$B$4,Assumptions!$B$26-(Assumptions!$B$4))),Assumptions!$B$4)</f>
        <v>300000000</v>
      </c>
      <c r="I531" s="18" t="n">
        <f aca="false">IF($C$531=1,MIN(Assumptions!$B$61,MAX(Assumptions!$B$4,Assumptions!$B$26-($H$531))),Assumptions!$B$4)</f>
        <v>0</v>
      </c>
      <c r="J531" s="18" t="n">
        <f aca="false">IF($D$531=1,MIN(Assumptions!$B$56,MAX(Assumptions!$B$4,Assumptions!$B$26-($H$531+$I$531))),Assumptions!$B$4)</f>
        <v>60000000</v>
      </c>
      <c r="K531" s="18" t="n">
        <f aca="false">IF($E$531=1,MIN(Assumptions!$B$51,MAX(Assumptions!$B$4,Assumptions!$B$26-($H$531+$I$531+$J$531))),Assumptions!$B$4)</f>
        <v>30000000</v>
      </c>
      <c r="L531" s="18" t="n">
        <f aca="false">IF($F$531=1,MIN(Assumptions!$B$46,MAX(Assumptions!$B$4,Assumptions!$B$26-($H$531+$I$531+$J$531+$K$531))),Assumptions!$B$4)</f>
        <v>0</v>
      </c>
      <c r="M531" s="18" t="n">
        <f aca="false">IF($G$531=1,MIN(Assumptions!$B$41,MAX(Assumptions!$B$4,Assumptions!$B$26-($H$531+$I$531+$J$531+$K$531+$L$531))),Assumptions!$B$4)</f>
        <v>5000000</v>
      </c>
      <c r="N531" s="18" t="n">
        <f aca="false">MAX(Assumptions!$B$4,Assumptions!$B$26-($H$531+$I$531+$J$531+$K$531+$L$531+$M$531))</f>
        <v>1605000000</v>
      </c>
      <c r="O531" s="18" t="n">
        <f aca="false">$J$112+$O$112+Assumptions!$B$20+IF($B$531=0,$AI$112,Assumptions!$B$4)+IF($C$531=0,$AF$112,Assumptions!$B$4)+IF($D$531=0,$AC$112,Assumptions!$B$4)+IF($E$531=0,$Z$112,Assumptions!$B$4)+IF($F$531=0,$W$112,Assumptions!$B$4)+IF($G$531=0,$T$112,Assumptions!$B$4)</f>
        <v>16014164.1892672</v>
      </c>
      <c r="P531" s="18" t="n">
        <f aca="false">IF(($N$531+Assumptions!$B$14*Assumptions!$B$13)&gt;($C$8*Assumptions!$B$7/Assumptions!$B$11),($C$8*Assumptions!$B$7/Assumptions!$B$11)*($O$531+Assumptions!$B$14)/($N$531+Assumptions!$B$14*Assumptions!$B$13-($C$8*Assumptions!$B$7/Assumptions!$B$11)),NA())</f>
        <v>1098039.3917852</v>
      </c>
      <c r="Q531" s="18" t="n">
        <f aca="false">IFERROR(($N$531+Assumptions!$B$14*Assumptions!$B$13)/($O$531+Assumptions!$B$14+$P$531),NA())</f>
        <v>81.9642725691991</v>
      </c>
      <c r="R531" s="18" t="n">
        <f aca="false">AND(ISNUMBER($P$531),$P$531&gt;Assumptions!$B$4,$Q$531&gt;Assumptions!$B$13)</f>
        <v>1</v>
      </c>
      <c r="S531" s="18" t="n">
        <f aca="false">IF($N$531&gt;($C$8*Assumptions!$B$7/Assumptions!$B$11),($C$8*Assumptions!$B$7/Assumptions!$B$11)*$O$531/($N$531-($C$8*Assumptions!$B$7/Assumptions!$B$11)),NA())</f>
        <v>951336.48649112</v>
      </c>
      <c r="T531" s="18" t="n">
        <f aca="false">IFERROR($N$531/($O$531+$S$531),NA())</f>
        <v>94.60375091042</v>
      </c>
      <c r="U531" s="18" t="n">
        <f aca="false">AND(ISNUMBER($S$531),$S$531&gt;Assumptions!$B$4,$T$531&lt;=Assumptions!$B$13)</f>
        <v>0</v>
      </c>
      <c r="V531" s="18" t="n">
        <f aca="false">IF($R$531,$P$531,IF($U$531,$S$531,NA()))</f>
        <v>1098039.3917852</v>
      </c>
      <c r="W531" s="18" t="n">
        <f aca="false">IF($R$531,$Q$531,IF($U$531,$T$531,NA()))</f>
        <v>81.9642725691991</v>
      </c>
      <c r="X531" s="18" t="n">
        <f aca="false">$R$531</f>
        <v>1</v>
      </c>
      <c r="Y531" s="18" t="n">
        <f aca="false">IF($B$531=1,$H$531,$AI$112*$W$531)</f>
        <v>300000000</v>
      </c>
      <c r="Z531" s="18" t="n">
        <f aca="false">IF($C$531=1,$I$531,$AF$112*$W$531)</f>
        <v>142097472.633855</v>
      </c>
      <c r="AA531" s="18" t="n">
        <f aca="false">IF($D$531=1,$J$531,$AC$112*$W$531)</f>
        <v>60000000</v>
      </c>
      <c r="AB531" s="18" t="n">
        <f aca="false">IF($E$531=1,$K$531,$Z$112*$W$531)</f>
        <v>30000000</v>
      </c>
      <c r="AC531" s="18" t="n">
        <f aca="false">IF($F$531=1,$L$531,$W$112*$W$531)</f>
        <v>409821362.845995</v>
      </c>
      <c r="AD531" s="18" t="n">
        <f aca="false">IF($G$531=1,$M$531,$T$112*$W$531)</f>
        <v>5000000</v>
      </c>
      <c r="AE531" s="18" t="n">
        <f aca="false">($C$8*Assumptions!$B$7/Assumptions!$B$11)</f>
        <v>90000000</v>
      </c>
      <c r="AF531" s="18" t="n">
        <f aca="false">($J$112+$O$112)*$W$531</f>
        <v>22992029.9743596</v>
      </c>
      <c r="AG531" s="18" t="n">
        <f aca="false">Assumptions!$B$20*$W$531</f>
        <v>737678453.122792</v>
      </c>
      <c r="AH531" s="18" t="n">
        <f aca="false">IF($R$531,Assumptions!$B$14*($W$531-Assumptions!$B$13),Assumptions!$B$4)</f>
        <v>202410681.422998</v>
      </c>
      <c r="AI531" s="18" t="n">
        <f aca="false">$Y$531+$Z$531+$AA$531+$AB$531+$AC$531+$AD$531+$AE$531+$AF$531+$AG$531+$AH$531</f>
        <v>2000000000</v>
      </c>
      <c r="AJ531" s="18" t="n">
        <f aca="false">IF(AND(ISNUMBER($V$531),($C$8*Assumptions!$B$7/Assumptions!$B$11)&gt;=Assumptions!$B$67,IF($B$531=1,$Y$531&gt;=INDEX($Y$486:$Y$549,1+$A$531-Assumptions!$B$78),$Y$531&gt;INDEX($Y$486:$Y$549,1+$A$531+Assumptions!$B$78)),IF($C$531=1,$Z$531&gt;=INDEX($Z$486:$Z$549,1+$A$531-Assumptions!$B$79),$Z$531&gt;INDEX($Z$486:$Z$549,1+$A$531+Assumptions!$B$79)),IF($D$531=1,$AA$531&gt;=INDEX($AA$486:$AA$549,1+$A$531-Assumptions!$B$80),$AA$531&gt;INDEX($AA$486:$AA$549,1+$A$531+Assumptions!$B$80)),IF($E$531=1,$AB$531&gt;=INDEX($AB$486:$AB$549,1+$A$531-Assumptions!$B$81),$AB$531&gt;INDEX($AB$486:$AB$549,1+$A$531+Assumptions!$B$81)),IF($F$531=1,$AC$531&gt;=INDEX($AC$486:$AC$549,1+$A$531-Assumptions!$B$82),$AC$531&gt;INDEX($AC$486:$AC$549,1+$A$531+Assumptions!$B$82)),IF($G$531=1,$AD$531&gt;=INDEX($AD$486:$AD$549,1+$A$531-Assumptions!$B$83),$AD$531&gt;INDEX($AD$486:$AD$549,1+$A$531+Assumptions!$B$83))),1,0)</f>
        <v>0</v>
      </c>
      <c r="AK531" s="16"/>
      <c r="AL531" s="16"/>
    </row>
    <row r="532" customFormat="false" ht="23.85" hidden="true" customHeight="false" outlineLevel="0" collapsed="false">
      <c r="A532" s="6" t="n">
        <f aca="false">ROW()-ROW($A$486)+Assumptions!$B$4</f>
        <v>46</v>
      </c>
      <c r="B532" s="18" t="n">
        <f aca="false">MOD(QUOTIENT($A$532,Assumptions!$B$78),2)</f>
        <v>1</v>
      </c>
      <c r="C532" s="18" t="n">
        <f aca="false">MOD(QUOTIENT($A$532,Assumptions!$B$79),2)</f>
        <v>0</v>
      </c>
      <c r="D532" s="18" t="n">
        <f aca="false">MOD(QUOTIENT($A$532,Assumptions!$B$80),2)</f>
        <v>1</v>
      </c>
      <c r="E532" s="18" t="n">
        <f aca="false">MOD(QUOTIENT($A$532,Assumptions!$B$81),2)</f>
        <v>1</v>
      </c>
      <c r="F532" s="18" t="n">
        <f aca="false">MOD(QUOTIENT($A$532,Assumptions!$B$82),2)</f>
        <v>1</v>
      </c>
      <c r="G532" s="18" t="n">
        <f aca="false">MOD(QUOTIENT($A$532,Assumptions!$B$83),2)</f>
        <v>0</v>
      </c>
      <c r="H532" s="18" t="n">
        <f aca="false">IF($B$532=1,MIN(Assumptions!$B$66,MAX(Assumptions!$B$4,Assumptions!$B$26-(Assumptions!$B$4))),Assumptions!$B$4)</f>
        <v>300000000</v>
      </c>
      <c r="I532" s="18" t="n">
        <f aca="false">IF($C$532=1,MIN(Assumptions!$B$61,MAX(Assumptions!$B$4,Assumptions!$B$26-($H$532))),Assumptions!$B$4)</f>
        <v>0</v>
      </c>
      <c r="J532" s="18" t="n">
        <f aca="false">IF($D$532=1,MIN(Assumptions!$B$56,MAX(Assumptions!$B$4,Assumptions!$B$26-($H$532+$I$532))),Assumptions!$B$4)</f>
        <v>60000000</v>
      </c>
      <c r="K532" s="18" t="n">
        <f aca="false">IF($E$532=1,MIN(Assumptions!$B$51,MAX(Assumptions!$B$4,Assumptions!$B$26-($H$532+$I$532+$J$532))),Assumptions!$B$4)</f>
        <v>30000000</v>
      </c>
      <c r="L532" s="18" t="n">
        <f aca="false">IF($F$532=1,MIN(Assumptions!$B$46,MAX(Assumptions!$B$4,Assumptions!$B$26-($H$532+$I$532+$J$532+$K$532))),Assumptions!$B$4)</f>
        <v>15000000</v>
      </c>
      <c r="M532" s="18" t="n">
        <f aca="false">IF($G$532=1,MIN(Assumptions!$B$41,MAX(Assumptions!$B$4,Assumptions!$B$26-($H$532+$I$532+$J$532+$K$532+$L$532))),Assumptions!$B$4)</f>
        <v>0</v>
      </c>
      <c r="N532" s="18" t="n">
        <f aca="false">MAX(Assumptions!$B$4,Assumptions!$B$26-($H$532+$I$532+$J$532+$K$532+$L$532+$M$532))</f>
        <v>1595000000</v>
      </c>
      <c r="O532" s="18" t="n">
        <f aca="false">$J$112+$O$112+Assumptions!$B$20+IF($B$532=0,$AI$112,Assumptions!$B$4)+IF($C$532=0,$AF$112,Assumptions!$B$4)+IF($D$532=0,$AC$112,Assumptions!$B$4)+IF($E$532=0,$Z$112,Assumptions!$B$4)+IF($F$532=0,$W$112,Assumptions!$B$4)+IF($G$532=0,$T$112,Assumptions!$B$4)</f>
        <v>16014164.1892672</v>
      </c>
      <c r="P532" s="18" t="n">
        <f aca="false">IF(($N$532+Assumptions!$B$14*Assumptions!$B$13)&gt;($C$8*Assumptions!$B$7/Assumptions!$B$11),($C$8*Assumptions!$B$7/Assumptions!$B$11)*($O$532+Assumptions!$B$14)/($N$532+Assumptions!$B$14*Assumptions!$B$13-($C$8*Assumptions!$B$7/Assumptions!$B$11)),NA())</f>
        <v>1105323.23518013</v>
      </c>
      <c r="Q532" s="18" t="n">
        <f aca="false">IFERROR(($N$532+Assumptions!$B$14*Assumptions!$B$13)/($O$532+Assumptions!$B$14+$P$532),NA())</f>
        <v>81.4241455670956</v>
      </c>
      <c r="R532" s="18" t="n">
        <f aca="false">AND(ISNUMBER($P$532),$P$532&gt;Assumptions!$B$4,$Q$532&gt;Assumptions!$B$13)</f>
        <v>1</v>
      </c>
      <c r="S532" s="18" t="n">
        <f aca="false">IF($N$532&gt;($C$8*Assumptions!$B$7/Assumptions!$B$11),($C$8*Assumptions!$B$7/Assumptions!$B$11)*$O$532/($N$532-($C$8*Assumptions!$B$7/Assumptions!$B$11)),NA())</f>
        <v>957657.659158835</v>
      </c>
      <c r="T532" s="18" t="n">
        <f aca="false">IFERROR($N$532/($O$532+$S$532),NA())</f>
        <v>93.9793037096911</v>
      </c>
      <c r="U532" s="18" t="n">
        <f aca="false">AND(ISNUMBER($S$532),$S$532&gt;Assumptions!$B$4,$T$532&lt;=Assumptions!$B$13)</f>
        <v>0</v>
      </c>
      <c r="V532" s="18" t="n">
        <f aca="false">IF($R$532,$P$532,IF($U$532,$S$532,NA()))</f>
        <v>1105323.23518013</v>
      </c>
      <c r="W532" s="18" t="n">
        <f aca="false">IF($R$532,$Q$532,IF($U$532,$T$532,NA()))</f>
        <v>81.4241455670956</v>
      </c>
      <c r="X532" s="18" t="n">
        <f aca="false">$R$532</f>
        <v>1</v>
      </c>
      <c r="Y532" s="18" t="n">
        <f aca="false">IF($B$532=1,$H$532,$AI$112*$W$532)</f>
        <v>300000000</v>
      </c>
      <c r="Z532" s="18" t="n">
        <f aca="false">IF($C$532=1,$I$532,$AF$112*$W$532)</f>
        <v>141161080.721935</v>
      </c>
      <c r="AA532" s="18" t="n">
        <f aca="false">IF($D$532=1,$J$532,$AC$112*$W$532)</f>
        <v>60000000</v>
      </c>
      <c r="AB532" s="18" t="n">
        <f aca="false">IF($E$532=1,$K$532,$Z$112*$W$532)</f>
        <v>30000000</v>
      </c>
      <c r="AC532" s="18" t="n">
        <f aca="false">IF($F$532=1,$L$532,$W$112*$W$532)</f>
        <v>15000000</v>
      </c>
      <c r="AD532" s="18" t="n">
        <f aca="false">IF($G$532=1,$M$532,$T$112*$W$532)</f>
        <v>407120727.835478</v>
      </c>
      <c r="AE532" s="18" t="n">
        <f aca="false">($C$8*Assumptions!$B$7/Assumptions!$B$11)</f>
        <v>90000000</v>
      </c>
      <c r="AF532" s="18" t="n">
        <f aca="false">($J$112+$O$112)*$W$532</f>
        <v>22840517.4209865</v>
      </c>
      <c r="AG532" s="18" t="n">
        <f aca="false">Assumptions!$B$20*$W$532</f>
        <v>732817310.103861</v>
      </c>
      <c r="AH532" s="18" t="n">
        <f aca="false">IF($R$532,Assumptions!$B$14*($W$532-Assumptions!$B$13),Assumptions!$B$4)</f>
        <v>201060363.917739</v>
      </c>
      <c r="AI532" s="18" t="n">
        <f aca="false">$Y$532+$Z$532+$AA$532+$AB$532+$AC$532+$AD$532+$AE$532+$AF$532+$AG$532+$AH$532</f>
        <v>2000000000</v>
      </c>
      <c r="AJ532" s="18" t="n">
        <f aca="false">IF(AND(ISNUMBER($V$532),($C$8*Assumptions!$B$7/Assumptions!$B$11)&gt;=Assumptions!$B$67,IF($B$532=1,$Y$532&gt;=INDEX($Y$486:$Y$549,1+$A$532-Assumptions!$B$78),$Y$532&gt;INDEX($Y$486:$Y$549,1+$A$532+Assumptions!$B$78)),IF($C$532=1,$Z$532&gt;=INDEX($Z$486:$Z$549,1+$A$532-Assumptions!$B$79),$Z$532&gt;INDEX($Z$486:$Z$549,1+$A$532+Assumptions!$B$79)),IF($D$532=1,$AA$532&gt;=INDEX($AA$486:$AA$549,1+$A$532-Assumptions!$B$80),$AA$532&gt;INDEX($AA$486:$AA$549,1+$A$532+Assumptions!$B$80)),IF($E$532=1,$AB$532&gt;=INDEX($AB$486:$AB$549,1+$A$532-Assumptions!$B$81),$AB$532&gt;INDEX($AB$486:$AB$549,1+$A$532+Assumptions!$B$81)),IF($F$532=1,$AC$532&gt;=INDEX($AC$486:$AC$549,1+$A$532-Assumptions!$B$82),$AC$532&gt;INDEX($AC$486:$AC$549,1+$A$532+Assumptions!$B$82)),IF($G$532=1,$AD$532&gt;=INDEX($AD$486:$AD$549,1+$A$532-Assumptions!$B$83),$AD$532&gt;INDEX($AD$486:$AD$549,1+$A$532+Assumptions!$B$83))),1,0)</f>
        <v>0</v>
      </c>
      <c r="AK532" s="16"/>
      <c r="AL532" s="16"/>
    </row>
    <row r="533" customFormat="false" ht="23.85" hidden="true" customHeight="false" outlineLevel="0" collapsed="false">
      <c r="A533" s="6" t="n">
        <f aca="false">ROW()-ROW($A$486)+Assumptions!$B$4</f>
        <v>47</v>
      </c>
      <c r="B533" s="18" t="n">
        <f aca="false">MOD(QUOTIENT($A$533,Assumptions!$B$78),2)</f>
        <v>1</v>
      </c>
      <c r="C533" s="18" t="n">
        <f aca="false">MOD(QUOTIENT($A$533,Assumptions!$B$79),2)</f>
        <v>0</v>
      </c>
      <c r="D533" s="18" t="n">
        <f aca="false">MOD(QUOTIENT($A$533,Assumptions!$B$80),2)</f>
        <v>1</v>
      </c>
      <c r="E533" s="18" t="n">
        <f aca="false">MOD(QUOTIENT($A$533,Assumptions!$B$81),2)</f>
        <v>1</v>
      </c>
      <c r="F533" s="18" t="n">
        <f aca="false">MOD(QUOTIENT($A$533,Assumptions!$B$82),2)</f>
        <v>1</v>
      </c>
      <c r="G533" s="18" t="n">
        <f aca="false">MOD(QUOTIENT($A$533,Assumptions!$B$83),2)</f>
        <v>1</v>
      </c>
      <c r="H533" s="18" t="n">
        <f aca="false">IF($B$533=1,MIN(Assumptions!$B$66,MAX(Assumptions!$B$4,Assumptions!$B$26-(Assumptions!$B$4))),Assumptions!$B$4)</f>
        <v>300000000</v>
      </c>
      <c r="I533" s="18" t="n">
        <f aca="false">IF($C$533=1,MIN(Assumptions!$B$61,MAX(Assumptions!$B$4,Assumptions!$B$26-($H$533))),Assumptions!$B$4)</f>
        <v>0</v>
      </c>
      <c r="J533" s="18" t="n">
        <f aca="false">IF($D$533=1,MIN(Assumptions!$B$56,MAX(Assumptions!$B$4,Assumptions!$B$26-($H$533+$I$533))),Assumptions!$B$4)</f>
        <v>60000000</v>
      </c>
      <c r="K533" s="18" t="n">
        <f aca="false">IF($E$533=1,MIN(Assumptions!$B$51,MAX(Assumptions!$B$4,Assumptions!$B$26-($H$533+$I$533+$J$533))),Assumptions!$B$4)</f>
        <v>30000000</v>
      </c>
      <c r="L533" s="18" t="n">
        <f aca="false">IF($F$533=1,MIN(Assumptions!$B$46,MAX(Assumptions!$B$4,Assumptions!$B$26-($H$533+$I$533+$J$533+$K$533))),Assumptions!$B$4)</f>
        <v>15000000</v>
      </c>
      <c r="M533" s="18" t="n">
        <f aca="false">IF($G$533=1,MIN(Assumptions!$B$41,MAX(Assumptions!$B$4,Assumptions!$B$26-($H$533+$I$533+$J$533+$K$533+$L$533))),Assumptions!$B$4)</f>
        <v>5000000</v>
      </c>
      <c r="N533" s="18" t="n">
        <f aca="false">MAX(Assumptions!$B$4,Assumptions!$B$26-($H$533+$I$533+$J$533+$K$533+$L$533+$M$533))</f>
        <v>1590000000</v>
      </c>
      <c r="O533" s="18" t="n">
        <f aca="false">$J$112+$O$112+Assumptions!$B$20+IF($B$533=0,$AI$112,Assumptions!$B$4)+IF($C$533=0,$AF$112,Assumptions!$B$4)+IF($D$533=0,$AC$112,Assumptions!$B$4)+IF($E$533=0,$Z$112,Assumptions!$B$4)+IF($F$533=0,$W$112,Assumptions!$B$4)+IF($G$533=0,$T$112,Assumptions!$B$4)</f>
        <v>11014164.1892672</v>
      </c>
      <c r="P533" s="18" t="n">
        <f aca="false">IF(($N$533+Assumptions!$B$14*Assumptions!$B$13)&gt;($C$8*Assumptions!$B$7/Assumptions!$B$11),($C$8*Assumptions!$B$7/Assumptions!$B$11)*($O$533+Assumptions!$B$14)/($N$533+Assumptions!$B$14*Assumptions!$B$13-($C$8*Assumptions!$B$7/Assumptions!$B$11)),NA())</f>
        <v>809500.683550114</v>
      </c>
      <c r="Q533" s="18" t="n">
        <f aca="false">IFERROR(($N$533+Assumptions!$B$14*Assumptions!$B$13)/($O$533+Assumptions!$B$14+$P$533),NA())</f>
        <v>111.17964669937</v>
      </c>
      <c r="R533" s="18" t="n">
        <f aca="false">AND(ISNUMBER($P$533),$P$533&gt;Assumptions!$B$4,$Q$533&gt;Assumptions!$B$13)</f>
        <v>1</v>
      </c>
      <c r="S533" s="18" t="n">
        <f aca="false">IF($N$533&gt;($C$8*Assumptions!$B$7/Assumptions!$B$11),($C$8*Assumptions!$B$7/Assumptions!$B$11)*$O$533/($N$533-($C$8*Assumptions!$B$7/Assumptions!$B$11)),NA())</f>
        <v>660849.851356031</v>
      </c>
      <c r="T533" s="18" t="n">
        <f aca="false">IFERROR($N$533/($O$533+$S$533),NA())</f>
        <v>136.188273047689</v>
      </c>
      <c r="U533" s="18" t="n">
        <f aca="false">AND(ISNUMBER($S$533),$S$533&gt;Assumptions!$B$4,$T$533&lt;=Assumptions!$B$13)</f>
        <v>0</v>
      </c>
      <c r="V533" s="18" t="n">
        <f aca="false">IF($R$533,$P$533,IF($U$533,$S$533,NA()))</f>
        <v>809500.683550114</v>
      </c>
      <c r="W533" s="18" t="n">
        <f aca="false">IF($R$533,$Q$533,IF($U$533,$T$533,NA()))</f>
        <v>111.17964669937</v>
      </c>
      <c r="X533" s="18" t="n">
        <f aca="false">$R$533</f>
        <v>1</v>
      </c>
      <c r="Y533" s="18" t="n">
        <f aca="false">IF($B$533=1,$H$533,$AI$112*$W$533)</f>
        <v>300000000</v>
      </c>
      <c r="Z533" s="18" t="n">
        <f aca="false">IF($C$533=1,$I$533,$AF$112*$W$533)</f>
        <v>192746745.73568</v>
      </c>
      <c r="AA533" s="18" t="n">
        <f aca="false">IF($D$533=1,$J$533,$AC$112*$W$533)</f>
        <v>60000000</v>
      </c>
      <c r="AB533" s="18" t="n">
        <f aca="false">IF($E$533=1,$K$533,$Z$112*$W$533)</f>
        <v>30000000</v>
      </c>
      <c r="AC533" s="18" t="n">
        <f aca="false">IF($F$533=1,$L$533,$W$112*$W$533)</f>
        <v>15000000</v>
      </c>
      <c r="AD533" s="18" t="n">
        <f aca="false">IF($G$533=1,$M$533,$T$112*$W$533)</f>
        <v>5000000</v>
      </c>
      <c r="AE533" s="18" t="n">
        <f aca="false">($C$8*Assumptions!$B$7/Assumptions!$B$11)</f>
        <v>90000000</v>
      </c>
      <c r="AF533" s="18" t="n">
        <f aca="false">($J$112+$O$112)*$W$533</f>
        <v>31187317.2215673</v>
      </c>
      <c r="AG533" s="18" t="n">
        <f aca="false">Assumptions!$B$20*$W$533</f>
        <v>1000616820.29433</v>
      </c>
      <c r="AH533" s="18" t="n">
        <f aca="false">IF($R$533,Assumptions!$B$14*($W$533-Assumptions!$B$13),Assumptions!$B$4)</f>
        <v>275449116.748425</v>
      </c>
      <c r="AI533" s="18" t="n">
        <f aca="false">$Y$533+$Z$533+$AA$533+$AB$533+$AC$533+$AD$533+$AE$533+$AF$533+$AG$533+$AH$533</f>
        <v>2000000000</v>
      </c>
      <c r="AJ533" s="18" t="n">
        <f aca="false">IF(AND(ISNUMBER($V$533),($C$8*Assumptions!$B$7/Assumptions!$B$11)&gt;=Assumptions!$B$67,IF($B$533=1,$Y$533&gt;=INDEX($Y$486:$Y$549,1+$A$533-Assumptions!$B$78),$Y$533&gt;INDEX($Y$486:$Y$549,1+$A$533+Assumptions!$B$78)),IF($C$533=1,$Z$533&gt;=INDEX($Z$486:$Z$549,1+$A$533-Assumptions!$B$79),$Z$533&gt;INDEX($Z$486:$Z$549,1+$A$533+Assumptions!$B$79)),IF($D$533=1,$AA$533&gt;=INDEX($AA$486:$AA$549,1+$A$533-Assumptions!$B$80),$AA$533&gt;INDEX($AA$486:$AA$549,1+$A$533+Assumptions!$B$80)),IF($E$533=1,$AB$533&gt;=INDEX($AB$486:$AB$549,1+$A$533-Assumptions!$B$81),$AB$533&gt;INDEX($AB$486:$AB$549,1+$A$533+Assumptions!$B$81)),IF($F$533=1,$AC$533&gt;=INDEX($AC$486:$AC$549,1+$A$533-Assumptions!$B$82),$AC$533&gt;INDEX($AC$486:$AC$549,1+$A$533+Assumptions!$B$82)),IF($G$533=1,$AD$533&gt;=INDEX($AD$486:$AD$549,1+$A$533-Assumptions!$B$83),$AD$533&gt;INDEX($AD$486:$AD$549,1+$A$533+Assumptions!$B$83))),1,0)</f>
        <v>0</v>
      </c>
      <c r="AK533" s="16"/>
      <c r="AL533" s="16"/>
    </row>
    <row r="534" customFormat="false" ht="23.85" hidden="true" customHeight="false" outlineLevel="0" collapsed="false">
      <c r="A534" s="6" t="n">
        <f aca="false">ROW()-ROW($A$486)+Assumptions!$B$4</f>
        <v>48</v>
      </c>
      <c r="B534" s="18" t="n">
        <f aca="false">MOD(QUOTIENT($A$534,Assumptions!$B$78),2)</f>
        <v>1</v>
      </c>
      <c r="C534" s="18" t="n">
        <f aca="false">MOD(QUOTIENT($A$534,Assumptions!$B$79),2)</f>
        <v>1</v>
      </c>
      <c r="D534" s="18" t="n">
        <f aca="false">MOD(QUOTIENT($A$534,Assumptions!$B$80),2)</f>
        <v>0</v>
      </c>
      <c r="E534" s="18" t="n">
        <f aca="false">MOD(QUOTIENT($A$534,Assumptions!$B$81),2)</f>
        <v>0</v>
      </c>
      <c r="F534" s="18" t="n">
        <f aca="false">MOD(QUOTIENT($A$534,Assumptions!$B$82),2)</f>
        <v>0</v>
      </c>
      <c r="G534" s="18" t="n">
        <f aca="false">MOD(QUOTIENT($A$534,Assumptions!$B$83),2)</f>
        <v>0</v>
      </c>
      <c r="H534" s="18" t="n">
        <f aca="false">IF($B$534=1,MIN(Assumptions!$B$66,MAX(Assumptions!$B$4,Assumptions!$B$26-(Assumptions!$B$4))),Assumptions!$B$4)</f>
        <v>300000000</v>
      </c>
      <c r="I534" s="18" t="n">
        <f aca="false">IF($C$534=1,MIN(Assumptions!$B$61,MAX(Assumptions!$B$4,Assumptions!$B$26-($H$534))),Assumptions!$B$4)</f>
        <v>100000000</v>
      </c>
      <c r="J534" s="18" t="n">
        <f aca="false">IF($D$534=1,MIN(Assumptions!$B$56,MAX(Assumptions!$B$4,Assumptions!$B$26-($H$534+$I$534))),Assumptions!$B$4)</f>
        <v>0</v>
      </c>
      <c r="K534" s="18" t="n">
        <f aca="false">IF($E$534=1,MIN(Assumptions!$B$51,MAX(Assumptions!$B$4,Assumptions!$B$26-($H$534+$I$534+$J$534))),Assumptions!$B$4)</f>
        <v>0</v>
      </c>
      <c r="L534" s="18" t="n">
        <f aca="false">IF($F$534=1,MIN(Assumptions!$B$46,MAX(Assumptions!$B$4,Assumptions!$B$26-($H$534+$I$534+$J$534+$K$534))),Assumptions!$B$4)</f>
        <v>0</v>
      </c>
      <c r="M534" s="18" t="n">
        <f aca="false">IF($G$534=1,MIN(Assumptions!$B$41,MAX(Assumptions!$B$4,Assumptions!$B$26-($H$534+$I$534+$J$534+$K$534+$L$534))),Assumptions!$B$4)</f>
        <v>0</v>
      </c>
      <c r="N534" s="18" t="n">
        <f aca="false">MAX(Assumptions!$B$4,Assumptions!$B$26-($H$534+$I$534+$J$534+$K$534+$L$534+$M$534))</f>
        <v>1600000000</v>
      </c>
      <c r="O534" s="18" t="n">
        <f aca="false">$J$112+$O$112+Assumptions!$B$20+IF($B$534=0,$AI$112,Assumptions!$B$4)+IF($C$534=0,$AF$112,Assumptions!$B$4)+IF($D$534=0,$AC$112,Assumptions!$B$4)+IF($E$534=0,$Z$112,Assumptions!$B$4)+IF($F$534=0,$W$112,Assumptions!$B$4)+IF($G$534=0,$T$112,Assumptions!$B$4)</f>
        <v>24680512.8289884</v>
      </c>
      <c r="P534" s="18" t="n">
        <f aca="false">IF(($N$534+Assumptions!$B$14*Assumptions!$B$13)&gt;($C$8*Assumptions!$B$7/Assumptions!$B$11),($C$8*Assumptions!$B$7/Assumptions!$B$11)*($O$534+Assumptions!$B$14)/($N$534+Assumptions!$B$14*Assumptions!$B$13-($C$8*Assumptions!$B$7/Assumptions!$B$11)),NA())</f>
        <v>1617352.82949352</v>
      </c>
      <c r="Q534" s="18" t="n">
        <f aca="false">IFERROR(($N$534+Assumptions!$B$14*Assumptions!$B$13)/($O$534+Assumptions!$B$14+$P$534),NA())</f>
        <v>55.6464850209485</v>
      </c>
      <c r="R534" s="18" t="n">
        <f aca="false">AND(ISNUMBER($P$534),$P$534&gt;Assumptions!$B$4,$Q$534&gt;Assumptions!$B$13)</f>
        <v>1</v>
      </c>
      <c r="S534" s="18" t="n">
        <f aca="false">IF($N$534&gt;($C$8*Assumptions!$B$7/Assumptions!$B$11),($C$8*Assumptions!$B$7/Assumptions!$B$11)*$O$534/($N$534-($C$8*Assumptions!$B$7/Assumptions!$B$11)),NA())</f>
        <v>1471023.94344964</v>
      </c>
      <c r="T534" s="18" t="n">
        <f aca="false">IFERROR($N$534/($O$534+$S$534),NA())</f>
        <v>61.1818729401132</v>
      </c>
      <c r="U534" s="18" t="n">
        <f aca="false">AND(ISNUMBER($S$534),$S$534&gt;Assumptions!$B$4,$T$534&lt;=Assumptions!$B$13)</f>
        <v>0</v>
      </c>
      <c r="V534" s="18" t="n">
        <f aca="false">IF($R$534,$P$534,IF($U$534,$S$534,NA()))</f>
        <v>1617352.82949352</v>
      </c>
      <c r="W534" s="18" t="n">
        <f aca="false">IF($R$534,$Q$534,IF($U$534,$T$534,NA()))</f>
        <v>55.6464850209485</v>
      </c>
      <c r="X534" s="18" t="n">
        <f aca="false">$R$534</f>
        <v>1</v>
      </c>
      <c r="Y534" s="18" t="n">
        <f aca="false">IF($B$534=1,$H$534,$AI$112*$W$534)</f>
        <v>300000000</v>
      </c>
      <c r="Z534" s="18" t="n">
        <f aca="false">IF($C$534=1,$I$534,$AF$112*$W$534)</f>
        <v>100000000</v>
      </c>
      <c r="AA534" s="18" t="n">
        <f aca="false">IF($D$534=1,$J$534,$AC$112*$W$534)</f>
        <v>133551564.050276</v>
      </c>
      <c r="AB534" s="18" t="n">
        <f aca="false">IF($E$534=1,$K$534,$Z$112*$W$534)</f>
        <v>166939455.062846</v>
      </c>
      <c r="AC534" s="18" t="n">
        <f aca="false">IF($F$534=1,$L$534,$W$112*$W$534)</f>
        <v>278232425.104743</v>
      </c>
      <c r="AD534" s="18" t="n">
        <f aca="false">IF($G$534=1,$M$534,$T$112*$W$534)</f>
        <v>278232425.104743</v>
      </c>
      <c r="AE534" s="18" t="n">
        <f aca="false">($C$8*Assumptions!$B$7/Assumptions!$B$11)</f>
        <v>90000000</v>
      </c>
      <c r="AF534" s="18" t="n">
        <f aca="false">($J$112+$O$112)*$W$534</f>
        <v>15609552.936485</v>
      </c>
      <c r="AG534" s="18" t="n">
        <f aca="false">Assumptions!$B$20*$W$534</f>
        <v>500818365.188537</v>
      </c>
      <c r="AH534" s="18" t="n">
        <f aca="false">IF($R$534,Assumptions!$B$14*($W$534-Assumptions!$B$13),Assumptions!$B$4)</f>
        <v>136616212.552371</v>
      </c>
      <c r="AI534" s="18" t="n">
        <f aca="false">$Y$534+$Z$534+$AA$534+$AB$534+$AC$534+$AD$534+$AE$534+$AF$534+$AG$534+$AH$534</f>
        <v>2000000000</v>
      </c>
      <c r="AJ534" s="18" t="n">
        <f aca="false">IF(AND(ISNUMBER($V$534),($C$8*Assumptions!$B$7/Assumptions!$B$11)&gt;=Assumptions!$B$67,IF($B$534=1,$Y$534&gt;=INDEX($Y$486:$Y$549,1+$A$534-Assumptions!$B$78),$Y$534&gt;INDEX($Y$486:$Y$549,1+$A$534+Assumptions!$B$78)),IF($C$534=1,$Z$534&gt;=INDEX($Z$486:$Z$549,1+$A$534-Assumptions!$B$79),$Z$534&gt;INDEX($Z$486:$Z$549,1+$A$534+Assumptions!$B$79)),IF($D$534=1,$AA$534&gt;=INDEX($AA$486:$AA$549,1+$A$534-Assumptions!$B$80),$AA$534&gt;INDEX($AA$486:$AA$549,1+$A$534+Assumptions!$B$80)),IF($E$534=1,$AB$534&gt;=INDEX($AB$486:$AB$549,1+$A$534-Assumptions!$B$81),$AB$534&gt;INDEX($AB$486:$AB$549,1+$A$534+Assumptions!$B$81)),IF($F$534=1,$AC$534&gt;=INDEX($AC$486:$AC$549,1+$A$534-Assumptions!$B$82),$AC$534&gt;INDEX($AC$486:$AC$549,1+$A$534+Assumptions!$B$82)),IF($G$534=1,$AD$534&gt;=INDEX($AD$486:$AD$549,1+$A$534-Assumptions!$B$83),$AD$534&gt;INDEX($AD$486:$AD$549,1+$A$534+Assumptions!$B$83))),1,0)</f>
        <v>0</v>
      </c>
      <c r="AK534" s="16"/>
      <c r="AL534" s="16"/>
    </row>
    <row r="535" customFormat="false" ht="23.85" hidden="true" customHeight="false" outlineLevel="0" collapsed="false">
      <c r="A535" s="6" t="n">
        <f aca="false">ROW()-ROW($A$486)+Assumptions!$B$4</f>
        <v>49</v>
      </c>
      <c r="B535" s="18" t="n">
        <f aca="false">MOD(QUOTIENT($A$535,Assumptions!$B$78),2)</f>
        <v>1</v>
      </c>
      <c r="C535" s="18" t="n">
        <f aca="false">MOD(QUOTIENT($A$535,Assumptions!$B$79),2)</f>
        <v>1</v>
      </c>
      <c r="D535" s="18" t="n">
        <f aca="false">MOD(QUOTIENT($A$535,Assumptions!$B$80),2)</f>
        <v>0</v>
      </c>
      <c r="E535" s="18" t="n">
        <f aca="false">MOD(QUOTIENT($A$535,Assumptions!$B$81),2)</f>
        <v>0</v>
      </c>
      <c r="F535" s="18" t="n">
        <f aca="false">MOD(QUOTIENT($A$535,Assumptions!$B$82),2)</f>
        <v>0</v>
      </c>
      <c r="G535" s="18" t="n">
        <f aca="false">MOD(QUOTIENT($A$535,Assumptions!$B$83),2)</f>
        <v>1</v>
      </c>
      <c r="H535" s="18" t="n">
        <f aca="false">IF($B$535=1,MIN(Assumptions!$B$66,MAX(Assumptions!$B$4,Assumptions!$B$26-(Assumptions!$B$4))),Assumptions!$B$4)</f>
        <v>300000000</v>
      </c>
      <c r="I535" s="18" t="n">
        <f aca="false">IF($C$535=1,MIN(Assumptions!$B$61,MAX(Assumptions!$B$4,Assumptions!$B$26-($H$535))),Assumptions!$B$4)</f>
        <v>100000000</v>
      </c>
      <c r="J535" s="18" t="n">
        <f aca="false">IF($D$535=1,MIN(Assumptions!$B$56,MAX(Assumptions!$B$4,Assumptions!$B$26-($H$535+$I$535))),Assumptions!$B$4)</f>
        <v>0</v>
      </c>
      <c r="K535" s="18" t="n">
        <f aca="false">IF($E$535=1,MIN(Assumptions!$B$51,MAX(Assumptions!$B$4,Assumptions!$B$26-($H$535+$I$535+$J$535))),Assumptions!$B$4)</f>
        <v>0</v>
      </c>
      <c r="L535" s="18" t="n">
        <f aca="false">IF($F$535=1,MIN(Assumptions!$B$46,MAX(Assumptions!$B$4,Assumptions!$B$26-($H$535+$I$535+$J$535+$K$535))),Assumptions!$B$4)</f>
        <v>0</v>
      </c>
      <c r="M535" s="18" t="n">
        <f aca="false">IF($G$535=1,MIN(Assumptions!$B$41,MAX(Assumptions!$B$4,Assumptions!$B$26-($H$535+$I$535+$J$535+$K$535+$L$535))),Assumptions!$B$4)</f>
        <v>5000000</v>
      </c>
      <c r="N535" s="18" t="n">
        <f aca="false">MAX(Assumptions!$B$4,Assumptions!$B$26-($H$535+$I$535+$J$535+$K$535+$L$535+$M$535))</f>
        <v>1595000000</v>
      </c>
      <c r="O535" s="18" t="n">
        <f aca="false">$J$112+$O$112+Assumptions!$B$20+IF($B$535=0,$AI$112,Assumptions!$B$4)+IF($C$535=0,$AF$112,Assumptions!$B$4)+IF($D$535=0,$AC$112,Assumptions!$B$4)+IF($E$535=0,$Z$112,Assumptions!$B$4)+IF($F$535=0,$W$112,Assumptions!$B$4)+IF($G$535=0,$T$112,Assumptions!$B$4)</f>
        <v>19680512.8289884</v>
      </c>
      <c r="P535" s="18" t="n">
        <f aca="false">IF(($N$535+Assumptions!$B$14*Assumptions!$B$13)&gt;($C$8*Assumptions!$B$7/Assumptions!$B$11),($C$8*Assumptions!$B$7/Assumptions!$B$11)*($O$535+Assumptions!$B$14)/($N$535+Assumptions!$B$14*Assumptions!$B$13-($C$8*Assumptions!$B$7/Assumptions!$B$11)),NA())</f>
        <v>1324209.72113363</v>
      </c>
      <c r="Q535" s="18" t="n">
        <f aca="false">IFERROR(($N$535+Assumptions!$B$14*Assumptions!$B$13)/($O$535+Assumptions!$B$14+$P$535),NA())</f>
        <v>67.9650651733266</v>
      </c>
      <c r="R535" s="18" t="n">
        <f aca="false">AND(ISNUMBER($P$535),$P$535&gt;Assumptions!$B$4,$Q$535&gt;Assumptions!$B$13)</f>
        <v>1</v>
      </c>
      <c r="S535" s="18" t="n">
        <f aca="false">IF($N$535&gt;($C$8*Assumptions!$B$7/Assumptions!$B$11),($C$8*Assumptions!$B$7/Assumptions!$B$11)*$O$535/($N$535-($C$8*Assumptions!$B$7/Assumptions!$B$11)),NA())</f>
        <v>1176907.74392621</v>
      </c>
      <c r="T535" s="18" t="n">
        <f aca="false">IFERROR($N$535/($O$535+$S$535),NA())</f>
        <v>76.4715845098921</v>
      </c>
      <c r="U535" s="18" t="n">
        <f aca="false">AND(ISNUMBER($S$535),$S$535&gt;Assumptions!$B$4,$T$535&lt;=Assumptions!$B$13)</f>
        <v>0</v>
      </c>
      <c r="V535" s="18" t="n">
        <f aca="false">IF($R$535,$P$535,IF($U$535,$S$535,NA()))</f>
        <v>1324209.72113363</v>
      </c>
      <c r="W535" s="18" t="n">
        <f aca="false">IF($R$535,$Q$535,IF($U$535,$T$535,NA()))</f>
        <v>67.9650651733266</v>
      </c>
      <c r="X535" s="18" t="n">
        <f aca="false">$R$535</f>
        <v>1</v>
      </c>
      <c r="Y535" s="18" t="n">
        <f aca="false">IF($B$535=1,$H$535,$AI$112*$W$535)</f>
        <v>300000000</v>
      </c>
      <c r="Z535" s="18" t="n">
        <f aca="false">IF($C$535=1,$I$535,$AF$112*$W$535)</f>
        <v>100000000</v>
      </c>
      <c r="AA535" s="18" t="n">
        <f aca="false">IF($D$535=1,$J$535,$AC$112*$W$535)</f>
        <v>163116156.415984</v>
      </c>
      <c r="AB535" s="18" t="n">
        <f aca="false">IF($E$535=1,$K$535,$Z$112*$W$535)</f>
        <v>203895195.51998</v>
      </c>
      <c r="AC535" s="18" t="n">
        <f aca="false">IF($F$535=1,$L$535,$W$112*$W$535)</f>
        <v>339825325.866633</v>
      </c>
      <c r="AD535" s="18" t="n">
        <f aca="false">IF($G$535=1,$M$535,$T$112*$W$535)</f>
        <v>5000000</v>
      </c>
      <c r="AE535" s="18" t="n">
        <f aca="false">($C$8*Assumptions!$B$7/Assumptions!$B$11)</f>
        <v>90000000</v>
      </c>
      <c r="AF535" s="18" t="n">
        <f aca="false">($J$112+$O$112)*$W$535</f>
        <v>19065072.7041485</v>
      </c>
      <c r="AG535" s="18" t="n">
        <f aca="false">Assumptions!$B$20*$W$535</f>
        <v>611685586.559939</v>
      </c>
      <c r="AH535" s="18" t="n">
        <f aca="false">IF($R$535,Assumptions!$B$14*($W$535-Assumptions!$B$13),Assumptions!$B$4)</f>
        <v>167412662.933316</v>
      </c>
      <c r="AI535" s="18" t="n">
        <f aca="false">$Y$535+$Z$535+$AA$535+$AB$535+$AC$535+$AD$535+$AE$535+$AF$535+$AG$535+$AH$535</f>
        <v>2000000000</v>
      </c>
      <c r="AJ535" s="18" t="n">
        <f aca="false">IF(AND(ISNUMBER($V$535),($C$8*Assumptions!$B$7/Assumptions!$B$11)&gt;=Assumptions!$B$67,IF($B$535=1,$Y$535&gt;=INDEX($Y$486:$Y$549,1+$A$535-Assumptions!$B$78),$Y$535&gt;INDEX($Y$486:$Y$549,1+$A$535+Assumptions!$B$78)),IF($C$535=1,$Z$535&gt;=INDEX($Z$486:$Z$549,1+$A$535-Assumptions!$B$79),$Z$535&gt;INDEX($Z$486:$Z$549,1+$A$535+Assumptions!$B$79)),IF($D$535=1,$AA$535&gt;=INDEX($AA$486:$AA$549,1+$A$535-Assumptions!$B$80),$AA$535&gt;INDEX($AA$486:$AA$549,1+$A$535+Assumptions!$B$80)),IF($E$535=1,$AB$535&gt;=INDEX($AB$486:$AB$549,1+$A$535-Assumptions!$B$81),$AB$535&gt;INDEX($AB$486:$AB$549,1+$A$535+Assumptions!$B$81)),IF($F$535=1,$AC$535&gt;=INDEX($AC$486:$AC$549,1+$A$535-Assumptions!$B$82),$AC$535&gt;INDEX($AC$486:$AC$549,1+$A$535+Assumptions!$B$82)),IF($G$535=1,$AD$535&gt;=INDEX($AD$486:$AD$549,1+$A$535-Assumptions!$B$83),$AD$535&gt;INDEX($AD$486:$AD$549,1+$A$535+Assumptions!$B$83))),1,0)</f>
        <v>0</v>
      </c>
      <c r="AK535" s="16"/>
      <c r="AL535" s="16"/>
    </row>
    <row r="536" customFormat="false" ht="23.85" hidden="true" customHeight="false" outlineLevel="0" collapsed="false">
      <c r="A536" s="6" t="n">
        <f aca="false">ROW()-ROW($A$486)+Assumptions!$B$4</f>
        <v>50</v>
      </c>
      <c r="B536" s="18" t="n">
        <f aca="false">MOD(QUOTIENT($A$536,Assumptions!$B$78),2)</f>
        <v>1</v>
      </c>
      <c r="C536" s="18" t="n">
        <f aca="false">MOD(QUOTIENT($A$536,Assumptions!$B$79),2)</f>
        <v>1</v>
      </c>
      <c r="D536" s="18" t="n">
        <f aca="false">MOD(QUOTIENT($A$536,Assumptions!$B$80),2)</f>
        <v>0</v>
      </c>
      <c r="E536" s="18" t="n">
        <f aca="false">MOD(QUOTIENT($A$536,Assumptions!$B$81),2)</f>
        <v>0</v>
      </c>
      <c r="F536" s="18" t="n">
        <f aca="false">MOD(QUOTIENT($A$536,Assumptions!$B$82),2)</f>
        <v>1</v>
      </c>
      <c r="G536" s="18" t="n">
        <f aca="false">MOD(QUOTIENT($A$536,Assumptions!$B$83),2)</f>
        <v>0</v>
      </c>
      <c r="H536" s="18" t="n">
        <f aca="false">IF($B$536=1,MIN(Assumptions!$B$66,MAX(Assumptions!$B$4,Assumptions!$B$26-(Assumptions!$B$4))),Assumptions!$B$4)</f>
        <v>300000000</v>
      </c>
      <c r="I536" s="18" t="n">
        <f aca="false">IF($C$536=1,MIN(Assumptions!$B$61,MAX(Assumptions!$B$4,Assumptions!$B$26-($H$536))),Assumptions!$B$4)</f>
        <v>100000000</v>
      </c>
      <c r="J536" s="18" t="n">
        <f aca="false">IF($D$536=1,MIN(Assumptions!$B$56,MAX(Assumptions!$B$4,Assumptions!$B$26-($H$536+$I$536))),Assumptions!$B$4)</f>
        <v>0</v>
      </c>
      <c r="K536" s="18" t="n">
        <f aca="false">IF($E$536=1,MIN(Assumptions!$B$51,MAX(Assumptions!$B$4,Assumptions!$B$26-($H$536+$I$536+$J$536))),Assumptions!$B$4)</f>
        <v>0</v>
      </c>
      <c r="L536" s="18" t="n">
        <f aca="false">IF($F$536=1,MIN(Assumptions!$B$46,MAX(Assumptions!$B$4,Assumptions!$B$26-($H$536+$I$536+$J$536+$K$536))),Assumptions!$B$4)</f>
        <v>15000000</v>
      </c>
      <c r="M536" s="18" t="n">
        <f aca="false">IF($G$536=1,MIN(Assumptions!$B$41,MAX(Assumptions!$B$4,Assumptions!$B$26-($H$536+$I$536+$J$536+$K$536+$L$536))),Assumptions!$B$4)</f>
        <v>0</v>
      </c>
      <c r="N536" s="18" t="n">
        <f aca="false">MAX(Assumptions!$B$4,Assumptions!$B$26-($H$536+$I$536+$J$536+$K$536+$L$536+$M$536))</f>
        <v>1585000000</v>
      </c>
      <c r="O536" s="18" t="n">
        <f aca="false">$J$112+$O$112+Assumptions!$B$20+IF($B$536=0,$AI$112,Assumptions!$B$4)+IF($C$536=0,$AF$112,Assumptions!$B$4)+IF($D$536=0,$AC$112,Assumptions!$B$4)+IF($E$536=0,$Z$112,Assumptions!$B$4)+IF($F$536=0,$W$112,Assumptions!$B$4)+IF($G$536=0,$T$112,Assumptions!$B$4)</f>
        <v>19680512.8289884</v>
      </c>
      <c r="P536" s="18" t="n">
        <f aca="false">IF(($N$536+Assumptions!$B$14*Assumptions!$B$13)&gt;($C$8*Assumptions!$B$7/Assumptions!$B$11),($C$8*Assumptions!$B$7/Assumptions!$B$11)*($O$536+Assumptions!$B$14)/($N$536+Assumptions!$B$14*Assumptions!$B$13-($C$8*Assumptions!$B$7/Assumptions!$B$11)),NA())</f>
        <v>1333052.52394588</v>
      </c>
      <c r="Q536" s="18" t="n">
        <f aca="false">IFERROR(($N$536+Assumptions!$B$14*Assumptions!$B$13)/($O$536+Assumptions!$B$14+$P$536),NA())</f>
        <v>67.5142189698551</v>
      </c>
      <c r="R536" s="18" t="n">
        <f aca="false">AND(ISNUMBER($P$536),$P$536&gt;Assumptions!$B$4,$Q$536&gt;Assumptions!$B$13)</f>
        <v>1</v>
      </c>
      <c r="S536" s="18" t="n">
        <f aca="false">IF($N$536&gt;($C$8*Assumptions!$B$7/Assumptions!$B$11),($C$8*Assumptions!$B$7/Assumptions!$B$11)*$O$536/($N$536-($C$8*Assumptions!$B$7/Assumptions!$B$11)),NA())</f>
        <v>1184780.03652773</v>
      </c>
      <c r="T536" s="18" t="n">
        <f aca="false">IFERROR($N$536/($O$536+$S$536),NA())</f>
        <v>75.9634676692948</v>
      </c>
      <c r="U536" s="18" t="n">
        <f aca="false">AND(ISNUMBER($S$536),$S$536&gt;Assumptions!$B$4,$T$536&lt;=Assumptions!$B$13)</f>
        <v>0</v>
      </c>
      <c r="V536" s="18" t="n">
        <f aca="false">IF($R$536,$P$536,IF($U$536,$S$536,NA()))</f>
        <v>1333052.52394588</v>
      </c>
      <c r="W536" s="18" t="n">
        <f aca="false">IF($R$536,$Q$536,IF($U$536,$T$536,NA()))</f>
        <v>67.5142189698551</v>
      </c>
      <c r="X536" s="18" t="n">
        <f aca="false">$R$536</f>
        <v>1</v>
      </c>
      <c r="Y536" s="18" t="n">
        <f aca="false">IF($B$536=1,$H$536,$AI$112*$W$536)</f>
        <v>300000000</v>
      </c>
      <c r="Z536" s="18" t="n">
        <f aca="false">IF($C$536=1,$I$536,$AF$112*$W$536)</f>
        <v>100000000</v>
      </c>
      <c r="AA536" s="18" t="n">
        <f aca="false">IF($D$536=1,$J$536,$AC$112*$W$536)</f>
        <v>162034125.527652</v>
      </c>
      <c r="AB536" s="18" t="n">
        <f aca="false">IF($E$536=1,$K$536,$Z$112*$W$536)</f>
        <v>202542656.909565</v>
      </c>
      <c r="AC536" s="18" t="n">
        <f aca="false">IF($F$536=1,$L$536,$W$112*$W$536)</f>
        <v>15000000</v>
      </c>
      <c r="AD536" s="18" t="n">
        <f aca="false">IF($G$536=1,$M$536,$T$112*$W$536)</f>
        <v>337571094.849275</v>
      </c>
      <c r="AE536" s="18" t="n">
        <f aca="false">($C$8*Assumptions!$B$7/Assumptions!$B$11)</f>
        <v>90000000</v>
      </c>
      <c r="AF536" s="18" t="n">
        <f aca="false">($J$112+$O$112)*$W$536</f>
        <v>18938604.560174</v>
      </c>
      <c r="AG536" s="18" t="n">
        <f aca="false">Assumptions!$B$20*$W$536</f>
        <v>607627970.728696</v>
      </c>
      <c r="AH536" s="18" t="n">
        <f aca="false">IF($R$536,Assumptions!$B$14*($W$536-Assumptions!$B$13),Assumptions!$B$4)</f>
        <v>166285547.424638</v>
      </c>
      <c r="AI536" s="18" t="n">
        <f aca="false">$Y$536+$Z$536+$AA$536+$AB$536+$AC$536+$AD$536+$AE$536+$AF$536+$AG$536+$AH$536</f>
        <v>2000000000</v>
      </c>
      <c r="AJ536" s="18" t="n">
        <f aca="false">IF(AND(ISNUMBER($V$536),($C$8*Assumptions!$B$7/Assumptions!$B$11)&gt;=Assumptions!$B$67,IF($B$536=1,$Y$536&gt;=INDEX($Y$486:$Y$549,1+$A$536-Assumptions!$B$78),$Y$536&gt;INDEX($Y$486:$Y$549,1+$A$536+Assumptions!$B$78)),IF($C$536=1,$Z$536&gt;=INDEX($Z$486:$Z$549,1+$A$536-Assumptions!$B$79),$Z$536&gt;INDEX($Z$486:$Z$549,1+$A$536+Assumptions!$B$79)),IF($D$536=1,$AA$536&gt;=INDEX($AA$486:$AA$549,1+$A$536-Assumptions!$B$80),$AA$536&gt;INDEX($AA$486:$AA$549,1+$A$536+Assumptions!$B$80)),IF($E$536=1,$AB$536&gt;=INDEX($AB$486:$AB$549,1+$A$536-Assumptions!$B$81),$AB$536&gt;INDEX($AB$486:$AB$549,1+$A$536+Assumptions!$B$81)),IF($F$536=1,$AC$536&gt;=INDEX($AC$486:$AC$549,1+$A$536-Assumptions!$B$82),$AC$536&gt;INDEX($AC$486:$AC$549,1+$A$536+Assumptions!$B$82)),IF($G$536=1,$AD$536&gt;=INDEX($AD$486:$AD$549,1+$A$536-Assumptions!$B$83),$AD$536&gt;INDEX($AD$486:$AD$549,1+$A$536+Assumptions!$B$83))),1,0)</f>
        <v>0</v>
      </c>
      <c r="AK536" s="16"/>
      <c r="AL536" s="16"/>
    </row>
    <row r="537" customFormat="false" ht="23.85" hidden="true" customHeight="false" outlineLevel="0" collapsed="false">
      <c r="A537" s="6" t="n">
        <f aca="false">ROW()-ROW($A$486)+Assumptions!$B$4</f>
        <v>51</v>
      </c>
      <c r="B537" s="18" t="n">
        <f aca="false">MOD(QUOTIENT($A$537,Assumptions!$B$78),2)</f>
        <v>1</v>
      </c>
      <c r="C537" s="18" t="n">
        <f aca="false">MOD(QUOTIENT($A$537,Assumptions!$B$79),2)</f>
        <v>1</v>
      </c>
      <c r="D537" s="18" t="n">
        <f aca="false">MOD(QUOTIENT($A$537,Assumptions!$B$80),2)</f>
        <v>0</v>
      </c>
      <c r="E537" s="18" t="n">
        <f aca="false">MOD(QUOTIENT($A$537,Assumptions!$B$81),2)</f>
        <v>0</v>
      </c>
      <c r="F537" s="18" t="n">
        <f aca="false">MOD(QUOTIENT($A$537,Assumptions!$B$82),2)</f>
        <v>1</v>
      </c>
      <c r="G537" s="18" t="n">
        <f aca="false">MOD(QUOTIENT($A$537,Assumptions!$B$83),2)</f>
        <v>1</v>
      </c>
      <c r="H537" s="18" t="n">
        <f aca="false">IF($B$537=1,MIN(Assumptions!$B$66,MAX(Assumptions!$B$4,Assumptions!$B$26-(Assumptions!$B$4))),Assumptions!$B$4)</f>
        <v>300000000</v>
      </c>
      <c r="I537" s="18" t="n">
        <f aca="false">IF($C$537=1,MIN(Assumptions!$B$61,MAX(Assumptions!$B$4,Assumptions!$B$26-($H$537))),Assumptions!$B$4)</f>
        <v>100000000</v>
      </c>
      <c r="J537" s="18" t="n">
        <f aca="false">IF($D$537=1,MIN(Assumptions!$B$56,MAX(Assumptions!$B$4,Assumptions!$B$26-($H$537+$I$537))),Assumptions!$B$4)</f>
        <v>0</v>
      </c>
      <c r="K537" s="18" t="n">
        <f aca="false">IF($E$537=1,MIN(Assumptions!$B$51,MAX(Assumptions!$B$4,Assumptions!$B$26-($H$537+$I$537+$J$537))),Assumptions!$B$4)</f>
        <v>0</v>
      </c>
      <c r="L537" s="18" t="n">
        <f aca="false">IF($F$537=1,MIN(Assumptions!$B$46,MAX(Assumptions!$B$4,Assumptions!$B$26-($H$537+$I$537+$J$537+$K$537))),Assumptions!$B$4)</f>
        <v>15000000</v>
      </c>
      <c r="M537" s="18" t="n">
        <f aca="false">IF($G$537=1,MIN(Assumptions!$B$41,MAX(Assumptions!$B$4,Assumptions!$B$26-($H$537+$I$537+$J$537+$K$537+$L$537))),Assumptions!$B$4)</f>
        <v>5000000</v>
      </c>
      <c r="N537" s="18" t="n">
        <f aca="false">MAX(Assumptions!$B$4,Assumptions!$B$26-($H$537+$I$537+$J$537+$K$537+$L$537+$M$537))</f>
        <v>1580000000</v>
      </c>
      <c r="O537" s="18" t="n">
        <f aca="false">$J$112+$O$112+Assumptions!$B$20+IF($B$537=0,$AI$112,Assumptions!$B$4)+IF($C$537=0,$AF$112,Assumptions!$B$4)+IF($D$537=0,$AC$112,Assumptions!$B$4)+IF($E$537=0,$Z$112,Assumptions!$B$4)+IF($F$537=0,$W$112,Assumptions!$B$4)+IF($G$537=0,$T$112,Assumptions!$B$4)</f>
        <v>14680512.8289884</v>
      </c>
      <c r="P537" s="18" t="n">
        <f aca="false">IF(($N$537+Assumptions!$B$14*Assumptions!$B$13)&gt;($C$8*Assumptions!$B$7/Assumptions!$B$11),($C$8*Assumptions!$B$7/Assumptions!$B$11)*($O$537+Assumptions!$B$14)/($N$537+Assumptions!$B$14*Assumptions!$B$13-($C$8*Assumptions!$B$7/Assumptions!$B$11)),NA())</f>
        <v>1036010.8238586</v>
      </c>
      <c r="Q537" s="18" t="n">
        <f aca="false">IFERROR(($N$537+Assumptions!$B$14*Assumptions!$B$13)/($O$537+Assumptions!$B$14+$P$537),NA())</f>
        <v>86.8716792598724</v>
      </c>
      <c r="R537" s="18" t="n">
        <f aca="false">AND(ISNUMBER($P$537),$P$537&gt;Assumptions!$B$4,$Q$537&gt;Assumptions!$B$13)</f>
        <v>1</v>
      </c>
      <c r="S537" s="18" t="n">
        <f aca="false">IF($N$537&gt;($C$8*Assumptions!$B$7/Assumptions!$B$11),($C$8*Assumptions!$B$7/Assumptions!$B$11)*$O$537/($N$537-($C$8*Assumptions!$B$7/Assumptions!$B$11)),NA())</f>
        <v>886742.385643593</v>
      </c>
      <c r="T537" s="18" t="n">
        <f aca="false">IFERROR($N$537/($O$537+$S$537),NA())</f>
        <v>101.495091987374</v>
      </c>
      <c r="U537" s="18" t="n">
        <f aca="false">AND(ISNUMBER($S$537),$S$537&gt;Assumptions!$B$4,$T$537&lt;=Assumptions!$B$13)</f>
        <v>0</v>
      </c>
      <c r="V537" s="18" t="n">
        <f aca="false">IF($R$537,$P$537,IF($U$537,$S$537,NA()))</f>
        <v>1036010.8238586</v>
      </c>
      <c r="W537" s="18" t="n">
        <f aca="false">IF($R$537,$Q$537,IF($U$537,$T$537,NA()))</f>
        <v>86.8716792598724</v>
      </c>
      <c r="X537" s="18" t="n">
        <f aca="false">$R$537</f>
        <v>1</v>
      </c>
      <c r="Y537" s="18" t="n">
        <f aca="false">IF($B$537=1,$H$537,$AI$112*$W$537)</f>
        <v>300000000</v>
      </c>
      <c r="Z537" s="18" t="n">
        <f aca="false">IF($C$537=1,$I$537,$AF$112*$W$537)</f>
        <v>100000000</v>
      </c>
      <c r="AA537" s="18" t="n">
        <f aca="false">IF($D$537=1,$J$537,$AC$112*$W$537)</f>
        <v>208492030.223694</v>
      </c>
      <c r="AB537" s="18" t="n">
        <f aca="false">IF($E$537=1,$K$537,$Z$112*$W$537)</f>
        <v>260615037.779617</v>
      </c>
      <c r="AC537" s="18" t="n">
        <f aca="false">IF($F$537=1,$L$537,$W$112*$W$537)</f>
        <v>15000000</v>
      </c>
      <c r="AD537" s="18" t="n">
        <f aca="false">IF($G$537=1,$M$537,$T$112*$W$537)</f>
        <v>5000000</v>
      </c>
      <c r="AE537" s="18" t="n">
        <f aca="false">($C$8*Assumptions!$B$7/Assumptions!$B$11)</f>
        <v>90000000</v>
      </c>
      <c r="AF537" s="18" t="n">
        <f aca="false">($J$112+$O$112)*$W$537</f>
        <v>24368620.5081568</v>
      </c>
      <c r="AG537" s="18" t="n">
        <f aca="false">Assumptions!$B$20*$W$537</f>
        <v>781845113.338852</v>
      </c>
      <c r="AH537" s="18" t="n">
        <f aca="false">IF($R$537,Assumptions!$B$14*($W$537-Assumptions!$B$13),Assumptions!$B$4)</f>
        <v>214679198.149681</v>
      </c>
      <c r="AI537" s="18" t="n">
        <f aca="false">$Y$537+$Z$537+$AA$537+$AB$537+$AC$537+$AD$537+$AE$537+$AF$537+$AG$537+$AH$537</f>
        <v>2000000000</v>
      </c>
      <c r="AJ537" s="18" t="n">
        <f aca="false">IF(AND(ISNUMBER($V$537),($C$8*Assumptions!$B$7/Assumptions!$B$11)&gt;=Assumptions!$B$67,IF($B$537=1,$Y$537&gt;=INDEX($Y$486:$Y$549,1+$A$537-Assumptions!$B$78),$Y$537&gt;INDEX($Y$486:$Y$549,1+$A$537+Assumptions!$B$78)),IF($C$537=1,$Z$537&gt;=INDEX($Z$486:$Z$549,1+$A$537-Assumptions!$B$79),$Z$537&gt;INDEX($Z$486:$Z$549,1+$A$537+Assumptions!$B$79)),IF($D$537=1,$AA$537&gt;=INDEX($AA$486:$AA$549,1+$A$537-Assumptions!$B$80),$AA$537&gt;INDEX($AA$486:$AA$549,1+$A$537+Assumptions!$B$80)),IF($E$537=1,$AB$537&gt;=INDEX($AB$486:$AB$549,1+$A$537-Assumptions!$B$81),$AB$537&gt;INDEX($AB$486:$AB$549,1+$A$537+Assumptions!$B$81)),IF($F$537=1,$AC$537&gt;=INDEX($AC$486:$AC$549,1+$A$537-Assumptions!$B$82),$AC$537&gt;INDEX($AC$486:$AC$549,1+$A$537+Assumptions!$B$82)),IF($G$537=1,$AD$537&gt;=INDEX($AD$486:$AD$549,1+$A$537-Assumptions!$B$83),$AD$537&gt;INDEX($AD$486:$AD$549,1+$A$537+Assumptions!$B$83))),1,0)</f>
        <v>0</v>
      </c>
      <c r="AK537" s="16"/>
      <c r="AL537" s="16"/>
    </row>
    <row r="538" customFormat="false" ht="23.85" hidden="true" customHeight="false" outlineLevel="0" collapsed="false">
      <c r="A538" s="6" t="n">
        <f aca="false">ROW()-ROW($A$486)+Assumptions!$B$4</f>
        <v>52</v>
      </c>
      <c r="B538" s="18" t="n">
        <f aca="false">MOD(QUOTIENT($A$538,Assumptions!$B$78),2)</f>
        <v>1</v>
      </c>
      <c r="C538" s="18" t="n">
        <f aca="false">MOD(QUOTIENT($A$538,Assumptions!$B$79),2)</f>
        <v>1</v>
      </c>
      <c r="D538" s="18" t="n">
        <f aca="false">MOD(QUOTIENT($A$538,Assumptions!$B$80),2)</f>
        <v>0</v>
      </c>
      <c r="E538" s="18" t="n">
        <f aca="false">MOD(QUOTIENT($A$538,Assumptions!$B$81),2)</f>
        <v>1</v>
      </c>
      <c r="F538" s="18" t="n">
        <f aca="false">MOD(QUOTIENT($A$538,Assumptions!$B$82),2)</f>
        <v>0</v>
      </c>
      <c r="G538" s="18" t="n">
        <f aca="false">MOD(QUOTIENT($A$538,Assumptions!$B$83),2)</f>
        <v>0</v>
      </c>
      <c r="H538" s="18" t="n">
        <f aca="false">IF($B$538=1,MIN(Assumptions!$B$66,MAX(Assumptions!$B$4,Assumptions!$B$26-(Assumptions!$B$4))),Assumptions!$B$4)</f>
        <v>300000000</v>
      </c>
      <c r="I538" s="18" t="n">
        <f aca="false">IF($C$538=1,MIN(Assumptions!$B$61,MAX(Assumptions!$B$4,Assumptions!$B$26-($H$538))),Assumptions!$B$4)</f>
        <v>100000000</v>
      </c>
      <c r="J538" s="18" t="n">
        <f aca="false">IF($D$538=1,MIN(Assumptions!$B$56,MAX(Assumptions!$B$4,Assumptions!$B$26-($H$538+$I$538))),Assumptions!$B$4)</f>
        <v>0</v>
      </c>
      <c r="K538" s="18" t="n">
        <f aca="false">IF($E$538=1,MIN(Assumptions!$B$51,MAX(Assumptions!$B$4,Assumptions!$B$26-($H$538+$I$538+$J$538))),Assumptions!$B$4)</f>
        <v>30000000</v>
      </c>
      <c r="L538" s="18" t="n">
        <f aca="false">IF($F$538=1,MIN(Assumptions!$B$46,MAX(Assumptions!$B$4,Assumptions!$B$26-($H$538+$I$538+$J$538+$K$538))),Assumptions!$B$4)</f>
        <v>0</v>
      </c>
      <c r="M538" s="18" t="n">
        <f aca="false">IF($G$538=1,MIN(Assumptions!$B$41,MAX(Assumptions!$B$4,Assumptions!$B$26-($H$538+$I$538+$J$538+$K$538+$L$538))),Assumptions!$B$4)</f>
        <v>0</v>
      </c>
      <c r="N538" s="18" t="n">
        <f aca="false">MAX(Assumptions!$B$4,Assumptions!$B$26-($H$538+$I$538+$J$538+$K$538+$L$538+$M$538))</f>
        <v>1570000000</v>
      </c>
      <c r="O538" s="18" t="n">
        <f aca="false">$J$112+$O$112+Assumptions!$B$20+IF($B$538=0,$AI$112,Assumptions!$B$4)+IF($C$538=0,$AF$112,Assumptions!$B$4)+IF($D$538=0,$AC$112,Assumptions!$B$4)+IF($E$538=0,$Z$112,Assumptions!$B$4)+IF($F$538=0,$W$112,Assumptions!$B$4)+IF($G$538=0,$T$112,Assumptions!$B$4)</f>
        <v>21680512.8289884</v>
      </c>
      <c r="P538" s="18" t="n">
        <f aca="false">IF(($N$538+Assumptions!$B$14*Assumptions!$B$13)&gt;($C$8*Assumptions!$B$7/Assumptions!$B$11),($C$8*Assumptions!$B$7/Assumptions!$B$11)*($O$538+Assumptions!$B$14)/($N$538+Assumptions!$B$14*Assumptions!$B$13-($C$8*Assumptions!$B$7/Assumptions!$B$11)),NA())</f>
        <v>1467956.93396894</v>
      </c>
      <c r="Q538" s="18" t="n">
        <f aca="false">IFERROR(($N$538+Assumptions!$B$14*Assumptions!$B$13)/($O$538+Assumptions!$B$14+$P$538),NA())</f>
        <v>61.3097005214353</v>
      </c>
      <c r="R538" s="18" t="n">
        <f aca="false">AND(ISNUMBER($P$538),$P$538&gt;Assumptions!$B$4,$Q$538&gt;Assumptions!$B$13)</f>
        <v>1</v>
      </c>
      <c r="S538" s="18" t="n">
        <f aca="false">IF($N$538&gt;($C$8*Assumptions!$B$7/Assumptions!$B$11),($C$8*Assumptions!$B$7/Assumptions!$B$11)*$O$538/($N$538-($C$8*Assumptions!$B$7/Assumptions!$B$11)),NA())</f>
        <v>1318409.56392497</v>
      </c>
      <c r="T538" s="18" t="n">
        <f aca="false">IFERROR($N$538/($O$538+$S$538),NA())</f>
        <v>68.2640679062322</v>
      </c>
      <c r="U538" s="18" t="n">
        <f aca="false">AND(ISNUMBER($S$538),$S$538&gt;Assumptions!$B$4,$T$538&lt;=Assumptions!$B$13)</f>
        <v>0</v>
      </c>
      <c r="V538" s="18" t="n">
        <f aca="false">IF($R$538,$P$538,IF($U$538,$S$538,NA()))</f>
        <v>1467956.93396894</v>
      </c>
      <c r="W538" s="18" t="n">
        <f aca="false">IF($R$538,$Q$538,IF($U$538,$T$538,NA()))</f>
        <v>61.3097005214353</v>
      </c>
      <c r="X538" s="18" t="n">
        <f aca="false">$R$538</f>
        <v>1</v>
      </c>
      <c r="Y538" s="18" t="n">
        <f aca="false">IF($B$538=1,$H$538,$AI$112*$W$538)</f>
        <v>300000000</v>
      </c>
      <c r="Z538" s="18" t="n">
        <f aca="false">IF($C$538=1,$I$538,$AF$112*$W$538)</f>
        <v>100000000</v>
      </c>
      <c r="AA538" s="18" t="n">
        <f aca="false">IF($D$538=1,$J$538,$AC$112*$W$538)</f>
        <v>147143281.251445</v>
      </c>
      <c r="AB538" s="18" t="n">
        <f aca="false">IF($E$538=1,$K$538,$Z$112*$W$538)</f>
        <v>30000000</v>
      </c>
      <c r="AC538" s="18" t="n">
        <f aca="false">IF($F$538=1,$L$538,$W$112*$W$538)</f>
        <v>306548502.607176</v>
      </c>
      <c r="AD538" s="18" t="n">
        <f aca="false">IF($G$538=1,$M$538,$T$112*$W$538)</f>
        <v>306548502.607176</v>
      </c>
      <c r="AE538" s="18" t="n">
        <f aca="false">($C$8*Assumptions!$B$7/Assumptions!$B$11)</f>
        <v>90000000</v>
      </c>
      <c r="AF538" s="18" t="n">
        <f aca="false">($J$112+$O$112)*$W$538</f>
        <v>17198157.5376973</v>
      </c>
      <c r="AG538" s="18" t="n">
        <f aca="false">Assumptions!$B$20*$W$538</f>
        <v>551787304.692917</v>
      </c>
      <c r="AH538" s="18" t="n">
        <f aca="false">IF($R$538,Assumptions!$B$14*($W$538-Assumptions!$B$13),Assumptions!$B$4)</f>
        <v>150774251.303588</v>
      </c>
      <c r="AI538" s="18" t="n">
        <f aca="false">$Y$538+$Z$538+$AA$538+$AB$538+$AC$538+$AD$538+$AE$538+$AF$538+$AG$538+$AH$538</f>
        <v>2000000000</v>
      </c>
      <c r="AJ538" s="18" t="n">
        <f aca="false">IF(AND(ISNUMBER($V$538),($C$8*Assumptions!$B$7/Assumptions!$B$11)&gt;=Assumptions!$B$67,IF($B$538=1,$Y$538&gt;=INDEX($Y$486:$Y$549,1+$A$538-Assumptions!$B$78),$Y$538&gt;INDEX($Y$486:$Y$549,1+$A$538+Assumptions!$B$78)),IF($C$538=1,$Z$538&gt;=INDEX($Z$486:$Z$549,1+$A$538-Assumptions!$B$79),$Z$538&gt;INDEX($Z$486:$Z$549,1+$A$538+Assumptions!$B$79)),IF($D$538=1,$AA$538&gt;=INDEX($AA$486:$AA$549,1+$A$538-Assumptions!$B$80),$AA$538&gt;INDEX($AA$486:$AA$549,1+$A$538+Assumptions!$B$80)),IF($E$538=1,$AB$538&gt;=INDEX($AB$486:$AB$549,1+$A$538-Assumptions!$B$81),$AB$538&gt;INDEX($AB$486:$AB$549,1+$A$538+Assumptions!$B$81)),IF($F$538=1,$AC$538&gt;=INDEX($AC$486:$AC$549,1+$A$538-Assumptions!$B$82),$AC$538&gt;INDEX($AC$486:$AC$549,1+$A$538+Assumptions!$B$82)),IF($G$538=1,$AD$538&gt;=INDEX($AD$486:$AD$549,1+$A$538-Assumptions!$B$83),$AD$538&gt;INDEX($AD$486:$AD$549,1+$A$538+Assumptions!$B$83))),1,0)</f>
        <v>0</v>
      </c>
      <c r="AK538" s="16"/>
      <c r="AL538" s="16"/>
    </row>
    <row r="539" customFormat="false" ht="23.85" hidden="true" customHeight="false" outlineLevel="0" collapsed="false">
      <c r="A539" s="6" t="n">
        <f aca="false">ROW()-ROW($A$486)+Assumptions!$B$4</f>
        <v>53</v>
      </c>
      <c r="B539" s="18" t="n">
        <f aca="false">MOD(QUOTIENT($A$539,Assumptions!$B$78),2)</f>
        <v>1</v>
      </c>
      <c r="C539" s="18" t="n">
        <f aca="false">MOD(QUOTIENT($A$539,Assumptions!$B$79),2)</f>
        <v>1</v>
      </c>
      <c r="D539" s="18" t="n">
        <f aca="false">MOD(QUOTIENT($A$539,Assumptions!$B$80),2)</f>
        <v>0</v>
      </c>
      <c r="E539" s="18" t="n">
        <f aca="false">MOD(QUOTIENT($A$539,Assumptions!$B$81),2)</f>
        <v>1</v>
      </c>
      <c r="F539" s="18" t="n">
        <f aca="false">MOD(QUOTIENT($A$539,Assumptions!$B$82),2)</f>
        <v>0</v>
      </c>
      <c r="G539" s="18" t="n">
        <f aca="false">MOD(QUOTIENT($A$539,Assumptions!$B$83),2)</f>
        <v>1</v>
      </c>
      <c r="H539" s="18" t="n">
        <f aca="false">IF($B$539=1,MIN(Assumptions!$B$66,MAX(Assumptions!$B$4,Assumptions!$B$26-(Assumptions!$B$4))),Assumptions!$B$4)</f>
        <v>300000000</v>
      </c>
      <c r="I539" s="18" t="n">
        <f aca="false">IF($C$539=1,MIN(Assumptions!$B$61,MAX(Assumptions!$B$4,Assumptions!$B$26-($H$539))),Assumptions!$B$4)</f>
        <v>100000000</v>
      </c>
      <c r="J539" s="18" t="n">
        <f aca="false">IF($D$539=1,MIN(Assumptions!$B$56,MAX(Assumptions!$B$4,Assumptions!$B$26-($H$539+$I$539))),Assumptions!$B$4)</f>
        <v>0</v>
      </c>
      <c r="K539" s="18" t="n">
        <f aca="false">IF($E$539=1,MIN(Assumptions!$B$51,MAX(Assumptions!$B$4,Assumptions!$B$26-($H$539+$I$539+$J$539))),Assumptions!$B$4)</f>
        <v>30000000</v>
      </c>
      <c r="L539" s="18" t="n">
        <f aca="false">IF($F$539=1,MIN(Assumptions!$B$46,MAX(Assumptions!$B$4,Assumptions!$B$26-($H$539+$I$539+$J$539+$K$539))),Assumptions!$B$4)</f>
        <v>0</v>
      </c>
      <c r="M539" s="18" t="n">
        <f aca="false">IF($G$539=1,MIN(Assumptions!$B$41,MAX(Assumptions!$B$4,Assumptions!$B$26-($H$539+$I$539+$J$539+$K$539+$L$539))),Assumptions!$B$4)</f>
        <v>5000000</v>
      </c>
      <c r="N539" s="18" t="n">
        <f aca="false">MAX(Assumptions!$B$4,Assumptions!$B$26-($H$539+$I$539+$J$539+$K$539+$L$539+$M$539))</f>
        <v>1565000000</v>
      </c>
      <c r="O539" s="18" t="n">
        <f aca="false">$J$112+$O$112+Assumptions!$B$20+IF($B$539=0,$AI$112,Assumptions!$B$4)+IF($C$539=0,$AF$112,Assumptions!$B$4)+IF($D$539=0,$AC$112,Assumptions!$B$4)+IF($E$539=0,$Z$112,Assumptions!$B$4)+IF($F$539=0,$W$112,Assumptions!$B$4)+IF($G$539=0,$T$112,Assumptions!$B$4)</f>
        <v>16680512.8289884</v>
      </c>
      <c r="P539" s="18" t="n">
        <f aca="false">IF(($N$539+Assumptions!$B$14*Assumptions!$B$13)&gt;($C$8*Assumptions!$B$7/Assumptions!$B$11),($C$8*Assumptions!$B$7/Assumptions!$B$11)*($O$539+Assumptions!$B$14)/($N$539+Assumptions!$B$14*Assumptions!$B$13-($C$8*Assumptions!$B$7/Assumptions!$B$11)),NA())</f>
        <v>1168356.11141046</v>
      </c>
      <c r="Q539" s="18" t="n">
        <f aca="false">IFERROR(($N$539+Assumptions!$B$14*Assumptions!$B$13)/($O$539+Assumptions!$B$14+$P$539),NA())</f>
        <v>77.0313084521384</v>
      </c>
      <c r="R539" s="18" t="n">
        <f aca="false">AND(ISNUMBER($P$539),$P$539&gt;Assumptions!$B$4,$Q$539&gt;Assumptions!$B$13)</f>
        <v>1</v>
      </c>
      <c r="S539" s="18" t="n">
        <f aca="false">IF($N$539&gt;($C$8*Assumptions!$B$7/Assumptions!$B$11),($C$8*Assumptions!$B$7/Assumptions!$B$11)*$O$539/($N$539-($C$8*Assumptions!$B$7/Assumptions!$B$11)),NA())</f>
        <v>1017794.00312471</v>
      </c>
      <c r="T539" s="18" t="n">
        <f aca="false">IFERROR($N$539/($O$539+$S$539),NA())</f>
        <v>88.4265379081547</v>
      </c>
      <c r="U539" s="18" t="n">
        <f aca="false">AND(ISNUMBER($S$539),$S$539&gt;Assumptions!$B$4,$T$539&lt;=Assumptions!$B$13)</f>
        <v>0</v>
      </c>
      <c r="V539" s="18" t="n">
        <f aca="false">IF($R$539,$P$539,IF($U$539,$S$539,NA()))</f>
        <v>1168356.11141046</v>
      </c>
      <c r="W539" s="18" t="n">
        <f aca="false">IF($R$539,$Q$539,IF($U$539,$T$539,NA()))</f>
        <v>77.0313084521384</v>
      </c>
      <c r="X539" s="18" t="n">
        <f aca="false">$R$539</f>
        <v>1</v>
      </c>
      <c r="Y539" s="18" t="n">
        <f aca="false">IF($B$539=1,$H$539,$AI$112*$W$539)</f>
        <v>300000000</v>
      </c>
      <c r="Z539" s="18" t="n">
        <f aca="false">IF($C$539=1,$I$539,$AF$112*$W$539)</f>
        <v>100000000</v>
      </c>
      <c r="AA539" s="18" t="n">
        <f aca="false">IF($D$539=1,$J$539,$AC$112*$W$539)</f>
        <v>184875140.285132</v>
      </c>
      <c r="AB539" s="18" t="n">
        <f aca="false">IF($E$539=1,$K$539,$Z$112*$W$539)</f>
        <v>30000000</v>
      </c>
      <c r="AC539" s="18" t="n">
        <f aca="false">IF($F$539=1,$L$539,$W$112*$W$539)</f>
        <v>385156542.260692</v>
      </c>
      <c r="AD539" s="18" t="n">
        <f aca="false">IF($G$539=1,$M$539,$T$112*$W$539)</f>
        <v>5000000</v>
      </c>
      <c r="AE539" s="18" t="n">
        <f aca="false">($C$8*Assumptions!$B$7/Assumptions!$B$11)</f>
        <v>90000000</v>
      </c>
      <c r="AF539" s="18" t="n">
        <f aca="false">($J$112+$O$112)*$W$539</f>
        <v>21608270.2545848</v>
      </c>
      <c r="AG539" s="18" t="n">
        <f aca="false">Assumptions!$B$20*$W$539</f>
        <v>693281776.069245</v>
      </c>
      <c r="AH539" s="18" t="n">
        <f aca="false">IF($R$539,Assumptions!$B$14*($W$539-Assumptions!$B$13),Assumptions!$B$4)</f>
        <v>190078271.130346</v>
      </c>
      <c r="AI539" s="18" t="n">
        <f aca="false">$Y$539+$Z$539+$AA$539+$AB$539+$AC$539+$AD$539+$AE$539+$AF$539+$AG$539+$AH$539</f>
        <v>2000000000</v>
      </c>
      <c r="AJ539" s="18" t="n">
        <f aca="false">IF(AND(ISNUMBER($V$539),($C$8*Assumptions!$B$7/Assumptions!$B$11)&gt;=Assumptions!$B$67,IF($B$539=1,$Y$539&gt;=INDEX($Y$486:$Y$549,1+$A$539-Assumptions!$B$78),$Y$539&gt;INDEX($Y$486:$Y$549,1+$A$539+Assumptions!$B$78)),IF($C$539=1,$Z$539&gt;=INDEX($Z$486:$Z$549,1+$A$539-Assumptions!$B$79),$Z$539&gt;INDEX($Z$486:$Z$549,1+$A$539+Assumptions!$B$79)),IF($D$539=1,$AA$539&gt;=INDEX($AA$486:$AA$549,1+$A$539-Assumptions!$B$80),$AA$539&gt;INDEX($AA$486:$AA$549,1+$A$539+Assumptions!$B$80)),IF($E$539=1,$AB$539&gt;=INDEX($AB$486:$AB$549,1+$A$539-Assumptions!$B$81),$AB$539&gt;INDEX($AB$486:$AB$549,1+$A$539+Assumptions!$B$81)),IF($F$539=1,$AC$539&gt;=INDEX($AC$486:$AC$549,1+$A$539-Assumptions!$B$82),$AC$539&gt;INDEX($AC$486:$AC$549,1+$A$539+Assumptions!$B$82)),IF($G$539=1,$AD$539&gt;=INDEX($AD$486:$AD$549,1+$A$539-Assumptions!$B$83),$AD$539&gt;INDEX($AD$486:$AD$549,1+$A$539+Assumptions!$B$83))),1,0)</f>
        <v>0</v>
      </c>
      <c r="AK539" s="16"/>
      <c r="AL539" s="16"/>
    </row>
    <row r="540" customFormat="false" ht="23.85" hidden="true" customHeight="false" outlineLevel="0" collapsed="false">
      <c r="A540" s="6" t="n">
        <f aca="false">ROW()-ROW($A$486)+Assumptions!$B$4</f>
        <v>54</v>
      </c>
      <c r="B540" s="18" t="n">
        <f aca="false">MOD(QUOTIENT($A$540,Assumptions!$B$78),2)</f>
        <v>1</v>
      </c>
      <c r="C540" s="18" t="n">
        <f aca="false">MOD(QUOTIENT($A$540,Assumptions!$B$79),2)</f>
        <v>1</v>
      </c>
      <c r="D540" s="18" t="n">
        <f aca="false">MOD(QUOTIENT($A$540,Assumptions!$B$80),2)</f>
        <v>0</v>
      </c>
      <c r="E540" s="18" t="n">
        <f aca="false">MOD(QUOTIENT($A$540,Assumptions!$B$81),2)</f>
        <v>1</v>
      </c>
      <c r="F540" s="18" t="n">
        <f aca="false">MOD(QUOTIENT($A$540,Assumptions!$B$82),2)</f>
        <v>1</v>
      </c>
      <c r="G540" s="18" t="n">
        <f aca="false">MOD(QUOTIENT($A$540,Assumptions!$B$83),2)</f>
        <v>0</v>
      </c>
      <c r="H540" s="18" t="n">
        <f aca="false">IF($B$540=1,MIN(Assumptions!$B$66,MAX(Assumptions!$B$4,Assumptions!$B$26-(Assumptions!$B$4))),Assumptions!$B$4)</f>
        <v>300000000</v>
      </c>
      <c r="I540" s="18" t="n">
        <f aca="false">IF($C$540=1,MIN(Assumptions!$B$61,MAX(Assumptions!$B$4,Assumptions!$B$26-($H$540))),Assumptions!$B$4)</f>
        <v>100000000</v>
      </c>
      <c r="J540" s="18" t="n">
        <f aca="false">IF($D$540=1,MIN(Assumptions!$B$56,MAX(Assumptions!$B$4,Assumptions!$B$26-($H$540+$I$540))),Assumptions!$B$4)</f>
        <v>0</v>
      </c>
      <c r="K540" s="18" t="n">
        <f aca="false">IF($E$540=1,MIN(Assumptions!$B$51,MAX(Assumptions!$B$4,Assumptions!$B$26-($H$540+$I$540+$J$540))),Assumptions!$B$4)</f>
        <v>30000000</v>
      </c>
      <c r="L540" s="18" t="n">
        <f aca="false">IF($F$540=1,MIN(Assumptions!$B$46,MAX(Assumptions!$B$4,Assumptions!$B$26-($H$540+$I$540+$J$540+$K$540))),Assumptions!$B$4)</f>
        <v>15000000</v>
      </c>
      <c r="M540" s="18" t="n">
        <f aca="false">IF($G$540=1,MIN(Assumptions!$B$41,MAX(Assumptions!$B$4,Assumptions!$B$26-($H$540+$I$540+$J$540+$K$540+$L$540))),Assumptions!$B$4)</f>
        <v>0</v>
      </c>
      <c r="N540" s="18" t="n">
        <f aca="false">MAX(Assumptions!$B$4,Assumptions!$B$26-($H$540+$I$540+$J$540+$K$540+$L$540+$M$540))</f>
        <v>1555000000</v>
      </c>
      <c r="O540" s="18" t="n">
        <f aca="false">$J$112+$O$112+Assumptions!$B$20+IF($B$540=0,$AI$112,Assumptions!$B$4)+IF($C$540=0,$AF$112,Assumptions!$B$4)+IF($D$540=0,$AC$112,Assumptions!$B$4)+IF($E$540=0,$Z$112,Assumptions!$B$4)+IF($F$540=0,$W$112,Assumptions!$B$4)+IF($G$540=0,$T$112,Assumptions!$B$4)</f>
        <v>16680512.8289884</v>
      </c>
      <c r="P540" s="18" t="n">
        <f aca="false">IF(($N$540+Assumptions!$B$14*Assumptions!$B$13)&gt;($C$8*Assumptions!$B$7/Assumptions!$B$11),($C$8*Assumptions!$B$7/Assumptions!$B$11)*($O$540+Assumptions!$B$14)/($N$540+Assumptions!$B$14*Assumptions!$B$13-($C$8*Assumptions!$B$7/Assumptions!$B$11)),NA())</f>
        <v>1176317.65220372</v>
      </c>
      <c r="Q540" s="18" t="n">
        <f aca="false">IFERROR(($N$540+Assumptions!$B$14*Assumptions!$B$13)/($O$540+Assumptions!$B$14+$P$540),NA())</f>
        <v>76.5099459583845</v>
      </c>
      <c r="R540" s="18" t="n">
        <f aca="false">AND(ISNUMBER($P$540),$P$540&gt;Assumptions!$B$4,$Q$540&gt;Assumptions!$B$13)</f>
        <v>1</v>
      </c>
      <c r="S540" s="18" t="n">
        <f aca="false">IF($N$540&gt;($C$8*Assumptions!$B$7/Assumptions!$B$11),($C$8*Assumptions!$B$7/Assumptions!$B$11)*$O$540/($N$540-($C$8*Assumptions!$B$7/Assumptions!$B$11)),NA())</f>
        <v>1024741.40246345</v>
      </c>
      <c r="T540" s="18" t="n">
        <f aca="false">IFERROR($N$540/($O$540+$S$540),NA())</f>
        <v>87.827035956235</v>
      </c>
      <c r="U540" s="18" t="n">
        <f aca="false">AND(ISNUMBER($S$540),$S$540&gt;Assumptions!$B$4,$T$540&lt;=Assumptions!$B$13)</f>
        <v>0</v>
      </c>
      <c r="V540" s="18" t="n">
        <f aca="false">IF($R$540,$P$540,IF($U$540,$S$540,NA()))</f>
        <v>1176317.65220372</v>
      </c>
      <c r="W540" s="18" t="n">
        <f aca="false">IF($R$540,$Q$540,IF($U$540,$T$540,NA()))</f>
        <v>76.5099459583845</v>
      </c>
      <c r="X540" s="18" t="n">
        <f aca="false">$R$540</f>
        <v>1</v>
      </c>
      <c r="Y540" s="18" t="n">
        <f aca="false">IF($B$540=1,$H$540,$AI$112*$W$540)</f>
        <v>300000000</v>
      </c>
      <c r="Z540" s="18" t="n">
        <f aca="false">IF($C$540=1,$I$540,$AF$112*$W$540)</f>
        <v>100000000</v>
      </c>
      <c r="AA540" s="18" t="n">
        <f aca="false">IF($D$540=1,$J$540,$AC$112*$W$540)</f>
        <v>183623870.300123</v>
      </c>
      <c r="AB540" s="18" t="n">
        <f aca="false">IF($E$540=1,$K$540,$Z$112*$W$540)</f>
        <v>30000000</v>
      </c>
      <c r="AC540" s="18" t="n">
        <f aca="false">IF($F$540=1,$L$540,$W$112*$W$540)</f>
        <v>15000000</v>
      </c>
      <c r="AD540" s="18" t="n">
        <f aca="false">IF($G$540=1,$M$540,$T$112*$W$540)</f>
        <v>382549729.791922</v>
      </c>
      <c r="AE540" s="18" t="n">
        <f aca="false">($C$8*Assumptions!$B$7/Assumptions!$B$11)</f>
        <v>90000000</v>
      </c>
      <c r="AF540" s="18" t="n">
        <f aca="false">($J$112+$O$112)*$W$540</f>
        <v>21462021.3865334</v>
      </c>
      <c r="AG540" s="18" t="n">
        <f aca="false">Assumptions!$B$20*$W$540</f>
        <v>688589513.62546</v>
      </c>
      <c r="AH540" s="18" t="n">
        <f aca="false">IF($R$540,Assumptions!$B$14*($W$540-Assumptions!$B$13),Assumptions!$B$4)</f>
        <v>188774864.895961</v>
      </c>
      <c r="AI540" s="18" t="n">
        <f aca="false">$Y$540+$Z$540+$AA$540+$AB$540+$AC$540+$AD$540+$AE$540+$AF$540+$AG$540+$AH$540</f>
        <v>2000000000</v>
      </c>
      <c r="AJ540" s="18" t="n">
        <f aca="false">IF(AND(ISNUMBER($V$540),($C$8*Assumptions!$B$7/Assumptions!$B$11)&gt;=Assumptions!$B$67,IF($B$540=1,$Y$540&gt;=INDEX($Y$486:$Y$549,1+$A$540-Assumptions!$B$78),$Y$540&gt;INDEX($Y$486:$Y$549,1+$A$540+Assumptions!$B$78)),IF($C$540=1,$Z$540&gt;=INDEX($Z$486:$Z$549,1+$A$540-Assumptions!$B$79),$Z$540&gt;INDEX($Z$486:$Z$549,1+$A$540+Assumptions!$B$79)),IF($D$540=1,$AA$540&gt;=INDEX($AA$486:$AA$549,1+$A$540-Assumptions!$B$80),$AA$540&gt;INDEX($AA$486:$AA$549,1+$A$540+Assumptions!$B$80)),IF($E$540=1,$AB$540&gt;=INDEX($AB$486:$AB$549,1+$A$540-Assumptions!$B$81),$AB$540&gt;INDEX($AB$486:$AB$549,1+$A$540+Assumptions!$B$81)),IF($F$540=1,$AC$540&gt;=INDEX($AC$486:$AC$549,1+$A$540-Assumptions!$B$82),$AC$540&gt;INDEX($AC$486:$AC$549,1+$A$540+Assumptions!$B$82)),IF($G$540=1,$AD$540&gt;=INDEX($AD$486:$AD$549,1+$A$540-Assumptions!$B$83),$AD$540&gt;INDEX($AD$486:$AD$549,1+$A$540+Assumptions!$B$83))),1,0)</f>
        <v>0</v>
      </c>
      <c r="AK540" s="16"/>
      <c r="AL540" s="16"/>
    </row>
    <row r="541" customFormat="false" ht="23.85" hidden="true" customHeight="false" outlineLevel="0" collapsed="false">
      <c r="A541" s="6" t="n">
        <f aca="false">ROW()-ROW($A$486)+Assumptions!$B$4</f>
        <v>55</v>
      </c>
      <c r="B541" s="18" t="n">
        <f aca="false">MOD(QUOTIENT($A$541,Assumptions!$B$78),2)</f>
        <v>1</v>
      </c>
      <c r="C541" s="18" t="n">
        <f aca="false">MOD(QUOTIENT($A$541,Assumptions!$B$79),2)</f>
        <v>1</v>
      </c>
      <c r="D541" s="18" t="n">
        <f aca="false">MOD(QUOTIENT($A$541,Assumptions!$B$80),2)</f>
        <v>0</v>
      </c>
      <c r="E541" s="18" t="n">
        <f aca="false">MOD(QUOTIENT($A$541,Assumptions!$B$81),2)</f>
        <v>1</v>
      </c>
      <c r="F541" s="18" t="n">
        <f aca="false">MOD(QUOTIENT($A$541,Assumptions!$B$82),2)</f>
        <v>1</v>
      </c>
      <c r="G541" s="18" t="n">
        <f aca="false">MOD(QUOTIENT($A$541,Assumptions!$B$83),2)</f>
        <v>1</v>
      </c>
      <c r="H541" s="18" t="n">
        <f aca="false">IF($B$541=1,MIN(Assumptions!$B$66,MAX(Assumptions!$B$4,Assumptions!$B$26-(Assumptions!$B$4))),Assumptions!$B$4)</f>
        <v>300000000</v>
      </c>
      <c r="I541" s="18" t="n">
        <f aca="false">IF($C$541=1,MIN(Assumptions!$B$61,MAX(Assumptions!$B$4,Assumptions!$B$26-($H$541))),Assumptions!$B$4)</f>
        <v>100000000</v>
      </c>
      <c r="J541" s="18" t="n">
        <f aca="false">IF($D$541=1,MIN(Assumptions!$B$56,MAX(Assumptions!$B$4,Assumptions!$B$26-($H$541+$I$541))),Assumptions!$B$4)</f>
        <v>0</v>
      </c>
      <c r="K541" s="18" t="n">
        <f aca="false">IF($E$541=1,MIN(Assumptions!$B$51,MAX(Assumptions!$B$4,Assumptions!$B$26-($H$541+$I$541+$J$541))),Assumptions!$B$4)</f>
        <v>30000000</v>
      </c>
      <c r="L541" s="18" t="n">
        <f aca="false">IF($F$541=1,MIN(Assumptions!$B$46,MAX(Assumptions!$B$4,Assumptions!$B$26-($H$541+$I$541+$J$541+$K$541))),Assumptions!$B$4)</f>
        <v>15000000</v>
      </c>
      <c r="M541" s="18" t="n">
        <f aca="false">IF($G$541=1,MIN(Assumptions!$B$41,MAX(Assumptions!$B$4,Assumptions!$B$26-($H$541+$I$541+$J$541+$K$541+$L$541))),Assumptions!$B$4)</f>
        <v>5000000</v>
      </c>
      <c r="N541" s="18" t="n">
        <f aca="false">MAX(Assumptions!$B$4,Assumptions!$B$26-($H$541+$I$541+$J$541+$K$541+$L$541+$M$541))</f>
        <v>1550000000</v>
      </c>
      <c r="O541" s="18" t="n">
        <f aca="false">$J$112+$O$112+Assumptions!$B$20+IF($B$541=0,$AI$112,Assumptions!$B$4)+IF($C$541=0,$AF$112,Assumptions!$B$4)+IF($D$541=0,$AC$112,Assumptions!$B$4)+IF($E$541=0,$Z$112,Assumptions!$B$4)+IF($F$541=0,$W$112,Assumptions!$B$4)+IF($G$541=0,$T$112,Assumptions!$B$4)</f>
        <v>11680512.8289884</v>
      </c>
      <c r="P541" s="18" t="n">
        <f aca="false">IF(($N$541+Assumptions!$B$14*Assumptions!$B$13)&gt;($C$8*Assumptions!$B$7/Assumptions!$B$11),($C$8*Assumptions!$B$7/Assumptions!$B$11)*($O$541+Assumptions!$B$14)/($N$541+Assumptions!$B$14*Assumptions!$B$13-($C$8*Assumptions!$B$7/Assumptions!$B$11)),NA())</f>
        <v>872646.943322361</v>
      </c>
      <c r="Q541" s="18" t="n">
        <f aca="false">IFERROR(($N$541+Assumptions!$B$14*Assumptions!$B$13)/($O$541+Assumptions!$B$14+$P$541),NA())</f>
        <v>103.13449292259</v>
      </c>
      <c r="R541" s="18" t="n">
        <f aca="false">AND(ISNUMBER($P$541),$P$541&gt;Assumptions!$B$4,$Q$541&gt;Assumptions!$B$13)</f>
        <v>1</v>
      </c>
      <c r="S541" s="18" t="n">
        <f aca="false">IF($N$541&gt;($C$8*Assumptions!$B$7/Assumptions!$B$11),($C$8*Assumptions!$B$7/Assumptions!$B$11)*$O$541/($N$541-($C$8*Assumptions!$B$7/Assumptions!$B$11)),NA())</f>
        <v>720031.612745858</v>
      </c>
      <c r="T541" s="18" t="n">
        <f aca="false">IFERROR($N$541/($O$541+$S$541),NA())</f>
        <v>124.994511917029</v>
      </c>
      <c r="U541" s="18" t="n">
        <f aca="false">AND(ISNUMBER($S$541),$S$541&gt;Assumptions!$B$4,$T$541&lt;=Assumptions!$B$13)</f>
        <v>0</v>
      </c>
      <c r="V541" s="18" t="n">
        <f aca="false">IF($R$541,$P$541,IF($U$541,$S$541,NA()))</f>
        <v>872646.943322361</v>
      </c>
      <c r="W541" s="18" t="n">
        <f aca="false">IF($R$541,$Q$541,IF($U$541,$T$541,NA()))</f>
        <v>103.13449292259</v>
      </c>
      <c r="X541" s="18" t="n">
        <f aca="false">$R$541</f>
        <v>1</v>
      </c>
      <c r="Y541" s="18" t="n">
        <f aca="false">IF($B$541=1,$H$541,$AI$112*$W$541)</f>
        <v>300000000</v>
      </c>
      <c r="Z541" s="18" t="n">
        <f aca="false">IF($C$541=1,$I$541,$AF$112*$W$541)</f>
        <v>100000000</v>
      </c>
      <c r="AA541" s="18" t="n">
        <f aca="false">IF($D$541=1,$J$541,$AC$112*$W$541)</f>
        <v>247522783.014216</v>
      </c>
      <c r="AB541" s="18" t="n">
        <f aca="false">IF($E$541=1,$K$541,$Z$112*$W$541)</f>
        <v>30000000</v>
      </c>
      <c r="AC541" s="18" t="n">
        <f aca="false">IF($F$541=1,$L$541,$W$112*$W$541)</f>
        <v>15000000</v>
      </c>
      <c r="AD541" s="18" t="n">
        <f aca="false">IF($G$541=1,$M$541,$T$112*$W$541)</f>
        <v>5000000</v>
      </c>
      <c r="AE541" s="18" t="n">
        <f aca="false">($C$8*Assumptions!$B$7/Assumptions!$B$11)</f>
        <v>90000000</v>
      </c>
      <c r="AF541" s="18" t="n">
        <f aca="false">($J$112+$O$112)*$W$541</f>
        <v>28930548.3759964</v>
      </c>
      <c r="AG541" s="18" t="n">
        <f aca="false">Assumptions!$B$20*$W$541</f>
        <v>928210436.303312</v>
      </c>
      <c r="AH541" s="18" t="n">
        <f aca="false">IF($R$541,Assumptions!$B$14*($W$541-Assumptions!$B$13),Assumptions!$B$4)</f>
        <v>255336232.306476</v>
      </c>
      <c r="AI541" s="18" t="n">
        <f aca="false">$Y$541+$Z$541+$AA$541+$AB$541+$AC$541+$AD$541+$AE$541+$AF$541+$AG$541+$AH$541</f>
        <v>2000000000</v>
      </c>
      <c r="AJ541" s="18" t="n">
        <f aca="false">IF(AND(ISNUMBER($V$541),($C$8*Assumptions!$B$7/Assumptions!$B$11)&gt;=Assumptions!$B$67,IF($B$541=1,$Y$541&gt;=INDEX($Y$486:$Y$549,1+$A$541-Assumptions!$B$78),$Y$541&gt;INDEX($Y$486:$Y$549,1+$A$541+Assumptions!$B$78)),IF($C$541=1,$Z$541&gt;=INDEX($Z$486:$Z$549,1+$A$541-Assumptions!$B$79),$Z$541&gt;INDEX($Z$486:$Z$549,1+$A$541+Assumptions!$B$79)),IF($D$541=1,$AA$541&gt;=INDEX($AA$486:$AA$549,1+$A$541-Assumptions!$B$80),$AA$541&gt;INDEX($AA$486:$AA$549,1+$A$541+Assumptions!$B$80)),IF($E$541=1,$AB$541&gt;=INDEX($AB$486:$AB$549,1+$A$541-Assumptions!$B$81),$AB$541&gt;INDEX($AB$486:$AB$549,1+$A$541+Assumptions!$B$81)),IF($F$541=1,$AC$541&gt;=INDEX($AC$486:$AC$549,1+$A$541-Assumptions!$B$82),$AC$541&gt;INDEX($AC$486:$AC$549,1+$A$541+Assumptions!$B$82)),IF($G$541=1,$AD$541&gt;=INDEX($AD$486:$AD$549,1+$A$541-Assumptions!$B$83),$AD$541&gt;INDEX($AD$486:$AD$549,1+$A$541+Assumptions!$B$83))),1,0)</f>
        <v>0</v>
      </c>
      <c r="AK541" s="16"/>
      <c r="AL541" s="16"/>
    </row>
    <row r="542" customFormat="false" ht="23.85" hidden="true" customHeight="false" outlineLevel="0" collapsed="false">
      <c r="A542" s="6" t="n">
        <f aca="false">ROW()-ROW($A$486)+Assumptions!$B$4</f>
        <v>56</v>
      </c>
      <c r="B542" s="18" t="n">
        <f aca="false">MOD(QUOTIENT($A$542,Assumptions!$B$78),2)</f>
        <v>1</v>
      </c>
      <c r="C542" s="18" t="n">
        <f aca="false">MOD(QUOTIENT($A$542,Assumptions!$B$79),2)</f>
        <v>1</v>
      </c>
      <c r="D542" s="18" t="n">
        <f aca="false">MOD(QUOTIENT($A$542,Assumptions!$B$80),2)</f>
        <v>1</v>
      </c>
      <c r="E542" s="18" t="n">
        <f aca="false">MOD(QUOTIENT($A$542,Assumptions!$B$81),2)</f>
        <v>0</v>
      </c>
      <c r="F542" s="18" t="n">
        <f aca="false">MOD(QUOTIENT($A$542,Assumptions!$B$82),2)</f>
        <v>0</v>
      </c>
      <c r="G542" s="18" t="n">
        <f aca="false">MOD(QUOTIENT($A$542,Assumptions!$B$83),2)</f>
        <v>0</v>
      </c>
      <c r="H542" s="18" t="n">
        <f aca="false">IF($B$542=1,MIN(Assumptions!$B$66,MAX(Assumptions!$B$4,Assumptions!$B$26-(Assumptions!$B$4))),Assumptions!$B$4)</f>
        <v>300000000</v>
      </c>
      <c r="I542" s="18" t="n">
        <f aca="false">IF($C$542=1,MIN(Assumptions!$B$61,MAX(Assumptions!$B$4,Assumptions!$B$26-($H$542))),Assumptions!$B$4)</f>
        <v>100000000</v>
      </c>
      <c r="J542" s="18" t="n">
        <f aca="false">IF($D$542=1,MIN(Assumptions!$B$56,MAX(Assumptions!$B$4,Assumptions!$B$26-($H$542+$I$542))),Assumptions!$B$4)</f>
        <v>60000000</v>
      </c>
      <c r="K542" s="18" t="n">
        <f aca="false">IF($E$542=1,MIN(Assumptions!$B$51,MAX(Assumptions!$B$4,Assumptions!$B$26-($H$542+$I$542+$J$542))),Assumptions!$B$4)</f>
        <v>0</v>
      </c>
      <c r="L542" s="18" t="n">
        <f aca="false">IF($F$542=1,MIN(Assumptions!$B$46,MAX(Assumptions!$B$4,Assumptions!$B$26-($H$542+$I$542+$J$542+$K$542))),Assumptions!$B$4)</f>
        <v>0</v>
      </c>
      <c r="M542" s="18" t="n">
        <f aca="false">IF($G$542=1,MIN(Assumptions!$B$41,MAX(Assumptions!$B$4,Assumptions!$B$26-($H$542+$I$542+$J$542+$K$542+$L$542))),Assumptions!$B$4)</f>
        <v>0</v>
      </c>
      <c r="N542" s="18" t="n">
        <f aca="false">MAX(Assumptions!$B$4,Assumptions!$B$26-($H$542+$I$542+$J$542+$K$542+$L$542+$M$542))</f>
        <v>1540000000</v>
      </c>
      <c r="O542" s="18" t="n">
        <f aca="false">$J$112+$O$112+Assumptions!$B$20+IF($B$542=0,$AI$112,Assumptions!$B$4)+IF($C$542=0,$AF$112,Assumptions!$B$4)+IF($D$542=0,$AC$112,Assumptions!$B$4)+IF($E$542=0,$Z$112,Assumptions!$B$4)+IF($F$542=0,$W$112,Assumptions!$B$4)+IF($G$542=0,$T$112,Assumptions!$B$4)</f>
        <v>22280512.8289884</v>
      </c>
      <c r="P542" s="18" t="n">
        <f aca="false">IF(($N$542+Assumptions!$B$14*Assumptions!$B$13)&gt;($C$8*Assumptions!$B$7/Assumptions!$B$11),($C$8*Assumptions!$B$7/Assumptions!$B$11)*($O$542+Assumptions!$B$14)/($N$542+Assumptions!$B$14*Assumptions!$B$13-($C$8*Assumptions!$B$7/Assumptions!$B$11)),NA())</f>
        <v>1535453.46272561</v>
      </c>
      <c r="Q542" s="18" t="n">
        <f aca="false">IFERROR(($N$542+Assumptions!$B$14*Assumptions!$B$13)/($O$542+Assumptions!$B$14+$P$542),NA())</f>
        <v>58.6146061634713</v>
      </c>
      <c r="R542" s="18" t="n">
        <f aca="false">AND(ISNUMBER($P$542),$P$542&gt;Assumptions!$B$4,$Q$542&gt;Assumptions!$B$13)</f>
        <v>1</v>
      </c>
      <c r="S542" s="18" t="n">
        <f aca="false">IF($N$542&gt;($C$8*Assumptions!$B$7/Assumptions!$B$11),($C$8*Assumptions!$B$7/Assumptions!$B$11)*$O$542/($N$542-($C$8*Assumptions!$B$7/Assumptions!$B$11)),NA())</f>
        <v>1382928.38248893</v>
      </c>
      <c r="T542" s="18" t="n">
        <f aca="false">IFERROR($N$542/($O$542+$S$542),NA())</f>
        <v>65.0792919861996</v>
      </c>
      <c r="U542" s="18" t="n">
        <f aca="false">AND(ISNUMBER($S$542),$S$542&gt;Assumptions!$B$4,$T$542&lt;=Assumptions!$B$13)</f>
        <v>0</v>
      </c>
      <c r="V542" s="18" t="n">
        <f aca="false">IF($R$542,$P$542,IF($U$542,$S$542,NA()))</f>
        <v>1535453.46272561</v>
      </c>
      <c r="W542" s="18" t="n">
        <f aca="false">IF($R$542,$Q$542,IF($U$542,$T$542,NA()))</f>
        <v>58.6146061634713</v>
      </c>
      <c r="X542" s="18" t="n">
        <f aca="false">$R$542</f>
        <v>1</v>
      </c>
      <c r="Y542" s="18" t="n">
        <f aca="false">IF($B$542=1,$H$542,$AI$112*$W$542)</f>
        <v>300000000</v>
      </c>
      <c r="Z542" s="18" t="n">
        <f aca="false">IF($C$542=1,$I$542,$AF$112*$W$542)</f>
        <v>100000000</v>
      </c>
      <c r="AA542" s="18" t="n">
        <f aca="false">IF($D$542=1,$J$542,$AC$112*$W$542)</f>
        <v>60000000</v>
      </c>
      <c r="AB542" s="18" t="n">
        <f aca="false">IF($E$542=1,$K$542,$Z$112*$W$542)</f>
        <v>175843818.490414</v>
      </c>
      <c r="AC542" s="18" t="n">
        <f aca="false">IF($F$542=1,$L$542,$W$112*$W$542)</f>
        <v>293073030.817356</v>
      </c>
      <c r="AD542" s="18" t="n">
        <f aca="false">IF($G$542=1,$M$542,$T$112*$W$542)</f>
        <v>293073030.817356</v>
      </c>
      <c r="AE542" s="18" t="n">
        <f aca="false">($C$8*Assumptions!$B$7/Assumptions!$B$11)</f>
        <v>90000000</v>
      </c>
      <c r="AF542" s="18" t="n">
        <f aca="false">($J$112+$O$112)*$W$542</f>
        <v>16442148.9949542</v>
      </c>
      <c r="AG542" s="18" t="n">
        <f aca="false">Assumptions!$B$20*$W$542</f>
        <v>527531455.471241</v>
      </c>
      <c r="AH542" s="18" t="n">
        <f aca="false">IF($R$542,Assumptions!$B$14*($W$542-Assumptions!$B$13),Assumptions!$B$4)</f>
        <v>144036515.408678</v>
      </c>
      <c r="AI542" s="18" t="n">
        <f aca="false">$Y$542+$Z$542+$AA$542+$AB$542+$AC$542+$AD$542+$AE$542+$AF$542+$AG$542+$AH$542</f>
        <v>2000000000</v>
      </c>
      <c r="AJ542" s="18" t="n">
        <f aca="false">IF(AND(ISNUMBER($V$542),($C$8*Assumptions!$B$7/Assumptions!$B$11)&gt;=Assumptions!$B$67,IF($B$542=1,$Y$542&gt;=INDEX($Y$486:$Y$549,1+$A$542-Assumptions!$B$78),$Y$542&gt;INDEX($Y$486:$Y$549,1+$A$542+Assumptions!$B$78)),IF($C$542=1,$Z$542&gt;=INDEX($Z$486:$Z$549,1+$A$542-Assumptions!$B$79),$Z$542&gt;INDEX($Z$486:$Z$549,1+$A$542+Assumptions!$B$79)),IF($D$542=1,$AA$542&gt;=INDEX($AA$486:$AA$549,1+$A$542-Assumptions!$B$80),$AA$542&gt;INDEX($AA$486:$AA$549,1+$A$542+Assumptions!$B$80)),IF($E$542=1,$AB$542&gt;=INDEX($AB$486:$AB$549,1+$A$542-Assumptions!$B$81),$AB$542&gt;INDEX($AB$486:$AB$549,1+$A$542+Assumptions!$B$81)),IF($F$542=1,$AC$542&gt;=INDEX($AC$486:$AC$549,1+$A$542-Assumptions!$B$82),$AC$542&gt;INDEX($AC$486:$AC$549,1+$A$542+Assumptions!$B$82)),IF($G$542=1,$AD$542&gt;=INDEX($AD$486:$AD$549,1+$A$542-Assumptions!$B$83),$AD$542&gt;INDEX($AD$486:$AD$549,1+$A$542+Assumptions!$B$83))),1,0)</f>
        <v>0</v>
      </c>
      <c r="AK542" s="16"/>
      <c r="AL542" s="16"/>
    </row>
    <row r="543" customFormat="false" ht="23.85" hidden="true" customHeight="false" outlineLevel="0" collapsed="false">
      <c r="A543" s="6" t="n">
        <f aca="false">ROW()-ROW($A$486)+Assumptions!$B$4</f>
        <v>57</v>
      </c>
      <c r="B543" s="18" t="n">
        <f aca="false">MOD(QUOTIENT($A$543,Assumptions!$B$78),2)</f>
        <v>1</v>
      </c>
      <c r="C543" s="18" t="n">
        <f aca="false">MOD(QUOTIENT($A$543,Assumptions!$B$79),2)</f>
        <v>1</v>
      </c>
      <c r="D543" s="18" t="n">
        <f aca="false">MOD(QUOTIENT($A$543,Assumptions!$B$80),2)</f>
        <v>1</v>
      </c>
      <c r="E543" s="18" t="n">
        <f aca="false">MOD(QUOTIENT($A$543,Assumptions!$B$81),2)</f>
        <v>0</v>
      </c>
      <c r="F543" s="18" t="n">
        <f aca="false">MOD(QUOTIENT($A$543,Assumptions!$B$82),2)</f>
        <v>0</v>
      </c>
      <c r="G543" s="18" t="n">
        <f aca="false">MOD(QUOTIENT($A$543,Assumptions!$B$83),2)</f>
        <v>1</v>
      </c>
      <c r="H543" s="18" t="n">
        <f aca="false">IF($B$543=1,MIN(Assumptions!$B$66,MAX(Assumptions!$B$4,Assumptions!$B$26-(Assumptions!$B$4))),Assumptions!$B$4)</f>
        <v>300000000</v>
      </c>
      <c r="I543" s="18" t="n">
        <f aca="false">IF($C$543=1,MIN(Assumptions!$B$61,MAX(Assumptions!$B$4,Assumptions!$B$26-($H$543))),Assumptions!$B$4)</f>
        <v>100000000</v>
      </c>
      <c r="J543" s="18" t="n">
        <f aca="false">IF($D$543=1,MIN(Assumptions!$B$56,MAX(Assumptions!$B$4,Assumptions!$B$26-($H$543+$I$543))),Assumptions!$B$4)</f>
        <v>60000000</v>
      </c>
      <c r="K543" s="18" t="n">
        <f aca="false">IF($E$543=1,MIN(Assumptions!$B$51,MAX(Assumptions!$B$4,Assumptions!$B$26-($H$543+$I$543+$J$543))),Assumptions!$B$4)</f>
        <v>0</v>
      </c>
      <c r="L543" s="18" t="n">
        <f aca="false">IF($F$543=1,MIN(Assumptions!$B$46,MAX(Assumptions!$B$4,Assumptions!$B$26-($H$543+$I$543+$J$543+$K$543))),Assumptions!$B$4)</f>
        <v>0</v>
      </c>
      <c r="M543" s="18" t="n">
        <f aca="false">IF($G$543=1,MIN(Assumptions!$B$41,MAX(Assumptions!$B$4,Assumptions!$B$26-($H$543+$I$543+$J$543+$K$543+$L$543))),Assumptions!$B$4)</f>
        <v>5000000</v>
      </c>
      <c r="N543" s="18" t="n">
        <f aca="false">MAX(Assumptions!$B$4,Assumptions!$B$26-($H$543+$I$543+$J$543+$K$543+$L$543+$M$543))</f>
        <v>1535000000</v>
      </c>
      <c r="O543" s="18" t="n">
        <f aca="false">$J$112+$O$112+Assumptions!$B$20+IF($B$543=0,$AI$112,Assumptions!$B$4)+IF($C$543=0,$AF$112,Assumptions!$B$4)+IF($D$543=0,$AC$112,Assumptions!$B$4)+IF($E$543=0,$Z$112,Assumptions!$B$4)+IF($F$543=0,$W$112,Assumptions!$B$4)+IF($G$543=0,$T$112,Assumptions!$B$4)</f>
        <v>17280512.8289884</v>
      </c>
      <c r="P543" s="18" t="n">
        <f aca="false">IF(($N$543+Assumptions!$B$14*Assumptions!$B$13)&gt;($C$8*Assumptions!$B$7/Assumptions!$B$11),($C$8*Assumptions!$B$7/Assumptions!$B$11)*($O$543+Assumptions!$B$14)/($N$543+Assumptions!$B$14*Assumptions!$B$13-($C$8*Assumptions!$B$7/Assumptions!$B$11)),NA())</f>
        <v>1229876.4453257</v>
      </c>
      <c r="Q543" s="18" t="n">
        <f aca="false">IFERROR(($N$543+Assumptions!$B$14*Assumptions!$B$13)/($O$543+Assumptions!$B$14+$P$543),NA())</f>
        <v>73.1780825155699</v>
      </c>
      <c r="R543" s="18" t="n">
        <f aca="false">AND(ISNUMBER($P$543),$P$543&gt;Assumptions!$B$4,$Q$543&gt;Assumptions!$B$13)</f>
        <v>1</v>
      </c>
      <c r="S543" s="18" t="n">
        <f aca="false">IF($N$543&gt;($C$8*Assumptions!$B$7/Assumptions!$B$11),($C$8*Assumptions!$B$7/Assumptions!$B$11)*$O$543/($N$543-($C$8*Assumptions!$B$7/Assumptions!$B$11)),NA())</f>
        <v>1076294.9166844</v>
      </c>
      <c r="T543" s="18" t="n">
        <f aca="false">IFERROR($N$543/($O$543+$S$543),NA())</f>
        <v>83.6202035379406</v>
      </c>
      <c r="U543" s="18" t="n">
        <f aca="false">AND(ISNUMBER($S$543),$S$543&gt;Assumptions!$B$4,$T$543&lt;=Assumptions!$B$13)</f>
        <v>0</v>
      </c>
      <c r="V543" s="18" t="n">
        <f aca="false">IF($R$543,$P$543,IF($U$543,$S$543,NA()))</f>
        <v>1229876.4453257</v>
      </c>
      <c r="W543" s="18" t="n">
        <f aca="false">IF($R$543,$Q$543,IF($U$543,$T$543,NA()))</f>
        <v>73.1780825155699</v>
      </c>
      <c r="X543" s="18" t="n">
        <f aca="false">$R$543</f>
        <v>1</v>
      </c>
      <c r="Y543" s="18" t="n">
        <f aca="false">IF($B$543=1,$H$543,$AI$112*$W$543)</f>
        <v>300000000</v>
      </c>
      <c r="Z543" s="18" t="n">
        <f aca="false">IF($C$543=1,$I$543,$AF$112*$W$543)</f>
        <v>100000000</v>
      </c>
      <c r="AA543" s="18" t="n">
        <f aca="false">IF($D$543=1,$J$543,$AC$112*$W$543)</f>
        <v>60000000</v>
      </c>
      <c r="AB543" s="18" t="n">
        <f aca="false">IF($E$543=1,$K$543,$Z$112*$W$543)</f>
        <v>219534247.54671</v>
      </c>
      <c r="AC543" s="18" t="n">
        <f aca="false">IF($F$543=1,$L$543,$W$112*$W$543)</f>
        <v>365890412.57785</v>
      </c>
      <c r="AD543" s="18" t="n">
        <f aca="false">IF($G$543=1,$M$543,$T$112*$W$543)</f>
        <v>5000000</v>
      </c>
      <c r="AE543" s="18" t="n">
        <f aca="false">($C$8*Assumptions!$B$7/Assumptions!$B$11)</f>
        <v>90000000</v>
      </c>
      <c r="AF543" s="18" t="n">
        <f aca="false">($J$112+$O$112)*$W$543</f>
        <v>20527390.9463866</v>
      </c>
      <c r="AG543" s="18" t="n">
        <f aca="false">Assumptions!$B$20*$W$543</f>
        <v>658602742.640129</v>
      </c>
      <c r="AH543" s="18" t="n">
        <f aca="false">IF($R$543,Assumptions!$B$14*($W$543-Assumptions!$B$13),Assumptions!$B$4)</f>
        <v>180445206.288925</v>
      </c>
      <c r="AI543" s="18" t="n">
        <f aca="false">$Y$543+$Z$543+$AA$543+$AB$543+$AC$543+$AD$543+$AE$543+$AF$543+$AG$543+$AH$543</f>
        <v>2000000000</v>
      </c>
      <c r="AJ543" s="18" t="n">
        <f aca="false">IF(AND(ISNUMBER($V$543),($C$8*Assumptions!$B$7/Assumptions!$B$11)&gt;=Assumptions!$B$67,IF($B$543=1,$Y$543&gt;=INDEX($Y$486:$Y$549,1+$A$543-Assumptions!$B$78),$Y$543&gt;INDEX($Y$486:$Y$549,1+$A$543+Assumptions!$B$78)),IF($C$543=1,$Z$543&gt;=INDEX($Z$486:$Z$549,1+$A$543-Assumptions!$B$79),$Z$543&gt;INDEX($Z$486:$Z$549,1+$A$543+Assumptions!$B$79)),IF($D$543=1,$AA$543&gt;=INDEX($AA$486:$AA$549,1+$A$543-Assumptions!$B$80),$AA$543&gt;INDEX($AA$486:$AA$549,1+$A$543+Assumptions!$B$80)),IF($E$543=1,$AB$543&gt;=INDEX($AB$486:$AB$549,1+$A$543-Assumptions!$B$81),$AB$543&gt;INDEX($AB$486:$AB$549,1+$A$543+Assumptions!$B$81)),IF($F$543=1,$AC$543&gt;=INDEX($AC$486:$AC$549,1+$A$543-Assumptions!$B$82),$AC$543&gt;INDEX($AC$486:$AC$549,1+$A$543+Assumptions!$B$82)),IF($G$543=1,$AD$543&gt;=INDEX($AD$486:$AD$549,1+$A$543-Assumptions!$B$83),$AD$543&gt;INDEX($AD$486:$AD$549,1+$A$543+Assumptions!$B$83))),1,0)</f>
        <v>0</v>
      </c>
      <c r="AK543" s="16"/>
      <c r="AL543" s="16"/>
    </row>
    <row r="544" customFormat="false" ht="23.85" hidden="true" customHeight="false" outlineLevel="0" collapsed="false">
      <c r="A544" s="6" t="n">
        <f aca="false">ROW()-ROW($A$486)+Assumptions!$B$4</f>
        <v>58</v>
      </c>
      <c r="B544" s="18" t="n">
        <f aca="false">MOD(QUOTIENT($A$544,Assumptions!$B$78),2)</f>
        <v>1</v>
      </c>
      <c r="C544" s="18" t="n">
        <f aca="false">MOD(QUOTIENT($A$544,Assumptions!$B$79),2)</f>
        <v>1</v>
      </c>
      <c r="D544" s="18" t="n">
        <f aca="false">MOD(QUOTIENT($A$544,Assumptions!$B$80),2)</f>
        <v>1</v>
      </c>
      <c r="E544" s="18" t="n">
        <f aca="false">MOD(QUOTIENT($A$544,Assumptions!$B$81),2)</f>
        <v>0</v>
      </c>
      <c r="F544" s="18" t="n">
        <f aca="false">MOD(QUOTIENT($A$544,Assumptions!$B$82),2)</f>
        <v>1</v>
      </c>
      <c r="G544" s="18" t="n">
        <f aca="false">MOD(QUOTIENT($A$544,Assumptions!$B$83),2)</f>
        <v>0</v>
      </c>
      <c r="H544" s="18" t="n">
        <f aca="false">IF($B$544=1,MIN(Assumptions!$B$66,MAX(Assumptions!$B$4,Assumptions!$B$26-(Assumptions!$B$4))),Assumptions!$B$4)</f>
        <v>300000000</v>
      </c>
      <c r="I544" s="18" t="n">
        <f aca="false">IF($C$544=1,MIN(Assumptions!$B$61,MAX(Assumptions!$B$4,Assumptions!$B$26-($H$544))),Assumptions!$B$4)</f>
        <v>100000000</v>
      </c>
      <c r="J544" s="18" t="n">
        <f aca="false">IF($D$544=1,MIN(Assumptions!$B$56,MAX(Assumptions!$B$4,Assumptions!$B$26-($H$544+$I$544))),Assumptions!$B$4)</f>
        <v>60000000</v>
      </c>
      <c r="K544" s="18" t="n">
        <f aca="false">IF($E$544=1,MIN(Assumptions!$B$51,MAX(Assumptions!$B$4,Assumptions!$B$26-($H$544+$I$544+$J$544))),Assumptions!$B$4)</f>
        <v>0</v>
      </c>
      <c r="L544" s="18" t="n">
        <f aca="false">IF($F$544=1,MIN(Assumptions!$B$46,MAX(Assumptions!$B$4,Assumptions!$B$26-($H$544+$I$544+$J$544+$K$544))),Assumptions!$B$4)</f>
        <v>15000000</v>
      </c>
      <c r="M544" s="18" t="n">
        <f aca="false">IF($G$544=1,MIN(Assumptions!$B$41,MAX(Assumptions!$B$4,Assumptions!$B$26-($H$544+$I$544+$J$544+$K$544+$L$544))),Assumptions!$B$4)</f>
        <v>0</v>
      </c>
      <c r="N544" s="18" t="n">
        <f aca="false">MAX(Assumptions!$B$4,Assumptions!$B$26-($H$544+$I$544+$J$544+$K$544+$L$544+$M$544))</f>
        <v>1525000000</v>
      </c>
      <c r="O544" s="18" t="n">
        <f aca="false">$J$112+$O$112+Assumptions!$B$20+IF($B$544=0,$AI$112,Assumptions!$B$4)+IF($C$544=0,$AF$112,Assumptions!$B$4)+IF($D$544=0,$AC$112,Assumptions!$B$4)+IF($E$544=0,$Z$112,Assumptions!$B$4)+IF($F$544=0,$W$112,Assumptions!$B$4)+IF($G$544=0,$T$112,Assumptions!$B$4)</f>
        <v>17280512.8289884</v>
      </c>
      <c r="P544" s="18" t="n">
        <f aca="false">IF(($N$544+Assumptions!$B$14*Assumptions!$B$13)&gt;($C$8*Assumptions!$B$7/Assumptions!$B$11),($C$8*Assumptions!$B$7/Assumptions!$B$11)*($O$544+Assumptions!$B$14)/($N$544+Assumptions!$B$14*Assumptions!$B$13-($C$8*Assumptions!$B$7/Assumptions!$B$11)),NA())</f>
        <v>1238432.10755405</v>
      </c>
      <c r="Q544" s="18" t="n">
        <f aca="false">IFERROR(($N$544+Assumptions!$B$14*Assumptions!$B$13)/($O$544+Assumptions!$B$14+$P$544),NA())</f>
        <v>72.672534449832</v>
      </c>
      <c r="R544" s="18" t="n">
        <f aca="false">AND(ISNUMBER($P$544),$P$544&gt;Assumptions!$B$4,$Q$544&gt;Assumptions!$B$13)</f>
        <v>1</v>
      </c>
      <c r="S544" s="18" t="n">
        <f aca="false">IF($N$544&gt;($C$8*Assumptions!$B$7/Assumptions!$B$11),($C$8*Assumptions!$B$7/Assumptions!$B$11)*$O$544/($N$544-($C$8*Assumptions!$B$7/Assumptions!$B$11)),NA())</f>
        <v>1083795.22969265</v>
      </c>
      <c r="T544" s="18" t="n">
        <f aca="false">IFERROR($N$544/($O$544+$S$544),NA())</f>
        <v>83.0415170082662</v>
      </c>
      <c r="U544" s="18" t="n">
        <f aca="false">AND(ISNUMBER($S$544),$S$544&gt;Assumptions!$B$4,$T$544&lt;=Assumptions!$B$13)</f>
        <v>0</v>
      </c>
      <c r="V544" s="18" t="n">
        <f aca="false">IF($R$544,$P$544,IF($U$544,$S$544,NA()))</f>
        <v>1238432.10755405</v>
      </c>
      <c r="W544" s="18" t="n">
        <f aca="false">IF($R$544,$Q$544,IF($U$544,$T$544,NA()))</f>
        <v>72.672534449832</v>
      </c>
      <c r="X544" s="18" t="n">
        <f aca="false">$R$544</f>
        <v>1</v>
      </c>
      <c r="Y544" s="18" t="n">
        <f aca="false">IF($B$544=1,$H$544,$AI$112*$W$544)</f>
        <v>300000000</v>
      </c>
      <c r="Z544" s="18" t="n">
        <f aca="false">IF($C$544=1,$I$544,$AF$112*$W$544)</f>
        <v>100000000</v>
      </c>
      <c r="AA544" s="18" t="n">
        <f aca="false">IF($D$544=1,$J$544,$AC$112*$W$544)</f>
        <v>60000000</v>
      </c>
      <c r="AB544" s="18" t="n">
        <f aca="false">IF($E$544=1,$K$544,$Z$112*$W$544)</f>
        <v>218017603.349496</v>
      </c>
      <c r="AC544" s="18" t="n">
        <f aca="false">IF($F$544=1,$L$544,$W$112*$W$544)</f>
        <v>15000000</v>
      </c>
      <c r="AD544" s="18" t="n">
        <f aca="false">IF($G$544=1,$M$544,$T$112*$W$544)</f>
        <v>363362672.24916</v>
      </c>
      <c r="AE544" s="18" t="n">
        <f aca="false">($C$8*Assumptions!$B$7/Assumptions!$B$11)</f>
        <v>90000000</v>
      </c>
      <c r="AF544" s="18" t="n">
        <f aca="false">($J$112+$O$112)*$W$544</f>
        <v>20385578.2282768</v>
      </c>
      <c r="AG544" s="18" t="n">
        <f aca="false">Assumptions!$B$20*$W$544</f>
        <v>654052810.048488</v>
      </c>
      <c r="AH544" s="18" t="n">
        <f aca="false">IF($R$544,Assumptions!$B$14*($W$544-Assumptions!$B$13),Assumptions!$B$4)</f>
        <v>179181336.12458</v>
      </c>
      <c r="AI544" s="18" t="n">
        <f aca="false">$Y$544+$Z$544+$AA$544+$AB$544+$AC$544+$AD$544+$AE$544+$AF$544+$AG$544+$AH$544</f>
        <v>2000000000</v>
      </c>
      <c r="AJ544" s="18" t="n">
        <f aca="false">IF(AND(ISNUMBER($V$544),($C$8*Assumptions!$B$7/Assumptions!$B$11)&gt;=Assumptions!$B$67,IF($B$544=1,$Y$544&gt;=INDEX($Y$486:$Y$549,1+$A$544-Assumptions!$B$78),$Y$544&gt;INDEX($Y$486:$Y$549,1+$A$544+Assumptions!$B$78)),IF($C$544=1,$Z$544&gt;=INDEX($Z$486:$Z$549,1+$A$544-Assumptions!$B$79),$Z$544&gt;INDEX($Z$486:$Z$549,1+$A$544+Assumptions!$B$79)),IF($D$544=1,$AA$544&gt;=INDEX($AA$486:$AA$549,1+$A$544-Assumptions!$B$80),$AA$544&gt;INDEX($AA$486:$AA$549,1+$A$544+Assumptions!$B$80)),IF($E$544=1,$AB$544&gt;=INDEX($AB$486:$AB$549,1+$A$544-Assumptions!$B$81),$AB$544&gt;INDEX($AB$486:$AB$549,1+$A$544+Assumptions!$B$81)),IF($F$544=1,$AC$544&gt;=INDEX($AC$486:$AC$549,1+$A$544-Assumptions!$B$82),$AC$544&gt;INDEX($AC$486:$AC$549,1+$A$544+Assumptions!$B$82)),IF($G$544=1,$AD$544&gt;=INDEX($AD$486:$AD$549,1+$A$544-Assumptions!$B$83),$AD$544&gt;INDEX($AD$486:$AD$549,1+$A$544+Assumptions!$B$83))),1,0)</f>
        <v>0</v>
      </c>
      <c r="AK544" s="16"/>
      <c r="AL544" s="16"/>
    </row>
    <row r="545" customFormat="false" ht="23.85" hidden="true" customHeight="false" outlineLevel="0" collapsed="false">
      <c r="A545" s="6" t="n">
        <f aca="false">ROW()-ROW($A$486)+Assumptions!$B$4</f>
        <v>59</v>
      </c>
      <c r="B545" s="18" t="n">
        <f aca="false">MOD(QUOTIENT($A$545,Assumptions!$B$78),2)</f>
        <v>1</v>
      </c>
      <c r="C545" s="18" t="n">
        <f aca="false">MOD(QUOTIENT($A$545,Assumptions!$B$79),2)</f>
        <v>1</v>
      </c>
      <c r="D545" s="18" t="n">
        <f aca="false">MOD(QUOTIENT($A$545,Assumptions!$B$80),2)</f>
        <v>1</v>
      </c>
      <c r="E545" s="18" t="n">
        <f aca="false">MOD(QUOTIENT($A$545,Assumptions!$B$81),2)</f>
        <v>0</v>
      </c>
      <c r="F545" s="18" t="n">
        <f aca="false">MOD(QUOTIENT($A$545,Assumptions!$B$82),2)</f>
        <v>1</v>
      </c>
      <c r="G545" s="18" t="n">
        <f aca="false">MOD(QUOTIENT($A$545,Assumptions!$B$83),2)</f>
        <v>1</v>
      </c>
      <c r="H545" s="18" t="n">
        <f aca="false">IF($B$545=1,MIN(Assumptions!$B$66,MAX(Assumptions!$B$4,Assumptions!$B$26-(Assumptions!$B$4))),Assumptions!$B$4)</f>
        <v>300000000</v>
      </c>
      <c r="I545" s="18" t="n">
        <f aca="false">IF($C$545=1,MIN(Assumptions!$B$61,MAX(Assumptions!$B$4,Assumptions!$B$26-($H$545))),Assumptions!$B$4)</f>
        <v>100000000</v>
      </c>
      <c r="J545" s="18" t="n">
        <f aca="false">IF($D$545=1,MIN(Assumptions!$B$56,MAX(Assumptions!$B$4,Assumptions!$B$26-($H$545+$I$545))),Assumptions!$B$4)</f>
        <v>60000000</v>
      </c>
      <c r="K545" s="18" t="n">
        <f aca="false">IF($E$545=1,MIN(Assumptions!$B$51,MAX(Assumptions!$B$4,Assumptions!$B$26-($H$545+$I$545+$J$545))),Assumptions!$B$4)</f>
        <v>0</v>
      </c>
      <c r="L545" s="18" t="n">
        <f aca="false">IF($F$545=1,MIN(Assumptions!$B$46,MAX(Assumptions!$B$4,Assumptions!$B$26-($H$545+$I$545+$J$545+$K$545))),Assumptions!$B$4)</f>
        <v>15000000</v>
      </c>
      <c r="M545" s="18" t="n">
        <f aca="false">IF($G$545=1,MIN(Assumptions!$B$41,MAX(Assumptions!$B$4,Assumptions!$B$26-($H$545+$I$545+$J$545+$K$545+$L$545))),Assumptions!$B$4)</f>
        <v>5000000</v>
      </c>
      <c r="N545" s="18" t="n">
        <f aca="false">MAX(Assumptions!$B$4,Assumptions!$B$26-($H$545+$I$545+$J$545+$K$545+$L$545+$M$545))</f>
        <v>1520000000</v>
      </c>
      <c r="O545" s="18" t="n">
        <f aca="false">$J$112+$O$112+Assumptions!$B$20+IF($B$545=0,$AI$112,Assumptions!$B$4)+IF($C$545=0,$AF$112,Assumptions!$B$4)+IF($D$545=0,$AC$112,Assumptions!$B$4)+IF($E$545=0,$Z$112,Assumptions!$B$4)+IF($F$545=0,$W$112,Assumptions!$B$4)+IF($G$545=0,$T$112,Assumptions!$B$4)</f>
        <v>12280512.8289884</v>
      </c>
      <c r="P545" s="18" t="n">
        <f aca="false">IF(($N$545+Assumptions!$B$14*Assumptions!$B$13)&gt;($C$8*Assumptions!$B$7/Assumptions!$B$11),($C$8*Assumptions!$B$7/Assumptions!$B$11)*($O$545+Assumptions!$B$14)/($N$545+Assumptions!$B$14*Assumptions!$B$13-($C$8*Assumptions!$B$7/Assumptions!$B$11)),NA())</f>
        <v>928618.607056861</v>
      </c>
      <c r="Q545" s="18" t="n">
        <f aca="false">IFERROR(($N$545+Assumptions!$B$14*Assumptions!$B$13)/($O$545+Assumptions!$B$14+$P$545),NA())</f>
        <v>96.918152744369</v>
      </c>
      <c r="R545" s="18" t="n">
        <f aca="false">AND(ISNUMBER($P$545),$P$545&gt;Assumptions!$B$4,$Q$545&gt;Assumptions!$B$13)</f>
        <v>1</v>
      </c>
      <c r="S545" s="18" t="n">
        <f aca="false">IF($N$545&gt;($C$8*Assumptions!$B$7/Assumptions!$B$11),($C$8*Assumptions!$B$7/Assumptions!$B$11)*$O$545/($N$545-($C$8*Assumptions!$B$7/Assumptions!$B$11)),NA())</f>
        <v>772899.40881745</v>
      </c>
      <c r="T545" s="18" t="n">
        <f aca="false">IFERROR($N$545/($O$545+$S$545),NA())</f>
        <v>116.444648518624</v>
      </c>
      <c r="U545" s="18" t="n">
        <f aca="false">AND(ISNUMBER($S$545),$S$545&gt;Assumptions!$B$4,$T$545&lt;=Assumptions!$B$13)</f>
        <v>0</v>
      </c>
      <c r="V545" s="18" t="n">
        <f aca="false">IF($R$545,$P$545,IF($U$545,$S$545,NA()))</f>
        <v>928618.607056861</v>
      </c>
      <c r="W545" s="18" t="n">
        <f aca="false">IF($R$545,$Q$545,IF($U$545,$T$545,NA()))</f>
        <v>96.918152744369</v>
      </c>
      <c r="X545" s="18" t="n">
        <f aca="false">$R$545</f>
        <v>1</v>
      </c>
      <c r="Y545" s="18" t="n">
        <f aca="false">IF($B$545=1,$H$545,$AI$112*$W$545)</f>
        <v>300000000</v>
      </c>
      <c r="Z545" s="18" t="n">
        <f aca="false">IF($C$545=1,$I$545,$AF$112*$W$545)</f>
        <v>100000000</v>
      </c>
      <c r="AA545" s="18" t="n">
        <f aca="false">IF($D$545=1,$J$545,$AC$112*$W$545)</f>
        <v>60000000</v>
      </c>
      <c r="AB545" s="18" t="n">
        <f aca="false">IF($E$545=1,$K$545,$Z$112*$W$545)</f>
        <v>290754458.233107</v>
      </c>
      <c r="AC545" s="18" t="n">
        <f aca="false">IF($F$545=1,$L$545,$W$112*$W$545)</f>
        <v>15000000</v>
      </c>
      <c r="AD545" s="18" t="n">
        <f aca="false">IF($G$545=1,$M$545,$T$112*$W$545)</f>
        <v>5000000</v>
      </c>
      <c r="AE545" s="18" t="n">
        <f aca="false">($C$8*Assumptions!$B$7/Assumptions!$B$11)</f>
        <v>90000000</v>
      </c>
      <c r="AF545" s="18" t="n">
        <f aca="false">($J$112+$O$112)*$W$545</f>
        <v>27186785.2066495</v>
      </c>
      <c r="AG545" s="18" t="n">
        <f aca="false">Assumptions!$B$20*$W$545</f>
        <v>872263374.699321</v>
      </c>
      <c r="AH545" s="18" t="n">
        <f aca="false">IF($R$545,Assumptions!$B$14*($W$545-Assumptions!$B$13),Assumptions!$B$4)</f>
        <v>239795381.860923</v>
      </c>
      <c r="AI545" s="18" t="n">
        <f aca="false">$Y$545+$Z$545+$AA$545+$AB$545+$AC$545+$AD$545+$AE$545+$AF$545+$AG$545+$AH$545</f>
        <v>2000000000</v>
      </c>
      <c r="AJ545" s="18" t="n">
        <f aca="false">IF(AND(ISNUMBER($V$545),($C$8*Assumptions!$B$7/Assumptions!$B$11)&gt;=Assumptions!$B$67,IF($B$545=1,$Y$545&gt;=INDEX($Y$486:$Y$549,1+$A$545-Assumptions!$B$78),$Y$545&gt;INDEX($Y$486:$Y$549,1+$A$545+Assumptions!$B$78)),IF($C$545=1,$Z$545&gt;=INDEX($Z$486:$Z$549,1+$A$545-Assumptions!$B$79),$Z$545&gt;INDEX($Z$486:$Z$549,1+$A$545+Assumptions!$B$79)),IF($D$545=1,$AA$545&gt;=INDEX($AA$486:$AA$549,1+$A$545-Assumptions!$B$80),$AA$545&gt;INDEX($AA$486:$AA$549,1+$A$545+Assumptions!$B$80)),IF($E$545=1,$AB$545&gt;=INDEX($AB$486:$AB$549,1+$A$545-Assumptions!$B$81),$AB$545&gt;INDEX($AB$486:$AB$549,1+$A$545+Assumptions!$B$81)),IF($F$545=1,$AC$545&gt;=INDEX($AC$486:$AC$549,1+$A$545-Assumptions!$B$82),$AC$545&gt;INDEX($AC$486:$AC$549,1+$A$545+Assumptions!$B$82)),IF($G$545=1,$AD$545&gt;=INDEX($AD$486:$AD$549,1+$A$545-Assumptions!$B$83),$AD$545&gt;INDEX($AD$486:$AD$549,1+$A$545+Assumptions!$B$83))),1,0)</f>
        <v>0</v>
      </c>
      <c r="AK545" s="16"/>
      <c r="AL545" s="16"/>
    </row>
    <row r="546" customFormat="false" ht="23.85" hidden="true" customHeight="false" outlineLevel="0" collapsed="false">
      <c r="A546" s="6" t="n">
        <f aca="false">ROW()-ROW($A$486)+Assumptions!$B$4</f>
        <v>60</v>
      </c>
      <c r="B546" s="18" t="n">
        <f aca="false">MOD(QUOTIENT($A$546,Assumptions!$B$78),2)</f>
        <v>1</v>
      </c>
      <c r="C546" s="18" t="n">
        <f aca="false">MOD(QUOTIENT($A$546,Assumptions!$B$79),2)</f>
        <v>1</v>
      </c>
      <c r="D546" s="18" t="n">
        <f aca="false">MOD(QUOTIENT($A$546,Assumptions!$B$80),2)</f>
        <v>1</v>
      </c>
      <c r="E546" s="18" t="n">
        <f aca="false">MOD(QUOTIENT($A$546,Assumptions!$B$81),2)</f>
        <v>1</v>
      </c>
      <c r="F546" s="18" t="n">
        <f aca="false">MOD(QUOTIENT($A$546,Assumptions!$B$82),2)</f>
        <v>0</v>
      </c>
      <c r="G546" s="18" t="n">
        <f aca="false">MOD(QUOTIENT($A$546,Assumptions!$B$83),2)</f>
        <v>0</v>
      </c>
      <c r="H546" s="18" t="n">
        <f aca="false">IF($B$546=1,MIN(Assumptions!$B$66,MAX(Assumptions!$B$4,Assumptions!$B$26-(Assumptions!$B$4))),Assumptions!$B$4)</f>
        <v>300000000</v>
      </c>
      <c r="I546" s="18" t="n">
        <f aca="false">IF($C$546=1,MIN(Assumptions!$B$61,MAX(Assumptions!$B$4,Assumptions!$B$26-($H$546))),Assumptions!$B$4)</f>
        <v>100000000</v>
      </c>
      <c r="J546" s="18" t="n">
        <f aca="false">IF($D$546=1,MIN(Assumptions!$B$56,MAX(Assumptions!$B$4,Assumptions!$B$26-($H$546+$I$546))),Assumptions!$B$4)</f>
        <v>60000000</v>
      </c>
      <c r="K546" s="18" t="n">
        <f aca="false">IF($E$546=1,MIN(Assumptions!$B$51,MAX(Assumptions!$B$4,Assumptions!$B$26-($H$546+$I$546+$J$546))),Assumptions!$B$4)</f>
        <v>30000000</v>
      </c>
      <c r="L546" s="18" t="n">
        <f aca="false">IF($F$546=1,MIN(Assumptions!$B$46,MAX(Assumptions!$B$4,Assumptions!$B$26-($H$546+$I$546+$J$546+$K$546))),Assumptions!$B$4)</f>
        <v>0</v>
      </c>
      <c r="M546" s="18" t="n">
        <f aca="false">IF($G$546=1,MIN(Assumptions!$B$41,MAX(Assumptions!$B$4,Assumptions!$B$26-($H$546+$I$546+$J$546+$K$546+$L$546))),Assumptions!$B$4)</f>
        <v>0</v>
      </c>
      <c r="N546" s="18" t="n">
        <f aca="false">MAX(Assumptions!$B$4,Assumptions!$B$26-($H$546+$I$546+$J$546+$K$546+$L$546+$M$546))</f>
        <v>1510000000</v>
      </c>
      <c r="O546" s="18" t="n">
        <f aca="false">$J$112+$O$112+Assumptions!$B$20+IF($B$546=0,$AI$112,Assumptions!$B$4)+IF($C$546=0,$AF$112,Assumptions!$B$4)+IF($D$546=0,$AC$112,Assumptions!$B$4)+IF($E$546=0,$Z$112,Assumptions!$B$4)+IF($F$546=0,$W$112,Assumptions!$B$4)+IF($G$546=0,$T$112,Assumptions!$B$4)</f>
        <v>19280512.8289884</v>
      </c>
      <c r="P546" s="18" t="n">
        <f aca="false">IF(($N$546+Assumptions!$B$14*Assumptions!$B$13)&gt;($C$8*Assumptions!$B$7/Assumptions!$B$11),($C$8*Assumptions!$B$7/Assumptions!$B$11)*($O$546+Assumptions!$B$14)/($N$546+Assumptions!$B$14*Assumptions!$B$13-($C$8*Assumptions!$B$7/Assumptions!$B$11)),NA())</f>
        <v>1378028.9311838</v>
      </c>
      <c r="Q546" s="18" t="n">
        <f aca="false">IFERROR(($N$546+Assumptions!$B$14*Assumptions!$B$13)/($O$546+Assumptions!$B$14+$P$546),NA())</f>
        <v>65.3106752429975</v>
      </c>
      <c r="R546" s="18" t="n">
        <f aca="false">AND(ISNUMBER($P$546),$P$546&gt;Assumptions!$B$4,$Q$546&gt;Assumptions!$B$13)</f>
        <v>1</v>
      </c>
      <c r="S546" s="18" t="n">
        <f aca="false">IF($N$546&gt;($C$8*Assumptions!$B$7/Assumptions!$B$11),($C$8*Assumptions!$B$7/Assumptions!$B$11)*$O$546/($N$546-($C$8*Assumptions!$B$7/Assumptions!$B$11)),NA())</f>
        <v>1222004.33423166</v>
      </c>
      <c r="T546" s="18" t="n">
        <f aca="false">IFERROR($N$546/($O$546+$S$546),NA())</f>
        <v>73.6494932782608</v>
      </c>
      <c r="U546" s="18" t="n">
        <f aca="false">AND(ISNUMBER($S$546),$S$546&gt;Assumptions!$B$4,$T$546&lt;=Assumptions!$B$13)</f>
        <v>0</v>
      </c>
      <c r="V546" s="18" t="n">
        <f aca="false">IF($R$546,$P$546,IF($U$546,$S$546,NA()))</f>
        <v>1378028.9311838</v>
      </c>
      <c r="W546" s="18" t="n">
        <f aca="false">IF($R$546,$Q$546,IF($U$546,$T$546,NA()))</f>
        <v>65.3106752429975</v>
      </c>
      <c r="X546" s="18" t="n">
        <f aca="false">$R$546</f>
        <v>1</v>
      </c>
      <c r="Y546" s="18" t="n">
        <f aca="false">IF($B$546=1,$H$546,$AI$112*$W$546)</f>
        <v>300000000</v>
      </c>
      <c r="Z546" s="18" t="n">
        <f aca="false">IF($C$546=1,$I$546,$AF$112*$W$546)</f>
        <v>100000000</v>
      </c>
      <c r="AA546" s="18" t="n">
        <f aca="false">IF($D$546=1,$J$546,$AC$112*$W$546)</f>
        <v>60000000</v>
      </c>
      <c r="AB546" s="18" t="n">
        <f aca="false">IF($E$546=1,$K$546,$Z$112*$W$546)</f>
        <v>30000000</v>
      </c>
      <c r="AC546" s="18" t="n">
        <f aca="false">IF($F$546=1,$L$546,$W$112*$W$546)</f>
        <v>326553376.214988</v>
      </c>
      <c r="AD546" s="18" t="n">
        <f aca="false">IF($G$546=1,$M$546,$T$112*$W$546)</f>
        <v>326553376.214988</v>
      </c>
      <c r="AE546" s="18" t="n">
        <f aca="false">($C$8*Assumptions!$B$7/Assumptions!$B$11)</f>
        <v>90000000</v>
      </c>
      <c r="AF546" s="18" t="n">
        <f aca="false">($J$112+$O$112)*$W$546</f>
        <v>18320482.2755537</v>
      </c>
      <c r="AG546" s="18" t="n">
        <f aca="false">Assumptions!$B$20*$W$546</f>
        <v>587796077.186978</v>
      </c>
      <c r="AH546" s="18" t="n">
        <f aca="false">IF($R$546,Assumptions!$B$14*($W$546-Assumptions!$B$13),Assumptions!$B$4)</f>
        <v>160776688.107494</v>
      </c>
      <c r="AI546" s="18" t="n">
        <f aca="false">$Y$546+$Z$546+$AA$546+$AB$546+$AC$546+$AD$546+$AE$546+$AF$546+$AG$546+$AH$546</f>
        <v>2000000000</v>
      </c>
      <c r="AJ546" s="18" t="n">
        <f aca="false">IF(AND(ISNUMBER($V$546),($C$8*Assumptions!$B$7/Assumptions!$B$11)&gt;=Assumptions!$B$67,IF($B$546=1,$Y$546&gt;=INDEX($Y$486:$Y$549,1+$A$546-Assumptions!$B$78),$Y$546&gt;INDEX($Y$486:$Y$549,1+$A$546+Assumptions!$B$78)),IF($C$546=1,$Z$546&gt;=INDEX($Z$486:$Z$549,1+$A$546-Assumptions!$B$79),$Z$546&gt;INDEX($Z$486:$Z$549,1+$A$546+Assumptions!$B$79)),IF($D$546=1,$AA$546&gt;=INDEX($AA$486:$AA$549,1+$A$546-Assumptions!$B$80),$AA$546&gt;INDEX($AA$486:$AA$549,1+$A$546+Assumptions!$B$80)),IF($E$546=1,$AB$546&gt;=INDEX($AB$486:$AB$549,1+$A$546-Assumptions!$B$81),$AB$546&gt;INDEX($AB$486:$AB$549,1+$A$546+Assumptions!$B$81)),IF($F$546=1,$AC$546&gt;=INDEX($AC$486:$AC$549,1+$A$546-Assumptions!$B$82),$AC$546&gt;INDEX($AC$486:$AC$549,1+$A$546+Assumptions!$B$82)),IF($G$546=1,$AD$546&gt;=INDEX($AD$486:$AD$549,1+$A$546-Assumptions!$B$83),$AD$546&gt;INDEX($AD$486:$AD$549,1+$A$546+Assumptions!$B$83))),1,0)</f>
        <v>0</v>
      </c>
      <c r="AK546" s="16"/>
      <c r="AL546" s="16"/>
    </row>
    <row r="547" customFormat="false" ht="23.85" hidden="true" customHeight="false" outlineLevel="0" collapsed="false">
      <c r="A547" s="6" t="n">
        <f aca="false">ROW()-ROW($A$486)+Assumptions!$B$4</f>
        <v>61</v>
      </c>
      <c r="B547" s="18" t="n">
        <f aca="false">MOD(QUOTIENT($A$547,Assumptions!$B$78),2)</f>
        <v>1</v>
      </c>
      <c r="C547" s="18" t="n">
        <f aca="false">MOD(QUOTIENT($A$547,Assumptions!$B$79),2)</f>
        <v>1</v>
      </c>
      <c r="D547" s="18" t="n">
        <f aca="false">MOD(QUOTIENT($A$547,Assumptions!$B$80),2)</f>
        <v>1</v>
      </c>
      <c r="E547" s="18" t="n">
        <f aca="false">MOD(QUOTIENT($A$547,Assumptions!$B$81),2)</f>
        <v>1</v>
      </c>
      <c r="F547" s="18" t="n">
        <f aca="false">MOD(QUOTIENT($A$547,Assumptions!$B$82),2)</f>
        <v>0</v>
      </c>
      <c r="G547" s="18" t="n">
        <f aca="false">MOD(QUOTIENT($A$547,Assumptions!$B$83),2)</f>
        <v>1</v>
      </c>
      <c r="H547" s="18" t="n">
        <f aca="false">IF($B$547=1,MIN(Assumptions!$B$66,MAX(Assumptions!$B$4,Assumptions!$B$26-(Assumptions!$B$4))),Assumptions!$B$4)</f>
        <v>300000000</v>
      </c>
      <c r="I547" s="18" t="n">
        <f aca="false">IF($C$547=1,MIN(Assumptions!$B$61,MAX(Assumptions!$B$4,Assumptions!$B$26-($H$547))),Assumptions!$B$4)</f>
        <v>100000000</v>
      </c>
      <c r="J547" s="18" t="n">
        <f aca="false">IF($D$547=1,MIN(Assumptions!$B$56,MAX(Assumptions!$B$4,Assumptions!$B$26-($H$547+$I$547))),Assumptions!$B$4)</f>
        <v>60000000</v>
      </c>
      <c r="K547" s="18" t="n">
        <f aca="false">IF($E$547=1,MIN(Assumptions!$B$51,MAX(Assumptions!$B$4,Assumptions!$B$26-($H$547+$I$547+$J$547))),Assumptions!$B$4)</f>
        <v>30000000</v>
      </c>
      <c r="L547" s="18" t="n">
        <f aca="false">IF($F$547=1,MIN(Assumptions!$B$46,MAX(Assumptions!$B$4,Assumptions!$B$26-($H$547+$I$547+$J$547+$K$547))),Assumptions!$B$4)</f>
        <v>0</v>
      </c>
      <c r="M547" s="18" t="n">
        <f aca="false">IF($G$547=1,MIN(Assumptions!$B$41,MAX(Assumptions!$B$4,Assumptions!$B$26-($H$547+$I$547+$J$547+$K$547+$L$547))),Assumptions!$B$4)</f>
        <v>5000000</v>
      </c>
      <c r="N547" s="18" t="n">
        <f aca="false">MAX(Assumptions!$B$4,Assumptions!$B$26-($H$547+$I$547+$J$547+$K$547+$L$547+$M$547))</f>
        <v>1505000000</v>
      </c>
      <c r="O547" s="18" t="n">
        <f aca="false">$J$112+$O$112+Assumptions!$B$20+IF($B$547=0,$AI$112,Assumptions!$B$4)+IF($C$547=0,$AF$112,Assumptions!$B$4)+IF($D$547=0,$AC$112,Assumptions!$B$4)+IF($E$547=0,$Z$112,Assumptions!$B$4)+IF($F$547=0,$W$112,Assumptions!$B$4)+IF($G$547=0,$T$112,Assumptions!$B$4)</f>
        <v>14280512.8289884</v>
      </c>
      <c r="P547" s="18" t="n">
        <f aca="false">IF(($N$547+Assumptions!$B$14*Assumptions!$B$13)&gt;($C$8*Assumptions!$B$7/Assumptions!$B$11),($C$8*Assumptions!$B$7/Assumptions!$B$11)*($O$547+Assumptions!$B$14)/($N$547+Assumptions!$B$14*Assumptions!$B$13-($C$8*Assumptions!$B$7/Assumptions!$B$11)),NA())</f>
        <v>1065429.38596752</v>
      </c>
      <c r="Q547" s="18" t="n">
        <f aca="false">IFERROR(($N$547+Assumptions!$B$14*Assumptions!$B$13)/($O$547+Assumptions!$B$14+$P$547),NA())</f>
        <v>84.4729844937317</v>
      </c>
      <c r="R547" s="18" t="n">
        <f aca="false">AND(ISNUMBER($P$547),$P$547&gt;Assumptions!$B$4,$Q$547&gt;Assumptions!$B$13)</f>
        <v>1</v>
      </c>
      <c r="S547" s="18" t="n">
        <f aca="false">IF($N$547&gt;($C$8*Assumptions!$B$7/Assumptions!$B$11),($C$8*Assumptions!$B$7/Assumptions!$B$11)*$O$547/($N$547-($C$8*Assumptions!$B$7/Assumptions!$B$11)),NA())</f>
        <v>908301.169334949</v>
      </c>
      <c r="T547" s="18" t="n">
        <f aca="false">IFERROR($N$547/($O$547+$S$547),NA())</f>
        <v>99.0860774360747</v>
      </c>
      <c r="U547" s="18" t="n">
        <f aca="false">AND(ISNUMBER($S$547),$S$547&gt;Assumptions!$B$4,$T$547&lt;=Assumptions!$B$13)</f>
        <v>0</v>
      </c>
      <c r="V547" s="18" t="n">
        <f aca="false">IF($R$547,$P$547,IF($U$547,$S$547,NA()))</f>
        <v>1065429.38596752</v>
      </c>
      <c r="W547" s="18" t="n">
        <f aca="false">IF($R$547,$Q$547,IF($U$547,$T$547,NA()))</f>
        <v>84.4729844937317</v>
      </c>
      <c r="X547" s="18" t="n">
        <f aca="false">$R$547</f>
        <v>1</v>
      </c>
      <c r="Y547" s="18" t="n">
        <f aca="false">IF($B$547=1,$H$547,$AI$112*$W$547)</f>
        <v>300000000</v>
      </c>
      <c r="Z547" s="18" t="n">
        <f aca="false">IF($C$547=1,$I$547,$AF$112*$W$547)</f>
        <v>100000000</v>
      </c>
      <c r="AA547" s="18" t="n">
        <f aca="false">IF($D$547=1,$J$547,$AC$112*$W$547)</f>
        <v>60000000</v>
      </c>
      <c r="AB547" s="18" t="n">
        <f aca="false">IF($E$547=1,$K$547,$Z$112*$W$547)</f>
        <v>30000000</v>
      </c>
      <c r="AC547" s="18" t="n">
        <f aca="false">IF($F$547=1,$L$547,$W$112*$W$547)</f>
        <v>422364922.468659</v>
      </c>
      <c r="AD547" s="18" t="n">
        <f aca="false">IF($G$547=1,$M$547,$T$112*$W$547)</f>
        <v>5000000</v>
      </c>
      <c r="AE547" s="18" t="n">
        <f aca="false">($C$8*Assumptions!$B$7/Assumptions!$B$11)</f>
        <v>90000000</v>
      </c>
      <c r="AF547" s="18" t="n">
        <f aca="false">($J$112+$O$112)*$W$547</f>
        <v>23695755.8534271</v>
      </c>
      <c r="AG547" s="18" t="n">
        <f aca="false">Assumptions!$B$20*$W$547</f>
        <v>760256860.443585</v>
      </c>
      <c r="AH547" s="18" t="n">
        <f aca="false">IF($R$547,Assumptions!$B$14*($W$547-Assumptions!$B$13),Assumptions!$B$4)</f>
        <v>208682461.234329</v>
      </c>
      <c r="AI547" s="18" t="n">
        <f aca="false">$Y$547+$Z$547+$AA$547+$AB$547+$AC$547+$AD$547+$AE$547+$AF$547+$AG$547+$AH$547</f>
        <v>2000000000</v>
      </c>
      <c r="AJ547" s="18" t="n">
        <f aca="false">IF(AND(ISNUMBER($V$547),($C$8*Assumptions!$B$7/Assumptions!$B$11)&gt;=Assumptions!$B$67,IF($B$547=1,$Y$547&gt;=INDEX($Y$486:$Y$549,1+$A$547-Assumptions!$B$78),$Y$547&gt;INDEX($Y$486:$Y$549,1+$A$547+Assumptions!$B$78)),IF($C$547=1,$Z$547&gt;=INDEX($Z$486:$Z$549,1+$A$547-Assumptions!$B$79),$Z$547&gt;INDEX($Z$486:$Z$549,1+$A$547+Assumptions!$B$79)),IF($D$547=1,$AA$547&gt;=INDEX($AA$486:$AA$549,1+$A$547-Assumptions!$B$80),$AA$547&gt;INDEX($AA$486:$AA$549,1+$A$547+Assumptions!$B$80)),IF($E$547=1,$AB$547&gt;=INDEX($AB$486:$AB$549,1+$A$547-Assumptions!$B$81),$AB$547&gt;INDEX($AB$486:$AB$549,1+$A$547+Assumptions!$B$81)),IF($F$547=1,$AC$547&gt;=INDEX($AC$486:$AC$549,1+$A$547-Assumptions!$B$82),$AC$547&gt;INDEX($AC$486:$AC$549,1+$A$547+Assumptions!$B$82)),IF($G$547=1,$AD$547&gt;=INDEX($AD$486:$AD$549,1+$A$547-Assumptions!$B$83),$AD$547&gt;INDEX($AD$486:$AD$549,1+$A$547+Assumptions!$B$83))),1,0)</f>
        <v>0</v>
      </c>
      <c r="AK547" s="16"/>
      <c r="AL547" s="16"/>
    </row>
    <row r="548" customFormat="false" ht="23.85" hidden="true" customHeight="false" outlineLevel="0" collapsed="false">
      <c r="A548" s="6" t="n">
        <f aca="false">ROW()-ROW($A$486)+Assumptions!$B$4</f>
        <v>62</v>
      </c>
      <c r="B548" s="18" t="n">
        <f aca="false">MOD(QUOTIENT($A$548,Assumptions!$B$78),2)</f>
        <v>1</v>
      </c>
      <c r="C548" s="18" t="n">
        <f aca="false">MOD(QUOTIENT($A$548,Assumptions!$B$79),2)</f>
        <v>1</v>
      </c>
      <c r="D548" s="18" t="n">
        <f aca="false">MOD(QUOTIENT($A$548,Assumptions!$B$80),2)</f>
        <v>1</v>
      </c>
      <c r="E548" s="18" t="n">
        <f aca="false">MOD(QUOTIENT($A$548,Assumptions!$B$81),2)</f>
        <v>1</v>
      </c>
      <c r="F548" s="18" t="n">
        <f aca="false">MOD(QUOTIENT($A$548,Assumptions!$B$82),2)</f>
        <v>1</v>
      </c>
      <c r="G548" s="18" t="n">
        <f aca="false">MOD(QUOTIENT($A$548,Assumptions!$B$83),2)</f>
        <v>0</v>
      </c>
      <c r="H548" s="18" t="n">
        <f aca="false">IF($B$548=1,MIN(Assumptions!$B$66,MAX(Assumptions!$B$4,Assumptions!$B$26-(Assumptions!$B$4))),Assumptions!$B$4)</f>
        <v>300000000</v>
      </c>
      <c r="I548" s="18" t="n">
        <f aca="false">IF($C$548=1,MIN(Assumptions!$B$61,MAX(Assumptions!$B$4,Assumptions!$B$26-($H$548))),Assumptions!$B$4)</f>
        <v>100000000</v>
      </c>
      <c r="J548" s="18" t="n">
        <f aca="false">IF($D$548=1,MIN(Assumptions!$B$56,MAX(Assumptions!$B$4,Assumptions!$B$26-($H$548+$I$548))),Assumptions!$B$4)</f>
        <v>60000000</v>
      </c>
      <c r="K548" s="18" t="n">
        <f aca="false">IF($E$548=1,MIN(Assumptions!$B$51,MAX(Assumptions!$B$4,Assumptions!$B$26-($H$548+$I$548+$J$548))),Assumptions!$B$4)</f>
        <v>30000000</v>
      </c>
      <c r="L548" s="18" t="n">
        <f aca="false">IF($F$548=1,MIN(Assumptions!$B$46,MAX(Assumptions!$B$4,Assumptions!$B$26-($H$548+$I$548+$J$548+$K$548))),Assumptions!$B$4)</f>
        <v>15000000</v>
      </c>
      <c r="M548" s="18" t="n">
        <f aca="false">IF($G$548=1,MIN(Assumptions!$B$41,MAX(Assumptions!$B$4,Assumptions!$B$26-($H$548+$I$548+$J$548+$K$548+$L$548))),Assumptions!$B$4)</f>
        <v>0</v>
      </c>
      <c r="N548" s="18" t="n">
        <f aca="false">MAX(Assumptions!$B$4,Assumptions!$B$26-($H$548+$I$548+$J$548+$K$548+$L$548+$M$548))</f>
        <v>1495000000</v>
      </c>
      <c r="O548" s="18" t="n">
        <f aca="false">$J$112+$O$112+Assumptions!$B$20+IF($B$548=0,$AI$112,Assumptions!$B$4)+IF($C$548=0,$AF$112,Assumptions!$B$4)+IF($D$548=0,$AC$112,Assumptions!$B$4)+IF($E$548=0,$Z$112,Assumptions!$B$4)+IF($F$548=0,$W$112,Assumptions!$B$4)+IF($G$548=0,$T$112,Assumptions!$B$4)</f>
        <v>14280512.8289884</v>
      </c>
      <c r="P548" s="18" t="n">
        <f aca="false">IF(($N$548+Assumptions!$B$14*Assumptions!$B$13)&gt;($C$8*Assumptions!$B$7/Assumptions!$B$11),($C$8*Assumptions!$B$7/Assumptions!$B$11)*($O$548+Assumptions!$B$14)/($N$548+Assumptions!$B$14*Assumptions!$B$13-($C$8*Assumptions!$B$7/Assumptions!$B$11)),NA())</f>
        <v>1072999.04412714</v>
      </c>
      <c r="Q548" s="18" t="n">
        <f aca="false">IFERROR(($N$548+Assumptions!$B$14*Assumptions!$B$13)/($O$548+Assumptions!$B$14+$P$548),NA())</f>
        <v>83.8770551498606</v>
      </c>
      <c r="R548" s="18" t="n">
        <f aca="false">AND(ISNUMBER($P$548),$P$548&gt;Assumptions!$B$4,$Q$548&gt;Assumptions!$B$13)</f>
        <v>1</v>
      </c>
      <c r="S548" s="18" t="n">
        <f aca="false">IF($N$548&gt;($C$8*Assumptions!$B$7/Assumptions!$B$11),($C$8*Assumptions!$B$7/Assumptions!$B$11)*$O$548/($N$548-($C$8*Assumptions!$B$7/Assumptions!$B$11)),NA())</f>
        <v>914765.946340892</v>
      </c>
      <c r="T548" s="18" t="n">
        <f aca="false">IFERROR($N$548/($O$548+$S$548),NA())</f>
        <v>98.3858224718622</v>
      </c>
      <c r="U548" s="18" t="n">
        <f aca="false">AND(ISNUMBER($S$548),$S$548&gt;Assumptions!$B$4,$T$548&lt;=Assumptions!$B$13)</f>
        <v>0</v>
      </c>
      <c r="V548" s="18" t="n">
        <f aca="false">IF($R$548,$P$548,IF($U$548,$S$548,NA()))</f>
        <v>1072999.04412714</v>
      </c>
      <c r="W548" s="18" t="n">
        <f aca="false">IF($R$548,$Q$548,IF($U$548,$T$548,NA()))</f>
        <v>83.8770551498606</v>
      </c>
      <c r="X548" s="18" t="n">
        <f aca="false">$R$548</f>
        <v>1</v>
      </c>
      <c r="Y548" s="18" t="n">
        <f aca="false">IF($B$548=1,$H$548,$AI$112*$W$548)</f>
        <v>300000000</v>
      </c>
      <c r="Z548" s="18" t="n">
        <f aca="false">IF($C$548=1,$I$548,$AF$112*$W$548)</f>
        <v>100000000</v>
      </c>
      <c r="AA548" s="18" t="n">
        <f aca="false">IF($D$548=1,$J$548,$AC$112*$W$548)</f>
        <v>60000000</v>
      </c>
      <c r="AB548" s="18" t="n">
        <f aca="false">IF($E$548=1,$K$548,$Z$112*$W$548)</f>
        <v>30000000</v>
      </c>
      <c r="AC548" s="18" t="n">
        <f aca="false">IF($F$548=1,$L$548,$W$112*$W$548)</f>
        <v>15000000</v>
      </c>
      <c r="AD548" s="18" t="n">
        <f aca="false">IF($G$548=1,$M$548,$T$112*$W$548)</f>
        <v>419385275.749303</v>
      </c>
      <c r="AE548" s="18" t="n">
        <f aca="false">($C$8*Assumptions!$B$7/Assumptions!$B$11)</f>
        <v>90000000</v>
      </c>
      <c r="AF548" s="18" t="n">
        <f aca="false">($J$112+$O$112)*$W$548</f>
        <v>23528590.0273006</v>
      </c>
      <c r="AG548" s="18" t="n">
        <f aca="false">Assumptions!$B$20*$W$548</f>
        <v>754893496.348745</v>
      </c>
      <c r="AH548" s="18" t="n">
        <f aca="false">IF($R$548,Assumptions!$B$14*($W$548-Assumptions!$B$13),Assumptions!$B$4)</f>
        <v>207192637.874651</v>
      </c>
      <c r="AI548" s="18" t="n">
        <f aca="false">$Y$548+$Z$548+$AA$548+$AB$548+$AC$548+$AD$548+$AE$548+$AF$548+$AG$548+$AH$548</f>
        <v>2000000000</v>
      </c>
      <c r="AJ548" s="18" t="n">
        <f aca="false">IF(AND(ISNUMBER($V$548),($C$8*Assumptions!$B$7/Assumptions!$B$11)&gt;=Assumptions!$B$67,IF($B$548=1,$Y$548&gt;=INDEX($Y$486:$Y$549,1+$A$548-Assumptions!$B$78),$Y$548&gt;INDEX($Y$486:$Y$549,1+$A$548+Assumptions!$B$78)),IF($C$548=1,$Z$548&gt;=INDEX($Z$486:$Z$549,1+$A$548-Assumptions!$B$79),$Z$548&gt;INDEX($Z$486:$Z$549,1+$A$548+Assumptions!$B$79)),IF($D$548=1,$AA$548&gt;=INDEX($AA$486:$AA$549,1+$A$548-Assumptions!$B$80),$AA$548&gt;INDEX($AA$486:$AA$549,1+$A$548+Assumptions!$B$80)),IF($E$548=1,$AB$548&gt;=INDEX($AB$486:$AB$549,1+$A$548-Assumptions!$B$81),$AB$548&gt;INDEX($AB$486:$AB$549,1+$A$548+Assumptions!$B$81)),IF($F$548=1,$AC$548&gt;=INDEX($AC$486:$AC$549,1+$A$548-Assumptions!$B$82),$AC$548&gt;INDEX($AC$486:$AC$549,1+$A$548+Assumptions!$B$82)),IF($G$548=1,$AD$548&gt;=INDEX($AD$486:$AD$549,1+$A$548-Assumptions!$B$83),$AD$548&gt;INDEX($AD$486:$AD$549,1+$A$548+Assumptions!$B$83))),1,0)</f>
        <v>0</v>
      </c>
      <c r="AK548" s="16"/>
      <c r="AL548" s="16"/>
    </row>
    <row r="549" customFormat="false" ht="23.85" hidden="true" customHeight="false" outlineLevel="0" collapsed="false">
      <c r="A549" s="6" t="n">
        <f aca="false">ROW()-ROW($A$486)+Assumptions!$B$4</f>
        <v>63</v>
      </c>
      <c r="B549" s="18" t="n">
        <f aca="false">MOD(QUOTIENT($A$549,Assumptions!$B$78),2)</f>
        <v>1</v>
      </c>
      <c r="C549" s="18" t="n">
        <f aca="false">MOD(QUOTIENT($A$549,Assumptions!$B$79),2)</f>
        <v>1</v>
      </c>
      <c r="D549" s="18" t="n">
        <f aca="false">MOD(QUOTIENT($A$549,Assumptions!$B$80),2)</f>
        <v>1</v>
      </c>
      <c r="E549" s="18" t="n">
        <f aca="false">MOD(QUOTIENT($A$549,Assumptions!$B$81),2)</f>
        <v>1</v>
      </c>
      <c r="F549" s="18" t="n">
        <f aca="false">MOD(QUOTIENT($A$549,Assumptions!$B$82),2)</f>
        <v>1</v>
      </c>
      <c r="G549" s="18" t="n">
        <f aca="false">MOD(QUOTIENT($A$549,Assumptions!$B$83),2)</f>
        <v>1</v>
      </c>
      <c r="H549" s="18" t="n">
        <f aca="false">IF($B$549=1,MIN(Assumptions!$B$66,MAX(Assumptions!$B$4,Assumptions!$B$26-(Assumptions!$B$4))),Assumptions!$B$4)</f>
        <v>300000000</v>
      </c>
      <c r="I549" s="18" t="n">
        <f aca="false">IF($C$549=1,MIN(Assumptions!$B$61,MAX(Assumptions!$B$4,Assumptions!$B$26-($H$549))),Assumptions!$B$4)</f>
        <v>100000000</v>
      </c>
      <c r="J549" s="18" t="n">
        <f aca="false">IF($D$549=1,MIN(Assumptions!$B$56,MAX(Assumptions!$B$4,Assumptions!$B$26-($H$549+$I$549))),Assumptions!$B$4)</f>
        <v>60000000</v>
      </c>
      <c r="K549" s="18" t="n">
        <f aca="false">IF($E$549=1,MIN(Assumptions!$B$51,MAX(Assumptions!$B$4,Assumptions!$B$26-($H$549+$I$549+$J$549))),Assumptions!$B$4)</f>
        <v>30000000</v>
      </c>
      <c r="L549" s="18" t="n">
        <f aca="false">IF($F$549=1,MIN(Assumptions!$B$46,MAX(Assumptions!$B$4,Assumptions!$B$26-($H$549+$I$549+$J$549+$K$549))),Assumptions!$B$4)</f>
        <v>15000000</v>
      </c>
      <c r="M549" s="18" t="n">
        <f aca="false">IF($G$549=1,MIN(Assumptions!$B$41,MAX(Assumptions!$B$4,Assumptions!$B$26-($H$549+$I$549+$J$549+$K$549+$L$549))),Assumptions!$B$4)</f>
        <v>5000000</v>
      </c>
      <c r="N549" s="18" t="n">
        <f aca="false">MAX(Assumptions!$B$4,Assumptions!$B$26-($H$549+$I$549+$J$549+$K$549+$L$549+$M$549))</f>
        <v>1490000000</v>
      </c>
      <c r="O549" s="18" t="n">
        <f aca="false">$J$112+$O$112+Assumptions!$B$20+IF($B$549=0,$AI$112,Assumptions!$B$4)+IF($C$549=0,$AF$112,Assumptions!$B$4)+IF($D$549=0,$AC$112,Assumptions!$B$4)+IF($E$549=0,$Z$112,Assumptions!$B$4)+IF($F$549=0,$W$112,Assumptions!$B$4)+IF($G$549=0,$T$112,Assumptions!$B$4)</f>
        <v>9280512.82898837</v>
      </c>
      <c r="P549" s="18" t="n">
        <f aca="false">IF(($N$549+Assumptions!$B$14*Assumptions!$B$13)&gt;($C$8*Assumptions!$B$7/Assumptions!$B$11),($C$8*Assumptions!$B$7/Assumptions!$B$11)*($O$549+Assumptions!$B$14)/($N$549+Assumptions!$B$14*Assumptions!$B$13-($C$8*Assumptions!$B$7/Assumptions!$B$11)),NA())</f>
        <v>755968.737689093</v>
      </c>
      <c r="Q549" s="18" t="n">
        <f aca="false">IFERROR(($N$549+Assumptions!$B$14*Assumptions!$B$13)/($O$549+Assumptions!$B$14+$P$549),NA())</f>
        <v>119.052542139665</v>
      </c>
      <c r="R549" s="18" t="n">
        <f aca="false">AND(ISNUMBER($P$549),$P$549&gt;Assumptions!$B$4,$Q$549&gt;Assumptions!$B$13)</f>
        <v>1</v>
      </c>
      <c r="S549" s="18" t="n">
        <f aca="false">IF($N$549&gt;($C$8*Assumptions!$B$7/Assumptions!$B$11),($C$8*Assumptions!$B$7/Assumptions!$B$11)*$O$549/($N$549-($C$8*Assumptions!$B$7/Assumptions!$B$11)),NA())</f>
        <v>596604.396149252</v>
      </c>
      <c r="T549" s="18" t="n">
        <f aca="false">IFERROR($N$549/($O$549+$S$549),NA())</f>
        <v>150.853732525103</v>
      </c>
      <c r="U549" s="18" t="n">
        <f aca="false">AND(ISNUMBER($S$549),$S$549&gt;Assumptions!$B$4,$T$549&lt;=Assumptions!$B$13)</f>
        <v>0</v>
      </c>
      <c r="V549" s="18" t="n">
        <f aca="false">IF($R$549,$P$549,IF($U$549,$S$549,NA()))</f>
        <v>755968.737689093</v>
      </c>
      <c r="W549" s="18" t="n">
        <f aca="false">IF($R$549,$Q$549,IF($U$549,$T$549,NA()))</f>
        <v>119.052542139665</v>
      </c>
      <c r="X549" s="18" t="n">
        <f aca="false">$R$549</f>
        <v>1</v>
      </c>
      <c r="Y549" s="18" t="n">
        <f aca="false">IF($B$549=1,$H$549,$AI$112*$W$549)</f>
        <v>300000000</v>
      </c>
      <c r="Z549" s="18" t="n">
        <f aca="false">IF($C$549=1,$I$549,$AF$112*$W$549)</f>
        <v>100000000</v>
      </c>
      <c r="AA549" s="18" t="n">
        <f aca="false">IF($D$549=1,$J$549,$AC$112*$W$549)</f>
        <v>60000000</v>
      </c>
      <c r="AB549" s="18" t="n">
        <f aca="false">IF($E$549=1,$K$549,$Z$112*$W$549)</f>
        <v>30000000</v>
      </c>
      <c r="AC549" s="18" t="n">
        <f aca="false">IF($F$549=1,$L$549,$W$112*$W$549)</f>
        <v>15000000</v>
      </c>
      <c r="AD549" s="18" t="n">
        <f aca="false">IF($G$549=1,$M$549,$T$112*$W$549)</f>
        <v>5000000</v>
      </c>
      <c r="AE549" s="18" t="n">
        <f aca="false">($C$8*Assumptions!$B$7/Assumptions!$B$11)</f>
        <v>90000000</v>
      </c>
      <c r="AF549" s="18" t="n">
        <f aca="false">($J$112+$O$112)*$W$549</f>
        <v>33395765.393854</v>
      </c>
      <c r="AG549" s="18" t="n">
        <f aca="false">Assumptions!$B$20*$W$549</f>
        <v>1071472879.25698</v>
      </c>
      <c r="AH549" s="18" t="n">
        <f aca="false">IF($R$549,Assumptions!$B$14*($W$549-Assumptions!$B$13),Assumptions!$B$4)</f>
        <v>295131355.349162</v>
      </c>
      <c r="AI549" s="18" t="n">
        <f aca="false">$Y$549+$Z$549+$AA$549+$AB$549+$AC$549+$AD$549+$AE$549+$AF$549+$AG$549+$AH$549</f>
        <v>2000000000</v>
      </c>
      <c r="AJ549" s="18" t="n">
        <f aca="false">IF(AND(ISNUMBER($V$549),($C$8*Assumptions!$B$7/Assumptions!$B$11)&gt;=Assumptions!$B$67,IF($B$549=1,$Y$549&gt;=INDEX($Y$486:$Y$549,1+$A$549-Assumptions!$B$78),$Y$549&gt;INDEX($Y$486:$Y$549,1+$A$549+Assumptions!$B$78)),IF($C$549=1,$Z$549&gt;=INDEX($Z$486:$Z$549,1+$A$549-Assumptions!$B$79),$Z$549&gt;INDEX($Z$486:$Z$549,1+$A$549+Assumptions!$B$79)),IF($D$549=1,$AA$549&gt;=INDEX($AA$486:$AA$549,1+$A$549-Assumptions!$B$80),$AA$549&gt;INDEX($AA$486:$AA$549,1+$A$549+Assumptions!$B$80)),IF($E$549=1,$AB$549&gt;=INDEX($AB$486:$AB$549,1+$A$549-Assumptions!$B$81),$AB$549&gt;INDEX($AB$486:$AB$549,1+$A$549+Assumptions!$B$81)),IF($F$549=1,$AC$549&gt;=INDEX($AC$486:$AC$549,1+$A$549-Assumptions!$B$82),$AC$549&gt;INDEX($AC$486:$AC$549,1+$A$549+Assumptions!$B$82)),IF($G$549=1,$AD$549&gt;=INDEX($AD$486:$AD$549,1+$A$549-Assumptions!$B$83),$AD$549&gt;INDEX($AD$486:$AD$549,1+$A$549+Assumptions!$B$83))),1,0)</f>
        <v>0</v>
      </c>
      <c r="AK549" s="16"/>
      <c r="AL549" s="16"/>
    </row>
    <row r="550" customFormat="false" ht="15" hidden="false" customHeight="false" outlineLevel="0" collapsed="false"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</row>
    <row r="551" customFormat="false" ht="15" hidden="false" customHeight="false" outlineLevel="0" collapsed="false"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</row>
    <row r="552" customFormat="false" ht="15" hidden="false" customHeight="false" outlineLevel="0" collapsed="false"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</row>
    <row r="553" customFormat="false" ht="15" hidden="false" customHeight="false" outlineLevel="0" collapsed="false"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</row>
    <row r="554" customFormat="false" ht="15" hidden="false" customHeight="false" outlineLevel="0" collapsed="false"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</row>
    <row r="555" customFormat="false" ht="15" hidden="false" customHeight="false" outlineLevel="0" collapsed="false"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</row>
    <row r="556" customFormat="false" ht="15" hidden="false" customHeight="false" outlineLevel="0" collapsed="false"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  <c r="AL556" s="16"/>
    </row>
    <row r="557" customFormat="false" ht="15" hidden="false" customHeight="false" outlineLevel="0" collapsed="false"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</row>
    <row r="558" customFormat="false" ht="15" hidden="false" customHeight="false" outlineLevel="0" collapsed="false"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  <c r="AL558" s="16"/>
    </row>
    <row r="559" customFormat="false" ht="15" hidden="false" customHeight="false" outlineLevel="0" collapsed="false"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</row>
    <row r="560" customFormat="false" ht="15" hidden="false" customHeight="false" outlineLevel="0" collapsed="false"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/>
      <c r="AL560" s="16"/>
    </row>
    <row r="561" customFormat="false" ht="15" hidden="false" customHeight="false" outlineLevel="0" collapsed="false"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</row>
    <row r="562" customFormat="false" ht="15" hidden="false" customHeight="false" outlineLevel="0" collapsed="false"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  <c r="AL562" s="16"/>
    </row>
    <row r="563" customFormat="false" ht="15" hidden="false" customHeight="false" outlineLevel="0" collapsed="false"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  <c r="AL563" s="16"/>
    </row>
    <row r="564" customFormat="false" ht="15" hidden="false" customHeight="false" outlineLevel="0" collapsed="false"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  <c r="AL564" s="16"/>
    </row>
    <row r="565" customFormat="false" ht="15" hidden="false" customHeight="false" outlineLevel="0" collapsed="false"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</row>
    <row r="566" customFormat="false" ht="15" hidden="false" customHeight="false" outlineLevel="0" collapsed="false"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</row>
    <row r="567" customFormat="false" ht="15" hidden="false" customHeight="false" outlineLevel="0" collapsed="false"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</row>
    <row r="568" customFormat="false" ht="15" hidden="false" customHeight="false" outlineLevel="0" collapsed="false"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  <c r="AL568" s="16"/>
    </row>
    <row r="569" customFormat="false" ht="15" hidden="false" customHeight="false" outlineLevel="0" collapsed="false"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/>
      <c r="AL569" s="16"/>
    </row>
    <row r="570" customFormat="false" ht="15" hidden="false" customHeight="false" outlineLevel="0" collapsed="false"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/>
      <c r="AL570" s="16"/>
    </row>
    <row r="571" customFormat="false" ht="15" hidden="false" customHeight="false" outlineLevel="0" collapsed="false"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  <c r="AL571" s="16"/>
    </row>
    <row r="572" customFormat="false" ht="15" hidden="false" customHeight="false" outlineLevel="0" collapsed="false"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  <c r="AL572" s="16"/>
    </row>
    <row r="573" customFormat="false" ht="15" hidden="false" customHeight="false" outlineLevel="0" collapsed="false"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  <c r="AK573" s="16"/>
      <c r="AL573" s="16"/>
    </row>
    <row r="574" customFormat="false" ht="15" hidden="false" customHeight="false" outlineLevel="0" collapsed="false"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  <c r="AL574" s="16"/>
    </row>
    <row r="575" customFormat="false" ht="23.85" hidden="true" customHeight="false" outlineLevel="0" collapsed="false">
      <c r="A575" s="6" t="str">
        <f aca="false">Assumptions!$I$101</f>
        <v>Code</v>
      </c>
      <c r="B575" s="18" t="str">
        <f aca="false">Assumptions!$I$103</f>
        <v>E bit</v>
      </c>
      <c r="C575" s="18" t="str">
        <f aca="false">Assumptions!$I$104</f>
        <v>D bit</v>
      </c>
      <c r="D575" s="18" t="str">
        <f aca="false">Assumptions!$I$105</f>
        <v>C bit</v>
      </c>
      <c r="E575" s="18" t="str">
        <f aca="false">Assumptions!$I$106</f>
        <v>B bit</v>
      </c>
      <c r="F575" s="18" t="str">
        <f aca="false">Assumptions!$I$107</f>
        <v>A bit</v>
      </c>
      <c r="G575" s="18" t="str">
        <f aca="false">Assumptions!$I$108</f>
        <v>Seed bit</v>
      </c>
      <c r="H575" s="18" t="str">
        <f aca="false">Assumptions!$I$110</f>
        <v>E pref paid</v>
      </c>
      <c r="I575" s="18" t="str">
        <f aca="false">Assumptions!$I$111</f>
        <v>D pref paid</v>
      </c>
      <c r="J575" s="18" t="str">
        <f aca="false">Assumptions!$I$112</f>
        <v>C pref paid</v>
      </c>
      <c r="K575" s="18" t="str">
        <f aca="false">Assumptions!$I$113</f>
        <v>B pref paid</v>
      </c>
      <c r="L575" s="18" t="str">
        <f aca="false">Assumptions!$I$114</f>
        <v>A pref paid</v>
      </c>
      <c r="M575" s="18" t="str">
        <f aca="false">Assumptions!$I$115</f>
        <v>Seed pref paid</v>
      </c>
      <c r="N575" s="18" t="str">
        <f aca="false">Assumptions!$I$117</f>
        <v>Residual</v>
      </c>
      <c r="O575" s="18" t="str">
        <f aca="false">Assumptions!$I$166</f>
        <v>S0 shares</v>
      </c>
      <c r="P575" s="18" t="str">
        <f aca="false">Assumptions!$I$167</f>
        <v>X ITM</v>
      </c>
      <c r="Q575" s="18" t="str">
        <f aca="false">Assumptions!$I$168</f>
        <v>PPS ITM</v>
      </c>
      <c r="R575" s="18" t="str">
        <f aca="false">Assumptions!$I$169</f>
        <v>Valid ITM</v>
      </c>
      <c r="S575" s="18" t="str">
        <f aca="false">Assumptions!$I$170</f>
        <v>X OTM</v>
      </c>
      <c r="T575" s="18" t="str">
        <f aca="false">Assumptions!$I$171</f>
        <v>PPS OTM</v>
      </c>
      <c r="U575" s="18" t="str">
        <f aca="false">Assumptions!$I$172</f>
        <v>Valid OTM</v>
      </c>
      <c r="V575" s="18" t="str">
        <f aca="false">Assumptions!$I$173</f>
        <v>Required F shares</v>
      </c>
      <c r="W575" s="18" t="str">
        <f aca="false">Assumptions!$I$120</f>
        <v>Common PPS</v>
      </c>
      <c r="X575" s="18" t="str">
        <f aca="false">Assumptions!$I$119</f>
        <v>Options ITM</v>
      </c>
      <c r="Y575" s="18" t="str">
        <f aca="false">Assumptions!$I$122</f>
        <v>E proceeds</v>
      </c>
      <c r="Z575" s="18" t="str">
        <f aca="false">Assumptions!$I$123</f>
        <v>D proceeds</v>
      </c>
      <c r="AA575" s="18" t="str">
        <f aca="false">Assumptions!$I$124</f>
        <v>C proceeds</v>
      </c>
      <c r="AB575" s="18" t="str">
        <f aca="false">Assumptions!$I$125</f>
        <v>B proceeds</v>
      </c>
      <c r="AC575" s="18" t="str">
        <f aca="false">Assumptions!$I$126</f>
        <v>A proceeds</v>
      </c>
      <c r="AD575" s="18" t="str">
        <f aca="false">Assumptions!$I$127</f>
        <v>Seed proceeds</v>
      </c>
      <c r="AE575" s="18" t="str">
        <f aca="false">Assumptions!$I$121</f>
        <v>F proceeds</v>
      </c>
      <c r="AF575" s="18" t="str">
        <f aca="false">Assumptions!$I$128</f>
        <v>Notes proceeds</v>
      </c>
      <c r="AG575" s="18" t="str">
        <f aca="false">Assumptions!$I$174</f>
        <v>Common proceeds</v>
      </c>
      <c r="AH575" s="18" t="str">
        <f aca="false">Assumptions!$I$175</f>
        <v>Options proceeds</v>
      </c>
      <c r="AI575" s="18" t="str">
        <f aca="false">Assumptions!$I$176</f>
        <v>Total</v>
      </c>
      <c r="AJ575" s="18" t="str">
        <f aca="false">Assumptions!$I$132</f>
        <v>Stable flag</v>
      </c>
      <c r="AK575" s="16"/>
      <c r="AL575" s="18" t="n">
        <f aca="false">IF(SUM($AJ$576:$AJ$639)=Assumptions!$B$4,NA(),SUMPRODUCT($AJ$576:$AJ$639,$A$576:$A$639)/SUM($AJ$576:$AJ$639))</f>
        <v>16</v>
      </c>
    </row>
    <row r="576" customFormat="false" ht="23.85" hidden="true" customHeight="false" outlineLevel="0" collapsed="false">
      <c r="A576" s="6" t="n">
        <f aca="false">ROW()-ROW($A$576)+Assumptions!$B$4</f>
        <v>0</v>
      </c>
      <c r="B576" s="18" t="n">
        <f aca="false">MOD(QUOTIENT($A$576,Assumptions!$B$78),2)</f>
        <v>0</v>
      </c>
      <c r="C576" s="18" t="n">
        <f aca="false">MOD(QUOTIENT($A$576,Assumptions!$B$79),2)</f>
        <v>0</v>
      </c>
      <c r="D576" s="18" t="n">
        <f aca="false">MOD(QUOTIENT($A$576,Assumptions!$B$80),2)</f>
        <v>0</v>
      </c>
      <c r="E576" s="18" t="n">
        <f aca="false">MOD(QUOTIENT($A$576,Assumptions!$B$81),2)</f>
        <v>0</v>
      </c>
      <c r="F576" s="18" t="n">
        <f aca="false">MOD(QUOTIENT($A$576,Assumptions!$B$82),2)</f>
        <v>0</v>
      </c>
      <c r="G576" s="18" t="n">
        <f aca="false">MOD(QUOTIENT($A$576,Assumptions!$B$83),2)</f>
        <v>0</v>
      </c>
      <c r="H576" s="18" t="n">
        <f aca="false">IF($B$576=1,MIN(Assumptions!$B$66,MAX(Assumptions!$B$4,Assumptions!$B$26-(Assumptions!$B$4))),Assumptions!$B$4)</f>
        <v>0</v>
      </c>
      <c r="I576" s="18" t="n">
        <f aca="false">IF($C$576=1,MIN(Assumptions!$B$61,MAX(Assumptions!$B$4,Assumptions!$B$26-($H$576))),Assumptions!$B$4)</f>
        <v>0</v>
      </c>
      <c r="J576" s="18" t="n">
        <f aca="false">IF($D$576=1,MIN(Assumptions!$B$56,MAX(Assumptions!$B$4,Assumptions!$B$26-($H$576+$I$576))),Assumptions!$B$4)</f>
        <v>0</v>
      </c>
      <c r="K576" s="18" t="n">
        <f aca="false">IF($E$576=1,MIN(Assumptions!$B$51,MAX(Assumptions!$B$4,Assumptions!$B$26-($H$576+$I$576+$J$576))),Assumptions!$B$4)</f>
        <v>0</v>
      </c>
      <c r="L576" s="18" t="n">
        <f aca="false">IF($F$576=1,MIN(Assumptions!$B$46,MAX(Assumptions!$B$4,Assumptions!$B$26-($H$576+$I$576+$J$576+$K$576))),Assumptions!$B$4)</f>
        <v>0</v>
      </c>
      <c r="M576" s="18" t="n">
        <f aca="false">IF($G$576=1,MIN(Assumptions!$B$41,MAX(Assumptions!$B$4,Assumptions!$B$26-($H$576+$I$576+$J$576+$K$576+$L$576))),Assumptions!$B$4)</f>
        <v>0</v>
      </c>
      <c r="N576" s="18" t="n">
        <f aca="false">MAX(Assumptions!$B$4,Assumptions!$B$26-($H$576+$I$576+$J$576+$K$576+$L$576+$M$576))</f>
        <v>2000000000</v>
      </c>
      <c r="O576" s="18" t="n">
        <f aca="false">$J$112+$O$112+Assumptions!$B$20+IF($B$576=0,$AI$112,Assumptions!$B$4)+IF($C$576=0,$AF$112,Assumptions!$B$4)+IF($D$576=0,$AC$112,Assumptions!$B$4)+IF($E$576=0,$Z$112,Assumptions!$B$4)+IF($F$576=0,$W$112,Assumptions!$B$4)+IF($G$576=0,$T$112,Assumptions!$B$4)</f>
        <v>32547484.4666011</v>
      </c>
      <c r="P576" s="18" t="n">
        <f aca="false">IF(($N$576+Assumptions!$B$14*Assumptions!$B$13)&gt;($C$9*Assumptions!$B$7/Assumptions!$B$11),($C$9*Assumptions!$B$7/Assumptions!$B$11)*($O$576+Assumptions!$B$14)/($N$576+Assumptions!$B$14*Assumptions!$B$13-($C$9*Assumptions!$B$7/Assumptions!$B$11)),NA())</f>
        <v>2234102.59548055</v>
      </c>
      <c r="Q576" s="18" t="n">
        <f aca="false">IFERROR(($N$576+Assumptions!$B$14*Assumptions!$B$13)/($O$576+Assumptions!$B$14+$P$576),NA())</f>
        <v>53.7128421240604</v>
      </c>
      <c r="R576" s="18" t="n">
        <f aca="false">AND(ISNUMBER($P$576),$P$576&gt;Assumptions!$B$4,$Q$576&gt;Assumptions!$B$13)</f>
        <v>1</v>
      </c>
      <c r="S576" s="18" t="n">
        <f aca="false">IF($N$576&gt;($C$9*Assumptions!$B$7/Assumptions!$B$11),($C$9*Assumptions!$B$7/Assumptions!$B$11)*$O$576/($N$576-($C$9*Assumptions!$B$7/Assumptions!$B$11)),NA())</f>
        <v>2077499.00850645</v>
      </c>
      <c r="T576" s="18" t="n">
        <f aca="false">IFERROR($N$576/($O$576+$S$576),NA())</f>
        <v>57.7617604189713</v>
      </c>
      <c r="U576" s="18" t="n">
        <f aca="false">AND(ISNUMBER($S$576),$S$576&gt;Assumptions!$B$4,$T$576&lt;=Assumptions!$B$13)</f>
        <v>0</v>
      </c>
      <c r="V576" s="18" t="n">
        <f aca="false">IF($R$576,$P$576,IF($U$576,$S$576,NA()))</f>
        <v>2234102.59548055</v>
      </c>
      <c r="W576" s="18" t="n">
        <f aca="false">IF($R$576,$Q$576,IF($U$576,$T$576,NA()))</f>
        <v>53.7128421240604</v>
      </c>
      <c r="X576" s="18" t="n">
        <f aca="false">$R$576</f>
        <v>1</v>
      </c>
      <c r="Y576" s="18" t="n">
        <f aca="false">IF($B$576=1,$H$576,$AI$112*$W$576)</f>
        <v>329438063.752732</v>
      </c>
      <c r="Z576" s="18" t="n">
        <f aca="false">IF($C$576=1,$I$576,$AF$112*$W$576)</f>
        <v>93119341.8128184</v>
      </c>
      <c r="AA576" s="18" t="n">
        <f aca="false">IF($D$576=1,$J$576,$AC$112*$W$576)</f>
        <v>128910821.097745</v>
      </c>
      <c r="AB576" s="18" t="n">
        <f aca="false">IF($E$576=1,$K$576,$Z$112*$W$576)</f>
        <v>161138526.372181</v>
      </c>
      <c r="AC576" s="18" t="n">
        <f aca="false">IF($F$576=1,$L$576,$W$112*$W$576)</f>
        <v>268564210.620302</v>
      </c>
      <c r="AD576" s="18" t="n">
        <f aca="false">IF($G$576=1,$M$576,$T$112*$W$576)</f>
        <v>268564210.620302</v>
      </c>
      <c r="AE576" s="18" t="n">
        <f aca="false">($C$9*Assumptions!$B$7/Assumptions!$B$11)</f>
        <v>120000000</v>
      </c>
      <c r="AF576" s="18" t="n">
        <f aca="false">($J$112+$O$112)*$W$576</f>
        <v>15067141.2972256</v>
      </c>
      <c r="AG576" s="18" t="n">
        <f aca="false">Assumptions!$B$20*$W$576</f>
        <v>483415579.116543</v>
      </c>
      <c r="AH576" s="18" t="n">
        <f aca="false">IF($R$576,Assumptions!$B$14*($W$576-Assumptions!$B$13),Assumptions!$B$4)</f>
        <v>131782105.310151</v>
      </c>
      <c r="AI576" s="18" t="n">
        <f aca="false">$Y$576+$Z$576+$AA$576+$AB$576+$AC$576+$AD$576+$AE$576+$AF$576+$AG$576+$AH$576</f>
        <v>2000000000</v>
      </c>
      <c r="AJ576" s="18" t="n">
        <f aca="false">IF(AND(ISNUMBER($V$576),($C$9*Assumptions!$B$7/Assumptions!$B$11)&gt;=Assumptions!$B$67,IF($B$576=1,$Y$576&gt;=INDEX($Y$576:$Y$639,1+$A$576-Assumptions!$B$78),$Y$576&gt;INDEX($Y$576:$Y$639,1+$A$576+Assumptions!$B$78)),IF($C$576=1,$Z$576&gt;=INDEX($Z$576:$Z$639,1+$A$576-Assumptions!$B$79),$Z$576&gt;INDEX($Z$576:$Z$639,1+$A$576+Assumptions!$B$79)),IF($D$576=1,$AA$576&gt;=INDEX($AA$576:$AA$639,1+$A$576-Assumptions!$B$80),$AA$576&gt;INDEX($AA$576:$AA$639,1+$A$576+Assumptions!$B$80)),IF($E$576=1,$AB$576&gt;=INDEX($AB$576:$AB$639,1+$A$576-Assumptions!$B$81),$AB$576&gt;INDEX($AB$576:$AB$639,1+$A$576+Assumptions!$B$81)),IF($F$576=1,$AC$576&gt;=INDEX($AC$576:$AC$639,1+$A$576-Assumptions!$B$82),$AC$576&gt;INDEX($AC$576:$AC$639,1+$A$576+Assumptions!$B$82)),IF($G$576=1,$AD$576&gt;=INDEX($AD$576:$AD$639,1+$A$576-Assumptions!$B$83),$AD$576&gt;INDEX($AD$576:$AD$639,1+$A$576+Assumptions!$B$83))),1,0)</f>
        <v>0</v>
      </c>
      <c r="AK576" s="16"/>
      <c r="AL576" s="16"/>
    </row>
    <row r="577" customFormat="false" ht="23.85" hidden="true" customHeight="false" outlineLevel="0" collapsed="false">
      <c r="A577" s="6" t="n">
        <f aca="false">ROW()-ROW($A$576)+Assumptions!$B$4</f>
        <v>1</v>
      </c>
      <c r="B577" s="18" t="n">
        <f aca="false">MOD(QUOTIENT($A$577,Assumptions!$B$78),2)</f>
        <v>0</v>
      </c>
      <c r="C577" s="18" t="n">
        <f aca="false">MOD(QUOTIENT($A$577,Assumptions!$B$79),2)</f>
        <v>0</v>
      </c>
      <c r="D577" s="18" t="n">
        <f aca="false">MOD(QUOTIENT($A$577,Assumptions!$B$80),2)</f>
        <v>0</v>
      </c>
      <c r="E577" s="18" t="n">
        <f aca="false">MOD(QUOTIENT($A$577,Assumptions!$B$81),2)</f>
        <v>0</v>
      </c>
      <c r="F577" s="18" t="n">
        <f aca="false">MOD(QUOTIENT($A$577,Assumptions!$B$82),2)</f>
        <v>0</v>
      </c>
      <c r="G577" s="18" t="n">
        <f aca="false">MOD(QUOTIENT($A$577,Assumptions!$B$83),2)</f>
        <v>1</v>
      </c>
      <c r="H577" s="18" t="n">
        <f aca="false">IF($B$577=1,MIN(Assumptions!$B$66,MAX(Assumptions!$B$4,Assumptions!$B$26-(Assumptions!$B$4))),Assumptions!$B$4)</f>
        <v>0</v>
      </c>
      <c r="I577" s="18" t="n">
        <f aca="false">IF($C$577=1,MIN(Assumptions!$B$61,MAX(Assumptions!$B$4,Assumptions!$B$26-($H$577))),Assumptions!$B$4)</f>
        <v>0</v>
      </c>
      <c r="J577" s="18" t="n">
        <f aca="false">IF($D$577=1,MIN(Assumptions!$B$56,MAX(Assumptions!$B$4,Assumptions!$B$26-($H$577+$I$577))),Assumptions!$B$4)</f>
        <v>0</v>
      </c>
      <c r="K577" s="18" t="n">
        <f aca="false">IF($E$577=1,MIN(Assumptions!$B$51,MAX(Assumptions!$B$4,Assumptions!$B$26-($H$577+$I$577+$J$577))),Assumptions!$B$4)</f>
        <v>0</v>
      </c>
      <c r="L577" s="18" t="n">
        <f aca="false">IF($F$577=1,MIN(Assumptions!$B$46,MAX(Assumptions!$B$4,Assumptions!$B$26-($H$577+$I$577+$J$577+$K$577))),Assumptions!$B$4)</f>
        <v>0</v>
      </c>
      <c r="M577" s="18" t="n">
        <f aca="false">IF($G$577=1,MIN(Assumptions!$B$41,MAX(Assumptions!$B$4,Assumptions!$B$26-($H$577+$I$577+$J$577+$K$577+$L$577))),Assumptions!$B$4)</f>
        <v>5000000</v>
      </c>
      <c r="N577" s="18" t="n">
        <f aca="false">MAX(Assumptions!$B$4,Assumptions!$B$26-($H$577+$I$577+$J$577+$K$577+$L$577+$M$577))</f>
        <v>1995000000</v>
      </c>
      <c r="O577" s="18" t="n">
        <f aca="false">$J$112+$O$112+Assumptions!$B$20+IF($B$577=0,$AI$112,Assumptions!$B$4)+IF($C$577=0,$AF$112,Assumptions!$B$4)+IF($D$577=0,$AC$112,Assumptions!$B$4)+IF($E$577=0,$Z$112,Assumptions!$B$4)+IF($F$577=0,$W$112,Assumptions!$B$4)+IF($G$577=0,$T$112,Assumptions!$B$4)</f>
        <v>27547484.4666011</v>
      </c>
      <c r="P577" s="18" t="n">
        <f aca="false">IF(($N$577+Assumptions!$B$14*Assumptions!$B$13)&gt;($C$9*Assumptions!$B$7/Assumptions!$B$11),($C$9*Assumptions!$B$7/Assumptions!$B$11)*($O$577+Assumptions!$B$14)/($N$577+Assumptions!$B$14*Assumptions!$B$13-($C$9*Assumptions!$B$7/Assumptions!$B$11)),NA())</f>
        <v>1920478.36803842</v>
      </c>
      <c r="Q577" s="18" t="n">
        <f aca="false">IFERROR(($N$577+Assumptions!$B$14*Assumptions!$B$13)/($O$577+Assumptions!$B$14+$P$577),NA())</f>
        <v>62.4844320025164</v>
      </c>
      <c r="R577" s="18" t="n">
        <f aca="false">AND(ISNUMBER($P$577),$P$577&gt;Assumptions!$B$4,$Q$577&gt;Assumptions!$B$13)</f>
        <v>1</v>
      </c>
      <c r="S577" s="18" t="n">
        <f aca="false">IF($N$577&gt;($C$9*Assumptions!$B$7/Assumptions!$B$11),($C$9*Assumptions!$B$7/Assumptions!$B$11)*$O$577/($N$577-($C$9*Assumptions!$B$7/Assumptions!$B$11)),NA())</f>
        <v>1763039.00586247</v>
      </c>
      <c r="T577" s="18" t="n">
        <f aca="false">IFERROR($N$577/($O$577+$S$577),NA())</f>
        <v>68.0642910343874</v>
      </c>
      <c r="U577" s="18" t="n">
        <f aca="false">AND(ISNUMBER($S$577),$S$577&gt;Assumptions!$B$4,$T$577&lt;=Assumptions!$B$13)</f>
        <v>0</v>
      </c>
      <c r="V577" s="18" t="n">
        <f aca="false">IF($R$577,$P$577,IF($U$577,$S$577,NA()))</f>
        <v>1920478.36803842</v>
      </c>
      <c r="W577" s="18" t="n">
        <f aca="false">IF($R$577,$Q$577,IF($U$577,$T$577,NA()))</f>
        <v>62.4844320025164</v>
      </c>
      <c r="X577" s="18" t="n">
        <f aca="false">$R$577</f>
        <v>1</v>
      </c>
      <c r="Y577" s="18" t="n">
        <f aca="false">IF($B$577=1,$H$577,$AI$112*$W$577)</f>
        <v>383237033.818723</v>
      </c>
      <c r="Z577" s="18" t="n">
        <f aca="false">IF($C$577=1,$I$577,$AF$112*$W$577)</f>
        <v>108326220.537412</v>
      </c>
      <c r="AA577" s="18" t="n">
        <f aca="false">IF($D$577=1,$J$577,$AC$112*$W$577)</f>
        <v>149962636.806039</v>
      </c>
      <c r="AB577" s="18" t="n">
        <f aca="false">IF($E$577=1,$K$577,$Z$112*$W$577)</f>
        <v>187453296.007549</v>
      </c>
      <c r="AC577" s="18" t="n">
        <f aca="false">IF($F$577=1,$L$577,$W$112*$W$577)</f>
        <v>312422160.012582</v>
      </c>
      <c r="AD577" s="18" t="n">
        <f aca="false">IF($G$577=1,$M$577,$T$112*$W$577)</f>
        <v>5000000</v>
      </c>
      <c r="AE577" s="18" t="n">
        <f aca="false">($C$9*Assumptions!$B$7/Assumptions!$B$11)</f>
        <v>120000000</v>
      </c>
      <c r="AF577" s="18" t="n">
        <f aca="false">($J$112+$O$112)*$W$577</f>
        <v>17527684.7887571</v>
      </c>
      <c r="AG577" s="18" t="n">
        <f aca="false">Assumptions!$B$20*$W$577</f>
        <v>562359888.022647</v>
      </c>
      <c r="AH577" s="18" t="n">
        <f aca="false">IF($R$577,Assumptions!$B$14*($W$577-Assumptions!$B$13),Assumptions!$B$4)</f>
        <v>153711080.006291</v>
      </c>
      <c r="AI577" s="18" t="n">
        <f aca="false">$Y$577+$Z$577+$AA$577+$AB$577+$AC$577+$AD$577+$AE$577+$AF$577+$AG$577+$AH$577</f>
        <v>2000000000</v>
      </c>
      <c r="AJ577" s="18" t="n">
        <f aca="false">IF(AND(ISNUMBER($V$577),($C$9*Assumptions!$B$7/Assumptions!$B$11)&gt;=Assumptions!$B$67,IF($B$577=1,$Y$577&gt;=INDEX($Y$576:$Y$639,1+$A$577-Assumptions!$B$78),$Y$577&gt;INDEX($Y$576:$Y$639,1+$A$577+Assumptions!$B$78)),IF($C$577=1,$Z$577&gt;=INDEX($Z$576:$Z$639,1+$A$577-Assumptions!$B$79),$Z$577&gt;INDEX($Z$576:$Z$639,1+$A$577+Assumptions!$B$79)),IF($D$577=1,$AA$577&gt;=INDEX($AA$576:$AA$639,1+$A$577-Assumptions!$B$80),$AA$577&gt;INDEX($AA$576:$AA$639,1+$A$577+Assumptions!$B$80)),IF($E$577=1,$AB$577&gt;=INDEX($AB$576:$AB$639,1+$A$577-Assumptions!$B$81),$AB$577&gt;INDEX($AB$576:$AB$639,1+$A$577+Assumptions!$B$81)),IF($F$577=1,$AC$577&gt;=INDEX($AC$576:$AC$639,1+$A$577-Assumptions!$B$82),$AC$577&gt;INDEX($AC$576:$AC$639,1+$A$577+Assumptions!$B$82)),IF($G$577=1,$AD$577&gt;=INDEX($AD$576:$AD$639,1+$A$577-Assumptions!$B$83),$AD$577&gt;INDEX($AD$576:$AD$639,1+$A$577+Assumptions!$B$83))),1,0)</f>
        <v>0</v>
      </c>
      <c r="AK577" s="16"/>
      <c r="AL577" s="16"/>
    </row>
    <row r="578" customFormat="false" ht="23.85" hidden="true" customHeight="false" outlineLevel="0" collapsed="false">
      <c r="A578" s="6" t="n">
        <f aca="false">ROW()-ROW($A$576)+Assumptions!$B$4</f>
        <v>2</v>
      </c>
      <c r="B578" s="18" t="n">
        <f aca="false">MOD(QUOTIENT($A$578,Assumptions!$B$78),2)</f>
        <v>0</v>
      </c>
      <c r="C578" s="18" t="n">
        <f aca="false">MOD(QUOTIENT($A$578,Assumptions!$B$79),2)</f>
        <v>0</v>
      </c>
      <c r="D578" s="18" t="n">
        <f aca="false">MOD(QUOTIENT($A$578,Assumptions!$B$80),2)</f>
        <v>0</v>
      </c>
      <c r="E578" s="18" t="n">
        <f aca="false">MOD(QUOTIENT($A$578,Assumptions!$B$81),2)</f>
        <v>0</v>
      </c>
      <c r="F578" s="18" t="n">
        <f aca="false">MOD(QUOTIENT($A$578,Assumptions!$B$82),2)</f>
        <v>1</v>
      </c>
      <c r="G578" s="18" t="n">
        <f aca="false">MOD(QUOTIENT($A$578,Assumptions!$B$83),2)</f>
        <v>0</v>
      </c>
      <c r="H578" s="18" t="n">
        <f aca="false">IF($B$578=1,MIN(Assumptions!$B$66,MAX(Assumptions!$B$4,Assumptions!$B$26-(Assumptions!$B$4))),Assumptions!$B$4)</f>
        <v>0</v>
      </c>
      <c r="I578" s="18" t="n">
        <f aca="false">IF($C$578=1,MIN(Assumptions!$B$61,MAX(Assumptions!$B$4,Assumptions!$B$26-($H$578))),Assumptions!$B$4)</f>
        <v>0</v>
      </c>
      <c r="J578" s="18" t="n">
        <f aca="false">IF($D$578=1,MIN(Assumptions!$B$56,MAX(Assumptions!$B$4,Assumptions!$B$26-($H$578+$I$578))),Assumptions!$B$4)</f>
        <v>0</v>
      </c>
      <c r="K578" s="18" t="n">
        <f aca="false">IF($E$578=1,MIN(Assumptions!$B$51,MAX(Assumptions!$B$4,Assumptions!$B$26-($H$578+$I$578+$J$578))),Assumptions!$B$4)</f>
        <v>0</v>
      </c>
      <c r="L578" s="18" t="n">
        <f aca="false">IF($F$578=1,MIN(Assumptions!$B$46,MAX(Assumptions!$B$4,Assumptions!$B$26-($H$578+$I$578+$J$578+$K$578))),Assumptions!$B$4)</f>
        <v>15000000</v>
      </c>
      <c r="M578" s="18" t="n">
        <f aca="false">IF($G$578=1,MIN(Assumptions!$B$41,MAX(Assumptions!$B$4,Assumptions!$B$26-($H$578+$I$578+$J$578+$K$578+$L$578))),Assumptions!$B$4)</f>
        <v>0</v>
      </c>
      <c r="N578" s="18" t="n">
        <f aca="false">MAX(Assumptions!$B$4,Assumptions!$B$26-($H$578+$I$578+$J$578+$K$578+$L$578+$M$578))</f>
        <v>1985000000</v>
      </c>
      <c r="O578" s="18" t="n">
        <f aca="false">$J$112+$O$112+Assumptions!$B$20+IF($B$578=0,$AI$112,Assumptions!$B$4)+IF($C$578=0,$AF$112,Assumptions!$B$4)+IF($D$578=0,$AC$112,Assumptions!$B$4)+IF($E$578=0,$Z$112,Assumptions!$B$4)+IF($F$578=0,$W$112,Assumptions!$B$4)+IF($G$578=0,$T$112,Assumptions!$B$4)</f>
        <v>27547484.4666011</v>
      </c>
      <c r="P578" s="18" t="n">
        <f aca="false">IF(($N$578+Assumptions!$B$14*Assumptions!$B$13)&gt;($C$9*Assumptions!$B$7/Assumptions!$B$11),($C$9*Assumptions!$B$7/Assumptions!$B$11)*($O$578+Assumptions!$B$14)/($N$578+Assumptions!$B$14*Assumptions!$B$13-($C$9*Assumptions!$B$7/Assumptions!$B$11)),NA())</f>
        <v>1930762.05407878</v>
      </c>
      <c r="Q578" s="18" t="n">
        <f aca="false">IFERROR(($N$578+Assumptions!$B$14*Assumptions!$B$13)/($O$578+Assumptions!$B$14+$P$578),NA())</f>
        <v>62.1516254405855</v>
      </c>
      <c r="R578" s="18" t="n">
        <f aca="false">AND(ISNUMBER($P$578),$P$578&gt;Assumptions!$B$4,$Q$578&gt;Assumptions!$B$13)</f>
        <v>1</v>
      </c>
      <c r="S578" s="18" t="n">
        <f aca="false">IF($N$578&gt;($C$9*Assumptions!$B$7/Assumptions!$B$11),($C$9*Assumptions!$B$7/Assumptions!$B$11)*$O$578/($N$578-($C$9*Assumptions!$B$7/Assumptions!$B$11)),NA())</f>
        <v>1772492.2981191</v>
      </c>
      <c r="T578" s="18" t="n">
        <f aca="false">IFERROR($N$578/($O$578+$S$578),NA())</f>
        <v>67.701281482204</v>
      </c>
      <c r="U578" s="18" t="n">
        <f aca="false">AND(ISNUMBER($S$578),$S$578&gt;Assumptions!$B$4,$T$578&lt;=Assumptions!$B$13)</f>
        <v>0</v>
      </c>
      <c r="V578" s="18" t="n">
        <f aca="false">IF($R$578,$P$578,IF($U$578,$S$578,NA()))</f>
        <v>1930762.05407878</v>
      </c>
      <c r="W578" s="18" t="n">
        <f aca="false">IF($R$578,$Q$578,IF($U$578,$T$578,NA()))</f>
        <v>62.1516254405855</v>
      </c>
      <c r="X578" s="18" t="n">
        <f aca="false">$R$578</f>
        <v>1</v>
      </c>
      <c r="Y578" s="18" t="n">
        <f aca="false">IF($B$578=1,$H$578,$AI$112*$W$578)</f>
        <v>381195824.584003</v>
      </c>
      <c r="Z578" s="18" t="n">
        <f aca="false">IF($C$578=1,$I$578,$AF$112*$W$578)</f>
        <v>107749249.98861</v>
      </c>
      <c r="AA578" s="18" t="n">
        <f aca="false">IF($D$578=1,$J$578,$AC$112*$W$578)</f>
        <v>149163901.057405</v>
      </c>
      <c r="AB578" s="18" t="n">
        <f aca="false">IF($E$578=1,$K$578,$Z$112*$W$578)</f>
        <v>186454876.321757</v>
      </c>
      <c r="AC578" s="18" t="n">
        <f aca="false">IF($F$578=1,$L$578,$W$112*$W$578)</f>
        <v>15000000</v>
      </c>
      <c r="AD578" s="18" t="n">
        <f aca="false">IF($G$578=1,$M$578,$T$112*$W$578)</f>
        <v>310758127.202928</v>
      </c>
      <c r="AE578" s="18" t="n">
        <f aca="false">($C$9*Assumptions!$B$7/Assumptions!$B$11)</f>
        <v>120000000</v>
      </c>
      <c r="AF578" s="18" t="n">
        <f aca="false">($J$112+$O$112)*$W$578</f>
        <v>17434328.2785639</v>
      </c>
      <c r="AG578" s="18" t="n">
        <f aca="false">Assumptions!$B$20*$W$578</f>
        <v>559364628.96527</v>
      </c>
      <c r="AH578" s="18" t="n">
        <f aca="false">IF($R$578,Assumptions!$B$14*($W$578-Assumptions!$B$13),Assumptions!$B$4)</f>
        <v>152879063.601464</v>
      </c>
      <c r="AI578" s="18" t="n">
        <f aca="false">$Y$578+$Z$578+$AA$578+$AB$578+$AC$578+$AD$578+$AE$578+$AF$578+$AG$578+$AH$578</f>
        <v>2000000000</v>
      </c>
      <c r="AJ578" s="18" t="n">
        <f aca="false">IF(AND(ISNUMBER($V$578),($C$9*Assumptions!$B$7/Assumptions!$B$11)&gt;=Assumptions!$B$67,IF($B$578=1,$Y$578&gt;=INDEX($Y$576:$Y$639,1+$A$578-Assumptions!$B$78),$Y$578&gt;INDEX($Y$576:$Y$639,1+$A$578+Assumptions!$B$78)),IF($C$578=1,$Z$578&gt;=INDEX($Z$576:$Z$639,1+$A$578-Assumptions!$B$79),$Z$578&gt;INDEX($Z$576:$Z$639,1+$A$578+Assumptions!$B$79)),IF($D$578=1,$AA$578&gt;=INDEX($AA$576:$AA$639,1+$A$578-Assumptions!$B$80),$AA$578&gt;INDEX($AA$576:$AA$639,1+$A$578+Assumptions!$B$80)),IF($E$578=1,$AB$578&gt;=INDEX($AB$576:$AB$639,1+$A$578-Assumptions!$B$81),$AB$578&gt;INDEX($AB$576:$AB$639,1+$A$578+Assumptions!$B$81)),IF($F$578=1,$AC$578&gt;=INDEX($AC$576:$AC$639,1+$A$578-Assumptions!$B$82),$AC$578&gt;INDEX($AC$576:$AC$639,1+$A$578+Assumptions!$B$82)),IF($G$578=1,$AD$578&gt;=INDEX($AD$576:$AD$639,1+$A$578-Assumptions!$B$83),$AD$578&gt;INDEX($AD$576:$AD$639,1+$A$578+Assumptions!$B$83))),1,0)</f>
        <v>0</v>
      </c>
      <c r="AK578" s="16"/>
      <c r="AL578" s="16"/>
    </row>
    <row r="579" customFormat="false" ht="23.85" hidden="true" customHeight="false" outlineLevel="0" collapsed="false">
      <c r="A579" s="6" t="n">
        <f aca="false">ROW()-ROW($A$576)+Assumptions!$B$4</f>
        <v>3</v>
      </c>
      <c r="B579" s="18" t="n">
        <f aca="false">MOD(QUOTIENT($A$579,Assumptions!$B$78),2)</f>
        <v>0</v>
      </c>
      <c r="C579" s="18" t="n">
        <f aca="false">MOD(QUOTIENT($A$579,Assumptions!$B$79),2)</f>
        <v>0</v>
      </c>
      <c r="D579" s="18" t="n">
        <f aca="false">MOD(QUOTIENT($A$579,Assumptions!$B$80),2)</f>
        <v>0</v>
      </c>
      <c r="E579" s="18" t="n">
        <f aca="false">MOD(QUOTIENT($A$579,Assumptions!$B$81),2)</f>
        <v>0</v>
      </c>
      <c r="F579" s="18" t="n">
        <f aca="false">MOD(QUOTIENT($A$579,Assumptions!$B$82),2)</f>
        <v>1</v>
      </c>
      <c r="G579" s="18" t="n">
        <f aca="false">MOD(QUOTIENT($A$579,Assumptions!$B$83),2)</f>
        <v>1</v>
      </c>
      <c r="H579" s="18" t="n">
        <f aca="false">IF($B$579=1,MIN(Assumptions!$B$66,MAX(Assumptions!$B$4,Assumptions!$B$26-(Assumptions!$B$4))),Assumptions!$B$4)</f>
        <v>0</v>
      </c>
      <c r="I579" s="18" t="n">
        <f aca="false">IF($C$579=1,MIN(Assumptions!$B$61,MAX(Assumptions!$B$4,Assumptions!$B$26-($H$579))),Assumptions!$B$4)</f>
        <v>0</v>
      </c>
      <c r="J579" s="18" t="n">
        <f aca="false">IF($D$579=1,MIN(Assumptions!$B$56,MAX(Assumptions!$B$4,Assumptions!$B$26-($H$579+$I$579))),Assumptions!$B$4)</f>
        <v>0</v>
      </c>
      <c r="K579" s="18" t="n">
        <f aca="false">IF($E$579=1,MIN(Assumptions!$B$51,MAX(Assumptions!$B$4,Assumptions!$B$26-($H$579+$I$579+$J$579))),Assumptions!$B$4)</f>
        <v>0</v>
      </c>
      <c r="L579" s="18" t="n">
        <f aca="false">IF($F$579=1,MIN(Assumptions!$B$46,MAX(Assumptions!$B$4,Assumptions!$B$26-($H$579+$I$579+$J$579+$K$579))),Assumptions!$B$4)</f>
        <v>15000000</v>
      </c>
      <c r="M579" s="18" t="n">
        <f aca="false">IF($G$579=1,MIN(Assumptions!$B$41,MAX(Assumptions!$B$4,Assumptions!$B$26-($H$579+$I$579+$J$579+$K$579+$L$579))),Assumptions!$B$4)</f>
        <v>5000000</v>
      </c>
      <c r="N579" s="18" t="n">
        <f aca="false">MAX(Assumptions!$B$4,Assumptions!$B$26-($H$579+$I$579+$J$579+$K$579+$L$579+$M$579))</f>
        <v>1980000000</v>
      </c>
      <c r="O579" s="18" t="n">
        <f aca="false">$J$112+$O$112+Assumptions!$B$20+IF($B$579=0,$AI$112,Assumptions!$B$4)+IF($C$579=0,$AF$112,Assumptions!$B$4)+IF($D$579=0,$AC$112,Assumptions!$B$4)+IF($E$579=0,$Z$112,Assumptions!$B$4)+IF($F$579=0,$W$112,Assumptions!$B$4)+IF($G$579=0,$T$112,Assumptions!$B$4)</f>
        <v>22547484.4666011</v>
      </c>
      <c r="P579" s="18" t="n">
        <f aca="false">IF(($N$579+Assumptions!$B$14*Assumptions!$B$13)&gt;($C$9*Assumptions!$B$7/Assumptions!$B$11),($C$9*Assumptions!$B$7/Assumptions!$B$11)*($O$579+Assumptions!$B$14)/($N$579+Assumptions!$B$14*Assumptions!$B$13-($C$9*Assumptions!$B$7/Assumptions!$B$11)),NA())</f>
        <v>1613797.65690852</v>
      </c>
      <c r="Q579" s="18" t="n">
        <f aca="false">IFERROR(($N$579+Assumptions!$B$14*Assumptions!$B$13)/($O$579+Assumptions!$B$14+$P$579),NA())</f>
        <v>74.3587645491309</v>
      </c>
      <c r="R579" s="18" t="n">
        <f aca="false">AND(ISNUMBER($P$579),$P$579&gt;Assumptions!$B$4,$Q$579&gt;Assumptions!$B$13)</f>
        <v>1</v>
      </c>
      <c r="S579" s="18" t="n">
        <f aca="false">IF($N$579&gt;($C$9*Assumptions!$B$7/Assumptions!$B$11),($C$9*Assumptions!$B$7/Assumptions!$B$11)*$O$579/($N$579-($C$9*Assumptions!$B$7/Assumptions!$B$11)),NA())</f>
        <v>1454676.41720007</v>
      </c>
      <c r="T579" s="18" t="n">
        <f aca="false">IFERROR($N$579/($O$579+$S$579),NA())</f>
        <v>82.4925726306704</v>
      </c>
      <c r="U579" s="18" t="n">
        <f aca="false">AND(ISNUMBER($S$579),$S$579&gt;Assumptions!$B$4,$T$579&lt;=Assumptions!$B$13)</f>
        <v>0</v>
      </c>
      <c r="V579" s="18" t="n">
        <f aca="false">IF($R$579,$P$579,IF($U$579,$S$579,NA()))</f>
        <v>1613797.65690852</v>
      </c>
      <c r="W579" s="18" t="n">
        <f aca="false">IF($R$579,$Q$579,IF($U$579,$T$579,NA()))</f>
        <v>74.3587645491309</v>
      </c>
      <c r="X579" s="18" t="n">
        <f aca="false">$R$579</f>
        <v>1</v>
      </c>
      <c r="Y579" s="18" t="n">
        <f aca="false">IF($B$579=1,$H$579,$AI$112*$W$579)</f>
        <v>456066118.406679</v>
      </c>
      <c r="Z579" s="18" t="n">
        <f aca="false">IF($C$579=1,$I$579,$AF$112*$W$579)</f>
        <v>128912173.309253</v>
      </c>
      <c r="AA579" s="18" t="n">
        <f aca="false">IF($D$579=1,$J$579,$AC$112*$W$579)</f>
        <v>178461034.917914</v>
      </c>
      <c r="AB579" s="18" t="n">
        <f aca="false">IF($E$579=1,$K$579,$Z$112*$W$579)</f>
        <v>223076293.647393</v>
      </c>
      <c r="AC579" s="18" t="n">
        <f aca="false">IF($F$579=1,$L$579,$W$112*$W$579)</f>
        <v>15000000</v>
      </c>
      <c r="AD579" s="18" t="n">
        <f aca="false">IF($G$579=1,$M$579,$T$112*$W$579)</f>
        <v>5000000</v>
      </c>
      <c r="AE579" s="18" t="n">
        <f aca="false">($C$9*Assumptions!$B$7/Assumptions!$B$11)</f>
        <v>120000000</v>
      </c>
      <c r="AF579" s="18" t="n">
        <f aca="false">($J$112+$O$112)*$W$579</f>
        <v>20858587.4037565</v>
      </c>
      <c r="AG579" s="18" t="n">
        <f aca="false">Assumptions!$B$20*$W$579</f>
        <v>669228880.942178</v>
      </c>
      <c r="AH579" s="18" t="n">
        <f aca="false">IF($R$579,Assumptions!$B$14*($W$579-Assumptions!$B$13),Assumptions!$B$4)</f>
        <v>183396911.372827</v>
      </c>
      <c r="AI579" s="18" t="n">
        <f aca="false">$Y$579+$Z$579+$AA$579+$AB$579+$AC$579+$AD$579+$AE$579+$AF$579+$AG$579+$AH$579</f>
        <v>2000000000</v>
      </c>
      <c r="AJ579" s="18" t="n">
        <f aca="false">IF(AND(ISNUMBER($V$579),($C$9*Assumptions!$B$7/Assumptions!$B$11)&gt;=Assumptions!$B$67,IF($B$579=1,$Y$579&gt;=INDEX($Y$576:$Y$639,1+$A$579-Assumptions!$B$78),$Y$579&gt;INDEX($Y$576:$Y$639,1+$A$579+Assumptions!$B$78)),IF($C$579=1,$Z$579&gt;=INDEX($Z$576:$Z$639,1+$A$579-Assumptions!$B$79),$Z$579&gt;INDEX($Z$576:$Z$639,1+$A$579+Assumptions!$B$79)),IF($D$579=1,$AA$579&gt;=INDEX($AA$576:$AA$639,1+$A$579-Assumptions!$B$80),$AA$579&gt;INDEX($AA$576:$AA$639,1+$A$579+Assumptions!$B$80)),IF($E$579=1,$AB$579&gt;=INDEX($AB$576:$AB$639,1+$A$579-Assumptions!$B$81),$AB$579&gt;INDEX($AB$576:$AB$639,1+$A$579+Assumptions!$B$81)),IF($F$579=1,$AC$579&gt;=INDEX($AC$576:$AC$639,1+$A$579-Assumptions!$B$82),$AC$579&gt;INDEX($AC$576:$AC$639,1+$A$579+Assumptions!$B$82)),IF($G$579=1,$AD$579&gt;=INDEX($AD$576:$AD$639,1+$A$579-Assumptions!$B$83),$AD$579&gt;INDEX($AD$576:$AD$639,1+$A$579+Assumptions!$B$83))),1,0)</f>
        <v>0</v>
      </c>
      <c r="AK579" s="16"/>
      <c r="AL579" s="16"/>
    </row>
    <row r="580" customFormat="false" ht="23.85" hidden="true" customHeight="false" outlineLevel="0" collapsed="false">
      <c r="A580" s="6" t="n">
        <f aca="false">ROW()-ROW($A$576)+Assumptions!$B$4</f>
        <v>4</v>
      </c>
      <c r="B580" s="18" t="n">
        <f aca="false">MOD(QUOTIENT($A$580,Assumptions!$B$78),2)</f>
        <v>0</v>
      </c>
      <c r="C580" s="18" t="n">
        <f aca="false">MOD(QUOTIENT($A$580,Assumptions!$B$79),2)</f>
        <v>0</v>
      </c>
      <c r="D580" s="18" t="n">
        <f aca="false">MOD(QUOTIENT($A$580,Assumptions!$B$80),2)</f>
        <v>0</v>
      </c>
      <c r="E580" s="18" t="n">
        <f aca="false">MOD(QUOTIENT($A$580,Assumptions!$B$81),2)</f>
        <v>1</v>
      </c>
      <c r="F580" s="18" t="n">
        <f aca="false">MOD(QUOTIENT($A$580,Assumptions!$B$82),2)</f>
        <v>0</v>
      </c>
      <c r="G580" s="18" t="n">
        <f aca="false">MOD(QUOTIENT($A$580,Assumptions!$B$83),2)</f>
        <v>0</v>
      </c>
      <c r="H580" s="18" t="n">
        <f aca="false">IF($B$580=1,MIN(Assumptions!$B$66,MAX(Assumptions!$B$4,Assumptions!$B$26-(Assumptions!$B$4))),Assumptions!$B$4)</f>
        <v>0</v>
      </c>
      <c r="I580" s="18" t="n">
        <f aca="false">IF($C$580=1,MIN(Assumptions!$B$61,MAX(Assumptions!$B$4,Assumptions!$B$26-($H$580))),Assumptions!$B$4)</f>
        <v>0</v>
      </c>
      <c r="J580" s="18" t="n">
        <f aca="false">IF($D$580=1,MIN(Assumptions!$B$56,MAX(Assumptions!$B$4,Assumptions!$B$26-($H$580+$I$580))),Assumptions!$B$4)</f>
        <v>0</v>
      </c>
      <c r="K580" s="18" t="n">
        <f aca="false">IF($E$580=1,MIN(Assumptions!$B$51,MAX(Assumptions!$B$4,Assumptions!$B$26-($H$580+$I$580+$J$580))),Assumptions!$B$4)</f>
        <v>30000000</v>
      </c>
      <c r="L580" s="18" t="n">
        <f aca="false">IF($F$580=1,MIN(Assumptions!$B$46,MAX(Assumptions!$B$4,Assumptions!$B$26-($H$580+$I$580+$J$580+$K$580))),Assumptions!$B$4)</f>
        <v>0</v>
      </c>
      <c r="M580" s="18" t="n">
        <f aca="false">IF($G$580=1,MIN(Assumptions!$B$41,MAX(Assumptions!$B$4,Assumptions!$B$26-($H$580+$I$580+$J$580+$K$580+$L$580))),Assumptions!$B$4)</f>
        <v>0</v>
      </c>
      <c r="N580" s="18" t="n">
        <f aca="false">MAX(Assumptions!$B$4,Assumptions!$B$26-($H$580+$I$580+$J$580+$K$580+$L$580+$M$580))</f>
        <v>1970000000</v>
      </c>
      <c r="O580" s="18" t="n">
        <f aca="false">$J$112+$O$112+Assumptions!$B$20+IF($B$580=0,$AI$112,Assumptions!$B$4)+IF($C$580=0,$AF$112,Assumptions!$B$4)+IF($D$580=0,$AC$112,Assumptions!$B$4)+IF($E$580=0,$Z$112,Assumptions!$B$4)+IF($F$580=0,$W$112,Assumptions!$B$4)+IF($G$580=0,$T$112,Assumptions!$B$4)</f>
        <v>29547484.4666011</v>
      </c>
      <c r="P580" s="18" t="n">
        <f aca="false">IF(($N$580+Assumptions!$B$14*Assumptions!$B$13)&gt;($C$9*Assumptions!$B$7/Assumptions!$B$11),($C$9*Assumptions!$B$7/Assumptions!$B$11)*($O$580+Assumptions!$B$14)/($N$580+Assumptions!$B$14*Assumptions!$B$13-($C$9*Assumptions!$B$7/Assumptions!$B$11)),NA())</f>
        <v>2075950.41079197</v>
      </c>
      <c r="Q580" s="18" t="n">
        <f aca="false">IFERROR(($N$580+Assumptions!$B$14*Assumptions!$B$13)/($O$580+Assumptions!$B$14+$P$580),NA())</f>
        <v>57.8048489868408</v>
      </c>
      <c r="R580" s="18" t="n">
        <f aca="false">AND(ISNUMBER($P$580),$P$580&gt;Assumptions!$B$4,$Q$580&gt;Assumptions!$B$13)</f>
        <v>1</v>
      </c>
      <c r="S580" s="18" t="n">
        <f aca="false">IF($N$580&gt;($C$9*Assumptions!$B$7/Assumptions!$B$11),($C$9*Assumptions!$B$7/Assumptions!$B$11)*$O$580/($N$580-($C$9*Assumptions!$B$7/Assumptions!$B$11)),NA())</f>
        <v>1916593.58702277</v>
      </c>
      <c r="T580" s="18" t="n">
        <f aca="false">IFERROR($N$580/($O$580+$S$580),NA())</f>
        <v>62.6110829194663</v>
      </c>
      <c r="U580" s="18" t="n">
        <f aca="false">AND(ISNUMBER($S$580),$S$580&gt;Assumptions!$B$4,$T$580&lt;=Assumptions!$B$13)</f>
        <v>0</v>
      </c>
      <c r="V580" s="18" t="n">
        <f aca="false">IF($R$580,$P$580,IF($U$580,$S$580,NA()))</f>
        <v>2075950.41079197</v>
      </c>
      <c r="W580" s="18" t="n">
        <f aca="false">IF($R$580,$Q$580,IF($U$580,$T$580,NA()))</f>
        <v>57.8048489868408</v>
      </c>
      <c r="X580" s="18" t="n">
        <f aca="false">$R$580</f>
        <v>1</v>
      </c>
      <c r="Y580" s="18" t="n">
        <f aca="false">IF($B$580=1,$H$580,$AI$112*$W$580)</f>
        <v>354535652.419213</v>
      </c>
      <c r="Z580" s="18" t="n">
        <f aca="false">IF($C$580=1,$I$580,$AF$112*$W$580)</f>
        <v>100213455.076748</v>
      </c>
      <c r="AA580" s="18" t="n">
        <f aca="false">IF($D$580=1,$J$580,$AC$112*$W$580)</f>
        <v>138731637.568418</v>
      </c>
      <c r="AB580" s="18" t="n">
        <f aca="false">IF($E$580=1,$K$580,$Z$112*$W$580)</f>
        <v>30000000</v>
      </c>
      <c r="AC580" s="18" t="n">
        <f aca="false">IF($F$580=1,$L$580,$W$112*$W$580)</f>
        <v>289024244.934204</v>
      </c>
      <c r="AD580" s="18" t="n">
        <f aca="false">IF($G$580=1,$M$580,$T$112*$W$580)</f>
        <v>289024244.934204</v>
      </c>
      <c r="AE580" s="18" t="n">
        <f aca="false">($C$9*Assumptions!$B$7/Assumptions!$B$11)</f>
        <v>120000000</v>
      </c>
      <c r="AF580" s="18" t="n">
        <f aca="false">($J$112+$O$112)*$W$580</f>
        <v>16215001.718544</v>
      </c>
      <c r="AG580" s="18" t="n">
        <f aca="false">Assumptions!$B$20*$W$580</f>
        <v>520243640.881567</v>
      </c>
      <c r="AH580" s="18" t="n">
        <f aca="false">IF($R$580,Assumptions!$B$14*($W$580-Assumptions!$B$13),Assumptions!$B$4)</f>
        <v>142012122.467102</v>
      </c>
      <c r="AI580" s="18" t="n">
        <f aca="false">$Y$580+$Z$580+$AA$580+$AB$580+$AC$580+$AD$580+$AE$580+$AF$580+$AG$580+$AH$580</f>
        <v>2000000000</v>
      </c>
      <c r="AJ580" s="18" t="n">
        <f aca="false">IF(AND(ISNUMBER($V$580),($C$9*Assumptions!$B$7/Assumptions!$B$11)&gt;=Assumptions!$B$67,IF($B$580=1,$Y$580&gt;=INDEX($Y$576:$Y$639,1+$A$580-Assumptions!$B$78),$Y$580&gt;INDEX($Y$576:$Y$639,1+$A$580+Assumptions!$B$78)),IF($C$580=1,$Z$580&gt;=INDEX($Z$576:$Z$639,1+$A$580-Assumptions!$B$79),$Z$580&gt;INDEX($Z$576:$Z$639,1+$A$580+Assumptions!$B$79)),IF($D$580=1,$AA$580&gt;=INDEX($AA$576:$AA$639,1+$A$580-Assumptions!$B$80),$AA$580&gt;INDEX($AA$576:$AA$639,1+$A$580+Assumptions!$B$80)),IF($E$580=1,$AB$580&gt;=INDEX($AB$576:$AB$639,1+$A$580-Assumptions!$B$81),$AB$580&gt;INDEX($AB$576:$AB$639,1+$A$580+Assumptions!$B$81)),IF($F$580=1,$AC$580&gt;=INDEX($AC$576:$AC$639,1+$A$580-Assumptions!$B$82),$AC$580&gt;INDEX($AC$576:$AC$639,1+$A$580+Assumptions!$B$82)),IF($G$580=1,$AD$580&gt;=INDEX($AD$576:$AD$639,1+$A$580-Assumptions!$B$83),$AD$580&gt;INDEX($AD$576:$AD$639,1+$A$580+Assumptions!$B$83))),1,0)</f>
        <v>0</v>
      </c>
      <c r="AK580" s="16"/>
      <c r="AL580" s="16"/>
    </row>
    <row r="581" customFormat="false" ht="23.85" hidden="true" customHeight="false" outlineLevel="0" collapsed="false">
      <c r="A581" s="6" t="n">
        <f aca="false">ROW()-ROW($A$576)+Assumptions!$B$4</f>
        <v>5</v>
      </c>
      <c r="B581" s="18" t="n">
        <f aca="false">MOD(QUOTIENT($A$581,Assumptions!$B$78),2)</f>
        <v>0</v>
      </c>
      <c r="C581" s="18" t="n">
        <f aca="false">MOD(QUOTIENT($A$581,Assumptions!$B$79),2)</f>
        <v>0</v>
      </c>
      <c r="D581" s="18" t="n">
        <f aca="false">MOD(QUOTIENT($A$581,Assumptions!$B$80),2)</f>
        <v>0</v>
      </c>
      <c r="E581" s="18" t="n">
        <f aca="false">MOD(QUOTIENT($A$581,Assumptions!$B$81),2)</f>
        <v>1</v>
      </c>
      <c r="F581" s="18" t="n">
        <f aca="false">MOD(QUOTIENT($A$581,Assumptions!$B$82),2)</f>
        <v>0</v>
      </c>
      <c r="G581" s="18" t="n">
        <f aca="false">MOD(QUOTIENT($A$581,Assumptions!$B$83),2)</f>
        <v>1</v>
      </c>
      <c r="H581" s="18" t="n">
        <f aca="false">IF($B$581=1,MIN(Assumptions!$B$66,MAX(Assumptions!$B$4,Assumptions!$B$26-(Assumptions!$B$4))),Assumptions!$B$4)</f>
        <v>0</v>
      </c>
      <c r="I581" s="18" t="n">
        <f aca="false">IF($C$581=1,MIN(Assumptions!$B$61,MAX(Assumptions!$B$4,Assumptions!$B$26-($H$581))),Assumptions!$B$4)</f>
        <v>0</v>
      </c>
      <c r="J581" s="18" t="n">
        <f aca="false">IF($D$581=1,MIN(Assumptions!$B$56,MAX(Assumptions!$B$4,Assumptions!$B$26-($H$581+$I$581))),Assumptions!$B$4)</f>
        <v>0</v>
      </c>
      <c r="K581" s="18" t="n">
        <f aca="false">IF($E$581=1,MIN(Assumptions!$B$51,MAX(Assumptions!$B$4,Assumptions!$B$26-($H$581+$I$581+$J$581))),Assumptions!$B$4)</f>
        <v>30000000</v>
      </c>
      <c r="L581" s="18" t="n">
        <f aca="false">IF($F$581=1,MIN(Assumptions!$B$46,MAX(Assumptions!$B$4,Assumptions!$B$26-($H$581+$I$581+$J$581+$K$581))),Assumptions!$B$4)</f>
        <v>0</v>
      </c>
      <c r="M581" s="18" t="n">
        <f aca="false">IF($G$581=1,MIN(Assumptions!$B$41,MAX(Assumptions!$B$4,Assumptions!$B$26-($H$581+$I$581+$J$581+$K$581+$L$581))),Assumptions!$B$4)</f>
        <v>5000000</v>
      </c>
      <c r="N581" s="18" t="n">
        <f aca="false">MAX(Assumptions!$B$4,Assumptions!$B$26-($H$581+$I$581+$J$581+$K$581+$L$581+$M$581))</f>
        <v>1965000000</v>
      </c>
      <c r="O581" s="18" t="n">
        <f aca="false">$J$112+$O$112+Assumptions!$B$20+IF($B$581=0,$AI$112,Assumptions!$B$4)+IF($C$581=0,$AF$112,Assumptions!$B$4)+IF($D$581=0,$AC$112,Assumptions!$B$4)+IF($E$581=0,$Z$112,Assumptions!$B$4)+IF($F$581=0,$W$112,Assumptions!$B$4)+IF($G$581=0,$T$112,Assumptions!$B$4)</f>
        <v>24547484.4666011</v>
      </c>
      <c r="P581" s="18" t="n">
        <f aca="false">IF(($N$581+Assumptions!$B$14*Assumptions!$B$13)&gt;($C$9*Assumptions!$B$7/Assumptions!$B$11),($C$9*Assumptions!$B$7/Assumptions!$B$11)*($O$581+Assumptions!$B$14)/($N$581+Assumptions!$B$14*Assumptions!$B$13-($C$9*Assumptions!$B$7/Assumptions!$B$11)),NA())</f>
        <v>1756805.48632862</v>
      </c>
      <c r="Q581" s="18" t="n">
        <f aca="false">IFERROR(($N$581+Assumptions!$B$14*Assumptions!$B$13)/($O$581+Assumptions!$B$14+$P$581),NA())</f>
        <v>68.3057976160904</v>
      </c>
      <c r="R581" s="18" t="n">
        <f aca="false">AND(ISNUMBER($P$581),$P$581&gt;Assumptions!$B$4,$Q$581&gt;Assumptions!$B$13)</f>
        <v>1</v>
      </c>
      <c r="S581" s="18" t="n">
        <f aca="false">IF($N$581&gt;($C$9*Assumptions!$B$7/Assumptions!$B$11),($C$9*Assumptions!$B$7/Assumptions!$B$11)*$O$581/($N$581-($C$9*Assumptions!$B$7/Assumptions!$B$11)),NA())</f>
        <v>1596584.35555129</v>
      </c>
      <c r="T581" s="18" t="n">
        <f aca="false">IFERROR($N$581/($O$581+$S$581),NA())</f>
        <v>75.1604508604652</v>
      </c>
      <c r="U581" s="18" t="n">
        <f aca="false">AND(ISNUMBER($S$581),$S$581&gt;Assumptions!$B$4,$T$581&lt;=Assumptions!$B$13)</f>
        <v>0</v>
      </c>
      <c r="V581" s="18" t="n">
        <f aca="false">IF($R$581,$P$581,IF($U$581,$S$581,NA()))</f>
        <v>1756805.48632862</v>
      </c>
      <c r="W581" s="18" t="n">
        <f aca="false">IF($R$581,$Q$581,IF($U$581,$T$581,NA()))</f>
        <v>68.3057976160904</v>
      </c>
      <c r="X581" s="18" t="n">
        <f aca="false">$R$581</f>
        <v>1</v>
      </c>
      <c r="Y581" s="18" t="n">
        <f aca="false">IF($B$581=1,$H$581,$AI$112*$W$581)</f>
        <v>418941333.578231</v>
      </c>
      <c r="Z581" s="18" t="n">
        <f aca="false">IF($C$581=1,$I$581,$AF$112*$W$581)</f>
        <v>118418438.952064</v>
      </c>
      <c r="AA581" s="18" t="n">
        <f aca="false">IF($D$581=1,$J$581,$AC$112*$W$581)</f>
        <v>163933914.278617</v>
      </c>
      <c r="AB581" s="18" t="n">
        <f aca="false">IF($E$581=1,$K$581,$Z$112*$W$581)</f>
        <v>30000000</v>
      </c>
      <c r="AC581" s="18" t="n">
        <f aca="false">IF($F$581=1,$L$581,$W$112*$W$581)</f>
        <v>341528988.080452</v>
      </c>
      <c r="AD581" s="18" t="n">
        <f aca="false">IF($G$581=1,$M$581,$T$112*$W$581)</f>
        <v>5000000</v>
      </c>
      <c r="AE581" s="18" t="n">
        <f aca="false">($C$9*Assumptions!$B$7/Assumptions!$B$11)</f>
        <v>120000000</v>
      </c>
      <c r="AF581" s="18" t="n">
        <f aca="false">($J$112+$O$112)*$W$581</f>
        <v>19160652.5255963</v>
      </c>
      <c r="AG581" s="18" t="n">
        <f aca="false">Assumptions!$B$20*$W$581</f>
        <v>614752178.544814</v>
      </c>
      <c r="AH581" s="18" t="n">
        <f aca="false">IF($R$581,Assumptions!$B$14*($W$581-Assumptions!$B$13),Assumptions!$B$4)</f>
        <v>168264494.040226</v>
      </c>
      <c r="AI581" s="18" t="n">
        <f aca="false">$Y$581+$Z$581+$AA$581+$AB$581+$AC$581+$AD$581+$AE$581+$AF$581+$AG$581+$AH$581</f>
        <v>2000000000</v>
      </c>
      <c r="AJ581" s="18" t="n">
        <f aca="false">IF(AND(ISNUMBER($V$581),($C$9*Assumptions!$B$7/Assumptions!$B$11)&gt;=Assumptions!$B$67,IF($B$581=1,$Y$581&gt;=INDEX($Y$576:$Y$639,1+$A$581-Assumptions!$B$78),$Y$581&gt;INDEX($Y$576:$Y$639,1+$A$581+Assumptions!$B$78)),IF($C$581=1,$Z$581&gt;=INDEX($Z$576:$Z$639,1+$A$581-Assumptions!$B$79),$Z$581&gt;INDEX($Z$576:$Z$639,1+$A$581+Assumptions!$B$79)),IF($D$581=1,$AA$581&gt;=INDEX($AA$576:$AA$639,1+$A$581-Assumptions!$B$80),$AA$581&gt;INDEX($AA$576:$AA$639,1+$A$581+Assumptions!$B$80)),IF($E$581=1,$AB$581&gt;=INDEX($AB$576:$AB$639,1+$A$581-Assumptions!$B$81),$AB$581&gt;INDEX($AB$576:$AB$639,1+$A$581+Assumptions!$B$81)),IF($F$581=1,$AC$581&gt;=INDEX($AC$576:$AC$639,1+$A$581-Assumptions!$B$82),$AC$581&gt;INDEX($AC$576:$AC$639,1+$A$581+Assumptions!$B$82)),IF($G$581=1,$AD$581&gt;=INDEX($AD$576:$AD$639,1+$A$581-Assumptions!$B$83),$AD$581&gt;INDEX($AD$576:$AD$639,1+$A$581+Assumptions!$B$83))),1,0)</f>
        <v>0</v>
      </c>
      <c r="AK581" s="16"/>
      <c r="AL581" s="16"/>
    </row>
    <row r="582" customFormat="false" ht="23.85" hidden="true" customHeight="false" outlineLevel="0" collapsed="false">
      <c r="A582" s="6" t="n">
        <f aca="false">ROW()-ROW($A$576)+Assumptions!$B$4</f>
        <v>6</v>
      </c>
      <c r="B582" s="18" t="n">
        <f aca="false">MOD(QUOTIENT($A$582,Assumptions!$B$78),2)</f>
        <v>0</v>
      </c>
      <c r="C582" s="18" t="n">
        <f aca="false">MOD(QUOTIENT($A$582,Assumptions!$B$79),2)</f>
        <v>0</v>
      </c>
      <c r="D582" s="18" t="n">
        <f aca="false">MOD(QUOTIENT($A$582,Assumptions!$B$80),2)</f>
        <v>0</v>
      </c>
      <c r="E582" s="18" t="n">
        <f aca="false">MOD(QUOTIENT($A$582,Assumptions!$B$81),2)</f>
        <v>1</v>
      </c>
      <c r="F582" s="18" t="n">
        <f aca="false">MOD(QUOTIENT($A$582,Assumptions!$B$82),2)</f>
        <v>1</v>
      </c>
      <c r="G582" s="18" t="n">
        <f aca="false">MOD(QUOTIENT($A$582,Assumptions!$B$83),2)</f>
        <v>0</v>
      </c>
      <c r="H582" s="18" t="n">
        <f aca="false">IF($B$582=1,MIN(Assumptions!$B$66,MAX(Assumptions!$B$4,Assumptions!$B$26-(Assumptions!$B$4))),Assumptions!$B$4)</f>
        <v>0</v>
      </c>
      <c r="I582" s="18" t="n">
        <f aca="false">IF($C$582=1,MIN(Assumptions!$B$61,MAX(Assumptions!$B$4,Assumptions!$B$26-($H$582))),Assumptions!$B$4)</f>
        <v>0</v>
      </c>
      <c r="J582" s="18" t="n">
        <f aca="false">IF($D$582=1,MIN(Assumptions!$B$56,MAX(Assumptions!$B$4,Assumptions!$B$26-($H$582+$I$582))),Assumptions!$B$4)</f>
        <v>0</v>
      </c>
      <c r="K582" s="18" t="n">
        <f aca="false">IF($E$582=1,MIN(Assumptions!$B$51,MAX(Assumptions!$B$4,Assumptions!$B$26-($H$582+$I$582+$J$582))),Assumptions!$B$4)</f>
        <v>30000000</v>
      </c>
      <c r="L582" s="18" t="n">
        <f aca="false">IF($F$582=1,MIN(Assumptions!$B$46,MAX(Assumptions!$B$4,Assumptions!$B$26-($H$582+$I$582+$J$582+$K$582))),Assumptions!$B$4)</f>
        <v>15000000</v>
      </c>
      <c r="M582" s="18" t="n">
        <f aca="false">IF($G$582=1,MIN(Assumptions!$B$41,MAX(Assumptions!$B$4,Assumptions!$B$26-($H$582+$I$582+$J$582+$K$582+$L$582))),Assumptions!$B$4)</f>
        <v>0</v>
      </c>
      <c r="N582" s="18" t="n">
        <f aca="false">MAX(Assumptions!$B$4,Assumptions!$B$26-($H$582+$I$582+$J$582+$K$582+$L$582+$M$582))</f>
        <v>1955000000</v>
      </c>
      <c r="O582" s="18" t="n">
        <f aca="false">$J$112+$O$112+Assumptions!$B$20+IF($B$582=0,$AI$112,Assumptions!$B$4)+IF($C$582=0,$AF$112,Assumptions!$B$4)+IF($D$582=0,$AC$112,Assumptions!$B$4)+IF($E$582=0,$Z$112,Assumptions!$B$4)+IF($F$582=0,$W$112,Assumptions!$B$4)+IF($G$582=0,$T$112,Assumptions!$B$4)</f>
        <v>24547484.4666011</v>
      </c>
      <c r="P582" s="18" t="n">
        <f aca="false">IF(($N$582+Assumptions!$B$14*Assumptions!$B$13)&gt;($C$9*Assumptions!$B$7/Assumptions!$B$11),($C$9*Assumptions!$B$7/Assumptions!$B$11)*($O$582+Assumptions!$B$14)/($N$582+Assumptions!$B$14*Assumptions!$B$13-($C$9*Assumptions!$B$7/Assumptions!$B$11)),NA())</f>
        <v>1766366.33251272</v>
      </c>
      <c r="Q582" s="18" t="n">
        <f aca="false">IFERROR(($N$582+Assumptions!$B$14*Assumptions!$B$13)/($O$582+Assumptions!$B$14+$P$582),NA())</f>
        <v>67.9360774666122</v>
      </c>
      <c r="R582" s="18" t="n">
        <f aca="false">AND(ISNUMBER($P$582),$P$582&gt;Assumptions!$B$4,$Q$582&gt;Assumptions!$B$13)</f>
        <v>1</v>
      </c>
      <c r="S582" s="18" t="n">
        <f aca="false">IF($N$582&gt;($C$9*Assumptions!$B$7/Assumptions!$B$11),($C$9*Assumptions!$B$7/Assumptions!$B$11)*$O$582/($N$582-($C$9*Assumptions!$B$7/Assumptions!$B$11)),NA())</f>
        <v>1605285.08773413</v>
      </c>
      <c r="T582" s="18" t="n">
        <f aca="false">IFERROR($N$582/($O$582+$S$582),NA())</f>
        <v>74.7530771430643</v>
      </c>
      <c r="U582" s="18" t="n">
        <f aca="false">AND(ISNUMBER($S$582),$S$582&gt;Assumptions!$B$4,$T$582&lt;=Assumptions!$B$13)</f>
        <v>0</v>
      </c>
      <c r="V582" s="18" t="n">
        <f aca="false">IF($R$582,$P$582,IF($U$582,$S$582,NA()))</f>
        <v>1766366.33251272</v>
      </c>
      <c r="W582" s="18" t="n">
        <f aca="false">IF($R$582,$Q$582,IF($U$582,$T$582,NA()))</f>
        <v>67.9360774666122</v>
      </c>
      <c r="X582" s="18" t="n">
        <f aca="false">$R$582</f>
        <v>1</v>
      </c>
      <c r="Y582" s="18" t="n">
        <f aca="false">IF($B$582=1,$H$582,$AI$112*$W$582)</f>
        <v>416673721.488498</v>
      </c>
      <c r="Z582" s="18" t="n">
        <f aca="false">IF($C$582=1,$I$582,$AF$112*$W$582)</f>
        <v>117777473.111999</v>
      </c>
      <c r="AA582" s="18" t="n">
        <f aca="false">IF($D$582=1,$J$582,$AC$112*$W$582)</f>
        <v>163046585.919869</v>
      </c>
      <c r="AB582" s="18" t="n">
        <f aca="false">IF($E$582=1,$K$582,$Z$112*$W$582)</f>
        <v>30000000</v>
      </c>
      <c r="AC582" s="18" t="n">
        <f aca="false">IF($F$582=1,$L$582,$W$112*$W$582)</f>
        <v>15000000</v>
      </c>
      <c r="AD582" s="18" t="n">
        <f aca="false">IF($G$582=1,$M$582,$T$112*$W$582)</f>
        <v>339680387.333061</v>
      </c>
      <c r="AE582" s="18" t="n">
        <f aca="false">($C$9*Assumptions!$B$7/Assumptions!$B$11)</f>
        <v>120000000</v>
      </c>
      <c r="AF582" s="18" t="n">
        <f aca="false">($J$112+$O$112)*$W$582</f>
        <v>19056941.2805322</v>
      </c>
      <c r="AG582" s="18" t="n">
        <f aca="false">Assumptions!$B$20*$W$582</f>
        <v>611424697.19951</v>
      </c>
      <c r="AH582" s="18" t="n">
        <f aca="false">IF($R$582,Assumptions!$B$14*($W$582-Assumptions!$B$13),Assumptions!$B$4)</f>
        <v>167340193.666531</v>
      </c>
      <c r="AI582" s="18" t="n">
        <f aca="false">$Y$582+$Z$582+$AA$582+$AB$582+$AC$582+$AD$582+$AE$582+$AF$582+$AG$582+$AH$582</f>
        <v>2000000000</v>
      </c>
      <c r="AJ582" s="18" t="n">
        <f aca="false">IF(AND(ISNUMBER($V$582),($C$9*Assumptions!$B$7/Assumptions!$B$11)&gt;=Assumptions!$B$67,IF($B$582=1,$Y$582&gt;=INDEX($Y$576:$Y$639,1+$A$582-Assumptions!$B$78),$Y$582&gt;INDEX($Y$576:$Y$639,1+$A$582+Assumptions!$B$78)),IF($C$582=1,$Z$582&gt;=INDEX($Z$576:$Z$639,1+$A$582-Assumptions!$B$79),$Z$582&gt;INDEX($Z$576:$Z$639,1+$A$582+Assumptions!$B$79)),IF($D$582=1,$AA$582&gt;=INDEX($AA$576:$AA$639,1+$A$582-Assumptions!$B$80),$AA$582&gt;INDEX($AA$576:$AA$639,1+$A$582+Assumptions!$B$80)),IF($E$582=1,$AB$582&gt;=INDEX($AB$576:$AB$639,1+$A$582-Assumptions!$B$81),$AB$582&gt;INDEX($AB$576:$AB$639,1+$A$582+Assumptions!$B$81)),IF($F$582=1,$AC$582&gt;=INDEX($AC$576:$AC$639,1+$A$582-Assumptions!$B$82),$AC$582&gt;INDEX($AC$576:$AC$639,1+$A$582+Assumptions!$B$82)),IF($G$582=1,$AD$582&gt;=INDEX($AD$576:$AD$639,1+$A$582-Assumptions!$B$83),$AD$582&gt;INDEX($AD$576:$AD$639,1+$A$582+Assumptions!$B$83))),1,0)</f>
        <v>0</v>
      </c>
      <c r="AK582" s="16"/>
      <c r="AL582" s="16"/>
    </row>
    <row r="583" customFormat="false" ht="23.85" hidden="true" customHeight="false" outlineLevel="0" collapsed="false">
      <c r="A583" s="6" t="n">
        <f aca="false">ROW()-ROW($A$576)+Assumptions!$B$4</f>
        <v>7</v>
      </c>
      <c r="B583" s="18" t="n">
        <f aca="false">MOD(QUOTIENT($A$583,Assumptions!$B$78),2)</f>
        <v>0</v>
      </c>
      <c r="C583" s="18" t="n">
        <f aca="false">MOD(QUOTIENT($A$583,Assumptions!$B$79),2)</f>
        <v>0</v>
      </c>
      <c r="D583" s="18" t="n">
        <f aca="false">MOD(QUOTIENT($A$583,Assumptions!$B$80),2)</f>
        <v>0</v>
      </c>
      <c r="E583" s="18" t="n">
        <f aca="false">MOD(QUOTIENT($A$583,Assumptions!$B$81),2)</f>
        <v>1</v>
      </c>
      <c r="F583" s="18" t="n">
        <f aca="false">MOD(QUOTIENT($A$583,Assumptions!$B$82),2)</f>
        <v>1</v>
      </c>
      <c r="G583" s="18" t="n">
        <f aca="false">MOD(QUOTIENT($A$583,Assumptions!$B$83),2)</f>
        <v>1</v>
      </c>
      <c r="H583" s="18" t="n">
        <f aca="false">IF($B$583=1,MIN(Assumptions!$B$66,MAX(Assumptions!$B$4,Assumptions!$B$26-(Assumptions!$B$4))),Assumptions!$B$4)</f>
        <v>0</v>
      </c>
      <c r="I583" s="18" t="n">
        <f aca="false">IF($C$583=1,MIN(Assumptions!$B$61,MAX(Assumptions!$B$4,Assumptions!$B$26-($H$583))),Assumptions!$B$4)</f>
        <v>0</v>
      </c>
      <c r="J583" s="18" t="n">
        <f aca="false">IF($D$583=1,MIN(Assumptions!$B$56,MAX(Assumptions!$B$4,Assumptions!$B$26-($H$583+$I$583))),Assumptions!$B$4)</f>
        <v>0</v>
      </c>
      <c r="K583" s="18" t="n">
        <f aca="false">IF($E$583=1,MIN(Assumptions!$B$51,MAX(Assumptions!$B$4,Assumptions!$B$26-($H$583+$I$583+$J$583))),Assumptions!$B$4)</f>
        <v>30000000</v>
      </c>
      <c r="L583" s="18" t="n">
        <f aca="false">IF($F$583=1,MIN(Assumptions!$B$46,MAX(Assumptions!$B$4,Assumptions!$B$26-($H$583+$I$583+$J$583+$K$583))),Assumptions!$B$4)</f>
        <v>15000000</v>
      </c>
      <c r="M583" s="18" t="n">
        <f aca="false">IF($G$583=1,MIN(Assumptions!$B$41,MAX(Assumptions!$B$4,Assumptions!$B$26-($H$583+$I$583+$J$583+$K$583+$L$583))),Assumptions!$B$4)</f>
        <v>5000000</v>
      </c>
      <c r="N583" s="18" t="n">
        <f aca="false">MAX(Assumptions!$B$4,Assumptions!$B$26-($H$583+$I$583+$J$583+$K$583+$L$583+$M$583))</f>
        <v>1950000000</v>
      </c>
      <c r="O583" s="18" t="n">
        <f aca="false">$J$112+$O$112+Assumptions!$B$20+IF($B$583=0,$AI$112,Assumptions!$B$4)+IF($C$583=0,$AF$112,Assumptions!$B$4)+IF($D$583=0,$AC$112,Assumptions!$B$4)+IF($E$583=0,$Z$112,Assumptions!$B$4)+IF($F$583=0,$W$112,Assumptions!$B$4)+IF($G$583=0,$T$112,Assumptions!$B$4)</f>
        <v>19547484.4666011</v>
      </c>
      <c r="P583" s="18" t="n">
        <f aca="false">IF(($N$583+Assumptions!$B$14*Assumptions!$B$13)&gt;($C$9*Assumptions!$B$7/Assumptions!$B$11),($C$9*Assumptions!$B$7/Assumptions!$B$11)*($O$583+Assumptions!$B$14)/($N$583+Assumptions!$B$14*Assumptions!$B$13-($C$9*Assumptions!$B$7/Assumptions!$B$11)),NA())</f>
        <v>1443764.33069147</v>
      </c>
      <c r="Q583" s="18" t="n">
        <f aca="false">IFERROR(($N$583+Assumptions!$B$14*Assumptions!$B$13)/($O$583+Assumptions!$B$14+$P$583),NA())</f>
        <v>83.1160581052223</v>
      </c>
      <c r="R583" s="18" t="n">
        <f aca="false">AND(ISNUMBER($P$583),$P$583&gt;Assumptions!$B$4,$Q$583&gt;Assumptions!$B$13)</f>
        <v>1</v>
      </c>
      <c r="S583" s="18" t="n">
        <f aca="false">IF($N$583&gt;($C$9*Assumptions!$B$7/Assumptions!$B$11),($C$9*Assumptions!$B$7/Assumptions!$B$11)*$O$583/($N$583-($C$9*Assumptions!$B$7/Assumptions!$B$11)),NA())</f>
        <v>1281802.26010499</v>
      </c>
      <c r="T583" s="18" t="n">
        <f aca="false">IFERROR($N$583/($O$583+$S$583),NA())</f>
        <v>93.6181841262874</v>
      </c>
      <c r="U583" s="18" t="n">
        <f aca="false">AND(ISNUMBER($S$583),$S$583&gt;Assumptions!$B$4,$T$583&lt;=Assumptions!$B$13)</f>
        <v>0</v>
      </c>
      <c r="V583" s="18" t="n">
        <f aca="false">IF($R$583,$P$583,IF($U$583,$S$583,NA()))</f>
        <v>1443764.33069147</v>
      </c>
      <c r="W583" s="18" t="n">
        <f aca="false">IF($R$583,$Q$583,IF($U$583,$T$583,NA()))</f>
        <v>83.1160581052223</v>
      </c>
      <c r="X583" s="18" t="n">
        <f aca="false">$R$583</f>
        <v>1</v>
      </c>
      <c r="Y583" s="18" t="n">
        <f aca="false">IF($B$583=1,$H$583,$AI$112*$W$583)</f>
        <v>509777404.548821</v>
      </c>
      <c r="Z583" s="18" t="n">
        <f aca="false">IF($C$583=1,$I$583,$AF$112*$W$583)</f>
        <v>144094267.195132</v>
      </c>
      <c r="AA583" s="18" t="n">
        <f aca="false">IF($D$583=1,$J$583,$AC$112*$W$583)</f>
        <v>199478539.452534</v>
      </c>
      <c r="AB583" s="18" t="n">
        <f aca="false">IF($E$583=1,$K$583,$Z$112*$W$583)</f>
        <v>30000000</v>
      </c>
      <c r="AC583" s="18" t="n">
        <f aca="false">IF($F$583=1,$L$583,$W$112*$W$583)</f>
        <v>15000000</v>
      </c>
      <c r="AD583" s="18" t="n">
        <f aca="false">IF($G$583=1,$M$583,$T$112*$W$583)</f>
        <v>5000000</v>
      </c>
      <c r="AE583" s="18" t="n">
        <f aca="false">($C$9*Assumptions!$B$7/Assumptions!$B$11)</f>
        <v>120000000</v>
      </c>
      <c r="AF583" s="18" t="n">
        <f aca="false">($J$112+$O$112)*$W$583</f>
        <v>23315120.5934573</v>
      </c>
      <c r="AG583" s="18" t="n">
        <f aca="false">Assumptions!$B$20*$W$583</f>
        <v>748044522.947001</v>
      </c>
      <c r="AH583" s="18" t="n">
        <f aca="false">IF($R$583,Assumptions!$B$14*($W$583-Assumptions!$B$13),Assumptions!$B$4)</f>
        <v>205290145.263056</v>
      </c>
      <c r="AI583" s="18" t="n">
        <f aca="false">$Y$583+$Z$583+$AA$583+$AB$583+$AC$583+$AD$583+$AE$583+$AF$583+$AG$583+$AH$583</f>
        <v>2000000000</v>
      </c>
      <c r="AJ583" s="18" t="n">
        <f aca="false">IF(AND(ISNUMBER($V$583),($C$9*Assumptions!$B$7/Assumptions!$B$11)&gt;=Assumptions!$B$67,IF($B$583=1,$Y$583&gt;=INDEX($Y$576:$Y$639,1+$A$583-Assumptions!$B$78),$Y$583&gt;INDEX($Y$576:$Y$639,1+$A$583+Assumptions!$B$78)),IF($C$583=1,$Z$583&gt;=INDEX($Z$576:$Z$639,1+$A$583-Assumptions!$B$79),$Z$583&gt;INDEX($Z$576:$Z$639,1+$A$583+Assumptions!$B$79)),IF($D$583=1,$AA$583&gt;=INDEX($AA$576:$AA$639,1+$A$583-Assumptions!$B$80),$AA$583&gt;INDEX($AA$576:$AA$639,1+$A$583+Assumptions!$B$80)),IF($E$583=1,$AB$583&gt;=INDEX($AB$576:$AB$639,1+$A$583-Assumptions!$B$81),$AB$583&gt;INDEX($AB$576:$AB$639,1+$A$583+Assumptions!$B$81)),IF($F$583=1,$AC$583&gt;=INDEX($AC$576:$AC$639,1+$A$583-Assumptions!$B$82),$AC$583&gt;INDEX($AC$576:$AC$639,1+$A$583+Assumptions!$B$82)),IF($G$583=1,$AD$583&gt;=INDEX($AD$576:$AD$639,1+$A$583-Assumptions!$B$83),$AD$583&gt;INDEX($AD$576:$AD$639,1+$A$583+Assumptions!$B$83))),1,0)</f>
        <v>0</v>
      </c>
      <c r="AK583" s="16"/>
      <c r="AL583" s="16"/>
    </row>
    <row r="584" customFormat="false" ht="23.85" hidden="true" customHeight="false" outlineLevel="0" collapsed="false">
      <c r="A584" s="6" t="n">
        <f aca="false">ROW()-ROW($A$576)+Assumptions!$B$4</f>
        <v>8</v>
      </c>
      <c r="B584" s="18" t="n">
        <f aca="false">MOD(QUOTIENT($A$584,Assumptions!$B$78),2)</f>
        <v>0</v>
      </c>
      <c r="C584" s="18" t="n">
        <f aca="false">MOD(QUOTIENT($A$584,Assumptions!$B$79),2)</f>
        <v>0</v>
      </c>
      <c r="D584" s="18" t="n">
        <f aca="false">MOD(QUOTIENT($A$584,Assumptions!$B$80),2)</f>
        <v>1</v>
      </c>
      <c r="E584" s="18" t="n">
        <f aca="false">MOD(QUOTIENT($A$584,Assumptions!$B$81),2)</f>
        <v>0</v>
      </c>
      <c r="F584" s="18" t="n">
        <f aca="false">MOD(QUOTIENT($A$584,Assumptions!$B$82),2)</f>
        <v>0</v>
      </c>
      <c r="G584" s="18" t="n">
        <f aca="false">MOD(QUOTIENT($A$584,Assumptions!$B$83),2)</f>
        <v>0</v>
      </c>
      <c r="H584" s="18" t="n">
        <f aca="false">IF($B$584=1,MIN(Assumptions!$B$66,MAX(Assumptions!$B$4,Assumptions!$B$26-(Assumptions!$B$4))),Assumptions!$B$4)</f>
        <v>0</v>
      </c>
      <c r="I584" s="18" t="n">
        <f aca="false">IF($C$584=1,MIN(Assumptions!$B$61,MAX(Assumptions!$B$4,Assumptions!$B$26-($H$584))),Assumptions!$B$4)</f>
        <v>0</v>
      </c>
      <c r="J584" s="18" t="n">
        <f aca="false">IF($D$584=1,MIN(Assumptions!$B$56,MAX(Assumptions!$B$4,Assumptions!$B$26-($H$584+$I$584))),Assumptions!$B$4)</f>
        <v>60000000</v>
      </c>
      <c r="K584" s="18" t="n">
        <f aca="false">IF($E$584=1,MIN(Assumptions!$B$51,MAX(Assumptions!$B$4,Assumptions!$B$26-($H$584+$I$584+$J$584))),Assumptions!$B$4)</f>
        <v>0</v>
      </c>
      <c r="L584" s="18" t="n">
        <f aca="false">IF($F$584=1,MIN(Assumptions!$B$46,MAX(Assumptions!$B$4,Assumptions!$B$26-($H$584+$I$584+$J$584+$K$584))),Assumptions!$B$4)</f>
        <v>0</v>
      </c>
      <c r="M584" s="18" t="n">
        <f aca="false">IF($G$584=1,MIN(Assumptions!$B$41,MAX(Assumptions!$B$4,Assumptions!$B$26-($H$584+$I$584+$J$584+$K$584+$L$584))),Assumptions!$B$4)</f>
        <v>0</v>
      </c>
      <c r="N584" s="18" t="n">
        <f aca="false">MAX(Assumptions!$B$4,Assumptions!$B$26-($H$584+$I$584+$J$584+$K$584+$L$584+$M$584))</f>
        <v>1940000000</v>
      </c>
      <c r="O584" s="18" t="n">
        <f aca="false">$J$112+$O$112+Assumptions!$B$20+IF($B$584=0,$AI$112,Assumptions!$B$4)+IF($C$584=0,$AF$112,Assumptions!$B$4)+IF($D$584=0,$AC$112,Assumptions!$B$4)+IF($E$584=0,$Z$112,Assumptions!$B$4)+IF($F$584=0,$W$112,Assumptions!$B$4)+IF($G$584=0,$T$112,Assumptions!$B$4)</f>
        <v>30147484.4666011</v>
      </c>
      <c r="P584" s="18" t="n">
        <f aca="false">IF(($N$584+Assumptions!$B$14*Assumptions!$B$13)&gt;($C$9*Assumptions!$B$7/Assumptions!$B$11),($C$9*Assumptions!$B$7/Assumptions!$B$11)*($O$584+Assumptions!$B$14)/($N$584+Assumptions!$B$14*Assumptions!$B$13-($C$9*Assumptions!$B$7/Assumptions!$B$11)),NA())</f>
        <v>2149628.60685439</v>
      </c>
      <c r="Q584" s="18" t="n">
        <f aca="false">IFERROR(($N$584+Assumptions!$B$14*Assumptions!$B$13)/($O$584+Assumptions!$B$14+$P$584),NA())</f>
        <v>55.8235965121432</v>
      </c>
      <c r="R584" s="18" t="n">
        <f aca="false">AND(ISNUMBER($P$584),$P$584&gt;Assumptions!$B$4,$Q$584&gt;Assumptions!$B$13)</f>
        <v>1</v>
      </c>
      <c r="S584" s="18" t="n">
        <f aca="false">IF($N$584&gt;($C$9*Assumptions!$B$7/Assumptions!$B$11),($C$9*Assumptions!$B$7/Assumptions!$B$11)*$O$584/($N$584-($C$9*Assumptions!$B$7/Assumptions!$B$11)),NA())</f>
        <v>1987746.2285671</v>
      </c>
      <c r="T584" s="18" t="n">
        <f aca="false">IFERROR($N$584/($O$584+$S$584),NA())</f>
        <v>60.3698793515025</v>
      </c>
      <c r="U584" s="18" t="n">
        <f aca="false">AND(ISNUMBER($S$584),$S$584&gt;Assumptions!$B$4,$T$584&lt;=Assumptions!$B$13)</f>
        <v>0</v>
      </c>
      <c r="V584" s="18" t="n">
        <f aca="false">IF($R$584,$P$584,IF($U$584,$S$584,NA()))</f>
        <v>2149628.60685439</v>
      </c>
      <c r="W584" s="18" t="n">
        <f aca="false">IF($R$584,$Q$584,IF($U$584,$T$584,NA()))</f>
        <v>55.8235965121432</v>
      </c>
      <c r="X584" s="18" t="n">
        <f aca="false">$R$584</f>
        <v>1</v>
      </c>
      <c r="Y584" s="18" t="n">
        <f aca="false">IF($B$584=1,$H$584,$AI$112*$W$584)</f>
        <v>342383996.441632</v>
      </c>
      <c r="Z584" s="18" t="n">
        <f aca="false">IF($C$584=1,$I$584,$AF$112*$W$584)</f>
        <v>96778654.0289327</v>
      </c>
      <c r="AA584" s="18" t="n">
        <f aca="false">IF($D$584=1,$J$584,$AC$112*$W$584)</f>
        <v>60000000</v>
      </c>
      <c r="AB584" s="18" t="n">
        <f aca="false">IF($E$584=1,$K$584,$Z$112*$W$584)</f>
        <v>167470789.53643</v>
      </c>
      <c r="AC584" s="18" t="n">
        <f aca="false">IF($F$584=1,$L$584,$W$112*$W$584)</f>
        <v>279117982.560716</v>
      </c>
      <c r="AD584" s="18" t="n">
        <f aca="false">IF($G$584=1,$M$584,$T$112*$W$584)</f>
        <v>279117982.560716</v>
      </c>
      <c r="AE584" s="18" t="n">
        <f aca="false">($C$9*Assumptions!$B$7/Assumptions!$B$11)</f>
        <v>120000000</v>
      </c>
      <c r="AF584" s="18" t="n">
        <f aca="false">($J$112+$O$112)*$W$584</f>
        <v>15659234.9819264</v>
      </c>
      <c r="AG584" s="18" t="n">
        <f aca="false">Assumptions!$B$20*$W$584</f>
        <v>502412368.609289</v>
      </c>
      <c r="AH584" s="18" t="n">
        <f aca="false">IF($R$584,Assumptions!$B$14*($W$584-Assumptions!$B$13),Assumptions!$B$4)</f>
        <v>137058991.280358</v>
      </c>
      <c r="AI584" s="18" t="n">
        <f aca="false">$Y$584+$Z$584+$AA$584+$AB$584+$AC$584+$AD$584+$AE$584+$AF$584+$AG$584+$AH$584</f>
        <v>2000000000</v>
      </c>
      <c r="AJ584" s="18" t="n">
        <f aca="false">IF(AND(ISNUMBER($V$584),($C$9*Assumptions!$B$7/Assumptions!$B$11)&gt;=Assumptions!$B$67,IF($B$584=1,$Y$584&gt;=INDEX($Y$576:$Y$639,1+$A$584-Assumptions!$B$78),$Y$584&gt;INDEX($Y$576:$Y$639,1+$A$584+Assumptions!$B$78)),IF($C$584=1,$Z$584&gt;=INDEX($Z$576:$Z$639,1+$A$584-Assumptions!$B$79),$Z$584&gt;INDEX($Z$576:$Z$639,1+$A$584+Assumptions!$B$79)),IF($D$584=1,$AA$584&gt;=INDEX($AA$576:$AA$639,1+$A$584-Assumptions!$B$80),$AA$584&gt;INDEX($AA$576:$AA$639,1+$A$584+Assumptions!$B$80)),IF($E$584=1,$AB$584&gt;=INDEX($AB$576:$AB$639,1+$A$584-Assumptions!$B$81),$AB$584&gt;INDEX($AB$576:$AB$639,1+$A$584+Assumptions!$B$81)),IF($F$584=1,$AC$584&gt;=INDEX($AC$576:$AC$639,1+$A$584-Assumptions!$B$82),$AC$584&gt;INDEX($AC$576:$AC$639,1+$A$584+Assumptions!$B$82)),IF($G$584=1,$AD$584&gt;=INDEX($AD$576:$AD$639,1+$A$584-Assumptions!$B$83),$AD$584&gt;INDEX($AD$576:$AD$639,1+$A$584+Assumptions!$B$83))),1,0)</f>
        <v>0</v>
      </c>
      <c r="AK584" s="16"/>
      <c r="AL584" s="16"/>
    </row>
    <row r="585" customFormat="false" ht="23.85" hidden="true" customHeight="false" outlineLevel="0" collapsed="false">
      <c r="A585" s="6" t="n">
        <f aca="false">ROW()-ROW($A$576)+Assumptions!$B$4</f>
        <v>9</v>
      </c>
      <c r="B585" s="18" t="n">
        <f aca="false">MOD(QUOTIENT($A$585,Assumptions!$B$78),2)</f>
        <v>0</v>
      </c>
      <c r="C585" s="18" t="n">
        <f aca="false">MOD(QUOTIENT($A$585,Assumptions!$B$79),2)</f>
        <v>0</v>
      </c>
      <c r="D585" s="18" t="n">
        <f aca="false">MOD(QUOTIENT($A$585,Assumptions!$B$80),2)</f>
        <v>1</v>
      </c>
      <c r="E585" s="18" t="n">
        <f aca="false">MOD(QUOTIENT($A$585,Assumptions!$B$81),2)</f>
        <v>0</v>
      </c>
      <c r="F585" s="18" t="n">
        <f aca="false">MOD(QUOTIENT($A$585,Assumptions!$B$82),2)</f>
        <v>0</v>
      </c>
      <c r="G585" s="18" t="n">
        <f aca="false">MOD(QUOTIENT($A$585,Assumptions!$B$83),2)</f>
        <v>1</v>
      </c>
      <c r="H585" s="18" t="n">
        <f aca="false">IF($B$585=1,MIN(Assumptions!$B$66,MAX(Assumptions!$B$4,Assumptions!$B$26-(Assumptions!$B$4))),Assumptions!$B$4)</f>
        <v>0</v>
      </c>
      <c r="I585" s="18" t="n">
        <f aca="false">IF($C$585=1,MIN(Assumptions!$B$61,MAX(Assumptions!$B$4,Assumptions!$B$26-($H$585))),Assumptions!$B$4)</f>
        <v>0</v>
      </c>
      <c r="J585" s="18" t="n">
        <f aca="false">IF($D$585=1,MIN(Assumptions!$B$56,MAX(Assumptions!$B$4,Assumptions!$B$26-($H$585+$I$585))),Assumptions!$B$4)</f>
        <v>60000000</v>
      </c>
      <c r="K585" s="18" t="n">
        <f aca="false">IF($E$585=1,MIN(Assumptions!$B$51,MAX(Assumptions!$B$4,Assumptions!$B$26-($H$585+$I$585+$J$585))),Assumptions!$B$4)</f>
        <v>0</v>
      </c>
      <c r="L585" s="18" t="n">
        <f aca="false">IF($F$585=1,MIN(Assumptions!$B$46,MAX(Assumptions!$B$4,Assumptions!$B$26-($H$585+$I$585+$J$585+$K$585))),Assumptions!$B$4)</f>
        <v>0</v>
      </c>
      <c r="M585" s="18" t="n">
        <f aca="false">IF($G$585=1,MIN(Assumptions!$B$41,MAX(Assumptions!$B$4,Assumptions!$B$26-($H$585+$I$585+$J$585+$K$585+$L$585))),Assumptions!$B$4)</f>
        <v>5000000</v>
      </c>
      <c r="N585" s="18" t="n">
        <f aca="false">MAX(Assumptions!$B$4,Assumptions!$B$26-($H$585+$I$585+$J$585+$K$585+$L$585+$M$585))</f>
        <v>1935000000</v>
      </c>
      <c r="O585" s="18" t="n">
        <f aca="false">$J$112+$O$112+Assumptions!$B$20+IF($B$585=0,$AI$112,Assumptions!$B$4)+IF($C$585=0,$AF$112,Assumptions!$B$4)+IF($D$585=0,$AC$112,Assumptions!$B$4)+IF($E$585=0,$Z$112,Assumptions!$B$4)+IF($F$585=0,$W$112,Assumptions!$B$4)+IF($G$585=0,$T$112,Assumptions!$B$4)</f>
        <v>25147484.4666011</v>
      </c>
      <c r="P585" s="18" t="n">
        <f aca="false">IF(($N$585+Assumptions!$B$14*Assumptions!$B$13)&gt;($C$9*Assumptions!$B$7/Assumptions!$B$11),($C$9*Assumptions!$B$7/Assumptions!$B$11)*($O$585+Assumptions!$B$14)/($N$585+Assumptions!$B$14*Assumptions!$B$13-($C$9*Assumptions!$B$7/Assumptions!$B$11)),NA())</f>
        <v>1825418.5067357</v>
      </c>
      <c r="Q585" s="18" t="n">
        <f aca="false">IFERROR(($N$585+Assumptions!$B$14*Assumptions!$B$13)/($O$585+Assumptions!$B$14+$P$585),NA())</f>
        <v>65.7383496207618</v>
      </c>
      <c r="R585" s="18" t="n">
        <f aca="false">AND(ISNUMBER($P$585),$P$585&gt;Assumptions!$B$4,$Q$585&gt;Assumptions!$B$13)</f>
        <v>1</v>
      </c>
      <c r="S585" s="18" t="n">
        <f aca="false">IF($N$585&gt;($C$9*Assumptions!$B$7/Assumptions!$B$11),($C$9*Assumptions!$B$7/Assumptions!$B$11)*$O$585/($N$585-($C$9*Assumptions!$B$7/Assumptions!$B$11)),NA())</f>
        <v>1662643.60109759</v>
      </c>
      <c r="T585" s="18" t="n">
        <f aca="false">IFERROR($N$585/($O$585+$S$585),NA())</f>
        <v>72.1742169643466</v>
      </c>
      <c r="U585" s="18" t="n">
        <f aca="false">AND(ISNUMBER($S$585),$S$585&gt;Assumptions!$B$4,$T$585&lt;=Assumptions!$B$13)</f>
        <v>0</v>
      </c>
      <c r="V585" s="18" t="n">
        <f aca="false">IF($R$585,$P$585,IF($U$585,$S$585,NA()))</f>
        <v>1825418.5067357</v>
      </c>
      <c r="W585" s="18" t="n">
        <f aca="false">IF($R$585,$Q$585,IF($U$585,$T$585,NA()))</f>
        <v>65.7383496207618</v>
      </c>
      <c r="X585" s="18" t="n">
        <f aca="false">$R$585</f>
        <v>1</v>
      </c>
      <c r="Y585" s="18" t="n">
        <f aca="false">IF($B$585=1,$H$585,$AI$112*$W$585)</f>
        <v>403194352.727482</v>
      </c>
      <c r="Z585" s="18" t="n">
        <f aca="false">IF($C$585=1,$I$585,$AF$112*$W$585)</f>
        <v>113967379.242518</v>
      </c>
      <c r="AA585" s="18" t="n">
        <f aca="false">IF($D$585=1,$J$585,$AC$112*$W$585)</f>
        <v>60000000</v>
      </c>
      <c r="AB585" s="18" t="n">
        <f aca="false">IF($E$585=1,$K$585,$Z$112*$W$585)</f>
        <v>197215048.862285</v>
      </c>
      <c r="AC585" s="18" t="n">
        <f aca="false">IF($F$585=1,$L$585,$W$112*$W$585)</f>
        <v>328691748.103809</v>
      </c>
      <c r="AD585" s="18" t="n">
        <f aca="false">IF($G$585=1,$M$585,$T$112*$W$585)</f>
        <v>5000000</v>
      </c>
      <c r="AE585" s="18" t="n">
        <f aca="false">($C$9*Assumptions!$B$7/Assumptions!$B$11)</f>
        <v>120000000</v>
      </c>
      <c r="AF585" s="18" t="n">
        <f aca="false">($J$112+$O$112)*$W$585</f>
        <v>18440450.4251462</v>
      </c>
      <c r="AG585" s="18" t="n">
        <f aca="false">Assumptions!$B$20*$W$585</f>
        <v>591645146.586856</v>
      </c>
      <c r="AH585" s="18" t="n">
        <f aca="false">IF($R$585,Assumptions!$B$14*($W$585-Assumptions!$B$13),Assumptions!$B$4)</f>
        <v>161845874.051904</v>
      </c>
      <c r="AI585" s="18" t="n">
        <f aca="false">$Y$585+$Z$585+$AA$585+$AB$585+$AC$585+$AD$585+$AE$585+$AF$585+$AG$585+$AH$585</f>
        <v>2000000000</v>
      </c>
      <c r="AJ585" s="18" t="n">
        <f aca="false">IF(AND(ISNUMBER($V$585),($C$9*Assumptions!$B$7/Assumptions!$B$11)&gt;=Assumptions!$B$67,IF($B$585=1,$Y$585&gt;=INDEX($Y$576:$Y$639,1+$A$585-Assumptions!$B$78),$Y$585&gt;INDEX($Y$576:$Y$639,1+$A$585+Assumptions!$B$78)),IF($C$585=1,$Z$585&gt;=INDEX($Z$576:$Z$639,1+$A$585-Assumptions!$B$79),$Z$585&gt;INDEX($Z$576:$Z$639,1+$A$585+Assumptions!$B$79)),IF($D$585=1,$AA$585&gt;=INDEX($AA$576:$AA$639,1+$A$585-Assumptions!$B$80),$AA$585&gt;INDEX($AA$576:$AA$639,1+$A$585+Assumptions!$B$80)),IF($E$585=1,$AB$585&gt;=INDEX($AB$576:$AB$639,1+$A$585-Assumptions!$B$81),$AB$585&gt;INDEX($AB$576:$AB$639,1+$A$585+Assumptions!$B$81)),IF($F$585=1,$AC$585&gt;=INDEX($AC$576:$AC$639,1+$A$585-Assumptions!$B$82),$AC$585&gt;INDEX($AC$576:$AC$639,1+$A$585+Assumptions!$B$82)),IF($G$585=1,$AD$585&gt;=INDEX($AD$576:$AD$639,1+$A$585-Assumptions!$B$83),$AD$585&gt;INDEX($AD$576:$AD$639,1+$A$585+Assumptions!$B$83))),1,0)</f>
        <v>0</v>
      </c>
      <c r="AK585" s="16"/>
      <c r="AL585" s="16"/>
    </row>
    <row r="586" customFormat="false" ht="23.85" hidden="true" customHeight="false" outlineLevel="0" collapsed="false">
      <c r="A586" s="6" t="n">
        <f aca="false">ROW()-ROW($A$576)+Assumptions!$B$4</f>
        <v>10</v>
      </c>
      <c r="B586" s="18" t="n">
        <f aca="false">MOD(QUOTIENT($A$586,Assumptions!$B$78),2)</f>
        <v>0</v>
      </c>
      <c r="C586" s="18" t="n">
        <f aca="false">MOD(QUOTIENT($A$586,Assumptions!$B$79),2)</f>
        <v>0</v>
      </c>
      <c r="D586" s="18" t="n">
        <f aca="false">MOD(QUOTIENT($A$586,Assumptions!$B$80),2)</f>
        <v>1</v>
      </c>
      <c r="E586" s="18" t="n">
        <f aca="false">MOD(QUOTIENT($A$586,Assumptions!$B$81),2)</f>
        <v>0</v>
      </c>
      <c r="F586" s="18" t="n">
        <f aca="false">MOD(QUOTIENT($A$586,Assumptions!$B$82),2)</f>
        <v>1</v>
      </c>
      <c r="G586" s="18" t="n">
        <f aca="false">MOD(QUOTIENT($A$586,Assumptions!$B$83),2)</f>
        <v>0</v>
      </c>
      <c r="H586" s="18" t="n">
        <f aca="false">IF($B$586=1,MIN(Assumptions!$B$66,MAX(Assumptions!$B$4,Assumptions!$B$26-(Assumptions!$B$4))),Assumptions!$B$4)</f>
        <v>0</v>
      </c>
      <c r="I586" s="18" t="n">
        <f aca="false">IF($C$586=1,MIN(Assumptions!$B$61,MAX(Assumptions!$B$4,Assumptions!$B$26-($H$586))),Assumptions!$B$4)</f>
        <v>0</v>
      </c>
      <c r="J586" s="18" t="n">
        <f aca="false">IF($D$586=1,MIN(Assumptions!$B$56,MAX(Assumptions!$B$4,Assumptions!$B$26-($H$586+$I$586))),Assumptions!$B$4)</f>
        <v>60000000</v>
      </c>
      <c r="K586" s="18" t="n">
        <f aca="false">IF($E$586=1,MIN(Assumptions!$B$51,MAX(Assumptions!$B$4,Assumptions!$B$26-($H$586+$I$586+$J$586))),Assumptions!$B$4)</f>
        <v>0</v>
      </c>
      <c r="L586" s="18" t="n">
        <f aca="false">IF($F$586=1,MIN(Assumptions!$B$46,MAX(Assumptions!$B$4,Assumptions!$B$26-($H$586+$I$586+$J$586+$K$586))),Assumptions!$B$4)</f>
        <v>15000000</v>
      </c>
      <c r="M586" s="18" t="n">
        <f aca="false">IF($G$586=1,MIN(Assumptions!$B$41,MAX(Assumptions!$B$4,Assumptions!$B$26-($H$586+$I$586+$J$586+$K$586+$L$586))),Assumptions!$B$4)</f>
        <v>0</v>
      </c>
      <c r="N586" s="18" t="n">
        <f aca="false">MAX(Assumptions!$B$4,Assumptions!$B$26-($H$586+$I$586+$J$586+$K$586+$L$586+$M$586))</f>
        <v>1925000000</v>
      </c>
      <c r="O586" s="18" t="n">
        <f aca="false">$J$112+$O$112+Assumptions!$B$20+IF($B$586=0,$AI$112,Assumptions!$B$4)+IF($C$586=0,$AF$112,Assumptions!$B$4)+IF($D$586=0,$AC$112,Assumptions!$B$4)+IF($E$586=0,$Z$112,Assumptions!$B$4)+IF($F$586=0,$W$112,Assumptions!$B$4)+IF($G$586=0,$T$112,Assumptions!$B$4)</f>
        <v>25147484.4666011</v>
      </c>
      <c r="P586" s="18" t="n">
        <f aca="false">IF(($N$586+Assumptions!$B$14*Assumptions!$B$13)&gt;($C$9*Assumptions!$B$7/Assumptions!$B$11),($C$9*Assumptions!$B$7/Assumptions!$B$11)*($O$586+Assumptions!$B$14)/($N$586+Assumptions!$B$14*Assumptions!$B$13-($C$9*Assumptions!$B$7/Assumptions!$B$11)),NA())</f>
        <v>1835517.64093617</v>
      </c>
      <c r="Q586" s="18" t="n">
        <f aca="false">IFERROR(($N$586+Assumptions!$B$14*Assumptions!$B$13)/($O$586+Assumptions!$B$14+$P$586),NA())</f>
        <v>65.3766530616379</v>
      </c>
      <c r="R586" s="18" t="n">
        <f aca="false">AND(ISNUMBER($P$586),$P$586&gt;Assumptions!$B$4,$Q$586&gt;Assumptions!$B$13)</f>
        <v>1</v>
      </c>
      <c r="S586" s="18" t="n">
        <f aca="false">IF($N$586&gt;($C$9*Assumptions!$B$7/Assumptions!$B$11),($C$9*Assumptions!$B$7/Assumptions!$B$11)*$O$586/($N$586-($C$9*Assumptions!$B$7/Assumptions!$B$11)),NA())</f>
        <v>1671854.92298733</v>
      </c>
      <c r="T586" s="18" t="n">
        <f aca="false">IFERROR($N$586/($O$586+$S$586),NA())</f>
        <v>71.7765628763888</v>
      </c>
      <c r="U586" s="18" t="n">
        <f aca="false">AND(ISNUMBER($S$586),$S$586&gt;Assumptions!$B$4,$T$586&lt;=Assumptions!$B$13)</f>
        <v>0</v>
      </c>
      <c r="V586" s="18" t="n">
        <f aca="false">IF($R$586,$P$586,IF($U$586,$S$586,NA()))</f>
        <v>1835517.64093617</v>
      </c>
      <c r="W586" s="18" t="n">
        <f aca="false">IF($R$586,$Q$586,IF($U$586,$T$586,NA()))</f>
        <v>65.3766530616379</v>
      </c>
      <c r="X586" s="18" t="n">
        <f aca="false">$R$586</f>
        <v>1</v>
      </c>
      <c r="Y586" s="18" t="n">
        <f aca="false">IF($B$586=1,$H$586,$AI$112*$W$586)</f>
        <v>400975951.887165</v>
      </c>
      <c r="Z586" s="18" t="n">
        <f aca="false">IF($C$586=1,$I$586,$AF$112*$W$586)</f>
        <v>113340323.510785</v>
      </c>
      <c r="AA586" s="18" t="n">
        <f aca="false">IF($D$586=1,$J$586,$AC$112*$W$586)</f>
        <v>60000000</v>
      </c>
      <c r="AB586" s="18" t="n">
        <f aca="false">IF($E$586=1,$K$586,$Z$112*$W$586)</f>
        <v>196129959.184914</v>
      </c>
      <c r="AC586" s="18" t="n">
        <f aca="false">IF($F$586=1,$L$586,$W$112*$W$586)</f>
        <v>15000000</v>
      </c>
      <c r="AD586" s="18" t="n">
        <f aca="false">IF($G$586=1,$M$586,$T$112*$W$586)</f>
        <v>326883265.308189</v>
      </c>
      <c r="AE586" s="18" t="n">
        <f aca="false">($C$9*Assumptions!$B$7/Assumptions!$B$11)</f>
        <v>120000000</v>
      </c>
      <c r="AF586" s="18" t="n">
        <f aca="false">($J$112+$O$112)*$W$586</f>
        <v>18338989.900111</v>
      </c>
      <c r="AG586" s="18" t="n">
        <f aca="false">Assumptions!$B$20*$W$586</f>
        <v>588389877.554741</v>
      </c>
      <c r="AH586" s="18" t="n">
        <f aca="false">IF($R$586,Assumptions!$B$14*($W$586-Assumptions!$B$13),Assumptions!$B$4)</f>
        <v>160941632.654095</v>
      </c>
      <c r="AI586" s="18" t="n">
        <f aca="false">$Y$586+$Z$586+$AA$586+$AB$586+$AC$586+$AD$586+$AE$586+$AF$586+$AG$586+$AH$586</f>
        <v>2000000000</v>
      </c>
      <c r="AJ586" s="18" t="n">
        <f aca="false">IF(AND(ISNUMBER($V$586),($C$9*Assumptions!$B$7/Assumptions!$B$11)&gt;=Assumptions!$B$67,IF($B$586=1,$Y$586&gt;=INDEX($Y$576:$Y$639,1+$A$586-Assumptions!$B$78),$Y$586&gt;INDEX($Y$576:$Y$639,1+$A$586+Assumptions!$B$78)),IF($C$586=1,$Z$586&gt;=INDEX($Z$576:$Z$639,1+$A$586-Assumptions!$B$79),$Z$586&gt;INDEX($Z$576:$Z$639,1+$A$586+Assumptions!$B$79)),IF($D$586=1,$AA$586&gt;=INDEX($AA$576:$AA$639,1+$A$586-Assumptions!$B$80),$AA$586&gt;INDEX($AA$576:$AA$639,1+$A$586+Assumptions!$B$80)),IF($E$586=1,$AB$586&gt;=INDEX($AB$576:$AB$639,1+$A$586-Assumptions!$B$81),$AB$586&gt;INDEX($AB$576:$AB$639,1+$A$586+Assumptions!$B$81)),IF($F$586=1,$AC$586&gt;=INDEX($AC$576:$AC$639,1+$A$586-Assumptions!$B$82),$AC$586&gt;INDEX($AC$576:$AC$639,1+$A$586+Assumptions!$B$82)),IF($G$586=1,$AD$586&gt;=INDEX($AD$576:$AD$639,1+$A$586-Assumptions!$B$83),$AD$586&gt;INDEX($AD$576:$AD$639,1+$A$586+Assumptions!$B$83))),1,0)</f>
        <v>0</v>
      </c>
      <c r="AK586" s="16"/>
      <c r="AL586" s="16"/>
    </row>
    <row r="587" customFormat="false" ht="23.85" hidden="true" customHeight="false" outlineLevel="0" collapsed="false">
      <c r="A587" s="6" t="n">
        <f aca="false">ROW()-ROW($A$576)+Assumptions!$B$4</f>
        <v>11</v>
      </c>
      <c r="B587" s="18" t="n">
        <f aca="false">MOD(QUOTIENT($A$587,Assumptions!$B$78),2)</f>
        <v>0</v>
      </c>
      <c r="C587" s="18" t="n">
        <f aca="false">MOD(QUOTIENT($A$587,Assumptions!$B$79),2)</f>
        <v>0</v>
      </c>
      <c r="D587" s="18" t="n">
        <f aca="false">MOD(QUOTIENT($A$587,Assumptions!$B$80),2)</f>
        <v>1</v>
      </c>
      <c r="E587" s="18" t="n">
        <f aca="false">MOD(QUOTIENT($A$587,Assumptions!$B$81),2)</f>
        <v>0</v>
      </c>
      <c r="F587" s="18" t="n">
        <f aca="false">MOD(QUOTIENT($A$587,Assumptions!$B$82),2)</f>
        <v>1</v>
      </c>
      <c r="G587" s="18" t="n">
        <f aca="false">MOD(QUOTIENT($A$587,Assumptions!$B$83),2)</f>
        <v>1</v>
      </c>
      <c r="H587" s="18" t="n">
        <f aca="false">IF($B$587=1,MIN(Assumptions!$B$66,MAX(Assumptions!$B$4,Assumptions!$B$26-(Assumptions!$B$4))),Assumptions!$B$4)</f>
        <v>0</v>
      </c>
      <c r="I587" s="18" t="n">
        <f aca="false">IF($C$587=1,MIN(Assumptions!$B$61,MAX(Assumptions!$B$4,Assumptions!$B$26-($H$587))),Assumptions!$B$4)</f>
        <v>0</v>
      </c>
      <c r="J587" s="18" t="n">
        <f aca="false">IF($D$587=1,MIN(Assumptions!$B$56,MAX(Assumptions!$B$4,Assumptions!$B$26-($H$587+$I$587))),Assumptions!$B$4)</f>
        <v>60000000</v>
      </c>
      <c r="K587" s="18" t="n">
        <f aca="false">IF($E$587=1,MIN(Assumptions!$B$51,MAX(Assumptions!$B$4,Assumptions!$B$26-($H$587+$I$587+$J$587))),Assumptions!$B$4)</f>
        <v>0</v>
      </c>
      <c r="L587" s="18" t="n">
        <f aca="false">IF($F$587=1,MIN(Assumptions!$B$46,MAX(Assumptions!$B$4,Assumptions!$B$26-($H$587+$I$587+$J$587+$K$587))),Assumptions!$B$4)</f>
        <v>15000000</v>
      </c>
      <c r="M587" s="18" t="n">
        <f aca="false">IF($G$587=1,MIN(Assumptions!$B$41,MAX(Assumptions!$B$4,Assumptions!$B$26-($H$587+$I$587+$J$587+$K$587+$L$587))),Assumptions!$B$4)</f>
        <v>5000000</v>
      </c>
      <c r="N587" s="18" t="n">
        <f aca="false">MAX(Assumptions!$B$4,Assumptions!$B$26-($H$587+$I$587+$J$587+$K$587+$L$587+$M$587))</f>
        <v>1920000000</v>
      </c>
      <c r="O587" s="18" t="n">
        <f aca="false">$J$112+$O$112+Assumptions!$B$20+IF($B$587=0,$AI$112,Assumptions!$B$4)+IF($C$587=0,$AF$112,Assumptions!$B$4)+IF($D$587=0,$AC$112,Assumptions!$B$4)+IF($E$587=0,$Z$112,Assumptions!$B$4)+IF($F$587=0,$W$112,Assumptions!$B$4)+IF($G$587=0,$T$112,Assumptions!$B$4)</f>
        <v>20147484.4666011</v>
      </c>
      <c r="P587" s="18" t="n">
        <f aca="false">IF(($N$587+Assumptions!$B$14*Assumptions!$B$13)&gt;($C$9*Assumptions!$B$7/Assumptions!$B$11),($C$9*Assumptions!$B$7/Assumptions!$B$11)*($O$587+Assumptions!$B$14)/($N$587+Assumptions!$B$14*Assumptions!$B$13-($C$9*Assumptions!$B$7/Assumptions!$B$11)),NA())</f>
        <v>1507738.21691657</v>
      </c>
      <c r="Q587" s="18" t="n">
        <f aca="false">IFERROR(($N$587+Assumptions!$B$14*Assumptions!$B$13)/($O$587+Assumptions!$B$14+$P$587),NA())</f>
        <v>79.589413237404</v>
      </c>
      <c r="R587" s="18" t="n">
        <f aca="false">AND(ISNUMBER($P$587),$P$587&gt;Assumptions!$B$4,$Q$587&gt;Assumptions!$B$13)</f>
        <v>1</v>
      </c>
      <c r="S587" s="18" t="n">
        <f aca="false">IF($N$587&gt;($C$9*Assumptions!$B$7/Assumptions!$B$11),($C$9*Assumptions!$B$7/Assumptions!$B$11)*$O$587/($N$587-($C$9*Assumptions!$B$7/Assumptions!$B$11)),NA())</f>
        <v>1343165.63110674</v>
      </c>
      <c r="T587" s="18" t="n">
        <f aca="false">IFERROR($N$587/($O$587+$S$587),NA())</f>
        <v>89.3411781993877</v>
      </c>
      <c r="U587" s="18" t="n">
        <f aca="false">AND(ISNUMBER($S$587),$S$587&gt;Assumptions!$B$4,$T$587&lt;=Assumptions!$B$13)</f>
        <v>0</v>
      </c>
      <c r="V587" s="18" t="n">
        <f aca="false">IF($R$587,$P$587,IF($U$587,$S$587,NA()))</f>
        <v>1507738.21691657</v>
      </c>
      <c r="W587" s="18" t="n">
        <f aca="false">IF($R$587,$Q$587,IF($U$587,$T$587,NA()))</f>
        <v>79.589413237404</v>
      </c>
      <c r="X587" s="18" t="n">
        <f aca="false">$R$587</f>
        <v>1</v>
      </c>
      <c r="Y587" s="18" t="n">
        <f aca="false">IF($B$587=1,$H$587,$AI$112*$W$587)</f>
        <v>488147362.070075</v>
      </c>
      <c r="Z587" s="18" t="n">
        <f aca="false">IF($C$587=1,$I$587,$AF$112*$W$587)</f>
        <v>137980294.522818</v>
      </c>
      <c r="AA587" s="18" t="n">
        <f aca="false">IF($D$587=1,$J$587,$AC$112*$W$587)</f>
        <v>60000000</v>
      </c>
      <c r="AB587" s="18" t="n">
        <f aca="false">IF($E$587=1,$K$587,$Z$112*$W$587)</f>
        <v>238768239.712212</v>
      </c>
      <c r="AC587" s="18" t="n">
        <f aca="false">IF($F$587=1,$L$587,$W$112*$W$587)</f>
        <v>15000000</v>
      </c>
      <c r="AD587" s="18" t="n">
        <f aca="false">IF($G$587=1,$M$587,$T$112*$W$587)</f>
        <v>5000000</v>
      </c>
      <c r="AE587" s="18" t="n">
        <f aca="false">($C$9*Assumptions!$B$7/Assumptions!$B$11)</f>
        <v>120000000</v>
      </c>
      <c r="AF587" s="18" t="n">
        <f aca="false">($J$112+$O$112)*$W$587</f>
        <v>22325851.4647483</v>
      </c>
      <c r="AG587" s="18" t="n">
        <f aca="false">Assumptions!$B$20*$W$587</f>
        <v>716304719.136636</v>
      </c>
      <c r="AH587" s="18" t="n">
        <f aca="false">IF($R$587,Assumptions!$B$14*($W$587-Assumptions!$B$13),Assumptions!$B$4)</f>
        <v>196473533.09351</v>
      </c>
      <c r="AI587" s="18" t="n">
        <f aca="false">$Y$587+$Z$587+$AA$587+$AB$587+$AC$587+$AD$587+$AE$587+$AF$587+$AG$587+$AH$587</f>
        <v>2000000000</v>
      </c>
      <c r="AJ587" s="18" t="n">
        <f aca="false">IF(AND(ISNUMBER($V$587),($C$9*Assumptions!$B$7/Assumptions!$B$11)&gt;=Assumptions!$B$67,IF($B$587=1,$Y$587&gt;=INDEX($Y$576:$Y$639,1+$A$587-Assumptions!$B$78),$Y$587&gt;INDEX($Y$576:$Y$639,1+$A$587+Assumptions!$B$78)),IF($C$587=1,$Z$587&gt;=INDEX($Z$576:$Z$639,1+$A$587-Assumptions!$B$79),$Z$587&gt;INDEX($Z$576:$Z$639,1+$A$587+Assumptions!$B$79)),IF($D$587=1,$AA$587&gt;=INDEX($AA$576:$AA$639,1+$A$587-Assumptions!$B$80),$AA$587&gt;INDEX($AA$576:$AA$639,1+$A$587+Assumptions!$B$80)),IF($E$587=1,$AB$587&gt;=INDEX($AB$576:$AB$639,1+$A$587-Assumptions!$B$81),$AB$587&gt;INDEX($AB$576:$AB$639,1+$A$587+Assumptions!$B$81)),IF($F$587=1,$AC$587&gt;=INDEX($AC$576:$AC$639,1+$A$587-Assumptions!$B$82),$AC$587&gt;INDEX($AC$576:$AC$639,1+$A$587+Assumptions!$B$82)),IF($G$587=1,$AD$587&gt;=INDEX($AD$576:$AD$639,1+$A$587-Assumptions!$B$83),$AD$587&gt;INDEX($AD$576:$AD$639,1+$A$587+Assumptions!$B$83))),1,0)</f>
        <v>0</v>
      </c>
      <c r="AK587" s="16"/>
      <c r="AL587" s="16"/>
    </row>
    <row r="588" customFormat="false" ht="23.85" hidden="true" customHeight="false" outlineLevel="0" collapsed="false">
      <c r="A588" s="6" t="n">
        <f aca="false">ROW()-ROW($A$576)+Assumptions!$B$4</f>
        <v>12</v>
      </c>
      <c r="B588" s="18" t="n">
        <f aca="false">MOD(QUOTIENT($A$588,Assumptions!$B$78),2)</f>
        <v>0</v>
      </c>
      <c r="C588" s="18" t="n">
        <f aca="false">MOD(QUOTIENT($A$588,Assumptions!$B$79),2)</f>
        <v>0</v>
      </c>
      <c r="D588" s="18" t="n">
        <f aca="false">MOD(QUOTIENT($A$588,Assumptions!$B$80),2)</f>
        <v>1</v>
      </c>
      <c r="E588" s="18" t="n">
        <f aca="false">MOD(QUOTIENT($A$588,Assumptions!$B$81),2)</f>
        <v>1</v>
      </c>
      <c r="F588" s="18" t="n">
        <f aca="false">MOD(QUOTIENT($A$588,Assumptions!$B$82),2)</f>
        <v>0</v>
      </c>
      <c r="G588" s="18" t="n">
        <f aca="false">MOD(QUOTIENT($A$588,Assumptions!$B$83),2)</f>
        <v>0</v>
      </c>
      <c r="H588" s="18" t="n">
        <f aca="false">IF($B$588=1,MIN(Assumptions!$B$66,MAX(Assumptions!$B$4,Assumptions!$B$26-(Assumptions!$B$4))),Assumptions!$B$4)</f>
        <v>0</v>
      </c>
      <c r="I588" s="18" t="n">
        <f aca="false">IF($C$588=1,MIN(Assumptions!$B$61,MAX(Assumptions!$B$4,Assumptions!$B$26-($H$588))),Assumptions!$B$4)</f>
        <v>0</v>
      </c>
      <c r="J588" s="18" t="n">
        <f aca="false">IF($D$588=1,MIN(Assumptions!$B$56,MAX(Assumptions!$B$4,Assumptions!$B$26-($H$588+$I$588))),Assumptions!$B$4)</f>
        <v>60000000</v>
      </c>
      <c r="K588" s="18" t="n">
        <f aca="false">IF($E$588=1,MIN(Assumptions!$B$51,MAX(Assumptions!$B$4,Assumptions!$B$26-($H$588+$I$588+$J$588))),Assumptions!$B$4)</f>
        <v>30000000</v>
      </c>
      <c r="L588" s="18" t="n">
        <f aca="false">IF($F$588=1,MIN(Assumptions!$B$46,MAX(Assumptions!$B$4,Assumptions!$B$26-($H$588+$I$588+$J$588+$K$588))),Assumptions!$B$4)</f>
        <v>0</v>
      </c>
      <c r="M588" s="18" t="n">
        <f aca="false">IF($G$588=1,MIN(Assumptions!$B$41,MAX(Assumptions!$B$4,Assumptions!$B$26-($H$588+$I$588+$J$588+$K$588+$L$588))),Assumptions!$B$4)</f>
        <v>0</v>
      </c>
      <c r="N588" s="18" t="n">
        <f aca="false">MAX(Assumptions!$B$4,Assumptions!$B$26-($H$588+$I$588+$J$588+$K$588+$L$588+$M$588))</f>
        <v>1910000000</v>
      </c>
      <c r="O588" s="18" t="n">
        <f aca="false">$J$112+$O$112+Assumptions!$B$20+IF($B$588=0,$AI$112,Assumptions!$B$4)+IF($C$588=0,$AF$112,Assumptions!$B$4)+IF($D$588=0,$AC$112,Assumptions!$B$4)+IF($E$588=0,$Z$112,Assumptions!$B$4)+IF($F$588=0,$W$112,Assumptions!$B$4)+IF($G$588=0,$T$112,Assumptions!$B$4)</f>
        <v>27147484.4666011</v>
      </c>
      <c r="P588" s="18" t="n">
        <f aca="false">IF(($N$588+Assumptions!$B$14*Assumptions!$B$13)&gt;($C$9*Assumptions!$B$7/Assumptions!$B$11),($C$9*Assumptions!$B$7/Assumptions!$B$11)*($O$588+Assumptions!$B$14)/($N$588+Assumptions!$B$14*Assumptions!$B$13-($C$9*Assumptions!$B$7/Assumptions!$B$11)),NA())</f>
        <v>1984768.83458417</v>
      </c>
      <c r="Q588" s="18" t="n">
        <f aca="false">IFERROR(($N$588+Assumptions!$B$14*Assumptions!$B$13)/($O$588+Assumptions!$B$14+$P$588),NA())</f>
        <v>60.460441492745</v>
      </c>
      <c r="R588" s="18" t="n">
        <f aca="false">AND(ISNUMBER($P$588),$P$588&gt;Assumptions!$B$4,$Q$588&gt;Assumptions!$B$13)</f>
        <v>1</v>
      </c>
      <c r="S588" s="18" t="n">
        <f aca="false">IF($N$588&gt;($C$9*Assumptions!$B$7/Assumptions!$B$11),($C$9*Assumptions!$B$7/Assumptions!$B$11)*$O$588/($N$588-($C$9*Assumptions!$B$7/Assumptions!$B$11)),NA())</f>
        <v>1819943.09273303</v>
      </c>
      <c r="T588" s="18" t="n">
        <f aca="false">IFERROR($N$588/($O$588+$S$588),NA())</f>
        <v>65.9361276070421</v>
      </c>
      <c r="U588" s="18" t="n">
        <f aca="false">AND(ISNUMBER($S$588),$S$588&gt;Assumptions!$B$4,$T$588&lt;=Assumptions!$B$13)</f>
        <v>0</v>
      </c>
      <c r="V588" s="18" t="n">
        <f aca="false">IF($R$588,$P$588,IF($U$588,$S$588,NA()))</f>
        <v>1984768.83458417</v>
      </c>
      <c r="W588" s="18" t="n">
        <f aca="false">IF($R$588,$Q$588,IF($U$588,$T$588,NA()))</f>
        <v>60.460441492745</v>
      </c>
      <c r="X588" s="18" t="n">
        <f aca="false">$R$588</f>
        <v>1</v>
      </c>
      <c r="Y588" s="18" t="n">
        <f aca="false">IF($B$588=1,$H$588,$AI$112*$W$588)</f>
        <v>370823251.784011</v>
      </c>
      <c r="Z588" s="18" t="n">
        <f aca="false">IF($C$588=1,$I$588,$AF$112*$W$588)</f>
        <v>104817326.636955</v>
      </c>
      <c r="AA588" s="18" t="n">
        <f aca="false">IF($D$588=1,$J$588,$AC$112*$W$588)</f>
        <v>60000000</v>
      </c>
      <c r="AB588" s="18" t="n">
        <f aca="false">IF($E$588=1,$K$588,$Z$112*$W$588)</f>
        <v>30000000</v>
      </c>
      <c r="AC588" s="18" t="n">
        <f aca="false">IF($F$588=1,$L$588,$W$112*$W$588)</f>
        <v>302302207.463725</v>
      </c>
      <c r="AD588" s="18" t="n">
        <f aca="false">IF($G$588=1,$M$588,$T$112*$W$588)</f>
        <v>302302207.463725</v>
      </c>
      <c r="AE588" s="18" t="n">
        <f aca="false">($C$9*Assumptions!$B$7/Assumptions!$B$11)</f>
        <v>120000000</v>
      </c>
      <c r="AF588" s="18" t="n">
        <f aca="false">($J$112+$O$112)*$W$588</f>
        <v>16959929.4850155</v>
      </c>
      <c r="AG588" s="18" t="n">
        <f aca="false">Assumptions!$B$20*$W$588</f>
        <v>544143973.434705</v>
      </c>
      <c r="AH588" s="18" t="n">
        <f aca="false">IF($R$588,Assumptions!$B$14*($W$588-Assumptions!$B$13),Assumptions!$B$4)</f>
        <v>148651103.731863</v>
      </c>
      <c r="AI588" s="18" t="n">
        <f aca="false">$Y$588+$Z$588+$AA$588+$AB$588+$AC$588+$AD$588+$AE$588+$AF$588+$AG$588+$AH$588</f>
        <v>2000000000</v>
      </c>
      <c r="AJ588" s="18" t="n">
        <f aca="false">IF(AND(ISNUMBER($V$588),($C$9*Assumptions!$B$7/Assumptions!$B$11)&gt;=Assumptions!$B$67,IF($B$588=1,$Y$588&gt;=INDEX($Y$576:$Y$639,1+$A$588-Assumptions!$B$78),$Y$588&gt;INDEX($Y$576:$Y$639,1+$A$588+Assumptions!$B$78)),IF($C$588=1,$Z$588&gt;=INDEX($Z$576:$Z$639,1+$A$588-Assumptions!$B$79),$Z$588&gt;INDEX($Z$576:$Z$639,1+$A$588+Assumptions!$B$79)),IF($D$588=1,$AA$588&gt;=INDEX($AA$576:$AA$639,1+$A$588-Assumptions!$B$80),$AA$588&gt;INDEX($AA$576:$AA$639,1+$A$588+Assumptions!$B$80)),IF($E$588=1,$AB$588&gt;=INDEX($AB$576:$AB$639,1+$A$588-Assumptions!$B$81),$AB$588&gt;INDEX($AB$576:$AB$639,1+$A$588+Assumptions!$B$81)),IF($F$588=1,$AC$588&gt;=INDEX($AC$576:$AC$639,1+$A$588-Assumptions!$B$82),$AC$588&gt;INDEX($AC$576:$AC$639,1+$A$588+Assumptions!$B$82)),IF($G$588=1,$AD$588&gt;=INDEX($AD$576:$AD$639,1+$A$588-Assumptions!$B$83),$AD$588&gt;INDEX($AD$576:$AD$639,1+$A$588+Assumptions!$B$83))),1,0)</f>
        <v>0</v>
      </c>
      <c r="AK588" s="16"/>
      <c r="AL588" s="16"/>
    </row>
    <row r="589" customFormat="false" ht="23.85" hidden="true" customHeight="false" outlineLevel="0" collapsed="false">
      <c r="A589" s="6" t="n">
        <f aca="false">ROW()-ROW($A$576)+Assumptions!$B$4</f>
        <v>13</v>
      </c>
      <c r="B589" s="18" t="n">
        <f aca="false">MOD(QUOTIENT($A$589,Assumptions!$B$78),2)</f>
        <v>0</v>
      </c>
      <c r="C589" s="18" t="n">
        <f aca="false">MOD(QUOTIENT($A$589,Assumptions!$B$79),2)</f>
        <v>0</v>
      </c>
      <c r="D589" s="18" t="n">
        <f aca="false">MOD(QUOTIENT($A$589,Assumptions!$B$80),2)</f>
        <v>1</v>
      </c>
      <c r="E589" s="18" t="n">
        <f aca="false">MOD(QUOTIENT($A$589,Assumptions!$B$81),2)</f>
        <v>1</v>
      </c>
      <c r="F589" s="18" t="n">
        <f aca="false">MOD(QUOTIENT($A$589,Assumptions!$B$82),2)</f>
        <v>0</v>
      </c>
      <c r="G589" s="18" t="n">
        <f aca="false">MOD(QUOTIENT($A$589,Assumptions!$B$83),2)</f>
        <v>1</v>
      </c>
      <c r="H589" s="18" t="n">
        <f aca="false">IF($B$589=1,MIN(Assumptions!$B$66,MAX(Assumptions!$B$4,Assumptions!$B$26-(Assumptions!$B$4))),Assumptions!$B$4)</f>
        <v>0</v>
      </c>
      <c r="I589" s="18" t="n">
        <f aca="false">IF($C$589=1,MIN(Assumptions!$B$61,MAX(Assumptions!$B$4,Assumptions!$B$26-($H$589))),Assumptions!$B$4)</f>
        <v>0</v>
      </c>
      <c r="J589" s="18" t="n">
        <f aca="false">IF($D$589=1,MIN(Assumptions!$B$56,MAX(Assumptions!$B$4,Assumptions!$B$26-($H$589+$I$589))),Assumptions!$B$4)</f>
        <v>60000000</v>
      </c>
      <c r="K589" s="18" t="n">
        <f aca="false">IF($E$589=1,MIN(Assumptions!$B$51,MAX(Assumptions!$B$4,Assumptions!$B$26-($H$589+$I$589+$J$589))),Assumptions!$B$4)</f>
        <v>30000000</v>
      </c>
      <c r="L589" s="18" t="n">
        <f aca="false">IF($F$589=1,MIN(Assumptions!$B$46,MAX(Assumptions!$B$4,Assumptions!$B$26-($H$589+$I$589+$J$589+$K$589))),Assumptions!$B$4)</f>
        <v>0</v>
      </c>
      <c r="M589" s="18" t="n">
        <f aca="false">IF($G$589=1,MIN(Assumptions!$B$41,MAX(Assumptions!$B$4,Assumptions!$B$26-($H$589+$I$589+$J$589+$K$589+$L$589))),Assumptions!$B$4)</f>
        <v>5000000</v>
      </c>
      <c r="N589" s="18" t="n">
        <f aca="false">MAX(Assumptions!$B$4,Assumptions!$B$26-($H$589+$I$589+$J$589+$K$589+$L$589+$M$589))</f>
        <v>1905000000</v>
      </c>
      <c r="O589" s="18" t="n">
        <f aca="false">$J$112+$O$112+Assumptions!$B$20+IF($B$589=0,$AI$112,Assumptions!$B$4)+IF($C$589=0,$AF$112,Assumptions!$B$4)+IF($D$589=0,$AC$112,Assumptions!$B$4)+IF($E$589=0,$Z$112,Assumptions!$B$4)+IF($F$589=0,$W$112,Assumptions!$B$4)+IF($G$589=0,$T$112,Assumptions!$B$4)</f>
        <v>22147484.4666011</v>
      </c>
      <c r="P589" s="18" t="n">
        <f aca="false">IF(($N$589+Assumptions!$B$14*Assumptions!$B$13)&gt;($C$9*Assumptions!$B$7/Assumptions!$B$11),($C$9*Assumptions!$B$7/Assumptions!$B$11)*($O$589+Assumptions!$B$14)/($N$589+Assumptions!$B$14*Assumptions!$B$13-($C$9*Assumptions!$B$7/Assumptions!$B$11)),NA())</f>
        <v>1654656.29985574</v>
      </c>
      <c r="Q589" s="18" t="n">
        <f aca="false">IFERROR(($N$589+Assumptions!$B$14*Assumptions!$B$13)/($O$589+Assumptions!$B$14+$P$589),NA())</f>
        <v>72.5226139171395</v>
      </c>
      <c r="R589" s="18" t="n">
        <f aca="false">AND(ISNUMBER($P$589),$P$589&gt;Assumptions!$B$4,$Q$589&gt;Assumptions!$B$13)</f>
        <v>1</v>
      </c>
      <c r="S589" s="18" t="n">
        <f aca="false">IF($N$589&gt;($C$9*Assumptions!$B$7/Assumptions!$B$11),($C$9*Assumptions!$B$7/Assumptions!$B$11)*$O$589/($N$589-($C$9*Assumptions!$B$7/Assumptions!$B$11)),NA())</f>
        <v>1488906.5187631</v>
      </c>
      <c r="T589" s="18" t="n">
        <f aca="false">IFERROR($N$589/($O$589+$S$589),NA())</f>
        <v>80.5960605906203</v>
      </c>
      <c r="U589" s="18" t="n">
        <f aca="false">AND(ISNUMBER($S$589),$S$589&gt;Assumptions!$B$4,$T$589&lt;=Assumptions!$B$13)</f>
        <v>0</v>
      </c>
      <c r="V589" s="18" t="n">
        <f aca="false">IF($R$589,$P$589,IF($U$589,$S$589,NA()))</f>
        <v>1654656.29985574</v>
      </c>
      <c r="W589" s="18" t="n">
        <f aca="false">IF($R$589,$Q$589,IF($U$589,$T$589,NA()))</f>
        <v>72.5226139171395</v>
      </c>
      <c r="X589" s="18" t="n">
        <f aca="false">$R$589</f>
        <v>1</v>
      </c>
      <c r="Y589" s="18" t="n">
        <f aca="false">IF($B$589=1,$H$589,$AI$112*$W$589)</f>
        <v>444804418.503247</v>
      </c>
      <c r="Z589" s="18" t="n">
        <f aca="false">IF($C$589=1,$I$589,$AF$112*$W$589)</f>
        <v>125728928.268424</v>
      </c>
      <c r="AA589" s="18" t="n">
        <f aca="false">IF($D$589=1,$J$589,$AC$112*$W$589)</f>
        <v>60000000</v>
      </c>
      <c r="AB589" s="18" t="n">
        <f aca="false">IF($E$589=1,$K$589,$Z$112*$W$589)</f>
        <v>30000000</v>
      </c>
      <c r="AC589" s="18" t="n">
        <f aca="false">IF($F$589=1,$L$589,$W$112*$W$589)</f>
        <v>362613069.585697</v>
      </c>
      <c r="AD589" s="18" t="n">
        <f aca="false">IF($G$589=1,$M$589,$T$112*$W$589)</f>
        <v>5000000</v>
      </c>
      <c r="AE589" s="18" t="n">
        <f aca="false">($C$9*Assumptions!$B$7/Assumptions!$B$11)</f>
        <v>120000000</v>
      </c>
      <c r="AF589" s="18" t="n">
        <f aca="false">($J$112+$O$112)*$W$589</f>
        <v>20343523.5955278</v>
      </c>
      <c r="AG589" s="18" t="n">
        <f aca="false">Assumptions!$B$20*$W$589</f>
        <v>652703525.254255</v>
      </c>
      <c r="AH589" s="18" t="n">
        <f aca="false">IF($R$589,Assumptions!$B$14*($W$589-Assumptions!$B$13),Assumptions!$B$4)</f>
        <v>178806534.792849</v>
      </c>
      <c r="AI589" s="18" t="n">
        <f aca="false">$Y$589+$Z$589+$AA$589+$AB$589+$AC$589+$AD$589+$AE$589+$AF$589+$AG$589+$AH$589</f>
        <v>2000000000</v>
      </c>
      <c r="AJ589" s="18" t="n">
        <f aca="false">IF(AND(ISNUMBER($V$589),($C$9*Assumptions!$B$7/Assumptions!$B$11)&gt;=Assumptions!$B$67,IF($B$589=1,$Y$589&gt;=INDEX($Y$576:$Y$639,1+$A$589-Assumptions!$B$78),$Y$589&gt;INDEX($Y$576:$Y$639,1+$A$589+Assumptions!$B$78)),IF($C$589=1,$Z$589&gt;=INDEX($Z$576:$Z$639,1+$A$589-Assumptions!$B$79),$Z$589&gt;INDEX($Z$576:$Z$639,1+$A$589+Assumptions!$B$79)),IF($D$589=1,$AA$589&gt;=INDEX($AA$576:$AA$639,1+$A$589-Assumptions!$B$80),$AA$589&gt;INDEX($AA$576:$AA$639,1+$A$589+Assumptions!$B$80)),IF($E$589=1,$AB$589&gt;=INDEX($AB$576:$AB$639,1+$A$589-Assumptions!$B$81),$AB$589&gt;INDEX($AB$576:$AB$639,1+$A$589+Assumptions!$B$81)),IF($F$589=1,$AC$589&gt;=INDEX($AC$576:$AC$639,1+$A$589-Assumptions!$B$82),$AC$589&gt;INDEX($AC$576:$AC$639,1+$A$589+Assumptions!$B$82)),IF($G$589=1,$AD$589&gt;=INDEX($AD$576:$AD$639,1+$A$589-Assumptions!$B$83),$AD$589&gt;INDEX($AD$576:$AD$639,1+$A$589+Assumptions!$B$83))),1,0)</f>
        <v>0</v>
      </c>
      <c r="AK589" s="16"/>
      <c r="AL589" s="16"/>
    </row>
    <row r="590" customFormat="false" ht="23.85" hidden="true" customHeight="false" outlineLevel="0" collapsed="false">
      <c r="A590" s="6" t="n">
        <f aca="false">ROW()-ROW($A$576)+Assumptions!$B$4</f>
        <v>14</v>
      </c>
      <c r="B590" s="18" t="n">
        <f aca="false">MOD(QUOTIENT($A$590,Assumptions!$B$78),2)</f>
        <v>0</v>
      </c>
      <c r="C590" s="18" t="n">
        <f aca="false">MOD(QUOTIENT($A$590,Assumptions!$B$79),2)</f>
        <v>0</v>
      </c>
      <c r="D590" s="18" t="n">
        <f aca="false">MOD(QUOTIENT($A$590,Assumptions!$B$80),2)</f>
        <v>1</v>
      </c>
      <c r="E590" s="18" t="n">
        <f aca="false">MOD(QUOTIENT($A$590,Assumptions!$B$81),2)</f>
        <v>1</v>
      </c>
      <c r="F590" s="18" t="n">
        <f aca="false">MOD(QUOTIENT($A$590,Assumptions!$B$82),2)</f>
        <v>1</v>
      </c>
      <c r="G590" s="18" t="n">
        <f aca="false">MOD(QUOTIENT($A$590,Assumptions!$B$83),2)</f>
        <v>0</v>
      </c>
      <c r="H590" s="18" t="n">
        <f aca="false">IF($B$590=1,MIN(Assumptions!$B$66,MAX(Assumptions!$B$4,Assumptions!$B$26-(Assumptions!$B$4))),Assumptions!$B$4)</f>
        <v>0</v>
      </c>
      <c r="I590" s="18" t="n">
        <f aca="false">IF($C$590=1,MIN(Assumptions!$B$61,MAX(Assumptions!$B$4,Assumptions!$B$26-($H$590))),Assumptions!$B$4)</f>
        <v>0</v>
      </c>
      <c r="J590" s="18" t="n">
        <f aca="false">IF($D$590=1,MIN(Assumptions!$B$56,MAX(Assumptions!$B$4,Assumptions!$B$26-($H$590+$I$590))),Assumptions!$B$4)</f>
        <v>60000000</v>
      </c>
      <c r="K590" s="18" t="n">
        <f aca="false">IF($E$590=1,MIN(Assumptions!$B$51,MAX(Assumptions!$B$4,Assumptions!$B$26-($H$590+$I$590+$J$590))),Assumptions!$B$4)</f>
        <v>30000000</v>
      </c>
      <c r="L590" s="18" t="n">
        <f aca="false">IF($F$590=1,MIN(Assumptions!$B$46,MAX(Assumptions!$B$4,Assumptions!$B$26-($H$590+$I$590+$J$590+$K$590))),Assumptions!$B$4)</f>
        <v>15000000</v>
      </c>
      <c r="M590" s="18" t="n">
        <f aca="false">IF($G$590=1,MIN(Assumptions!$B$41,MAX(Assumptions!$B$4,Assumptions!$B$26-($H$590+$I$590+$J$590+$K$590+$L$590))),Assumptions!$B$4)</f>
        <v>0</v>
      </c>
      <c r="N590" s="18" t="n">
        <f aca="false">MAX(Assumptions!$B$4,Assumptions!$B$26-($H$590+$I$590+$J$590+$K$590+$L$590+$M$590))</f>
        <v>1895000000</v>
      </c>
      <c r="O590" s="18" t="n">
        <f aca="false">$J$112+$O$112+Assumptions!$B$20+IF($B$590=0,$AI$112,Assumptions!$B$4)+IF($C$590=0,$AF$112,Assumptions!$B$4)+IF($D$590=0,$AC$112,Assumptions!$B$4)+IF($E$590=0,$Z$112,Assumptions!$B$4)+IF($F$590=0,$W$112,Assumptions!$B$4)+IF($G$590=0,$T$112,Assumptions!$B$4)</f>
        <v>22147484.4666011</v>
      </c>
      <c r="P590" s="18" t="n">
        <f aca="false">IF(($N$590+Assumptions!$B$14*Assumptions!$B$13)&gt;($C$9*Assumptions!$B$7/Assumptions!$B$11),($C$9*Assumptions!$B$7/Assumptions!$B$11)*($O$590+Assumptions!$B$14)/($N$590+Assumptions!$B$14*Assumptions!$B$13-($C$9*Assumptions!$B$7/Assumptions!$B$11)),NA())</f>
        <v>1663965.19605746</v>
      </c>
      <c r="Q590" s="18" t="n">
        <f aca="false">IFERROR(($N$590+Assumptions!$B$14*Assumptions!$B$13)/($O$590+Assumptions!$B$14+$P$590),NA())</f>
        <v>72.1168930001205</v>
      </c>
      <c r="R590" s="18" t="n">
        <f aca="false">AND(ISNUMBER($P$590),$P$590&gt;Assumptions!$B$4,$Q$590&gt;Assumptions!$B$13)</f>
        <v>1</v>
      </c>
      <c r="S590" s="18" t="n">
        <f aca="false">IF($N$590&gt;($C$9*Assumptions!$B$7/Assumptions!$B$11),($C$9*Assumptions!$B$7/Assumptions!$B$11)*$O$590/($N$590-($C$9*Assumptions!$B$7/Assumptions!$B$11)),NA())</f>
        <v>1497294.72450261</v>
      </c>
      <c r="T590" s="18" t="n">
        <f aca="false">IFERROR($N$590/($O$590+$S$590),NA())</f>
        <v>80.1445420438941</v>
      </c>
      <c r="U590" s="18" t="n">
        <f aca="false">AND(ISNUMBER($S$590),$S$590&gt;Assumptions!$B$4,$T$590&lt;=Assumptions!$B$13)</f>
        <v>0</v>
      </c>
      <c r="V590" s="18" t="n">
        <f aca="false">IF($R$590,$P$590,IF($U$590,$S$590,NA()))</f>
        <v>1663965.19605746</v>
      </c>
      <c r="W590" s="18" t="n">
        <f aca="false">IF($R$590,$Q$590,IF($U$590,$T$590,NA()))</f>
        <v>72.1168930001205</v>
      </c>
      <c r="X590" s="18" t="n">
        <f aca="false">$R$590</f>
        <v>1</v>
      </c>
      <c r="Y590" s="18" t="n">
        <f aca="false">IF($B$590=1,$H$590,$AI$112*$W$590)</f>
        <v>442316002.175956</v>
      </c>
      <c r="Z590" s="18" t="n">
        <f aca="false">IF($C$590=1,$I$590,$AF$112*$W$590)</f>
        <v>125025549.648741</v>
      </c>
      <c r="AA590" s="18" t="n">
        <f aca="false">IF($D$590=1,$J$590,$AC$112*$W$590)</f>
        <v>60000000</v>
      </c>
      <c r="AB590" s="18" t="n">
        <f aca="false">IF($E$590=1,$K$590,$Z$112*$W$590)</f>
        <v>30000000</v>
      </c>
      <c r="AC590" s="18" t="n">
        <f aca="false">IF($F$590=1,$L$590,$W$112*$W$590)</f>
        <v>15000000</v>
      </c>
      <c r="AD590" s="18" t="n">
        <f aca="false">IF($G$590=1,$M$590,$T$112*$W$590)</f>
        <v>360584465.000603</v>
      </c>
      <c r="AE590" s="18" t="n">
        <f aca="false">($C$9*Assumptions!$B$7/Assumptions!$B$11)</f>
        <v>120000000</v>
      </c>
      <c r="AF590" s="18" t="n">
        <f aca="false">($J$112+$O$112)*$W$590</f>
        <v>20229713.6733151</v>
      </c>
      <c r="AG590" s="18" t="n">
        <f aca="false">Assumptions!$B$20*$W$590</f>
        <v>649052037.001084</v>
      </c>
      <c r="AH590" s="18" t="n">
        <f aca="false">IF($R$590,Assumptions!$B$14*($W$590-Assumptions!$B$13),Assumptions!$B$4)</f>
        <v>177792232.500301</v>
      </c>
      <c r="AI590" s="18" t="n">
        <f aca="false">$Y$590+$Z$590+$AA$590+$AB$590+$AC$590+$AD$590+$AE$590+$AF$590+$AG$590+$AH$590</f>
        <v>2000000000</v>
      </c>
      <c r="AJ590" s="18" t="n">
        <f aca="false">IF(AND(ISNUMBER($V$590),($C$9*Assumptions!$B$7/Assumptions!$B$11)&gt;=Assumptions!$B$67,IF($B$590=1,$Y$590&gt;=INDEX($Y$576:$Y$639,1+$A$590-Assumptions!$B$78),$Y$590&gt;INDEX($Y$576:$Y$639,1+$A$590+Assumptions!$B$78)),IF($C$590=1,$Z$590&gt;=INDEX($Z$576:$Z$639,1+$A$590-Assumptions!$B$79),$Z$590&gt;INDEX($Z$576:$Z$639,1+$A$590+Assumptions!$B$79)),IF($D$590=1,$AA$590&gt;=INDEX($AA$576:$AA$639,1+$A$590-Assumptions!$B$80),$AA$590&gt;INDEX($AA$576:$AA$639,1+$A$590+Assumptions!$B$80)),IF($E$590=1,$AB$590&gt;=INDEX($AB$576:$AB$639,1+$A$590-Assumptions!$B$81),$AB$590&gt;INDEX($AB$576:$AB$639,1+$A$590+Assumptions!$B$81)),IF($F$590=1,$AC$590&gt;=INDEX($AC$576:$AC$639,1+$A$590-Assumptions!$B$82),$AC$590&gt;INDEX($AC$576:$AC$639,1+$A$590+Assumptions!$B$82)),IF($G$590=1,$AD$590&gt;=INDEX($AD$576:$AD$639,1+$A$590-Assumptions!$B$83),$AD$590&gt;INDEX($AD$576:$AD$639,1+$A$590+Assumptions!$B$83))),1,0)</f>
        <v>0</v>
      </c>
      <c r="AK590" s="16"/>
      <c r="AL590" s="16"/>
    </row>
    <row r="591" customFormat="false" ht="23.85" hidden="true" customHeight="false" outlineLevel="0" collapsed="false">
      <c r="A591" s="6" t="n">
        <f aca="false">ROW()-ROW($A$576)+Assumptions!$B$4</f>
        <v>15</v>
      </c>
      <c r="B591" s="18" t="n">
        <f aca="false">MOD(QUOTIENT($A$591,Assumptions!$B$78),2)</f>
        <v>0</v>
      </c>
      <c r="C591" s="18" t="n">
        <f aca="false">MOD(QUOTIENT($A$591,Assumptions!$B$79),2)</f>
        <v>0</v>
      </c>
      <c r="D591" s="18" t="n">
        <f aca="false">MOD(QUOTIENT($A$591,Assumptions!$B$80),2)</f>
        <v>1</v>
      </c>
      <c r="E591" s="18" t="n">
        <f aca="false">MOD(QUOTIENT($A$591,Assumptions!$B$81),2)</f>
        <v>1</v>
      </c>
      <c r="F591" s="18" t="n">
        <f aca="false">MOD(QUOTIENT($A$591,Assumptions!$B$82),2)</f>
        <v>1</v>
      </c>
      <c r="G591" s="18" t="n">
        <f aca="false">MOD(QUOTIENT($A$591,Assumptions!$B$83),2)</f>
        <v>1</v>
      </c>
      <c r="H591" s="18" t="n">
        <f aca="false">IF($B$591=1,MIN(Assumptions!$B$66,MAX(Assumptions!$B$4,Assumptions!$B$26-(Assumptions!$B$4))),Assumptions!$B$4)</f>
        <v>0</v>
      </c>
      <c r="I591" s="18" t="n">
        <f aca="false">IF($C$591=1,MIN(Assumptions!$B$61,MAX(Assumptions!$B$4,Assumptions!$B$26-($H$591))),Assumptions!$B$4)</f>
        <v>0</v>
      </c>
      <c r="J591" s="18" t="n">
        <f aca="false">IF($D$591=1,MIN(Assumptions!$B$56,MAX(Assumptions!$B$4,Assumptions!$B$26-($H$591+$I$591))),Assumptions!$B$4)</f>
        <v>60000000</v>
      </c>
      <c r="K591" s="18" t="n">
        <f aca="false">IF($E$591=1,MIN(Assumptions!$B$51,MAX(Assumptions!$B$4,Assumptions!$B$26-($H$591+$I$591+$J$591))),Assumptions!$B$4)</f>
        <v>30000000</v>
      </c>
      <c r="L591" s="18" t="n">
        <f aca="false">IF($F$591=1,MIN(Assumptions!$B$46,MAX(Assumptions!$B$4,Assumptions!$B$26-($H$591+$I$591+$J$591+$K$591))),Assumptions!$B$4)</f>
        <v>15000000</v>
      </c>
      <c r="M591" s="18" t="n">
        <f aca="false">IF($G$591=1,MIN(Assumptions!$B$41,MAX(Assumptions!$B$4,Assumptions!$B$26-($H$591+$I$591+$J$591+$K$591+$L$591))),Assumptions!$B$4)</f>
        <v>5000000</v>
      </c>
      <c r="N591" s="18" t="n">
        <f aca="false">MAX(Assumptions!$B$4,Assumptions!$B$26-($H$591+$I$591+$J$591+$K$591+$L$591+$M$591))</f>
        <v>1890000000</v>
      </c>
      <c r="O591" s="18" t="n">
        <f aca="false">$J$112+$O$112+Assumptions!$B$20+IF($B$591=0,$AI$112,Assumptions!$B$4)+IF($C$591=0,$AF$112,Assumptions!$B$4)+IF($D$591=0,$AC$112,Assumptions!$B$4)+IF($E$591=0,$Z$112,Assumptions!$B$4)+IF($F$591=0,$W$112,Assumptions!$B$4)+IF($G$591=0,$T$112,Assumptions!$B$4)</f>
        <v>17147484.4666011</v>
      </c>
      <c r="P591" s="18" t="n">
        <f aca="false">IF(($N$591+Assumptions!$B$14*Assumptions!$B$13)&gt;($C$9*Assumptions!$B$7/Assumptions!$B$11),($C$9*Assumptions!$B$7/Assumptions!$B$11)*($O$591+Assumptions!$B$14)/($N$591+Assumptions!$B$14*Assumptions!$B$13-($C$9*Assumptions!$B$7/Assumptions!$B$11)),NA())</f>
        <v>1330154.09646946</v>
      </c>
      <c r="Q591" s="18" t="n">
        <f aca="false">IFERROR(($N$591+Assumptions!$B$14*Assumptions!$B$13)/($O$591+Assumptions!$B$14+$P$591),NA())</f>
        <v>90.2151114058947</v>
      </c>
      <c r="R591" s="18" t="n">
        <f aca="false">AND(ISNUMBER($P$591),$P$591&gt;Assumptions!$B$4,$Q$591&gt;Assumptions!$B$13)</f>
        <v>1</v>
      </c>
      <c r="S591" s="18" t="n">
        <f aca="false">IF($N$591&gt;($C$9*Assumptions!$B$7/Assumptions!$B$11),($C$9*Assumptions!$B$7/Assumptions!$B$11)*$O$591/($N$591-($C$9*Assumptions!$B$7/Assumptions!$B$11)),NA())</f>
        <v>1162541.31976956</v>
      </c>
      <c r="T591" s="18" t="n">
        <f aca="false">IFERROR($N$591/($O$591+$S$591),NA())</f>
        <v>103.222137535538</v>
      </c>
      <c r="U591" s="18" t="n">
        <f aca="false">AND(ISNUMBER($S$591),$S$591&gt;Assumptions!$B$4,$T$591&lt;=Assumptions!$B$13)</f>
        <v>0</v>
      </c>
      <c r="V591" s="18" t="n">
        <f aca="false">IF($R$591,$P$591,IF($U$591,$S$591,NA()))</f>
        <v>1330154.09646946</v>
      </c>
      <c r="W591" s="18" t="n">
        <f aca="false">IF($R$591,$Q$591,IF($U$591,$T$591,NA()))</f>
        <v>90.2151114058947</v>
      </c>
      <c r="X591" s="18" t="n">
        <f aca="false">$R$591</f>
        <v>1</v>
      </c>
      <c r="Y591" s="18" t="n">
        <f aca="false">IF($B$591=1,$H$591,$AI$112*$W$591)</f>
        <v>553318172.107708</v>
      </c>
      <c r="Z591" s="18" t="n">
        <f aca="false">IF($C$591=1,$I$591,$AF$112*$W$591)</f>
        <v>156401550.606534</v>
      </c>
      <c r="AA591" s="18" t="n">
        <f aca="false">IF($D$591=1,$J$591,$AC$112*$W$591)</f>
        <v>60000000</v>
      </c>
      <c r="AB591" s="18" t="n">
        <f aca="false">IF($E$591=1,$K$591,$Z$112*$W$591)</f>
        <v>30000000</v>
      </c>
      <c r="AC591" s="18" t="n">
        <f aca="false">IF($F$591=1,$L$591,$W$112*$W$591)</f>
        <v>15000000</v>
      </c>
      <c r="AD591" s="18" t="n">
        <f aca="false">IF($G$591=1,$M$591,$T$112*$W$591)</f>
        <v>5000000</v>
      </c>
      <c r="AE591" s="18" t="n">
        <f aca="false">($C$9*Assumptions!$B$7/Assumptions!$B$11)</f>
        <v>120000000</v>
      </c>
      <c r="AF591" s="18" t="n">
        <f aca="false">($J$112+$O$112)*$W$591</f>
        <v>25306496.1179681</v>
      </c>
      <c r="AG591" s="18" t="n">
        <f aca="false">Assumptions!$B$20*$W$591</f>
        <v>811936002.653052</v>
      </c>
      <c r="AH591" s="18" t="n">
        <f aca="false">IF($R$591,Assumptions!$B$14*($W$591-Assumptions!$B$13),Assumptions!$B$4)</f>
        <v>223037778.514737</v>
      </c>
      <c r="AI591" s="18" t="n">
        <f aca="false">$Y$591+$Z$591+$AA$591+$AB$591+$AC$591+$AD$591+$AE$591+$AF$591+$AG$591+$AH$591</f>
        <v>2000000000</v>
      </c>
      <c r="AJ591" s="18" t="n">
        <f aca="false">IF(AND(ISNUMBER($V$591),($C$9*Assumptions!$B$7/Assumptions!$B$11)&gt;=Assumptions!$B$67,IF($B$591=1,$Y$591&gt;=INDEX($Y$576:$Y$639,1+$A$591-Assumptions!$B$78),$Y$591&gt;INDEX($Y$576:$Y$639,1+$A$591+Assumptions!$B$78)),IF($C$591=1,$Z$591&gt;=INDEX($Z$576:$Z$639,1+$A$591-Assumptions!$B$79),$Z$591&gt;INDEX($Z$576:$Z$639,1+$A$591+Assumptions!$B$79)),IF($D$591=1,$AA$591&gt;=INDEX($AA$576:$AA$639,1+$A$591-Assumptions!$B$80),$AA$591&gt;INDEX($AA$576:$AA$639,1+$A$591+Assumptions!$B$80)),IF($E$591=1,$AB$591&gt;=INDEX($AB$576:$AB$639,1+$A$591-Assumptions!$B$81),$AB$591&gt;INDEX($AB$576:$AB$639,1+$A$591+Assumptions!$B$81)),IF($F$591=1,$AC$591&gt;=INDEX($AC$576:$AC$639,1+$A$591-Assumptions!$B$82),$AC$591&gt;INDEX($AC$576:$AC$639,1+$A$591+Assumptions!$B$82)),IF($G$591=1,$AD$591&gt;=INDEX($AD$576:$AD$639,1+$A$591-Assumptions!$B$83),$AD$591&gt;INDEX($AD$576:$AD$639,1+$A$591+Assumptions!$B$83))),1,0)</f>
        <v>0</v>
      </c>
      <c r="AK591" s="16"/>
      <c r="AL591" s="16"/>
    </row>
    <row r="592" customFormat="false" ht="23.85" hidden="true" customHeight="false" outlineLevel="0" collapsed="false">
      <c r="A592" s="6" t="n">
        <f aca="false">ROW()-ROW($A$576)+Assumptions!$B$4</f>
        <v>16</v>
      </c>
      <c r="B592" s="18" t="n">
        <f aca="false">MOD(QUOTIENT($A$592,Assumptions!$B$78),2)</f>
        <v>0</v>
      </c>
      <c r="C592" s="18" t="n">
        <f aca="false">MOD(QUOTIENT($A$592,Assumptions!$B$79),2)</f>
        <v>1</v>
      </c>
      <c r="D592" s="18" t="n">
        <f aca="false">MOD(QUOTIENT($A$592,Assumptions!$B$80),2)</f>
        <v>0</v>
      </c>
      <c r="E592" s="18" t="n">
        <f aca="false">MOD(QUOTIENT($A$592,Assumptions!$B$81),2)</f>
        <v>0</v>
      </c>
      <c r="F592" s="18" t="n">
        <f aca="false">MOD(QUOTIENT($A$592,Assumptions!$B$82),2)</f>
        <v>0</v>
      </c>
      <c r="G592" s="18" t="n">
        <f aca="false">MOD(QUOTIENT($A$592,Assumptions!$B$83),2)</f>
        <v>0</v>
      </c>
      <c r="H592" s="18" t="n">
        <f aca="false">IF($B$592=1,MIN(Assumptions!$B$66,MAX(Assumptions!$B$4,Assumptions!$B$26-(Assumptions!$B$4))),Assumptions!$B$4)</f>
        <v>0</v>
      </c>
      <c r="I592" s="18" t="n">
        <f aca="false">IF($C$592=1,MIN(Assumptions!$B$61,MAX(Assumptions!$B$4,Assumptions!$B$26-($H$592))),Assumptions!$B$4)</f>
        <v>100000000</v>
      </c>
      <c r="J592" s="18" t="n">
        <f aca="false">IF($D$592=1,MIN(Assumptions!$B$56,MAX(Assumptions!$B$4,Assumptions!$B$26-($H$592+$I$592))),Assumptions!$B$4)</f>
        <v>0</v>
      </c>
      <c r="K592" s="18" t="n">
        <f aca="false">IF($E$592=1,MIN(Assumptions!$B$51,MAX(Assumptions!$B$4,Assumptions!$B$26-($H$592+$I$592+$J$592))),Assumptions!$B$4)</f>
        <v>0</v>
      </c>
      <c r="L592" s="18" t="n">
        <f aca="false">IF($F$592=1,MIN(Assumptions!$B$46,MAX(Assumptions!$B$4,Assumptions!$B$26-($H$592+$I$592+$J$592+$K$592))),Assumptions!$B$4)</f>
        <v>0</v>
      </c>
      <c r="M592" s="18" t="n">
        <f aca="false">IF($G$592=1,MIN(Assumptions!$B$41,MAX(Assumptions!$B$4,Assumptions!$B$26-($H$592+$I$592+$J$592+$K$592+$L$592))),Assumptions!$B$4)</f>
        <v>0</v>
      </c>
      <c r="N592" s="18" t="n">
        <f aca="false">MAX(Assumptions!$B$4,Assumptions!$B$26-($H$592+$I$592+$J$592+$K$592+$L$592+$M$592))</f>
        <v>1900000000</v>
      </c>
      <c r="O592" s="18" t="n">
        <f aca="false">$J$112+$O$112+Assumptions!$B$20+IF($B$592=0,$AI$112,Assumptions!$B$4)+IF($C$592=0,$AF$112,Assumptions!$B$4)+IF($D$592=0,$AC$112,Assumptions!$B$4)+IF($E$592=0,$Z$112,Assumptions!$B$4)+IF($F$592=0,$W$112,Assumptions!$B$4)+IF($G$592=0,$T$112,Assumptions!$B$4)</f>
        <v>30813833.1063222</v>
      </c>
      <c r="P592" s="18" t="n">
        <f aca="false">IF(($N$592+Assumptions!$B$14*Assumptions!$B$13)&gt;($C$9*Assumptions!$B$7/Assumptions!$B$11),($C$9*Assumptions!$B$7/Assumptions!$B$11)*($O$592+Assumptions!$B$14)/($N$592+Assumptions!$B$14*Assumptions!$B$13-($C$9*Assumptions!$B$7/Assumptions!$B$11)),NA())</f>
        <v>2242726.49243123</v>
      </c>
      <c r="Q592" s="18" t="n">
        <f aca="false">IFERROR(($N$592+Assumptions!$B$14*Assumptions!$B$13)/($O$592+Assumptions!$B$14+$P$592),NA())</f>
        <v>53.5063015508029</v>
      </c>
      <c r="R592" s="18" t="n">
        <f aca="false">AND(ISNUMBER($P$592),$P$592&gt;Assumptions!$B$4,$Q$592&gt;Assumptions!$B$13)</f>
        <v>1</v>
      </c>
      <c r="S592" s="18" t="n">
        <f aca="false">IF($N$592&gt;($C$9*Assumptions!$B$7/Assumptions!$B$11),($C$9*Assumptions!$B$7/Assumptions!$B$11)*$O$592/($N$592-($C$9*Assumptions!$B$7/Assumptions!$B$11)),NA())</f>
        <v>2077337.06334757</v>
      </c>
      <c r="T592" s="18" t="n">
        <f aca="false">IFERROR($N$592/($O$592+$S$592),NA())</f>
        <v>57.7662634135183</v>
      </c>
      <c r="U592" s="18" t="n">
        <f aca="false">AND(ISNUMBER($S$592),$S$592&gt;Assumptions!$B$4,$T$592&lt;=Assumptions!$B$13)</f>
        <v>0</v>
      </c>
      <c r="V592" s="18" t="n">
        <f aca="false">IF($R$592,$P$592,IF($U$592,$S$592,NA()))</f>
        <v>2242726.49243123</v>
      </c>
      <c r="W592" s="18" t="n">
        <f aca="false">IF($R$592,$Q$592,IF($U$592,$T$592,NA()))</f>
        <v>53.5063015508029</v>
      </c>
      <c r="X592" s="18" t="n">
        <f aca="false">$R$592</f>
        <v>1</v>
      </c>
      <c r="Y592" s="18" t="n">
        <f aca="false">IF($B$592=1,$H$592,$AI$112*$W$592)</f>
        <v>328171284.266681</v>
      </c>
      <c r="Z592" s="18" t="n">
        <f aca="false">IF($C$592=1,$I$592,$AF$112*$W$592)</f>
        <v>100000000</v>
      </c>
      <c r="AA592" s="18" t="n">
        <f aca="false">IF($D$592=1,$J$592,$AC$112*$W$592)</f>
        <v>128415123.721927</v>
      </c>
      <c r="AB592" s="18" t="n">
        <f aca="false">IF($E$592=1,$K$592,$Z$112*$W$592)</f>
        <v>160518904.652409</v>
      </c>
      <c r="AC592" s="18" t="n">
        <f aca="false">IF($F$592=1,$L$592,$W$112*$W$592)</f>
        <v>267531507.754015</v>
      </c>
      <c r="AD592" s="18" t="n">
        <f aca="false">IF($G$592=1,$M$592,$T$112*$W$592)</f>
        <v>267531507.754015</v>
      </c>
      <c r="AE592" s="18" t="n">
        <f aca="false">($C$9*Assumptions!$B$7/Assumptions!$B$11)</f>
        <v>120000000</v>
      </c>
      <c r="AF592" s="18" t="n">
        <f aca="false">($J$112+$O$112)*$W$592</f>
        <v>15009204.0167203</v>
      </c>
      <c r="AG592" s="18" t="n">
        <f aca="false">Assumptions!$B$20*$W$592</f>
        <v>481556713.957227</v>
      </c>
      <c r="AH592" s="18" t="n">
        <f aca="false">IF($R$592,Assumptions!$B$14*($W$592-Assumptions!$B$13),Assumptions!$B$4)</f>
        <v>131265753.877007</v>
      </c>
      <c r="AI592" s="18" t="n">
        <f aca="false">$Y$592+$Z$592+$AA$592+$AB$592+$AC$592+$AD$592+$AE$592+$AF$592+$AG$592+$AH$592</f>
        <v>2000000000</v>
      </c>
      <c r="AJ592" s="18" t="n">
        <f aca="false">IF(AND(ISNUMBER($V$592),($C$9*Assumptions!$B$7/Assumptions!$B$11)&gt;=Assumptions!$B$67,IF($B$592=1,$Y$592&gt;=INDEX($Y$576:$Y$639,1+$A$592-Assumptions!$B$78),$Y$592&gt;INDEX($Y$576:$Y$639,1+$A$592+Assumptions!$B$78)),IF($C$592=1,$Z$592&gt;=INDEX($Z$576:$Z$639,1+$A$592-Assumptions!$B$79),$Z$592&gt;INDEX($Z$576:$Z$639,1+$A$592+Assumptions!$B$79)),IF($D$592=1,$AA$592&gt;=INDEX($AA$576:$AA$639,1+$A$592-Assumptions!$B$80),$AA$592&gt;INDEX($AA$576:$AA$639,1+$A$592+Assumptions!$B$80)),IF($E$592=1,$AB$592&gt;=INDEX($AB$576:$AB$639,1+$A$592-Assumptions!$B$81),$AB$592&gt;INDEX($AB$576:$AB$639,1+$A$592+Assumptions!$B$81)),IF($F$592=1,$AC$592&gt;=INDEX($AC$576:$AC$639,1+$A$592-Assumptions!$B$82),$AC$592&gt;INDEX($AC$576:$AC$639,1+$A$592+Assumptions!$B$82)),IF($G$592=1,$AD$592&gt;=INDEX($AD$576:$AD$639,1+$A$592-Assumptions!$B$83),$AD$592&gt;INDEX($AD$576:$AD$639,1+$A$592+Assumptions!$B$83))),1,0)</f>
        <v>1</v>
      </c>
      <c r="AK592" s="16"/>
      <c r="AL592" s="16"/>
    </row>
    <row r="593" customFormat="false" ht="23.85" hidden="true" customHeight="false" outlineLevel="0" collapsed="false">
      <c r="A593" s="6" t="n">
        <f aca="false">ROW()-ROW($A$576)+Assumptions!$B$4</f>
        <v>17</v>
      </c>
      <c r="B593" s="18" t="n">
        <f aca="false">MOD(QUOTIENT($A$593,Assumptions!$B$78),2)</f>
        <v>0</v>
      </c>
      <c r="C593" s="18" t="n">
        <f aca="false">MOD(QUOTIENT($A$593,Assumptions!$B$79),2)</f>
        <v>1</v>
      </c>
      <c r="D593" s="18" t="n">
        <f aca="false">MOD(QUOTIENT($A$593,Assumptions!$B$80),2)</f>
        <v>0</v>
      </c>
      <c r="E593" s="18" t="n">
        <f aca="false">MOD(QUOTIENT($A$593,Assumptions!$B$81),2)</f>
        <v>0</v>
      </c>
      <c r="F593" s="18" t="n">
        <f aca="false">MOD(QUOTIENT($A$593,Assumptions!$B$82),2)</f>
        <v>0</v>
      </c>
      <c r="G593" s="18" t="n">
        <f aca="false">MOD(QUOTIENT($A$593,Assumptions!$B$83),2)</f>
        <v>1</v>
      </c>
      <c r="H593" s="18" t="n">
        <f aca="false">IF($B$593=1,MIN(Assumptions!$B$66,MAX(Assumptions!$B$4,Assumptions!$B$26-(Assumptions!$B$4))),Assumptions!$B$4)</f>
        <v>0</v>
      </c>
      <c r="I593" s="18" t="n">
        <f aca="false">IF($C$593=1,MIN(Assumptions!$B$61,MAX(Assumptions!$B$4,Assumptions!$B$26-($H$593))),Assumptions!$B$4)</f>
        <v>100000000</v>
      </c>
      <c r="J593" s="18" t="n">
        <f aca="false">IF($D$593=1,MIN(Assumptions!$B$56,MAX(Assumptions!$B$4,Assumptions!$B$26-($H$593+$I$593))),Assumptions!$B$4)</f>
        <v>0</v>
      </c>
      <c r="K593" s="18" t="n">
        <f aca="false">IF($E$593=1,MIN(Assumptions!$B$51,MAX(Assumptions!$B$4,Assumptions!$B$26-($H$593+$I$593+$J$593))),Assumptions!$B$4)</f>
        <v>0</v>
      </c>
      <c r="L593" s="18" t="n">
        <f aca="false">IF($F$593=1,MIN(Assumptions!$B$46,MAX(Assumptions!$B$4,Assumptions!$B$26-($H$593+$I$593+$J$593+$K$593))),Assumptions!$B$4)</f>
        <v>0</v>
      </c>
      <c r="M593" s="18" t="n">
        <f aca="false">IF($G$593=1,MIN(Assumptions!$B$41,MAX(Assumptions!$B$4,Assumptions!$B$26-($H$593+$I$593+$J$593+$K$593+$L$593))),Assumptions!$B$4)</f>
        <v>5000000</v>
      </c>
      <c r="N593" s="18" t="n">
        <f aca="false">MAX(Assumptions!$B$4,Assumptions!$B$26-($H$593+$I$593+$J$593+$K$593+$L$593+$M$593))</f>
        <v>1895000000</v>
      </c>
      <c r="O593" s="18" t="n">
        <f aca="false">$J$112+$O$112+Assumptions!$B$20+IF($B$593=0,$AI$112,Assumptions!$B$4)+IF($C$593=0,$AF$112,Assumptions!$B$4)+IF($D$593=0,$AC$112,Assumptions!$B$4)+IF($E$593=0,$Z$112,Assumptions!$B$4)+IF($F$593=0,$W$112,Assumptions!$B$4)+IF($G$593=0,$T$112,Assumptions!$B$4)</f>
        <v>25813833.1063222</v>
      </c>
      <c r="P593" s="18" t="n">
        <f aca="false">IF(($N$593+Assumptions!$B$14*Assumptions!$B$13)&gt;($C$9*Assumptions!$B$7/Assumptions!$B$11),($C$9*Assumptions!$B$7/Assumptions!$B$11)*($O$593+Assumptions!$B$14)/($N$593+Assumptions!$B$14*Assumptions!$B$13-($C$9*Assumptions!$B$7/Assumptions!$B$11)),NA())</f>
        <v>1911482.40380235</v>
      </c>
      <c r="Q593" s="18" t="n">
        <f aca="false">IFERROR(($N$593+Assumptions!$B$14*Assumptions!$B$13)/($O$593+Assumptions!$B$14+$P$593),NA())</f>
        <v>62.7785010007387</v>
      </c>
      <c r="R593" s="18" t="n">
        <f aca="false">AND(ISNUMBER($P$593),$P$593&gt;Assumptions!$B$4,$Q$593&gt;Assumptions!$B$13)</f>
        <v>1</v>
      </c>
      <c r="S593" s="18" t="n">
        <f aca="false">IF($N$593&gt;($C$9*Assumptions!$B$7/Assumptions!$B$11),($C$9*Assumptions!$B$7/Assumptions!$B$11)*$O$593/($N$593-($C$9*Assumptions!$B$7/Assumptions!$B$11)),NA())</f>
        <v>1745160.54803305</v>
      </c>
      <c r="T593" s="18" t="n">
        <f aca="false">IFERROR($N$593/($O$593+$S$593),NA())</f>
        <v>68.7615819273765</v>
      </c>
      <c r="U593" s="18" t="n">
        <f aca="false">AND(ISNUMBER($S$593),$S$593&gt;Assumptions!$B$4,$T$593&lt;=Assumptions!$B$13)</f>
        <v>0</v>
      </c>
      <c r="V593" s="18" t="n">
        <f aca="false">IF($R$593,$P$593,IF($U$593,$S$593,NA()))</f>
        <v>1911482.40380235</v>
      </c>
      <c r="W593" s="18" t="n">
        <f aca="false">IF($R$593,$Q$593,IF($U$593,$T$593,NA()))</f>
        <v>62.7785010007387</v>
      </c>
      <c r="X593" s="18" t="n">
        <f aca="false">$R$593</f>
        <v>1</v>
      </c>
      <c r="Y593" s="18" t="n">
        <f aca="false">IF($B$593=1,$H$593,$AI$112*$W$593)</f>
        <v>385040653.168456</v>
      </c>
      <c r="Z593" s="18" t="n">
        <f aca="false">IF($C$593=1,$I$593,$AF$112*$W$593)</f>
        <v>100000000</v>
      </c>
      <c r="AA593" s="18" t="n">
        <f aca="false">IF($D$593=1,$J$593,$AC$112*$W$593)</f>
        <v>150668402.401773</v>
      </c>
      <c r="AB593" s="18" t="n">
        <f aca="false">IF($E$593=1,$K$593,$Z$112*$W$593)</f>
        <v>188335503.002216</v>
      </c>
      <c r="AC593" s="18" t="n">
        <f aca="false">IF($F$593=1,$L$593,$W$112*$W$593)</f>
        <v>313892505.003694</v>
      </c>
      <c r="AD593" s="18" t="n">
        <f aca="false">IF($G$593=1,$M$593,$T$112*$W$593)</f>
        <v>5000000</v>
      </c>
      <c r="AE593" s="18" t="n">
        <f aca="false">($C$9*Assumptions!$B$7/Assumptions!$B$11)</f>
        <v>120000000</v>
      </c>
      <c r="AF593" s="18" t="n">
        <f aca="false">($J$112+$O$112)*$W$593</f>
        <v>17610174.9153662</v>
      </c>
      <c r="AG593" s="18" t="n">
        <f aca="false">Assumptions!$B$20*$W$593</f>
        <v>565006509.006649</v>
      </c>
      <c r="AH593" s="18" t="n">
        <f aca="false">IF($R$593,Assumptions!$B$14*($W$593-Assumptions!$B$13),Assumptions!$B$4)</f>
        <v>154446252.501847</v>
      </c>
      <c r="AI593" s="18" t="n">
        <f aca="false">$Y$593+$Z$593+$AA$593+$AB$593+$AC$593+$AD$593+$AE$593+$AF$593+$AG$593+$AH$593</f>
        <v>2000000000</v>
      </c>
      <c r="AJ593" s="18" t="n">
        <f aca="false">IF(AND(ISNUMBER($V$593),($C$9*Assumptions!$B$7/Assumptions!$B$11)&gt;=Assumptions!$B$67,IF($B$593=1,$Y$593&gt;=INDEX($Y$576:$Y$639,1+$A$593-Assumptions!$B$78),$Y$593&gt;INDEX($Y$576:$Y$639,1+$A$593+Assumptions!$B$78)),IF($C$593=1,$Z$593&gt;=INDEX($Z$576:$Z$639,1+$A$593-Assumptions!$B$79),$Z$593&gt;INDEX($Z$576:$Z$639,1+$A$593+Assumptions!$B$79)),IF($D$593=1,$AA$593&gt;=INDEX($AA$576:$AA$639,1+$A$593-Assumptions!$B$80),$AA$593&gt;INDEX($AA$576:$AA$639,1+$A$593+Assumptions!$B$80)),IF($E$593=1,$AB$593&gt;=INDEX($AB$576:$AB$639,1+$A$593-Assumptions!$B$81),$AB$593&gt;INDEX($AB$576:$AB$639,1+$A$593+Assumptions!$B$81)),IF($F$593=1,$AC$593&gt;=INDEX($AC$576:$AC$639,1+$A$593-Assumptions!$B$82),$AC$593&gt;INDEX($AC$576:$AC$639,1+$A$593+Assumptions!$B$82)),IF($G$593=1,$AD$593&gt;=INDEX($AD$576:$AD$639,1+$A$593-Assumptions!$B$83),$AD$593&gt;INDEX($AD$576:$AD$639,1+$A$593+Assumptions!$B$83))),1,0)</f>
        <v>0</v>
      </c>
      <c r="AK593" s="16"/>
      <c r="AL593" s="16"/>
    </row>
    <row r="594" customFormat="false" ht="23.85" hidden="true" customHeight="false" outlineLevel="0" collapsed="false">
      <c r="A594" s="6" t="n">
        <f aca="false">ROW()-ROW($A$576)+Assumptions!$B$4</f>
        <v>18</v>
      </c>
      <c r="B594" s="18" t="n">
        <f aca="false">MOD(QUOTIENT($A$594,Assumptions!$B$78),2)</f>
        <v>0</v>
      </c>
      <c r="C594" s="18" t="n">
        <f aca="false">MOD(QUOTIENT($A$594,Assumptions!$B$79),2)</f>
        <v>1</v>
      </c>
      <c r="D594" s="18" t="n">
        <f aca="false">MOD(QUOTIENT($A$594,Assumptions!$B$80),2)</f>
        <v>0</v>
      </c>
      <c r="E594" s="18" t="n">
        <f aca="false">MOD(QUOTIENT($A$594,Assumptions!$B$81),2)</f>
        <v>0</v>
      </c>
      <c r="F594" s="18" t="n">
        <f aca="false">MOD(QUOTIENT($A$594,Assumptions!$B$82),2)</f>
        <v>1</v>
      </c>
      <c r="G594" s="18" t="n">
        <f aca="false">MOD(QUOTIENT($A$594,Assumptions!$B$83),2)</f>
        <v>0</v>
      </c>
      <c r="H594" s="18" t="n">
        <f aca="false">IF($B$594=1,MIN(Assumptions!$B$66,MAX(Assumptions!$B$4,Assumptions!$B$26-(Assumptions!$B$4))),Assumptions!$B$4)</f>
        <v>0</v>
      </c>
      <c r="I594" s="18" t="n">
        <f aca="false">IF($C$594=1,MIN(Assumptions!$B$61,MAX(Assumptions!$B$4,Assumptions!$B$26-($H$594))),Assumptions!$B$4)</f>
        <v>100000000</v>
      </c>
      <c r="J594" s="18" t="n">
        <f aca="false">IF($D$594=1,MIN(Assumptions!$B$56,MAX(Assumptions!$B$4,Assumptions!$B$26-($H$594+$I$594))),Assumptions!$B$4)</f>
        <v>0</v>
      </c>
      <c r="K594" s="18" t="n">
        <f aca="false">IF($E$594=1,MIN(Assumptions!$B$51,MAX(Assumptions!$B$4,Assumptions!$B$26-($H$594+$I$594+$J$594))),Assumptions!$B$4)</f>
        <v>0</v>
      </c>
      <c r="L594" s="18" t="n">
        <f aca="false">IF($F$594=1,MIN(Assumptions!$B$46,MAX(Assumptions!$B$4,Assumptions!$B$26-($H$594+$I$594+$J$594+$K$594))),Assumptions!$B$4)</f>
        <v>15000000</v>
      </c>
      <c r="M594" s="18" t="n">
        <f aca="false">IF($G$594=1,MIN(Assumptions!$B$41,MAX(Assumptions!$B$4,Assumptions!$B$26-($H$594+$I$594+$J$594+$K$594+$L$594))),Assumptions!$B$4)</f>
        <v>0</v>
      </c>
      <c r="N594" s="18" t="n">
        <f aca="false">MAX(Assumptions!$B$4,Assumptions!$B$26-($H$594+$I$594+$J$594+$K$594+$L$594+$M$594))</f>
        <v>1885000000</v>
      </c>
      <c r="O594" s="18" t="n">
        <f aca="false">$J$112+$O$112+Assumptions!$B$20+IF($B$594=0,$AI$112,Assumptions!$B$4)+IF($C$594=0,$AF$112,Assumptions!$B$4)+IF($D$594=0,$AC$112,Assumptions!$B$4)+IF($E$594=0,$Z$112,Assumptions!$B$4)+IF($F$594=0,$W$112,Assumptions!$B$4)+IF($G$594=0,$T$112,Assumptions!$B$4)</f>
        <v>25813833.1063222</v>
      </c>
      <c r="P594" s="18" t="n">
        <f aca="false">IF(($N$594+Assumptions!$B$14*Assumptions!$B$13)&gt;($C$9*Assumptions!$B$7/Assumptions!$B$11),($C$9*Assumptions!$B$7/Assumptions!$B$11)*($O$594+Assumptions!$B$14)/($N$594+Assumptions!$B$14*Assumptions!$B$13-($C$9*Assumptions!$B$7/Assumptions!$B$11)),NA())</f>
        <v>1922297.01429062</v>
      </c>
      <c r="Q594" s="18" t="n">
        <f aca="false">IFERROR(($N$594+Assumptions!$B$14*Assumptions!$B$13)/($O$594+Assumptions!$B$14+$P$594),NA())</f>
        <v>62.42531674757</v>
      </c>
      <c r="R594" s="18" t="n">
        <f aca="false">AND(ISNUMBER($P$594),$P$594&gt;Assumptions!$B$4,$Q$594&gt;Assumptions!$B$13)</f>
        <v>1</v>
      </c>
      <c r="S594" s="18" t="n">
        <f aca="false">IF($N$594&gt;($C$9*Assumptions!$B$7/Assumptions!$B$11),($C$9*Assumptions!$B$7/Assumptions!$B$11)*$O$594/($N$594-($C$9*Assumptions!$B$7/Assumptions!$B$11)),NA())</f>
        <v>1755048.14320604</v>
      </c>
      <c r="T594" s="18" t="n">
        <f aca="false">IFERROR($N$594/($O$594+$S$594),NA())</f>
        <v>68.3741927334194</v>
      </c>
      <c r="U594" s="18" t="n">
        <f aca="false">AND(ISNUMBER($S$594),$S$594&gt;Assumptions!$B$4,$T$594&lt;=Assumptions!$B$13)</f>
        <v>0</v>
      </c>
      <c r="V594" s="18" t="n">
        <f aca="false">IF($R$594,$P$594,IF($U$594,$S$594,NA()))</f>
        <v>1922297.01429062</v>
      </c>
      <c r="W594" s="18" t="n">
        <f aca="false">IF($R$594,$Q$594,IF($U$594,$T$594,NA()))</f>
        <v>62.42531674757</v>
      </c>
      <c r="X594" s="18" t="n">
        <f aca="false">$R$594</f>
        <v>1</v>
      </c>
      <c r="Y594" s="18" t="n">
        <f aca="false">IF($B$594=1,$H$594,$AI$112*$W$594)</f>
        <v>382874461.026861</v>
      </c>
      <c r="Z594" s="18" t="n">
        <f aca="false">IF($C$594=1,$I$594,$AF$112*$W$594)</f>
        <v>100000000</v>
      </c>
      <c r="AA594" s="18" t="n">
        <f aca="false">IF($D$594=1,$J$594,$AC$112*$W$594)</f>
        <v>149820760.194168</v>
      </c>
      <c r="AB594" s="18" t="n">
        <f aca="false">IF($E$594=1,$K$594,$Z$112*$W$594)</f>
        <v>187275950.24271</v>
      </c>
      <c r="AC594" s="18" t="n">
        <f aca="false">IF($F$594=1,$L$594,$W$112*$W$594)</f>
        <v>15000000</v>
      </c>
      <c r="AD594" s="18" t="n">
        <f aca="false">IF($G$594=1,$M$594,$T$112*$W$594)</f>
        <v>312126583.73785</v>
      </c>
      <c r="AE594" s="18" t="n">
        <f aca="false">($C$9*Assumptions!$B$7/Assumptions!$B$11)</f>
        <v>120000000</v>
      </c>
      <c r="AF594" s="18" t="n">
        <f aca="false">($J$112+$O$112)*$W$594</f>
        <v>17511102.2013557</v>
      </c>
      <c r="AG594" s="18" t="n">
        <f aca="false">Assumptions!$B$20*$W$594</f>
        <v>561827850.72813</v>
      </c>
      <c r="AH594" s="18" t="n">
        <f aca="false">IF($R$594,Assumptions!$B$14*($W$594-Assumptions!$B$13),Assumptions!$B$4)</f>
        <v>153563291.868925</v>
      </c>
      <c r="AI594" s="18" t="n">
        <f aca="false">$Y$594+$Z$594+$AA$594+$AB$594+$AC$594+$AD$594+$AE$594+$AF$594+$AG$594+$AH$594</f>
        <v>2000000000</v>
      </c>
      <c r="AJ594" s="18" t="n">
        <f aca="false">IF(AND(ISNUMBER($V$594),($C$9*Assumptions!$B$7/Assumptions!$B$11)&gt;=Assumptions!$B$67,IF($B$594=1,$Y$594&gt;=INDEX($Y$576:$Y$639,1+$A$594-Assumptions!$B$78),$Y$594&gt;INDEX($Y$576:$Y$639,1+$A$594+Assumptions!$B$78)),IF($C$594=1,$Z$594&gt;=INDEX($Z$576:$Z$639,1+$A$594-Assumptions!$B$79),$Z$594&gt;INDEX($Z$576:$Z$639,1+$A$594+Assumptions!$B$79)),IF($D$594=1,$AA$594&gt;=INDEX($AA$576:$AA$639,1+$A$594-Assumptions!$B$80),$AA$594&gt;INDEX($AA$576:$AA$639,1+$A$594+Assumptions!$B$80)),IF($E$594=1,$AB$594&gt;=INDEX($AB$576:$AB$639,1+$A$594-Assumptions!$B$81),$AB$594&gt;INDEX($AB$576:$AB$639,1+$A$594+Assumptions!$B$81)),IF($F$594=1,$AC$594&gt;=INDEX($AC$576:$AC$639,1+$A$594-Assumptions!$B$82),$AC$594&gt;INDEX($AC$576:$AC$639,1+$A$594+Assumptions!$B$82)),IF($G$594=1,$AD$594&gt;=INDEX($AD$576:$AD$639,1+$A$594-Assumptions!$B$83),$AD$594&gt;INDEX($AD$576:$AD$639,1+$A$594+Assumptions!$B$83))),1,0)</f>
        <v>0</v>
      </c>
      <c r="AK594" s="16"/>
      <c r="AL594" s="16"/>
    </row>
    <row r="595" customFormat="false" ht="23.85" hidden="true" customHeight="false" outlineLevel="0" collapsed="false">
      <c r="A595" s="6" t="n">
        <f aca="false">ROW()-ROW($A$576)+Assumptions!$B$4</f>
        <v>19</v>
      </c>
      <c r="B595" s="18" t="n">
        <f aca="false">MOD(QUOTIENT($A$595,Assumptions!$B$78),2)</f>
        <v>0</v>
      </c>
      <c r="C595" s="18" t="n">
        <f aca="false">MOD(QUOTIENT($A$595,Assumptions!$B$79),2)</f>
        <v>1</v>
      </c>
      <c r="D595" s="18" t="n">
        <f aca="false">MOD(QUOTIENT($A$595,Assumptions!$B$80),2)</f>
        <v>0</v>
      </c>
      <c r="E595" s="18" t="n">
        <f aca="false">MOD(QUOTIENT($A$595,Assumptions!$B$81),2)</f>
        <v>0</v>
      </c>
      <c r="F595" s="18" t="n">
        <f aca="false">MOD(QUOTIENT($A$595,Assumptions!$B$82),2)</f>
        <v>1</v>
      </c>
      <c r="G595" s="18" t="n">
        <f aca="false">MOD(QUOTIENT($A$595,Assumptions!$B$83),2)</f>
        <v>1</v>
      </c>
      <c r="H595" s="18" t="n">
        <f aca="false">IF($B$595=1,MIN(Assumptions!$B$66,MAX(Assumptions!$B$4,Assumptions!$B$26-(Assumptions!$B$4))),Assumptions!$B$4)</f>
        <v>0</v>
      </c>
      <c r="I595" s="18" t="n">
        <f aca="false">IF($C$595=1,MIN(Assumptions!$B$61,MAX(Assumptions!$B$4,Assumptions!$B$26-($H$595))),Assumptions!$B$4)</f>
        <v>100000000</v>
      </c>
      <c r="J595" s="18" t="n">
        <f aca="false">IF($D$595=1,MIN(Assumptions!$B$56,MAX(Assumptions!$B$4,Assumptions!$B$26-($H$595+$I$595))),Assumptions!$B$4)</f>
        <v>0</v>
      </c>
      <c r="K595" s="18" t="n">
        <f aca="false">IF($E$595=1,MIN(Assumptions!$B$51,MAX(Assumptions!$B$4,Assumptions!$B$26-($H$595+$I$595+$J$595))),Assumptions!$B$4)</f>
        <v>0</v>
      </c>
      <c r="L595" s="18" t="n">
        <f aca="false">IF($F$595=1,MIN(Assumptions!$B$46,MAX(Assumptions!$B$4,Assumptions!$B$26-($H$595+$I$595+$J$595+$K$595))),Assumptions!$B$4)</f>
        <v>15000000</v>
      </c>
      <c r="M595" s="18" t="n">
        <f aca="false">IF($G$595=1,MIN(Assumptions!$B$41,MAX(Assumptions!$B$4,Assumptions!$B$26-($H$595+$I$595+$J$595+$K$595+$L$595))),Assumptions!$B$4)</f>
        <v>5000000</v>
      </c>
      <c r="N595" s="18" t="n">
        <f aca="false">MAX(Assumptions!$B$4,Assumptions!$B$26-($H$595+$I$595+$J$595+$K$595+$L$595+$M$595))</f>
        <v>1880000000</v>
      </c>
      <c r="O595" s="18" t="n">
        <f aca="false">$J$112+$O$112+Assumptions!$B$20+IF($B$595=0,$AI$112,Assumptions!$B$4)+IF($C$595=0,$AF$112,Assumptions!$B$4)+IF($D$595=0,$AC$112,Assumptions!$B$4)+IF($E$595=0,$Z$112,Assumptions!$B$4)+IF($F$595=0,$W$112,Assumptions!$B$4)+IF($G$595=0,$T$112,Assumptions!$B$4)</f>
        <v>20813833.1063222</v>
      </c>
      <c r="P595" s="18" t="n">
        <f aca="false">IF(($N$595+Assumptions!$B$14*Assumptions!$B$13)&gt;($C$9*Assumptions!$B$7/Assumptions!$B$11),($C$9*Assumptions!$B$7/Assumptions!$B$11)*($O$595+Assumptions!$B$14)/($N$595+Assumptions!$B$14*Assumptions!$B$13-($C$9*Assumptions!$B$7/Assumptions!$B$11)),NA())</f>
        <v>1587324.80723896</v>
      </c>
      <c r="Q595" s="18" t="n">
        <f aca="false">IFERROR(($N$595+Assumptions!$B$14*Assumptions!$B$13)/($O$595+Assumptions!$B$14+$P$595),NA())</f>
        <v>75.5988940970005</v>
      </c>
      <c r="R595" s="18" t="n">
        <f aca="false">AND(ISNUMBER($P$595),$P$595&gt;Assumptions!$B$4,$Q$595&gt;Assumptions!$B$13)</f>
        <v>1</v>
      </c>
      <c r="S595" s="18" t="n">
        <f aca="false">IF($N$595&gt;($C$9*Assumptions!$B$7/Assumptions!$B$11),($C$9*Assumptions!$B$7/Assumptions!$B$11)*$O$595/($N$595-($C$9*Assumptions!$B$7/Assumptions!$B$11)),NA())</f>
        <v>1419124.98452197</v>
      </c>
      <c r="T595" s="18" t="n">
        <f aca="false">IFERROR($N$595/($O$595+$S$595),NA())</f>
        <v>84.5591482841955</v>
      </c>
      <c r="U595" s="18" t="n">
        <f aca="false">AND(ISNUMBER($S$595),$S$595&gt;Assumptions!$B$4,$T$595&lt;=Assumptions!$B$13)</f>
        <v>0</v>
      </c>
      <c r="V595" s="18" t="n">
        <f aca="false">IF($R$595,$P$595,IF($U$595,$S$595,NA()))</f>
        <v>1587324.80723896</v>
      </c>
      <c r="W595" s="18" t="n">
        <f aca="false">IF($R$595,$Q$595,IF($U$595,$T$595,NA()))</f>
        <v>75.5988940970005</v>
      </c>
      <c r="X595" s="18" t="n">
        <f aca="false">$R$595</f>
        <v>1</v>
      </c>
      <c r="Y595" s="18" t="n">
        <f aca="false">IF($B$595=1,$H$595,$AI$112*$W$595)</f>
        <v>463672230.109149</v>
      </c>
      <c r="Z595" s="18" t="n">
        <f aca="false">IF($C$595=1,$I$595,$AF$112*$W$595)</f>
        <v>100000000</v>
      </c>
      <c r="AA595" s="18" t="n">
        <f aca="false">IF($D$595=1,$J$595,$AC$112*$W$595)</f>
        <v>181437345.832801</v>
      </c>
      <c r="AB595" s="18" t="n">
        <f aca="false">IF($E$595=1,$K$595,$Z$112*$W$595)</f>
        <v>226796682.291002</v>
      </c>
      <c r="AC595" s="18" t="n">
        <f aca="false">IF($F$595=1,$L$595,$W$112*$W$595)</f>
        <v>15000000</v>
      </c>
      <c r="AD595" s="18" t="n">
        <f aca="false">IF($G$595=1,$M$595,$T$112*$W$595)</f>
        <v>5000000</v>
      </c>
      <c r="AE595" s="18" t="n">
        <f aca="false">($C$9*Assumptions!$B$7/Assumptions!$B$11)</f>
        <v>120000000</v>
      </c>
      <c r="AF595" s="18" t="n">
        <f aca="false">($J$112+$O$112)*$W$595</f>
        <v>21206459.6515415</v>
      </c>
      <c r="AG595" s="18" t="n">
        <f aca="false">Assumptions!$B$20*$W$595</f>
        <v>680390046.873005</v>
      </c>
      <c r="AH595" s="18" t="n">
        <f aca="false">IF($R$595,Assumptions!$B$14*($W$595-Assumptions!$B$13),Assumptions!$B$4)</f>
        <v>186497235.242501</v>
      </c>
      <c r="AI595" s="18" t="n">
        <f aca="false">$Y$595+$Z$595+$AA$595+$AB$595+$AC$595+$AD$595+$AE$595+$AF$595+$AG$595+$AH$595</f>
        <v>2000000000</v>
      </c>
      <c r="AJ595" s="18" t="n">
        <f aca="false">IF(AND(ISNUMBER($V$595),($C$9*Assumptions!$B$7/Assumptions!$B$11)&gt;=Assumptions!$B$67,IF($B$595=1,$Y$595&gt;=INDEX($Y$576:$Y$639,1+$A$595-Assumptions!$B$78),$Y$595&gt;INDEX($Y$576:$Y$639,1+$A$595+Assumptions!$B$78)),IF($C$595=1,$Z$595&gt;=INDEX($Z$576:$Z$639,1+$A$595-Assumptions!$B$79),$Z$595&gt;INDEX($Z$576:$Z$639,1+$A$595+Assumptions!$B$79)),IF($D$595=1,$AA$595&gt;=INDEX($AA$576:$AA$639,1+$A$595-Assumptions!$B$80),$AA$595&gt;INDEX($AA$576:$AA$639,1+$A$595+Assumptions!$B$80)),IF($E$595=1,$AB$595&gt;=INDEX($AB$576:$AB$639,1+$A$595-Assumptions!$B$81),$AB$595&gt;INDEX($AB$576:$AB$639,1+$A$595+Assumptions!$B$81)),IF($F$595=1,$AC$595&gt;=INDEX($AC$576:$AC$639,1+$A$595-Assumptions!$B$82),$AC$595&gt;INDEX($AC$576:$AC$639,1+$A$595+Assumptions!$B$82)),IF($G$595=1,$AD$595&gt;=INDEX($AD$576:$AD$639,1+$A$595-Assumptions!$B$83),$AD$595&gt;INDEX($AD$576:$AD$639,1+$A$595+Assumptions!$B$83))),1,0)</f>
        <v>0</v>
      </c>
      <c r="AK595" s="16"/>
      <c r="AL595" s="16"/>
    </row>
    <row r="596" customFormat="false" ht="23.85" hidden="true" customHeight="false" outlineLevel="0" collapsed="false">
      <c r="A596" s="6" t="n">
        <f aca="false">ROW()-ROW($A$576)+Assumptions!$B$4</f>
        <v>20</v>
      </c>
      <c r="B596" s="18" t="n">
        <f aca="false">MOD(QUOTIENT($A$596,Assumptions!$B$78),2)</f>
        <v>0</v>
      </c>
      <c r="C596" s="18" t="n">
        <f aca="false">MOD(QUOTIENT($A$596,Assumptions!$B$79),2)</f>
        <v>1</v>
      </c>
      <c r="D596" s="18" t="n">
        <f aca="false">MOD(QUOTIENT($A$596,Assumptions!$B$80),2)</f>
        <v>0</v>
      </c>
      <c r="E596" s="18" t="n">
        <f aca="false">MOD(QUOTIENT($A$596,Assumptions!$B$81),2)</f>
        <v>1</v>
      </c>
      <c r="F596" s="18" t="n">
        <f aca="false">MOD(QUOTIENT($A$596,Assumptions!$B$82),2)</f>
        <v>0</v>
      </c>
      <c r="G596" s="18" t="n">
        <f aca="false">MOD(QUOTIENT($A$596,Assumptions!$B$83),2)</f>
        <v>0</v>
      </c>
      <c r="H596" s="18" t="n">
        <f aca="false">IF($B$596=1,MIN(Assumptions!$B$66,MAX(Assumptions!$B$4,Assumptions!$B$26-(Assumptions!$B$4))),Assumptions!$B$4)</f>
        <v>0</v>
      </c>
      <c r="I596" s="18" t="n">
        <f aca="false">IF($C$596=1,MIN(Assumptions!$B$61,MAX(Assumptions!$B$4,Assumptions!$B$26-($H$596))),Assumptions!$B$4)</f>
        <v>100000000</v>
      </c>
      <c r="J596" s="18" t="n">
        <f aca="false">IF($D$596=1,MIN(Assumptions!$B$56,MAX(Assumptions!$B$4,Assumptions!$B$26-($H$596+$I$596))),Assumptions!$B$4)</f>
        <v>0</v>
      </c>
      <c r="K596" s="18" t="n">
        <f aca="false">IF($E$596=1,MIN(Assumptions!$B$51,MAX(Assumptions!$B$4,Assumptions!$B$26-($H$596+$I$596+$J$596))),Assumptions!$B$4)</f>
        <v>30000000</v>
      </c>
      <c r="L596" s="18" t="n">
        <f aca="false">IF($F$596=1,MIN(Assumptions!$B$46,MAX(Assumptions!$B$4,Assumptions!$B$26-($H$596+$I$596+$J$596+$K$596))),Assumptions!$B$4)</f>
        <v>0</v>
      </c>
      <c r="M596" s="18" t="n">
        <f aca="false">IF($G$596=1,MIN(Assumptions!$B$41,MAX(Assumptions!$B$4,Assumptions!$B$26-($H$596+$I$596+$J$596+$K$596+$L$596))),Assumptions!$B$4)</f>
        <v>0</v>
      </c>
      <c r="N596" s="18" t="n">
        <f aca="false">MAX(Assumptions!$B$4,Assumptions!$B$26-($H$596+$I$596+$J$596+$K$596+$L$596+$M$596))</f>
        <v>1870000000</v>
      </c>
      <c r="O596" s="18" t="n">
        <f aca="false">$J$112+$O$112+Assumptions!$B$20+IF($B$596=0,$AI$112,Assumptions!$B$4)+IF($C$596=0,$AF$112,Assumptions!$B$4)+IF($D$596=0,$AC$112,Assumptions!$B$4)+IF($E$596=0,$Z$112,Assumptions!$B$4)+IF($F$596=0,$W$112,Assumptions!$B$4)+IF($G$596=0,$T$112,Assumptions!$B$4)</f>
        <v>27813833.1063222</v>
      </c>
      <c r="P596" s="18" t="n">
        <f aca="false">IF(($N$596+Assumptions!$B$14*Assumptions!$B$13)&gt;($C$9*Assumptions!$B$7/Assumptions!$B$11),($C$9*Assumptions!$B$7/Assumptions!$B$11)*($O$596+Assumptions!$B$14)/($N$596+Assumptions!$B$14*Assumptions!$B$13-($C$9*Assumptions!$B$7/Assumptions!$B$11)),NA())</f>
        <v>2075697.55934874</v>
      </c>
      <c r="Q596" s="18" t="n">
        <f aca="false">IFERROR(($N$596+Assumptions!$B$14*Assumptions!$B$13)/($O$596+Assumptions!$B$14+$P$596),NA())</f>
        <v>57.8118904941289</v>
      </c>
      <c r="R596" s="18" t="n">
        <f aca="false">AND(ISNUMBER($P$596),$P$596&gt;Assumptions!$B$4,$Q$596&gt;Assumptions!$B$13)</f>
        <v>1</v>
      </c>
      <c r="S596" s="18" t="n">
        <f aca="false">IF($N$596&gt;($C$9*Assumptions!$B$7/Assumptions!$B$11),($C$9*Assumptions!$B$7/Assumptions!$B$11)*$O$596/($N$596-($C$9*Assumptions!$B$7/Assumptions!$B$11)),NA())</f>
        <v>1907234.27014781</v>
      </c>
      <c r="T596" s="18" t="n">
        <f aca="false">IFERROR($N$596/($O$596+$S$596),NA())</f>
        <v>62.9183325185846</v>
      </c>
      <c r="U596" s="18" t="n">
        <f aca="false">AND(ISNUMBER($S$596),$S$596&gt;Assumptions!$B$4,$T$596&lt;=Assumptions!$B$13)</f>
        <v>0</v>
      </c>
      <c r="V596" s="18" t="n">
        <f aca="false">IF($R$596,$P$596,IF($U$596,$S$596,NA()))</f>
        <v>2075697.55934874</v>
      </c>
      <c r="W596" s="18" t="n">
        <f aca="false">IF($R$596,$Q$596,IF($U$596,$T$596,NA()))</f>
        <v>57.8118904941289</v>
      </c>
      <c r="X596" s="18" t="n">
        <f aca="false">$R$596</f>
        <v>1</v>
      </c>
      <c r="Y596" s="18" t="n">
        <f aca="false">IF($B$596=1,$H$596,$AI$112*$W$596)</f>
        <v>354578840.238646</v>
      </c>
      <c r="Z596" s="18" t="n">
        <f aca="false">IF($C$596=1,$I$596,$AF$112*$W$596)</f>
        <v>100000000</v>
      </c>
      <c r="AA596" s="18" t="n">
        <f aca="false">IF($D$596=1,$J$596,$AC$112*$W$596)</f>
        <v>138748537.185909</v>
      </c>
      <c r="AB596" s="18" t="n">
        <f aca="false">IF($E$596=1,$K$596,$Z$112*$W$596)</f>
        <v>30000000</v>
      </c>
      <c r="AC596" s="18" t="n">
        <f aca="false">IF($F$596=1,$L$596,$W$112*$W$596)</f>
        <v>289059452.470645</v>
      </c>
      <c r="AD596" s="18" t="n">
        <f aca="false">IF($G$596=1,$M$596,$T$112*$W$596)</f>
        <v>289059452.470645</v>
      </c>
      <c r="AE596" s="18" t="n">
        <f aca="false">($C$9*Assumptions!$B$7/Assumptions!$B$11)</f>
        <v>120000000</v>
      </c>
      <c r="AF596" s="18" t="n">
        <f aca="false">($J$112+$O$112)*$W$596</f>
        <v>16216976.9516737</v>
      </c>
      <c r="AG596" s="18" t="n">
        <f aca="false">Assumptions!$B$20*$W$596</f>
        <v>520307014.44716</v>
      </c>
      <c r="AH596" s="18" t="n">
        <f aca="false">IF($R$596,Assumptions!$B$14*($W$596-Assumptions!$B$13),Assumptions!$B$4)</f>
        <v>142029726.235322</v>
      </c>
      <c r="AI596" s="18" t="n">
        <f aca="false">$Y$596+$Z$596+$AA$596+$AB$596+$AC$596+$AD$596+$AE$596+$AF$596+$AG$596+$AH$596</f>
        <v>2000000000</v>
      </c>
      <c r="AJ596" s="18" t="n">
        <f aca="false">IF(AND(ISNUMBER($V$596),($C$9*Assumptions!$B$7/Assumptions!$B$11)&gt;=Assumptions!$B$67,IF($B$596=1,$Y$596&gt;=INDEX($Y$576:$Y$639,1+$A$596-Assumptions!$B$78),$Y$596&gt;INDEX($Y$576:$Y$639,1+$A$596+Assumptions!$B$78)),IF($C$596=1,$Z$596&gt;=INDEX($Z$576:$Z$639,1+$A$596-Assumptions!$B$79),$Z$596&gt;INDEX($Z$576:$Z$639,1+$A$596+Assumptions!$B$79)),IF($D$596=1,$AA$596&gt;=INDEX($AA$576:$AA$639,1+$A$596-Assumptions!$B$80),$AA$596&gt;INDEX($AA$576:$AA$639,1+$A$596+Assumptions!$B$80)),IF($E$596=1,$AB$596&gt;=INDEX($AB$576:$AB$639,1+$A$596-Assumptions!$B$81),$AB$596&gt;INDEX($AB$576:$AB$639,1+$A$596+Assumptions!$B$81)),IF($F$596=1,$AC$596&gt;=INDEX($AC$576:$AC$639,1+$A$596-Assumptions!$B$82),$AC$596&gt;INDEX($AC$576:$AC$639,1+$A$596+Assumptions!$B$82)),IF($G$596=1,$AD$596&gt;=INDEX($AD$576:$AD$639,1+$A$596-Assumptions!$B$83),$AD$596&gt;INDEX($AD$576:$AD$639,1+$A$596+Assumptions!$B$83))),1,0)</f>
        <v>0</v>
      </c>
      <c r="AK596" s="16"/>
      <c r="AL596" s="16"/>
    </row>
    <row r="597" customFormat="false" ht="23.85" hidden="true" customHeight="false" outlineLevel="0" collapsed="false">
      <c r="A597" s="6" t="n">
        <f aca="false">ROW()-ROW($A$576)+Assumptions!$B$4</f>
        <v>21</v>
      </c>
      <c r="B597" s="18" t="n">
        <f aca="false">MOD(QUOTIENT($A$597,Assumptions!$B$78),2)</f>
        <v>0</v>
      </c>
      <c r="C597" s="18" t="n">
        <f aca="false">MOD(QUOTIENT($A$597,Assumptions!$B$79),2)</f>
        <v>1</v>
      </c>
      <c r="D597" s="18" t="n">
        <f aca="false">MOD(QUOTIENT($A$597,Assumptions!$B$80),2)</f>
        <v>0</v>
      </c>
      <c r="E597" s="18" t="n">
        <f aca="false">MOD(QUOTIENT($A$597,Assumptions!$B$81),2)</f>
        <v>1</v>
      </c>
      <c r="F597" s="18" t="n">
        <f aca="false">MOD(QUOTIENT($A$597,Assumptions!$B$82),2)</f>
        <v>0</v>
      </c>
      <c r="G597" s="18" t="n">
        <f aca="false">MOD(QUOTIENT($A$597,Assumptions!$B$83),2)</f>
        <v>1</v>
      </c>
      <c r="H597" s="18" t="n">
        <f aca="false">IF($B$597=1,MIN(Assumptions!$B$66,MAX(Assumptions!$B$4,Assumptions!$B$26-(Assumptions!$B$4))),Assumptions!$B$4)</f>
        <v>0</v>
      </c>
      <c r="I597" s="18" t="n">
        <f aca="false">IF($C$597=1,MIN(Assumptions!$B$61,MAX(Assumptions!$B$4,Assumptions!$B$26-($H$597))),Assumptions!$B$4)</f>
        <v>100000000</v>
      </c>
      <c r="J597" s="18" t="n">
        <f aca="false">IF($D$597=1,MIN(Assumptions!$B$56,MAX(Assumptions!$B$4,Assumptions!$B$26-($H$597+$I$597))),Assumptions!$B$4)</f>
        <v>0</v>
      </c>
      <c r="K597" s="18" t="n">
        <f aca="false">IF($E$597=1,MIN(Assumptions!$B$51,MAX(Assumptions!$B$4,Assumptions!$B$26-($H$597+$I$597+$J$597))),Assumptions!$B$4)</f>
        <v>30000000</v>
      </c>
      <c r="L597" s="18" t="n">
        <f aca="false">IF($F$597=1,MIN(Assumptions!$B$46,MAX(Assumptions!$B$4,Assumptions!$B$26-($H$597+$I$597+$J$597+$K$597))),Assumptions!$B$4)</f>
        <v>0</v>
      </c>
      <c r="M597" s="18" t="n">
        <f aca="false">IF($G$597=1,MIN(Assumptions!$B$41,MAX(Assumptions!$B$4,Assumptions!$B$26-($H$597+$I$597+$J$597+$K$597+$L$597))),Assumptions!$B$4)</f>
        <v>5000000</v>
      </c>
      <c r="N597" s="18" t="n">
        <f aca="false">MAX(Assumptions!$B$4,Assumptions!$B$26-($H$597+$I$597+$J$597+$K$597+$L$597+$M$597))</f>
        <v>1865000000</v>
      </c>
      <c r="O597" s="18" t="n">
        <f aca="false">$J$112+$O$112+Assumptions!$B$20+IF($B$597=0,$AI$112,Assumptions!$B$4)+IF($C$597=0,$AF$112,Assumptions!$B$4)+IF($D$597=0,$AC$112,Assumptions!$B$4)+IF($E$597=0,$Z$112,Assumptions!$B$4)+IF($F$597=0,$W$112,Assumptions!$B$4)+IF($G$597=0,$T$112,Assumptions!$B$4)</f>
        <v>22813833.1063222</v>
      </c>
      <c r="P597" s="18" t="n">
        <f aca="false">IF(($N$597+Assumptions!$B$14*Assumptions!$B$13)&gt;($C$9*Assumptions!$B$7/Assumptions!$B$11),($C$9*Assumptions!$B$7/Assumptions!$B$11)*($O$597+Assumptions!$B$14)/($N$597+Assumptions!$B$14*Assumptions!$B$13-($C$9*Assumptions!$B$7/Assumptions!$B$11)),NA())</f>
        <v>1738288.96867449</v>
      </c>
      <c r="Q597" s="18" t="n">
        <f aca="false">IFERROR(($N$597+Assumptions!$B$14*Assumptions!$B$13)/($O$597+Assumptions!$B$14+$P$597),NA())</f>
        <v>69.0334013288392</v>
      </c>
      <c r="R597" s="18" t="n">
        <f aca="false">AND(ISNUMBER($P$597),$P$597&gt;Assumptions!$B$4,$Q$597&gt;Assumptions!$B$13)</f>
        <v>1</v>
      </c>
      <c r="S597" s="18" t="n">
        <f aca="false">IF($N$597&gt;($C$9*Assumptions!$B$7/Assumptions!$B$11),($C$9*Assumptions!$B$7/Assumptions!$B$11)*$O$597/($N$597-($C$9*Assumptions!$B$7/Assumptions!$B$11)),NA())</f>
        <v>1568859.58324279</v>
      </c>
      <c r="T597" s="18" t="n">
        <f aca="false">IFERROR($N$597/($O$597+$S$597),NA())</f>
        <v>76.4886808747812</v>
      </c>
      <c r="U597" s="18" t="n">
        <f aca="false">AND(ISNUMBER($S$597),$S$597&gt;Assumptions!$B$4,$T$597&lt;=Assumptions!$B$13)</f>
        <v>0</v>
      </c>
      <c r="V597" s="18" t="n">
        <f aca="false">IF($R$597,$P$597,IF($U$597,$S$597,NA()))</f>
        <v>1738288.96867449</v>
      </c>
      <c r="W597" s="18" t="n">
        <f aca="false">IF($R$597,$Q$597,IF($U$597,$T$597,NA()))</f>
        <v>69.0334013288392</v>
      </c>
      <c r="X597" s="18" t="n">
        <f aca="false">$R$597</f>
        <v>1</v>
      </c>
      <c r="Y597" s="18" t="n">
        <f aca="false">IF($B$597=1,$H$597,$AI$112*$W$597)</f>
        <v>423403960.183497</v>
      </c>
      <c r="Z597" s="18" t="n">
        <f aca="false">IF($C$597=1,$I$597,$AF$112*$W$597)</f>
        <v>100000000</v>
      </c>
      <c r="AA597" s="18" t="n">
        <f aca="false">IF($D$597=1,$J$597,$AC$112*$W$597)</f>
        <v>165680163.189214</v>
      </c>
      <c r="AB597" s="18" t="n">
        <f aca="false">IF($E$597=1,$K$597,$Z$112*$W$597)</f>
        <v>30000000</v>
      </c>
      <c r="AC597" s="18" t="n">
        <f aca="false">IF($F$597=1,$L$597,$W$112*$W$597)</f>
        <v>345167006.644196</v>
      </c>
      <c r="AD597" s="18" t="n">
        <f aca="false">IF($G$597=1,$M$597,$T$112*$W$597)</f>
        <v>5000000</v>
      </c>
      <c r="AE597" s="18" t="n">
        <f aca="false">($C$9*Assumptions!$B$7/Assumptions!$B$11)</f>
        <v>120000000</v>
      </c>
      <c r="AF597" s="18" t="n">
        <f aca="false">($J$112+$O$112)*$W$597</f>
        <v>19364754.7014419</v>
      </c>
      <c r="AG597" s="18" t="n">
        <f aca="false">Assumptions!$B$20*$W$597</f>
        <v>621300611.959553</v>
      </c>
      <c r="AH597" s="18" t="n">
        <f aca="false">IF($R$597,Assumptions!$B$14*($W$597-Assumptions!$B$13),Assumptions!$B$4)</f>
        <v>170083503.322098</v>
      </c>
      <c r="AI597" s="18" t="n">
        <f aca="false">$Y$597+$Z$597+$AA$597+$AB$597+$AC$597+$AD$597+$AE$597+$AF$597+$AG$597+$AH$597</f>
        <v>2000000000</v>
      </c>
      <c r="AJ597" s="18" t="n">
        <f aca="false">IF(AND(ISNUMBER($V$597),($C$9*Assumptions!$B$7/Assumptions!$B$11)&gt;=Assumptions!$B$67,IF($B$597=1,$Y$597&gt;=INDEX($Y$576:$Y$639,1+$A$597-Assumptions!$B$78),$Y$597&gt;INDEX($Y$576:$Y$639,1+$A$597+Assumptions!$B$78)),IF($C$597=1,$Z$597&gt;=INDEX($Z$576:$Z$639,1+$A$597-Assumptions!$B$79),$Z$597&gt;INDEX($Z$576:$Z$639,1+$A$597+Assumptions!$B$79)),IF($D$597=1,$AA$597&gt;=INDEX($AA$576:$AA$639,1+$A$597-Assumptions!$B$80),$AA$597&gt;INDEX($AA$576:$AA$639,1+$A$597+Assumptions!$B$80)),IF($E$597=1,$AB$597&gt;=INDEX($AB$576:$AB$639,1+$A$597-Assumptions!$B$81),$AB$597&gt;INDEX($AB$576:$AB$639,1+$A$597+Assumptions!$B$81)),IF($F$597=1,$AC$597&gt;=INDEX($AC$576:$AC$639,1+$A$597-Assumptions!$B$82),$AC$597&gt;INDEX($AC$576:$AC$639,1+$A$597+Assumptions!$B$82)),IF($G$597=1,$AD$597&gt;=INDEX($AD$576:$AD$639,1+$A$597-Assumptions!$B$83),$AD$597&gt;INDEX($AD$576:$AD$639,1+$A$597+Assumptions!$B$83))),1,0)</f>
        <v>0</v>
      </c>
      <c r="AK597" s="16"/>
      <c r="AL597" s="16"/>
    </row>
    <row r="598" customFormat="false" ht="23.85" hidden="true" customHeight="false" outlineLevel="0" collapsed="false">
      <c r="A598" s="6" t="n">
        <f aca="false">ROW()-ROW($A$576)+Assumptions!$B$4</f>
        <v>22</v>
      </c>
      <c r="B598" s="18" t="n">
        <f aca="false">MOD(QUOTIENT($A$598,Assumptions!$B$78),2)</f>
        <v>0</v>
      </c>
      <c r="C598" s="18" t="n">
        <f aca="false">MOD(QUOTIENT($A$598,Assumptions!$B$79),2)</f>
        <v>1</v>
      </c>
      <c r="D598" s="18" t="n">
        <f aca="false">MOD(QUOTIENT($A$598,Assumptions!$B$80),2)</f>
        <v>0</v>
      </c>
      <c r="E598" s="18" t="n">
        <f aca="false">MOD(QUOTIENT($A$598,Assumptions!$B$81),2)</f>
        <v>1</v>
      </c>
      <c r="F598" s="18" t="n">
        <f aca="false">MOD(QUOTIENT($A$598,Assumptions!$B$82),2)</f>
        <v>1</v>
      </c>
      <c r="G598" s="18" t="n">
        <f aca="false">MOD(QUOTIENT($A$598,Assumptions!$B$83),2)</f>
        <v>0</v>
      </c>
      <c r="H598" s="18" t="n">
        <f aca="false">IF($B$598=1,MIN(Assumptions!$B$66,MAX(Assumptions!$B$4,Assumptions!$B$26-(Assumptions!$B$4))),Assumptions!$B$4)</f>
        <v>0</v>
      </c>
      <c r="I598" s="18" t="n">
        <f aca="false">IF($C$598=1,MIN(Assumptions!$B$61,MAX(Assumptions!$B$4,Assumptions!$B$26-($H$598))),Assumptions!$B$4)</f>
        <v>100000000</v>
      </c>
      <c r="J598" s="18" t="n">
        <f aca="false">IF($D$598=1,MIN(Assumptions!$B$56,MAX(Assumptions!$B$4,Assumptions!$B$26-($H$598+$I$598))),Assumptions!$B$4)</f>
        <v>0</v>
      </c>
      <c r="K598" s="18" t="n">
        <f aca="false">IF($E$598=1,MIN(Assumptions!$B$51,MAX(Assumptions!$B$4,Assumptions!$B$26-($H$598+$I$598+$J$598))),Assumptions!$B$4)</f>
        <v>30000000</v>
      </c>
      <c r="L598" s="18" t="n">
        <f aca="false">IF($F$598=1,MIN(Assumptions!$B$46,MAX(Assumptions!$B$4,Assumptions!$B$26-($H$598+$I$598+$J$598+$K$598))),Assumptions!$B$4)</f>
        <v>15000000</v>
      </c>
      <c r="M598" s="18" t="n">
        <f aca="false">IF($G$598=1,MIN(Assumptions!$B$41,MAX(Assumptions!$B$4,Assumptions!$B$26-($H$598+$I$598+$J$598+$K$598+$L$598))),Assumptions!$B$4)</f>
        <v>0</v>
      </c>
      <c r="N598" s="18" t="n">
        <f aca="false">MAX(Assumptions!$B$4,Assumptions!$B$26-($H$598+$I$598+$J$598+$K$598+$L$598+$M$598))</f>
        <v>1855000000</v>
      </c>
      <c r="O598" s="18" t="n">
        <f aca="false">$J$112+$O$112+Assumptions!$B$20+IF($B$598=0,$AI$112,Assumptions!$B$4)+IF($C$598=0,$AF$112,Assumptions!$B$4)+IF($D$598=0,$AC$112,Assumptions!$B$4)+IF($E$598=0,$Z$112,Assumptions!$B$4)+IF($F$598=0,$W$112,Assumptions!$B$4)+IF($G$598=0,$T$112,Assumptions!$B$4)</f>
        <v>22813833.1063222</v>
      </c>
      <c r="P598" s="18" t="n">
        <f aca="false">IF(($N$598+Assumptions!$B$14*Assumptions!$B$13)&gt;($C$9*Assumptions!$B$7/Assumptions!$B$11),($C$9*Assumptions!$B$7/Assumptions!$B$11)*($O$598+Assumptions!$B$14)/($N$598+Assumptions!$B$14*Assumptions!$B$13-($C$9*Assumptions!$B$7/Assumptions!$B$11)),NA())</f>
        <v>1748293.50950139</v>
      </c>
      <c r="Q598" s="18" t="n">
        <f aca="false">IFERROR(($N$598+Assumptions!$B$14*Assumptions!$B$13)/($O$598+Assumptions!$B$14+$P$598),NA())</f>
        <v>68.6383604056413</v>
      </c>
      <c r="R598" s="18" t="n">
        <f aca="false">AND(ISNUMBER($P$598),$P$598&gt;Assumptions!$B$4,$Q$598&gt;Assumptions!$B$13)</f>
        <v>1</v>
      </c>
      <c r="S598" s="18" t="n">
        <f aca="false">IF($N$598&gt;($C$9*Assumptions!$B$7/Assumptions!$B$11),($C$9*Assumptions!$B$7/Assumptions!$B$11)*$O$598/($N$598-($C$9*Assumptions!$B$7/Assumptions!$B$11)),NA())</f>
        <v>1577902.00159001</v>
      </c>
      <c r="T598" s="18" t="n">
        <f aca="false">IFERROR($N$598/($O$598+$S$598),NA())</f>
        <v>76.0503503253555</v>
      </c>
      <c r="U598" s="18" t="n">
        <f aca="false">AND(ISNUMBER($S$598),$S$598&gt;Assumptions!$B$4,$T$598&lt;=Assumptions!$B$13)</f>
        <v>0</v>
      </c>
      <c r="V598" s="18" t="n">
        <f aca="false">IF($R$598,$P$598,IF($U$598,$S$598,NA()))</f>
        <v>1748293.50950139</v>
      </c>
      <c r="W598" s="18" t="n">
        <f aca="false">IF($R$598,$Q$598,IF($U$598,$T$598,NA()))</f>
        <v>68.6383604056413</v>
      </c>
      <c r="X598" s="18" t="n">
        <f aca="false">$R$598</f>
        <v>1</v>
      </c>
      <c r="Y598" s="18" t="n">
        <f aca="false">IF($B$598=1,$H$598,$AI$112*$W$598)</f>
        <v>420981047.67887</v>
      </c>
      <c r="Z598" s="18" t="n">
        <f aca="false">IF($C$598=1,$I$598,$AF$112*$W$598)</f>
        <v>100000000</v>
      </c>
      <c r="AA598" s="18" t="n">
        <f aca="false">IF($D$598=1,$J$598,$AC$112*$W$598)</f>
        <v>164732064.973539</v>
      </c>
      <c r="AB598" s="18" t="n">
        <f aca="false">IF($E$598=1,$K$598,$Z$112*$W$598)</f>
        <v>30000000</v>
      </c>
      <c r="AC598" s="18" t="n">
        <f aca="false">IF($F$598=1,$L$598,$W$112*$W$598)</f>
        <v>15000000</v>
      </c>
      <c r="AD598" s="18" t="n">
        <f aca="false">IF($G$598=1,$M$598,$T$112*$W$598)</f>
        <v>343191802.028206</v>
      </c>
      <c r="AE598" s="18" t="n">
        <f aca="false">($C$9*Assumptions!$B$7/Assumptions!$B$11)</f>
        <v>120000000</v>
      </c>
      <c r="AF598" s="18" t="n">
        <f aca="false">($J$112+$O$112)*$W$598</f>
        <v>19253940.6545095</v>
      </c>
      <c r="AG598" s="18" t="n">
        <f aca="false">Assumptions!$B$20*$W$598</f>
        <v>617745243.650772</v>
      </c>
      <c r="AH598" s="18" t="n">
        <f aca="false">IF($R$598,Assumptions!$B$14*($W$598-Assumptions!$B$13),Assumptions!$B$4)</f>
        <v>169095901.014103</v>
      </c>
      <c r="AI598" s="18" t="n">
        <f aca="false">$Y$598+$Z$598+$AA$598+$AB$598+$AC$598+$AD$598+$AE$598+$AF$598+$AG$598+$AH$598</f>
        <v>2000000000</v>
      </c>
      <c r="AJ598" s="18" t="n">
        <f aca="false">IF(AND(ISNUMBER($V$598),($C$9*Assumptions!$B$7/Assumptions!$B$11)&gt;=Assumptions!$B$67,IF($B$598=1,$Y$598&gt;=INDEX($Y$576:$Y$639,1+$A$598-Assumptions!$B$78),$Y$598&gt;INDEX($Y$576:$Y$639,1+$A$598+Assumptions!$B$78)),IF($C$598=1,$Z$598&gt;=INDEX($Z$576:$Z$639,1+$A$598-Assumptions!$B$79),$Z$598&gt;INDEX($Z$576:$Z$639,1+$A$598+Assumptions!$B$79)),IF($D$598=1,$AA$598&gt;=INDEX($AA$576:$AA$639,1+$A$598-Assumptions!$B$80),$AA$598&gt;INDEX($AA$576:$AA$639,1+$A$598+Assumptions!$B$80)),IF($E$598=1,$AB$598&gt;=INDEX($AB$576:$AB$639,1+$A$598-Assumptions!$B$81),$AB$598&gt;INDEX($AB$576:$AB$639,1+$A$598+Assumptions!$B$81)),IF($F$598=1,$AC$598&gt;=INDEX($AC$576:$AC$639,1+$A$598-Assumptions!$B$82),$AC$598&gt;INDEX($AC$576:$AC$639,1+$A$598+Assumptions!$B$82)),IF($G$598=1,$AD$598&gt;=INDEX($AD$576:$AD$639,1+$A$598-Assumptions!$B$83),$AD$598&gt;INDEX($AD$576:$AD$639,1+$A$598+Assumptions!$B$83))),1,0)</f>
        <v>0</v>
      </c>
      <c r="AK598" s="16"/>
      <c r="AL598" s="16"/>
    </row>
    <row r="599" customFormat="false" ht="23.85" hidden="true" customHeight="false" outlineLevel="0" collapsed="false">
      <c r="A599" s="6" t="n">
        <f aca="false">ROW()-ROW($A$576)+Assumptions!$B$4</f>
        <v>23</v>
      </c>
      <c r="B599" s="18" t="n">
        <f aca="false">MOD(QUOTIENT($A$599,Assumptions!$B$78),2)</f>
        <v>0</v>
      </c>
      <c r="C599" s="18" t="n">
        <f aca="false">MOD(QUOTIENT($A$599,Assumptions!$B$79),2)</f>
        <v>1</v>
      </c>
      <c r="D599" s="18" t="n">
        <f aca="false">MOD(QUOTIENT($A$599,Assumptions!$B$80),2)</f>
        <v>0</v>
      </c>
      <c r="E599" s="18" t="n">
        <f aca="false">MOD(QUOTIENT($A$599,Assumptions!$B$81),2)</f>
        <v>1</v>
      </c>
      <c r="F599" s="18" t="n">
        <f aca="false">MOD(QUOTIENT($A$599,Assumptions!$B$82),2)</f>
        <v>1</v>
      </c>
      <c r="G599" s="18" t="n">
        <f aca="false">MOD(QUOTIENT($A$599,Assumptions!$B$83),2)</f>
        <v>1</v>
      </c>
      <c r="H599" s="18" t="n">
        <f aca="false">IF($B$599=1,MIN(Assumptions!$B$66,MAX(Assumptions!$B$4,Assumptions!$B$26-(Assumptions!$B$4))),Assumptions!$B$4)</f>
        <v>0</v>
      </c>
      <c r="I599" s="18" t="n">
        <f aca="false">IF($C$599=1,MIN(Assumptions!$B$61,MAX(Assumptions!$B$4,Assumptions!$B$26-($H$599))),Assumptions!$B$4)</f>
        <v>100000000</v>
      </c>
      <c r="J599" s="18" t="n">
        <f aca="false">IF($D$599=1,MIN(Assumptions!$B$56,MAX(Assumptions!$B$4,Assumptions!$B$26-($H$599+$I$599))),Assumptions!$B$4)</f>
        <v>0</v>
      </c>
      <c r="K599" s="18" t="n">
        <f aca="false">IF($E$599=1,MIN(Assumptions!$B$51,MAX(Assumptions!$B$4,Assumptions!$B$26-($H$599+$I$599+$J$599))),Assumptions!$B$4)</f>
        <v>30000000</v>
      </c>
      <c r="L599" s="18" t="n">
        <f aca="false">IF($F$599=1,MIN(Assumptions!$B$46,MAX(Assumptions!$B$4,Assumptions!$B$26-($H$599+$I$599+$J$599+$K$599))),Assumptions!$B$4)</f>
        <v>15000000</v>
      </c>
      <c r="M599" s="18" t="n">
        <f aca="false">IF($G$599=1,MIN(Assumptions!$B$41,MAX(Assumptions!$B$4,Assumptions!$B$26-($H$599+$I$599+$J$599+$K$599+$L$599))),Assumptions!$B$4)</f>
        <v>5000000</v>
      </c>
      <c r="N599" s="18" t="n">
        <f aca="false">MAX(Assumptions!$B$4,Assumptions!$B$26-($H$599+$I$599+$J$599+$K$599+$L$599+$M$599))</f>
        <v>1850000000</v>
      </c>
      <c r="O599" s="18" t="n">
        <f aca="false">$J$112+$O$112+Assumptions!$B$20+IF($B$599=0,$AI$112,Assumptions!$B$4)+IF($C$599=0,$AF$112,Assumptions!$B$4)+IF($D$599=0,$AC$112,Assumptions!$B$4)+IF($E$599=0,$Z$112,Assumptions!$B$4)+IF($F$599=0,$W$112,Assumptions!$B$4)+IF($G$599=0,$T$112,Assumptions!$B$4)</f>
        <v>17813833.1063222</v>
      </c>
      <c r="P599" s="18" t="n">
        <f aca="false">IF(($N$599+Assumptions!$B$14*Assumptions!$B$13)&gt;($C$9*Assumptions!$B$7/Assumptions!$B$11),($C$9*Assumptions!$B$7/Assumptions!$B$11)*($O$599+Assumptions!$B$14)/($N$599+Assumptions!$B$14*Assumptions!$B$13-($C$9*Assumptions!$B$7/Assumptions!$B$11)),NA())</f>
        <v>1407018.74329505</v>
      </c>
      <c r="Q599" s="18" t="n">
        <f aca="false">IFERROR(($N$599+Assumptions!$B$14*Assumptions!$B$13)/($O$599+Assumptions!$B$14+$P$599),NA())</f>
        <v>85.2867103383259</v>
      </c>
      <c r="R599" s="18" t="n">
        <f aca="false">AND(ISNUMBER($P$599),$P$599&gt;Assumptions!$B$4,$Q$599&gt;Assumptions!$B$13)</f>
        <v>1</v>
      </c>
      <c r="S599" s="18" t="n">
        <f aca="false">IF($N$599&gt;($C$9*Assumptions!$B$7/Assumptions!$B$11),($C$9*Assumptions!$B$7/Assumptions!$B$11)*$O$599/($N$599-($C$9*Assumptions!$B$7/Assumptions!$B$11)),NA())</f>
        <v>1235641.60275068</v>
      </c>
      <c r="T599" s="18" t="n">
        <f aca="false">IFERROR($N$599/($O$599+$S$599),NA())</f>
        <v>97.1155387880003</v>
      </c>
      <c r="U599" s="18" t="n">
        <f aca="false">AND(ISNUMBER($S$599),$S$599&gt;Assumptions!$B$4,$T$599&lt;=Assumptions!$B$13)</f>
        <v>0</v>
      </c>
      <c r="V599" s="18" t="n">
        <f aca="false">IF($R$599,$P$599,IF($U$599,$S$599,NA()))</f>
        <v>1407018.74329505</v>
      </c>
      <c r="W599" s="18" t="n">
        <f aca="false">IF($R$599,$Q$599,IF($U$599,$T$599,NA()))</f>
        <v>85.2867103383259</v>
      </c>
      <c r="X599" s="18" t="n">
        <f aca="false">$R$599</f>
        <v>1</v>
      </c>
      <c r="Y599" s="18" t="n">
        <f aca="false">IF($B$599=1,$H$599,$AI$112*$W$599)</f>
        <v>523090709.905155</v>
      </c>
      <c r="Z599" s="18" t="n">
        <f aca="false">IF($C$599=1,$I$599,$AF$112*$W$599)</f>
        <v>100000000</v>
      </c>
      <c r="AA599" s="18" t="n">
        <f aca="false">IF($D$599=1,$J$599,$AC$112*$W$599)</f>
        <v>204688104.811982</v>
      </c>
      <c r="AB599" s="18" t="n">
        <f aca="false">IF($E$599=1,$K$599,$Z$112*$W$599)</f>
        <v>30000000</v>
      </c>
      <c r="AC599" s="18" t="n">
        <f aca="false">IF($F$599=1,$L$599,$W$112*$W$599)</f>
        <v>15000000</v>
      </c>
      <c r="AD599" s="18" t="n">
        <f aca="false">IF($G$599=1,$M$599,$T$112*$W$599)</f>
        <v>5000000</v>
      </c>
      <c r="AE599" s="18" t="n">
        <f aca="false">($C$9*Assumptions!$B$7/Assumptions!$B$11)</f>
        <v>120000000</v>
      </c>
      <c r="AF599" s="18" t="n">
        <f aca="false">($J$112+$O$112)*$W$599</f>
        <v>23924016.3921151</v>
      </c>
      <c r="AG599" s="18" t="n">
        <f aca="false">Assumptions!$B$20*$W$599</f>
        <v>767580393.044933</v>
      </c>
      <c r="AH599" s="18" t="n">
        <f aca="false">IF($R$599,Assumptions!$B$14*($W$599-Assumptions!$B$13),Assumptions!$B$4)</f>
        <v>210716775.845815</v>
      </c>
      <c r="AI599" s="18" t="n">
        <f aca="false">$Y$599+$Z$599+$AA$599+$AB$599+$AC$599+$AD$599+$AE$599+$AF$599+$AG$599+$AH$599</f>
        <v>2000000000</v>
      </c>
      <c r="AJ599" s="18" t="n">
        <f aca="false">IF(AND(ISNUMBER($V$599),($C$9*Assumptions!$B$7/Assumptions!$B$11)&gt;=Assumptions!$B$67,IF($B$599=1,$Y$599&gt;=INDEX($Y$576:$Y$639,1+$A$599-Assumptions!$B$78),$Y$599&gt;INDEX($Y$576:$Y$639,1+$A$599+Assumptions!$B$78)),IF($C$599=1,$Z$599&gt;=INDEX($Z$576:$Z$639,1+$A$599-Assumptions!$B$79),$Z$599&gt;INDEX($Z$576:$Z$639,1+$A$599+Assumptions!$B$79)),IF($D$599=1,$AA$599&gt;=INDEX($AA$576:$AA$639,1+$A$599-Assumptions!$B$80),$AA$599&gt;INDEX($AA$576:$AA$639,1+$A$599+Assumptions!$B$80)),IF($E$599=1,$AB$599&gt;=INDEX($AB$576:$AB$639,1+$A$599-Assumptions!$B$81),$AB$599&gt;INDEX($AB$576:$AB$639,1+$A$599+Assumptions!$B$81)),IF($F$599=1,$AC$599&gt;=INDEX($AC$576:$AC$639,1+$A$599-Assumptions!$B$82),$AC$599&gt;INDEX($AC$576:$AC$639,1+$A$599+Assumptions!$B$82)),IF($G$599=1,$AD$599&gt;=INDEX($AD$576:$AD$639,1+$A$599-Assumptions!$B$83),$AD$599&gt;INDEX($AD$576:$AD$639,1+$A$599+Assumptions!$B$83))),1,0)</f>
        <v>0</v>
      </c>
      <c r="AK599" s="16"/>
      <c r="AL599" s="16"/>
    </row>
    <row r="600" customFormat="false" ht="23.85" hidden="true" customHeight="false" outlineLevel="0" collapsed="false">
      <c r="A600" s="6" t="n">
        <f aca="false">ROW()-ROW($A$576)+Assumptions!$B$4</f>
        <v>24</v>
      </c>
      <c r="B600" s="18" t="n">
        <f aca="false">MOD(QUOTIENT($A$600,Assumptions!$B$78),2)</f>
        <v>0</v>
      </c>
      <c r="C600" s="18" t="n">
        <f aca="false">MOD(QUOTIENT($A$600,Assumptions!$B$79),2)</f>
        <v>1</v>
      </c>
      <c r="D600" s="18" t="n">
        <f aca="false">MOD(QUOTIENT($A$600,Assumptions!$B$80),2)</f>
        <v>1</v>
      </c>
      <c r="E600" s="18" t="n">
        <f aca="false">MOD(QUOTIENT($A$600,Assumptions!$B$81),2)</f>
        <v>0</v>
      </c>
      <c r="F600" s="18" t="n">
        <f aca="false">MOD(QUOTIENT($A$600,Assumptions!$B$82),2)</f>
        <v>0</v>
      </c>
      <c r="G600" s="18" t="n">
        <f aca="false">MOD(QUOTIENT($A$600,Assumptions!$B$83),2)</f>
        <v>0</v>
      </c>
      <c r="H600" s="18" t="n">
        <f aca="false">IF($B$600=1,MIN(Assumptions!$B$66,MAX(Assumptions!$B$4,Assumptions!$B$26-(Assumptions!$B$4))),Assumptions!$B$4)</f>
        <v>0</v>
      </c>
      <c r="I600" s="18" t="n">
        <f aca="false">IF($C$600=1,MIN(Assumptions!$B$61,MAX(Assumptions!$B$4,Assumptions!$B$26-($H$600))),Assumptions!$B$4)</f>
        <v>100000000</v>
      </c>
      <c r="J600" s="18" t="n">
        <f aca="false">IF($D$600=1,MIN(Assumptions!$B$56,MAX(Assumptions!$B$4,Assumptions!$B$26-($H$600+$I$600))),Assumptions!$B$4)</f>
        <v>60000000</v>
      </c>
      <c r="K600" s="18" t="n">
        <f aca="false">IF($E$600=1,MIN(Assumptions!$B$51,MAX(Assumptions!$B$4,Assumptions!$B$26-($H$600+$I$600+$J$600))),Assumptions!$B$4)</f>
        <v>0</v>
      </c>
      <c r="L600" s="18" t="n">
        <f aca="false">IF($F$600=1,MIN(Assumptions!$B$46,MAX(Assumptions!$B$4,Assumptions!$B$26-($H$600+$I$600+$J$600+$K$600))),Assumptions!$B$4)</f>
        <v>0</v>
      </c>
      <c r="M600" s="18" t="n">
        <f aca="false">IF($G$600=1,MIN(Assumptions!$B$41,MAX(Assumptions!$B$4,Assumptions!$B$26-($H$600+$I$600+$J$600+$K$600+$L$600))),Assumptions!$B$4)</f>
        <v>0</v>
      </c>
      <c r="N600" s="18" t="n">
        <f aca="false">MAX(Assumptions!$B$4,Assumptions!$B$26-($H$600+$I$600+$J$600+$K$600+$L$600+$M$600))</f>
        <v>1840000000</v>
      </c>
      <c r="O600" s="18" t="n">
        <f aca="false">$J$112+$O$112+Assumptions!$B$20+IF($B$600=0,$AI$112,Assumptions!$B$4)+IF($C$600=0,$AF$112,Assumptions!$B$4)+IF($D$600=0,$AC$112,Assumptions!$B$4)+IF($E$600=0,$Z$112,Assumptions!$B$4)+IF($F$600=0,$W$112,Assumptions!$B$4)+IF($G$600=0,$T$112,Assumptions!$B$4)</f>
        <v>28413833.1063222</v>
      </c>
      <c r="P600" s="18" t="n">
        <f aca="false">IF(($N$600+Assumptions!$B$14*Assumptions!$B$13)&gt;($C$9*Assumptions!$B$7/Assumptions!$B$11),($C$9*Assumptions!$B$7/Assumptions!$B$11)*($O$600+Assumptions!$B$14)/($N$600+Assumptions!$B$14*Assumptions!$B$13-($C$9*Assumptions!$B$7/Assumptions!$B$11)),NA())</f>
        <v>2153648.75051302</v>
      </c>
      <c r="Q600" s="18" t="n">
        <f aca="false">IFERROR(($N$600+Assumptions!$B$14*Assumptions!$B$13)/($O$600+Assumptions!$B$14+$P$600),NA())</f>
        <v>55.7193924828341</v>
      </c>
      <c r="R600" s="18" t="n">
        <f aca="false">AND(ISNUMBER($P$600),$P$600&gt;Assumptions!$B$4,$Q$600&gt;Assumptions!$B$13)</f>
        <v>1</v>
      </c>
      <c r="S600" s="18" t="n">
        <f aca="false">IF($N$600&gt;($C$9*Assumptions!$B$7/Assumptions!$B$11),($C$9*Assumptions!$B$7/Assumptions!$B$11)*$O$600/($N$600-($C$9*Assumptions!$B$7/Assumptions!$B$11)),NA())</f>
        <v>1982360.4492783</v>
      </c>
      <c r="T600" s="18" t="n">
        <f aca="false">IFERROR($N$600/($O$600+$S$600),NA())</f>
        <v>60.5338953587818</v>
      </c>
      <c r="U600" s="18" t="n">
        <f aca="false">AND(ISNUMBER($S$600),$S$600&gt;Assumptions!$B$4,$T$600&lt;=Assumptions!$B$13)</f>
        <v>0</v>
      </c>
      <c r="V600" s="18" t="n">
        <f aca="false">IF($R$600,$P$600,IF($U$600,$S$600,NA()))</f>
        <v>2153648.75051302</v>
      </c>
      <c r="W600" s="18" t="n">
        <f aca="false">IF($R$600,$Q$600,IF($U$600,$T$600,NA()))</f>
        <v>55.7193924828341</v>
      </c>
      <c r="X600" s="18" t="n">
        <f aca="false">$R$600</f>
        <v>1</v>
      </c>
      <c r="Y600" s="18" t="n">
        <f aca="false">IF($B$600=1,$H$600,$AI$112*$W$600)</f>
        <v>341744879.755691</v>
      </c>
      <c r="Z600" s="18" t="n">
        <f aca="false">IF($C$600=1,$I$600,$AF$112*$W$600)</f>
        <v>100000000</v>
      </c>
      <c r="AA600" s="18" t="n">
        <f aca="false">IF($D$600=1,$J$600,$AC$112*$W$600)</f>
        <v>60000000</v>
      </c>
      <c r="AB600" s="18" t="n">
        <f aca="false">IF($E$600=1,$K$600,$Z$112*$W$600)</f>
        <v>167158177.448502</v>
      </c>
      <c r="AC600" s="18" t="n">
        <f aca="false">IF($F$600=1,$L$600,$W$112*$W$600)</f>
        <v>278596962.414171</v>
      </c>
      <c r="AD600" s="18" t="n">
        <f aca="false">IF($G$600=1,$M$600,$T$112*$W$600)</f>
        <v>278596962.414171</v>
      </c>
      <c r="AE600" s="18" t="n">
        <f aca="false">($C$9*Assumptions!$B$7/Assumptions!$B$11)</f>
        <v>120000000</v>
      </c>
      <c r="AF600" s="18" t="n">
        <f aca="false">($J$112+$O$112)*$W$600</f>
        <v>15630004.4148729</v>
      </c>
      <c r="AG600" s="18" t="n">
        <f aca="false">Assumptions!$B$20*$W$600</f>
        <v>501474532.345507</v>
      </c>
      <c r="AH600" s="18" t="n">
        <f aca="false">IF($R$600,Assumptions!$B$14*($W$600-Assumptions!$B$13),Assumptions!$B$4)</f>
        <v>136798481.207085</v>
      </c>
      <c r="AI600" s="18" t="n">
        <f aca="false">$Y$600+$Z$600+$AA$600+$AB$600+$AC$600+$AD$600+$AE$600+$AF$600+$AG$600+$AH$600</f>
        <v>2000000000</v>
      </c>
      <c r="AJ600" s="18" t="n">
        <f aca="false">IF(AND(ISNUMBER($V$600),($C$9*Assumptions!$B$7/Assumptions!$B$11)&gt;=Assumptions!$B$67,IF($B$600=1,$Y$600&gt;=INDEX($Y$576:$Y$639,1+$A$600-Assumptions!$B$78),$Y$600&gt;INDEX($Y$576:$Y$639,1+$A$600+Assumptions!$B$78)),IF($C$600=1,$Z$600&gt;=INDEX($Z$576:$Z$639,1+$A$600-Assumptions!$B$79),$Z$600&gt;INDEX($Z$576:$Z$639,1+$A$600+Assumptions!$B$79)),IF($D$600=1,$AA$600&gt;=INDEX($AA$576:$AA$639,1+$A$600-Assumptions!$B$80),$AA$600&gt;INDEX($AA$576:$AA$639,1+$A$600+Assumptions!$B$80)),IF($E$600=1,$AB$600&gt;=INDEX($AB$576:$AB$639,1+$A$600-Assumptions!$B$81),$AB$600&gt;INDEX($AB$576:$AB$639,1+$A$600+Assumptions!$B$81)),IF($F$600=1,$AC$600&gt;=INDEX($AC$576:$AC$639,1+$A$600-Assumptions!$B$82),$AC$600&gt;INDEX($AC$576:$AC$639,1+$A$600+Assumptions!$B$82)),IF($G$600=1,$AD$600&gt;=INDEX($AD$576:$AD$639,1+$A$600-Assumptions!$B$83),$AD$600&gt;INDEX($AD$576:$AD$639,1+$A$600+Assumptions!$B$83))),1,0)</f>
        <v>0</v>
      </c>
      <c r="AK600" s="16"/>
      <c r="AL600" s="16"/>
    </row>
    <row r="601" customFormat="false" ht="23.85" hidden="true" customHeight="false" outlineLevel="0" collapsed="false">
      <c r="A601" s="6" t="n">
        <f aca="false">ROW()-ROW($A$576)+Assumptions!$B$4</f>
        <v>25</v>
      </c>
      <c r="B601" s="18" t="n">
        <f aca="false">MOD(QUOTIENT($A$601,Assumptions!$B$78),2)</f>
        <v>0</v>
      </c>
      <c r="C601" s="18" t="n">
        <f aca="false">MOD(QUOTIENT($A$601,Assumptions!$B$79),2)</f>
        <v>1</v>
      </c>
      <c r="D601" s="18" t="n">
        <f aca="false">MOD(QUOTIENT($A$601,Assumptions!$B$80),2)</f>
        <v>1</v>
      </c>
      <c r="E601" s="18" t="n">
        <f aca="false">MOD(QUOTIENT($A$601,Assumptions!$B$81),2)</f>
        <v>0</v>
      </c>
      <c r="F601" s="18" t="n">
        <f aca="false">MOD(QUOTIENT($A$601,Assumptions!$B$82),2)</f>
        <v>0</v>
      </c>
      <c r="G601" s="18" t="n">
        <f aca="false">MOD(QUOTIENT($A$601,Assumptions!$B$83),2)</f>
        <v>1</v>
      </c>
      <c r="H601" s="18" t="n">
        <f aca="false">IF($B$601=1,MIN(Assumptions!$B$66,MAX(Assumptions!$B$4,Assumptions!$B$26-(Assumptions!$B$4))),Assumptions!$B$4)</f>
        <v>0</v>
      </c>
      <c r="I601" s="18" t="n">
        <f aca="false">IF($C$601=1,MIN(Assumptions!$B$61,MAX(Assumptions!$B$4,Assumptions!$B$26-($H$601))),Assumptions!$B$4)</f>
        <v>100000000</v>
      </c>
      <c r="J601" s="18" t="n">
        <f aca="false">IF($D$601=1,MIN(Assumptions!$B$56,MAX(Assumptions!$B$4,Assumptions!$B$26-($H$601+$I$601))),Assumptions!$B$4)</f>
        <v>60000000</v>
      </c>
      <c r="K601" s="18" t="n">
        <f aca="false">IF($E$601=1,MIN(Assumptions!$B$51,MAX(Assumptions!$B$4,Assumptions!$B$26-($H$601+$I$601+$J$601))),Assumptions!$B$4)</f>
        <v>0</v>
      </c>
      <c r="L601" s="18" t="n">
        <f aca="false">IF($F$601=1,MIN(Assumptions!$B$46,MAX(Assumptions!$B$4,Assumptions!$B$26-($H$601+$I$601+$J$601+$K$601))),Assumptions!$B$4)</f>
        <v>0</v>
      </c>
      <c r="M601" s="18" t="n">
        <f aca="false">IF($G$601=1,MIN(Assumptions!$B$41,MAX(Assumptions!$B$4,Assumptions!$B$26-($H$601+$I$601+$J$601+$K$601+$L$601))),Assumptions!$B$4)</f>
        <v>5000000</v>
      </c>
      <c r="N601" s="18" t="n">
        <f aca="false">MAX(Assumptions!$B$4,Assumptions!$B$26-($H$601+$I$601+$J$601+$K$601+$L$601+$M$601))</f>
        <v>1835000000</v>
      </c>
      <c r="O601" s="18" t="n">
        <f aca="false">$J$112+$O$112+Assumptions!$B$20+IF($B$601=0,$AI$112,Assumptions!$B$4)+IF($C$601=0,$AF$112,Assumptions!$B$4)+IF($D$601=0,$AC$112,Assumptions!$B$4)+IF($E$601=0,$Z$112,Assumptions!$B$4)+IF($F$601=0,$W$112,Assumptions!$B$4)+IF($G$601=0,$T$112,Assumptions!$B$4)</f>
        <v>23413833.1063222</v>
      </c>
      <c r="P601" s="18" t="n">
        <f aca="false">IF(($N$601+Assumptions!$B$14*Assumptions!$B$13)&gt;($C$9*Assumptions!$B$7/Assumptions!$B$11),($C$9*Assumptions!$B$7/Assumptions!$B$11)*($O$601+Assumptions!$B$14)/($N$601+Assumptions!$B$14*Assumptions!$B$13-($C$9*Assumptions!$B$7/Assumptions!$B$11)),NA())</f>
        <v>1810573.49214479</v>
      </c>
      <c r="Q601" s="18" t="n">
        <f aca="false">IFERROR(($N$601+Assumptions!$B$14*Assumptions!$B$13)/($O$601+Assumptions!$B$14+$P$601),NA())</f>
        <v>66.2773427980818</v>
      </c>
      <c r="R601" s="18" t="n">
        <f aca="false">AND(ISNUMBER($P$601),$P$601&gt;Assumptions!$B$4,$Q$601&gt;Assumptions!$B$13)</f>
        <v>1</v>
      </c>
      <c r="S601" s="18" t="n">
        <f aca="false">IF($N$601&gt;($C$9*Assumptions!$B$7/Assumptions!$B$11),($C$9*Assumptions!$B$7/Assumptions!$B$11)*$O$601/($N$601-($C$9*Assumptions!$B$7/Assumptions!$B$11)),NA())</f>
        <v>1638285.69840156</v>
      </c>
      <c r="T601" s="18" t="n">
        <f aca="false">IFERROR($N$601/($O$601+$S$601),NA())</f>
        <v>73.2472975361268</v>
      </c>
      <c r="U601" s="18" t="n">
        <f aca="false">AND(ISNUMBER($S$601),$S$601&gt;Assumptions!$B$4,$T$601&lt;=Assumptions!$B$13)</f>
        <v>0</v>
      </c>
      <c r="V601" s="18" t="n">
        <f aca="false">IF($R$601,$P$601,IF($U$601,$S$601,NA()))</f>
        <v>1810573.49214479</v>
      </c>
      <c r="W601" s="18" t="n">
        <f aca="false">IF($R$601,$Q$601,IF($U$601,$T$601,NA()))</f>
        <v>66.2773427980818</v>
      </c>
      <c r="X601" s="18" t="n">
        <f aca="false">$R$601</f>
        <v>1</v>
      </c>
      <c r="Y601" s="18" t="n">
        <f aca="false">IF($B$601=1,$H$601,$AI$112*$W$601)</f>
        <v>406500170.511283</v>
      </c>
      <c r="Z601" s="18" t="n">
        <f aca="false">IF($C$601=1,$I$601,$AF$112*$W$601)</f>
        <v>100000000</v>
      </c>
      <c r="AA601" s="18" t="n">
        <f aca="false">IF($D$601=1,$J$601,$AC$112*$W$601)</f>
        <v>60000000</v>
      </c>
      <c r="AB601" s="18" t="n">
        <f aca="false">IF($E$601=1,$K$601,$Z$112*$W$601)</f>
        <v>198832028.394245</v>
      </c>
      <c r="AC601" s="18" t="n">
        <f aca="false">IF($F$601=1,$L$601,$W$112*$W$601)</f>
        <v>331386713.990409</v>
      </c>
      <c r="AD601" s="18" t="n">
        <f aca="false">IF($G$601=1,$M$601,$T$112*$W$601)</f>
        <v>5000000</v>
      </c>
      <c r="AE601" s="18" t="n">
        <f aca="false">($C$9*Assumptions!$B$7/Assumptions!$B$11)</f>
        <v>120000000</v>
      </c>
      <c r="AF601" s="18" t="n">
        <f aca="false">($J$112+$O$112)*$W$601</f>
        <v>18591644.9261216</v>
      </c>
      <c r="AG601" s="18" t="n">
        <f aca="false">Assumptions!$B$20*$W$601</f>
        <v>596496085.182736</v>
      </c>
      <c r="AH601" s="18" t="n">
        <f aca="false">IF($R$601,Assumptions!$B$14*($W$601-Assumptions!$B$13),Assumptions!$B$4)</f>
        <v>163193356.995205</v>
      </c>
      <c r="AI601" s="18" t="n">
        <f aca="false">$Y$601+$Z$601+$AA$601+$AB$601+$AC$601+$AD$601+$AE$601+$AF$601+$AG$601+$AH$601</f>
        <v>2000000000</v>
      </c>
      <c r="AJ601" s="18" t="n">
        <f aca="false">IF(AND(ISNUMBER($V$601),($C$9*Assumptions!$B$7/Assumptions!$B$11)&gt;=Assumptions!$B$67,IF($B$601=1,$Y$601&gt;=INDEX($Y$576:$Y$639,1+$A$601-Assumptions!$B$78),$Y$601&gt;INDEX($Y$576:$Y$639,1+$A$601+Assumptions!$B$78)),IF($C$601=1,$Z$601&gt;=INDEX($Z$576:$Z$639,1+$A$601-Assumptions!$B$79),$Z$601&gt;INDEX($Z$576:$Z$639,1+$A$601+Assumptions!$B$79)),IF($D$601=1,$AA$601&gt;=INDEX($AA$576:$AA$639,1+$A$601-Assumptions!$B$80),$AA$601&gt;INDEX($AA$576:$AA$639,1+$A$601+Assumptions!$B$80)),IF($E$601=1,$AB$601&gt;=INDEX($AB$576:$AB$639,1+$A$601-Assumptions!$B$81),$AB$601&gt;INDEX($AB$576:$AB$639,1+$A$601+Assumptions!$B$81)),IF($F$601=1,$AC$601&gt;=INDEX($AC$576:$AC$639,1+$A$601-Assumptions!$B$82),$AC$601&gt;INDEX($AC$576:$AC$639,1+$A$601+Assumptions!$B$82)),IF($G$601=1,$AD$601&gt;=INDEX($AD$576:$AD$639,1+$A$601-Assumptions!$B$83),$AD$601&gt;INDEX($AD$576:$AD$639,1+$A$601+Assumptions!$B$83))),1,0)</f>
        <v>0</v>
      </c>
      <c r="AK601" s="16"/>
      <c r="AL601" s="16"/>
    </row>
    <row r="602" customFormat="false" ht="23.85" hidden="true" customHeight="false" outlineLevel="0" collapsed="false">
      <c r="A602" s="6" t="n">
        <f aca="false">ROW()-ROW($A$576)+Assumptions!$B$4</f>
        <v>26</v>
      </c>
      <c r="B602" s="18" t="n">
        <f aca="false">MOD(QUOTIENT($A$602,Assumptions!$B$78),2)</f>
        <v>0</v>
      </c>
      <c r="C602" s="18" t="n">
        <f aca="false">MOD(QUOTIENT($A$602,Assumptions!$B$79),2)</f>
        <v>1</v>
      </c>
      <c r="D602" s="18" t="n">
        <f aca="false">MOD(QUOTIENT($A$602,Assumptions!$B$80),2)</f>
        <v>1</v>
      </c>
      <c r="E602" s="18" t="n">
        <f aca="false">MOD(QUOTIENT($A$602,Assumptions!$B$81),2)</f>
        <v>0</v>
      </c>
      <c r="F602" s="18" t="n">
        <f aca="false">MOD(QUOTIENT($A$602,Assumptions!$B$82),2)</f>
        <v>1</v>
      </c>
      <c r="G602" s="18" t="n">
        <f aca="false">MOD(QUOTIENT($A$602,Assumptions!$B$83),2)</f>
        <v>0</v>
      </c>
      <c r="H602" s="18" t="n">
        <f aca="false">IF($B$602=1,MIN(Assumptions!$B$66,MAX(Assumptions!$B$4,Assumptions!$B$26-(Assumptions!$B$4))),Assumptions!$B$4)</f>
        <v>0</v>
      </c>
      <c r="I602" s="18" t="n">
        <f aca="false">IF($C$602=1,MIN(Assumptions!$B$61,MAX(Assumptions!$B$4,Assumptions!$B$26-($H$602))),Assumptions!$B$4)</f>
        <v>100000000</v>
      </c>
      <c r="J602" s="18" t="n">
        <f aca="false">IF($D$602=1,MIN(Assumptions!$B$56,MAX(Assumptions!$B$4,Assumptions!$B$26-($H$602+$I$602))),Assumptions!$B$4)</f>
        <v>60000000</v>
      </c>
      <c r="K602" s="18" t="n">
        <f aca="false">IF($E$602=1,MIN(Assumptions!$B$51,MAX(Assumptions!$B$4,Assumptions!$B$26-($H$602+$I$602+$J$602))),Assumptions!$B$4)</f>
        <v>0</v>
      </c>
      <c r="L602" s="18" t="n">
        <f aca="false">IF($F$602=1,MIN(Assumptions!$B$46,MAX(Assumptions!$B$4,Assumptions!$B$26-($H$602+$I$602+$J$602+$K$602))),Assumptions!$B$4)</f>
        <v>15000000</v>
      </c>
      <c r="M602" s="18" t="n">
        <f aca="false">IF($G$602=1,MIN(Assumptions!$B$41,MAX(Assumptions!$B$4,Assumptions!$B$26-($H$602+$I$602+$J$602+$K$602+$L$602))),Assumptions!$B$4)</f>
        <v>0</v>
      </c>
      <c r="N602" s="18" t="n">
        <f aca="false">MAX(Assumptions!$B$4,Assumptions!$B$26-($H$602+$I$602+$J$602+$K$602+$L$602+$M$602))</f>
        <v>1825000000</v>
      </c>
      <c r="O602" s="18" t="n">
        <f aca="false">$J$112+$O$112+Assumptions!$B$20+IF($B$602=0,$AI$112,Assumptions!$B$4)+IF($C$602=0,$AF$112,Assumptions!$B$4)+IF($D$602=0,$AC$112,Assumptions!$B$4)+IF($E$602=0,$Z$112,Assumptions!$B$4)+IF($F$602=0,$W$112,Assumptions!$B$4)+IF($G$602=0,$T$112,Assumptions!$B$4)</f>
        <v>23413833.1063222</v>
      </c>
      <c r="P602" s="18" t="n">
        <f aca="false">IF(($N$602+Assumptions!$B$14*Assumptions!$B$13)&gt;($C$9*Assumptions!$B$7/Assumptions!$B$11),($C$9*Assumptions!$B$7/Assumptions!$B$11)*($O$602+Assumptions!$B$14)/($N$602+Assumptions!$B$14*Assumptions!$B$13-($C$9*Assumptions!$B$7/Assumptions!$B$11)),NA())</f>
        <v>1821177.14363612</v>
      </c>
      <c r="Q602" s="18" t="n">
        <f aca="false">IFERROR(($N$602+Assumptions!$B$14*Assumptions!$B$13)/($O$602+Assumptions!$B$14+$P$602),NA())</f>
        <v>65.8914485168703</v>
      </c>
      <c r="R602" s="18" t="n">
        <f aca="false">AND(ISNUMBER($P$602),$P$602&gt;Assumptions!$B$4,$Q$602&gt;Assumptions!$B$13)</f>
        <v>1</v>
      </c>
      <c r="S602" s="18" t="n">
        <f aca="false">IF($N$602&gt;($C$9*Assumptions!$B$7/Assumptions!$B$11),($C$9*Assumptions!$B$7/Assumptions!$B$11)*$O$602/($N$602-($C$9*Assumptions!$B$7/Assumptions!$B$11)),NA())</f>
        <v>1647894.41217517</v>
      </c>
      <c r="T602" s="18" t="n">
        <f aca="false">IFERROR($N$602/($O$602+$S$602),NA())</f>
        <v>72.8201995913097</v>
      </c>
      <c r="U602" s="18" t="n">
        <f aca="false">AND(ISNUMBER($S$602),$S$602&gt;Assumptions!$B$4,$T$602&lt;=Assumptions!$B$13)</f>
        <v>0</v>
      </c>
      <c r="V602" s="18" t="n">
        <f aca="false">IF($R$602,$P$602,IF($U$602,$S$602,NA()))</f>
        <v>1821177.14363612</v>
      </c>
      <c r="W602" s="18" t="n">
        <f aca="false">IF($R$602,$Q$602,IF($U$602,$T$602,NA()))</f>
        <v>65.8914485168703</v>
      </c>
      <c r="X602" s="18" t="n">
        <f aca="false">$R$602</f>
        <v>1</v>
      </c>
      <c r="Y602" s="18" t="n">
        <f aca="false">IF($B$602=1,$H$602,$AI$112*$W$602)</f>
        <v>404133357.291421</v>
      </c>
      <c r="Z602" s="18" t="n">
        <f aca="false">IF($C$602=1,$I$602,$AF$112*$W$602)</f>
        <v>100000000</v>
      </c>
      <c r="AA602" s="18" t="n">
        <f aca="false">IF($D$602=1,$J$602,$AC$112*$W$602)</f>
        <v>60000000</v>
      </c>
      <c r="AB602" s="18" t="n">
        <f aca="false">IF($E$602=1,$K$602,$Z$112*$W$602)</f>
        <v>197674345.550611</v>
      </c>
      <c r="AC602" s="18" t="n">
        <f aca="false">IF($F$602=1,$L$602,$W$112*$W$602)</f>
        <v>15000000</v>
      </c>
      <c r="AD602" s="18" t="n">
        <f aca="false">IF($G$602=1,$M$602,$T$112*$W$602)</f>
        <v>329457242.584351</v>
      </c>
      <c r="AE602" s="18" t="n">
        <f aca="false">($C$9*Assumptions!$B$7/Assumptions!$B$11)</f>
        <v>120000000</v>
      </c>
      <c r="AF602" s="18" t="n">
        <f aca="false">($J$112+$O$112)*$W$602</f>
        <v>18483396.6296086</v>
      </c>
      <c r="AG602" s="18" t="n">
        <f aca="false">Assumptions!$B$20*$W$602</f>
        <v>593023036.651833</v>
      </c>
      <c r="AH602" s="18" t="n">
        <f aca="false">IF($R$602,Assumptions!$B$14*($W$602-Assumptions!$B$13),Assumptions!$B$4)</f>
        <v>162228621.292176</v>
      </c>
      <c r="AI602" s="18" t="n">
        <f aca="false">$Y$602+$Z$602+$AA$602+$AB$602+$AC$602+$AD$602+$AE$602+$AF$602+$AG$602+$AH$602</f>
        <v>2000000000</v>
      </c>
      <c r="AJ602" s="18" t="n">
        <f aca="false">IF(AND(ISNUMBER($V$602),($C$9*Assumptions!$B$7/Assumptions!$B$11)&gt;=Assumptions!$B$67,IF($B$602=1,$Y$602&gt;=INDEX($Y$576:$Y$639,1+$A$602-Assumptions!$B$78),$Y$602&gt;INDEX($Y$576:$Y$639,1+$A$602+Assumptions!$B$78)),IF($C$602=1,$Z$602&gt;=INDEX($Z$576:$Z$639,1+$A$602-Assumptions!$B$79),$Z$602&gt;INDEX($Z$576:$Z$639,1+$A$602+Assumptions!$B$79)),IF($D$602=1,$AA$602&gt;=INDEX($AA$576:$AA$639,1+$A$602-Assumptions!$B$80),$AA$602&gt;INDEX($AA$576:$AA$639,1+$A$602+Assumptions!$B$80)),IF($E$602=1,$AB$602&gt;=INDEX($AB$576:$AB$639,1+$A$602-Assumptions!$B$81),$AB$602&gt;INDEX($AB$576:$AB$639,1+$A$602+Assumptions!$B$81)),IF($F$602=1,$AC$602&gt;=INDEX($AC$576:$AC$639,1+$A$602-Assumptions!$B$82),$AC$602&gt;INDEX($AC$576:$AC$639,1+$A$602+Assumptions!$B$82)),IF($G$602=1,$AD$602&gt;=INDEX($AD$576:$AD$639,1+$A$602-Assumptions!$B$83),$AD$602&gt;INDEX($AD$576:$AD$639,1+$A$602+Assumptions!$B$83))),1,0)</f>
        <v>0</v>
      </c>
      <c r="AK602" s="16"/>
      <c r="AL602" s="16"/>
    </row>
    <row r="603" customFormat="false" ht="23.85" hidden="true" customHeight="false" outlineLevel="0" collapsed="false">
      <c r="A603" s="6" t="n">
        <f aca="false">ROW()-ROW($A$576)+Assumptions!$B$4</f>
        <v>27</v>
      </c>
      <c r="B603" s="18" t="n">
        <f aca="false">MOD(QUOTIENT($A$603,Assumptions!$B$78),2)</f>
        <v>0</v>
      </c>
      <c r="C603" s="18" t="n">
        <f aca="false">MOD(QUOTIENT($A$603,Assumptions!$B$79),2)</f>
        <v>1</v>
      </c>
      <c r="D603" s="18" t="n">
        <f aca="false">MOD(QUOTIENT($A$603,Assumptions!$B$80),2)</f>
        <v>1</v>
      </c>
      <c r="E603" s="18" t="n">
        <f aca="false">MOD(QUOTIENT($A$603,Assumptions!$B$81),2)</f>
        <v>0</v>
      </c>
      <c r="F603" s="18" t="n">
        <f aca="false">MOD(QUOTIENT($A$603,Assumptions!$B$82),2)</f>
        <v>1</v>
      </c>
      <c r="G603" s="18" t="n">
        <f aca="false">MOD(QUOTIENT($A$603,Assumptions!$B$83),2)</f>
        <v>1</v>
      </c>
      <c r="H603" s="18" t="n">
        <f aca="false">IF($B$603=1,MIN(Assumptions!$B$66,MAX(Assumptions!$B$4,Assumptions!$B$26-(Assumptions!$B$4))),Assumptions!$B$4)</f>
        <v>0</v>
      </c>
      <c r="I603" s="18" t="n">
        <f aca="false">IF($C$603=1,MIN(Assumptions!$B$61,MAX(Assumptions!$B$4,Assumptions!$B$26-($H$603))),Assumptions!$B$4)</f>
        <v>100000000</v>
      </c>
      <c r="J603" s="18" t="n">
        <f aca="false">IF($D$603=1,MIN(Assumptions!$B$56,MAX(Assumptions!$B$4,Assumptions!$B$26-($H$603+$I$603))),Assumptions!$B$4)</f>
        <v>60000000</v>
      </c>
      <c r="K603" s="18" t="n">
        <f aca="false">IF($E$603=1,MIN(Assumptions!$B$51,MAX(Assumptions!$B$4,Assumptions!$B$26-($H$603+$I$603+$J$603))),Assumptions!$B$4)</f>
        <v>0</v>
      </c>
      <c r="L603" s="18" t="n">
        <f aca="false">IF($F$603=1,MIN(Assumptions!$B$46,MAX(Assumptions!$B$4,Assumptions!$B$26-($H$603+$I$603+$J$603+$K$603))),Assumptions!$B$4)</f>
        <v>15000000</v>
      </c>
      <c r="M603" s="18" t="n">
        <f aca="false">IF($G$603=1,MIN(Assumptions!$B$41,MAX(Assumptions!$B$4,Assumptions!$B$26-($H$603+$I$603+$J$603+$K$603+$L$603))),Assumptions!$B$4)</f>
        <v>5000000</v>
      </c>
      <c r="N603" s="18" t="n">
        <f aca="false">MAX(Assumptions!$B$4,Assumptions!$B$26-($H$603+$I$603+$J$603+$K$603+$L$603+$M$603))</f>
        <v>1820000000</v>
      </c>
      <c r="O603" s="18" t="n">
        <f aca="false">$J$112+$O$112+Assumptions!$B$20+IF($B$603=0,$AI$112,Assumptions!$B$4)+IF($C$603=0,$AF$112,Assumptions!$B$4)+IF($D$603=0,$AC$112,Assumptions!$B$4)+IF($E$603=0,$Z$112,Assumptions!$B$4)+IF($F$603=0,$W$112,Assumptions!$B$4)+IF($G$603=0,$T$112,Assumptions!$B$4)</f>
        <v>18413833.1063222</v>
      </c>
      <c r="P603" s="18" t="n">
        <f aca="false">IF(($N$603+Assumptions!$B$14*Assumptions!$B$13)&gt;($C$9*Assumptions!$B$7/Assumptions!$B$11),($C$9*Assumptions!$B$7/Assumptions!$B$11)*($O$603+Assumptions!$B$14)/($N$603+Assumptions!$B$14*Assumptions!$B$13-($C$9*Assumptions!$B$7/Assumptions!$B$11)),NA())</f>
        <v>1474102.7740139</v>
      </c>
      <c r="Q603" s="18" t="n">
        <f aca="false">IFERROR(($N$603+Assumptions!$B$14*Assumptions!$B$13)/($O$603+Assumptions!$B$14+$P$603),NA())</f>
        <v>81.4054502273586</v>
      </c>
      <c r="R603" s="18" t="n">
        <f aca="false">AND(ISNUMBER($P$603),$P$603&gt;Assumptions!$B$4,$Q$603&gt;Assumptions!$B$13)</f>
        <v>1</v>
      </c>
      <c r="S603" s="18" t="n">
        <f aca="false">IF($N$603&gt;($C$9*Assumptions!$B$7/Assumptions!$B$11),($C$9*Assumptions!$B$7/Assumptions!$B$11)*$O$603/($N$603-($C$9*Assumptions!$B$7/Assumptions!$B$11)),NA())</f>
        <v>1299799.98397569</v>
      </c>
      <c r="T603" s="18" t="n">
        <f aca="false">IFERROR($N$603/($O$603+$S$603),NA())</f>
        <v>92.3218968144291</v>
      </c>
      <c r="U603" s="18" t="n">
        <f aca="false">AND(ISNUMBER($S$603),$S$603&gt;Assumptions!$B$4,$T$603&lt;=Assumptions!$B$13)</f>
        <v>0</v>
      </c>
      <c r="V603" s="18" t="n">
        <f aca="false">IF($R$603,$P$603,IF($U$603,$S$603,NA()))</f>
        <v>1474102.7740139</v>
      </c>
      <c r="W603" s="18" t="n">
        <f aca="false">IF($R$603,$Q$603,IF($U$603,$T$603,NA()))</f>
        <v>81.4054502273586</v>
      </c>
      <c r="X603" s="18" t="n">
        <f aca="false">$R$603</f>
        <v>1</v>
      </c>
      <c r="Y603" s="18" t="n">
        <f aca="false">IF($B$603=1,$H$603,$AI$112*$W$603)</f>
        <v>499285698.564952</v>
      </c>
      <c r="Z603" s="18" t="n">
        <f aca="false">IF($C$603=1,$I$603,$AF$112*$W$603)</f>
        <v>100000000</v>
      </c>
      <c r="AA603" s="18" t="n">
        <f aca="false">IF($D$603=1,$J$603,$AC$112*$W$603)</f>
        <v>60000000</v>
      </c>
      <c r="AB603" s="18" t="n">
        <f aca="false">IF($E$603=1,$K$603,$Z$112*$W$603)</f>
        <v>244216350.682076</v>
      </c>
      <c r="AC603" s="18" t="n">
        <f aca="false">IF($F$603=1,$L$603,$W$112*$W$603)</f>
        <v>15000000</v>
      </c>
      <c r="AD603" s="18" t="n">
        <f aca="false">IF($G$603=1,$M$603,$T$112*$W$603)</f>
        <v>5000000</v>
      </c>
      <c r="AE603" s="18" t="n">
        <f aca="false">($C$9*Assumptions!$B$7/Assumptions!$B$11)</f>
        <v>120000000</v>
      </c>
      <c r="AF603" s="18" t="n">
        <f aca="false">($J$112+$O$112)*$W$603</f>
        <v>22835273.138348</v>
      </c>
      <c r="AG603" s="18" t="n">
        <f aca="false">Assumptions!$B$20*$W$603</f>
        <v>732649052.046228</v>
      </c>
      <c r="AH603" s="18" t="n">
        <f aca="false">IF($R$603,Assumptions!$B$14*($W$603-Assumptions!$B$13),Assumptions!$B$4)</f>
        <v>201013625.568397</v>
      </c>
      <c r="AI603" s="18" t="n">
        <f aca="false">$Y$603+$Z$603+$AA$603+$AB$603+$AC$603+$AD$603+$AE$603+$AF$603+$AG$603+$AH$603</f>
        <v>2000000000</v>
      </c>
      <c r="AJ603" s="18" t="n">
        <f aca="false">IF(AND(ISNUMBER($V$603),($C$9*Assumptions!$B$7/Assumptions!$B$11)&gt;=Assumptions!$B$67,IF($B$603=1,$Y$603&gt;=INDEX($Y$576:$Y$639,1+$A$603-Assumptions!$B$78),$Y$603&gt;INDEX($Y$576:$Y$639,1+$A$603+Assumptions!$B$78)),IF($C$603=1,$Z$603&gt;=INDEX($Z$576:$Z$639,1+$A$603-Assumptions!$B$79),$Z$603&gt;INDEX($Z$576:$Z$639,1+$A$603+Assumptions!$B$79)),IF($D$603=1,$AA$603&gt;=INDEX($AA$576:$AA$639,1+$A$603-Assumptions!$B$80),$AA$603&gt;INDEX($AA$576:$AA$639,1+$A$603+Assumptions!$B$80)),IF($E$603=1,$AB$603&gt;=INDEX($AB$576:$AB$639,1+$A$603-Assumptions!$B$81),$AB$603&gt;INDEX($AB$576:$AB$639,1+$A$603+Assumptions!$B$81)),IF($F$603=1,$AC$603&gt;=INDEX($AC$576:$AC$639,1+$A$603-Assumptions!$B$82),$AC$603&gt;INDEX($AC$576:$AC$639,1+$A$603+Assumptions!$B$82)),IF($G$603=1,$AD$603&gt;=INDEX($AD$576:$AD$639,1+$A$603-Assumptions!$B$83),$AD$603&gt;INDEX($AD$576:$AD$639,1+$A$603+Assumptions!$B$83))),1,0)</f>
        <v>0</v>
      </c>
      <c r="AK603" s="16"/>
      <c r="AL603" s="16"/>
    </row>
    <row r="604" customFormat="false" ht="23.85" hidden="true" customHeight="false" outlineLevel="0" collapsed="false">
      <c r="A604" s="6" t="n">
        <f aca="false">ROW()-ROW($A$576)+Assumptions!$B$4</f>
        <v>28</v>
      </c>
      <c r="B604" s="18" t="n">
        <f aca="false">MOD(QUOTIENT($A$604,Assumptions!$B$78),2)</f>
        <v>0</v>
      </c>
      <c r="C604" s="18" t="n">
        <f aca="false">MOD(QUOTIENT($A$604,Assumptions!$B$79),2)</f>
        <v>1</v>
      </c>
      <c r="D604" s="18" t="n">
        <f aca="false">MOD(QUOTIENT($A$604,Assumptions!$B$80),2)</f>
        <v>1</v>
      </c>
      <c r="E604" s="18" t="n">
        <f aca="false">MOD(QUOTIENT($A$604,Assumptions!$B$81),2)</f>
        <v>1</v>
      </c>
      <c r="F604" s="18" t="n">
        <f aca="false">MOD(QUOTIENT($A$604,Assumptions!$B$82),2)</f>
        <v>0</v>
      </c>
      <c r="G604" s="18" t="n">
        <f aca="false">MOD(QUOTIENT($A$604,Assumptions!$B$83),2)</f>
        <v>0</v>
      </c>
      <c r="H604" s="18" t="n">
        <f aca="false">IF($B$604=1,MIN(Assumptions!$B$66,MAX(Assumptions!$B$4,Assumptions!$B$26-(Assumptions!$B$4))),Assumptions!$B$4)</f>
        <v>0</v>
      </c>
      <c r="I604" s="18" t="n">
        <f aca="false">IF($C$604=1,MIN(Assumptions!$B$61,MAX(Assumptions!$B$4,Assumptions!$B$26-($H$604))),Assumptions!$B$4)</f>
        <v>100000000</v>
      </c>
      <c r="J604" s="18" t="n">
        <f aca="false">IF($D$604=1,MIN(Assumptions!$B$56,MAX(Assumptions!$B$4,Assumptions!$B$26-($H$604+$I$604))),Assumptions!$B$4)</f>
        <v>60000000</v>
      </c>
      <c r="K604" s="18" t="n">
        <f aca="false">IF($E$604=1,MIN(Assumptions!$B$51,MAX(Assumptions!$B$4,Assumptions!$B$26-($H$604+$I$604+$J$604))),Assumptions!$B$4)</f>
        <v>30000000</v>
      </c>
      <c r="L604" s="18" t="n">
        <f aca="false">IF($F$604=1,MIN(Assumptions!$B$46,MAX(Assumptions!$B$4,Assumptions!$B$26-($H$604+$I$604+$J$604+$K$604))),Assumptions!$B$4)</f>
        <v>0</v>
      </c>
      <c r="M604" s="18" t="n">
        <f aca="false">IF($G$604=1,MIN(Assumptions!$B$41,MAX(Assumptions!$B$4,Assumptions!$B$26-($H$604+$I$604+$J$604+$K$604+$L$604))),Assumptions!$B$4)</f>
        <v>0</v>
      </c>
      <c r="N604" s="18" t="n">
        <f aca="false">MAX(Assumptions!$B$4,Assumptions!$B$26-($H$604+$I$604+$J$604+$K$604+$L$604+$M$604))</f>
        <v>1810000000</v>
      </c>
      <c r="O604" s="18" t="n">
        <f aca="false">$J$112+$O$112+Assumptions!$B$20+IF($B$604=0,$AI$112,Assumptions!$B$4)+IF($C$604=0,$AF$112,Assumptions!$B$4)+IF($D$604=0,$AC$112,Assumptions!$B$4)+IF($E$604=0,$Z$112,Assumptions!$B$4)+IF($F$604=0,$W$112,Assumptions!$B$4)+IF($G$604=0,$T$112,Assumptions!$B$4)</f>
        <v>25413833.1063222</v>
      </c>
      <c r="P604" s="18" t="n">
        <f aca="false">IF(($N$604+Assumptions!$B$14*Assumptions!$B$13)&gt;($C$9*Assumptions!$B$7/Assumptions!$B$11),($C$9*Assumptions!$B$7/Assumptions!$B$11)*($O$604+Assumptions!$B$14)/($N$604+Assumptions!$B$14*Assumptions!$B$13-($C$9*Assumptions!$B$7/Assumptions!$B$11)),NA())</f>
        <v>1979119.62939951</v>
      </c>
      <c r="Q604" s="18" t="n">
        <f aca="false">IFERROR(($N$604+Assumptions!$B$14*Assumptions!$B$13)/($O$604+Assumptions!$B$14+$P$604),NA())</f>
        <v>60.6330199637349</v>
      </c>
      <c r="R604" s="18" t="n">
        <f aca="false">AND(ISNUMBER($P$604),$P$604&gt;Assumptions!$B$4,$Q$604&gt;Assumptions!$B$13)</f>
        <v>1</v>
      </c>
      <c r="S604" s="18" t="n">
        <f aca="false">IF($N$604&gt;($C$9*Assumptions!$B$7/Assumptions!$B$11),($C$9*Assumptions!$B$7/Assumptions!$B$11)*$O$604/($N$604-($C$9*Assumptions!$B$7/Assumptions!$B$11)),NA())</f>
        <v>1804532.52825957</v>
      </c>
      <c r="T604" s="18" t="n">
        <f aca="false">IFERROR($N$604/($O$604+$S$604),NA())</f>
        <v>66.4992169000896</v>
      </c>
      <c r="U604" s="18" t="n">
        <f aca="false">AND(ISNUMBER($S$604),$S$604&gt;Assumptions!$B$4,$T$604&lt;=Assumptions!$B$13)</f>
        <v>0</v>
      </c>
      <c r="V604" s="18" t="n">
        <f aca="false">IF($R$604,$P$604,IF($U$604,$S$604,NA()))</f>
        <v>1979119.62939951</v>
      </c>
      <c r="W604" s="18" t="n">
        <f aca="false">IF($R$604,$Q$604,IF($U$604,$T$604,NA()))</f>
        <v>60.6330199637349</v>
      </c>
      <c r="X604" s="18" t="n">
        <f aca="false">$R$604</f>
        <v>1</v>
      </c>
      <c r="Y604" s="18" t="n">
        <f aca="false">IF($B$604=1,$H$604,$AI$112*$W$604)</f>
        <v>371881730.819565</v>
      </c>
      <c r="Z604" s="18" t="n">
        <f aca="false">IF($C$604=1,$I$604,$AF$112*$W$604)</f>
        <v>100000000</v>
      </c>
      <c r="AA604" s="18" t="n">
        <f aca="false">IF($D$604=1,$J$604,$AC$112*$W$604)</f>
        <v>60000000</v>
      </c>
      <c r="AB604" s="18" t="n">
        <f aca="false">IF($E$604=1,$K$604,$Z$112*$W$604)</f>
        <v>30000000</v>
      </c>
      <c r="AC604" s="18" t="n">
        <f aca="false">IF($F$604=1,$L$604,$W$112*$W$604)</f>
        <v>303165099.818674</v>
      </c>
      <c r="AD604" s="18" t="n">
        <f aca="false">IF($G$604=1,$M$604,$T$112*$W$604)</f>
        <v>303165099.818674</v>
      </c>
      <c r="AE604" s="18" t="n">
        <f aca="false">($C$9*Assumptions!$B$7/Assumptions!$B$11)</f>
        <v>120000000</v>
      </c>
      <c r="AF604" s="18" t="n">
        <f aca="false">($J$112+$O$112)*$W$604</f>
        <v>17008339.9601353</v>
      </c>
      <c r="AG604" s="18" t="n">
        <f aca="false">Assumptions!$B$20*$W$604</f>
        <v>545697179.673614</v>
      </c>
      <c r="AH604" s="18" t="n">
        <f aca="false">IF($R$604,Assumptions!$B$14*($W$604-Assumptions!$B$13),Assumptions!$B$4)</f>
        <v>149082549.909337</v>
      </c>
      <c r="AI604" s="18" t="n">
        <f aca="false">$Y$604+$Z$604+$AA$604+$AB$604+$AC$604+$AD$604+$AE$604+$AF$604+$AG$604+$AH$604</f>
        <v>2000000000</v>
      </c>
      <c r="AJ604" s="18" t="n">
        <f aca="false">IF(AND(ISNUMBER($V$604),($C$9*Assumptions!$B$7/Assumptions!$B$11)&gt;=Assumptions!$B$67,IF($B$604=1,$Y$604&gt;=INDEX($Y$576:$Y$639,1+$A$604-Assumptions!$B$78),$Y$604&gt;INDEX($Y$576:$Y$639,1+$A$604+Assumptions!$B$78)),IF($C$604=1,$Z$604&gt;=INDEX($Z$576:$Z$639,1+$A$604-Assumptions!$B$79),$Z$604&gt;INDEX($Z$576:$Z$639,1+$A$604+Assumptions!$B$79)),IF($D$604=1,$AA$604&gt;=INDEX($AA$576:$AA$639,1+$A$604-Assumptions!$B$80),$AA$604&gt;INDEX($AA$576:$AA$639,1+$A$604+Assumptions!$B$80)),IF($E$604=1,$AB$604&gt;=INDEX($AB$576:$AB$639,1+$A$604-Assumptions!$B$81),$AB$604&gt;INDEX($AB$576:$AB$639,1+$A$604+Assumptions!$B$81)),IF($F$604=1,$AC$604&gt;=INDEX($AC$576:$AC$639,1+$A$604-Assumptions!$B$82),$AC$604&gt;INDEX($AC$576:$AC$639,1+$A$604+Assumptions!$B$82)),IF($G$604=1,$AD$604&gt;=INDEX($AD$576:$AD$639,1+$A$604-Assumptions!$B$83),$AD$604&gt;INDEX($AD$576:$AD$639,1+$A$604+Assumptions!$B$83))),1,0)</f>
        <v>0</v>
      </c>
      <c r="AK604" s="16"/>
      <c r="AL604" s="16"/>
    </row>
    <row r="605" customFormat="false" ht="23.85" hidden="true" customHeight="false" outlineLevel="0" collapsed="false">
      <c r="A605" s="6" t="n">
        <f aca="false">ROW()-ROW($A$576)+Assumptions!$B$4</f>
        <v>29</v>
      </c>
      <c r="B605" s="18" t="n">
        <f aca="false">MOD(QUOTIENT($A$605,Assumptions!$B$78),2)</f>
        <v>0</v>
      </c>
      <c r="C605" s="18" t="n">
        <f aca="false">MOD(QUOTIENT($A$605,Assumptions!$B$79),2)</f>
        <v>1</v>
      </c>
      <c r="D605" s="18" t="n">
        <f aca="false">MOD(QUOTIENT($A$605,Assumptions!$B$80),2)</f>
        <v>1</v>
      </c>
      <c r="E605" s="18" t="n">
        <f aca="false">MOD(QUOTIENT($A$605,Assumptions!$B$81),2)</f>
        <v>1</v>
      </c>
      <c r="F605" s="18" t="n">
        <f aca="false">MOD(QUOTIENT($A$605,Assumptions!$B$82),2)</f>
        <v>0</v>
      </c>
      <c r="G605" s="18" t="n">
        <f aca="false">MOD(QUOTIENT($A$605,Assumptions!$B$83),2)</f>
        <v>1</v>
      </c>
      <c r="H605" s="18" t="n">
        <f aca="false">IF($B$605=1,MIN(Assumptions!$B$66,MAX(Assumptions!$B$4,Assumptions!$B$26-(Assumptions!$B$4))),Assumptions!$B$4)</f>
        <v>0</v>
      </c>
      <c r="I605" s="18" t="n">
        <f aca="false">IF($C$605=1,MIN(Assumptions!$B$61,MAX(Assumptions!$B$4,Assumptions!$B$26-($H$605))),Assumptions!$B$4)</f>
        <v>100000000</v>
      </c>
      <c r="J605" s="18" t="n">
        <f aca="false">IF($D$605=1,MIN(Assumptions!$B$56,MAX(Assumptions!$B$4,Assumptions!$B$26-($H$605+$I$605))),Assumptions!$B$4)</f>
        <v>60000000</v>
      </c>
      <c r="K605" s="18" t="n">
        <f aca="false">IF($E$605=1,MIN(Assumptions!$B$51,MAX(Assumptions!$B$4,Assumptions!$B$26-($H$605+$I$605+$J$605))),Assumptions!$B$4)</f>
        <v>30000000</v>
      </c>
      <c r="L605" s="18" t="n">
        <f aca="false">IF($F$605=1,MIN(Assumptions!$B$46,MAX(Assumptions!$B$4,Assumptions!$B$26-($H$605+$I$605+$J$605+$K$605))),Assumptions!$B$4)</f>
        <v>0</v>
      </c>
      <c r="M605" s="18" t="n">
        <f aca="false">IF($G$605=1,MIN(Assumptions!$B$41,MAX(Assumptions!$B$4,Assumptions!$B$26-($H$605+$I$605+$J$605+$K$605+$L$605))),Assumptions!$B$4)</f>
        <v>5000000</v>
      </c>
      <c r="N605" s="18" t="n">
        <f aca="false">MAX(Assumptions!$B$4,Assumptions!$B$26-($H$605+$I$605+$J$605+$K$605+$L$605+$M$605))</f>
        <v>1805000000</v>
      </c>
      <c r="O605" s="18" t="n">
        <f aca="false">$J$112+$O$112+Assumptions!$B$20+IF($B$605=0,$AI$112,Assumptions!$B$4)+IF($C$605=0,$AF$112,Assumptions!$B$4)+IF($D$605=0,$AC$112,Assumptions!$B$4)+IF($E$605=0,$Z$112,Assumptions!$B$4)+IF($F$605=0,$W$112,Assumptions!$B$4)+IF($G$605=0,$T$112,Assumptions!$B$4)</f>
        <v>20413833.1063222</v>
      </c>
      <c r="P605" s="18" t="n">
        <f aca="false">IF(($N$605+Assumptions!$B$14*Assumptions!$B$13)&gt;($C$9*Assumptions!$B$7/Assumptions!$B$11),($C$9*Assumptions!$B$7/Assumptions!$B$11)*($O$605+Assumptions!$B$14)/($N$605+Assumptions!$B$14*Assumptions!$B$13-($C$9*Assumptions!$B$7/Assumptions!$B$11)),NA())</f>
        <v>1629428.13200514</v>
      </c>
      <c r="Q605" s="18" t="n">
        <f aca="false">IFERROR(($N$605+Assumptions!$B$14*Assumptions!$B$13)/($O$605+Assumptions!$B$14+$P$605),NA())</f>
        <v>73.6454696239537</v>
      </c>
      <c r="R605" s="18" t="n">
        <f aca="false">AND(ISNUMBER($P$605),$P$605&gt;Assumptions!$B$4,$Q$605&gt;Assumptions!$B$13)</f>
        <v>1</v>
      </c>
      <c r="S605" s="18" t="n">
        <f aca="false">IF($N$605&gt;($C$9*Assumptions!$B$7/Assumptions!$B$11),($C$9*Assumptions!$B$7/Assumptions!$B$11)*$O$605/($N$605-($C$9*Assumptions!$B$7/Assumptions!$B$11)),NA())</f>
        <v>1453804.13813571</v>
      </c>
      <c r="T605" s="18" t="n">
        <f aca="false">IFERROR($N$605/($O$605+$S$605),NA())</f>
        <v>82.5420679802731</v>
      </c>
      <c r="U605" s="18" t="n">
        <f aca="false">AND(ISNUMBER($S$605),$S$605&gt;Assumptions!$B$4,$T$605&lt;=Assumptions!$B$13)</f>
        <v>0</v>
      </c>
      <c r="V605" s="18" t="n">
        <f aca="false">IF($R$605,$P$605,IF($U$605,$S$605,NA()))</f>
        <v>1629428.13200514</v>
      </c>
      <c r="W605" s="18" t="n">
        <f aca="false">IF($R$605,$Q$605,IF($U$605,$T$605,NA()))</f>
        <v>73.6454696239537</v>
      </c>
      <c r="X605" s="18" t="n">
        <f aca="false">$R$605</f>
        <v>1</v>
      </c>
      <c r="Y605" s="18" t="n">
        <f aca="false">IF($B$605=1,$H$605,$AI$112*$W$605)</f>
        <v>451691252.178371</v>
      </c>
      <c r="Z605" s="18" t="n">
        <f aca="false">IF($C$605=1,$I$605,$AF$112*$W$605)</f>
        <v>100000000</v>
      </c>
      <c r="AA605" s="18" t="n">
        <f aca="false">IF($D$605=1,$J$605,$AC$112*$W$605)</f>
        <v>60000000</v>
      </c>
      <c r="AB605" s="18" t="n">
        <f aca="false">IF($E$605=1,$K$605,$Z$112*$W$605)</f>
        <v>30000000</v>
      </c>
      <c r="AC605" s="18" t="n">
        <f aca="false">IF($F$605=1,$L$605,$W$112*$W$605)</f>
        <v>368227348.119769</v>
      </c>
      <c r="AD605" s="18" t="n">
        <f aca="false">IF($G$605=1,$M$605,$T$112*$W$605)</f>
        <v>5000000</v>
      </c>
      <c r="AE605" s="18" t="n">
        <f aca="false">($C$9*Assumptions!$B$7/Assumptions!$B$11)</f>
        <v>120000000</v>
      </c>
      <c r="AF605" s="18" t="n">
        <f aca="false">($J$112+$O$112)*$W$605</f>
        <v>20658499.026392</v>
      </c>
      <c r="AG605" s="18" t="n">
        <f aca="false">Assumptions!$B$20*$W$605</f>
        <v>662809226.615584</v>
      </c>
      <c r="AH605" s="18" t="n">
        <f aca="false">IF($R$605,Assumptions!$B$14*($W$605-Assumptions!$B$13),Assumptions!$B$4)</f>
        <v>181613674.059884</v>
      </c>
      <c r="AI605" s="18" t="n">
        <f aca="false">$Y$605+$Z$605+$AA$605+$AB$605+$AC$605+$AD$605+$AE$605+$AF$605+$AG$605+$AH$605</f>
        <v>2000000000</v>
      </c>
      <c r="AJ605" s="18" t="n">
        <f aca="false">IF(AND(ISNUMBER($V$605),($C$9*Assumptions!$B$7/Assumptions!$B$11)&gt;=Assumptions!$B$67,IF($B$605=1,$Y$605&gt;=INDEX($Y$576:$Y$639,1+$A$605-Assumptions!$B$78),$Y$605&gt;INDEX($Y$576:$Y$639,1+$A$605+Assumptions!$B$78)),IF($C$605=1,$Z$605&gt;=INDEX($Z$576:$Z$639,1+$A$605-Assumptions!$B$79),$Z$605&gt;INDEX($Z$576:$Z$639,1+$A$605+Assumptions!$B$79)),IF($D$605=1,$AA$605&gt;=INDEX($AA$576:$AA$639,1+$A$605-Assumptions!$B$80),$AA$605&gt;INDEX($AA$576:$AA$639,1+$A$605+Assumptions!$B$80)),IF($E$605=1,$AB$605&gt;=INDEX($AB$576:$AB$639,1+$A$605-Assumptions!$B$81),$AB$605&gt;INDEX($AB$576:$AB$639,1+$A$605+Assumptions!$B$81)),IF($F$605=1,$AC$605&gt;=INDEX($AC$576:$AC$639,1+$A$605-Assumptions!$B$82),$AC$605&gt;INDEX($AC$576:$AC$639,1+$A$605+Assumptions!$B$82)),IF($G$605=1,$AD$605&gt;=INDEX($AD$576:$AD$639,1+$A$605-Assumptions!$B$83),$AD$605&gt;INDEX($AD$576:$AD$639,1+$A$605+Assumptions!$B$83))),1,0)</f>
        <v>0</v>
      </c>
      <c r="AK605" s="16"/>
      <c r="AL605" s="16"/>
    </row>
    <row r="606" customFormat="false" ht="23.85" hidden="true" customHeight="false" outlineLevel="0" collapsed="false">
      <c r="A606" s="6" t="n">
        <f aca="false">ROW()-ROW($A$576)+Assumptions!$B$4</f>
        <v>30</v>
      </c>
      <c r="B606" s="18" t="n">
        <f aca="false">MOD(QUOTIENT($A$606,Assumptions!$B$78),2)</f>
        <v>0</v>
      </c>
      <c r="C606" s="18" t="n">
        <f aca="false">MOD(QUOTIENT($A$606,Assumptions!$B$79),2)</f>
        <v>1</v>
      </c>
      <c r="D606" s="18" t="n">
        <f aca="false">MOD(QUOTIENT($A$606,Assumptions!$B$80),2)</f>
        <v>1</v>
      </c>
      <c r="E606" s="18" t="n">
        <f aca="false">MOD(QUOTIENT($A$606,Assumptions!$B$81),2)</f>
        <v>1</v>
      </c>
      <c r="F606" s="18" t="n">
        <f aca="false">MOD(QUOTIENT($A$606,Assumptions!$B$82),2)</f>
        <v>1</v>
      </c>
      <c r="G606" s="18" t="n">
        <f aca="false">MOD(QUOTIENT($A$606,Assumptions!$B$83),2)</f>
        <v>0</v>
      </c>
      <c r="H606" s="18" t="n">
        <f aca="false">IF($B$606=1,MIN(Assumptions!$B$66,MAX(Assumptions!$B$4,Assumptions!$B$26-(Assumptions!$B$4))),Assumptions!$B$4)</f>
        <v>0</v>
      </c>
      <c r="I606" s="18" t="n">
        <f aca="false">IF($C$606=1,MIN(Assumptions!$B$61,MAX(Assumptions!$B$4,Assumptions!$B$26-($H$606))),Assumptions!$B$4)</f>
        <v>100000000</v>
      </c>
      <c r="J606" s="18" t="n">
        <f aca="false">IF($D$606=1,MIN(Assumptions!$B$56,MAX(Assumptions!$B$4,Assumptions!$B$26-($H$606+$I$606))),Assumptions!$B$4)</f>
        <v>60000000</v>
      </c>
      <c r="K606" s="18" t="n">
        <f aca="false">IF($E$606=1,MIN(Assumptions!$B$51,MAX(Assumptions!$B$4,Assumptions!$B$26-($H$606+$I$606+$J$606))),Assumptions!$B$4)</f>
        <v>30000000</v>
      </c>
      <c r="L606" s="18" t="n">
        <f aca="false">IF($F$606=1,MIN(Assumptions!$B$46,MAX(Assumptions!$B$4,Assumptions!$B$26-($H$606+$I$606+$J$606+$K$606))),Assumptions!$B$4)</f>
        <v>15000000</v>
      </c>
      <c r="M606" s="18" t="n">
        <f aca="false">IF($G$606=1,MIN(Assumptions!$B$41,MAX(Assumptions!$B$4,Assumptions!$B$26-($H$606+$I$606+$J$606+$K$606+$L$606))),Assumptions!$B$4)</f>
        <v>0</v>
      </c>
      <c r="N606" s="18" t="n">
        <f aca="false">MAX(Assumptions!$B$4,Assumptions!$B$26-($H$606+$I$606+$J$606+$K$606+$L$606+$M$606))</f>
        <v>1795000000</v>
      </c>
      <c r="O606" s="18" t="n">
        <f aca="false">$J$112+$O$112+Assumptions!$B$20+IF($B$606=0,$AI$112,Assumptions!$B$4)+IF($C$606=0,$AF$112,Assumptions!$B$4)+IF($D$606=0,$AC$112,Assumptions!$B$4)+IF($E$606=0,$Z$112,Assumptions!$B$4)+IF($F$606=0,$W$112,Assumptions!$B$4)+IF($G$606=0,$T$112,Assumptions!$B$4)</f>
        <v>20413833.1063222</v>
      </c>
      <c r="P606" s="18" t="n">
        <f aca="false">IF(($N$606+Assumptions!$B$14*Assumptions!$B$13)&gt;($C$9*Assumptions!$B$7/Assumptions!$B$11),($C$9*Assumptions!$B$7/Assumptions!$B$11)*($O$606+Assumptions!$B$14)/($N$606+Assumptions!$B$14*Assumptions!$B$13-($C$9*Assumptions!$B$7/Assumptions!$B$11)),NA())</f>
        <v>1639141.5634925</v>
      </c>
      <c r="Q606" s="18" t="n">
        <f aca="false">IFERROR(($N$606+Assumptions!$B$14*Assumptions!$B$13)/($O$606+Assumptions!$B$14+$P$606),NA())</f>
        <v>73.2090520261822</v>
      </c>
      <c r="R606" s="18" t="n">
        <f aca="false">AND(ISNUMBER($P$606),$P$606&gt;Assumptions!$B$4,$Q$606&gt;Assumptions!$B$13)</f>
        <v>1</v>
      </c>
      <c r="S606" s="18" t="n">
        <f aca="false">IF($N$606&gt;($C$9*Assumptions!$B$7/Assumptions!$B$11),($C$9*Assumptions!$B$7/Assumptions!$B$11)*$O$606/($N$606-($C$9*Assumptions!$B$7/Assumptions!$B$11)),NA())</f>
        <v>1462483.56582607</v>
      </c>
      <c r="T606" s="18" t="n">
        <f aca="false">IFERROR($N$606/($O$606+$S$606),NA())</f>
        <v>82.0522040753457</v>
      </c>
      <c r="U606" s="18" t="n">
        <f aca="false">AND(ISNUMBER($S$606),$S$606&gt;Assumptions!$B$4,$T$606&lt;=Assumptions!$B$13)</f>
        <v>0</v>
      </c>
      <c r="V606" s="18" t="n">
        <f aca="false">IF($R$606,$P$606,IF($U$606,$S$606,NA()))</f>
        <v>1639141.5634925</v>
      </c>
      <c r="W606" s="18" t="n">
        <f aca="false">IF($R$606,$Q$606,IF($U$606,$T$606,NA()))</f>
        <v>73.2090520261822</v>
      </c>
      <c r="X606" s="18" t="n">
        <f aca="false">$R$606</f>
        <v>1</v>
      </c>
      <c r="Y606" s="18" t="n">
        <f aca="false">IF($B$606=1,$H$606,$AI$112*$W$606)</f>
        <v>449014563.276574</v>
      </c>
      <c r="Z606" s="18" t="n">
        <f aca="false">IF($C$606=1,$I$606,$AF$112*$W$606)</f>
        <v>100000000</v>
      </c>
      <c r="AA606" s="18" t="n">
        <f aca="false">IF($D$606=1,$J$606,$AC$112*$W$606)</f>
        <v>60000000</v>
      </c>
      <c r="AB606" s="18" t="n">
        <f aca="false">IF($E$606=1,$K$606,$Z$112*$W$606)</f>
        <v>30000000</v>
      </c>
      <c r="AC606" s="18" t="n">
        <f aca="false">IF($F$606=1,$L$606,$W$112*$W$606)</f>
        <v>15000000</v>
      </c>
      <c r="AD606" s="18" t="n">
        <f aca="false">IF($G$606=1,$M$606,$T$112*$W$606)</f>
        <v>366045260.130911</v>
      </c>
      <c r="AE606" s="18" t="n">
        <f aca="false">($C$9*Assumptions!$B$7/Assumptions!$B$11)</f>
        <v>120000000</v>
      </c>
      <c r="AF606" s="18" t="n">
        <f aca="false">($J$112+$O$112)*$W$606</f>
        <v>20536078.2914208</v>
      </c>
      <c r="AG606" s="18" t="n">
        <f aca="false">Assumptions!$B$20*$W$606</f>
        <v>658881468.23564</v>
      </c>
      <c r="AH606" s="18" t="n">
        <f aca="false">IF($R$606,Assumptions!$B$14*($W$606-Assumptions!$B$13),Assumptions!$B$4)</f>
        <v>180522630.065455</v>
      </c>
      <c r="AI606" s="18" t="n">
        <f aca="false">$Y$606+$Z$606+$AA$606+$AB$606+$AC$606+$AD$606+$AE$606+$AF$606+$AG$606+$AH$606</f>
        <v>2000000000</v>
      </c>
      <c r="AJ606" s="18" t="n">
        <f aca="false">IF(AND(ISNUMBER($V$606),($C$9*Assumptions!$B$7/Assumptions!$B$11)&gt;=Assumptions!$B$67,IF($B$606=1,$Y$606&gt;=INDEX($Y$576:$Y$639,1+$A$606-Assumptions!$B$78),$Y$606&gt;INDEX($Y$576:$Y$639,1+$A$606+Assumptions!$B$78)),IF($C$606=1,$Z$606&gt;=INDEX($Z$576:$Z$639,1+$A$606-Assumptions!$B$79),$Z$606&gt;INDEX($Z$576:$Z$639,1+$A$606+Assumptions!$B$79)),IF($D$606=1,$AA$606&gt;=INDEX($AA$576:$AA$639,1+$A$606-Assumptions!$B$80),$AA$606&gt;INDEX($AA$576:$AA$639,1+$A$606+Assumptions!$B$80)),IF($E$606=1,$AB$606&gt;=INDEX($AB$576:$AB$639,1+$A$606-Assumptions!$B$81),$AB$606&gt;INDEX($AB$576:$AB$639,1+$A$606+Assumptions!$B$81)),IF($F$606=1,$AC$606&gt;=INDEX($AC$576:$AC$639,1+$A$606-Assumptions!$B$82),$AC$606&gt;INDEX($AC$576:$AC$639,1+$A$606+Assumptions!$B$82)),IF($G$606=1,$AD$606&gt;=INDEX($AD$576:$AD$639,1+$A$606-Assumptions!$B$83),$AD$606&gt;INDEX($AD$576:$AD$639,1+$A$606+Assumptions!$B$83))),1,0)</f>
        <v>0</v>
      </c>
      <c r="AK606" s="16"/>
      <c r="AL606" s="16"/>
    </row>
    <row r="607" customFormat="false" ht="23.85" hidden="true" customHeight="false" outlineLevel="0" collapsed="false">
      <c r="A607" s="6" t="n">
        <f aca="false">ROW()-ROW($A$576)+Assumptions!$B$4</f>
        <v>31</v>
      </c>
      <c r="B607" s="18" t="n">
        <f aca="false">MOD(QUOTIENT($A$607,Assumptions!$B$78),2)</f>
        <v>0</v>
      </c>
      <c r="C607" s="18" t="n">
        <f aca="false">MOD(QUOTIENT($A$607,Assumptions!$B$79),2)</f>
        <v>1</v>
      </c>
      <c r="D607" s="18" t="n">
        <f aca="false">MOD(QUOTIENT($A$607,Assumptions!$B$80),2)</f>
        <v>1</v>
      </c>
      <c r="E607" s="18" t="n">
        <f aca="false">MOD(QUOTIENT($A$607,Assumptions!$B$81),2)</f>
        <v>1</v>
      </c>
      <c r="F607" s="18" t="n">
        <f aca="false">MOD(QUOTIENT($A$607,Assumptions!$B$82),2)</f>
        <v>1</v>
      </c>
      <c r="G607" s="18" t="n">
        <f aca="false">MOD(QUOTIENT($A$607,Assumptions!$B$83),2)</f>
        <v>1</v>
      </c>
      <c r="H607" s="18" t="n">
        <f aca="false">IF($B$607=1,MIN(Assumptions!$B$66,MAX(Assumptions!$B$4,Assumptions!$B$26-(Assumptions!$B$4))),Assumptions!$B$4)</f>
        <v>0</v>
      </c>
      <c r="I607" s="18" t="n">
        <f aca="false">IF($C$607=1,MIN(Assumptions!$B$61,MAX(Assumptions!$B$4,Assumptions!$B$26-($H$607))),Assumptions!$B$4)</f>
        <v>100000000</v>
      </c>
      <c r="J607" s="18" t="n">
        <f aca="false">IF($D$607=1,MIN(Assumptions!$B$56,MAX(Assumptions!$B$4,Assumptions!$B$26-($H$607+$I$607))),Assumptions!$B$4)</f>
        <v>60000000</v>
      </c>
      <c r="K607" s="18" t="n">
        <f aca="false">IF($E$607=1,MIN(Assumptions!$B$51,MAX(Assumptions!$B$4,Assumptions!$B$26-($H$607+$I$607+$J$607))),Assumptions!$B$4)</f>
        <v>30000000</v>
      </c>
      <c r="L607" s="18" t="n">
        <f aca="false">IF($F$607=1,MIN(Assumptions!$B$46,MAX(Assumptions!$B$4,Assumptions!$B$26-($H$607+$I$607+$J$607+$K$607))),Assumptions!$B$4)</f>
        <v>15000000</v>
      </c>
      <c r="M607" s="18" t="n">
        <f aca="false">IF($G$607=1,MIN(Assumptions!$B$41,MAX(Assumptions!$B$4,Assumptions!$B$26-($H$607+$I$607+$J$607+$K$607+$L$607))),Assumptions!$B$4)</f>
        <v>5000000</v>
      </c>
      <c r="N607" s="18" t="n">
        <f aca="false">MAX(Assumptions!$B$4,Assumptions!$B$26-($H$607+$I$607+$J$607+$K$607+$L$607+$M$607))</f>
        <v>1790000000</v>
      </c>
      <c r="O607" s="18" t="n">
        <f aca="false">$J$112+$O$112+Assumptions!$B$20+IF($B$607=0,$AI$112,Assumptions!$B$4)+IF($C$607=0,$AF$112,Assumptions!$B$4)+IF($D$607=0,$AC$112,Assumptions!$B$4)+IF($E$607=0,$Z$112,Assumptions!$B$4)+IF($F$607=0,$W$112,Assumptions!$B$4)+IF($G$607=0,$T$112,Assumptions!$B$4)</f>
        <v>15413833.1063222</v>
      </c>
      <c r="P607" s="18" t="n">
        <f aca="false">IF(($N$607+Assumptions!$B$14*Assumptions!$B$13)&gt;($C$9*Assumptions!$B$7/Assumptions!$B$11),($C$9*Assumptions!$B$7/Assumptions!$B$11)*($O$607+Assumptions!$B$14)/($N$607+Assumptions!$B$14*Assumptions!$B$13-($C$9*Assumptions!$B$7/Assumptions!$B$11)),NA())</f>
        <v>1285297.44260608</v>
      </c>
      <c r="Q607" s="18" t="n">
        <f aca="false">IFERROR(($N$607+Assumptions!$B$14*Assumptions!$B$13)/($O$607+Assumptions!$B$14+$P$607),NA())</f>
        <v>93.3636028689881</v>
      </c>
      <c r="R607" s="18" t="n">
        <f aca="false">AND(ISNUMBER($P$607),$P$607&gt;Assumptions!$B$4,$Q$607&gt;Assumptions!$B$13)</f>
        <v>1</v>
      </c>
      <c r="S607" s="18" t="n">
        <f aca="false">IF($N$607&gt;($C$9*Assumptions!$B$7/Assumptions!$B$11),($C$9*Assumptions!$B$7/Assumptions!$B$11)*$O$607/($N$607-($C$9*Assumptions!$B$7/Assumptions!$B$11)),NA())</f>
        <v>1107580.82201118</v>
      </c>
      <c r="T607" s="18" t="n">
        <f aca="false">IFERROR($N$607/($O$607+$S$607),NA())</f>
        <v>108.344237833678</v>
      </c>
      <c r="U607" s="18" t="n">
        <f aca="false">AND(ISNUMBER($S$607),$S$607&gt;Assumptions!$B$4,$T$607&lt;=Assumptions!$B$13)</f>
        <v>0</v>
      </c>
      <c r="V607" s="18" t="n">
        <f aca="false">IF($R$607,$P$607,IF($U$607,$S$607,NA()))</f>
        <v>1285297.44260608</v>
      </c>
      <c r="W607" s="18" t="n">
        <f aca="false">IF($R$607,$Q$607,IF($U$607,$T$607,NA()))</f>
        <v>93.3636028689881</v>
      </c>
      <c r="X607" s="18" t="n">
        <f aca="false">$R$607</f>
        <v>1</v>
      </c>
      <c r="Y607" s="18" t="n">
        <f aca="false">IF($B$607=1,$H$607,$AI$112*$W$607)</f>
        <v>572628878.641311</v>
      </c>
      <c r="Z607" s="18" t="n">
        <f aca="false">IF($C$607=1,$I$607,$AF$112*$W$607)</f>
        <v>100000000</v>
      </c>
      <c r="AA607" s="18" t="n">
        <f aca="false">IF($D$607=1,$J$607,$AC$112*$W$607)</f>
        <v>60000000</v>
      </c>
      <c r="AB607" s="18" t="n">
        <f aca="false">IF($E$607=1,$K$607,$Z$112*$W$607)</f>
        <v>30000000</v>
      </c>
      <c r="AC607" s="18" t="n">
        <f aca="false">IF($F$607=1,$L$607,$W$112*$W$607)</f>
        <v>15000000</v>
      </c>
      <c r="AD607" s="18" t="n">
        <f aca="false">IF($G$607=1,$M$607,$T$112*$W$607)</f>
        <v>5000000</v>
      </c>
      <c r="AE607" s="18" t="n">
        <f aca="false">($C$9*Assumptions!$B$7/Assumptions!$B$11)</f>
        <v>120000000</v>
      </c>
      <c r="AF607" s="18" t="n">
        <f aca="false">($J$112+$O$112)*$W$607</f>
        <v>26189688.3653262</v>
      </c>
      <c r="AG607" s="18" t="n">
        <f aca="false">Assumptions!$B$20*$W$607</f>
        <v>840272425.820893</v>
      </c>
      <c r="AH607" s="18" t="n">
        <f aca="false">IF($R$607,Assumptions!$B$14*($W$607-Assumptions!$B$13),Assumptions!$B$4)</f>
        <v>230909007.17247</v>
      </c>
      <c r="AI607" s="18" t="n">
        <f aca="false">$Y$607+$Z$607+$AA$607+$AB$607+$AC$607+$AD$607+$AE$607+$AF$607+$AG$607+$AH$607</f>
        <v>2000000000</v>
      </c>
      <c r="AJ607" s="18" t="n">
        <f aca="false">IF(AND(ISNUMBER($V$607),($C$9*Assumptions!$B$7/Assumptions!$B$11)&gt;=Assumptions!$B$67,IF($B$607=1,$Y$607&gt;=INDEX($Y$576:$Y$639,1+$A$607-Assumptions!$B$78),$Y$607&gt;INDEX($Y$576:$Y$639,1+$A$607+Assumptions!$B$78)),IF($C$607=1,$Z$607&gt;=INDEX($Z$576:$Z$639,1+$A$607-Assumptions!$B$79),$Z$607&gt;INDEX($Z$576:$Z$639,1+$A$607+Assumptions!$B$79)),IF($D$607=1,$AA$607&gt;=INDEX($AA$576:$AA$639,1+$A$607-Assumptions!$B$80),$AA$607&gt;INDEX($AA$576:$AA$639,1+$A$607+Assumptions!$B$80)),IF($E$607=1,$AB$607&gt;=INDEX($AB$576:$AB$639,1+$A$607-Assumptions!$B$81),$AB$607&gt;INDEX($AB$576:$AB$639,1+$A$607+Assumptions!$B$81)),IF($F$607=1,$AC$607&gt;=INDEX($AC$576:$AC$639,1+$A$607-Assumptions!$B$82),$AC$607&gt;INDEX($AC$576:$AC$639,1+$A$607+Assumptions!$B$82)),IF($G$607=1,$AD$607&gt;=INDEX($AD$576:$AD$639,1+$A$607-Assumptions!$B$83),$AD$607&gt;INDEX($AD$576:$AD$639,1+$A$607+Assumptions!$B$83))),1,0)</f>
        <v>0</v>
      </c>
      <c r="AK607" s="16"/>
      <c r="AL607" s="16"/>
    </row>
    <row r="608" customFormat="false" ht="23.85" hidden="true" customHeight="false" outlineLevel="0" collapsed="false">
      <c r="A608" s="6" t="n">
        <f aca="false">ROW()-ROW($A$576)+Assumptions!$B$4</f>
        <v>32</v>
      </c>
      <c r="B608" s="18" t="n">
        <f aca="false">MOD(QUOTIENT($A$608,Assumptions!$B$78),2)</f>
        <v>1</v>
      </c>
      <c r="C608" s="18" t="n">
        <f aca="false">MOD(QUOTIENT($A$608,Assumptions!$B$79),2)</f>
        <v>0</v>
      </c>
      <c r="D608" s="18" t="n">
        <f aca="false">MOD(QUOTIENT($A$608,Assumptions!$B$80),2)</f>
        <v>0</v>
      </c>
      <c r="E608" s="18" t="n">
        <f aca="false">MOD(QUOTIENT($A$608,Assumptions!$B$81),2)</f>
        <v>0</v>
      </c>
      <c r="F608" s="18" t="n">
        <f aca="false">MOD(QUOTIENT($A$608,Assumptions!$B$82),2)</f>
        <v>0</v>
      </c>
      <c r="G608" s="18" t="n">
        <f aca="false">MOD(QUOTIENT($A$608,Assumptions!$B$83),2)</f>
        <v>0</v>
      </c>
      <c r="H608" s="18" t="n">
        <f aca="false">IF($B$608=1,MIN(Assumptions!$B$66,MAX(Assumptions!$B$4,Assumptions!$B$26-(Assumptions!$B$4))),Assumptions!$B$4)</f>
        <v>300000000</v>
      </c>
      <c r="I608" s="18" t="n">
        <f aca="false">IF($C$608=1,MIN(Assumptions!$B$61,MAX(Assumptions!$B$4,Assumptions!$B$26-($H$608))),Assumptions!$B$4)</f>
        <v>0</v>
      </c>
      <c r="J608" s="18" t="n">
        <f aca="false">IF($D$608=1,MIN(Assumptions!$B$56,MAX(Assumptions!$B$4,Assumptions!$B$26-($H$608+$I$608))),Assumptions!$B$4)</f>
        <v>0</v>
      </c>
      <c r="K608" s="18" t="n">
        <f aca="false">IF($E$608=1,MIN(Assumptions!$B$51,MAX(Assumptions!$B$4,Assumptions!$B$26-($H$608+$I$608+$J$608))),Assumptions!$B$4)</f>
        <v>0</v>
      </c>
      <c r="L608" s="18" t="n">
        <f aca="false">IF($F$608=1,MIN(Assumptions!$B$46,MAX(Assumptions!$B$4,Assumptions!$B$26-($H$608+$I$608+$J$608+$K$608))),Assumptions!$B$4)</f>
        <v>0</v>
      </c>
      <c r="M608" s="18" t="n">
        <f aca="false">IF($G$608=1,MIN(Assumptions!$B$41,MAX(Assumptions!$B$4,Assumptions!$B$26-($H$608+$I$608+$J$608+$K$608+$L$608))),Assumptions!$B$4)</f>
        <v>0</v>
      </c>
      <c r="N608" s="18" t="n">
        <f aca="false">MAX(Assumptions!$B$4,Assumptions!$B$26-($H$608+$I$608+$J$608+$K$608+$L$608+$M$608))</f>
        <v>1700000000</v>
      </c>
      <c r="O608" s="18" t="n">
        <f aca="false">$J$112+$O$112+Assumptions!$B$20+IF($B$608=0,$AI$112,Assumptions!$B$4)+IF($C$608=0,$AF$112,Assumptions!$B$4)+IF($D$608=0,$AC$112,Assumptions!$B$4)+IF($E$608=0,$Z$112,Assumptions!$B$4)+IF($F$608=0,$W$112,Assumptions!$B$4)+IF($G$608=0,$T$112,Assumptions!$B$4)</f>
        <v>26414164.1892672</v>
      </c>
      <c r="P608" s="18" t="n">
        <f aca="false">IF(($N$608+Assumptions!$B$14*Assumptions!$B$13)&gt;($C$9*Assumptions!$B$7/Assumptions!$B$11),($C$9*Assumptions!$B$7/Assumptions!$B$11)*($O$608+Assumptions!$B$14)/($N$608+Assumptions!$B$14*Assumptions!$B$13-($C$9*Assumptions!$B$7/Assumptions!$B$11)),NA())</f>
        <v>2192543.25605817</v>
      </c>
      <c r="Q608" s="18" t="n">
        <f aca="false">IFERROR(($N$608+Assumptions!$B$14*Assumptions!$B$13)/($O$608+Assumptions!$B$14+$P$608),NA())</f>
        <v>54.7309612562627</v>
      </c>
      <c r="R608" s="18" t="n">
        <f aca="false">AND(ISNUMBER($P$608),$P$608&gt;Assumptions!$B$4,$Q$608&gt;Assumptions!$B$13)</f>
        <v>1</v>
      </c>
      <c r="S608" s="18" t="n">
        <f aca="false">IF($N$608&gt;($C$9*Assumptions!$B$7/Assumptions!$B$11),($C$9*Assumptions!$B$7/Assumptions!$B$11)*$O$608/($N$608-($C$9*Assumptions!$B$7/Assumptions!$B$11)),NA())</f>
        <v>2006139.05234941</v>
      </c>
      <c r="T608" s="18" t="n">
        <f aca="false">IFERROR($N$608/($O$608+$S$608),NA())</f>
        <v>59.8163920190213</v>
      </c>
      <c r="U608" s="18" t="n">
        <f aca="false">AND(ISNUMBER($S$608),$S$608&gt;Assumptions!$B$4,$T$608&lt;=Assumptions!$B$13)</f>
        <v>0</v>
      </c>
      <c r="V608" s="18" t="n">
        <f aca="false">IF($R$608,$P$608,IF($U$608,$S$608,NA()))</f>
        <v>2192543.25605817</v>
      </c>
      <c r="W608" s="18" t="n">
        <f aca="false">IF($R$608,$Q$608,IF($U$608,$T$608,NA()))</f>
        <v>54.7309612562627</v>
      </c>
      <c r="X608" s="18" t="n">
        <f aca="false">$R$608</f>
        <v>1</v>
      </c>
      <c r="Y608" s="18" t="n">
        <f aca="false">IF($B$608=1,$H$608,$AI$112*$W$608)</f>
        <v>300000000</v>
      </c>
      <c r="Z608" s="18" t="n">
        <f aca="false">IF($C$608=1,$I$608,$AF$112*$W$608)</f>
        <v>94884405.4312869</v>
      </c>
      <c r="AA608" s="18" t="n">
        <f aca="false">IF($D$608=1,$J$608,$AC$112*$W$608)</f>
        <v>131354307.01503</v>
      </c>
      <c r="AB608" s="18" t="n">
        <f aca="false">IF($E$608=1,$K$608,$Z$112*$W$608)</f>
        <v>164192883.768788</v>
      </c>
      <c r="AC608" s="18" t="n">
        <f aca="false">IF($F$608=1,$L$608,$W$112*$W$608)</f>
        <v>273654806.281313</v>
      </c>
      <c r="AD608" s="18" t="n">
        <f aca="false">IF($G$608=1,$M$608,$T$112*$W$608)</f>
        <v>273654806.281313</v>
      </c>
      <c r="AE608" s="18" t="n">
        <f aca="false">($C$9*Assumptions!$B$7/Assumptions!$B$11)</f>
        <v>120000000</v>
      </c>
      <c r="AF608" s="18" t="n">
        <f aca="false">($J$112+$O$112)*$W$608</f>
        <v>15352736.7752469</v>
      </c>
      <c r="AG608" s="18" t="n">
        <f aca="false">Assumptions!$B$20*$W$608</f>
        <v>492578651.306364</v>
      </c>
      <c r="AH608" s="18" t="n">
        <f aca="false">IF($R$608,Assumptions!$B$14*($W$608-Assumptions!$B$13),Assumptions!$B$4)</f>
        <v>134327403.140657</v>
      </c>
      <c r="AI608" s="18" t="n">
        <f aca="false">$Y$608+$Z$608+$AA$608+$AB$608+$AC$608+$AD$608+$AE$608+$AF$608+$AG$608+$AH$608</f>
        <v>2000000000</v>
      </c>
      <c r="AJ608" s="18" t="n">
        <f aca="false">IF(AND(ISNUMBER($V$608),($C$9*Assumptions!$B$7/Assumptions!$B$11)&gt;=Assumptions!$B$67,IF($B$608=1,$Y$608&gt;=INDEX($Y$576:$Y$639,1+$A$608-Assumptions!$B$78),$Y$608&gt;INDEX($Y$576:$Y$639,1+$A$608+Assumptions!$B$78)),IF($C$608=1,$Z$608&gt;=INDEX($Z$576:$Z$639,1+$A$608-Assumptions!$B$79),$Z$608&gt;INDEX($Z$576:$Z$639,1+$A$608+Assumptions!$B$79)),IF($D$608=1,$AA$608&gt;=INDEX($AA$576:$AA$639,1+$A$608-Assumptions!$B$80),$AA$608&gt;INDEX($AA$576:$AA$639,1+$A$608+Assumptions!$B$80)),IF($E$608=1,$AB$608&gt;=INDEX($AB$576:$AB$639,1+$A$608-Assumptions!$B$81),$AB$608&gt;INDEX($AB$576:$AB$639,1+$A$608+Assumptions!$B$81)),IF($F$608=1,$AC$608&gt;=INDEX($AC$576:$AC$639,1+$A$608-Assumptions!$B$82),$AC$608&gt;INDEX($AC$576:$AC$639,1+$A$608+Assumptions!$B$82)),IF($G$608=1,$AD$608&gt;=INDEX($AD$576:$AD$639,1+$A$608-Assumptions!$B$83),$AD$608&gt;INDEX($AD$576:$AD$639,1+$A$608+Assumptions!$B$83))),1,0)</f>
        <v>0</v>
      </c>
      <c r="AK608" s="16"/>
      <c r="AL608" s="16"/>
    </row>
    <row r="609" customFormat="false" ht="23.85" hidden="true" customHeight="false" outlineLevel="0" collapsed="false">
      <c r="A609" s="6" t="n">
        <f aca="false">ROW()-ROW($A$576)+Assumptions!$B$4</f>
        <v>33</v>
      </c>
      <c r="B609" s="18" t="n">
        <f aca="false">MOD(QUOTIENT($A$609,Assumptions!$B$78),2)</f>
        <v>1</v>
      </c>
      <c r="C609" s="18" t="n">
        <f aca="false">MOD(QUOTIENT($A$609,Assumptions!$B$79),2)</f>
        <v>0</v>
      </c>
      <c r="D609" s="18" t="n">
        <f aca="false">MOD(QUOTIENT($A$609,Assumptions!$B$80),2)</f>
        <v>0</v>
      </c>
      <c r="E609" s="18" t="n">
        <f aca="false">MOD(QUOTIENT($A$609,Assumptions!$B$81),2)</f>
        <v>0</v>
      </c>
      <c r="F609" s="18" t="n">
        <f aca="false">MOD(QUOTIENT($A$609,Assumptions!$B$82),2)</f>
        <v>0</v>
      </c>
      <c r="G609" s="18" t="n">
        <f aca="false">MOD(QUOTIENT($A$609,Assumptions!$B$83),2)</f>
        <v>1</v>
      </c>
      <c r="H609" s="18" t="n">
        <f aca="false">IF($B$609=1,MIN(Assumptions!$B$66,MAX(Assumptions!$B$4,Assumptions!$B$26-(Assumptions!$B$4))),Assumptions!$B$4)</f>
        <v>300000000</v>
      </c>
      <c r="I609" s="18" t="n">
        <f aca="false">IF($C$609=1,MIN(Assumptions!$B$61,MAX(Assumptions!$B$4,Assumptions!$B$26-($H$609))),Assumptions!$B$4)</f>
        <v>0</v>
      </c>
      <c r="J609" s="18" t="n">
        <f aca="false">IF($D$609=1,MIN(Assumptions!$B$56,MAX(Assumptions!$B$4,Assumptions!$B$26-($H$609+$I$609))),Assumptions!$B$4)</f>
        <v>0</v>
      </c>
      <c r="K609" s="18" t="n">
        <f aca="false">IF($E$609=1,MIN(Assumptions!$B$51,MAX(Assumptions!$B$4,Assumptions!$B$26-($H$609+$I$609+$J$609))),Assumptions!$B$4)</f>
        <v>0</v>
      </c>
      <c r="L609" s="18" t="n">
        <f aca="false">IF($F$609=1,MIN(Assumptions!$B$46,MAX(Assumptions!$B$4,Assumptions!$B$26-($H$609+$I$609+$J$609+$K$609))),Assumptions!$B$4)</f>
        <v>0</v>
      </c>
      <c r="M609" s="18" t="n">
        <f aca="false">IF($G$609=1,MIN(Assumptions!$B$41,MAX(Assumptions!$B$4,Assumptions!$B$26-($H$609+$I$609+$J$609+$K$609+$L$609))),Assumptions!$B$4)</f>
        <v>5000000</v>
      </c>
      <c r="N609" s="18" t="n">
        <f aca="false">MAX(Assumptions!$B$4,Assumptions!$B$26-($H$609+$I$609+$J$609+$K$609+$L$609+$M$609))</f>
        <v>1695000000</v>
      </c>
      <c r="O609" s="18" t="n">
        <f aca="false">$J$112+$O$112+Assumptions!$B$20+IF($B$609=0,$AI$112,Assumptions!$B$4)+IF($C$609=0,$AF$112,Assumptions!$B$4)+IF($D$609=0,$AC$112,Assumptions!$B$4)+IF($E$609=0,$Z$112,Assumptions!$B$4)+IF($F$609=0,$W$112,Assumptions!$B$4)+IF($G$609=0,$T$112,Assumptions!$B$4)</f>
        <v>21414164.1892672</v>
      </c>
      <c r="P609" s="18" t="n">
        <f aca="false">IF(($N$609+Assumptions!$B$14*Assumptions!$B$13)&gt;($C$9*Assumptions!$B$7/Assumptions!$B$11),($C$9*Assumptions!$B$7/Assumptions!$B$11)*($O$609+Assumptions!$B$14)/($N$609+Assumptions!$B$14*Assumptions!$B$13-($C$9*Assumptions!$B$7/Assumptions!$B$11)),NA())</f>
        <v>1819144.02707579</v>
      </c>
      <c r="Q609" s="18" t="n">
        <f aca="false">IFERROR(($N$609+Assumptions!$B$14*Assumptions!$B$13)/($O$609+Assumptions!$B$14+$P$609),NA())</f>
        <v>65.9650902918862</v>
      </c>
      <c r="R609" s="18" t="n">
        <f aca="false">AND(ISNUMBER($P$609),$P$609&gt;Assumptions!$B$4,$Q$609&gt;Assumptions!$B$13)</f>
        <v>1</v>
      </c>
      <c r="S609" s="18" t="n">
        <f aca="false">IF($N$609&gt;($C$9*Assumptions!$B$7/Assumptions!$B$11),($C$9*Assumptions!$B$7/Assumptions!$B$11)*$O$609/($N$609-($C$9*Assumptions!$B$7/Assumptions!$B$11)),NA())</f>
        <v>1631555.36680131</v>
      </c>
      <c r="T609" s="18" t="n">
        <f aca="false">IFERROR($N$609/($O$609+$S$609),NA())</f>
        <v>73.5494500779719</v>
      </c>
      <c r="U609" s="18" t="n">
        <f aca="false">AND(ISNUMBER($S$609),$S$609&gt;Assumptions!$B$4,$T$609&lt;=Assumptions!$B$13)</f>
        <v>0</v>
      </c>
      <c r="V609" s="18" t="n">
        <f aca="false">IF($R$609,$P$609,IF($U$609,$S$609,NA()))</f>
        <v>1819144.02707579</v>
      </c>
      <c r="W609" s="18" t="n">
        <f aca="false">IF($R$609,$Q$609,IF($U$609,$T$609,NA()))</f>
        <v>65.9650902918862</v>
      </c>
      <c r="X609" s="18" t="n">
        <f aca="false">$R$609</f>
        <v>1</v>
      </c>
      <c r="Y609" s="18" t="n">
        <f aca="false">IF($B$609=1,$H$609,$AI$112*$W$609)</f>
        <v>300000000</v>
      </c>
      <c r="Z609" s="18" t="n">
        <f aca="false">IF($C$609=1,$I$609,$AF$112*$W$609)</f>
        <v>114360468.515443</v>
      </c>
      <c r="AA609" s="18" t="n">
        <f aca="false">IF($D$609=1,$J$609,$AC$112*$W$609)</f>
        <v>158316216.700527</v>
      </c>
      <c r="AB609" s="18" t="n">
        <f aca="false">IF($E$609=1,$K$609,$Z$112*$W$609)</f>
        <v>197895270.875658</v>
      </c>
      <c r="AC609" s="18" t="n">
        <f aca="false">IF($F$609=1,$L$609,$W$112*$W$609)</f>
        <v>329825451.459431</v>
      </c>
      <c r="AD609" s="18" t="n">
        <f aca="false">IF($G$609=1,$M$609,$T$112*$W$609)</f>
        <v>5000000</v>
      </c>
      <c r="AE609" s="18" t="n">
        <f aca="false">($C$9*Assumptions!$B$7/Assumptions!$B$11)</f>
        <v>120000000</v>
      </c>
      <c r="AF609" s="18" t="n">
        <f aca="false">($J$112+$O$112)*$W$609</f>
        <v>18504054.09225</v>
      </c>
      <c r="AG609" s="18" t="n">
        <f aca="false">Assumptions!$B$20*$W$609</f>
        <v>593685812.626975</v>
      </c>
      <c r="AH609" s="18" t="n">
        <f aca="false">IF($R$609,Assumptions!$B$14*($W$609-Assumptions!$B$13),Assumptions!$B$4)</f>
        <v>162412725.729715</v>
      </c>
      <c r="AI609" s="18" t="n">
        <f aca="false">$Y$609+$Z$609+$AA$609+$AB$609+$AC$609+$AD$609+$AE$609+$AF$609+$AG$609+$AH$609</f>
        <v>2000000000</v>
      </c>
      <c r="AJ609" s="18" t="n">
        <f aca="false">IF(AND(ISNUMBER($V$609),($C$9*Assumptions!$B$7/Assumptions!$B$11)&gt;=Assumptions!$B$67,IF($B$609=1,$Y$609&gt;=INDEX($Y$576:$Y$639,1+$A$609-Assumptions!$B$78),$Y$609&gt;INDEX($Y$576:$Y$639,1+$A$609+Assumptions!$B$78)),IF($C$609=1,$Z$609&gt;=INDEX($Z$576:$Z$639,1+$A$609-Assumptions!$B$79),$Z$609&gt;INDEX($Z$576:$Z$639,1+$A$609+Assumptions!$B$79)),IF($D$609=1,$AA$609&gt;=INDEX($AA$576:$AA$639,1+$A$609-Assumptions!$B$80),$AA$609&gt;INDEX($AA$576:$AA$639,1+$A$609+Assumptions!$B$80)),IF($E$609=1,$AB$609&gt;=INDEX($AB$576:$AB$639,1+$A$609-Assumptions!$B$81),$AB$609&gt;INDEX($AB$576:$AB$639,1+$A$609+Assumptions!$B$81)),IF($F$609=1,$AC$609&gt;=INDEX($AC$576:$AC$639,1+$A$609-Assumptions!$B$82),$AC$609&gt;INDEX($AC$576:$AC$639,1+$A$609+Assumptions!$B$82)),IF($G$609=1,$AD$609&gt;=INDEX($AD$576:$AD$639,1+$A$609-Assumptions!$B$83),$AD$609&gt;INDEX($AD$576:$AD$639,1+$A$609+Assumptions!$B$83))),1,0)</f>
        <v>0</v>
      </c>
      <c r="AK609" s="16"/>
      <c r="AL609" s="16"/>
    </row>
    <row r="610" customFormat="false" ht="23.85" hidden="true" customHeight="false" outlineLevel="0" collapsed="false">
      <c r="A610" s="6" t="n">
        <f aca="false">ROW()-ROW($A$576)+Assumptions!$B$4</f>
        <v>34</v>
      </c>
      <c r="B610" s="18" t="n">
        <f aca="false">MOD(QUOTIENT($A$610,Assumptions!$B$78),2)</f>
        <v>1</v>
      </c>
      <c r="C610" s="18" t="n">
        <f aca="false">MOD(QUOTIENT($A$610,Assumptions!$B$79),2)</f>
        <v>0</v>
      </c>
      <c r="D610" s="18" t="n">
        <f aca="false">MOD(QUOTIENT($A$610,Assumptions!$B$80),2)</f>
        <v>0</v>
      </c>
      <c r="E610" s="18" t="n">
        <f aca="false">MOD(QUOTIENT($A$610,Assumptions!$B$81),2)</f>
        <v>0</v>
      </c>
      <c r="F610" s="18" t="n">
        <f aca="false">MOD(QUOTIENT($A$610,Assumptions!$B$82),2)</f>
        <v>1</v>
      </c>
      <c r="G610" s="18" t="n">
        <f aca="false">MOD(QUOTIENT($A$610,Assumptions!$B$83),2)</f>
        <v>0</v>
      </c>
      <c r="H610" s="18" t="n">
        <f aca="false">IF($B$610=1,MIN(Assumptions!$B$66,MAX(Assumptions!$B$4,Assumptions!$B$26-(Assumptions!$B$4))),Assumptions!$B$4)</f>
        <v>300000000</v>
      </c>
      <c r="I610" s="18" t="n">
        <f aca="false">IF($C$610=1,MIN(Assumptions!$B$61,MAX(Assumptions!$B$4,Assumptions!$B$26-($H$610))),Assumptions!$B$4)</f>
        <v>0</v>
      </c>
      <c r="J610" s="18" t="n">
        <f aca="false">IF($D$610=1,MIN(Assumptions!$B$56,MAX(Assumptions!$B$4,Assumptions!$B$26-($H$610+$I$610))),Assumptions!$B$4)</f>
        <v>0</v>
      </c>
      <c r="K610" s="18" t="n">
        <f aca="false">IF($E$610=1,MIN(Assumptions!$B$51,MAX(Assumptions!$B$4,Assumptions!$B$26-($H$610+$I$610+$J$610))),Assumptions!$B$4)</f>
        <v>0</v>
      </c>
      <c r="L610" s="18" t="n">
        <f aca="false">IF($F$610=1,MIN(Assumptions!$B$46,MAX(Assumptions!$B$4,Assumptions!$B$26-($H$610+$I$610+$J$610+$K$610))),Assumptions!$B$4)</f>
        <v>15000000</v>
      </c>
      <c r="M610" s="18" t="n">
        <f aca="false">IF($G$610=1,MIN(Assumptions!$B$41,MAX(Assumptions!$B$4,Assumptions!$B$26-($H$610+$I$610+$J$610+$K$610+$L$610))),Assumptions!$B$4)</f>
        <v>0</v>
      </c>
      <c r="N610" s="18" t="n">
        <f aca="false">MAX(Assumptions!$B$4,Assumptions!$B$26-($H$610+$I$610+$J$610+$K$610+$L$610+$M$610))</f>
        <v>1685000000</v>
      </c>
      <c r="O610" s="18" t="n">
        <f aca="false">$J$112+$O$112+Assumptions!$B$20+IF($B$610=0,$AI$112,Assumptions!$B$4)+IF($C$610=0,$AF$112,Assumptions!$B$4)+IF($D$610=0,$AC$112,Assumptions!$B$4)+IF($E$610=0,$Z$112,Assumptions!$B$4)+IF($F$610=0,$W$112,Assumptions!$B$4)+IF($G$610=0,$T$112,Assumptions!$B$4)</f>
        <v>21414164.1892672</v>
      </c>
      <c r="P610" s="18" t="n">
        <f aca="false">IF(($N$610+Assumptions!$B$14*Assumptions!$B$13)&gt;($C$9*Assumptions!$B$7/Assumptions!$B$11),($C$9*Assumptions!$B$7/Assumptions!$B$11)*($O$610+Assumptions!$B$14)/($N$610+Assumptions!$B$14*Assumptions!$B$13-($C$9*Assumptions!$B$7/Assumptions!$B$11)),NA())</f>
        <v>1830749.41161854</v>
      </c>
      <c r="Q610" s="18" t="n">
        <f aca="false">IFERROR(($N$610+Assumptions!$B$14*Assumptions!$B$13)/($O$610+Assumptions!$B$14+$P$610),NA())</f>
        <v>65.5469280713354</v>
      </c>
      <c r="R610" s="18" t="n">
        <f aca="false">AND(ISNUMBER($P$610),$P$610&gt;Assumptions!$B$4,$Q$610&gt;Assumptions!$B$13)</f>
        <v>1</v>
      </c>
      <c r="S610" s="18" t="n">
        <f aca="false">IF($N$610&gt;($C$9*Assumptions!$B$7/Assumptions!$B$11),($C$9*Assumptions!$B$7/Assumptions!$B$11)*$O$610/($N$610-($C$9*Assumptions!$B$7/Assumptions!$B$11)),NA())</f>
        <v>1641980.64071058</v>
      </c>
      <c r="T610" s="18" t="n">
        <f aca="false">IFERROR($N$610/($O$610+$S$610),NA())</f>
        <v>73.0824694425562</v>
      </c>
      <c r="U610" s="18" t="n">
        <f aca="false">AND(ISNUMBER($S$610),$S$610&gt;Assumptions!$B$4,$T$610&lt;=Assumptions!$B$13)</f>
        <v>0</v>
      </c>
      <c r="V610" s="18" t="n">
        <f aca="false">IF($R$610,$P$610,IF($U$610,$S$610,NA()))</f>
        <v>1830749.41161854</v>
      </c>
      <c r="W610" s="18" t="n">
        <f aca="false">IF($R$610,$Q$610,IF($U$610,$T$610,NA()))</f>
        <v>65.5469280713354</v>
      </c>
      <c r="X610" s="18" t="n">
        <f aca="false">$R$610</f>
        <v>1</v>
      </c>
      <c r="Y610" s="18" t="n">
        <f aca="false">IF($B$610=1,$H$610,$AI$112*$W$610)</f>
        <v>300000000</v>
      </c>
      <c r="Z610" s="18" t="n">
        <f aca="false">IF($C$610=1,$I$610,$AF$112*$W$610)</f>
        <v>113635521.012968</v>
      </c>
      <c r="AA610" s="18" t="n">
        <f aca="false">IF($D$610=1,$J$610,$AC$112*$W$610)</f>
        <v>157312627.371205</v>
      </c>
      <c r="AB610" s="18" t="n">
        <f aca="false">IF($E$610=1,$K$610,$Z$112*$W$610)</f>
        <v>196640784.214006</v>
      </c>
      <c r="AC610" s="18" t="n">
        <f aca="false">IF($F$610=1,$L$610,$W$112*$W$610)</f>
        <v>15000000</v>
      </c>
      <c r="AD610" s="18" t="n">
        <f aca="false">IF($G$610=1,$M$610,$T$112*$W$610)</f>
        <v>327734640.356677</v>
      </c>
      <c r="AE610" s="18" t="n">
        <f aca="false">($C$9*Assumptions!$B$7/Assumptions!$B$11)</f>
        <v>120000000</v>
      </c>
      <c r="AF610" s="18" t="n">
        <f aca="false">($J$112+$O$112)*$W$610</f>
        <v>18386754.2247872</v>
      </c>
      <c r="AG610" s="18" t="n">
        <f aca="false">Assumptions!$B$20*$W$610</f>
        <v>589922352.642018</v>
      </c>
      <c r="AH610" s="18" t="n">
        <f aca="false">IF($R$610,Assumptions!$B$14*($W$610-Assumptions!$B$13),Assumptions!$B$4)</f>
        <v>161367320.178338</v>
      </c>
      <c r="AI610" s="18" t="n">
        <f aca="false">$Y$610+$Z$610+$AA$610+$AB$610+$AC$610+$AD$610+$AE$610+$AF$610+$AG$610+$AH$610</f>
        <v>2000000000</v>
      </c>
      <c r="AJ610" s="18" t="n">
        <f aca="false">IF(AND(ISNUMBER($V$610),($C$9*Assumptions!$B$7/Assumptions!$B$11)&gt;=Assumptions!$B$67,IF($B$610=1,$Y$610&gt;=INDEX($Y$576:$Y$639,1+$A$610-Assumptions!$B$78),$Y$610&gt;INDEX($Y$576:$Y$639,1+$A$610+Assumptions!$B$78)),IF($C$610=1,$Z$610&gt;=INDEX($Z$576:$Z$639,1+$A$610-Assumptions!$B$79),$Z$610&gt;INDEX($Z$576:$Z$639,1+$A$610+Assumptions!$B$79)),IF($D$610=1,$AA$610&gt;=INDEX($AA$576:$AA$639,1+$A$610-Assumptions!$B$80),$AA$610&gt;INDEX($AA$576:$AA$639,1+$A$610+Assumptions!$B$80)),IF($E$610=1,$AB$610&gt;=INDEX($AB$576:$AB$639,1+$A$610-Assumptions!$B$81),$AB$610&gt;INDEX($AB$576:$AB$639,1+$A$610+Assumptions!$B$81)),IF($F$610=1,$AC$610&gt;=INDEX($AC$576:$AC$639,1+$A$610-Assumptions!$B$82),$AC$610&gt;INDEX($AC$576:$AC$639,1+$A$610+Assumptions!$B$82)),IF($G$610=1,$AD$610&gt;=INDEX($AD$576:$AD$639,1+$A$610-Assumptions!$B$83),$AD$610&gt;INDEX($AD$576:$AD$639,1+$A$610+Assumptions!$B$83))),1,0)</f>
        <v>0</v>
      </c>
      <c r="AK610" s="16"/>
      <c r="AL610" s="16"/>
    </row>
    <row r="611" customFormat="false" ht="23.85" hidden="true" customHeight="false" outlineLevel="0" collapsed="false">
      <c r="A611" s="6" t="n">
        <f aca="false">ROW()-ROW($A$576)+Assumptions!$B$4</f>
        <v>35</v>
      </c>
      <c r="B611" s="18" t="n">
        <f aca="false">MOD(QUOTIENT($A$611,Assumptions!$B$78),2)</f>
        <v>1</v>
      </c>
      <c r="C611" s="18" t="n">
        <f aca="false">MOD(QUOTIENT($A$611,Assumptions!$B$79),2)</f>
        <v>0</v>
      </c>
      <c r="D611" s="18" t="n">
        <f aca="false">MOD(QUOTIENT($A$611,Assumptions!$B$80),2)</f>
        <v>0</v>
      </c>
      <c r="E611" s="18" t="n">
        <f aca="false">MOD(QUOTIENT($A$611,Assumptions!$B$81),2)</f>
        <v>0</v>
      </c>
      <c r="F611" s="18" t="n">
        <f aca="false">MOD(QUOTIENT($A$611,Assumptions!$B$82),2)</f>
        <v>1</v>
      </c>
      <c r="G611" s="18" t="n">
        <f aca="false">MOD(QUOTIENT($A$611,Assumptions!$B$83),2)</f>
        <v>1</v>
      </c>
      <c r="H611" s="18" t="n">
        <f aca="false">IF($B$611=1,MIN(Assumptions!$B$66,MAX(Assumptions!$B$4,Assumptions!$B$26-(Assumptions!$B$4))),Assumptions!$B$4)</f>
        <v>300000000</v>
      </c>
      <c r="I611" s="18" t="n">
        <f aca="false">IF($C$611=1,MIN(Assumptions!$B$61,MAX(Assumptions!$B$4,Assumptions!$B$26-($H$611))),Assumptions!$B$4)</f>
        <v>0</v>
      </c>
      <c r="J611" s="18" t="n">
        <f aca="false">IF($D$611=1,MIN(Assumptions!$B$56,MAX(Assumptions!$B$4,Assumptions!$B$26-($H$611+$I$611))),Assumptions!$B$4)</f>
        <v>0</v>
      </c>
      <c r="K611" s="18" t="n">
        <f aca="false">IF($E$611=1,MIN(Assumptions!$B$51,MAX(Assumptions!$B$4,Assumptions!$B$26-($H$611+$I$611+$J$611))),Assumptions!$B$4)</f>
        <v>0</v>
      </c>
      <c r="L611" s="18" t="n">
        <f aca="false">IF($F$611=1,MIN(Assumptions!$B$46,MAX(Assumptions!$B$4,Assumptions!$B$26-($H$611+$I$611+$J$611+$K$611))),Assumptions!$B$4)</f>
        <v>15000000</v>
      </c>
      <c r="M611" s="18" t="n">
        <f aca="false">IF($G$611=1,MIN(Assumptions!$B$41,MAX(Assumptions!$B$4,Assumptions!$B$26-($H$611+$I$611+$J$611+$K$611+$L$611))),Assumptions!$B$4)</f>
        <v>5000000</v>
      </c>
      <c r="N611" s="18" t="n">
        <f aca="false">MAX(Assumptions!$B$4,Assumptions!$B$26-($H$611+$I$611+$J$611+$K$611+$L$611+$M$611))</f>
        <v>1680000000</v>
      </c>
      <c r="O611" s="18" t="n">
        <f aca="false">$J$112+$O$112+Assumptions!$B$20+IF($B$611=0,$AI$112,Assumptions!$B$4)+IF($C$611=0,$AF$112,Assumptions!$B$4)+IF($D$611=0,$AC$112,Assumptions!$B$4)+IF($E$611=0,$Z$112,Assumptions!$B$4)+IF($F$611=0,$W$112,Assumptions!$B$4)+IF($G$611=0,$T$112,Assumptions!$B$4)</f>
        <v>16414164.1892672</v>
      </c>
      <c r="P611" s="18" t="n">
        <f aca="false">IF(($N$611+Assumptions!$B$14*Assumptions!$B$13)&gt;($C$9*Assumptions!$B$7/Assumptions!$B$11),($C$9*Assumptions!$B$7/Assumptions!$B$11)*($O$611+Assumptions!$B$14)/($N$611+Assumptions!$B$14*Assumptions!$B$13-($C$9*Assumptions!$B$7/Assumptions!$B$11)),NA())</f>
        <v>1452607.80973572</v>
      </c>
      <c r="Q611" s="18" t="n">
        <f aca="false">IFERROR(($N$611+Assumptions!$B$14*Assumptions!$B$13)/($O$611+Assumptions!$B$14+$P$611),NA())</f>
        <v>82.6100473890693</v>
      </c>
      <c r="R611" s="18" t="n">
        <f aca="false">AND(ISNUMBER($P$611),$P$611&gt;Assumptions!$B$4,$Q$611&gt;Assumptions!$B$13)</f>
        <v>1</v>
      </c>
      <c r="S611" s="18" t="n">
        <f aca="false">IF($N$611&gt;($C$9*Assumptions!$B$7/Assumptions!$B$11),($C$9*Assumptions!$B$7/Assumptions!$B$11)*$O$611/($N$611-($C$9*Assumptions!$B$7/Assumptions!$B$11)),NA())</f>
        <v>1262628.01455901</v>
      </c>
      <c r="T611" s="18" t="n">
        <f aca="false">IFERROR($N$611/($O$611+$S$611),NA())</f>
        <v>95.0398681292616</v>
      </c>
      <c r="U611" s="18" t="n">
        <f aca="false">AND(ISNUMBER($S$611),$S$611&gt;Assumptions!$B$4,$T$611&lt;=Assumptions!$B$13)</f>
        <v>0</v>
      </c>
      <c r="V611" s="18" t="n">
        <f aca="false">IF($R$611,$P$611,IF($U$611,$S$611,NA()))</f>
        <v>1452607.80973572</v>
      </c>
      <c r="W611" s="18" t="n">
        <f aca="false">IF($R$611,$Q$611,IF($U$611,$T$611,NA()))</f>
        <v>82.6100473890693</v>
      </c>
      <c r="X611" s="18" t="n">
        <f aca="false">$R$611</f>
        <v>1</v>
      </c>
      <c r="Y611" s="18" t="n">
        <f aca="false">IF($B$611=1,$H$611,$AI$112*$W$611)</f>
        <v>300000000</v>
      </c>
      <c r="Z611" s="18" t="n">
        <f aca="false">IF($C$611=1,$I$611,$AF$112*$W$611)</f>
        <v>143217021.028757</v>
      </c>
      <c r="AA611" s="18" t="n">
        <f aca="false">IF($D$611=1,$J$611,$AC$112*$W$611)</f>
        <v>198264113.733766</v>
      </c>
      <c r="AB611" s="18" t="n">
        <f aca="false">IF($E$611=1,$K$611,$Z$112*$W$611)</f>
        <v>247830142.167208</v>
      </c>
      <c r="AC611" s="18" t="n">
        <f aca="false">IF($F$611=1,$L$611,$W$112*$W$611)</f>
        <v>15000000</v>
      </c>
      <c r="AD611" s="18" t="n">
        <f aca="false">IF($G$611=1,$M$611,$T$112*$W$611)</f>
        <v>5000000</v>
      </c>
      <c r="AE611" s="18" t="n">
        <f aca="false">($C$9*Assumptions!$B$7/Assumptions!$B$11)</f>
        <v>120000000</v>
      </c>
      <c r="AF611" s="18" t="n">
        <f aca="false">($J$112+$O$112)*$W$611</f>
        <v>23173178.0959708</v>
      </c>
      <c r="AG611" s="18" t="n">
        <f aca="false">Assumptions!$B$20*$W$611</f>
        <v>743490426.501624</v>
      </c>
      <c r="AH611" s="18" t="n">
        <f aca="false">IF($R$611,Assumptions!$B$14*($W$611-Assumptions!$B$13),Assumptions!$B$4)</f>
        <v>204025118.472673</v>
      </c>
      <c r="AI611" s="18" t="n">
        <f aca="false">$Y$611+$Z$611+$AA$611+$AB$611+$AC$611+$AD$611+$AE$611+$AF$611+$AG$611+$AH$611</f>
        <v>2000000000</v>
      </c>
      <c r="AJ611" s="18" t="n">
        <f aca="false">IF(AND(ISNUMBER($V$611),($C$9*Assumptions!$B$7/Assumptions!$B$11)&gt;=Assumptions!$B$67,IF($B$611=1,$Y$611&gt;=INDEX($Y$576:$Y$639,1+$A$611-Assumptions!$B$78),$Y$611&gt;INDEX($Y$576:$Y$639,1+$A$611+Assumptions!$B$78)),IF($C$611=1,$Z$611&gt;=INDEX($Z$576:$Z$639,1+$A$611-Assumptions!$B$79),$Z$611&gt;INDEX($Z$576:$Z$639,1+$A$611+Assumptions!$B$79)),IF($D$611=1,$AA$611&gt;=INDEX($AA$576:$AA$639,1+$A$611-Assumptions!$B$80),$AA$611&gt;INDEX($AA$576:$AA$639,1+$A$611+Assumptions!$B$80)),IF($E$611=1,$AB$611&gt;=INDEX($AB$576:$AB$639,1+$A$611-Assumptions!$B$81),$AB$611&gt;INDEX($AB$576:$AB$639,1+$A$611+Assumptions!$B$81)),IF($F$611=1,$AC$611&gt;=INDEX($AC$576:$AC$639,1+$A$611-Assumptions!$B$82),$AC$611&gt;INDEX($AC$576:$AC$639,1+$A$611+Assumptions!$B$82)),IF($G$611=1,$AD$611&gt;=INDEX($AD$576:$AD$639,1+$A$611-Assumptions!$B$83),$AD$611&gt;INDEX($AD$576:$AD$639,1+$A$611+Assumptions!$B$83))),1,0)</f>
        <v>0</v>
      </c>
      <c r="AK611" s="16"/>
      <c r="AL611" s="16"/>
    </row>
    <row r="612" customFormat="false" ht="23.85" hidden="true" customHeight="false" outlineLevel="0" collapsed="false">
      <c r="A612" s="6" t="n">
        <f aca="false">ROW()-ROW($A$576)+Assumptions!$B$4</f>
        <v>36</v>
      </c>
      <c r="B612" s="18" t="n">
        <f aca="false">MOD(QUOTIENT($A$612,Assumptions!$B$78),2)</f>
        <v>1</v>
      </c>
      <c r="C612" s="18" t="n">
        <f aca="false">MOD(QUOTIENT($A$612,Assumptions!$B$79),2)</f>
        <v>0</v>
      </c>
      <c r="D612" s="18" t="n">
        <f aca="false">MOD(QUOTIENT($A$612,Assumptions!$B$80),2)</f>
        <v>0</v>
      </c>
      <c r="E612" s="18" t="n">
        <f aca="false">MOD(QUOTIENT($A$612,Assumptions!$B$81),2)</f>
        <v>1</v>
      </c>
      <c r="F612" s="18" t="n">
        <f aca="false">MOD(QUOTIENT($A$612,Assumptions!$B$82),2)</f>
        <v>0</v>
      </c>
      <c r="G612" s="18" t="n">
        <f aca="false">MOD(QUOTIENT($A$612,Assumptions!$B$83),2)</f>
        <v>0</v>
      </c>
      <c r="H612" s="18" t="n">
        <f aca="false">IF($B$612=1,MIN(Assumptions!$B$66,MAX(Assumptions!$B$4,Assumptions!$B$26-(Assumptions!$B$4))),Assumptions!$B$4)</f>
        <v>300000000</v>
      </c>
      <c r="I612" s="18" t="n">
        <f aca="false">IF($C$612=1,MIN(Assumptions!$B$61,MAX(Assumptions!$B$4,Assumptions!$B$26-($H$612))),Assumptions!$B$4)</f>
        <v>0</v>
      </c>
      <c r="J612" s="18" t="n">
        <f aca="false">IF($D$612=1,MIN(Assumptions!$B$56,MAX(Assumptions!$B$4,Assumptions!$B$26-($H$612+$I$612))),Assumptions!$B$4)</f>
        <v>0</v>
      </c>
      <c r="K612" s="18" t="n">
        <f aca="false">IF($E$612=1,MIN(Assumptions!$B$51,MAX(Assumptions!$B$4,Assumptions!$B$26-($H$612+$I$612+$J$612))),Assumptions!$B$4)</f>
        <v>30000000</v>
      </c>
      <c r="L612" s="18" t="n">
        <f aca="false">IF($F$612=1,MIN(Assumptions!$B$46,MAX(Assumptions!$B$4,Assumptions!$B$26-($H$612+$I$612+$J$612+$K$612))),Assumptions!$B$4)</f>
        <v>0</v>
      </c>
      <c r="M612" s="18" t="n">
        <f aca="false">IF($G$612=1,MIN(Assumptions!$B$41,MAX(Assumptions!$B$4,Assumptions!$B$26-($H$612+$I$612+$J$612+$K$612+$L$612))),Assumptions!$B$4)</f>
        <v>0</v>
      </c>
      <c r="N612" s="18" t="n">
        <f aca="false">MAX(Assumptions!$B$4,Assumptions!$B$26-($H$612+$I$612+$J$612+$K$612+$L$612+$M$612))</f>
        <v>1670000000</v>
      </c>
      <c r="O612" s="18" t="n">
        <f aca="false">$J$112+$O$112+Assumptions!$B$20+IF($B$612=0,$AI$112,Assumptions!$B$4)+IF($C$612=0,$AF$112,Assumptions!$B$4)+IF($D$612=0,$AC$112,Assumptions!$B$4)+IF($E$612=0,$Z$112,Assumptions!$B$4)+IF($F$612=0,$W$112,Assumptions!$B$4)+IF($G$612=0,$T$112,Assumptions!$B$4)</f>
        <v>23414164.1892672</v>
      </c>
      <c r="P612" s="18" t="n">
        <f aca="false">IF(($N$612+Assumptions!$B$14*Assumptions!$B$13)&gt;($C$9*Assumptions!$B$7/Assumptions!$B$11),($C$9*Assumptions!$B$7/Assumptions!$B$11)*($O$612+Assumptions!$B$14)/($N$612+Assumptions!$B$14*Assumptions!$B$13-($C$9*Assumptions!$B$7/Assumptions!$B$11)),NA())</f>
        <v>2003027.18371147</v>
      </c>
      <c r="Q612" s="18" t="n">
        <f aca="false">IFERROR(($N$612+Assumptions!$B$14*Assumptions!$B$13)/($O$612+Assumptions!$B$14+$P$612),NA())</f>
        <v>59.9093217385339</v>
      </c>
      <c r="R612" s="18" t="n">
        <f aca="false">AND(ISNUMBER($P$612),$P$612&gt;Assumptions!$B$4,$Q$612&gt;Assumptions!$B$13)</f>
        <v>1</v>
      </c>
      <c r="S612" s="18" t="n">
        <f aca="false">IF($N$612&gt;($C$9*Assumptions!$B$7/Assumptions!$B$11),($C$9*Assumptions!$B$7/Assumptions!$B$11)*$O$612/($N$612-($C$9*Assumptions!$B$7/Assumptions!$B$11)),NA())</f>
        <v>1812709.48562069</v>
      </c>
      <c r="T612" s="18" t="n">
        <f aca="false">IFERROR($N$612/($O$612+$S$612),NA())</f>
        <v>66.19924535724</v>
      </c>
      <c r="U612" s="18" t="n">
        <f aca="false">AND(ISNUMBER($S$612),$S$612&gt;Assumptions!$B$4,$T$612&lt;=Assumptions!$B$13)</f>
        <v>0</v>
      </c>
      <c r="V612" s="18" t="n">
        <f aca="false">IF($R$612,$P$612,IF($U$612,$S$612,NA()))</f>
        <v>2003027.18371147</v>
      </c>
      <c r="W612" s="18" t="n">
        <f aca="false">IF($R$612,$Q$612,IF($U$612,$T$612,NA()))</f>
        <v>59.9093217385339</v>
      </c>
      <c r="X612" s="18" t="n">
        <f aca="false">$R$612</f>
        <v>1</v>
      </c>
      <c r="Y612" s="18" t="n">
        <f aca="false">IF($B$612=1,$H$612,$AI$112*$W$612)</f>
        <v>300000000</v>
      </c>
      <c r="Z612" s="18" t="n">
        <f aca="false">IF($C$612=1,$I$612,$AF$112*$W$612)</f>
        <v>103861877.12539</v>
      </c>
      <c r="AA612" s="18" t="n">
        <f aca="false">IF($D$612=1,$J$612,$AC$112*$W$612)</f>
        <v>143782372.172481</v>
      </c>
      <c r="AB612" s="18" t="n">
        <f aca="false">IF($E$612=1,$K$612,$Z$112*$W$612)</f>
        <v>30000000</v>
      </c>
      <c r="AC612" s="18" t="n">
        <f aca="false">IF($F$612=1,$L$612,$W$112*$W$612)</f>
        <v>299546608.692669</v>
      </c>
      <c r="AD612" s="18" t="n">
        <f aca="false">IF($G$612=1,$M$612,$T$112*$W$612)</f>
        <v>299546608.692669</v>
      </c>
      <c r="AE612" s="18" t="n">
        <f aca="false">($C$9*Assumptions!$B$7/Assumptions!$B$11)</f>
        <v>120000000</v>
      </c>
      <c r="AF612" s="18" t="n">
        <f aca="false">($J$112+$O$112)*$W$612</f>
        <v>16805333.3236503</v>
      </c>
      <c r="AG612" s="18" t="n">
        <f aca="false">Assumptions!$B$20*$W$612</f>
        <v>539183895.646805</v>
      </c>
      <c r="AH612" s="18" t="n">
        <f aca="false">IF($R$612,Assumptions!$B$14*($W$612-Assumptions!$B$13),Assumptions!$B$4)</f>
        <v>147273304.346335</v>
      </c>
      <c r="AI612" s="18" t="n">
        <f aca="false">$Y$612+$Z$612+$AA$612+$AB$612+$AC$612+$AD$612+$AE$612+$AF$612+$AG$612+$AH$612</f>
        <v>2000000000</v>
      </c>
      <c r="AJ612" s="18" t="n">
        <f aca="false">IF(AND(ISNUMBER($V$612),($C$9*Assumptions!$B$7/Assumptions!$B$11)&gt;=Assumptions!$B$67,IF($B$612=1,$Y$612&gt;=INDEX($Y$576:$Y$639,1+$A$612-Assumptions!$B$78),$Y$612&gt;INDEX($Y$576:$Y$639,1+$A$612+Assumptions!$B$78)),IF($C$612=1,$Z$612&gt;=INDEX($Z$576:$Z$639,1+$A$612-Assumptions!$B$79),$Z$612&gt;INDEX($Z$576:$Z$639,1+$A$612+Assumptions!$B$79)),IF($D$612=1,$AA$612&gt;=INDEX($AA$576:$AA$639,1+$A$612-Assumptions!$B$80),$AA$612&gt;INDEX($AA$576:$AA$639,1+$A$612+Assumptions!$B$80)),IF($E$612=1,$AB$612&gt;=INDEX($AB$576:$AB$639,1+$A$612-Assumptions!$B$81),$AB$612&gt;INDEX($AB$576:$AB$639,1+$A$612+Assumptions!$B$81)),IF($F$612=1,$AC$612&gt;=INDEX($AC$576:$AC$639,1+$A$612-Assumptions!$B$82),$AC$612&gt;INDEX($AC$576:$AC$639,1+$A$612+Assumptions!$B$82)),IF($G$612=1,$AD$612&gt;=INDEX($AD$576:$AD$639,1+$A$612-Assumptions!$B$83),$AD$612&gt;INDEX($AD$576:$AD$639,1+$A$612+Assumptions!$B$83))),1,0)</f>
        <v>0</v>
      </c>
      <c r="AK612" s="16"/>
      <c r="AL612" s="16"/>
    </row>
    <row r="613" customFormat="false" ht="23.85" hidden="true" customHeight="false" outlineLevel="0" collapsed="false">
      <c r="A613" s="6" t="n">
        <f aca="false">ROW()-ROW($A$576)+Assumptions!$B$4</f>
        <v>37</v>
      </c>
      <c r="B613" s="18" t="n">
        <f aca="false">MOD(QUOTIENT($A$613,Assumptions!$B$78),2)</f>
        <v>1</v>
      </c>
      <c r="C613" s="18" t="n">
        <f aca="false">MOD(QUOTIENT($A$613,Assumptions!$B$79),2)</f>
        <v>0</v>
      </c>
      <c r="D613" s="18" t="n">
        <f aca="false">MOD(QUOTIENT($A$613,Assumptions!$B$80),2)</f>
        <v>0</v>
      </c>
      <c r="E613" s="18" t="n">
        <f aca="false">MOD(QUOTIENT($A$613,Assumptions!$B$81),2)</f>
        <v>1</v>
      </c>
      <c r="F613" s="18" t="n">
        <f aca="false">MOD(QUOTIENT($A$613,Assumptions!$B$82),2)</f>
        <v>0</v>
      </c>
      <c r="G613" s="18" t="n">
        <f aca="false">MOD(QUOTIENT($A$613,Assumptions!$B$83),2)</f>
        <v>1</v>
      </c>
      <c r="H613" s="18" t="n">
        <f aca="false">IF($B$613=1,MIN(Assumptions!$B$66,MAX(Assumptions!$B$4,Assumptions!$B$26-(Assumptions!$B$4))),Assumptions!$B$4)</f>
        <v>300000000</v>
      </c>
      <c r="I613" s="18" t="n">
        <f aca="false">IF($C$613=1,MIN(Assumptions!$B$61,MAX(Assumptions!$B$4,Assumptions!$B$26-($H$613))),Assumptions!$B$4)</f>
        <v>0</v>
      </c>
      <c r="J613" s="18" t="n">
        <f aca="false">IF($D$613=1,MIN(Assumptions!$B$56,MAX(Assumptions!$B$4,Assumptions!$B$26-($H$613+$I$613))),Assumptions!$B$4)</f>
        <v>0</v>
      </c>
      <c r="K613" s="18" t="n">
        <f aca="false">IF($E$613=1,MIN(Assumptions!$B$51,MAX(Assumptions!$B$4,Assumptions!$B$26-($H$613+$I$613+$J$613))),Assumptions!$B$4)</f>
        <v>30000000</v>
      </c>
      <c r="L613" s="18" t="n">
        <f aca="false">IF($F$613=1,MIN(Assumptions!$B$46,MAX(Assumptions!$B$4,Assumptions!$B$26-($H$613+$I$613+$J$613+$K$613))),Assumptions!$B$4)</f>
        <v>0</v>
      </c>
      <c r="M613" s="18" t="n">
        <f aca="false">IF($G$613=1,MIN(Assumptions!$B$41,MAX(Assumptions!$B$4,Assumptions!$B$26-($H$613+$I$613+$J$613+$K$613+$L$613))),Assumptions!$B$4)</f>
        <v>5000000</v>
      </c>
      <c r="N613" s="18" t="n">
        <f aca="false">MAX(Assumptions!$B$4,Assumptions!$B$26-($H$613+$I$613+$J$613+$K$613+$L$613+$M$613))</f>
        <v>1665000000</v>
      </c>
      <c r="O613" s="18" t="n">
        <f aca="false">$J$112+$O$112+Assumptions!$B$20+IF($B$613=0,$AI$112,Assumptions!$B$4)+IF($C$613=0,$AF$112,Assumptions!$B$4)+IF($D$613=0,$AC$112,Assumptions!$B$4)+IF($E$613=0,$Z$112,Assumptions!$B$4)+IF($F$613=0,$W$112,Assumptions!$B$4)+IF($G$613=0,$T$112,Assumptions!$B$4)</f>
        <v>18414164.1892672</v>
      </c>
      <c r="P613" s="18" t="n">
        <f aca="false">IF(($N$613+Assumptions!$B$14*Assumptions!$B$13)&gt;($C$9*Assumptions!$B$7/Assumptions!$B$11),($C$9*Assumptions!$B$7/Assumptions!$B$11)*($O$613+Assumptions!$B$14)/($N$613+Assumptions!$B$14*Assumptions!$B$13-($C$9*Assumptions!$B$7/Assumptions!$B$11)),NA())</f>
        <v>1621776.86766531</v>
      </c>
      <c r="Q613" s="18" t="n">
        <f aca="false">IFERROR(($N$613+Assumptions!$B$14*Assumptions!$B$13)/($O$613+Assumptions!$B$14+$P$613),NA())</f>
        <v>73.9929162836999</v>
      </c>
      <c r="R613" s="18" t="n">
        <f aca="false">AND(ISNUMBER($P$613),$P$613&gt;Assumptions!$B$4,$Q$613&gt;Assumptions!$B$13)</f>
        <v>1</v>
      </c>
      <c r="S613" s="18" t="n">
        <f aca="false">IF($N$613&gt;($C$9*Assumptions!$B$7/Assumptions!$B$11),($C$9*Assumptions!$B$7/Assumptions!$B$11)*$O$613/($N$613-($C$9*Assumptions!$B$7/Assumptions!$B$11)),NA())</f>
        <v>1430226.34479745</v>
      </c>
      <c r="T613" s="18" t="n">
        <f aca="false">IFERROR($N$613/($O$613+$S$613),NA())</f>
        <v>83.9028035223295</v>
      </c>
      <c r="U613" s="18" t="n">
        <f aca="false">AND(ISNUMBER($S$613),$S$613&gt;Assumptions!$B$4,$T$613&lt;=Assumptions!$B$13)</f>
        <v>0</v>
      </c>
      <c r="V613" s="18" t="n">
        <f aca="false">IF($R$613,$P$613,IF($U$613,$S$613,NA()))</f>
        <v>1621776.86766531</v>
      </c>
      <c r="W613" s="18" t="n">
        <f aca="false">IF($R$613,$Q$613,IF($U$613,$T$613,NA()))</f>
        <v>73.9929162836999</v>
      </c>
      <c r="X613" s="18" t="n">
        <f aca="false">$R$613</f>
        <v>1</v>
      </c>
      <c r="Y613" s="18" t="n">
        <f aca="false">IF($B$613=1,$H$613,$AI$112*$W$613)</f>
        <v>300000000</v>
      </c>
      <c r="Z613" s="18" t="n">
        <f aca="false">IF($C$613=1,$I$613,$AF$112*$W$613)</f>
        <v>128277919.966233</v>
      </c>
      <c r="AA613" s="18" t="n">
        <f aca="false">IF($D$613=1,$J$613,$AC$112*$W$613)</f>
        <v>177582999.08088</v>
      </c>
      <c r="AB613" s="18" t="n">
        <f aca="false">IF($E$613=1,$K$613,$Z$112*$W$613)</f>
        <v>30000000</v>
      </c>
      <c r="AC613" s="18" t="n">
        <f aca="false">IF($F$613=1,$L$613,$W$112*$W$613)</f>
        <v>369964581.418499</v>
      </c>
      <c r="AD613" s="18" t="n">
        <f aca="false">IF($G$613=1,$M$613,$T$112*$W$613)</f>
        <v>5000000</v>
      </c>
      <c r="AE613" s="18" t="n">
        <f aca="false">($C$9*Assumptions!$B$7/Assumptions!$B$11)</f>
        <v>120000000</v>
      </c>
      <c r="AF613" s="18" t="n">
        <f aca="false">($J$112+$O$112)*$W$613</f>
        <v>20755962.27184</v>
      </c>
      <c r="AG613" s="18" t="n">
        <f aca="false">Assumptions!$B$20*$W$613</f>
        <v>665936246.553299</v>
      </c>
      <c r="AH613" s="18" t="n">
        <f aca="false">IF($R$613,Assumptions!$B$14*($W$613-Assumptions!$B$13),Assumptions!$B$4)</f>
        <v>182482290.70925</v>
      </c>
      <c r="AI613" s="18" t="n">
        <f aca="false">$Y$613+$Z$613+$AA$613+$AB$613+$AC$613+$AD$613+$AE$613+$AF$613+$AG$613+$AH$613</f>
        <v>2000000000</v>
      </c>
      <c r="AJ613" s="18" t="n">
        <f aca="false">IF(AND(ISNUMBER($V$613),($C$9*Assumptions!$B$7/Assumptions!$B$11)&gt;=Assumptions!$B$67,IF($B$613=1,$Y$613&gt;=INDEX($Y$576:$Y$639,1+$A$613-Assumptions!$B$78),$Y$613&gt;INDEX($Y$576:$Y$639,1+$A$613+Assumptions!$B$78)),IF($C$613=1,$Z$613&gt;=INDEX($Z$576:$Z$639,1+$A$613-Assumptions!$B$79),$Z$613&gt;INDEX($Z$576:$Z$639,1+$A$613+Assumptions!$B$79)),IF($D$613=1,$AA$613&gt;=INDEX($AA$576:$AA$639,1+$A$613-Assumptions!$B$80),$AA$613&gt;INDEX($AA$576:$AA$639,1+$A$613+Assumptions!$B$80)),IF($E$613=1,$AB$613&gt;=INDEX($AB$576:$AB$639,1+$A$613-Assumptions!$B$81),$AB$613&gt;INDEX($AB$576:$AB$639,1+$A$613+Assumptions!$B$81)),IF($F$613=1,$AC$613&gt;=INDEX($AC$576:$AC$639,1+$A$613-Assumptions!$B$82),$AC$613&gt;INDEX($AC$576:$AC$639,1+$A$613+Assumptions!$B$82)),IF($G$613=1,$AD$613&gt;=INDEX($AD$576:$AD$639,1+$A$613-Assumptions!$B$83),$AD$613&gt;INDEX($AD$576:$AD$639,1+$A$613+Assumptions!$B$83))),1,0)</f>
        <v>0</v>
      </c>
      <c r="AK613" s="16"/>
      <c r="AL613" s="16"/>
    </row>
    <row r="614" customFormat="false" ht="23.85" hidden="true" customHeight="false" outlineLevel="0" collapsed="false">
      <c r="A614" s="6" t="n">
        <f aca="false">ROW()-ROW($A$576)+Assumptions!$B$4</f>
        <v>38</v>
      </c>
      <c r="B614" s="18" t="n">
        <f aca="false">MOD(QUOTIENT($A$614,Assumptions!$B$78),2)</f>
        <v>1</v>
      </c>
      <c r="C614" s="18" t="n">
        <f aca="false">MOD(QUOTIENT($A$614,Assumptions!$B$79),2)</f>
        <v>0</v>
      </c>
      <c r="D614" s="18" t="n">
        <f aca="false">MOD(QUOTIENT($A$614,Assumptions!$B$80),2)</f>
        <v>0</v>
      </c>
      <c r="E614" s="18" t="n">
        <f aca="false">MOD(QUOTIENT($A$614,Assumptions!$B$81),2)</f>
        <v>1</v>
      </c>
      <c r="F614" s="18" t="n">
        <f aca="false">MOD(QUOTIENT($A$614,Assumptions!$B$82),2)</f>
        <v>1</v>
      </c>
      <c r="G614" s="18" t="n">
        <f aca="false">MOD(QUOTIENT($A$614,Assumptions!$B$83),2)</f>
        <v>0</v>
      </c>
      <c r="H614" s="18" t="n">
        <f aca="false">IF($B$614=1,MIN(Assumptions!$B$66,MAX(Assumptions!$B$4,Assumptions!$B$26-(Assumptions!$B$4))),Assumptions!$B$4)</f>
        <v>300000000</v>
      </c>
      <c r="I614" s="18" t="n">
        <f aca="false">IF($C$614=1,MIN(Assumptions!$B$61,MAX(Assumptions!$B$4,Assumptions!$B$26-($H$614))),Assumptions!$B$4)</f>
        <v>0</v>
      </c>
      <c r="J614" s="18" t="n">
        <f aca="false">IF($D$614=1,MIN(Assumptions!$B$56,MAX(Assumptions!$B$4,Assumptions!$B$26-($H$614+$I$614))),Assumptions!$B$4)</f>
        <v>0</v>
      </c>
      <c r="K614" s="18" t="n">
        <f aca="false">IF($E$614=1,MIN(Assumptions!$B$51,MAX(Assumptions!$B$4,Assumptions!$B$26-($H$614+$I$614+$J$614))),Assumptions!$B$4)</f>
        <v>30000000</v>
      </c>
      <c r="L614" s="18" t="n">
        <f aca="false">IF($F$614=1,MIN(Assumptions!$B$46,MAX(Assumptions!$B$4,Assumptions!$B$26-($H$614+$I$614+$J$614+$K$614))),Assumptions!$B$4)</f>
        <v>15000000</v>
      </c>
      <c r="M614" s="18" t="n">
        <f aca="false">IF($G$614=1,MIN(Assumptions!$B$41,MAX(Assumptions!$B$4,Assumptions!$B$26-($H$614+$I$614+$J$614+$K$614+$L$614))),Assumptions!$B$4)</f>
        <v>0</v>
      </c>
      <c r="N614" s="18" t="n">
        <f aca="false">MAX(Assumptions!$B$4,Assumptions!$B$26-($H$614+$I$614+$J$614+$K$614+$L$614+$M$614))</f>
        <v>1655000000</v>
      </c>
      <c r="O614" s="18" t="n">
        <f aca="false">$J$112+$O$112+Assumptions!$B$20+IF($B$614=0,$AI$112,Assumptions!$B$4)+IF($C$614=0,$AF$112,Assumptions!$B$4)+IF($D$614=0,$AC$112,Assumptions!$B$4)+IF($E$614=0,$Z$112,Assumptions!$B$4)+IF($F$614=0,$W$112,Assumptions!$B$4)+IF($G$614=0,$T$112,Assumptions!$B$4)</f>
        <v>18414164.1892672</v>
      </c>
      <c r="P614" s="18" t="n">
        <f aca="false">IF(($N$614+Assumptions!$B$14*Assumptions!$B$13)&gt;($C$9*Assumptions!$B$7/Assumptions!$B$11),($C$9*Assumptions!$B$7/Assumptions!$B$11)*($O$614+Assumptions!$B$14)/($N$614+Assumptions!$B$14*Assumptions!$B$13-($C$9*Assumptions!$B$7/Assumptions!$B$11)),NA())</f>
        <v>1632325.00989402</v>
      </c>
      <c r="Q614" s="18" t="n">
        <f aca="false">IFERROR(($N$614+Assumptions!$B$14*Assumptions!$B$13)/($O$614+Assumptions!$B$14+$P$614),NA())</f>
        <v>73.5147714288779</v>
      </c>
      <c r="R614" s="18" t="n">
        <f aca="false">AND(ISNUMBER($P$614),$P$614&gt;Assumptions!$B$4,$Q$614&gt;Assumptions!$B$13)</f>
        <v>1</v>
      </c>
      <c r="S614" s="18" t="n">
        <f aca="false">IF($N$614&gt;($C$9*Assumptions!$B$7/Assumptions!$B$11),($C$9*Assumptions!$B$7/Assumptions!$B$11)*$O$614/($N$614-($C$9*Assumptions!$B$7/Assumptions!$B$11)),NA())</f>
        <v>1439543.78026844</v>
      </c>
      <c r="T614" s="18" t="n">
        <f aca="false">IFERROR($N$614/($O$614+$S$614),NA())</f>
        <v>83.3597433053565</v>
      </c>
      <c r="U614" s="18" t="n">
        <f aca="false">AND(ISNUMBER($S$614),$S$614&gt;Assumptions!$B$4,$T$614&lt;=Assumptions!$B$13)</f>
        <v>0</v>
      </c>
      <c r="V614" s="18" t="n">
        <f aca="false">IF($R$614,$P$614,IF($U$614,$S$614,NA()))</f>
        <v>1632325.00989402</v>
      </c>
      <c r="W614" s="18" t="n">
        <f aca="false">IF($R$614,$Q$614,IF($U$614,$T$614,NA()))</f>
        <v>73.5147714288779</v>
      </c>
      <c r="X614" s="18" t="n">
        <f aca="false">$R$614</f>
        <v>1</v>
      </c>
      <c r="Y614" s="18" t="n">
        <f aca="false">IF($B$614=1,$H$614,$AI$112*$W$614)</f>
        <v>300000000</v>
      </c>
      <c r="Z614" s="18" t="n">
        <f aca="false">IF($C$614=1,$I$614,$AF$112*$W$614)</f>
        <v>127448983.48826</v>
      </c>
      <c r="AA614" s="18" t="n">
        <f aca="false">IF($D$614=1,$J$614,$AC$112*$W$614)</f>
        <v>176435451.429307</v>
      </c>
      <c r="AB614" s="18" t="n">
        <f aca="false">IF($E$614=1,$K$614,$Z$112*$W$614)</f>
        <v>30000000</v>
      </c>
      <c r="AC614" s="18" t="n">
        <f aca="false">IF($F$614=1,$L$614,$W$112*$W$614)</f>
        <v>15000000</v>
      </c>
      <c r="AD614" s="18" t="n">
        <f aca="false">IF($G$614=1,$M$614,$T$112*$W$614)</f>
        <v>367573857.144389</v>
      </c>
      <c r="AE614" s="18" t="n">
        <f aca="false">($C$9*Assumptions!$B$7/Assumptions!$B$11)</f>
        <v>120000000</v>
      </c>
      <c r="AF614" s="18" t="n">
        <f aca="false">($J$112+$O$112)*$W$614</f>
        <v>20621836.5059476</v>
      </c>
      <c r="AG614" s="18" t="n">
        <f aca="false">Assumptions!$B$20*$W$614</f>
        <v>661632942.859901</v>
      </c>
      <c r="AH614" s="18" t="n">
        <f aca="false">IF($R$614,Assumptions!$B$14*($W$614-Assumptions!$B$13),Assumptions!$B$4)</f>
        <v>181286928.572195</v>
      </c>
      <c r="AI614" s="18" t="n">
        <f aca="false">$Y$614+$Z$614+$AA$614+$AB$614+$AC$614+$AD$614+$AE$614+$AF$614+$AG$614+$AH$614</f>
        <v>2000000000</v>
      </c>
      <c r="AJ614" s="18" t="n">
        <f aca="false">IF(AND(ISNUMBER($V$614),($C$9*Assumptions!$B$7/Assumptions!$B$11)&gt;=Assumptions!$B$67,IF($B$614=1,$Y$614&gt;=INDEX($Y$576:$Y$639,1+$A$614-Assumptions!$B$78),$Y$614&gt;INDEX($Y$576:$Y$639,1+$A$614+Assumptions!$B$78)),IF($C$614=1,$Z$614&gt;=INDEX($Z$576:$Z$639,1+$A$614-Assumptions!$B$79),$Z$614&gt;INDEX($Z$576:$Z$639,1+$A$614+Assumptions!$B$79)),IF($D$614=1,$AA$614&gt;=INDEX($AA$576:$AA$639,1+$A$614-Assumptions!$B$80),$AA$614&gt;INDEX($AA$576:$AA$639,1+$A$614+Assumptions!$B$80)),IF($E$614=1,$AB$614&gt;=INDEX($AB$576:$AB$639,1+$A$614-Assumptions!$B$81),$AB$614&gt;INDEX($AB$576:$AB$639,1+$A$614+Assumptions!$B$81)),IF($F$614=1,$AC$614&gt;=INDEX($AC$576:$AC$639,1+$A$614-Assumptions!$B$82),$AC$614&gt;INDEX($AC$576:$AC$639,1+$A$614+Assumptions!$B$82)),IF($G$614=1,$AD$614&gt;=INDEX($AD$576:$AD$639,1+$A$614-Assumptions!$B$83),$AD$614&gt;INDEX($AD$576:$AD$639,1+$A$614+Assumptions!$B$83))),1,0)</f>
        <v>0</v>
      </c>
      <c r="AK614" s="16"/>
      <c r="AL614" s="16"/>
    </row>
    <row r="615" customFormat="false" ht="23.85" hidden="true" customHeight="false" outlineLevel="0" collapsed="false">
      <c r="A615" s="6" t="n">
        <f aca="false">ROW()-ROW($A$576)+Assumptions!$B$4</f>
        <v>39</v>
      </c>
      <c r="B615" s="18" t="n">
        <f aca="false">MOD(QUOTIENT($A$615,Assumptions!$B$78),2)</f>
        <v>1</v>
      </c>
      <c r="C615" s="18" t="n">
        <f aca="false">MOD(QUOTIENT($A$615,Assumptions!$B$79),2)</f>
        <v>0</v>
      </c>
      <c r="D615" s="18" t="n">
        <f aca="false">MOD(QUOTIENT($A$615,Assumptions!$B$80),2)</f>
        <v>0</v>
      </c>
      <c r="E615" s="18" t="n">
        <f aca="false">MOD(QUOTIENT($A$615,Assumptions!$B$81),2)</f>
        <v>1</v>
      </c>
      <c r="F615" s="18" t="n">
        <f aca="false">MOD(QUOTIENT($A$615,Assumptions!$B$82),2)</f>
        <v>1</v>
      </c>
      <c r="G615" s="18" t="n">
        <f aca="false">MOD(QUOTIENT($A$615,Assumptions!$B$83),2)</f>
        <v>1</v>
      </c>
      <c r="H615" s="18" t="n">
        <f aca="false">IF($B$615=1,MIN(Assumptions!$B$66,MAX(Assumptions!$B$4,Assumptions!$B$26-(Assumptions!$B$4))),Assumptions!$B$4)</f>
        <v>300000000</v>
      </c>
      <c r="I615" s="18" t="n">
        <f aca="false">IF($C$615=1,MIN(Assumptions!$B$61,MAX(Assumptions!$B$4,Assumptions!$B$26-($H$615))),Assumptions!$B$4)</f>
        <v>0</v>
      </c>
      <c r="J615" s="18" t="n">
        <f aca="false">IF($D$615=1,MIN(Assumptions!$B$56,MAX(Assumptions!$B$4,Assumptions!$B$26-($H$615+$I$615))),Assumptions!$B$4)</f>
        <v>0</v>
      </c>
      <c r="K615" s="18" t="n">
        <f aca="false">IF($E$615=1,MIN(Assumptions!$B$51,MAX(Assumptions!$B$4,Assumptions!$B$26-($H$615+$I$615+$J$615))),Assumptions!$B$4)</f>
        <v>30000000</v>
      </c>
      <c r="L615" s="18" t="n">
        <f aca="false">IF($F$615=1,MIN(Assumptions!$B$46,MAX(Assumptions!$B$4,Assumptions!$B$26-($H$615+$I$615+$J$615+$K$615))),Assumptions!$B$4)</f>
        <v>15000000</v>
      </c>
      <c r="M615" s="18" t="n">
        <f aca="false">IF($G$615=1,MIN(Assumptions!$B$41,MAX(Assumptions!$B$4,Assumptions!$B$26-($H$615+$I$615+$J$615+$K$615+$L$615))),Assumptions!$B$4)</f>
        <v>5000000</v>
      </c>
      <c r="N615" s="18" t="n">
        <f aca="false">MAX(Assumptions!$B$4,Assumptions!$B$26-($H$615+$I$615+$J$615+$K$615+$L$615+$M$615))</f>
        <v>1650000000</v>
      </c>
      <c r="O615" s="18" t="n">
        <f aca="false">$J$112+$O$112+Assumptions!$B$20+IF($B$615=0,$AI$112,Assumptions!$B$4)+IF($C$615=0,$AF$112,Assumptions!$B$4)+IF($D$615=0,$AC$112,Assumptions!$B$4)+IF($E$615=0,$Z$112,Assumptions!$B$4)+IF($F$615=0,$W$112,Assumptions!$B$4)+IF($G$615=0,$T$112,Assumptions!$B$4)</f>
        <v>13414164.1892672</v>
      </c>
      <c r="P615" s="18" t="n">
        <f aca="false">IF(($N$615+Assumptions!$B$14*Assumptions!$B$13)&gt;($C$9*Assumptions!$B$7/Assumptions!$B$11),($C$9*Assumptions!$B$7/Assumptions!$B$11)*($O$615+Assumptions!$B$14)/($N$615+Assumptions!$B$14*Assumptions!$B$13-($C$9*Assumptions!$B$7/Assumptions!$B$11)),NA())</f>
        <v>1246133.5743635</v>
      </c>
      <c r="Q615" s="18" t="n">
        <f aca="false">IFERROR(($N$615+Assumptions!$B$14*Assumptions!$B$13)/($O$615+Assumptions!$B$14+$P$615),NA())</f>
        <v>96.2978628204394</v>
      </c>
      <c r="R615" s="18" t="n">
        <f aca="false">AND(ISNUMBER($P$615),$P$615&gt;Assumptions!$B$4,$Q$615&gt;Assumptions!$B$13)</f>
        <v>1</v>
      </c>
      <c r="S615" s="18" t="n">
        <f aca="false">IF($N$615&gt;($C$9*Assumptions!$B$7/Assumptions!$B$11),($C$9*Assumptions!$B$7/Assumptions!$B$11)*$O$615/($N$615-($C$9*Assumptions!$B$7/Assumptions!$B$11)),NA())</f>
        <v>1052091.30896213</v>
      </c>
      <c r="T615" s="18" t="n">
        <f aca="false">IFERROR($N$615/($O$615+$S$615),NA())</f>
        <v>114.058541286096</v>
      </c>
      <c r="U615" s="18" t="n">
        <f aca="false">AND(ISNUMBER($S$615),$S$615&gt;Assumptions!$B$4,$T$615&lt;=Assumptions!$B$13)</f>
        <v>0</v>
      </c>
      <c r="V615" s="18" t="n">
        <f aca="false">IF($R$615,$P$615,IF($U$615,$S$615,NA()))</f>
        <v>1246133.5743635</v>
      </c>
      <c r="W615" s="18" t="n">
        <f aca="false">IF($R$615,$Q$615,IF($U$615,$T$615,NA()))</f>
        <v>96.2978628204394</v>
      </c>
      <c r="X615" s="18" t="n">
        <f aca="false">$R$615</f>
        <v>1</v>
      </c>
      <c r="Y615" s="18" t="n">
        <f aca="false">IF($B$615=1,$H$615,$AI$112*$W$615)</f>
        <v>300000000</v>
      </c>
      <c r="Z615" s="18" t="n">
        <f aca="false">IF($C$615=1,$I$615,$AF$112*$W$615)</f>
        <v>166946920.870597</v>
      </c>
      <c r="AA615" s="18" t="n">
        <f aca="false">IF($D$615=1,$J$615,$AC$112*$W$615)</f>
        <v>231114870.769055</v>
      </c>
      <c r="AB615" s="18" t="n">
        <f aca="false">IF($E$615=1,$K$615,$Z$112*$W$615)</f>
        <v>30000000</v>
      </c>
      <c r="AC615" s="18" t="n">
        <f aca="false">IF($F$615=1,$L$615,$W$112*$W$615)</f>
        <v>15000000</v>
      </c>
      <c r="AD615" s="18" t="n">
        <f aca="false">IF($G$615=1,$M$615,$T$112*$W$615)</f>
        <v>5000000</v>
      </c>
      <c r="AE615" s="18" t="n">
        <f aca="false">($C$9*Assumptions!$B$7/Assumptions!$B$11)</f>
        <v>120000000</v>
      </c>
      <c r="AF615" s="18" t="n">
        <f aca="false">($J$112+$O$112)*$W$615</f>
        <v>27012785.925295</v>
      </c>
      <c r="AG615" s="18" t="n">
        <f aca="false">Assumptions!$B$20*$W$615</f>
        <v>866680765.383955</v>
      </c>
      <c r="AH615" s="18" t="n">
        <f aca="false">IF($R$615,Assumptions!$B$14*($W$615-Assumptions!$B$13),Assumptions!$B$4)</f>
        <v>238244657.051099</v>
      </c>
      <c r="AI615" s="18" t="n">
        <f aca="false">$Y$615+$Z$615+$AA$615+$AB$615+$AC$615+$AD$615+$AE$615+$AF$615+$AG$615+$AH$615</f>
        <v>2000000000</v>
      </c>
      <c r="AJ615" s="18" t="n">
        <f aca="false">IF(AND(ISNUMBER($V$615),($C$9*Assumptions!$B$7/Assumptions!$B$11)&gt;=Assumptions!$B$67,IF($B$615=1,$Y$615&gt;=INDEX($Y$576:$Y$639,1+$A$615-Assumptions!$B$78),$Y$615&gt;INDEX($Y$576:$Y$639,1+$A$615+Assumptions!$B$78)),IF($C$615=1,$Z$615&gt;=INDEX($Z$576:$Z$639,1+$A$615-Assumptions!$B$79),$Z$615&gt;INDEX($Z$576:$Z$639,1+$A$615+Assumptions!$B$79)),IF($D$615=1,$AA$615&gt;=INDEX($AA$576:$AA$639,1+$A$615-Assumptions!$B$80),$AA$615&gt;INDEX($AA$576:$AA$639,1+$A$615+Assumptions!$B$80)),IF($E$615=1,$AB$615&gt;=INDEX($AB$576:$AB$639,1+$A$615-Assumptions!$B$81),$AB$615&gt;INDEX($AB$576:$AB$639,1+$A$615+Assumptions!$B$81)),IF($F$615=1,$AC$615&gt;=INDEX($AC$576:$AC$639,1+$A$615-Assumptions!$B$82),$AC$615&gt;INDEX($AC$576:$AC$639,1+$A$615+Assumptions!$B$82)),IF($G$615=1,$AD$615&gt;=INDEX($AD$576:$AD$639,1+$A$615-Assumptions!$B$83),$AD$615&gt;INDEX($AD$576:$AD$639,1+$A$615+Assumptions!$B$83))),1,0)</f>
        <v>0</v>
      </c>
      <c r="AK615" s="16"/>
      <c r="AL615" s="16"/>
    </row>
    <row r="616" customFormat="false" ht="23.85" hidden="true" customHeight="false" outlineLevel="0" collapsed="false">
      <c r="A616" s="6" t="n">
        <f aca="false">ROW()-ROW($A$576)+Assumptions!$B$4</f>
        <v>40</v>
      </c>
      <c r="B616" s="18" t="n">
        <f aca="false">MOD(QUOTIENT($A$616,Assumptions!$B$78),2)</f>
        <v>1</v>
      </c>
      <c r="C616" s="18" t="n">
        <f aca="false">MOD(QUOTIENT($A$616,Assumptions!$B$79),2)</f>
        <v>0</v>
      </c>
      <c r="D616" s="18" t="n">
        <f aca="false">MOD(QUOTIENT($A$616,Assumptions!$B$80),2)</f>
        <v>1</v>
      </c>
      <c r="E616" s="18" t="n">
        <f aca="false">MOD(QUOTIENT($A$616,Assumptions!$B$81),2)</f>
        <v>0</v>
      </c>
      <c r="F616" s="18" t="n">
        <f aca="false">MOD(QUOTIENT($A$616,Assumptions!$B$82),2)</f>
        <v>0</v>
      </c>
      <c r="G616" s="18" t="n">
        <f aca="false">MOD(QUOTIENT($A$616,Assumptions!$B$83),2)</f>
        <v>0</v>
      </c>
      <c r="H616" s="18" t="n">
        <f aca="false">IF($B$616=1,MIN(Assumptions!$B$66,MAX(Assumptions!$B$4,Assumptions!$B$26-(Assumptions!$B$4))),Assumptions!$B$4)</f>
        <v>300000000</v>
      </c>
      <c r="I616" s="18" t="n">
        <f aca="false">IF($C$616=1,MIN(Assumptions!$B$61,MAX(Assumptions!$B$4,Assumptions!$B$26-($H$616))),Assumptions!$B$4)</f>
        <v>0</v>
      </c>
      <c r="J616" s="18" t="n">
        <f aca="false">IF($D$616=1,MIN(Assumptions!$B$56,MAX(Assumptions!$B$4,Assumptions!$B$26-($H$616+$I$616))),Assumptions!$B$4)</f>
        <v>60000000</v>
      </c>
      <c r="K616" s="18" t="n">
        <f aca="false">IF($E$616=1,MIN(Assumptions!$B$51,MAX(Assumptions!$B$4,Assumptions!$B$26-($H$616+$I$616+$J$616))),Assumptions!$B$4)</f>
        <v>0</v>
      </c>
      <c r="L616" s="18" t="n">
        <f aca="false">IF($F$616=1,MIN(Assumptions!$B$46,MAX(Assumptions!$B$4,Assumptions!$B$26-($H$616+$I$616+$J$616+$K$616))),Assumptions!$B$4)</f>
        <v>0</v>
      </c>
      <c r="M616" s="18" t="n">
        <f aca="false">IF($G$616=1,MIN(Assumptions!$B$41,MAX(Assumptions!$B$4,Assumptions!$B$26-($H$616+$I$616+$J$616+$K$616+$L$616))),Assumptions!$B$4)</f>
        <v>0</v>
      </c>
      <c r="N616" s="18" t="n">
        <f aca="false">MAX(Assumptions!$B$4,Assumptions!$B$26-($H$616+$I$616+$J$616+$K$616+$L$616+$M$616))</f>
        <v>1640000000</v>
      </c>
      <c r="O616" s="18" t="n">
        <f aca="false">$J$112+$O$112+Assumptions!$B$20+IF($B$616=0,$AI$112,Assumptions!$B$4)+IF($C$616=0,$AF$112,Assumptions!$B$4)+IF($D$616=0,$AC$112,Assumptions!$B$4)+IF($E$616=0,$Z$112,Assumptions!$B$4)+IF($F$616=0,$W$112,Assumptions!$B$4)+IF($G$616=0,$T$112,Assumptions!$B$4)</f>
        <v>24014164.1892672</v>
      </c>
      <c r="P616" s="18" t="n">
        <f aca="false">IF(($N$616+Assumptions!$B$14*Assumptions!$B$13)&gt;($C$9*Assumptions!$B$7/Assumptions!$B$11),($C$9*Assumptions!$B$7/Assumptions!$B$11)*($O$616+Assumptions!$B$14)/($N$616+Assumptions!$B$14*Assumptions!$B$13-($C$9*Assumptions!$B$7/Assumptions!$B$11)),NA())</f>
        <v>2089786.34004076</v>
      </c>
      <c r="Q616" s="18" t="n">
        <f aca="false">IFERROR(($N$616+Assumptions!$B$14*Assumptions!$B$13)/($O$616+Assumptions!$B$14+$P$616),NA())</f>
        <v>57.4221381874184</v>
      </c>
      <c r="R616" s="18" t="n">
        <f aca="false">AND(ISNUMBER($P$616),$P$616&gt;Assumptions!$B$4,$Q$616&gt;Assumptions!$B$13)</f>
        <v>1</v>
      </c>
      <c r="S616" s="18" t="n">
        <f aca="false">IF($N$616&gt;($C$9*Assumptions!$B$7/Assumptions!$B$11),($C$9*Assumptions!$B$7/Assumptions!$B$11)*$O$616/($N$616-($C$9*Assumptions!$B$7/Assumptions!$B$11)),NA())</f>
        <v>1895855.06757372</v>
      </c>
      <c r="T616" s="18" t="n">
        <f aca="false">IFERROR($N$616/($O$616+$S$616),NA())</f>
        <v>63.295977658025</v>
      </c>
      <c r="U616" s="18" t="n">
        <f aca="false">AND(ISNUMBER($S$616),$S$616&gt;Assumptions!$B$4,$T$616&lt;=Assumptions!$B$13)</f>
        <v>0</v>
      </c>
      <c r="V616" s="18" t="n">
        <f aca="false">IF($R$616,$P$616,IF($U$616,$S$616,NA()))</f>
        <v>2089786.34004076</v>
      </c>
      <c r="W616" s="18" t="n">
        <f aca="false">IF($R$616,$Q$616,IF($U$616,$T$616,NA()))</f>
        <v>57.4221381874184</v>
      </c>
      <c r="X616" s="18" t="n">
        <f aca="false">$R$616</f>
        <v>1</v>
      </c>
      <c r="Y616" s="18" t="n">
        <f aca="false">IF($B$616=1,$H$616,$AI$112*$W$616)</f>
        <v>300000000</v>
      </c>
      <c r="Z616" s="18" t="n">
        <f aca="false">IF($C$616=1,$I$616,$AF$112*$W$616)</f>
        <v>99549967.9787359</v>
      </c>
      <c r="AA616" s="18" t="n">
        <f aca="false">IF($D$616=1,$J$616,$AC$112*$W$616)</f>
        <v>60000000</v>
      </c>
      <c r="AB616" s="18" t="n">
        <f aca="false">IF($E$616=1,$K$616,$Z$112*$W$616)</f>
        <v>172266414.562255</v>
      </c>
      <c r="AC616" s="18" t="n">
        <f aca="false">IF($F$616=1,$L$616,$W$112*$W$616)</f>
        <v>287110690.937092</v>
      </c>
      <c r="AD616" s="18" t="n">
        <f aca="false">IF($G$616=1,$M$616,$T$112*$W$616)</f>
        <v>287110690.937092</v>
      </c>
      <c r="AE616" s="18" t="n">
        <f aca="false">($C$9*Assumptions!$B$7/Assumptions!$B$11)</f>
        <v>120000000</v>
      </c>
      <c r="AF616" s="18" t="n">
        <f aca="false">($J$112+$O$112)*$W$616</f>
        <v>16107646.4295136</v>
      </c>
      <c r="AG616" s="18" t="n">
        <f aca="false">Assumptions!$B$20*$W$616</f>
        <v>516799243.686765</v>
      </c>
      <c r="AH616" s="18" t="n">
        <f aca="false">IF($R$616,Assumptions!$B$14*($W$616-Assumptions!$B$13),Assumptions!$B$4)</f>
        <v>141055345.468546</v>
      </c>
      <c r="AI616" s="18" t="n">
        <f aca="false">$Y$616+$Z$616+$AA$616+$AB$616+$AC$616+$AD$616+$AE$616+$AF$616+$AG$616+$AH$616</f>
        <v>2000000000</v>
      </c>
      <c r="AJ616" s="18" t="n">
        <f aca="false">IF(AND(ISNUMBER($V$616),($C$9*Assumptions!$B$7/Assumptions!$B$11)&gt;=Assumptions!$B$67,IF($B$616=1,$Y$616&gt;=INDEX($Y$576:$Y$639,1+$A$616-Assumptions!$B$78),$Y$616&gt;INDEX($Y$576:$Y$639,1+$A$616+Assumptions!$B$78)),IF($C$616=1,$Z$616&gt;=INDEX($Z$576:$Z$639,1+$A$616-Assumptions!$B$79),$Z$616&gt;INDEX($Z$576:$Z$639,1+$A$616+Assumptions!$B$79)),IF($D$616=1,$AA$616&gt;=INDEX($AA$576:$AA$639,1+$A$616-Assumptions!$B$80),$AA$616&gt;INDEX($AA$576:$AA$639,1+$A$616+Assumptions!$B$80)),IF($E$616=1,$AB$616&gt;=INDEX($AB$576:$AB$639,1+$A$616-Assumptions!$B$81),$AB$616&gt;INDEX($AB$576:$AB$639,1+$A$616+Assumptions!$B$81)),IF($F$616=1,$AC$616&gt;=INDEX($AC$576:$AC$639,1+$A$616-Assumptions!$B$82),$AC$616&gt;INDEX($AC$576:$AC$639,1+$A$616+Assumptions!$B$82)),IF($G$616=1,$AD$616&gt;=INDEX($AD$576:$AD$639,1+$A$616-Assumptions!$B$83),$AD$616&gt;INDEX($AD$576:$AD$639,1+$A$616+Assumptions!$B$83))),1,0)</f>
        <v>0</v>
      </c>
      <c r="AK616" s="16"/>
      <c r="AL616" s="16"/>
    </row>
    <row r="617" customFormat="false" ht="23.85" hidden="true" customHeight="false" outlineLevel="0" collapsed="false">
      <c r="A617" s="6" t="n">
        <f aca="false">ROW()-ROW($A$576)+Assumptions!$B$4</f>
        <v>41</v>
      </c>
      <c r="B617" s="18" t="n">
        <f aca="false">MOD(QUOTIENT($A$617,Assumptions!$B$78),2)</f>
        <v>1</v>
      </c>
      <c r="C617" s="18" t="n">
        <f aca="false">MOD(QUOTIENT($A$617,Assumptions!$B$79),2)</f>
        <v>0</v>
      </c>
      <c r="D617" s="18" t="n">
        <f aca="false">MOD(QUOTIENT($A$617,Assumptions!$B$80),2)</f>
        <v>1</v>
      </c>
      <c r="E617" s="18" t="n">
        <f aca="false">MOD(QUOTIENT($A$617,Assumptions!$B$81),2)</f>
        <v>0</v>
      </c>
      <c r="F617" s="18" t="n">
        <f aca="false">MOD(QUOTIENT($A$617,Assumptions!$B$82),2)</f>
        <v>0</v>
      </c>
      <c r="G617" s="18" t="n">
        <f aca="false">MOD(QUOTIENT($A$617,Assumptions!$B$83),2)</f>
        <v>1</v>
      </c>
      <c r="H617" s="18" t="n">
        <f aca="false">IF($B$617=1,MIN(Assumptions!$B$66,MAX(Assumptions!$B$4,Assumptions!$B$26-(Assumptions!$B$4))),Assumptions!$B$4)</f>
        <v>300000000</v>
      </c>
      <c r="I617" s="18" t="n">
        <f aca="false">IF($C$617=1,MIN(Assumptions!$B$61,MAX(Assumptions!$B$4,Assumptions!$B$26-($H$617))),Assumptions!$B$4)</f>
        <v>0</v>
      </c>
      <c r="J617" s="18" t="n">
        <f aca="false">IF($D$617=1,MIN(Assumptions!$B$56,MAX(Assumptions!$B$4,Assumptions!$B$26-($H$617+$I$617))),Assumptions!$B$4)</f>
        <v>60000000</v>
      </c>
      <c r="K617" s="18" t="n">
        <f aca="false">IF($E$617=1,MIN(Assumptions!$B$51,MAX(Assumptions!$B$4,Assumptions!$B$26-($H$617+$I$617+$J$617))),Assumptions!$B$4)</f>
        <v>0</v>
      </c>
      <c r="L617" s="18" t="n">
        <f aca="false">IF($F$617=1,MIN(Assumptions!$B$46,MAX(Assumptions!$B$4,Assumptions!$B$26-($H$617+$I$617+$J$617+$K$617))),Assumptions!$B$4)</f>
        <v>0</v>
      </c>
      <c r="M617" s="18" t="n">
        <f aca="false">IF($G$617=1,MIN(Assumptions!$B$41,MAX(Assumptions!$B$4,Assumptions!$B$26-($H$617+$I$617+$J$617+$K$617+$L$617))),Assumptions!$B$4)</f>
        <v>5000000</v>
      </c>
      <c r="N617" s="18" t="n">
        <f aca="false">MAX(Assumptions!$B$4,Assumptions!$B$26-($H$617+$I$617+$J$617+$K$617+$L$617+$M$617))</f>
        <v>1635000000</v>
      </c>
      <c r="O617" s="18" t="n">
        <f aca="false">$J$112+$O$112+Assumptions!$B$20+IF($B$617=0,$AI$112,Assumptions!$B$4)+IF($C$617=0,$AF$112,Assumptions!$B$4)+IF($D$617=0,$AC$112,Assumptions!$B$4)+IF($E$617=0,$Z$112,Assumptions!$B$4)+IF($F$617=0,$W$112,Assumptions!$B$4)+IF($G$617=0,$T$112,Assumptions!$B$4)</f>
        <v>19014164.1892672</v>
      </c>
      <c r="P617" s="18" t="n">
        <f aca="false">IF(($N$617+Assumptions!$B$14*Assumptions!$B$13)&gt;($C$9*Assumptions!$B$7/Assumptions!$B$11),($C$9*Assumptions!$B$7/Assumptions!$B$11)*($O$617+Assumptions!$B$14)/($N$617+Assumptions!$B$14*Assumptions!$B$13-($C$9*Assumptions!$B$7/Assumptions!$B$11)),NA())</f>
        <v>1701284.81233085</v>
      </c>
      <c r="Q617" s="18" t="n">
        <f aca="false">IFERROR(($N$617+Assumptions!$B$14*Assumptions!$B$13)/($O$617+Assumptions!$B$14+$P$617),NA())</f>
        <v>70.5349269741577</v>
      </c>
      <c r="R617" s="18" t="n">
        <f aca="false">AND(ISNUMBER($P$617),$P$617&gt;Assumptions!$B$4,$Q$617&gt;Assumptions!$B$13)</f>
        <v>1</v>
      </c>
      <c r="S617" s="18" t="n">
        <f aca="false">IF($N$617&gt;($C$9*Assumptions!$B$7/Assumptions!$B$11),($C$9*Assumptions!$B$7/Assumptions!$B$11)*$O$617/($N$617-($C$9*Assumptions!$B$7/Assumptions!$B$11)),NA())</f>
        <v>1506072.41103106</v>
      </c>
      <c r="T617" s="18" t="n">
        <f aca="false">IFERROR($N$617/($O$617+$S$617),NA())</f>
        <v>79.6774438739287</v>
      </c>
      <c r="U617" s="18" t="n">
        <f aca="false">AND(ISNUMBER($S$617),$S$617&gt;Assumptions!$B$4,$T$617&lt;=Assumptions!$B$13)</f>
        <v>0</v>
      </c>
      <c r="V617" s="18" t="n">
        <f aca="false">IF($R$617,$P$617,IF($U$617,$S$617,NA()))</f>
        <v>1701284.81233085</v>
      </c>
      <c r="W617" s="18" t="n">
        <f aca="false">IF($R$617,$Q$617,IF($U$617,$T$617,NA()))</f>
        <v>70.5349269741577</v>
      </c>
      <c r="X617" s="18" t="n">
        <f aca="false">$R$617</f>
        <v>1</v>
      </c>
      <c r="Y617" s="18" t="n">
        <f aca="false">IF($B$617=1,$H$617,$AI$112*$W$617)</f>
        <v>300000000</v>
      </c>
      <c r="Z617" s="18" t="n">
        <f aca="false">IF($C$617=1,$I$617,$AF$112*$W$617)</f>
        <v>122282972.095915</v>
      </c>
      <c r="AA617" s="18" t="n">
        <f aca="false">IF($D$617=1,$J$617,$AC$112*$W$617)</f>
        <v>60000000</v>
      </c>
      <c r="AB617" s="18" t="n">
        <f aca="false">IF($E$617=1,$K$617,$Z$112*$W$617)</f>
        <v>211604780.922473</v>
      </c>
      <c r="AC617" s="18" t="n">
        <f aca="false">IF($F$617=1,$L$617,$W$112*$W$617)</f>
        <v>352674634.870789</v>
      </c>
      <c r="AD617" s="18" t="n">
        <f aca="false">IF($G$617=1,$M$617,$T$112*$W$617)</f>
        <v>5000000</v>
      </c>
      <c r="AE617" s="18" t="n">
        <f aca="false">($C$9*Assumptions!$B$7/Assumptions!$B$11)</f>
        <v>120000000</v>
      </c>
      <c r="AF617" s="18" t="n">
        <f aca="false">($J$112+$O$112)*$W$617</f>
        <v>19785951.9080088</v>
      </c>
      <c r="AG617" s="18" t="n">
        <f aca="false">Assumptions!$B$20*$W$617</f>
        <v>634814342.76742</v>
      </c>
      <c r="AH617" s="18" t="n">
        <f aca="false">IF($R$617,Assumptions!$B$14*($W$617-Assumptions!$B$13),Assumptions!$B$4)</f>
        <v>173837317.435394</v>
      </c>
      <c r="AI617" s="18" t="n">
        <f aca="false">$Y$617+$Z$617+$AA$617+$AB$617+$AC$617+$AD$617+$AE$617+$AF$617+$AG$617+$AH$617</f>
        <v>2000000000</v>
      </c>
      <c r="AJ617" s="18" t="n">
        <f aca="false">IF(AND(ISNUMBER($V$617),($C$9*Assumptions!$B$7/Assumptions!$B$11)&gt;=Assumptions!$B$67,IF($B$617=1,$Y$617&gt;=INDEX($Y$576:$Y$639,1+$A$617-Assumptions!$B$78),$Y$617&gt;INDEX($Y$576:$Y$639,1+$A$617+Assumptions!$B$78)),IF($C$617=1,$Z$617&gt;=INDEX($Z$576:$Z$639,1+$A$617-Assumptions!$B$79),$Z$617&gt;INDEX($Z$576:$Z$639,1+$A$617+Assumptions!$B$79)),IF($D$617=1,$AA$617&gt;=INDEX($AA$576:$AA$639,1+$A$617-Assumptions!$B$80),$AA$617&gt;INDEX($AA$576:$AA$639,1+$A$617+Assumptions!$B$80)),IF($E$617=1,$AB$617&gt;=INDEX($AB$576:$AB$639,1+$A$617-Assumptions!$B$81),$AB$617&gt;INDEX($AB$576:$AB$639,1+$A$617+Assumptions!$B$81)),IF($F$617=1,$AC$617&gt;=INDEX($AC$576:$AC$639,1+$A$617-Assumptions!$B$82),$AC$617&gt;INDEX($AC$576:$AC$639,1+$A$617+Assumptions!$B$82)),IF($G$617=1,$AD$617&gt;=INDEX($AD$576:$AD$639,1+$A$617-Assumptions!$B$83),$AD$617&gt;INDEX($AD$576:$AD$639,1+$A$617+Assumptions!$B$83))),1,0)</f>
        <v>0</v>
      </c>
      <c r="AK617" s="16"/>
      <c r="AL617" s="16"/>
    </row>
    <row r="618" customFormat="false" ht="23.85" hidden="true" customHeight="false" outlineLevel="0" collapsed="false">
      <c r="A618" s="6" t="n">
        <f aca="false">ROW()-ROW($A$576)+Assumptions!$B$4</f>
        <v>42</v>
      </c>
      <c r="B618" s="18" t="n">
        <f aca="false">MOD(QUOTIENT($A$618,Assumptions!$B$78),2)</f>
        <v>1</v>
      </c>
      <c r="C618" s="18" t="n">
        <f aca="false">MOD(QUOTIENT($A$618,Assumptions!$B$79),2)</f>
        <v>0</v>
      </c>
      <c r="D618" s="18" t="n">
        <f aca="false">MOD(QUOTIENT($A$618,Assumptions!$B$80),2)</f>
        <v>1</v>
      </c>
      <c r="E618" s="18" t="n">
        <f aca="false">MOD(QUOTIENT($A$618,Assumptions!$B$81),2)</f>
        <v>0</v>
      </c>
      <c r="F618" s="18" t="n">
        <f aca="false">MOD(QUOTIENT($A$618,Assumptions!$B$82),2)</f>
        <v>1</v>
      </c>
      <c r="G618" s="18" t="n">
        <f aca="false">MOD(QUOTIENT($A$618,Assumptions!$B$83),2)</f>
        <v>0</v>
      </c>
      <c r="H618" s="18" t="n">
        <f aca="false">IF($B$618=1,MIN(Assumptions!$B$66,MAX(Assumptions!$B$4,Assumptions!$B$26-(Assumptions!$B$4))),Assumptions!$B$4)</f>
        <v>300000000</v>
      </c>
      <c r="I618" s="18" t="n">
        <f aca="false">IF($C$618=1,MIN(Assumptions!$B$61,MAX(Assumptions!$B$4,Assumptions!$B$26-($H$618))),Assumptions!$B$4)</f>
        <v>0</v>
      </c>
      <c r="J618" s="18" t="n">
        <f aca="false">IF($D$618=1,MIN(Assumptions!$B$56,MAX(Assumptions!$B$4,Assumptions!$B$26-($H$618+$I$618))),Assumptions!$B$4)</f>
        <v>60000000</v>
      </c>
      <c r="K618" s="18" t="n">
        <f aca="false">IF($E$618=1,MIN(Assumptions!$B$51,MAX(Assumptions!$B$4,Assumptions!$B$26-($H$618+$I$618+$J$618))),Assumptions!$B$4)</f>
        <v>0</v>
      </c>
      <c r="L618" s="18" t="n">
        <f aca="false">IF($F$618=1,MIN(Assumptions!$B$46,MAX(Assumptions!$B$4,Assumptions!$B$26-($H$618+$I$618+$J$618+$K$618))),Assumptions!$B$4)</f>
        <v>15000000</v>
      </c>
      <c r="M618" s="18" t="n">
        <f aca="false">IF($G$618=1,MIN(Assumptions!$B$41,MAX(Assumptions!$B$4,Assumptions!$B$26-($H$618+$I$618+$J$618+$K$618+$L$618))),Assumptions!$B$4)</f>
        <v>0</v>
      </c>
      <c r="N618" s="18" t="n">
        <f aca="false">MAX(Assumptions!$B$4,Assumptions!$B$26-($H$618+$I$618+$J$618+$K$618+$L$618+$M$618))</f>
        <v>1625000000</v>
      </c>
      <c r="O618" s="18" t="n">
        <f aca="false">$J$112+$O$112+Assumptions!$B$20+IF($B$618=0,$AI$112,Assumptions!$B$4)+IF($C$618=0,$AF$112,Assumptions!$B$4)+IF($D$618=0,$AC$112,Assumptions!$B$4)+IF($E$618=0,$Z$112,Assumptions!$B$4)+IF($F$618=0,$W$112,Assumptions!$B$4)+IF($G$618=0,$T$112,Assumptions!$B$4)</f>
        <v>19014164.1892672</v>
      </c>
      <c r="P618" s="18" t="n">
        <f aca="false">IF(($N$618+Assumptions!$B$14*Assumptions!$B$13)&gt;($C$9*Assumptions!$B$7/Assumptions!$B$11),($C$9*Assumptions!$B$7/Assumptions!$B$11)*($O$618+Assumptions!$B$14)/($N$618+Assumptions!$B$14*Assumptions!$B$13-($C$9*Assumptions!$B$7/Assumptions!$B$11)),NA())</f>
        <v>1712570.28372276</v>
      </c>
      <c r="Q618" s="18" t="n">
        <f aca="false">IFERROR(($N$618+Assumptions!$B$14*Assumptions!$B$13)/($O$618+Assumptions!$B$14+$P$618),NA())</f>
        <v>70.0701169117251</v>
      </c>
      <c r="R618" s="18" t="n">
        <f aca="false">AND(ISNUMBER($P$618),$P$618&gt;Assumptions!$B$4,$Q$618&gt;Assumptions!$B$13)</f>
        <v>1</v>
      </c>
      <c r="S618" s="18" t="n">
        <f aca="false">IF($N$618&gt;($C$9*Assumptions!$B$7/Assumptions!$B$11),($C$9*Assumptions!$B$7/Assumptions!$B$11)*$O$618/($N$618-($C$9*Assumptions!$B$7/Assumptions!$B$11)),NA())</f>
        <v>1516079.53668576</v>
      </c>
      <c r="T618" s="18" t="n">
        <f aca="false">IFERROR($N$618/($O$618+$S$618),NA())</f>
        <v>79.1515201519885</v>
      </c>
      <c r="U618" s="18" t="n">
        <f aca="false">AND(ISNUMBER($S$618),$S$618&gt;Assumptions!$B$4,$T$618&lt;=Assumptions!$B$13)</f>
        <v>0</v>
      </c>
      <c r="V618" s="18" t="n">
        <f aca="false">IF($R$618,$P$618,IF($U$618,$S$618,NA()))</f>
        <v>1712570.28372276</v>
      </c>
      <c r="W618" s="18" t="n">
        <f aca="false">IF($R$618,$Q$618,IF($U$618,$T$618,NA()))</f>
        <v>70.0701169117251</v>
      </c>
      <c r="X618" s="18" t="n">
        <f aca="false">$R$618</f>
        <v>1</v>
      </c>
      <c r="Y618" s="18" t="n">
        <f aca="false">IF($B$618=1,$H$618,$AI$112*$W$618)</f>
        <v>300000000</v>
      </c>
      <c r="Z618" s="18" t="n">
        <f aca="false">IF($C$618=1,$I$618,$AF$112*$W$618)</f>
        <v>121477153.498908</v>
      </c>
      <c r="AA618" s="18" t="n">
        <f aca="false">IF($D$618=1,$J$618,$AC$112*$W$618)</f>
        <v>60000000</v>
      </c>
      <c r="AB618" s="18" t="n">
        <f aca="false">IF($E$618=1,$K$618,$Z$112*$W$618)</f>
        <v>210210350.735175</v>
      </c>
      <c r="AC618" s="18" t="n">
        <f aca="false">IF($F$618=1,$L$618,$W$112*$W$618)</f>
        <v>15000000</v>
      </c>
      <c r="AD618" s="18" t="n">
        <f aca="false">IF($G$618=1,$M$618,$T$112*$W$618)</f>
        <v>350350584.558625</v>
      </c>
      <c r="AE618" s="18" t="n">
        <f aca="false">($C$9*Assumptions!$B$7/Assumptions!$B$11)</f>
        <v>120000000</v>
      </c>
      <c r="AF618" s="18" t="n">
        <f aca="false">($J$112+$O$112)*$W$618</f>
        <v>19655566.7224535</v>
      </c>
      <c r="AG618" s="18" t="n">
        <f aca="false">Assumptions!$B$20*$W$618</f>
        <v>630631052.205526</v>
      </c>
      <c r="AH618" s="18" t="n">
        <f aca="false">IF($R$618,Assumptions!$B$14*($W$618-Assumptions!$B$13),Assumptions!$B$4)</f>
        <v>172675292.279313</v>
      </c>
      <c r="AI618" s="18" t="n">
        <f aca="false">$Y$618+$Z$618+$AA$618+$AB$618+$AC$618+$AD$618+$AE$618+$AF$618+$AG$618+$AH$618</f>
        <v>2000000000</v>
      </c>
      <c r="AJ618" s="18" t="n">
        <f aca="false">IF(AND(ISNUMBER($V$618),($C$9*Assumptions!$B$7/Assumptions!$B$11)&gt;=Assumptions!$B$67,IF($B$618=1,$Y$618&gt;=INDEX($Y$576:$Y$639,1+$A$618-Assumptions!$B$78),$Y$618&gt;INDEX($Y$576:$Y$639,1+$A$618+Assumptions!$B$78)),IF($C$618=1,$Z$618&gt;=INDEX($Z$576:$Z$639,1+$A$618-Assumptions!$B$79),$Z$618&gt;INDEX($Z$576:$Z$639,1+$A$618+Assumptions!$B$79)),IF($D$618=1,$AA$618&gt;=INDEX($AA$576:$AA$639,1+$A$618-Assumptions!$B$80),$AA$618&gt;INDEX($AA$576:$AA$639,1+$A$618+Assumptions!$B$80)),IF($E$618=1,$AB$618&gt;=INDEX($AB$576:$AB$639,1+$A$618-Assumptions!$B$81),$AB$618&gt;INDEX($AB$576:$AB$639,1+$A$618+Assumptions!$B$81)),IF($F$618=1,$AC$618&gt;=INDEX($AC$576:$AC$639,1+$A$618-Assumptions!$B$82),$AC$618&gt;INDEX($AC$576:$AC$639,1+$A$618+Assumptions!$B$82)),IF($G$618=1,$AD$618&gt;=INDEX($AD$576:$AD$639,1+$A$618-Assumptions!$B$83),$AD$618&gt;INDEX($AD$576:$AD$639,1+$A$618+Assumptions!$B$83))),1,0)</f>
        <v>0</v>
      </c>
      <c r="AK618" s="16"/>
      <c r="AL618" s="16"/>
    </row>
    <row r="619" customFormat="false" ht="23.85" hidden="true" customHeight="false" outlineLevel="0" collapsed="false">
      <c r="A619" s="6" t="n">
        <f aca="false">ROW()-ROW($A$576)+Assumptions!$B$4</f>
        <v>43</v>
      </c>
      <c r="B619" s="18" t="n">
        <f aca="false">MOD(QUOTIENT($A$619,Assumptions!$B$78),2)</f>
        <v>1</v>
      </c>
      <c r="C619" s="18" t="n">
        <f aca="false">MOD(QUOTIENT($A$619,Assumptions!$B$79),2)</f>
        <v>0</v>
      </c>
      <c r="D619" s="18" t="n">
        <f aca="false">MOD(QUOTIENT($A$619,Assumptions!$B$80),2)</f>
        <v>1</v>
      </c>
      <c r="E619" s="18" t="n">
        <f aca="false">MOD(QUOTIENT($A$619,Assumptions!$B$81),2)</f>
        <v>0</v>
      </c>
      <c r="F619" s="18" t="n">
        <f aca="false">MOD(QUOTIENT($A$619,Assumptions!$B$82),2)</f>
        <v>1</v>
      </c>
      <c r="G619" s="18" t="n">
        <f aca="false">MOD(QUOTIENT($A$619,Assumptions!$B$83),2)</f>
        <v>1</v>
      </c>
      <c r="H619" s="18" t="n">
        <f aca="false">IF($B$619=1,MIN(Assumptions!$B$66,MAX(Assumptions!$B$4,Assumptions!$B$26-(Assumptions!$B$4))),Assumptions!$B$4)</f>
        <v>300000000</v>
      </c>
      <c r="I619" s="18" t="n">
        <f aca="false">IF($C$619=1,MIN(Assumptions!$B$61,MAX(Assumptions!$B$4,Assumptions!$B$26-($H$619))),Assumptions!$B$4)</f>
        <v>0</v>
      </c>
      <c r="J619" s="18" t="n">
        <f aca="false">IF($D$619=1,MIN(Assumptions!$B$56,MAX(Assumptions!$B$4,Assumptions!$B$26-($H$619+$I$619))),Assumptions!$B$4)</f>
        <v>60000000</v>
      </c>
      <c r="K619" s="18" t="n">
        <f aca="false">IF($E$619=1,MIN(Assumptions!$B$51,MAX(Assumptions!$B$4,Assumptions!$B$26-($H$619+$I$619+$J$619))),Assumptions!$B$4)</f>
        <v>0</v>
      </c>
      <c r="L619" s="18" t="n">
        <f aca="false">IF($F$619=1,MIN(Assumptions!$B$46,MAX(Assumptions!$B$4,Assumptions!$B$26-($H$619+$I$619+$J$619+$K$619))),Assumptions!$B$4)</f>
        <v>15000000</v>
      </c>
      <c r="M619" s="18" t="n">
        <f aca="false">IF($G$619=1,MIN(Assumptions!$B$41,MAX(Assumptions!$B$4,Assumptions!$B$26-($H$619+$I$619+$J$619+$K$619+$L$619))),Assumptions!$B$4)</f>
        <v>5000000</v>
      </c>
      <c r="N619" s="18" t="n">
        <f aca="false">MAX(Assumptions!$B$4,Assumptions!$B$26-($H$619+$I$619+$J$619+$K$619+$L$619+$M$619))</f>
        <v>1620000000</v>
      </c>
      <c r="O619" s="18" t="n">
        <f aca="false">$J$112+$O$112+Assumptions!$B$20+IF($B$619=0,$AI$112,Assumptions!$B$4)+IF($C$619=0,$AF$112,Assumptions!$B$4)+IF($D$619=0,$AC$112,Assumptions!$B$4)+IF($E$619=0,$Z$112,Assumptions!$B$4)+IF($F$619=0,$W$112,Assumptions!$B$4)+IF($G$619=0,$T$112,Assumptions!$B$4)</f>
        <v>14014164.1892672</v>
      </c>
      <c r="P619" s="18" t="n">
        <f aca="false">IF(($N$619+Assumptions!$B$14*Assumptions!$B$13)&gt;($C$9*Assumptions!$B$7/Assumptions!$B$11),($C$9*Assumptions!$B$7/Assumptions!$B$11)*($O$619+Assumptions!$B$14)/($N$619+Assumptions!$B$14*Assumptions!$B$13-($C$9*Assumptions!$B$7/Assumptions!$B$11)),NA())</f>
        <v>1318934.91029089</v>
      </c>
      <c r="Q619" s="18" t="n">
        <f aca="false">IFERROR(($N$619+Assumptions!$B$14*Assumptions!$B$13)/($O$619+Assumptions!$B$14+$P$619),NA())</f>
        <v>90.9825034303885</v>
      </c>
      <c r="R619" s="18" t="n">
        <f aca="false">AND(ISNUMBER($P$619),$P$619&gt;Assumptions!$B$4,$Q$619&gt;Assumptions!$B$13)</f>
        <v>1</v>
      </c>
      <c r="S619" s="18" t="n">
        <f aca="false">IF($N$619&gt;($C$9*Assumptions!$B$7/Assumptions!$B$11),($C$9*Assumptions!$B$7/Assumptions!$B$11)*$O$619/($N$619-($C$9*Assumptions!$B$7/Assumptions!$B$11)),NA())</f>
        <v>1121133.13514137</v>
      </c>
      <c r="T619" s="18" t="n">
        <f aca="false">IFERROR($N$619/($O$619+$S$619),NA())</f>
        <v>107.03456729505</v>
      </c>
      <c r="U619" s="18" t="n">
        <f aca="false">AND(ISNUMBER($S$619),$S$619&gt;Assumptions!$B$4,$T$619&lt;=Assumptions!$B$13)</f>
        <v>0</v>
      </c>
      <c r="V619" s="18" t="n">
        <f aca="false">IF($R$619,$P$619,IF($U$619,$S$619,NA()))</f>
        <v>1318934.91029089</v>
      </c>
      <c r="W619" s="18" t="n">
        <f aca="false">IF($R$619,$Q$619,IF($U$619,$T$619,NA()))</f>
        <v>90.9825034303885</v>
      </c>
      <c r="X619" s="18" t="n">
        <f aca="false">$R$619</f>
        <v>1</v>
      </c>
      <c r="Y619" s="18" t="n">
        <f aca="false">IF($B$619=1,$H$619,$AI$112*$W$619)</f>
        <v>300000000</v>
      </c>
      <c r="Z619" s="18" t="n">
        <f aca="false">IF($C$619=1,$I$619,$AF$112*$W$619)</f>
        <v>157731940.833665</v>
      </c>
      <c r="AA619" s="18" t="n">
        <f aca="false">IF($D$619=1,$J$619,$AC$112*$W$619)</f>
        <v>60000000</v>
      </c>
      <c r="AB619" s="18" t="n">
        <f aca="false">IF($E$619=1,$K$619,$Z$112*$W$619)</f>
        <v>272947510.291166</v>
      </c>
      <c r="AC619" s="18" t="n">
        <f aca="false">IF($F$619=1,$L$619,$W$112*$W$619)</f>
        <v>15000000</v>
      </c>
      <c r="AD619" s="18" t="n">
        <f aca="false">IF($G$619=1,$M$619,$T$112*$W$619)</f>
        <v>5000000</v>
      </c>
      <c r="AE619" s="18" t="n">
        <f aca="false">($C$9*Assumptions!$B$7/Assumptions!$B$11)</f>
        <v>120000000</v>
      </c>
      <c r="AF619" s="18" t="n">
        <f aca="false">($J$112+$O$112)*$W$619</f>
        <v>25521759.425702</v>
      </c>
      <c r="AG619" s="18" t="n">
        <f aca="false">Assumptions!$B$20*$W$619</f>
        <v>818842530.873496</v>
      </c>
      <c r="AH619" s="18" t="n">
        <f aca="false">IF($R$619,Assumptions!$B$14*($W$619-Assumptions!$B$13),Assumptions!$B$4)</f>
        <v>224956258.575971</v>
      </c>
      <c r="AI619" s="18" t="n">
        <f aca="false">$Y$619+$Z$619+$AA$619+$AB$619+$AC$619+$AD$619+$AE$619+$AF$619+$AG$619+$AH$619</f>
        <v>2000000000</v>
      </c>
      <c r="AJ619" s="18" t="n">
        <f aca="false">IF(AND(ISNUMBER($V$619),($C$9*Assumptions!$B$7/Assumptions!$B$11)&gt;=Assumptions!$B$67,IF($B$619=1,$Y$619&gt;=INDEX($Y$576:$Y$639,1+$A$619-Assumptions!$B$78),$Y$619&gt;INDEX($Y$576:$Y$639,1+$A$619+Assumptions!$B$78)),IF($C$619=1,$Z$619&gt;=INDEX($Z$576:$Z$639,1+$A$619-Assumptions!$B$79),$Z$619&gt;INDEX($Z$576:$Z$639,1+$A$619+Assumptions!$B$79)),IF($D$619=1,$AA$619&gt;=INDEX($AA$576:$AA$639,1+$A$619-Assumptions!$B$80),$AA$619&gt;INDEX($AA$576:$AA$639,1+$A$619+Assumptions!$B$80)),IF($E$619=1,$AB$619&gt;=INDEX($AB$576:$AB$639,1+$A$619-Assumptions!$B$81),$AB$619&gt;INDEX($AB$576:$AB$639,1+$A$619+Assumptions!$B$81)),IF($F$619=1,$AC$619&gt;=INDEX($AC$576:$AC$639,1+$A$619-Assumptions!$B$82),$AC$619&gt;INDEX($AC$576:$AC$639,1+$A$619+Assumptions!$B$82)),IF($G$619=1,$AD$619&gt;=INDEX($AD$576:$AD$639,1+$A$619-Assumptions!$B$83),$AD$619&gt;INDEX($AD$576:$AD$639,1+$A$619+Assumptions!$B$83))),1,0)</f>
        <v>0</v>
      </c>
      <c r="AK619" s="16"/>
      <c r="AL619" s="16"/>
    </row>
    <row r="620" customFormat="false" ht="23.85" hidden="true" customHeight="false" outlineLevel="0" collapsed="false">
      <c r="A620" s="6" t="n">
        <f aca="false">ROW()-ROW($A$576)+Assumptions!$B$4</f>
        <v>44</v>
      </c>
      <c r="B620" s="18" t="n">
        <f aca="false">MOD(QUOTIENT($A$620,Assumptions!$B$78),2)</f>
        <v>1</v>
      </c>
      <c r="C620" s="18" t="n">
        <f aca="false">MOD(QUOTIENT($A$620,Assumptions!$B$79),2)</f>
        <v>0</v>
      </c>
      <c r="D620" s="18" t="n">
        <f aca="false">MOD(QUOTIENT($A$620,Assumptions!$B$80),2)</f>
        <v>1</v>
      </c>
      <c r="E620" s="18" t="n">
        <f aca="false">MOD(QUOTIENT($A$620,Assumptions!$B$81),2)</f>
        <v>1</v>
      </c>
      <c r="F620" s="18" t="n">
        <f aca="false">MOD(QUOTIENT($A$620,Assumptions!$B$82),2)</f>
        <v>0</v>
      </c>
      <c r="G620" s="18" t="n">
        <f aca="false">MOD(QUOTIENT($A$620,Assumptions!$B$83),2)</f>
        <v>0</v>
      </c>
      <c r="H620" s="18" t="n">
        <f aca="false">IF($B$620=1,MIN(Assumptions!$B$66,MAX(Assumptions!$B$4,Assumptions!$B$26-(Assumptions!$B$4))),Assumptions!$B$4)</f>
        <v>300000000</v>
      </c>
      <c r="I620" s="18" t="n">
        <f aca="false">IF($C$620=1,MIN(Assumptions!$B$61,MAX(Assumptions!$B$4,Assumptions!$B$26-($H$620))),Assumptions!$B$4)</f>
        <v>0</v>
      </c>
      <c r="J620" s="18" t="n">
        <f aca="false">IF($D$620=1,MIN(Assumptions!$B$56,MAX(Assumptions!$B$4,Assumptions!$B$26-($H$620+$I$620))),Assumptions!$B$4)</f>
        <v>60000000</v>
      </c>
      <c r="K620" s="18" t="n">
        <f aca="false">IF($E$620=1,MIN(Assumptions!$B$51,MAX(Assumptions!$B$4,Assumptions!$B$26-($H$620+$I$620+$J$620))),Assumptions!$B$4)</f>
        <v>30000000</v>
      </c>
      <c r="L620" s="18" t="n">
        <f aca="false">IF($F$620=1,MIN(Assumptions!$B$46,MAX(Assumptions!$B$4,Assumptions!$B$26-($H$620+$I$620+$J$620+$K$620))),Assumptions!$B$4)</f>
        <v>0</v>
      </c>
      <c r="M620" s="18" t="n">
        <f aca="false">IF($G$620=1,MIN(Assumptions!$B$41,MAX(Assumptions!$B$4,Assumptions!$B$26-($H$620+$I$620+$J$620+$K$620+$L$620))),Assumptions!$B$4)</f>
        <v>0</v>
      </c>
      <c r="N620" s="18" t="n">
        <f aca="false">MAX(Assumptions!$B$4,Assumptions!$B$26-($H$620+$I$620+$J$620+$K$620+$L$620+$M$620))</f>
        <v>1610000000</v>
      </c>
      <c r="O620" s="18" t="n">
        <f aca="false">$J$112+$O$112+Assumptions!$B$20+IF($B$620=0,$AI$112,Assumptions!$B$4)+IF($C$620=0,$AF$112,Assumptions!$B$4)+IF($D$620=0,$AC$112,Assumptions!$B$4)+IF($E$620=0,$Z$112,Assumptions!$B$4)+IF($F$620=0,$W$112,Assumptions!$B$4)+IF($G$620=0,$T$112,Assumptions!$B$4)</f>
        <v>21014164.1892672</v>
      </c>
      <c r="P620" s="18" t="n">
        <f aca="false">IF(($N$620+Assumptions!$B$14*Assumptions!$B$13)&gt;($C$9*Assumptions!$B$7/Assumptions!$B$11),($C$9*Assumptions!$B$7/Assumptions!$B$11)*($O$620+Assumptions!$B$14)/($N$620+Assumptions!$B$14*Assumptions!$B$13-($C$9*Assumptions!$B$7/Assumptions!$B$11)),NA())</f>
        <v>1890586.06546872</v>
      </c>
      <c r="Q620" s="18" t="n">
        <f aca="false">IFERROR(($N$620+Assumptions!$B$14*Assumptions!$B$13)/($O$620+Assumptions!$B$14+$P$620),NA())</f>
        <v>63.4723814968187</v>
      </c>
      <c r="R620" s="18" t="n">
        <f aca="false">AND(ISNUMBER($P$620),$P$620&gt;Assumptions!$B$4,$Q$620&gt;Assumptions!$B$13)</f>
        <v>1</v>
      </c>
      <c r="S620" s="18" t="n">
        <f aca="false">IF($N$620&gt;($C$9*Assumptions!$B$7/Assumptions!$B$11),($C$9*Assumptions!$B$7/Assumptions!$B$11)*$O$620/($N$620-($C$9*Assumptions!$B$7/Assumptions!$B$11)),NA())</f>
        <v>1692415.90786044</v>
      </c>
      <c r="T620" s="18" t="n">
        <f aca="false">IFERROR($N$620/($O$620+$S$620),NA())</f>
        <v>70.9045568779274</v>
      </c>
      <c r="U620" s="18" t="n">
        <f aca="false">AND(ISNUMBER($S$620),$S$620&gt;Assumptions!$B$4,$T$620&lt;=Assumptions!$B$13)</f>
        <v>0</v>
      </c>
      <c r="V620" s="18" t="n">
        <f aca="false">IF($R$620,$P$620,IF($U$620,$S$620,NA()))</f>
        <v>1890586.06546872</v>
      </c>
      <c r="W620" s="18" t="n">
        <f aca="false">IF($R$620,$Q$620,IF($U$620,$T$620,NA()))</f>
        <v>63.4723814968187</v>
      </c>
      <c r="X620" s="18" t="n">
        <f aca="false">$R$620</f>
        <v>1</v>
      </c>
      <c r="Y620" s="18" t="n">
        <f aca="false">IF($B$620=1,$H$620,$AI$112*$W$620)</f>
        <v>300000000</v>
      </c>
      <c r="Z620" s="18" t="n">
        <f aca="false">IF($C$620=1,$I$620,$AF$112*$W$620)</f>
        <v>110038980.522096</v>
      </c>
      <c r="AA620" s="18" t="n">
        <f aca="false">IF($D$620=1,$J$620,$AC$112*$W$620)</f>
        <v>60000000</v>
      </c>
      <c r="AB620" s="18" t="n">
        <f aca="false">IF($E$620=1,$K$620,$Z$112*$W$620)</f>
        <v>30000000</v>
      </c>
      <c r="AC620" s="18" t="n">
        <f aca="false">IF($F$620=1,$L$620,$W$112*$W$620)</f>
        <v>317361907.484094</v>
      </c>
      <c r="AD620" s="18" t="n">
        <f aca="false">IF($G$620=1,$M$620,$T$112*$W$620)</f>
        <v>317361907.484094</v>
      </c>
      <c r="AE620" s="18" t="n">
        <f aca="false">($C$9*Assumptions!$B$7/Assumptions!$B$11)</f>
        <v>120000000</v>
      </c>
      <c r="AF620" s="18" t="n">
        <f aca="false">($J$112+$O$112)*$W$620</f>
        <v>17804817.2963014</v>
      </c>
      <c r="AG620" s="18" t="n">
        <f aca="false">Assumptions!$B$20*$W$620</f>
        <v>571251433.471369</v>
      </c>
      <c r="AH620" s="18" t="n">
        <f aca="false">IF($R$620,Assumptions!$B$14*($W$620-Assumptions!$B$13),Assumptions!$B$4)</f>
        <v>156180953.742047</v>
      </c>
      <c r="AI620" s="18" t="n">
        <f aca="false">$Y$620+$Z$620+$AA$620+$AB$620+$AC$620+$AD$620+$AE$620+$AF$620+$AG$620+$AH$620</f>
        <v>2000000000</v>
      </c>
      <c r="AJ620" s="18" t="n">
        <f aca="false">IF(AND(ISNUMBER($V$620),($C$9*Assumptions!$B$7/Assumptions!$B$11)&gt;=Assumptions!$B$67,IF($B$620=1,$Y$620&gt;=INDEX($Y$576:$Y$639,1+$A$620-Assumptions!$B$78),$Y$620&gt;INDEX($Y$576:$Y$639,1+$A$620+Assumptions!$B$78)),IF($C$620=1,$Z$620&gt;=INDEX($Z$576:$Z$639,1+$A$620-Assumptions!$B$79),$Z$620&gt;INDEX($Z$576:$Z$639,1+$A$620+Assumptions!$B$79)),IF($D$620=1,$AA$620&gt;=INDEX($AA$576:$AA$639,1+$A$620-Assumptions!$B$80),$AA$620&gt;INDEX($AA$576:$AA$639,1+$A$620+Assumptions!$B$80)),IF($E$620=1,$AB$620&gt;=INDEX($AB$576:$AB$639,1+$A$620-Assumptions!$B$81),$AB$620&gt;INDEX($AB$576:$AB$639,1+$A$620+Assumptions!$B$81)),IF($F$620=1,$AC$620&gt;=INDEX($AC$576:$AC$639,1+$A$620-Assumptions!$B$82),$AC$620&gt;INDEX($AC$576:$AC$639,1+$A$620+Assumptions!$B$82)),IF($G$620=1,$AD$620&gt;=INDEX($AD$576:$AD$639,1+$A$620-Assumptions!$B$83),$AD$620&gt;INDEX($AD$576:$AD$639,1+$A$620+Assumptions!$B$83))),1,0)</f>
        <v>0</v>
      </c>
      <c r="AK620" s="16"/>
      <c r="AL620" s="16"/>
    </row>
    <row r="621" customFormat="false" ht="23.85" hidden="true" customHeight="false" outlineLevel="0" collapsed="false">
      <c r="A621" s="6" t="n">
        <f aca="false">ROW()-ROW($A$576)+Assumptions!$B$4</f>
        <v>45</v>
      </c>
      <c r="B621" s="18" t="n">
        <f aca="false">MOD(QUOTIENT($A$621,Assumptions!$B$78),2)</f>
        <v>1</v>
      </c>
      <c r="C621" s="18" t="n">
        <f aca="false">MOD(QUOTIENT($A$621,Assumptions!$B$79),2)</f>
        <v>0</v>
      </c>
      <c r="D621" s="18" t="n">
        <f aca="false">MOD(QUOTIENT($A$621,Assumptions!$B$80),2)</f>
        <v>1</v>
      </c>
      <c r="E621" s="18" t="n">
        <f aca="false">MOD(QUOTIENT($A$621,Assumptions!$B$81),2)</f>
        <v>1</v>
      </c>
      <c r="F621" s="18" t="n">
        <f aca="false">MOD(QUOTIENT($A$621,Assumptions!$B$82),2)</f>
        <v>0</v>
      </c>
      <c r="G621" s="18" t="n">
        <f aca="false">MOD(QUOTIENT($A$621,Assumptions!$B$83),2)</f>
        <v>1</v>
      </c>
      <c r="H621" s="18" t="n">
        <f aca="false">IF($B$621=1,MIN(Assumptions!$B$66,MAX(Assumptions!$B$4,Assumptions!$B$26-(Assumptions!$B$4))),Assumptions!$B$4)</f>
        <v>300000000</v>
      </c>
      <c r="I621" s="18" t="n">
        <f aca="false">IF($C$621=1,MIN(Assumptions!$B$61,MAX(Assumptions!$B$4,Assumptions!$B$26-($H$621))),Assumptions!$B$4)</f>
        <v>0</v>
      </c>
      <c r="J621" s="18" t="n">
        <f aca="false">IF($D$621=1,MIN(Assumptions!$B$56,MAX(Assumptions!$B$4,Assumptions!$B$26-($H$621+$I$621))),Assumptions!$B$4)</f>
        <v>60000000</v>
      </c>
      <c r="K621" s="18" t="n">
        <f aca="false">IF($E$621=1,MIN(Assumptions!$B$51,MAX(Assumptions!$B$4,Assumptions!$B$26-($H$621+$I$621+$J$621))),Assumptions!$B$4)</f>
        <v>30000000</v>
      </c>
      <c r="L621" s="18" t="n">
        <f aca="false">IF($F$621=1,MIN(Assumptions!$B$46,MAX(Assumptions!$B$4,Assumptions!$B$26-($H$621+$I$621+$J$621+$K$621))),Assumptions!$B$4)</f>
        <v>0</v>
      </c>
      <c r="M621" s="18" t="n">
        <f aca="false">IF($G$621=1,MIN(Assumptions!$B$41,MAX(Assumptions!$B$4,Assumptions!$B$26-($H$621+$I$621+$J$621+$K$621+$L$621))),Assumptions!$B$4)</f>
        <v>5000000</v>
      </c>
      <c r="N621" s="18" t="n">
        <f aca="false">MAX(Assumptions!$B$4,Assumptions!$B$26-($H$621+$I$621+$J$621+$K$621+$L$621+$M$621))</f>
        <v>1605000000</v>
      </c>
      <c r="O621" s="18" t="n">
        <f aca="false">$J$112+$O$112+Assumptions!$B$20+IF($B$621=0,$AI$112,Assumptions!$B$4)+IF($C$621=0,$AF$112,Assumptions!$B$4)+IF($D$621=0,$AC$112,Assumptions!$B$4)+IF($E$621=0,$Z$112,Assumptions!$B$4)+IF($F$621=0,$W$112,Assumptions!$B$4)+IF($G$621=0,$T$112,Assumptions!$B$4)</f>
        <v>16014164.1892672</v>
      </c>
      <c r="P621" s="18" t="n">
        <f aca="false">IF(($N$621+Assumptions!$B$14*Assumptions!$B$13)&gt;($C$9*Assumptions!$B$7/Assumptions!$B$11),($C$9*Assumptions!$B$7/Assumptions!$B$11)*($O$621+Assumptions!$B$14)/($N$621+Assumptions!$B$14*Assumptions!$B$13-($C$9*Assumptions!$B$7/Assumptions!$B$11)),NA())</f>
        <v>1493579.63207534</v>
      </c>
      <c r="Q621" s="18" t="n">
        <f aca="false">IFERROR(($N$621+Assumptions!$B$14*Assumptions!$B$13)/($O$621+Assumptions!$B$14+$P$621),NA())</f>
        <v>80.3438915628887</v>
      </c>
      <c r="R621" s="18" t="n">
        <f aca="false">AND(ISNUMBER($P$621),$P$621&gt;Assumptions!$B$4,$Q$621&gt;Assumptions!$B$13)</f>
        <v>1</v>
      </c>
      <c r="S621" s="18" t="n">
        <f aca="false">IF($N$621&gt;($C$9*Assumptions!$B$7/Assumptions!$B$11),($C$9*Assumptions!$B$7/Assumptions!$B$11)*$O$621/($N$621-($C$9*Assumptions!$B$7/Assumptions!$B$11)),NA())</f>
        <v>1294073.87388018</v>
      </c>
      <c r="T621" s="18" t="n">
        <f aca="false">IFERROR($N$621/($O$621+$S$621),NA())</f>
        <v>92.7304093082335</v>
      </c>
      <c r="U621" s="18" t="n">
        <f aca="false">AND(ISNUMBER($S$621),$S$621&gt;Assumptions!$B$4,$T$621&lt;=Assumptions!$B$13)</f>
        <v>0</v>
      </c>
      <c r="V621" s="18" t="n">
        <f aca="false">IF($R$621,$P$621,IF($U$621,$S$621,NA()))</f>
        <v>1493579.63207534</v>
      </c>
      <c r="W621" s="18" t="n">
        <f aca="false">IF($R$621,$Q$621,IF($U$621,$T$621,NA()))</f>
        <v>80.3438915628887</v>
      </c>
      <c r="X621" s="18" t="n">
        <f aca="false">$R$621</f>
        <v>1</v>
      </c>
      <c r="Y621" s="18" t="n">
        <f aca="false">IF($B$621=1,$H$621,$AI$112*$W$621)</f>
        <v>300000000</v>
      </c>
      <c r="Z621" s="18" t="n">
        <f aca="false">IF($C$621=1,$I$621,$AF$112*$W$621)</f>
        <v>139288296.898096</v>
      </c>
      <c r="AA621" s="18" t="n">
        <f aca="false">IF($D$621=1,$J$621,$AC$112*$W$621)</f>
        <v>60000000</v>
      </c>
      <c r="AB621" s="18" t="n">
        <f aca="false">IF($E$621=1,$K$621,$Z$112*$W$621)</f>
        <v>30000000</v>
      </c>
      <c r="AC621" s="18" t="n">
        <f aca="false">IF($F$621=1,$L$621,$W$112*$W$621)</f>
        <v>401719457.814444</v>
      </c>
      <c r="AD621" s="18" t="n">
        <f aca="false">IF($G$621=1,$M$621,$T$112*$W$621)</f>
        <v>5000000</v>
      </c>
      <c r="AE621" s="18" t="n">
        <f aca="false">($C$9*Assumptions!$B$7/Assumptions!$B$11)</f>
        <v>120000000</v>
      </c>
      <c r="AF621" s="18" t="n">
        <f aca="false">($J$112+$O$112)*$W$621</f>
        <v>22537492.3142404</v>
      </c>
      <c r="AG621" s="18" t="n">
        <f aca="false">Assumptions!$B$20*$W$621</f>
        <v>723095024.065999</v>
      </c>
      <c r="AH621" s="18" t="n">
        <f aca="false">IF($R$621,Assumptions!$B$14*($W$621-Assumptions!$B$13),Assumptions!$B$4)</f>
        <v>198359728.907222</v>
      </c>
      <c r="AI621" s="18" t="n">
        <f aca="false">$Y$621+$Z$621+$AA$621+$AB$621+$AC$621+$AD$621+$AE$621+$AF$621+$AG$621+$AH$621</f>
        <v>2000000000</v>
      </c>
      <c r="AJ621" s="18" t="n">
        <f aca="false">IF(AND(ISNUMBER($V$621),($C$9*Assumptions!$B$7/Assumptions!$B$11)&gt;=Assumptions!$B$67,IF($B$621=1,$Y$621&gt;=INDEX($Y$576:$Y$639,1+$A$621-Assumptions!$B$78),$Y$621&gt;INDEX($Y$576:$Y$639,1+$A$621+Assumptions!$B$78)),IF($C$621=1,$Z$621&gt;=INDEX($Z$576:$Z$639,1+$A$621-Assumptions!$B$79),$Z$621&gt;INDEX($Z$576:$Z$639,1+$A$621+Assumptions!$B$79)),IF($D$621=1,$AA$621&gt;=INDEX($AA$576:$AA$639,1+$A$621-Assumptions!$B$80),$AA$621&gt;INDEX($AA$576:$AA$639,1+$A$621+Assumptions!$B$80)),IF($E$621=1,$AB$621&gt;=INDEX($AB$576:$AB$639,1+$A$621-Assumptions!$B$81),$AB$621&gt;INDEX($AB$576:$AB$639,1+$A$621+Assumptions!$B$81)),IF($F$621=1,$AC$621&gt;=INDEX($AC$576:$AC$639,1+$A$621-Assumptions!$B$82),$AC$621&gt;INDEX($AC$576:$AC$639,1+$A$621+Assumptions!$B$82)),IF($G$621=1,$AD$621&gt;=INDEX($AD$576:$AD$639,1+$A$621-Assumptions!$B$83),$AD$621&gt;INDEX($AD$576:$AD$639,1+$A$621+Assumptions!$B$83))),1,0)</f>
        <v>0</v>
      </c>
      <c r="AK621" s="16"/>
      <c r="AL621" s="16"/>
    </row>
    <row r="622" customFormat="false" ht="23.85" hidden="true" customHeight="false" outlineLevel="0" collapsed="false">
      <c r="A622" s="6" t="n">
        <f aca="false">ROW()-ROW($A$576)+Assumptions!$B$4</f>
        <v>46</v>
      </c>
      <c r="B622" s="18" t="n">
        <f aca="false">MOD(QUOTIENT($A$622,Assumptions!$B$78),2)</f>
        <v>1</v>
      </c>
      <c r="C622" s="18" t="n">
        <f aca="false">MOD(QUOTIENT($A$622,Assumptions!$B$79),2)</f>
        <v>0</v>
      </c>
      <c r="D622" s="18" t="n">
        <f aca="false">MOD(QUOTIENT($A$622,Assumptions!$B$80),2)</f>
        <v>1</v>
      </c>
      <c r="E622" s="18" t="n">
        <f aca="false">MOD(QUOTIENT($A$622,Assumptions!$B$81),2)</f>
        <v>1</v>
      </c>
      <c r="F622" s="18" t="n">
        <f aca="false">MOD(QUOTIENT($A$622,Assumptions!$B$82),2)</f>
        <v>1</v>
      </c>
      <c r="G622" s="18" t="n">
        <f aca="false">MOD(QUOTIENT($A$622,Assumptions!$B$83),2)</f>
        <v>0</v>
      </c>
      <c r="H622" s="18" t="n">
        <f aca="false">IF($B$622=1,MIN(Assumptions!$B$66,MAX(Assumptions!$B$4,Assumptions!$B$26-(Assumptions!$B$4))),Assumptions!$B$4)</f>
        <v>300000000</v>
      </c>
      <c r="I622" s="18" t="n">
        <f aca="false">IF($C$622=1,MIN(Assumptions!$B$61,MAX(Assumptions!$B$4,Assumptions!$B$26-($H$622))),Assumptions!$B$4)</f>
        <v>0</v>
      </c>
      <c r="J622" s="18" t="n">
        <f aca="false">IF($D$622=1,MIN(Assumptions!$B$56,MAX(Assumptions!$B$4,Assumptions!$B$26-($H$622+$I$622))),Assumptions!$B$4)</f>
        <v>60000000</v>
      </c>
      <c r="K622" s="18" t="n">
        <f aca="false">IF($E$622=1,MIN(Assumptions!$B$51,MAX(Assumptions!$B$4,Assumptions!$B$26-($H$622+$I$622+$J$622))),Assumptions!$B$4)</f>
        <v>30000000</v>
      </c>
      <c r="L622" s="18" t="n">
        <f aca="false">IF($F$622=1,MIN(Assumptions!$B$46,MAX(Assumptions!$B$4,Assumptions!$B$26-($H$622+$I$622+$J$622+$K$622))),Assumptions!$B$4)</f>
        <v>15000000</v>
      </c>
      <c r="M622" s="18" t="n">
        <f aca="false">IF($G$622=1,MIN(Assumptions!$B$41,MAX(Assumptions!$B$4,Assumptions!$B$26-($H$622+$I$622+$J$622+$K$622+$L$622))),Assumptions!$B$4)</f>
        <v>0</v>
      </c>
      <c r="N622" s="18" t="n">
        <f aca="false">MAX(Assumptions!$B$4,Assumptions!$B$26-($H$622+$I$622+$J$622+$K$622+$L$622+$M$622))</f>
        <v>1595000000</v>
      </c>
      <c r="O622" s="18" t="n">
        <f aca="false">$J$112+$O$112+Assumptions!$B$20+IF($B$622=0,$AI$112,Assumptions!$B$4)+IF($C$622=0,$AF$112,Assumptions!$B$4)+IF($D$622=0,$AC$112,Assumptions!$B$4)+IF($E$622=0,$Z$112,Assumptions!$B$4)+IF($F$622=0,$W$112,Assumptions!$B$4)+IF($G$622=0,$T$112,Assumptions!$B$4)</f>
        <v>16014164.1892672</v>
      </c>
      <c r="P622" s="18" t="n">
        <f aca="false">IF(($N$622+Assumptions!$B$14*Assumptions!$B$13)&gt;($C$9*Assumptions!$B$7/Assumptions!$B$11),($C$9*Assumptions!$B$7/Assumptions!$B$11)*($O$622+Assumptions!$B$14)/($N$622+Assumptions!$B$14*Assumptions!$B$13-($C$9*Assumptions!$B$7/Assumptions!$B$11)),NA())</f>
        <v>1503688.46207246</v>
      </c>
      <c r="Q622" s="18" t="n">
        <f aca="false">IFERROR(($N$622+Assumptions!$B$14*Assumptions!$B$13)/($O$622+Assumptions!$B$14+$P$622),NA())</f>
        <v>79.8037645607853</v>
      </c>
      <c r="R622" s="18" t="n">
        <f aca="false">AND(ISNUMBER($P$622),$P$622&gt;Assumptions!$B$4,$Q$622&gt;Assumptions!$B$13)</f>
        <v>1</v>
      </c>
      <c r="S622" s="18" t="n">
        <f aca="false">IF($N$622&gt;($C$9*Assumptions!$B$7/Assumptions!$B$11),($C$9*Assumptions!$B$7/Assumptions!$B$11)*$O$622/($N$622-($C$9*Assumptions!$B$7/Assumptions!$B$11)),NA())</f>
        <v>1302847.25607597</v>
      </c>
      <c r="T622" s="18" t="n">
        <f aca="false">IFERROR($N$622/($O$622+$S$622),NA())</f>
        <v>92.1059621075046</v>
      </c>
      <c r="U622" s="18" t="n">
        <f aca="false">AND(ISNUMBER($S$622),$S$622&gt;Assumptions!$B$4,$T$622&lt;=Assumptions!$B$13)</f>
        <v>0</v>
      </c>
      <c r="V622" s="18" t="n">
        <f aca="false">IF($R$622,$P$622,IF($U$622,$S$622,NA()))</f>
        <v>1503688.46207246</v>
      </c>
      <c r="W622" s="18" t="n">
        <f aca="false">IF($R$622,$Q$622,IF($U$622,$T$622,NA()))</f>
        <v>79.8037645607853</v>
      </c>
      <c r="X622" s="18" t="n">
        <f aca="false">$R$622</f>
        <v>1</v>
      </c>
      <c r="Y622" s="18" t="n">
        <f aca="false">IF($B$622=1,$H$622,$AI$112*$W$622)</f>
        <v>300000000</v>
      </c>
      <c r="Z622" s="18" t="n">
        <f aca="false">IF($C$622=1,$I$622,$AF$112*$W$622)</f>
        <v>138351904.986176</v>
      </c>
      <c r="AA622" s="18" t="n">
        <f aca="false">IF($D$622=1,$J$622,$AC$112*$W$622)</f>
        <v>60000000</v>
      </c>
      <c r="AB622" s="18" t="n">
        <f aca="false">IF($E$622=1,$K$622,$Z$112*$W$622)</f>
        <v>30000000</v>
      </c>
      <c r="AC622" s="18" t="n">
        <f aca="false">IF($F$622=1,$L$622,$W$112*$W$622)</f>
        <v>15000000</v>
      </c>
      <c r="AD622" s="18" t="n">
        <f aca="false">IF($G$622=1,$M$622,$T$112*$W$622)</f>
        <v>399018822.803926</v>
      </c>
      <c r="AE622" s="18" t="n">
        <f aca="false">($C$9*Assumptions!$B$7/Assumptions!$B$11)</f>
        <v>120000000</v>
      </c>
      <c r="AF622" s="18" t="n">
        <f aca="false">($J$112+$O$112)*$W$622</f>
        <v>22385979.7608674</v>
      </c>
      <c r="AG622" s="18" t="n">
        <f aca="false">Assumptions!$B$20*$W$622</f>
        <v>718233881.047067</v>
      </c>
      <c r="AH622" s="18" t="n">
        <f aca="false">IF($R$622,Assumptions!$B$14*($W$622-Assumptions!$B$13),Assumptions!$B$4)</f>
        <v>197009411.401963</v>
      </c>
      <c r="AI622" s="18" t="n">
        <f aca="false">$Y$622+$Z$622+$AA$622+$AB$622+$AC$622+$AD$622+$AE$622+$AF$622+$AG$622+$AH$622</f>
        <v>2000000000</v>
      </c>
      <c r="AJ622" s="18" t="n">
        <f aca="false">IF(AND(ISNUMBER($V$622),($C$9*Assumptions!$B$7/Assumptions!$B$11)&gt;=Assumptions!$B$67,IF($B$622=1,$Y$622&gt;=INDEX($Y$576:$Y$639,1+$A$622-Assumptions!$B$78),$Y$622&gt;INDEX($Y$576:$Y$639,1+$A$622+Assumptions!$B$78)),IF($C$622=1,$Z$622&gt;=INDEX($Z$576:$Z$639,1+$A$622-Assumptions!$B$79),$Z$622&gt;INDEX($Z$576:$Z$639,1+$A$622+Assumptions!$B$79)),IF($D$622=1,$AA$622&gt;=INDEX($AA$576:$AA$639,1+$A$622-Assumptions!$B$80),$AA$622&gt;INDEX($AA$576:$AA$639,1+$A$622+Assumptions!$B$80)),IF($E$622=1,$AB$622&gt;=INDEX($AB$576:$AB$639,1+$A$622-Assumptions!$B$81),$AB$622&gt;INDEX($AB$576:$AB$639,1+$A$622+Assumptions!$B$81)),IF($F$622=1,$AC$622&gt;=INDEX($AC$576:$AC$639,1+$A$622-Assumptions!$B$82),$AC$622&gt;INDEX($AC$576:$AC$639,1+$A$622+Assumptions!$B$82)),IF($G$622=1,$AD$622&gt;=INDEX($AD$576:$AD$639,1+$A$622-Assumptions!$B$83),$AD$622&gt;INDEX($AD$576:$AD$639,1+$A$622+Assumptions!$B$83))),1,0)</f>
        <v>0</v>
      </c>
      <c r="AK622" s="16"/>
      <c r="AL622" s="16"/>
    </row>
    <row r="623" customFormat="false" ht="23.85" hidden="true" customHeight="false" outlineLevel="0" collapsed="false">
      <c r="A623" s="6" t="n">
        <f aca="false">ROW()-ROW($A$576)+Assumptions!$B$4</f>
        <v>47</v>
      </c>
      <c r="B623" s="18" t="n">
        <f aca="false">MOD(QUOTIENT($A$623,Assumptions!$B$78),2)</f>
        <v>1</v>
      </c>
      <c r="C623" s="18" t="n">
        <f aca="false">MOD(QUOTIENT($A$623,Assumptions!$B$79),2)</f>
        <v>0</v>
      </c>
      <c r="D623" s="18" t="n">
        <f aca="false">MOD(QUOTIENT($A$623,Assumptions!$B$80),2)</f>
        <v>1</v>
      </c>
      <c r="E623" s="18" t="n">
        <f aca="false">MOD(QUOTIENT($A$623,Assumptions!$B$81),2)</f>
        <v>1</v>
      </c>
      <c r="F623" s="18" t="n">
        <f aca="false">MOD(QUOTIENT($A$623,Assumptions!$B$82),2)</f>
        <v>1</v>
      </c>
      <c r="G623" s="18" t="n">
        <f aca="false">MOD(QUOTIENT($A$623,Assumptions!$B$83),2)</f>
        <v>1</v>
      </c>
      <c r="H623" s="18" t="n">
        <f aca="false">IF($B$623=1,MIN(Assumptions!$B$66,MAX(Assumptions!$B$4,Assumptions!$B$26-(Assumptions!$B$4))),Assumptions!$B$4)</f>
        <v>300000000</v>
      </c>
      <c r="I623" s="18" t="n">
        <f aca="false">IF($C$623=1,MIN(Assumptions!$B$61,MAX(Assumptions!$B$4,Assumptions!$B$26-($H$623))),Assumptions!$B$4)</f>
        <v>0</v>
      </c>
      <c r="J623" s="18" t="n">
        <f aca="false">IF($D$623=1,MIN(Assumptions!$B$56,MAX(Assumptions!$B$4,Assumptions!$B$26-($H$623+$I$623))),Assumptions!$B$4)</f>
        <v>60000000</v>
      </c>
      <c r="K623" s="18" t="n">
        <f aca="false">IF($E$623=1,MIN(Assumptions!$B$51,MAX(Assumptions!$B$4,Assumptions!$B$26-($H$623+$I$623+$J$623))),Assumptions!$B$4)</f>
        <v>30000000</v>
      </c>
      <c r="L623" s="18" t="n">
        <f aca="false">IF($F$623=1,MIN(Assumptions!$B$46,MAX(Assumptions!$B$4,Assumptions!$B$26-($H$623+$I$623+$J$623+$K$623))),Assumptions!$B$4)</f>
        <v>15000000</v>
      </c>
      <c r="M623" s="18" t="n">
        <f aca="false">IF($G$623=1,MIN(Assumptions!$B$41,MAX(Assumptions!$B$4,Assumptions!$B$26-($H$623+$I$623+$J$623+$K$623+$L$623))),Assumptions!$B$4)</f>
        <v>5000000</v>
      </c>
      <c r="N623" s="18" t="n">
        <f aca="false">MAX(Assumptions!$B$4,Assumptions!$B$26-($H$623+$I$623+$J$623+$K$623+$L$623+$M$623))</f>
        <v>1590000000</v>
      </c>
      <c r="O623" s="18" t="n">
        <f aca="false">$J$112+$O$112+Assumptions!$B$20+IF($B$623=0,$AI$112,Assumptions!$B$4)+IF($C$623=0,$AF$112,Assumptions!$B$4)+IF($D$623=0,$AC$112,Assumptions!$B$4)+IF($E$623=0,$Z$112,Assumptions!$B$4)+IF($F$623=0,$W$112,Assumptions!$B$4)+IF($G$623=0,$T$112,Assumptions!$B$4)</f>
        <v>11014164.1892672</v>
      </c>
      <c r="P623" s="18" t="n">
        <f aca="false">IF(($N$623+Assumptions!$B$14*Assumptions!$B$13)&gt;($C$9*Assumptions!$B$7/Assumptions!$B$11),($C$9*Assumptions!$B$7/Assumptions!$B$11)*($O$623+Assumptions!$B$14)/($N$623+Assumptions!$B$14*Assumptions!$B$13-($C$9*Assumptions!$B$7/Assumptions!$B$11)),NA())</f>
        <v>1101324.07654469</v>
      </c>
      <c r="Q623" s="18" t="n">
        <f aca="false">IFERROR(($N$623+Assumptions!$B$14*Assumptions!$B$13)/($O$623+Assumptions!$B$14+$P$623),NA())</f>
        <v>108.959753587236</v>
      </c>
      <c r="R623" s="18" t="n">
        <f aca="false">AND(ISNUMBER($P$623),$P$623&gt;Assumptions!$B$4,$Q$623&gt;Assumptions!$B$13)</f>
        <v>1</v>
      </c>
      <c r="S623" s="18" t="n">
        <f aca="false">IF($N$623&gt;($C$9*Assumptions!$B$7/Assumptions!$B$11),($C$9*Assumptions!$B$7/Assumptions!$B$11)*$O$623/($N$623-($C$9*Assumptions!$B$7/Assumptions!$B$11)),NA())</f>
        <v>899115.444021811</v>
      </c>
      <c r="T623" s="18" t="n">
        <f aca="false">IFERROR($N$623/($O$623+$S$623),NA())</f>
        <v>133.464507586736</v>
      </c>
      <c r="U623" s="18" t="n">
        <f aca="false">AND(ISNUMBER($S$623),$S$623&gt;Assumptions!$B$4,$T$623&lt;=Assumptions!$B$13)</f>
        <v>0</v>
      </c>
      <c r="V623" s="18" t="n">
        <f aca="false">IF($R$623,$P$623,IF($U$623,$S$623,NA()))</f>
        <v>1101324.07654469</v>
      </c>
      <c r="W623" s="18" t="n">
        <f aca="false">IF($R$623,$Q$623,IF($U$623,$T$623,NA()))</f>
        <v>108.959753587236</v>
      </c>
      <c r="X623" s="18" t="n">
        <f aca="false">$R$623</f>
        <v>1</v>
      </c>
      <c r="Y623" s="18" t="n">
        <f aca="false">IF($B$623=1,$H$623,$AI$112*$W$623)</f>
        <v>300000000</v>
      </c>
      <c r="Z623" s="18" t="n">
        <f aca="false">IF($C$623=1,$I$623,$AF$112*$W$623)</f>
        <v>188898225.022156</v>
      </c>
      <c r="AA623" s="18" t="n">
        <f aca="false">IF($D$623=1,$J$623,$AC$112*$W$623)</f>
        <v>60000000</v>
      </c>
      <c r="AB623" s="18" t="n">
        <f aca="false">IF($E$623=1,$K$623,$Z$112*$W$623)</f>
        <v>30000000</v>
      </c>
      <c r="AC623" s="18" t="n">
        <f aca="false">IF($F$623=1,$L$623,$W$112*$W$623)</f>
        <v>15000000</v>
      </c>
      <c r="AD623" s="18" t="n">
        <f aca="false">IF($G$623=1,$M$623,$T$112*$W$623)</f>
        <v>5000000</v>
      </c>
      <c r="AE623" s="18" t="n">
        <f aca="false">($C$9*Assumptions!$B$7/Assumptions!$B$11)</f>
        <v>120000000</v>
      </c>
      <c r="AF623" s="18" t="n">
        <f aca="false">($J$112+$O$112)*$W$623</f>
        <v>30564608.7246308</v>
      </c>
      <c r="AG623" s="18" t="n">
        <f aca="false">Assumptions!$B$20*$W$623</f>
        <v>980637782.285124</v>
      </c>
      <c r="AH623" s="18" t="n">
        <f aca="false">IF($R$623,Assumptions!$B$14*($W$623-Assumptions!$B$13),Assumptions!$B$4)</f>
        <v>269899383.96809</v>
      </c>
      <c r="AI623" s="18" t="n">
        <f aca="false">$Y$623+$Z$623+$AA$623+$AB$623+$AC$623+$AD$623+$AE$623+$AF$623+$AG$623+$AH$623</f>
        <v>2000000000</v>
      </c>
      <c r="AJ623" s="18" t="n">
        <f aca="false">IF(AND(ISNUMBER($V$623),($C$9*Assumptions!$B$7/Assumptions!$B$11)&gt;=Assumptions!$B$67,IF($B$623=1,$Y$623&gt;=INDEX($Y$576:$Y$639,1+$A$623-Assumptions!$B$78),$Y$623&gt;INDEX($Y$576:$Y$639,1+$A$623+Assumptions!$B$78)),IF($C$623=1,$Z$623&gt;=INDEX($Z$576:$Z$639,1+$A$623-Assumptions!$B$79),$Z$623&gt;INDEX($Z$576:$Z$639,1+$A$623+Assumptions!$B$79)),IF($D$623=1,$AA$623&gt;=INDEX($AA$576:$AA$639,1+$A$623-Assumptions!$B$80),$AA$623&gt;INDEX($AA$576:$AA$639,1+$A$623+Assumptions!$B$80)),IF($E$623=1,$AB$623&gt;=INDEX($AB$576:$AB$639,1+$A$623-Assumptions!$B$81),$AB$623&gt;INDEX($AB$576:$AB$639,1+$A$623+Assumptions!$B$81)),IF($F$623=1,$AC$623&gt;=INDEX($AC$576:$AC$639,1+$A$623-Assumptions!$B$82),$AC$623&gt;INDEX($AC$576:$AC$639,1+$A$623+Assumptions!$B$82)),IF($G$623=1,$AD$623&gt;=INDEX($AD$576:$AD$639,1+$A$623-Assumptions!$B$83),$AD$623&gt;INDEX($AD$576:$AD$639,1+$A$623+Assumptions!$B$83))),1,0)</f>
        <v>0</v>
      </c>
      <c r="AK623" s="16"/>
      <c r="AL623" s="16"/>
    </row>
    <row r="624" customFormat="false" ht="23.85" hidden="true" customHeight="false" outlineLevel="0" collapsed="false">
      <c r="A624" s="6" t="n">
        <f aca="false">ROW()-ROW($A$576)+Assumptions!$B$4</f>
        <v>48</v>
      </c>
      <c r="B624" s="18" t="n">
        <f aca="false">MOD(QUOTIENT($A$624,Assumptions!$B$78),2)</f>
        <v>1</v>
      </c>
      <c r="C624" s="18" t="n">
        <f aca="false">MOD(QUOTIENT($A$624,Assumptions!$B$79),2)</f>
        <v>1</v>
      </c>
      <c r="D624" s="18" t="n">
        <f aca="false">MOD(QUOTIENT($A$624,Assumptions!$B$80),2)</f>
        <v>0</v>
      </c>
      <c r="E624" s="18" t="n">
        <f aca="false">MOD(QUOTIENT($A$624,Assumptions!$B$81),2)</f>
        <v>0</v>
      </c>
      <c r="F624" s="18" t="n">
        <f aca="false">MOD(QUOTIENT($A$624,Assumptions!$B$82),2)</f>
        <v>0</v>
      </c>
      <c r="G624" s="18" t="n">
        <f aca="false">MOD(QUOTIENT($A$624,Assumptions!$B$83),2)</f>
        <v>0</v>
      </c>
      <c r="H624" s="18" t="n">
        <f aca="false">IF($B$624=1,MIN(Assumptions!$B$66,MAX(Assumptions!$B$4,Assumptions!$B$26-(Assumptions!$B$4))),Assumptions!$B$4)</f>
        <v>300000000</v>
      </c>
      <c r="I624" s="18" t="n">
        <f aca="false">IF($C$624=1,MIN(Assumptions!$B$61,MAX(Assumptions!$B$4,Assumptions!$B$26-($H$624))),Assumptions!$B$4)</f>
        <v>100000000</v>
      </c>
      <c r="J624" s="18" t="n">
        <f aca="false">IF($D$624=1,MIN(Assumptions!$B$56,MAX(Assumptions!$B$4,Assumptions!$B$26-($H$624+$I$624))),Assumptions!$B$4)</f>
        <v>0</v>
      </c>
      <c r="K624" s="18" t="n">
        <f aca="false">IF($E$624=1,MIN(Assumptions!$B$51,MAX(Assumptions!$B$4,Assumptions!$B$26-($H$624+$I$624+$J$624))),Assumptions!$B$4)</f>
        <v>0</v>
      </c>
      <c r="L624" s="18" t="n">
        <f aca="false">IF($F$624=1,MIN(Assumptions!$B$46,MAX(Assumptions!$B$4,Assumptions!$B$26-($H$624+$I$624+$J$624+$K$624))),Assumptions!$B$4)</f>
        <v>0</v>
      </c>
      <c r="M624" s="18" t="n">
        <f aca="false">IF($G$624=1,MIN(Assumptions!$B$41,MAX(Assumptions!$B$4,Assumptions!$B$26-($H$624+$I$624+$J$624+$K$624+$L$624))),Assumptions!$B$4)</f>
        <v>0</v>
      </c>
      <c r="N624" s="18" t="n">
        <f aca="false">MAX(Assumptions!$B$4,Assumptions!$B$26-($H$624+$I$624+$J$624+$K$624+$L$624+$M$624))</f>
        <v>1600000000</v>
      </c>
      <c r="O624" s="18" t="n">
        <f aca="false">$J$112+$O$112+Assumptions!$B$20+IF($B$624=0,$AI$112,Assumptions!$B$4)+IF($C$624=0,$AF$112,Assumptions!$B$4)+IF($D$624=0,$AC$112,Assumptions!$B$4)+IF($E$624=0,$Z$112,Assumptions!$B$4)+IF($F$624=0,$W$112,Assumptions!$B$4)+IF($G$624=0,$T$112,Assumptions!$B$4)</f>
        <v>24680512.8289884</v>
      </c>
      <c r="P624" s="18" t="n">
        <f aca="false">IF(($N$624+Assumptions!$B$14*Assumptions!$B$13)&gt;($C$9*Assumptions!$B$7/Assumptions!$B$11),($C$9*Assumptions!$B$7/Assumptions!$B$11)*($O$624+Assumptions!$B$14)/($N$624+Assumptions!$B$14*Assumptions!$B$13-($C$9*Assumptions!$B$7/Assumptions!$B$11)),NA())</f>
        <v>2200108.96423515</v>
      </c>
      <c r="Q624" s="18" t="n">
        <f aca="false">IFERROR(($N$624+Assumptions!$B$14*Assumptions!$B$13)/($O$624+Assumptions!$B$14+$P$624),NA())</f>
        <v>54.5427530866487</v>
      </c>
      <c r="R624" s="18" t="n">
        <f aca="false">AND(ISNUMBER($P$624),$P$624&gt;Assumptions!$B$4,$Q$624&gt;Assumptions!$B$13)</f>
        <v>1</v>
      </c>
      <c r="S624" s="18" t="n">
        <f aca="false">IF($N$624&gt;($C$9*Assumptions!$B$7/Assumptions!$B$11),($C$9*Assumptions!$B$7/Assumptions!$B$11)*$O$624/($N$624-($C$9*Assumptions!$B$7/Assumptions!$B$11)),NA())</f>
        <v>2001122.66180987</v>
      </c>
      <c r="T624" s="18" t="n">
        <f aca="false">IFERROR($N$624/($O$624+$S$624),NA())</f>
        <v>59.9663390406408</v>
      </c>
      <c r="U624" s="18" t="n">
        <f aca="false">AND(ISNUMBER($S$624),$S$624&gt;Assumptions!$B$4,$T$624&lt;=Assumptions!$B$13)</f>
        <v>0</v>
      </c>
      <c r="V624" s="18" t="n">
        <f aca="false">IF($R$624,$P$624,IF($U$624,$S$624,NA()))</f>
        <v>2200108.96423515</v>
      </c>
      <c r="W624" s="18" t="n">
        <f aca="false">IF($R$624,$Q$624,IF($U$624,$T$624,NA()))</f>
        <v>54.5427530866487</v>
      </c>
      <c r="X624" s="18" t="n">
        <f aca="false">$R$624</f>
        <v>1</v>
      </c>
      <c r="Y624" s="18" t="n">
        <f aca="false">IF($B$624=1,$H$624,$AI$112*$W$624)</f>
        <v>300000000</v>
      </c>
      <c r="Z624" s="18" t="n">
        <f aca="false">IF($C$624=1,$I$624,$AF$112*$W$624)</f>
        <v>100000000</v>
      </c>
      <c r="AA624" s="18" t="n">
        <f aca="false">IF($D$624=1,$J$624,$AC$112*$W$624)</f>
        <v>130902607.407957</v>
      </c>
      <c r="AB624" s="18" t="n">
        <f aca="false">IF($E$624=1,$K$624,$Z$112*$W$624)</f>
        <v>163628259.259946</v>
      </c>
      <c r="AC624" s="18" t="n">
        <f aca="false">IF($F$624=1,$L$624,$W$112*$W$624)</f>
        <v>272713765.433244</v>
      </c>
      <c r="AD624" s="18" t="n">
        <f aca="false">IF($G$624=1,$M$624,$T$112*$W$624)</f>
        <v>272713765.433244</v>
      </c>
      <c r="AE624" s="18" t="n">
        <f aca="false">($C$9*Assumptions!$B$7/Assumptions!$B$11)</f>
        <v>120000000</v>
      </c>
      <c r="AF624" s="18" t="n">
        <f aca="false">($J$112+$O$112)*$W$624</f>
        <v>15299941.9691498</v>
      </c>
      <c r="AG624" s="18" t="n">
        <f aca="false">Assumptions!$B$20*$W$624</f>
        <v>490884777.779838</v>
      </c>
      <c r="AH624" s="18" t="n">
        <f aca="false">IF($R$624,Assumptions!$B$14*($W$624-Assumptions!$B$13),Assumptions!$B$4)</f>
        <v>133856882.716622</v>
      </c>
      <c r="AI624" s="18" t="n">
        <f aca="false">$Y$624+$Z$624+$AA$624+$AB$624+$AC$624+$AD$624+$AE$624+$AF$624+$AG$624+$AH$624</f>
        <v>2000000000</v>
      </c>
      <c r="AJ624" s="18" t="n">
        <f aca="false">IF(AND(ISNUMBER($V$624),($C$9*Assumptions!$B$7/Assumptions!$B$11)&gt;=Assumptions!$B$67,IF($B$624=1,$Y$624&gt;=INDEX($Y$576:$Y$639,1+$A$624-Assumptions!$B$78),$Y$624&gt;INDEX($Y$576:$Y$639,1+$A$624+Assumptions!$B$78)),IF($C$624=1,$Z$624&gt;=INDEX($Z$576:$Z$639,1+$A$624-Assumptions!$B$79),$Z$624&gt;INDEX($Z$576:$Z$639,1+$A$624+Assumptions!$B$79)),IF($D$624=1,$AA$624&gt;=INDEX($AA$576:$AA$639,1+$A$624-Assumptions!$B$80),$AA$624&gt;INDEX($AA$576:$AA$639,1+$A$624+Assumptions!$B$80)),IF($E$624=1,$AB$624&gt;=INDEX($AB$576:$AB$639,1+$A$624-Assumptions!$B$81),$AB$624&gt;INDEX($AB$576:$AB$639,1+$A$624+Assumptions!$B$81)),IF($F$624=1,$AC$624&gt;=INDEX($AC$576:$AC$639,1+$A$624-Assumptions!$B$82),$AC$624&gt;INDEX($AC$576:$AC$639,1+$A$624+Assumptions!$B$82)),IF($G$624=1,$AD$624&gt;=INDEX($AD$576:$AD$639,1+$A$624-Assumptions!$B$83),$AD$624&gt;INDEX($AD$576:$AD$639,1+$A$624+Assumptions!$B$83))),1,0)</f>
        <v>0</v>
      </c>
      <c r="AK624" s="16"/>
      <c r="AL624" s="16"/>
    </row>
    <row r="625" customFormat="false" ht="23.85" hidden="true" customHeight="false" outlineLevel="0" collapsed="false">
      <c r="A625" s="6" t="n">
        <f aca="false">ROW()-ROW($A$576)+Assumptions!$B$4</f>
        <v>49</v>
      </c>
      <c r="B625" s="18" t="n">
        <f aca="false">MOD(QUOTIENT($A$625,Assumptions!$B$78),2)</f>
        <v>1</v>
      </c>
      <c r="C625" s="18" t="n">
        <f aca="false">MOD(QUOTIENT($A$625,Assumptions!$B$79),2)</f>
        <v>1</v>
      </c>
      <c r="D625" s="18" t="n">
        <f aca="false">MOD(QUOTIENT($A$625,Assumptions!$B$80),2)</f>
        <v>0</v>
      </c>
      <c r="E625" s="18" t="n">
        <f aca="false">MOD(QUOTIENT($A$625,Assumptions!$B$81),2)</f>
        <v>0</v>
      </c>
      <c r="F625" s="18" t="n">
        <f aca="false">MOD(QUOTIENT($A$625,Assumptions!$B$82),2)</f>
        <v>0</v>
      </c>
      <c r="G625" s="18" t="n">
        <f aca="false">MOD(QUOTIENT($A$625,Assumptions!$B$83),2)</f>
        <v>1</v>
      </c>
      <c r="H625" s="18" t="n">
        <f aca="false">IF($B$625=1,MIN(Assumptions!$B$66,MAX(Assumptions!$B$4,Assumptions!$B$26-(Assumptions!$B$4))),Assumptions!$B$4)</f>
        <v>300000000</v>
      </c>
      <c r="I625" s="18" t="n">
        <f aca="false">IF($C$625=1,MIN(Assumptions!$B$61,MAX(Assumptions!$B$4,Assumptions!$B$26-($H$625))),Assumptions!$B$4)</f>
        <v>100000000</v>
      </c>
      <c r="J625" s="18" t="n">
        <f aca="false">IF($D$625=1,MIN(Assumptions!$B$56,MAX(Assumptions!$B$4,Assumptions!$B$26-($H$625+$I$625))),Assumptions!$B$4)</f>
        <v>0</v>
      </c>
      <c r="K625" s="18" t="n">
        <f aca="false">IF($E$625=1,MIN(Assumptions!$B$51,MAX(Assumptions!$B$4,Assumptions!$B$26-($H$625+$I$625+$J$625))),Assumptions!$B$4)</f>
        <v>0</v>
      </c>
      <c r="L625" s="18" t="n">
        <f aca="false">IF($F$625=1,MIN(Assumptions!$B$46,MAX(Assumptions!$B$4,Assumptions!$B$26-($H$625+$I$625+$J$625+$K$625))),Assumptions!$B$4)</f>
        <v>0</v>
      </c>
      <c r="M625" s="18" t="n">
        <f aca="false">IF($G$625=1,MIN(Assumptions!$B$41,MAX(Assumptions!$B$4,Assumptions!$B$26-($H$625+$I$625+$J$625+$K$625+$L$625))),Assumptions!$B$4)</f>
        <v>5000000</v>
      </c>
      <c r="N625" s="18" t="n">
        <f aca="false">MAX(Assumptions!$B$4,Assumptions!$B$26-($H$625+$I$625+$J$625+$K$625+$L$625+$M$625))</f>
        <v>1595000000</v>
      </c>
      <c r="O625" s="18" t="n">
        <f aca="false">$J$112+$O$112+Assumptions!$B$20+IF($B$625=0,$AI$112,Assumptions!$B$4)+IF($C$625=0,$AF$112,Assumptions!$B$4)+IF($D$625=0,$AC$112,Assumptions!$B$4)+IF($E$625=0,$Z$112,Assumptions!$B$4)+IF($F$625=0,$W$112,Assumptions!$B$4)+IF($G$625=0,$T$112,Assumptions!$B$4)</f>
        <v>19680512.8289884</v>
      </c>
      <c r="P625" s="18" t="n">
        <f aca="false">IF(($N$625+Assumptions!$B$14*Assumptions!$B$13)&gt;($C$9*Assumptions!$B$7/Assumptions!$B$11),($C$9*Assumptions!$B$7/Assumptions!$B$11)*($O$625+Assumptions!$B$14)/($N$625+Assumptions!$B$14*Assumptions!$B$13-($C$9*Assumptions!$B$7/Assumptions!$B$11)),NA())</f>
        <v>1801462.9708823</v>
      </c>
      <c r="Q625" s="18" t="n">
        <f aca="false">IFERROR(($N$625+Assumptions!$B$14*Assumptions!$B$13)/($O$625+Assumptions!$B$14+$P$625),NA())</f>
        <v>66.6125265629121</v>
      </c>
      <c r="R625" s="18" t="n">
        <f aca="false">AND(ISNUMBER($P$625),$P$625&gt;Assumptions!$B$4,$Q$625&gt;Assumptions!$B$13)</f>
        <v>1</v>
      </c>
      <c r="S625" s="18" t="n">
        <f aca="false">IF($N$625&gt;($C$9*Assumptions!$B$7/Assumptions!$B$11),($C$9*Assumptions!$B$7/Assumptions!$B$11)*$O$625/($N$625-($C$9*Assumptions!$B$7/Assumptions!$B$11)),NA())</f>
        <v>1601126.46744312</v>
      </c>
      <c r="T625" s="18" t="n">
        <f aca="false">IFERROR($N$625/($O$625+$S$625),NA())</f>
        <v>74.9472339881003</v>
      </c>
      <c r="U625" s="18" t="n">
        <f aca="false">AND(ISNUMBER($S$625),$S$625&gt;Assumptions!$B$4,$T$625&lt;=Assumptions!$B$13)</f>
        <v>0</v>
      </c>
      <c r="V625" s="18" t="n">
        <f aca="false">IF($R$625,$P$625,IF($U$625,$S$625,NA()))</f>
        <v>1801462.9708823</v>
      </c>
      <c r="W625" s="18" t="n">
        <f aca="false">IF($R$625,$Q$625,IF($U$625,$T$625,NA()))</f>
        <v>66.6125265629121</v>
      </c>
      <c r="X625" s="18" t="n">
        <f aca="false">$R$625</f>
        <v>1</v>
      </c>
      <c r="Y625" s="18" t="n">
        <f aca="false">IF($B$625=1,$H$625,$AI$112*$W$625)</f>
        <v>300000000</v>
      </c>
      <c r="Z625" s="18" t="n">
        <f aca="false">IF($C$625=1,$I$625,$AF$112*$W$625)</f>
        <v>100000000</v>
      </c>
      <c r="AA625" s="18" t="n">
        <f aca="false">IF($D$625=1,$J$625,$AC$112*$W$625)</f>
        <v>159870063.750989</v>
      </c>
      <c r="AB625" s="18" t="n">
        <f aca="false">IF($E$625=1,$K$625,$Z$112*$W$625)</f>
        <v>199837579.688736</v>
      </c>
      <c r="AC625" s="18" t="n">
        <f aca="false">IF($F$625=1,$L$625,$W$112*$W$625)</f>
        <v>333062632.814561</v>
      </c>
      <c r="AD625" s="18" t="n">
        <f aca="false">IF($G$625=1,$M$625,$T$112*$W$625)</f>
        <v>5000000</v>
      </c>
      <c r="AE625" s="18" t="n">
        <f aca="false">($C$9*Assumptions!$B$7/Assumptions!$B$11)</f>
        <v>120000000</v>
      </c>
      <c r="AF625" s="18" t="n">
        <f aca="false">($J$112+$O$112)*$W$625</f>
        <v>18685668.2722251</v>
      </c>
      <c r="AG625" s="18" t="n">
        <f aca="false">Assumptions!$B$20*$W$625</f>
        <v>599512739.066209</v>
      </c>
      <c r="AH625" s="18" t="n">
        <f aca="false">IF($R$625,Assumptions!$B$14*($W$625-Assumptions!$B$13),Assumptions!$B$4)</f>
        <v>164031316.40728</v>
      </c>
      <c r="AI625" s="18" t="n">
        <f aca="false">$Y$625+$Z$625+$AA$625+$AB$625+$AC$625+$AD$625+$AE$625+$AF$625+$AG$625+$AH$625</f>
        <v>2000000000</v>
      </c>
      <c r="AJ625" s="18" t="n">
        <f aca="false">IF(AND(ISNUMBER($V$625),($C$9*Assumptions!$B$7/Assumptions!$B$11)&gt;=Assumptions!$B$67,IF($B$625=1,$Y$625&gt;=INDEX($Y$576:$Y$639,1+$A$625-Assumptions!$B$78),$Y$625&gt;INDEX($Y$576:$Y$639,1+$A$625+Assumptions!$B$78)),IF($C$625=1,$Z$625&gt;=INDEX($Z$576:$Z$639,1+$A$625-Assumptions!$B$79),$Z$625&gt;INDEX($Z$576:$Z$639,1+$A$625+Assumptions!$B$79)),IF($D$625=1,$AA$625&gt;=INDEX($AA$576:$AA$639,1+$A$625-Assumptions!$B$80),$AA$625&gt;INDEX($AA$576:$AA$639,1+$A$625+Assumptions!$B$80)),IF($E$625=1,$AB$625&gt;=INDEX($AB$576:$AB$639,1+$A$625-Assumptions!$B$81),$AB$625&gt;INDEX($AB$576:$AB$639,1+$A$625+Assumptions!$B$81)),IF($F$625=1,$AC$625&gt;=INDEX($AC$576:$AC$639,1+$A$625-Assumptions!$B$82),$AC$625&gt;INDEX($AC$576:$AC$639,1+$A$625+Assumptions!$B$82)),IF($G$625=1,$AD$625&gt;=INDEX($AD$576:$AD$639,1+$A$625-Assumptions!$B$83),$AD$625&gt;INDEX($AD$576:$AD$639,1+$A$625+Assumptions!$B$83))),1,0)</f>
        <v>0</v>
      </c>
      <c r="AK625" s="16"/>
      <c r="AL625" s="16"/>
    </row>
    <row r="626" customFormat="false" ht="23.85" hidden="true" customHeight="false" outlineLevel="0" collapsed="false">
      <c r="A626" s="6" t="n">
        <f aca="false">ROW()-ROW($A$576)+Assumptions!$B$4</f>
        <v>50</v>
      </c>
      <c r="B626" s="18" t="n">
        <f aca="false">MOD(QUOTIENT($A$626,Assumptions!$B$78),2)</f>
        <v>1</v>
      </c>
      <c r="C626" s="18" t="n">
        <f aca="false">MOD(QUOTIENT($A$626,Assumptions!$B$79),2)</f>
        <v>1</v>
      </c>
      <c r="D626" s="18" t="n">
        <f aca="false">MOD(QUOTIENT($A$626,Assumptions!$B$80),2)</f>
        <v>0</v>
      </c>
      <c r="E626" s="18" t="n">
        <f aca="false">MOD(QUOTIENT($A$626,Assumptions!$B$81),2)</f>
        <v>0</v>
      </c>
      <c r="F626" s="18" t="n">
        <f aca="false">MOD(QUOTIENT($A$626,Assumptions!$B$82),2)</f>
        <v>1</v>
      </c>
      <c r="G626" s="18" t="n">
        <f aca="false">MOD(QUOTIENT($A$626,Assumptions!$B$83),2)</f>
        <v>0</v>
      </c>
      <c r="H626" s="18" t="n">
        <f aca="false">IF($B$626=1,MIN(Assumptions!$B$66,MAX(Assumptions!$B$4,Assumptions!$B$26-(Assumptions!$B$4))),Assumptions!$B$4)</f>
        <v>300000000</v>
      </c>
      <c r="I626" s="18" t="n">
        <f aca="false">IF($C$626=1,MIN(Assumptions!$B$61,MAX(Assumptions!$B$4,Assumptions!$B$26-($H$626))),Assumptions!$B$4)</f>
        <v>100000000</v>
      </c>
      <c r="J626" s="18" t="n">
        <f aca="false">IF($D$626=1,MIN(Assumptions!$B$56,MAX(Assumptions!$B$4,Assumptions!$B$26-($H$626+$I$626))),Assumptions!$B$4)</f>
        <v>0</v>
      </c>
      <c r="K626" s="18" t="n">
        <f aca="false">IF($E$626=1,MIN(Assumptions!$B$51,MAX(Assumptions!$B$4,Assumptions!$B$26-($H$626+$I$626+$J$626))),Assumptions!$B$4)</f>
        <v>0</v>
      </c>
      <c r="L626" s="18" t="n">
        <f aca="false">IF($F$626=1,MIN(Assumptions!$B$46,MAX(Assumptions!$B$4,Assumptions!$B$26-($H$626+$I$626+$J$626+$K$626))),Assumptions!$B$4)</f>
        <v>15000000</v>
      </c>
      <c r="M626" s="18" t="n">
        <f aca="false">IF($G$626=1,MIN(Assumptions!$B$41,MAX(Assumptions!$B$4,Assumptions!$B$26-($H$626+$I$626+$J$626+$K$626+$L$626))),Assumptions!$B$4)</f>
        <v>0</v>
      </c>
      <c r="N626" s="18" t="n">
        <f aca="false">MAX(Assumptions!$B$4,Assumptions!$B$26-($H$626+$I$626+$J$626+$K$626+$L$626+$M$626))</f>
        <v>1585000000</v>
      </c>
      <c r="O626" s="18" t="n">
        <f aca="false">$J$112+$O$112+Assumptions!$B$20+IF($B$626=0,$AI$112,Assumptions!$B$4)+IF($C$626=0,$AF$112,Assumptions!$B$4)+IF($D$626=0,$AC$112,Assumptions!$B$4)+IF($E$626=0,$Z$112,Assumptions!$B$4)+IF($F$626=0,$W$112,Assumptions!$B$4)+IF($G$626=0,$T$112,Assumptions!$B$4)</f>
        <v>19680512.8289884</v>
      </c>
      <c r="P626" s="18" t="n">
        <f aca="false">IF(($N$626+Assumptions!$B$14*Assumptions!$B$13)&gt;($C$9*Assumptions!$B$7/Assumptions!$B$11),($C$9*Assumptions!$B$7/Assumptions!$B$11)*($O$626+Assumptions!$B$14)/($N$626+Assumptions!$B$14*Assumptions!$B$13-($C$9*Assumptions!$B$7/Assumptions!$B$11)),NA())</f>
        <v>1813738.69811148</v>
      </c>
      <c r="Q626" s="18" t="n">
        <f aca="false">IFERROR(($N$626+Assumptions!$B$14*Assumptions!$B$13)/($O$626+Assumptions!$B$14+$P$626),NA())</f>
        <v>66.1616803594406</v>
      </c>
      <c r="R626" s="18" t="n">
        <f aca="false">AND(ISNUMBER($P$626),$P$626&gt;Assumptions!$B$4,$Q$626&gt;Assumptions!$B$13)</f>
        <v>1</v>
      </c>
      <c r="S626" s="18" t="n">
        <f aca="false">IF($N$626&gt;($C$9*Assumptions!$B$7/Assumptions!$B$11),($C$9*Assumptions!$B$7/Assumptions!$B$11)*$O$626/($N$626-($C$9*Assumptions!$B$7/Assumptions!$B$11)),NA())</f>
        <v>1612055.65834717</v>
      </c>
      <c r="T626" s="18" t="n">
        <f aca="false">IFERROR($N$626/($O$626+$S$626),NA())</f>
        <v>74.439117147503</v>
      </c>
      <c r="U626" s="18" t="n">
        <f aca="false">AND(ISNUMBER($S$626),$S$626&gt;Assumptions!$B$4,$T$626&lt;=Assumptions!$B$13)</f>
        <v>0</v>
      </c>
      <c r="V626" s="18" t="n">
        <f aca="false">IF($R$626,$P$626,IF($U$626,$S$626,NA()))</f>
        <v>1813738.69811148</v>
      </c>
      <c r="W626" s="18" t="n">
        <f aca="false">IF($R$626,$Q$626,IF($U$626,$T$626,NA()))</f>
        <v>66.1616803594406</v>
      </c>
      <c r="X626" s="18" t="n">
        <f aca="false">$R$626</f>
        <v>1</v>
      </c>
      <c r="Y626" s="18" t="n">
        <f aca="false">IF($B$626=1,$H$626,$AI$112*$W$626)</f>
        <v>300000000</v>
      </c>
      <c r="Z626" s="18" t="n">
        <f aca="false">IF($C$626=1,$I$626,$AF$112*$W$626)</f>
        <v>100000000</v>
      </c>
      <c r="AA626" s="18" t="n">
        <f aca="false">IF($D$626=1,$J$626,$AC$112*$W$626)</f>
        <v>158788032.862657</v>
      </c>
      <c r="AB626" s="18" t="n">
        <f aca="false">IF($E$626=1,$K$626,$Z$112*$W$626)</f>
        <v>198485041.078322</v>
      </c>
      <c r="AC626" s="18" t="n">
        <f aca="false">IF($F$626=1,$L$626,$W$112*$W$626)</f>
        <v>15000000</v>
      </c>
      <c r="AD626" s="18" t="n">
        <f aca="false">IF($G$626=1,$M$626,$T$112*$W$626)</f>
        <v>330808401.797203</v>
      </c>
      <c r="AE626" s="18" t="n">
        <f aca="false">($C$9*Assumptions!$B$7/Assumptions!$B$11)</f>
        <v>120000000</v>
      </c>
      <c r="AF626" s="18" t="n">
        <f aca="false">($J$112+$O$112)*$W$626</f>
        <v>18559200.1282507</v>
      </c>
      <c r="AG626" s="18" t="n">
        <f aca="false">Assumptions!$B$20*$W$626</f>
        <v>595455123.234965</v>
      </c>
      <c r="AH626" s="18" t="n">
        <f aca="false">IF($R$626,Assumptions!$B$14*($W$626-Assumptions!$B$13),Assumptions!$B$4)</f>
        <v>162904200.898602</v>
      </c>
      <c r="AI626" s="18" t="n">
        <f aca="false">$Y$626+$Z$626+$AA$626+$AB$626+$AC$626+$AD$626+$AE$626+$AF$626+$AG$626+$AH$626</f>
        <v>2000000000</v>
      </c>
      <c r="AJ626" s="18" t="n">
        <f aca="false">IF(AND(ISNUMBER($V$626),($C$9*Assumptions!$B$7/Assumptions!$B$11)&gt;=Assumptions!$B$67,IF($B$626=1,$Y$626&gt;=INDEX($Y$576:$Y$639,1+$A$626-Assumptions!$B$78),$Y$626&gt;INDEX($Y$576:$Y$639,1+$A$626+Assumptions!$B$78)),IF($C$626=1,$Z$626&gt;=INDEX($Z$576:$Z$639,1+$A$626-Assumptions!$B$79),$Z$626&gt;INDEX($Z$576:$Z$639,1+$A$626+Assumptions!$B$79)),IF($D$626=1,$AA$626&gt;=INDEX($AA$576:$AA$639,1+$A$626-Assumptions!$B$80),$AA$626&gt;INDEX($AA$576:$AA$639,1+$A$626+Assumptions!$B$80)),IF($E$626=1,$AB$626&gt;=INDEX($AB$576:$AB$639,1+$A$626-Assumptions!$B$81),$AB$626&gt;INDEX($AB$576:$AB$639,1+$A$626+Assumptions!$B$81)),IF($F$626=1,$AC$626&gt;=INDEX($AC$576:$AC$639,1+$A$626-Assumptions!$B$82),$AC$626&gt;INDEX($AC$576:$AC$639,1+$A$626+Assumptions!$B$82)),IF($G$626=1,$AD$626&gt;=INDEX($AD$576:$AD$639,1+$A$626-Assumptions!$B$83),$AD$626&gt;INDEX($AD$576:$AD$639,1+$A$626+Assumptions!$B$83))),1,0)</f>
        <v>0</v>
      </c>
      <c r="AK626" s="16"/>
      <c r="AL626" s="16"/>
    </row>
    <row r="627" customFormat="false" ht="23.85" hidden="true" customHeight="false" outlineLevel="0" collapsed="false">
      <c r="A627" s="6" t="n">
        <f aca="false">ROW()-ROW($A$576)+Assumptions!$B$4</f>
        <v>51</v>
      </c>
      <c r="B627" s="18" t="n">
        <f aca="false">MOD(QUOTIENT($A$627,Assumptions!$B$78),2)</f>
        <v>1</v>
      </c>
      <c r="C627" s="18" t="n">
        <f aca="false">MOD(QUOTIENT($A$627,Assumptions!$B$79),2)</f>
        <v>1</v>
      </c>
      <c r="D627" s="18" t="n">
        <f aca="false">MOD(QUOTIENT($A$627,Assumptions!$B$80),2)</f>
        <v>0</v>
      </c>
      <c r="E627" s="18" t="n">
        <f aca="false">MOD(QUOTIENT($A$627,Assumptions!$B$81),2)</f>
        <v>0</v>
      </c>
      <c r="F627" s="18" t="n">
        <f aca="false">MOD(QUOTIENT($A$627,Assumptions!$B$82),2)</f>
        <v>1</v>
      </c>
      <c r="G627" s="18" t="n">
        <f aca="false">MOD(QUOTIENT($A$627,Assumptions!$B$83),2)</f>
        <v>1</v>
      </c>
      <c r="H627" s="18" t="n">
        <f aca="false">IF($B$627=1,MIN(Assumptions!$B$66,MAX(Assumptions!$B$4,Assumptions!$B$26-(Assumptions!$B$4))),Assumptions!$B$4)</f>
        <v>300000000</v>
      </c>
      <c r="I627" s="18" t="n">
        <f aca="false">IF($C$627=1,MIN(Assumptions!$B$61,MAX(Assumptions!$B$4,Assumptions!$B$26-($H$627))),Assumptions!$B$4)</f>
        <v>100000000</v>
      </c>
      <c r="J627" s="18" t="n">
        <f aca="false">IF($D$627=1,MIN(Assumptions!$B$56,MAX(Assumptions!$B$4,Assumptions!$B$26-($H$627+$I$627))),Assumptions!$B$4)</f>
        <v>0</v>
      </c>
      <c r="K627" s="18" t="n">
        <f aca="false">IF($E$627=1,MIN(Assumptions!$B$51,MAX(Assumptions!$B$4,Assumptions!$B$26-($H$627+$I$627+$J$627))),Assumptions!$B$4)</f>
        <v>0</v>
      </c>
      <c r="L627" s="18" t="n">
        <f aca="false">IF($F$627=1,MIN(Assumptions!$B$46,MAX(Assumptions!$B$4,Assumptions!$B$26-($H$627+$I$627+$J$627+$K$627))),Assumptions!$B$4)</f>
        <v>15000000</v>
      </c>
      <c r="M627" s="18" t="n">
        <f aca="false">IF($G$627=1,MIN(Assumptions!$B$41,MAX(Assumptions!$B$4,Assumptions!$B$26-($H$627+$I$627+$J$627+$K$627+$L$627))),Assumptions!$B$4)</f>
        <v>5000000</v>
      </c>
      <c r="N627" s="18" t="n">
        <f aca="false">MAX(Assumptions!$B$4,Assumptions!$B$26-($H$627+$I$627+$J$627+$K$627+$L$627+$M$627))</f>
        <v>1580000000</v>
      </c>
      <c r="O627" s="18" t="n">
        <f aca="false">$J$112+$O$112+Assumptions!$B$20+IF($B$627=0,$AI$112,Assumptions!$B$4)+IF($C$627=0,$AF$112,Assumptions!$B$4)+IF($D$627=0,$AC$112,Assumptions!$B$4)+IF($E$627=0,$Z$112,Assumptions!$B$4)+IF($F$627=0,$W$112,Assumptions!$B$4)+IF($G$627=0,$T$112,Assumptions!$B$4)</f>
        <v>14680512.8289884</v>
      </c>
      <c r="P627" s="18" t="n">
        <f aca="false">IF(($N$627+Assumptions!$B$14*Assumptions!$B$13)&gt;($C$9*Assumptions!$B$7/Assumptions!$B$11),($C$9*Assumptions!$B$7/Assumptions!$B$11)*($O$627+Assumptions!$B$14)/($N$627+Assumptions!$B$14*Assumptions!$B$13-($C$9*Assumptions!$B$7/Assumptions!$B$11)),NA())</f>
        <v>1409683.10391699</v>
      </c>
      <c r="Q627" s="18" t="n">
        <f aca="false">IFERROR(($N$627+Assumptions!$B$14*Assumptions!$B$13)/($O$627+Assumptions!$B$14+$P$627),NA())</f>
        <v>85.1255148526388</v>
      </c>
      <c r="R627" s="18" t="n">
        <f aca="false">AND(ISNUMBER($P$627),$P$627&gt;Assumptions!$B$4,$Q$627&gt;Assumptions!$B$13)</f>
        <v>1</v>
      </c>
      <c r="S627" s="18" t="n">
        <f aca="false">IF($N$627&gt;($C$9*Assumptions!$B$7/Assumptions!$B$11),($C$9*Assumptions!$B$7/Assumptions!$B$11)*$O$627/($N$627-($C$9*Assumptions!$B$7/Assumptions!$B$11)),NA())</f>
        <v>1206617.49279356</v>
      </c>
      <c r="T627" s="18" t="n">
        <f aca="false">IFERROR($N$627/($O$627+$S$627),NA())</f>
        <v>99.4515666453465</v>
      </c>
      <c r="U627" s="18" t="n">
        <f aca="false">AND(ISNUMBER($S$627),$S$627&gt;Assumptions!$B$4,$T$627&lt;=Assumptions!$B$13)</f>
        <v>0</v>
      </c>
      <c r="V627" s="18" t="n">
        <f aca="false">IF($R$627,$P$627,IF($U$627,$S$627,NA()))</f>
        <v>1409683.10391699</v>
      </c>
      <c r="W627" s="18" t="n">
        <f aca="false">IF($R$627,$Q$627,IF($U$627,$T$627,NA()))</f>
        <v>85.1255148526388</v>
      </c>
      <c r="X627" s="18" t="n">
        <f aca="false">$R$627</f>
        <v>1</v>
      </c>
      <c r="Y627" s="18" t="n">
        <f aca="false">IF($B$627=1,$H$627,$AI$112*$W$627)</f>
        <v>300000000</v>
      </c>
      <c r="Z627" s="18" t="n">
        <f aca="false">IF($C$627=1,$I$627,$AF$112*$W$627)</f>
        <v>100000000</v>
      </c>
      <c r="AA627" s="18" t="n">
        <f aca="false">IF($D$627=1,$J$627,$AC$112*$W$627)</f>
        <v>204301235.646333</v>
      </c>
      <c r="AB627" s="18" t="n">
        <f aca="false">IF($E$627=1,$K$627,$Z$112*$W$627)</f>
        <v>255376544.557916</v>
      </c>
      <c r="AC627" s="18" t="n">
        <f aca="false">IF($F$627=1,$L$627,$W$112*$W$627)</f>
        <v>15000000</v>
      </c>
      <c r="AD627" s="18" t="n">
        <f aca="false">IF($G$627=1,$M$627,$T$112*$W$627)</f>
        <v>5000000</v>
      </c>
      <c r="AE627" s="18" t="n">
        <f aca="false">($C$9*Assumptions!$B$7/Assumptions!$B$11)</f>
        <v>120000000</v>
      </c>
      <c r="AF627" s="18" t="n">
        <f aca="false">($J$112+$O$112)*$W$627</f>
        <v>23878798.9904049</v>
      </c>
      <c r="AG627" s="18" t="n">
        <f aca="false">Assumptions!$B$20*$W$627</f>
        <v>766129633.673749</v>
      </c>
      <c r="AH627" s="18" t="n">
        <f aca="false">IF($R$627,Assumptions!$B$14*($W$627-Assumptions!$B$13),Assumptions!$B$4)</f>
        <v>210313787.131597</v>
      </c>
      <c r="AI627" s="18" t="n">
        <f aca="false">$Y$627+$Z$627+$AA$627+$AB$627+$AC$627+$AD$627+$AE$627+$AF$627+$AG$627+$AH$627</f>
        <v>2000000000</v>
      </c>
      <c r="AJ627" s="18" t="n">
        <f aca="false">IF(AND(ISNUMBER($V$627),($C$9*Assumptions!$B$7/Assumptions!$B$11)&gt;=Assumptions!$B$67,IF($B$627=1,$Y$627&gt;=INDEX($Y$576:$Y$639,1+$A$627-Assumptions!$B$78),$Y$627&gt;INDEX($Y$576:$Y$639,1+$A$627+Assumptions!$B$78)),IF($C$627=1,$Z$627&gt;=INDEX($Z$576:$Z$639,1+$A$627-Assumptions!$B$79),$Z$627&gt;INDEX($Z$576:$Z$639,1+$A$627+Assumptions!$B$79)),IF($D$627=1,$AA$627&gt;=INDEX($AA$576:$AA$639,1+$A$627-Assumptions!$B$80),$AA$627&gt;INDEX($AA$576:$AA$639,1+$A$627+Assumptions!$B$80)),IF($E$627=1,$AB$627&gt;=INDEX($AB$576:$AB$639,1+$A$627-Assumptions!$B$81),$AB$627&gt;INDEX($AB$576:$AB$639,1+$A$627+Assumptions!$B$81)),IF($F$627=1,$AC$627&gt;=INDEX($AC$576:$AC$639,1+$A$627-Assumptions!$B$82),$AC$627&gt;INDEX($AC$576:$AC$639,1+$A$627+Assumptions!$B$82)),IF($G$627=1,$AD$627&gt;=INDEX($AD$576:$AD$639,1+$A$627-Assumptions!$B$83),$AD$627&gt;INDEX($AD$576:$AD$639,1+$A$627+Assumptions!$B$83))),1,0)</f>
        <v>0</v>
      </c>
      <c r="AK627" s="16"/>
      <c r="AL627" s="16"/>
    </row>
    <row r="628" customFormat="false" ht="23.85" hidden="true" customHeight="false" outlineLevel="0" collapsed="false">
      <c r="A628" s="6" t="n">
        <f aca="false">ROW()-ROW($A$576)+Assumptions!$B$4</f>
        <v>52</v>
      </c>
      <c r="B628" s="18" t="n">
        <f aca="false">MOD(QUOTIENT($A$628,Assumptions!$B$78),2)</f>
        <v>1</v>
      </c>
      <c r="C628" s="18" t="n">
        <f aca="false">MOD(QUOTIENT($A$628,Assumptions!$B$79),2)</f>
        <v>1</v>
      </c>
      <c r="D628" s="18" t="n">
        <f aca="false">MOD(QUOTIENT($A$628,Assumptions!$B$80),2)</f>
        <v>0</v>
      </c>
      <c r="E628" s="18" t="n">
        <f aca="false">MOD(QUOTIENT($A$628,Assumptions!$B$81),2)</f>
        <v>1</v>
      </c>
      <c r="F628" s="18" t="n">
        <f aca="false">MOD(QUOTIENT($A$628,Assumptions!$B$82),2)</f>
        <v>0</v>
      </c>
      <c r="G628" s="18" t="n">
        <f aca="false">MOD(QUOTIENT($A$628,Assumptions!$B$83),2)</f>
        <v>0</v>
      </c>
      <c r="H628" s="18" t="n">
        <f aca="false">IF($B$628=1,MIN(Assumptions!$B$66,MAX(Assumptions!$B$4,Assumptions!$B$26-(Assumptions!$B$4))),Assumptions!$B$4)</f>
        <v>300000000</v>
      </c>
      <c r="I628" s="18" t="n">
        <f aca="false">IF($C$628=1,MIN(Assumptions!$B$61,MAX(Assumptions!$B$4,Assumptions!$B$26-($H$628))),Assumptions!$B$4)</f>
        <v>100000000</v>
      </c>
      <c r="J628" s="18" t="n">
        <f aca="false">IF($D$628=1,MIN(Assumptions!$B$56,MAX(Assumptions!$B$4,Assumptions!$B$26-($H$628+$I$628))),Assumptions!$B$4)</f>
        <v>0</v>
      </c>
      <c r="K628" s="18" t="n">
        <f aca="false">IF($E$628=1,MIN(Assumptions!$B$51,MAX(Assumptions!$B$4,Assumptions!$B$26-($H$628+$I$628+$J$628))),Assumptions!$B$4)</f>
        <v>30000000</v>
      </c>
      <c r="L628" s="18" t="n">
        <f aca="false">IF($F$628=1,MIN(Assumptions!$B$46,MAX(Assumptions!$B$4,Assumptions!$B$26-($H$628+$I$628+$J$628+$K$628))),Assumptions!$B$4)</f>
        <v>0</v>
      </c>
      <c r="M628" s="18" t="n">
        <f aca="false">IF($G$628=1,MIN(Assumptions!$B$41,MAX(Assumptions!$B$4,Assumptions!$B$26-($H$628+$I$628+$J$628+$K$628+$L$628))),Assumptions!$B$4)</f>
        <v>0</v>
      </c>
      <c r="N628" s="18" t="n">
        <f aca="false">MAX(Assumptions!$B$4,Assumptions!$B$26-($H$628+$I$628+$J$628+$K$628+$L$628+$M$628))</f>
        <v>1570000000</v>
      </c>
      <c r="O628" s="18" t="n">
        <f aca="false">$J$112+$O$112+Assumptions!$B$20+IF($B$628=0,$AI$112,Assumptions!$B$4)+IF($C$628=0,$AF$112,Assumptions!$B$4)+IF($D$628=0,$AC$112,Assumptions!$B$4)+IF($E$628=0,$Z$112,Assumptions!$B$4)+IF($F$628=0,$W$112,Assumptions!$B$4)+IF($G$628=0,$T$112,Assumptions!$B$4)</f>
        <v>21680512.8289884</v>
      </c>
      <c r="P628" s="18" t="n">
        <f aca="false">IF(($N$628+Assumptions!$B$14*Assumptions!$B$13)&gt;($C$9*Assumptions!$B$7/Assumptions!$B$11),($C$9*Assumptions!$B$7/Assumptions!$B$11)*($O$628+Assumptions!$B$14)/($N$628+Assumptions!$B$14*Assumptions!$B$13-($C$9*Assumptions!$B$7/Assumptions!$B$11)),NA())</f>
        <v>1997701.57623312</v>
      </c>
      <c r="Q628" s="18" t="n">
        <f aca="false">IFERROR(($N$628+Assumptions!$B$14*Assumptions!$B$13)/($O$628+Assumptions!$B$14+$P$628),NA())</f>
        <v>60.0690320454534</v>
      </c>
      <c r="R628" s="18" t="n">
        <f aca="false">AND(ISNUMBER($P$628),$P$628&gt;Assumptions!$B$4,$Q$628&gt;Assumptions!$B$13)</f>
        <v>1</v>
      </c>
      <c r="S628" s="18" t="n">
        <f aca="false">IF($N$628&gt;($C$9*Assumptions!$B$7/Assumptions!$B$11),($C$9*Assumptions!$B$7/Assumptions!$B$11)*$O$628/($N$628-($C$9*Assumptions!$B$7/Assumptions!$B$11)),NA())</f>
        <v>1794249.33757145</v>
      </c>
      <c r="T628" s="18" t="n">
        <f aca="false">IFERROR($N$628/($O$628+$S$628),NA())</f>
        <v>66.8803368000248</v>
      </c>
      <c r="U628" s="18" t="n">
        <f aca="false">AND(ISNUMBER($S$628),$S$628&gt;Assumptions!$B$4,$T$628&lt;=Assumptions!$B$13)</f>
        <v>0</v>
      </c>
      <c r="V628" s="18" t="n">
        <f aca="false">IF($R$628,$P$628,IF($U$628,$S$628,NA()))</f>
        <v>1997701.57623312</v>
      </c>
      <c r="W628" s="18" t="n">
        <f aca="false">IF($R$628,$Q$628,IF($U$628,$T$628,NA()))</f>
        <v>60.0690320454534</v>
      </c>
      <c r="X628" s="18" t="n">
        <f aca="false">$R$628</f>
        <v>1</v>
      </c>
      <c r="Y628" s="18" t="n">
        <f aca="false">IF($B$628=1,$H$628,$AI$112*$W$628)</f>
        <v>300000000</v>
      </c>
      <c r="Z628" s="18" t="n">
        <f aca="false">IF($C$628=1,$I$628,$AF$112*$W$628)</f>
        <v>100000000</v>
      </c>
      <c r="AA628" s="18" t="n">
        <f aca="false">IF($D$628=1,$J$628,$AC$112*$W$628)</f>
        <v>144165676.909088</v>
      </c>
      <c r="AB628" s="18" t="n">
        <f aca="false">IF($E$628=1,$K$628,$Z$112*$W$628)</f>
        <v>30000000</v>
      </c>
      <c r="AC628" s="18" t="n">
        <f aca="false">IF($F$628=1,$L$628,$W$112*$W$628)</f>
        <v>300345160.227267</v>
      </c>
      <c r="AD628" s="18" t="n">
        <f aca="false">IF($G$628=1,$M$628,$T$112*$W$628)</f>
        <v>300345160.227267</v>
      </c>
      <c r="AE628" s="18" t="n">
        <f aca="false">($C$9*Assumptions!$B$7/Assumptions!$B$11)</f>
        <v>120000000</v>
      </c>
      <c r="AF628" s="18" t="n">
        <f aca="false">($J$112+$O$112)*$W$628</f>
        <v>16850134.113663</v>
      </c>
      <c r="AG628" s="18" t="n">
        <f aca="false">Assumptions!$B$20*$W$628</f>
        <v>540621288.409081</v>
      </c>
      <c r="AH628" s="18" t="n">
        <f aca="false">IF($R$628,Assumptions!$B$14*($W$628-Assumptions!$B$13),Assumptions!$B$4)</f>
        <v>147672580.113634</v>
      </c>
      <c r="AI628" s="18" t="n">
        <f aca="false">$Y$628+$Z$628+$AA$628+$AB$628+$AC$628+$AD$628+$AE$628+$AF$628+$AG$628+$AH$628</f>
        <v>2000000000</v>
      </c>
      <c r="AJ628" s="18" t="n">
        <f aca="false">IF(AND(ISNUMBER($V$628),($C$9*Assumptions!$B$7/Assumptions!$B$11)&gt;=Assumptions!$B$67,IF($B$628=1,$Y$628&gt;=INDEX($Y$576:$Y$639,1+$A$628-Assumptions!$B$78),$Y$628&gt;INDEX($Y$576:$Y$639,1+$A$628+Assumptions!$B$78)),IF($C$628=1,$Z$628&gt;=INDEX($Z$576:$Z$639,1+$A$628-Assumptions!$B$79),$Z$628&gt;INDEX($Z$576:$Z$639,1+$A$628+Assumptions!$B$79)),IF($D$628=1,$AA$628&gt;=INDEX($AA$576:$AA$639,1+$A$628-Assumptions!$B$80),$AA$628&gt;INDEX($AA$576:$AA$639,1+$A$628+Assumptions!$B$80)),IF($E$628=1,$AB$628&gt;=INDEX($AB$576:$AB$639,1+$A$628-Assumptions!$B$81),$AB$628&gt;INDEX($AB$576:$AB$639,1+$A$628+Assumptions!$B$81)),IF($F$628=1,$AC$628&gt;=INDEX($AC$576:$AC$639,1+$A$628-Assumptions!$B$82),$AC$628&gt;INDEX($AC$576:$AC$639,1+$A$628+Assumptions!$B$82)),IF($G$628=1,$AD$628&gt;=INDEX($AD$576:$AD$639,1+$A$628-Assumptions!$B$83),$AD$628&gt;INDEX($AD$576:$AD$639,1+$A$628+Assumptions!$B$83))),1,0)</f>
        <v>0</v>
      </c>
      <c r="AK628" s="16"/>
      <c r="AL628" s="16"/>
    </row>
    <row r="629" customFormat="false" ht="23.85" hidden="true" customHeight="false" outlineLevel="0" collapsed="false">
      <c r="A629" s="6" t="n">
        <f aca="false">ROW()-ROW($A$576)+Assumptions!$B$4</f>
        <v>53</v>
      </c>
      <c r="B629" s="18" t="n">
        <f aca="false">MOD(QUOTIENT($A$629,Assumptions!$B$78),2)</f>
        <v>1</v>
      </c>
      <c r="C629" s="18" t="n">
        <f aca="false">MOD(QUOTIENT($A$629,Assumptions!$B$79),2)</f>
        <v>1</v>
      </c>
      <c r="D629" s="18" t="n">
        <f aca="false">MOD(QUOTIENT($A$629,Assumptions!$B$80),2)</f>
        <v>0</v>
      </c>
      <c r="E629" s="18" t="n">
        <f aca="false">MOD(QUOTIENT($A$629,Assumptions!$B$81),2)</f>
        <v>1</v>
      </c>
      <c r="F629" s="18" t="n">
        <f aca="false">MOD(QUOTIENT($A$629,Assumptions!$B$82),2)</f>
        <v>0</v>
      </c>
      <c r="G629" s="18" t="n">
        <f aca="false">MOD(QUOTIENT($A$629,Assumptions!$B$83),2)</f>
        <v>1</v>
      </c>
      <c r="H629" s="18" t="n">
        <f aca="false">IF($B$629=1,MIN(Assumptions!$B$66,MAX(Assumptions!$B$4,Assumptions!$B$26-(Assumptions!$B$4))),Assumptions!$B$4)</f>
        <v>300000000</v>
      </c>
      <c r="I629" s="18" t="n">
        <f aca="false">IF($C$629=1,MIN(Assumptions!$B$61,MAX(Assumptions!$B$4,Assumptions!$B$26-($H$629))),Assumptions!$B$4)</f>
        <v>100000000</v>
      </c>
      <c r="J629" s="18" t="n">
        <f aca="false">IF($D$629=1,MIN(Assumptions!$B$56,MAX(Assumptions!$B$4,Assumptions!$B$26-($H$629+$I$629))),Assumptions!$B$4)</f>
        <v>0</v>
      </c>
      <c r="K629" s="18" t="n">
        <f aca="false">IF($E$629=1,MIN(Assumptions!$B$51,MAX(Assumptions!$B$4,Assumptions!$B$26-($H$629+$I$629+$J$629))),Assumptions!$B$4)</f>
        <v>30000000</v>
      </c>
      <c r="L629" s="18" t="n">
        <f aca="false">IF($F$629=1,MIN(Assumptions!$B$46,MAX(Assumptions!$B$4,Assumptions!$B$26-($H$629+$I$629+$J$629+$K$629))),Assumptions!$B$4)</f>
        <v>0</v>
      </c>
      <c r="M629" s="18" t="n">
        <f aca="false">IF($G$629=1,MIN(Assumptions!$B$41,MAX(Assumptions!$B$4,Assumptions!$B$26-($H$629+$I$629+$J$629+$K$629+$L$629))),Assumptions!$B$4)</f>
        <v>5000000</v>
      </c>
      <c r="N629" s="18" t="n">
        <f aca="false">MAX(Assumptions!$B$4,Assumptions!$B$26-($H$629+$I$629+$J$629+$K$629+$L$629+$M$629))</f>
        <v>1565000000</v>
      </c>
      <c r="O629" s="18" t="n">
        <f aca="false">$J$112+$O$112+Assumptions!$B$20+IF($B$629=0,$AI$112,Assumptions!$B$4)+IF($C$629=0,$AF$112,Assumptions!$B$4)+IF($D$629=0,$AC$112,Assumptions!$B$4)+IF($E$629=0,$Z$112,Assumptions!$B$4)+IF($F$629=0,$W$112,Assumptions!$B$4)+IF($G$629=0,$T$112,Assumptions!$B$4)</f>
        <v>16680512.8289884</v>
      </c>
      <c r="P629" s="18" t="n">
        <f aca="false">IF(($N$629+Assumptions!$B$14*Assumptions!$B$13)&gt;($C$9*Assumptions!$B$7/Assumptions!$B$11),($C$9*Assumptions!$B$7/Assumptions!$B$11)*($O$629+Assumptions!$B$14)/($N$629+Assumptions!$B$14*Assumptions!$B$13-($C$9*Assumptions!$B$7/Assumptions!$B$11)),NA())</f>
        <v>1590094.32779178</v>
      </c>
      <c r="Q629" s="18" t="n">
        <f aca="false">IFERROR(($N$629+Assumptions!$B$14*Assumptions!$B$13)/($O$629+Assumptions!$B$14+$P$629),NA())</f>
        <v>75.4672209708767</v>
      </c>
      <c r="R629" s="18" t="n">
        <f aca="false">AND(ISNUMBER($P$629),$P$629&gt;Assumptions!$B$4,$Q$629&gt;Assumptions!$B$13)</f>
        <v>1</v>
      </c>
      <c r="S629" s="18" t="n">
        <f aca="false">IF($N$629&gt;($C$9*Assumptions!$B$7/Assumptions!$B$11),($C$9*Assumptions!$B$7/Assumptions!$B$11)*$O$629/($N$629-($C$9*Assumptions!$B$7/Assumptions!$B$11)),NA())</f>
        <v>1385232.89929315</v>
      </c>
      <c r="T629" s="18" t="n">
        <f aca="false">IFERROR($N$629/($O$629+$S$629),NA())</f>
        <v>86.6280320523956</v>
      </c>
      <c r="U629" s="18" t="n">
        <f aca="false">AND(ISNUMBER($S$629),$S$629&gt;Assumptions!$B$4,$T$629&lt;=Assumptions!$B$13)</f>
        <v>0</v>
      </c>
      <c r="V629" s="18" t="n">
        <f aca="false">IF($R$629,$P$629,IF($U$629,$S$629,NA()))</f>
        <v>1590094.32779178</v>
      </c>
      <c r="W629" s="18" t="n">
        <f aca="false">IF($R$629,$Q$629,IF($U$629,$T$629,NA()))</f>
        <v>75.4672209708767</v>
      </c>
      <c r="X629" s="18" t="n">
        <f aca="false">$R$629</f>
        <v>1</v>
      </c>
      <c r="Y629" s="18" t="n">
        <f aca="false">IF($B$629=1,$H$629,$AI$112*$W$629)</f>
        <v>300000000</v>
      </c>
      <c r="Z629" s="18" t="n">
        <f aca="false">IF($C$629=1,$I$629,$AF$112*$W$629)</f>
        <v>100000000</v>
      </c>
      <c r="AA629" s="18" t="n">
        <f aca="false">IF($D$629=1,$J$629,$AC$112*$W$629)</f>
        <v>181121330.330104</v>
      </c>
      <c r="AB629" s="18" t="n">
        <f aca="false">IF($E$629=1,$K$629,$Z$112*$W$629)</f>
        <v>30000000</v>
      </c>
      <c r="AC629" s="18" t="n">
        <f aca="false">IF($F$629=1,$L$629,$W$112*$W$629)</f>
        <v>377336104.854383</v>
      </c>
      <c r="AD629" s="18" t="n">
        <f aca="false">IF($G$629=1,$M$629,$T$112*$W$629)</f>
        <v>5000000</v>
      </c>
      <c r="AE629" s="18" t="n">
        <f aca="false">($C$9*Assumptions!$B$7/Assumptions!$B$11)</f>
        <v>120000000</v>
      </c>
      <c r="AF629" s="18" t="n">
        <f aca="false">($J$112+$O$112)*$W$629</f>
        <v>21169523.6504308</v>
      </c>
      <c r="AG629" s="18" t="n">
        <f aca="false">Assumptions!$B$20*$W$629</f>
        <v>679204988.73789</v>
      </c>
      <c r="AH629" s="18" t="n">
        <f aca="false">IF($R$629,Assumptions!$B$14*($W$629-Assumptions!$B$13),Assumptions!$B$4)</f>
        <v>186168052.427192</v>
      </c>
      <c r="AI629" s="18" t="n">
        <f aca="false">$Y$629+$Z$629+$AA$629+$AB$629+$AC$629+$AD$629+$AE$629+$AF$629+$AG$629+$AH$629</f>
        <v>2000000000</v>
      </c>
      <c r="AJ629" s="18" t="n">
        <f aca="false">IF(AND(ISNUMBER($V$629),($C$9*Assumptions!$B$7/Assumptions!$B$11)&gt;=Assumptions!$B$67,IF($B$629=1,$Y$629&gt;=INDEX($Y$576:$Y$639,1+$A$629-Assumptions!$B$78),$Y$629&gt;INDEX($Y$576:$Y$639,1+$A$629+Assumptions!$B$78)),IF($C$629=1,$Z$629&gt;=INDEX($Z$576:$Z$639,1+$A$629-Assumptions!$B$79),$Z$629&gt;INDEX($Z$576:$Z$639,1+$A$629+Assumptions!$B$79)),IF($D$629=1,$AA$629&gt;=INDEX($AA$576:$AA$639,1+$A$629-Assumptions!$B$80),$AA$629&gt;INDEX($AA$576:$AA$639,1+$A$629+Assumptions!$B$80)),IF($E$629=1,$AB$629&gt;=INDEX($AB$576:$AB$639,1+$A$629-Assumptions!$B$81),$AB$629&gt;INDEX($AB$576:$AB$639,1+$A$629+Assumptions!$B$81)),IF($F$629=1,$AC$629&gt;=INDEX($AC$576:$AC$639,1+$A$629-Assumptions!$B$82),$AC$629&gt;INDEX($AC$576:$AC$639,1+$A$629+Assumptions!$B$82)),IF($G$629=1,$AD$629&gt;=INDEX($AD$576:$AD$639,1+$A$629-Assumptions!$B$83),$AD$629&gt;INDEX($AD$576:$AD$639,1+$A$629+Assumptions!$B$83))),1,0)</f>
        <v>0</v>
      </c>
      <c r="AK629" s="16"/>
      <c r="AL629" s="16"/>
    </row>
    <row r="630" customFormat="false" ht="23.85" hidden="true" customHeight="false" outlineLevel="0" collapsed="false">
      <c r="A630" s="6" t="n">
        <f aca="false">ROW()-ROW($A$576)+Assumptions!$B$4</f>
        <v>54</v>
      </c>
      <c r="B630" s="18" t="n">
        <f aca="false">MOD(QUOTIENT($A$630,Assumptions!$B$78),2)</f>
        <v>1</v>
      </c>
      <c r="C630" s="18" t="n">
        <f aca="false">MOD(QUOTIENT($A$630,Assumptions!$B$79),2)</f>
        <v>1</v>
      </c>
      <c r="D630" s="18" t="n">
        <f aca="false">MOD(QUOTIENT($A$630,Assumptions!$B$80),2)</f>
        <v>0</v>
      </c>
      <c r="E630" s="18" t="n">
        <f aca="false">MOD(QUOTIENT($A$630,Assumptions!$B$81),2)</f>
        <v>1</v>
      </c>
      <c r="F630" s="18" t="n">
        <f aca="false">MOD(QUOTIENT($A$630,Assumptions!$B$82),2)</f>
        <v>1</v>
      </c>
      <c r="G630" s="18" t="n">
        <f aca="false">MOD(QUOTIENT($A$630,Assumptions!$B$83),2)</f>
        <v>0</v>
      </c>
      <c r="H630" s="18" t="n">
        <f aca="false">IF($B$630=1,MIN(Assumptions!$B$66,MAX(Assumptions!$B$4,Assumptions!$B$26-(Assumptions!$B$4))),Assumptions!$B$4)</f>
        <v>300000000</v>
      </c>
      <c r="I630" s="18" t="n">
        <f aca="false">IF($C$630=1,MIN(Assumptions!$B$61,MAX(Assumptions!$B$4,Assumptions!$B$26-($H$630))),Assumptions!$B$4)</f>
        <v>100000000</v>
      </c>
      <c r="J630" s="18" t="n">
        <f aca="false">IF($D$630=1,MIN(Assumptions!$B$56,MAX(Assumptions!$B$4,Assumptions!$B$26-($H$630+$I$630))),Assumptions!$B$4)</f>
        <v>0</v>
      </c>
      <c r="K630" s="18" t="n">
        <f aca="false">IF($E$630=1,MIN(Assumptions!$B$51,MAX(Assumptions!$B$4,Assumptions!$B$26-($H$630+$I$630+$J$630))),Assumptions!$B$4)</f>
        <v>30000000</v>
      </c>
      <c r="L630" s="18" t="n">
        <f aca="false">IF($F$630=1,MIN(Assumptions!$B$46,MAX(Assumptions!$B$4,Assumptions!$B$26-($H$630+$I$630+$J$630+$K$630))),Assumptions!$B$4)</f>
        <v>15000000</v>
      </c>
      <c r="M630" s="18" t="n">
        <f aca="false">IF($G$630=1,MIN(Assumptions!$B$41,MAX(Assumptions!$B$4,Assumptions!$B$26-($H$630+$I$630+$J$630+$K$630+$L$630))),Assumptions!$B$4)</f>
        <v>0</v>
      </c>
      <c r="N630" s="18" t="n">
        <f aca="false">MAX(Assumptions!$B$4,Assumptions!$B$26-($H$630+$I$630+$J$630+$K$630+$L$630+$M$630))</f>
        <v>1555000000</v>
      </c>
      <c r="O630" s="18" t="n">
        <f aca="false">$J$112+$O$112+Assumptions!$B$20+IF($B$630=0,$AI$112,Assumptions!$B$4)+IF($C$630=0,$AF$112,Assumptions!$B$4)+IF($D$630=0,$AC$112,Assumptions!$B$4)+IF($E$630=0,$Z$112,Assumptions!$B$4)+IF($F$630=0,$W$112,Assumptions!$B$4)+IF($G$630=0,$T$112,Assumptions!$B$4)</f>
        <v>16680512.8289884</v>
      </c>
      <c r="P630" s="18" t="n">
        <f aca="false">IF(($N$630+Assumptions!$B$14*Assumptions!$B$13)&gt;($C$9*Assumptions!$B$7/Assumptions!$B$11),($C$9*Assumptions!$B$7/Assumptions!$B$11)*($O$630+Assumptions!$B$14)/($N$630+Assumptions!$B$14*Assumptions!$B$13-($C$9*Assumptions!$B$7/Assumptions!$B$11)),NA())</f>
        <v>1601155.85355033</v>
      </c>
      <c r="Q630" s="18" t="n">
        <f aca="false">IFERROR(($N$630+Assumptions!$B$14*Assumptions!$B$13)/($O$630+Assumptions!$B$14+$P$630),NA())</f>
        <v>74.9458584771228</v>
      </c>
      <c r="R630" s="18" t="n">
        <f aca="false">AND(ISNUMBER($P$630),$P$630&gt;Assumptions!$B$4,$Q$630&gt;Assumptions!$B$13)</f>
        <v>1</v>
      </c>
      <c r="S630" s="18" t="n">
        <f aca="false">IF($N$630&gt;($C$9*Assumptions!$B$7/Assumptions!$B$11),($C$9*Assumptions!$B$7/Assumptions!$B$11)*$O$630/($N$630-($C$9*Assumptions!$B$7/Assumptions!$B$11)),NA())</f>
        <v>1394886.09022899</v>
      </c>
      <c r="T630" s="18" t="n">
        <f aca="false">IFERROR($N$630/($O$630+$S$630),NA())</f>
        <v>86.0285301004759</v>
      </c>
      <c r="U630" s="18" t="n">
        <f aca="false">AND(ISNUMBER($S$630),$S$630&gt;Assumptions!$B$4,$T$630&lt;=Assumptions!$B$13)</f>
        <v>0</v>
      </c>
      <c r="V630" s="18" t="n">
        <f aca="false">IF($R$630,$P$630,IF($U$630,$S$630,NA()))</f>
        <v>1601155.85355033</v>
      </c>
      <c r="W630" s="18" t="n">
        <f aca="false">IF($R$630,$Q$630,IF($U$630,$T$630,NA()))</f>
        <v>74.9458584771228</v>
      </c>
      <c r="X630" s="18" t="n">
        <f aca="false">$R$630</f>
        <v>1</v>
      </c>
      <c r="Y630" s="18" t="n">
        <f aca="false">IF($B$630=1,$H$630,$AI$112*$W$630)</f>
        <v>300000000</v>
      </c>
      <c r="Z630" s="18" t="n">
        <f aca="false">IF($C$630=1,$I$630,$AF$112*$W$630)</f>
        <v>100000000</v>
      </c>
      <c r="AA630" s="18" t="n">
        <f aca="false">IF($D$630=1,$J$630,$AC$112*$W$630)</f>
        <v>179870060.345095</v>
      </c>
      <c r="AB630" s="18" t="n">
        <f aca="false">IF($E$630=1,$K$630,$Z$112*$W$630)</f>
        <v>30000000</v>
      </c>
      <c r="AC630" s="18" t="n">
        <f aca="false">IF($F$630=1,$L$630,$W$112*$W$630)</f>
        <v>15000000</v>
      </c>
      <c r="AD630" s="18" t="n">
        <f aca="false">IF($G$630=1,$M$630,$T$112*$W$630)</f>
        <v>374729292.385614</v>
      </c>
      <c r="AE630" s="18" t="n">
        <f aca="false">($C$9*Assumptions!$B$7/Assumptions!$B$11)</f>
        <v>120000000</v>
      </c>
      <c r="AF630" s="18" t="n">
        <f aca="false">($J$112+$O$112)*$W$630</f>
        <v>21023274.7823794</v>
      </c>
      <c r="AG630" s="18" t="n">
        <f aca="false">Assumptions!$B$20*$W$630</f>
        <v>674512726.294105</v>
      </c>
      <c r="AH630" s="18" t="n">
        <f aca="false">IF($R$630,Assumptions!$B$14*($W$630-Assumptions!$B$13),Assumptions!$B$4)</f>
        <v>184864646.192807</v>
      </c>
      <c r="AI630" s="18" t="n">
        <f aca="false">$Y$630+$Z$630+$AA$630+$AB$630+$AC$630+$AD$630+$AE$630+$AF$630+$AG$630+$AH$630</f>
        <v>2000000000</v>
      </c>
      <c r="AJ630" s="18" t="n">
        <f aca="false">IF(AND(ISNUMBER($V$630),($C$9*Assumptions!$B$7/Assumptions!$B$11)&gt;=Assumptions!$B$67,IF($B$630=1,$Y$630&gt;=INDEX($Y$576:$Y$639,1+$A$630-Assumptions!$B$78),$Y$630&gt;INDEX($Y$576:$Y$639,1+$A$630+Assumptions!$B$78)),IF($C$630=1,$Z$630&gt;=INDEX($Z$576:$Z$639,1+$A$630-Assumptions!$B$79),$Z$630&gt;INDEX($Z$576:$Z$639,1+$A$630+Assumptions!$B$79)),IF($D$630=1,$AA$630&gt;=INDEX($AA$576:$AA$639,1+$A$630-Assumptions!$B$80),$AA$630&gt;INDEX($AA$576:$AA$639,1+$A$630+Assumptions!$B$80)),IF($E$630=1,$AB$630&gt;=INDEX($AB$576:$AB$639,1+$A$630-Assumptions!$B$81),$AB$630&gt;INDEX($AB$576:$AB$639,1+$A$630+Assumptions!$B$81)),IF($F$630=1,$AC$630&gt;=INDEX($AC$576:$AC$639,1+$A$630-Assumptions!$B$82),$AC$630&gt;INDEX($AC$576:$AC$639,1+$A$630+Assumptions!$B$82)),IF($G$630=1,$AD$630&gt;=INDEX($AD$576:$AD$639,1+$A$630-Assumptions!$B$83),$AD$630&gt;INDEX($AD$576:$AD$639,1+$A$630+Assumptions!$B$83))),1,0)</f>
        <v>0</v>
      </c>
      <c r="AK630" s="16"/>
      <c r="AL630" s="16"/>
    </row>
    <row r="631" customFormat="false" ht="23.85" hidden="true" customHeight="false" outlineLevel="0" collapsed="false">
      <c r="A631" s="6" t="n">
        <f aca="false">ROW()-ROW($A$576)+Assumptions!$B$4</f>
        <v>55</v>
      </c>
      <c r="B631" s="18" t="n">
        <f aca="false">MOD(QUOTIENT($A$631,Assumptions!$B$78),2)</f>
        <v>1</v>
      </c>
      <c r="C631" s="18" t="n">
        <f aca="false">MOD(QUOTIENT($A$631,Assumptions!$B$79),2)</f>
        <v>1</v>
      </c>
      <c r="D631" s="18" t="n">
        <f aca="false">MOD(QUOTIENT($A$631,Assumptions!$B$80),2)</f>
        <v>0</v>
      </c>
      <c r="E631" s="18" t="n">
        <f aca="false">MOD(QUOTIENT($A$631,Assumptions!$B$81),2)</f>
        <v>1</v>
      </c>
      <c r="F631" s="18" t="n">
        <f aca="false">MOD(QUOTIENT($A$631,Assumptions!$B$82),2)</f>
        <v>1</v>
      </c>
      <c r="G631" s="18" t="n">
        <f aca="false">MOD(QUOTIENT($A$631,Assumptions!$B$83),2)</f>
        <v>1</v>
      </c>
      <c r="H631" s="18" t="n">
        <f aca="false">IF($B$631=1,MIN(Assumptions!$B$66,MAX(Assumptions!$B$4,Assumptions!$B$26-(Assumptions!$B$4))),Assumptions!$B$4)</f>
        <v>300000000</v>
      </c>
      <c r="I631" s="18" t="n">
        <f aca="false">IF($C$631=1,MIN(Assumptions!$B$61,MAX(Assumptions!$B$4,Assumptions!$B$26-($H$631))),Assumptions!$B$4)</f>
        <v>100000000</v>
      </c>
      <c r="J631" s="18" t="n">
        <f aca="false">IF($D$631=1,MIN(Assumptions!$B$56,MAX(Assumptions!$B$4,Assumptions!$B$26-($H$631+$I$631))),Assumptions!$B$4)</f>
        <v>0</v>
      </c>
      <c r="K631" s="18" t="n">
        <f aca="false">IF($E$631=1,MIN(Assumptions!$B$51,MAX(Assumptions!$B$4,Assumptions!$B$26-($H$631+$I$631+$J$631))),Assumptions!$B$4)</f>
        <v>30000000</v>
      </c>
      <c r="L631" s="18" t="n">
        <f aca="false">IF($F$631=1,MIN(Assumptions!$B$46,MAX(Assumptions!$B$4,Assumptions!$B$26-($H$631+$I$631+$J$631+$K$631))),Assumptions!$B$4)</f>
        <v>15000000</v>
      </c>
      <c r="M631" s="18" t="n">
        <f aca="false">IF($G$631=1,MIN(Assumptions!$B$41,MAX(Assumptions!$B$4,Assumptions!$B$26-($H$631+$I$631+$J$631+$K$631+$L$631))),Assumptions!$B$4)</f>
        <v>5000000</v>
      </c>
      <c r="N631" s="18" t="n">
        <f aca="false">MAX(Assumptions!$B$4,Assumptions!$B$26-($H$631+$I$631+$J$631+$K$631+$L$631+$M$631))</f>
        <v>1550000000</v>
      </c>
      <c r="O631" s="18" t="n">
        <f aca="false">$J$112+$O$112+Assumptions!$B$20+IF($B$631=0,$AI$112,Assumptions!$B$4)+IF($C$631=0,$AF$112,Assumptions!$B$4)+IF($D$631=0,$AC$112,Assumptions!$B$4)+IF($E$631=0,$Z$112,Assumptions!$B$4)+IF($F$631=0,$W$112,Assumptions!$B$4)+IF($G$631=0,$T$112,Assumptions!$B$4)</f>
        <v>11680512.8289884</v>
      </c>
      <c r="P631" s="18" t="n">
        <f aca="false">IF(($N$631+Assumptions!$B$14*Assumptions!$B$13)&gt;($C$9*Assumptions!$B$7/Assumptions!$B$11),($C$9*Assumptions!$B$7/Assumptions!$B$11)*($O$631+Assumptions!$B$14)/($N$631+Assumptions!$B$14*Assumptions!$B$13-($C$9*Assumptions!$B$7/Assumptions!$B$11)),NA())</f>
        <v>1187896.36263777</v>
      </c>
      <c r="Q631" s="18" t="n">
        <f aca="false">IFERROR(($N$631+Assumptions!$B$14*Assumptions!$B$13)/($O$631+Assumptions!$B$14+$P$631),NA())</f>
        <v>101.018913580588</v>
      </c>
      <c r="R631" s="18" t="n">
        <f aca="false">AND(ISNUMBER($P$631),$P$631&gt;Assumptions!$B$4,$Q$631&gt;Assumptions!$B$13)</f>
        <v>1</v>
      </c>
      <c r="S631" s="18" t="n">
        <f aca="false">IF($N$631&gt;($C$9*Assumptions!$B$7/Assumptions!$B$11),($C$9*Assumptions!$B$7/Assumptions!$B$11)*$O$631/($N$631-($C$9*Assumptions!$B$7/Assumptions!$B$11)),NA())</f>
        <v>980182.894740283</v>
      </c>
      <c r="T631" s="18" t="n">
        <f aca="false">IFERROR($N$631/($O$631+$S$631),NA())</f>
        <v>122.426131535173</v>
      </c>
      <c r="U631" s="18" t="n">
        <f aca="false">AND(ISNUMBER($S$631),$S$631&gt;Assumptions!$B$4,$T$631&lt;=Assumptions!$B$13)</f>
        <v>0</v>
      </c>
      <c r="V631" s="18" t="n">
        <f aca="false">IF($R$631,$P$631,IF($U$631,$S$631,NA()))</f>
        <v>1187896.36263777</v>
      </c>
      <c r="W631" s="18" t="n">
        <f aca="false">IF($R$631,$Q$631,IF($U$631,$T$631,NA()))</f>
        <v>101.018913580588</v>
      </c>
      <c r="X631" s="18" t="n">
        <f aca="false">$R$631</f>
        <v>1</v>
      </c>
      <c r="Y631" s="18" t="n">
        <f aca="false">IF($B$631=1,$H$631,$AI$112*$W$631)</f>
        <v>300000000</v>
      </c>
      <c r="Z631" s="18" t="n">
        <f aca="false">IF($C$631=1,$I$631,$AF$112*$W$631)</f>
        <v>100000000</v>
      </c>
      <c r="AA631" s="18" t="n">
        <f aca="false">IF($D$631=1,$J$631,$AC$112*$W$631)</f>
        <v>242445392.593412</v>
      </c>
      <c r="AB631" s="18" t="n">
        <f aca="false">IF($E$631=1,$K$631,$Z$112*$W$631)</f>
        <v>30000000</v>
      </c>
      <c r="AC631" s="18" t="n">
        <f aca="false">IF($F$631=1,$L$631,$W$112*$W$631)</f>
        <v>15000000</v>
      </c>
      <c r="AD631" s="18" t="n">
        <f aca="false">IF($G$631=1,$M$631,$T$112*$W$631)</f>
        <v>5000000</v>
      </c>
      <c r="AE631" s="18" t="n">
        <f aca="false">($C$9*Assumptions!$B$7/Assumptions!$B$11)</f>
        <v>120000000</v>
      </c>
      <c r="AF631" s="18" t="n">
        <f aca="false">($J$112+$O$112)*$W$631</f>
        <v>28337101.2298221</v>
      </c>
      <c r="AG631" s="18" t="n">
        <f aca="false">Assumptions!$B$20*$W$631</f>
        <v>909170222.225295</v>
      </c>
      <c r="AH631" s="18" t="n">
        <f aca="false">IF($R$631,Assumptions!$B$14*($W$631-Assumptions!$B$13),Assumptions!$B$4)</f>
        <v>250047283.951471</v>
      </c>
      <c r="AI631" s="18" t="n">
        <f aca="false">$Y$631+$Z$631+$AA$631+$AB$631+$AC$631+$AD$631+$AE$631+$AF$631+$AG$631+$AH$631</f>
        <v>2000000000</v>
      </c>
      <c r="AJ631" s="18" t="n">
        <f aca="false">IF(AND(ISNUMBER($V$631),($C$9*Assumptions!$B$7/Assumptions!$B$11)&gt;=Assumptions!$B$67,IF($B$631=1,$Y$631&gt;=INDEX($Y$576:$Y$639,1+$A$631-Assumptions!$B$78),$Y$631&gt;INDEX($Y$576:$Y$639,1+$A$631+Assumptions!$B$78)),IF($C$631=1,$Z$631&gt;=INDEX($Z$576:$Z$639,1+$A$631-Assumptions!$B$79),$Z$631&gt;INDEX($Z$576:$Z$639,1+$A$631+Assumptions!$B$79)),IF($D$631=1,$AA$631&gt;=INDEX($AA$576:$AA$639,1+$A$631-Assumptions!$B$80),$AA$631&gt;INDEX($AA$576:$AA$639,1+$A$631+Assumptions!$B$80)),IF($E$631=1,$AB$631&gt;=INDEX($AB$576:$AB$639,1+$A$631-Assumptions!$B$81),$AB$631&gt;INDEX($AB$576:$AB$639,1+$A$631+Assumptions!$B$81)),IF($F$631=1,$AC$631&gt;=INDEX($AC$576:$AC$639,1+$A$631-Assumptions!$B$82),$AC$631&gt;INDEX($AC$576:$AC$639,1+$A$631+Assumptions!$B$82)),IF($G$631=1,$AD$631&gt;=INDEX($AD$576:$AD$639,1+$A$631-Assumptions!$B$83),$AD$631&gt;INDEX($AD$576:$AD$639,1+$A$631+Assumptions!$B$83))),1,0)</f>
        <v>0</v>
      </c>
      <c r="AK631" s="16"/>
      <c r="AL631" s="16"/>
    </row>
    <row r="632" customFormat="false" ht="23.85" hidden="true" customHeight="false" outlineLevel="0" collapsed="false">
      <c r="A632" s="6" t="n">
        <f aca="false">ROW()-ROW($A$576)+Assumptions!$B$4</f>
        <v>56</v>
      </c>
      <c r="B632" s="18" t="n">
        <f aca="false">MOD(QUOTIENT($A$632,Assumptions!$B$78),2)</f>
        <v>1</v>
      </c>
      <c r="C632" s="18" t="n">
        <f aca="false">MOD(QUOTIENT($A$632,Assumptions!$B$79),2)</f>
        <v>1</v>
      </c>
      <c r="D632" s="18" t="n">
        <f aca="false">MOD(QUOTIENT($A$632,Assumptions!$B$80),2)</f>
        <v>1</v>
      </c>
      <c r="E632" s="18" t="n">
        <f aca="false">MOD(QUOTIENT($A$632,Assumptions!$B$81),2)</f>
        <v>0</v>
      </c>
      <c r="F632" s="18" t="n">
        <f aca="false">MOD(QUOTIENT($A$632,Assumptions!$B$82),2)</f>
        <v>0</v>
      </c>
      <c r="G632" s="18" t="n">
        <f aca="false">MOD(QUOTIENT($A$632,Assumptions!$B$83),2)</f>
        <v>0</v>
      </c>
      <c r="H632" s="18" t="n">
        <f aca="false">IF($B$632=1,MIN(Assumptions!$B$66,MAX(Assumptions!$B$4,Assumptions!$B$26-(Assumptions!$B$4))),Assumptions!$B$4)</f>
        <v>300000000</v>
      </c>
      <c r="I632" s="18" t="n">
        <f aca="false">IF($C$632=1,MIN(Assumptions!$B$61,MAX(Assumptions!$B$4,Assumptions!$B$26-($H$632))),Assumptions!$B$4)</f>
        <v>100000000</v>
      </c>
      <c r="J632" s="18" t="n">
        <f aca="false">IF($D$632=1,MIN(Assumptions!$B$56,MAX(Assumptions!$B$4,Assumptions!$B$26-($H$632+$I$632))),Assumptions!$B$4)</f>
        <v>60000000</v>
      </c>
      <c r="K632" s="18" t="n">
        <f aca="false">IF($E$632=1,MIN(Assumptions!$B$51,MAX(Assumptions!$B$4,Assumptions!$B$26-($H$632+$I$632+$J$632))),Assumptions!$B$4)</f>
        <v>0</v>
      </c>
      <c r="L632" s="18" t="n">
        <f aca="false">IF($F$632=1,MIN(Assumptions!$B$46,MAX(Assumptions!$B$4,Assumptions!$B$26-($H$632+$I$632+$J$632+$K$632))),Assumptions!$B$4)</f>
        <v>0</v>
      </c>
      <c r="M632" s="18" t="n">
        <f aca="false">IF($G$632=1,MIN(Assumptions!$B$41,MAX(Assumptions!$B$4,Assumptions!$B$26-($H$632+$I$632+$J$632+$K$632+$L$632))),Assumptions!$B$4)</f>
        <v>0</v>
      </c>
      <c r="N632" s="18" t="n">
        <f aca="false">MAX(Assumptions!$B$4,Assumptions!$B$26-($H$632+$I$632+$J$632+$K$632+$L$632+$M$632))</f>
        <v>1540000000</v>
      </c>
      <c r="O632" s="18" t="n">
        <f aca="false">$J$112+$O$112+Assumptions!$B$20+IF($B$632=0,$AI$112,Assumptions!$B$4)+IF($C$632=0,$AF$112,Assumptions!$B$4)+IF($D$632=0,$AC$112,Assumptions!$B$4)+IF($E$632=0,$Z$112,Assumptions!$B$4)+IF($F$632=0,$W$112,Assumptions!$B$4)+IF($G$632=0,$T$112,Assumptions!$B$4)</f>
        <v>22280512.8289884</v>
      </c>
      <c r="P632" s="18" t="n">
        <f aca="false">IF(($N$632+Assumptions!$B$14*Assumptions!$B$13)&gt;($C$9*Assumptions!$B$7/Assumptions!$B$11),($C$9*Assumptions!$B$7/Assumptions!$B$11)*($O$632+Assumptions!$B$14)/($N$632+Assumptions!$B$14*Assumptions!$B$13-($C$9*Assumptions!$B$7/Assumptions!$B$11)),NA())</f>
        <v>2090447.47942257</v>
      </c>
      <c r="Q632" s="18" t="n">
        <f aca="false">IFERROR(($N$632+Assumptions!$B$14*Assumptions!$B$13)/($O$632+Assumptions!$B$14+$P$632),NA())</f>
        <v>57.4039774647421</v>
      </c>
      <c r="R632" s="18" t="n">
        <f aca="false">AND(ISNUMBER($P$632),$P$632&gt;Assumptions!$B$4,$Q$632&gt;Assumptions!$B$13)</f>
        <v>1</v>
      </c>
      <c r="S632" s="18" t="n">
        <f aca="false">IF($N$632&gt;($C$9*Assumptions!$B$7/Assumptions!$B$11),($C$9*Assumptions!$B$7/Assumptions!$B$11)*$O$632/($N$632-($C$9*Assumptions!$B$7/Assumptions!$B$11)),NA())</f>
        <v>1882860.23906944</v>
      </c>
      <c r="T632" s="18" t="n">
        <f aca="false">IFERROR($N$632/($O$632+$S$632),NA())</f>
        <v>63.7328238761403</v>
      </c>
      <c r="U632" s="18" t="n">
        <f aca="false">AND(ISNUMBER($S$632),$S$632&gt;Assumptions!$B$4,$T$632&lt;=Assumptions!$B$13)</f>
        <v>0</v>
      </c>
      <c r="V632" s="18" t="n">
        <f aca="false">IF($R$632,$P$632,IF($U$632,$S$632,NA()))</f>
        <v>2090447.47942257</v>
      </c>
      <c r="W632" s="18" t="n">
        <f aca="false">IF($R$632,$Q$632,IF($U$632,$T$632,NA()))</f>
        <v>57.4039774647421</v>
      </c>
      <c r="X632" s="18" t="n">
        <f aca="false">$R$632</f>
        <v>1</v>
      </c>
      <c r="Y632" s="18" t="n">
        <f aca="false">IF($B$632=1,$H$632,$AI$112*$W$632)</f>
        <v>300000000</v>
      </c>
      <c r="Z632" s="18" t="n">
        <f aca="false">IF($C$632=1,$I$632,$AF$112*$W$632)</f>
        <v>100000000</v>
      </c>
      <c r="AA632" s="18" t="n">
        <f aca="false">IF($D$632=1,$J$632,$AC$112*$W$632)</f>
        <v>60000000</v>
      </c>
      <c r="AB632" s="18" t="n">
        <f aca="false">IF($E$632=1,$K$632,$Z$112*$W$632)</f>
        <v>172211932.394226</v>
      </c>
      <c r="AC632" s="18" t="n">
        <f aca="false">IF($F$632=1,$L$632,$W$112*$W$632)</f>
        <v>287019887.32371</v>
      </c>
      <c r="AD632" s="18" t="n">
        <f aca="false">IF($G$632=1,$M$632,$T$112*$W$632)</f>
        <v>287019887.32371</v>
      </c>
      <c r="AE632" s="18" t="n">
        <f aca="false">($C$9*Assumptions!$B$7/Assumptions!$B$11)</f>
        <v>120000000</v>
      </c>
      <c r="AF632" s="18" t="n">
        <f aca="false">($J$112+$O$112)*$W$632</f>
        <v>16102552.1138192</v>
      </c>
      <c r="AG632" s="18" t="n">
        <f aca="false">Assumptions!$B$20*$W$632</f>
        <v>516635797.182679</v>
      </c>
      <c r="AH632" s="18" t="n">
        <f aca="false">IF($R$632,Assumptions!$B$14*($W$632-Assumptions!$B$13),Assumptions!$B$4)</f>
        <v>141009943.661855</v>
      </c>
      <c r="AI632" s="18" t="n">
        <f aca="false">$Y$632+$Z$632+$AA$632+$AB$632+$AC$632+$AD$632+$AE$632+$AF$632+$AG$632+$AH$632</f>
        <v>2000000000</v>
      </c>
      <c r="AJ632" s="18" t="n">
        <f aca="false">IF(AND(ISNUMBER($V$632),($C$9*Assumptions!$B$7/Assumptions!$B$11)&gt;=Assumptions!$B$67,IF($B$632=1,$Y$632&gt;=INDEX($Y$576:$Y$639,1+$A$632-Assumptions!$B$78),$Y$632&gt;INDEX($Y$576:$Y$639,1+$A$632+Assumptions!$B$78)),IF($C$632=1,$Z$632&gt;=INDEX($Z$576:$Z$639,1+$A$632-Assumptions!$B$79),$Z$632&gt;INDEX($Z$576:$Z$639,1+$A$632+Assumptions!$B$79)),IF($D$632=1,$AA$632&gt;=INDEX($AA$576:$AA$639,1+$A$632-Assumptions!$B$80),$AA$632&gt;INDEX($AA$576:$AA$639,1+$A$632+Assumptions!$B$80)),IF($E$632=1,$AB$632&gt;=INDEX($AB$576:$AB$639,1+$A$632-Assumptions!$B$81),$AB$632&gt;INDEX($AB$576:$AB$639,1+$A$632+Assumptions!$B$81)),IF($F$632=1,$AC$632&gt;=INDEX($AC$576:$AC$639,1+$A$632-Assumptions!$B$82),$AC$632&gt;INDEX($AC$576:$AC$639,1+$A$632+Assumptions!$B$82)),IF($G$632=1,$AD$632&gt;=INDEX($AD$576:$AD$639,1+$A$632-Assumptions!$B$83),$AD$632&gt;INDEX($AD$576:$AD$639,1+$A$632+Assumptions!$B$83))),1,0)</f>
        <v>0</v>
      </c>
      <c r="AK632" s="16"/>
      <c r="AL632" s="16"/>
    </row>
    <row r="633" customFormat="false" ht="23.85" hidden="true" customHeight="false" outlineLevel="0" collapsed="false">
      <c r="A633" s="6" t="n">
        <f aca="false">ROW()-ROW($A$576)+Assumptions!$B$4</f>
        <v>57</v>
      </c>
      <c r="B633" s="18" t="n">
        <f aca="false">MOD(QUOTIENT($A$633,Assumptions!$B$78),2)</f>
        <v>1</v>
      </c>
      <c r="C633" s="18" t="n">
        <f aca="false">MOD(QUOTIENT($A$633,Assumptions!$B$79),2)</f>
        <v>1</v>
      </c>
      <c r="D633" s="18" t="n">
        <f aca="false">MOD(QUOTIENT($A$633,Assumptions!$B$80),2)</f>
        <v>1</v>
      </c>
      <c r="E633" s="18" t="n">
        <f aca="false">MOD(QUOTIENT($A$633,Assumptions!$B$81),2)</f>
        <v>0</v>
      </c>
      <c r="F633" s="18" t="n">
        <f aca="false">MOD(QUOTIENT($A$633,Assumptions!$B$82),2)</f>
        <v>0</v>
      </c>
      <c r="G633" s="18" t="n">
        <f aca="false">MOD(QUOTIENT($A$633,Assumptions!$B$83),2)</f>
        <v>1</v>
      </c>
      <c r="H633" s="18" t="n">
        <f aca="false">IF($B$633=1,MIN(Assumptions!$B$66,MAX(Assumptions!$B$4,Assumptions!$B$26-(Assumptions!$B$4))),Assumptions!$B$4)</f>
        <v>300000000</v>
      </c>
      <c r="I633" s="18" t="n">
        <f aca="false">IF($C$633=1,MIN(Assumptions!$B$61,MAX(Assumptions!$B$4,Assumptions!$B$26-($H$633))),Assumptions!$B$4)</f>
        <v>100000000</v>
      </c>
      <c r="J633" s="18" t="n">
        <f aca="false">IF($D$633=1,MIN(Assumptions!$B$56,MAX(Assumptions!$B$4,Assumptions!$B$26-($H$633+$I$633))),Assumptions!$B$4)</f>
        <v>60000000</v>
      </c>
      <c r="K633" s="18" t="n">
        <f aca="false">IF($E$633=1,MIN(Assumptions!$B$51,MAX(Assumptions!$B$4,Assumptions!$B$26-($H$633+$I$633+$J$633))),Assumptions!$B$4)</f>
        <v>0</v>
      </c>
      <c r="L633" s="18" t="n">
        <f aca="false">IF($F$633=1,MIN(Assumptions!$B$46,MAX(Assumptions!$B$4,Assumptions!$B$26-($H$633+$I$633+$J$633+$K$633))),Assumptions!$B$4)</f>
        <v>0</v>
      </c>
      <c r="M633" s="18" t="n">
        <f aca="false">IF($G$633=1,MIN(Assumptions!$B$41,MAX(Assumptions!$B$4,Assumptions!$B$26-($H$633+$I$633+$J$633+$K$633+$L$633))),Assumptions!$B$4)</f>
        <v>5000000</v>
      </c>
      <c r="N633" s="18" t="n">
        <f aca="false">MAX(Assumptions!$B$4,Assumptions!$B$26-($H$633+$I$633+$J$633+$K$633+$L$633+$M$633))</f>
        <v>1535000000</v>
      </c>
      <c r="O633" s="18" t="n">
        <f aca="false">$J$112+$O$112+Assumptions!$B$20+IF($B$633=0,$AI$112,Assumptions!$B$4)+IF($C$633=0,$AF$112,Assumptions!$B$4)+IF($D$633=0,$AC$112,Assumptions!$B$4)+IF($E$633=0,$Z$112,Assumptions!$B$4)+IF($F$633=0,$W$112,Assumptions!$B$4)+IF($G$633=0,$T$112,Assumptions!$B$4)</f>
        <v>17280512.8289884</v>
      </c>
      <c r="P633" s="18" t="n">
        <f aca="false">IF(($N$633+Assumptions!$B$14*Assumptions!$B$13)&gt;($C$9*Assumptions!$B$7/Assumptions!$B$11),($C$9*Assumptions!$B$7/Assumptions!$B$11)*($O$633+Assumptions!$B$14)/($N$633+Assumptions!$B$14*Assumptions!$B$13-($C$9*Assumptions!$B$7/Assumptions!$B$11)),NA())</f>
        <v>1674540.76859161</v>
      </c>
      <c r="Q633" s="18" t="n">
        <f aca="false">IFERROR(($N$633+Assumptions!$B$14*Assumptions!$B$13)/($O$633+Assumptions!$B$14+$P$633),NA())</f>
        <v>71.661438318356</v>
      </c>
      <c r="R633" s="18" t="n">
        <f aca="false">AND(ISNUMBER($P$633),$P$633&gt;Assumptions!$B$4,$Q$633&gt;Assumptions!$B$13)</f>
        <v>1</v>
      </c>
      <c r="S633" s="18" t="n">
        <f aca="false">IF($N$633&gt;($C$9*Assumptions!$B$7/Assumptions!$B$11),($C$9*Assumptions!$B$7/Assumptions!$B$11)*$O$633/($N$633-($C$9*Assumptions!$B$7/Assumptions!$B$11)),NA())</f>
        <v>1465485.18691067</v>
      </c>
      <c r="T633" s="18" t="n">
        <f aca="false">IFERROR($N$633/($O$633+$S$633),NA())</f>
        <v>81.8841439489176</v>
      </c>
      <c r="U633" s="18" t="n">
        <f aca="false">AND(ISNUMBER($S$633),$S$633&gt;Assumptions!$B$4,$T$633&lt;=Assumptions!$B$13)</f>
        <v>0</v>
      </c>
      <c r="V633" s="18" t="n">
        <f aca="false">IF($R$633,$P$633,IF($U$633,$S$633,NA()))</f>
        <v>1674540.76859161</v>
      </c>
      <c r="W633" s="18" t="n">
        <f aca="false">IF($R$633,$Q$633,IF($U$633,$T$633,NA()))</f>
        <v>71.661438318356</v>
      </c>
      <c r="X633" s="18" t="n">
        <f aca="false">$R$633</f>
        <v>1</v>
      </c>
      <c r="Y633" s="18" t="n">
        <f aca="false">IF($B$633=1,$H$633,$AI$112*$W$633)</f>
        <v>300000000</v>
      </c>
      <c r="Z633" s="18" t="n">
        <f aca="false">IF($C$633=1,$I$633,$AF$112*$W$633)</f>
        <v>100000000</v>
      </c>
      <c r="AA633" s="18" t="n">
        <f aca="false">IF($D$633=1,$J$633,$AC$112*$W$633)</f>
        <v>60000000</v>
      </c>
      <c r="AB633" s="18" t="n">
        <f aca="false">IF($E$633=1,$K$633,$Z$112*$W$633)</f>
        <v>214984314.955068</v>
      </c>
      <c r="AC633" s="18" t="n">
        <f aca="false">IF($F$633=1,$L$633,$W$112*$W$633)</f>
        <v>358307191.59178</v>
      </c>
      <c r="AD633" s="18" t="n">
        <f aca="false">IF($G$633=1,$M$633,$T$112*$W$633)</f>
        <v>5000000</v>
      </c>
      <c r="AE633" s="18" t="n">
        <f aca="false">($C$9*Assumptions!$B$7/Assumptions!$B$11)</f>
        <v>120000000</v>
      </c>
      <c r="AF633" s="18" t="n">
        <f aca="false">($J$112+$O$112)*$W$633</f>
        <v>20101952.7920573</v>
      </c>
      <c r="AG633" s="18" t="n">
        <f aca="false">Assumptions!$B$20*$W$633</f>
        <v>644952944.865204</v>
      </c>
      <c r="AH633" s="18" t="n">
        <f aca="false">IF($R$633,Assumptions!$B$14*($W$633-Assumptions!$B$13),Assumptions!$B$4)</f>
        <v>176653595.79589</v>
      </c>
      <c r="AI633" s="18" t="n">
        <f aca="false">$Y$633+$Z$633+$AA$633+$AB$633+$AC$633+$AD$633+$AE$633+$AF$633+$AG$633+$AH$633</f>
        <v>2000000000</v>
      </c>
      <c r="AJ633" s="18" t="n">
        <f aca="false">IF(AND(ISNUMBER($V$633),($C$9*Assumptions!$B$7/Assumptions!$B$11)&gt;=Assumptions!$B$67,IF($B$633=1,$Y$633&gt;=INDEX($Y$576:$Y$639,1+$A$633-Assumptions!$B$78),$Y$633&gt;INDEX($Y$576:$Y$639,1+$A$633+Assumptions!$B$78)),IF($C$633=1,$Z$633&gt;=INDEX($Z$576:$Z$639,1+$A$633-Assumptions!$B$79),$Z$633&gt;INDEX($Z$576:$Z$639,1+$A$633+Assumptions!$B$79)),IF($D$633=1,$AA$633&gt;=INDEX($AA$576:$AA$639,1+$A$633-Assumptions!$B$80),$AA$633&gt;INDEX($AA$576:$AA$639,1+$A$633+Assumptions!$B$80)),IF($E$633=1,$AB$633&gt;=INDEX($AB$576:$AB$639,1+$A$633-Assumptions!$B$81),$AB$633&gt;INDEX($AB$576:$AB$639,1+$A$633+Assumptions!$B$81)),IF($F$633=1,$AC$633&gt;=INDEX($AC$576:$AC$639,1+$A$633-Assumptions!$B$82),$AC$633&gt;INDEX($AC$576:$AC$639,1+$A$633+Assumptions!$B$82)),IF($G$633=1,$AD$633&gt;=INDEX($AD$576:$AD$639,1+$A$633-Assumptions!$B$83),$AD$633&gt;INDEX($AD$576:$AD$639,1+$A$633+Assumptions!$B$83))),1,0)</f>
        <v>0</v>
      </c>
      <c r="AK633" s="16"/>
      <c r="AL633" s="16"/>
    </row>
    <row r="634" customFormat="false" ht="23.85" hidden="true" customHeight="false" outlineLevel="0" collapsed="false">
      <c r="A634" s="6" t="n">
        <f aca="false">ROW()-ROW($A$576)+Assumptions!$B$4</f>
        <v>58</v>
      </c>
      <c r="B634" s="18" t="n">
        <f aca="false">MOD(QUOTIENT($A$634,Assumptions!$B$78),2)</f>
        <v>1</v>
      </c>
      <c r="C634" s="18" t="n">
        <f aca="false">MOD(QUOTIENT($A$634,Assumptions!$B$79),2)</f>
        <v>1</v>
      </c>
      <c r="D634" s="18" t="n">
        <f aca="false">MOD(QUOTIENT($A$634,Assumptions!$B$80),2)</f>
        <v>1</v>
      </c>
      <c r="E634" s="18" t="n">
        <f aca="false">MOD(QUOTIENT($A$634,Assumptions!$B$81),2)</f>
        <v>0</v>
      </c>
      <c r="F634" s="18" t="n">
        <f aca="false">MOD(QUOTIENT($A$634,Assumptions!$B$82),2)</f>
        <v>1</v>
      </c>
      <c r="G634" s="18" t="n">
        <f aca="false">MOD(QUOTIENT($A$634,Assumptions!$B$83),2)</f>
        <v>0</v>
      </c>
      <c r="H634" s="18" t="n">
        <f aca="false">IF($B$634=1,MIN(Assumptions!$B$66,MAX(Assumptions!$B$4,Assumptions!$B$26-(Assumptions!$B$4))),Assumptions!$B$4)</f>
        <v>300000000</v>
      </c>
      <c r="I634" s="18" t="n">
        <f aca="false">IF($C$634=1,MIN(Assumptions!$B$61,MAX(Assumptions!$B$4,Assumptions!$B$26-($H$634))),Assumptions!$B$4)</f>
        <v>100000000</v>
      </c>
      <c r="J634" s="18" t="n">
        <f aca="false">IF($D$634=1,MIN(Assumptions!$B$56,MAX(Assumptions!$B$4,Assumptions!$B$26-($H$634+$I$634))),Assumptions!$B$4)</f>
        <v>60000000</v>
      </c>
      <c r="K634" s="18" t="n">
        <f aca="false">IF($E$634=1,MIN(Assumptions!$B$51,MAX(Assumptions!$B$4,Assumptions!$B$26-($H$634+$I$634+$J$634))),Assumptions!$B$4)</f>
        <v>0</v>
      </c>
      <c r="L634" s="18" t="n">
        <f aca="false">IF($F$634=1,MIN(Assumptions!$B$46,MAX(Assumptions!$B$4,Assumptions!$B$26-($H$634+$I$634+$J$634+$K$634))),Assumptions!$B$4)</f>
        <v>15000000</v>
      </c>
      <c r="M634" s="18" t="n">
        <f aca="false">IF($G$634=1,MIN(Assumptions!$B$41,MAX(Assumptions!$B$4,Assumptions!$B$26-($H$634+$I$634+$J$634+$K$634+$L$634))),Assumptions!$B$4)</f>
        <v>0</v>
      </c>
      <c r="N634" s="18" t="n">
        <f aca="false">MAX(Assumptions!$B$4,Assumptions!$B$26-($H$634+$I$634+$J$634+$K$634+$L$634+$M$634))</f>
        <v>1525000000</v>
      </c>
      <c r="O634" s="18" t="n">
        <f aca="false">$J$112+$O$112+Assumptions!$B$20+IF($B$634=0,$AI$112,Assumptions!$B$4)+IF($C$634=0,$AF$112,Assumptions!$B$4)+IF($D$634=0,$AC$112,Assumptions!$B$4)+IF($E$634=0,$Z$112,Assumptions!$B$4)+IF($F$634=0,$W$112,Assumptions!$B$4)+IF($G$634=0,$T$112,Assumptions!$B$4)</f>
        <v>17280512.8289884</v>
      </c>
      <c r="P634" s="18" t="n">
        <f aca="false">IF(($N$634+Assumptions!$B$14*Assumptions!$B$13)&gt;($C$9*Assumptions!$B$7/Assumptions!$B$11),($C$9*Assumptions!$B$7/Assumptions!$B$11)*($O$634+Assumptions!$B$14)/($N$634+Assumptions!$B$14*Assumptions!$B$13-($C$9*Assumptions!$B$7/Assumptions!$B$11)),NA())</f>
        <v>1686438.03870594</v>
      </c>
      <c r="Q634" s="18" t="n">
        <f aca="false">IFERROR(($N$634+Assumptions!$B$14*Assumptions!$B$13)/($O$634+Assumptions!$B$14+$P$634),NA())</f>
        <v>71.1558902526181</v>
      </c>
      <c r="R634" s="18" t="n">
        <f aca="false">AND(ISNUMBER($P$634),$P$634&gt;Assumptions!$B$4,$Q$634&gt;Assumptions!$B$13)</f>
        <v>1</v>
      </c>
      <c r="S634" s="18" t="n">
        <f aca="false">IF($N$634&gt;($C$9*Assumptions!$B$7/Assumptions!$B$11),($C$9*Assumptions!$B$7/Assumptions!$B$11)*$O$634/($N$634-($C$9*Assumptions!$B$7/Assumptions!$B$11)),NA())</f>
        <v>1475915.68646164</v>
      </c>
      <c r="T634" s="18" t="n">
        <f aca="false">IFERROR($N$634/($O$634+$S$634),NA())</f>
        <v>81.3054574192432</v>
      </c>
      <c r="U634" s="18" t="n">
        <f aca="false">AND(ISNUMBER($S$634),$S$634&gt;Assumptions!$B$4,$T$634&lt;=Assumptions!$B$13)</f>
        <v>0</v>
      </c>
      <c r="V634" s="18" t="n">
        <f aca="false">IF($R$634,$P$634,IF($U$634,$S$634,NA()))</f>
        <v>1686438.03870594</v>
      </c>
      <c r="W634" s="18" t="n">
        <f aca="false">IF($R$634,$Q$634,IF($U$634,$T$634,NA()))</f>
        <v>71.1558902526181</v>
      </c>
      <c r="X634" s="18" t="n">
        <f aca="false">$R$634</f>
        <v>1</v>
      </c>
      <c r="Y634" s="18" t="n">
        <f aca="false">IF($B$634=1,$H$634,$AI$112*$W$634)</f>
        <v>300000000</v>
      </c>
      <c r="Z634" s="18" t="n">
        <f aca="false">IF($C$634=1,$I$634,$AF$112*$W$634)</f>
        <v>100000000</v>
      </c>
      <c r="AA634" s="18" t="n">
        <f aca="false">IF($D$634=1,$J$634,$AC$112*$W$634)</f>
        <v>60000000</v>
      </c>
      <c r="AB634" s="18" t="n">
        <f aca="false">IF($E$634=1,$K$634,$Z$112*$W$634)</f>
        <v>213467670.757854</v>
      </c>
      <c r="AC634" s="18" t="n">
        <f aca="false">IF($F$634=1,$L$634,$W$112*$W$634)</f>
        <v>15000000</v>
      </c>
      <c r="AD634" s="18" t="n">
        <f aca="false">IF($G$634=1,$M$634,$T$112*$W$634)</f>
        <v>355779451.26309</v>
      </c>
      <c r="AE634" s="18" t="n">
        <f aca="false">($C$9*Assumptions!$B$7/Assumptions!$B$11)</f>
        <v>120000000</v>
      </c>
      <c r="AF634" s="18" t="n">
        <f aca="false">($J$112+$O$112)*$W$634</f>
        <v>19960140.0739476</v>
      </c>
      <c r="AG634" s="18" t="n">
        <f aca="false">Assumptions!$B$20*$W$634</f>
        <v>640403012.273563</v>
      </c>
      <c r="AH634" s="18" t="n">
        <f aca="false">IF($R$634,Assumptions!$B$14*($W$634-Assumptions!$B$13),Assumptions!$B$4)</f>
        <v>175389725.631545</v>
      </c>
      <c r="AI634" s="18" t="n">
        <f aca="false">$Y$634+$Z$634+$AA$634+$AB$634+$AC$634+$AD$634+$AE$634+$AF$634+$AG$634+$AH$634</f>
        <v>2000000000</v>
      </c>
      <c r="AJ634" s="18" t="n">
        <f aca="false">IF(AND(ISNUMBER($V$634),($C$9*Assumptions!$B$7/Assumptions!$B$11)&gt;=Assumptions!$B$67,IF($B$634=1,$Y$634&gt;=INDEX($Y$576:$Y$639,1+$A$634-Assumptions!$B$78),$Y$634&gt;INDEX($Y$576:$Y$639,1+$A$634+Assumptions!$B$78)),IF($C$634=1,$Z$634&gt;=INDEX($Z$576:$Z$639,1+$A$634-Assumptions!$B$79),$Z$634&gt;INDEX($Z$576:$Z$639,1+$A$634+Assumptions!$B$79)),IF($D$634=1,$AA$634&gt;=INDEX($AA$576:$AA$639,1+$A$634-Assumptions!$B$80),$AA$634&gt;INDEX($AA$576:$AA$639,1+$A$634+Assumptions!$B$80)),IF($E$634=1,$AB$634&gt;=INDEX($AB$576:$AB$639,1+$A$634-Assumptions!$B$81),$AB$634&gt;INDEX($AB$576:$AB$639,1+$A$634+Assumptions!$B$81)),IF($F$634=1,$AC$634&gt;=INDEX($AC$576:$AC$639,1+$A$634-Assumptions!$B$82),$AC$634&gt;INDEX($AC$576:$AC$639,1+$A$634+Assumptions!$B$82)),IF($G$634=1,$AD$634&gt;=INDEX($AD$576:$AD$639,1+$A$634-Assumptions!$B$83),$AD$634&gt;INDEX($AD$576:$AD$639,1+$A$634+Assumptions!$B$83))),1,0)</f>
        <v>0</v>
      </c>
      <c r="AK634" s="16"/>
      <c r="AL634" s="16"/>
    </row>
    <row r="635" customFormat="false" ht="23.85" hidden="true" customHeight="false" outlineLevel="0" collapsed="false">
      <c r="A635" s="6" t="n">
        <f aca="false">ROW()-ROW($A$576)+Assumptions!$B$4</f>
        <v>59</v>
      </c>
      <c r="B635" s="18" t="n">
        <f aca="false">MOD(QUOTIENT($A$635,Assumptions!$B$78),2)</f>
        <v>1</v>
      </c>
      <c r="C635" s="18" t="n">
        <f aca="false">MOD(QUOTIENT($A$635,Assumptions!$B$79),2)</f>
        <v>1</v>
      </c>
      <c r="D635" s="18" t="n">
        <f aca="false">MOD(QUOTIENT($A$635,Assumptions!$B$80),2)</f>
        <v>1</v>
      </c>
      <c r="E635" s="18" t="n">
        <f aca="false">MOD(QUOTIENT($A$635,Assumptions!$B$81),2)</f>
        <v>0</v>
      </c>
      <c r="F635" s="18" t="n">
        <f aca="false">MOD(QUOTIENT($A$635,Assumptions!$B$82),2)</f>
        <v>1</v>
      </c>
      <c r="G635" s="18" t="n">
        <f aca="false">MOD(QUOTIENT($A$635,Assumptions!$B$83),2)</f>
        <v>1</v>
      </c>
      <c r="H635" s="18" t="n">
        <f aca="false">IF($B$635=1,MIN(Assumptions!$B$66,MAX(Assumptions!$B$4,Assumptions!$B$26-(Assumptions!$B$4))),Assumptions!$B$4)</f>
        <v>300000000</v>
      </c>
      <c r="I635" s="18" t="n">
        <f aca="false">IF($C$635=1,MIN(Assumptions!$B$61,MAX(Assumptions!$B$4,Assumptions!$B$26-($H$635))),Assumptions!$B$4)</f>
        <v>100000000</v>
      </c>
      <c r="J635" s="18" t="n">
        <f aca="false">IF($D$635=1,MIN(Assumptions!$B$56,MAX(Assumptions!$B$4,Assumptions!$B$26-($H$635+$I$635))),Assumptions!$B$4)</f>
        <v>60000000</v>
      </c>
      <c r="K635" s="18" t="n">
        <f aca="false">IF($E$635=1,MIN(Assumptions!$B$51,MAX(Assumptions!$B$4,Assumptions!$B$26-($H$635+$I$635+$J$635))),Assumptions!$B$4)</f>
        <v>0</v>
      </c>
      <c r="L635" s="18" t="n">
        <f aca="false">IF($F$635=1,MIN(Assumptions!$B$46,MAX(Assumptions!$B$4,Assumptions!$B$26-($H$635+$I$635+$J$635+$K$635))),Assumptions!$B$4)</f>
        <v>15000000</v>
      </c>
      <c r="M635" s="18" t="n">
        <f aca="false">IF($G$635=1,MIN(Assumptions!$B$41,MAX(Assumptions!$B$4,Assumptions!$B$26-($H$635+$I$635+$J$635+$K$635+$L$635))),Assumptions!$B$4)</f>
        <v>5000000</v>
      </c>
      <c r="N635" s="18" t="n">
        <f aca="false">MAX(Assumptions!$B$4,Assumptions!$B$26-($H$635+$I$635+$J$635+$K$635+$L$635+$M$635))</f>
        <v>1520000000</v>
      </c>
      <c r="O635" s="18" t="n">
        <f aca="false">$J$112+$O$112+Assumptions!$B$20+IF($B$635=0,$AI$112,Assumptions!$B$4)+IF($C$635=0,$AF$112,Assumptions!$B$4)+IF($D$635=0,$AC$112,Assumptions!$B$4)+IF($E$635=0,$Z$112,Assumptions!$B$4)+IF($F$635=0,$W$112,Assumptions!$B$4)+IF($G$635=0,$T$112,Assumptions!$B$4)</f>
        <v>12280512.8289884</v>
      </c>
      <c r="P635" s="18" t="n">
        <f aca="false">IF(($N$635+Assumptions!$B$14*Assumptions!$B$13)&gt;($C$9*Assumptions!$B$7/Assumptions!$B$11),($C$9*Assumptions!$B$7/Assumptions!$B$11)*($O$635+Assumptions!$B$14)/($N$635+Assumptions!$B$14*Assumptions!$B$13-($C$9*Assumptions!$B$7/Assumptions!$B$11)),NA())</f>
        <v>1264642.8088974</v>
      </c>
      <c r="Q635" s="18" t="n">
        <f aca="false">IFERROR(($N$635+Assumptions!$B$14*Assumptions!$B$13)/($O$635+Assumptions!$B$14+$P$635),NA())</f>
        <v>94.8884532104555</v>
      </c>
      <c r="R635" s="18" t="n">
        <f aca="false">AND(ISNUMBER($P$635),$P$635&gt;Assumptions!$B$4,$Q$635&gt;Assumptions!$B$13)</f>
        <v>1</v>
      </c>
      <c r="S635" s="18" t="n">
        <f aca="false">IF($N$635&gt;($C$9*Assumptions!$B$7/Assumptions!$B$11),($C$9*Assumptions!$B$7/Assumptions!$B$11)*$O$635/($N$635-($C$9*Assumptions!$B$7/Assumptions!$B$11)),NA())</f>
        <v>1052615.38534186</v>
      </c>
      <c r="T635" s="18" t="n">
        <f aca="false">IFERROR($N$635/($O$635+$S$635),NA())</f>
        <v>114.001753794457</v>
      </c>
      <c r="U635" s="18" t="n">
        <f aca="false">AND(ISNUMBER($S$635),$S$635&gt;Assumptions!$B$4,$T$635&lt;=Assumptions!$B$13)</f>
        <v>0</v>
      </c>
      <c r="V635" s="18" t="n">
        <f aca="false">IF($R$635,$P$635,IF($U$635,$S$635,NA()))</f>
        <v>1264642.8088974</v>
      </c>
      <c r="W635" s="18" t="n">
        <f aca="false">IF($R$635,$Q$635,IF($U$635,$T$635,NA()))</f>
        <v>94.8884532104555</v>
      </c>
      <c r="X635" s="18" t="n">
        <f aca="false">$R$635</f>
        <v>1</v>
      </c>
      <c r="Y635" s="18" t="n">
        <f aca="false">IF($B$635=1,$H$635,$AI$112*$W$635)</f>
        <v>300000000</v>
      </c>
      <c r="Z635" s="18" t="n">
        <f aca="false">IF($C$635=1,$I$635,$AF$112*$W$635)</f>
        <v>100000000</v>
      </c>
      <c r="AA635" s="18" t="n">
        <f aca="false">IF($D$635=1,$J$635,$AC$112*$W$635)</f>
        <v>60000000</v>
      </c>
      <c r="AB635" s="18" t="n">
        <f aca="false">IF($E$635=1,$K$635,$Z$112*$W$635)</f>
        <v>284665359.631367</v>
      </c>
      <c r="AC635" s="18" t="n">
        <f aca="false">IF($F$635=1,$L$635,$W$112*$W$635)</f>
        <v>15000000</v>
      </c>
      <c r="AD635" s="18" t="n">
        <f aca="false">IF($G$635=1,$M$635,$T$112*$W$635)</f>
        <v>5000000</v>
      </c>
      <c r="AE635" s="18" t="n">
        <f aca="false">($C$9*Assumptions!$B$7/Assumptions!$B$11)</f>
        <v>120000000</v>
      </c>
      <c r="AF635" s="18" t="n">
        <f aca="false">($J$112+$O$112)*$W$635</f>
        <v>26617428.4483951</v>
      </c>
      <c r="AG635" s="18" t="n">
        <f aca="false">Assumptions!$B$20*$W$635</f>
        <v>853996078.8941</v>
      </c>
      <c r="AH635" s="18" t="n">
        <f aca="false">IF($R$635,Assumptions!$B$14*($W$635-Assumptions!$B$13),Assumptions!$B$4)</f>
        <v>234721133.026139</v>
      </c>
      <c r="AI635" s="18" t="n">
        <f aca="false">$Y$635+$Z$635+$AA$635+$AB$635+$AC$635+$AD$635+$AE$635+$AF$635+$AG$635+$AH$635</f>
        <v>2000000000</v>
      </c>
      <c r="AJ635" s="18" t="n">
        <f aca="false">IF(AND(ISNUMBER($V$635),($C$9*Assumptions!$B$7/Assumptions!$B$11)&gt;=Assumptions!$B$67,IF($B$635=1,$Y$635&gt;=INDEX($Y$576:$Y$639,1+$A$635-Assumptions!$B$78),$Y$635&gt;INDEX($Y$576:$Y$639,1+$A$635+Assumptions!$B$78)),IF($C$635=1,$Z$635&gt;=INDEX($Z$576:$Z$639,1+$A$635-Assumptions!$B$79),$Z$635&gt;INDEX($Z$576:$Z$639,1+$A$635+Assumptions!$B$79)),IF($D$635=1,$AA$635&gt;=INDEX($AA$576:$AA$639,1+$A$635-Assumptions!$B$80),$AA$635&gt;INDEX($AA$576:$AA$639,1+$A$635+Assumptions!$B$80)),IF($E$635=1,$AB$635&gt;=INDEX($AB$576:$AB$639,1+$A$635-Assumptions!$B$81),$AB$635&gt;INDEX($AB$576:$AB$639,1+$A$635+Assumptions!$B$81)),IF($F$635=1,$AC$635&gt;=INDEX($AC$576:$AC$639,1+$A$635-Assumptions!$B$82),$AC$635&gt;INDEX($AC$576:$AC$639,1+$A$635+Assumptions!$B$82)),IF($G$635=1,$AD$635&gt;=INDEX($AD$576:$AD$639,1+$A$635-Assumptions!$B$83),$AD$635&gt;INDEX($AD$576:$AD$639,1+$A$635+Assumptions!$B$83))),1,0)</f>
        <v>0</v>
      </c>
      <c r="AK635" s="16"/>
      <c r="AL635" s="16"/>
    </row>
    <row r="636" customFormat="false" ht="23.85" hidden="true" customHeight="false" outlineLevel="0" collapsed="false">
      <c r="A636" s="6" t="n">
        <f aca="false">ROW()-ROW($A$576)+Assumptions!$B$4</f>
        <v>60</v>
      </c>
      <c r="B636" s="18" t="n">
        <f aca="false">MOD(QUOTIENT($A$636,Assumptions!$B$78),2)</f>
        <v>1</v>
      </c>
      <c r="C636" s="18" t="n">
        <f aca="false">MOD(QUOTIENT($A$636,Assumptions!$B$79),2)</f>
        <v>1</v>
      </c>
      <c r="D636" s="18" t="n">
        <f aca="false">MOD(QUOTIENT($A$636,Assumptions!$B$80),2)</f>
        <v>1</v>
      </c>
      <c r="E636" s="18" t="n">
        <f aca="false">MOD(QUOTIENT($A$636,Assumptions!$B$81),2)</f>
        <v>1</v>
      </c>
      <c r="F636" s="18" t="n">
        <f aca="false">MOD(QUOTIENT($A$636,Assumptions!$B$82),2)</f>
        <v>0</v>
      </c>
      <c r="G636" s="18" t="n">
        <f aca="false">MOD(QUOTIENT($A$636,Assumptions!$B$83),2)</f>
        <v>0</v>
      </c>
      <c r="H636" s="18" t="n">
        <f aca="false">IF($B$636=1,MIN(Assumptions!$B$66,MAX(Assumptions!$B$4,Assumptions!$B$26-(Assumptions!$B$4))),Assumptions!$B$4)</f>
        <v>300000000</v>
      </c>
      <c r="I636" s="18" t="n">
        <f aca="false">IF($C$636=1,MIN(Assumptions!$B$61,MAX(Assumptions!$B$4,Assumptions!$B$26-($H$636))),Assumptions!$B$4)</f>
        <v>100000000</v>
      </c>
      <c r="J636" s="18" t="n">
        <f aca="false">IF($D$636=1,MIN(Assumptions!$B$56,MAX(Assumptions!$B$4,Assumptions!$B$26-($H$636+$I$636))),Assumptions!$B$4)</f>
        <v>60000000</v>
      </c>
      <c r="K636" s="18" t="n">
        <f aca="false">IF($E$636=1,MIN(Assumptions!$B$51,MAX(Assumptions!$B$4,Assumptions!$B$26-($H$636+$I$636+$J$636))),Assumptions!$B$4)</f>
        <v>30000000</v>
      </c>
      <c r="L636" s="18" t="n">
        <f aca="false">IF($F$636=1,MIN(Assumptions!$B$46,MAX(Assumptions!$B$4,Assumptions!$B$26-($H$636+$I$636+$J$636+$K$636))),Assumptions!$B$4)</f>
        <v>0</v>
      </c>
      <c r="M636" s="18" t="n">
        <f aca="false">IF($G$636=1,MIN(Assumptions!$B$41,MAX(Assumptions!$B$4,Assumptions!$B$26-($H$636+$I$636+$J$636+$K$636+$L$636))),Assumptions!$B$4)</f>
        <v>0</v>
      </c>
      <c r="N636" s="18" t="n">
        <f aca="false">MAX(Assumptions!$B$4,Assumptions!$B$26-($H$636+$I$636+$J$636+$K$636+$L$636+$M$636))</f>
        <v>1510000000</v>
      </c>
      <c r="O636" s="18" t="n">
        <f aca="false">$J$112+$O$112+Assumptions!$B$20+IF($B$636=0,$AI$112,Assumptions!$B$4)+IF($C$636=0,$AF$112,Assumptions!$B$4)+IF($D$636=0,$AC$112,Assumptions!$B$4)+IF($E$636=0,$Z$112,Assumptions!$B$4)+IF($F$636=0,$W$112,Assumptions!$B$4)+IF($G$636=0,$T$112,Assumptions!$B$4)</f>
        <v>19280512.8289884</v>
      </c>
      <c r="P636" s="18" t="n">
        <f aca="false">IF(($N$636+Assumptions!$B$14*Assumptions!$B$13)&gt;($C$9*Assumptions!$B$7/Assumptions!$B$11),($C$9*Assumptions!$B$7/Assumptions!$B$11)*($O$636+Assumptions!$B$14)/($N$636+Assumptions!$B$14*Assumptions!$B$13-($C$9*Assumptions!$B$7/Assumptions!$B$11)),NA())</f>
        <v>1876956.22224675</v>
      </c>
      <c r="Q636" s="18" t="n">
        <f aca="false">IFERROR(($N$636+Assumptions!$B$14*Assumptions!$B$13)/($O$636+Assumptions!$B$14+$P$636),NA())</f>
        <v>63.9332972062383</v>
      </c>
      <c r="R636" s="18" t="n">
        <f aca="false">AND(ISNUMBER($P$636),$P$636&gt;Assumptions!$B$4,$Q$636&gt;Assumptions!$B$13)</f>
        <v>1</v>
      </c>
      <c r="S636" s="18" t="n">
        <f aca="false">IF($N$636&gt;($C$9*Assumptions!$B$7/Assumptions!$B$11),($C$9*Assumptions!$B$7/Assumptions!$B$11)*$O$636/($N$636-($C$9*Assumptions!$B$7/Assumptions!$B$11)),NA())</f>
        <v>1664504.70466087</v>
      </c>
      <c r="T636" s="18" t="n">
        <f aca="false">IFERROR($N$636/($O$636+$S$636),NA())</f>
        <v>72.0935180681567</v>
      </c>
      <c r="U636" s="18" t="n">
        <f aca="false">AND(ISNUMBER($S$636),$S$636&gt;Assumptions!$B$4,$T$636&lt;=Assumptions!$B$13)</f>
        <v>0</v>
      </c>
      <c r="V636" s="18" t="n">
        <f aca="false">IF($R$636,$P$636,IF($U$636,$S$636,NA()))</f>
        <v>1876956.22224675</v>
      </c>
      <c r="W636" s="18" t="n">
        <f aca="false">IF($R$636,$Q$636,IF($U$636,$T$636,NA()))</f>
        <v>63.9332972062383</v>
      </c>
      <c r="X636" s="18" t="n">
        <f aca="false">$R$636</f>
        <v>1</v>
      </c>
      <c r="Y636" s="18" t="n">
        <f aca="false">IF($B$636=1,$H$636,$AI$112*$W$636)</f>
        <v>300000000</v>
      </c>
      <c r="Z636" s="18" t="n">
        <f aca="false">IF($C$636=1,$I$636,$AF$112*$W$636)</f>
        <v>100000000</v>
      </c>
      <c r="AA636" s="18" t="n">
        <f aca="false">IF($D$636=1,$J$636,$AC$112*$W$636)</f>
        <v>60000000</v>
      </c>
      <c r="AB636" s="18" t="n">
        <f aca="false">IF($E$636=1,$K$636,$Z$112*$W$636)</f>
        <v>30000000</v>
      </c>
      <c r="AC636" s="18" t="n">
        <f aca="false">IF($F$636=1,$L$636,$W$112*$W$636)</f>
        <v>319666486.031192</v>
      </c>
      <c r="AD636" s="18" t="n">
        <f aca="false">IF($G$636=1,$M$636,$T$112*$W$636)</f>
        <v>319666486.031192</v>
      </c>
      <c r="AE636" s="18" t="n">
        <f aca="false">($C$9*Assumptions!$B$7/Assumptions!$B$11)</f>
        <v>120000000</v>
      </c>
      <c r="AF636" s="18" t="n">
        <f aca="false">($J$112+$O$112)*$W$636</f>
        <v>17934110.0658759</v>
      </c>
      <c r="AG636" s="18" t="n">
        <f aca="false">Assumptions!$B$20*$W$636</f>
        <v>575399674.856145</v>
      </c>
      <c r="AH636" s="18" t="n">
        <f aca="false">IF($R$636,Assumptions!$B$14*($W$636-Assumptions!$B$13),Assumptions!$B$4)</f>
        <v>157333243.015596</v>
      </c>
      <c r="AI636" s="18" t="n">
        <f aca="false">$Y$636+$Z$636+$AA$636+$AB$636+$AC$636+$AD$636+$AE$636+$AF$636+$AG$636+$AH$636</f>
        <v>2000000000</v>
      </c>
      <c r="AJ636" s="18" t="n">
        <f aca="false">IF(AND(ISNUMBER($V$636),($C$9*Assumptions!$B$7/Assumptions!$B$11)&gt;=Assumptions!$B$67,IF($B$636=1,$Y$636&gt;=INDEX($Y$576:$Y$639,1+$A$636-Assumptions!$B$78),$Y$636&gt;INDEX($Y$576:$Y$639,1+$A$636+Assumptions!$B$78)),IF($C$636=1,$Z$636&gt;=INDEX($Z$576:$Z$639,1+$A$636-Assumptions!$B$79),$Z$636&gt;INDEX($Z$576:$Z$639,1+$A$636+Assumptions!$B$79)),IF($D$636=1,$AA$636&gt;=INDEX($AA$576:$AA$639,1+$A$636-Assumptions!$B$80),$AA$636&gt;INDEX($AA$576:$AA$639,1+$A$636+Assumptions!$B$80)),IF($E$636=1,$AB$636&gt;=INDEX($AB$576:$AB$639,1+$A$636-Assumptions!$B$81),$AB$636&gt;INDEX($AB$576:$AB$639,1+$A$636+Assumptions!$B$81)),IF($F$636=1,$AC$636&gt;=INDEX($AC$576:$AC$639,1+$A$636-Assumptions!$B$82),$AC$636&gt;INDEX($AC$576:$AC$639,1+$A$636+Assumptions!$B$82)),IF($G$636=1,$AD$636&gt;=INDEX($AD$576:$AD$639,1+$A$636-Assumptions!$B$83),$AD$636&gt;INDEX($AD$576:$AD$639,1+$A$636+Assumptions!$B$83))),1,0)</f>
        <v>0</v>
      </c>
      <c r="AK636" s="16"/>
      <c r="AL636" s="16"/>
    </row>
    <row r="637" customFormat="false" ht="23.85" hidden="true" customHeight="false" outlineLevel="0" collapsed="false">
      <c r="A637" s="6" t="n">
        <f aca="false">ROW()-ROW($A$576)+Assumptions!$B$4</f>
        <v>61</v>
      </c>
      <c r="B637" s="18" t="n">
        <f aca="false">MOD(QUOTIENT($A$637,Assumptions!$B$78),2)</f>
        <v>1</v>
      </c>
      <c r="C637" s="18" t="n">
        <f aca="false">MOD(QUOTIENT($A$637,Assumptions!$B$79),2)</f>
        <v>1</v>
      </c>
      <c r="D637" s="18" t="n">
        <f aca="false">MOD(QUOTIENT($A$637,Assumptions!$B$80),2)</f>
        <v>1</v>
      </c>
      <c r="E637" s="18" t="n">
        <f aca="false">MOD(QUOTIENT($A$637,Assumptions!$B$81),2)</f>
        <v>1</v>
      </c>
      <c r="F637" s="18" t="n">
        <f aca="false">MOD(QUOTIENT($A$637,Assumptions!$B$82),2)</f>
        <v>0</v>
      </c>
      <c r="G637" s="18" t="n">
        <f aca="false">MOD(QUOTIENT($A$637,Assumptions!$B$83),2)</f>
        <v>1</v>
      </c>
      <c r="H637" s="18" t="n">
        <f aca="false">IF($B$637=1,MIN(Assumptions!$B$66,MAX(Assumptions!$B$4,Assumptions!$B$26-(Assumptions!$B$4))),Assumptions!$B$4)</f>
        <v>300000000</v>
      </c>
      <c r="I637" s="18" t="n">
        <f aca="false">IF($C$637=1,MIN(Assumptions!$B$61,MAX(Assumptions!$B$4,Assumptions!$B$26-($H$637))),Assumptions!$B$4)</f>
        <v>100000000</v>
      </c>
      <c r="J637" s="18" t="n">
        <f aca="false">IF($D$637=1,MIN(Assumptions!$B$56,MAX(Assumptions!$B$4,Assumptions!$B$26-($H$637+$I$637))),Assumptions!$B$4)</f>
        <v>60000000</v>
      </c>
      <c r="K637" s="18" t="n">
        <f aca="false">IF($E$637=1,MIN(Assumptions!$B$51,MAX(Assumptions!$B$4,Assumptions!$B$26-($H$637+$I$637+$J$637))),Assumptions!$B$4)</f>
        <v>30000000</v>
      </c>
      <c r="L637" s="18" t="n">
        <f aca="false">IF($F$637=1,MIN(Assumptions!$B$46,MAX(Assumptions!$B$4,Assumptions!$B$26-($H$637+$I$637+$J$637+$K$637))),Assumptions!$B$4)</f>
        <v>0</v>
      </c>
      <c r="M637" s="18" t="n">
        <f aca="false">IF($G$637=1,MIN(Assumptions!$B$41,MAX(Assumptions!$B$4,Assumptions!$B$26-($H$637+$I$637+$J$637+$K$637+$L$637))),Assumptions!$B$4)</f>
        <v>5000000</v>
      </c>
      <c r="N637" s="18" t="n">
        <f aca="false">MAX(Assumptions!$B$4,Assumptions!$B$26-($H$637+$I$637+$J$637+$K$637+$L$637+$M$637))</f>
        <v>1505000000</v>
      </c>
      <c r="O637" s="18" t="n">
        <f aca="false">$J$112+$O$112+Assumptions!$B$20+IF($B$637=0,$AI$112,Assumptions!$B$4)+IF($C$637=0,$AF$112,Assumptions!$B$4)+IF($D$637=0,$AC$112,Assumptions!$B$4)+IF($E$637=0,$Z$112,Assumptions!$B$4)+IF($F$637=0,$W$112,Assumptions!$B$4)+IF($G$637=0,$T$112,Assumptions!$B$4)</f>
        <v>14280512.8289884</v>
      </c>
      <c r="P637" s="18" t="n">
        <f aca="false">IF(($N$637+Assumptions!$B$14*Assumptions!$B$13)&gt;($C$9*Assumptions!$B$7/Assumptions!$B$11),($C$9*Assumptions!$B$7/Assumptions!$B$11)*($O$637+Assumptions!$B$14)/($N$637+Assumptions!$B$14*Assumptions!$B$13-($C$9*Assumptions!$B$7/Assumptions!$B$11)),NA())</f>
        <v>1451287.59602062</v>
      </c>
      <c r="Q637" s="18" t="n">
        <f aca="false">IFERROR(($N$637+Assumptions!$B$14*Assumptions!$B$13)/($O$637+Assumptions!$B$14+$P$637),NA())</f>
        <v>82.6851964621183</v>
      </c>
      <c r="R637" s="18" t="n">
        <f aca="false">AND(ISNUMBER($P$637),$P$637&gt;Assumptions!$B$4,$Q$637&gt;Assumptions!$B$13)</f>
        <v>1</v>
      </c>
      <c r="S637" s="18" t="n">
        <f aca="false">IF($N$637&gt;($C$9*Assumptions!$B$7/Assumptions!$B$11),($C$9*Assumptions!$B$7/Assumptions!$B$11)*$O$637/($N$637-($C$9*Assumptions!$B$7/Assumptions!$B$11)),NA())</f>
        <v>1237300.75052607</v>
      </c>
      <c r="T637" s="18" t="n">
        <f aca="false">IFERROR($N$637/($O$637+$S$637),NA())</f>
        <v>96.9853125434371</v>
      </c>
      <c r="U637" s="18" t="n">
        <f aca="false">AND(ISNUMBER($S$637),$S$637&gt;Assumptions!$B$4,$T$637&lt;=Assumptions!$B$13)</f>
        <v>0</v>
      </c>
      <c r="V637" s="18" t="n">
        <f aca="false">IF($R$637,$P$637,IF($U$637,$S$637,NA()))</f>
        <v>1451287.59602062</v>
      </c>
      <c r="W637" s="18" t="n">
        <f aca="false">IF($R$637,$Q$637,IF($U$637,$T$637,NA()))</f>
        <v>82.6851964621183</v>
      </c>
      <c r="X637" s="18" t="n">
        <f aca="false">$R$637</f>
        <v>1</v>
      </c>
      <c r="Y637" s="18" t="n">
        <f aca="false">IF($B$637=1,$H$637,$AI$112*$W$637)</f>
        <v>300000000</v>
      </c>
      <c r="Z637" s="18" t="n">
        <f aca="false">IF($C$637=1,$I$637,$AF$112*$W$637)</f>
        <v>100000000</v>
      </c>
      <c r="AA637" s="18" t="n">
        <f aca="false">IF($D$637=1,$J$637,$AC$112*$W$637)</f>
        <v>60000000</v>
      </c>
      <c r="AB637" s="18" t="n">
        <f aca="false">IF($E$637=1,$K$637,$Z$112*$W$637)</f>
        <v>30000000</v>
      </c>
      <c r="AC637" s="18" t="n">
        <f aca="false">IF($F$637=1,$L$637,$W$112*$W$637)</f>
        <v>413425982.310592</v>
      </c>
      <c r="AD637" s="18" t="n">
        <f aca="false">IF($G$637=1,$M$637,$T$112*$W$637)</f>
        <v>5000000</v>
      </c>
      <c r="AE637" s="18" t="n">
        <f aca="false">($C$9*Assumptions!$B$7/Assumptions!$B$11)</f>
        <v>120000000</v>
      </c>
      <c r="AF637" s="18" t="n">
        <f aca="false">($J$112+$O$112)*$W$637</f>
        <v>23194258.3750476</v>
      </c>
      <c r="AG637" s="18" t="n">
        <f aca="false">Assumptions!$B$20*$W$637</f>
        <v>744166768.159065</v>
      </c>
      <c r="AH637" s="18" t="n">
        <f aca="false">IF($R$637,Assumptions!$B$14*($W$637-Assumptions!$B$13),Assumptions!$B$4)</f>
        <v>204212991.155296</v>
      </c>
      <c r="AI637" s="18" t="n">
        <f aca="false">$Y$637+$Z$637+$AA$637+$AB$637+$AC$637+$AD$637+$AE$637+$AF$637+$AG$637+$AH$637</f>
        <v>2000000000</v>
      </c>
      <c r="AJ637" s="18" t="n">
        <f aca="false">IF(AND(ISNUMBER($V$637),($C$9*Assumptions!$B$7/Assumptions!$B$11)&gt;=Assumptions!$B$67,IF($B$637=1,$Y$637&gt;=INDEX($Y$576:$Y$639,1+$A$637-Assumptions!$B$78),$Y$637&gt;INDEX($Y$576:$Y$639,1+$A$637+Assumptions!$B$78)),IF($C$637=1,$Z$637&gt;=INDEX($Z$576:$Z$639,1+$A$637-Assumptions!$B$79),$Z$637&gt;INDEX($Z$576:$Z$639,1+$A$637+Assumptions!$B$79)),IF($D$637=1,$AA$637&gt;=INDEX($AA$576:$AA$639,1+$A$637-Assumptions!$B$80),$AA$637&gt;INDEX($AA$576:$AA$639,1+$A$637+Assumptions!$B$80)),IF($E$637=1,$AB$637&gt;=INDEX($AB$576:$AB$639,1+$A$637-Assumptions!$B$81),$AB$637&gt;INDEX($AB$576:$AB$639,1+$A$637+Assumptions!$B$81)),IF($F$637=1,$AC$637&gt;=INDEX($AC$576:$AC$639,1+$A$637-Assumptions!$B$82),$AC$637&gt;INDEX($AC$576:$AC$639,1+$A$637+Assumptions!$B$82)),IF($G$637=1,$AD$637&gt;=INDEX($AD$576:$AD$639,1+$A$637-Assumptions!$B$83),$AD$637&gt;INDEX($AD$576:$AD$639,1+$A$637+Assumptions!$B$83))),1,0)</f>
        <v>0</v>
      </c>
      <c r="AK637" s="16"/>
      <c r="AL637" s="16"/>
    </row>
    <row r="638" customFormat="false" ht="23.85" hidden="true" customHeight="false" outlineLevel="0" collapsed="false">
      <c r="A638" s="6" t="n">
        <f aca="false">ROW()-ROW($A$576)+Assumptions!$B$4</f>
        <v>62</v>
      </c>
      <c r="B638" s="18" t="n">
        <f aca="false">MOD(QUOTIENT($A$638,Assumptions!$B$78),2)</f>
        <v>1</v>
      </c>
      <c r="C638" s="18" t="n">
        <f aca="false">MOD(QUOTIENT($A$638,Assumptions!$B$79),2)</f>
        <v>1</v>
      </c>
      <c r="D638" s="18" t="n">
        <f aca="false">MOD(QUOTIENT($A$638,Assumptions!$B$80),2)</f>
        <v>1</v>
      </c>
      <c r="E638" s="18" t="n">
        <f aca="false">MOD(QUOTIENT($A$638,Assumptions!$B$81),2)</f>
        <v>1</v>
      </c>
      <c r="F638" s="18" t="n">
        <f aca="false">MOD(QUOTIENT($A$638,Assumptions!$B$82),2)</f>
        <v>1</v>
      </c>
      <c r="G638" s="18" t="n">
        <f aca="false">MOD(QUOTIENT($A$638,Assumptions!$B$83),2)</f>
        <v>0</v>
      </c>
      <c r="H638" s="18" t="n">
        <f aca="false">IF($B$638=1,MIN(Assumptions!$B$66,MAX(Assumptions!$B$4,Assumptions!$B$26-(Assumptions!$B$4))),Assumptions!$B$4)</f>
        <v>300000000</v>
      </c>
      <c r="I638" s="18" t="n">
        <f aca="false">IF($C$638=1,MIN(Assumptions!$B$61,MAX(Assumptions!$B$4,Assumptions!$B$26-($H$638))),Assumptions!$B$4)</f>
        <v>100000000</v>
      </c>
      <c r="J638" s="18" t="n">
        <f aca="false">IF($D$638=1,MIN(Assumptions!$B$56,MAX(Assumptions!$B$4,Assumptions!$B$26-($H$638+$I$638))),Assumptions!$B$4)</f>
        <v>60000000</v>
      </c>
      <c r="K638" s="18" t="n">
        <f aca="false">IF($E$638=1,MIN(Assumptions!$B$51,MAX(Assumptions!$B$4,Assumptions!$B$26-($H$638+$I$638+$J$638))),Assumptions!$B$4)</f>
        <v>30000000</v>
      </c>
      <c r="L638" s="18" t="n">
        <f aca="false">IF($F$638=1,MIN(Assumptions!$B$46,MAX(Assumptions!$B$4,Assumptions!$B$26-($H$638+$I$638+$J$638+$K$638))),Assumptions!$B$4)</f>
        <v>15000000</v>
      </c>
      <c r="M638" s="18" t="n">
        <f aca="false">IF($G$638=1,MIN(Assumptions!$B$41,MAX(Assumptions!$B$4,Assumptions!$B$26-($H$638+$I$638+$J$638+$K$638+$L$638))),Assumptions!$B$4)</f>
        <v>0</v>
      </c>
      <c r="N638" s="18" t="n">
        <f aca="false">MAX(Assumptions!$B$4,Assumptions!$B$26-($H$638+$I$638+$J$638+$K$638+$L$638+$M$638))</f>
        <v>1495000000</v>
      </c>
      <c r="O638" s="18" t="n">
        <f aca="false">$J$112+$O$112+Assumptions!$B$20+IF($B$638=0,$AI$112,Assumptions!$B$4)+IF($C$638=0,$AF$112,Assumptions!$B$4)+IF($D$638=0,$AC$112,Assumptions!$B$4)+IF($E$638=0,$Z$112,Assumptions!$B$4)+IF($F$638=0,$W$112,Assumptions!$B$4)+IF($G$638=0,$T$112,Assumptions!$B$4)</f>
        <v>14280512.8289884</v>
      </c>
      <c r="P638" s="18" t="n">
        <f aca="false">IF(($N$638+Assumptions!$B$14*Assumptions!$B$13)&gt;($C$9*Assumptions!$B$7/Assumptions!$B$11),($C$9*Assumptions!$B$7/Assumptions!$B$11)*($O$638+Assumptions!$B$14)/($N$638+Assumptions!$B$14*Assumptions!$B$13-($C$9*Assumptions!$B$7/Assumptions!$B$11)),NA())</f>
        <v>1461823.25914962</v>
      </c>
      <c r="Q638" s="18" t="n">
        <f aca="false">IFERROR(($N$638+Assumptions!$B$14*Assumptions!$B$13)/($O$638+Assumptions!$B$14+$P$638),NA())</f>
        <v>82.0892671182472</v>
      </c>
      <c r="R638" s="18" t="n">
        <f aca="false">AND(ISNUMBER($P$638),$P$638&gt;Assumptions!$B$4,$Q$638&gt;Assumptions!$B$13)</f>
        <v>1</v>
      </c>
      <c r="S638" s="18" t="n">
        <f aca="false">IF($N$638&gt;($C$9*Assumptions!$B$7/Assumptions!$B$11),($C$9*Assumptions!$B$7/Assumptions!$B$11)*$O$638/($N$638-($C$9*Assumptions!$B$7/Assumptions!$B$11)),NA())</f>
        <v>1246299.30143898</v>
      </c>
      <c r="T638" s="18" t="n">
        <f aca="false">IFERROR($N$638/($O$638+$S$638),NA())</f>
        <v>96.2850575792246</v>
      </c>
      <c r="U638" s="18" t="n">
        <f aca="false">AND(ISNUMBER($S$638),$S$638&gt;Assumptions!$B$4,$T$638&lt;=Assumptions!$B$13)</f>
        <v>0</v>
      </c>
      <c r="V638" s="18" t="n">
        <f aca="false">IF($R$638,$P$638,IF($U$638,$S$638,NA()))</f>
        <v>1461823.25914962</v>
      </c>
      <c r="W638" s="18" t="n">
        <f aca="false">IF($R$638,$Q$638,IF($U$638,$T$638,NA()))</f>
        <v>82.0892671182472</v>
      </c>
      <c r="X638" s="18" t="n">
        <f aca="false">$R$638</f>
        <v>1</v>
      </c>
      <c r="Y638" s="18" t="n">
        <f aca="false">IF($B$638=1,$H$638,$AI$112*$W$638)</f>
        <v>300000000</v>
      </c>
      <c r="Z638" s="18" t="n">
        <f aca="false">IF($C$638=1,$I$638,$AF$112*$W$638)</f>
        <v>100000000</v>
      </c>
      <c r="AA638" s="18" t="n">
        <f aca="false">IF($D$638=1,$J$638,$AC$112*$W$638)</f>
        <v>60000000</v>
      </c>
      <c r="AB638" s="18" t="n">
        <f aca="false">IF($E$638=1,$K$638,$Z$112*$W$638)</f>
        <v>30000000</v>
      </c>
      <c r="AC638" s="18" t="n">
        <f aca="false">IF($F$638=1,$L$638,$W$112*$W$638)</f>
        <v>15000000</v>
      </c>
      <c r="AD638" s="18" t="n">
        <f aca="false">IF($G$638=1,$M$638,$T$112*$W$638)</f>
        <v>410446335.591236</v>
      </c>
      <c r="AE638" s="18" t="n">
        <f aca="false">($C$9*Assumptions!$B$7/Assumptions!$B$11)</f>
        <v>120000000</v>
      </c>
      <c r="AF638" s="18" t="n">
        <f aca="false">($J$112+$O$112)*$W$638</f>
        <v>23027092.5489212</v>
      </c>
      <c r="AG638" s="18" t="n">
        <f aca="false">Assumptions!$B$20*$W$638</f>
        <v>738803404.064225</v>
      </c>
      <c r="AH638" s="18" t="n">
        <f aca="false">IF($R$638,Assumptions!$B$14*($W$638-Assumptions!$B$13),Assumptions!$B$4)</f>
        <v>202723167.795618</v>
      </c>
      <c r="AI638" s="18" t="n">
        <f aca="false">$Y$638+$Z$638+$AA$638+$AB$638+$AC$638+$AD$638+$AE$638+$AF$638+$AG$638+$AH$638</f>
        <v>2000000000</v>
      </c>
      <c r="AJ638" s="18" t="n">
        <f aca="false">IF(AND(ISNUMBER($V$638),($C$9*Assumptions!$B$7/Assumptions!$B$11)&gt;=Assumptions!$B$67,IF($B$638=1,$Y$638&gt;=INDEX($Y$576:$Y$639,1+$A$638-Assumptions!$B$78),$Y$638&gt;INDEX($Y$576:$Y$639,1+$A$638+Assumptions!$B$78)),IF($C$638=1,$Z$638&gt;=INDEX($Z$576:$Z$639,1+$A$638-Assumptions!$B$79),$Z$638&gt;INDEX($Z$576:$Z$639,1+$A$638+Assumptions!$B$79)),IF($D$638=1,$AA$638&gt;=INDEX($AA$576:$AA$639,1+$A$638-Assumptions!$B$80),$AA$638&gt;INDEX($AA$576:$AA$639,1+$A$638+Assumptions!$B$80)),IF($E$638=1,$AB$638&gt;=INDEX($AB$576:$AB$639,1+$A$638-Assumptions!$B$81),$AB$638&gt;INDEX($AB$576:$AB$639,1+$A$638+Assumptions!$B$81)),IF($F$638=1,$AC$638&gt;=INDEX($AC$576:$AC$639,1+$A$638-Assumptions!$B$82),$AC$638&gt;INDEX($AC$576:$AC$639,1+$A$638+Assumptions!$B$82)),IF($G$638=1,$AD$638&gt;=INDEX($AD$576:$AD$639,1+$A$638-Assumptions!$B$83),$AD$638&gt;INDEX($AD$576:$AD$639,1+$A$638+Assumptions!$B$83))),1,0)</f>
        <v>0</v>
      </c>
      <c r="AK638" s="16"/>
      <c r="AL638" s="16"/>
    </row>
    <row r="639" customFormat="false" ht="23.85" hidden="true" customHeight="false" outlineLevel="0" collapsed="false">
      <c r="A639" s="6" t="n">
        <f aca="false">ROW()-ROW($A$576)+Assumptions!$B$4</f>
        <v>63</v>
      </c>
      <c r="B639" s="18" t="n">
        <f aca="false">MOD(QUOTIENT($A$639,Assumptions!$B$78),2)</f>
        <v>1</v>
      </c>
      <c r="C639" s="18" t="n">
        <f aca="false">MOD(QUOTIENT($A$639,Assumptions!$B$79),2)</f>
        <v>1</v>
      </c>
      <c r="D639" s="18" t="n">
        <f aca="false">MOD(QUOTIENT($A$639,Assumptions!$B$80),2)</f>
        <v>1</v>
      </c>
      <c r="E639" s="18" t="n">
        <f aca="false">MOD(QUOTIENT($A$639,Assumptions!$B$81),2)</f>
        <v>1</v>
      </c>
      <c r="F639" s="18" t="n">
        <f aca="false">MOD(QUOTIENT($A$639,Assumptions!$B$82),2)</f>
        <v>1</v>
      </c>
      <c r="G639" s="18" t="n">
        <f aca="false">MOD(QUOTIENT($A$639,Assumptions!$B$83),2)</f>
        <v>1</v>
      </c>
      <c r="H639" s="18" t="n">
        <f aca="false">IF($B$639=1,MIN(Assumptions!$B$66,MAX(Assumptions!$B$4,Assumptions!$B$26-(Assumptions!$B$4))),Assumptions!$B$4)</f>
        <v>300000000</v>
      </c>
      <c r="I639" s="18" t="n">
        <f aca="false">IF($C$639=1,MIN(Assumptions!$B$61,MAX(Assumptions!$B$4,Assumptions!$B$26-($H$639))),Assumptions!$B$4)</f>
        <v>100000000</v>
      </c>
      <c r="J639" s="18" t="n">
        <f aca="false">IF($D$639=1,MIN(Assumptions!$B$56,MAX(Assumptions!$B$4,Assumptions!$B$26-($H$639+$I$639))),Assumptions!$B$4)</f>
        <v>60000000</v>
      </c>
      <c r="K639" s="18" t="n">
        <f aca="false">IF($E$639=1,MIN(Assumptions!$B$51,MAX(Assumptions!$B$4,Assumptions!$B$26-($H$639+$I$639+$J$639))),Assumptions!$B$4)</f>
        <v>30000000</v>
      </c>
      <c r="L639" s="18" t="n">
        <f aca="false">IF($F$639=1,MIN(Assumptions!$B$46,MAX(Assumptions!$B$4,Assumptions!$B$26-($H$639+$I$639+$J$639+$K$639))),Assumptions!$B$4)</f>
        <v>15000000</v>
      </c>
      <c r="M639" s="18" t="n">
        <f aca="false">IF($G$639=1,MIN(Assumptions!$B$41,MAX(Assumptions!$B$4,Assumptions!$B$26-($H$639+$I$639+$J$639+$K$639+$L$639))),Assumptions!$B$4)</f>
        <v>5000000</v>
      </c>
      <c r="N639" s="18" t="n">
        <f aca="false">MAX(Assumptions!$B$4,Assumptions!$B$26-($H$639+$I$639+$J$639+$K$639+$L$639+$M$639))</f>
        <v>1490000000</v>
      </c>
      <c r="O639" s="18" t="n">
        <f aca="false">$J$112+$O$112+Assumptions!$B$20+IF($B$639=0,$AI$112,Assumptions!$B$4)+IF($C$639=0,$AF$112,Assumptions!$B$4)+IF($D$639=0,$AC$112,Assumptions!$B$4)+IF($E$639=0,$Z$112,Assumptions!$B$4)+IF($F$639=0,$W$112,Assumptions!$B$4)+IF($G$639=0,$T$112,Assumptions!$B$4)</f>
        <v>9280512.82898837</v>
      </c>
      <c r="P639" s="18" t="n">
        <f aca="false">IF(($N$639+Assumptions!$B$14*Assumptions!$B$13)&gt;($C$9*Assumptions!$B$7/Assumptions!$B$11),($C$9*Assumptions!$B$7/Assumptions!$B$11)*($O$639+Assumptions!$B$14)/($N$639+Assumptions!$B$14*Assumptions!$B$13-($C$9*Assumptions!$B$7/Assumptions!$B$11)),NA())</f>
        <v>1029990.19269844</v>
      </c>
      <c r="Q639" s="18" t="n">
        <f aca="false">IFERROR(($N$639+Assumptions!$B$14*Assumptions!$B$13)/($O$639+Assumptions!$B$14+$P$639),NA())</f>
        <v>116.505963698175</v>
      </c>
      <c r="R639" s="18" t="n">
        <f aca="false">AND(ISNUMBER($P$639),$P$639&gt;Assumptions!$B$4,$Q$639&gt;Assumptions!$B$13)</f>
        <v>1</v>
      </c>
      <c r="S639" s="18" t="n">
        <f aca="false">IF($N$639&gt;($C$9*Assumptions!$B$7/Assumptions!$B$11),($C$9*Assumptions!$B$7/Assumptions!$B$11)*$O$639/($N$639-($C$9*Assumptions!$B$7/Assumptions!$B$11)),NA())</f>
        <v>812891.634655915</v>
      </c>
      <c r="T639" s="18" t="n">
        <f aca="false">IFERROR($N$639/($O$639+$S$639),NA())</f>
        <v>147.621152542422</v>
      </c>
      <c r="U639" s="18" t="n">
        <f aca="false">AND(ISNUMBER($S$639),$S$639&gt;Assumptions!$B$4,$T$639&lt;=Assumptions!$B$13)</f>
        <v>0</v>
      </c>
      <c r="V639" s="18" t="n">
        <f aca="false">IF($R$639,$P$639,IF($U$639,$S$639,NA()))</f>
        <v>1029990.19269844</v>
      </c>
      <c r="W639" s="18" t="n">
        <f aca="false">IF($R$639,$Q$639,IF($U$639,$T$639,NA()))</f>
        <v>116.505963698175</v>
      </c>
      <c r="X639" s="18" t="n">
        <f aca="false">$R$639</f>
        <v>1</v>
      </c>
      <c r="Y639" s="18" t="n">
        <f aca="false">IF($B$639=1,$H$639,$AI$112*$W$639)</f>
        <v>300000000</v>
      </c>
      <c r="Z639" s="18" t="n">
        <f aca="false">IF($C$639=1,$I$639,$AF$112*$W$639)</f>
        <v>100000000</v>
      </c>
      <c r="AA639" s="18" t="n">
        <f aca="false">IF($D$639=1,$J$639,$AC$112*$W$639)</f>
        <v>60000000</v>
      </c>
      <c r="AB639" s="18" t="n">
        <f aca="false">IF($E$639=1,$K$639,$Z$112*$W$639)</f>
        <v>30000000</v>
      </c>
      <c r="AC639" s="18" t="n">
        <f aca="false">IF($F$639=1,$L$639,$W$112*$W$639)</f>
        <v>15000000</v>
      </c>
      <c r="AD639" s="18" t="n">
        <f aca="false">IF($G$639=1,$M$639,$T$112*$W$639)</f>
        <v>5000000</v>
      </c>
      <c r="AE639" s="18" t="n">
        <f aca="false">($C$9*Assumptions!$B$7/Assumptions!$B$11)</f>
        <v>120000000</v>
      </c>
      <c r="AF639" s="18" t="n">
        <f aca="false">($J$112+$O$112)*$W$639</f>
        <v>32681417.4709909</v>
      </c>
      <c r="AG639" s="18" t="n">
        <f aca="false">Assumptions!$B$20*$W$639</f>
        <v>1048553673.28357</v>
      </c>
      <c r="AH639" s="18" t="n">
        <f aca="false">IF($R$639,Assumptions!$B$14*($W$639-Assumptions!$B$13),Assumptions!$B$4)</f>
        <v>288764909.245437</v>
      </c>
      <c r="AI639" s="18" t="n">
        <f aca="false">$Y$639+$Z$639+$AA$639+$AB$639+$AC$639+$AD$639+$AE$639+$AF$639+$AG$639+$AH$639</f>
        <v>2000000000</v>
      </c>
      <c r="AJ639" s="18" t="n">
        <f aca="false">IF(AND(ISNUMBER($V$639),($C$9*Assumptions!$B$7/Assumptions!$B$11)&gt;=Assumptions!$B$67,IF($B$639=1,$Y$639&gt;=INDEX($Y$576:$Y$639,1+$A$639-Assumptions!$B$78),$Y$639&gt;INDEX($Y$576:$Y$639,1+$A$639+Assumptions!$B$78)),IF($C$639=1,$Z$639&gt;=INDEX($Z$576:$Z$639,1+$A$639-Assumptions!$B$79),$Z$639&gt;INDEX($Z$576:$Z$639,1+$A$639+Assumptions!$B$79)),IF($D$639=1,$AA$639&gt;=INDEX($AA$576:$AA$639,1+$A$639-Assumptions!$B$80),$AA$639&gt;INDEX($AA$576:$AA$639,1+$A$639+Assumptions!$B$80)),IF($E$639=1,$AB$639&gt;=INDEX($AB$576:$AB$639,1+$A$639-Assumptions!$B$81),$AB$639&gt;INDEX($AB$576:$AB$639,1+$A$639+Assumptions!$B$81)),IF($F$639=1,$AC$639&gt;=INDEX($AC$576:$AC$639,1+$A$639-Assumptions!$B$82),$AC$639&gt;INDEX($AC$576:$AC$639,1+$A$639+Assumptions!$B$82)),IF($G$639=1,$AD$639&gt;=INDEX($AD$576:$AD$639,1+$A$639-Assumptions!$B$83),$AD$639&gt;INDEX($AD$576:$AD$639,1+$A$639+Assumptions!$B$83))),1,0)</f>
        <v>0</v>
      </c>
      <c r="AK639" s="16"/>
      <c r="AL639" s="16"/>
    </row>
    <row r="640" customFormat="false" ht="15" hidden="false" customHeight="false" outlineLevel="0" collapsed="false"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  <c r="AK640" s="16"/>
      <c r="AL640" s="16"/>
    </row>
    <row r="641" customFormat="false" ht="15" hidden="false" customHeight="false" outlineLevel="0" collapsed="false"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  <c r="AK641" s="16"/>
      <c r="AL641" s="16"/>
    </row>
    <row r="642" customFormat="false" ht="15" hidden="false" customHeight="false" outlineLevel="0" collapsed="false"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  <c r="AK642" s="16"/>
      <c r="AL642" s="16"/>
    </row>
    <row r="643" customFormat="false" ht="15" hidden="false" customHeight="false" outlineLevel="0" collapsed="false"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/>
      <c r="AL643" s="16"/>
    </row>
    <row r="644" customFormat="false" ht="15" hidden="false" customHeight="false" outlineLevel="0" collapsed="false"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  <c r="AK644" s="16"/>
      <c r="AL644" s="16"/>
    </row>
    <row r="645" customFormat="false" ht="15" hidden="false" customHeight="false" outlineLevel="0" collapsed="false"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  <c r="AK645" s="16"/>
      <c r="AL645" s="16"/>
    </row>
    <row r="646" customFormat="false" ht="15" hidden="false" customHeight="false" outlineLevel="0" collapsed="false"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  <c r="AK646" s="16"/>
      <c r="AL646" s="16"/>
    </row>
    <row r="647" customFormat="false" ht="15" hidden="false" customHeight="false" outlineLevel="0" collapsed="false"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/>
      <c r="AL647" s="16"/>
    </row>
    <row r="648" customFormat="false" ht="15" hidden="false" customHeight="false" outlineLevel="0" collapsed="false"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  <c r="AK648" s="16"/>
      <c r="AL648" s="16"/>
    </row>
    <row r="649" customFormat="false" ht="15" hidden="false" customHeight="false" outlineLevel="0" collapsed="false"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  <c r="AK649" s="16"/>
      <c r="AL649" s="16"/>
    </row>
    <row r="650" customFormat="false" ht="15" hidden="false" customHeight="false" outlineLevel="0" collapsed="false"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  <c r="AK650" s="16"/>
      <c r="AL650" s="16"/>
    </row>
    <row r="651" customFormat="false" ht="15" hidden="false" customHeight="false" outlineLevel="0" collapsed="false"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  <c r="AK651" s="16"/>
      <c r="AL651" s="16"/>
    </row>
    <row r="652" customFormat="false" ht="15" hidden="false" customHeight="false" outlineLevel="0" collapsed="false"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  <c r="AK652" s="16"/>
      <c r="AL652" s="16"/>
    </row>
    <row r="653" customFormat="false" ht="15" hidden="false" customHeight="false" outlineLevel="0" collapsed="false"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  <c r="AK653" s="16"/>
      <c r="AL653" s="16"/>
    </row>
    <row r="654" customFormat="false" ht="15" hidden="false" customHeight="false" outlineLevel="0" collapsed="false"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  <c r="AK654" s="16"/>
      <c r="AL654" s="16"/>
    </row>
    <row r="655" customFormat="false" ht="15" hidden="false" customHeight="false" outlineLevel="0" collapsed="false"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  <c r="AK655" s="16"/>
      <c r="AL655" s="16"/>
    </row>
    <row r="656" customFormat="false" ht="15" hidden="false" customHeight="false" outlineLevel="0" collapsed="false"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  <c r="AK656" s="16"/>
      <c r="AL656" s="16"/>
    </row>
    <row r="657" customFormat="false" ht="15" hidden="false" customHeight="false" outlineLevel="0" collapsed="false"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  <c r="AK657" s="16"/>
      <c r="AL657" s="16"/>
    </row>
    <row r="658" customFormat="false" ht="15" hidden="false" customHeight="false" outlineLevel="0" collapsed="false"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  <c r="AK658" s="16"/>
      <c r="AL658" s="16"/>
    </row>
    <row r="659" customFormat="false" ht="15" hidden="false" customHeight="false" outlineLevel="0" collapsed="false"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  <c r="AK659" s="16"/>
      <c r="AL659" s="16"/>
    </row>
    <row r="660" customFormat="false" ht="15" hidden="false" customHeight="false" outlineLevel="0" collapsed="false"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  <c r="AK660" s="16"/>
      <c r="AL660" s="16"/>
    </row>
    <row r="661" customFormat="false" ht="15" hidden="false" customHeight="false" outlineLevel="0" collapsed="false"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  <c r="AL661" s="16"/>
    </row>
    <row r="662" customFormat="false" ht="15" hidden="false" customHeight="false" outlineLevel="0" collapsed="false"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/>
      <c r="AL662" s="16"/>
    </row>
    <row r="663" customFormat="false" ht="15" hidden="false" customHeight="false" outlineLevel="0" collapsed="false"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/>
      <c r="AL663" s="16"/>
    </row>
    <row r="664" customFormat="false" ht="15" hidden="false" customHeight="false" outlineLevel="0" collapsed="false"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  <c r="AK664" s="16"/>
      <c r="AL664" s="16"/>
    </row>
    <row r="665" customFormat="false" ht="23.85" hidden="true" customHeight="false" outlineLevel="0" collapsed="false">
      <c r="A665" s="6" t="str">
        <f aca="false">Assumptions!$I$101</f>
        <v>Code</v>
      </c>
      <c r="B665" s="18" t="str">
        <f aca="false">Assumptions!$I$103</f>
        <v>E bit</v>
      </c>
      <c r="C665" s="18" t="str">
        <f aca="false">Assumptions!$I$104</f>
        <v>D bit</v>
      </c>
      <c r="D665" s="18" t="str">
        <f aca="false">Assumptions!$I$105</f>
        <v>C bit</v>
      </c>
      <c r="E665" s="18" t="str">
        <f aca="false">Assumptions!$I$106</f>
        <v>B bit</v>
      </c>
      <c r="F665" s="18" t="str">
        <f aca="false">Assumptions!$I$107</f>
        <v>A bit</v>
      </c>
      <c r="G665" s="18" t="str">
        <f aca="false">Assumptions!$I$108</f>
        <v>Seed bit</v>
      </c>
      <c r="H665" s="18" t="str">
        <f aca="false">Assumptions!$I$110</f>
        <v>E pref paid</v>
      </c>
      <c r="I665" s="18" t="str">
        <f aca="false">Assumptions!$I$111</f>
        <v>D pref paid</v>
      </c>
      <c r="J665" s="18" t="str">
        <f aca="false">Assumptions!$I$112</f>
        <v>C pref paid</v>
      </c>
      <c r="K665" s="18" t="str">
        <f aca="false">Assumptions!$I$113</f>
        <v>B pref paid</v>
      </c>
      <c r="L665" s="18" t="str">
        <f aca="false">Assumptions!$I$114</f>
        <v>A pref paid</v>
      </c>
      <c r="M665" s="18" t="str">
        <f aca="false">Assumptions!$I$115</f>
        <v>Seed pref paid</v>
      </c>
      <c r="N665" s="18" t="str">
        <f aca="false">Assumptions!$I$117</f>
        <v>Residual</v>
      </c>
      <c r="O665" s="18" t="str">
        <f aca="false">Assumptions!$I$166</f>
        <v>S0 shares</v>
      </c>
      <c r="P665" s="18" t="str">
        <f aca="false">Assumptions!$I$167</f>
        <v>X ITM</v>
      </c>
      <c r="Q665" s="18" t="str">
        <f aca="false">Assumptions!$I$168</f>
        <v>PPS ITM</v>
      </c>
      <c r="R665" s="18" t="str">
        <f aca="false">Assumptions!$I$169</f>
        <v>Valid ITM</v>
      </c>
      <c r="S665" s="18" t="str">
        <f aca="false">Assumptions!$I$170</f>
        <v>X OTM</v>
      </c>
      <c r="T665" s="18" t="str">
        <f aca="false">Assumptions!$I$171</f>
        <v>PPS OTM</v>
      </c>
      <c r="U665" s="18" t="str">
        <f aca="false">Assumptions!$I$172</f>
        <v>Valid OTM</v>
      </c>
      <c r="V665" s="18" t="str">
        <f aca="false">Assumptions!$I$173</f>
        <v>Required F shares</v>
      </c>
      <c r="W665" s="18" t="str">
        <f aca="false">Assumptions!$I$120</f>
        <v>Common PPS</v>
      </c>
      <c r="X665" s="18" t="str">
        <f aca="false">Assumptions!$I$119</f>
        <v>Options ITM</v>
      </c>
      <c r="Y665" s="18" t="str">
        <f aca="false">Assumptions!$I$122</f>
        <v>E proceeds</v>
      </c>
      <c r="Z665" s="18" t="str">
        <f aca="false">Assumptions!$I$123</f>
        <v>D proceeds</v>
      </c>
      <c r="AA665" s="18" t="str">
        <f aca="false">Assumptions!$I$124</f>
        <v>C proceeds</v>
      </c>
      <c r="AB665" s="18" t="str">
        <f aca="false">Assumptions!$I$125</f>
        <v>B proceeds</v>
      </c>
      <c r="AC665" s="18" t="str">
        <f aca="false">Assumptions!$I$126</f>
        <v>A proceeds</v>
      </c>
      <c r="AD665" s="18" t="str">
        <f aca="false">Assumptions!$I$127</f>
        <v>Seed proceeds</v>
      </c>
      <c r="AE665" s="18" t="str">
        <f aca="false">Assumptions!$I$121</f>
        <v>F proceeds</v>
      </c>
      <c r="AF665" s="18" t="str">
        <f aca="false">Assumptions!$I$128</f>
        <v>Notes proceeds</v>
      </c>
      <c r="AG665" s="18" t="str">
        <f aca="false">Assumptions!$I$174</f>
        <v>Common proceeds</v>
      </c>
      <c r="AH665" s="18" t="str">
        <f aca="false">Assumptions!$I$175</f>
        <v>Options proceeds</v>
      </c>
      <c r="AI665" s="18" t="str">
        <f aca="false">Assumptions!$I$176</f>
        <v>Total</v>
      </c>
      <c r="AJ665" s="18" t="str">
        <f aca="false">Assumptions!$I$132</f>
        <v>Stable flag</v>
      </c>
      <c r="AK665" s="16"/>
      <c r="AL665" s="18" t="n">
        <f aca="false">IF(SUM($AJ$666:$AJ$729)=Assumptions!$B$4,NA(),SUMPRODUCT($AJ$666:$AJ$729,$A$666:$A$729)/SUM($AJ$666:$AJ$729))</f>
        <v>0</v>
      </c>
    </row>
    <row r="666" customFormat="false" ht="23.85" hidden="true" customHeight="false" outlineLevel="0" collapsed="false">
      <c r="A666" s="6" t="n">
        <f aca="false">ROW()-ROW($A$666)+Assumptions!$B$4</f>
        <v>0</v>
      </c>
      <c r="B666" s="18" t="n">
        <f aca="false">MOD(QUOTIENT($A$666,Assumptions!$B$78),2)</f>
        <v>0</v>
      </c>
      <c r="C666" s="18" t="n">
        <f aca="false">MOD(QUOTIENT($A$666,Assumptions!$B$79),2)</f>
        <v>0</v>
      </c>
      <c r="D666" s="18" t="n">
        <f aca="false">MOD(QUOTIENT($A$666,Assumptions!$B$80),2)</f>
        <v>0</v>
      </c>
      <c r="E666" s="18" t="n">
        <f aca="false">MOD(QUOTIENT($A$666,Assumptions!$B$81),2)</f>
        <v>0</v>
      </c>
      <c r="F666" s="18" t="n">
        <f aca="false">MOD(QUOTIENT($A$666,Assumptions!$B$82),2)</f>
        <v>0</v>
      </c>
      <c r="G666" s="18" t="n">
        <f aca="false">MOD(QUOTIENT($A$666,Assumptions!$B$83),2)</f>
        <v>0</v>
      </c>
      <c r="H666" s="18" t="n">
        <f aca="false">IF($B$666=1,MIN(Assumptions!$B$66,MAX(Assumptions!$B$4,Assumptions!$B$27-(Assumptions!$B$4))),Assumptions!$B$4)</f>
        <v>0</v>
      </c>
      <c r="I666" s="18" t="n">
        <f aca="false">IF($C$666=1,MIN(Assumptions!$B$61,MAX(Assumptions!$B$4,Assumptions!$B$27-($H$666))),Assumptions!$B$4)</f>
        <v>0</v>
      </c>
      <c r="J666" s="18" t="n">
        <f aca="false">IF($D$666=1,MIN(Assumptions!$B$56,MAX(Assumptions!$B$4,Assumptions!$B$27-($H$666+$I$666))),Assumptions!$B$4)</f>
        <v>0</v>
      </c>
      <c r="K666" s="18" t="n">
        <f aca="false">IF($E$666=1,MIN(Assumptions!$B$51,MAX(Assumptions!$B$4,Assumptions!$B$27-($H$666+$I$666+$J$666))),Assumptions!$B$4)</f>
        <v>0</v>
      </c>
      <c r="L666" s="18" t="n">
        <f aca="false">IF($F$666=1,MIN(Assumptions!$B$46,MAX(Assumptions!$B$4,Assumptions!$B$27-($H$666+$I$666+$J$666+$K$666))),Assumptions!$B$4)</f>
        <v>0</v>
      </c>
      <c r="M666" s="18" t="n">
        <f aca="false">IF($G$666=1,MIN(Assumptions!$B$41,MAX(Assumptions!$B$4,Assumptions!$B$27-($H$666+$I$666+$J$666+$K$666+$L$666))),Assumptions!$B$4)</f>
        <v>0</v>
      </c>
      <c r="N666" s="18" t="n">
        <f aca="false">MAX(Assumptions!$B$4,Assumptions!$B$27-($H$666+$I$666+$J$666+$K$666+$L$666+$M$666))</f>
        <v>4000000000</v>
      </c>
      <c r="O666" s="18" t="n">
        <f aca="false">$J$112+$O$112+Assumptions!$B$20+IF($B$666=0,$AI$112,Assumptions!$B$4)+IF($C$666=0,$AF$112,Assumptions!$B$4)+IF($D$666=0,$AC$112,Assumptions!$B$4)+IF($E$666=0,$Z$112,Assumptions!$B$4)+IF($F$666=0,$W$112,Assumptions!$B$4)+IF($G$666=0,$T$112,Assumptions!$B$4)</f>
        <v>32547484.4666011</v>
      </c>
      <c r="P666" s="18" t="n">
        <f aca="false">IF(($N$666+Assumptions!$B$14*Assumptions!$B$13)&gt;($C$10*Assumptions!$B$7/Assumptions!$B$11),($C$10*Assumptions!$B$7/Assumptions!$B$11)*($O$666+Assumptions!$B$14)/($N$666+Assumptions!$B$14*Assumptions!$B$13-($C$10*Assumptions!$B$7/Assumptions!$B$11)),NA())</f>
        <v>806204.115525647</v>
      </c>
      <c r="Q666" s="18" t="n">
        <f aca="false">IFERROR(($N$666+Assumptions!$B$14*Assumptions!$B$13)/($O$666+Assumptions!$B$14+$P$666),NA())</f>
        <v>111.63426019144</v>
      </c>
      <c r="R666" s="18" t="n">
        <f aca="false">AND(ISNUMBER($P$666),$P$666&gt;Assumptions!$B$4,$Q$666&gt;Assumptions!$B$13)</f>
        <v>1</v>
      </c>
      <c r="S666" s="18" t="n">
        <f aca="false">IF($N$666&gt;($C$10*Assumptions!$B$7/Assumptions!$B$11),($C$10*Assumptions!$B$7/Assumptions!$B$11)*$O$666/($N$666-($C$10*Assumptions!$B$7/Assumptions!$B$11)),NA())</f>
        <v>749174.834269589</v>
      </c>
      <c r="T666" s="18" t="n">
        <f aca="false">IFERROR($N$666/($O$666+$S$666),NA())</f>
        <v>120.132171935201</v>
      </c>
      <c r="U666" s="18" t="n">
        <f aca="false">AND(ISNUMBER($S$666),$S$666&gt;Assumptions!$B$4,$T$666&lt;=Assumptions!$B$13)</f>
        <v>0</v>
      </c>
      <c r="V666" s="18" t="n">
        <f aca="false">IF($R$666,$P$666,IF($U$666,$S$666,NA()))</f>
        <v>806204.115525647</v>
      </c>
      <c r="W666" s="18" t="n">
        <f aca="false">IF($R$666,$Q$666,IF($U$666,$T$666,NA()))</f>
        <v>111.63426019144</v>
      </c>
      <c r="X666" s="18" t="n">
        <f aca="false">$R$666</f>
        <v>1</v>
      </c>
      <c r="Y666" s="18" t="n">
        <f aca="false">IF($B$666=1,$H$666,$AI$112*$W$666)</f>
        <v>684688671.677326</v>
      </c>
      <c r="Z666" s="18" t="n">
        <f aca="false">IF($C$666=1,$I$666,$AF$112*$W$666)</f>
        <v>193534887.034609</v>
      </c>
      <c r="AA666" s="18" t="n">
        <f aca="false">IF($D$666=1,$J$666,$AC$112*$W$666)</f>
        <v>267922224.459456</v>
      </c>
      <c r="AB666" s="18" t="n">
        <f aca="false">IF($E$666=1,$K$666,$Z$112*$W$666)</f>
        <v>334902780.574321</v>
      </c>
      <c r="AC666" s="18" t="n">
        <f aca="false">IF($F$666=1,$L$666,$W$112*$W$666)</f>
        <v>558171300.957201</v>
      </c>
      <c r="AD666" s="18" t="n">
        <f aca="false">IF($G$666=1,$M$666,$T$112*$W$666)</f>
        <v>558171300.957201</v>
      </c>
      <c r="AE666" s="18" t="n">
        <f aca="false">($C$10*Assumptions!$B$7/Assumptions!$B$11)</f>
        <v>90000000</v>
      </c>
      <c r="AF666" s="18" t="n">
        <f aca="false">($J$112+$O$112)*$W$666</f>
        <v>31314842.1383242</v>
      </c>
      <c r="AG666" s="18" t="n">
        <f aca="false">Assumptions!$B$20*$W$666</f>
        <v>1004708341.72296</v>
      </c>
      <c r="AH666" s="18" t="n">
        <f aca="false">IF($R$666,Assumptions!$B$14*($W$666-Assumptions!$B$13),Assumptions!$B$4)</f>
        <v>276585650.4786</v>
      </c>
      <c r="AI666" s="18" t="n">
        <f aca="false">$Y$666+$Z$666+$AA$666+$AB$666+$AC$666+$AD$666+$AE$666+$AF$666+$AG$666+$AH$666</f>
        <v>4000000000</v>
      </c>
      <c r="AJ666" s="18" t="n">
        <f aca="false">IF(AND(ISNUMBER($V$666),($C$10*Assumptions!$B$7/Assumptions!$B$11)&gt;=Assumptions!$B$67,IF($B$666=1,$Y$666&gt;=INDEX($Y$666:$Y$729,1+$A$666-Assumptions!$B$78),$Y$666&gt;INDEX($Y$666:$Y$729,1+$A$666+Assumptions!$B$78)),IF($C$666=1,$Z$666&gt;=INDEX($Z$666:$Z$729,1+$A$666-Assumptions!$B$79),$Z$666&gt;INDEX($Z$666:$Z$729,1+$A$666+Assumptions!$B$79)),IF($D$666=1,$AA$666&gt;=INDEX($AA$666:$AA$729,1+$A$666-Assumptions!$B$80),$AA$666&gt;INDEX($AA$666:$AA$729,1+$A$666+Assumptions!$B$80)),IF($E$666=1,$AB$666&gt;=INDEX($AB$666:$AB$729,1+$A$666-Assumptions!$B$81),$AB$666&gt;INDEX($AB$666:$AB$729,1+$A$666+Assumptions!$B$81)),IF($F$666=1,$AC$666&gt;=INDEX($AC$666:$AC$729,1+$A$666-Assumptions!$B$82),$AC$666&gt;INDEX($AC$666:$AC$729,1+$A$666+Assumptions!$B$82)),IF($G$666=1,$AD$666&gt;=INDEX($AD$666:$AD$729,1+$A$666-Assumptions!$B$83),$AD$666&gt;INDEX($AD$666:$AD$729,1+$A$666+Assumptions!$B$83))),1,0)</f>
        <v>1</v>
      </c>
      <c r="AK666" s="16"/>
      <c r="AL666" s="16"/>
    </row>
    <row r="667" customFormat="false" ht="23.85" hidden="true" customHeight="false" outlineLevel="0" collapsed="false">
      <c r="A667" s="6" t="n">
        <f aca="false">ROW()-ROW($A$666)+Assumptions!$B$4</f>
        <v>1</v>
      </c>
      <c r="B667" s="18" t="n">
        <f aca="false">MOD(QUOTIENT($A$667,Assumptions!$B$78),2)</f>
        <v>0</v>
      </c>
      <c r="C667" s="18" t="n">
        <f aca="false">MOD(QUOTIENT($A$667,Assumptions!$B$79),2)</f>
        <v>0</v>
      </c>
      <c r="D667" s="18" t="n">
        <f aca="false">MOD(QUOTIENT($A$667,Assumptions!$B$80),2)</f>
        <v>0</v>
      </c>
      <c r="E667" s="18" t="n">
        <f aca="false">MOD(QUOTIENT($A$667,Assumptions!$B$81),2)</f>
        <v>0</v>
      </c>
      <c r="F667" s="18" t="n">
        <f aca="false">MOD(QUOTIENT($A$667,Assumptions!$B$82),2)</f>
        <v>0</v>
      </c>
      <c r="G667" s="18" t="n">
        <f aca="false">MOD(QUOTIENT($A$667,Assumptions!$B$83),2)</f>
        <v>1</v>
      </c>
      <c r="H667" s="18" t="n">
        <f aca="false">IF($B$667=1,MIN(Assumptions!$B$66,MAX(Assumptions!$B$4,Assumptions!$B$27-(Assumptions!$B$4))),Assumptions!$B$4)</f>
        <v>0</v>
      </c>
      <c r="I667" s="18" t="n">
        <f aca="false">IF($C$667=1,MIN(Assumptions!$B$61,MAX(Assumptions!$B$4,Assumptions!$B$27-($H$667))),Assumptions!$B$4)</f>
        <v>0</v>
      </c>
      <c r="J667" s="18" t="n">
        <f aca="false">IF($D$667=1,MIN(Assumptions!$B$56,MAX(Assumptions!$B$4,Assumptions!$B$27-($H$667+$I$667))),Assumptions!$B$4)</f>
        <v>0</v>
      </c>
      <c r="K667" s="18" t="n">
        <f aca="false">IF($E$667=1,MIN(Assumptions!$B$51,MAX(Assumptions!$B$4,Assumptions!$B$27-($H$667+$I$667+$J$667))),Assumptions!$B$4)</f>
        <v>0</v>
      </c>
      <c r="L667" s="18" t="n">
        <f aca="false">IF($F$667=1,MIN(Assumptions!$B$46,MAX(Assumptions!$B$4,Assumptions!$B$27-($H$667+$I$667+$J$667+$K$667))),Assumptions!$B$4)</f>
        <v>0</v>
      </c>
      <c r="M667" s="18" t="n">
        <f aca="false">IF($G$667=1,MIN(Assumptions!$B$41,MAX(Assumptions!$B$4,Assumptions!$B$27-($H$667+$I$667+$J$667+$K$667+$L$667))),Assumptions!$B$4)</f>
        <v>5000000</v>
      </c>
      <c r="N667" s="18" t="n">
        <f aca="false">MAX(Assumptions!$B$4,Assumptions!$B$27-($H$667+$I$667+$J$667+$K$667+$L$667+$M$667))</f>
        <v>3995000000</v>
      </c>
      <c r="O667" s="18" t="n">
        <f aca="false">$J$112+$O$112+Assumptions!$B$20+IF($B$667=0,$AI$112,Assumptions!$B$4)+IF($C$667=0,$AF$112,Assumptions!$B$4)+IF($D$667=0,$AC$112,Assumptions!$B$4)+IF($E$667=0,$Z$112,Assumptions!$B$4)+IF($F$667=0,$W$112,Assumptions!$B$4)+IF($G$667=0,$T$112,Assumptions!$B$4)</f>
        <v>27547484.4666011</v>
      </c>
      <c r="P667" s="18" t="n">
        <f aca="false">IF(($N$667+Assumptions!$B$14*Assumptions!$B$13)&gt;($C$10*Assumptions!$B$7/Assumptions!$B$11),($C$10*Assumptions!$B$7/Assumptions!$B$11)*($O$667+Assumptions!$B$14)/($N$667+Assumptions!$B$14*Assumptions!$B$13-($C$10*Assumptions!$B$7/Assumptions!$B$11)),NA())</f>
        <v>692072.578885245</v>
      </c>
      <c r="Q667" s="18" t="n">
        <f aca="false">IFERROR(($N$667+Assumptions!$B$14*Assumptions!$B$13)/($O$667+Assumptions!$B$14+$P$667),NA())</f>
        <v>130.044164074478</v>
      </c>
      <c r="R667" s="18" t="n">
        <f aca="false">AND(ISNUMBER($P$667),$P$667&gt;Assumptions!$B$4,$Q$667&gt;Assumptions!$B$13)</f>
        <v>1</v>
      </c>
      <c r="S667" s="18" t="n">
        <f aca="false">IF($N$667&gt;($C$10*Assumptions!$B$7/Assumptions!$B$11),($C$10*Assumptions!$B$7/Assumptions!$B$11)*$O$667/($N$667-($C$10*Assumptions!$B$7/Assumptions!$B$11)),NA())</f>
        <v>634897.209217438</v>
      </c>
      <c r="T667" s="18" t="n">
        <f aca="false">IFERROR($N$667/($O$667+$S$667),NA())</f>
        <v>141.755230127618</v>
      </c>
      <c r="U667" s="18" t="n">
        <f aca="false">AND(ISNUMBER($S$667),$S$667&gt;Assumptions!$B$4,$T$667&lt;=Assumptions!$B$13)</f>
        <v>0</v>
      </c>
      <c r="V667" s="18" t="n">
        <f aca="false">IF($R$667,$P$667,IF($U$667,$S$667,NA()))</f>
        <v>692072.578885245</v>
      </c>
      <c r="W667" s="18" t="n">
        <f aca="false">IF($R$667,$Q$667,IF($U$667,$T$667,NA()))</f>
        <v>130.044164074478</v>
      </c>
      <c r="X667" s="18" t="n">
        <f aca="false">$R$667</f>
        <v>1</v>
      </c>
      <c r="Y667" s="18" t="n">
        <f aca="false">IF($B$667=1,$H$667,$AI$112*$W$667)</f>
        <v>797602508.46693</v>
      </c>
      <c r="Z667" s="18" t="n">
        <f aca="false">IF($C$667=1,$I$667,$AF$112*$W$667)</f>
        <v>225451241.94404</v>
      </c>
      <c r="AA667" s="18" t="n">
        <f aca="false">IF($D$667=1,$J$667,$AC$112*$W$667)</f>
        <v>312105993.778748</v>
      </c>
      <c r="AB667" s="18" t="n">
        <f aca="false">IF($E$667=1,$K$667,$Z$112*$W$667)</f>
        <v>390132492.223434</v>
      </c>
      <c r="AC667" s="18" t="n">
        <f aca="false">IF($F$667=1,$L$667,$W$112*$W$667)</f>
        <v>650220820.372391</v>
      </c>
      <c r="AD667" s="18" t="n">
        <f aca="false">IF($G$667=1,$M$667,$T$112*$W$667)</f>
        <v>5000000</v>
      </c>
      <c r="AE667" s="18" t="n">
        <f aca="false">($C$10*Assumptions!$B$7/Assumptions!$B$11)</f>
        <v>90000000</v>
      </c>
      <c r="AF667" s="18" t="n">
        <f aca="false">($J$112+$O$112)*$W$667</f>
        <v>36479056.3579591</v>
      </c>
      <c r="AG667" s="18" t="n">
        <f aca="false">Assumptions!$B$20*$W$667</f>
        <v>1170397476.6703</v>
      </c>
      <c r="AH667" s="18" t="n">
        <f aca="false">IF($R$667,Assumptions!$B$14*($W$667-Assumptions!$B$13),Assumptions!$B$4)</f>
        <v>322610410.186195</v>
      </c>
      <c r="AI667" s="18" t="n">
        <f aca="false">$Y$667+$Z$667+$AA$667+$AB$667+$AC$667+$AD$667+$AE$667+$AF$667+$AG$667+$AH$667</f>
        <v>4000000000</v>
      </c>
      <c r="AJ667" s="18" t="n">
        <f aca="false">IF(AND(ISNUMBER($V$667),($C$10*Assumptions!$B$7/Assumptions!$B$11)&gt;=Assumptions!$B$67,IF($B$667=1,$Y$667&gt;=INDEX($Y$666:$Y$729,1+$A$667-Assumptions!$B$78),$Y$667&gt;INDEX($Y$666:$Y$729,1+$A$667+Assumptions!$B$78)),IF($C$667=1,$Z$667&gt;=INDEX($Z$666:$Z$729,1+$A$667-Assumptions!$B$79),$Z$667&gt;INDEX($Z$666:$Z$729,1+$A$667+Assumptions!$B$79)),IF($D$667=1,$AA$667&gt;=INDEX($AA$666:$AA$729,1+$A$667-Assumptions!$B$80),$AA$667&gt;INDEX($AA$666:$AA$729,1+$A$667+Assumptions!$B$80)),IF($E$667=1,$AB$667&gt;=INDEX($AB$666:$AB$729,1+$A$667-Assumptions!$B$81),$AB$667&gt;INDEX($AB$666:$AB$729,1+$A$667+Assumptions!$B$81)),IF($F$667=1,$AC$667&gt;=INDEX($AC$666:$AC$729,1+$A$667-Assumptions!$B$82),$AC$667&gt;INDEX($AC$666:$AC$729,1+$A$667+Assumptions!$B$82)),IF($G$667=1,$AD$667&gt;=INDEX($AD$666:$AD$729,1+$A$667-Assumptions!$B$83),$AD$667&gt;INDEX($AD$666:$AD$729,1+$A$667+Assumptions!$B$83))),1,0)</f>
        <v>0</v>
      </c>
      <c r="AK667" s="16"/>
      <c r="AL667" s="16"/>
    </row>
    <row r="668" customFormat="false" ht="23.85" hidden="true" customHeight="false" outlineLevel="0" collapsed="false">
      <c r="A668" s="6" t="n">
        <f aca="false">ROW()-ROW($A$666)+Assumptions!$B$4</f>
        <v>2</v>
      </c>
      <c r="B668" s="18" t="n">
        <f aca="false">MOD(QUOTIENT($A$668,Assumptions!$B$78),2)</f>
        <v>0</v>
      </c>
      <c r="C668" s="18" t="n">
        <f aca="false">MOD(QUOTIENT($A$668,Assumptions!$B$79),2)</f>
        <v>0</v>
      </c>
      <c r="D668" s="18" t="n">
        <f aca="false">MOD(QUOTIENT($A$668,Assumptions!$B$80),2)</f>
        <v>0</v>
      </c>
      <c r="E668" s="18" t="n">
        <f aca="false">MOD(QUOTIENT($A$668,Assumptions!$B$81),2)</f>
        <v>0</v>
      </c>
      <c r="F668" s="18" t="n">
        <f aca="false">MOD(QUOTIENT($A$668,Assumptions!$B$82),2)</f>
        <v>1</v>
      </c>
      <c r="G668" s="18" t="n">
        <f aca="false">MOD(QUOTIENT($A$668,Assumptions!$B$83),2)</f>
        <v>0</v>
      </c>
      <c r="H668" s="18" t="n">
        <f aca="false">IF($B$668=1,MIN(Assumptions!$B$66,MAX(Assumptions!$B$4,Assumptions!$B$27-(Assumptions!$B$4))),Assumptions!$B$4)</f>
        <v>0</v>
      </c>
      <c r="I668" s="18" t="n">
        <f aca="false">IF($C$668=1,MIN(Assumptions!$B$61,MAX(Assumptions!$B$4,Assumptions!$B$27-($H$668))),Assumptions!$B$4)</f>
        <v>0</v>
      </c>
      <c r="J668" s="18" t="n">
        <f aca="false">IF($D$668=1,MIN(Assumptions!$B$56,MAX(Assumptions!$B$4,Assumptions!$B$27-($H$668+$I$668))),Assumptions!$B$4)</f>
        <v>0</v>
      </c>
      <c r="K668" s="18" t="n">
        <f aca="false">IF($E$668=1,MIN(Assumptions!$B$51,MAX(Assumptions!$B$4,Assumptions!$B$27-($H$668+$I$668+$J$668))),Assumptions!$B$4)</f>
        <v>0</v>
      </c>
      <c r="L668" s="18" t="n">
        <f aca="false">IF($F$668=1,MIN(Assumptions!$B$46,MAX(Assumptions!$B$4,Assumptions!$B$27-($H$668+$I$668+$J$668+$K$668))),Assumptions!$B$4)</f>
        <v>15000000</v>
      </c>
      <c r="M668" s="18" t="n">
        <f aca="false">IF($G$668=1,MIN(Assumptions!$B$41,MAX(Assumptions!$B$4,Assumptions!$B$27-($H$668+$I$668+$J$668+$K$668+$L$668))),Assumptions!$B$4)</f>
        <v>0</v>
      </c>
      <c r="N668" s="18" t="n">
        <f aca="false">MAX(Assumptions!$B$4,Assumptions!$B$27-($H$668+$I$668+$J$668+$K$668+$L$668+$M$668))</f>
        <v>3985000000</v>
      </c>
      <c r="O668" s="18" t="n">
        <f aca="false">$J$112+$O$112+Assumptions!$B$20+IF($B$668=0,$AI$112,Assumptions!$B$4)+IF($C$668=0,$AF$112,Assumptions!$B$4)+IF($D$668=0,$AC$112,Assumptions!$B$4)+IF($E$668=0,$Z$112,Assumptions!$B$4)+IF($F$668=0,$W$112,Assumptions!$B$4)+IF($G$668=0,$T$112,Assumptions!$B$4)</f>
        <v>27547484.4666011</v>
      </c>
      <c r="P668" s="18" t="n">
        <f aca="false">IF(($N$668+Assumptions!$B$14*Assumptions!$B$13)&gt;($C$10*Assumptions!$B$7/Assumptions!$B$11),($C$10*Assumptions!$B$7/Assumptions!$B$11)*($O$668+Assumptions!$B$14)/($N$668+Assumptions!$B$14*Assumptions!$B$13-($C$10*Assumptions!$B$7/Assumptions!$B$11)),NA())</f>
        <v>693848.262217856</v>
      </c>
      <c r="Q668" s="18" t="n">
        <f aca="false">IFERROR(($N$668+Assumptions!$B$14*Assumptions!$B$13)/($O$668+Assumptions!$B$14+$P$668),NA())</f>
        <v>129.711357512547</v>
      </c>
      <c r="R668" s="18" t="n">
        <f aca="false">AND(ISNUMBER($P$668),$P$668&gt;Assumptions!$B$4,$Q$668&gt;Assumptions!$B$13)</f>
        <v>1</v>
      </c>
      <c r="S668" s="18" t="n">
        <f aca="false">IF($N$668&gt;($C$10*Assumptions!$B$7/Assumptions!$B$11),($C$10*Assumptions!$B$7/Assumptions!$B$11)*$O$668/($N$668-($C$10*Assumptions!$B$7/Assumptions!$B$11)),NA())</f>
        <v>636527.240563311</v>
      </c>
      <c r="T668" s="18" t="n">
        <f aca="false">IFERROR($N$668/($O$668+$S$668),NA())</f>
        <v>141.392220575434</v>
      </c>
      <c r="U668" s="18" t="n">
        <f aca="false">AND(ISNUMBER($S$668),$S$668&gt;Assumptions!$B$4,$T$668&lt;=Assumptions!$B$13)</f>
        <v>0</v>
      </c>
      <c r="V668" s="18" t="n">
        <f aca="false">IF($R$668,$P$668,IF($U$668,$S$668,NA()))</f>
        <v>693848.262217856</v>
      </c>
      <c r="W668" s="18" t="n">
        <f aca="false">IF($R$668,$Q$668,IF($U$668,$T$668,NA()))</f>
        <v>129.711357512547</v>
      </c>
      <c r="X668" s="18" t="n">
        <f aca="false">$R$668</f>
        <v>1</v>
      </c>
      <c r="Y668" s="18" t="n">
        <f aca="false">IF($B$668=1,$H$668,$AI$112*$W$668)</f>
        <v>795561299.232209</v>
      </c>
      <c r="Z668" s="18" t="n">
        <f aca="false">IF($C$668=1,$I$668,$AF$112*$W$668)</f>
        <v>224874271.395239</v>
      </c>
      <c r="AA668" s="18" t="n">
        <f aca="false">IF($D$668=1,$J$668,$AC$112*$W$668)</f>
        <v>311307258.030113</v>
      </c>
      <c r="AB668" s="18" t="n">
        <f aca="false">IF($E$668=1,$K$668,$Z$112*$W$668)</f>
        <v>389134072.537642</v>
      </c>
      <c r="AC668" s="18" t="n">
        <f aca="false">IF($F$668=1,$L$668,$W$112*$W$668)</f>
        <v>15000000</v>
      </c>
      <c r="AD668" s="18" t="n">
        <f aca="false">IF($G$668=1,$M$668,$T$112*$W$668)</f>
        <v>648556787.562736</v>
      </c>
      <c r="AE668" s="18" t="n">
        <f aca="false">($C$10*Assumptions!$B$7/Assumptions!$B$11)</f>
        <v>90000000</v>
      </c>
      <c r="AF668" s="18" t="n">
        <f aca="false">($J$112+$O$112)*$W$668</f>
        <v>36385699.847766</v>
      </c>
      <c r="AG668" s="18" t="n">
        <f aca="false">Assumptions!$B$20*$W$668</f>
        <v>1167402217.61293</v>
      </c>
      <c r="AH668" s="18" t="n">
        <f aca="false">IF($R$668,Assumptions!$B$14*($W$668-Assumptions!$B$13),Assumptions!$B$4)</f>
        <v>321778393.781368</v>
      </c>
      <c r="AI668" s="18" t="n">
        <f aca="false">$Y$668+$Z$668+$AA$668+$AB$668+$AC$668+$AD$668+$AE$668+$AF$668+$AG$668+$AH$668</f>
        <v>4000000000</v>
      </c>
      <c r="AJ668" s="18" t="n">
        <f aca="false">IF(AND(ISNUMBER($V$668),($C$10*Assumptions!$B$7/Assumptions!$B$11)&gt;=Assumptions!$B$67,IF($B$668=1,$Y$668&gt;=INDEX($Y$666:$Y$729,1+$A$668-Assumptions!$B$78),$Y$668&gt;INDEX($Y$666:$Y$729,1+$A$668+Assumptions!$B$78)),IF($C$668=1,$Z$668&gt;=INDEX($Z$666:$Z$729,1+$A$668-Assumptions!$B$79),$Z$668&gt;INDEX($Z$666:$Z$729,1+$A$668+Assumptions!$B$79)),IF($D$668=1,$AA$668&gt;=INDEX($AA$666:$AA$729,1+$A$668-Assumptions!$B$80),$AA$668&gt;INDEX($AA$666:$AA$729,1+$A$668+Assumptions!$B$80)),IF($E$668=1,$AB$668&gt;=INDEX($AB$666:$AB$729,1+$A$668-Assumptions!$B$81),$AB$668&gt;INDEX($AB$666:$AB$729,1+$A$668+Assumptions!$B$81)),IF($F$668=1,$AC$668&gt;=INDEX($AC$666:$AC$729,1+$A$668-Assumptions!$B$82),$AC$668&gt;INDEX($AC$666:$AC$729,1+$A$668+Assumptions!$B$82)),IF($G$668=1,$AD$668&gt;=INDEX($AD$666:$AD$729,1+$A$668-Assumptions!$B$83),$AD$668&gt;INDEX($AD$666:$AD$729,1+$A$668+Assumptions!$B$83))),1,0)</f>
        <v>0</v>
      </c>
      <c r="AK668" s="16"/>
      <c r="AL668" s="16"/>
    </row>
    <row r="669" customFormat="false" ht="23.85" hidden="true" customHeight="false" outlineLevel="0" collapsed="false">
      <c r="A669" s="6" t="n">
        <f aca="false">ROW()-ROW($A$666)+Assumptions!$B$4</f>
        <v>3</v>
      </c>
      <c r="B669" s="18" t="n">
        <f aca="false">MOD(QUOTIENT($A$669,Assumptions!$B$78),2)</f>
        <v>0</v>
      </c>
      <c r="C669" s="18" t="n">
        <f aca="false">MOD(QUOTIENT($A$669,Assumptions!$B$79),2)</f>
        <v>0</v>
      </c>
      <c r="D669" s="18" t="n">
        <f aca="false">MOD(QUOTIENT($A$669,Assumptions!$B$80),2)</f>
        <v>0</v>
      </c>
      <c r="E669" s="18" t="n">
        <f aca="false">MOD(QUOTIENT($A$669,Assumptions!$B$81),2)</f>
        <v>0</v>
      </c>
      <c r="F669" s="18" t="n">
        <f aca="false">MOD(QUOTIENT($A$669,Assumptions!$B$82),2)</f>
        <v>1</v>
      </c>
      <c r="G669" s="18" t="n">
        <f aca="false">MOD(QUOTIENT($A$669,Assumptions!$B$83),2)</f>
        <v>1</v>
      </c>
      <c r="H669" s="18" t="n">
        <f aca="false">IF($B$669=1,MIN(Assumptions!$B$66,MAX(Assumptions!$B$4,Assumptions!$B$27-(Assumptions!$B$4))),Assumptions!$B$4)</f>
        <v>0</v>
      </c>
      <c r="I669" s="18" t="n">
        <f aca="false">IF($C$669=1,MIN(Assumptions!$B$61,MAX(Assumptions!$B$4,Assumptions!$B$27-($H$669))),Assumptions!$B$4)</f>
        <v>0</v>
      </c>
      <c r="J669" s="18" t="n">
        <f aca="false">IF($D$669=1,MIN(Assumptions!$B$56,MAX(Assumptions!$B$4,Assumptions!$B$27-($H$669+$I$669))),Assumptions!$B$4)</f>
        <v>0</v>
      </c>
      <c r="K669" s="18" t="n">
        <f aca="false">IF($E$669=1,MIN(Assumptions!$B$51,MAX(Assumptions!$B$4,Assumptions!$B$27-($H$669+$I$669+$J$669))),Assumptions!$B$4)</f>
        <v>0</v>
      </c>
      <c r="L669" s="18" t="n">
        <f aca="false">IF($F$669=1,MIN(Assumptions!$B$46,MAX(Assumptions!$B$4,Assumptions!$B$27-($H$669+$I$669+$J$669+$K$669))),Assumptions!$B$4)</f>
        <v>15000000</v>
      </c>
      <c r="M669" s="18" t="n">
        <f aca="false">IF($G$669=1,MIN(Assumptions!$B$41,MAX(Assumptions!$B$4,Assumptions!$B$27-($H$669+$I$669+$J$669+$K$669+$L$669))),Assumptions!$B$4)</f>
        <v>5000000</v>
      </c>
      <c r="N669" s="18" t="n">
        <f aca="false">MAX(Assumptions!$B$4,Assumptions!$B$27-($H$669+$I$669+$J$669+$K$669+$L$669+$M$669))</f>
        <v>3980000000</v>
      </c>
      <c r="O669" s="18" t="n">
        <f aca="false">$J$112+$O$112+Assumptions!$B$20+IF($B$669=0,$AI$112,Assumptions!$B$4)+IF($C$669=0,$AF$112,Assumptions!$B$4)+IF($D$669=0,$AC$112,Assumptions!$B$4)+IF($E$669=0,$Z$112,Assumptions!$B$4)+IF($F$669=0,$W$112,Assumptions!$B$4)+IF($G$669=0,$T$112,Assumptions!$B$4)</f>
        <v>22547484.4666011</v>
      </c>
      <c r="P669" s="18" t="n">
        <f aca="false">IF(($N$669+Assumptions!$B$14*Assumptions!$B$13)&gt;($C$10*Assumptions!$B$7/Assumptions!$B$11),($C$10*Assumptions!$B$7/Assumptions!$B$11)*($O$669+Assumptions!$B$14)/($N$669+Assumptions!$B$14*Assumptions!$B$13-($C$10*Assumptions!$B$7/Assumptions!$B$11)),NA())</f>
        <v>579132.588823146</v>
      </c>
      <c r="Q669" s="18" t="n">
        <f aca="false">IFERROR(($N$669+Assumptions!$B$14*Assumptions!$B$13)/($O$669+Assumptions!$B$14+$P$669),NA())</f>
        <v>155.404827386573</v>
      </c>
      <c r="R669" s="18" t="n">
        <f aca="false">AND(ISNUMBER($P$669),$P$669&gt;Assumptions!$B$4,$Q$669&gt;Assumptions!$B$13)</f>
        <v>1</v>
      </c>
      <c r="S669" s="18" t="n">
        <f aca="false">IF($N$669&gt;($C$10*Assumptions!$B$7/Assumptions!$B$11),($C$10*Assumptions!$B$7/Assumptions!$B$11)*$O$669/($N$669-($C$10*Assumptions!$B$7/Assumptions!$B$11)),NA())</f>
        <v>521664.165037042</v>
      </c>
      <c r="T669" s="18" t="n">
        <f aca="false">IFERROR($N$669/($O$669+$S$669),NA())</f>
        <v>172.524788996402</v>
      </c>
      <c r="U669" s="18" t="n">
        <f aca="false">AND(ISNUMBER($S$669),$S$669&gt;Assumptions!$B$4,$T$669&lt;=Assumptions!$B$13)</f>
        <v>0</v>
      </c>
      <c r="V669" s="18" t="n">
        <f aca="false">IF($R$669,$P$669,IF($U$669,$S$669,NA()))</f>
        <v>579132.588823146</v>
      </c>
      <c r="W669" s="18" t="n">
        <f aca="false">IF($R$669,$Q$669,IF($U$669,$T$669,NA()))</f>
        <v>155.404827386573</v>
      </c>
      <c r="X669" s="18" t="n">
        <f aca="false">$R$669</f>
        <v>1</v>
      </c>
      <c r="Y669" s="18" t="n">
        <f aca="false">IF($B$669=1,$H$669,$AI$112*$W$669)</f>
        <v>953147579.005637</v>
      </c>
      <c r="Z669" s="18" t="n">
        <f aca="false">IF($C$669=1,$I$669,$AF$112*$W$669)</f>
        <v>269417790.392626</v>
      </c>
      <c r="AA669" s="18" t="n">
        <f aca="false">IF($D$669=1,$J$669,$AC$112*$W$669)</f>
        <v>372971585.727775</v>
      </c>
      <c r="AB669" s="18" t="n">
        <f aca="false">IF($E$669=1,$K$669,$Z$112*$W$669)</f>
        <v>466214482.159718</v>
      </c>
      <c r="AC669" s="18" t="n">
        <f aca="false">IF($F$669=1,$L$669,$W$112*$W$669)</f>
        <v>15000000</v>
      </c>
      <c r="AD669" s="18" t="n">
        <f aca="false">IF($G$669=1,$M$669,$T$112*$W$669)</f>
        <v>5000000</v>
      </c>
      <c r="AE669" s="18" t="n">
        <f aca="false">($C$10*Assumptions!$B$7/Assumptions!$B$11)</f>
        <v>90000000</v>
      </c>
      <c r="AF669" s="18" t="n">
        <f aca="false">($J$112+$O$112)*$W$669</f>
        <v>43593047.7686562</v>
      </c>
      <c r="AG669" s="18" t="n">
        <f aca="false">Assumptions!$B$20*$W$669</f>
        <v>1398643446.47916</v>
      </c>
      <c r="AH669" s="18" t="n">
        <f aca="false">IF($R$669,Assumptions!$B$14*($W$669-Assumptions!$B$13),Assumptions!$B$4)</f>
        <v>386012068.466432</v>
      </c>
      <c r="AI669" s="18" t="n">
        <f aca="false">$Y$669+$Z$669+$AA$669+$AB$669+$AC$669+$AD$669+$AE$669+$AF$669+$AG$669+$AH$669</f>
        <v>4000000000</v>
      </c>
      <c r="AJ669" s="18" t="n">
        <f aca="false">IF(AND(ISNUMBER($V$669),($C$10*Assumptions!$B$7/Assumptions!$B$11)&gt;=Assumptions!$B$67,IF($B$669=1,$Y$669&gt;=INDEX($Y$666:$Y$729,1+$A$669-Assumptions!$B$78),$Y$669&gt;INDEX($Y$666:$Y$729,1+$A$669+Assumptions!$B$78)),IF($C$669=1,$Z$669&gt;=INDEX($Z$666:$Z$729,1+$A$669-Assumptions!$B$79),$Z$669&gt;INDEX($Z$666:$Z$729,1+$A$669+Assumptions!$B$79)),IF($D$669=1,$AA$669&gt;=INDEX($AA$666:$AA$729,1+$A$669-Assumptions!$B$80),$AA$669&gt;INDEX($AA$666:$AA$729,1+$A$669+Assumptions!$B$80)),IF($E$669=1,$AB$669&gt;=INDEX($AB$666:$AB$729,1+$A$669-Assumptions!$B$81),$AB$669&gt;INDEX($AB$666:$AB$729,1+$A$669+Assumptions!$B$81)),IF($F$669=1,$AC$669&gt;=INDEX($AC$666:$AC$729,1+$A$669-Assumptions!$B$82),$AC$669&gt;INDEX($AC$666:$AC$729,1+$A$669+Assumptions!$B$82)),IF($G$669=1,$AD$669&gt;=INDEX($AD$666:$AD$729,1+$A$669-Assumptions!$B$83),$AD$669&gt;INDEX($AD$666:$AD$729,1+$A$669+Assumptions!$B$83))),1,0)</f>
        <v>0</v>
      </c>
      <c r="AK669" s="16"/>
      <c r="AL669" s="16"/>
    </row>
    <row r="670" customFormat="false" ht="23.85" hidden="true" customHeight="false" outlineLevel="0" collapsed="false">
      <c r="A670" s="6" t="n">
        <f aca="false">ROW()-ROW($A$666)+Assumptions!$B$4</f>
        <v>4</v>
      </c>
      <c r="B670" s="18" t="n">
        <f aca="false">MOD(QUOTIENT($A$670,Assumptions!$B$78),2)</f>
        <v>0</v>
      </c>
      <c r="C670" s="18" t="n">
        <f aca="false">MOD(QUOTIENT($A$670,Assumptions!$B$79),2)</f>
        <v>0</v>
      </c>
      <c r="D670" s="18" t="n">
        <f aca="false">MOD(QUOTIENT($A$670,Assumptions!$B$80),2)</f>
        <v>0</v>
      </c>
      <c r="E670" s="18" t="n">
        <f aca="false">MOD(QUOTIENT($A$670,Assumptions!$B$81),2)</f>
        <v>1</v>
      </c>
      <c r="F670" s="18" t="n">
        <f aca="false">MOD(QUOTIENT($A$670,Assumptions!$B$82),2)</f>
        <v>0</v>
      </c>
      <c r="G670" s="18" t="n">
        <f aca="false">MOD(QUOTIENT($A$670,Assumptions!$B$83),2)</f>
        <v>0</v>
      </c>
      <c r="H670" s="18" t="n">
        <f aca="false">IF($B$670=1,MIN(Assumptions!$B$66,MAX(Assumptions!$B$4,Assumptions!$B$27-(Assumptions!$B$4))),Assumptions!$B$4)</f>
        <v>0</v>
      </c>
      <c r="I670" s="18" t="n">
        <f aca="false">IF($C$670=1,MIN(Assumptions!$B$61,MAX(Assumptions!$B$4,Assumptions!$B$27-($H$670))),Assumptions!$B$4)</f>
        <v>0</v>
      </c>
      <c r="J670" s="18" t="n">
        <f aca="false">IF($D$670=1,MIN(Assumptions!$B$56,MAX(Assumptions!$B$4,Assumptions!$B$27-($H$670+$I$670))),Assumptions!$B$4)</f>
        <v>0</v>
      </c>
      <c r="K670" s="18" t="n">
        <f aca="false">IF($E$670=1,MIN(Assumptions!$B$51,MAX(Assumptions!$B$4,Assumptions!$B$27-($H$670+$I$670+$J$670))),Assumptions!$B$4)</f>
        <v>30000000</v>
      </c>
      <c r="L670" s="18" t="n">
        <f aca="false">IF($F$670=1,MIN(Assumptions!$B$46,MAX(Assumptions!$B$4,Assumptions!$B$27-($H$670+$I$670+$J$670+$K$670))),Assumptions!$B$4)</f>
        <v>0</v>
      </c>
      <c r="M670" s="18" t="n">
        <f aca="false">IF($G$670=1,MIN(Assumptions!$B$41,MAX(Assumptions!$B$4,Assumptions!$B$27-($H$670+$I$670+$J$670+$K$670+$L$670))),Assumptions!$B$4)</f>
        <v>0</v>
      </c>
      <c r="N670" s="18" t="n">
        <f aca="false">MAX(Assumptions!$B$4,Assumptions!$B$27-($H$670+$I$670+$J$670+$K$670+$L$670+$M$670))</f>
        <v>3970000000</v>
      </c>
      <c r="O670" s="18" t="n">
        <f aca="false">$J$112+$O$112+Assumptions!$B$20+IF($B$670=0,$AI$112,Assumptions!$B$4)+IF($C$670=0,$AF$112,Assumptions!$B$4)+IF($D$670=0,$AC$112,Assumptions!$B$4)+IF($E$670=0,$Z$112,Assumptions!$B$4)+IF($F$670=0,$W$112,Assumptions!$B$4)+IF($G$670=0,$T$112,Assumptions!$B$4)</f>
        <v>29547484.4666011</v>
      </c>
      <c r="P670" s="18" t="n">
        <f aca="false">IF(($N$670+Assumptions!$B$14*Assumptions!$B$13)&gt;($C$10*Assumptions!$B$7/Assumptions!$B$11),($C$10*Assumptions!$B$7/Assumptions!$B$11)*($O$670+Assumptions!$B$14)/($N$670+Assumptions!$B$14*Assumptions!$B$13-($C$10*Assumptions!$B$7/Assumptions!$B$11)),NA())</f>
        <v>742890.818285665</v>
      </c>
      <c r="Q670" s="18" t="n">
        <f aca="false">IFERROR(($N$670+Assumptions!$B$14*Assumptions!$B$13)/($O$670+Assumptions!$B$14+$P$670),NA())</f>
        <v>121.148354219384</v>
      </c>
      <c r="R670" s="18" t="n">
        <f aca="false">AND(ISNUMBER($P$670),$P$670&gt;Assumptions!$B$4,$Q$670&gt;Assumptions!$B$13)</f>
        <v>1</v>
      </c>
      <c r="S670" s="18" t="n">
        <f aca="false">IF($N$670&gt;($C$10*Assumptions!$B$7/Assumptions!$B$11),($C$10*Assumptions!$B$7/Assumptions!$B$11)*$O$670/($N$670-($C$10*Assumptions!$B$7/Assumptions!$B$11)),NA())</f>
        <v>685379.794328375</v>
      </c>
      <c r="T670" s="18" t="n">
        <f aca="false">IFERROR($N$670/($O$670+$S$670),NA())</f>
        <v>131.314054987854</v>
      </c>
      <c r="U670" s="18" t="n">
        <f aca="false">AND(ISNUMBER($S$670),$S$670&gt;Assumptions!$B$4,$T$670&lt;=Assumptions!$B$13)</f>
        <v>0</v>
      </c>
      <c r="V670" s="18" t="n">
        <f aca="false">IF($R$670,$P$670,IF($U$670,$S$670,NA()))</f>
        <v>742890.818285665</v>
      </c>
      <c r="W670" s="18" t="n">
        <f aca="false">IF($R$670,$Q$670,IF($U$670,$T$670,NA()))</f>
        <v>121.148354219384</v>
      </c>
      <c r="X670" s="18" t="n">
        <f aca="false">$R$670</f>
        <v>1</v>
      </c>
      <c r="Y670" s="18" t="n">
        <f aca="false">IF($B$670=1,$H$670,$AI$112*$W$670)</f>
        <v>743041657.499376</v>
      </c>
      <c r="Z670" s="18" t="n">
        <f aca="false">IF($C$670=1,$I$670,$AF$112*$W$670)</f>
        <v>210029009.087975</v>
      </c>
      <c r="AA670" s="18" t="n">
        <f aca="false">IF($D$670=1,$J$670,$AC$112*$W$670)</f>
        <v>290756050.126522</v>
      </c>
      <c r="AB670" s="18" t="n">
        <f aca="false">IF($E$670=1,$K$670,$Z$112*$W$670)</f>
        <v>30000000</v>
      </c>
      <c r="AC670" s="18" t="n">
        <f aca="false">IF($F$670=1,$L$670,$W$112*$W$670)</f>
        <v>605741771.096921</v>
      </c>
      <c r="AD670" s="18" t="n">
        <f aca="false">IF($G$670=1,$M$670,$T$112*$W$670)</f>
        <v>605741771.096921</v>
      </c>
      <c r="AE670" s="18" t="n">
        <f aca="false">($C$10*Assumptions!$B$7/Assumptions!$B$11)</f>
        <v>90000000</v>
      </c>
      <c r="AF670" s="18" t="n">
        <f aca="false">($J$112+$O$112)*$W$670</f>
        <v>33983667.5693641</v>
      </c>
      <c r="AG670" s="18" t="n">
        <f aca="false">Assumptions!$B$20*$W$670</f>
        <v>1090335187.97446</v>
      </c>
      <c r="AH670" s="18" t="n">
        <f aca="false">IF($R$670,Assumptions!$B$14*($W$670-Assumptions!$B$13),Assumptions!$B$4)</f>
        <v>300370885.548461</v>
      </c>
      <c r="AI670" s="18" t="n">
        <f aca="false">$Y$670+$Z$670+$AA$670+$AB$670+$AC$670+$AD$670+$AE$670+$AF$670+$AG$670+$AH$670</f>
        <v>4000000000</v>
      </c>
      <c r="AJ670" s="18" t="n">
        <f aca="false">IF(AND(ISNUMBER($V$670),($C$10*Assumptions!$B$7/Assumptions!$B$11)&gt;=Assumptions!$B$67,IF($B$670=1,$Y$670&gt;=INDEX($Y$666:$Y$729,1+$A$670-Assumptions!$B$78),$Y$670&gt;INDEX($Y$666:$Y$729,1+$A$670+Assumptions!$B$78)),IF($C$670=1,$Z$670&gt;=INDEX($Z$666:$Z$729,1+$A$670-Assumptions!$B$79),$Z$670&gt;INDEX($Z$666:$Z$729,1+$A$670+Assumptions!$B$79)),IF($D$670=1,$AA$670&gt;=INDEX($AA$666:$AA$729,1+$A$670-Assumptions!$B$80),$AA$670&gt;INDEX($AA$666:$AA$729,1+$A$670+Assumptions!$B$80)),IF($E$670=1,$AB$670&gt;=INDEX($AB$666:$AB$729,1+$A$670-Assumptions!$B$81),$AB$670&gt;INDEX($AB$666:$AB$729,1+$A$670+Assumptions!$B$81)),IF($F$670=1,$AC$670&gt;=INDEX($AC$666:$AC$729,1+$A$670-Assumptions!$B$82),$AC$670&gt;INDEX($AC$666:$AC$729,1+$A$670+Assumptions!$B$82)),IF($G$670=1,$AD$670&gt;=INDEX($AD$666:$AD$729,1+$A$670-Assumptions!$B$83),$AD$670&gt;INDEX($AD$666:$AD$729,1+$A$670+Assumptions!$B$83))),1,0)</f>
        <v>0</v>
      </c>
      <c r="AK670" s="16"/>
      <c r="AL670" s="16"/>
    </row>
    <row r="671" customFormat="false" ht="23.85" hidden="true" customHeight="false" outlineLevel="0" collapsed="false">
      <c r="A671" s="6" t="n">
        <f aca="false">ROW()-ROW($A$666)+Assumptions!$B$4</f>
        <v>5</v>
      </c>
      <c r="B671" s="18" t="n">
        <f aca="false">MOD(QUOTIENT($A$671,Assumptions!$B$78),2)</f>
        <v>0</v>
      </c>
      <c r="C671" s="18" t="n">
        <f aca="false">MOD(QUOTIENT($A$671,Assumptions!$B$79),2)</f>
        <v>0</v>
      </c>
      <c r="D671" s="18" t="n">
        <f aca="false">MOD(QUOTIENT($A$671,Assumptions!$B$80),2)</f>
        <v>0</v>
      </c>
      <c r="E671" s="18" t="n">
        <f aca="false">MOD(QUOTIENT($A$671,Assumptions!$B$81),2)</f>
        <v>1</v>
      </c>
      <c r="F671" s="18" t="n">
        <f aca="false">MOD(QUOTIENT($A$671,Assumptions!$B$82),2)</f>
        <v>0</v>
      </c>
      <c r="G671" s="18" t="n">
        <f aca="false">MOD(QUOTIENT($A$671,Assumptions!$B$83),2)</f>
        <v>1</v>
      </c>
      <c r="H671" s="18" t="n">
        <f aca="false">IF($B$671=1,MIN(Assumptions!$B$66,MAX(Assumptions!$B$4,Assumptions!$B$27-(Assumptions!$B$4))),Assumptions!$B$4)</f>
        <v>0</v>
      </c>
      <c r="I671" s="18" t="n">
        <f aca="false">IF($C$671=1,MIN(Assumptions!$B$61,MAX(Assumptions!$B$4,Assumptions!$B$27-($H$671))),Assumptions!$B$4)</f>
        <v>0</v>
      </c>
      <c r="J671" s="18" t="n">
        <f aca="false">IF($D$671=1,MIN(Assumptions!$B$56,MAX(Assumptions!$B$4,Assumptions!$B$27-($H$671+$I$671))),Assumptions!$B$4)</f>
        <v>0</v>
      </c>
      <c r="K671" s="18" t="n">
        <f aca="false">IF($E$671=1,MIN(Assumptions!$B$51,MAX(Assumptions!$B$4,Assumptions!$B$27-($H$671+$I$671+$J$671))),Assumptions!$B$4)</f>
        <v>30000000</v>
      </c>
      <c r="L671" s="18" t="n">
        <f aca="false">IF($F$671=1,MIN(Assumptions!$B$46,MAX(Assumptions!$B$4,Assumptions!$B$27-($H$671+$I$671+$J$671+$K$671))),Assumptions!$B$4)</f>
        <v>0</v>
      </c>
      <c r="M671" s="18" t="n">
        <f aca="false">IF($G$671=1,MIN(Assumptions!$B$41,MAX(Assumptions!$B$4,Assumptions!$B$27-($H$671+$I$671+$J$671+$K$671+$L$671))),Assumptions!$B$4)</f>
        <v>5000000</v>
      </c>
      <c r="N671" s="18" t="n">
        <f aca="false">MAX(Assumptions!$B$4,Assumptions!$B$27-($H$671+$I$671+$J$671+$K$671+$L$671+$M$671))</f>
        <v>3965000000</v>
      </c>
      <c r="O671" s="18" t="n">
        <f aca="false">$J$112+$O$112+Assumptions!$B$20+IF($B$671=0,$AI$112,Assumptions!$B$4)+IF($C$671=0,$AF$112,Assumptions!$B$4)+IF($D$671=0,$AC$112,Assumptions!$B$4)+IF($E$671=0,$Z$112,Assumptions!$B$4)+IF($F$671=0,$W$112,Assumptions!$B$4)+IF($G$671=0,$T$112,Assumptions!$B$4)</f>
        <v>24547484.4666011</v>
      </c>
      <c r="P671" s="18" t="n">
        <f aca="false">IF(($N$671+Assumptions!$B$14*Assumptions!$B$13)&gt;($C$10*Assumptions!$B$7/Assumptions!$B$11),($C$10*Assumptions!$B$7/Assumptions!$B$11)*($O$671+Assumptions!$B$14)/($N$671+Assumptions!$B$14*Assumptions!$B$13-($C$10*Assumptions!$B$7/Assumptions!$B$11)),NA())</f>
        <v>627794.610443351</v>
      </c>
      <c r="Q671" s="18" t="n">
        <f aca="false">IFERROR(($N$671+Assumptions!$B$14*Assumptions!$B$13)/($O$671+Assumptions!$B$14+$P$671),NA())</f>
        <v>143.358987960157</v>
      </c>
      <c r="R671" s="18" t="n">
        <f aca="false">AND(ISNUMBER($P$671),$P$671&gt;Assumptions!$B$4,$Q$671&gt;Assumptions!$B$13)</f>
        <v>1</v>
      </c>
      <c r="S671" s="18" t="n">
        <f aca="false">IF($N$671&gt;($C$10*Assumptions!$B$7/Assumptions!$B$11),($C$10*Assumptions!$B$7/Assumptions!$B$11)*$O$671/($N$671-($C$10*Assumptions!$B$7/Assumptions!$B$11)),NA())</f>
        <v>570135.12309525</v>
      </c>
      <c r="T671" s="18" t="n">
        <f aca="false">IFERROR($N$671/($O$671+$S$671),NA())</f>
        <v>157.857315492847</v>
      </c>
      <c r="U671" s="18" t="n">
        <f aca="false">AND(ISNUMBER($S$671),$S$671&gt;Assumptions!$B$4,$T$671&lt;=Assumptions!$B$13)</f>
        <v>0</v>
      </c>
      <c r="V671" s="18" t="n">
        <f aca="false">IF($R$671,$P$671,IF($U$671,$S$671,NA()))</f>
        <v>627794.610443351</v>
      </c>
      <c r="W671" s="18" t="n">
        <f aca="false">IF($R$671,$Q$671,IF($U$671,$T$671,NA()))</f>
        <v>143.358987960157</v>
      </c>
      <c r="X671" s="18" t="n">
        <f aca="false">$R$671</f>
        <v>1</v>
      </c>
      <c r="Y671" s="18" t="n">
        <f aca="false">IF($B$671=1,$H$671,$AI$112*$W$671)</f>
        <v>879266587.794095</v>
      </c>
      <c r="Z671" s="18" t="n">
        <f aca="false">IF($C$671=1,$I$671,$AF$112*$W$671)</f>
        <v>248534504.485321</v>
      </c>
      <c r="AA671" s="18" t="n">
        <f aca="false">IF($D$671=1,$J$671,$AC$112*$W$671)</f>
        <v>344061571.104377</v>
      </c>
      <c r="AB671" s="18" t="n">
        <f aca="false">IF($E$671=1,$K$671,$Z$112*$W$671)</f>
        <v>30000000</v>
      </c>
      <c r="AC671" s="18" t="n">
        <f aca="false">IF($F$671=1,$L$671,$W$112*$W$671)</f>
        <v>716794939.800786</v>
      </c>
      <c r="AD671" s="18" t="n">
        <f aca="false">IF($G$671=1,$M$671,$T$112*$W$671)</f>
        <v>5000000</v>
      </c>
      <c r="AE671" s="18" t="n">
        <f aca="false">($C$10*Assumptions!$B$7/Assumptions!$B$11)</f>
        <v>90000000</v>
      </c>
      <c r="AF671" s="18" t="n">
        <f aca="false">($J$112+$O$112)*$W$671</f>
        <v>40214035.2736128</v>
      </c>
      <c r="AG671" s="18" t="n">
        <f aca="false">Assumptions!$B$20*$W$671</f>
        <v>1290230891.64142</v>
      </c>
      <c r="AH671" s="18" t="n">
        <f aca="false">IF($R$671,Assumptions!$B$14*($W$671-Assumptions!$B$13),Assumptions!$B$4)</f>
        <v>355897469.900393</v>
      </c>
      <c r="AI671" s="18" t="n">
        <f aca="false">$Y$671+$Z$671+$AA$671+$AB$671+$AC$671+$AD$671+$AE$671+$AF$671+$AG$671+$AH$671</f>
        <v>4000000000</v>
      </c>
      <c r="AJ671" s="18" t="n">
        <f aca="false">IF(AND(ISNUMBER($V$671),($C$10*Assumptions!$B$7/Assumptions!$B$11)&gt;=Assumptions!$B$67,IF($B$671=1,$Y$671&gt;=INDEX($Y$666:$Y$729,1+$A$671-Assumptions!$B$78),$Y$671&gt;INDEX($Y$666:$Y$729,1+$A$671+Assumptions!$B$78)),IF($C$671=1,$Z$671&gt;=INDEX($Z$666:$Z$729,1+$A$671-Assumptions!$B$79),$Z$671&gt;INDEX($Z$666:$Z$729,1+$A$671+Assumptions!$B$79)),IF($D$671=1,$AA$671&gt;=INDEX($AA$666:$AA$729,1+$A$671-Assumptions!$B$80),$AA$671&gt;INDEX($AA$666:$AA$729,1+$A$671+Assumptions!$B$80)),IF($E$671=1,$AB$671&gt;=INDEX($AB$666:$AB$729,1+$A$671-Assumptions!$B$81),$AB$671&gt;INDEX($AB$666:$AB$729,1+$A$671+Assumptions!$B$81)),IF($F$671=1,$AC$671&gt;=INDEX($AC$666:$AC$729,1+$A$671-Assumptions!$B$82),$AC$671&gt;INDEX($AC$666:$AC$729,1+$A$671+Assumptions!$B$82)),IF($G$671=1,$AD$671&gt;=INDEX($AD$666:$AD$729,1+$A$671-Assumptions!$B$83),$AD$671&gt;INDEX($AD$666:$AD$729,1+$A$671+Assumptions!$B$83))),1,0)</f>
        <v>0</v>
      </c>
      <c r="AK671" s="16"/>
      <c r="AL671" s="16"/>
    </row>
    <row r="672" customFormat="false" ht="23.85" hidden="true" customHeight="false" outlineLevel="0" collapsed="false">
      <c r="A672" s="6" t="n">
        <f aca="false">ROW()-ROW($A$666)+Assumptions!$B$4</f>
        <v>6</v>
      </c>
      <c r="B672" s="18" t="n">
        <f aca="false">MOD(QUOTIENT($A$672,Assumptions!$B$78),2)</f>
        <v>0</v>
      </c>
      <c r="C672" s="18" t="n">
        <f aca="false">MOD(QUOTIENT($A$672,Assumptions!$B$79),2)</f>
        <v>0</v>
      </c>
      <c r="D672" s="18" t="n">
        <f aca="false">MOD(QUOTIENT($A$672,Assumptions!$B$80),2)</f>
        <v>0</v>
      </c>
      <c r="E672" s="18" t="n">
        <f aca="false">MOD(QUOTIENT($A$672,Assumptions!$B$81),2)</f>
        <v>1</v>
      </c>
      <c r="F672" s="18" t="n">
        <f aca="false">MOD(QUOTIENT($A$672,Assumptions!$B$82),2)</f>
        <v>1</v>
      </c>
      <c r="G672" s="18" t="n">
        <f aca="false">MOD(QUOTIENT($A$672,Assumptions!$B$83),2)</f>
        <v>0</v>
      </c>
      <c r="H672" s="18" t="n">
        <f aca="false">IF($B$672=1,MIN(Assumptions!$B$66,MAX(Assumptions!$B$4,Assumptions!$B$27-(Assumptions!$B$4))),Assumptions!$B$4)</f>
        <v>0</v>
      </c>
      <c r="I672" s="18" t="n">
        <f aca="false">IF($C$672=1,MIN(Assumptions!$B$61,MAX(Assumptions!$B$4,Assumptions!$B$27-($H$672))),Assumptions!$B$4)</f>
        <v>0</v>
      </c>
      <c r="J672" s="18" t="n">
        <f aca="false">IF($D$672=1,MIN(Assumptions!$B$56,MAX(Assumptions!$B$4,Assumptions!$B$27-($H$672+$I$672))),Assumptions!$B$4)</f>
        <v>0</v>
      </c>
      <c r="K672" s="18" t="n">
        <f aca="false">IF($E$672=1,MIN(Assumptions!$B$51,MAX(Assumptions!$B$4,Assumptions!$B$27-($H$672+$I$672+$J$672))),Assumptions!$B$4)</f>
        <v>30000000</v>
      </c>
      <c r="L672" s="18" t="n">
        <f aca="false">IF($F$672=1,MIN(Assumptions!$B$46,MAX(Assumptions!$B$4,Assumptions!$B$27-($H$672+$I$672+$J$672+$K$672))),Assumptions!$B$4)</f>
        <v>15000000</v>
      </c>
      <c r="M672" s="18" t="n">
        <f aca="false">IF($G$672=1,MIN(Assumptions!$B$41,MAX(Assumptions!$B$4,Assumptions!$B$27-($H$672+$I$672+$J$672+$K$672+$L$672))),Assumptions!$B$4)</f>
        <v>0</v>
      </c>
      <c r="N672" s="18" t="n">
        <f aca="false">MAX(Assumptions!$B$4,Assumptions!$B$27-($H$672+$I$672+$J$672+$K$672+$L$672+$M$672))</f>
        <v>3955000000</v>
      </c>
      <c r="O672" s="18" t="n">
        <f aca="false">$J$112+$O$112+Assumptions!$B$20+IF($B$672=0,$AI$112,Assumptions!$B$4)+IF($C$672=0,$AF$112,Assumptions!$B$4)+IF($D$672=0,$AC$112,Assumptions!$B$4)+IF($E$672=0,$Z$112,Assumptions!$B$4)+IF($F$672=0,$W$112,Assumptions!$B$4)+IF($G$672=0,$T$112,Assumptions!$B$4)</f>
        <v>24547484.4666011</v>
      </c>
      <c r="P672" s="18" t="n">
        <f aca="false">IF(($N$672+Assumptions!$B$14*Assumptions!$B$13)&gt;($C$10*Assumptions!$B$7/Assumptions!$B$11),($C$10*Assumptions!$B$7/Assumptions!$B$11)*($O$672+Assumptions!$B$14)/($N$672+Assumptions!$B$14*Assumptions!$B$13-($C$10*Assumptions!$B$7/Assumptions!$B$11)),NA())</f>
        <v>629417.867354646</v>
      </c>
      <c r="Q672" s="18" t="n">
        <f aca="false">IFERROR(($N$672+Assumptions!$B$14*Assumptions!$B$13)/($O$672+Assumptions!$B$14+$P$672),NA())</f>
        <v>142.989267810679</v>
      </c>
      <c r="R672" s="18" t="n">
        <f aca="false">AND(ISNUMBER($P$672),$P$672&gt;Assumptions!$B$4,$Q$672&gt;Assumptions!$B$13)</f>
        <v>1</v>
      </c>
      <c r="S672" s="18" t="n">
        <f aca="false">IF($N$672&gt;($C$10*Assumptions!$B$7/Assumptions!$B$11),($C$10*Assumptions!$B$7/Assumptions!$B$11)*$O$672/($N$672-($C$10*Assumptions!$B$7/Assumptions!$B$11)),NA())</f>
        <v>571610.246311538</v>
      </c>
      <c r="T672" s="18" t="n">
        <f aca="false">IFERROR($N$672/($O$672+$S$672),NA())</f>
        <v>157.449941775446</v>
      </c>
      <c r="U672" s="18" t="n">
        <f aca="false">AND(ISNUMBER($S$672),$S$672&gt;Assumptions!$B$4,$T$672&lt;=Assumptions!$B$13)</f>
        <v>0</v>
      </c>
      <c r="V672" s="18" t="n">
        <f aca="false">IF($R$672,$P$672,IF($U$672,$S$672,NA()))</f>
        <v>629417.867354646</v>
      </c>
      <c r="W672" s="18" t="n">
        <f aca="false">IF($R$672,$Q$672,IF($U$672,$T$672,NA()))</f>
        <v>142.989267810679</v>
      </c>
      <c r="X672" s="18" t="n">
        <f aca="false">$R$672</f>
        <v>1</v>
      </c>
      <c r="Y672" s="18" t="n">
        <f aca="false">IF($B$672=1,$H$672,$AI$112*$W$672)</f>
        <v>876998975.704362</v>
      </c>
      <c r="Z672" s="18" t="n">
        <f aca="false">IF($C$672=1,$I$672,$AF$112*$W$672)</f>
        <v>247893538.645255</v>
      </c>
      <c r="AA672" s="18" t="n">
        <f aca="false">IF($D$672=1,$J$672,$AC$112*$W$672)</f>
        <v>343174242.74563</v>
      </c>
      <c r="AB672" s="18" t="n">
        <f aca="false">IF($E$672=1,$K$672,$Z$112*$W$672)</f>
        <v>30000000</v>
      </c>
      <c r="AC672" s="18" t="n">
        <f aca="false">IF($F$672=1,$L$672,$W$112*$W$672)</f>
        <v>15000000</v>
      </c>
      <c r="AD672" s="18" t="n">
        <f aca="false">IF($G$672=1,$M$672,$T$112*$W$672)</f>
        <v>714946339.053395</v>
      </c>
      <c r="AE672" s="18" t="n">
        <f aca="false">($C$10*Assumptions!$B$7/Assumptions!$B$11)</f>
        <v>90000000</v>
      </c>
      <c r="AF672" s="18" t="n">
        <f aca="false">($J$112+$O$112)*$W$672</f>
        <v>40110324.0285487</v>
      </c>
      <c r="AG672" s="18" t="n">
        <f aca="false">Assumptions!$B$20*$W$672</f>
        <v>1286903410.29611</v>
      </c>
      <c r="AH672" s="18" t="n">
        <f aca="false">IF($R$672,Assumptions!$B$14*($W$672-Assumptions!$B$13),Assumptions!$B$4)</f>
        <v>354973169.526698</v>
      </c>
      <c r="AI672" s="18" t="n">
        <f aca="false">$Y$672+$Z$672+$AA$672+$AB$672+$AC$672+$AD$672+$AE$672+$AF$672+$AG$672+$AH$672</f>
        <v>4000000000</v>
      </c>
      <c r="AJ672" s="18" t="n">
        <f aca="false">IF(AND(ISNUMBER($V$672),($C$10*Assumptions!$B$7/Assumptions!$B$11)&gt;=Assumptions!$B$67,IF($B$672=1,$Y$672&gt;=INDEX($Y$666:$Y$729,1+$A$672-Assumptions!$B$78),$Y$672&gt;INDEX($Y$666:$Y$729,1+$A$672+Assumptions!$B$78)),IF($C$672=1,$Z$672&gt;=INDEX($Z$666:$Z$729,1+$A$672-Assumptions!$B$79),$Z$672&gt;INDEX($Z$666:$Z$729,1+$A$672+Assumptions!$B$79)),IF($D$672=1,$AA$672&gt;=INDEX($AA$666:$AA$729,1+$A$672-Assumptions!$B$80),$AA$672&gt;INDEX($AA$666:$AA$729,1+$A$672+Assumptions!$B$80)),IF($E$672=1,$AB$672&gt;=INDEX($AB$666:$AB$729,1+$A$672-Assumptions!$B$81),$AB$672&gt;INDEX($AB$666:$AB$729,1+$A$672+Assumptions!$B$81)),IF($F$672=1,$AC$672&gt;=INDEX($AC$666:$AC$729,1+$A$672-Assumptions!$B$82),$AC$672&gt;INDEX($AC$666:$AC$729,1+$A$672+Assumptions!$B$82)),IF($G$672=1,$AD$672&gt;=INDEX($AD$666:$AD$729,1+$A$672-Assumptions!$B$83),$AD$672&gt;INDEX($AD$666:$AD$729,1+$A$672+Assumptions!$B$83))),1,0)</f>
        <v>0</v>
      </c>
      <c r="AK672" s="16"/>
      <c r="AL672" s="16"/>
    </row>
    <row r="673" customFormat="false" ht="23.85" hidden="true" customHeight="false" outlineLevel="0" collapsed="false">
      <c r="A673" s="6" t="n">
        <f aca="false">ROW()-ROW($A$666)+Assumptions!$B$4</f>
        <v>7</v>
      </c>
      <c r="B673" s="18" t="n">
        <f aca="false">MOD(QUOTIENT($A$673,Assumptions!$B$78),2)</f>
        <v>0</v>
      </c>
      <c r="C673" s="18" t="n">
        <f aca="false">MOD(QUOTIENT($A$673,Assumptions!$B$79),2)</f>
        <v>0</v>
      </c>
      <c r="D673" s="18" t="n">
        <f aca="false">MOD(QUOTIENT($A$673,Assumptions!$B$80),2)</f>
        <v>0</v>
      </c>
      <c r="E673" s="18" t="n">
        <f aca="false">MOD(QUOTIENT($A$673,Assumptions!$B$81),2)</f>
        <v>1</v>
      </c>
      <c r="F673" s="18" t="n">
        <f aca="false">MOD(QUOTIENT($A$673,Assumptions!$B$82),2)</f>
        <v>1</v>
      </c>
      <c r="G673" s="18" t="n">
        <f aca="false">MOD(QUOTIENT($A$673,Assumptions!$B$83),2)</f>
        <v>1</v>
      </c>
      <c r="H673" s="18" t="n">
        <f aca="false">IF($B$673=1,MIN(Assumptions!$B$66,MAX(Assumptions!$B$4,Assumptions!$B$27-(Assumptions!$B$4))),Assumptions!$B$4)</f>
        <v>0</v>
      </c>
      <c r="I673" s="18" t="n">
        <f aca="false">IF($C$673=1,MIN(Assumptions!$B$61,MAX(Assumptions!$B$4,Assumptions!$B$27-($H$673))),Assumptions!$B$4)</f>
        <v>0</v>
      </c>
      <c r="J673" s="18" t="n">
        <f aca="false">IF($D$673=1,MIN(Assumptions!$B$56,MAX(Assumptions!$B$4,Assumptions!$B$27-($H$673+$I$673))),Assumptions!$B$4)</f>
        <v>0</v>
      </c>
      <c r="K673" s="18" t="n">
        <f aca="false">IF($E$673=1,MIN(Assumptions!$B$51,MAX(Assumptions!$B$4,Assumptions!$B$27-($H$673+$I$673+$J$673))),Assumptions!$B$4)</f>
        <v>30000000</v>
      </c>
      <c r="L673" s="18" t="n">
        <f aca="false">IF($F$673=1,MIN(Assumptions!$B$46,MAX(Assumptions!$B$4,Assumptions!$B$27-($H$673+$I$673+$J$673+$K$673))),Assumptions!$B$4)</f>
        <v>15000000</v>
      </c>
      <c r="M673" s="18" t="n">
        <f aca="false">IF($G$673=1,MIN(Assumptions!$B$41,MAX(Assumptions!$B$4,Assumptions!$B$27-($H$673+$I$673+$J$673+$K$673+$L$673))),Assumptions!$B$4)</f>
        <v>5000000</v>
      </c>
      <c r="N673" s="18" t="n">
        <f aca="false">MAX(Assumptions!$B$4,Assumptions!$B$27-($H$673+$I$673+$J$673+$K$673+$L$673+$M$673))</f>
        <v>3950000000</v>
      </c>
      <c r="O673" s="18" t="n">
        <f aca="false">$J$112+$O$112+Assumptions!$B$20+IF($B$673=0,$AI$112,Assumptions!$B$4)+IF($C$673=0,$AF$112,Assumptions!$B$4)+IF($D$673=0,$AC$112,Assumptions!$B$4)+IF($E$673=0,$Z$112,Assumptions!$B$4)+IF($F$673=0,$W$112,Assumptions!$B$4)+IF($G$673=0,$T$112,Assumptions!$B$4)</f>
        <v>19547484.4666011</v>
      </c>
      <c r="P673" s="18" t="n">
        <f aca="false">IF(($N$673+Assumptions!$B$14*Assumptions!$B$13)&gt;($C$10*Assumptions!$B$7/Assumptions!$B$11),($C$10*Assumptions!$B$7/Assumptions!$B$11)*($O$673+Assumptions!$B$14)/($N$673+Assumptions!$B$14*Assumptions!$B$13-($C$10*Assumptions!$B$7/Assumptions!$B$11)),NA())</f>
        <v>513727.793396529</v>
      </c>
      <c r="Q673" s="18" t="n">
        <f aca="false">IFERROR(($N$673+Assumptions!$B$14*Assumptions!$B$13)/($O$673+Assumptions!$B$14+$P$673),NA())</f>
        <v>175.190054259984</v>
      </c>
      <c r="R673" s="18" t="n">
        <f aca="false">AND(ISNUMBER($P$673),$P$673&gt;Assumptions!$B$4,$Q$673&gt;Assumptions!$B$13)</f>
        <v>1</v>
      </c>
      <c r="S673" s="18" t="n">
        <f aca="false">IF($N$673&gt;($C$10*Assumptions!$B$7/Assumptions!$B$11),($C$10*Assumptions!$B$7/Assumptions!$B$11)*$O$673/($N$673-($C$10*Assumptions!$B$7/Assumptions!$B$11)),NA())</f>
        <v>455770.363210905</v>
      </c>
      <c r="T673" s="18" t="n">
        <f aca="false">IFERROR($N$673/($O$673+$S$673),NA())</f>
        <v>197.467863785502</v>
      </c>
      <c r="U673" s="18" t="n">
        <f aca="false">AND(ISNUMBER($S$673),$S$673&gt;Assumptions!$B$4,$T$673&lt;=Assumptions!$B$13)</f>
        <v>0</v>
      </c>
      <c r="V673" s="18" t="n">
        <f aca="false">IF($R$673,$P$673,IF($U$673,$S$673,NA()))</f>
        <v>513727.793396529</v>
      </c>
      <c r="W673" s="18" t="n">
        <f aca="false">IF($R$673,$Q$673,IF($U$673,$T$673,NA()))</f>
        <v>175.190054259984</v>
      </c>
      <c r="X673" s="18" t="n">
        <f aca="false">$R$673</f>
        <v>1</v>
      </c>
      <c r="Y673" s="18" t="n">
        <f aca="false">IF($B$673=1,$H$673,$AI$112*$W$673)</f>
        <v>1074496712.17998</v>
      </c>
      <c r="Z673" s="18" t="n">
        <f aca="false">IF($C$673=1,$I$673,$AF$112*$W$673)</f>
        <v>303718475.875141</v>
      </c>
      <c r="AA673" s="18" t="n">
        <f aca="false">IF($D$673=1,$J$673,$AC$112*$W$673)</f>
        <v>420456130.223962</v>
      </c>
      <c r="AB673" s="18" t="n">
        <f aca="false">IF($E$673=1,$K$673,$Z$112*$W$673)</f>
        <v>30000000</v>
      </c>
      <c r="AC673" s="18" t="n">
        <f aca="false">IF($F$673=1,$L$673,$W$112*$W$673)</f>
        <v>15000000</v>
      </c>
      <c r="AD673" s="18" t="n">
        <f aca="false">IF($G$673=1,$M$673,$T$112*$W$673)</f>
        <v>5000000</v>
      </c>
      <c r="AE673" s="18" t="n">
        <f aca="false">($C$10*Assumptions!$B$7/Assumptions!$B$11)</f>
        <v>90000000</v>
      </c>
      <c r="AF673" s="18" t="n">
        <f aca="false">($J$112+$O$112)*$W$673</f>
        <v>49143057.7310935</v>
      </c>
      <c r="AG673" s="18" t="n">
        <f aca="false">Assumptions!$B$20*$W$673</f>
        <v>1576710488.33986</v>
      </c>
      <c r="AH673" s="18" t="n">
        <f aca="false">IF($R$673,Assumptions!$B$14*($W$673-Assumptions!$B$13),Assumptions!$B$4)</f>
        <v>435475135.649961</v>
      </c>
      <c r="AI673" s="18" t="n">
        <f aca="false">$Y$673+$Z$673+$AA$673+$AB$673+$AC$673+$AD$673+$AE$673+$AF$673+$AG$673+$AH$673</f>
        <v>4000000000</v>
      </c>
      <c r="AJ673" s="18" t="n">
        <f aca="false">IF(AND(ISNUMBER($V$673),($C$10*Assumptions!$B$7/Assumptions!$B$11)&gt;=Assumptions!$B$67,IF($B$673=1,$Y$673&gt;=INDEX($Y$666:$Y$729,1+$A$673-Assumptions!$B$78),$Y$673&gt;INDEX($Y$666:$Y$729,1+$A$673+Assumptions!$B$78)),IF($C$673=1,$Z$673&gt;=INDEX($Z$666:$Z$729,1+$A$673-Assumptions!$B$79),$Z$673&gt;INDEX($Z$666:$Z$729,1+$A$673+Assumptions!$B$79)),IF($D$673=1,$AA$673&gt;=INDEX($AA$666:$AA$729,1+$A$673-Assumptions!$B$80),$AA$673&gt;INDEX($AA$666:$AA$729,1+$A$673+Assumptions!$B$80)),IF($E$673=1,$AB$673&gt;=INDEX($AB$666:$AB$729,1+$A$673-Assumptions!$B$81),$AB$673&gt;INDEX($AB$666:$AB$729,1+$A$673+Assumptions!$B$81)),IF($F$673=1,$AC$673&gt;=INDEX($AC$666:$AC$729,1+$A$673-Assumptions!$B$82),$AC$673&gt;INDEX($AC$666:$AC$729,1+$A$673+Assumptions!$B$82)),IF($G$673=1,$AD$673&gt;=INDEX($AD$666:$AD$729,1+$A$673-Assumptions!$B$83),$AD$673&gt;INDEX($AD$666:$AD$729,1+$A$673+Assumptions!$B$83))),1,0)</f>
        <v>0</v>
      </c>
      <c r="AK673" s="16"/>
      <c r="AL673" s="16"/>
    </row>
    <row r="674" customFormat="false" ht="23.85" hidden="true" customHeight="false" outlineLevel="0" collapsed="false">
      <c r="A674" s="6" t="n">
        <f aca="false">ROW()-ROW($A$666)+Assumptions!$B$4</f>
        <v>8</v>
      </c>
      <c r="B674" s="18" t="n">
        <f aca="false">MOD(QUOTIENT($A$674,Assumptions!$B$78),2)</f>
        <v>0</v>
      </c>
      <c r="C674" s="18" t="n">
        <f aca="false">MOD(QUOTIENT($A$674,Assumptions!$B$79),2)</f>
        <v>0</v>
      </c>
      <c r="D674" s="18" t="n">
        <f aca="false">MOD(QUOTIENT($A$674,Assumptions!$B$80),2)</f>
        <v>1</v>
      </c>
      <c r="E674" s="18" t="n">
        <f aca="false">MOD(QUOTIENT($A$674,Assumptions!$B$81),2)</f>
        <v>0</v>
      </c>
      <c r="F674" s="18" t="n">
        <f aca="false">MOD(QUOTIENT($A$674,Assumptions!$B$82),2)</f>
        <v>0</v>
      </c>
      <c r="G674" s="18" t="n">
        <f aca="false">MOD(QUOTIENT($A$674,Assumptions!$B$83),2)</f>
        <v>0</v>
      </c>
      <c r="H674" s="18" t="n">
        <f aca="false">IF($B$674=1,MIN(Assumptions!$B$66,MAX(Assumptions!$B$4,Assumptions!$B$27-(Assumptions!$B$4))),Assumptions!$B$4)</f>
        <v>0</v>
      </c>
      <c r="I674" s="18" t="n">
        <f aca="false">IF($C$674=1,MIN(Assumptions!$B$61,MAX(Assumptions!$B$4,Assumptions!$B$27-($H$674))),Assumptions!$B$4)</f>
        <v>0</v>
      </c>
      <c r="J674" s="18" t="n">
        <f aca="false">IF($D$674=1,MIN(Assumptions!$B$56,MAX(Assumptions!$B$4,Assumptions!$B$27-($H$674+$I$674))),Assumptions!$B$4)</f>
        <v>60000000</v>
      </c>
      <c r="K674" s="18" t="n">
        <f aca="false">IF($E$674=1,MIN(Assumptions!$B$51,MAX(Assumptions!$B$4,Assumptions!$B$27-($H$674+$I$674+$J$674))),Assumptions!$B$4)</f>
        <v>0</v>
      </c>
      <c r="L674" s="18" t="n">
        <f aca="false">IF($F$674=1,MIN(Assumptions!$B$46,MAX(Assumptions!$B$4,Assumptions!$B$27-($H$674+$I$674+$J$674+$K$674))),Assumptions!$B$4)</f>
        <v>0</v>
      </c>
      <c r="M674" s="18" t="n">
        <f aca="false">IF($G$674=1,MIN(Assumptions!$B$41,MAX(Assumptions!$B$4,Assumptions!$B$27-($H$674+$I$674+$J$674+$K$674+$L$674))),Assumptions!$B$4)</f>
        <v>0</v>
      </c>
      <c r="N674" s="18" t="n">
        <f aca="false">MAX(Assumptions!$B$4,Assumptions!$B$27-($H$674+$I$674+$J$674+$K$674+$L$674+$M$674))</f>
        <v>3940000000</v>
      </c>
      <c r="O674" s="18" t="n">
        <f aca="false">$J$112+$O$112+Assumptions!$B$20+IF($B$674=0,$AI$112,Assumptions!$B$4)+IF($C$674=0,$AF$112,Assumptions!$B$4)+IF($D$674=0,$AC$112,Assumptions!$B$4)+IF($E$674=0,$Z$112,Assumptions!$B$4)+IF($F$674=0,$W$112,Assumptions!$B$4)+IF($G$674=0,$T$112,Assumptions!$B$4)</f>
        <v>30147484.4666011</v>
      </c>
      <c r="P674" s="18" t="n">
        <f aca="false">IF(($N$674+Assumptions!$B$14*Assumptions!$B$13)&gt;($C$10*Assumptions!$B$7/Assumptions!$B$11),($C$10*Assumptions!$B$7/Assumptions!$B$11)*($O$674+Assumptions!$B$14)/($N$674+Assumptions!$B$14*Assumptions!$B$13-($C$10*Assumptions!$B$7/Assumptions!$B$11)),NA())</f>
        <v>762692.693574067</v>
      </c>
      <c r="Q674" s="18" t="n">
        <f aca="false">IFERROR(($N$674+Assumptions!$B$14*Assumptions!$B$13)/($O$674+Assumptions!$B$14+$P$674),NA())</f>
        <v>118.002966015381</v>
      </c>
      <c r="R674" s="18" t="n">
        <f aca="false">AND(ISNUMBER($P$674),$P$674&gt;Assumptions!$B$4,$Q$674&gt;Assumptions!$B$13)</f>
        <v>1</v>
      </c>
      <c r="S674" s="18" t="n">
        <f aca="false">IF($N$674&gt;($C$10*Assumptions!$B$7/Assumptions!$B$11),($C$10*Assumptions!$B$7/Assumptions!$B$11)*$O$674/($N$674-($C$10*Assumptions!$B$7/Assumptions!$B$11)),NA())</f>
        <v>704746.390128336</v>
      </c>
      <c r="T674" s="18" t="n">
        <f aca="false">IFERROR($N$674/($O$674+$S$674),NA())</f>
        <v>127.705514012794</v>
      </c>
      <c r="U674" s="18" t="n">
        <f aca="false">AND(ISNUMBER($S$674),$S$674&gt;Assumptions!$B$4,$T$674&lt;=Assumptions!$B$13)</f>
        <v>0</v>
      </c>
      <c r="V674" s="18" t="n">
        <f aca="false">IF($R$674,$P$674,IF($U$674,$S$674,NA()))</f>
        <v>762692.693574067</v>
      </c>
      <c r="W674" s="18" t="n">
        <f aca="false">IF($R$674,$Q$674,IF($U$674,$T$674,NA()))</f>
        <v>118.002966015381</v>
      </c>
      <c r="X674" s="18" t="n">
        <f aca="false">$R$674</f>
        <v>1</v>
      </c>
      <c r="Y674" s="18" t="n">
        <f aca="false">IF($B$674=1,$H$674,$AI$112*$W$674)</f>
        <v>723749984.247676</v>
      </c>
      <c r="Z674" s="18" t="n">
        <f aca="false">IF($C$674=1,$I$674,$AF$112*$W$674)</f>
        <v>204576002.5495</v>
      </c>
      <c r="AA674" s="18" t="n">
        <f aca="false">IF($D$674=1,$J$674,$AC$112*$W$674)</f>
        <v>60000000</v>
      </c>
      <c r="AB674" s="18" t="n">
        <f aca="false">IF($E$674=1,$K$674,$Z$112*$W$674)</f>
        <v>354008898.046143</v>
      </c>
      <c r="AC674" s="18" t="n">
        <f aca="false">IF($F$674=1,$L$674,$W$112*$W$674)</f>
        <v>590014830.076905</v>
      </c>
      <c r="AD674" s="18" t="n">
        <f aca="false">IF($G$674=1,$M$674,$T$112*$W$674)</f>
        <v>590014830.076905</v>
      </c>
      <c r="AE674" s="18" t="n">
        <f aca="false">($C$10*Assumptions!$B$7/Assumptions!$B$11)</f>
        <v>90000000</v>
      </c>
      <c r="AF674" s="18" t="n">
        <f aca="false">($J$112+$O$112)*$W$674</f>
        <v>33101345.8259925</v>
      </c>
      <c r="AG674" s="18" t="n">
        <f aca="false">Assumptions!$B$20*$W$674</f>
        <v>1062026694.13843</v>
      </c>
      <c r="AH674" s="18" t="n">
        <f aca="false">IF($R$674,Assumptions!$B$14*($W$674-Assumptions!$B$13),Assumptions!$B$4)</f>
        <v>292507415.038452</v>
      </c>
      <c r="AI674" s="18" t="n">
        <f aca="false">$Y$674+$Z$674+$AA$674+$AB$674+$AC$674+$AD$674+$AE$674+$AF$674+$AG$674+$AH$674</f>
        <v>4000000000</v>
      </c>
      <c r="AJ674" s="18" t="n">
        <f aca="false">IF(AND(ISNUMBER($V$674),($C$10*Assumptions!$B$7/Assumptions!$B$11)&gt;=Assumptions!$B$67,IF($B$674=1,$Y$674&gt;=INDEX($Y$666:$Y$729,1+$A$674-Assumptions!$B$78),$Y$674&gt;INDEX($Y$666:$Y$729,1+$A$674+Assumptions!$B$78)),IF($C$674=1,$Z$674&gt;=INDEX($Z$666:$Z$729,1+$A$674-Assumptions!$B$79),$Z$674&gt;INDEX($Z$666:$Z$729,1+$A$674+Assumptions!$B$79)),IF($D$674=1,$AA$674&gt;=INDEX($AA$666:$AA$729,1+$A$674-Assumptions!$B$80),$AA$674&gt;INDEX($AA$666:$AA$729,1+$A$674+Assumptions!$B$80)),IF($E$674=1,$AB$674&gt;=INDEX($AB$666:$AB$729,1+$A$674-Assumptions!$B$81),$AB$674&gt;INDEX($AB$666:$AB$729,1+$A$674+Assumptions!$B$81)),IF($F$674=1,$AC$674&gt;=INDEX($AC$666:$AC$729,1+$A$674-Assumptions!$B$82),$AC$674&gt;INDEX($AC$666:$AC$729,1+$A$674+Assumptions!$B$82)),IF($G$674=1,$AD$674&gt;=INDEX($AD$666:$AD$729,1+$A$674-Assumptions!$B$83),$AD$674&gt;INDEX($AD$666:$AD$729,1+$A$674+Assumptions!$B$83))),1,0)</f>
        <v>0</v>
      </c>
      <c r="AK674" s="16"/>
      <c r="AL674" s="16"/>
    </row>
    <row r="675" customFormat="false" ht="23.85" hidden="true" customHeight="false" outlineLevel="0" collapsed="false">
      <c r="A675" s="6" t="n">
        <f aca="false">ROW()-ROW($A$666)+Assumptions!$B$4</f>
        <v>9</v>
      </c>
      <c r="B675" s="18" t="n">
        <f aca="false">MOD(QUOTIENT($A$675,Assumptions!$B$78),2)</f>
        <v>0</v>
      </c>
      <c r="C675" s="18" t="n">
        <f aca="false">MOD(QUOTIENT($A$675,Assumptions!$B$79),2)</f>
        <v>0</v>
      </c>
      <c r="D675" s="18" t="n">
        <f aca="false">MOD(QUOTIENT($A$675,Assumptions!$B$80),2)</f>
        <v>1</v>
      </c>
      <c r="E675" s="18" t="n">
        <f aca="false">MOD(QUOTIENT($A$675,Assumptions!$B$81),2)</f>
        <v>0</v>
      </c>
      <c r="F675" s="18" t="n">
        <f aca="false">MOD(QUOTIENT($A$675,Assumptions!$B$82),2)</f>
        <v>0</v>
      </c>
      <c r="G675" s="18" t="n">
        <f aca="false">MOD(QUOTIENT($A$675,Assumptions!$B$83),2)</f>
        <v>1</v>
      </c>
      <c r="H675" s="18" t="n">
        <f aca="false">IF($B$675=1,MIN(Assumptions!$B$66,MAX(Assumptions!$B$4,Assumptions!$B$27-(Assumptions!$B$4))),Assumptions!$B$4)</f>
        <v>0</v>
      </c>
      <c r="I675" s="18" t="n">
        <f aca="false">IF($C$675=1,MIN(Assumptions!$B$61,MAX(Assumptions!$B$4,Assumptions!$B$27-($H$675))),Assumptions!$B$4)</f>
        <v>0</v>
      </c>
      <c r="J675" s="18" t="n">
        <f aca="false">IF($D$675=1,MIN(Assumptions!$B$56,MAX(Assumptions!$B$4,Assumptions!$B$27-($H$675+$I$675))),Assumptions!$B$4)</f>
        <v>60000000</v>
      </c>
      <c r="K675" s="18" t="n">
        <f aca="false">IF($E$675=1,MIN(Assumptions!$B$51,MAX(Assumptions!$B$4,Assumptions!$B$27-($H$675+$I$675+$J$675))),Assumptions!$B$4)</f>
        <v>0</v>
      </c>
      <c r="L675" s="18" t="n">
        <f aca="false">IF($F$675=1,MIN(Assumptions!$B$46,MAX(Assumptions!$B$4,Assumptions!$B$27-($H$675+$I$675+$J$675+$K$675))),Assumptions!$B$4)</f>
        <v>0</v>
      </c>
      <c r="M675" s="18" t="n">
        <f aca="false">IF($G$675=1,MIN(Assumptions!$B$41,MAX(Assumptions!$B$4,Assumptions!$B$27-($H$675+$I$675+$J$675+$K$675+$L$675))),Assumptions!$B$4)</f>
        <v>5000000</v>
      </c>
      <c r="N675" s="18" t="n">
        <f aca="false">MAX(Assumptions!$B$4,Assumptions!$B$27-($H$675+$I$675+$J$675+$K$675+$L$675+$M$675))</f>
        <v>3935000000</v>
      </c>
      <c r="O675" s="18" t="n">
        <f aca="false">$J$112+$O$112+Assumptions!$B$20+IF($B$675=0,$AI$112,Assumptions!$B$4)+IF($C$675=0,$AF$112,Assumptions!$B$4)+IF($D$675=0,$AC$112,Assumptions!$B$4)+IF($E$675=0,$Z$112,Assumptions!$B$4)+IF($F$675=0,$W$112,Assumptions!$B$4)+IF($G$675=0,$T$112,Assumptions!$B$4)</f>
        <v>25147484.4666011</v>
      </c>
      <c r="P675" s="18" t="n">
        <f aca="false">IF(($N$675+Assumptions!$B$14*Assumptions!$B$13)&gt;($C$10*Assumptions!$B$7/Assumptions!$B$11),($C$10*Assumptions!$B$7/Assumptions!$B$11)*($O$675+Assumptions!$B$14)/($N$675+Assumptions!$B$14*Assumptions!$B$13-($C$10*Assumptions!$B$7/Assumptions!$B$11)),NA())</f>
        <v>646724.782844469</v>
      </c>
      <c r="Q675" s="18" t="n">
        <f aca="false">IFERROR(($N$675+Assumptions!$B$14*Assumptions!$B$13)/($O$675+Assumptions!$B$14+$P$675),NA())</f>
        <v>139.162751122906</v>
      </c>
      <c r="R675" s="18" t="n">
        <f aca="false">AND(ISNUMBER($P$675),$P$675&gt;Assumptions!$B$4,$Q$675&gt;Assumptions!$B$13)</f>
        <v>1</v>
      </c>
      <c r="S675" s="18" t="n">
        <f aca="false">IF($N$675&gt;($C$10*Assumptions!$B$7/Assumptions!$B$11),($C$10*Assumptions!$B$7/Assumptions!$B$11)*$O$675/($N$675-($C$10*Assumptions!$B$7/Assumptions!$B$11)),NA())</f>
        <v>588627.724835915</v>
      </c>
      <c r="T675" s="18" t="n">
        <f aca="false">IFERROR($N$675/($O$675+$S$675),NA())</f>
        <v>152.897996819787</v>
      </c>
      <c r="U675" s="18" t="n">
        <f aca="false">AND(ISNUMBER($S$675),$S$675&gt;Assumptions!$B$4,$T$675&lt;=Assumptions!$B$13)</f>
        <v>0</v>
      </c>
      <c r="V675" s="18" t="n">
        <f aca="false">IF($R$675,$P$675,IF($U$675,$S$675,NA()))</f>
        <v>646724.782844469</v>
      </c>
      <c r="W675" s="18" t="n">
        <f aca="false">IF($R$675,$Q$675,IF($U$675,$T$675,NA()))</f>
        <v>139.162751122906</v>
      </c>
      <c r="X675" s="18" t="n">
        <f aca="false">$R$675</f>
        <v>1</v>
      </c>
      <c r="Y675" s="18" t="n">
        <f aca="false">IF($B$675=1,$H$675,$AI$112*$W$675)</f>
        <v>853529723.311684</v>
      </c>
      <c r="Z675" s="18" t="n">
        <f aca="false">IF($C$675=1,$I$675,$AF$112*$W$675)</f>
        <v>241259692.784367</v>
      </c>
      <c r="AA675" s="18" t="n">
        <f aca="false">IF($D$675=1,$J$675,$AC$112*$W$675)</f>
        <v>60000000</v>
      </c>
      <c r="AB675" s="18" t="n">
        <f aca="false">IF($E$675=1,$K$675,$Z$112*$W$675)</f>
        <v>417488253.368717</v>
      </c>
      <c r="AC675" s="18" t="n">
        <f aca="false">IF($F$675=1,$L$675,$W$112*$W$675)</f>
        <v>695813755.614528</v>
      </c>
      <c r="AD675" s="18" t="n">
        <f aca="false">IF($G$675=1,$M$675,$T$112*$W$675)</f>
        <v>5000000</v>
      </c>
      <c r="AE675" s="18" t="n">
        <f aca="false">($C$10*Assumptions!$B$7/Assumptions!$B$11)</f>
        <v>90000000</v>
      </c>
      <c r="AF675" s="18" t="n">
        <f aca="false">($J$112+$O$112)*$W$675</f>
        <v>39036937.0072901</v>
      </c>
      <c r="AG675" s="18" t="n">
        <f aca="false">Assumptions!$B$20*$W$675</f>
        <v>1252464760.10615</v>
      </c>
      <c r="AH675" s="18" t="n">
        <f aca="false">IF($R$675,Assumptions!$B$14*($W$675-Assumptions!$B$13),Assumptions!$B$4)</f>
        <v>345406877.807264</v>
      </c>
      <c r="AI675" s="18" t="n">
        <f aca="false">$Y$675+$Z$675+$AA$675+$AB$675+$AC$675+$AD$675+$AE$675+$AF$675+$AG$675+$AH$675</f>
        <v>4000000000</v>
      </c>
      <c r="AJ675" s="18" t="n">
        <f aca="false">IF(AND(ISNUMBER($V$675),($C$10*Assumptions!$B$7/Assumptions!$B$11)&gt;=Assumptions!$B$67,IF($B$675=1,$Y$675&gt;=INDEX($Y$666:$Y$729,1+$A$675-Assumptions!$B$78),$Y$675&gt;INDEX($Y$666:$Y$729,1+$A$675+Assumptions!$B$78)),IF($C$675=1,$Z$675&gt;=INDEX($Z$666:$Z$729,1+$A$675-Assumptions!$B$79),$Z$675&gt;INDEX($Z$666:$Z$729,1+$A$675+Assumptions!$B$79)),IF($D$675=1,$AA$675&gt;=INDEX($AA$666:$AA$729,1+$A$675-Assumptions!$B$80),$AA$675&gt;INDEX($AA$666:$AA$729,1+$A$675+Assumptions!$B$80)),IF($E$675=1,$AB$675&gt;=INDEX($AB$666:$AB$729,1+$A$675-Assumptions!$B$81),$AB$675&gt;INDEX($AB$666:$AB$729,1+$A$675+Assumptions!$B$81)),IF($F$675=1,$AC$675&gt;=INDEX($AC$666:$AC$729,1+$A$675-Assumptions!$B$82),$AC$675&gt;INDEX($AC$666:$AC$729,1+$A$675+Assumptions!$B$82)),IF($G$675=1,$AD$675&gt;=INDEX($AD$666:$AD$729,1+$A$675-Assumptions!$B$83),$AD$675&gt;INDEX($AD$666:$AD$729,1+$A$675+Assumptions!$B$83))),1,0)</f>
        <v>0</v>
      </c>
      <c r="AK675" s="16"/>
      <c r="AL675" s="16"/>
    </row>
    <row r="676" customFormat="false" ht="23.85" hidden="true" customHeight="false" outlineLevel="0" collapsed="false">
      <c r="A676" s="6" t="n">
        <f aca="false">ROW()-ROW($A$666)+Assumptions!$B$4</f>
        <v>10</v>
      </c>
      <c r="B676" s="18" t="n">
        <f aca="false">MOD(QUOTIENT($A$676,Assumptions!$B$78),2)</f>
        <v>0</v>
      </c>
      <c r="C676" s="18" t="n">
        <f aca="false">MOD(QUOTIENT($A$676,Assumptions!$B$79),2)</f>
        <v>0</v>
      </c>
      <c r="D676" s="18" t="n">
        <f aca="false">MOD(QUOTIENT($A$676,Assumptions!$B$80),2)</f>
        <v>1</v>
      </c>
      <c r="E676" s="18" t="n">
        <f aca="false">MOD(QUOTIENT($A$676,Assumptions!$B$81),2)</f>
        <v>0</v>
      </c>
      <c r="F676" s="18" t="n">
        <f aca="false">MOD(QUOTIENT($A$676,Assumptions!$B$82),2)</f>
        <v>1</v>
      </c>
      <c r="G676" s="18" t="n">
        <f aca="false">MOD(QUOTIENT($A$676,Assumptions!$B$83),2)</f>
        <v>0</v>
      </c>
      <c r="H676" s="18" t="n">
        <f aca="false">IF($B$676=1,MIN(Assumptions!$B$66,MAX(Assumptions!$B$4,Assumptions!$B$27-(Assumptions!$B$4))),Assumptions!$B$4)</f>
        <v>0</v>
      </c>
      <c r="I676" s="18" t="n">
        <f aca="false">IF($C$676=1,MIN(Assumptions!$B$61,MAX(Assumptions!$B$4,Assumptions!$B$27-($H$676))),Assumptions!$B$4)</f>
        <v>0</v>
      </c>
      <c r="J676" s="18" t="n">
        <f aca="false">IF($D$676=1,MIN(Assumptions!$B$56,MAX(Assumptions!$B$4,Assumptions!$B$27-($H$676+$I$676))),Assumptions!$B$4)</f>
        <v>60000000</v>
      </c>
      <c r="K676" s="18" t="n">
        <f aca="false">IF($E$676=1,MIN(Assumptions!$B$51,MAX(Assumptions!$B$4,Assumptions!$B$27-($H$676+$I$676+$J$676))),Assumptions!$B$4)</f>
        <v>0</v>
      </c>
      <c r="L676" s="18" t="n">
        <f aca="false">IF($F$676=1,MIN(Assumptions!$B$46,MAX(Assumptions!$B$4,Assumptions!$B$27-($H$676+$I$676+$J$676+$K$676))),Assumptions!$B$4)</f>
        <v>15000000</v>
      </c>
      <c r="M676" s="18" t="n">
        <f aca="false">IF($G$676=1,MIN(Assumptions!$B$41,MAX(Assumptions!$B$4,Assumptions!$B$27-($H$676+$I$676+$J$676+$K$676+$L$676))),Assumptions!$B$4)</f>
        <v>0</v>
      </c>
      <c r="N676" s="18" t="n">
        <f aca="false">MAX(Assumptions!$B$4,Assumptions!$B$27-($H$676+$I$676+$J$676+$K$676+$L$676+$M$676))</f>
        <v>3925000000</v>
      </c>
      <c r="O676" s="18" t="n">
        <f aca="false">$J$112+$O$112+Assumptions!$B$20+IF($B$676=0,$AI$112,Assumptions!$B$4)+IF($C$676=0,$AF$112,Assumptions!$B$4)+IF($D$676=0,$AC$112,Assumptions!$B$4)+IF($E$676=0,$Z$112,Assumptions!$B$4)+IF($F$676=0,$W$112,Assumptions!$B$4)+IF($G$676=0,$T$112,Assumptions!$B$4)</f>
        <v>25147484.4666011</v>
      </c>
      <c r="P676" s="18" t="n">
        <f aca="false">IF(($N$676+Assumptions!$B$14*Assumptions!$B$13)&gt;($C$10*Assumptions!$B$7/Assumptions!$B$11),($C$10*Assumptions!$B$7/Assumptions!$B$11)*($O$676+Assumptions!$B$14)/($N$676+Assumptions!$B$14*Assumptions!$B$13-($C$10*Assumptions!$B$7/Assumptions!$B$11)),NA())</f>
        <v>648410.059151556</v>
      </c>
      <c r="Q676" s="18" t="n">
        <f aca="false">IFERROR(($N$676+Assumptions!$B$14*Assumptions!$B$13)/($O$676+Assumptions!$B$14+$P$676),NA())</f>
        <v>138.801054563782</v>
      </c>
      <c r="R676" s="18" t="n">
        <f aca="false">AND(ISNUMBER($P$676),$P$676&gt;Assumptions!$B$4,$Q$676&gt;Assumptions!$B$13)</f>
        <v>1</v>
      </c>
      <c r="S676" s="18" t="n">
        <f aca="false">IF($N$676&gt;($C$10*Assumptions!$B$7/Assumptions!$B$11),($C$10*Assumptions!$B$7/Assumptions!$B$11)*$O$676/($N$676-($C$10*Assumptions!$B$7/Assumptions!$B$11)),NA())</f>
        <v>590162.608081902</v>
      </c>
      <c r="T676" s="18" t="n">
        <f aca="false">IFERROR($N$676/($O$676+$S$676),NA())</f>
        <v>152.500342731829</v>
      </c>
      <c r="U676" s="18" t="n">
        <f aca="false">AND(ISNUMBER($S$676),$S$676&gt;Assumptions!$B$4,$T$676&lt;=Assumptions!$B$13)</f>
        <v>0</v>
      </c>
      <c r="V676" s="18" t="n">
        <f aca="false">IF($R$676,$P$676,IF($U$676,$S$676,NA()))</f>
        <v>648410.059151556</v>
      </c>
      <c r="W676" s="18" t="n">
        <f aca="false">IF($R$676,$Q$676,IF($U$676,$T$676,NA()))</f>
        <v>138.801054563782</v>
      </c>
      <c r="X676" s="18" t="n">
        <f aca="false">$R$676</f>
        <v>1</v>
      </c>
      <c r="Y676" s="18" t="n">
        <f aca="false">IF($B$676=1,$H$676,$AI$112*$W$676)</f>
        <v>851311322.471368</v>
      </c>
      <c r="Z676" s="18" t="n">
        <f aca="false">IF($C$676=1,$I$676,$AF$112*$W$676)</f>
        <v>240632637.052634</v>
      </c>
      <c r="AA676" s="18" t="n">
        <f aca="false">IF($D$676=1,$J$676,$AC$112*$W$676)</f>
        <v>60000000</v>
      </c>
      <c r="AB676" s="18" t="n">
        <f aca="false">IF($E$676=1,$K$676,$Z$112*$W$676)</f>
        <v>416403163.691345</v>
      </c>
      <c r="AC676" s="18" t="n">
        <f aca="false">IF($F$676=1,$L$676,$W$112*$W$676)</f>
        <v>15000000</v>
      </c>
      <c r="AD676" s="18" t="n">
        <f aca="false">IF($G$676=1,$M$676,$T$112*$W$676)</f>
        <v>694005272.818909</v>
      </c>
      <c r="AE676" s="18" t="n">
        <f aca="false">($C$10*Assumptions!$B$7/Assumptions!$B$11)</f>
        <v>90000000</v>
      </c>
      <c r="AF676" s="18" t="n">
        <f aca="false">($J$112+$O$112)*$W$676</f>
        <v>38935476.482255</v>
      </c>
      <c r="AG676" s="18" t="n">
        <f aca="false">Assumptions!$B$20*$W$676</f>
        <v>1249209491.07404</v>
      </c>
      <c r="AH676" s="18" t="n">
        <f aca="false">IF($R$676,Assumptions!$B$14*($W$676-Assumptions!$B$13),Assumptions!$B$4)</f>
        <v>344502636.409454</v>
      </c>
      <c r="AI676" s="18" t="n">
        <f aca="false">$Y$676+$Z$676+$AA$676+$AB$676+$AC$676+$AD$676+$AE$676+$AF$676+$AG$676+$AH$676</f>
        <v>4000000000</v>
      </c>
      <c r="AJ676" s="18" t="n">
        <f aca="false">IF(AND(ISNUMBER($V$676),($C$10*Assumptions!$B$7/Assumptions!$B$11)&gt;=Assumptions!$B$67,IF($B$676=1,$Y$676&gt;=INDEX($Y$666:$Y$729,1+$A$676-Assumptions!$B$78),$Y$676&gt;INDEX($Y$666:$Y$729,1+$A$676+Assumptions!$B$78)),IF($C$676=1,$Z$676&gt;=INDEX($Z$666:$Z$729,1+$A$676-Assumptions!$B$79),$Z$676&gt;INDEX($Z$666:$Z$729,1+$A$676+Assumptions!$B$79)),IF($D$676=1,$AA$676&gt;=INDEX($AA$666:$AA$729,1+$A$676-Assumptions!$B$80),$AA$676&gt;INDEX($AA$666:$AA$729,1+$A$676+Assumptions!$B$80)),IF($E$676=1,$AB$676&gt;=INDEX($AB$666:$AB$729,1+$A$676-Assumptions!$B$81),$AB$676&gt;INDEX($AB$666:$AB$729,1+$A$676+Assumptions!$B$81)),IF($F$676=1,$AC$676&gt;=INDEX($AC$666:$AC$729,1+$A$676-Assumptions!$B$82),$AC$676&gt;INDEX($AC$666:$AC$729,1+$A$676+Assumptions!$B$82)),IF($G$676=1,$AD$676&gt;=INDEX($AD$666:$AD$729,1+$A$676-Assumptions!$B$83),$AD$676&gt;INDEX($AD$666:$AD$729,1+$A$676+Assumptions!$B$83))),1,0)</f>
        <v>0</v>
      </c>
      <c r="AK676" s="16"/>
      <c r="AL676" s="16"/>
    </row>
    <row r="677" customFormat="false" ht="23.85" hidden="true" customHeight="false" outlineLevel="0" collapsed="false">
      <c r="A677" s="6" t="n">
        <f aca="false">ROW()-ROW($A$666)+Assumptions!$B$4</f>
        <v>11</v>
      </c>
      <c r="B677" s="18" t="n">
        <f aca="false">MOD(QUOTIENT($A$677,Assumptions!$B$78),2)</f>
        <v>0</v>
      </c>
      <c r="C677" s="18" t="n">
        <f aca="false">MOD(QUOTIENT($A$677,Assumptions!$B$79),2)</f>
        <v>0</v>
      </c>
      <c r="D677" s="18" t="n">
        <f aca="false">MOD(QUOTIENT($A$677,Assumptions!$B$80),2)</f>
        <v>1</v>
      </c>
      <c r="E677" s="18" t="n">
        <f aca="false">MOD(QUOTIENT($A$677,Assumptions!$B$81),2)</f>
        <v>0</v>
      </c>
      <c r="F677" s="18" t="n">
        <f aca="false">MOD(QUOTIENT($A$677,Assumptions!$B$82),2)</f>
        <v>1</v>
      </c>
      <c r="G677" s="18" t="n">
        <f aca="false">MOD(QUOTIENT($A$677,Assumptions!$B$83),2)</f>
        <v>1</v>
      </c>
      <c r="H677" s="18" t="n">
        <f aca="false">IF($B$677=1,MIN(Assumptions!$B$66,MAX(Assumptions!$B$4,Assumptions!$B$27-(Assumptions!$B$4))),Assumptions!$B$4)</f>
        <v>0</v>
      </c>
      <c r="I677" s="18" t="n">
        <f aca="false">IF($C$677=1,MIN(Assumptions!$B$61,MAX(Assumptions!$B$4,Assumptions!$B$27-($H$677))),Assumptions!$B$4)</f>
        <v>0</v>
      </c>
      <c r="J677" s="18" t="n">
        <f aca="false">IF($D$677=1,MIN(Assumptions!$B$56,MAX(Assumptions!$B$4,Assumptions!$B$27-($H$677+$I$677))),Assumptions!$B$4)</f>
        <v>60000000</v>
      </c>
      <c r="K677" s="18" t="n">
        <f aca="false">IF($E$677=1,MIN(Assumptions!$B$51,MAX(Assumptions!$B$4,Assumptions!$B$27-($H$677+$I$677+$J$677))),Assumptions!$B$4)</f>
        <v>0</v>
      </c>
      <c r="L677" s="18" t="n">
        <f aca="false">IF($F$677=1,MIN(Assumptions!$B$46,MAX(Assumptions!$B$4,Assumptions!$B$27-($H$677+$I$677+$J$677+$K$677))),Assumptions!$B$4)</f>
        <v>15000000</v>
      </c>
      <c r="M677" s="18" t="n">
        <f aca="false">IF($G$677=1,MIN(Assumptions!$B$41,MAX(Assumptions!$B$4,Assumptions!$B$27-($H$677+$I$677+$J$677+$K$677+$L$677))),Assumptions!$B$4)</f>
        <v>5000000</v>
      </c>
      <c r="N677" s="18" t="n">
        <f aca="false">MAX(Assumptions!$B$4,Assumptions!$B$27-($H$677+$I$677+$J$677+$K$677+$L$677+$M$677))</f>
        <v>3920000000</v>
      </c>
      <c r="O677" s="18" t="n">
        <f aca="false">$J$112+$O$112+Assumptions!$B$20+IF($B$677=0,$AI$112,Assumptions!$B$4)+IF($C$677=0,$AF$112,Assumptions!$B$4)+IF($D$677=0,$AC$112,Assumptions!$B$4)+IF($E$677=0,$Z$112,Assumptions!$B$4)+IF($F$677=0,$W$112,Assumptions!$B$4)+IF($G$677=0,$T$112,Assumptions!$B$4)</f>
        <v>20147484.4666011</v>
      </c>
      <c r="P677" s="18" t="n">
        <f aca="false">IF(($N$677+Assumptions!$B$14*Assumptions!$B$13)&gt;($C$10*Assumptions!$B$7/Assumptions!$B$11),($C$10*Assumptions!$B$7/Assumptions!$B$11)*($O$677+Assumptions!$B$14)/($N$677+Assumptions!$B$14*Assumptions!$B$13-($C$10*Assumptions!$B$7/Assumptions!$B$11)),NA())</f>
        <v>531839.165556189</v>
      </c>
      <c r="Q677" s="18" t="n">
        <f aca="false">IFERROR(($N$677+Assumptions!$B$14*Assumptions!$B$13)/($O$677+Assumptions!$B$14+$P$677),NA())</f>
        <v>169.224092223218</v>
      </c>
      <c r="R677" s="18" t="n">
        <f aca="false">AND(ISNUMBER($P$677),$P$677&gt;Assumptions!$B$4,$Q$677&gt;Assumptions!$B$13)</f>
        <v>1</v>
      </c>
      <c r="S677" s="18" t="n">
        <f aca="false">IF($N$677&gt;($C$10*Assumptions!$B$7/Assumptions!$B$11),($C$10*Assumptions!$B$7/Assumptions!$B$11)*$O$677/($N$677-($C$10*Assumptions!$B$7/Assumptions!$B$11)),NA())</f>
        <v>473439.582766082</v>
      </c>
      <c r="T677" s="18" t="n">
        <f aca="false">IFERROR($N$677/($O$677+$S$677),NA())</f>
        <v>190.098173613142</v>
      </c>
      <c r="U677" s="18" t="n">
        <f aca="false">AND(ISNUMBER($S$677),$S$677&gt;Assumptions!$B$4,$T$677&lt;=Assumptions!$B$13)</f>
        <v>0</v>
      </c>
      <c r="V677" s="18" t="n">
        <f aca="false">IF($R$677,$P$677,IF($U$677,$S$677,NA()))</f>
        <v>531839.165556189</v>
      </c>
      <c r="W677" s="18" t="n">
        <f aca="false">IF($R$677,$Q$677,IF($U$677,$T$677,NA()))</f>
        <v>169.224092223218</v>
      </c>
      <c r="X677" s="18" t="n">
        <f aca="false">$R$677</f>
        <v>1</v>
      </c>
      <c r="Y677" s="18" t="n">
        <f aca="false">IF($B$677=1,$H$677,$AI$112*$W$677)</f>
        <v>1037905556.24608</v>
      </c>
      <c r="Z677" s="18" t="n">
        <f aca="false">IF($C$677=1,$I$677,$AF$112*$W$677)</f>
        <v>293375577.67473</v>
      </c>
      <c r="AA677" s="18" t="n">
        <f aca="false">IF($D$677=1,$J$677,$AC$112*$W$677)</f>
        <v>60000000</v>
      </c>
      <c r="AB677" s="18" t="n">
        <f aca="false">IF($E$677=1,$K$677,$Z$112*$W$677)</f>
        <v>507672276.669655</v>
      </c>
      <c r="AC677" s="18" t="n">
        <f aca="false">IF($F$677=1,$L$677,$W$112*$W$677)</f>
        <v>15000000</v>
      </c>
      <c r="AD677" s="18" t="n">
        <f aca="false">IF($G$677=1,$M$677,$T$112*$W$677)</f>
        <v>5000000</v>
      </c>
      <c r="AE677" s="18" t="n">
        <f aca="false">($C$10*Assumptions!$B$7/Assumptions!$B$11)</f>
        <v>90000000</v>
      </c>
      <c r="AF677" s="18" t="n">
        <f aca="false">($J$112+$O$112)*$W$677</f>
        <v>47469528.8425231</v>
      </c>
      <c r="AG677" s="18" t="n">
        <f aca="false">Assumptions!$B$20*$W$677</f>
        <v>1523016830.00896</v>
      </c>
      <c r="AH677" s="18" t="n">
        <f aca="false">IF($R$677,Assumptions!$B$14*($W$677-Assumptions!$B$13),Assumptions!$B$4)</f>
        <v>420560230.558046</v>
      </c>
      <c r="AI677" s="18" t="n">
        <f aca="false">$Y$677+$Z$677+$AA$677+$AB$677+$AC$677+$AD$677+$AE$677+$AF$677+$AG$677+$AH$677</f>
        <v>4000000000</v>
      </c>
      <c r="AJ677" s="18" t="n">
        <f aca="false">IF(AND(ISNUMBER($V$677),($C$10*Assumptions!$B$7/Assumptions!$B$11)&gt;=Assumptions!$B$67,IF($B$677=1,$Y$677&gt;=INDEX($Y$666:$Y$729,1+$A$677-Assumptions!$B$78),$Y$677&gt;INDEX($Y$666:$Y$729,1+$A$677+Assumptions!$B$78)),IF($C$677=1,$Z$677&gt;=INDEX($Z$666:$Z$729,1+$A$677-Assumptions!$B$79),$Z$677&gt;INDEX($Z$666:$Z$729,1+$A$677+Assumptions!$B$79)),IF($D$677=1,$AA$677&gt;=INDEX($AA$666:$AA$729,1+$A$677-Assumptions!$B$80),$AA$677&gt;INDEX($AA$666:$AA$729,1+$A$677+Assumptions!$B$80)),IF($E$677=1,$AB$677&gt;=INDEX($AB$666:$AB$729,1+$A$677-Assumptions!$B$81),$AB$677&gt;INDEX($AB$666:$AB$729,1+$A$677+Assumptions!$B$81)),IF($F$677=1,$AC$677&gt;=INDEX($AC$666:$AC$729,1+$A$677-Assumptions!$B$82),$AC$677&gt;INDEX($AC$666:$AC$729,1+$A$677+Assumptions!$B$82)),IF($G$677=1,$AD$677&gt;=INDEX($AD$666:$AD$729,1+$A$677-Assumptions!$B$83),$AD$677&gt;INDEX($AD$666:$AD$729,1+$A$677+Assumptions!$B$83))),1,0)</f>
        <v>0</v>
      </c>
      <c r="AK677" s="16"/>
      <c r="AL677" s="16"/>
    </row>
    <row r="678" customFormat="false" ht="23.85" hidden="true" customHeight="false" outlineLevel="0" collapsed="false">
      <c r="A678" s="6" t="n">
        <f aca="false">ROW()-ROW($A$666)+Assumptions!$B$4</f>
        <v>12</v>
      </c>
      <c r="B678" s="18" t="n">
        <f aca="false">MOD(QUOTIENT($A$678,Assumptions!$B$78),2)</f>
        <v>0</v>
      </c>
      <c r="C678" s="18" t="n">
        <f aca="false">MOD(QUOTIENT($A$678,Assumptions!$B$79),2)</f>
        <v>0</v>
      </c>
      <c r="D678" s="18" t="n">
        <f aca="false">MOD(QUOTIENT($A$678,Assumptions!$B$80),2)</f>
        <v>1</v>
      </c>
      <c r="E678" s="18" t="n">
        <f aca="false">MOD(QUOTIENT($A$678,Assumptions!$B$81),2)</f>
        <v>1</v>
      </c>
      <c r="F678" s="18" t="n">
        <f aca="false">MOD(QUOTIENT($A$678,Assumptions!$B$82),2)</f>
        <v>0</v>
      </c>
      <c r="G678" s="18" t="n">
        <f aca="false">MOD(QUOTIENT($A$678,Assumptions!$B$83),2)</f>
        <v>0</v>
      </c>
      <c r="H678" s="18" t="n">
        <f aca="false">IF($B$678=1,MIN(Assumptions!$B$66,MAX(Assumptions!$B$4,Assumptions!$B$27-(Assumptions!$B$4))),Assumptions!$B$4)</f>
        <v>0</v>
      </c>
      <c r="I678" s="18" t="n">
        <f aca="false">IF($C$678=1,MIN(Assumptions!$B$61,MAX(Assumptions!$B$4,Assumptions!$B$27-($H$678))),Assumptions!$B$4)</f>
        <v>0</v>
      </c>
      <c r="J678" s="18" t="n">
        <f aca="false">IF($D$678=1,MIN(Assumptions!$B$56,MAX(Assumptions!$B$4,Assumptions!$B$27-($H$678+$I$678))),Assumptions!$B$4)</f>
        <v>60000000</v>
      </c>
      <c r="K678" s="18" t="n">
        <f aca="false">IF($E$678=1,MIN(Assumptions!$B$51,MAX(Assumptions!$B$4,Assumptions!$B$27-($H$678+$I$678+$J$678))),Assumptions!$B$4)</f>
        <v>30000000</v>
      </c>
      <c r="L678" s="18" t="n">
        <f aca="false">IF($F$678=1,MIN(Assumptions!$B$46,MAX(Assumptions!$B$4,Assumptions!$B$27-($H$678+$I$678+$J$678+$K$678))),Assumptions!$B$4)</f>
        <v>0</v>
      </c>
      <c r="M678" s="18" t="n">
        <f aca="false">IF($G$678=1,MIN(Assumptions!$B$41,MAX(Assumptions!$B$4,Assumptions!$B$27-($H$678+$I$678+$J$678+$K$678+$L$678))),Assumptions!$B$4)</f>
        <v>0</v>
      </c>
      <c r="N678" s="18" t="n">
        <f aca="false">MAX(Assumptions!$B$4,Assumptions!$B$27-($H$678+$I$678+$J$678+$K$678+$L$678+$M$678))</f>
        <v>3910000000</v>
      </c>
      <c r="O678" s="18" t="n">
        <f aca="false">$J$112+$O$112+Assumptions!$B$20+IF($B$678=0,$AI$112,Assumptions!$B$4)+IF($C$678=0,$AF$112,Assumptions!$B$4)+IF($D$678=0,$AC$112,Assumptions!$B$4)+IF($E$678=0,$Z$112,Assumptions!$B$4)+IF($F$678=0,$W$112,Assumptions!$B$4)+IF($G$678=0,$T$112,Assumptions!$B$4)</f>
        <v>27147484.4666011</v>
      </c>
      <c r="P678" s="18" t="n">
        <f aca="false">IF(($N$678+Assumptions!$B$14*Assumptions!$B$13)&gt;($C$10*Assumptions!$B$7/Assumptions!$B$11),($C$10*Assumptions!$B$7/Assumptions!$B$11)*($O$678+Assumptions!$B$14)/($N$678+Assumptions!$B$14*Assumptions!$B$13-($C$10*Assumptions!$B$7/Assumptions!$B$11)),NA())</f>
        <v>698044.10778132</v>
      </c>
      <c r="Q678" s="18" t="n">
        <f aca="false">IFERROR(($N$678+Assumptions!$B$14*Assumptions!$B$13)/($O$678+Assumptions!$B$14+$P$678),NA())</f>
        <v>128.931680672813</v>
      </c>
      <c r="R678" s="18" t="n">
        <f aca="false">AND(ISNUMBER($P$678),$P$678&gt;Assumptions!$B$4,$Q$678&gt;Assumptions!$B$13)</f>
        <v>1</v>
      </c>
      <c r="S678" s="18" t="n">
        <f aca="false">IF($N$678&gt;($C$10*Assumptions!$B$7/Assumptions!$B$11),($C$10*Assumptions!$B$7/Assumptions!$B$11)*$O$678/($N$678-($C$10*Assumptions!$B$7/Assumptions!$B$11)),NA())</f>
        <v>639600.419370182</v>
      </c>
      <c r="T678" s="18" t="n">
        <f aca="false">IFERROR($N$678/($O$678+$S$678),NA())</f>
        <v>140.712853328995</v>
      </c>
      <c r="U678" s="18" t="n">
        <f aca="false">AND(ISNUMBER($S$678),$S$678&gt;Assumptions!$B$4,$T$678&lt;=Assumptions!$B$13)</f>
        <v>0</v>
      </c>
      <c r="V678" s="18" t="n">
        <f aca="false">IF($R$678,$P$678,IF($U$678,$S$678,NA()))</f>
        <v>698044.10778132</v>
      </c>
      <c r="W678" s="18" t="n">
        <f aca="false">IF($R$678,$Q$678,IF($U$678,$T$678,NA()))</f>
        <v>128.931680672813</v>
      </c>
      <c r="X678" s="18" t="n">
        <f aca="false">$R$678</f>
        <v>1</v>
      </c>
      <c r="Y678" s="18" t="n">
        <f aca="false">IF($B$678=1,$H$678,$AI$112*$W$678)</f>
        <v>790779291.461302</v>
      </c>
      <c r="Z678" s="18" t="n">
        <f aca="false">IF($C$678=1,$I$678,$AF$112*$W$678)</f>
        <v>223522583.581456</v>
      </c>
      <c r="AA678" s="18" t="n">
        <f aca="false">IF($D$678=1,$J$678,$AC$112*$W$678)</f>
        <v>60000000</v>
      </c>
      <c r="AB678" s="18" t="n">
        <f aca="false">IF($E$678=1,$K$678,$Z$112*$W$678)</f>
        <v>30000000</v>
      </c>
      <c r="AC678" s="18" t="n">
        <f aca="false">IF($F$678=1,$L$678,$W$112*$W$678)</f>
        <v>644658403.364067</v>
      </c>
      <c r="AD678" s="18" t="n">
        <f aca="false">IF($G$678=1,$M$678,$T$112*$W$678)</f>
        <v>644658403.364067</v>
      </c>
      <c r="AE678" s="18" t="n">
        <f aca="false">($C$10*Assumptions!$B$7/Assumptions!$B$11)</f>
        <v>90000000</v>
      </c>
      <c r="AF678" s="18" t="n">
        <f aca="false">($J$112+$O$112)*$W$678</f>
        <v>36166990.4917555</v>
      </c>
      <c r="AG678" s="18" t="n">
        <f aca="false">Assumptions!$B$20*$W$678</f>
        <v>1160385126.05532</v>
      </c>
      <c r="AH678" s="18" t="n">
        <f aca="false">IF($R$678,Assumptions!$B$14*($W$678-Assumptions!$B$13),Assumptions!$B$4)</f>
        <v>319829201.682033</v>
      </c>
      <c r="AI678" s="18" t="n">
        <f aca="false">$Y$678+$Z$678+$AA$678+$AB$678+$AC$678+$AD$678+$AE$678+$AF$678+$AG$678+$AH$678</f>
        <v>4000000000</v>
      </c>
      <c r="AJ678" s="18" t="n">
        <f aca="false">IF(AND(ISNUMBER($V$678),($C$10*Assumptions!$B$7/Assumptions!$B$11)&gt;=Assumptions!$B$67,IF($B$678=1,$Y$678&gt;=INDEX($Y$666:$Y$729,1+$A$678-Assumptions!$B$78),$Y$678&gt;INDEX($Y$666:$Y$729,1+$A$678+Assumptions!$B$78)),IF($C$678=1,$Z$678&gt;=INDEX($Z$666:$Z$729,1+$A$678-Assumptions!$B$79),$Z$678&gt;INDEX($Z$666:$Z$729,1+$A$678+Assumptions!$B$79)),IF($D$678=1,$AA$678&gt;=INDEX($AA$666:$AA$729,1+$A$678-Assumptions!$B$80),$AA$678&gt;INDEX($AA$666:$AA$729,1+$A$678+Assumptions!$B$80)),IF($E$678=1,$AB$678&gt;=INDEX($AB$666:$AB$729,1+$A$678-Assumptions!$B$81),$AB$678&gt;INDEX($AB$666:$AB$729,1+$A$678+Assumptions!$B$81)),IF($F$678=1,$AC$678&gt;=INDEX($AC$666:$AC$729,1+$A$678-Assumptions!$B$82),$AC$678&gt;INDEX($AC$666:$AC$729,1+$A$678+Assumptions!$B$82)),IF($G$678=1,$AD$678&gt;=INDEX($AD$666:$AD$729,1+$A$678-Assumptions!$B$83),$AD$678&gt;INDEX($AD$666:$AD$729,1+$A$678+Assumptions!$B$83))),1,0)</f>
        <v>0</v>
      </c>
      <c r="AK678" s="16"/>
      <c r="AL678" s="16"/>
    </row>
    <row r="679" customFormat="false" ht="23.85" hidden="true" customHeight="false" outlineLevel="0" collapsed="false">
      <c r="A679" s="6" t="n">
        <f aca="false">ROW()-ROW($A$666)+Assumptions!$B$4</f>
        <v>13</v>
      </c>
      <c r="B679" s="18" t="n">
        <f aca="false">MOD(QUOTIENT($A$679,Assumptions!$B$78),2)</f>
        <v>0</v>
      </c>
      <c r="C679" s="18" t="n">
        <f aca="false">MOD(QUOTIENT($A$679,Assumptions!$B$79),2)</f>
        <v>0</v>
      </c>
      <c r="D679" s="18" t="n">
        <f aca="false">MOD(QUOTIENT($A$679,Assumptions!$B$80),2)</f>
        <v>1</v>
      </c>
      <c r="E679" s="18" t="n">
        <f aca="false">MOD(QUOTIENT($A$679,Assumptions!$B$81),2)</f>
        <v>1</v>
      </c>
      <c r="F679" s="18" t="n">
        <f aca="false">MOD(QUOTIENT($A$679,Assumptions!$B$82),2)</f>
        <v>0</v>
      </c>
      <c r="G679" s="18" t="n">
        <f aca="false">MOD(QUOTIENT($A$679,Assumptions!$B$83),2)</f>
        <v>1</v>
      </c>
      <c r="H679" s="18" t="n">
        <f aca="false">IF($B$679=1,MIN(Assumptions!$B$66,MAX(Assumptions!$B$4,Assumptions!$B$27-(Assumptions!$B$4))),Assumptions!$B$4)</f>
        <v>0</v>
      </c>
      <c r="I679" s="18" t="n">
        <f aca="false">IF($C$679=1,MIN(Assumptions!$B$61,MAX(Assumptions!$B$4,Assumptions!$B$27-($H$679))),Assumptions!$B$4)</f>
        <v>0</v>
      </c>
      <c r="J679" s="18" t="n">
        <f aca="false">IF($D$679=1,MIN(Assumptions!$B$56,MAX(Assumptions!$B$4,Assumptions!$B$27-($H$679+$I$679))),Assumptions!$B$4)</f>
        <v>60000000</v>
      </c>
      <c r="K679" s="18" t="n">
        <f aca="false">IF($E$679=1,MIN(Assumptions!$B$51,MAX(Assumptions!$B$4,Assumptions!$B$27-($H$679+$I$679+$J$679))),Assumptions!$B$4)</f>
        <v>30000000</v>
      </c>
      <c r="L679" s="18" t="n">
        <f aca="false">IF($F$679=1,MIN(Assumptions!$B$46,MAX(Assumptions!$B$4,Assumptions!$B$27-($H$679+$I$679+$J$679+$K$679))),Assumptions!$B$4)</f>
        <v>0</v>
      </c>
      <c r="M679" s="18" t="n">
        <f aca="false">IF($G$679=1,MIN(Assumptions!$B$41,MAX(Assumptions!$B$4,Assumptions!$B$27-($H$679+$I$679+$J$679+$K$679+$L$679))),Assumptions!$B$4)</f>
        <v>5000000</v>
      </c>
      <c r="N679" s="18" t="n">
        <f aca="false">MAX(Assumptions!$B$4,Assumptions!$B$27-($H$679+$I$679+$J$679+$K$679+$L$679+$M$679))</f>
        <v>3905000000</v>
      </c>
      <c r="O679" s="18" t="n">
        <f aca="false">$J$112+$O$112+Assumptions!$B$20+IF($B$679=0,$AI$112,Assumptions!$B$4)+IF($C$679=0,$AF$112,Assumptions!$B$4)+IF($D$679=0,$AC$112,Assumptions!$B$4)+IF($E$679=0,$Z$112,Assumptions!$B$4)+IF($F$679=0,$W$112,Assumptions!$B$4)+IF($G$679=0,$T$112,Assumptions!$B$4)</f>
        <v>22147484.4666011</v>
      </c>
      <c r="P679" s="18" t="n">
        <f aca="false">IF(($N$679+Assumptions!$B$14*Assumptions!$B$13)&gt;($C$10*Assumptions!$B$7/Assumptions!$B$11),($C$10*Assumptions!$B$7/Assumptions!$B$11)*($O$679+Assumptions!$B$14)/($N$679+Assumptions!$B$14*Assumptions!$B$13-($C$10*Assumptions!$B$7/Assumptions!$B$11)),NA())</f>
        <v>581080.183888434</v>
      </c>
      <c r="Q679" s="18" t="n">
        <f aca="false">IFERROR(($N$679+Assumptions!$B$14*Assumptions!$B$13)/($O$679+Assumptions!$B$14+$P$679),NA())</f>
        <v>154.883960071989</v>
      </c>
      <c r="R679" s="18" t="n">
        <f aca="false">AND(ISNUMBER($P$679),$P$679&gt;Assumptions!$B$4,$Q$679&gt;Assumptions!$B$13)</f>
        <v>1</v>
      </c>
      <c r="S679" s="18" t="n">
        <f aca="false">IF($N$679&gt;($C$10*Assumptions!$B$7/Assumptions!$B$11),($C$10*Assumptions!$B$7/Assumptions!$B$11)*$O$679/($N$679-($C$10*Assumptions!$B$7/Assumptions!$B$11)),NA())</f>
        <v>522483.250850353</v>
      </c>
      <c r="T679" s="18" t="n">
        <f aca="false">IFERROR($N$679/($O$679+$S$679),NA())</f>
        <v>172.254325576032</v>
      </c>
      <c r="U679" s="18" t="n">
        <f aca="false">AND(ISNUMBER($S$679),$S$679&gt;Assumptions!$B$4,$T$679&lt;=Assumptions!$B$13)</f>
        <v>0</v>
      </c>
      <c r="V679" s="18" t="n">
        <f aca="false">IF($R$679,$P$679,IF($U$679,$S$679,NA()))</f>
        <v>581080.183888434</v>
      </c>
      <c r="W679" s="18" t="n">
        <f aca="false">IF($R$679,$Q$679,IF($U$679,$T$679,NA()))</f>
        <v>154.883960071989</v>
      </c>
      <c r="X679" s="18" t="n">
        <f aca="false">$R$679</f>
        <v>1</v>
      </c>
      <c r="Y679" s="18" t="n">
        <f aca="false">IF($B$679=1,$H$679,$AI$112*$W$679)</f>
        <v>949952932.943298</v>
      </c>
      <c r="Z679" s="18" t="n">
        <f aca="false">IF($C$679=1,$I$679,$AF$112*$W$679)</f>
        <v>268514788.064173</v>
      </c>
      <c r="AA679" s="18" t="n">
        <f aca="false">IF($D$679=1,$J$679,$AC$112*$W$679)</f>
        <v>60000000</v>
      </c>
      <c r="AB679" s="18" t="n">
        <f aca="false">IF($E$679=1,$K$679,$Z$112*$W$679)</f>
        <v>30000000</v>
      </c>
      <c r="AC679" s="18" t="n">
        <f aca="false">IF($F$679=1,$L$679,$W$112*$W$679)</f>
        <v>774419800.359944</v>
      </c>
      <c r="AD679" s="18" t="n">
        <f aca="false">IF($G$679=1,$M$679,$T$112*$W$679)</f>
        <v>5000000</v>
      </c>
      <c r="AE679" s="18" t="n">
        <f aca="false">($C$10*Assumptions!$B$7/Assumptions!$B$11)</f>
        <v>90000000</v>
      </c>
      <c r="AF679" s="18" t="n">
        <f aca="false">($J$112+$O$112)*$W$679</f>
        <v>43446937.8047147</v>
      </c>
      <c r="AG679" s="18" t="n">
        <f aca="false">Assumptions!$B$20*$W$679</f>
        <v>1393955640.6479</v>
      </c>
      <c r="AH679" s="18" t="n">
        <f aca="false">IF($R$679,Assumptions!$B$14*($W$679-Assumptions!$B$13),Assumptions!$B$4)</f>
        <v>384709900.179972</v>
      </c>
      <c r="AI679" s="18" t="n">
        <f aca="false">$Y$679+$Z$679+$AA$679+$AB$679+$AC$679+$AD$679+$AE$679+$AF$679+$AG$679+$AH$679</f>
        <v>4000000000</v>
      </c>
      <c r="AJ679" s="18" t="n">
        <f aca="false">IF(AND(ISNUMBER($V$679),($C$10*Assumptions!$B$7/Assumptions!$B$11)&gt;=Assumptions!$B$67,IF($B$679=1,$Y$679&gt;=INDEX($Y$666:$Y$729,1+$A$679-Assumptions!$B$78),$Y$679&gt;INDEX($Y$666:$Y$729,1+$A$679+Assumptions!$B$78)),IF($C$679=1,$Z$679&gt;=INDEX($Z$666:$Z$729,1+$A$679-Assumptions!$B$79),$Z$679&gt;INDEX($Z$666:$Z$729,1+$A$679+Assumptions!$B$79)),IF($D$679=1,$AA$679&gt;=INDEX($AA$666:$AA$729,1+$A$679-Assumptions!$B$80),$AA$679&gt;INDEX($AA$666:$AA$729,1+$A$679+Assumptions!$B$80)),IF($E$679=1,$AB$679&gt;=INDEX($AB$666:$AB$729,1+$A$679-Assumptions!$B$81),$AB$679&gt;INDEX($AB$666:$AB$729,1+$A$679+Assumptions!$B$81)),IF($F$679=1,$AC$679&gt;=INDEX($AC$666:$AC$729,1+$A$679-Assumptions!$B$82),$AC$679&gt;INDEX($AC$666:$AC$729,1+$A$679+Assumptions!$B$82)),IF($G$679=1,$AD$679&gt;=INDEX($AD$666:$AD$729,1+$A$679-Assumptions!$B$83),$AD$679&gt;INDEX($AD$666:$AD$729,1+$A$679+Assumptions!$B$83))),1,0)</f>
        <v>0</v>
      </c>
      <c r="AK679" s="16"/>
      <c r="AL679" s="16"/>
    </row>
    <row r="680" customFormat="false" ht="23.85" hidden="true" customHeight="false" outlineLevel="0" collapsed="false">
      <c r="A680" s="6" t="n">
        <f aca="false">ROW()-ROW($A$666)+Assumptions!$B$4</f>
        <v>14</v>
      </c>
      <c r="B680" s="18" t="n">
        <f aca="false">MOD(QUOTIENT($A$680,Assumptions!$B$78),2)</f>
        <v>0</v>
      </c>
      <c r="C680" s="18" t="n">
        <f aca="false">MOD(QUOTIENT($A$680,Assumptions!$B$79),2)</f>
        <v>0</v>
      </c>
      <c r="D680" s="18" t="n">
        <f aca="false">MOD(QUOTIENT($A$680,Assumptions!$B$80),2)</f>
        <v>1</v>
      </c>
      <c r="E680" s="18" t="n">
        <f aca="false">MOD(QUOTIENT($A$680,Assumptions!$B$81),2)</f>
        <v>1</v>
      </c>
      <c r="F680" s="18" t="n">
        <f aca="false">MOD(QUOTIENT($A$680,Assumptions!$B$82),2)</f>
        <v>1</v>
      </c>
      <c r="G680" s="18" t="n">
        <f aca="false">MOD(QUOTIENT($A$680,Assumptions!$B$83),2)</f>
        <v>0</v>
      </c>
      <c r="H680" s="18" t="n">
        <f aca="false">IF($B$680=1,MIN(Assumptions!$B$66,MAX(Assumptions!$B$4,Assumptions!$B$27-(Assumptions!$B$4))),Assumptions!$B$4)</f>
        <v>0</v>
      </c>
      <c r="I680" s="18" t="n">
        <f aca="false">IF($C$680=1,MIN(Assumptions!$B$61,MAX(Assumptions!$B$4,Assumptions!$B$27-($H$680))),Assumptions!$B$4)</f>
        <v>0</v>
      </c>
      <c r="J680" s="18" t="n">
        <f aca="false">IF($D$680=1,MIN(Assumptions!$B$56,MAX(Assumptions!$B$4,Assumptions!$B$27-($H$680+$I$680))),Assumptions!$B$4)</f>
        <v>60000000</v>
      </c>
      <c r="K680" s="18" t="n">
        <f aca="false">IF($E$680=1,MIN(Assumptions!$B$51,MAX(Assumptions!$B$4,Assumptions!$B$27-($H$680+$I$680+$J$680))),Assumptions!$B$4)</f>
        <v>30000000</v>
      </c>
      <c r="L680" s="18" t="n">
        <f aca="false">IF($F$680=1,MIN(Assumptions!$B$46,MAX(Assumptions!$B$4,Assumptions!$B$27-($H$680+$I$680+$J$680+$K$680))),Assumptions!$B$4)</f>
        <v>15000000</v>
      </c>
      <c r="M680" s="18" t="n">
        <f aca="false">IF($G$680=1,MIN(Assumptions!$B$41,MAX(Assumptions!$B$4,Assumptions!$B$27-($H$680+$I$680+$J$680+$K$680+$L$680))),Assumptions!$B$4)</f>
        <v>0</v>
      </c>
      <c r="N680" s="18" t="n">
        <f aca="false">MAX(Assumptions!$B$4,Assumptions!$B$27-($H$680+$I$680+$J$680+$K$680+$L$680+$M$680))</f>
        <v>3895000000</v>
      </c>
      <c r="O680" s="18" t="n">
        <f aca="false">$J$112+$O$112+Assumptions!$B$20+IF($B$680=0,$AI$112,Assumptions!$B$4)+IF($C$680=0,$AF$112,Assumptions!$B$4)+IF($D$680=0,$AC$112,Assumptions!$B$4)+IF($E$680=0,$Z$112,Assumptions!$B$4)+IF($F$680=0,$W$112,Assumptions!$B$4)+IF($G$680=0,$T$112,Assumptions!$B$4)</f>
        <v>22147484.4666011</v>
      </c>
      <c r="P680" s="18" t="n">
        <f aca="false">IF(($N$680+Assumptions!$B$14*Assumptions!$B$13)&gt;($C$10*Assumptions!$B$7/Assumptions!$B$11),($C$10*Assumptions!$B$7/Assumptions!$B$11)*($O$680+Assumptions!$B$14)/($N$680+Assumptions!$B$14*Assumptions!$B$13-($C$10*Assumptions!$B$7/Assumptions!$B$11)),NA())</f>
        <v>582606.330136335</v>
      </c>
      <c r="Q680" s="18" t="n">
        <f aca="false">IFERROR(($N$680+Assumptions!$B$14*Assumptions!$B$13)/($O$680+Assumptions!$B$14+$P$680),NA())</f>
        <v>154.47823915497</v>
      </c>
      <c r="R680" s="18" t="n">
        <f aca="false">AND(ISNUMBER($P$680),$P$680&gt;Assumptions!$B$4,$Q$680&gt;Assumptions!$B$13)</f>
        <v>1</v>
      </c>
      <c r="S680" s="18" t="n">
        <f aca="false">IF($N$680&gt;($C$10*Assumptions!$B$7/Assumptions!$B$11),($C$10*Assumptions!$B$7/Assumptions!$B$11)*$O$680/($N$680-($C$10*Assumptions!$B$7/Assumptions!$B$11)),NA())</f>
        <v>523856.399998448</v>
      </c>
      <c r="T680" s="18" t="n">
        <f aca="false">IFERROR($N$680/($O$680+$S$680),NA())</f>
        <v>171.802807029305</v>
      </c>
      <c r="U680" s="18" t="n">
        <f aca="false">AND(ISNUMBER($S$680),$S$680&gt;Assumptions!$B$4,$T$680&lt;=Assumptions!$B$13)</f>
        <v>0</v>
      </c>
      <c r="V680" s="18" t="n">
        <f aca="false">IF($R$680,$P$680,IF($U$680,$S$680,NA()))</f>
        <v>582606.330136335</v>
      </c>
      <c r="W680" s="18" t="n">
        <f aca="false">IF($R$680,$Q$680,IF($U$680,$T$680,NA()))</f>
        <v>154.47823915497</v>
      </c>
      <c r="X680" s="18" t="n">
        <f aca="false">$R$680</f>
        <v>1</v>
      </c>
      <c r="Y680" s="18" t="n">
        <f aca="false">IF($B$680=1,$H$680,$AI$112*$W$680)</f>
        <v>947464516.616007</v>
      </c>
      <c r="Z680" s="18" t="n">
        <f aca="false">IF($C$680=1,$I$680,$AF$112*$W$680)</f>
        <v>267811409.444489</v>
      </c>
      <c r="AA680" s="18" t="n">
        <f aca="false">IF($D$680=1,$J$680,$AC$112*$W$680)</f>
        <v>60000000</v>
      </c>
      <c r="AB680" s="18" t="n">
        <f aca="false">IF($E$680=1,$K$680,$Z$112*$W$680)</f>
        <v>30000000</v>
      </c>
      <c r="AC680" s="18" t="n">
        <f aca="false">IF($F$680=1,$L$680,$W$112*$W$680)</f>
        <v>15000000</v>
      </c>
      <c r="AD680" s="18" t="n">
        <f aca="false">IF($G$680=1,$M$680,$T$112*$W$680)</f>
        <v>772391195.774849</v>
      </c>
      <c r="AE680" s="18" t="n">
        <f aca="false">($C$10*Assumptions!$B$7/Assumptions!$B$11)</f>
        <v>90000000</v>
      </c>
      <c r="AF680" s="18" t="n">
        <f aca="false">($J$112+$O$112)*$W$680</f>
        <v>43333127.8825019</v>
      </c>
      <c r="AG680" s="18" t="n">
        <f aca="false">Assumptions!$B$20*$W$680</f>
        <v>1390304152.39473</v>
      </c>
      <c r="AH680" s="18" t="n">
        <f aca="false">IF($R$680,Assumptions!$B$14*($W$680-Assumptions!$B$13),Assumptions!$B$4)</f>
        <v>383695597.887424</v>
      </c>
      <c r="AI680" s="18" t="n">
        <f aca="false">$Y$680+$Z$680+$AA$680+$AB$680+$AC$680+$AD$680+$AE$680+$AF$680+$AG$680+$AH$680</f>
        <v>4000000000</v>
      </c>
      <c r="AJ680" s="18" t="n">
        <f aca="false">IF(AND(ISNUMBER($V$680),($C$10*Assumptions!$B$7/Assumptions!$B$11)&gt;=Assumptions!$B$67,IF($B$680=1,$Y$680&gt;=INDEX($Y$666:$Y$729,1+$A$680-Assumptions!$B$78),$Y$680&gt;INDEX($Y$666:$Y$729,1+$A$680+Assumptions!$B$78)),IF($C$680=1,$Z$680&gt;=INDEX($Z$666:$Z$729,1+$A$680-Assumptions!$B$79),$Z$680&gt;INDEX($Z$666:$Z$729,1+$A$680+Assumptions!$B$79)),IF($D$680=1,$AA$680&gt;=INDEX($AA$666:$AA$729,1+$A$680-Assumptions!$B$80),$AA$680&gt;INDEX($AA$666:$AA$729,1+$A$680+Assumptions!$B$80)),IF($E$680=1,$AB$680&gt;=INDEX($AB$666:$AB$729,1+$A$680-Assumptions!$B$81),$AB$680&gt;INDEX($AB$666:$AB$729,1+$A$680+Assumptions!$B$81)),IF($F$680=1,$AC$680&gt;=INDEX($AC$666:$AC$729,1+$A$680-Assumptions!$B$82),$AC$680&gt;INDEX($AC$666:$AC$729,1+$A$680+Assumptions!$B$82)),IF($G$680=1,$AD$680&gt;=INDEX($AD$666:$AD$729,1+$A$680-Assumptions!$B$83),$AD$680&gt;INDEX($AD$666:$AD$729,1+$A$680+Assumptions!$B$83))),1,0)</f>
        <v>0</v>
      </c>
      <c r="AK680" s="16"/>
      <c r="AL680" s="16"/>
    </row>
    <row r="681" customFormat="false" ht="23.85" hidden="true" customHeight="false" outlineLevel="0" collapsed="false">
      <c r="A681" s="6" t="n">
        <f aca="false">ROW()-ROW($A$666)+Assumptions!$B$4</f>
        <v>15</v>
      </c>
      <c r="B681" s="18" t="n">
        <f aca="false">MOD(QUOTIENT($A$681,Assumptions!$B$78),2)</f>
        <v>0</v>
      </c>
      <c r="C681" s="18" t="n">
        <f aca="false">MOD(QUOTIENT($A$681,Assumptions!$B$79),2)</f>
        <v>0</v>
      </c>
      <c r="D681" s="18" t="n">
        <f aca="false">MOD(QUOTIENT($A$681,Assumptions!$B$80),2)</f>
        <v>1</v>
      </c>
      <c r="E681" s="18" t="n">
        <f aca="false">MOD(QUOTIENT($A$681,Assumptions!$B$81),2)</f>
        <v>1</v>
      </c>
      <c r="F681" s="18" t="n">
        <f aca="false">MOD(QUOTIENT($A$681,Assumptions!$B$82),2)</f>
        <v>1</v>
      </c>
      <c r="G681" s="18" t="n">
        <f aca="false">MOD(QUOTIENT($A$681,Assumptions!$B$83),2)</f>
        <v>1</v>
      </c>
      <c r="H681" s="18" t="n">
        <f aca="false">IF($B$681=1,MIN(Assumptions!$B$66,MAX(Assumptions!$B$4,Assumptions!$B$27-(Assumptions!$B$4))),Assumptions!$B$4)</f>
        <v>0</v>
      </c>
      <c r="I681" s="18" t="n">
        <f aca="false">IF($C$681=1,MIN(Assumptions!$B$61,MAX(Assumptions!$B$4,Assumptions!$B$27-($H$681))),Assumptions!$B$4)</f>
        <v>0</v>
      </c>
      <c r="J681" s="18" t="n">
        <f aca="false">IF($D$681=1,MIN(Assumptions!$B$56,MAX(Assumptions!$B$4,Assumptions!$B$27-($H$681+$I$681))),Assumptions!$B$4)</f>
        <v>60000000</v>
      </c>
      <c r="K681" s="18" t="n">
        <f aca="false">IF($E$681=1,MIN(Assumptions!$B$51,MAX(Assumptions!$B$4,Assumptions!$B$27-($H$681+$I$681+$J$681))),Assumptions!$B$4)</f>
        <v>30000000</v>
      </c>
      <c r="L681" s="18" t="n">
        <f aca="false">IF($F$681=1,MIN(Assumptions!$B$46,MAX(Assumptions!$B$4,Assumptions!$B$27-($H$681+$I$681+$J$681+$K$681))),Assumptions!$B$4)</f>
        <v>15000000</v>
      </c>
      <c r="M681" s="18" t="n">
        <f aca="false">IF($G$681=1,MIN(Assumptions!$B$41,MAX(Assumptions!$B$4,Assumptions!$B$27-($H$681+$I$681+$J$681+$K$681+$L$681))),Assumptions!$B$4)</f>
        <v>5000000</v>
      </c>
      <c r="N681" s="18" t="n">
        <f aca="false">MAX(Assumptions!$B$4,Assumptions!$B$27-($H$681+$I$681+$J$681+$K$681+$L$681+$M$681))</f>
        <v>3890000000</v>
      </c>
      <c r="O681" s="18" t="n">
        <f aca="false">$J$112+$O$112+Assumptions!$B$20+IF($B$681=0,$AI$112,Assumptions!$B$4)+IF($C$681=0,$AF$112,Assumptions!$B$4)+IF($D$681=0,$AC$112,Assumptions!$B$4)+IF($E$681=0,$Z$112,Assumptions!$B$4)+IF($F$681=0,$W$112,Assumptions!$B$4)+IF($G$681=0,$T$112,Assumptions!$B$4)</f>
        <v>17147484.4666011</v>
      </c>
      <c r="P681" s="18" t="n">
        <f aca="false">IF(($N$681+Assumptions!$B$14*Assumptions!$B$13)&gt;($C$10*Assumptions!$B$7/Assumptions!$B$11),($C$10*Assumptions!$B$7/Assumptions!$B$11)*($O$681+Assumptions!$B$14)/($N$681+Assumptions!$B$14*Assumptions!$B$13-($C$10*Assumptions!$B$7/Assumptions!$B$11)),NA())</f>
        <v>465029.218144404</v>
      </c>
      <c r="Q681" s="18" t="n">
        <f aca="false">IFERROR(($N$681+Assumptions!$B$14*Assumptions!$B$13)/($O$681+Assumptions!$B$14+$P$681),NA())</f>
        <v>193.53622630235</v>
      </c>
      <c r="R681" s="18" t="n">
        <f aca="false">AND(ISNUMBER($P$681),$P$681&gt;Assumptions!$B$4,$Q$681&gt;Assumptions!$B$13)</f>
        <v>1</v>
      </c>
      <c r="S681" s="18" t="n">
        <f aca="false">IF($N$681&gt;($C$10*Assumptions!$B$7/Assumptions!$B$11),($C$10*Assumptions!$B$7/Assumptions!$B$11)*$O$681/($N$681-($C$10*Assumptions!$B$7/Assumptions!$B$11)),NA())</f>
        <v>406124.632103709</v>
      </c>
      <c r="T681" s="18" t="n">
        <f aca="false">IFERROR($N$681/($O$681+$S$681),NA())</f>
        <v>221.606848946353</v>
      </c>
      <c r="U681" s="18" t="n">
        <f aca="false">AND(ISNUMBER($S$681),$S$681&gt;Assumptions!$B$4,$T$681&lt;=Assumptions!$B$13)</f>
        <v>0</v>
      </c>
      <c r="V681" s="18" t="n">
        <f aca="false">IF($R$681,$P$681,IF($U$681,$S$681,NA()))</f>
        <v>465029.218144404</v>
      </c>
      <c r="W681" s="18" t="n">
        <f aca="false">IF($R$681,$Q$681,IF($U$681,$T$681,NA()))</f>
        <v>193.53622630235</v>
      </c>
      <c r="X681" s="18" t="n">
        <f aca="false">$R$681</f>
        <v>1</v>
      </c>
      <c r="Y681" s="18" t="n">
        <f aca="false">IF($B$681=1,$H$681,$AI$112*$W$681)</f>
        <v>1187019661.17888</v>
      </c>
      <c r="Z681" s="18" t="n">
        <f aca="false">IF($C$681=1,$I$681,$AF$112*$W$681)</f>
        <v>335524341.992297</v>
      </c>
      <c r="AA681" s="18" t="n">
        <f aca="false">IF($D$681=1,$J$681,$AC$112*$W$681)</f>
        <v>60000000</v>
      </c>
      <c r="AB681" s="18" t="n">
        <f aca="false">IF($E$681=1,$K$681,$Z$112*$W$681)</f>
        <v>30000000</v>
      </c>
      <c r="AC681" s="18" t="n">
        <f aca="false">IF($F$681=1,$L$681,$W$112*$W$681)</f>
        <v>15000000</v>
      </c>
      <c r="AD681" s="18" t="n">
        <f aca="false">IF($G$681=1,$M$681,$T$112*$W$681)</f>
        <v>5000000</v>
      </c>
      <c r="AE681" s="18" t="n">
        <f aca="false">($C$10*Assumptions!$B$7/Assumptions!$B$11)</f>
        <v>90000000</v>
      </c>
      <c r="AF681" s="18" t="n">
        <f aca="false">($J$112+$O$112)*$W$681</f>
        <v>54289394.3518047</v>
      </c>
      <c r="AG681" s="18" t="n">
        <f aca="false">Assumptions!$B$20*$W$681</f>
        <v>1741826036.72115</v>
      </c>
      <c r="AH681" s="18" t="n">
        <f aca="false">IF($R$681,Assumptions!$B$14*($W$681-Assumptions!$B$13),Assumptions!$B$4)</f>
        <v>481340565.755874</v>
      </c>
      <c r="AI681" s="18" t="n">
        <f aca="false">$Y$681+$Z$681+$AA$681+$AB$681+$AC$681+$AD$681+$AE$681+$AF$681+$AG$681+$AH$681</f>
        <v>4000000000</v>
      </c>
      <c r="AJ681" s="18" t="n">
        <f aca="false">IF(AND(ISNUMBER($V$681),($C$10*Assumptions!$B$7/Assumptions!$B$11)&gt;=Assumptions!$B$67,IF($B$681=1,$Y$681&gt;=INDEX($Y$666:$Y$729,1+$A$681-Assumptions!$B$78),$Y$681&gt;INDEX($Y$666:$Y$729,1+$A$681+Assumptions!$B$78)),IF($C$681=1,$Z$681&gt;=INDEX($Z$666:$Z$729,1+$A$681-Assumptions!$B$79),$Z$681&gt;INDEX($Z$666:$Z$729,1+$A$681+Assumptions!$B$79)),IF($D$681=1,$AA$681&gt;=INDEX($AA$666:$AA$729,1+$A$681-Assumptions!$B$80),$AA$681&gt;INDEX($AA$666:$AA$729,1+$A$681+Assumptions!$B$80)),IF($E$681=1,$AB$681&gt;=INDEX($AB$666:$AB$729,1+$A$681-Assumptions!$B$81),$AB$681&gt;INDEX($AB$666:$AB$729,1+$A$681+Assumptions!$B$81)),IF($F$681=1,$AC$681&gt;=INDEX($AC$666:$AC$729,1+$A$681-Assumptions!$B$82),$AC$681&gt;INDEX($AC$666:$AC$729,1+$A$681+Assumptions!$B$82)),IF($G$681=1,$AD$681&gt;=INDEX($AD$666:$AD$729,1+$A$681-Assumptions!$B$83),$AD$681&gt;INDEX($AD$666:$AD$729,1+$A$681+Assumptions!$B$83))),1,0)</f>
        <v>0</v>
      </c>
      <c r="AK681" s="16"/>
      <c r="AL681" s="16"/>
    </row>
    <row r="682" customFormat="false" ht="23.85" hidden="true" customHeight="false" outlineLevel="0" collapsed="false">
      <c r="A682" s="6" t="n">
        <f aca="false">ROW()-ROW($A$666)+Assumptions!$B$4</f>
        <v>16</v>
      </c>
      <c r="B682" s="18" t="n">
        <f aca="false">MOD(QUOTIENT($A$682,Assumptions!$B$78),2)</f>
        <v>0</v>
      </c>
      <c r="C682" s="18" t="n">
        <f aca="false">MOD(QUOTIENT($A$682,Assumptions!$B$79),2)</f>
        <v>1</v>
      </c>
      <c r="D682" s="18" t="n">
        <f aca="false">MOD(QUOTIENT($A$682,Assumptions!$B$80),2)</f>
        <v>0</v>
      </c>
      <c r="E682" s="18" t="n">
        <f aca="false">MOD(QUOTIENT($A$682,Assumptions!$B$81),2)</f>
        <v>0</v>
      </c>
      <c r="F682" s="18" t="n">
        <f aca="false">MOD(QUOTIENT($A$682,Assumptions!$B$82),2)</f>
        <v>0</v>
      </c>
      <c r="G682" s="18" t="n">
        <f aca="false">MOD(QUOTIENT($A$682,Assumptions!$B$83),2)</f>
        <v>0</v>
      </c>
      <c r="H682" s="18" t="n">
        <f aca="false">IF($B$682=1,MIN(Assumptions!$B$66,MAX(Assumptions!$B$4,Assumptions!$B$27-(Assumptions!$B$4))),Assumptions!$B$4)</f>
        <v>0</v>
      </c>
      <c r="I682" s="18" t="n">
        <f aca="false">IF($C$682=1,MIN(Assumptions!$B$61,MAX(Assumptions!$B$4,Assumptions!$B$27-($H$682))),Assumptions!$B$4)</f>
        <v>100000000</v>
      </c>
      <c r="J682" s="18" t="n">
        <f aca="false">IF($D$682=1,MIN(Assumptions!$B$56,MAX(Assumptions!$B$4,Assumptions!$B$27-($H$682+$I$682))),Assumptions!$B$4)</f>
        <v>0</v>
      </c>
      <c r="K682" s="18" t="n">
        <f aca="false">IF($E$682=1,MIN(Assumptions!$B$51,MAX(Assumptions!$B$4,Assumptions!$B$27-($H$682+$I$682+$J$682))),Assumptions!$B$4)</f>
        <v>0</v>
      </c>
      <c r="L682" s="18" t="n">
        <f aca="false">IF($F$682=1,MIN(Assumptions!$B$46,MAX(Assumptions!$B$4,Assumptions!$B$27-($H$682+$I$682+$J$682+$K$682))),Assumptions!$B$4)</f>
        <v>0</v>
      </c>
      <c r="M682" s="18" t="n">
        <f aca="false">IF($G$682=1,MIN(Assumptions!$B$41,MAX(Assumptions!$B$4,Assumptions!$B$27-($H$682+$I$682+$J$682+$K$682+$L$682))),Assumptions!$B$4)</f>
        <v>0</v>
      </c>
      <c r="N682" s="18" t="n">
        <f aca="false">MAX(Assumptions!$B$4,Assumptions!$B$27-($H$682+$I$682+$J$682+$K$682+$L$682+$M$682))</f>
        <v>3900000000</v>
      </c>
      <c r="O682" s="18" t="n">
        <f aca="false">$J$112+$O$112+Assumptions!$B$20+IF($B$682=0,$AI$112,Assumptions!$B$4)+IF($C$682=0,$AF$112,Assumptions!$B$4)+IF($D$682=0,$AC$112,Assumptions!$B$4)+IF($E$682=0,$Z$112,Assumptions!$B$4)+IF($F$682=0,$W$112,Assumptions!$B$4)+IF($G$682=0,$T$112,Assumptions!$B$4)</f>
        <v>30813833.1063222</v>
      </c>
      <c r="P682" s="18" t="n">
        <f aca="false">IF(($N$682+Assumptions!$B$14*Assumptions!$B$13)&gt;($C$10*Assumptions!$B$7/Assumptions!$B$11),($C$10*Assumptions!$B$7/Assumptions!$B$11)*($O$682+Assumptions!$B$14)/($N$682+Assumptions!$B$14*Assumptions!$B$13-($C$10*Assumptions!$B$7/Assumptions!$B$11)),NA())</f>
        <v>786424.912673837</v>
      </c>
      <c r="Q682" s="18" t="n">
        <f aca="false">IFERROR(($N$682+Assumptions!$B$14*Assumptions!$B$13)/($O$682+Assumptions!$B$14+$P$682),NA())</f>
        <v>114.44194931974</v>
      </c>
      <c r="R682" s="18" t="n">
        <f aca="false">AND(ISNUMBER($P$682),$P$682&gt;Assumptions!$B$4,$Q$682&gt;Assumptions!$B$13)</f>
        <v>1</v>
      </c>
      <c r="S682" s="18" t="n">
        <f aca="false">IF($N$682&gt;($C$10*Assumptions!$B$7/Assumptions!$B$11),($C$10*Assumptions!$B$7/Assumptions!$B$11)*$O$682/($N$682-($C$10*Assumptions!$B$7/Assumptions!$B$11)),NA())</f>
        <v>727885.821409187</v>
      </c>
      <c r="T682" s="18" t="n">
        <f aca="false">IFERROR($N$682/($O$682+$S$682),NA())</f>
        <v>123.645766070508</v>
      </c>
      <c r="U682" s="18" t="n">
        <f aca="false">AND(ISNUMBER($S$682),$S$682&gt;Assumptions!$B$4,$T$682&lt;=Assumptions!$B$13)</f>
        <v>0</v>
      </c>
      <c r="V682" s="18" t="n">
        <f aca="false">IF($R$682,$P$682,IF($U$682,$S$682,NA()))</f>
        <v>786424.912673837</v>
      </c>
      <c r="W682" s="18" t="n">
        <f aca="false">IF($R$682,$Q$682,IF($U$682,$T$682,NA()))</f>
        <v>114.44194931974</v>
      </c>
      <c r="X682" s="18" t="n">
        <f aca="false">$R$682</f>
        <v>1</v>
      </c>
      <c r="Y682" s="18" t="n">
        <f aca="false">IF($B$682=1,$H$682,$AI$112*$W$682)</f>
        <v>701909128.340376</v>
      </c>
      <c r="Z682" s="18" t="n">
        <f aca="false">IF($C$682=1,$I$682,$AF$112*$W$682)</f>
        <v>100000000</v>
      </c>
      <c r="AA682" s="18" t="n">
        <f aca="false">IF($D$682=1,$J$682,$AC$112*$W$682)</f>
        <v>274660678.367376</v>
      </c>
      <c r="AB682" s="18" t="n">
        <f aca="false">IF($E$682=1,$K$682,$Z$112*$W$682)</f>
        <v>343325847.959219</v>
      </c>
      <c r="AC682" s="18" t="n">
        <f aca="false">IF($F$682=1,$L$682,$W$112*$W$682)</f>
        <v>572209746.598699</v>
      </c>
      <c r="AD682" s="18" t="n">
        <f aca="false">IF($G$682=1,$M$682,$T$112*$W$682)</f>
        <v>572209746.598699</v>
      </c>
      <c r="AE682" s="18" t="n">
        <f aca="false">($C$10*Assumptions!$B$7/Assumptions!$B$11)</f>
        <v>90000000</v>
      </c>
      <c r="AF682" s="18" t="n">
        <f aca="false">($J$112+$O$112)*$W$682</f>
        <v>32102434.9586234</v>
      </c>
      <c r="AG682" s="18" t="n">
        <f aca="false">Assumptions!$B$20*$W$682</f>
        <v>1029977543.87766</v>
      </c>
      <c r="AH682" s="18" t="n">
        <f aca="false">IF($R$682,Assumptions!$B$14*($W$682-Assumptions!$B$13),Assumptions!$B$4)</f>
        <v>283604873.29935</v>
      </c>
      <c r="AI682" s="18" t="n">
        <f aca="false">$Y$682+$Z$682+$AA$682+$AB$682+$AC$682+$AD$682+$AE$682+$AF$682+$AG$682+$AH$682</f>
        <v>4000000000</v>
      </c>
      <c r="AJ682" s="18" t="n">
        <f aca="false">IF(AND(ISNUMBER($V$682),($C$10*Assumptions!$B$7/Assumptions!$B$11)&gt;=Assumptions!$B$67,IF($B$682=1,$Y$682&gt;=INDEX($Y$666:$Y$729,1+$A$682-Assumptions!$B$78),$Y$682&gt;INDEX($Y$666:$Y$729,1+$A$682+Assumptions!$B$78)),IF($C$682=1,$Z$682&gt;=INDEX($Z$666:$Z$729,1+$A$682-Assumptions!$B$79),$Z$682&gt;INDEX($Z$666:$Z$729,1+$A$682+Assumptions!$B$79)),IF($D$682=1,$AA$682&gt;=INDEX($AA$666:$AA$729,1+$A$682-Assumptions!$B$80),$AA$682&gt;INDEX($AA$666:$AA$729,1+$A$682+Assumptions!$B$80)),IF($E$682=1,$AB$682&gt;=INDEX($AB$666:$AB$729,1+$A$682-Assumptions!$B$81),$AB$682&gt;INDEX($AB$666:$AB$729,1+$A$682+Assumptions!$B$81)),IF($F$682=1,$AC$682&gt;=INDEX($AC$666:$AC$729,1+$A$682-Assumptions!$B$82),$AC$682&gt;INDEX($AC$666:$AC$729,1+$A$682+Assumptions!$B$82)),IF($G$682=1,$AD$682&gt;=INDEX($AD$666:$AD$729,1+$A$682-Assumptions!$B$83),$AD$682&gt;INDEX($AD$666:$AD$729,1+$A$682+Assumptions!$B$83))),1,0)</f>
        <v>0</v>
      </c>
      <c r="AK682" s="16"/>
      <c r="AL682" s="16"/>
    </row>
    <row r="683" customFormat="false" ht="23.85" hidden="true" customHeight="false" outlineLevel="0" collapsed="false">
      <c r="A683" s="6" t="n">
        <f aca="false">ROW()-ROW($A$666)+Assumptions!$B$4</f>
        <v>17</v>
      </c>
      <c r="B683" s="18" t="n">
        <f aca="false">MOD(QUOTIENT($A$683,Assumptions!$B$78),2)</f>
        <v>0</v>
      </c>
      <c r="C683" s="18" t="n">
        <f aca="false">MOD(QUOTIENT($A$683,Assumptions!$B$79),2)</f>
        <v>1</v>
      </c>
      <c r="D683" s="18" t="n">
        <f aca="false">MOD(QUOTIENT($A$683,Assumptions!$B$80),2)</f>
        <v>0</v>
      </c>
      <c r="E683" s="18" t="n">
        <f aca="false">MOD(QUOTIENT($A$683,Assumptions!$B$81),2)</f>
        <v>0</v>
      </c>
      <c r="F683" s="18" t="n">
        <f aca="false">MOD(QUOTIENT($A$683,Assumptions!$B$82),2)</f>
        <v>0</v>
      </c>
      <c r="G683" s="18" t="n">
        <f aca="false">MOD(QUOTIENT($A$683,Assumptions!$B$83),2)</f>
        <v>1</v>
      </c>
      <c r="H683" s="18" t="n">
        <f aca="false">IF($B$683=1,MIN(Assumptions!$B$66,MAX(Assumptions!$B$4,Assumptions!$B$27-(Assumptions!$B$4))),Assumptions!$B$4)</f>
        <v>0</v>
      </c>
      <c r="I683" s="18" t="n">
        <f aca="false">IF($C$683=1,MIN(Assumptions!$B$61,MAX(Assumptions!$B$4,Assumptions!$B$27-($H$683))),Assumptions!$B$4)</f>
        <v>100000000</v>
      </c>
      <c r="J683" s="18" t="n">
        <f aca="false">IF($D$683=1,MIN(Assumptions!$B$56,MAX(Assumptions!$B$4,Assumptions!$B$27-($H$683+$I$683))),Assumptions!$B$4)</f>
        <v>0</v>
      </c>
      <c r="K683" s="18" t="n">
        <f aca="false">IF($E$683=1,MIN(Assumptions!$B$51,MAX(Assumptions!$B$4,Assumptions!$B$27-($H$683+$I$683+$J$683))),Assumptions!$B$4)</f>
        <v>0</v>
      </c>
      <c r="L683" s="18" t="n">
        <f aca="false">IF($F$683=1,MIN(Assumptions!$B$46,MAX(Assumptions!$B$4,Assumptions!$B$27-($H$683+$I$683+$J$683+$K$683))),Assumptions!$B$4)</f>
        <v>0</v>
      </c>
      <c r="M683" s="18" t="n">
        <f aca="false">IF($G$683=1,MIN(Assumptions!$B$41,MAX(Assumptions!$B$4,Assumptions!$B$27-($H$683+$I$683+$J$683+$K$683+$L$683))),Assumptions!$B$4)</f>
        <v>5000000</v>
      </c>
      <c r="N683" s="18" t="n">
        <f aca="false">MAX(Assumptions!$B$4,Assumptions!$B$27-($H$683+$I$683+$J$683+$K$683+$L$683+$M$683))</f>
        <v>3895000000</v>
      </c>
      <c r="O683" s="18" t="n">
        <f aca="false">$J$112+$O$112+Assumptions!$B$20+IF($B$683=0,$AI$112,Assumptions!$B$4)+IF($C$683=0,$AF$112,Assumptions!$B$4)+IF($D$683=0,$AC$112,Assumptions!$B$4)+IF($E$683=0,$Z$112,Assumptions!$B$4)+IF($F$683=0,$W$112,Assumptions!$B$4)+IF($G$683=0,$T$112,Assumptions!$B$4)</f>
        <v>25813833.1063222</v>
      </c>
      <c r="P683" s="18" t="n">
        <f aca="false">IF(($N$683+Assumptions!$B$14*Assumptions!$B$13)&gt;($C$10*Assumptions!$B$7/Assumptions!$B$11),($C$10*Assumptions!$B$7/Assumptions!$B$11)*($O$683+Assumptions!$B$14)/($N$683+Assumptions!$B$14*Assumptions!$B$13-($C$10*Assumptions!$B$7/Assumptions!$B$11)),NA())</f>
        <v>669269.85674826</v>
      </c>
      <c r="Q683" s="18" t="n">
        <f aca="false">IFERROR(($N$683+Assumptions!$B$14*Assumptions!$B$13)/($O$683+Assumptions!$B$14+$P$683),NA())</f>
        <v>134.474904393987</v>
      </c>
      <c r="R683" s="18" t="n">
        <f aca="false">AND(ISNUMBER($P$683),$P$683&gt;Assumptions!$B$4,$Q$683&gt;Assumptions!$B$13)</f>
        <v>1</v>
      </c>
      <c r="S683" s="18" t="n">
        <f aca="false">IF($N$683&gt;($C$10*Assumptions!$B$7/Assumptions!$B$11),($C$10*Assumptions!$B$7/Assumptions!$B$11)*$O$683/($N$683-($C$10*Assumptions!$B$7/Assumptions!$B$11)),NA())</f>
        <v>610576.867166623</v>
      </c>
      <c r="T683" s="18" t="n">
        <f aca="false">IFERROR($N$683/($O$683+$S$683),NA())</f>
        <v>147.401588300658</v>
      </c>
      <c r="U683" s="18" t="n">
        <f aca="false">AND(ISNUMBER($S$683),$S$683&gt;Assumptions!$B$4,$T$683&lt;=Assumptions!$B$13)</f>
        <v>0</v>
      </c>
      <c r="V683" s="18" t="n">
        <f aca="false">IF($R$683,$P$683,IF($U$683,$S$683,NA()))</f>
        <v>669269.85674826</v>
      </c>
      <c r="W683" s="18" t="n">
        <f aca="false">IF($R$683,$Q$683,IF($U$683,$T$683,NA()))</f>
        <v>134.474904393987</v>
      </c>
      <c r="X683" s="18" t="n">
        <f aca="false">$R$683</f>
        <v>1</v>
      </c>
      <c r="Y683" s="18" t="n">
        <f aca="false">IF($B$683=1,$H$683,$AI$112*$W$683)</f>
        <v>824777657.912177</v>
      </c>
      <c r="Z683" s="18" t="n">
        <f aca="false">IF($C$683=1,$I$683,$AF$112*$W$683)</f>
        <v>100000000</v>
      </c>
      <c r="AA683" s="18" t="n">
        <f aca="false">IF($D$683=1,$J$683,$AC$112*$W$683)</f>
        <v>322739770.54557</v>
      </c>
      <c r="AB683" s="18" t="n">
        <f aca="false">IF($E$683=1,$K$683,$Z$112*$W$683)</f>
        <v>403424713.181962</v>
      </c>
      <c r="AC683" s="18" t="n">
        <f aca="false">IF($F$683=1,$L$683,$W$112*$W$683)</f>
        <v>672374521.969937</v>
      </c>
      <c r="AD683" s="18" t="n">
        <f aca="false">IF($G$683=1,$M$683,$T$112*$W$683)</f>
        <v>5000000</v>
      </c>
      <c r="AE683" s="18" t="n">
        <f aca="false">($C$10*Assumptions!$B$7/Assumptions!$B$11)</f>
        <v>90000000</v>
      </c>
      <c r="AF683" s="18" t="n">
        <f aca="false">($J$112+$O$112)*$W$683</f>
        <v>37721935.8594975</v>
      </c>
      <c r="AG683" s="18" t="n">
        <f aca="false">Assumptions!$B$20*$W$683</f>
        <v>1210274139.54589</v>
      </c>
      <c r="AH683" s="18" t="n">
        <f aca="false">IF($R$683,Assumptions!$B$14*($W$683-Assumptions!$B$13),Assumptions!$B$4)</f>
        <v>333687260.984969</v>
      </c>
      <c r="AI683" s="18" t="n">
        <f aca="false">$Y$683+$Z$683+$AA$683+$AB$683+$AC$683+$AD$683+$AE$683+$AF$683+$AG$683+$AH$683</f>
        <v>4000000000</v>
      </c>
      <c r="AJ683" s="18" t="n">
        <f aca="false">IF(AND(ISNUMBER($V$683),($C$10*Assumptions!$B$7/Assumptions!$B$11)&gt;=Assumptions!$B$67,IF($B$683=1,$Y$683&gt;=INDEX($Y$666:$Y$729,1+$A$683-Assumptions!$B$78),$Y$683&gt;INDEX($Y$666:$Y$729,1+$A$683+Assumptions!$B$78)),IF($C$683=1,$Z$683&gt;=INDEX($Z$666:$Z$729,1+$A$683-Assumptions!$B$79),$Z$683&gt;INDEX($Z$666:$Z$729,1+$A$683+Assumptions!$B$79)),IF($D$683=1,$AA$683&gt;=INDEX($AA$666:$AA$729,1+$A$683-Assumptions!$B$80),$AA$683&gt;INDEX($AA$666:$AA$729,1+$A$683+Assumptions!$B$80)),IF($E$683=1,$AB$683&gt;=INDEX($AB$666:$AB$729,1+$A$683-Assumptions!$B$81),$AB$683&gt;INDEX($AB$666:$AB$729,1+$A$683+Assumptions!$B$81)),IF($F$683=1,$AC$683&gt;=INDEX($AC$666:$AC$729,1+$A$683-Assumptions!$B$82),$AC$683&gt;INDEX($AC$666:$AC$729,1+$A$683+Assumptions!$B$82)),IF($G$683=1,$AD$683&gt;=INDEX($AD$666:$AD$729,1+$A$683-Assumptions!$B$83),$AD$683&gt;INDEX($AD$666:$AD$729,1+$A$683+Assumptions!$B$83))),1,0)</f>
        <v>0</v>
      </c>
      <c r="AK683" s="16"/>
      <c r="AL683" s="16"/>
    </row>
    <row r="684" customFormat="false" ht="23.85" hidden="true" customHeight="false" outlineLevel="0" collapsed="false">
      <c r="A684" s="6" t="n">
        <f aca="false">ROW()-ROW($A$666)+Assumptions!$B$4</f>
        <v>18</v>
      </c>
      <c r="B684" s="18" t="n">
        <f aca="false">MOD(QUOTIENT($A$684,Assumptions!$B$78),2)</f>
        <v>0</v>
      </c>
      <c r="C684" s="18" t="n">
        <f aca="false">MOD(QUOTIENT($A$684,Assumptions!$B$79),2)</f>
        <v>1</v>
      </c>
      <c r="D684" s="18" t="n">
        <f aca="false">MOD(QUOTIENT($A$684,Assumptions!$B$80),2)</f>
        <v>0</v>
      </c>
      <c r="E684" s="18" t="n">
        <f aca="false">MOD(QUOTIENT($A$684,Assumptions!$B$81),2)</f>
        <v>0</v>
      </c>
      <c r="F684" s="18" t="n">
        <f aca="false">MOD(QUOTIENT($A$684,Assumptions!$B$82),2)</f>
        <v>1</v>
      </c>
      <c r="G684" s="18" t="n">
        <f aca="false">MOD(QUOTIENT($A$684,Assumptions!$B$83),2)</f>
        <v>0</v>
      </c>
      <c r="H684" s="18" t="n">
        <f aca="false">IF($B$684=1,MIN(Assumptions!$B$66,MAX(Assumptions!$B$4,Assumptions!$B$27-(Assumptions!$B$4))),Assumptions!$B$4)</f>
        <v>0</v>
      </c>
      <c r="I684" s="18" t="n">
        <f aca="false">IF($C$684=1,MIN(Assumptions!$B$61,MAX(Assumptions!$B$4,Assumptions!$B$27-($H$684))),Assumptions!$B$4)</f>
        <v>100000000</v>
      </c>
      <c r="J684" s="18" t="n">
        <f aca="false">IF($D$684=1,MIN(Assumptions!$B$56,MAX(Assumptions!$B$4,Assumptions!$B$27-($H$684+$I$684))),Assumptions!$B$4)</f>
        <v>0</v>
      </c>
      <c r="K684" s="18" t="n">
        <f aca="false">IF($E$684=1,MIN(Assumptions!$B$51,MAX(Assumptions!$B$4,Assumptions!$B$27-($H$684+$I$684+$J$684))),Assumptions!$B$4)</f>
        <v>0</v>
      </c>
      <c r="L684" s="18" t="n">
        <f aca="false">IF($F$684=1,MIN(Assumptions!$B$46,MAX(Assumptions!$B$4,Assumptions!$B$27-($H$684+$I$684+$J$684+$K$684))),Assumptions!$B$4)</f>
        <v>15000000</v>
      </c>
      <c r="M684" s="18" t="n">
        <f aca="false">IF($G$684=1,MIN(Assumptions!$B$41,MAX(Assumptions!$B$4,Assumptions!$B$27-($H$684+$I$684+$J$684+$K$684+$L$684))),Assumptions!$B$4)</f>
        <v>0</v>
      </c>
      <c r="N684" s="18" t="n">
        <f aca="false">MAX(Assumptions!$B$4,Assumptions!$B$27-($H$684+$I$684+$J$684+$K$684+$L$684+$M$684))</f>
        <v>3885000000</v>
      </c>
      <c r="O684" s="18" t="n">
        <f aca="false">$J$112+$O$112+Assumptions!$B$20+IF($B$684=0,$AI$112,Assumptions!$B$4)+IF($C$684=0,$AF$112,Assumptions!$B$4)+IF($D$684=0,$AC$112,Assumptions!$B$4)+IF($E$684=0,$Z$112,Assumptions!$B$4)+IF($F$684=0,$W$112,Assumptions!$B$4)+IF($G$684=0,$T$112,Assumptions!$B$4)</f>
        <v>25813833.1063222</v>
      </c>
      <c r="P684" s="18" t="n">
        <f aca="false">IF(($N$684+Assumptions!$B$14*Assumptions!$B$13)&gt;($C$10*Assumptions!$B$7/Assumptions!$B$11),($C$10*Assumptions!$B$7/Assumptions!$B$11)*($O$684+Assumptions!$B$14)/($N$684+Assumptions!$B$14*Assumptions!$B$13-($C$10*Assumptions!$B$7/Assumptions!$B$11)),NA())</f>
        <v>671032.252684398</v>
      </c>
      <c r="Q684" s="18" t="n">
        <f aca="false">IFERROR(($N$684+Assumptions!$B$14*Assumptions!$B$13)/($O$684+Assumptions!$B$14+$P$684),NA())</f>
        <v>134.121720140819</v>
      </c>
      <c r="R684" s="18" t="n">
        <f aca="false">AND(ISNUMBER($P$684),$P$684&gt;Assumptions!$B$4,$Q$684&gt;Assumptions!$B$13)</f>
        <v>1</v>
      </c>
      <c r="S684" s="18" t="n">
        <f aca="false">IF($N$684&gt;($C$10*Assumptions!$B$7/Assumptions!$B$11),($C$10*Assumptions!$B$7/Assumptions!$B$11)*$O$684/($N$684-($C$10*Assumptions!$B$7/Assumptions!$B$11)),NA())</f>
        <v>612185.765367326</v>
      </c>
      <c r="T684" s="18" t="n">
        <f aca="false">IFERROR($N$684/($O$684+$S$684),NA())</f>
        <v>147.014199106701</v>
      </c>
      <c r="U684" s="18" t="n">
        <f aca="false">AND(ISNUMBER($S$684),$S$684&gt;Assumptions!$B$4,$T$684&lt;=Assumptions!$B$13)</f>
        <v>0</v>
      </c>
      <c r="V684" s="18" t="n">
        <f aca="false">IF($R$684,$P$684,IF($U$684,$S$684,NA()))</f>
        <v>671032.252684398</v>
      </c>
      <c r="W684" s="18" t="n">
        <f aca="false">IF($R$684,$Q$684,IF($U$684,$T$684,NA()))</f>
        <v>134.121720140819</v>
      </c>
      <c r="X684" s="18" t="n">
        <f aca="false">$R$684</f>
        <v>1</v>
      </c>
      <c r="Y684" s="18" t="n">
        <f aca="false">IF($B$684=1,$H$684,$AI$112*$W$684)</f>
        <v>822611465.770582</v>
      </c>
      <c r="Z684" s="18" t="n">
        <f aca="false">IF($C$684=1,$I$684,$AF$112*$W$684)</f>
        <v>100000000</v>
      </c>
      <c r="AA684" s="18" t="n">
        <f aca="false">IF($D$684=1,$J$684,$AC$112*$W$684)</f>
        <v>321892128.337965</v>
      </c>
      <c r="AB684" s="18" t="n">
        <f aca="false">IF($E$684=1,$K$684,$Z$112*$W$684)</f>
        <v>402365160.422456</v>
      </c>
      <c r="AC684" s="18" t="n">
        <f aca="false">IF($F$684=1,$L$684,$W$112*$W$684)</f>
        <v>15000000</v>
      </c>
      <c r="AD684" s="18" t="n">
        <f aca="false">IF($G$684=1,$M$684,$T$112*$W$684)</f>
        <v>670608600.704094</v>
      </c>
      <c r="AE684" s="18" t="n">
        <f aca="false">($C$10*Assumptions!$B$7/Assumptions!$B$11)</f>
        <v>90000000</v>
      </c>
      <c r="AF684" s="18" t="n">
        <f aca="false">($J$112+$O$112)*$W$684</f>
        <v>37622863.145487</v>
      </c>
      <c r="AG684" s="18" t="n">
        <f aca="false">Assumptions!$B$20*$W$684</f>
        <v>1207095481.26737</v>
      </c>
      <c r="AH684" s="18" t="n">
        <f aca="false">IF($R$684,Assumptions!$B$14*($W$684-Assumptions!$B$13),Assumptions!$B$4)</f>
        <v>332804300.352047</v>
      </c>
      <c r="AI684" s="18" t="n">
        <f aca="false">$Y$684+$Z$684+$AA$684+$AB$684+$AC$684+$AD$684+$AE$684+$AF$684+$AG$684+$AH$684</f>
        <v>4000000000</v>
      </c>
      <c r="AJ684" s="18" t="n">
        <f aca="false">IF(AND(ISNUMBER($V$684),($C$10*Assumptions!$B$7/Assumptions!$B$11)&gt;=Assumptions!$B$67,IF($B$684=1,$Y$684&gt;=INDEX($Y$666:$Y$729,1+$A$684-Assumptions!$B$78),$Y$684&gt;INDEX($Y$666:$Y$729,1+$A$684+Assumptions!$B$78)),IF($C$684=1,$Z$684&gt;=INDEX($Z$666:$Z$729,1+$A$684-Assumptions!$B$79),$Z$684&gt;INDEX($Z$666:$Z$729,1+$A$684+Assumptions!$B$79)),IF($D$684=1,$AA$684&gt;=INDEX($AA$666:$AA$729,1+$A$684-Assumptions!$B$80),$AA$684&gt;INDEX($AA$666:$AA$729,1+$A$684+Assumptions!$B$80)),IF($E$684=1,$AB$684&gt;=INDEX($AB$666:$AB$729,1+$A$684-Assumptions!$B$81),$AB$684&gt;INDEX($AB$666:$AB$729,1+$A$684+Assumptions!$B$81)),IF($F$684=1,$AC$684&gt;=INDEX($AC$666:$AC$729,1+$A$684-Assumptions!$B$82),$AC$684&gt;INDEX($AC$666:$AC$729,1+$A$684+Assumptions!$B$82)),IF($G$684=1,$AD$684&gt;=INDEX($AD$666:$AD$729,1+$A$684-Assumptions!$B$83),$AD$684&gt;INDEX($AD$666:$AD$729,1+$A$684+Assumptions!$B$83))),1,0)</f>
        <v>0</v>
      </c>
      <c r="AK684" s="16"/>
      <c r="AL684" s="16"/>
    </row>
    <row r="685" customFormat="false" ht="23.85" hidden="true" customHeight="false" outlineLevel="0" collapsed="false">
      <c r="A685" s="6" t="n">
        <f aca="false">ROW()-ROW($A$666)+Assumptions!$B$4</f>
        <v>19</v>
      </c>
      <c r="B685" s="18" t="n">
        <f aca="false">MOD(QUOTIENT($A$685,Assumptions!$B$78),2)</f>
        <v>0</v>
      </c>
      <c r="C685" s="18" t="n">
        <f aca="false">MOD(QUOTIENT($A$685,Assumptions!$B$79),2)</f>
        <v>1</v>
      </c>
      <c r="D685" s="18" t="n">
        <f aca="false">MOD(QUOTIENT($A$685,Assumptions!$B$80),2)</f>
        <v>0</v>
      </c>
      <c r="E685" s="18" t="n">
        <f aca="false">MOD(QUOTIENT($A$685,Assumptions!$B$81),2)</f>
        <v>0</v>
      </c>
      <c r="F685" s="18" t="n">
        <f aca="false">MOD(QUOTIENT($A$685,Assumptions!$B$82),2)</f>
        <v>1</v>
      </c>
      <c r="G685" s="18" t="n">
        <f aca="false">MOD(QUOTIENT($A$685,Assumptions!$B$83),2)</f>
        <v>1</v>
      </c>
      <c r="H685" s="18" t="n">
        <f aca="false">IF($B$685=1,MIN(Assumptions!$B$66,MAX(Assumptions!$B$4,Assumptions!$B$27-(Assumptions!$B$4))),Assumptions!$B$4)</f>
        <v>0</v>
      </c>
      <c r="I685" s="18" t="n">
        <f aca="false">IF($C$685=1,MIN(Assumptions!$B$61,MAX(Assumptions!$B$4,Assumptions!$B$27-($H$685))),Assumptions!$B$4)</f>
        <v>100000000</v>
      </c>
      <c r="J685" s="18" t="n">
        <f aca="false">IF($D$685=1,MIN(Assumptions!$B$56,MAX(Assumptions!$B$4,Assumptions!$B$27-($H$685+$I$685))),Assumptions!$B$4)</f>
        <v>0</v>
      </c>
      <c r="K685" s="18" t="n">
        <f aca="false">IF($E$685=1,MIN(Assumptions!$B$51,MAX(Assumptions!$B$4,Assumptions!$B$27-($H$685+$I$685+$J$685))),Assumptions!$B$4)</f>
        <v>0</v>
      </c>
      <c r="L685" s="18" t="n">
        <f aca="false">IF($F$685=1,MIN(Assumptions!$B$46,MAX(Assumptions!$B$4,Assumptions!$B$27-($H$685+$I$685+$J$685+$K$685))),Assumptions!$B$4)</f>
        <v>15000000</v>
      </c>
      <c r="M685" s="18" t="n">
        <f aca="false">IF($G$685=1,MIN(Assumptions!$B$41,MAX(Assumptions!$B$4,Assumptions!$B$27-($H$685+$I$685+$J$685+$K$685+$L$685))),Assumptions!$B$4)</f>
        <v>5000000</v>
      </c>
      <c r="N685" s="18" t="n">
        <f aca="false">MAX(Assumptions!$B$4,Assumptions!$B$27-($H$685+$I$685+$J$685+$K$685+$L$685+$M$685))</f>
        <v>3880000000</v>
      </c>
      <c r="O685" s="18" t="n">
        <f aca="false">$J$112+$O$112+Assumptions!$B$20+IF($B$685=0,$AI$112,Assumptions!$B$4)+IF($C$685=0,$AF$112,Assumptions!$B$4)+IF($D$685=0,$AC$112,Assumptions!$B$4)+IF($E$685=0,$Z$112,Assumptions!$B$4)+IF($F$685=0,$W$112,Assumptions!$B$4)+IF($G$685=0,$T$112,Assumptions!$B$4)</f>
        <v>20813833.1063222</v>
      </c>
      <c r="P685" s="18" t="n">
        <f aca="false">IF(($N$685+Assumptions!$B$14*Assumptions!$B$13)&gt;($C$10*Assumptions!$B$7/Assumptions!$B$11),($C$10*Assumptions!$B$7/Assumptions!$B$11)*($O$685+Assumptions!$B$14)/($N$685+Assumptions!$B$14*Assumptions!$B$13-($C$10*Assumptions!$B$7/Assumptions!$B$11)),NA())</f>
        <v>553261.695337904</v>
      </c>
      <c r="Q685" s="18" t="n">
        <f aca="false">IFERROR(($N$685+Assumptions!$B$14*Assumptions!$B$13)/($O$685+Assumptions!$B$14+$P$685),NA())</f>
        <v>162.671662900922</v>
      </c>
      <c r="R685" s="18" t="n">
        <f aca="false">AND(ISNUMBER($P$685),$P$685&gt;Assumptions!$B$4,$Q$685&gt;Assumptions!$B$13)</f>
        <v>1</v>
      </c>
      <c r="S685" s="18" t="n">
        <f aca="false">IF($N$685&gt;($C$10*Assumptions!$B$7/Assumptions!$B$11),($C$10*Assumptions!$B$7/Assumptions!$B$11)*$O$685/($N$685-($C$10*Assumptions!$B$7/Assumptions!$B$11)),NA())</f>
        <v>494259.889068338</v>
      </c>
      <c r="T685" s="18" t="n">
        <f aca="false">IFERROR($N$685/($O$685+$S$685),NA())</f>
        <v>182.090438634717</v>
      </c>
      <c r="U685" s="18" t="n">
        <f aca="false">AND(ISNUMBER($S$685),$S$685&gt;Assumptions!$B$4,$T$685&lt;=Assumptions!$B$13)</f>
        <v>0</v>
      </c>
      <c r="V685" s="18" t="n">
        <f aca="false">IF($R$685,$P$685,IF($U$685,$S$685,NA()))</f>
        <v>553261.695337904</v>
      </c>
      <c r="W685" s="18" t="n">
        <f aca="false">IF($R$685,$Q$685,IF($U$685,$T$685,NA()))</f>
        <v>162.671662900922</v>
      </c>
      <c r="X685" s="18" t="n">
        <f aca="false">$R$685</f>
        <v>1</v>
      </c>
      <c r="Y685" s="18" t="n">
        <f aca="false">IF($B$685=1,$H$685,$AI$112*$W$685)</f>
        <v>997717408.617844</v>
      </c>
      <c r="Z685" s="18" t="n">
        <f aca="false">IF($C$685=1,$I$685,$AF$112*$W$685)</f>
        <v>100000000</v>
      </c>
      <c r="AA685" s="18" t="n">
        <f aca="false">IF($D$685=1,$J$685,$AC$112*$W$685)</f>
        <v>390411990.962212</v>
      </c>
      <c r="AB685" s="18" t="n">
        <f aca="false">IF($E$685=1,$K$685,$Z$112*$W$685)</f>
        <v>488014988.702765</v>
      </c>
      <c r="AC685" s="18" t="n">
        <f aca="false">IF($F$685=1,$L$685,$W$112*$W$685)</f>
        <v>15000000</v>
      </c>
      <c r="AD685" s="18" t="n">
        <f aca="false">IF($G$685=1,$M$685,$T$112*$W$685)</f>
        <v>5000000</v>
      </c>
      <c r="AE685" s="18" t="n">
        <f aca="false">($C$10*Assumptions!$B$7/Assumptions!$B$11)</f>
        <v>90000000</v>
      </c>
      <c r="AF685" s="18" t="n">
        <f aca="false">($J$112+$O$112)*$W$685</f>
        <v>45631488.3565794</v>
      </c>
      <c r="AG685" s="18" t="n">
        <f aca="false">Assumptions!$B$20*$W$685</f>
        <v>1464044966.1083</v>
      </c>
      <c r="AH685" s="18" t="n">
        <f aca="false">IF($R$685,Assumptions!$B$14*($W$685-Assumptions!$B$13),Assumptions!$B$4)</f>
        <v>404179157.252304</v>
      </c>
      <c r="AI685" s="18" t="n">
        <f aca="false">$Y$685+$Z$685+$AA$685+$AB$685+$AC$685+$AD$685+$AE$685+$AF$685+$AG$685+$AH$685</f>
        <v>4000000000</v>
      </c>
      <c r="AJ685" s="18" t="n">
        <f aca="false">IF(AND(ISNUMBER($V$685),($C$10*Assumptions!$B$7/Assumptions!$B$11)&gt;=Assumptions!$B$67,IF($B$685=1,$Y$685&gt;=INDEX($Y$666:$Y$729,1+$A$685-Assumptions!$B$78),$Y$685&gt;INDEX($Y$666:$Y$729,1+$A$685+Assumptions!$B$78)),IF($C$685=1,$Z$685&gt;=INDEX($Z$666:$Z$729,1+$A$685-Assumptions!$B$79),$Z$685&gt;INDEX($Z$666:$Z$729,1+$A$685+Assumptions!$B$79)),IF($D$685=1,$AA$685&gt;=INDEX($AA$666:$AA$729,1+$A$685-Assumptions!$B$80),$AA$685&gt;INDEX($AA$666:$AA$729,1+$A$685+Assumptions!$B$80)),IF($E$685=1,$AB$685&gt;=INDEX($AB$666:$AB$729,1+$A$685-Assumptions!$B$81),$AB$685&gt;INDEX($AB$666:$AB$729,1+$A$685+Assumptions!$B$81)),IF($F$685=1,$AC$685&gt;=INDEX($AC$666:$AC$729,1+$A$685-Assumptions!$B$82),$AC$685&gt;INDEX($AC$666:$AC$729,1+$A$685+Assumptions!$B$82)),IF($G$685=1,$AD$685&gt;=INDEX($AD$666:$AD$729,1+$A$685-Assumptions!$B$83),$AD$685&gt;INDEX($AD$666:$AD$729,1+$A$685+Assumptions!$B$83))),1,0)</f>
        <v>0</v>
      </c>
      <c r="AK685" s="16"/>
      <c r="AL685" s="16"/>
    </row>
    <row r="686" customFormat="false" ht="23.85" hidden="true" customHeight="false" outlineLevel="0" collapsed="false">
      <c r="A686" s="6" t="n">
        <f aca="false">ROW()-ROW($A$666)+Assumptions!$B$4</f>
        <v>20</v>
      </c>
      <c r="B686" s="18" t="n">
        <f aca="false">MOD(QUOTIENT($A$686,Assumptions!$B$78),2)</f>
        <v>0</v>
      </c>
      <c r="C686" s="18" t="n">
        <f aca="false">MOD(QUOTIENT($A$686,Assumptions!$B$79),2)</f>
        <v>1</v>
      </c>
      <c r="D686" s="18" t="n">
        <f aca="false">MOD(QUOTIENT($A$686,Assumptions!$B$80),2)</f>
        <v>0</v>
      </c>
      <c r="E686" s="18" t="n">
        <f aca="false">MOD(QUOTIENT($A$686,Assumptions!$B$81),2)</f>
        <v>1</v>
      </c>
      <c r="F686" s="18" t="n">
        <f aca="false">MOD(QUOTIENT($A$686,Assumptions!$B$82),2)</f>
        <v>0</v>
      </c>
      <c r="G686" s="18" t="n">
        <f aca="false">MOD(QUOTIENT($A$686,Assumptions!$B$83),2)</f>
        <v>0</v>
      </c>
      <c r="H686" s="18" t="n">
        <f aca="false">IF($B$686=1,MIN(Assumptions!$B$66,MAX(Assumptions!$B$4,Assumptions!$B$27-(Assumptions!$B$4))),Assumptions!$B$4)</f>
        <v>0</v>
      </c>
      <c r="I686" s="18" t="n">
        <f aca="false">IF($C$686=1,MIN(Assumptions!$B$61,MAX(Assumptions!$B$4,Assumptions!$B$27-($H$686))),Assumptions!$B$4)</f>
        <v>100000000</v>
      </c>
      <c r="J686" s="18" t="n">
        <f aca="false">IF($D$686=1,MIN(Assumptions!$B$56,MAX(Assumptions!$B$4,Assumptions!$B$27-($H$686+$I$686))),Assumptions!$B$4)</f>
        <v>0</v>
      </c>
      <c r="K686" s="18" t="n">
        <f aca="false">IF($E$686=1,MIN(Assumptions!$B$51,MAX(Assumptions!$B$4,Assumptions!$B$27-($H$686+$I$686+$J$686))),Assumptions!$B$4)</f>
        <v>30000000</v>
      </c>
      <c r="L686" s="18" t="n">
        <f aca="false">IF($F$686=1,MIN(Assumptions!$B$46,MAX(Assumptions!$B$4,Assumptions!$B$27-($H$686+$I$686+$J$686+$K$686))),Assumptions!$B$4)</f>
        <v>0</v>
      </c>
      <c r="M686" s="18" t="n">
        <f aca="false">IF($G$686=1,MIN(Assumptions!$B$41,MAX(Assumptions!$B$4,Assumptions!$B$27-($H$686+$I$686+$J$686+$K$686+$L$686))),Assumptions!$B$4)</f>
        <v>0</v>
      </c>
      <c r="N686" s="18" t="n">
        <f aca="false">MAX(Assumptions!$B$4,Assumptions!$B$27-($H$686+$I$686+$J$686+$K$686+$L$686+$M$686))</f>
        <v>3870000000</v>
      </c>
      <c r="O686" s="18" t="n">
        <f aca="false">$J$112+$O$112+Assumptions!$B$20+IF($B$686=0,$AI$112,Assumptions!$B$4)+IF($C$686=0,$AF$112,Assumptions!$B$4)+IF($D$686=0,$AC$112,Assumptions!$B$4)+IF($E$686=0,$Z$112,Assumptions!$B$4)+IF($F$686=0,$W$112,Assumptions!$B$4)+IF($G$686=0,$T$112,Assumptions!$B$4)</f>
        <v>27813833.1063222</v>
      </c>
      <c r="P686" s="18" t="n">
        <f aca="false">IF(($N$686+Assumptions!$B$14*Assumptions!$B$13)&gt;($C$10*Assumptions!$B$7/Assumptions!$B$11),($C$10*Assumptions!$B$7/Assumptions!$B$11)*($O$686+Assumptions!$B$14)/($N$686+Assumptions!$B$14*Assumptions!$B$13-($C$10*Assumptions!$B$7/Assumptions!$B$11)),NA())</f>
        <v>721280.893474951</v>
      </c>
      <c r="Q686" s="18" t="n">
        <f aca="false">IFERROR(($N$686+Assumptions!$B$14*Assumptions!$B$13)/($O$686+Assumptions!$B$14+$P$686),NA())</f>
        <v>124.778017571494</v>
      </c>
      <c r="R686" s="18" t="n">
        <f aca="false">AND(ISNUMBER($P$686),$P$686&gt;Assumptions!$B$4,$Q$686&gt;Assumptions!$B$13)</f>
        <v>1</v>
      </c>
      <c r="S686" s="18" t="n">
        <f aca="false">IF($N$686&gt;($C$10*Assumptions!$B$7/Assumptions!$B$11),($C$10*Assumptions!$B$7/Assumptions!$B$11)*$O$686/($N$686-($C$10*Assumptions!$B$7/Assumptions!$B$11)),NA())</f>
        <v>662234.121579101</v>
      </c>
      <c r="T686" s="18" t="n">
        <f aca="false">IFERROR($N$686/($O$686+$S$686),NA())</f>
        <v>135.903598240143</v>
      </c>
      <c r="U686" s="18" t="n">
        <f aca="false">AND(ISNUMBER($S$686),$S$686&gt;Assumptions!$B$4,$T$686&lt;=Assumptions!$B$13)</f>
        <v>0</v>
      </c>
      <c r="V686" s="18" t="n">
        <f aca="false">IF($R$686,$P$686,IF($U$686,$S$686,NA()))</f>
        <v>721280.893474951</v>
      </c>
      <c r="W686" s="18" t="n">
        <f aca="false">IF($R$686,$Q$686,IF($U$686,$T$686,NA()))</f>
        <v>124.778017571494</v>
      </c>
      <c r="X686" s="18" t="n">
        <f aca="false">$R$686</f>
        <v>1</v>
      </c>
      <c r="Y686" s="18" t="n">
        <f aca="false">IF($B$686=1,$H$686,$AI$112*$W$686)</f>
        <v>765303545.336764</v>
      </c>
      <c r="Z686" s="18" t="n">
        <f aca="false">IF($C$686=1,$I$686,$AF$112*$W$686)</f>
        <v>100000000</v>
      </c>
      <c r="AA686" s="18" t="n">
        <f aca="false">IF($D$686=1,$J$686,$AC$112*$W$686)</f>
        <v>299467242.171585</v>
      </c>
      <c r="AB686" s="18" t="n">
        <f aca="false">IF($E$686=1,$K$686,$Z$112*$W$686)</f>
        <v>30000000</v>
      </c>
      <c r="AC686" s="18" t="n">
        <f aca="false">IF($F$686=1,$L$686,$W$112*$W$686)</f>
        <v>623890087.857468</v>
      </c>
      <c r="AD686" s="18" t="n">
        <f aca="false">IF($G$686=1,$M$686,$T$112*$W$686)</f>
        <v>623890087.857468</v>
      </c>
      <c r="AE686" s="18" t="n">
        <f aca="false">($C$10*Assumptions!$B$7/Assumptions!$B$11)</f>
        <v>90000000</v>
      </c>
      <c r="AF686" s="18" t="n">
        <f aca="false">($J$112+$O$112)*$W$686</f>
        <v>35001834.7045397</v>
      </c>
      <c r="AG686" s="18" t="n">
        <f aca="false">Assumptions!$B$20*$W$686</f>
        <v>1123002158.14344</v>
      </c>
      <c r="AH686" s="18" t="n">
        <f aca="false">IF($R$686,Assumptions!$B$14*($W$686-Assumptions!$B$13),Assumptions!$B$4)</f>
        <v>309445043.928734</v>
      </c>
      <c r="AI686" s="18" t="n">
        <f aca="false">$Y$686+$Z$686+$AA$686+$AB$686+$AC$686+$AD$686+$AE$686+$AF$686+$AG$686+$AH$686</f>
        <v>4000000000</v>
      </c>
      <c r="AJ686" s="18" t="n">
        <f aca="false">IF(AND(ISNUMBER($V$686),($C$10*Assumptions!$B$7/Assumptions!$B$11)&gt;=Assumptions!$B$67,IF($B$686=1,$Y$686&gt;=INDEX($Y$666:$Y$729,1+$A$686-Assumptions!$B$78),$Y$686&gt;INDEX($Y$666:$Y$729,1+$A$686+Assumptions!$B$78)),IF($C$686=1,$Z$686&gt;=INDEX($Z$666:$Z$729,1+$A$686-Assumptions!$B$79),$Z$686&gt;INDEX($Z$666:$Z$729,1+$A$686+Assumptions!$B$79)),IF($D$686=1,$AA$686&gt;=INDEX($AA$666:$AA$729,1+$A$686-Assumptions!$B$80),$AA$686&gt;INDEX($AA$666:$AA$729,1+$A$686+Assumptions!$B$80)),IF($E$686=1,$AB$686&gt;=INDEX($AB$666:$AB$729,1+$A$686-Assumptions!$B$81),$AB$686&gt;INDEX($AB$666:$AB$729,1+$A$686+Assumptions!$B$81)),IF($F$686=1,$AC$686&gt;=INDEX($AC$666:$AC$729,1+$A$686-Assumptions!$B$82),$AC$686&gt;INDEX($AC$666:$AC$729,1+$A$686+Assumptions!$B$82)),IF($G$686=1,$AD$686&gt;=INDEX($AD$666:$AD$729,1+$A$686-Assumptions!$B$83),$AD$686&gt;INDEX($AD$666:$AD$729,1+$A$686+Assumptions!$B$83))),1,0)</f>
        <v>0</v>
      </c>
      <c r="AK686" s="16"/>
      <c r="AL686" s="16"/>
    </row>
    <row r="687" customFormat="false" ht="23.85" hidden="true" customHeight="false" outlineLevel="0" collapsed="false">
      <c r="A687" s="6" t="n">
        <f aca="false">ROW()-ROW($A$666)+Assumptions!$B$4</f>
        <v>21</v>
      </c>
      <c r="B687" s="18" t="n">
        <f aca="false">MOD(QUOTIENT($A$687,Assumptions!$B$78),2)</f>
        <v>0</v>
      </c>
      <c r="C687" s="18" t="n">
        <f aca="false">MOD(QUOTIENT($A$687,Assumptions!$B$79),2)</f>
        <v>1</v>
      </c>
      <c r="D687" s="18" t="n">
        <f aca="false">MOD(QUOTIENT($A$687,Assumptions!$B$80),2)</f>
        <v>0</v>
      </c>
      <c r="E687" s="18" t="n">
        <f aca="false">MOD(QUOTIENT($A$687,Assumptions!$B$81),2)</f>
        <v>1</v>
      </c>
      <c r="F687" s="18" t="n">
        <f aca="false">MOD(QUOTIENT($A$687,Assumptions!$B$82),2)</f>
        <v>0</v>
      </c>
      <c r="G687" s="18" t="n">
        <f aca="false">MOD(QUOTIENT($A$687,Assumptions!$B$83),2)</f>
        <v>1</v>
      </c>
      <c r="H687" s="18" t="n">
        <f aca="false">IF($B$687=1,MIN(Assumptions!$B$66,MAX(Assumptions!$B$4,Assumptions!$B$27-(Assumptions!$B$4))),Assumptions!$B$4)</f>
        <v>0</v>
      </c>
      <c r="I687" s="18" t="n">
        <f aca="false">IF($C$687=1,MIN(Assumptions!$B$61,MAX(Assumptions!$B$4,Assumptions!$B$27-($H$687))),Assumptions!$B$4)</f>
        <v>100000000</v>
      </c>
      <c r="J687" s="18" t="n">
        <f aca="false">IF($D$687=1,MIN(Assumptions!$B$56,MAX(Assumptions!$B$4,Assumptions!$B$27-($H$687+$I$687))),Assumptions!$B$4)</f>
        <v>0</v>
      </c>
      <c r="K687" s="18" t="n">
        <f aca="false">IF($E$687=1,MIN(Assumptions!$B$51,MAX(Assumptions!$B$4,Assumptions!$B$27-($H$687+$I$687+$J$687))),Assumptions!$B$4)</f>
        <v>30000000</v>
      </c>
      <c r="L687" s="18" t="n">
        <f aca="false">IF($F$687=1,MIN(Assumptions!$B$46,MAX(Assumptions!$B$4,Assumptions!$B$27-($H$687+$I$687+$J$687+$K$687))),Assumptions!$B$4)</f>
        <v>0</v>
      </c>
      <c r="M687" s="18" t="n">
        <f aca="false">IF($G$687=1,MIN(Assumptions!$B$41,MAX(Assumptions!$B$4,Assumptions!$B$27-($H$687+$I$687+$J$687+$K$687+$L$687))),Assumptions!$B$4)</f>
        <v>5000000</v>
      </c>
      <c r="N687" s="18" t="n">
        <f aca="false">MAX(Assumptions!$B$4,Assumptions!$B$27-($H$687+$I$687+$J$687+$K$687+$L$687+$M$687))</f>
        <v>3865000000</v>
      </c>
      <c r="O687" s="18" t="n">
        <f aca="false">$J$112+$O$112+Assumptions!$B$20+IF($B$687=0,$AI$112,Assumptions!$B$4)+IF($C$687=0,$AF$112,Assumptions!$B$4)+IF($D$687=0,$AC$112,Assumptions!$B$4)+IF($E$687=0,$Z$112,Assumptions!$B$4)+IF($F$687=0,$W$112,Assumptions!$B$4)+IF($G$687=0,$T$112,Assumptions!$B$4)</f>
        <v>22813833.1063222</v>
      </c>
      <c r="P687" s="18" t="n">
        <f aca="false">IF(($N$687+Assumptions!$B$14*Assumptions!$B$13)&gt;($C$10*Assumptions!$B$7/Assumptions!$B$11),($C$10*Assumptions!$B$7/Assumptions!$B$11)*($O$687+Assumptions!$B$14)/($N$687+Assumptions!$B$14*Assumptions!$B$13-($C$10*Assumptions!$B$7/Assumptions!$B$11)),NA())</f>
        <v>603109.193797221</v>
      </c>
      <c r="Q687" s="18" t="n">
        <f aca="false">IFERROR(($N$687+Assumptions!$B$14*Assumptions!$B$13)/($O$687+Assumptions!$B$14+$P$687),NA())</f>
        <v>149.22670873802</v>
      </c>
      <c r="R687" s="18" t="n">
        <f aca="false">AND(ISNUMBER($P$687),$P$687&gt;Assumptions!$B$4,$Q$687&gt;Assumptions!$B$13)</f>
        <v>1</v>
      </c>
      <c r="S687" s="18" t="n">
        <f aca="false">IF($N$687&gt;($C$10*Assumptions!$B$7/Assumptions!$B$11),($C$10*Assumptions!$B$7/Assumptions!$B$11)*$O$687/($N$687-($C$10*Assumptions!$B$7/Assumptions!$B$11)),NA())</f>
        <v>543905.954852716</v>
      </c>
      <c r="T687" s="18" t="n">
        <f aca="false">IFERROR($N$687/($O$687+$S$687),NA())</f>
        <v>165.469782408194</v>
      </c>
      <c r="U687" s="18" t="n">
        <f aca="false">AND(ISNUMBER($S$687),$S$687&gt;Assumptions!$B$4,$T$687&lt;=Assumptions!$B$13)</f>
        <v>0</v>
      </c>
      <c r="V687" s="18" t="n">
        <f aca="false">IF($R$687,$P$687,IF($U$687,$S$687,NA()))</f>
        <v>603109.193797221</v>
      </c>
      <c r="W687" s="18" t="n">
        <f aca="false">IF($R$687,$Q$687,IF($U$687,$T$687,NA()))</f>
        <v>149.22670873802</v>
      </c>
      <c r="X687" s="18" t="n">
        <f aca="false">$R$687</f>
        <v>1</v>
      </c>
      <c r="Y687" s="18" t="n">
        <f aca="false">IF($B$687=1,$H$687,$AI$112*$W$687)</f>
        <v>915255198.622695</v>
      </c>
      <c r="Z687" s="18" t="n">
        <f aca="false">IF($C$687=1,$I$687,$AF$112*$W$687)</f>
        <v>100000000</v>
      </c>
      <c r="AA687" s="18" t="n">
        <f aca="false">IF($D$687=1,$J$687,$AC$112*$W$687)</f>
        <v>358144100.971248</v>
      </c>
      <c r="AB687" s="18" t="n">
        <f aca="false">IF($E$687=1,$K$687,$Z$112*$W$687)</f>
        <v>30000000</v>
      </c>
      <c r="AC687" s="18" t="n">
        <f aca="false">IF($F$687=1,$L$687,$W$112*$W$687)</f>
        <v>746133543.690101</v>
      </c>
      <c r="AD687" s="18" t="n">
        <f aca="false">IF($G$687=1,$M$687,$T$112*$W$687)</f>
        <v>5000000</v>
      </c>
      <c r="AE687" s="18" t="n">
        <f aca="false">($C$10*Assumptions!$B$7/Assumptions!$B$11)</f>
        <v>90000000</v>
      </c>
      <c r="AF687" s="18" t="n">
        <f aca="false">($J$112+$O$112)*$W$687</f>
        <v>41860006.2287249</v>
      </c>
      <c r="AG687" s="18" t="n">
        <f aca="false">Assumptions!$B$20*$W$687</f>
        <v>1343040378.64218</v>
      </c>
      <c r="AH687" s="18" t="n">
        <f aca="false">IF($R$687,Assumptions!$B$14*($W$687-Assumptions!$B$13),Assumptions!$B$4)</f>
        <v>370566771.84505</v>
      </c>
      <c r="AI687" s="18" t="n">
        <f aca="false">$Y$687+$Z$687+$AA$687+$AB$687+$AC$687+$AD$687+$AE$687+$AF$687+$AG$687+$AH$687</f>
        <v>4000000000</v>
      </c>
      <c r="AJ687" s="18" t="n">
        <f aca="false">IF(AND(ISNUMBER($V$687),($C$10*Assumptions!$B$7/Assumptions!$B$11)&gt;=Assumptions!$B$67,IF($B$687=1,$Y$687&gt;=INDEX($Y$666:$Y$729,1+$A$687-Assumptions!$B$78),$Y$687&gt;INDEX($Y$666:$Y$729,1+$A$687+Assumptions!$B$78)),IF($C$687=1,$Z$687&gt;=INDEX($Z$666:$Z$729,1+$A$687-Assumptions!$B$79),$Z$687&gt;INDEX($Z$666:$Z$729,1+$A$687+Assumptions!$B$79)),IF($D$687=1,$AA$687&gt;=INDEX($AA$666:$AA$729,1+$A$687-Assumptions!$B$80),$AA$687&gt;INDEX($AA$666:$AA$729,1+$A$687+Assumptions!$B$80)),IF($E$687=1,$AB$687&gt;=INDEX($AB$666:$AB$729,1+$A$687-Assumptions!$B$81),$AB$687&gt;INDEX($AB$666:$AB$729,1+$A$687+Assumptions!$B$81)),IF($F$687=1,$AC$687&gt;=INDEX($AC$666:$AC$729,1+$A$687-Assumptions!$B$82),$AC$687&gt;INDEX($AC$666:$AC$729,1+$A$687+Assumptions!$B$82)),IF($G$687=1,$AD$687&gt;=INDEX($AD$666:$AD$729,1+$A$687-Assumptions!$B$83),$AD$687&gt;INDEX($AD$666:$AD$729,1+$A$687+Assumptions!$B$83))),1,0)</f>
        <v>0</v>
      </c>
      <c r="AK687" s="16"/>
      <c r="AL687" s="16"/>
    </row>
    <row r="688" customFormat="false" ht="23.85" hidden="true" customHeight="false" outlineLevel="0" collapsed="false">
      <c r="A688" s="6" t="n">
        <f aca="false">ROW()-ROW($A$666)+Assumptions!$B$4</f>
        <v>22</v>
      </c>
      <c r="B688" s="18" t="n">
        <f aca="false">MOD(QUOTIENT($A$688,Assumptions!$B$78),2)</f>
        <v>0</v>
      </c>
      <c r="C688" s="18" t="n">
        <f aca="false">MOD(QUOTIENT($A$688,Assumptions!$B$79),2)</f>
        <v>1</v>
      </c>
      <c r="D688" s="18" t="n">
        <f aca="false">MOD(QUOTIENT($A$688,Assumptions!$B$80),2)</f>
        <v>0</v>
      </c>
      <c r="E688" s="18" t="n">
        <f aca="false">MOD(QUOTIENT($A$688,Assumptions!$B$81),2)</f>
        <v>1</v>
      </c>
      <c r="F688" s="18" t="n">
        <f aca="false">MOD(QUOTIENT($A$688,Assumptions!$B$82),2)</f>
        <v>1</v>
      </c>
      <c r="G688" s="18" t="n">
        <f aca="false">MOD(QUOTIENT($A$688,Assumptions!$B$83),2)</f>
        <v>0</v>
      </c>
      <c r="H688" s="18" t="n">
        <f aca="false">IF($B$688=1,MIN(Assumptions!$B$66,MAX(Assumptions!$B$4,Assumptions!$B$27-(Assumptions!$B$4))),Assumptions!$B$4)</f>
        <v>0</v>
      </c>
      <c r="I688" s="18" t="n">
        <f aca="false">IF($C$688=1,MIN(Assumptions!$B$61,MAX(Assumptions!$B$4,Assumptions!$B$27-($H$688))),Assumptions!$B$4)</f>
        <v>100000000</v>
      </c>
      <c r="J688" s="18" t="n">
        <f aca="false">IF($D$688=1,MIN(Assumptions!$B$56,MAX(Assumptions!$B$4,Assumptions!$B$27-($H$688+$I$688))),Assumptions!$B$4)</f>
        <v>0</v>
      </c>
      <c r="K688" s="18" t="n">
        <f aca="false">IF($E$688=1,MIN(Assumptions!$B$51,MAX(Assumptions!$B$4,Assumptions!$B$27-($H$688+$I$688+$J$688))),Assumptions!$B$4)</f>
        <v>30000000</v>
      </c>
      <c r="L688" s="18" t="n">
        <f aca="false">IF($F$688=1,MIN(Assumptions!$B$46,MAX(Assumptions!$B$4,Assumptions!$B$27-($H$688+$I$688+$J$688+$K$688))),Assumptions!$B$4)</f>
        <v>15000000</v>
      </c>
      <c r="M688" s="18" t="n">
        <f aca="false">IF($G$688=1,MIN(Assumptions!$B$41,MAX(Assumptions!$B$4,Assumptions!$B$27-($H$688+$I$688+$J$688+$K$688+$L$688))),Assumptions!$B$4)</f>
        <v>0</v>
      </c>
      <c r="N688" s="18" t="n">
        <f aca="false">MAX(Assumptions!$B$4,Assumptions!$B$27-($H$688+$I$688+$J$688+$K$688+$L$688+$M$688))</f>
        <v>3855000000</v>
      </c>
      <c r="O688" s="18" t="n">
        <f aca="false">$J$112+$O$112+Assumptions!$B$20+IF($B$688=0,$AI$112,Assumptions!$B$4)+IF($C$688=0,$AF$112,Assumptions!$B$4)+IF($D$688=0,$AC$112,Assumptions!$B$4)+IF($E$688=0,$Z$112,Assumptions!$B$4)+IF($F$688=0,$W$112,Assumptions!$B$4)+IF($G$688=0,$T$112,Assumptions!$B$4)</f>
        <v>22813833.1063222</v>
      </c>
      <c r="P688" s="18" t="n">
        <f aca="false">IF(($N$688+Assumptions!$B$14*Assumptions!$B$13)&gt;($C$10*Assumptions!$B$7/Assumptions!$B$11),($C$10*Assumptions!$B$7/Assumptions!$B$11)*($O$688+Assumptions!$B$14)/($N$688+Assumptions!$B$14*Assumptions!$B$13-($C$10*Assumptions!$B$7/Assumptions!$B$11)),NA())</f>
        <v>604710.014484141</v>
      </c>
      <c r="Q688" s="18" t="n">
        <f aca="false">IFERROR(($N$688+Assumptions!$B$14*Assumptions!$B$13)/($O$688+Assumptions!$B$14+$P$688),NA())</f>
        <v>148.831667814822</v>
      </c>
      <c r="R688" s="18" t="n">
        <f aca="false">AND(ISNUMBER($P$688),$P$688&gt;Assumptions!$B$4,$Q$688&gt;Assumptions!$B$13)</f>
        <v>1</v>
      </c>
      <c r="S688" s="18" t="n">
        <f aca="false">IF($N$688&gt;($C$10*Assumptions!$B$7/Assumptions!$B$11),($C$10*Assumptions!$B$7/Assumptions!$B$11)*$O$688/($N$688-($C$10*Assumptions!$B$7/Assumptions!$B$11)),NA())</f>
        <v>545350.592183002</v>
      </c>
      <c r="T688" s="18" t="n">
        <f aca="false">IFERROR($N$688/($O$688+$S$688),NA())</f>
        <v>165.031451858769</v>
      </c>
      <c r="U688" s="18" t="n">
        <f aca="false">AND(ISNUMBER($S$688),$S$688&gt;Assumptions!$B$4,$T$688&lt;=Assumptions!$B$13)</f>
        <v>0</v>
      </c>
      <c r="V688" s="18" t="n">
        <f aca="false">IF($R$688,$P$688,IF($U$688,$S$688,NA()))</f>
        <v>604710.014484141</v>
      </c>
      <c r="W688" s="18" t="n">
        <f aca="false">IF($R$688,$Q$688,IF($U$688,$T$688,NA()))</f>
        <v>148.831667814822</v>
      </c>
      <c r="X688" s="18" t="n">
        <f aca="false">$R$688</f>
        <v>1</v>
      </c>
      <c r="Y688" s="18" t="n">
        <f aca="false">IF($B$688=1,$H$688,$AI$112*$W$688)</f>
        <v>912832286.118068</v>
      </c>
      <c r="Z688" s="18" t="n">
        <f aca="false">IF($C$688=1,$I$688,$AF$112*$W$688)</f>
        <v>100000000</v>
      </c>
      <c r="AA688" s="18" t="n">
        <f aca="false">IF($D$688=1,$J$688,$AC$112*$W$688)</f>
        <v>357196002.755573</v>
      </c>
      <c r="AB688" s="18" t="n">
        <f aca="false">IF($E$688=1,$K$688,$Z$112*$W$688)</f>
        <v>30000000</v>
      </c>
      <c r="AC688" s="18" t="n">
        <f aca="false">IF($F$688=1,$L$688,$W$112*$W$688)</f>
        <v>15000000</v>
      </c>
      <c r="AD688" s="18" t="n">
        <f aca="false">IF($G$688=1,$M$688,$T$112*$W$688)</f>
        <v>744158339.074111</v>
      </c>
      <c r="AE688" s="18" t="n">
        <f aca="false">($C$10*Assumptions!$B$7/Assumptions!$B$11)</f>
        <v>90000000</v>
      </c>
      <c r="AF688" s="18" t="n">
        <f aca="false">($J$112+$O$112)*$W$688</f>
        <v>41749192.1817925</v>
      </c>
      <c r="AG688" s="18" t="n">
        <f aca="false">Assumptions!$B$20*$W$688</f>
        <v>1339485010.3334</v>
      </c>
      <c r="AH688" s="18" t="n">
        <f aca="false">IF($R$688,Assumptions!$B$14*($W$688-Assumptions!$B$13),Assumptions!$B$4)</f>
        <v>369579169.537056</v>
      </c>
      <c r="AI688" s="18" t="n">
        <f aca="false">$Y$688+$Z$688+$AA$688+$AB$688+$AC$688+$AD$688+$AE$688+$AF$688+$AG$688+$AH$688</f>
        <v>4000000000</v>
      </c>
      <c r="AJ688" s="18" t="n">
        <f aca="false">IF(AND(ISNUMBER($V$688),($C$10*Assumptions!$B$7/Assumptions!$B$11)&gt;=Assumptions!$B$67,IF($B$688=1,$Y$688&gt;=INDEX($Y$666:$Y$729,1+$A$688-Assumptions!$B$78),$Y$688&gt;INDEX($Y$666:$Y$729,1+$A$688+Assumptions!$B$78)),IF($C$688=1,$Z$688&gt;=INDEX($Z$666:$Z$729,1+$A$688-Assumptions!$B$79),$Z$688&gt;INDEX($Z$666:$Z$729,1+$A$688+Assumptions!$B$79)),IF($D$688=1,$AA$688&gt;=INDEX($AA$666:$AA$729,1+$A$688-Assumptions!$B$80),$AA$688&gt;INDEX($AA$666:$AA$729,1+$A$688+Assumptions!$B$80)),IF($E$688=1,$AB$688&gt;=INDEX($AB$666:$AB$729,1+$A$688-Assumptions!$B$81),$AB$688&gt;INDEX($AB$666:$AB$729,1+$A$688+Assumptions!$B$81)),IF($F$688=1,$AC$688&gt;=INDEX($AC$666:$AC$729,1+$A$688-Assumptions!$B$82),$AC$688&gt;INDEX($AC$666:$AC$729,1+$A$688+Assumptions!$B$82)),IF($G$688=1,$AD$688&gt;=INDEX($AD$666:$AD$729,1+$A$688-Assumptions!$B$83),$AD$688&gt;INDEX($AD$666:$AD$729,1+$A$688+Assumptions!$B$83))),1,0)</f>
        <v>0</v>
      </c>
      <c r="AK688" s="16"/>
      <c r="AL688" s="16"/>
    </row>
    <row r="689" customFormat="false" ht="23.85" hidden="true" customHeight="false" outlineLevel="0" collapsed="false">
      <c r="A689" s="6" t="n">
        <f aca="false">ROW()-ROW($A$666)+Assumptions!$B$4</f>
        <v>23</v>
      </c>
      <c r="B689" s="18" t="n">
        <f aca="false">MOD(QUOTIENT($A$689,Assumptions!$B$78),2)</f>
        <v>0</v>
      </c>
      <c r="C689" s="18" t="n">
        <f aca="false">MOD(QUOTIENT($A$689,Assumptions!$B$79),2)</f>
        <v>1</v>
      </c>
      <c r="D689" s="18" t="n">
        <f aca="false">MOD(QUOTIENT($A$689,Assumptions!$B$80),2)</f>
        <v>0</v>
      </c>
      <c r="E689" s="18" t="n">
        <f aca="false">MOD(QUOTIENT($A$689,Assumptions!$B$81),2)</f>
        <v>1</v>
      </c>
      <c r="F689" s="18" t="n">
        <f aca="false">MOD(QUOTIENT($A$689,Assumptions!$B$82),2)</f>
        <v>1</v>
      </c>
      <c r="G689" s="18" t="n">
        <f aca="false">MOD(QUOTIENT($A$689,Assumptions!$B$83),2)</f>
        <v>1</v>
      </c>
      <c r="H689" s="18" t="n">
        <f aca="false">IF($B$689=1,MIN(Assumptions!$B$66,MAX(Assumptions!$B$4,Assumptions!$B$27-(Assumptions!$B$4))),Assumptions!$B$4)</f>
        <v>0</v>
      </c>
      <c r="I689" s="18" t="n">
        <f aca="false">IF($C$689=1,MIN(Assumptions!$B$61,MAX(Assumptions!$B$4,Assumptions!$B$27-($H$689))),Assumptions!$B$4)</f>
        <v>100000000</v>
      </c>
      <c r="J689" s="18" t="n">
        <f aca="false">IF($D$689=1,MIN(Assumptions!$B$56,MAX(Assumptions!$B$4,Assumptions!$B$27-($H$689+$I$689))),Assumptions!$B$4)</f>
        <v>0</v>
      </c>
      <c r="K689" s="18" t="n">
        <f aca="false">IF($E$689=1,MIN(Assumptions!$B$51,MAX(Assumptions!$B$4,Assumptions!$B$27-($H$689+$I$689+$J$689))),Assumptions!$B$4)</f>
        <v>30000000</v>
      </c>
      <c r="L689" s="18" t="n">
        <f aca="false">IF($F$689=1,MIN(Assumptions!$B$46,MAX(Assumptions!$B$4,Assumptions!$B$27-($H$689+$I$689+$J$689+$K$689))),Assumptions!$B$4)</f>
        <v>15000000</v>
      </c>
      <c r="M689" s="18" t="n">
        <f aca="false">IF($G$689=1,MIN(Assumptions!$B$41,MAX(Assumptions!$B$4,Assumptions!$B$27-($H$689+$I$689+$J$689+$K$689+$L$689))),Assumptions!$B$4)</f>
        <v>5000000</v>
      </c>
      <c r="N689" s="18" t="n">
        <f aca="false">MAX(Assumptions!$B$4,Assumptions!$B$27-($H$689+$I$689+$J$689+$K$689+$L$689+$M$689))</f>
        <v>3850000000</v>
      </c>
      <c r="O689" s="18" t="n">
        <f aca="false">$J$112+$O$112+Assumptions!$B$20+IF($B$689=0,$AI$112,Assumptions!$B$4)+IF($C$689=0,$AF$112,Assumptions!$B$4)+IF($D$689=0,$AC$112,Assumptions!$B$4)+IF($E$689=0,$Z$112,Assumptions!$B$4)+IF($F$689=0,$W$112,Assumptions!$B$4)+IF($G$689=0,$T$112,Assumptions!$B$4)</f>
        <v>17813833.1063222</v>
      </c>
      <c r="P689" s="18" t="n">
        <f aca="false">IF(($N$689+Assumptions!$B$14*Assumptions!$B$13)&gt;($C$10*Assumptions!$B$7/Assumptions!$B$11),($C$10*Assumptions!$B$7/Assumptions!$B$11)*($O$689+Assumptions!$B$14)/($N$689+Assumptions!$B$14*Assumptions!$B$13-($C$10*Assumptions!$B$7/Assumptions!$B$11)),NA())</f>
        <v>485912.286928638</v>
      </c>
      <c r="Q689" s="18" t="n">
        <f aca="false">IFERROR(($N$689+Assumptions!$B$14*Assumptions!$B$13)/($O$689+Assumptions!$B$14+$P$689),NA())</f>
        <v>185.218613361011</v>
      </c>
      <c r="R689" s="18" t="n">
        <f aca="false">AND(ISNUMBER($P$689),$P$689&gt;Assumptions!$B$4,$Q$689&gt;Assumptions!$B$13)</f>
        <v>1</v>
      </c>
      <c r="S689" s="18" t="n">
        <f aca="false">IF($N$689&gt;($C$10*Assumptions!$B$7/Assumptions!$B$11),($C$10*Assumptions!$B$7/Assumptions!$B$11)*$O$689/($N$689-($C$10*Assumptions!$B$7/Assumptions!$B$11)),NA())</f>
        <v>426394.941374734</v>
      </c>
      <c r="T689" s="18" t="n">
        <f aca="false">IFERROR($N$689/($O$689+$S$689),NA())</f>
        <v>211.071922452532</v>
      </c>
      <c r="U689" s="18" t="n">
        <f aca="false">AND(ISNUMBER($S$689),$S$689&gt;Assumptions!$B$4,$T$689&lt;=Assumptions!$B$13)</f>
        <v>0</v>
      </c>
      <c r="V689" s="18" t="n">
        <f aca="false">IF($R$689,$P$689,IF($U$689,$S$689,NA()))</f>
        <v>485912.286928638</v>
      </c>
      <c r="W689" s="18" t="n">
        <f aca="false">IF($R$689,$Q$689,IF($U$689,$T$689,NA()))</f>
        <v>185.218613361011</v>
      </c>
      <c r="X689" s="18" t="n">
        <f aca="false">$R$689</f>
        <v>1</v>
      </c>
      <c r="Y689" s="18" t="n">
        <f aca="false">IF($B$689=1,$H$689,$AI$112*$W$689)</f>
        <v>1136005077.06675</v>
      </c>
      <c r="Z689" s="18" t="n">
        <f aca="false">IF($C$689=1,$I$689,$AF$112*$W$689)</f>
        <v>100000000</v>
      </c>
      <c r="AA689" s="18" t="n">
        <f aca="false">IF($D$689=1,$J$689,$AC$112*$W$689)</f>
        <v>444524672.066426</v>
      </c>
      <c r="AB689" s="18" t="n">
        <f aca="false">IF($E$689=1,$K$689,$Z$112*$W$689)</f>
        <v>30000000</v>
      </c>
      <c r="AC689" s="18" t="n">
        <f aca="false">IF($F$689=1,$L$689,$W$112*$W$689)</f>
        <v>15000000</v>
      </c>
      <c r="AD689" s="18" t="n">
        <f aca="false">IF($G$689=1,$M$689,$T$112*$W$689)</f>
        <v>5000000</v>
      </c>
      <c r="AE689" s="18" t="n">
        <f aca="false">($C$10*Assumptions!$B$7/Assumptions!$B$11)</f>
        <v>90000000</v>
      </c>
      <c r="AF689" s="18" t="n">
        <f aca="false">($J$112+$O$112)*$W$689</f>
        <v>51956197.2151995</v>
      </c>
      <c r="AG689" s="18" t="n">
        <f aca="false">Assumptions!$B$20*$W$689</f>
        <v>1666967520.2491</v>
      </c>
      <c r="AH689" s="18" t="n">
        <f aca="false">IF($R$689,Assumptions!$B$14*($W$689-Assumptions!$B$13),Assumptions!$B$4)</f>
        <v>460546533.402527</v>
      </c>
      <c r="AI689" s="18" t="n">
        <f aca="false">$Y$689+$Z$689+$AA$689+$AB$689+$AC$689+$AD$689+$AE$689+$AF$689+$AG$689+$AH$689</f>
        <v>4000000000</v>
      </c>
      <c r="AJ689" s="18" t="n">
        <f aca="false">IF(AND(ISNUMBER($V$689),($C$10*Assumptions!$B$7/Assumptions!$B$11)&gt;=Assumptions!$B$67,IF($B$689=1,$Y$689&gt;=INDEX($Y$666:$Y$729,1+$A$689-Assumptions!$B$78),$Y$689&gt;INDEX($Y$666:$Y$729,1+$A$689+Assumptions!$B$78)),IF($C$689=1,$Z$689&gt;=INDEX($Z$666:$Z$729,1+$A$689-Assumptions!$B$79),$Z$689&gt;INDEX($Z$666:$Z$729,1+$A$689+Assumptions!$B$79)),IF($D$689=1,$AA$689&gt;=INDEX($AA$666:$AA$729,1+$A$689-Assumptions!$B$80),$AA$689&gt;INDEX($AA$666:$AA$729,1+$A$689+Assumptions!$B$80)),IF($E$689=1,$AB$689&gt;=INDEX($AB$666:$AB$729,1+$A$689-Assumptions!$B$81),$AB$689&gt;INDEX($AB$666:$AB$729,1+$A$689+Assumptions!$B$81)),IF($F$689=1,$AC$689&gt;=INDEX($AC$666:$AC$729,1+$A$689-Assumptions!$B$82),$AC$689&gt;INDEX($AC$666:$AC$729,1+$A$689+Assumptions!$B$82)),IF($G$689=1,$AD$689&gt;=INDEX($AD$666:$AD$729,1+$A$689-Assumptions!$B$83),$AD$689&gt;INDEX($AD$666:$AD$729,1+$A$689+Assumptions!$B$83))),1,0)</f>
        <v>0</v>
      </c>
      <c r="AK689" s="16"/>
      <c r="AL689" s="16"/>
    </row>
    <row r="690" customFormat="false" ht="23.85" hidden="true" customHeight="false" outlineLevel="0" collapsed="false">
      <c r="A690" s="6" t="n">
        <f aca="false">ROW()-ROW($A$666)+Assumptions!$B$4</f>
        <v>24</v>
      </c>
      <c r="B690" s="18" t="n">
        <f aca="false">MOD(QUOTIENT($A$690,Assumptions!$B$78),2)</f>
        <v>0</v>
      </c>
      <c r="C690" s="18" t="n">
        <f aca="false">MOD(QUOTIENT($A$690,Assumptions!$B$79),2)</f>
        <v>1</v>
      </c>
      <c r="D690" s="18" t="n">
        <f aca="false">MOD(QUOTIENT($A$690,Assumptions!$B$80),2)</f>
        <v>1</v>
      </c>
      <c r="E690" s="18" t="n">
        <f aca="false">MOD(QUOTIENT($A$690,Assumptions!$B$81),2)</f>
        <v>0</v>
      </c>
      <c r="F690" s="18" t="n">
        <f aca="false">MOD(QUOTIENT($A$690,Assumptions!$B$82),2)</f>
        <v>0</v>
      </c>
      <c r="G690" s="18" t="n">
        <f aca="false">MOD(QUOTIENT($A$690,Assumptions!$B$83),2)</f>
        <v>0</v>
      </c>
      <c r="H690" s="18" t="n">
        <f aca="false">IF($B$690=1,MIN(Assumptions!$B$66,MAX(Assumptions!$B$4,Assumptions!$B$27-(Assumptions!$B$4))),Assumptions!$B$4)</f>
        <v>0</v>
      </c>
      <c r="I690" s="18" t="n">
        <f aca="false">IF($C$690=1,MIN(Assumptions!$B$61,MAX(Assumptions!$B$4,Assumptions!$B$27-($H$690))),Assumptions!$B$4)</f>
        <v>100000000</v>
      </c>
      <c r="J690" s="18" t="n">
        <f aca="false">IF($D$690=1,MIN(Assumptions!$B$56,MAX(Assumptions!$B$4,Assumptions!$B$27-($H$690+$I$690))),Assumptions!$B$4)</f>
        <v>60000000</v>
      </c>
      <c r="K690" s="18" t="n">
        <f aca="false">IF($E$690=1,MIN(Assumptions!$B$51,MAX(Assumptions!$B$4,Assumptions!$B$27-($H$690+$I$690+$J$690))),Assumptions!$B$4)</f>
        <v>0</v>
      </c>
      <c r="L690" s="18" t="n">
        <f aca="false">IF($F$690=1,MIN(Assumptions!$B$46,MAX(Assumptions!$B$4,Assumptions!$B$27-($H$690+$I$690+$J$690+$K$690))),Assumptions!$B$4)</f>
        <v>0</v>
      </c>
      <c r="M690" s="18" t="n">
        <f aca="false">IF($G$690=1,MIN(Assumptions!$B$41,MAX(Assumptions!$B$4,Assumptions!$B$27-($H$690+$I$690+$J$690+$K$690+$L$690))),Assumptions!$B$4)</f>
        <v>0</v>
      </c>
      <c r="N690" s="18" t="n">
        <f aca="false">MAX(Assumptions!$B$4,Assumptions!$B$27-($H$690+$I$690+$J$690+$K$690+$L$690+$M$690))</f>
        <v>3840000000</v>
      </c>
      <c r="O690" s="18" t="n">
        <f aca="false">$J$112+$O$112+Assumptions!$B$20+IF($B$690=0,$AI$112,Assumptions!$B$4)+IF($C$690=0,$AF$112,Assumptions!$B$4)+IF($D$690=0,$AC$112,Assumptions!$B$4)+IF($E$690=0,$Z$112,Assumptions!$B$4)+IF($F$690=0,$W$112,Assumptions!$B$4)+IF($G$690=0,$T$112,Assumptions!$B$4)</f>
        <v>28413833.1063222</v>
      </c>
      <c r="P690" s="18" t="n">
        <f aca="false">IF(($N$690+Assumptions!$B$14*Assumptions!$B$13)&gt;($C$10*Assumptions!$B$7/Assumptions!$B$11),($C$10*Assumptions!$B$7/Assumptions!$B$11)*($O$690+Assumptions!$B$14)/($N$690+Assumptions!$B$14*Assumptions!$B$13-($C$10*Assumptions!$B$7/Assumptions!$B$11)),NA())</f>
        <v>741437.702749901</v>
      </c>
      <c r="Q690" s="18" t="n">
        <f aca="false">IFERROR(($N$690+Assumptions!$B$14*Assumptions!$B$13)/($O$690+Assumptions!$B$14+$P$690),NA())</f>
        <v>121.385788268119</v>
      </c>
      <c r="R690" s="18" t="n">
        <f aca="false">AND(ISNUMBER($P$690),$P$690&gt;Assumptions!$B$4,$Q$690&gt;Assumptions!$B$13)</f>
        <v>1</v>
      </c>
      <c r="S690" s="18" t="n">
        <f aca="false">IF($N$690&gt;($C$10*Assumptions!$B$7/Assumptions!$B$11),($C$10*Assumptions!$B$7/Assumptions!$B$11)*$O$690/($N$690-($C$10*Assumptions!$B$7/Assumptions!$B$11)),NA())</f>
        <v>681931.994551734</v>
      </c>
      <c r="T690" s="18" t="n">
        <f aca="false">IFERROR($N$690/($O$690+$S$690),NA())</f>
        <v>131.977969532228</v>
      </c>
      <c r="U690" s="18" t="n">
        <f aca="false">AND(ISNUMBER($S$690),$S$690&gt;Assumptions!$B$4,$T$690&lt;=Assumptions!$B$13)</f>
        <v>0</v>
      </c>
      <c r="V690" s="18" t="n">
        <f aca="false">IF($R$690,$P$690,IF($U$690,$S$690,NA()))</f>
        <v>741437.702749901</v>
      </c>
      <c r="W690" s="18" t="n">
        <f aca="false">IF($R$690,$Q$690,IF($U$690,$T$690,NA()))</f>
        <v>121.385788268119</v>
      </c>
      <c r="X690" s="18" t="n">
        <f aca="false">$R$690</f>
        <v>1</v>
      </c>
      <c r="Y690" s="18" t="n">
        <f aca="false">IF($B$690=1,$H$690,$AI$112*$W$690)</f>
        <v>744497916.565011</v>
      </c>
      <c r="Z690" s="18" t="n">
        <f aca="false">IF($C$690=1,$I$690,$AF$112*$W$690)</f>
        <v>100000000</v>
      </c>
      <c r="AA690" s="18" t="n">
        <f aca="false">IF($D$690=1,$J$690,$AC$112*$W$690)</f>
        <v>60000000</v>
      </c>
      <c r="AB690" s="18" t="n">
        <f aca="false">IF($E$690=1,$K$690,$Z$112*$W$690)</f>
        <v>364157364.804357</v>
      </c>
      <c r="AC690" s="18" t="n">
        <f aca="false">IF($F$690=1,$L$690,$W$112*$W$690)</f>
        <v>606928941.340595</v>
      </c>
      <c r="AD690" s="18" t="n">
        <f aca="false">IF($G$690=1,$M$690,$T$112*$W$690)</f>
        <v>606928941.340595</v>
      </c>
      <c r="AE690" s="18" t="n">
        <f aca="false">($C$10*Assumptions!$B$7/Assumptions!$B$11)</f>
        <v>90000000</v>
      </c>
      <c r="AF690" s="18" t="n">
        <f aca="false">($J$112+$O$112)*$W$690</f>
        <v>34050270.8660729</v>
      </c>
      <c r="AG690" s="18" t="n">
        <f aca="false">Assumptions!$B$20*$W$690</f>
        <v>1092472094.41307</v>
      </c>
      <c r="AH690" s="18" t="n">
        <f aca="false">IF($R$690,Assumptions!$B$14*($W$690-Assumptions!$B$13),Assumptions!$B$4)</f>
        <v>300964470.670298</v>
      </c>
      <c r="AI690" s="18" t="n">
        <f aca="false">$Y$690+$Z$690+$AA$690+$AB$690+$AC$690+$AD$690+$AE$690+$AF$690+$AG$690+$AH$690</f>
        <v>4000000000</v>
      </c>
      <c r="AJ690" s="18" t="n">
        <f aca="false">IF(AND(ISNUMBER($V$690),($C$10*Assumptions!$B$7/Assumptions!$B$11)&gt;=Assumptions!$B$67,IF($B$690=1,$Y$690&gt;=INDEX($Y$666:$Y$729,1+$A$690-Assumptions!$B$78),$Y$690&gt;INDEX($Y$666:$Y$729,1+$A$690+Assumptions!$B$78)),IF($C$690=1,$Z$690&gt;=INDEX($Z$666:$Z$729,1+$A$690-Assumptions!$B$79),$Z$690&gt;INDEX($Z$666:$Z$729,1+$A$690+Assumptions!$B$79)),IF($D$690=1,$AA$690&gt;=INDEX($AA$666:$AA$729,1+$A$690-Assumptions!$B$80),$AA$690&gt;INDEX($AA$666:$AA$729,1+$A$690+Assumptions!$B$80)),IF($E$690=1,$AB$690&gt;=INDEX($AB$666:$AB$729,1+$A$690-Assumptions!$B$81),$AB$690&gt;INDEX($AB$666:$AB$729,1+$A$690+Assumptions!$B$81)),IF($F$690=1,$AC$690&gt;=INDEX($AC$666:$AC$729,1+$A$690-Assumptions!$B$82),$AC$690&gt;INDEX($AC$666:$AC$729,1+$A$690+Assumptions!$B$82)),IF($G$690=1,$AD$690&gt;=INDEX($AD$666:$AD$729,1+$A$690-Assumptions!$B$83),$AD$690&gt;INDEX($AD$666:$AD$729,1+$A$690+Assumptions!$B$83))),1,0)</f>
        <v>0</v>
      </c>
      <c r="AK690" s="16"/>
      <c r="AL690" s="16"/>
    </row>
    <row r="691" customFormat="false" ht="23.85" hidden="true" customHeight="false" outlineLevel="0" collapsed="false">
      <c r="A691" s="6" t="n">
        <f aca="false">ROW()-ROW($A$666)+Assumptions!$B$4</f>
        <v>25</v>
      </c>
      <c r="B691" s="18" t="n">
        <f aca="false">MOD(QUOTIENT($A$691,Assumptions!$B$78),2)</f>
        <v>0</v>
      </c>
      <c r="C691" s="18" t="n">
        <f aca="false">MOD(QUOTIENT($A$691,Assumptions!$B$79),2)</f>
        <v>1</v>
      </c>
      <c r="D691" s="18" t="n">
        <f aca="false">MOD(QUOTIENT($A$691,Assumptions!$B$80),2)</f>
        <v>1</v>
      </c>
      <c r="E691" s="18" t="n">
        <f aca="false">MOD(QUOTIENT($A$691,Assumptions!$B$81),2)</f>
        <v>0</v>
      </c>
      <c r="F691" s="18" t="n">
        <f aca="false">MOD(QUOTIENT($A$691,Assumptions!$B$82),2)</f>
        <v>0</v>
      </c>
      <c r="G691" s="18" t="n">
        <f aca="false">MOD(QUOTIENT($A$691,Assumptions!$B$83),2)</f>
        <v>1</v>
      </c>
      <c r="H691" s="18" t="n">
        <f aca="false">IF($B$691=1,MIN(Assumptions!$B$66,MAX(Assumptions!$B$4,Assumptions!$B$27-(Assumptions!$B$4))),Assumptions!$B$4)</f>
        <v>0</v>
      </c>
      <c r="I691" s="18" t="n">
        <f aca="false">IF($C$691=1,MIN(Assumptions!$B$61,MAX(Assumptions!$B$4,Assumptions!$B$27-($H$691))),Assumptions!$B$4)</f>
        <v>100000000</v>
      </c>
      <c r="J691" s="18" t="n">
        <f aca="false">IF($D$691=1,MIN(Assumptions!$B$56,MAX(Assumptions!$B$4,Assumptions!$B$27-($H$691+$I$691))),Assumptions!$B$4)</f>
        <v>60000000</v>
      </c>
      <c r="K691" s="18" t="n">
        <f aca="false">IF($E$691=1,MIN(Assumptions!$B$51,MAX(Assumptions!$B$4,Assumptions!$B$27-($H$691+$I$691+$J$691))),Assumptions!$B$4)</f>
        <v>0</v>
      </c>
      <c r="L691" s="18" t="n">
        <f aca="false">IF($F$691=1,MIN(Assumptions!$B$46,MAX(Assumptions!$B$4,Assumptions!$B$27-($H$691+$I$691+$J$691+$K$691))),Assumptions!$B$4)</f>
        <v>0</v>
      </c>
      <c r="M691" s="18" t="n">
        <f aca="false">IF($G$691=1,MIN(Assumptions!$B$41,MAX(Assumptions!$B$4,Assumptions!$B$27-($H$691+$I$691+$J$691+$K$691+$L$691))),Assumptions!$B$4)</f>
        <v>5000000</v>
      </c>
      <c r="N691" s="18" t="n">
        <f aca="false">MAX(Assumptions!$B$4,Assumptions!$B$27-($H$691+$I$691+$J$691+$K$691+$L$691+$M$691))</f>
        <v>3835000000</v>
      </c>
      <c r="O691" s="18" t="n">
        <f aca="false">$J$112+$O$112+Assumptions!$B$20+IF($B$691=0,$AI$112,Assumptions!$B$4)+IF($C$691=0,$AF$112,Assumptions!$B$4)+IF($D$691=0,$AC$112,Assumptions!$B$4)+IF($E$691=0,$Z$112,Assumptions!$B$4)+IF($F$691=0,$W$112,Assumptions!$B$4)+IF($G$691=0,$T$112,Assumptions!$B$4)</f>
        <v>23413833.1063222</v>
      </c>
      <c r="P691" s="18" t="n">
        <f aca="false">IF(($N$691+Assumptions!$B$14*Assumptions!$B$13)&gt;($C$10*Assumptions!$B$7/Assumptions!$B$11),($C$10*Assumptions!$B$7/Assumptions!$B$11)*($O$691+Assumptions!$B$14)/($N$691+Assumptions!$B$14*Assumptions!$B$13-($C$10*Assumptions!$B$7/Assumptions!$B$11)),NA())</f>
        <v>622346.892480054</v>
      </c>
      <c r="Q691" s="18" t="n">
        <f aca="false">IFERROR(($N$691+Assumptions!$B$14*Assumptions!$B$13)/($O$691+Assumptions!$B$14+$P$691),NA())</f>
        <v>144.613881884024</v>
      </c>
      <c r="R691" s="18" t="n">
        <f aca="false">AND(ISNUMBER($P$691),$P$691&gt;Assumptions!$B$4,$Q$691&gt;Assumptions!$B$13)</f>
        <v>1</v>
      </c>
      <c r="S691" s="18" t="n">
        <f aca="false">IF($N$691&gt;($C$10*Assumptions!$B$7/Assumptions!$B$11),($C$10*Assumptions!$B$7/Assumptions!$B$11)*$O$691/($N$691-($C$10*Assumptions!$B$7/Assumptions!$B$11)),NA())</f>
        <v>562682.237535114</v>
      </c>
      <c r="T691" s="18" t="n">
        <f aca="false">IFERROR($N$691/($O$691+$S$691),NA())</f>
        <v>159.948180333991</v>
      </c>
      <c r="U691" s="18" t="n">
        <f aca="false">AND(ISNUMBER($S$691),$S$691&gt;Assumptions!$B$4,$T$691&lt;=Assumptions!$B$13)</f>
        <v>0</v>
      </c>
      <c r="V691" s="18" t="n">
        <f aca="false">IF($R$691,$P$691,IF($U$691,$S$691,NA()))</f>
        <v>622346.892480054</v>
      </c>
      <c r="W691" s="18" t="n">
        <f aca="false">IF($R$691,$Q$691,IF($U$691,$T$691,NA()))</f>
        <v>144.613881884024</v>
      </c>
      <c r="X691" s="18" t="n">
        <f aca="false">$R$691</f>
        <v>1</v>
      </c>
      <c r="Y691" s="18" t="n">
        <f aca="false">IF($B$691=1,$H$691,$AI$112*$W$691)</f>
        <v>886963254.143251</v>
      </c>
      <c r="Z691" s="18" t="n">
        <f aca="false">IF($C$691=1,$I$691,$AF$112*$W$691)</f>
        <v>100000000</v>
      </c>
      <c r="AA691" s="18" t="n">
        <f aca="false">IF($D$691=1,$J$691,$AC$112*$W$691)</f>
        <v>60000000</v>
      </c>
      <c r="AB691" s="18" t="n">
        <f aca="false">IF($E$691=1,$K$691,$Z$112*$W$691)</f>
        <v>433841645.652073</v>
      </c>
      <c r="AC691" s="18" t="n">
        <f aca="false">IF($F$691=1,$L$691,$W$112*$W$691)</f>
        <v>723069409.420121</v>
      </c>
      <c r="AD691" s="18" t="n">
        <f aca="false">IF($G$691=1,$M$691,$T$112*$W$691)</f>
        <v>5000000</v>
      </c>
      <c r="AE691" s="18" t="n">
        <f aca="false">($C$10*Assumptions!$B$7/Assumptions!$B$11)</f>
        <v>90000000</v>
      </c>
      <c r="AF691" s="18" t="n">
        <f aca="false">($J$112+$O$112)*$W$691</f>
        <v>40566049.118277</v>
      </c>
      <c r="AG691" s="18" t="n">
        <f aca="false">Assumptions!$B$20*$W$691</f>
        <v>1301524936.95622</v>
      </c>
      <c r="AH691" s="18" t="n">
        <f aca="false">IF($R$691,Assumptions!$B$14*($W$691-Assumptions!$B$13),Assumptions!$B$4)</f>
        <v>359034704.710061</v>
      </c>
      <c r="AI691" s="18" t="n">
        <f aca="false">$Y$691+$Z$691+$AA$691+$AB$691+$AC$691+$AD$691+$AE$691+$AF$691+$AG$691+$AH$691</f>
        <v>4000000000</v>
      </c>
      <c r="AJ691" s="18" t="n">
        <f aca="false">IF(AND(ISNUMBER($V$691),($C$10*Assumptions!$B$7/Assumptions!$B$11)&gt;=Assumptions!$B$67,IF($B$691=1,$Y$691&gt;=INDEX($Y$666:$Y$729,1+$A$691-Assumptions!$B$78),$Y$691&gt;INDEX($Y$666:$Y$729,1+$A$691+Assumptions!$B$78)),IF($C$691=1,$Z$691&gt;=INDEX($Z$666:$Z$729,1+$A$691-Assumptions!$B$79),$Z$691&gt;INDEX($Z$666:$Z$729,1+$A$691+Assumptions!$B$79)),IF($D$691=1,$AA$691&gt;=INDEX($AA$666:$AA$729,1+$A$691-Assumptions!$B$80),$AA$691&gt;INDEX($AA$666:$AA$729,1+$A$691+Assumptions!$B$80)),IF($E$691=1,$AB$691&gt;=INDEX($AB$666:$AB$729,1+$A$691-Assumptions!$B$81),$AB$691&gt;INDEX($AB$666:$AB$729,1+$A$691+Assumptions!$B$81)),IF($F$691=1,$AC$691&gt;=INDEX($AC$666:$AC$729,1+$A$691-Assumptions!$B$82),$AC$691&gt;INDEX($AC$666:$AC$729,1+$A$691+Assumptions!$B$82)),IF($G$691=1,$AD$691&gt;=INDEX($AD$666:$AD$729,1+$A$691-Assumptions!$B$83),$AD$691&gt;INDEX($AD$666:$AD$729,1+$A$691+Assumptions!$B$83))),1,0)</f>
        <v>0</v>
      </c>
      <c r="AK691" s="16"/>
      <c r="AL691" s="16"/>
    </row>
    <row r="692" customFormat="false" ht="23.85" hidden="true" customHeight="false" outlineLevel="0" collapsed="false">
      <c r="A692" s="6" t="n">
        <f aca="false">ROW()-ROW($A$666)+Assumptions!$B$4</f>
        <v>26</v>
      </c>
      <c r="B692" s="18" t="n">
        <f aca="false">MOD(QUOTIENT($A$692,Assumptions!$B$78),2)</f>
        <v>0</v>
      </c>
      <c r="C692" s="18" t="n">
        <f aca="false">MOD(QUOTIENT($A$692,Assumptions!$B$79),2)</f>
        <v>1</v>
      </c>
      <c r="D692" s="18" t="n">
        <f aca="false">MOD(QUOTIENT($A$692,Assumptions!$B$80),2)</f>
        <v>1</v>
      </c>
      <c r="E692" s="18" t="n">
        <f aca="false">MOD(QUOTIENT($A$692,Assumptions!$B$81),2)</f>
        <v>0</v>
      </c>
      <c r="F692" s="18" t="n">
        <f aca="false">MOD(QUOTIENT($A$692,Assumptions!$B$82),2)</f>
        <v>1</v>
      </c>
      <c r="G692" s="18" t="n">
        <f aca="false">MOD(QUOTIENT($A$692,Assumptions!$B$83),2)</f>
        <v>0</v>
      </c>
      <c r="H692" s="18" t="n">
        <f aca="false">IF($B$692=1,MIN(Assumptions!$B$66,MAX(Assumptions!$B$4,Assumptions!$B$27-(Assumptions!$B$4))),Assumptions!$B$4)</f>
        <v>0</v>
      </c>
      <c r="I692" s="18" t="n">
        <f aca="false">IF($C$692=1,MIN(Assumptions!$B$61,MAX(Assumptions!$B$4,Assumptions!$B$27-($H$692))),Assumptions!$B$4)</f>
        <v>100000000</v>
      </c>
      <c r="J692" s="18" t="n">
        <f aca="false">IF($D$692=1,MIN(Assumptions!$B$56,MAX(Assumptions!$B$4,Assumptions!$B$27-($H$692+$I$692))),Assumptions!$B$4)</f>
        <v>60000000</v>
      </c>
      <c r="K692" s="18" t="n">
        <f aca="false">IF($E$692=1,MIN(Assumptions!$B$51,MAX(Assumptions!$B$4,Assumptions!$B$27-($H$692+$I$692+$J$692))),Assumptions!$B$4)</f>
        <v>0</v>
      </c>
      <c r="L692" s="18" t="n">
        <f aca="false">IF($F$692=1,MIN(Assumptions!$B$46,MAX(Assumptions!$B$4,Assumptions!$B$27-($H$692+$I$692+$J$692+$K$692))),Assumptions!$B$4)</f>
        <v>15000000</v>
      </c>
      <c r="M692" s="18" t="n">
        <f aca="false">IF($G$692=1,MIN(Assumptions!$B$41,MAX(Assumptions!$B$4,Assumptions!$B$27-($H$692+$I$692+$J$692+$K$692+$L$692))),Assumptions!$B$4)</f>
        <v>0</v>
      </c>
      <c r="N692" s="18" t="n">
        <f aca="false">MAX(Assumptions!$B$4,Assumptions!$B$27-($H$692+$I$692+$J$692+$K$692+$L$692+$M$692))</f>
        <v>3825000000</v>
      </c>
      <c r="O692" s="18" t="n">
        <f aca="false">$J$112+$O$112+Assumptions!$B$20+IF($B$692=0,$AI$112,Assumptions!$B$4)+IF($C$692=0,$AF$112,Assumptions!$B$4)+IF($D$692=0,$AC$112,Assumptions!$B$4)+IF($E$692=0,$Z$112,Assumptions!$B$4)+IF($F$692=0,$W$112,Assumptions!$B$4)+IF($G$692=0,$T$112,Assumptions!$B$4)</f>
        <v>23413833.1063222</v>
      </c>
      <c r="P692" s="18" t="n">
        <f aca="false">IF(($N$692+Assumptions!$B$14*Assumptions!$B$13)&gt;($C$10*Assumptions!$B$7/Assumptions!$B$11),($C$10*Assumptions!$B$7/Assumptions!$B$11)*($O$692+Assumptions!$B$14)/($N$692+Assumptions!$B$14*Assumptions!$B$13-($C$10*Assumptions!$B$7/Assumptions!$B$11)),NA())</f>
        <v>624012.034667291</v>
      </c>
      <c r="Q692" s="18" t="n">
        <f aca="false">IFERROR(($N$692+Assumptions!$B$14*Assumptions!$B$13)/($O$692+Assumptions!$B$14+$P$692),NA())</f>
        <v>144.227987602813</v>
      </c>
      <c r="R692" s="18" t="n">
        <f aca="false">AND(ISNUMBER($P$692),$P$692&gt;Assumptions!$B$4,$Q$692&gt;Assumptions!$B$13)</f>
        <v>1</v>
      </c>
      <c r="S692" s="18" t="n">
        <f aca="false">IF($N$692&gt;($C$10*Assumptions!$B$7/Assumptions!$B$11),($C$10*Assumptions!$B$7/Assumptions!$B$11)*$O$692/($N$692-($C$10*Assumptions!$B$7/Assumptions!$B$11)),NA())</f>
        <v>564188.749549933</v>
      </c>
      <c r="T692" s="18" t="n">
        <f aca="false">IFERROR($N$692/($O$692+$S$692),NA())</f>
        <v>159.521082389174</v>
      </c>
      <c r="U692" s="18" t="n">
        <f aca="false">AND(ISNUMBER($S$692),$S$692&gt;Assumptions!$B$4,$T$692&lt;=Assumptions!$B$13)</f>
        <v>0</v>
      </c>
      <c r="V692" s="18" t="n">
        <f aca="false">IF($R$692,$P$692,IF($U$692,$S$692,NA()))</f>
        <v>624012.034667291</v>
      </c>
      <c r="W692" s="18" t="n">
        <f aca="false">IF($R$692,$Q$692,IF($U$692,$T$692,NA()))</f>
        <v>144.227987602813</v>
      </c>
      <c r="X692" s="18" t="n">
        <f aca="false">$R$692</f>
        <v>1</v>
      </c>
      <c r="Y692" s="18" t="n">
        <f aca="false">IF($B$692=1,$H$692,$AI$112*$W$692)</f>
        <v>884596440.923389</v>
      </c>
      <c r="Z692" s="18" t="n">
        <f aca="false">IF($C$692=1,$I$692,$AF$112*$W$692)</f>
        <v>100000000</v>
      </c>
      <c r="AA692" s="18" t="n">
        <f aca="false">IF($D$692=1,$J$692,$AC$112*$W$692)</f>
        <v>60000000</v>
      </c>
      <c r="AB692" s="18" t="n">
        <f aca="false">IF($E$692=1,$K$692,$Z$112*$W$692)</f>
        <v>432683962.808438</v>
      </c>
      <c r="AC692" s="18" t="n">
        <f aca="false">IF($F$692=1,$L$692,$W$112*$W$692)</f>
        <v>15000000</v>
      </c>
      <c r="AD692" s="18" t="n">
        <f aca="false">IF($G$692=1,$M$692,$T$112*$W$692)</f>
        <v>721139938.014063</v>
      </c>
      <c r="AE692" s="18" t="n">
        <f aca="false">($C$10*Assumptions!$B$7/Assumptions!$B$11)</f>
        <v>90000000</v>
      </c>
      <c r="AF692" s="18" t="n">
        <f aca="false">($J$112+$O$112)*$W$692</f>
        <v>40457800.821764</v>
      </c>
      <c r="AG692" s="18" t="n">
        <f aca="false">Assumptions!$B$20*$W$692</f>
        <v>1298051888.42531</v>
      </c>
      <c r="AH692" s="18" t="n">
        <f aca="false">IF($R$692,Assumptions!$B$14*($W$692-Assumptions!$B$13),Assumptions!$B$4)</f>
        <v>358069969.007032</v>
      </c>
      <c r="AI692" s="18" t="n">
        <f aca="false">$Y$692+$Z$692+$AA$692+$AB$692+$AC$692+$AD$692+$AE$692+$AF$692+$AG$692+$AH$692</f>
        <v>4000000000</v>
      </c>
      <c r="AJ692" s="18" t="n">
        <f aca="false">IF(AND(ISNUMBER($V$692),($C$10*Assumptions!$B$7/Assumptions!$B$11)&gt;=Assumptions!$B$67,IF($B$692=1,$Y$692&gt;=INDEX($Y$666:$Y$729,1+$A$692-Assumptions!$B$78),$Y$692&gt;INDEX($Y$666:$Y$729,1+$A$692+Assumptions!$B$78)),IF($C$692=1,$Z$692&gt;=INDEX($Z$666:$Z$729,1+$A$692-Assumptions!$B$79),$Z$692&gt;INDEX($Z$666:$Z$729,1+$A$692+Assumptions!$B$79)),IF($D$692=1,$AA$692&gt;=INDEX($AA$666:$AA$729,1+$A$692-Assumptions!$B$80),$AA$692&gt;INDEX($AA$666:$AA$729,1+$A$692+Assumptions!$B$80)),IF($E$692=1,$AB$692&gt;=INDEX($AB$666:$AB$729,1+$A$692-Assumptions!$B$81),$AB$692&gt;INDEX($AB$666:$AB$729,1+$A$692+Assumptions!$B$81)),IF($F$692=1,$AC$692&gt;=INDEX($AC$666:$AC$729,1+$A$692-Assumptions!$B$82),$AC$692&gt;INDEX($AC$666:$AC$729,1+$A$692+Assumptions!$B$82)),IF($G$692=1,$AD$692&gt;=INDEX($AD$666:$AD$729,1+$A$692-Assumptions!$B$83),$AD$692&gt;INDEX($AD$666:$AD$729,1+$A$692+Assumptions!$B$83))),1,0)</f>
        <v>0</v>
      </c>
      <c r="AK692" s="16"/>
      <c r="AL692" s="16"/>
    </row>
    <row r="693" customFormat="false" ht="23.85" hidden="true" customHeight="false" outlineLevel="0" collapsed="false">
      <c r="A693" s="6" t="n">
        <f aca="false">ROW()-ROW($A$666)+Assumptions!$B$4</f>
        <v>27</v>
      </c>
      <c r="B693" s="18" t="n">
        <f aca="false">MOD(QUOTIENT($A$693,Assumptions!$B$78),2)</f>
        <v>0</v>
      </c>
      <c r="C693" s="18" t="n">
        <f aca="false">MOD(QUOTIENT($A$693,Assumptions!$B$79),2)</f>
        <v>1</v>
      </c>
      <c r="D693" s="18" t="n">
        <f aca="false">MOD(QUOTIENT($A$693,Assumptions!$B$80),2)</f>
        <v>1</v>
      </c>
      <c r="E693" s="18" t="n">
        <f aca="false">MOD(QUOTIENT($A$693,Assumptions!$B$81),2)</f>
        <v>0</v>
      </c>
      <c r="F693" s="18" t="n">
        <f aca="false">MOD(QUOTIENT($A$693,Assumptions!$B$82),2)</f>
        <v>1</v>
      </c>
      <c r="G693" s="18" t="n">
        <f aca="false">MOD(QUOTIENT($A$693,Assumptions!$B$83),2)</f>
        <v>1</v>
      </c>
      <c r="H693" s="18" t="n">
        <f aca="false">IF($B$693=1,MIN(Assumptions!$B$66,MAX(Assumptions!$B$4,Assumptions!$B$27-(Assumptions!$B$4))),Assumptions!$B$4)</f>
        <v>0</v>
      </c>
      <c r="I693" s="18" t="n">
        <f aca="false">IF($C$693=1,MIN(Assumptions!$B$61,MAX(Assumptions!$B$4,Assumptions!$B$27-($H$693))),Assumptions!$B$4)</f>
        <v>100000000</v>
      </c>
      <c r="J693" s="18" t="n">
        <f aca="false">IF($D$693=1,MIN(Assumptions!$B$56,MAX(Assumptions!$B$4,Assumptions!$B$27-($H$693+$I$693))),Assumptions!$B$4)</f>
        <v>60000000</v>
      </c>
      <c r="K693" s="18" t="n">
        <f aca="false">IF($E$693=1,MIN(Assumptions!$B$51,MAX(Assumptions!$B$4,Assumptions!$B$27-($H$693+$I$693+$J$693))),Assumptions!$B$4)</f>
        <v>0</v>
      </c>
      <c r="L693" s="18" t="n">
        <f aca="false">IF($F$693=1,MIN(Assumptions!$B$46,MAX(Assumptions!$B$4,Assumptions!$B$27-($H$693+$I$693+$J$693+$K$693))),Assumptions!$B$4)</f>
        <v>15000000</v>
      </c>
      <c r="M693" s="18" t="n">
        <f aca="false">IF($G$693=1,MIN(Assumptions!$B$41,MAX(Assumptions!$B$4,Assumptions!$B$27-($H$693+$I$693+$J$693+$K$693+$L$693))),Assumptions!$B$4)</f>
        <v>5000000</v>
      </c>
      <c r="N693" s="18" t="n">
        <f aca="false">MAX(Assumptions!$B$4,Assumptions!$B$27-($H$693+$I$693+$J$693+$K$693+$L$693+$M$693))</f>
        <v>3820000000</v>
      </c>
      <c r="O693" s="18" t="n">
        <f aca="false">$J$112+$O$112+Assumptions!$B$20+IF($B$693=0,$AI$112,Assumptions!$B$4)+IF($C$693=0,$AF$112,Assumptions!$B$4)+IF($D$693=0,$AC$112,Assumptions!$B$4)+IF($E$693=0,$Z$112,Assumptions!$B$4)+IF($F$693=0,$W$112,Assumptions!$B$4)+IF($G$693=0,$T$112,Assumptions!$B$4)</f>
        <v>18413833.1063222</v>
      </c>
      <c r="P693" s="18" t="n">
        <f aca="false">IF(($N$693+Assumptions!$B$14*Assumptions!$B$13)&gt;($C$10*Assumptions!$B$7/Assumptions!$B$11),($C$10*Assumptions!$B$7/Assumptions!$B$11)*($O$693+Assumptions!$B$14)/($N$693+Assumptions!$B$14*Assumptions!$B$13-($C$10*Assumptions!$B$7/Assumptions!$B$11)),NA())</f>
        <v>504285.32607341</v>
      </c>
      <c r="Q693" s="18" t="n">
        <f aca="false">IFERROR(($N$693+Assumptions!$B$14*Assumptions!$B$13)/($O$693+Assumptions!$B$14+$P$693),NA())</f>
        <v>178.470392348673</v>
      </c>
      <c r="R693" s="18" t="n">
        <f aca="false">AND(ISNUMBER($P$693),$P$693&gt;Assumptions!$B$4,$Q$693&gt;Assumptions!$B$13)</f>
        <v>1</v>
      </c>
      <c r="S693" s="18" t="n">
        <f aca="false">IF($N$693&gt;($C$10*Assumptions!$B$7/Assumptions!$B$11),($C$10*Assumptions!$B$7/Assumptions!$B$11)*$O$693/($N$693-($C$10*Assumptions!$B$7/Assumptions!$B$11)),NA())</f>
        <v>444301.603101609</v>
      </c>
      <c r="T693" s="18" t="n">
        <f aca="false">IFERROR($N$693/($O$693+$S$693),NA())</f>
        <v>202.565103010483</v>
      </c>
      <c r="U693" s="18" t="n">
        <f aca="false">AND(ISNUMBER($S$693),$S$693&gt;Assumptions!$B$4,$T$693&lt;=Assumptions!$B$13)</f>
        <v>0</v>
      </c>
      <c r="V693" s="18" t="n">
        <f aca="false">IF($R$693,$P$693,IF($U$693,$S$693,NA()))</f>
        <v>504285.32607341</v>
      </c>
      <c r="W693" s="18" t="n">
        <f aca="false">IF($R$693,$Q$693,IF($U$693,$T$693,NA()))</f>
        <v>178.470392348673</v>
      </c>
      <c r="X693" s="18" t="n">
        <f aca="false">$R$693</f>
        <v>1</v>
      </c>
      <c r="Y693" s="18" t="n">
        <f aca="false">IF($B$693=1,$H$693,$AI$112*$W$693)</f>
        <v>1094616076.29585</v>
      </c>
      <c r="Z693" s="18" t="n">
        <f aca="false">IF($C$693=1,$I$693,$AF$112*$W$693)</f>
        <v>100000000</v>
      </c>
      <c r="AA693" s="18" t="n">
        <f aca="false">IF($D$693=1,$J$693,$AC$112*$W$693)</f>
        <v>60000000</v>
      </c>
      <c r="AB693" s="18" t="n">
        <f aca="false">IF($E$693=1,$K$693,$Z$112*$W$693)</f>
        <v>535411177.04602</v>
      </c>
      <c r="AC693" s="18" t="n">
        <f aca="false">IF($F$693=1,$L$693,$W$112*$W$693)</f>
        <v>15000000</v>
      </c>
      <c r="AD693" s="18" t="n">
        <f aca="false">IF($G$693=1,$M$693,$T$112*$W$693)</f>
        <v>5000000</v>
      </c>
      <c r="AE693" s="18" t="n">
        <f aca="false">($C$10*Assumptions!$B$7/Assumptions!$B$11)</f>
        <v>90000000</v>
      </c>
      <c r="AF693" s="18" t="n">
        <f aca="false">($J$112+$O$112)*$W$693</f>
        <v>50063234.6483899</v>
      </c>
      <c r="AG693" s="18" t="n">
        <f aca="false">Assumptions!$B$20*$W$693</f>
        <v>1606233531.13806</v>
      </c>
      <c r="AH693" s="18" t="n">
        <f aca="false">IF($R$693,Assumptions!$B$14*($W$693-Assumptions!$B$13),Assumptions!$B$4)</f>
        <v>443675980.871683</v>
      </c>
      <c r="AI693" s="18" t="n">
        <f aca="false">$Y$693+$Z$693+$AA$693+$AB$693+$AC$693+$AD$693+$AE$693+$AF$693+$AG$693+$AH$693</f>
        <v>4000000000</v>
      </c>
      <c r="AJ693" s="18" t="n">
        <f aca="false">IF(AND(ISNUMBER($V$693),($C$10*Assumptions!$B$7/Assumptions!$B$11)&gt;=Assumptions!$B$67,IF($B$693=1,$Y$693&gt;=INDEX($Y$666:$Y$729,1+$A$693-Assumptions!$B$78),$Y$693&gt;INDEX($Y$666:$Y$729,1+$A$693+Assumptions!$B$78)),IF($C$693=1,$Z$693&gt;=INDEX($Z$666:$Z$729,1+$A$693-Assumptions!$B$79),$Z$693&gt;INDEX($Z$666:$Z$729,1+$A$693+Assumptions!$B$79)),IF($D$693=1,$AA$693&gt;=INDEX($AA$666:$AA$729,1+$A$693-Assumptions!$B$80),$AA$693&gt;INDEX($AA$666:$AA$729,1+$A$693+Assumptions!$B$80)),IF($E$693=1,$AB$693&gt;=INDEX($AB$666:$AB$729,1+$A$693-Assumptions!$B$81),$AB$693&gt;INDEX($AB$666:$AB$729,1+$A$693+Assumptions!$B$81)),IF($F$693=1,$AC$693&gt;=INDEX($AC$666:$AC$729,1+$A$693-Assumptions!$B$82),$AC$693&gt;INDEX($AC$666:$AC$729,1+$A$693+Assumptions!$B$82)),IF($G$693=1,$AD$693&gt;=INDEX($AD$666:$AD$729,1+$A$693-Assumptions!$B$83),$AD$693&gt;INDEX($AD$666:$AD$729,1+$A$693+Assumptions!$B$83))),1,0)</f>
        <v>0</v>
      </c>
      <c r="AK693" s="16"/>
      <c r="AL693" s="16"/>
    </row>
    <row r="694" customFormat="false" ht="23.85" hidden="true" customHeight="false" outlineLevel="0" collapsed="false">
      <c r="A694" s="6" t="n">
        <f aca="false">ROW()-ROW($A$666)+Assumptions!$B$4</f>
        <v>28</v>
      </c>
      <c r="B694" s="18" t="n">
        <f aca="false">MOD(QUOTIENT($A$694,Assumptions!$B$78),2)</f>
        <v>0</v>
      </c>
      <c r="C694" s="18" t="n">
        <f aca="false">MOD(QUOTIENT($A$694,Assumptions!$B$79),2)</f>
        <v>1</v>
      </c>
      <c r="D694" s="18" t="n">
        <f aca="false">MOD(QUOTIENT($A$694,Assumptions!$B$80),2)</f>
        <v>1</v>
      </c>
      <c r="E694" s="18" t="n">
        <f aca="false">MOD(QUOTIENT($A$694,Assumptions!$B$81),2)</f>
        <v>1</v>
      </c>
      <c r="F694" s="18" t="n">
        <f aca="false">MOD(QUOTIENT($A$694,Assumptions!$B$82),2)</f>
        <v>0</v>
      </c>
      <c r="G694" s="18" t="n">
        <f aca="false">MOD(QUOTIENT($A$694,Assumptions!$B$83),2)</f>
        <v>0</v>
      </c>
      <c r="H694" s="18" t="n">
        <f aca="false">IF($B$694=1,MIN(Assumptions!$B$66,MAX(Assumptions!$B$4,Assumptions!$B$27-(Assumptions!$B$4))),Assumptions!$B$4)</f>
        <v>0</v>
      </c>
      <c r="I694" s="18" t="n">
        <f aca="false">IF($C$694=1,MIN(Assumptions!$B$61,MAX(Assumptions!$B$4,Assumptions!$B$27-($H$694))),Assumptions!$B$4)</f>
        <v>100000000</v>
      </c>
      <c r="J694" s="18" t="n">
        <f aca="false">IF($D$694=1,MIN(Assumptions!$B$56,MAX(Assumptions!$B$4,Assumptions!$B$27-($H$694+$I$694))),Assumptions!$B$4)</f>
        <v>60000000</v>
      </c>
      <c r="K694" s="18" t="n">
        <f aca="false">IF($E$694=1,MIN(Assumptions!$B$51,MAX(Assumptions!$B$4,Assumptions!$B$27-($H$694+$I$694+$J$694))),Assumptions!$B$4)</f>
        <v>30000000</v>
      </c>
      <c r="L694" s="18" t="n">
        <f aca="false">IF($F$694=1,MIN(Assumptions!$B$46,MAX(Assumptions!$B$4,Assumptions!$B$27-($H$694+$I$694+$J$694+$K$694))),Assumptions!$B$4)</f>
        <v>0</v>
      </c>
      <c r="M694" s="18" t="n">
        <f aca="false">IF($G$694=1,MIN(Assumptions!$B$41,MAX(Assumptions!$B$4,Assumptions!$B$27-($H$694+$I$694+$J$694+$K$694+$L$694))),Assumptions!$B$4)</f>
        <v>0</v>
      </c>
      <c r="N694" s="18" t="n">
        <f aca="false">MAX(Assumptions!$B$4,Assumptions!$B$27-($H$694+$I$694+$J$694+$K$694+$L$694+$M$694))</f>
        <v>3810000000</v>
      </c>
      <c r="O694" s="18" t="n">
        <f aca="false">$J$112+$O$112+Assumptions!$B$20+IF($B$694=0,$AI$112,Assumptions!$B$4)+IF($C$694=0,$AF$112,Assumptions!$B$4)+IF($D$694=0,$AC$112,Assumptions!$B$4)+IF($E$694=0,$Z$112,Assumptions!$B$4)+IF($F$694=0,$W$112,Assumptions!$B$4)+IF($G$694=0,$T$112,Assumptions!$B$4)</f>
        <v>25413833.1063222</v>
      </c>
      <c r="P694" s="18" t="n">
        <f aca="false">IF(($N$694+Assumptions!$B$14*Assumptions!$B$13)&gt;($C$10*Assumptions!$B$7/Assumptions!$B$11),($C$10*Assumptions!$B$7/Assumptions!$B$11)*($O$694+Assumptions!$B$14)/($N$694+Assumptions!$B$14*Assumptions!$B$13-($C$10*Assumptions!$B$7/Assumptions!$B$11)),NA())</f>
        <v>674881.122785494</v>
      </c>
      <c r="Q694" s="18" t="n">
        <f aca="false">IFERROR(($N$694+Assumptions!$B$14*Assumptions!$B$13)/($O$694+Assumptions!$B$14+$P$694),NA())</f>
        <v>133.35681938848</v>
      </c>
      <c r="R694" s="18" t="n">
        <f aca="false">AND(ISNUMBER($P$694),$P$694&gt;Assumptions!$B$4,$Q$694&gt;Assumptions!$B$13)</f>
        <v>1</v>
      </c>
      <c r="S694" s="18" t="n">
        <f aca="false">IF($N$694&gt;($C$10*Assumptions!$B$7/Assumptions!$B$11),($C$10*Assumptions!$B$7/Assumptions!$B$11)*$O$694/($N$694-($C$10*Assumptions!$B$7/Assumptions!$B$11)),NA())</f>
        <v>614850.800959409</v>
      </c>
      <c r="T694" s="18" t="n">
        <f aca="false">IFERROR($N$694/($O$694+$S$694),NA())</f>
        <v>146.376974478304</v>
      </c>
      <c r="U694" s="18" t="n">
        <f aca="false">AND(ISNUMBER($S$694),$S$694&gt;Assumptions!$B$4,$T$694&lt;=Assumptions!$B$13)</f>
        <v>0</v>
      </c>
      <c r="V694" s="18" t="n">
        <f aca="false">IF($R$694,$P$694,IF($U$694,$S$694,NA()))</f>
        <v>674881.122785494</v>
      </c>
      <c r="W694" s="18" t="n">
        <f aca="false">IF($R$694,$Q$694,IF($U$694,$T$694,NA()))</f>
        <v>133.35681938848</v>
      </c>
      <c r="X694" s="18" t="n">
        <f aca="false">$R$694</f>
        <v>1</v>
      </c>
      <c r="Y694" s="18" t="n">
        <f aca="false">IF($B$694=1,$H$694,$AI$112*$W$694)</f>
        <v>817920084.476118</v>
      </c>
      <c r="Z694" s="18" t="n">
        <f aca="false">IF($C$694=1,$I$694,$AF$112*$W$694)</f>
        <v>100000000</v>
      </c>
      <c r="AA694" s="18" t="n">
        <f aca="false">IF($D$694=1,$J$694,$AC$112*$W$694)</f>
        <v>60000000</v>
      </c>
      <c r="AB694" s="18" t="n">
        <f aca="false">IF($E$694=1,$K$694,$Z$112*$W$694)</f>
        <v>30000000</v>
      </c>
      <c r="AC694" s="18" t="n">
        <f aca="false">IF($F$694=1,$L$694,$W$112*$W$694)</f>
        <v>666784096.942402</v>
      </c>
      <c r="AD694" s="18" t="n">
        <f aca="false">IF($G$694=1,$M$694,$T$112*$W$694)</f>
        <v>666784096.942402</v>
      </c>
      <c r="AE694" s="18" t="n">
        <f aca="false">($C$10*Assumptions!$B$7/Assumptions!$B$11)</f>
        <v>90000000</v>
      </c>
      <c r="AF694" s="18" t="n">
        <f aca="false">($J$112+$O$112)*$W$694</f>
        <v>37408298.6715532</v>
      </c>
      <c r="AG694" s="18" t="n">
        <f aca="false">Assumptions!$B$20*$W$694</f>
        <v>1200211374.49632</v>
      </c>
      <c r="AH694" s="18" t="n">
        <f aca="false">IF($R$694,Assumptions!$B$14*($W$694-Assumptions!$B$13),Assumptions!$B$4)</f>
        <v>330892048.471201</v>
      </c>
      <c r="AI694" s="18" t="n">
        <f aca="false">$Y$694+$Z$694+$AA$694+$AB$694+$AC$694+$AD$694+$AE$694+$AF$694+$AG$694+$AH$694</f>
        <v>4000000000</v>
      </c>
      <c r="AJ694" s="18" t="n">
        <f aca="false">IF(AND(ISNUMBER($V$694),($C$10*Assumptions!$B$7/Assumptions!$B$11)&gt;=Assumptions!$B$67,IF($B$694=1,$Y$694&gt;=INDEX($Y$666:$Y$729,1+$A$694-Assumptions!$B$78),$Y$694&gt;INDEX($Y$666:$Y$729,1+$A$694+Assumptions!$B$78)),IF($C$694=1,$Z$694&gt;=INDEX($Z$666:$Z$729,1+$A$694-Assumptions!$B$79),$Z$694&gt;INDEX($Z$666:$Z$729,1+$A$694+Assumptions!$B$79)),IF($D$694=1,$AA$694&gt;=INDEX($AA$666:$AA$729,1+$A$694-Assumptions!$B$80),$AA$694&gt;INDEX($AA$666:$AA$729,1+$A$694+Assumptions!$B$80)),IF($E$694=1,$AB$694&gt;=INDEX($AB$666:$AB$729,1+$A$694-Assumptions!$B$81),$AB$694&gt;INDEX($AB$666:$AB$729,1+$A$694+Assumptions!$B$81)),IF($F$694=1,$AC$694&gt;=INDEX($AC$666:$AC$729,1+$A$694-Assumptions!$B$82),$AC$694&gt;INDEX($AC$666:$AC$729,1+$A$694+Assumptions!$B$82)),IF($G$694=1,$AD$694&gt;=INDEX($AD$666:$AD$729,1+$A$694-Assumptions!$B$83),$AD$694&gt;INDEX($AD$666:$AD$729,1+$A$694+Assumptions!$B$83))),1,0)</f>
        <v>0</v>
      </c>
      <c r="AK694" s="16"/>
      <c r="AL694" s="16"/>
    </row>
    <row r="695" customFormat="false" ht="23.85" hidden="true" customHeight="false" outlineLevel="0" collapsed="false">
      <c r="A695" s="6" t="n">
        <f aca="false">ROW()-ROW($A$666)+Assumptions!$B$4</f>
        <v>29</v>
      </c>
      <c r="B695" s="18" t="n">
        <f aca="false">MOD(QUOTIENT($A$695,Assumptions!$B$78),2)</f>
        <v>0</v>
      </c>
      <c r="C695" s="18" t="n">
        <f aca="false">MOD(QUOTIENT($A$695,Assumptions!$B$79),2)</f>
        <v>1</v>
      </c>
      <c r="D695" s="18" t="n">
        <f aca="false">MOD(QUOTIENT($A$695,Assumptions!$B$80),2)</f>
        <v>1</v>
      </c>
      <c r="E695" s="18" t="n">
        <f aca="false">MOD(QUOTIENT($A$695,Assumptions!$B$81),2)</f>
        <v>1</v>
      </c>
      <c r="F695" s="18" t="n">
        <f aca="false">MOD(QUOTIENT($A$695,Assumptions!$B$82),2)</f>
        <v>0</v>
      </c>
      <c r="G695" s="18" t="n">
        <f aca="false">MOD(QUOTIENT($A$695,Assumptions!$B$83),2)</f>
        <v>1</v>
      </c>
      <c r="H695" s="18" t="n">
        <f aca="false">IF($B$695=1,MIN(Assumptions!$B$66,MAX(Assumptions!$B$4,Assumptions!$B$27-(Assumptions!$B$4))),Assumptions!$B$4)</f>
        <v>0</v>
      </c>
      <c r="I695" s="18" t="n">
        <f aca="false">IF($C$695=1,MIN(Assumptions!$B$61,MAX(Assumptions!$B$4,Assumptions!$B$27-($H$695))),Assumptions!$B$4)</f>
        <v>100000000</v>
      </c>
      <c r="J695" s="18" t="n">
        <f aca="false">IF($D$695=1,MIN(Assumptions!$B$56,MAX(Assumptions!$B$4,Assumptions!$B$27-($H$695+$I$695))),Assumptions!$B$4)</f>
        <v>60000000</v>
      </c>
      <c r="K695" s="18" t="n">
        <f aca="false">IF($E$695=1,MIN(Assumptions!$B$51,MAX(Assumptions!$B$4,Assumptions!$B$27-($H$695+$I$695+$J$695))),Assumptions!$B$4)</f>
        <v>30000000</v>
      </c>
      <c r="L695" s="18" t="n">
        <f aca="false">IF($F$695=1,MIN(Assumptions!$B$46,MAX(Assumptions!$B$4,Assumptions!$B$27-($H$695+$I$695+$J$695+$K$695))),Assumptions!$B$4)</f>
        <v>0</v>
      </c>
      <c r="M695" s="18" t="n">
        <f aca="false">IF($G$695=1,MIN(Assumptions!$B$41,MAX(Assumptions!$B$4,Assumptions!$B$27-($H$695+$I$695+$J$695+$K$695+$L$695))),Assumptions!$B$4)</f>
        <v>5000000</v>
      </c>
      <c r="N695" s="18" t="n">
        <f aca="false">MAX(Assumptions!$B$4,Assumptions!$B$27-($H$695+$I$695+$J$695+$K$695+$L$695+$M$695))</f>
        <v>3805000000</v>
      </c>
      <c r="O695" s="18" t="n">
        <f aca="false">$J$112+$O$112+Assumptions!$B$20+IF($B$695=0,$AI$112,Assumptions!$B$4)+IF($C$695=0,$AF$112,Assumptions!$B$4)+IF($D$695=0,$AC$112,Assumptions!$B$4)+IF($E$695=0,$Z$112,Assumptions!$B$4)+IF($F$695=0,$W$112,Assumptions!$B$4)+IF($G$695=0,$T$112,Assumptions!$B$4)</f>
        <v>20413833.1063222</v>
      </c>
      <c r="P695" s="18" t="n">
        <f aca="false">IF(($N$695+Assumptions!$B$14*Assumptions!$B$13)&gt;($C$10*Assumptions!$B$7/Assumptions!$B$11),($C$10*Assumptions!$B$7/Assumptions!$B$11)*($O$695+Assumptions!$B$14)/($N$695+Assumptions!$B$14*Assumptions!$B$13-($C$10*Assumptions!$B$7/Assumptions!$B$11)),NA())</f>
        <v>554739.738956019</v>
      </c>
      <c r="Q695" s="18" t="n">
        <f aca="false">IFERROR(($N$695+Assumptions!$B$14*Assumptions!$B$13)/($O$695+Assumptions!$B$14+$P$695),NA())</f>
        <v>162.238241971584</v>
      </c>
      <c r="R695" s="18" t="n">
        <f aca="false">AND(ISNUMBER($P$695),$P$695&gt;Assumptions!$B$4,$Q$695&gt;Assumptions!$B$13)</f>
        <v>1</v>
      </c>
      <c r="S695" s="18" t="n">
        <f aca="false">IF($N$695&gt;($C$10*Assumptions!$B$7/Assumptions!$B$11),($C$10*Assumptions!$B$7/Assumptions!$B$11)*$O$695/($N$695-($C$10*Assumptions!$B$7/Assumptions!$B$11)),NA())</f>
        <v>494547.773773621</v>
      </c>
      <c r="T695" s="18" t="n">
        <f aca="false">IFERROR($N$695/($O$695+$S$695),NA())</f>
        <v>181.984440680543</v>
      </c>
      <c r="U695" s="18" t="n">
        <f aca="false">AND(ISNUMBER($S$695),$S$695&gt;Assumptions!$B$4,$T$695&lt;=Assumptions!$B$13)</f>
        <v>0</v>
      </c>
      <c r="V695" s="18" t="n">
        <f aca="false">IF($R$695,$P$695,IF($U$695,$S$695,NA()))</f>
        <v>554739.738956019</v>
      </c>
      <c r="W695" s="18" t="n">
        <f aca="false">IF($R$695,$Q$695,IF($U$695,$T$695,NA()))</f>
        <v>162.238241971584</v>
      </c>
      <c r="X695" s="18" t="n">
        <f aca="false">$R$695</f>
        <v>1</v>
      </c>
      <c r="Y695" s="18" t="n">
        <f aca="false">IF($B$695=1,$H$695,$AI$112*$W$695)</f>
        <v>995059099.243316</v>
      </c>
      <c r="Z695" s="18" t="n">
        <f aca="false">IF($C$695=1,$I$695,$AF$112*$W$695)</f>
        <v>100000000</v>
      </c>
      <c r="AA695" s="18" t="n">
        <f aca="false">IF($D$695=1,$J$695,$AC$112*$W$695)</f>
        <v>60000000</v>
      </c>
      <c r="AB695" s="18" t="n">
        <f aca="false">IF($E$695=1,$K$695,$Z$112*$W$695)</f>
        <v>30000000</v>
      </c>
      <c r="AC695" s="18" t="n">
        <f aca="false">IF($F$695=1,$L$695,$W$112*$W$695)</f>
        <v>811191209.85792</v>
      </c>
      <c r="AD695" s="18" t="n">
        <f aca="false">IF($G$695=1,$M$695,$T$112*$W$695)</f>
        <v>5000000</v>
      </c>
      <c r="AE695" s="18" t="n">
        <f aca="false">($C$10*Assumptions!$B$7/Assumptions!$B$11)</f>
        <v>90000000</v>
      </c>
      <c r="AF695" s="18" t="n">
        <f aca="false">($J$112+$O$112)*$W$695</f>
        <v>45509908.2255481</v>
      </c>
      <c r="AG695" s="18" t="n">
        <f aca="false">Assumptions!$B$20*$W$695</f>
        <v>1460144177.74426</v>
      </c>
      <c r="AH695" s="18" t="n">
        <f aca="false">IF($R$695,Assumptions!$B$14*($W$695-Assumptions!$B$13),Assumptions!$B$4)</f>
        <v>403095604.92896</v>
      </c>
      <c r="AI695" s="18" t="n">
        <f aca="false">$Y$695+$Z$695+$AA$695+$AB$695+$AC$695+$AD$695+$AE$695+$AF$695+$AG$695+$AH$695</f>
        <v>4000000000</v>
      </c>
      <c r="AJ695" s="18" t="n">
        <f aca="false">IF(AND(ISNUMBER($V$695),($C$10*Assumptions!$B$7/Assumptions!$B$11)&gt;=Assumptions!$B$67,IF($B$695=1,$Y$695&gt;=INDEX($Y$666:$Y$729,1+$A$695-Assumptions!$B$78),$Y$695&gt;INDEX($Y$666:$Y$729,1+$A$695+Assumptions!$B$78)),IF($C$695=1,$Z$695&gt;=INDEX($Z$666:$Z$729,1+$A$695-Assumptions!$B$79),$Z$695&gt;INDEX($Z$666:$Z$729,1+$A$695+Assumptions!$B$79)),IF($D$695=1,$AA$695&gt;=INDEX($AA$666:$AA$729,1+$A$695-Assumptions!$B$80),$AA$695&gt;INDEX($AA$666:$AA$729,1+$A$695+Assumptions!$B$80)),IF($E$695=1,$AB$695&gt;=INDEX($AB$666:$AB$729,1+$A$695-Assumptions!$B$81),$AB$695&gt;INDEX($AB$666:$AB$729,1+$A$695+Assumptions!$B$81)),IF($F$695=1,$AC$695&gt;=INDEX($AC$666:$AC$729,1+$A$695-Assumptions!$B$82),$AC$695&gt;INDEX($AC$666:$AC$729,1+$A$695+Assumptions!$B$82)),IF($G$695=1,$AD$695&gt;=INDEX($AD$666:$AD$729,1+$A$695-Assumptions!$B$83),$AD$695&gt;INDEX($AD$666:$AD$729,1+$A$695+Assumptions!$B$83))),1,0)</f>
        <v>0</v>
      </c>
      <c r="AK695" s="16"/>
      <c r="AL695" s="16"/>
    </row>
    <row r="696" customFormat="false" ht="23.85" hidden="true" customHeight="false" outlineLevel="0" collapsed="false">
      <c r="A696" s="6" t="n">
        <f aca="false">ROW()-ROW($A$666)+Assumptions!$B$4</f>
        <v>30</v>
      </c>
      <c r="B696" s="18" t="n">
        <f aca="false">MOD(QUOTIENT($A$696,Assumptions!$B$78),2)</f>
        <v>0</v>
      </c>
      <c r="C696" s="18" t="n">
        <f aca="false">MOD(QUOTIENT($A$696,Assumptions!$B$79),2)</f>
        <v>1</v>
      </c>
      <c r="D696" s="18" t="n">
        <f aca="false">MOD(QUOTIENT($A$696,Assumptions!$B$80),2)</f>
        <v>1</v>
      </c>
      <c r="E696" s="18" t="n">
        <f aca="false">MOD(QUOTIENT($A$696,Assumptions!$B$81),2)</f>
        <v>1</v>
      </c>
      <c r="F696" s="18" t="n">
        <f aca="false">MOD(QUOTIENT($A$696,Assumptions!$B$82),2)</f>
        <v>1</v>
      </c>
      <c r="G696" s="18" t="n">
        <f aca="false">MOD(QUOTIENT($A$696,Assumptions!$B$83),2)</f>
        <v>0</v>
      </c>
      <c r="H696" s="18" t="n">
        <f aca="false">IF($B$696=1,MIN(Assumptions!$B$66,MAX(Assumptions!$B$4,Assumptions!$B$27-(Assumptions!$B$4))),Assumptions!$B$4)</f>
        <v>0</v>
      </c>
      <c r="I696" s="18" t="n">
        <f aca="false">IF($C$696=1,MIN(Assumptions!$B$61,MAX(Assumptions!$B$4,Assumptions!$B$27-($H$696))),Assumptions!$B$4)</f>
        <v>100000000</v>
      </c>
      <c r="J696" s="18" t="n">
        <f aca="false">IF($D$696=1,MIN(Assumptions!$B$56,MAX(Assumptions!$B$4,Assumptions!$B$27-($H$696+$I$696))),Assumptions!$B$4)</f>
        <v>60000000</v>
      </c>
      <c r="K696" s="18" t="n">
        <f aca="false">IF($E$696=1,MIN(Assumptions!$B$51,MAX(Assumptions!$B$4,Assumptions!$B$27-($H$696+$I$696+$J$696))),Assumptions!$B$4)</f>
        <v>30000000</v>
      </c>
      <c r="L696" s="18" t="n">
        <f aca="false">IF($F$696=1,MIN(Assumptions!$B$46,MAX(Assumptions!$B$4,Assumptions!$B$27-($H$696+$I$696+$J$696+$K$696))),Assumptions!$B$4)</f>
        <v>15000000</v>
      </c>
      <c r="M696" s="18" t="n">
        <f aca="false">IF($G$696=1,MIN(Assumptions!$B$41,MAX(Assumptions!$B$4,Assumptions!$B$27-($H$696+$I$696+$J$696+$K$696+$L$696))),Assumptions!$B$4)</f>
        <v>0</v>
      </c>
      <c r="N696" s="18" t="n">
        <f aca="false">MAX(Assumptions!$B$4,Assumptions!$B$27-($H$696+$I$696+$J$696+$K$696+$L$696+$M$696))</f>
        <v>3795000000</v>
      </c>
      <c r="O696" s="18" t="n">
        <f aca="false">$J$112+$O$112+Assumptions!$B$20+IF($B$696=0,$AI$112,Assumptions!$B$4)+IF($C$696=0,$AF$112,Assumptions!$B$4)+IF($D$696=0,$AC$112,Assumptions!$B$4)+IF($E$696=0,$Z$112,Assumptions!$B$4)+IF($F$696=0,$W$112,Assumptions!$B$4)+IF($G$696=0,$T$112,Assumptions!$B$4)</f>
        <v>20413833.1063222</v>
      </c>
      <c r="P696" s="18" t="n">
        <f aca="false">IF(($N$696+Assumptions!$B$14*Assumptions!$B$13)&gt;($C$10*Assumptions!$B$7/Assumptions!$B$11),($C$10*Assumptions!$B$7/Assumptions!$B$11)*($O$696+Assumptions!$B$14)/($N$696+Assumptions!$B$14*Assumptions!$B$13-($C$10*Assumptions!$B$7/Assumptions!$B$11)),NA())</f>
        <v>556236.002580985</v>
      </c>
      <c r="Q696" s="18" t="n">
        <f aca="false">IFERROR(($N$696+Assumptions!$B$14*Assumptions!$B$13)/($O$696+Assumptions!$B$14+$P$696),NA())</f>
        <v>161.801824373812</v>
      </c>
      <c r="R696" s="18" t="n">
        <f aca="false">AND(ISNUMBER($P$696),$P$696&gt;Assumptions!$B$4,$Q$696&gt;Assumptions!$B$13)</f>
        <v>1</v>
      </c>
      <c r="S696" s="18" t="n">
        <f aca="false">IF($N$696&gt;($C$10*Assumptions!$B$7/Assumptions!$B$11),($C$10*Assumptions!$B$7/Assumptions!$B$11)*$O$696/($N$696-($C$10*Assumptions!$B$7/Assumptions!$B$11)),NA())</f>
        <v>495882.585578678</v>
      </c>
      <c r="T696" s="18" t="n">
        <f aca="false">IFERROR($N$696/($O$696+$S$696),NA())</f>
        <v>181.494576775615</v>
      </c>
      <c r="U696" s="18" t="n">
        <f aca="false">AND(ISNUMBER($S$696),$S$696&gt;Assumptions!$B$4,$T$696&lt;=Assumptions!$B$13)</f>
        <v>0</v>
      </c>
      <c r="V696" s="18" t="n">
        <f aca="false">IF($R$696,$P$696,IF($U$696,$S$696,NA()))</f>
        <v>556236.002580985</v>
      </c>
      <c r="W696" s="18" t="n">
        <f aca="false">IF($R$696,$Q$696,IF($U$696,$T$696,NA()))</f>
        <v>161.801824373812</v>
      </c>
      <c r="X696" s="18" t="n">
        <f aca="false">$R$696</f>
        <v>1</v>
      </c>
      <c r="Y696" s="18" t="n">
        <f aca="false">IF($B$696=1,$H$696,$AI$112*$W$696)</f>
        <v>992382410.341518</v>
      </c>
      <c r="Z696" s="18" t="n">
        <f aca="false">IF($C$696=1,$I$696,$AF$112*$W$696)</f>
        <v>100000000</v>
      </c>
      <c r="AA696" s="18" t="n">
        <f aca="false">IF($D$696=1,$J$696,$AC$112*$W$696)</f>
        <v>60000000</v>
      </c>
      <c r="AB696" s="18" t="n">
        <f aca="false">IF($E$696=1,$K$696,$Z$112*$W$696)</f>
        <v>30000000</v>
      </c>
      <c r="AC696" s="18" t="n">
        <f aca="false">IF($F$696=1,$L$696,$W$112*$W$696)</f>
        <v>15000000</v>
      </c>
      <c r="AD696" s="18" t="n">
        <f aca="false">IF($G$696=1,$M$696,$T$112*$W$696)</f>
        <v>809009121.869062</v>
      </c>
      <c r="AE696" s="18" t="n">
        <f aca="false">($C$10*Assumptions!$B$7/Assumptions!$B$11)</f>
        <v>90000000</v>
      </c>
      <c r="AF696" s="18" t="n">
        <f aca="false">($J$112+$O$112)*$W$696</f>
        <v>45387487.4905769</v>
      </c>
      <c r="AG696" s="18" t="n">
        <f aca="false">Assumptions!$B$20*$W$696</f>
        <v>1456216419.36431</v>
      </c>
      <c r="AH696" s="18" t="n">
        <f aca="false">IF($R$696,Assumptions!$B$14*($W$696-Assumptions!$B$13),Assumptions!$B$4)</f>
        <v>402004560.934531</v>
      </c>
      <c r="AI696" s="18" t="n">
        <f aca="false">$Y$696+$Z$696+$AA$696+$AB$696+$AC$696+$AD$696+$AE$696+$AF$696+$AG$696+$AH$696</f>
        <v>4000000000</v>
      </c>
      <c r="AJ696" s="18" t="n">
        <f aca="false">IF(AND(ISNUMBER($V$696),($C$10*Assumptions!$B$7/Assumptions!$B$11)&gt;=Assumptions!$B$67,IF($B$696=1,$Y$696&gt;=INDEX($Y$666:$Y$729,1+$A$696-Assumptions!$B$78),$Y$696&gt;INDEX($Y$666:$Y$729,1+$A$696+Assumptions!$B$78)),IF($C$696=1,$Z$696&gt;=INDEX($Z$666:$Z$729,1+$A$696-Assumptions!$B$79),$Z$696&gt;INDEX($Z$666:$Z$729,1+$A$696+Assumptions!$B$79)),IF($D$696=1,$AA$696&gt;=INDEX($AA$666:$AA$729,1+$A$696-Assumptions!$B$80),$AA$696&gt;INDEX($AA$666:$AA$729,1+$A$696+Assumptions!$B$80)),IF($E$696=1,$AB$696&gt;=INDEX($AB$666:$AB$729,1+$A$696-Assumptions!$B$81),$AB$696&gt;INDEX($AB$666:$AB$729,1+$A$696+Assumptions!$B$81)),IF($F$696=1,$AC$696&gt;=INDEX($AC$666:$AC$729,1+$A$696-Assumptions!$B$82),$AC$696&gt;INDEX($AC$666:$AC$729,1+$A$696+Assumptions!$B$82)),IF($G$696=1,$AD$696&gt;=INDEX($AD$666:$AD$729,1+$A$696-Assumptions!$B$83),$AD$696&gt;INDEX($AD$666:$AD$729,1+$A$696+Assumptions!$B$83))),1,0)</f>
        <v>0</v>
      </c>
      <c r="AK696" s="16"/>
      <c r="AL696" s="16"/>
    </row>
    <row r="697" customFormat="false" ht="23.85" hidden="true" customHeight="false" outlineLevel="0" collapsed="false">
      <c r="A697" s="6" t="n">
        <f aca="false">ROW()-ROW($A$666)+Assumptions!$B$4</f>
        <v>31</v>
      </c>
      <c r="B697" s="18" t="n">
        <f aca="false">MOD(QUOTIENT($A$697,Assumptions!$B$78),2)</f>
        <v>0</v>
      </c>
      <c r="C697" s="18" t="n">
        <f aca="false">MOD(QUOTIENT($A$697,Assumptions!$B$79),2)</f>
        <v>1</v>
      </c>
      <c r="D697" s="18" t="n">
        <f aca="false">MOD(QUOTIENT($A$697,Assumptions!$B$80),2)</f>
        <v>1</v>
      </c>
      <c r="E697" s="18" t="n">
        <f aca="false">MOD(QUOTIENT($A$697,Assumptions!$B$81),2)</f>
        <v>1</v>
      </c>
      <c r="F697" s="18" t="n">
        <f aca="false">MOD(QUOTIENT($A$697,Assumptions!$B$82),2)</f>
        <v>1</v>
      </c>
      <c r="G697" s="18" t="n">
        <f aca="false">MOD(QUOTIENT($A$697,Assumptions!$B$83),2)</f>
        <v>1</v>
      </c>
      <c r="H697" s="18" t="n">
        <f aca="false">IF($B$697=1,MIN(Assumptions!$B$66,MAX(Assumptions!$B$4,Assumptions!$B$27-(Assumptions!$B$4))),Assumptions!$B$4)</f>
        <v>0</v>
      </c>
      <c r="I697" s="18" t="n">
        <f aca="false">IF($C$697=1,MIN(Assumptions!$B$61,MAX(Assumptions!$B$4,Assumptions!$B$27-($H$697))),Assumptions!$B$4)</f>
        <v>100000000</v>
      </c>
      <c r="J697" s="18" t="n">
        <f aca="false">IF($D$697=1,MIN(Assumptions!$B$56,MAX(Assumptions!$B$4,Assumptions!$B$27-($H$697+$I$697))),Assumptions!$B$4)</f>
        <v>60000000</v>
      </c>
      <c r="K697" s="18" t="n">
        <f aca="false">IF($E$697=1,MIN(Assumptions!$B$51,MAX(Assumptions!$B$4,Assumptions!$B$27-($H$697+$I$697+$J$697))),Assumptions!$B$4)</f>
        <v>30000000</v>
      </c>
      <c r="L697" s="18" t="n">
        <f aca="false">IF($F$697=1,MIN(Assumptions!$B$46,MAX(Assumptions!$B$4,Assumptions!$B$27-($H$697+$I$697+$J$697+$K$697))),Assumptions!$B$4)</f>
        <v>15000000</v>
      </c>
      <c r="M697" s="18" t="n">
        <f aca="false">IF($G$697=1,MIN(Assumptions!$B$41,MAX(Assumptions!$B$4,Assumptions!$B$27-($H$697+$I$697+$J$697+$K$697+$L$697))),Assumptions!$B$4)</f>
        <v>5000000</v>
      </c>
      <c r="N697" s="18" t="n">
        <f aca="false">MAX(Assumptions!$B$4,Assumptions!$B$27-($H$697+$I$697+$J$697+$K$697+$L$697+$M$697))</f>
        <v>3790000000</v>
      </c>
      <c r="O697" s="18" t="n">
        <f aca="false">$J$112+$O$112+Assumptions!$B$20+IF($B$697=0,$AI$112,Assumptions!$B$4)+IF($C$697=0,$AF$112,Assumptions!$B$4)+IF($D$697=0,$AC$112,Assumptions!$B$4)+IF($E$697=0,$Z$112,Assumptions!$B$4)+IF($F$697=0,$W$112,Assumptions!$B$4)+IF($G$697=0,$T$112,Assumptions!$B$4)</f>
        <v>15413833.1063222</v>
      </c>
      <c r="P697" s="18" t="n">
        <f aca="false">IF(($N$697+Assumptions!$B$14*Assumptions!$B$13)&gt;($C$10*Assumptions!$B$7/Assumptions!$B$11),($C$10*Assumptions!$B$7/Assumptions!$B$11)*($O$697+Assumptions!$B$14)/($N$697+Assumptions!$B$14*Assumptions!$B$13-($C$10*Assumptions!$B$7/Assumptions!$B$11)),NA())</f>
        <v>435447.664974747</v>
      </c>
      <c r="Q697" s="18" t="n">
        <f aca="false">IFERROR(($N$697+Assumptions!$B$14*Assumptions!$B$13)/($O$697+Assumptions!$B$14+$P$697),NA())</f>
        <v>206.683850297416</v>
      </c>
      <c r="R697" s="18" t="n">
        <f aca="false">AND(ISNUMBER($P$697),$P$697&gt;Assumptions!$B$4,$Q$697&gt;Assumptions!$B$13)</f>
        <v>1</v>
      </c>
      <c r="S697" s="18" t="n">
        <f aca="false">IF($N$697&gt;($C$10*Assumptions!$B$7/Assumptions!$B$11),($C$10*Assumptions!$B$7/Assumptions!$B$11)*$O$697/($N$697-($C$10*Assumptions!$B$7/Assumptions!$B$11)),NA())</f>
        <v>374931.07555919</v>
      </c>
      <c r="T697" s="18" t="n">
        <f aca="false">IFERROR($N$697/($O$697+$S$697),NA())</f>
        <v>240.044119751263</v>
      </c>
      <c r="U697" s="18" t="n">
        <f aca="false">AND(ISNUMBER($S$697),$S$697&gt;Assumptions!$B$4,$T$697&lt;=Assumptions!$B$13)</f>
        <v>0</v>
      </c>
      <c r="V697" s="18" t="n">
        <f aca="false">IF($R$697,$P$697,IF($U$697,$S$697,NA()))</f>
        <v>435447.664974747</v>
      </c>
      <c r="W697" s="18" t="n">
        <f aca="false">IF($R$697,$Q$697,IF($U$697,$T$697,NA()))</f>
        <v>206.683850297416</v>
      </c>
      <c r="X697" s="18" t="n">
        <f aca="false">$R$697</f>
        <v>1</v>
      </c>
      <c r="Y697" s="18" t="n">
        <f aca="false">IF($B$697=1,$H$697,$AI$112*$W$697)</f>
        <v>1267658250.02658</v>
      </c>
      <c r="Z697" s="18" t="n">
        <f aca="false">IF($C$697=1,$I$697,$AF$112*$W$697)</f>
        <v>100000000</v>
      </c>
      <c r="AA697" s="18" t="n">
        <f aca="false">IF($D$697=1,$J$697,$AC$112*$W$697)</f>
        <v>60000000</v>
      </c>
      <c r="AB697" s="18" t="n">
        <f aca="false">IF($E$697=1,$K$697,$Z$112*$W$697)</f>
        <v>30000000</v>
      </c>
      <c r="AC697" s="18" t="n">
        <f aca="false">IF($F$697=1,$L$697,$W$112*$W$697)</f>
        <v>15000000</v>
      </c>
      <c r="AD697" s="18" t="n">
        <f aca="false">IF($G$697=1,$M$697,$T$112*$W$697)</f>
        <v>5000000</v>
      </c>
      <c r="AE697" s="18" t="n">
        <f aca="false">($C$10*Assumptions!$B$7/Assumptions!$B$11)</f>
        <v>90000000</v>
      </c>
      <c r="AF697" s="18" t="n">
        <f aca="false">($J$112+$O$112)*$W$697</f>
        <v>57977471.5531361</v>
      </c>
      <c r="AG697" s="18" t="n">
        <f aca="false">Assumptions!$B$20*$W$697</f>
        <v>1860154652.67674</v>
      </c>
      <c r="AH697" s="18" t="n">
        <f aca="false">IF($R$697,Assumptions!$B$14*($W$697-Assumptions!$B$13),Assumptions!$B$4)</f>
        <v>514209625.74354</v>
      </c>
      <c r="AI697" s="18" t="n">
        <f aca="false">$Y$697+$Z$697+$AA$697+$AB$697+$AC$697+$AD$697+$AE$697+$AF$697+$AG$697+$AH$697</f>
        <v>4000000000</v>
      </c>
      <c r="AJ697" s="18" t="n">
        <f aca="false">IF(AND(ISNUMBER($V$697),($C$10*Assumptions!$B$7/Assumptions!$B$11)&gt;=Assumptions!$B$67,IF($B$697=1,$Y$697&gt;=INDEX($Y$666:$Y$729,1+$A$697-Assumptions!$B$78),$Y$697&gt;INDEX($Y$666:$Y$729,1+$A$697+Assumptions!$B$78)),IF($C$697=1,$Z$697&gt;=INDEX($Z$666:$Z$729,1+$A$697-Assumptions!$B$79),$Z$697&gt;INDEX($Z$666:$Z$729,1+$A$697+Assumptions!$B$79)),IF($D$697=1,$AA$697&gt;=INDEX($AA$666:$AA$729,1+$A$697-Assumptions!$B$80),$AA$697&gt;INDEX($AA$666:$AA$729,1+$A$697+Assumptions!$B$80)),IF($E$697=1,$AB$697&gt;=INDEX($AB$666:$AB$729,1+$A$697-Assumptions!$B$81),$AB$697&gt;INDEX($AB$666:$AB$729,1+$A$697+Assumptions!$B$81)),IF($F$697=1,$AC$697&gt;=INDEX($AC$666:$AC$729,1+$A$697-Assumptions!$B$82),$AC$697&gt;INDEX($AC$666:$AC$729,1+$A$697+Assumptions!$B$82)),IF($G$697=1,$AD$697&gt;=INDEX($AD$666:$AD$729,1+$A$697-Assumptions!$B$83),$AD$697&gt;INDEX($AD$666:$AD$729,1+$A$697+Assumptions!$B$83))),1,0)</f>
        <v>0</v>
      </c>
      <c r="AK697" s="16"/>
      <c r="AL697" s="16"/>
    </row>
    <row r="698" customFormat="false" ht="23.85" hidden="true" customHeight="false" outlineLevel="0" collapsed="false">
      <c r="A698" s="6" t="n">
        <f aca="false">ROW()-ROW($A$666)+Assumptions!$B$4</f>
        <v>32</v>
      </c>
      <c r="B698" s="18" t="n">
        <f aca="false">MOD(QUOTIENT($A$698,Assumptions!$B$78),2)</f>
        <v>1</v>
      </c>
      <c r="C698" s="18" t="n">
        <f aca="false">MOD(QUOTIENT($A$698,Assumptions!$B$79),2)</f>
        <v>0</v>
      </c>
      <c r="D698" s="18" t="n">
        <f aca="false">MOD(QUOTIENT($A$698,Assumptions!$B$80),2)</f>
        <v>0</v>
      </c>
      <c r="E698" s="18" t="n">
        <f aca="false">MOD(QUOTIENT($A$698,Assumptions!$B$81),2)</f>
        <v>0</v>
      </c>
      <c r="F698" s="18" t="n">
        <f aca="false">MOD(QUOTIENT($A$698,Assumptions!$B$82),2)</f>
        <v>0</v>
      </c>
      <c r="G698" s="18" t="n">
        <f aca="false">MOD(QUOTIENT($A$698,Assumptions!$B$83),2)</f>
        <v>0</v>
      </c>
      <c r="H698" s="18" t="n">
        <f aca="false">IF($B$698=1,MIN(Assumptions!$B$66,MAX(Assumptions!$B$4,Assumptions!$B$27-(Assumptions!$B$4))),Assumptions!$B$4)</f>
        <v>300000000</v>
      </c>
      <c r="I698" s="18" t="n">
        <f aca="false">IF($C$698=1,MIN(Assumptions!$B$61,MAX(Assumptions!$B$4,Assumptions!$B$27-($H$698))),Assumptions!$B$4)</f>
        <v>0</v>
      </c>
      <c r="J698" s="18" t="n">
        <f aca="false">IF($D$698=1,MIN(Assumptions!$B$56,MAX(Assumptions!$B$4,Assumptions!$B$27-($H$698+$I$698))),Assumptions!$B$4)</f>
        <v>0</v>
      </c>
      <c r="K698" s="18" t="n">
        <f aca="false">IF($E$698=1,MIN(Assumptions!$B$51,MAX(Assumptions!$B$4,Assumptions!$B$27-($H$698+$I$698+$J$698))),Assumptions!$B$4)</f>
        <v>0</v>
      </c>
      <c r="L698" s="18" t="n">
        <f aca="false">IF($F$698=1,MIN(Assumptions!$B$46,MAX(Assumptions!$B$4,Assumptions!$B$27-($H$698+$I$698+$J$698+$K$698))),Assumptions!$B$4)</f>
        <v>0</v>
      </c>
      <c r="M698" s="18" t="n">
        <f aca="false">IF($G$698=1,MIN(Assumptions!$B$41,MAX(Assumptions!$B$4,Assumptions!$B$27-($H$698+$I$698+$J$698+$K$698+$L$698))),Assumptions!$B$4)</f>
        <v>0</v>
      </c>
      <c r="N698" s="18" t="n">
        <f aca="false">MAX(Assumptions!$B$4,Assumptions!$B$27-($H$698+$I$698+$J$698+$K$698+$L$698+$M$698))</f>
        <v>3700000000</v>
      </c>
      <c r="O698" s="18" t="n">
        <f aca="false">$J$112+$O$112+Assumptions!$B$20+IF($B$698=0,$AI$112,Assumptions!$B$4)+IF($C$698=0,$AF$112,Assumptions!$B$4)+IF($D$698=0,$AC$112,Assumptions!$B$4)+IF($E$698=0,$Z$112,Assumptions!$B$4)+IF($F$698=0,$W$112,Assumptions!$B$4)+IF($G$698=0,$T$112,Assumptions!$B$4)</f>
        <v>26414164.1892672</v>
      </c>
      <c r="P698" s="18" t="n">
        <f aca="false">IF(($N$698+Assumptions!$B$14*Assumptions!$B$13)&gt;($C$10*Assumptions!$B$7/Assumptions!$B$11),($C$10*Assumptions!$B$7/Assumptions!$B$11)*($O$698+Assumptions!$B$14)/($N$698+Assumptions!$B$14*Assumptions!$B$13-($C$10*Assumptions!$B$7/Assumptions!$B$11)),NA())</f>
        <v>720352.879455791</v>
      </c>
      <c r="Q698" s="18" t="n">
        <f aca="false">IFERROR(($N$698+Assumptions!$B$14*Assumptions!$B$13)/($O$698+Assumptions!$B$14+$P$698),NA())</f>
        <v>124.938766216903</v>
      </c>
      <c r="R698" s="18" t="n">
        <f aca="false">AND(ISNUMBER($P$698),$P$698&gt;Assumptions!$B$4,$Q$698&gt;Assumptions!$B$13)</f>
        <v>1</v>
      </c>
      <c r="S698" s="18" t="n">
        <f aca="false">IF($N$698&gt;($C$10*Assumptions!$B$7/Assumptions!$B$11),($C$10*Assumptions!$B$7/Assumptions!$B$11)*$O$698/($N$698-($C$10*Assumptions!$B$7/Assumptions!$B$11)),NA())</f>
        <v>658524.8689845</v>
      </c>
      <c r="T698" s="18" t="n">
        <f aca="false">IFERROR($N$698/($O$698+$S$698),NA())</f>
        <v>136.669098220675</v>
      </c>
      <c r="U698" s="18" t="n">
        <f aca="false">AND(ISNUMBER($S$698),$S$698&gt;Assumptions!$B$4,$T$698&lt;=Assumptions!$B$13)</f>
        <v>0</v>
      </c>
      <c r="V698" s="18" t="n">
        <f aca="false">IF($R$698,$P$698,IF($U$698,$S$698,NA()))</f>
        <v>720352.879455791</v>
      </c>
      <c r="W698" s="18" t="n">
        <f aca="false">IF($R$698,$Q$698,IF($U$698,$T$698,NA()))</f>
        <v>124.938766216903</v>
      </c>
      <c r="X698" s="18" t="n">
        <f aca="false">$R$698</f>
        <v>1</v>
      </c>
      <c r="Y698" s="18" t="n">
        <f aca="false">IF($B$698=1,$H$698,$AI$112*$W$698)</f>
        <v>300000000</v>
      </c>
      <c r="Z698" s="18" t="n">
        <f aca="false">IF($C$698=1,$I$698,$AF$112*$W$698)</f>
        <v>216600262.003491</v>
      </c>
      <c r="AA698" s="18" t="n">
        <f aca="false">IF($D$698=1,$J$698,$AC$112*$W$698)</f>
        <v>299853038.920567</v>
      </c>
      <c r="AB698" s="18" t="n">
        <f aca="false">IF($E$698=1,$K$698,$Z$112*$W$698)</f>
        <v>374816298.650709</v>
      </c>
      <c r="AC698" s="18" t="n">
        <f aca="false">IF($F$698=1,$L$698,$W$112*$W$698)</f>
        <v>624693831.084515</v>
      </c>
      <c r="AD698" s="18" t="n">
        <f aca="false">IF($G$698=1,$M$698,$T$112*$W$698)</f>
        <v>624693831.084515</v>
      </c>
      <c r="AE698" s="18" t="n">
        <f aca="false">($C$10*Assumptions!$B$7/Assumptions!$B$11)</f>
        <v>90000000</v>
      </c>
      <c r="AF698" s="18" t="n">
        <f aca="false">($J$112+$O$112)*$W$698</f>
        <v>35046926.7618195</v>
      </c>
      <c r="AG698" s="18" t="n">
        <f aca="false">Assumptions!$B$20*$W$698</f>
        <v>1124448895.95213</v>
      </c>
      <c r="AH698" s="18" t="n">
        <f aca="false">IF($R$698,Assumptions!$B$14*($W$698-Assumptions!$B$13),Assumptions!$B$4)</f>
        <v>309846915.542257</v>
      </c>
      <c r="AI698" s="18" t="n">
        <f aca="false">$Y$698+$Z$698+$AA$698+$AB$698+$AC$698+$AD$698+$AE$698+$AF$698+$AG$698+$AH$698</f>
        <v>4000000000</v>
      </c>
      <c r="AJ698" s="18" t="n">
        <f aca="false">IF(AND(ISNUMBER($V$698),($C$10*Assumptions!$B$7/Assumptions!$B$11)&gt;=Assumptions!$B$67,IF($B$698=1,$Y$698&gt;=INDEX($Y$666:$Y$729,1+$A$698-Assumptions!$B$78),$Y$698&gt;INDEX($Y$666:$Y$729,1+$A$698+Assumptions!$B$78)),IF($C$698=1,$Z$698&gt;=INDEX($Z$666:$Z$729,1+$A$698-Assumptions!$B$79),$Z$698&gt;INDEX($Z$666:$Z$729,1+$A$698+Assumptions!$B$79)),IF($D$698=1,$AA$698&gt;=INDEX($AA$666:$AA$729,1+$A$698-Assumptions!$B$80),$AA$698&gt;INDEX($AA$666:$AA$729,1+$A$698+Assumptions!$B$80)),IF($E$698=1,$AB$698&gt;=INDEX($AB$666:$AB$729,1+$A$698-Assumptions!$B$81),$AB$698&gt;INDEX($AB$666:$AB$729,1+$A$698+Assumptions!$B$81)),IF($F$698=1,$AC$698&gt;=INDEX($AC$666:$AC$729,1+$A$698-Assumptions!$B$82),$AC$698&gt;INDEX($AC$666:$AC$729,1+$A$698+Assumptions!$B$82)),IF($G$698=1,$AD$698&gt;=INDEX($AD$666:$AD$729,1+$A$698-Assumptions!$B$83),$AD$698&gt;INDEX($AD$666:$AD$729,1+$A$698+Assumptions!$B$83))),1,0)</f>
        <v>0</v>
      </c>
      <c r="AK698" s="16"/>
      <c r="AL698" s="16"/>
    </row>
    <row r="699" customFormat="false" ht="23.85" hidden="true" customHeight="false" outlineLevel="0" collapsed="false">
      <c r="A699" s="6" t="n">
        <f aca="false">ROW()-ROW($A$666)+Assumptions!$B$4</f>
        <v>33</v>
      </c>
      <c r="B699" s="18" t="n">
        <f aca="false">MOD(QUOTIENT($A$699,Assumptions!$B$78),2)</f>
        <v>1</v>
      </c>
      <c r="C699" s="18" t="n">
        <f aca="false">MOD(QUOTIENT($A$699,Assumptions!$B$79),2)</f>
        <v>0</v>
      </c>
      <c r="D699" s="18" t="n">
        <f aca="false">MOD(QUOTIENT($A$699,Assumptions!$B$80),2)</f>
        <v>0</v>
      </c>
      <c r="E699" s="18" t="n">
        <f aca="false">MOD(QUOTIENT($A$699,Assumptions!$B$81),2)</f>
        <v>0</v>
      </c>
      <c r="F699" s="18" t="n">
        <f aca="false">MOD(QUOTIENT($A$699,Assumptions!$B$82),2)</f>
        <v>0</v>
      </c>
      <c r="G699" s="18" t="n">
        <f aca="false">MOD(QUOTIENT($A$699,Assumptions!$B$83),2)</f>
        <v>1</v>
      </c>
      <c r="H699" s="18" t="n">
        <f aca="false">IF($B$699=1,MIN(Assumptions!$B$66,MAX(Assumptions!$B$4,Assumptions!$B$27-(Assumptions!$B$4))),Assumptions!$B$4)</f>
        <v>300000000</v>
      </c>
      <c r="I699" s="18" t="n">
        <f aca="false">IF($C$699=1,MIN(Assumptions!$B$61,MAX(Assumptions!$B$4,Assumptions!$B$27-($H$699))),Assumptions!$B$4)</f>
        <v>0</v>
      </c>
      <c r="J699" s="18" t="n">
        <f aca="false">IF($D$699=1,MIN(Assumptions!$B$56,MAX(Assumptions!$B$4,Assumptions!$B$27-($H$699+$I$699))),Assumptions!$B$4)</f>
        <v>0</v>
      </c>
      <c r="K699" s="18" t="n">
        <f aca="false">IF($E$699=1,MIN(Assumptions!$B$51,MAX(Assumptions!$B$4,Assumptions!$B$27-($H$699+$I$699+$J$699))),Assumptions!$B$4)</f>
        <v>0</v>
      </c>
      <c r="L699" s="18" t="n">
        <f aca="false">IF($F$699=1,MIN(Assumptions!$B$46,MAX(Assumptions!$B$4,Assumptions!$B$27-($H$699+$I$699+$J$699+$K$699))),Assumptions!$B$4)</f>
        <v>0</v>
      </c>
      <c r="M699" s="18" t="n">
        <f aca="false">IF($G$699=1,MIN(Assumptions!$B$41,MAX(Assumptions!$B$4,Assumptions!$B$27-($H$699+$I$699+$J$699+$K$699+$L$699))),Assumptions!$B$4)</f>
        <v>5000000</v>
      </c>
      <c r="N699" s="18" t="n">
        <f aca="false">MAX(Assumptions!$B$4,Assumptions!$B$27-($H$699+$I$699+$J$699+$K$699+$L$699+$M$699))</f>
        <v>3695000000</v>
      </c>
      <c r="O699" s="18" t="n">
        <f aca="false">$J$112+$O$112+Assumptions!$B$20+IF($B$699=0,$AI$112,Assumptions!$B$4)+IF($C$699=0,$AF$112,Assumptions!$B$4)+IF($D$699=0,$AC$112,Assumptions!$B$4)+IF($E$699=0,$Z$112,Assumptions!$B$4)+IF($F$699=0,$W$112,Assumptions!$B$4)+IF($G$699=0,$T$112,Assumptions!$B$4)</f>
        <v>21414164.1892672</v>
      </c>
      <c r="P699" s="18" t="n">
        <f aca="false">IF(($N$699+Assumptions!$B$14*Assumptions!$B$13)&gt;($C$10*Assumptions!$B$7/Assumptions!$B$11),($C$10*Assumptions!$B$7/Assumptions!$B$11)*($O$699+Assumptions!$B$14)/($N$699+Assumptions!$B$14*Assumptions!$B$13-($C$10*Assumptions!$B$7/Assumptions!$B$11)),NA())</f>
        <v>596611.164805002</v>
      </c>
      <c r="Q699" s="18" t="n">
        <f aca="false">IFERROR(($N$699+Assumptions!$B$14*Assumptions!$B$13)/($O$699+Assumptions!$B$14+$P$699),NA())</f>
        <v>150.852021063695</v>
      </c>
      <c r="R699" s="18" t="n">
        <f aca="false">AND(ISNUMBER($P$699),$P$699&gt;Assumptions!$B$4,$Q$699&gt;Assumptions!$B$13)</f>
        <v>1</v>
      </c>
      <c r="S699" s="18" t="n">
        <f aca="false">IF($N$699&gt;($C$10*Assumptions!$B$7/Assumptions!$B$11),($C$10*Assumptions!$B$7/Assumptions!$B$11)*$O$699/($N$699-($C$10*Assumptions!$B$7/Assumptions!$B$11)),NA())</f>
        <v>534611.588636351</v>
      </c>
      <c r="T699" s="18" t="n">
        <f aca="false">IFERROR($N$699/($O$699+$S$699),NA())</f>
        <v>168.346519067358</v>
      </c>
      <c r="U699" s="18" t="n">
        <f aca="false">AND(ISNUMBER($S$699),$S$699&gt;Assumptions!$B$4,$T$699&lt;=Assumptions!$B$13)</f>
        <v>0</v>
      </c>
      <c r="V699" s="18" t="n">
        <f aca="false">IF($R$699,$P$699,IF($U$699,$S$699,NA()))</f>
        <v>596611.164805002</v>
      </c>
      <c r="W699" s="18" t="n">
        <f aca="false">IF($R$699,$Q$699,IF($U$699,$T$699,NA()))</f>
        <v>150.852021063695</v>
      </c>
      <c r="X699" s="18" t="n">
        <f aca="false">$R$699</f>
        <v>1</v>
      </c>
      <c r="Y699" s="18" t="n">
        <f aca="false">IF($B$699=1,$H$699,$AI$112*$W$699)</f>
        <v>300000000</v>
      </c>
      <c r="Z699" s="18" t="n">
        <f aca="false">IF($C$699=1,$I$699,$AF$112*$W$699)</f>
        <v>261524811.517884</v>
      </c>
      <c r="AA699" s="18" t="n">
        <f aca="false">IF($D$699=1,$J$699,$AC$112*$W$699)</f>
        <v>362044850.552869</v>
      </c>
      <c r="AB699" s="18" t="n">
        <f aca="false">IF($E$699=1,$K$699,$Z$112*$W$699)</f>
        <v>452556063.191086</v>
      </c>
      <c r="AC699" s="18" t="n">
        <f aca="false">IF($F$699=1,$L$699,$W$112*$W$699)</f>
        <v>754260105.318476</v>
      </c>
      <c r="AD699" s="18" t="n">
        <f aca="false">IF($G$699=1,$M$699,$T$112*$W$699)</f>
        <v>5000000</v>
      </c>
      <c r="AE699" s="18" t="n">
        <f aca="false">($C$10*Assumptions!$B$7/Assumptions!$B$11)</f>
        <v>90000000</v>
      </c>
      <c r="AF699" s="18" t="n">
        <f aca="false">($J$112+$O$112)*$W$699</f>
        <v>42315927.1871897</v>
      </c>
      <c r="AG699" s="18" t="n">
        <f aca="false">Assumptions!$B$20*$W$699</f>
        <v>1357668189.57326</v>
      </c>
      <c r="AH699" s="18" t="n">
        <f aca="false">IF($R$699,Assumptions!$B$14*($W$699-Assumptions!$B$13),Assumptions!$B$4)</f>
        <v>374630052.659238</v>
      </c>
      <c r="AI699" s="18" t="n">
        <f aca="false">$Y$699+$Z$699+$AA$699+$AB$699+$AC$699+$AD$699+$AE$699+$AF$699+$AG$699+$AH$699</f>
        <v>4000000000</v>
      </c>
      <c r="AJ699" s="18" t="n">
        <f aca="false">IF(AND(ISNUMBER($V$699),($C$10*Assumptions!$B$7/Assumptions!$B$11)&gt;=Assumptions!$B$67,IF($B$699=1,$Y$699&gt;=INDEX($Y$666:$Y$729,1+$A$699-Assumptions!$B$78),$Y$699&gt;INDEX($Y$666:$Y$729,1+$A$699+Assumptions!$B$78)),IF($C$699=1,$Z$699&gt;=INDEX($Z$666:$Z$729,1+$A$699-Assumptions!$B$79),$Z$699&gt;INDEX($Z$666:$Z$729,1+$A$699+Assumptions!$B$79)),IF($D$699=1,$AA$699&gt;=INDEX($AA$666:$AA$729,1+$A$699-Assumptions!$B$80),$AA$699&gt;INDEX($AA$666:$AA$729,1+$A$699+Assumptions!$B$80)),IF($E$699=1,$AB$699&gt;=INDEX($AB$666:$AB$729,1+$A$699-Assumptions!$B$81),$AB$699&gt;INDEX($AB$666:$AB$729,1+$A$699+Assumptions!$B$81)),IF($F$699=1,$AC$699&gt;=INDEX($AC$666:$AC$729,1+$A$699-Assumptions!$B$82),$AC$699&gt;INDEX($AC$666:$AC$729,1+$A$699+Assumptions!$B$82)),IF($G$699=1,$AD$699&gt;=INDEX($AD$666:$AD$729,1+$A$699-Assumptions!$B$83),$AD$699&gt;INDEX($AD$666:$AD$729,1+$A$699+Assumptions!$B$83))),1,0)</f>
        <v>0</v>
      </c>
      <c r="AK699" s="16"/>
      <c r="AL699" s="16"/>
    </row>
    <row r="700" customFormat="false" ht="23.85" hidden="true" customHeight="false" outlineLevel="0" collapsed="false">
      <c r="A700" s="6" t="n">
        <f aca="false">ROW()-ROW($A$666)+Assumptions!$B$4</f>
        <v>34</v>
      </c>
      <c r="B700" s="18" t="n">
        <f aca="false">MOD(QUOTIENT($A$700,Assumptions!$B$78),2)</f>
        <v>1</v>
      </c>
      <c r="C700" s="18" t="n">
        <f aca="false">MOD(QUOTIENT($A$700,Assumptions!$B$79),2)</f>
        <v>0</v>
      </c>
      <c r="D700" s="18" t="n">
        <f aca="false">MOD(QUOTIENT($A$700,Assumptions!$B$80),2)</f>
        <v>0</v>
      </c>
      <c r="E700" s="18" t="n">
        <f aca="false">MOD(QUOTIENT($A$700,Assumptions!$B$81),2)</f>
        <v>0</v>
      </c>
      <c r="F700" s="18" t="n">
        <f aca="false">MOD(QUOTIENT($A$700,Assumptions!$B$82),2)</f>
        <v>1</v>
      </c>
      <c r="G700" s="18" t="n">
        <f aca="false">MOD(QUOTIENT($A$700,Assumptions!$B$83),2)</f>
        <v>0</v>
      </c>
      <c r="H700" s="18" t="n">
        <f aca="false">IF($B$700=1,MIN(Assumptions!$B$66,MAX(Assumptions!$B$4,Assumptions!$B$27-(Assumptions!$B$4))),Assumptions!$B$4)</f>
        <v>300000000</v>
      </c>
      <c r="I700" s="18" t="n">
        <f aca="false">IF($C$700=1,MIN(Assumptions!$B$61,MAX(Assumptions!$B$4,Assumptions!$B$27-($H$700))),Assumptions!$B$4)</f>
        <v>0</v>
      </c>
      <c r="J700" s="18" t="n">
        <f aca="false">IF($D$700=1,MIN(Assumptions!$B$56,MAX(Assumptions!$B$4,Assumptions!$B$27-($H$700+$I$700))),Assumptions!$B$4)</f>
        <v>0</v>
      </c>
      <c r="K700" s="18" t="n">
        <f aca="false">IF($E$700=1,MIN(Assumptions!$B$51,MAX(Assumptions!$B$4,Assumptions!$B$27-($H$700+$I$700+$J$700))),Assumptions!$B$4)</f>
        <v>0</v>
      </c>
      <c r="L700" s="18" t="n">
        <f aca="false">IF($F$700=1,MIN(Assumptions!$B$46,MAX(Assumptions!$B$4,Assumptions!$B$27-($H$700+$I$700+$J$700+$K$700))),Assumptions!$B$4)</f>
        <v>15000000</v>
      </c>
      <c r="M700" s="18" t="n">
        <f aca="false">IF($G$700=1,MIN(Assumptions!$B$41,MAX(Assumptions!$B$4,Assumptions!$B$27-($H$700+$I$700+$J$700+$K$700+$L$700))),Assumptions!$B$4)</f>
        <v>0</v>
      </c>
      <c r="N700" s="18" t="n">
        <f aca="false">MAX(Assumptions!$B$4,Assumptions!$B$27-($H$700+$I$700+$J$700+$K$700+$L$700+$M$700))</f>
        <v>3685000000</v>
      </c>
      <c r="O700" s="18" t="n">
        <f aca="false">$J$112+$O$112+Assumptions!$B$20+IF($B$700=0,$AI$112,Assumptions!$B$4)+IF($C$700=0,$AF$112,Assumptions!$B$4)+IF($D$700=0,$AC$112,Assumptions!$B$4)+IF($E$700=0,$Z$112,Assumptions!$B$4)+IF($F$700=0,$W$112,Assumptions!$B$4)+IF($G$700=0,$T$112,Assumptions!$B$4)</f>
        <v>21414164.1892672</v>
      </c>
      <c r="P700" s="18" t="n">
        <f aca="false">IF(($N$700+Assumptions!$B$14*Assumptions!$B$13)&gt;($C$10*Assumptions!$B$7/Assumptions!$B$11),($C$10*Assumptions!$B$7/Assumptions!$B$11)*($O$700+Assumptions!$B$14)/($N$700+Assumptions!$B$14*Assumptions!$B$13-($C$10*Assumptions!$B$7/Assumptions!$B$11)),NA())</f>
        <v>598269.569710645</v>
      </c>
      <c r="Q700" s="18" t="n">
        <f aca="false">IFERROR(($N$700+Assumptions!$B$14*Assumptions!$B$13)/($O$700+Assumptions!$B$14+$P$700),NA())</f>
        <v>150.433858843145</v>
      </c>
      <c r="R700" s="18" t="n">
        <f aca="false">AND(ISNUMBER($P$700),$P$700&gt;Assumptions!$B$4,$Q$700&gt;Assumptions!$B$13)</f>
        <v>1</v>
      </c>
      <c r="S700" s="18" t="n">
        <f aca="false">IF($N$700&gt;($C$10*Assumptions!$B$7/Assumptions!$B$11),($C$10*Assumptions!$B$7/Assumptions!$B$11)*$O$700/($N$700-($C$10*Assumptions!$B$7/Assumptions!$B$11)),NA())</f>
        <v>536098.686240347</v>
      </c>
      <c r="T700" s="18" t="n">
        <f aca="false">IFERROR($N$700/($O$700+$S$700),NA())</f>
        <v>167.879538431942</v>
      </c>
      <c r="U700" s="18" t="n">
        <f aca="false">AND(ISNUMBER($S$700),$S$700&gt;Assumptions!$B$4,$T$700&lt;=Assumptions!$B$13)</f>
        <v>0</v>
      </c>
      <c r="V700" s="18" t="n">
        <f aca="false">IF($R$700,$P$700,IF($U$700,$S$700,NA()))</f>
        <v>598269.569710645</v>
      </c>
      <c r="W700" s="18" t="n">
        <f aca="false">IF($R$700,$Q$700,IF($U$700,$T$700,NA()))</f>
        <v>150.433858843145</v>
      </c>
      <c r="X700" s="18" t="n">
        <f aca="false">$R$700</f>
        <v>1</v>
      </c>
      <c r="Y700" s="18" t="n">
        <f aca="false">IF($B$700=1,$H$700,$AI$112*$W$700)</f>
        <v>300000000</v>
      </c>
      <c r="Z700" s="18" t="n">
        <f aca="false">IF($C$700=1,$I$700,$AF$112*$W$700)</f>
        <v>260799864.015409</v>
      </c>
      <c r="AA700" s="18" t="n">
        <f aca="false">IF($D$700=1,$J$700,$AC$112*$W$700)</f>
        <v>361041261.223547</v>
      </c>
      <c r="AB700" s="18" t="n">
        <f aca="false">IF($E$700=1,$K$700,$Z$112*$W$700)</f>
        <v>451301576.529434</v>
      </c>
      <c r="AC700" s="18" t="n">
        <f aca="false">IF($F$700=1,$L$700,$W$112*$W$700)</f>
        <v>15000000</v>
      </c>
      <c r="AD700" s="18" t="n">
        <f aca="false">IF($G$700=1,$M$700,$T$112*$W$700)</f>
        <v>752169294.215722</v>
      </c>
      <c r="AE700" s="18" t="n">
        <f aca="false">($C$10*Assumptions!$B$7/Assumptions!$B$11)</f>
        <v>90000000</v>
      </c>
      <c r="AF700" s="18" t="n">
        <f aca="false">($J$112+$O$112)*$W$700</f>
        <v>42198627.319727</v>
      </c>
      <c r="AG700" s="18" t="n">
        <f aca="false">Assumptions!$B$20*$W$700</f>
        <v>1353904729.5883</v>
      </c>
      <c r="AH700" s="18" t="n">
        <f aca="false">IF($R$700,Assumptions!$B$14*($W$700-Assumptions!$B$13),Assumptions!$B$4)</f>
        <v>373584647.107861</v>
      </c>
      <c r="AI700" s="18" t="n">
        <f aca="false">$Y$700+$Z$700+$AA$700+$AB$700+$AC$700+$AD$700+$AE$700+$AF$700+$AG$700+$AH$700</f>
        <v>4000000000</v>
      </c>
      <c r="AJ700" s="18" t="n">
        <f aca="false">IF(AND(ISNUMBER($V$700),($C$10*Assumptions!$B$7/Assumptions!$B$11)&gt;=Assumptions!$B$67,IF($B$700=1,$Y$700&gt;=INDEX($Y$666:$Y$729,1+$A$700-Assumptions!$B$78),$Y$700&gt;INDEX($Y$666:$Y$729,1+$A$700+Assumptions!$B$78)),IF($C$700=1,$Z$700&gt;=INDEX($Z$666:$Z$729,1+$A$700-Assumptions!$B$79),$Z$700&gt;INDEX($Z$666:$Z$729,1+$A$700+Assumptions!$B$79)),IF($D$700=1,$AA$700&gt;=INDEX($AA$666:$AA$729,1+$A$700-Assumptions!$B$80),$AA$700&gt;INDEX($AA$666:$AA$729,1+$A$700+Assumptions!$B$80)),IF($E$700=1,$AB$700&gt;=INDEX($AB$666:$AB$729,1+$A$700-Assumptions!$B$81),$AB$700&gt;INDEX($AB$666:$AB$729,1+$A$700+Assumptions!$B$81)),IF($F$700=1,$AC$700&gt;=INDEX($AC$666:$AC$729,1+$A$700-Assumptions!$B$82),$AC$700&gt;INDEX($AC$666:$AC$729,1+$A$700+Assumptions!$B$82)),IF($G$700=1,$AD$700&gt;=INDEX($AD$666:$AD$729,1+$A$700-Assumptions!$B$83),$AD$700&gt;INDEX($AD$666:$AD$729,1+$A$700+Assumptions!$B$83))),1,0)</f>
        <v>0</v>
      </c>
      <c r="AK700" s="16"/>
      <c r="AL700" s="16"/>
    </row>
    <row r="701" customFormat="false" ht="23.85" hidden="true" customHeight="false" outlineLevel="0" collapsed="false">
      <c r="A701" s="6" t="n">
        <f aca="false">ROW()-ROW($A$666)+Assumptions!$B$4</f>
        <v>35</v>
      </c>
      <c r="B701" s="18" t="n">
        <f aca="false">MOD(QUOTIENT($A$701,Assumptions!$B$78),2)</f>
        <v>1</v>
      </c>
      <c r="C701" s="18" t="n">
        <f aca="false">MOD(QUOTIENT($A$701,Assumptions!$B$79),2)</f>
        <v>0</v>
      </c>
      <c r="D701" s="18" t="n">
        <f aca="false">MOD(QUOTIENT($A$701,Assumptions!$B$80),2)</f>
        <v>0</v>
      </c>
      <c r="E701" s="18" t="n">
        <f aca="false">MOD(QUOTIENT($A$701,Assumptions!$B$81),2)</f>
        <v>0</v>
      </c>
      <c r="F701" s="18" t="n">
        <f aca="false">MOD(QUOTIENT($A$701,Assumptions!$B$82),2)</f>
        <v>1</v>
      </c>
      <c r="G701" s="18" t="n">
        <f aca="false">MOD(QUOTIENT($A$701,Assumptions!$B$83),2)</f>
        <v>1</v>
      </c>
      <c r="H701" s="18" t="n">
        <f aca="false">IF($B$701=1,MIN(Assumptions!$B$66,MAX(Assumptions!$B$4,Assumptions!$B$27-(Assumptions!$B$4))),Assumptions!$B$4)</f>
        <v>300000000</v>
      </c>
      <c r="I701" s="18" t="n">
        <f aca="false">IF($C$701=1,MIN(Assumptions!$B$61,MAX(Assumptions!$B$4,Assumptions!$B$27-($H$701))),Assumptions!$B$4)</f>
        <v>0</v>
      </c>
      <c r="J701" s="18" t="n">
        <f aca="false">IF($D$701=1,MIN(Assumptions!$B$56,MAX(Assumptions!$B$4,Assumptions!$B$27-($H$701+$I$701))),Assumptions!$B$4)</f>
        <v>0</v>
      </c>
      <c r="K701" s="18" t="n">
        <f aca="false">IF($E$701=1,MIN(Assumptions!$B$51,MAX(Assumptions!$B$4,Assumptions!$B$27-($H$701+$I$701+$J$701))),Assumptions!$B$4)</f>
        <v>0</v>
      </c>
      <c r="L701" s="18" t="n">
        <f aca="false">IF($F$701=1,MIN(Assumptions!$B$46,MAX(Assumptions!$B$4,Assumptions!$B$27-($H$701+$I$701+$J$701+$K$701))),Assumptions!$B$4)</f>
        <v>15000000</v>
      </c>
      <c r="M701" s="18" t="n">
        <f aca="false">IF($G$701=1,MIN(Assumptions!$B$41,MAX(Assumptions!$B$4,Assumptions!$B$27-($H$701+$I$701+$J$701+$K$701+$L$701))),Assumptions!$B$4)</f>
        <v>5000000</v>
      </c>
      <c r="N701" s="18" t="n">
        <f aca="false">MAX(Assumptions!$B$4,Assumptions!$B$27-($H$701+$I$701+$J$701+$K$701+$L$701+$M$701))</f>
        <v>3680000000</v>
      </c>
      <c r="O701" s="18" t="n">
        <f aca="false">$J$112+$O$112+Assumptions!$B$20+IF($B$701=0,$AI$112,Assumptions!$B$4)+IF($C$701=0,$AF$112,Assumptions!$B$4)+IF($D$701=0,$AC$112,Assumptions!$B$4)+IF($E$701=0,$Z$112,Assumptions!$B$4)+IF($F$701=0,$W$112,Assumptions!$B$4)+IF($G$701=0,$T$112,Assumptions!$B$4)</f>
        <v>16414164.1892672</v>
      </c>
      <c r="P701" s="18" t="n">
        <f aca="false">IF(($N$701+Assumptions!$B$14*Assumptions!$B$13)&gt;($C$10*Assumptions!$B$7/Assumptions!$B$11),($C$10*Assumptions!$B$7/Assumptions!$B$11)*($O$701+Assumptions!$B$14)/($N$701+Assumptions!$B$14*Assumptions!$B$13-($C$10*Assumptions!$B$7/Assumptions!$B$11)),NA())</f>
        <v>473841.274052623</v>
      </c>
      <c r="Q701" s="18" t="n">
        <f aca="false">IFERROR(($N$701+Assumptions!$B$14*Assumptions!$B$13)/($O$701+Assumptions!$B$14+$P$701),NA())</f>
        <v>189.937020956948</v>
      </c>
      <c r="R701" s="18" t="n">
        <f aca="false">AND(ISNUMBER($P$701),$P$701&gt;Assumptions!$B$4,$Q$701&gt;Assumptions!$B$13)</f>
        <v>1</v>
      </c>
      <c r="S701" s="18" t="n">
        <f aca="false">IF($N$701&gt;($C$10*Assumptions!$B$7/Assumptions!$B$11),($C$10*Assumptions!$B$7/Assumptions!$B$11)*$O$701/($N$701-($C$10*Assumptions!$B$7/Assumptions!$B$11)),NA())</f>
        <v>411497.152377172</v>
      </c>
      <c r="T701" s="18" t="n">
        <f aca="false">IFERROR($N$701/($O$701+$S$701),NA())</f>
        <v>218.713542682083</v>
      </c>
      <c r="U701" s="18" t="n">
        <f aca="false">AND(ISNUMBER($S$701),$S$701&gt;Assumptions!$B$4,$T$701&lt;=Assumptions!$B$13)</f>
        <v>0</v>
      </c>
      <c r="V701" s="18" t="n">
        <f aca="false">IF($R$701,$P$701,IF($U$701,$S$701,NA()))</f>
        <v>473841.274052623</v>
      </c>
      <c r="W701" s="18" t="n">
        <f aca="false">IF($R$701,$Q$701,IF($U$701,$T$701,NA()))</f>
        <v>189.937020956948</v>
      </c>
      <c r="X701" s="18" t="n">
        <f aca="false">$R$701</f>
        <v>1</v>
      </c>
      <c r="Y701" s="18" t="n">
        <f aca="false">IF($B$701=1,$H$701,$AI$112*$W$701)</f>
        <v>300000000</v>
      </c>
      <c r="Z701" s="18" t="n">
        <f aca="false">IF($C$701=1,$I$701,$AF$112*$W$701)</f>
        <v>329284574.749319</v>
      </c>
      <c r="AA701" s="18" t="n">
        <f aca="false">IF($D$701=1,$J$701,$AC$112*$W$701)</f>
        <v>455848850.296676</v>
      </c>
      <c r="AB701" s="18" t="n">
        <f aca="false">IF($E$701=1,$K$701,$Z$112*$W$701)</f>
        <v>569811062.870845</v>
      </c>
      <c r="AC701" s="18" t="n">
        <f aca="false">IF($F$701=1,$L$701,$W$112*$W$701)</f>
        <v>15000000</v>
      </c>
      <c r="AD701" s="18" t="n">
        <f aca="false">IF($G$701=1,$M$701,$T$112*$W$701)</f>
        <v>5000000</v>
      </c>
      <c r="AE701" s="18" t="n">
        <f aca="false">($C$10*Assumptions!$B$7/Assumptions!$B$11)</f>
        <v>90000000</v>
      </c>
      <c r="AF701" s="18" t="n">
        <f aca="false">($J$112+$O$112)*$W$701</f>
        <v>53279771.0782561</v>
      </c>
      <c r="AG701" s="18" t="n">
        <f aca="false">Assumptions!$B$20*$W$701</f>
        <v>1709433188.61253</v>
      </c>
      <c r="AH701" s="18" t="n">
        <f aca="false">IF($R$701,Assumptions!$B$14*($W$701-Assumptions!$B$13),Assumptions!$B$4)</f>
        <v>472342552.392371</v>
      </c>
      <c r="AI701" s="18" t="n">
        <f aca="false">$Y$701+$Z$701+$AA$701+$AB$701+$AC$701+$AD$701+$AE$701+$AF$701+$AG$701+$AH$701</f>
        <v>4000000000</v>
      </c>
      <c r="AJ701" s="18" t="n">
        <f aca="false">IF(AND(ISNUMBER($V$701),($C$10*Assumptions!$B$7/Assumptions!$B$11)&gt;=Assumptions!$B$67,IF($B$701=1,$Y$701&gt;=INDEX($Y$666:$Y$729,1+$A$701-Assumptions!$B$78),$Y$701&gt;INDEX($Y$666:$Y$729,1+$A$701+Assumptions!$B$78)),IF($C$701=1,$Z$701&gt;=INDEX($Z$666:$Z$729,1+$A$701-Assumptions!$B$79),$Z$701&gt;INDEX($Z$666:$Z$729,1+$A$701+Assumptions!$B$79)),IF($D$701=1,$AA$701&gt;=INDEX($AA$666:$AA$729,1+$A$701-Assumptions!$B$80),$AA$701&gt;INDEX($AA$666:$AA$729,1+$A$701+Assumptions!$B$80)),IF($E$701=1,$AB$701&gt;=INDEX($AB$666:$AB$729,1+$A$701-Assumptions!$B$81),$AB$701&gt;INDEX($AB$666:$AB$729,1+$A$701+Assumptions!$B$81)),IF($F$701=1,$AC$701&gt;=INDEX($AC$666:$AC$729,1+$A$701-Assumptions!$B$82),$AC$701&gt;INDEX($AC$666:$AC$729,1+$A$701+Assumptions!$B$82)),IF($G$701=1,$AD$701&gt;=INDEX($AD$666:$AD$729,1+$A$701-Assumptions!$B$83),$AD$701&gt;INDEX($AD$666:$AD$729,1+$A$701+Assumptions!$B$83))),1,0)</f>
        <v>0</v>
      </c>
      <c r="AK701" s="16"/>
      <c r="AL701" s="16"/>
    </row>
    <row r="702" customFormat="false" ht="23.85" hidden="true" customHeight="false" outlineLevel="0" collapsed="false">
      <c r="A702" s="6" t="n">
        <f aca="false">ROW()-ROW($A$666)+Assumptions!$B$4</f>
        <v>36</v>
      </c>
      <c r="B702" s="18" t="n">
        <f aca="false">MOD(QUOTIENT($A$702,Assumptions!$B$78),2)</f>
        <v>1</v>
      </c>
      <c r="C702" s="18" t="n">
        <f aca="false">MOD(QUOTIENT($A$702,Assumptions!$B$79),2)</f>
        <v>0</v>
      </c>
      <c r="D702" s="18" t="n">
        <f aca="false">MOD(QUOTIENT($A$702,Assumptions!$B$80),2)</f>
        <v>0</v>
      </c>
      <c r="E702" s="18" t="n">
        <f aca="false">MOD(QUOTIENT($A$702,Assumptions!$B$81),2)</f>
        <v>1</v>
      </c>
      <c r="F702" s="18" t="n">
        <f aca="false">MOD(QUOTIENT($A$702,Assumptions!$B$82),2)</f>
        <v>0</v>
      </c>
      <c r="G702" s="18" t="n">
        <f aca="false">MOD(QUOTIENT($A$702,Assumptions!$B$83),2)</f>
        <v>0</v>
      </c>
      <c r="H702" s="18" t="n">
        <f aca="false">IF($B$702=1,MIN(Assumptions!$B$66,MAX(Assumptions!$B$4,Assumptions!$B$27-(Assumptions!$B$4))),Assumptions!$B$4)</f>
        <v>300000000</v>
      </c>
      <c r="I702" s="18" t="n">
        <f aca="false">IF($C$702=1,MIN(Assumptions!$B$61,MAX(Assumptions!$B$4,Assumptions!$B$27-($H$702))),Assumptions!$B$4)</f>
        <v>0</v>
      </c>
      <c r="J702" s="18" t="n">
        <f aca="false">IF($D$702=1,MIN(Assumptions!$B$56,MAX(Assumptions!$B$4,Assumptions!$B$27-($H$702+$I$702))),Assumptions!$B$4)</f>
        <v>0</v>
      </c>
      <c r="K702" s="18" t="n">
        <f aca="false">IF($E$702=1,MIN(Assumptions!$B$51,MAX(Assumptions!$B$4,Assumptions!$B$27-($H$702+$I$702+$J$702))),Assumptions!$B$4)</f>
        <v>30000000</v>
      </c>
      <c r="L702" s="18" t="n">
        <f aca="false">IF($F$702=1,MIN(Assumptions!$B$46,MAX(Assumptions!$B$4,Assumptions!$B$27-($H$702+$I$702+$J$702+$K$702))),Assumptions!$B$4)</f>
        <v>0</v>
      </c>
      <c r="M702" s="18" t="n">
        <f aca="false">IF($G$702=1,MIN(Assumptions!$B$41,MAX(Assumptions!$B$4,Assumptions!$B$27-($H$702+$I$702+$J$702+$K$702+$L$702))),Assumptions!$B$4)</f>
        <v>0</v>
      </c>
      <c r="N702" s="18" t="n">
        <f aca="false">MAX(Assumptions!$B$4,Assumptions!$B$27-($H$702+$I$702+$J$702+$K$702+$L$702+$M$702))</f>
        <v>3670000000</v>
      </c>
      <c r="O702" s="18" t="n">
        <f aca="false">$J$112+$O$112+Assumptions!$B$20+IF($B$702=0,$AI$112,Assumptions!$B$4)+IF($C$702=0,$AF$112,Assumptions!$B$4)+IF($D$702=0,$AC$112,Assumptions!$B$4)+IF($E$702=0,$Z$112,Assumptions!$B$4)+IF($F$702=0,$W$112,Assumptions!$B$4)+IF($G$702=0,$T$112,Assumptions!$B$4)</f>
        <v>23414164.1892672</v>
      </c>
      <c r="P702" s="18" t="n">
        <f aca="false">IF(($N$702+Assumptions!$B$14*Assumptions!$B$13)&gt;($C$10*Assumptions!$B$7/Assumptions!$B$11),($C$10*Assumptions!$B$7/Assumptions!$B$11)*($O$702+Assumptions!$B$14)/($N$702+Assumptions!$B$14*Assumptions!$B$13-($C$10*Assumptions!$B$7/Assumptions!$B$11)),NA())</f>
        <v>651018.779353537</v>
      </c>
      <c r="Q702" s="18" t="n">
        <f aca="false">IFERROR(($N$702+Assumptions!$B$14*Assumptions!$B$13)/($O$702+Assumptions!$B$14+$P$702),NA())</f>
        <v>138.244859986021</v>
      </c>
      <c r="R702" s="18" t="n">
        <f aca="false">AND(ISNUMBER($P$702),$P$702&gt;Assumptions!$B$4,$Q$702&gt;Assumptions!$B$13)</f>
        <v>1</v>
      </c>
      <c r="S702" s="18" t="n">
        <f aca="false">IF($N$702&gt;($C$10*Assumptions!$B$7/Assumptions!$B$11),($C$10*Assumptions!$B$7/Assumptions!$B$11)*$O$702/($N$702-($C$10*Assumptions!$B$7/Assumptions!$B$11)),NA())</f>
        <v>588624.239394985</v>
      </c>
      <c r="T702" s="18" t="n">
        <f aca="false">IFERROR($N$702/($O$702+$S$702),NA())</f>
        <v>152.898902179948</v>
      </c>
      <c r="U702" s="18" t="n">
        <f aca="false">AND(ISNUMBER($S$702),$S$702&gt;Assumptions!$B$4,$T$702&lt;=Assumptions!$B$13)</f>
        <v>0</v>
      </c>
      <c r="V702" s="18" t="n">
        <f aca="false">IF($R$702,$P$702,IF($U$702,$S$702,NA()))</f>
        <v>651018.779353537</v>
      </c>
      <c r="W702" s="18" t="n">
        <f aca="false">IF($R$702,$Q$702,IF($U$702,$T$702,NA()))</f>
        <v>138.244859986021</v>
      </c>
      <c r="X702" s="18" t="n">
        <f aca="false">$R$702</f>
        <v>1</v>
      </c>
      <c r="Y702" s="18" t="n">
        <f aca="false">IF($B$702=1,$H$702,$AI$112*$W$702)</f>
        <v>300000000</v>
      </c>
      <c r="Z702" s="18" t="n">
        <f aca="false">IF($C$702=1,$I$702,$AF$112*$W$702)</f>
        <v>239668389.566319</v>
      </c>
      <c r="AA702" s="18" t="n">
        <f aca="false">IF($D$702=1,$J$702,$AC$112*$W$702)</f>
        <v>331787663.96645</v>
      </c>
      <c r="AB702" s="18" t="n">
        <f aca="false">IF($E$702=1,$K$702,$Z$112*$W$702)</f>
        <v>30000000</v>
      </c>
      <c r="AC702" s="18" t="n">
        <f aca="false">IF($F$702=1,$L$702,$W$112*$W$702)</f>
        <v>691224299.930105</v>
      </c>
      <c r="AD702" s="18" t="n">
        <f aca="false">IF($G$702=1,$M$702,$T$112*$W$702)</f>
        <v>691224299.930105</v>
      </c>
      <c r="AE702" s="18" t="n">
        <f aca="false">($C$10*Assumptions!$B$7/Assumptions!$B$11)</f>
        <v>90000000</v>
      </c>
      <c r="AF702" s="18" t="n">
        <f aca="false">($J$112+$O$112)*$W$702</f>
        <v>38779456.7677793</v>
      </c>
      <c r="AG702" s="18" t="n">
        <f aca="false">Assumptions!$B$20*$W$702</f>
        <v>1244203739.87419</v>
      </c>
      <c r="AH702" s="18" t="n">
        <f aca="false">IF($R$702,Assumptions!$B$14*($W$702-Assumptions!$B$13),Assumptions!$B$4)</f>
        <v>343112149.965052</v>
      </c>
      <c r="AI702" s="18" t="n">
        <f aca="false">$Y$702+$Z$702+$AA$702+$AB$702+$AC$702+$AD$702+$AE$702+$AF$702+$AG$702+$AH$702</f>
        <v>4000000000</v>
      </c>
      <c r="AJ702" s="18" t="n">
        <f aca="false">IF(AND(ISNUMBER($V$702),($C$10*Assumptions!$B$7/Assumptions!$B$11)&gt;=Assumptions!$B$67,IF($B$702=1,$Y$702&gt;=INDEX($Y$666:$Y$729,1+$A$702-Assumptions!$B$78),$Y$702&gt;INDEX($Y$666:$Y$729,1+$A$702+Assumptions!$B$78)),IF($C$702=1,$Z$702&gt;=INDEX($Z$666:$Z$729,1+$A$702-Assumptions!$B$79),$Z$702&gt;INDEX($Z$666:$Z$729,1+$A$702+Assumptions!$B$79)),IF($D$702=1,$AA$702&gt;=INDEX($AA$666:$AA$729,1+$A$702-Assumptions!$B$80),$AA$702&gt;INDEX($AA$666:$AA$729,1+$A$702+Assumptions!$B$80)),IF($E$702=1,$AB$702&gt;=INDEX($AB$666:$AB$729,1+$A$702-Assumptions!$B$81),$AB$702&gt;INDEX($AB$666:$AB$729,1+$A$702+Assumptions!$B$81)),IF($F$702=1,$AC$702&gt;=INDEX($AC$666:$AC$729,1+$A$702-Assumptions!$B$82),$AC$702&gt;INDEX($AC$666:$AC$729,1+$A$702+Assumptions!$B$82)),IF($G$702=1,$AD$702&gt;=INDEX($AD$666:$AD$729,1+$A$702-Assumptions!$B$83),$AD$702&gt;INDEX($AD$666:$AD$729,1+$A$702+Assumptions!$B$83))),1,0)</f>
        <v>0</v>
      </c>
      <c r="AK702" s="16"/>
      <c r="AL702" s="16"/>
    </row>
    <row r="703" customFormat="false" ht="23.85" hidden="true" customHeight="false" outlineLevel="0" collapsed="false">
      <c r="A703" s="6" t="n">
        <f aca="false">ROW()-ROW($A$666)+Assumptions!$B$4</f>
        <v>37</v>
      </c>
      <c r="B703" s="18" t="n">
        <f aca="false">MOD(QUOTIENT($A$703,Assumptions!$B$78),2)</f>
        <v>1</v>
      </c>
      <c r="C703" s="18" t="n">
        <f aca="false">MOD(QUOTIENT($A$703,Assumptions!$B$79),2)</f>
        <v>0</v>
      </c>
      <c r="D703" s="18" t="n">
        <f aca="false">MOD(QUOTIENT($A$703,Assumptions!$B$80),2)</f>
        <v>0</v>
      </c>
      <c r="E703" s="18" t="n">
        <f aca="false">MOD(QUOTIENT($A$703,Assumptions!$B$81),2)</f>
        <v>1</v>
      </c>
      <c r="F703" s="18" t="n">
        <f aca="false">MOD(QUOTIENT($A$703,Assumptions!$B$82),2)</f>
        <v>0</v>
      </c>
      <c r="G703" s="18" t="n">
        <f aca="false">MOD(QUOTIENT($A$703,Assumptions!$B$83),2)</f>
        <v>1</v>
      </c>
      <c r="H703" s="18" t="n">
        <f aca="false">IF($B$703=1,MIN(Assumptions!$B$66,MAX(Assumptions!$B$4,Assumptions!$B$27-(Assumptions!$B$4))),Assumptions!$B$4)</f>
        <v>300000000</v>
      </c>
      <c r="I703" s="18" t="n">
        <f aca="false">IF($C$703=1,MIN(Assumptions!$B$61,MAX(Assumptions!$B$4,Assumptions!$B$27-($H$703))),Assumptions!$B$4)</f>
        <v>0</v>
      </c>
      <c r="J703" s="18" t="n">
        <f aca="false">IF($D$703=1,MIN(Assumptions!$B$56,MAX(Assumptions!$B$4,Assumptions!$B$27-($H$703+$I$703))),Assumptions!$B$4)</f>
        <v>0</v>
      </c>
      <c r="K703" s="18" t="n">
        <f aca="false">IF($E$703=1,MIN(Assumptions!$B$51,MAX(Assumptions!$B$4,Assumptions!$B$27-($H$703+$I$703+$J$703))),Assumptions!$B$4)</f>
        <v>30000000</v>
      </c>
      <c r="L703" s="18" t="n">
        <f aca="false">IF($F$703=1,MIN(Assumptions!$B$46,MAX(Assumptions!$B$4,Assumptions!$B$27-($H$703+$I$703+$J$703+$K$703))),Assumptions!$B$4)</f>
        <v>0</v>
      </c>
      <c r="M703" s="18" t="n">
        <f aca="false">IF($G$703=1,MIN(Assumptions!$B$41,MAX(Assumptions!$B$4,Assumptions!$B$27-($H$703+$I$703+$J$703+$K$703+$L$703))),Assumptions!$B$4)</f>
        <v>5000000</v>
      </c>
      <c r="N703" s="18" t="n">
        <f aca="false">MAX(Assumptions!$B$4,Assumptions!$B$27-($H$703+$I$703+$J$703+$K$703+$L$703+$M$703))</f>
        <v>3665000000</v>
      </c>
      <c r="O703" s="18" t="n">
        <f aca="false">$J$112+$O$112+Assumptions!$B$20+IF($B$703=0,$AI$112,Assumptions!$B$4)+IF($C$703=0,$AF$112,Assumptions!$B$4)+IF($D$703=0,$AC$112,Assumptions!$B$4)+IF($E$703=0,$Z$112,Assumptions!$B$4)+IF($F$703=0,$W$112,Assumptions!$B$4)+IF($G$703=0,$T$112,Assumptions!$B$4)</f>
        <v>18414164.1892672</v>
      </c>
      <c r="P703" s="18" t="n">
        <f aca="false">IF(($N$703+Assumptions!$B$14*Assumptions!$B$13)&gt;($C$10*Assumptions!$B$7/Assumptions!$B$11),($C$10*Assumptions!$B$7/Assumptions!$B$11)*($O$703+Assumptions!$B$14)/($N$703+Assumptions!$B$14*Assumptions!$B$13-($C$10*Assumptions!$B$7/Assumptions!$B$11)),NA())</f>
        <v>526142.495327476</v>
      </c>
      <c r="Q703" s="18" t="n">
        <f aca="false">IFERROR(($N$703+Assumptions!$B$14*Assumptions!$B$13)/($O$703+Assumptions!$B$14+$P$703),NA())</f>
        <v>171.05632181256</v>
      </c>
      <c r="R703" s="18" t="n">
        <f aca="false">AND(ISNUMBER($P$703),$P$703&gt;Assumptions!$B$4,$Q$703&gt;Assumptions!$B$13)</f>
        <v>1</v>
      </c>
      <c r="S703" s="18" t="n">
        <f aca="false">IF($N$703&gt;($C$10*Assumptions!$B$7/Assumptions!$B$11),($C$10*Assumptions!$B$7/Assumptions!$B$11)*$O$703/($N$703-($C$10*Assumptions!$B$7/Assumptions!$B$11)),NA())</f>
        <v>463573.364205328</v>
      </c>
      <c r="T703" s="18" t="n">
        <f aca="false">IFERROR($N$703/($O$703+$S$703),NA())</f>
        <v>194.14402756785</v>
      </c>
      <c r="U703" s="18" t="n">
        <f aca="false">AND(ISNUMBER($S$703),$S$703&gt;Assumptions!$B$4,$T$703&lt;=Assumptions!$B$13)</f>
        <v>0</v>
      </c>
      <c r="V703" s="18" t="n">
        <f aca="false">IF($R$703,$P$703,IF($U$703,$S$703,NA()))</f>
        <v>526142.495327476</v>
      </c>
      <c r="W703" s="18" t="n">
        <f aca="false">IF($R$703,$Q$703,IF($U$703,$T$703,NA()))</f>
        <v>171.05632181256</v>
      </c>
      <c r="X703" s="18" t="n">
        <f aca="false">$R$703</f>
        <v>1</v>
      </c>
      <c r="Y703" s="18" t="n">
        <f aca="false">IF($B$703=1,$H$703,$AI$112*$W$703)</f>
        <v>300000000</v>
      </c>
      <c r="Z703" s="18" t="n">
        <f aca="false">IF($C$703=1,$I$703,$AF$112*$W$703)</f>
        <v>296552024.994635</v>
      </c>
      <c r="AA703" s="18" t="n">
        <f aca="false">IF($D$703=1,$J$703,$AC$112*$W$703)</f>
        <v>410535172.350143</v>
      </c>
      <c r="AB703" s="18" t="n">
        <f aca="false">IF($E$703=1,$K$703,$Z$112*$W$703)</f>
        <v>30000000</v>
      </c>
      <c r="AC703" s="18" t="n">
        <f aca="false">IF($F$703=1,$L$703,$W$112*$W$703)</f>
        <v>855281609.062799</v>
      </c>
      <c r="AD703" s="18" t="n">
        <f aca="false">IF($G$703=1,$M$703,$T$112*$W$703)</f>
        <v>5000000</v>
      </c>
      <c r="AE703" s="18" t="n">
        <f aca="false">($C$10*Assumptions!$B$7/Assumptions!$B$11)</f>
        <v>90000000</v>
      </c>
      <c r="AF703" s="18" t="n">
        <f aca="false">($J$112+$O$112)*$W$703</f>
        <v>47983492.7479855</v>
      </c>
      <c r="AG703" s="18" t="n">
        <f aca="false">Assumptions!$B$20*$W$703</f>
        <v>1539506896.31304</v>
      </c>
      <c r="AH703" s="18" t="n">
        <f aca="false">IF($R$703,Assumptions!$B$14*($W$703-Assumptions!$B$13),Assumptions!$B$4)</f>
        <v>425140804.531399</v>
      </c>
      <c r="AI703" s="18" t="n">
        <f aca="false">$Y$703+$Z$703+$AA$703+$AB$703+$AC$703+$AD$703+$AE$703+$AF$703+$AG$703+$AH$703</f>
        <v>4000000000</v>
      </c>
      <c r="AJ703" s="18" t="n">
        <f aca="false">IF(AND(ISNUMBER($V$703),($C$10*Assumptions!$B$7/Assumptions!$B$11)&gt;=Assumptions!$B$67,IF($B$703=1,$Y$703&gt;=INDEX($Y$666:$Y$729,1+$A$703-Assumptions!$B$78),$Y$703&gt;INDEX($Y$666:$Y$729,1+$A$703+Assumptions!$B$78)),IF($C$703=1,$Z$703&gt;=INDEX($Z$666:$Z$729,1+$A$703-Assumptions!$B$79),$Z$703&gt;INDEX($Z$666:$Z$729,1+$A$703+Assumptions!$B$79)),IF($D$703=1,$AA$703&gt;=INDEX($AA$666:$AA$729,1+$A$703-Assumptions!$B$80),$AA$703&gt;INDEX($AA$666:$AA$729,1+$A$703+Assumptions!$B$80)),IF($E$703=1,$AB$703&gt;=INDEX($AB$666:$AB$729,1+$A$703-Assumptions!$B$81),$AB$703&gt;INDEX($AB$666:$AB$729,1+$A$703+Assumptions!$B$81)),IF($F$703=1,$AC$703&gt;=INDEX($AC$666:$AC$729,1+$A$703-Assumptions!$B$82),$AC$703&gt;INDEX($AC$666:$AC$729,1+$A$703+Assumptions!$B$82)),IF($G$703=1,$AD$703&gt;=INDEX($AD$666:$AD$729,1+$A$703-Assumptions!$B$83),$AD$703&gt;INDEX($AD$666:$AD$729,1+$A$703+Assumptions!$B$83))),1,0)</f>
        <v>0</v>
      </c>
      <c r="AK703" s="16"/>
      <c r="AL703" s="16"/>
    </row>
    <row r="704" customFormat="false" ht="23.85" hidden="true" customHeight="false" outlineLevel="0" collapsed="false">
      <c r="A704" s="6" t="n">
        <f aca="false">ROW()-ROW($A$666)+Assumptions!$B$4</f>
        <v>38</v>
      </c>
      <c r="B704" s="18" t="n">
        <f aca="false">MOD(QUOTIENT($A$704,Assumptions!$B$78),2)</f>
        <v>1</v>
      </c>
      <c r="C704" s="18" t="n">
        <f aca="false">MOD(QUOTIENT($A$704,Assumptions!$B$79),2)</f>
        <v>0</v>
      </c>
      <c r="D704" s="18" t="n">
        <f aca="false">MOD(QUOTIENT($A$704,Assumptions!$B$80),2)</f>
        <v>0</v>
      </c>
      <c r="E704" s="18" t="n">
        <f aca="false">MOD(QUOTIENT($A$704,Assumptions!$B$81),2)</f>
        <v>1</v>
      </c>
      <c r="F704" s="18" t="n">
        <f aca="false">MOD(QUOTIENT($A$704,Assumptions!$B$82),2)</f>
        <v>1</v>
      </c>
      <c r="G704" s="18" t="n">
        <f aca="false">MOD(QUOTIENT($A$704,Assumptions!$B$83),2)</f>
        <v>0</v>
      </c>
      <c r="H704" s="18" t="n">
        <f aca="false">IF($B$704=1,MIN(Assumptions!$B$66,MAX(Assumptions!$B$4,Assumptions!$B$27-(Assumptions!$B$4))),Assumptions!$B$4)</f>
        <v>300000000</v>
      </c>
      <c r="I704" s="18" t="n">
        <f aca="false">IF($C$704=1,MIN(Assumptions!$B$61,MAX(Assumptions!$B$4,Assumptions!$B$27-($H$704))),Assumptions!$B$4)</f>
        <v>0</v>
      </c>
      <c r="J704" s="18" t="n">
        <f aca="false">IF($D$704=1,MIN(Assumptions!$B$56,MAX(Assumptions!$B$4,Assumptions!$B$27-($H$704+$I$704))),Assumptions!$B$4)</f>
        <v>0</v>
      </c>
      <c r="K704" s="18" t="n">
        <f aca="false">IF($E$704=1,MIN(Assumptions!$B$51,MAX(Assumptions!$B$4,Assumptions!$B$27-($H$704+$I$704+$J$704))),Assumptions!$B$4)</f>
        <v>30000000</v>
      </c>
      <c r="L704" s="18" t="n">
        <f aca="false">IF($F$704=1,MIN(Assumptions!$B$46,MAX(Assumptions!$B$4,Assumptions!$B$27-($H$704+$I$704+$J$704+$K$704))),Assumptions!$B$4)</f>
        <v>15000000</v>
      </c>
      <c r="M704" s="18" t="n">
        <f aca="false">IF($G$704=1,MIN(Assumptions!$B$41,MAX(Assumptions!$B$4,Assumptions!$B$27-($H$704+$I$704+$J$704+$K$704+$L$704))),Assumptions!$B$4)</f>
        <v>0</v>
      </c>
      <c r="N704" s="18" t="n">
        <f aca="false">MAX(Assumptions!$B$4,Assumptions!$B$27-($H$704+$I$704+$J$704+$K$704+$L$704+$M$704))</f>
        <v>3655000000</v>
      </c>
      <c r="O704" s="18" t="n">
        <f aca="false">$J$112+$O$112+Assumptions!$B$20+IF($B$704=0,$AI$112,Assumptions!$B$4)+IF($C$704=0,$AF$112,Assumptions!$B$4)+IF($D$704=0,$AC$112,Assumptions!$B$4)+IF($E$704=0,$Z$112,Assumptions!$B$4)+IF($F$704=0,$W$112,Assumptions!$B$4)+IF($G$704=0,$T$112,Assumptions!$B$4)</f>
        <v>18414164.1892672</v>
      </c>
      <c r="P704" s="18" t="n">
        <f aca="false">IF(($N$704+Assumptions!$B$14*Assumptions!$B$13)&gt;($C$10*Assumptions!$B$7/Assumptions!$B$11),($C$10*Assumptions!$B$7/Assumptions!$B$11)*($O$704+Assumptions!$B$14)/($N$704+Assumptions!$B$14*Assumptions!$B$13-($C$10*Assumptions!$B$7/Assumptions!$B$11)),NA())</f>
        <v>527617.316617813</v>
      </c>
      <c r="Q704" s="18" t="n">
        <f aca="false">IFERROR(($N$704+Assumptions!$B$14*Assumptions!$B$13)/($O$704+Assumptions!$B$14+$P$704),NA())</f>
        <v>170.578176957738</v>
      </c>
      <c r="R704" s="18" t="n">
        <f aca="false">AND(ISNUMBER($P$704),$P$704&gt;Assumptions!$B$4,$Q$704&gt;Assumptions!$B$13)</f>
        <v>1</v>
      </c>
      <c r="S704" s="18" t="n">
        <f aca="false">IF($N$704&gt;($C$10*Assumptions!$B$7/Assumptions!$B$11),($C$10*Assumptions!$B$7/Assumptions!$B$11)*$O$704/($N$704-($C$10*Assumptions!$B$7/Assumptions!$B$11)),NA())</f>
        <v>464873.710247979</v>
      </c>
      <c r="T704" s="18" t="n">
        <f aca="false">IFERROR($N$704/($O$704+$S$704),NA())</f>
        <v>193.600967350877</v>
      </c>
      <c r="U704" s="18" t="n">
        <f aca="false">AND(ISNUMBER($S$704),$S$704&gt;Assumptions!$B$4,$T$704&lt;=Assumptions!$B$13)</f>
        <v>0</v>
      </c>
      <c r="V704" s="18" t="n">
        <f aca="false">IF($R$704,$P$704,IF($U$704,$S$704,NA()))</f>
        <v>527617.316617813</v>
      </c>
      <c r="W704" s="18" t="n">
        <f aca="false">IF($R$704,$Q$704,IF($U$704,$T$704,NA()))</f>
        <v>170.578176957738</v>
      </c>
      <c r="X704" s="18" t="n">
        <f aca="false">$R$704</f>
        <v>1</v>
      </c>
      <c r="Y704" s="18" t="n">
        <f aca="false">IF($B$704=1,$H$704,$AI$112*$W$704)</f>
        <v>300000000</v>
      </c>
      <c r="Z704" s="18" t="n">
        <f aca="false">IF($C$704=1,$I$704,$AF$112*$W$704)</f>
        <v>295723088.516662</v>
      </c>
      <c r="AA704" s="18" t="n">
        <f aca="false">IF($D$704=1,$J$704,$AC$112*$W$704)</f>
        <v>409387624.698571</v>
      </c>
      <c r="AB704" s="18" t="n">
        <f aca="false">IF($E$704=1,$K$704,$Z$112*$W$704)</f>
        <v>30000000</v>
      </c>
      <c r="AC704" s="18" t="n">
        <f aca="false">IF($F$704=1,$L$704,$W$112*$W$704)</f>
        <v>15000000</v>
      </c>
      <c r="AD704" s="18" t="n">
        <f aca="false">IF($G$704=1,$M$704,$T$112*$W$704)</f>
        <v>852890884.788689</v>
      </c>
      <c r="AE704" s="18" t="n">
        <f aca="false">($C$10*Assumptions!$B$7/Assumptions!$B$11)</f>
        <v>90000000</v>
      </c>
      <c r="AF704" s="18" t="n">
        <f aca="false">($J$112+$O$112)*$W$704</f>
        <v>47849366.9820931</v>
      </c>
      <c r="AG704" s="18" t="n">
        <f aca="false">Assumptions!$B$20*$W$704</f>
        <v>1535203592.61964</v>
      </c>
      <c r="AH704" s="18" t="n">
        <f aca="false">IF($R$704,Assumptions!$B$14*($W$704-Assumptions!$B$13),Assumptions!$B$4)</f>
        <v>423945442.394344</v>
      </c>
      <c r="AI704" s="18" t="n">
        <f aca="false">$Y$704+$Z$704+$AA$704+$AB$704+$AC$704+$AD$704+$AE$704+$AF$704+$AG$704+$AH$704</f>
        <v>4000000000</v>
      </c>
      <c r="AJ704" s="18" t="n">
        <f aca="false">IF(AND(ISNUMBER($V$704),($C$10*Assumptions!$B$7/Assumptions!$B$11)&gt;=Assumptions!$B$67,IF($B$704=1,$Y$704&gt;=INDEX($Y$666:$Y$729,1+$A$704-Assumptions!$B$78),$Y$704&gt;INDEX($Y$666:$Y$729,1+$A$704+Assumptions!$B$78)),IF($C$704=1,$Z$704&gt;=INDEX($Z$666:$Z$729,1+$A$704-Assumptions!$B$79),$Z$704&gt;INDEX($Z$666:$Z$729,1+$A$704+Assumptions!$B$79)),IF($D$704=1,$AA$704&gt;=INDEX($AA$666:$AA$729,1+$A$704-Assumptions!$B$80),$AA$704&gt;INDEX($AA$666:$AA$729,1+$A$704+Assumptions!$B$80)),IF($E$704=1,$AB$704&gt;=INDEX($AB$666:$AB$729,1+$A$704-Assumptions!$B$81),$AB$704&gt;INDEX($AB$666:$AB$729,1+$A$704+Assumptions!$B$81)),IF($F$704=1,$AC$704&gt;=INDEX($AC$666:$AC$729,1+$A$704-Assumptions!$B$82),$AC$704&gt;INDEX($AC$666:$AC$729,1+$A$704+Assumptions!$B$82)),IF($G$704=1,$AD$704&gt;=INDEX($AD$666:$AD$729,1+$A$704-Assumptions!$B$83),$AD$704&gt;INDEX($AD$666:$AD$729,1+$A$704+Assumptions!$B$83))),1,0)</f>
        <v>0</v>
      </c>
      <c r="AK704" s="16"/>
      <c r="AL704" s="16"/>
    </row>
    <row r="705" customFormat="false" ht="23.85" hidden="true" customHeight="false" outlineLevel="0" collapsed="false">
      <c r="A705" s="6" t="n">
        <f aca="false">ROW()-ROW($A$666)+Assumptions!$B$4</f>
        <v>39</v>
      </c>
      <c r="B705" s="18" t="n">
        <f aca="false">MOD(QUOTIENT($A$705,Assumptions!$B$78),2)</f>
        <v>1</v>
      </c>
      <c r="C705" s="18" t="n">
        <f aca="false">MOD(QUOTIENT($A$705,Assumptions!$B$79),2)</f>
        <v>0</v>
      </c>
      <c r="D705" s="18" t="n">
        <f aca="false">MOD(QUOTIENT($A$705,Assumptions!$B$80),2)</f>
        <v>0</v>
      </c>
      <c r="E705" s="18" t="n">
        <f aca="false">MOD(QUOTIENT($A$705,Assumptions!$B$81),2)</f>
        <v>1</v>
      </c>
      <c r="F705" s="18" t="n">
        <f aca="false">MOD(QUOTIENT($A$705,Assumptions!$B$82),2)</f>
        <v>1</v>
      </c>
      <c r="G705" s="18" t="n">
        <f aca="false">MOD(QUOTIENT($A$705,Assumptions!$B$83),2)</f>
        <v>1</v>
      </c>
      <c r="H705" s="18" t="n">
        <f aca="false">IF($B$705=1,MIN(Assumptions!$B$66,MAX(Assumptions!$B$4,Assumptions!$B$27-(Assumptions!$B$4))),Assumptions!$B$4)</f>
        <v>300000000</v>
      </c>
      <c r="I705" s="18" t="n">
        <f aca="false">IF($C$705=1,MIN(Assumptions!$B$61,MAX(Assumptions!$B$4,Assumptions!$B$27-($H$705))),Assumptions!$B$4)</f>
        <v>0</v>
      </c>
      <c r="J705" s="18" t="n">
        <f aca="false">IF($D$705=1,MIN(Assumptions!$B$56,MAX(Assumptions!$B$4,Assumptions!$B$27-($H$705+$I$705))),Assumptions!$B$4)</f>
        <v>0</v>
      </c>
      <c r="K705" s="18" t="n">
        <f aca="false">IF($E$705=1,MIN(Assumptions!$B$51,MAX(Assumptions!$B$4,Assumptions!$B$27-($H$705+$I$705+$J$705))),Assumptions!$B$4)</f>
        <v>30000000</v>
      </c>
      <c r="L705" s="18" t="n">
        <f aca="false">IF($F$705=1,MIN(Assumptions!$B$46,MAX(Assumptions!$B$4,Assumptions!$B$27-($H$705+$I$705+$J$705+$K$705))),Assumptions!$B$4)</f>
        <v>15000000</v>
      </c>
      <c r="M705" s="18" t="n">
        <f aca="false">IF($G$705=1,MIN(Assumptions!$B$41,MAX(Assumptions!$B$4,Assumptions!$B$27-($H$705+$I$705+$J$705+$K$705+$L$705))),Assumptions!$B$4)</f>
        <v>5000000</v>
      </c>
      <c r="N705" s="18" t="n">
        <f aca="false">MAX(Assumptions!$B$4,Assumptions!$B$27-($H$705+$I$705+$J$705+$K$705+$L$705+$M$705))</f>
        <v>3650000000</v>
      </c>
      <c r="O705" s="18" t="n">
        <f aca="false">$J$112+$O$112+Assumptions!$B$20+IF($B$705=0,$AI$112,Assumptions!$B$4)+IF($C$705=0,$AF$112,Assumptions!$B$4)+IF($D$705=0,$AC$112,Assumptions!$B$4)+IF($E$705=0,$Z$112,Assumptions!$B$4)+IF($F$705=0,$W$112,Assumptions!$B$4)+IF($G$705=0,$T$112,Assumptions!$B$4)</f>
        <v>13414164.1892672</v>
      </c>
      <c r="P705" s="18" t="n">
        <f aca="false">IF(($N$705+Assumptions!$B$14*Assumptions!$B$13)&gt;($C$10*Assumptions!$B$7/Assumptions!$B$11),($C$10*Assumptions!$B$7/Assumptions!$B$11)*($O$705+Assumptions!$B$14)/($N$705+Assumptions!$B$14*Assumptions!$B$13-($C$10*Assumptions!$B$7/Assumptions!$B$11)),NA())</f>
        <v>402042.042676223</v>
      </c>
      <c r="Q705" s="18" t="n">
        <f aca="false">IFERROR(($N$705+Assumptions!$B$14*Assumptions!$B$13)/($O$705+Assumptions!$B$14+$P$705),NA())</f>
        <v>223.857185186176</v>
      </c>
      <c r="R705" s="18" t="n">
        <f aca="false">AND(ISNUMBER($P$705),$P$705&gt;Assumptions!$B$4,$Q$705&gt;Assumptions!$B$13)</f>
        <v>1</v>
      </c>
      <c r="S705" s="18" t="n">
        <f aca="false">IF($N$705&gt;($C$10*Assumptions!$B$7/Assumptions!$B$11),($C$10*Assumptions!$B$7/Assumptions!$B$11)*$O$705/($N$705-($C$10*Assumptions!$B$7/Assumptions!$B$11)),NA())</f>
        <v>339122.12838035</v>
      </c>
      <c r="T705" s="18" t="n">
        <f aca="false">IFERROR($N$705/($O$705+$S$705),NA())</f>
        <v>265.391115672223</v>
      </c>
      <c r="U705" s="18" t="n">
        <f aca="false">AND(ISNUMBER($S$705),$S$705&gt;Assumptions!$B$4,$T$705&lt;=Assumptions!$B$13)</f>
        <v>0</v>
      </c>
      <c r="V705" s="18" t="n">
        <f aca="false">IF($R$705,$P$705,IF($U$705,$S$705,NA()))</f>
        <v>402042.042676223</v>
      </c>
      <c r="W705" s="18" t="n">
        <f aca="false">IF($R$705,$Q$705,IF($U$705,$T$705,NA()))</f>
        <v>223.857185186176</v>
      </c>
      <c r="X705" s="18" t="n">
        <f aca="false">$R$705</f>
        <v>1</v>
      </c>
      <c r="Y705" s="18" t="n">
        <f aca="false">IF($B$705=1,$H$705,$AI$112*$W$705)</f>
        <v>300000000</v>
      </c>
      <c r="Z705" s="18" t="n">
        <f aca="false">IF($C$705=1,$I$705,$AF$112*$W$705)</f>
        <v>388090313.606201</v>
      </c>
      <c r="AA705" s="18" t="n">
        <f aca="false">IF($D$705=1,$J$705,$AC$112*$W$705)</f>
        <v>537257244.446823</v>
      </c>
      <c r="AB705" s="18" t="n">
        <f aca="false">IF($E$705=1,$K$705,$Z$112*$W$705)</f>
        <v>30000000</v>
      </c>
      <c r="AC705" s="18" t="n">
        <f aca="false">IF($F$705=1,$L$705,$W$112*$W$705)</f>
        <v>15000000</v>
      </c>
      <c r="AD705" s="18" t="n">
        <f aca="false">IF($G$705=1,$M$705,$T$112*$W$705)</f>
        <v>5000000</v>
      </c>
      <c r="AE705" s="18" t="n">
        <f aca="false">($C$10*Assumptions!$B$7/Assumptions!$B$11)</f>
        <v>90000000</v>
      </c>
      <c r="AF705" s="18" t="n">
        <f aca="false">($J$112+$O$112)*$W$705</f>
        <v>62794812.3059469</v>
      </c>
      <c r="AG705" s="18" t="n">
        <f aca="false">Assumptions!$B$20*$W$705</f>
        <v>2014714666.67559</v>
      </c>
      <c r="AH705" s="18" t="n">
        <f aca="false">IF($R$705,Assumptions!$B$14*($W$705-Assumptions!$B$13),Assumptions!$B$4)</f>
        <v>557142962.965441</v>
      </c>
      <c r="AI705" s="18" t="n">
        <f aca="false">$Y$705+$Z$705+$AA$705+$AB$705+$AC$705+$AD$705+$AE$705+$AF$705+$AG$705+$AH$705</f>
        <v>4000000000</v>
      </c>
      <c r="AJ705" s="18" t="n">
        <f aca="false">IF(AND(ISNUMBER($V$705),($C$10*Assumptions!$B$7/Assumptions!$B$11)&gt;=Assumptions!$B$67,IF($B$705=1,$Y$705&gt;=INDEX($Y$666:$Y$729,1+$A$705-Assumptions!$B$78),$Y$705&gt;INDEX($Y$666:$Y$729,1+$A$705+Assumptions!$B$78)),IF($C$705=1,$Z$705&gt;=INDEX($Z$666:$Z$729,1+$A$705-Assumptions!$B$79),$Z$705&gt;INDEX($Z$666:$Z$729,1+$A$705+Assumptions!$B$79)),IF($D$705=1,$AA$705&gt;=INDEX($AA$666:$AA$729,1+$A$705-Assumptions!$B$80),$AA$705&gt;INDEX($AA$666:$AA$729,1+$A$705+Assumptions!$B$80)),IF($E$705=1,$AB$705&gt;=INDEX($AB$666:$AB$729,1+$A$705-Assumptions!$B$81),$AB$705&gt;INDEX($AB$666:$AB$729,1+$A$705+Assumptions!$B$81)),IF($F$705=1,$AC$705&gt;=INDEX($AC$666:$AC$729,1+$A$705-Assumptions!$B$82),$AC$705&gt;INDEX($AC$666:$AC$729,1+$A$705+Assumptions!$B$82)),IF($G$705=1,$AD$705&gt;=INDEX($AD$666:$AD$729,1+$A$705-Assumptions!$B$83),$AD$705&gt;INDEX($AD$666:$AD$729,1+$A$705+Assumptions!$B$83))),1,0)</f>
        <v>0</v>
      </c>
      <c r="AK705" s="16"/>
      <c r="AL705" s="16"/>
    </row>
    <row r="706" customFormat="false" ht="23.85" hidden="true" customHeight="false" outlineLevel="0" collapsed="false">
      <c r="A706" s="6" t="n">
        <f aca="false">ROW()-ROW($A$666)+Assumptions!$B$4</f>
        <v>40</v>
      </c>
      <c r="B706" s="18" t="n">
        <f aca="false">MOD(QUOTIENT($A$706,Assumptions!$B$78),2)</f>
        <v>1</v>
      </c>
      <c r="C706" s="18" t="n">
        <f aca="false">MOD(QUOTIENT($A$706,Assumptions!$B$79),2)</f>
        <v>0</v>
      </c>
      <c r="D706" s="18" t="n">
        <f aca="false">MOD(QUOTIENT($A$706,Assumptions!$B$80),2)</f>
        <v>1</v>
      </c>
      <c r="E706" s="18" t="n">
        <f aca="false">MOD(QUOTIENT($A$706,Assumptions!$B$81),2)</f>
        <v>0</v>
      </c>
      <c r="F706" s="18" t="n">
        <f aca="false">MOD(QUOTIENT($A$706,Assumptions!$B$82),2)</f>
        <v>0</v>
      </c>
      <c r="G706" s="18" t="n">
        <f aca="false">MOD(QUOTIENT($A$706,Assumptions!$B$83),2)</f>
        <v>0</v>
      </c>
      <c r="H706" s="18" t="n">
        <f aca="false">IF($B$706=1,MIN(Assumptions!$B$66,MAX(Assumptions!$B$4,Assumptions!$B$27-(Assumptions!$B$4))),Assumptions!$B$4)</f>
        <v>300000000</v>
      </c>
      <c r="I706" s="18" t="n">
        <f aca="false">IF($C$706=1,MIN(Assumptions!$B$61,MAX(Assumptions!$B$4,Assumptions!$B$27-($H$706))),Assumptions!$B$4)</f>
        <v>0</v>
      </c>
      <c r="J706" s="18" t="n">
        <f aca="false">IF($D$706=1,MIN(Assumptions!$B$56,MAX(Assumptions!$B$4,Assumptions!$B$27-($H$706+$I$706))),Assumptions!$B$4)</f>
        <v>60000000</v>
      </c>
      <c r="K706" s="18" t="n">
        <f aca="false">IF($E$706=1,MIN(Assumptions!$B$51,MAX(Assumptions!$B$4,Assumptions!$B$27-($H$706+$I$706+$J$706))),Assumptions!$B$4)</f>
        <v>0</v>
      </c>
      <c r="L706" s="18" t="n">
        <f aca="false">IF($F$706=1,MIN(Assumptions!$B$46,MAX(Assumptions!$B$4,Assumptions!$B$27-($H$706+$I$706+$J$706+$K$706))),Assumptions!$B$4)</f>
        <v>0</v>
      </c>
      <c r="M706" s="18" t="n">
        <f aca="false">IF($G$706=1,MIN(Assumptions!$B$41,MAX(Assumptions!$B$4,Assumptions!$B$27-($H$706+$I$706+$J$706+$K$706+$L$706))),Assumptions!$B$4)</f>
        <v>0</v>
      </c>
      <c r="N706" s="18" t="n">
        <f aca="false">MAX(Assumptions!$B$4,Assumptions!$B$27-($H$706+$I$706+$J$706+$K$706+$L$706+$M$706))</f>
        <v>3640000000</v>
      </c>
      <c r="O706" s="18" t="n">
        <f aca="false">$J$112+$O$112+Assumptions!$B$20+IF($B$706=0,$AI$112,Assumptions!$B$4)+IF($C$706=0,$AF$112,Assumptions!$B$4)+IF($D$706=0,$AC$112,Assumptions!$B$4)+IF($E$706=0,$Z$112,Assumptions!$B$4)+IF($F$706=0,$W$112,Assumptions!$B$4)+IF($G$706=0,$T$112,Assumptions!$B$4)</f>
        <v>24014164.1892672</v>
      </c>
      <c r="P706" s="18" t="n">
        <f aca="false">IF(($N$706+Assumptions!$B$14*Assumptions!$B$13)&gt;($C$10*Assumptions!$B$7/Assumptions!$B$11),($C$10*Assumptions!$B$7/Assumptions!$B$11)*($O$706+Assumptions!$B$14)/($N$706+Assumptions!$B$14*Assumptions!$B$13-($C$10*Assumptions!$B$7/Assumptions!$B$11)),NA())</f>
        <v>671717.037870245</v>
      </c>
      <c r="Q706" s="18" t="n">
        <f aca="false">IFERROR(($N$706+Assumptions!$B$14*Assumptions!$B$13)/($O$706+Assumptions!$B$14+$P$706),NA())</f>
        <v>133.984989103976</v>
      </c>
      <c r="R706" s="18" t="n">
        <f aca="false">AND(ISNUMBER($P$706),$P$706&gt;Assumptions!$B$4,$Q$706&gt;Assumptions!$B$13)</f>
        <v>1</v>
      </c>
      <c r="S706" s="18" t="n">
        <f aca="false">IF($N$706&gt;($C$10*Assumptions!$B$7/Assumptions!$B$11),($C$10*Assumptions!$B$7/Assumptions!$B$11)*$O$706/($N$706-($C$10*Assumptions!$B$7/Assumptions!$B$11)),NA())</f>
        <v>608809.796347619</v>
      </c>
      <c r="T706" s="18" t="n">
        <f aca="false">IFERROR($N$706/($O$706+$S$706),NA())</f>
        <v>147.82942150394</v>
      </c>
      <c r="U706" s="18" t="n">
        <f aca="false">AND(ISNUMBER($S$706),$S$706&gt;Assumptions!$B$4,$T$706&lt;=Assumptions!$B$13)</f>
        <v>0</v>
      </c>
      <c r="V706" s="18" t="n">
        <f aca="false">IF($R$706,$P$706,IF($U$706,$S$706,NA()))</f>
        <v>671717.037870245</v>
      </c>
      <c r="W706" s="18" t="n">
        <f aca="false">IF($R$706,$Q$706,IF($U$706,$T$706,NA()))</f>
        <v>133.984989103976</v>
      </c>
      <c r="X706" s="18" t="n">
        <f aca="false">$R$706</f>
        <v>1</v>
      </c>
      <c r="Y706" s="18" t="n">
        <f aca="false">IF($B$706=1,$H$706,$AI$112*$W$706)</f>
        <v>300000000</v>
      </c>
      <c r="Z706" s="18" t="n">
        <f aca="false">IF($C$706=1,$I$706,$AF$112*$W$706)</f>
        <v>232283258.61705</v>
      </c>
      <c r="AA706" s="18" t="n">
        <f aca="false">IF($D$706=1,$J$706,$AC$112*$W$706)</f>
        <v>60000000</v>
      </c>
      <c r="AB706" s="18" t="n">
        <f aca="false">IF($E$706=1,$K$706,$Z$112*$W$706)</f>
        <v>401954967.311929</v>
      </c>
      <c r="AC706" s="18" t="n">
        <f aca="false">IF($F$706=1,$L$706,$W$112*$W$706)</f>
        <v>669924945.519881</v>
      </c>
      <c r="AD706" s="18" t="n">
        <f aca="false">IF($G$706=1,$M$706,$T$112*$W$706)</f>
        <v>669924945.519881</v>
      </c>
      <c r="AE706" s="18" t="n">
        <f aca="false">($C$10*Assumptions!$B$7/Assumptions!$B$11)</f>
        <v>90000000</v>
      </c>
      <c r="AF706" s="18" t="n">
        <f aca="false">($J$112+$O$112)*$W$706</f>
        <v>37584508.3355318</v>
      </c>
      <c r="AG706" s="18" t="n">
        <f aca="false">Assumptions!$B$20*$W$706</f>
        <v>1205864901.93579</v>
      </c>
      <c r="AH706" s="18" t="n">
        <f aca="false">IF($R$706,Assumptions!$B$14*($W$706-Assumptions!$B$13),Assumptions!$B$4)</f>
        <v>332462472.759941</v>
      </c>
      <c r="AI706" s="18" t="n">
        <f aca="false">$Y$706+$Z$706+$AA$706+$AB$706+$AC$706+$AD$706+$AE$706+$AF$706+$AG$706+$AH$706</f>
        <v>4000000000</v>
      </c>
      <c r="AJ706" s="18" t="n">
        <f aca="false">IF(AND(ISNUMBER($V$706),($C$10*Assumptions!$B$7/Assumptions!$B$11)&gt;=Assumptions!$B$67,IF($B$706=1,$Y$706&gt;=INDEX($Y$666:$Y$729,1+$A$706-Assumptions!$B$78),$Y$706&gt;INDEX($Y$666:$Y$729,1+$A$706+Assumptions!$B$78)),IF($C$706=1,$Z$706&gt;=INDEX($Z$666:$Z$729,1+$A$706-Assumptions!$B$79),$Z$706&gt;INDEX($Z$666:$Z$729,1+$A$706+Assumptions!$B$79)),IF($D$706=1,$AA$706&gt;=INDEX($AA$666:$AA$729,1+$A$706-Assumptions!$B$80),$AA$706&gt;INDEX($AA$666:$AA$729,1+$A$706+Assumptions!$B$80)),IF($E$706=1,$AB$706&gt;=INDEX($AB$666:$AB$729,1+$A$706-Assumptions!$B$81),$AB$706&gt;INDEX($AB$666:$AB$729,1+$A$706+Assumptions!$B$81)),IF($F$706=1,$AC$706&gt;=INDEX($AC$666:$AC$729,1+$A$706-Assumptions!$B$82),$AC$706&gt;INDEX($AC$666:$AC$729,1+$A$706+Assumptions!$B$82)),IF($G$706=1,$AD$706&gt;=INDEX($AD$666:$AD$729,1+$A$706-Assumptions!$B$83),$AD$706&gt;INDEX($AD$666:$AD$729,1+$A$706+Assumptions!$B$83))),1,0)</f>
        <v>0</v>
      </c>
      <c r="AK706" s="16"/>
      <c r="AL706" s="16"/>
    </row>
    <row r="707" customFormat="false" ht="23.85" hidden="true" customHeight="false" outlineLevel="0" collapsed="false">
      <c r="A707" s="6" t="n">
        <f aca="false">ROW()-ROW($A$666)+Assumptions!$B$4</f>
        <v>41</v>
      </c>
      <c r="B707" s="18" t="n">
        <f aca="false">MOD(QUOTIENT($A$707,Assumptions!$B$78),2)</f>
        <v>1</v>
      </c>
      <c r="C707" s="18" t="n">
        <f aca="false">MOD(QUOTIENT($A$707,Assumptions!$B$79),2)</f>
        <v>0</v>
      </c>
      <c r="D707" s="18" t="n">
        <f aca="false">MOD(QUOTIENT($A$707,Assumptions!$B$80),2)</f>
        <v>1</v>
      </c>
      <c r="E707" s="18" t="n">
        <f aca="false">MOD(QUOTIENT($A$707,Assumptions!$B$81),2)</f>
        <v>0</v>
      </c>
      <c r="F707" s="18" t="n">
        <f aca="false">MOD(QUOTIENT($A$707,Assumptions!$B$82),2)</f>
        <v>0</v>
      </c>
      <c r="G707" s="18" t="n">
        <f aca="false">MOD(QUOTIENT($A$707,Assumptions!$B$83),2)</f>
        <v>1</v>
      </c>
      <c r="H707" s="18" t="n">
        <f aca="false">IF($B$707=1,MIN(Assumptions!$B$66,MAX(Assumptions!$B$4,Assumptions!$B$27-(Assumptions!$B$4))),Assumptions!$B$4)</f>
        <v>300000000</v>
      </c>
      <c r="I707" s="18" t="n">
        <f aca="false">IF($C$707=1,MIN(Assumptions!$B$61,MAX(Assumptions!$B$4,Assumptions!$B$27-($H$707))),Assumptions!$B$4)</f>
        <v>0</v>
      </c>
      <c r="J707" s="18" t="n">
        <f aca="false">IF($D$707=1,MIN(Assumptions!$B$56,MAX(Assumptions!$B$4,Assumptions!$B$27-($H$707+$I$707))),Assumptions!$B$4)</f>
        <v>60000000</v>
      </c>
      <c r="K707" s="18" t="n">
        <f aca="false">IF($E$707=1,MIN(Assumptions!$B$51,MAX(Assumptions!$B$4,Assumptions!$B$27-($H$707+$I$707+$J$707))),Assumptions!$B$4)</f>
        <v>0</v>
      </c>
      <c r="L707" s="18" t="n">
        <f aca="false">IF($F$707=1,MIN(Assumptions!$B$46,MAX(Assumptions!$B$4,Assumptions!$B$27-($H$707+$I$707+$J$707+$K$707))),Assumptions!$B$4)</f>
        <v>0</v>
      </c>
      <c r="M707" s="18" t="n">
        <f aca="false">IF($G$707=1,MIN(Assumptions!$B$41,MAX(Assumptions!$B$4,Assumptions!$B$27-($H$707+$I$707+$J$707+$K$707+$L$707))),Assumptions!$B$4)</f>
        <v>5000000</v>
      </c>
      <c r="N707" s="18" t="n">
        <f aca="false">MAX(Assumptions!$B$4,Assumptions!$B$27-($H$707+$I$707+$J$707+$K$707+$L$707+$M$707))</f>
        <v>3635000000</v>
      </c>
      <c r="O707" s="18" t="n">
        <f aca="false">$J$112+$O$112+Assumptions!$B$20+IF($B$707=0,$AI$112,Assumptions!$B$4)+IF($C$707=0,$AF$112,Assumptions!$B$4)+IF($D$707=0,$AC$112,Assumptions!$B$4)+IF($E$707=0,$Z$112,Assumptions!$B$4)+IF($F$707=0,$W$112,Assumptions!$B$4)+IF($G$707=0,$T$112,Assumptions!$B$4)</f>
        <v>19014164.1892672</v>
      </c>
      <c r="P707" s="18" t="n">
        <f aca="false">IF(($N$707+Assumptions!$B$14*Assumptions!$B$13)&gt;($C$10*Assumptions!$B$7/Assumptions!$B$11),($C$10*Assumptions!$B$7/Assumptions!$B$11)*($O$707+Assumptions!$B$14)/($N$707+Assumptions!$B$14*Assumptions!$B$13-($C$10*Assumptions!$B$7/Assumptions!$B$11)),NA())</f>
        <v>545813.8906368</v>
      </c>
      <c r="Q707" s="18" t="n">
        <f aca="false">IFERROR(($N$707+Assumptions!$B$14*Assumptions!$B$13)/($O$707+Assumptions!$B$14+$P$707),NA())</f>
        <v>164.89136964799</v>
      </c>
      <c r="R707" s="18" t="n">
        <f aca="false">AND(ISNUMBER($P$707),$P$707&gt;Assumptions!$B$4,$Q$707&gt;Assumptions!$B$13)</f>
        <v>1</v>
      </c>
      <c r="S707" s="18" t="n">
        <f aca="false">IF($N$707&gt;($C$10*Assumptions!$B$7/Assumptions!$B$11),($C$10*Assumptions!$B$7/Assumptions!$B$11)*$O$707/($N$707-($C$10*Assumptions!$B$7/Assumptions!$B$11)),NA())</f>
        <v>482729.133154879</v>
      </c>
      <c r="T707" s="18" t="n">
        <f aca="false">IFERROR($N$707/($O$707+$S$707),NA())</f>
        <v>186.439959427774</v>
      </c>
      <c r="U707" s="18" t="n">
        <f aca="false">AND(ISNUMBER($S$707),$S$707&gt;Assumptions!$B$4,$T$707&lt;=Assumptions!$B$13)</f>
        <v>0</v>
      </c>
      <c r="V707" s="18" t="n">
        <f aca="false">IF($R$707,$P$707,IF($U$707,$S$707,NA()))</f>
        <v>545813.8906368</v>
      </c>
      <c r="W707" s="18" t="n">
        <f aca="false">IF($R$707,$Q$707,IF($U$707,$T$707,NA()))</f>
        <v>164.89136964799</v>
      </c>
      <c r="X707" s="18" t="n">
        <f aca="false">$R$707</f>
        <v>1</v>
      </c>
      <c r="Y707" s="18" t="n">
        <f aca="false">IF($B$707=1,$H$707,$AI$112*$W$707)</f>
        <v>300000000</v>
      </c>
      <c r="Z707" s="18" t="n">
        <f aca="false">IF($C$707=1,$I$707,$AF$112*$W$707)</f>
        <v>285864147.288474</v>
      </c>
      <c r="AA707" s="18" t="n">
        <f aca="false">IF($D$707=1,$J$707,$AC$112*$W$707)</f>
        <v>60000000</v>
      </c>
      <c r="AB707" s="18" t="n">
        <f aca="false">IF($E$707=1,$K$707,$Z$112*$W$707)</f>
        <v>494674108.94397</v>
      </c>
      <c r="AC707" s="18" t="n">
        <f aca="false">IF($F$707=1,$L$707,$W$112*$W$707)</f>
        <v>824456848.239949</v>
      </c>
      <c r="AD707" s="18" t="n">
        <f aca="false">IF($G$707=1,$M$707,$T$112*$W$707)</f>
        <v>5000000</v>
      </c>
      <c r="AE707" s="18" t="n">
        <f aca="false">($C$10*Assumptions!$B$7/Assumptions!$B$11)</f>
        <v>90000000</v>
      </c>
      <c r="AF707" s="18" t="n">
        <f aca="false">($J$112+$O$112)*$W$707</f>
        <v>46254144.575724</v>
      </c>
      <c r="AG707" s="18" t="n">
        <f aca="false">Assumptions!$B$20*$W$707</f>
        <v>1484022326.83191</v>
      </c>
      <c r="AH707" s="18" t="n">
        <f aca="false">IF($R$707,Assumptions!$B$14*($W$707-Assumptions!$B$13),Assumptions!$B$4)</f>
        <v>409728424.119975</v>
      </c>
      <c r="AI707" s="18" t="n">
        <f aca="false">$Y$707+$Z$707+$AA$707+$AB$707+$AC$707+$AD$707+$AE$707+$AF$707+$AG$707+$AH$707</f>
        <v>4000000000</v>
      </c>
      <c r="AJ707" s="18" t="n">
        <f aca="false">IF(AND(ISNUMBER($V$707),($C$10*Assumptions!$B$7/Assumptions!$B$11)&gt;=Assumptions!$B$67,IF($B$707=1,$Y$707&gt;=INDEX($Y$666:$Y$729,1+$A$707-Assumptions!$B$78),$Y$707&gt;INDEX($Y$666:$Y$729,1+$A$707+Assumptions!$B$78)),IF($C$707=1,$Z$707&gt;=INDEX($Z$666:$Z$729,1+$A$707-Assumptions!$B$79),$Z$707&gt;INDEX($Z$666:$Z$729,1+$A$707+Assumptions!$B$79)),IF($D$707=1,$AA$707&gt;=INDEX($AA$666:$AA$729,1+$A$707-Assumptions!$B$80),$AA$707&gt;INDEX($AA$666:$AA$729,1+$A$707+Assumptions!$B$80)),IF($E$707=1,$AB$707&gt;=INDEX($AB$666:$AB$729,1+$A$707-Assumptions!$B$81),$AB$707&gt;INDEX($AB$666:$AB$729,1+$A$707+Assumptions!$B$81)),IF($F$707=1,$AC$707&gt;=INDEX($AC$666:$AC$729,1+$A$707-Assumptions!$B$82),$AC$707&gt;INDEX($AC$666:$AC$729,1+$A$707+Assumptions!$B$82)),IF($G$707=1,$AD$707&gt;=INDEX($AD$666:$AD$729,1+$A$707-Assumptions!$B$83),$AD$707&gt;INDEX($AD$666:$AD$729,1+$A$707+Assumptions!$B$83))),1,0)</f>
        <v>0</v>
      </c>
      <c r="AK707" s="16"/>
      <c r="AL707" s="16"/>
    </row>
    <row r="708" customFormat="false" ht="23.85" hidden="true" customHeight="false" outlineLevel="0" collapsed="false">
      <c r="A708" s="6" t="n">
        <f aca="false">ROW()-ROW($A$666)+Assumptions!$B$4</f>
        <v>42</v>
      </c>
      <c r="B708" s="18" t="n">
        <f aca="false">MOD(QUOTIENT($A$708,Assumptions!$B$78),2)</f>
        <v>1</v>
      </c>
      <c r="C708" s="18" t="n">
        <f aca="false">MOD(QUOTIENT($A$708,Assumptions!$B$79),2)</f>
        <v>0</v>
      </c>
      <c r="D708" s="18" t="n">
        <f aca="false">MOD(QUOTIENT($A$708,Assumptions!$B$80),2)</f>
        <v>1</v>
      </c>
      <c r="E708" s="18" t="n">
        <f aca="false">MOD(QUOTIENT($A$708,Assumptions!$B$81),2)</f>
        <v>0</v>
      </c>
      <c r="F708" s="18" t="n">
        <f aca="false">MOD(QUOTIENT($A$708,Assumptions!$B$82),2)</f>
        <v>1</v>
      </c>
      <c r="G708" s="18" t="n">
        <f aca="false">MOD(QUOTIENT($A$708,Assumptions!$B$83),2)</f>
        <v>0</v>
      </c>
      <c r="H708" s="18" t="n">
        <f aca="false">IF($B$708=1,MIN(Assumptions!$B$66,MAX(Assumptions!$B$4,Assumptions!$B$27-(Assumptions!$B$4))),Assumptions!$B$4)</f>
        <v>300000000</v>
      </c>
      <c r="I708" s="18" t="n">
        <f aca="false">IF($C$708=1,MIN(Assumptions!$B$61,MAX(Assumptions!$B$4,Assumptions!$B$27-($H$708))),Assumptions!$B$4)</f>
        <v>0</v>
      </c>
      <c r="J708" s="18" t="n">
        <f aca="false">IF($D$708=1,MIN(Assumptions!$B$56,MAX(Assumptions!$B$4,Assumptions!$B$27-($H$708+$I$708))),Assumptions!$B$4)</f>
        <v>60000000</v>
      </c>
      <c r="K708" s="18" t="n">
        <f aca="false">IF($E$708=1,MIN(Assumptions!$B$51,MAX(Assumptions!$B$4,Assumptions!$B$27-($H$708+$I$708+$J$708))),Assumptions!$B$4)</f>
        <v>0</v>
      </c>
      <c r="L708" s="18" t="n">
        <f aca="false">IF($F$708=1,MIN(Assumptions!$B$46,MAX(Assumptions!$B$4,Assumptions!$B$27-($H$708+$I$708+$J$708+$K$708))),Assumptions!$B$4)</f>
        <v>15000000</v>
      </c>
      <c r="M708" s="18" t="n">
        <f aca="false">IF($G$708=1,MIN(Assumptions!$B$41,MAX(Assumptions!$B$4,Assumptions!$B$27-($H$708+$I$708+$J$708+$K$708+$L$708))),Assumptions!$B$4)</f>
        <v>0</v>
      </c>
      <c r="N708" s="18" t="n">
        <f aca="false">MAX(Assumptions!$B$4,Assumptions!$B$27-($H$708+$I$708+$J$708+$K$708+$L$708+$M$708))</f>
        <v>3625000000</v>
      </c>
      <c r="O708" s="18" t="n">
        <f aca="false">$J$112+$O$112+Assumptions!$B$20+IF($B$708=0,$AI$112,Assumptions!$B$4)+IF($C$708=0,$AF$112,Assumptions!$B$4)+IF($D$708=0,$AC$112,Assumptions!$B$4)+IF($E$708=0,$Z$112,Assumptions!$B$4)+IF($F$708=0,$W$112,Assumptions!$B$4)+IF($G$708=0,$T$112,Assumptions!$B$4)</f>
        <v>19014164.1892672</v>
      </c>
      <c r="P708" s="18" t="n">
        <f aca="false">IF(($N$708+Assumptions!$B$14*Assumptions!$B$13)&gt;($C$10*Assumptions!$B$7/Assumptions!$B$11),($C$10*Assumptions!$B$7/Assumptions!$B$11)*($O$708+Assumptions!$B$14)/($N$708+Assumptions!$B$14*Assumptions!$B$13-($C$10*Assumptions!$B$7/Assumptions!$B$11)),NA())</f>
        <v>547356.827430119</v>
      </c>
      <c r="Q708" s="18" t="n">
        <f aca="false">IFERROR(($N$708+Assumptions!$B$14*Assumptions!$B$13)/($O$708+Assumptions!$B$14+$P$708),NA())</f>
        <v>164.426559585557</v>
      </c>
      <c r="R708" s="18" t="n">
        <f aca="false">AND(ISNUMBER($P$708),$P$708&gt;Assumptions!$B$4,$Q$708&gt;Assumptions!$B$13)</f>
        <v>1</v>
      </c>
      <c r="S708" s="18" t="n">
        <f aca="false">IF($N$708&gt;($C$10*Assumptions!$B$7/Assumptions!$B$11),($C$10*Assumptions!$B$7/Assumptions!$B$11)*$O$708/($N$708-($C$10*Assumptions!$B$7/Assumptions!$B$11)),NA())</f>
        <v>484094.703545699</v>
      </c>
      <c r="T708" s="18" t="n">
        <f aca="false">IFERROR($N$708/($O$708+$S$708),NA())</f>
        <v>185.914035705834</v>
      </c>
      <c r="U708" s="18" t="n">
        <f aca="false">AND(ISNUMBER($S$708),$S$708&gt;Assumptions!$B$4,$T$708&lt;=Assumptions!$B$13)</f>
        <v>0</v>
      </c>
      <c r="V708" s="18" t="n">
        <f aca="false">IF($R$708,$P$708,IF($U$708,$S$708,NA()))</f>
        <v>547356.827430119</v>
      </c>
      <c r="W708" s="18" t="n">
        <f aca="false">IF($R$708,$Q$708,IF($U$708,$T$708,NA()))</f>
        <v>164.426559585557</v>
      </c>
      <c r="X708" s="18" t="n">
        <f aca="false">$R$708</f>
        <v>1</v>
      </c>
      <c r="Y708" s="18" t="n">
        <f aca="false">IF($B$708=1,$H$708,$AI$112*$W$708)</f>
        <v>300000000</v>
      </c>
      <c r="Z708" s="18" t="n">
        <f aca="false">IF($C$708=1,$I$708,$AF$112*$W$708)</f>
        <v>285058328.691467</v>
      </c>
      <c r="AA708" s="18" t="n">
        <f aca="false">IF($D$708=1,$J$708,$AC$112*$W$708)</f>
        <v>60000000</v>
      </c>
      <c r="AB708" s="18" t="n">
        <f aca="false">IF($E$708=1,$K$708,$Z$112*$W$708)</f>
        <v>493279678.756672</v>
      </c>
      <c r="AC708" s="18" t="n">
        <f aca="false">IF($F$708=1,$L$708,$W$112*$W$708)</f>
        <v>15000000</v>
      </c>
      <c r="AD708" s="18" t="n">
        <f aca="false">IF($G$708=1,$M$708,$T$112*$W$708)</f>
        <v>822132797.927786</v>
      </c>
      <c r="AE708" s="18" t="n">
        <f aca="false">($C$10*Assumptions!$B$7/Assumptions!$B$11)</f>
        <v>90000000</v>
      </c>
      <c r="AF708" s="18" t="n">
        <f aca="false">($J$112+$O$112)*$W$708</f>
        <v>46123759.3901688</v>
      </c>
      <c r="AG708" s="18" t="n">
        <f aca="false">Assumptions!$B$20*$W$708</f>
        <v>1479839036.27001</v>
      </c>
      <c r="AH708" s="18" t="n">
        <f aca="false">IF($R$708,Assumptions!$B$14*($W$708-Assumptions!$B$13),Assumptions!$B$4)</f>
        <v>408566398.963893</v>
      </c>
      <c r="AI708" s="18" t="n">
        <f aca="false">$Y$708+$Z$708+$AA$708+$AB$708+$AC$708+$AD$708+$AE$708+$AF$708+$AG$708+$AH$708</f>
        <v>4000000000</v>
      </c>
      <c r="AJ708" s="18" t="n">
        <f aca="false">IF(AND(ISNUMBER($V$708),($C$10*Assumptions!$B$7/Assumptions!$B$11)&gt;=Assumptions!$B$67,IF($B$708=1,$Y$708&gt;=INDEX($Y$666:$Y$729,1+$A$708-Assumptions!$B$78),$Y$708&gt;INDEX($Y$666:$Y$729,1+$A$708+Assumptions!$B$78)),IF($C$708=1,$Z$708&gt;=INDEX($Z$666:$Z$729,1+$A$708-Assumptions!$B$79),$Z$708&gt;INDEX($Z$666:$Z$729,1+$A$708+Assumptions!$B$79)),IF($D$708=1,$AA$708&gt;=INDEX($AA$666:$AA$729,1+$A$708-Assumptions!$B$80),$AA$708&gt;INDEX($AA$666:$AA$729,1+$A$708+Assumptions!$B$80)),IF($E$708=1,$AB$708&gt;=INDEX($AB$666:$AB$729,1+$A$708-Assumptions!$B$81),$AB$708&gt;INDEX($AB$666:$AB$729,1+$A$708+Assumptions!$B$81)),IF($F$708=1,$AC$708&gt;=INDEX($AC$666:$AC$729,1+$A$708-Assumptions!$B$82),$AC$708&gt;INDEX($AC$666:$AC$729,1+$A$708+Assumptions!$B$82)),IF($G$708=1,$AD$708&gt;=INDEX($AD$666:$AD$729,1+$A$708-Assumptions!$B$83),$AD$708&gt;INDEX($AD$666:$AD$729,1+$A$708+Assumptions!$B$83))),1,0)</f>
        <v>0</v>
      </c>
      <c r="AK708" s="16"/>
      <c r="AL708" s="16"/>
    </row>
    <row r="709" customFormat="false" ht="23.85" hidden="true" customHeight="false" outlineLevel="0" collapsed="false">
      <c r="A709" s="6" t="n">
        <f aca="false">ROW()-ROW($A$666)+Assumptions!$B$4</f>
        <v>43</v>
      </c>
      <c r="B709" s="18" t="n">
        <f aca="false">MOD(QUOTIENT($A$709,Assumptions!$B$78),2)</f>
        <v>1</v>
      </c>
      <c r="C709" s="18" t="n">
        <f aca="false">MOD(QUOTIENT($A$709,Assumptions!$B$79),2)</f>
        <v>0</v>
      </c>
      <c r="D709" s="18" t="n">
        <f aca="false">MOD(QUOTIENT($A$709,Assumptions!$B$80),2)</f>
        <v>1</v>
      </c>
      <c r="E709" s="18" t="n">
        <f aca="false">MOD(QUOTIENT($A$709,Assumptions!$B$81),2)</f>
        <v>0</v>
      </c>
      <c r="F709" s="18" t="n">
        <f aca="false">MOD(QUOTIENT($A$709,Assumptions!$B$82),2)</f>
        <v>1</v>
      </c>
      <c r="G709" s="18" t="n">
        <f aca="false">MOD(QUOTIENT($A$709,Assumptions!$B$83),2)</f>
        <v>1</v>
      </c>
      <c r="H709" s="18" t="n">
        <f aca="false">IF($B$709=1,MIN(Assumptions!$B$66,MAX(Assumptions!$B$4,Assumptions!$B$27-(Assumptions!$B$4))),Assumptions!$B$4)</f>
        <v>300000000</v>
      </c>
      <c r="I709" s="18" t="n">
        <f aca="false">IF($C$709=1,MIN(Assumptions!$B$61,MAX(Assumptions!$B$4,Assumptions!$B$27-($H$709))),Assumptions!$B$4)</f>
        <v>0</v>
      </c>
      <c r="J709" s="18" t="n">
        <f aca="false">IF($D$709=1,MIN(Assumptions!$B$56,MAX(Assumptions!$B$4,Assumptions!$B$27-($H$709+$I$709))),Assumptions!$B$4)</f>
        <v>60000000</v>
      </c>
      <c r="K709" s="18" t="n">
        <f aca="false">IF($E$709=1,MIN(Assumptions!$B$51,MAX(Assumptions!$B$4,Assumptions!$B$27-($H$709+$I$709+$J$709))),Assumptions!$B$4)</f>
        <v>0</v>
      </c>
      <c r="L709" s="18" t="n">
        <f aca="false">IF($F$709=1,MIN(Assumptions!$B$46,MAX(Assumptions!$B$4,Assumptions!$B$27-($H$709+$I$709+$J$709+$K$709))),Assumptions!$B$4)</f>
        <v>15000000</v>
      </c>
      <c r="M709" s="18" t="n">
        <f aca="false">IF($G$709=1,MIN(Assumptions!$B$41,MAX(Assumptions!$B$4,Assumptions!$B$27-($H$709+$I$709+$J$709+$K$709+$L$709))),Assumptions!$B$4)</f>
        <v>5000000</v>
      </c>
      <c r="N709" s="18" t="n">
        <f aca="false">MAX(Assumptions!$B$4,Assumptions!$B$27-($H$709+$I$709+$J$709+$K$709+$L$709+$M$709))</f>
        <v>3620000000</v>
      </c>
      <c r="O709" s="18" t="n">
        <f aca="false">$J$112+$O$112+Assumptions!$B$20+IF($B$709=0,$AI$112,Assumptions!$B$4)+IF($C$709=0,$AF$112,Assumptions!$B$4)+IF($D$709=0,$AC$112,Assumptions!$B$4)+IF($E$709=0,$Z$112,Assumptions!$B$4)+IF($F$709=0,$W$112,Assumptions!$B$4)+IF($G$709=0,$T$112,Assumptions!$B$4)</f>
        <v>14014164.1892672</v>
      </c>
      <c r="P709" s="18" t="n">
        <f aca="false">IF(($N$709+Assumptions!$B$14*Assumptions!$B$13)&gt;($C$10*Assumptions!$B$7/Assumptions!$B$11),($C$10*Assumptions!$B$7/Assumptions!$B$11)*($O$709+Assumptions!$B$14)/($N$709+Assumptions!$B$14*Assumptions!$B$13-($C$10*Assumptions!$B$7/Assumptions!$B$11)),NA())</f>
        <v>420743.036669227</v>
      </c>
      <c r="Q709" s="18" t="n">
        <f aca="false">IFERROR(($N$709+Assumptions!$B$14*Assumptions!$B$13)/($O$709+Assumptions!$B$14+$P$709),NA())</f>
        <v>213.907283439499</v>
      </c>
      <c r="R709" s="18" t="n">
        <f aca="false">AND(ISNUMBER($P$709),$P$709&gt;Assumptions!$B$4,$Q$709&gt;Assumptions!$B$13)</f>
        <v>1</v>
      </c>
      <c r="S709" s="18" t="n">
        <f aca="false">IF($N$709&gt;($C$10*Assumptions!$B$7/Assumptions!$B$11),($C$10*Assumptions!$B$7/Assumptions!$B$11)*$O$709/($N$709-($C$10*Assumptions!$B$7/Assumptions!$B$11)),NA())</f>
        <v>357301.636553554</v>
      </c>
      <c r="T709" s="18" t="n">
        <f aca="false">IFERROR($N$709/($O$709+$S$709),NA())</f>
        <v>251.888015034351</v>
      </c>
      <c r="U709" s="18" t="n">
        <f aca="false">AND(ISNUMBER($S$709),$S$709&gt;Assumptions!$B$4,$T$709&lt;=Assumptions!$B$13)</f>
        <v>0</v>
      </c>
      <c r="V709" s="18" t="n">
        <f aca="false">IF($R$709,$P$709,IF($U$709,$S$709,NA()))</f>
        <v>420743.036669227</v>
      </c>
      <c r="W709" s="18" t="n">
        <f aca="false">IF($R$709,$Q$709,IF($U$709,$T$709,NA()))</f>
        <v>213.907283439499</v>
      </c>
      <c r="X709" s="18" t="n">
        <f aca="false">$R$709</f>
        <v>1</v>
      </c>
      <c r="Y709" s="18" t="n">
        <f aca="false">IF($B$709=1,$H$709,$AI$112*$W$709)</f>
        <v>300000000</v>
      </c>
      <c r="Z709" s="18" t="n">
        <f aca="false">IF($C$709=1,$I$709,$AF$112*$W$709)</f>
        <v>370840652.908433</v>
      </c>
      <c r="AA709" s="18" t="n">
        <f aca="false">IF($D$709=1,$J$709,$AC$112*$W$709)</f>
        <v>60000000</v>
      </c>
      <c r="AB709" s="18" t="n">
        <f aca="false">IF($E$709=1,$K$709,$Z$112*$W$709)</f>
        <v>641721850.318497</v>
      </c>
      <c r="AC709" s="18" t="n">
        <f aca="false">IF($F$709=1,$L$709,$W$112*$W$709)</f>
        <v>15000000</v>
      </c>
      <c r="AD709" s="18" t="n">
        <f aca="false">IF($G$709=1,$M$709,$T$112*$W$709)</f>
        <v>5000000</v>
      </c>
      <c r="AE709" s="18" t="n">
        <f aca="false">($C$10*Assumptions!$B$7/Assumptions!$B$11)</f>
        <v>90000000</v>
      </c>
      <c r="AF709" s="18" t="n">
        <f aca="false">($J$112+$O$112)*$W$709</f>
        <v>60003737.2188301</v>
      </c>
      <c r="AG709" s="18" t="n">
        <f aca="false">Assumptions!$B$20*$W$709</f>
        <v>1925165550.95549</v>
      </c>
      <c r="AH709" s="18" t="n">
        <f aca="false">IF($R$709,Assumptions!$B$14*($W$709-Assumptions!$B$13),Assumptions!$B$4)</f>
        <v>532268208.598748</v>
      </c>
      <c r="AI709" s="18" t="n">
        <f aca="false">$Y$709+$Z$709+$AA$709+$AB$709+$AC$709+$AD$709+$AE$709+$AF$709+$AG$709+$AH$709</f>
        <v>4000000000</v>
      </c>
      <c r="AJ709" s="18" t="n">
        <f aca="false">IF(AND(ISNUMBER($V$709),($C$10*Assumptions!$B$7/Assumptions!$B$11)&gt;=Assumptions!$B$67,IF($B$709=1,$Y$709&gt;=INDEX($Y$666:$Y$729,1+$A$709-Assumptions!$B$78),$Y$709&gt;INDEX($Y$666:$Y$729,1+$A$709+Assumptions!$B$78)),IF($C$709=1,$Z$709&gt;=INDEX($Z$666:$Z$729,1+$A$709-Assumptions!$B$79),$Z$709&gt;INDEX($Z$666:$Z$729,1+$A$709+Assumptions!$B$79)),IF($D$709=1,$AA$709&gt;=INDEX($AA$666:$AA$729,1+$A$709-Assumptions!$B$80),$AA$709&gt;INDEX($AA$666:$AA$729,1+$A$709+Assumptions!$B$80)),IF($E$709=1,$AB$709&gt;=INDEX($AB$666:$AB$729,1+$A$709-Assumptions!$B$81),$AB$709&gt;INDEX($AB$666:$AB$729,1+$A$709+Assumptions!$B$81)),IF($F$709=1,$AC$709&gt;=INDEX($AC$666:$AC$729,1+$A$709-Assumptions!$B$82),$AC$709&gt;INDEX($AC$666:$AC$729,1+$A$709+Assumptions!$B$82)),IF($G$709=1,$AD$709&gt;=INDEX($AD$666:$AD$729,1+$A$709-Assumptions!$B$83),$AD$709&gt;INDEX($AD$666:$AD$729,1+$A$709+Assumptions!$B$83))),1,0)</f>
        <v>0</v>
      </c>
      <c r="AK709" s="16"/>
      <c r="AL709" s="16"/>
    </row>
    <row r="710" customFormat="false" ht="23.85" hidden="true" customHeight="false" outlineLevel="0" collapsed="false">
      <c r="A710" s="6" t="n">
        <f aca="false">ROW()-ROW($A$666)+Assumptions!$B$4</f>
        <v>44</v>
      </c>
      <c r="B710" s="18" t="n">
        <f aca="false">MOD(QUOTIENT($A$710,Assumptions!$B$78),2)</f>
        <v>1</v>
      </c>
      <c r="C710" s="18" t="n">
        <f aca="false">MOD(QUOTIENT($A$710,Assumptions!$B$79),2)</f>
        <v>0</v>
      </c>
      <c r="D710" s="18" t="n">
        <f aca="false">MOD(QUOTIENT($A$710,Assumptions!$B$80),2)</f>
        <v>1</v>
      </c>
      <c r="E710" s="18" t="n">
        <f aca="false">MOD(QUOTIENT($A$710,Assumptions!$B$81),2)</f>
        <v>1</v>
      </c>
      <c r="F710" s="18" t="n">
        <f aca="false">MOD(QUOTIENT($A$710,Assumptions!$B$82),2)</f>
        <v>0</v>
      </c>
      <c r="G710" s="18" t="n">
        <f aca="false">MOD(QUOTIENT($A$710,Assumptions!$B$83),2)</f>
        <v>0</v>
      </c>
      <c r="H710" s="18" t="n">
        <f aca="false">IF($B$710=1,MIN(Assumptions!$B$66,MAX(Assumptions!$B$4,Assumptions!$B$27-(Assumptions!$B$4))),Assumptions!$B$4)</f>
        <v>300000000</v>
      </c>
      <c r="I710" s="18" t="n">
        <f aca="false">IF($C$710=1,MIN(Assumptions!$B$61,MAX(Assumptions!$B$4,Assumptions!$B$27-($H$710))),Assumptions!$B$4)</f>
        <v>0</v>
      </c>
      <c r="J710" s="18" t="n">
        <f aca="false">IF($D$710=1,MIN(Assumptions!$B$56,MAX(Assumptions!$B$4,Assumptions!$B$27-($H$710+$I$710))),Assumptions!$B$4)</f>
        <v>60000000</v>
      </c>
      <c r="K710" s="18" t="n">
        <f aca="false">IF($E$710=1,MIN(Assumptions!$B$51,MAX(Assumptions!$B$4,Assumptions!$B$27-($H$710+$I$710+$J$710))),Assumptions!$B$4)</f>
        <v>30000000</v>
      </c>
      <c r="L710" s="18" t="n">
        <f aca="false">IF($F$710=1,MIN(Assumptions!$B$46,MAX(Assumptions!$B$4,Assumptions!$B$27-($H$710+$I$710+$J$710+$K$710))),Assumptions!$B$4)</f>
        <v>0</v>
      </c>
      <c r="M710" s="18" t="n">
        <f aca="false">IF($G$710=1,MIN(Assumptions!$B$41,MAX(Assumptions!$B$4,Assumptions!$B$27-($H$710+$I$710+$J$710+$K$710+$L$710))),Assumptions!$B$4)</f>
        <v>0</v>
      </c>
      <c r="N710" s="18" t="n">
        <f aca="false">MAX(Assumptions!$B$4,Assumptions!$B$27-($H$710+$I$710+$J$710+$K$710+$L$710+$M$710))</f>
        <v>3610000000</v>
      </c>
      <c r="O710" s="18" t="n">
        <f aca="false">$J$112+$O$112+Assumptions!$B$20+IF($B$710=0,$AI$112,Assumptions!$B$4)+IF($C$710=0,$AF$112,Assumptions!$B$4)+IF($D$710=0,$AC$112,Assumptions!$B$4)+IF($E$710=0,$Z$112,Assumptions!$B$4)+IF($F$710=0,$W$112,Assumptions!$B$4)+IF($G$710=0,$T$112,Assumptions!$B$4)</f>
        <v>21014164.1892672</v>
      </c>
      <c r="P710" s="18" t="n">
        <f aca="false">IF(($N$710+Assumptions!$B$14*Assumptions!$B$13)&gt;($C$10*Assumptions!$B$7/Assumptions!$B$11),($C$10*Assumptions!$B$7/Assumptions!$B$11)*($O$710+Assumptions!$B$14)/($N$710+Assumptions!$B$14*Assumptions!$B$13-($C$10*Assumptions!$B$7/Assumptions!$B$11)),NA())</f>
        <v>600787.729463179</v>
      </c>
      <c r="Q710" s="18" t="n">
        <f aca="false">IFERROR(($N$710+Assumptions!$B$14*Assumptions!$B$13)/($O$710+Assumptions!$B$14+$P$710),NA())</f>
        <v>149.803325844251</v>
      </c>
      <c r="R710" s="18" t="n">
        <f aca="false">AND(ISNUMBER($P$710),$P$710&gt;Assumptions!$B$4,$Q$710&gt;Assumptions!$B$13)</f>
        <v>1</v>
      </c>
      <c r="S710" s="18" t="n">
        <f aca="false">IF($N$710&gt;($C$10*Assumptions!$B$7/Assumptions!$B$11),($C$10*Assumptions!$B$7/Assumptions!$B$11)*$O$710/($N$710-($C$10*Assumptions!$B$7/Assumptions!$B$11)),NA())</f>
        <v>537293.970748309</v>
      </c>
      <c r="T710" s="18" t="n">
        <f aca="false">IFERROR($N$710/($O$710+$S$710),NA())</f>
        <v>167.506067255238</v>
      </c>
      <c r="U710" s="18" t="n">
        <f aca="false">AND(ISNUMBER($S$710),$S$710&gt;Assumptions!$B$4,$T$710&lt;=Assumptions!$B$13)</f>
        <v>0</v>
      </c>
      <c r="V710" s="18" t="n">
        <f aca="false">IF($R$710,$P$710,IF($U$710,$S$710,NA()))</f>
        <v>600787.729463179</v>
      </c>
      <c r="W710" s="18" t="n">
        <f aca="false">IF($R$710,$Q$710,IF($U$710,$T$710,NA()))</f>
        <v>149.803325844251</v>
      </c>
      <c r="X710" s="18" t="n">
        <f aca="false">$R$710</f>
        <v>1</v>
      </c>
      <c r="Y710" s="18" t="n">
        <f aca="false">IF($B$710=1,$H$710,$AI$112*$W$710)</f>
        <v>300000000</v>
      </c>
      <c r="Z710" s="18" t="n">
        <f aca="false">IF($C$710=1,$I$710,$AF$112*$W$710)</f>
        <v>259706739.624175</v>
      </c>
      <c r="AA710" s="18" t="n">
        <f aca="false">IF($D$710=1,$J$710,$AC$112*$W$710)</f>
        <v>60000000</v>
      </c>
      <c r="AB710" s="18" t="n">
        <f aca="false">IF($E$710=1,$K$710,$Z$112*$W$710)</f>
        <v>30000000</v>
      </c>
      <c r="AC710" s="18" t="n">
        <f aca="false">IF($F$710=1,$L$710,$W$112*$W$710)</f>
        <v>749016629.221253</v>
      </c>
      <c r="AD710" s="18" t="n">
        <f aca="false">IF($G$710=1,$M$710,$T$112*$W$710)</f>
        <v>749016629.221253</v>
      </c>
      <c r="AE710" s="18" t="n">
        <f aca="false">($C$10*Assumptions!$B$7/Assumptions!$B$11)</f>
        <v>90000000</v>
      </c>
      <c r="AF710" s="18" t="n">
        <f aca="false">($J$112+$O$112)*$W$710</f>
        <v>42021754.7244367</v>
      </c>
      <c r="AG710" s="18" t="n">
        <f aca="false">Assumptions!$B$20*$W$710</f>
        <v>1348229932.59826</v>
      </c>
      <c r="AH710" s="18" t="n">
        <f aca="false">IF($R$710,Assumptions!$B$14*($W$710-Assumptions!$B$13),Assumptions!$B$4)</f>
        <v>372008314.610626</v>
      </c>
      <c r="AI710" s="18" t="n">
        <f aca="false">$Y$710+$Z$710+$AA$710+$AB$710+$AC$710+$AD$710+$AE$710+$AF$710+$AG$710+$AH$710</f>
        <v>4000000000</v>
      </c>
      <c r="AJ710" s="18" t="n">
        <f aca="false">IF(AND(ISNUMBER($V$710),($C$10*Assumptions!$B$7/Assumptions!$B$11)&gt;=Assumptions!$B$67,IF($B$710=1,$Y$710&gt;=INDEX($Y$666:$Y$729,1+$A$710-Assumptions!$B$78),$Y$710&gt;INDEX($Y$666:$Y$729,1+$A$710+Assumptions!$B$78)),IF($C$710=1,$Z$710&gt;=INDEX($Z$666:$Z$729,1+$A$710-Assumptions!$B$79),$Z$710&gt;INDEX($Z$666:$Z$729,1+$A$710+Assumptions!$B$79)),IF($D$710=1,$AA$710&gt;=INDEX($AA$666:$AA$729,1+$A$710-Assumptions!$B$80),$AA$710&gt;INDEX($AA$666:$AA$729,1+$A$710+Assumptions!$B$80)),IF($E$710=1,$AB$710&gt;=INDEX($AB$666:$AB$729,1+$A$710-Assumptions!$B$81),$AB$710&gt;INDEX($AB$666:$AB$729,1+$A$710+Assumptions!$B$81)),IF($F$710=1,$AC$710&gt;=INDEX($AC$666:$AC$729,1+$A$710-Assumptions!$B$82),$AC$710&gt;INDEX($AC$666:$AC$729,1+$A$710+Assumptions!$B$82)),IF($G$710=1,$AD$710&gt;=INDEX($AD$666:$AD$729,1+$A$710-Assumptions!$B$83),$AD$710&gt;INDEX($AD$666:$AD$729,1+$A$710+Assumptions!$B$83))),1,0)</f>
        <v>0</v>
      </c>
      <c r="AK710" s="16"/>
      <c r="AL710" s="16"/>
    </row>
    <row r="711" customFormat="false" ht="23.85" hidden="true" customHeight="false" outlineLevel="0" collapsed="false">
      <c r="A711" s="6" t="n">
        <f aca="false">ROW()-ROW($A$666)+Assumptions!$B$4</f>
        <v>45</v>
      </c>
      <c r="B711" s="18" t="n">
        <f aca="false">MOD(QUOTIENT($A$711,Assumptions!$B$78),2)</f>
        <v>1</v>
      </c>
      <c r="C711" s="18" t="n">
        <f aca="false">MOD(QUOTIENT($A$711,Assumptions!$B$79),2)</f>
        <v>0</v>
      </c>
      <c r="D711" s="18" t="n">
        <f aca="false">MOD(QUOTIENT($A$711,Assumptions!$B$80),2)</f>
        <v>1</v>
      </c>
      <c r="E711" s="18" t="n">
        <f aca="false">MOD(QUOTIENT($A$711,Assumptions!$B$81),2)</f>
        <v>1</v>
      </c>
      <c r="F711" s="18" t="n">
        <f aca="false">MOD(QUOTIENT($A$711,Assumptions!$B$82),2)</f>
        <v>0</v>
      </c>
      <c r="G711" s="18" t="n">
        <f aca="false">MOD(QUOTIENT($A$711,Assumptions!$B$83),2)</f>
        <v>1</v>
      </c>
      <c r="H711" s="18" t="n">
        <f aca="false">IF($B$711=1,MIN(Assumptions!$B$66,MAX(Assumptions!$B$4,Assumptions!$B$27-(Assumptions!$B$4))),Assumptions!$B$4)</f>
        <v>300000000</v>
      </c>
      <c r="I711" s="18" t="n">
        <f aca="false">IF($C$711=1,MIN(Assumptions!$B$61,MAX(Assumptions!$B$4,Assumptions!$B$27-($H$711))),Assumptions!$B$4)</f>
        <v>0</v>
      </c>
      <c r="J711" s="18" t="n">
        <f aca="false">IF($D$711=1,MIN(Assumptions!$B$56,MAX(Assumptions!$B$4,Assumptions!$B$27-($H$711+$I$711))),Assumptions!$B$4)</f>
        <v>60000000</v>
      </c>
      <c r="K711" s="18" t="n">
        <f aca="false">IF($E$711=1,MIN(Assumptions!$B$51,MAX(Assumptions!$B$4,Assumptions!$B$27-($H$711+$I$711+$J$711))),Assumptions!$B$4)</f>
        <v>30000000</v>
      </c>
      <c r="L711" s="18" t="n">
        <f aca="false">IF($F$711=1,MIN(Assumptions!$B$46,MAX(Assumptions!$B$4,Assumptions!$B$27-($H$711+$I$711+$J$711+$K$711))),Assumptions!$B$4)</f>
        <v>0</v>
      </c>
      <c r="M711" s="18" t="n">
        <f aca="false">IF($G$711=1,MIN(Assumptions!$B$41,MAX(Assumptions!$B$4,Assumptions!$B$27-($H$711+$I$711+$J$711+$K$711+$L$711))),Assumptions!$B$4)</f>
        <v>5000000</v>
      </c>
      <c r="N711" s="18" t="n">
        <f aca="false">MAX(Assumptions!$B$4,Assumptions!$B$27-($H$711+$I$711+$J$711+$K$711+$L$711+$M$711))</f>
        <v>3605000000</v>
      </c>
      <c r="O711" s="18" t="n">
        <f aca="false">$J$112+$O$112+Assumptions!$B$20+IF($B$711=0,$AI$112,Assumptions!$B$4)+IF($C$711=0,$AF$112,Assumptions!$B$4)+IF($D$711=0,$AC$112,Assumptions!$B$4)+IF($E$711=0,$Z$112,Assumptions!$B$4)+IF($F$711=0,$W$112,Assumptions!$B$4)+IF($G$711=0,$T$112,Assumptions!$B$4)</f>
        <v>16014164.1892672</v>
      </c>
      <c r="P711" s="18" t="n">
        <f aca="false">IF(($N$711+Assumptions!$B$14*Assumptions!$B$13)&gt;($C$10*Assumptions!$B$7/Assumptions!$B$11),($C$10*Assumptions!$B$7/Assumptions!$B$11)*($O$711+Assumptions!$B$14)/($N$711+Assumptions!$B$14*Assumptions!$B$13-($C$10*Assumptions!$B$7/Assumptions!$B$11)),NA())</f>
        <v>473709.957934342</v>
      </c>
      <c r="Q711" s="18" t="n">
        <f aca="false">IFERROR(($N$711+Assumptions!$B$14*Assumptions!$B$13)/($O$711+Assumptions!$B$14+$P$711),NA())</f>
        <v>189.98967298989</v>
      </c>
      <c r="R711" s="18" t="n">
        <f aca="false">AND(ISNUMBER($P$711),$P$711&gt;Assumptions!$B$4,$Q$711&gt;Assumptions!$B$13)</f>
        <v>1</v>
      </c>
      <c r="S711" s="18" t="n">
        <f aca="false">IF($N$711&gt;($C$10*Assumptions!$B$7/Assumptions!$B$11),($C$10*Assumptions!$B$7/Assumptions!$B$11)*$O$711/($N$711-($C$10*Assumptions!$B$7/Assumptions!$B$11)),NA())</f>
        <v>410035.498444963</v>
      </c>
      <c r="T711" s="18" t="n">
        <f aca="false">IFERROR($N$711/($O$711+$S$711),NA())</f>
        <v>219.493191056189</v>
      </c>
      <c r="U711" s="18" t="n">
        <f aca="false">AND(ISNUMBER($S$711),$S$711&gt;Assumptions!$B$4,$T$711&lt;=Assumptions!$B$13)</f>
        <v>0</v>
      </c>
      <c r="V711" s="18" t="n">
        <f aca="false">IF($R$711,$P$711,IF($U$711,$S$711,NA()))</f>
        <v>473709.957934342</v>
      </c>
      <c r="W711" s="18" t="n">
        <f aca="false">IF($R$711,$Q$711,IF($U$711,$T$711,NA()))</f>
        <v>189.98967298989</v>
      </c>
      <c r="X711" s="18" t="n">
        <f aca="false">$R$711</f>
        <v>1</v>
      </c>
      <c r="Y711" s="18" t="n">
        <f aca="false">IF($B$711=1,$H$711,$AI$112*$W$711)</f>
        <v>300000000</v>
      </c>
      <c r="Z711" s="18" t="n">
        <f aca="false">IF($C$711=1,$I$711,$AF$112*$W$711)</f>
        <v>329375855.01785</v>
      </c>
      <c r="AA711" s="18" t="n">
        <f aca="false">IF($D$711=1,$J$711,$AC$112*$W$711)</f>
        <v>60000000</v>
      </c>
      <c r="AB711" s="18" t="n">
        <f aca="false">IF($E$711=1,$K$711,$Z$112*$W$711)</f>
        <v>30000000</v>
      </c>
      <c r="AC711" s="18" t="n">
        <f aca="false">IF($F$711=1,$L$711,$W$112*$W$711)</f>
        <v>949948364.949449</v>
      </c>
      <c r="AD711" s="18" t="n">
        <f aca="false">IF($G$711=1,$M$711,$T$112*$W$711)</f>
        <v>5000000</v>
      </c>
      <c r="AE711" s="18" t="n">
        <f aca="false">($C$10*Assumptions!$B$7/Assumptions!$B$11)</f>
        <v>90000000</v>
      </c>
      <c r="AF711" s="18" t="n">
        <f aca="false">($J$112+$O$112)*$W$711</f>
        <v>53294540.6489685</v>
      </c>
      <c r="AG711" s="18" t="n">
        <f aca="false">Assumptions!$B$20*$W$711</f>
        <v>1709907056.90901</v>
      </c>
      <c r="AH711" s="18" t="n">
        <f aca="false">IF($R$711,Assumptions!$B$14*($W$711-Assumptions!$B$13),Assumptions!$B$4)</f>
        <v>472474182.474725</v>
      </c>
      <c r="AI711" s="18" t="n">
        <f aca="false">$Y$711+$Z$711+$AA$711+$AB$711+$AC$711+$AD$711+$AE$711+$AF$711+$AG$711+$AH$711</f>
        <v>4000000000</v>
      </c>
      <c r="AJ711" s="18" t="n">
        <f aca="false">IF(AND(ISNUMBER($V$711),($C$10*Assumptions!$B$7/Assumptions!$B$11)&gt;=Assumptions!$B$67,IF($B$711=1,$Y$711&gt;=INDEX($Y$666:$Y$729,1+$A$711-Assumptions!$B$78),$Y$711&gt;INDEX($Y$666:$Y$729,1+$A$711+Assumptions!$B$78)),IF($C$711=1,$Z$711&gt;=INDEX($Z$666:$Z$729,1+$A$711-Assumptions!$B$79),$Z$711&gt;INDEX($Z$666:$Z$729,1+$A$711+Assumptions!$B$79)),IF($D$711=1,$AA$711&gt;=INDEX($AA$666:$AA$729,1+$A$711-Assumptions!$B$80),$AA$711&gt;INDEX($AA$666:$AA$729,1+$A$711+Assumptions!$B$80)),IF($E$711=1,$AB$711&gt;=INDEX($AB$666:$AB$729,1+$A$711-Assumptions!$B$81),$AB$711&gt;INDEX($AB$666:$AB$729,1+$A$711+Assumptions!$B$81)),IF($F$711=1,$AC$711&gt;=INDEX($AC$666:$AC$729,1+$A$711-Assumptions!$B$82),$AC$711&gt;INDEX($AC$666:$AC$729,1+$A$711+Assumptions!$B$82)),IF($G$711=1,$AD$711&gt;=INDEX($AD$666:$AD$729,1+$A$711-Assumptions!$B$83),$AD$711&gt;INDEX($AD$666:$AD$729,1+$A$711+Assumptions!$B$83))),1,0)</f>
        <v>0</v>
      </c>
      <c r="AK711" s="16"/>
      <c r="AL711" s="16"/>
    </row>
    <row r="712" customFormat="false" ht="23.85" hidden="true" customHeight="false" outlineLevel="0" collapsed="false">
      <c r="A712" s="6" t="n">
        <f aca="false">ROW()-ROW($A$666)+Assumptions!$B$4</f>
        <v>46</v>
      </c>
      <c r="B712" s="18" t="n">
        <f aca="false">MOD(QUOTIENT($A$712,Assumptions!$B$78),2)</f>
        <v>1</v>
      </c>
      <c r="C712" s="18" t="n">
        <f aca="false">MOD(QUOTIENT($A$712,Assumptions!$B$79),2)</f>
        <v>0</v>
      </c>
      <c r="D712" s="18" t="n">
        <f aca="false">MOD(QUOTIENT($A$712,Assumptions!$B$80),2)</f>
        <v>1</v>
      </c>
      <c r="E712" s="18" t="n">
        <f aca="false">MOD(QUOTIENT($A$712,Assumptions!$B$81),2)</f>
        <v>1</v>
      </c>
      <c r="F712" s="18" t="n">
        <f aca="false">MOD(QUOTIENT($A$712,Assumptions!$B$82),2)</f>
        <v>1</v>
      </c>
      <c r="G712" s="18" t="n">
        <f aca="false">MOD(QUOTIENT($A$712,Assumptions!$B$83),2)</f>
        <v>0</v>
      </c>
      <c r="H712" s="18" t="n">
        <f aca="false">IF($B$712=1,MIN(Assumptions!$B$66,MAX(Assumptions!$B$4,Assumptions!$B$27-(Assumptions!$B$4))),Assumptions!$B$4)</f>
        <v>300000000</v>
      </c>
      <c r="I712" s="18" t="n">
        <f aca="false">IF($C$712=1,MIN(Assumptions!$B$61,MAX(Assumptions!$B$4,Assumptions!$B$27-($H$712))),Assumptions!$B$4)</f>
        <v>0</v>
      </c>
      <c r="J712" s="18" t="n">
        <f aca="false">IF($D$712=1,MIN(Assumptions!$B$56,MAX(Assumptions!$B$4,Assumptions!$B$27-($H$712+$I$712))),Assumptions!$B$4)</f>
        <v>60000000</v>
      </c>
      <c r="K712" s="18" t="n">
        <f aca="false">IF($E$712=1,MIN(Assumptions!$B$51,MAX(Assumptions!$B$4,Assumptions!$B$27-($H$712+$I$712+$J$712))),Assumptions!$B$4)</f>
        <v>30000000</v>
      </c>
      <c r="L712" s="18" t="n">
        <f aca="false">IF($F$712=1,MIN(Assumptions!$B$46,MAX(Assumptions!$B$4,Assumptions!$B$27-($H$712+$I$712+$J$712+$K$712))),Assumptions!$B$4)</f>
        <v>15000000</v>
      </c>
      <c r="M712" s="18" t="n">
        <f aca="false">IF($G$712=1,MIN(Assumptions!$B$41,MAX(Assumptions!$B$4,Assumptions!$B$27-($H$712+$I$712+$J$712+$K$712+$L$712))),Assumptions!$B$4)</f>
        <v>0</v>
      </c>
      <c r="N712" s="18" t="n">
        <f aca="false">MAX(Assumptions!$B$4,Assumptions!$B$27-($H$712+$I$712+$J$712+$K$712+$L$712+$M$712))</f>
        <v>3595000000</v>
      </c>
      <c r="O712" s="18" t="n">
        <f aca="false">$J$112+$O$112+Assumptions!$B$20+IF($B$712=0,$AI$112,Assumptions!$B$4)+IF($C$712=0,$AF$112,Assumptions!$B$4)+IF($D$712=0,$AC$112,Assumptions!$B$4)+IF($E$712=0,$Z$112,Assumptions!$B$4)+IF($F$712=0,$W$112,Assumptions!$B$4)+IF($G$712=0,$T$112,Assumptions!$B$4)</f>
        <v>16014164.1892672</v>
      </c>
      <c r="P712" s="18" t="n">
        <f aca="false">IF(($N$712+Assumptions!$B$14*Assumptions!$B$13)&gt;($C$10*Assumptions!$B$7/Assumptions!$B$11),($C$10*Assumptions!$B$7/Assumptions!$B$11)*($O$712+Assumptions!$B$14)/($N$712+Assumptions!$B$14*Assumptions!$B$13-($C$10*Assumptions!$B$7/Assumptions!$B$11)),NA())</f>
        <v>475060.520893527</v>
      </c>
      <c r="Q712" s="18" t="n">
        <f aca="false">IFERROR(($N$712+Assumptions!$B$14*Assumptions!$B$13)/($O$712+Assumptions!$B$14+$P$712),NA())</f>
        <v>189.449545987786</v>
      </c>
      <c r="R712" s="18" t="n">
        <f aca="false">AND(ISNUMBER($P$712),$P$712&gt;Assumptions!$B$4,$Q$712&gt;Assumptions!$B$13)</f>
        <v>1</v>
      </c>
      <c r="S712" s="18" t="n">
        <f aca="false">IF($N$712&gt;($C$10*Assumptions!$B$7/Assumptions!$B$11),($C$10*Assumptions!$B$7/Assumptions!$B$11)*$O$712/($N$712-($C$10*Assumptions!$B$7/Assumptions!$B$11)),NA())</f>
        <v>411205.357213708</v>
      </c>
      <c r="T712" s="18" t="n">
        <f aca="false">IFERROR($N$712/($O$712+$S$712),NA())</f>
        <v>218.86874385546</v>
      </c>
      <c r="U712" s="18" t="n">
        <f aca="false">AND(ISNUMBER($S$712),$S$712&gt;Assumptions!$B$4,$T$712&lt;=Assumptions!$B$13)</f>
        <v>0</v>
      </c>
      <c r="V712" s="18" t="n">
        <f aca="false">IF($R$712,$P$712,IF($U$712,$S$712,NA()))</f>
        <v>475060.520893527</v>
      </c>
      <c r="W712" s="18" t="n">
        <f aca="false">IF($R$712,$Q$712,IF($U$712,$T$712,NA()))</f>
        <v>189.449545987786</v>
      </c>
      <c r="X712" s="18" t="n">
        <f aca="false">$R$712</f>
        <v>1</v>
      </c>
      <c r="Y712" s="18" t="n">
        <f aca="false">IF($B$712=1,$H$712,$AI$112*$W$712)</f>
        <v>300000000</v>
      </c>
      <c r="Z712" s="18" t="n">
        <f aca="false">IF($C$712=1,$I$712,$AF$112*$W$712)</f>
        <v>328439463.10593</v>
      </c>
      <c r="AA712" s="18" t="n">
        <f aca="false">IF($D$712=1,$J$712,$AC$112*$W$712)</f>
        <v>60000000</v>
      </c>
      <c r="AB712" s="18" t="n">
        <f aca="false">IF($E$712=1,$K$712,$Z$112*$W$712)</f>
        <v>30000000</v>
      </c>
      <c r="AC712" s="18" t="n">
        <f aca="false">IF($F$712=1,$L$712,$W$112*$W$712)</f>
        <v>15000000</v>
      </c>
      <c r="AD712" s="18" t="n">
        <f aca="false">IF($G$712=1,$M$712,$T$112*$W$712)</f>
        <v>947247729.938932</v>
      </c>
      <c r="AE712" s="18" t="n">
        <f aca="false">($C$10*Assumptions!$B$7/Assumptions!$B$11)</f>
        <v>90000000</v>
      </c>
      <c r="AF712" s="18" t="n">
        <f aca="false">($J$112+$O$112)*$W$712</f>
        <v>53143028.0955955</v>
      </c>
      <c r="AG712" s="18" t="n">
        <f aca="false">Assumptions!$B$20*$W$712</f>
        <v>1705045913.89008</v>
      </c>
      <c r="AH712" s="18" t="n">
        <f aca="false">IF($R$712,Assumptions!$B$14*($W$712-Assumptions!$B$13),Assumptions!$B$4)</f>
        <v>471123864.969466</v>
      </c>
      <c r="AI712" s="18" t="n">
        <f aca="false">$Y$712+$Z$712+$AA$712+$AB$712+$AC$712+$AD$712+$AE$712+$AF$712+$AG$712+$AH$712</f>
        <v>4000000000</v>
      </c>
      <c r="AJ712" s="18" t="n">
        <f aca="false">IF(AND(ISNUMBER($V$712),($C$10*Assumptions!$B$7/Assumptions!$B$11)&gt;=Assumptions!$B$67,IF($B$712=1,$Y$712&gt;=INDEX($Y$666:$Y$729,1+$A$712-Assumptions!$B$78),$Y$712&gt;INDEX($Y$666:$Y$729,1+$A$712+Assumptions!$B$78)),IF($C$712=1,$Z$712&gt;=INDEX($Z$666:$Z$729,1+$A$712-Assumptions!$B$79),$Z$712&gt;INDEX($Z$666:$Z$729,1+$A$712+Assumptions!$B$79)),IF($D$712=1,$AA$712&gt;=INDEX($AA$666:$AA$729,1+$A$712-Assumptions!$B$80),$AA$712&gt;INDEX($AA$666:$AA$729,1+$A$712+Assumptions!$B$80)),IF($E$712=1,$AB$712&gt;=INDEX($AB$666:$AB$729,1+$A$712-Assumptions!$B$81),$AB$712&gt;INDEX($AB$666:$AB$729,1+$A$712+Assumptions!$B$81)),IF($F$712=1,$AC$712&gt;=INDEX($AC$666:$AC$729,1+$A$712-Assumptions!$B$82),$AC$712&gt;INDEX($AC$666:$AC$729,1+$A$712+Assumptions!$B$82)),IF($G$712=1,$AD$712&gt;=INDEX($AD$666:$AD$729,1+$A$712-Assumptions!$B$83),$AD$712&gt;INDEX($AD$666:$AD$729,1+$A$712+Assumptions!$B$83))),1,0)</f>
        <v>0</v>
      </c>
      <c r="AK712" s="16"/>
      <c r="AL712" s="16"/>
    </row>
    <row r="713" customFormat="false" ht="23.85" hidden="true" customHeight="false" outlineLevel="0" collapsed="false">
      <c r="A713" s="6" t="n">
        <f aca="false">ROW()-ROW($A$666)+Assumptions!$B$4</f>
        <v>47</v>
      </c>
      <c r="B713" s="18" t="n">
        <f aca="false">MOD(QUOTIENT($A$713,Assumptions!$B$78),2)</f>
        <v>1</v>
      </c>
      <c r="C713" s="18" t="n">
        <f aca="false">MOD(QUOTIENT($A$713,Assumptions!$B$79),2)</f>
        <v>0</v>
      </c>
      <c r="D713" s="18" t="n">
        <f aca="false">MOD(QUOTIENT($A$713,Assumptions!$B$80),2)</f>
        <v>1</v>
      </c>
      <c r="E713" s="18" t="n">
        <f aca="false">MOD(QUOTIENT($A$713,Assumptions!$B$81),2)</f>
        <v>1</v>
      </c>
      <c r="F713" s="18" t="n">
        <f aca="false">MOD(QUOTIENT($A$713,Assumptions!$B$82),2)</f>
        <v>1</v>
      </c>
      <c r="G713" s="18" t="n">
        <f aca="false">MOD(QUOTIENT($A$713,Assumptions!$B$83),2)</f>
        <v>1</v>
      </c>
      <c r="H713" s="18" t="n">
        <f aca="false">IF($B$713=1,MIN(Assumptions!$B$66,MAX(Assumptions!$B$4,Assumptions!$B$27-(Assumptions!$B$4))),Assumptions!$B$4)</f>
        <v>300000000</v>
      </c>
      <c r="I713" s="18" t="n">
        <f aca="false">IF($C$713=1,MIN(Assumptions!$B$61,MAX(Assumptions!$B$4,Assumptions!$B$27-($H$713))),Assumptions!$B$4)</f>
        <v>0</v>
      </c>
      <c r="J713" s="18" t="n">
        <f aca="false">IF($D$713=1,MIN(Assumptions!$B$56,MAX(Assumptions!$B$4,Assumptions!$B$27-($H$713+$I$713))),Assumptions!$B$4)</f>
        <v>60000000</v>
      </c>
      <c r="K713" s="18" t="n">
        <f aca="false">IF($E$713=1,MIN(Assumptions!$B$51,MAX(Assumptions!$B$4,Assumptions!$B$27-($H$713+$I$713+$J$713))),Assumptions!$B$4)</f>
        <v>30000000</v>
      </c>
      <c r="L713" s="18" t="n">
        <f aca="false">IF($F$713=1,MIN(Assumptions!$B$46,MAX(Assumptions!$B$4,Assumptions!$B$27-($H$713+$I$713+$J$713+$K$713))),Assumptions!$B$4)</f>
        <v>15000000</v>
      </c>
      <c r="M713" s="18" t="n">
        <f aca="false">IF($G$713=1,MIN(Assumptions!$B$41,MAX(Assumptions!$B$4,Assumptions!$B$27-($H$713+$I$713+$J$713+$K$713+$L$713))),Assumptions!$B$4)</f>
        <v>5000000</v>
      </c>
      <c r="N713" s="18" t="n">
        <f aca="false">MAX(Assumptions!$B$4,Assumptions!$B$27-($H$713+$I$713+$J$713+$K$713+$L$713+$M$713))</f>
        <v>3590000000</v>
      </c>
      <c r="O713" s="18" t="n">
        <f aca="false">$J$112+$O$112+Assumptions!$B$20+IF($B$713=0,$AI$112,Assumptions!$B$4)+IF($C$713=0,$AF$112,Assumptions!$B$4)+IF($D$713=0,$AC$112,Assumptions!$B$4)+IF($E$713=0,$Z$112,Assumptions!$B$4)+IF($F$713=0,$W$112,Assumptions!$B$4)+IF($G$713=0,$T$112,Assumptions!$B$4)</f>
        <v>11014164.1892672</v>
      </c>
      <c r="P713" s="18" t="n">
        <f aca="false">IF(($N$713+Assumptions!$B$14*Assumptions!$B$13)&gt;($C$10*Assumptions!$B$7/Assumptions!$B$11),($C$10*Assumptions!$B$7/Assumptions!$B$11)*($O$713+Assumptions!$B$14)/($N$713+Assumptions!$B$14*Assumptions!$B$13-($C$10*Assumptions!$B$7/Assumptions!$B$11)),NA())</f>
        <v>347259.036983311</v>
      </c>
      <c r="Q713" s="18" t="n">
        <f aca="false">IFERROR(($N$713+Assumptions!$B$14*Assumptions!$B$13)/($O$713+Assumptions!$B$14+$P$713),NA())</f>
        <v>259.172520841626</v>
      </c>
      <c r="R713" s="18" t="n">
        <f aca="false">AND(ISNUMBER($P$713),$P$713&gt;Assumptions!$B$4,$Q$713&gt;Assumptions!$B$13)</f>
        <v>1</v>
      </c>
      <c r="S713" s="18" t="n">
        <f aca="false">IF($N$713&gt;($C$10*Assumptions!$B$7/Assumptions!$B$11),($C$10*Assumptions!$B$7/Assumptions!$B$11)*$O$713/($N$713-($C$10*Assumptions!$B$7/Assumptions!$B$11)),NA())</f>
        <v>283221.36486687</v>
      </c>
      <c r="T713" s="18" t="n">
        <f aca="false">IFERROR($N$713/($O$713+$S$713),NA())</f>
        <v>317.772637111275</v>
      </c>
      <c r="U713" s="18" t="n">
        <f aca="false">AND(ISNUMBER($S$713),$S$713&gt;Assumptions!$B$4,$T$713&lt;=Assumptions!$B$13)</f>
        <v>0</v>
      </c>
      <c r="V713" s="18" t="n">
        <f aca="false">IF($R$713,$P$713,IF($U$713,$S$713,NA()))</f>
        <v>347259.036983311</v>
      </c>
      <c r="W713" s="18" t="n">
        <f aca="false">IF($R$713,$Q$713,IF($U$713,$T$713,NA()))</f>
        <v>259.172520841626</v>
      </c>
      <c r="X713" s="18" t="n">
        <f aca="false">$R$713</f>
        <v>1</v>
      </c>
      <c r="Y713" s="18" t="n">
        <f aca="false">IF($B$713=1,$H$713,$AI$112*$W$713)</f>
        <v>300000000</v>
      </c>
      <c r="Z713" s="18" t="n">
        <f aca="false">IF($C$713=1,$I$713,$AF$112*$W$713)</f>
        <v>449314793.303974</v>
      </c>
      <c r="AA713" s="18" t="n">
        <f aca="false">IF($D$713=1,$J$713,$AC$112*$W$713)</f>
        <v>60000000</v>
      </c>
      <c r="AB713" s="18" t="n">
        <f aca="false">IF($E$713=1,$K$713,$Z$112*$W$713)</f>
        <v>30000000</v>
      </c>
      <c r="AC713" s="18" t="n">
        <f aca="false">IF($F$713=1,$L$713,$W$112*$W$713)</f>
        <v>15000000</v>
      </c>
      <c r="AD713" s="18" t="n">
        <f aca="false">IF($G$713=1,$M$713,$T$112*$W$713)</f>
        <v>5000000</v>
      </c>
      <c r="AE713" s="18" t="n">
        <f aca="false">($C$10*Assumptions!$B$7/Assumptions!$B$11)</f>
        <v>90000000</v>
      </c>
      <c r="AF713" s="18" t="n">
        <f aca="false">($J$112+$O$112)*$W$713</f>
        <v>72701217.0173307</v>
      </c>
      <c r="AG713" s="18" t="n">
        <f aca="false">Assumptions!$B$20*$W$713</f>
        <v>2332552687.57463</v>
      </c>
      <c r="AH713" s="18" t="n">
        <f aca="false">IF($R$713,Assumptions!$B$14*($W$713-Assumptions!$B$13),Assumptions!$B$4)</f>
        <v>645431302.104064</v>
      </c>
      <c r="AI713" s="18" t="n">
        <f aca="false">$Y$713+$Z$713+$AA$713+$AB$713+$AC$713+$AD$713+$AE$713+$AF$713+$AG$713+$AH$713</f>
        <v>4000000000</v>
      </c>
      <c r="AJ713" s="18" t="n">
        <f aca="false">IF(AND(ISNUMBER($V$713),($C$10*Assumptions!$B$7/Assumptions!$B$11)&gt;=Assumptions!$B$67,IF($B$713=1,$Y$713&gt;=INDEX($Y$666:$Y$729,1+$A$713-Assumptions!$B$78),$Y$713&gt;INDEX($Y$666:$Y$729,1+$A$713+Assumptions!$B$78)),IF($C$713=1,$Z$713&gt;=INDEX($Z$666:$Z$729,1+$A$713-Assumptions!$B$79),$Z$713&gt;INDEX($Z$666:$Z$729,1+$A$713+Assumptions!$B$79)),IF($D$713=1,$AA$713&gt;=INDEX($AA$666:$AA$729,1+$A$713-Assumptions!$B$80),$AA$713&gt;INDEX($AA$666:$AA$729,1+$A$713+Assumptions!$B$80)),IF($E$713=1,$AB$713&gt;=INDEX($AB$666:$AB$729,1+$A$713-Assumptions!$B$81),$AB$713&gt;INDEX($AB$666:$AB$729,1+$A$713+Assumptions!$B$81)),IF($F$713=1,$AC$713&gt;=INDEX($AC$666:$AC$729,1+$A$713-Assumptions!$B$82),$AC$713&gt;INDEX($AC$666:$AC$729,1+$A$713+Assumptions!$B$82)),IF($G$713=1,$AD$713&gt;=INDEX($AD$666:$AD$729,1+$A$713-Assumptions!$B$83),$AD$713&gt;INDEX($AD$666:$AD$729,1+$A$713+Assumptions!$B$83))),1,0)</f>
        <v>0</v>
      </c>
      <c r="AK713" s="16"/>
      <c r="AL713" s="16"/>
    </row>
    <row r="714" customFormat="false" ht="23.85" hidden="true" customHeight="false" outlineLevel="0" collapsed="false">
      <c r="A714" s="6" t="n">
        <f aca="false">ROW()-ROW($A$666)+Assumptions!$B$4</f>
        <v>48</v>
      </c>
      <c r="B714" s="18" t="n">
        <f aca="false">MOD(QUOTIENT($A$714,Assumptions!$B$78),2)</f>
        <v>1</v>
      </c>
      <c r="C714" s="18" t="n">
        <f aca="false">MOD(QUOTIENT($A$714,Assumptions!$B$79),2)</f>
        <v>1</v>
      </c>
      <c r="D714" s="18" t="n">
        <f aca="false">MOD(QUOTIENT($A$714,Assumptions!$B$80),2)</f>
        <v>0</v>
      </c>
      <c r="E714" s="18" t="n">
        <f aca="false">MOD(QUOTIENT($A$714,Assumptions!$B$81),2)</f>
        <v>0</v>
      </c>
      <c r="F714" s="18" t="n">
        <f aca="false">MOD(QUOTIENT($A$714,Assumptions!$B$82),2)</f>
        <v>0</v>
      </c>
      <c r="G714" s="18" t="n">
        <f aca="false">MOD(QUOTIENT($A$714,Assumptions!$B$83),2)</f>
        <v>0</v>
      </c>
      <c r="H714" s="18" t="n">
        <f aca="false">IF($B$714=1,MIN(Assumptions!$B$66,MAX(Assumptions!$B$4,Assumptions!$B$27-(Assumptions!$B$4))),Assumptions!$B$4)</f>
        <v>300000000</v>
      </c>
      <c r="I714" s="18" t="n">
        <f aca="false">IF($C$714=1,MIN(Assumptions!$B$61,MAX(Assumptions!$B$4,Assumptions!$B$27-($H$714))),Assumptions!$B$4)</f>
        <v>100000000</v>
      </c>
      <c r="J714" s="18" t="n">
        <f aca="false">IF($D$714=1,MIN(Assumptions!$B$56,MAX(Assumptions!$B$4,Assumptions!$B$27-($H$714+$I$714))),Assumptions!$B$4)</f>
        <v>0</v>
      </c>
      <c r="K714" s="18" t="n">
        <f aca="false">IF($E$714=1,MIN(Assumptions!$B$51,MAX(Assumptions!$B$4,Assumptions!$B$27-($H$714+$I$714+$J$714))),Assumptions!$B$4)</f>
        <v>0</v>
      </c>
      <c r="L714" s="18" t="n">
        <f aca="false">IF($F$714=1,MIN(Assumptions!$B$46,MAX(Assumptions!$B$4,Assumptions!$B$27-($H$714+$I$714+$J$714+$K$714))),Assumptions!$B$4)</f>
        <v>0</v>
      </c>
      <c r="M714" s="18" t="n">
        <f aca="false">IF($G$714=1,MIN(Assumptions!$B$41,MAX(Assumptions!$B$4,Assumptions!$B$27-($H$714+$I$714+$J$714+$K$714+$L$714))),Assumptions!$B$4)</f>
        <v>0</v>
      </c>
      <c r="N714" s="18" t="n">
        <f aca="false">MAX(Assumptions!$B$4,Assumptions!$B$27-($H$714+$I$714+$J$714+$K$714+$L$714+$M$714))</f>
        <v>3600000000</v>
      </c>
      <c r="O714" s="18" t="n">
        <f aca="false">$J$112+$O$112+Assumptions!$B$20+IF($B$714=0,$AI$112,Assumptions!$B$4)+IF($C$714=0,$AF$112,Assumptions!$B$4)+IF($D$714=0,$AC$112,Assumptions!$B$4)+IF($E$714=0,$Z$112,Assumptions!$B$4)+IF($F$714=0,$W$112,Assumptions!$B$4)+IF($G$714=0,$T$112,Assumptions!$B$4)</f>
        <v>24680512.8289884</v>
      </c>
      <c r="P714" s="18" t="n">
        <f aca="false">IF(($N$714+Assumptions!$B$14*Assumptions!$B$13)&gt;($C$10*Assumptions!$B$7/Assumptions!$B$11),($C$10*Assumptions!$B$7/Assumptions!$B$11)*($O$714+Assumptions!$B$14)/($N$714+Assumptions!$B$14*Assumptions!$B$13-($C$10*Assumptions!$B$7/Assumptions!$B$11)),NA())</f>
        <v>696440.186365538</v>
      </c>
      <c r="Q714" s="18" t="n">
        <f aca="false">IFERROR(($N$714+Assumptions!$B$14*Assumptions!$B$13)/($O$714+Assumptions!$B$14+$P$714),NA())</f>
        <v>129.228613974269</v>
      </c>
      <c r="R714" s="18" t="n">
        <f aca="false">AND(ISNUMBER($P$714),$P$714&gt;Assumptions!$B$4,$Q$714&gt;Assumptions!$B$13)</f>
        <v>1</v>
      </c>
      <c r="S714" s="18" t="n">
        <f aca="false">IF($N$714&gt;($C$10*Assumptions!$B$7/Assumptions!$B$11),($C$10*Assumptions!$B$7/Assumptions!$B$11)*$O$714/($N$714-($C$10*Assumptions!$B$7/Assumptions!$B$11)),NA())</f>
        <v>632833.662281753</v>
      </c>
      <c r="T714" s="18" t="n">
        <f aca="false">IFERROR($N$714/($O$714+$S$714),NA())</f>
        <v>142.217466238276</v>
      </c>
      <c r="U714" s="18" t="n">
        <f aca="false">AND(ISNUMBER($S$714),$S$714&gt;Assumptions!$B$4,$T$714&lt;=Assumptions!$B$13)</f>
        <v>0</v>
      </c>
      <c r="V714" s="18" t="n">
        <f aca="false">IF($R$714,$P$714,IF($U$714,$S$714,NA()))</f>
        <v>696440.186365538</v>
      </c>
      <c r="W714" s="18" t="n">
        <f aca="false">IF($R$714,$Q$714,IF($U$714,$T$714,NA()))</f>
        <v>129.228613974269</v>
      </c>
      <c r="X714" s="18" t="n">
        <f aca="false">$R$714</f>
        <v>1</v>
      </c>
      <c r="Y714" s="18" t="n">
        <f aca="false">IF($B$714=1,$H$714,$AI$112*$W$714)</f>
        <v>300000000</v>
      </c>
      <c r="Z714" s="18" t="n">
        <f aca="false">IF($C$714=1,$I$714,$AF$112*$W$714)</f>
        <v>100000000</v>
      </c>
      <c r="AA714" s="18" t="n">
        <f aca="false">IF($D$714=1,$J$714,$AC$112*$W$714)</f>
        <v>310148673.538245</v>
      </c>
      <c r="AB714" s="18" t="n">
        <f aca="false">IF($E$714=1,$K$714,$Z$112*$W$714)</f>
        <v>387685841.922807</v>
      </c>
      <c r="AC714" s="18" t="n">
        <f aca="false">IF($F$714=1,$L$714,$W$112*$W$714)</f>
        <v>646143069.871344</v>
      </c>
      <c r="AD714" s="18" t="n">
        <f aca="false">IF($G$714=1,$M$714,$T$112*$W$714)</f>
        <v>646143069.871344</v>
      </c>
      <c r="AE714" s="18" t="n">
        <f aca="false">($C$10*Assumptions!$B$7/Assumptions!$B$11)</f>
        <v>90000000</v>
      </c>
      <c r="AF714" s="18" t="n">
        <f aca="false">($J$112+$O$112)*$W$714</f>
        <v>36250284.0921676</v>
      </c>
      <c r="AG714" s="18" t="n">
        <f aca="false">Assumptions!$B$20*$W$714</f>
        <v>1163057525.76842</v>
      </c>
      <c r="AH714" s="18" t="n">
        <f aca="false">IF($R$714,Assumptions!$B$14*($W$714-Assumptions!$B$13),Assumptions!$B$4)</f>
        <v>320571534.935672</v>
      </c>
      <c r="AI714" s="18" t="n">
        <f aca="false">$Y$714+$Z$714+$AA$714+$AB$714+$AC$714+$AD$714+$AE$714+$AF$714+$AG$714+$AH$714</f>
        <v>4000000000</v>
      </c>
      <c r="AJ714" s="18" t="n">
        <f aca="false">IF(AND(ISNUMBER($V$714),($C$10*Assumptions!$B$7/Assumptions!$B$11)&gt;=Assumptions!$B$67,IF($B$714=1,$Y$714&gt;=INDEX($Y$666:$Y$729,1+$A$714-Assumptions!$B$78),$Y$714&gt;INDEX($Y$666:$Y$729,1+$A$714+Assumptions!$B$78)),IF($C$714=1,$Z$714&gt;=INDEX($Z$666:$Z$729,1+$A$714-Assumptions!$B$79),$Z$714&gt;INDEX($Z$666:$Z$729,1+$A$714+Assumptions!$B$79)),IF($D$714=1,$AA$714&gt;=INDEX($AA$666:$AA$729,1+$A$714-Assumptions!$B$80),$AA$714&gt;INDEX($AA$666:$AA$729,1+$A$714+Assumptions!$B$80)),IF($E$714=1,$AB$714&gt;=INDEX($AB$666:$AB$729,1+$A$714-Assumptions!$B$81),$AB$714&gt;INDEX($AB$666:$AB$729,1+$A$714+Assumptions!$B$81)),IF($F$714=1,$AC$714&gt;=INDEX($AC$666:$AC$729,1+$A$714-Assumptions!$B$82),$AC$714&gt;INDEX($AC$666:$AC$729,1+$A$714+Assumptions!$B$82)),IF($G$714=1,$AD$714&gt;=INDEX($AD$666:$AD$729,1+$A$714-Assumptions!$B$83),$AD$714&gt;INDEX($AD$666:$AD$729,1+$A$714+Assumptions!$B$83))),1,0)</f>
        <v>0</v>
      </c>
      <c r="AK714" s="16"/>
      <c r="AL714" s="16"/>
    </row>
    <row r="715" customFormat="false" ht="23.85" hidden="true" customHeight="false" outlineLevel="0" collapsed="false">
      <c r="A715" s="6" t="n">
        <f aca="false">ROW()-ROW($A$666)+Assumptions!$B$4</f>
        <v>49</v>
      </c>
      <c r="B715" s="18" t="n">
        <f aca="false">MOD(QUOTIENT($A$715,Assumptions!$B$78),2)</f>
        <v>1</v>
      </c>
      <c r="C715" s="18" t="n">
        <f aca="false">MOD(QUOTIENT($A$715,Assumptions!$B$79),2)</f>
        <v>1</v>
      </c>
      <c r="D715" s="18" t="n">
        <f aca="false">MOD(QUOTIENT($A$715,Assumptions!$B$80),2)</f>
        <v>0</v>
      </c>
      <c r="E715" s="18" t="n">
        <f aca="false">MOD(QUOTIENT($A$715,Assumptions!$B$81),2)</f>
        <v>0</v>
      </c>
      <c r="F715" s="18" t="n">
        <f aca="false">MOD(QUOTIENT($A$715,Assumptions!$B$82),2)</f>
        <v>0</v>
      </c>
      <c r="G715" s="18" t="n">
        <f aca="false">MOD(QUOTIENT($A$715,Assumptions!$B$83),2)</f>
        <v>1</v>
      </c>
      <c r="H715" s="18" t="n">
        <f aca="false">IF($B$715=1,MIN(Assumptions!$B$66,MAX(Assumptions!$B$4,Assumptions!$B$27-(Assumptions!$B$4))),Assumptions!$B$4)</f>
        <v>300000000</v>
      </c>
      <c r="I715" s="18" t="n">
        <f aca="false">IF($C$715=1,MIN(Assumptions!$B$61,MAX(Assumptions!$B$4,Assumptions!$B$27-($H$715))),Assumptions!$B$4)</f>
        <v>100000000</v>
      </c>
      <c r="J715" s="18" t="n">
        <f aca="false">IF($D$715=1,MIN(Assumptions!$B$56,MAX(Assumptions!$B$4,Assumptions!$B$27-($H$715+$I$715))),Assumptions!$B$4)</f>
        <v>0</v>
      </c>
      <c r="K715" s="18" t="n">
        <f aca="false">IF($E$715=1,MIN(Assumptions!$B$51,MAX(Assumptions!$B$4,Assumptions!$B$27-($H$715+$I$715+$J$715))),Assumptions!$B$4)</f>
        <v>0</v>
      </c>
      <c r="L715" s="18" t="n">
        <f aca="false">IF($F$715=1,MIN(Assumptions!$B$46,MAX(Assumptions!$B$4,Assumptions!$B$27-($H$715+$I$715+$J$715+$K$715))),Assumptions!$B$4)</f>
        <v>0</v>
      </c>
      <c r="M715" s="18" t="n">
        <f aca="false">IF($G$715=1,MIN(Assumptions!$B$41,MAX(Assumptions!$B$4,Assumptions!$B$27-($H$715+$I$715+$J$715+$K$715+$L$715))),Assumptions!$B$4)</f>
        <v>5000000</v>
      </c>
      <c r="N715" s="18" t="n">
        <f aca="false">MAX(Assumptions!$B$4,Assumptions!$B$27-($H$715+$I$715+$J$715+$K$715+$L$715+$M$715))</f>
        <v>3595000000</v>
      </c>
      <c r="O715" s="18" t="n">
        <f aca="false">$J$112+$O$112+Assumptions!$B$20+IF($B$715=0,$AI$112,Assumptions!$B$4)+IF($C$715=0,$AF$112,Assumptions!$B$4)+IF($D$715=0,$AC$112,Assumptions!$B$4)+IF($E$715=0,$Z$112,Assumptions!$B$4)+IF($F$715=0,$W$112,Assumptions!$B$4)+IF($G$715=0,$T$112,Assumptions!$B$4)</f>
        <v>19680512.8289884</v>
      </c>
      <c r="P715" s="18" t="n">
        <f aca="false">IF(($N$715+Assumptions!$B$14*Assumptions!$B$13)&gt;($C$10*Assumptions!$B$7/Assumptions!$B$11),($C$10*Assumptions!$B$7/Assumptions!$B$11)*($O$715+Assumptions!$B$14)/($N$715+Assumptions!$B$14*Assumptions!$B$13-($C$10*Assumptions!$B$7/Assumptions!$B$11)),NA())</f>
        <v>569136.466032488</v>
      </c>
      <c r="Q715" s="18" t="n">
        <f aca="false">IFERROR(($N$715+Assumptions!$B$14*Assumptions!$B$13)/($O$715+Assumptions!$B$14+$P$715),NA())</f>
        <v>158.134305867624</v>
      </c>
      <c r="R715" s="18" t="n">
        <f aca="false">AND(ISNUMBER($P$715),$P$715&gt;Assumptions!$B$4,$Q$715&gt;Assumptions!$B$13)</f>
        <v>1</v>
      </c>
      <c r="S715" s="18" t="n">
        <f aca="false">IF($N$715&gt;($C$10*Assumptions!$B$7/Assumptions!$B$11),($C$10*Assumptions!$B$7/Assumptions!$B$11)*$O$715/($N$715-($C$10*Assumptions!$B$7/Assumptions!$B$11)),NA())</f>
        <v>505348.403597419</v>
      </c>
      <c r="T715" s="18" t="n">
        <f aca="false">IFERROR($N$715/($O$715+$S$715),NA())</f>
        <v>178.09495262935</v>
      </c>
      <c r="U715" s="18" t="n">
        <f aca="false">AND(ISNUMBER($S$715),$S$715&gt;Assumptions!$B$4,$T$715&lt;=Assumptions!$B$13)</f>
        <v>0</v>
      </c>
      <c r="V715" s="18" t="n">
        <f aca="false">IF($R$715,$P$715,IF($U$715,$S$715,NA()))</f>
        <v>569136.466032488</v>
      </c>
      <c r="W715" s="18" t="n">
        <f aca="false">IF($R$715,$Q$715,IF($U$715,$T$715,NA()))</f>
        <v>158.134305867624</v>
      </c>
      <c r="X715" s="18" t="n">
        <f aca="false">$R$715</f>
        <v>1</v>
      </c>
      <c r="Y715" s="18" t="n">
        <f aca="false">IF($B$715=1,$H$715,$AI$112*$W$715)</f>
        <v>300000000</v>
      </c>
      <c r="Z715" s="18" t="n">
        <f aca="false">IF($C$715=1,$I$715,$AF$112*$W$715)</f>
        <v>100000000</v>
      </c>
      <c r="AA715" s="18" t="n">
        <f aca="false">IF($D$715=1,$J$715,$AC$112*$W$715)</f>
        <v>379522334.082297</v>
      </c>
      <c r="AB715" s="18" t="n">
        <f aca="false">IF($E$715=1,$K$715,$Z$112*$W$715)</f>
        <v>474402917.602871</v>
      </c>
      <c r="AC715" s="18" t="n">
        <f aca="false">IF($F$715=1,$L$715,$W$112*$W$715)</f>
        <v>790671529.338119</v>
      </c>
      <c r="AD715" s="18" t="n">
        <f aca="false">IF($G$715=1,$M$715,$T$112*$W$715)</f>
        <v>5000000</v>
      </c>
      <c r="AE715" s="18" t="n">
        <f aca="false">($C$10*Assumptions!$B$7/Assumptions!$B$11)</f>
        <v>90000000</v>
      </c>
      <c r="AF715" s="18" t="n">
        <f aca="false">($J$112+$O$112)*$W$715</f>
        <v>44358701.4990387</v>
      </c>
      <c r="AG715" s="18" t="n">
        <f aca="false">Assumptions!$B$20*$W$715</f>
        <v>1423208752.80861</v>
      </c>
      <c r="AH715" s="18" t="n">
        <f aca="false">IF($R$715,Assumptions!$B$14*($W$715-Assumptions!$B$13),Assumptions!$B$4)</f>
        <v>392835764.66906</v>
      </c>
      <c r="AI715" s="18" t="n">
        <f aca="false">$Y$715+$Z$715+$AA$715+$AB$715+$AC$715+$AD$715+$AE$715+$AF$715+$AG$715+$AH$715</f>
        <v>4000000000</v>
      </c>
      <c r="AJ715" s="18" t="n">
        <f aca="false">IF(AND(ISNUMBER($V$715),($C$10*Assumptions!$B$7/Assumptions!$B$11)&gt;=Assumptions!$B$67,IF($B$715=1,$Y$715&gt;=INDEX($Y$666:$Y$729,1+$A$715-Assumptions!$B$78),$Y$715&gt;INDEX($Y$666:$Y$729,1+$A$715+Assumptions!$B$78)),IF($C$715=1,$Z$715&gt;=INDEX($Z$666:$Z$729,1+$A$715-Assumptions!$B$79),$Z$715&gt;INDEX($Z$666:$Z$729,1+$A$715+Assumptions!$B$79)),IF($D$715=1,$AA$715&gt;=INDEX($AA$666:$AA$729,1+$A$715-Assumptions!$B$80),$AA$715&gt;INDEX($AA$666:$AA$729,1+$A$715+Assumptions!$B$80)),IF($E$715=1,$AB$715&gt;=INDEX($AB$666:$AB$729,1+$A$715-Assumptions!$B$81),$AB$715&gt;INDEX($AB$666:$AB$729,1+$A$715+Assumptions!$B$81)),IF($F$715=1,$AC$715&gt;=INDEX($AC$666:$AC$729,1+$A$715-Assumptions!$B$82),$AC$715&gt;INDEX($AC$666:$AC$729,1+$A$715+Assumptions!$B$82)),IF($G$715=1,$AD$715&gt;=INDEX($AD$666:$AD$729,1+$A$715-Assumptions!$B$83),$AD$715&gt;INDEX($AD$666:$AD$729,1+$A$715+Assumptions!$B$83))),1,0)</f>
        <v>0</v>
      </c>
      <c r="AK715" s="16"/>
      <c r="AL715" s="16"/>
    </row>
    <row r="716" customFormat="false" ht="23.85" hidden="true" customHeight="false" outlineLevel="0" collapsed="false">
      <c r="A716" s="6" t="n">
        <f aca="false">ROW()-ROW($A$666)+Assumptions!$B$4</f>
        <v>50</v>
      </c>
      <c r="B716" s="18" t="n">
        <f aca="false">MOD(QUOTIENT($A$716,Assumptions!$B$78),2)</f>
        <v>1</v>
      </c>
      <c r="C716" s="18" t="n">
        <f aca="false">MOD(QUOTIENT($A$716,Assumptions!$B$79),2)</f>
        <v>1</v>
      </c>
      <c r="D716" s="18" t="n">
        <f aca="false">MOD(QUOTIENT($A$716,Assumptions!$B$80),2)</f>
        <v>0</v>
      </c>
      <c r="E716" s="18" t="n">
        <f aca="false">MOD(QUOTIENT($A$716,Assumptions!$B$81),2)</f>
        <v>0</v>
      </c>
      <c r="F716" s="18" t="n">
        <f aca="false">MOD(QUOTIENT($A$716,Assumptions!$B$82),2)</f>
        <v>1</v>
      </c>
      <c r="G716" s="18" t="n">
        <f aca="false">MOD(QUOTIENT($A$716,Assumptions!$B$83),2)</f>
        <v>0</v>
      </c>
      <c r="H716" s="18" t="n">
        <f aca="false">IF($B$716=1,MIN(Assumptions!$B$66,MAX(Assumptions!$B$4,Assumptions!$B$27-(Assumptions!$B$4))),Assumptions!$B$4)</f>
        <v>300000000</v>
      </c>
      <c r="I716" s="18" t="n">
        <f aca="false">IF($C$716=1,MIN(Assumptions!$B$61,MAX(Assumptions!$B$4,Assumptions!$B$27-($H$716))),Assumptions!$B$4)</f>
        <v>100000000</v>
      </c>
      <c r="J716" s="18" t="n">
        <f aca="false">IF($D$716=1,MIN(Assumptions!$B$56,MAX(Assumptions!$B$4,Assumptions!$B$27-($H$716+$I$716))),Assumptions!$B$4)</f>
        <v>0</v>
      </c>
      <c r="K716" s="18" t="n">
        <f aca="false">IF($E$716=1,MIN(Assumptions!$B$51,MAX(Assumptions!$B$4,Assumptions!$B$27-($H$716+$I$716+$J$716))),Assumptions!$B$4)</f>
        <v>0</v>
      </c>
      <c r="L716" s="18" t="n">
        <f aca="false">IF($F$716=1,MIN(Assumptions!$B$46,MAX(Assumptions!$B$4,Assumptions!$B$27-($H$716+$I$716+$J$716+$K$716))),Assumptions!$B$4)</f>
        <v>15000000</v>
      </c>
      <c r="M716" s="18" t="n">
        <f aca="false">IF($G$716=1,MIN(Assumptions!$B$41,MAX(Assumptions!$B$4,Assumptions!$B$27-($H$716+$I$716+$J$716+$K$716+$L$716))),Assumptions!$B$4)</f>
        <v>0</v>
      </c>
      <c r="N716" s="18" t="n">
        <f aca="false">MAX(Assumptions!$B$4,Assumptions!$B$27-($H$716+$I$716+$J$716+$K$716+$L$716+$M$716))</f>
        <v>3585000000</v>
      </c>
      <c r="O716" s="18" t="n">
        <f aca="false">$J$112+$O$112+Assumptions!$B$20+IF($B$716=0,$AI$112,Assumptions!$B$4)+IF($C$716=0,$AF$112,Assumptions!$B$4)+IF($D$716=0,$AC$112,Assumptions!$B$4)+IF($E$716=0,$Z$112,Assumptions!$B$4)+IF($F$716=0,$W$112,Assumptions!$B$4)+IF($G$716=0,$T$112,Assumptions!$B$4)</f>
        <v>19680512.8289884</v>
      </c>
      <c r="P716" s="18" t="n">
        <f aca="false">IF(($N$716+Assumptions!$B$14*Assumptions!$B$13)&gt;($C$10*Assumptions!$B$7/Assumptions!$B$11),($C$10*Assumptions!$B$7/Assumptions!$B$11)*($O$716+Assumptions!$B$14)/($N$716+Assumptions!$B$14*Assumptions!$B$13-($C$10*Assumptions!$B$7/Assumptions!$B$11)),NA())</f>
        <v>570763.732554383</v>
      </c>
      <c r="Q716" s="18" t="n">
        <f aca="false">IFERROR(($N$716+Assumptions!$B$14*Assumptions!$B$13)/($O$716+Assumptions!$B$14+$P$716),NA())</f>
        <v>157.683459664152</v>
      </c>
      <c r="R716" s="18" t="n">
        <f aca="false">AND(ISNUMBER($P$716),$P$716&gt;Assumptions!$B$4,$Q$716&gt;Assumptions!$B$13)</f>
        <v>1</v>
      </c>
      <c r="S716" s="18" t="n">
        <f aca="false">IF($N$716&gt;($C$10*Assumptions!$B$7/Assumptions!$B$11),($C$10*Assumptions!$B$7/Assumptions!$B$11)*$O$716/($N$716-($C$10*Assumptions!$B$7/Assumptions!$B$11)),NA())</f>
        <v>506794.321776525</v>
      </c>
      <c r="T716" s="18" t="n">
        <f aca="false">IFERROR($N$716/($O$716+$S$716),NA())</f>
        <v>177.586835788753</v>
      </c>
      <c r="U716" s="18" t="n">
        <f aca="false">AND(ISNUMBER($S$716),$S$716&gt;Assumptions!$B$4,$T$716&lt;=Assumptions!$B$13)</f>
        <v>0</v>
      </c>
      <c r="V716" s="18" t="n">
        <f aca="false">IF($R$716,$P$716,IF($U$716,$S$716,NA()))</f>
        <v>570763.732554383</v>
      </c>
      <c r="W716" s="18" t="n">
        <f aca="false">IF($R$716,$Q$716,IF($U$716,$T$716,NA()))</f>
        <v>157.683459664152</v>
      </c>
      <c r="X716" s="18" t="n">
        <f aca="false">$R$716</f>
        <v>1</v>
      </c>
      <c r="Y716" s="18" t="n">
        <f aca="false">IF($B$716=1,$H$716,$AI$112*$W$716)</f>
        <v>300000000</v>
      </c>
      <c r="Z716" s="18" t="n">
        <f aca="false">IF($C$716=1,$I$716,$AF$112*$W$716)</f>
        <v>100000000</v>
      </c>
      <c r="AA716" s="18" t="n">
        <f aca="false">IF($D$716=1,$J$716,$AC$112*$W$716)</f>
        <v>378440303.193966</v>
      </c>
      <c r="AB716" s="18" t="n">
        <f aca="false">IF($E$716=1,$K$716,$Z$112*$W$716)</f>
        <v>473050378.992457</v>
      </c>
      <c r="AC716" s="18" t="n">
        <f aca="false">IF($F$716=1,$L$716,$W$112*$W$716)</f>
        <v>15000000</v>
      </c>
      <c r="AD716" s="18" t="n">
        <f aca="false">IF($G$716=1,$M$716,$T$112*$W$716)</f>
        <v>788417298.320762</v>
      </c>
      <c r="AE716" s="18" t="n">
        <f aca="false">($C$10*Assumptions!$B$7/Assumptions!$B$11)</f>
        <v>90000000</v>
      </c>
      <c r="AF716" s="18" t="n">
        <f aca="false">($J$112+$O$112)*$W$716</f>
        <v>44232233.3550643</v>
      </c>
      <c r="AG716" s="18" t="n">
        <f aca="false">Assumptions!$B$20*$W$716</f>
        <v>1419151136.97737</v>
      </c>
      <c r="AH716" s="18" t="n">
        <f aca="false">IF($R$716,Assumptions!$B$14*($W$716-Assumptions!$B$13),Assumptions!$B$4)</f>
        <v>391708649.160381</v>
      </c>
      <c r="AI716" s="18" t="n">
        <f aca="false">$Y$716+$Z$716+$AA$716+$AB$716+$AC$716+$AD$716+$AE$716+$AF$716+$AG$716+$AH$716</f>
        <v>4000000000</v>
      </c>
      <c r="AJ716" s="18" t="n">
        <f aca="false">IF(AND(ISNUMBER($V$716),($C$10*Assumptions!$B$7/Assumptions!$B$11)&gt;=Assumptions!$B$67,IF($B$716=1,$Y$716&gt;=INDEX($Y$666:$Y$729,1+$A$716-Assumptions!$B$78),$Y$716&gt;INDEX($Y$666:$Y$729,1+$A$716+Assumptions!$B$78)),IF($C$716=1,$Z$716&gt;=INDEX($Z$666:$Z$729,1+$A$716-Assumptions!$B$79),$Z$716&gt;INDEX($Z$666:$Z$729,1+$A$716+Assumptions!$B$79)),IF($D$716=1,$AA$716&gt;=INDEX($AA$666:$AA$729,1+$A$716-Assumptions!$B$80),$AA$716&gt;INDEX($AA$666:$AA$729,1+$A$716+Assumptions!$B$80)),IF($E$716=1,$AB$716&gt;=INDEX($AB$666:$AB$729,1+$A$716-Assumptions!$B$81),$AB$716&gt;INDEX($AB$666:$AB$729,1+$A$716+Assumptions!$B$81)),IF($F$716=1,$AC$716&gt;=INDEX($AC$666:$AC$729,1+$A$716-Assumptions!$B$82),$AC$716&gt;INDEX($AC$666:$AC$729,1+$A$716+Assumptions!$B$82)),IF($G$716=1,$AD$716&gt;=INDEX($AD$666:$AD$729,1+$A$716-Assumptions!$B$83),$AD$716&gt;INDEX($AD$666:$AD$729,1+$A$716+Assumptions!$B$83))),1,0)</f>
        <v>0</v>
      </c>
      <c r="AK716" s="16"/>
      <c r="AL716" s="16"/>
    </row>
    <row r="717" customFormat="false" ht="23.85" hidden="true" customHeight="false" outlineLevel="0" collapsed="false">
      <c r="A717" s="6" t="n">
        <f aca="false">ROW()-ROW($A$666)+Assumptions!$B$4</f>
        <v>51</v>
      </c>
      <c r="B717" s="18" t="n">
        <f aca="false">MOD(QUOTIENT($A$717,Assumptions!$B$78),2)</f>
        <v>1</v>
      </c>
      <c r="C717" s="18" t="n">
        <f aca="false">MOD(QUOTIENT($A$717,Assumptions!$B$79),2)</f>
        <v>1</v>
      </c>
      <c r="D717" s="18" t="n">
        <f aca="false">MOD(QUOTIENT($A$717,Assumptions!$B$80),2)</f>
        <v>0</v>
      </c>
      <c r="E717" s="18" t="n">
        <f aca="false">MOD(QUOTIENT($A$717,Assumptions!$B$81),2)</f>
        <v>0</v>
      </c>
      <c r="F717" s="18" t="n">
        <f aca="false">MOD(QUOTIENT($A$717,Assumptions!$B$82),2)</f>
        <v>1</v>
      </c>
      <c r="G717" s="18" t="n">
        <f aca="false">MOD(QUOTIENT($A$717,Assumptions!$B$83),2)</f>
        <v>1</v>
      </c>
      <c r="H717" s="18" t="n">
        <f aca="false">IF($B$717=1,MIN(Assumptions!$B$66,MAX(Assumptions!$B$4,Assumptions!$B$27-(Assumptions!$B$4))),Assumptions!$B$4)</f>
        <v>300000000</v>
      </c>
      <c r="I717" s="18" t="n">
        <f aca="false">IF($C$717=1,MIN(Assumptions!$B$61,MAX(Assumptions!$B$4,Assumptions!$B$27-($H$717))),Assumptions!$B$4)</f>
        <v>100000000</v>
      </c>
      <c r="J717" s="18" t="n">
        <f aca="false">IF($D$717=1,MIN(Assumptions!$B$56,MAX(Assumptions!$B$4,Assumptions!$B$27-($H$717+$I$717))),Assumptions!$B$4)</f>
        <v>0</v>
      </c>
      <c r="K717" s="18" t="n">
        <f aca="false">IF($E$717=1,MIN(Assumptions!$B$51,MAX(Assumptions!$B$4,Assumptions!$B$27-($H$717+$I$717+$J$717))),Assumptions!$B$4)</f>
        <v>0</v>
      </c>
      <c r="L717" s="18" t="n">
        <f aca="false">IF($F$717=1,MIN(Assumptions!$B$46,MAX(Assumptions!$B$4,Assumptions!$B$27-($H$717+$I$717+$J$717+$K$717))),Assumptions!$B$4)</f>
        <v>15000000</v>
      </c>
      <c r="M717" s="18" t="n">
        <f aca="false">IF($G$717=1,MIN(Assumptions!$B$41,MAX(Assumptions!$B$4,Assumptions!$B$27-($H$717+$I$717+$J$717+$K$717+$L$717))),Assumptions!$B$4)</f>
        <v>5000000</v>
      </c>
      <c r="N717" s="18" t="n">
        <f aca="false">MAX(Assumptions!$B$4,Assumptions!$B$27-($H$717+$I$717+$J$717+$K$717+$L$717+$M$717))</f>
        <v>3580000000</v>
      </c>
      <c r="O717" s="18" t="n">
        <f aca="false">$J$112+$O$112+Assumptions!$B$20+IF($B$717=0,$AI$112,Assumptions!$B$4)+IF($C$717=0,$AF$112,Assumptions!$B$4)+IF($D$717=0,$AC$112,Assumptions!$B$4)+IF($E$717=0,$Z$112,Assumptions!$B$4)+IF($F$717=0,$W$112,Assumptions!$B$4)+IF($G$717=0,$T$112,Assumptions!$B$4)</f>
        <v>14680512.8289884</v>
      </c>
      <c r="P717" s="18" t="n">
        <f aca="false">IF(($N$717+Assumptions!$B$14*Assumptions!$B$13)&gt;($C$10*Assumptions!$B$7/Assumptions!$B$11),($C$10*Assumptions!$B$7/Assumptions!$B$11)*($O$717+Assumptions!$B$14)/($N$717+Assumptions!$B$14*Assumptions!$B$13-($C$10*Assumptions!$B$7/Assumptions!$B$11)),NA())</f>
        <v>442733.329880874</v>
      </c>
      <c r="Q717" s="18" t="n">
        <f aca="false">IFERROR(($N$717+Assumptions!$B$14*Assumptions!$B$13)/($O$717+Assumptions!$B$14+$P$717),NA())</f>
        <v>203.282639742113</v>
      </c>
      <c r="R717" s="18" t="n">
        <f aca="false">AND(ISNUMBER($P$717),$P$717&gt;Assumptions!$B$4,$Q$717&gt;Assumptions!$B$13)</f>
        <v>1</v>
      </c>
      <c r="S717" s="18" t="n">
        <f aca="false">IF($N$717&gt;($C$10*Assumptions!$B$7/Assumptions!$B$11),($C$10*Assumptions!$B$7/Assumptions!$B$11)*$O$717/($N$717-($C$10*Assumptions!$B$7/Assumptions!$B$11)),NA())</f>
        <v>378580.560059872</v>
      </c>
      <c r="T717" s="18" t="n">
        <f aca="false">IFERROR($N$717/($O$717+$S$717),NA())</f>
        <v>237.730114789219</v>
      </c>
      <c r="U717" s="18" t="n">
        <f aca="false">AND(ISNUMBER($S$717),$S$717&gt;Assumptions!$B$4,$T$717&lt;=Assumptions!$B$13)</f>
        <v>0</v>
      </c>
      <c r="V717" s="18" t="n">
        <f aca="false">IF($R$717,$P$717,IF($U$717,$S$717,NA()))</f>
        <v>442733.329880874</v>
      </c>
      <c r="W717" s="18" t="n">
        <f aca="false">IF($R$717,$Q$717,IF($U$717,$T$717,NA()))</f>
        <v>203.282639742113</v>
      </c>
      <c r="X717" s="18" t="n">
        <f aca="false">$R$717</f>
        <v>1</v>
      </c>
      <c r="Y717" s="18" t="n">
        <f aca="false">IF($B$717=1,$H$717,$AI$112*$W$717)</f>
        <v>300000000</v>
      </c>
      <c r="Z717" s="18" t="n">
        <f aca="false">IF($C$717=1,$I$717,$AF$112*$W$717)</f>
        <v>100000000</v>
      </c>
      <c r="AA717" s="18" t="n">
        <f aca="false">IF($D$717=1,$J$717,$AC$112*$W$717)</f>
        <v>487878335.381072</v>
      </c>
      <c r="AB717" s="18" t="n">
        <f aca="false">IF($E$717=1,$K$717,$Z$112*$W$717)</f>
        <v>609847919.22634</v>
      </c>
      <c r="AC717" s="18" t="n">
        <f aca="false">IF($F$717=1,$L$717,$W$112*$W$717)</f>
        <v>15000000</v>
      </c>
      <c r="AD717" s="18" t="n">
        <f aca="false">IF($G$717=1,$M$717,$T$112*$W$717)</f>
        <v>5000000</v>
      </c>
      <c r="AE717" s="18" t="n">
        <f aca="false">($C$10*Assumptions!$B$7/Assumptions!$B$11)</f>
        <v>90000000</v>
      </c>
      <c r="AF717" s="18" t="n">
        <f aca="false">($J$112+$O$112)*$W$717</f>
        <v>57023388.3582831</v>
      </c>
      <c r="AG717" s="18" t="n">
        <f aca="false">Assumptions!$B$20*$W$717</f>
        <v>1829543757.67902</v>
      </c>
      <c r="AH717" s="18" t="n">
        <f aca="false">IF($R$717,Assumptions!$B$14*($W$717-Assumptions!$B$13),Assumptions!$B$4)</f>
        <v>505706599.355284</v>
      </c>
      <c r="AI717" s="18" t="n">
        <f aca="false">$Y$717+$Z$717+$AA$717+$AB$717+$AC$717+$AD$717+$AE$717+$AF$717+$AG$717+$AH$717</f>
        <v>4000000000</v>
      </c>
      <c r="AJ717" s="18" t="n">
        <f aca="false">IF(AND(ISNUMBER($V$717),($C$10*Assumptions!$B$7/Assumptions!$B$11)&gt;=Assumptions!$B$67,IF($B$717=1,$Y$717&gt;=INDEX($Y$666:$Y$729,1+$A$717-Assumptions!$B$78),$Y$717&gt;INDEX($Y$666:$Y$729,1+$A$717+Assumptions!$B$78)),IF($C$717=1,$Z$717&gt;=INDEX($Z$666:$Z$729,1+$A$717-Assumptions!$B$79),$Z$717&gt;INDEX($Z$666:$Z$729,1+$A$717+Assumptions!$B$79)),IF($D$717=1,$AA$717&gt;=INDEX($AA$666:$AA$729,1+$A$717-Assumptions!$B$80),$AA$717&gt;INDEX($AA$666:$AA$729,1+$A$717+Assumptions!$B$80)),IF($E$717=1,$AB$717&gt;=INDEX($AB$666:$AB$729,1+$A$717-Assumptions!$B$81),$AB$717&gt;INDEX($AB$666:$AB$729,1+$A$717+Assumptions!$B$81)),IF($F$717=1,$AC$717&gt;=INDEX($AC$666:$AC$729,1+$A$717-Assumptions!$B$82),$AC$717&gt;INDEX($AC$666:$AC$729,1+$A$717+Assumptions!$B$82)),IF($G$717=1,$AD$717&gt;=INDEX($AD$666:$AD$729,1+$A$717-Assumptions!$B$83),$AD$717&gt;INDEX($AD$666:$AD$729,1+$A$717+Assumptions!$B$83))),1,0)</f>
        <v>0</v>
      </c>
      <c r="AK717" s="16"/>
      <c r="AL717" s="16"/>
    </row>
    <row r="718" customFormat="false" ht="23.85" hidden="true" customHeight="false" outlineLevel="0" collapsed="false">
      <c r="A718" s="6" t="n">
        <f aca="false">ROW()-ROW($A$666)+Assumptions!$B$4</f>
        <v>52</v>
      </c>
      <c r="B718" s="18" t="n">
        <f aca="false">MOD(QUOTIENT($A$718,Assumptions!$B$78),2)</f>
        <v>1</v>
      </c>
      <c r="C718" s="18" t="n">
        <f aca="false">MOD(QUOTIENT($A$718,Assumptions!$B$79),2)</f>
        <v>1</v>
      </c>
      <c r="D718" s="18" t="n">
        <f aca="false">MOD(QUOTIENT($A$718,Assumptions!$B$80),2)</f>
        <v>0</v>
      </c>
      <c r="E718" s="18" t="n">
        <f aca="false">MOD(QUOTIENT($A$718,Assumptions!$B$81),2)</f>
        <v>1</v>
      </c>
      <c r="F718" s="18" t="n">
        <f aca="false">MOD(QUOTIENT($A$718,Assumptions!$B$82),2)</f>
        <v>0</v>
      </c>
      <c r="G718" s="18" t="n">
        <f aca="false">MOD(QUOTIENT($A$718,Assumptions!$B$83),2)</f>
        <v>0</v>
      </c>
      <c r="H718" s="18" t="n">
        <f aca="false">IF($B$718=1,MIN(Assumptions!$B$66,MAX(Assumptions!$B$4,Assumptions!$B$27-(Assumptions!$B$4))),Assumptions!$B$4)</f>
        <v>300000000</v>
      </c>
      <c r="I718" s="18" t="n">
        <f aca="false">IF($C$718=1,MIN(Assumptions!$B$61,MAX(Assumptions!$B$4,Assumptions!$B$27-($H$718))),Assumptions!$B$4)</f>
        <v>100000000</v>
      </c>
      <c r="J718" s="18" t="n">
        <f aca="false">IF($D$718=1,MIN(Assumptions!$B$56,MAX(Assumptions!$B$4,Assumptions!$B$27-($H$718+$I$718))),Assumptions!$B$4)</f>
        <v>0</v>
      </c>
      <c r="K718" s="18" t="n">
        <f aca="false">IF($E$718=1,MIN(Assumptions!$B$51,MAX(Assumptions!$B$4,Assumptions!$B$27-($H$718+$I$718+$J$718))),Assumptions!$B$4)</f>
        <v>30000000</v>
      </c>
      <c r="L718" s="18" t="n">
        <f aca="false">IF($F$718=1,MIN(Assumptions!$B$46,MAX(Assumptions!$B$4,Assumptions!$B$27-($H$718+$I$718+$J$718+$K$718))),Assumptions!$B$4)</f>
        <v>0</v>
      </c>
      <c r="M718" s="18" t="n">
        <f aca="false">IF($G$718=1,MIN(Assumptions!$B$41,MAX(Assumptions!$B$4,Assumptions!$B$27-($H$718+$I$718+$J$718+$K$718+$L$718))),Assumptions!$B$4)</f>
        <v>0</v>
      </c>
      <c r="N718" s="18" t="n">
        <f aca="false">MAX(Assumptions!$B$4,Assumptions!$B$27-($H$718+$I$718+$J$718+$K$718+$L$718+$M$718))</f>
        <v>3570000000</v>
      </c>
      <c r="O718" s="18" t="n">
        <f aca="false">$J$112+$O$112+Assumptions!$B$20+IF($B$718=0,$AI$112,Assumptions!$B$4)+IF($C$718=0,$AF$112,Assumptions!$B$4)+IF($D$718=0,$AC$112,Assumptions!$B$4)+IF($E$718=0,$Z$112,Assumptions!$B$4)+IF($F$718=0,$W$112,Assumptions!$B$4)+IF($G$718=0,$T$112,Assumptions!$B$4)</f>
        <v>21680512.8289884</v>
      </c>
      <c r="P718" s="18" t="n">
        <f aca="false">IF(($N$718+Assumptions!$B$14*Assumptions!$B$13)&gt;($C$10*Assumptions!$B$7/Assumptions!$B$11),($C$10*Assumptions!$B$7/Assumptions!$B$11)*($O$718+Assumptions!$B$14)/($N$718+Assumptions!$B$14*Assumptions!$B$13-($C$10*Assumptions!$B$7/Assumptions!$B$11)),NA())</f>
        <v>624909.161409606</v>
      </c>
      <c r="Q718" s="18" t="n">
        <f aca="false">IFERROR(($N$718+Assumptions!$B$14*Assumptions!$B$13)/($O$718+Assumptions!$B$14+$P$718),NA())</f>
        <v>144.020932253557</v>
      </c>
      <c r="R718" s="18" t="n">
        <f aca="false">AND(ISNUMBER($P$718),$P$718&gt;Assumptions!$B$4,$Q$718&gt;Assumptions!$B$13)</f>
        <v>1</v>
      </c>
      <c r="S718" s="18" t="n">
        <f aca="false">IF($N$718&gt;($C$10*Assumptions!$B$7/Assumptions!$B$11),($C$10*Assumptions!$B$7/Assumptions!$B$11)*$O$718/($N$718-($C$10*Assumptions!$B$7/Assumptions!$B$11)),NA())</f>
        <v>560702.917991079</v>
      </c>
      <c r="T718" s="18" t="n">
        <f aca="false">IFERROR($N$718/($O$718+$S$718),NA())</f>
        <v>160.512808320059</v>
      </c>
      <c r="U718" s="18" t="n">
        <f aca="false">AND(ISNUMBER($S$718),$S$718&gt;Assumptions!$B$4,$T$718&lt;=Assumptions!$B$13)</f>
        <v>0</v>
      </c>
      <c r="V718" s="18" t="n">
        <f aca="false">IF($R$718,$P$718,IF($U$718,$S$718,NA()))</f>
        <v>624909.161409606</v>
      </c>
      <c r="W718" s="18" t="n">
        <f aca="false">IF($R$718,$Q$718,IF($U$718,$T$718,NA()))</f>
        <v>144.020932253557</v>
      </c>
      <c r="X718" s="18" t="n">
        <f aca="false">$R$718</f>
        <v>1</v>
      </c>
      <c r="Y718" s="18" t="n">
        <f aca="false">IF($B$718=1,$H$718,$AI$112*$W$718)</f>
        <v>300000000</v>
      </c>
      <c r="Z718" s="18" t="n">
        <f aca="false">IF($C$718=1,$I$718,$AF$112*$W$718)</f>
        <v>100000000</v>
      </c>
      <c r="AA718" s="18" t="n">
        <f aca="false">IF($D$718=1,$J$718,$AC$112*$W$718)</f>
        <v>345650237.408537</v>
      </c>
      <c r="AB718" s="18" t="n">
        <f aca="false">IF($E$718=1,$K$718,$Z$112*$W$718)</f>
        <v>30000000</v>
      </c>
      <c r="AC718" s="18" t="n">
        <f aca="false">IF($F$718=1,$L$718,$W$112*$W$718)</f>
        <v>720104661.267785</v>
      </c>
      <c r="AD718" s="18" t="n">
        <f aca="false">IF($G$718=1,$M$718,$T$112*$W$718)</f>
        <v>720104661.267785</v>
      </c>
      <c r="AE718" s="18" t="n">
        <f aca="false">($C$10*Assumptions!$B$7/Assumptions!$B$11)</f>
        <v>90000000</v>
      </c>
      <c r="AF718" s="18" t="n">
        <f aca="false">($J$112+$O$112)*$W$718</f>
        <v>40399719.1399871</v>
      </c>
      <c r="AG718" s="18" t="n">
        <f aca="false">Assumptions!$B$20*$W$718</f>
        <v>1296188390.28201</v>
      </c>
      <c r="AH718" s="18" t="n">
        <f aca="false">IF($R$718,Assumptions!$B$14*($W$718-Assumptions!$B$13),Assumptions!$B$4)</f>
        <v>357552330.633893</v>
      </c>
      <c r="AI718" s="18" t="n">
        <f aca="false">$Y$718+$Z$718+$AA$718+$AB$718+$AC$718+$AD$718+$AE$718+$AF$718+$AG$718+$AH$718</f>
        <v>4000000000</v>
      </c>
      <c r="AJ718" s="18" t="n">
        <f aca="false">IF(AND(ISNUMBER($V$718),($C$10*Assumptions!$B$7/Assumptions!$B$11)&gt;=Assumptions!$B$67,IF($B$718=1,$Y$718&gt;=INDEX($Y$666:$Y$729,1+$A$718-Assumptions!$B$78),$Y$718&gt;INDEX($Y$666:$Y$729,1+$A$718+Assumptions!$B$78)),IF($C$718=1,$Z$718&gt;=INDEX($Z$666:$Z$729,1+$A$718-Assumptions!$B$79),$Z$718&gt;INDEX($Z$666:$Z$729,1+$A$718+Assumptions!$B$79)),IF($D$718=1,$AA$718&gt;=INDEX($AA$666:$AA$729,1+$A$718-Assumptions!$B$80),$AA$718&gt;INDEX($AA$666:$AA$729,1+$A$718+Assumptions!$B$80)),IF($E$718=1,$AB$718&gt;=INDEX($AB$666:$AB$729,1+$A$718-Assumptions!$B$81),$AB$718&gt;INDEX($AB$666:$AB$729,1+$A$718+Assumptions!$B$81)),IF($F$718=1,$AC$718&gt;=INDEX($AC$666:$AC$729,1+$A$718-Assumptions!$B$82),$AC$718&gt;INDEX($AC$666:$AC$729,1+$A$718+Assumptions!$B$82)),IF($G$718=1,$AD$718&gt;=INDEX($AD$666:$AD$729,1+$A$718-Assumptions!$B$83),$AD$718&gt;INDEX($AD$666:$AD$729,1+$A$718+Assumptions!$B$83))),1,0)</f>
        <v>0</v>
      </c>
      <c r="AK718" s="16"/>
      <c r="AL718" s="16"/>
    </row>
    <row r="719" customFormat="false" ht="23.85" hidden="true" customHeight="false" outlineLevel="0" collapsed="false">
      <c r="A719" s="6" t="n">
        <f aca="false">ROW()-ROW($A$666)+Assumptions!$B$4</f>
        <v>53</v>
      </c>
      <c r="B719" s="18" t="n">
        <f aca="false">MOD(QUOTIENT($A$719,Assumptions!$B$78),2)</f>
        <v>1</v>
      </c>
      <c r="C719" s="18" t="n">
        <f aca="false">MOD(QUOTIENT($A$719,Assumptions!$B$79),2)</f>
        <v>1</v>
      </c>
      <c r="D719" s="18" t="n">
        <f aca="false">MOD(QUOTIENT($A$719,Assumptions!$B$80),2)</f>
        <v>0</v>
      </c>
      <c r="E719" s="18" t="n">
        <f aca="false">MOD(QUOTIENT($A$719,Assumptions!$B$81),2)</f>
        <v>1</v>
      </c>
      <c r="F719" s="18" t="n">
        <f aca="false">MOD(QUOTIENT($A$719,Assumptions!$B$82),2)</f>
        <v>0</v>
      </c>
      <c r="G719" s="18" t="n">
        <f aca="false">MOD(QUOTIENT($A$719,Assumptions!$B$83),2)</f>
        <v>1</v>
      </c>
      <c r="H719" s="18" t="n">
        <f aca="false">IF($B$719=1,MIN(Assumptions!$B$66,MAX(Assumptions!$B$4,Assumptions!$B$27-(Assumptions!$B$4))),Assumptions!$B$4)</f>
        <v>300000000</v>
      </c>
      <c r="I719" s="18" t="n">
        <f aca="false">IF($C$719=1,MIN(Assumptions!$B$61,MAX(Assumptions!$B$4,Assumptions!$B$27-($H$719))),Assumptions!$B$4)</f>
        <v>100000000</v>
      </c>
      <c r="J719" s="18" t="n">
        <f aca="false">IF($D$719=1,MIN(Assumptions!$B$56,MAX(Assumptions!$B$4,Assumptions!$B$27-($H$719+$I$719))),Assumptions!$B$4)</f>
        <v>0</v>
      </c>
      <c r="K719" s="18" t="n">
        <f aca="false">IF($E$719=1,MIN(Assumptions!$B$51,MAX(Assumptions!$B$4,Assumptions!$B$27-($H$719+$I$719+$J$719))),Assumptions!$B$4)</f>
        <v>30000000</v>
      </c>
      <c r="L719" s="18" t="n">
        <f aca="false">IF($F$719=1,MIN(Assumptions!$B$46,MAX(Assumptions!$B$4,Assumptions!$B$27-($H$719+$I$719+$J$719+$K$719))),Assumptions!$B$4)</f>
        <v>0</v>
      </c>
      <c r="M719" s="18" t="n">
        <f aca="false">IF($G$719=1,MIN(Assumptions!$B$41,MAX(Assumptions!$B$4,Assumptions!$B$27-($H$719+$I$719+$J$719+$K$719+$L$719))),Assumptions!$B$4)</f>
        <v>5000000</v>
      </c>
      <c r="N719" s="18" t="n">
        <f aca="false">MAX(Assumptions!$B$4,Assumptions!$B$27-($H$719+$I$719+$J$719+$K$719+$L$719+$M$719))</f>
        <v>3565000000</v>
      </c>
      <c r="O719" s="18" t="n">
        <f aca="false">$J$112+$O$112+Assumptions!$B$20+IF($B$719=0,$AI$112,Assumptions!$B$4)+IF($C$719=0,$AF$112,Assumptions!$B$4)+IF($D$719=0,$AC$112,Assumptions!$B$4)+IF($E$719=0,$Z$112,Assumptions!$B$4)+IF($F$719=0,$W$112,Assumptions!$B$4)+IF($G$719=0,$T$112,Assumptions!$B$4)</f>
        <v>16680512.8289884</v>
      </c>
      <c r="P719" s="18" t="n">
        <f aca="false">IF(($N$719+Assumptions!$B$14*Assumptions!$B$13)&gt;($C$10*Assumptions!$B$7/Assumptions!$B$11),($C$10*Assumptions!$B$7/Assumptions!$B$11)*($O$719+Assumptions!$B$14)/($N$719+Assumptions!$B$14*Assumptions!$B$13-($C$10*Assumptions!$B$7/Assumptions!$B$11)),NA())</f>
        <v>496404.357903365</v>
      </c>
      <c r="Q719" s="18" t="n">
        <f aca="false">IFERROR(($N$719+Assumptions!$B$14*Assumptions!$B$13)/($O$719+Assumptions!$B$14+$P$719),NA())</f>
        <v>181.303807202918</v>
      </c>
      <c r="R719" s="18" t="n">
        <f aca="false">AND(ISNUMBER($P$719),$P$719&gt;Assumptions!$B$4,$Q$719&gt;Assumptions!$B$13)</f>
        <v>1</v>
      </c>
      <c r="S719" s="18" t="n">
        <f aca="false">IF($N$719&gt;($C$10*Assumptions!$B$7/Assumptions!$B$11),($C$10*Assumptions!$B$7/Assumptions!$B$11)*$O$719/($N$719-($C$10*Assumptions!$B$7/Assumptions!$B$11)),NA())</f>
        <v>432013.281901857</v>
      </c>
      <c r="T719" s="18" t="n">
        <f aca="false">IFERROR($N$719/($O$719+$S$719),NA())</f>
        <v>208.326928292093</v>
      </c>
      <c r="U719" s="18" t="n">
        <f aca="false">AND(ISNUMBER($S$719),$S$719&gt;Assumptions!$B$4,$T$719&lt;=Assumptions!$B$13)</f>
        <v>0</v>
      </c>
      <c r="V719" s="18" t="n">
        <f aca="false">IF($R$719,$P$719,IF($U$719,$S$719,NA()))</f>
        <v>496404.357903365</v>
      </c>
      <c r="W719" s="18" t="n">
        <f aca="false">IF($R$719,$Q$719,IF($U$719,$T$719,NA()))</f>
        <v>181.303807202918</v>
      </c>
      <c r="X719" s="18" t="n">
        <f aca="false">$R$719</f>
        <v>1</v>
      </c>
      <c r="Y719" s="18" t="n">
        <f aca="false">IF($B$719=1,$H$719,$AI$112*$W$719)</f>
        <v>300000000</v>
      </c>
      <c r="Z719" s="18" t="n">
        <f aca="false">IF($C$719=1,$I$719,$AF$112*$W$719)</f>
        <v>100000000</v>
      </c>
      <c r="AA719" s="18" t="n">
        <f aca="false">IF($D$719=1,$J$719,$AC$112*$W$719)</f>
        <v>435129137.287003</v>
      </c>
      <c r="AB719" s="18" t="n">
        <f aca="false">IF($E$719=1,$K$719,$Z$112*$W$719)</f>
        <v>30000000</v>
      </c>
      <c r="AC719" s="18" t="n">
        <f aca="false">IF($F$719=1,$L$719,$W$112*$W$719)</f>
        <v>906519036.01459</v>
      </c>
      <c r="AD719" s="18" t="n">
        <f aca="false">IF($G$719=1,$M$719,$T$112*$W$719)</f>
        <v>5000000</v>
      </c>
      <c r="AE719" s="18" t="n">
        <f aca="false">($C$10*Assumptions!$B$7/Assumptions!$B$11)</f>
        <v>90000000</v>
      </c>
      <c r="AF719" s="18" t="n">
        <f aca="false">($J$112+$O$112)*$W$719</f>
        <v>50858043.8648518</v>
      </c>
      <c r="AG719" s="18" t="n">
        <f aca="false">Assumptions!$B$20*$W$719</f>
        <v>1631734264.82626</v>
      </c>
      <c r="AH719" s="18" t="n">
        <f aca="false">IF($R$719,Assumptions!$B$14*($W$719-Assumptions!$B$13),Assumptions!$B$4)</f>
        <v>450759518.007295</v>
      </c>
      <c r="AI719" s="18" t="n">
        <f aca="false">$Y$719+$Z$719+$AA$719+$AB$719+$AC$719+$AD$719+$AE$719+$AF$719+$AG$719+$AH$719</f>
        <v>4000000000</v>
      </c>
      <c r="AJ719" s="18" t="n">
        <f aca="false">IF(AND(ISNUMBER($V$719),($C$10*Assumptions!$B$7/Assumptions!$B$11)&gt;=Assumptions!$B$67,IF($B$719=1,$Y$719&gt;=INDEX($Y$666:$Y$729,1+$A$719-Assumptions!$B$78),$Y$719&gt;INDEX($Y$666:$Y$729,1+$A$719+Assumptions!$B$78)),IF($C$719=1,$Z$719&gt;=INDEX($Z$666:$Z$729,1+$A$719-Assumptions!$B$79),$Z$719&gt;INDEX($Z$666:$Z$729,1+$A$719+Assumptions!$B$79)),IF($D$719=1,$AA$719&gt;=INDEX($AA$666:$AA$729,1+$A$719-Assumptions!$B$80),$AA$719&gt;INDEX($AA$666:$AA$729,1+$A$719+Assumptions!$B$80)),IF($E$719=1,$AB$719&gt;=INDEX($AB$666:$AB$729,1+$A$719-Assumptions!$B$81),$AB$719&gt;INDEX($AB$666:$AB$729,1+$A$719+Assumptions!$B$81)),IF($F$719=1,$AC$719&gt;=INDEX($AC$666:$AC$729,1+$A$719-Assumptions!$B$82),$AC$719&gt;INDEX($AC$666:$AC$729,1+$A$719+Assumptions!$B$82)),IF($G$719=1,$AD$719&gt;=INDEX($AD$666:$AD$729,1+$A$719-Assumptions!$B$83),$AD$719&gt;INDEX($AD$666:$AD$729,1+$A$719+Assumptions!$B$83))),1,0)</f>
        <v>0</v>
      </c>
      <c r="AK719" s="16"/>
      <c r="AL719" s="16"/>
    </row>
    <row r="720" customFormat="false" ht="23.85" hidden="true" customHeight="false" outlineLevel="0" collapsed="false">
      <c r="A720" s="6" t="n">
        <f aca="false">ROW()-ROW($A$666)+Assumptions!$B$4</f>
        <v>54</v>
      </c>
      <c r="B720" s="18" t="n">
        <f aca="false">MOD(QUOTIENT($A$720,Assumptions!$B$78),2)</f>
        <v>1</v>
      </c>
      <c r="C720" s="18" t="n">
        <f aca="false">MOD(QUOTIENT($A$720,Assumptions!$B$79),2)</f>
        <v>1</v>
      </c>
      <c r="D720" s="18" t="n">
        <f aca="false">MOD(QUOTIENT($A$720,Assumptions!$B$80),2)</f>
        <v>0</v>
      </c>
      <c r="E720" s="18" t="n">
        <f aca="false">MOD(QUOTIENT($A$720,Assumptions!$B$81),2)</f>
        <v>1</v>
      </c>
      <c r="F720" s="18" t="n">
        <f aca="false">MOD(QUOTIENT($A$720,Assumptions!$B$82),2)</f>
        <v>1</v>
      </c>
      <c r="G720" s="18" t="n">
        <f aca="false">MOD(QUOTIENT($A$720,Assumptions!$B$83),2)</f>
        <v>0</v>
      </c>
      <c r="H720" s="18" t="n">
        <f aca="false">IF($B$720=1,MIN(Assumptions!$B$66,MAX(Assumptions!$B$4,Assumptions!$B$27-(Assumptions!$B$4))),Assumptions!$B$4)</f>
        <v>300000000</v>
      </c>
      <c r="I720" s="18" t="n">
        <f aca="false">IF($C$720=1,MIN(Assumptions!$B$61,MAX(Assumptions!$B$4,Assumptions!$B$27-($H$720))),Assumptions!$B$4)</f>
        <v>100000000</v>
      </c>
      <c r="J720" s="18" t="n">
        <f aca="false">IF($D$720=1,MIN(Assumptions!$B$56,MAX(Assumptions!$B$4,Assumptions!$B$27-($H$720+$I$720))),Assumptions!$B$4)</f>
        <v>0</v>
      </c>
      <c r="K720" s="18" t="n">
        <f aca="false">IF($E$720=1,MIN(Assumptions!$B$51,MAX(Assumptions!$B$4,Assumptions!$B$27-($H$720+$I$720+$J$720))),Assumptions!$B$4)</f>
        <v>30000000</v>
      </c>
      <c r="L720" s="18" t="n">
        <f aca="false">IF($F$720=1,MIN(Assumptions!$B$46,MAX(Assumptions!$B$4,Assumptions!$B$27-($H$720+$I$720+$J$720+$K$720))),Assumptions!$B$4)</f>
        <v>15000000</v>
      </c>
      <c r="M720" s="18" t="n">
        <f aca="false">IF($G$720=1,MIN(Assumptions!$B$41,MAX(Assumptions!$B$4,Assumptions!$B$27-($H$720+$I$720+$J$720+$K$720+$L$720))),Assumptions!$B$4)</f>
        <v>0</v>
      </c>
      <c r="N720" s="18" t="n">
        <f aca="false">MAX(Assumptions!$B$4,Assumptions!$B$27-($H$720+$I$720+$J$720+$K$720+$L$720+$M$720))</f>
        <v>3555000000</v>
      </c>
      <c r="O720" s="18" t="n">
        <f aca="false">$J$112+$O$112+Assumptions!$B$20+IF($B$720=0,$AI$112,Assumptions!$B$4)+IF($C$720=0,$AF$112,Assumptions!$B$4)+IF($D$720=0,$AC$112,Assumptions!$B$4)+IF($E$720=0,$Z$112,Assumptions!$B$4)+IF($F$720=0,$W$112,Assumptions!$B$4)+IF($G$720=0,$T$112,Assumptions!$B$4)</f>
        <v>16680512.8289884</v>
      </c>
      <c r="P720" s="18" t="n">
        <f aca="false">IF(($N$720+Assumptions!$B$14*Assumptions!$B$13)&gt;($C$10*Assumptions!$B$7/Assumptions!$B$11),($C$10*Assumptions!$B$7/Assumptions!$B$11)*($O$720+Assumptions!$B$14)/($N$720+Assumptions!$B$14*Assumptions!$B$13-($C$10*Assumptions!$B$7/Assumptions!$B$11)),NA())</f>
        <v>497835.949418588</v>
      </c>
      <c r="Q720" s="18" t="n">
        <f aca="false">IFERROR(($N$720+Assumptions!$B$14*Assumptions!$B$13)/($O$720+Assumptions!$B$14+$P$720),NA())</f>
        <v>180.782444709164</v>
      </c>
      <c r="R720" s="18" t="n">
        <f aca="false">AND(ISNUMBER($P$720),$P$720&gt;Assumptions!$B$4,$Q$720&gt;Assumptions!$B$13)</f>
        <v>1</v>
      </c>
      <c r="S720" s="18" t="n">
        <f aca="false">IF($N$720&gt;($C$10*Assumptions!$B$7/Assumptions!$B$11),($C$10*Assumptions!$B$7/Assumptions!$B$11)*$O$720/($N$720-($C$10*Assumptions!$B$7/Assumptions!$B$11)),NA())</f>
        <v>433260.073480217</v>
      </c>
      <c r="T720" s="18" t="n">
        <f aca="false">IFERROR($N$720/($O$720+$S$720),NA())</f>
        <v>207.727426340173</v>
      </c>
      <c r="U720" s="18" t="n">
        <f aca="false">AND(ISNUMBER($S$720),$S$720&gt;Assumptions!$B$4,$T$720&lt;=Assumptions!$B$13)</f>
        <v>0</v>
      </c>
      <c r="V720" s="18" t="n">
        <f aca="false">IF($R$720,$P$720,IF($U$720,$S$720,NA()))</f>
        <v>497835.949418588</v>
      </c>
      <c r="W720" s="18" t="n">
        <f aca="false">IF($R$720,$Q$720,IF($U$720,$T$720,NA()))</f>
        <v>180.782444709164</v>
      </c>
      <c r="X720" s="18" t="n">
        <f aca="false">$R$720</f>
        <v>1</v>
      </c>
      <c r="Y720" s="18" t="n">
        <f aca="false">IF($B$720=1,$H$720,$AI$112*$W$720)</f>
        <v>300000000</v>
      </c>
      <c r="Z720" s="18" t="n">
        <f aca="false">IF($C$720=1,$I$720,$AF$112*$W$720)</f>
        <v>100000000</v>
      </c>
      <c r="AA720" s="18" t="n">
        <f aca="false">IF($D$720=1,$J$720,$AC$112*$W$720)</f>
        <v>433877867.301994</v>
      </c>
      <c r="AB720" s="18" t="n">
        <f aca="false">IF($E$720=1,$K$720,$Z$112*$W$720)</f>
        <v>30000000</v>
      </c>
      <c r="AC720" s="18" t="n">
        <f aca="false">IF($F$720=1,$L$720,$W$112*$W$720)</f>
        <v>15000000</v>
      </c>
      <c r="AD720" s="18" t="n">
        <f aca="false">IF($G$720=1,$M$720,$T$112*$W$720)</f>
        <v>903912223.54582</v>
      </c>
      <c r="AE720" s="18" t="n">
        <f aca="false">($C$10*Assumptions!$B$7/Assumptions!$B$11)</f>
        <v>90000000</v>
      </c>
      <c r="AF720" s="18" t="n">
        <f aca="false">($J$112+$O$112)*$W$720</f>
        <v>50711794.9968004</v>
      </c>
      <c r="AG720" s="18" t="n">
        <f aca="false">Assumptions!$B$20*$W$720</f>
        <v>1627042002.38248</v>
      </c>
      <c r="AH720" s="18" t="n">
        <f aca="false">IF($R$720,Assumptions!$B$14*($W$720-Assumptions!$B$13),Assumptions!$B$4)</f>
        <v>449456111.77291</v>
      </c>
      <c r="AI720" s="18" t="n">
        <f aca="false">$Y$720+$Z$720+$AA$720+$AB$720+$AC$720+$AD$720+$AE$720+$AF$720+$AG$720+$AH$720</f>
        <v>4000000000</v>
      </c>
      <c r="AJ720" s="18" t="n">
        <f aca="false">IF(AND(ISNUMBER($V$720),($C$10*Assumptions!$B$7/Assumptions!$B$11)&gt;=Assumptions!$B$67,IF($B$720=1,$Y$720&gt;=INDEX($Y$666:$Y$729,1+$A$720-Assumptions!$B$78),$Y$720&gt;INDEX($Y$666:$Y$729,1+$A$720+Assumptions!$B$78)),IF($C$720=1,$Z$720&gt;=INDEX($Z$666:$Z$729,1+$A$720-Assumptions!$B$79),$Z$720&gt;INDEX($Z$666:$Z$729,1+$A$720+Assumptions!$B$79)),IF($D$720=1,$AA$720&gt;=INDEX($AA$666:$AA$729,1+$A$720-Assumptions!$B$80),$AA$720&gt;INDEX($AA$666:$AA$729,1+$A$720+Assumptions!$B$80)),IF($E$720=1,$AB$720&gt;=INDEX($AB$666:$AB$729,1+$A$720-Assumptions!$B$81),$AB$720&gt;INDEX($AB$666:$AB$729,1+$A$720+Assumptions!$B$81)),IF($F$720=1,$AC$720&gt;=INDEX($AC$666:$AC$729,1+$A$720-Assumptions!$B$82),$AC$720&gt;INDEX($AC$666:$AC$729,1+$A$720+Assumptions!$B$82)),IF($G$720=1,$AD$720&gt;=INDEX($AD$666:$AD$729,1+$A$720-Assumptions!$B$83),$AD$720&gt;INDEX($AD$666:$AD$729,1+$A$720+Assumptions!$B$83))),1,0)</f>
        <v>0</v>
      </c>
      <c r="AK720" s="16"/>
      <c r="AL720" s="16"/>
    </row>
    <row r="721" customFormat="false" ht="23.85" hidden="true" customHeight="false" outlineLevel="0" collapsed="false">
      <c r="A721" s="6" t="n">
        <f aca="false">ROW()-ROW($A$666)+Assumptions!$B$4</f>
        <v>55</v>
      </c>
      <c r="B721" s="18" t="n">
        <f aca="false">MOD(QUOTIENT($A$721,Assumptions!$B$78),2)</f>
        <v>1</v>
      </c>
      <c r="C721" s="18" t="n">
        <f aca="false">MOD(QUOTIENT($A$721,Assumptions!$B$79),2)</f>
        <v>1</v>
      </c>
      <c r="D721" s="18" t="n">
        <f aca="false">MOD(QUOTIENT($A$721,Assumptions!$B$80),2)</f>
        <v>0</v>
      </c>
      <c r="E721" s="18" t="n">
        <f aca="false">MOD(QUOTIENT($A$721,Assumptions!$B$81),2)</f>
        <v>1</v>
      </c>
      <c r="F721" s="18" t="n">
        <f aca="false">MOD(QUOTIENT($A$721,Assumptions!$B$82),2)</f>
        <v>1</v>
      </c>
      <c r="G721" s="18" t="n">
        <f aca="false">MOD(QUOTIENT($A$721,Assumptions!$B$83),2)</f>
        <v>1</v>
      </c>
      <c r="H721" s="18" t="n">
        <f aca="false">IF($B$721=1,MIN(Assumptions!$B$66,MAX(Assumptions!$B$4,Assumptions!$B$27-(Assumptions!$B$4))),Assumptions!$B$4)</f>
        <v>300000000</v>
      </c>
      <c r="I721" s="18" t="n">
        <f aca="false">IF($C$721=1,MIN(Assumptions!$B$61,MAX(Assumptions!$B$4,Assumptions!$B$27-($H$721))),Assumptions!$B$4)</f>
        <v>100000000</v>
      </c>
      <c r="J721" s="18" t="n">
        <f aca="false">IF($D$721=1,MIN(Assumptions!$B$56,MAX(Assumptions!$B$4,Assumptions!$B$27-($H$721+$I$721))),Assumptions!$B$4)</f>
        <v>0</v>
      </c>
      <c r="K721" s="18" t="n">
        <f aca="false">IF($E$721=1,MIN(Assumptions!$B$51,MAX(Assumptions!$B$4,Assumptions!$B$27-($H$721+$I$721+$J$721))),Assumptions!$B$4)</f>
        <v>30000000</v>
      </c>
      <c r="L721" s="18" t="n">
        <f aca="false">IF($F$721=1,MIN(Assumptions!$B$46,MAX(Assumptions!$B$4,Assumptions!$B$27-($H$721+$I$721+$J$721+$K$721))),Assumptions!$B$4)</f>
        <v>15000000</v>
      </c>
      <c r="M721" s="18" t="n">
        <f aca="false">IF($G$721=1,MIN(Assumptions!$B$41,MAX(Assumptions!$B$4,Assumptions!$B$27-($H$721+$I$721+$J$721+$K$721+$L$721))),Assumptions!$B$4)</f>
        <v>5000000</v>
      </c>
      <c r="N721" s="18" t="n">
        <f aca="false">MAX(Assumptions!$B$4,Assumptions!$B$27-($H$721+$I$721+$J$721+$K$721+$L$721+$M$721))</f>
        <v>3550000000</v>
      </c>
      <c r="O721" s="18" t="n">
        <f aca="false">$J$112+$O$112+Assumptions!$B$20+IF($B$721=0,$AI$112,Assumptions!$B$4)+IF($C$721=0,$AF$112,Assumptions!$B$4)+IF($D$721=0,$AC$112,Assumptions!$B$4)+IF($E$721=0,$Z$112,Assumptions!$B$4)+IF($F$721=0,$W$112,Assumptions!$B$4)+IF($G$721=0,$T$112,Assumptions!$B$4)</f>
        <v>11680512.8289884</v>
      </c>
      <c r="P721" s="18" t="n">
        <f aca="false">IF(($N$721+Assumptions!$B$14*Assumptions!$B$13)&gt;($C$10*Assumptions!$B$7/Assumptions!$B$11),($C$10*Assumptions!$B$7/Assumptions!$B$11)*($O$721+Assumptions!$B$14)/($N$721+Assumptions!$B$14*Assumptions!$B$13-($C$10*Assumptions!$B$7/Assumptions!$B$11)),NA())</f>
        <v>368590.947179481</v>
      </c>
      <c r="Q721" s="18" t="n">
        <f aca="false">IFERROR(($N$721+Assumptions!$B$14*Assumptions!$B$13)/($O$721+Assumptions!$B$14+$P$721),NA())</f>
        <v>244.173115722714</v>
      </c>
      <c r="R721" s="18" t="n">
        <f aca="false">AND(ISNUMBER($P$721),$P$721&gt;Assumptions!$B$4,$Q$721&gt;Assumptions!$B$13)</f>
        <v>1</v>
      </c>
      <c r="S721" s="18" t="n">
        <f aca="false">IF($N$721&gt;($C$10*Assumptions!$B$7/Assumptions!$B$11),($C$10*Assumptions!$B$7/Assumptions!$B$11)*$O$721/($N$721-($C$10*Assumptions!$B$7/Assumptions!$B$11)),NA())</f>
        <v>303828.36838409</v>
      </c>
      <c r="T721" s="18" t="n">
        <f aca="false">IFERROR($N$721/($O$721+$S$721),NA())</f>
        <v>296.21987070748</v>
      </c>
      <c r="U721" s="18" t="n">
        <f aca="false">AND(ISNUMBER($S$721),$S$721&gt;Assumptions!$B$4,$T$721&lt;=Assumptions!$B$13)</f>
        <v>0</v>
      </c>
      <c r="V721" s="18" t="n">
        <f aca="false">IF($R$721,$P$721,IF($U$721,$S$721,NA()))</f>
        <v>368590.947179481</v>
      </c>
      <c r="W721" s="18" t="n">
        <f aca="false">IF($R$721,$Q$721,IF($U$721,$T$721,NA()))</f>
        <v>244.173115722714</v>
      </c>
      <c r="X721" s="18" t="n">
        <f aca="false">$R$721</f>
        <v>1</v>
      </c>
      <c r="Y721" s="18" t="n">
        <f aca="false">IF($B$721=1,$H$721,$AI$112*$W$721)</f>
        <v>300000000</v>
      </c>
      <c r="Z721" s="18" t="n">
        <f aca="false">IF($C$721=1,$I$721,$AF$112*$W$721)</f>
        <v>100000000</v>
      </c>
      <c r="AA721" s="18" t="n">
        <f aca="false">IF($D$721=1,$J$721,$AC$112*$W$721)</f>
        <v>586015477.734512</v>
      </c>
      <c r="AB721" s="18" t="n">
        <f aca="false">IF($E$721=1,$K$721,$Z$112*$W$721)</f>
        <v>30000000</v>
      </c>
      <c r="AC721" s="18" t="n">
        <f aca="false">IF($F$721=1,$L$721,$W$112*$W$721)</f>
        <v>15000000</v>
      </c>
      <c r="AD721" s="18" t="n">
        <f aca="false">IF($G$721=1,$M$721,$T$112*$W$721)</f>
        <v>5000000</v>
      </c>
      <c r="AE721" s="18" t="n">
        <f aca="false">($C$10*Assumptions!$B$7/Assumptions!$B$11)</f>
        <v>90000000</v>
      </c>
      <c r="AF721" s="18" t="n">
        <f aca="false">($J$112+$O$112)*$W$721</f>
        <v>68493691.454282</v>
      </c>
      <c r="AG721" s="18" t="n">
        <f aca="false">Assumptions!$B$20*$W$721</f>
        <v>2197558041.50442</v>
      </c>
      <c r="AH721" s="18" t="n">
        <f aca="false">IF($R$721,Assumptions!$B$14*($W$721-Assumptions!$B$13),Assumptions!$B$4)</f>
        <v>607932789.306784</v>
      </c>
      <c r="AI721" s="18" t="n">
        <f aca="false">$Y$721+$Z$721+$AA$721+$AB$721+$AC$721+$AD$721+$AE$721+$AF$721+$AG$721+$AH$721</f>
        <v>4000000000</v>
      </c>
      <c r="AJ721" s="18" t="n">
        <f aca="false">IF(AND(ISNUMBER($V$721),($C$10*Assumptions!$B$7/Assumptions!$B$11)&gt;=Assumptions!$B$67,IF($B$721=1,$Y$721&gt;=INDEX($Y$666:$Y$729,1+$A$721-Assumptions!$B$78),$Y$721&gt;INDEX($Y$666:$Y$729,1+$A$721+Assumptions!$B$78)),IF($C$721=1,$Z$721&gt;=INDEX($Z$666:$Z$729,1+$A$721-Assumptions!$B$79),$Z$721&gt;INDEX($Z$666:$Z$729,1+$A$721+Assumptions!$B$79)),IF($D$721=1,$AA$721&gt;=INDEX($AA$666:$AA$729,1+$A$721-Assumptions!$B$80),$AA$721&gt;INDEX($AA$666:$AA$729,1+$A$721+Assumptions!$B$80)),IF($E$721=1,$AB$721&gt;=INDEX($AB$666:$AB$729,1+$A$721-Assumptions!$B$81),$AB$721&gt;INDEX($AB$666:$AB$729,1+$A$721+Assumptions!$B$81)),IF($F$721=1,$AC$721&gt;=INDEX($AC$666:$AC$729,1+$A$721-Assumptions!$B$82),$AC$721&gt;INDEX($AC$666:$AC$729,1+$A$721+Assumptions!$B$82)),IF($G$721=1,$AD$721&gt;=INDEX($AD$666:$AD$729,1+$A$721-Assumptions!$B$83),$AD$721&gt;INDEX($AD$666:$AD$729,1+$A$721+Assumptions!$B$83))),1,0)</f>
        <v>0</v>
      </c>
      <c r="AK721" s="16"/>
      <c r="AL721" s="16"/>
    </row>
    <row r="722" customFormat="false" ht="23.85" hidden="true" customHeight="false" outlineLevel="0" collapsed="false">
      <c r="A722" s="6" t="n">
        <f aca="false">ROW()-ROW($A$666)+Assumptions!$B$4</f>
        <v>56</v>
      </c>
      <c r="B722" s="18" t="n">
        <f aca="false">MOD(QUOTIENT($A$722,Assumptions!$B$78),2)</f>
        <v>1</v>
      </c>
      <c r="C722" s="18" t="n">
        <f aca="false">MOD(QUOTIENT($A$722,Assumptions!$B$79),2)</f>
        <v>1</v>
      </c>
      <c r="D722" s="18" t="n">
        <f aca="false">MOD(QUOTIENT($A$722,Assumptions!$B$80),2)</f>
        <v>1</v>
      </c>
      <c r="E722" s="18" t="n">
        <f aca="false">MOD(QUOTIENT($A$722,Assumptions!$B$81),2)</f>
        <v>0</v>
      </c>
      <c r="F722" s="18" t="n">
        <f aca="false">MOD(QUOTIENT($A$722,Assumptions!$B$82),2)</f>
        <v>0</v>
      </c>
      <c r="G722" s="18" t="n">
        <f aca="false">MOD(QUOTIENT($A$722,Assumptions!$B$83),2)</f>
        <v>0</v>
      </c>
      <c r="H722" s="18" t="n">
        <f aca="false">IF($B$722=1,MIN(Assumptions!$B$66,MAX(Assumptions!$B$4,Assumptions!$B$27-(Assumptions!$B$4))),Assumptions!$B$4)</f>
        <v>300000000</v>
      </c>
      <c r="I722" s="18" t="n">
        <f aca="false">IF($C$722=1,MIN(Assumptions!$B$61,MAX(Assumptions!$B$4,Assumptions!$B$27-($H$722))),Assumptions!$B$4)</f>
        <v>100000000</v>
      </c>
      <c r="J722" s="18" t="n">
        <f aca="false">IF($D$722=1,MIN(Assumptions!$B$56,MAX(Assumptions!$B$4,Assumptions!$B$27-($H$722+$I$722))),Assumptions!$B$4)</f>
        <v>60000000</v>
      </c>
      <c r="K722" s="18" t="n">
        <f aca="false">IF($E$722=1,MIN(Assumptions!$B$51,MAX(Assumptions!$B$4,Assumptions!$B$27-($H$722+$I$722+$J$722))),Assumptions!$B$4)</f>
        <v>0</v>
      </c>
      <c r="L722" s="18" t="n">
        <f aca="false">IF($F$722=1,MIN(Assumptions!$B$46,MAX(Assumptions!$B$4,Assumptions!$B$27-($H$722+$I$722+$J$722+$K$722))),Assumptions!$B$4)</f>
        <v>0</v>
      </c>
      <c r="M722" s="18" t="n">
        <f aca="false">IF($G$722=1,MIN(Assumptions!$B$41,MAX(Assumptions!$B$4,Assumptions!$B$27-($H$722+$I$722+$J$722+$K$722+$L$722))),Assumptions!$B$4)</f>
        <v>0</v>
      </c>
      <c r="N722" s="18" t="n">
        <f aca="false">MAX(Assumptions!$B$4,Assumptions!$B$27-($H$722+$I$722+$J$722+$K$722+$L$722+$M$722))</f>
        <v>3540000000</v>
      </c>
      <c r="O722" s="18" t="n">
        <f aca="false">$J$112+$O$112+Assumptions!$B$20+IF($B$722=0,$AI$112,Assumptions!$B$4)+IF($C$722=0,$AF$112,Assumptions!$B$4)+IF($D$722=0,$AC$112,Assumptions!$B$4)+IF($E$722=0,$Z$112,Assumptions!$B$4)+IF($F$722=0,$W$112,Assumptions!$B$4)+IF($G$722=0,$T$112,Assumptions!$B$4)</f>
        <v>22280512.8289884</v>
      </c>
      <c r="P722" s="18" t="n">
        <f aca="false">IF(($N$722+Assumptions!$B$14*Assumptions!$B$13)&gt;($C$10*Assumptions!$B$7/Assumptions!$B$11),($C$10*Assumptions!$B$7/Assumptions!$B$11)*($O$722+Assumptions!$B$14)/($N$722+Assumptions!$B$14*Assumptions!$B$13-($C$10*Assumptions!$B$7/Assumptions!$B$11)),NA())</f>
        <v>645980.059263998</v>
      </c>
      <c r="Q722" s="18" t="n">
        <f aca="false">IFERROR(($N$722+Assumptions!$B$14*Assumptions!$B$13)/($O$722+Assumptions!$B$14+$P$722),NA())</f>
        <v>139.32318607875</v>
      </c>
      <c r="R722" s="18" t="n">
        <f aca="false">AND(ISNUMBER($P$722),$P$722&gt;Assumptions!$B$4,$Q$722&gt;Assumptions!$B$13)</f>
        <v>1</v>
      </c>
      <c r="S722" s="18" t="n">
        <f aca="false">IF($N$722&gt;($C$10*Assumptions!$B$7/Assumptions!$B$11),($C$10*Assumptions!$B$7/Assumptions!$B$11)*$O$722/($N$722-($C$10*Assumptions!$B$7/Assumptions!$B$11)),NA())</f>
        <v>581230.769451871</v>
      </c>
      <c r="T722" s="18" t="n">
        <f aca="false">IFERROR($N$722/($O$722+$S$722),NA())</f>
        <v>154.84383265682</v>
      </c>
      <c r="U722" s="18" t="n">
        <f aca="false">AND(ISNUMBER($S$722),$S$722&gt;Assumptions!$B$4,$T$722&lt;=Assumptions!$B$13)</f>
        <v>0</v>
      </c>
      <c r="V722" s="18" t="n">
        <f aca="false">IF($R$722,$P$722,IF($U$722,$S$722,NA()))</f>
        <v>645980.059263998</v>
      </c>
      <c r="W722" s="18" t="n">
        <f aca="false">IF($R$722,$Q$722,IF($U$722,$T$722,NA()))</f>
        <v>139.32318607875</v>
      </c>
      <c r="X722" s="18" t="n">
        <f aca="false">$R$722</f>
        <v>1</v>
      </c>
      <c r="Y722" s="18" t="n">
        <f aca="false">IF($B$722=1,$H$722,$AI$112*$W$722)</f>
        <v>300000000</v>
      </c>
      <c r="Z722" s="18" t="n">
        <f aca="false">IF($C$722=1,$I$722,$AF$112*$W$722)</f>
        <v>100000000</v>
      </c>
      <c r="AA722" s="18" t="n">
        <f aca="false">IF($D$722=1,$J$722,$AC$112*$W$722)</f>
        <v>60000000</v>
      </c>
      <c r="AB722" s="18" t="n">
        <f aca="false">IF($E$722=1,$K$722,$Z$112*$W$722)</f>
        <v>417969558.23625</v>
      </c>
      <c r="AC722" s="18" t="n">
        <f aca="false">IF($F$722=1,$L$722,$W$112*$W$722)</f>
        <v>696615930.39375</v>
      </c>
      <c r="AD722" s="18" t="n">
        <f aca="false">IF($G$722=1,$M$722,$T$112*$W$722)</f>
        <v>696615930.39375</v>
      </c>
      <c r="AE722" s="18" t="n">
        <f aca="false">($C$10*Assumptions!$B$7/Assumptions!$B$11)</f>
        <v>90000000</v>
      </c>
      <c r="AF722" s="18" t="n">
        <f aca="false">($J$112+$O$112)*$W$722</f>
        <v>39081941.0706227</v>
      </c>
      <c r="AG722" s="18" t="n">
        <f aca="false">Assumptions!$B$20*$W$722</f>
        <v>1253908674.70875</v>
      </c>
      <c r="AH722" s="18" t="n">
        <f aca="false">IF($R$722,Assumptions!$B$14*($W$722-Assumptions!$B$13),Assumptions!$B$4)</f>
        <v>345807965.196875</v>
      </c>
      <c r="AI722" s="18" t="n">
        <f aca="false">$Y$722+$Z$722+$AA$722+$AB$722+$AC$722+$AD$722+$AE$722+$AF$722+$AG$722+$AH$722</f>
        <v>4000000000</v>
      </c>
      <c r="AJ722" s="18" t="n">
        <f aca="false">IF(AND(ISNUMBER($V$722),($C$10*Assumptions!$B$7/Assumptions!$B$11)&gt;=Assumptions!$B$67,IF($B$722=1,$Y$722&gt;=INDEX($Y$666:$Y$729,1+$A$722-Assumptions!$B$78),$Y$722&gt;INDEX($Y$666:$Y$729,1+$A$722+Assumptions!$B$78)),IF($C$722=1,$Z$722&gt;=INDEX($Z$666:$Z$729,1+$A$722-Assumptions!$B$79),$Z$722&gt;INDEX($Z$666:$Z$729,1+$A$722+Assumptions!$B$79)),IF($D$722=1,$AA$722&gt;=INDEX($AA$666:$AA$729,1+$A$722-Assumptions!$B$80),$AA$722&gt;INDEX($AA$666:$AA$729,1+$A$722+Assumptions!$B$80)),IF($E$722=1,$AB$722&gt;=INDEX($AB$666:$AB$729,1+$A$722-Assumptions!$B$81),$AB$722&gt;INDEX($AB$666:$AB$729,1+$A$722+Assumptions!$B$81)),IF($F$722=1,$AC$722&gt;=INDEX($AC$666:$AC$729,1+$A$722-Assumptions!$B$82),$AC$722&gt;INDEX($AC$666:$AC$729,1+$A$722+Assumptions!$B$82)),IF($G$722=1,$AD$722&gt;=INDEX($AD$666:$AD$729,1+$A$722-Assumptions!$B$83),$AD$722&gt;INDEX($AD$666:$AD$729,1+$A$722+Assumptions!$B$83))),1,0)</f>
        <v>0</v>
      </c>
      <c r="AK722" s="16"/>
      <c r="AL722" s="16"/>
    </row>
    <row r="723" customFormat="false" ht="23.85" hidden="true" customHeight="false" outlineLevel="0" collapsed="false">
      <c r="A723" s="6" t="n">
        <f aca="false">ROW()-ROW($A$666)+Assumptions!$B$4</f>
        <v>57</v>
      </c>
      <c r="B723" s="18" t="n">
        <f aca="false">MOD(QUOTIENT($A$723,Assumptions!$B$78),2)</f>
        <v>1</v>
      </c>
      <c r="C723" s="18" t="n">
        <f aca="false">MOD(QUOTIENT($A$723,Assumptions!$B$79),2)</f>
        <v>1</v>
      </c>
      <c r="D723" s="18" t="n">
        <f aca="false">MOD(QUOTIENT($A$723,Assumptions!$B$80),2)</f>
        <v>1</v>
      </c>
      <c r="E723" s="18" t="n">
        <f aca="false">MOD(QUOTIENT($A$723,Assumptions!$B$81),2)</f>
        <v>0</v>
      </c>
      <c r="F723" s="18" t="n">
        <f aca="false">MOD(QUOTIENT($A$723,Assumptions!$B$82),2)</f>
        <v>0</v>
      </c>
      <c r="G723" s="18" t="n">
        <f aca="false">MOD(QUOTIENT($A$723,Assumptions!$B$83),2)</f>
        <v>1</v>
      </c>
      <c r="H723" s="18" t="n">
        <f aca="false">IF($B$723=1,MIN(Assumptions!$B$66,MAX(Assumptions!$B$4,Assumptions!$B$27-(Assumptions!$B$4))),Assumptions!$B$4)</f>
        <v>300000000</v>
      </c>
      <c r="I723" s="18" t="n">
        <f aca="false">IF($C$723=1,MIN(Assumptions!$B$61,MAX(Assumptions!$B$4,Assumptions!$B$27-($H$723))),Assumptions!$B$4)</f>
        <v>100000000</v>
      </c>
      <c r="J723" s="18" t="n">
        <f aca="false">IF($D$723=1,MIN(Assumptions!$B$56,MAX(Assumptions!$B$4,Assumptions!$B$27-($H$723+$I$723))),Assumptions!$B$4)</f>
        <v>60000000</v>
      </c>
      <c r="K723" s="18" t="n">
        <f aca="false">IF($E$723=1,MIN(Assumptions!$B$51,MAX(Assumptions!$B$4,Assumptions!$B$27-($H$723+$I$723+$J$723))),Assumptions!$B$4)</f>
        <v>0</v>
      </c>
      <c r="L723" s="18" t="n">
        <f aca="false">IF($F$723=1,MIN(Assumptions!$B$46,MAX(Assumptions!$B$4,Assumptions!$B$27-($H$723+$I$723+$J$723+$K$723))),Assumptions!$B$4)</f>
        <v>0</v>
      </c>
      <c r="M723" s="18" t="n">
        <f aca="false">IF($G$723=1,MIN(Assumptions!$B$41,MAX(Assumptions!$B$4,Assumptions!$B$27-($H$723+$I$723+$J$723+$K$723+$L$723))),Assumptions!$B$4)</f>
        <v>5000000</v>
      </c>
      <c r="N723" s="18" t="n">
        <f aca="false">MAX(Assumptions!$B$4,Assumptions!$B$27-($H$723+$I$723+$J$723+$K$723+$L$723+$M$723))</f>
        <v>3535000000</v>
      </c>
      <c r="O723" s="18" t="n">
        <f aca="false">$J$112+$O$112+Assumptions!$B$20+IF($B$723=0,$AI$112,Assumptions!$B$4)+IF($C$723=0,$AF$112,Assumptions!$B$4)+IF($D$723=0,$AC$112,Assumptions!$B$4)+IF($E$723=0,$Z$112,Assumptions!$B$4)+IF($F$723=0,$W$112,Assumptions!$B$4)+IF($G$723=0,$T$112,Assumptions!$B$4)</f>
        <v>17280512.8289884</v>
      </c>
      <c r="P723" s="18" t="n">
        <f aca="false">IF(($N$723+Assumptions!$B$14*Assumptions!$B$13)&gt;($C$10*Assumptions!$B$7/Assumptions!$B$11),($C$10*Assumptions!$B$7/Assumptions!$B$11)*($O$723+Assumptions!$B$14)/($N$723+Assumptions!$B$14*Assumptions!$B$13-($C$10*Assumptions!$B$7/Assumptions!$B$11)),NA())</f>
        <v>516387.572040305</v>
      </c>
      <c r="Q723" s="18" t="n">
        <f aca="false">IFERROR(($N$723+Assumptions!$B$14*Assumptions!$B$13)/($O$723+Assumptions!$B$14+$P$723),NA())</f>
        <v>174.287695663162</v>
      </c>
      <c r="R723" s="18" t="n">
        <f aca="false">AND(ISNUMBER($P$723),$P$723&gt;Assumptions!$B$4,$Q$723&gt;Assumptions!$B$13)</f>
        <v>1</v>
      </c>
      <c r="S723" s="18" t="n">
        <f aca="false">IF($N$723&gt;($C$10*Assumptions!$B$7/Assumptions!$B$11),($C$10*Assumptions!$B$7/Assumptions!$B$11)*$O$723/($N$723-($C$10*Assumptions!$B$7/Assumptions!$B$11)),NA())</f>
        <v>451450.262586053</v>
      </c>
      <c r="T723" s="18" t="n">
        <f aca="false">IFERROR($N$723/($O$723+$S$723),NA())</f>
        <v>199.357509472806</v>
      </c>
      <c r="U723" s="18" t="n">
        <f aca="false">AND(ISNUMBER($S$723),$S$723&gt;Assumptions!$B$4,$T$723&lt;=Assumptions!$B$13)</f>
        <v>0</v>
      </c>
      <c r="V723" s="18" t="n">
        <f aca="false">IF($R$723,$P$723,IF($U$723,$S$723,NA()))</f>
        <v>516387.572040305</v>
      </c>
      <c r="W723" s="18" t="n">
        <f aca="false">IF($R$723,$Q$723,IF($U$723,$T$723,NA()))</f>
        <v>174.287695663162</v>
      </c>
      <c r="X723" s="18" t="n">
        <f aca="false">$R$723</f>
        <v>1</v>
      </c>
      <c r="Y723" s="18" t="n">
        <f aca="false">IF($B$723=1,$H$723,$AI$112*$W$723)</f>
        <v>300000000</v>
      </c>
      <c r="Z723" s="18" t="n">
        <f aca="false">IF($C$723=1,$I$723,$AF$112*$W$723)</f>
        <v>100000000</v>
      </c>
      <c r="AA723" s="18" t="n">
        <f aca="false">IF($D$723=1,$J$723,$AC$112*$W$723)</f>
        <v>60000000</v>
      </c>
      <c r="AB723" s="18" t="n">
        <f aca="false">IF($E$723=1,$K$723,$Z$112*$W$723)</f>
        <v>522863086.989487</v>
      </c>
      <c r="AC723" s="18" t="n">
        <f aca="false">IF($F$723=1,$L$723,$W$112*$W$723)</f>
        <v>871438478.315811</v>
      </c>
      <c r="AD723" s="18" t="n">
        <f aca="false">IF($G$723=1,$M$723,$T$112*$W$723)</f>
        <v>5000000</v>
      </c>
      <c r="AE723" s="18" t="n">
        <f aca="false">($C$10*Assumptions!$B$7/Assumptions!$B$11)</f>
        <v>90000000</v>
      </c>
      <c r="AF723" s="18" t="n">
        <f aca="false">($J$112+$O$112)*$W$723</f>
        <v>48889934.568337</v>
      </c>
      <c r="AG723" s="18" t="n">
        <f aca="false">Assumptions!$B$20*$W$723</f>
        <v>1568589260.96846</v>
      </c>
      <c r="AH723" s="18" t="n">
        <f aca="false">IF($R$723,Assumptions!$B$14*($W$723-Assumptions!$B$13),Assumptions!$B$4)</f>
        <v>433219239.157906</v>
      </c>
      <c r="AI723" s="18" t="n">
        <f aca="false">$Y$723+$Z$723+$AA$723+$AB$723+$AC$723+$AD$723+$AE$723+$AF$723+$AG$723+$AH$723</f>
        <v>4000000000</v>
      </c>
      <c r="AJ723" s="18" t="n">
        <f aca="false">IF(AND(ISNUMBER($V$723),($C$10*Assumptions!$B$7/Assumptions!$B$11)&gt;=Assumptions!$B$67,IF($B$723=1,$Y$723&gt;=INDEX($Y$666:$Y$729,1+$A$723-Assumptions!$B$78),$Y$723&gt;INDEX($Y$666:$Y$729,1+$A$723+Assumptions!$B$78)),IF($C$723=1,$Z$723&gt;=INDEX($Z$666:$Z$729,1+$A$723-Assumptions!$B$79),$Z$723&gt;INDEX($Z$666:$Z$729,1+$A$723+Assumptions!$B$79)),IF($D$723=1,$AA$723&gt;=INDEX($AA$666:$AA$729,1+$A$723-Assumptions!$B$80),$AA$723&gt;INDEX($AA$666:$AA$729,1+$A$723+Assumptions!$B$80)),IF($E$723=1,$AB$723&gt;=INDEX($AB$666:$AB$729,1+$A$723-Assumptions!$B$81),$AB$723&gt;INDEX($AB$666:$AB$729,1+$A$723+Assumptions!$B$81)),IF($F$723=1,$AC$723&gt;=INDEX($AC$666:$AC$729,1+$A$723-Assumptions!$B$82),$AC$723&gt;INDEX($AC$666:$AC$729,1+$A$723+Assumptions!$B$82)),IF($G$723=1,$AD$723&gt;=INDEX($AD$666:$AD$729,1+$A$723-Assumptions!$B$83),$AD$723&gt;INDEX($AD$666:$AD$729,1+$A$723+Assumptions!$B$83))),1,0)</f>
        <v>0</v>
      </c>
      <c r="AK723" s="16"/>
      <c r="AL723" s="16"/>
    </row>
    <row r="724" customFormat="false" ht="23.85" hidden="true" customHeight="false" outlineLevel="0" collapsed="false">
      <c r="A724" s="6" t="n">
        <f aca="false">ROW()-ROW($A$666)+Assumptions!$B$4</f>
        <v>58</v>
      </c>
      <c r="B724" s="18" t="n">
        <f aca="false">MOD(QUOTIENT($A$724,Assumptions!$B$78),2)</f>
        <v>1</v>
      </c>
      <c r="C724" s="18" t="n">
        <f aca="false">MOD(QUOTIENT($A$724,Assumptions!$B$79),2)</f>
        <v>1</v>
      </c>
      <c r="D724" s="18" t="n">
        <f aca="false">MOD(QUOTIENT($A$724,Assumptions!$B$80),2)</f>
        <v>1</v>
      </c>
      <c r="E724" s="18" t="n">
        <f aca="false">MOD(QUOTIENT($A$724,Assumptions!$B$81),2)</f>
        <v>0</v>
      </c>
      <c r="F724" s="18" t="n">
        <f aca="false">MOD(QUOTIENT($A$724,Assumptions!$B$82),2)</f>
        <v>1</v>
      </c>
      <c r="G724" s="18" t="n">
        <f aca="false">MOD(QUOTIENT($A$724,Assumptions!$B$83),2)</f>
        <v>0</v>
      </c>
      <c r="H724" s="18" t="n">
        <f aca="false">IF($B$724=1,MIN(Assumptions!$B$66,MAX(Assumptions!$B$4,Assumptions!$B$27-(Assumptions!$B$4))),Assumptions!$B$4)</f>
        <v>300000000</v>
      </c>
      <c r="I724" s="18" t="n">
        <f aca="false">IF($C$724=1,MIN(Assumptions!$B$61,MAX(Assumptions!$B$4,Assumptions!$B$27-($H$724))),Assumptions!$B$4)</f>
        <v>100000000</v>
      </c>
      <c r="J724" s="18" t="n">
        <f aca="false">IF($D$724=1,MIN(Assumptions!$B$56,MAX(Assumptions!$B$4,Assumptions!$B$27-($H$724+$I$724))),Assumptions!$B$4)</f>
        <v>60000000</v>
      </c>
      <c r="K724" s="18" t="n">
        <f aca="false">IF($E$724=1,MIN(Assumptions!$B$51,MAX(Assumptions!$B$4,Assumptions!$B$27-($H$724+$I$724+$J$724))),Assumptions!$B$4)</f>
        <v>0</v>
      </c>
      <c r="L724" s="18" t="n">
        <f aca="false">IF($F$724=1,MIN(Assumptions!$B$46,MAX(Assumptions!$B$4,Assumptions!$B$27-($H$724+$I$724+$J$724+$K$724))),Assumptions!$B$4)</f>
        <v>15000000</v>
      </c>
      <c r="M724" s="18" t="n">
        <f aca="false">IF($G$724=1,MIN(Assumptions!$B$41,MAX(Assumptions!$B$4,Assumptions!$B$27-($H$724+$I$724+$J$724+$K$724+$L$724))),Assumptions!$B$4)</f>
        <v>0</v>
      </c>
      <c r="N724" s="18" t="n">
        <f aca="false">MAX(Assumptions!$B$4,Assumptions!$B$27-($H$724+$I$724+$J$724+$K$724+$L$724+$M$724))</f>
        <v>3525000000</v>
      </c>
      <c r="O724" s="18" t="n">
        <f aca="false">$J$112+$O$112+Assumptions!$B$20+IF($B$724=0,$AI$112,Assumptions!$B$4)+IF($C$724=0,$AF$112,Assumptions!$B$4)+IF($D$724=0,$AC$112,Assumptions!$B$4)+IF($E$724=0,$Z$112,Assumptions!$B$4)+IF($F$724=0,$W$112,Assumptions!$B$4)+IF($G$724=0,$T$112,Assumptions!$B$4)</f>
        <v>17280512.8289884</v>
      </c>
      <c r="P724" s="18" t="n">
        <f aca="false">IF(($N$724+Assumptions!$B$14*Assumptions!$B$13)&gt;($C$10*Assumptions!$B$7/Assumptions!$B$11),($C$10*Assumptions!$B$7/Assumptions!$B$11)*($O$724+Assumptions!$B$14)/($N$724+Assumptions!$B$14*Assumptions!$B$13-($C$10*Assumptions!$B$7/Assumptions!$B$11)),NA())</f>
        <v>517889.790431695</v>
      </c>
      <c r="Q724" s="18" t="n">
        <f aca="false">IFERROR(($N$724+Assumptions!$B$14*Assumptions!$B$13)/($O$724+Assumptions!$B$14+$P$724),NA())</f>
        <v>173.782147597424</v>
      </c>
      <c r="R724" s="18" t="n">
        <f aca="false">AND(ISNUMBER($P$724),$P$724&gt;Assumptions!$B$4,$Q$724&gt;Assumptions!$B$13)</f>
        <v>1</v>
      </c>
      <c r="S724" s="18" t="n">
        <f aca="false">IF($N$724&gt;($C$10*Assumptions!$B$7/Assumptions!$B$11),($C$10*Assumptions!$B$7/Assumptions!$B$11)*$O$724/($N$724-($C$10*Assumptions!$B$7/Assumptions!$B$11)),NA())</f>
        <v>452764.528270438</v>
      </c>
      <c r="T724" s="18" t="n">
        <f aca="false">IFERROR($N$724/($O$724+$S$724),NA())</f>
        <v>198.778822943132</v>
      </c>
      <c r="U724" s="18" t="n">
        <f aca="false">AND(ISNUMBER($S$724),$S$724&gt;Assumptions!$B$4,$T$724&lt;=Assumptions!$B$13)</f>
        <v>0</v>
      </c>
      <c r="V724" s="18" t="n">
        <f aca="false">IF($R$724,$P$724,IF($U$724,$S$724,NA()))</f>
        <v>517889.790431695</v>
      </c>
      <c r="W724" s="18" t="n">
        <f aca="false">IF($R$724,$Q$724,IF($U$724,$T$724,NA()))</f>
        <v>173.782147597424</v>
      </c>
      <c r="X724" s="18" t="n">
        <f aca="false">$R$724</f>
        <v>1</v>
      </c>
      <c r="Y724" s="18" t="n">
        <f aca="false">IF($B$724=1,$H$724,$AI$112*$W$724)</f>
        <v>300000000</v>
      </c>
      <c r="Z724" s="18" t="n">
        <f aca="false">IF($C$724=1,$I$724,$AF$112*$W$724)</f>
        <v>100000000</v>
      </c>
      <c r="AA724" s="18" t="n">
        <f aca="false">IF($D$724=1,$J$724,$AC$112*$W$724)</f>
        <v>60000000</v>
      </c>
      <c r="AB724" s="18" t="n">
        <f aca="false">IF($E$724=1,$K$724,$Z$112*$W$724)</f>
        <v>521346442.792273</v>
      </c>
      <c r="AC724" s="18" t="n">
        <f aca="false">IF($F$724=1,$L$724,$W$112*$W$724)</f>
        <v>15000000</v>
      </c>
      <c r="AD724" s="18" t="n">
        <f aca="false">IF($G$724=1,$M$724,$T$112*$W$724)</f>
        <v>868910737.987121</v>
      </c>
      <c r="AE724" s="18" t="n">
        <f aca="false">($C$10*Assumptions!$B$7/Assumptions!$B$11)</f>
        <v>90000000</v>
      </c>
      <c r="AF724" s="18" t="n">
        <f aca="false">($J$112+$O$112)*$W$724</f>
        <v>48748121.8502272</v>
      </c>
      <c r="AG724" s="18" t="n">
        <f aca="false">Assumptions!$B$20*$W$724</f>
        <v>1564039328.37682</v>
      </c>
      <c r="AH724" s="18" t="n">
        <f aca="false">IF($R$724,Assumptions!$B$14*($W$724-Assumptions!$B$13),Assumptions!$B$4)</f>
        <v>431955368.993561</v>
      </c>
      <c r="AI724" s="18" t="n">
        <f aca="false">$Y$724+$Z$724+$AA$724+$AB$724+$AC$724+$AD$724+$AE$724+$AF$724+$AG$724+$AH$724</f>
        <v>4000000000</v>
      </c>
      <c r="AJ724" s="18" t="n">
        <f aca="false">IF(AND(ISNUMBER($V$724),($C$10*Assumptions!$B$7/Assumptions!$B$11)&gt;=Assumptions!$B$67,IF($B$724=1,$Y$724&gt;=INDEX($Y$666:$Y$729,1+$A$724-Assumptions!$B$78),$Y$724&gt;INDEX($Y$666:$Y$729,1+$A$724+Assumptions!$B$78)),IF($C$724=1,$Z$724&gt;=INDEX($Z$666:$Z$729,1+$A$724-Assumptions!$B$79),$Z$724&gt;INDEX($Z$666:$Z$729,1+$A$724+Assumptions!$B$79)),IF($D$724=1,$AA$724&gt;=INDEX($AA$666:$AA$729,1+$A$724-Assumptions!$B$80),$AA$724&gt;INDEX($AA$666:$AA$729,1+$A$724+Assumptions!$B$80)),IF($E$724=1,$AB$724&gt;=INDEX($AB$666:$AB$729,1+$A$724-Assumptions!$B$81),$AB$724&gt;INDEX($AB$666:$AB$729,1+$A$724+Assumptions!$B$81)),IF($F$724=1,$AC$724&gt;=INDEX($AC$666:$AC$729,1+$A$724-Assumptions!$B$82),$AC$724&gt;INDEX($AC$666:$AC$729,1+$A$724+Assumptions!$B$82)),IF($G$724=1,$AD$724&gt;=INDEX($AD$666:$AD$729,1+$A$724-Assumptions!$B$83),$AD$724&gt;INDEX($AD$666:$AD$729,1+$A$724+Assumptions!$B$83))),1,0)</f>
        <v>0</v>
      </c>
      <c r="AK724" s="16"/>
      <c r="AL724" s="16"/>
    </row>
    <row r="725" customFormat="false" ht="23.85" hidden="true" customHeight="false" outlineLevel="0" collapsed="false">
      <c r="A725" s="6" t="n">
        <f aca="false">ROW()-ROW($A$666)+Assumptions!$B$4</f>
        <v>59</v>
      </c>
      <c r="B725" s="18" t="n">
        <f aca="false">MOD(QUOTIENT($A$725,Assumptions!$B$78),2)</f>
        <v>1</v>
      </c>
      <c r="C725" s="18" t="n">
        <f aca="false">MOD(QUOTIENT($A$725,Assumptions!$B$79),2)</f>
        <v>1</v>
      </c>
      <c r="D725" s="18" t="n">
        <f aca="false">MOD(QUOTIENT($A$725,Assumptions!$B$80),2)</f>
        <v>1</v>
      </c>
      <c r="E725" s="18" t="n">
        <f aca="false">MOD(QUOTIENT($A$725,Assumptions!$B$81),2)</f>
        <v>0</v>
      </c>
      <c r="F725" s="18" t="n">
        <f aca="false">MOD(QUOTIENT($A$725,Assumptions!$B$82),2)</f>
        <v>1</v>
      </c>
      <c r="G725" s="18" t="n">
        <f aca="false">MOD(QUOTIENT($A$725,Assumptions!$B$83),2)</f>
        <v>1</v>
      </c>
      <c r="H725" s="18" t="n">
        <f aca="false">IF($B$725=1,MIN(Assumptions!$B$66,MAX(Assumptions!$B$4,Assumptions!$B$27-(Assumptions!$B$4))),Assumptions!$B$4)</f>
        <v>300000000</v>
      </c>
      <c r="I725" s="18" t="n">
        <f aca="false">IF($C$725=1,MIN(Assumptions!$B$61,MAX(Assumptions!$B$4,Assumptions!$B$27-($H$725))),Assumptions!$B$4)</f>
        <v>100000000</v>
      </c>
      <c r="J725" s="18" t="n">
        <f aca="false">IF($D$725=1,MIN(Assumptions!$B$56,MAX(Assumptions!$B$4,Assumptions!$B$27-($H$725+$I$725))),Assumptions!$B$4)</f>
        <v>60000000</v>
      </c>
      <c r="K725" s="18" t="n">
        <f aca="false">IF($E$725=1,MIN(Assumptions!$B$51,MAX(Assumptions!$B$4,Assumptions!$B$27-($H$725+$I$725+$J$725))),Assumptions!$B$4)</f>
        <v>0</v>
      </c>
      <c r="L725" s="18" t="n">
        <f aca="false">IF($F$725=1,MIN(Assumptions!$B$46,MAX(Assumptions!$B$4,Assumptions!$B$27-($H$725+$I$725+$J$725+$K$725))),Assumptions!$B$4)</f>
        <v>15000000</v>
      </c>
      <c r="M725" s="18" t="n">
        <f aca="false">IF($G$725=1,MIN(Assumptions!$B$41,MAX(Assumptions!$B$4,Assumptions!$B$27-($H$725+$I$725+$J$725+$K$725+$L$725))),Assumptions!$B$4)</f>
        <v>5000000</v>
      </c>
      <c r="N725" s="18" t="n">
        <f aca="false">MAX(Assumptions!$B$4,Assumptions!$B$27-($H$725+$I$725+$J$725+$K$725+$L$725+$M$725))</f>
        <v>3520000000</v>
      </c>
      <c r="O725" s="18" t="n">
        <f aca="false">$J$112+$O$112+Assumptions!$B$20+IF($B$725=0,$AI$112,Assumptions!$B$4)+IF($C$725=0,$AF$112,Assumptions!$B$4)+IF($D$725=0,$AC$112,Assumptions!$B$4)+IF($E$725=0,$Z$112,Assumptions!$B$4)+IF($F$725=0,$W$112,Assumptions!$B$4)+IF($G$725=0,$T$112,Assumptions!$B$4)</f>
        <v>12280512.8289884</v>
      </c>
      <c r="P725" s="18" t="n">
        <f aca="false">IF(($N$725+Assumptions!$B$14*Assumptions!$B$13)&gt;($C$10*Assumptions!$B$7/Assumptions!$B$11),($C$10*Assumptions!$B$7/Assumptions!$B$11)*($O$725+Assumptions!$B$14)/($N$725+Assumptions!$B$14*Assumptions!$B$13-($C$10*Assumptions!$B$7/Assumptions!$B$11)),NA())</f>
        <v>387544.400468741</v>
      </c>
      <c r="Q725" s="18" t="n">
        <f aca="false">IFERROR(($N$725+Assumptions!$B$14*Assumptions!$B$13)/($O$725+Assumptions!$B$14+$P$725),NA())</f>
        <v>232.231455005268</v>
      </c>
      <c r="R725" s="18" t="n">
        <f aca="false">AND(ISNUMBER($P$725),$P$725&gt;Assumptions!$B$4,$Q$725&gt;Assumptions!$B$13)</f>
        <v>1</v>
      </c>
      <c r="S725" s="18" t="n">
        <f aca="false">IF($N$725&gt;($C$10*Assumptions!$B$7/Assumptions!$B$11),($C$10*Assumptions!$B$7/Assumptions!$B$11)*$O$725/($N$725-($C$10*Assumptions!$B$7/Assumptions!$B$11)),NA())</f>
        <v>322229.199594447</v>
      </c>
      <c r="T725" s="18" t="n">
        <f aca="false">IFERROR($N$725/($O$725+$S$725),NA())</f>
        <v>279.304296796419</v>
      </c>
      <c r="U725" s="18" t="n">
        <f aca="false">AND(ISNUMBER($S$725),$S$725&gt;Assumptions!$B$4,$T$725&lt;=Assumptions!$B$13)</f>
        <v>0</v>
      </c>
      <c r="V725" s="18" t="n">
        <f aca="false">IF($R$725,$P$725,IF($U$725,$S$725,NA()))</f>
        <v>387544.400468741</v>
      </c>
      <c r="W725" s="18" t="n">
        <f aca="false">IF($R$725,$Q$725,IF($U$725,$T$725,NA()))</f>
        <v>232.231455005268</v>
      </c>
      <c r="X725" s="18" t="n">
        <f aca="false">$R$725</f>
        <v>1</v>
      </c>
      <c r="Y725" s="18" t="n">
        <f aca="false">IF($B$725=1,$H$725,$AI$112*$W$725)</f>
        <v>300000000</v>
      </c>
      <c r="Z725" s="18" t="n">
        <f aca="false">IF($C$725=1,$I$725,$AF$112*$W$725)</f>
        <v>100000000</v>
      </c>
      <c r="AA725" s="18" t="n">
        <f aca="false">IF($D$725=1,$J$725,$AC$112*$W$725)</f>
        <v>60000000</v>
      </c>
      <c r="AB725" s="18" t="n">
        <f aca="false">IF($E$725=1,$K$725,$Z$112*$W$725)</f>
        <v>696694365.015804</v>
      </c>
      <c r="AC725" s="18" t="n">
        <f aca="false">IF($F$725=1,$L$725,$W$112*$W$725)</f>
        <v>15000000</v>
      </c>
      <c r="AD725" s="18" t="n">
        <f aca="false">IF($G$725=1,$M$725,$T$112*$W$725)</f>
        <v>5000000</v>
      </c>
      <c r="AE725" s="18" t="n">
        <f aca="false">($C$10*Assumptions!$B$7/Assumptions!$B$11)</f>
        <v>90000000</v>
      </c>
      <c r="AF725" s="18" t="n">
        <f aca="false">($J$112+$O$112)*$W$725</f>
        <v>65143902.4236122</v>
      </c>
      <c r="AG725" s="18" t="n">
        <f aca="false">Assumptions!$B$20*$W$725</f>
        <v>2090083095.04741</v>
      </c>
      <c r="AH725" s="18" t="n">
        <f aca="false">IF($R$725,Assumptions!$B$14*($W$725-Assumptions!$B$13),Assumptions!$B$4)</f>
        <v>578078637.51317</v>
      </c>
      <c r="AI725" s="18" t="n">
        <f aca="false">$Y$725+$Z$725+$AA$725+$AB$725+$AC$725+$AD$725+$AE$725+$AF$725+$AG$725+$AH$725</f>
        <v>4000000000</v>
      </c>
      <c r="AJ725" s="18" t="n">
        <f aca="false">IF(AND(ISNUMBER($V$725),($C$10*Assumptions!$B$7/Assumptions!$B$11)&gt;=Assumptions!$B$67,IF($B$725=1,$Y$725&gt;=INDEX($Y$666:$Y$729,1+$A$725-Assumptions!$B$78),$Y$725&gt;INDEX($Y$666:$Y$729,1+$A$725+Assumptions!$B$78)),IF($C$725=1,$Z$725&gt;=INDEX($Z$666:$Z$729,1+$A$725-Assumptions!$B$79),$Z$725&gt;INDEX($Z$666:$Z$729,1+$A$725+Assumptions!$B$79)),IF($D$725=1,$AA$725&gt;=INDEX($AA$666:$AA$729,1+$A$725-Assumptions!$B$80),$AA$725&gt;INDEX($AA$666:$AA$729,1+$A$725+Assumptions!$B$80)),IF($E$725=1,$AB$725&gt;=INDEX($AB$666:$AB$729,1+$A$725-Assumptions!$B$81),$AB$725&gt;INDEX($AB$666:$AB$729,1+$A$725+Assumptions!$B$81)),IF($F$725=1,$AC$725&gt;=INDEX($AC$666:$AC$729,1+$A$725-Assumptions!$B$82),$AC$725&gt;INDEX($AC$666:$AC$729,1+$A$725+Assumptions!$B$82)),IF($G$725=1,$AD$725&gt;=INDEX($AD$666:$AD$729,1+$A$725-Assumptions!$B$83),$AD$725&gt;INDEX($AD$666:$AD$729,1+$A$725+Assumptions!$B$83))),1,0)</f>
        <v>0</v>
      </c>
      <c r="AK725" s="16"/>
      <c r="AL725" s="16"/>
    </row>
    <row r="726" customFormat="false" ht="23.85" hidden="true" customHeight="false" outlineLevel="0" collapsed="false">
      <c r="A726" s="6" t="n">
        <f aca="false">ROW()-ROW($A$666)+Assumptions!$B$4</f>
        <v>60</v>
      </c>
      <c r="B726" s="18" t="n">
        <f aca="false">MOD(QUOTIENT($A$726,Assumptions!$B$78),2)</f>
        <v>1</v>
      </c>
      <c r="C726" s="18" t="n">
        <f aca="false">MOD(QUOTIENT($A$726,Assumptions!$B$79),2)</f>
        <v>1</v>
      </c>
      <c r="D726" s="18" t="n">
        <f aca="false">MOD(QUOTIENT($A$726,Assumptions!$B$80),2)</f>
        <v>1</v>
      </c>
      <c r="E726" s="18" t="n">
        <f aca="false">MOD(QUOTIENT($A$726,Assumptions!$B$81),2)</f>
        <v>1</v>
      </c>
      <c r="F726" s="18" t="n">
        <f aca="false">MOD(QUOTIENT($A$726,Assumptions!$B$82),2)</f>
        <v>0</v>
      </c>
      <c r="G726" s="18" t="n">
        <f aca="false">MOD(QUOTIENT($A$726,Assumptions!$B$83),2)</f>
        <v>0</v>
      </c>
      <c r="H726" s="18" t="n">
        <f aca="false">IF($B$726=1,MIN(Assumptions!$B$66,MAX(Assumptions!$B$4,Assumptions!$B$27-(Assumptions!$B$4))),Assumptions!$B$4)</f>
        <v>300000000</v>
      </c>
      <c r="I726" s="18" t="n">
        <f aca="false">IF($C$726=1,MIN(Assumptions!$B$61,MAX(Assumptions!$B$4,Assumptions!$B$27-($H$726))),Assumptions!$B$4)</f>
        <v>100000000</v>
      </c>
      <c r="J726" s="18" t="n">
        <f aca="false">IF($D$726=1,MIN(Assumptions!$B$56,MAX(Assumptions!$B$4,Assumptions!$B$27-($H$726+$I$726))),Assumptions!$B$4)</f>
        <v>60000000</v>
      </c>
      <c r="K726" s="18" t="n">
        <f aca="false">IF($E$726=1,MIN(Assumptions!$B$51,MAX(Assumptions!$B$4,Assumptions!$B$27-($H$726+$I$726+$J$726))),Assumptions!$B$4)</f>
        <v>30000000</v>
      </c>
      <c r="L726" s="18" t="n">
        <f aca="false">IF($F$726=1,MIN(Assumptions!$B$46,MAX(Assumptions!$B$4,Assumptions!$B$27-($H$726+$I$726+$J$726+$K$726))),Assumptions!$B$4)</f>
        <v>0</v>
      </c>
      <c r="M726" s="18" t="n">
        <f aca="false">IF($G$726=1,MIN(Assumptions!$B$41,MAX(Assumptions!$B$4,Assumptions!$B$27-($H$726+$I$726+$J$726+$K$726+$L$726))),Assumptions!$B$4)</f>
        <v>0</v>
      </c>
      <c r="N726" s="18" t="n">
        <f aca="false">MAX(Assumptions!$B$4,Assumptions!$B$27-($H$726+$I$726+$J$726+$K$726+$L$726+$M$726))</f>
        <v>3510000000</v>
      </c>
      <c r="O726" s="18" t="n">
        <f aca="false">$J$112+$O$112+Assumptions!$B$20+IF($B$726=0,$AI$112,Assumptions!$B$4)+IF($C$726=0,$AF$112,Assumptions!$B$4)+IF($D$726=0,$AC$112,Assumptions!$B$4)+IF($E$726=0,$Z$112,Assumptions!$B$4)+IF($F$726=0,$W$112,Assumptions!$B$4)+IF($G$726=0,$T$112,Assumptions!$B$4)</f>
        <v>19280512.8289884</v>
      </c>
      <c r="P726" s="18" t="n">
        <f aca="false">IF(($N$726+Assumptions!$B$14*Assumptions!$B$13)&gt;($C$10*Assumptions!$B$7/Assumptions!$B$11),($C$10*Assumptions!$B$7/Assumptions!$B$11)*($O$726+Assumptions!$B$14)/($N$726+Assumptions!$B$14*Assumptions!$B$13-($C$10*Assumptions!$B$7/Assumptions!$B$11)),NA())</f>
        <v>572752.711353967</v>
      </c>
      <c r="Q726" s="18" t="n">
        <f aca="false">IFERROR(($N$726+Assumptions!$B$14*Assumptions!$B$13)/($O$726+Assumptions!$B$14+$P$726),NA())</f>
        <v>157.135877693609</v>
      </c>
      <c r="R726" s="18" t="n">
        <f aca="false">AND(ISNUMBER($P$726),$P$726&gt;Assumptions!$B$4,$Q$726&gt;Assumptions!$B$13)</f>
        <v>1</v>
      </c>
      <c r="S726" s="18" t="n">
        <f aca="false">IF($N$726&gt;($C$10*Assumptions!$B$7/Assumptions!$B$11),($C$10*Assumptions!$B$7/Assumptions!$B$11)*$O$726/($N$726-($C$10*Assumptions!$B$7/Assumptions!$B$11)),NA())</f>
        <v>507381.916552325</v>
      </c>
      <c r="T726" s="18" t="n">
        <f aca="false">IFERROR($N$726/($O$726+$S$726),NA())</f>
        <v>177.381173951868</v>
      </c>
      <c r="U726" s="18" t="n">
        <f aca="false">AND(ISNUMBER($S$726),$S$726&gt;Assumptions!$B$4,$T$726&lt;=Assumptions!$B$13)</f>
        <v>0</v>
      </c>
      <c r="V726" s="18" t="n">
        <f aca="false">IF($R$726,$P$726,IF($U$726,$S$726,NA()))</f>
        <v>572752.711353967</v>
      </c>
      <c r="W726" s="18" t="n">
        <f aca="false">IF($R$726,$Q$726,IF($U$726,$T$726,NA()))</f>
        <v>157.135877693609</v>
      </c>
      <c r="X726" s="18" t="n">
        <f aca="false">$R$726</f>
        <v>1</v>
      </c>
      <c r="Y726" s="18" t="n">
        <f aca="false">IF($B$726=1,$H$726,$AI$112*$W$726)</f>
        <v>300000000</v>
      </c>
      <c r="Z726" s="18" t="n">
        <f aca="false">IF($C$726=1,$I$726,$AF$112*$W$726)</f>
        <v>100000000</v>
      </c>
      <c r="AA726" s="18" t="n">
        <f aca="false">IF($D$726=1,$J$726,$AC$112*$W$726)</f>
        <v>60000000</v>
      </c>
      <c r="AB726" s="18" t="n">
        <f aca="false">IF($E$726=1,$K$726,$Z$112*$W$726)</f>
        <v>30000000</v>
      </c>
      <c r="AC726" s="18" t="n">
        <f aca="false">IF($F$726=1,$L$726,$W$112*$W$726)</f>
        <v>785679388.468046</v>
      </c>
      <c r="AD726" s="18" t="n">
        <f aca="false">IF($G$726=1,$M$726,$T$112*$W$726)</f>
        <v>785679388.468046</v>
      </c>
      <c r="AE726" s="18" t="n">
        <f aca="false">($C$10*Assumptions!$B$7/Assumptions!$B$11)</f>
        <v>90000000</v>
      </c>
      <c r="AF726" s="18" t="n">
        <f aca="false">($J$112+$O$112)*$W$726</f>
        <v>44078629.5874042</v>
      </c>
      <c r="AG726" s="18" t="n">
        <f aca="false">Assumptions!$B$20*$W$726</f>
        <v>1414222899.24248</v>
      </c>
      <c r="AH726" s="18" t="n">
        <f aca="false">IF($R$726,Assumptions!$B$14*($W$726-Assumptions!$B$13),Assumptions!$B$4)</f>
        <v>390339694.234023</v>
      </c>
      <c r="AI726" s="18" t="n">
        <f aca="false">$Y$726+$Z$726+$AA$726+$AB$726+$AC$726+$AD$726+$AE$726+$AF$726+$AG$726+$AH$726</f>
        <v>4000000000</v>
      </c>
      <c r="AJ726" s="18" t="n">
        <f aca="false">IF(AND(ISNUMBER($V$726),($C$10*Assumptions!$B$7/Assumptions!$B$11)&gt;=Assumptions!$B$67,IF($B$726=1,$Y$726&gt;=INDEX($Y$666:$Y$729,1+$A$726-Assumptions!$B$78),$Y$726&gt;INDEX($Y$666:$Y$729,1+$A$726+Assumptions!$B$78)),IF($C$726=1,$Z$726&gt;=INDEX($Z$666:$Z$729,1+$A$726-Assumptions!$B$79),$Z$726&gt;INDEX($Z$666:$Z$729,1+$A$726+Assumptions!$B$79)),IF($D$726=1,$AA$726&gt;=INDEX($AA$666:$AA$729,1+$A$726-Assumptions!$B$80),$AA$726&gt;INDEX($AA$666:$AA$729,1+$A$726+Assumptions!$B$80)),IF($E$726=1,$AB$726&gt;=INDEX($AB$666:$AB$729,1+$A$726-Assumptions!$B$81),$AB$726&gt;INDEX($AB$666:$AB$729,1+$A$726+Assumptions!$B$81)),IF($F$726=1,$AC$726&gt;=INDEX($AC$666:$AC$729,1+$A$726-Assumptions!$B$82),$AC$726&gt;INDEX($AC$666:$AC$729,1+$A$726+Assumptions!$B$82)),IF($G$726=1,$AD$726&gt;=INDEX($AD$666:$AD$729,1+$A$726-Assumptions!$B$83),$AD$726&gt;INDEX($AD$666:$AD$729,1+$A$726+Assumptions!$B$83))),1,0)</f>
        <v>0</v>
      </c>
      <c r="AK726" s="16"/>
      <c r="AL726" s="16"/>
    </row>
    <row r="727" customFormat="false" ht="23.85" hidden="true" customHeight="false" outlineLevel="0" collapsed="false">
      <c r="A727" s="6" t="n">
        <f aca="false">ROW()-ROW($A$666)+Assumptions!$B$4</f>
        <v>61</v>
      </c>
      <c r="B727" s="18" t="n">
        <f aca="false">MOD(QUOTIENT($A$727,Assumptions!$B$78),2)</f>
        <v>1</v>
      </c>
      <c r="C727" s="18" t="n">
        <f aca="false">MOD(QUOTIENT($A$727,Assumptions!$B$79),2)</f>
        <v>1</v>
      </c>
      <c r="D727" s="18" t="n">
        <f aca="false">MOD(QUOTIENT($A$727,Assumptions!$B$80),2)</f>
        <v>1</v>
      </c>
      <c r="E727" s="18" t="n">
        <f aca="false">MOD(QUOTIENT($A$727,Assumptions!$B$81),2)</f>
        <v>1</v>
      </c>
      <c r="F727" s="18" t="n">
        <f aca="false">MOD(QUOTIENT($A$727,Assumptions!$B$82),2)</f>
        <v>0</v>
      </c>
      <c r="G727" s="18" t="n">
        <f aca="false">MOD(QUOTIENT($A$727,Assumptions!$B$83),2)</f>
        <v>1</v>
      </c>
      <c r="H727" s="18" t="n">
        <f aca="false">IF($B$727=1,MIN(Assumptions!$B$66,MAX(Assumptions!$B$4,Assumptions!$B$27-(Assumptions!$B$4))),Assumptions!$B$4)</f>
        <v>300000000</v>
      </c>
      <c r="I727" s="18" t="n">
        <f aca="false">IF($C$727=1,MIN(Assumptions!$B$61,MAX(Assumptions!$B$4,Assumptions!$B$27-($H$727))),Assumptions!$B$4)</f>
        <v>100000000</v>
      </c>
      <c r="J727" s="18" t="n">
        <f aca="false">IF($D$727=1,MIN(Assumptions!$B$56,MAX(Assumptions!$B$4,Assumptions!$B$27-($H$727+$I$727))),Assumptions!$B$4)</f>
        <v>60000000</v>
      </c>
      <c r="K727" s="18" t="n">
        <f aca="false">IF($E$727=1,MIN(Assumptions!$B$51,MAX(Assumptions!$B$4,Assumptions!$B$27-($H$727+$I$727+$J$727))),Assumptions!$B$4)</f>
        <v>30000000</v>
      </c>
      <c r="L727" s="18" t="n">
        <f aca="false">IF($F$727=1,MIN(Assumptions!$B$46,MAX(Assumptions!$B$4,Assumptions!$B$27-($H$727+$I$727+$J$727+$K$727))),Assumptions!$B$4)</f>
        <v>0</v>
      </c>
      <c r="M727" s="18" t="n">
        <f aca="false">IF($G$727=1,MIN(Assumptions!$B$41,MAX(Assumptions!$B$4,Assumptions!$B$27-($H$727+$I$727+$J$727+$K$727+$L$727))),Assumptions!$B$4)</f>
        <v>5000000</v>
      </c>
      <c r="N727" s="18" t="n">
        <f aca="false">MAX(Assumptions!$B$4,Assumptions!$B$27-($H$727+$I$727+$J$727+$K$727+$L$727+$M$727))</f>
        <v>3505000000</v>
      </c>
      <c r="O727" s="18" t="n">
        <f aca="false">$J$112+$O$112+Assumptions!$B$20+IF($B$727=0,$AI$112,Assumptions!$B$4)+IF($C$727=0,$AF$112,Assumptions!$B$4)+IF($D$727=0,$AC$112,Assumptions!$B$4)+IF($E$727=0,$Z$112,Assumptions!$B$4)+IF($F$727=0,$W$112,Assumptions!$B$4)+IF($G$727=0,$T$112,Assumptions!$B$4)</f>
        <v>14280512.8289884</v>
      </c>
      <c r="P727" s="18" t="n">
        <f aca="false">IF(($N$727+Assumptions!$B$14*Assumptions!$B$13)&gt;($C$10*Assumptions!$B$7/Assumptions!$B$11),($C$10*Assumptions!$B$7/Assumptions!$B$11)*($O$727+Assumptions!$B$14)/($N$727+Assumptions!$B$14*Assumptions!$B$13-($C$10*Assumptions!$B$7/Assumptions!$B$11)),NA())</f>
        <v>441915.480500059</v>
      </c>
      <c r="Q727" s="18" t="n">
        <f aca="false">IFERROR(($N$727+Assumptions!$B$14*Assumptions!$B$13)/($O$727+Assumptions!$B$14+$P$727),NA())</f>
        <v>203.658853267956</v>
      </c>
      <c r="R727" s="18" t="n">
        <f aca="false">AND(ISNUMBER($P$727),$P$727&gt;Assumptions!$B$4,$Q$727&gt;Assumptions!$B$13)</f>
        <v>1</v>
      </c>
      <c r="S727" s="18" t="n">
        <f aca="false">IF($N$727&gt;($C$10*Assumptions!$B$7/Assumptions!$B$11),($C$10*Assumptions!$B$7/Assumptions!$B$11)*$O$727/($N$727-($C$10*Assumptions!$B$7/Assumptions!$B$11)),NA())</f>
        <v>376353.193150499</v>
      </c>
      <c r="T727" s="18" t="n">
        <f aca="false">IFERROR($N$727/($O$727+$S$727),NA())</f>
        <v>239.137070278583</v>
      </c>
      <c r="U727" s="18" t="n">
        <f aca="false">AND(ISNUMBER($S$727),$S$727&gt;Assumptions!$B$4,$T$727&lt;=Assumptions!$B$13)</f>
        <v>0</v>
      </c>
      <c r="V727" s="18" t="n">
        <f aca="false">IF($R$727,$P$727,IF($U$727,$S$727,NA()))</f>
        <v>441915.480500059</v>
      </c>
      <c r="W727" s="18" t="n">
        <f aca="false">IF($R$727,$Q$727,IF($U$727,$T$727,NA()))</f>
        <v>203.658853267956</v>
      </c>
      <c r="X727" s="18" t="n">
        <f aca="false">$R$727</f>
        <v>1</v>
      </c>
      <c r="Y727" s="18" t="n">
        <f aca="false">IF($B$727=1,$H$727,$AI$112*$W$727)</f>
        <v>300000000</v>
      </c>
      <c r="Z727" s="18" t="n">
        <f aca="false">IF($C$727=1,$I$727,$AF$112*$W$727)</f>
        <v>100000000</v>
      </c>
      <c r="AA727" s="18" t="n">
        <f aca="false">IF($D$727=1,$J$727,$AC$112*$W$727)</f>
        <v>60000000</v>
      </c>
      <c r="AB727" s="18" t="n">
        <f aca="false">IF($E$727=1,$K$727,$Z$112*$W$727)</f>
        <v>30000000</v>
      </c>
      <c r="AC727" s="18" t="n">
        <f aca="false">IF($F$727=1,$L$727,$W$112*$W$727)</f>
        <v>1018294266.33978</v>
      </c>
      <c r="AD727" s="18" t="n">
        <f aca="false">IF($G$727=1,$M$727,$T$112*$W$727)</f>
        <v>5000000</v>
      </c>
      <c r="AE727" s="18" t="n">
        <f aca="false">($C$10*Assumptions!$B$7/Assumptions!$B$11)</f>
        <v>90000000</v>
      </c>
      <c r="AF727" s="18" t="n">
        <f aca="false">($J$112+$O$112)*$W$727</f>
        <v>57128921.0787209</v>
      </c>
      <c r="AG727" s="18" t="n">
        <f aca="false">Assumptions!$B$20*$W$727</f>
        <v>1832929679.41161</v>
      </c>
      <c r="AH727" s="18" t="n">
        <f aca="false">IF($R$727,Assumptions!$B$14*($W$727-Assumptions!$B$13),Assumptions!$B$4)</f>
        <v>506647133.169891</v>
      </c>
      <c r="AI727" s="18" t="n">
        <f aca="false">$Y$727+$Z$727+$AA$727+$AB$727+$AC$727+$AD$727+$AE$727+$AF$727+$AG$727+$AH$727</f>
        <v>4000000000</v>
      </c>
      <c r="AJ727" s="18" t="n">
        <f aca="false">IF(AND(ISNUMBER($V$727),($C$10*Assumptions!$B$7/Assumptions!$B$11)&gt;=Assumptions!$B$67,IF($B$727=1,$Y$727&gt;=INDEX($Y$666:$Y$729,1+$A$727-Assumptions!$B$78),$Y$727&gt;INDEX($Y$666:$Y$729,1+$A$727+Assumptions!$B$78)),IF($C$727=1,$Z$727&gt;=INDEX($Z$666:$Z$729,1+$A$727-Assumptions!$B$79),$Z$727&gt;INDEX($Z$666:$Z$729,1+$A$727+Assumptions!$B$79)),IF($D$727=1,$AA$727&gt;=INDEX($AA$666:$AA$729,1+$A$727-Assumptions!$B$80),$AA$727&gt;INDEX($AA$666:$AA$729,1+$A$727+Assumptions!$B$80)),IF($E$727=1,$AB$727&gt;=INDEX($AB$666:$AB$729,1+$A$727-Assumptions!$B$81),$AB$727&gt;INDEX($AB$666:$AB$729,1+$A$727+Assumptions!$B$81)),IF($F$727=1,$AC$727&gt;=INDEX($AC$666:$AC$729,1+$A$727-Assumptions!$B$82),$AC$727&gt;INDEX($AC$666:$AC$729,1+$A$727+Assumptions!$B$82)),IF($G$727=1,$AD$727&gt;=INDEX($AD$666:$AD$729,1+$A$727-Assumptions!$B$83),$AD$727&gt;INDEX($AD$666:$AD$729,1+$A$727+Assumptions!$B$83))),1,0)</f>
        <v>0</v>
      </c>
      <c r="AK727" s="16"/>
      <c r="AL727" s="16"/>
    </row>
    <row r="728" customFormat="false" ht="23.85" hidden="true" customHeight="false" outlineLevel="0" collapsed="false">
      <c r="A728" s="6" t="n">
        <f aca="false">ROW()-ROW($A$666)+Assumptions!$B$4</f>
        <v>62</v>
      </c>
      <c r="B728" s="18" t="n">
        <f aca="false">MOD(QUOTIENT($A$728,Assumptions!$B$78),2)</f>
        <v>1</v>
      </c>
      <c r="C728" s="18" t="n">
        <f aca="false">MOD(QUOTIENT($A$728,Assumptions!$B$79),2)</f>
        <v>1</v>
      </c>
      <c r="D728" s="18" t="n">
        <f aca="false">MOD(QUOTIENT($A$728,Assumptions!$B$80),2)</f>
        <v>1</v>
      </c>
      <c r="E728" s="18" t="n">
        <f aca="false">MOD(QUOTIENT($A$728,Assumptions!$B$81),2)</f>
        <v>1</v>
      </c>
      <c r="F728" s="18" t="n">
        <f aca="false">MOD(QUOTIENT($A$728,Assumptions!$B$82),2)</f>
        <v>1</v>
      </c>
      <c r="G728" s="18" t="n">
        <f aca="false">MOD(QUOTIENT($A$728,Assumptions!$B$83),2)</f>
        <v>0</v>
      </c>
      <c r="H728" s="18" t="n">
        <f aca="false">IF($B$728=1,MIN(Assumptions!$B$66,MAX(Assumptions!$B$4,Assumptions!$B$27-(Assumptions!$B$4))),Assumptions!$B$4)</f>
        <v>300000000</v>
      </c>
      <c r="I728" s="18" t="n">
        <f aca="false">IF($C$728=1,MIN(Assumptions!$B$61,MAX(Assumptions!$B$4,Assumptions!$B$27-($H$728))),Assumptions!$B$4)</f>
        <v>100000000</v>
      </c>
      <c r="J728" s="18" t="n">
        <f aca="false">IF($D$728=1,MIN(Assumptions!$B$56,MAX(Assumptions!$B$4,Assumptions!$B$27-($H$728+$I$728))),Assumptions!$B$4)</f>
        <v>60000000</v>
      </c>
      <c r="K728" s="18" t="n">
        <f aca="false">IF($E$728=1,MIN(Assumptions!$B$51,MAX(Assumptions!$B$4,Assumptions!$B$27-($H$728+$I$728+$J$728))),Assumptions!$B$4)</f>
        <v>30000000</v>
      </c>
      <c r="L728" s="18" t="n">
        <f aca="false">IF($F$728=1,MIN(Assumptions!$B$46,MAX(Assumptions!$B$4,Assumptions!$B$27-($H$728+$I$728+$J$728+$K$728))),Assumptions!$B$4)</f>
        <v>15000000</v>
      </c>
      <c r="M728" s="18" t="n">
        <f aca="false">IF($G$728=1,MIN(Assumptions!$B$41,MAX(Assumptions!$B$4,Assumptions!$B$27-($H$728+$I$728+$J$728+$K$728+$L$728))),Assumptions!$B$4)</f>
        <v>0</v>
      </c>
      <c r="N728" s="18" t="n">
        <f aca="false">MAX(Assumptions!$B$4,Assumptions!$B$27-($H$728+$I$728+$J$728+$K$728+$L$728+$M$728))</f>
        <v>3495000000</v>
      </c>
      <c r="O728" s="18" t="n">
        <f aca="false">$J$112+$O$112+Assumptions!$B$20+IF($B$728=0,$AI$112,Assumptions!$B$4)+IF($C$728=0,$AF$112,Assumptions!$B$4)+IF($D$728=0,$AC$112,Assumptions!$B$4)+IF($E$728=0,$Z$112,Assumptions!$B$4)+IF($F$728=0,$W$112,Assumptions!$B$4)+IF($G$728=0,$T$112,Assumptions!$B$4)</f>
        <v>14280512.8289884</v>
      </c>
      <c r="P728" s="18" t="n">
        <f aca="false">IF(($N$728+Assumptions!$B$14*Assumptions!$B$13)&gt;($C$10*Assumptions!$B$7/Assumptions!$B$11),($C$10*Assumptions!$B$7/Assumptions!$B$11)*($O$728+Assumptions!$B$14)/($N$728+Assumptions!$B$14*Assumptions!$B$13-($C$10*Assumptions!$B$7/Assumptions!$B$11)),NA())</f>
        <v>443212.371125151</v>
      </c>
      <c r="Q728" s="18" t="n">
        <f aca="false">IFERROR(($N$728+Assumptions!$B$14*Assumptions!$B$13)/($O$728+Assumptions!$B$14+$P$728),NA())</f>
        <v>203.062923924085</v>
      </c>
      <c r="R728" s="18" t="n">
        <f aca="false">AND(ISNUMBER($P$728),$P$728&gt;Assumptions!$B$4,$Q$728&gt;Assumptions!$B$13)</f>
        <v>1</v>
      </c>
      <c r="S728" s="18" t="n">
        <f aca="false">IF($N$728&gt;($C$10*Assumptions!$B$7/Assumptions!$B$11),($C$10*Assumptions!$B$7/Assumptions!$B$11)*$O$728/($N$728-($C$10*Assumptions!$B$7/Assumptions!$B$11)),NA())</f>
        <v>377458.488871939</v>
      </c>
      <c r="T728" s="18" t="n">
        <f aca="false">IFERROR($N$728/($O$728+$S$728),NA())</f>
        <v>238.436815314371</v>
      </c>
      <c r="U728" s="18" t="n">
        <f aca="false">AND(ISNUMBER($S$728),$S$728&gt;Assumptions!$B$4,$T$728&lt;=Assumptions!$B$13)</f>
        <v>0</v>
      </c>
      <c r="V728" s="18" t="n">
        <f aca="false">IF($R$728,$P$728,IF($U$728,$S$728,NA()))</f>
        <v>443212.371125151</v>
      </c>
      <c r="W728" s="18" t="n">
        <f aca="false">IF($R$728,$Q$728,IF($U$728,$T$728,NA()))</f>
        <v>203.062923924085</v>
      </c>
      <c r="X728" s="18" t="n">
        <f aca="false">$R$728</f>
        <v>1</v>
      </c>
      <c r="Y728" s="18" t="n">
        <f aca="false">IF($B$728=1,$H$728,$AI$112*$W$728)</f>
        <v>300000000</v>
      </c>
      <c r="Z728" s="18" t="n">
        <f aca="false">IF($C$728=1,$I$728,$AF$112*$W$728)</f>
        <v>100000000</v>
      </c>
      <c r="AA728" s="18" t="n">
        <f aca="false">IF($D$728=1,$J$728,$AC$112*$W$728)</f>
        <v>60000000</v>
      </c>
      <c r="AB728" s="18" t="n">
        <f aca="false">IF($E$728=1,$K$728,$Z$112*$W$728)</f>
        <v>30000000</v>
      </c>
      <c r="AC728" s="18" t="n">
        <f aca="false">IF($F$728=1,$L$728,$W$112*$W$728)</f>
        <v>15000000</v>
      </c>
      <c r="AD728" s="18" t="n">
        <f aca="false">IF($G$728=1,$M$728,$T$112*$W$728)</f>
        <v>1015314619.62043</v>
      </c>
      <c r="AE728" s="18" t="n">
        <f aca="false">($C$10*Assumptions!$B$7/Assumptions!$B$11)</f>
        <v>90000000</v>
      </c>
      <c r="AF728" s="18" t="n">
        <f aca="false">($J$112+$O$112)*$W$728</f>
        <v>56961755.2525945</v>
      </c>
      <c r="AG728" s="18" t="n">
        <f aca="false">Assumptions!$B$20*$W$728</f>
        <v>1827566315.31677</v>
      </c>
      <c r="AH728" s="18" t="n">
        <f aca="false">IF($R$728,Assumptions!$B$14*($W$728-Assumptions!$B$13),Assumptions!$B$4)</f>
        <v>505157309.810213</v>
      </c>
      <c r="AI728" s="18" t="n">
        <f aca="false">$Y$728+$Z$728+$AA$728+$AB$728+$AC$728+$AD$728+$AE$728+$AF$728+$AG$728+$AH$728</f>
        <v>4000000000</v>
      </c>
      <c r="AJ728" s="18" t="n">
        <f aca="false">IF(AND(ISNUMBER($V$728),($C$10*Assumptions!$B$7/Assumptions!$B$11)&gt;=Assumptions!$B$67,IF($B$728=1,$Y$728&gt;=INDEX($Y$666:$Y$729,1+$A$728-Assumptions!$B$78),$Y$728&gt;INDEX($Y$666:$Y$729,1+$A$728+Assumptions!$B$78)),IF($C$728=1,$Z$728&gt;=INDEX($Z$666:$Z$729,1+$A$728-Assumptions!$B$79),$Z$728&gt;INDEX($Z$666:$Z$729,1+$A$728+Assumptions!$B$79)),IF($D$728=1,$AA$728&gt;=INDEX($AA$666:$AA$729,1+$A$728-Assumptions!$B$80),$AA$728&gt;INDEX($AA$666:$AA$729,1+$A$728+Assumptions!$B$80)),IF($E$728=1,$AB$728&gt;=INDEX($AB$666:$AB$729,1+$A$728-Assumptions!$B$81),$AB$728&gt;INDEX($AB$666:$AB$729,1+$A$728+Assumptions!$B$81)),IF($F$728=1,$AC$728&gt;=INDEX($AC$666:$AC$729,1+$A$728-Assumptions!$B$82),$AC$728&gt;INDEX($AC$666:$AC$729,1+$A$728+Assumptions!$B$82)),IF($G$728=1,$AD$728&gt;=INDEX($AD$666:$AD$729,1+$A$728-Assumptions!$B$83),$AD$728&gt;INDEX($AD$666:$AD$729,1+$A$728+Assumptions!$B$83))),1,0)</f>
        <v>0</v>
      </c>
      <c r="AK728" s="16"/>
      <c r="AL728" s="16"/>
    </row>
    <row r="729" customFormat="false" ht="23.85" hidden="true" customHeight="false" outlineLevel="0" collapsed="false">
      <c r="A729" s="6" t="n">
        <f aca="false">ROW()-ROW($A$666)+Assumptions!$B$4</f>
        <v>63</v>
      </c>
      <c r="B729" s="18" t="n">
        <f aca="false">MOD(QUOTIENT($A$729,Assumptions!$B$78),2)</f>
        <v>1</v>
      </c>
      <c r="C729" s="18" t="n">
        <f aca="false">MOD(QUOTIENT($A$729,Assumptions!$B$79),2)</f>
        <v>1</v>
      </c>
      <c r="D729" s="18" t="n">
        <f aca="false">MOD(QUOTIENT($A$729,Assumptions!$B$80),2)</f>
        <v>1</v>
      </c>
      <c r="E729" s="18" t="n">
        <f aca="false">MOD(QUOTIENT($A$729,Assumptions!$B$81),2)</f>
        <v>1</v>
      </c>
      <c r="F729" s="18" t="n">
        <f aca="false">MOD(QUOTIENT($A$729,Assumptions!$B$82),2)</f>
        <v>1</v>
      </c>
      <c r="G729" s="18" t="n">
        <f aca="false">MOD(QUOTIENT($A$729,Assumptions!$B$83),2)</f>
        <v>1</v>
      </c>
      <c r="H729" s="18" t="n">
        <f aca="false">IF($B$729=1,MIN(Assumptions!$B$66,MAX(Assumptions!$B$4,Assumptions!$B$27-(Assumptions!$B$4))),Assumptions!$B$4)</f>
        <v>300000000</v>
      </c>
      <c r="I729" s="18" t="n">
        <f aca="false">IF($C$729=1,MIN(Assumptions!$B$61,MAX(Assumptions!$B$4,Assumptions!$B$27-($H$729))),Assumptions!$B$4)</f>
        <v>100000000</v>
      </c>
      <c r="J729" s="18" t="n">
        <f aca="false">IF($D$729=1,MIN(Assumptions!$B$56,MAX(Assumptions!$B$4,Assumptions!$B$27-($H$729+$I$729))),Assumptions!$B$4)</f>
        <v>60000000</v>
      </c>
      <c r="K729" s="18" t="n">
        <f aca="false">IF($E$729=1,MIN(Assumptions!$B$51,MAX(Assumptions!$B$4,Assumptions!$B$27-($H$729+$I$729+$J$729))),Assumptions!$B$4)</f>
        <v>30000000</v>
      </c>
      <c r="L729" s="18" t="n">
        <f aca="false">IF($F$729=1,MIN(Assumptions!$B$46,MAX(Assumptions!$B$4,Assumptions!$B$27-($H$729+$I$729+$J$729+$K$729))),Assumptions!$B$4)</f>
        <v>15000000</v>
      </c>
      <c r="M729" s="18" t="n">
        <f aca="false">IF($G$729=1,MIN(Assumptions!$B$41,MAX(Assumptions!$B$4,Assumptions!$B$27-($H$729+$I$729+$J$729+$K$729+$L$729))),Assumptions!$B$4)</f>
        <v>5000000</v>
      </c>
      <c r="N729" s="18" t="n">
        <f aca="false">MAX(Assumptions!$B$4,Assumptions!$B$27-($H$729+$I$729+$J$729+$K$729+$L$729+$M$729))</f>
        <v>3490000000</v>
      </c>
      <c r="O729" s="18" t="n">
        <f aca="false">$J$112+$O$112+Assumptions!$B$20+IF($B$729=0,$AI$112,Assumptions!$B$4)+IF($C$729=0,$AF$112,Assumptions!$B$4)+IF($D$729=0,$AC$112,Assumptions!$B$4)+IF($E$729=0,$Z$112,Assumptions!$B$4)+IF($F$729=0,$W$112,Assumptions!$B$4)+IF($G$729=0,$T$112,Assumptions!$B$4)</f>
        <v>9280512.82898837</v>
      </c>
      <c r="P729" s="18" t="n">
        <f aca="false">IF(($N$729+Assumptions!$B$14*Assumptions!$B$13)&gt;($C$10*Assumptions!$B$7/Assumptions!$B$11),($C$10*Assumptions!$B$7/Assumptions!$B$11)*($O$729+Assumptions!$B$14)/($N$729+Assumptions!$B$14*Assumptions!$B$13-($C$10*Assumptions!$B$7/Assumptions!$B$11)),NA())</f>
        <v>311607.98078147</v>
      </c>
      <c r="Q729" s="18" t="n">
        <f aca="false">IFERROR(($N$729+Assumptions!$B$14*Assumptions!$B$13)/($O$729+Assumptions!$B$14+$P$729),NA())</f>
        <v>288.824438239009</v>
      </c>
      <c r="R729" s="18" t="n">
        <f aca="false">AND(ISNUMBER($P$729),$P$729&gt;Assumptions!$B$4,$Q$729&gt;Assumptions!$B$13)</f>
        <v>1</v>
      </c>
      <c r="S729" s="18" t="n">
        <f aca="false">IF($N$729&gt;($C$10*Assumptions!$B$7/Assumptions!$B$11),($C$10*Assumptions!$B$7/Assumptions!$B$11)*$O$729/($N$729-($C$10*Assumptions!$B$7/Assumptions!$B$11)),NA())</f>
        <v>245660.633708516</v>
      </c>
      <c r="T729" s="18" t="n">
        <f aca="false">IFERROR($N$729/($O$729+$S$729),NA())</f>
        <v>366.359064703822</v>
      </c>
      <c r="U729" s="18" t="n">
        <f aca="false">AND(ISNUMBER($S$729),$S$729&gt;Assumptions!$B$4,$T$729&lt;=Assumptions!$B$13)</f>
        <v>0</v>
      </c>
      <c r="V729" s="18" t="n">
        <f aca="false">IF($R$729,$P$729,IF($U$729,$S$729,NA()))</f>
        <v>311607.98078147</v>
      </c>
      <c r="W729" s="18" t="n">
        <f aca="false">IF($R$729,$Q$729,IF($U$729,$T$729,NA()))</f>
        <v>288.824438239009</v>
      </c>
      <c r="X729" s="18" t="n">
        <f aca="false">$R$729</f>
        <v>1</v>
      </c>
      <c r="Y729" s="18" t="n">
        <f aca="false">IF($B$729=1,$H$729,$AI$112*$W$729)</f>
        <v>300000000</v>
      </c>
      <c r="Z729" s="18" t="n">
        <f aca="false">IF($C$729=1,$I$729,$AF$112*$W$729)</f>
        <v>100000000</v>
      </c>
      <c r="AA729" s="18" t="n">
        <f aca="false">IF($D$729=1,$J$729,$AC$112*$W$729)</f>
        <v>60000000</v>
      </c>
      <c r="AB729" s="18" t="n">
        <f aca="false">IF($E$729=1,$K$729,$Z$112*$W$729)</f>
        <v>30000000</v>
      </c>
      <c r="AC729" s="18" t="n">
        <f aca="false">IF($F$729=1,$L$729,$W$112*$W$729)</f>
        <v>15000000</v>
      </c>
      <c r="AD729" s="18" t="n">
        <f aca="false">IF($G$729=1,$M$729,$T$112*$W$729)</f>
        <v>5000000</v>
      </c>
      <c r="AE729" s="18" t="n">
        <f aca="false">($C$10*Assumptions!$B$7/Assumptions!$B$11)</f>
        <v>90000000</v>
      </c>
      <c r="AF729" s="18" t="n">
        <f aca="false">($J$112+$O$112)*$W$729</f>
        <v>81018960.2513999</v>
      </c>
      <c r="AG729" s="18" t="n">
        <f aca="false">Assumptions!$B$20*$W$729</f>
        <v>2599419944.15108</v>
      </c>
      <c r="AH729" s="18" t="n">
        <f aca="false">IF($R$729,Assumptions!$B$14*($W$729-Assumptions!$B$13),Assumptions!$B$4)</f>
        <v>719561095.597522</v>
      </c>
      <c r="AI729" s="18" t="n">
        <f aca="false">$Y$729+$Z$729+$AA$729+$AB$729+$AC$729+$AD$729+$AE$729+$AF$729+$AG$729+$AH$729</f>
        <v>4000000000</v>
      </c>
      <c r="AJ729" s="18" t="n">
        <f aca="false">IF(AND(ISNUMBER($V$729),($C$10*Assumptions!$B$7/Assumptions!$B$11)&gt;=Assumptions!$B$67,IF($B$729=1,$Y$729&gt;=INDEX($Y$666:$Y$729,1+$A$729-Assumptions!$B$78),$Y$729&gt;INDEX($Y$666:$Y$729,1+$A$729+Assumptions!$B$78)),IF($C$729=1,$Z$729&gt;=INDEX($Z$666:$Z$729,1+$A$729-Assumptions!$B$79),$Z$729&gt;INDEX($Z$666:$Z$729,1+$A$729+Assumptions!$B$79)),IF($D$729=1,$AA$729&gt;=INDEX($AA$666:$AA$729,1+$A$729-Assumptions!$B$80),$AA$729&gt;INDEX($AA$666:$AA$729,1+$A$729+Assumptions!$B$80)),IF($E$729=1,$AB$729&gt;=INDEX($AB$666:$AB$729,1+$A$729-Assumptions!$B$81),$AB$729&gt;INDEX($AB$666:$AB$729,1+$A$729+Assumptions!$B$81)),IF($F$729=1,$AC$729&gt;=INDEX($AC$666:$AC$729,1+$A$729-Assumptions!$B$82),$AC$729&gt;INDEX($AC$666:$AC$729,1+$A$729+Assumptions!$B$82)),IF($G$729=1,$AD$729&gt;=INDEX($AD$666:$AD$729,1+$A$729-Assumptions!$B$83),$AD$729&gt;INDEX($AD$666:$AD$729,1+$A$729+Assumptions!$B$83))),1,0)</f>
        <v>0</v>
      </c>
      <c r="AK729" s="16"/>
      <c r="AL729" s="16"/>
    </row>
    <row r="730" customFormat="false" ht="15" hidden="false" customHeight="false" outlineLevel="0" collapsed="false"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  <c r="AK730" s="16"/>
      <c r="AL730" s="16"/>
    </row>
    <row r="731" customFormat="false" ht="15" hidden="false" customHeight="false" outlineLevel="0" collapsed="false"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  <c r="AK731" s="16"/>
      <c r="AL731" s="16"/>
    </row>
    <row r="732" customFormat="false" ht="15" hidden="false" customHeight="false" outlineLevel="0" collapsed="false"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  <c r="AK732" s="16"/>
      <c r="AL732" s="16"/>
    </row>
    <row r="733" customFormat="false" ht="15" hidden="false" customHeight="false" outlineLevel="0" collapsed="false"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J733" s="16"/>
      <c r="AK733" s="16"/>
      <c r="AL733" s="16"/>
    </row>
    <row r="734" customFormat="false" ht="15" hidden="false" customHeight="false" outlineLevel="0" collapsed="false"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  <c r="AK734" s="16"/>
      <c r="AL734" s="16"/>
    </row>
    <row r="735" customFormat="false" ht="15" hidden="false" customHeight="false" outlineLevel="0" collapsed="false"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  <c r="AK735" s="16"/>
      <c r="AL735" s="16"/>
    </row>
    <row r="736" customFormat="false" ht="15" hidden="false" customHeight="false" outlineLevel="0" collapsed="false"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/>
      <c r="AL736" s="16"/>
    </row>
    <row r="737" customFormat="false" ht="15" hidden="false" customHeight="false" outlineLevel="0" collapsed="false"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</row>
    <row r="738" customFormat="false" ht="15" hidden="false" customHeight="false" outlineLevel="0" collapsed="false"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  <c r="AK738" s="16"/>
      <c r="AL738" s="16"/>
    </row>
    <row r="739" customFormat="false" ht="15" hidden="false" customHeight="false" outlineLevel="0" collapsed="false"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  <c r="AK739" s="16"/>
      <c r="AL739" s="16"/>
    </row>
    <row r="740" customFormat="false" ht="15" hidden="false" customHeight="false" outlineLevel="0" collapsed="false"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J740" s="16"/>
      <c r="AK740" s="16"/>
      <c r="AL740" s="16"/>
    </row>
    <row r="741" customFormat="false" ht="15" hidden="false" customHeight="false" outlineLevel="0" collapsed="false"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  <c r="AK741" s="16"/>
      <c r="AL741" s="16"/>
    </row>
    <row r="742" customFormat="false" ht="15" hidden="false" customHeight="false" outlineLevel="0" collapsed="false"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  <c r="AK742" s="16"/>
      <c r="AL742" s="16"/>
    </row>
    <row r="743" customFormat="false" ht="15" hidden="false" customHeight="false" outlineLevel="0" collapsed="false"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  <c r="AK743" s="16"/>
      <c r="AL743" s="16"/>
    </row>
    <row r="744" customFormat="false" ht="15" hidden="false" customHeight="false" outlineLevel="0" collapsed="false"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J744" s="16"/>
      <c r="AK744" s="16"/>
      <c r="AL744" s="16"/>
    </row>
    <row r="745" customFormat="false" ht="15" hidden="false" customHeight="false" outlineLevel="0" collapsed="false"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J745" s="16"/>
      <c r="AK745" s="16"/>
      <c r="AL745" s="16"/>
    </row>
    <row r="746" customFormat="false" ht="15" hidden="false" customHeight="false" outlineLevel="0" collapsed="false"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  <c r="AK746" s="16"/>
      <c r="AL746" s="16"/>
    </row>
    <row r="747" customFormat="false" ht="15" hidden="false" customHeight="false" outlineLevel="0" collapsed="false"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  <c r="AK747" s="16"/>
      <c r="AL747" s="16"/>
    </row>
    <row r="748" customFormat="false" ht="15" hidden="false" customHeight="false" outlineLevel="0" collapsed="false"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/>
      <c r="AL748" s="16"/>
    </row>
    <row r="749" customFormat="false" ht="15" hidden="false" customHeight="false" outlineLevel="0" collapsed="false"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  <c r="AK749" s="16"/>
      <c r="AL749" s="16"/>
    </row>
    <row r="750" customFormat="false" ht="15" hidden="false" customHeight="false" outlineLevel="0" collapsed="false"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  <c r="AK750" s="16"/>
      <c r="AL750" s="16"/>
    </row>
    <row r="751" customFormat="false" ht="15" hidden="false" customHeight="false" outlineLevel="0" collapsed="false"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  <c r="AK751" s="16"/>
      <c r="AL751" s="16"/>
    </row>
    <row r="752" customFormat="false" ht="15" hidden="false" customHeight="false" outlineLevel="0" collapsed="false"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  <c r="AK752" s="16"/>
      <c r="AL752" s="16"/>
    </row>
    <row r="753" customFormat="false" ht="15" hidden="false" customHeight="false" outlineLevel="0" collapsed="false"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16"/>
      <c r="AK753" s="16"/>
      <c r="AL753" s="16"/>
    </row>
    <row r="754" customFormat="false" ht="15" hidden="false" customHeight="false" outlineLevel="0" collapsed="false"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J754" s="16"/>
      <c r="AK754" s="16"/>
      <c r="AL754" s="16"/>
    </row>
    <row r="755" customFormat="false" ht="23.85" hidden="true" customHeight="false" outlineLevel="0" collapsed="false">
      <c r="A755" s="6" t="str">
        <f aca="false">Assumptions!$I$101</f>
        <v>Code</v>
      </c>
      <c r="B755" s="18" t="str">
        <f aca="false">Assumptions!$I$103</f>
        <v>E bit</v>
      </c>
      <c r="C755" s="18" t="str">
        <f aca="false">Assumptions!$I$104</f>
        <v>D bit</v>
      </c>
      <c r="D755" s="18" t="str">
        <f aca="false">Assumptions!$I$105</f>
        <v>C bit</v>
      </c>
      <c r="E755" s="18" t="str">
        <f aca="false">Assumptions!$I$106</f>
        <v>B bit</v>
      </c>
      <c r="F755" s="18" t="str">
        <f aca="false">Assumptions!$I$107</f>
        <v>A bit</v>
      </c>
      <c r="G755" s="18" t="str">
        <f aca="false">Assumptions!$I$108</f>
        <v>Seed bit</v>
      </c>
      <c r="H755" s="18" t="str">
        <f aca="false">Assumptions!$I$110</f>
        <v>E pref paid</v>
      </c>
      <c r="I755" s="18" t="str">
        <f aca="false">Assumptions!$I$111</f>
        <v>D pref paid</v>
      </c>
      <c r="J755" s="18" t="str">
        <f aca="false">Assumptions!$I$112</f>
        <v>C pref paid</v>
      </c>
      <c r="K755" s="18" t="str">
        <f aca="false">Assumptions!$I$113</f>
        <v>B pref paid</v>
      </c>
      <c r="L755" s="18" t="str">
        <f aca="false">Assumptions!$I$114</f>
        <v>A pref paid</v>
      </c>
      <c r="M755" s="18" t="str">
        <f aca="false">Assumptions!$I$115</f>
        <v>Seed pref paid</v>
      </c>
      <c r="N755" s="18" t="str">
        <f aca="false">Assumptions!$I$117</f>
        <v>Residual</v>
      </c>
      <c r="O755" s="18" t="str">
        <f aca="false">Assumptions!$I$166</f>
        <v>S0 shares</v>
      </c>
      <c r="P755" s="18" t="str">
        <f aca="false">Assumptions!$I$167</f>
        <v>X ITM</v>
      </c>
      <c r="Q755" s="18" t="str">
        <f aca="false">Assumptions!$I$168</f>
        <v>PPS ITM</v>
      </c>
      <c r="R755" s="18" t="str">
        <f aca="false">Assumptions!$I$169</f>
        <v>Valid ITM</v>
      </c>
      <c r="S755" s="18" t="str">
        <f aca="false">Assumptions!$I$170</f>
        <v>X OTM</v>
      </c>
      <c r="T755" s="18" t="str">
        <f aca="false">Assumptions!$I$171</f>
        <v>PPS OTM</v>
      </c>
      <c r="U755" s="18" t="str">
        <f aca="false">Assumptions!$I$172</f>
        <v>Valid OTM</v>
      </c>
      <c r="V755" s="18" t="str">
        <f aca="false">Assumptions!$I$173</f>
        <v>Required F shares</v>
      </c>
      <c r="W755" s="18" t="str">
        <f aca="false">Assumptions!$I$120</f>
        <v>Common PPS</v>
      </c>
      <c r="X755" s="18" t="str">
        <f aca="false">Assumptions!$I$119</f>
        <v>Options ITM</v>
      </c>
      <c r="Y755" s="18" t="str">
        <f aca="false">Assumptions!$I$122</f>
        <v>E proceeds</v>
      </c>
      <c r="Z755" s="18" t="str">
        <f aca="false">Assumptions!$I$123</f>
        <v>D proceeds</v>
      </c>
      <c r="AA755" s="18" t="str">
        <f aca="false">Assumptions!$I$124</f>
        <v>C proceeds</v>
      </c>
      <c r="AB755" s="18" t="str">
        <f aca="false">Assumptions!$I$125</f>
        <v>B proceeds</v>
      </c>
      <c r="AC755" s="18" t="str">
        <f aca="false">Assumptions!$I$126</f>
        <v>A proceeds</v>
      </c>
      <c r="AD755" s="18" t="str">
        <f aca="false">Assumptions!$I$127</f>
        <v>Seed proceeds</v>
      </c>
      <c r="AE755" s="18" t="str">
        <f aca="false">Assumptions!$I$121</f>
        <v>F proceeds</v>
      </c>
      <c r="AF755" s="18" t="str">
        <f aca="false">Assumptions!$I$128</f>
        <v>Notes proceeds</v>
      </c>
      <c r="AG755" s="18" t="str">
        <f aca="false">Assumptions!$I$174</f>
        <v>Common proceeds</v>
      </c>
      <c r="AH755" s="18" t="str">
        <f aca="false">Assumptions!$I$175</f>
        <v>Options proceeds</v>
      </c>
      <c r="AI755" s="18" t="str">
        <f aca="false">Assumptions!$I$176</f>
        <v>Total</v>
      </c>
      <c r="AJ755" s="18" t="str">
        <f aca="false">Assumptions!$I$132</f>
        <v>Stable flag</v>
      </c>
      <c r="AK755" s="16"/>
      <c r="AL755" s="18" t="n">
        <f aca="false">IF(SUM($AJ$756:$AJ$819)=Assumptions!$B$4,NA(),SUMPRODUCT($AJ$756:$AJ$819,$A$756:$A$819)/SUM($AJ$756:$AJ$819))</f>
        <v>0</v>
      </c>
    </row>
    <row r="756" customFormat="false" ht="23.85" hidden="true" customHeight="false" outlineLevel="0" collapsed="false">
      <c r="A756" s="6" t="n">
        <f aca="false">ROW()-ROW($A$756)+Assumptions!$B$4</f>
        <v>0</v>
      </c>
      <c r="B756" s="18" t="n">
        <f aca="false">MOD(QUOTIENT($A$756,Assumptions!$B$78),2)</f>
        <v>0</v>
      </c>
      <c r="C756" s="18" t="n">
        <f aca="false">MOD(QUOTIENT($A$756,Assumptions!$B$79),2)</f>
        <v>0</v>
      </c>
      <c r="D756" s="18" t="n">
        <f aca="false">MOD(QUOTIENT($A$756,Assumptions!$B$80),2)</f>
        <v>0</v>
      </c>
      <c r="E756" s="18" t="n">
        <f aca="false">MOD(QUOTIENT($A$756,Assumptions!$B$81),2)</f>
        <v>0</v>
      </c>
      <c r="F756" s="18" t="n">
        <f aca="false">MOD(QUOTIENT($A$756,Assumptions!$B$82),2)</f>
        <v>0</v>
      </c>
      <c r="G756" s="18" t="n">
        <f aca="false">MOD(QUOTIENT($A$756,Assumptions!$B$83),2)</f>
        <v>0</v>
      </c>
      <c r="H756" s="18" t="n">
        <f aca="false">IF($B$756=1,MIN(Assumptions!$B$66,MAX(Assumptions!$B$4,Assumptions!$B$27-(Assumptions!$B$4))),Assumptions!$B$4)</f>
        <v>0</v>
      </c>
      <c r="I756" s="18" t="n">
        <f aca="false">IF($C$756=1,MIN(Assumptions!$B$61,MAX(Assumptions!$B$4,Assumptions!$B$27-($H$756))),Assumptions!$B$4)</f>
        <v>0</v>
      </c>
      <c r="J756" s="18" t="n">
        <f aca="false">IF($D$756=1,MIN(Assumptions!$B$56,MAX(Assumptions!$B$4,Assumptions!$B$27-($H$756+$I$756))),Assumptions!$B$4)</f>
        <v>0</v>
      </c>
      <c r="K756" s="18" t="n">
        <f aca="false">IF($E$756=1,MIN(Assumptions!$B$51,MAX(Assumptions!$B$4,Assumptions!$B$27-($H$756+$I$756+$J$756))),Assumptions!$B$4)</f>
        <v>0</v>
      </c>
      <c r="L756" s="18" t="n">
        <f aca="false">IF($F$756=1,MIN(Assumptions!$B$46,MAX(Assumptions!$B$4,Assumptions!$B$27-($H$756+$I$756+$J$756+$K$756))),Assumptions!$B$4)</f>
        <v>0</v>
      </c>
      <c r="M756" s="18" t="n">
        <f aca="false">IF($G$756=1,MIN(Assumptions!$B$41,MAX(Assumptions!$B$4,Assumptions!$B$27-($H$756+$I$756+$J$756+$K$756+$L$756))),Assumptions!$B$4)</f>
        <v>0</v>
      </c>
      <c r="N756" s="18" t="n">
        <f aca="false">MAX(Assumptions!$B$4,Assumptions!$B$27-($H$756+$I$756+$J$756+$K$756+$L$756+$M$756))</f>
        <v>4000000000</v>
      </c>
      <c r="O756" s="18" t="n">
        <f aca="false">$J$112+$O$112+Assumptions!$B$20+IF($B$756=0,$AI$112,Assumptions!$B$4)+IF($C$756=0,$AF$112,Assumptions!$B$4)+IF($D$756=0,$AC$112,Assumptions!$B$4)+IF($E$756=0,$Z$112,Assumptions!$B$4)+IF($F$756=0,$W$112,Assumptions!$B$4)+IF($G$756=0,$T$112,Assumptions!$B$4)</f>
        <v>32547484.4666011</v>
      </c>
      <c r="P756" s="18" t="n">
        <f aca="false">IF(($N$756+Assumptions!$B$14*Assumptions!$B$13)&gt;($C$11*Assumptions!$B$7/Assumptions!$B$11),($C$11*Assumptions!$B$7/Assumptions!$B$11)*($O$756+Assumptions!$B$14)/($N$756+Assumptions!$B$14*Assumptions!$B$13-($C$11*Assumptions!$B$7/Assumptions!$B$11)),NA())</f>
        <v>1083244.85151117</v>
      </c>
      <c r="Q756" s="18" t="n">
        <f aca="false">IFERROR(($N$756+Assumptions!$B$14*Assumptions!$B$13)/($O$756+Assumptions!$B$14+$P$756),NA())</f>
        <v>110.778278643646</v>
      </c>
      <c r="R756" s="18" t="n">
        <f aca="false">AND(ISNUMBER($P$756),$P$756&gt;Assumptions!$B$4,$Q$756&gt;Assumptions!$B$13)</f>
        <v>1</v>
      </c>
      <c r="S756" s="18" t="n">
        <f aca="false">IF($N$756&gt;($C$11*Assumptions!$B$7/Assumptions!$B$11),($C$11*Assumptions!$B$7/Assumptions!$B$11)*$O$756/($N$756-($C$11*Assumptions!$B$7/Assumptions!$B$11)),NA())</f>
        <v>1006623.23092581</v>
      </c>
      <c r="T756" s="18" t="n">
        <f aca="false">IFERROR($N$756/($O$756+$S$756),NA())</f>
        <v>119.210441715749</v>
      </c>
      <c r="U756" s="18" t="n">
        <f aca="false">AND(ISNUMBER($S$756),$S$756&gt;Assumptions!$B$4,$T$756&lt;=Assumptions!$B$13)</f>
        <v>0</v>
      </c>
      <c r="V756" s="18" t="n">
        <f aca="false">IF($R$756,$P$756,IF($U$756,$S$756,NA()))</f>
        <v>1083244.85151117</v>
      </c>
      <c r="W756" s="18" t="n">
        <f aca="false">IF($R$756,$Q$756,IF($U$756,$T$756,NA()))</f>
        <v>110.778278643646</v>
      </c>
      <c r="X756" s="18" t="n">
        <f aca="false">$R$756</f>
        <v>1</v>
      </c>
      <c r="Y756" s="18" t="n">
        <f aca="false">IF($B$756=1,$H$756,$AI$112*$W$756)</f>
        <v>679438662.693218</v>
      </c>
      <c r="Z756" s="18" t="n">
        <f aca="false">IF($C$756=1,$I$756,$AF$112*$W$756)</f>
        <v>192050913.459903</v>
      </c>
      <c r="AA756" s="18" t="n">
        <f aca="false">IF($D$756=1,$J$756,$AC$112*$W$756)</f>
        <v>265867868.744751</v>
      </c>
      <c r="AB756" s="18" t="n">
        <f aca="false">IF($E$756=1,$K$756,$Z$112*$W$756)</f>
        <v>332334835.930939</v>
      </c>
      <c r="AC756" s="18" t="n">
        <f aca="false">IF($F$756=1,$L$756,$W$112*$W$756)</f>
        <v>553891393.218232</v>
      </c>
      <c r="AD756" s="18" t="n">
        <f aca="false">IF($G$756=1,$M$756,$T$112*$W$756)</f>
        <v>553891393.218232</v>
      </c>
      <c r="AE756" s="18" t="n">
        <f aca="false">($C$11*Assumptions!$B$7/Assumptions!$B$11)</f>
        <v>120000000</v>
      </c>
      <c r="AF756" s="18" t="n">
        <f aca="false">($J$112+$O$112)*$W$756</f>
        <v>31074728.3327907</v>
      </c>
      <c r="AG756" s="18" t="n">
        <f aca="false">Assumptions!$B$20*$W$756</f>
        <v>997004507.792818</v>
      </c>
      <c r="AH756" s="18" t="n">
        <f aca="false">IF($R$756,Assumptions!$B$14*($W$756-Assumptions!$B$13),Assumptions!$B$4)</f>
        <v>274445696.609116</v>
      </c>
      <c r="AI756" s="18" t="n">
        <f aca="false">$Y$756+$Z$756+$AA$756+$AB$756+$AC$756+$AD$756+$AE$756+$AF$756+$AG$756+$AH$756</f>
        <v>4000000000</v>
      </c>
      <c r="AJ756" s="18" t="n">
        <f aca="false">IF(AND(ISNUMBER($V$756),($C$11*Assumptions!$B$7/Assumptions!$B$11)&gt;=Assumptions!$B$67,IF($B$756=1,$Y$756&gt;=INDEX($Y$756:$Y$819,1+$A$756-Assumptions!$B$78),$Y$756&gt;INDEX($Y$756:$Y$819,1+$A$756+Assumptions!$B$78)),IF($C$756=1,$Z$756&gt;=INDEX($Z$756:$Z$819,1+$A$756-Assumptions!$B$79),$Z$756&gt;INDEX($Z$756:$Z$819,1+$A$756+Assumptions!$B$79)),IF($D$756=1,$AA$756&gt;=INDEX($AA$756:$AA$819,1+$A$756-Assumptions!$B$80),$AA$756&gt;INDEX($AA$756:$AA$819,1+$A$756+Assumptions!$B$80)),IF($E$756=1,$AB$756&gt;=INDEX($AB$756:$AB$819,1+$A$756-Assumptions!$B$81),$AB$756&gt;INDEX($AB$756:$AB$819,1+$A$756+Assumptions!$B$81)),IF($F$756=1,$AC$756&gt;=INDEX($AC$756:$AC$819,1+$A$756-Assumptions!$B$82),$AC$756&gt;INDEX($AC$756:$AC$819,1+$A$756+Assumptions!$B$82)),IF($G$756=1,$AD$756&gt;=INDEX($AD$756:$AD$819,1+$A$756-Assumptions!$B$83),$AD$756&gt;INDEX($AD$756:$AD$819,1+$A$756+Assumptions!$B$83))),1,0)</f>
        <v>1</v>
      </c>
      <c r="AK756" s="16"/>
      <c r="AL756" s="16"/>
    </row>
    <row r="757" customFormat="false" ht="23.85" hidden="true" customHeight="false" outlineLevel="0" collapsed="false">
      <c r="A757" s="6" t="n">
        <f aca="false">ROW()-ROW($A$756)+Assumptions!$B$4</f>
        <v>1</v>
      </c>
      <c r="B757" s="18" t="n">
        <f aca="false">MOD(QUOTIENT($A$757,Assumptions!$B$78),2)</f>
        <v>0</v>
      </c>
      <c r="C757" s="18" t="n">
        <f aca="false">MOD(QUOTIENT($A$757,Assumptions!$B$79),2)</f>
        <v>0</v>
      </c>
      <c r="D757" s="18" t="n">
        <f aca="false">MOD(QUOTIENT($A$757,Assumptions!$B$80),2)</f>
        <v>0</v>
      </c>
      <c r="E757" s="18" t="n">
        <f aca="false">MOD(QUOTIENT($A$757,Assumptions!$B$81),2)</f>
        <v>0</v>
      </c>
      <c r="F757" s="18" t="n">
        <f aca="false">MOD(QUOTIENT($A$757,Assumptions!$B$82),2)</f>
        <v>0</v>
      </c>
      <c r="G757" s="18" t="n">
        <f aca="false">MOD(QUOTIENT($A$757,Assumptions!$B$83),2)</f>
        <v>1</v>
      </c>
      <c r="H757" s="18" t="n">
        <f aca="false">IF($B$757=1,MIN(Assumptions!$B$66,MAX(Assumptions!$B$4,Assumptions!$B$27-(Assumptions!$B$4))),Assumptions!$B$4)</f>
        <v>0</v>
      </c>
      <c r="I757" s="18" t="n">
        <f aca="false">IF($C$757=1,MIN(Assumptions!$B$61,MAX(Assumptions!$B$4,Assumptions!$B$27-($H$757))),Assumptions!$B$4)</f>
        <v>0</v>
      </c>
      <c r="J757" s="18" t="n">
        <f aca="false">IF($D$757=1,MIN(Assumptions!$B$56,MAX(Assumptions!$B$4,Assumptions!$B$27-($H$757+$I$757))),Assumptions!$B$4)</f>
        <v>0</v>
      </c>
      <c r="K757" s="18" t="n">
        <f aca="false">IF($E$757=1,MIN(Assumptions!$B$51,MAX(Assumptions!$B$4,Assumptions!$B$27-($H$757+$I$757+$J$757))),Assumptions!$B$4)</f>
        <v>0</v>
      </c>
      <c r="L757" s="18" t="n">
        <f aca="false">IF($F$757=1,MIN(Assumptions!$B$46,MAX(Assumptions!$B$4,Assumptions!$B$27-($H$757+$I$757+$J$757+$K$757))),Assumptions!$B$4)</f>
        <v>0</v>
      </c>
      <c r="M757" s="18" t="n">
        <f aca="false">IF($G$757=1,MIN(Assumptions!$B$41,MAX(Assumptions!$B$4,Assumptions!$B$27-($H$757+$I$757+$J$757+$K$757+$L$757))),Assumptions!$B$4)</f>
        <v>5000000</v>
      </c>
      <c r="N757" s="18" t="n">
        <f aca="false">MAX(Assumptions!$B$4,Assumptions!$B$27-($H$757+$I$757+$J$757+$K$757+$L$757+$M$757))</f>
        <v>3995000000</v>
      </c>
      <c r="O757" s="18" t="n">
        <f aca="false">$J$112+$O$112+Assumptions!$B$20+IF($B$757=0,$AI$112,Assumptions!$B$4)+IF($C$757=0,$AF$112,Assumptions!$B$4)+IF($D$757=0,$AC$112,Assumptions!$B$4)+IF($E$757=0,$Z$112,Assumptions!$B$4)+IF($F$757=0,$W$112,Assumptions!$B$4)+IF($G$757=0,$T$112,Assumptions!$B$4)</f>
        <v>27547484.4666011</v>
      </c>
      <c r="P757" s="18" t="n">
        <f aca="false">IF(($N$757+Assumptions!$B$14*Assumptions!$B$13)&gt;($C$11*Assumptions!$B$7/Assumptions!$B$11),($C$11*Assumptions!$B$7/Assumptions!$B$11)*($O$757+Assumptions!$B$14)/($N$757+Assumptions!$B$14*Assumptions!$B$13-($C$11*Assumptions!$B$7/Assumptions!$B$11)),NA())</f>
        <v>929902.807477015</v>
      </c>
      <c r="Q757" s="18" t="n">
        <f aca="false">IFERROR(($N$757+Assumptions!$B$14*Assumptions!$B$13)/($O$757+Assumptions!$B$14+$P$757),NA())</f>
        <v>129.045744388686</v>
      </c>
      <c r="R757" s="18" t="n">
        <f aca="false">AND(ISNUMBER($P$757),$P$757&gt;Assumptions!$B$4,$Q$757&gt;Assumptions!$B$13)</f>
        <v>1</v>
      </c>
      <c r="S757" s="18" t="n">
        <f aca="false">IF($N$757&gt;($C$11*Assumptions!$B$7/Assumptions!$B$11),($C$11*Assumptions!$B$7/Assumptions!$B$11)*$O$757/($N$757-($C$11*Assumptions!$B$7/Assumptions!$B$11)),NA())</f>
        <v>853083.389933452</v>
      </c>
      <c r="T757" s="18" t="n">
        <f aca="false">IFERROR($N$757/($O$757+$S$757),NA())</f>
        <v>140.666201471067</v>
      </c>
      <c r="U757" s="18" t="n">
        <f aca="false">AND(ISNUMBER($S$757),$S$757&gt;Assumptions!$B$4,$T$757&lt;=Assumptions!$B$13)</f>
        <v>0</v>
      </c>
      <c r="V757" s="18" t="n">
        <f aca="false">IF($R$757,$P$757,IF($U$757,$S$757,NA()))</f>
        <v>929902.807477015</v>
      </c>
      <c r="W757" s="18" t="n">
        <f aca="false">IF($R$757,$Q$757,IF($U$757,$T$757,NA()))</f>
        <v>129.045744388686</v>
      </c>
      <c r="X757" s="18" t="n">
        <f aca="false">$R$757</f>
        <v>1</v>
      </c>
      <c r="Y757" s="18" t="n">
        <f aca="false">IF($B$757=1,$H$757,$AI$112*$W$757)</f>
        <v>791478880.762769</v>
      </c>
      <c r="Z757" s="18" t="n">
        <f aca="false">IF($C$757=1,$I$757,$AF$112*$W$757)</f>
        <v>223720330.297637</v>
      </c>
      <c r="AA757" s="18" t="n">
        <f aca="false">IF($D$757=1,$J$757,$AC$112*$W$757)</f>
        <v>309709786.532845</v>
      </c>
      <c r="AB757" s="18" t="n">
        <f aca="false">IF($E$757=1,$K$757,$Z$112*$W$757)</f>
        <v>387137233.166057</v>
      </c>
      <c r="AC757" s="18" t="n">
        <f aca="false">IF($F$757=1,$L$757,$W$112*$W$757)</f>
        <v>645228721.943428</v>
      </c>
      <c r="AD757" s="18" t="n">
        <f aca="false">IF($G$757=1,$M$757,$T$112*$W$757)</f>
        <v>5000000</v>
      </c>
      <c r="AE757" s="18" t="n">
        <f aca="false">($C$11*Assumptions!$B$7/Assumptions!$B$11)</f>
        <v>120000000</v>
      </c>
      <c r="AF757" s="18" t="n">
        <f aca="false">($J$112+$O$112)*$W$757</f>
        <v>36198986.8273798</v>
      </c>
      <c r="AG757" s="18" t="n">
        <f aca="false">Assumptions!$B$20*$W$757</f>
        <v>1161411699.49817</v>
      </c>
      <c r="AH757" s="18" t="n">
        <f aca="false">IF($R$757,Assumptions!$B$14*($W$757-Assumptions!$B$13),Assumptions!$B$4)</f>
        <v>320114360.971714</v>
      </c>
      <c r="AI757" s="18" t="n">
        <f aca="false">$Y$757+$Z$757+$AA$757+$AB$757+$AC$757+$AD$757+$AE$757+$AF$757+$AG$757+$AH$757</f>
        <v>4000000000</v>
      </c>
      <c r="AJ757" s="18" t="n">
        <f aca="false">IF(AND(ISNUMBER($V$757),($C$11*Assumptions!$B$7/Assumptions!$B$11)&gt;=Assumptions!$B$67,IF($B$757=1,$Y$757&gt;=INDEX($Y$756:$Y$819,1+$A$757-Assumptions!$B$78),$Y$757&gt;INDEX($Y$756:$Y$819,1+$A$757+Assumptions!$B$78)),IF($C$757=1,$Z$757&gt;=INDEX($Z$756:$Z$819,1+$A$757-Assumptions!$B$79),$Z$757&gt;INDEX($Z$756:$Z$819,1+$A$757+Assumptions!$B$79)),IF($D$757=1,$AA$757&gt;=INDEX($AA$756:$AA$819,1+$A$757-Assumptions!$B$80),$AA$757&gt;INDEX($AA$756:$AA$819,1+$A$757+Assumptions!$B$80)),IF($E$757=1,$AB$757&gt;=INDEX($AB$756:$AB$819,1+$A$757-Assumptions!$B$81),$AB$757&gt;INDEX($AB$756:$AB$819,1+$A$757+Assumptions!$B$81)),IF($F$757=1,$AC$757&gt;=INDEX($AC$756:$AC$819,1+$A$757-Assumptions!$B$82),$AC$757&gt;INDEX($AC$756:$AC$819,1+$A$757+Assumptions!$B$82)),IF($G$757=1,$AD$757&gt;=INDEX($AD$756:$AD$819,1+$A$757-Assumptions!$B$83),$AD$757&gt;INDEX($AD$756:$AD$819,1+$A$757+Assumptions!$B$83))),1,0)</f>
        <v>0</v>
      </c>
      <c r="AK757" s="16"/>
      <c r="AL757" s="16"/>
    </row>
    <row r="758" customFormat="false" ht="23.85" hidden="true" customHeight="false" outlineLevel="0" collapsed="false">
      <c r="A758" s="6" t="n">
        <f aca="false">ROW()-ROW($A$756)+Assumptions!$B$4</f>
        <v>2</v>
      </c>
      <c r="B758" s="18" t="n">
        <f aca="false">MOD(QUOTIENT($A$758,Assumptions!$B$78),2)</f>
        <v>0</v>
      </c>
      <c r="C758" s="18" t="n">
        <f aca="false">MOD(QUOTIENT($A$758,Assumptions!$B$79),2)</f>
        <v>0</v>
      </c>
      <c r="D758" s="18" t="n">
        <f aca="false">MOD(QUOTIENT($A$758,Assumptions!$B$80),2)</f>
        <v>0</v>
      </c>
      <c r="E758" s="18" t="n">
        <f aca="false">MOD(QUOTIENT($A$758,Assumptions!$B$81),2)</f>
        <v>0</v>
      </c>
      <c r="F758" s="18" t="n">
        <f aca="false">MOD(QUOTIENT($A$758,Assumptions!$B$82),2)</f>
        <v>1</v>
      </c>
      <c r="G758" s="18" t="n">
        <f aca="false">MOD(QUOTIENT($A$758,Assumptions!$B$83),2)</f>
        <v>0</v>
      </c>
      <c r="H758" s="18" t="n">
        <f aca="false">IF($B$758=1,MIN(Assumptions!$B$66,MAX(Assumptions!$B$4,Assumptions!$B$27-(Assumptions!$B$4))),Assumptions!$B$4)</f>
        <v>0</v>
      </c>
      <c r="I758" s="18" t="n">
        <f aca="false">IF($C$758=1,MIN(Assumptions!$B$61,MAX(Assumptions!$B$4,Assumptions!$B$27-($H$758))),Assumptions!$B$4)</f>
        <v>0</v>
      </c>
      <c r="J758" s="18" t="n">
        <f aca="false">IF($D$758=1,MIN(Assumptions!$B$56,MAX(Assumptions!$B$4,Assumptions!$B$27-($H$758+$I$758))),Assumptions!$B$4)</f>
        <v>0</v>
      </c>
      <c r="K758" s="18" t="n">
        <f aca="false">IF($E$758=1,MIN(Assumptions!$B$51,MAX(Assumptions!$B$4,Assumptions!$B$27-($H$758+$I$758+$J$758))),Assumptions!$B$4)</f>
        <v>0</v>
      </c>
      <c r="L758" s="18" t="n">
        <f aca="false">IF($F$758=1,MIN(Assumptions!$B$46,MAX(Assumptions!$B$4,Assumptions!$B$27-($H$758+$I$758+$J$758+$K$758))),Assumptions!$B$4)</f>
        <v>15000000</v>
      </c>
      <c r="M758" s="18" t="n">
        <f aca="false">IF($G$758=1,MIN(Assumptions!$B$41,MAX(Assumptions!$B$4,Assumptions!$B$27-($H$758+$I$758+$J$758+$K$758+$L$758))),Assumptions!$B$4)</f>
        <v>0</v>
      </c>
      <c r="N758" s="18" t="n">
        <f aca="false">MAX(Assumptions!$B$4,Assumptions!$B$27-($H$758+$I$758+$J$758+$K$758+$L$758+$M$758))</f>
        <v>3985000000</v>
      </c>
      <c r="O758" s="18" t="n">
        <f aca="false">$J$112+$O$112+Assumptions!$B$20+IF($B$758=0,$AI$112,Assumptions!$B$4)+IF($C$758=0,$AF$112,Assumptions!$B$4)+IF($D$758=0,$AC$112,Assumptions!$B$4)+IF($E$758=0,$Z$112,Assumptions!$B$4)+IF($F$758=0,$W$112,Assumptions!$B$4)+IF($G$758=0,$T$112,Assumptions!$B$4)</f>
        <v>27547484.4666011</v>
      </c>
      <c r="P758" s="18" t="n">
        <f aca="false">IF(($N$758+Assumptions!$B$14*Assumptions!$B$13)&gt;($C$11*Assumptions!$B$7/Assumptions!$B$11),($C$11*Assumptions!$B$7/Assumptions!$B$11)*($O$758+Assumptions!$B$14)/($N$758+Assumptions!$B$14*Assumptions!$B$13-($C$11*Assumptions!$B$7/Assumptions!$B$11)),NA())</f>
        <v>932307.210340563</v>
      </c>
      <c r="Q758" s="18" t="n">
        <f aca="false">IFERROR(($N$758+Assumptions!$B$14*Assumptions!$B$13)/($O$758+Assumptions!$B$14+$P$758),NA())</f>
        <v>128.712937826755</v>
      </c>
      <c r="R758" s="18" t="n">
        <f aca="false">AND(ISNUMBER($P$758),$P$758&gt;Assumptions!$B$4,$Q$758&gt;Assumptions!$B$13)</f>
        <v>1</v>
      </c>
      <c r="S758" s="18" t="n">
        <f aca="false">IF($N$758&gt;($C$11*Assumptions!$B$7/Assumptions!$B$11),($C$11*Assumptions!$B$7/Assumptions!$B$11)*$O$758/($N$758-($C$11*Assumptions!$B$7/Assumptions!$B$11)),NA())</f>
        <v>855290.5914598</v>
      </c>
      <c r="T758" s="18" t="n">
        <f aca="false">IFERROR($N$758/($O$758+$S$758),NA())</f>
        <v>140.303191918884</v>
      </c>
      <c r="U758" s="18" t="n">
        <f aca="false">AND(ISNUMBER($S$758),$S$758&gt;Assumptions!$B$4,$T$758&lt;=Assumptions!$B$13)</f>
        <v>0</v>
      </c>
      <c r="V758" s="18" t="n">
        <f aca="false">IF($R$758,$P$758,IF($U$758,$S$758,NA()))</f>
        <v>932307.210340563</v>
      </c>
      <c r="W758" s="18" t="n">
        <f aca="false">IF($R$758,$Q$758,IF($U$758,$T$758,NA()))</f>
        <v>128.712937826755</v>
      </c>
      <c r="X758" s="18" t="n">
        <f aca="false">$R$758</f>
        <v>1</v>
      </c>
      <c r="Y758" s="18" t="n">
        <f aca="false">IF($B$758=1,$H$758,$AI$112*$W$758)</f>
        <v>789437671.528049</v>
      </c>
      <c r="Z758" s="18" t="n">
        <f aca="false">IF($C$758=1,$I$758,$AF$112*$W$758)</f>
        <v>223143359.748836</v>
      </c>
      <c r="AA758" s="18" t="n">
        <f aca="false">IF($D$758=1,$J$758,$AC$112*$W$758)</f>
        <v>308911050.784211</v>
      </c>
      <c r="AB758" s="18" t="n">
        <f aca="false">IF($E$758=1,$K$758,$Z$112*$W$758)</f>
        <v>386138813.480264</v>
      </c>
      <c r="AC758" s="18" t="n">
        <f aca="false">IF($F$758=1,$L$758,$W$112*$W$758)</f>
        <v>15000000</v>
      </c>
      <c r="AD758" s="18" t="n">
        <f aca="false">IF($G$758=1,$M$758,$T$112*$W$758)</f>
        <v>643564689.133774</v>
      </c>
      <c r="AE758" s="18" t="n">
        <f aca="false">($C$11*Assumptions!$B$7/Assumptions!$B$11)</f>
        <v>120000000</v>
      </c>
      <c r="AF758" s="18" t="n">
        <f aca="false">($J$112+$O$112)*$W$758</f>
        <v>36105630.3171866</v>
      </c>
      <c r="AG758" s="18" t="n">
        <f aca="false">Assumptions!$B$20*$W$758</f>
        <v>1158416440.44079</v>
      </c>
      <c r="AH758" s="18" t="n">
        <f aca="false">IF($R$758,Assumptions!$B$14*($W$758-Assumptions!$B$13),Assumptions!$B$4)</f>
        <v>319282344.566887</v>
      </c>
      <c r="AI758" s="18" t="n">
        <f aca="false">$Y$758+$Z$758+$AA$758+$AB$758+$AC$758+$AD$758+$AE$758+$AF$758+$AG$758+$AH$758</f>
        <v>4000000000</v>
      </c>
      <c r="AJ758" s="18" t="n">
        <f aca="false">IF(AND(ISNUMBER($V$758),($C$11*Assumptions!$B$7/Assumptions!$B$11)&gt;=Assumptions!$B$67,IF($B$758=1,$Y$758&gt;=INDEX($Y$756:$Y$819,1+$A$758-Assumptions!$B$78),$Y$758&gt;INDEX($Y$756:$Y$819,1+$A$758+Assumptions!$B$78)),IF($C$758=1,$Z$758&gt;=INDEX($Z$756:$Z$819,1+$A$758-Assumptions!$B$79),$Z$758&gt;INDEX($Z$756:$Z$819,1+$A$758+Assumptions!$B$79)),IF($D$758=1,$AA$758&gt;=INDEX($AA$756:$AA$819,1+$A$758-Assumptions!$B$80),$AA$758&gt;INDEX($AA$756:$AA$819,1+$A$758+Assumptions!$B$80)),IF($E$758=1,$AB$758&gt;=INDEX($AB$756:$AB$819,1+$A$758-Assumptions!$B$81),$AB$758&gt;INDEX($AB$756:$AB$819,1+$A$758+Assumptions!$B$81)),IF($F$758=1,$AC$758&gt;=INDEX($AC$756:$AC$819,1+$A$758-Assumptions!$B$82),$AC$758&gt;INDEX($AC$756:$AC$819,1+$A$758+Assumptions!$B$82)),IF($G$758=1,$AD$758&gt;=INDEX($AD$756:$AD$819,1+$A$758-Assumptions!$B$83),$AD$758&gt;INDEX($AD$756:$AD$819,1+$A$758+Assumptions!$B$83))),1,0)</f>
        <v>0</v>
      </c>
      <c r="AK758" s="16"/>
      <c r="AL758" s="16"/>
    </row>
    <row r="759" customFormat="false" ht="23.85" hidden="true" customHeight="false" outlineLevel="0" collapsed="false">
      <c r="A759" s="6" t="n">
        <f aca="false">ROW()-ROW($A$756)+Assumptions!$B$4</f>
        <v>3</v>
      </c>
      <c r="B759" s="18" t="n">
        <f aca="false">MOD(QUOTIENT($A$759,Assumptions!$B$78),2)</f>
        <v>0</v>
      </c>
      <c r="C759" s="18" t="n">
        <f aca="false">MOD(QUOTIENT($A$759,Assumptions!$B$79),2)</f>
        <v>0</v>
      </c>
      <c r="D759" s="18" t="n">
        <f aca="false">MOD(QUOTIENT($A$759,Assumptions!$B$80),2)</f>
        <v>0</v>
      </c>
      <c r="E759" s="18" t="n">
        <f aca="false">MOD(QUOTIENT($A$759,Assumptions!$B$81),2)</f>
        <v>0</v>
      </c>
      <c r="F759" s="18" t="n">
        <f aca="false">MOD(QUOTIENT($A$759,Assumptions!$B$82),2)</f>
        <v>1</v>
      </c>
      <c r="G759" s="18" t="n">
        <f aca="false">MOD(QUOTIENT($A$759,Assumptions!$B$83),2)</f>
        <v>1</v>
      </c>
      <c r="H759" s="18" t="n">
        <f aca="false">IF($B$759=1,MIN(Assumptions!$B$66,MAX(Assumptions!$B$4,Assumptions!$B$27-(Assumptions!$B$4))),Assumptions!$B$4)</f>
        <v>0</v>
      </c>
      <c r="I759" s="18" t="n">
        <f aca="false">IF($C$759=1,MIN(Assumptions!$B$61,MAX(Assumptions!$B$4,Assumptions!$B$27-($H$759))),Assumptions!$B$4)</f>
        <v>0</v>
      </c>
      <c r="J759" s="18" t="n">
        <f aca="false">IF($D$759=1,MIN(Assumptions!$B$56,MAX(Assumptions!$B$4,Assumptions!$B$27-($H$759+$I$759))),Assumptions!$B$4)</f>
        <v>0</v>
      </c>
      <c r="K759" s="18" t="n">
        <f aca="false">IF($E$759=1,MIN(Assumptions!$B$51,MAX(Assumptions!$B$4,Assumptions!$B$27-($H$759+$I$759+$J$759))),Assumptions!$B$4)</f>
        <v>0</v>
      </c>
      <c r="L759" s="18" t="n">
        <f aca="false">IF($F$759=1,MIN(Assumptions!$B$46,MAX(Assumptions!$B$4,Assumptions!$B$27-($H$759+$I$759+$J$759+$K$759))),Assumptions!$B$4)</f>
        <v>15000000</v>
      </c>
      <c r="M759" s="18" t="n">
        <f aca="false">IF($G$759=1,MIN(Assumptions!$B$41,MAX(Assumptions!$B$4,Assumptions!$B$27-($H$759+$I$759+$J$759+$K$759+$L$759))),Assumptions!$B$4)</f>
        <v>5000000</v>
      </c>
      <c r="N759" s="18" t="n">
        <f aca="false">MAX(Assumptions!$B$4,Assumptions!$B$27-($H$759+$I$759+$J$759+$K$759+$L$759+$M$759))</f>
        <v>3980000000</v>
      </c>
      <c r="O759" s="18" t="n">
        <f aca="false">$J$112+$O$112+Assumptions!$B$20+IF($B$759=0,$AI$112,Assumptions!$B$4)+IF($C$759=0,$AF$112,Assumptions!$B$4)+IF($D$759=0,$AC$112,Assumptions!$B$4)+IF($E$759=0,$Z$112,Assumptions!$B$4)+IF($F$759=0,$W$112,Assumptions!$B$4)+IF($G$759=0,$T$112,Assumptions!$B$4)</f>
        <v>22547484.4666011</v>
      </c>
      <c r="P759" s="18" t="n">
        <f aca="false">IF(($N$759+Assumptions!$B$14*Assumptions!$B$13)&gt;($C$11*Assumptions!$B$7/Assumptions!$B$11),($C$11*Assumptions!$B$7/Assumptions!$B$11)*($O$759+Assumptions!$B$14)/($N$759+Assumptions!$B$14*Assumptions!$B$13-($C$11*Assumptions!$B$7/Assumptions!$B$11)),NA())</f>
        <v>778174.274690518</v>
      </c>
      <c r="Q759" s="18" t="n">
        <f aca="false">IFERROR(($N$759+Assumptions!$B$14*Assumptions!$B$13)/($O$759+Assumptions!$B$14+$P$759),NA())</f>
        <v>154.20710232001</v>
      </c>
      <c r="R759" s="18" t="n">
        <f aca="false">AND(ISNUMBER($P$759),$P$759&gt;Assumptions!$B$4,$Q$759&gt;Assumptions!$B$13)</f>
        <v>1</v>
      </c>
      <c r="S759" s="18" t="n">
        <f aca="false">IF($N$759&gt;($C$11*Assumptions!$B$7/Assumptions!$B$11),($C$11*Assumptions!$B$7/Assumptions!$B$11)*$O$759/($N$759-($C$11*Assumptions!$B$7/Assumptions!$B$11)),NA())</f>
        <v>700958.066319204</v>
      </c>
      <c r="T759" s="18" t="n">
        <f aca="false">IFERROR($N$759/($O$759+$S$759),NA())</f>
        <v>171.194263631391</v>
      </c>
      <c r="U759" s="18" t="n">
        <f aca="false">AND(ISNUMBER($S$759),$S$759&gt;Assumptions!$B$4,$T$759&lt;=Assumptions!$B$13)</f>
        <v>0</v>
      </c>
      <c r="V759" s="18" t="n">
        <f aca="false">IF($R$759,$P$759,IF($U$759,$S$759,NA()))</f>
        <v>778174.274690518</v>
      </c>
      <c r="W759" s="18" t="n">
        <f aca="false">IF($R$759,$Q$759,IF($U$759,$T$759,NA()))</f>
        <v>154.20710232001</v>
      </c>
      <c r="X759" s="18" t="n">
        <f aca="false">$R$759</f>
        <v>1</v>
      </c>
      <c r="Y759" s="18" t="n">
        <f aca="false">IF($B$759=1,$H$759,$AI$112*$W$759)</f>
        <v>945801547.568214</v>
      </c>
      <c r="Z759" s="18" t="n">
        <f aca="false">IF($C$759=1,$I$759,$AF$112*$W$759)</f>
        <v>267341352.701739</v>
      </c>
      <c r="AA759" s="18" t="n">
        <f aca="false">IF($D$759=1,$J$759,$AC$112*$W$759)</f>
        <v>370097045.568023</v>
      </c>
      <c r="AB759" s="18" t="n">
        <f aca="false">IF($E$759=1,$K$759,$Z$112*$W$759)</f>
        <v>462621306.960029</v>
      </c>
      <c r="AC759" s="18" t="n">
        <f aca="false">IF($F$759=1,$L$759,$W$112*$W$759)</f>
        <v>15000000</v>
      </c>
      <c r="AD759" s="18" t="n">
        <f aca="false">IF($G$759=1,$M$759,$T$112*$W$759)</f>
        <v>5000000</v>
      </c>
      <c r="AE759" s="18" t="n">
        <f aca="false">($C$11*Assumptions!$B$7/Assumptions!$B$11)</f>
        <v>120000000</v>
      </c>
      <c r="AF759" s="18" t="n">
        <f aca="false">($J$112+$O$112)*$W$759</f>
        <v>43257070.5218843</v>
      </c>
      <c r="AG759" s="18" t="n">
        <f aca="false">Assumptions!$B$20*$W$759</f>
        <v>1387863920.88009</v>
      </c>
      <c r="AH759" s="18" t="n">
        <f aca="false">IF($R$759,Assumptions!$B$14*($W$759-Assumptions!$B$13),Assumptions!$B$4)</f>
        <v>383017755.800024</v>
      </c>
      <c r="AI759" s="18" t="n">
        <f aca="false">$Y$759+$Z$759+$AA$759+$AB$759+$AC$759+$AD$759+$AE$759+$AF$759+$AG$759+$AH$759</f>
        <v>4000000000</v>
      </c>
      <c r="AJ759" s="18" t="n">
        <f aca="false">IF(AND(ISNUMBER($V$759),($C$11*Assumptions!$B$7/Assumptions!$B$11)&gt;=Assumptions!$B$67,IF($B$759=1,$Y$759&gt;=INDEX($Y$756:$Y$819,1+$A$759-Assumptions!$B$78),$Y$759&gt;INDEX($Y$756:$Y$819,1+$A$759+Assumptions!$B$78)),IF($C$759=1,$Z$759&gt;=INDEX($Z$756:$Z$819,1+$A$759-Assumptions!$B$79),$Z$759&gt;INDEX($Z$756:$Z$819,1+$A$759+Assumptions!$B$79)),IF($D$759=1,$AA$759&gt;=INDEX($AA$756:$AA$819,1+$A$759-Assumptions!$B$80),$AA$759&gt;INDEX($AA$756:$AA$819,1+$A$759+Assumptions!$B$80)),IF($E$759=1,$AB$759&gt;=INDEX($AB$756:$AB$819,1+$A$759-Assumptions!$B$81),$AB$759&gt;INDEX($AB$756:$AB$819,1+$A$759+Assumptions!$B$81)),IF($F$759=1,$AC$759&gt;=INDEX($AC$756:$AC$819,1+$A$759-Assumptions!$B$82),$AC$759&gt;INDEX($AC$756:$AC$819,1+$A$759+Assumptions!$B$82)),IF($G$759=1,$AD$759&gt;=INDEX($AD$756:$AD$819,1+$A$759-Assumptions!$B$83),$AD$759&gt;INDEX($AD$756:$AD$819,1+$A$759+Assumptions!$B$83))),1,0)</f>
        <v>0</v>
      </c>
      <c r="AK759" s="16"/>
      <c r="AL759" s="16"/>
    </row>
    <row r="760" customFormat="false" ht="23.85" hidden="true" customHeight="false" outlineLevel="0" collapsed="false">
      <c r="A760" s="6" t="n">
        <f aca="false">ROW()-ROW($A$756)+Assumptions!$B$4</f>
        <v>4</v>
      </c>
      <c r="B760" s="18" t="n">
        <f aca="false">MOD(QUOTIENT($A$760,Assumptions!$B$78),2)</f>
        <v>0</v>
      </c>
      <c r="C760" s="18" t="n">
        <f aca="false">MOD(QUOTIENT($A$760,Assumptions!$B$79),2)</f>
        <v>0</v>
      </c>
      <c r="D760" s="18" t="n">
        <f aca="false">MOD(QUOTIENT($A$760,Assumptions!$B$80),2)</f>
        <v>0</v>
      </c>
      <c r="E760" s="18" t="n">
        <f aca="false">MOD(QUOTIENT($A$760,Assumptions!$B$81),2)</f>
        <v>1</v>
      </c>
      <c r="F760" s="18" t="n">
        <f aca="false">MOD(QUOTIENT($A$760,Assumptions!$B$82),2)</f>
        <v>0</v>
      </c>
      <c r="G760" s="18" t="n">
        <f aca="false">MOD(QUOTIENT($A$760,Assumptions!$B$83),2)</f>
        <v>0</v>
      </c>
      <c r="H760" s="18" t="n">
        <f aca="false">IF($B$760=1,MIN(Assumptions!$B$66,MAX(Assumptions!$B$4,Assumptions!$B$27-(Assumptions!$B$4))),Assumptions!$B$4)</f>
        <v>0</v>
      </c>
      <c r="I760" s="18" t="n">
        <f aca="false">IF($C$760=1,MIN(Assumptions!$B$61,MAX(Assumptions!$B$4,Assumptions!$B$27-($H$760))),Assumptions!$B$4)</f>
        <v>0</v>
      </c>
      <c r="J760" s="18" t="n">
        <f aca="false">IF($D$760=1,MIN(Assumptions!$B$56,MAX(Assumptions!$B$4,Assumptions!$B$27-($H$760+$I$760))),Assumptions!$B$4)</f>
        <v>0</v>
      </c>
      <c r="K760" s="18" t="n">
        <f aca="false">IF($E$760=1,MIN(Assumptions!$B$51,MAX(Assumptions!$B$4,Assumptions!$B$27-($H$760+$I$760+$J$760))),Assumptions!$B$4)</f>
        <v>30000000</v>
      </c>
      <c r="L760" s="18" t="n">
        <f aca="false">IF($F$760=1,MIN(Assumptions!$B$46,MAX(Assumptions!$B$4,Assumptions!$B$27-($H$760+$I$760+$J$760+$K$760))),Assumptions!$B$4)</f>
        <v>0</v>
      </c>
      <c r="M760" s="18" t="n">
        <f aca="false">IF($G$760=1,MIN(Assumptions!$B$41,MAX(Assumptions!$B$4,Assumptions!$B$27-($H$760+$I$760+$J$760+$K$760+$L$760))),Assumptions!$B$4)</f>
        <v>0</v>
      </c>
      <c r="N760" s="18" t="n">
        <f aca="false">MAX(Assumptions!$B$4,Assumptions!$B$27-($H$760+$I$760+$J$760+$K$760+$L$760+$M$760))</f>
        <v>3970000000</v>
      </c>
      <c r="O760" s="18" t="n">
        <f aca="false">$J$112+$O$112+Assumptions!$B$20+IF($B$760=0,$AI$112,Assumptions!$B$4)+IF($C$760=0,$AF$112,Assumptions!$B$4)+IF($D$760=0,$AC$112,Assumptions!$B$4)+IF($E$760=0,$Z$112,Assumptions!$B$4)+IF($F$760=0,$W$112,Assumptions!$B$4)+IF($G$760=0,$T$112,Assumptions!$B$4)</f>
        <v>29547484.4666011</v>
      </c>
      <c r="P760" s="18" t="n">
        <f aca="false">IF(($N$760+Assumptions!$B$14*Assumptions!$B$13)&gt;($C$11*Assumptions!$B$7/Assumptions!$B$11),($C$11*Assumptions!$B$7/Assumptions!$B$11)*($O$760+Assumptions!$B$14)/($N$760+Assumptions!$B$14*Assumptions!$B$13-($C$11*Assumptions!$B$7/Assumptions!$B$11)),NA())</f>
        <v>998234.428550844</v>
      </c>
      <c r="Q760" s="18" t="n">
        <f aca="false">IFERROR(($N$760+Assumptions!$B$14*Assumptions!$B$13)/($O$760+Assumptions!$B$14+$P$760),NA())</f>
        <v>120.212243304618</v>
      </c>
      <c r="R760" s="18" t="n">
        <f aca="false">AND(ISNUMBER($P$760),$P$760&gt;Assumptions!$B$4,$Q$760&gt;Assumptions!$B$13)</f>
        <v>1</v>
      </c>
      <c r="S760" s="18" t="n">
        <f aca="false">IF($N$760&gt;($C$11*Assumptions!$B$7/Assumptions!$B$11),($C$11*Assumptions!$B$7/Assumptions!$B$11)*$O$760/($N$760-($C$11*Assumptions!$B$7/Assumptions!$B$11)),NA())</f>
        <v>920960.55480315</v>
      </c>
      <c r="T760" s="18" t="n">
        <f aca="false">IFERROR($N$760/($O$760+$S$760),NA())</f>
        <v>130.2987401297</v>
      </c>
      <c r="U760" s="18" t="n">
        <f aca="false">AND(ISNUMBER($S$760),$S$760&gt;Assumptions!$B$4,$T$760&lt;=Assumptions!$B$13)</f>
        <v>0</v>
      </c>
      <c r="V760" s="18" t="n">
        <f aca="false">IF($R$760,$P$760,IF($U$760,$S$760,NA()))</f>
        <v>998234.428550844</v>
      </c>
      <c r="W760" s="18" t="n">
        <f aca="false">IF($R$760,$Q$760,IF($U$760,$T$760,NA()))</f>
        <v>120.212243304618</v>
      </c>
      <c r="X760" s="18" t="n">
        <f aca="false">$R$760</f>
        <v>1</v>
      </c>
      <c r="Y760" s="18" t="n">
        <f aca="false">IF($B$760=1,$H$760,$AI$112*$W$760)</f>
        <v>737300189.444004</v>
      </c>
      <c r="Z760" s="18" t="n">
        <f aca="false">IF($C$760=1,$I$760,$AF$112*$W$760)</f>
        <v>208406119.127218</v>
      </c>
      <c r="AA760" s="18" t="n">
        <f aca="false">IF($D$760=1,$J$760,$AC$112*$W$760)</f>
        <v>288509383.931082</v>
      </c>
      <c r="AB760" s="18" t="n">
        <f aca="false">IF($E$760=1,$K$760,$Z$112*$W$760)</f>
        <v>30000000</v>
      </c>
      <c r="AC760" s="18" t="n">
        <f aca="false">IF($F$760=1,$L$760,$W$112*$W$760)</f>
        <v>601061216.523088</v>
      </c>
      <c r="AD760" s="18" t="n">
        <f aca="false">IF($G$760=1,$M$760,$T$112*$W$760)</f>
        <v>601061216.523088</v>
      </c>
      <c r="AE760" s="18" t="n">
        <f aca="false">($C$11*Assumptions!$B$7/Assumptions!$B$11)</f>
        <v>120000000</v>
      </c>
      <c r="AF760" s="18" t="n">
        <f aca="false">($J$112+$O$112)*$W$760</f>
        <v>33721076.4484161</v>
      </c>
      <c r="AG760" s="18" t="n">
        <f aca="false">Assumptions!$B$20*$W$760</f>
        <v>1081910189.74156</v>
      </c>
      <c r="AH760" s="18" t="n">
        <f aca="false">IF($R$760,Assumptions!$B$14*($W$760-Assumptions!$B$13),Assumptions!$B$4)</f>
        <v>298030608.261544</v>
      </c>
      <c r="AI760" s="18" t="n">
        <f aca="false">$Y$760+$Z$760+$AA$760+$AB$760+$AC$760+$AD$760+$AE$760+$AF$760+$AG$760+$AH$760</f>
        <v>4000000000</v>
      </c>
      <c r="AJ760" s="18" t="n">
        <f aca="false">IF(AND(ISNUMBER($V$760),($C$11*Assumptions!$B$7/Assumptions!$B$11)&gt;=Assumptions!$B$67,IF($B$760=1,$Y$760&gt;=INDEX($Y$756:$Y$819,1+$A$760-Assumptions!$B$78),$Y$760&gt;INDEX($Y$756:$Y$819,1+$A$760+Assumptions!$B$78)),IF($C$760=1,$Z$760&gt;=INDEX($Z$756:$Z$819,1+$A$760-Assumptions!$B$79),$Z$760&gt;INDEX($Z$756:$Z$819,1+$A$760+Assumptions!$B$79)),IF($D$760=1,$AA$760&gt;=INDEX($AA$756:$AA$819,1+$A$760-Assumptions!$B$80),$AA$760&gt;INDEX($AA$756:$AA$819,1+$A$760+Assumptions!$B$80)),IF($E$760=1,$AB$760&gt;=INDEX($AB$756:$AB$819,1+$A$760-Assumptions!$B$81),$AB$760&gt;INDEX($AB$756:$AB$819,1+$A$760+Assumptions!$B$81)),IF($F$760=1,$AC$760&gt;=INDEX($AC$756:$AC$819,1+$A$760-Assumptions!$B$82),$AC$760&gt;INDEX($AC$756:$AC$819,1+$A$760+Assumptions!$B$82)),IF($G$760=1,$AD$760&gt;=INDEX($AD$756:$AD$819,1+$A$760-Assumptions!$B$83),$AD$760&gt;INDEX($AD$756:$AD$819,1+$A$760+Assumptions!$B$83))),1,0)</f>
        <v>0</v>
      </c>
      <c r="AK760" s="16"/>
      <c r="AL760" s="16"/>
    </row>
    <row r="761" customFormat="false" ht="23.85" hidden="true" customHeight="false" outlineLevel="0" collapsed="false">
      <c r="A761" s="6" t="n">
        <f aca="false">ROW()-ROW($A$756)+Assumptions!$B$4</f>
        <v>5</v>
      </c>
      <c r="B761" s="18" t="n">
        <f aca="false">MOD(QUOTIENT($A$761,Assumptions!$B$78),2)</f>
        <v>0</v>
      </c>
      <c r="C761" s="18" t="n">
        <f aca="false">MOD(QUOTIENT($A$761,Assumptions!$B$79),2)</f>
        <v>0</v>
      </c>
      <c r="D761" s="18" t="n">
        <f aca="false">MOD(QUOTIENT($A$761,Assumptions!$B$80),2)</f>
        <v>0</v>
      </c>
      <c r="E761" s="18" t="n">
        <f aca="false">MOD(QUOTIENT($A$761,Assumptions!$B$81),2)</f>
        <v>1</v>
      </c>
      <c r="F761" s="18" t="n">
        <f aca="false">MOD(QUOTIENT($A$761,Assumptions!$B$82),2)</f>
        <v>0</v>
      </c>
      <c r="G761" s="18" t="n">
        <f aca="false">MOD(QUOTIENT($A$761,Assumptions!$B$83),2)</f>
        <v>1</v>
      </c>
      <c r="H761" s="18" t="n">
        <f aca="false">IF($B$761=1,MIN(Assumptions!$B$66,MAX(Assumptions!$B$4,Assumptions!$B$27-(Assumptions!$B$4))),Assumptions!$B$4)</f>
        <v>0</v>
      </c>
      <c r="I761" s="18" t="n">
        <f aca="false">IF($C$761=1,MIN(Assumptions!$B$61,MAX(Assumptions!$B$4,Assumptions!$B$27-($H$761))),Assumptions!$B$4)</f>
        <v>0</v>
      </c>
      <c r="J761" s="18" t="n">
        <f aca="false">IF($D$761=1,MIN(Assumptions!$B$56,MAX(Assumptions!$B$4,Assumptions!$B$27-($H$761+$I$761))),Assumptions!$B$4)</f>
        <v>0</v>
      </c>
      <c r="K761" s="18" t="n">
        <f aca="false">IF($E$761=1,MIN(Assumptions!$B$51,MAX(Assumptions!$B$4,Assumptions!$B$27-($H$761+$I$761+$J$761))),Assumptions!$B$4)</f>
        <v>30000000</v>
      </c>
      <c r="L761" s="18" t="n">
        <f aca="false">IF($F$761=1,MIN(Assumptions!$B$46,MAX(Assumptions!$B$4,Assumptions!$B$27-($H$761+$I$761+$J$761+$K$761))),Assumptions!$B$4)</f>
        <v>0</v>
      </c>
      <c r="M761" s="18" t="n">
        <f aca="false">IF($G$761=1,MIN(Assumptions!$B$41,MAX(Assumptions!$B$4,Assumptions!$B$27-($H$761+$I$761+$J$761+$K$761+$L$761))),Assumptions!$B$4)</f>
        <v>5000000</v>
      </c>
      <c r="N761" s="18" t="n">
        <f aca="false">MAX(Assumptions!$B$4,Assumptions!$B$27-($H$761+$I$761+$J$761+$K$761+$L$761+$M$761))</f>
        <v>3965000000</v>
      </c>
      <c r="O761" s="18" t="n">
        <f aca="false">$J$112+$O$112+Assumptions!$B$20+IF($B$761=0,$AI$112,Assumptions!$B$4)+IF($C$761=0,$AF$112,Assumptions!$B$4)+IF($D$761=0,$AC$112,Assumptions!$B$4)+IF($E$761=0,$Z$112,Assumptions!$B$4)+IF($F$761=0,$W$112,Assumptions!$B$4)+IF($G$761=0,$T$112,Assumptions!$B$4)</f>
        <v>24547484.4666011</v>
      </c>
      <c r="P761" s="18" t="n">
        <f aca="false">IF(($N$761+Assumptions!$B$14*Assumptions!$B$13)&gt;($C$11*Assumptions!$B$7/Assumptions!$B$11),($C$11*Assumptions!$B$7/Assumptions!$B$11)*($O$761+Assumptions!$B$14)/($N$761+Assumptions!$B$14*Assumptions!$B$13-($C$11*Assumptions!$B$7/Assumptions!$B$11)),NA())</f>
        <v>843586.260166894</v>
      </c>
      <c r="Q761" s="18" t="n">
        <f aca="false">IFERROR(($N$761+Assumptions!$B$14*Assumptions!$B$13)/($O$761+Assumptions!$B$14+$P$761),NA())</f>
        <v>142.249827511723</v>
      </c>
      <c r="R761" s="18" t="n">
        <f aca="false">AND(ISNUMBER($P$761),$P$761&gt;Assumptions!$B$4,$Q$761&gt;Assumptions!$B$13)</f>
        <v>1</v>
      </c>
      <c r="S761" s="18" t="n">
        <f aca="false">IF($N$761&gt;($C$11*Assumptions!$B$7/Assumptions!$B$11),($C$11*Assumptions!$B$7/Assumptions!$B$11)*$O$761/($N$761-($C$11*Assumptions!$B$7/Assumptions!$B$11)),NA())</f>
        <v>766111.348762582</v>
      </c>
      <c r="T761" s="18" t="n">
        <f aca="false">IFERROR($N$761/($O$761+$S$761),NA())</f>
        <v>156.635194340644</v>
      </c>
      <c r="U761" s="18" t="n">
        <f aca="false">AND(ISNUMBER($S$761),$S$761&gt;Assumptions!$B$4,$T$761&lt;=Assumptions!$B$13)</f>
        <v>0</v>
      </c>
      <c r="V761" s="18" t="n">
        <f aca="false">IF($R$761,$P$761,IF($U$761,$S$761,NA()))</f>
        <v>843586.260166894</v>
      </c>
      <c r="W761" s="18" t="n">
        <f aca="false">IF($R$761,$Q$761,IF($U$761,$T$761,NA()))</f>
        <v>142.249827511723</v>
      </c>
      <c r="X761" s="18" t="n">
        <f aca="false">$R$761</f>
        <v>1</v>
      </c>
      <c r="Y761" s="18" t="n">
        <f aca="false">IF($B$761=1,$H$761,$AI$112*$W$761)</f>
        <v>872463751.524895</v>
      </c>
      <c r="Z761" s="18" t="n">
        <f aca="false">IF($C$761=1,$I$761,$AF$112*$W$761)</f>
        <v>246611606.965125</v>
      </c>
      <c r="AA761" s="18" t="n">
        <f aca="false">IF($D$761=1,$J$761,$AC$112*$W$761)</f>
        <v>341399586.028135</v>
      </c>
      <c r="AB761" s="18" t="n">
        <f aca="false">IF($E$761=1,$K$761,$Z$112*$W$761)</f>
        <v>30000000</v>
      </c>
      <c r="AC761" s="18" t="n">
        <f aca="false">IF($F$761=1,$L$761,$W$112*$W$761)</f>
        <v>711249137.558614</v>
      </c>
      <c r="AD761" s="18" t="n">
        <f aca="false">IF($G$761=1,$M$761,$T$112*$W$761)</f>
        <v>5000000</v>
      </c>
      <c r="AE761" s="18" t="n">
        <f aca="false">($C$11*Assumptions!$B$7/Assumptions!$B$11)</f>
        <v>120000000</v>
      </c>
      <c r="AF761" s="18" t="n">
        <f aca="false">($J$112+$O$112)*$W$761</f>
        <v>39902901.5384204</v>
      </c>
      <c r="AG761" s="18" t="n">
        <f aca="false">Assumptions!$B$20*$W$761</f>
        <v>1280248447.6055</v>
      </c>
      <c r="AH761" s="18" t="n">
        <f aca="false">IF($R$761,Assumptions!$B$14*($W$761-Assumptions!$B$13),Assumptions!$B$4)</f>
        <v>353124568.779307</v>
      </c>
      <c r="AI761" s="18" t="n">
        <f aca="false">$Y$761+$Z$761+$AA$761+$AB$761+$AC$761+$AD$761+$AE$761+$AF$761+$AG$761+$AH$761</f>
        <v>4000000000</v>
      </c>
      <c r="AJ761" s="18" t="n">
        <f aca="false">IF(AND(ISNUMBER($V$761),($C$11*Assumptions!$B$7/Assumptions!$B$11)&gt;=Assumptions!$B$67,IF($B$761=1,$Y$761&gt;=INDEX($Y$756:$Y$819,1+$A$761-Assumptions!$B$78),$Y$761&gt;INDEX($Y$756:$Y$819,1+$A$761+Assumptions!$B$78)),IF($C$761=1,$Z$761&gt;=INDEX($Z$756:$Z$819,1+$A$761-Assumptions!$B$79),$Z$761&gt;INDEX($Z$756:$Z$819,1+$A$761+Assumptions!$B$79)),IF($D$761=1,$AA$761&gt;=INDEX($AA$756:$AA$819,1+$A$761-Assumptions!$B$80),$AA$761&gt;INDEX($AA$756:$AA$819,1+$A$761+Assumptions!$B$80)),IF($E$761=1,$AB$761&gt;=INDEX($AB$756:$AB$819,1+$A$761-Assumptions!$B$81),$AB$761&gt;INDEX($AB$756:$AB$819,1+$A$761+Assumptions!$B$81)),IF($F$761=1,$AC$761&gt;=INDEX($AC$756:$AC$819,1+$A$761-Assumptions!$B$82),$AC$761&gt;INDEX($AC$756:$AC$819,1+$A$761+Assumptions!$B$82)),IF($G$761=1,$AD$761&gt;=INDEX($AD$756:$AD$819,1+$A$761-Assumptions!$B$83),$AD$761&gt;INDEX($AD$756:$AD$819,1+$A$761+Assumptions!$B$83))),1,0)</f>
        <v>0</v>
      </c>
      <c r="AK761" s="16"/>
      <c r="AL761" s="16"/>
    </row>
    <row r="762" customFormat="false" ht="23.85" hidden="true" customHeight="false" outlineLevel="0" collapsed="false">
      <c r="A762" s="6" t="n">
        <f aca="false">ROW()-ROW($A$756)+Assumptions!$B$4</f>
        <v>6</v>
      </c>
      <c r="B762" s="18" t="n">
        <f aca="false">MOD(QUOTIENT($A$762,Assumptions!$B$78),2)</f>
        <v>0</v>
      </c>
      <c r="C762" s="18" t="n">
        <f aca="false">MOD(QUOTIENT($A$762,Assumptions!$B$79),2)</f>
        <v>0</v>
      </c>
      <c r="D762" s="18" t="n">
        <f aca="false">MOD(QUOTIENT($A$762,Assumptions!$B$80),2)</f>
        <v>0</v>
      </c>
      <c r="E762" s="18" t="n">
        <f aca="false">MOD(QUOTIENT($A$762,Assumptions!$B$81),2)</f>
        <v>1</v>
      </c>
      <c r="F762" s="18" t="n">
        <f aca="false">MOD(QUOTIENT($A$762,Assumptions!$B$82),2)</f>
        <v>1</v>
      </c>
      <c r="G762" s="18" t="n">
        <f aca="false">MOD(QUOTIENT($A$762,Assumptions!$B$83),2)</f>
        <v>0</v>
      </c>
      <c r="H762" s="18" t="n">
        <f aca="false">IF($B$762=1,MIN(Assumptions!$B$66,MAX(Assumptions!$B$4,Assumptions!$B$27-(Assumptions!$B$4))),Assumptions!$B$4)</f>
        <v>0</v>
      </c>
      <c r="I762" s="18" t="n">
        <f aca="false">IF($C$762=1,MIN(Assumptions!$B$61,MAX(Assumptions!$B$4,Assumptions!$B$27-($H$762))),Assumptions!$B$4)</f>
        <v>0</v>
      </c>
      <c r="J762" s="18" t="n">
        <f aca="false">IF($D$762=1,MIN(Assumptions!$B$56,MAX(Assumptions!$B$4,Assumptions!$B$27-($H$762+$I$762))),Assumptions!$B$4)</f>
        <v>0</v>
      </c>
      <c r="K762" s="18" t="n">
        <f aca="false">IF($E$762=1,MIN(Assumptions!$B$51,MAX(Assumptions!$B$4,Assumptions!$B$27-($H$762+$I$762+$J$762))),Assumptions!$B$4)</f>
        <v>30000000</v>
      </c>
      <c r="L762" s="18" t="n">
        <f aca="false">IF($F$762=1,MIN(Assumptions!$B$46,MAX(Assumptions!$B$4,Assumptions!$B$27-($H$762+$I$762+$J$762+$K$762))),Assumptions!$B$4)</f>
        <v>15000000</v>
      </c>
      <c r="M762" s="18" t="n">
        <f aca="false">IF($G$762=1,MIN(Assumptions!$B$41,MAX(Assumptions!$B$4,Assumptions!$B$27-($H$762+$I$762+$J$762+$K$762+$L$762))),Assumptions!$B$4)</f>
        <v>0</v>
      </c>
      <c r="N762" s="18" t="n">
        <f aca="false">MAX(Assumptions!$B$4,Assumptions!$B$27-($H$762+$I$762+$J$762+$K$762+$L$762+$M$762))</f>
        <v>3955000000</v>
      </c>
      <c r="O762" s="18" t="n">
        <f aca="false">$J$112+$O$112+Assumptions!$B$20+IF($B$762=0,$AI$112,Assumptions!$B$4)+IF($C$762=0,$AF$112,Assumptions!$B$4)+IF($D$762=0,$AC$112,Assumptions!$B$4)+IF($E$762=0,$Z$112,Assumptions!$B$4)+IF($F$762=0,$W$112,Assumptions!$B$4)+IF($G$762=0,$T$112,Assumptions!$B$4)</f>
        <v>24547484.4666011</v>
      </c>
      <c r="P762" s="18" t="n">
        <f aca="false">IF(($N$762+Assumptions!$B$14*Assumptions!$B$13)&gt;($C$11*Assumptions!$B$7/Assumptions!$B$11),($C$11*Assumptions!$B$7/Assumptions!$B$11)*($O$762+Assumptions!$B$14)/($N$762+Assumptions!$B$14*Assumptions!$B$13-($C$11*Assumptions!$B$7/Assumptions!$B$11)),NA())</f>
        <v>845784.530551694</v>
      </c>
      <c r="Q762" s="18" t="n">
        <f aca="false">IFERROR(($N$762+Assumptions!$B$14*Assumptions!$B$13)/($O$762+Assumptions!$B$14+$P$762),NA())</f>
        <v>141.880107362245</v>
      </c>
      <c r="R762" s="18" t="n">
        <f aca="false">AND(ISNUMBER($P$762),$P$762&gt;Assumptions!$B$4,$Q$762&gt;Assumptions!$B$13)</f>
        <v>1</v>
      </c>
      <c r="S762" s="18" t="n">
        <f aca="false">IF($N$762&gt;($C$11*Assumptions!$B$7/Assumptions!$B$11),($C$11*Assumptions!$B$7/Assumptions!$B$11)*$O$762/($N$762-($C$11*Assumptions!$B$7/Assumptions!$B$11)),NA())</f>
        <v>768109.031549446</v>
      </c>
      <c r="T762" s="18" t="n">
        <f aca="false">IFERROR($N$762/($O$762+$S$762),NA())</f>
        <v>156.227820623243</v>
      </c>
      <c r="U762" s="18" t="n">
        <f aca="false">AND(ISNUMBER($S$762),$S$762&gt;Assumptions!$B$4,$T$762&lt;=Assumptions!$B$13)</f>
        <v>0</v>
      </c>
      <c r="V762" s="18" t="n">
        <f aca="false">IF($R$762,$P$762,IF($U$762,$S$762,NA()))</f>
        <v>845784.530551694</v>
      </c>
      <c r="W762" s="18" t="n">
        <f aca="false">IF($R$762,$Q$762,IF($U$762,$T$762,NA()))</f>
        <v>141.880107362245</v>
      </c>
      <c r="X762" s="18" t="n">
        <f aca="false">$R$762</f>
        <v>1</v>
      </c>
      <c r="Y762" s="18" t="n">
        <f aca="false">IF($B$762=1,$H$762,$AI$112*$W$762)</f>
        <v>870196139.435162</v>
      </c>
      <c r="Z762" s="18" t="n">
        <f aca="false">IF($C$762=1,$I$762,$AF$112*$W$762)</f>
        <v>245970641.12506</v>
      </c>
      <c r="AA762" s="18" t="n">
        <f aca="false">IF($D$762=1,$J$762,$AC$112*$W$762)</f>
        <v>340512257.669387</v>
      </c>
      <c r="AB762" s="18" t="n">
        <f aca="false">IF($E$762=1,$K$762,$Z$112*$W$762)</f>
        <v>30000000</v>
      </c>
      <c r="AC762" s="18" t="n">
        <f aca="false">IF($F$762=1,$L$762,$W$112*$W$762)</f>
        <v>15000000</v>
      </c>
      <c r="AD762" s="18" t="n">
        <f aca="false">IF($G$762=1,$M$762,$T$112*$W$762)</f>
        <v>709400536.811223</v>
      </c>
      <c r="AE762" s="18" t="n">
        <f aca="false">($C$11*Assumptions!$B$7/Assumptions!$B$11)</f>
        <v>120000000</v>
      </c>
      <c r="AF762" s="18" t="n">
        <f aca="false">($J$112+$O$112)*$W$762</f>
        <v>39799190.2933563</v>
      </c>
      <c r="AG762" s="18" t="n">
        <f aca="false">Assumptions!$B$20*$W$762</f>
        <v>1276920966.2602</v>
      </c>
      <c r="AH762" s="18" t="n">
        <f aca="false">IF($R$762,Assumptions!$B$14*($W$762-Assumptions!$B$13),Assumptions!$B$4)</f>
        <v>352200268.405611</v>
      </c>
      <c r="AI762" s="18" t="n">
        <f aca="false">$Y$762+$Z$762+$AA$762+$AB$762+$AC$762+$AD$762+$AE$762+$AF$762+$AG$762+$AH$762</f>
        <v>4000000000</v>
      </c>
      <c r="AJ762" s="18" t="n">
        <f aca="false">IF(AND(ISNUMBER($V$762),($C$11*Assumptions!$B$7/Assumptions!$B$11)&gt;=Assumptions!$B$67,IF($B$762=1,$Y$762&gt;=INDEX($Y$756:$Y$819,1+$A$762-Assumptions!$B$78),$Y$762&gt;INDEX($Y$756:$Y$819,1+$A$762+Assumptions!$B$78)),IF($C$762=1,$Z$762&gt;=INDEX($Z$756:$Z$819,1+$A$762-Assumptions!$B$79),$Z$762&gt;INDEX($Z$756:$Z$819,1+$A$762+Assumptions!$B$79)),IF($D$762=1,$AA$762&gt;=INDEX($AA$756:$AA$819,1+$A$762-Assumptions!$B$80),$AA$762&gt;INDEX($AA$756:$AA$819,1+$A$762+Assumptions!$B$80)),IF($E$762=1,$AB$762&gt;=INDEX($AB$756:$AB$819,1+$A$762-Assumptions!$B$81),$AB$762&gt;INDEX($AB$756:$AB$819,1+$A$762+Assumptions!$B$81)),IF($F$762=1,$AC$762&gt;=INDEX($AC$756:$AC$819,1+$A$762-Assumptions!$B$82),$AC$762&gt;INDEX($AC$756:$AC$819,1+$A$762+Assumptions!$B$82)),IF($G$762=1,$AD$762&gt;=INDEX($AD$756:$AD$819,1+$A$762-Assumptions!$B$83),$AD$762&gt;INDEX($AD$756:$AD$819,1+$A$762+Assumptions!$B$83))),1,0)</f>
        <v>0</v>
      </c>
      <c r="AK762" s="16"/>
      <c r="AL762" s="16"/>
    </row>
    <row r="763" customFormat="false" ht="23.85" hidden="true" customHeight="false" outlineLevel="0" collapsed="false">
      <c r="A763" s="6" t="n">
        <f aca="false">ROW()-ROW($A$756)+Assumptions!$B$4</f>
        <v>7</v>
      </c>
      <c r="B763" s="18" t="n">
        <f aca="false">MOD(QUOTIENT($A$763,Assumptions!$B$78),2)</f>
        <v>0</v>
      </c>
      <c r="C763" s="18" t="n">
        <f aca="false">MOD(QUOTIENT($A$763,Assumptions!$B$79),2)</f>
        <v>0</v>
      </c>
      <c r="D763" s="18" t="n">
        <f aca="false">MOD(QUOTIENT($A$763,Assumptions!$B$80),2)</f>
        <v>0</v>
      </c>
      <c r="E763" s="18" t="n">
        <f aca="false">MOD(QUOTIENT($A$763,Assumptions!$B$81),2)</f>
        <v>1</v>
      </c>
      <c r="F763" s="18" t="n">
        <f aca="false">MOD(QUOTIENT($A$763,Assumptions!$B$82),2)</f>
        <v>1</v>
      </c>
      <c r="G763" s="18" t="n">
        <f aca="false">MOD(QUOTIENT($A$763,Assumptions!$B$83),2)</f>
        <v>1</v>
      </c>
      <c r="H763" s="18" t="n">
        <f aca="false">IF($B$763=1,MIN(Assumptions!$B$66,MAX(Assumptions!$B$4,Assumptions!$B$27-(Assumptions!$B$4))),Assumptions!$B$4)</f>
        <v>0</v>
      </c>
      <c r="I763" s="18" t="n">
        <f aca="false">IF($C$763=1,MIN(Assumptions!$B$61,MAX(Assumptions!$B$4,Assumptions!$B$27-($H$763))),Assumptions!$B$4)</f>
        <v>0</v>
      </c>
      <c r="J763" s="18" t="n">
        <f aca="false">IF($D$763=1,MIN(Assumptions!$B$56,MAX(Assumptions!$B$4,Assumptions!$B$27-($H$763+$I$763))),Assumptions!$B$4)</f>
        <v>0</v>
      </c>
      <c r="K763" s="18" t="n">
        <f aca="false">IF($E$763=1,MIN(Assumptions!$B$51,MAX(Assumptions!$B$4,Assumptions!$B$27-($H$763+$I$763+$J$763))),Assumptions!$B$4)</f>
        <v>30000000</v>
      </c>
      <c r="L763" s="18" t="n">
        <f aca="false">IF($F$763=1,MIN(Assumptions!$B$46,MAX(Assumptions!$B$4,Assumptions!$B$27-($H$763+$I$763+$J$763+$K$763))),Assumptions!$B$4)</f>
        <v>15000000</v>
      </c>
      <c r="M763" s="18" t="n">
        <f aca="false">IF($G$763=1,MIN(Assumptions!$B$41,MAX(Assumptions!$B$4,Assumptions!$B$27-($H$763+$I$763+$J$763+$K$763+$L$763))),Assumptions!$B$4)</f>
        <v>5000000</v>
      </c>
      <c r="N763" s="18" t="n">
        <f aca="false">MAX(Assumptions!$B$4,Assumptions!$B$27-($H$763+$I$763+$J$763+$K$763+$L$763+$M$763))</f>
        <v>3950000000</v>
      </c>
      <c r="O763" s="18" t="n">
        <f aca="false">$J$112+$O$112+Assumptions!$B$20+IF($B$763=0,$AI$112,Assumptions!$B$4)+IF($C$763=0,$AF$112,Assumptions!$B$4)+IF($D$763=0,$AC$112,Assumptions!$B$4)+IF($E$763=0,$Z$112,Assumptions!$B$4)+IF($F$763=0,$W$112,Assumptions!$B$4)+IF($G$763=0,$T$112,Assumptions!$B$4)</f>
        <v>19547484.4666011</v>
      </c>
      <c r="P763" s="18" t="n">
        <f aca="false">IF(($N$763+Assumptions!$B$14*Assumptions!$B$13)&gt;($C$11*Assumptions!$B$7/Assumptions!$B$11),($C$11*Assumptions!$B$7/Assumptions!$B$11)*($O$763+Assumptions!$B$14)/($N$763+Assumptions!$B$14*Assumptions!$B$13-($C$11*Assumptions!$B$7/Assumptions!$B$11)),NA())</f>
        <v>690332.194648957</v>
      </c>
      <c r="Q763" s="18" t="n">
        <f aca="false">IFERROR(($N$763+Assumptions!$B$14*Assumptions!$B$13)/($O$763+Assumptions!$B$14+$P$763),NA())</f>
        <v>173.829354809421</v>
      </c>
      <c r="R763" s="18" t="n">
        <f aca="false">AND(ISNUMBER($P$763),$P$763&gt;Assumptions!$B$4,$Q$763&gt;Assumptions!$B$13)</f>
        <v>1</v>
      </c>
      <c r="S763" s="18" t="n">
        <f aca="false">IF($N$763&gt;($C$11*Assumptions!$B$7/Assumptions!$B$11),($C$11*Assumptions!$B$7/Assumptions!$B$11)*$O$763/($N$763-($C$11*Assumptions!$B$7/Assumptions!$B$11)),NA())</f>
        <v>612453.821407866</v>
      </c>
      <c r="T763" s="18" t="n">
        <f aca="false">IFERROR($N$763/($O$763+$S$763),NA())</f>
        <v>195.933139455563</v>
      </c>
      <c r="U763" s="18" t="n">
        <f aca="false">AND(ISNUMBER($S$763),$S$763&gt;Assumptions!$B$4,$T$763&lt;=Assumptions!$B$13)</f>
        <v>0</v>
      </c>
      <c r="V763" s="18" t="n">
        <f aca="false">IF($R$763,$P$763,IF($U$763,$S$763,NA()))</f>
        <v>690332.194648957</v>
      </c>
      <c r="W763" s="18" t="n">
        <f aca="false">IF($R$763,$Q$763,IF($U$763,$T$763,NA()))</f>
        <v>173.829354809421</v>
      </c>
      <c r="X763" s="18" t="n">
        <f aca="false">$R$763</f>
        <v>1</v>
      </c>
      <c r="Y763" s="18" t="n">
        <f aca="false">IF($B$763=1,$H$763,$AI$112*$W$763)</f>
        <v>1066151106.64849</v>
      </c>
      <c r="Z763" s="18" t="n">
        <f aca="false">IF($C$763=1,$I$763,$AF$112*$W$763)</f>
        <v>301359497.421742</v>
      </c>
      <c r="AA763" s="18" t="n">
        <f aca="false">IF($D$763=1,$J$763,$AC$112*$W$763)</f>
        <v>417190451.542611</v>
      </c>
      <c r="AB763" s="18" t="n">
        <f aca="false">IF($E$763=1,$K$763,$Z$112*$W$763)</f>
        <v>30000000</v>
      </c>
      <c r="AC763" s="18" t="n">
        <f aca="false">IF($F$763=1,$L$763,$W$112*$W$763)</f>
        <v>15000000</v>
      </c>
      <c r="AD763" s="18" t="n">
        <f aca="false">IF($G$763=1,$M$763,$T$112*$W$763)</f>
        <v>5000000</v>
      </c>
      <c r="AE763" s="18" t="n">
        <f aca="false">($C$11*Assumptions!$B$7/Assumptions!$B$11)</f>
        <v>120000000</v>
      </c>
      <c r="AF763" s="18" t="n">
        <f aca="false">($J$112+$O$112)*$W$763</f>
        <v>48761364.0788132</v>
      </c>
      <c r="AG763" s="18" t="n">
        <f aca="false">Assumptions!$B$20*$W$763</f>
        <v>1564464193.28479</v>
      </c>
      <c r="AH763" s="18" t="n">
        <f aca="false">IF($R$763,Assumptions!$B$14*($W$763-Assumptions!$B$13),Assumptions!$B$4)</f>
        <v>432073387.023553</v>
      </c>
      <c r="AI763" s="18" t="n">
        <f aca="false">$Y$763+$Z$763+$AA$763+$AB$763+$AC$763+$AD$763+$AE$763+$AF$763+$AG$763+$AH$763</f>
        <v>4000000000</v>
      </c>
      <c r="AJ763" s="18" t="n">
        <f aca="false">IF(AND(ISNUMBER($V$763),($C$11*Assumptions!$B$7/Assumptions!$B$11)&gt;=Assumptions!$B$67,IF($B$763=1,$Y$763&gt;=INDEX($Y$756:$Y$819,1+$A$763-Assumptions!$B$78),$Y$763&gt;INDEX($Y$756:$Y$819,1+$A$763+Assumptions!$B$78)),IF($C$763=1,$Z$763&gt;=INDEX($Z$756:$Z$819,1+$A$763-Assumptions!$B$79),$Z$763&gt;INDEX($Z$756:$Z$819,1+$A$763+Assumptions!$B$79)),IF($D$763=1,$AA$763&gt;=INDEX($AA$756:$AA$819,1+$A$763-Assumptions!$B$80),$AA$763&gt;INDEX($AA$756:$AA$819,1+$A$763+Assumptions!$B$80)),IF($E$763=1,$AB$763&gt;=INDEX($AB$756:$AB$819,1+$A$763-Assumptions!$B$81),$AB$763&gt;INDEX($AB$756:$AB$819,1+$A$763+Assumptions!$B$81)),IF($F$763=1,$AC$763&gt;=INDEX($AC$756:$AC$819,1+$A$763-Assumptions!$B$82),$AC$763&gt;INDEX($AC$756:$AC$819,1+$A$763+Assumptions!$B$82)),IF($G$763=1,$AD$763&gt;=INDEX($AD$756:$AD$819,1+$A$763-Assumptions!$B$83),$AD$763&gt;INDEX($AD$756:$AD$819,1+$A$763+Assumptions!$B$83))),1,0)</f>
        <v>0</v>
      </c>
      <c r="AK763" s="16"/>
      <c r="AL763" s="16"/>
    </row>
    <row r="764" customFormat="false" ht="23.85" hidden="true" customHeight="false" outlineLevel="0" collapsed="false">
      <c r="A764" s="6" t="n">
        <f aca="false">ROW()-ROW($A$756)+Assumptions!$B$4</f>
        <v>8</v>
      </c>
      <c r="B764" s="18" t="n">
        <f aca="false">MOD(QUOTIENT($A$764,Assumptions!$B$78),2)</f>
        <v>0</v>
      </c>
      <c r="C764" s="18" t="n">
        <f aca="false">MOD(QUOTIENT($A$764,Assumptions!$B$79),2)</f>
        <v>0</v>
      </c>
      <c r="D764" s="18" t="n">
        <f aca="false">MOD(QUOTIENT($A$764,Assumptions!$B$80),2)</f>
        <v>1</v>
      </c>
      <c r="E764" s="18" t="n">
        <f aca="false">MOD(QUOTIENT($A$764,Assumptions!$B$81),2)</f>
        <v>0</v>
      </c>
      <c r="F764" s="18" t="n">
        <f aca="false">MOD(QUOTIENT($A$764,Assumptions!$B$82),2)</f>
        <v>0</v>
      </c>
      <c r="G764" s="18" t="n">
        <f aca="false">MOD(QUOTIENT($A$764,Assumptions!$B$83),2)</f>
        <v>0</v>
      </c>
      <c r="H764" s="18" t="n">
        <f aca="false">IF($B$764=1,MIN(Assumptions!$B$66,MAX(Assumptions!$B$4,Assumptions!$B$27-(Assumptions!$B$4))),Assumptions!$B$4)</f>
        <v>0</v>
      </c>
      <c r="I764" s="18" t="n">
        <f aca="false">IF($C$764=1,MIN(Assumptions!$B$61,MAX(Assumptions!$B$4,Assumptions!$B$27-($H$764))),Assumptions!$B$4)</f>
        <v>0</v>
      </c>
      <c r="J764" s="18" t="n">
        <f aca="false">IF($D$764=1,MIN(Assumptions!$B$56,MAX(Assumptions!$B$4,Assumptions!$B$27-($H$764+$I$764))),Assumptions!$B$4)</f>
        <v>60000000</v>
      </c>
      <c r="K764" s="18" t="n">
        <f aca="false">IF($E$764=1,MIN(Assumptions!$B$51,MAX(Assumptions!$B$4,Assumptions!$B$27-($H$764+$I$764+$J$764))),Assumptions!$B$4)</f>
        <v>0</v>
      </c>
      <c r="L764" s="18" t="n">
        <f aca="false">IF($F$764=1,MIN(Assumptions!$B$46,MAX(Assumptions!$B$4,Assumptions!$B$27-($H$764+$I$764+$J$764+$K$764))),Assumptions!$B$4)</f>
        <v>0</v>
      </c>
      <c r="M764" s="18" t="n">
        <f aca="false">IF($G$764=1,MIN(Assumptions!$B$41,MAX(Assumptions!$B$4,Assumptions!$B$27-($H$764+$I$764+$J$764+$K$764+$L$764))),Assumptions!$B$4)</f>
        <v>0</v>
      </c>
      <c r="N764" s="18" t="n">
        <f aca="false">MAX(Assumptions!$B$4,Assumptions!$B$27-($H$764+$I$764+$J$764+$K$764+$L$764+$M$764))</f>
        <v>3940000000</v>
      </c>
      <c r="O764" s="18" t="n">
        <f aca="false">$J$112+$O$112+Assumptions!$B$20+IF($B$764=0,$AI$112,Assumptions!$B$4)+IF($C$764=0,$AF$112,Assumptions!$B$4)+IF($D$764=0,$AC$112,Assumptions!$B$4)+IF($E$764=0,$Z$112,Assumptions!$B$4)+IF($F$764=0,$W$112,Assumptions!$B$4)+IF($G$764=0,$T$112,Assumptions!$B$4)</f>
        <v>30147484.4666011</v>
      </c>
      <c r="P764" s="18" t="n">
        <f aca="false">IF(($N$764+Assumptions!$B$14*Assumptions!$B$13)&gt;($C$11*Assumptions!$B$7/Assumptions!$B$11),($C$11*Assumptions!$B$7/Assumptions!$B$11)*($O$764+Assumptions!$B$14)/($N$764+Assumptions!$B$14*Assumptions!$B$13-($C$11*Assumptions!$B$7/Assumptions!$B$11)),NA())</f>
        <v>1024904.67913463</v>
      </c>
      <c r="Q764" s="18" t="n">
        <f aca="false">IFERROR(($N$764+Assumptions!$B$14*Assumptions!$B$13)/($O$764+Assumptions!$B$14+$P$764),NA())</f>
        <v>117.084059076909</v>
      </c>
      <c r="R764" s="18" t="n">
        <f aca="false">AND(ISNUMBER($P$764),$P$764&gt;Assumptions!$B$4,$Q$764&gt;Assumptions!$B$13)</f>
        <v>1</v>
      </c>
      <c r="S764" s="18" t="n">
        <f aca="false">IF($N$764&gt;($C$11*Assumptions!$B$7/Assumptions!$B$11),($C$11*Assumptions!$B$7/Assumptions!$B$11)*$O$764/($N$764-($C$11*Assumptions!$B$7/Assumptions!$B$11)),NA())</f>
        <v>947041.396856578</v>
      </c>
      <c r="T764" s="18" t="n">
        <f aca="false">IFERROR($N$764/($O$764+$S$764),NA())</f>
        <v>126.710406111395</v>
      </c>
      <c r="U764" s="18" t="n">
        <f aca="false">AND(ISNUMBER($S$764),$S$764&gt;Assumptions!$B$4,$T$764&lt;=Assumptions!$B$13)</f>
        <v>0</v>
      </c>
      <c r="V764" s="18" t="n">
        <f aca="false">IF($R$764,$P$764,IF($U$764,$S$764,NA()))</f>
        <v>1024904.67913463</v>
      </c>
      <c r="W764" s="18" t="n">
        <f aca="false">IF($R$764,$Q$764,IF($U$764,$T$764,NA()))</f>
        <v>117.084059076909</v>
      </c>
      <c r="X764" s="18" t="n">
        <f aca="false">$R$764</f>
        <v>1</v>
      </c>
      <c r="Y764" s="18" t="n">
        <f aca="false">IF($B$764=1,$H$764,$AI$112*$W$764)</f>
        <v>718114033.688966</v>
      </c>
      <c r="Z764" s="18" t="n">
        <f aca="false">IF($C$764=1,$I$764,$AF$112*$W$764)</f>
        <v>202982938.285649</v>
      </c>
      <c r="AA764" s="18" t="n">
        <f aca="false">IF($D$764=1,$J$764,$AC$112*$W$764)</f>
        <v>60000000</v>
      </c>
      <c r="AB764" s="18" t="n">
        <f aca="false">IF($E$764=1,$K$764,$Z$112*$W$764)</f>
        <v>351252177.230728</v>
      </c>
      <c r="AC764" s="18" t="n">
        <f aca="false">IF($F$764=1,$L$764,$W$112*$W$764)</f>
        <v>585420295.384547</v>
      </c>
      <c r="AD764" s="18" t="n">
        <f aca="false">IF($G$764=1,$M$764,$T$112*$W$764)</f>
        <v>585420295.384547</v>
      </c>
      <c r="AE764" s="18" t="n">
        <f aca="false">($C$11*Assumptions!$B$7/Assumptions!$B$11)</f>
        <v>120000000</v>
      </c>
      <c r="AF764" s="18" t="n">
        <f aca="false">($J$112+$O$112)*$W$764</f>
        <v>32843580.6411048</v>
      </c>
      <c r="AG764" s="18" t="n">
        <f aca="false">Assumptions!$B$20*$W$764</f>
        <v>1053756531.69218</v>
      </c>
      <c r="AH764" s="18" t="n">
        <f aca="false">IF($R$764,Assumptions!$B$14*($W$764-Assumptions!$B$13),Assumptions!$B$4)</f>
        <v>290210147.692274</v>
      </c>
      <c r="AI764" s="18" t="n">
        <f aca="false">$Y$764+$Z$764+$AA$764+$AB$764+$AC$764+$AD$764+$AE$764+$AF$764+$AG$764+$AH$764</f>
        <v>4000000000</v>
      </c>
      <c r="AJ764" s="18" t="n">
        <f aca="false">IF(AND(ISNUMBER($V$764),($C$11*Assumptions!$B$7/Assumptions!$B$11)&gt;=Assumptions!$B$67,IF($B$764=1,$Y$764&gt;=INDEX($Y$756:$Y$819,1+$A$764-Assumptions!$B$78),$Y$764&gt;INDEX($Y$756:$Y$819,1+$A$764+Assumptions!$B$78)),IF($C$764=1,$Z$764&gt;=INDEX($Z$756:$Z$819,1+$A$764-Assumptions!$B$79),$Z$764&gt;INDEX($Z$756:$Z$819,1+$A$764+Assumptions!$B$79)),IF($D$764=1,$AA$764&gt;=INDEX($AA$756:$AA$819,1+$A$764-Assumptions!$B$80),$AA$764&gt;INDEX($AA$756:$AA$819,1+$A$764+Assumptions!$B$80)),IF($E$764=1,$AB$764&gt;=INDEX($AB$756:$AB$819,1+$A$764-Assumptions!$B$81),$AB$764&gt;INDEX($AB$756:$AB$819,1+$A$764+Assumptions!$B$81)),IF($F$764=1,$AC$764&gt;=INDEX($AC$756:$AC$819,1+$A$764-Assumptions!$B$82),$AC$764&gt;INDEX($AC$756:$AC$819,1+$A$764+Assumptions!$B$82)),IF($G$764=1,$AD$764&gt;=INDEX($AD$756:$AD$819,1+$A$764-Assumptions!$B$83),$AD$764&gt;INDEX($AD$756:$AD$819,1+$A$764+Assumptions!$B$83))),1,0)</f>
        <v>0</v>
      </c>
      <c r="AK764" s="16"/>
      <c r="AL764" s="16"/>
    </row>
    <row r="765" customFormat="false" ht="23.85" hidden="true" customHeight="false" outlineLevel="0" collapsed="false">
      <c r="A765" s="6" t="n">
        <f aca="false">ROW()-ROW($A$756)+Assumptions!$B$4</f>
        <v>9</v>
      </c>
      <c r="B765" s="18" t="n">
        <f aca="false">MOD(QUOTIENT($A$765,Assumptions!$B$78),2)</f>
        <v>0</v>
      </c>
      <c r="C765" s="18" t="n">
        <f aca="false">MOD(QUOTIENT($A$765,Assumptions!$B$79),2)</f>
        <v>0</v>
      </c>
      <c r="D765" s="18" t="n">
        <f aca="false">MOD(QUOTIENT($A$765,Assumptions!$B$80),2)</f>
        <v>1</v>
      </c>
      <c r="E765" s="18" t="n">
        <f aca="false">MOD(QUOTIENT($A$765,Assumptions!$B$81),2)</f>
        <v>0</v>
      </c>
      <c r="F765" s="18" t="n">
        <f aca="false">MOD(QUOTIENT($A$765,Assumptions!$B$82),2)</f>
        <v>0</v>
      </c>
      <c r="G765" s="18" t="n">
        <f aca="false">MOD(QUOTIENT($A$765,Assumptions!$B$83),2)</f>
        <v>1</v>
      </c>
      <c r="H765" s="18" t="n">
        <f aca="false">IF($B$765=1,MIN(Assumptions!$B$66,MAX(Assumptions!$B$4,Assumptions!$B$27-(Assumptions!$B$4))),Assumptions!$B$4)</f>
        <v>0</v>
      </c>
      <c r="I765" s="18" t="n">
        <f aca="false">IF($C$765=1,MIN(Assumptions!$B$61,MAX(Assumptions!$B$4,Assumptions!$B$27-($H$765))),Assumptions!$B$4)</f>
        <v>0</v>
      </c>
      <c r="J765" s="18" t="n">
        <f aca="false">IF($D$765=1,MIN(Assumptions!$B$56,MAX(Assumptions!$B$4,Assumptions!$B$27-($H$765+$I$765))),Assumptions!$B$4)</f>
        <v>60000000</v>
      </c>
      <c r="K765" s="18" t="n">
        <f aca="false">IF($E$765=1,MIN(Assumptions!$B$51,MAX(Assumptions!$B$4,Assumptions!$B$27-($H$765+$I$765+$J$765))),Assumptions!$B$4)</f>
        <v>0</v>
      </c>
      <c r="L765" s="18" t="n">
        <f aca="false">IF($F$765=1,MIN(Assumptions!$B$46,MAX(Assumptions!$B$4,Assumptions!$B$27-($H$765+$I$765+$J$765+$K$765))),Assumptions!$B$4)</f>
        <v>0</v>
      </c>
      <c r="M765" s="18" t="n">
        <f aca="false">IF($G$765=1,MIN(Assumptions!$B$41,MAX(Assumptions!$B$4,Assumptions!$B$27-($H$765+$I$765+$J$765+$K$765+$L$765))),Assumptions!$B$4)</f>
        <v>5000000</v>
      </c>
      <c r="N765" s="18" t="n">
        <f aca="false">MAX(Assumptions!$B$4,Assumptions!$B$27-($H$765+$I$765+$J$765+$K$765+$L$765+$M$765))</f>
        <v>3935000000</v>
      </c>
      <c r="O765" s="18" t="n">
        <f aca="false">$J$112+$O$112+Assumptions!$B$20+IF($B$765=0,$AI$112,Assumptions!$B$4)+IF($C$765=0,$AF$112,Assumptions!$B$4)+IF($D$765=0,$AC$112,Assumptions!$B$4)+IF($E$765=0,$Z$112,Assumptions!$B$4)+IF($F$765=0,$W$112,Assumptions!$B$4)+IF($G$765=0,$T$112,Assumptions!$B$4)</f>
        <v>25147484.4666011</v>
      </c>
      <c r="P765" s="18" t="n">
        <f aca="false">IF(($N$765+Assumptions!$B$14*Assumptions!$B$13)&gt;($C$11*Assumptions!$B$7/Assumptions!$B$11),($C$11*Assumptions!$B$7/Assumptions!$B$11)*($O$765+Assumptions!$B$14)/($N$765+Assumptions!$B$14*Assumptions!$B$13-($C$11*Assumptions!$B$7/Assumptions!$B$11)),NA())</f>
        <v>869076.132545416</v>
      </c>
      <c r="Q765" s="18" t="n">
        <f aca="false">IFERROR(($N$765+Assumptions!$B$14*Assumptions!$B$13)/($O$765+Assumptions!$B$14+$P$765),NA())</f>
        <v>138.077661445534</v>
      </c>
      <c r="R765" s="18" t="n">
        <f aca="false">AND(ISNUMBER($P$765),$P$765&gt;Assumptions!$B$4,$Q$765&gt;Assumptions!$B$13)</f>
        <v>1</v>
      </c>
      <c r="S765" s="18" t="n">
        <f aca="false">IF($N$765&gt;($C$11*Assumptions!$B$7/Assumptions!$B$11),($C$11*Assumptions!$B$7/Assumptions!$B$11)*$O$765/($N$765-($C$11*Assumptions!$B$7/Assumptions!$B$11)),NA())</f>
        <v>791008.685712222</v>
      </c>
      <c r="T765" s="18" t="n">
        <f aca="false">IFERROR($N$765/($O$765+$S$765),NA())</f>
        <v>151.705034555913</v>
      </c>
      <c r="U765" s="18" t="n">
        <f aca="false">AND(ISNUMBER($S$765),$S$765&gt;Assumptions!$B$4,$T$765&lt;=Assumptions!$B$13)</f>
        <v>0</v>
      </c>
      <c r="V765" s="18" t="n">
        <f aca="false">IF($R$765,$P$765,IF($U$765,$S$765,NA()))</f>
        <v>869076.132545416</v>
      </c>
      <c r="W765" s="18" t="n">
        <f aca="false">IF($R$765,$Q$765,IF($U$765,$T$765,NA()))</f>
        <v>138.077661445534</v>
      </c>
      <c r="X765" s="18" t="n">
        <f aca="false">$R$765</f>
        <v>1</v>
      </c>
      <c r="Y765" s="18" t="n">
        <f aca="false">IF($B$765=1,$H$765,$AI$112*$W$765)</f>
        <v>846874520.790735</v>
      </c>
      <c r="Z765" s="18" t="n">
        <f aca="false">IF($C$765=1,$I$765,$AF$112*$W$765)</f>
        <v>239378525.589168</v>
      </c>
      <c r="AA765" s="18" t="n">
        <f aca="false">IF($D$765=1,$J$765,$AC$112*$W$765)</f>
        <v>60000000</v>
      </c>
      <c r="AB765" s="18" t="n">
        <f aca="false">IF($E$765=1,$K$765,$Z$112*$W$765)</f>
        <v>414232984.336602</v>
      </c>
      <c r="AC765" s="18" t="n">
        <f aca="false">IF($F$765=1,$L$765,$W$112*$W$765)</f>
        <v>690388307.22767</v>
      </c>
      <c r="AD765" s="18" t="n">
        <f aca="false">IF($G$765=1,$M$765,$T$112*$W$765)</f>
        <v>5000000</v>
      </c>
      <c r="AE765" s="18" t="n">
        <f aca="false">($C$11*Assumptions!$B$7/Assumptions!$B$11)</f>
        <v>120000000</v>
      </c>
      <c r="AF765" s="18" t="n">
        <f aca="false">($J$112+$O$112)*$W$765</f>
        <v>38732555.4321846</v>
      </c>
      <c r="AG765" s="18" t="n">
        <f aca="false">Assumptions!$B$20*$W$765</f>
        <v>1242698953.00981</v>
      </c>
      <c r="AH765" s="18" t="n">
        <f aca="false">IF($R$765,Assumptions!$B$14*($W$765-Assumptions!$B$13),Assumptions!$B$4)</f>
        <v>342694153.613835</v>
      </c>
      <c r="AI765" s="18" t="n">
        <f aca="false">$Y$765+$Z$765+$AA$765+$AB$765+$AC$765+$AD$765+$AE$765+$AF$765+$AG$765+$AH$765</f>
        <v>4000000000</v>
      </c>
      <c r="AJ765" s="18" t="n">
        <f aca="false">IF(AND(ISNUMBER($V$765),($C$11*Assumptions!$B$7/Assumptions!$B$11)&gt;=Assumptions!$B$67,IF($B$765=1,$Y$765&gt;=INDEX($Y$756:$Y$819,1+$A$765-Assumptions!$B$78),$Y$765&gt;INDEX($Y$756:$Y$819,1+$A$765+Assumptions!$B$78)),IF($C$765=1,$Z$765&gt;=INDEX($Z$756:$Z$819,1+$A$765-Assumptions!$B$79),$Z$765&gt;INDEX($Z$756:$Z$819,1+$A$765+Assumptions!$B$79)),IF($D$765=1,$AA$765&gt;=INDEX($AA$756:$AA$819,1+$A$765-Assumptions!$B$80),$AA$765&gt;INDEX($AA$756:$AA$819,1+$A$765+Assumptions!$B$80)),IF($E$765=1,$AB$765&gt;=INDEX($AB$756:$AB$819,1+$A$765-Assumptions!$B$81),$AB$765&gt;INDEX($AB$756:$AB$819,1+$A$765+Assumptions!$B$81)),IF($F$765=1,$AC$765&gt;=INDEX($AC$756:$AC$819,1+$A$765-Assumptions!$B$82),$AC$765&gt;INDEX($AC$756:$AC$819,1+$A$765+Assumptions!$B$82)),IF($G$765=1,$AD$765&gt;=INDEX($AD$756:$AD$819,1+$A$765-Assumptions!$B$83),$AD$765&gt;INDEX($AD$756:$AD$819,1+$A$765+Assumptions!$B$83))),1,0)</f>
        <v>0</v>
      </c>
      <c r="AK765" s="16"/>
      <c r="AL765" s="16"/>
    </row>
    <row r="766" customFormat="false" ht="23.85" hidden="true" customHeight="false" outlineLevel="0" collapsed="false">
      <c r="A766" s="6" t="n">
        <f aca="false">ROW()-ROW($A$756)+Assumptions!$B$4</f>
        <v>10</v>
      </c>
      <c r="B766" s="18" t="n">
        <f aca="false">MOD(QUOTIENT($A$766,Assumptions!$B$78),2)</f>
        <v>0</v>
      </c>
      <c r="C766" s="18" t="n">
        <f aca="false">MOD(QUOTIENT($A$766,Assumptions!$B$79),2)</f>
        <v>0</v>
      </c>
      <c r="D766" s="18" t="n">
        <f aca="false">MOD(QUOTIENT($A$766,Assumptions!$B$80),2)</f>
        <v>1</v>
      </c>
      <c r="E766" s="18" t="n">
        <f aca="false">MOD(QUOTIENT($A$766,Assumptions!$B$81),2)</f>
        <v>0</v>
      </c>
      <c r="F766" s="18" t="n">
        <f aca="false">MOD(QUOTIENT($A$766,Assumptions!$B$82),2)</f>
        <v>1</v>
      </c>
      <c r="G766" s="18" t="n">
        <f aca="false">MOD(QUOTIENT($A$766,Assumptions!$B$83),2)</f>
        <v>0</v>
      </c>
      <c r="H766" s="18" t="n">
        <f aca="false">IF($B$766=1,MIN(Assumptions!$B$66,MAX(Assumptions!$B$4,Assumptions!$B$27-(Assumptions!$B$4))),Assumptions!$B$4)</f>
        <v>0</v>
      </c>
      <c r="I766" s="18" t="n">
        <f aca="false">IF($C$766=1,MIN(Assumptions!$B$61,MAX(Assumptions!$B$4,Assumptions!$B$27-($H$766))),Assumptions!$B$4)</f>
        <v>0</v>
      </c>
      <c r="J766" s="18" t="n">
        <f aca="false">IF($D$766=1,MIN(Assumptions!$B$56,MAX(Assumptions!$B$4,Assumptions!$B$27-($H$766+$I$766))),Assumptions!$B$4)</f>
        <v>60000000</v>
      </c>
      <c r="K766" s="18" t="n">
        <f aca="false">IF($E$766=1,MIN(Assumptions!$B$51,MAX(Assumptions!$B$4,Assumptions!$B$27-($H$766+$I$766+$J$766))),Assumptions!$B$4)</f>
        <v>0</v>
      </c>
      <c r="L766" s="18" t="n">
        <f aca="false">IF($F$766=1,MIN(Assumptions!$B$46,MAX(Assumptions!$B$4,Assumptions!$B$27-($H$766+$I$766+$J$766+$K$766))),Assumptions!$B$4)</f>
        <v>15000000</v>
      </c>
      <c r="M766" s="18" t="n">
        <f aca="false">IF($G$766=1,MIN(Assumptions!$B$41,MAX(Assumptions!$B$4,Assumptions!$B$27-($H$766+$I$766+$J$766+$K$766+$L$766))),Assumptions!$B$4)</f>
        <v>0</v>
      </c>
      <c r="N766" s="18" t="n">
        <f aca="false">MAX(Assumptions!$B$4,Assumptions!$B$27-($H$766+$I$766+$J$766+$K$766+$L$766+$M$766))</f>
        <v>3925000000</v>
      </c>
      <c r="O766" s="18" t="n">
        <f aca="false">$J$112+$O$112+Assumptions!$B$20+IF($B$766=0,$AI$112,Assumptions!$B$4)+IF($C$766=0,$AF$112,Assumptions!$B$4)+IF($D$766=0,$AC$112,Assumptions!$B$4)+IF($E$766=0,$Z$112,Assumptions!$B$4)+IF($F$766=0,$W$112,Assumptions!$B$4)+IF($G$766=0,$T$112,Assumptions!$B$4)</f>
        <v>25147484.4666011</v>
      </c>
      <c r="P766" s="18" t="n">
        <f aca="false">IF(($N$766+Assumptions!$B$14*Assumptions!$B$13)&gt;($C$11*Assumptions!$B$7/Assumptions!$B$11),($C$11*Assumptions!$B$7/Assumptions!$B$11)*($O$766+Assumptions!$B$14)/($N$766+Assumptions!$B$14*Assumptions!$B$13-($C$11*Assumptions!$B$7/Assumptions!$B$11)),NA())</f>
        <v>871358.669991366</v>
      </c>
      <c r="Q766" s="18" t="n">
        <f aca="false">IFERROR(($N$766+Assumptions!$B$14*Assumptions!$B$13)/($O$766+Assumptions!$B$14+$P$766),NA())</f>
        <v>137.71596488641</v>
      </c>
      <c r="R766" s="18" t="n">
        <f aca="false">AND(ISNUMBER($P$766),$P$766&gt;Assumptions!$B$4,$Q$766&gt;Assumptions!$B$13)</f>
        <v>1</v>
      </c>
      <c r="S766" s="18" t="n">
        <f aca="false">IF($N$766&gt;($C$11*Assumptions!$B$7/Assumptions!$B$11),($C$11*Assumptions!$B$7/Assumptions!$B$11)*$O$766/($N$766-($C$11*Assumptions!$B$7/Assumptions!$B$11)),NA())</f>
        <v>793087.55216613</v>
      </c>
      <c r="T766" s="18" t="n">
        <f aca="false">IFERROR($N$766/($O$766+$S$766),NA())</f>
        <v>151.307380467955</v>
      </c>
      <c r="U766" s="18" t="n">
        <f aca="false">AND(ISNUMBER($S$766),$S$766&gt;Assumptions!$B$4,$T$766&lt;=Assumptions!$B$13)</f>
        <v>0</v>
      </c>
      <c r="V766" s="18" t="n">
        <f aca="false">IF($R$766,$P$766,IF($U$766,$S$766,NA()))</f>
        <v>871358.669991366</v>
      </c>
      <c r="W766" s="18" t="n">
        <f aca="false">IF($R$766,$Q$766,IF($U$766,$T$766,NA()))</f>
        <v>137.71596488641</v>
      </c>
      <c r="X766" s="18" t="n">
        <f aca="false">$R$766</f>
        <v>1</v>
      </c>
      <c r="Y766" s="18" t="n">
        <f aca="false">IF($B$766=1,$H$766,$AI$112*$W$766)</f>
        <v>844656119.950419</v>
      </c>
      <c r="Z766" s="18" t="n">
        <f aca="false">IF($C$766=1,$I$766,$AF$112*$W$766)</f>
        <v>238751469.857434</v>
      </c>
      <c r="AA766" s="18" t="n">
        <f aca="false">IF($D$766=1,$J$766,$AC$112*$W$766)</f>
        <v>60000000</v>
      </c>
      <c r="AB766" s="18" t="n">
        <f aca="false">IF($E$766=1,$K$766,$Z$112*$W$766)</f>
        <v>413147894.65923</v>
      </c>
      <c r="AC766" s="18" t="n">
        <f aca="false">IF($F$766=1,$L$766,$W$112*$W$766)</f>
        <v>15000000</v>
      </c>
      <c r="AD766" s="18" t="n">
        <f aca="false">IF($G$766=1,$M$766,$T$112*$W$766)</f>
        <v>688579824.432051</v>
      </c>
      <c r="AE766" s="18" t="n">
        <f aca="false">($C$11*Assumptions!$B$7/Assumptions!$B$11)</f>
        <v>120000000</v>
      </c>
      <c r="AF766" s="18" t="n">
        <f aca="false">($J$112+$O$112)*$W$766</f>
        <v>38631094.9071494</v>
      </c>
      <c r="AG766" s="18" t="n">
        <f aca="false">Assumptions!$B$20*$W$766</f>
        <v>1239443683.97769</v>
      </c>
      <c r="AH766" s="18" t="n">
        <f aca="false">IF($R$766,Assumptions!$B$14*($W$766-Assumptions!$B$13),Assumptions!$B$4)</f>
        <v>341789912.216025</v>
      </c>
      <c r="AI766" s="18" t="n">
        <f aca="false">$Y$766+$Z$766+$AA$766+$AB$766+$AC$766+$AD$766+$AE$766+$AF$766+$AG$766+$AH$766</f>
        <v>4000000000</v>
      </c>
      <c r="AJ766" s="18" t="n">
        <f aca="false">IF(AND(ISNUMBER($V$766),($C$11*Assumptions!$B$7/Assumptions!$B$11)&gt;=Assumptions!$B$67,IF($B$766=1,$Y$766&gt;=INDEX($Y$756:$Y$819,1+$A$766-Assumptions!$B$78),$Y$766&gt;INDEX($Y$756:$Y$819,1+$A$766+Assumptions!$B$78)),IF($C$766=1,$Z$766&gt;=INDEX($Z$756:$Z$819,1+$A$766-Assumptions!$B$79),$Z$766&gt;INDEX($Z$756:$Z$819,1+$A$766+Assumptions!$B$79)),IF($D$766=1,$AA$766&gt;=INDEX($AA$756:$AA$819,1+$A$766-Assumptions!$B$80),$AA$766&gt;INDEX($AA$756:$AA$819,1+$A$766+Assumptions!$B$80)),IF($E$766=1,$AB$766&gt;=INDEX($AB$756:$AB$819,1+$A$766-Assumptions!$B$81),$AB$766&gt;INDEX($AB$756:$AB$819,1+$A$766+Assumptions!$B$81)),IF($F$766=1,$AC$766&gt;=INDEX($AC$756:$AC$819,1+$A$766-Assumptions!$B$82),$AC$766&gt;INDEX($AC$756:$AC$819,1+$A$766+Assumptions!$B$82)),IF($G$766=1,$AD$766&gt;=INDEX($AD$756:$AD$819,1+$A$766-Assumptions!$B$83),$AD$766&gt;INDEX($AD$756:$AD$819,1+$A$766+Assumptions!$B$83))),1,0)</f>
        <v>0</v>
      </c>
      <c r="AK766" s="16"/>
      <c r="AL766" s="16"/>
    </row>
    <row r="767" customFormat="false" ht="23.85" hidden="true" customHeight="false" outlineLevel="0" collapsed="false">
      <c r="A767" s="6" t="n">
        <f aca="false">ROW()-ROW($A$756)+Assumptions!$B$4</f>
        <v>11</v>
      </c>
      <c r="B767" s="18" t="n">
        <f aca="false">MOD(QUOTIENT($A$767,Assumptions!$B$78),2)</f>
        <v>0</v>
      </c>
      <c r="C767" s="18" t="n">
        <f aca="false">MOD(QUOTIENT($A$767,Assumptions!$B$79),2)</f>
        <v>0</v>
      </c>
      <c r="D767" s="18" t="n">
        <f aca="false">MOD(QUOTIENT($A$767,Assumptions!$B$80),2)</f>
        <v>1</v>
      </c>
      <c r="E767" s="18" t="n">
        <f aca="false">MOD(QUOTIENT($A$767,Assumptions!$B$81),2)</f>
        <v>0</v>
      </c>
      <c r="F767" s="18" t="n">
        <f aca="false">MOD(QUOTIENT($A$767,Assumptions!$B$82),2)</f>
        <v>1</v>
      </c>
      <c r="G767" s="18" t="n">
        <f aca="false">MOD(QUOTIENT($A$767,Assumptions!$B$83),2)</f>
        <v>1</v>
      </c>
      <c r="H767" s="18" t="n">
        <f aca="false">IF($B$767=1,MIN(Assumptions!$B$66,MAX(Assumptions!$B$4,Assumptions!$B$27-(Assumptions!$B$4))),Assumptions!$B$4)</f>
        <v>0</v>
      </c>
      <c r="I767" s="18" t="n">
        <f aca="false">IF($C$767=1,MIN(Assumptions!$B$61,MAX(Assumptions!$B$4,Assumptions!$B$27-($H$767))),Assumptions!$B$4)</f>
        <v>0</v>
      </c>
      <c r="J767" s="18" t="n">
        <f aca="false">IF($D$767=1,MIN(Assumptions!$B$56,MAX(Assumptions!$B$4,Assumptions!$B$27-($H$767+$I$767))),Assumptions!$B$4)</f>
        <v>60000000</v>
      </c>
      <c r="K767" s="18" t="n">
        <f aca="false">IF($E$767=1,MIN(Assumptions!$B$51,MAX(Assumptions!$B$4,Assumptions!$B$27-($H$767+$I$767+$J$767))),Assumptions!$B$4)</f>
        <v>0</v>
      </c>
      <c r="L767" s="18" t="n">
        <f aca="false">IF($F$767=1,MIN(Assumptions!$B$46,MAX(Assumptions!$B$4,Assumptions!$B$27-($H$767+$I$767+$J$767+$K$767))),Assumptions!$B$4)</f>
        <v>15000000</v>
      </c>
      <c r="M767" s="18" t="n">
        <f aca="false">IF($G$767=1,MIN(Assumptions!$B$41,MAX(Assumptions!$B$4,Assumptions!$B$27-($H$767+$I$767+$J$767+$K$767+$L$767))),Assumptions!$B$4)</f>
        <v>5000000</v>
      </c>
      <c r="N767" s="18" t="n">
        <f aca="false">MAX(Assumptions!$B$4,Assumptions!$B$27-($H$767+$I$767+$J$767+$K$767+$L$767+$M$767))</f>
        <v>3920000000</v>
      </c>
      <c r="O767" s="18" t="n">
        <f aca="false">$J$112+$O$112+Assumptions!$B$20+IF($B$767=0,$AI$112,Assumptions!$B$4)+IF($C$767=0,$AF$112,Assumptions!$B$4)+IF($D$767=0,$AC$112,Assumptions!$B$4)+IF($E$767=0,$Z$112,Assumptions!$B$4)+IF($F$767=0,$W$112,Assumptions!$B$4)+IF($G$767=0,$T$112,Assumptions!$B$4)</f>
        <v>20147484.4666011</v>
      </c>
      <c r="P767" s="18" t="n">
        <f aca="false">IF(($N$767+Assumptions!$B$14*Assumptions!$B$13)&gt;($C$11*Assumptions!$B$7/Assumptions!$B$11),($C$11*Assumptions!$B$7/Assumptions!$B$11)*($O$767+Assumptions!$B$14)/($N$767+Assumptions!$B$14*Assumptions!$B$13-($C$11*Assumptions!$B$7/Assumptions!$B$11)),NA())</f>
        <v>714713.513738889</v>
      </c>
      <c r="Q767" s="18" t="n">
        <f aca="false">IFERROR(($N$767+Assumptions!$B$14*Assumptions!$B$13)/($O$767+Assumptions!$B$14+$P$767),NA())</f>
        <v>167.899441794857</v>
      </c>
      <c r="R767" s="18" t="n">
        <f aca="false">AND(ISNUMBER($P$767),$P$767&gt;Assumptions!$B$4,$Q$767&gt;Assumptions!$B$13)</f>
        <v>1</v>
      </c>
      <c r="S767" s="18" t="n">
        <f aca="false">IF($N$767&gt;($C$11*Assumptions!$B$7/Assumptions!$B$11),($C$11*Assumptions!$B$7/Assumptions!$B$11)*$O$767/($N$767-($C$11*Assumptions!$B$7/Assumptions!$B$11)),NA())</f>
        <v>636236.351576875</v>
      </c>
      <c r="T767" s="18" t="n">
        <f aca="false">IFERROR($N$767/($O$767+$S$767),NA())</f>
        <v>188.609153976485</v>
      </c>
      <c r="U767" s="18" t="n">
        <f aca="false">AND(ISNUMBER($S$767),$S$767&gt;Assumptions!$B$4,$T$767&lt;=Assumptions!$B$13)</f>
        <v>0</v>
      </c>
      <c r="V767" s="18" t="n">
        <f aca="false">IF($R$767,$P$767,IF($U$767,$S$767,NA()))</f>
        <v>714713.513738889</v>
      </c>
      <c r="W767" s="18" t="n">
        <f aca="false">IF($R$767,$Q$767,IF($U$767,$T$767,NA()))</f>
        <v>167.899441794857</v>
      </c>
      <c r="X767" s="18" t="n">
        <f aca="false">$R$767</f>
        <v>1</v>
      </c>
      <c r="Y767" s="18" t="n">
        <f aca="false">IF($B$767=1,$H$767,$AI$112*$W$767)</f>
        <v>1029781050.91343</v>
      </c>
      <c r="Z767" s="18" t="n">
        <f aca="false">IF($C$767=1,$I$767,$AF$112*$W$767)</f>
        <v>291079095.657707</v>
      </c>
      <c r="AA767" s="18" t="n">
        <f aca="false">IF($D$767=1,$J$767,$AC$112*$W$767)</f>
        <v>60000000</v>
      </c>
      <c r="AB767" s="18" t="n">
        <f aca="false">IF($E$767=1,$K$767,$Z$112*$W$767)</f>
        <v>503698325.38457</v>
      </c>
      <c r="AC767" s="18" t="n">
        <f aca="false">IF($F$767=1,$L$767,$W$112*$W$767)</f>
        <v>15000000</v>
      </c>
      <c r="AD767" s="18" t="n">
        <f aca="false">IF($G$767=1,$M$767,$T$112*$W$767)</f>
        <v>5000000</v>
      </c>
      <c r="AE767" s="18" t="n">
        <f aca="false">($C$11*Assumptions!$B$7/Assumptions!$B$11)</f>
        <v>120000000</v>
      </c>
      <c r="AF767" s="18" t="n">
        <f aca="false">($J$112+$O$112)*$W$767</f>
        <v>47097947.4034427</v>
      </c>
      <c r="AG767" s="18" t="n">
        <f aca="false">Assumptions!$B$20*$W$767</f>
        <v>1511094976.15371</v>
      </c>
      <c r="AH767" s="18" t="n">
        <f aca="false">IF($R$767,Assumptions!$B$14*($W$767-Assumptions!$B$13),Assumptions!$B$4)</f>
        <v>417248604.487141</v>
      </c>
      <c r="AI767" s="18" t="n">
        <f aca="false">$Y$767+$Z$767+$AA$767+$AB$767+$AC$767+$AD$767+$AE$767+$AF$767+$AG$767+$AH$767</f>
        <v>4000000000</v>
      </c>
      <c r="AJ767" s="18" t="n">
        <f aca="false">IF(AND(ISNUMBER($V$767),($C$11*Assumptions!$B$7/Assumptions!$B$11)&gt;=Assumptions!$B$67,IF($B$767=1,$Y$767&gt;=INDEX($Y$756:$Y$819,1+$A$767-Assumptions!$B$78),$Y$767&gt;INDEX($Y$756:$Y$819,1+$A$767+Assumptions!$B$78)),IF($C$767=1,$Z$767&gt;=INDEX($Z$756:$Z$819,1+$A$767-Assumptions!$B$79),$Z$767&gt;INDEX($Z$756:$Z$819,1+$A$767+Assumptions!$B$79)),IF($D$767=1,$AA$767&gt;=INDEX($AA$756:$AA$819,1+$A$767-Assumptions!$B$80),$AA$767&gt;INDEX($AA$756:$AA$819,1+$A$767+Assumptions!$B$80)),IF($E$767=1,$AB$767&gt;=INDEX($AB$756:$AB$819,1+$A$767-Assumptions!$B$81),$AB$767&gt;INDEX($AB$756:$AB$819,1+$A$767+Assumptions!$B$81)),IF($F$767=1,$AC$767&gt;=INDEX($AC$756:$AC$819,1+$A$767-Assumptions!$B$82),$AC$767&gt;INDEX($AC$756:$AC$819,1+$A$767+Assumptions!$B$82)),IF($G$767=1,$AD$767&gt;=INDEX($AD$756:$AD$819,1+$A$767-Assumptions!$B$83),$AD$767&gt;INDEX($AD$756:$AD$819,1+$A$767+Assumptions!$B$83))),1,0)</f>
        <v>0</v>
      </c>
      <c r="AK767" s="16"/>
      <c r="AL767" s="16"/>
    </row>
    <row r="768" customFormat="false" ht="23.85" hidden="true" customHeight="false" outlineLevel="0" collapsed="false">
      <c r="A768" s="6" t="n">
        <f aca="false">ROW()-ROW($A$756)+Assumptions!$B$4</f>
        <v>12</v>
      </c>
      <c r="B768" s="18" t="n">
        <f aca="false">MOD(QUOTIENT($A$768,Assumptions!$B$78),2)</f>
        <v>0</v>
      </c>
      <c r="C768" s="18" t="n">
        <f aca="false">MOD(QUOTIENT($A$768,Assumptions!$B$79),2)</f>
        <v>0</v>
      </c>
      <c r="D768" s="18" t="n">
        <f aca="false">MOD(QUOTIENT($A$768,Assumptions!$B$80),2)</f>
        <v>1</v>
      </c>
      <c r="E768" s="18" t="n">
        <f aca="false">MOD(QUOTIENT($A$768,Assumptions!$B$81),2)</f>
        <v>1</v>
      </c>
      <c r="F768" s="18" t="n">
        <f aca="false">MOD(QUOTIENT($A$768,Assumptions!$B$82),2)</f>
        <v>0</v>
      </c>
      <c r="G768" s="18" t="n">
        <f aca="false">MOD(QUOTIENT($A$768,Assumptions!$B$83),2)</f>
        <v>0</v>
      </c>
      <c r="H768" s="18" t="n">
        <f aca="false">IF($B$768=1,MIN(Assumptions!$B$66,MAX(Assumptions!$B$4,Assumptions!$B$27-(Assumptions!$B$4))),Assumptions!$B$4)</f>
        <v>0</v>
      </c>
      <c r="I768" s="18" t="n">
        <f aca="false">IF($C$768=1,MIN(Assumptions!$B$61,MAX(Assumptions!$B$4,Assumptions!$B$27-($H$768))),Assumptions!$B$4)</f>
        <v>0</v>
      </c>
      <c r="J768" s="18" t="n">
        <f aca="false">IF($D$768=1,MIN(Assumptions!$B$56,MAX(Assumptions!$B$4,Assumptions!$B$27-($H$768+$I$768))),Assumptions!$B$4)</f>
        <v>60000000</v>
      </c>
      <c r="K768" s="18" t="n">
        <f aca="false">IF($E$768=1,MIN(Assumptions!$B$51,MAX(Assumptions!$B$4,Assumptions!$B$27-($H$768+$I$768+$J$768))),Assumptions!$B$4)</f>
        <v>30000000</v>
      </c>
      <c r="L768" s="18" t="n">
        <f aca="false">IF($F$768=1,MIN(Assumptions!$B$46,MAX(Assumptions!$B$4,Assumptions!$B$27-($H$768+$I$768+$J$768+$K$768))),Assumptions!$B$4)</f>
        <v>0</v>
      </c>
      <c r="M768" s="18" t="n">
        <f aca="false">IF($G$768=1,MIN(Assumptions!$B$41,MAX(Assumptions!$B$4,Assumptions!$B$27-($H$768+$I$768+$J$768+$K$768+$L$768))),Assumptions!$B$4)</f>
        <v>0</v>
      </c>
      <c r="N768" s="18" t="n">
        <f aca="false">MAX(Assumptions!$B$4,Assumptions!$B$27-($H$768+$I$768+$J$768+$K$768+$L$768+$M$768))</f>
        <v>3910000000</v>
      </c>
      <c r="O768" s="18" t="n">
        <f aca="false">$J$112+$O$112+Assumptions!$B$20+IF($B$768=0,$AI$112,Assumptions!$B$4)+IF($C$768=0,$AF$112,Assumptions!$B$4)+IF($D$768=0,$AC$112,Assumptions!$B$4)+IF($E$768=0,$Z$112,Assumptions!$B$4)+IF($F$768=0,$W$112,Assumptions!$B$4)+IF($G$768=0,$T$112,Assumptions!$B$4)</f>
        <v>27147484.4666011</v>
      </c>
      <c r="P768" s="18" t="n">
        <f aca="false">IF(($N$768+Assumptions!$B$14*Assumptions!$B$13)&gt;($C$11*Assumptions!$B$7/Assumptions!$B$11),($C$11*Assumptions!$B$7/Assumptions!$B$11)*($O$768+Assumptions!$B$14)/($N$768+Assumptions!$B$14*Assumptions!$B$13-($C$11*Assumptions!$B$7/Assumptions!$B$11)),NA())</f>
        <v>938087.840736223</v>
      </c>
      <c r="Q768" s="18" t="n">
        <f aca="false">IFERROR(($N$768+Assumptions!$B$14*Assumptions!$B$13)/($O$768+Assumptions!$B$14+$P$768),NA())</f>
        <v>127.919790438625</v>
      </c>
      <c r="R768" s="18" t="n">
        <f aca="false">AND(ISNUMBER($P$768),$P$768&gt;Assumptions!$B$4,$Q$768&gt;Assumptions!$B$13)</f>
        <v>1</v>
      </c>
      <c r="S768" s="18" t="n">
        <f aca="false">IF($N$768&gt;($C$11*Assumptions!$B$7/Assumptions!$B$11),($C$11*Assumptions!$B$7/Assumptions!$B$11)*$O$768/($N$768-($C$11*Assumptions!$B$7/Assumptions!$B$11)),NA())</f>
        <v>859550.959364677</v>
      </c>
      <c r="T768" s="18" t="n">
        <f aca="false">IFERROR($N$768/($O$768+$S$768),NA())</f>
        <v>139.607778564631</v>
      </c>
      <c r="U768" s="18" t="n">
        <f aca="false">AND(ISNUMBER($S$768),$S$768&gt;Assumptions!$B$4,$T$768&lt;=Assumptions!$B$13)</f>
        <v>0</v>
      </c>
      <c r="V768" s="18" t="n">
        <f aca="false">IF($R$768,$P$768,IF($U$768,$S$768,NA()))</f>
        <v>938087.840736223</v>
      </c>
      <c r="W768" s="18" t="n">
        <f aca="false">IF($R$768,$Q$768,IF($U$768,$T$768,NA()))</f>
        <v>127.919790438625</v>
      </c>
      <c r="X768" s="18" t="n">
        <f aca="false">$R$768</f>
        <v>1</v>
      </c>
      <c r="Y768" s="18" t="n">
        <f aca="false">IF($B$768=1,$H$768,$AI$112*$W$768)</f>
        <v>784573044.569519</v>
      </c>
      <c r="Z768" s="18" t="n">
        <f aca="false">IF($C$768=1,$I$768,$AF$112*$W$768)</f>
        <v>221768318.700503</v>
      </c>
      <c r="AA768" s="18" t="n">
        <f aca="false">IF($D$768=1,$J$768,$AC$112*$W$768)</f>
        <v>60000000</v>
      </c>
      <c r="AB768" s="18" t="n">
        <f aca="false">IF($E$768=1,$K$768,$Z$112*$W$768)</f>
        <v>30000000</v>
      </c>
      <c r="AC768" s="18" t="n">
        <f aca="false">IF($F$768=1,$L$768,$W$112*$W$768)</f>
        <v>639598952.193126</v>
      </c>
      <c r="AD768" s="18" t="n">
        <f aca="false">IF($G$768=1,$M$768,$T$112*$W$768)</f>
        <v>639598952.193126</v>
      </c>
      <c r="AE768" s="18" t="n">
        <f aca="false">($C$11*Assumptions!$B$7/Assumptions!$B$11)</f>
        <v>120000000</v>
      </c>
      <c r="AF768" s="18" t="n">
        <f aca="false">($J$112+$O$112)*$W$768</f>
        <v>35883142.2995377</v>
      </c>
      <c r="AG768" s="18" t="n">
        <f aca="false">Assumptions!$B$20*$W$768</f>
        <v>1151278113.94763</v>
      </c>
      <c r="AH768" s="18" t="n">
        <f aca="false">IF($R$768,Assumptions!$B$14*($W$768-Assumptions!$B$13),Assumptions!$B$4)</f>
        <v>317299476.096563</v>
      </c>
      <c r="AI768" s="18" t="n">
        <f aca="false">$Y$768+$Z$768+$AA$768+$AB$768+$AC$768+$AD$768+$AE$768+$AF$768+$AG$768+$AH$768</f>
        <v>4000000000</v>
      </c>
      <c r="AJ768" s="18" t="n">
        <f aca="false">IF(AND(ISNUMBER($V$768),($C$11*Assumptions!$B$7/Assumptions!$B$11)&gt;=Assumptions!$B$67,IF($B$768=1,$Y$768&gt;=INDEX($Y$756:$Y$819,1+$A$768-Assumptions!$B$78),$Y$768&gt;INDEX($Y$756:$Y$819,1+$A$768+Assumptions!$B$78)),IF($C$768=1,$Z$768&gt;=INDEX($Z$756:$Z$819,1+$A$768-Assumptions!$B$79),$Z$768&gt;INDEX($Z$756:$Z$819,1+$A$768+Assumptions!$B$79)),IF($D$768=1,$AA$768&gt;=INDEX($AA$756:$AA$819,1+$A$768-Assumptions!$B$80),$AA$768&gt;INDEX($AA$756:$AA$819,1+$A$768+Assumptions!$B$80)),IF($E$768=1,$AB$768&gt;=INDEX($AB$756:$AB$819,1+$A$768-Assumptions!$B$81),$AB$768&gt;INDEX($AB$756:$AB$819,1+$A$768+Assumptions!$B$81)),IF($F$768=1,$AC$768&gt;=INDEX($AC$756:$AC$819,1+$A$768-Assumptions!$B$82),$AC$768&gt;INDEX($AC$756:$AC$819,1+$A$768+Assumptions!$B$82)),IF($G$768=1,$AD$768&gt;=INDEX($AD$756:$AD$819,1+$A$768-Assumptions!$B$83),$AD$768&gt;INDEX($AD$756:$AD$819,1+$A$768+Assumptions!$B$83))),1,0)</f>
        <v>0</v>
      </c>
      <c r="AK768" s="16"/>
      <c r="AL768" s="16"/>
    </row>
    <row r="769" customFormat="false" ht="23.85" hidden="true" customHeight="false" outlineLevel="0" collapsed="false">
      <c r="A769" s="6" t="n">
        <f aca="false">ROW()-ROW($A$756)+Assumptions!$B$4</f>
        <v>13</v>
      </c>
      <c r="B769" s="18" t="n">
        <f aca="false">MOD(QUOTIENT($A$769,Assumptions!$B$78),2)</f>
        <v>0</v>
      </c>
      <c r="C769" s="18" t="n">
        <f aca="false">MOD(QUOTIENT($A$769,Assumptions!$B$79),2)</f>
        <v>0</v>
      </c>
      <c r="D769" s="18" t="n">
        <f aca="false">MOD(QUOTIENT($A$769,Assumptions!$B$80),2)</f>
        <v>1</v>
      </c>
      <c r="E769" s="18" t="n">
        <f aca="false">MOD(QUOTIENT($A$769,Assumptions!$B$81),2)</f>
        <v>1</v>
      </c>
      <c r="F769" s="18" t="n">
        <f aca="false">MOD(QUOTIENT($A$769,Assumptions!$B$82),2)</f>
        <v>0</v>
      </c>
      <c r="G769" s="18" t="n">
        <f aca="false">MOD(QUOTIENT($A$769,Assumptions!$B$83),2)</f>
        <v>1</v>
      </c>
      <c r="H769" s="18" t="n">
        <f aca="false">IF($B$769=1,MIN(Assumptions!$B$66,MAX(Assumptions!$B$4,Assumptions!$B$27-(Assumptions!$B$4))),Assumptions!$B$4)</f>
        <v>0</v>
      </c>
      <c r="I769" s="18" t="n">
        <f aca="false">IF($C$769=1,MIN(Assumptions!$B$61,MAX(Assumptions!$B$4,Assumptions!$B$27-($H$769))),Assumptions!$B$4)</f>
        <v>0</v>
      </c>
      <c r="J769" s="18" t="n">
        <f aca="false">IF($D$769=1,MIN(Assumptions!$B$56,MAX(Assumptions!$B$4,Assumptions!$B$27-($H$769+$I$769))),Assumptions!$B$4)</f>
        <v>60000000</v>
      </c>
      <c r="K769" s="18" t="n">
        <f aca="false">IF($E$769=1,MIN(Assumptions!$B$51,MAX(Assumptions!$B$4,Assumptions!$B$27-($H$769+$I$769+$J$769))),Assumptions!$B$4)</f>
        <v>30000000</v>
      </c>
      <c r="L769" s="18" t="n">
        <f aca="false">IF($F$769=1,MIN(Assumptions!$B$46,MAX(Assumptions!$B$4,Assumptions!$B$27-($H$769+$I$769+$J$769+$K$769))),Assumptions!$B$4)</f>
        <v>0</v>
      </c>
      <c r="M769" s="18" t="n">
        <f aca="false">IF($G$769=1,MIN(Assumptions!$B$41,MAX(Assumptions!$B$4,Assumptions!$B$27-($H$769+$I$769+$J$769+$K$769+$L$769))),Assumptions!$B$4)</f>
        <v>5000000</v>
      </c>
      <c r="N769" s="18" t="n">
        <f aca="false">MAX(Assumptions!$B$4,Assumptions!$B$27-($H$769+$I$769+$J$769+$K$769+$L$769+$M$769))</f>
        <v>3905000000</v>
      </c>
      <c r="O769" s="18" t="n">
        <f aca="false">$J$112+$O$112+Assumptions!$B$20+IF($B$769=0,$AI$112,Assumptions!$B$4)+IF($C$769=0,$AF$112,Assumptions!$B$4)+IF($D$769=0,$AC$112,Assumptions!$B$4)+IF($E$769=0,$Z$112,Assumptions!$B$4)+IF($F$769=0,$W$112,Assumptions!$B$4)+IF($G$769=0,$T$112,Assumptions!$B$4)</f>
        <v>22147484.4666011</v>
      </c>
      <c r="P769" s="18" t="n">
        <f aca="false">IF(($N$769+Assumptions!$B$14*Assumptions!$B$13)&gt;($C$11*Assumptions!$B$7/Assumptions!$B$11),($C$11*Assumptions!$B$7/Assumptions!$B$11)*($O$769+Assumptions!$B$14)/($N$769+Assumptions!$B$14*Assumptions!$B$13-($C$11*Assumptions!$B$7/Assumptions!$B$11)),NA())</f>
        <v>780910.398941816</v>
      </c>
      <c r="Q769" s="18" t="n">
        <f aca="false">IFERROR(($N$769+Assumptions!$B$14*Assumptions!$B$13)/($O$769+Assumptions!$B$14+$P$769),NA())</f>
        <v>153.666797320932</v>
      </c>
      <c r="R769" s="18" t="n">
        <f aca="false">AND(ISNUMBER($P$769),$P$769&gt;Assumptions!$B$4,$Q$769&gt;Assumptions!$B$13)</f>
        <v>1</v>
      </c>
      <c r="S769" s="18" t="n">
        <f aca="false">IF($N$769&gt;($C$11*Assumptions!$B$7/Assumptions!$B$11),($C$11*Assumptions!$B$7/Assumptions!$B$11)*$O$769/($N$769-($C$11*Assumptions!$B$7/Assumptions!$B$11)),NA())</f>
        <v>702165.954026982</v>
      </c>
      <c r="T769" s="18" t="n">
        <f aca="false">IFERROR($N$769/($O$769+$S$769),NA())</f>
        <v>170.899769935853</v>
      </c>
      <c r="U769" s="18" t="n">
        <f aca="false">AND(ISNUMBER($S$769),$S$769&gt;Assumptions!$B$4,$T$769&lt;=Assumptions!$B$13)</f>
        <v>0</v>
      </c>
      <c r="V769" s="18" t="n">
        <f aca="false">IF($R$769,$P$769,IF($U$769,$S$769,NA()))</f>
        <v>780910.398941816</v>
      </c>
      <c r="W769" s="18" t="n">
        <f aca="false">IF($R$769,$Q$769,IF($U$769,$T$769,NA()))</f>
        <v>153.666797320932</v>
      </c>
      <c r="X769" s="18" t="n">
        <f aca="false">$R$769</f>
        <v>1</v>
      </c>
      <c r="Y769" s="18" t="n">
        <f aca="false">IF($B$769=1,$H$769,$AI$112*$W$769)</f>
        <v>942487683.961426</v>
      </c>
      <c r="Z769" s="18" t="n">
        <f aca="false">IF($C$769=1,$I$769,$AF$112*$W$769)</f>
        <v>266404652.205122</v>
      </c>
      <c r="AA769" s="18" t="n">
        <f aca="false">IF($D$769=1,$J$769,$AC$112*$W$769)</f>
        <v>60000000</v>
      </c>
      <c r="AB769" s="18" t="n">
        <f aca="false">IF($E$769=1,$K$769,$Z$112*$W$769)</f>
        <v>30000000</v>
      </c>
      <c r="AC769" s="18" t="n">
        <f aca="false">IF($F$769=1,$L$769,$W$112*$W$769)</f>
        <v>768333986.604659</v>
      </c>
      <c r="AD769" s="18" t="n">
        <f aca="false">IF($G$769=1,$M$769,$T$112*$W$769)</f>
        <v>5000000</v>
      </c>
      <c r="AE769" s="18" t="n">
        <f aca="false">($C$11*Assumptions!$B$7/Assumptions!$B$11)</f>
        <v>120000000</v>
      </c>
      <c r="AF769" s="18" t="n">
        <f aca="false">($J$112+$O$112)*$W$769</f>
        <v>43105508.0380765</v>
      </c>
      <c r="AG769" s="18" t="n">
        <f aca="false">Assumptions!$B$20*$W$769</f>
        <v>1383001175.88839</v>
      </c>
      <c r="AH769" s="18" t="n">
        <f aca="false">IF($R$769,Assumptions!$B$14*($W$769-Assumptions!$B$13),Assumptions!$B$4)</f>
        <v>381666993.30233</v>
      </c>
      <c r="AI769" s="18" t="n">
        <f aca="false">$Y$769+$Z$769+$AA$769+$AB$769+$AC$769+$AD$769+$AE$769+$AF$769+$AG$769+$AH$769</f>
        <v>4000000000</v>
      </c>
      <c r="AJ769" s="18" t="n">
        <f aca="false">IF(AND(ISNUMBER($V$769),($C$11*Assumptions!$B$7/Assumptions!$B$11)&gt;=Assumptions!$B$67,IF($B$769=1,$Y$769&gt;=INDEX($Y$756:$Y$819,1+$A$769-Assumptions!$B$78),$Y$769&gt;INDEX($Y$756:$Y$819,1+$A$769+Assumptions!$B$78)),IF($C$769=1,$Z$769&gt;=INDEX($Z$756:$Z$819,1+$A$769-Assumptions!$B$79),$Z$769&gt;INDEX($Z$756:$Z$819,1+$A$769+Assumptions!$B$79)),IF($D$769=1,$AA$769&gt;=INDEX($AA$756:$AA$819,1+$A$769-Assumptions!$B$80),$AA$769&gt;INDEX($AA$756:$AA$819,1+$A$769+Assumptions!$B$80)),IF($E$769=1,$AB$769&gt;=INDEX($AB$756:$AB$819,1+$A$769-Assumptions!$B$81),$AB$769&gt;INDEX($AB$756:$AB$819,1+$A$769+Assumptions!$B$81)),IF($F$769=1,$AC$769&gt;=INDEX($AC$756:$AC$819,1+$A$769-Assumptions!$B$82),$AC$769&gt;INDEX($AC$756:$AC$819,1+$A$769+Assumptions!$B$82)),IF($G$769=1,$AD$769&gt;=INDEX($AD$756:$AD$819,1+$A$769-Assumptions!$B$83),$AD$769&gt;INDEX($AD$756:$AD$819,1+$A$769+Assumptions!$B$83))),1,0)</f>
        <v>0</v>
      </c>
      <c r="AK769" s="16"/>
      <c r="AL769" s="16"/>
    </row>
    <row r="770" customFormat="false" ht="23.85" hidden="true" customHeight="false" outlineLevel="0" collapsed="false">
      <c r="A770" s="6" t="n">
        <f aca="false">ROW()-ROW($A$756)+Assumptions!$B$4</f>
        <v>14</v>
      </c>
      <c r="B770" s="18" t="n">
        <f aca="false">MOD(QUOTIENT($A$770,Assumptions!$B$78),2)</f>
        <v>0</v>
      </c>
      <c r="C770" s="18" t="n">
        <f aca="false">MOD(QUOTIENT($A$770,Assumptions!$B$79),2)</f>
        <v>0</v>
      </c>
      <c r="D770" s="18" t="n">
        <f aca="false">MOD(QUOTIENT($A$770,Assumptions!$B$80),2)</f>
        <v>1</v>
      </c>
      <c r="E770" s="18" t="n">
        <f aca="false">MOD(QUOTIENT($A$770,Assumptions!$B$81),2)</f>
        <v>1</v>
      </c>
      <c r="F770" s="18" t="n">
        <f aca="false">MOD(QUOTIENT($A$770,Assumptions!$B$82),2)</f>
        <v>1</v>
      </c>
      <c r="G770" s="18" t="n">
        <f aca="false">MOD(QUOTIENT($A$770,Assumptions!$B$83),2)</f>
        <v>0</v>
      </c>
      <c r="H770" s="18" t="n">
        <f aca="false">IF($B$770=1,MIN(Assumptions!$B$66,MAX(Assumptions!$B$4,Assumptions!$B$27-(Assumptions!$B$4))),Assumptions!$B$4)</f>
        <v>0</v>
      </c>
      <c r="I770" s="18" t="n">
        <f aca="false">IF($C$770=1,MIN(Assumptions!$B$61,MAX(Assumptions!$B$4,Assumptions!$B$27-($H$770))),Assumptions!$B$4)</f>
        <v>0</v>
      </c>
      <c r="J770" s="18" t="n">
        <f aca="false">IF($D$770=1,MIN(Assumptions!$B$56,MAX(Assumptions!$B$4,Assumptions!$B$27-($H$770+$I$770))),Assumptions!$B$4)</f>
        <v>60000000</v>
      </c>
      <c r="K770" s="18" t="n">
        <f aca="false">IF($E$770=1,MIN(Assumptions!$B$51,MAX(Assumptions!$B$4,Assumptions!$B$27-($H$770+$I$770+$J$770))),Assumptions!$B$4)</f>
        <v>30000000</v>
      </c>
      <c r="L770" s="18" t="n">
        <f aca="false">IF($F$770=1,MIN(Assumptions!$B$46,MAX(Assumptions!$B$4,Assumptions!$B$27-($H$770+$I$770+$J$770+$K$770))),Assumptions!$B$4)</f>
        <v>15000000</v>
      </c>
      <c r="M770" s="18" t="n">
        <f aca="false">IF($G$770=1,MIN(Assumptions!$B$41,MAX(Assumptions!$B$4,Assumptions!$B$27-($H$770+$I$770+$J$770+$K$770+$L$770))),Assumptions!$B$4)</f>
        <v>0</v>
      </c>
      <c r="N770" s="18" t="n">
        <f aca="false">MAX(Assumptions!$B$4,Assumptions!$B$27-($H$770+$I$770+$J$770+$K$770+$L$770+$M$770))</f>
        <v>3895000000</v>
      </c>
      <c r="O770" s="18" t="n">
        <f aca="false">$J$112+$O$112+Assumptions!$B$20+IF($B$770=0,$AI$112,Assumptions!$B$4)+IF($C$770=0,$AF$112,Assumptions!$B$4)+IF($D$770=0,$AC$112,Assumptions!$B$4)+IF($E$770=0,$Z$112,Assumptions!$B$4)+IF($F$770=0,$W$112,Assumptions!$B$4)+IF($G$770=0,$T$112,Assumptions!$B$4)</f>
        <v>22147484.4666011</v>
      </c>
      <c r="P770" s="18" t="n">
        <f aca="false">IF(($N$770+Assumptions!$B$14*Assumptions!$B$13)&gt;($C$11*Assumptions!$B$7/Assumptions!$B$11),($C$11*Assumptions!$B$7/Assumptions!$B$11)*($O$770+Assumptions!$B$14)/($N$770+Assumptions!$B$14*Assumptions!$B$13-($C$11*Assumptions!$B$7/Assumptions!$B$11)),NA())</f>
        <v>782977.666708703</v>
      </c>
      <c r="Q770" s="18" t="n">
        <f aca="false">IFERROR(($N$770+Assumptions!$B$14*Assumptions!$B$13)/($O$770+Assumptions!$B$14+$P$770),NA())</f>
        <v>153.261076403913</v>
      </c>
      <c r="R770" s="18" t="n">
        <f aca="false">AND(ISNUMBER($P$770),$P$770&gt;Assumptions!$B$4,$Q$770&gt;Assumptions!$B$13)</f>
        <v>1</v>
      </c>
      <c r="S770" s="18" t="n">
        <f aca="false">IF($N$770&gt;($C$11*Assumptions!$B$7/Assumptions!$B$11),($C$11*Assumptions!$B$7/Assumptions!$B$11)*$O$770/($N$770-($C$11*Assumptions!$B$7/Assumptions!$B$11)),NA())</f>
        <v>704025.996289305</v>
      </c>
      <c r="T770" s="18" t="n">
        <f aca="false">IFERROR($N$770/($O$770+$S$770),NA())</f>
        <v>170.448251389127</v>
      </c>
      <c r="U770" s="18" t="n">
        <f aca="false">AND(ISNUMBER($S$770),$S$770&gt;Assumptions!$B$4,$T$770&lt;=Assumptions!$B$13)</f>
        <v>0</v>
      </c>
      <c r="V770" s="18" t="n">
        <f aca="false">IF($R$770,$P$770,IF($U$770,$S$770,NA()))</f>
        <v>782977.666708703</v>
      </c>
      <c r="W770" s="18" t="n">
        <f aca="false">IF($R$770,$Q$770,IF($U$770,$T$770,NA()))</f>
        <v>153.261076403913</v>
      </c>
      <c r="X770" s="18" t="n">
        <f aca="false">$R$770</f>
        <v>1</v>
      </c>
      <c r="Y770" s="18" t="n">
        <f aca="false">IF($B$770=1,$H$770,$AI$112*$W$770)</f>
        <v>939999267.634135</v>
      </c>
      <c r="Z770" s="18" t="n">
        <f aca="false">IF($C$770=1,$I$770,$AF$112*$W$770)</f>
        <v>265701273.585439</v>
      </c>
      <c r="AA770" s="18" t="n">
        <f aca="false">IF($D$770=1,$J$770,$AC$112*$W$770)</f>
        <v>60000000</v>
      </c>
      <c r="AB770" s="18" t="n">
        <f aca="false">IF($E$770=1,$K$770,$Z$112*$W$770)</f>
        <v>30000000</v>
      </c>
      <c r="AC770" s="18" t="n">
        <f aca="false">IF($F$770=1,$L$770,$W$112*$W$770)</f>
        <v>15000000</v>
      </c>
      <c r="AD770" s="18" t="n">
        <f aca="false">IF($G$770=1,$M$770,$T$112*$W$770)</f>
        <v>766305382.019564</v>
      </c>
      <c r="AE770" s="18" t="n">
        <f aca="false">($C$11*Assumptions!$B$7/Assumptions!$B$11)</f>
        <v>120000000</v>
      </c>
      <c r="AF770" s="18" t="n">
        <f aca="false">($J$112+$O$112)*$W$770</f>
        <v>42991698.1158637</v>
      </c>
      <c r="AG770" s="18" t="n">
        <f aca="false">Assumptions!$B$20*$W$770</f>
        <v>1379349687.63522</v>
      </c>
      <c r="AH770" s="18" t="n">
        <f aca="false">IF($R$770,Assumptions!$B$14*($W$770-Assumptions!$B$13),Assumptions!$B$4)</f>
        <v>380652691.009782</v>
      </c>
      <c r="AI770" s="18" t="n">
        <f aca="false">$Y$770+$Z$770+$AA$770+$AB$770+$AC$770+$AD$770+$AE$770+$AF$770+$AG$770+$AH$770</f>
        <v>4000000000</v>
      </c>
      <c r="AJ770" s="18" t="n">
        <f aca="false">IF(AND(ISNUMBER($V$770),($C$11*Assumptions!$B$7/Assumptions!$B$11)&gt;=Assumptions!$B$67,IF($B$770=1,$Y$770&gt;=INDEX($Y$756:$Y$819,1+$A$770-Assumptions!$B$78),$Y$770&gt;INDEX($Y$756:$Y$819,1+$A$770+Assumptions!$B$78)),IF($C$770=1,$Z$770&gt;=INDEX($Z$756:$Z$819,1+$A$770-Assumptions!$B$79),$Z$770&gt;INDEX($Z$756:$Z$819,1+$A$770+Assumptions!$B$79)),IF($D$770=1,$AA$770&gt;=INDEX($AA$756:$AA$819,1+$A$770-Assumptions!$B$80),$AA$770&gt;INDEX($AA$756:$AA$819,1+$A$770+Assumptions!$B$80)),IF($E$770=1,$AB$770&gt;=INDEX($AB$756:$AB$819,1+$A$770-Assumptions!$B$81),$AB$770&gt;INDEX($AB$756:$AB$819,1+$A$770+Assumptions!$B$81)),IF($F$770=1,$AC$770&gt;=INDEX($AC$756:$AC$819,1+$A$770-Assumptions!$B$82),$AC$770&gt;INDEX($AC$756:$AC$819,1+$A$770+Assumptions!$B$82)),IF($G$770=1,$AD$770&gt;=INDEX($AD$756:$AD$819,1+$A$770-Assumptions!$B$83),$AD$770&gt;INDEX($AD$756:$AD$819,1+$A$770+Assumptions!$B$83))),1,0)</f>
        <v>0</v>
      </c>
      <c r="AK770" s="16"/>
      <c r="AL770" s="16"/>
    </row>
    <row r="771" customFormat="false" ht="23.85" hidden="true" customHeight="false" outlineLevel="0" collapsed="false">
      <c r="A771" s="6" t="n">
        <f aca="false">ROW()-ROW($A$756)+Assumptions!$B$4</f>
        <v>15</v>
      </c>
      <c r="B771" s="18" t="n">
        <f aca="false">MOD(QUOTIENT($A$771,Assumptions!$B$78),2)</f>
        <v>0</v>
      </c>
      <c r="C771" s="18" t="n">
        <f aca="false">MOD(QUOTIENT($A$771,Assumptions!$B$79),2)</f>
        <v>0</v>
      </c>
      <c r="D771" s="18" t="n">
        <f aca="false">MOD(QUOTIENT($A$771,Assumptions!$B$80),2)</f>
        <v>1</v>
      </c>
      <c r="E771" s="18" t="n">
        <f aca="false">MOD(QUOTIENT($A$771,Assumptions!$B$81),2)</f>
        <v>1</v>
      </c>
      <c r="F771" s="18" t="n">
        <f aca="false">MOD(QUOTIENT($A$771,Assumptions!$B$82),2)</f>
        <v>1</v>
      </c>
      <c r="G771" s="18" t="n">
        <f aca="false">MOD(QUOTIENT($A$771,Assumptions!$B$83),2)</f>
        <v>1</v>
      </c>
      <c r="H771" s="18" t="n">
        <f aca="false">IF($B$771=1,MIN(Assumptions!$B$66,MAX(Assumptions!$B$4,Assumptions!$B$27-(Assumptions!$B$4))),Assumptions!$B$4)</f>
        <v>0</v>
      </c>
      <c r="I771" s="18" t="n">
        <f aca="false">IF($C$771=1,MIN(Assumptions!$B$61,MAX(Assumptions!$B$4,Assumptions!$B$27-($H$771))),Assumptions!$B$4)</f>
        <v>0</v>
      </c>
      <c r="J771" s="18" t="n">
        <f aca="false">IF($D$771=1,MIN(Assumptions!$B$56,MAX(Assumptions!$B$4,Assumptions!$B$27-($H$771+$I$771))),Assumptions!$B$4)</f>
        <v>60000000</v>
      </c>
      <c r="K771" s="18" t="n">
        <f aca="false">IF($E$771=1,MIN(Assumptions!$B$51,MAX(Assumptions!$B$4,Assumptions!$B$27-($H$771+$I$771+$J$771))),Assumptions!$B$4)</f>
        <v>30000000</v>
      </c>
      <c r="L771" s="18" t="n">
        <f aca="false">IF($F$771=1,MIN(Assumptions!$B$46,MAX(Assumptions!$B$4,Assumptions!$B$27-($H$771+$I$771+$J$771+$K$771))),Assumptions!$B$4)</f>
        <v>15000000</v>
      </c>
      <c r="M771" s="18" t="n">
        <f aca="false">IF($G$771=1,MIN(Assumptions!$B$41,MAX(Assumptions!$B$4,Assumptions!$B$27-($H$771+$I$771+$J$771+$K$771+$L$771))),Assumptions!$B$4)</f>
        <v>5000000</v>
      </c>
      <c r="N771" s="18" t="n">
        <f aca="false">MAX(Assumptions!$B$4,Assumptions!$B$27-($H$771+$I$771+$J$771+$K$771+$L$771+$M$771))</f>
        <v>3890000000</v>
      </c>
      <c r="O771" s="18" t="n">
        <f aca="false">$J$112+$O$112+Assumptions!$B$20+IF($B$771=0,$AI$112,Assumptions!$B$4)+IF($C$771=0,$AF$112,Assumptions!$B$4)+IF($D$771=0,$AC$112,Assumptions!$B$4)+IF($E$771=0,$Z$112,Assumptions!$B$4)+IF($F$771=0,$W$112,Assumptions!$B$4)+IF($G$771=0,$T$112,Assumptions!$B$4)</f>
        <v>17147484.4666011</v>
      </c>
      <c r="P771" s="18" t="n">
        <f aca="false">IF(($N$771+Assumptions!$B$14*Assumptions!$B$13)&gt;($C$11*Assumptions!$B$7/Assumptions!$B$11),($C$11*Assumptions!$B$7/Assumptions!$B$11)*($O$771+Assumptions!$B$14)/($N$771+Assumptions!$B$14*Assumptions!$B$13-($C$11*Assumptions!$B$7/Assumptions!$B$11)),NA())</f>
        <v>624969.6848223</v>
      </c>
      <c r="Q771" s="18" t="n">
        <f aca="false">IFERROR(($N$771+Assumptions!$B$14*Assumptions!$B$13)/($O$771+Assumptions!$B$14+$P$771),NA())</f>
        <v>192.009313274323</v>
      </c>
      <c r="R771" s="18" t="n">
        <f aca="false">AND(ISNUMBER($P$771),$P$771&gt;Assumptions!$B$4,$Q$771&gt;Assumptions!$B$13)</f>
        <v>1</v>
      </c>
      <c r="S771" s="18" t="n">
        <f aca="false">IF($N$771&gt;($C$11*Assumptions!$B$7/Assumptions!$B$11),($C$11*Assumptions!$B$7/Assumptions!$B$11)*$O$771/($N$771-($C$11*Assumptions!$B$7/Assumptions!$B$11)),NA())</f>
        <v>545808.524135843</v>
      </c>
      <c r="T771" s="18" t="n">
        <f aca="false">IFERROR($N$771/($O$771+$S$771),NA())</f>
        <v>219.857321191514</v>
      </c>
      <c r="U771" s="18" t="n">
        <f aca="false">AND(ISNUMBER($S$771),$S$771&gt;Assumptions!$B$4,$T$771&lt;=Assumptions!$B$13)</f>
        <v>0</v>
      </c>
      <c r="V771" s="18" t="n">
        <f aca="false">IF($R$771,$P$771,IF($U$771,$S$771,NA()))</f>
        <v>624969.6848223</v>
      </c>
      <c r="W771" s="18" t="n">
        <f aca="false">IF($R$771,$Q$771,IF($U$771,$T$771,NA()))</f>
        <v>192.009313274323</v>
      </c>
      <c r="X771" s="18" t="n">
        <f aca="false">$R$771</f>
        <v>1</v>
      </c>
      <c r="Y771" s="18" t="n">
        <f aca="false">IF($B$771=1,$H$771,$AI$112*$W$771)</f>
        <v>1177654614.54236</v>
      </c>
      <c r="Z771" s="18" t="n">
        <f aca="false">IF($C$771=1,$I$771,$AF$112*$W$771)</f>
        <v>332877207.144231</v>
      </c>
      <c r="AA771" s="18" t="n">
        <f aca="false">IF($D$771=1,$J$771,$AC$112*$W$771)</f>
        <v>60000000</v>
      </c>
      <c r="AB771" s="18" t="n">
        <f aca="false">IF($E$771=1,$K$771,$Z$112*$W$771)</f>
        <v>30000000</v>
      </c>
      <c r="AC771" s="18" t="n">
        <f aca="false">IF($F$771=1,$L$771,$W$112*$W$771)</f>
        <v>15000000</v>
      </c>
      <c r="AD771" s="18" t="n">
        <f aca="false">IF($G$771=1,$M$771,$T$112*$W$771)</f>
        <v>5000000</v>
      </c>
      <c r="AE771" s="18" t="n">
        <f aca="false">($C$11*Assumptions!$B$7/Assumptions!$B$11)</f>
        <v>120000000</v>
      </c>
      <c r="AF771" s="18" t="n">
        <f aca="false">($J$112+$O$112)*$W$771</f>
        <v>53861075.6586938</v>
      </c>
      <c r="AG771" s="18" t="n">
        <f aca="false">Assumptions!$B$20*$W$771</f>
        <v>1728083819.46891</v>
      </c>
      <c r="AH771" s="18" t="n">
        <f aca="false">IF($R$771,Assumptions!$B$14*($W$771-Assumptions!$B$13),Assumptions!$B$4)</f>
        <v>477523283.185808</v>
      </c>
      <c r="AI771" s="18" t="n">
        <f aca="false">$Y$771+$Z$771+$AA$771+$AB$771+$AC$771+$AD$771+$AE$771+$AF$771+$AG$771+$AH$771</f>
        <v>4000000000</v>
      </c>
      <c r="AJ771" s="18" t="n">
        <f aca="false">IF(AND(ISNUMBER($V$771),($C$11*Assumptions!$B$7/Assumptions!$B$11)&gt;=Assumptions!$B$67,IF($B$771=1,$Y$771&gt;=INDEX($Y$756:$Y$819,1+$A$771-Assumptions!$B$78),$Y$771&gt;INDEX($Y$756:$Y$819,1+$A$771+Assumptions!$B$78)),IF($C$771=1,$Z$771&gt;=INDEX($Z$756:$Z$819,1+$A$771-Assumptions!$B$79),$Z$771&gt;INDEX($Z$756:$Z$819,1+$A$771+Assumptions!$B$79)),IF($D$771=1,$AA$771&gt;=INDEX($AA$756:$AA$819,1+$A$771-Assumptions!$B$80),$AA$771&gt;INDEX($AA$756:$AA$819,1+$A$771+Assumptions!$B$80)),IF($E$771=1,$AB$771&gt;=INDEX($AB$756:$AB$819,1+$A$771-Assumptions!$B$81),$AB$771&gt;INDEX($AB$756:$AB$819,1+$A$771+Assumptions!$B$81)),IF($F$771=1,$AC$771&gt;=INDEX($AC$756:$AC$819,1+$A$771-Assumptions!$B$82),$AC$771&gt;INDEX($AC$756:$AC$819,1+$A$771+Assumptions!$B$82)),IF($G$771=1,$AD$771&gt;=INDEX($AD$756:$AD$819,1+$A$771-Assumptions!$B$83),$AD$771&gt;INDEX($AD$756:$AD$819,1+$A$771+Assumptions!$B$83))),1,0)</f>
        <v>0</v>
      </c>
      <c r="AK771" s="16"/>
      <c r="AL771" s="16"/>
    </row>
    <row r="772" customFormat="false" ht="23.85" hidden="true" customHeight="false" outlineLevel="0" collapsed="false">
      <c r="A772" s="6" t="n">
        <f aca="false">ROW()-ROW($A$756)+Assumptions!$B$4</f>
        <v>16</v>
      </c>
      <c r="B772" s="18" t="n">
        <f aca="false">MOD(QUOTIENT($A$772,Assumptions!$B$78),2)</f>
        <v>0</v>
      </c>
      <c r="C772" s="18" t="n">
        <f aca="false">MOD(QUOTIENT($A$772,Assumptions!$B$79),2)</f>
        <v>1</v>
      </c>
      <c r="D772" s="18" t="n">
        <f aca="false">MOD(QUOTIENT($A$772,Assumptions!$B$80),2)</f>
        <v>0</v>
      </c>
      <c r="E772" s="18" t="n">
        <f aca="false">MOD(QUOTIENT($A$772,Assumptions!$B$81),2)</f>
        <v>0</v>
      </c>
      <c r="F772" s="18" t="n">
        <f aca="false">MOD(QUOTIENT($A$772,Assumptions!$B$82),2)</f>
        <v>0</v>
      </c>
      <c r="G772" s="18" t="n">
        <f aca="false">MOD(QUOTIENT($A$772,Assumptions!$B$83),2)</f>
        <v>0</v>
      </c>
      <c r="H772" s="18" t="n">
        <f aca="false">IF($B$772=1,MIN(Assumptions!$B$66,MAX(Assumptions!$B$4,Assumptions!$B$27-(Assumptions!$B$4))),Assumptions!$B$4)</f>
        <v>0</v>
      </c>
      <c r="I772" s="18" t="n">
        <f aca="false">IF($C$772=1,MIN(Assumptions!$B$61,MAX(Assumptions!$B$4,Assumptions!$B$27-($H$772))),Assumptions!$B$4)</f>
        <v>100000000</v>
      </c>
      <c r="J772" s="18" t="n">
        <f aca="false">IF($D$772=1,MIN(Assumptions!$B$56,MAX(Assumptions!$B$4,Assumptions!$B$27-($H$772+$I$772))),Assumptions!$B$4)</f>
        <v>0</v>
      </c>
      <c r="K772" s="18" t="n">
        <f aca="false">IF($E$772=1,MIN(Assumptions!$B$51,MAX(Assumptions!$B$4,Assumptions!$B$27-($H$772+$I$772+$J$772))),Assumptions!$B$4)</f>
        <v>0</v>
      </c>
      <c r="L772" s="18" t="n">
        <f aca="false">IF($F$772=1,MIN(Assumptions!$B$46,MAX(Assumptions!$B$4,Assumptions!$B$27-($H$772+$I$772+$J$772+$K$772))),Assumptions!$B$4)</f>
        <v>0</v>
      </c>
      <c r="M772" s="18" t="n">
        <f aca="false">IF($G$772=1,MIN(Assumptions!$B$41,MAX(Assumptions!$B$4,Assumptions!$B$27-($H$772+$I$772+$J$772+$K$772+$L$772))),Assumptions!$B$4)</f>
        <v>0</v>
      </c>
      <c r="N772" s="18" t="n">
        <f aca="false">MAX(Assumptions!$B$4,Assumptions!$B$27-($H$772+$I$772+$J$772+$K$772+$L$772+$M$772))</f>
        <v>3900000000</v>
      </c>
      <c r="O772" s="18" t="n">
        <f aca="false">$J$112+$O$112+Assumptions!$B$20+IF($B$772=0,$AI$112,Assumptions!$B$4)+IF($C$772=0,$AF$112,Assumptions!$B$4)+IF($D$772=0,$AC$112,Assumptions!$B$4)+IF($E$772=0,$Z$112,Assumptions!$B$4)+IF($F$772=0,$W$112,Assumptions!$B$4)+IF($G$772=0,$T$112,Assumptions!$B$4)</f>
        <v>30813833.1063222</v>
      </c>
      <c r="P772" s="18" t="n">
        <f aca="false">IF(($N$772+Assumptions!$B$14*Assumptions!$B$13)&gt;($C$11*Assumptions!$B$7/Assumptions!$B$11),($C$11*Assumptions!$B$7/Assumptions!$B$11)*($O$772+Assumptions!$B$14)/($N$772+Assumptions!$B$14*Assumptions!$B$13-($C$11*Assumptions!$B$7/Assumptions!$B$11)),NA())</f>
        <v>1056883.00667777</v>
      </c>
      <c r="Q772" s="18" t="n">
        <f aca="false">IFERROR(($N$772+Assumptions!$B$14*Assumptions!$B$13)/($O$772+Assumptions!$B$14+$P$772),NA())</f>
        <v>113.541422505421</v>
      </c>
      <c r="R772" s="18" t="n">
        <f aca="false">AND(ISNUMBER($P$772),$P$772&gt;Assumptions!$B$4,$Q$772&gt;Assumptions!$B$13)</f>
        <v>1</v>
      </c>
      <c r="S772" s="18" t="n">
        <f aca="false">IF($N$772&gt;($C$11*Assumptions!$B$7/Assumptions!$B$11),($C$11*Assumptions!$B$7/Assumptions!$B$11)*$O$772/($N$772-($C$11*Assumptions!$B$7/Assumptions!$B$11)),NA())</f>
        <v>978216.92401023</v>
      </c>
      <c r="T772" s="18" t="n">
        <f aca="false">IFERROR($N$772/($O$772+$S$772),NA())</f>
        <v>122.672177361292</v>
      </c>
      <c r="U772" s="18" t="n">
        <f aca="false">AND(ISNUMBER($S$772),$S$772&gt;Assumptions!$B$4,$T$772&lt;=Assumptions!$B$13)</f>
        <v>0</v>
      </c>
      <c r="V772" s="18" t="n">
        <f aca="false">IF($R$772,$P$772,IF($U$772,$S$772,NA()))</f>
        <v>1056883.00667777</v>
      </c>
      <c r="W772" s="18" t="n">
        <f aca="false">IF($R$772,$Q$772,IF($U$772,$T$772,NA()))</f>
        <v>113.541422505421</v>
      </c>
      <c r="X772" s="18" t="n">
        <f aca="false">$R$772</f>
        <v>1</v>
      </c>
      <c r="Y772" s="18" t="n">
        <f aca="false">IF($B$772=1,$H$772,$AI$112*$W$772)</f>
        <v>696385908.969829</v>
      </c>
      <c r="Z772" s="18" t="n">
        <f aca="false">IF($C$772=1,$I$772,$AF$112*$W$772)</f>
        <v>100000000</v>
      </c>
      <c r="AA772" s="18" t="n">
        <f aca="false">IF($D$772=1,$J$772,$AC$112*$W$772)</f>
        <v>272499414.013009</v>
      </c>
      <c r="AB772" s="18" t="n">
        <f aca="false">IF($E$772=1,$K$772,$Z$112*$W$772)</f>
        <v>340624267.516262</v>
      </c>
      <c r="AC772" s="18" t="n">
        <f aca="false">IF($F$772=1,$L$772,$W$112*$W$772)</f>
        <v>567707112.527103</v>
      </c>
      <c r="AD772" s="18" t="n">
        <f aca="false">IF($G$772=1,$M$772,$T$112*$W$772)</f>
        <v>567707112.527103</v>
      </c>
      <c r="AE772" s="18" t="n">
        <f aca="false">($C$11*Assumptions!$B$7/Assumptions!$B$11)</f>
        <v>120000000</v>
      </c>
      <c r="AF772" s="18" t="n">
        <f aca="false">($J$112+$O$112)*$W$772</f>
        <v>31849825.6343588</v>
      </c>
      <c r="AG772" s="18" t="n">
        <f aca="false">Assumptions!$B$20*$W$772</f>
        <v>1021872802.54879</v>
      </c>
      <c r="AH772" s="18" t="n">
        <f aca="false">IF($R$772,Assumptions!$B$14*($W$772-Assumptions!$B$13),Assumptions!$B$4)</f>
        <v>281353556.263551</v>
      </c>
      <c r="AI772" s="18" t="n">
        <f aca="false">$Y$772+$Z$772+$AA$772+$AB$772+$AC$772+$AD$772+$AE$772+$AF$772+$AG$772+$AH$772</f>
        <v>4000000000</v>
      </c>
      <c r="AJ772" s="18" t="n">
        <f aca="false">IF(AND(ISNUMBER($V$772),($C$11*Assumptions!$B$7/Assumptions!$B$11)&gt;=Assumptions!$B$67,IF($B$772=1,$Y$772&gt;=INDEX($Y$756:$Y$819,1+$A$772-Assumptions!$B$78),$Y$772&gt;INDEX($Y$756:$Y$819,1+$A$772+Assumptions!$B$78)),IF($C$772=1,$Z$772&gt;=INDEX($Z$756:$Z$819,1+$A$772-Assumptions!$B$79),$Z$772&gt;INDEX($Z$756:$Z$819,1+$A$772+Assumptions!$B$79)),IF($D$772=1,$AA$772&gt;=INDEX($AA$756:$AA$819,1+$A$772-Assumptions!$B$80),$AA$772&gt;INDEX($AA$756:$AA$819,1+$A$772+Assumptions!$B$80)),IF($E$772=1,$AB$772&gt;=INDEX($AB$756:$AB$819,1+$A$772-Assumptions!$B$81),$AB$772&gt;INDEX($AB$756:$AB$819,1+$A$772+Assumptions!$B$81)),IF($F$772=1,$AC$772&gt;=INDEX($AC$756:$AC$819,1+$A$772-Assumptions!$B$82),$AC$772&gt;INDEX($AC$756:$AC$819,1+$A$772+Assumptions!$B$82)),IF($G$772=1,$AD$772&gt;=INDEX($AD$756:$AD$819,1+$A$772-Assumptions!$B$83),$AD$772&gt;INDEX($AD$756:$AD$819,1+$A$772+Assumptions!$B$83))),1,0)</f>
        <v>0</v>
      </c>
      <c r="AK772" s="16"/>
      <c r="AL772" s="16"/>
    </row>
    <row r="773" customFormat="false" ht="23.85" hidden="true" customHeight="false" outlineLevel="0" collapsed="false">
      <c r="A773" s="6" t="n">
        <f aca="false">ROW()-ROW($A$756)+Assumptions!$B$4</f>
        <v>17</v>
      </c>
      <c r="B773" s="18" t="n">
        <f aca="false">MOD(QUOTIENT($A$773,Assumptions!$B$78),2)</f>
        <v>0</v>
      </c>
      <c r="C773" s="18" t="n">
        <f aca="false">MOD(QUOTIENT($A$773,Assumptions!$B$79),2)</f>
        <v>1</v>
      </c>
      <c r="D773" s="18" t="n">
        <f aca="false">MOD(QUOTIENT($A$773,Assumptions!$B$80),2)</f>
        <v>0</v>
      </c>
      <c r="E773" s="18" t="n">
        <f aca="false">MOD(QUOTIENT($A$773,Assumptions!$B$81),2)</f>
        <v>0</v>
      </c>
      <c r="F773" s="18" t="n">
        <f aca="false">MOD(QUOTIENT($A$773,Assumptions!$B$82),2)</f>
        <v>0</v>
      </c>
      <c r="G773" s="18" t="n">
        <f aca="false">MOD(QUOTIENT($A$773,Assumptions!$B$83),2)</f>
        <v>1</v>
      </c>
      <c r="H773" s="18" t="n">
        <f aca="false">IF($B$773=1,MIN(Assumptions!$B$66,MAX(Assumptions!$B$4,Assumptions!$B$27-(Assumptions!$B$4))),Assumptions!$B$4)</f>
        <v>0</v>
      </c>
      <c r="I773" s="18" t="n">
        <f aca="false">IF($C$773=1,MIN(Assumptions!$B$61,MAX(Assumptions!$B$4,Assumptions!$B$27-($H$773))),Assumptions!$B$4)</f>
        <v>100000000</v>
      </c>
      <c r="J773" s="18" t="n">
        <f aca="false">IF($D$773=1,MIN(Assumptions!$B$56,MAX(Assumptions!$B$4,Assumptions!$B$27-($H$773+$I$773))),Assumptions!$B$4)</f>
        <v>0</v>
      </c>
      <c r="K773" s="18" t="n">
        <f aca="false">IF($E$773=1,MIN(Assumptions!$B$51,MAX(Assumptions!$B$4,Assumptions!$B$27-($H$773+$I$773+$J$773))),Assumptions!$B$4)</f>
        <v>0</v>
      </c>
      <c r="L773" s="18" t="n">
        <f aca="false">IF($F$773=1,MIN(Assumptions!$B$46,MAX(Assumptions!$B$4,Assumptions!$B$27-($H$773+$I$773+$J$773+$K$773))),Assumptions!$B$4)</f>
        <v>0</v>
      </c>
      <c r="M773" s="18" t="n">
        <f aca="false">IF($G$773=1,MIN(Assumptions!$B$41,MAX(Assumptions!$B$4,Assumptions!$B$27-($H$773+$I$773+$J$773+$K$773+$L$773))),Assumptions!$B$4)</f>
        <v>5000000</v>
      </c>
      <c r="N773" s="18" t="n">
        <f aca="false">MAX(Assumptions!$B$4,Assumptions!$B$27-($H$773+$I$773+$J$773+$K$773+$L$773+$M$773))</f>
        <v>3895000000</v>
      </c>
      <c r="O773" s="18" t="n">
        <f aca="false">$J$112+$O$112+Assumptions!$B$20+IF($B$773=0,$AI$112,Assumptions!$B$4)+IF($C$773=0,$AF$112,Assumptions!$B$4)+IF($D$773=0,$AC$112,Assumptions!$B$4)+IF($E$773=0,$Z$112,Assumptions!$B$4)+IF($F$773=0,$W$112,Assumptions!$B$4)+IF($G$773=0,$T$112,Assumptions!$B$4)</f>
        <v>25813833.1063222</v>
      </c>
      <c r="P773" s="18" t="n">
        <f aca="false">IF(($N$773+Assumptions!$B$14*Assumptions!$B$13)&gt;($C$11*Assumptions!$B$7/Assumptions!$B$11),($C$11*Assumptions!$B$7/Assumptions!$B$11)*($O$773+Assumptions!$B$14)/($N$773+Assumptions!$B$14*Assumptions!$B$13-($C$11*Assumptions!$B$7/Assumptions!$B$11)),NA())</f>
        <v>899446.716812354</v>
      </c>
      <c r="Q773" s="18" t="n">
        <f aca="false">IFERROR(($N$773+Assumptions!$B$14*Assumptions!$B$13)/($O$773+Assumptions!$B$14+$P$773),NA())</f>
        <v>133.415351634481</v>
      </c>
      <c r="R773" s="18" t="n">
        <f aca="false">AND(ISNUMBER($P$773),$P$773&gt;Assumptions!$B$4,$Q$773&gt;Assumptions!$B$13)</f>
        <v>1</v>
      </c>
      <c r="S773" s="18" t="n">
        <f aca="false">IF($N$773&gt;($C$11*Assumptions!$B$7/Assumptions!$B$11),($C$11*Assumptions!$B$7/Assumptions!$B$11)*$O$773/($N$773-($C$11*Assumptions!$B$7/Assumptions!$B$11)),NA())</f>
        <v>820572.178214217</v>
      </c>
      <c r="T773" s="18" t="n">
        <f aca="false">IFERROR($N$773/($O$773+$S$773),NA())</f>
        <v>146.239420718787</v>
      </c>
      <c r="U773" s="18" t="n">
        <f aca="false">AND(ISNUMBER($S$773),$S$773&gt;Assumptions!$B$4,$T$773&lt;=Assumptions!$B$13)</f>
        <v>0</v>
      </c>
      <c r="V773" s="18" t="n">
        <f aca="false">IF($R$773,$P$773,IF($U$773,$S$773,NA()))</f>
        <v>899446.716812354</v>
      </c>
      <c r="W773" s="18" t="n">
        <f aca="false">IF($R$773,$Q$773,IF($U$773,$T$773,NA()))</f>
        <v>133.415351634481</v>
      </c>
      <c r="X773" s="18" t="n">
        <f aca="false">$R$773</f>
        <v>1</v>
      </c>
      <c r="Y773" s="18" t="n">
        <f aca="false">IF($B$773=1,$H$773,$AI$112*$W$773)</f>
        <v>818279081.487393</v>
      </c>
      <c r="Z773" s="18" t="n">
        <f aca="false">IF($C$773=1,$I$773,$AF$112*$W$773)</f>
        <v>100000000</v>
      </c>
      <c r="AA773" s="18" t="n">
        <f aca="false">IF($D$773=1,$J$773,$AC$112*$W$773)</f>
        <v>320196843.922755</v>
      </c>
      <c r="AB773" s="18" t="n">
        <f aca="false">IF($E$773=1,$K$773,$Z$112*$W$773)</f>
        <v>400246054.903444</v>
      </c>
      <c r="AC773" s="18" t="n">
        <f aca="false">IF($F$773=1,$L$773,$W$112*$W$773)</f>
        <v>667076758.172407</v>
      </c>
      <c r="AD773" s="18" t="n">
        <f aca="false">IF($G$773=1,$M$773,$T$112*$W$773)</f>
        <v>5000000</v>
      </c>
      <c r="AE773" s="18" t="n">
        <f aca="false">($C$11*Assumptions!$B$7/Assumptions!$B$11)</f>
        <v>120000000</v>
      </c>
      <c r="AF773" s="18" t="n">
        <f aca="false">($J$112+$O$112)*$W$773</f>
        <v>37424717.717466</v>
      </c>
      <c r="AG773" s="18" t="n">
        <f aca="false">Assumptions!$B$20*$W$773</f>
        <v>1200738164.71033</v>
      </c>
      <c r="AH773" s="18" t="n">
        <f aca="false">IF($R$773,Assumptions!$B$14*($W$773-Assumptions!$B$13),Assumptions!$B$4)</f>
        <v>331038379.086203</v>
      </c>
      <c r="AI773" s="18" t="n">
        <f aca="false">$Y$773+$Z$773+$AA$773+$AB$773+$AC$773+$AD$773+$AE$773+$AF$773+$AG$773+$AH$773</f>
        <v>4000000000</v>
      </c>
      <c r="AJ773" s="18" t="n">
        <f aca="false">IF(AND(ISNUMBER($V$773),($C$11*Assumptions!$B$7/Assumptions!$B$11)&gt;=Assumptions!$B$67,IF($B$773=1,$Y$773&gt;=INDEX($Y$756:$Y$819,1+$A$773-Assumptions!$B$78),$Y$773&gt;INDEX($Y$756:$Y$819,1+$A$773+Assumptions!$B$78)),IF($C$773=1,$Z$773&gt;=INDEX($Z$756:$Z$819,1+$A$773-Assumptions!$B$79),$Z$773&gt;INDEX($Z$756:$Z$819,1+$A$773+Assumptions!$B$79)),IF($D$773=1,$AA$773&gt;=INDEX($AA$756:$AA$819,1+$A$773-Assumptions!$B$80),$AA$773&gt;INDEX($AA$756:$AA$819,1+$A$773+Assumptions!$B$80)),IF($E$773=1,$AB$773&gt;=INDEX($AB$756:$AB$819,1+$A$773-Assumptions!$B$81),$AB$773&gt;INDEX($AB$756:$AB$819,1+$A$773+Assumptions!$B$81)),IF($F$773=1,$AC$773&gt;=INDEX($AC$756:$AC$819,1+$A$773-Assumptions!$B$82),$AC$773&gt;INDEX($AC$756:$AC$819,1+$A$773+Assumptions!$B$82)),IF($G$773=1,$AD$773&gt;=INDEX($AD$756:$AD$819,1+$A$773-Assumptions!$B$83),$AD$773&gt;INDEX($AD$756:$AD$819,1+$A$773+Assumptions!$B$83))),1,0)</f>
        <v>0</v>
      </c>
      <c r="AK773" s="16"/>
      <c r="AL773" s="16"/>
    </row>
    <row r="774" customFormat="false" ht="23.85" hidden="true" customHeight="false" outlineLevel="0" collapsed="false">
      <c r="A774" s="6" t="n">
        <f aca="false">ROW()-ROW($A$756)+Assumptions!$B$4</f>
        <v>18</v>
      </c>
      <c r="B774" s="18" t="n">
        <f aca="false">MOD(QUOTIENT($A$774,Assumptions!$B$78),2)</f>
        <v>0</v>
      </c>
      <c r="C774" s="18" t="n">
        <f aca="false">MOD(QUOTIENT($A$774,Assumptions!$B$79),2)</f>
        <v>1</v>
      </c>
      <c r="D774" s="18" t="n">
        <f aca="false">MOD(QUOTIENT($A$774,Assumptions!$B$80),2)</f>
        <v>0</v>
      </c>
      <c r="E774" s="18" t="n">
        <f aca="false">MOD(QUOTIENT($A$774,Assumptions!$B$81),2)</f>
        <v>0</v>
      </c>
      <c r="F774" s="18" t="n">
        <f aca="false">MOD(QUOTIENT($A$774,Assumptions!$B$82),2)</f>
        <v>1</v>
      </c>
      <c r="G774" s="18" t="n">
        <f aca="false">MOD(QUOTIENT($A$774,Assumptions!$B$83),2)</f>
        <v>0</v>
      </c>
      <c r="H774" s="18" t="n">
        <f aca="false">IF($B$774=1,MIN(Assumptions!$B$66,MAX(Assumptions!$B$4,Assumptions!$B$27-(Assumptions!$B$4))),Assumptions!$B$4)</f>
        <v>0</v>
      </c>
      <c r="I774" s="18" t="n">
        <f aca="false">IF($C$774=1,MIN(Assumptions!$B$61,MAX(Assumptions!$B$4,Assumptions!$B$27-($H$774))),Assumptions!$B$4)</f>
        <v>100000000</v>
      </c>
      <c r="J774" s="18" t="n">
        <f aca="false">IF($D$774=1,MIN(Assumptions!$B$56,MAX(Assumptions!$B$4,Assumptions!$B$27-($H$774+$I$774))),Assumptions!$B$4)</f>
        <v>0</v>
      </c>
      <c r="K774" s="18" t="n">
        <f aca="false">IF($E$774=1,MIN(Assumptions!$B$51,MAX(Assumptions!$B$4,Assumptions!$B$27-($H$774+$I$774+$J$774))),Assumptions!$B$4)</f>
        <v>0</v>
      </c>
      <c r="L774" s="18" t="n">
        <f aca="false">IF($F$774=1,MIN(Assumptions!$B$46,MAX(Assumptions!$B$4,Assumptions!$B$27-($H$774+$I$774+$J$774+$K$774))),Assumptions!$B$4)</f>
        <v>15000000</v>
      </c>
      <c r="M774" s="18" t="n">
        <f aca="false">IF($G$774=1,MIN(Assumptions!$B$41,MAX(Assumptions!$B$4,Assumptions!$B$27-($H$774+$I$774+$J$774+$K$774+$L$774))),Assumptions!$B$4)</f>
        <v>0</v>
      </c>
      <c r="N774" s="18" t="n">
        <f aca="false">MAX(Assumptions!$B$4,Assumptions!$B$27-($H$774+$I$774+$J$774+$K$774+$L$774+$M$774))</f>
        <v>3885000000</v>
      </c>
      <c r="O774" s="18" t="n">
        <f aca="false">$J$112+$O$112+Assumptions!$B$20+IF($B$774=0,$AI$112,Assumptions!$B$4)+IF($C$774=0,$AF$112,Assumptions!$B$4)+IF($D$774=0,$AC$112,Assumptions!$B$4)+IF($E$774=0,$Z$112,Assumptions!$B$4)+IF($F$774=0,$W$112,Assumptions!$B$4)+IF($G$774=0,$T$112,Assumptions!$B$4)</f>
        <v>25813833.1063222</v>
      </c>
      <c r="P774" s="18" t="n">
        <f aca="false">IF(($N$774+Assumptions!$B$14*Assumptions!$B$13)&gt;($C$11*Assumptions!$B$7/Assumptions!$B$11),($C$11*Assumptions!$B$7/Assumptions!$B$11)*($O$774+Assumptions!$B$14)/($N$774+Assumptions!$B$14*Assumptions!$B$13-($C$11*Assumptions!$B$7/Assumptions!$B$11)),NA())</f>
        <v>901834.100267729</v>
      </c>
      <c r="Q774" s="18" t="n">
        <f aca="false">IFERROR(($N$774+Assumptions!$B$14*Assumptions!$B$13)/($O$774+Assumptions!$B$14+$P$774),NA())</f>
        <v>133.062167381313</v>
      </c>
      <c r="R774" s="18" t="n">
        <f aca="false">AND(ISNUMBER($P$774),$P$774&gt;Assumptions!$B$4,$Q$774&gt;Assumptions!$B$13)</f>
        <v>1</v>
      </c>
      <c r="S774" s="18" t="n">
        <f aca="false">IF($N$774&gt;($C$11*Assumptions!$B$7/Assumptions!$B$11),($C$11*Assumptions!$B$7/Assumptions!$B$11)*$O$774/($N$774-($C$11*Assumptions!$B$7/Assumptions!$B$11)),NA())</f>
        <v>822751.652791147</v>
      </c>
      <c r="T774" s="18" t="n">
        <f aca="false">IFERROR($N$774/($O$774+$S$774),NA())</f>
        <v>145.85203152483</v>
      </c>
      <c r="U774" s="18" t="n">
        <f aca="false">AND(ISNUMBER($S$774),$S$774&gt;Assumptions!$B$4,$T$774&lt;=Assumptions!$B$13)</f>
        <v>0</v>
      </c>
      <c r="V774" s="18" t="n">
        <f aca="false">IF($R$774,$P$774,IF($U$774,$S$774,NA()))</f>
        <v>901834.100267729</v>
      </c>
      <c r="W774" s="18" t="n">
        <f aca="false">IF($R$774,$Q$774,IF($U$774,$T$774,NA()))</f>
        <v>133.062167381313</v>
      </c>
      <c r="X774" s="18" t="n">
        <f aca="false">$R$774</f>
        <v>1</v>
      </c>
      <c r="Y774" s="18" t="n">
        <f aca="false">IF($B$774=1,$H$774,$AI$112*$W$774)</f>
        <v>816112889.345798</v>
      </c>
      <c r="Z774" s="18" t="n">
        <f aca="false">IF($C$774=1,$I$774,$AF$112*$W$774)</f>
        <v>100000000</v>
      </c>
      <c r="AA774" s="18" t="n">
        <f aca="false">IF($D$774=1,$J$774,$AC$112*$W$774)</f>
        <v>319349201.71515</v>
      </c>
      <c r="AB774" s="18" t="n">
        <f aca="false">IF($E$774=1,$K$774,$Z$112*$W$774)</f>
        <v>399186502.143938</v>
      </c>
      <c r="AC774" s="18" t="n">
        <f aca="false">IF($F$774=1,$L$774,$W$112*$W$774)</f>
        <v>15000000</v>
      </c>
      <c r="AD774" s="18" t="n">
        <f aca="false">IF($G$774=1,$M$774,$T$112*$W$774)</f>
        <v>665310836.906563</v>
      </c>
      <c r="AE774" s="18" t="n">
        <f aca="false">($C$11*Assumptions!$B$7/Assumptions!$B$11)</f>
        <v>120000000</v>
      </c>
      <c r="AF774" s="18" t="n">
        <f aca="false">($J$112+$O$112)*$W$774</f>
        <v>37325645.0034555</v>
      </c>
      <c r="AG774" s="18" t="n">
        <f aca="false">Assumptions!$B$20*$W$774</f>
        <v>1197559506.43181</v>
      </c>
      <c r="AH774" s="18" t="n">
        <f aca="false">IF($R$774,Assumptions!$B$14*($W$774-Assumptions!$B$13),Assumptions!$B$4)</f>
        <v>330155418.453282</v>
      </c>
      <c r="AI774" s="18" t="n">
        <f aca="false">$Y$774+$Z$774+$AA$774+$AB$774+$AC$774+$AD$774+$AE$774+$AF$774+$AG$774+$AH$774</f>
        <v>4000000000</v>
      </c>
      <c r="AJ774" s="18" t="n">
        <f aca="false">IF(AND(ISNUMBER($V$774),($C$11*Assumptions!$B$7/Assumptions!$B$11)&gt;=Assumptions!$B$67,IF($B$774=1,$Y$774&gt;=INDEX($Y$756:$Y$819,1+$A$774-Assumptions!$B$78),$Y$774&gt;INDEX($Y$756:$Y$819,1+$A$774+Assumptions!$B$78)),IF($C$774=1,$Z$774&gt;=INDEX($Z$756:$Z$819,1+$A$774-Assumptions!$B$79),$Z$774&gt;INDEX($Z$756:$Z$819,1+$A$774+Assumptions!$B$79)),IF($D$774=1,$AA$774&gt;=INDEX($AA$756:$AA$819,1+$A$774-Assumptions!$B$80),$AA$774&gt;INDEX($AA$756:$AA$819,1+$A$774+Assumptions!$B$80)),IF($E$774=1,$AB$774&gt;=INDEX($AB$756:$AB$819,1+$A$774-Assumptions!$B$81),$AB$774&gt;INDEX($AB$756:$AB$819,1+$A$774+Assumptions!$B$81)),IF($F$774=1,$AC$774&gt;=INDEX($AC$756:$AC$819,1+$A$774-Assumptions!$B$82),$AC$774&gt;INDEX($AC$756:$AC$819,1+$A$774+Assumptions!$B$82)),IF($G$774=1,$AD$774&gt;=INDEX($AD$756:$AD$819,1+$A$774-Assumptions!$B$83),$AD$774&gt;INDEX($AD$756:$AD$819,1+$A$774+Assumptions!$B$83))),1,0)</f>
        <v>0</v>
      </c>
      <c r="AK774" s="16"/>
      <c r="AL774" s="16"/>
    </row>
    <row r="775" customFormat="false" ht="23.85" hidden="true" customHeight="false" outlineLevel="0" collapsed="false">
      <c r="A775" s="6" t="n">
        <f aca="false">ROW()-ROW($A$756)+Assumptions!$B$4</f>
        <v>19</v>
      </c>
      <c r="B775" s="18" t="n">
        <f aca="false">MOD(QUOTIENT($A$775,Assumptions!$B$78),2)</f>
        <v>0</v>
      </c>
      <c r="C775" s="18" t="n">
        <f aca="false">MOD(QUOTIENT($A$775,Assumptions!$B$79),2)</f>
        <v>1</v>
      </c>
      <c r="D775" s="18" t="n">
        <f aca="false">MOD(QUOTIENT($A$775,Assumptions!$B$80),2)</f>
        <v>0</v>
      </c>
      <c r="E775" s="18" t="n">
        <f aca="false">MOD(QUOTIENT($A$775,Assumptions!$B$81),2)</f>
        <v>0</v>
      </c>
      <c r="F775" s="18" t="n">
        <f aca="false">MOD(QUOTIENT($A$775,Assumptions!$B$82),2)</f>
        <v>1</v>
      </c>
      <c r="G775" s="18" t="n">
        <f aca="false">MOD(QUOTIENT($A$775,Assumptions!$B$83),2)</f>
        <v>1</v>
      </c>
      <c r="H775" s="18" t="n">
        <f aca="false">IF($B$775=1,MIN(Assumptions!$B$66,MAX(Assumptions!$B$4,Assumptions!$B$27-(Assumptions!$B$4))),Assumptions!$B$4)</f>
        <v>0</v>
      </c>
      <c r="I775" s="18" t="n">
        <f aca="false">IF($C$775=1,MIN(Assumptions!$B$61,MAX(Assumptions!$B$4,Assumptions!$B$27-($H$775))),Assumptions!$B$4)</f>
        <v>100000000</v>
      </c>
      <c r="J775" s="18" t="n">
        <f aca="false">IF($D$775=1,MIN(Assumptions!$B$56,MAX(Assumptions!$B$4,Assumptions!$B$27-($H$775+$I$775))),Assumptions!$B$4)</f>
        <v>0</v>
      </c>
      <c r="K775" s="18" t="n">
        <f aca="false">IF($E$775=1,MIN(Assumptions!$B$51,MAX(Assumptions!$B$4,Assumptions!$B$27-($H$775+$I$775+$J$775))),Assumptions!$B$4)</f>
        <v>0</v>
      </c>
      <c r="L775" s="18" t="n">
        <f aca="false">IF($F$775=1,MIN(Assumptions!$B$46,MAX(Assumptions!$B$4,Assumptions!$B$27-($H$775+$I$775+$J$775+$K$775))),Assumptions!$B$4)</f>
        <v>15000000</v>
      </c>
      <c r="M775" s="18" t="n">
        <f aca="false">IF($G$775=1,MIN(Assumptions!$B$41,MAX(Assumptions!$B$4,Assumptions!$B$27-($H$775+$I$775+$J$775+$K$775+$L$775))),Assumptions!$B$4)</f>
        <v>5000000</v>
      </c>
      <c r="N775" s="18" t="n">
        <f aca="false">MAX(Assumptions!$B$4,Assumptions!$B$27-($H$775+$I$775+$J$775+$K$775+$L$775+$M$775))</f>
        <v>3880000000</v>
      </c>
      <c r="O775" s="18" t="n">
        <f aca="false">$J$112+$O$112+Assumptions!$B$20+IF($B$775=0,$AI$112,Assumptions!$B$4)+IF($C$775=0,$AF$112,Assumptions!$B$4)+IF($D$775=0,$AC$112,Assumptions!$B$4)+IF($E$775=0,$Z$112,Assumptions!$B$4)+IF($F$775=0,$W$112,Assumptions!$B$4)+IF($G$775=0,$T$112,Assumptions!$B$4)</f>
        <v>20813833.1063222</v>
      </c>
      <c r="P775" s="18" t="n">
        <f aca="false">IF(($N$775+Assumptions!$B$14*Assumptions!$B$13)&gt;($C$11*Assumptions!$B$7/Assumptions!$B$11),($C$11*Assumptions!$B$7/Assumptions!$B$11)*($O$775+Assumptions!$B$14)/($N$775+Assumptions!$B$14*Assumptions!$B$13-($C$11*Assumptions!$B$7/Assumptions!$B$11)),NA())</f>
        <v>743564.112361108</v>
      </c>
      <c r="Q775" s="18" t="n">
        <f aca="false">IFERROR(($N$775+Assumptions!$B$14*Assumptions!$B$13)/($O$775+Assumptions!$B$14+$P$775),NA())</f>
        <v>161.384873214164</v>
      </c>
      <c r="R775" s="18" t="n">
        <f aca="false">AND(ISNUMBER($P$775),$P$775&gt;Assumptions!$B$4,$Q$775&gt;Assumptions!$B$13)</f>
        <v>1</v>
      </c>
      <c r="S775" s="18" t="n">
        <f aca="false">IF($N$775&gt;($C$11*Assumptions!$B$7/Assumptions!$B$11),($C$11*Assumptions!$B$7/Assumptions!$B$11)*$O$775/($N$775-($C$11*Assumptions!$B$7/Assumptions!$B$11)),NA())</f>
        <v>664271.26935071</v>
      </c>
      <c r="T775" s="18" t="n">
        <f aca="false">IFERROR($N$775/($O$775+$S$775),NA())</f>
        <v>180.649089516236</v>
      </c>
      <c r="U775" s="18" t="n">
        <f aca="false">AND(ISNUMBER($S$775),$S$775&gt;Assumptions!$B$4,$T$775&lt;=Assumptions!$B$13)</f>
        <v>0</v>
      </c>
      <c r="V775" s="18" t="n">
        <f aca="false">IF($R$775,$P$775,IF($U$775,$S$775,NA()))</f>
        <v>743564.112361108</v>
      </c>
      <c r="W775" s="18" t="n">
        <f aca="false">IF($R$775,$Q$775,IF($U$775,$T$775,NA()))</f>
        <v>161.384873214164</v>
      </c>
      <c r="X775" s="18" t="n">
        <f aca="false">$R$775</f>
        <v>1</v>
      </c>
      <c r="Y775" s="18" t="n">
        <f aca="false">IF($B$775=1,$H$775,$AI$112*$W$775)</f>
        <v>989825115.33939</v>
      </c>
      <c r="Z775" s="18" t="n">
        <f aca="false">IF($C$775=1,$I$775,$AF$112*$W$775)</f>
        <v>100000000</v>
      </c>
      <c r="AA775" s="18" t="n">
        <f aca="false">IF($D$775=1,$J$775,$AC$112*$W$775)</f>
        <v>387323695.713994</v>
      </c>
      <c r="AB775" s="18" t="n">
        <f aca="false">IF($E$775=1,$K$775,$Z$112*$W$775)</f>
        <v>484154619.642493</v>
      </c>
      <c r="AC775" s="18" t="n">
        <f aca="false">IF($F$775=1,$L$775,$W$112*$W$775)</f>
        <v>15000000</v>
      </c>
      <c r="AD775" s="18" t="n">
        <f aca="false">IF($G$775=1,$M$775,$T$112*$W$775)</f>
        <v>5000000</v>
      </c>
      <c r="AE775" s="18" t="n">
        <f aca="false">($C$11*Assumptions!$B$7/Assumptions!$B$11)</f>
        <v>120000000</v>
      </c>
      <c r="AF775" s="18" t="n">
        <f aca="false">($J$112+$O$112)*$W$775</f>
        <v>45270527.341234</v>
      </c>
      <c r="AG775" s="18" t="n">
        <f aca="false">Assumptions!$B$20*$W$775</f>
        <v>1452463858.92748</v>
      </c>
      <c r="AH775" s="18" t="n">
        <f aca="false">IF($R$775,Assumptions!$B$14*($W$775-Assumptions!$B$13),Assumptions!$B$4)</f>
        <v>400962183.035411</v>
      </c>
      <c r="AI775" s="18" t="n">
        <f aca="false">$Y$775+$Z$775+$AA$775+$AB$775+$AC$775+$AD$775+$AE$775+$AF$775+$AG$775+$AH$775</f>
        <v>4000000000</v>
      </c>
      <c r="AJ775" s="18" t="n">
        <f aca="false">IF(AND(ISNUMBER($V$775),($C$11*Assumptions!$B$7/Assumptions!$B$11)&gt;=Assumptions!$B$67,IF($B$775=1,$Y$775&gt;=INDEX($Y$756:$Y$819,1+$A$775-Assumptions!$B$78),$Y$775&gt;INDEX($Y$756:$Y$819,1+$A$775+Assumptions!$B$78)),IF($C$775=1,$Z$775&gt;=INDEX($Z$756:$Z$819,1+$A$775-Assumptions!$B$79),$Z$775&gt;INDEX($Z$756:$Z$819,1+$A$775+Assumptions!$B$79)),IF($D$775=1,$AA$775&gt;=INDEX($AA$756:$AA$819,1+$A$775-Assumptions!$B$80),$AA$775&gt;INDEX($AA$756:$AA$819,1+$A$775+Assumptions!$B$80)),IF($E$775=1,$AB$775&gt;=INDEX($AB$756:$AB$819,1+$A$775-Assumptions!$B$81),$AB$775&gt;INDEX($AB$756:$AB$819,1+$A$775+Assumptions!$B$81)),IF($F$775=1,$AC$775&gt;=INDEX($AC$756:$AC$819,1+$A$775-Assumptions!$B$82),$AC$775&gt;INDEX($AC$756:$AC$819,1+$A$775+Assumptions!$B$82)),IF($G$775=1,$AD$775&gt;=INDEX($AD$756:$AD$819,1+$A$775-Assumptions!$B$83),$AD$775&gt;INDEX($AD$756:$AD$819,1+$A$775+Assumptions!$B$83))),1,0)</f>
        <v>0</v>
      </c>
      <c r="AK775" s="16"/>
      <c r="AL775" s="16"/>
    </row>
    <row r="776" customFormat="false" ht="23.85" hidden="true" customHeight="false" outlineLevel="0" collapsed="false">
      <c r="A776" s="6" t="n">
        <f aca="false">ROW()-ROW($A$756)+Assumptions!$B$4</f>
        <v>20</v>
      </c>
      <c r="B776" s="18" t="n">
        <f aca="false">MOD(QUOTIENT($A$776,Assumptions!$B$78),2)</f>
        <v>0</v>
      </c>
      <c r="C776" s="18" t="n">
        <f aca="false">MOD(QUOTIENT($A$776,Assumptions!$B$79),2)</f>
        <v>1</v>
      </c>
      <c r="D776" s="18" t="n">
        <f aca="false">MOD(QUOTIENT($A$776,Assumptions!$B$80),2)</f>
        <v>0</v>
      </c>
      <c r="E776" s="18" t="n">
        <f aca="false">MOD(QUOTIENT($A$776,Assumptions!$B$81),2)</f>
        <v>1</v>
      </c>
      <c r="F776" s="18" t="n">
        <f aca="false">MOD(QUOTIENT($A$776,Assumptions!$B$82),2)</f>
        <v>0</v>
      </c>
      <c r="G776" s="18" t="n">
        <f aca="false">MOD(QUOTIENT($A$776,Assumptions!$B$83),2)</f>
        <v>0</v>
      </c>
      <c r="H776" s="18" t="n">
        <f aca="false">IF($B$776=1,MIN(Assumptions!$B$66,MAX(Assumptions!$B$4,Assumptions!$B$27-(Assumptions!$B$4))),Assumptions!$B$4)</f>
        <v>0</v>
      </c>
      <c r="I776" s="18" t="n">
        <f aca="false">IF($C$776=1,MIN(Assumptions!$B$61,MAX(Assumptions!$B$4,Assumptions!$B$27-($H$776))),Assumptions!$B$4)</f>
        <v>100000000</v>
      </c>
      <c r="J776" s="18" t="n">
        <f aca="false">IF($D$776=1,MIN(Assumptions!$B$56,MAX(Assumptions!$B$4,Assumptions!$B$27-($H$776+$I$776))),Assumptions!$B$4)</f>
        <v>0</v>
      </c>
      <c r="K776" s="18" t="n">
        <f aca="false">IF($E$776=1,MIN(Assumptions!$B$51,MAX(Assumptions!$B$4,Assumptions!$B$27-($H$776+$I$776+$J$776))),Assumptions!$B$4)</f>
        <v>30000000</v>
      </c>
      <c r="L776" s="18" t="n">
        <f aca="false">IF($F$776=1,MIN(Assumptions!$B$46,MAX(Assumptions!$B$4,Assumptions!$B$27-($H$776+$I$776+$J$776+$K$776))),Assumptions!$B$4)</f>
        <v>0</v>
      </c>
      <c r="M776" s="18" t="n">
        <f aca="false">IF($G$776=1,MIN(Assumptions!$B$41,MAX(Assumptions!$B$4,Assumptions!$B$27-($H$776+$I$776+$J$776+$K$776+$L$776))),Assumptions!$B$4)</f>
        <v>0</v>
      </c>
      <c r="N776" s="18" t="n">
        <f aca="false">MAX(Assumptions!$B$4,Assumptions!$B$27-($H$776+$I$776+$J$776+$K$776+$L$776+$M$776))</f>
        <v>3870000000</v>
      </c>
      <c r="O776" s="18" t="n">
        <f aca="false">$J$112+$O$112+Assumptions!$B$20+IF($B$776=0,$AI$112,Assumptions!$B$4)+IF($C$776=0,$AF$112,Assumptions!$B$4)+IF($D$776=0,$AC$112,Assumptions!$B$4)+IF($E$776=0,$Z$112,Assumptions!$B$4)+IF($F$776=0,$W$112,Assumptions!$B$4)+IF($G$776=0,$T$112,Assumptions!$B$4)</f>
        <v>27813833.1063222</v>
      </c>
      <c r="P776" s="18" t="n">
        <f aca="false">IF(($N$776+Assumptions!$B$14*Assumptions!$B$13)&gt;($C$11*Assumptions!$B$7/Assumptions!$B$11),($C$11*Assumptions!$B$7/Assumptions!$B$11)*($O$776+Assumptions!$B$14)/($N$776+Assumptions!$B$14*Assumptions!$B$13-($C$11*Assumptions!$B$7/Assumptions!$B$11)),NA())</f>
        <v>969396.395138886</v>
      </c>
      <c r="Q776" s="18" t="n">
        <f aca="false">IFERROR(($N$776+Assumptions!$B$14*Assumptions!$B$13)/($O$776+Assumptions!$B$14+$P$776),NA())</f>
        <v>123.788370373306</v>
      </c>
      <c r="R776" s="18" t="n">
        <f aca="false">AND(ISNUMBER($P$776),$P$776&gt;Assumptions!$B$4,$Q$776&gt;Assumptions!$B$13)</f>
        <v>1</v>
      </c>
      <c r="S776" s="18" t="n">
        <f aca="false">IF($N$776&gt;($C$11*Assumptions!$B$7/Assumptions!$B$11),($C$11*Assumptions!$B$7/Assumptions!$B$11)*$O$776/($N$776-($C$11*Assumptions!$B$7/Assumptions!$B$11)),NA())</f>
        <v>890042.659402312</v>
      </c>
      <c r="T776" s="18" t="n">
        <f aca="false">IFERROR($N$776/($O$776+$S$776),NA())</f>
        <v>134.82499825411</v>
      </c>
      <c r="U776" s="18" t="n">
        <f aca="false">AND(ISNUMBER($S$776),$S$776&gt;Assumptions!$B$4,$T$776&lt;=Assumptions!$B$13)</f>
        <v>0</v>
      </c>
      <c r="V776" s="18" t="n">
        <f aca="false">IF($R$776,$P$776,IF($U$776,$S$776,NA()))</f>
        <v>969396.395138886</v>
      </c>
      <c r="W776" s="18" t="n">
        <f aca="false">IF($R$776,$Q$776,IF($U$776,$T$776,NA()))</f>
        <v>123.788370373306</v>
      </c>
      <c r="X776" s="18" t="n">
        <f aca="false">$R$776</f>
        <v>1</v>
      </c>
      <c r="Y776" s="18" t="n">
        <f aca="false">IF($B$776=1,$H$776,$AI$112*$W$776)</f>
        <v>759233722.108713</v>
      </c>
      <c r="Z776" s="18" t="n">
        <f aca="false">IF($C$776=1,$I$776,$AF$112*$W$776)</f>
        <v>100000000</v>
      </c>
      <c r="AA776" s="18" t="n">
        <f aca="false">IF($D$776=1,$J$776,$AC$112*$W$776)</f>
        <v>297092088.895934</v>
      </c>
      <c r="AB776" s="18" t="n">
        <f aca="false">IF($E$776=1,$K$776,$Z$112*$W$776)</f>
        <v>30000000</v>
      </c>
      <c r="AC776" s="18" t="n">
        <f aca="false">IF($F$776=1,$L$776,$W$112*$W$776)</f>
        <v>618941851.86653</v>
      </c>
      <c r="AD776" s="18" t="n">
        <f aca="false">IF($G$776=1,$M$776,$T$112*$W$776)</f>
        <v>618941851.86653</v>
      </c>
      <c r="AE776" s="18" t="n">
        <f aca="false">($C$11*Assumptions!$B$7/Assumptions!$B$11)</f>
        <v>120000000</v>
      </c>
      <c r="AF776" s="18" t="n">
        <f aca="false">($J$112+$O$112)*$W$776</f>
        <v>34724225.9692757</v>
      </c>
      <c r="AG776" s="18" t="n">
        <f aca="false">Assumptions!$B$20*$W$776</f>
        <v>1114095333.35975</v>
      </c>
      <c r="AH776" s="18" t="n">
        <f aca="false">IF($R$776,Assumptions!$B$14*($W$776-Assumptions!$B$13),Assumptions!$B$4)</f>
        <v>306970925.933265</v>
      </c>
      <c r="AI776" s="18" t="n">
        <f aca="false">$Y$776+$Z$776+$AA$776+$AB$776+$AC$776+$AD$776+$AE$776+$AF$776+$AG$776+$AH$776</f>
        <v>4000000000</v>
      </c>
      <c r="AJ776" s="18" t="n">
        <f aca="false">IF(AND(ISNUMBER($V$776),($C$11*Assumptions!$B$7/Assumptions!$B$11)&gt;=Assumptions!$B$67,IF($B$776=1,$Y$776&gt;=INDEX($Y$756:$Y$819,1+$A$776-Assumptions!$B$78),$Y$776&gt;INDEX($Y$756:$Y$819,1+$A$776+Assumptions!$B$78)),IF($C$776=1,$Z$776&gt;=INDEX($Z$756:$Z$819,1+$A$776-Assumptions!$B$79),$Z$776&gt;INDEX($Z$756:$Z$819,1+$A$776+Assumptions!$B$79)),IF($D$776=1,$AA$776&gt;=INDEX($AA$756:$AA$819,1+$A$776-Assumptions!$B$80),$AA$776&gt;INDEX($AA$756:$AA$819,1+$A$776+Assumptions!$B$80)),IF($E$776=1,$AB$776&gt;=INDEX($AB$756:$AB$819,1+$A$776-Assumptions!$B$81),$AB$776&gt;INDEX($AB$756:$AB$819,1+$A$776+Assumptions!$B$81)),IF($F$776=1,$AC$776&gt;=INDEX($AC$756:$AC$819,1+$A$776-Assumptions!$B$82),$AC$776&gt;INDEX($AC$756:$AC$819,1+$A$776+Assumptions!$B$82)),IF($G$776=1,$AD$776&gt;=INDEX($AD$756:$AD$819,1+$A$776-Assumptions!$B$83),$AD$776&gt;INDEX($AD$756:$AD$819,1+$A$776+Assumptions!$B$83))),1,0)</f>
        <v>0</v>
      </c>
      <c r="AK776" s="16"/>
      <c r="AL776" s="16"/>
    </row>
    <row r="777" customFormat="false" ht="23.85" hidden="true" customHeight="false" outlineLevel="0" collapsed="false">
      <c r="A777" s="6" t="n">
        <f aca="false">ROW()-ROW($A$756)+Assumptions!$B$4</f>
        <v>21</v>
      </c>
      <c r="B777" s="18" t="n">
        <f aca="false">MOD(QUOTIENT($A$777,Assumptions!$B$78),2)</f>
        <v>0</v>
      </c>
      <c r="C777" s="18" t="n">
        <f aca="false">MOD(QUOTIENT($A$777,Assumptions!$B$79),2)</f>
        <v>1</v>
      </c>
      <c r="D777" s="18" t="n">
        <f aca="false">MOD(QUOTIENT($A$777,Assumptions!$B$80),2)</f>
        <v>0</v>
      </c>
      <c r="E777" s="18" t="n">
        <f aca="false">MOD(QUOTIENT($A$777,Assumptions!$B$81),2)</f>
        <v>1</v>
      </c>
      <c r="F777" s="18" t="n">
        <f aca="false">MOD(QUOTIENT($A$777,Assumptions!$B$82),2)</f>
        <v>0</v>
      </c>
      <c r="G777" s="18" t="n">
        <f aca="false">MOD(QUOTIENT($A$777,Assumptions!$B$83),2)</f>
        <v>1</v>
      </c>
      <c r="H777" s="18" t="n">
        <f aca="false">IF($B$777=1,MIN(Assumptions!$B$66,MAX(Assumptions!$B$4,Assumptions!$B$27-(Assumptions!$B$4))),Assumptions!$B$4)</f>
        <v>0</v>
      </c>
      <c r="I777" s="18" t="n">
        <f aca="false">IF($C$777=1,MIN(Assumptions!$B$61,MAX(Assumptions!$B$4,Assumptions!$B$27-($H$777))),Assumptions!$B$4)</f>
        <v>100000000</v>
      </c>
      <c r="J777" s="18" t="n">
        <f aca="false">IF($D$777=1,MIN(Assumptions!$B$56,MAX(Assumptions!$B$4,Assumptions!$B$27-($H$777+$I$777))),Assumptions!$B$4)</f>
        <v>0</v>
      </c>
      <c r="K777" s="18" t="n">
        <f aca="false">IF($E$777=1,MIN(Assumptions!$B$51,MAX(Assumptions!$B$4,Assumptions!$B$27-($H$777+$I$777+$J$777))),Assumptions!$B$4)</f>
        <v>30000000</v>
      </c>
      <c r="L777" s="18" t="n">
        <f aca="false">IF($F$777=1,MIN(Assumptions!$B$46,MAX(Assumptions!$B$4,Assumptions!$B$27-($H$777+$I$777+$J$777+$K$777))),Assumptions!$B$4)</f>
        <v>0</v>
      </c>
      <c r="M777" s="18" t="n">
        <f aca="false">IF($G$777=1,MIN(Assumptions!$B$41,MAX(Assumptions!$B$4,Assumptions!$B$27-($H$777+$I$777+$J$777+$K$777+$L$777))),Assumptions!$B$4)</f>
        <v>5000000</v>
      </c>
      <c r="N777" s="18" t="n">
        <f aca="false">MAX(Assumptions!$B$4,Assumptions!$B$27-($H$777+$I$777+$J$777+$K$777+$L$777+$M$777))</f>
        <v>3865000000</v>
      </c>
      <c r="O777" s="18" t="n">
        <f aca="false">$J$112+$O$112+Assumptions!$B$20+IF($B$777=0,$AI$112,Assumptions!$B$4)+IF($C$777=0,$AF$112,Assumptions!$B$4)+IF($D$777=0,$AC$112,Assumptions!$B$4)+IF($E$777=0,$Z$112,Assumptions!$B$4)+IF($F$777=0,$W$112,Assumptions!$B$4)+IF($G$777=0,$T$112,Assumptions!$B$4)</f>
        <v>22813833.1063222</v>
      </c>
      <c r="P777" s="18" t="n">
        <f aca="false">IF(($N$777+Assumptions!$B$14*Assumptions!$B$13)&gt;($C$11*Assumptions!$B$7/Assumptions!$B$11),($C$11*Assumptions!$B$7/Assumptions!$B$11)*($O$777+Assumptions!$B$14)/($N$777+Assumptions!$B$14*Assumptions!$B$13-($C$11*Assumptions!$B$7/Assumptions!$B$11)),NA())</f>
        <v>810583.048101046</v>
      </c>
      <c r="Q777" s="18" t="n">
        <f aca="false">IFERROR(($N$777+Assumptions!$B$14*Assumptions!$B$13)/($O$777+Assumptions!$B$14+$P$777),NA())</f>
        <v>148.041585968426</v>
      </c>
      <c r="R777" s="18" t="n">
        <f aca="false">AND(ISNUMBER($P$777),$P$777&gt;Assumptions!$B$4,$Q$777&gt;Assumptions!$B$13)</f>
        <v>1</v>
      </c>
      <c r="S777" s="18" t="n">
        <f aca="false">IF($N$777&gt;($C$11*Assumptions!$B$7/Assumptions!$B$11),($C$11*Assumptions!$B$7/Assumptions!$B$11)*$O$777/($N$777-($C$11*Assumptions!$B$7/Assumptions!$B$11)),NA())</f>
        <v>731017.349201247</v>
      </c>
      <c r="T777" s="18" t="n">
        <f aca="false">IFERROR($N$777/($O$777+$S$777),NA())</f>
        <v>164.154790759917</v>
      </c>
      <c r="U777" s="18" t="n">
        <f aca="false">AND(ISNUMBER($S$777),$S$777&gt;Assumptions!$B$4,$T$777&lt;=Assumptions!$B$13)</f>
        <v>0</v>
      </c>
      <c r="V777" s="18" t="n">
        <f aca="false">IF($R$777,$P$777,IF($U$777,$S$777,NA()))</f>
        <v>810583.048101046</v>
      </c>
      <c r="W777" s="18" t="n">
        <f aca="false">IF($R$777,$Q$777,IF($U$777,$T$777,NA()))</f>
        <v>148.041585968426</v>
      </c>
      <c r="X777" s="18" t="n">
        <f aca="false">$R$777</f>
        <v>1</v>
      </c>
      <c r="Y777" s="18" t="n">
        <f aca="false">IF($B$777=1,$H$777,$AI$112*$W$777)</f>
        <v>907986461.108815</v>
      </c>
      <c r="Z777" s="18" t="n">
        <f aca="false">IF($C$777=1,$I$777,$AF$112*$W$777)</f>
        <v>100000000</v>
      </c>
      <c r="AA777" s="18" t="n">
        <f aca="false">IF($D$777=1,$J$777,$AC$112*$W$777)</f>
        <v>355299806.324223</v>
      </c>
      <c r="AB777" s="18" t="n">
        <f aca="false">IF($E$777=1,$K$777,$Z$112*$W$777)</f>
        <v>30000000</v>
      </c>
      <c r="AC777" s="18" t="n">
        <f aca="false">IF($F$777=1,$L$777,$W$112*$W$777)</f>
        <v>740207929.842132</v>
      </c>
      <c r="AD777" s="18" t="n">
        <f aca="false">IF($G$777=1,$M$777,$T$112*$W$777)</f>
        <v>5000000</v>
      </c>
      <c r="AE777" s="18" t="n">
        <f aca="false">($C$11*Assumptions!$B$7/Assumptions!$B$11)</f>
        <v>120000000</v>
      </c>
      <c r="AF777" s="18" t="n">
        <f aca="false">($J$112+$O$112)*$W$777</f>
        <v>41527564.0879277</v>
      </c>
      <c r="AG777" s="18" t="n">
        <f aca="false">Assumptions!$B$20*$W$777</f>
        <v>1332374273.71584</v>
      </c>
      <c r="AH777" s="18" t="n">
        <f aca="false">IF($R$777,Assumptions!$B$14*($W$777-Assumptions!$B$13),Assumptions!$B$4)</f>
        <v>367603964.921066</v>
      </c>
      <c r="AI777" s="18" t="n">
        <f aca="false">$Y$777+$Z$777+$AA$777+$AB$777+$AC$777+$AD$777+$AE$777+$AF$777+$AG$777+$AH$777</f>
        <v>4000000000</v>
      </c>
      <c r="AJ777" s="18" t="n">
        <f aca="false">IF(AND(ISNUMBER($V$777),($C$11*Assumptions!$B$7/Assumptions!$B$11)&gt;=Assumptions!$B$67,IF($B$777=1,$Y$777&gt;=INDEX($Y$756:$Y$819,1+$A$777-Assumptions!$B$78),$Y$777&gt;INDEX($Y$756:$Y$819,1+$A$777+Assumptions!$B$78)),IF($C$777=1,$Z$777&gt;=INDEX($Z$756:$Z$819,1+$A$777-Assumptions!$B$79),$Z$777&gt;INDEX($Z$756:$Z$819,1+$A$777+Assumptions!$B$79)),IF($D$777=1,$AA$777&gt;=INDEX($AA$756:$AA$819,1+$A$777-Assumptions!$B$80),$AA$777&gt;INDEX($AA$756:$AA$819,1+$A$777+Assumptions!$B$80)),IF($E$777=1,$AB$777&gt;=INDEX($AB$756:$AB$819,1+$A$777-Assumptions!$B$81),$AB$777&gt;INDEX($AB$756:$AB$819,1+$A$777+Assumptions!$B$81)),IF($F$777=1,$AC$777&gt;=INDEX($AC$756:$AC$819,1+$A$777-Assumptions!$B$82),$AC$777&gt;INDEX($AC$756:$AC$819,1+$A$777+Assumptions!$B$82)),IF($G$777=1,$AD$777&gt;=INDEX($AD$756:$AD$819,1+$A$777-Assumptions!$B$83),$AD$777&gt;INDEX($AD$756:$AD$819,1+$A$777+Assumptions!$B$83))),1,0)</f>
        <v>0</v>
      </c>
      <c r="AK777" s="16"/>
      <c r="AL777" s="16"/>
    </row>
    <row r="778" customFormat="false" ht="23.85" hidden="true" customHeight="false" outlineLevel="0" collapsed="false">
      <c r="A778" s="6" t="n">
        <f aca="false">ROW()-ROW($A$756)+Assumptions!$B$4</f>
        <v>22</v>
      </c>
      <c r="B778" s="18" t="n">
        <f aca="false">MOD(QUOTIENT($A$778,Assumptions!$B$78),2)</f>
        <v>0</v>
      </c>
      <c r="C778" s="18" t="n">
        <f aca="false">MOD(QUOTIENT($A$778,Assumptions!$B$79),2)</f>
        <v>1</v>
      </c>
      <c r="D778" s="18" t="n">
        <f aca="false">MOD(QUOTIENT($A$778,Assumptions!$B$80),2)</f>
        <v>0</v>
      </c>
      <c r="E778" s="18" t="n">
        <f aca="false">MOD(QUOTIENT($A$778,Assumptions!$B$81),2)</f>
        <v>1</v>
      </c>
      <c r="F778" s="18" t="n">
        <f aca="false">MOD(QUOTIENT($A$778,Assumptions!$B$82),2)</f>
        <v>1</v>
      </c>
      <c r="G778" s="18" t="n">
        <f aca="false">MOD(QUOTIENT($A$778,Assumptions!$B$83),2)</f>
        <v>0</v>
      </c>
      <c r="H778" s="18" t="n">
        <f aca="false">IF($B$778=1,MIN(Assumptions!$B$66,MAX(Assumptions!$B$4,Assumptions!$B$27-(Assumptions!$B$4))),Assumptions!$B$4)</f>
        <v>0</v>
      </c>
      <c r="I778" s="18" t="n">
        <f aca="false">IF($C$778=1,MIN(Assumptions!$B$61,MAX(Assumptions!$B$4,Assumptions!$B$27-($H$778))),Assumptions!$B$4)</f>
        <v>100000000</v>
      </c>
      <c r="J778" s="18" t="n">
        <f aca="false">IF($D$778=1,MIN(Assumptions!$B$56,MAX(Assumptions!$B$4,Assumptions!$B$27-($H$778+$I$778))),Assumptions!$B$4)</f>
        <v>0</v>
      </c>
      <c r="K778" s="18" t="n">
        <f aca="false">IF($E$778=1,MIN(Assumptions!$B$51,MAX(Assumptions!$B$4,Assumptions!$B$27-($H$778+$I$778+$J$778))),Assumptions!$B$4)</f>
        <v>30000000</v>
      </c>
      <c r="L778" s="18" t="n">
        <f aca="false">IF($F$778=1,MIN(Assumptions!$B$46,MAX(Assumptions!$B$4,Assumptions!$B$27-($H$778+$I$778+$J$778+$K$778))),Assumptions!$B$4)</f>
        <v>15000000</v>
      </c>
      <c r="M778" s="18" t="n">
        <f aca="false">IF($G$778=1,MIN(Assumptions!$B$41,MAX(Assumptions!$B$4,Assumptions!$B$27-($H$778+$I$778+$J$778+$K$778+$L$778))),Assumptions!$B$4)</f>
        <v>0</v>
      </c>
      <c r="N778" s="18" t="n">
        <f aca="false">MAX(Assumptions!$B$4,Assumptions!$B$27-($H$778+$I$778+$J$778+$K$778+$L$778+$M$778))</f>
        <v>3855000000</v>
      </c>
      <c r="O778" s="18" t="n">
        <f aca="false">$J$112+$O$112+Assumptions!$B$20+IF($B$778=0,$AI$112,Assumptions!$B$4)+IF($C$778=0,$AF$112,Assumptions!$B$4)+IF($D$778=0,$AC$112,Assumptions!$B$4)+IF($E$778=0,$Z$112,Assumptions!$B$4)+IF($F$778=0,$W$112,Assumptions!$B$4)+IF($G$778=0,$T$112,Assumptions!$B$4)</f>
        <v>22813833.1063222</v>
      </c>
      <c r="P778" s="18" t="n">
        <f aca="false">IF(($N$778+Assumptions!$B$14*Assumptions!$B$13)&gt;($C$11*Assumptions!$B$7/Assumptions!$B$11),($C$11*Assumptions!$B$7/Assumptions!$B$11)*($O$778+Assumptions!$B$14)/($N$778+Assumptions!$B$14*Assumptions!$B$13-($C$11*Assumptions!$B$7/Assumptions!$B$11)),NA())</f>
        <v>812751.832176232</v>
      </c>
      <c r="Q778" s="18" t="n">
        <f aca="false">IFERROR(($N$778+Assumptions!$B$14*Assumptions!$B$13)/($O$778+Assumptions!$B$14+$P$778),NA())</f>
        <v>147.646545045228</v>
      </c>
      <c r="R778" s="18" t="n">
        <f aca="false">AND(ISNUMBER($P$778),$P$778&gt;Assumptions!$B$4,$Q$778&gt;Assumptions!$B$13)</f>
        <v>1</v>
      </c>
      <c r="S778" s="18" t="n">
        <f aca="false">IF($N$778&gt;($C$11*Assumptions!$B$7/Assumptions!$B$11),($C$11*Assumptions!$B$7/Assumptions!$B$11)*$O$778/($N$778-($C$11*Assumptions!$B$7/Assumptions!$B$11)),NA())</f>
        <v>732974.557632843</v>
      </c>
      <c r="T778" s="18" t="n">
        <f aca="false">IFERROR($N$778/($O$778+$S$778),NA())</f>
        <v>163.716460210492</v>
      </c>
      <c r="U778" s="18" t="n">
        <f aca="false">AND(ISNUMBER($S$778),$S$778&gt;Assumptions!$B$4,$T$778&lt;=Assumptions!$B$13)</f>
        <v>0</v>
      </c>
      <c r="V778" s="18" t="n">
        <f aca="false">IF($R$778,$P$778,IF($U$778,$S$778,NA()))</f>
        <v>812751.832176232</v>
      </c>
      <c r="W778" s="18" t="n">
        <f aca="false">IF($R$778,$Q$778,IF($U$778,$T$778,NA()))</f>
        <v>147.646545045228</v>
      </c>
      <c r="X778" s="18" t="n">
        <f aca="false">$R$778</f>
        <v>1</v>
      </c>
      <c r="Y778" s="18" t="n">
        <f aca="false">IF($B$778=1,$H$778,$AI$112*$W$778)</f>
        <v>905563548.604188</v>
      </c>
      <c r="Z778" s="18" t="n">
        <f aca="false">IF($C$778=1,$I$778,$AF$112*$W$778)</f>
        <v>100000000</v>
      </c>
      <c r="AA778" s="18" t="n">
        <f aca="false">IF($D$778=1,$J$778,$AC$112*$W$778)</f>
        <v>354351708.108548</v>
      </c>
      <c r="AB778" s="18" t="n">
        <f aca="false">IF($E$778=1,$K$778,$Z$112*$W$778)</f>
        <v>30000000</v>
      </c>
      <c r="AC778" s="18" t="n">
        <f aca="false">IF($F$778=1,$L$778,$W$112*$W$778)</f>
        <v>15000000</v>
      </c>
      <c r="AD778" s="18" t="n">
        <f aca="false">IF($G$778=1,$M$778,$T$112*$W$778)</f>
        <v>738232725.226142</v>
      </c>
      <c r="AE778" s="18" t="n">
        <f aca="false">($C$11*Assumptions!$B$7/Assumptions!$B$11)</f>
        <v>120000000</v>
      </c>
      <c r="AF778" s="18" t="n">
        <f aca="false">($J$112+$O$112)*$W$778</f>
        <v>41416750.0409952</v>
      </c>
      <c r="AG778" s="18" t="n">
        <f aca="false">Assumptions!$B$20*$W$778</f>
        <v>1328818905.40706</v>
      </c>
      <c r="AH778" s="18" t="n">
        <f aca="false">IF($R$778,Assumptions!$B$14*($W$778-Assumptions!$B$13),Assumptions!$B$4)</f>
        <v>366616362.613071</v>
      </c>
      <c r="AI778" s="18" t="n">
        <f aca="false">$Y$778+$Z$778+$AA$778+$AB$778+$AC$778+$AD$778+$AE$778+$AF$778+$AG$778+$AH$778</f>
        <v>4000000000</v>
      </c>
      <c r="AJ778" s="18" t="n">
        <f aca="false">IF(AND(ISNUMBER($V$778),($C$11*Assumptions!$B$7/Assumptions!$B$11)&gt;=Assumptions!$B$67,IF($B$778=1,$Y$778&gt;=INDEX($Y$756:$Y$819,1+$A$778-Assumptions!$B$78),$Y$778&gt;INDEX($Y$756:$Y$819,1+$A$778+Assumptions!$B$78)),IF($C$778=1,$Z$778&gt;=INDEX($Z$756:$Z$819,1+$A$778-Assumptions!$B$79),$Z$778&gt;INDEX($Z$756:$Z$819,1+$A$778+Assumptions!$B$79)),IF($D$778=1,$AA$778&gt;=INDEX($AA$756:$AA$819,1+$A$778-Assumptions!$B$80),$AA$778&gt;INDEX($AA$756:$AA$819,1+$A$778+Assumptions!$B$80)),IF($E$778=1,$AB$778&gt;=INDEX($AB$756:$AB$819,1+$A$778-Assumptions!$B$81),$AB$778&gt;INDEX($AB$756:$AB$819,1+$A$778+Assumptions!$B$81)),IF($F$778=1,$AC$778&gt;=INDEX($AC$756:$AC$819,1+$A$778-Assumptions!$B$82),$AC$778&gt;INDEX($AC$756:$AC$819,1+$A$778+Assumptions!$B$82)),IF($G$778=1,$AD$778&gt;=INDEX($AD$756:$AD$819,1+$A$778-Assumptions!$B$83),$AD$778&gt;INDEX($AD$756:$AD$819,1+$A$778+Assumptions!$B$83))),1,0)</f>
        <v>0</v>
      </c>
      <c r="AK778" s="16"/>
      <c r="AL778" s="16"/>
    </row>
    <row r="779" customFormat="false" ht="23.85" hidden="true" customHeight="false" outlineLevel="0" collapsed="false">
      <c r="A779" s="6" t="n">
        <f aca="false">ROW()-ROW($A$756)+Assumptions!$B$4</f>
        <v>23</v>
      </c>
      <c r="B779" s="18" t="n">
        <f aca="false">MOD(QUOTIENT($A$779,Assumptions!$B$78),2)</f>
        <v>0</v>
      </c>
      <c r="C779" s="18" t="n">
        <f aca="false">MOD(QUOTIENT($A$779,Assumptions!$B$79),2)</f>
        <v>1</v>
      </c>
      <c r="D779" s="18" t="n">
        <f aca="false">MOD(QUOTIENT($A$779,Assumptions!$B$80),2)</f>
        <v>0</v>
      </c>
      <c r="E779" s="18" t="n">
        <f aca="false">MOD(QUOTIENT($A$779,Assumptions!$B$81),2)</f>
        <v>1</v>
      </c>
      <c r="F779" s="18" t="n">
        <f aca="false">MOD(QUOTIENT($A$779,Assumptions!$B$82),2)</f>
        <v>1</v>
      </c>
      <c r="G779" s="18" t="n">
        <f aca="false">MOD(QUOTIENT($A$779,Assumptions!$B$83),2)</f>
        <v>1</v>
      </c>
      <c r="H779" s="18" t="n">
        <f aca="false">IF($B$779=1,MIN(Assumptions!$B$66,MAX(Assumptions!$B$4,Assumptions!$B$27-(Assumptions!$B$4))),Assumptions!$B$4)</f>
        <v>0</v>
      </c>
      <c r="I779" s="18" t="n">
        <f aca="false">IF($C$779=1,MIN(Assumptions!$B$61,MAX(Assumptions!$B$4,Assumptions!$B$27-($H$779))),Assumptions!$B$4)</f>
        <v>100000000</v>
      </c>
      <c r="J779" s="18" t="n">
        <f aca="false">IF($D$779=1,MIN(Assumptions!$B$56,MAX(Assumptions!$B$4,Assumptions!$B$27-($H$779+$I$779))),Assumptions!$B$4)</f>
        <v>0</v>
      </c>
      <c r="K779" s="18" t="n">
        <f aca="false">IF($E$779=1,MIN(Assumptions!$B$51,MAX(Assumptions!$B$4,Assumptions!$B$27-($H$779+$I$779+$J$779))),Assumptions!$B$4)</f>
        <v>30000000</v>
      </c>
      <c r="L779" s="18" t="n">
        <f aca="false">IF($F$779=1,MIN(Assumptions!$B$46,MAX(Assumptions!$B$4,Assumptions!$B$27-($H$779+$I$779+$J$779+$K$779))),Assumptions!$B$4)</f>
        <v>15000000</v>
      </c>
      <c r="M779" s="18" t="n">
        <f aca="false">IF($G$779=1,MIN(Assumptions!$B$41,MAX(Assumptions!$B$4,Assumptions!$B$27-($H$779+$I$779+$J$779+$K$779+$L$779))),Assumptions!$B$4)</f>
        <v>5000000</v>
      </c>
      <c r="N779" s="18" t="n">
        <f aca="false">MAX(Assumptions!$B$4,Assumptions!$B$27-($H$779+$I$779+$J$779+$K$779+$L$779+$M$779))</f>
        <v>3850000000</v>
      </c>
      <c r="O779" s="18" t="n">
        <f aca="false">$J$112+$O$112+Assumptions!$B$20+IF($B$779=0,$AI$112,Assumptions!$B$4)+IF($C$779=0,$AF$112,Assumptions!$B$4)+IF($D$779=0,$AC$112,Assumptions!$B$4)+IF($E$779=0,$Z$112,Assumptions!$B$4)+IF($F$779=0,$W$112,Assumptions!$B$4)+IF($G$779=0,$T$112,Assumptions!$B$4)</f>
        <v>17813833.1063222</v>
      </c>
      <c r="P779" s="18" t="n">
        <f aca="false">IF(($N$779+Assumptions!$B$14*Assumptions!$B$13)&gt;($C$11*Assumptions!$B$7/Assumptions!$B$11),($C$11*Assumptions!$B$7/Assumptions!$B$11)*($O$779+Assumptions!$B$14)/($N$779+Assumptions!$B$14*Assumptions!$B$13-($C$11*Assumptions!$B$7/Assumptions!$B$11)),NA())</f>
        <v>653090.414670775</v>
      </c>
      <c r="Q779" s="18" t="n">
        <f aca="false">IFERROR(($N$779+Assumptions!$B$14*Assumptions!$B$13)/($O$779+Assumptions!$B$14+$P$779),NA())</f>
        <v>183.741787207966</v>
      </c>
      <c r="R779" s="18" t="n">
        <f aca="false">AND(ISNUMBER($P$779),$P$779&gt;Assumptions!$B$4,$Q$779&gt;Assumptions!$B$13)</f>
        <v>1</v>
      </c>
      <c r="S779" s="18" t="n">
        <f aca="false">IF($N$779&gt;($C$11*Assumptions!$B$7/Assumptions!$B$11),($C$11*Assumptions!$B$7/Assumptions!$B$11)*$O$779/($N$779-($C$11*Assumptions!$B$7/Assumptions!$B$11)),NA())</f>
        <v>573099.18840715</v>
      </c>
      <c r="T779" s="18" t="n">
        <f aca="false">IFERROR($N$779/($O$779+$S$779),NA())</f>
        <v>209.387837964879</v>
      </c>
      <c r="U779" s="18" t="n">
        <f aca="false">AND(ISNUMBER($S$779),$S$779&gt;Assumptions!$B$4,$T$779&lt;=Assumptions!$B$13)</f>
        <v>0</v>
      </c>
      <c r="V779" s="18" t="n">
        <f aca="false">IF($R$779,$P$779,IF($U$779,$S$779,NA()))</f>
        <v>653090.414670775</v>
      </c>
      <c r="W779" s="18" t="n">
        <f aca="false">IF($R$779,$Q$779,IF($U$779,$T$779,NA()))</f>
        <v>183.741787207966</v>
      </c>
      <c r="X779" s="18" t="n">
        <f aca="false">$R$779</f>
        <v>1</v>
      </c>
      <c r="Y779" s="18" t="n">
        <f aca="false">IF($B$779=1,$H$779,$AI$112*$W$779)</f>
        <v>1126947229.27618</v>
      </c>
      <c r="Z779" s="18" t="n">
        <f aca="false">IF($C$779=1,$I$779,$AF$112*$W$779)</f>
        <v>100000000</v>
      </c>
      <c r="AA779" s="18" t="n">
        <f aca="false">IF($D$779=1,$J$779,$AC$112*$W$779)</f>
        <v>440980289.299119</v>
      </c>
      <c r="AB779" s="18" t="n">
        <f aca="false">IF($E$779=1,$K$779,$Z$112*$W$779)</f>
        <v>30000000</v>
      </c>
      <c r="AC779" s="18" t="n">
        <f aca="false">IF($F$779=1,$L$779,$W$112*$W$779)</f>
        <v>15000000</v>
      </c>
      <c r="AD779" s="18" t="n">
        <f aca="false">IF($G$779=1,$M$779,$T$112*$W$779)</f>
        <v>5000000</v>
      </c>
      <c r="AE779" s="18" t="n">
        <f aca="false">($C$11*Assumptions!$B$7/Assumptions!$B$11)</f>
        <v>120000000</v>
      </c>
      <c r="AF779" s="18" t="n">
        <f aca="false">($J$112+$O$112)*$W$779</f>
        <v>51541928.533085</v>
      </c>
      <c r="AG779" s="18" t="n">
        <f aca="false">Assumptions!$B$20*$W$779</f>
        <v>1653676084.8717</v>
      </c>
      <c r="AH779" s="18" t="n">
        <f aca="false">IF($R$779,Assumptions!$B$14*($W$779-Assumptions!$B$13),Assumptions!$B$4)</f>
        <v>456854468.019916</v>
      </c>
      <c r="AI779" s="18" t="n">
        <f aca="false">$Y$779+$Z$779+$AA$779+$AB$779+$AC$779+$AD$779+$AE$779+$AF$779+$AG$779+$AH$779</f>
        <v>4000000000</v>
      </c>
      <c r="AJ779" s="18" t="n">
        <f aca="false">IF(AND(ISNUMBER($V$779),($C$11*Assumptions!$B$7/Assumptions!$B$11)&gt;=Assumptions!$B$67,IF($B$779=1,$Y$779&gt;=INDEX($Y$756:$Y$819,1+$A$779-Assumptions!$B$78),$Y$779&gt;INDEX($Y$756:$Y$819,1+$A$779+Assumptions!$B$78)),IF($C$779=1,$Z$779&gt;=INDEX($Z$756:$Z$819,1+$A$779-Assumptions!$B$79),$Z$779&gt;INDEX($Z$756:$Z$819,1+$A$779+Assumptions!$B$79)),IF($D$779=1,$AA$779&gt;=INDEX($AA$756:$AA$819,1+$A$779-Assumptions!$B$80),$AA$779&gt;INDEX($AA$756:$AA$819,1+$A$779+Assumptions!$B$80)),IF($E$779=1,$AB$779&gt;=INDEX($AB$756:$AB$819,1+$A$779-Assumptions!$B$81),$AB$779&gt;INDEX($AB$756:$AB$819,1+$A$779+Assumptions!$B$81)),IF($F$779=1,$AC$779&gt;=INDEX($AC$756:$AC$819,1+$A$779-Assumptions!$B$82),$AC$779&gt;INDEX($AC$756:$AC$819,1+$A$779+Assumptions!$B$82)),IF($G$779=1,$AD$779&gt;=INDEX($AD$756:$AD$819,1+$A$779-Assumptions!$B$83),$AD$779&gt;INDEX($AD$756:$AD$819,1+$A$779+Assumptions!$B$83))),1,0)</f>
        <v>0</v>
      </c>
      <c r="AK779" s="16"/>
      <c r="AL779" s="16"/>
    </row>
    <row r="780" customFormat="false" ht="23.85" hidden="true" customHeight="false" outlineLevel="0" collapsed="false">
      <c r="A780" s="6" t="n">
        <f aca="false">ROW()-ROW($A$756)+Assumptions!$B$4</f>
        <v>24</v>
      </c>
      <c r="B780" s="18" t="n">
        <f aca="false">MOD(QUOTIENT($A$780,Assumptions!$B$78),2)</f>
        <v>0</v>
      </c>
      <c r="C780" s="18" t="n">
        <f aca="false">MOD(QUOTIENT($A$780,Assumptions!$B$79),2)</f>
        <v>1</v>
      </c>
      <c r="D780" s="18" t="n">
        <f aca="false">MOD(QUOTIENT($A$780,Assumptions!$B$80),2)</f>
        <v>1</v>
      </c>
      <c r="E780" s="18" t="n">
        <f aca="false">MOD(QUOTIENT($A$780,Assumptions!$B$81),2)</f>
        <v>0</v>
      </c>
      <c r="F780" s="18" t="n">
        <f aca="false">MOD(QUOTIENT($A$780,Assumptions!$B$82),2)</f>
        <v>0</v>
      </c>
      <c r="G780" s="18" t="n">
        <f aca="false">MOD(QUOTIENT($A$780,Assumptions!$B$83),2)</f>
        <v>0</v>
      </c>
      <c r="H780" s="18" t="n">
        <f aca="false">IF($B$780=1,MIN(Assumptions!$B$66,MAX(Assumptions!$B$4,Assumptions!$B$27-(Assumptions!$B$4))),Assumptions!$B$4)</f>
        <v>0</v>
      </c>
      <c r="I780" s="18" t="n">
        <f aca="false">IF($C$780=1,MIN(Assumptions!$B$61,MAX(Assumptions!$B$4,Assumptions!$B$27-($H$780))),Assumptions!$B$4)</f>
        <v>100000000</v>
      </c>
      <c r="J780" s="18" t="n">
        <f aca="false">IF($D$780=1,MIN(Assumptions!$B$56,MAX(Assumptions!$B$4,Assumptions!$B$27-($H$780+$I$780))),Assumptions!$B$4)</f>
        <v>60000000</v>
      </c>
      <c r="K780" s="18" t="n">
        <f aca="false">IF($E$780=1,MIN(Assumptions!$B$51,MAX(Assumptions!$B$4,Assumptions!$B$27-($H$780+$I$780+$J$780))),Assumptions!$B$4)</f>
        <v>0</v>
      </c>
      <c r="L780" s="18" t="n">
        <f aca="false">IF($F$780=1,MIN(Assumptions!$B$46,MAX(Assumptions!$B$4,Assumptions!$B$27-($H$780+$I$780+$J$780+$K$780))),Assumptions!$B$4)</f>
        <v>0</v>
      </c>
      <c r="M780" s="18" t="n">
        <f aca="false">IF($G$780=1,MIN(Assumptions!$B$41,MAX(Assumptions!$B$4,Assumptions!$B$27-($H$780+$I$780+$J$780+$K$780+$L$780))),Assumptions!$B$4)</f>
        <v>0</v>
      </c>
      <c r="N780" s="18" t="n">
        <f aca="false">MAX(Assumptions!$B$4,Assumptions!$B$27-($H$780+$I$780+$J$780+$K$780+$L$780+$M$780))</f>
        <v>3840000000</v>
      </c>
      <c r="O780" s="18" t="n">
        <f aca="false">$J$112+$O$112+Assumptions!$B$20+IF($B$780=0,$AI$112,Assumptions!$B$4)+IF($C$780=0,$AF$112,Assumptions!$B$4)+IF($D$780=0,$AC$112,Assumptions!$B$4)+IF($E$780=0,$Z$112,Assumptions!$B$4)+IF($F$780=0,$W$112,Assumptions!$B$4)+IF($G$780=0,$T$112,Assumptions!$B$4)</f>
        <v>28413833.1063222</v>
      </c>
      <c r="P780" s="18" t="n">
        <f aca="false">IF(($N$780+Assumptions!$B$14*Assumptions!$B$13)&gt;($C$11*Assumptions!$B$7/Assumptions!$B$11),($C$11*Assumptions!$B$7/Assumptions!$B$11)*($O$780+Assumptions!$B$14)/($N$780+Assumptions!$B$14*Assumptions!$B$13-($C$11*Assumptions!$B$7/Assumptions!$B$11)),NA())</f>
        <v>996550.697853235</v>
      </c>
      <c r="Q780" s="18" t="n">
        <f aca="false">IFERROR(($N$780+Assumptions!$B$14*Assumptions!$B$13)/($O$780+Assumptions!$B$14+$P$780),NA())</f>
        <v>120.415348921539</v>
      </c>
      <c r="R780" s="18" t="n">
        <f aca="false">AND(ISNUMBER($P$780),$P$780&gt;Assumptions!$B$4,$Q$780&gt;Assumptions!$B$13)</f>
        <v>1</v>
      </c>
      <c r="S780" s="18" t="n">
        <f aca="false">IF($N$780&gt;($C$11*Assumptions!$B$7/Assumptions!$B$11),($C$11*Assumptions!$B$7/Assumptions!$B$11)*$O$780/($N$780-($C$11*Assumptions!$B$7/Assumptions!$B$11)),NA())</f>
        <v>916575.261494266</v>
      </c>
      <c r="T780" s="18" t="n">
        <f aca="false">IFERROR($N$780/($O$780+$S$780),NA())</f>
        <v>130.92214577597</v>
      </c>
      <c r="U780" s="18" t="n">
        <f aca="false">AND(ISNUMBER($S$780),$S$780&gt;Assumptions!$B$4,$T$780&lt;=Assumptions!$B$13)</f>
        <v>0</v>
      </c>
      <c r="V780" s="18" t="n">
        <f aca="false">IF($R$780,$P$780,IF($U$780,$S$780,NA()))</f>
        <v>996550.697853235</v>
      </c>
      <c r="W780" s="18" t="n">
        <f aca="false">IF($R$780,$Q$780,IF($U$780,$T$780,NA()))</f>
        <v>120.415348921539</v>
      </c>
      <c r="X780" s="18" t="n">
        <f aca="false">$R$780</f>
        <v>1</v>
      </c>
      <c r="Y780" s="18" t="n">
        <f aca="false">IF($B$780=1,$H$780,$AI$112*$W$780)</f>
        <v>738545901.242706</v>
      </c>
      <c r="Z780" s="18" t="n">
        <f aca="false">IF($C$780=1,$I$780,$AF$112*$W$780)</f>
        <v>100000000</v>
      </c>
      <c r="AA780" s="18" t="n">
        <f aca="false">IF($D$780=1,$J$780,$AC$112*$W$780)</f>
        <v>60000000</v>
      </c>
      <c r="AB780" s="18" t="n">
        <f aca="false">IF($E$780=1,$K$780,$Z$112*$W$780)</f>
        <v>361246046.764616</v>
      </c>
      <c r="AC780" s="18" t="n">
        <f aca="false">IF($F$780=1,$L$780,$W$112*$W$780)</f>
        <v>602076744.607693</v>
      </c>
      <c r="AD780" s="18" t="n">
        <f aca="false">IF($G$780=1,$M$780,$T$112*$W$780)</f>
        <v>602076744.607693</v>
      </c>
      <c r="AE780" s="18" t="n">
        <f aca="false">($C$11*Assumptions!$B$7/Assumptions!$B$11)</f>
        <v>120000000</v>
      </c>
      <c r="AF780" s="18" t="n">
        <f aca="false">($J$112+$O$112)*$W$780</f>
        <v>33778050.1796019</v>
      </c>
      <c r="AG780" s="18" t="n">
        <f aca="false">Assumptions!$B$20*$W$780</f>
        <v>1083738140.29385</v>
      </c>
      <c r="AH780" s="18" t="n">
        <f aca="false">IF($R$780,Assumptions!$B$14*($W$780-Assumptions!$B$13),Assumptions!$B$4)</f>
        <v>298538372.303846</v>
      </c>
      <c r="AI780" s="18" t="n">
        <f aca="false">$Y$780+$Z$780+$AA$780+$AB$780+$AC$780+$AD$780+$AE$780+$AF$780+$AG$780+$AH$780</f>
        <v>4000000000</v>
      </c>
      <c r="AJ780" s="18" t="n">
        <f aca="false">IF(AND(ISNUMBER($V$780),($C$11*Assumptions!$B$7/Assumptions!$B$11)&gt;=Assumptions!$B$67,IF($B$780=1,$Y$780&gt;=INDEX($Y$756:$Y$819,1+$A$780-Assumptions!$B$78),$Y$780&gt;INDEX($Y$756:$Y$819,1+$A$780+Assumptions!$B$78)),IF($C$780=1,$Z$780&gt;=INDEX($Z$756:$Z$819,1+$A$780-Assumptions!$B$79),$Z$780&gt;INDEX($Z$756:$Z$819,1+$A$780+Assumptions!$B$79)),IF($D$780=1,$AA$780&gt;=INDEX($AA$756:$AA$819,1+$A$780-Assumptions!$B$80),$AA$780&gt;INDEX($AA$756:$AA$819,1+$A$780+Assumptions!$B$80)),IF($E$780=1,$AB$780&gt;=INDEX($AB$756:$AB$819,1+$A$780-Assumptions!$B$81),$AB$780&gt;INDEX($AB$756:$AB$819,1+$A$780+Assumptions!$B$81)),IF($F$780=1,$AC$780&gt;=INDEX($AC$756:$AC$819,1+$A$780-Assumptions!$B$82),$AC$780&gt;INDEX($AC$756:$AC$819,1+$A$780+Assumptions!$B$82)),IF($G$780=1,$AD$780&gt;=INDEX($AD$756:$AD$819,1+$A$780-Assumptions!$B$83),$AD$780&gt;INDEX($AD$756:$AD$819,1+$A$780+Assumptions!$B$83))),1,0)</f>
        <v>0</v>
      </c>
      <c r="AK780" s="16"/>
      <c r="AL780" s="16"/>
    </row>
    <row r="781" customFormat="false" ht="23.85" hidden="true" customHeight="false" outlineLevel="0" collapsed="false">
      <c r="A781" s="6" t="n">
        <f aca="false">ROW()-ROW($A$756)+Assumptions!$B$4</f>
        <v>25</v>
      </c>
      <c r="B781" s="18" t="n">
        <f aca="false">MOD(QUOTIENT($A$781,Assumptions!$B$78),2)</f>
        <v>0</v>
      </c>
      <c r="C781" s="18" t="n">
        <f aca="false">MOD(QUOTIENT($A$781,Assumptions!$B$79),2)</f>
        <v>1</v>
      </c>
      <c r="D781" s="18" t="n">
        <f aca="false">MOD(QUOTIENT($A$781,Assumptions!$B$80),2)</f>
        <v>1</v>
      </c>
      <c r="E781" s="18" t="n">
        <f aca="false">MOD(QUOTIENT($A$781,Assumptions!$B$81),2)</f>
        <v>0</v>
      </c>
      <c r="F781" s="18" t="n">
        <f aca="false">MOD(QUOTIENT($A$781,Assumptions!$B$82),2)</f>
        <v>0</v>
      </c>
      <c r="G781" s="18" t="n">
        <f aca="false">MOD(QUOTIENT($A$781,Assumptions!$B$83),2)</f>
        <v>1</v>
      </c>
      <c r="H781" s="18" t="n">
        <f aca="false">IF($B$781=1,MIN(Assumptions!$B$66,MAX(Assumptions!$B$4,Assumptions!$B$27-(Assumptions!$B$4))),Assumptions!$B$4)</f>
        <v>0</v>
      </c>
      <c r="I781" s="18" t="n">
        <f aca="false">IF($C$781=1,MIN(Assumptions!$B$61,MAX(Assumptions!$B$4,Assumptions!$B$27-($H$781))),Assumptions!$B$4)</f>
        <v>100000000</v>
      </c>
      <c r="J781" s="18" t="n">
        <f aca="false">IF($D$781=1,MIN(Assumptions!$B$56,MAX(Assumptions!$B$4,Assumptions!$B$27-($H$781+$I$781))),Assumptions!$B$4)</f>
        <v>60000000</v>
      </c>
      <c r="K781" s="18" t="n">
        <f aca="false">IF($E$781=1,MIN(Assumptions!$B$51,MAX(Assumptions!$B$4,Assumptions!$B$27-($H$781+$I$781+$J$781))),Assumptions!$B$4)</f>
        <v>0</v>
      </c>
      <c r="L781" s="18" t="n">
        <f aca="false">IF($F$781=1,MIN(Assumptions!$B$46,MAX(Assumptions!$B$4,Assumptions!$B$27-($H$781+$I$781+$J$781+$K$781))),Assumptions!$B$4)</f>
        <v>0</v>
      </c>
      <c r="M781" s="18" t="n">
        <f aca="false">IF($G$781=1,MIN(Assumptions!$B$41,MAX(Assumptions!$B$4,Assumptions!$B$27-($H$781+$I$781+$J$781+$K$781+$L$781))),Assumptions!$B$4)</f>
        <v>5000000</v>
      </c>
      <c r="N781" s="18" t="n">
        <f aca="false">MAX(Assumptions!$B$4,Assumptions!$B$27-($H$781+$I$781+$J$781+$K$781+$L$781+$M$781))</f>
        <v>3835000000</v>
      </c>
      <c r="O781" s="18" t="n">
        <f aca="false">$J$112+$O$112+Assumptions!$B$20+IF($B$781=0,$AI$112,Assumptions!$B$4)+IF($C$781=0,$AF$112,Assumptions!$B$4)+IF($D$781=0,$AC$112,Assumptions!$B$4)+IF($E$781=0,$Z$112,Assumptions!$B$4)+IF($F$781=0,$W$112,Assumptions!$B$4)+IF($G$781=0,$T$112,Assumptions!$B$4)</f>
        <v>23413833.1063222</v>
      </c>
      <c r="P781" s="18" t="n">
        <f aca="false">IF(($N$781+Assumptions!$B$14*Assumptions!$B$13)&gt;($C$11*Assumptions!$B$7/Assumptions!$B$11),($C$11*Assumptions!$B$7/Assumptions!$B$11)*($O$781+Assumptions!$B$14)/($N$781+Assumptions!$B$14*Assumptions!$B$13-($C$11*Assumptions!$B$7/Assumptions!$B$11)),NA())</f>
        <v>836492.25898014</v>
      </c>
      <c r="Q781" s="18" t="n">
        <f aca="false">IFERROR(($N$781+Assumptions!$B$14*Assumptions!$B$13)/($O$781+Assumptions!$B$14+$P$781),NA())</f>
        <v>143.45619904039</v>
      </c>
      <c r="R781" s="18" t="n">
        <f aca="false">AND(ISNUMBER($P$781),$P$781&gt;Assumptions!$B$4,$Q$781&gt;Assumptions!$B$13)</f>
        <v>1</v>
      </c>
      <c r="S781" s="18" t="n">
        <f aca="false">IF($N$781&gt;($C$11*Assumptions!$B$7/Assumptions!$B$11),($C$11*Assumptions!$B$7/Assumptions!$B$11)*$O$781/($N$781-($C$11*Assumptions!$B$7/Assumptions!$B$11)),NA())</f>
        <v>756301.473151728</v>
      </c>
      <c r="T781" s="18" t="n">
        <f aca="false">IFERROR($N$781/($O$781+$S$781),NA())</f>
        <v>158.66688649954</v>
      </c>
      <c r="U781" s="18" t="n">
        <f aca="false">AND(ISNUMBER($S$781),$S$781&gt;Assumptions!$B$4,$T$781&lt;=Assumptions!$B$13)</f>
        <v>0</v>
      </c>
      <c r="V781" s="18" t="n">
        <f aca="false">IF($R$781,$P$781,IF($U$781,$S$781,NA()))</f>
        <v>836492.25898014</v>
      </c>
      <c r="W781" s="18" t="n">
        <f aca="false">IF($R$781,$Q$781,IF($U$781,$T$781,NA()))</f>
        <v>143.45619904039</v>
      </c>
      <c r="X781" s="18" t="n">
        <f aca="false">$R$781</f>
        <v>1</v>
      </c>
      <c r="Y781" s="18" t="n">
        <f aca="false">IF($B$781=1,$H$781,$AI$112*$W$781)</f>
        <v>879862814.483665</v>
      </c>
      <c r="Z781" s="18" t="n">
        <f aca="false">IF($C$781=1,$I$781,$AF$112*$W$781)</f>
        <v>100000000</v>
      </c>
      <c r="AA781" s="18" t="n">
        <f aca="false">IF($D$781=1,$J$781,$AC$112*$W$781)</f>
        <v>60000000</v>
      </c>
      <c r="AB781" s="18" t="n">
        <f aca="false">IF($E$781=1,$K$781,$Z$112*$W$781)</f>
        <v>430368597.121169</v>
      </c>
      <c r="AC781" s="18" t="n">
        <f aca="false">IF($F$781=1,$L$781,$W$112*$W$781)</f>
        <v>717280995.201948</v>
      </c>
      <c r="AD781" s="18" t="n">
        <f aca="false">IF($G$781=1,$M$781,$T$112*$W$781)</f>
        <v>5000000</v>
      </c>
      <c r="AE781" s="18" t="n">
        <f aca="false">($C$11*Assumptions!$B$7/Assumptions!$B$11)</f>
        <v>120000000</v>
      </c>
      <c r="AF781" s="18" t="n">
        <f aca="false">($J$112+$O$112)*$W$781</f>
        <v>40241304.2287378</v>
      </c>
      <c r="AG781" s="18" t="n">
        <f aca="false">Assumptions!$B$20*$W$781</f>
        <v>1291105791.36351</v>
      </c>
      <c r="AH781" s="18" t="n">
        <f aca="false">IF($R$781,Assumptions!$B$14*($W$781-Assumptions!$B$13),Assumptions!$B$4)</f>
        <v>356140497.600974</v>
      </c>
      <c r="AI781" s="18" t="n">
        <f aca="false">$Y$781+$Z$781+$AA$781+$AB$781+$AC$781+$AD$781+$AE$781+$AF$781+$AG$781+$AH$781</f>
        <v>4000000000</v>
      </c>
      <c r="AJ781" s="18" t="n">
        <f aca="false">IF(AND(ISNUMBER($V$781),($C$11*Assumptions!$B$7/Assumptions!$B$11)&gt;=Assumptions!$B$67,IF($B$781=1,$Y$781&gt;=INDEX($Y$756:$Y$819,1+$A$781-Assumptions!$B$78),$Y$781&gt;INDEX($Y$756:$Y$819,1+$A$781+Assumptions!$B$78)),IF($C$781=1,$Z$781&gt;=INDEX($Z$756:$Z$819,1+$A$781-Assumptions!$B$79),$Z$781&gt;INDEX($Z$756:$Z$819,1+$A$781+Assumptions!$B$79)),IF($D$781=1,$AA$781&gt;=INDEX($AA$756:$AA$819,1+$A$781-Assumptions!$B$80),$AA$781&gt;INDEX($AA$756:$AA$819,1+$A$781+Assumptions!$B$80)),IF($E$781=1,$AB$781&gt;=INDEX($AB$756:$AB$819,1+$A$781-Assumptions!$B$81),$AB$781&gt;INDEX($AB$756:$AB$819,1+$A$781+Assumptions!$B$81)),IF($F$781=1,$AC$781&gt;=INDEX($AC$756:$AC$819,1+$A$781-Assumptions!$B$82),$AC$781&gt;INDEX($AC$756:$AC$819,1+$A$781+Assumptions!$B$82)),IF($G$781=1,$AD$781&gt;=INDEX($AD$756:$AD$819,1+$A$781-Assumptions!$B$83),$AD$781&gt;INDEX($AD$756:$AD$819,1+$A$781+Assumptions!$B$83))),1,0)</f>
        <v>0</v>
      </c>
      <c r="AK781" s="16"/>
      <c r="AL781" s="16"/>
    </row>
    <row r="782" customFormat="false" ht="23.85" hidden="true" customHeight="false" outlineLevel="0" collapsed="false">
      <c r="A782" s="6" t="n">
        <f aca="false">ROW()-ROW($A$756)+Assumptions!$B$4</f>
        <v>26</v>
      </c>
      <c r="B782" s="18" t="n">
        <f aca="false">MOD(QUOTIENT($A$782,Assumptions!$B$78),2)</f>
        <v>0</v>
      </c>
      <c r="C782" s="18" t="n">
        <f aca="false">MOD(QUOTIENT($A$782,Assumptions!$B$79),2)</f>
        <v>1</v>
      </c>
      <c r="D782" s="18" t="n">
        <f aca="false">MOD(QUOTIENT($A$782,Assumptions!$B$80),2)</f>
        <v>1</v>
      </c>
      <c r="E782" s="18" t="n">
        <f aca="false">MOD(QUOTIENT($A$782,Assumptions!$B$81),2)</f>
        <v>0</v>
      </c>
      <c r="F782" s="18" t="n">
        <f aca="false">MOD(QUOTIENT($A$782,Assumptions!$B$82),2)</f>
        <v>1</v>
      </c>
      <c r="G782" s="18" t="n">
        <f aca="false">MOD(QUOTIENT($A$782,Assumptions!$B$83),2)</f>
        <v>0</v>
      </c>
      <c r="H782" s="18" t="n">
        <f aca="false">IF($B$782=1,MIN(Assumptions!$B$66,MAX(Assumptions!$B$4,Assumptions!$B$27-(Assumptions!$B$4))),Assumptions!$B$4)</f>
        <v>0</v>
      </c>
      <c r="I782" s="18" t="n">
        <f aca="false">IF($C$782=1,MIN(Assumptions!$B$61,MAX(Assumptions!$B$4,Assumptions!$B$27-($H$782))),Assumptions!$B$4)</f>
        <v>100000000</v>
      </c>
      <c r="J782" s="18" t="n">
        <f aca="false">IF($D$782=1,MIN(Assumptions!$B$56,MAX(Assumptions!$B$4,Assumptions!$B$27-($H$782+$I$782))),Assumptions!$B$4)</f>
        <v>60000000</v>
      </c>
      <c r="K782" s="18" t="n">
        <f aca="false">IF($E$782=1,MIN(Assumptions!$B$51,MAX(Assumptions!$B$4,Assumptions!$B$27-($H$782+$I$782+$J$782))),Assumptions!$B$4)</f>
        <v>0</v>
      </c>
      <c r="L782" s="18" t="n">
        <f aca="false">IF($F$782=1,MIN(Assumptions!$B$46,MAX(Assumptions!$B$4,Assumptions!$B$27-($H$782+$I$782+$J$782+$K$782))),Assumptions!$B$4)</f>
        <v>15000000</v>
      </c>
      <c r="M782" s="18" t="n">
        <f aca="false">IF($G$782=1,MIN(Assumptions!$B$41,MAX(Assumptions!$B$4,Assumptions!$B$27-($H$782+$I$782+$J$782+$K$782+$L$782))),Assumptions!$B$4)</f>
        <v>0</v>
      </c>
      <c r="N782" s="18" t="n">
        <f aca="false">MAX(Assumptions!$B$4,Assumptions!$B$27-($H$782+$I$782+$J$782+$K$782+$L$782+$M$782))</f>
        <v>3825000000</v>
      </c>
      <c r="O782" s="18" t="n">
        <f aca="false">$J$112+$O$112+Assumptions!$B$20+IF($B$782=0,$AI$112,Assumptions!$B$4)+IF($C$782=0,$AF$112,Assumptions!$B$4)+IF($D$782=0,$AC$112,Assumptions!$B$4)+IF($E$782=0,$Z$112,Assumptions!$B$4)+IF($F$782=0,$W$112,Assumptions!$B$4)+IF($G$782=0,$T$112,Assumptions!$B$4)</f>
        <v>23413833.1063222</v>
      </c>
      <c r="P782" s="18" t="n">
        <f aca="false">IF(($N$782+Assumptions!$B$14*Assumptions!$B$13)&gt;($C$11*Assumptions!$B$7/Assumptions!$B$11),($C$11*Assumptions!$B$7/Assumptions!$B$11)*($O$782+Assumptions!$B$14)/($N$782+Assumptions!$B$14*Assumptions!$B$13-($C$11*Assumptions!$B$7/Assumptions!$B$11)),NA())</f>
        <v>838748.475457497</v>
      </c>
      <c r="Q782" s="18" t="n">
        <f aca="false">IFERROR(($N$782+Assumptions!$B$14*Assumptions!$B$13)/($O$782+Assumptions!$B$14+$P$782),NA())</f>
        <v>143.070304759178</v>
      </c>
      <c r="R782" s="18" t="n">
        <f aca="false">AND(ISNUMBER($P$782),$P$782&gt;Assumptions!$B$4,$Q$782&gt;Assumptions!$B$13)</f>
        <v>1</v>
      </c>
      <c r="S782" s="18" t="n">
        <f aca="false">IF($N$782&gt;($C$11*Assumptions!$B$7/Assumptions!$B$11),($C$11*Assumptions!$B$7/Assumptions!$B$11)*$O$782/($N$782-($C$11*Assumptions!$B$7/Assumptions!$B$11)),NA())</f>
        <v>758342.772674404</v>
      </c>
      <c r="T782" s="18" t="n">
        <f aca="false">IFERROR($N$782/($O$782+$S$782),NA())</f>
        <v>158.239788554723</v>
      </c>
      <c r="U782" s="18" t="n">
        <f aca="false">AND(ISNUMBER($S$782),$S$782&gt;Assumptions!$B$4,$T$782&lt;=Assumptions!$B$13)</f>
        <v>0</v>
      </c>
      <c r="V782" s="18" t="n">
        <f aca="false">IF($R$782,$P$782,IF($U$782,$S$782,NA()))</f>
        <v>838748.475457497</v>
      </c>
      <c r="W782" s="18" t="n">
        <f aca="false">IF($R$782,$Q$782,IF($U$782,$T$782,NA()))</f>
        <v>143.070304759178</v>
      </c>
      <c r="X782" s="18" t="n">
        <f aca="false">$R$782</f>
        <v>1</v>
      </c>
      <c r="Y782" s="18" t="n">
        <f aca="false">IF($B$782=1,$H$782,$AI$112*$W$782)</f>
        <v>877496001.263804</v>
      </c>
      <c r="Z782" s="18" t="n">
        <f aca="false">IF($C$782=1,$I$782,$AF$112*$W$782)</f>
        <v>100000000</v>
      </c>
      <c r="AA782" s="18" t="n">
        <f aca="false">IF($D$782=1,$J$782,$AC$112*$W$782)</f>
        <v>60000000</v>
      </c>
      <c r="AB782" s="18" t="n">
        <f aca="false">IF($E$782=1,$K$782,$Z$112*$W$782)</f>
        <v>429210914.277534</v>
      </c>
      <c r="AC782" s="18" t="n">
        <f aca="false">IF($F$782=1,$L$782,$W$112*$W$782)</f>
        <v>15000000</v>
      </c>
      <c r="AD782" s="18" t="n">
        <f aca="false">IF($G$782=1,$M$782,$T$112*$W$782)</f>
        <v>715351523.79589</v>
      </c>
      <c r="AE782" s="18" t="n">
        <f aca="false">($C$11*Assumptions!$B$7/Assumptions!$B$11)</f>
        <v>120000000</v>
      </c>
      <c r="AF782" s="18" t="n">
        <f aca="false">($J$112+$O$112)*$W$782</f>
        <v>40133055.9322247</v>
      </c>
      <c r="AG782" s="18" t="n">
        <f aca="false">Assumptions!$B$20*$W$782</f>
        <v>1287632742.8326</v>
      </c>
      <c r="AH782" s="18" t="n">
        <f aca="false">IF($R$782,Assumptions!$B$14*($W$782-Assumptions!$B$13),Assumptions!$B$4)</f>
        <v>355175761.897945</v>
      </c>
      <c r="AI782" s="18" t="n">
        <f aca="false">$Y$782+$Z$782+$AA$782+$AB$782+$AC$782+$AD$782+$AE$782+$AF$782+$AG$782+$AH$782</f>
        <v>4000000000</v>
      </c>
      <c r="AJ782" s="18" t="n">
        <f aca="false">IF(AND(ISNUMBER($V$782),($C$11*Assumptions!$B$7/Assumptions!$B$11)&gt;=Assumptions!$B$67,IF($B$782=1,$Y$782&gt;=INDEX($Y$756:$Y$819,1+$A$782-Assumptions!$B$78),$Y$782&gt;INDEX($Y$756:$Y$819,1+$A$782+Assumptions!$B$78)),IF($C$782=1,$Z$782&gt;=INDEX($Z$756:$Z$819,1+$A$782-Assumptions!$B$79),$Z$782&gt;INDEX($Z$756:$Z$819,1+$A$782+Assumptions!$B$79)),IF($D$782=1,$AA$782&gt;=INDEX($AA$756:$AA$819,1+$A$782-Assumptions!$B$80),$AA$782&gt;INDEX($AA$756:$AA$819,1+$A$782+Assumptions!$B$80)),IF($E$782=1,$AB$782&gt;=INDEX($AB$756:$AB$819,1+$A$782-Assumptions!$B$81),$AB$782&gt;INDEX($AB$756:$AB$819,1+$A$782+Assumptions!$B$81)),IF($F$782=1,$AC$782&gt;=INDEX($AC$756:$AC$819,1+$A$782-Assumptions!$B$82),$AC$782&gt;INDEX($AC$756:$AC$819,1+$A$782+Assumptions!$B$82)),IF($G$782=1,$AD$782&gt;=INDEX($AD$756:$AD$819,1+$A$782-Assumptions!$B$83),$AD$782&gt;INDEX($AD$756:$AD$819,1+$A$782+Assumptions!$B$83))),1,0)</f>
        <v>0</v>
      </c>
      <c r="AK782" s="16"/>
      <c r="AL782" s="16"/>
    </row>
    <row r="783" customFormat="false" ht="23.85" hidden="true" customHeight="false" outlineLevel="0" collapsed="false">
      <c r="A783" s="6" t="n">
        <f aca="false">ROW()-ROW($A$756)+Assumptions!$B$4</f>
        <v>27</v>
      </c>
      <c r="B783" s="18" t="n">
        <f aca="false">MOD(QUOTIENT($A$783,Assumptions!$B$78),2)</f>
        <v>0</v>
      </c>
      <c r="C783" s="18" t="n">
        <f aca="false">MOD(QUOTIENT($A$783,Assumptions!$B$79),2)</f>
        <v>1</v>
      </c>
      <c r="D783" s="18" t="n">
        <f aca="false">MOD(QUOTIENT($A$783,Assumptions!$B$80),2)</f>
        <v>1</v>
      </c>
      <c r="E783" s="18" t="n">
        <f aca="false">MOD(QUOTIENT($A$783,Assumptions!$B$81),2)</f>
        <v>0</v>
      </c>
      <c r="F783" s="18" t="n">
        <f aca="false">MOD(QUOTIENT($A$783,Assumptions!$B$82),2)</f>
        <v>1</v>
      </c>
      <c r="G783" s="18" t="n">
        <f aca="false">MOD(QUOTIENT($A$783,Assumptions!$B$83),2)</f>
        <v>1</v>
      </c>
      <c r="H783" s="18" t="n">
        <f aca="false">IF($B$783=1,MIN(Assumptions!$B$66,MAX(Assumptions!$B$4,Assumptions!$B$27-(Assumptions!$B$4))),Assumptions!$B$4)</f>
        <v>0</v>
      </c>
      <c r="I783" s="18" t="n">
        <f aca="false">IF($C$783=1,MIN(Assumptions!$B$61,MAX(Assumptions!$B$4,Assumptions!$B$27-($H$783))),Assumptions!$B$4)</f>
        <v>100000000</v>
      </c>
      <c r="J783" s="18" t="n">
        <f aca="false">IF($D$783=1,MIN(Assumptions!$B$56,MAX(Assumptions!$B$4,Assumptions!$B$27-($H$783+$I$783))),Assumptions!$B$4)</f>
        <v>60000000</v>
      </c>
      <c r="K783" s="18" t="n">
        <f aca="false">IF($E$783=1,MIN(Assumptions!$B$51,MAX(Assumptions!$B$4,Assumptions!$B$27-($H$783+$I$783+$J$783))),Assumptions!$B$4)</f>
        <v>0</v>
      </c>
      <c r="L783" s="18" t="n">
        <f aca="false">IF($F$783=1,MIN(Assumptions!$B$46,MAX(Assumptions!$B$4,Assumptions!$B$27-($H$783+$I$783+$J$783+$K$783))),Assumptions!$B$4)</f>
        <v>15000000</v>
      </c>
      <c r="M783" s="18" t="n">
        <f aca="false">IF($G$783=1,MIN(Assumptions!$B$41,MAX(Assumptions!$B$4,Assumptions!$B$27-($H$783+$I$783+$J$783+$K$783+$L$783))),Assumptions!$B$4)</f>
        <v>5000000</v>
      </c>
      <c r="N783" s="18" t="n">
        <f aca="false">MAX(Assumptions!$B$4,Assumptions!$B$27-($H$783+$I$783+$J$783+$K$783+$L$783+$M$783))</f>
        <v>3820000000</v>
      </c>
      <c r="O783" s="18" t="n">
        <f aca="false">$J$112+$O$112+Assumptions!$B$20+IF($B$783=0,$AI$112,Assumptions!$B$4)+IF($C$783=0,$AF$112,Assumptions!$B$4)+IF($D$783=0,$AC$112,Assumptions!$B$4)+IF($E$783=0,$Z$112,Assumptions!$B$4)+IF($F$783=0,$W$112,Assumptions!$B$4)+IF($G$783=0,$T$112,Assumptions!$B$4)</f>
        <v>18413833.1063222</v>
      </c>
      <c r="P783" s="18" t="n">
        <f aca="false">IF(($N$783+Assumptions!$B$14*Assumptions!$B$13)&gt;($C$11*Assumptions!$B$7/Assumptions!$B$11),($C$11*Assumptions!$B$7/Assumptions!$B$11)*($O$783+Assumptions!$B$14)/($N$783+Assumptions!$B$14*Assumptions!$B$13-($C$11*Assumptions!$B$7/Assumptions!$B$11)),NA())</f>
        <v>677828.486903084</v>
      </c>
      <c r="Q783" s="18" t="n">
        <f aca="false">IFERROR(($N$783+Assumptions!$B$14*Assumptions!$B$13)/($O$783+Assumptions!$B$14+$P$783),NA())</f>
        <v>177.035935075944</v>
      </c>
      <c r="R783" s="18" t="n">
        <f aca="false">AND(ISNUMBER($P$783),$P$783&gt;Assumptions!$B$4,$Q$783&gt;Assumptions!$B$13)</f>
        <v>1</v>
      </c>
      <c r="S783" s="18" t="n">
        <f aca="false">IF($N$783&gt;($C$11*Assumptions!$B$7/Assumptions!$B$11),($C$11*Assumptions!$B$7/Assumptions!$B$11)*$O$783/($N$783-($C$11*Assumptions!$B$7/Assumptions!$B$11)),NA())</f>
        <v>597205.398042883</v>
      </c>
      <c r="T783" s="18" t="n">
        <f aca="false">IFERROR($N$783/($O$783+$S$783),NA())</f>
        <v>200.935893066699</v>
      </c>
      <c r="U783" s="18" t="n">
        <f aca="false">AND(ISNUMBER($S$783),$S$783&gt;Assumptions!$B$4,$T$783&lt;=Assumptions!$B$13)</f>
        <v>0</v>
      </c>
      <c r="V783" s="18" t="n">
        <f aca="false">IF($R$783,$P$783,IF($U$783,$S$783,NA()))</f>
        <v>677828.486903084</v>
      </c>
      <c r="W783" s="18" t="n">
        <f aca="false">IF($R$783,$Q$783,IF($U$783,$T$783,NA()))</f>
        <v>177.035935075944</v>
      </c>
      <c r="X783" s="18" t="n">
        <f aca="false">$R$783</f>
        <v>1</v>
      </c>
      <c r="Y783" s="18" t="n">
        <f aca="false">IF($B$783=1,$H$783,$AI$112*$W$783)</f>
        <v>1085818090.41805</v>
      </c>
      <c r="Z783" s="18" t="n">
        <f aca="false">IF($C$783=1,$I$783,$AF$112*$W$783)</f>
        <v>100000000</v>
      </c>
      <c r="AA783" s="18" t="n">
        <f aca="false">IF($D$783=1,$J$783,$AC$112*$W$783)</f>
        <v>60000000</v>
      </c>
      <c r="AB783" s="18" t="n">
        <f aca="false">IF($E$783=1,$K$783,$Z$112*$W$783)</f>
        <v>531107805.227833</v>
      </c>
      <c r="AC783" s="18" t="n">
        <f aca="false">IF($F$783=1,$L$783,$W$112*$W$783)</f>
        <v>15000000</v>
      </c>
      <c r="AD783" s="18" t="n">
        <f aca="false">IF($G$783=1,$M$783,$T$112*$W$783)</f>
        <v>5000000</v>
      </c>
      <c r="AE783" s="18" t="n">
        <f aca="false">($C$11*Assumptions!$B$7/Assumptions!$B$11)</f>
        <v>120000000</v>
      </c>
      <c r="AF783" s="18" t="n">
        <f aca="false">($J$112+$O$112)*$W$783</f>
        <v>49660850.9807539</v>
      </c>
      <c r="AG783" s="18" t="n">
        <f aca="false">Assumptions!$B$20*$W$783</f>
        <v>1593323415.6835</v>
      </c>
      <c r="AH783" s="18" t="n">
        <f aca="false">IF($R$783,Assumptions!$B$14*($W$783-Assumptions!$B$13),Assumptions!$B$4)</f>
        <v>440089837.689861</v>
      </c>
      <c r="AI783" s="18" t="n">
        <f aca="false">$Y$783+$Z$783+$AA$783+$AB$783+$AC$783+$AD$783+$AE$783+$AF$783+$AG$783+$AH$783</f>
        <v>4000000000</v>
      </c>
      <c r="AJ783" s="18" t="n">
        <f aca="false">IF(AND(ISNUMBER($V$783),($C$11*Assumptions!$B$7/Assumptions!$B$11)&gt;=Assumptions!$B$67,IF($B$783=1,$Y$783&gt;=INDEX($Y$756:$Y$819,1+$A$783-Assumptions!$B$78),$Y$783&gt;INDEX($Y$756:$Y$819,1+$A$783+Assumptions!$B$78)),IF($C$783=1,$Z$783&gt;=INDEX($Z$756:$Z$819,1+$A$783-Assumptions!$B$79),$Z$783&gt;INDEX($Z$756:$Z$819,1+$A$783+Assumptions!$B$79)),IF($D$783=1,$AA$783&gt;=INDEX($AA$756:$AA$819,1+$A$783-Assumptions!$B$80),$AA$783&gt;INDEX($AA$756:$AA$819,1+$A$783+Assumptions!$B$80)),IF($E$783=1,$AB$783&gt;=INDEX($AB$756:$AB$819,1+$A$783-Assumptions!$B$81),$AB$783&gt;INDEX($AB$756:$AB$819,1+$A$783+Assumptions!$B$81)),IF($F$783=1,$AC$783&gt;=INDEX($AC$756:$AC$819,1+$A$783-Assumptions!$B$82),$AC$783&gt;INDEX($AC$756:$AC$819,1+$A$783+Assumptions!$B$82)),IF($G$783=1,$AD$783&gt;=INDEX($AD$756:$AD$819,1+$A$783-Assumptions!$B$83),$AD$783&gt;INDEX($AD$756:$AD$819,1+$A$783+Assumptions!$B$83))),1,0)</f>
        <v>0</v>
      </c>
      <c r="AK783" s="16"/>
      <c r="AL783" s="16"/>
    </row>
    <row r="784" customFormat="false" ht="23.85" hidden="true" customHeight="false" outlineLevel="0" collapsed="false">
      <c r="A784" s="6" t="n">
        <f aca="false">ROW()-ROW($A$756)+Assumptions!$B$4</f>
        <v>28</v>
      </c>
      <c r="B784" s="18" t="n">
        <f aca="false">MOD(QUOTIENT($A$784,Assumptions!$B$78),2)</f>
        <v>0</v>
      </c>
      <c r="C784" s="18" t="n">
        <f aca="false">MOD(QUOTIENT($A$784,Assumptions!$B$79),2)</f>
        <v>1</v>
      </c>
      <c r="D784" s="18" t="n">
        <f aca="false">MOD(QUOTIENT($A$784,Assumptions!$B$80),2)</f>
        <v>1</v>
      </c>
      <c r="E784" s="18" t="n">
        <f aca="false">MOD(QUOTIENT($A$784,Assumptions!$B$81),2)</f>
        <v>1</v>
      </c>
      <c r="F784" s="18" t="n">
        <f aca="false">MOD(QUOTIENT($A$784,Assumptions!$B$82),2)</f>
        <v>0</v>
      </c>
      <c r="G784" s="18" t="n">
        <f aca="false">MOD(QUOTIENT($A$784,Assumptions!$B$83),2)</f>
        <v>0</v>
      </c>
      <c r="H784" s="18" t="n">
        <f aca="false">IF($B$784=1,MIN(Assumptions!$B$66,MAX(Assumptions!$B$4,Assumptions!$B$27-(Assumptions!$B$4))),Assumptions!$B$4)</f>
        <v>0</v>
      </c>
      <c r="I784" s="18" t="n">
        <f aca="false">IF($C$784=1,MIN(Assumptions!$B$61,MAX(Assumptions!$B$4,Assumptions!$B$27-($H$784))),Assumptions!$B$4)</f>
        <v>100000000</v>
      </c>
      <c r="J784" s="18" t="n">
        <f aca="false">IF($D$784=1,MIN(Assumptions!$B$56,MAX(Assumptions!$B$4,Assumptions!$B$27-($H$784+$I$784))),Assumptions!$B$4)</f>
        <v>60000000</v>
      </c>
      <c r="K784" s="18" t="n">
        <f aca="false">IF($E$784=1,MIN(Assumptions!$B$51,MAX(Assumptions!$B$4,Assumptions!$B$27-($H$784+$I$784+$J$784))),Assumptions!$B$4)</f>
        <v>30000000</v>
      </c>
      <c r="L784" s="18" t="n">
        <f aca="false">IF($F$784=1,MIN(Assumptions!$B$46,MAX(Assumptions!$B$4,Assumptions!$B$27-($H$784+$I$784+$J$784+$K$784))),Assumptions!$B$4)</f>
        <v>0</v>
      </c>
      <c r="M784" s="18" t="n">
        <f aca="false">IF($G$784=1,MIN(Assumptions!$B$41,MAX(Assumptions!$B$4,Assumptions!$B$27-($H$784+$I$784+$J$784+$K$784+$L$784))),Assumptions!$B$4)</f>
        <v>0</v>
      </c>
      <c r="N784" s="18" t="n">
        <f aca="false">MAX(Assumptions!$B$4,Assumptions!$B$27-($H$784+$I$784+$J$784+$K$784+$L$784+$M$784))</f>
        <v>3810000000</v>
      </c>
      <c r="O784" s="18" t="n">
        <f aca="false">$J$112+$O$112+Assumptions!$B$20+IF($B$784=0,$AI$112,Assumptions!$B$4)+IF($C$784=0,$AF$112,Assumptions!$B$4)+IF($D$784=0,$AC$112,Assumptions!$B$4)+IF($E$784=0,$Z$112,Assumptions!$B$4)+IF($F$784=0,$W$112,Assumptions!$B$4)+IF($G$784=0,$T$112,Assumptions!$B$4)</f>
        <v>25413833.1063222</v>
      </c>
      <c r="P784" s="18" t="n">
        <f aca="false">IF(($N$784+Assumptions!$B$14*Assumptions!$B$13)&gt;($C$11*Assumptions!$B$7/Assumptions!$B$11),($C$11*Assumptions!$B$7/Assumptions!$B$11)*($O$784+Assumptions!$B$14)/($N$784+Assumptions!$B$14*Assumptions!$B$13-($C$11*Assumptions!$B$7/Assumptions!$B$11)),NA())</f>
        <v>907152.328438367</v>
      </c>
      <c r="Q784" s="18" t="n">
        <f aca="false">IFERROR(($N$784+Assumptions!$B$14*Assumptions!$B$13)/($O$784+Assumptions!$B$14+$P$784),NA())</f>
        <v>132.282083436391</v>
      </c>
      <c r="R784" s="18" t="n">
        <f aca="false">AND(ISNUMBER($P$784),$P$784&gt;Assumptions!$B$4,$Q$784&gt;Assumptions!$B$13)</f>
        <v>1</v>
      </c>
      <c r="S784" s="18" t="n">
        <f aca="false">IF($N$784&gt;($C$11*Assumptions!$B$7/Assumptions!$B$11),($C$11*Assumptions!$B$7/Assumptions!$B$11)*$O$784/($N$784-($C$11*Assumptions!$B$7/Assumptions!$B$11)),NA())</f>
        <v>826466.117278772</v>
      </c>
      <c r="T784" s="18" t="n">
        <f aca="false">IFERROR($N$784/($O$784+$S$784),NA())</f>
        <v>145.196515006705</v>
      </c>
      <c r="U784" s="18" t="n">
        <f aca="false">AND(ISNUMBER($S$784),$S$784&gt;Assumptions!$B$4,$T$784&lt;=Assumptions!$B$13)</f>
        <v>0</v>
      </c>
      <c r="V784" s="18" t="n">
        <f aca="false">IF($R$784,$P$784,IF($U$784,$S$784,NA()))</f>
        <v>907152.328438367</v>
      </c>
      <c r="W784" s="18" t="n">
        <f aca="false">IF($R$784,$Q$784,IF($U$784,$T$784,NA()))</f>
        <v>132.282083436391</v>
      </c>
      <c r="X784" s="18" t="n">
        <f aca="false">$R$784</f>
        <v>1</v>
      </c>
      <c r="Y784" s="18" t="n">
        <f aca="false">IF($B$784=1,$H$784,$AI$112*$W$784)</f>
        <v>811328384.668386</v>
      </c>
      <c r="Z784" s="18" t="n">
        <f aca="false">IF($C$784=1,$I$784,$AF$112*$W$784)</f>
        <v>100000000</v>
      </c>
      <c r="AA784" s="18" t="n">
        <f aca="false">IF($D$784=1,$J$784,$AC$112*$W$784)</f>
        <v>60000000</v>
      </c>
      <c r="AB784" s="18" t="n">
        <f aca="false">IF($E$784=1,$K$784,$Z$112*$W$784)</f>
        <v>30000000</v>
      </c>
      <c r="AC784" s="18" t="n">
        <f aca="false">IF($F$784=1,$L$784,$W$112*$W$784)</f>
        <v>661410417.181953</v>
      </c>
      <c r="AD784" s="18" t="n">
        <f aca="false">IF($G$784=1,$M$784,$T$112*$W$784)</f>
        <v>661410417.181953</v>
      </c>
      <c r="AE784" s="18" t="n">
        <f aca="false">($C$11*Assumptions!$B$7/Assumptions!$B$11)</f>
        <v>120000000</v>
      </c>
      <c r="AF784" s="18" t="n">
        <f aca="false">($J$112+$O$112)*$W$784</f>
        <v>37106821.449217</v>
      </c>
      <c r="AG784" s="18" t="n">
        <f aca="false">Assumptions!$B$20*$W$784</f>
        <v>1190538750.92752</v>
      </c>
      <c r="AH784" s="18" t="n">
        <f aca="false">IF($R$784,Assumptions!$B$14*($W$784-Assumptions!$B$13),Assumptions!$B$4)</f>
        <v>328205208.590977</v>
      </c>
      <c r="AI784" s="18" t="n">
        <f aca="false">$Y$784+$Z$784+$AA$784+$AB$784+$AC$784+$AD$784+$AE$784+$AF$784+$AG$784+$AH$784</f>
        <v>4000000000</v>
      </c>
      <c r="AJ784" s="18" t="n">
        <f aca="false">IF(AND(ISNUMBER($V$784),($C$11*Assumptions!$B$7/Assumptions!$B$11)&gt;=Assumptions!$B$67,IF($B$784=1,$Y$784&gt;=INDEX($Y$756:$Y$819,1+$A$784-Assumptions!$B$78),$Y$784&gt;INDEX($Y$756:$Y$819,1+$A$784+Assumptions!$B$78)),IF($C$784=1,$Z$784&gt;=INDEX($Z$756:$Z$819,1+$A$784-Assumptions!$B$79),$Z$784&gt;INDEX($Z$756:$Z$819,1+$A$784+Assumptions!$B$79)),IF($D$784=1,$AA$784&gt;=INDEX($AA$756:$AA$819,1+$A$784-Assumptions!$B$80),$AA$784&gt;INDEX($AA$756:$AA$819,1+$A$784+Assumptions!$B$80)),IF($E$784=1,$AB$784&gt;=INDEX($AB$756:$AB$819,1+$A$784-Assumptions!$B$81),$AB$784&gt;INDEX($AB$756:$AB$819,1+$A$784+Assumptions!$B$81)),IF($F$784=1,$AC$784&gt;=INDEX($AC$756:$AC$819,1+$A$784-Assumptions!$B$82),$AC$784&gt;INDEX($AC$756:$AC$819,1+$A$784+Assumptions!$B$82)),IF($G$784=1,$AD$784&gt;=INDEX($AD$756:$AD$819,1+$A$784-Assumptions!$B$83),$AD$784&gt;INDEX($AD$756:$AD$819,1+$A$784+Assumptions!$B$83))),1,0)</f>
        <v>0</v>
      </c>
      <c r="AK784" s="16"/>
      <c r="AL784" s="16"/>
    </row>
    <row r="785" customFormat="false" ht="23.85" hidden="true" customHeight="false" outlineLevel="0" collapsed="false">
      <c r="A785" s="6" t="n">
        <f aca="false">ROW()-ROW($A$756)+Assumptions!$B$4</f>
        <v>29</v>
      </c>
      <c r="B785" s="18" t="n">
        <f aca="false">MOD(QUOTIENT($A$785,Assumptions!$B$78),2)</f>
        <v>0</v>
      </c>
      <c r="C785" s="18" t="n">
        <f aca="false">MOD(QUOTIENT($A$785,Assumptions!$B$79),2)</f>
        <v>1</v>
      </c>
      <c r="D785" s="18" t="n">
        <f aca="false">MOD(QUOTIENT($A$785,Assumptions!$B$80),2)</f>
        <v>1</v>
      </c>
      <c r="E785" s="18" t="n">
        <f aca="false">MOD(QUOTIENT($A$785,Assumptions!$B$81),2)</f>
        <v>1</v>
      </c>
      <c r="F785" s="18" t="n">
        <f aca="false">MOD(QUOTIENT($A$785,Assumptions!$B$82),2)</f>
        <v>0</v>
      </c>
      <c r="G785" s="18" t="n">
        <f aca="false">MOD(QUOTIENT($A$785,Assumptions!$B$83),2)</f>
        <v>1</v>
      </c>
      <c r="H785" s="18" t="n">
        <f aca="false">IF($B$785=1,MIN(Assumptions!$B$66,MAX(Assumptions!$B$4,Assumptions!$B$27-(Assumptions!$B$4))),Assumptions!$B$4)</f>
        <v>0</v>
      </c>
      <c r="I785" s="18" t="n">
        <f aca="false">IF($C$785=1,MIN(Assumptions!$B$61,MAX(Assumptions!$B$4,Assumptions!$B$27-($H$785))),Assumptions!$B$4)</f>
        <v>100000000</v>
      </c>
      <c r="J785" s="18" t="n">
        <f aca="false">IF($D$785=1,MIN(Assumptions!$B$56,MAX(Assumptions!$B$4,Assumptions!$B$27-($H$785+$I$785))),Assumptions!$B$4)</f>
        <v>60000000</v>
      </c>
      <c r="K785" s="18" t="n">
        <f aca="false">IF($E$785=1,MIN(Assumptions!$B$51,MAX(Assumptions!$B$4,Assumptions!$B$27-($H$785+$I$785+$J$785))),Assumptions!$B$4)</f>
        <v>30000000</v>
      </c>
      <c r="L785" s="18" t="n">
        <f aca="false">IF($F$785=1,MIN(Assumptions!$B$46,MAX(Assumptions!$B$4,Assumptions!$B$27-($H$785+$I$785+$J$785+$K$785))),Assumptions!$B$4)</f>
        <v>0</v>
      </c>
      <c r="M785" s="18" t="n">
        <f aca="false">IF($G$785=1,MIN(Assumptions!$B$41,MAX(Assumptions!$B$4,Assumptions!$B$27-($H$785+$I$785+$J$785+$K$785+$L$785))),Assumptions!$B$4)</f>
        <v>5000000</v>
      </c>
      <c r="N785" s="18" t="n">
        <f aca="false">MAX(Assumptions!$B$4,Assumptions!$B$27-($H$785+$I$785+$J$785+$K$785+$L$785+$M$785))</f>
        <v>3805000000</v>
      </c>
      <c r="O785" s="18" t="n">
        <f aca="false">$J$112+$O$112+Assumptions!$B$20+IF($B$785=0,$AI$112,Assumptions!$B$4)+IF($C$785=0,$AF$112,Assumptions!$B$4)+IF($D$785=0,$AC$112,Assumptions!$B$4)+IF($E$785=0,$Z$112,Assumptions!$B$4)+IF($F$785=0,$W$112,Assumptions!$B$4)+IF($G$785=0,$T$112,Assumptions!$B$4)</f>
        <v>20413833.1063222</v>
      </c>
      <c r="P785" s="18" t="n">
        <f aca="false">IF(($N$785+Assumptions!$B$14*Assumptions!$B$13)&gt;($C$11*Assumptions!$B$7/Assumptions!$B$11),($C$11*Assumptions!$B$7/Assumptions!$B$11)*($O$785+Assumptions!$B$14)/($N$785+Assumptions!$B$14*Assumptions!$B$13-($C$11*Assumptions!$B$7/Assumptions!$B$11)),NA())</f>
        <v>745670.501087097</v>
      </c>
      <c r="Q785" s="18" t="n">
        <f aca="false">IFERROR(($N$785+Assumptions!$B$14*Assumptions!$B$13)/($O$785+Assumptions!$B$14+$P$785),NA())</f>
        <v>160.928989178269</v>
      </c>
      <c r="R785" s="18" t="n">
        <f aca="false">AND(ISNUMBER($P$785),$P$785&gt;Assumptions!$B$4,$Q$785&gt;Assumptions!$B$13)</f>
        <v>1</v>
      </c>
      <c r="S785" s="18" t="n">
        <f aca="false">IF($N$785&gt;($C$11*Assumptions!$B$7/Assumptions!$B$11),($C$11*Assumptions!$B$7/Assumptions!$B$11)*$O$785/($N$785-($C$11*Assumptions!$B$7/Assumptions!$B$11)),NA())</f>
        <v>664765.257193669</v>
      </c>
      <c r="T785" s="18" t="n">
        <f aca="false">IFERROR($N$785/($O$785+$S$785),NA())</f>
        <v>180.51484896576</v>
      </c>
      <c r="U785" s="18" t="n">
        <f aca="false">AND(ISNUMBER($S$785),$S$785&gt;Assumptions!$B$4,$T$785&lt;=Assumptions!$B$13)</f>
        <v>0</v>
      </c>
      <c r="V785" s="18" t="n">
        <f aca="false">IF($R$785,$P$785,IF($U$785,$S$785,NA()))</f>
        <v>745670.501087097</v>
      </c>
      <c r="W785" s="18" t="n">
        <f aca="false">IF($R$785,$Q$785,IF($U$785,$T$785,NA()))</f>
        <v>160.928989178269</v>
      </c>
      <c r="X785" s="18" t="n">
        <f aca="false">$R$785</f>
        <v>1</v>
      </c>
      <c r="Y785" s="18" t="n">
        <f aca="false">IF($B$785=1,$H$785,$AI$112*$W$785)</f>
        <v>987029032.537923</v>
      </c>
      <c r="Z785" s="18" t="n">
        <f aca="false">IF($C$785=1,$I$785,$AF$112*$W$785)</f>
        <v>100000000</v>
      </c>
      <c r="AA785" s="18" t="n">
        <f aca="false">IF($D$785=1,$J$785,$AC$112*$W$785)</f>
        <v>60000000</v>
      </c>
      <c r="AB785" s="18" t="n">
        <f aca="false">IF($E$785=1,$K$785,$Z$112*$W$785)</f>
        <v>30000000</v>
      </c>
      <c r="AC785" s="18" t="n">
        <f aca="false">IF($F$785=1,$L$785,$W$112*$W$785)</f>
        <v>804644945.891347</v>
      </c>
      <c r="AD785" s="18" t="n">
        <f aca="false">IF($G$785=1,$M$785,$T$112*$W$785)</f>
        <v>5000000</v>
      </c>
      <c r="AE785" s="18" t="n">
        <f aca="false">($C$11*Assumptions!$B$7/Assumptions!$B$11)</f>
        <v>120000000</v>
      </c>
      <c r="AF785" s="18" t="n">
        <f aca="false">($J$112+$O$112)*$W$785</f>
        <v>45142646.0206345</v>
      </c>
      <c r="AG785" s="18" t="n">
        <f aca="false">Assumptions!$B$20*$W$785</f>
        <v>1448360902.60442</v>
      </c>
      <c r="AH785" s="18" t="n">
        <f aca="false">IF($R$785,Assumptions!$B$14*($W$785-Assumptions!$B$13),Assumptions!$B$4)</f>
        <v>399822472.945673</v>
      </c>
      <c r="AI785" s="18" t="n">
        <f aca="false">$Y$785+$Z$785+$AA$785+$AB$785+$AC$785+$AD$785+$AE$785+$AF$785+$AG$785+$AH$785</f>
        <v>4000000000</v>
      </c>
      <c r="AJ785" s="18" t="n">
        <f aca="false">IF(AND(ISNUMBER($V$785),($C$11*Assumptions!$B$7/Assumptions!$B$11)&gt;=Assumptions!$B$67,IF($B$785=1,$Y$785&gt;=INDEX($Y$756:$Y$819,1+$A$785-Assumptions!$B$78),$Y$785&gt;INDEX($Y$756:$Y$819,1+$A$785+Assumptions!$B$78)),IF($C$785=1,$Z$785&gt;=INDEX($Z$756:$Z$819,1+$A$785-Assumptions!$B$79),$Z$785&gt;INDEX($Z$756:$Z$819,1+$A$785+Assumptions!$B$79)),IF($D$785=1,$AA$785&gt;=INDEX($AA$756:$AA$819,1+$A$785-Assumptions!$B$80),$AA$785&gt;INDEX($AA$756:$AA$819,1+$A$785+Assumptions!$B$80)),IF($E$785=1,$AB$785&gt;=INDEX($AB$756:$AB$819,1+$A$785-Assumptions!$B$81),$AB$785&gt;INDEX($AB$756:$AB$819,1+$A$785+Assumptions!$B$81)),IF($F$785=1,$AC$785&gt;=INDEX($AC$756:$AC$819,1+$A$785-Assumptions!$B$82),$AC$785&gt;INDEX($AC$756:$AC$819,1+$A$785+Assumptions!$B$82)),IF($G$785=1,$AD$785&gt;=INDEX($AD$756:$AD$819,1+$A$785-Assumptions!$B$83),$AD$785&gt;INDEX($AD$756:$AD$819,1+$A$785+Assumptions!$B$83))),1,0)</f>
        <v>0</v>
      </c>
      <c r="AK785" s="16"/>
      <c r="AL785" s="16"/>
    </row>
    <row r="786" customFormat="false" ht="23.85" hidden="true" customHeight="false" outlineLevel="0" collapsed="false">
      <c r="A786" s="6" t="n">
        <f aca="false">ROW()-ROW($A$756)+Assumptions!$B$4</f>
        <v>30</v>
      </c>
      <c r="B786" s="18" t="n">
        <f aca="false">MOD(QUOTIENT($A$786,Assumptions!$B$78),2)</f>
        <v>0</v>
      </c>
      <c r="C786" s="18" t="n">
        <f aca="false">MOD(QUOTIENT($A$786,Assumptions!$B$79),2)</f>
        <v>1</v>
      </c>
      <c r="D786" s="18" t="n">
        <f aca="false">MOD(QUOTIENT($A$786,Assumptions!$B$80),2)</f>
        <v>1</v>
      </c>
      <c r="E786" s="18" t="n">
        <f aca="false">MOD(QUOTIENT($A$786,Assumptions!$B$81),2)</f>
        <v>1</v>
      </c>
      <c r="F786" s="18" t="n">
        <f aca="false">MOD(QUOTIENT($A$786,Assumptions!$B$82),2)</f>
        <v>1</v>
      </c>
      <c r="G786" s="18" t="n">
        <f aca="false">MOD(QUOTIENT($A$786,Assumptions!$B$83),2)</f>
        <v>0</v>
      </c>
      <c r="H786" s="18" t="n">
        <f aca="false">IF($B$786=1,MIN(Assumptions!$B$66,MAX(Assumptions!$B$4,Assumptions!$B$27-(Assumptions!$B$4))),Assumptions!$B$4)</f>
        <v>0</v>
      </c>
      <c r="I786" s="18" t="n">
        <f aca="false">IF($C$786=1,MIN(Assumptions!$B$61,MAX(Assumptions!$B$4,Assumptions!$B$27-($H$786))),Assumptions!$B$4)</f>
        <v>100000000</v>
      </c>
      <c r="J786" s="18" t="n">
        <f aca="false">IF($D$786=1,MIN(Assumptions!$B$56,MAX(Assumptions!$B$4,Assumptions!$B$27-($H$786+$I$786))),Assumptions!$B$4)</f>
        <v>60000000</v>
      </c>
      <c r="K786" s="18" t="n">
        <f aca="false">IF($E$786=1,MIN(Assumptions!$B$51,MAX(Assumptions!$B$4,Assumptions!$B$27-($H$786+$I$786+$J$786))),Assumptions!$B$4)</f>
        <v>30000000</v>
      </c>
      <c r="L786" s="18" t="n">
        <f aca="false">IF($F$786=1,MIN(Assumptions!$B$46,MAX(Assumptions!$B$4,Assumptions!$B$27-($H$786+$I$786+$J$786+$K$786))),Assumptions!$B$4)</f>
        <v>15000000</v>
      </c>
      <c r="M786" s="18" t="n">
        <f aca="false">IF($G$786=1,MIN(Assumptions!$B$41,MAX(Assumptions!$B$4,Assumptions!$B$27-($H$786+$I$786+$J$786+$K$786+$L$786))),Assumptions!$B$4)</f>
        <v>0</v>
      </c>
      <c r="N786" s="18" t="n">
        <f aca="false">MAX(Assumptions!$B$4,Assumptions!$B$27-($H$786+$I$786+$J$786+$K$786+$L$786+$M$786))</f>
        <v>3795000000</v>
      </c>
      <c r="O786" s="18" t="n">
        <f aca="false">$J$112+$O$112+Assumptions!$B$20+IF($B$786=0,$AI$112,Assumptions!$B$4)+IF($C$786=0,$AF$112,Assumptions!$B$4)+IF($D$786=0,$AC$112,Assumptions!$B$4)+IF($E$786=0,$Z$112,Assumptions!$B$4)+IF($F$786=0,$W$112,Assumptions!$B$4)+IF($G$786=0,$T$112,Assumptions!$B$4)</f>
        <v>20413833.1063222</v>
      </c>
      <c r="P786" s="18" t="n">
        <f aca="false">IF(($N$786+Assumptions!$B$14*Assumptions!$B$13)&gt;($C$11*Assumptions!$B$7/Assumptions!$B$11),($C$11*Assumptions!$B$7/Assumptions!$B$11)*($O$786+Assumptions!$B$14)/($N$786+Assumptions!$B$14*Assumptions!$B$13-($C$11*Assumptions!$B$7/Assumptions!$B$11)),NA())</f>
        <v>747698.157106368</v>
      </c>
      <c r="Q786" s="18" t="n">
        <f aca="false">IFERROR(($N$786+Assumptions!$B$14*Assumptions!$B$13)/($O$786+Assumptions!$B$14+$P$786),NA())</f>
        <v>160.492571580498</v>
      </c>
      <c r="R786" s="18" t="n">
        <f aca="false">AND(ISNUMBER($P$786),$P$786&gt;Assumptions!$B$4,$Q$786&gt;Assumptions!$B$13)</f>
        <v>1</v>
      </c>
      <c r="S786" s="18" t="n">
        <f aca="false">IF($N$786&gt;($C$11*Assumptions!$B$7/Assumptions!$B$11),($C$11*Assumptions!$B$7/Assumptions!$B$11)*$O$786/($N$786-($C$11*Assumptions!$B$7/Assumptions!$B$11)),NA())</f>
        <v>666574.142247257</v>
      </c>
      <c r="T786" s="18" t="n">
        <f aca="false">IFERROR($N$786/($O$786+$S$786),NA())</f>
        <v>180.024985060833</v>
      </c>
      <c r="U786" s="18" t="n">
        <f aca="false">AND(ISNUMBER($S$786),$S$786&gt;Assumptions!$B$4,$T$786&lt;=Assumptions!$B$13)</f>
        <v>0</v>
      </c>
      <c r="V786" s="18" t="n">
        <f aca="false">IF($R$786,$P$786,IF($U$786,$S$786,NA()))</f>
        <v>747698.157106368</v>
      </c>
      <c r="W786" s="18" t="n">
        <f aca="false">IF($R$786,$Q$786,IF($U$786,$T$786,NA()))</f>
        <v>160.492571580498</v>
      </c>
      <c r="X786" s="18" t="n">
        <f aca="false">$R$786</f>
        <v>1</v>
      </c>
      <c r="Y786" s="18" t="n">
        <f aca="false">IF($B$786=1,$H$786,$AI$112*$W$786)</f>
        <v>984352343.636125</v>
      </c>
      <c r="Z786" s="18" t="n">
        <f aca="false">IF($C$786=1,$I$786,$AF$112*$W$786)</f>
        <v>100000000</v>
      </c>
      <c r="AA786" s="18" t="n">
        <f aca="false">IF($D$786=1,$J$786,$AC$112*$W$786)</f>
        <v>60000000</v>
      </c>
      <c r="AB786" s="18" t="n">
        <f aca="false">IF($E$786=1,$K$786,$Z$112*$W$786)</f>
        <v>30000000</v>
      </c>
      <c r="AC786" s="18" t="n">
        <f aca="false">IF($F$786=1,$L$786,$W$112*$W$786)</f>
        <v>15000000</v>
      </c>
      <c r="AD786" s="18" t="n">
        <f aca="false">IF($G$786=1,$M$786,$T$112*$W$786)</f>
        <v>802462857.902489</v>
      </c>
      <c r="AE786" s="18" t="n">
        <f aca="false">($C$11*Assumptions!$B$7/Assumptions!$B$11)</f>
        <v>120000000</v>
      </c>
      <c r="AF786" s="18" t="n">
        <f aca="false">($J$112+$O$112)*$W$786</f>
        <v>45020225.2856632</v>
      </c>
      <c r="AG786" s="18" t="n">
        <f aca="false">Assumptions!$B$20*$W$786</f>
        <v>1444433144.22448</v>
      </c>
      <c r="AH786" s="18" t="n">
        <f aca="false">IF($R$786,Assumptions!$B$14*($W$786-Assumptions!$B$13),Assumptions!$B$4)</f>
        <v>398731428.951244</v>
      </c>
      <c r="AI786" s="18" t="n">
        <f aca="false">$Y$786+$Z$786+$AA$786+$AB$786+$AC$786+$AD$786+$AE$786+$AF$786+$AG$786+$AH$786</f>
        <v>4000000000</v>
      </c>
      <c r="AJ786" s="18" t="n">
        <f aca="false">IF(AND(ISNUMBER($V$786),($C$11*Assumptions!$B$7/Assumptions!$B$11)&gt;=Assumptions!$B$67,IF($B$786=1,$Y$786&gt;=INDEX($Y$756:$Y$819,1+$A$786-Assumptions!$B$78),$Y$786&gt;INDEX($Y$756:$Y$819,1+$A$786+Assumptions!$B$78)),IF($C$786=1,$Z$786&gt;=INDEX($Z$756:$Z$819,1+$A$786-Assumptions!$B$79),$Z$786&gt;INDEX($Z$756:$Z$819,1+$A$786+Assumptions!$B$79)),IF($D$786=1,$AA$786&gt;=INDEX($AA$756:$AA$819,1+$A$786-Assumptions!$B$80),$AA$786&gt;INDEX($AA$756:$AA$819,1+$A$786+Assumptions!$B$80)),IF($E$786=1,$AB$786&gt;=INDEX($AB$756:$AB$819,1+$A$786-Assumptions!$B$81),$AB$786&gt;INDEX($AB$756:$AB$819,1+$A$786+Assumptions!$B$81)),IF($F$786=1,$AC$786&gt;=INDEX($AC$756:$AC$819,1+$A$786-Assumptions!$B$82),$AC$786&gt;INDEX($AC$756:$AC$819,1+$A$786+Assumptions!$B$82)),IF($G$786=1,$AD$786&gt;=INDEX($AD$756:$AD$819,1+$A$786-Assumptions!$B$83),$AD$786&gt;INDEX($AD$756:$AD$819,1+$A$786+Assumptions!$B$83))),1,0)</f>
        <v>0</v>
      </c>
      <c r="AK786" s="16"/>
      <c r="AL786" s="16"/>
    </row>
    <row r="787" customFormat="false" ht="23.85" hidden="true" customHeight="false" outlineLevel="0" collapsed="false">
      <c r="A787" s="6" t="n">
        <f aca="false">ROW()-ROW($A$756)+Assumptions!$B$4</f>
        <v>31</v>
      </c>
      <c r="B787" s="18" t="n">
        <f aca="false">MOD(QUOTIENT($A$787,Assumptions!$B$78),2)</f>
        <v>0</v>
      </c>
      <c r="C787" s="18" t="n">
        <f aca="false">MOD(QUOTIENT($A$787,Assumptions!$B$79),2)</f>
        <v>1</v>
      </c>
      <c r="D787" s="18" t="n">
        <f aca="false">MOD(QUOTIENT($A$787,Assumptions!$B$80),2)</f>
        <v>1</v>
      </c>
      <c r="E787" s="18" t="n">
        <f aca="false">MOD(QUOTIENT($A$787,Assumptions!$B$81),2)</f>
        <v>1</v>
      </c>
      <c r="F787" s="18" t="n">
        <f aca="false">MOD(QUOTIENT($A$787,Assumptions!$B$82),2)</f>
        <v>1</v>
      </c>
      <c r="G787" s="18" t="n">
        <f aca="false">MOD(QUOTIENT($A$787,Assumptions!$B$83),2)</f>
        <v>1</v>
      </c>
      <c r="H787" s="18" t="n">
        <f aca="false">IF($B$787=1,MIN(Assumptions!$B$66,MAX(Assumptions!$B$4,Assumptions!$B$27-(Assumptions!$B$4))),Assumptions!$B$4)</f>
        <v>0</v>
      </c>
      <c r="I787" s="18" t="n">
        <f aca="false">IF($C$787=1,MIN(Assumptions!$B$61,MAX(Assumptions!$B$4,Assumptions!$B$27-($H$787))),Assumptions!$B$4)</f>
        <v>100000000</v>
      </c>
      <c r="J787" s="18" t="n">
        <f aca="false">IF($D$787=1,MIN(Assumptions!$B$56,MAX(Assumptions!$B$4,Assumptions!$B$27-($H$787+$I$787))),Assumptions!$B$4)</f>
        <v>60000000</v>
      </c>
      <c r="K787" s="18" t="n">
        <f aca="false">IF($E$787=1,MIN(Assumptions!$B$51,MAX(Assumptions!$B$4,Assumptions!$B$27-($H$787+$I$787+$J$787))),Assumptions!$B$4)</f>
        <v>30000000</v>
      </c>
      <c r="L787" s="18" t="n">
        <f aca="false">IF($F$787=1,MIN(Assumptions!$B$46,MAX(Assumptions!$B$4,Assumptions!$B$27-($H$787+$I$787+$J$787+$K$787))),Assumptions!$B$4)</f>
        <v>15000000</v>
      </c>
      <c r="M787" s="18" t="n">
        <f aca="false">IF($G$787=1,MIN(Assumptions!$B$41,MAX(Assumptions!$B$4,Assumptions!$B$27-($H$787+$I$787+$J$787+$K$787+$L$787))),Assumptions!$B$4)</f>
        <v>5000000</v>
      </c>
      <c r="N787" s="18" t="n">
        <f aca="false">MAX(Assumptions!$B$4,Assumptions!$B$27-($H$787+$I$787+$J$787+$K$787+$L$787+$M$787))</f>
        <v>3790000000</v>
      </c>
      <c r="O787" s="18" t="n">
        <f aca="false">$J$112+$O$112+Assumptions!$B$20+IF($B$787=0,$AI$112,Assumptions!$B$4)+IF($C$787=0,$AF$112,Assumptions!$B$4)+IF($D$787=0,$AC$112,Assumptions!$B$4)+IF($E$787=0,$Z$112,Assumptions!$B$4)+IF($F$787=0,$W$112,Assumptions!$B$4)+IF($G$787=0,$T$112,Assumptions!$B$4)</f>
        <v>15413833.1063222</v>
      </c>
      <c r="P787" s="18" t="n">
        <f aca="false">IF(($N$787+Assumptions!$B$14*Assumptions!$B$13)&gt;($C$11*Assumptions!$B$7/Assumptions!$B$11),($C$11*Assumptions!$B$7/Assumptions!$B$11)*($O$787+Assumptions!$B$14)/($N$787+Assumptions!$B$14*Assumptions!$B$13-($C$11*Assumptions!$B$7/Assumptions!$B$11)),NA())</f>
        <v>585339.679444157</v>
      </c>
      <c r="Q787" s="18" t="n">
        <f aca="false">IFERROR(($N$787+Assumptions!$B$14*Assumptions!$B$13)/($O$787+Assumptions!$B$14+$P$787),NA())</f>
        <v>205.009166837883</v>
      </c>
      <c r="R787" s="18" t="n">
        <f aca="false">AND(ISNUMBER($P$787),$P$787&gt;Assumptions!$B$4,$Q$787&gt;Assumptions!$B$13)</f>
        <v>1</v>
      </c>
      <c r="S787" s="18" t="n">
        <f aca="false">IF($N$787&gt;($C$11*Assumptions!$B$7/Assumptions!$B$11),($C$11*Assumptions!$B$7/Assumptions!$B$11)*$O$787/($N$787-($C$11*Assumptions!$B$7/Assumptions!$B$11)),NA())</f>
        <v>503994.542986013</v>
      </c>
      <c r="T787" s="18" t="n">
        <f aca="false">IFERROR($N$787/($O$787+$S$787),NA())</f>
        <v>238.097816077604</v>
      </c>
      <c r="U787" s="18" t="n">
        <f aca="false">AND(ISNUMBER($S$787),$S$787&gt;Assumptions!$B$4,$T$787&lt;=Assumptions!$B$13)</f>
        <v>0</v>
      </c>
      <c r="V787" s="18" t="n">
        <f aca="false">IF($R$787,$P$787,IF($U$787,$S$787,NA()))</f>
        <v>585339.679444157</v>
      </c>
      <c r="W787" s="18" t="n">
        <f aca="false">IF($R$787,$Q$787,IF($U$787,$T$787,NA()))</f>
        <v>205.009166837883</v>
      </c>
      <c r="X787" s="18" t="n">
        <f aca="false">$R$787</f>
        <v>1</v>
      </c>
      <c r="Y787" s="18" t="n">
        <f aca="false">IF($B$787=1,$H$787,$AI$112*$W$787)</f>
        <v>1257386880.00611</v>
      </c>
      <c r="Z787" s="18" t="n">
        <f aca="false">IF($C$787=1,$I$787,$AF$112*$W$787)</f>
        <v>100000000</v>
      </c>
      <c r="AA787" s="18" t="n">
        <f aca="false">IF($D$787=1,$J$787,$AC$112*$W$787)</f>
        <v>60000000</v>
      </c>
      <c r="AB787" s="18" t="n">
        <f aca="false">IF($E$787=1,$K$787,$Z$112*$W$787)</f>
        <v>30000000</v>
      </c>
      <c r="AC787" s="18" t="n">
        <f aca="false">IF($F$787=1,$L$787,$W$112*$W$787)</f>
        <v>15000000</v>
      </c>
      <c r="AD787" s="18" t="n">
        <f aca="false">IF($G$787=1,$M$787,$T$112*$W$787)</f>
        <v>5000000</v>
      </c>
      <c r="AE787" s="18" t="n">
        <f aca="false">($C$11*Assumptions!$B$7/Assumptions!$B$11)</f>
        <v>120000000</v>
      </c>
      <c r="AF787" s="18" t="n">
        <f aca="false">($J$112+$O$112)*$W$787</f>
        <v>57507701.3582424</v>
      </c>
      <c r="AG787" s="18" t="n">
        <f aca="false">Assumptions!$B$20*$W$787</f>
        <v>1845082501.54094</v>
      </c>
      <c r="AH787" s="18" t="n">
        <f aca="false">IF($R$787,Assumptions!$B$14*($W$787-Assumptions!$B$13),Assumptions!$B$4)</f>
        <v>510022917.094707</v>
      </c>
      <c r="AI787" s="18" t="n">
        <f aca="false">$Y$787+$Z$787+$AA$787+$AB$787+$AC$787+$AD$787+$AE$787+$AF$787+$AG$787+$AH$787</f>
        <v>4000000000</v>
      </c>
      <c r="AJ787" s="18" t="n">
        <f aca="false">IF(AND(ISNUMBER($V$787),($C$11*Assumptions!$B$7/Assumptions!$B$11)&gt;=Assumptions!$B$67,IF($B$787=1,$Y$787&gt;=INDEX($Y$756:$Y$819,1+$A$787-Assumptions!$B$78),$Y$787&gt;INDEX($Y$756:$Y$819,1+$A$787+Assumptions!$B$78)),IF($C$787=1,$Z$787&gt;=INDEX($Z$756:$Z$819,1+$A$787-Assumptions!$B$79),$Z$787&gt;INDEX($Z$756:$Z$819,1+$A$787+Assumptions!$B$79)),IF($D$787=1,$AA$787&gt;=INDEX($AA$756:$AA$819,1+$A$787-Assumptions!$B$80),$AA$787&gt;INDEX($AA$756:$AA$819,1+$A$787+Assumptions!$B$80)),IF($E$787=1,$AB$787&gt;=INDEX($AB$756:$AB$819,1+$A$787-Assumptions!$B$81),$AB$787&gt;INDEX($AB$756:$AB$819,1+$A$787+Assumptions!$B$81)),IF($F$787=1,$AC$787&gt;=INDEX($AC$756:$AC$819,1+$A$787-Assumptions!$B$82),$AC$787&gt;INDEX($AC$756:$AC$819,1+$A$787+Assumptions!$B$82)),IF($G$787=1,$AD$787&gt;=INDEX($AD$756:$AD$819,1+$A$787-Assumptions!$B$83),$AD$787&gt;INDEX($AD$756:$AD$819,1+$A$787+Assumptions!$B$83))),1,0)</f>
        <v>0</v>
      </c>
      <c r="AK787" s="16"/>
      <c r="AL787" s="16"/>
    </row>
    <row r="788" customFormat="false" ht="23.85" hidden="true" customHeight="false" outlineLevel="0" collapsed="false">
      <c r="A788" s="6" t="n">
        <f aca="false">ROW()-ROW($A$756)+Assumptions!$B$4</f>
        <v>32</v>
      </c>
      <c r="B788" s="18" t="n">
        <f aca="false">MOD(QUOTIENT($A$788,Assumptions!$B$78),2)</f>
        <v>1</v>
      </c>
      <c r="C788" s="18" t="n">
        <f aca="false">MOD(QUOTIENT($A$788,Assumptions!$B$79),2)</f>
        <v>0</v>
      </c>
      <c r="D788" s="18" t="n">
        <f aca="false">MOD(QUOTIENT($A$788,Assumptions!$B$80),2)</f>
        <v>0</v>
      </c>
      <c r="E788" s="18" t="n">
        <f aca="false">MOD(QUOTIENT($A$788,Assumptions!$B$81),2)</f>
        <v>0</v>
      </c>
      <c r="F788" s="18" t="n">
        <f aca="false">MOD(QUOTIENT($A$788,Assumptions!$B$82),2)</f>
        <v>0</v>
      </c>
      <c r="G788" s="18" t="n">
        <f aca="false">MOD(QUOTIENT($A$788,Assumptions!$B$83),2)</f>
        <v>0</v>
      </c>
      <c r="H788" s="18" t="n">
        <f aca="false">IF($B$788=1,MIN(Assumptions!$B$66,MAX(Assumptions!$B$4,Assumptions!$B$27-(Assumptions!$B$4))),Assumptions!$B$4)</f>
        <v>300000000</v>
      </c>
      <c r="I788" s="18" t="n">
        <f aca="false">IF($C$788=1,MIN(Assumptions!$B$61,MAX(Assumptions!$B$4,Assumptions!$B$27-($H$788))),Assumptions!$B$4)</f>
        <v>0</v>
      </c>
      <c r="J788" s="18" t="n">
        <f aca="false">IF($D$788=1,MIN(Assumptions!$B$56,MAX(Assumptions!$B$4,Assumptions!$B$27-($H$788+$I$788))),Assumptions!$B$4)</f>
        <v>0</v>
      </c>
      <c r="K788" s="18" t="n">
        <f aca="false">IF($E$788=1,MIN(Assumptions!$B$51,MAX(Assumptions!$B$4,Assumptions!$B$27-($H$788+$I$788+$J$788))),Assumptions!$B$4)</f>
        <v>0</v>
      </c>
      <c r="L788" s="18" t="n">
        <f aca="false">IF($F$788=1,MIN(Assumptions!$B$46,MAX(Assumptions!$B$4,Assumptions!$B$27-($H$788+$I$788+$J$788+$K$788))),Assumptions!$B$4)</f>
        <v>0</v>
      </c>
      <c r="M788" s="18" t="n">
        <f aca="false">IF($G$788=1,MIN(Assumptions!$B$41,MAX(Assumptions!$B$4,Assumptions!$B$27-($H$788+$I$788+$J$788+$K$788+$L$788))),Assumptions!$B$4)</f>
        <v>0</v>
      </c>
      <c r="N788" s="18" t="n">
        <f aca="false">MAX(Assumptions!$B$4,Assumptions!$B$27-($H$788+$I$788+$J$788+$K$788+$L$788+$M$788))</f>
        <v>3700000000</v>
      </c>
      <c r="O788" s="18" t="n">
        <f aca="false">$J$112+$O$112+Assumptions!$B$20+IF($B$788=0,$AI$112,Assumptions!$B$4)+IF($C$788=0,$AF$112,Assumptions!$B$4)+IF($D$788=0,$AC$112,Assumptions!$B$4)+IF($E$788=0,$Z$112,Assumptions!$B$4)+IF($F$788=0,$W$112,Assumptions!$B$4)+IF($G$788=0,$T$112,Assumptions!$B$4)</f>
        <v>26414164.1892672</v>
      </c>
      <c r="P788" s="18" t="n">
        <f aca="false">IF(($N$788+Assumptions!$B$14*Assumptions!$B$13)&gt;($C$11*Assumptions!$B$7/Assumptions!$B$11),($C$11*Assumptions!$B$7/Assumptions!$B$11)*($O$788+Assumptions!$B$14)/($N$788+Assumptions!$B$14*Assumptions!$B$13-($C$11*Assumptions!$B$7/Assumptions!$B$11)),NA())</f>
        <v>968513.524832397</v>
      </c>
      <c r="Q788" s="18" t="n">
        <f aca="false">IFERROR(($N$788+Assumptions!$B$14*Assumptions!$B$13)/($O$788+Assumptions!$B$14+$P$788),NA())</f>
        <v>123.901212449012</v>
      </c>
      <c r="R788" s="18" t="n">
        <f aca="false">AND(ISNUMBER($P$788),$P$788&gt;Assumptions!$B$4,$Q$788&gt;Assumptions!$B$13)</f>
        <v>1</v>
      </c>
      <c r="S788" s="18" t="n">
        <f aca="false">IF($N$788&gt;($C$11*Assumptions!$B$7/Assumptions!$B$11),($C$11*Assumptions!$B$7/Assumptions!$B$11)*$O$788/($N$788-($C$11*Assumptions!$B$7/Assumptions!$B$11)),NA())</f>
        <v>885390.97841119</v>
      </c>
      <c r="T788" s="18" t="n">
        <f aca="false">IFERROR($N$788/($O$788+$S$788),NA())</f>
        <v>135.533343941833</v>
      </c>
      <c r="U788" s="18" t="n">
        <f aca="false">AND(ISNUMBER($S$788),$S$788&gt;Assumptions!$B$4,$T$788&lt;=Assumptions!$B$13)</f>
        <v>0</v>
      </c>
      <c r="V788" s="18" t="n">
        <f aca="false">IF($R$788,$P$788,IF($U$788,$S$788,NA()))</f>
        <v>968513.524832397</v>
      </c>
      <c r="W788" s="18" t="n">
        <f aca="false">IF($R$788,$Q$788,IF($U$788,$T$788,NA()))</f>
        <v>123.901212449012</v>
      </c>
      <c r="X788" s="18" t="n">
        <f aca="false">$R$788</f>
        <v>1</v>
      </c>
      <c r="Y788" s="18" t="n">
        <f aca="false">IF($B$788=1,$H$788,$AI$112*$W$788)</f>
        <v>300000000</v>
      </c>
      <c r="Z788" s="18" t="n">
        <f aca="false">IF($C$788=1,$I$788,$AF$112*$W$788)</f>
        <v>214801505.502424</v>
      </c>
      <c r="AA788" s="18" t="n">
        <f aca="false">IF($D$788=1,$J$788,$AC$112*$W$788)</f>
        <v>297362909.877628</v>
      </c>
      <c r="AB788" s="18" t="n">
        <f aca="false">IF($E$788=1,$K$788,$Z$112*$W$788)</f>
        <v>371703637.347035</v>
      </c>
      <c r="AC788" s="18" t="n">
        <f aca="false">IF($F$788=1,$L$788,$W$112*$W$788)</f>
        <v>619506062.245059</v>
      </c>
      <c r="AD788" s="18" t="n">
        <f aca="false">IF($G$788=1,$M$788,$T$112*$W$788)</f>
        <v>619506062.245059</v>
      </c>
      <c r="AE788" s="18" t="n">
        <f aca="false">($C$11*Assumptions!$B$7/Assumptions!$B$11)</f>
        <v>120000000</v>
      </c>
      <c r="AF788" s="18" t="n">
        <f aca="false">($J$112+$O$112)*$W$788</f>
        <v>34755879.6191608</v>
      </c>
      <c r="AG788" s="18" t="n">
        <f aca="false">Assumptions!$B$20*$W$788</f>
        <v>1115110912.04111</v>
      </c>
      <c r="AH788" s="18" t="n">
        <f aca="false">IF($R$788,Assumptions!$B$14*($W$788-Assumptions!$B$13),Assumptions!$B$4)</f>
        <v>307253031.122529</v>
      </c>
      <c r="AI788" s="18" t="n">
        <f aca="false">$Y$788+$Z$788+$AA$788+$AB$788+$AC$788+$AD$788+$AE$788+$AF$788+$AG$788+$AH$788</f>
        <v>4000000000</v>
      </c>
      <c r="AJ788" s="18" t="n">
        <f aca="false">IF(AND(ISNUMBER($V$788),($C$11*Assumptions!$B$7/Assumptions!$B$11)&gt;=Assumptions!$B$67,IF($B$788=1,$Y$788&gt;=INDEX($Y$756:$Y$819,1+$A$788-Assumptions!$B$78),$Y$788&gt;INDEX($Y$756:$Y$819,1+$A$788+Assumptions!$B$78)),IF($C$788=1,$Z$788&gt;=INDEX($Z$756:$Z$819,1+$A$788-Assumptions!$B$79),$Z$788&gt;INDEX($Z$756:$Z$819,1+$A$788+Assumptions!$B$79)),IF($D$788=1,$AA$788&gt;=INDEX($AA$756:$AA$819,1+$A$788-Assumptions!$B$80),$AA$788&gt;INDEX($AA$756:$AA$819,1+$A$788+Assumptions!$B$80)),IF($E$788=1,$AB$788&gt;=INDEX($AB$756:$AB$819,1+$A$788-Assumptions!$B$81),$AB$788&gt;INDEX($AB$756:$AB$819,1+$A$788+Assumptions!$B$81)),IF($F$788=1,$AC$788&gt;=INDEX($AC$756:$AC$819,1+$A$788-Assumptions!$B$82),$AC$788&gt;INDEX($AC$756:$AC$819,1+$A$788+Assumptions!$B$82)),IF($G$788=1,$AD$788&gt;=INDEX($AD$756:$AD$819,1+$A$788-Assumptions!$B$83),$AD$788&gt;INDEX($AD$756:$AD$819,1+$A$788+Assumptions!$B$83))),1,0)</f>
        <v>0</v>
      </c>
      <c r="AK788" s="16"/>
      <c r="AL788" s="16"/>
    </row>
    <row r="789" customFormat="false" ht="23.85" hidden="true" customHeight="false" outlineLevel="0" collapsed="false">
      <c r="A789" s="6" t="n">
        <f aca="false">ROW()-ROW($A$756)+Assumptions!$B$4</f>
        <v>33</v>
      </c>
      <c r="B789" s="18" t="n">
        <f aca="false">MOD(QUOTIENT($A$789,Assumptions!$B$78),2)</f>
        <v>1</v>
      </c>
      <c r="C789" s="18" t="n">
        <f aca="false">MOD(QUOTIENT($A$789,Assumptions!$B$79),2)</f>
        <v>0</v>
      </c>
      <c r="D789" s="18" t="n">
        <f aca="false">MOD(QUOTIENT($A$789,Assumptions!$B$80),2)</f>
        <v>0</v>
      </c>
      <c r="E789" s="18" t="n">
        <f aca="false">MOD(QUOTIENT($A$789,Assumptions!$B$81),2)</f>
        <v>0</v>
      </c>
      <c r="F789" s="18" t="n">
        <f aca="false">MOD(QUOTIENT($A$789,Assumptions!$B$82),2)</f>
        <v>0</v>
      </c>
      <c r="G789" s="18" t="n">
        <f aca="false">MOD(QUOTIENT($A$789,Assumptions!$B$83),2)</f>
        <v>1</v>
      </c>
      <c r="H789" s="18" t="n">
        <f aca="false">IF($B$789=1,MIN(Assumptions!$B$66,MAX(Assumptions!$B$4,Assumptions!$B$27-(Assumptions!$B$4))),Assumptions!$B$4)</f>
        <v>300000000</v>
      </c>
      <c r="I789" s="18" t="n">
        <f aca="false">IF($C$789=1,MIN(Assumptions!$B$61,MAX(Assumptions!$B$4,Assumptions!$B$27-($H$789))),Assumptions!$B$4)</f>
        <v>0</v>
      </c>
      <c r="J789" s="18" t="n">
        <f aca="false">IF($D$789=1,MIN(Assumptions!$B$56,MAX(Assumptions!$B$4,Assumptions!$B$27-($H$789+$I$789))),Assumptions!$B$4)</f>
        <v>0</v>
      </c>
      <c r="K789" s="18" t="n">
        <f aca="false">IF($E$789=1,MIN(Assumptions!$B$51,MAX(Assumptions!$B$4,Assumptions!$B$27-($H$789+$I$789+$J$789))),Assumptions!$B$4)</f>
        <v>0</v>
      </c>
      <c r="L789" s="18" t="n">
        <f aca="false">IF($F$789=1,MIN(Assumptions!$B$46,MAX(Assumptions!$B$4,Assumptions!$B$27-($H$789+$I$789+$J$789+$K$789))),Assumptions!$B$4)</f>
        <v>0</v>
      </c>
      <c r="M789" s="18" t="n">
        <f aca="false">IF($G$789=1,MIN(Assumptions!$B$41,MAX(Assumptions!$B$4,Assumptions!$B$27-($H$789+$I$789+$J$789+$K$789+$L$789))),Assumptions!$B$4)</f>
        <v>5000000</v>
      </c>
      <c r="N789" s="18" t="n">
        <f aca="false">MAX(Assumptions!$B$4,Assumptions!$B$27-($H$789+$I$789+$J$789+$K$789+$L$789+$M$789))</f>
        <v>3695000000</v>
      </c>
      <c r="O789" s="18" t="n">
        <f aca="false">$J$112+$O$112+Assumptions!$B$20+IF($B$789=0,$AI$112,Assumptions!$B$4)+IF($C$789=0,$AF$112,Assumptions!$B$4)+IF($D$789=0,$AC$112,Assumptions!$B$4)+IF($E$789=0,$Z$112,Assumptions!$B$4)+IF($F$789=0,$W$112,Assumptions!$B$4)+IF($G$789=0,$T$112,Assumptions!$B$4)</f>
        <v>21414164.1892672</v>
      </c>
      <c r="P789" s="18" t="n">
        <f aca="false">IF(($N$789+Assumptions!$B$14*Assumptions!$B$13)&gt;($C$11*Assumptions!$B$7/Assumptions!$B$11),($C$11*Assumptions!$B$7/Assumptions!$B$11)*($O$789+Assumptions!$B$14)/($N$789+Assumptions!$B$14*Assumptions!$B$13-($C$11*Assumptions!$B$7/Assumptions!$B$11)),NA())</f>
        <v>802152.257920912</v>
      </c>
      <c r="Q789" s="18" t="n">
        <f aca="false">IFERROR(($N$789+Assumptions!$B$14*Assumptions!$B$13)/($O$789+Assumptions!$B$14+$P$789),NA())</f>
        <v>149.597534402043</v>
      </c>
      <c r="R789" s="18" t="n">
        <f aca="false">AND(ISNUMBER($P$789),$P$789&gt;Assumptions!$B$4,$Q$789&gt;Assumptions!$B$13)</f>
        <v>1</v>
      </c>
      <c r="S789" s="18" t="n">
        <f aca="false">IF($N$789&gt;($C$11*Assumptions!$B$7/Assumptions!$B$11),($C$11*Assumptions!$B$7/Assumptions!$B$11)*$O$789/($N$789-($C$11*Assumptions!$B$7/Assumptions!$B$11)),NA())</f>
        <v>718797.119639738</v>
      </c>
      <c r="T789" s="18" t="n">
        <f aca="false">IFERROR($N$789/($O$789+$S$789),NA())</f>
        <v>166.945577161111</v>
      </c>
      <c r="U789" s="18" t="n">
        <f aca="false">AND(ISNUMBER($S$789),$S$789&gt;Assumptions!$B$4,$T$789&lt;=Assumptions!$B$13)</f>
        <v>0</v>
      </c>
      <c r="V789" s="18" t="n">
        <f aca="false">IF($R$789,$P$789,IF($U$789,$S$789,NA()))</f>
        <v>802152.257920912</v>
      </c>
      <c r="W789" s="18" t="n">
        <f aca="false">IF($R$789,$Q$789,IF($U$789,$T$789,NA()))</f>
        <v>149.597534402043</v>
      </c>
      <c r="X789" s="18" t="n">
        <f aca="false">$R$789</f>
        <v>1</v>
      </c>
      <c r="Y789" s="18" t="n">
        <f aca="false">IF($B$789=1,$H$789,$AI$112*$W$789)</f>
        <v>300000000</v>
      </c>
      <c r="Z789" s="18" t="n">
        <f aca="false">IF($C$789=1,$I$789,$AF$112*$W$789)</f>
        <v>259349969.010458</v>
      </c>
      <c r="AA789" s="18" t="n">
        <f aca="false">IF($D$789=1,$J$789,$AC$112*$W$789)</f>
        <v>359034082.564903</v>
      </c>
      <c r="AB789" s="18" t="n">
        <f aca="false">IF($E$789=1,$K$789,$Z$112*$W$789)</f>
        <v>448792603.206129</v>
      </c>
      <c r="AC789" s="18" t="n">
        <f aca="false">IF($F$789=1,$L$789,$W$112*$W$789)</f>
        <v>747987672.010215</v>
      </c>
      <c r="AD789" s="18" t="n">
        <f aca="false">IF($G$789=1,$M$789,$T$112*$W$789)</f>
        <v>5000000</v>
      </c>
      <c r="AE789" s="18" t="n">
        <f aca="false">($C$11*Assumptions!$B$7/Assumptions!$B$11)</f>
        <v>120000000</v>
      </c>
      <c r="AF789" s="18" t="n">
        <f aca="false">($J$112+$O$112)*$W$789</f>
        <v>41964027.5848015</v>
      </c>
      <c r="AG789" s="18" t="n">
        <f aca="false">Assumptions!$B$20*$W$789</f>
        <v>1346377809.61839</v>
      </c>
      <c r="AH789" s="18" t="n">
        <f aca="false">IF($R$789,Assumptions!$B$14*($W$789-Assumptions!$B$13),Assumptions!$B$4)</f>
        <v>371493836.005107</v>
      </c>
      <c r="AI789" s="18" t="n">
        <f aca="false">$Y$789+$Z$789+$AA$789+$AB$789+$AC$789+$AD$789+$AE$789+$AF$789+$AG$789+$AH$789</f>
        <v>4000000000</v>
      </c>
      <c r="AJ789" s="18" t="n">
        <f aca="false">IF(AND(ISNUMBER($V$789),($C$11*Assumptions!$B$7/Assumptions!$B$11)&gt;=Assumptions!$B$67,IF($B$789=1,$Y$789&gt;=INDEX($Y$756:$Y$819,1+$A$789-Assumptions!$B$78),$Y$789&gt;INDEX($Y$756:$Y$819,1+$A$789+Assumptions!$B$78)),IF($C$789=1,$Z$789&gt;=INDEX($Z$756:$Z$819,1+$A$789-Assumptions!$B$79),$Z$789&gt;INDEX($Z$756:$Z$819,1+$A$789+Assumptions!$B$79)),IF($D$789=1,$AA$789&gt;=INDEX($AA$756:$AA$819,1+$A$789-Assumptions!$B$80),$AA$789&gt;INDEX($AA$756:$AA$819,1+$A$789+Assumptions!$B$80)),IF($E$789=1,$AB$789&gt;=INDEX($AB$756:$AB$819,1+$A$789-Assumptions!$B$81),$AB$789&gt;INDEX($AB$756:$AB$819,1+$A$789+Assumptions!$B$81)),IF($F$789=1,$AC$789&gt;=INDEX($AC$756:$AC$819,1+$A$789-Assumptions!$B$82),$AC$789&gt;INDEX($AC$756:$AC$819,1+$A$789+Assumptions!$B$82)),IF($G$789=1,$AD$789&gt;=INDEX($AD$756:$AD$819,1+$A$789-Assumptions!$B$83),$AD$789&gt;INDEX($AD$756:$AD$819,1+$A$789+Assumptions!$B$83))),1,0)</f>
        <v>0</v>
      </c>
      <c r="AK789" s="16"/>
      <c r="AL789" s="16"/>
    </row>
    <row r="790" customFormat="false" ht="23.85" hidden="true" customHeight="false" outlineLevel="0" collapsed="false">
      <c r="A790" s="6" t="n">
        <f aca="false">ROW()-ROW($A$756)+Assumptions!$B$4</f>
        <v>34</v>
      </c>
      <c r="B790" s="18" t="n">
        <f aca="false">MOD(QUOTIENT($A$790,Assumptions!$B$78),2)</f>
        <v>1</v>
      </c>
      <c r="C790" s="18" t="n">
        <f aca="false">MOD(QUOTIENT($A$790,Assumptions!$B$79),2)</f>
        <v>0</v>
      </c>
      <c r="D790" s="18" t="n">
        <f aca="false">MOD(QUOTIENT($A$790,Assumptions!$B$80),2)</f>
        <v>0</v>
      </c>
      <c r="E790" s="18" t="n">
        <f aca="false">MOD(QUOTIENT($A$790,Assumptions!$B$81),2)</f>
        <v>0</v>
      </c>
      <c r="F790" s="18" t="n">
        <f aca="false">MOD(QUOTIENT($A$790,Assumptions!$B$82),2)</f>
        <v>1</v>
      </c>
      <c r="G790" s="18" t="n">
        <f aca="false">MOD(QUOTIENT($A$790,Assumptions!$B$83),2)</f>
        <v>0</v>
      </c>
      <c r="H790" s="18" t="n">
        <f aca="false">IF($B$790=1,MIN(Assumptions!$B$66,MAX(Assumptions!$B$4,Assumptions!$B$27-(Assumptions!$B$4))),Assumptions!$B$4)</f>
        <v>300000000</v>
      </c>
      <c r="I790" s="18" t="n">
        <f aca="false">IF($C$790=1,MIN(Assumptions!$B$61,MAX(Assumptions!$B$4,Assumptions!$B$27-($H$790))),Assumptions!$B$4)</f>
        <v>0</v>
      </c>
      <c r="J790" s="18" t="n">
        <f aca="false">IF($D$790=1,MIN(Assumptions!$B$56,MAX(Assumptions!$B$4,Assumptions!$B$27-($H$790+$I$790))),Assumptions!$B$4)</f>
        <v>0</v>
      </c>
      <c r="K790" s="18" t="n">
        <f aca="false">IF($E$790=1,MIN(Assumptions!$B$51,MAX(Assumptions!$B$4,Assumptions!$B$27-($H$790+$I$790+$J$790))),Assumptions!$B$4)</f>
        <v>0</v>
      </c>
      <c r="L790" s="18" t="n">
        <f aca="false">IF($F$790=1,MIN(Assumptions!$B$46,MAX(Assumptions!$B$4,Assumptions!$B$27-($H$790+$I$790+$J$790+$K$790))),Assumptions!$B$4)</f>
        <v>15000000</v>
      </c>
      <c r="M790" s="18" t="n">
        <f aca="false">IF($G$790=1,MIN(Assumptions!$B$41,MAX(Assumptions!$B$4,Assumptions!$B$27-($H$790+$I$790+$J$790+$K$790+$L$790))),Assumptions!$B$4)</f>
        <v>0</v>
      </c>
      <c r="N790" s="18" t="n">
        <f aca="false">MAX(Assumptions!$B$4,Assumptions!$B$27-($H$790+$I$790+$J$790+$K$790+$L$790+$M$790))</f>
        <v>3685000000</v>
      </c>
      <c r="O790" s="18" t="n">
        <f aca="false">$J$112+$O$112+Assumptions!$B$20+IF($B$790=0,$AI$112,Assumptions!$B$4)+IF($C$790=0,$AF$112,Assumptions!$B$4)+IF($D$790=0,$AC$112,Assumptions!$B$4)+IF($E$790=0,$Z$112,Assumptions!$B$4)+IF($F$790=0,$W$112,Assumptions!$B$4)+IF($G$790=0,$T$112,Assumptions!$B$4)</f>
        <v>21414164.1892672</v>
      </c>
      <c r="P790" s="18" t="n">
        <f aca="false">IF(($N$790+Assumptions!$B$14*Assumptions!$B$13)&gt;($C$11*Assumptions!$B$7/Assumptions!$B$11),($C$11*Assumptions!$B$7/Assumptions!$B$11)*($O$790+Assumptions!$B$14)/($N$790+Assumptions!$B$14*Assumptions!$B$13-($C$11*Assumptions!$B$7/Assumptions!$B$11)),NA())</f>
        <v>804400.757592729</v>
      </c>
      <c r="Q790" s="18" t="n">
        <f aca="false">IFERROR(($N$790+Assumptions!$B$14*Assumptions!$B$13)/($O$790+Assumptions!$B$14+$P$790),NA())</f>
        <v>149.179372181492</v>
      </c>
      <c r="R790" s="18" t="n">
        <f aca="false">AND(ISNUMBER($P$790),$P$790&gt;Assumptions!$B$4,$Q$790&gt;Assumptions!$B$13)</f>
        <v>1</v>
      </c>
      <c r="S790" s="18" t="n">
        <f aca="false">IF($N$790&gt;($C$11*Assumptions!$B$7/Assumptions!$B$11),($C$11*Assumptions!$B$7/Assumptions!$B$11)*$O$790/($N$790-($C$11*Assumptions!$B$7/Assumptions!$B$11)),NA())</f>
        <v>720813.380844898</v>
      </c>
      <c r="T790" s="18" t="n">
        <f aca="false">IFERROR($N$790/($O$790+$S$790),NA())</f>
        <v>166.478596525695</v>
      </c>
      <c r="U790" s="18" t="n">
        <f aca="false">AND(ISNUMBER($S$790),$S$790&gt;Assumptions!$B$4,$T$790&lt;=Assumptions!$B$13)</f>
        <v>0</v>
      </c>
      <c r="V790" s="18" t="n">
        <f aca="false">IF($R$790,$P$790,IF($U$790,$S$790,NA()))</f>
        <v>804400.757592729</v>
      </c>
      <c r="W790" s="18" t="n">
        <f aca="false">IF($R$790,$Q$790,IF($U$790,$T$790,NA()))</f>
        <v>149.179372181492</v>
      </c>
      <c r="X790" s="18" t="n">
        <f aca="false">$R$790</f>
        <v>1</v>
      </c>
      <c r="Y790" s="18" t="n">
        <f aca="false">IF($B$790=1,$H$790,$AI$112*$W$790)</f>
        <v>300000000</v>
      </c>
      <c r="Z790" s="18" t="n">
        <f aca="false">IF($C$790=1,$I$790,$AF$112*$W$790)</f>
        <v>258625021.507983</v>
      </c>
      <c r="AA790" s="18" t="n">
        <f aca="false">IF($D$790=1,$J$790,$AC$112*$W$790)</f>
        <v>358030493.235581</v>
      </c>
      <c r="AB790" s="18" t="n">
        <f aca="false">IF($E$790=1,$K$790,$Z$112*$W$790)</f>
        <v>447538116.544476</v>
      </c>
      <c r="AC790" s="18" t="n">
        <f aca="false">IF($F$790=1,$L$790,$W$112*$W$790)</f>
        <v>15000000</v>
      </c>
      <c r="AD790" s="18" t="n">
        <f aca="false">IF($G$790=1,$M$790,$T$112*$W$790)</f>
        <v>745896860.907461</v>
      </c>
      <c r="AE790" s="18" t="n">
        <f aca="false">($C$11*Assumptions!$B$7/Assumptions!$B$11)</f>
        <v>120000000</v>
      </c>
      <c r="AF790" s="18" t="n">
        <f aca="false">($J$112+$O$112)*$W$790</f>
        <v>41846727.7173387</v>
      </c>
      <c r="AG790" s="18" t="n">
        <f aca="false">Assumptions!$B$20*$W$790</f>
        <v>1342614349.63343</v>
      </c>
      <c r="AH790" s="18" t="n">
        <f aca="false">IF($R$790,Assumptions!$B$14*($W$790-Assumptions!$B$13),Assumptions!$B$4)</f>
        <v>370448430.45373</v>
      </c>
      <c r="AI790" s="18" t="n">
        <f aca="false">$Y$790+$Z$790+$AA$790+$AB$790+$AC$790+$AD$790+$AE$790+$AF$790+$AG$790+$AH$790</f>
        <v>4000000000</v>
      </c>
      <c r="AJ790" s="18" t="n">
        <f aca="false">IF(AND(ISNUMBER($V$790),($C$11*Assumptions!$B$7/Assumptions!$B$11)&gt;=Assumptions!$B$67,IF($B$790=1,$Y$790&gt;=INDEX($Y$756:$Y$819,1+$A$790-Assumptions!$B$78),$Y$790&gt;INDEX($Y$756:$Y$819,1+$A$790+Assumptions!$B$78)),IF($C$790=1,$Z$790&gt;=INDEX($Z$756:$Z$819,1+$A$790-Assumptions!$B$79),$Z$790&gt;INDEX($Z$756:$Z$819,1+$A$790+Assumptions!$B$79)),IF($D$790=1,$AA$790&gt;=INDEX($AA$756:$AA$819,1+$A$790-Assumptions!$B$80),$AA$790&gt;INDEX($AA$756:$AA$819,1+$A$790+Assumptions!$B$80)),IF($E$790=1,$AB$790&gt;=INDEX($AB$756:$AB$819,1+$A$790-Assumptions!$B$81),$AB$790&gt;INDEX($AB$756:$AB$819,1+$A$790+Assumptions!$B$81)),IF($F$790=1,$AC$790&gt;=INDEX($AC$756:$AC$819,1+$A$790-Assumptions!$B$82),$AC$790&gt;INDEX($AC$756:$AC$819,1+$A$790+Assumptions!$B$82)),IF($G$790=1,$AD$790&gt;=INDEX($AD$756:$AD$819,1+$A$790-Assumptions!$B$83),$AD$790&gt;INDEX($AD$756:$AD$819,1+$A$790+Assumptions!$B$83))),1,0)</f>
        <v>0</v>
      </c>
      <c r="AK790" s="16"/>
      <c r="AL790" s="16"/>
    </row>
    <row r="791" customFormat="false" ht="23.85" hidden="true" customHeight="false" outlineLevel="0" collapsed="false">
      <c r="A791" s="6" t="n">
        <f aca="false">ROW()-ROW($A$756)+Assumptions!$B$4</f>
        <v>35</v>
      </c>
      <c r="B791" s="18" t="n">
        <f aca="false">MOD(QUOTIENT($A$791,Assumptions!$B$78),2)</f>
        <v>1</v>
      </c>
      <c r="C791" s="18" t="n">
        <f aca="false">MOD(QUOTIENT($A$791,Assumptions!$B$79),2)</f>
        <v>0</v>
      </c>
      <c r="D791" s="18" t="n">
        <f aca="false">MOD(QUOTIENT($A$791,Assumptions!$B$80),2)</f>
        <v>0</v>
      </c>
      <c r="E791" s="18" t="n">
        <f aca="false">MOD(QUOTIENT($A$791,Assumptions!$B$81),2)</f>
        <v>0</v>
      </c>
      <c r="F791" s="18" t="n">
        <f aca="false">MOD(QUOTIENT($A$791,Assumptions!$B$82),2)</f>
        <v>1</v>
      </c>
      <c r="G791" s="18" t="n">
        <f aca="false">MOD(QUOTIENT($A$791,Assumptions!$B$83),2)</f>
        <v>1</v>
      </c>
      <c r="H791" s="18" t="n">
        <f aca="false">IF($B$791=1,MIN(Assumptions!$B$66,MAX(Assumptions!$B$4,Assumptions!$B$27-(Assumptions!$B$4))),Assumptions!$B$4)</f>
        <v>300000000</v>
      </c>
      <c r="I791" s="18" t="n">
        <f aca="false">IF($C$791=1,MIN(Assumptions!$B$61,MAX(Assumptions!$B$4,Assumptions!$B$27-($H$791))),Assumptions!$B$4)</f>
        <v>0</v>
      </c>
      <c r="J791" s="18" t="n">
        <f aca="false">IF($D$791=1,MIN(Assumptions!$B$56,MAX(Assumptions!$B$4,Assumptions!$B$27-($H$791+$I$791))),Assumptions!$B$4)</f>
        <v>0</v>
      </c>
      <c r="K791" s="18" t="n">
        <f aca="false">IF($E$791=1,MIN(Assumptions!$B$51,MAX(Assumptions!$B$4,Assumptions!$B$27-($H$791+$I$791+$J$791))),Assumptions!$B$4)</f>
        <v>0</v>
      </c>
      <c r="L791" s="18" t="n">
        <f aca="false">IF($F$791=1,MIN(Assumptions!$B$46,MAX(Assumptions!$B$4,Assumptions!$B$27-($H$791+$I$791+$J$791+$K$791))),Assumptions!$B$4)</f>
        <v>15000000</v>
      </c>
      <c r="M791" s="18" t="n">
        <f aca="false">IF($G$791=1,MIN(Assumptions!$B$41,MAX(Assumptions!$B$4,Assumptions!$B$27-($H$791+$I$791+$J$791+$K$791+$L$791))),Assumptions!$B$4)</f>
        <v>5000000</v>
      </c>
      <c r="N791" s="18" t="n">
        <f aca="false">MAX(Assumptions!$B$4,Assumptions!$B$27-($H$791+$I$791+$J$791+$K$791+$L$791+$M$791))</f>
        <v>3680000000</v>
      </c>
      <c r="O791" s="18" t="n">
        <f aca="false">$J$112+$O$112+Assumptions!$B$20+IF($B$791=0,$AI$112,Assumptions!$B$4)+IF($C$791=0,$AF$112,Assumptions!$B$4)+IF($D$791=0,$AC$112,Assumptions!$B$4)+IF($E$791=0,$Z$112,Assumptions!$B$4)+IF($F$791=0,$W$112,Assumptions!$B$4)+IF($G$791=0,$T$112,Assumptions!$B$4)</f>
        <v>16414164.1892672</v>
      </c>
      <c r="P791" s="18" t="n">
        <f aca="false">IF(($N$791+Assumptions!$B$14*Assumptions!$B$13)&gt;($C$11*Assumptions!$B$7/Assumptions!$B$11),($C$11*Assumptions!$B$7/Assumptions!$B$11)*($O$791+Assumptions!$B$14)/($N$791+Assumptions!$B$14*Assumptions!$B$13-($C$11*Assumptions!$B$7/Assumptions!$B$11)),NA())</f>
        <v>637108.688480579</v>
      </c>
      <c r="Q791" s="18" t="n">
        <f aca="false">IFERROR(($N$791+Assumptions!$B$14*Assumptions!$B$13)/($O$791+Assumptions!$B$14+$P$791),NA())</f>
        <v>188.350908047078</v>
      </c>
      <c r="R791" s="18" t="n">
        <f aca="false">AND(ISNUMBER($P$791),$P$791&gt;Assumptions!$B$4,$Q$791&gt;Assumptions!$B$13)</f>
        <v>1</v>
      </c>
      <c r="S791" s="18" t="n">
        <f aca="false">IF($N$791&gt;($C$11*Assumptions!$B$7/Assumptions!$B$11),($C$11*Assumptions!$B$7/Assumptions!$B$11)*$O$791/($N$791-($C$11*Assumptions!$B$7/Assumptions!$B$11)),NA())</f>
        <v>553286.433346085</v>
      </c>
      <c r="T791" s="18" t="n">
        <f aca="false">IFERROR($N$791/($O$791+$S$791),NA())</f>
        <v>216.885852910366</v>
      </c>
      <c r="U791" s="18" t="n">
        <f aca="false">AND(ISNUMBER($S$791),$S$791&gt;Assumptions!$B$4,$T$791&lt;=Assumptions!$B$13)</f>
        <v>0</v>
      </c>
      <c r="V791" s="18" t="n">
        <f aca="false">IF($R$791,$P$791,IF($U$791,$S$791,NA()))</f>
        <v>637108.688480579</v>
      </c>
      <c r="W791" s="18" t="n">
        <f aca="false">IF($R$791,$Q$791,IF($U$791,$T$791,NA()))</f>
        <v>188.350908047078</v>
      </c>
      <c r="X791" s="18" t="n">
        <f aca="false">$R$791</f>
        <v>1</v>
      </c>
      <c r="Y791" s="18" t="n">
        <f aca="false">IF($B$791=1,$H$791,$AI$112*$W$791)</f>
        <v>300000000</v>
      </c>
      <c r="Z791" s="18" t="n">
        <f aca="false">IF($C$791=1,$I$791,$AF$112*$W$791)</f>
        <v>326534807.945567</v>
      </c>
      <c r="AA791" s="18" t="n">
        <f aca="false">IF($D$791=1,$J$791,$AC$112*$W$791)</f>
        <v>452042179.312987</v>
      </c>
      <c r="AB791" s="18" t="n">
        <f aca="false">IF($E$791=1,$K$791,$Z$112*$W$791)</f>
        <v>565052724.141234</v>
      </c>
      <c r="AC791" s="18" t="n">
        <f aca="false">IF($F$791=1,$L$791,$W$112*$W$791)</f>
        <v>15000000</v>
      </c>
      <c r="AD791" s="18" t="n">
        <f aca="false">IF($G$791=1,$M$791,$T$112*$W$791)</f>
        <v>5000000</v>
      </c>
      <c r="AE791" s="18" t="n">
        <f aca="false">($C$11*Assumptions!$B$7/Assumptions!$B$11)</f>
        <v>120000000</v>
      </c>
      <c r="AF791" s="18" t="n">
        <f aca="false">($J$112+$O$112)*$W$791</f>
        <v>52834846.0588135</v>
      </c>
      <c r="AG791" s="18" t="n">
        <f aca="false">Assumptions!$B$20*$W$791</f>
        <v>1695158172.4237</v>
      </c>
      <c r="AH791" s="18" t="n">
        <f aca="false">IF($R$791,Assumptions!$B$14*($W$791-Assumptions!$B$13),Assumptions!$B$4)</f>
        <v>468377270.117695</v>
      </c>
      <c r="AI791" s="18" t="n">
        <f aca="false">$Y$791+$Z$791+$AA$791+$AB$791+$AC$791+$AD$791+$AE$791+$AF$791+$AG$791+$AH$791</f>
        <v>4000000000</v>
      </c>
      <c r="AJ791" s="18" t="n">
        <f aca="false">IF(AND(ISNUMBER($V$791),($C$11*Assumptions!$B$7/Assumptions!$B$11)&gt;=Assumptions!$B$67,IF($B$791=1,$Y$791&gt;=INDEX($Y$756:$Y$819,1+$A$791-Assumptions!$B$78),$Y$791&gt;INDEX($Y$756:$Y$819,1+$A$791+Assumptions!$B$78)),IF($C$791=1,$Z$791&gt;=INDEX($Z$756:$Z$819,1+$A$791-Assumptions!$B$79),$Z$791&gt;INDEX($Z$756:$Z$819,1+$A$791+Assumptions!$B$79)),IF($D$791=1,$AA$791&gt;=INDEX($AA$756:$AA$819,1+$A$791-Assumptions!$B$80),$AA$791&gt;INDEX($AA$756:$AA$819,1+$A$791+Assumptions!$B$80)),IF($E$791=1,$AB$791&gt;=INDEX($AB$756:$AB$819,1+$A$791-Assumptions!$B$81),$AB$791&gt;INDEX($AB$756:$AB$819,1+$A$791+Assumptions!$B$81)),IF($F$791=1,$AC$791&gt;=INDEX($AC$756:$AC$819,1+$A$791-Assumptions!$B$82),$AC$791&gt;INDEX($AC$756:$AC$819,1+$A$791+Assumptions!$B$82)),IF($G$791=1,$AD$791&gt;=INDEX($AD$756:$AD$819,1+$A$791-Assumptions!$B$83),$AD$791&gt;INDEX($AD$756:$AD$819,1+$A$791+Assumptions!$B$83))),1,0)</f>
        <v>0</v>
      </c>
      <c r="AK791" s="16"/>
      <c r="AL791" s="16"/>
    </row>
    <row r="792" customFormat="false" ht="23.85" hidden="true" customHeight="false" outlineLevel="0" collapsed="false">
      <c r="A792" s="6" t="n">
        <f aca="false">ROW()-ROW($A$756)+Assumptions!$B$4</f>
        <v>36</v>
      </c>
      <c r="B792" s="18" t="n">
        <f aca="false">MOD(QUOTIENT($A$792,Assumptions!$B$78),2)</f>
        <v>1</v>
      </c>
      <c r="C792" s="18" t="n">
        <f aca="false">MOD(QUOTIENT($A$792,Assumptions!$B$79),2)</f>
        <v>0</v>
      </c>
      <c r="D792" s="18" t="n">
        <f aca="false">MOD(QUOTIENT($A$792,Assumptions!$B$80),2)</f>
        <v>0</v>
      </c>
      <c r="E792" s="18" t="n">
        <f aca="false">MOD(QUOTIENT($A$792,Assumptions!$B$81),2)</f>
        <v>1</v>
      </c>
      <c r="F792" s="18" t="n">
        <f aca="false">MOD(QUOTIENT($A$792,Assumptions!$B$82),2)</f>
        <v>0</v>
      </c>
      <c r="G792" s="18" t="n">
        <f aca="false">MOD(QUOTIENT($A$792,Assumptions!$B$83),2)</f>
        <v>0</v>
      </c>
      <c r="H792" s="18" t="n">
        <f aca="false">IF($B$792=1,MIN(Assumptions!$B$66,MAX(Assumptions!$B$4,Assumptions!$B$27-(Assumptions!$B$4))),Assumptions!$B$4)</f>
        <v>300000000</v>
      </c>
      <c r="I792" s="18" t="n">
        <f aca="false">IF($C$792=1,MIN(Assumptions!$B$61,MAX(Assumptions!$B$4,Assumptions!$B$27-($H$792))),Assumptions!$B$4)</f>
        <v>0</v>
      </c>
      <c r="J792" s="18" t="n">
        <f aca="false">IF($D$792=1,MIN(Assumptions!$B$56,MAX(Assumptions!$B$4,Assumptions!$B$27-($H$792+$I$792))),Assumptions!$B$4)</f>
        <v>0</v>
      </c>
      <c r="K792" s="18" t="n">
        <f aca="false">IF($E$792=1,MIN(Assumptions!$B$51,MAX(Assumptions!$B$4,Assumptions!$B$27-($H$792+$I$792+$J$792))),Assumptions!$B$4)</f>
        <v>30000000</v>
      </c>
      <c r="L792" s="18" t="n">
        <f aca="false">IF($F$792=1,MIN(Assumptions!$B$46,MAX(Assumptions!$B$4,Assumptions!$B$27-($H$792+$I$792+$J$792+$K$792))),Assumptions!$B$4)</f>
        <v>0</v>
      </c>
      <c r="M792" s="18" t="n">
        <f aca="false">IF($G$792=1,MIN(Assumptions!$B$41,MAX(Assumptions!$B$4,Assumptions!$B$27-($H$792+$I$792+$J$792+$K$792+$L$792))),Assumptions!$B$4)</f>
        <v>0</v>
      </c>
      <c r="N792" s="18" t="n">
        <f aca="false">MAX(Assumptions!$B$4,Assumptions!$B$27-($H$792+$I$792+$J$792+$K$792+$L$792+$M$792))</f>
        <v>3670000000</v>
      </c>
      <c r="O792" s="18" t="n">
        <f aca="false">$J$112+$O$112+Assumptions!$B$20+IF($B$792=0,$AI$112,Assumptions!$B$4)+IF($C$792=0,$AF$112,Assumptions!$B$4)+IF($D$792=0,$AC$112,Assumptions!$B$4)+IF($E$792=0,$Z$112,Assumptions!$B$4)+IF($F$792=0,$W$112,Assumptions!$B$4)+IF($G$792=0,$T$112,Assumptions!$B$4)</f>
        <v>23414164.1892672</v>
      </c>
      <c r="P792" s="18" t="n">
        <f aca="false">IF(($N$792+Assumptions!$B$14*Assumptions!$B$13)&gt;($C$11*Assumptions!$B$7/Assumptions!$B$11),($C$11*Assumptions!$B$7/Assumptions!$B$11)*($O$792+Assumptions!$B$14)/($N$792+Assumptions!$B$14*Assumptions!$B$13-($C$11*Assumptions!$B$7/Assumptions!$B$11)),NA())</f>
        <v>875355.299848575</v>
      </c>
      <c r="Q792" s="18" t="n">
        <f aca="false">IFERROR(($N$792+Assumptions!$B$14*Assumptions!$B$13)/($O$792+Assumptions!$B$14+$P$792),NA())</f>
        <v>137.087191933102</v>
      </c>
      <c r="R792" s="18" t="n">
        <f aca="false">AND(ISNUMBER($P$792),$P$792&gt;Assumptions!$B$4,$Q$792&gt;Assumptions!$B$13)</f>
        <v>1</v>
      </c>
      <c r="S792" s="18" t="n">
        <f aca="false">IF($N$792&gt;($C$11*Assumptions!$B$7/Assumptions!$B$11),($C$11*Assumptions!$B$7/Assumptions!$B$11)*$O$792/($N$792-($C$11*Assumptions!$B$7/Assumptions!$B$11)),NA())</f>
        <v>791464.704989313</v>
      </c>
      <c r="T792" s="18" t="n">
        <f aca="false">IFERROR($N$792/($O$792+$S$792),NA())</f>
        <v>151.617626463356</v>
      </c>
      <c r="U792" s="18" t="n">
        <f aca="false">AND(ISNUMBER($S$792),$S$792&gt;Assumptions!$B$4,$T$792&lt;=Assumptions!$B$13)</f>
        <v>0</v>
      </c>
      <c r="V792" s="18" t="n">
        <f aca="false">IF($R$792,$P$792,IF($U$792,$S$792,NA()))</f>
        <v>875355.299848575</v>
      </c>
      <c r="W792" s="18" t="n">
        <f aca="false">IF($R$792,$Q$792,IF($U$792,$T$792,NA()))</f>
        <v>137.087191933102</v>
      </c>
      <c r="X792" s="18" t="n">
        <f aca="false">$R$792</f>
        <v>1</v>
      </c>
      <c r="Y792" s="18" t="n">
        <f aca="false">IF($B$792=1,$H$792,$AI$112*$W$792)</f>
        <v>300000000</v>
      </c>
      <c r="Z792" s="18" t="n">
        <f aca="false">IF($C$792=1,$I$792,$AF$112*$W$792)</f>
        <v>237661396.771626</v>
      </c>
      <c r="AA792" s="18" t="n">
        <f aca="false">IF($D$792=1,$J$792,$AC$112*$W$792)</f>
        <v>329009260.639446</v>
      </c>
      <c r="AB792" s="18" t="n">
        <f aca="false">IF($E$792=1,$K$792,$Z$112*$W$792)</f>
        <v>30000000</v>
      </c>
      <c r="AC792" s="18" t="n">
        <f aca="false">IF($F$792=1,$L$792,$W$112*$W$792)</f>
        <v>685435959.665512</v>
      </c>
      <c r="AD792" s="18" t="n">
        <f aca="false">IF($G$792=1,$M$792,$T$112*$W$792)</f>
        <v>685435959.665512</v>
      </c>
      <c r="AE792" s="18" t="n">
        <f aca="false">($C$11*Assumptions!$B$7/Assumptions!$B$11)</f>
        <v>120000000</v>
      </c>
      <c r="AF792" s="18" t="n">
        <f aca="false">($J$112+$O$112)*$W$792</f>
        <v>38454716.0272257</v>
      </c>
      <c r="AG792" s="18" t="n">
        <f aca="false">Assumptions!$B$20*$W$792</f>
        <v>1233784727.39792</v>
      </c>
      <c r="AH792" s="18" t="n">
        <f aca="false">IF($R$792,Assumptions!$B$14*($W$792-Assumptions!$B$13),Assumptions!$B$4)</f>
        <v>340217979.832756</v>
      </c>
      <c r="AI792" s="18" t="n">
        <f aca="false">$Y$792+$Z$792+$AA$792+$AB$792+$AC$792+$AD$792+$AE$792+$AF$792+$AG$792+$AH$792</f>
        <v>4000000000</v>
      </c>
      <c r="AJ792" s="18" t="n">
        <f aca="false">IF(AND(ISNUMBER($V$792),($C$11*Assumptions!$B$7/Assumptions!$B$11)&gt;=Assumptions!$B$67,IF($B$792=1,$Y$792&gt;=INDEX($Y$756:$Y$819,1+$A$792-Assumptions!$B$78),$Y$792&gt;INDEX($Y$756:$Y$819,1+$A$792+Assumptions!$B$78)),IF($C$792=1,$Z$792&gt;=INDEX($Z$756:$Z$819,1+$A$792-Assumptions!$B$79),$Z$792&gt;INDEX($Z$756:$Z$819,1+$A$792+Assumptions!$B$79)),IF($D$792=1,$AA$792&gt;=INDEX($AA$756:$AA$819,1+$A$792-Assumptions!$B$80),$AA$792&gt;INDEX($AA$756:$AA$819,1+$A$792+Assumptions!$B$80)),IF($E$792=1,$AB$792&gt;=INDEX($AB$756:$AB$819,1+$A$792-Assumptions!$B$81),$AB$792&gt;INDEX($AB$756:$AB$819,1+$A$792+Assumptions!$B$81)),IF($F$792=1,$AC$792&gt;=INDEX($AC$756:$AC$819,1+$A$792-Assumptions!$B$82),$AC$792&gt;INDEX($AC$756:$AC$819,1+$A$792+Assumptions!$B$82)),IF($G$792=1,$AD$792&gt;=INDEX($AD$756:$AD$819,1+$A$792-Assumptions!$B$83),$AD$792&gt;INDEX($AD$756:$AD$819,1+$A$792+Assumptions!$B$83))),1,0)</f>
        <v>0</v>
      </c>
      <c r="AK792" s="16"/>
      <c r="AL792" s="16"/>
    </row>
    <row r="793" customFormat="false" ht="23.85" hidden="true" customHeight="false" outlineLevel="0" collapsed="false">
      <c r="A793" s="6" t="n">
        <f aca="false">ROW()-ROW($A$756)+Assumptions!$B$4</f>
        <v>37</v>
      </c>
      <c r="B793" s="18" t="n">
        <f aca="false">MOD(QUOTIENT($A$793,Assumptions!$B$78),2)</f>
        <v>1</v>
      </c>
      <c r="C793" s="18" t="n">
        <f aca="false">MOD(QUOTIENT($A$793,Assumptions!$B$79),2)</f>
        <v>0</v>
      </c>
      <c r="D793" s="18" t="n">
        <f aca="false">MOD(QUOTIENT($A$793,Assumptions!$B$80),2)</f>
        <v>0</v>
      </c>
      <c r="E793" s="18" t="n">
        <f aca="false">MOD(QUOTIENT($A$793,Assumptions!$B$81),2)</f>
        <v>1</v>
      </c>
      <c r="F793" s="18" t="n">
        <f aca="false">MOD(QUOTIENT($A$793,Assumptions!$B$82),2)</f>
        <v>0</v>
      </c>
      <c r="G793" s="18" t="n">
        <f aca="false">MOD(QUOTIENT($A$793,Assumptions!$B$83),2)</f>
        <v>1</v>
      </c>
      <c r="H793" s="18" t="n">
        <f aca="false">IF($B$793=1,MIN(Assumptions!$B$66,MAX(Assumptions!$B$4,Assumptions!$B$27-(Assumptions!$B$4))),Assumptions!$B$4)</f>
        <v>300000000</v>
      </c>
      <c r="I793" s="18" t="n">
        <f aca="false">IF($C$793=1,MIN(Assumptions!$B$61,MAX(Assumptions!$B$4,Assumptions!$B$27-($H$793))),Assumptions!$B$4)</f>
        <v>0</v>
      </c>
      <c r="J793" s="18" t="n">
        <f aca="false">IF($D$793=1,MIN(Assumptions!$B$56,MAX(Assumptions!$B$4,Assumptions!$B$27-($H$793+$I$793))),Assumptions!$B$4)</f>
        <v>0</v>
      </c>
      <c r="K793" s="18" t="n">
        <f aca="false">IF($E$793=1,MIN(Assumptions!$B$51,MAX(Assumptions!$B$4,Assumptions!$B$27-($H$793+$I$793+$J$793))),Assumptions!$B$4)</f>
        <v>30000000</v>
      </c>
      <c r="L793" s="18" t="n">
        <f aca="false">IF($F$793=1,MIN(Assumptions!$B$46,MAX(Assumptions!$B$4,Assumptions!$B$27-($H$793+$I$793+$J$793+$K$793))),Assumptions!$B$4)</f>
        <v>0</v>
      </c>
      <c r="M793" s="18" t="n">
        <f aca="false">IF($G$793=1,MIN(Assumptions!$B$41,MAX(Assumptions!$B$4,Assumptions!$B$27-($H$793+$I$793+$J$793+$K$793+$L$793))),Assumptions!$B$4)</f>
        <v>5000000</v>
      </c>
      <c r="N793" s="18" t="n">
        <f aca="false">MAX(Assumptions!$B$4,Assumptions!$B$27-($H$793+$I$793+$J$793+$K$793+$L$793+$M$793))</f>
        <v>3665000000</v>
      </c>
      <c r="O793" s="18" t="n">
        <f aca="false">$J$112+$O$112+Assumptions!$B$20+IF($B$793=0,$AI$112,Assumptions!$B$4)+IF($C$793=0,$AF$112,Assumptions!$B$4)+IF($D$793=0,$AC$112,Assumptions!$B$4)+IF($E$793=0,$Z$112,Assumptions!$B$4)+IF($F$793=0,$W$112,Assumptions!$B$4)+IF($G$793=0,$T$112,Assumptions!$B$4)</f>
        <v>18414164.1892672</v>
      </c>
      <c r="P793" s="18" t="n">
        <f aca="false">IF(($N$793+Assumptions!$B$14*Assumptions!$B$13)&gt;($C$11*Assumptions!$B$7/Assumptions!$B$11),($C$11*Assumptions!$B$7/Assumptions!$B$11)*($O$793+Assumptions!$B$14)/($N$793+Assumptions!$B$14*Assumptions!$B$13-($C$11*Assumptions!$B$7/Assumptions!$B$11)),NA())</f>
        <v>707455.871095719</v>
      </c>
      <c r="Q793" s="18" t="n">
        <f aca="false">IFERROR(($N$793+Assumptions!$B$14*Assumptions!$B$13)/($O$793+Assumptions!$B$14+$P$793),NA())</f>
        <v>169.621887248094</v>
      </c>
      <c r="R793" s="18" t="n">
        <f aca="false">AND(ISNUMBER($P$793),$P$793&gt;Assumptions!$B$4,$Q$793&gt;Assumptions!$B$13)</f>
        <v>1</v>
      </c>
      <c r="S793" s="18" t="n">
        <f aca="false">IF($N$793&gt;($C$11*Assumptions!$B$7/Assumptions!$B$11),($C$11*Assumptions!$B$7/Assumptions!$B$11)*$O$793/($N$793-($C$11*Assumptions!$B$7/Assumptions!$B$11)),NA())</f>
        <v>623328.548014686</v>
      </c>
      <c r="T793" s="18" t="n">
        <f aca="false">IFERROR($N$793/($O$793+$S$793),NA())</f>
        <v>192.514846916931</v>
      </c>
      <c r="U793" s="18" t="n">
        <f aca="false">AND(ISNUMBER($S$793),$S$793&gt;Assumptions!$B$4,$T$793&lt;=Assumptions!$B$13)</f>
        <v>0</v>
      </c>
      <c r="V793" s="18" t="n">
        <f aca="false">IF($R$793,$P$793,IF($U$793,$S$793,NA()))</f>
        <v>707455.871095719</v>
      </c>
      <c r="W793" s="18" t="n">
        <f aca="false">IF($R$793,$Q$793,IF($U$793,$T$793,NA()))</f>
        <v>169.621887248094</v>
      </c>
      <c r="X793" s="18" t="n">
        <f aca="false">$R$793</f>
        <v>1</v>
      </c>
      <c r="Y793" s="18" t="n">
        <f aca="false">IF($B$793=1,$H$793,$AI$112*$W$793)</f>
        <v>300000000</v>
      </c>
      <c r="Z793" s="18" t="n">
        <f aca="false">IF($C$793=1,$I$793,$AF$112*$W$793)</f>
        <v>294065215.560718</v>
      </c>
      <c r="AA793" s="18" t="n">
        <f aca="false">IF($D$793=1,$J$793,$AC$112*$W$793)</f>
        <v>407092529.395425</v>
      </c>
      <c r="AB793" s="18" t="n">
        <f aca="false">IF($E$793=1,$K$793,$Z$112*$W$793)</f>
        <v>30000000</v>
      </c>
      <c r="AC793" s="18" t="n">
        <f aca="false">IF($F$793=1,$L$793,$W$112*$W$793)</f>
        <v>848109436.240469</v>
      </c>
      <c r="AD793" s="18" t="n">
        <f aca="false">IF($G$793=1,$M$793,$T$112*$W$793)</f>
        <v>5000000</v>
      </c>
      <c r="AE793" s="18" t="n">
        <f aca="false">($C$11*Assumptions!$B$7/Assumptions!$B$11)</f>
        <v>120000000</v>
      </c>
      <c r="AF793" s="18" t="n">
        <f aca="false">($J$112+$O$112)*$W$793</f>
        <v>47581115.4503084</v>
      </c>
      <c r="AG793" s="18" t="n">
        <f aca="false">Assumptions!$B$20*$W$793</f>
        <v>1526596985.23284</v>
      </c>
      <c r="AH793" s="18" t="n">
        <f aca="false">IF($R$793,Assumptions!$B$14*($W$793-Assumptions!$B$13),Assumptions!$B$4)</f>
        <v>421554718.120235</v>
      </c>
      <c r="AI793" s="18" t="n">
        <f aca="false">$Y$793+$Z$793+$AA$793+$AB$793+$AC$793+$AD$793+$AE$793+$AF$793+$AG$793+$AH$793</f>
        <v>4000000000</v>
      </c>
      <c r="AJ793" s="18" t="n">
        <f aca="false">IF(AND(ISNUMBER($V$793),($C$11*Assumptions!$B$7/Assumptions!$B$11)&gt;=Assumptions!$B$67,IF($B$793=1,$Y$793&gt;=INDEX($Y$756:$Y$819,1+$A$793-Assumptions!$B$78),$Y$793&gt;INDEX($Y$756:$Y$819,1+$A$793+Assumptions!$B$78)),IF($C$793=1,$Z$793&gt;=INDEX($Z$756:$Z$819,1+$A$793-Assumptions!$B$79),$Z$793&gt;INDEX($Z$756:$Z$819,1+$A$793+Assumptions!$B$79)),IF($D$793=1,$AA$793&gt;=INDEX($AA$756:$AA$819,1+$A$793-Assumptions!$B$80),$AA$793&gt;INDEX($AA$756:$AA$819,1+$A$793+Assumptions!$B$80)),IF($E$793=1,$AB$793&gt;=INDEX($AB$756:$AB$819,1+$A$793-Assumptions!$B$81),$AB$793&gt;INDEX($AB$756:$AB$819,1+$A$793+Assumptions!$B$81)),IF($F$793=1,$AC$793&gt;=INDEX($AC$756:$AC$819,1+$A$793-Assumptions!$B$82),$AC$793&gt;INDEX($AC$756:$AC$819,1+$A$793+Assumptions!$B$82)),IF($G$793=1,$AD$793&gt;=INDEX($AD$756:$AD$819,1+$A$793-Assumptions!$B$83),$AD$793&gt;INDEX($AD$756:$AD$819,1+$A$793+Assumptions!$B$83))),1,0)</f>
        <v>0</v>
      </c>
      <c r="AK793" s="16"/>
      <c r="AL793" s="16"/>
    </row>
    <row r="794" customFormat="false" ht="23.85" hidden="true" customHeight="false" outlineLevel="0" collapsed="false">
      <c r="A794" s="6" t="n">
        <f aca="false">ROW()-ROW($A$756)+Assumptions!$B$4</f>
        <v>38</v>
      </c>
      <c r="B794" s="18" t="n">
        <f aca="false">MOD(QUOTIENT($A$794,Assumptions!$B$78),2)</f>
        <v>1</v>
      </c>
      <c r="C794" s="18" t="n">
        <f aca="false">MOD(QUOTIENT($A$794,Assumptions!$B$79),2)</f>
        <v>0</v>
      </c>
      <c r="D794" s="18" t="n">
        <f aca="false">MOD(QUOTIENT($A$794,Assumptions!$B$80),2)</f>
        <v>0</v>
      </c>
      <c r="E794" s="18" t="n">
        <f aca="false">MOD(QUOTIENT($A$794,Assumptions!$B$81),2)</f>
        <v>1</v>
      </c>
      <c r="F794" s="18" t="n">
        <f aca="false">MOD(QUOTIENT($A$794,Assumptions!$B$82),2)</f>
        <v>1</v>
      </c>
      <c r="G794" s="18" t="n">
        <f aca="false">MOD(QUOTIENT($A$794,Assumptions!$B$83),2)</f>
        <v>0</v>
      </c>
      <c r="H794" s="18" t="n">
        <f aca="false">IF($B$794=1,MIN(Assumptions!$B$66,MAX(Assumptions!$B$4,Assumptions!$B$27-(Assumptions!$B$4))),Assumptions!$B$4)</f>
        <v>300000000</v>
      </c>
      <c r="I794" s="18" t="n">
        <f aca="false">IF($C$794=1,MIN(Assumptions!$B$61,MAX(Assumptions!$B$4,Assumptions!$B$27-($H$794))),Assumptions!$B$4)</f>
        <v>0</v>
      </c>
      <c r="J794" s="18" t="n">
        <f aca="false">IF($D$794=1,MIN(Assumptions!$B$56,MAX(Assumptions!$B$4,Assumptions!$B$27-($H$794+$I$794))),Assumptions!$B$4)</f>
        <v>0</v>
      </c>
      <c r="K794" s="18" t="n">
        <f aca="false">IF($E$794=1,MIN(Assumptions!$B$51,MAX(Assumptions!$B$4,Assumptions!$B$27-($H$794+$I$794+$J$794))),Assumptions!$B$4)</f>
        <v>30000000</v>
      </c>
      <c r="L794" s="18" t="n">
        <f aca="false">IF($F$794=1,MIN(Assumptions!$B$46,MAX(Assumptions!$B$4,Assumptions!$B$27-($H$794+$I$794+$J$794+$K$794))),Assumptions!$B$4)</f>
        <v>15000000</v>
      </c>
      <c r="M794" s="18" t="n">
        <f aca="false">IF($G$794=1,MIN(Assumptions!$B$41,MAX(Assumptions!$B$4,Assumptions!$B$27-($H$794+$I$794+$J$794+$K$794+$L$794))),Assumptions!$B$4)</f>
        <v>0</v>
      </c>
      <c r="N794" s="18" t="n">
        <f aca="false">MAX(Assumptions!$B$4,Assumptions!$B$27-($H$794+$I$794+$J$794+$K$794+$L$794+$M$794))</f>
        <v>3655000000</v>
      </c>
      <c r="O794" s="18" t="n">
        <f aca="false">$J$112+$O$112+Assumptions!$B$20+IF($B$794=0,$AI$112,Assumptions!$B$4)+IF($C$794=0,$AF$112,Assumptions!$B$4)+IF($D$794=0,$AC$112,Assumptions!$B$4)+IF($E$794=0,$Z$112,Assumptions!$B$4)+IF($F$794=0,$W$112,Assumptions!$B$4)+IF($G$794=0,$T$112,Assumptions!$B$4)</f>
        <v>18414164.1892672</v>
      </c>
      <c r="P794" s="18" t="n">
        <f aca="false">IF(($N$794+Assumptions!$B$14*Assumptions!$B$13)&gt;($C$11*Assumptions!$B$7/Assumptions!$B$11),($C$11*Assumptions!$B$7/Assumptions!$B$11)*($O$794+Assumptions!$B$14)/($N$794+Assumptions!$B$14*Assumptions!$B$13-($C$11*Assumptions!$B$7/Assumptions!$B$11)),NA())</f>
        <v>709455.746349699</v>
      </c>
      <c r="Q794" s="18" t="n">
        <f aca="false">IFERROR(($N$794+Assumptions!$B$14*Assumptions!$B$13)/($O$794+Assumptions!$B$14+$P$794),NA())</f>
        <v>169.143742393272</v>
      </c>
      <c r="R794" s="18" t="n">
        <f aca="false">AND(ISNUMBER($P$794),$P$794&gt;Assumptions!$B$4,$Q$794&gt;Assumptions!$B$13)</f>
        <v>1</v>
      </c>
      <c r="S794" s="18" t="n">
        <f aca="false">IF($N$794&gt;($C$11*Assumptions!$B$7/Assumptions!$B$11),($C$11*Assumptions!$B$7/Assumptions!$B$11)*$O$794/($N$794-($C$11*Assumptions!$B$7/Assumptions!$B$11)),NA())</f>
        <v>625091.853666778</v>
      </c>
      <c r="T794" s="18" t="n">
        <f aca="false">IFERROR($N$794/($O$794+$S$794),NA())</f>
        <v>191.971786699958</v>
      </c>
      <c r="U794" s="18" t="n">
        <f aca="false">AND(ISNUMBER($S$794),$S$794&gt;Assumptions!$B$4,$T$794&lt;=Assumptions!$B$13)</f>
        <v>0</v>
      </c>
      <c r="V794" s="18" t="n">
        <f aca="false">IF($R$794,$P$794,IF($U$794,$S$794,NA()))</f>
        <v>709455.746349699</v>
      </c>
      <c r="W794" s="18" t="n">
        <f aca="false">IF($R$794,$Q$794,IF($U$794,$T$794,NA()))</f>
        <v>169.143742393272</v>
      </c>
      <c r="X794" s="18" t="n">
        <f aca="false">$R$794</f>
        <v>1</v>
      </c>
      <c r="Y794" s="18" t="n">
        <f aca="false">IF($B$794=1,$H$794,$AI$112*$W$794)</f>
        <v>300000000</v>
      </c>
      <c r="Z794" s="18" t="n">
        <f aca="false">IF($C$794=1,$I$794,$AF$112*$W$794)</f>
        <v>293236279.082745</v>
      </c>
      <c r="AA794" s="18" t="n">
        <f aca="false">IF($D$794=1,$J$794,$AC$112*$W$794)</f>
        <v>405944981.743853</v>
      </c>
      <c r="AB794" s="18" t="n">
        <f aca="false">IF($E$794=1,$K$794,$Z$112*$W$794)</f>
        <v>30000000</v>
      </c>
      <c r="AC794" s="18" t="n">
        <f aca="false">IF($F$794=1,$L$794,$W$112*$W$794)</f>
        <v>15000000</v>
      </c>
      <c r="AD794" s="18" t="n">
        <f aca="false">IF($G$794=1,$M$794,$T$112*$W$794)</f>
        <v>845718711.966359</v>
      </c>
      <c r="AE794" s="18" t="n">
        <f aca="false">($C$11*Assumptions!$B$7/Assumptions!$B$11)</f>
        <v>120000000</v>
      </c>
      <c r="AF794" s="18" t="n">
        <f aca="false">($J$112+$O$112)*$W$794</f>
        <v>47446989.6844161</v>
      </c>
      <c r="AG794" s="18" t="n">
        <f aca="false">Assumptions!$B$20*$W$794</f>
        <v>1522293681.53945</v>
      </c>
      <c r="AH794" s="18" t="n">
        <f aca="false">IF($R$794,Assumptions!$B$14*($W$794-Assumptions!$B$13),Assumptions!$B$4)</f>
        <v>420359355.98318</v>
      </c>
      <c r="AI794" s="18" t="n">
        <f aca="false">$Y$794+$Z$794+$AA$794+$AB$794+$AC$794+$AD$794+$AE$794+$AF$794+$AG$794+$AH$794</f>
        <v>4000000000</v>
      </c>
      <c r="AJ794" s="18" t="n">
        <f aca="false">IF(AND(ISNUMBER($V$794),($C$11*Assumptions!$B$7/Assumptions!$B$11)&gt;=Assumptions!$B$67,IF($B$794=1,$Y$794&gt;=INDEX($Y$756:$Y$819,1+$A$794-Assumptions!$B$78),$Y$794&gt;INDEX($Y$756:$Y$819,1+$A$794+Assumptions!$B$78)),IF($C$794=1,$Z$794&gt;=INDEX($Z$756:$Z$819,1+$A$794-Assumptions!$B$79),$Z$794&gt;INDEX($Z$756:$Z$819,1+$A$794+Assumptions!$B$79)),IF($D$794=1,$AA$794&gt;=INDEX($AA$756:$AA$819,1+$A$794-Assumptions!$B$80),$AA$794&gt;INDEX($AA$756:$AA$819,1+$A$794+Assumptions!$B$80)),IF($E$794=1,$AB$794&gt;=INDEX($AB$756:$AB$819,1+$A$794-Assumptions!$B$81),$AB$794&gt;INDEX($AB$756:$AB$819,1+$A$794+Assumptions!$B$81)),IF($F$794=1,$AC$794&gt;=INDEX($AC$756:$AC$819,1+$A$794-Assumptions!$B$82),$AC$794&gt;INDEX($AC$756:$AC$819,1+$A$794+Assumptions!$B$82)),IF($G$794=1,$AD$794&gt;=INDEX($AD$756:$AD$819,1+$A$794-Assumptions!$B$83),$AD$794&gt;INDEX($AD$756:$AD$819,1+$A$794+Assumptions!$B$83))),1,0)</f>
        <v>0</v>
      </c>
      <c r="AK794" s="16"/>
      <c r="AL794" s="16"/>
    </row>
    <row r="795" customFormat="false" ht="23.85" hidden="true" customHeight="false" outlineLevel="0" collapsed="false">
      <c r="A795" s="6" t="n">
        <f aca="false">ROW()-ROW($A$756)+Assumptions!$B$4</f>
        <v>39</v>
      </c>
      <c r="B795" s="18" t="n">
        <f aca="false">MOD(QUOTIENT($A$795,Assumptions!$B$78),2)</f>
        <v>1</v>
      </c>
      <c r="C795" s="18" t="n">
        <f aca="false">MOD(QUOTIENT($A$795,Assumptions!$B$79),2)</f>
        <v>0</v>
      </c>
      <c r="D795" s="18" t="n">
        <f aca="false">MOD(QUOTIENT($A$795,Assumptions!$B$80),2)</f>
        <v>0</v>
      </c>
      <c r="E795" s="18" t="n">
        <f aca="false">MOD(QUOTIENT($A$795,Assumptions!$B$81),2)</f>
        <v>1</v>
      </c>
      <c r="F795" s="18" t="n">
        <f aca="false">MOD(QUOTIENT($A$795,Assumptions!$B$82),2)</f>
        <v>1</v>
      </c>
      <c r="G795" s="18" t="n">
        <f aca="false">MOD(QUOTIENT($A$795,Assumptions!$B$83),2)</f>
        <v>1</v>
      </c>
      <c r="H795" s="18" t="n">
        <f aca="false">IF($B$795=1,MIN(Assumptions!$B$66,MAX(Assumptions!$B$4,Assumptions!$B$27-(Assumptions!$B$4))),Assumptions!$B$4)</f>
        <v>300000000</v>
      </c>
      <c r="I795" s="18" t="n">
        <f aca="false">IF($C$795=1,MIN(Assumptions!$B$61,MAX(Assumptions!$B$4,Assumptions!$B$27-($H$795))),Assumptions!$B$4)</f>
        <v>0</v>
      </c>
      <c r="J795" s="18" t="n">
        <f aca="false">IF($D$795=1,MIN(Assumptions!$B$56,MAX(Assumptions!$B$4,Assumptions!$B$27-($H$795+$I$795))),Assumptions!$B$4)</f>
        <v>0</v>
      </c>
      <c r="K795" s="18" t="n">
        <f aca="false">IF($E$795=1,MIN(Assumptions!$B$51,MAX(Assumptions!$B$4,Assumptions!$B$27-($H$795+$I$795+$J$795))),Assumptions!$B$4)</f>
        <v>30000000</v>
      </c>
      <c r="L795" s="18" t="n">
        <f aca="false">IF($F$795=1,MIN(Assumptions!$B$46,MAX(Assumptions!$B$4,Assumptions!$B$27-($H$795+$I$795+$J$795+$K$795))),Assumptions!$B$4)</f>
        <v>15000000</v>
      </c>
      <c r="M795" s="18" t="n">
        <f aca="false">IF($G$795=1,MIN(Assumptions!$B$41,MAX(Assumptions!$B$4,Assumptions!$B$27-($H$795+$I$795+$J$795+$K$795+$L$795))),Assumptions!$B$4)</f>
        <v>5000000</v>
      </c>
      <c r="N795" s="18" t="n">
        <f aca="false">MAX(Assumptions!$B$4,Assumptions!$B$27-($H$795+$I$795+$J$795+$K$795+$L$795+$M$795))</f>
        <v>3650000000</v>
      </c>
      <c r="O795" s="18" t="n">
        <f aca="false">$J$112+$O$112+Assumptions!$B$20+IF($B$795=0,$AI$112,Assumptions!$B$4)+IF($C$795=0,$AF$112,Assumptions!$B$4)+IF($D$795=0,$AC$112,Assumptions!$B$4)+IF($E$795=0,$Z$112,Assumptions!$B$4)+IF($F$795=0,$W$112,Assumptions!$B$4)+IF($G$795=0,$T$112,Assumptions!$B$4)</f>
        <v>13414164.1892672</v>
      </c>
      <c r="P795" s="18" t="n">
        <f aca="false">IF(($N$795+Assumptions!$B$14*Assumptions!$B$13)&gt;($C$11*Assumptions!$B$7/Assumptions!$B$11),($C$11*Assumptions!$B$7/Assumptions!$B$11)*($O$795+Assumptions!$B$14)/($N$795+Assumptions!$B$14*Assumptions!$B$13-($C$11*Assumptions!$B$7/Assumptions!$B$11)),NA())</f>
        <v>540608.549953874</v>
      </c>
      <c r="Q795" s="18" t="n">
        <f aca="false">IFERROR(($N$795+Assumptions!$B$14*Assumptions!$B$13)/($O$795+Assumptions!$B$14+$P$795),NA())</f>
        <v>221.972072047767</v>
      </c>
      <c r="R795" s="18" t="n">
        <f aca="false">AND(ISNUMBER($P$795),$P$795&gt;Assumptions!$B$4,$Q$795&gt;Assumptions!$B$13)</f>
        <v>1</v>
      </c>
      <c r="S795" s="18" t="n">
        <f aca="false">IF($N$795&gt;($C$11*Assumptions!$B$7/Assumptions!$B$11),($C$11*Assumptions!$B$7/Assumptions!$B$11)*$O$795/($N$795-($C$11*Assumptions!$B$7/Assumptions!$B$11)),NA())</f>
        <v>456005.581504833</v>
      </c>
      <c r="T795" s="18" t="n">
        <f aca="false">IFERROR($N$795/($O$795+$S$795),NA())</f>
        <v>263.154673686221</v>
      </c>
      <c r="U795" s="18" t="n">
        <f aca="false">AND(ISNUMBER($S$795),$S$795&gt;Assumptions!$B$4,$T$795&lt;=Assumptions!$B$13)</f>
        <v>0</v>
      </c>
      <c r="V795" s="18" t="n">
        <f aca="false">IF($R$795,$P$795,IF($U$795,$S$795,NA()))</f>
        <v>540608.549953874</v>
      </c>
      <c r="W795" s="18" t="n">
        <f aca="false">IF($R$795,$Q$795,IF($U$795,$T$795,NA()))</f>
        <v>221.972072047767</v>
      </c>
      <c r="X795" s="18" t="n">
        <f aca="false">$R$795</f>
        <v>1</v>
      </c>
      <c r="Y795" s="18" t="n">
        <f aca="false">IF($B$795=1,$H$795,$AI$112*$W$795)</f>
        <v>300000000</v>
      </c>
      <c r="Z795" s="18" t="n">
        <f aca="false">IF($C$795=1,$I$795,$AF$112*$W$795)</f>
        <v>384822184.649517</v>
      </c>
      <c r="AA795" s="18" t="n">
        <f aca="false">IF($D$795=1,$J$795,$AC$112*$W$795)</f>
        <v>532732972.91464</v>
      </c>
      <c r="AB795" s="18" t="n">
        <f aca="false">IF($E$795=1,$K$795,$Z$112*$W$795)</f>
        <v>30000000</v>
      </c>
      <c r="AC795" s="18" t="n">
        <f aca="false">IF($F$795=1,$L$795,$W$112*$W$795)</f>
        <v>15000000</v>
      </c>
      <c r="AD795" s="18" t="n">
        <f aca="false">IF($G$795=1,$M$795,$T$112*$W$795)</f>
        <v>5000000</v>
      </c>
      <c r="AE795" s="18" t="n">
        <f aca="false">($C$11*Assumptions!$B$7/Assumptions!$B$11)</f>
        <v>120000000</v>
      </c>
      <c r="AF795" s="18" t="n">
        <f aca="false">($J$112+$O$112)*$W$795</f>
        <v>62266013.8865284</v>
      </c>
      <c r="AG795" s="18" t="n">
        <f aca="false">Assumptions!$B$20*$W$795</f>
        <v>1997748648.4299</v>
      </c>
      <c r="AH795" s="18" t="n">
        <f aca="false">IF($R$795,Assumptions!$B$14*($W$795-Assumptions!$B$13),Assumptions!$B$4)</f>
        <v>552430180.119416</v>
      </c>
      <c r="AI795" s="18" t="n">
        <f aca="false">$Y$795+$Z$795+$AA$795+$AB$795+$AC$795+$AD$795+$AE$795+$AF$795+$AG$795+$AH$795</f>
        <v>4000000000</v>
      </c>
      <c r="AJ795" s="18" t="n">
        <f aca="false">IF(AND(ISNUMBER($V$795),($C$11*Assumptions!$B$7/Assumptions!$B$11)&gt;=Assumptions!$B$67,IF($B$795=1,$Y$795&gt;=INDEX($Y$756:$Y$819,1+$A$795-Assumptions!$B$78),$Y$795&gt;INDEX($Y$756:$Y$819,1+$A$795+Assumptions!$B$78)),IF($C$795=1,$Z$795&gt;=INDEX($Z$756:$Z$819,1+$A$795-Assumptions!$B$79),$Z$795&gt;INDEX($Z$756:$Z$819,1+$A$795+Assumptions!$B$79)),IF($D$795=1,$AA$795&gt;=INDEX($AA$756:$AA$819,1+$A$795-Assumptions!$B$80),$AA$795&gt;INDEX($AA$756:$AA$819,1+$A$795+Assumptions!$B$80)),IF($E$795=1,$AB$795&gt;=INDEX($AB$756:$AB$819,1+$A$795-Assumptions!$B$81),$AB$795&gt;INDEX($AB$756:$AB$819,1+$A$795+Assumptions!$B$81)),IF($F$795=1,$AC$795&gt;=INDEX($AC$756:$AC$819,1+$A$795-Assumptions!$B$82),$AC$795&gt;INDEX($AC$756:$AC$819,1+$A$795+Assumptions!$B$82)),IF($G$795=1,$AD$795&gt;=INDEX($AD$756:$AD$819,1+$A$795-Assumptions!$B$83),$AD$795&gt;INDEX($AD$756:$AD$819,1+$A$795+Assumptions!$B$83))),1,0)</f>
        <v>0</v>
      </c>
      <c r="AK795" s="16"/>
      <c r="AL795" s="16"/>
    </row>
    <row r="796" customFormat="false" ht="23.85" hidden="true" customHeight="false" outlineLevel="0" collapsed="false">
      <c r="A796" s="6" t="n">
        <f aca="false">ROW()-ROW($A$756)+Assumptions!$B$4</f>
        <v>40</v>
      </c>
      <c r="B796" s="18" t="n">
        <f aca="false">MOD(QUOTIENT($A$796,Assumptions!$B$78),2)</f>
        <v>1</v>
      </c>
      <c r="C796" s="18" t="n">
        <f aca="false">MOD(QUOTIENT($A$796,Assumptions!$B$79),2)</f>
        <v>0</v>
      </c>
      <c r="D796" s="18" t="n">
        <f aca="false">MOD(QUOTIENT($A$796,Assumptions!$B$80),2)</f>
        <v>1</v>
      </c>
      <c r="E796" s="18" t="n">
        <f aca="false">MOD(QUOTIENT($A$796,Assumptions!$B$81),2)</f>
        <v>0</v>
      </c>
      <c r="F796" s="18" t="n">
        <f aca="false">MOD(QUOTIENT($A$796,Assumptions!$B$82),2)</f>
        <v>0</v>
      </c>
      <c r="G796" s="18" t="n">
        <f aca="false">MOD(QUOTIENT($A$796,Assumptions!$B$83),2)</f>
        <v>0</v>
      </c>
      <c r="H796" s="18" t="n">
        <f aca="false">IF($B$796=1,MIN(Assumptions!$B$66,MAX(Assumptions!$B$4,Assumptions!$B$27-(Assumptions!$B$4))),Assumptions!$B$4)</f>
        <v>300000000</v>
      </c>
      <c r="I796" s="18" t="n">
        <f aca="false">IF($C$796=1,MIN(Assumptions!$B$61,MAX(Assumptions!$B$4,Assumptions!$B$27-($H$796))),Assumptions!$B$4)</f>
        <v>0</v>
      </c>
      <c r="J796" s="18" t="n">
        <f aca="false">IF($D$796=1,MIN(Assumptions!$B$56,MAX(Assumptions!$B$4,Assumptions!$B$27-($H$796+$I$796))),Assumptions!$B$4)</f>
        <v>60000000</v>
      </c>
      <c r="K796" s="18" t="n">
        <f aca="false">IF($E$796=1,MIN(Assumptions!$B$51,MAX(Assumptions!$B$4,Assumptions!$B$27-($H$796+$I$796+$J$796))),Assumptions!$B$4)</f>
        <v>0</v>
      </c>
      <c r="L796" s="18" t="n">
        <f aca="false">IF($F$796=1,MIN(Assumptions!$B$46,MAX(Assumptions!$B$4,Assumptions!$B$27-($H$796+$I$796+$J$796+$K$796))),Assumptions!$B$4)</f>
        <v>0</v>
      </c>
      <c r="M796" s="18" t="n">
        <f aca="false">IF($G$796=1,MIN(Assumptions!$B$41,MAX(Assumptions!$B$4,Assumptions!$B$27-($H$796+$I$796+$J$796+$K$796+$L$796))),Assumptions!$B$4)</f>
        <v>0</v>
      </c>
      <c r="N796" s="18" t="n">
        <f aca="false">MAX(Assumptions!$B$4,Assumptions!$B$27-($H$796+$I$796+$J$796+$K$796+$L$796+$M$796))</f>
        <v>3640000000</v>
      </c>
      <c r="O796" s="18" t="n">
        <f aca="false">$J$112+$O$112+Assumptions!$B$20+IF($B$796=0,$AI$112,Assumptions!$B$4)+IF($C$796=0,$AF$112,Assumptions!$B$4)+IF($D$796=0,$AC$112,Assumptions!$B$4)+IF($E$796=0,$Z$112,Assumptions!$B$4)+IF($F$796=0,$W$112,Assumptions!$B$4)+IF($G$796=0,$T$112,Assumptions!$B$4)</f>
        <v>24014164.1892672</v>
      </c>
      <c r="P796" s="18" t="n">
        <f aca="false">IF(($N$796+Assumptions!$B$14*Assumptions!$B$13)&gt;($C$11*Assumptions!$B$7/Assumptions!$B$11),($C$11*Assumptions!$B$7/Assumptions!$B$11)*($O$796+Assumptions!$B$14)/($N$796+Assumptions!$B$14*Assumptions!$B$13-($C$11*Assumptions!$B$7/Assumptions!$B$11)),NA())</f>
        <v>903250.447895546</v>
      </c>
      <c r="Q796" s="18" t="n">
        <f aca="false">IFERROR(($N$796+Assumptions!$B$14*Assumptions!$B$13)/($O$796+Assumptions!$B$14+$P$796),NA())</f>
        <v>132.853518400776</v>
      </c>
      <c r="R796" s="18" t="n">
        <f aca="false">AND(ISNUMBER($P$796),$P$796&gt;Assumptions!$B$4,$Q$796&gt;Assumptions!$B$13)</f>
        <v>1</v>
      </c>
      <c r="S796" s="18" t="n">
        <f aca="false">IF($N$796&gt;($C$11*Assumptions!$B$7/Assumptions!$B$11),($C$11*Assumptions!$B$7/Assumptions!$B$11)*$O$796/($N$796-($C$11*Assumptions!$B$7/Assumptions!$B$11)),NA())</f>
        <v>818664.688270472</v>
      </c>
      <c r="T796" s="18" t="n">
        <f aca="false">IFERROR($N$796/($O$796+$S$796),NA())</f>
        <v>146.580158787005</v>
      </c>
      <c r="U796" s="18" t="n">
        <f aca="false">AND(ISNUMBER($S$796),$S$796&gt;Assumptions!$B$4,$T$796&lt;=Assumptions!$B$13)</f>
        <v>0</v>
      </c>
      <c r="V796" s="18" t="n">
        <f aca="false">IF($R$796,$P$796,IF($U$796,$S$796,NA()))</f>
        <v>903250.447895546</v>
      </c>
      <c r="W796" s="18" t="n">
        <f aca="false">IF($R$796,$Q$796,IF($U$796,$T$796,NA()))</f>
        <v>132.853518400776</v>
      </c>
      <c r="X796" s="18" t="n">
        <f aca="false">$R$796</f>
        <v>1</v>
      </c>
      <c r="Y796" s="18" t="n">
        <f aca="false">IF($B$796=1,$H$796,$AI$112*$W$796)</f>
        <v>300000000</v>
      </c>
      <c r="Z796" s="18" t="n">
        <f aca="false">IF($C$796=1,$I$796,$AF$112*$W$796)</f>
        <v>230321682.893332</v>
      </c>
      <c r="AA796" s="18" t="n">
        <f aca="false">IF($D$796=1,$J$796,$AC$112*$W$796)</f>
        <v>60000000</v>
      </c>
      <c r="AB796" s="18" t="n">
        <f aca="false">IF($E$796=1,$K$796,$Z$112*$W$796)</f>
        <v>398560555.202328</v>
      </c>
      <c r="AC796" s="18" t="n">
        <f aca="false">IF($F$796=1,$L$796,$W$112*$W$796)</f>
        <v>664267592.003879</v>
      </c>
      <c r="AD796" s="18" t="n">
        <f aca="false">IF($G$796=1,$M$796,$T$112*$W$796)</f>
        <v>664267592.003879</v>
      </c>
      <c r="AE796" s="18" t="n">
        <f aca="false">($C$11*Assumptions!$B$7/Assumptions!$B$11)</f>
        <v>120000000</v>
      </c>
      <c r="AF796" s="18" t="n">
        <f aca="false">($J$112+$O$112)*$W$796</f>
        <v>37267116.2876596</v>
      </c>
      <c r="AG796" s="18" t="n">
        <f aca="false">Assumptions!$B$20*$W$796</f>
        <v>1195681665.60698</v>
      </c>
      <c r="AH796" s="18" t="n">
        <f aca="false">IF($R$796,Assumptions!$B$14*($W$796-Assumptions!$B$13),Assumptions!$B$4)</f>
        <v>329633796.00194</v>
      </c>
      <c r="AI796" s="18" t="n">
        <f aca="false">$Y$796+$Z$796+$AA$796+$AB$796+$AC$796+$AD$796+$AE$796+$AF$796+$AG$796+$AH$796</f>
        <v>4000000000</v>
      </c>
      <c r="AJ796" s="18" t="n">
        <f aca="false">IF(AND(ISNUMBER($V$796),($C$11*Assumptions!$B$7/Assumptions!$B$11)&gt;=Assumptions!$B$67,IF($B$796=1,$Y$796&gt;=INDEX($Y$756:$Y$819,1+$A$796-Assumptions!$B$78),$Y$796&gt;INDEX($Y$756:$Y$819,1+$A$796+Assumptions!$B$78)),IF($C$796=1,$Z$796&gt;=INDEX($Z$756:$Z$819,1+$A$796-Assumptions!$B$79),$Z$796&gt;INDEX($Z$756:$Z$819,1+$A$796+Assumptions!$B$79)),IF($D$796=1,$AA$796&gt;=INDEX($AA$756:$AA$819,1+$A$796-Assumptions!$B$80),$AA$796&gt;INDEX($AA$756:$AA$819,1+$A$796+Assumptions!$B$80)),IF($E$796=1,$AB$796&gt;=INDEX($AB$756:$AB$819,1+$A$796-Assumptions!$B$81),$AB$796&gt;INDEX($AB$756:$AB$819,1+$A$796+Assumptions!$B$81)),IF($F$796=1,$AC$796&gt;=INDEX($AC$756:$AC$819,1+$A$796-Assumptions!$B$82),$AC$796&gt;INDEX($AC$756:$AC$819,1+$A$796+Assumptions!$B$82)),IF($G$796=1,$AD$796&gt;=INDEX($AD$756:$AD$819,1+$A$796-Assumptions!$B$83),$AD$796&gt;INDEX($AD$756:$AD$819,1+$A$796+Assumptions!$B$83))),1,0)</f>
        <v>0</v>
      </c>
      <c r="AK796" s="16"/>
      <c r="AL796" s="16"/>
    </row>
    <row r="797" customFormat="false" ht="23.85" hidden="true" customHeight="false" outlineLevel="0" collapsed="false">
      <c r="A797" s="6" t="n">
        <f aca="false">ROW()-ROW($A$756)+Assumptions!$B$4</f>
        <v>41</v>
      </c>
      <c r="B797" s="18" t="n">
        <f aca="false">MOD(QUOTIENT($A$797,Assumptions!$B$78),2)</f>
        <v>1</v>
      </c>
      <c r="C797" s="18" t="n">
        <f aca="false">MOD(QUOTIENT($A$797,Assumptions!$B$79),2)</f>
        <v>0</v>
      </c>
      <c r="D797" s="18" t="n">
        <f aca="false">MOD(QUOTIENT($A$797,Assumptions!$B$80),2)</f>
        <v>1</v>
      </c>
      <c r="E797" s="18" t="n">
        <f aca="false">MOD(QUOTIENT($A$797,Assumptions!$B$81),2)</f>
        <v>0</v>
      </c>
      <c r="F797" s="18" t="n">
        <f aca="false">MOD(QUOTIENT($A$797,Assumptions!$B$82),2)</f>
        <v>0</v>
      </c>
      <c r="G797" s="18" t="n">
        <f aca="false">MOD(QUOTIENT($A$797,Assumptions!$B$83),2)</f>
        <v>1</v>
      </c>
      <c r="H797" s="18" t="n">
        <f aca="false">IF($B$797=1,MIN(Assumptions!$B$66,MAX(Assumptions!$B$4,Assumptions!$B$27-(Assumptions!$B$4))),Assumptions!$B$4)</f>
        <v>300000000</v>
      </c>
      <c r="I797" s="18" t="n">
        <f aca="false">IF($C$797=1,MIN(Assumptions!$B$61,MAX(Assumptions!$B$4,Assumptions!$B$27-($H$797))),Assumptions!$B$4)</f>
        <v>0</v>
      </c>
      <c r="J797" s="18" t="n">
        <f aca="false">IF($D$797=1,MIN(Assumptions!$B$56,MAX(Assumptions!$B$4,Assumptions!$B$27-($H$797+$I$797))),Assumptions!$B$4)</f>
        <v>60000000</v>
      </c>
      <c r="K797" s="18" t="n">
        <f aca="false">IF($E$797=1,MIN(Assumptions!$B$51,MAX(Assumptions!$B$4,Assumptions!$B$27-($H$797+$I$797+$J$797))),Assumptions!$B$4)</f>
        <v>0</v>
      </c>
      <c r="L797" s="18" t="n">
        <f aca="false">IF($F$797=1,MIN(Assumptions!$B$46,MAX(Assumptions!$B$4,Assumptions!$B$27-($H$797+$I$797+$J$797+$K$797))),Assumptions!$B$4)</f>
        <v>0</v>
      </c>
      <c r="M797" s="18" t="n">
        <f aca="false">IF($G$797=1,MIN(Assumptions!$B$41,MAX(Assumptions!$B$4,Assumptions!$B$27-($H$797+$I$797+$J$797+$K$797+$L$797))),Assumptions!$B$4)</f>
        <v>5000000</v>
      </c>
      <c r="N797" s="18" t="n">
        <f aca="false">MAX(Assumptions!$B$4,Assumptions!$B$27-($H$797+$I$797+$J$797+$K$797+$L$797+$M$797))</f>
        <v>3635000000</v>
      </c>
      <c r="O797" s="18" t="n">
        <f aca="false">$J$112+$O$112+Assumptions!$B$20+IF($B$797=0,$AI$112,Assumptions!$B$4)+IF($C$797=0,$AF$112,Assumptions!$B$4)+IF($D$797=0,$AC$112,Assumptions!$B$4)+IF($E$797=0,$Z$112,Assumptions!$B$4)+IF($F$797=0,$W$112,Assumptions!$B$4)+IF($G$797=0,$T$112,Assumptions!$B$4)</f>
        <v>19014164.1892672</v>
      </c>
      <c r="P797" s="18" t="n">
        <f aca="false">IF(($N$797+Assumptions!$B$14*Assumptions!$B$13)&gt;($C$11*Assumptions!$B$7/Assumptions!$B$11),($C$11*Assumptions!$B$7/Assumptions!$B$11)*($O$797+Assumptions!$B$14)/($N$797+Assumptions!$B$14*Assumptions!$B$13-($C$11*Assumptions!$B$7/Assumptions!$B$11)),NA())</f>
        <v>733958.69302404</v>
      </c>
      <c r="Q797" s="18" t="n">
        <f aca="false">IFERROR(($N$797+Assumptions!$B$14*Assumptions!$B$13)/($O$797+Assumptions!$B$14+$P$797),NA())</f>
        <v>163.496939460692</v>
      </c>
      <c r="R797" s="18" t="n">
        <f aca="false">AND(ISNUMBER($P$797),$P$797&gt;Assumptions!$B$4,$Q$797&gt;Assumptions!$B$13)</f>
        <v>1</v>
      </c>
      <c r="S797" s="18" t="n">
        <f aca="false">IF($N$797&gt;($C$11*Assumptions!$B$7/Assumptions!$B$11),($C$11*Assumptions!$B$7/Assumptions!$B$11)*$O$797/($N$797-($C$11*Assumptions!$B$7/Assumptions!$B$11)),NA())</f>
        <v>649132.205607983</v>
      </c>
      <c r="T797" s="18" t="n">
        <f aca="false">IFERROR($N$797/($O$797+$S$797),NA())</f>
        <v>184.862188261953</v>
      </c>
      <c r="U797" s="18" t="n">
        <f aca="false">AND(ISNUMBER($S$797),$S$797&gt;Assumptions!$B$4,$T$797&lt;=Assumptions!$B$13)</f>
        <v>0</v>
      </c>
      <c r="V797" s="18" t="n">
        <f aca="false">IF($R$797,$P$797,IF($U$797,$S$797,NA()))</f>
        <v>733958.69302404</v>
      </c>
      <c r="W797" s="18" t="n">
        <f aca="false">IF($R$797,$Q$797,IF($U$797,$T$797,NA()))</f>
        <v>163.496939460692</v>
      </c>
      <c r="X797" s="18" t="n">
        <f aca="false">$R$797</f>
        <v>1</v>
      </c>
      <c r="Y797" s="18" t="n">
        <f aca="false">IF($B$797=1,$H$797,$AI$112*$W$797)</f>
        <v>300000000</v>
      </c>
      <c r="Z797" s="18" t="n">
        <f aca="false">IF($C$797=1,$I$797,$AF$112*$W$797)</f>
        <v>283446691.497451</v>
      </c>
      <c r="AA797" s="18" t="n">
        <f aca="false">IF($D$797=1,$J$797,$AC$112*$W$797)</f>
        <v>60000000</v>
      </c>
      <c r="AB797" s="18" t="n">
        <f aca="false">IF($E$797=1,$K$797,$Z$112*$W$797)</f>
        <v>490490818.382075</v>
      </c>
      <c r="AC797" s="18" t="n">
        <f aca="false">IF($F$797=1,$L$797,$W$112*$W$797)</f>
        <v>817484697.303459</v>
      </c>
      <c r="AD797" s="18" t="n">
        <f aca="false">IF($G$797=1,$M$797,$T$112*$W$797)</f>
        <v>5000000</v>
      </c>
      <c r="AE797" s="18" t="n">
        <f aca="false">($C$11*Assumptions!$B$7/Assumptions!$B$11)</f>
        <v>120000000</v>
      </c>
      <c r="AF797" s="18" t="n">
        <f aca="false">($J$112+$O$112)*$W$797</f>
        <v>45862989.0190583</v>
      </c>
      <c r="AG797" s="18" t="n">
        <f aca="false">Assumptions!$B$20*$W$797</f>
        <v>1471472455.14623</v>
      </c>
      <c r="AH797" s="18" t="n">
        <f aca="false">IF($R$797,Assumptions!$B$14*($W$797-Assumptions!$B$13),Assumptions!$B$4)</f>
        <v>406242348.65173</v>
      </c>
      <c r="AI797" s="18" t="n">
        <f aca="false">$Y$797+$Z$797+$AA$797+$AB$797+$AC$797+$AD$797+$AE$797+$AF$797+$AG$797+$AH$797</f>
        <v>4000000000</v>
      </c>
      <c r="AJ797" s="18" t="n">
        <f aca="false">IF(AND(ISNUMBER($V$797),($C$11*Assumptions!$B$7/Assumptions!$B$11)&gt;=Assumptions!$B$67,IF($B$797=1,$Y$797&gt;=INDEX($Y$756:$Y$819,1+$A$797-Assumptions!$B$78),$Y$797&gt;INDEX($Y$756:$Y$819,1+$A$797+Assumptions!$B$78)),IF($C$797=1,$Z$797&gt;=INDEX($Z$756:$Z$819,1+$A$797-Assumptions!$B$79),$Z$797&gt;INDEX($Z$756:$Z$819,1+$A$797+Assumptions!$B$79)),IF($D$797=1,$AA$797&gt;=INDEX($AA$756:$AA$819,1+$A$797-Assumptions!$B$80),$AA$797&gt;INDEX($AA$756:$AA$819,1+$A$797+Assumptions!$B$80)),IF($E$797=1,$AB$797&gt;=INDEX($AB$756:$AB$819,1+$A$797-Assumptions!$B$81),$AB$797&gt;INDEX($AB$756:$AB$819,1+$A$797+Assumptions!$B$81)),IF($F$797=1,$AC$797&gt;=INDEX($AC$756:$AC$819,1+$A$797-Assumptions!$B$82),$AC$797&gt;INDEX($AC$756:$AC$819,1+$A$797+Assumptions!$B$82)),IF($G$797=1,$AD$797&gt;=INDEX($AD$756:$AD$819,1+$A$797-Assumptions!$B$83),$AD$797&gt;INDEX($AD$756:$AD$819,1+$A$797+Assumptions!$B$83))),1,0)</f>
        <v>0</v>
      </c>
      <c r="AK797" s="16"/>
      <c r="AL797" s="16"/>
    </row>
    <row r="798" customFormat="false" ht="23.85" hidden="true" customHeight="false" outlineLevel="0" collapsed="false">
      <c r="A798" s="6" t="n">
        <f aca="false">ROW()-ROW($A$756)+Assumptions!$B$4</f>
        <v>42</v>
      </c>
      <c r="B798" s="18" t="n">
        <f aca="false">MOD(QUOTIENT($A$798,Assumptions!$B$78),2)</f>
        <v>1</v>
      </c>
      <c r="C798" s="18" t="n">
        <f aca="false">MOD(QUOTIENT($A$798,Assumptions!$B$79),2)</f>
        <v>0</v>
      </c>
      <c r="D798" s="18" t="n">
        <f aca="false">MOD(QUOTIENT($A$798,Assumptions!$B$80),2)</f>
        <v>1</v>
      </c>
      <c r="E798" s="18" t="n">
        <f aca="false">MOD(QUOTIENT($A$798,Assumptions!$B$81),2)</f>
        <v>0</v>
      </c>
      <c r="F798" s="18" t="n">
        <f aca="false">MOD(QUOTIENT($A$798,Assumptions!$B$82),2)</f>
        <v>1</v>
      </c>
      <c r="G798" s="18" t="n">
        <f aca="false">MOD(QUOTIENT($A$798,Assumptions!$B$83),2)</f>
        <v>0</v>
      </c>
      <c r="H798" s="18" t="n">
        <f aca="false">IF($B$798=1,MIN(Assumptions!$B$66,MAX(Assumptions!$B$4,Assumptions!$B$27-(Assumptions!$B$4))),Assumptions!$B$4)</f>
        <v>300000000</v>
      </c>
      <c r="I798" s="18" t="n">
        <f aca="false">IF($C$798=1,MIN(Assumptions!$B$61,MAX(Assumptions!$B$4,Assumptions!$B$27-($H$798))),Assumptions!$B$4)</f>
        <v>0</v>
      </c>
      <c r="J798" s="18" t="n">
        <f aca="false">IF($D$798=1,MIN(Assumptions!$B$56,MAX(Assumptions!$B$4,Assumptions!$B$27-($H$798+$I$798))),Assumptions!$B$4)</f>
        <v>60000000</v>
      </c>
      <c r="K798" s="18" t="n">
        <f aca="false">IF($E$798=1,MIN(Assumptions!$B$51,MAX(Assumptions!$B$4,Assumptions!$B$27-($H$798+$I$798+$J$798))),Assumptions!$B$4)</f>
        <v>0</v>
      </c>
      <c r="L798" s="18" t="n">
        <f aca="false">IF($F$798=1,MIN(Assumptions!$B$46,MAX(Assumptions!$B$4,Assumptions!$B$27-($H$798+$I$798+$J$798+$K$798))),Assumptions!$B$4)</f>
        <v>15000000</v>
      </c>
      <c r="M798" s="18" t="n">
        <f aca="false">IF($G$798=1,MIN(Assumptions!$B$41,MAX(Assumptions!$B$4,Assumptions!$B$27-($H$798+$I$798+$J$798+$K$798+$L$798))),Assumptions!$B$4)</f>
        <v>0</v>
      </c>
      <c r="N798" s="18" t="n">
        <f aca="false">MAX(Assumptions!$B$4,Assumptions!$B$27-($H$798+$I$798+$J$798+$K$798+$L$798+$M$798))</f>
        <v>3625000000</v>
      </c>
      <c r="O798" s="18" t="n">
        <f aca="false">$J$112+$O$112+Assumptions!$B$20+IF($B$798=0,$AI$112,Assumptions!$B$4)+IF($C$798=0,$AF$112,Assumptions!$B$4)+IF($D$798=0,$AC$112,Assumptions!$B$4)+IF($E$798=0,$Z$112,Assumptions!$B$4)+IF($F$798=0,$W$112,Assumptions!$B$4)+IF($G$798=0,$T$112,Assumptions!$B$4)</f>
        <v>19014164.1892672</v>
      </c>
      <c r="P798" s="18" t="n">
        <f aca="false">IF(($N$798+Assumptions!$B$14*Assumptions!$B$13)&gt;($C$11*Assumptions!$B$7/Assumptions!$B$11),($C$11*Assumptions!$B$7/Assumptions!$B$11)*($O$798+Assumptions!$B$14)/($N$798+Assumptions!$B$14*Assumptions!$B$13-($C$11*Assumptions!$B$7/Assumptions!$B$11)),NA())</f>
        <v>736051.233845206</v>
      </c>
      <c r="Q798" s="18" t="n">
        <f aca="false">IFERROR(($N$798+Assumptions!$B$14*Assumptions!$B$13)/($O$798+Assumptions!$B$14+$P$798),NA())</f>
        <v>163.032129398259</v>
      </c>
      <c r="R798" s="18" t="n">
        <f aca="false">AND(ISNUMBER($P$798),$P$798&gt;Assumptions!$B$4,$Q$798&gt;Assumptions!$B$13)</f>
        <v>1</v>
      </c>
      <c r="S798" s="18" t="n">
        <f aca="false">IF($N$798&gt;($C$11*Assumptions!$B$7/Assumptions!$B$11),($C$11*Assumptions!$B$7/Assumptions!$B$11)*$O$798/($N$798-($C$11*Assumptions!$B$7/Assumptions!$B$11)),NA())</f>
        <v>650984.223312999</v>
      </c>
      <c r="T798" s="18" t="n">
        <f aca="false">IFERROR($N$798/($O$798+$S$798),NA())</f>
        <v>184.336264540013</v>
      </c>
      <c r="U798" s="18" t="n">
        <f aca="false">AND(ISNUMBER($S$798),$S$798&gt;Assumptions!$B$4,$T$798&lt;=Assumptions!$B$13)</f>
        <v>0</v>
      </c>
      <c r="V798" s="18" t="n">
        <f aca="false">IF($R$798,$P$798,IF($U$798,$S$798,NA()))</f>
        <v>736051.233845206</v>
      </c>
      <c r="W798" s="18" t="n">
        <f aca="false">IF($R$798,$Q$798,IF($U$798,$T$798,NA()))</f>
        <v>163.032129398259</v>
      </c>
      <c r="X798" s="18" t="n">
        <f aca="false">$R$798</f>
        <v>1</v>
      </c>
      <c r="Y798" s="18" t="n">
        <f aca="false">IF($B$798=1,$H$798,$AI$112*$W$798)</f>
        <v>300000000</v>
      </c>
      <c r="Z798" s="18" t="n">
        <f aca="false">IF($C$798=1,$I$798,$AF$112*$W$798)</f>
        <v>282640872.900444</v>
      </c>
      <c r="AA798" s="18" t="n">
        <f aca="false">IF($D$798=1,$J$798,$AC$112*$W$798)</f>
        <v>60000000</v>
      </c>
      <c r="AB798" s="18" t="n">
        <f aca="false">IF($E$798=1,$K$798,$Z$112*$W$798)</f>
        <v>489096388.194777</v>
      </c>
      <c r="AC798" s="18" t="n">
        <f aca="false">IF($F$798=1,$L$798,$W$112*$W$798)</f>
        <v>15000000</v>
      </c>
      <c r="AD798" s="18" t="n">
        <f aca="false">IF($G$798=1,$M$798,$T$112*$W$798)</f>
        <v>815160646.991296</v>
      </c>
      <c r="AE798" s="18" t="n">
        <f aca="false">($C$11*Assumptions!$B$7/Assumptions!$B$11)</f>
        <v>120000000</v>
      </c>
      <c r="AF798" s="18" t="n">
        <f aca="false">($J$112+$O$112)*$W$798</f>
        <v>45732603.833503</v>
      </c>
      <c r="AG798" s="18" t="n">
        <f aca="false">Assumptions!$B$20*$W$798</f>
        <v>1467289164.58433</v>
      </c>
      <c r="AH798" s="18" t="n">
        <f aca="false">IF($R$798,Assumptions!$B$14*($W$798-Assumptions!$B$13),Assumptions!$B$4)</f>
        <v>405080323.495648</v>
      </c>
      <c r="AI798" s="18" t="n">
        <f aca="false">$Y$798+$Z$798+$AA$798+$AB$798+$AC$798+$AD$798+$AE$798+$AF$798+$AG$798+$AH$798</f>
        <v>4000000000</v>
      </c>
      <c r="AJ798" s="18" t="n">
        <f aca="false">IF(AND(ISNUMBER($V$798),($C$11*Assumptions!$B$7/Assumptions!$B$11)&gt;=Assumptions!$B$67,IF($B$798=1,$Y$798&gt;=INDEX($Y$756:$Y$819,1+$A$798-Assumptions!$B$78),$Y$798&gt;INDEX($Y$756:$Y$819,1+$A$798+Assumptions!$B$78)),IF($C$798=1,$Z$798&gt;=INDEX($Z$756:$Z$819,1+$A$798-Assumptions!$B$79),$Z$798&gt;INDEX($Z$756:$Z$819,1+$A$798+Assumptions!$B$79)),IF($D$798=1,$AA$798&gt;=INDEX($AA$756:$AA$819,1+$A$798-Assumptions!$B$80),$AA$798&gt;INDEX($AA$756:$AA$819,1+$A$798+Assumptions!$B$80)),IF($E$798=1,$AB$798&gt;=INDEX($AB$756:$AB$819,1+$A$798-Assumptions!$B$81),$AB$798&gt;INDEX($AB$756:$AB$819,1+$A$798+Assumptions!$B$81)),IF($F$798=1,$AC$798&gt;=INDEX($AC$756:$AC$819,1+$A$798-Assumptions!$B$82),$AC$798&gt;INDEX($AC$756:$AC$819,1+$A$798+Assumptions!$B$82)),IF($G$798=1,$AD$798&gt;=INDEX($AD$756:$AD$819,1+$A$798-Assumptions!$B$83),$AD$798&gt;INDEX($AD$756:$AD$819,1+$A$798+Assumptions!$B$83))),1,0)</f>
        <v>0</v>
      </c>
      <c r="AK798" s="16"/>
      <c r="AL798" s="16"/>
    </row>
    <row r="799" customFormat="false" ht="23.85" hidden="true" customHeight="false" outlineLevel="0" collapsed="false">
      <c r="A799" s="6" t="n">
        <f aca="false">ROW()-ROW($A$756)+Assumptions!$B$4</f>
        <v>43</v>
      </c>
      <c r="B799" s="18" t="n">
        <f aca="false">MOD(QUOTIENT($A$799,Assumptions!$B$78),2)</f>
        <v>1</v>
      </c>
      <c r="C799" s="18" t="n">
        <f aca="false">MOD(QUOTIENT($A$799,Assumptions!$B$79),2)</f>
        <v>0</v>
      </c>
      <c r="D799" s="18" t="n">
        <f aca="false">MOD(QUOTIENT($A$799,Assumptions!$B$80),2)</f>
        <v>1</v>
      </c>
      <c r="E799" s="18" t="n">
        <f aca="false">MOD(QUOTIENT($A$799,Assumptions!$B$81),2)</f>
        <v>0</v>
      </c>
      <c r="F799" s="18" t="n">
        <f aca="false">MOD(QUOTIENT($A$799,Assumptions!$B$82),2)</f>
        <v>1</v>
      </c>
      <c r="G799" s="18" t="n">
        <f aca="false">MOD(QUOTIENT($A$799,Assumptions!$B$83),2)</f>
        <v>1</v>
      </c>
      <c r="H799" s="18" t="n">
        <f aca="false">IF($B$799=1,MIN(Assumptions!$B$66,MAX(Assumptions!$B$4,Assumptions!$B$27-(Assumptions!$B$4))),Assumptions!$B$4)</f>
        <v>300000000</v>
      </c>
      <c r="I799" s="18" t="n">
        <f aca="false">IF($C$799=1,MIN(Assumptions!$B$61,MAX(Assumptions!$B$4,Assumptions!$B$27-($H$799))),Assumptions!$B$4)</f>
        <v>0</v>
      </c>
      <c r="J799" s="18" t="n">
        <f aca="false">IF($D$799=1,MIN(Assumptions!$B$56,MAX(Assumptions!$B$4,Assumptions!$B$27-($H$799+$I$799))),Assumptions!$B$4)</f>
        <v>60000000</v>
      </c>
      <c r="K799" s="18" t="n">
        <f aca="false">IF($E$799=1,MIN(Assumptions!$B$51,MAX(Assumptions!$B$4,Assumptions!$B$27-($H$799+$I$799+$J$799))),Assumptions!$B$4)</f>
        <v>0</v>
      </c>
      <c r="L799" s="18" t="n">
        <f aca="false">IF($F$799=1,MIN(Assumptions!$B$46,MAX(Assumptions!$B$4,Assumptions!$B$27-($H$799+$I$799+$J$799+$K$799))),Assumptions!$B$4)</f>
        <v>15000000</v>
      </c>
      <c r="M799" s="18" t="n">
        <f aca="false">IF($G$799=1,MIN(Assumptions!$B$41,MAX(Assumptions!$B$4,Assumptions!$B$27-($H$799+$I$799+$J$799+$K$799+$L$799))),Assumptions!$B$4)</f>
        <v>5000000</v>
      </c>
      <c r="N799" s="18" t="n">
        <f aca="false">MAX(Assumptions!$B$4,Assumptions!$B$27-($H$799+$I$799+$J$799+$K$799+$L$799+$M$799))</f>
        <v>3620000000</v>
      </c>
      <c r="O799" s="18" t="n">
        <f aca="false">$J$112+$O$112+Assumptions!$B$20+IF($B$799=0,$AI$112,Assumptions!$B$4)+IF($C$799=0,$AF$112,Assumptions!$B$4)+IF($D$799=0,$AC$112,Assumptions!$B$4)+IF($E$799=0,$Z$112,Assumptions!$B$4)+IF($F$799=0,$W$112,Assumptions!$B$4)+IF($G$799=0,$T$112,Assumptions!$B$4)</f>
        <v>14014164.1892672</v>
      </c>
      <c r="P799" s="18" t="n">
        <f aca="false">IF(($N$799+Assumptions!$B$14*Assumptions!$B$13)&gt;($C$11*Assumptions!$B$7/Assumptions!$B$11),($C$11*Assumptions!$B$7/Assumptions!$B$11)*($O$799+Assumptions!$B$14)/($N$799+Assumptions!$B$14*Assumptions!$B$13-($C$11*Assumptions!$B$7/Assumptions!$B$11)),NA())</f>
        <v>565795.775221145</v>
      </c>
      <c r="Q799" s="18" t="n">
        <f aca="false">IFERROR(($N$799+Assumptions!$B$14*Assumptions!$B$13)/($O$799+Assumptions!$B$14+$P$799),NA())</f>
        <v>212.090661074832</v>
      </c>
      <c r="R799" s="18" t="n">
        <f aca="false">AND(ISNUMBER($P$799),$P$799&gt;Assumptions!$B$4,$Q$799&gt;Assumptions!$B$13)</f>
        <v>1</v>
      </c>
      <c r="S799" s="18" t="n">
        <f aca="false">IF($N$799&gt;($C$11*Assumptions!$B$7/Assumptions!$B$11),($C$11*Assumptions!$B$7/Assumptions!$B$11)*$O$799/($N$799-($C$11*Assumptions!$B$7/Assumptions!$B$11)),NA())</f>
        <v>480485.629346303</v>
      </c>
      <c r="T799" s="18" t="n">
        <f aca="false">IFERROR($N$799/($O$799+$S$799),NA())</f>
        <v>249.74732368845</v>
      </c>
      <c r="U799" s="18" t="n">
        <f aca="false">AND(ISNUMBER($S$799),$S$799&gt;Assumptions!$B$4,$T$799&lt;=Assumptions!$B$13)</f>
        <v>0</v>
      </c>
      <c r="V799" s="18" t="n">
        <f aca="false">IF($R$799,$P$799,IF($U$799,$S$799,NA()))</f>
        <v>565795.775221145</v>
      </c>
      <c r="W799" s="18" t="n">
        <f aca="false">IF($R$799,$Q$799,IF($U$799,$T$799,NA()))</f>
        <v>212.090661074832</v>
      </c>
      <c r="X799" s="18" t="n">
        <f aca="false">$R$799</f>
        <v>1</v>
      </c>
      <c r="Y799" s="18" t="n">
        <f aca="false">IF($B$799=1,$H$799,$AI$112*$W$799)</f>
        <v>300000000</v>
      </c>
      <c r="Z799" s="18" t="n">
        <f aca="false">IF($C$799=1,$I$799,$AF$112*$W$799)</f>
        <v>367691263.074816</v>
      </c>
      <c r="AA799" s="18" t="n">
        <f aca="false">IF($D$799=1,$J$799,$AC$112*$W$799)</f>
        <v>60000000</v>
      </c>
      <c r="AB799" s="18" t="n">
        <f aca="false">IF($E$799=1,$K$799,$Z$112*$W$799)</f>
        <v>636271983.224497</v>
      </c>
      <c r="AC799" s="18" t="n">
        <f aca="false">IF($F$799=1,$L$799,$W$112*$W$799)</f>
        <v>15000000</v>
      </c>
      <c r="AD799" s="18" t="n">
        <f aca="false">IF($G$799=1,$M$799,$T$112*$W$799)</f>
        <v>5000000</v>
      </c>
      <c r="AE799" s="18" t="n">
        <f aca="false">($C$11*Assumptions!$B$7/Assumptions!$B$11)</f>
        <v>120000000</v>
      </c>
      <c r="AF799" s="18" t="n">
        <f aca="false">($J$112+$O$112)*$W$799</f>
        <v>59494151.340114</v>
      </c>
      <c r="AG799" s="18" t="n">
        <f aca="false">Assumptions!$B$20*$W$799</f>
        <v>1908815949.67349</v>
      </c>
      <c r="AH799" s="18" t="n">
        <f aca="false">IF($R$799,Assumptions!$B$14*($W$799-Assumptions!$B$13),Assumptions!$B$4)</f>
        <v>527726652.687081</v>
      </c>
      <c r="AI799" s="18" t="n">
        <f aca="false">$Y$799+$Z$799+$AA$799+$AB$799+$AC$799+$AD$799+$AE$799+$AF$799+$AG$799+$AH$799</f>
        <v>4000000000</v>
      </c>
      <c r="AJ799" s="18" t="n">
        <f aca="false">IF(AND(ISNUMBER($V$799),($C$11*Assumptions!$B$7/Assumptions!$B$11)&gt;=Assumptions!$B$67,IF($B$799=1,$Y$799&gt;=INDEX($Y$756:$Y$819,1+$A$799-Assumptions!$B$78),$Y$799&gt;INDEX($Y$756:$Y$819,1+$A$799+Assumptions!$B$78)),IF($C$799=1,$Z$799&gt;=INDEX($Z$756:$Z$819,1+$A$799-Assumptions!$B$79),$Z$799&gt;INDEX($Z$756:$Z$819,1+$A$799+Assumptions!$B$79)),IF($D$799=1,$AA$799&gt;=INDEX($AA$756:$AA$819,1+$A$799-Assumptions!$B$80),$AA$799&gt;INDEX($AA$756:$AA$819,1+$A$799+Assumptions!$B$80)),IF($E$799=1,$AB$799&gt;=INDEX($AB$756:$AB$819,1+$A$799-Assumptions!$B$81),$AB$799&gt;INDEX($AB$756:$AB$819,1+$A$799+Assumptions!$B$81)),IF($F$799=1,$AC$799&gt;=INDEX($AC$756:$AC$819,1+$A$799-Assumptions!$B$82),$AC$799&gt;INDEX($AC$756:$AC$819,1+$A$799+Assumptions!$B$82)),IF($G$799=1,$AD$799&gt;=INDEX($AD$756:$AD$819,1+$A$799-Assumptions!$B$83),$AD$799&gt;INDEX($AD$756:$AD$819,1+$A$799+Assumptions!$B$83))),1,0)</f>
        <v>0</v>
      </c>
      <c r="AK799" s="16"/>
      <c r="AL799" s="16"/>
    </row>
    <row r="800" customFormat="false" ht="23.85" hidden="true" customHeight="false" outlineLevel="0" collapsed="false">
      <c r="A800" s="6" t="n">
        <f aca="false">ROW()-ROW($A$756)+Assumptions!$B$4</f>
        <v>44</v>
      </c>
      <c r="B800" s="18" t="n">
        <f aca="false">MOD(QUOTIENT($A$800,Assumptions!$B$78),2)</f>
        <v>1</v>
      </c>
      <c r="C800" s="18" t="n">
        <f aca="false">MOD(QUOTIENT($A$800,Assumptions!$B$79),2)</f>
        <v>0</v>
      </c>
      <c r="D800" s="18" t="n">
        <f aca="false">MOD(QUOTIENT($A$800,Assumptions!$B$80),2)</f>
        <v>1</v>
      </c>
      <c r="E800" s="18" t="n">
        <f aca="false">MOD(QUOTIENT($A$800,Assumptions!$B$81),2)</f>
        <v>1</v>
      </c>
      <c r="F800" s="18" t="n">
        <f aca="false">MOD(QUOTIENT($A$800,Assumptions!$B$82),2)</f>
        <v>0</v>
      </c>
      <c r="G800" s="18" t="n">
        <f aca="false">MOD(QUOTIENT($A$800,Assumptions!$B$83),2)</f>
        <v>0</v>
      </c>
      <c r="H800" s="18" t="n">
        <f aca="false">IF($B$800=1,MIN(Assumptions!$B$66,MAX(Assumptions!$B$4,Assumptions!$B$27-(Assumptions!$B$4))),Assumptions!$B$4)</f>
        <v>300000000</v>
      </c>
      <c r="I800" s="18" t="n">
        <f aca="false">IF($C$800=1,MIN(Assumptions!$B$61,MAX(Assumptions!$B$4,Assumptions!$B$27-($H$800))),Assumptions!$B$4)</f>
        <v>0</v>
      </c>
      <c r="J800" s="18" t="n">
        <f aca="false">IF($D$800=1,MIN(Assumptions!$B$56,MAX(Assumptions!$B$4,Assumptions!$B$27-($H$800+$I$800))),Assumptions!$B$4)</f>
        <v>60000000</v>
      </c>
      <c r="K800" s="18" t="n">
        <f aca="false">IF($E$800=1,MIN(Assumptions!$B$51,MAX(Assumptions!$B$4,Assumptions!$B$27-($H$800+$I$800+$J$800))),Assumptions!$B$4)</f>
        <v>30000000</v>
      </c>
      <c r="L800" s="18" t="n">
        <f aca="false">IF($F$800=1,MIN(Assumptions!$B$46,MAX(Assumptions!$B$4,Assumptions!$B$27-($H$800+$I$800+$J$800+$K$800))),Assumptions!$B$4)</f>
        <v>0</v>
      </c>
      <c r="M800" s="18" t="n">
        <f aca="false">IF($G$800=1,MIN(Assumptions!$B$41,MAX(Assumptions!$B$4,Assumptions!$B$27-($H$800+$I$800+$J$800+$K$800+$L$800))),Assumptions!$B$4)</f>
        <v>0</v>
      </c>
      <c r="N800" s="18" t="n">
        <f aca="false">MAX(Assumptions!$B$4,Assumptions!$B$27-($H$800+$I$800+$J$800+$K$800+$L$800+$M$800))</f>
        <v>3610000000</v>
      </c>
      <c r="O800" s="18" t="n">
        <f aca="false">$J$112+$O$112+Assumptions!$B$20+IF($B$800=0,$AI$112,Assumptions!$B$4)+IF($C$800=0,$AF$112,Assumptions!$B$4)+IF($D$800=0,$AC$112,Assumptions!$B$4)+IF($E$800=0,$Z$112,Assumptions!$B$4)+IF($F$800=0,$W$112,Assumptions!$B$4)+IF($G$800=0,$T$112,Assumptions!$B$4)</f>
        <v>21014164.1892672</v>
      </c>
      <c r="P800" s="18" t="n">
        <f aca="false">IF(($N$800+Assumptions!$B$14*Assumptions!$B$13)&gt;($C$11*Assumptions!$B$7/Assumptions!$B$11),($C$11*Assumptions!$B$7/Assumptions!$B$11)*($O$800+Assumptions!$B$14)/($N$800+Assumptions!$B$14*Assumptions!$B$13-($C$11*Assumptions!$B$7/Assumptions!$B$11)),NA())</f>
        <v>807931.196195293</v>
      </c>
      <c r="Q800" s="18" t="n">
        <f aca="false">IFERROR(($N$800+Assumptions!$B$14*Assumptions!$B$13)/($O$800+Assumptions!$B$14+$P$800),NA())</f>
        <v>148.527499080495</v>
      </c>
      <c r="R800" s="18" t="n">
        <f aca="false">AND(ISNUMBER($P$800),$P$800&gt;Assumptions!$B$4,$Q$800&gt;Assumptions!$B$13)</f>
        <v>1</v>
      </c>
      <c r="S800" s="18" t="n">
        <f aca="false">IF($N$800&gt;($C$11*Assumptions!$B$7/Assumptions!$B$11),($C$11*Assumptions!$B$7/Assumptions!$B$11)*$O$800/($N$800-($C$11*Assumptions!$B$7/Assumptions!$B$11)),NA())</f>
        <v>722550.058083685</v>
      </c>
      <c r="T800" s="18" t="n">
        <f aca="false">IFERROR($N$800/($O$800+$S$800),NA())</f>
        <v>166.078458727494</v>
      </c>
      <c r="U800" s="18" t="n">
        <f aca="false">AND(ISNUMBER($S$800),$S$800&gt;Assumptions!$B$4,$T$800&lt;=Assumptions!$B$13)</f>
        <v>0</v>
      </c>
      <c r="V800" s="18" t="n">
        <f aca="false">IF($R$800,$P$800,IF($U$800,$S$800,NA()))</f>
        <v>807931.196195293</v>
      </c>
      <c r="W800" s="18" t="n">
        <f aca="false">IF($R$800,$Q$800,IF($U$800,$T$800,NA()))</f>
        <v>148.527499080495</v>
      </c>
      <c r="X800" s="18" t="n">
        <f aca="false">$R$800</f>
        <v>1</v>
      </c>
      <c r="Y800" s="18" t="n">
        <f aca="false">IF($B$800=1,$H$800,$AI$112*$W$800)</f>
        <v>300000000</v>
      </c>
      <c r="Z800" s="18" t="n">
        <f aca="false">IF($C$800=1,$I$800,$AF$112*$W$800)</f>
        <v>257494900.819711</v>
      </c>
      <c r="AA800" s="18" t="n">
        <f aca="false">IF($D$800=1,$J$800,$AC$112*$W$800)</f>
        <v>60000000</v>
      </c>
      <c r="AB800" s="18" t="n">
        <f aca="false">IF($E$800=1,$K$800,$Z$112*$W$800)</f>
        <v>30000000</v>
      </c>
      <c r="AC800" s="18" t="n">
        <f aca="false">IF($F$800=1,$L$800,$W$112*$W$800)</f>
        <v>742637495.402477</v>
      </c>
      <c r="AD800" s="18" t="n">
        <f aca="false">IF($G$800=1,$M$800,$T$112*$W$800)</f>
        <v>742637495.402477</v>
      </c>
      <c r="AE800" s="18" t="n">
        <f aca="false">($C$11*Assumptions!$B$7/Assumptions!$B$11)</f>
        <v>120000000</v>
      </c>
      <c r="AF800" s="18" t="n">
        <f aca="false">($J$112+$O$112)*$W$800</f>
        <v>41663868.9496367</v>
      </c>
      <c r="AG800" s="18" t="n">
        <f aca="false">Assumptions!$B$20*$W$800</f>
        <v>1336747491.72446</v>
      </c>
      <c r="AH800" s="18" t="n">
        <f aca="false">IF($R$800,Assumptions!$B$14*($W$800-Assumptions!$B$13),Assumptions!$B$4)</f>
        <v>368818747.701239</v>
      </c>
      <c r="AI800" s="18" t="n">
        <f aca="false">$Y$800+$Z$800+$AA$800+$AB$800+$AC$800+$AD$800+$AE$800+$AF$800+$AG$800+$AH$800</f>
        <v>4000000000</v>
      </c>
      <c r="AJ800" s="18" t="n">
        <f aca="false">IF(AND(ISNUMBER($V$800),($C$11*Assumptions!$B$7/Assumptions!$B$11)&gt;=Assumptions!$B$67,IF($B$800=1,$Y$800&gt;=INDEX($Y$756:$Y$819,1+$A$800-Assumptions!$B$78),$Y$800&gt;INDEX($Y$756:$Y$819,1+$A$800+Assumptions!$B$78)),IF($C$800=1,$Z$800&gt;=INDEX($Z$756:$Z$819,1+$A$800-Assumptions!$B$79),$Z$800&gt;INDEX($Z$756:$Z$819,1+$A$800+Assumptions!$B$79)),IF($D$800=1,$AA$800&gt;=INDEX($AA$756:$AA$819,1+$A$800-Assumptions!$B$80),$AA$800&gt;INDEX($AA$756:$AA$819,1+$A$800+Assumptions!$B$80)),IF($E$800=1,$AB$800&gt;=INDEX($AB$756:$AB$819,1+$A$800-Assumptions!$B$81),$AB$800&gt;INDEX($AB$756:$AB$819,1+$A$800+Assumptions!$B$81)),IF($F$800=1,$AC$800&gt;=INDEX($AC$756:$AC$819,1+$A$800-Assumptions!$B$82),$AC$800&gt;INDEX($AC$756:$AC$819,1+$A$800+Assumptions!$B$82)),IF($G$800=1,$AD$800&gt;=INDEX($AD$756:$AD$819,1+$A$800-Assumptions!$B$83),$AD$800&gt;INDEX($AD$756:$AD$819,1+$A$800+Assumptions!$B$83))),1,0)</f>
        <v>0</v>
      </c>
      <c r="AK800" s="16"/>
      <c r="AL800" s="16"/>
    </row>
    <row r="801" customFormat="false" ht="23.85" hidden="true" customHeight="false" outlineLevel="0" collapsed="false">
      <c r="A801" s="6" t="n">
        <f aca="false">ROW()-ROW($A$756)+Assumptions!$B$4</f>
        <v>45</v>
      </c>
      <c r="B801" s="18" t="n">
        <f aca="false">MOD(QUOTIENT($A$801,Assumptions!$B$78),2)</f>
        <v>1</v>
      </c>
      <c r="C801" s="18" t="n">
        <f aca="false">MOD(QUOTIENT($A$801,Assumptions!$B$79),2)</f>
        <v>0</v>
      </c>
      <c r="D801" s="18" t="n">
        <f aca="false">MOD(QUOTIENT($A$801,Assumptions!$B$80),2)</f>
        <v>1</v>
      </c>
      <c r="E801" s="18" t="n">
        <f aca="false">MOD(QUOTIENT($A$801,Assumptions!$B$81),2)</f>
        <v>1</v>
      </c>
      <c r="F801" s="18" t="n">
        <f aca="false">MOD(QUOTIENT($A$801,Assumptions!$B$82),2)</f>
        <v>0</v>
      </c>
      <c r="G801" s="18" t="n">
        <f aca="false">MOD(QUOTIENT($A$801,Assumptions!$B$83),2)</f>
        <v>1</v>
      </c>
      <c r="H801" s="18" t="n">
        <f aca="false">IF($B$801=1,MIN(Assumptions!$B$66,MAX(Assumptions!$B$4,Assumptions!$B$27-(Assumptions!$B$4))),Assumptions!$B$4)</f>
        <v>300000000</v>
      </c>
      <c r="I801" s="18" t="n">
        <f aca="false">IF($C$801=1,MIN(Assumptions!$B$61,MAX(Assumptions!$B$4,Assumptions!$B$27-($H$801))),Assumptions!$B$4)</f>
        <v>0</v>
      </c>
      <c r="J801" s="18" t="n">
        <f aca="false">IF($D$801=1,MIN(Assumptions!$B$56,MAX(Assumptions!$B$4,Assumptions!$B$27-($H$801+$I$801))),Assumptions!$B$4)</f>
        <v>60000000</v>
      </c>
      <c r="K801" s="18" t="n">
        <f aca="false">IF($E$801=1,MIN(Assumptions!$B$51,MAX(Assumptions!$B$4,Assumptions!$B$27-($H$801+$I$801+$J$801))),Assumptions!$B$4)</f>
        <v>30000000</v>
      </c>
      <c r="L801" s="18" t="n">
        <f aca="false">IF($F$801=1,MIN(Assumptions!$B$46,MAX(Assumptions!$B$4,Assumptions!$B$27-($H$801+$I$801+$J$801+$K$801))),Assumptions!$B$4)</f>
        <v>0</v>
      </c>
      <c r="M801" s="18" t="n">
        <f aca="false">IF($G$801=1,MIN(Assumptions!$B$41,MAX(Assumptions!$B$4,Assumptions!$B$27-($H$801+$I$801+$J$801+$K$801+$L$801))),Assumptions!$B$4)</f>
        <v>5000000</v>
      </c>
      <c r="N801" s="18" t="n">
        <f aca="false">MAX(Assumptions!$B$4,Assumptions!$B$27-($H$801+$I$801+$J$801+$K$801+$L$801+$M$801))</f>
        <v>3605000000</v>
      </c>
      <c r="O801" s="18" t="n">
        <f aca="false">$J$112+$O$112+Assumptions!$B$20+IF($B$801=0,$AI$112,Assumptions!$B$4)+IF($C$801=0,$AF$112,Assumptions!$B$4)+IF($D$801=0,$AC$112,Assumptions!$B$4)+IF($E$801=0,$Z$112,Assumptions!$B$4)+IF($F$801=0,$W$112,Assumptions!$B$4)+IF($G$801=0,$T$112,Assumptions!$B$4)</f>
        <v>16014164.1892672</v>
      </c>
      <c r="P801" s="18" t="n">
        <f aca="false">IF(($N$801+Assumptions!$B$14*Assumptions!$B$13)&gt;($C$11*Assumptions!$B$7/Assumptions!$B$11),($C$11*Assumptions!$B$7/Assumptions!$B$11)*($O$801+Assumptions!$B$14)/($N$801+Assumptions!$B$14*Assumptions!$B$13-($C$11*Assumptions!$B$7/Assumptions!$B$11)),NA())</f>
        <v>637046.509738226</v>
      </c>
      <c r="Q801" s="18" t="n">
        <f aca="false">IFERROR(($N$801+Assumptions!$B$14*Assumptions!$B$13)/($O$801+Assumptions!$B$14+$P$801),NA())</f>
        <v>188.369291983579</v>
      </c>
      <c r="R801" s="18" t="n">
        <f aca="false">AND(ISNUMBER($P$801),$P$801&gt;Assumptions!$B$4,$Q$801&gt;Assumptions!$B$13)</f>
        <v>1</v>
      </c>
      <c r="S801" s="18" t="n">
        <f aca="false">IF($N$801&gt;($C$11*Assumptions!$B$7/Assumptions!$B$11),($C$11*Assumptions!$B$7/Assumptions!$B$11)*$O$801/($N$801-($C$11*Assumptions!$B$7/Assumptions!$B$11)),NA())</f>
        <v>551420.287722256</v>
      </c>
      <c r="T801" s="18" t="n">
        <f aca="false">IFERROR($N$801/($O$801+$S$801),NA())</f>
        <v>217.619849454002</v>
      </c>
      <c r="U801" s="18" t="n">
        <f aca="false">AND(ISNUMBER($S$801),$S$801&gt;Assumptions!$B$4,$T$801&lt;=Assumptions!$B$13)</f>
        <v>0</v>
      </c>
      <c r="V801" s="18" t="n">
        <f aca="false">IF($R$801,$P$801,IF($U$801,$S$801,NA()))</f>
        <v>637046.509738226</v>
      </c>
      <c r="W801" s="18" t="n">
        <f aca="false">IF($R$801,$Q$801,IF($U$801,$T$801,NA()))</f>
        <v>188.369291983579</v>
      </c>
      <c r="X801" s="18" t="n">
        <f aca="false">$R$801</f>
        <v>1</v>
      </c>
      <c r="Y801" s="18" t="n">
        <f aca="false">IF($B$801=1,$H$801,$AI$112*$W$801)</f>
        <v>300000000</v>
      </c>
      <c r="Z801" s="18" t="n">
        <f aca="false">IF($C$801=1,$I$801,$AF$112*$W$801)</f>
        <v>326566679.28209</v>
      </c>
      <c r="AA801" s="18" t="n">
        <f aca="false">IF($D$801=1,$J$801,$AC$112*$W$801)</f>
        <v>60000000</v>
      </c>
      <c r="AB801" s="18" t="n">
        <f aca="false">IF($E$801=1,$K$801,$Z$112*$W$801)</f>
        <v>30000000</v>
      </c>
      <c r="AC801" s="18" t="n">
        <f aca="false">IF($F$801=1,$L$801,$W$112*$W$801)</f>
        <v>941846459.917897</v>
      </c>
      <c r="AD801" s="18" t="n">
        <f aca="false">IF($G$801=1,$M$801,$T$112*$W$801)</f>
        <v>5000000</v>
      </c>
      <c r="AE801" s="18" t="n">
        <f aca="false">($C$11*Assumptions!$B$7/Assumptions!$B$11)</f>
        <v>120000000</v>
      </c>
      <c r="AF801" s="18" t="n">
        <f aca="false">($J$112+$O$112)*$W$801</f>
        <v>52840002.9888494</v>
      </c>
      <c r="AG801" s="18" t="n">
        <f aca="false">Assumptions!$B$20*$W$801</f>
        <v>1695323627.85222</v>
      </c>
      <c r="AH801" s="18" t="n">
        <f aca="false">IF($R$801,Assumptions!$B$14*($W$801-Assumptions!$B$13),Assumptions!$B$4)</f>
        <v>468423229.958949</v>
      </c>
      <c r="AI801" s="18" t="n">
        <f aca="false">$Y$801+$Z$801+$AA$801+$AB$801+$AC$801+$AD$801+$AE$801+$AF$801+$AG$801+$AH$801</f>
        <v>4000000000</v>
      </c>
      <c r="AJ801" s="18" t="n">
        <f aca="false">IF(AND(ISNUMBER($V$801),($C$11*Assumptions!$B$7/Assumptions!$B$11)&gt;=Assumptions!$B$67,IF($B$801=1,$Y$801&gt;=INDEX($Y$756:$Y$819,1+$A$801-Assumptions!$B$78),$Y$801&gt;INDEX($Y$756:$Y$819,1+$A$801+Assumptions!$B$78)),IF($C$801=1,$Z$801&gt;=INDEX($Z$756:$Z$819,1+$A$801-Assumptions!$B$79),$Z$801&gt;INDEX($Z$756:$Z$819,1+$A$801+Assumptions!$B$79)),IF($D$801=1,$AA$801&gt;=INDEX($AA$756:$AA$819,1+$A$801-Assumptions!$B$80),$AA$801&gt;INDEX($AA$756:$AA$819,1+$A$801+Assumptions!$B$80)),IF($E$801=1,$AB$801&gt;=INDEX($AB$756:$AB$819,1+$A$801-Assumptions!$B$81),$AB$801&gt;INDEX($AB$756:$AB$819,1+$A$801+Assumptions!$B$81)),IF($F$801=1,$AC$801&gt;=INDEX($AC$756:$AC$819,1+$A$801-Assumptions!$B$82),$AC$801&gt;INDEX($AC$756:$AC$819,1+$A$801+Assumptions!$B$82)),IF($G$801=1,$AD$801&gt;=INDEX($AD$756:$AD$819,1+$A$801-Assumptions!$B$83),$AD$801&gt;INDEX($AD$756:$AD$819,1+$A$801+Assumptions!$B$83))),1,0)</f>
        <v>0</v>
      </c>
      <c r="AK801" s="16"/>
      <c r="AL801" s="16"/>
    </row>
    <row r="802" customFormat="false" ht="23.85" hidden="true" customHeight="false" outlineLevel="0" collapsed="false">
      <c r="A802" s="6" t="n">
        <f aca="false">ROW()-ROW($A$756)+Assumptions!$B$4</f>
        <v>46</v>
      </c>
      <c r="B802" s="18" t="n">
        <f aca="false">MOD(QUOTIENT($A$802,Assumptions!$B$78),2)</f>
        <v>1</v>
      </c>
      <c r="C802" s="18" t="n">
        <f aca="false">MOD(QUOTIENT($A$802,Assumptions!$B$79),2)</f>
        <v>0</v>
      </c>
      <c r="D802" s="18" t="n">
        <f aca="false">MOD(QUOTIENT($A$802,Assumptions!$B$80),2)</f>
        <v>1</v>
      </c>
      <c r="E802" s="18" t="n">
        <f aca="false">MOD(QUOTIENT($A$802,Assumptions!$B$81),2)</f>
        <v>1</v>
      </c>
      <c r="F802" s="18" t="n">
        <f aca="false">MOD(QUOTIENT($A$802,Assumptions!$B$82),2)</f>
        <v>1</v>
      </c>
      <c r="G802" s="18" t="n">
        <f aca="false">MOD(QUOTIENT($A$802,Assumptions!$B$83),2)</f>
        <v>0</v>
      </c>
      <c r="H802" s="18" t="n">
        <f aca="false">IF($B$802=1,MIN(Assumptions!$B$66,MAX(Assumptions!$B$4,Assumptions!$B$27-(Assumptions!$B$4))),Assumptions!$B$4)</f>
        <v>300000000</v>
      </c>
      <c r="I802" s="18" t="n">
        <f aca="false">IF($C$802=1,MIN(Assumptions!$B$61,MAX(Assumptions!$B$4,Assumptions!$B$27-($H$802))),Assumptions!$B$4)</f>
        <v>0</v>
      </c>
      <c r="J802" s="18" t="n">
        <f aca="false">IF($D$802=1,MIN(Assumptions!$B$56,MAX(Assumptions!$B$4,Assumptions!$B$27-($H$802+$I$802))),Assumptions!$B$4)</f>
        <v>60000000</v>
      </c>
      <c r="K802" s="18" t="n">
        <f aca="false">IF($E$802=1,MIN(Assumptions!$B$51,MAX(Assumptions!$B$4,Assumptions!$B$27-($H$802+$I$802+$J$802))),Assumptions!$B$4)</f>
        <v>30000000</v>
      </c>
      <c r="L802" s="18" t="n">
        <f aca="false">IF($F$802=1,MIN(Assumptions!$B$46,MAX(Assumptions!$B$4,Assumptions!$B$27-($H$802+$I$802+$J$802+$K$802))),Assumptions!$B$4)</f>
        <v>15000000</v>
      </c>
      <c r="M802" s="18" t="n">
        <f aca="false">IF($G$802=1,MIN(Assumptions!$B$41,MAX(Assumptions!$B$4,Assumptions!$B$27-($H$802+$I$802+$J$802+$K$802+$L$802))),Assumptions!$B$4)</f>
        <v>0</v>
      </c>
      <c r="N802" s="18" t="n">
        <f aca="false">MAX(Assumptions!$B$4,Assumptions!$B$27-($H$802+$I$802+$J$802+$K$802+$L$802+$M$802))</f>
        <v>3595000000</v>
      </c>
      <c r="O802" s="18" t="n">
        <f aca="false">$J$112+$O$112+Assumptions!$B$20+IF($B$802=0,$AI$112,Assumptions!$B$4)+IF($C$802=0,$AF$112,Assumptions!$B$4)+IF($D$802=0,$AC$112,Assumptions!$B$4)+IF($E$802=0,$Z$112,Assumptions!$B$4)+IF($F$802=0,$W$112,Assumptions!$B$4)+IF($G$802=0,$T$112,Assumptions!$B$4)</f>
        <v>16014164.1892672</v>
      </c>
      <c r="P802" s="18" t="n">
        <f aca="false">IF(($N$802+Assumptions!$B$14*Assumptions!$B$13)&gt;($C$11*Assumptions!$B$7/Assumptions!$B$11),($C$11*Assumptions!$B$7/Assumptions!$B$11)*($O$802+Assumptions!$B$14)/($N$802+Assumptions!$B$14*Assumptions!$B$13-($C$11*Assumptions!$B$7/Assumptions!$B$11)),NA())</f>
        <v>638878.419183914</v>
      </c>
      <c r="Q802" s="18" t="n">
        <f aca="false">IFERROR(($N$802+Assumptions!$B$14*Assumptions!$B$13)/($O$802+Assumptions!$B$14+$P$802),NA())</f>
        <v>187.829164981476</v>
      </c>
      <c r="R802" s="18" t="n">
        <f aca="false">AND(ISNUMBER($P$802),$P$802&gt;Assumptions!$B$4,$Q$802&gt;Assumptions!$B$13)</f>
        <v>1</v>
      </c>
      <c r="S802" s="18" t="n">
        <f aca="false">IF($N$802&gt;($C$11*Assumptions!$B$7/Assumptions!$B$11),($C$11*Assumptions!$B$7/Assumptions!$B$11)*$O$802/($N$802-($C$11*Assumptions!$B$7/Assumptions!$B$11)),NA())</f>
        <v>553007.108694118</v>
      </c>
      <c r="T802" s="18" t="n">
        <f aca="false">IFERROR($N$802/($O$802+$S$802),NA())</f>
        <v>216.995402253274</v>
      </c>
      <c r="U802" s="18" t="n">
        <f aca="false">AND(ISNUMBER($S$802),$S$802&gt;Assumptions!$B$4,$T$802&lt;=Assumptions!$B$13)</f>
        <v>0</v>
      </c>
      <c r="V802" s="18" t="n">
        <f aca="false">IF($R$802,$P$802,IF($U$802,$S$802,NA()))</f>
        <v>638878.419183914</v>
      </c>
      <c r="W802" s="18" t="n">
        <f aca="false">IF($R$802,$Q$802,IF($U$802,$T$802,NA()))</f>
        <v>187.829164981476</v>
      </c>
      <c r="X802" s="18" t="n">
        <f aca="false">$R$802</f>
        <v>1</v>
      </c>
      <c r="Y802" s="18" t="n">
        <f aca="false">IF($B$802=1,$H$802,$AI$112*$W$802)</f>
        <v>300000000</v>
      </c>
      <c r="Z802" s="18" t="n">
        <f aca="false">IF($C$802=1,$I$802,$AF$112*$W$802)</f>
        <v>325630287.37017</v>
      </c>
      <c r="AA802" s="18" t="n">
        <f aca="false">IF($D$802=1,$J$802,$AC$112*$W$802)</f>
        <v>60000000</v>
      </c>
      <c r="AB802" s="18" t="n">
        <f aca="false">IF($E$802=1,$K$802,$Z$112*$W$802)</f>
        <v>30000000</v>
      </c>
      <c r="AC802" s="18" t="n">
        <f aca="false">IF($F$802=1,$L$802,$W$112*$W$802)</f>
        <v>15000000</v>
      </c>
      <c r="AD802" s="18" t="n">
        <f aca="false">IF($G$802=1,$M$802,$T$112*$W$802)</f>
        <v>939145824.90738</v>
      </c>
      <c r="AE802" s="18" t="n">
        <f aca="false">($C$11*Assumptions!$B$7/Assumptions!$B$11)</f>
        <v>120000000</v>
      </c>
      <c r="AF802" s="18" t="n">
        <f aca="false">($J$112+$O$112)*$W$802</f>
        <v>52688490.4354764</v>
      </c>
      <c r="AG802" s="18" t="n">
        <f aca="false">Assumptions!$B$20*$W$802</f>
        <v>1690462484.83328</v>
      </c>
      <c r="AH802" s="18" t="n">
        <f aca="false">IF($R$802,Assumptions!$B$14*($W$802-Assumptions!$B$13),Assumptions!$B$4)</f>
        <v>467072912.45369</v>
      </c>
      <c r="AI802" s="18" t="n">
        <f aca="false">$Y$802+$Z$802+$AA$802+$AB$802+$AC$802+$AD$802+$AE$802+$AF$802+$AG$802+$AH$802</f>
        <v>4000000000</v>
      </c>
      <c r="AJ802" s="18" t="n">
        <f aca="false">IF(AND(ISNUMBER($V$802),($C$11*Assumptions!$B$7/Assumptions!$B$11)&gt;=Assumptions!$B$67,IF($B$802=1,$Y$802&gt;=INDEX($Y$756:$Y$819,1+$A$802-Assumptions!$B$78),$Y$802&gt;INDEX($Y$756:$Y$819,1+$A$802+Assumptions!$B$78)),IF($C$802=1,$Z$802&gt;=INDEX($Z$756:$Z$819,1+$A$802-Assumptions!$B$79),$Z$802&gt;INDEX($Z$756:$Z$819,1+$A$802+Assumptions!$B$79)),IF($D$802=1,$AA$802&gt;=INDEX($AA$756:$AA$819,1+$A$802-Assumptions!$B$80),$AA$802&gt;INDEX($AA$756:$AA$819,1+$A$802+Assumptions!$B$80)),IF($E$802=1,$AB$802&gt;=INDEX($AB$756:$AB$819,1+$A$802-Assumptions!$B$81),$AB$802&gt;INDEX($AB$756:$AB$819,1+$A$802+Assumptions!$B$81)),IF($F$802=1,$AC$802&gt;=INDEX($AC$756:$AC$819,1+$A$802-Assumptions!$B$82),$AC$802&gt;INDEX($AC$756:$AC$819,1+$A$802+Assumptions!$B$82)),IF($G$802=1,$AD$802&gt;=INDEX($AD$756:$AD$819,1+$A$802-Assumptions!$B$83),$AD$802&gt;INDEX($AD$756:$AD$819,1+$A$802+Assumptions!$B$83))),1,0)</f>
        <v>0</v>
      </c>
      <c r="AK802" s="16"/>
      <c r="AL802" s="16"/>
    </row>
    <row r="803" customFormat="false" ht="23.85" hidden="true" customHeight="false" outlineLevel="0" collapsed="false">
      <c r="A803" s="6" t="n">
        <f aca="false">ROW()-ROW($A$756)+Assumptions!$B$4</f>
        <v>47</v>
      </c>
      <c r="B803" s="18" t="n">
        <f aca="false">MOD(QUOTIENT($A$803,Assumptions!$B$78),2)</f>
        <v>1</v>
      </c>
      <c r="C803" s="18" t="n">
        <f aca="false">MOD(QUOTIENT($A$803,Assumptions!$B$79),2)</f>
        <v>0</v>
      </c>
      <c r="D803" s="18" t="n">
        <f aca="false">MOD(QUOTIENT($A$803,Assumptions!$B$80),2)</f>
        <v>1</v>
      </c>
      <c r="E803" s="18" t="n">
        <f aca="false">MOD(QUOTIENT($A$803,Assumptions!$B$81),2)</f>
        <v>1</v>
      </c>
      <c r="F803" s="18" t="n">
        <f aca="false">MOD(QUOTIENT($A$803,Assumptions!$B$82),2)</f>
        <v>1</v>
      </c>
      <c r="G803" s="18" t="n">
        <f aca="false">MOD(QUOTIENT($A$803,Assumptions!$B$83),2)</f>
        <v>1</v>
      </c>
      <c r="H803" s="18" t="n">
        <f aca="false">IF($B$803=1,MIN(Assumptions!$B$66,MAX(Assumptions!$B$4,Assumptions!$B$27-(Assumptions!$B$4))),Assumptions!$B$4)</f>
        <v>300000000</v>
      </c>
      <c r="I803" s="18" t="n">
        <f aca="false">IF($C$803=1,MIN(Assumptions!$B$61,MAX(Assumptions!$B$4,Assumptions!$B$27-($H$803))),Assumptions!$B$4)</f>
        <v>0</v>
      </c>
      <c r="J803" s="18" t="n">
        <f aca="false">IF($D$803=1,MIN(Assumptions!$B$56,MAX(Assumptions!$B$4,Assumptions!$B$27-($H$803+$I$803))),Assumptions!$B$4)</f>
        <v>60000000</v>
      </c>
      <c r="K803" s="18" t="n">
        <f aca="false">IF($E$803=1,MIN(Assumptions!$B$51,MAX(Assumptions!$B$4,Assumptions!$B$27-($H$803+$I$803+$J$803))),Assumptions!$B$4)</f>
        <v>30000000</v>
      </c>
      <c r="L803" s="18" t="n">
        <f aca="false">IF($F$803=1,MIN(Assumptions!$B$46,MAX(Assumptions!$B$4,Assumptions!$B$27-($H$803+$I$803+$J$803+$K$803))),Assumptions!$B$4)</f>
        <v>15000000</v>
      </c>
      <c r="M803" s="18" t="n">
        <f aca="false">IF($G$803=1,MIN(Assumptions!$B$41,MAX(Assumptions!$B$4,Assumptions!$B$27-($H$803+$I$803+$J$803+$K$803+$L$803))),Assumptions!$B$4)</f>
        <v>5000000</v>
      </c>
      <c r="N803" s="18" t="n">
        <f aca="false">MAX(Assumptions!$B$4,Assumptions!$B$27-($H$803+$I$803+$J$803+$K$803+$L$803+$M$803))</f>
        <v>3590000000</v>
      </c>
      <c r="O803" s="18" t="n">
        <f aca="false">$J$112+$O$112+Assumptions!$B$20+IF($B$803=0,$AI$112,Assumptions!$B$4)+IF($C$803=0,$AF$112,Assumptions!$B$4)+IF($D$803=0,$AC$112,Assumptions!$B$4)+IF($E$803=0,$Z$112,Assumptions!$B$4)+IF($F$803=0,$W$112,Assumptions!$B$4)+IF($G$803=0,$T$112,Assumptions!$B$4)</f>
        <v>11014164.1892672</v>
      </c>
      <c r="P803" s="18" t="n">
        <f aca="false">IF(($N$803+Assumptions!$B$14*Assumptions!$B$13)&gt;($C$11*Assumptions!$B$7/Assumptions!$B$11),($C$11*Assumptions!$B$7/Assumptions!$B$11)*($O$803+Assumptions!$B$14)/($N$803+Assumptions!$B$14*Assumptions!$B$13-($C$11*Assumptions!$B$7/Assumptions!$B$11)),NA())</f>
        <v>467012.153408801</v>
      </c>
      <c r="Q803" s="18" t="n">
        <f aca="false">IFERROR(($N$803+Assumptions!$B$14*Assumptions!$B$13)/($O$803+Assumptions!$B$14+$P$803),NA())</f>
        <v>256.952627729492</v>
      </c>
      <c r="R803" s="18" t="n">
        <f aca="false">AND(ISNUMBER($P$803),$P$803&gt;Assumptions!$B$4,$Q$803&gt;Assumptions!$B$13)</f>
        <v>1</v>
      </c>
      <c r="S803" s="18" t="n">
        <f aca="false">IF($N$803&gt;($C$11*Assumptions!$B$7/Assumptions!$B$11),($C$11*Assumptions!$B$7/Assumptions!$B$11)*$O$803/($N$803-($C$11*Assumptions!$B$7/Assumptions!$B$11)),NA())</f>
        <v>380893.286084168</v>
      </c>
      <c r="T803" s="18" t="n">
        <f aca="false">IFERROR($N$803/($O$803+$S$803),NA())</f>
        <v>315.048871650321</v>
      </c>
      <c r="U803" s="18" t="n">
        <f aca="false">AND(ISNUMBER($S$803),$S$803&gt;Assumptions!$B$4,$T$803&lt;=Assumptions!$B$13)</f>
        <v>0</v>
      </c>
      <c r="V803" s="18" t="n">
        <f aca="false">IF($R$803,$P$803,IF($U$803,$S$803,NA()))</f>
        <v>467012.153408801</v>
      </c>
      <c r="W803" s="18" t="n">
        <f aca="false">IF($R$803,$Q$803,IF($U$803,$T$803,NA()))</f>
        <v>256.952627729492</v>
      </c>
      <c r="X803" s="18" t="n">
        <f aca="false">$R$803</f>
        <v>1</v>
      </c>
      <c r="Y803" s="18" t="n">
        <f aca="false">IF($B$803=1,$H$803,$AI$112*$W$803)</f>
        <v>300000000</v>
      </c>
      <c r="Z803" s="18" t="n">
        <f aca="false">IF($C$803=1,$I$803,$AF$112*$W$803)</f>
        <v>445466272.590449</v>
      </c>
      <c r="AA803" s="18" t="n">
        <f aca="false">IF($D$803=1,$J$803,$AC$112*$W$803)</f>
        <v>60000000</v>
      </c>
      <c r="AB803" s="18" t="n">
        <f aca="false">IF($E$803=1,$K$803,$Z$112*$W$803)</f>
        <v>30000000</v>
      </c>
      <c r="AC803" s="18" t="n">
        <f aca="false">IF($F$803=1,$L$803,$W$112*$W$803)</f>
        <v>15000000</v>
      </c>
      <c r="AD803" s="18" t="n">
        <f aca="false">IF($G$803=1,$M$803,$T$112*$W$803)</f>
        <v>5000000</v>
      </c>
      <c r="AE803" s="18" t="n">
        <f aca="false">($C$11*Assumptions!$B$7/Assumptions!$B$11)</f>
        <v>120000000</v>
      </c>
      <c r="AF803" s="18" t="n">
        <f aca="false">($J$112+$O$112)*$W$803</f>
        <v>72078508.5203942</v>
      </c>
      <c r="AG803" s="18" t="n">
        <f aca="false">Assumptions!$B$20*$W$803</f>
        <v>2312573649.56543</v>
      </c>
      <c r="AH803" s="18" t="n">
        <f aca="false">IF($R$803,Assumptions!$B$14*($W$803-Assumptions!$B$13),Assumptions!$B$4)</f>
        <v>639881569.32373</v>
      </c>
      <c r="AI803" s="18" t="n">
        <f aca="false">$Y$803+$Z$803+$AA$803+$AB$803+$AC$803+$AD$803+$AE$803+$AF$803+$AG$803+$AH$803</f>
        <v>4000000000</v>
      </c>
      <c r="AJ803" s="18" t="n">
        <f aca="false">IF(AND(ISNUMBER($V$803),($C$11*Assumptions!$B$7/Assumptions!$B$11)&gt;=Assumptions!$B$67,IF($B$803=1,$Y$803&gt;=INDEX($Y$756:$Y$819,1+$A$803-Assumptions!$B$78),$Y$803&gt;INDEX($Y$756:$Y$819,1+$A$803+Assumptions!$B$78)),IF($C$803=1,$Z$803&gt;=INDEX($Z$756:$Z$819,1+$A$803-Assumptions!$B$79),$Z$803&gt;INDEX($Z$756:$Z$819,1+$A$803+Assumptions!$B$79)),IF($D$803=1,$AA$803&gt;=INDEX($AA$756:$AA$819,1+$A$803-Assumptions!$B$80),$AA$803&gt;INDEX($AA$756:$AA$819,1+$A$803+Assumptions!$B$80)),IF($E$803=1,$AB$803&gt;=INDEX($AB$756:$AB$819,1+$A$803-Assumptions!$B$81),$AB$803&gt;INDEX($AB$756:$AB$819,1+$A$803+Assumptions!$B$81)),IF($F$803=1,$AC$803&gt;=INDEX($AC$756:$AC$819,1+$A$803-Assumptions!$B$82),$AC$803&gt;INDEX($AC$756:$AC$819,1+$A$803+Assumptions!$B$82)),IF($G$803=1,$AD$803&gt;=INDEX($AD$756:$AD$819,1+$A$803-Assumptions!$B$83),$AD$803&gt;INDEX($AD$756:$AD$819,1+$A$803+Assumptions!$B$83))),1,0)</f>
        <v>0</v>
      </c>
      <c r="AK803" s="16"/>
      <c r="AL803" s="16"/>
    </row>
    <row r="804" customFormat="false" ht="23.85" hidden="true" customHeight="false" outlineLevel="0" collapsed="false">
      <c r="A804" s="6" t="n">
        <f aca="false">ROW()-ROW($A$756)+Assumptions!$B$4</f>
        <v>48</v>
      </c>
      <c r="B804" s="18" t="n">
        <f aca="false">MOD(QUOTIENT($A$804,Assumptions!$B$78),2)</f>
        <v>1</v>
      </c>
      <c r="C804" s="18" t="n">
        <f aca="false">MOD(QUOTIENT($A$804,Assumptions!$B$79),2)</f>
        <v>1</v>
      </c>
      <c r="D804" s="18" t="n">
        <f aca="false">MOD(QUOTIENT($A$804,Assumptions!$B$80),2)</f>
        <v>0</v>
      </c>
      <c r="E804" s="18" t="n">
        <f aca="false">MOD(QUOTIENT($A$804,Assumptions!$B$81),2)</f>
        <v>0</v>
      </c>
      <c r="F804" s="18" t="n">
        <f aca="false">MOD(QUOTIENT($A$804,Assumptions!$B$82),2)</f>
        <v>0</v>
      </c>
      <c r="G804" s="18" t="n">
        <f aca="false">MOD(QUOTIENT($A$804,Assumptions!$B$83),2)</f>
        <v>0</v>
      </c>
      <c r="H804" s="18" t="n">
        <f aca="false">IF($B$804=1,MIN(Assumptions!$B$66,MAX(Assumptions!$B$4,Assumptions!$B$27-(Assumptions!$B$4))),Assumptions!$B$4)</f>
        <v>300000000</v>
      </c>
      <c r="I804" s="18" t="n">
        <f aca="false">IF($C$804=1,MIN(Assumptions!$B$61,MAX(Assumptions!$B$4,Assumptions!$B$27-($H$804))),Assumptions!$B$4)</f>
        <v>100000000</v>
      </c>
      <c r="J804" s="18" t="n">
        <f aca="false">IF($D$804=1,MIN(Assumptions!$B$56,MAX(Assumptions!$B$4,Assumptions!$B$27-($H$804+$I$804))),Assumptions!$B$4)</f>
        <v>0</v>
      </c>
      <c r="K804" s="18" t="n">
        <f aca="false">IF($E$804=1,MIN(Assumptions!$B$51,MAX(Assumptions!$B$4,Assumptions!$B$27-($H$804+$I$804+$J$804))),Assumptions!$B$4)</f>
        <v>0</v>
      </c>
      <c r="L804" s="18" t="n">
        <f aca="false">IF($F$804=1,MIN(Assumptions!$B$46,MAX(Assumptions!$B$4,Assumptions!$B$27-($H$804+$I$804+$J$804+$K$804))),Assumptions!$B$4)</f>
        <v>0</v>
      </c>
      <c r="M804" s="18" t="n">
        <f aca="false">IF($G$804=1,MIN(Assumptions!$B$41,MAX(Assumptions!$B$4,Assumptions!$B$27-($H$804+$I$804+$J$804+$K$804+$L$804))),Assumptions!$B$4)</f>
        <v>0</v>
      </c>
      <c r="N804" s="18" t="n">
        <f aca="false">MAX(Assumptions!$B$4,Assumptions!$B$27-($H$804+$I$804+$J$804+$K$804+$L$804+$M$804))</f>
        <v>3600000000</v>
      </c>
      <c r="O804" s="18" t="n">
        <f aca="false">$J$112+$O$112+Assumptions!$B$20+IF($B$804=0,$AI$112,Assumptions!$B$4)+IF($C$804=0,$AF$112,Assumptions!$B$4)+IF($D$804=0,$AC$112,Assumptions!$B$4)+IF($E$804=0,$Z$112,Assumptions!$B$4)+IF($F$804=0,$W$112,Assumptions!$B$4)+IF($G$804=0,$T$112,Assumptions!$B$4)</f>
        <v>24680512.8289884</v>
      </c>
      <c r="P804" s="18" t="n">
        <f aca="false">IF(($N$804+Assumptions!$B$14*Assumptions!$B$13)&gt;($C$11*Assumptions!$B$7/Assumptions!$B$11),($C$11*Assumptions!$B$7/Assumptions!$B$11)*($O$804+Assumptions!$B$14)/($N$804+Assumptions!$B$14*Assumptions!$B$13-($C$11*Assumptions!$B$7/Assumptions!$B$11)),NA())</f>
        <v>936586.22813456</v>
      </c>
      <c r="Q804" s="18" t="n">
        <f aca="false">IFERROR(($N$804+Assumptions!$B$14*Assumptions!$B$13)/($O$804+Assumptions!$B$14+$P$804),NA())</f>
        <v>128.124882039969</v>
      </c>
      <c r="R804" s="18" t="n">
        <f aca="false">AND(ISNUMBER($P$804),$P$804&gt;Assumptions!$B$4,$Q$804&gt;Assumptions!$B$13)</f>
        <v>1</v>
      </c>
      <c r="S804" s="18" t="n">
        <f aca="false">IF($N$804&gt;($C$11*Assumptions!$B$7/Assumptions!$B$11),($C$11*Assumptions!$B$7/Assumptions!$B$11)*$O$804/($N$804-($C$11*Assumptions!$B$7/Assumptions!$B$11)),NA())</f>
        <v>851052.16651684</v>
      </c>
      <c r="T804" s="18" t="n">
        <f aca="false">IFERROR($N$804/($O$804+$S$804),NA())</f>
        <v>141.001932338804</v>
      </c>
      <c r="U804" s="18" t="n">
        <f aca="false">AND(ISNUMBER($S$804),$S$804&gt;Assumptions!$B$4,$T$804&lt;=Assumptions!$B$13)</f>
        <v>0</v>
      </c>
      <c r="V804" s="18" t="n">
        <f aca="false">IF($R$804,$P$804,IF($U$804,$S$804,NA()))</f>
        <v>936586.22813456</v>
      </c>
      <c r="W804" s="18" t="n">
        <f aca="false">IF($R$804,$Q$804,IF($U$804,$T$804,NA()))</f>
        <v>128.124882039969</v>
      </c>
      <c r="X804" s="18" t="n">
        <f aca="false">$R$804</f>
        <v>1</v>
      </c>
      <c r="Y804" s="18" t="n">
        <f aca="false">IF($B$804=1,$H$804,$AI$112*$W$804)</f>
        <v>300000000</v>
      </c>
      <c r="Z804" s="18" t="n">
        <f aca="false">IF($C$804=1,$I$804,$AF$112*$W$804)</f>
        <v>100000000</v>
      </c>
      <c r="AA804" s="18" t="n">
        <f aca="false">IF($D$804=1,$J$804,$AC$112*$W$804)</f>
        <v>307499716.895926</v>
      </c>
      <c r="AB804" s="18" t="n">
        <f aca="false">IF($E$804=1,$K$804,$Z$112*$W$804)</f>
        <v>384374646.119907</v>
      </c>
      <c r="AC804" s="18" t="n">
        <f aca="false">IF($F$804=1,$L$804,$W$112*$W$804)</f>
        <v>640624410.199845</v>
      </c>
      <c r="AD804" s="18" t="n">
        <f aca="false">IF($G$804=1,$M$804,$T$112*$W$804)</f>
        <v>640624410.199845</v>
      </c>
      <c r="AE804" s="18" t="n">
        <f aca="false">($C$11*Assumptions!$B$7/Assumptions!$B$11)</f>
        <v>120000000</v>
      </c>
      <c r="AF804" s="18" t="n">
        <f aca="false">($J$112+$O$112)*$W$804</f>
        <v>35940673.1248324</v>
      </c>
      <c r="AG804" s="18" t="n">
        <f aca="false">Assumptions!$B$20*$W$804</f>
        <v>1153123938.35972</v>
      </c>
      <c r="AH804" s="18" t="n">
        <f aca="false">IF($R$804,Assumptions!$B$14*($W$804-Assumptions!$B$13),Assumptions!$B$4)</f>
        <v>317812205.099923</v>
      </c>
      <c r="AI804" s="18" t="n">
        <f aca="false">$Y$804+$Z$804+$AA$804+$AB$804+$AC$804+$AD$804+$AE$804+$AF$804+$AG$804+$AH$804</f>
        <v>4000000000</v>
      </c>
      <c r="AJ804" s="18" t="n">
        <f aca="false">IF(AND(ISNUMBER($V$804),($C$11*Assumptions!$B$7/Assumptions!$B$11)&gt;=Assumptions!$B$67,IF($B$804=1,$Y$804&gt;=INDEX($Y$756:$Y$819,1+$A$804-Assumptions!$B$78),$Y$804&gt;INDEX($Y$756:$Y$819,1+$A$804+Assumptions!$B$78)),IF($C$804=1,$Z$804&gt;=INDEX($Z$756:$Z$819,1+$A$804-Assumptions!$B$79),$Z$804&gt;INDEX($Z$756:$Z$819,1+$A$804+Assumptions!$B$79)),IF($D$804=1,$AA$804&gt;=INDEX($AA$756:$AA$819,1+$A$804-Assumptions!$B$80),$AA$804&gt;INDEX($AA$756:$AA$819,1+$A$804+Assumptions!$B$80)),IF($E$804=1,$AB$804&gt;=INDEX($AB$756:$AB$819,1+$A$804-Assumptions!$B$81),$AB$804&gt;INDEX($AB$756:$AB$819,1+$A$804+Assumptions!$B$81)),IF($F$804=1,$AC$804&gt;=INDEX($AC$756:$AC$819,1+$A$804-Assumptions!$B$82),$AC$804&gt;INDEX($AC$756:$AC$819,1+$A$804+Assumptions!$B$82)),IF($G$804=1,$AD$804&gt;=INDEX($AD$756:$AD$819,1+$A$804-Assumptions!$B$83),$AD$804&gt;INDEX($AD$756:$AD$819,1+$A$804+Assumptions!$B$83))),1,0)</f>
        <v>0</v>
      </c>
      <c r="AK804" s="16"/>
      <c r="AL804" s="16"/>
    </row>
    <row r="805" customFormat="false" ht="23.85" hidden="true" customHeight="false" outlineLevel="0" collapsed="false">
      <c r="A805" s="6" t="n">
        <f aca="false">ROW()-ROW($A$756)+Assumptions!$B$4</f>
        <v>49</v>
      </c>
      <c r="B805" s="18" t="n">
        <f aca="false">MOD(QUOTIENT($A$805,Assumptions!$B$78),2)</f>
        <v>1</v>
      </c>
      <c r="C805" s="18" t="n">
        <f aca="false">MOD(QUOTIENT($A$805,Assumptions!$B$79),2)</f>
        <v>1</v>
      </c>
      <c r="D805" s="18" t="n">
        <f aca="false">MOD(QUOTIENT($A$805,Assumptions!$B$80),2)</f>
        <v>0</v>
      </c>
      <c r="E805" s="18" t="n">
        <f aca="false">MOD(QUOTIENT($A$805,Assumptions!$B$81),2)</f>
        <v>0</v>
      </c>
      <c r="F805" s="18" t="n">
        <f aca="false">MOD(QUOTIENT($A$805,Assumptions!$B$82),2)</f>
        <v>0</v>
      </c>
      <c r="G805" s="18" t="n">
        <f aca="false">MOD(QUOTIENT($A$805,Assumptions!$B$83),2)</f>
        <v>1</v>
      </c>
      <c r="H805" s="18" t="n">
        <f aca="false">IF($B$805=1,MIN(Assumptions!$B$66,MAX(Assumptions!$B$4,Assumptions!$B$27-(Assumptions!$B$4))),Assumptions!$B$4)</f>
        <v>300000000</v>
      </c>
      <c r="I805" s="18" t="n">
        <f aca="false">IF($C$805=1,MIN(Assumptions!$B$61,MAX(Assumptions!$B$4,Assumptions!$B$27-($H$805))),Assumptions!$B$4)</f>
        <v>100000000</v>
      </c>
      <c r="J805" s="18" t="n">
        <f aca="false">IF($D$805=1,MIN(Assumptions!$B$56,MAX(Assumptions!$B$4,Assumptions!$B$27-($H$805+$I$805))),Assumptions!$B$4)</f>
        <v>0</v>
      </c>
      <c r="K805" s="18" t="n">
        <f aca="false">IF($E$805=1,MIN(Assumptions!$B$51,MAX(Assumptions!$B$4,Assumptions!$B$27-($H$805+$I$805+$J$805))),Assumptions!$B$4)</f>
        <v>0</v>
      </c>
      <c r="L805" s="18" t="n">
        <f aca="false">IF($F$805=1,MIN(Assumptions!$B$46,MAX(Assumptions!$B$4,Assumptions!$B$27-($H$805+$I$805+$J$805+$K$805))),Assumptions!$B$4)</f>
        <v>0</v>
      </c>
      <c r="M805" s="18" t="n">
        <f aca="false">IF($G$805=1,MIN(Assumptions!$B$41,MAX(Assumptions!$B$4,Assumptions!$B$27-($H$805+$I$805+$J$805+$K$805+$L$805))),Assumptions!$B$4)</f>
        <v>5000000</v>
      </c>
      <c r="N805" s="18" t="n">
        <f aca="false">MAX(Assumptions!$B$4,Assumptions!$B$27-($H$805+$I$805+$J$805+$K$805+$L$805+$M$805))</f>
        <v>3595000000</v>
      </c>
      <c r="O805" s="18" t="n">
        <f aca="false">$J$112+$O$112+Assumptions!$B$20+IF($B$805=0,$AI$112,Assumptions!$B$4)+IF($C$805=0,$AF$112,Assumptions!$B$4)+IF($D$805=0,$AC$112,Assumptions!$B$4)+IF($E$805=0,$Z$112,Assumptions!$B$4)+IF($F$805=0,$W$112,Assumptions!$B$4)+IF($G$805=0,$T$112,Assumptions!$B$4)</f>
        <v>19680512.8289884</v>
      </c>
      <c r="P805" s="18" t="n">
        <f aca="false">IF(($N$805+Assumptions!$B$14*Assumptions!$B$13)&gt;($C$11*Assumptions!$B$7/Assumptions!$B$11),($C$11*Assumptions!$B$7/Assumptions!$B$11)*($O$805+Assumptions!$B$14)/($N$805+Assumptions!$B$14*Assumptions!$B$13-($C$11*Assumptions!$B$7/Assumptions!$B$11)),NA())</f>
        <v>765395.122783208</v>
      </c>
      <c r="Q805" s="18" t="n">
        <f aca="false">IFERROR(($N$805+Assumptions!$B$14*Assumptions!$B$13)/($O$805+Assumptions!$B$14+$P$805),NA())</f>
        <v>156.781767257209</v>
      </c>
      <c r="R805" s="18" t="n">
        <f aca="false">AND(ISNUMBER($P$805),$P$805&gt;Assumptions!$B$4,$Q$805&gt;Assumptions!$B$13)</f>
        <v>1</v>
      </c>
      <c r="S805" s="18" t="n">
        <f aca="false">IF($N$805&gt;($C$11*Assumptions!$B$7/Assumptions!$B$11),($C$11*Assumptions!$B$7/Assumptions!$B$11)*$O$805/($N$805-($C$11*Assumptions!$B$7/Assumptions!$B$11)),NA())</f>
        <v>679614.831504634</v>
      </c>
      <c r="T805" s="18" t="n">
        <f aca="false">IFERROR($N$805/($O$805+$S$805),NA())</f>
        <v>176.570602107558</v>
      </c>
      <c r="U805" s="18" t="n">
        <f aca="false">AND(ISNUMBER($S$805),$S$805&gt;Assumptions!$B$4,$T$805&lt;=Assumptions!$B$13)</f>
        <v>0</v>
      </c>
      <c r="V805" s="18" t="n">
        <f aca="false">IF($R$805,$P$805,IF($U$805,$S$805,NA()))</f>
        <v>765395.122783208</v>
      </c>
      <c r="W805" s="18" t="n">
        <f aca="false">IF($R$805,$Q$805,IF($U$805,$T$805,NA()))</f>
        <v>156.781767257209</v>
      </c>
      <c r="X805" s="18" t="n">
        <f aca="false">$R$805</f>
        <v>1</v>
      </c>
      <c r="Y805" s="18" t="n">
        <f aca="false">IF($B$805=1,$H$805,$AI$112*$W$805)</f>
        <v>300000000</v>
      </c>
      <c r="Z805" s="18" t="n">
        <f aca="false">IF($C$805=1,$I$805,$AF$112*$W$805)</f>
        <v>100000000</v>
      </c>
      <c r="AA805" s="18" t="n">
        <f aca="false">IF($D$805=1,$J$805,$AC$112*$W$805)</f>
        <v>376276241.417302</v>
      </c>
      <c r="AB805" s="18" t="n">
        <f aca="false">IF($E$805=1,$K$805,$Z$112*$W$805)</f>
        <v>470345301.771628</v>
      </c>
      <c r="AC805" s="18" t="n">
        <f aca="false">IF($F$805=1,$L$805,$W$112*$W$805)</f>
        <v>783908836.286047</v>
      </c>
      <c r="AD805" s="18" t="n">
        <f aca="false">IF($G$805=1,$M$805,$T$112*$W$805)</f>
        <v>5000000</v>
      </c>
      <c r="AE805" s="18" t="n">
        <f aca="false">($C$11*Assumptions!$B$7/Assumptions!$B$11)</f>
        <v>120000000</v>
      </c>
      <c r="AF805" s="18" t="n">
        <f aca="false">($J$112+$O$112)*$W$805</f>
        <v>43979297.0671154</v>
      </c>
      <c r="AG805" s="18" t="n">
        <f aca="false">Assumptions!$B$20*$W$805</f>
        <v>1411035905.31488</v>
      </c>
      <c r="AH805" s="18" t="n">
        <f aca="false">IF($R$805,Assumptions!$B$14*($W$805-Assumptions!$B$13),Assumptions!$B$4)</f>
        <v>389454418.143023</v>
      </c>
      <c r="AI805" s="18" t="n">
        <f aca="false">$Y$805+$Z$805+$AA$805+$AB$805+$AC$805+$AD$805+$AE$805+$AF$805+$AG$805+$AH$805</f>
        <v>4000000000</v>
      </c>
      <c r="AJ805" s="18" t="n">
        <f aca="false">IF(AND(ISNUMBER($V$805),($C$11*Assumptions!$B$7/Assumptions!$B$11)&gt;=Assumptions!$B$67,IF($B$805=1,$Y$805&gt;=INDEX($Y$756:$Y$819,1+$A$805-Assumptions!$B$78),$Y$805&gt;INDEX($Y$756:$Y$819,1+$A$805+Assumptions!$B$78)),IF($C$805=1,$Z$805&gt;=INDEX($Z$756:$Z$819,1+$A$805-Assumptions!$B$79),$Z$805&gt;INDEX($Z$756:$Z$819,1+$A$805+Assumptions!$B$79)),IF($D$805=1,$AA$805&gt;=INDEX($AA$756:$AA$819,1+$A$805-Assumptions!$B$80),$AA$805&gt;INDEX($AA$756:$AA$819,1+$A$805+Assumptions!$B$80)),IF($E$805=1,$AB$805&gt;=INDEX($AB$756:$AB$819,1+$A$805-Assumptions!$B$81),$AB$805&gt;INDEX($AB$756:$AB$819,1+$A$805+Assumptions!$B$81)),IF($F$805=1,$AC$805&gt;=INDEX($AC$756:$AC$819,1+$A$805-Assumptions!$B$82),$AC$805&gt;INDEX($AC$756:$AC$819,1+$A$805+Assumptions!$B$82)),IF($G$805=1,$AD$805&gt;=INDEX($AD$756:$AD$819,1+$A$805-Assumptions!$B$83),$AD$805&gt;INDEX($AD$756:$AD$819,1+$A$805+Assumptions!$B$83))),1,0)</f>
        <v>0</v>
      </c>
      <c r="AK805" s="16"/>
      <c r="AL805" s="16"/>
    </row>
    <row r="806" customFormat="false" ht="23.85" hidden="true" customHeight="false" outlineLevel="0" collapsed="false">
      <c r="A806" s="6" t="n">
        <f aca="false">ROW()-ROW($A$756)+Assumptions!$B$4</f>
        <v>50</v>
      </c>
      <c r="B806" s="18" t="n">
        <f aca="false">MOD(QUOTIENT($A$806,Assumptions!$B$78),2)</f>
        <v>1</v>
      </c>
      <c r="C806" s="18" t="n">
        <f aca="false">MOD(QUOTIENT($A$806,Assumptions!$B$79),2)</f>
        <v>1</v>
      </c>
      <c r="D806" s="18" t="n">
        <f aca="false">MOD(QUOTIENT($A$806,Assumptions!$B$80),2)</f>
        <v>0</v>
      </c>
      <c r="E806" s="18" t="n">
        <f aca="false">MOD(QUOTIENT($A$806,Assumptions!$B$81),2)</f>
        <v>0</v>
      </c>
      <c r="F806" s="18" t="n">
        <f aca="false">MOD(QUOTIENT($A$806,Assumptions!$B$82),2)</f>
        <v>1</v>
      </c>
      <c r="G806" s="18" t="n">
        <f aca="false">MOD(QUOTIENT($A$806,Assumptions!$B$83),2)</f>
        <v>0</v>
      </c>
      <c r="H806" s="18" t="n">
        <f aca="false">IF($B$806=1,MIN(Assumptions!$B$66,MAX(Assumptions!$B$4,Assumptions!$B$27-(Assumptions!$B$4))),Assumptions!$B$4)</f>
        <v>300000000</v>
      </c>
      <c r="I806" s="18" t="n">
        <f aca="false">IF($C$806=1,MIN(Assumptions!$B$61,MAX(Assumptions!$B$4,Assumptions!$B$27-($H$806))),Assumptions!$B$4)</f>
        <v>100000000</v>
      </c>
      <c r="J806" s="18" t="n">
        <f aca="false">IF($D$806=1,MIN(Assumptions!$B$56,MAX(Assumptions!$B$4,Assumptions!$B$27-($H$806+$I$806))),Assumptions!$B$4)</f>
        <v>0</v>
      </c>
      <c r="K806" s="18" t="n">
        <f aca="false">IF($E$806=1,MIN(Assumptions!$B$51,MAX(Assumptions!$B$4,Assumptions!$B$27-($H$806+$I$806+$J$806))),Assumptions!$B$4)</f>
        <v>0</v>
      </c>
      <c r="L806" s="18" t="n">
        <f aca="false">IF($F$806=1,MIN(Assumptions!$B$46,MAX(Assumptions!$B$4,Assumptions!$B$27-($H$806+$I$806+$J$806+$K$806))),Assumptions!$B$4)</f>
        <v>15000000</v>
      </c>
      <c r="M806" s="18" t="n">
        <f aca="false">IF($G$806=1,MIN(Assumptions!$B$41,MAX(Assumptions!$B$4,Assumptions!$B$27-($H$806+$I$806+$J$806+$K$806+$L$806))),Assumptions!$B$4)</f>
        <v>0</v>
      </c>
      <c r="N806" s="18" t="n">
        <f aca="false">MAX(Assumptions!$B$4,Assumptions!$B$27-($H$806+$I$806+$J$806+$K$806+$L$806+$M$806))</f>
        <v>3585000000</v>
      </c>
      <c r="O806" s="18" t="n">
        <f aca="false">$J$112+$O$112+Assumptions!$B$20+IF($B$806=0,$AI$112,Assumptions!$B$4)+IF($C$806=0,$AF$112,Assumptions!$B$4)+IF($D$806=0,$AC$112,Assumptions!$B$4)+IF($E$806=0,$Z$112,Assumptions!$B$4)+IF($F$806=0,$W$112,Assumptions!$B$4)+IF($G$806=0,$T$112,Assumptions!$B$4)</f>
        <v>19680512.8289884</v>
      </c>
      <c r="P806" s="18" t="n">
        <f aca="false">IF(($N$806+Assumptions!$B$14*Assumptions!$B$13)&gt;($C$11*Assumptions!$B$7/Assumptions!$B$11),($C$11*Assumptions!$B$7/Assumptions!$B$11)*($O$806+Assumptions!$B$14)/($N$806+Assumptions!$B$14*Assumptions!$B$13-($C$11*Assumptions!$B$7/Assumptions!$B$11)),NA())</f>
        <v>767602.462719136</v>
      </c>
      <c r="Q806" s="18" t="n">
        <f aca="false">IFERROR(($N$806+Assumptions!$B$14*Assumptions!$B$13)/($O$806+Assumptions!$B$14+$P$806),NA())</f>
        <v>156.330921053738</v>
      </c>
      <c r="R806" s="18" t="n">
        <f aca="false">AND(ISNUMBER($P$806),$P$806&gt;Assumptions!$B$4,$Q$806&gt;Assumptions!$B$13)</f>
        <v>1</v>
      </c>
      <c r="S806" s="18" t="n">
        <f aca="false">IF($N$806&gt;($C$11*Assumptions!$B$7/Assumptions!$B$11),($C$11*Assumptions!$B$7/Assumptions!$B$11)*$O$806/($N$806-($C$11*Assumptions!$B$7/Assumptions!$B$11)),NA())</f>
        <v>681576.201869727</v>
      </c>
      <c r="T806" s="18" t="n">
        <f aca="false">IFERROR($N$806/($O$806+$S$806),NA())</f>
        <v>176.062485266961</v>
      </c>
      <c r="U806" s="18" t="n">
        <f aca="false">AND(ISNUMBER($S$806),$S$806&gt;Assumptions!$B$4,$T$806&lt;=Assumptions!$B$13)</f>
        <v>0</v>
      </c>
      <c r="V806" s="18" t="n">
        <f aca="false">IF($R$806,$P$806,IF($U$806,$S$806,NA()))</f>
        <v>767602.462719136</v>
      </c>
      <c r="W806" s="18" t="n">
        <f aca="false">IF($R$806,$Q$806,IF($U$806,$T$806,NA()))</f>
        <v>156.330921053738</v>
      </c>
      <c r="X806" s="18" t="n">
        <f aca="false">$R$806</f>
        <v>1</v>
      </c>
      <c r="Y806" s="18" t="n">
        <f aca="false">IF($B$806=1,$H$806,$AI$112*$W$806)</f>
        <v>300000000</v>
      </c>
      <c r="Z806" s="18" t="n">
        <f aca="false">IF($C$806=1,$I$806,$AF$112*$W$806)</f>
        <v>100000000</v>
      </c>
      <c r="AA806" s="18" t="n">
        <f aca="false">IF($D$806=1,$J$806,$AC$112*$W$806)</f>
        <v>375194210.528971</v>
      </c>
      <c r="AB806" s="18" t="n">
        <f aca="false">IF($E$806=1,$K$806,$Z$112*$W$806)</f>
        <v>468992763.161214</v>
      </c>
      <c r="AC806" s="18" t="n">
        <f aca="false">IF($F$806=1,$L$806,$W$112*$W$806)</f>
        <v>15000000</v>
      </c>
      <c r="AD806" s="18" t="n">
        <f aca="false">IF($G$806=1,$M$806,$T$112*$W$806)</f>
        <v>781654605.268689</v>
      </c>
      <c r="AE806" s="18" t="n">
        <f aca="false">($C$11*Assumptions!$B$7/Assumptions!$B$11)</f>
        <v>120000000</v>
      </c>
      <c r="AF806" s="18" t="n">
        <f aca="false">($J$112+$O$112)*$W$806</f>
        <v>43852828.9231409</v>
      </c>
      <c r="AG806" s="18" t="n">
        <f aca="false">Assumptions!$B$20*$W$806</f>
        <v>1406978289.48364</v>
      </c>
      <c r="AH806" s="18" t="n">
        <f aca="false">IF($R$806,Assumptions!$B$14*($W$806-Assumptions!$B$13),Assumptions!$B$4)</f>
        <v>388327302.634345</v>
      </c>
      <c r="AI806" s="18" t="n">
        <f aca="false">$Y$806+$Z$806+$AA$806+$AB$806+$AC$806+$AD$806+$AE$806+$AF$806+$AG$806+$AH$806</f>
        <v>4000000000</v>
      </c>
      <c r="AJ806" s="18" t="n">
        <f aca="false">IF(AND(ISNUMBER($V$806),($C$11*Assumptions!$B$7/Assumptions!$B$11)&gt;=Assumptions!$B$67,IF($B$806=1,$Y$806&gt;=INDEX($Y$756:$Y$819,1+$A$806-Assumptions!$B$78),$Y$806&gt;INDEX($Y$756:$Y$819,1+$A$806+Assumptions!$B$78)),IF($C$806=1,$Z$806&gt;=INDEX($Z$756:$Z$819,1+$A$806-Assumptions!$B$79),$Z$806&gt;INDEX($Z$756:$Z$819,1+$A$806+Assumptions!$B$79)),IF($D$806=1,$AA$806&gt;=INDEX($AA$756:$AA$819,1+$A$806-Assumptions!$B$80),$AA$806&gt;INDEX($AA$756:$AA$819,1+$A$806+Assumptions!$B$80)),IF($E$806=1,$AB$806&gt;=INDEX($AB$756:$AB$819,1+$A$806-Assumptions!$B$81),$AB$806&gt;INDEX($AB$756:$AB$819,1+$A$806+Assumptions!$B$81)),IF($F$806=1,$AC$806&gt;=INDEX($AC$756:$AC$819,1+$A$806-Assumptions!$B$82),$AC$806&gt;INDEX($AC$756:$AC$819,1+$A$806+Assumptions!$B$82)),IF($G$806=1,$AD$806&gt;=INDEX($AD$756:$AD$819,1+$A$806-Assumptions!$B$83),$AD$806&gt;INDEX($AD$756:$AD$819,1+$A$806+Assumptions!$B$83))),1,0)</f>
        <v>0</v>
      </c>
      <c r="AK806" s="16"/>
      <c r="AL806" s="16"/>
    </row>
    <row r="807" customFormat="false" ht="23.85" hidden="true" customHeight="false" outlineLevel="0" collapsed="false">
      <c r="A807" s="6" t="n">
        <f aca="false">ROW()-ROW($A$756)+Assumptions!$B$4</f>
        <v>51</v>
      </c>
      <c r="B807" s="18" t="n">
        <f aca="false">MOD(QUOTIENT($A$807,Assumptions!$B$78),2)</f>
        <v>1</v>
      </c>
      <c r="C807" s="18" t="n">
        <f aca="false">MOD(QUOTIENT($A$807,Assumptions!$B$79),2)</f>
        <v>1</v>
      </c>
      <c r="D807" s="18" t="n">
        <f aca="false">MOD(QUOTIENT($A$807,Assumptions!$B$80),2)</f>
        <v>0</v>
      </c>
      <c r="E807" s="18" t="n">
        <f aca="false">MOD(QUOTIENT($A$807,Assumptions!$B$81),2)</f>
        <v>0</v>
      </c>
      <c r="F807" s="18" t="n">
        <f aca="false">MOD(QUOTIENT($A$807,Assumptions!$B$82),2)</f>
        <v>1</v>
      </c>
      <c r="G807" s="18" t="n">
        <f aca="false">MOD(QUOTIENT($A$807,Assumptions!$B$83),2)</f>
        <v>1</v>
      </c>
      <c r="H807" s="18" t="n">
        <f aca="false">IF($B$807=1,MIN(Assumptions!$B$66,MAX(Assumptions!$B$4,Assumptions!$B$27-(Assumptions!$B$4))),Assumptions!$B$4)</f>
        <v>300000000</v>
      </c>
      <c r="I807" s="18" t="n">
        <f aca="false">IF($C$807=1,MIN(Assumptions!$B$61,MAX(Assumptions!$B$4,Assumptions!$B$27-($H$807))),Assumptions!$B$4)</f>
        <v>100000000</v>
      </c>
      <c r="J807" s="18" t="n">
        <f aca="false">IF($D$807=1,MIN(Assumptions!$B$56,MAX(Assumptions!$B$4,Assumptions!$B$27-($H$807+$I$807))),Assumptions!$B$4)</f>
        <v>0</v>
      </c>
      <c r="K807" s="18" t="n">
        <f aca="false">IF($E$807=1,MIN(Assumptions!$B$51,MAX(Assumptions!$B$4,Assumptions!$B$27-($H$807+$I$807+$J$807))),Assumptions!$B$4)</f>
        <v>0</v>
      </c>
      <c r="L807" s="18" t="n">
        <f aca="false">IF($F$807=1,MIN(Assumptions!$B$46,MAX(Assumptions!$B$4,Assumptions!$B$27-($H$807+$I$807+$J$807+$K$807))),Assumptions!$B$4)</f>
        <v>15000000</v>
      </c>
      <c r="M807" s="18" t="n">
        <f aca="false">IF($G$807=1,MIN(Assumptions!$B$41,MAX(Assumptions!$B$4,Assumptions!$B$27-($H$807+$I$807+$J$807+$K$807+$L$807))),Assumptions!$B$4)</f>
        <v>5000000</v>
      </c>
      <c r="N807" s="18" t="n">
        <f aca="false">MAX(Assumptions!$B$4,Assumptions!$B$27-($H$807+$I$807+$J$807+$K$807+$L$807+$M$807))</f>
        <v>3580000000</v>
      </c>
      <c r="O807" s="18" t="n">
        <f aca="false">$J$112+$O$112+Assumptions!$B$20+IF($B$807=0,$AI$112,Assumptions!$B$4)+IF($C$807=0,$AF$112,Assumptions!$B$4)+IF($D$807=0,$AC$112,Assumptions!$B$4)+IF($E$807=0,$Z$112,Assumptions!$B$4)+IF($F$807=0,$W$112,Assumptions!$B$4)+IF($G$807=0,$T$112,Assumptions!$B$4)</f>
        <v>14680512.8289884</v>
      </c>
      <c r="P807" s="18" t="n">
        <f aca="false">IF(($N$807+Assumptions!$B$14*Assumptions!$B$13)&gt;($C$11*Assumptions!$B$7/Assumptions!$B$11),($C$11*Assumptions!$B$7/Assumptions!$B$11)*($O$807+Assumptions!$B$14)/($N$807+Assumptions!$B$14*Assumptions!$B$13-($C$11*Assumptions!$B$7/Assumptions!$B$11)),NA())</f>
        <v>595425.715372882</v>
      </c>
      <c r="Q807" s="18" t="n">
        <f aca="false">IFERROR(($N$807+Assumptions!$B$14*Assumptions!$B$13)/($O$807+Assumptions!$B$14+$P$807),NA())</f>
        <v>201.53647533488</v>
      </c>
      <c r="R807" s="18" t="n">
        <f aca="false">AND(ISNUMBER($P$807),$P$807&gt;Assumptions!$B$4,$Q$807&gt;Assumptions!$B$13)</f>
        <v>1</v>
      </c>
      <c r="S807" s="18" t="n">
        <f aca="false">IF($N$807&gt;($C$11*Assumptions!$B$7/Assumptions!$B$11),($C$11*Assumptions!$B$7/Assumptions!$B$11)*$O$807/($N$807-($C$11*Assumptions!$B$7/Assumptions!$B$11)),NA())</f>
        <v>509150.733953354</v>
      </c>
      <c r="T807" s="18" t="n">
        <f aca="false">IFERROR($N$807/($O$807+$S$807),NA())</f>
        <v>235.686589447191</v>
      </c>
      <c r="U807" s="18" t="n">
        <f aca="false">AND(ISNUMBER($S$807),$S$807&gt;Assumptions!$B$4,$T$807&lt;=Assumptions!$B$13)</f>
        <v>0</v>
      </c>
      <c r="V807" s="18" t="n">
        <f aca="false">IF($R$807,$P$807,IF($U$807,$S$807,NA()))</f>
        <v>595425.715372882</v>
      </c>
      <c r="W807" s="18" t="n">
        <f aca="false">IF($R$807,$Q$807,IF($U$807,$T$807,NA()))</f>
        <v>201.53647533488</v>
      </c>
      <c r="X807" s="18" t="n">
        <f aca="false">$R$807</f>
        <v>1</v>
      </c>
      <c r="Y807" s="18" t="n">
        <f aca="false">IF($B$807=1,$H$807,$AI$112*$W$807)</f>
        <v>300000000</v>
      </c>
      <c r="Z807" s="18" t="n">
        <f aca="false">IF($C$807=1,$I$807,$AF$112*$W$807)</f>
        <v>100000000</v>
      </c>
      <c r="AA807" s="18" t="n">
        <f aca="false">IF($D$807=1,$J$807,$AC$112*$W$807)</f>
        <v>483687540.803712</v>
      </c>
      <c r="AB807" s="18" t="n">
        <f aca="false">IF($E$807=1,$K$807,$Z$112*$W$807)</f>
        <v>604609426.004639</v>
      </c>
      <c r="AC807" s="18" t="n">
        <f aca="false">IF($F$807=1,$L$807,$W$112*$W$807)</f>
        <v>15000000</v>
      </c>
      <c r="AD807" s="18" t="n">
        <f aca="false">IF($G$807=1,$M$807,$T$112*$W$807)</f>
        <v>5000000</v>
      </c>
      <c r="AE807" s="18" t="n">
        <f aca="false">($C$11*Assumptions!$B$7/Assumptions!$B$11)</f>
        <v>120000000</v>
      </c>
      <c r="AF807" s="18" t="n">
        <f aca="false">($J$112+$O$112)*$W$807</f>
        <v>56533566.8405312</v>
      </c>
      <c r="AG807" s="18" t="n">
        <f aca="false">Assumptions!$B$20*$W$807</f>
        <v>1813828278.01392</v>
      </c>
      <c r="AH807" s="18" t="n">
        <f aca="false">IF($R$807,Assumptions!$B$14*($W$807-Assumptions!$B$13),Assumptions!$B$4)</f>
        <v>501341188.3372</v>
      </c>
      <c r="AI807" s="18" t="n">
        <f aca="false">$Y$807+$Z$807+$AA$807+$AB$807+$AC$807+$AD$807+$AE$807+$AF$807+$AG$807+$AH$807</f>
        <v>4000000000</v>
      </c>
      <c r="AJ807" s="18" t="n">
        <f aca="false">IF(AND(ISNUMBER($V$807),($C$11*Assumptions!$B$7/Assumptions!$B$11)&gt;=Assumptions!$B$67,IF($B$807=1,$Y$807&gt;=INDEX($Y$756:$Y$819,1+$A$807-Assumptions!$B$78),$Y$807&gt;INDEX($Y$756:$Y$819,1+$A$807+Assumptions!$B$78)),IF($C$807=1,$Z$807&gt;=INDEX($Z$756:$Z$819,1+$A$807-Assumptions!$B$79),$Z$807&gt;INDEX($Z$756:$Z$819,1+$A$807+Assumptions!$B$79)),IF($D$807=1,$AA$807&gt;=INDEX($AA$756:$AA$819,1+$A$807-Assumptions!$B$80),$AA$807&gt;INDEX($AA$756:$AA$819,1+$A$807+Assumptions!$B$80)),IF($E$807=1,$AB$807&gt;=INDEX($AB$756:$AB$819,1+$A$807-Assumptions!$B$81),$AB$807&gt;INDEX($AB$756:$AB$819,1+$A$807+Assumptions!$B$81)),IF($F$807=1,$AC$807&gt;=INDEX($AC$756:$AC$819,1+$A$807-Assumptions!$B$82),$AC$807&gt;INDEX($AC$756:$AC$819,1+$A$807+Assumptions!$B$82)),IF($G$807=1,$AD$807&gt;=INDEX($AD$756:$AD$819,1+$A$807-Assumptions!$B$83),$AD$807&gt;INDEX($AD$756:$AD$819,1+$A$807+Assumptions!$B$83))),1,0)</f>
        <v>0</v>
      </c>
      <c r="AK807" s="16"/>
      <c r="AL807" s="16"/>
    </row>
    <row r="808" customFormat="false" ht="23.85" hidden="true" customHeight="false" outlineLevel="0" collapsed="false">
      <c r="A808" s="6" t="n">
        <f aca="false">ROW()-ROW($A$756)+Assumptions!$B$4</f>
        <v>52</v>
      </c>
      <c r="B808" s="18" t="n">
        <f aca="false">MOD(QUOTIENT($A$808,Assumptions!$B$78),2)</f>
        <v>1</v>
      </c>
      <c r="C808" s="18" t="n">
        <f aca="false">MOD(QUOTIENT($A$808,Assumptions!$B$79),2)</f>
        <v>1</v>
      </c>
      <c r="D808" s="18" t="n">
        <f aca="false">MOD(QUOTIENT($A$808,Assumptions!$B$80),2)</f>
        <v>0</v>
      </c>
      <c r="E808" s="18" t="n">
        <f aca="false">MOD(QUOTIENT($A$808,Assumptions!$B$81),2)</f>
        <v>1</v>
      </c>
      <c r="F808" s="18" t="n">
        <f aca="false">MOD(QUOTIENT($A$808,Assumptions!$B$82),2)</f>
        <v>0</v>
      </c>
      <c r="G808" s="18" t="n">
        <f aca="false">MOD(QUOTIENT($A$808,Assumptions!$B$83),2)</f>
        <v>0</v>
      </c>
      <c r="H808" s="18" t="n">
        <f aca="false">IF($B$808=1,MIN(Assumptions!$B$66,MAX(Assumptions!$B$4,Assumptions!$B$27-(Assumptions!$B$4))),Assumptions!$B$4)</f>
        <v>300000000</v>
      </c>
      <c r="I808" s="18" t="n">
        <f aca="false">IF($C$808=1,MIN(Assumptions!$B$61,MAX(Assumptions!$B$4,Assumptions!$B$27-($H$808))),Assumptions!$B$4)</f>
        <v>100000000</v>
      </c>
      <c r="J808" s="18" t="n">
        <f aca="false">IF($D$808=1,MIN(Assumptions!$B$56,MAX(Assumptions!$B$4,Assumptions!$B$27-($H$808+$I$808))),Assumptions!$B$4)</f>
        <v>0</v>
      </c>
      <c r="K808" s="18" t="n">
        <f aca="false">IF($E$808=1,MIN(Assumptions!$B$51,MAX(Assumptions!$B$4,Assumptions!$B$27-($H$808+$I$808+$J$808))),Assumptions!$B$4)</f>
        <v>30000000</v>
      </c>
      <c r="L808" s="18" t="n">
        <f aca="false">IF($F$808=1,MIN(Assumptions!$B$46,MAX(Assumptions!$B$4,Assumptions!$B$27-($H$808+$I$808+$J$808+$K$808))),Assumptions!$B$4)</f>
        <v>0</v>
      </c>
      <c r="M808" s="18" t="n">
        <f aca="false">IF($G$808=1,MIN(Assumptions!$B$41,MAX(Assumptions!$B$4,Assumptions!$B$27-($H$808+$I$808+$J$808+$K$808+$L$808))),Assumptions!$B$4)</f>
        <v>0</v>
      </c>
      <c r="N808" s="18" t="n">
        <f aca="false">MAX(Assumptions!$B$4,Assumptions!$B$27-($H$808+$I$808+$J$808+$K$808+$L$808+$M$808))</f>
        <v>3570000000</v>
      </c>
      <c r="O808" s="18" t="n">
        <f aca="false">$J$112+$O$112+Assumptions!$B$20+IF($B$808=0,$AI$112,Assumptions!$B$4)+IF($C$808=0,$AF$112,Assumptions!$B$4)+IF($D$808=0,$AC$112,Assumptions!$B$4)+IF($E$808=0,$Z$112,Assumptions!$B$4)+IF($F$808=0,$W$112,Assumptions!$B$4)+IF($G$808=0,$T$112,Assumptions!$B$4)</f>
        <v>21680512.8289884</v>
      </c>
      <c r="P808" s="18" t="n">
        <f aca="false">IF(($N$808+Assumptions!$B$14*Assumptions!$B$13)&gt;($C$11*Assumptions!$B$7/Assumptions!$B$11),($C$11*Assumptions!$B$7/Assumptions!$B$11)*($O$808+Assumptions!$B$14)/($N$808+Assumptions!$B$14*Assumptions!$B$13-($C$11*Assumptions!$B$7/Assumptions!$B$11)),NA())</f>
        <v>840452.292390617</v>
      </c>
      <c r="Q808" s="18" t="n">
        <f aca="false">IFERROR(($N$808+Assumptions!$B$14*Assumptions!$B$13)/($O$808+Assumptions!$B$14+$P$808),NA())</f>
        <v>142.780263777575</v>
      </c>
      <c r="R808" s="18" t="n">
        <f aca="false">AND(ISNUMBER($P$808),$P$808&gt;Assumptions!$B$4,$Q$808&gt;Assumptions!$B$13)</f>
        <v>1</v>
      </c>
      <c r="S808" s="18" t="n">
        <f aca="false">IF($N$808&gt;($C$11*Assumptions!$B$7/Assumptions!$B$11),($C$11*Assumptions!$B$7/Assumptions!$B$11)*$O$808/($N$808-($C$11*Assumptions!$B$7/Assumptions!$B$11)),NA())</f>
        <v>754104.794051769</v>
      </c>
      <c r="T808" s="18" t="n">
        <f aca="false">IFERROR($N$808/($O$808+$S$808),NA())</f>
        <v>159.129077213852</v>
      </c>
      <c r="U808" s="18" t="n">
        <f aca="false">AND(ISNUMBER($S$808),$S$808&gt;Assumptions!$B$4,$T$808&lt;=Assumptions!$B$13)</f>
        <v>0</v>
      </c>
      <c r="V808" s="18" t="n">
        <f aca="false">IF($R$808,$P$808,IF($U$808,$S$808,NA()))</f>
        <v>840452.292390617</v>
      </c>
      <c r="W808" s="18" t="n">
        <f aca="false">IF($R$808,$Q$808,IF($U$808,$T$808,NA()))</f>
        <v>142.780263777575</v>
      </c>
      <c r="X808" s="18" t="n">
        <f aca="false">$R$808</f>
        <v>1</v>
      </c>
      <c r="Y808" s="18" t="n">
        <f aca="false">IF($B$808=1,$H$808,$AI$112*$W$808)</f>
        <v>300000000</v>
      </c>
      <c r="Z808" s="18" t="n">
        <f aca="false">IF($C$808=1,$I$808,$AF$112*$W$808)</f>
        <v>100000000</v>
      </c>
      <c r="AA808" s="18" t="n">
        <f aca="false">IF($D$808=1,$J$808,$AC$112*$W$808)</f>
        <v>342672633.066181</v>
      </c>
      <c r="AB808" s="18" t="n">
        <f aca="false">IF($E$808=1,$K$808,$Z$112*$W$808)</f>
        <v>30000000</v>
      </c>
      <c r="AC808" s="18" t="n">
        <f aca="false">IF($F$808=1,$L$808,$W$112*$W$808)</f>
        <v>713901318.887876</v>
      </c>
      <c r="AD808" s="18" t="n">
        <f aca="false">IF($G$808=1,$M$808,$T$112*$W$808)</f>
        <v>713901318.887876</v>
      </c>
      <c r="AE808" s="18" t="n">
        <f aca="false">($C$11*Assumptions!$B$7/Assumptions!$B$11)</f>
        <v>120000000</v>
      </c>
      <c r="AF808" s="18" t="n">
        <f aca="false">($J$112+$O$112)*$W$808</f>
        <v>40051695.7159527</v>
      </c>
      <c r="AG808" s="18" t="n">
        <f aca="false">Assumptions!$B$20*$W$808</f>
        <v>1285022373.99818</v>
      </c>
      <c r="AH808" s="18" t="n">
        <f aca="false">IF($R$808,Assumptions!$B$14*($W$808-Assumptions!$B$13),Assumptions!$B$4)</f>
        <v>354450659.443938</v>
      </c>
      <c r="AI808" s="18" t="n">
        <f aca="false">$Y$808+$Z$808+$AA$808+$AB$808+$AC$808+$AD$808+$AE$808+$AF$808+$AG$808+$AH$808</f>
        <v>4000000000</v>
      </c>
      <c r="AJ808" s="18" t="n">
        <f aca="false">IF(AND(ISNUMBER($V$808),($C$11*Assumptions!$B$7/Assumptions!$B$11)&gt;=Assumptions!$B$67,IF($B$808=1,$Y$808&gt;=INDEX($Y$756:$Y$819,1+$A$808-Assumptions!$B$78),$Y$808&gt;INDEX($Y$756:$Y$819,1+$A$808+Assumptions!$B$78)),IF($C$808=1,$Z$808&gt;=INDEX($Z$756:$Z$819,1+$A$808-Assumptions!$B$79),$Z$808&gt;INDEX($Z$756:$Z$819,1+$A$808+Assumptions!$B$79)),IF($D$808=1,$AA$808&gt;=INDEX($AA$756:$AA$819,1+$A$808-Assumptions!$B$80),$AA$808&gt;INDEX($AA$756:$AA$819,1+$A$808+Assumptions!$B$80)),IF($E$808=1,$AB$808&gt;=INDEX($AB$756:$AB$819,1+$A$808-Assumptions!$B$81),$AB$808&gt;INDEX($AB$756:$AB$819,1+$A$808+Assumptions!$B$81)),IF($F$808=1,$AC$808&gt;=INDEX($AC$756:$AC$819,1+$A$808-Assumptions!$B$82),$AC$808&gt;INDEX($AC$756:$AC$819,1+$A$808+Assumptions!$B$82)),IF($G$808=1,$AD$808&gt;=INDEX($AD$756:$AD$819,1+$A$808-Assumptions!$B$83),$AD$808&gt;INDEX($AD$756:$AD$819,1+$A$808+Assumptions!$B$83))),1,0)</f>
        <v>0</v>
      </c>
      <c r="AK808" s="16"/>
      <c r="AL808" s="16"/>
    </row>
    <row r="809" customFormat="false" ht="23.85" hidden="true" customHeight="false" outlineLevel="0" collapsed="false">
      <c r="A809" s="6" t="n">
        <f aca="false">ROW()-ROW($A$756)+Assumptions!$B$4</f>
        <v>53</v>
      </c>
      <c r="B809" s="18" t="n">
        <f aca="false">MOD(QUOTIENT($A$809,Assumptions!$B$78),2)</f>
        <v>1</v>
      </c>
      <c r="C809" s="18" t="n">
        <f aca="false">MOD(QUOTIENT($A$809,Assumptions!$B$79),2)</f>
        <v>1</v>
      </c>
      <c r="D809" s="18" t="n">
        <f aca="false">MOD(QUOTIENT($A$809,Assumptions!$B$80),2)</f>
        <v>0</v>
      </c>
      <c r="E809" s="18" t="n">
        <f aca="false">MOD(QUOTIENT($A$809,Assumptions!$B$81),2)</f>
        <v>1</v>
      </c>
      <c r="F809" s="18" t="n">
        <f aca="false">MOD(QUOTIENT($A$809,Assumptions!$B$82),2)</f>
        <v>0</v>
      </c>
      <c r="G809" s="18" t="n">
        <f aca="false">MOD(QUOTIENT($A$809,Assumptions!$B$83),2)</f>
        <v>1</v>
      </c>
      <c r="H809" s="18" t="n">
        <f aca="false">IF($B$809=1,MIN(Assumptions!$B$66,MAX(Assumptions!$B$4,Assumptions!$B$27-(Assumptions!$B$4))),Assumptions!$B$4)</f>
        <v>300000000</v>
      </c>
      <c r="I809" s="18" t="n">
        <f aca="false">IF($C$809=1,MIN(Assumptions!$B$61,MAX(Assumptions!$B$4,Assumptions!$B$27-($H$809))),Assumptions!$B$4)</f>
        <v>100000000</v>
      </c>
      <c r="J809" s="18" t="n">
        <f aca="false">IF($D$809=1,MIN(Assumptions!$B$56,MAX(Assumptions!$B$4,Assumptions!$B$27-($H$809+$I$809))),Assumptions!$B$4)</f>
        <v>0</v>
      </c>
      <c r="K809" s="18" t="n">
        <f aca="false">IF($E$809=1,MIN(Assumptions!$B$51,MAX(Assumptions!$B$4,Assumptions!$B$27-($H$809+$I$809+$J$809))),Assumptions!$B$4)</f>
        <v>30000000</v>
      </c>
      <c r="L809" s="18" t="n">
        <f aca="false">IF($F$809=1,MIN(Assumptions!$B$46,MAX(Assumptions!$B$4,Assumptions!$B$27-($H$809+$I$809+$J$809+$K$809))),Assumptions!$B$4)</f>
        <v>0</v>
      </c>
      <c r="M809" s="18" t="n">
        <f aca="false">IF($G$809=1,MIN(Assumptions!$B$41,MAX(Assumptions!$B$4,Assumptions!$B$27-($H$809+$I$809+$J$809+$K$809+$L$809))),Assumptions!$B$4)</f>
        <v>5000000</v>
      </c>
      <c r="N809" s="18" t="n">
        <f aca="false">MAX(Assumptions!$B$4,Assumptions!$B$27-($H$809+$I$809+$J$809+$K$809+$L$809+$M$809))</f>
        <v>3565000000</v>
      </c>
      <c r="O809" s="18" t="n">
        <f aca="false">$J$112+$O$112+Assumptions!$B$20+IF($B$809=0,$AI$112,Assumptions!$B$4)+IF($C$809=0,$AF$112,Assumptions!$B$4)+IF($D$809=0,$AC$112,Assumptions!$B$4)+IF($E$809=0,$Z$112,Assumptions!$B$4)+IF($F$809=0,$W$112,Assumptions!$B$4)+IF($G$809=0,$T$112,Assumptions!$B$4)</f>
        <v>16680512.8289884</v>
      </c>
      <c r="P809" s="18" t="n">
        <f aca="false">IF(($N$809+Assumptions!$B$14*Assumptions!$B$13)&gt;($C$11*Assumptions!$B$7/Assumptions!$B$11),($C$11*Assumptions!$B$7/Assumptions!$B$11)*($O$809+Assumptions!$B$14)/($N$809+Assumptions!$B$14*Assumptions!$B$13-($C$11*Assumptions!$B$7/Assumptions!$B$11)),NA())</f>
        <v>667632.063663119</v>
      </c>
      <c r="Q809" s="18" t="n">
        <f aca="false">IFERROR(($N$809+Assumptions!$B$14*Assumptions!$B$13)/($O$809+Assumptions!$B$14+$P$809),NA())</f>
        <v>179.739719721656</v>
      </c>
      <c r="R809" s="18" t="n">
        <f aca="false">AND(ISNUMBER($P$809),$P$809&gt;Assumptions!$B$4,$Q$809&gt;Assumptions!$B$13)</f>
        <v>1</v>
      </c>
      <c r="S809" s="18" t="n">
        <f aca="false">IF($N$809&gt;($C$11*Assumptions!$B$7/Assumptions!$B$11),($C$11*Assumptions!$B$7/Assumptions!$B$11)*$O$809/($N$809-($C$11*Assumptions!$B$7/Assumptions!$B$11)),NA())</f>
        <v>581033.828585952</v>
      </c>
      <c r="T809" s="18" t="n">
        <f aca="false">IFERROR($N$809/($O$809+$S$809),NA())</f>
        <v>206.528422436334</v>
      </c>
      <c r="U809" s="18" t="n">
        <f aca="false">AND(ISNUMBER($S$809),$S$809&gt;Assumptions!$B$4,$T$809&lt;=Assumptions!$B$13)</f>
        <v>0</v>
      </c>
      <c r="V809" s="18" t="n">
        <f aca="false">IF($R$809,$P$809,IF($U$809,$S$809,NA()))</f>
        <v>667632.063663119</v>
      </c>
      <c r="W809" s="18" t="n">
        <f aca="false">IF($R$809,$Q$809,IF($U$809,$T$809,NA()))</f>
        <v>179.739719721656</v>
      </c>
      <c r="X809" s="18" t="n">
        <f aca="false">$R$809</f>
        <v>1</v>
      </c>
      <c r="Y809" s="18" t="n">
        <f aca="false">IF($B$809=1,$H$809,$AI$112*$W$809)</f>
        <v>300000000</v>
      </c>
      <c r="Z809" s="18" t="n">
        <f aca="false">IF($C$809=1,$I$809,$AF$112*$W$809)</f>
        <v>100000000</v>
      </c>
      <c r="AA809" s="18" t="n">
        <f aca="false">IF($D$809=1,$J$809,$AC$112*$W$809)</f>
        <v>431375327.331975</v>
      </c>
      <c r="AB809" s="18" t="n">
        <f aca="false">IF($E$809=1,$K$809,$Z$112*$W$809)</f>
        <v>30000000</v>
      </c>
      <c r="AC809" s="18" t="n">
        <f aca="false">IF($F$809=1,$L$809,$W$112*$W$809)</f>
        <v>898698598.608281</v>
      </c>
      <c r="AD809" s="18" t="n">
        <f aca="false">IF($G$809=1,$M$809,$T$112*$W$809)</f>
        <v>5000000</v>
      </c>
      <c r="AE809" s="18" t="n">
        <f aca="false">($C$11*Assumptions!$B$7/Assumptions!$B$11)</f>
        <v>120000000</v>
      </c>
      <c r="AF809" s="18" t="n">
        <f aca="false">($J$112+$O$112)*$W$809</f>
        <v>50419297.2606978</v>
      </c>
      <c r="AG809" s="18" t="n">
        <f aca="false">Assumptions!$B$20*$W$809</f>
        <v>1617657477.49491</v>
      </c>
      <c r="AH809" s="18" t="n">
        <f aca="false">IF($R$809,Assumptions!$B$14*($W$809-Assumptions!$B$13),Assumptions!$B$4)</f>
        <v>446849299.304141</v>
      </c>
      <c r="AI809" s="18" t="n">
        <f aca="false">$Y$809+$Z$809+$AA$809+$AB$809+$AC$809+$AD$809+$AE$809+$AF$809+$AG$809+$AH$809</f>
        <v>4000000000</v>
      </c>
      <c r="AJ809" s="18" t="n">
        <f aca="false">IF(AND(ISNUMBER($V$809),($C$11*Assumptions!$B$7/Assumptions!$B$11)&gt;=Assumptions!$B$67,IF($B$809=1,$Y$809&gt;=INDEX($Y$756:$Y$819,1+$A$809-Assumptions!$B$78),$Y$809&gt;INDEX($Y$756:$Y$819,1+$A$809+Assumptions!$B$78)),IF($C$809=1,$Z$809&gt;=INDEX($Z$756:$Z$819,1+$A$809-Assumptions!$B$79),$Z$809&gt;INDEX($Z$756:$Z$819,1+$A$809+Assumptions!$B$79)),IF($D$809=1,$AA$809&gt;=INDEX($AA$756:$AA$819,1+$A$809-Assumptions!$B$80),$AA$809&gt;INDEX($AA$756:$AA$819,1+$A$809+Assumptions!$B$80)),IF($E$809=1,$AB$809&gt;=INDEX($AB$756:$AB$819,1+$A$809-Assumptions!$B$81),$AB$809&gt;INDEX($AB$756:$AB$819,1+$A$809+Assumptions!$B$81)),IF($F$809=1,$AC$809&gt;=INDEX($AC$756:$AC$819,1+$A$809-Assumptions!$B$82),$AC$809&gt;INDEX($AC$756:$AC$819,1+$A$809+Assumptions!$B$82)),IF($G$809=1,$AD$809&gt;=INDEX($AD$756:$AD$819,1+$A$809-Assumptions!$B$83),$AD$809&gt;INDEX($AD$756:$AD$819,1+$A$809+Assumptions!$B$83))),1,0)</f>
        <v>0</v>
      </c>
      <c r="AK809" s="16"/>
      <c r="AL809" s="16"/>
    </row>
    <row r="810" customFormat="false" ht="23.85" hidden="true" customHeight="false" outlineLevel="0" collapsed="false">
      <c r="A810" s="6" t="n">
        <f aca="false">ROW()-ROW($A$756)+Assumptions!$B$4</f>
        <v>54</v>
      </c>
      <c r="B810" s="18" t="n">
        <f aca="false">MOD(QUOTIENT($A$810,Assumptions!$B$78),2)</f>
        <v>1</v>
      </c>
      <c r="C810" s="18" t="n">
        <f aca="false">MOD(QUOTIENT($A$810,Assumptions!$B$79),2)</f>
        <v>1</v>
      </c>
      <c r="D810" s="18" t="n">
        <f aca="false">MOD(QUOTIENT($A$810,Assumptions!$B$80),2)</f>
        <v>0</v>
      </c>
      <c r="E810" s="18" t="n">
        <f aca="false">MOD(QUOTIENT($A$810,Assumptions!$B$81),2)</f>
        <v>1</v>
      </c>
      <c r="F810" s="18" t="n">
        <f aca="false">MOD(QUOTIENT($A$810,Assumptions!$B$82),2)</f>
        <v>1</v>
      </c>
      <c r="G810" s="18" t="n">
        <f aca="false">MOD(QUOTIENT($A$810,Assumptions!$B$83),2)</f>
        <v>0</v>
      </c>
      <c r="H810" s="18" t="n">
        <f aca="false">IF($B$810=1,MIN(Assumptions!$B$66,MAX(Assumptions!$B$4,Assumptions!$B$27-(Assumptions!$B$4))),Assumptions!$B$4)</f>
        <v>300000000</v>
      </c>
      <c r="I810" s="18" t="n">
        <f aca="false">IF($C$810=1,MIN(Assumptions!$B$61,MAX(Assumptions!$B$4,Assumptions!$B$27-($H$810))),Assumptions!$B$4)</f>
        <v>100000000</v>
      </c>
      <c r="J810" s="18" t="n">
        <f aca="false">IF($D$810=1,MIN(Assumptions!$B$56,MAX(Assumptions!$B$4,Assumptions!$B$27-($H$810+$I$810))),Assumptions!$B$4)</f>
        <v>0</v>
      </c>
      <c r="K810" s="18" t="n">
        <f aca="false">IF($E$810=1,MIN(Assumptions!$B$51,MAX(Assumptions!$B$4,Assumptions!$B$27-($H$810+$I$810+$J$810))),Assumptions!$B$4)</f>
        <v>30000000</v>
      </c>
      <c r="L810" s="18" t="n">
        <f aca="false">IF($F$810=1,MIN(Assumptions!$B$46,MAX(Assumptions!$B$4,Assumptions!$B$27-($H$810+$I$810+$J$810+$K$810))),Assumptions!$B$4)</f>
        <v>15000000</v>
      </c>
      <c r="M810" s="18" t="n">
        <f aca="false">IF($G$810=1,MIN(Assumptions!$B$41,MAX(Assumptions!$B$4,Assumptions!$B$27-($H$810+$I$810+$J$810+$K$810+$L$810))),Assumptions!$B$4)</f>
        <v>0</v>
      </c>
      <c r="N810" s="18" t="n">
        <f aca="false">MAX(Assumptions!$B$4,Assumptions!$B$27-($H$810+$I$810+$J$810+$K$810+$L$810+$M$810))</f>
        <v>3555000000</v>
      </c>
      <c r="O810" s="18" t="n">
        <f aca="false">$J$112+$O$112+Assumptions!$B$20+IF($B$810=0,$AI$112,Assumptions!$B$4)+IF($C$810=0,$AF$112,Assumptions!$B$4)+IF($D$810=0,$AC$112,Assumptions!$B$4)+IF($E$810=0,$Z$112,Assumptions!$B$4)+IF($F$810=0,$W$112,Assumptions!$B$4)+IF($G$810=0,$T$112,Assumptions!$B$4)</f>
        <v>16680512.8289884</v>
      </c>
      <c r="P810" s="18" t="n">
        <f aca="false">IF(($N$810+Assumptions!$B$14*Assumptions!$B$13)&gt;($C$11*Assumptions!$B$7/Assumptions!$B$11),($C$11*Assumptions!$B$7/Assumptions!$B$11)*($O$810+Assumptions!$B$14)/($N$810+Assumptions!$B$14*Assumptions!$B$13-($C$11*Assumptions!$B$7/Assumptions!$B$11)),NA())</f>
        <v>669574.266030139</v>
      </c>
      <c r="Q810" s="18" t="n">
        <f aca="false">IFERROR(($N$810+Assumptions!$B$14*Assumptions!$B$13)/($O$810+Assumptions!$B$14+$P$810),NA())</f>
        <v>179.218357227902</v>
      </c>
      <c r="R810" s="18" t="n">
        <f aca="false">AND(ISNUMBER($P$810),$P$810&gt;Assumptions!$B$4,$Q$810&gt;Assumptions!$B$13)</f>
        <v>1</v>
      </c>
      <c r="S810" s="18" t="n">
        <f aca="false">IF($N$810&gt;($C$11*Assumptions!$B$7/Assumptions!$B$11),($C$11*Assumptions!$B$7/Assumptions!$B$11)*$O$810/($N$810-($C$11*Assumptions!$B$7/Assumptions!$B$11)),NA())</f>
        <v>582725.33900396</v>
      </c>
      <c r="T810" s="18" t="n">
        <f aca="false">IFERROR($N$810/($O$810+$S$810),NA())</f>
        <v>205.928920484414</v>
      </c>
      <c r="U810" s="18" t="n">
        <f aca="false">AND(ISNUMBER($S$810),$S$810&gt;Assumptions!$B$4,$T$810&lt;=Assumptions!$B$13)</f>
        <v>0</v>
      </c>
      <c r="V810" s="18" t="n">
        <f aca="false">IF($R$810,$P$810,IF($U$810,$S$810,NA()))</f>
        <v>669574.266030139</v>
      </c>
      <c r="W810" s="18" t="n">
        <f aca="false">IF($R$810,$Q$810,IF($U$810,$T$810,NA()))</f>
        <v>179.218357227902</v>
      </c>
      <c r="X810" s="18" t="n">
        <f aca="false">$R$810</f>
        <v>1</v>
      </c>
      <c r="Y810" s="18" t="n">
        <f aca="false">IF($B$810=1,$H$810,$AI$112*$W$810)</f>
        <v>300000000</v>
      </c>
      <c r="Z810" s="18" t="n">
        <f aca="false">IF($C$810=1,$I$810,$AF$112*$W$810)</f>
        <v>100000000</v>
      </c>
      <c r="AA810" s="18" t="n">
        <f aca="false">IF($D$810=1,$J$810,$AC$112*$W$810)</f>
        <v>430124057.346966</v>
      </c>
      <c r="AB810" s="18" t="n">
        <f aca="false">IF($E$810=1,$K$810,$Z$112*$W$810)</f>
        <v>30000000</v>
      </c>
      <c r="AC810" s="18" t="n">
        <f aca="false">IF($F$810=1,$L$810,$W$112*$W$810)</f>
        <v>15000000</v>
      </c>
      <c r="AD810" s="18" t="n">
        <f aca="false">IF($G$810=1,$M$810,$T$112*$W$810)</f>
        <v>896091786.139512</v>
      </c>
      <c r="AE810" s="18" t="n">
        <f aca="false">($C$11*Assumptions!$B$7/Assumptions!$B$11)</f>
        <v>120000000</v>
      </c>
      <c r="AF810" s="18" t="n">
        <f aca="false">($J$112+$O$112)*$W$810</f>
        <v>50273048.3926464</v>
      </c>
      <c r="AG810" s="18" t="n">
        <f aca="false">Assumptions!$B$20*$W$810</f>
        <v>1612965215.05112</v>
      </c>
      <c r="AH810" s="18" t="n">
        <f aca="false">IF($R$810,Assumptions!$B$14*($W$810-Assumptions!$B$13),Assumptions!$B$4)</f>
        <v>445545893.069756</v>
      </c>
      <c r="AI810" s="18" t="n">
        <f aca="false">$Y$810+$Z$810+$AA$810+$AB$810+$AC$810+$AD$810+$AE$810+$AF$810+$AG$810+$AH$810</f>
        <v>4000000000</v>
      </c>
      <c r="AJ810" s="18" t="n">
        <f aca="false">IF(AND(ISNUMBER($V$810),($C$11*Assumptions!$B$7/Assumptions!$B$11)&gt;=Assumptions!$B$67,IF($B$810=1,$Y$810&gt;=INDEX($Y$756:$Y$819,1+$A$810-Assumptions!$B$78),$Y$810&gt;INDEX($Y$756:$Y$819,1+$A$810+Assumptions!$B$78)),IF($C$810=1,$Z$810&gt;=INDEX($Z$756:$Z$819,1+$A$810-Assumptions!$B$79),$Z$810&gt;INDEX($Z$756:$Z$819,1+$A$810+Assumptions!$B$79)),IF($D$810=1,$AA$810&gt;=INDEX($AA$756:$AA$819,1+$A$810-Assumptions!$B$80),$AA$810&gt;INDEX($AA$756:$AA$819,1+$A$810+Assumptions!$B$80)),IF($E$810=1,$AB$810&gt;=INDEX($AB$756:$AB$819,1+$A$810-Assumptions!$B$81),$AB$810&gt;INDEX($AB$756:$AB$819,1+$A$810+Assumptions!$B$81)),IF($F$810=1,$AC$810&gt;=INDEX($AC$756:$AC$819,1+$A$810-Assumptions!$B$82),$AC$810&gt;INDEX($AC$756:$AC$819,1+$A$810+Assumptions!$B$82)),IF($G$810=1,$AD$810&gt;=INDEX($AD$756:$AD$819,1+$A$810-Assumptions!$B$83),$AD$810&gt;INDEX($AD$756:$AD$819,1+$A$810+Assumptions!$B$83))),1,0)</f>
        <v>0</v>
      </c>
      <c r="AK810" s="16"/>
      <c r="AL810" s="16"/>
    </row>
    <row r="811" customFormat="false" ht="23.85" hidden="true" customHeight="false" outlineLevel="0" collapsed="false">
      <c r="A811" s="6" t="n">
        <f aca="false">ROW()-ROW($A$756)+Assumptions!$B$4</f>
        <v>55</v>
      </c>
      <c r="B811" s="18" t="n">
        <f aca="false">MOD(QUOTIENT($A$811,Assumptions!$B$78),2)</f>
        <v>1</v>
      </c>
      <c r="C811" s="18" t="n">
        <f aca="false">MOD(QUOTIENT($A$811,Assumptions!$B$79),2)</f>
        <v>1</v>
      </c>
      <c r="D811" s="18" t="n">
        <f aca="false">MOD(QUOTIENT($A$811,Assumptions!$B$80),2)</f>
        <v>0</v>
      </c>
      <c r="E811" s="18" t="n">
        <f aca="false">MOD(QUOTIENT($A$811,Assumptions!$B$81),2)</f>
        <v>1</v>
      </c>
      <c r="F811" s="18" t="n">
        <f aca="false">MOD(QUOTIENT($A$811,Assumptions!$B$82),2)</f>
        <v>1</v>
      </c>
      <c r="G811" s="18" t="n">
        <f aca="false">MOD(QUOTIENT($A$811,Assumptions!$B$83),2)</f>
        <v>1</v>
      </c>
      <c r="H811" s="18" t="n">
        <f aca="false">IF($B$811=1,MIN(Assumptions!$B$66,MAX(Assumptions!$B$4,Assumptions!$B$27-(Assumptions!$B$4))),Assumptions!$B$4)</f>
        <v>300000000</v>
      </c>
      <c r="I811" s="18" t="n">
        <f aca="false">IF($C$811=1,MIN(Assumptions!$B$61,MAX(Assumptions!$B$4,Assumptions!$B$27-($H$811))),Assumptions!$B$4)</f>
        <v>100000000</v>
      </c>
      <c r="J811" s="18" t="n">
        <f aca="false">IF($D$811=1,MIN(Assumptions!$B$56,MAX(Assumptions!$B$4,Assumptions!$B$27-($H$811+$I$811))),Assumptions!$B$4)</f>
        <v>0</v>
      </c>
      <c r="K811" s="18" t="n">
        <f aca="false">IF($E$811=1,MIN(Assumptions!$B$51,MAX(Assumptions!$B$4,Assumptions!$B$27-($H$811+$I$811+$J$811))),Assumptions!$B$4)</f>
        <v>30000000</v>
      </c>
      <c r="L811" s="18" t="n">
        <f aca="false">IF($F$811=1,MIN(Assumptions!$B$46,MAX(Assumptions!$B$4,Assumptions!$B$27-($H$811+$I$811+$J$811+$K$811))),Assumptions!$B$4)</f>
        <v>15000000</v>
      </c>
      <c r="M811" s="18" t="n">
        <f aca="false">IF($G$811=1,MIN(Assumptions!$B$41,MAX(Assumptions!$B$4,Assumptions!$B$27-($H$811+$I$811+$J$811+$K$811+$L$811))),Assumptions!$B$4)</f>
        <v>5000000</v>
      </c>
      <c r="N811" s="18" t="n">
        <f aca="false">MAX(Assumptions!$B$4,Assumptions!$B$27-($H$811+$I$811+$J$811+$K$811+$L$811+$M$811))</f>
        <v>3550000000</v>
      </c>
      <c r="O811" s="18" t="n">
        <f aca="false">$J$112+$O$112+Assumptions!$B$20+IF($B$811=0,$AI$112,Assumptions!$B$4)+IF($C$811=0,$AF$112,Assumptions!$B$4)+IF($D$811=0,$AC$112,Assumptions!$B$4)+IF($E$811=0,$Z$112,Assumptions!$B$4)+IF($F$811=0,$W$112,Assumptions!$B$4)+IF($G$811=0,$T$112,Assumptions!$B$4)</f>
        <v>11680512.8289884</v>
      </c>
      <c r="P811" s="18" t="n">
        <f aca="false">IF(($N$811+Assumptions!$B$14*Assumptions!$B$13)&gt;($C$11*Assumptions!$B$7/Assumptions!$B$11),($C$11*Assumptions!$B$7/Assumptions!$B$11)*($O$811+Assumptions!$B$14)/($N$811+Assumptions!$B$14*Assumptions!$B$13-($C$11*Assumptions!$B$7/Assumptions!$B$11)),NA())</f>
        <v>495749.902251596</v>
      </c>
      <c r="Q811" s="18" t="n">
        <f aca="false">IFERROR(($N$811+Assumptions!$B$14*Assumptions!$B$13)/($O$811+Assumptions!$B$14+$P$811),NA())</f>
        <v>242.057536380712</v>
      </c>
      <c r="R811" s="18" t="n">
        <f aca="false">AND(ISNUMBER($P$811),$P$811&gt;Assumptions!$B$4,$Q$811&gt;Assumptions!$B$13)</f>
        <v>1</v>
      </c>
      <c r="S811" s="18" t="n">
        <f aca="false">IF($N$811&gt;($C$11*Assumptions!$B$7/Assumptions!$B$11),($C$11*Assumptions!$B$7/Assumptions!$B$11)*$O$811/($N$811-($C$11*Assumptions!$B$7/Assumptions!$B$11)),NA())</f>
        <v>408647.679148281</v>
      </c>
      <c r="T811" s="18" t="n">
        <f aca="false">IFERROR($N$811/($O$811+$S$811),NA())</f>
        <v>293.651490325624</v>
      </c>
      <c r="U811" s="18" t="n">
        <f aca="false">AND(ISNUMBER($S$811),$S$811&gt;Assumptions!$B$4,$T$811&lt;=Assumptions!$B$13)</f>
        <v>0</v>
      </c>
      <c r="V811" s="18" t="n">
        <f aca="false">IF($R$811,$P$811,IF($U$811,$S$811,NA()))</f>
        <v>495749.902251596</v>
      </c>
      <c r="W811" s="18" t="n">
        <f aca="false">IF($R$811,$Q$811,IF($U$811,$T$811,NA()))</f>
        <v>242.057536380712</v>
      </c>
      <c r="X811" s="18" t="n">
        <f aca="false">$R$811</f>
        <v>1</v>
      </c>
      <c r="Y811" s="18" t="n">
        <f aca="false">IF($B$811=1,$H$811,$AI$112*$W$811)</f>
        <v>300000000</v>
      </c>
      <c r="Z811" s="18" t="n">
        <f aca="false">IF($C$811=1,$I$811,$AF$112*$W$811)</f>
        <v>100000000</v>
      </c>
      <c r="AA811" s="18" t="n">
        <f aca="false">IF($D$811=1,$J$811,$AC$112*$W$811)</f>
        <v>580938087.313708</v>
      </c>
      <c r="AB811" s="18" t="n">
        <f aca="false">IF($E$811=1,$K$811,$Z$112*$W$811)</f>
        <v>30000000</v>
      </c>
      <c r="AC811" s="18" t="n">
        <f aca="false">IF($F$811=1,$L$811,$W$112*$W$811)</f>
        <v>15000000</v>
      </c>
      <c r="AD811" s="18" t="n">
        <f aca="false">IF($G$811=1,$M$811,$T$112*$W$811)</f>
        <v>5000000</v>
      </c>
      <c r="AE811" s="18" t="n">
        <f aca="false">($C$11*Assumptions!$B$7/Assumptions!$B$11)</f>
        <v>120000000</v>
      </c>
      <c r="AF811" s="18" t="n">
        <f aca="false">($J$112+$O$112)*$W$811</f>
        <v>67900244.3081078</v>
      </c>
      <c r="AG811" s="18" t="n">
        <f aca="false">Assumptions!$B$20*$W$811</f>
        <v>2178517827.42641</v>
      </c>
      <c r="AH811" s="18" t="n">
        <f aca="false">IF($R$811,Assumptions!$B$14*($W$811-Assumptions!$B$13),Assumptions!$B$4)</f>
        <v>602643840.951779</v>
      </c>
      <c r="AI811" s="18" t="n">
        <f aca="false">$Y$811+$Z$811+$AA$811+$AB$811+$AC$811+$AD$811+$AE$811+$AF$811+$AG$811+$AH$811</f>
        <v>4000000000</v>
      </c>
      <c r="AJ811" s="18" t="n">
        <f aca="false">IF(AND(ISNUMBER($V$811),($C$11*Assumptions!$B$7/Assumptions!$B$11)&gt;=Assumptions!$B$67,IF($B$811=1,$Y$811&gt;=INDEX($Y$756:$Y$819,1+$A$811-Assumptions!$B$78),$Y$811&gt;INDEX($Y$756:$Y$819,1+$A$811+Assumptions!$B$78)),IF($C$811=1,$Z$811&gt;=INDEX($Z$756:$Z$819,1+$A$811-Assumptions!$B$79),$Z$811&gt;INDEX($Z$756:$Z$819,1+$A$811+Assumptions!$B$79)),IF($D$811=1,$AA$811&gt;=INDEX($AA$756:$AA$819,1+$A$811-Assumptions!$B$80),$AA$811&gt;INDEX($AA$756:$AA$819,1+$A$811+Assumptions!$B$80)),IF($E$811=1,$AB$811&gt;=INDEX($AB$756:$AB$819,1+$A$811-Assumptions!$B$81),$AB$811&gt;INDEX($AB$756:$AB$819,1+$A$811+Assumptions!$B$81)),IF($F$811=1,$AC$811&gt;=INDEX($AC$756:$AC$819,1+$A$811-Assumptions!$B$82),$AC$811&gt;INDEX($AC$756:$AC$819,1+$A$811+Assumptions!$B$82)),IF($G$811=1,$AD$811&gt;=INDEX($AD$756:$AD$819,1+$A$811-Assumptions!$B$83),$AD$811&gt;INDEX($AD$756:$AD$819,1+$A$811+Assumptions!$B$83))),1,0)</f>
        <v>0</v>
      </c>
      <c r="AK811" s="16"/>
      <c r="AL811" s="16"/>
    </row>
    <row r="812" customFormat="false" ht="23.85" hidden="true" customHeight="false" outlineLevel="0" collapsed="false">
      <c r="A812" s="6" t="n">
        <f aca="false">ROW()-ROW($A$756)+Assumptions!$B$4</f>
        <v>56</v>
      </c>
      <c r="B812" s="18" t="n">
        <f aca="false">MOD(QUOTIENT($A$812,Assumptions!$B$78),2)</f>
        <v>1</v>
      </c>
      <c r="C812" s="18" t="n">
        <f aca="false">MOD(QUOTIENT($A$812,Assumptions!$B$79),2)</f>
        <v>1</v>
      </c>
      <c r="D812" s="18" t="n">
        <f aca="false">MOD(QUOTIENT($A$812,Assumptions!$B$80),2)</f>
        <v>1</v>
      </c>
      <c r="E812" s="18" t="n">
        <f aca="false">MOD(QUOTIENT($A$812,Assumptions!$B$81),2)</f>
        <v>0</v>
      </c>
      <c r="F812" s="18" t="n">
        <f aca="false">MOD(QUOTIENT($A$812,Assumptions!$B$82),2)</f>
        <v>0</v>
      </c>
      <c r="G812" s="18" t="n">
        <f aca="false">MOD(QUOTIENT($A$812,Assumptions!$B$83),2)</f>
        <v>0</v>
      </c>
      <c r="H812" s="18" t="n">
        <f aca="false">IF($B$812=1,MIN(Assumptions!$B$66,MAX(Assumptions!$B$4,Assumptions!$B$27-(Assumptions!$B$4))),Assumptions!$B$4)</f>
        <v>300000000</v>
      </c>
      <c r="I812" s="18" t="n">
        <f aca="false">IF($C$812=1,MIN(Assumptions!$B$61,MAX(Assumptions!$B$4,Assumptions!$B$27-($H$812))),Assumptions!$B$4)</f>
        <v>100000000</v>
      </c>
      <c r="J812" s="18" t="n">
        <f aca="false">IF($D$812=1,MIN(Assumptions!$B$56,MAX(Assumptions!$B$4,Assumptions!$B$27-($H$812+$I$812))),Assumptions!$B$4)</f>
        <v>60000000</v>
      </c>
      <c r="K812" s="18" t="n">
        <f aca="false">IF($E$812=1,MIN(Assumptions!$B$51,MAX(Assumptions!$B$4,Assumptions!$B$27-($H$812+$I$812+$J$812))),Assumptions!$B$4)</f>
        <v>0</v>
      </c>
      <c r="L812" s="18" t="n">
        <f aca="false">IF($F$812=1,MIN(Assumptions!$B$46,MAX(Assumptions!$B$4,Assumptions!$B$27-($H$812+$I$812+$J$812+$K$812))),Assumptions!$B$4)</f>
        <v>0</v>
      </c>
      <c r="M812" s="18" t="n">
        <f aca="false">IF($G$812=1,MIN(Assumptions!$B$41,MAX(Assumptions!$B$4,Assumptions!$B$27-($H$812+$I$812+$J$812+$K$812+$L$812))),Assumptions!$B$4)</f>
        <v>0</v>
      </c>
      <c r="N812" s="18" t="n">
        <f aca="false">MAX(Assumptions!$B$4,Assumptions!$B$27-($H$812+$I$812+$J$812+$K$812+$L$812+$M$812))</f>
        <v>3540000000</v>
      </c>
      <c r="O812" s="18" t="n">
        <f aca="false">$J$112+$O$112+Assumptions!$B$20+IF($B$812=0,$AI$112,Assumptions!$B$4)+IF($C$812=0,$AF$112,Assumptions!$B$4)+IF($D$812=0,$AC$112,Assumptions!$B$4)+IF($E$812=0,$Z$112,Assumptions!$B$4)+IF($F$812=0,$W$112,Assumptions!$B$4)+IF($G$812=0,$T$112,Assumptions!$B$4)</f>
        <v>22280512.8289884</v>
      </c>
      <c r="P812" s="18" t="n">
        <f aca="false">IF(($N$812+Assumptions!$B$14*Assumptions!$B$13)&gt;($C$11*Assumptions!$B$7/Assumptions!$B$11),($C$11*Assumptions!$B$7/Assumptions!$B$11)*($O$812+Assumptions!$B$14)/($N$812+Assumptions!$B$14*Assumptions!$B$13-($C$11*Assumptions!$B$7/Assumptions!$B$11)),NA())</f>
        <v>868856.549153719</v>
      </c>
      <c r="Q812" s="18" t="n">
        <f aca="false">IFERROR(($N$812+Assumptions!$B$14*Assumptions!$B$13)/($O$812+Assumptions!$B$14+$P$812),NA())</f>
        <v>138.112557380021</v>
      </c>
      <c r="R812" s="18" t="n">
        <f aca="false">AND(ISNUMBER($P$812),$P$812&gt;Assumptions!$B$4,$Q$812&gt;Assumptions!$B$13)</f>
        <v>1</v>
      </c>
      <c r="S812" s="18" t="n">
        <f aca="false">IF($N$812&gt;($C$11*Assumptions!$B$7/Assumptions!$B$11),($C$11*Assumptions!$B$7/Assumptions!$B$11)*$O$812/($N$812-($C$11*Assumptions!$B$7/Assumptions!$B$11)),NA())</f>
        <v>781772.379964504</v>
      </c>
      <c r="T812" s="18" t="n">
        <f aca="false">IFERROR($N$812/($O$812+$S$812),NA())</f>
        <v>153.49736454676</v>
      </c>
      <c r="U812" s="18" t="n">
        <f aca="false">AND(ISNUMBER($S$812),$S$812&gt;Assumptions!$B$4,$T$812&lt;=Assumptions!$B$13)</f>
        <v>0</v>
      </c>
      <c r="V812" s="18" t="n">
        <f aca="false">IF($R$812,$P$812,IF($U$812,$S$812,NA()))</f>
        <v>868856.549153719</v>
      </c>
      <c r="W812" s="18" t="n">
        <f aca="false">IF($R$812,$Q$812,IF($U$812,$T$812,NA()))</f>
        <v>138.112557380021</v>
      </c>
      <c r="X812" s="18" t="n">
        <f aca="false">$R$812</f>
        <v>1</v>
      </c>
      <c r="Y812" s="18" t="n">
        <f aca="false">IF($B$812=1,$H$812,$AI$112*$W$812)</f>
        <v>300000000</v>
      </c>
      <c r="Z812" s="18" t="n">
        <f aca="false">IF($C$812=1,$I$812,$AF$112*$W$812)</f>
        <v>100000000</v>
      </c>
      <c r="AA812" s="18" t="n">
        <f aca="false">IF($D$812=1,$J$812,$AC$112*$W$812)</f>
        <v>60000000</v>
      </c>
      <c r="AB812" s="18" t="n">
        <f aca="false">IF($E$812=1,$K$812,$Z$112*$W$812)</f>
        <v>414337672.140063</v>
      </c>
      <c r="AC812" s="18" t="n">
        <f aca="false">IF($F$812=1,$L$812,$W$112*$W$812)</f>
        <v>690562786.900105</v>
      </c>
      <c r="AD812" s="18" t="n">
        <f aca="false">IF($G$812=1,$M$812,$T$112*$W$812)</f>
        <v>690562786.900105</v>
      </c>
      <c r="AE812" s="18" t="n">
        <f aca="false">($C$11*Assumptions!$B$7/Assumptions!$B$11)</f>
        <v>120000000</v>
      </c>
      <c r="AF812" s="18" t="n">
        <f aca="false">($J$112+$O$112)*$W$812</f>
        <v>38742344.1894877</v>
      </c>
      <c r="AG812" s="18" t="n">
        <f aca="false">Assumptions!$B$20*$W$812</f>
        <v>1243013016.42019</v>
      </c>
      <c r="AH812" s="18" t="n">
        <f aca="false">IF($R$812,Assumptions!$B$14*($W$812-Assumptions!$B$13),Assumptions!$B$4)</f>
        <v>342781393.450052</v>
      </c>
      <c r="AI812" s="18" t="n">
        <f aca="false">$Y$812+$Z$812+$AA$812+$AB$812+$AC$812+$AD$812+$AE$812+$AF$812+$AG$812+$AH$812</f>
        <v>4000000000</v>
      </c>
      <c r="AJ812" s="18" t="n">
        <f aca="false">IF(AND(ISNUMBER($V$812),($C$11*Assumptions!$B$7/Assumptions!$B$11)&gt;=Assumptions!$B$67,IF($B$812=1,$Y$812&gt;=INDEX($Y$756:$Y$819,1+$A$812-Assumptions!$B$78),$Y$812&gt;INDEX($Y$756:$Y$819,1+$A$812+Assumptions!$B$78)),IF($C$812=1,$Z$812&gt;=INDEX($Z$756:$Z$819,1+$A$812-Assumptions!$B$79),$Z$812&gt;INDEX($Z$756:$Z$819,1+$A$812+Assumptions!$B$79)),IF($D$812=1,$AA$812&gt;=INDEX($AA$756:$AA$819,1+$A$812-Assumptions!$B$80),$AA$812&gt;INDEX($AA$756:$AA$819,1+$A$812+Assumptions!$B$80)),IF($E$812=1,$AB$812&gt;=INDEX($AB$756:$AB$819,1+$A$812-Assumptions!$B$81),$AB$812&gt;INDEX($AB$756:$AB$819,1+$A$812+Assumptions!$B$81)),IF($F$812=1,$AC$812&gt;=INDEX($AC$756:$AC$819,1+$A$812-Assumptions!$B$82),$AC$812&gt;INDEX($AC$756:$AC$819,1+$A$812+Assumptions!$B$82)),IF($G$812=1,$AD$812&gt;=INDEX($AD$756:$AD$819,1+$A$812-Assumptions!$B$83),$AD$812&gt;INDEX($AD$756:$AD$819,1+$A$812+Assumptions!$B$83))),1,0)</f>
        <v>0</v>
      </c>
      <c r="AK812" s="16"/>
      <c r="AL812" s="16"/>
    </row>
    <row r="813" customFormat="false" ht="23.85" hidden="true" customHeight="false" outlineLevel="0" collapsed="false">
      <c r="A813" s="6" t="n">
        <f aca="false">ROW()-ROW($A$756)+Assumptions!$B$4</f>
        <v>57</v>
      </c>
      <c r="B813" s="18" t="n">
        <f aca="false">MOD(QUOTIENT($A$813,Assumptions!$B$78),2)</f>
        <v>1</v>
      </c>
      <c r="C813" s="18" t="n">
        <f aca="false">MOD(QUOTIENT($A$813,Assumptions!$B$79),2)</f>
        <v>1</v>
      </c>
      <c r="D813" s="18" t="n">
        <f aca="false">MOD(QUOTIENT($A$813,Assumptions!$B$80),2)</f>
        <v>1</v>
      </c>
      <c r="E813" s="18" t="n">
        <f aca="false">MOD(QUOTIENT($A$813,Assumptions!$B$81),2)</f>
        <v>0</v>
      </c>
      <c r="F813" s="18" t="n">
        <f aca="false">MOD(QUOTIENT($A$813,Assumptions!$B$82),2)</f>
        <v>0</v>
      </c>
      <c r="G813" s="18" t="n">
        <f aca="false">MOD(QUOTIENT($A$813,Assumptions!$B$83),2)</f>
        <v>1</v>
      </c>
      <c r="H813" s="18" t="n">
        <f aca="false">IF($B$813=1,MIN(Assumptions!$B$66,MAX(Assumptions!$B$4,Assumptions!$B$27-(Assumptions!$B$4))),Assumptions!$B$4)</f>
        <v>300000000</v>
      </c>
      <c r="I813" s="18" t="n">
        <f aca="false">IF($C$813=1,MIN(Assumptions!$B$61,MAX(Assumptions!$B$4,Assumptions!$B$27-($H$813))),Assumptions!$B$4)</f>
        <v>100000000</v>
      </c>
      <c r="J813" s="18" t="n">
        <f aca="false">IF($D$813=1,MIN(Assumptions!$B$56,MAX(Assumptions!$B$4,Assumptions!$B$27-($H$813+$I$813))),Assumptions!$B$4)</f>
        <v>60000000</v>
      </c>
      <c r="K813" s="18" t="n">
        <f aca="false">IF($E$813=1,MIN(Assumptions!$B$51,MAX(Assumptions!$B$4,Assumptions!$B$27-($H$813+$I$813+$J$813))),Assumptions!$B$4)</f>
        <v>0</v>
      </c>
      <c r="L813" s="18" t="n">
        <f aca="false">IF($F$813=1,MIN(Assumptions!$B$46,MAX(Assumptions!$B$4,Assumptions!$B$27-($H$813+$I$813+$J$813+$K$813))),Assumptions!$B$4)</f>
        <v>0</v>
      </c>
      <c r="M813" s="18" t="n">
        <f aca="false">IF($G$813=1,MIN(Assumptions!$B$41,MAX(Assumptions!$B$4,Assumptions!$B$27-($H$813+$I$813+$J$813+$K$813+$L$813))),Assumptions!$B$4)</f>
        <v>5000000</v>
      </c>
      <c r="N813" s="18" t="n">
        <f aca="false">MAX(Assumptions!$B$4,Assumptions!$B$27-($H$813+$I$813+$J$813+$K$813+$L$813+$M$813))</f>
        <v>3535000000</v>
      </c>
      <c r="O813" s="18" t="n">
        <f aca="false">$J$112+$O$112+Assumptions!$B$20+IF($B$813=0,$AI$112,Assumptions!$B$4)+IF($C$813=0,$AF$112,Assumptions!$B$4)+IF($D$813=0,$AC$112,Assumptions!$B$4)+IF($E$813=0,$Z$112,Assumptions!$B$4)+IF($F$813=0,$W$112,Assumptions!$B$4)+IF($G$813=0,$T$112,Assumptions!$B$4)</f>
        <v>17280512.8289884</v>
      </c>
      <c r="P813" s="18" t="n">
        <f aca="false">IF(($N$813+Assumptions!$B$14*Assumptions!$B$13)&gt;($C$11*Assumptions!$B$7/Assumptions!$B$11),($C$11*Assumptions!$B$7/Assumptions!$B$11)*($O$813+Assumptions!$B$14)/($N$813+Assumptions!$B$14*Assumptions!$B$13-($C$11*Assumptions!$B$7/Assumptions!$B$11)),NA())</f>
        <v>694560.801603103</v>
      </c>
      <c r="Q813" s="18" t="n">
        <f aca="false">IFERROR(($N$813+Assumptions!$B$14*Assumptions!$B$13)/($O$813+Assumptions!$B$14+$P$813),NA())</f>
        <v>172.771051465948</v>
      </c>
      <c r="R813" s="18" t="n">
        <f aca="false">AND(ISNUMBER($P$813),$P$813&gt;Assumptions!$B$4,$Q$813&gt;Assumptions!$B$13)</f>
        <v>1</v>
      </c>
      <c r="S813" s="18" t="n">
        <f aca="false">IF($N$813&gt;($C$11*Assumptions!$B$7/Assumptions!$B$11),($C$11*Assumptions!$B$7/Assumptions!$B$11)*$O$813/($N$813-($C$11*Assumptions!$B$7/Assumptions!$B$11)),NA())</f>
        <v>607221.53425435</v>
      </c>
      <c r="T813" s="18" t="n">
        <f aca="false">IFERROR($N$813/($O$813+$S$813),NA())</f>
        <v>197.621449883783</v>
      </c>
      <c r="U813" s="18" t="n">
        <f aca="false">AND(ISNUMBER($S$813),$S$813&gt;Assumptions!$B$4,$T$813&lt;=Assumptions!$B$13)</f>
        <v>0</v>
      </c>
      <c r="V813" s="18" t="n">
        <f aca="false">IF($R$813,$P$813,IF($U$813,$S$813,NA()))</f>
        <v>694560.801603103</v>
      </c>
      <c r="W813" s="18" t="n">
        <f aca="false">IF($R$813,$Q$813,IF($U$813,$T$813,NA()))</f>
        <v>172.771051465948</v>
      </c>
      <c r="X813" s="18" t="n">
        <f aca="false">$R$813</f>
        <v>1</v>
      </c>
      <c r="Y813" s="18" t="n">
        <f aca="false">IF($B$813=1,$H$813,$AI$112*$W$813)</f>
        <v>300000000</v>
      </c>
      <c r="Z813" s="18" t="n">
        <f aca="false">IF($C$813=1,$I$813,$AF$112*$W$813)</f>
        <v>100000000</v>
      </c>
      <c r="AA813" s="18" t="n">
        <f aca="false">IF($D$813=1,$J$813,$AC$112*$W$813)</f>
        <v>60000000</v>
      </c>
      <c r="AB813" s="18" t="n">
        <f aca="false">IF($E$813=1,$K$813,$Z$112*$W$813)</f>
        <v>518313154.397845</v>
      </c>
      <c r="AC813" s="18" t="n">
        <f aca="false">IF($F$813=1,$L$813,$W$112*$W$813)</f>
        <v>863855257.329742</v>
      </c>
      <c r="AD813" s="18" t="n">
        <f aca="false">IF($G$813=1,$M$813,$T$112*$W$813)</f>
        <v>5000000</v>
      </c>
      <c r="AE813" s="18" t="n">
        <f aca="false">($C$11*Assumptions!$B$7/Assumptions!$B$11)</f>
        <v>120000000</v>
      </c>
      <c r="AF813" s="18" t="n">
        <f aca="false">($J$112+$O$112)*$W$813</f>
        <v>48464496.4140077</v>
      </c>
      <c r="AG813" s="18" t="n">
        <f aca="false">Assumptions!$B$20*$W$813</f>
        <v>1554939463.19354</v>
      </c>
      <c r="AH813" s="18" t="n">
        <f aca="false">IF($R$813,Assumptions!$B$14*($W$813-Assumptions!$B$13),Assumptions!$B$4)</f>
        <v>429427628.664871</v>
      </c>
      <c r="AI813" s="18" t="n">
        <f aca="false">$Y$813+$Z$813+$AA$813+$AB$813+$AC$813+$AD$813+$AE$813+$AF$813+$AG$813+$AH$813</f>
        <v>4000000000</v>
      </c>
      <c r="AJ813" s="18" t="n">
        <f aca="false">IF(AND(ISNUMBER($V$813),($C$11*Assumptions!$B$7/Assumptions!$B$11)&gt;=Assumptions!$B$67,IF($B$813=1,$Y$813&gt;=INDEX($Y$756:$Y$819,1+$A$813-Assumptions!$B$78),$Y$813&gt;INDEX($Y$756:$Y$819,1+$A$813+Assumptions!$B$78)),IF($C$813=1,$Z$813&gt;=INDEX($Z$756:$Z$819,1+$A$813-Assumptions!$B$79),$Z$813&gt;INDEX($Z$756:$Z$819,1+$A$813+Assumptions!$B$79)),IF($D$813=1,$AA$813&gt;=INDEX($AA$756:$AA$819,1+$A$813-Assumptions!$B$80),$AA$813&gt;INDEX($AA$756:$AA$819,1+$A$813+Assumptions!$B$80)),IF($E$813=1,$AB$813&gt;=INDEX($AB$756:$AB$819,1+$A$813-Assumptions!$B$81),$AB$813&gt;INDEX($AB$756:$AB$819,1+$A$813+Assumptions!$B$81)),IF($F$813=1,$AC$813&gt;=INDEX($AC$756:$AC$819,1+$A$813-Assumptions!$B$82),$AC$813&gt;INDEX($AC$756:$AC$819,1+$A$813+Assumptions!$B$82)),IF($G$813=1,$AD$813&gt;=INDEX($AD$756:$AD$819,1+$A$813-Assumptions!$B$83),$AD$813&gt;INDEX($AD$756:$AD$819,1+$A$813+Assumptions!$B$83))),1,0)</f>
        <v>0</v>
      </c>
      <c r="AK813" s="16"/>
      <c r="AL813" s="16"/>
    </row>
    <row r="814" customFormat="false" ht="23.85" hidden="true" customHeight="false" outlineLevel="0" collapsed="false">
      <c r="A814" s="6" t="n">
        <f aca="false">ROW()-ROW($A$756)+Assumptions!$B$4</f>
        <v>58</v>
      </c>
      <c r="B814" s="18" t="n">
        <f aca="false">MOD(QUOTIENT($A$814,Assumptions!$B$78),2)</f>
        <v>1</v>
      </c>
      <c r="C814" s="18" t="n">
        <f aca="false">MOD(QUOTIENT($A$814,Assumptions!$B$79),2)</f>
        <v>1</v>
      </c>
      <c r="D814" s="18" t="n">
        <f aca="false">MOD(QUOTIENT($A$814,Assumptions!$B$80),2)</f>
        <v>1</v>
      </c>
      <c r="E814" s="18" t="n">
        <f aca="false">MOD(QUOTIENT($A$814,Assumptions!$B$81),2)</f>
        <v>0</v>
      </c>
      <c r="F814" s="18" t="n">
        <f aca="false">MOD(QUOTIENT($A$814,Assumptions!$B$82),2)</f>
        <v>1</v>
      </c>
      <c r="G814" s="18" t="n">
        <f aca="false">MOD(QUOTIENT($A$814,Assumptions!$B$83),2)</f>
        <v>0</v>
      </c>
      <c r="H814" s="18" t="n">
        <f aca="false">IF($B$814=1,MIN(Assumptions!$B$66,MAX(Assumptions!$B$4,Assumptions!$B$27-(Assumptions!$B$4))),Assumptions!$B$4)</f>
        <v>300000000</v>
      </c>
      <c r="I814" s="18" t="n">
        <f aca="false">IF($C$814=1,MIN(Assumptions!$B$61,MAX(Assumptions!$B$4,Assumptions!$B$27-($H$814))),Assumptions!$B$4)</f>
        <v>100000000</v>
      </c>
      <c r="J814" s="18" t="n">
        <f aca="false">IF($D$814=1,MIN(Assumptions!$B$56,MAX(Assumptions!$B$4,Assumptions!$B$27-($H$814+$I$814))),Assumptions!$B$4)</f>
        <v>60000000</v>
      </c>
      <c r="K814" s="18" t="n">
        <f aca="false">IF($E$814=1,MIN(Assumptions!$B$51,MAX(Assumptions!$B$4,Assumptions!$B$27-($H$814+$I$814+$J$814))),Assumptions!$B$4)</f>
        <v>0</v>
      </c>
      <c r="L814" s="18" t="n">
        <f aca="false">IF($F$814=1,MIN(Assumptions!$B$46,MAX(Assumptions!$B$4,Assumptions!$B$27-($H$814+$I$814+$J$814+$K$814))),Assumptions!$B$4)</f>
        <v>15000000</v>
      </c>
      <c r="M814" s="18" t="n">
        <f aca="false">IF($G$814=1,MIN(Assumptions!$B$41,MAX(Assumptions!$B$4,Assumptions!$B$27-($H$814+$I$814+$J$814+$K$814+$L$814))),Assumptions!$B$4)</f>
        <v>0</v>
      </c>
      <c r="N814" s="18" t="n">
        <f aca="false">MAX(Assumptions!$B$4,Assumptions!$B$27-($H$814+$I$814+$J$814+$K$814+$L$814+$M$814))</f>
        <v>3525000000</v>
      </c>
      <c r="O814" s="18" t="n">
        <f aca="false">$J$112+$O$112+Assumptions!$B$20+IF($B$814=0,$AI$112,Assumptions!$B$4)+IF($C$814=0,$AF$112,Assumptions!$B$4)+IF($D$814=0,$AC$112,Assumptions!$B$4)+IF($E$814=0,$Z$112,Assumptions!$B$4)+IF($F$814=0,$W$112,Assumptions!$B$4)+IF($G$814=0,$T$112,Assumptions!$B$4)</f>
        <v>17280512.8289884</v>
      </c>
      <c r="P814" s="18" t="n">
        <f aca="false">IF(($N$814+Assumptions!$B$14*Assumptions!$B$13)&gt;($C$11*Assumptions!$B$7/Assumptions!$B$11),($C$11*Assumptions!$B$7/Assumptions!$B$11)*($O$814+Assumptions!$B$14)/($N$814+Assumptions!$B$14*Assumptions!$B$13-($C$11*Assumptions!$B$7/Assumptions!$B$11)),NA())</f>
        <v>696599.131174939</v>
      </c>
      <c r="Q814" s="18" t="n">
        <f aca="false">IFERROR(($N$814+Assumptions!$B$14*Assumptions!$B$13)/($O$814+Assumptions!$B$14+$P$814),NA())</f>
        <v>172.26550340021</v>
      </c>
      <c r="R814" s="18" t="n">
        <f aca="false">AND(ISNUMBER($P$814),$P$814&gt;Assumptions!$B$4,$Q$814&gt;Assumptions!$B$13)</f>
        <v>1</v>
      </c>
      <c r="S814" s="18" t="n">
        <f aca="false">IF($N$814&gt;($C$11*Assumptions!$B$7/Assumptions!$B$11),($C$11*Assumptions!$B$7/Assumptions!$B$11)*$O$814/($N$814-($C$11*Assumptions!$B$7/Assumptions!$B$11)),NA())</f>
        <v>609004.857409282</v>
      </c>
      <c r="T814" s="18" t="n">
        <f aca="false">IFERROR($N$814/($O$814+$S$814),NA())</f>
        <v>197.042763354109</v>
      </c>
      <c r="U814" s="18" t="n">
        <f aca="false">AND(ISNUMBER($S$814),$S$814&gt;Assumptions!$B$4,$T$814&lt;=Assumptions!$B$13)</f>
        <v>0</v>
      </c>
      <c r="V814" s="18" t="n">
        <f aca="false">IF($R$814,$P$814,IF($U$814,$S$814,NA()))</f>
        <v>696599.131174939</v>
      </c>
      <c r="W814" s="18" t="n">
        <f aca="false">IF($R$814,$Q$814,IF($U$814,$T$814,NA()))</f>
        <v>172.26550340021</v>
      </c>
      <c r="X814" s="18" t="n">
        <f aca="false">$R$814</f>
        <v>1</v>
      </c>
      <c r="Y814" s="18" t="n">
        <f aca="false">IF($B$814=1,$H$814,$AI$112*$W$814)</f>
        <v>300000000</v>
      </c>
      <c r="Z814" s="18" t="n">
        <f aca="false">IF($C$814=1,$I$814,$AF$112*$W$814)</f>
        <v>100000000</v>
      </c>
      <c r="AA814" s="18" t="n">
        <f aca="false">IF($D$814=1,$J$814,$AC$112*$W$814)</f>
        <v>60000000</v>
      </c>
      <c r="AB814" s="18" t="n">
        <f aca="false">IF($E$814=1,$K$814,$Z$112*$W$814)</f>
        <v>516796510.200631</v>
      </c>
      <c r="AC814" s="18" t="n">
        <f aca="false">IF($F$814=1,$L$814,$W$112*$W$814)</f>
        <v>15000000</v>
      </c>
      <c r="AD814" s="18" t="n">
        <f aca="false">IF($G$814=1,$M$814,$T$112*$W$814)</f>
        <v>861327517.001052</v>
      </c>
      <c r="AE814" s="18" t="n">
        <f aca="false">($C$11*Assumptions!$B$7/Assumptions!$B$11)</f>
        <v>120000000</v>
      </c>
      <c r="AF814" s="18" t="n">
        <f aca="false">($J$112+$O$112)*$W$814</f>
        <v>48322683.695898</v>
      </c>
      <c r="AG814" s="18" t="n">
        <f aca="false">Assumptions!$B$20*$W$814</f>
        <v>1550389530.60189</v>
      </c>
      <c r="AH814" s="18" t="n">
        <f aca="false">IF($R$814,Assumptions!$B$14*($W$814-Assumptions!$B$13),Assumptions!$B$4)</f>
        <v>428163758.500526</v>
      </c>
      <c r="AI814" s="18" t="n">
        <f aca="false">$Y$814+$Z$814+$AA$814+$AB$814+$AC$814+$AD$814+$AE$814+$AF$814+$AG$814+$AH$814</f>
        <v>4000000000</v>
      </c>
      <c r="AJ814" s="18" t="n">
        <f aca="false">IF(AND(ISNUMBER($V$814),($C$11*Assumptions!$B$7/Assumptions!$B$11)&gt;=Assumptions!$B$67,IF($B$814=1,$Y$814&gt;=INDEX($Y$756:$Y$819,1+$A$814-Assumptions!$B$78),$Y$814&gt;INDEX($Y$756:$Y$819,1+$A$814+Assumptions!$B$78)),IF($C$814=1,$Z$814&gt;=INDEX($Z$756:$Z$819,1+$A$814-Assumptions!$B$79),$Z$814&gt;INDEX($Z$756:$Z$819,1+$A$814+Assumptions!$B$79)),IF($D$814=1,$AA$814&gt;=INDEX($AA$756:$AA$819,1+$A$814-Assumptions!$B$80),$AA$814&gt;INDEX($AA$756:$AA$819,1+$A$814+Assumptions!$B$80)),IF($E$814=1,$AB$814&gt;=INDEX($AB$756:$AB$819,1+$A$814-Assumptions!$B$81),$AB$814&gt;INDEX($AB$756:$AB$819,1+$A$814+Assumptions!$B$81)),IF($F$814=1,$AC$814&gt;=INDEX($AC$756:$AC$819,1+$A$814-Assumptions!$B$82),$AC$814&gt;INDEX($AC$756:$AC$819,1+$A$814+Assumptions!$B$82)),IF($G$814=1,$AD$814&gt;=INDEX($AD$756:$AD$819,1+$A$814-Assumptions!$B$83),$AD$814&gt;INDEX($AD$756:$AD$819,1+$A$814+Assumptions!$B$83))),1,0)</f>
        <v>0</v>
      </c>
      <c r="AK814" s="16"/>
      <c r="AL814" s="16"/>
    </row>
    <row r="815" customFormat="false" ht="23.85" hidden="true" customHeight="false" outlineLevel="0" collapsed="false">
      <c r="A815" s="6" t="n">
        <f aca="false">ROW()-ROW($A$756)+Assumptions!$B$4</f>
        <v>59</v>
      </c>
      <c r="B815" s="18" t="n">
        <f aca="false">MOD(QUOTIENT($A$815,Assumptions!$B$78),2)</f>
        <v>1</v>
      </c>
      <c r="C815" s="18" t="n">
        <f aca="false">MOD(QUOTIENT($A$815,Assumptions!$B$79),2)</f>
        <v>1</v>
      </c>
      <c r="D815" s="18" t="n">
        <f aca="false">MOD(QUOTIENT($A$815,Assumptions!$B$80),2)</f>
        <v>1</v>
      </c>
      <c r="E815" s="18" t="n">
        <f aca="false">MOD(QUOTIENT($A$815,Assumptions!$B$81),2)</f>
        <v>0</v>
      </c>
      <c r="F815" s="18" t="n">
        <f aca="false">MOD(QUOTIENT($A$815,Assumptions!$B$82),2)</f>
        <v>1</v>
      </c>
      <c r="G815" s="18" t="n">
        <f aca="false">MOD(QUOTIENT($A$815,Assumptions!$B$83),2)</f>
        <v>1</v>
      </c>
      <c r="H815" s="18" t="n">
        <f aca="false">IF($B$815=1,MIN(Assumptions!$B$66,MAX(Assumptions!$B$4,Assumptions!$B$27-(Assumptions!$B$4))),Assumptions!$B$4)</f>
        <v>300000000</v>
      </c>
      <c r="I815" s="18" t="n">
        <f aca="false">IF($C$815=1,MIN(Assumptions!$B$61,MAX(Assumptions!$B$4,Assumptions!$B$27-($H$815))),Assumptions!$B$4)</f>
        <v>100000000</v>
      </c>
      <c r="J815" s="18" t="n">
        <f aca="false">IF($D$815=1,MIN(Assumptions!$B$56,MAX(Assumptions!$B$4,Assumptions!$B$27-($H$815+$I$815))),Assumptions!$B$4)</f>
        <v>60000000</v>
      </c>
      <c r="K815" s="18" t="n">
        <f aca="false">IF($E$815=1,MIN(Assumptions!$B$51,MAX(Assumptions!$B$4,Assumptions!$B$27-($H$815+$I$815+$J$815))),Assumptions!$B$4)</f>
        <v>0</v>
      </c>
      <c r="L815" s="18" t="n">
        <f aca="false">IF($F$815=1,MIN(Assumptions!$B$46,MAX(Assumptions!$B$4,Assumptions!$B$27-($H$815+$I$815+$J$815+$K$815))),Assumptions!$B$4)</f>
        <v>15000000</v>
      </c>
      <c r="M815" s="18" t="n">
        <f aca="false">IF($G$815=1,MIN(Assumptions!$B$41,MAX(Assumptions!$B$4,Assumptions!$B$27-($H$815+$I$815+$J$815+$K$815+$L$815))),Assumptions!$B$4)</f>
        <v>5000000</v>
      </c>
      <c r="N815" s="18" t="n">
        <f aca="false">MAX(Assumptions!$B$4,Assumptions!$B$27-($H$815+$I$815+$J$815+$K$815+$L$815+$M$815))</f>
        <v>3520000000</v>
      </c>
      <c r="O815" s="18" t="n">
        <f aca="false">$J$112+$O$112+Assumptions!$B$20+IF($B$815=0,$AI$112,Assumptions!$B$4)+IF($C$815=0,$AF$112,Assumptions!$B$4)+IF($D$815=0,$AC$112,Assumptions!$B$4)+IF($E$815=0,$Z$112,Assumptions!$B$4)+IF($F$815=0,$W$112,Assumptions!$B$4)+IF($G$815=0,$T$112,Assumptions!$B$4)</f>
        <v>12280512.8289884</v>
      </c>
      <c r="P815" s="18" t="n">
        <f aca="false">IF(($N$815+Assumptions!$B$14*Assumptions!$B$13)&gt;($C$11*Assumptions!$B$7/Assumptions!$B$11),($C$11*Assumptions!$B$7/Assumptions!$B$11)*($O$815+Assumptions!$B$14)/($N$815+Assumptions!$B$14*Assumptions!$B$13-($C$11*Assumptions!$B$7/Assumptions!$B$11)),NA())</f>
        <v>521281.863182543</v>
      </c>
      <c r="Q815" s="18" t="n">
        <f aca="false">IFERROR(($N$815+Assumptions!$B$14*Assumptions!$B$13)/($O$815+Assumptions!$B$14+$P$815),NA())</f>
        <v>230.201755471355</v>
      </c>
      <c r="R815" s="18" t="n">
        <f aca="false">AND(ISNUMBER($P$815),$P$815&gt;Assumptions!$B$4,$Q$815&gt;Assumptions!$B$13)</f>
        <v>1</v>
      </c>
      <c r="S815" s="18" t="n">
        <f aca="false">IF($N$815&gt;($C$11*Assumptions!$B$7/Assumptions!$B$11),($C$11*Assumptions!$B$7/Assumptions!$B$11)*$O$815/($N$815-($C$11*Assumptions!$B$7/Assumptions!$B$11)),NA())</f>
        <v>433429.864552531</v>
      </c>
      <c r="T815" s="18" t="n">
        <f aca="false">IFERROR($N$815/($O$815+$S$815),NA())</f>
        <v>276.861402072252</v>
      </c>
      <c r="U815" s="18" t="n">
        <f aca="false">AND(ISNUMBER($S$815),$S$815&gt;Assumptions!$B$4,$T$815&lt;=Assumptions!$B$13)</f>
        <v>0</v>
      </c>
      <c r="V815" s="18" t="n">
        <f aca="false">IF($R$815,$P$815,IF($U$815,$S$815,NA()))</f>
        <v>521281.863182543</v>
      </c>
      <c r="W815" s="18" t="n">
        <f aca="false">IF($R$815,$Q$815,IF($U$815,$T$815,NA()))</f>
        <v>230.201755471355</v>
      </c>
      <c r="X815" s="18" t="n">
        <f aca="false">$R$815</f>
        <v>1</v>
      </c>
      <c r="Y815" s="18" t="n">
        <f aca="false">IF($B$815=1,$H$815,$AI$112*$W$815)</f>
        <v>300000000</v>
      </c>
      <c r="Z815" s="18" t="n">
        <f aca="false">IF($C$815=1,$I$815,$AF$112*$W$815)</f>
        <v>100000000</v>
      </c>
      <c r="AA815" s="18" t="n">
        <f aca="false">IF($D$815=1,$J$815,$AC$112*$W$815)</f>
        <v>60000000</v>
      </c>
      <c r="AB815" s="18" t="n">
        <f aca="false">IF($E$815=1,$K$815,$Z$112*$W$815)</f>
        <v>690605266.414064</v>
      </c>
      <c r="AC815" s="18" t="n">
        <f aca="false">IF($F$815=1,$L$815,$W$112*$W$815)</f>
        <v>15000000</v>
      </c>
      <c r="AD815" s="18" t="n">
        <f aca="false">IF($G$815=1,$M$815,$T$112*$W$815)</f>
        <v>5000000</v>
      </c>
      <c r="AE815" s="18" t="n">
        <f aca="false">($C$11*Assumptions!$B$7/Assumptions!$B$11)</f>
        <v>120000000</v>
      </c>
      <c r="AF815" s="18" t="n">
        <f aca="false">($J$112+$O$112)*$W$815</f>
        <v>64574545.6653577</v>
      </c>
      <c r="AG815" s="18" t="n">
        <f aca="false">Assumptions!$B$20*$W$815</f>
        <v>2071815799.24219</v>
      </c>
      <c r="AH815" s="18" t="n">
        <f aca="false">IF($R$815,Assumptions!$B$14*($W$815-Assumptions!$B$13),Assumptions!$B$4)</f>
        <v>573004388.678387</v>
      </c>
      <c r="AI815" s="18" t="n">
        <f aca="false">$Y$815+$Z$815+$AA$815+$AB$815+$AC$815+$AD$815+$AE$815+$AF$815+$AG$815+$AH$815</f>
        <v>4000000000</v>
      </c>
      <c r="AJ815" s="18" t="n">
        <f aca="false">IF(AND(ISNUMBER($V$815),($C$11*Assumptions!$B$7/Assumptions!$B$11)&gt;=Assumptions!$B$67,IF($B$815=1,$Y$815&gt;=INDEX($Y$756:$Y$819,1+$A$815-Assumptions!$B$78),$Y$815&gt;INDEX($Y$756:$Y$819,1+$A$815+Assumptions!$B$78)),IF($C$815=1,$Z$815&gt;=INDEX($Z$756:$Z$819,1+$A$815-Assumptions!$B$79),$Z$815&gt;INDEX($Z$756:$Z$819,1+$A$815+Assumptions!$B$79)),IF($D$815=1,$AA$815&gt;=INDEX($AA$756:$AA$819,1+$A$815-Assumptions!$B$80),$AA$815&gt;INDEX($AA$756:$AA$819,1+$A$815+Assumptions!$B$80)),IF($E$815=1,$AB$815&gt;=INDEX($AB$756:$AB$819,1+$A$815-Assumptions!$B$81),$AB$815&gt;INDEX($AB$756:$AB$819,1+$A$815+Assumptions!$B$81)),IF($F$815=1,$AC$815&gt;=INDEX($AC$756:$AC$819,1+$A$815-Assumptions!$B$82),$AC$815&gt;INDEX($AC$756:$AC$819,1+$A$815+Assumptions!$B$82)),IF($G$815=1,$AD$815&gt;=INDEX($AD$756:$AD$819,1+$A$815-Assumptions!$B$83),$AD$815&gt;INDEX($AD$756:$AD$819,1+$A$815+Assumptions!$B$83))),1,0)</f>
        <v>0</v>
      </c>
      <c r="AK815" s="16"/>
      <c r="AL815" s="16"/>
    </row>
    <row r="816" customFormat="false" ht="23.85" hidden="true" customHeight="false" outlineLevel="0" collapsed="false">
      <c r="A816" s="6" t="n">
        <f aca="false">ROW()-ROW($A$756)+Assumptions!$B$4</f>
        <v>60</v>
      </c>
      <c r="B816" s="18" t="n">
        <f aca="false">MOD(QUOTIENT($A$816,Assumptions!$B$78),2)</f>
        <v>1</v>
      </c>
      <c r="C816" s="18" t="n">
        <f aca="false">MOD(QUOTIENT($A$816,Assumptions!$B$79),2)</f>
        <v>1</v>
      </c>
      <c r="D816" s="18" t="n">
        <f aca="false">MOD(QUOTIENT($A$816,Assumptions!$B$80),2)</f>
        <v>1</v>
      </c>
      <c r="E816" s="18" t="n">
        <f aca="false">MOD(QUOTIENT($A$816,Assumptions!$B$81),2)</f>
        <v>1</v>
      </c>
      <c r="F816" s="18" t="n">
        <f aca="false">MOD(QUOTIENT($A$816,Assumptions!$B$82),2)</f>
        <v>0</v>
      </c>
      <c r="G816" s="18" t="n">
        <f aca="false">MOD(QUOTIENT($A$816,Assumptions!$B$83),2)</f>
        <v>0</v>
      </c>
      <c r="H816" s="18" t="n">
        <f aca="false">IF($B$816=1,MIN(Assumptions!$B$66,MAX(Assumptions!$B$4,Assumptions!$B$27-(Assumptions!$B$4))),Assumptions!$B$4)</f>
        <v>300000000</v>
      </c>
      <c r="I816" s="18" t="n">
        <f aca="false">IF($C$816=1,MIN(Assumptions!$B$61,MAX(Assumptions!$B$4,Assumptions!$B$27-($H$816))),Assumptions!$B$4)</f>
        <v>100000000</v>
      </c>
      <c r="J816" s="18" t="n">
        <f aca="false">IF($D$816=1,MIN(Assumptions!$B$56,MAX(Assumptions!$B$4,Assumptions!$B$27-($H$816+$I$816))),Assumptions!$B$4)</f>
        <v>60000000</v>
      </c>
      <c r="K816" s="18" t="n">
        <f aca="false">IF($E$816=1,MIN(Assumptions!$B$51,MAX(Assumptions!$B$4,Assumptions!$B$27-($H$816+$I$816+$J$816))),Assumptions!$B$4)</f>
        <v>30000000</v>
      </c>
      <c r="L816" s="18" t="n">
        <f aca="false">IF($F$816=1,MIN(Assumptions!$B$46,MAX(Assumptions!$B$4,Assumptions!$B$27-($H$816+$I$816+$J$816+$K$816))),Assumptions!$B$4)</f>
        <v>0</v>
      </c>
      <c r="M816" s="18" t="n">
        <f aca="false">IF($G$816=1,MIN(Assumptions!$B$41,MAX(Assumptions!$B$4,Assumptions!$B$27-($H$816+$I$816+$J$816+$K$816+$L$816))),Assumptions!$B$4)</f>
        <v>0</v>
      </c>
      <c r="N816" s="18" t="n">
        <f aca="false">MAX(Assumptions!$B$4,Assumptions!$B$27-($H$816+$I$816+$J$816+$K$816+$L$816+$M$816))</f>
        <v>3510000000</v>
      </c>
      <c r="O816" s="18" t="n">
        <f aca="false">$J$112+$O$112+Assumptions!$B$20+IF($B$816=0,$AI$112,Assumptions!$B$4)+IF($C$816=0,$AF$112,Assumptions!$B$4)+IF($D$816=0,$AC$112,Assumptions!$B$4)+IF($E$816=0,$Z$112,Assumptions!$B$4)+IF($F$816=0,$W$112,Assumptions!$B$4)+IF($G$816=0,$T$112,Assumptions!$B$4)</f>
        <v>19280512.8289884</v>
      </c>
      <c r="P816" s="18" t="n">
        <f aca="false">IF(($N$816+Assumptions!$B$14*Assumptions!$B$13)&gt;($C$11*Assumptions!$B$7/Assumptions!$B$11),($C$11*Assumptions!$B$7/Assumptions!$B$11)*($O$816+Assumptions!$B$14)/($N$816+Assumptions!$B$14*Assumptions!$B$13-($C$11*Assumptions!$B$7/Assumptions!$B$11)),NA())</f>
        <v>770423.445682713</v>
      </c>
      <c r="Q816" s="18" t="n">
        <f aca="false">IFERROR(($N$816+Assumptions!$B$14*Assumptions!$B$13)/($O$816+Assumptions!$B$14+$P$816),NA())</f>
        <v>155.75849965685</v>
      </c>
      <c r="R816" s="18" t="n">
        <f aca="false">AND(ISNUMBER($P$816),$P$816&gt;Assumptions!$B$4,$Q$816&gt;Assumptions!$B$13)</f>
        <v>1</v>
      </c>
      <c r="S816" s="18" t="n">
        <f aca="false">IF($N$816&gt;($C$11*Assumptions!$B$7/Assumptions!$B$11),($C$11*Assumptions!$B$7/Assumptions!$B$11)*$O$816/($N$816-($C$11*Assumptions!$B$7/Assumptions!$B$11)),NA())</f>
        <v>682496.029344721</v>
      </c>
      <c r="T816" s="18" t="n">
        <f aca="false">IFERROR($N$816/($O$816+$S$816),NA())</f>
        <v>175.825198741763</v>
      </c>
      <c r="U816" s="18" t="n">
        <f aca="false">AND(ISNUMBER($S$816),$S$816&gt;Assumptions!$B$4,$T$816&lt;=Assumptions!$B$13)</f>
        <v>0</v>
      </c>
      <c r="V816" s="18" t="n">
        <f aca="false">IF($R$816,$P$816,IF($U$816,$S$816,NA()))</f>
        <v>770423.445682713</v>
      </c>
      <c r="W816" s="18" t="n">
        <f aca="false">IF($R$816,$Q$816,IF($U$816,$T$816,NA()))</f>
        <v>155.75849965685</v>
      </c>
      <c r="X816" s="18" t="n">
        <f aca="false">$R$816</f>
        <v>1</v>
      </c>
      <c r="Y816" s="18" t="n">
        <f aca="false">IF($B$816=1,$H$816,$AI$112*$W$816)</f>
        <v>300000000</v>
      </c>
      <c r="Z816" s="18" t="n">
        <f aca="false">IF($C$816=1,$I$816,$AF$112*$W$816)</f>
        <v>100000000</v>
      </c>
      <c r="AA816" s="18" t="n">
        <f aca="false">IF($D$816=1,$J$816,$AC$112*$W$816)</f>
        <v>60000000</v>
      </c>
      <c r="AB816" s="18" t="n">
        <f aca="false">IF($E$816=1,$K$816,$Z$112*$W$816)</f>
        <v>30000000</v>
      </c>
      <c r="AC816" s="18" t="n">
        <f aca="false">IF($F$816=1,$L$816,$W$112*$W$816)</f>
        <v>778792498.28425</v>
      </c>
      <c r="AD816" s="18" t="n">
        <f aca="false">IF($G$816=1,$M$816,$T$112*$W$816)</f>
        <v>778792498.28425</v>
      </c>
      <c r="AE816" s="18" t="n">
        <f aca="false">($C$11*Assumptions!$B$7/Assumptions!$B$11)</f>
        <v>120000000</v>
      </c>
      <c r="AF816" s="18" t="n">
        <f aca="false">($J$112+$O$112)*$W$816</f>
        <v>43692257.3777264</v>
      </c>
      <c r="AG816" s="18" t="n">
        <f aca="false">Assumptions!$B$20*$W$816</f>
        <v>1401826496.91165</v>
      </c>
      <c r="AH816" s="18" t="n">
        <f aca="false">IF($R$816,Assumptions!$B$14*($W$816-Assumptions!$B$13),Assumptions!$B$4)</f>
        <v>386896249.142125</v>
      </c>
      <c r="AI816" s="18" t="n">
        <f aca="false">$Y$816+$Z$816+$AA$816+$AB$816+$AC$816+$AD$816+$AE$816+$AF$816+$AG$816+$AH$816</f>
        <v>4000000000</v>
      </c>
      <c r="AJ816" s="18" t="n">
        <f aca="false">IF(AND(ISNUMBER($V$816),($C$11*Assumptions!$B$7/Assumptions!$B$11)&gt;=Assumptions!$B$67,IF($B$816=1,$Y$816&gt;=INDEX($Y$756:$Y$819,1+$A$816-Assumptions!$B$78),$Y$816&gt;INDEX($Y$756:$Y$819,1+$A$816+Assumptions!$B$78)),IF($C$816=1,$Z$816&gt;=INDEX($Z$756:$Z$819,1+$A$816-Assumptions!$B$79),$Z$816&gt;INDEX($Z$756:$Z$819,1+$A$816+Assumptions!$B$79)),IF($D$816=1,$AA$816&gt;=INDEX($AA$756:$AA$819,1+$A$816-Assumptions!$B$80),$AA$816&gt;INDEX($AA$756:$AA$819,1+$A$816+Assumptions!$B$80)),IF($E$816=1,$AB$816&gt;=INDEX($AB$756:$AB$819,1+$A$816-Assumptions!$B$81),$AB$816&gt;INDEX($AB$756:$AB$819,1+$A$816+Assumptions!$B$81)),IF($F$816=1,$AC$816&gt;=INDEX($AC$756:$AC$819,1+$A$816-Assumptions!$B$82),$AC$816&gt;INDEX($AC$756:$AC$819,1+$A$816+Assumptions!$B$82)),IF($G$816=1,$AD$816&gt;=INDEX($AD$756:$AD$819,1+$A$816-Assumptions!$B$83),$AD$816&gt;INDEX($AD$756:$AD$819,1+$A$816+Assumptions!$B$83))),1,0)</f>
        <v>0</v>
      </c>
      <c r="AK816" s="16"/>
      <c r="AL816" s="16"/>
    </row>
    <row r="817" customFormat="false" ht="23.85" hidden="true" customHeight="false" outlineLevel="0" collapsed="false">
      <c r="A817" s="6" t="n">
        <f aca="false">ROW()-ROW($A$756)+Assumptions!$B$4</f>
        <v>61</v>
      </c>
      <c r="B817" s="18" t="n">
        <f aca="false">MOD(QUOTIENT($A$817,Assumptions!$B$78),2)</f>
        <v>1</v>
      </c>
      <c r="C817" s="18" t="n">
        <f aca="false">MOD(QUOTIENT($A$817,Assumptions!$B$79),2)</f>
        <v>1</v>
      </c>
      <c r="D817" s="18" t="n">
        <f aca="false">MOD(QUOTIENT($A$817,Assumptions!$B$80),2)</f>
        <v>1</v>
      </c>
      <c r="E817" s="18" t="n">
        <f aca="false">MOD(QUOTIENT($A$817,Assumptions!$B$81),2)</f>
        <v>1</v>
      </c>
      <c r="F817" s="18" t="n">
        <f aca="false">MOD(QUOTIENT($A$817,Assumptions!$B$82),2)</f>
        <v>0</v>
      </c>
      <c r="G817" s="18" t="n">
        <f aca="false">MOD(QUOTIENT($A$817,Assumptions!$B$83),2)</f>
        <v>1</v>
      </c>
      <c r="H817" s="18" t="n">
        <f aca="false">IF($B$817=1,MIN(Assumptions!$B$66,MAX(Assumptions!$B$4,Assumptions!$B$27-(Assumptions!$B$4))),Assumptions!$B$4)</f>
        <v>300000000</v>
      </c>
      <c r="I817" s="18" t="n">
        <f aca="false">IF($C$817=1,MIN(Assumptions!$B$61,MAX(Assumptions!$B$4,Assumptions!$B$27-($H$817))),Assumptions!$B$4)</f>
        <v>100000000</v>
      </c>
      <c r="J817" s="18" t="n">
        <f aca="false">IF($D$817=1,MIN(Assumptions!$B$56,MAX(Assumptions!$B$4,Assumptions!$B$27-($H$817+$I$817))),Assumptions!$B$4)</f>
        <v>60000000</v>
      </c>
      <c r="K817" s="18" t="n">
        <f aca="false">IF($E$817=1,MIN(Assumptions!$B$51,MAX(Assumptions!$B$4,Assumptions!$B$27-($H$817+$I$817+$J$817))),Assumptions!$B$4)</f>
        <v>30000000</v>
      </c>
      <c r="L817" s="18" t="n">
        <f aca="false">IF($F$817=1,MIN(Assumptions!$B$46,MAX(Assumptions!$B$4,Assumptions!$B$27-($H$817+$I$817+$J$817+$K$817))),Assumptions!$B$4)</f>
        <v>0</v>
      </c>
      <c r="M817" s="18" t="n">
        <f aca="false">IF($G$817=1,MIN(Assumptions!$B$41,MAX(Assumptions!$B$4,Assumptions!$B$27-($H$817+$I$817+$J$817+$K$817+$L$817))),Assumptions!$B$4)</f>
        <v>5000000</v>
      </c>
      <c r="N817" s="18" t="n">
        <f aca="false">MAX(Assumptions!$B$4,Assumptions!$B$27-($H$817+$I$817+$J$817+$K$817+$L$817+$M$817))</f>
        <v>3505000000</v>
      </c>
      <c r="O817" s="18" t="n">
        <f aca="false">$J$112+$O$112+Assumptions!$B$20+IF($B$817=0,$AI$112,Assumptions!$B$4)+IF($C$817=0,$AF$112,Assumptions!$B$4)+IF($D$817=0,$AC$112,Assumptions!$B$4)+IF($E$817=0,$Z$112,Assumptions!$B$4)+IF($F$817=0,$W$112,Assumptions!$B$4)+IF($G$817=0,$T$112,Assumptions!$B$4)</f>
        <v>14280512.8289884</v>
      </c>
      <c r="P817" s="18" t="n">
        <f aca="false">IF(($N$817+Assumptions!$B$14*Assumptions!$B$13)&gt;($C$11*Assumptions!$B$7/Assumptions!$B$11),($C$11*Assumptions!$B$7/Assumptions!$B$11)*($O$817+Assumptions!$B$14)/($N$817+Assumptions!$B$14*Assumptions!$B$13-($C$11*Assumptions!$B$7/Assumptions!$B$11)),NA())</f>
        <v>594438.830842392</v>
      </c>
      <c r="Q817" s="18" t="n">
        <f aca="false">IFERROR(($N$817+Assumptions!$B$14*Assumptions!$B$13)/($O$817+Assumptions!$B$14+$P$817),NA())</f>
        <v>201.871065236343</v>
      </c>
      <c r="R817" s="18" t="n">
        <f aca="false">AND(ISNUMBER($P$817),$P$817&gt;Assumptions!$B$4,$Q$817&gt;Assumptions!$B$13)</f>
        <v>1</v>
      </c>
      <c r="S817" s="18" t="n">
        <f aca="false">IF($N$817&gt;($C$11*Assumptions!$B$7/Assumptions!$B$11),($C$11*Assumptions!$B$7/Assumptions!$B$11)*$O$817/($N$817-($C$11*Assumptions!$B$7/Assumptions!$B$11)),NA())</f>
        <v>506251.562622926</v>
      </c>
      <c r="T817" s="18" t="n">
        <f aca="false">IFERROR($N$817/($O$817+$S$817),NA())</f>
        <v>237.036305385946</v>
      </c>
      <c r="U817" s="18" t="n">
        <f aca="false">AND(ISNUMBER($S$817),$S$817&gt;Assumptions!$B$4,$T$817&lt;=Assumptions!$B$13)</f>
        <v>0</v>
      </c>
      <c r="V817" s="18" t="n">
        <f aca="false">IF($R$817,$P$817,IF($U$817,$S$817,NA()))</f>
        <v>594438.830842392</v>
      </c>
      <c r="W817" s="18" t="n">
        <f aca="false">IF($R$817,$Q$817,IF($U$817,$T$817,NA()))</f>
        <v>201.871065236343</v>
      </c>
      <c r="X817" s="18" t="n">
        <f aca="false">$R$817</f>
        <v>1</v>
      </c>
      <c r="Y817" s="18" t="n">
        <f aca="false">IF($B$817=1,$H$817,$AI$112*$W$817)</f>
        <v>300000000</v>
      </c>
      <c r="Z817" s="18" t="n">
        <f aca="false">IF($C$817=1,$I$817,$AF$112*$W$817)</f>
        <v>100000000</v>
      </c>
      <c r="AA817" s="18" t="n">
        <f aca="false">IF($D$817=1,$J$817,$AC$112*$W$817)</f>
        <v>60000000</v>
      </c>
      <c r="AB817" s="18" t="n">
        <f aca="false">IF($E$817=1,$K$817,$Z$112*$W$817)</f>
        <v>30000000</v>
      </c>
      <c r="AC817" s="18" t="n">
        <f aca="false">IF($F$817=1,$L$817,$W$112*$W$817)</f>
        <v>1009355326.18171</v>
      </c>
      <c r="AD817" s="18" t="n">
        <f aca="false">IF($G$817=1,$M$817,$T$112*$W$817)</f>
        <v>5000000</v>
      </c>
      <c r="AE817" s="18" t="n">
        <f aca="false">($C$11*Assumptions!$B$7/Assumptions!$B$11)</f>
        <v>120000000</v>
      </c>
      <c r="AF817" s="18" t="n">
        <f aca="false">($J$112+$O$112)*$W$817</f>
        <v>56627423.6003415</v>
      </c>
      <c r="AG817" s="18" t="n">
        <f aca="false">Assumptions!$B$20*$W$817</f>
        <v>1816839587.12709</v>
      </c>
      <c r="AH817" s="18" t="n">
        <f aca="false">IF($R$817,Assumptions!$B$14*($W$817-Assumptions!$B$13),Assumptions!$B$4)</f>
        <v>502177663.090857</v>
      </c>
      <c r="AI817" s="18" t="n">
        <f aca="false">$Y$817+$Z$817+$AA$817+$AB$817+$AC$817+$AD$817+$AE$817+$AF$817+$AG$817+$AH$817</f>
        <v>4000000000</v>
      </c>
      <c r="AJ817" s="18" t="n">
        <f aca="false">IF(AND(ISNUMBER($V$817),($C$11*Assumptions!$B$7/Assumptions!$B$11)&gt;=Assumptions!$B$67,IF($B$817=1,$Y$817&gt;=INDEX($Y$756:$Y$819,1+$A$817-Assumptions!$B$78),$Y$817&gt;INDEX($Y$756:$Y$819,1+$A$817+Assumptions!$B$78)),IF($C$817=1,$Z$817&gt;=INDEX($Z$756:$Z$819,1+$A$817-Assumptions!$B$79),$Z$817&gt;INDEX($Z$756:$Z$819,1+$A$817+Assumptions!$B$79)),IF($D$817=1,$AA$817&gt;=INDEX($AA$756:$AA$819,1+$A$817-Assumptions!$B$80),$AA$817&gt;INDEX($AA$756:$AA$819,1+$A$817+Assumptions!$B$80)),IF($E$817=1,$AB$817&gt;=INDEX($AB$756:$AB$819,1+$A$817-Assumptions!$B$81),$AB$817&gt;INDEX($AB$756:$AB$819,1+$A$817+Assumptions!$B$81)),IF($F$817=1,$AC$817&gt;=INDEX($AC$756:$AC$819,1+$A$817-Assumptions!$B$82),$AC$817&gt;INDEX($AC$756:$AC$819,1+$A$817+Assumptions!$B$82)),IF($G$817=1,$AD$817&gt;=INDEX($AD$756:$AD$819,1+$A$817-Assumptions!$B$83),$AD$817&gt;INDEX($AD$756:$AD$819,1+$A$817+Assumptions!$B$83))),1,0)</f>
        <v>0</v>
      </c>
      <c r="AK817" s="16"/>
      <c r="AL817" s="16"/>
    </row>
    <row r="818" customFormat="false" ht="23.85" hidden="true" customHeight="false" outlineLevel="0" collapsed="false">
      <c r="A818" s="6" t="n">
        <f aca="false">ROW()-ROW($A$756)+Assumptions!$B$4</f>
        <v>62</v>
      </c>
      <c r="B818" s="18" t="n">
        <f aca="false">MOD(QUOTIENT($A$818,Assumptions!$B$78),2)</f>
        <v>1</v>
      </c>
      <c r="C818" s="18" t="n">
        <f aca="false">MOD(QUOTIENT($A$818,Assumptions!$B$79),2)</f>
        <v>1</v>
      </c>
      <c r="D818" s="18" t="n">
        <f aca="false">MOD(QUOTIENT($A$818,Assumptions!$B$80),2)</f>
        <v>1</v>
      </c>
      <c r="E818" s="18" t="n">
        <f aca="false">MOD(QUOTIENT($A$818,Assumptions!$B$81),2)</f>
        <v>1</v>
      </c>
      <c r="F818" s="18" t="n">
        <f aca="false">MOD(QUOTIENT($A$818,Assumptions!$B$82),2)</f>
        <v>1</v>
      </c>
      <c r="G818" s="18" t="n">
        <f aca="false">MOD(QUOTIENT($A$818,Assumptions!$B$83),2)</f>
        <v>0</v>
      </c>
      <c r="H818" s="18" t="n">
        <f aca="false">IF($B$818=1,MIN(Assumptions!$B$66,MAX(Assumptions!$B$4,Assumptions!$B$27-(Assumptions!$B$4))),Assumptions!$B$4)</f>
        <v>300000000</v>
      </c>
      <c r="I818" s="18" t="n">
        <f aca="false">IF($C$818=1,MIN(Assumptions!$B$61,MAX(Assumptions!$B$4,Assumptions!$B$27-($H$818))),Assumptions!$B$4)</f>
        <v>100000000</v>
      </c>
      <c r="J818" s="18" t="n">
        <f aca="false">IF($D$818=1,MIN(Assumptions!$B$56,MAX(Assumptions!$B$4,Assumptions!$B$27-($H$818+$I$818))),Assumptions!$B$4)</f>
        <v>60000000</v>
      </c>
      <c r="K818" s="18" t="n">
        <f aca="false">IF($E$818=1,MIN(Assumptions!$B$51,MAX(Assumptions!$B$4,Assumptions!$B$27-($H$818+$I$818+$J$818))),Assumptions!$B$4)</f>
        <v>30000000</v>
      </c>
      <c r="L818" s="18" t="n">
        <f aca="false">IF($F$818=1,MIN(Assumptions!$B$46,MAX(Assumptions!$B$4,Assumptions!$B$27-($H$818+$I$818+$J$818+$K$818))),Assumptions!$B$4)</f>
        <v>15000000</v>
      </c>
      <c r="M818" s="18" t="n">
        <f aca="false">IF($G$818=1,MIN(Assumptions!$B$41,MAX(Assumptions!$B$4,Assumptions!$B$27-($H$818+$I$818+$J$818+$K$818+$L$818))),Assumptions!$B$4)</f>
        <v>0</v>
      </c>
      <c r="N818" s="18" t="n">
        <f aca="false">MAX(Assumptions!$B$4,Assumptions!$B$27-($H$818+$I$818+$J$818+$K$818+$L$818+$M$818))</f>
        <v>3495000000</v>
      </c>
      <c r="O818" s="18" t="n">
        <f aca="false">$J$112+$O$112+Assumptions!$B$20+IF($B$818=0,$AI$112,Assumptions!$B$4)+IF($C$818=0,$AF$112,Assumptions!$B$4)+IF($D$818=0,$AC$112,Assumptions!$B$4)+IF($E$818=0,$Z$112,Assumptions!$B$4)+IF($F$818=0,$W$112,Assumptions!$B$4)+IF($G$818=0,$T$112,Assumptions!$B$4)</f>
        <v>14280512.8289884</v>
      </c>
      <c r="P818" s="18" t="n">
        <f aca="false">IF(($N$818+Assumptions!$B$14*Assumptions!$B$13)&gt;($C$11*Assumptions!$B$7/Assumptions!$B$11),($C$11*Assumptions!$B$7/Assumptions!$B$11)*($O$818+Assumptions!$B$14)/($N$818+Assumptions!$B$14*Assumptions!$B$13-($C$11*Assumptions!$B$7/Assumptions!$B$11)),NA())</f>
        <v>596198.827380786</v>
      </c>
      <c r="Q818" s="18" t="n">
        <f aca="false">IFERROR(($N$818+Assumptions!$B$14*Assumptions!$B$13)/($O$818+Assumptions!$B$14+$P$818),NA())</f>
        <v>201.275135892472</v>
      </c>
      <c r="R818" s="18" t="n">
        <f aca="false">AND(ISNUMBER($P$818),$P$818&gt;Assumptions!$B$4,$Q$818&gt;Assumptions!$B$13)</f>
        <v>1</v>
      </c>
      <c r="S818" s="18" t="n">
        <f aca="false">IF($N$818&gt;($C$11*Assumptions!$B$7/Assumptions!$B$11),($C$11*Assumptions!$B$7/Assumptions!$B$11)*$O$818/($N$818-($C$11*Assumptions!$B$7/Assumptions!$B$11)),NA())</f>
        <v>507751.56725292</v>
      </c>
      <c r="T818" s="18" t="n">
        <f aca="false">IFERROR($N$818/($O$818+$S$818),NA())</f>
        <v>236.336050421733</v>
      </c>
      <c r="U818" s="18" t="n">
        <f aca="false">AND(ISNUMBER($S$818),$S$818&gt;Assumptions!$B$4,$T$818&lt;=Assumptions!$B$13)</f>
        <v>0</v>
      </c>
      <c r="V818" s="18" t="n">
        <f aca="false">IF($R$818,$P$818,IF($U$818,$S$818,NA()))</f>
        <v>596198.827380786</v>
      </c>
      <c r="W818" s="18" t="n">
        <f aca="false">IF($R$818,$Q$818,IF($U$818,$T$818,NA()))</f>
        <v>201.275135892472</v>
      </c>
      <c r="X818" s="18" t="n">
        <f aca="false">$R$818</f>
        <v>1</v>
      </c>
      <c r="Y818" s="18" t="n">
        <f aca="false">IF($B$818=1,$H$818,$AI$112*$W$818)</f>
        <v>300000000</v>
      </c>
      <c r="Z818" s="18" t="n">
        <f aca="false">IF($C$818=1,$I$818,$AF$112*$W$818)</f>
        <v>100000000</v>
      </c>
      <c r="AA818" s="18" t="n">
        <f aca="false">IF($D$818=1,$J$818,$AC$112*$W$818)</f>
        <v>60000000</v>
      </c>
      <c r="AB818" s="18" t="n">
        <f aca="false">IF($E$818=1,$K$818,$Z$112*$W$818)</f>
        <v>30000000</v>
      </c>
      <c r="AC818" s="18" t="n">
        <f aca="false">IF($F$818=1,$L$818,$W$112*$W$818)</f>
        <v>15000000</v>
      </c>
      <c r="AD818" s="18" t="n">
        <f aca="false">IF($G$818=1,$M$818,$T$112*$W$818)</f>
        <v>1006375679.46236</v>
      </c>
      <c r="AE818" s="18" t="n">
        <f aca="false">($C$11*Assumptions!$B$7/Assumptions!$B$11)</f>
        <v>120000000</v>
      </c>
      <c r="AF818" s="18" t="n">
        <f aca="false">($J$112+$O$112)*$W$818</f>
        <v>56460257.7742151</v>
      </c>
      <c r="AG818" s="18" t="n">
        <f aca="false">Assumptions!$B$20*$W$818</f>
        <v>1811476223.03225</v>
      </c>
      <c r="AH818" s="18" t="n">
        <f aca="false">IF($R$818,Assumptions!$B$14*($W$818-Assumptions!$B$13),Assumptions!$B$4)</f>
        <v>500687839.73118</v>
      </c>
      <c r="AI818" s="18" t="n">
        <f aca="false">$Y$818+$Z$818+$AA$818+$AB$818+$AC$818+$AD$818+$AE$818+$AF$818+$AG$818+$AH$818</f>
        <v>4000000000</v>
      </c>
      <c r="AJ818" s="18" t="n">
        <f aca="false">IF(AND(ISNUMBER($V$818),($C$11*Assumptions!$B$7/Assumptions!$B$11)&gt;=Assumptions!$B$67,IF($B$818=1,$Y$818&gt;=INDEX($Y$756:$Y$819,1+$A$818-Assumptions!$B$78),$Y$818&gt;INDEX($Y$756:$Y$819,1+$A$818+Assumptions!$B$78)),IF($C$818=1,$Z$818&gt;=INDEX($Z$756:$Z$819,1+$A$818-Assumptions!$B$79),$Z$818&gt;INDEX($Z$756:$Z$819,1+$A$818+Assumptions!$B$79)),IF($D$818=1,$AA$818&gt;=INDEX($AA$756:$AA$819,1+$A$818-Assumptions!$B$80),$AA$818&gt;INDEX($AA$756:$AA$819,1+$A$818+Assumptions!$B$80)),IF($E$818=1,$AB$818&gt;=INDEX($AB$756:$AB$819,1+$A$818-Assumptions!$B$81),$AB$818&gt;INDEX($AB$756:$AB$819,1+$A$818+Assumptions!$B$81)),IF($F$818=1,$AC$818&gt;=INDEX($AC$756:$AC$819,1+$A$818-Assumptions!$B$82),$AC$818&gt;INDEX($AC$756:$AC$819,1+$A$818+Assumptions!$B$82)),IF($G$818=1,$AD$818&gt;=INDEX($AD$756:$AD$819,1+$A$818-Assumptions!$B$83),$AD$818&gt;INDEX($AD$756:$AD$819,1+$A$818+Assumptions!$B$83))),1,0)</f>
        <v>0</v>
      </c>
      <c r="AK818" s="16"/>
      <c r="AL818" s="16"/>
    </row>
    <row r="819" customFormat="false" ht="23.85" hidden="true" customHeight="false" outlineLevel="0" collapsed="false">
      <c r="A819" s="6" t="n">
        <f aca="false">ROW()-ROW($A$756)+Assumptions!$B$4</f>
        <v>63</v>
      </c>
      <c r="B819" s="18" t="n">
        <f aca="false">MOD(QUOTIENT($A$819,Assumptions!$B$78),2)</f>
        <v>1</v>
      </c>
      <c r="C819" s="18" t="n">
        <f aca="false">MOD(QUOTIENT($A$819,Assumptions!$B$79),2)</f>
        <v>1</v>
      </c>
      <c r="D819" s="18" t="n">
        <f aca="false">MOD(QUOTIENT($A$819,Assumptions!$B$80),2)</f>
        <v>1</v>
      </c>
      <c r="E819" s="18" t="n">
        <f aca="false">MOD(QUOTIENT($A$819,Assumptions!$B$81),2)</f>
        <v>1</v>
      </c>
      <c r="F819" s="18" t="n">
        <f aca="false">MOD(QUOTIENT($A$819,Assumptions!$B$82),2)</f>
        <v>1</v>
      </c>
      <c r="G819" s="18" t="n">
        <f aca="false">MOD(QUOTIENT($A$819,Assumptions!$B$83),2)</f>
        <v>1</v>
      </c>
      <c r="H819" s="18" t="n">
        <f aca="false">IF($B$819=1,MIN(Assumptions!$B$66,MAX(Assumptions!$B$4,Assumptions!$B$27-(Assumptions!$B$4))),Assumptions!$B$4)</f>
        <v>300000000</v>
      </c>
      <c r="I819" s="18" t="n">
        <f aca="false">IF($C$819=1,MIN(Assumptions!$B$61,MAX(Assumptions!$B$4,Assumptions!$B$27-($H$819))),Assumptions!$B$4)</f>
        <v>100000000</v>
      </c>
      <c r="J819" s="18" t="n">
        <f aca="false">IF($D$819=1,MIN(Assumptions!$B$56,MAX(Assumptions!$B$4,Assumptions!$B$27-($H$819+$I$819))),Assumptions!$B$4)</f>
        <v>60000000</v>
      </c>
      <c r="K819" s="18" t="n">
        <f aca="false">IF($E$819=1,MIN(Assumptions!$B$51,MAX(Assumptions!$B$4,Assumptions!$B$27-($H$819+$I$819+$J$819))),Assumptions!$B$4)</f>
        <v>30000000</v>
      </c>
      <c r="L819" s="18" t="n">
        <f aca="false">IF($F$819=1,MIN(Assumptions!$B$46,MAX(Assumptions!$B$4,Assumptions!$B$27-($H$819+$I$819+$J$819+$K$819))),Assumptions!$B$4)</f>
        <v>15000000</v>
      </c>
      <c r="M819" s="18" t="n">
        <f aca="false">IF($G$819=1,MIN(Assumptions!$B$41,MAX(Assumptions!$B$4,Assumptions!$B$27-($H$819+$I$819+$J$819+$K$819+$L$819))),Assumptions!$B$4)</f>
        <v>5000000</v>
      </c>
      <c r="N819" s="18" t="n">
        <f aca="false">MAX(Assumptions!$B$4,Assumptions!$B$27-($H$819+$I$819+$J$819+$K$819+$L$819+$M$819))</f>
        <v>3490000000</v>
      </c>
      <c r="O819" s="18" t="n">
        <f aca="false">$J$112+$O$112+Assumptions!$B$20+IF($B$819=0,$AI$112,Assumptions!$B$4)+IF($C$819=0,$AF$112,Assumptions!$B$4)+IF($D$819=0,$AC$112,Assumptions!$B$4)+IF($E$819=0,$Z$112,Assumptions!$B$4)+IF($F$819=0,$W$112,Assumptions!$B$4)+IF($G$819=0,$T$112,Assumptions!$B$4)</f>
        <v>9280512.82898837</v>
      </c>
      <c r="P819" s="18" t="n">
        <f aca="false">IF(($N$819+Assumptions!$B$14*Assumptions!$B$13)&gt;($C$11*Assumptions!$B$7/Assumptions!$B$11),($C$11*Assumptions!$B$7/Assumptions!$B$11)*($O$819+Assumptions!$B$14)/($N$819+Assumptions!$B$14*Assumptions!$B$13-($C$11*Assumptions!$B$7/Assumptions!$B$11)),NA())</f>
        <v>419173.177013671</v>
      </c>
      <c r="Q819" s="18" t="n">
        <f aca="false">IFERROR(($N$819+Assumptions!$B$14*Assumptions!$B$13)/($O$819+Assumptions!$B$14+$P$819),NA())</f>
        <v>286.277859797519</v>
      </c>
      <c r="R819" s="18" t="n">
        <f aca="false">AND(ISNUMBER($P$819),$P$819&gt;Assumptions!$B$4,$Q$819&gt;Assumptions!$B$13)</f>
        <v>1</v>
      </c>
      <c r="S819" s="18" t="n">
        <f aca="false">IF($N$819&gt;($C$11*Assumptions!$B$7/Assumptions!$B$11),($C$11*Assumptions!$B$7/Assumptions!$B$11)*$O$819/($N$819-($C$11*Assumptions!$B$7/Assumptions!$B$11)),NA())</f>
        <v>330463.364830446</v>
      </c>
      <c r="T819" s="18" t="n">
        <f aca="false">IFERROR($N$819/($O$819+$S$819),NA())</f>
        <v>363.126484721141</v>
      </c>
      <c r="U819" s="18" t="n">
        <f aca="false">AND(ISNUMBER($S$819),$S$819&gt;Assumptions!$B$4,$T$819&lt;=Assumptions!$B$13)</f>
        <v>0</v>
      </c>
      <c r="V819" s="18" t="n">
        <f aca="false">IF($R$819,$P$819,IF($U$819,$S$819,NA()))</f>
        <v>419173.177013671</v>
      </c>
      <c r="W819" s="18" t="n">
        <f aca="false">IF($R$819,$Q$819,IF($U$819,$T$819,NA()))</f>
        <v>286.277859797519</v>
      </c>
      <c r="X819" s="18" t="n">
        <f aca="false">$R$819</f>
        <v>1</v>
      </c>
      <c r="Y819" s="18" t="n">
        <f aca="false">IF($B$819=1,$H$819,$AI$112*$W$819)</f>
        <v>300000000</v>
      </c>
      <c r="Z819" s="18" t="n">
        <f aca="false">IF($C$819=1,$I$819,$AF$112*$W$819)</f>
        <v>100000000</v>
      </c>
      <c r="AA819" s="18" t="n">
        <f aca="false">IF($D$819=1,$J$819,$AC$112*$W$819)</f>
        <v>60000000</v>
      </c>
      <c r="AB819" s="18" t="n">
        <f aca="false">IF($E$819=1,$K$819,$Z$112*$W$819)</f>
        <v>30000000</v>
      </c>
      <c r="AC819" s="18" t="n">
        <f aca="false">IF($F$819=1,$L$819,$W$112*$W$819)</f>
        <v>15000000</v>
      </c>
      <c r="AD819" s="18" t="n">
        <f aca="false">IF($G$819=1,$M$819,$T$112*$W$819)</f>
        <v>5000000</v>
      </c>
      <c r="AE819" s="18" t="n">
        <f aca="false">($C$11*Assumptions!$B$7/Assumptions!$B$11)</f>
        <v>120000000</v>
      </c>
      <c r="AF819" s="18" t="n">
        <f aca="false">($J$112+$O$112)*$W$819</f>
        <v>80304612.3285367</v>
      </c>
      <c r="AG819" s="18" t="n">
        <f aca="false">Assumptions!$B$20*$W$819</f>
        <v>2576500738.17767</v>
      </c>
      <c r="AH819" s="18" t="n">
        <f aca="false">IF($R$819,Assumptions!$B$14*($W$819-Assumptions!$B$13),Assumptions!$B$4)</f>
        <v>713194649.493796</v>
      </c>
      <c r="AI819" s="18" t="n">
        <f aca="false">$Y$819+$Z$819+$AA$819+$AB$819+$AC$819+$AD$819+$AE$819+$AF$819+$AG$819+$AH$819</f>
        <v>4000000000</v>
      </c>
      <c r="AJ819" s="18" t="n">
        <f aca="false">IF(AND(ISNUMBER($V$819),($C$11*Assumptions!$B$7/Assumptions!$B$11)&gt;=Assumptions!$B$67,IF($B$819=1,$Y$819&gt;=INDEX($Y$756:$Y$819,1+$A$819-Assumptions!$B$78),$Y$819&gt;INDEX($Y$756:$Y$819,1+$A$819+Assumptions!$B$78)),IF($C$819=1,$Z$819&gt;=INDEX($Z$756:$Z$819,1+$A$819-Assumptions!$B$79),$Z$819&gt;INDEX($Z$756:$Z$819,1+$A$819+Assumptions!$B$79)),IF($D$819=1,$AA$819&gt;=INDEX($AA$756:$AA$819,1+$A$819-Assumptions!$B$80),$AA$819&gt;INDEX($AA$756:$AA$819,1+$A$819+Assumptions!$B$80)),IF($E$819=1,$AB$819&gt;=INDEX($AB$756:$AB$819,1+$A$819-Assumptions!$B$81),$AB$819&gt;INDEX($AB$756:$AB$819,1+$A$819+Assumptions!$B$81)),IF($F$819=1,$AC$819&gt;=INDEX($AC$756:$AC$819,1+$A$819-Assumptions!$B$82),$AC$819&gt;INDEX($AC$756:$AC$819,1+$A$819+Assumptions!$B$82)),IF($G$819=1,$AD$819&gt;=INDEX($AD$756:$AD$819,1+$A$819-Assumptions!$B$83),$AD$819&gt;INDEX($AD$756:$AD$819,1+$A$819+Assumptions!$B$83))),1,0)</f>
        <v>0</v>
      </c>
      <c r="AK819" s="16"/>
      <c r="AL819" s="16"/>
    </row>
    <row r="820" customFormat="false" ht="15" hidden="false" customHeight="false" outlineLevel="0" collapsed="false"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  <c r="AI820" s="16"/>
      <c r="AJ820" s="16"/>
      <c r="AK820" s="16"/>
      <c r="AL820" s="16"/>
    </row>
    <row r="821" customFormat="false" ht="15" hidden="false" customHeight="false" outlineLevel="0" collapsed="false"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  <c r="AI821" s="16"/>
      <c r="AJ821" s="16"/>
      <c r="AK821" s="16"/>
      <c r="AL821" s="16"/>
    </row>
    <row r="822" customFormat="false" ht="15" hidden="false" customHeight="false" outlineLevel="0" collapsed="false"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  <c r="AI822" s="16"/>
      <c r="AJ822" s="16"/>
      <c r="AK822" s="16"/>
      <c r="AL822" s="16"/>
    </row>
    <row r="823" customFormat="false" ht="15" hidden="false" customHeight="false" outlineLevel="0" collapsed="false"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  <c r="AJ823" s="16"/>
      <c r="AK823" s="16"/>
      <c r="AL823" s="16"/>
    </row>
    <row r="824" customFormat="false" ht="15" hidden="false" customHeight="false" outlineLevel="0" collapsed="false"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  <c r="AI824" s="16"/>
      <c r="AJ824" s="16"/>
      <c r="AK824" s="16"/>
      <c r="AL824" s="16"/>
    </row>
    <row r="825" customFormat="false" ht="15" hidden="false" customHeight="false" outlineLevel="0" collapsed="false"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  <c r="AJ825" s="16"/>
      <c r="AK825" s="16"/>
      <c r="AL825" s="16"/>
    </row>
    <row r="826" customFormat="false" ht="15" hidden="false" customHeight="false" outlineLevel="0" collapsed="false"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6"/>
      <c r="AJ826" s="16"/>
      <c r="AK826" s="16"/>
      <c r="AL826" s="16"/>
    </row>
    <row r="827" customFormat="false" ht="15" hidden="false" customHeight="false" outlineLevel="0" collapsed="false"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/>
      <c r="AL827" s="16"/>
    </row>
    <row r="828" customFormat="false" ht="15" hidden="false" customHeight="false" outlineLevel="0" collapsed="false"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  <c r="AJ828" s="16"/>
      <c r="AK828" s="16"/>
      <c r="AL828" s="16"/>
    </row>
    <row r="829" customFormat="false" ht="15" hidden="false" customHeight="false" outlineLevel="0" collapsed="false"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  <c r="AJ829" s="16"/>
      <c r="AK829" s="16"/>
      <c r="AL829" s="16"/>
    </row>
    <row r="830" customFormat="false" ht="15" hidden="false" customHeight="false" outlineLevel="0" collapsed="false"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  <c r="AJ830" s="16"/>
      <c r="AK830" s="16"/>
      <c r="AL830" s="16"/>
    </row>
    <row r="831" customFormat="false" ht="15" hidden="false" customHeight="false" outlineLevel="0" collapsed="false"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  <c r="AJ831" s="16"/>
      <c r="AK831" s="16"/>
      <c r="AL831" s="16"/>
    </row>
    <row r="832" customFormat="false" ht="15" hidden="false" customHeight="false" outlineLevel="0" collapsed="false"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  <c r="AJ832" s="16"/>
      <c r="AK832" s="16"/>
      <c r="AL832" s="16"/>
    </row>
    <row r="833" customFormat="false" ht="15" hidden="false" customHeight="false" outlineLevel="0" collapsed="false"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  <c r="AJ833" s="16"/>
      <c r="AK833" s="16"/>
      <c r="AL833" s="16"/>
    </row>
    <row r="834" customFormat="false" ht="15" hidden="false" customHeight="false" outlineLevel="0" collapsed="false"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6"/>
      <c r="AJ834" s="16"/>
      <c r="AK834" s="16"/>
      <c r="AL834" s="16"/>
    </row>
    <row r="835" customFormat="false" ht="15" hidden="false" customHeight="false" outlineLevel="0" collapsed="false"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  <c r="AJ835" s="16"/>
      <c r="AK835" s="16"/>
      <c r="AL835" s="16"/>
    </row>
    <row r="836" customFormat="false" ht="15" hidden="false" customHeight="false" outlineLevel="0" collapsed="false"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  <c r="AJ836" s="16"/>
      <c r="AK836" s="16"/>
      <c r="AL836" s="16"/>
    </row>
    <row r="837" customFormat="false" ht="15" hidden="false" customHeight="false" outlineLevel="0" collapsed="false"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  <c r="AI837" s="16"/>
      <c r="AJ837" s="16"/>
      <c r="AK837" s="16"/>
      <c r="AL837" s="16"/>
    </row>
    <row r="838" customFormat="false" ht="15" hidden="false" customHeight="false" outlineLevel="0" collapsed="false"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  <c r="AJ838" s="16"/>
      <c r="AK838" s="16"/>
      <c r="AL838" s="16"/>
    </row>
    <row r="839" customFormat="false" ht="15" hidden="false" customHeight="false" outlineLevel="0" collapsed="false"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  <c r="AI839" s="16"/>
      <c r="AJ839" s="16"/>
      <c r="AK839" s="16"/>
      <c r="AL839" s="16"/>
    </row>
    <row r="840" customFormat="false" ht="15" hidden="false" customHeight="false" outlineLevel="0" collapsed="false"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6"/>
      <c r="AJ840" s="16"/>
      <c r="AK840" s="16"/>
      <c r="AL840" s="16"/>
    </row>
    <row r="841" customFormat="false" ht="15" hidden="false" customHeight="false" outlineLevel="0" collapsed="false"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  <c r="AJ841" s="16"/>
      <c r="AK841" s="16"/>
      <c r="AL841" s="16"/>
    </row>
    <row r="842" customFormat="false" ht="15" hidden="false" customHeight="false" outlineLevel="0" collapsed="false"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6"/>
      <c r="AJ842" s="16"/>
      <c r="AK842" s="16"/>
      <c r="AL842" s="16"/>
    </row>
    <row r="843" customFormat="false" ht="15" hidden="false" customHeight="false" outlineLevel="0" collapsed="false"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  <c r="AJ843" s="16"/>
      <c r="AK843" s="16"/>
      <c r="AL843" s="16"/>
    </row>
    <row r="844" customFormat="false" ht="15" hidden="false" customHeight="false" outlineLevel="0" collapsed="false"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  <c r="AJ844" s="16"/>
      <c r="AK844" s="16"/>
      <c r="AL844" s="16"/>
    </row>
    <row r="845" customFormat="false" ht="23.85" hidden="true" customHeight="false" outlineLevel="0" collapsed="false">
      <c r="A845" s="6" t="str">
        <f aca="false">Assumptions!$I$101</f>
        <v>Code</v>
      </c>
      <c r="B845" s="18" t="str">
        <f aca="false">Assumptions!$I$103</f>
        <v>E bit</v>
      </c>
      <c r="C845" s="18" t="str">
        <f aca="false">Assumptions!$I$104</f>
        <v>D bit</v>
      </c>
      <c r="D845" s="18" t="str">
        <f aca="false">Assumptions!$I$105</f>
        <v>C bit</v>
      </c>
      <c r="E845" s="18" t="str">
        <f aca="false">Assumptions!$I$106</f>
        <v>B bit</v>
      </c>
      <c r="F845" s="18" t="str">
        <f aca="false">Assumptions!$I$107</f>
        <v>A bit</v>
      </c>
      <c r="G845" s="18" t="str">
        <f aca="false">Assumptions!$I$108</f>
        <v>Seed bit</v>
      </c>
      <c r="H845" s="18" t="str">
        <f aca="false">Assumptions!$I$110</f>
        <v>E pref paid</v>
      </c>
      <c r="I845" s="18" t="str">
        <f aca="false">Assumptions!$I$111</f>
        <v>D pref paid</v>
      </c>
      <c r="J845" s="18" t="str">
        <f aca="false">Assumptions!$I$112</f>
        <v>C pref paid</v>
      </c>
      <c r="K845" s="18" t="str">
        <f aca="false">Assumptions!$I$113</f>
        <v>B pref paid</v>
      </c>
      <c r="L845" s="18" t="str">
        <f aca="false">Assumptions!$I$114</f>
        <v>A pref paid</v>
      </c>
      <c r="M845" s="18" t="str">
        <f aca="false">Assumptions!$I$115</f>
        <v>Seed pref paid</v>
      </c>
      <c r="N845" s="18" t="str">
        <f aca="false">Assumptions!$I$117</f>
        <v>Residual</v>
      </c>
      <c r="O845" s="18" t="str">
        <f aca="false">Assumptions!$I$166</f>
        <v>S0 shares</v>
      </c>
      <c r="P845" s="18" t="str">
        <f aca="false">Assumptions!$I$167</f>
        <v>X ITM</v>
      </c>
      <c r="Q845" s="18" t="str">
        <f aca="false">Assumptions!$I$168</f>
        <v>PPS ITM</v>
      </c>
      <c r="R845" s="18" t="str">
        <f aca="false">Assumptions!$I$169</f>
        <v>Valid ITM</v>
      </c>
      <c r="S845" s="18" t="str">
        <f aca="false">Assumptions!$I$170</f>
        <v>X OTM</v>
      </c>
      <c r="T845" s="18" t="str">
        <f aca="false">Assumptions!$I$171</f>
        <v>PPS OTM</v>
      </c>
      <c r="U845" s="18" t="str">
        <f aca="false">Assumptions!$I$172</f>
        <v>Valid OTM</v>
      </c>
      <c r="V845" s="18" t="str">
        <f aca="false">Assumptions!$I$173</f>
        <v>Required F shares</v>
      </c>
      <c r="W845" s="18" t="str">
        <f aca="false">Assumptions!$I$120</f>
        <v>Common PPS</v>
      </c>
      <c r="X845" s="18" t="str">
        <f aca="false">Assumptions!$I$119</f>
        <v>Options ITM</v>
      </c>
      <c r="Y845" s="18" t="str">
        <f aca="false">Assumptions!$I$122</f>
        <v>E proceeds</v>
      </c>
      <c r="Z845" s="18" t="str">
        <f aca="false">Assumptions!$I$123</f>
        <v>D proceeds</v>
      </c>
      <c r="AA845" s="18" t="str">
        <f aca="false">Assumptions!$I$124</f>
        <v>C proceeds</v>
      </c>
      <c r="AB845" s="18" t="str">
        <f aca="false">Assumptions!$I$125</f>
        <v>B proceeds</v>
      </c>
      <c r="AC845" s="18" t="str">
        <f aca="false">Assumptions!$I$126</f>
        <v>A proceeds</v>
      </c>
      <c r="AD845" s="18" t="str">
        <f aca="false">Assumptions!$I$127</f>
        <v>Seed proceeds</v>
      </c>
      <c r="AE845" s="18" t="str">
        <f aca="false">Assumptions!$I$121</f>
        <v>F proceeds</v>
      </c>
      <c r="AF845" s="18" t="str">
        <f aca="false">Assumptions!$I$128</f>
        <v>Notes proceeds</v>
      </c>
      <c r="AG845" s="18" t="str">
        <f aca="false">Assumptions!$I$174</f>
        <v>Common proceeds</v>
      </c>
      <c r="AH845" s="18" t="str">
        <f aca="false">Assumptions!$I$175</f>
        <v>Options proceeds</v>
      </c>
      <c r="AI845" s="18" t="str">
        <f aca="false">Assumptions!$I$176</f>
        <v>Total</v>
      </c>
      <c r="AJ845" s="18" t="str">
        <f aca="false">Assumptions!$I$132</f>
        <v>Stable flag</v>
      </c>
      <c r="AK845" s="16"/>
      <c r="AL845" s="18" t="n">
        <f aca="false">IF(SUM($AJ$846:$AJ$909)=Assumptions!$B$4,NA(),SUMPRODUCT($AJ$846:$AJ$909,$A$846:$A$909)/SUM($AJ$846:$AJ$909))</f>
        <v>0</v>
      </c>
    </row>
    <row r="846" customFormat="false" ht="23.85" hidden="true" customHeight="false" outlineLevel="0" collapsed="false">
      <c r="A846" s="6" t="n">
        <f aca="false">ROW()-ROW($A$846)+Assumptions!$B$4</f>
        <v>0</v>
      </c>
      <c r="B846" s="18" t="n">
        <f aca="false">MOD(QUOTIENT($A$846,Assumptions!$B$78),2)</f>
        <v>0</v>
      </c>
      <c r="C846" s="18" t="n">
        <f aca="false">MOD(QUOTIENT($A$846,Assumptions!$B$79),2)</f>
        <v>0</v>
      </c>
      <c r="D846" s="18" t="n">
        <f aca="false">MOD(QUOTIENT($A$846,Assumptions!$B$80),2)</f>
        <v>0</v>
      </c>
      <c r="E846" s="18" t="n">
        <f aca="false">MOD(QUOTIENT($A$846,Assumptions!$B$81),2)</f>
        <v>0</v>
      </c>
      <c r="F846" s="18" t="n">
        <f aca="false">MOD(QUOTIENT($A$846,Assumptions!$B$82),2)</f>
        <v>0</v>
      </c>
      <c r="G846" s="18" t="n">
        <f aca="false">MOD(QUOTIENT($A$846,Assumptions!$B$83),2)</f>
        <v>0</v>
      </c>
      <c r="H846" s="18" t="n">
        <f aca="false">IF($B$846=1,MIN(Assumptions!$B$66,MAX(Assumptions!$B$4,Assumptions!$B$28-(Assumptions!$B$4))),Assumptions!$B$4)</f>
        <v>0</v>
      </c>
      <c r="I846" s="18" t="n">
        <f aca="false">IF($C$846=1,MIN(Assumptions!$B$61,MAX(Assumptions!$B$4,Assumptions!$B$28-($H$846))),Assumptions!$B$4)</f>
        <v>0</v>
      </c>
      <c r="J846" s="18" t="n">
        <f aca="false">IF($D$846=1,MIN(Assumptions!$B$56,MAX(Assumptions!$B$4,Assumptions!$B$28-($H$846+$I$846))),Assumptions!$B$4)</f>
        <v>0</v>
      </c>
      <c r="K846" s="18" t="n">
        <f aca="false">IF($E$846=1,MIN(Assumptions!$B$51,MAX(Assumptions!$B$4,Assumptions!$B$28-($H$846+$I$846+$J$846))),Assumptions!$B$4)</f>
        <v>0</v>
      </c>
      <c r="L846" s="18" t="n">
        <f aca="false">IF($F$846=1,MIN(Assumptions!$B$46,MAX(Assumptions!$B$4,Assumptions!$B$28-($H$846+$I$846+$J$846+$K$846))),Assumptions!$B$4)</f>
        <v>0</v>
      </c>
      <c r="M846" s="18" t="n">
        <f aca="false">IF($G$846=1,MIN(Assumptions!$B$41,MAX(Assumptions!$B$4,Assumptions!$B$28-($H$846+$I$846+$J$846+$K$846+$L$846))),Assumptions!$B$4)</f>
        <v>0</v>
      </c>
      <c r="N846" s="18" t="n">
        <f aca="false">MAX(Assumptions!$B$4,Assumptions!$B$28-($H$846+$I$846+$J$846+$K$846+$L$846+$M$846))</f>
        <v>8000000000</v>
      </c>
      <c r="O846" s="18" t="n">
        <f aca="false">$J$112+$O$112+Assumptions!$B$20+IF($B$846=0,$AI$112,Assumptions!$B$4)+IF($C$846=0,$AF$112,Assumptions!$B$4)+IF($D$846=0,$AC$112,Assumptions!$B$4)+IF($E$846=0,$Z$112,Assumptions!$B$4)+IF($F$846=0,$W$112,Assumptions!$B$4)+IF($G$846=0,$T$112,Assumptions!$B$4)</f>
        <v>32547484.4666011</v>
      </c>
      <c r="P846" s="18" t="n">
        <f aca="false">IF(($N$846+Assumptions!$B$14*Assumptions!$B$13)&gt;($C$12*Assumptions!$B$7/Assumptions!$B$11),($C$12*Assumptions!$B$7/Assumptions!$B$11)*($O$846+Assumptions!$B$14)/($N$846+Assumptions!$B$14*Assumptions!$B$13-($C$12*Assumptions!$B$7/Assumptions!$B$11)),NA())</f>
        <v>398644.373079822</v>
      </c>
      <c r="Q846" s="18" t="n">
        <f aca="false">IFERROR(($N$846+Assumptions!$B$14*Assumptions!$B$13)/($O$846+Assumptions!$B$14+$P$846),NA())</f>
        <v>225.765133230612</v>
      </c>
      <c r="R846" s="18" t="n">
        <f aca="false">AND(ISNUMBER($P$846),$P$846&gt;Assumptions!$B$4,$Q$846&gt;Assumptions!$B$13)</f>
        <v>1</v>
      </c>
      <c r="S846" s="18" t="n">
        <f aca="false">IF($N$846&gt;($C$12*Assumptions!$B$7/Assumptions!$B$11),($C$12*Assumptions!$B$7/Assumptions!$B$11)*$O$846/($N$846-($C$12*Assumptions!$B$7/Assumptions!$B$11)),NA())</f>
        <v>370325.360555511</v>
      </c>
      <c r="T846" s="18" t="n">
        <f aca="false">IFERROR($N$846/($O$846+$S$846),NA())</f>
        <v>243.029534528757</v>
      </c>
      <c r="U846" s="18" t="n">
        <f aca="false">AND(ISNUMBER($S$846),$S$846&gt;Assumptions!$B$4,$T$846&lt;=Assumptions!$B$13)</f>
        <v>0</v>
      </c>
      <c r="V846" s="18" t="n">
        <f aca="false">IF($R$846,$P$846,IF($U$846,$S$846,NA()))</f>
        <v>398644.373079822</v>
      </c>
      <c r="W846" s="18" t="n">
        <f aca="false">IF($R$846,$Q$846,IF($U$846,$T$846,NA()))</f>
        <v>225.765133230612</v>
      </c>
      <c r="X846" s="18" t="n">
        <f aca="false">$R$846</f>
        <v>1</v>
      </c>
      <c r="Y846" s="18" t="n">
        <f aca="false">IF($B$846=1,$H$846,$AI$112*$W$846)</f>
        <v>1384689869.5583</v>
      </c>
      <c r="Z846" s="18" t="n">
        <f aca="false">IF($C$846=1,$I$846,$AF$112*$W$846)</f>
        <v>391398030.328779</v>
      </c>
      <c r="AA846" s="18" t="n">
        <f aca="false">IF($D$846=1,$J$846,$AC$112*$W$846)</f>
        <v>541836319.75347</v>
      </c>
      <c r="AB846" s="18" t="n">
        <f aca="false">IF($E$846=1,$K$846,$Z$112*$W$846)</f>
        <v>677295399.691837</v>
      </c>
      <c r="AC846" s="18" t="n">
        <f aca="false">IF($F$846=1,$L$846,$W$112*$W$846)</f>
        <v>1128825666.15306</v>
      </c>
      <c r="AD846" s="18" t="n">
        <f aca="false">IF($G$846=1,$M$846,$T$112*$W$846)</f>
        <v>1128825666.15306</v>
      </c>
      <c r="AE846" s="18" t="n">
        <f aca="false">($C$12*Assumptions!$B$7/Assumptions!$B$11)</f>
        <v>90000000</v>
      </c>
      <c r="AF846" s="18" t="n">
        <f aca="false">($J$112+$O$112)*$W$846</f>
        <v>63330016.2094544</v>
      </c>
      <c r="AG846" s="18" t="n">
        <f aca="false">Assumptions!$B$20*$W$846</f>
        <v>2031886199.07551</v>
      </c>
      <c r="AH846" s="18" t="n">
        <f aca="false">IF($R$846,Assumptions!$B$14*($W$846-Assumptions!$B$13),Assumptions!$B$4)</f>
        <v>561912833.076531</v>
      </c>
      <c r="AI846" s="18" t="n">
        <f aca="false">$Y$846+$Z$846+$AA$846+$AB$846+$AC$846+$AD$846+$AE$846+$AF$846+$AG$846+$AH$846</f>
        <v>8000000000</v>
      </c>
      <c r="AJ846" s="18" t="n">
        <f aca="false">IF(AND(ISNUMBER($V$846),($C$12*Assumptions!$B$7/Assumptions!$B$11)&gt;=Assumptions!$B$67,IF($B$846=1,$Y$846&gt;=INDEX($Y$846:$Y$909,1+$A$846-Assumptions!$B$78),$Y$846&gt;INDEX($Y$846:$Y$909,1+$A$846+Assumptions!$B$78)),IF($C$846=1,$Z$846&gt;=INDEX($Z$846:$Z$909,1+$A$846-Assumptions!$B$79),$Z$846&gt;INDEX($Z$846:$Z$909,1+$A$846+Assumptions!$B$79)),IF($D$846=1,$AA$846&gt;=INDEX($AA$846:$AA$909,1+$A$846-Assumptions!$B$80),$AA$846&gt;INDEX($AA$846:$AA$909,1+$A$846+Assumptions!$B$80)),IF($E$846=1,$AB$846&gt;=INDEX($AB$846:$AB$909,1+$A$846-Assumptions!$B$81),$AB$846&gt;INDEX($AB$846:$AB$909,1+$A$846+Assumptions!$B$81)),IF($F$846=1,$AC$846&gt;=INDEX($AC$846:$AC$909,1+$A$846-Assumptions!$B$82),$AC$846&gt;INDEX($AC$846:$AC$909,1+$A$846+Assumptions!$B$82)),IF($G$846=1,$AD$846&gt;=INDEX($AD$846:$AD$909,1+$A$846-Assumptions!$B$83),$AD$846&gt;INDEX($AD$846:$AD$909,1+$A$846+Assumptions!$B$83))),1,0)</f>
        <v>1</v>
      </c>
      <c r="AK846" s="16"/>
      <c r="AL846" s="16"/>
    </row>
    <row r="847" customFormat="false" ht="23.85" hidden="true" customHeight="false" outlineLevel="0" collapsed="false">
      <c r="A847" s="6" t="n">
        <f aca="false">ROW()-ROW($A$846)+Assumptions!$B$4</f>
        <v>1</v>
      </c>
      <c r="B847" s="18" t="n">
        <f aca="false">MOD(QUOTIENT($A$847,Assumptions!$B$78),2)</f>
        <v>0</v>
      </c>
      <c r="C847" s="18" t="n">
        <f aca="false">MOD(QUOTIENT($A$847,Assumptions!$B$79),2)</f>
        <v>0</v>
      </c>
      <c r="D847" s="18" t="n">
        <f aca="false">MOD(QUOTIENT($A$847,Assumptions!$B$80),2)</f>
        <v>0</v>
      </c>
      <c r="E847" s="18" t="n">
        <f aca="false">MOD(QUOTIENT($A$847,Assumptions!$B$81),2)</f>
        <v>0</v>
      </c>
      <c r="F847" s="18" t="n">
        <f aca="false">MOD(QUOTIENT($A$847,Assumptions!$B$82),2)</f>
        <v>0</v>
      </c>
      <c r="G847" s="18" t="n">
        <f aca="false">MOD(QUOTIENT($A$847,Assumptions!$B$83),2)</f>
        <v>1</v>
      </c>
      <c r="H847" s="18" t="n">
        <f aca="false">IF($B$847=1,MIN(Assumptions!$B$66,MAX(Assumptions!$B$4,Assumptions!$B$28-(Assumptions!$B$4))),Assumptions!$B$4)</f>
        <v>0</v>
      </c>
      <c r="I847" s="18" t="n">
        <f aca="false">IF($C$847=1,MIN(Assumptions!$B$61,MAX(Assumptions!$B$4,Assumptions!$B$28-($H$847))),Assumptions!$B$4)</f>
        <v>0</v>
      </c>
      <c r="J847" s="18" t="n">
        <f aca="false">IF($D$847=1,MIN(Assumptions!$B$56,MAX(Assumptions!$B$4,Assumptions!$B$28-($H$847+$I$847))),Assumptions!$B$4)</f>
        <v>0</v>
      </c>
      <c r="K847" s="18" t="n">
        <f aca="false">IF($E$847=1,MIN(Assumptions!$B$51,MAX(Assumptions!$B$4,Assumptions!$B$28-($H$847+$I$847+$J$847))),Assumptions!$B$4)</f>
        <v>0</v>
      </c>
      <c r="L847" s="18" t="n">
        <f aca="false">IF($F$847=1,MIN(Assumptions!$B$46,MAX(Assumptions!$B$4,Assumptions!$B$28-($H$847+$I$847+$J$847+$K$847))),Assumptions!$B$4)</f>
        <v>0</v>
      </c>
      <c r="M847" s="18" t="n">
        <f aca="false">IF($G$847=1,MIN(Assumptions!$B$41,MAX(Assumptions!$B$4,Assumptions!$B$28-($H$847+$I$847+$J$847+$K$847+$L$847))),Assumptions!$B$4)</f>
        <v>5000000</v>
      </c>
      <c r="N847" s="18" t="n">
        <f aca="false">MAX(Assumptions!$B$4,Assumptions!$B$28-($H$847+$I$847+$J$847+$K$847+$L$847+$M$847))</f>
        <v>7995000000</v>
      </c>
      <c r="O847" s="18" t="n">
        <f aca="false">$J$112+$O$112+Assumptions!$B$20+IF($B$847=0,$AI$112,Assumptions!$B$4)+IF($C$847=0,$AF$112,Assumptions!$B$4)+IF($D$847=0,$AC$112,Assumptions!$B$4)+IF($E$847=0,$Z$112,Assumptions!$B$4)+IF($F$847=0,$W$112,Assumptions!$B$4)+IF($G$847=0,$T$112,Assumptions!$B$4)</f>
        <v>27547484.4666011</v>
      </c>
      <c r="P847" s="18" t="n">
        <f aca="false">IF(($N$847+Assumptions!$B$14*Assumptions!$B$13)&gt;($C$12*Assumptions!$B$7/Assumptions!$B$11),($C$12*Assumptions!$B$7/Assumptions!$B$11)*($O$847+Assumptions!$B$14)/($N$847+Assumptions!$B$14*Assumptions!$B$13-($C$12*Assumptions!$B$7/Assumptions!$B$11)),NA())</f>
        <v>341988.441605323</v>
      </c>
      <c r="Q847" s="18" t="n">
        <f aca="false">IFERROR(($N$847+Assumptions!$B$14*Assumptions!$B$13)/($O$847+Assumptions!$B$14+$P$847),NA())</f>
        <v>263.166788846817</v>
      </c>
      <c r="R847" s="18" t="n">
        <f aca="false">AND(ISNUMBER($P$847),$P$847&gt;Assumptions!$B$4,$Q$847&gt;Assumptions!$B$13)</f>
        <v>1</v>
      </c>
      <c r="S847" s="18" t="n">
        <f aca="false">IF($N$847&gt;($C$12*Assumptions!$B$7/Assumptions!$B$11),($C$12*Assumptions!$B$7/Assumptions!$B$11)*$O$847/($N$847-($C$12*Assumptions!$B$7/Assumptions!$B$11)),NA())</f>
        <v>313633.59924024</v>
      </c>
      <c r="T847" s="18" t="n">
        <f aca="false">IFERROR($N$847/($O$847+$S$847),NA())</f>
        <v>286.959051000977</v>
      </c>
      <c r="U847" s="18" t="n">
        <f aca="false">AND(ISNUMBER($S$847),$S$847&gt;Assumptions!$B$4,$T$847&lt;=Assumptions!$B$13)</f>
        <v>0</v>
      </c>
      <c r="V847" s="18" t="n">
        <f aca="false">IF($R$847,$P$847,IF($U$847,$S$847,NA()))</f>
        <v>341988.441605323</v>
      </c>
      <c r="W847" s="18" t="n">
        <f aca="false">IF($R$847,$Q$847,IF($U$847,$T$847,NA()))</f>
        <v>263.166788846817</v>
      </c>
      <c r="X847" s="18" t="n">
        <f aca="false">$R$847</f>
        <v>1</v>
      </c>
      <c r="Y847" s="18" t="n">
        <f aca="false">IF($B$847=1,$H$847,$AI$112*$W$847)</f>
        <v>1614086202.35502</v>
      </c>
      <c r="Z847" s="18" t="n">
        <f aca="false">IF($C$847=1,$I$847,$AF$112*$W$847)</f>
        <v>456239461.464491</v>
      </c>
      <c r="AA847" s="18" t="n">
        <f aca="false">IF($D$847=1,$J$847,$AC$112*$W$847)</f>
        <v>631600293.23236</v>
      </c>
      <c r="AB847" s="18" t="n">
        <f aca="false">IF($E$847=1,$K$847,$Z$112*$W$847)</f>
        <v>789500366.54045</v>
      </c>
      <c r="AC847" s="18" t="n">
        <f aca="false">IF($F$847=1,$L$847,$W$112*$W$847)</f>
        <v>1315833944.23408</v>
      </c>
      <c r="AD847" s="18" t="n">
        <f aca="false">IF($G$847=1,$M$847,$T$112*$W$847)</f>
        <v>5000000</v>
      </c>
      <c r="AE847" s="18" t="n">
        <f aca="false">($C$12*Assumptions!$B$7/Assumptions!$B$11)</f>
        <v>90000000</v>
      </c>
      <c r="AF847" s="18" t="n">
        <f aca="false">($J$112+$O$112)*$W$847</f>
        <v>73821660.4352045</v>
      </c>
      <c r="AG847" s="18" t="n">
        <f aca="false">Assumptions!$B$20*$W$847</f>
        <v>2368501099.62135</v>
      </c>
      <c r="AH847" s="18" t="n">
        <f aca="false">IF($R$847,Assumptions!$B$14*($W$847-Assumptions!$B$13),Assumptions!$B$4)</f>
        <v>655416972.117042</v>
      </c>
      <c r="AI847" s="18" t="n">
        <f aca="false">$Y$847+$Z$847+$AA$847+$AB$847+$AC$847+$AD$847+$AE$847+$AF$847+$AG$847+$AH$847</f>
        <v>8000000000</v>
      </c>
      <c r="AJ847" s="18" t="n">
        <f aca="false">IF(AND(ISNUMBER($V$847),($C$12*Assumptions!$B$7/Assumptions!$B$11)&gt;=Assumptions!$B$67,IF($B$847=1,$Y$847&gt;=INDEX($Y$846:$Y$909,1+$A$847-Assumptions!$B$78),$Y$847&gt;INDEX($Y$846:$Y$909,1+$A$847+Assumptions!$B$78)),IF($C$847=1,$Z$847&gt;=INDEX($Z$846:$Z$909,1+$A$847-Assumptions!$B$79),$Z$847&gt;INDEX($Z$846:$Z$909,1+$A$847+Assumptions!$B$79)),IF($D$847=1,$AA$847&gt;=INDEX($AA$846:$AA$909,1+$A$847-Assumptions!$B$80),$AA$847&gt;INDEX($AA$846:$AA$909,1+$A$847+Assumptions!$B$80)),IF($E$847=1,$AB$847&gt;=INDEX($AB$846:$AB$909,1+$A$847-Assumptions!$B$81),$AB$847&gt;INDEX($AB$846:$AB$909,1+$A$847+Assumptions!$B$81)),IF($F$847=1,$AC$847&gt;=INDEX($AC$846:$AC$909,1+$A$847-Assumptions!$B$82),$AC$847&gt;INDEX($AC$846:$AC$909,1+$A$847+Assumptions!$B$82)),IF($G$847=1,$AD$847&gt;=INDEX($AD$846:$AD$909,1+$A$847-Assumptions!$B$83),$AD$847&gt;INDEX($AD$846:$AD$909,1+$A$847+Assumptions!$B$83))),1,0)</f>
        <v>0</v>
      </c>
      <c r="AK847" s="16"/>
      <c r="AL847" s="16"/>
    </row>
    <row r="848" customFormat="false" ht="23.85" hidden="true" customHeight="false" outlineLevel="0" collapsed="false">
      <c r="A848" s="6" t="n">
        <f aca="false">ROW()-ROW($A$846)+Assumptions!$B$4</f>
        <v>2</v>
      </c>
      <c r="B848" s="18" t="n">
        <f aca="false">MOD(QUOTIENT($A$848,Assumptions!$B$78),2)</f>
        <v>0</v>
      </c>
      <c r="C848" s="18" t="n">
        <f aca="false">MOD(QUOTIENT($A$848,Assumptions!$B$79),2)</f>
        <v>0</v>
      </c>
      <c r="D848" s="18" t="n">
        <f aca="false">MOD(QUOTIENT($A$848,Assumptions!$B$80),2)</f>
        <v>0</v>
      </c>
      <c r="E848" s="18" t="n">
        <f aca="false">MOD(QUOTIENT($A$848,Assumptions!$B$81),2)</f>
        <v>0</v>
      </c>
      <c r="F848" s="18" t="n">
        <f aca="false">MOD(QUOTIENT($A$848,Assumptions!$B$82),2)</f>
        <v>1</v>
      </c>
      <c r="G848" s="18" t="n">
        <f aca="false">MOD(QUOTIENT($A$848,Assumptions!$B$83),2)</f>
        <v>0</v>
      </c>
      <c r="H848" s="18" t="n">
        <f aca="false">IF($B$848=1,MIN(Assumptions!$B$66,MAX(Assumptions!$B$4,Assumptions!$B$28-(Assumptions!$B$4))),Assumptions!$B$4)</f>
        <v>0</v>
      </c>
      <c r="I848" s="18" t="n">
        <f aca="false">IF($C$848=1,MIN(Assumptions!$B$61,MAX(Assumptions!$B$4,Assumptions!$B$28-($H$848))),Assumptions!$B$4)</f>
        <v>0</v>
      </c>
      <c r="J848" s="18" t="n">
        <f aca="false">IF($D$848=1,MIN(Assumptions!$B$56,MAX(Assumptions!$B$4,Assumptions!$B$28-($H$848+$I$848))),Assumptions!$B$4)</f>
        <v>0</v>
      </c>
      <c r="K848" s="18" t="n">
        <f aca="false">IF($E$848=1,MIN(Assumptions!$B$51,MAX(Assumptions!$B$4,Assumptions!$B$28-($H$848+$I$848+$J$848))),Assumptions!$B$4)</f>
        <v>0</v>
      </c>
      <c r="L848" s="18" t="n">
        <f aca="false">IF($F$848=1,MIN(Assumptions!$B$46,MAX(Assumptions!$B$4,Assumptions!$B$28-($H$848+$I$848+$J$848+$K$848))),Assumptions!$B$4)</f>
        <v>15000000</v>
      </c>
      <c r="M848" s="18" t="n">
        <f aca="false">IF($G$848=1,MIN(Assumptions!$B$41,MAX(Assumptions!$B$4,Assumptions!$B$28-($H$848+$I$848+$J$848+$K$848+$L$848))),Assumptions!$B$4)</f>
        <v>0</v>
      </c>
      <c r="N848" s="18" t="n">
        <f aca="false">MAX(Assumptions!$B$4,Assumptions!$B$28-($H$848+$I$848+$J$848+$K$848+$L$848+$M$848))</f>
        <v>7985000000</v>
      </c>
      <c r="O848" s="18" t="n">
        <f aca="false">$J$112+$O$112+Assumptions!$B$20+IF($B$848=0,$AI$112,Assumptions!$B$4)+IF($C$848=0,$AF$112,Assumptions!$B$4)+IF($D$848=0,$AC$112,Assumptions!$B$4)+IF($E$848=0,$Z$112,Assumptions!$B$4)+IF($F$848=0,$W$112,Assumptions!$B$4)+IF($G$848=0,$T$112,Assumptions!$B$4)</f>
        <v>27547484.4666011</v>
      </c>
      <c r="P848" s="18" t="n">
        <f aca="false">IF(($N$848+Assumptions!$B$14*Assumptions!$B$13)&gt;($C$12*Assumptions!$B$7/Assumptions!$B$11),($C$12*Assumptions!$B$7/Assumptions!$B$11)*($O$848+Assumptions!$B$14)/($N$848+Assumptions!$B$14*Assumptions!$B$13-($C$12*Assumptions!$B$7/Assumptions!$B$11)),NA())</f>
        <v>342421.475402861</v>
      </c>
      <c r="Q848" s="18" t="n">
        <f aca="false">IFERROR(($N$848+Assumptions!$B$14*Assumptions!$B$13)/($O$848+Assumptions!$B$14+$P$848),NA())</f>
        <v>262.833982284886</v>
      </c>
      <c r="R848" s="18" t="n">
        <f aca="false">AND(ISNUMBER($P$848),$P$848&gt;Assumptions!$B$4,$Q$848&gt;Assumptions!$B$13)</f>
        <v>1</v>
      </c>
      <c r="S848" s="18" t="n">
        <f aca="false">IF($N$848&gt;($C$12*Assumptions!$B$7/Assumptions!$B$11),($C$12*Assumptions!$B$7/Assumptions!$B$11)*$O$848/($N$848-($C$12*Assumptions!$B$7/Assumptions!$B$11)),NA())</f>
        <v>314030.855224078</v>
      </c>
      <c r="T848" s="18" t="n">
        <f aca="false">IFERROR($N$848/($O$848+$S$848),NA())</f>
        <v>286.596041448794</v>
      </c>
      <c r="U848" s="18" t="n">
        <f aca="false">AND(ISNUMBER($S$848),$S$848&gt;Assumptions!$B$4,$T$848&lt;=Assumptions!$B$13)</f>
        <v>0</v>
      </c>
      <c r="V848" s="18" t="n">
        <f aca="false">IF($R$848,$P$848,IF($U$848,$S$848,NA()))</f>
        <v>342421.475402861</v>
      </c>
      <c r="W848" s="18" t="n">
        <f aca="false">IF($R$848,$Q$848,IF($U$848,$T$848,NA()))</f>
        <v>262.833982284886</v>
      </c>
      <c r="X848" s="18" t="n">
        <f aca="false">$R$848</f>
        <v>1</v>
      </c>
      <c r="Y848" s="18" t="n">
        <f aca="false">IF($B$848=1,$H$848,$AI$112*$W$848)</f>
        <v>1612044993.1203</v>
      </c>
      <c r="Z848" s="18" t="n">
        <f aca="false">IF($C$848=1,$I$848,$AF$112*$W$848)</f>
        <v>455662490.91569</v>
      </c>
      <c r="AA848" s="18" t="n">
        <f aca="false">IF($D$848=1,$J$848,$AC$112*$W$848)</f>
        <v>630801557.483726</v>
      </c>
      <c r="AB848" s="18" t="n">
        <f aca="false">IF($E$848=1,$K$848,$Z$112*$W$848)</f>
        <v>788501946.854657</v>
      </c>
      <c r="AC848" s="18" t="n">
        <f aca="false">IF($F$848=1,$L$848,$W$112*$W$848)</f>
        <v>15000000</v>
      </c>
      <c r="AD848" s="18" t="n">
        <f aca="false">IF($G$848=1,$M$848,$T$112*$W$848)</f>
        <v>1314169911.42443</v>
      </c>
      <c r="AE848" s="18" t="n">
        <f aca="false">($C$12*Assumptions!$B$7/Assumptions!$B$11)</f>
        <v>90000000</v>
      </c>
      <c r="AF848" s="18" t="n">
        <f aca="false">($J$112+$O$112)*$W$848</f>
        <v>73728303.9250114</v>
      </c>
      <c r="AG848" s="18" t="n">
        <f aca="false">Assumptions!$B$20*$W$848</f>
        <v>2365505840.56397</v>
      </c>
      <c r="AH848" s="18" t="n">
        <f aca="false">IF($R$848,Assumptions!$B$14*($W$848-Assumptions!$B$13),Assumptions!$B$4)</f>
        <v>654584955.712214</v>
      </c>
      <c r="AI848" s="18" t="n">
        <f aca="false">$Y$848+$Z$848+$AA$848+$AB$848+$AC$848+$AD$848+$AE$848+$AF$848+$AG$848+$AH$848</f>
        <v>8000000000</v>
      </c>
      <c r="AJ848" s="18" t="n">
        <f aca="false">IF(AND(ISNUMBER($V$848),($C$12*Assumptions!$B$7/Assumptions!$B$11)&gt;=Assumptions!$B$67,IF($B$848=1,$Y$848&gt;=INDEX($Y$846:$Y$909,1+$A$848-Assumptions!$B$78),$Y$848&gt;INDEX($Y$846:$Y$909,1+$A$848+Assumptions!$B$78)),IF($C$848=1,$Z$848&gt;=INDEX($Z$846:$Z$909,1+$A$848-Assumptions!$B$79),$Z$848&gt;INDEX($Z$846:$Z$909,1+$A$848+Assumptions!$B$79)),IF($D$848=1,$AA$848&gt;=INDEX($AA$846:$AA$909,1+$A$848-Assumptions!$B$80),$AA$848&gt;INDEX($AA$846:$AA$909,1+$A$848+Assumptions!$B$80)),IF($E$848=1,$AB$848&gt;=INDEX($AB$846:$AB$909,1+$A$848-Assumptions!$B$81),$AB$848&gt;INDEX($AB$846:$AB$909,1+$A$848+Assumptions!$B$81)),IF($F$848=1,$AC$848&gt;=INDEX($AC$846:$AC$909,1+$A$848-Assumptions!$B$82),$AC$848&gt;INDEX($AC$846:$AC$909,1+$A$848+Assumptions!$B$82)),IF($G$848=1,$AD$848&gt;=INDEX($AD$846:$AD$909,1+$A$848-Assumptions!$B$83),$AD$848&gt;INDEX($AD$846:$AD$909,1+$A$848+Assumptions!$B$83))),1,0)</f>
        <v>0</v>
      </c>
      <c r="AK848" s="16"/>
      <c r="AL848" s="16"/>
    </row>
    <row r="849" customFormat="false" ht="23.85" hidden="true" customHeight="false" outlineLevel="0" collapsed="false">
      <c r="A849" s="6" t="n">
        <f aca="false">ROW()-ROW($A$846)+Assumptions!$B$4</f>
        <v>3</v>
      </c>
      <c r="B849" s="18" t="n">
        <f aca="false">MOD(QUOTIENT($A$849,Assumptions!$B$78),2)</f>
        <v>0</v>
      </c>
      <c r="C849" s="18" t="n">
        <f aca="false">MOD(QUOTIENT($A$849,Assumptions!$B$79),2)</f>
        <v>0</v>
      </c>
      <c r="D849" s="18" t="n">
        <f aca="false">MOD(QUOTIENT($A$849,Assumptions!$B$80),2)</f>
        <v>0</v>
      </c>
      <c r="E849" s="18" t="n">
        <f aca="false">MOD(QUOTIENT($A$849,Assumptions!$B$81),2)</f>
        <v>0</v>
      </c>
      <c r="F849" s="18" t="n">
        <f aca="false">MOD(QUOTIENT($A$849,Assumptions!$B$82),2)</f>
        <v>1</v>
      </c>
      <c r="G849" s="18" t="n">
        <f aca="false">MOD(QUOTIENT($A$849,Assumptions!$B$83),2)</f>
        <v>1</v>
      </c>
      <c r="H849" s="18" t="n">
        <f aca="false">IF($B$849=1,MIN(Assumptions!$B$66,MAX(Assumptions!$B$4,Assumptions!$B$28-(Assumptions!$B$4))),Assumptions!$B$4)</f>
        <v>0</v>
      </c>
      <c r="I849" s="18" t="n">
        <f aca="false">IF($C$849=1,MIN(Assumptions!$B$61,MAX(Assumptions!$B$4,Assumptions!$B$28-($H$849))),Assumptions!$B$4)</f>
        <v>0</v>
      </c>
      <c r="J849" s="18" t="n">
        <f aca="false">IF($D$849=1,MIN(Assumptions!$B$56,MAX(Assumptions!$B$4,Assumptions!$B$28-($H$849+$I$849))),Assumptions!$B$4)</f>
        <v>0</v>
      </c>
      <c r="K849" s="18" t="n">
        <f aca="false">IF($E$849=1,MIN(Assumptions!$B$51,MAX(Assumptions!$B$4,Assumptions!$B$28-($H$849+$I$849+$J$849))),Assumptions!$B$4)</f>
        <v>0</v>
      </c>
      <c r="L849" s="18" t="n">
        <f aca="false">IF($F$849=1,MIN(Assumptions!$B$46,MAX(Assumptions!$B$4,Assumptions!$B$28-($H$849+$I$849+$J$849+$K$849))),Assumptions!$B$4)</f>
        <v>15000000</v>
      </c>
      <c r="M849" s="18" t="n">
        <f aca="false">IF($G$849=1,MIN(Assumptions!$B$41,MAX(Assumptions!$B$4,Assumptions!$B$28-($H$849+$I$849+$J$849+$K$849+$L$849))),Assumptions!$B$4)</f>
        <v>5000000</v>
      </c>
      <c r="N849" s="18" t="n">
        <f aca="false">MAX(Assumptions!$B$4,Assumptions!$B$28-($H$849+$I$849+$J$849+$K$849+$L$849+$M$849))</f>
        <v>7980000000</v>
      </c>
      <c r="O849" s="18" t="n">
        <f aca="false">$J$112+$O$112+Assumptions!$B$20+IF($B$849=0,$AI$112,Assumptions!$B$4)+IF($C$849=0,$AF$112,Assumptions!$B$4)+IF($D$849=0,$AC$112,Assumptions!$B$4)+IF($E$849=0,$Z$112,Assumptions!$B$4)+IF($F$849=0,$W$112,Assumptions!$B$4)+IF($G$849=0,$T$112,Assumptions!$B$4)</f>
        <v>22547484.4666011</v>
      </c>
      <c r="P849" s="18" t="n">
        <f aca="false">IF(($N$849+Assumptions!$B$14*Assumptions!$B$13)&gt;($C$12*Assumptions!$B$7/Assumptions!$B$11),($C$12*Assumptions!$B$7/Assumptions!$B$11)*($O$849+Assumptions!$B$14)/($N$849+Assumptions!$B$14*Assumptions!$B$13-($C$12*Assumptions!$B$7/Assumptions!$B$11)),NA())</f>
        <v>285622.249223199</v>
      </c>
      <c r="Q849" s="18" t="n">
        <f aca="false">IFERROR(($N$849+Assumptions!$B$14*Assumptions!$B$13)/($O$849+Assumptions!$B$14+$P$849),NA())</f>
        <v>315.10150292833</v>
      </c>
      <c r="R849" s="18" t="n">
        <f aca="false">AND(ISNUMBER($P$849),$P$849&gt;Assumptions!$B$4,$Q$849&gt;Assumptions!$B$13)</f>
        <v>1</v>
      </c>
      <c r="S849" s="18" t="n">
        <f aca="false">IF($N$849&gt;($C$12*Assumptions!$B$7/Assumptions!$B$11),($C$12*Assumptions!$B$7/Assumptions!$B$11)*$O$849/($N$849-($C$12*Assumptions!$B$7/Assumptions!$B$11)),NA())</f>
        <v>257195.640303434</v>
      </c>
      <c r="T849" s="18" t="n">
        <f aca="false">IFERROR($N$849/($O$849+$S$849),NA())</f>
        <v>349.928170997844</v>
      </c>
      <c r="U849" s="18" t="n">
        <f aca="false">AND(ISNUMBER($S$849),$S$849&gt;Assumptions!$B$4,$T$849&lt;=Assumptions!$B$13)</f>
        <v>0</v>
      </c>
      <c r="V849" s="18" t="n">
        <f aca="false">IF($R$849,$P$849,IF($U$849,$S$849,NA()))</f>
        <v>285622.249223199</v>
      </c>
      <c r="W849" s="18" t="n">
        <f aca="false">IF($R$849,$Q$849,IF($U$849,$T$849,NA()))</f>
        <v>315.10150292833</v>
      </c>
      <c r="X849" s="18" t="n">
        <f aca="false">$R$849</f>
        <v>1</v>
      </c>
      <c r="Y849" s="18" t="n">
        <f aca="false">IF($B$849=1,$H$849,$AI$112*$W$849)</f>
        <v>1932618437.32871</v>
      </c>
      <c r="Z849" s="18" t="n">
        <f aca="false">IF($C$849=1,$I$849,$AF$112*$W$849)</f>
        <v>546276149.177599</v>
      </c>
      <c r="AA849" s="18" t="n">
        <f aca="false">IF($D$849=1,$J$849,$AC$112*$W$849)</f>
        <v>756243607.027993</v>
      </c>
      <c r="AB849" s="18" t="n">
        <f aca="false">IF($E$849=1,$K$849,$Z$112*$W$849)</f>
        <v>945304508.784991</v>
      </c>
      <c r="AC849" s="18" t="n">
        <f aca="false">IF($F$849=1,$L$849,$W$112*$W$849)</f>
        <v>15000000</v>
      </c>
      <c r="AD849" s="18" t="n">
        <f aca="false">IF($G$849=1,$M$849,$T$112*$W$849)</f>
        <v>5000000</v>
      </c>
      <c r="AE849" s="18" t="n">
        <f aca="false">($C$12*Assumptions!$B$7/Assumptions!$B$11)</f>
        <v>90000000</v>
      </c>
      <c r="AF849" s="18" t="n">
        <f aca="false">($J$112+$O$112)*$W$849</f>
        <v>88390014.0049118</v>
      </c>
      <c r="AG849" s="18" t="n">
        <f aca="false">Assumptions!$B$20*$W$849</f>
        <v>2835913526.35497</v>
      </c>
      <c r="AH849" s="18" t="n">
        <f aca="false">IF($R$849,Assumptions!$B$14*($W$849-Assumptions!$B$13),Assumptions!$B$4)</f>
        <v>785253757.320826</v>
      </c>
      <c r="AI849" s="18" t="n">
        <f aca="false">$Y$849+$Z$849+$AA$849+$AB$849+$AC$849+$AD$849+$AE$849+$AF$849+$AG$849+$AH$849</f>
        <v>8000000000</v>
      </c>
      <c r="AJ849" s="18" t="n">
        <f aca="false">IF(AND(ISNUMBER($V$849),($C$12*Assumptions!$B$7/Assumptions!$B$11)&gt;=Assumptions!$B$67,IF($B$849=1,$Y$849&gt;=INDEX($Y$846:$Y$909,1+$A$849-Assumptions!$B$78),$Y$849&gt;INDEX($Y$846:$Y$909,1+$A$849+Assumptions!$B$78)),IF($C$849=1,$Z$849&gt;=INDEX($Z$846:$Z$909,1+$A$849-Assumptions!$B$79),$Z$849&gt;INDEX($Z$846:$Z$909,1+$A$849+Assumptions!$B$79)),IF($D$849=1,$AA$849&gt;=INDEX($AA$846:$AA$909,1+$A$849-Assumptions!$B$80),$AA$849&gt;INDEX($AA$846:$AA$909,1+$A$849+Assumptions!$B$80)),IF($E$849=1,$AB$849&gt;=INDEX($AB$846:$AB$909,1+$A$849-Assumptions!$B$81),$AB$849&gt;INDEX($AB$846:$AB$909,1+$A$849+Assumptions!$B$81)),IF($F$849=1,$AC$849&gt;=INDEX($AC$846:$AC$909,1+$A$849-Assumptions!$B$82),$AC$849&gt;INDEX($AC$846:$AC$909,1+$A$849+Assumptions!$B$82)),IF($G$849=1,$AD$849&gt;=INDEX($AD$846:$AD$909,1+$A$849-Assumptions!$B$83),$AD$849&gt;INDEX($AD$846:$AD$909,1+$A$849+Assumptions!$B$83))),1,0)</f>
        <v>0</v>
      </c>
      <c r="AK849" s="16"/>
      <c r="AL849" s="16"/>
    </row>
    <row r="850" customFormat="false" ht="23.85" hidden="true" customHeight="false" outlineLevel="0" collapsed="false">
      <c r="A850" s="6" t="n">
        <f aca="false">ROW()-ROW($A$846)+Assumptions!$B$4</f>
        <v>4</v>
      </c>
      <c r="B850" s="18" t="n">
        <f aca="false">MOD(QUOTIENT($A$850,Assumptions!$B$78),2)</f>
        <v>0</v>
      </c>
      <c r="C850" s="18" t="n">
        <f aca="false">MOD(QUOTIENT($A$850,Assumptions!$B$79),2)</f>
        <v>0</v>
      </c>
      <c r="D850" s="18" t="n">
        <f aca="false">MOD(QUOTIENT($A$850,Assumptions!$B$80),2)</f>
        <v>0</v>
      </c>
      <c r="E850" s="18" t="n">
        <f aca="false">MOD(QUOTIENT($A$850,Assumptions!$B$81),2)</f>
        <v>1</v>
      </c>
      <c r="F850" s="18" t="n">
        <f aca="false">MOD(QUOTIENT($A$850,Assumptions!$B$82),2)</f>
        <v>0</v>
      </c>
      <c r="G850" s="18" t="n">
        <f aca="false">MOD(QUOTIENT($A$850,Assumptions!$B$83),2)</f>
        <v>0</v>
      </c>
      <c r="H850" s="18" t="n">
        <f aca="false">IF($B$850=1,MIN(Assumptions!$B$66,MAX(Assumptions!$B$4,Assumptions!$B$28-(Assumptions!$B$4))),Assumptions!$B$4)</f>
        <v>0</v>
      </c>
      <c r="I850" s="18" t="n">
        <f aca="false">IF($C$850=1,MIN(Assumptions!$B$61,MAX(Assumptions!$B$4,Assumptions!$B$28-($H$850))),Assumptions!$B$4)</f>
        <v>0</v>
      </c>
      <c r="J850" s="18" t="n">
        <f aca="false">IF($D$850=1,MIN(Assumptions!$B$56,MAX(Assumptions!$B$4,Assumptions!$B$28-($H$850+$I$850))),Assumptions!$B$4)</f>
        <v>0</v>
      </c>
      <c r="K850" s="18" t="n">
        <f aca="false">IF($E$850=1,MIN(Assumptions!$B$51,MAX(Assumptions!$B$4,Assumptions!$B$28-($H$850+$I$850+$J$850))),Assumptions!$B$4)</f>
        <v>30000000</v>
      </c>
      <c r="L850" s="18" t="n">
        <f aca="false">IF($F$850=1,MIN(Assumptions!$B$46,MAX(Assumptions!$B$4,Assumptions!$B$28-($H$850+$I$850+$J$850+$K$850))),Assumptions!$B$4)</f>
        <v>0</v>
      </c>
      <c r="M850" s="18" t="n">
        <f aca="false">IF($G$850=1,MIN(Assumptions!$B$41,MAX(Assumptions!$B$4,Assumptions!$B$28-($H$850+$I$850+$J$850+$K$850+$L$850))),Assumptions!$B$4)</f>
        <v>0</v>
      </c>
      <c r="N850" s="18" t="n">
        <f aca="false">MAX(Assumptions!$B$4,Assumptions!$B$28-($H$850+$I$850+$J$850+$K$850+$L$850+$M$850))</f>
        <v>7970000000</v>
      </c>
      <c r="O850" s="18" t="n">
        <f aca="false">$J$112+$O$112+Assumptions!$B$20+IF($B$850=0,$AI$112,Assumptions!$B$4)+IF($C$850=0,$AF$112,Assumptions!$B$4)+IF($D$850=0,$AC$112,Assumptions!$B$4)+IF($E$850=0,$Z$112,Assumptions!$B$4)+IF($F$850=0,$W$112,Assumptions!$B$4)+IF($G$850=0,$T$112,Assumptions!$B$4)</f>
        <v>29547484.4666011</v>
      </c>
      <c r="P850" s="18" t="n">
        <f aca="false">IF(($N$850+Assumptions!$B$14*Assumptions!$B$13)&gt;($C$12*Assumptions!$B$7/Assumptions!$B$11),($C$12*Assumptions!$B$7/Assumptions!$B$11)*($O$850+Assumptions!$B$14)/($N$850+Assumptions!$B$14*Assumptions!$B$13-($C$12*Assumptions!$B$7/Assumptions!$B$11)),NA())</f>
        <v>365908.481064903</v>
      </c>
      <c r="Q850" s="18" t="n">
        <f aca="false">IFERROR(($N$850+Assumptions!$B$14*Assumptions!$B$13)/($O$850+Assumptions!$B$14+$P$850),NA())</f>
        <v>245.963142854938</v>
      </c>
      <c r="R850" s="18" t="n">
        <f aca="false">AND(ISNUMBER($P$850),$P$850&gt;Assumptions!$B$4,$Q$850&gt;Assumptions!$B$13)</f>
        <v>1</v>
      </c>
      <c r="S850" s="18" t="n">
        <f aca="false">IF($N$850&gt;($C$12*Assumptions!$B$7/Assumptions!$B$11),($C$12*Assumptions!$B$7/Assumptions!$B$11)*$O$850/($N$850-($C$12*Assumptions!$B$7/Assumptions!$B$11)),NA())</f>
        <v>337471.269288591</v>
      </c>
      <c r="T850" s="18" t="n">
        <f aca="false">IFERROR($N$850/($O$850+$S$850),NA())</f>
        <v>266.689369408321</v>
      </c>
      <c r="U850" s="18" t="n">
        <f aca="false">AND(ISNUMBER($S$850),$S$850&gt;Assumptions!$B$4,$T$850&lt;=Assumptions!$B$13)</f>
        <v>0</v>
      </c>
      <c r="V850" s="18" t="n">
        <f aca="false">IF($R$850,$P$850,IF($U$850,$S$850,NA()))</f>
        <v>365908.481064903</v>
      </c>
      <c r="W850" s="18" t="n">
        <f aca="false">IF($R$850,$Q$850,IF($U$850,$T$850,NA()))</f>
        <v>245.963142854938</v>
      </c>
      <c r="X850" s="18" t="n">
        <f aca="false">$R$850</f>
        <v>1</v>
      </c>
      <c r="Y850" s="18" t="n">
        <f aca="false">IF($B$850=1,$H$850,$AI$112*$W$850)</f>
        <v>1508570731.54896</v>
      </c>
      <c r="Z850" s="18" t="n">
        <f aca="false">IF($C$850=1,$I$850,$AF$112*$W$850)</f>
        <v>426414337.188915</v>
      </c>
      <c r="AA850" s="18" t="n">
        <f aca="false">IF($D$850=1,$J$850,$AC$112*$W$850)</f>
        <v>590311542.851851</v>
      </c>
      <c r="AB850" s="18" t="n">
        <f aca="false">IF($E$850=1,$K$850,$Z$112*$W$850)</f>
        <v>30000000</v>
      </c>
      <c r="AC850" s="18" t="n">
        <f aca="false">IF($F$850=1,$L$850,$W$112*$W$850)</f>
        <v>1229815714.27469</v>
      </c>
      <c r="AD850" s="18" t="n">
        <f aca="false">IF($G$850=1,$M$850,$T$112*$W$850)</f>
        <v>1229815714.27469</v>
      </c>
      <c r="AE850" s="18" t="n">
        <f aca="false">($C$12*Assumptions!$B$7/Assumptions!$B$11)</f>
        <v>90000000</v>
      </c>
      <c r="AF850" s="18" t="n">
        <f aca="false">($J$112+$O$112)*$W$850</f>
        <v>68995817.0291082</v>
      </c>
      <c r="AG850" s="18" t="n">
        <f aca="false">Assumptions!$B$20*$W$850</f>
        <v>2213668285.69444</v>
      </c>
      <c r="AH850" s="18" t="n">
        <f aca="false">IF($R$850,Assumptions!$B$14*($W$850-Assumptions!$B$13),Assumptions!$B$4)</f>
        <v>612407857.137345</v>
      </c>
      <c r="AI850" s="18" t="n">
        <f aca="false">$Y$850+$Z$850+$AA$850+$AB$850+$AC$850+$AD$850+$AE$850+$AF$850+$AG$850+$AH$850</f>
        <v>8000000000</v>
      </c>
      <c r="AJ850" s="18" t="n">
        <f aca="false">IF(AND(ISNUMBER($V$850),($C$12*Assumptions!$B$7/Assumptions!$B$11)&gt;=Assumptions!$B$67,IF($B$850=1,$Y$850&gt;=INDEX($Y$846:$Y$909,1+$A$850-Assumptions!$B$78),$Y$850&gt;INDEX($Y$846:$Y$909,1+$A$850+Assumptions!$B$78)),IF($C$850=1,$Z$850&gt;=INDEX($Z$846:$Z$909,1+$A$850-Assumptions!$B$79),$Z$850&gt;INDEX($Z$846:$Z$909,1+$A$850+Assumptions!$B$79)),IF($D$850=1,$AA$850&gt;=INDEX($AA$846:$AA$909,1+$A$850-Assumptions!$B$80),$AA$850&gt;INDEX($AA$846:$AA$909,1+$A$850+Assumptions!$B$80)),IF($E$850=1,$AB$850&gt;=INDEX($AB$846:$AB$909,1+$A$850-Assumptions!$B$81),$AB$850&gt;INDEX($AB$846:$AB$909,1+$A$850+Assumptions!$B$81)),IF($F$850=1,$AC$850&gt;=INDEX($AC$846:$AC$909,1+$A$850-Assumptions!$B$82),$AC$850&gt;INDEX($AC$846:$AC$909,1+$A$850+Assumptions!$B$82)),IF($G$850=1,$AD$850&gt;=INDEX($AD$846:$AD$909,1+$A$850-Assumptions!$B$83),$AD$850&gt;INDEX($AD$846:$AD$909,1+$A$850+Assumptions!$B$83))),1,0)</f>
        <v>0</v>
      </c>
      <c r="AK850" s="16"/>
      <c r="AL850" s="16"/>
    </row>
    <row r="851" customFormat="false" ht="23.85" hidden="true" customHeight="false" outlineLevel="0" collapsed="false">
      <c r="A851" s="6" t="n">
        <f aca="false">ROW()-ROW($A$846)+Assumptions!$B$4</f>
        <v>5</v>
      </c>
      <c r="B851" s="18" t="n">
        <f aca="false">MOD(QUOTIENT($A$851,Assumptions!$B$78),2)</f>
        <v>0</v>
      </c>
      <c r="C851" s="18" t="n">
        <f aca="false">MOD(QUOTIENT($A$851,Assumptions!$B$79),2)</f>
        <v>0</v>
      </c>
      <c r="D851" s="18" t="n">
        <f aca="false">MOD(QUOTIENT($A$851,Assumptions!$B$80),2)</f>
        <v>0</v>
      </c>
      <c r="E851" s="18" t="n">
        <f aca="false">MOD(QUOTIENT($A$851,Assumptions!$B$81),2)</f>
        <v>1</v>
      </c>
      <c r="F851" s="18" t="n">
        <f aca="false">MOD(QUOTIENT($A$851,Assumptions!$B$82),2)</f>
        <v>0</v>
      </c>
      <c r="G851" s="18" t="n">
        <f aca="false">MOD(QUOTIENT($A$851,Assumptions!$B$83),2)</f>
        <v>1</v>
      </c>
      <c r="H851" s="18" t="n">
        <f aca="false">IF($B$851=1,MIN(Assumptions!$B$66,MAX(Assumptions!$B$4,Assumptions!$B$28-(Assumptions!$B$4))),Assumptions!$B$4)</f>
        <v>0</v>
      </c>
      <c r="I851" s="18" t="n">
        <f aca="false">IF($C$851=1,MIN(Assumptions!$B$61,MAX(Assumptions!$B$4,Assumptions!$B$28-($H$851))),Assumptions!$B$4)</f>
        <v>0</v>
      </c>
      <c r="J851" s="18" t="n">
        <f aca="false">IF($D$851=1,MIN(Assumptions!$B$56,MAX(Assumptions!$B$4,Assumptions!$B$28-($H$851+$I$851))),Assumptions!$B$4)</f>
        <v>0</v>
      </c>
      <c r="K851" s="18" t="n">
        <f aca="false">IF($E$851=1,MIN(Assumptions!$B$51,MAX(Assumptions!$B$4,Assumptions!$B$28-($H$851+$I$851+$J$851))),Assumptions!$B$4)</f>
        <v>30000000</v>
      </c>
      <c r="L851" s="18" t="n">
        <f aca="false">IF($F$851=1,MIN(Assumptions!$B$46,MAX(Assumptions!$B$4,Assumptions!$B$28-($H$851+$I$851+$J$851+$K$851))),Assumptions!$B$4)</f>
        <v>0</v>
      </c>
      <c r="M851" s="18" t="n">
        <f aca="false">IF($G$851=1,MIN(Assumptions!$B$41,MAX(Assumptions!$B$4,Assumptions!$B$28-($H$851+$I$851+$J$851+$K$851+$L$851))),Assumptions!$B$4)</f>
        <v>5000000</v>
      </c>
      <c r="N851" s="18" t="n">
        <f aca="false">MAX(Assumptions!$B$4,Assumptions!$B$28-($H$851+$I$851+$J$851+$K$851+$L$851+$M$851))</f>
        <v>7965000000</v>
      </c>
      <c r="O851" s="18" t="n">
        <f aca="false">$J$112+$O$112+Assumptions!$B$20+IF($B$851=0,$AI$112,Assumptions!$B$4)+IF($C$851=0,$AF$112,Assumptions!$B$4)+IF($D$851=0,$AC$112,Assumptions!$B$4)+IF($E$851=0,$Z$112,Assumptions!$B$4)+IF($F$851=0,$W$112,Assumptions!$B$4)+IF($G$851=0,$T$112,Assumptions!$B$4)</f>
        <v>24547484.4666011</v>
      </c>
      <c r="P851" s="18" t="n">
        <f aca="false">IF(($N$851+Assumptions!$B$14*Assumptions!$B$13)&gt;($C$12*Assumptions!$B$7/Assumptions!$B$11),($C$12*Assumptions!$B$7/Assumptions!$B$11)*($O$851+Assumptions!$B$14)/($N$851+Assumptions!$B$14*Assumptions!$B$13-($C$12*Assumptions!$B$7/Assumptions!$B$11)),NA())</f>
        <v>309016.007869768</v>
      </c>
      <c r="Q851" s="18" t="n">
        <f aca="false">IFERROR(($N$851+Assumptions!$B$14*Assumptions!$B$13)/($O$851+Assumptions!$B$14+$P$851),NA())</f>
        <v>291.247047751422</v>
      </c>
      <c r="R851" s="18" t="n">
        <f aca="false">AND(ISNUMBER($P$851),$P$851&gt;Assumptions!$B$4,$Q$851&gt;Assumptions!$B$13)</f>
        <v>1</v>
      </c>
      <c r="S851" s="18" t="n">
        <f aca="false">IF($N$851&gt;($C$12*Assumptions!$B$7/Assumptions!$B$11),($C$12*Assumptions!$B$7/Assumptions!$B$11)*$O$851/($N$851-($C$12*Assumptions!$B$7/Assumptions!$B$11)),NA())</f>
        <v>280542.679618298</v>
      </c>
      <c r="T851" s="18" t="n">
        <f aca="false">IFERROR($N$851/($O$851+$S$851),NA())</f>
        <v>320.806802453205</v>
      </c>
      <c r="U851" s="18" t="n">
        <f aca="false">AND(ISNUMBER($S$851),$S$851&gt;Assumptions!$B$4,$T$851&lt;=Assumptions!$B$13)</f>
        <v>0</v>
      </c>
      <c r="V851" s="18" t="n">
        <f aca="false">IF($R$851,$P$851,IF($U$851,$S$851,NA()))</f>
        <v>309016.007869768</v>
      </c>
      <c r="W851" s="18" t="n">
        <f aca="false">IF($R$851,$Q$851,IF($U$851,$T$851,NA()))</f>
        <v>291.247047751422</v>
      </c>
      <c r="X851" s="18" t="n">
        <f aca="false">$R$851</f>
        <v>1</v>
      </c>
      <c r="Y851" s="18" t="n">
        <f aca="false">IF($B$851=1,$H$851,$AI$112*$W$851)</f>
        <v>1786311423.68742</v>
      </c>
      <c r="Z851" s="18" t="n">
        <f aca="false">IF($C$851=1,$I$851,$AF$112*$W$851)</f>
        <v>504920840.511441</v>
      </c>
      <c r="AA851" s="18" t="n">
        <f aca="false">IF($D$851=1,$J$851,$AC$112*$W$851)</f>
        <v>698992914.603413</v>
      </c>
      <c r="AB851" s="18" t="n">
        <f aca="false">IF($E$851=1,$K$851,$Z$112*$W$851)</f>
        <v>30000000</v>
      </c>
      <c r="AC851" s="18" t="n">
        <f aca="false">IF($F$851=1,$L$851,$W$112*$W$851)</f>
        <v>1456235238.75711</v>
      </c>
      <c r="AD851" s="18" t="n">
        <f aca="false">IF($G$851=1,$M$851,$T$112*$W$851)</f>
        <v>5000000</v>
      </c>
      <c r="AE851" s="18" t="n">
        <f aca="false">($C$12*Assumptions!$B$7/Assumptions!$B$11)</f>
        <v>90000000</v>
      </c>
      <c r="AF851" s="18" t="n">
        <f aca="false">($J$112+$O$112)*$W$851</f>
        <v>81698533.2992611</v>
      </c>
      <c r="AG851" s="18" t="n">
        <f aca="false">Assumptions!$B$20*$W$851</f>
        <v>2621223429.7628</v>
      </c>
      <c r="AH851" s="18" t="n">
        <f aca="false">IF($R$851,Assumptions!$B$14*($W$851-Assumptions!$B$13),Assumptions!$B$4)</f>
        <v>725617619.378555</v>
      </c>
      <c r="AI851" s="18" t="n">
        <f aca="false">$Y$851+$Z$851+$AA$851+$AB$851+$AC$851+$AD$851+$AE$851+$AF$851+$AG$851+$AH$851</f>
        <v>8000000000</v>
      </c>
      <c r="AJ851" s="18" t="n">
        <f aca="false">IF(AND(ISNUMBER($V$851),($C$12*Assumptions!$B$7/Assumptions!$B$11)&gt;=Assumptions!$B$67,IF($B$851=1,$Y$851&gt;=INDEX($Y$846:$Y$909,1+$A$851-Assumptions!$B$78),$Y$851&gt;INDEX($Y$846:$Y$909,1+$A$851+Assumptions!$B$78)),IF($C$851=1,$Z$851&gt;=INDEX($Z$846:$Z$909,1+$A$851-Assumptions!$B$79),$Z$851&gt;INDEX($Z$846:$Z$909,1+$A$851+Assumptions!$B$79)),IF($D$851=1,$AA$851&gt;=INDEX($AA$846:$AA$909,1+$A$851-Assumptions!$B$80),$AA$851&gt;INDEX($AA$846:$AA$909,1+$A$851+Assumptions!$B$80)),IF($E$851=1,$AB$851&gt;=INDEX($AB$846:$AB$909,1+$A$851-Assumptions!$B$81),$AB$851&gt;INDEX($AB$846:$AB$909,1+$A$851+Assumptions!$B$81)),IF($F$851=1,$AC$851&gt;=INDEX($AC$846:$AC$909,1+$A$851-Assumptions!$B$82),$AC$851&gt;INDEX($AC$846:$AC$909,1+$A$851+Assumptions!$B$82)),IF($G$851=1,$AD$851&gt;=INDEX($AD$846:$AD$909,1+$A$851-Assumptions!$B$83),$AD$851&gt;INDEX($AD$846:$AD$909,1+$A$851+Assumptions!$B$83))),1,0)</f>
        <v>0</v>
      </c>
      <c r="AK851" s="16"/>
      <c r="AL851" s="16"/>
    </row>
    <row r="852" customFormat="false" ht="23.85" hidden="true" customHeight="false" outlineLevel="0" collapsed="false">
      <c r="A852" s="6" t="n">
        <f aca="false">ROW()-ROW($A$846)+Assumptions!$B$4</f>
        <v>6</v>
      </c>
      <c r="B852" s="18" t="n">
        <f aca="false">MOD(QUOTIENT($A$852,Assumptions!$B$78),2)</f>
        <v>0</v>
      </c>
      <c r="C852" s="18" t="n">
        <f aca="false">MOD(QUOTIENT($A$852,Assumptions!$B$79),2)</f>
        <v>0</v>
      </c>
      <c r="D852" s="18" t="n">
        <f aca="false">MOD(QUOTIENT($A$852,Assumptions!$B$80),2)</f>
        <v>0</v>
      </c>
      <c r="E852" s="18" t="n">
        <f aca="false">MOD(QUOTIENT($A$852,Assumptions!$B$81),2)</f>
        <v>1</v>
      </c>
      <c r="F852" s="18" t="n">
        <f aca="false">MOD(QUOTIENT($A$852,Assumptions!$B$82),2)</f>
        <v>1</v>
      </c>
      <c r="G852" s="18" t="n">
        <f aca="false">MOD(QUOTIENT($A$852,Assumptions!$B$83),2)</f>
        <v>0</v>
      </c>
      <c r="H852" s="18" t="n">
        <f aca="false">IF($B$852=1,MIN(Assumptions!$B$66,MAX(Assumptions!$B$4,Assumptions!$B$28-(Assumptions!$B$4))),Assumptions!$B$4)</f>
        <v>0</v>
      </c>
      <c r="I852" s="18" t="n">
        <f aca="false">IF($C$852=1,MIN(Assumptions!$B$61,MAX(Assumptions!$B$4,Assumptions!$B$28-($H$852))),Assumptions!$B$4)</f>
        <v>0</v>
      </c>
      <c r="J852" s="18" t="n">
        <f aca="false">IF($D$852=1,MIN(Assumptions!$B$56,MAX(Assumptions!$B$4,Assumptions!$B$28-($H$852+$I$852))),Assumptions!$B$4)</f>
        <v>0</v>
      </c>
      <c r="K852" s="18" t="n">
        <f aca="false">IF($E$852=1,MIN(Assumptions!$B$51,MAX(Assumptions!$B$4,Assumptions!$B$28-($H$852+$I$852+$J$852))),Assumptions!$B$4)</f>
        <v>30000000</v>
      </c>
      <c r="L852" s="18" t="n">
        <f aca="false">IF($F$852=1,MIN(Assumptions!$B$46,MAX(Assumptions!$B$4,Assumptions!$B$28-($H$852+$I$852+$J$852+$K$852))),Assumptions!$B$4)</f>
        <v>15000000</v>
      </c>
      <c r="M852" s="18" t="n">
        <f aca="false">IF($G$852=1,MIN(Assumptions!$B$41,MAX(Assumptions!$B$4,Assumptions!$B$28-($H$852+$I$852+$J$852+$K$852+$L$852))),Assumptions!$B$4)</f>
        <v>0</v>
      </c>
      <c r="N852" s="18" t="n">
        <f aca="false">MAX(Assumptions!$B$4,Assumptions!$B$28-($H$852+$I$852+$J$852+$K$852+$L$852+$M$852))</f>
        <v>7955000000</v>
      </c>
      <c r="O852" s="18" t="n">
        <f aca="false">$J$112+$O$112+Assumptions!$B$20+IF($B$852=0,$AI$112,Assumptions!$B$4)+IF($C$852=0,$AF$112,Assumptions!$B$4)+IF($D$852=0,$AC$112,Assumptions!$B$4)+IF($E$852=0,$Z$112,Assumptions!$B$4)+IF($F$852=0,$W$112,Assumptions!$B$4)+IF($G$852=0,$T$112,Assumptions!$B$4)</f>
        <v>24547484.4666011</v>
      </c>
      <c r="P852" s="18" t="n">
        <f aca="false">IF(($N$852+Assumptions!$B$14*Assumptions!$B$13)&gt;($C$12*Assumptions!$B$7/Assumptions!$B$11),($C$12*Assumptions!$B$7/Assumptions!$B$11)*($O$852+Assumptions!$B$14)/($N$852+Assumptions!$B$14*Assumptions!$B$13-($C$12*Assumptions!$B$7/Assumptions!$B$11)),NA())</f>
        <v>309408.783221366</v>
      </c>
      <c r="Q852" s="18" t="n">
        <f aca="false">IFERROR(($N$852+Assumptions!$B$14*Assumptions!$B$13)/($O$852+Assumptions!$B$14+$P$852),NA())</f>
        <v>290.877327601944</v>
      </c>
      <c r="R852" s="18" t="n">
        <f aca="false">AND(ISNUMBER($P$852),$P$852&gt;Assumptions!$B$4,$Q$852&gt;Assumptions!$B$13)</f>
        <v>1</v>
      </c>
      <c r="S852" s="18" t="n">
        <f aca="false">IF($N$852&gt;($C$12*Assumptions!$B$7/Assumptions!$B$11),($C$12*Assumptions!$B$7/Assumptions!$B$11)*$O$852/($N$852-($C$12*Assumptions!$B$7/Assumptions!$B$11)),NA())</f>
        <v>280899.37724019</v>
      </c>
      <c r="T852" s="18" t="n">
        <f aca="false">IFERROR($N$852/($O$852+$S$852),NA())</f>
        <v>320.399428735804</v>
      </c>
      <c r="U852" s="18" t="n">
        <f aca="false">AND(ISNUMBER($S$852),$S$852&gt;Assumptions!$B$4,$T$852&lt;=Assumptions!$B$13)</f>
        <v>0</v>
      </c>
      <c r="V852" s="18" t="n">
        <f aca="false">IF($R$852,$P$852,IF($U$852,$S$852,NA()))</f>
        <v>309408.783221366</v>
      </c>
      <c r="W852" s="18" t="n">
        <f aca="false">IF($R$852,$Q$852,IF($U$852,$T$852,NA()))</f>
        <v>290.877327601944</v>
      </c>
      <c r="X852" s="18" t="n">
        <f aca="false">$R$852</f>
        <v>1</v>
      </c>
      <c r="Y852" s="18" t="n">
        <f aca="false">IF($B$852=1,$H$852,$AI$112*$W$852)</f>
        <v>1784043811.59769</v>
      </c>
      <c r="Z852" s="18" t="n">
        <f aca="false">IF($C$852=1,$I$852,$AF$112*$W$852)</f>
        <v>504279874.671376</v>
      </c>
      <c r="AA852" s="18" t="n">
        <f aca="false">IF($D$852=1,$J$852,$AC$112*$W$852)</f>
        <v>698105586.244665</v>
      </c>
      <c r="AB852" s="18" t="n">
        <f aca="false">IF($E$852=1,$K$852,$Z$112*$W$852)</f>
        <v>30000000</v>
      </c>
      <c r="AC852" s="18" t="n">
        <f aca="false">IF($F$852=1,$L$852,$W$112*$W$852)</f>
        <v>15000000</v>
      </c>
      <c r="AD852" s="18" t="n">
        <f aca="false">IF($G$852=1,$M$852,$T$112*$W$852)</f>
        <v>1454386638.00972</v>
      </c>
      <c r="AE852" s="18" t="n">
        <f aca="false">($C$12*Assumptions!$B$7/Assumptions!$B$11)</f>
        <v>90000000</v>
      </c>
      <c r="AF852" s="18" t="n">
        <f aca="false">($J$112+$O$112)*$W$852</f>
        <v>81594822.054197</v>
      </c>
      <c r="AG852" s="18" t="n">
        <f aca="false">Assumptions!$B$20*$W$852</f>
        <v>2617895948.41749</v>
      </c>
      <c r="AH852" s="18" t="n">
        <f aca="false">IF($R$852,Assumptions!$B$14*($W$852-Assumptions!$B$13),Assumptions!$B$4)</f>
        <v>724693319.00486</v>
      </c>
      <c r="AI852" s="18" t="n">
        <f aca="false">$Y$852+$Z$852+$AA$852+$AB$852+$AC$852+$AD$852+$AE$852+$AF$852+$AG$852+$AH$852</f>
        <v>8000000000</v>
      </c>
      <c r="AJ852" s="18" t="n">
        <f aca="false">IF(AND(ISNUMBER($V$852),($C$12*Assumptions!$B$7/Assumptions!$B$11)&gt;=Assumptions!$B$67,IF($B$852=1,$Y$852&gt;=INDEX($Y$846:$Y$909,1+$A$852-Assumptions!$B$78),$Y$852&gt;INDEX($Y$846:$Y$909,1+$A$852+Assumptions!$B$78)),IF($C$852=1,$Z$852&gt;=INDEX($Z$846:$Z$909,1+$A$852-Assumptions!$B$79),$Z$852&gt;INDEX($Z$846:$Z$909,1+$A$852+Assumptions!$B$79)),IF($D$852=1,$AA$852&gt;=INDEX($AA$846:$AA$909,1+$A$852-Assumptions!$B$80),$AA$852&gt;INDEX($AA$846:$AA$909,1+$A$852+Assumptions!$B$80)),IF($E$852=1,$AB$852&gt;=INDEX($AB$846:$AB$909,1+$A$852-Assumptions!$B$81),$AB$852&gt;INDEX($AB$846:$AB$909,1+$A$852+Assumptions!$B$81)),IF($F$852=1,$AC$852&gt;=INDEX($AC$846:$AC$909,1+$A$852-Assumptions!$B$82),$AC$852&gt;INDEX($AC$846:$AC$909,1+$A$852+Assumptions!$B$82)),IF($G$852=1,$AD$852&gt;=INDEX($AD$846:$AD$909,1+$A$852-Assumptions!$B$83),$AD$852&gt;INDEX($AD$846:$AD$909,1+$A$852+Assumptions!$B$83))),1,0)</f>
        <v>0</v>
      </c>
      <c r="AK852" s="16"/>
      <c r="AL852" s="16"/>
    </row>
    <row r="853" customFormat="false" ht="23.85" hidden="true" customHeight="false" outlineLevel="0" collapsed="false">
      <c r="A853" s="6" t="n">
        <f aca="false">ROW()-ROW($A$846)+Assumptions!$B$4</f>
        <v>7</v>
      </c>
      <c r="B853" s="18" t="n">
        <f aca="false">MOD(QUOTIENT($A$853,Assumptions!$B$78),2)</f>
        <v>0</v>
      </c>
      <c r="C853" s="18" t="n">
        <f aca="false">MOD(QUOTIENT($A$853,Assumptions!$B$79),2)</f>
        <v>0</v>
      </c>
      <c r="D853" s="18" t="n">
        <f aca="false">MOD(QUOTIENT($A$853,Assumptions!$B$80),2)</f>
        <v>0</v>
      </c>
      <c r="E853" s="18" t="n">
        <f aca="false">MOD(QUOTIENT($A$853,Assumptions!$B$81),2)</f>
        <v>1</v>
      </c>
      <c r="F853" s="18" t="n">
        <f aca="false">MOD(QUOTIENT($A$853,Assumptions!$B$82),2)</f>
        <v>1</v>
      </c>
      <c r="G853" s="18" t="n">
        <f aca="false">MOD(QUOTIENT($A$853,Assumptions!$B$83),2)</f>
        <v>1</v>
      </c>
      <c r="H853" s="18" t="n">
        <f aca="false">IF($B$853=1,MIN(Assumptions!$B$66,MAX(Assumptions!$B$4,Assumptions!$B$28-(Assumptions!$B$4))),Assumptions!$B$4)</f>
        <v>0</v>
      </c>
      <c r="I853" s="18" t="n">
        <f aca="false">IF($C$853=1,MIN(Assumptions!$B$61,MAX(Assumptions!$B$4,Assumptions!$B$28-($H$853))),Assumptions!$B$4)</f>
        <v>0</v>
      </c>
      <c r="J853" s="18" t="n">
        <f aca="false">IF($D$853=1,MIN(Assumptions!$B$56,MAX(Assumptions!$B$4,Assumptions!$B$28-($H$853+$I$853))),Assumptions!$B$4)</f>
        <v>0</v>
      </c>
      <c r="K853" s="18" t="n">
        <f aca="false">IF($E$853=1,MIN(Assumptions!$B$51,MAX(Assumptions!$B$4,Assumptions!$B$28-($H$853+$I$853+$J$853))),Assumptions!$B$4)</f>
        <v>30000000</v>
      </c>
      <c r="L853" s="18" t="n">
        <f aca="false">IF($F$853=1,MIN(Assumptions!$B$46,MAX(Assumptions!$B$4,Assumptions!$B$28-($H$853+$I$853+$J$853+$K$853))),Assumptions!$B$4)</f>
        <v>15000000</v>
      </c>
      <c r="M853" s="18" t="n">
        <f aca="false">IF($G$853=1,MIN(Assumptions!$B$41,MAX(Assumptions!$B$4,Assumptions!$B$28-($H$853+$I$853+$J$853+$K$853+$L$853))),Assumptions!$B$4)</f>
        <v>5000000</v>
      </c>
      <c r="N853" s="18" t="n">
        <f aca="false">MAX(Assumptions!$B$4,Assumptions!$B$28-($H$853+$I$853+$J$853+$K$853+$L$853+$M$853))</f>
        <v>7950000000</v>
      </c>
      <c r="O853" s="18" t="n">
        <f aca="false">$J$112+$O$112+Assumptions!$B$20+IF($B$853=0,$AI$112,Assumptions!$B$4)+IF($C$853=0,$AF$112,Assumptions!$B$4)+IF($D$853=0,$AC$112,Assumptions!$B$4)+IF($E$853=0,$Z$112,Assumptions!$B$4)+IF($F$853=0,$W$112,Assumptions!$B$4)+IF($G$853=0,$T$112,Assumptions!$B$4)</f>
        <v>19547484.4666011</v>
      </c>
      <c r="P853" s="18" t="n">
        <f aca="false">IF(($N$853+Assumptions!$B$14*Assumptions!$B$13)&gt;($C$12*Assumptions!$B$7/Assumptions!$B$11),($C$12*Assumptions!$B$7/Assumptions!$B$11)*($O$853+Assumptions!$B$14)/($N$853+Assumptions!$B$14*Assumptions!$B$13-($C$12*Assumptions!$B$7/Assumptions!$B$11)),NA())</f>
        <v>252371.841271109</v>
      </c>
      <c r="Q853" s="18" t="n">
        <f aca="false">IFERROR(($N$853+Assumptions!$B$14*Assumptions!$B$13)/($O$853+Assumptions!$B$14+$P$853),NA())</f>
        <v>356.616647668382</v>
      </c>
      <c r="R853" s="18" t="n">
        <f aca="false">AND(ISNUMBER($P$853),$P$853&gt;Assumptions!$B$4,$Q$853&gt;Assumptions!$B$13)</f>
        <v>1</v>
      </c>
      <c r="S853" s="18" t="n">
        <f aca="false">IF($N$853&gt;($C$12*Assumptions!$B$7/Assumptions!$B$11),($C$12*Assumptions!$B$7/Assumptions!$B$11)*$O$853/($N$853-($C$12*Assumptions!$B$7/Assumptions!$B$11)),NA())</f>
        <v>223826.158014516</v>
      </c>
      <c r="T853" s="18" t="n">
        <f aca="false">IFERROR($N$853/($O$853+$S$853),NA())</f>
        <v>402.097774444054</v>
      </c>
      <c r="U853" s="18" t="n">
        <f aca="false">AND(ISNUMBER($S$853),$S$853&gt;Assumptions!$B$4,$T$853&lt;=Assumptions!$B$13)</f>
        <v>0</v>
      </c>
      <c r="V853" s="18" t="n">
        <f aca="false">IF($R$853,$P$853,IF($U$853,$S$853,NA()))</f>
        <v>252371.841271109</v>
      </c>
      <c r="W853" s="18" t="n">
        <f aca="false">IF($R$853,$Q$853,IF($U$853,$T$853,NA()))</f>
        <v>356.616647668382</v>
      </c>
      <c r="X853" s="18" t="n">
        <f aca="false">$R$853</f>
        <v>1</v>
      </c>
      <c r="Y853" s="18" t="n">
        <f aca="false">IF($B$853=1,$H$853,$AI$112*$W$853)</f>
        <v>2187244116.37932</v>
      </c>
      <c r="Z853" s="18" t="n">
        <f aca="false">IF($C$853=1,$I$853,$AF$112*$W$853)</f>
        <v>618248936.328362</v>
      </c>
      <c r="AA853" s="18" t="n">
        <f aca="false">IF($D$853=1,$J$853,$AC$112*$W$853)</f>
        <v>855879954.404118</v>
      </c>
      <c r="AB853" s="18" t="n">
        <f aca="false">IF($E$853=1,$K$853,$Z$112*$W$853)</f>
        <v>30000000</v>
      </c>
      <c r="AC853" s="18" t="n">
        <f aca="false">IF($F$853=1,$L$853,$W$112*$W$853)</f>
        <v>15000000</v>
      </c>
      <c r="AD853" s="18" t="n">
        <f aca="false">IF($G$853=1,$M$853,$T$112*$W$853)</f>
        <v>5000000</v>
      </c>
      <c r="AE853" s="18" t="n">
        <f aca="false">($C$12*Assumptions!$B$7/Assumptions!$B$11)</f>
        <v>90000000</v>
      </c>
      <c r="AF853" s="18" t="n">
        <f aca="false">($J$112+$O$112)*$W$853</f>
        <v>100035544.701805</v>
      </c>
      <c r="AG853" s="18" t="n">
        <f aca="false">Assumptions!$B$20*$W$853</f>
        <v>3209549829.01544</v>
      </c>
      <c r="AH853" s="18" t="n">
        <f aca="false">IF($R$853,Assumptions!$B$14*($W$853-Assumptions!$B$13),Assumptions!$B$4)</f>
        <v>889041619.170956</v>
      </c>
      <c r="AI853" s="18" t="n">
        <f aca="false">$Y$853+$Z$853+$AA$853+$AB$853+$AC$853+$AD$853+$AE$853+$AF$853+$AG$853+$AH$853</f>
        <v>8000000000</v>
      </c>
      <c r="AJ853" s="18" t="n">
        <f aca="false">IF(AND(ISNUMBER($V$853),($C$12*Assumptions!$B$7/Assumptions!$B$11)&gt;=Assumptions!$B$67,IF($B$853=1,$Y$853&gt;=INDEX($Y$846:$Y$909,1+$A$853-Assumptions!$B$78),$Y$853&gt;INDEX($Y$846:$Y$909,1+$A$853+Assumptions!$B$78)),IF($C$853=1,$Z$853&gt;=INDEX($Z$846:$Z$909,1+$A$853-Assumptions!$B$79),$Z$853&gt;INDEX($Z$846:$Z$909,1+$A$853+Assumptions!$B$79)),IF($D$853=1,$AA$853&gt;=INDEX($AA$846:$AA$909,1+$A$853-Assumptions!$B$80),$AA$853&gt;INDEX($AA$846:$AA$909,1+$A$853+Assumptions!$B$80)),IF($E$853=1,$AB$853&gt;=INDEX($AB$846:$AB$909,1+$A$853-Assumptions!$B$81),$AB$853&gt;INDEX($AB$846:$AB$909,1+$A$853+Assumptions!$B$81)),IF($F$853=1,$AC$853&gt;=INDEX($AC$846:$AC$909,1+$A$853-Assumptions!$B$82),$AC$853&gt;INDEX($AC$846:$AC$909,1+$A$853+Assumptions!$B$82)),IF($G$853=1,$AD$853&gt;=INDEX($AD$846:$AD$909,1+$A$853-Assumptions!$B$83),$AD$853&gt;INDEX($AD$846:$AD$909,1+$A$853+Assumptions!$B$83))),1,0)</f>
        <v>0</v>
      </c>
      <c r="AK853" s="16"/>
      <c r="AL853" s="16"/>
    </row>
    <row r="854" customFormat="false" ht="23.85" hidden="true" customHeight="false" outlineLevel="0" collapsed="false">
      <c r="A854" s="6" t="n">
        <f aca="false">ROW()-ROW($A$846)+Assumptions!$B$4</f>
        <v>8</v>
      </c>
      <c r="B854" s="18" t="n">
        <f aca="false">MOD(QUOTIENT($A$854,Assumptions!$B$78),2)</f>
        <v>0</v>
      </c>
      <c r="C854" s="18" t="n">
        <f aca="false">MOD(QUOTIENT($A$854,Assumptions!$B$79),2)</f>
        <v>0</v>
      </c>
      <c r="D854" s="18" t="n">
        <f aca="false">MOD(QUOTIENT($A$854,Assumptions!$B$80),2)</f>
        <v>1</v>
      </c>
      <c r="E854" s="18" t="n">
        <f aca="false">MOD(QUOTIENT($A$854,Assumptions!$B$81),2)</f>
        <v>0</v>
      </c>
      <c r="F854" s="18" t="n">
        <f aca="false">MOD(QUOTIENT($A$854,Assumptions!$B$82),2)</f>
        <v>0</v>
      </c>
      <c r="G854" s="18" t="n">
        <f aca="false">MOD(QUOTIENT($A$854,Assumptions!$B$83),2)</f>
        <v>0</v>
      </c>
      <c r="H854" s="18" t="n">
        <f aca="false">IF($B$854=1,MIN(Assumptions!$B$66,MAX(Assumptions!$B$4,Assumptions!$B$28-(Assumptions!$B$4))),Assumptions!$B$4)</f>
        <v>0</v>
      </c>
      <c r="I854" s="18" t="n">
        <f aca="false">IF($C$854=1,MIN(Assumptions!$B$61,MAX(Assumptions!$B$4,Assumptions!$B$28-($H$854))),Assumptions!$B$4)</f>
        <v>0</v>
      </c>
      <c r="J854" s="18" t="n">
        <f aca="false">IF($D$854=1,MIN(Assumptions!$B$56,MAX(Assumptions!$B$4,Assumptions!$B$28-($H$854+$I$854))),Assumptions!$B$4)</f>
        <v>60000000</v>
      </c>
      <c r="K854" s="18" t="n">
        <f aca="false">IF($E$854=1,MIN(Assumptions!$B$51,MAX(Assumptions!$B$4,Assumptions!$B$28-($H$854+$I$854+$J$854))),Assumptions!$B$4)</f>
        <v>0</v>
      </c>
      <c r="L854" s="18" t="n">
        <f aca="false">IF($F$854=1,MIN(Assumptions!$B$46,MAX(Assumptions!$B$4,Assumptions!$B$28-($H$854+$I$854+$J$854+$K$854))),Assumptions!$B$4)</f>
        <v>0</v>
      </c>
      <c r="M854" s="18" t="n">
        <f aca="false">IF($G$854=1,MIN(Assumptions!$B$41,MAX(Assumptions!$B$4,Assumptions!$B$28-($H$854+$I$854+$J$854+$K$854+$L$854))),Assumptions!$B$4)</f>
        <v>0</v>
      </c>
      <c r="N854" s="18" t="n">
        <f aca="false">MAX(Assumptions!$B$4,Assumptions!$B$28-($H$854+$I$854+$J$854+$K$854+$L$854+$M$854))</f>
        <v>7940000000</v>
      </c>
      <c r="O854" s="18" t="n">
        <f aca="false">$J$112+$O$112+Assumptions!$B$20+IF($B$854=0,$AI$112,Assumptions!$B$4)+IF($C$854=0,$AF$112,Assumptions!$B$4)+IF($D$854=0,$AC$112,Assumptions!$B$4)+IF($E$854=0,$Z$112,Assumptions!$B$4)+IF($F$854=0,$W$112,Assumptions!$B$4)+IF($G$854=0,$T$112,Assumptions!$B$4)</f>
        <v>30147484.4666011</v>
      </c>
      <c r="P854" s="18" t="n">
        <f aca="false">IF(($N$854+Assumptions!$B$14*Assumptions!$B$13)&gt;($C$12*Assumptions!$B$7/Assumptions!$B$11),($C$12*Assumptions!$B$7/Assumptions!$B$11)*($O$854+Assumptions!$B$14)/($N$854+Assumptions!$B$14*Assumptions!$B$13-($C$12*Assumptions!$B$7/Assumptions!$B$11)),NA())</f>
        <v>374183.203055599</v>
      </c>
      <c r="Q854" s="18" t="n">
        <f aca="false">IFERROR(($N$854+Assumptions!$B$14*Assumptions!$B$13)/($O$854+Assumptions!$B$14+$P$854),NA())</f>
        <v>240.523891144913</v>
      </c>
      <c r="R854" s="18" t="n">
        <f aca="false">AND(ISNUMBER($P$854),$P$854&gt;Assumptions!$B$4,$Q$854&gt;Assumptions!$B$13)</f>
        <v>1</v>
      </c>
      <c r="S854" s="18" t="n">
        <f aca="false">IF($N$854&gt;($C$12*Assumptions!$B$7/Assumptions!$B$11),($C$12*Assumptions!$B$7/Assumptions!$B$11)*$O$854/($N$854-($C$12*Assumptions!$B$7/Assumptions!$B$11)),NA())</f>
        <v>345639.949298611</v>
      </c>
      <c r="T854" s="18" t="n">
        <f aca="false">IFERROR($N$854/($O$854+$S$854),NA())</f>
        <v>260.386567532579</v>
      </c>
      <c r="U854" s="18" t="n">
        <f aca="false">AND(ISNUMBER($S$854),$S$854&gt;Assumptions!$B$4,$T$854&lt;=Assumptions!$B$13)</f>
        <v>0</v>
      </c>
      <c r="V854" s="18" t="n">
        <f aca="false">IF($R$854,$P$854,IF($U$854,$S$854,NA()))</f>
        <v>374183.203055599</v>
      </c>
      <c r="W854" s="18" t="n">
        <f aca="false">IF($R$854,$Q$854,IF($U$854,$T$854,NA()))</f>
        <v>240.523891144913</v>
      </c>
      <c r="X854" s="18" t="n">
        <f aca="false">$R$854</f>
        <v>1</v>
      </c>
      <c r="Y854" s="18" t="n">
        <f aca="false">IF($B$854=1,$H$854,$AI$112*$W$854)</f>
        <v>1475210058.74234</v>
      </c>
      <c r="Z854" s="18" t="n">
        <f aca="false">IF($C$854=1,$I$854,$AF$112*$W$854)</f>
        <v>416984571.062932</v>
      </c>
      <c r="AA854" s="18" t="n">
        <f aca="false">IF($D$854=1,$J$854,$AC$112*$W$854)</f>
        <v>60000000</v>
      </c>
      <c r="AB854" s="18" t="n">
        <f aca="false">IF($E$854=1,$K$854,$Z$112*$W$854)</f>
        <v>721571673.43474</v>
      </c>
      <c r="AC854" s="18" t="n">
        <f aca="false">IF($F$854=1,$L$854,$W$112*$W$854)</f>
        <v>1202619455.72457</v>
      </c>
      <c r="AD854" s="18" t="n">
        <f aca="false">IF($G$854=1,$M$854,$T$112*$W$854)</f>
        <v>1202619455.72457</v>
      </c>
      <c r="AE854" s="18" t="n">
        <f aca="false">($C$12*Assumptions!$B$7/Assumptions!$B$11)</f>
        <v>90000000</v>
      </c>
      <c r="AF854" s="18" t="n">
        <f aca="false">($J$112+$O$112)*$W$854</f>
        <v>67470037.1443494</v>
      </c>
      <c r="AG854" s="18" t="n">
        <f aca="false">Assumptions!$B$20*$W$854</f>
        <v>2164715020.30422</v>
      </c>
      <c r="AH854" s="18" t="n">
        <f aca="false">IF($R$854,Assumptions!$B$14*($W$854-Assumptions!$B$13),Assumptions!$B$4)</f>
        <v>598809727.862283</v>
      </c>
      <c r="AI854" s="18" t="n">
        <f aca="false">$Y$854+$Z$854+$AA$854+$AB$854+$AC$854+$AD$854+$AE$854+$AF$854+$AG$854+$AH$854</f>
        <v>8000000000</v>
      </c>
      <c r="AJ854" s="18" t="n">
        <f aca="false">IF(AND(ISNUMBER($V$854),($C$12*Assumptions!$B$7/Assumptions!$B$11)&gt;=Assumptions!$B$67,IF($B$854=1,$Y$854&gt;=INDEX($Y$846:$Y$909,1+$A$854-Assumptions!$B$78),$Y$854&gt;INDEX($Y$846:$Y$909,1+$A$854+Assumptions!$B$78)),IF($C$854=1,$Z$854&gt;=INDEX($Z$846:$Z$909,1+$A$854-Assumptions!$B$79),$Z$854&gt;INDEX($Z$846:$Z$909,1+$A$854+Assumptions!$B$79)),IF($D$854=1,$AA$854&gt;=INDEX($AA$846:$AA$909,1+$A$854-Assumptions!$B$80),$AA$854&gt;INDEX($AA$846:$AA$909,1+$A$854+Assumptions!$B$80)),IF($E$854=1,$AB$854&gt;=INDEX($AB$846:$AB$909,1+$A$854-Assumptions!$B$81),$AB$854&gt;INDEX($AB$846:$AB$909,1+$A$854+Assumptions!$B$81)),IF($F$854=1,$AC$854&gt;=INDEX($AC$846:$AC$909,1+$A$854-Assumptions!$B$82),$AC$854&gt;INDEX($AC$846:$AC$909,1+$A$854+Assumptions!$B$82)),IF($G$854=1,$AD$854&gt;=INDEX($AD$846:$AD$909,1+$A$854-Assumptions!$B$83),$AD$854&gt;INDEX($AD$846:$AD$909,1+$A$854+Assumptions!$B$83))),1,0)</f>
        <v>0</v>
      </c>
      <c r="AK854" s="16"/>
      <c r="AL854" s="16"/>
    </row>
    <row r="855" customFormat="false" ht="23.85" hidden="true" customHeight="false" outlineLevel="0" collapsed="false">
      <c r="A855" s="6" t="n">
        <f aca="false">ROW()-ROW($A$846)+Assumptions!$B$4</f>
        <v>9</v>
      </c>
      <c r="B855" s="18" t="n">
        <f aca="false">MOD(QUOTIENT($A$855,Assumptions!$B$78),2)</f>
        <v>0</v>
      </c>
      <c r="C855" s="18" t="n">
        <f aca="false">MOD(QUOTIENT($A$855,Assumptions!$B$79),2)</f>
        <v>0</v>
      </c>
      <c r="D855" s="18" t="n">
        <f aca="false">MOD(QUOTIENT($A$855,Assumptions!$B$80),2)</f>
        <v>1</v>
      </c>
      <c r="E855" s="18" t="n">
        <f aca="false">MOD(QUOTIENT($A$855,Assumptions!$B$81),2)</f>
        <v>0</v>
      </c>
      <c r="F855" s="18" t="n">
        <f aca="false">MOD(QUOTIENT($A$855,Assumptions!$B$82),2)</f>
        <v>0</v>
      </c>
      <c r="G855" s="18" t="n">
        <f aca="false">MOD(QUOTIENT($A$855,Assumptions!$B$83),2)</f>
        <v>1</v>
      </c>
      <c r="H855" s="18" t="n">
        <f aca="false">IF($B$855=1,MIN(Assumptions!$B$66,MAX(Assumptions!$B$4,Assumptions!$B$28-(Assumptions!$B$4))),Assumptions!$B$4)</f>
        <v>0</v>
      </c>
      <c r="I855" s="18" t="n">
        <f aca="false">IF($C$855=1,MIN(Assumptions!$B$61,MAX(Assumptions!$B$4,Assumptions!$B$28-($H$855))),Assumptions!$B$4)</f>
        <v>0</v>
      </c>
      <c r="J855" s="18" t="n">
        <f aca="false">IF($D$855=1,MIN(Assumptions!$B$56,MAX(Assumptions!$B$4,Assumptions!$B$28-($H$855+$I$855))),Assumptions!$B$4)</f>
        <v>60000000</v>
      </c>
      <c r="K855" s="18" t="n">
        <f aca="false">IF($E$855=1,MIN(Assumptions!$B$51,MAX(Assumptions!$B$4,Assumptions!$B$28-($H$855+$I$855+$J$855))),Assumptions!$B$4)</f>
        <v>0</v>
      </c>
      <c r="L855" s="18" t="n">
        <f aca="false">IF($F$855=1,MIN(Assumptions!$B$46,MAX(Assumptions!$B$4,Assumptions!$B$28-($H$855+$I$855+$J$855+$K$855))),Assumptions!$B$4)</f>
        <v>0</v>
      </c>
      <c r="M855" s="18" t="n">
        <f aca="false">IF($G$855=1,MIN(Assumptions!$B$41,MAX(Assumptions!$B$4,Assumptions!$B$28-($H$855+$I$855+$J$855+$K$855+$L$855))),Assumptions!$B$4)</f>
        <v>5000000</v>
      </c>
      <c r="N855" s="18" t="n">
        <f aca="false">MAX(Assumptions!$B$4,Assumptions!$B$28-($H$855+$I$855+$J$855+$K$855+$L$855+$M$855))</f>
        <v>7935000000</v>
      </c>
      <c r="O855" s="18" t="n">
        <f aca="false">$J$112+$O$112+Assumptions!$B$20+IF($B$855=0,$AI$112,Assumptions!$B$4)+IF($C$855=0,$AF$112,Assumptions!$B$4)+IF($D$855=0,$AC$112,Assumptions!$B$4)+IF($E$855=0,$Z$112,Assumptions!$B$4)+IF($F$855=0,$W$112,Assumptions!$B$4)+IF($G$855=0,$T$112,Assumptions!$B$4)</f>
        <v>25147484.4666011</v>
      </c>
      <c r="P855" s="18" t="n">
        <f aca="false">IF(($N$855+Assumptions!$B$14*Assumptions!$B$13)&gt;($C$12*Assumptions!$B$7/Assumptions!$B$11),($C$12*Assumptions!$B$7/Assumptions!$B$11)*($O$855+Assumptions!$B$14)/($N$855+Assumptions!$B$14*Assumptions!$B$13-($C$12*Assumptions!$B$7/Assumptions!$B$11)),NA())</f>
        <v>317078.50933343</v>
      </c>
      <c r="Q855" s="18" t="n">
        <f aca="false">IFERROR(($N$855+Assumptions!$B$14*Assumptions!$B$13)/($O$855+Assumptions!$B$14+$P$855),NA())</f>
        <v>283.84137477245</v>
      </c>
      <c r="R855" s="18" t="n">
        <f aca="false">AND(ISNUMBER($P$855),$P$855&gt;Assumptions!$B$4,$Q$855&gt;Assumptions!$B$13)</f>
        <v>1</v>
      </c>
      <c r="S855" s="18" t="n">
        <f aca="false">IF($N$855&gt;($C$12*Assumptions!$B$7/Assumptions!$B$11),($C$12*Assumptions!$B$7/Assumptions!$B$11)*$O$855/($N$855-($C$12*Assumptions!$B$7/Assumptions!$B$11)),NA())</f>
        <v>288498.865773626</v>
      </c>
      <c r="T855" s="18" t="n">
        <f aca="false">IFERROR($N$855/($O$855+$S$855),NA())</f>
        <v>311.95963200292</v>
      </c>
      <c r="U855" s="18" t="n">
        <f aca="false">AND(ISNUMBER($S$855),$S$855&gt;Assumptions!$B$4,$T$855&lt;=Assumptions!$B$13)</f>
        <v>0</v>
      </c>
      <c r="V855" s="18" t="n">
        <f aca="false">IF($R$855,$P$855,IF($U$855,$S$855,NA()))</f>
        <v>317078.50933343</v>
      </c>
      <c r="W855" s="18" t="n">
        <f aca="false">IF($R$855,$Q$855,IF($U$855,$T$855,NA()))</f>
        <v>283.84137477245</v>
      </c>
      <c r="X855" s="18" t="n">
        <f aca="false">$R$855</f>
        <v>1</v>
      </c>
      <c r="Y855" s="18" t="n">
        <f aca="false">IF($B$855=1,$H$855,$AI$112*$W$855)</f>
        <v>1740890059.43819</v>
      </c>
      <c r="Z855" s="18" t="n">
        <f aca="false">IF($C$855=1,$I$855,$AF$112*$W$855)</f>
        <v>492081985.477667</v>
      </c>
      <c r="AA855" s="18" t="n">
        <f aca="false">IF($D$855=1,$J$855,$AC$112*$W$855)</f>
        <v>60000000</v>
      </c>
      <c r="AB855" s="18" t="n">
        <f aca="false">IF($E$855=1,$K$855,$Z$112*$W$855)</f>
        <v>851524124.31735</v>
      </c>
      <c r="AC855" s="18" t="n">
        <f aca="false">IF($F$855=1,$L$855,$W$112*$W$855)</f>
        <v>1419206873.86225</v>
      </c>
      <c r="AD855" s="18" t="n">
        <f aca="false">IF($G$855=1,$M$855,$T$112*$W$855)</f>
        <v>5000000</v>
      </c>
      <c r="AE855" s="18" t="n">
        <f aca="false">($C$12*Assumptions!$B$7/Assumptions!$B$11)</f>
        <v>90000000</v>
      </c>
      <c r="AF855" s="18" t="n">
        <f aca="false">($J$112+$O$112)*$W$855</f>
        <v>79621147.021367</v>
      </c>
      <c r="AG855" s="18" t="n">
        <f aca="false">Assumptions!$B$20*$W$855</f>
        <v>2554572372.95205</v>
      </c>
      <c r="AH855" s="18" t="n">
        <f aca="false">IF($R$855,Assumptions!$B$14*($W$855-Assumptions!$B$13),Assumptions!$B$4)</f>
        <v>707103436.931125</v>
      </c>
      <c r="AI855" s="18" t="n">
        <f aca="false">$Y$855+$Z$855+$AA$855+$AB$855+$AC$855+$AD$855+$AE$855+$AF$855+$AG$855+$AH$855</f>
        <v>8000000000</v>
      </c>
      <c r="AJ855" s="18" t="n">
        <f aca="false">IF(AND(ISNUMBER($V$855),($C$12*Assumptions!$B$7/Assumptions!$B$11)&gt;=Assumptions!$B$67,IF($B$855=1,$Y$855&gt;=INDEX($Y$846:$Y$909,1+$A$855-Assumptions!$B$78),$Y$855&gt;INDEX($Y$846:$Y$909,1+$A$855+Assumptions!$B$78)),IF($C$855=1,$Z$855&gt;=INDEX($Z$846:$Z$909,1+$A$855-Assumptions!$B$79),$Z$855&gt;INDEX($Z$846:$Z$909,1+$A$855+Assumptions!$B$79)),IF($D$855=1,$AA$855&gt;=INDEX($AA$846:$AA$909,1+$A$855-Assumptions!$B$80),$AA$855&gt;INDEX($AA$846:$AA$909,1+$A$855+Assumptions!$B$80)),IF($E$855=1,$AB$855&gt;=INDEX($AB$846:$AB$909,1+$A$855-Assumptions!$B$81),$AB$855&gt;INDEX($AB$846:$AB$909,1+$A$855+Assumptions!$B$81)),IF($F$855=1,$AC$855&gt;=INDEX($AC$846:$AC$909,1+$A$855-Assumptions!$B$82),$AC$855&gt;INDEX($AC$846:$AC$909,1+$A$855+Assumptions!$B$82)),IF($G$855=1,$AD$855&gt;=INDEX($AD$846:$AD$909,1+$A$855-Assumptions!$B$83),$AD$855&gt;INDEX($AD$846:$AD$909,1+$A$855+Assumptions!$B$83))),1,0)</f>
        <v>0</v>
      </c>
      <c r="AK855" s="16"/>
      <c r="AL855" s="16"/>
    </row>
    <row r="856" customFormat="false" ht="23.85" hidden="true" customHeight="false" outlineLevel="0" collapsed="false">
      <c r="A856" s="6" t="n">
        <f aca="false">ROW()-ROW($A$846)+Assumptions!$B$4</f>
        <v>10</v>
      </c>
      <c r="B856" s="18" t="n">
        <f aca="false">MOD(QUOTIENT($A$856,Assumptions!$B$78),2)</f>
        <v>0</v>
      </c>
      <c r="C856" s="18" t="n">
        <f aca="false">MOD(QUOTIENT($A$856,Assumptions!$B$79),2)</f>
        <v>0</v>
      </c>
      <c r="D856" s="18" t="n">
        <f aca="false">MOD(QUOTIENT($A$856,Assumptions!$B$80),2)</f>
        <v>1</v>
      </c>
      <c r="E856" s="18" t="n">
        <f aca="false">MOD(QUOTIENT($A$856,Assumptions!$B$81),2)</f>
        <v>0</v>
      </c>
      <c r="F856" s="18" t="n">
        <f aca="false">MOD(QUOTIENT($A$856,Assumptions!$B$82),2)</f>
        <v>1</v>
      </c>
      <c r="G856" s="18" t="n">
        <f aca="false">MOD(QUOTIENT($A$856,Assumptions!$B$83),2)</f>
        <v>0</v>
      </c>
      <c r="H856" s="18" t="n">
        <f aca="false">IF($B$856=1,MIN(Assumptions!$B$66,MAX(Assumptions!$B$4,Assumptions!$B$28-(Assumptions!$B$4))),Assumptions!$B$4)</f>
        <v>0</v>
      </c>
      <c r="I856" s="18" t="n">
        <f aca="false">IF($C$856=1,MIN(Assumptions!$B$61,MAX(Assumptions!$B$4,Assumptions!$B$28-($H$856))),Assumptions!$B$4)</f>
        <v>0</v>
      </c>
      <c r="J856" s="18" t="n">
        <f aca="false">IF($D$856=1,MIN(Assumptions!$B$56,MAX(Assumptions!$B$4,Assumptions!$B$28-($H$856+$I$856))),Assumptions!$B$4)</f>
        <v>60000000</v>
      </c>
      <c r="K856" s="18" t="n">
        <f aca="false">IF($E$856=1,MIN(Assumptions!$B$51,MAX(Assumptions!$B$4,Assumptions!$B$28-($H$856+$I$856+$J$856))),Assumptions!$B$4)</f>
        <v>0</v>
      </c>
      <c r="L856" s="18" t="n">
        <f aca="false">IF($F$856=1,MIN(Assumptions!$B$46,MAX(Assumptions!$B$4,Assumptions!$B$28-($H$856+$I$856+$J$856+$K$856))),Assumptions!$B$4)</f>
        <v>15000000</v>
      </c>
      <c r="M856" s="18" t="n">
        <f aca="false">IF($G$856=1,MIN(Assumptions!$B$41,MAX(Assumptions!$B$4,Assumptions!$B$28-($H$856+$I$856+$J$856+$K$856+$L$856))),Assumptions!$B$4)</f>
        <v>0</v>
      </c>
      <c r="N856" s="18" t="n">
        <f aca="false">MAX(Assumptions!$B$4,Assumptions!$B$28-($H$856+$I$856+$J$856+$K$856+$L$856+$M$856))</f>
        <v>7925000000</v>
      </c>
      <c r="O856" s="18" t="n">
        <f aca="false">$J$112+$O$112+Assumptions!$B$20+IF($B$856=0,$AI$112,Assumptions!$B$4)+IF($C$856=0,$AF$112,Assumptions!$B$4)+IF($D$856=0,$AC$112,Assumptions!$B$4)+IF($E$856=0,$Z$112,Assumptions!$B$4)+IF($F$856=0,$W$112,Assumptions!$B$4)+IF($G$856=0,$T$112,Assumptions!$B$4)</f>
        <v>25147484.4666011</v>
      </c>
      <c r="P856" s="18" t="n">
        <f aca="false">IF(($N$856+Assumptions!$B$14*Assumptions!$B$13)&gt;($C$12*Assumptions!$B$7/Assumptions!$B$11),($C$12*Assumptions!$B$7/Assumptions!$B$11)*($O$856+Assumptions!$B$14)/($N$856+Assumptions!$B$14*Assumptions!$B$13-($C$12*Assumptions!$B$7/Assumptions!$B$11)),NA())</f>
        <v>317483.075214558</v>
      </c>
      <c r="Q856" s="18" t="n">
        <f aca="false">IFERROR(($N$856+Assumptions!$B$14*Assumptions!$B$13)/($O$856+Assumptions!$B$14+$P$856),NA())</f>
        <v>283.479678213326</v>
      </c>
      <c r="R856" s="18" t="n">
        <f aca="false">AND(ISNUMBER($P$856),$P$856&gt;Assumptions!$B$4,$Q$856&gt;Assumptions!$B$13)</f>
        <v>1</v>
      </c>
      <c r="S856" s="18" t="n">
        <f aca="false">IF($N$856&gt;($C$12*Assumptions!$B$7/Assumptions!$B$11),($C$12*Assumptions!$B$7/Assumptions!$B$11)*$O$856/($N$856-($C$12*Assumptions!$B$7/Assumptions!$B$11)),NA())</f>
        <v>288867.083853745</v>
      </c>
      <c r="T856" s="18" t="n">
        <f aca="false">IFERROR($N$856/($O$856+$S$856),NA())</f>
        <v>311.561977914962</v>
      </c>
      <c r="U856" s="18" t="n">
        <f aca="false">AND(ISNUMBER($S$856),$S$856&gt;Assumptions!$B$4,$T$856&lt;=Assumptions!$B$13)</f>
        <v>0</v>
      </c>
      <c r="V856" s="18" t="n">
        <f aca="false">IF($R$856,$P$856,IF($U$856,$S$856,NA()))</f>
        <v>317483.075214558</v>
      </c>
      <c r="W856" s="18" t="n">
        <f aca="false">IF($R$856,$Q$856,IF($U$856,$T$856,NA()))</f>
        <v>283.479678213326</v>
      </c>
      <c r="X856" s="18" t="n">
        <f aca="false">$R$856</f>
        <v>1</v>
      </c>
      <c r="Y856" s="18" t="n">
        <f aca="false">IF($B$856=1,$H$856,$AI$112*$W$856)</f>
        <v>1738671658.59787</v>
      </c>
      <c r="Z856" s="18" t="n">
        <f aca="false">IF($C$856=1,$I$856,$AF$112*$W$856)</f>
        <v>491454929.745933</v>
      </c>
      <c r="AA856" s="18" t="n">
        <f aca="false">IF($D$856=1,$J$856,$AC$112*$W$856)</f>
        <v>60000000</v>
      </c>
      <c r="AB856" s="18" t="n">
        <f aca="false">IF($E$856=1,$K$856,$Z$112*$W$856)</f>
        <v>850439034.639979</v>
      </c>
      <c r="AC856" s="18" t="n">
        <f aca="false">IF($F$856=1,$L$856,$W$112*$W$856)</f>
        <v>15000000</v>
      </c>
      <c r="AD856" s="18" t="n">
        <f aca="false">IF($G$856=1,$M$856,$T$112*$W$856)</f>
        <v>1417398391.06663</v>
      </c>
      <c r="AE856" s="18" t="n">
        <f aca="false">($C$12*Assumptions!$B$7/Assumptions!$B$11)</f>
        <v>90000000</v>
      </c>
      <c r="AF856" s="18" t="n">
        <f aca="false">($J$112+$O$112)*$W$856</f>
        <v>79519686.4963318</v>
      </c>
      <c r="AG856" s="18" t="n">
        <f aca="false">Assumptions!$B$20*$W$856</f>
        <v>2551317103.91994</v>
      </c>
      <c r="AH856" s="18" t="n">
        <f aca="false">IF($R$856,Assumptions!$B$14*($W$856-Assumptions!$B$13),Assumptions!$B$4)</f>
        <v>706199195.533315</v>
      </c>
      <c r="AI856" s="18" t="n">
        <f aca="false">$Y$856+$Z$856+$AA$856+$AB$856+$AC$856+$AD$856+$AE$856+$AF$856+$AG$856+$AH$856</f>
        <v>8000000000</v>
      </c>
      <c r="AJ856" s="18" t="n">
        <f aca="false">IF(AND(ISNUMBER($V$856),($C$12*Assumptions!$B$7/Assumptions!$B$11)&gt;=Assumptions!$B$67,IF($B$856=1,$Y$856&gt;=INDEX($Y$846:$Y$909,1+$A$856-Assumptions!$B$78),$Y$856&gt;INDEX($Y$846:$Y$909,1+$A$856+Assumptions!$B$78)),IF($C$856=1,$Z$856&gt;=INDEX($Z$846:$Z$909,1+$A$856-Assumptions!$B$79),$Z$856&gt;INDEX($Z$846:$Z$909,1+$A$856+Assumptions!$B$79)),IF($D$856=1,$AA$856&gt;=INDEX($AA$846:$AA$909,1+$A$856-Assumptions!$B$80),$AA$856&gt;INDEX($AA$846:$AA$909,1+$A$856+Assumptions!$B$80)),IF($E$856=1,$AB$856&gt;=INDEX($AB$846:$AB$909,1+$A$856-Assumptions!$B$81),$AB$856&gt;INDEX($AB$846:$AB$909,1+$A$856+Assumptions!$B$81)),IF($F$856=1,$AC$856&gt;=INDEX($AC$846:$AC$909,1+$A$856-Assumptions!$B$82),$AC$856&gt;INDEX($AC$846:$AC$909,1+$A$856+Assumptions!$B$82)),IF($G$856=1,$AD$856&gt;=INDEX($AD$846:$AD$909,1+$A$856-Assumptions!$B$83),$AD$856&gt;INDEX($AD$846:$AD$909,1+$A$856+Assumptions!$B$83))),1,0)</f>
        <v>0</v>
      </c>
      <c r="AK856" s="16"/>
      <c r="AL856" s="16"/>
    </row>
    <row r="857" customFormat="false" ht="23.85" hidden="true" customHeight="false" outlineLevel="0" collapsed="false">
      <c r="A857" s="6" t="n">
        <f aca="false">ROW()-ROW($A$846)+Assumptions!$B$4</f>
        <v>11</v>
      </c>
      <c r="B857" s="18" t="n">
        <f aca="false">MOD(QUOTIENT($A$857,Assumptions!$B$78),2)</f>
        <v>0</v>
      </c>
      <c r="C857" s="18" t="n">
        <f aca="false">MOD(QUOTIENT($A$857,Assumptions!$B$79),2)</f>
        <v>0</v>
      </c>
      <c r="D857" s="18" t="n">
        <f aca="false">MOD(QUOTIENT($A$857,Assumptions!$B$80),2)</f>
        <v>1</v>
      </c>
      <c r="E857" s="18" t="n">
        <f aca="false">MOD(QUOTIENT($A$857,Assumptions!$B$81),2)</f>
        <v>0</v>
      </c>
      <c r="F857" s="18" t="n">
        <f aca="false">MOD(QUOTIENT($A$857,Assumptions!$B$82),2)</f>
        <v>1</v>
      </c>
      <c r="G857" s="18" t="n">
        <f aca="false">MOD(QUOTIENT($A$857,Assumptions!$B$83),2)</f>
        <v>1</v>
      </c>
      <c r="H857" s="18" t="n">
        <f aca="false">IF($B$857=1,MIN(Assumptions!$B$66,MAX(Assumptions!$B$4,Assumptions!$B$28-(Assumptions!$B$4))),Assumptions!$B$4)</f>
        <v>0</v>
      </c>
      <c r="I857" s="18" t="n">
        <f aca="false">IF($C$857=1,MIN(Assumptions!$B$61,MAX(Assumptions!$B$4,Assumptions!$B$28-($H$857))),Assumptions!$B$4)</f>
        <v>0</v>
      </c>
      <c r="J857" s="18" t="n">
        <f aca="false">IF($D$857=1,MIN(Assumptions!$B$56,MAX(Assumptions!$B$4,Assumptions!$B$28-($H$857+$I$857))),Assumptions!$B$4)</f>
        <v>60000000</v>
      </c>
      <c r="K857" s="18" t="n">
        <f aca="false">IF($E$857=1,MIN(Assumptions!$B$51,MAX(Assumptions!$B$4,Assumptions!$B$28-($H$857+$I$857+$J$857))),Assumptions!$B$4)</f>
        <v>0</v>
      </c>
      <c r="L857" s="18" t="n">
        <f aca="false">IF($F$857=1,MIN(Assumptions!$B$46,MAX(Assumptions!$B$4,Assumptions!$B$28-($H$857+$I$857+$J$857+$K$857))),Assumptions!$B$4)</f>
        <v>15000000</v>
      </c>
      <c r="M857" s="18" t="n">
        <f aca="false">IF($G$857=1,MIN(Assumptions!$B$41,MAX(Assumptions!$B$4,Assumptions!$B$28-($H$857+$I$857+$J$857+$K$857+$L$857))),Assumptions!$B$4)</f>
        <v>5000000</v>
      </c>
      <c r="N857" s="18" t="n">
        <f aca="false">MAX(Assumptions!$B$4,Assumptions!$B$28-($H$857+$I$857+$J$857+$K$857+$L$857+$M$857))</f>
        <v>7920000000</v>
      </c>
      <c r="O857" s="18" t="n">
        <f aca="false">$J$112+$O$112+Assumptions!$B$20+IF($B$857=0,$AI$112,Assumptions!$B$4)+IF($C$857=0,$AF$112,Assumptions!$B$4)+IF($D$857=0,$AC$112,Assumptions!$B$4)+IF($E$857=0,$Z$112,Assumptions!$B$4)+IF($F$857=0,$W$112,Assumptions!$B$4)+IF($G$857=0,$T$112,Assumptions!$B$4)</f>
        <v>20147484.4666011</v>
      </c>
      <c r="P857" s="18" t="n">
        <f aca="false">IF(($N$857+Assumptions!$B$14*Assumptions!$B$13)&gt;($C$12*Assumptions!$B$7/Assumptions!$B$11),($C$12*Assumptions!$B$7/Assumptions!$B$11)*($O$857+Assumptions!$B$14)/($N$857+Assumptions!$B$14*Assumptions!$B$13-($C$12*Assumptions!$B$7/Assumptions!$B$11)),NA())</f>
        <v>260232.825023185</v>
      </c>
      <c r="Q857" s="18" t="n">
        <f aca="false">IFERROR(($N$857+Assumptions!$B$14*Assumptions!$B$13)/($O$857+Assumptions!$B$14+$P$857),NA())</f>
        <v>345.844149338123</v>
      </c>
      <c r="R857" s="18" t="n">
        <f aca="false">AND(ISNUMBER($P$857),$P$857&gt;Assumptions!$B$4,$Q$857&gt;Assumptions!$B$13)</f>
        <v>1</v>
      </c>
      <c r="S857" s="18" t="n">
        <f aca="false">IF($N$857&gt;($C$12*Assumptions!$B$7/Assumptions!$B$11),($C$12*Assumptions!$B$7/Assumptions!$B$11)*$O$857/($N$857-($C$12*Assumptions!$B$7/Assumptions!$B$11)),NA())</f>
        <v>231580.281225299</v>
      </c>
      <c r="T857" s="18" t="n">
        <f aca="false">IFERROR($N$857/($O$857+$S$857),NA())</f>
        <v>388.634125167336</v>
      </c>
      <c r="U857" s="18" t="n">
        <f aca="false">AND(ISNUMBER($S$857),$S$857&gt;Assumptions!$B$4,$T$857&lt;=Assumptions!$B$13)</f>
        <v>0</v>
      </c>
      <c r="V857" s="18" t="n">
        <f aca="false">IF($R$857,$P$857,IF($U$857,$S$857,NA()))</f>
        <v>260232.825023185</v>
      </c>
      <c r="W857" s="18" t="n">
        <f aca="false">IF($R$857,$Q$857,IF($U$857,$T$857,NA()))</f>
        <v>345.844149338123</v>
      </c>
      <c r="X857" s="18" t="n">
        <f aca="false">$R$857</f>
        <v>1</v>
      </c>
      <c r="Y857" s="18" t="n">
        <f aca="false">IF($B$857=1,$H$857,$AI$112*$W$857)</f>
        <v>2121172933.9328</v>
      </c>
      <c r="Z857" s="18" t="n">
        <f aca="false">IF($C$857=1,$I$857,$AF$112*$W$857)</f>
        <v>599573179.944507</v>
      </c>
      <c r="AA857" s="18" t="n">
        <f aca="false">IF($D$857=1,$J$857,$AC$112*$W$857)</f>
        <v>60000000</v>
      </c>
      <c r="AB857" s="18" t="n">
        <f aca="false">IF($E$857=1,$K$857,$Z$112*$W$857)</f>
        <v>1037532448.01437</v>
      </c>
      <c r="AC857" s="18" t="n">
        <f aca="false">IF($F$857=1,$L$857,$W$112*$W$857)</f>
        <v>15000000</v>
      </c>
      <c r="AD857" s="18" t="n">
        <f aca="false">IF($G$857=1,$M$857,$T$112*$W$857)</f>
        <v>5000000</v>
      </c>
      <c r="AE857" s="18" t="n">
        <f aca="false">($C$12*Assumptions!$B$7/Assumptions!$B$11)</f>
        <v>90000000</v>
      </c>
      <c r="AF857" s="18" t="n">
        <f aca="false">($J$112+$O$112)*$W$857</f>
        <v>97013720.7199118</v>
      </c>
      <c r="AG857" s="18" t="n">
        <f aca="false">Assumptions!$B$20*$W$857</f>
        <v>3112597344.04311</v>
      </c>
      <c r="AH857" s="18" t="n">
        <f aca="false">IF($R$857,Assumptions!$B$14*($W$857-Assumptions!$B$13),Assumptions!$B$4)</f>
        <v>862110373.345308</v>
      </c>
      <c r="AI857" s="18" t="n">
        <f aca="false">$Y$857+$Z$857+$AA$857+$AB$857+$AC$857+$AD$857+$AE$857+$AF$857+$AG$857+$AH$857</f>
        <v>8000000000</v>
      </c>
      <c r="AJ857" s="18" t="n">
        <f aca="false">IF(AND(ISNUMBER($V$857),($C$12*Assumptions!$B$7/Assumptions!$B$11)&gt;=Assumptions!$B$67,IF($B$857=1,$Y$857&gt;=INDEX($Y$846:$Y$909,1+$A$857-Assumptions!$B$78),$Y$857&gt;INDEX($Y$846:$Y$909,1+$A$857+Assumptions!$B$78)),IF($C$857=1,$Z$857&gt;=INDEX($Z$846:$Z$909,1+$A$857-Assumptions!$B$79),$Z$857&gt;INDEX($Z$846:$Z$909,1+$A$857+Assumptions!$B$79)),IF($D$857=1,$AA$857&gt;=INDEX($AA$846:$AA$909,1+$A$857-Assumptions!$B$80),$AA$857&gt;INDEX($AA$846:$AA$909,1+$A$857+Assumptions!$B$80)),IF($E$857=1,$AB$857&gt;=INDEX($AB$846:$AB$909,1+$A$857-Assumptions!$B$81),$AB$857&gt;INDEX($AB$846:$AB$909,1+$A$857+Assumptions!$B$81)),IF($F$857=1,$AC$857&gt;=INDEX($AC$846:$AC$909,1+$A$857-Assumptions!$B$82),$AC$857&gt;INDEX($AC$846:$AC$909,1+$A$857+Assumptions!$B$82)),IF($G$857=1,$AD$857&gt;=INDEX($AD$846:$AD$909,1+$A$857-Assumptions!$B$83),$AD$857&gt;INDEX($AD$846:$AD$909,1+$A$857+Assumptions!$B$83))),1,0)</f>
        <v>0</v>
      </c>
      <c r="AK857" s="16"/>
      <c r="AL857" s="16"/>
    </row>
    <row r="858" customFormat="false" ht="23.85" hidden="true" customHeight="false" outlineLevel="0" collapsed="false">
      <c r="A858" s="6" t="n">
        <f aca="false">ROW()-ROW($A$846)+Assumptions!$B$4</f>
        <v>12</v>
      </c>
      <c r="B858" s="18" t="n">
        <f aca="false">MOD(QUOTIENT($A$858,Assumptions!$B$78),2)</f>
        <v>0</v>
      </c>
      <c r="C858" s="18" t="n">
        <f aca="false">MOD(QUOTIENT($A$858,Assumptions!$B$79),2)</f>
        <v>0</v>
      </c>
      <c r="D858" s="18" t="n">
        <f aca="false">MOD(QUOTIENT($A$858,Assumptions!$B$80),2)</f>
        <v>1</v>
      </c>
      <c r="E858" s="18" t="n">
        <f aca="false">MOD(QUOTIENT($A$858,Assumptions!$B$81),2)</f>
        <v>1</v>
      </c>
      <c r="F858" s="18" t="n">
        <f aca="false">MOD(QUOTIENT($A$858,Assumptions!$B$82),2)</f>
        <v>0</v>
      </c>
      <c r="G858" s="18" t="n">
        <f aca="false">MOD(QUOTIENT($A$858,Assumptions!$B$83),2)</f>
        <v>0</v>
      </c>
      <c r="H858" s="18" t="n">
        <f aca="false">IF($B$858=1,MIN(Assumptions!$B$66,MAX(Assumptions!$B$4,Assumptions!$B$28-(Assumptions!$B$4))),Assumptions!$B$4)</f>
        <v>0</v>
      </c>
      <c r="I858" s="18" t="n">
        <f aca="false">IF($C$858=1,MIN(Assumptions!$B$61,MAX(Assumptions!$B$4,Assumptions!$B$28-($H$858))),Assumptions!$B$4)</f>
        <v>0</v>
      </c>
      <c r="J858" s="18" t="n">
        <f aca="false">IF($D$858=1,MIN(Assumptions!$B$56,MAX(Assumptions!$B$4,Assumptions!$B$28-($H$858+$I$858))),Assumptions!$B$4)</f>
        <v>60000000</v>
      </c>
      <c r="K858" s="18" t="n">
        <f aca="false">IF($E$858=1,MIN(Assumptions!$B$51,MAX(Assumptions!$B$4,Assumptions!$B$28-($H$858+$I$858+$J$858))),Assumptions!$B$4)</f>
        <v>30000000</v>
      </c>
      <c r="L858" s="18" t="n">
        <f aca="false">IF($F$858=1,MIN(Assumptions!$B$46,MAX(Assumptions!$B$4,Assumptions!$B$28-($H$858+$I$858+$J$858+$K$858))),Assumptions!$B$4)</f>
        <v>0</v>
      </c>
      <c r="M858" s="18" t="n">
        <f aca="false">IF($G$858=1,MIN(Assumptions!$B$41,MAX(Assumptions!$B$4,Assumptions!$B$28-($H$858+$I$858+$J$858+$K$858+$L$858))),Assumptions!$B$4)</f>
        <v>0</v>
      </c>
      <c r="N858" s="18" t="n">
        <f aca="false">MAX(Assumptions!$B$4,Assumptions!$B$28-($H$858+$I$858+$J$858+$K$858+$L$858+$M$858))</f>
        <v>7910000000</v>
      </c>
      <c r="O858" s="18" t="n">
        <f aca="false">$J$112+$O$112+Assumptions!$B$20+IF($B$858=0,$AI$112,Assumptions!$B$4)+IF($C$858=0,$AF$112,Assumptions!$B$4)+IF($D$858=0,$AC$112,Assumptions!$B$4)+IF($E$858=0,$Z$112,Assumptions!$B$4)+IF($F$858=0,$W$112,Assumptions!$B$4)+IF($G$858=0,$T$112,Assumptions!$B$4)</f>
        <v>27147484.4666011</v>
      </c>
      <c r="P858" s="18" t="n">
        <f aca="false">IF(($N$858+Assumptions!$B$14*Assumptions!$B$13)&gt;($C$12*Assumptions!$B$7/Assumptions!$B$11),($C$12*Assumptions!$B$7/Assumptions!$B$11)*($O$858+Assumptions!$B$14)/($N$858+Assumptions!$B$14*Assumptions!$B$13-($C$12*Assumptions!$B$7/Assumptions!$B$11)),NA())</f>
        <v>341102.409970482</v>
      </c>
      <c r="Q858" s="18" t="n">
        <f aca="false">IFERROR(($N$858+Assumptions!$B$14*Assumptions!$B$13)/($O$858+Assumptions!$B$14+$P$858),NA())</f>
        <v>263.850378564574</v>
      </c>
      <c r="R858" s="18" t="n">
        <f aca="false">AND(ISNUMBER($P$858),$P$858&gt;Assumptions!$B$4,$Q$858&gt;Assumptions!$B$13)</f>
        <v>1</v>
      </c>
      <c r="S858" s="18" t="n">
        <f aca="false">IF($N$858&gt;($C$12*Assumptions!$B$7/Assumptions!$B$11),($C$12*Assumptions!$B$7/Assumptions!$B$11)*$O$858/($N$858-($C$12*Assumptions!$B$7/Assumptions!$B$11)),NA())</f>
        <v>312439.079538887</v>
      </c>
      <c r="T858" s="18" t="n">
        <f aca="false">IFERROR($N$858/($O$858+$S$858),NA())</f>
        <v>288.056155244173</v>
      </c>
      <c r="U858" s="18" t="n">
        <f aca="false">AND(ISNUMBER($S$858),$S$858&gt;Assumptions!$B$4,$T$858&lt;=Assumptions!$B$13)</f>
        <v>0</v>
      </c>
      <c r="V858" s="18" t="n">
        <f aca="false">IF($R$858,$P$858,IF($U$858,$S$858,NA()))</f>
        <v>341102.409970482</v>
      </c>
      <c r="W858" s="18" t="n">
        <f aca="false">IF($R$858,$Q$858,IF($U$858,$T$858,NA()))</f>
        <v>263.850378564574</v>
      </c>
      <c r="X858" s="18" t="n">
        <f aca="false">$R$858</f>
        <v>1</v>
      </c>
      <c r="Y858" s="18" t="n">
        <f aca="false">IF($B$858=1,$H$858,$AI$112*$W$858)</f>
        <v>1618278877.03232</v>
      </c>
      <c r="Z858" s="18" t="n">
        <f aca="false">IF($C$858=1,$I$858,$AF$112*$W$858)</f>
        <v>457424567.708553</v>
      </c>
      <c r="AA858" s="18" t="n">
        <f aca="false">IF($D$858=1,$J$858,$AC$112*$W$858)</f>
        <v>60000000</v>
      </c>
      <c r="AB858" s="18" t="n">
        <f aca="false">IF($E$858=1,$K$858,$Z$112*$W$858)</f>
        <v>30000000</v>
      </c>
      <c r="AC858" s="18" t="n">
        <f aca="false">IF($F$858=1,$L$858,$W$112*$W$858)</f>
        <v>1319251892.82287</v>
      </c>
      <c r="AD858" s="18" t="n">
        <f aca="false">IF($G$858=1,$M$858,$T$112*$W$858)</f>
        <v>1319251892.82287</v>
      </c>
      <c r="AE858" s="18" t="n">
        <f aca="false">($C$12*Assumptions!$B$7/Assumptions!$B$11)</f>
        <v>90000000</v>
      </c>
      <c r="AF858" s="18" t="n">
        <f aca="false">($J$112+$O$112)*$W$858</f>
        <v>74013416.1207998</v>
      </c>
      <c r="AG858" s="18" t="n">
        <f aca="false">Assumptions!$B$20*$W$858</f>
        <v>2374653407.08116</v>
      </c>
      <c r="AH858" s="18" t="n">
        <f aca="false">IF($R$858,Assumptions!$B$14*($W$858-Assumptions!$B$13),Assumptions!$B$4)</f>
        <v>657125946.411434</v>
      </c>
      <c r="AI858" s="18" t="n">
        <f aca="false">$Y$858+$Z$858+$AA$858+$AB$858+$AC$858+$AD$858+$AE$858+$AF$858+$AG$858+$AH$858</f>
        <v>8000000000</v>
      </c>
      <c r="AJ858" s="18" t="n">
        <f aca="false">IF(AND(ISNUMBER($V$858),($C$12*Assumptions!$B$7/Assumptions!$B$11)&gt;=Assumptions!$B$67,IF($B$858=1,$Y$858&gt;=INDEX($Y$846:$Y$909,1+$A$858-Assumptions!$B$78),$Y$858&gt;INDEX($Y$846:$Y$909,1+$A$858+Assumptions!$B$78)),IF($C$858=1,$Z$858&gt;=INDEX($Z$846:$Z$909,1+$A$858-Assumptions!$B$79),$Z$858&gt;INDEX($Z$846:$Z$909,1+$A$858+Assumptions!$B$79)),IF($D$858=1,$AA$858&gt;=INDEX($AA$846:$AA$909,1+$A$858-Assumptions!$B$80),$AA$858&gt;INDEX($AA$846:$AA$909,1+$A$858+Assumptions!$B$80)),IF($E$858=1,$AB$858&gt;=INDEX($AB$846:$AB$909,1+$A$858-Assumptions!$B$81),$AB$858&gt;INDEX($AB$846:$AB$909,1+$A$858+Assumptions!$B$81)),IF($F$858=1,$AC$858&gt;=INDEX($AC$846:$AC$909,1+$A$858-Assumptions!$B$82),$AC$858&gt;INDEX($AC$846:$AC$909,1+$A$858+Assumptions!$B$82)),IF($G$858=1,$AD$858&gt;=INDEX($AD$846:$AD$909,1+$A$858-Assumptions!$B$83),$AD$858&gt;INDEX($AD$846:$AD$909,1+$A$858+Assumptions!$B$83))),1,0)</f>
        <v>0</v>
      </c>
      <c r="AK858" s="16"/>
      <c r="AL858" s="16"/>
    </row>
    <row r="859" customFormat="false" ht="23.85" hidden="true" customHeight="false" outlineLevel="0" collapsed="false">
      <c r="A859" s="6" t="n">
        <f aca="false">ROW()-ROW($A$846)+Assumptions!$B$4</f>
        <v>13</v>
      </c>
      <c r="B859" s="18" t="n">
        <f aca="false">MOD(QUOTIENT($A$859,Assumptions!$B$78),2)</f>
        <v>0</v>
      </c>
      <c r="C859" s="18" t="n">
        <f aca="false">MOD(QUOTIENT($A$859,Assumptions!$B$79),2)</f>
        <v>0</v>
      </c>
      <c r="D859" s="18" t="n">
        <f aca="false">MOD(QUOTIENT($A$859,Assumptions!$B$80),2)</f>
        <v>1</v>
      </c>
      <c r="E859" s="18" t="n">
        <f aca="false">MOD(QUOTIENT($A$859,Assumptions!$B$81),2)</f>
        <v>1</v>
      </c>
      <c r="F859" s="18" t="n">
        <f aca="false">MOD(QUOTIENT($A$859,Assumptions!$B$82),2)</f>
        <v>0</v>
      </c>
      <c r="G859" s="18" t="n">
        <f aca="false">MOD(QUOTIENT($A$859,Assumptions!$B$83),2)</f>
        <v>1</v>
      </c>
      <c r="H859" s="18" t="n">
        <f aca="false">IF($B$859=1,MIN(Assumptions!$B$66,MAX(Assumptions!$B$4,Assumptions!$B$28-(Assumptions!$B$4))),Assumptions!$B$4)</f>
        <v>0</v>
      </c>
      <c r="I859" s="18" t="n">
        <f aca="false">IF($C$859=1,MIN(Assumptions!$B$61,MAX(Assumptions!$B$4,Assumptions!$B$28-($H$859))),Assumptions!$B$4)</f>
        <v>0</v>
      </c>
      <c r="J859" s="18" t="n">
        <f aca="false">IF($D$859=1,MIN(Assumptions!$B$56,MAX(Assumptions!$B$4,Assumptions!$B$28-($H$859+$I$859))),Assumptions!$B$4)</f>
        <v>60000000</v>
      </c>
      <c r="K859" s="18" t="n">
        <f aca="false">IF($E$859=1,MIN(Assumptions!$B$51,MAX(Assumptions!$B$4,Assumptions!$B$28-($H$859+$I$859+$J$859))),Assumptions!$B$4)</f>
        <v>30000000</v>
      </c>
      <c r="L859" s="18" t="n">
        <f aca="false">IF($F$859=1,MIN(Assumptions!$B$46,MAX(Assumptions!$B$4,Assumptions!$B$28-($H$859+$I$859+$J$859+$K$859))),Assumptions!$B$4)</f>
        <v>0</v>
      </c>
      <c r="M859" s="18" t="n">
        <f aca="false">IF($G$859=1,MIN(Assumptions!$B$41,MAX(Assumptions!$B$4,Assumptions!$B$28-($H$859+$I$859+$J$859+$K$859+$L$859))),Assumptions!$B$4)</f>
        <v>5000000</v>
      </c>
      <c r="N859" s="18" t="n">
        <f aca="false">MAX(Assumptions!$B$4,Assumptions!$B$28-($H$859+$I$859+$J$859+$K$859+$L$859+$M$859))</f>
        <v>7905000000</v>
      </c>
      <c r="O859" s="18" t="n">
        <f aca="false">$J$112+$O$112+Assumptions!$B$20+IF($B$859=0,$AI$112,Assumptions!$B$4)+IF($C$859=0,$AF$112,Assumptions!$B$4)+IF($D$859=0,$AC$112,Assumptions!$B$4)+IF($E$859=0,$Z$112,Assumptions!$B$4)+IF($F$859=0,$W$112,Assumptions!$B$4)+IF($G$859=0,$T$112,Assumptions!$B$4)</f>
        <v>22147484.4666011</v>
      </c>
      <c r="P859" s="18" t="n">
        <f aca="false">IF(($N$859+Assumptions!$B$14*Assumptions!$B$13)&gt;($C$12*Assumptions!$B$7/Assumptions!$B$11),($C$12*Assumptions!$B$7/Assumptions!$B$11)*($O$859+Assumptions!$B$14)/($N$859+Assumptions!$B$14*Assumptions!$B$13-($C$12*Assumptions!$B$7/Assumptions!$B$11)),NA())</f>
        <v>283757.416308807</v>
      </c>
      <c r="Q859" s="18" t="n">
        <f aca="false">IFERROR(($N$859+Assumptions!$B$14*Assumptions!$B$13)/($O$859+Assumptions!$B$14+$P$859),NA())</f>
        <v>317.172326879574</v>
      </c>
      <c r="R859" s="18" t="n">
        <f aca="false">AND(ISNUMBER($P$859),$P$859&gt;Assumptions!$B$4,$Q$859&gt;Assumptions!$B$13)</f>
        <v>1</v>
      </c>
      <c r="S859" s="18" t="n">
        <f aca="false">IF($N$859&gt;($C$12*Assumptions!$B$7/Assumptions!$B$11),($C$12*Assumptions!$B$7/Assumptions!$B$11)*$O$859/($N$859-($C$12*Assumptions!$B$7/Assumptions!$B$11)),NA())</f>
        <v>255057.402686384</v>
      </c>
      <c r="T859" s="18" t="n">
        <f aca="false">IFERROR($N$859/($O$859+$S$859),NA())</f>
        <v>352.861744266497</v>
      </c>
      <c r="U859" s="18" t="n">
        <f aca="false">AND(ISNUMBER($S$859),$S$859&gt;Assumptions!$B$4,$T$859&lt;=Assumptions!$B$13)</f>
        <v>0</v>
      </c>
      <c r="V859" s="18" t="n">
        <f aca="false">IF($R$859,$P$859,IF($U$859,$S$859,NA()))</f>
        <v>283757.416308807</v>
      </c>
      <c r="W859" s="18" t="n">
        <f aca="false">IF($R$859,$Q$859,IF($U$859,$T$859,NA()))</f>
        <v>317.172326879574</v>
      </c>
      <c r="X859" s="18" t="n">
        <f aca="false">$R$859</f>
        <v>1</v>
      </c>
      <c r="Y859" s="18" t="n">
        <f aca="false">IF($B$859=1,$H$859,$AI$112*$W$859)</f>
        <v>1945319463.85966</v>
      </c>
      <c r="Z859" s="18" t="n">
        <f aca="false">IF($C$859=1,$I$859,$AF$112*$W$859)</f>
        <v>549866235.937569</v>
      </c>
      <c r="AA859" s="18" t="n">
        <f aca="false">IF($D$859=1,$J$859,$AC$112*$W$859)</f>
        <v>60000000</v>
      </c>
      <c r="AB859" s="18" t="n">
        <f aca="false">IF($E$859=1,$K$859,$Z$112*$W$859)</f>
        <v>30000000</v>
      </c>
      <c r="AC859" s="18" t="n">
        <f aca="false">IF($F$859=1,$L$859,$W$112*$W$859)</f>
        <v>1585861634.39787</v>
      </c>
      <c r="AD859" s="18" t="n">
        <f aca="false">IF($G$859=1,$M$859,$T$112*$W$859)</f>
        <v>5000000</v>
      </c>
      <c r="AE859" s="18" t="n">
        <f aca="false">($C$12*Assumptions!$B$7/Assumptions!$B$11)</f>
        <v>90000000</v>
      </c>
      <c r="AF859" s="18" t="n">
        <f aca="false">($J$112+$O$112)*$W$859</f>
        <v>88970906.6898119</v>
      </c>
      <c r="AG859" s="18" t="n">
        <f aca="false">Assumptions!$B$20*$W$859</f>
        <v>2854550941.91616</v>
      </c>
      <c r="AH859" s="18" t="n">
        <f aca="false">IF($R$859,Assumptions!$B$14*($W$859-Assumptions!$B$13),Assumptions!$B$4)</f>
        <v>790430817.198934</v>
      </c>
      <c r="AI859" s="18" t="n">
        <f aca="false">$Y$859+$Z$859+$AA$859+$AB$859+$AC$859+$AD$859+$AE$859+$AF$859+$AG$859+$AH$859</f>
        <v>8000000000</v>
      </c>
      <c r="AJ859" s="18" t="n">
        <f aca="false">IF(AND(ISNUMBER($V$859),($C$12*Assumptions!$B$7/Assumptions!$B$11)&gt;=Assumptions!$B$67,IF($B$859=1,$Y$859&gt;=INDEX($Y$846:$Y$909,1+$A$859-Assumptions!$B$78),$Y$859&gt;INDEX($Y$846:$Y$909,1+$A$859+Assumptions!$B$78)),IF($C$859=1,$Z$859&gt;=INDEX($Z$846:$Z$909,1+$A$859-Assumptions!$B$79),$Z$859&gt;INDEX($Z$846:$Z$909,1+$A$859+Assumptions!$B$79)),IF($D$859=1,$AA$859&gt;=INDEX($AA$846:$AA$909,1+$A$859-Assumptions!$B$80),$AA$859&gt;INDEX($AA$846:$AA$909,1+$A$859+Assumptions!$B$80)),IF($E$859=1,$AB$859&gt;=INDEX($AB$846:$AB$909,1+$A$859-Assumptions!$B$81),$AB$859&gt;INDEX($AB$846:$AB$909,1+$A$859+Assumptions!$B$81)),IF($F$859=1,$AC$859&gt;=INDEX($AC$846:$AC$909,1+$A$859-Assumptions!$B$82),$AC$859&gt;INDEX($AC$846:$AC$909,1+$A$859+Assumptions!$B$82)),IF($G$859=1,$AD$859&gt;=INDEX($AD$846:$AD$909,1+$A$859-Assumptions!$B$83),$AD$859&gt;INDEX($AD$846:$AD$909,1+$A$859+Assumptions!$B$83))),1,0)</f>
        <v>0</v>
      </c>
      <c r="AK859" s="16"/>
      <c r="AL859" s="16"/>
    </row>
    <row r="860" customFormat="false" ht="23.85" hidden="true" customHeight="false" outlineLevel="0" collapsed="false">
      <c r="A860" s="6" t="n">
        <f aca="false">ROW()-ROW($A$846)+Assumptions!$B$4</f>
        <v>14</v>
      </c>
      <c r="B860" s="18" t="n">
        <f aca="false">MOD(QUOTIENT($A$860,Assumptions!$B$78),2)</f>
        <v>0</v>
      </c>
      <c r="C860" s="18" t="n">
        <f aca="false">MOD(QUOTIENT($A$860,Assumptions!$B$79),2)</f>
        <v>0</v>
      </c>
      <c r="D860" s="18" t="n">
        <f aca="false">MOD(QUOTIENT($A$860,Assumptions!$B$80),2)</f>
        <v>1</v>
      </c>
      <c r="E860" s="18" t="n">
        <f aca="false">MOD(QUOTIENT($A$860,Assumptions!$B$81),2)</f>
        <v>1</v>
      </c>
      <c r="F860" s="18" t="n">
        <f aca="false">MOD(QUOTIENT($A$860,Assumptions!$B$82),2)</f>
        <v>1</v>
      </c>
      <c r="G860" s="18" t="n">
        <f aca="false">MOD(QUOTIENT($A$860,Assumptions!$B$83),2)</f>
        <v>0</v>
      </c>
      <c r="H860" s="18" t="n">
        <f aca="false">IF($B$860=1,MIN(Assumptions!$B$66,MAX(Assumptions!$B$4,Assumptions!$B$28-(Assumptions!$B$4))),Assumptions!$B$4)</f>
        <v>0</v>
      </c>
      <c r="I860" s="18" t="n">
        <f aca="false">IF($C$860=1,MIN(Assumptions!$B$61,MAX(Assumptions!$B$4,Assumptions!$B$28-($H$860))),Assumptions!$B$4)</f>
        <v>0</v>
      </c>
      <c r="J860" s="18" t="n">
        <f aca="false">IF($D$860=1,MIN(Assumptions!$B$56,MAX(Assumptions!$B$4,Assumptions!$B$28-($H$860+$I$860))),Assumptions!$B$4)</f>
        <v>60000000</v>
      </c>
      <c r="K860" s="18" t="n">
        <f aca="false">IF($E$860=1,MIN(Assumptions!$B$51,MAX(Assumptions!$B$4,Assumptions!$B$28-($H$860+$I$860+$J$860))),Assumptions!$B$4)</f>
        <v>30000000</v>
      </c>
      <c r="L860" s="18" t="n">
        <f aca="false">IF($F$860=1,MIN(Assumptions!$B$46,MAX(Assumptions!$B$4,Assumptions!$B$28-($H$860+$I$860+$J$860+$K$860))),Assumptions!$B$4)</f>
        <v>15000000</v>
      </c>
      <c r="M860" s="18" t="n">
        <f aca="false">IF($G$860=1,MIN(Assumptions!$B$41,MAX(Assumptions!$B$4,Assumptions!$B$28-($H$860+$I$860+$J$860+$K$860+$L$860))),Assumptions!$B$4)</f>
        <v>0</v>
      </c>
      <c r="N860" s="18" t="n">
        <f aca="false">MAX(Assumptions!$B$4,Assumptions!$B$28-($H$860+$I$860+$J$860+$K$860+$L$860+$M$860))</f>
        <v>7895000000</v>
      </c>
      <c r="O860" s="18" t="n">
        <f aca="false">$J$112+$O$112+Assumptions!$B$20+IF($B$860=0,$AI$112,Assumptions!$B$4)+IF($C$860=0,$AF$112,Assumptions!$B$4)+IF($D$860=0,$AC$112,Assumptions!$B$4)+IF($E$860=0,$Z$112,Assumptions!$B$4)+IF($F$860=0,$W$112,Assumptions!$B$4)+IF($G$860=0,$T$112,Assumptions!$B$4)</f>
        <v>22147484.4666011</v>
      </c>
      <c r="P860" s="18" t="n">
        <f aca="false">IF(($N$860+Assumptions!$B$14*Assumptions!$B$13)&gt;($C$12*Assumptions!$B$7/Assumptions!$B$11),($C$12*Assumptions!$B$7/Assumptions!$B$11)*($O$860+Assumptions!$B$14)/($N$860+Assumptions!$B$14*Assumptions!$B$13-($C$12*Assumptions!$B$7/Assumptions!$B$11)),NA())</f>
        <v>284120.858404623</v>
      </c>
      <c r="Q860" s="18" t="n">
        <f aca="false">IFERROR(($N$860+Assumptions!$B$14*Assumptions!$B$13)/($O$860+Assumptions!$B$14+$P$860),NA())</f>
        <v>316.766605962555</v>
      </c>
      <c r="R860" s="18" t="n">
        <f aca="false">AND(ISNUMBER($P$860),$P$860&gt;Assumptions!$B$4,$Q$860&gt;Assumptions!$B$13)</f>
        <v>1</v>
      </c>
      <c r="S860" s="18" t="n">
        <f aca="false">IF($N$860&gt;($C$12*Assumptions!$B$7/Assumptions!$B$11),($C$12*Assumptions!$B$7/Assumptions!$B$11)*$O$860/($N$860-($C$12*Assumptions!$B$7/Assumptions!$B$11)),NA())</f>
        <v>255384.189877527</v>
      </c>
      <c r="T860" s="18" t="n">
        <f aca="false">IFERROR($N$860/($O$860+$S$860),NA())</f>
        <v>352.410225719771</v>
      </c>
      <c r="U860" s="18" t="n">
        <f aca="false">AND(ISNUMBER($S$860),$S$860&gt;Assumptions!$B$4,$T$860&lt;=Assumptions!$B$13)</f>
        <v>0</v>
      </c>
      <c r="V860" s="18" t="n">
        <f aca="false">IF($R$860,$P$860,IF($U$860,$S$860,NA()))</f>
        <v>284120.858404623</v>
      </c>
      <c r="W860" s="18" t="n">
        <f aca="false">IF($R$860,$Q$860,IF($U$860,$T$860,NA()))</f>
        <v>316.766605962555</v>
      </c>
      <c r="X860" s="18" t="n">
        <f aca="false">$R$860</f>
        <v>1</v>
      </c>
      <c r="Y860" s="18" t="n">
        <f aca="false">IF($B$860=1,$H$860,$AI$112*$W$860)</f>
        <v>1942831047.53236</v>
      </c>
      <c r="Z860" s="18" t="n">
        <f aca="false">IF($C$860=1,$I$860,$AF$112*$W$860)</f>
        <v>549162857.317886</v>
      </c>
      <c r="AA860" s="18" t="n">
        <f aca="false">IF($D$860=1,$J$860,$AC$112*$W$860)</f>
        <v>60000000</v>
      </c>
      <c r="AB860" s="18" t="n">
        <f aca="false">IF($E$860=1,$K$860,$Z$112*$W$860)</f>
        <v>30000000</v>
      </c>
      <c r="AC860" s="18" t="n">
        <f aca="false">IF($F$860=1,$L$860,$W$112*$W$860)</f>
        <v>15000000</v>
      </c>
      <c r="AD860" s="18" t="n">
        <f aca="false">IF($G$860=1,$M$860,$T$112*$W$860)</f>
        <v>1583833029.81277</v>
      </c>
      <c r="AE860" s="18" t="n">
        <f aca="false">($C$12*Assumptions!$B$7/Assumptions!$B$11)</f>
        <v>90000000</v>
      </c>
      <c r="AF860" s="18" t="n">
        <f aca="false">($J$112+$O$112)*$W$860</f>
        <v>88857096.7675992</v>
      </c>
      <c r="AG860" s="18" t="n">
        <f aca="false">Assumptions!$B$20*$W$860</f>
        <v>2850899453.66299</v>
      </c>
      <c r="AH860" s="18" t="n">
        <f aca="false">IF($R$860,Assumptions!$B$14*($W$860-Assumptions!$B$13),Assumptions!$B$4)</f>
        <v>789416514.906387</v>
      </c>
      <c r="AI860" s="18" t="n">
        <f aca="false">$Y$860+$Z$860+$AA$860+$AB$860+$AC$860+$AD$860+$AE$860+$AF$860+$AG$860+$AH$860</f>
        <v>8000000000</v>
      </c>
      <c r="AJ860" s="18" t="n">
        <f aca="false">IF(AND(ISNUMBER($V$860),($C$12*Assumptions!$B$7/Assumptions!$B$11)&gt;=Assumptions!$B$67,IF($B$860=1,$Y$860&gt;=INDEX($Y$846:$Y$909,1+$A$860-Assumptions!$B$78),$Y$860&gt;INDEX($Y$846:$Y$909,1+$A$860+Assumptions!$B$78)),IF($C$860=1,$Z$860&gt;=INDEX($Z$846:$Z$909,1+$A$860-Assumptions!$B$79),$Z$860&gt;INDEX($Z$846:$Z$909,1+$A$860+Assumptions!$B$79)),IF($D$860=1,$AA$860&gt;=INDEX($AA$846:$AA$909,1+$A$860-Assumptions!$B$80),$AA$860&gt;INDEX($AA$846:$AA$909,1+$A$860+Assumptions!$B$80)),IF($E$860=1,$AB$860&gt;=INDEX($AB$846:$AB$909,1+$A$860-Assumptions!$B$81),$AB$860&gt;INDEX($AB$846:$AB$909,1+$A$860+Assumptions!$B$81)),IF($F$860=1,$AC$860&gt;=INDEX($AC$846:$AC$909,1+$A$860-Assumptions!$B$82),$AC$860&gt;INDEX($AC$846:$AC$909,1+$A$860+Assumptions!$B$82)),IF($G$860=1,$AD$860&gt;=INDEX($AD$846:$AD$909,1+$A$860-Assumptions!$B$83),$AD$860&gt;INDEX($AD$846:$AD$909,1+$A$860+Assumptions!$B$83))),1,0)</f>
        <v>0</v>
      </c>
      <c r="AK860" s="16"/>
      <c r="AL860" s="16"/>
    </row>
    <row r="861" customFormat="false" ht="23.85" hidden="true" customHeight="false" outlineLevel="0" collapsed="false">
      <c r="A861" s="6" t="n">
        <f aca="false">ROW()-ROW($A$846)+Assumptions!$B$4</f>
        <v>15</v>
      </c>
      <c r="B861" s="18" t="n">
        <f aca="false">MOD(QUOTIENT($A$861,Assumptions!$B$78),2)</f>
        <v>0</v>
      </c>
      <c r="C861" s="18" t="n">
        <f aca="false">MOD(QUOTIENT($A$861,Assumptions!$B$79),2)</f>
        <v>0</v>
      </c>
      <c r="D861" s="18" t="n">
        <f aca="false">MOD(QUOTIENT($A$861,Assumptions!$B$80),2)</f>
        <v>1</v>
      </c>
      <c r="E861" s="18" t="n">
        <f aca="false">MOD(QUOTIENT($A$861,Assumptions!$B$81),2)</f>
        <v>1</v>
      </c>
      <c r="F861" s="18" t="n">
        <f aca="false">MOD(QUOTIENT($A$861,Assumptions!$B$82),2)</f>
        <v>1</v>
      </c>
      <c r="G861" s="18" t="n">
        <f aca="false">MOD(QUOTIENT($A$861,Assumptions!$B$83),2)</f>
        <v>1</v>
      </c>
      <c r="H861" s="18" t="n">
        <f aca="false">IF($B$861=1,MIN(Assumptions!$B$66,MAX(Assumptions!$B$4,Assumptions!$B$28-(Assumptions!$B$4))),Assumptions!$B$4)</f>
        <v>0</v>
      </c>
      <c r="I861" s="18" t="n">
        <f aca="false">IF($C$861=1,MIN(Assumptions!$B$61,MAX(Assumptions!$B$4,Assumptions!$B$28-($H$861))),Assumptions!$B$4)</f>
        <v>0</v>
      </c>
      <c r="J861" s="18" t="n">
        <f aca="false">IF($D$861=1,MIN(Assumptions!$B$56,MAX(Assumptions!$B$4,Assumptions!$B$28-($H$861+$I$861))),Assumptions!$B$4)</f>
        <v>60000000</v>
      </c>
      <c r="K861" s="18" t="n">
        <f aca="false">IF($E$861=1,MIN(Assumptions!$B$51,MAX(Assumptions!$B$4,Assumptions!$B$28-($H$861+$I$861+$J$861))),Assumptions!$B$4)</f>
        <v>30000000</v>
      </c>
      <c r="L861" s="18" t="n">
        <f aca="false">IF($F$861=1,MIN(Assumptions!$B$46,MAX(Assumptions!$B$4,Assumptions!$B$28-($H$861+$I$861+$J$861+$K$861))),Assumptions!$B$4)</f>
        <v>15000000</v>
      </c>
      <c r="M861" s="18" t="n">
        <f aca="false">IF($G$861=1,MIN(Assumptions!$B$41,MAX(Assumptions!$B$4,Assumptions!$B$28-($H$861+$I$861+$J$861+$K$861+$L$861))),Assumptions!$B$4)</f>
        <v>5000000</v>
      </c>
      <c r="N861" s="18" t="n">
        <f aca="false">MAX(Assumptions!$B$4,Assumptions!$B$28-($H$861+$I$861+$J$861+$K$861+$L$861+$M$861))</f>
        <v>7890000000</v>
      </c>
      <c r="O861" s="18" t="n">
        <f aca="false">$J$112+$O$112+Assumptions!$B$20+IF($B$861=0,$AI$112,Assumptions!$B$4)+IF($C$861=0,$AF$112,Assumptions!$B$4)+IF($D$861=0,$AC$112,Assumptions!$B$4)+IF($E$861=0,$Z$112,Assumptions!$B$4)+IF($F$861=0,$W$112,Assumptions!$B$4)+IF($G$861=0,$T$112,Assumptions!$B$4)</f>
        <v>17147484.4666011</v>
      </c>
      <c r="P861" s="18" t="n">
        <f aca="false">IF(($N$861+Assumptions!$B$14*Assumptions!$B$13)&gt;($C$12*Assumptions!$B$7/Assumptions!$B$11),($C$12*Assumptions!$B$7/Assumptions!$B$11)*($O$861+Assumptions!$B$14)/($N$861+Assumptions!$B$14*Assumptions!$B$13-($C$12*Assumptions!$B$7/Assumptions!$B$11)),NA())</f>
        <v>226629.106311323</v>
      </c>
      <c r="Q861" s="18" t="n">
        <f aca="false">IFERROR(($N$861+Assumptions!$B$14*Assumptions!$B$13)/($O$861+Assumptions!$B$14+$P$861),NA())</f>
        <v>397.124630039207</v>
      </c>
      <c r="R861" s="18" t="n">
        <f aca="false">AND(ISNUMBER($P$861),$P$861&gt;Assumptions!$B$4,$Q$861&gt;Assumptions!$B$13)</f>
        <v>1</v>
      </c>
      <c r="S861" s="18" t="n">
        <f aca="false">IF($N$861&gt;($C$12*Assumptions!$B$7/Assumptions!$B$11),($C$12*Assumptions!$B$7/Assumptions!$B$11)*$O$861/($N$861-($C$12*Assumptions!$B$7/Assumptions!$B$11)),NA())</f>
        <v>197855.589999243</v>
      </c>
      <c r="T861" s="18" t="n">
        <f aca="false">IFERROR($N$861/($O$861+$S$861),NA())</f>
        <v>454.877216258304</v>
      </c>
      <c r="U861" s="18" t="n">
        <f aca="false">AND(ISNUMBER($S$861),$S$861&gt;Assumptions!$B$4,$T$861&lt;=Assumptions!$B$13)</f>
        <v>0</v>
      </c>
      <c r="V861" s="18" t="n">
        <f aca="false">IF($R$861,$P$861,IF($U$861,$S$861,NA()))</f>
        <v>226629.106311323</v>
      </c>
      <c r="W861" s="18" t="n">
        <f aca="false">IF($R$861,$Q$861,IF($U$861,$T$861,NA()))</f>
        <v>397.124630039207</v>
      </c>
      <c r="X861" s="18" t="n">
        <f aca="false">$R$861</f>
        <v>1</v>
      </c>
      <c r="Y861" s="18" t="n">
        <f aca="false">IF($B$861=1,$H$861,$AI$112*$W$861)</f>
        <v>2435692546.04818</v>
      </c>
      <c r="Z861" s="18" t="n">
        <f aca="false">IF($C$861=1,$I$861,$AF$112*$W$861)</f>
        <v>688475655.067691</v>
      </c>
      <c r="AA861" s="18" t="n">
        <f aca="false">IF($D$861=1,$J$861,$AC$112*$W$861)</f>
        <v>60000000</v>
      </c>
      <c r="AB861" s="18" t="n">
        <f aca="false">IF($E$861=1,$K$861,$Z$112*$W$861)</f>
        <v>30000000</v>
      </c>
      <c r="AC861" s="18" t="n">
        <f aca="false">IF($F$861=1,$L$861,$W$112*$W$861)</f>
        <v>15000000</v>
      </c>
      <c r="AD861" s="18" t="n">
        <f aca="false">IF($G$861=1,$M$861,$T$112*$W$861)</f>
        <v>5000000</v>
      </c>
      <c r="AE861" s="18" t="n">
        <f aca="false">($C$12*Assumptions!$B$7/Assumptions!$B$11)</f>
        <v>90000000</v>
      </c>
      <c r="AF861" s="18" t="n">
        <f aca="false">($J$112+$O$112)*$W$861</f>
        <v>111398553.433256</v>
      </c>
      <c r="AG861" s="18" t="n">
        <f aca="false">Assumptions!$B$20*$W$861</f>
        <v>3574121670.35286</v>
      </c>
      <c r="AH861" s="18" t="n">
        <f aca="false">IF($R$861,Assumptions!$B$14*($W$861-Assumptions!$B$13),Assumptions!$B$4)</f>
        <v>990311575.098017</v>
      </c>
      <c r="AI861" s="18" t="n">
        <f aca="false">$Y$861+$Z$861+$AA$861+$AB$861+$AC$861+$AD$861+$AE$861+$AF$861+$AG$861+$AH$861</f>
        <v>8000000000</v>
      </c>
      <c r="AJ861" s="18" t="n">
        <f aca="false">IF(AND(ISNUMBER($V$861),($C$12*Assumptions!$B$7/Assumptions!$B$11)&gt;=Assumptions!$B$67,IF($B$861=1,$Y$861&gt;=INDEX($Y$846:$Y$909,1+$A$861-Assumptions!$B$78),$Y$861&gt;INDEX($Y$846:$Y$909,1+$A$861+Assumptions!$B$78)),IF($C$861=1,$Z$861&gt;=INDEX($Z$846:$Z$909,1+$A$861-Assumptions!$B$79),$Z$861&gt;INDEX($Z$846:$Z$909,1+$A$861+Assumptions!$B$79)),IF($D$861=1,$AA$861&gt;=INDEX($AA$846:$AA$909,1+$A$861-Assumptions!$B$80),$AA$861&gt;INDEX($AA$846:$AA$909,1+$A$861+Assumptions!$B$80)),IF($E$861=1,$AB$861&gt;=INDEX($AB$846:$AB$909,1+$A$861-Assumptions!$B$81),$AB$861&gt;INDEX($AB$846:$AB$909,1+$A$861+Assumptions!$B$81)),IF($F$861=1,$AC$861&gt;=INDEX($AC$846:$AC$909,1+$A$861-Assumptions!$B$82),$AC$861&gt;INDEX($AC$846:$AC$909,1+$A$861+Assumptions!$B$82)),IF($G$861=1,$AD$861&gt;=INDEX($AD$846:$AD$909,1+$A$861-Assumptions!$B$83),$AD$861&gt;INDEX($AD$846:$AD$909,1+$A$861+Assumptions!$B$83))),1,0)</f>
        <v>0</v>
      </c>
      <c r="AK861" s="16"/>
      <c r="AL861" s="16"/>
    </row>
    <row r="862" customFormat="false" ht="23.85" hidden="true" customHeight="false" outlineLevel="0" collapsed="false">
      <c r="A862" s="6" t="n">
        <f aca="false">ROW()-ROW($A$846)+Assumptions!$B$4</f>
        <v>16</v>
      </c>
      <c r="B862" s="18" t="n">
        <f aca="false">MOD(QUOTIENT($A$862,Assumptions!$B$78),2)</f>
        <v>0</v>
      </c>
      <c r="C862" s="18" t="n">
        <f aca="false">MOD(QUOTIENT($A$862,Assumptions!$B$79),2)</f>
        <v>1</v>
      </c>
      <c r="D862" s="18" t="n">
        <f aca="false">MOD(QUOTIENT($A$862,Assumptions!$B$80),2)</f>
        <v>0</v>
      </c>
      <c r="E862" s="18" t="n">
        <f aca="false">MOD(QUOTIENT($A$862,Assumptions!$B$81),2)</f>
        <v>0</v>
      </c>
      <c r="F862" s="18" t="n">
        <f aca="false">MOD(QUOTIENT($A$862,Assumptions!$B$82),2)</f>
        <v>0</v>
      </c>
      <c r="G862" s="18" t="n">
        <f aca="false">MOD(QUOTIENT($A$862,Assumptions!$B$83),2)</f>
        <v>0</v>
      </c>
      <c r="H862" s="18" t="n">
        <f aca="false">IF($B$862=1,MIN(Assumptions!$B$66,MAX(Assumptions!$B$4,Assumptions!$B$28-(Assumptions!$B$4))),Assumptions!$B$4)</f>
        <v>0</v>
      </c>
      <c r="I862" s="18" t="n">
        <f aca="false">IF($C$862=1,MIN(Assumptions!$B$61,MAX(Assumptions!$B$4,Assumptions!$B$28-($H$862))),Assumptions!$B$4)</f>
        <v>100000000</v>
      </c>
      <c r="J862" s="18" t="n">
        <f aca="false">IF($D$862=1,MIN(Assumptions!$B$56,MAX(Assumptions!$B$4,Assumptions!$B$28-($H$862+$I$862))),Assumptions!$B$4)</f>
        <v>0</v>
      </c>
      <c r="K862" s="18" t="n">
        <f aca="false">IF($E$862=1,MIN(Assumptions!$B$51,MAX(Assumptions!$B$4,Assumptions!$B$28-($H$862+$I$862+$J$862))),Assumptions!$B$4)</f>
        <v>0</v>
      </c>
      <c r="L862" s="18" t="n">
        <f aca="false">IF($F$862=1,MIN(Assumptions!$B$46,MAX(Assumptions!$B$4,Assumptions!$B$28-($H$862+$I$862+$J$862+$K$862))),Assumptions!$B$4)</f>
        <v>0</v>
      </c>
      <c r="M862" s="18" t="n">
        <f aca="false">IF($G$862=1,MIN(Assumptions!$B$41,MAX(Assumptions!$B$4,Assumptions!$B$28-($H$862+$I$862+$J$862+$K$862+$L$862))),Assumptions!$B$4)</f>
        <v>0</v>
      </c>
      <c r="N862" s="18" t="n">
        <f aca="false">MAX(Assumptions!$B$4,Assumptions!$B$28-($H$862+$I$862+$J$862+$K$862+$L$862+$M$862))</f>
        <v>7900000000</v>
      </c>
      <c r="O862" s="18" t="n">
        <f aca="false">$J$112+$O$112+Assumptions!$B$20+IF($B$862=0,$AI$112,Assumptions!$B$4)+IF($C$862=0,$AF$112,Assumptions!$B$4)+IF($D$862=0,$AC$112,Assumptions!$B$4)+IF($E$862=0,$Z$112,Assumptions!$B$4)+IF($F$862=0,$W$112,Assumptions!$B$4)+IF($G$862=0,$T$112,Assumptions!$B$4)</f>
        <v>30813833.1063222</v>
      </c>
      <c r="P862" s="18" t="n">
        <f aca="false">IF(($N$862+Assumptions!$B$14*Assumptions!$B$13)&gt;($C$12*Assumptions!$B$7/Assumptions!$B$11),($C$12*Assumptions!$B$7/Assumptions!$B$11)*($O$862+Assumptions!$B$14)/($N$862+Assumptions!$B$14*Assumptions!$B$13-($C$12*Assumptions!$B$7/Assumptions!$B$11)),NA())</f>
        <v>383775.357384832</v>
      </c>
      <c r="Q862" s="18" t="n">
        <f aca="false">IFERROR(($N$862+Assumptions!$B$14*Assumptions!$B$13)/($O$862+Assumptions!$B$14+$P$862),NA())</f>
        <v>234.512191228975</v>
      </c>
      <c r="R862" s="18" t="n">
        <f aca="false">AND(ISNUMBER($P$862),$P$862&gt;Assumptions!$B$4,$Q$862&gt;Assumptions!$B$13)</f>
        <v>1</v>
      </c>
      <c r="S862" s="18" t="n">
        <f aca="false">IF($N$862&gt;($C$12*Assumptions!$B$7/Assumptions!$B$11),($C$12*Assumptions!$B$7/Assumptions!$B$11)*$O$862/($N$862-($C$12*Assumptions!$B$7/Assumptions!$B$11)),NA())</f>
        <v>355088.985860307</v>
      </c>
      <c r="T862" s="18" t="n">
        <f aca="false">IFERROR($N$862/($O$862+$S$862),NA())</f>
        <v>253.457593966055</v>
      </c>
      <c r="U862" s="18" t="n">
        <f aca="false">AND(ISNUMBER($S$862),$S$862&gt;Assumptions!$B$4,$T$862&lt;=Assumptions!$B$13)</f>
        <v>0</v>
      </c>
      <c r="V862" s="18" t="n">
        <f aca="false">IF($R$862,$P$862,IF($U$862,$S$862,NA()))</f>
        <v>383775.357384832</v>
      </c>
      <c r="W862" s="18" t="n">
        <f aca="false">IF($R$862,$Q$862,IF($U$862,$T$862,NA()))</f>
        <v>234.512191228975</v>
      </c>
      <c r="X862" s="18" t="n">
        <f aca="false">$R$862</f>
        <v>1</v>
      </c>
      <c r="Y862" s="18" t="n">
        <f aca="false">IF($B$862=1,$H$862,$AI$112*$W$862)</f>
        <v>1438338377.74667</v>
      </c>
      <c r="Z862" s="18" t="n">
        <f aca="false">IF($C$862=1,$I$862,$AF$112*$W$862)</f>
        <v>100000000</v>
      </c>
      <c r="AA862" s="18" t="n">
        <f aca="false">IF($D$862=1,$J$862,$AC$112*$W$862)</f>
        <v>562829258.94954</v>
      </c>
      <c r="AB862" s="18" t="n">
        <f aca="false">IF($E$862=1,$K$862,$Z$112*$W$862)</f>
        <v>703536573.686925</v>
      </c>
      <c r="AC862" s="18" t="n">
        <f aca="false">IF($F$862=1,$L$862,$W$112*$W$862)</f>
        <v>1172560956.14488</v>
      </c>
      <c r="AD862" s="18" t="n">
        <f aca="false">IF($G$862=1,$M$862,$T$112*$W$862)</f>
        <v>1172560956.14488</v>
      </c>
      <c r="AE862" s="18" t="n">
        <f aca="false">($C$12*Assumptions!$B$7/Assumptions!$B$11)</f>
        <v>90000000</v>
      </c>
      <c r="AF862" s="18" t="n">
        <f aca="false">($J$112+$O$112)*$W$862</f>
        <v>65783678.1939005</v>
      </c>
      <c r="AG862" s="18" t="n">
        <f aca="false">Assumptions!$B$20*$W$862</f>
        <v>2110609721.06078</v>
      </c>
      <c r="AH862" s="18" t="n">
        <f aca="false">IF($R$862,Assumptions!$B$14*($W$862-Assumptions!$B$13),Assumptions!$B$4)</f>
        <v>583780478.072438</v>
      </c>
      <c r="AI862" s="18" t="n">
        <f aca="false">$Y$862+$Z$862+$AA$862+$AB$862+$AC$862+$AD$862+$AE$862+$AF$862+$AG$862+$AH$862</f>
        <v>8000000000</v>
      </c>
      <c r="AJ862" s="18" t="n">
        <f aca="false">IF(AND(ISNUMBER($V$862),($C$12*Assumptions!$B$7/Assumptions!$B$11)&gt;=Assumptions!$B$67,IF($B$862=1,$Y$862&gt;=INDEX($Y$846:$Y$909,1+$A$862-Assumptions!$B$78),$Y$862&gt;INDEX($Y$846:$Y$909,1+$A$862+Assumptions!$B$78)),IF($C$862=1,$Z$862&gt;=INDEX($Z$846:$Z$909,1+$A$862-Assumptions!$B$79),$Z$862&gt;INDEX($Z$846:$Z$909,1+$A$862+Assumptions!$B$79)),IF($D$862=1,$AA$862&gt;=INDEX($AA$846:$AA$909,1+$A$862-Assumptions!$B$80),$AA$862&gt;INDEX($AA$846:$AA$909,1+$A$862+Assumptions!$B$80)),IF($E$862=1,$AB$862&gt;=INDEX($AB$846:$AB$909,1+$A$862-Assumptions!$B$81),$AB$862&gt;INDEX($AB$846:$AB$909,1+$A$862+Assumptions!$B$81)),IF($F$862=1,$AC$862&gt;=INDEX($AC$846:$AC$909,1+$A$862-Assumptions!$B$82),$AC$862&gt;INDEX($AC$846:$AC$909,1+$A$862+Assumptions!$B$82)),IF($G$862=1,$AD$862&gt;=INDEX($AD$846:$AD$909,1+$A$862-Assumptions!$B$83),$AD$862&gt;INDEX($AD$846:$AD$909,1+$A$862+Assumptions!$B$83))),1,0)</f>
        <v>0</v>
      </c>
      <c r="AK862" s="16"/>
      <c r="AL862" s="16"/>
    </row>
    <row r="863" customFormat="false" ht="23.85" hidden="true" customHeight="false" outlineLevel="0" collapsed="false">
      <c r="A863" s="6" t="n">
        <f aca="false">ROW()-ROW($A$846)+Assumptions!$B$4</f>
        <v>17</v>
      </c>
      <c r="B863" s="18" t="n">
        <f aca="false">MOD(QUOTIENT($A$863,Assumptions!$B$78),2)</f>
        <v>0</v>
      </c>
      <c r="C863" s="18" t="n">
        <f aca="false">MOD(QUOTIENT($A$863,Assumptions!$B$79),2)</f>
        <v>1</v>
      </c>
      <c r="D863" s="18" t="n">
        <f aca="false">MOD(QUOTIENT($A$863,Assumptions!$B$80),2)</f>
        <v>0</v>
      </c>
      <c r="E863" s="18" t="n">
        <f aca="false">MOD(QUOTIENT($A$863,Assumptions!$B$81),2)</f>
        <v>0</v>
      </c>
      <c r="F863" s="18" t="n">
        <f aca="false">MOD(QUOTIENT($A$863,Assumptions!$B$82),2)</f>
        <v>0</v>
      </c>
      <c r="G863" s="18" t="n">
        <f aca="false">MOD(QUOTIENT($A$863,Assumptions!$B$83),2)</f>
        <v>1</v>
      </c>
      <c r="H863" s="18" t="n">
        <f aca="false">IF($B$863=1,MIN(Assumptions!$B$66,MAX(Assumptions!$B$4,Assumptions!$B$28-(Assumptions!$B$4))),Assumptions!$B$4)</f>
        <v>0</v>
      </c>
      <c r="I863" s="18" t="n">
        <f aca="false">IF($C$863=1,MIN(Assumptions!$B$61,MAX(Assumptions!$B$4,Assumptions!$B$28-($H$863))),Assumptions!$B$4)</f>
        <v>100000000</v>
      </c>
      <c r="J863" s="18" t="n">
        <f aca="false">IF($D$863=1,MIN(Assumptions!$B$56,MAX(Assumptions!$B$4,Assumptions!$B$28-($H$863+$I$863))),Assumptions!$B$4)</f>
        <v>0</v>
      </c>
      <c r="K863" s="18" t="n">
        <f aca="false">IF($E$863=1,MIN(Assumptions!$B$51,MAX(Assumptions!$B$4,Assumptions!$B$28-($H$863+$I$863+$J$863))),Assumptions!$B$4)</f>
        <v>0</v>
      </c>
      <c r="L863" s="18" t="n">
        <f aca="false">IF($F$863=1,MIN(Assumptions!$B$46,MAX(Assumptions!$B$4,Assumptions!$B$28-($H$863+$I$863+$J$863+$K$863))),Assumptions!$B$4)</f>
        <v>0</v>
      </c>
      <c r="M863" s="18" t="n">
        <f aca="false">IF($G$863=1,MIN(Assumptions!$B$41,MAX(Assumptions!$B$4,Assumptions!$B$28-($H$863+$I$863+$J$863+$K$863+$L$863))),Assumptions!$B$4)</f>
        <v>5000000</v>
      </c>
      <c r="N863" s="18" t="n">
        <f aca="false">MAX(Assumptions!$B$4,Assumptions!$B$28-($H$863+$I$863+$J$863+$K$863+$L$863+$M$863))</f>
        <v>7895000000</v>
      </c>
      <c r="O863" s="18" t="n">
        <f aca="false">$J$112+$O$112+Assumptions!$B$20+IF($B$863=0,$AI$112,Assumptions!$B$4)+IF($C$863=0,$AF$112,Assumptions!$B$4)+IF($D$863=0,$AC$112,Assumptions!$B$4)+IF($E$863=0,$Z$112,Assumptions!$B$4)+IF($F$863=0,$W$112,Assumptions!$B$4)+IF($G$863=0,$T$112,Assumptions!$B$4)</f>
        <v>25813833.1063222</v>
      </c>
      <c r="P863" s="18" t="n">
        <f aca="false">IF(($N$863+Assumptions!$B$14*Assumptions!$B$13)&gt;($C$12*Assumptions!$B$7/Assumptions!$B$11),($C$12*Assumptions!$B$7/Assumptions!$B$11)*($O$863+Assumptions!$B$14)/($N$863+Assumptions!$B$14*Assumptions!$B$13-($C$12*Assumptions!$B$7/Assumptions!$B$11)),NA())</f>
        <v>326384.243300545</v>
      </c>
      <c r="Q863" s="18" t="n">
        <f aca="false">IFERROR(($N$863+Assumptions!$B$14*Assumptions!$B$13)/($O$863+Assumptions!$B$14+$P$863),NA())</f>
        <v>275.748605661473</v>
      </c>
      <c r="R863" s="18" t="n">
        <f aca="false">AND(ISNUMBER($P$863),$P$863&gt;Assumptions!$B$4,$Q$863&gt;Assumptions!$B$13)</f>
        <v>1</v>
      </c>
      <c r="S863" s="18" t="n">
        <f aca="false">IF($N$863&gt;($C$12*Assumptions!$B$7/Assumptions!$B$11),($C$12*Assumptions!$B$7/Assumptions!$B$11)*$O$863/($N$863-($C$12*Assumptions!$B$7/Assumptions!$B$11)),NA())</f>
        <v>297661.112052403</v>
      </c>
      <c r="T863" s="18" t="n">
        <f aca="false">IFERROR($N$863/($O$863+$S$863),NA())</f>
        <v>302.357265883478</v>
      </c>
      <c r="U863" s="18" t="n">
        <f aca="false">AND(ISNUMBER($S$863),$S$863&gt;Assumptions!$B$4,$T$863&lt;=Assumptions!$B$13)</f>
        <v>0</v>
      </c>
      <c r="V863" s="18" t="n">
        <f aca="false">IF($R$863,$P$863,IF($U$863,$S$863,NA()))</f>
        <v>326384.243300545</v>
      </c>
      <c r="W863" s="18" t="n">
        <f aca="false">IF($R$863,$Q$863,IF($U$863,$T$863,NA()))</f>
        <v>275.748605661473</v>
      </c>
      <c r="X863" s="18" t="n">
        <f aca="false">$R$863</f>
        <v>1</v>
      </c>
      <c r="Y863" s="18" t="n">
        <f aca="false">IF($B$863=1,$H$863,$AI$112*$W$863)</f>
        <v>1691254514.55005</v>
      </c>
      <c r="Z863" s="18" t="n">
        <f aca="false">IF($C$863=1,$I$863,$AF$112*$W$863)</f>
        <v>100000000</v>
      </c>
      <c r="AA863" s="18" t="n">
        <f aca="false">IF($D$863=1,$J$863,$AC$112*$W$863)</f>
        <v>661796653.587534</v>
      </c>
      <c r="AB863" s="18" t="n">
        <f aca="false">IF($E$863=1,$K$863,$Z$112*$W$863)</f>
        <v>827245816.984418</v>
      </c>
      <c r="AC863" s="18" t="n">
        <f aca="false">IF($F$863=1,$L$863,$W$112*$W$863)</f>
        <v>1378743028.30736</v>
      </c>
      <c r="AD863" s="18" t="n">
        <f aca="false">IF($G$863=1,$M$863,$T$112*$W$863)</f>
        <v>5000000</v>
      </c>
      <c r="AE863" s="18" t="n">
        <f aca="false">($C$12*Assumptions!$B$7/Assumptions!$B$11)</f>
        <v>90000000</v>
      </c>
      <c r="AF863" s="18" t="n">
        <f aca="false">($J$112+$O$112)*$W$863</f>
        <v>77351021.463697</v>
      </c>
      <c r="AG863" s="18" t="n">
        <f aca="false">Assumptions!$B$20*$W$863</f>
        <v>2481737450.95325</v>
      </c>
      <c r="AH863" s="18" t="n">
        <f aca="false">IF($R$863,Assumptions!$B$14*($W$863-Assumptions!$B$13),Assumptions!$B$4)</f>
        <v>686871514.153682</v>
      </c>
      <c r="AI863" s="18" t="n">
        <f aca="false">$Y$863+$Z$863+$AA$863+$AB$863+$AC$863+$AD$863+$AE$863+$AF$863+$AG$863+$AH$863</f>
        <v>8000000000</v>
      </c>
      <c r="AJ863" s="18" t="n">
        <f aca="false">IF(AND(ISNUMBER($V$863),($C$12*Assumptions!$B$7/Assumptions!$B$11)&gt;=Assumptions!$B$67,IF($B$863=1,$Y$863&gt;=INDEX($Y$846:$Y$909,1+$A$863-Assumptions!$B$78),$Y$863&gt;INDEX($Y$846:$Y$909,1+$A$863+Assumptions!$B$78)),IF($C$863=1,$Z$863&gt;=INDEX($Z$846:$Z$909,1+$A$863-Assumptions!$B$79),$Z$863&gt;INDEX($Z$846:$Z$909,1+$A$863+Assumptions!$B$79)),IF($D$863=1,$AA$863&gt;=INDEX($AA$846:$AA$909,1+$A$863-Assumptions!$B$80),$AA$863&gt;INDEX($AA$846:$AA$909,1+$A$863+Assumptions!$B$80)),IF($E$863=1,$AB$863&gt;=INDEX($AB$846:$AB$909,1+$A$863-Assumptions!$B$81),$AB$863&gt;INDEX($AB$846:$AB$909,1+$A$863+Assumptions!$B$81)),IF($F$863=1,$AC$863&gt;=INDEX($AC$846:$AC$909,1+$A$863-Assumptions!$B$82),$AC$863&gt;INDEX($AC$846:$AC$909,1+$A$863+Assumptions!$B$82)),IF($G$863=1,$AD$863&gt;=INDEX($AD$846:$AD$909,1+$A$863-Assumptions!$B$83),$AD$863&gt;INDEX($AD$846:$AD$909,1+$A$863+Assumptions!$B$83))),1,0)</f>
        <v>0</v>
      </c>
      <c r="AK863" s="16"/>
      <c r="AL863" s="16"/>
    </row>
    <row r="864" customFormat="false" ht="23.85" hidden="true" customHeight="false" outlineLevel="0" collapsed="false">
      <c r="A864" s="6" t="n">
        <f aca="false">ROW()-ROW($A$846)+Assumptions!$B$4</f>
        <v>18</v>
      </c>
      <c r="B864" s="18" t="n">
        <f aca="false">MOD(QUOTIENT($A$864,Assumptions!$B$78),2)</f>
        <v>0</v>
      </c>
      <c r="C864" s="18" t="n">
        <f aca="false">MOD(QUOTIENT($A$864,Assumptions!$B$79),2)</f>
        <v>1</v>
      </c>
      <c r="D864" s="18" t="n">
        <f aca="false">MOD(QUOTIENT($A$864,Assumptions!$B$80),2)</f>
        <v>0</v>
      </c>
      <c r="E864" s="18" t="n">
        <f aca="false">MOD(QUOTIENT($A$864,Assumptions!$B$81),2)</f>
        <v>0</v>
      </c>
      <c r="F864" s="18" t="n">
        <f aca="false">MOD(QUOTIENT($A$864,Assumptions!$B$82),2)</f>
        <v>1</v>
      </c>
      <c r="G864" s="18" t="n">
        <f aca="false">MOD(QUOTIENT($A$864,Assumptions!$B$83),2)</f>
        <v>0</v>
      </c>
      <c r="H864" s="18" t="n">
        <f aca="false">IF($B$864=1,MIN(Assumptions!$B$66,MAX(Assumptions!$B$4,Assumptions!$B$28-(Assumptions!$B$4))),Assumptions!$B$4)</f>
        <v>0</v>
      </c>
      <c r="I864" s="18" t="n">
        <f aca="false">IF($C$864=1,MIN(Assumptions!$B$61,MAX(Assumptions!$B$4,Assumptions!$B$28-($H$864))),Assumptions!$B$4)</f>
        <v>100000000</v>
      </c>
      <c r="J864" s="18" t="n">
        <f aca="false">IF($D$864=1,MIN(Assumptions!$B$56,MAX(Assumptions!$B$4,Assumptions!$B$28-($H$864+$I$864))),Assumptions!$B$4)</f>
        <v>0</v>
      </c>
      <c r="K864" s="18" t="n">
        <f aca="false">IF($E$864=1,MIN(Assumptions!$B$51,MAX(Assumptions!$B$4,Assumptions!$B$28-($H$864+$I$864+$J$864))),Assumptions!$B$4)</f>
        <v>0</v>
      </c>
      <c r="L864" s="18" t="n">
        <f aca="false">IF($F$864=1,MIN(Assumptions!$B$46,MAX(Assumptions!$B$4,Assumptions!$B$28-($H$864+$I$864+$J$864+$K$864))),Assumptions!$B$4)</f>
        <v>15000000</v>
      </c>
      <c r="M864" s="18" t="n">
        <f aca="false">IF($G$864=1,MIN(Assumptions!$B$41,MAX(Assumptions!$B$4,Assumptions!$B$28-($H$864+$I$864+$J$864+$K$864+$L$864))),Assumptions!$B$4)</f>
        <v>0</v>
      </c>
      <c r="N864" s="18" t="n">
        <f aca="false">MAX(Assumptions!$B$4,Assumptions!$B$28-($H$864+$I$864+$J$864+$K$864+$L$864+$M$864))</f>
        <v>7885000000</v>
      </c>
      <c r="O864" s="18" t="n">
        <f aca="false">$J$112+$O$112+Assumptions!$B$20+IF($B$864=0,$AI$112,Assumptions!$B$4)+IF($C$864=0,$AF$112,Assumptions!$B$4)+IF($D$864=0,$AC$112,Assumptions!$B$4)+IF($E$864=0,$Z$112,Assumptions!$B$4)+IF($F$864=0,$W$112,Assumptions!$B$4)+IF($G$864=0,$T$112,Assumptions!$B$4)</f>
        <v>25813833.1063222</v>
      </c>
      <c r="P864" s="18" t="n">
        <f aca="false">IF(($N$864+Assumptions!$B$14*Assumptions!$B$13)&gt;($C$12*Assumptions!$B$7/Assumptions!$B$11),($C$12*Assumptions!$B$7/Assumptions!$B$11)*($O$864+Assumptions!$B$14)/($N$864+Assumptions!$B$14*Assumptions!$B$13-($C$12*Assumptions!$B$7/Assumptions!$B$11)),NA())</f>
        <v>326802.818796922</v>
      </c>
      <c r="Q864" s="18" t="n">
        <f aca="false">IFERROR(($N$864+Assumptions!$B$14*Assumptions!$B$13)/($O$864+Assumptions!$B$14+$P$864),NA())</f>
        <v>275.395421408304</v>
      </c>
      <c r="R864" s="18" t="n">
        <f aca="false">AND(ISNUMBER($P$864),$P$864&gt;Assumptions!$B$4,$Q$864&gt;Assumptions!$B$13)</f>
        <v>1</v>
      </c>
      <c r="S864" s="18" t="n">
        <f aca="false">IF($N$864&gt;($C$12*Assumptions!$B$7/Assumptions!$B$11),($C$12*Assumptions!$B$7/Assumptions!$B$11)*$O$864/($N$864-($C$12*Assumptions!$B$7/Assumptions!$B$11)),NA())</f>
        <v>298042.973645799</v>
      </c>
      <c r="T864" s="18" t="n">
        <f aca="false">IFERROR($N$864/($O$864+$S$864),NA())</f>
        <v>301.969876689521</v>
      </c>
      <c r="U864" s="18" t="n">
        <f aca="false">AND(ISNUMBER($S$864),$S$864&gt;Assumptions!$B$4,$T$864&lt;=Assumptions!$B$13)</f>
        <v>0</v>
      </c>
      <c r="V864" s="18" t="n">
        <f aca="false">IF($R$864,$P$864,IF($U$864,$S$864,NA()))</f>
        <v>326802.818796922</v>
      </c>
      <c r="W864" s="18" t="n">
        <f aca="false">IF($R$864,$Q$864,IF($U$864,$T$864,NA()))</f>
        <v>275.395421408304</v>
      </c>
      <c r="X864" s="18" t="n">
        <f aca="false">$R$864</f>
        <v>1</v>
      </c>
      <c r="Y864" s="18" t="n">
        <f aca="false">IF($B$864=1,$H$864,$AI$112*$W$864)</f>
        <v>1689088322.40846</v>
      </c>
      <c r="Z864" s="18" t="n">
        <f aca="false">IF($C$864=1,$I$864,$AF$112*$W$864)</f>
        <v>100000000</v>
      </c>
      <c r="AA864" s="18" t="n">
        <f aca="false">IF($D$864=1,$J$864,$AC$112*$W$864)</f>
        <v>660949011.379929</v>
      </c>
      <c r="AB864" s="18" t="n">
        <f aca="false">IF($E$864=1,$K$864,$Z$112*$W$864)</f>
        <v>826186264.224912</v>
      </c>
      <c r="AC864" s="18" t="n">
        <f aca="false">IF($F$864=1,$L$864,$W$112*$W$864)</f>
        <v>15000000</v>
      </c>
      <c r="AD864" s="18" t="n">
        <f aca="false">IF($G$864=1,$M$864,$T$112*$W$864)</f>
        <v>1376977107.04152</v>
      </c>
      <c r="AE864" s="18" t="n">
        <f aca="false">($C$12*Assumptions!$B$7/Assumptions!$B$11)</f>
        <v>90000000</v>
      </c>
      <c r="AF864" s="18" t="n">
        <f aca="false">($J$112+$O$112)*$W$864</f>
        <v>77251948.7496865</v>
      </c>
      <c r="AG864" s="18" t="n">
        <f aca="false">Assumptions!$B$20*$W$864</f>
        <v>2478558792.67474</v>
      </c>
      <c r="AH864" s="18" t="n">
        <f aca="false">IF($R$864,Assumptions!$B$14*($W$864-Assumptions!$B$13),Assumptions!$B$4)</f>
        <v>685988553.52076</v>
      </c>
      <c r="AI864" s="18" t="n">
        <f aca="false">$Y$864+$Z$864+$AA$864+$AB$864+$AC$864+$AD$864+$AE$864+$AF$864+$AG$864+$AH$864</f>
        <v>8000000000</v>
      </c>
      <c r="AJ864" s="18" t="n">
        <f aca="false">IF(AND(ISNUMBER($V$864),($C$12*Assumptions!$B$7/Assumptions!$B$11)&gt;=Assumptions!$B$67,IF($B$864=1,$Y$864&gt;=INDEX($Y$846:$Y$909,1+$A$864-Assumptions!$B$78),$Y$864&gt;INDEX($Y$846:$Y$909,1+$A$864+Assumptions!$B$78)),IF($C$864=1,$Z$864&gt;=INDEX($Z$846:$Z$909,1+$A$864-Assumptions!$B$79),$Z$864&gt;INDEX($Z$846:$Z$909,1+$A$864+Assumptions!$B$79)),IF($D$864=1,$AA$864&gt;=INDEX($AA$846:$AA$909,1+$A$864-Assumptions!$B$80),$AA$864&gt;INDEX($AA$846:$AA$909,1+$A$864+Assumptions!$B$80)),IF($E$864=1,$AB$864&gt;=INDEX($AB$846:$AB$909,1+$A$864-Assumptions!$B$81),$AB$864&gt;INDEX($AB$846:$AB$909,1+$A$864+Assumptions!$B$81)),IF($F$864=1,$AC$864&gt;=INDEX($AC$846:$AC$909,1+$A$864-Assumptions!$B$82),$AC$864&gt;INDEX($AC$846:$AC$909,1+$A$864+Assumptions!$B$82)),IF($G$864=1,$AD$864&gt;=INDEX($AD$846:$AD$909,1+$A$864-Assumptions!$B$83),$AD$864&gt;INDEX($AD$846:$AD$909,1+$A$864+Assumptions!$B$83))),1,0)</f>
        <v>0</v>
      </c>
      <c r="AK864" s="16"/>
      <c r="AL864" s="16"/>
    </row>
    <row r="865" customFormat="false" ht="23.85" hidden="true" customHeight="false" outlineLevel="0" collapsed="false">
      <c r="A865" s="6" t="n">
        <f aca="false">ROW()-ROW($A$846)+Assumptions!$B$4</f>
        <v>19</v>
      </c>
      <c r="B865" s="18" t="n">
        <f aca="false">MOD(QUOTIENT($A$865,Assumptions!$B$78),2)</f>
        <v>0</v>
      </c>
      <c r="C865" s="18" t="n">
        <f aca="false">MOD(QUOTIENT($A$865,Assumptions!$B$79),2)</f>
        <v>1</v>
      </c>
      <c r="D865" s="18" t="n">
        <f aca="false">MOD(QUOTIENT($A$865,Assumptions!$B$80),2)</f>
        <v>0</v>
      </c>
      <c r="E865" s="18" t="n">
        <f aca="false">MOD(QUOTIENT($A$865,Assumptions!$B$81),2)</f>
        <v>0</v>
      </c>
      <c r="F865" s="18" t="n">
        <f aca="false">MOD(QUOTIENT($A$865,Assumptions!$B$82),2)</f>
        <v>1</v>
      </c>
      <c r="G865" s="18" t="n">
        <f aca="false">MOD(QUOTIENT($A$865,Assumptions!$B$83),2)</f>
        <v>1</v>
      </c>
      <c r="H865" s="18" t="n">
        <f aca="false">IF($B$865=1,MIN(Assumptions!$B$66,MAX(Assumptions!$B$4,Assumptions!$B$28-(Assumptions!$B$4))),Assumptions!$B$4)</f>
        <v>0</v>
      </c>
      <c r="I865" s="18" t="n">
        <f aca="false">IF($C$865=1,MIN(Assumptions!$B$61,MAX(Assumptions!$B$4,Assumptions!$B$28-($H$865))),Assumptions!$B$4)</f>
        <v>100000000</v>
      </c>
      <c r="J865" s="18" t="n">
        <f aca="false">IF($D$865=1,MIN(Assumptions!$B$56,MAX(Assumptions!$B$4,Assumptions!$B$28-($H$865+$I$865))),Assumptions!$B$4)</f>
        <v>0</v>
      </c>
      <c r="K865" s="18" t="n">
        <f aca="false">IF($E$865=1,MIN(Assumptions!$B$51,MAX(Assumptions!$B$4,Assumptions!$B$28-($H$865+$I$865+$J$865))),Assumptions!$B$4)</f>
        <v>0</v>
      </c>
      <c r="L865" s="18" t="n">
        <f aca="false">IF($F$865=1,MIN(Assumptions!$B$46,MAX(Assumptions!$B$4,Assumptions!$B$28-($H$865+$I$865+$J$865+$K$865))),Assumptions!$B$4)</f>
        <v>15000000</v>
      </c>
      <c r="M865" s="18" t="n">
        <f aca="false">IF($G$865=1,MIN(Assumptions!$B$41,MAX(Assumptions!$B$4,Assumptions!$B$28-($H$865+$I$865+$J$865+$K$865+$L$865))),Assumptions!$B$4)</f>
        <v>5000000</v>
      </c>
      <c r="N865" s="18" t="n">
        <f aca="false">MAX(Assumptions!$B$4,Assumptions!$B$28-($H$865+$I$865+$J$865+$K$865+$L$865+$M$865))</f>
        <v>7880000000</v>
      </c>
      <c r="O865" s="18" t="n">
        <f aca="false">$J$112+$O$112+Assumptions!$B$20+IF($B$865=0,$AI$112,Assumptions!$B$4)+IF($C$865=0,$AF$112,Assumptions!$B$4)+IF($D$865=0,$AC$112,Assumptions!$B$4)+IF($E$865=0,$Z$112,Assumptions!$B$4)+IF($F$865=0,$W$112,Assumptions!$B$4)+IF($G$865=0,$T$112,Assumptions!$B$4)</f>
        <v>20813833.1063222</v>
      </c>
      <c r="P865" s="18" t="n">
        <f aca="false">IF(($N$865+Assumptions!$B$14*Assumptions!$B$13)&gt;($C$12*Assumptions!$B$7/Assumptions!$B$11),($C$12*Assumptions!$B$7/Assumptions!$B$11)*($O$865+Assumptions!$B$14)/($N$865+Assumptions!$B$14*Assumptions!$B$13-($C$12*Assumptions!$B$7/Assumptions!$B$11)),NA())</f>
        <v>269264.674952711</v>
      </c>
      <c r="Q865" s="18" t="n">
        <f aca="false">IFERROR(($N$865+Assumptions!$B$14*Assumptions!$B$13)/($O$865+Assumptions!$B$14+$P$865),NA())</f>
        <v>334.243621135249</v>
      </c>
      <c r="R865" s="18" t="n">
        <f aca="false">AND(ISNUMBER($P$865),$P$865&gt;Assumptions!$B$4,$Q$865&gt;Assumptions!$B$13)</f>
        <v>1</v>
      </c>
      <c r="S865" s="18" t="n">
        <f aca="false">IF($N$865&gt;($C$12*Assumptions!$B$7/Assumptions!$B$11),($C$12*Assumptions!$B$7/Assumptions!$B$11)*$O$865/($N$865-($C$12*Assumptions!$B$7/Assumptions!$B$11)),NA())</f>
        <v>240467.904951091</v>
      </c>
      <c r="T865" s="18" t="n">
        <f aca="false">IFERROR($N$865/($O$865+$S$865),NA())</f>
        <v>374.270321098797</v>
      </c>
      <c r="U865" s="18" t="n">
        <f aca="false">AND(ISNUMBER($S$865),$S$865&gt;Assumptions!$B$4,$T$865&lt;=Assumptions!$B$13)</f>
        <v>0</v>
      </c>
      <c r="V865" s="18" t="n">
        <f aca="false">IF($R$865,$P$865,IF($U$865,$S$865,NA()))</f>
        <v>269264.674952711</v>
      </c>
      <c r="W865" s="18" t="n">
        <f aca="false">IF($R$865,$Q$865,IF($U$865,$T$865,NA()))</f>
        <v>334.243621135249</v>
      </c>
      <c r="X865" s="18" t="n">
        <f aca="false">$R$865</f>
        <v>1</v>
      </c>
      <c r="Y865" s="18" t="n">
        <f aca="false">IF($B$865=1,$H$865,$AI$112*$W$865)</f>
        <v>2050023179.07832</v>
      </c>
      <c r="Z865" s="18" t="n">
        <f aca="false">IF($C$865=1,$I$865,$AF$112*$W$865)</f>
        <v>100000000</v>
      </c>
      <c r="AA865" s="18" t="n">
        <f aca="false">IF($D$865=1,$J$865,$AC$112*$W$865)</f>
        <v>802184690.724598</v>
      </c>
      <c r="AB865" s="18" t="n">
        <f aca="false">IF($E$865=1,$K$865,$Z$112*$W$865)</f>
        <v>1002730863.40575</v>
      </c>
      <c r="AC865" s="18" t="n">
        <f aca="false">IF($F$865=1,$L$865,$W$112*$W$865)</f>
        <v>15000000</v>
      </c>
      <c r="AD865" s="18" t="n">
        <f aca="false">IF($G$865=1,$M$865,$T$112*$W$865)</f>
        <v>5000000</v>
      </c>
      <c r="AE865" s="18" t="n">
        <f aca="false">($C$12*Assumptions!$B$7/Assumptions!$B$11)</f>
        <v>90000000</v>
      </c>
      <c r="AF865" s="18" t="n">
        <f aca="false">($J$112+$O$112)*$W$865</f>
        <v>93759623.7359643</v>
      </c>
      <c r="AG865" s="18" t="n">
        <f aca="false">Assumptions!$B$20*$W$865</f>
        <v>3008192590.21724</v>
      </c>
      <c r="AH865" s="18" t="n">
        <f aca="false">IF($R$865,Assumptions!$B$14*($W$865-Assumptions!$B$13),Assumptions!$B$4)</f>
        <v>833109052.838123</v>
      </c>
      <c r="AI865" s="18" t="n">
        <f aca="false">$Y$865+$Z$865+$AA$865+$AB$865+$AC$865+$AD$865+$AE$865+$AF$865+$AG$865+$AH$865</f>
        <v>8000000000</v>
      </c>
      <c r="AJ865" s="18" t="n">
        <f aca="false">IF(AND(ISNUMBER($V$865),($C$12*Assumptions!$B$7/Assumptions!$B$11)&gt;=Assumptions!$B$67,IF($B$865=1,$Y$865&gt;=INDEX($Y$846:$Y$909,1+$A$865-Assumptions!$B$78),$Y$865&gt;INDEX($Y$846:$Y$909,1+$A$865+Assumptions!$B$78)),IF($C$865=1,$Z$865&gt;=INDEX($Z$846:$Z$909,1+$A$865-Assumptions!$B$79),$Z$865&gt;INDEX($Z$846:$Z$909,1+$A$865+Assumptions!$B$79)),IF($D$865=1,$AA$865&gt;=INDEX($AA$846:$AA$909,1+$A$865-Assumptions!$B$80),$AA$865&gt;INDEX($AA$846:$AA$909,1+$A$865+Assumptions!$B$80)),IF($E$865=1,$AB$865&gt;=INDEX($AB$846:$AB$909,1+$A$865-Assumptions!$B$81),$AB$865&gt;INDEX($AB$846:$AB$909,1+$A$865+Assumptions!$B$81)),IF($F$865=1,$AC$865&gt;=INDEX($AC$846:$AC$909,1+$A$865-Assumptions!$B$82),$AC$865&gt;INDEX($AC$846:$AC$909,1+$A$865+Assumptions!$B$82)),IF($G$865=1,$AD$865&gt;=INDEX($AD$846:$AD$909,1+$A$865-Assumptions!$B$83),$AD$865&gt;INDEX($AD$846:$AD$909,1+$A$865+Assumptions!$B$83))),1,0)</f>
        <v>0</v>
      </c>
      <c r="AK865" s="16"/>
      <c r="AL865" s="16"/>
    </row>
    <row r="866" customFormat="false" ht="23.85" hidden="true" customHeight="false" outlineLevel="0" collapsed="false">
      <c r="A866" s="6" t="n">
        <f aca="false">ROW()-ROW($A$846)+Assumptions!$B$4</f>
        <v>20</v>
      </c>
      <c r="B866" s="18" t="n">
        <f aca="false">MOD(QUOTIENT($A$866,Assumptions!$B$78),2)</f>
        <v>0</v>
      </c>
      <c r="C866" s="18" t="n">
        <f aca="false">MOD(QUOTIENT($A$866,Assumptions!$B$79),2)</f>
        <v>1</v>
      </c>
      <c r="D866" s="18" t="n">
        <f aca="false">MOD(QUOTIENT($A$866,Assumptions!$B$80),2)</f>
        <v>0</v>
      </c>
      <c r="E866" s="18" t="n">
        <f aca="false">MOD(QUOTIENT($A$866,Assumptions!$B$81),2)</f>
        <v>1</v>
      </c>
      <c r="F866" s="18" t="n">
        <f aca="false">MOD(QUOTIENT($A$866,Assumptions!$B$82),2)</f>
        <v>0</v>
      </c>
      <c r="G866" s="18" t="n">
        <f aca="false">MOD(QUOTIENT($A$866,Assumptions!$B$83),2)</f>
        <v>0</v>
      </c>
      <c r="H866" s="18" t="n">
        <f aca="false">IF($B$866=1,MIN(Assumptions!$B$66,MAX(Assumptions!$B$4,Assumptions!$B$28-(Assumptions!$B$4))),Assumptions!$B$4)</f>
        <v>0</v>
      </c>
      <c r="I866" s="18" t="n">
        <f aca="false">IF($C$866=1,MIN(Assumptions!$B$61,MAX(Assumptions!$B$4,Assumptions!$B$28-($H$866))),Assumptions!$B$4)</f>
        <v>100000000</v>
      </c>
      <c r="J866" s="18" t="n">
        <f aca="false">IF($D$866=1,MIN(Assumptions!$B$56,MAX(Assumptions!$B$4,Assumptions!$B$28-($H$866+$I$866))),Assumptions!$B$4)</f>
        <v>0</v>
      </c>
      <c r="K866" s="18" t="n">
        <f aca="false">IF($E$866=1,MIN(Assumptions!$B$51,MAX(Assumptions!$B$4,Assumptions!$B$28-($H$866+$I$866+$J$866))),Assumptions!$B$4)</f>
        <v>30000000</v>
      </c>
      <c r="L866" s="18" t="n">
        <f aca="false">IF($F$866=1,MIN(Assumptions!$B$46,MAX(Assumptions!$B$4,Assumptions!$B$28-($H$866+$I$866+$J$866+$K$866))),Assumptions!$B$4)</f>
        <v>0</v>
      </c>
      <c r="M866" s="18" t="n">
        <f aca="false">IF($G$866=1,MIN(Assumptions!$B$41,MAX(Assumptions!$B$4,Assumptions!$B$28-($H$866+$I$866+$J$866+$K$866+$L$866))),Assumptions!$B$4)</f>
        <v>0</v>
      </c>
      <c r="N866" s="18" t="n">
        <f aca="false">MAX(Assumptions!$B$4,Assumptions!$B$28-($H$866+$I$866+$J$866+$K$866+$L$866+$M$866))</f>
        <v>7870000000</v>
      </c>
      <c r="O866" s="18" t="n">
        <f aca="false">$J$112+$O$112+Assumptions!$B$20+IF($B$866=0,$AI$112,Assumptions!$B$4)+IF($C$866=0,$AF$112,Assumptions!$B$4)+IF($D$866=0,$AC$112,Assumptions!$B$4)+IF($E$866=0,$Z$112,Assumptions!$B$4)+IF($F$866=0,$W$112,Assumptions!$B$4)+IF($G$866=0,$T$112,Assumptions!$B$4)</f>
        <v>27813833.1063222</v>
      </c>
      <c r="P866" s="18" t="n">
        <f aca="false">IF(($N$866+Assumptions!$B$14*Assumptions!$B$13)&gt;($C$12*Assumptions!$B$7/Assumptions!$B$11),($C$12*Assumptions!$B$7/Assumptions!$B$11)*($O$866+Assumptions!$B$14)/($N$866+Assumptions!$B$14*Assumptions!$B$13-($C$12*Assumptions!$B$7/Assumptions!$B$11)),NA())</f>
        <v>350561.513597045</v>
      </c>
      <c r="Q866" s="18" t="n">
        <f aca="false">IFERROR(($N$866+Assumptions!$B$14*Assumptions!$B$13)/($O$866+Assumptions!$B$14+$P$866),NA())</f>
        <v>256.730977329848</v>
      </c>
      <c r="R866" s="18" t="n">
        <f aca="false">AND(ISNUMBER($P$866),$P$866&gt;Assumptions!$B$4,$Q$866&gt;Assumptions!$B$13)</f>
        <v>1</v>
      </c>
      <c r="S866" s="18" t="n">
        <f aca="false">IF($N$866&gt;($C$12*Assumptions!$B$7/Assumptions!$B$11),($C$12*Assumptions!$B$7/Assumptions!$B$11)*$O$866/($N$866-($C$12*Assumptions!$B$7/Assumptions!$B$11)),NA())</f>
        <v>321753.853415039</v>
      </c>
      <c r="T866" s="18" t="n">
        <f aca="false">IFERROR($N$866/($O$866+$S$866),NA())</f>
        <v>279.716929711193</v>
      </c>
      <c r="U866" s="18" t="n">
        <f aca="false">AND(ISNUMBER($S$866),$S$866&gt;Assumptions!$B$4,$T$866&lt;=Assumptions!$B$13)</f>
        <v>0</v>
      </c>
      <c r="V866" s="18" t="n">
        <f aca="false">IF($R$866,$P$866,IF($U$866,$S$866,NA()))</f>
        <v>350561.513597045</v>
      </c>
      <c r="W866" s="18" t="n">
        <f aca="false">IF($R$866,$Q$866,IF($U$866,$T$866,NA()))</f>
        <v>256.730977329848</v>
      </c>
      <c r="X866" s="18" t="n">
        <f aca="false">$R$866</f>
        <v>1</v>
      </c>
      <c r="Y866" s="18" t="n">
        <f aca="false">IF($B$866=1,$H$866,$AI$112*$W$866)</f>
        <v>1574613309.0769</v>
      </c>
      <c r="Z866" s="18" t="n">
        <f aca="false">IF($C$866=1,$I$866,$AF$112*$W$866)</f>
        <v>100000000</v>
      </c>
      <c r="AA866" s="18" t="n">
        <f aca="false">IF($D$866=1,$J$866,$AC$112*$W$866)</f>
        <v>616154345.591635</v>
      </c>
      <c r="AB866" s="18" t="n">
        <f aca="false">IF($E$866=1,$K$866,$Z$112*$W$866)</f>
        <v>30000000</v>
      </c>
      <c r="AC866" s="18" t="n">
        <f aca="false">IF($F$866=1,$L$866,$W$112*$W$866)</f>
        <v>1283654886.64924</v>
      </c>
      <c r="AD866" s="18" t="n">
        <f aca="false">IF($G$866=1,$M$866,$T$112*$W$866)</f>
        <v>1283654886.64924</v>
      </c>
      <c r="AE866" s="18" t="n">
        <f aca="false">($C$12*Assumptions!$B$7/Assumptions!$B$11)</f>
        <v>90000000</v>
      </c>
      <c r="AF866" s="18" t="n">
        <f aca="false">($J$112+$O$112)*$W$866</f>
        <v>72016332.7397436</v>
      </c>
      <c r="AG866" s="18" t="n">
        <f aca="false">Assumptions!$B$20*$W$866</f>
        <v>2310578795.96863</v>
      </c>
      <c r="AH866" s="18" t="n">
        <f aca="false">IF($R$866,Assumptions!$B$14*($W$866-Assumptions!$B$13),Assumptions!$B$4)</f>
        <v>639327443.324619</v>
      </c>
      <c r="AI866" s="18" t="n">
        <f aca="false">$Y$866+$Z$866+$AA$866+$AB$866+$AC$866+$AD$866+$AE$866+$AF$866+$AG$866+$AH$866</f>
        <v>8000000000</v>
      </c>
      <c r="AJ866" s="18" t="n">
        <f aca="false">IF(AND(ISNUMBER($V$866),($C$12*Assumptions!$B$7/Assumptions!$B$11)&gt;=Assumptions!$B$67,IF($B$866=1,$Y$866&gt;=INDEX($Y$846:$Y$909,1+$A$866-Assumptions!$B$78),$Y$866&gt;INDEX($Y$846:$Y$909,1+$A$866+Assumptions!$B$78)),IF($C$866=1,$Z$866&gt;=INDEX($Z$846:$Z$909,1+$A$866-Assumptions!$B$79),$Z$866&gt;INDEX($Z$846:$Z$909,1+$A$866+Assumptions!$B$79)),IF($D$866=1,$AA$866&gt;=INDEX($AA$846:$AA$909,1+$A$866-Assumptions!$B$80),$AA$866&gt;INDEX($AA$846:$AA$909,1+$A$866+Assumptions!$B$80)),IF($E$866=1,$AB$866&gt;=INDEX($AB$846:$AB$909,1+$A$866-Assumptions!$B$81),$AB$866&gt;INDEX($AB$846:$AB$909,1+$A$866+Assumptions!$B$81)),IF($F$866=1,$AC$866&gt;=INDEX($AC$846:$AC$909,1+$A$866-Assumptions!$B$82),$AC$866&gt;INDEX($AC$846:$AC$909,1+$A$866+Assumptions!$B$82)),IF($G$866=1,$AD$866&gt;=INDEX($AD$846:$AD$909,1+$A$866-Assumptions!$B$83),$AD$866&gt;INDEX($AD$846:$AD$909,1+$A$866+Assumptions!$B$83))),1,0)</f>
        <v>0</v>
      </c>
      <c r="AK866" s="16"/>
      <c r="AL866" s="16"/>
    </row>
    <row r="867" customFormat="false" ht="23.85" hidden="true" customHeight="false" outlineLevel="0" collapsed="false">
      <c r="A867" s="6" t="n">
        <f aca="false">ROW()-ROW($A$846)+Assumptions!$B$4</f>
        <v>21</v>
      </c>
      <c r="B867" s="18" t="n">
        <f aca="false">MOD(QUOTIENT($A$867,Assumptions!$B$78),2)</f>
        <v>0</v>
      </c>
      <c r="C867" s="18" t="n">
        <f aca="false">MOD(QUOTIENT($A$867,Assumptions!$B$79),2)</f>
        <v>1</v>
      </c>
      <c r="D867" s="18" t="n">
        <f aca="false">MOD(QUOTIENT($A$867,Assumptions!$B$80),2)</f>
        <v>0</v>
      </c>
      <c r="E867" s="18" t="n">
        <f aca="false">MOD(QUOTIENT($A$867,Assumptions!$B$81),2)</f>
        <v>1</v>
      </c>
      <c r="F867" s="18" t="n">
        <f aca="false">MOD(QUOTIENT($A$867,Assumptions!$B$82),2)</f>
        <v>0</v>
      </c>
      <c r="G867" s="18" t="n">
        <f aca="false">MOD(QUOTIENT($A$867,Assumptions!$B$83),2)</f>
        <v>1</v>
      </c>
      <c r="H867" s="18" t="n">
        <f aca="false">IF($B$867=1,MIN(Assumptions!$B$66,MAX(Assumptions!$B$4,Assumptions!$B$28-(Assumptions!$B$4))),Assumptions!$B$4)</f>
        <v>0</v>
      </c>
      <c r="I867" s="18" t="n">
        <f aca="false">IF($C$867=1,MIN(Assumptions!$B$61,MAX(Assumptions!$B$4,Assumptions!$B$28-($H$867))),Assumptions!$B$4)</f>
        <v>100000000</v>
      </c>
      <c r="J867" s="18" t="n">
        <f aca="false">IF($D$867=1,MIN(Assumptions!$B$56,MAX(Assumptions!$B$4,Assumptions!$B$28-($H$867+$I$867))),Assumptions!$B$4)</f>
        <v>0</v>
      </c>
      <c r="K867" s="18" t="n">
        <f aca="false">IF($E$867=1,MIN(Assumptions!$B$51,MAX(Assumptions!$B$4,Assumptions!$B$28-($H$867+$I$867+$J$867))),Assumptions!$B$4)</f>
        <v>30000000</v>
      </c>
      <c r="L867" s="18" t="n">
        <f aca="false">IF($F$867=1,MIN(Assumptions!$B$46,MAX(Assumptions!$B$4,Assumptions!$B$28-($H$867+$I$867+$J$867+$K$867))),Assumptions!$B$4)</f>
        <v>0</v>
      </c>
      <c r="M867" s="18" t="n">
        <f aca="false">IF($G$867=1,MIN(Assumptions!$B$41,MAX(Assumptions!$B$4,Assumptions!$B$28-($H$867+$I$867+$J$867+$K$867+$L$867))),Assumptions!$B$4)</f>
        <v>5000000</v>
      </c>
      <c r="N867" s="18" t="n">
        <f aca="false">MAX(Assumptions!$B$4,Assumptions!$B$28-($H$867+$I$867+$J$867+$K$867+$L$867+$M$867))</f>
        <v>7865000000</v>
      </c>
      <c r="O867" s="18" t="n">
        <f aca="false">$J$112+$O$112+Assumptions!$B$20+IF($B$867=0,$AI$112,Assumptions!$B$4)+IF($C$867=0,$AF$112,Assumptions!$B$4)+IF($D$867=0,$AC$112,Assumptions!$B$4)+IF($E$867=0,$Z$112,Assumptions!$B$4)+IF($F$867=0,$W$112,Assumptions!$B$4)+IF($G$867=0,$T$112,Assumptions!$B$4)</f>
        <v>22813833.1063222</v>
      </c>
      <c r="P867" s="18" t="n">
        <f aca="false">IF(($N$867+Assumptions!$B$14*Assumptions!$B$13)&gt;($C$12*Assumptions!$B$7/Assumptions!$B$11),($C$12*Assumptions!$B$7/Assumptions!$B$11)*($O$867+Assumptions!$B$14)/($N$867+Assumptions!$B$14*Assumptions!$B$13-($C$12*Assumptions!$B$7/Assumptions!$B$11)),NA())</f>
        <v>292927.673361492</v>
      </c>
      <c r="Q867" s="18" t="n">
        <f aca="false">IFERROR(($N$867+Assumptions!$B$14*Assumptions!$B$13)/($O$867+Assumptions!$B$14+$P$867),NA())</f>
        <v>307.243078017194</v>
      </c>
      <c r="R867" s="18" t="n">
        <f aca="false">AND(ISNUMBER($P$867),$P$867&gt;Assumptions!$B$4,$Q$867&gt;Assumptions!$B$13)</f>
        <v>1</v>
      </c>
      <c r="S867" s="18" t="n">
        <f aca="false">IF($N$867&gt;($C$12*Assumptions!$B$7/Assumptions!$B$11),($C$12*Assumptions!$B$7/Assumptions!$B$11)*$O$867/($N$867-($C$12*Assumptions!$B$7/Assumptions!$B$11)),NA())</f>
        <v>264082.955571576</v>
      </c>
      <c r="T867" s="18" t="n">
        <f aca="false">IFERROR($N$867/($O$867+$S$867),NA())</f>
        <v>340.802002178466</v>
      </c>
      <c r="U867" s="18" t="n">
        <f aca="false">AND(ISNUMBER($S$867),$S$867&gt;Assumptions!$B$4,$T$867&lt;=Assumptions!$B$13)</f>
        <v>0</v>
      </c>
      <c r="V867" s="18" t="n">
        <f aca="false">IF($R$867,$P$867,IF($U$867,$S$867,NA()))</f>
        <v>292927.673361492</v>
      </c>
      <c r="W867" s="18" t="n">
        <f aca="false">IF($R$867,$Q$867,IF($U$867,$T$867,NA()))</f>
        <v>307.243078017194</v>
      </c>
      <c r="X867" s="18" t="n">
        <f aca="false">$R$867</f>
        <v>1</v>
      </c>
      <c r="Y867" s="18" t="n">
        <f aca="false">IF($B$867=1,$H$867,$AI$112*$W$867)</f>
        <v>1884420200.47333</v>
      </c>
      <c r="Z867" s="18" t="n">
        <f aca="false">IF($C$867=1,$I$867,$AF$112*$W$867)</f>
        <v>100000000</v>
      </c>
      <c r="AA867" s="18" t="n">
        <f aca="false">IF($D$867=1,$J$867,$AC$112*$W$867)</f>
        <v>737383387.241267</v>
      </c>
      <c r="AB867" s="18" t="n">
        <f aca="false">IF($E$867=1,$K$867,$Z$112*$W$867)</f>
        <v>30000000</v>
      </c>
      <c r="AC867" s="18" t="n">
        <f aca="false">IF($F$867=1,$L$867,$W$112*$W$867)</f>
        <v>1536215390.08597</v>
      </c>
      <c r="AD867" s="18" t="n">
        <f aca="false">IF($G$867=1,$M$867,$T$112*$W$867)</f>
        <v>5000000</v>
      </c>
      <c r="AE867" s="18" t="n">
        <f aca="false">($C$12*Assumptions!$B$7/Assumptions!$B$11)</f>
        <v>90000000</v>
      </c>
      <c r="AF867" s="18" t="n">
        <f aca="false">($J$112+$O$112)*$W$867</f>
        <v>86185625.0016964</v>
      </c>
      <c r="AG867" s="18" t="n">
        <f aca="false">Assumptions!$B$20*$W$867</f>
        <v>2765187702.15475</v>
      </c>
      <c r="AH867" s="18" t="n">
        <f aca="false">IF($R$867,Assumptions!$B$14*($W$867-Assumptions!$B$13),Assumptions!$B$4)</f>
        <v>765607695.042986</v>
      </c>
      <c r="AI867" s="18" t="n">
        <f aca="false">$Y$867+$Z$867+$AA$867+$AB$867+$AC$867+$AD$867+$AE$867+$AF$867+$AG$867+$AH$867</f>
        <v>8000000000</v>
      </c>
      <c r="AJ867" s="18" t="n">
        <f aca="false">IF(AND(ISNUMBER($V$867),($C$12*Assumptions!$B$7/Assumptions!$B$11)&gt;=Assumptions!$B$67,IF($B$867=1,$Y$867&gt;=INDEX($Y$846:$Y$909,1+$A$867-Assumptions!$B$78),$Y$867&gt;INDEX($Y$846:$Y$909,1+$A$867+Assumptions!$B$78)),IF($C$867=1,$Z$867&gt;=INDEX($Z$846:$Z$909,1+$A$867-Assumptions!$B$79),$Z$867&gt;INDEX($Z$846:$Z$909,1+$A$867+Assumptions!$B$79)),IF($D$867=1,$AA$867&gt;=INDEX($AA$846:$AA$909,1+$A$867-Assumptions!$B$80),$AA$867&gt;INDEX($AA$846:$AA$909,1+$A$867+Assumptions!$B$80)),IF($E$867=1,$AB$867&gt;=INDEX($AB$846:$AB$909,1+$A$867-Assumptions!$B$81),$AB$867&gt;INDEX($AB$846:$AB$909,1+$A$867+Assumptions!$B$81)),IF($F$867=1,$AC$867&gt;=INDEX($AC$846:$AC$909,1+$A$867-Assumptions!$B$82),$AC$867&gt;INDEX($AC$846:$AC$909,1+$A$867+Assumptions!$B$82)),IF($G$867=1,$AD$867&gt;=INDEX($AD$846:$AD$909,1+$A$867-Assumptions!$B$83),$AD$867&gt;INDEX($AD$846:$AD$909,1+$A$867+Assumptions!$B$83))),1,0)</f>
        <v>0</v>
      </c>
      <c r="AK867" s="16"/>
      <c r="AL867" s="16"/>
    </row>
    <row r="868" customFormat="false" ht="23.85" hidden="true" customHeight="false" outlineLevel="0" collapsed="false">
      <c r="A868" s="6" t="n">
        <f aca="false">ROW()-ROW($A$846)+Assumptions!$B$4</f>
        <v>22</v>
      </c>
      <c r="B868" s="18" t="n">
        <f aca="false">MOD(QUOTIENT($A$868,Assumptions!$B$78),2)</f>
        <v>0</v>
      </c>
      <c r="C868" s="18" t="n">
        <f aca="false">MOD(QUOTIENT($A$868,Assumptions!$B$79),2)</f>
        <v>1</v>
      </c>
      <c r="D868" s="18" t="n">
        <f aca="false">MOD(QUOTIENT($A$868,Assumptions!$B$80),2)</f>
        <v>0</v>
      </c>
      <c r="E868" s="18" t="n">
        <f aca="false">MOD(QUOTIENT($A$868,Assumptions!$B$81),2)</f>
        <v>1</v>
      </c>
      <c r="F868" s="18" t="n">
        <f aca="false">MOD(QUOTIENT($A$868,Assumptions!$B$82),2)</f>
        <v>1</v>
      </c>
      <c r="G868" s="18" t="n">
        <f aca="false">MOD(QUOTIENT($A$868,Assumptions!$B$83),2)</f>
        <v>0</v>
      </c>
      <c r="H868" s="18" t="n">
        <f aca="false">IF($B$868=1,MIN(Assumptions!$B$66,MAX(Assumptions!$B$4,Assumptions!$B$28-(Assumptions!$B$4))),Assumptions!$B$4)</f>
        <v>0</v>
      </c>
      <c r="I868" s="18" t="n">
        <f aca="false">IF($C$868=1,MIN(Assumptions!$B$61,MAX(Assumptions!$B$4,Assumptions!$B$28-($H$868))),Assumptions!$B$4)</f>
        <v>100000000</v>
      </c>
      <c r="J868" s="18" t="n">
        <f aca="false">IF($D$868=1,MIN(Assumptions!$B$56,MAX(Assumptions!$B$4,Assumptions!$B$28-($H$868+$I$868))),Assumptions!$B$4)</f>
        <v>0</v>
      </c>
      <c r="K868" s="18" t="n">
        <f aca="false">IF($E$868=1,MIN(Assumptions!$B$51,MAX(Assumptions!$B$4,Assumptions!$B$28-($H$868+$I$868+$J$868))),Assumptions!$B$4)</f>
        <v>30000000</v>
      </c>
      <c r="L868" s="18" t="n">
        <f aca="false">IF($F$868=1,MIN(Assumptions!$B$46,MAX(Assumptions!$B$4,Assumptions!$B$28-($H$868+$I$868+$J$868+$K$868))),Assumptions!$B$4)</f>
        <v>15000000</v>
      </c>
      <c r="M868" s="18" t="n">
        <f aca="false">IF($G$868=1,MIN(Assumptions!$B$41,MAX(Assumptions!$B$4,Assumptions!$B$28-($H$868+$I$868+$J$868+$K$868+$L$868))),Assumptions!$B$4)</f>
        <v>0</v>
      </c>
      <c r="N868" s="18" t="n">
        <f aca="false">MAX(Assumptions!$B$4,Assumptions!$B$28-($H$868+$I$868+$J$868+$K$868+$L$868+$M$868))</f>
        <v>7855000000</v>
      </c>
      <c r="O868" s="18" t="n">
        <f aca="false">$J$112+$O$112+Assumptions!$B$20+IF($B$868=0,$AI$112,Assumptions!$B$4)+IF($C$868=0,$AF$112,Assumptions!$B$4)+IF($D$868=0,$AC$112,Assumptions!$B$4)+IF($E$868=0,$Z$112,Assumptions!$B$4)+IF($F$868=0,$W$112,Assumptions!$B$4)+IF($G$868=0,$T$112,Assumptions!$B$4)</f>
        <v>22813833.1063222</v>
      </c>
      <c r="P868" s="18" t="n">
        <f aca="false">IF(($N$868+Assumptions!$B$14*Assumptions!$B$13)&gt;($C$12*Assumptions!$B$7/Assumptions!$B$11),($C$12*Assumptions!$B$7/Assumptions!$B$11)*($O$868+Assumptions!$B$14)/($N$868+Assumptions!$B$14*Assumptions!$B$13-($C$12*Assumptions!$B$7/Assumptions!$B$11)),NA())</f>
        <v>293304.792992469</v>
      </c>
      <c r="Q868" s="18" t="n">
        <f aca="false">IFERROR(($N$868+Assumptions!$B$14*Assumptions!$B$13)/($O$868+Assumptions!$B$14+$P$868),NA())</f>
        <v>306.848037093996</v>
      </c>
      <c r="R868" s="18" t="n">
        <f aca="false">AND(ISNUMBER($P$868),$P$868&gt;Assumptions!$B$4,$Q$868&gt;Assumptions!$B$13)</f>
        <v>1</v>
      </c>
      <c r="S868" s="18" t="n">
        <f aca="false">IF($N$868&gt;($C$12*Assumptions!$B$7/Assumptions!$B$11),($C$12*Assumptions!$B$7/Assumptions!$B$11)*$O$868/($N$868-($C$12*Assumptions!$B$7/Assumptions!$B$11)),NA())</f>
        <v>264423.04952595</v>
      </c>
      <c r="T868" s="18" t="n">
        <f aca="false">IFERROR($N$868/($O$868+$S$868),NA())</f>
        <v>340.363671629041</v>
      </c>
      <c r="U868" s="18" t="n">
        <f aca="false">AND(ISNUMBER($S$868),$S$868&gt;Assumptions!$B$4,$T$868&lt;=Assumptions!$B$13)</f>
        <v>0</v>
      </c>
      <c r="V868" s="18" t="n">
        <f aca="false">IF($R$868,$P$868,IF($U$868,$S$868,NA()))</f>
        <v>293304.792992469</v>
      </c>
      <c r="W868" s="18" t="n">
        <f aca="false">IF($R$868,$Q$868,IF($U$868,$T$868,NA()))</f>
        <v>306.848037093996</v>
      </c>
      <c r="X868" s="18" t="n">
        <f aca="false">$R$868</f>
        <v>1</v>
      </c>
      <c r="Y868" s="18" t="n">
        <f aca="false">IF($B$868=1,$H$868,$AI$112*$W$868)</f>
        <v>1881997287.9687</v>
      </c>
      <c r="Z868" s="18" t="n">
        <f aca="false">IF($C$868=1,$I$868,$AF$112*$W$868)</f>
        <v>100000000</v>
      </c>
      <c r="AA868" s="18" t="n">
        <f aca="false">IF($D$868=1,$J$868,$AC$112*$W$868)</f>
        <v>736435289.025591</v>
      </c>
      <c r="AB868" s="18" t="n">
        <f aca="false">IF($E$868=1,$K$868,$Z$112*$W$868)</f>
        <v>30000000</v>
      </c>
      <c r="AC868" s="18" t="n">
        <f aca="false">IF($F$868=1,$L$868,$W$112*$W$868)</f>
        <v>15000000</v>
      </c>
      <c r="AD868" s="18" t="n">
        <f aca="false">IF($G$868=1,$M$868,$T$112*$W$868)</f>
        <v>1534240185.46998</v>
      </c>
      <c r="AE868" s="18" t="n">
        <f aca="false">($C$12*Assumptions!$B$7/Assumptions!$B$11)</f>
        <v>90000000</v>
      </c>
      <c r="AF868" s="18" t="n">
        <f aca="false">($J$112+$O$112)*$W$868</f>
        <v>86074810.954764</v>
      </c>
      <c r="AG868" s="18" t="n">
        <f aca="false">Assumptions!$B$20*$W$868</f>
        <v>2761632333.84597</v>
      </c>
      <c r="AH868" s="18" t="n">
        <f aca="false">IF($R$868,Assumptions!$B$14*($W$868-Assumptions!$B$13),Assumptions!$B$4)</f>
        <v>764620092.734991</v>
      </c>
      <c r="AI868" s="18" t="n">
        <f aca="false">$Y$868+$Z$868+$AA$868+$AB$868+$AC$868+$AD$868+$AE$868+$AF$868+$AG$868+$AH$868</f>
        <v>8000000000</v>
      </c>
      <c r="AJ868" s="18" t="n">
        <f aca="false">IF(AND(ISNUMBER($V$868),($C$12*Assumptions!$B$7/Assumptions!$B$11)&gt;=Assumptions!$B$67,IF($B$868=1,$Y$868&gt;=INDEX($Y$846:$Y$909,1+$A$868-Assumptions!$B$78),$Y$868&gt;INDEX($Y$846:$Y$909,1+$A$868+Assumptions!$B$78)),IF($C$868=1,$Z$868&gt;=INDEX($Z$846:$Z$909,1+$A$868-Assumptions!$B$79),$Z$868&gt;INDEX($Z$846:$Z$909,1+$A$868+Assumptions!$B$79)),IF($D$868=1,$AA$868&gt;=INDEX($AA$846:$AA$909,1+$A$868-Assumptions!$B$80),$AA$868&gt;INDEX($AA$846:$AA$909,1+$A$868+Assumptions!$B$80)),IF($E$868=1,$AB$868&gt;=INDEX($AB$846:$AB$909,1+$A$868-Assumptions!$B$81),$AB$868&gt;INDEX($AB$846:$AB$909,1+$A$868+Assumptions!$B$81)),IF($F$868=1,$AC$868&gt;=INDEX($AC$846:$AC$909,1+$A$868-Assumptions!$B$82),$AC$868&gt;INDEX($AC$846:$AC$909,1+$A$868+Assumptions!$B$82)),IF($G$868=1,$AD$868&gt;=INDEX($AD$846:$AD$909,1+$A$868-Assumptions!$B$83),$AD$868&gt;INDEX($AD$846:$AD$909,1+$A$868+Assumptions!$B$83))),1,0)</f>
        <v>0</v>
      </c>
      <c r="AK868" s="16"/>
      <c r="AL868" s="16"/>
    </row>
    <row r="869" customFormat="false" ht="23.85" hidden="true" customHeight="false" outlineLevel="0" collapsed="false">
      <c r="A869" s="6" t="n">
        <f aca="false">ROW()-ROW($A$846)+Assumptions!$B$4</f>
        <v>23</v>
      </c>
      <c r="B869" s="18" t="n">
        <f aca="false">MOD(QUOTIENT($A$869,Assumptions!$B$78),2)</f>
        <v>0</v>
      </c>
      <c r="C869" s="18" t="n">
        <f aca="false">MOD(QUOTIENT($A$869,Assumptions!$B$79),2)</f>
        <v>1</v>
      </c>
      <c r="D869" s="18" t="n">
        <f aca="false">MOD(QUOTIENT($A$869,Assumptions!$B$80),2)</f>
        <v>0</v>
      </c>
      <c r="E869" s="18" t="n">
        <f aca="false">MOD(QUOTIENT($A$869,Assumptions!$B$81),2)</f>
        <v>1</v>
      </c>
      <c r="F869" s="18" t="n">
        <f aca="false">MOD(QUOTIENT($A$869,Assumptions!$B$82),2)</f>
        <v>1</v>
      </c>
      <c r="G869" s="18" t="n">
        <f aca="false">MOD(QUOTIENT($A$869,Assumptions!$B$83),2)</f>
        <v>1</v>
      </c>
      <c r="H869" s="18" t="n">
        <f aca="false">IF($B$869=1,MIN(Assumptions!$B$66,MAX(Assumptions!$B$4,Assumptions!$B$28-(Assumptions!$B$4))),Assumptions!$B$4)</f>
        <v>0</v>
      </c>
      <c r="I869" s="18" t="n">
        <f aca="false">IF($C$869=1,MIN(Assumptions!$B$61,MAX(Assumptions!$B$4,Assumptions!$B$28-($H$869))),Assumptions!$B$4)</f>
        <v>100000000</v>
      </c>
      <c r="J869" s="18" t="n">
        <f aca="false">IF($D$869=1,MIN(Assumptions!$B$56,MAX(Assumptions!$B$4,Assumptions!$B$28-($H$869+$I$869))),Assumptions!$B$4)</f>
        <v>0</v>
      </c>
      <c r="K869" s="18" t="n">
        <f aca="false">IF($E$869=1,MIN(Assumptions!$B$51,MAX(Assumptions!$B$4,Assumptions!$B$28-($H$869+$I$869+$J$869))),Assumptions!$B$4)</f>
        <v>30000000</v>
      </c>
      <c r="L869" s="18" t="n">
        <f aca="false">IF($F$869=1,MIN(Assumptions!$B$46,MAX(Assumptions!$B$4,Assumptions!$B$28-($H$869+$I$869+$J$869+$K$869))),Assumptions!$B$4)</f>
        <v>15000000</v>
      </c>
      <c r="M869" s="18" t="n">
        <f aca="false">IF($G$869=1,MIN(Assumptions!$B$41,MAX(Assumptions!$B$4,Assumptions!$B$28-($H$869+$I$869+$J$869+$K$869+$L$869))),Assumptions!$B$4)</f>
        <v>5000000</v>
      </c>
      <c r="N869" s="18" t="n">
        <f aca="false">MAX(Assumptions!$B$4,Assumptions!$B$28-($H$869+$I$869+$J$869+$K$869+$L$869+$M$869))</f>
        <v>7850000000</v>
      </c>
      <c r="O869" s="18" t="n">
        <f aca="false">$J$112+$O$112+Assumptions!$B$20+IF($B$869=0,$AI$112,Assumptions!$B$4)+IF($C$869=0,$AF$112,Assumptions!$B$4)+IF($D$869=0,$AC$112,Assumptions!$B$4)+IF($E$869=0,$Z$112,Assumptions!$B$4)+IF($F$869=0,$W$112,Assumptions!$B$4)+IF($G$869=0,$T$112,Assumptions!$B$4)</f>
        <v>17813833.1063222</v>
      </c>
      <c r="P869" s="18" t="n">
        <f aca="false">IF(($N$869+Assumptions!$B$14*Assumptions!$B$13)&gt;($C$12*Assumptions!$B$7/Assumptions!$B$11),($C$12*Assumptions!$B$7/Assumptions!$B$11)*($O$869+Assumptions!$B$14)/($N$869+Assumptions!$B$14*Assumptions!$B$13-($C$12*Assumptions!$B$7/Assumptions!$B$11)),NA())</f>
        <v>235522.702681997</v>
      </c>
      <c r="Q869" s="18" t="n">
        <f aca="false">IFERROR(($N$869+Assumptions!$B$14*Assumptions!$B$13)/($O$869+Assumptions!$B$14+$P$869),NA())</f>
        <v>382.128767100292</v>
      </c>
      <c r="R869" s="18" t="n">
        <f aca="false">AND(ISNUMBER($P$869),$P$869&gt;Assumptions!$B$4,$Q$869&gt;Assumptions!$B$13)</f>
        <v>1</v>
      </c>
      <c r="S869" s="18" t="n">
        <f aca="false">IF($N$869&gt;($C$12*Assumptions!$B$7/Assumptions!$B$11),($C$12*Assumptions!$B$7/Assumptions!$B$11)*$O$869/($N$869-($C$12*Assumptions!$B$7/Assumptions!$B$11)),NA())</f>
        <v>206603.734480541</v>
      </c>
      <c r="T869" s="18" t="n">
        <f aca="false">IFERROR($N$869/($O$869+$S$869),NA())</f>
        <v>435.61652080629</v>
      </c>
      <c r="U869" s="18" t="n">
        <f aca="false">AND(ISNUMBER($S$869),$S$869&gt;Assumptions!$B$4,$T$869&lt;=Assumptions!$B$13)</f>
        <v>0</v>
      </c>
      <c r="V869" s="18" t="n">
        <f aca="false">IF($R$869,$P$869,IF($U$869,$S$869,NA()))</f>
        <v>235522.702681997</v>
      </c>
      <c r="W869" s="18" t="n">
        <f aca="false">IF($R$869,$Q$869,IF($U$869,$T$869,NA()))</f>
        <v>382.128767100292</v>
      </c>
      <c r="X869" s="18" t="n">
        <f aca="false">$R$869</f>
        <v>1</v>
      </c>
      <c r="Y869" s="18" t="n">
        <f aca="false">IF($B$869=1,$H$869,$AI$112*$W$869)</f>
        <v>2343718115.80881</v>
      </c>
      <c r="Z869" s="18" t="n">
        <f aca="false">IF($C$869=1,$I$869,$AF$112*$W$869)</f>
        <v>100000000</v>
      </c>
      <c r="AA869" s="18" t="n">
        <f aca="false">IF($D$869=1,$J$869,$AC$112*$W$869)</f>
        <v>917109041.0407</v>
      </c>
      <c r="AB869" s="18" t="n">
        <f aca="false">IF($E$869=1,$K$869,$Z$112*$W$869)</f>
        <v>30000000</v>
      </c>
      <c r="AC869" s="18" t="n">
        <f aca="false">IF($F$869=1,$L$869,$W$112*$W$869)</f>
        <v>15000000</v>
      </c>
      <c r="AD869" s="18" t="n">
        <f aca="false">IF($G$869=1,$M$869,$T$112*$W$869)</f>
        <v>5000000</v>
      </c>
      <c r="AE869" s="18" t="n">
        <f aca="false">($C$12*Assumptions!$B$7/Assumptions!$B$11)</f>
        <v>90000000</v>
      </c>
      <c r="AF869" s="18" t="n">
        <f aca="false">($J$112+$O$112)*$W$869</f>
        <v>107192021.497139</v>
      </c>
      <c r="AG869" s="18" t="n">
        <f aca="false">Assumptions!$B$20*$W$869</f>
        <v>3439158903.90262</v>
      </c>
      <c r="AH869" s="18" t="n">
        <f aca="false">IF($R$869,Assumptions!$B$14*($W$869-Assumptions!$B$13),Assumptions!$B$4)</f>
        <v>952821917.750729</v>
      </c>
      <c r="AI869" s="18" t="n">
        <f aca="false">$Y$869+$Z$869+$AA$869+$AB$869+$AC$869+$AD$869+$AE$869+$AF$869+$AG$869+$AH$869</f>
        <v>8000000000</v>
      </c>
      <c r="AJ869" s="18" t="n">
        <f aca="false">IF(AND(ISNUMBER($V$869),($C$12*Assumptions!$B$7/Assumptions!$B$11)&gt;=Assumptions!$B$67,IF($B$869=1,$Y$869&gt;=INDEX($Y$846:$Y$909,1+$A$869-Assumptions!$B$78),$Y$869&gt;INDEX($Y$846:$Y$909,1+$A$869+Assumptions!$B$78)),IF($C$869=1,$Z$869&gt;=INDEX($Z$846:$Z$909,1+$A$869-Assumptions!$B$79),$Z$869&gt;INDEX($Z$846:$Z$909,1+$A$869+Assumptions!$B$79)),IF($D$869=1,$AA$869&gt;=INDEX($AA$846:$AA$909,1+$A$869-Assumptions!$B$80),$AA$869&gt;INDEX($AA$846:$AA$909,1+$A$869+Assumptions!$B$80)),IF($E$869=1,$AB$869&gt;=INDEX($AB$846:$AB$909,1+$A$869-Assumptions!$B$81),$AB$869&gt;INDEX($AB$846:$AB$909,1+$A$869+Assumptions!$B$81)),IF($F$869=1,$AC$869&gt;=INDEX($AC$846:$AC$909,1+$A$869-Assumptions!$B$82),$AC$869&gt;INDEX($AC$846:$AC$909,1+$A$869+Assumptions!$B$82)),IF($G$869=1,$AD$869&gt;=INDEX($AD$846:$AD$909,1+$A$869-Assumptions!$B$83),$AD$869&gt;INDEX($AD$846:$AD$909,1+$A$869+Assumptions!$B$83))),1,0)</f>
        <v>0</v>
      </c>
      <c r="AK869" s="16"/>
      <c r="AL869" s="16"/>
    </row>
    <row r="870" customFormat="false" ht="23.85" hidden="true" customHeight="false" outlineLevel="0" collapsed="false">
      <c r="A870" s="6" t="n">
        <f aca="false">ROW()-ROW($A$846)+Assumptions!$B$4</f>
        <v>24</v>
      </c>
      <c r="B870" s="18" t="n">
        <f aca="false">MOD(QUOTIENT($A$870,Assumptions!$B$78),2)</f>
        <v>0</v>
      </c>
      <c r="C870" s="18" t="n">
        <f aca="false">MOD(QUOTIENT($A$870,Assumptions!$B$79),2)</f>
        <v>1</v>
      </c>
      <c r="D870" s="18" t="n">
        <f aca="false">MOD(QUOTIENT($A$870,Assumptions!$B$80),2)</f>
        <v>1</v>
      </c>
      <c r="E870" s="18" t="n">
        <f aca="false">MOD(QUOTIENT($A$870,Assumptions!$B$81),2)</f>
        <v>0</v>
      </c>
      <c r="F870" s="18" t="n">
        <f aca="false">MOD(QUOTIENT($A$870,Assumptions!$B$82),2)</f>
        <v>0</v>
      </c>
      <c r="G870" s="18" t="n">
        <f aca="false">MOD(QUOTIENT($A$870,Assumptions!$B$83),2)</f>
        <v>0</v>
      </c>
      <c r="H870" s="18" t="n">
        <f aca="false">IF($B$870=1,MIN(Assumptions!$B$66,MAX(Assumptions!$B$4,Assumptions!$B$28-(Assumptions!$B$4))),Assumptions!$B$4)</f>
        <v>0</v>
      </c>
      <c r="I870" s="18" t="n">
        <f aca="false">IF($C$870=1,MIN(Assumptions!$B$61,MAX(Assumptions!$B$4,Assumptions!$B$28-($H$870))),Assumptions!$B$4)</f>
        <v>100000000</v>
      </c>
      <c r="J870" s="18" t="n">
        <f aca="false">IF($D$870=1,MIN(Assumptions!$B$56,MAX(Assumptions!$B$4,Assumptions!$B$28-($H$870+$I$870))),Assumptions!$B$4)</f>
        <v>60000000</v>
      </c>
      <c r="K870" s="18" t="n">
        <f aca="false">IF($E$870=1,MIN(Assumptions!$B$51,MAX(Assumptions!$B$4,Assumptions!$B$28-($H$870+$I$870+$J$870))),Assumptions!$B$4)</f>
        <v>0</v>
      </c>
      <c r="L870" s="18" t="n">
        <f aca="false">IF($F$870=1,MIN(Assumptions!$B$46,MAX(Assumptions!$B$4,Assumptions!$B$28-($H$870+$I$870+$J$870+$K$870))),Assumptions!$B$4)</f>
        <v>0</v>
      </c>
      <c r="M870" s="18" t="n">
        <f aca="false">IF($G$870=1,MIN(Assumptions!$B$41,MAX(Assumptions!$B$4,Assumptions!$B$28-($H$870+$I$870+$J$870+$K$870+$L$870))),Assumptions!$B$4)</f>
        <v>0</v>
      </c>
      <c r="N870" s="18" t="n">
        <f aca="false">MAX(Assumptions!$B$4,Assumptions!$B$28-($H$870+$I$870+$J$870+$K$870+$L$870+$M$870))</f>
        <v>7840000000</v>
      </c>
      <c r="O870" s="18" t="n">
        <f aca="false">$J$112+$O$112+Assumptions!$B$20+IF($B$870=0,$AI$112,Assumptions!$B$4)+IF($C$870=0,$AF$112,Assumptions!$B$4)+IF($D$870=0,$AC$112,Assumptions!$B$4)+IF($E$870=0,$Z$112,Assumptions!$B$4)+IF($F$870=0,$W$112,Assumptions!$B$4)+IF($G$870=0,$T$112,Assumptions!$B$4)</f>
        <v>28413833.1063222</v>
      </c>
      <c r="P870" s="18" t="n">
        <f aca="false">IF(($N$870+Assumptions!$B$14*Assumptions!$B$13)&gt;($C$12*Assumptions!$B$7/Assumptions!$B$11),($C$12*Assumptions!$B$7/Assumptions!$B$11)*($O$870+Assumptions!$B$14)/($N$870+Assumptions!$B$14*Assumptions!$B$13-($C$12*Assumptions!$B$7/Assumptions!$B$11)),NA())</f>
        <v>358883.583304612</v>
      </c>
      <c r="Q870" s="18" t="n">
        <f aca="false">IFERROR(($N$870+Assumptions!$B$14*Assumptions!$B$13)/($O$870+Assumptions!$B$14+$P$870),NA())</f>
        <v>250.777701145528</v>
      </c>
      <c r="R870" s="18" t="n">
        <f aca="false">AND(ISNUMBER($P$870),$P$870&gt;Assumptions!$B$4,$Q$870&gt;Assumptions!$B$13)</f>
        <v>1</v>
      </c>
      <c r="S870" s="18" t="n">
        <f aca="false">IF($N$870&gt;($C$12*Assumptions!$B$7/Assumptions!$B$11),($C$12*Assumptions!$B$7/Assumptions!$B$11)*$O$870/($N$870-($C$12*Assumptions!$B$7/Assumptions!$B$11)),NA())</f>
        <v>329967.094137936</v>
      </c>
      <c r="T870" s="18" t="n">
        <f aca="false">IFERROR($N$870/($O$870+$S$870),NA())</f>
        <v>272.754470366604</v>
      </c>
      <c r="U870" s="18" t="n">
        <f aca="false">AND(ISNUMBER($S$870),$S$870&gt;Assumptions!$B$4,$T$870&lt;=Assumptions!$B$13)</f>
        <v>0</v>
      </c>
      <c r="V870" s="18" t="n">
        <f aca="false">IF($R$870,$P$870,IF($U$870,$S$870,NA()))</f>
        <v>358883.583304612</v>
      </c>
      <c r="W870" s="18" t="n">
        <f aca="false">IF($R$870,$Q$870,IF($U$870,$T$870,NA()))</f>
        <v>250.777701145528</v>
      </c>
      <c r="X870" s="18" t="n">
        <f aca="false">$R$870</f>
        <v>1</v>
      </c>
      <c r="Y870" s="18" t="n">
        <f aca="false">IF($B$870=1,$H$870,$AI$112*$W$870)</f>
        <v>1538099959.53904</v>
      </c>
      <c r="Z870" s="18" t="n">
        <f aca="false">IF($C$870=1,$I$870,$AF$112*$W$870)</f>
        <v>100000000</v>
      </c>
      <c r="AA870" s="18" t="n">
        <f aca="false">IF($D$870=1,$J$870,$AC$112*$W$870)</f>
        <v>60000000</v>
      </c>
      <c r="AB870" s="18" t="n">
        <f aca="false">IF($E$870=1,$K$870,$Z$112*$W$870)</f>
        <v>752333103.436583</v>
      </c>
      <c r="AC870" s="18" t="n">
        <f aca="false">IF($F$870=1,$L$870,$W$112*$W$870)</f>
        <v>1253888505.72764</v>
      </c>
      <c r="AD870" s="18" t="n">
        <f aca="false">IF($G$870=1,$M$870,$T$112*$W$870)</f>
        <v>1253888505.72764</v>
      </c>
      <c r="AE870" s="18" t="n">
        <f aca="false">($C$12*Assumptions!$B$7/Assumptions!$B$11)</f>
        <v>90000000</v>
      </c>
      <c r="AF870" s="18" t="n">
        <f aca="false">($J$112+$O$112)*$W$870</f>
        <v>70346362.395531</v>
      </c>
      <c r="AG870" s="18" t="n">
        <f aca="false">Assumptions!$B$20*$W$870</f>
        <v>2256999310.30975</v>
      </c>
      <c r="AH870" s="18" t="n">
        <f aca="false">IF($R$870,Assumptions!$B$14*($W$870-Assumptions!$B$13),Assumptions!$B$4)</f>
        <v>624444252.86382</v>
      </c>
      <c r="AI870" s="18" t="n">
        <f aca="false">$Y$870+$Z$870+$AA$870+$AB$870+$AC$870+$AD$870+$AE$870+$AF$870+$AG$870+$AH$870</f>
        <v>8000000000</v>
      </c>
      <c r="AJ870" s="18" t="n">
        <f aca="false">IF(AND(ISNUMBER($V$870),($C$12*Assumptions!$B$7/Assumptions!$B$11)&gt;=Assumptions!$B$67,IF($B$870=1,$Y$870&gt;=INDEX($Y$846:$Y$909,1+$A$870-Assumptions!$B$78),$Y$870&gt;INDEX($Y$846:$Y$909,1+$A$870+Assumptions!$B$78)),IF($C$870=1,$Z$870&gt;=INDEX($Z$846:$Z$909,1+$A$870-Assumptions!$B$79),$Z$870&gt;INDEX($Z$846:$Z$909,1+$A$870+Assumptions!$B$79)),IF($D$870=1,$AA$870&gt;=INDEX($AA$846:$AA$909,1+$A$870-Assumptions!$B$80),$AA$870&gt;INDEX($AA$846:$AA$909,1+$A$870+Assumptions!$B$80)),IF($E$870=1,$AB$870&gt;=INDEX($AB$846:$AB$909,1+$A$870-Assumptions!$B$81),$AB$870&gt;INDEX($AB$846:$AB$909,1+$A$870+Assumptions!$B$81)),IF($F$870=1,$AC$870&gt;=INDEX($AC$846:$AC$909,1+$A$870-Assumptions!$B$82),$AC$870&gt;INDEX($AC$846:$AC$909,1+$A$870+Assumptions!$B$82)),IF($G$870=1,$AD$870&gt;=INDEX($AD$846:$AD$909,1+$A$870-Assumptions!$B$83),$AD$870&gt;INDEX($AD$846:$AD$909,1+$A$870+Assumptions!$B$83))),1,0)</f>
        <v>0</v>
      </c>
      <c r="AK870" s="16"/>
      <c r="AL870" s="16"/>
    </row>
    <row r="871" customFormat="false" ht="23.85" hidden="true" customHeight="false" outlineLevel="0" collapsed="false">
      <c r="A871" s="6" t="n">
        <f aca="false">ROW()-ROW($A$846)+Assumptions!$B$4</f>
        <v>25</v>
      </c>
      <c r="B871" s="18" t="n">
        <f aca="false">MOD(QUOTIENT($A$871,Assumptions!$B$78),2)</f>
        <v>0</v>
      </c>
      <c r="C871" s="18" t="n">
        <f aca="false">MOD(QUOTIENT($A$871,Assumptions!$B$79),2)</f>
        <v>1</v>
      </c>
      <c r="D871" s="18" t="n">
        <f aca="false">MOD(QUOTIENT($A$871,Assumptions!$B$80),2)</f>
        <v>1</v>
      </c>
      <c r="E871" s="18" t="n">
        <f aca="false">MOD(QUOTIENT($A$871,Assumptions!$B$81),2)</f>
        <v>0</v>
      </c>
      <c r="F871" s="18" t="n">
        <f aca="false">MOD(QUOTIENT($A$871,Assumptions!$B$82),2)</f>
        <v>0</v>
      </c>
      <c r="G871" s="18" t="n">
        <f aca="false">MOD(QUOTIENT($A$871,Assumptions!$B$83),2)</f>
        <v>1</v>
      </c>
      <c r="H871" s="18" t="n">
        <f aca="false">IF($B$871=1,MIN(Assumptions!$B$66,MAX(Assumptions!$B$4,Assumptions!$B$28-(Assumptions!$B$4))),Assumptions!$B$4)</f>
        <v>0</v>
      </c>
      <c r="I871" s="18" t="n">
        <f aca="false">IF($C$871=1,MIN(Assumptions!$B$61,MAX(Assumptions!$B$4,Assumptions!$B$28-($H$871))),Assumptions!$B$4)</f>
        <v>100000000</v>
      </c>
      <c r="J871" s="18" t="n">
        <f aca="false">IF($D$871=1,MIN(Assumptions!$B$56,MAX(Assumptions!$B$4,Assumptions!$B$28-($H$871+$I$871))),Assumptions!$B$4)</f>
        <v>60000000</v>
      </c>
      <c r="K871" s="18" t="n">
        <f aca="false">IF($E$871=1,MIN(Assumptions!$B$51,MAX(Assumptions!$B$4,Assumptions!$B$28-($H$871+$I$871+$J$871))),Assumptions!$B$4)</f>
        <v>0</v>
      </c>
      <c r="L871" s="18" t="n">
        <f aca="false">IF($F$871=1,MIN(Assumptions!$B$46,MAX(Assumptions!$B$4,Assumptions!$B$28-($H$871+$I$871+$J$871+$K$871))),Assumptions!$B$4)</f>
        <v>0</v>
      </c>
      <c r="M871" s="18" t="n">
        <f aca="false">IF($G$871=1,MIN(Assumptions!$B$41,MAX(Assumptions!$B$4,Assumptions!$B$28-($H$871+$I$871+$J$871+$K$871+$L$871))),Assumptions!$B$4)</f>
        <v>5000000</v>
      </c>
      <c r="N871" s="18" t="n">
        <f aca="false">MAX(Assumptions!$B$4,Assumptions!$B$28-($H$871+$I$871+$J$871+$K$871+$L$871+$M$871))</f>
        <v>7835000000</v>
      </c>
      <c r="O871" s="18" t="n">
        <f aca="false">$J$112+$O$112+Assumptions!$B$20+IF($B$871=0,$AI$112,Assumptions!$B$4)+IF($C$871=0,$AF$112,Assumptions!$B$4)+IF($D$871=0,$AC$112,Assumptions!$B$4)+IF($E$871=0,$Z$112,Assumptions!$B$4)+IF($F$871=0,$W$112,Assumptions!$B$4)+IF($G$871=0,$T$112,Assumptions!$B$4)</f>
        <v>23413833.1063222</v>
      </c>
      <c r="P871" s="18" t="n">
        <f aca="false">IF(($N$871+Assumptions!$B$14*Assumptions!$B$13)&gt;($C$12*Assumptions!$B$7/Assumptions!$B$11),($C$12*Assumptions!$B$7/Assumptions!$B$11)*($O$871+Assumptions!$B$14)/($N$871+Assumptions!$B$14*Assumptions!$B$13-($C$12*Assumptions!$B$7/Assumptions!$B$11)),NA())</f>
        <v>301031.943151856</v>
      </c>
      <c r="Q871" s="18" t="n">
        <f aca="false">IFERROR(($N$871+Assumptions!$B$14*Assumptions!$B$13)/($O$871+Assumptions!$B$14+$P$871),NA())</f>
        <v>298.97159436864</v>
      </c>
      <c r="R871" s="18" t="n">
        <f aca="false">AND(ISNUMBER($P$871),$P$871&gt;Assumptions!$B$4,$Q$871&gt;Assumptions!$B$13)</f>
        <v>1</v>
      </c>
      <c r="S871" s="18" t="n">
        <f aca="false">IF($N$871&gt;($C$12*Assumptions!$B$7/Assumptions!$B$11),($C$12*Assumptions!$B$7/Assumptions!$B$11)*$O$871/($N$871-($C$12*Assumptions!$B$7/Assumptions!$B$11)),NA())</f>
        <v>272078.112274887</v>
      </c>
      <c r="T871" s="18" t="n">
        <f aca="false">IFERROR($N$871/($O$871+$S$871),NA())</f>
        <v>330.787358260817</v>
      </c>
      <c r="U871" s="18" t="n">
        <f aca="false">AND(ISNUMBER($S$871),$S$871&gt;Assumptions!$B$4,$T$871&lt;=Assumptions!$B$13)</f>
        <v>0</v>
      </c>
      <c r="V871" s="18" t="n">
        <f aca="false">IF($R$871,$P$871,IF($U$871,$S$871,NA()))</f>
        <v>301031.943151856</v>
      </c>
      <c r="W871" s="18" t="n">
        <f aca="false">IF($R$871,$Q$871,IF($U$871,$T$871,NA()))</f>
        <v>298.97159436864</v>
      </c>
      <c r="X871" s="18" t="n">
        <f aca="false">$R$871</f>
        <v>1</v>
      </c>
      <c r="Y871" s="18" t="n">
        <f aca="false">IF($B$871=1,$H$871,$AI$112*$W$871)</f>
        <v>1833688542.08802</v>
      </c>
      <c r="Z871" s="18" t="n">
        <f aca="false">IF($C$871=1,$I$871,$AF$112*$W$871)</f>
        <v>100000000</v>
      </c>
      <c r="AA871" s="18" t="n">
        <f aca="false">IF($D$871=1,$J$871,$AC$112*$W$871)</f>
        <v>60000000</v>
      </c>
      <c r="AB871" s="18" t="n">
        <f aca="false">IF($E$871=1,$K$871,$Z$112*$W$871)</f>
        <v>896914783.105919</v>
      </c>
      <c r="AC871" s="18" t="n">
        <f aca="false">IF($F$871=1,$L$871,$W$112*$W$871)</f>
        <v>1494857971.8432</v>
      </c>
      <c r="AD871" s="18" t="n">
        <f aca="false">IF($G$871=1,$M$871,$T$112*$W$871)</f>
        <v>5000000</v>
      </c>
      <c r="AE871" s="18" t="n">
        <f aca="false">($C$12*Assumptions!$B$7/Assumptions!$B$11)</f>
        <v>90000000</v>
      </c>
      <c r="AF871" s="18" t="n">
        <f aca="false">($J$112+$O$112)*$W$871</f>
        <v>83865367.7235094</v>
      </c>
      <c r="AG871" s="18" t="n">
        <f aca="false">Assumptions!$B$20*$W$871</f>
        <v>2690744349.31776</v>
      </c>
      <c r="AH871" s="18" t="n">
        <f aca="false">IF($R$871,Assumptions!$B$14*($W$871-Assumptions!$B$13),Assumptions!$B$4)</f>
        <v>744928985.9216</v>
      </c>
      <c r="AI871" s="18" t="n">
        <f aca="false">$Y$871+$Z$871+$AA$871+$AB$871+$AC$871+$AD$871+$AE$871+$AF$871+$AG$871+$AH$871</f>
        <v>8000000000</v>
      </c>
      <c r="AJ871" s="18" t="n">
        <f aca="false">IF(AND(ISNUMBER($V$871),($C$12*Assumptions!$B$7/Assumptions!$B$11)&gt;=Assumptions!$B$67,IF($B$871=1,$Y$871&gt;=INDEX($Y$846:$Y$909,1+$A$871-Assumptions!$B$78),$Y$871&gt;INDEX($Y$846:$Y$909,1+$A$871+Assumptions!$B$78)),IF($C$871=1,$Z$871&gt;=INDEX($Z$846:$Z$909,1+$A$871-Assumptions!$B$79),$Z$871&gt;INDEX($Z$846:$Z$909,1+$A$871+Assumptions!$B$79)),IF($D$871=1,$AA$871&gt;=INDEX($AA$846:$AA$909,1+$A$871-Assumptions!$B$80),$AA$871&gt;INDEX($AA$846:$AA$909,1+$A$871+Assumptions!$B$80)),IF($E$871=1,$AB$871&gt;=INDEX($AB$846:$AB$909,1+$A$871-Assumptions!$B$81),$AB$871&gt;INDEX($AB$846:$AB$909,1+$A$871+Assumptions!$B$81)),IF($F$871=1,$AC$871&gt;=INDEX($AC$846:$AC$909,1+$A$871-Assumptions!$B$82),$AC$871&gt;INDEX($AC$846:$AC$909,1+$A$871+Assumptions!$B$82)),IF($G$871=1,$AD$871&gt;=INDEX($AD$846:$AD$909,1+$A$871-Assumptions!$B$83),$AD$871&gt;INDEX($AD$846:$AD$909,1+$A$871+Assumptions!$B$83))),1,0)</f>
        <v>0</v>
      </c>
      <c r="AK871" s="16"/>
      <c r="AL871" s="16"/>
    </row>
    <row r="872" customFormat="false" ht="23.85" hidden="true" customHeight="false" outlineLevel="0" collapsed="false">
      <c r="A872" s="6" t="n">
        <f aca="false">ROW()-ROW($A$846)+Assumptions!$B$4</f>
        <v>26</v>
      </c>
      <c r="B872" s="18" t="n">
        <f aca="false">MOD(QUOTIENT($A$872,Assumptions!$B$78),2)</f>
        <v>0</v>
      </c>
      <c r="C872" s="18" t="n">
        <f aca="false">MOD(QUOTIENT($A$872,Assumptions!$B$79),2)</f>
        <v>1</v>
      </c>
      <c r="D872" s="18" t="n">
        <f aca="false">MOD(QUOTIENT($A$872,Assumptions!$B$80),2)</f>
        <v>1</v>
      </c>
      <c r="E872" s="18" t="n">
        <f aca="false">MOD(QUOTIENT($A$872,Assumptions!$B$81),2)</f>
        <v>0</v>
      </c>
      <c r="F872" s="18" t="n">
        <f aca="false">MOD(QUOTIENT($A$872,Assumptions!$B$82),2)</f>
        <v>1</v>
      </c>
      <c r="G872" s="18" t="n">
        <f aca="false">MOD(QUOTIENT($A$872,Assumptions!$B$83),2)</f>
        <v>0</v>
      </c>
      <c r="H872" s="18" t="n">
        <f aca="false">IF($B$872=1,MIN(Assumptions!$B$66,MAX(Assumptions!$B$4,Assumptions!$B$28-(Assumptions!$B$4))),Assumptions!$B$4)</f>
        <v>0</v>
      </c>
      <c r="I872" s="18" t="n">
        <f aca="false">IF($C$872=1,MIN(Assumptions!$B$61,MAX(Assumptions!$B$4,Assumptions!$B$28-($H$872))),Assumptions!$B$4)</f>
        <v>100000000</v>
      </c>
      <c r="J872" s="18" t="n">
        <f aca="false">IF($D$872=1,MIN(Assumptions!$B$56,MAX(Assumptions!$B$4,Assumptions!$B$28-($H$872+$I$872))),Assumptions!$B$4)</f>
        <v>60000000</v>
      </c>
      <c r="K872" s="18" t="n">
        <f aca="false">IF($E$872=1,MIN(Assumptions!$B$51,MAX(Assumptions!$B$4,Assumptions!$B$28-($H$872+$I$872+$J$872))),Assumptions!$B$4)</f>
        <v>0</v>
      </c>
      <c r="L872" s="18" t="n">
        <f aca="false">IF($F$872=1,MIN(Assumptions!$B$46,MAX(Assumptions!$B$4,Assumptions!$B$28-($H$872+$I$872+$J$872+$K$872))),Assumptions!$B$4)</f>
        <v>15000000</v>
      </c>
      <c r="M872" s="18" t="n">
        <f aca="false">IF($G$872=1,MIN(Assumptions!$B$41,MAX(Assumptions!$B$4,Assumptions!$B$28-($H$872+$I$872+$J$872+$K$872+$L$872))),Assumptions!$B$4)</f>
        <v>0</v>
      </c>
      <c r="N872" s="18" t="n">
        <f aca="false">MAX(Assumptions!$B$4,Assumptions!$B$28-($H$872+$I$872+$J$872+$K$872+$L$872+$M$872))</f>
        <v>7825000000</v>
      </c>
      <c r="O872" s="18" t="n">
        <f aca="false">$J$112+$O$112+Assumptions!$B$20+IF($B$872=0,$AI$112,Assumptions!$B$4)+IF($C$872=0,$AF$112,Assumptions!$B$4)+IF($D$872=0,$AC$112,Assumptions!$B$4)+IF($E$872=0,$Z$112,Assumptions!$B$4)+IF($F$872=0,$W$112,Assumptions!$B$4)+IF($G$872=0,$T$112,Assumptions!$B$4)</f>
        <v>23413833.1063222</v>
      </c>
      <c r="P872" s="18" t="n">
        <f aca="false">IF(($N$872+Assumptions!$B$14*Assumptions!$B$13)&gt;($C$12*Assumptions!$B$7/Assumptions!$B$11),($C$12*Assumptions!$B$7/Assumptions!$B$11)*($O$872+Assumptions!$B$14)/($N$872+Assumptions!$B$14*Assumptions!$B$13-($C$12*Assumptions!$B$7/Assumptions!$B$11)),NA())</f>
        <v>301420.998974992</v>
      </c>
      <c r="Q872" s="18" t="n">
        <f aca="false">IFERROR(($N$872+Assumptions!$B$14*Assumptions!$B$13)/($O$872+Assumptions!$B$14+$P$872),NA())</f>
        <v>298.585700087428</v>
      </c>
      <c r="R872" s="18" t="n">
        <f aca="false">AND(ISNUMBER($P$872),$P$872&gt;Assumptions!$B$4,$Q$872&gt;Assumptions!$B$13)</f>
        <v>1</v>
      </c>
      <c r="S872" s="18" t="n">
        <f aca="false">IF($N$872&gt;($C$12*Assumptions!$B$7/Assumptions!$B$11),($C$12*Assumptions!$B$7/Assumptions!$B$11)*$O$872/($N$872-($C$12*Assumptions!$B$7/Assumptions!$B$11)),NA())</f>
        <v>272429.861612023</v>
      </c>
      <c r="T872" s="18" t="n">
        <f aca="false">IFERROR($N$872/($O$872+$S$872),NA())</f>
        <v>330.360260316</v>
      </c>
      <c r="U872" s="18" t="n">
        <f aca="false">AND(ISNUMBER($S$872),$S$872&gt;Assumptions!$B$4,$T$872&lt;=Assumptions!$B$13)</f>
        <v>0</v>
      </c>
      <c r="V872" s="18" t="n">
        <f aca="false">IF($R$872,$P$872,IF($U$872,$S$872,NA()))</f>
        <v>301420.998974992</v>
      </c>
      <c r="W872" s="18" t="n">
        <f aca="false">IF($R$872,$Q$872,IF($U$872,$T$872,NA()))</f>
        <v>298.585700087428</v>
      </c>
      <c r="X872" s="18" t="n">
        <f aca="false">$R$872</f>
        <v>1</v>
      </c>
      <c r="Y872" s="18" t="n">
        <f aca="false">IF($B$872=1,$H$872,$AI$112*$W$872)</f>
        <v>1831321728.86815</v>
      </c>
      <c r="Z872" s="18" t="n">
        <f aca="false">IF($C$872=1,$I$872,$AF$112*$W$872)</f>
        <v>100000000</v>
      </c>
      <c r="AA872" s="18" t="n">
        <f aca="false">IF($D$872=1,$J$872,$AC$112*$W$872)</f>
        <v>60000000</v>
      </c>
      <c r="AB872" s="18" t="n">
        <f aca="false">IF($E$872=1,$K$872,$Z$112*$W$872)</f>
        <v>895757100.262285</v>
      </c>
      <c r="AC872" s="18" t="n">
        <f aca="false">IF($F$872=1,$L$872,$W$112*$W$872)</f>
        <v>15000000</v>
      </c>
      <c r="AD872" s="18" t="n">
        <f aca="false">IF($G$872=1,$M$872,$T$112*$W$872)</f>
        <v>1492928500.43714</v>
      </c>
      <c r="AE872" s="18" t="n">
        <f aca="false">($C$12*Assumptions!$B$7/Assumptions!$B$11)</f>
        <v>90000000</v>
      </c>
      <c r="AF872" s="18" t="n">
        <f aca="false">($J$112+$O$112)*$W$872</f>
        <v>83757119.4269963</v>
      </c>
      <c r="AG872" s="18" t="n">
        <f aca="false">Assumptions!$B$20*$W$872</f>
        <v>2687271300.78685</v>
      </c>
      <c r="AH872" s="18" t="n">
        <f aca="false">IF($R$872,Assumptions!$B$14*($W$872-Assumptions!$B$13),Assumptions!$B$4)</f>
        <v>743964250.218571</v>
      </c>
      <c r="AI872" s="18" t="n">
        <f aca="false">$Y$872+$Z$872+$AA$872+$AB$872+$AC$872+$AD$872+$AE$872+$AF$872+$AG$872+$AH$872</f>
        <v>8000000000</v>
      </c>
      <c r="AJ872" s="18" t="n">
        <f aca="false">IF(AND(ISNUMBER($V$872),($C$12*Assumptions!$B$7/Assumptions!$B$11)&gt;=Assumptions!$B$67,IF($B$872=1,$Y$872&gt;=INDEX($Y$846:$Y$909,1+$A$872-Assumptions!$B$78),$Y$872&gt;INDEX($Y$846:$Y$909,1+$A$872+Assumptions!$B$78)),IF($C$872=1,$Z$872&gt;=INDEX($Z$846:$Z$909,1+$A$872-Assumptions!$B$79),$Z$872&gt;INDEX($Z$846:$Z$909,1+$A$872+Assumptions!$B$79)),IF($D$872=1,$AA$872&gt;=INDEX($AA$846:$AA$909,1+$A$872-Assumptions!$B$80),$AA$872&gt;INDEX($AA$846:$AA$909,1+$A$872+Assumptions!$B$80)),IF($E$872=1,$AB$872&gt;=INDEX($AB$846:$AB$909,1+$A$872-Assumptions!$B$81),$AB$872&gt;INDEX($AB$846:$AB$909,1+$A$872+Assumptions!$B$81)),IF($F$872=1,$AC$872&gt;=INDEX($AC$846:$AC$909,1+$A$872-Assumptions!$B$82),$AC$872&gt;INDEX($AC$846:$AC$909,1+$A$872+Assumptions!$B$82)),IF($G$872=1,$AD$872&gt;=INDEX($AD$846:$AD$909,1+$A$872-Assumptions!$B$83),$AD$872&gt;INDEX($AD$846:$AD$909,1+$A$872+Assumptions!$B$83))),1,0)</f>
        <v>0</v>
      </c>
      <c r="AK872" s="16"/>
      <c r="AL872" s="16"/>
    </row>
    <row r="873" customFormat="false" ht="23.85" hidden="true" customHeight="false" outlineLevel="0" collapsed="false">
      <c r="A873" s="6" t="n">
        <f aca="false">ROW()-ROW($A$846)+Assumptions!$B$4</f>
        <v>27</v>
      </c>
      <c r="B873" s="18" t="n">
        <f aca="false">MOD(QUOTIENT($A$873,Assumptions!$B$78),2)</f>
        <v>0</v>
      </c>
      <c r="C873" s="18" t="n">
        <f aca="false">MOD(QUOTIENT($A$873,Assumptions!$B$79),2)</f>
        <v>1</v>
      </c>
      <c r="D873" s="18" t="n">
        <f aca="false">MOD(QUOTIENT($A$873,Assumptions!$B$80),2)</f>
        <v>1</v>
      </c>
      <c r="E873" s="18" t="n">
        <f aca="false">MOD(QUOTIENT($A$873,Assumptions!$B$81),2)</f>
        <v>0</v>
      </c>
      <c r="F873" s="18" t="n">
        <f aca="false">MOD(QUOTIENT($A$873,Assumptions!$B$82),2)</f>
        <v>1</v>
      </c>
      <c r="G873" s="18" t="n">
        <f aca="false">MOD(QUOTIENT($A$873,Assumptions!$B$83),2)</f>
        <v>1</v>
      </c>
      <c r="H873" s="18" t="n">
        <f aca="false">IF($B$873=1,MIN(Assumptions!$B$66,MAX(Assumptions!$B$4,Assumptions!$B$28-(Assumptions!$B$4))),Assumptions!$B$4)</f>
        <v>0</v>
      </c>
      <c r="I873" s="18" t="n">
        <f aca="false">IF($C$873=1,MIN(Assumptions!$B$61,MAX(Assumptions!$B$4,Assumptions!$B$28-($H$873))),Assumptions!$B$4)</f>
        <v>100000000</v>
      </c>
      <c r="J873" s="18" t="n">
        <f aca="false">IF($D$873=1,MIN(Assumptions!$B$56,MAX(Assumptions!$B$4,Assumptions!$B$28-($H$873+$I$873))),Assumptions!$B$4)</f>
        <v>60000000</v>
      </c>
      <c r="K873" s="18" t="n">
        <f aca="false">IF($E$873=1,MIN(Assumptions!$B$51,MAX(Assumptions!$B$4,Assumptions!$B$28-($H$873+$I$873+$J$873))),Assumptions!$B$4)</f>
        <v>0</v>
      </c>
      <c r="L873" s="18" t="n">
        <f aca="false">IF($F$873=1,MIN(Assumptions!$B$46,MAX(Assumptions!$B$4,Assumptions!$B$28-($H$873+$I$873+$J$873+$K$873))),Assumptions!$B$4)</f>
        <v>15000000</v>
      </c>
      <c r="M873" s="18" t="n">
        <f aca="false">IF($G$873=1,MIN(Assumptions!$B$41,MAX(Assumptions!$B$4,Assumptions!$B$28-($H$873+$I$873+$J$873+$K$873+$L$873))),Assumptions!$B$4)</f>
        <v>5000000</v>
      </c>
      <c r="N873" s="18" t="n">
        <f aca="false">MAX(Assumptions!$B$4,Assumptions!$B$28-($H$873+$I$873+$J$873+$K$873+$L$873+$M$873))</f>
        <v>7820000000</v>
      </c>
      <c r="O873" s="18" t="n">
        <f aca="false">$J$112+$O$112+Assumptions!$B$20+IF($B$873=0,$AI$112,Assumptions!$B$4)+IF($C$873=0,$AF$112,Assumptions!$B$4)+IF($D$873=0,$AC$112,Assumptions!$B$4)+IF($E$873=0,$Z$112,Assumptions!$B$4)+IF($F$873=0,$W$112,Assumptions!$B$4)+IF($G$873=0,$T$112,Assumptions!$B$4)</f>
        <v>18413833.1063222</v>
      </c>
      <c r="P873" s="18" t="n">
        <f aca="false">IF(($N$873+Assumptions!$B$14*Assumptions!$B$13)&gt;($C$12*Assumptions!$B$7/Assumptions!$B$11),($C$12*Assumptions!$B$7/Assumptions!$B$11)*($O$873+Assumptions!$B$14)/($N$873+Assumptions!$B$14*Assumptions!$B$13-($C$12*Assumptions!$B$7/Assumptions!$B$11)),NA())</f>
        <v>243419.977959134</v>
      </c>
      <c r="Q873" s="18" t="n">
        <f aca="false">IFERROR(($N$873+Assumptions!$B$14*Assumptions!$B$13)/($O$873+Assumptions!$B$14+$P$873),NA())</f>
        <v>369.731362045845</v>
      </c>
      <c r="R873" s="18" t="n">
        <f aca="false">AND(ISNUMBER($P$873),$P$873&gt;Assumptions!$B$4,$Q$873&gt;Assumptions!$B$13)</f>
        <v>1</v>
      </c>
      <c r="S873" s="18" t="n">
        <f aca="false">IF($N$873&gt;($C$12*Assumptions!$B$7/Assumptions!$B$11),($C$12*Assumptions!$B$7/Assumptions!$B$11)*$O$873/($N$873-($C$12*Assumptions!$B$7/Assumptions!$B$11)),NA())</f>
        <v>214391.329827814</v>
      </c>
      <c r="T873" s="18" t="n">
        <f aca="false">IFERROR($N$873/($O$873+$S$873),NA())</f>
        <v>419.793095515022</v>
      </c>
      <c r="U873" s="18" t="n">
        <f aca="false">AND(ISNUMBER($S$873),$S$873&gt;Assumptions!$B$4,$T$873&lt;=Assumptions!$B$13)</f>
        <v>0</v>
      </c>
      <c r="V873" s="18" t="n">
        <f aca="false">IF($R$873,$P$873,IF($U$873,$S$873,NA()))</f>
        <v>243419.977959134</v>
      </c>
      <c r="W873" s="18" t="n">
        <f aca="false">IF($R$873,$Q$873,IF($U$873,$T$873,NA()))</f>
        <v>369.731362045845</v>
      </c>
      <c r="X873" s="18" t="n">
        <f aca="false">$R$873</f>
        <v>1</v>
      </c>
      <c r="Y873" s="18" t="n">
        <f aca="false">IF($B$873=1,$H$873,$AI$112*$W$873)</f>
        <v>2267680860.00205</v>
      </c>
      <c r="Z873" s="18" t="n">
        <f aca="false">IF($C$873=1,$I$873,$AF$112*$W$873)</f>
        <v>100000000</v>
      </c>
      <c r="AA873" s="18" t="n">
        <f aca="false">IF($D$873=1,$J$873,$AC$112*$W$873)</f>
        <v>60000000</v>
      </c>
      <c r="AB873" s="18" t="n">
        <f aca="false">IF($E$873=1,$K$873,$Z$112*$W$873)</f>
        <v>1109194086.13753</v>
      </c>
      <c r="AC873" s="18" t="n">
        <f aca="false">IF($F$873=1,$L$873,$W$112*$W$873)</f>
        <v>15000000</v>
      </c>
      <c r="AD873" s="18" t="n">
        <f aca="false">IF($G$873=1,$M$873,$T$112*$W$873)</f>
        <v>5000000</v>
      </c>
      <c r="AE873" s="18" t="n">
        <f aca="false">($C$12*Assumptions!$B$7/Assumptions!$B$11)</f>
        <v>90000000</v>
      </c>
      <c r="AF873" s="18" t="n">
        <f aca="false">($J$112+$O$112)*$W$873</f>
        <v>103714390.333202</v>
      </c>
      <c r="AG873" s="18" t="n">
        <f aca="false">Assumptions!$B$20*$W$873</f>
        <v>3327582258.4126</v>
      </c>
      <c r="AH873" s="18" t="n">
        <f aca="false">IF($R$873,Assumptions!$B$14*($W$873-Assumptions!$B$13),Assumptions!$B$4)</f>
        <v>921828405.114612</v>
      </c>
      <c r="AI873" s="18" t="n">
        <f aca="false">$Y$873+$Z$873+$AA$873+$AB$873+$AC$873+$AD$873+$AE$873+$AF$873+$AG$873+$AH$873</f>
        <v>8000000000</v>
      </c>
      <c r="AJ873" s="18" t="n">
        <f aca="false">IF(AND(ISNUMBER($V$873),($C$12*Assumptions!$B$7/Assumptions!$B$11)&gt;=Assumptions!$B$67,IF($B$873=1,$Y$873&gt;=INDEX($Y$846:$Y$909,1+$A$873-Assumptions!$B$78),$Y$873&gt;INDEX($Y$846:$Y$909,1+$A$873+Assumptions!$B$78)),IF($C$873=1,$Z$873&gt;=INDEX($Z$846:$Z$909,1+$A$873-Assumptions!$B$79),$Z$873&gt;INDEX($Z$846:$Z$909,1+$A$873+Assumptions!$B$79)),IF($D$873=1,$AA$873&gt;=INDEX($AA$846:$AA$909,1+$A$873-Assumptions!$B$80),$AA$873&gt;INDEX($AA$846:$AA$909,1+$A$873+Assumptions!$B$80)),IF($E$873=1,$AB$873&gt;=INDEX($AB$846:$AB$909,1+$A$873-Assumptions!$B$81),$AB$873&gt;INDEX($AB$846:$AB$909,1+$A$873+Assumptions!$B$81)),IF($F$873=1,$AC$873&gt;=INDEX($AC$846:$AC$909,1+$A$873-Assumptions!$B$82),$AC$873&gt;INDEX($AC$846:$AC$909,1+$A$873+Assumptions!$B$82)),IF($G$873=1,$AD$873&gt;=INDEX($AD$846:$AD$909,1+$A$873-Assumptions!$B$83),$AD$873&gt;INDEX($AD$846:$AD$909,1+$A$873+Assumptions!$B$83))),1,0)</f>
        <v>0</v>
      </c>
      <c r="AK873" s="16"/>
      <c r="AL873" s="16"/>
    </row>
    <row r="874" customFormat="false" ht="23.85" hidden="true" customHeight="false" outlineLevel="0" collapsed="false">
      <c r="A874" s="6" t="n">
        <f aca="false">ROW()-ROW($A$846)+Assumptions!$B$4</f>
        <v>28</v>
      </c>
      <c r="B874" s="18" t="n">
        <f aca="false">MOD(QUOTIENT($A$874,Assumptions!$B$78),2)</f>
        <v>0</v>
      </c>
      <c r="C874" s="18" t="n">
        <f aca="false">MOD(QUOTIENT($A$874,Assumptions!$B$79),2)</f>
        <v>1</v>
      </c>
      <c r="D874" s="18" t="n">
        <f aca="false">MOD(QUOTIENT($A$874,Assumptions!$B$80),2)</f>
        <v>1</v>
      </c>
      <c r="E874" s="18" t="n">
        <f aca="false">MOD(QUOTIENT($A$874,Assumptions!$B$81),2)</f>
        <v>1</v>
      </c>
      <c r="F874" s="18" t="n">
        <f aca="false">MOD(QUOTIENT($A$874,Assumptions!$B$82),2)</f>
        <v>0</v>
      </c>
      <c r="G874" s="18" t="n">
        <f aca="false">MOD(QUOTIENT($A$874,Assumptions!$B$83),2)</f>
        <v>0</v>
      </c>
      <c r="H874" s="18" t="n">
        <f aca="false">IF($B$874=1,MIN(Assumptions!$B$66,MAX(Assumptions!$B$4,Assumptions!$B$28-(Assumptions!$B$4))),Assumptions!$B$4)</f>
        <v>0</v>
      </c>
      <c r="I874" s="18" t="n">
        <f aca="false">IF($C$874=1,MIN(Assumptions!$B$61,MAX(Assumptions!$B$4,Assumptions!$B$28-($H$874))),Assumptions!$B$4)</f>
        <v>100000000</v>
      </c>
      <c r="J874" s="18" t="n">
        <f aca="false">IF($D$874=1,MIN(Assumptions!$B$56,MAX(Assumptions!$B$4,Assumptions!$B$28-($H$874+$I$874))),Assumptions!$B$4)</f>
        <v>60000000</v>
      </c>
      <c r="K874" s="18" t="n">
        <f aca="false">IF($E$874=1,MIN(Assumptions!$B$51,MAX(Assumptions!$B$4,Assumptions!$B$28-($H$874+$I$874+$J$874))),Assumptions!$B$4)</f>
        <v>30000000</v>
      </c>
      <c r="L874" s="18" t="n">
        <f aca="false">IF($F$874=1,MIN(Assumptions!$B$46,MAX(Assumptions!$B$4,Assumptions!$B$28-($H$874+$I$874+$J$874+$K$874))),Assumptions!$B$4)</f>
        <v>0</v>
      </c>
      <c r="M874" s="18" t="n">
        <f aca="false">IF($G$874=1,MIN(Assumptions!$B$41,MAX(Assumptions!$B$4,Assumptions!$B$28-($H$874+$I$874+$J$874+$K$874+$L$874))),Assumptions!$B$4)</f>
        <v>0</v>
      </c>
      <c r="N874" s="18" t="n">
        <f aca="false">MAX(Assumptions!$B$4,Assumptions!$B$28-($H$874+$I$874+$J$874+$K$874+$L$874+$M$874))</f>
        <v>7810000000</v>
      </c>
      <c r="O874" s="18" t="n">
        <f aca="false">$J$112+$O$112+Assumptions!$B$20+IF($B$874=0,$AI$112,Assumptions!$B$4)+IF($C$874=0,$AF$112,Assumptions!$B$4)+IF($D$874=0,$AC$112,Assumptions!$B$4)+IF($E$874=0,$Z$112,Assumptions!$B$4)+IF($F$874=0,$W$112,Assumptions!$B$4)+IF($G$874=0,$T$112,Assumptions!$B$4)</f>
        <v>25413833.1063222</v>
      </c>
      <c r="P874" s="18" t="n">
        <f aca="false">IF(($N$874+Assumptions!$B$14*Assumptions!$B$13)&gt;($C$12*Assumptions!$B$7/Assumptions!$B$11),($C$12*Assumptions!$B$7/Assumptions!$B$11)*($O$874+Assumptions!$B$14)/($N$874+Assumptions!$B$14*Assumptions!$B$13-($C$12*Assumptions!$B$7/Assumptions!$B$11)),NA())</f>
        <v>325314.986023827</v>
      </c>
      <c r="Q874" s="18" t="n">
        <f aca="false">IFERROR(($N$874+Assumptions!$B$14*Assumptions!$B$13)/($O$874+Assumptions!$B$14+$P$874),NA())</f>
        <v>276.654946333792</v>
      </c>
      <c r="R874" s="18" t="n">
        <f aca="false">AND(ISNUMBER($P$874),$P$874&gt;Assumptions!$B$4,$Q$874&gt;Assumptions!$B$13)</f>
        <v>1</v>
      </c>
      <c r="S874" s="18" t="n">
        <f aca="false">IF($N$874&gt;($C$12*Assumptions!$B$7/Assumptions!$B$11),($C$12*Assumptions!$B$7/Assumptions!$B$11)*$O$874/($N$874-($C$12*Assumptions!$B$7/Assumptions!$B$11)),NA())</f>
        <v>296275.256420855</v>
      </c>
      <c r="T874" s="18" t="n">
        <f aca="false">IFERROR($N$874/($O$874+$S$874),NA())</f>
        <v>303.771570691534</v>
      </c>
      <c r="U874" s="18" t="n">
        <f aca="false">AND(ISNUMBER($S$874),$S$874&gt;Assumptions!$B$4,$T$874&lt;=Assumptions!$B$13)</f>
        <v>0</v>
      </c>
      <c r="V874" s="18" t="n">
        <f aca="false">IF($R$874,$P$874,IF($U$874,$S$874,NA()))</f>
        <v>325314.986023827</v>
      </c>
      <c r="W874" s="18" t="n">
        <f aca="false">IF($R$874,$Q$874,IF($U$874,$T$874,NA()))</f>
        <v>276.654946333792</v>
      </c>
      <c r="X874" s="18" t="n">
        <f aca="false">$R$874</f>
        <v>1</v>
      </c>
      <c r="Y874" s="18" t="n">
        <f aca="false">IF($B$874=1,$H$874,$AI$112*$W$874)</f>
        <v>1696813392.17376</v>
      </c>
      <c r="Z874" s="18" t="n">
        <f aca="false">IF($C$874=1,$I$874,$AF$112*$W$874)</f>
        <v>100000000</v>
      </c>
      <c r="AA874" s="18" t="n">
        <f aca="false">IF($D$874=1,$J$874,$AC$112*$W$874)</f>
        <v>60000000</v>
      </c>
      <c r="AB874" s="18" t="n">
        <f aca="false">IF($E$874=1,$K$874,$Z$112*$W$874)</f>
        <v>30000000</v>
      </c>
      <c r="AC874" s="18" t="n">
        <f aca="false">IF($F$874=1,$L$874,$W$112*$W$874)</f>
        <v>1383274731.66896</v>
      </c>
      <c r="AD874" s="18" t="n">
        <f aca="false">IF($G$874=1,$M$874,$T$112*$W$874)</f>
        <v>1383274731.66896</v>
      </c>
      <c r="AE874" s="18" t="n">
        <f aca="false">($C$12*Assumptions!$B$7/Assumptions!$B$11)</f>
        <v>90000000</v>
      </c>
      <c r="AF874" s="18" t="n">
        <f aca="false">($J$112+$O$112)*$W$874</f>
        <v>77605261.6497165</v>
      </c>
      <c r="AG874" s="18" t="n">
        <f aca="false">Assumptions!$B$20*$W$874</f>
        <v>2489894517.00413</v>
      </c>
      <c r="AH874" s="18" t="n">
        <f aca="false">IF($R$874,Assumptions!$B$14*($W$874-Assumptions!$B$13),Assumptions!$B$4)</f>
        <v>689137365.83448</v>
      </c>
      <c r="AI874" s="18" t="n">
        <f aca="false">$Y$874+$Z$874+$AA$874+$AB$874+$AC$874+$AD$874+$AE$874+$AF$874+$AG$874+$AH$874</f>
        <v>8000000000</v>
      </c>
      <c r="AJ874" s="18" t="n">
        <f aca="false">IF(AND(ISNUMBER($V$874),($C$12*Assumptions!$B$7/Assumptions!$B$11)&gt;=Assumptions!$B$67,IF($B$874=1,$Y$874&gt;=INDEX($Y$846:$Y$909,1+$A$874-Assumptions!$B$78),$Y$874&gt;INDEX($Y$846:$Y$909,1+$A$874+Assumptions!$B$78)),IF($C$874=1,$Z$874&gt;=INDEX($Z$846:$Z$909,1+$A$874-Assumptions!$B$79),$Z$874&gt;INDEX($Z$846:$Z$909,1+$A$874+Assumptions!$B$79)),IF($D$874=1,$AA$874&gt;=INDEX($AA$846:$AA$909,1+$A$874-Assumptions!$B$80),$AA$874&gt;INDEX($AA$846:$AA$909,1+$A$874+Assumptions!$B$80)),IF($E$874=1,$AB$874&gt;=INDEX($AB$846:$AB$909,1+$A$874-Assumptions!$B$81),$AB$874&gt;INDEX($AB$846:$AB$909,1+$A$874+Assumptions!$B$81)),IF($F$874=1,$AC$874&gt;=INDEX($AC$846:$AC$909,1+$A$874-Assumptions!$B$82),$AC$874&gt;INDEX($AC$846:$AC$909,1+$A$874+Assumptions!$B$82)),IF($G$874=1,$AD$874&gt;=INDEX($AD$846:$AD$909,1+$A$874-Assumptions!$B$83),$AD$874&gt;INDEX($AD$846:$AD$909,1+$A$874+Assumptions!$B$83))),1,0)</f>
        <v>0</v>
      </c>
      <c r="AK874" s="16"/>
      <c r="AL874" s="16"/>
    </row>
    <row r="875" customFormat="false" ht="23.85" hidden="true" customHeight="false" outlineLevel="0" collapsed="false">
      <c r="A875" s="6" t="n">
        <f aca="false">ROW()-ROW($A$846)+Assumptions!$B$4</f>
        <v>29</v>
      </c>
      <c r="B875" s="18" t="n">
        <f aca="false">MOD(QUOTIENT($A$875,Assumptions!$B$78),2)</f>
        <v>0</v>
      </c>
      <c r="C875" s="18" t="n">
        <f aca="false">MOD(QUOTIENT($A$875,Assumptions!$B$79),2)</f>
        <v>1</v>
      </c>
      <c r="D875" s="18" t="n">
        <f aca="false">MOD(QUOTIENT($A$875,Assumptions!$B$80),2)</f>
        <v>1</v>
      </c>
      <c r="E875" s="18" t="n">
        <f aca="false">MOD(QUOTIENT($A$875,Assumptions!$B$81),2)</f>
        <v>1</v>
      </c>
      <c r="F875" s="18" t="n">
        <f aca="false">MOD(QUOTIENT($A$875,Assumptions!$B$82),2)</f>
        <v>0</v>
      </c>
      <c r="G875" s="18" t="n">
        <f aca="false">MOD(QUOTIENT($A$875,Assumptions!$B$83),2)</f>
        <v>1</v>
      </c>
      <c r="H875" s="18" t="n">
        <f aca="false">IF($B$875=1,MIN(Assumptions!$B$66,MAX(Assumptions!$B$4,Assumptions!$B$28-(Assumptions!$B$4))),Assumptions!$B$4)</f>
        <v>0</v>
      </c>
      <c r="I875" s="18" t="n">
        <f aca="false">IF($C$875=1,MIN(Assumptions!$B$61,MAX(Assumptions!$B$4,Assumptions!$B$28-($H$875))),Assumptions!$B$4)</f>
        <v>100000000</v>
      </c>
      <c r="J875" s="18" t="n">
        <f aca="false">IF($D$875=1,MIN(Assumptions!$B$56,MAX(Assumptions!$B$4,Assumptions!$B$28-($H$875+$I$875))),Assumptions!$B$4)</f>
        <v>60000000</v>
      </c>
      <c r="K875" s="18" t="n">
        <f aca="false">IF($E$875=1,MIN(Assumptions!$B$51,MAX(Assumptions!$B$4,Assumptions!$B$28-($H$875+$I$875+$J$875))),Assumptions!$B$4)</f>
        <v>30000000</v>
      </c>
      <c r="L875" s="18" t="n">
        <f aca="false">IF($F$875=1,MIN(Assumptions!$B$46,MAX(Assumptions!$B$4,Assumptions!$B$28-($H$875+$I$875+$J$875+$K$875))),Assumptions!$B$4)</f>
        <v>0</v>
      </c>
      <c r="M875" s="18" t="n">
        <f aca="false">IF($G$875=1,MIN(Assumptions!$B$41,MAX(Assumptions!$B$4,Assumptions!$B$28-($H$875+$I$875+$J$875+$K$875+$L$875))),Assumptions!$B$4)</f>
        <v>5000000</v>
      </c>
      <c r="N875" s="18" t="n">
        <f aca="false">MAX(Assumptions!$B$4,Assumptions!$B$28-($H$875+$I$875+$J$875+$K$875+$L$875+$M$875))</f>
        <v>7805000000</v>
      </c>
      <c r="O875" s="18" t="n">
        <f aca="false">$J$112+$O$112+Assumptions!$B$20+IF($B$875=0,$AI$112,Assumptions!$B$4)+IF($C$875=0,$AF$112,Assumptions!$B$4)+IF($D$875=0,$AC$112,Assumptions!$B$4)+IF($E$875=0,$Z$112,Assumptions!$B$4)+IF($F$875=0,$W$112,Assumptions!$B$4)+IF($G$875=0,$T$112,Assumptions!$B$4)</f>
        <v>20413833.1063222</v>
      </c>
      <c r="P875" s="18" t="n">
        <f aca="false">IF(($N$875+Assumptions!$B$14*Assumptions!$B$13)&gt;($C$12*Assumptions!$B$7/Assumptions!$B$11),($C$12*Assumptions!$B$7/Assumptions!$B$11)*($O$875+Assumptions!$B$14)/($N$875+Assumptions!$B$14*Assumptions!$B$13-($C$12*Assumptions!$B$7/Assumptions!$B$11)),NA())</f>
        <v>267216.712610172</v>
      </c>
      <c r="Q875" s="18" t="n">
        <f aca="false">IFERROR(($N$875+Assumptions!$B$14*Assumptions!$B$13)/($O$875+Assumptions!$B$14+$P$875),NA())</f>
        <v>336.805281080215</v>
      </c>
      <c r="R875" s="18" t="n">
        <f aca="false">AND(ISNUMBER($P$875),$P$875&gt;Assumptions!$B$4,$Q$875&gt;Assumptions!$B$13)</f>
        <v>1</v>
      </c>
      <c r="S875" s="18" t="n">
        <f aca="false">IF($N$875&gt;($C$12*Assumptions!$B$7/Assumptions!$B$11),($C$12*Assumptions!$B$7/Assumptions!$B$11)*$O$875/($N$875-($C$12*Assumptions!$B$7/Assumptions!$B$11)),NA())</f>
        <v>238139.33630188</v>
      </c>
      <c r="T875" s="18" t="n">
        <f aca="false">IFERROR($N$875/($O$875+$S$875),NA())</f>
        <v>377.930002651518</v>
      </c>
      <c r="U875" s="18" t="n">
        <f aca="false">AND(ISNUMBER($S$875),$S$875&gt;Assumptions!$B$4,$T$875&lt;=Assumptions!$B$13)</f>
        <v>0</v>
      </c>
      <c r="V875" s="18" t="n">
        <f aca="false">IF($R$875,$P$875,IF($U$875,$S$875,NA()))</f>
        <v>267216.712610172</v>
      </c>
      <c r="W875" s="18" t="n">
        <f aca="false">IF($R$875,$Q$875,IF($U$875,$T$875,NA()))</f>
        <v>336.805281080215</v>
      </c>
      <c r="X875" s="18" t="n">
        <f aca="false">$R$875</f>
        <v>1</v>
      </c>
      <c r="Y875" s="18" t="n">
        <f aca="false">IF($B$875=1,$H$875,$AI$112*$W$875)</f>
        <v>2065734659.96242</v>
      </c>
      <c r="Z875" s="18" t="n">
        <f aca="false">IF($C$875=1,$I$875,$AF$112*$W$875)</f>
        <v>100000000</v>
      </c>
      <c r="AA875" s="18" t="n">
        <f aca="false">IF($D$875=1,$J$875,$AC$112*$W$875)</f>
        <v>60000000</v>
      </c>
      <c r="AB875" s="18" t="n">
        <f aca="false">IF($E$875=1,$K$875,$Z$112*$W$875)</f>
        <v>30000000</v>
      </c>
      <c r="AC875" s="18" t="n">
        <f aca="false">IF($F$875=1,$L$875,$W$112*$W$875)</f>
        <v>1684026405.40108</v>
      </c>
      <c r="AD875" s="18" t="n">
        <f aca="false">IF($G$875=1,$M$875,$T$112*$W$875)</f>
        <v>5000000</v>
      </c>
      <c r="AE875" s="18" t="n">
        <f aca="false">($C$12*Assumptions!$B$7/Assumptions!$B$11)</f>
        <v>90000000</v>
      </c>
      <c r="AF875" s="18" t="n">
        <f aca="false">($J$112+$O$112)*$W$875</f>
        <v>94478202.2140329</v>
      </c>
      <c r="AG875" s="18" t="n">
        <f aca="false">Assumptions!$B$20*$W$875</f>
        <v>3031247529.72194</v>
      </c>
      <c r="AH875" s="18" t="n">
        <f aca="false">IF($R$875,Assumptions!$B$14*($W$875-Assumptions!$B$13),Assumptions!$B$4)</f>
        <v>839513202.700538</v>
      </c>
      <c r="AI875" s="18" t="n">
        <f aca="false">$Y$875+$Z$875+$AA$875+$AB$875+$AC$875+$AD$875+$AE$875+$AF$875+$AG$875+$AH$875</f>
        <v>8000000000</v>
      </c>
      <c r="AJ875" s="18" t="n">
        <f aca="false">IF(AND(ISNUMBER($V$875),($C$12*Assumptions!$B$7/Assumptions!$B$11)&gt;=Assumptions!$B$67,IF($B$875=1,$Y$875&gt;=INDEX($Y$846:$Y$909,1+$A$875-Assumptions!$B$78),$Y$875&gt;INDEX($Y$846:$Y$909,1+$A$875+Assumptions!$B$78)),IF($C$875=1,$Z$875&gt;=INDEX($Z$846:$Z$909,1+$A$875-Assumptions!$B$79),$Z$875&gt;INDEX($Z$846:$Z$909,1+$A$875+Assumptions!$B$79)),IF($D$875=1,$AA$875&gt;=INDEX($AA$846:$AA$909,1+$A$875-Assumptions!$B$80),$AA$875&gt;INDEX($AA$846:$AA$909,1+$A$875+Assumptions!$B$80)),IF($E$875=1,$AB$875&gt;=INDEX($AB$846:$AB$909,1+$A$875-Assumptions!$B$81),$AB$875&gt;INDEX($AB$846:$AB$909,1+$A$875+Assumptions!$B$81)),IF($F$875=1,$AC$875&gt;=INDEX($AC$846:$AC$909,1+$A$875-Assumptions!$B$82),$AC$875&gt;INDEX($AC$846:$AC$909,1+$A$875+Assumptions!$B$82)),IF($G$875=1,$AD$875&gt;=INDEX($AD$846:$AD$909,1+$A$875-Assumptions!$B$83),$AD$875&gt;INDEX($AD$846:$AD$909,1+$A$875+Assumptions!$B$83))),1,0)</f>
        <v>0</v>
      </c>
      <c r="AK875" s="16"/>
      <c r="AL875" s="16"/>
    </row>
    <row r="876" customFormat="false" ht="23.85" hidden="true" customHeight="false" outlineLevel="0" collapsed="false">
      <c r="A876" s="6" t="n">
        <f aca="false">ROW()-ROW($A$846)+Assumptions!$B$4</f>
        <v>30</v>
      </c>
      <c r="B876" s="18" t="n">
        <f aca="false">MOD(QUOTIENT($A$876,Assumptions!$B$78),2)</f>
        <v>0</v>
      </c>
      <c r="C876" s="18" t="n">
        <f aca="false">MOD(QUOTIENT($A$876,Assumptions!$B$79),2)</f>
        <v>1</v>
      </c>
      <c r="D876" s="18" t="n">
        <f aca="false">MOD(QUOTIENT($A$876,Assumptions!$B$80),2)</f>
        <v>1</v>
      </c>
      <c r="E876" s="18" t="n">
        <f aca="false">MOD(QUOTIENT($A$876,Assumptions!$B$81),2)</f>
        <v>1</v>
      </c>
      <c r="F876" s="18" t="n">
        <f aca="false">MOD(QUOTIENT($A$876,Assumptions!$B$82),2)</f>
        <v>1</v>
      </c>
      <c r="G876" s="18" t="n">
        <f aca="false">MOD(QUOTIENT($A$876,Assumptions!$B$83),2)</f>
        <v>0</v>
      </c>
      <c r="H876" s="18" t="n">
        <f aca="false">IF($B$876=1,MIN(Assumptions!$B$66,MAX(Assumptions!$B$4,Assumptions!$B$28-(Assumptions!$B$4))),Assumptions!$B$4)</f>
        <v>0</v>
      </c>
      <c r="I876" s="18" t="n">
        <f aca="false">IF($C$876=1,MIN(Assumptions!$B$61,MAX(Assumptions!$B$4,Assumptions!$B$28-($H$876))),Assumptions!$B$4)</f>
        <v>100000000</v>
      </c>
      <c r="J876" s="18" t="n">
        <f aca="false">IF($D$876=1,MIN(Assumptions!$B$56,MAX(Assumptions!$B$4,Assumptions!$B$28-($H$876+$I$876))),Assumptions!$B$4)</f>
        <v>60000000</v>
      </c>
      <c r="K876" s="18" t="n">
        <f aca="false">IF($E$876=1,MIN(Assumptions!$B$51,MAX(Assumptions!$B$4,Assumptions!$B$28-($H$876+$I$876+$J$876))),Assumptions!$B$4)</f>
        <v>30000000</v>
      </c>
      <c r="L876" s="18" t="n">
        <f aca="false">IF($F$876=1,MIN(Assumptions!$B$46,MAX(Assumptions!$B$4,Assumptions!$B$28-($H$876+$I$876+$J$876+$K$876))),Assumptions!$B$4)</f>
        <v>15000000</v>
      </c>
      <c r="M876" s="18" t="n">
        <f aca="false">IF($G$876=1,MIN(Assumptions!$B$41,MAX(Assumptions!$B$4,Assumptions!$B$28-($H$876+$I$876+$J$876+$K$876+$L$876))),Assumptions!$B$4)</f>
        <v>0</v>
      </c>
      <c r="N876" s="18" t="n">
        <f aca="false">MAX(Assumptions!$B$4,Assumptions!$B$28-($H$876+$I$876+$J$876+$K$876+$L$876+$M$876))</f>
        <v>7795000000</v>
      </c>
      <c r="O876" s="18" t="n">
        <f aca="false">$J$112+$O$112+Assumptions!$B$20+IF($B$876=0,$AI$112,Assumptions!$B$4)+IF($C$876=0,$AF$112,Assumptions!$B$4)+IF($D$876=0,$AC$112,Assumptions!$B$4)+IF($E$876=0,$Z$112,Assumptions!$B$4)+IF($F$876=0,$W$112,Assumptions!$B$4)+IF($G$876=0,$T$112,Assumptions!$B$4)</f>
        <v>20413833.1063222</v>
      </c>
      <c r="P876" s="18" t="n">
        <f aca="false">IF(($N$876+Assumptions!$B$14*Assumptions!$B$13)&gt;($C$12*Assumptions!$B$7/Assumptions!$B$11),($C$12*Assumptions!$B$7/Assumptions!$B$11)*($O$876+Assumptions!$B$14)/($N$876+Assumptions!$B$14*Assumptions!$B$13-($C$12*Assumptions!$B$7/Assumptions!$B$11)),NA())</f>
        <v>267563.40960999</v>
      </c>
      <c r="Q876" s="18" t="n">
        <f aca="false">IFERROR(($N$876+Assumptions!$B$14*Assumptions!$B$13)/($O$876+Assumptions!$B$14+$P$876),NA())</f>
        <v>336.368863482444</v>
      </c>
      <c r="R876" s="18" t="n">
        <f aca="false">AND(ISNUMBER($P$876),$P$876&gt;Assumptions!$B$4,$Q$876&gt;Assumptions!$B$13)</f>
        <v>1</v>
      </c>
      <c r="S876" s="18" t="n">
        <f aca="false">IF($N$876&gt;($C$12*Assumptions!$B$7/Assumptions!$B$11),($C$12*Assumptions!$B$7/Assumptions!$B$11)*$O$876/($N$876-($C$12*Assumptions!$B$7/Assumptions!$B$11)),NA())</f>
        <v>238448.407471642</v>
      </c>
      <c r="T876" s="18" t="n">
        <f aca="false">IFERROR($N$876/($O$876+$S$876),NA())</f>
        <v>377.44013874659</v>
      </c>
      <c r="U876" s="18" t="n">
        <f aca="false">AND(ISNUMBER($S$876),$S$876&gt;Assumptions!$B$4,$T$876&lt;=Assumptions!$B$13)</f>
        <v>0</v>
      </c>
      <c r="V876" s="18" t="n">
        <f aca="false">IF($R$876,$P$876,IF($U$876,$S$876,NA()))</f>
        <v>267563.40960999</v>
      </c>
      <c r="W876" s="18" t="n">
        <f aca="false">IF($R$876,$Q$876,IF($U$876,$T$876,NA()))</f>
        <v>336.368863482444</v>
      </c>
      <c r="X876" s="18" t="n">
        <f aca="false">$R$876</f>
        <v>1</v>
      </c>
      <c r="Y876" s="18" t="n">
        <f aca="false">IF($B$876=1,$H$876,$AI$112*$W$876)</f>
        <v>2063057971.06062</v>
      </c>
      <c r="Z876" s="18" t="n">
        <f aca="false">IF($C$876=1,$I$876,$AF$112*$W$876)</f>
        <v>100000000</v>
      </c>
      <c r="AA876" s="18" t="n">
        <f aca="false">IF($D$876=1,$J$876,$AC$112*$W$876)</f>
        <v>60000000</v>
      </c>
      <c r="AB876" s="18" t="n">
        <f aca="false">IF($E$876=1,$K$876,$Z$112*$W$876)</f>
        <v>30000000</v>
      </c>
      <c r="AC876" s="18" t="n">
        <f aca="false">IF($F$876=1,$L$876,$W$112*$W$876)</f>
        <v>15000000</v>
      </c>
      <c r="AD876" s="18" t="n">
        <f aca="false">IF($G$876=1,$M$876,$T$112*$W$876)</f>
        <v>1681844317.41222</v>
      </c>
      <c r="AE876" s="18" t="n">
        <f aca="false">($C$12*Assumptions!$B$7/Assumptions!$B$11)</f>
        <v>90000000</v>
      </c>
      <c r="AF876" s="18" t="n">
        <f aca="false">($J$112+$O$112)*$W$876</f>
        <v>94355781.4790617</v>
      </c>
      <c r="AG876" s="18" t="n">
        <f aca="false">Assumptions!$B$20*$W$876</f>
        <v>3027319771.34199</v>
      </c>
      <c r="AH876" s="18" t="n">
        <f aca="false">IF($R$876,Assumptions!$B$14*($W$876-Assumptions!$B$13),Assumptions!$B$4)</f>
        <v>838422158.706109</v>
      </c>
      <c r="AI876" s="18" t="n">
        <f aca="false">$Y$876+$Z$876+$AA$876+$AB$876+$AC$876+$AD$876+$AE$876+$AF$876+$AG$876+$AH$876</f>
        <v>8000000000</v>
      </c>
      <c r="AJ876" s="18" t="n">
        <f aca="false">IF(AND(ISNUMBER($V$876),($C$12*Assumptions!$B$7/Assumptions!$B$11)&gt;=Assumptions!$B$67,IF($B$876=1,$Y$876&gt;=INDEX($Y$846:$Y$909,1+$A$876-Assumptions!$B$78),$Y$876&gt;INDEX($Y$846:$Y$909,1+$A$876+Assumptions!$B$78)),IF($C$876=1,$Z$876&gt;=INDEX($Z$846:$Z$909,1+$A$876-Assumptions!$B$79),$Z$876&gt;INDEX($Z$846:$Z$909,1+$A$876+Assumptions!$B$79)),IF($D$876=1,$AA$876&gt;=INDEX($AA$846:$AA$909,1+$A$876-Assumptions!$B$80),$AA$876&gt;INDEX($AA$846:$AA$909,1+$A$876+Assumptions!$B$80)),IF($E$876=1,$AB$876&gt;=INDEX($AB$846:$AB$909,1+$A$876-Assumptions!$B$81),$AB$876&gt;INDEX($AB$846:$AB$909,1+$A$876+Assumptions!$B$81)),IF($F$876=1,$AC$876&gt;=INDEX($AC$846:$AC$909,1+$A$876-Assumptions!$B$82),$AC$876&gt;INDEX($AC$846:$AC$909,1+$A$876+Assumptions!$B$82)),IF($G$876=1,$AD$876&gt;=INDEX($AD$846:$AD$909,1+$A$876-Assumptions!$B$83),$AD$876&gt;INDEX($AD$846:$AD$909,1+$A$876+Assumptions!$B$83))),1,0)</f>
        <v>0</v>
      </c>
      <c r="AK876" s="16"/>
      <c r="AL876" s="16"/>
    </row>
    <row r="877" customFormat="false" ht="23.85" hidden="true" customHeight="false" outlineLevel="0" collapsed="false">
      <c r="A877" s="6" t="n">
        <f aca="false">ROW()-ROW($A$846)+Assumptions!$B$4</f>
        <v>31</v>
      </c>
      <c r="B877" s="18" t="n">
        <f aca="false">MOD(QUOTIENT($A$877,Assumptions!$B$78),2)</f>
        <v>0</v>
      </c>
      <c r="C877" s="18" t="n">
        <f aca="false">MOD(QUOTIENT($A$877,Assumptions!$B$79),2)</f>
        <v>1</v>
      </c>
      <c r="D877" s="18" t="n">
        <f aca="false">MOD(QUOTIENT($A$877,Assumptions!$B$80),2)</f>
        <v>1</v>
      </c>
      <c r="E877" s="18" t="n">
        <f aca="false">MOD(QUOTIENT($A$877,Assumptions!$B$81),2)</f>
        <v>1</v>
      </c>
      <c r="F877" s="18" t="n">
        <f aca="false">MOD(QUOTIENT($A$877,Assumptions!$B$82),2)</f>
        <v>1</v>
      </c>
      <c r="G877" s="18" t="n">
        <f aca="false">MOD(QUOTIENT($A$877,Assumptions!$B$83),2)</f>
        <v>1</v>
      </c>
      <c r="H877" s="18" t="n">
        <f aca="false">IF($B$877=1,MIN(Assumptions!$B$66,MAX(Assumptions!$B$4,Assumptions!$B$28-(Assumptions!$B$4))),Assumptions!$B$4)</f>
        <v>0</v>
      </c>
      <c r="I877" s="18" t="n">
        <f aca="false">IF($C$877=1,MIN(Assumptions!$B$61,MAX(Assumptions!$B$4,Assumptions!$B$28-($H$877))),Assumptions!$B$4)</f>
        <v>100000000</v>
      </c>
      <c r="J877" s="18" t="n">
        <f aca="false">IF($D$877=1,MIN(Assumptions!$B$56,MAX(Assumptions!$B$4,Assumptions!$B$28-($H$877+$I$877))),Assumptions!$B$4)</f>
        <v>60000000</v>
      </c>
      <c r="K877" s="18" t="n">
        <f aca="false">IF($E$877=1,MIN(Assumptions!$B$51,MAX(Assumptions!$B$4,Assumptions!$B$28-($H$877+$I$877+$J$877))),Assumptions!$B$4)</f>
        <v>30000000</v>
      </c>
      <c r="L877" s="18" t="n">
        <f aca="false">IF($F$877=1,MIN(Assumptions!$B$46,MAX(Assumptions!$B$4,Assumptions!$B$28-($H$877+$I$877+$J$877+$K$877))),Assumptions!$B$4)</f>
        <v>15000000</v>
      </c>
      <c r="M877" s="18" t="n">
        <f aca="false">IF($G$877=1,MIN(Assumptions!$B$41,MAX(Assumptions!$B$4,Assumptions!$B$28-($H$877+$I$877+$J$877+$K$877+$L$877))),Assumptions!$B$4)</f>
        <v>5000000</v>
      </c>
      <c r="N877" s="18" t="n">
        <f aca="false">MAX(Assumptions!$B$4,Assumptions!$B$28-($H$877+$I$877+$J$877+$K$877+$L$877+$M$877))</f>
        <v>7790000000</v>
      </c>
      <c r="O877" s="18" t="n">
        <f aca="false">$J$112+$O$112+Assumptions!$B$20+IF($B$877=0,$AI$112,Assumptions!$B$4)+IF($C$877=0,$AF$112,Assumptions!$B$4)+IF($D$877=0,$AC$112,Assumptions!$B$4)+IF($E$877=0,$Z$112,Assumptions!$B$4)+IF($F$877=0,$W$112,Assumptions!$B$4)+IF($G$877=0,$T$112,Assumptions!$B$4)</f>
        <v>15413833.1063222</v>
      </c>
      <c r="P877" s="18" t="n">
        <f aca="false">IF(($N$877+Assumptions!$B$14*Assumptions!$B$13)&gt;($C$12*Assumptions!$B$7/Assumptions!$B$11),($C$12*Assumptions!$B$7/Assumptions!$B$11)*($O$877+Assumptions!$B$14)/($N$877+Assumptions!$B$14*Assumptions!$B$13-($C$12*Assumptions!$B$7/Assumptions!$B$11)),NA())</f>
        <v>209314.505624018</v>
      </c>
      <c r="Q877" s="18" t="n">
        <f aca="false">IFERROR(($N$877+Assumptions!$B$14*Assumptions!$B$13)/($O$877+Assumptions!$B$14+$P$877),NA())</f>
        <v>429.974978235205</v>
      </c>
      <c r="R877" s="18" t="n">
        <f aca="false">AND(ISNUMBER($P$877),$P$877&gt;Assumptions!$B$4,$Q$877&gt;Assumptions!$B$13)</f>
        <v>1</v>
      </c>
      <c r="S877" s="18" t="n">
        <f aca="false">IF($N$877&gt;($C$12*Assumptions!$B$7/Assumptions!$B$11),($C$12*Assumptions!$B$7/Assumptions!$B$11)*$O$877/($N$877-($C$12*Assumptions!$B$7/Assumptions!$B$11)),NA())</f>
        <v>180161.685658312</v>
      </c>
      <c r="T877" s="18" t="n">
        <f aca="false">IFERROR($N$877/($O$877+$S$877),NA())</f>
        <v>499.551276239115</v>
      </c>
      <c r="U877" s="18" t="n">
        <f aca="false">AND(ISNUMBER($S$877),$S$877&gt;Assumptions!$B$4,$T$877&lt;=Assumptions!$B$13)</f>
        <v>0</v>
      </c>
      <c r="V877" s="18" t="n">
        <f aca="false">IF($R$877,$P$877,IF($U$877,$S$877,NA()))</f>
        <v>209314.505624018</v>
      </c>
      <c r="W877" s="18" t="n">
        <f aca="false">IF($R$877,$Q$877,IF($U$877,$T$877,NA()))</f>
        <v>429.974978235205</v>
      </c>
      <c r="X877" s="18" t="n">
        <f aca="false">$R$877</f>
        <v>1</v>
      </c>
      <c r="Y877" s="18" t="n">
        <f aca="false">IF($B$877=1,$H$877,$AI$112*$W$877)</f>
        <v>2637174252.75617</v>
      </c>
      <c r="Z877" s="18" t="n">
        <f aca="false">IF($C$877=1,$I$877,$AF$112*$W$877)</f>
        <v>100000000</v>
      </c>
      <c r="AA877" s="18" t="n">
        <f aca="false">IF($D$877=1,$J$877,$AC$112*$W$877)</f>
        <v>60000000</v>
      </c>
      <c r="AB877" s="18" t="n">
        <f aca="false">IF($E$877=1,$K$877,$Z$112*$W$877)</f>
        <v>30000000</v>
      </c>
      <c r="AC877" s="18" t="n">
        <f aca="false">IF($F$877=1,$L$877,$W$112*$W$877)</f>
        <v>15000000</v>
      </c>
      <c r="AD877" s="18" t="n">
        <f aca="false">IF($G$877=1,$M$877,$T$112*$W$877)</f>
        <v>5000000</v>
      </c>
      <c r="AE877" s="18" t="n">
        <f aca="false">($C$12*Assumptions!$B$7/Assumptions!$B$11)</f>
        <v>90000000</v>
      </c>
      <c r="AF877" s="18" t="n">
        <f aca="false">($J$112+$O$112)*$W$877</f>
        <v>120613497.538968</v>
      </c>
      <c r="AG877" s="18" t="n">
        <f aca="false">Assumptions!$B$20*$W$877</f>
        <v>3869774804.11685</v>
      </c>
      <c r="AH877" s="18" t="n">
        <f aca="false">IF($R$877,Assumptions!$B$14*($W$877-Assumptions!$B$13),Assumptions!$B$4)</f>
        <v>1072437445.58801</v>
      </c>
      <c r="AI877" s="18" t="n">
        <f aca="false">$Y$877+$Z$877+$AA$877+$AB$877+$AC$877+$AD$877+$AE$877+$AF$877+$AG$877+$AH$877</f>
        <v>8000000000</v>
      </c>
      <c r="AJ877" s="18" t="n">
        <f aca="false">IF(AND(ISNUMBER($V$877),($C$12*Assumptions!$B$7/Assumptions!$B$11)&gt;=Assumptions!$B$67,IF($B$877=1,$Y$877&gt;=INDEX($Y$846:$Y$909,1+$A$877-Assumptions!$B$78),$Y$877&gt;INDEX($Y$846:$Y$909,1+$A$877+Assumptions!$B$78)),IF($C$877=1,$Z$877&gt;=INDEX($Z$846:$Z$909,1+$A$877-Assumptions!$B$79),$Z$877&gt;INDEX($Z$846:$Z$909,1+$A$877+Assumptions!$B$79)),IF($D$877=1,$AA$877&gt;=INDEX($AA$846:$AA$909,1+$A$877-Assumptions!$B$80),$AA$877&gt;INDEX($AA$846:$AA$909,1+$A$877+Assumptions!$B$80)),IF($E$877=1,$AB$877&gt;=INDEX($AB$846:$AB$909,1+$A$877-Assumptions!$B$81),$AB$877&gt;INDEX($AB$846:$AB$909,1+$A$877+Assumptions!$B$81)),IF($F$877=1,$AC$877&gt;=INDEX($AC$846:$AC$909,1+$A$877-Assumptions!$B$82),$AC$877&gt;INDEX($AC$846:$AC$909,1+$A$877+Assumptions!$B$82)),IF($G$877=1,$AD$877&gt;=INDEX($AD$846:$AD$909,1+$A$877-Assumptions!$B$83),$AD$877&gt;INDEX($AD$846:$AD$909,1+$A$877+Assumptions!$B$83))),1,0)</f>
        <v>0</v>
      </c>
      <c r="AK877" s="16"/>
      <c r="AL877" s="16"/>
    </row>
    <row r="878" customFormat="false" ht="23.85" hidden="true" customHeight="false" outlineLevel="0" collapsed="false">
      <c r="A878" s="6" t="n">
        <f aca="false">ROW()-ROW($A$846)+Assumptions!$B$4</f>
        <v>32</v>
      </c>
      <c r="B878" s="18" t="n">
        <f aca="false">MOD(QUOTIENT($A$878,Assumptions!$B$78),2)</f>
        <v>1</v>
      </c>
      <c r="C878" s="18" t="n">
        <f aca="false">MOD(QUOTIENT($A$878,Assumptions!$B$79),2)</f>
        <v>0</v>
      </c>
      <c r="D878" s="18" t="n">
        <f aca="false">MOD(QUOTIENT($A$878,Assumptions!$B$80),2)</f>
        <v>0</v>
      </c>
      <c r="E878" s="18" t="n">
        <f aca="false">MOD(QUOTIENT($A$878,Assumptions!$B$81),2)</f>
        <v>0</v>
      </c>
      <c r="F878" s="18" t="n">
        <f aca="false">MOD(QUOTIENT($A$878,Assumptions!$B$82),2)</f>
        <v>0</v>
      </c>
      <c r="G878" s="18" t="n">
        <f aca="false">MOD(QUOTIENT($A$878,Assumptions!$B$83),2)</f>
        <v>0</v>
      </c>
      <c r="H878" s="18" t="n">
        <f aca="false">IF($B$878=1,MIN(Assumptions!$B$66,MAX(Assumptions!$B$4,Assumptions!$B$28-(Assumptions!$B$4))),Assumptions!$B$4)</f>
        <v>300000000</v>
      </c>
      <c r="I878" s="18" t="n">
        <f aca="false">IF($C$878=1,MIN(Assumptions!$B$61,MAX(Assumptions!$B$4,Assumptions!$B$28-($H$878))),Assumptions!$B$4)</f>
        <v>0</v>
      </c>
      <c r="J878" s="18" t="n">
        <f aca="false">IF($D$878=1,MIN(Assumptions!$B$56,MAX(Assumptions!$B$4,Assumptions!$B$28-($H$878+$I$878))),Assumptions!$B$4)</f>
        <v>0</v>
      </c>
      <c r="K878" s="18" t="n">
        <f aca="false">IF($E$878=1,MIN(Assumptions!$B$51,MAX(Assumptions!$B$4,Assumptions!$B$28-($H$878+$I$878+$J$878))),Assumptions!$B$4)</f>
        <v>0</v>
      </c>
      <c r="L878" s="18" t="n">
        <f aca="false">IF($F$878=1,MIN(Assumptions!$B$46,MAX(Assumptions!$B$4,Assumptions!$B$28-($H$878+$I$878+$J$878+$K$878))),Assumptions!$B$4)</f>
        <v>0</v>
      </c>
      <c r="M878" s="18" t="n">
        <f aca="false">IF($G$878=1,MIN(Assumptions!$B$41,MAX(Assumptions!$B$4,Assumptions!$B$28-($H$878+$I$878+$J$878+$K$878+$L$878))),Assumptions!$B$4)</f>
        <v>0</v>
      </c>
      <c r="N878" s="18" t="n">
        <f aca="false">MAX(Assumptions!$B$4,Assumptions!$B$28-($H$878+$I$878+$J$878+$K$878+$L$878+$M$878))</f>
        <v>7700000000</v>
      </c>
      <c r="O878" s="18" t="n">
        <f aca="false">$J$112+$O$112+Assumptions!$B$20+IF($B$878=0,$AI$112,Assumptions!$B$4)+IF($C$878=0,$AF$112,Assumptions!$B$4)+IF($D$878=0,$AC$112,Assumptions!$B$4)+IF($E$878=0,$Z$112,Assumptions!$B$4)+IF($F$878=0,$W$112,Assumptions!$B$4)+IF($G$878=0,$T$112,Assumptions!$B$4)</f>
        <v>26414164.1892672</v>
      </c>
      <c r="P878" s="18" t="n">
        <f aca="false">IF(($N$878+Assumptions!$B$14*Assumptions!$B$13)&gt;($C$12*Assumptions!$B$7/Assumptions!$B$11),($C$12*Assumptions!$B$7/Assumptions!$B$11)*($O$878+Assumptions!$B$14)/($N$878+Assumptions!$B$14*Assumptions!$B$13-($C$12*Assumptions!$B$7/Assumptions!$B$11)),NA())</f>
        <v>341842.335242568</v>
      </c>
      <c r="Q878" s="18" t="n">
        <f aca="false">IFERROR(($N$878+Assumptions!$B$14*Assumptions!$B$13)/($O$878+Assumptions!$B$14+$P$878),NA())</f>
        <v>263.279268602401</v>
      </c>
      <c r="R878" s="18" t="n">
        <f aca="false">AND(ISNUMBER($P$878),$P$878&gt;Assumptions!$B$4,$Q$878&gt;Assumptions!$B$13)</f>
        <v>1</v>
      </c>
      <c r="S878" s="18" t="n">
        <f aca="false">IF($N$878&gt;($C$12*Assumptions!$B$7/Assumptions!$B$11),($C$12*Assumptions!$B$7/Assumptions!$B$11)*$O$878/($N$878-($C$12*Assumptions!$B$7/Assumptions!$B$11)),NA())</f>
        <v>312388.27556295</v>
      </c>
      <c r="T878" s="18" t="n">
        <f aca="false">IFERROR($N$878/($O$878+$S$878),NA())</f>
        <v>288.103002066299</v>
      </c>
      <c r="U878" s="18" t="n">
        <f aca="false">AND(ISNUMBER($S$878),$S$878&gt;Assumptions!$B$4,$T$878&lt;=Assumptions!$B$13)</f>
        <v>0</v>
      </c>
      <c r="V878" s="18" t="n">
        <f aca="false">IF($R$878,$P$878,IF($U$878,$S$878,NA()))</f>
        <v>341842.335242568</v>
      </c>
      <c r="W878" s="18" t="n">
        <f aca="false">IF($R$878,$Q$878,IF($U$878,$T$878,NA()))</f>
        <v>263.279268602401</v>
      </c>
      <c r="X878" s="18" t="n">
        <f aca="false">$R$878</f>
        <v>1</v>
      </c>
      <c r="Y878" s="18" t="n">
        <f aca="false">IF($B$878=1,$H$878,$AI$112*$W$878)</f>
        <v>300000000</v>
      </c>
      <c r="Z878" s="18" t="n">
        <f aca="false">IF($C$878=1,$I$878,$AF$112*$W$878)</f>
        <v>456434462.145764</v>
      </c>
      <c r="AA878" s="18" t="n">
        <f aca="false">IF($D$878=1,$J$878,$AC$112*$W$878)</f>
        <v>631870244.645762</v>
      </c>
      <c r="AB878" s="18" t="n">
        <f aca="false">IF($E$878=1,$K$878,$Z$112*$W$878)</f>
        <v>789837805.807203</v>
      </c>
      <c r="AC878" s="18" t="n">
        <f aca="false">IF($F$878=1,$L$878,$W$112*$W$878)</f>
        <v>1316396343.01201</v>
      </c>
      <c r="AD878" s="18" t="n">
        <f aca="false">IF($G$878=1,$M$878,$T$112*$W$878)</f>
        <v>1316396343.01201</v>
      </c>
      <c r="AE878" s="18" t="n">
        <f aca="false">($C$12*Assumptions!$B$7/Assumptions!$B$11)</f>
        <v>90000000</v>
      </c>
      <c r="AF878" s="18" t="n">
        <f aca="false">($J$112+$O$112)*$W$878</f>
        <v>73853212.4496474</v>
      </c>
      <c r="AG878" s="18" t="n">
        <f aca="false">Assumptions!$B$20*$W$878</f>
        <v>2369513417.42161</v>
      </c>
      <c r="AH878" s="18" t="n">
        <f aca="false">IF($R$878,Assumptions!$B$14*($W$878-Assumptions!$B$13),Assumptions!$B$4)</f>
        <v>655698171.506003</v>
      </c>
      <c r="AI878" s="18" t="n">
        <f aca="false">$Y$878+$Z$878+$AA$878+$AB$878+$AC$878+$AD$878+$AE$878+$AF$878+$AG$878+$AH$878</f>
        <v>8000000000</v>
      </c>
      <c r="AJ878" s="18" t="n">
        <f aca="false">IF(AND(ISNUMBER($V$878),($C$12*Assumptions!$B$7/Assumptions!$B$11)&gt;=Assumptions!$B$67,IF($B$878=1,$Y$878&gt;=INDEX($Y$846:$Y$909,1+$A$878-Assumptions!$B$78),$Y$878&gt;INDEX($Y$846:$Y$909,1+$A$878+Assumptions!$B$78)),IF($C$878=1,$Z$878&gt;=INDEX($Z$846:$Z$909,1+$A$878-Assumptions!$B$79),$Z$878&gt;INDEX($Z$846:$Z$909,1+$A$878+Assumptions!$B$79)),IF($D$878=1,$AA$878&gt;=INDEX($AA$846:$AA$909,1+$A$878-Assumptions!$B$80),$AA$878&gt;INDEX($AA$846:$AA$909,1+$A$878+Assumptions!$B$80)),IF($E$878=1,$AB$878&gt;=INDEX($AB$846:$AB$909,1+$A$878-Assumptions!$B$81),$AB$878&gt;INDEX($AB$846:$AB$909,1+$A$878+Assumptions!$B$81)),IF($F$878=1,$AC$878&gt;=INDEX($AC$846:$AC$909,1+$A$878-Assumptions!$B$82),$AC$878&gt;INDEX($AC$846:$AC$909,1+$A$878+Assumptions!$B$82)),IF($G$878=1,$AD$878&gt;=INDEX($AD$846:$AD$909,1+$A$878-Assumptions!$B$83),$AD$878&gt;INDEX($AD$846:$AD$909,1+$A$878+Assumptions!$B$83))),1,0)</f>
        <v>0</v>
      </c>
      <c r="AK878" s="16"/>
      <c r="AL878" s="16"/>
    </row>
    <row r="879" customFormat="false" ht="23.85" hidden="true" customHeight="false" outlineLevel="0" collapsed="false">
      <c r="A879" s="6" t="n">
        <f aca="false">ROW()-ROW($A$846)+Assumptions!$B$4</f>
        <v>33</v>
      </c>
      <c r="B879" s="18" t="n">
        <f aca="false">MOD(QUOTIENT($A$879,Assumptions!$B$78),2)</f>
        <v>1</v>
      </c>
      <c r="C879" s="18" t="n">
        <f aca="false">MOD(QUOTIENT($A$879,Assumptions!$B$79),2)</f>
        <v>0</v>
      </c>
      <c r="D879" s="18" t="n">
        <f aca="false">MOD(QUOTIENT($A$879,Assumptions!$B$80),2)</f>
        <v>0</v>
      </c>
      <c r="E879" s="18" t="n">
        <f aca="false">MOD(QUOTIENT($A$879,Assumptions!$B$81),2)</f>
        <v>0</v>
      </c>
      <c r="F879" s="18" t="n">
        <f aca="false">MOD(QUOTIENT($A$879,Assumptions!$B$82),2)</f>
        <v>0</v>
      </c>
      <c r="G879" s="18" t="n">
        <f aca="false">MOD(QUOTIENT($A$879,Assumptions!$B$83),2)</f>
        <v>1</v>
      </c>
      <c r="H879" s="18" t="n">
        <f aca="false">IF($B$879=1,MIN(Assumptions!$B$66,MAX(Assumptions!$B$4,Assumptions!$B$28-(Assumptions!$B$4))),Assumptions!$B$4)</f>
        <v>300000000</v>
      </c>
      <c r="I879" s="18" t="n">
        <f aca="false">IF($C$879=1,MIN(Assumptions!$B$61,MAX(Assumptions!$B$4,Assumptions!$B$28-($H$879))),Assumptions!$B$4)</f>
        <v>0</v>
      </c>
      <c r="J879" s="18" t="n">
        <f aca="false">IF($D$879=1,MIN(Assumptions!$B$56,MAX(Assumptions!$B$4,Assumptions!$B$28-($H$879+$I$879))),Assumptions!$B$4)</f>
        <v>0</v>
      </c>
      <c r="K879" s="18" t="n">
        <f aca="false">IF($E$879=1,MIN(Assumptions!$B$51,MAX(Assumptions!$B$4,Assumptions!$B$28-($H$879+$I$879+$J$879))),Assumptions!$B$4)</f>
        <v>0</v>
      </c>
      <c r="L879" s="18" t="n">
        <f aca="false">IF($F$879=1,MIN(Assumptions!$B$46,MAX(Assumptions!$B$4,Assumptions!$B$28-($H$879+$I$879+$J$879+$K$879))),Assumptions!$B$4)</f>
        <v>0</v>
      </c>
      <c r="M879" s="18" t="n">
        <f aca="false">IF($G$879=1,MIN(Assumptions!$B$41,MAX(Assumptions!$B$4,Assumptions!$B$28-($H$879+$I$879+$J$879+$K$879+$L$879))),Assumptions!$B$4)</f>
        <v>5000000</v>
      </c>
      <c r="N879" s="18" t="n">
        <f aca="false">MAX(Assumptions!$B$4,Assumptions!$B$28-($H$879+$I$879+$J$879+$K$879+$L$879+$M$879))</f>
        <v>7695000000</v>
      </c>
      <c r="O879" s="18" t="n">
        <f aca="false">$J$112+$O$112+Assumptions!$B$20+IF($B$879=0,$AI$112,Assumptions!$B$4)+IF($C$879=0,$AF$112,Assumptions!$B$4)+IF($D$879=0,$AC$112,Assumptions!$B$4)+IF($E$879=0,$Z$112,Assumptions!$B$4)+IF($F$879=0,$W$112,Assumptions!$B$4)+IF($G$879=0,$T$112,Assumptions!$B$4)</f>
        <v>21414164.1892672</v>
      </c>
      <c r="P879" s="18" t="n">
        <f aca="false">IF(($N$879+Assumptions!$B$14*Assumptions!$B$13)&gt;($C$12*Assumptions!$B$7/Assumptions!$B$11),($C$12*Assumptions!$B$7/Assumptions!$B$11)*($O$879+Assumptions!$B$14)/($N$879+Assumptions!$B$14*Assumptions!$B$13-($C$12*Assumptions!$B$7/Assumptions!$B$11)),NA())</f>
        <v>282914.857316339</v>
      </c>
      <c r="Q879" s="18" t="n">
        <f aca="false">IFERROR(($N$879+Assumptions!$B$14*Assumptions!$B$13)/($O$879+Assumptions!$B$14+$P$879),NA())</f>
        <v>318.116909284009</v>
      </c>
      <c r="R879" s="18" t="n">
        <f aca="false">AND(ISNUMBER($P$879),$P$879&gt;Assumptions!$B$4,$Q$879&gt;Assumptions!$B$13)</f>
        <v>1</v>
      </c>
      <c r="S879" s="18" t="n">
        <f aca="false">IF($N$879&gt;($C$12*Assumptions!$B$7/Assumptions!$B$11),($C$12*Assumptions!$B$7/Assumptions!$B$11)*$O$879/($N$879-($C$12*Assumptions!$B$7/Assumptions!$B$11)),NA())</f>
        <v>253422.061411446</v>
      </c>
      <c r="T879" s="18" t="n">
        <f aca="false">IFERROR($N$879/($O$879+$S$879),NA())</f>
        <v>355.138773233636</v>
      </c>
      <c r="U879" s="18" t="n">
        <f aca="false">AND(ISNUMBER($S$879),$S$879&gt;Assumptions!$B$4,$T$879&lt;=Assumptions!$B$13)</f>
        <v>0</v>
      </c>
      <c r="V879" s="18" t="n">
        <f aca="false">IF($R$879,$P$879,IF($U$879,$S$879,NA()))</f>
        <v>282914.857316339</v>
      </c>
      <c r="W879" s="18" t="n">
        <f aca="false">IF($R$879,$Q$879,IF($U$879,$T$879,NA()))</f>
        <v>318.116909284009</v>
      </c>
      <c r="X879" s="18" t="n">
        <f aca="false">$R$879</f>
        <v>1</v>
      </c>
      <c r="Y879" s="18" t="n">
        <f aca="false">IF($B$879=1,$H$879,$AI$112*$W$879)</f>
        <v>300000000</v>
      </c>
      <c r="Z879" s="18" t="n">
        <f aca="false">IF($C$879=1,$I$879,$AF$112*$W$879)</f>
        <v>551503812.507914</v>
      </c>
      <c r="AA879" s="18" t="n">
        <f aca="false">IF($D$879=1,$J$879,$AC$112*$W$879)</f>
        <v>763480582.281621</v>
      </c>
      <c r="AB879" s="18" t="n">
        <f aca="false">IF($E$879=1,$K$879,$Z$112*$W$879)</f>
        <v>954350727.852027</v>
      </c>
      <c r="AC879" s="18" t="n">
        <f aca="false">IF($F$879=1,$L$879,$W$112*$W$879)</f>
        <v>1590584546.42004</v>
      </c>
      <c r="AD879" s="18" t="n">
        <f aca="false">IF($G$879=1,$M$879,$T$112*$W$879)</f>
        <v>5000000</v>
      </c>
      <c r="AE879" s="18" t="n">
        <f aca="false">($C$12*Assumptions!$B$7/Assumptions!$B$11)</f>
        <v>90000000</v>
      </c>
      <c r="AF879" s="18" t="n">
        <f aca="false">($J$112+$O$112)*$W$879</f>
        <v>89235874.1722927</v>
      </c>
      <c r="AG879" s="18" t="n">
        <f aca="false">Assumptions!$B$20*$W$879</f>
        <v>2863052183.55608</v>
      </c>
      <c r="AH879" s="18" t="n">
        <f aca="false">IF($R$879,Assumptions!$B$14*($W$879-Assumptions!$B$13),Assumptions!$B$4)</f>
        <v>792792273.210022</v>
      </c>
      <c r="AI879" s="18" t="n">
        <f aca="false">$Y$879+$Z$879+$AA$879+$AB$879+$AC$879+$AD$879+$AE$879+$AF$879+$AG$879+$AH$879</f>
        <v>8000000000</v>
      </c>
      <c r="AJ879" s="18" t="n">
        <f aca="false">IF(AND(ISNUMBER($V$879),($C$12*Assumptions!$B$7/Assumptions!$B$11)&gt;=Assumptions!$B$67,IF($B$879=1,$Y$879&gt;=INDEX($Y$846:$Y$909,1+$A$879-Assumptions!$B$78),$Y$879&gt;INDEX($Y$846:$Y$909,1+$A$879+Assumptions!$B$78)),IF($C$879=1,$Z$879&gt;=INDEX($Z$846:$Z$909,1+$A$879-Assumptions!$B$79),$Z$879&gt;INDEX($Z$846:$Z$909,1+$A$879+Assumptions!$B$79)),IF($D$879=1,$AA$879&gt;=INDEX($AA$846:$AA$909,1+$A$879-Assumptions!$B$80),$AA$879&gt;INDEX($AA$846:$AA$909,1+$A$879+Assumptions!$B$80)),IF($E$879=1,$AB$879&gt;=INDEX($AB$846:$AB$909,1+$A$879-Assumptions!$B$81),$AB$879&gt;INDEX($AB$846:$AB$909,1+$A$879+Assumptions!$B$81)),IF($F$879=1,$AC$879&gt;=INDEX($AC$846:$AC$909,1+$A$879-Assumptions!$B$82),$AC$879&gt;INDEX($AC$846:$AC$909,1+$A$879+Assumptions!$B$82)),IF($G$879=1,$AD$879&gt;=INDEX($AD$846:$AD$909,1+$A$879-Assumptions!$B$83),$AD$879&gt;INDEX($AD$846:$AD$909,1+$A$879+Assumptions!$B$83))),1,0)</f>
        <v>0</v>
      </c>
      <c r="AK879" s="16"/>
      <c r="AL879" s="16"/>
    </row>
    <row r="880" customFormat="false" ht="23.85" hidden="true" customHeight="false" outlineLevel="0" collapsed="false">
      <c r="A880" s="6" t="n">
        <f aca="false">ROW()-ROW($A$846)+Assumptions!$B$4</f>
        <v>34</v>
      </c>
      <c r="B880" s="18" t="n">
        <f aca="false">MOD(QUOTIENT($A$880,Assumptions!$B$78),2)</f>
        <v>1</v>
      </c>
      <c r="C880" s="18" t="n">
        <f aca="false">MOD(QUOTIENT($A$880,Assumptions!$B$79),2)</f>
        <v>0</v>
      </c>
      <c r="D880" s="18" t="n">
        <f aca="false">MOD(QUOTIENT($A$880,Assumptions!$B$80),2)</f>
        <v>0</v>
      </c>
      <c r="E880" s="18" t="n">
        <f aca="false">MOD(QUOTIENT($A$880,Assumptions!$B$81),2)</f>
        <v>0</v>
      </c>
      <c r="F880" s="18" t="n">
        <f aca="false">MOD(QUOTIENT($A$880,Assumptions!$B$82),2)</f>
        <v>1</v>
      </c>
      <c r="G880" s="18" t="n">
        <f aca="false">MOD(QUOTIENT($A$880,Assumptions!$B$83),2)</f>
        <v>0</v>
      </c>
      <c r="H880" s="18" t="n">
        <f aca="false">IF($B$880=1,MIN(Assumptions!$B$66,MAX(Assumptions!$B$4,Assumptions!$B$28-(Assumptions!$B$4))),Assumptions!$B$4)</f>
        <v>300000000</v>
      </c>
      <c r="I880" s="18" t="n">
        <f aca="false">IF($C$880=1,MIN(Assumptions!$B$61,MAX(Assumptions!$B$4,Assumptions!$B$28-($H$880))),Assumptions!$B$4)</f>
        <v>0</v>
      </c>
      <c r="J880" s="18" t="n">
        <f aca="false">IF($D$880=1,MIN(Assumptions!$B$56,MAX(Assumptions!$B$4,Assumptions!$B$28-($H$880+$I$880))),Assumptions!$B$4)</f>
        <v>0</v>
      </c>
      <c r="K880" s="18" t="n">
        <f aca="false">IF($E$880=1,MIN(Assumptions!$B$51,MAX(Assumptions!$B$4,Assumptions!$B$28-($H$880+$I$880+$J$880))),Assumptions!$B$4)</f>
        <v>0</v>
      </c>
      <c r="L880" s="18" t="n">
        <f aca="false">IF($F$880=1,MIN(Assumptions!$B$46,MAX(Assumptions!$B$4,Assumptions!$B$28-($H$880+$I$880+$J$880+$K$880))),Assumptions!$B$4)</f>
        <v>15000000</v>
      </c>
      <c r="M880" s="18" t="n">
        <f aca="false">IF($G$880=1,MIN(Assumptions!$B$41,MAX(Assumptions!$B$4,Assumptions!$B$28-($H$880+$I$880+$J$880+$K$880+$L$880))),Assumptions!$B$4)</f>
        <v>0</v>
      </c>
      <c r="N880" s="18" t="n">
        <f aca="false">MAX(Assumptions!$B$4,Assumptions!$B$28-($H$880+$I$880+$J$880+$K$880+$L$880+$M$880))</f>
        <v>7685000000</v>
      </c>
      <c r="O880" s="18" t="n">
        <f aca="false">$J$112+$O$112+Assumptions!$B$20+IF($B$880=0,$AI$112,Assumptions!$B$4)+IF($C$880=0,$AF$112,Assumptions!$B$4)+IF($D$880=0,$AC$112,Assumptions!$B$4)+IF($E$880=0,$Z$112,Assumptions!$B$4)+IF($F$880=0,$W$112,Assumptions!$B$4)+IF($G$880=0,$T$112,Assumptions!$B$4)</f>
        <v>21414164.1892672</v>
      </c>
      <c r="P880" s="18" t="n">
        <f aca="false">IF(($N$880+Assumptions!$B$14*Assumptions!$B$13)&gt;($C$12*Assumptions!$B$7/Assumptions!$B$11),($C$12*Assumptions!$B$7/Assumptions!$B$11)*($O$880+Assumptions!$B$14)/($N$880+Assumptions!$B$14*Assumptions!$B$13-($C$12*Assumptions!$B$7/Assumptions!$B$11)),NA())</f>
        <v>283287.236200598</v>
      </c>
      <c r="Q880" s="18" t="n">
        <f aca="false">IFERROR(($N$880+Assumptions!$B$14*Assumptions!$B$13)/($O$880+Assumptions!$B$14+$P$880),NA())</f>
        <v>317.698747063458</v>
      </c>
      <c r="R880" s="18" t="n">
        <f aca="false">AND(ISNUMBER($P$880),$P$880&gt;Assumptions!$B$4,$Q$880&gt;Assumptions!$B$13)</f>
        <v>1</v>
      </c>
      <c r="S880" s="18" t="n">
        <f aca="false">IF($N$880&gt;($C$12*Assumptions!$B$7/Assumptions!$B$11),($C$12*Assumptions!$B$7/Assumptions!$B$11)*$O$880/($N$880-($C$12*Assumptions!$B$7/Assumptions!$B$11)),NA())</f>
        <v>253755.731011724</v>
      </c>
      <c r="T880" s="18" t="n">
        <f aca="false">IFERROR($N$880/($O$880+$S$880),NA())</f>
        <v>354.67179259822</v>
      </c>
      <c r="U880" s="18" t="n">
        <f aca="false">AND(ISNUMBER($S$880),$S$880&gt;Assumptions!$B$4,$T$880&lt;=Assumptions!$B$13)</f>
        <v>0</v>
      </c>
      <c r="V880" s="18" t="n">
        <f aca="false">IF($R$880,$P$880,IF($U$880,$S$880,NA()))</f>
        <v>283287.236200598</v>
      </c>
      <c r="W880" s="18" t="n">
        <f aca="false">IF($R$880,$Q$880,IF($U$880,$T$880,NA()))</f>
        <v>317.698747063458</v>
      </c>
      <c r="X880" s="18" t="n">
        <f aca="false">$R$880</f>
        <v>1</v>
      </c>
      <c r="Y880" s="18" t="n">
        <f aca="false">IF($B$880=1,$H$880,$AI$112*$W$880)</f>
        <v>300000000</v>
      </c>
      <c r="Z880" s="18" t="n">
        <f aca="false">IF($C$880=1,$I$880,$AF$112*$W$880)</f>
        <v>550778865.005439</v>
      </c>
      <c r="AA880" s="18" t="n">
        <f aca="false">IF($D$880=1,$J$880,$AC$112*$W$880)</f>
        <v>762476992.952299</v>
      </c>
      <c r="AB880" s="18" t="n">
        <f aca="false">IF($E$880=1,$K$880,$Z$112*$W$880)</f>
        <v>953096241.190374</v>
      </c>
      <c r="AC880" s="18" t="n">
        <f aca="false">IF($F$880=1,$L$880,$W$112*$W$880)</f>
        <v>15000000</v>
      </c>
      <c r="AD880" s="18" t="n">
        <f aca="false">IF($G$880=1,$M$880,$T$112*$W$880)</f>
        <v>1588493735.31729</v>
      </c>
      <c r="AE880" s="18" t="n">
        <f aca="false">($C$12*Assumptions!$B$7/Assumptions!$B$11)</f>
        <v>90000000</v>
      </c>
      <c r="AF880" s="18" t="n">
        <f aca="false">($J$112+$O$112)*$W$880</f>
        <v>89118574.3048299</v>
      </c>
      <c r="AG880" s="18" t="n">
        <f aca="false">Assumptions!$B$20*$W$880</f>
        <v>2859288723.57112</v>
      </c>
      <c r="AH880" s="18" t="n">
        <f aca="false">IF($R$880,Assumptions!$B$14*($W$880-Assumptions!$B$13),Assumptions!$B$4)</f>
        <v>791746867.658645</v>
      </c>
      <c r="AI880" s="18" t="n">
        <f aca="false">$Y$880+$Z$880+$AA$880+$AB$880+$AC$880+$AD$880+$AE$880+$AF$880+$AG$880+$AH$880</f>
        <v>8000000000</v>
      </c>
      <c r="AJ880" s="18" t="n">
        <f aca="false">IF(AND(ISNUMBER($V$880),($C$12*Assumptions!$B$7/Assumptions!$B$11)&gt;=Assumptions!$B$67,IF($B$880=1,$Y$880&gt;=INDEX($Y$846:$Y$909,1+$A$880-Assumptions!$B$78),$Y$880&gt;INDEX($Y$846:$Y$909,1+$A$880+Assumptions!$B$78)),IF($C$880=1,$Z$880&gt;=INDEX($Z$846:$Z$909,1+$A$880-Assumptions!$B$79),$Z$880&gt;INDEX($Z$846:$Z$909,1+$A$880+Assumptions!$B$79)),IF($D$880=1,$AA$880&gt;=INDEX($AA$846:$AA$909,1+$A$880-Assumptions!$B$80),$AA$880&gt;INDEX($AA$846:$AA$909,1+$A$880+Assumptions!$B$80)),IF($E$880=1,$AB$880&gt;=INDEX($AB$846:$AB$909,1+$A$880-Assumptions!$B$81),$AB$880&gt;INDEX($AB$846:$AB$909,1+$A$880+Assumptions!$B$81)),IF($F$880=1,$AC$880&gt;=INDEX($AC$846:$AC$909,1+$A$880-Assumptions!$B$82),$AC$880&gt;INDEX($AC$846:$AC$909,1+$A$880+Assumptions!$B$82)),IF($G$880=1,$AD$880&gt;=INDEX($AD$846:$AD$909,1+$A$880-Assumptions!$B$83),$AD$880&gt;INDEX($AD$846:$AD$909,1+$A$880+Assumptions!$B$83))),1,0)</f>
        <v>0</v>
      </c>
      <c r="AK880" s="16"/>
      <c r="AL880" s="16"/>
    </row>
    <row r="881" customFormat="false" ht="23.85" hidden="true" customHeight="false" outlineLevel="0" collapsed="false">
      <c r="A881" s="6" t="n">
        <f aca="false">ROW()-ROW($A$846)+Assumptions!$B$4</f>
        <v>35</v>
      </c>
      <c r="B881" s="18" t="n">
        <f aca="false">MOD(QUOTIENT($A$881,Assumptions!$B$78),2)</f>
        <v>1</v>
      </c>
      <c r="C881" s="18" t="n">
        <f aca="false">MOD(QUOTIENT($A$881,Assumptions!$B$79),2)</f>
        <v>0</v>
      </c>
      <c r="D881" s="18" t="n">
        <f aca="false">MOD(QUOTIENT($A$881,Assumptions!$B$80),2)</f>
        <v>0</v>
      </c>
      <c r="E881" s="18" t="n">
        <f aca="false">MOD(QUOTIENT($A$881,Assumptions!$B$81),2)</f>
        <v>0</v>
      </c>
      <c r="F881" s="18" t="n">
        <f aca="false">MOD(QUOTIENT($A$881,Assumptions!$B$82),2)</f>
        <v>1</v>
      </c>
      <c r="G881" s="18" t="n">
        <f aca="false">MOD(QUOTIENT($A$881,Assumptions!$B$83),2)</f>
        <v>1</v>
      </c>
      <c r="H881" s="18" t="n">
        <f aca="false">IF($B$881=1,MIN(Assumptions!$B$66,MAX(Assumptions!$B$4,Assumptions!$B$28-(Assumptions!$B$4))),Assumptions!$B$4)</f>
        <v>300000000</v>
      </c>
      <c r="I881" s="18" t="n">
        <f aca="false">IF($C$881=1,MIN(Assumptions!$B$61,MAX(Assumptions!$B$4,Assumptions!$B$28-($H$881))),Assumptions!$B$4)</f>
        <v>0</v>
      </c>
      <c r="J881" s="18" t="n">
        <f aca="false">IF($D$881=1,MIN(Assumptions!$B$56,MAX(Assumptions!$B$4,Assumptions!$B$28-($H$881+$I$881))),Assumptions!$B$4)</f>
        <v>0</v>
      </c>
      <c r="K881" s="18" t="n">
        <f aca="false">IF($E$881=1,MIN(Assumptions!$B$51,MAX(Assumptions!$B$4,Assumptions!$B$28-($H$881+$I$881+$J$881))),Assumptions!$B$4)</f>
        <v>0</v>
      </c>
      <c r="L881" s="18" t="n">
        <f aca="false">IF($F$881=1,MIN(Assumptions!$B$46,MAX(Assumptions!$B$4,Assumptions!$B$28-($H$881+$I$881+$J$881+$K$881))),Assumptions!$B$4)</f>
        <v>15000000</v>
      </c>
      <c r="M881" s="18" t="n">
        <f aca="false">IF($G$881=1,MIN(Assumptions!$B$41,MAX(Assumptions!$B$4,Assumptions!$B$28-($H$881+$I$881+$J$881+$K$881+$L$881))),Assumptions!$B$4)</f>
        <v>5000000</v>
      </c>
      <c r="N881" s="18" t="n">
        <f aca="false">MAX(Assumptions!$B$4,Assumptions!$B$28-($H$881+$I$881+$J$881+$K$881+$L$881+$M$881))</f>
        <v>7680000000</v>
      </c>
      <c r="O881" s="18" t="n">
        <f aca="false">$J$112+$O$112+Assumptions!$B$20+IF($B$881=0,$AI$112,Assumptions!$B$4)+IF($C$881=0,$AF$112,Assumptions!$B$4)+IF($D$881=0,$AC$112,Assumptions!$B$4)+IF($E$881=0,$Z$112,Assumptions!$B$4)+IF($F$881=0,$W$112,Assumptions!$B$4)+IF($G$881=0,$T$112,Assumptions!$B$4)</f>
        <v>16414164.1892672</v>
      </c>
      <c r="P881" s="18" t="n">
        <f aca="false">IF(($N$881+Assumptions!$B$14*Assumptions!$B$13)&gt;($C$12*Assumptions!$B$7/Assumptions!$B$11),($C$12*Assumptions!$B$7/Assumptions!$B$11)*($O$881+Assumptions!$B$14)/($N$881+Assumptions!$B$14*Assumptions!$B$13-($C$12*Assumptions!$B$7/Assumptions!$B$11)),NA())</f>
        <v>224204.778009094</v>
      </c>
      <c r="Q881" s="18" t="n">
        <f aca="false">IFERROR(($N$881+Assumptions!$B$14*Assumptions!$B$13)/($O$881+Assumptions!$B$14+$P$881),NA())</f>
        <v>401.418742272966</v>
      </c>
      <c r="R881" s="18" t="n">
        <f aca="false">AND(ISNUMBER($P$881),$P$881&gt;Assumptions!$B$4,$Q$881&gt;Assumptions!$B$13)</f>
        <v>1</v>
      </c>
      <c r="S881" s="18" t="n">
        <f aca="false">IF($N$881&gt;($C$12*Assumptions!$B$7/Assumptions!$B$11),($C$12*Assumptions!$B$7/Assumptions!$B$11)*$O$881/($N$881-($C$12*Assumptions!$B$7/Assumptions!$B$11)),NA())</f>
        <v>194634.3579755</v>
      </c>
      <c r="T881" s="18" t="n">
        <f aca="false">IFERROR($N$881/($O$881+$S$881),NA())</f>
        <v>462.405512244292</v>
      </c>
      <c r="U881" s="18" t="n">
        <f aca="false">AND(ISNUMBER($S$881),$S$881&gt;Assumptions!$B$4,$T$881&lt;=Assumptions!$B$13)</f>
        <v>0</v>
      </c>
      <c r="V881" s="18" t="n">
        <f aca="false">IF($R$881,$P$881,IF($U$881,$S$881,NA()))</f>
        <v>224204.778009094</v>
      </c>
      <c r="W881" s="18" t="n">
        <f aca="false">IF($R$881,$Q$881,IF($U$881,$T$881,NA()))</f>
        <v>401.418742272966</v>
      </c>
      <c r="X881" s="18" t="n">
        <f aca="false">$R$881</f>
        <v>1</v>
      </c>
      <c r="Y881" s="18" t="n">
        <f aca="false">IF($B$881=1,$H$881,$AI$112*$W$881)</f>
        <v>300000000</v>
      </c>
      <c r="Z881" s="18" t="n">
        <f aca="false">IF($C$881=1,$I$881,$AF$112*$W$881)</f>
        <v>695920148.582938</v>
      </c>
      <c r="AA881" s="18" t="n">
        <f aca="false">IF($D$881=1,$J$881,$AC$112*$W$881)</f>
        <v>963404981.455118</v>
      </c>
      <c r="AB881" s="18" t="n">
        <f aca="false">IF($E$881=1,$K$881,$Z$112*$W$881)</f>
        <v>1204256226.8189</v>
      </c>
      <c r="AC881" s="18" t="n">
        <f aca="false">IF($F$881=1,$L$881,$W$112*$W$881)</f>
        <v>15000000</v>
      </c>
      <c r="AD881" s="18" t="n">
        <f aca="false">IF($G$881=1,$M$881,$T$112*$W$881)</f>
        <v>5000000</v>
      </c>
      <c r="AE881" s="18" t="n">
        <f aca="false">($C$12*Assumptions!$B$7/Assumptions!$B$11)</f>
        <v>90000000</v>
      </c>
      <c r="AF881" s="18" t="n">
        <f aca="false">($J$112+$O$112)*$W$881</f>
        <v>112603107.003941</v>
      </c>
      <c r="AG881" s="18" t="n">
        <f aca="false">Assumptions!$B$20*$W$881</f>
        <v>3612768680.45669</v>
      </c>
      <c r="AH881" s="18" t="n">
        <f aca="false">IF($R$881,Assumptions!$B$14*($W$881-Assumptions!$B$13),Assumptions!$B$4)</f>
        <v>1001046855.68241</v>
      </c>
      <c r="AI881" s="18" t="n">
        <f aca="false">$Y$881+$Z$881+$AA$881+$AB$881+$AC$881+$AD$881+$AE$881+$AF$881+$AG$881+$AH$881</f>
        <v>8000000000</v>
      </c>
      <c r="AJ881" s="18" t="n">
        <f aca="false">IF(AND(ISNUMBER($V$881),($C$12*Assumptions!$B$7/Assumptions!$B$11)&gt;=Assumptions!$B$67,IF($B$881=1,$Y$881&gt;=INDEX($Y$846:$Y$909,1+$A$881-Assumptions!$B$78),$Y$881&gt;INDEX($Y$846:$Y$909,1+$A$881+Assumptions!$B$78)),IF($C$881=1,$Z$881&gt;=INDEX($Z$846:$Z$909,1+$A$881-Assumptions!$B$79),$Z$881&gt;INDEX($Z$846:$Z$909,1+$A$881+Assumptions!$B$79)),IF($D$881=1,$AA$881&gt;=INDEX($AA$846:$AA$909,1+$A$881-Assumptions!$B$80),$AA$881&gt;INDEX($AA$846:$AA$909,1+$A$881+Assumptions!$B$80)),IF($E$881=1,$AB$881&gt;=INDEX($AB$846:$AB$909,1+$A$881-Assumptions!$B$81),$AB$881&gt;INDEX($AB$846:$AB$909,1+$A$881+Assumptions!$B$81)),IF($F$881=1,$AC$881&gt;=INDEX($AC$846:$AC$909,1+$A$881-Assumptions!$B$82),$AC$881&gt;INDEX($AC$846:$AC$909,1+$A$881+Assumptions!$B$82)),IF($G$881=1,$AD$881&gt;=INDEX($AD$846:$AD$909,1+$A$881-Assumptions!$B$83),$AD$881&gt;INDEX($AD$846:$AD$909,1+$A$881+Assumptions!$B$83))),1,0)</f>
        <v>0</v>
      </c>
      <c r="AK881" s="16"/>
      <c r="AL881" s="16"/>
    </row>
    <row r="882" customFormat="false" ht="23.85" hidden="true" customHeight="false" outlineLevel="0" collapsed="false">
      <c r="A882" s="6" t="n">
        <f aca="false">ROW()-ROW($A$846)+Assumptions!$B$4</f>
        <v>36</v>
      </c>
      <c r="B882" s="18" t="n">
        <f aca="false">MOD(QUOTIENT($A$882,Assumptions!$B$78),2)</f>
        <v>1</v>
      </c>
      <c r="C882" s="18" t="n">
        <f aca="false">MOD(QUOTIENT($A$882,Assumptions!$B$79),2)</f>
        <v>0</v>
      </c>
      <c r="D882" s="18" t="n">
        <f aca="false">MOD(QUOTIENT($A$882,Assumptions!$B$80),2)</f>
        <v>0</v>
      </c>
      <c r="E882" s="18" t="n">
        <f aca="false">MOD(QUOTIENT($A$882,Assumptions!$B$81),2)</f>
        <v>1</v>
      </c>
      <c r="F882" s="18" t="n">
        <f aca="false">MOD(QUOTIENT($A$882,Assumptions!$B$82),2)</f>
        <v>0</v>
      </c>
      <c r="G882" s="18" t="n">
        <f aca="false">MOD(QUOTIENT($A$882,Assumptions!$B$83),2)</f>
        <v>0</v>
      </c>
      <c r="H882" s="18" t="n">
        <f aca="false">IF($B$882=1,MIN(Assumptions!$B$66,MAX(Assumptions!$B$4,Assumptions!$B$28-(Assumptions!$B$4))),Assumptions!$B$4)</f>
        <v>300000000</v>
      </c>
      <c r="I882" s="18" t="n">
        <f aca="false">IF($C$882=1,MIN(Assumptions!$B$61,MAX(Assumptions!$B$4,Assumptions!$B$28-($H$882))),Assumptions!$B$4)</f>
        <v>0</v>
      </c>
      <c r="J882" s="18" t="n">
        <f aca="false">IF($D$882=1,MIN(Assumptions!$B$56,MAX(Assumptions!$B$4,Assumptions!$B$28-($H$882+$I$882))),Assumptions!$B$4)</f>
        <v>0</v>
      </c>
      <c r="K882" s="18" t="n">
        <f aca="false">IF($E$882=1,MIN(Assumptions!$B$51,MAX(Assumptions!$B$4,Assumptions!$B$28-($H$882+$I$882+$J$882))),Assumptions!$B$4)</f>
        <v>30000000</v>
      </c>
      <c r="L882" s="18" t="n">
        <f aca="false">IF($F$882=1,MIN(Assumptions!$B$46,MAX(Assumptions!$B$4,Assumptions!$B$28-($H$882+$I$882+$J$882+$K$882))),Assumptions!$B$4)</f>
        <v>0</v>
      </c>
      <c r="M882" s="18" t="n">
        <f aca="false">IF($G$882=1,MIN(Assumptions!$B$41,MAX(Assumptions!$B$4,Assumptions!$B$28-($H$882+$I$882+$J$882+$K$882+$L$882))),Assumptions!$B$4)</f>
        <v>0</v>
      </c>
      <c r="N882" s="18" t="n">
        <f aca="false">MAX(Assumptions!$B$4,Assumptions!$B$28-($H$882+$I$882+$J$882+$K$882+$L$882+$M$882))</f>
        <v>7670000000</v>
      </c>
      <c r="O882" s="18" t="n">
        <f aca="false">$J$112+$O$112+Assumptions!$B$20+IF($B$882=0,$AI$112,Assumptions!$B$4)+IF($C$882=0,$AF$112,Assumptions!$B$4)+IF($D$882=0,$AC$112,Assumptions!$B$4)+IF($E$882=0,$Z$112,Assumptions!$B$4)+IF($F$882=0,$W$112,Assumptions!$B$4)+IF($G$882=0,$T$112,Assumptions!$B$4)</f>
        <v>23414164.1892672</v>
      </c>
      <c r="P882" s="18" t="n">
        <f aca="false">IF(($N$882+Assumptions!$B$14*Assumptions!$B$13)&gt;($C$12*Assumptions!$B$7/Assumptions!$B$11),($C$12*Assumptions!$B$7/Assumptions!$B$11)*($O$882+Assumptions!$B$14)/($N$882+Assumptions!$B$14*Assumptions!$B$13-($C$12*Assumptions!$B$7/Assumptions!$B$11)),NA())</f>
        <v>307586.51856697</v>
      </c>
      <c r="Q882" s="18" t="n">
        <f aca="false">IFERROR(($N$882+Assumptions!$B$14*Assumptions!$B$13)/($O$882+Assumptions!$B$14+$P$882),NA())</f>
        <v>292.600600375158</v>
      </c>
      <c r="R882" s="18" t="n">
        <f aca="false">AND(ISNUMBER($P$882),$P$882&gt;Assumptions!$B$4,$Q$882&gt;Assumptions!$B$13)</f>
        <v>1</v>
      </c>
      <c r="S882" s="18" t="n">
        <f aca="false">IF($N$882&gt;($C$12*Assumptions!$B$7/Assumptions!$B$11),($C$12*Assumptions!$B$7/Assumptions!$B$11)*$O$882/($N$882-($C$12*Assumptions!$B$7/Assumptions!$B$11)),NA())</f>
        <v>278004.587999215</v>
      </c>
      <c r="T882" s="18" t="n">
        <f aca="false">IFERROR($N$882/($O$882+$S$882),NA())</f>
        <v>323.73566439218</v>
      </c>
      <c r="U882" s="18" t="n">
        <f aca="false">AND(ISNUMBER($S$882),$S$882&gt;Assumptions!$B$4,$T$882&lt;=Assumptions!$B$13)</f>
        <v>0</v>
      </c>
      <c r="V882" s="18" t="n">
        <f aca="false">IF($R$882,$P$882,IF($U$882,$S$882,NA()))</f>
        <v>307586.51856697</v>
      </c>
      <c r="W882" s="18" t="n">
        <f aca="false">IF($R$882,$Q$882,IF($U$882,$T$882,NA()))</f>
        <v>292.600600375158</v>
      </c>
      <c r="X882" s="18" t="n">
        <f aca="false">$R$882</f>
        <v>1</v>
      </c>
      <c r="Y882" s="18" t="n">
        <f aca="false">IF($B$882=1,$H$882,$AI$112*$W$882)</f>
        <v>300000000</v>
      </c>
      <c r="Z882" s="18" t="n">
        <f aca="false">IF($C$882=1,$I$882,$AF$112*$W$882)</f>
        <v>507267428.858791</v>
      </c>
      <c r="AA882" s="18" t="n">
        <f aca="false">IF($D$882=1,$J$882,$AC$112*$W$882)</f>
        <v>702241440.90038</v>
      </c>
      <c r="AB882" s="18" t="n">
        <f aca="false">IF($E$882=1,$K$882,$Z$112*$W$882)</f>
        <v>30000000</v>
      </c>
      <c r="AC882" s="18" t="n">
        <f aca="false">IF($F$882=1,$L$882,$W$112*$W$882)</f>
        <v>1463003001.87579</v>
      </c>
      <c r="AD882" s="18" t="n">
        <f aca="false">IF($G$882=1,$M$882,$T$112*$W$882)</f>
        <v>1463003001.87579</v>
      </c>
      <c r="AE882" s="18" t="n">
        <f aca="false">($C$12*Assumptions!$B$7/Assumptions!$B$11)</f>
        <v>90000000</v>
      </c>
      <c r="AF882" s="18" t="n">
        <f aca="false">($J$112+$O$112)*$W$882</f>
        <v>82078222.1749299</v>
      </c>
      <c r="AG882" s="18" t="n">
        <f aca="false">Assumptions!$B$20*$W$882</f>
        <v>2633405403.37642</v>
      </c>
      <c r="AH882" s="18" t="n">
        <f aca="false">IF($R$882,Assumptions!$B$14*($W$882-Assumptions!$B$13),Assumptions!$B$4)</f>
        <v>729001500.937895</v>
      </c>
      <c r="AI882" s="18" t="n">
        <f aca="false">$Y$882+$Z$882+$AA$882+$AB$882+$AC$882+$AD$882+$AE$882+$AF$882+$AG$882+$AH$882</f>
        <v>8000000000</v>
      </c>
      <c r="AJ882" s="18" t="n">
        <f aca="false">IF(AND(ISNUMBER($V$882),($C$12*Assumptions!$B$7/Assumptions!$B$11)&gt;=Assumptions!$B$67,IF($B$882=1,$Y$882&gt;=INDEX($Y$846:$Y$909,1+$A$882-Assumptions!$B$78),$Y$882&gt;INDEX($Y$846:$Y$909,1+$A$882+Assumptions!$B$78)),IF($C$882=1,$Z$882&gt;=INDEX($Z$846:$Z$909,1+$A$882-Assumptions!$B$79),$Z$882&gt;INDEX($Z$846:$Z$909,1+$A$882+Assumptions!$B$79)),IF($D$882=1,$AA$882&gt;=INDEX($AA$846:$AA$909,1+$A$882-Assumptions!$B$80),$AA$882&gt;INDEX($AA$846:$AA$909,1+$A$882+Assumptions!$B$80)),IF($E$882=1,$AB$882&gt;=INDEX($AB$846:$AB$909,1+$A$882-Assumptions!$B$81),$AB$882&gt;INDEX($AB$846:$AB$909,1+$A$882+Assumptions!$B$81)),IF($F$882=1,$AC$882&gt;=INDEX($AC$846:$AC$909,1+$A$882-Assumptions!$B$82),$AC$882&gt;INDEX($AC$846:$AC$909,1+$A$882+Assumptions!$B$82)),IF($G$882=1,$AD$882&gt;=INDEX($AD$846:$AD$909,1+$A$882-Assumptions!$B$83),$AD$882&gt;INDEX($AD$846:$AD$909,1+$A$882+Assumptions!$B$83))),1,0)</f>
        <v>0</v>
      </c>
      <c r="AK882" s="16"/>
      <c r="AL882" s="16"/>
    </row>
    <row r="883" customFormat="false" ht="23.85" hidden="true" customHeight="false" outlineLevel="0" collapsed="false">
      <c r="A883" s="6" t="n">
        <f aca="false">ROW()-ROW($A$846)+Assumptions!$B$4</f>
        <v>37</v>
      </c>
      <c r="B883" s="18" t="n">
        <f aca="false">MOD(QUOTIENT($A$883,Assumptions!$B$78),2)</f>
        <v>1</v>
      </c>
      <c r="C883" s="18" t="n">
        <f aca="false">MOD(QUOTIENT($A$883,Assumptions!$B$79),2)</f>
        <v>0</v>
      </c>
      <c r="D883" s="18" t="n">
        <f aca="false">MOD(QUOTIENT($A$883,Assumptions!$B$80),2)</f>
        <v>0</v>
      </c>
      <c r="E883" s="18" t="n">
        <f aca="false">MOD(QUOTIENT($A$883,Assumptions!$B$81),2)</f>
        <v>1</v>
      </c>
      <c r="F883" s="18" t="n">
        <f aca="false">MOD(QUOTIENT($A$883,Assumptions!$B$82),2)</f>
        <v>0</v>
      </c>
      <c r="G883" s="18" t="n">
        <f aca="false">MOD(QUOTIENT($A$883,Assumptions!$B$83),2)</f>
        <v>1</v>
      </c>
      <c r="H883" s="18" t="n">
        <f aca="false">IF($B$883=1,MIN(Assumptions!$B$66,MAX(Assumptions!$B$4,Assumptions!$B$28-(Assumptions!$B$4))),Assumptions!$B$4)</f>
        <v>300000000</v>
      </c>
      <c r="I883" s="18" t="n">
        <f aca="false">IF($C$883=1,MIN(Assumptions!$B$61,MAX(Assumptions!$B$4,Assumptions!$B$28-($H$883))),Assumptions!$B$4)</f>
        <v>0</v>
      </c>
      <c r="J883" s="18" t="n">
        <f aca="false">IF($D$883=1,MIN(Assumptions!$B$56,MAX(Assumptions!$B$4,Assumptions!$B$28-($H$883+$I$883))),Assumptions!$B$4)</f>
        <v>0</v>
      </c>
      <c r="K883" s="18" t="n">
        <f aca="false">IF($E$883=1,MIN(Assumptions!$B$51,MAX(Assumptions!$B$4,Assumptions!$B$28-($H$883+$I$883+$J$883))),Assumptions!$B$4)</f>
        <v>30000000</v>
      </c>
      <c r="L883" s="18" t="n">
        <f aca="false">IF($F$883=1,MIN(Assumptions!$B$46,MAX(Assumptions!$B$4,Assumptions!$B$28-($H$883+$I$883+$J$883+$K$883))),Assumptions!$B$4)</f>
        <v>0</v>
      </c>
      <c r="M883" s="18" t="n">
        <f aca="false">IF($G$883=1,MIN(Assumptions!$B$41,MAX(Assumptions!$B$4,Assumptions!$B$28-($H$883+$I$883+$J$883+$K$883+$L$883))),Assumptions!$B$4)</f>
        <v>5000000</v>
      </c>
      <c r="N883" s="18" t="n">
        <f aca="false">MAX(Assumptions!$B$4,Assumptions!$B$28-($H$883+$I$883+$J$883+$K$883+$L$883+$M$883))</f>
        <v>7665000000</v>
      </c>
      <c r="O883" s="18" t="n">
        <f aca="false">$J$112+$O$112+Assumptions!$B$20+IF($B$883=0,$AI$112,Assumptions!$B$4)+IF($C$883=0,$AF$112,Assumptions!$B$4)+IF($D$883=0,$AC$112,Assumptions!$B$4)+IF($E$883=0,$Z$112,Assumptions!$B$4)+IF($F$883=0,$W$112,Assumptions!$B$4)+IF($G$883=0,$T$112,Assumptions!$B$4)</f>
        <v>18414164.1892672</v>
      </c>
      <c r="P883" s="18" t="n">
        <f aca="false">IF(($N$883+Assumptions!$B$14*Assumptions!$B$13)&gt;($C$12*Assumptions!$B$7/Assumptions!$B$11),($C$12*Assumptions!$B$7/Assumptions!$B$11)*($O$883+Assumptions!$B$14)/($N$883+Assumptions!$B$14*Assumptions!$B$13-($C$12*Assumptions!$B$7/Assumptions!$B$11)),NA())</f>
        <v>248403.137846789</v>
      </c>
      <c r="Q883" s="18" t="n">
        <f aca="false">IFERROR(($N$883+Assumptions!$B$14*Assumptions!$B$13)/($O$883+Assumptions!$B$14+$P$883),NA())</f>
        <v>362.314263741348</v>
      </c>
      <c r="R883" s="18" t="n">
        <f aca="false">AND(ISNUMBER($P$883),$P$883&gt;Assumptions!$B$4,$Q$883&gt;Assumptions!$B$13)</f>
        <v>1</v>
      </c>
      <c r="S883" s="18" t="n">
        <f aca="false">IF($N$883&gt;($C$12*Assumptions!$B$7/Assumptions!$B$11),($C$12*Assumptions!$B$7/Assumptions!$B$11)*$O$883/($N$883-($C$12*Assumptions!$B$7/Assumptions!$B$11)),NA())</f>
        <v>218782.148783372</v>
      </c>
      <c r="T883" s="18" t="n">
        <f aca="false">IFERROR($N$883/($O$883+$S$883),NA())</f>
        <v>411.368114357052</v>
      </c>
      <c r="U883" s="18" t="n">
        <f aca="false">AND(ISNUMBER($S$883),$S$883&gt;Assumptions!$B$4,$T$883&lt;=Assumptions!$B$13)</f>
        <v>0</v>
      </c>
      <c r="V883" s="18" t="n">
        <f aca="false">IF($R$883,$P$883,IF($U$883,$S$883,NA()))</f>
        <v>248403.137846789</v>
      </c>
      <c r="W883" s="18" t="n">
        <f aca="false">IF($R$883,$Q$883,IF($U$883,$T$883,NA()))</f>
        <v>362.314263741348</v>
      </c>
      <c r="X883" s="18" t="n">
        <f aca="false">$R$883</f>
        <v>1</v>
      </c>
      <c r="Y883" s="18" t="n">
        <f aca="false">IF($B$883=1,$H$883,$AI$112*$W$883)</f>
        <v>300000000</v>
      </c>
      <c r="Z883" s="18" t="n">
        <f aca="false">IF($C$883=1,$I$883,$AF$112*$W$883)</f>
        <v>628126616.183605</v>
      </c>
      <c r="AA883" s="18" t="n">
        <f aca="false">IF($D$883=1,$J$883,$AC$112*$W$883)</f>
        <v>869554232.979235</v>
      </c>
      <c r="AB883" s="18" t="n">
        <f aca="false">IF($E$883=1,$K$883,$Z$112*$W$883)</f>
        <v>30000000</v>
      </c>
      <c r="AC883" s="18" t="n">
        <f aca="false">IF($F$883=1,$L$883,$W$112*$W$883)</f>
        <v>1811571318.70674</v>
      </c>
      <c r="AD883" s="18" t="n">
        <f aca="false">IF($G$883=1,$M$883,$T$112*$W$883)</f>
        <v>5000000</v>
      </c>
      <c r="AE883" s="18" t="n">
        <f aca="false">($C$12*Assumptions!$B$7/Assumptions!$B$11)</f>
        <v>90000000</v>
      </c>
      <c r="AF883" s="18" t="n">
        <f aca="false">($J$112+$O$112)*$W$883</f>
        <v>101633799.104922</v>
      </c>
      <c r="AG883" s="18" t="n">
        <f aca="false">Assumptions!$B$20*$W$883</f>
        <v>3260828373.67213</v>
      </c>
      <c r="AH883" s="18" t="n">
        <f aca="false">IF($R$883,Assumptions!$B$14*($W$883-Assumptions!$B$13),Assumptions!$B$4)</f>
        <v>903285659.353369</v>
      </c>
      <c r="AI883" s="18" t="n">
        <f aca="false">$Y$883+$Z$883+$AA$883+$AB$883+$AC$883+$AD$883+$AE$883+$AF$883+$AG$883+$AH$883</f>
        <v>8000000000</v>
      </c>
      <c r="AJ883" s="18" t="n">
        <f aca="false">IF(AND(ISNUMBER($V$883),($C$12*Assumptions!$B$7/Assumptions!$B$11)&gt;=Assumptions!$B$67,IF($B$883=1,$Y$883&gt;=INDEX($Y$846:$Y$909,1+$A$883-Assumptions!$B$78),$Y$883&gt;INDEX($Y$846:$Y$909,1+$A$883+Assumptions!$B$78)),IF($C$883=1,$Z$883&gt;=INDEX($Z$846:$Z$909,1+$A$883-Assumptions!$B$79),$Z$883&gt;INDEX($Z$846:$Z$909,1+$A$883+Assumptions!$B$79)),IF($D$883=1,$AA$883&gt;=INDEX($AA$846:$AA$909,1+$A$883-Assumptions!$B$80),$AA$883&gt;INDEX($AA$846:$AA$909,1+$A$883+Assumptions!$B$80)),IF($E$883=1,$AB$883&gt;=INDEX($AB$846:$AB$909,1+$A$883-Assumptions!$B$81),$AB$883&gt;INDEX($AB$846:$AB$909,1+$A$883+Assumptions!$B$81)),IF($F$883=1,$AC$883&gt;=INDEX($AC$846:$AC$909,1+$A$883-Assumptions!$B$82),$AC$883&gt;INDEX($AC$846:$AC$909,1+$A$883+Assumptions!$B$82)),IF($G$883=1,$AD$883&gt;=INDEX($AD$846:$AD$909,1+$A$883-Assumptions!$B$83),$AD$883&gt;INDEX($AD$846:$AD$909,1+$A$883+Assumptions!$B$83))),1,0)</f>
        <v>0</v>
      </c>
      <c r="AK883" s="16"/>
      <c r="AL883" s="16"/>
    </row>
    <row r="884" customFormat="false" ht="23.85" hidden="true" customHeight="false" outlineLevel="0" collapsed="false">
      <c r="A884" s="6" t="n">
        <f aca="false">ROW()-ROW($A$846)+Assumptions!$B$4</f>
        <v>38</v>
      </c>
      <c r="B884" s="18" t="n">
        <f aca="false">MOD(QUOTIENT($A$884,Assumptions!$B$78),2)</f>
        <v>1</v>
      </c>
      <c r="C884" s="18" t="n">
        <f aca="false">MOD(QUOTIENT($A$884,Assumptions!$B$79),2)</f>
        <v>0</v>
      </c>
      <c r="D884" s="18" t="n">
        <f aca="false">MOD(QUOTIENT($A$884,Assumptions!$B$80),2)</f>
        <v>0</v>
      </c>
      <c r="E884" s="18" t="n">
        <f aca="false">MOD(QUOTIENT($A$884,Assumptions!$B$81),2)</f>
        <v>1</v>
      </c>
      <c r="F884" s="18" t="n">
        <f aca="false">MOD(QUOTIENT($A$884,Assumptions!$B$82),2)</f>
        <v>1</v>
      </c>
      <c r="G884" s="18" t="n">
        <f aca="false">MOD(QUOTIENT($A$884,Assumptions!$B$83),2)</f>
        <v>0</v>
      </c>
      <c r="H884" s="18" t="n">
        <f aca="false">IF($B$884=1,MIN(Assumptions!$B$66,MAX(Assumptions!$B$4,Assumptions!$B$28-(Assumptions!$B$4))),Assumptions!$B$4)</f>
        <v>300000000</v>
      </c>
      <c r="I884" s="18" t="n">
        <f aca="false">IF($C$884=1,MIN(Assumptions!$B$61,MAX(Assumptions!$B$4,Assumptions!$B$28-($H$884))),Assumptions!$B$4)</f>
        <v>0</v>
      </c>
      <c r="J884" s="18" t="n">
        <f aca="false">IF($D$884=1,MIN(Assumptions!$B$56,MAX(Assumptions!$B$4,Assumptions!$B$28-($H$884+$I$884))),Assumptions!$B$4)</f>
        <v>0</v>
      </c>
      <c r="K884" s="18" t="n">
        <f aca="false">IF($E$884=1,MIN(Assumptions!$B$51,MAX(Assumptions!$B$4,Assumptions!$B$28-($H$884+$I$884+$J$884))),Assumptions!$B$4)</f>
        <v>30000000</v>
      </c>
      <c r="L884" s="18" t="n">
        <f aca="false">IF($F$884=1,MIN(Assumptions!$B$46,MAX(Assumptions!$B$4,Assumptions!$B$28-($H$884+$I$884+$J$884+$K$884))),Assumptions!$B$4)</f>
        <v>15000000</v>
      </c>
      <c r="M884" s="18" t="n">
        <f aca="false">IF($G$884=1,MIN(Assumptions!$B$41,MAX(Assumptions!$B$4,Assumptions!$B$28-($H$884+$I$884+$J$884+$K$884+$L$884))),Assumptions!$B$4)</f>
        <v>0</v>
      </c>
      <c r="N884" s="18" t="n">
        <f aca="false">MAX(Assumptions!$B$4,Assumptions!$B$28-($H$884+$I$884+$J$884+$K$884+$L$884+$M$884))</f>
        <v>7655000000</v>
      </c>
      <c r="O884" s="18" t="n">
        <f aca="false">$J$112+$O$112+Assumptions!$B$20+IF($B$884=0,$AI$112,Assumptions!$B$4)+IF($C$884=0,$AF$112,Assumptions!$B$4)+IF($D$884=0,$AC$112,Assumptions!$B$4)+IF($E$884=0,$Z$112,Assumptions!$B$4)+IF($F$884=0,$W$112,Assumptions!$B$4)+IF($G$884=0,$T$112,Assumptions!$B$4)</f>
        <v>18414164.1892672</v>
      </c>
      <c r="P884" s="18" t="n">
        <f aca="false">IF(($N$884+Assumptions!$B$14*Assumptions!$B$13)&gt;($C$12*Assumptions!$B$7/Assumptions!$B$11),($C$12*Assumptions!$B$7/Assumptions!$B$11)*($O$884+Assumptions!$B$14)/($N$884+Assumptions!$B$14*Assumptions!$B$13-($C$12*Assumptions!$B$7/Assumptions!$B$11)),NA())</f>
        <v>248731.387781176</v>
      </c>
      <c r="Q884" s="18" t="n">
        <f aca="false">IFERROR(($N$884+Assumptions!$B$14*Assumptions!$B$13)/($O$884+Assumptions!$B$14+$P$884),NA())</f>
        <v>361.836118886526</v>
      </c>
      <c r="R884" s="18" t="n">
        <f aca="false">AND(ISNUMBER($P$884),$P$884&gt;Assumptions!$B$4,$Q$884&gt;Assumptions!$B$13)</f>
        <v>1</v>
      </c>
      <c r="S884" s="18" t="n">
        <f aca="false">IF($N$884&gt;($C$12*Assumptions!$B$7/Assumptions!$B$11),($C$12*Assumptions!$B$7/Assumptions!$B$11)*$O$884/($N$884-($C$12*Assumptions!$B$7/Assumptions!$B$11)),NA())</f>
        <v>219071.351888175</v>
      </c>
      <c r="T884" s="18" t="n">
        <f aca="false">IFERROR($N$884/($O$884+$S$884),NA())</f>
        <v>410.825054140079</v>
      </c>
      <c r="U884" s="18" t="n">
        <f aca="false">AND(ISNUMBER($S$884),$S$884&gt;Assumptions!$B$4,$T$884&lt;=Assumptions!$B$13)</f>
        <v>0</v>
      </c>
      <c r="V884" s="18" t="n">
        <f aca="false">IF($R$884,$P$884,IF($U$884,$S$884,NA()))</f>
        <v>248731.387781176</v>
      </c>
      <c r="W884" s="18" t="n">
        <f aca="false">IF($R$884,$Q$884,IF($U$884,$T$884,NA()))</f>
        <v>361.836118886526</v>
      </c>
      <c r="X884" s="18" t="n">
        <f aca="false">$R$884</f>
        <v>1</v>
      </c>
      <c r="Y884" s="18" t="n">
        <f aca="false">IF($B$884=1,$H$884,$AI$112*$W$884)</f>
        <v>300000000</v>
      </c>
      <c r="Z884" s="18" t="n">
        <f aca="false">IF($C$884=1,$I$884,$AF$112*$W$884)</f>
        <v>627297679.705632</v>
      </c>
      <c r="AA884" s="18" t="n">
        <f aca="false">IF($D$884=1,$J$884,$AC$112*$W$884)</f>
        <v>868406685.327662</v>
      </c>
      <c r="AB884" s="18" t="n">
        <f aca="false">IF($E$884=1,$K$884,$Z$112*$W$884)</f>
        <v>30000000</v>
      </c>
      <c r="AC884" s="18" t="n">
        <f aca="false">IF($F$884=1,$L$884,$W$112*$W$884)</f>
        <v>15000000</v>
      </c>
      <c r="AD884" s="18" t="n">
        <f aca="false">IF($G$884=1,$M$884,$T$112*$W$884)</f>
        <v>1809180594.43263</v>
      </c>
      <c r="AE884" s="18" t="n">
        <f aca="false">($C$12*Assumptions!$B$7/Assumptions!$B$11)</f>
        <v>90000000</v>
      </c>
      <c r="AF884" s="18" t="n">
        <f aca="false">($J$112+$O$112)*$W$884</f>
        <v>101499673.33903</v>
      </c>
      <c r="AG884" s="18" t="n">
        <f aca="false">Assumptions!$B$20*$W$884</f>
        <v>3256525069.97873</v>
      </c>
      <c r="AH884" s="18" t="n">
        <f aca="false">IF($R$884,Assumptions!$B$14*($W$884-Assumptions!$B$13),Assumptions!$B$4)</f>
        <v>902090297.216314</v>
      </c>
      <c r="AI884" s="18" t="n">
        <f aca="false">$Y$884+$Z$884+$AA$884+$AB$884+$AC$884+$AD$884+$AE$884+$AF$884+$AG$884+$AH$884</f>
        <v>8000000000</v>
      </c>
      <c r="AJ884" s="18" t="n">
        <f aca="false">IF(AND(ISNUMBER($V$884),($C$12*Assumptions!$B$7/Assumptions!$B$11)&gt;=Assumptions!$B$67,IF($B$884=1,$Y$884&gt;=INDEX($Y$846:$Y$909,1+$A$884-Assumptions!$B$78),$Y$884&gt;INDEX($Y$846:$Y$909,1+$A$884+Assumptions!$B$78)),IF($C$884=1,$Z$884&gt;=INDEX($Z$846:$Z$909,1+$A$884-Assumptions!$B$79),$Z$884&gt;INDEX($Z$846:$Z$909,1+$A$884+Assumptions!$B$79)),IF($D$884=1,$AA$884&gt;=INDEX($AA$846:$AA$909,1+$A$884-Assumptions!$B$80),$AA$884&gt;INDEX($AA$846:$AA$909,1+$A$884+Assumptions!$B$80)),IF($E$884=1,$AB$884&gt;=INDEX($AB$846:$AB$909,1+$A$884-Assumptions!$B$81),$AB$884&gt;INDEX($AB$846:$AB$909,1+$A$884+Assumptions!$B$81)),IF($F$884=1,$AC$884&gt;=INDEX($AC$846:$AC$909,1+$A$884-Assumptions!$B$82),$AC$884&gt;INDEX($AC$846:$AC$909,1+$A$884+Assumptions!$B$82)),IF($G$884=1,$AD$884&gt;=INDEX($AD$846:$AD$909,1+$A$884-Assumptions!$B$83),$AD$884&gt;INDEX($AD$846:$AD$909,1+$A$884+Assumptions!$B$83))),1,0)</f>
        <v>0</v>
      </c>
      <c r="AK884" s="16"/>
      <c r="AL884" s="16"/>
    </row>
    <row r="885" customFormat="false" ht="23.85" hidden="true" customHeight="false" outlineLevel="0" collapsed="false">
      <c r="A885" s="6" t="n">
        <f aca="false">ROW()-ROW($A$846)+Assumptions!$B$4</f>
        <v>39</v>
      </c>
      <c r="B885" s="18" t="n">
        <f aca="false">MOD(QUOTIENT($A$885,Assumptions!$B$78),2)</f>
        <v>1</v>
      </c>
      <c r="C885" s="18" t="n">
        <f aca="false">MOD(QUOTIENT($A$885,Assumptions!$B$79),2)</f>
        <v>0</v>
      </c>
      <c r="D885" s="18" t="n">
        <f aca="false">MOD(QUOTIENT($A$885,Assumptions!$B$80),2)</f>
        <v>0</v>
      </c>
      <c r="E885" s="18" t="n">
        <f aca="false">MOD(QUOTIENT($A$885,Assumptions!$B$81),2)</f>
        <v>1</v>
      </c>
      <c r="F885" s="18" t="n">
        <f aca="false">MOD(QUOTIENT($A$885,Assumptions!$B$82),2)</f>
        <v>1</v>
      </c>
      <c r="G885" s="18" t="n">
        <f aca="false">MOD(QUOTIENT($A$885,Assumptions!$B$83),2)</f>
        <v>1</v>
      </c>
      <c r="H885" s="18" t="n">
        <f aca="false">IF($B$885=1,MIN(Assumptions!$B$66,MAX(Assumptions!$B$4,Assumptions!$B$28-(Assumptions!$B$4))),Assumptions!$B$4)</f>
        <v>300000000</v>
      </c>
      <c r="I885" s="18" t="n">
        <f aca="false">IF($C$885=1,MIN(Assumptions!$B$61,MAX(Assumptions!$B$4,Assumptions!$B$28-($H$885))),Assumptions!$B$4)</f>
        <v>0</v>
      </c>
      <c r="J885" s="18" t="n">
        <f aca="false">IF($D$885=1,MIN(Assumptions!$B$56,MAX(Assumptions!$B$4,Assumptions!$B$28-($H$885+$I$885))),Assumptions!$B$4)</f>
        <v>0</v>
      </c>
      <c r="K885" s="18" t="n">
        <f aca="false">IF($E$885=1,MIN(Assumptions!$B$51,MAX(Assumptions!$B$4,Assumptions!$B$28-($H$885+$I$885+$J$885))),Assumptions!$B$4)</f>
        <v>30000000</v>
      </c>
      <c r="L885" s="18" t="n">
        <f aca="false">IF($F$885=1,MIN(Assumptions!$B$46,MAX(Assumptions!$B$4,Assumptions!$B$28-($H$885+$I$885+$J$885+$K$885))),Assumptions!$B$4)</f>
        <v>15000000</v>
      </c>
      <c r="M885" s="18" t="n">
        <f aca="false">IF($G$885=1,MIN(Assumptions!$B$41,MAX(Assumptions!$B$4,Assumptions!$B$28-($H$885+$I$885+$J$885+$K$885+$L$885))),Assumptions!$B$4)</f>
        <v>5000000</v>
      </c>
      <c r="N885" s="18" t="n">
        <f aca="false">MAX(Assumptions!$B$4,Assumptions!$B$28-($H$885+$I$885+$J$885+$K$885+$L$885+$M$885))</f>
        <v>7650000000</v>
      </c>
      <c r="O885" s="18" t="n">
        <f aca="false">$J$112+$O$112+Assumptions!$B$20+IF($B$885=0,$AI$112,Assumptions!$B$4)+IF($C$885=0,$AF$112,Assumptions!$B$4)+IF($D$885=0,$AC$112,Assumptions!$B$4)+IF($E$885=0,$Z$112,Assumptions!$B$4)+IF($F$885=0,$W$112,Assumptions!$B$4)+IF($G$885=0,$T$112,Assumptions!$B$4)</f>
        <v>13414164.1892672</v>
      </c>
      <c r="P885" s="18" t="n">
        <f aca="false">IF(($N$885+Assumptions!$B$14*Assumptions!$B$13)&gt;($C$12*Assumptions!$B$7/Assumptions!$B$11),($C$12*Assumptions!$B$7/Assumptions!$B$11)*($O$885+Assumptions!$B$14)/($N$885+Assumptions!$B$14*Assumptions!$B$13-($C$12*Assumptions!$B$7/Assumptions!$B$11)),NA())</f>
        <v>189391.706054089</v>
      </c>
      <c r="Q885" s="18" t="n">
        <f aca="false">IFERROR(($N$885+Assumptions!$B$14*Assumptions!$B$13)/($O$885+Assumptions!$B$14+$P$885),NA())</f>
        <v>475.205603640831</v>
      </c>
      <c r="R885" s="18" t="n">
        <f aca="false">AND(ISNUMBER($P$885),$P$885&gt;Assumptions!$B$4,$Q$885&gt;Assumptions!$B$13)</f>
        <v>1</v>
      </c>
      <c r="S885" s="18" t="n">
        <f aca="false">IF($N$885&gt;($C$12*Assumptions!$B$7/Assumptions!$B$11),($C$12*Assumptions!$B$7/Assumptions!$B$11)*$O$885/($N$885-($C$12*Assumptions!$B$7/Assumptions!$B$11)),NA())</f>
        <v>159692.430824609</v>
      </c>
      <c r="T885" s="18" t="n">
        <f aca="false">IFERROR($N$885/($O$885+$S$885),NA())</f>
        <v>563.583380472474</v>
      </c>
      <c r="U885" s="18" t="n">
        <f aca="false">AND(ISNUMBER($S$885),$S$885&gt;Assumptions!$B$4,$T$885&lt;=Assumptions!$B$13)</f>
        <v>0</v>
      </c>
      <c r="V885" s="18" t="n">
        <f aca="false">IF($R$885,$P$885,IF($U$885,$S$885,NA()))</f>
        <v>189391.706054089</v>
      </c>
      <c r="W885" s="18" t="n">
        <f aca="false">IF($R$885,$Q$885,IF($U$885,$T$885,NA()))</f>
        <v>475.205603640831</v>
      </c>
      <c r="X885" s="18" t="n">
        <f aca="false">$R$885</f>
        <v>1</v>
      </c>
      <c r="Y885" s="18" t="n">
        <f aca="false">IF($B$885=1,$H$885,$AI$112*$W$885)</f>
        <v>300000000</v>
      </c>
      <c r="Z885" s="18" t="n">
        <f aca="false">IF($C$885=1,$I$885,$AF$112*$W$885)</f>
        <v>823840841.164041</v>
      </c>
      <c r="AA885" s="18" t="n">
        <f aca="false">IF($D$885=1,$J$885,$AC$112*$W$885)</f>
        <v>1140493448.73799</v>
      </c>
      <c r="AB885" s="18" t="n">
        <f aca="false">IF($E$885=1,$K$885,$Z$112*$W$885)</f>
        <v>30000000</v>
      </c>
      <c r="AC885" s="18" t="n">
        <f aca="false">IF($F$885=1,$L$885,$W$112*$W$885)</f>
        <v>15000000</v>
      </c>
      <c r="AD885" s="18" t="n">
        <f aca="false">IF($G$885=1,$M$885,$T$112*$W$885)</f>
        <v>5000000</v>
      </c>
      <c r="AE885" s="18" t="n">
        <f aca="false">($C$12*Assumptions!$B$7/Assumptions!$B$11)</f>
        <v>90000000</v>
      </c>
      <c r="AF885" s="18" t="n">
        <f aca="false">($J$112+$O$112)*$W$885</f>
        <v>133301268.228414</v>
      </c>
      <c r="AG885" s="18" t="n">
        <f aca="false">Assumptions!$B$20*$W$885</f>
        <v>4276850432.76748</v>
      </c>
      <c r="AH885" s="18" t="n">
        <f aca="false">IF($R$885,Assumptions!$B$14*($W$885-Assumptions!$B$13),Assumptions!$B$4)</f>
        <v>1185514009.10208</v>
      </c>
      <c r="AI885" s="18" t="n">
        <f aca="false">$Y$885+$Z$885+$AA$885+$AB$885+$AC$885+$AD$885+$AE$885+$AF$885+$AG$885+$AH$885</f>
        <v>8000000000</v>
      </c>
      <c r="AJ885" s="18" t="n">
        <f aca="false">IF(AND(ISNUMBER($V$885),($C$12*Assumptions!$B$7/Assumptions!$B$11)&gt;=Assumptions!$B$67,IF($B$885=1,$Y$885&gt;=INDEX($Y$846:$Y$909,1+$A$885-Assumptions!$B$78),$Y$885&gt;INDEX($Y$846:$Y$909,1+$A$885+Assumptions!$B$78)),IF($C$885=1,$Z$885&gt;=INDEX($Z$846:$Z$909,1+$A$885-Assumptions!$B$79),$Z$885&gt;INDEX($Z$846:$Z$909,1+$A$885+Assumptions!$B$79)),IF($D$885=1,$AA$885&gt;=INDEX($AA$846:$AA$909,1+$A$885-Assumptions!$B$80),$AA$885&gt;INDEX($AA$846:$AA$909,1+$A$885+Assumptions!$B$80)),IF($E$885=1,$AB$885&gt;=INDEX($AB$846:$AB$909,1+$A$885-Assumptions!$B$81),$AB$885&gt;INDEX($AB$846:$AB$909,1+$A$885+Assumptions!$B$81)),IF($F$885=1,$AC$885&gt;=INDEX($AC$846:$AC$909,1+$A$885-Assumptions!$B$82),$AC$885&gt;INDEX($AC$846:$AC$909,1+$A$885+Assumptions!$B$82)),IF($G$885=1,$AD$885&gt;=INDEX($AD$846:$AD$909,1+$A$885-Assumptions!$B$83),$AD$885&gt;INDEX($AD$846:$AD$909,1+$A$885+Assumptions!$B$83))),1,0)</f>
        <v>0</v>
      </c>
      <c r="AK885" s="16"/>
      <c r="AL885" s="16"/>
    </row>
    <row r="886" customFormat="false" ht="23.85" hidden="true" customHeight="false" outlineLevel="0" collapsed="false">
      <c r="A886" s="6" t="n">
        <f aca="false">ROW()-ROW($A$846)+Assumptions!$B$4</f>
        <v>40</v>
      </c>
      <c r="B886" s="18" t="n">
        <f aca="false">MOD(QUOTIENT($A$886,Assumptions!$B$78),2)</f>
        <v>1</v>
      </c>
      <c r="C886" s="18" t="n">
        <f aca="false">MOD(QUOTIENT($A$886,Assumptions!$B$79),2)</f>
        <v>0</v>
      </c>
      <c r="D886" s="18" t="n">
        <f aca="false">MOD(QUOTIENT($A$886,Assumptions!$B$80),2)</f>
        <v>1</v>
      </c>
      <c r="E886" s="18" t="n">
        <f aca="false">MOD(QUOTIENT($A$886,Assumptions!$B$81),2)</f>
        <v>0</v>
      </c>
      <c r="F886" s="18" t="n">
        <f aca="false">MOD(QUOTIENT($A$886,Assumptions!$B$82),2)</f>
        <v>0</v>
      </c>
      <c r="G886" s="18" t="n">
        <f aca="false">MOD(QUOTIENT($A$886,Assumptions!$B$83),2)</f>
        <v>0</v>
      </c>
      <c r="H886" s="18" t="n">
        <f aca="false">IF($B$886=1,MIN(Assumptions!$B$66,MAX(Assumptions!$B$4,Assumptions!$B$28-(Assumptions!$B$4))),Assumptions!$B$4)</f>
        <v>300000000</v>
      </c>
      <c r="I886" s="18" t="n">
        <f aca="false">IF($C$886=1,MIN(Assumptions!$B$61,MAX(Assumptions!$B$4,Assumptions!$B$28-($H$886))),Assumptions!$B$4)</f>
        <v>0</v>
      </c>
      <c r="J886" s="18" t="n">
        <f aca="false">IF($D$886=1,MIN(Assumptions!$B$56,MAX(Assumptions!$B$4,Assumptions!$B$28-($H$886+$I$886))),Assumptions!$B$4)</f>
        <v>60000000</v>
      </c>
      <c r="K886" s="18" t="n">
        <f aca="false">IF($E$886=1,MIN(Assumptions!$B$51,MAX(Assumptions!$B$4,Assumptions!$B$28-($H$886+$I$886+$J$886))),Assumptions!$B$4)</f>
        <v>0</v>
      </c>
      <c r="L886" s="18" t="n">
        <f aca="false">IF($F$886=1,MIN(Assumptions!$B$46,MAX(Assumptions!$B$4,Assumptions!$B$28-($H$886+$I$886+$J$886+$K$886))),Assumptions!$B$4)</f>
        <v>0</v>
      </c>
      <c r="M886" s="18" t="n">
        <f aca="false">IF($G$886=1,MIN(Assumptions!$B$41,MAX(Assumptions!$B$4,Assumptions!$B$28-($H$886+$I$886+$J$886+$K$886+$L$886))),Assumptions!$B$4)</f>
        <v>0</v>
      </c>
      <c r="N886" s="18" t="n">
        <f aca="false">MAX(Assumptions!$B$4,Assumptions!$B$28-($H$886+$I$886+$J$886+$K$886+$L$886+$M$886))</f>
        <v>7640000000</v>
      </c>
      <c r="O886" s="18" t="n">
        <f aca="false">$J$112+$O$112+Assumptions!$B$20+IF($B$886=0,$AI$112,Assumptions!$B$4)+IF($C$886=0,$AF$112,Assumptions!$B$4)+IF($D$886=0,$AC$112,Assumptions!$B$4)+IF($E$886=0,$Z$112,Assumptions!$B$4)+IF($F$886=0,$W$112,Assumptions!$B$4)+IF($G$886=0,$T$112,Assumptions!$B$4)</f>
        <v>24014164.1892672</v>
      </c>
      <c r="P886" s="18" t="n">
        <f aca="false">IF(($N$886+Assumptions!$B$14*Assumptions!$B$13)&gt;($C$12*Assumptions!$B$7/Assumptions!$B$11),($C$12*Assumptions!$B$7/Assumptions!$B$11)*($O$886+Assumptions!$B$14)/($N$886+Assumptions!$B$14*Assumptions!$B$13-($C$12*Assumptions!$B$7/Assumptions!$B$11)),NA())</f>
        <v>315958.262434167</v>
      </c>
      <c r="Q886" s="18" t="n">
        <f aca="false">IFERROR(($N$886+Assumptions!$B$14*Assumptions!$B$13)/($O$886+Assumptions!$B$14+$P$886),NA())</f>
        <v>284.847749530691</v>
      </c>
      <c r="R886" s="18" t="n">
        <f aca="false">AND(ISNUMBER($P$886),$P$886&gt;Assumptions!$B$4,$Q$886&gt;Assumptions!$B$13)</f>
        <v>1</v>
      </c>
      <c r="S886" s="18" t="n">
        <f aca="false">IF($N$886&gt;($C$12*Assumptions!$B$7/Assumptions!$B$11),($C$12*Assumptions!$B$7/Assumptions!$B$11)*$O$886/($N$886-($C$12*Assumptions!$B$7/Assumptions!$B$11)),NA())</f>
        <v>286261.559872059</v>
      </c>
      <c r="T886" s="18" t="n">
        <f aca="false">IFERROR($N$886/($O$886+$S$886),NA())</f>
        <v>314.397783761901</v>
      </c>
      <c r="U886" s="18" t="n">
        <f aca="false">AND(ISNUMBER($S$886),$S$886&gt;Assumptions!$B$4,$T$886&lt;=Assumptions!$B$13)</f>
        <v>0</v>
      </c>
      <c r="V886" s="18" t="n">
        <f aca="false">IF($R$886,$P$886,IF($U$886,$S$886,NA()))</f>
        <v>315958.262434167</v>
      </c>
      <c r="W886" s="18" t="n">
        <f aca="false">IF($R$886,$Q$886,IF($U$886,$T$886,NA()))</f>
        <v>284.847749530691</v>
      </c>
      <c r="X886" s="18" t="n">
        <f aca="false">$R$886</f>
        <v>1</v>
      </c>
      <c r="Y886" s="18" t="n">
        <f aca="false">IF($B$886=1,$H$886,$AI$112*$W$886)</f>
        <v>300000000</v>
      </c>
      <c r="Z886" s="18" t="n">
        <f aca="false">IF($C$886=1,$I$886,$AF$112*$W$886)</f>
        <v>493826688.446242</v>
      </c>
      <c r="AA886" s="18" t="n">
        <f aca="false">IF($D$886=1,$J$886,$AC$112*$W$886)</f>
        <v>60000000</v>
      </c>
      <c r="AB886" s="18" t="n">
        <f aca="false">IF($E$886=1,$K$886,$Z$112*$W$886)</f>
        <v>854543248.592074</v>
      </c>
      <c r="AC886" s="18" t="n">
        <f aca="false">IF($F$886=1,$L$886,$W$112*$W$886)</f>
        <v>1424238747.65346</v>
      </c>
      <c r="AD886" s="18" t="n">
        <f aca="false">IF($G$886=1,$M$886,$T$112*$W$886)</f>
        <v>1424238747.65346</v>
      </c>
      <c r="AE886" s="18" t="n">
        <f aca="false">($C$12*Assumptions!$B$7/Assumptions!$B$11)</f>
        <v>90000000</v>
      </c>
      <c r="AF886" s="18" t="n">
        <f aca="false">($J$112+$O$112)*$W$886</f>
        <v>79903448.0518237</v>
      </c>
      <c r="AG886" s="18" t="n">
        <f aca="false">Assumptions!$B$20*$W$886</f>
        <v>2563629745.77622</v>
      </c>
      <c r="AH886" s="18" t="n">
        <f aca="false">IF($R$886,Assumptions!$B$14*($W$886-Assumptions!$B$13),Assumptions!$B$4)</f>
        <v>709619373.826728</v>
      </c>
      <c r="AI886" s="18" t="n">
        <f aca="false">$Y$886+$Z$886+$AA$886+$AB$886+$AC$886+$AD$886+$AE$886+$AF$886+$AG$886+$AH$886</f>
        <v>8000000000</v>
      </c>
      <c r="AJ886" s="18" t="n">
        <f aca="false">IF(AND(ISNUMBER($V$886),($C$12*Assumptions!$B$7/Assumptions!$B$11)&gt;=Assumptions!$B$67,IF($B$886=1,$Y$886&gt;=INDEX($Y$846:$Y$909,1+$A$886-Assumptions!$B$78),$Y$886&gt;INDEX($Y$846:$Y$909,1+$A$886+Assumptions!$B$78)),IF($C$886=1,$Z$886&gt;=INDEX($Z$846:$Z$909,1+$A$886-Assumptions!$B$79),$Z$886&gt;INDEX($Z$846:$Z$909,1+$A$886+Assumptions!$B$79)),IF($D$886=1,$AA$886&gt;=INDEX($AA$846:$AA$909,1+$A$886-Assumptions!$B$80),$AA$886&gt;INDEX($AA$846:$AA$909,1+$A$886+Assumptions!$B$80)),IF($E$886=1,$AB$886&gt;=INDEX($AB$846:$AB$909,1+$A$886-Assumptions!$B$81),$AB$886&gt;INDEX($AB$846:$AB$909,1+$A$886+Assumptions!$B$81)),IF($F$886=1,$AC$886&gt;=INDEX($AC$846:$AC$909,1+$A$886-Assumptions!$B$82),$AC$886&gt;INDEX($AC$846:$AC$909,1+$A$886+Assumptions!$B$82)),IF($G$886=1,$AD$886&gt;=INDEX($AD$846:$AD$909,1+$A$886-Assumptions!$B$83),$AD$886&gt;INDEX($AD$846:$AD$909,1+$A$886+Assumptions!$B$83))),1,0)</f>
        <v>0</v>
      </c>
      <c r="AK886" s="16"/>
      <c r="AL886" s="16"/>
    </row>
    <row r="887" customFormat="false" ht="23.85" hidden="true" customHeight="false" outlineLevel="0" collapsed="false">
      <c r="A887" s="6" t="n">
        <f aca="false">ROW()-ROW($A$846)+Assumptions!$B$4</f>
        <v>41</v>
      </c>
      <c r="B887" s="18" t="n">
        <f aca="false">MOD(QUOTIENT($A$887,Assumptions!$B$78),2)</f>
        <v>1</v>
      </c>
      <c r="C887" s="18" t="n">
        <f aca="false">MOD(QUOTIENT($A$887,Assumptions!$B$79),2)</f>
        <v>0</v>
      </c>
      <c r="D887" s="18" t="n">
        <f aca="false">MOD(QUOTIENT($A$887,Assumptions!$B$80),2)</f>
        <v>1</v>
      </c>
      <c r="E887" s="18" t="n">
        <f aca="false">MOD(QUOTIENT($A$887,Assumptions!$B$81),2)</f>
        <v>0</v>
      </c>
      <c r="F887" s="18" t="n">
        <f aca="false">MOD(QUOTIENT($A$887,Assumptions!$B$82),2)</f>
        <v>0</v>
      </c>
      <c r="G887" s="18" t="n">
        <f aca="false">MOD(QUOTIENT($A$887,Assumptions!$B$83),2)</f>
        <v>1</v>
      </c>
      <c r="H887" s="18" t="n">
        <f aca="false">IF($B$887=1,MIN(Assumptions!$B$66,MAX(Assumptions!$B$4,Assumptions!$B$28-(Assumptions!$B$4))),Assumptions!$B$4)</f>
        <v>300000000</v>
      </c>
      <c r="I887" s="18" t="n">
        <f aca="false">IF($C$887=1,MIN(Assumptions!$B$61,MAX(Assumptions!$B$4,Assumptions!$B$28-($H$887))),Assumptions!$B$4)</f>
        <v>0</v>
      </c>
      <c r="J887" s="18" t="n">
        <f aca="false">IF($D$887=1,MIN(Assumptions!$B$56,MAX(Assumptions!$B$4,Assumptions!$B$28-($H$887+$I$887))),Assumptions!$B$4)</f>
        <v>60000000</v>
      </c>
      <c r="K887" s="18" t="n">
        <f aca="false">IF($E$887=1,MIN(Assumptions!$B$51,MAX(Assumptions!$B$4,Assumptions!$B$28-($H$887+$I$887+$J$887))),Assumptions!$B$4)</f>
        <v>0</v>
      </c>
      <c r="L887" s="18" t="n">
        <f aca="false">IF($F$887=1,MIN(Assumptions!$B$46,MAX(Assumptions!$B$4,Assumptions!$B$28-($H$887+$I$887+$J$887+$K$887))),Assumptions!$B$4)</f>
        <v>0</v>
      </c>
      <c r="M887" s="18" t="n">
        <f aca="false">IF($G$887=1,MIN(Assumptions!$B$41,MAX(Assumptions!$B$4,Assumptions!$B$28-($H$887+$I$887+$J$887+$K$887+$L$887))),Assumptions!$B$4)</f>
        <v>5000000</v>
      </c>
      <c r="N887" s="18" t="n">
        <f aca="false">MAX(Assumptions!$B$4,Assumptions!$B$28-($H$887+$I$887+$J$887+$K$887+$L$887+$M$887))</f>
        <v>7635000000</v>
      </c>
      <c r="O887" s="18" t="n">
        <f aca="false">$J$112+$O$112+Assumptions!$B$20+IF($B$887=0,$AI$112,Assumptions!$B$4)+IF($C$887=0,$AF$112,Assumptions!$B$4)+IF($D$887=0,$AC$112,Assumptions!$B$4)+IF($E$887=0,$Z$112,Assumptions!$B$4)+IF($F$887=0,$W$112,Assumptions!$B$4)+IF($G$887=0,$T$112,Assumptions!$B$4)</f>
        <v>19014164.1892672</v>
      </c>
      <c r="P887" s="18" t="n">
        <f aca="false">IF(($N$887+Assumptions!$B$14*Assumptions!$B$13)&gt;($C$12*Assumptions!$B$7/Assumptions!$B$11),($C$12*Assumptions!$B$7/Assumptions!$B$11)*($O$887+Assumptions!$B$14)/($N$887+Assumptions!$B$14*Assumptions!$B$13-($C$12*Assumptions!$B$7/Assumptions!$B$11)),NA())</f>
        <v>256545.184105207</v>
      </c>
      <c r="Q887" s="18" t="n">
        <f aca="false">IFERROR(($N$887+Assumptions!$B$14*Assumptions!$B$13)/($O$887+Assumptions!$B$14+$P$887),NA())</f>
        <v>350.815394621058</v>
      </c>
      <c r="R887" s="18" t="n">
        <f aca="false">AND(ISNUMBER($P$887),$P$887&gt;Assumptions!$B$4,$Q$887&gt;Assumptions!$B$13)</f>
        <v>1</v>
      </c>
      <c r="S887" s="18" t="n">
        <f aca="false">IF($N$887&gt;($C$12*Assumptions!$B$7/Assumptions!$B$11),($C$12*Assumptions!$B$7/Assumptions!$B$11)*$O$887/($N$887-($C$12*Assumptions!$B$7/Assumptions!$B$11)),NA())</f>
        <v>226809.11557774</v>
      </c>
      <c r="T887" s="18" t="n">
        <f aca="false">IFERROR($N$887/($O$887+$S$887),NA())</f>
        <v>396.809448203823</v>
      </c>
      <c r="U887" s="18" t="n">
        <f aca="false">AND(ISNUMBER($S$887),$S$887&gt;Assumptions!$B$4,$T$887&lt;=Assumptions!$B$13)</f>
        <v>0</v>
      </c>
      <c r="V887" s="18" t="n">
        <f aca="false">IF($R$887,$P$887,IF($U$887,$S$887,NA()))</f>
        <v>256545.184105207</v>
      </c>
      <c r="W887" s="18" t="n">
        <f aca="false">IF($R$887,$Q$887,IF($U$887,$T$887,NA()))</f>
        <v>350.815394621058</v>
      </c>
      <c r="X887" s="18" t="n">
        <f aca="false">$R$887</f>
        <v>1</v>
      </c>
      <c r="Y887" s="18" t="n">
        <f aca="false">IF($B$887=1,$H$887,$AI$112*$W$887)</f>
        <v>300000000</v>
      </c>
      <c r="Z887" s="18" t="n">
        <f aca="false">IF($C$887=1,$I$887,$AF$112*$W$887)</f>
        <v>608191586.091546</v>
      </c>
      <c r="AA887" s="18" t="n">
        <f aca="false">IF($D$887=1,$J$887,$AC$112*$W$887)</f>
        <v>60000000</v>
      </c>
      <c r="AB887" s="18" t="n">
        <f aca="false">IF($E$887=1,$K$887,$Z$112*$W$887)</f>
        <v>1052446183.86317</v>
      </c>
      <c r="AC887" s="18" t="n">
        <f aca="false">IF($F$887=1,$L$887,$W$112*$W$887)</f>
        <v>1754076973.10529</v>
      </c>
      <c r="AD887" s="18" t="n">
        <f aca="false">IF($G$887=1,$M$887,$T$112*$W$887)</f>
        <v>5000000</v>
      </c>
      <c r="AE887" s="18" t="n">
        <f aca="false">($C$12*Assumptions!$B$7/Assumptions!$B$11)</f>
        <v>90000000</v>
      </c>
      <c r="AF887" s="18" t="n">
        <f aca="false">($J$112+$O$112)*$W$887</f>
        <v>98408218.797823</v>
      </c>
      <c r="AG887" s="18" t="n">
        <f aca="false">Assumptions!$B$20*$W$887</f>
        <v>3157338551.58952</v>
      </c>
      <c r="AH887" s="18" t="n">
        <f aca="false">IF($R$887,Assumptions!$B$14*($W$887-Assumptions!$B$13),Assumptions!$B$4)</f>
        <v>874538486.552645</v>
      </c>
      <c r="AI887" s="18" t="n">
        <f aca="false">$Y$887+$Z$887+$AA$887+$AB$887+$AC$887+$AD$887+$AE$887+$AF$887+$AG$887+$AH$887</f>
        <v>8000000000</v>
      </c>
      <c r="AJ887" s="18" t="n">
        <f aca="false">IF(AND(ISNUMBER($V$887),($C$12*Assumptions!$B$7/Assumptions!$B$11)&gt;=Assumptions!$B$67,IF($B$887=1,$Y$887&gt;=INDEX($Y$846:$Y$909,1+$A$887-Assumptions!$B$78),$Y$887&gt;INDEX($Y$846:$Y$909,1+$A$887+Assumptions!$B$78)),IF($C$887=1,$Z$887&gt;=INDEX($Z$846:$Z$909,1+$A$887-Assumptions!$B$79),$Z$887&gt;INDEX($Z$846:$Z$909,1+$A$887+Assumptions!$B$79)),IF($D$887=1,$AA$887&gt;=INDEX($AA$846:$AA$909,1+$A$887-Assumptions!$B$80),$AA$887&gt;INDEX($AA$846:$AA$909,1+$A$887+Assumptions!$B$80)),IF($E$887=1,$AB$887&gt;=INDEX($AB$846:$AB$909,1+$A$887-Assumptions!$B$81),$AB$887&gt;INDEX($AB$846:$AB$909,1+$A$887+Assumptions!$B$81)),IF($F$887=1,$AC$887&gt;=INDEX($AC$846:$AC$909,1+$A$887-Assumptions!$B$82),$AC$887&gt;INDEX($AC$846:$AC$909,1+$A$887+Assumptions!$B$82)),IF($G$887=1,$AD$887&gt;=INDEX($AD$846:$AD$909,1+$A$887-Assumptions!$B$83),$AD$887&gt;INDEX($AD$846:$AD$909,1+$A$887+Assumptions!$B$83))),1,0)</f>
        <v>0</v>
      </c>
      <c r="AK887" s="16"/>
      <c r="AL887" s="16"/>
    </row>
    <row r="888" customFormat="false" ht="23.85" hidden="true" customHeight="false" outlineLevel="0" collapsed="false">
      <c r="A888" s="6" t="n">
        <f aca="false">ROW()-ROW($A$846)+Assumptions!$B$4</f>
        <v>42</v>
      </c>
      <c r="B888" s="18" t="n">
        <f aca="false">MOD(QUOTIENT($A$888,Assumptions!$B$78),2)</f>
        <v>1</v>
      </c>
      <c r="C888" s="18" t="n">
        <f aca="false">MOD(QUOTIENT($A$888,Assumptions!$B$79),2)</f>
        <v>0</v>
      </c>
      <c r="D888" s="18" t="n">
        <f aca="false">MOD(QUOTIENT($A$888,Assumptions!$B$80),2)</f>
        <v>1</v>
      </c>
      <c r="E888" s="18" t="n">
        <f aca="false">MOD(QUOTIENT($A$888,Assumptions!$B$81),2)</f>
        <v>0</v>
      </c>
      <c r="F888" s="18" t="n">
        <f aca="false">MOD(QUOTIENT($A$888,Assumptions!$B$82),2)</f>
        <v>1</v>
      </c>
      <c r="G888" s="18" t="n">
        <f aca="false">MOD(QUOTIENT($A$888,Assumptions!$B$83),2)</f>
        <v>0</v>
      </c>
      <c r="H888" s="18" t="n">
        <f aca="false">IF($B$888=1,MIN(Assumptions!$B$66,MAX(Assumptions!$B$4,Assumptions!$B$28-(Assumptions!$B$4))),Assumptions!$B$4)</f>
        <v>300000000</v>
      </c>
      <c r="I888" s="18" t="n">
        <f aca="false">IF($C$888=1,MIN(Assumptions!$B$61,MAX(Assumptions!$B$4,Assumptions!$B$28-($H$888))),Assumptions!$B$4)</f>
        <v>0</v>
      </c>
      <c r="J888" s="18" t="n">
        <f aca="false">IF($D$888=1,MIN(Assumptions!$B$56,MAX(Assumptions!$B$4,Assumptions!$B$28-($H$888+$I$888))),Assumptions!$B$4)</f>
        <v>60000000</v>
      </c>
      <c r="K888" s="18" t="n">
        <f aca="false">IF($E$888=1,MIN(Assumptions!$B$51,MAX(Assumptions!$B$4,Assumptions!$B$28-($H$888+$I$888+$J$888))),Assumptions!$B$4)</f>
        <v>0</v>
      </c>
      <c r="L888" s="18" t="n">
        <f aca="false">IF($F$888=1,MIN(Assumptions!$B$46,MAX(Assumptions!$B$4,Assumptions!$B$28-($H$888+$I$888+$J$888+$K$888))),Assumptions!$B$4)</f>
        <v>15000000</v>
      </c>
      <c r="M888" s="18" t="n">
        <f aca="false">IF($G$888=1,MIN(Assumptions!$B$41,MAX(Assumptions!$B$4,Assumptions!$B$28-($H$888+$I$888+$J$888+$K$888+$L$888))),Assumptions!$B$4)</f>
        <v>0</v>
      </c>
      <c r="N888" s="18" t="n">
        <f aca="false">MAX(Assumptions!$B$4,Assumptions!$B$28-($H$888+$I$888+$J$888+$K$888+$L$888+$M$888))</f>
        <v>7625000000</v>
      </c>
      <c r="O888" s="18" t="n">
        <f aca="false">$J$112+$O$112+Assumptions!$B$20+IF($B$888=0,$AI$112,Assumptions!$B$4)+IF($C$888=0,$AF$112,Assumptions!$B$4)+IF($D$888=0,$AC$112,Assumptions!$B$4)+IF($E$888=0,$Z$112,Assumptions!$B$4)+IF($F$888=0,$W$112,Assumptions!$B$4)+IF($G$888=0,$T$112,Assumptions!$B$4)</f>
        <v>19014164.1892672</v>
      </c>
      <c r="P888" s="18" t="n">
        <f aca="false">IF(($N$888+Assumptions!$B$14*Assumptions!$B$13)&gt;($C$12*Assumptions!$B$7/Assumptions!$B$11),($C$12*Assumptions!$B$7/Assumptions!$B$11)*($O$888+Assumptions!$B$14)/($N$888+Assumptions!$B$14*Assumptions!$B$13-($C$12*Assumptions!$B$7/Assumptions!$B$11)),NA())</f>
        <v>256885.542558414</v>
      </c>
      <c r="Q888" s="18" t="n">
        <f aca="false">IFERROR(($N$888+Assumptions!$B$14*Assumptions!$B$13)/($O$888+Assumptions!$B$14+$P$888),NA())</f>
        <v>350.350584558625</v>
      </c>
      <c r="R888" s="18" t="n">
        <f aca="false">AND(ISNUMBER($P$888),$P$888&gt;Assumptions!$B$4,$Q$888&gt;Assumptions!$B$13)</f>
        <v>1</v>
      </c>
      <c r="S888" s="18" t="n">
        <f aca="false">IF($N$888&gt;($C$12*Assumptions!$B$7/Assumptions!$B$11),($C$12*Assumptions!$B$7/Assumptions!$B$11)*$O$888/($N$888-($C$12*Assumptions!$B$7/Assumptions!$B$11)),NA())</f>
        <v>227110.123030398</v>
      </c>
      <c r="T888" s="18" t="n">
        <f aca="false">IFERROR($N$888/($O$888+$S$888),NA())</f>
        <v>396.283524481883</v>
      </c>
      <c r="U888" s="18" t="n">
        <f aca="false">AND(ISNUMBER($S$888),$S$888&gt;Assumptions!$B$4,$T$888&lt;=Assumptions!$B$13)</f>
        <v>0</v>
      </c>
      <c r="V888" s="18" t="n">
        <f aca="false">IF($R$888,$P$888,IF($U$888,$S$888,NA()))</f>
        <v>256885.542558414</v>
      </c>
      <c r="W888" s="18" t="n">
        <f aca="false">IF($R$888,$Q$888,IF($U$888,$T$888,NA()))</f>
        <v>350.350584558625</v>
      </c>
      <c r="X888" s="18" t="n">
        <f aca="false">$R$888</f>
        <v>1</v>
      </c>
      <c r="Y888" s="18" t="n">
        <f aca="false">IF($B$888=1,$H$888,$AI$112*$W$888)</f>
        <v>300000000</v>
      </c>
      <c r="Z888" s="18" t="n">
        <f aca="false">IF($C$888=1,$I$888,$AF$112*$W$888)</f>
        <v>607385767.494538</v>
      </c>
      <c r="AA888" s="18" t="n">
        <f aca="false">IF($D$888=1,$J$888,$AC$112*$W$888)</f>
        <v>60000000</v>
      </c>
      <c r="AB888" s="18" t="n">
        <f aca="false">IF($E$888=1,$K$888,$Z$112*$W$888)</f>
        <v>1051051753.67588</v>
      </c>
      <c r="AC888" s="18" t="n">
        <f aca="false">IF($F$888=1,$L$888,$W$112*$W$888)</f>
        <v>15000000</v>
      </c>
      <c r="AD888" s="18" t="n">
        <f aca="false">IF($G$888=1,$M$888,$T$112*$W$888)</f>
        <v>1751752922.79313</v>
      </c>
      <c r="AE888" s="18" t="n">
        <f aca="false">($C$12*Assumptions!$B$7/Assumptions!$B$11)</f>
        <v>90000000</v>
      </c>
      <c r="AF888" s="18" t="n">
        <f aca="false">($J$112+$O$112)*$W$888</f>
        <v>98277833.6122677</v>
      </c>
      <c r="AG888" s="18" t="n">
        <f aca="false">Assumptions!$B$20*$W$888</f>
        <v>3153155261.02763</v>
      </c>
      <c r="AH888" s="18" t="n">
        <f aca="false">IF($R$888,Assumptions!$B$14*($W$888-Assumptions!$B$13),Assumptions!$B$4)</f>
        <v>873376461.396563</v>
      </c>
      <c r="AI888" s="18" t="n">
        <f aca="false">$Y$888+$Z$888+$AA$888+$AB$888+$AC$888+$AD$888+$AE$888+$AF$888+$AG$888+$AH$888</f>
        <v>8000000000</v>
      </c>
      <c r="AJ888" s="18" t="n">
        <f aca="false">IF(AND(ISNUMBER($V$888),($C$12*Assumptions!$B$7/Assumptions!$B$11)&gt;=Assumptions!$B$67,IF($B$888=1,$Y$888&gt;=INDEX($Y$846:$Y$909,1+$A$888-Assumptions!$B$78),$Y$888&gt;INDEX($Y$846:$Y$909,1+$A$888+Assumptions!$B$78)),IF($C$888=1,$Z$888&gt;=INDEX($Z$846:$Z$909,1+$A$888-Assumptions!$B$79),$Z$888&gt;INDEX($Z$846:$Z$909,1+$A$888+Assumptions!$B$79)),IF($D$888=1,$AA$888&gt;=INDEX($AA$846:$AA$909,1+$A$888-Assumptions!$B$80),$AA$888&gt;INDEX($AA$846:$AA$909,1+$A$888+Assumptions!$B$80)),IF($E$888=1,$AB$888&gt;=INDEX($AB$846:$AB$909,1+$A$888-Assumptions!$B$81),$AB$888&gt;INDEX($AB$846:$AB$909,1+$A$888+Assumptions!$B$81)),IF($F$888=1,$AC$888&gt;=INDEX($AC$846:$AC$909,1+$A$888-Assumptions!$B$82),$AC$888&gt;INDEX($AC$846:$AC$909,1+$A$888+Assumptions!$B$82)),IF($G$888=1,$AD$888&gt;=INDEX($AD$846:$AD$909,1+$A$888-Assumptions!$B$83),$AD$888&gt;INDEX($AD$846:$AD$909,1+$A$888+Assumptions!$B$83))),1,0)</f>
        <v>0</v>
      </c>
      <c r="AK888" s="16"/>
      <c r="AL888" s="16"/>
    </row>
    <row r="889" customFormat="false" ht="23.85" hidden="true" customHeight="false" outlineLevel="0" collapsed="false">
      <c r="A889" s="6" t="n">
        <f aca="false">ROW()-ROW($A$846)+Assumptions!$B$4</f>
        <v>43</v>
      </c>
      <c r="B889" s="18" t="n">
        <f aca="false">MOD(QUOTIENT($A$889,Assumptions!$B$78),2)</f>
        <v>1</v>
      </c>
      <c r="C889" s="18" t="n">
        <f aca="false">MOD(QUOTIENT($A$889,Assumptions!$B$79),2)</f>
        <v>0</v>
      </c>
      <c r="D889" s="18" t="n">
        <f aca="false">MOD(QUOTIENT($A$889,Assumptions!$B$80),2)</f>
        <v>1</v>
      </c>
      <c r="E889" s="18" t="n">
        <f aca="false">MOD(QUOTIENT($A$889,Assumptions!$B$81),2)</f>
        <v>0</v>
      </c>
      <c r="F889" s="18" t="n">
        <f aca="false">MOD(QUOTIENT($A$889,Assumptions!$B$82),2)</f>
        <v>1</v>
      </c>
      <c r="G889" s="18" t="n">
        <f aca="false">MOD(QUOTIENT($A$889,Assumptions!$B$83),2)</f>
        <v>1</v>
      </c>
      <c r="H889" s="18" t="n">
        <f aca="false">IF($B$889=1,MIN(Assumptions!$B$66,MAX(Assumptions!$B$4,Assumptions!$B$28-(Assumptions!$B$4))),Assumptions!$B$4)</f>
        <v>300000000</v>
      </c>
      <c r="I889" s="18" t="n">
        <f aca="false">IF($C$889=1,MIN(Assumptions!$B$61,MAX(Assumptions!$B$4,Assumptions!$B$28-($H$889))),Assumptions!$B$4)</f>
        <v>0</v>
      </c>
      <c r="J889" s="18" t="n">
        <f aca="false">IF($D$889=1,MIN(Assumptions!$B$56,MAX(Assumptions!$B$4,Assumptions!$B$28-($H$889+$I$889))),Assumptions!$B$4)</f>
        <v>60000000</v>
      </c>
      <c r="K889" s="18" t="n">
        <f aca="false">IF($E$889=1,MIN(Assumptions!$B$51,MAX(Assumptions!$B$4,Assumptions!$B$28-($H$889+$I$889+$J$889))),Assumptions!$B$4)</f>
        <v>0</v>
      </c>
      <c r="L889" s="18" t="n">
        <f aca="false">IF($F$889=1,MIN(Assumptions!$B$46,MAX(Assumptions!$B$4,Assumptions!$B$28-($H$889+$I$889+$J$889+$K$889))),Assumptions!$B$4)</f>
        <v>15000000</v>
      </c>
      <c r="M889" s="18" t="n">
        <f aca="false">IF($G$889=1,MIN(Assumptions!$B$41,MAX(Assumptions!$B$4,Assumptions!$B$28-($H$889+$I$889+$J$889+$K$889+$L$889))),Assumptions!$B$4)</f>
        <v>5000000</v>
      </c>
      <c r="N889" s="18" t="n">
        <f aca="false">MAX(Assumptions!$B$4,Assumptions!$B$28-($H$889+$I$889+$J$889+$K$889+$L$889+$M$889))</f>
        <v>7620000000</v>
      </c>
      <c r="O889" s="18" t="n">
        <f aca="false">$J$112+$O$112+Assumptions!$B$20+IF($B$889=0,$AI$112,Assumptions!$B$4)+IF($C$889=0,$AF$112,Assumptions!$B$4)+IF($D$889=0,$AC$112,Assumptions!$B$4)+IF($E$889=0,$Z$112,Assumptions!$B$4)+IF($F$889=0,$W$112,Assumptions!$B$4)+IF($G$889=0,$T$112,Assumptions!$B$4)</f>
        <v>14014164.1892672</v>
      </c>
      <c r="P889" s="18" t="n">
        <f aca="false">IF(($N$889+Assumptions!$B$14*Assumptions!$B$13)&gt;($C$12*Assumptions!$B$7/Assumptions!$B$11),($C$12*Assumptions!$B$7/Assumptions!$B$11)*($O$889+Assumptions!$B$14)/($N$889+Assumptions!$B$14*Assumptions!$B$13-($C$12*Assumptions!$B$7/Assumptions!$B$11)),NA())</f>
        <v>197314.938869439</v>
      </c>
      <c r="Q889" s="18" t="n">
        <f aca="false">IFERROR(($N$889+Assumptions!$B$14*Assumptions!$B$13)/($O$889+Assumptions!$B$14+$P$889),NA())</f>
        <v>456.123598728387</v>
      </c>
      <c r="R889" s="18" t="n">
        <f aca="false">AND(ISNUMBER($P$889),$P$889&gt;Assumptions!$B$4,$Q$889&gt;Assumptions!$B$13)</f>
        <v>1</v>
      </c>
      <c r="S889" s="18" t="n">
        <f aca="false">IF($N$889&gt;($C$12*Assumptions!$B$7/Assumptions!$B$11),($C$12*Assumptions!$B$7/Assumptions!$B$11)*$O$889/($N$889-($C$12*Assumptions!$B$7/Assumptions!$B$11)),NA())</f>
        <v>167499.970389648</v>
      </c>
      <c r="T889" s="18" t="n">
        <f aca="false">IFERROR($N$889/($O$889+$S$889),NA())</f>
        <v>537.313527821152</v>
      </c>
      <c r="U889" s="18" t="n">
        <f aca="false">AND(ISNUMBER($S$889),$S$889&gt;Assumptions!$B$4,$T$889&lt;=Assumptions!$B$13)</f>
        <v>0</v>
      </c>
      <c r="V889" s="18" t="n">
        <f aca="false">IF($R$889,$P$889,IF($U$889,$S$889,NA()))</f>
        <v>197314.938869439</v>
      </c>
      <c r="W889" s="18" t="n">
        <f aca="false">IF($R$889,$Q$889,IF($U$889,$T$889,NA()))</f>
        <v>456.123598728387</v>
      </c>
      <c r="X889" s="18" t="n">
        <f aca="false">$R$889</f>
        <v>1</v>
      </c>
      <c r="Y889" s="18" t="n">
        <f aca="false">IF($B$889=1,$H$889,$AI$112*$W$889)</f>
        <v>300000000</v>
      </c>
      <c r="Z889" s="18" t="n">
        <f aca="false">IF($C$889=1,$I$889,$AF$112*$W$889)</f>
        <v>790759297.390736</v>
      </c>
      <c r="AA889" s="18" t="n">
        <f aca="false">IF($D$889=1,$J$889,$AC$112*$W$889)</f>
        <v>60000000</v>
      </c>
      <c r="AB889" s="18" t="n">
        <f aca="false">IF($E$889=1,$K$889,$Z$112*$W$889)</f>
        <v>1368370796.18516</v>
      </c>
      <c r="AC889" s="18" t="n">
        <f aca="false">IF($F$889=1,$L$889,$W$112*$W$889)</f>
        <v>15000000</v>
      </c>
      <c r="AD889" s="18" t="n">
        <f aca="false">IF($G$889=1,$M$889,$T$112*$W$889)</f>
        <v>5000000</v>
      </c>
      <c r="AE889" s="18" t="n">
        <f aca="false">($C$12*Assumptions!$B$7/Assumptions!$B$11)</f>
        <v>90000000</v>
      </c>
      <c r="AF889" s="18" t="n">
        <f aca="false">($J$112+$O$112)*$W$889</f>
        <v>127948521.047654</v>
      </c>
      <c r="AG889" s="18" t="n">
        <f aca="false">Assumptions!$B$20*$W$889</f>
        <v>4105112388.55548</v>
      </c>
      <c r="AH889" s="18" t="n">
        <f aca="false">IF($R$889,Assumptions!$B$14*($W$889-Assumptions!$B$13),Assumptions!$B$4)</f>
        <v>1137808996.82097</v>
      </c>
      <c r="AI889" s="18" t="n">
        <f aca="false">$Y$889+$Z$889+$AA$889+$AB$889+$AC$889+$AD$889+$AE$889+$AF$889+$AG$889+$AH$889</f>
        <v>8000000000</v>
      </c>
      <c r="AJ889" s="18" t="n">
        <f aca="false">IF(AND(ISNUMBER($V$889),($C$12*Assumptions!$B$7/Assumptions!$B$11)&gt;=Assumptions!$B$67,IF($B$889=1,$Y$889&gt;=INDEX($Y$846:$Y$909,1+$A$889-Assumptions!$B$78),$Y$889&gt;INDEX($Y$846:$Y$909,1+$A$889+Assumptions!$B$78)),IF($C$889=1,$Z$889&gt;=INDEX($Z$846:$Z$909,1+$A$889-Assumptions!$B$79),$Z$889&gt;INDEX($Z$846:$Z$909,1+$A$889+Assumptions!$B$79)),IF($D$889=1,$AA$889&gt;=INDEX($AA$846:$AA$909,1+$A$889-Assumptions!$B$80),$AA$889&gt;INDEX($AA$846:$AA$909,1+$A$889+Assumptions!$B$80)),IF($E$889=1,$AB$889&gt;=INDEX($AB$846:$AB$909,1+$A$889-Assumptions!$B$81),$AB$889&gt;INDEX($AB$846:$AB$909,1+$A$889+Assumptions!$B$81)),IF($F$889=1,$AC$889&gt;=INDEX($AC$846:$AC$909,1+$A$889-Assumptions!$B$82),$AC$889&gt;INDEX($AC$846:$AC$909,1+$A$889+Assumptions!$B$82)),IF($G$889=1,$AD$889&gt;=INDEX($AD$846:$AD$909,1+$A$889-Assumptions!$B$83),$AD$889&gt;INDEX($AD$846:$AD$909,1+$A$889+Assumptions!$B$83))),1,0)</f>
        <v>0</v>
      </c>
      <c r="AK889" s="16"/>
      <c r="AL889" s="16"/>
    </row>
    <row r="890" customFormat="false" ht="23.85" hidden="true" customHeight="false" outlineLevel="0" collapsed="false">
      <c r="A890" s="6" t="n">
        <f aca="false">ROW()-ROW($A$846)+Assumptions!$B$4</f>
        <v>44</v>
      </c>
      <c r="B890" s="18" t="n">
        <f aca="false">MOD(QUOTIENT($A$890,Assumptions!$B$78),2)</f>
        <v>1</v>
      </c>
      <c r="C890" s="18" t="n">
        <f aca="false">MOD(QUOTIENT($A$890,Assumptions!$B$79),2)</f>
        <v>0</v>
      </c>
      <c r="D890" s="18" t="n">
        <f aca="false">MOD(QUOTIENT($A$890,Assumptions!$B$80),2)</f>
        <v>1</v>
      </c>
      <c r="E890" s="18" t="n">
        <f aca="false">MOD(QUOTIENT($A$890,Assumptions!$B$81),2)</f>
        <v>1</v>
      </c>
      <c r="F890" s="18" t="n">
        <f aca="false">MOD(QUOTIENT($A$890,Assumptions!$B$82),2)</f>
        <v>0</v>
      </c>
      <c r="G890" s="18" t="n">
        <f aca="false">MOD(QUOTIENT($A$890,Assumptions!$B$83),2)</f>
        <v>0</v>
      </c>
      <c r="H890" s="18" t="n">
        <f aca="false">IF($B$890=1,MIN(Assumptions!$B$66,MAX(Assumptions!$B$4,Assumptions!$B$28-(Assumptions!$B$4))),Assumptions!$B$4)</f>
        <v>300000000</v>
      </c>
      <c r="I890" s="18" t="n">
        <f aca="false">IF($C$890=1,MIN(Assumptions!$B$61,MAX(Assumptions!$B$4,Assumptions!$B$28-($H$890))),Assumptions!$B$4)</f>
        <v>0</v>
      </c>
      <c r="J890" s="18" t="n">
        <f aca="false">IF($D$890=1,MIN(Assumptions!$B$56,MAX(Assumptions!$B$4,Assumptions!$B$28-($H$890+$I$890))),Assumptions!$B$4)</f>
        <v>60000000</v>
      </c>
      <c r="K890" s="18" t="n">
        <f aca="false">IF($E$890=1,MIN(Assumptions!$B$51,MAX(Assumptions!$B$4,Assumptions!$B$28-($H$890+$I$890+$J$890))),Assumptions!$B$4)</f>
        <v>30000000</v>
      </c>
      <c r="L890" s="18" t="n">
        <f aca="false">IF($F$890=1,MIN(Assumptions!$B$46,MAX(Assumptions!$B$4,Assumptions!$B$28-($H$890+$I$890+$J$890+$K$890))),Assumptions!$B$4)</f>
        <v>0</v>
      </c>
      <c r="M890" s="18" t="n">
        <f aca="false">IF($G$890=1,MIN(Assumptions!$B$41,MAX(Assumptions!$B$4,Assumptions!$B$28-($H$890+$I$890+$J$890+$K$890+$L$890))),Assumptions!$B$4)</f>
        <v>0</v>
      </c>
      <c r="N890" s="18" t="n">
        <f aca="false">MAX(Assumptions!$B$4,Assumptions!$B$28-($H$890+$I$890+$J$890+$K$890+$L$890+$M$890))</f>
        <v>7610000000</v>
      </c>
      <c r="O890" s="18" t="n">
        <f aca="false">$J$112+$O$112+Assumptions!$B$20+IF($B$890=0,$AI$112,Assumptions!$B$4)+IF($C$890=0,$AF$112,Assumptions!$B$4)+IF($D$890=0,$AC$112,Assumptions!$B$4)+IF($E$890=0,$Z$112,Assumptions!$B$4)+IF($F$890=0,$W$112,Assumptions!$B$4)+IF($G$890=0,$T$112,Assumptions!$B$4)</f>
        <v>21014164.1892672</v>
      </c>
      <c r="P890" s="18" t="n">
        <f aca="false">IF(($N$890+Assumptions!$B$14*Assumptions!$B$13)&gt;($C$12*Assumptions!$B$7/Assumptions!$B$11),($C$12*Assumptions!$B$7/Assumptions!$B$11)*($O$890+Assumptions!$B$14)/($N$890+Assumptions!$B$14*Assumptions!$B$13-($C$12*Assumptions!$B$7/Assumptions!$B$11)),NA())</f>
        <v>281325.992294323</v>
      </c>
      <c r="Q890" s="18" t="n">
        <f aca="false">IFERROR(($N$890+Assumptions!$B$14*Assumptions!$B$13)/($O$890+Assumptions!$B$14+$P$890),NA())</f>
        <v>319.913561011604</v>
      </c>
      <c r="R890" s="18" t="n">
        <f aca="false">AND(ISNUMBER($P$890),$P$890&gt;Assumptions!$B$4,$Q$890&gt;Assumptions!$B$13)</f>
        <v>1</v>
      </c>
      <c r="S890" s="18" t="n">
        <f aca="false">IF($N$890&gt;($C$12*Assumptions!$B$7/Assumptions!$B$11),($C$12*Assumptions!$B$7/Assumptions!$B$11)*$O$890/($N$890-($C$12*Assumptions!$B$7/Assumptions!$B$11)),NA())</f>
        <v>251499.305456655</v>
      </c>
      <c r="T890" s="18" t="n">
        <f aca="false">IFERROR($N$890/($O$890+$S$890),NA())</f>
        <v>357.853870954372</v>
      </c>
      <c r="U890" s="18" t="n">
        <f aca="false">AND(ISNUMBER($S$890),$S$890&gt;Assumptions!$B$4,$T$890&lt;=Assumptions!$B$13)</f>
        <v>0</v>
      </c>
      <c r="V890" s="18" t="n">
        <f aca="false">IF($R$890,$P$890,IF($U$890,$S$890,NA()))</f>
        <v>281325.992294323</v>
      </c>
      <c r="W890" s="18" t="n">
        <f aca="false">IF($R$890,$Q$890,IF($U$890,$T$890,NA()))</f>
        <v>319.913561011604</v>
      </c>
      <c r="X890" s="18" t="n">
        <f aca="false">$R$890</f>
        <v>1</v>
      </c>
      <c r="Y890" s="18" t="n">
        <f aca="false">IF($B$890=1,$H$890,$AI$112*$W$890)</f>
        <v>300000000</v>
      </c>
      <c r="Z890" s="18" t="n">
        <f aca="false">IF($C$890=1,$I$890,$AF$112*$W$890)</f>
        <v>554618580.219407</v>
      </c>
      <c r="AA890" s="18" t="n">
        <f aca="false">IF($D$890=1,$J$890,$AC$112*$W$890)</f>
        <v>60000000</v>
      </c>
      <c r="AB890" s="18" t="n">
        <f aca="false">IF($E$890=1,$K$890,$Z$112*$W$890)</f>
        <v>30000000</v>
      </c>
      <c r="AC890" s="18" t="n">
        <f aca="false">IF($F$890=1,$L$890,$W$112*$W$890)</f>
        <v>1599567805.05802</v>
      </c>
      <c r="AD890" s="18" t="n">
        <f aca="false">IF($G$890=1,$M$890,$T$112*$W$890)</f>
        <v>1599567805.05802</v>
      </c>
      <c r="AE890" s="18" t="n">
        <f aca="false">($C$12*Assumptions!$B$7/Assumptions!$B$11)</f>
        <v>90000000</v>
      </c>
      <c r="AF890" s="18" t="n">
        <f aca="false">($J$112+$O$112)*$W$890</f>
        <v>89739858.0311073</v>
      </c>
      <c r="AG890" s="18" t="n">
        <f aca="false">Assumptions!$B$20*$W$890</f>
        <v>2879222049.10444</v>
      </c>
      <c r="AH890" s="18" t="n">
        <f aca="false">IF($R$890,Assumptions!$B$14*($W$890-Assumptions!$B$13),Assumptions!$B$4)</f>
        <v>797283902.52901</v>
      </c>
      <c r="AI890" s="18" t="n">
        <f aca="false">$Y$890+$Z$890+$AA$890+$AB$890+$AC$890+$AD$890+$AE$890+$AF$890+$AG$890+$AH$890</f>
        <v>8000000000</v>
      </c>
      <c r="AJ890" s="18" t="n">
        <f aca="false">IF(AND(ISNUMBER($V$890),($C$12*Assumptions!$B$7/Assumptions!$B$11)&gt;=Assumptions!$B$67,IF($B$890=1,$Y$890&gt;=INDEX($Y$846:$Y$909,1+$A$890-Assumptions!$B$78),$Y$890&gt;INDEX($Y$846:$Y$909,1+$A$890+Assumptions!$B$78)),IF($C$890=1,$Z$890&gt;=INDEX($Z$846:$Z$909,1+$A$890-Assumptions!$B$79),$Z$890&gt;INDEX($Z$846:$Z$909,1+$A$890+Assumptions!$B$79)),IF($D$890=1,$AA$890&gt;=INDEX($AA$846:$AA$909,1+$A$890-Assumptions!$B$80),$AA$890&gt;INDEX($AA$846:$AA$909,1+$A$890+Assumptions!$B$80)),IF($E$890=1,$AB$890&gt;=INDEX($AB$846:$AB$909,1+$A$890-Assumptions!$B$81),$AB$890&gt;INDEX($AB$846:$AB$909,1+$A$890+Assumptions!$B$81)),IF($F$890=1,$AC$890&gt;=INDEX($AC$846:$AC$909,1+$A$890-Assumptions!$B$82),$AC$890&gt;INDEX($AC$846:$AC$909,1+$A$890+Assumptions!$B$82)),IF($G$890=1,$AD$890&gt;=INDEX($AD$846:$AD$909,1+$A$890-Assumptions!$B$83),$AD$890&gt;INDEX($AD$846:$AD$909,1+$A$890+Assumptions!$B$83))),1,0)</f>
        <v>0</v>
      </c>
      <c r="AK890" s="16"/>
      <c r="AL890" s="16"/>
    </row>
    <row r="891" customFormat="false" ht="23.85" hidden="true" customHeight="false" outlineLevel="0" collapsed="false">
      <c r="A891" s="6" t="n">
        <f aca="false">ROW()-ROW($A$846)+Assumptions!$B$4</f>
        <v>45</v>
      </c>
      <c r="B891" s="18" t="n">
        <f aca="false">MOD(QUOTIENT($A$891,Assumptions!$B$78),2)</f>
        <v>1</v>
      </c>
      <c r="C891" s="18" t="n">
        <f aca="false">MOD(QUOTIENT($A$891,Assumptions!$B$79),2)</f>
        <v>0</v>
      </c>
      <c r="D891" s="18" t="n">
        <f aca="false">MOD(QUOTIENT($A$891,Assumptions!$B$80),2)</f>
        <v>1</v>
      </c>
      <c r="E891" s="18" t="n">
        <f aca="false">MOD(QUOTIENT($A$891,Assumptions!$B$81),2)</f>
        <v>1</v>
      </c>
      <c r="F891" s="18" t="n">
        <f aca="false">MOD(QUOTIENT($A$891,Assumptions!$B$82),2)</f>
        <v>0</v>
      </c>
      <c r="G891" s="18" t="n">
        <f aca="false">MOD(QUOTIENT($A$891,Assumptions!$B$83),2)</f>
        <v>1</v>
      </c>
      <c r="H891" s="18" t="n">
        <f aca="false">IF($B$891=1,MIN(Assumptions!$B$66,MAX(Assumptions!$B$4,Assumptions!$B$28-(Assumptions!$B$4))),Assumptions!$B$4)</f>
        <v>300000000</v>
      </c>
      <c r="I891" s="18" t="n">
        <f aca="false">IF($C$891=1,MIN(Assumptions!$B$61,MAX(Assumptions!$B$4,Assumptions!$B$28-($H$891))),Assumptions!$B$4)</f>
        <v>0</v>
      </c>
      <c r="J891" s="18" t="n">
        <f aca="false">IF($D$891=1,MIN(Assumptions!$B$56,MAX(Assumptions!$B$4,Assumptions!$B$28-($H$891+$I$891))),Assumptions!$B$4)</f>
        <v>60000000</v>
      </c>
      <c r="K891" s="18" t="n">
        <f aca="false">IF($E$891=1,MIN(Assumptions!$B$51,MAX(Assumptions!$B$4,Assumptions!$B$28-($H$891+$I$891+$J$891))),Assumptions!$B$4)</f>
        <v>30000000</v>
      </c>
      <c r="L891" s="18" t="n">
        <f aca="false">IF($F$891=1,MIN(Assumptions!$B$46,MAX(Assumptions!$B$4,Assumptions!$B$28-($H$891+$I$891+$J$891+$K$891))),Assumptions!$B$4)</f>
        <v>0</v>
      </c>
      <c r="M891" s="18" t="n">
        <f aca="false">IF($G$891=1,MIN(Assumptions!$B$41,MAX(Assumptions!$B$4,Assumptions!$B$28-($H$891+$I$891+$J$891+$K$891+$L$891))),Assumptions!$B$4)</f>
        <v>5000000</v>
      </c>
      <c r="N891" s="18" t="n">
        <f aca="false">MAX(Assumptions!$B$4,Assumptions!$B$28-($H$891+$I$891+$J$891+$K$891+$L$891+$M$891))</f>
        <v>7605000000</v>
      </c>
      <c r="O891" s="18" t="n">
        <f aca="false">$J$112+$O$112+Assumptions!$B$20+IF($B$891=0,$AI$112,Assumptions!$B$4)+IF($C$891=0,$AF$112,Assumptions!$B$4)+IF($D$891=0,$AC$112,Assumptions!$B$4)+IF($E$891=0,$Z$112,Assumptions!$B$4)+IF($F$891=0,$W$112,Assumptions!$B$4)+IF($G$891=0,$T$112,Assumptions!$B$4)</f>
        <v>16014164.1892672</v>
      </c>
      <c r="P891" s="18" t="n">
        <f aca="false">IF(($N$891+Assumptions!$B$14*Assumptions!$B$13)&gt;($C$12*Assumptions!$B$7/Assumptions!$B$11),($C$12*Assumptions!$B$7/Assumptions!$B$11)*($O$891+Assumptions!$B$14)/($N$891+Assumptions!$B$14*Assumptions!$B$13-($C$12*Assumptions!$B$7/Assumptions!$B$11)),NA())</f>
        <v>221652.780450156</v>
      </c>
      <c r="Q891" s="18" t="n">
        <f aca="false">IFERROR(($N$891+Assumptions!$B$14*Assumptions!$B$13)/($O$891+Assumptions!$B$14+$P$891),NA())</f>
        <v>406.040473831271</v>
      </c>
      <c r="R891" s="18" t="n">
        <f aca="false">AND(ISNUMBER($P$891),$P$891&gt;Assumptions!$B$4,$Q$891&gt;Assumptions!$B$13)</f>
        <v>1</v>
      </c>
      <c r="S891" s="18" t="n">
        <f aca="false">IF($N$891&gt;($C$12*Assumptions!$B$7/Assumptions!$B$11),($C$12*Assumptions!$B$7/Assumptions!$B$11)*$O$891/($N$891-($C$12*Assumptions!$B$7/Assumptions!$B$11)),NA())</f>
        <v>191786.397476254</v>
      </c>
      <c r="T891" s="18" t="n">
        <f aca="false">IFERROR($N$891/($O$891+$S$891),NA())</f>
        <v>469.272071347727</v>
      </c>
      <c r="U891" s="18" t="n">
        <f aca="false">AND(ISNUMBER($S$891),$S$891&gt;Assumptions!$B$4,$T$891&lt;=Assumptions!$B$13)</f>
        <v>0</v>
      </c>
      <c r="V891" s="18" t="n">
        <f aca="false">IF($R$891,$P$891,IF($U$891,$S$891,NA()))</f>
        <v>221652.780450156</v>
      </c>
      <c r="W891" s="18" t="n">
        <f aca="false">IF($R$891,$Q$891,IF($U$891,$T$891,NA()))</f>
        <v>406.040473831271</v>
      </c>
      <c r="X891" s="18" t="n">
        <f aca="false">$R$891</f>
        <v>1</v>
      </c>
      <c r="Y891" s="18" t="n">
        <f aca="false">IF($B$891=1,$H$891,$AI$112*$W$891)</f>
        <v>300000000</v>
      </c>
      <c r="Z891" s="18" t="n">
        <f aca="false">IF($C$891=1,$I$891,$AF$112*$W$891)</f>
        <v>703932619.785838</v>
      </c>
      <c r="AA891" s="18" t="n">
        <f aca="false">IF($D$891=1,$J$891,$AC$112*$W$891)</f>
        <v>60000000</v>
      </c>
      <c r="AB891" s="18" t="n">
        <f aca="false">IF($E$891=1,$K$891,$Z$112*$W$891)</f>
        <v>30000000</v>
      </c>
      <c r="AC891" s="18" t="n">
        <f aca="false">IF($F$891=1,$L$891,$W$112*$W$891)</f>
        <v>2030202369.15636</v>
      </c>
      <c r="AD891" s="18" t="n">
        <f aca="false">IF($G$891=1,$M$891,$T$112*$W$891)</f>
        <v>5000000</v>
      </c>
      <c r="AE891" s="18" t="n">
        <f aca="false">($C$12*Assumptions!$B$7/Assumptions!$B$11)</f>
        <v>90000000</v>
      </c>
      <c r="AF891" s="18" t="n">
        <f aca="false">($J$112+$O$112)*$W$891</f>
        <v>113899561.998186</v>
      </c>
      <c r="AG891" s="18" t="n">
        <f aca="false">Assumptions!$B$20*$W$891</f>
        <v>3654364264.48144</v>
      </c>
      <c r="AH891" s="18" t="n">
        <f aca="false">IF($R$891,Assumptions!$B$14*($W$891-Assumptions!$B$13),Assumptions!$B$4)</f>
        <v>1012601184.57818</v>
      </c>
      <c r="AI891" s="18" t="n">
        <f aca="false">$Y$891+$Z$891+$AA$891+$AB$891+$AC$891+$AD$891+$AE$891+$AF$891+$AG$891+$AH$891</f>
        <v>8000000000</v>
      </c>
      <c r="AJ891" s="18" t="n">
        <f aca="false">IF(AND(ISNUMBER($V$891),($C$12*Assumptions!$B$7/Assumptions!$B$11)&gt;=Assumptions!$B$67,IF($B$891=1,$Y$891&gt;=INDEX($Y$846:$Y$909,1+$A$891-Assumptions!$B$78),$Y$891&gt;INDEX($Y$846:$Y$909,1+$A$891+Assumptions!$B$78)),IF($C$891=1,$Z$891&gt;=INDEX($Z$846:$Z$909,1+$A$891-Assumptions!$B$79),$Z$891&gt;INDEX($Z$846:$Z$909,1+$A$891+Assumptions!$B$79)),IF($D$891=1,$AA$891&gt;=INDEX($AA$846:$AA$909,1+$A$891-Assumptions!$B$80),$AA$891&gt;INDEX($AA$846:$AA$909,1+$A$891+Assumptions!$B$80)),IF($E$891=1,$AB$891&gt;=INDEX($AB$846:$AB$909,1+$A$891-Assumptions!$B$81),$AB$891&gt;INDEX($AB$846:$AB$909,1+$A$891+Assumptions!$B$81)),IF($F$891=1,$AC$891&gt;=INDEX($AC$846:$AC$909,1+$A$891-Assumptions!$B$82),$AC$891&gt;INDEX($AC$846:$AC$909,1+$A$891+Assumptions!$B$82)),IF($G$891=1,$AD$891&gt;=INDEX($AD$846:$AD$909,1+$A$891-Assumptions!$B$83),$AD$891&gt;INDEX($AD$846:$AD$909,1+$A$891+Assumptions!$B$83))),1,0)</f>
        <v>0</v>
      </c>
      <c r="AK891" s="16"/>
      <c r="AL891" s="16"/>
    </row>
    <row r="892" customFormat="false" ht="23.85" hidden="true" customHeight="false" outlineLevel="0" collapsed="false">
      <c r="A892" s="6" t="n">
        <f aca="false">ROW()-ROW($A$846)+Assumptions!$B$4</f>
        <v>46</v>
      </c>
      <c r="B892" s="18" t="n">
        <f aca="false">MOD(QUOTIENT($A$892,Assumptions!$B$78),2)</f>
        <v>1</v>
      </c>
      <c r="C892" s="18" t="n">
        <f aca="false">MOD(QUOTIENT($A$892,Assumptions!$B$79),2)</f>
        <v>0</v>
      </c>
      <c r="D892" s="18" t="n">
        <f aca="false">MOD(QUOTIENT($A$892,Assumptions!$B$80),2)</f>
        <v>1</v>
      </c>
      <c r="E892" s="18" t="n">
        <f aca="false">MOD(QUOTIENT($A$892,Assumptions!$B$81),2)</f>
        <v>1</v>
      </c>
      <c r="F892" s="18" t="n">
        <f aca="false">MOD(QUOTIENT($A$892,Assumptions!$B$82),2)</f>
        <v>1</v>
      </c>
      <c r="G892" s="18" t="n">
        <f aca="false">MOD(QUOTIENT($A$892,Assumptions!$B$83),2)</f>
        <v>0</v>
      </c>
      <c r="H892" s="18" t="n">
        <f aca="false">IF($B$892=1,MIN(Assumptions!$B$66,MAX(Assumptions!$B$4,Assumptions!$B$28-(Assumptions!$B$4))),Assumptions!$B$4)</f>
        <v>300000000</v>
      </c>
      <c r="I892" s="18" t="n">
        <f aca="false">IF($C$892=1,MIN(Assumptions!$B$61,MAX(Assumptions!$B$4,Assumptions!$B$28-($H$892))),Assumptions!$B$4)</f>
        <v>0</v>
      </c>
      <c r="J892" s="18" t="n">
        <f aca="false">IF($D$892=1,MIN(Assumptions!$B$56,MAX(Assumptions!$B$4,Assumptions!$B$28-($H$892+$I$892))),Assumptions!$B$4)</f>
        <v>60000000</v>
      </c>
      <c r="K892" s="18" t="n">
        <f aca="false">IF($E$892=1,MIN(Assumptions!$B$51,MAX(Assumptions!$B$4,Assumptions!$B$28-($H$892+$I$892+$J$892))),Assumptions!$B$4)</f>
        <v>30000000</v>
      </c>
      <c r="L892" s="18" t="n">
        <f aca="false">IF($F$892=1,MIN(Assumptions!$B$46,MAX(Assumptions!$B$4,Assumptions!$B$28-($H$892+$I$892+$J$892+$K$892))),Assumptions!$B$4)</f>
        <v>15000000</v>
      </c>
      <c r="M892" s="18" t="n">
        <f aca="false">IF($G$892=1,MIN(Assumptions!$B$41,MAX(Assumptions!$B$4,Assumptions!$B$28-($H$892+$I$892+$J$892+$K$892+$L$892))),Assumptions!$B$4)</f>
        <v>0</v>
      </c>
      <c r="N892" s="18" t="n">
        <f aca="false">MAX(Assumptions!$B$4,Assumptions!$B$28-($H$892+$I$892+$J$892+$K$892+$L$892+$M$892))</f>
        <v>7595000000</v>
      </c>
      <c r="O892" s="18" t="n">
        <f aca="false">$J$112+$O$112+Assumptions!$B$20+IF($B$892=0,$AI$112,Assumptions!$B$4)+IF($C$892=0,$AF$112,Assumptions!$B$4)+IF($D$892=0,$AC$112,Assumptions!$B$4)+IF($E$892=0,$Z$112,Assumptions!$B$4)+IF($F$892=0,$W$112,Assumptions!$B$4)+IF($G$892=0,$T$112,Assumptions!$B$4)</f>
        <v>16014164.1892672</v>
      </c>
      <c r="P892" s="18" t="n">
        <f aca="false">IF(($N$892+Assumptions!$B$14*Assumptions!$B$13)&gt;($C$12*Assumptions!$B$7/Assumptions!$B$11),($C$12*Assumptions!$B$7/Assumptions!$B$11)*($O$892+Assumptions!$B$14)/($N$892+Assumptions!$B$14*Assumptions!$B$13-($C$12*Assumptions!$B$7/Assumptions!$B$11)),NA())</f>
        <v>221948.022248957</v>
      </c>
      <c r="Q892" s="18" t="n">
        <f aca="false">IFERROR(($N$892+Assumptions!$B$14*Assumptions!$B$13)/($O$892+Assumptions!$B$14+$P$892),NA())</f>
        <v>405.500346829168</v>
      </c>
      <c r="R892" s="18" t="n">
        <f aca="false">AND(ISNUMBER($P$892),$P$892&gt;Assumptions!$B$4,$Q$892&gt;Assumptions!$B$13)</f>
        <v>1</v>
      </c>
      <c r="S892" s="18" t="n">
        <f aca="false">IF($N$892&gt;($C$12*Assumptions!$B$7/Assumptions!$B$11),($C$12*Assumptions!$B$7/Assumptions!$B$11)*$O$892/($N$892-($C$12*Assumptions!$B$7/Assumptions!$B$11)),NA())</f>
        <v>192041.942309666</v>
      </c>
      <c r="T892" s="18" t="n">
        <f aca="false">IFERROR($N$892/($O$892+$S$892),NA())</f>
        <v>468.647624146998</v>
      </c>
      <c r="U892" s="18" t="n">
        <f aca="false">AND(ISNUMBER($S$892),$S$892&gt;Assumptions!$B$4,$T$892&lt;=Assumptions!$B$13)</f>
        <v>0</v>
      </c>
      <c r="V892" s="18" t="n">
        <f aca="false">IF($R$892,$P$892,IF($U$892,$S$892,NA()))</f>
        <v>221948.022248957</v>
      </c>
      <c r="W892" s="18" t="n">
        <f aca="false">IF($R$892,$Q$892,IF($U$892,$T$892,NA()))</f>
        <v>405.500346829168</v>
      </c>
      <c r="X892" s="18" t="n">
        <f aca="false">$R$892</f>
        <v>1</v>
      </c>
      <c r="Y892" s="18" t="n">
        <f aca="false">IF($B$892=1,$H$892,$AI$112*$W$892)</f>
        <v>300000000</v>
      </c>
      <c r="Z892" s="18" t="n">
        <f aca="false">IF($C$892=1,$I$892,$AF$112*$W$892)</f>
        <v>702996227.873918</v>
      </c>
      <c r="AA892" s="18" t="n">
        <f aca="false">IF($D$892=1,$J$892,$AC$112*$W$892)</f>
        <v>60000000</v>
      </c>
      <c r="AB892" s="18" t="n">
        <f aca="false">IF($E$892=1,$K$892,$Z$112*$W$892)</f>
        <v>30000000</v>
      </c>
      <c r="AC892" s="18" t="n">
        <f aca="false">IF($F$892=1,$L$892,$W$112*$W$892)</f>
        <v>15000000</v>
      </c>
      <c r="AD892" s="18" t="n">
        <f aca="false">IF($G$892=1,$M$892,$T$112*$W$892)</f>
        <v>2027501734.14584</v>
      </c>
      <c r="AE892" s="18" t="n">
        <f aca="false">($C$12*Assumptions!$B$7/Assumptions!$B$11)</f>
        <v>90000000</v>
      </c>
      <c r="AF892" s="18" t="n">
        <f aca="false">($J$112+$O$112)*$W$892</f>
        <v>113748049.444813</v>
      </c>
      <c r="AG892" s="18" t="n">
        <f aca="false">Assumptions!$B$20*$W$892</f>
        <v>3649503121.46251</v>
      </c>
      <c r="AH892" s="18" t="n">
        <f aca="false">IF($R$892,Assumptions!$B$14*($W$892-Assumptions!$B$13),Assumptions!$B$4)</f>
        <v>1011250867.07292</v>
      </c>
      <c r="AI892" s="18" t="n">
        <f aca="false">$Y$892+$Z$892+$AA$892+$AB$892+$AC$892+$AD$892+$AE$892+$AF$892+$AG$892+$AH$892</f>
        <v>8000000000</v>
      </c>
      <c r="AJ892" s="18" t="n">
        <f aca="false">IF(AND(ISNUMBER($V$892),($C$12*Assumptions!$B$7/Assumptions!$B$11)&gt;=Assumptions!$B$67,IF($B$892=1,$Y$892&gt;=INDEX($Y$846:$Y$909,1+$A$892-Assumptions!$B$78),$Y$892&gt;INDEX($Y$846:$Y$909,1+$A$892+Assumptions!$B$78)),IF($C$892=1,$Z$892&gt;=INDEX($Z$846:$Z$909,1+$A$892-Assumptions!$B$79),$Z$892&gt;INDEX($Z$846:$Z$909,1+$A$892+Assumptions!$B$79)),IF($D$892=1,$AA$892&gt;=INDEX($AA$846:$AA$909,1+$A$892-Assumptions!$B$80),$AA$892&gt;INDEX($AA$846:$AA$909,1+$A$892+Assumptions!$B$80)),IF($E$892=1,$AB$892&gt;=INDEX($AB$846:$AB$909,1+$A$892-Assumptions!$B$81),$AB$892&gt;INDEX($AB$846:$AB$909,1+$A$892+Assumptions!$B$81)),IF($F$892=1,$AC$892&gt;=INDEX($AC$846:$AC$909,1+$A$892-Assumptions!$B$82),$AC$892&gt;INDEX($AC$846:$AC$909,1+$A$892+Assumptions!$B$82)),IF($G$892=1,$AD$892&gt;=INDEX($AD$846:$AD$909,1+$A$892-Assumptions!$B$83),$AD$892&gt;INDEX($AD$846:$AD$909,1+$A$892+Assumptions!$B$83))),1,0)</f>
        <v>0</v>
      </c>
      <c r="AK892" s="16"/>
      <c r="AL892" s="16"/>
    </row>
    <row r="893" customFormat="false" ht="23.85" hidden="true" customHeight="false" outlineLevel="0" collapsed="false">
      <c r="A893" s="6" t="n">
        <f aca="false">ROW()-ROW($A$846)+Assumptions!$B$4</f>
        <v>47</v>
      </c>
      <c r="B893" s="18" t="n">
        <f aca="false">MOD(QUOTIENT($A$893,Assumptions!$B$78),2)</f>
        <v>1</v>
      </c>
      <c r="C893" s="18" t="n">
        <f aca="false">MOD(QUOTIENT($A$893,Assumptions!$B$79),2)</f>
        <v>0</v>
      </c>
      <c r="D893" s="18" t="n">
        <f aca="false">MOD(QUOTIENT($A$893,Assumptions!$B$80),2)</f>
        <v>1</v>
      </c>
      <c r="E893" s="18" t="n">
        <f aca="false">MOD(QUOTIENT($A$893,Assumptions!$B$81),2)</f>
        <v>1</v>
      </c>
      <c r="F893" s="18" t="n">
        <f aca="false">MOD(QUOTIENT($A$893,Assumptions!$B$82),2)</f>
        <v>1</v>
      </c>
      <c r="G893" s="18" t="n">
        <f aca="false">MOD(QUOTIENT($A$893,Assumptions!$B$83),2)</f>
        <v>1</v>
      </c>
      <c r="H893" s="18" t="n">
        <f aca="false">IF($B$893=1,MIN(Assumptions!$B$66,MAX(Assumptions!$B$4,Assumptions!$B$28-(Assumptions!$B$4))),Assumptions!$B$4)</f>
        <v>300000000</v>
      </c>
      <c r="I893" s="18" t="n">
        <f aca="false">IF($C$893=1,MIN(Assumptions!$B$61,MAX(Assumptions!$B$4,Assumptions!$B$28-($H$893))),Assumptions!$B$4)</f>
        <v>0</v>
      </c>
      <c r="J893" s="18" t="n">
        <f aca="false">IF($D$893=1,MIN(Assumptions!$B$56,MAX(Assumptions!$B$4,Assumptions!$B$28-($H$893+$I$893))),Assumptions!$B$4)</f>
        <v>60000000</v>
      </c>
      <c r="K893" s="18" t="n">
        <f aca="false">IF($E$893=1,MIN(Assumptions!$B$51,MAX(Assumptions!$B$4,Assumptions!$B$28-($H$893+$I$893+$J$893))),Assumptions!$B$4)</f>
        <v>30000000</v>
      </c>
      <c r="L893" s="18" t="n">
        <f aca="false">IF($F$893=1,MIN(Assumptions!$B$46,MAX(Assumptions!$B$4,Assumptions!$B$28-($H$893+$I$893+$J$893+$K$893))),Assumptions!$B$4)</f>
        <v>15000000</v>
      </c>
      <c r="M893" s="18" t="n">
        <f aca="false">IF($G$893=1,MIN(Assumptions!$B$41,MAX(Assumptions!$B$4,Assumptions!$B$28-($H$893+$I$893+$J$893+$K$893+$L$893))),Assumptions!$B$4)</f>
        <v>5000000</v>
      </c>
      <c r="N893" s="18" t="n">
        <f aca="false">MAX(Assumptions!$B$4,Assumptions!$B$28-($H$893+$I$893+$J$893+$K$893+$L$893+$M$893))</f>
        <v>7590000000</v>
      </c>
      <c r="O893" s="18" t="n">
        <f aca="false">$J$112+$O$112+Assumptions!$B$20+IF($B$893=0,$AI$112,Assumptions!$B$4)+IF($C$893=0,$AF$112,Assumptions!$B$4)+IF($D$893=0,$AC$112,Assumptions!$B$4)+IF($E$893=0,$Z$112,Assumptions!$B$4)+IF($F$893=0,$W$112,Assumptions!$B$4)+IF($G$893=0,$T$112,Assumptions!$B$4)</f>
        <v>11014164.1892672</v>
      </c>
      <c r="P893" s="18" t="n">
        <f aca="false">IF(($N$893+Assumptions!$B$14*Assumptions!$B$13)&gt;($C$12*Assumptions!$B$7/Assumptions!$B$11),($C$12*Assumptions!$B$7/Assumptions!$B$11)*($O$893+Assumptions!$B$14)/($N$893+Assumptions!$B$14*Assumptions!$B$13-($C$12*Assumptions!$B$7/Assumptions!$B$11)),NA())</f>
        <v>162115.93162733</v>
      </c>
      <c r="Q893" s="18" t="n">
        <f aca="false">IFERROR(($N$893+Assumptions!$B$14*Assumptions!$B$13)/($O$893+Assumptions!$B$14+$P$893),NA())</f>
        <v>555.158269126138</v>
      </c>
      <c r="R893" s="18" t="n">
        <f aca="false">AND(ISNUMBER($P$893),$P$893&gt;Assumptions!$B$4,$Q$893&gt;Assumptions!$B$13)</f>
        <v>1</v>
      </c>
      <c r="S893" s="18" t="n">
        <f aca="false">IF($N$893&gt;($C$12*Assumptions!$B$7/Assumptions!$B$11),($C$12*Assumptions!$B$7/Assumptions!$B$11)*$O$893/($N$893-($C$12*Assumptions!$B$7/Assumptions!$B$11)),NA())</f>
        <v>132169.970271206</v>
      </c>
      <c r="T893" s="18" t="n">
        <f aca="false">IFERROR($N$893/($O$893+$S$893),NA())</f>
        <v>680.941365238447</v>
      </c>
      <c r="U893" s="18" t="n">
        <f aca="false">AND(ISNUMBER($S$893),$S$893&gt;Assumptions!$B$4,$T$893&lt;=Assumptions!$B$13)</f>
        <v>0</v>
      </c>
      <c r="V893" s="18" t="n">
        <f aca="false">IF($R$893,$P$893,IF($U$893,$S$893,NA()))</f>
        <v>162115.93162733</v>
      </c>
      <c r="W893" s="18" t="n">
        <f aca="false">IF($R$893,$Q$893,IF($U$893,$T$893,NA()))</f>
        <v>555.158269126138</v>
      </c>
      <c r="X893" s="18" t="n">
        <f aca="false">$R$893</f>
        <v>1</v>
      </c>
      <c r="Y893" s="18" t="n">
        <f aca="false">IF($B$893=1,$H$893,$AI$112*$W$893)</f>
        <v>300000000</v>
      </c>
      <c r="Z893" s="18" t="n">
        <f aca="false">IF($C$893=1,$I$893,$AF$112*$W$893)</f>
        <v>962450888.44056</v>
      </c>
      <c r="AA893" s="18" t="n">
        <f aca="false">IF($D$893=1,$J$893,$AC$112*$W$893)</f>
        <v>60000000</v>
      </c>
      <c r="AB893" s="18" t="n">
        <f aca="false">IF($E$893=1,$K$893,$Z$112*$W$893)</f>
        <v>30000000</v>
      </c>
      <c r="AC893" s="18" t="n">
        <f aca="false">IF($F$893=1,$L$893,$W$112*$W$893)</f>
        <v>15000000</v>
      </c>
      <c r="AD893" s="18" t="n">
        <f aca="false">IF($G$893=1,$M$893,$T$112*$W$893)</f>
        <v>5000000</v>
      </c>
      <c r="AE893" s="18" t="n">
        <f aca="false">($C$12*Assumptions!$B$7/Assumptions!$B$11)</f>
        <v>90000000</v>
      </c>
      <c r="AF893" s="18" t="n">
        <f aca="false">($J$112+$O$112)*$W$893</f>
        <v>155729016.608857</v>
      </c>
      <c r="AG893" s="18" t="n">
        <f aca="false">Assumptions!$B$20*$W$893</f>
        <v>4996424422.13524</v>
      </c>
      <c r="AH893" s="18" t="n">
        <f aca="false">IF($R$893,Assumptions!$B$14*($W$893-Assumptions!$B$13),Assumptions!$B$4)</f>
        <v>1385395672.81534</v>
      </c>
      <c r="AI893" s="18" t="n">
        <f aca="false">$Y$893+$Z$893+$AA$893+$AB$893+$AC$893+$AD$893+$AE$893+$AF$893+$AG$893+$AH$893</f>
        <v>8000000000</v>
      </c>
      <c r="AJ893" s="18" t="n">
        <f aca="false">IF(AND(ISNUMBER($V$893),($C$12*Assumptions!$B$7/Assumptions!$B$11)&gt;=Assumptions!$B$67,IF($B$893=1,$Y$893&gt;=INDEX($Y$846:$Y$909,1+$A$893-Assumptions!$B$78),$Y$893&gt;INDEX($Y$846:$Y$909,1+$A$893+Assumptions!$B$78)),IF($C$893=1,$Z$893&gt;=INDEX($Z$846:$Z$909,1+$A$893-Assumptions!$B$79),$Z$893&gt;INDEX($Z$846:$Z$909,1+$A$893+Assumptions!$B$79)),IF($D$893=1,$AA$893&gt;=INDEX($AA$846:$AA$909,1+$A$893-Assumptions!$B$80),$AA$893&gt;INDEX($AA$846:$AA$909,1+$A$893+Assumptions!$B$80)),IF($E$893=1,$AB$893&gt;=INDEX($AB$846:$AB$909,1+$A$893-Assumptions!$B$81),$AB$893&gt;INDEX($AB$846:$AB$909,1+$A$893+Assumptions!$B$81)),IF($F$893=1,$AC$893&gt;=INDEX($AC$846:$AC$909,1+$A$893-Assumptions!$B$82),$AC$893&gt;INDEX($AC$846:$AC$909,1+$A$893+Assumptions!$B$82)),IF($G$893=1,$AD$893&gt;=INDEX($AD$846:$AD$909,1+$A$893-Assumptions!$B$83),$AD$893&gt;INDEX($AD$846:$AD$909,1+$A$893+Assumptions!$B$83))),1,0)</f>
        <v>0</v>
      </c>
      <c r="AK893" s="16"/>
      <c r="AL893" s="16"/>
    </row>
    <row r="894" customFormat="false" ht="23.85" hidden="true" customHeight="false" outlineLevel="0" collapsed="false">
      <c r="A894" s="6" t="n">
        <f aca="false">ROW()-ROW($A$846)+Assumptions!$B$4</f>
        <v>48</v>
      </c>
      <c r="B894" s="18" t="n">
        <f aca="false">MOD(QUOTIENT($A$894,Assumptions!$B$78),2)</f>
        <v>1</v>
      </c>
      <c r="C894" s="18" t="n">
        <f aca="false">MOD(QUOTIENT($A$894,Assumptions!$B$79),2)</f>
        <v>1</v>
      </c>
      <c r="D894" s="18" t="n">
        <f aca="false">MOD(QUOTIENT($A$894,Assumptions!$B$80),2)</f>
        <v>0</v>
      </c>
      <c r="E894" s="18" t="n">
        <f aca="false">MOD(QUOTIENT($A$894,Assumptions!$B$81),2)</f>
        <v>0</v>
      </c>
      <c r="F894" s="18" t="n">
        <f aca="false">MOD(QUOTIENT($A$894,Assumptions!$B$82),2)</f>
        <v>0</v>
      </c>
      <c r="G894" s="18" t="n">
        <f aca="false">MOD(QUOTIENT($A$894,Assumptions!$B$83),2)</f>
        <v>0</v>
      </c>
      <c r="H894" s="18" t="n">
        <f aca="false">IF($B$894=1,MIN(Assumptions!$B$66,MAX(Assumptions!$B$4,Assumptions!$B$28-(Assumptions!$B$4))),Assumptions!$B$4)</f>
        <v>300000000</v>
      </c>
      <c r="I894" s="18" t="n">
        <f aca="false">IF($C$894=1,MIN(Assumptions!$B$61,MAX(Assumptions!$B$4,Assumptions!$B$28-($H$894))),Assumptions!$B$4)</f>
        <v>100000000</v>
      </c>
      <c r="J894" s="18" t="n">
        <f aca="false">IF($D$894=1,MIN(Assumptions!$B$56,MAX(Assumptions!$B$4,Assumptions!$B$28-($H$894+$I$894))),Assumptions!$B$4)</f>
        <v>0</v>
      </c>
      <c r="K894" s="18" t="n">
        <f aca="false">IF($E$894=1,MIN(Assumptions!$B$51,MAX(Assumptions!$B$4,Assumptions!$B$28-($H$894+$I$894+$J$894))),Assumptions!$B$4)</f>
        <v>0</v>
      </c>
      <c r="L894" s="18" t="n">
        <f aca="false">IF($F$894=1,MIN(Assumptions!$B$46,MAX(Assumptions!$B$4,Assumptions!$B$28-($H$894+$I$894+$J$894+$K$894))),Assumptions!$B$4)</f>
        <v>0</v>
      </c>
      <c r="M894" s="18" t="n">
        <f aca="false">IF($G$894=1,MIN(Assumptions!$B$41,MAX(Assumptions!$B$4,Assumptions!$B$28-($H$894+$I$894+$J$894+$K$894+$L$894))),Assumptions!$B$4)</f>
        <v>0</v>
      </c>
      <c r="N894" s="18" t="n">
        <f aca="false">MAX(Assumptions!$B$4,Assumptions!$B$28-($H$894+$I$894+$J$894+$K$894+$L$894+$M$894))</f>
        <v>7600000000</v>
      </c>
      <c r="O894" s="18" t="n">
        <f aca="false">$J$112+$O$112+Assumptions!$B$20+IF($B$894=0,$AI$112,Assumptions!$B$4)+IF($C$894=0,$AF$112,Assumptions!$B$4)+IF($D$894=0,$AC$112,Assumptions!$B$4)+IF($E$894=0,$Z$112,Assumptions!$B$4)+IF($F$894=0,$W$112,Assumptions!$B$4)+IF($G$894=0,$T$112,Assumptions!$B$4)</f>
        <v>24680512.8289884</v>
      </c>
      <c r="P894" s="18" t="n">
        <f aca="false">IF(($N$894+Assumptions!$B$14*Assumptions!$B$13)&gt;($C$12*Assumptions!$B$7/Assumptions!$B$11),($C$12*Assumptions!$B$7/Assumptions!$B$11)*($O$894+Assumptions!$B$14)/($N$894+Assumptions!$B$14*Assumptions!$B$13-($C$12*Assumptions!$B$7/Assumptions!$B$11)),NA())</f>
        <v>325623.448200859</v>
      </c>
      <c r="Q894" s="18" t="n">
        <f aca="false">IFERROR(($N$894+Assumptions!$B$14*Assumptions!$B$13)/($O$894+Assumptions!$B$14+$P$894),NA())</f>
        <v>276.39287188091</v>
      </c>
      <c r="R894" s="18" t="n">
        <f aca="false">AND(ISNUMBER($P$894),$P$894&gt;Assumptions!$B$4,$Q$894&gt;Assumptions!$B$13)</f>
        <v>1</v>
      </c>
      <c r="S894" s="18" t="n">
        <f aca="false">IF($N$894&gt;($C$12*Assumptions!$B$7/Assumptions!$B$11),($C$12*Assumptions!$B$7/Assumptions!$B$11)*$O$894/($N$894-($C$12*Assumptions!$B$7/Assumptions!$B$11)),NA())</f>
        <v>295771.791559115</v>
      </c>
      <c r="T894" s="18" t="n">
        <f aca="false">IFERROR($N$894/($O$894+$S$894),NA())</f>
        <v>304.288652834603</v>
      </c>
      <c r="U894" s="18" t="n">
        <f aca="false">AND(ISNUMBER($S$894),$S$894&gt;Assumptions!$B$4,$T$894&lt;=Assumptions!$B$13)</f>
        <v>0</v>
      </c>
      <c r="V894" s="18" t="n">
        <f aca="false">IF($R$894,$P$894,IF($U$894,$S$894,NA()))</f>
        <v>325623.448200859</v>
      </c>
      <c r="W894" s="18" t="n">
        <f aca="false">IF($R$894,$Q$894,IF($U$894,$T$894,NA()))</f>
        <v>276.39287188091</v>
      </c>
      <c r="X894" s="18" t="n">
        <f aca="false">$R$894</f>
        <v>1</v>
      </c>
      <c r="Y894" s="18" t="n">
        <f aca="false">IF($B$894=1,$H$894,$AI$112*$W$894)</f>
        <v>300000000</v>
      </c>
      <c r="Z894" s="18" t="n">
        <f aca="false">IF($C$894=1,$I$894,$AF$112*$W$894)</f>
        <v>100000000</v>
      </c>
      <c r="AA894" s="18" t="n">
        <f aca="false">IF($D$894=1,$J$894,$AC$112*$W$894)</f>
        <v>663342892.514183</v>
      </c>
      <c r="AB894" s="18" t="n">
        <f aca="false">IF($E$894=1,$K$894,$Z$112*$W$894)</f>
        <v>829178615.642729</v>
      </c>
      <c r="AC894" s="18" t="n">
        <f aca="false">IF($F$894=1,$L$894,$W$112*$W$894)</f>
        <v>1381964359.40455</v>
      </c>
      <c r="AD894" s="18" t="n">
        <f aca="false">IF($G$894=1,$M$894,$T$112*$W$894)</f>
        <v>1381964359.40455</v>
      </c>
      <c r="AE894" s="18" t="n">
        <f aca="false">($C$12*Assumptions!$B$7/Assumptions!$B$11)</f>
        <v>90000000</v>
      </c>
      <c r="AF894" s="18" t="n">
        <f aca="false">($J$112+$O$112)*$W$894</f>
        <v>77531746.4035329</v>
      </c>
      <c r="AG894" s="18" t="n">
        <f aca="false">Assumptions!$B$20*$W$894</f>
        <v>2487535846.92819</v>
      </c>
      <c r="AH894" s="18" t="n">
        <f aca="false">IF($R$894,Assumptions!$B$14*($W$894-Assumptions!$B$13),Assumptions!$B$4)</f>
        <v>688482179.702274</v>
      </c>
      <c r="AI894" s="18" t="n">
        <f aca="false">$Y$894+$Z$894+$AA$894+$AB$894+$AC$894+$AD$894+$AE$894+$AF$894+$AG$894+$AH$894</f>
        <v>8000000000</v>
      </c>
      <c r="AJ894" s="18" t="n">
        <f aca="false">IF(AND(ISNUMBER($V$894),($C$12*Assumptions!$B$7/Assumptions!$B$11)&gt;=Assumptions!$B$67,IF($B$894=1,$Y$894&gt;=INDEX($Y$846:$Y$909,1+$A$894-Assumptions!$B$78),$Y$894&gt;INDEX($Y$846:$Y$909,1+$A$894+Assumptions!$B$78)),IF($C$894=1,$Z$894&gt;=INDEX($Z$846:$Z$909,1+$A$894-Assumptions!$B$79),$Z$894&gt;INDEX($Z$846:$Z$909,1+$A$894+Assumptions!$B$79)),IF($D$894=1,$AA$894&gt;=INDEX($AA$846:$AA$909,1+$A$894-Assumptions!$B$80),$AA$894&gt;INDEX($AA$846:$AA$909,1+$A$894+Assumptions!$B$80)),IF($E$894=1,$AB$894&gt;=INDEX($AB$846:$AB$909,1+$A$894-Assumptions!$B$81),$AB$894&gt;INDEX($AB$846:$AB$909,1+$A$894+Assumptions!$B$81)),IF($F$894=1,$AC$894&gt;=INDEX($AC$846:$AC$909,1+$A$894-Assumptions!$B$82),$AC$894&gt;INDEX($AC$846:$AC$909,1+$A$894+Assumptions!$B$82)),IF($G$894=1,$AD$894&gt;=INDEX($AD$846:$AD$909,1+$A$894-Assumptions!$B$83),$AD$894&gt;INDEX($AD$846:$AD$909,1+$A$894+Assumptions!$B$83))),1,0)</f>
        <v>0</v>
      </c>
      <c r="AK894" s="16"/>
      <c r="AL894" s="16"/>
    </row>
    <row r="895" customFormat="false" ht="23.85" hidden="true" customHeight="false" outlineLevel="0" collapsed="false">
      <c r="A895" s="6" t="n">
        <f aca="false">ROW()-ROW($A$846)+Assumptions!$B$4</f>
        <v>49</v>
      </c>
      <c r="B895" s="18" t="n">
        <f aca="false">MOD(QUOTIENT($A$895,Assumptions!$B$78),2)</f>
        <v>1</v>
      </c>
      <c r="C895" s="18" t="n">
        <f aca="false">MOD(QUOTIENT($A$895,Assumptions!$B$79),2)</f>
        <v>1</v>
      </c>
      <c r="D895" s="18" t="n">
        <f aca="false">MOD(QUOTIENT($A$895,Assumptions!$B$80),2)</f>
        <v>0</v>
      </c>
      <c r="E895" s="18" t="n">
        <f aca="false">MOD(QUOTIENT($A$895,Assumptions!$B$81),2)</f>
        <v>0</v>
      </c>
      <c r="F895" s="18" t="n">
        <f aca="false">MOD(QUOTIENT($A$895,Assumptions!$B$82),2)</f>
        <v>0</v>
      </c>
      <c r="G895" s="18" t="n">
        <f aca="false">MOD(QUOTIENT($A$895,Assumptions!$B$83),2)</f>
        <v>1</v>
      </c>
      <c r="H895" s="18" t="n">
        <f aca="false">IF($B$895=1,MIN(Assumptions!$B$66,MAX(Assumptions!$B$4,Assumptions!$B$28-(Assumptions!$B$4))),Assumptions!$B$4)</f>
        <v>300000000</v>
      </c>
      <c r="I895" s="18" t="n">
        <f aca="false">IF($C$895=1,MIN(Assumptions!$B$61,MAX(Assumptions!$B$4,Assumptions!$B$28-($H$895))),Assumptions!$B$4)</f>
        <v>100000000</v>
      </c>
      <c r="J895" s="18" t="n">
        <f aca="false">IF($D$895=1,MIN(Assumptions!$B$56,MAX(Assumptions!$B$4,Assumptions!$B$28-($H$895+$I$895))),Assumptions!$B$4)</f>
        <v>0</v>
      </c>
      <c r="K895" s="18" t="n">
        <f aca="false">IF($E$895=1,MIN(Assumptions!$B$51,MAX(Assumptions!$B$4,Assumptions!$B$28-($H$895+$I$895+$J$895))),Assumptions!$B$4)</f>
        <v>0</v>
      </c>
      <c r="L895" s="18" t="n">
        <f aca="false">IF($F$895=1,MIN(Assumptions!$B$46,MAX(Assumptions!$B$4,Assumptions!$B$28-($H$895+$I$895+$J$895+$K$895))),Assumptions!$B$4)</f>
        <v>0</v>
      </c>
      <c r="M895" s="18" t="n">
        <f aca="false">IF($G$895=1,MIN(Assumptions!$B$41,MAX(Assumptions!$B$4,Assumptions!$B$28-($H$895+$I$895+$J$895+$K$895+$L$895))),Assumptions!$B$4)</f>
        <v>5000000</v>
      </c>
      <c r="N895" s="18" t="n">
        <f aca="false">MAX(Assumptions!$B$4,Assumptions!$B$28-($H$895+$I$895+$J$895+$K$895+$L$895+$M$895))</f>
        <v>7595000000</v>
      </c>
      <c r="O895" s="18" t="n">
        <f aca="false">$J$112+$O$112+Assumptions!$B$20+IF($B$895=0,$AI$112,Assumptions!$B$4)+IF($C$895=0,$AF$112,Assumptions!$B$4)+IF($D$895=0,$AC$112,Assumptions!$B$4)+IF($E$895=0,$Z$112,Assumptions!$B$4)+IF($F$895=0,$W$112,Assumptions!$B$4)+IF($G$895=0,$T$112,Assumptions!$B$4)</f>
        <v>19680512.8289884</v>
      </c>
      <c r="P895" s="18" t="n">
        <f aca="false">IF(($N$895+Assumptions!$B$14*Assumptions!$B$13)&gt;($C$12*Assumptions!$B$7/Assumptions!$B$11),($C$12*Assumptions!$B$7/Assumptions!$B$11)*($O$895+Assumptions!$B$14)/($N$895+Assumptions!$B$14*Assumptions!$B$13-($C$12*Assumptions!$B$7/Assumptions!$B$11)),NA())</f>
        <v>265900.253694166</v>
      </c>
      <c r="Q895" s="18" t="n">
        <f aca="false">IFERROR(($N$895+Assumptions!$B$14*Assumptions!$B$13)/($O$895+Assumptions!$B$14+$P$895),NA())</f>
        <v>338.472787256218</v>
      </c>
      <c r="R895" s="18" t="n">
        <f aca="false">AND(ISNUMBER($P$895),$P$895&gt;Assumptions!$B$4,$Q$895&gt;Assumptions!$B$13)</f>
        <v>1</v>
      </c>
      <c r="S895" s="18" t="n">
        <f aca="false">IF($N$895&gt;($C$12*Assumptions!$B$7/Assumptions!$B$11),($C$12*Assumptions!$B$7/Assumptions!$B$11)*$O$895/($N$895-($C$12*Assumptions!$B$7/Assumptions!$B$11)),NA())</f>
        <v>236008.814738035</v>
      </c>
      <c r="T895" s="18" t="n">
        <f aca="false">IFERROR($N$895/($O$895+$S$895),NA())</f>
        <v>381.341688868266</v>
      </c>
      <c r="U895" s="18" t="n">
        <f aca="false">AND(ISNUMBER($S$895),$S$895&gt;Assumptions!$B$4,$T$895&lt;=Assumptions!$B$13)</f>
        <v>0</v>
      </c>
      <c r="V895" s="18" t="n">
        <f aca="false">IF($R$895,$P$895,IF($U$895,$S$895,NA()))</f>
        <v>265900.253694166</v>
      </c>
      <c r="W895" s="18" t="n">
        <f aca="false">IF($R$895,$Q$895,IF($U$895,$T$895,NA()))</f>
        <v>338.472787256218</v>
      </c>
      <c r="X895" s="18" t="n">
        <f aca="false">$R$895</f>
        <v>1</v>
      </c>
      <c r="Y895" s="18" t="n">
        <f aca="false">IF($B$895=1,$H$895,$AI$112*$W$895)</f>
        <v>300000000</v>
      </c>
      <c r="Z895" s="18" t="n">
        <f aca="false">IF($C$895=1,$I$895,$AF$112*$W$895)</f>
        <v>100000000</v>
      </c>
      <c r="AA895" s="18" t="n">
        <f aca="false">IF($D$895=1,$J$895,$AC$112*$W$895)</f>
        <v>812334689.414924</v>
      </c>
      <c r="AB895" s="18" t="n">
        <f aca="false">IF($E$895=1,$K$895,$Z$112*$W$895)</f>
        <v>1015418361.76866</v>
      </c>
      <c r="AC895" s="18" t="n">
        <f aca="false">IF($F$895=1,$L$895,$W$112*$W$895)</f>
        <v>1692363936.28109</v>
      </c>
      <c r="AD895" s="18" t="n">
        <f aca="false">IF($G$895=1,$M$895,$T$112*$W$895)</f>
        <v>5000000</v>
      </c>
      <c r="AE895" s="18" t="n">
        <f aca="false">($C$12*Assumptions!$B$7/Assumptions!$B$11)</f>
        <v>90000000</v>
      </c>
      <c r="AF895" s="18" t="n">
        <f aca="false">($J$112+$O$112)*$W$895</f>
        <v>94945959.0888192</v>
      </c>
      <c r="AG895" s="18" t="n">
        <f aca="false">Assumptions!$B$20*$W$895</f>
        <v>3046255085.30597</v>
      </c>
      <c r="AH895" s="18" t="n">
        <f aca="false">IF($R$895,Assumptions!$B$14*($W$895-Assumptions!$B$13),Assumptions!$B$4)</f>
        <v>843681968.140546</v>
      </c>
      <c r="AI895" s="18" t="n">
        <f aca="false">$Y$895+$Z$895+$AA$895+$AB$895+$AC$895+$AD$895+$AE$895+$AF$895+$AG$895+$AH$895</f>
        <v>8000000000</v>
      </c>
      <c r="AJ895" s="18" t="n">
        <f aca="false">IF(AND(ISNUMBER($V$895),($C$12*Assumptions!$B$7/Assumptions!$B$11)&gt;=Assumptions!$B$67,IF($B$895=1,$Y$895&gt;=INDEX($Y$846:$Y$909,1+$A$895-Assumptions!$B$78),$Y$895&gt;INDEX($Y$846:$Y$909,1+$A$895+Assumptions!$B$78)),IF($C$895=1,$Z$895&gt;=INDEX($Z$846:$Z$909,1+$A$895-Assumptions!$B$79),$Z$895&gt;INDEX($Z$846:$Z$909,1+$A$895+Assumptions!$B$79)),IF($D$895=1,$AA$895&gt;=INDEX($AA$846:$AA$909,1+$A$895-Assumptions!$B$80),$AA$895&gt;INDEX($AA$846:$AA$909,1+$A$895+Assumptions!$B$80)),IF($E$895=1,$AB$895&gt;=INDEX($AB$846:$AB$909,1+$A$895-Assumptions!$B$81),$AB$895&gt;INDEX($AB$846:$AB$909,1+$A$895+Assumptions!$B$81)),IF($F$895=1,$AC$895&gt;=INDEX($AC$846:$AC$909,1+$A$895-Assumptions!$B$82),$AC$895&gt;INDEX($AC$846:$AC$909,1+$A$895+Assumptions!$B$82)),IF($G$895=1,$AD$895&gt;=INDEX($AD$846:$AD$909,1+$A$895-Assumptions!$B$83),$AD$895&gt;INDEX($AD$846:$AD$909,1+$A$895+Assumptions!$B$83))),1,0)</f>
        <v>0</v>
      </c>
      <c r="AK895" s="16"/>
      <c r="AL895" s="16"/>
    </row>
    <row r="896" customFormat="false" ht="23.85" hidden="true" customHeight="false" outlineLevel="0" collapsed="false">
      <c r="A896" s="6" t="n">
        <f aca="false">ROW()-ROW($A$846)+Assumptions!$B$4</f>
        <v>50</v>
      </c>
      <c r="B896" s="18" t="n">
        <f aca="false">MOD(QUOTIENT($A$896,Assumptions!$B$78),2)</f>
        <v>1</v>
      </c>
      <c r="C896" s="18" t="n">
        <f aca="false">MOD(QUOTIENT($A$896,Assumptions!$B$79),2)</f>
        <v>1</v>
      </c>
      <c r="D896" s="18" t="n">
        <f aca="false">MOD(QUOTIENT($A$896,Assumptions!$B$80),2)</f>
        <v>0</v>
      </c>
      <c r="E896" s="18" t="n">
        <f aca="false">MOD(QUOTIENT($A$896,Assumptions!$B$81),2)</f>
        <v>0</v>
      </c>
      <c r="F896" s="18" t="n">
        <f aca="false">MOD(QUOTIENT($A$896,Assumptions!$B$82),2)</f>
        <v>1</v>
      </c>
      <c r="G896" s="18" t="n">
        <f aca="false">MOD(QUOTIENT($A$896,Assumptions!$B$83),2)</f>
        <v>0</v>
      </c>
      <c r="H896" s="18" t="n">
        <f aca="false">IF($B$896=1,MIN(Assumptions!$B$66,MAX(Assumptions!$B$4,Assumptions!$B$28-(Assumptions!$B$4))),Assumptions!$B$4)</f>
        <v>300000000</v>
      </c>
      <c r="I896" s="18" t="n">
        <f aca="false">IF($C$896=1,MIN(Assumptions!$B$61,MAX(Assumptions!$B$4,Assumptions!$B$28-($H$896))),Assumptions!$B$4)</f>
        <v>100000000</v>
      </c>
      <c r="J896" s="18" t="n">
        <f aca="false">IF($D$896=1,MIN(Assumptions!$B$56,MAX(Assumptions!$B$4,Assumptions!$B$28-($H$896+$I$896))),Assumptions!$B$4)</f>
        <v>0</v>
      </c>
      <c r="K896" s="18" t="n">
        <f aca="false">IF($E$896=1,MIN(Assumptions!$B$51,MAX(Assumptions!$B$4,Assumptions!$B$28-($H$896+$I$896+$J$896))),Assumptions!$B$4)</f>
        <v>0</v>
      </c>
      <c r="L896" s="18" t="n">
        <f aca="false">IF($F$896=1,MIN(Assumptions!$B$46,MAX(Assumptions!$B$4,Assumptions!$B$28-($H$896+$I$896+$J$896+$K$896))),Assumptions!$B$4)</f>
        <v>15000000</v>
      </c>
      <c r="M896" s="18" t="n">
        <f aca="false">IF($G$896=1,MIN(Assumptions!$B$41,MAX(Assumptions!$B$4,Assumptions!$B$28-($H$896+$I$896+$J$896+$K$896+$L$896))),Assumptions!$B$4)</f>
        <v>0</v>
      </c>
      <c r="N896" s="18" t="n">
        <f aca="false">MAX(Assumptions!$B$4,Assumptions!$B$28-($H$896+$I$896+$J$896+$K$896+$L$896+$M$896))</f>
        <v>7585000000</v>
      </c>
      <c r="O896" s="18" t="n">
        <f aca="false">$J$112+$O$112+Assumptions!$B$20+IF($B$896=0,$AI$112,Assumptions!$B$4)+IF($C$896=0,$AF$112,Assumptions!$B$4)+IF($D$896=0,$AC$112,Assumptions!$B$4)+IF($E$896=0,$Z$112,Assumptions!$B$4)+IF($F$896=0,$W$112,Assumptions!$B$4)+IF($G$896=0,$T$112,Assumptions!$B$4)</f>
        <v>19680512.8289884</v>
      </c>
      <c r="P896" s="18" t="n">
        <f aca="false">IF(($N$896+Assumptions!$B$14*Assumptions!$B$13)&gt;($C$12*Assumptions!$B$7/Assumptions!$B$11),($C$12*Assumptions!$B$7/Assumptions!$B$11)*($O$896+Assumptions!$B$14)/($N$896+Assumptions!$B$14*Assumptions!$B$13-($C$12*Assumptions!$B$7/Assumptions!$B$11)),NA())</f>
        <v>266254.905583055</v>
      </c>
      <c r="Q896" s="18" t="n">
        <f aca="false">IFERROR(($N$896+Assumptions!$B$14*Assumptions!$B$13)/($O$896+Assumptions!$B$14+$P$896),NA())</f>
        <v>338.021941052747</v>
      </c>
      <c r="R896" s="18" t="n">
        <f aca="false">AND(ISNUMBER($P$896),$P$896&gt;Assumptions!$B$4,$Q$896&gt;Assumptions!$B$13)</f>
        <v>1</v>
      </c>
      <c r="S896" s="18" t="n">
        <f aca="false">IF($N$896&gt;($C$12*Assumptions!$B$7/Assumptions!$B$11),($C$12*Assumptions!$B$7/Assumptions!$B$11)*$O$896/($N$896-($C$12*Assumptions!$B$7/Assumptions!$B$11)),NA())</f>
        <v>236323.703083249</v>
      </c>
      <c r="T896" s="18" t="n">
        <f aca="false">IFERROR($N$896/($O$896+$S$896),NA())</f>
        <v>380.833572027669</v>
      </c>
      <c r="U896" s="18" t="n">
        <f aca="false">AND(ISNUMBER($S$896),$S$896&gt;Assumptions!$B$4,$T$896&lt;=Assumptions!$B$13)</f>
        <v>0</v>
      </c>
      <c r="V896" s="18" t="n">
        <f aca="false">IF($R$896,$P$896,IF($U$896,$S$896,NA()))</f>
        <v>266254.905583055</v>
      </c>
      <c r="W896" s="18" t="n">
        <f aca="false">IF($R$896,$Q$896,IF($U$896,$T$896,NA()))</f>
        <v>338.021941052747</v>
      </c>
      <c r="X896" s="18" t="n">
        <f aca="false">$R$896</f>
        <v>1</v>
      </c>
      <c r="Y896" s="18" t="n">
        <f aca="false">IF($B$896=1,$H$896,$AI$112*$W$896)</f>
        <v>300000000</v>
      </c>
      <c r="Z896" s="18" t="n">
        <f aca="false">IF($C$896=1,$I$896,$AF$112*$W$896)</f>
        <v>100000000</v>
      </c>
      <c r="AA896" s="18" t="n">
        <f aca="false">IF($D$896=1,$J$896,$AC$112*$W$896)</f>
        <v>811252658.526593</v>
      </c>
      <c r="AB896" s="18" t="n">
        <f aca="false">IF($E$896=1,$K$896,$Z$112*$W$896)</f>
        <v>1014065823.15824</v>
      </c>
      <c r="AC896" s="18" t="n">
        <f aca="false">IF($F$896=1,$L$896,$W$112*$W$896)</f>
        <v>15000000</v>
      </c>
      <c r="AD896" s="18" t="n">
        <f aca="false">IF($G$896=1,$M$896,$T$112*$W$896)</f>
        <v>1690109705.26373</v>
      </c>
      <c r="AE896" s="18" t="n">
        <f aca="false">($C$12*Assumptions!$B$7/Assumptions!$B$11)</f>
        <v>90000000</v>
      </c>
      <c r="AF896" s="18" t="n">
        <f aca="false">($J$112+$O$112)*$W$896</f>
        <v>94819490.9448447</v>
      </c>
      <c r="AG896" s="18" t="n">
        <f aca="false">Assumptions!$B$20*$W$896</f>
        <v>3042197469.47472</v>
      </c>
      <c r="AH896" s="18" t="n">
        <f aca="false">IF($R$896,Assumptions!$B$14*($W$896-Assumptions!$B$13),Assumptions!$B$4)</f>
        <v>842554852.631867</v>
      </c>
      <c r="AI896" s="18" t="n">
        <f aca="false">$Y$896+$Z$896+$AA$896+$AB$896+$AC$896+$AD$896+$AE$896+$AF$896+$AG$896+$AH$896</f>
        <v>8000000000</v>
      </c>
      <c r="AJ896" s="18" t="n">
        <f aca="false">IF(AND(ISNUMBER($V$896),($C$12*Assumptions!$B$7/Assumptions!$B$11)&gt;=Assumptions!$B$67,IF($B$896=1,$Y$896&gt;=INDEX($Y$846:$Y$909,1+$A$896-Assumptions!$B$78),$Y$896&gt;INDEX($Y$846:$Y$909,1+$A$896+Assumptions!$B$78)),IF($C$896=1,$Z$896&gt;=INDEX($Z$846:$Z$909,1+$A$896-Assumptions!$B$79),$Z$896&gt;INDEX($Z$846:$Z$909,1+$A$896+Assumptions!$B$79)),IF($D$896=1,$AA$896&gt;=INDEX($AA$846:$AA$909,1+$A$896-Assumptions!$B$80),$AA$896&gt;INDEX($AA$846:$AA$909,1+$A$896+Assumptions!$B$80)),IF($E$896=1,$AB$896&gt;=INDEX($AB$846:$AB$909,1+$A$896-Assumptions!$B$81),$AB$896&gt;INDEX($AB$846:$AB$909,1+$A$896+Assumptions!$B$81)),IF($F$896=1,$AC$896&gt;=INDEX($AC$846:$AC$909,1+$A$896-Assumptions!$B$82),$AC$896&gt;INDEX($AC$846:$AC$909,1+$A$896+Assumptions!$B$82)),IF($G$896=1,$AD$896&gt;=INDEX($AD$846:$AD$909,1+$A$896-Assumptions!$B$83),$AD$896&gt;INDEX($AD$846:$AD$909,1+$A$896+Assumptions!$B$83))),1,0)</f>
        <v>0</v>
      </c>
      <c r="AK896" s="16"/>
      <c r="AL896" s="16"/>
    </row>
    <row r="897" customFormat="false" ht="23.85" hidden="true" customHeight="false" outlineLevel="0" collapsed="false">
      <c r="A897" s="6" t="n">
        <f aca="false">ROW()-ROW($A$846)+Assumptions!$B$4</f>
        <v>51</v>
      </c>
      <c r="B897" s="18" t="n">
        <f aca="false">MOD(QUOTIENT($A$897,Assumptions!$B$78),2)</f>
        <v>1</v>
      </c>
      <c r="C897" s="18" t="n">
        <f aca="false">MOD(QUOTIENT($A$897,Assumptions!$B$79),2)</f>
        <v>1</v>
      </c>
      <c r="D897" s="18" t="n">
        <f aca="false">MOD(QUOTIENT($A$897,Assumptions!$B$80),2)</f>
        <v>0</v>
      </c>
      <c r="E897" s="18" t="n">
        <f aca="false">MOD(QUOTIENT($A$897,Assumptions!$B$81),2)</f>
        <v>0</v>
      </c>
      <c r="F897" s="18" t="n">
        <f aca="false">MOD(QUOTIENT($A$897,Assumptions!$B$82),2)</f>
        <v>1</v>
      </c>
      <c r="G897" s="18" t="n">
        <f aca="false">MOD(QUOTIENT($A$897,Assumptions!$B$83),2)</f>
        <v>1</v>
      </c>
      <c r="H897" s="18" t="n">
        <f aca="false">IF($B$897=1,MIN(Assumptions!$B$66,MAX(Assumptions!$B$4,Assumptions!$B$28-(Assumptions!$B$4))),Assumptions!$B$4)</f>
        <v>300000000</v>
      </c>
      <c r="I897" s="18" t="n">
        <f aca="false">IF($C$897=1,MIN(Assumptions!$B$61,MAX(Assumptions!$B$4,Assumptions!$B$28-($H$897))),Assumptions!$B$4)</f>
        <v>100000000</v>
      </c>
      <c r="J897" s="18" t="n">
        <f aca="false">IF($D$897=1,MIN(Assumptions!$B$56,MAX(Assumptions!$B$4,Assumptions!$B$28-($H$897+$I$897))),Assumptions!$B$4)</f>
        <v>0</v>
      </c>
      <c r="K897" s="18" t="n">
        <f aca="false">IF($E$897=1,MIN(Assumptions!$B$51,MAX(Assumptions!$B$4,Assumptions!$B$28-($H$897+$I$897+$J$897))),Assumptions!$B$4)</f>
        <v>0</v>
      </c>
      <c r="L897" s="18" t="n">
        <f aca="false">IF($F$897=1,MIN(Assumptions!$B$46,MAX(Assumptions!$B$4,Assumptions!$B$28-($H$897+$I$897+$J$897+$K$897))),Assumptions!$B$4)</f>
        <v>15000000</v>
      </c>
      <c r="M897" s="18" t="n">
        <f aca="false">IF($G$897=1,MIN(Assumptions!$B$41,MAX(Assumptions!$B$4,Assumptions!$B$28-($H$897+$I$897+$J$897+$K$897+$L$897))),Assumptions!$B$4)</f>
        <v>5000000</v>
      </c>
      <c r="N897" s="18" t="n">
        <f aca="false">MAX(Assumptions!$B$4,Assumptions!$B$28-($H$897+$I$897+$J$897+$K$897+$L$897+$M$897))</f>
        <v>7580000000</v>
      </c>
      <c r="O897" s="18" t="n">
        <f aca="false">$J$112+$O$112+Assumptions!$B$20+IF($B$897=0,$AI$112,Assumptions!$B$4)+IF($C$897=0,$AF$112,Assumptions!$B$4)+IF($D$897=0,$AC$112,Assumptions!$B$4)+IF($E$897=0,$Z$112,Assumptions!$B$4)+IF($F$897=0,$W$112,Assumptions!$B$4)+IF($G$897=0,$T$112,Assumptions!$B$4)</f>
        <v>14680512.8289884</v>
      </c>
      <c r="P897" s="18" t="n">
        <f aca="false">IF(($N$897+Assumptions!$B$14*Assumptions!$B$13)&gt;($C$12*Assumptions!$B$7/Assumptions!$B$11),($C$12*Assumptions!$B$7/Assumptions!$B$11)*($O$897+Assumptions!$B$14)/($N$897+Assumptions!$B$14*Assumptions!$B$13-($C$12*Assumptions!$B$7/Assumptions!$B$11)),NA())</f>
        <v>206372.526474335</v>
      </c>
      <c r="Q897" s="18" t="n">
        <f aca="false">IFERROR(($N$897+Assumptions!$B$14*Assumptions!$B$13)/($O$897+Assumptions!$B$14+$P$897),NA())</f>
        <v>436.104560706596</v>
      </c>
      <c r="R897" s="18" t="n">
        <f aca="false">AND(ISNUMBER($P$897),$P$897&gt;Assumptions!$B$4,$Q$897&gt;Assumptions!$B$13)</f>
        <v>1</v>
      </c>
      <c r="S897" s="18" t="n">
        <f aca="false">IF($N$897&gt;($C$12*Assumptions!$B$7/Assumptions!$B$11),($C$12*Assumptions!$B$7/Assumptions!$B$11)*$O$897/($N$897-($C$12*Assumptions!$B$7/Assumptions!$B$11)),NA())</f>
        <v>176401.355755534</v>
      </c>
      <c r="T897" s="18" t="n">
        <f aca="false">IFERROR($N$897/($O$897+$S$897),NA())</f>
        <v>510.200160392908</v>
      </c>
      <c r="U897" s="18" t="n">
        <f aca="false">AND(ISNUMBER($S$897),$S$897&gt;Assumptions!$B$4,$T$897&lt;=Assumptions!$B$13)</f>
        <v>0</v>
      </c>
      <c r="V897" s="18" t="n">
        <f aca="false">IF($R$897,$P$897,IF($U$897,$S$897,NA()))</f>
        <v>206372.526474335</v>
      </c>
      <c r="W897" s="18" t="n">
        <f aca="false">IF($R$897,$Q$897,IF($U$897,$T$897,NA()))</f>
        <v>436.104560706596</v>
      </c>
      <c r="X897" s="18" t="n">
        <f aca="false">$R$897</f>
        <v>1</v>
      </c>
      <c r="Y897" s="18" t="n">
        <f aca="false">IF($B$897=1,$H$897,$AI$112*$W$897)</f>
        <v>300000000</v>
      </c>
      <c r="Z897" s="18" t="n">
        <f aca="false">IF($C$897=1,$I$897,$AF$112*$W$897)</f>
        <v>100000000</v>
      </c>
      <c r="AA897" s="18" t="n">
        <f aca="false">IF($D$897=1,$J$897,$AC$112*$W$897)</f>
        <v>1046650945.69583</v>
      </c>
      <c r="AB897" s="18" t="n">
        <f aca="false">IF($E$897=1,$K$897,$Z$112*$W$897)</f>
        <v>1308313682.11979</v>
      </c>
      <c r="AC897" s="18" t="n">
        <f aca="false">IF($F$897=1,$L$897,$W$112*$W$897)</f>
        <v>15000000</v>
      </c>
      <c r="AD897" s="18" t="n">
        <f aca="false">IF($G$897=1,$M$897,$T$112*$W$897)</f>
        <v>5000000</v>
      </c>
      <c r="AE897" s="18" t="n">
        <f aca="false">($C$12*Assumptions!$B$7/Assumptions!$B$11)</f>
        <v>90000000</v>
      </c>
      <c r="AF897" s="18" t="n">
        <f aca="false">($J$112+$O$112)*$W$897</f>
        <v>122332924.058536</v>
      </c>
      <c r="AG897" s="18" t="n">
        <f aca="false">Assumptions!$B$20*$W$897</f>
        <v>3924941046.35936</v>
      </c>
      <c r="AH897" s="18" t="n">
        <f aca="false">IF($R$897,Assumptions!$B$14*($W$897-Assumptions!$B$13),Assumptions!$B$4)</f>
        <v>1087761401.76649</v>
      </c>
      <c r="AI897" s="18" t="n">
        <f aca="false">$Y$897+$Z$897+$AA$897+$AB$897+$AC$897+$AD$897+$AE$897+$AF$897+$AG$897+$AH$897</f>
        <v>8000000000</v>
      </c>
      <c r="AJ897" s="18" t="n">
        <f aca="false">IF(AND(ISNUMBER($V$897),($C$12*Assumptions!$B$7/Assumptions!$B$11)&gt;=Assumptions!$B$67,IF($B$897=1,$Y$897&gt;=INDEX($Y$846:$Y$909,1+$A$897-Assumptions!$B$78),$Y$897&gt;INDEX($Y$846:$Y$909,1+$A$897+Assumptions!$B$78)),IF($C$897=1,$Z$897&gt;=INDEX($Z$846:$Z$909,1+$A$897-Assumptions!$B$79),$Z$897&gt;INDEX($Z$846:$Z$909,1+$A$897+Assumptions!$B$79)),IF($D$897=1,$AA$897&gt;=INDEX($AA$846:$AA$909,1+$A$897-Assumptions!$B$80),$AA$897&gt;INDEX($AA$846:$AA$909,1+$A$897+Assumptions!$B$80)),IF($E$897=1,$AB$897&gt;=INDEX($AB$846:$AB$909,1+$A$897-Assumptions!$B$81),$AB$897&gt;INDEX($AB$846:$AB$909,1+$A$897+Assumptions!$B$81)),IF($F$897=1,$AC$897&gt;=INDEX($AC$846:$AC$909,1+$A$897-Assumptions!$B$82),$AC$897&gt;INDEX($AC$846:$AC$909,1+$A$897+Assumptions!$B$82)),IF($G$897=1,$AD$897&gt;=INDEX($AD$846:$AD$909,1+$A$897-Assumptions!$B$83),$AD$897&gt;INDEX($AD$846:$AD$909,1+$A$897+Assumptions!$B$83))),1,0)</f>
        <v>0</v>
      </c>
      <c r="AK897" s="16"/>
      <c r="AL897" s="16"/>
    </row>
    <row r="898" customFormat="false" ht="23.85" hidden="true" customHeight="false" outlineLevel="0" collapsed="false">
      <c r="A898" s="6" t="n">
        <f aca="false">ROW()-ROW($A$846)+Assumptions!$B$4</f>
        <v>52</v>
      </c>
      <c r="B898" s="18" t="n">
        <f aca="false">MOD(QUOTIENT($A$898,Assumptions!$B$78),2)</f>
        <v>1</v>
      </c>
      <c r="C898" s="18" t="n">
        <f aca="false">MOD(QUOTIENT($A$898,Assumptions!$B$79),2)</f>
        <v>1</v>
      </c>
      <c r="D898" s="18" t="n">
        <f aca="false">MOD(QUOTIENT($A$898,Assumptions!$B$80),2)</f>
        <v>0</v>
      </c>
      <c r="E898" s="18" t="n">
        <f aca="false">MOD(QUOTIENT($A$898,Assumptions!$B$81),2)</f>
        <v>1</v>
      </c>
      <c r="F898" s="18" t="n">
        <f aca="false">MOD(QUOTIENT($A$898,Assumptions!$B$82),2)</f>
        <v>0</v>
      </c>
      <c r="G898" s="18" t="n">
        <f aca="false">MOD(QUOTIENT($A$898,Assumptions!$B$83),2)</f>
        <v>0</v>
      </c>
      <c r="H898" s="18" t="n">
        <f aca="false">IF($B$898=1,MIN(Assumptions!$B$66,MAX(Assumptions!$B$4,Assumptions!$B$28-(Assumptions!$B$4))),Assumptions!$B$4)</f>
        <v>300000000</v>
      </c>
      <c r="I898" s="18" t="n">
        <f aca="false">IF($C$898=1,MIN(Assumptions!$B$61,MAX(Assumptions!$B$4,Assumptions!$B$28-($H$898))),Assumptions!$B$4)</f>
        <v>100000000</v>
      </c>
      <c r="J898" s="18" t="n">
        <f aca="false">IF($D$898=1,MIN(Assumptions!$B$56,MAX(Assumptions!$B$4,Assumptions!$B$28-($H$898+$I$898))),Assumptions!$B$4)</f>
        <v>0</v>
      </c>
      <c r="K898" s="18" t="n">
        <f aca="false">IF($E$898=1,MIN(Assumptions!$B$51,MAX(Assumptions!$B$4,Assumptions!$B$28-($H$898+$I$898+$J$898))),Assumptions!$B$4)</f>
        <v>30000000</v>
      </c>
      <c r="L898" s="18" t="n">
        <f aca="false">IF($F$898=1,MIN(Assumptions!$B$46,MAX(Assumptions!$B$4,Assumptions!$B$28-($H$898+$I$898+$J$898+$K$898))),Assumptions!$B$4)</f>
        <v>0</v>
      </c>
      <c r="M898" s="18" t="n">
        <f aca="false">IF($G$898=1,MIN(Assumptions!$B$41,MAX(Assumptions!$B$4,Assumptions!$B$28-($H$898+$I$898+$J$898+$K$898+$L$898))),Assumptions!$B$4)</f>
        <v>0</v>
      </c>
      <c r="N898" s="18" t="n">
        <f aca="false">MAX(Assumptions!$B$4,Assumptions!$B$28-($H$898+$I$898+$J$898+$K$898+$L$898+$M$898))</f>
        <v>7570000000</v>
      </c>
      <c r="O898" s="18" t="n">
        <f aca="false">$J$112+$O$112+Assumptions!$B$20+IF($B$898=0,$AI$112,Assumptions!$B$4)+IF($C$898=0,$AF$112,Assumptions!$B$4)+IF($D$898=0,$AC$112,Assumptions!$B$4)+IF($E$898=0,$Z$112,Assumptions!$B$4)+IF($F$898=0,$W$112,Assumptions!$B$4)+IF($G$898=0,$T$112,Assumptions!$B$4)</f>
        <v>21680512.8289884</v>
      </c>
      <c r="P898" s="18" t="n">
        <f aca="false">IF(($N$898+Assumptions!$B$14*Assumptions!$B$13)&gt;($C$12*Assumptions!$B$7/Assumptions!$B$11),($C$12*Assumptions!$B$7/Assumptions!$B$11)*($O$898+Assumptions!$B$14)/($N$898+Assumptions!$B$14*Assumptions!$B$13-($C$12*Assumptions!$B$7/Assumptions!$B$11)),NA())</f>
        <v>290844.791795383</v>
      </c>
      <c r="Q898" s="18" t="n">
        <f aca="false">IFERROR(($N$898+Assumptions!$B$14*Assumptions!$B$13)/($O$898+Assumptions!$B$14+$P$898),NA())</f>
        <v>309.443395717801</v>
      </c>
      <c r="R898" s="18" t="n">
        <f aca="false">AND(ISNUMBER($P$898),$P$898&gt;Assumptions!$B$4,$Q$898&gt;Assumptions!$B$13)</f>
        <v>1</v>
      </c>
      <c r="S898" s="18" t="n">
        <f aca="false">IF($N$898&gt;($C$12*Assumptions!$B$7/Assumptions!$B$11),($C$12*Assumptions!$B$7/Assumptions!$B$11)*$O$898/($N$898-($C$12*Assumptions!$B$7/Assumptions!$B$11)),NA())</f>
        <v>260861.785375528</v>
      </c>
      <c r="T898" s="18" t="n">
        <f aca="false">IFERROR($N$898/($O$898+$S$898),NA())</f>
        <v>345.010289147714</v>
      </c>
      <c r="U898" s="18" t="n">
        <f aca="false">AND(ISNUMBER($S$898),$S$898&gt;Assumptions!$B$4,$T$898&lt;=Assumptions!$B$13)</f>
        <v>0</v>
      </c>
      <c r="V898" s="18" t="n">
        <f aca="false">IF($R$898,$P$898,IF($U$898,$S$898,NA()))</f>
        <v>290844.791795383</v>
      </c>
      <c r="W898" s="18" t="n">
        <f aca="false">IF($R$898,$Q$898,IF($U$898,$T$898,NA()))</f>
        <v>309.443395717801</v>
      </c>
      <c r="X898" s="18" t="n">
        <f aca="false">$R$898</f>
        <v>1</v>
      </c>
      <c r="Y898" s="18" t="n">
        <f aca="false">IF($B$898=1,$H$898,$AI$112*$W$898)</f>
        <v>300000000</v>
      </c>
      <c r="Z898" s="18" t="n">
        <f aca="false">IF($C$898=1,$I$898,$AF$112*$W$898)</f>
        <v>100000000</v>
      </c>
      <c r="AA898" s="18" t="n">
        <f aca="false">IF($D$898=1,$J$898,$AC$112*$W$898)</f>
        <v>742664149.722721</v>
      </c>
      <c r="AB898" s="18" t="n">
        <f aca="false">IF($E$898=1,$K$898,$Z$112*$W$898)</f>
        <v>30000000</v>
      </c>
      <c r="AC898" s="18" t="n">
        <f aca="false">IF($F$898=1,$L$898,$W$112*$W$898)</f>
        <v>1547216978.589</v>
      </c>
      <c r="AD898" s="18" t="n">
        <f aca="false">IF($G$898=1,$M$898,$T$112*$W$898)</f>
        <v>1547216978.589</v>
      </c>
      <c r="AE898" s="18" t="n">
        <f aca="false">($C$12*Assumptions!$B$7/Assumptions!$B$11)</f>
        <v>90000000</v>
      </c>
      <c r="AF898" s="18" t="n">
        <f aca="false">($J$112+$O$112)*$W$898</f>
        <v>86802842.3445666</v>
      </c>
      <c r="AG898" s="18" t="n">
        <f aca="false">Assumptions!$B$20*$W$898</f>
        <v>2784990561.46021</v>
      </c>
      <c r="AH898" s="18" t="n">
        <f aca="false">IF($R$898,Assumptions!$B$14*($W$898-Assumptions!$B$13),Assumptions!$B$4)</f>
        <v>771108489.294501</v>
      </c>
      <c r="AI898" s="18" t="n">
        <f aca="false">$Y$898+$Z$898+$AA$898+$AB$898+$AC$898+$AD$898+$AE$898+$AF$898+$AG$898+$AH$898</f>
        <v>8000000000</v>
      </c>
      <c r="AJ898" s="18" t="n">
        <f aca="false">IF(AND(ISNUMBER($V$898),($C$12*Assumptions!$B$7/Assumptions!$B$11)&gt;=Assumptions!$B$67,IF($B$898=1,$Y$898&gt;=INDEX($Y$846:$Y$909,1+$A$898-Assumptions!$B$78),$Y$898&gt;INDEX($Y$846:$Y$909,1+$A$898+Assumptions!$B$78)),IF($C$898=1,$Z$898&gt;=INDEX($Z$846:$Z$909,1+$A$898-Assumptions!$B$79),$Z$898&gt;INDEX($Z$846:$Z$909,1+$A$898+Assumptions!$B$79)),IF($D$898=1,$AA$898&gt;=INDEX($AA$846:$AA$909,1+$A$898-Assumptions!$B$80),$AA$898&gt;INDEX($AA$846:$AA$909,1+$A$898+Assumptions!$B$80)),IF($E$898=1,$AB$898&gt;=INDEX($AB$846:$AB$909,1+$A$898-Assumptions!$B$81),$AB$898&gt;INDEX($AB$846:$AB$909,1+$A$898+Assumptions!$B$81)),IF($F$898=1,$AC$898&gt;=INDEX($AC$846:$AC$909,1+$A$898-Assumptions!$B$82),$AC$898&gt;INDEX($AC$846:$AC$909,1+$A$898+Assumptions!$B$82)),IF($G$898=1,$AD$898&gt;=INDEX($AD$846:$AD$909,1+$A$898-Assumptions!$B$83),$AD$898&gt;INDEX($AD$846:$AD$909,1+$A$898+Assumptions!$B$83))),1,0)</f>
        <v>0</v>
      </c>
      <c r="AK898" s="16"/>
      <c r="AL898" s="16"/>
    </row>
    <row r="899" customFormat="false" ht="23.85" hidden="true" customHeight="false" outlineLevel="0" collapsed="false">
      <c r="A899" s="6" t="n">
        <f aca="false">ROW()-ROW($A$846)+Assumptions!$B$4</f>
        <v>53</v>
      </c>
      <c r="B899" s="18" t="n">
        <f aca="false">MOD(QUOTIENT($A$899,Assumptions!$B$78),2)</f>
        <v>1</v>
      </c>
      <c r="C899" s="18" t="n">
        <f aca="false">MOD(QUOTIENT($A$899,Assumptions!$B$79),2)</f>
        <v>1</v>
      </c>
      <c r="D899" s="18" t="n">
        <f aca="false">MOD(QUOTIENT($A$899,Assumptions!$B$80),2)</f>
        <v>0</v>
      </c>
      <c r="E899" s="18" t="n">
        <f aca="false">MOD(QUOTIENT($A$899,Assumptions!$B$81),2)</f>
        <v>1</v>
      </c>
      <c r="F899" s="18" t="n">
        <f aca="false">MOD(QUOTIENT($A$899,Assumptions!$B$82),2)</f>
        <v>0</v>
      </c>
      <c r="G899" s="18" t="n">
        <f aca="false">MOD(QUOTIENT($A$899,Assumptions!$B$83),2)</f>
        <v>1</v>
      </c>
      <c r="H899" s="18" t="n">
        <f aca="false">IF($B$899=1,MIN(Assumptions!$B$66,MAX(Assumptions!$B$4,Assumptions!$B$28-(Assumptions!$B$4))),Assumptions!$B$4)</f>
        <v>300000000</v>
      </c>
      <c r="I899" s="18" t="n">
        <f aca="false">IF($C$899=1,MIN(Assumptions!$B$61,MAX(Assumptions!$B$4,Assumptions!$B$28-($H$899))),Assumptions!$B$4)</f>
        <v>100000000</v>
      </c>
      <c r="J899" s="18" t="n">
        <f aca="false">IF($D$899=1,MIN(Assumptions!$B$56,MAX(Assumptions!$B$4,Assumptions!$B$28-($H$899+$I$899))),Assumptions!$B$4)</f>
        <v>0</v>
      </c>
      <c r="K899" s="18" t="n">
        <f aca="false">IF($E$899=1,MIN(Assumptions!$B$51,MAX(Assumptions!$B$4,Assumptions!$B$28-($H$899+$I$899+$J$899))),Assumptions!$B$4)</f>
        <v>30000000</v>
      </c>
      <c r="L899" s="18" t="n">
        <f aca="false">IF($F$899=1,MIN(Assumptions!$B$46,MAX(Assumptions!$B$4,Assumptions!$B$28-($H$899+$I$899+$J$899+$K$899))),Assumptions!$B$4)</f>
        <v>0</v>
      </c>
      <c r="M899" s="18" t="n">
        <f aca="false">IF($G$899=1,MIN(Assumptions!$B$41,MAX(Assumptions!$B$4,Assumptions!$B$28-($H$899+$I$899+$J$899+$K$899+$L$899))),Assumptions!$B$4)</f>
        <v>5000000</v>
      </c>
      <c r="N899" s="18" t="n">
        <f aca="false">MAX(Assumptions!$B$4,Assumptions!$B$28-($H$899+$I$899+$J$899+$K$899+$L$899+$M$899))</f>
        <v>7565000000</v>
      </c>
      <c r="O899" s="18" t="n">
        <f aca="false">$J$112+$O$112+Assumptions!$B$20+IF($B$899=0,$AI$112,Assumptions!$B$4)+IF($C$899=0,$AF$112,Assumptions!$B$4)+IF($D$899=0,$AC$112,Assumptions!$B$4)+IF($E$899=0,$Z$112,Assumptions!$B$4)+IF($F$899=0,$W$112,Assumptions!$B$4)+IF($G$899=0,$T$112,Assumptions!$B$4)</f>
        <v>16680512.8289884</v>
      </c>
      <c r="P899" s="18" t="n">
        <f aca="false">IF(($N$899+Assumptions!$B$14*Assumptions!$B$13)&gt;($C$12*Assumptions!$B$7/Assumptions!$B$11),($C$12*Assumptions!$B$7/Assumptions!$B$11)*($O$899+Assumptions!$B$14)/($N$899+Assumptions!$B$14*Assumptions!$B$13-($C$12*Assumptions!$B$7/Assumptions!$B$11)),NA())</f>
        <v>230858.730138275</v>
      </c>
      <c r="Q899" s="18" t="n">
        <f aca="false">IFERROR(($N$899+Assumptions!$B$14*Assumptions!$B$13)/($O$899+Assumptions!$B$14+$P$899),NA())</f>
        <v>389.848804704477</v>
      </c>
      <c r="R899" s="18" t="n">
        <f aca="false">AND(ISNUMBER($P$899),$P$899&gt;Assumptions!$B$4,$Q$899&gt;Assumptions!$B$13)</f>
        <v>1</v>
      </c>
      <c r="S899" s="18" t="n">
        <f aca="false">IF($N$899&gt;($C$12*Assumptions!$B$7/Assumptions!$B$11),($C$12*Assumptions!$B$7/Assumptions!$B$11)*$O$899/($N$899-($C$12*Assumptions!$B$7/Assumptions!$B$11)),NA())</f>
        <v>200835.605967753</v>
      </c>
      <c r="T899" s="18" t="n">
        <f aca="false">IFERROR($N$899/($O$899+$S$899),NA())</f>
        <v>448.12770905997</v>
      </c>
      <c r="U899" s="18" t="n">
        <f aca="false">AND(ISNUMBER($S$899),$S$899&gt;Assumptions!$B$4,$T$899&lt;=Assumptions!$B$13)</f>
        <v>0</v>
      </c>
      <c r="V899" s="18" t="n">
        <f aca="false">IF($R$899,$P$899,IF($U$899,$S$899,NA()))</f>
        <v>230858.730138275</v>
      </c>
      <c r="W899" s="18" t="n">
        <f aca="false">IF($R$899,$Q$899,IF($U$899,$T$899,NA()))</f>
        <v>389.848804704477</v>
      </c>
      <c r="X899" s="18" t="n">
        <f aca="false">$R$899</f>
        <v>1</v>
      </c>
      <c r="Y899" s="18" t="n">
        <f aca="false">IF($B$899=1,$H$899,$AI$112*$W$899)</f>
        <v>300000000</v>
      </c>
      <c r="Z899" s="18" t="n">
        <f aca="false">IF($C$899=1,$I$899,$AF$112*$W$899)</f>
        <v>100000000</v>
      </c>
      <c r="AA899" s="18" t="n">
        <f aca="false">IF($D$899=1,$J$899,$AC$112*$W$899)</f>
        <v>935637131.290745</v>
      </c>
      <c r="AB899" s="18" t="n">
        <f aca="false">IF($E$899=1,$K$899,$Z$112*$W$899)</f>
        <v>30000000</v>
      </c>
      <c r="AC899" s="18" t="n">
        <f aca="false">IF($F$899=1,$L$899,$W$112*$W$899)</f>
        <v>1949244023.52238</v>
      </c>
      <c r="AD899" s="18" t="n">
        <f aca="false">IF($G$899=1,$M$899,$T$112*$W$899)</f>
        <v>5000000</v>
      </c>
      <c r="AE899" s="18" t="n">
        <f aca="false">($C$12*Assumptions!$B$7/Assumptions!$B$11)</f>
        <v>90000000</v>
      </c>
      <c r="AF899" s="18" t="n">
        <f aca="false">($J$112+$O$112)*$W$899</f>
        <v>109357591.085386</v>
      </c>
      <c r="AG899" s="18" t="n">
        <f aca="false">Assumptions!$B$20*$W$899</f>
        <v>3508639242.34029</v>
      </c>
      <c r="AH899" s="18" t="n">
        <f aca="false">IF($R$899,Assumptions!$B$14*($W$899-Assumptions!$B$13),Assumptions!$B$4)</f>
        <v>972122011.761192</v>
      </c>
      <c r="AI899" s="18" t="n">
        <f aca="false">$Y$899+$Z$899+$AA$899+$AB$899+$AC$899+$AD$899+$AE$899+$AF$899+$AG$899+$AH$899</f>
        <v>8000000000</v>
      </c>
      <c r="AJ899" s="18" t="n">
        <f aca="false">IF(AND(ISNUMBER($V$899),($C$12*Assumptions!$B$7/Assumptions!$B$11)&gt;=Assumptions!$B$67,IF($B$899=1,$Y$899&gt;=INDEX($Y$846:$Y$909,1+$A$899-Assumptions!$B$78),$Y$899&gt;INDEX($Y$846:$Y$909,1+$A$899+Assumptions!$B$78)),IF($C$899=1,$Z$899&gt;=INDEX($Z$846:$Z$909,1+$A$899-Assumptions!$B$79),$Z$899&gt;INDEX($Z$846:$Z$909,1+$A$899+Assumptions!$B$79)),IF($D$899=1,$AA$899&gt;=INDEX($AA$846:$AA$909,1+$A$899-Assumptions!$B$80),$AA$899&gt;INDEX($AA$846:$AA$909,1+$A$899+Assumptions!$B$80)),IF($E$899=1,$AB$899&gt;=INDEX($AB$846:$AB$909,1+$A$899-Assumptions!$B$81),$AB$899&gt;INDEX($AB$846:$AB$909,1+$A$899+Assumptions!$B$81)),IF($F$899=1,$AC$899&gt;=INDEX($AC$846:$AC$909,1+$A$899-Assumptions!$B$82),$AC$899&gt;INDEX($AC$846:$AC$909,1+$A$899+Assumptions!$B$82)),IF($G$899=1,$AD$899&gt;=INDEX($AD$846:$AD$909,1+$A$899-Assumptions!$B$83),$AD$899&gt;INDEX($AD$846:$AD$909,1+$A$899+Assumptions!$B$83))),1,0)</f>
        <v>0</v>
      </c>
      <c r="AK899" s="16"/>
      <c r="AL899" s="16"/>
    </row>
    <row r="900" customFormat="false" ht="23.85" hidden="true" customHeight="false" outlineLevel="0" collapsed="false">
      <c r="A900" s="6" t="n">
        <f aca="false">ROW()-ROW($A$846)+Assumptions!$B$4</f>
        <v>54</v>
      </c>
      <c r="B900" s="18" t="n">
        <f aca="false">MOD(QUOTIENT($A$900,Assumptions!$B$78),2)</f>
        <v>1</v>
      </c>
      <c r="C900" s="18" t="n">
        <f aca="false">MOD(QUOTIENT($A$900,Assumptions!$B$79),2)</f>
        <v>1</v>
      </c>
      <c r="D900" s="18" t="n">
        <f aca="false">MOD(QUOTIENT($A$900,Assumptions!$B$80),2)</f>
        <v>0</v>
      </c>
      <c r="E900" s="18" t="n">
        <f aca="false">MOD(QUOTIENT($A$900,Assumptions!$B$81),2)</f>
        <v>1</v>
      </c>
      <c r="F900" s="18" t="n">
        <f aca="false">MOD(QUOTIENT($A$900,Assumptions!$B$82),2)</f>
        <v>1</v>
      </c>
      <c r="G900" s="18" t="n">
        <f aca="false">MOD(QUOTIENT($A$900,Assumptions!$B$83),2)</f>
        <v>0</v>
      </c>
      <c r="H900" s="18" t="n">
        <f aca="false">IF($B$900=1,MIN(Assumptions!$B$66,MAX(Assumptions!$B$4,Assumptions!$B$28-(Assumptions!$B$4))),Assumptions!$B$4)</f>
        <v>300000000</v>
      </c>
      <c r="I900" s="18" t="n">
        <f aca="false">IF($C$900=1,MIN(Assumptions!$B$61,MAX(Assumptions!$B$4,Assumptions!$B$28-($H$900))),Assumptions!$B$4)</f>
        <v>100000000</v>
      </c>
      <c r="J900" s="18" t="n">
        <f aca="false">IF($D$900=1,MIN(Assumptions!$B$56,MAX(Assumptions!$B$4,Assumptions!$B$28-($H$900+$I$900))),Assumptions!$B$4)</f>
        <v>0</v>
      </c>
      <c r="K900" s="18" t="n">
        <f aca="false">IF($E$900=1,MIN(Assumptions!$B$51,MAX(Assumptions!$B$4,Assumptions!$B$28-($H$900+$I$900+$J$900))),Assumptions!$B$4)</f>
        <v>30000000</v>
      </c>
      <c r="L900" s="18" t="n">
        <f aca="false">IF($F$900=1,MIN(Assumptions!$B$46,MAX(Assumptions!$B$4,Assumptions!$B$28-($H$900+$I$900+$J$900+$K$900))),Assumptions!$B$4)</f>
        <v>15000000</v>
      </c>
      <c r="M900" s="18" t="n">
        <f aca="false">IF($G$900=1,MIN(Assumptions!$B$41,MAX(Assumptions!$B$4,Assumptions!$B$28-($H$900+$I$900+$J$900+$K$900+$L$900))),Assumptions!$B$4)</f>
        <v>0</v>
      </c>
      <c r="N900" s="18" t="n">
        <f aca="false">MAX(Assumptions!$B$4,Assumptions!$B$28-($H$900+$I$900+$J$900+$K$900+$L$900+$M$900))</f>
        <v>7555000000</v>
      </c>
      <c r="O900" s="18" t="n">
        <f aca="false">$J$112+$O$112+Assumptions!$B$20+IF($B$900=0,$AI$112,Assumptions!$B$4)+IF($C$900=0,$AF$112,Assumptions!$B$4)+IF($D$900=0,$AC$112,Assumptions!$B$4)+IF($E$900=0,$Z$112,Assumptions!$B$4)+IF($F$900=0,$W$112,Assumptions!$B$4)+IF($G$900=0,$T$112,Assumptions!$B$4)</f>
        <v>16680512.8289884</v>
      </c>
      <c r="P900" s="18" t="n">
        <f aca="false">IF(($N$900+Assumptions!$B$14*Assumptions!$B$13)&gt;($C$12*Assumptions!$B$7/Assumptions!$B$11),($C$12*Assumptions!$B$7/Assumptions!$B$11)*($O$900+Assumptions!$B$14)/($N$900+Assumptions!$B$14*Assumptions!$B$13-($C$12*Assumptions!$B$7/Assumptions!$B$11)),NA())</f>
        <v>231167.881434075</v>
      </c>
      <c r="Q900" s="18" t="n">
        <f aca="false">IFERROR(($N$900+Assumptions!$B$14*Assumptions!$B$13)/($O$900+Assumptions!$B$14+$P$900),NA())</f>
        <v>389.327442210723</v>
      </c>
      <c r="R900" s="18" t="n">
        <f aca="false">AND(ISNUMBER($P$900),$P$900&gt;Assumptions!$B$4,$Q$900&gt;Assumptions!$B$13)</f>
        <v>1</v>
      </c>
      <c r="S900" s="18" t="n">
        <f aca="false">IF($N$900&gt;($C$12*Assumptions!$B$7/Assumptions!$B$11),($C$12*Assumptions!$B$7/Assumptions!$B$11)*$O$900/($N$900-($C$12*Assumptions!$B$7/Assumptions!$B$11)),NA())</f>
        <v>201104.642278493</v>
      </c>
      <c r="T900" s="18" t="n">
        <f aca="false">IFERROR($N$900/($O$900+$S$900),NA())</f>
        <v>447.528207108051</v>
      </c>
      <c r="U900" s="18" t="n">
        <f aca="false">AND(ISNUMBER($S$900),$S$900&gt;Assumptions!$B$4,$T$900&lt;=Assumptions!$B$13)</f>
        <v>0</v>
      </c>
      <c r="V900" s="18" t="n">
        <f aca="false">IF($R$900,$P$900,IF($U$900,$S$900,NA()))</f>
        <v>231167.881434075</v>
      </c>
      <c r="W900" s="18" t="n">
        <f aca="false">IF($R$900,$Q$900,IF($U$900,$T$900,NA()))</f>
        <v>389.327442210723</v>
      </c>
      <c r="X900" s="18" t="n">
        <f aca="false">$R$900</f>
        <v>1</v>
      </c>
      <c r="Y900" s="18" t="n">
        <f aca="false">IF($B$900=1,$H$900,$AI$112*$W$900)</f>
        <v>300000000</v>
      </c>
      <c r="Z900" s="18" t="n">
        <f aca="false">IF($C$900=1,$I$900,$AF$112*$W$900)</f>
        <v>100000000</v>
      </c>
      <c r="AA900" s="18" t="n">
        <f aca="false">IF($D$900=1,$J$900,$AC$112*$W$900)</f>
        <v>934385861.305735</v>
      </c>
      <c r="AB900" s="18" t="n">
        <f aca="false">IF($E$900=1,$K$900,$Z$112*$W$900)</f>
        <v>30000000</v>
      </c>
      <c r="AC900" s="18" t="n">
        <f aca="false">IF($F$900=1,$L$900,$W$112*$W$900)</f>
        <v>15000000</v>
      </c>
      <c r="AD900" s="18" t="n">
        <f aca="false">IF($G$900=1,$M$900,$T$112*$W$900)</f>
        <v>1946637211.05362</v>
      </c>
      <c r="AE900" s="18" t="n">
        <f aca="false">($C$12*Assumptions!$B$7/Assumptions!$B$11)</f>
        <v>90000000</v>
      </c>
      <c r="AF900" s="18" t="n">
        <f aca="false">($J$112+$O$112)*$W$900</f>
        <v>109211342.217334</v>
      </c>
      <c r="AG900" s="18" t="n">
        <f aca="false">Assumptions!$B$20*$W$900</f>
        <v>3503946979.89651</v>
      </c>
      <c r="AH900" s="18" t="n">
        <f aca="false">IF($R$900,Assumptions!$B$14*($W$900-Assumptions!$B$13),Assumptions!$B$4)</f>
        <v>970818605.526808</v>
      </c>
      <c r="AI900" s="18" t="n">
        <f aca="false">$Y$900+$Z$900+$AA$900+$AB$900+$AC$900+$AD$900+$AE$900+$AF$900+$AG$900+$AH$900</f>
        <v>8000000000</v>
      </c>
      <c r="AJ900" s="18" t="n">
        <f aca="false">IF(AND(ISNUMBER($V$900),($C$12*Assumptions!$B$7/Assumptions!$B$11)&gt;=Assumptions!$B$67,IF($B$900=1,$Y$900&gt;=INDEX($Y$846:$Y$909,1+$A$900-Assumptions!$B$78),$Y$900&gt;INDEX($Y$846:$Y$909,1+$A$900+Assumptions!$B$78)),IF($C$900=1,$Z$900&gt;=INDEX($Z$846:$Z$909,1+$A$900-Assumptions!$B$79),$Z$900&gt;INDEX($Z$846:$Z$909,1+$A$900+Assumptions!$B$79)),IF($D$900=1,$AA$900&gt;=INDEX($AA$846:$AA$909,1+$A$900-Assumptions!$B$80),$AA$900&gt;INDEX($AA$846:$AA$909,1+$A$900+Assumptions!$B$80)),IF($E$900=1,$AB$900&gt;=INDEX($AB$846:$AB$909,1+$A$900-Assumptions!$B$81),$AB$900&gt;INDEX($AB$846:$AB$909,1+$A$900+Assumptions!$B$81)),IF($F$900=1,$AC$900&gt;=INDEX($AC$846:$AC$909,1+$A$900-Assumptions!$B$82),$AC$900&gt;INDEX($AC$846:$AC$909,1+$A$900+Assumptions!$B$82)),IF($G$900=1,$AD$900&gt;=INDEX($AD$846:$AD$909,1+$A$900-Assumptions!$B$83),$AD$900&gt;INDEX($AD$846:$AD$909,1+$A$900+Assumptions!$B$83))),1,0)</f>
        <v>0</v>
      </c>
      <c r="AK900" s="16"/>
      <c r="AL900" s="16"/>
    </row>
    <row r="901" customFormat="false" ht="23.85" hidden="true" customHeight="false" outlineLevel="0" collapsed="false">
      <c r="A901" s="6" t="n">
        <f aca="false">ROW()-ROW($A$846)+Assumptions!$B$4</f>
        <v>55</v>
      </c>
      <c r="B901" s="18" t="n">
        <f aca="false">MOD(QUOTIENT($A$901,Assumptions!$B$78),2)</f>
        <v>1</v>
      </c>
      <c r="C901" s="18" t="n">
        <f aca="false">MOD(QUOTIENT($A$901,Assumptions!$B$79),2)</f>
        <v>1</v>
      </c>
      <c r="D901" s="18" t="n">
        <f aca="false">MOD(QUOTIENT($A$901,Assumptions!$B$80),2)</f>
        <v>0</v>
      </c>
      <c r="E901" s="18" t="n">
        <f aca="false">MOD(QUOTIENT($A$901,Assumptions!$B$81),2)</f>
        <v>1</v>
      </c>
      <c r="F901" s="18" t="n">
        <f aca="false">MOD(QUOTIENT($A$901,Assumptions!$B$82),2)</f>
        <v>1</v>
      </c>
      <c r="G901" s="18" t="n">
        <f aca="false">MOD(QUOTIENT($A$901,Assumptions!$B$83),2)</f>
        <v>1</v>
      </c>
      <c r="H901" s="18" t="n">
        <f aca="false">IF($B$901=1,MIN(Assumptions!$B$66,MAX(Assumptions!$B$4,Assumptions!$B$28-(Assumptions!$B$4))),Assumptions!$B$4)</f>
        <v>300000000</v>
      </c>
      <c r="I901" s="18" t="n">
        <f aca="false">IF($C$901=1,MIN(Assumptions!$B$61,MAX(Assumptions!$B$4,Assumptions!$B$28-($H$901))),Assumptions!$B$4)</f>
        <v>100000000</v>
      </c>
      <c r="J901" s="18" t="n">
        <f aca="false">IF($D$901=1,MIN(Assumptions!$B$56,MAX(Assumptions!$B$4,Assumptions!$B$28-($H$901+$I$901))),Assumptions!$B$4)</f>
        <v>0</v>
      </c>
      <c r="K901" s="18" t="n">
        <f aca="false">IF($E$901=1,MIN(Assumptions!$B$51,MAX(Assumptions!$B$4,Assumptions!$B$28-($H$901+$I$901+$J$901))),Assumptions!$B$4)</f>
        <v>30000000</v>
      </c>
      <c r="L901" s="18" t="n">
        <f aca="false">IF($F$901=1,MIN(Assumptions!$B$46,MAX(Assumptions!$B$4,Assumptions!$B$28-($H$901+$I$901+$J$901+$K$901))),Assumptions!$B$4)</f>
        <v>15000000</v>
      </c>
      <c r="M901" s="18" t="n">
        <f aca="false">IF($G$901=1,MIN(Assumptions!$B$41,MAX(Assumptions!$B$4,Assumptions!$B$28-($H$901+$I$901+$J$901+$K$901+$L$901))),Assumptions!$B$4)</f>
        <v>5000000</v>
      </c>
      <c r="N901" s="18" t="n">
        <f aca="false">MAX(Assumptions!$B$4,Assumptions!$B$28-($H$901+$I$901+$J$901+$K$901+$L$901+$M$901))</f>
        <v>7550000000</v>
      </c>
      <c r="O901" s="18" t="n">
        <f aca="false">$J$112+$O$112+Assumptions!$B$20+IF($B$901=0,$AI$112,Assumptions!$B$4)+IF($C$901=0,$AF$112,Assumptions!$B$4)+IF($D$901=0,$AC$112,Assumptions!$B$4)+IF($E$901=0,$Z$112,Assumptions!$B$4)+IF($F$901=0,$W$112,Assumptions!$B$4)+IF($G$901=0,$T$112,Assumptions!$B$4)</f>
        <v>11680512.8289884</v>
      </c>
      <c r="P901" s="18" t="n">
        <f aca="false">IF(($N$901+Assumptions!$B$14*Assumptions!$B$13)&gt;($C$12*Assumptions!$B$7/Assumptions!$B$11),($C$12*Assumptions!$B$7/Assumptions!$B$11)*($O$901+Assumptions!$B$14)/($N$901+Assumptions!$B$14*Assumptions!$B$13-($C$12*Assumptions!$B$7/Assumptions!$B$11)),NA())</f>
        <v>171021.260249106</v>
      </c>
      <c r="Q901" s="18" t="n">
        <f aca="false">IFERROR(($N$901+Assumptions!$B$14*Assumptions!$B$13)/($O$901+Assumptions!$B$14+$P$901),NA())</f>
        <v>526.25036132296</v>
      </c>
      <c r="R901" s="18" t="n">
        <f aca="false">AND(ISNUMBER($P$901),$P$901&gt;Assumptions!$B$4,$Q$901&gt;Assumptions!$B$13)</f>
        <v>1</v>
      </c>
      <c r="S901" s="18" t="n">
        <f aca="false">IF($N$901&gt;($C$12*Assumptions!$B$7/Assumptions!$B$11),($C$12*Assumptions!$B$7/Assumptions!$B$11)*$O$901/($N$901-($C$12*Assumptions!$B$7/Assumptions!$B$11)),NA())</f>
        <v>140917.715095034</v>
      </c>
      <c r="T901" s="18" t="n">
        <f aca="false">IFERROR($N$901/($O$901+$S$901),NA())</f>
        <v>638.670588288383</v>
      </c>
      <c r="U901" s="18" t="n">
        <f aca="false">AND(ISNUMBER($S$901),$S$901&gt;Assumptions!$B$4,$T$901&lt;=Assumptions!$B$13)</f>
        <v>0</v>
      </c>
      <c r="V901" s="18" t="n">
        <f aca="false">IF($R$901,$P$901,IF($U$901,$S$901,NA()))</f>
        <v>171021.260249106</v>
      </c>
      <c r="W901" s="18" t="n">
        <f aca="false">IF($R$901,$Q$901,IF($U$901,$T$901,NA()))</f>
        <v>526.25036132296</v>
      </c>
      <c r="X901" s="18" t="n">
        <f aca="false">$R$901</f>
        <v>1</v>
      </c>
      <c r="Y901" s="18" t="n">
        <f aca="false">IF($B$901=1,$H$901,$AI$112*$W$901)</f>
        <v>300000000</v>
      </c>
      <c r="Z901" s="18" t="n">
        <f aca="false">IF($C$901=1,$I$901,$AF$112*$W$901)</f>
        <v>100000000</v>
      </c>
      <c r="AA901" s="18" t="n">
        <f aca="false">IF($D$901=1,$J$901,$AC$112*$W$901)</f>
        <v>1263000867.1751</v>
      </c>
      <c r="AB901" s="18" t="n">
        <f aca="false">IF($E$901=1,$K$901,$Z$112*$W$901)</f>
        <v>30000000</v>
      </c>
      <c r="AC901" s="18" t="n">
        <f aca="false">IF($F$901=1,$L$901,$W$112*$W$901)</f>
        <v>15000000</v>
      </c>
      <c r="AD901" s="18" t="n">
        <f aca="false">IF($G$901=1,$M$901,$T$112*$W$901)</f>
        <v>5000000</v>
      </c>
      <c r="AE901" s="18" t="n">
        <f aca="false">($C$12*Assumptions!$B$7/Assumptions!$B$11)</f>
        <v>90000000</v>
      </c>
      <c r="AF901" s="18" t="n">
        <f aca="false">($J$112+$O$112)*$W$901</f>
        <v>147619977.610853</v>
      </c>
      <c r="AG901" s="18" t="n">
        <f aca="false">Assumptions!$B$20*$W$901</f>
        <v>4736253251.90664</v>
      </c>
      <c r="AH901" s="18" t="n">
        <f aca="false">IF($R$901,Assumptions!$B$14*($W$901-Assumptions!$B$13),Assumptions!$B$4)</f>
        <v>1313125903.3074</v>
      </c>
      <c r="AI901" s="18" t="n">
        <f aca="false">$Y$901+$Z$901+$AA$901+$AB$901+$AC$901+$AD$901+$AE$901+$AF$901+$AG$901+$AH$901</f>
        <v>8000000000</v>
      </c>
      <c r="AJ901" s="18" t="n">
        <f aca="false">IF(AND(ISNUMBER($V$901),($C$12*Assumptions!$B$7/Assumptions!$B$11)&gt;=Assumptions!$B$67,IF($B$901=1,$Y$901&gt;=INDEX($Y$846:$Y$909,1+$A$901-Assumptions!$B$78),$Y$901&gt;INDEX($Y$846:$Y$909,1+$A$901+Assumptions!$B$78)),IF($C$901=1,$Z$901&gt;=INDEX($Z$846:$Z$909,1+$A$901-Assumptions!$B$79),$Z$901&gt;INDEX($Z$846:$Z$909,1+$A$901+Assumptions!$B$79)),IF($D$901=1,$AA$901&gt;=INDEX($AA$846:$AA$909,1+$A$901-Assumptions!$B$80),$AA$901&gt;INDEX($AA$846:$AA$909,1+$A$901+Assumptions!$B$80)),IF($E$901=1,$AB$901&gt;=INDEX($AB$846:$AB$909,1+$A$901-Assumptions!$B$81),$AB$901&gt;INDEX($AB$846:$AB$909,1+$A$901+Assumptions!$B$81)),IF($F$901=1,$AC$901&gt;=INDEX($AC$846:$AC$909,1+$A$901-Assumptions!$B$82),$AC$901&gt;INDEX($AC$846:$AC$909,1+$A$901+Assumptions!$B$82)),IF($G$901=1,$AD$901&gt;=INDEX($AD$846:$AD$909,1+$A$901-Assumptions!$B$83),$AD$901&gt;INDEX($AD$846:$AD$909,1+$A$901+Assumptions!$B$83))),1,0)</f>
        <v>0</v>
      </c>
      <c r="AK901" s="16"/>
      <c r="AL901" s="16"/>
    </row>
    <row r="902" customFormat="false" ht="23.85" hidden="true" customHeight="false" outlineLevel="0" collapsed="false">
      <c r="A902" s="6" t="n">
        <f aca="false">ROW()-ROW($A$846)+Assumptions!$B$4</f>
        <v>56</v>
      </c>
      <c r="B902" s="18" t="n">
        <f aca="false">MOD(QUOTIENT($A$902,Assumptions!$B$78),2)</f>
        <v>1</v>
      </c>
      <c r="C902" s="18" t="n">
        <f aca="false">MOD(QUOTIENT($A$902,Assumptions!$B$79),2)</f>
        <v>1</v>
      </c>
      <c r="D902" s="18" t="n">
        <f aca="false">MOD(QUOTIENT($A$902,Assumptions!$B$80),2)</f>
        <v>1</v>
      </c>
      <c r="E902" s="18" t="n">
        <f aca="false">MOD(QUOTIENT($A$902,Assumptions!$B$81),2)</f>
        <v>0</v>
      </c>
      <c r="F902" s="18" t="n">
        <f aca="false">MOD(QUOTIENT($A$902,Assumptions!$B$82),2)</f>
        <v>0</v>
      </c>
      <c r="G902" s="18" t="n">
        <f aca="false">MOD(QUOTIENT($A$902,Assumptions!$B$83),2)</f>
        <v>0</v>
      </c>
      <c r="H902" s="18" t="n">
        <f aca="false">IF($B$902=1,MIN(Assumptions!$B$66,MAX(Assumptions!$B$4,Assumptions!$B$28-(Assumptions!$B$4))),Assumptions!$B$4)</f>
        <v>300000000</v>
      </c>
      <c r="I902" s="18" t="n">
        <f aca="false">IF($C$902=1,MIN(Assumptions!$B$61,MAX(Assumptions!$B$4,Assumptions!$B$28-($H$902))),Assumptions!$B$4)</f>
        <v>100000000</v>
      </c>
      <c r="J902" s="18" t="n">
        <f aca="false">IF($D$902=1,MIN(Assumptions!$B$56,MAX(Assumptions!$B$4,Assumptions!$B$28-($H$902+$I$902))),Assumptions!$B$4)</f>
        <v>60000000</v>
      </c>
      <c r="K902" s="18" t="n">
        <f aca="false">IF($E$902=1,MIN(Assumptions!$B$51,MAX(Assumptions!$B$4,Assumptions!$B$28-($H$902+$I$902+$J$902))),Assumptions!$B$4)</f>
        <v>0</v>
      </c>
      <c r="L902" s="18" t="n">
        <f aca="false">IF($F$902=1,MIN(Assumptions!$B$46,MAX(Assumptions!$B$4,Assumptions!$B$28-($H$902+$I$902+$J$902+$K$902))),Assumptions!$B$4)</f>
        <v>0</v>
      </c>
      <c r="M902" s="18" t="n">
        <f aca="false">IF($G$902=1,MIN(Assumptions!$B$41,MAX(Assumptions!$B$4,Assumptions!$B$28-($H$902+$I$902+$J$902+$K$902+$L$902))),Assumptions!$B$4)</f>
        <v>0</v>
      </c>
      <c r="N902" s="18" t="n">
        <f aca="false">MAX(Assumptions!$B$4,Assumptions!$B$28-($H$902+$I$902+$J$902+$K$902+$L$902+$M$902))</f>
        <v>7540000000</v>
      </c>
      <c r="O902" s="18" t="n">
        <f aca="false">$J$112+$O$112+Assumptions!$B$20+IF($B$902=0,$AI$112,Assumptions!$B$4)+IF($C$902=0,$AF$112,Assumptions!$B$4)+IF($D$902=0,$AC$112,Assumptions!$B$4)+IF($E$902=0,$Z$112,Assumptions!$B$4)+IF($F$902=0,$W$112,Assumptions!$B$4)+IF($G$902=0,$T$112,Assumptions!$B$4)</f>
        <v>22280512.8289884</v>
      </c>
      <c r="P902" s="18" t="n">
        <f aca="false">IF(($N$902+Assumptions!$B$14*Assumptions!$B$13)&gt;($C$12*Assumptions!$B$7/Assumptions!$B$11),($C$12*Assumptions!$B$7/Assumptions!$B$11)*($O$902+Assumptions!$B$14)/($N$902+Assumptions!$B$14*Assumptions!$B$13-($C$12*Assumptions!$B$7/Assumptions!$B$11)),NA())</f>
        <v>299261.476633204</v>
      </c>
      <c r="Q902" s="18" t="n">
        <f aca="false">IFERROR(($N$902+Assumptions!$B$14*Assumptions!$B$13)/($O$902+Assumptions!$B$14+$P$902),NA())</f>
        <v>300.740345909308</v>
      </c>
      <c r="R902" s="18" t="n">
        <f aca="false">AND(ISNUMBER($P$902),$P$902&gt;Assumptions!$B$4,$Q$902&gt;Assumptions!$B$13)</f>
        <v>1</v>
      </c>
      <c r="S902" s="18" t="n">
        <f aca="false">IF($N$902&gt;($C$12*Assumptions!$B$7/Assumptions!$B$11),($C$12*Assumptions!$B$7/Assumptions!$B$11)*$O$902/($N$902-($C$12*Assumptions!$B$7/Assumptions!$B$11)),NA())</f>
        <v>269160.557665631</v>
      </c>
      <c r="T902" s="18" t="n">
        <f aca="false">IFERROR($N$902/($O$902+$S$902),NA())</f>
        <v>334.37291399806</v>
      </c>
      <c r="U902" s="18" t="n">
        <f aca="false">AND(ISNUMBER($S$902),$S$902&gt;Assumptions!$B$4,$T$902&lt;=Assumptions!$B$13)</f>
        <v>0</v>
      </c>
      <c r="V902" s="18" t="n">
        <f aca="false">IF($R$902,$P$902,IF($U$902,$S$902,NA()))</f>
        <v>299261.476633204</v>
      </c>
      <c r="W902" s="18" t="n">
        <f aca="false">IF($R$902,$Q$902,IF($U$902,$T$902,NA()))</f>
        <v>300.740345909308</v>
      </c>
      <c r="X902" s="18" t="n">
        <f aca="false">$R$902</f>
        <v>1</v>
      </c>
      <c r="Y902" s="18" t="n">
        <f aca="false">IF($B$902=1,$H$902,$AI$112*$W$902)</f>
        <v>300000000</v>
      </c>
      <c r="Z902" s="18" t="n">
        <f aca="false">IF($C$902=1,$I$902,$AF$112*$W$902)</f>
        <v>100000000</v>
      </c>
      <c r="AA902" s="18" t="n">
        <f aca="false">IF($D$902=1,$J$902,$AC$112*$W$902)</f>
        <v>60000000</v>
      </c>
      <c r="AB902" s="18" t="n">
        <f aca="false">IF($E$902=1,$K$902,$Z$112*$W$902)</f>
        <v>902221037.727923</v>
      </c>
      <c r="AC902" s="18" t="n">
        <f aca="false">IF($F$902=1,$L$902,$W$112*$W$902)</f>
        <v>1503701729.54654</v>
      </c>
      <c r="AD902" s="18" t="n">
        <f aca="false">IF($G$902=1,$M$902,$T$112*$W$902)</f>
        <v>1503701729.54654</v>
      </c>
      <c r="AE902" s="18" t="n">
        <f aca="false">($C$12*Assumptions!$B$7/Assumptions!$B$11)</f>
        <v>90000000</v>
      </c>
      <c r="AF902" s="18" t="n">
        <f aca="false">($J$112+$O$112)*$W$902</f>
        <v>84361525.2219597</v>
      </c>
      <c r="AG902" s="18" t="n">
        <f aca="false">Assumptions!$B$20*$W$902</f>
        <v>2706663113.18377</v>
      </c>
      <c r="AH902" s="18" t="n">
        <f aca="false">IF($R$902,Assumptions!$B$14*($W$902-Assumptions!$B$13),Assumptions!$B$4)</f>
        <v>749350864.77327</v>
      </c>
      <c r="AI902" s="18" t="n">
        <f aca="false">$Y$902+$Z$902+$AA$902+$AB$902+$AC$902+$AD$902+$AE$902+$AF$902+$AG$902+$AH$902</f>
        <v>8000000000</v>
      </c>
      <c r="AJ902" s="18" t="n">
        <f aca="false">IF(AND(ISNUMBER($V$902),($C$12*Assumptions!$B$7/Assumptions!$B$11)&gt;=Assumptions!$B$67,IF($B$902=1,$Y$902&gt;=INDEX($Y$846:$Y$909,1+$A$902-Assumptions!$B$78),$Y$902&gt;INDEX($Y$846:$Y$909,1+$A$902+Assumptions!$B$78)),IF($C$902=1,$Z$902&gt;=INDEX($Z$846:$Z$909,1+$A$902-Assumptions!$B$79),$Z$902&gt;INDEX($Z$846:$Z$909,1+$A$902+Assumptions!$B$79)),IF($D$902=1,$AA$902&gt;=INDEX($AA$846:$AA$909,1+$A$902-Assumptions!$B$80),$AA$902&gt;INDEX($AA$846:$AA$909,1+$A$902+Assumptions!$B$80)),IF($E$902=1,$AB$902&gt;=INDEX($AB$846:$AB$909,1+$A$902-Assumptions!$B$81),$AB$902&gt;INDEX($AB$846:$AB$909,1+$A$902+Assumptions!$B$81)),IF($F$902=1,$AC$902&gt;=INDEX($AC$846:$AC$909,1+$A$902-Assumptions!$B$82),$AC$902&gt;INDEX($AC$846:$AC$909,1+$A$902+Assumptions!$B$82)),IF($G$902=1,$AD$902&gt;=INDEX($AD$846:$AD$909,1+$A$902-Assumptions!$B$83),$AD$902&gt;INDEX($AD$846:$AD$909,1+$A$902+Assumptions!$B$83))),1,0)</f>
        <v>0</v>
      </c>
      <c r="AK902" s="16"/>
      <c r="AL902" s="16"/>
    </row>
    <row r="903" customFormat="false" ht="23.85" hidden="true" customHeight="false" outlineLevel="0" collapsed="false">
      <c r="A903" s="6" t="n">
        <f aca="false">ROW()-ROW($A$846)+Assumptions!$B$4</f>
        <v>57</v>
      </c>
      <c r="B903" s="18" t="n">
        <f aca="false">MOD(QUOTIENT($A$903,Assumptions!$B$78),2)</f>
        <v>1</v>
      </c>
      <c r="C903" s="18" t="n">
        <f aca="false">MOD(QUOTIENT($A$903,Assumptions!$B$79),2)</f>
        <v>1</v>
      </c>
      <c r="D903" s="18" t="n">
        <f aca="false">MOD(QUOTIENT($A$903,Assumptions!$B$80),2)</f>
        <v>1</v>
      </c>
      <c r="E903" s="18" t="n">
        <f aca="false">MOD(QUOTIENT($A$903,Assumptions!$B$81),2)</f>
        <v>0</v>
      </c>
      <c r="F903" s="18" t="n">
        <f aca="false">MOD(QUOTIENT($A$903,Assumptions!$B$82),2)</f>
        <v>0</v>
      </c>
      <c r="G903" s="18" t="n">
        <f aca="false">MOD(QUOTIENT($A$903,Assumptions!$B$83),2)</f>
        <v>1</v>
      </c>
      <c r="H903" s="18" t="n">
        <f aca="false">IF($B$903=1,MIN(Assumptions!$B$66,MAX(Assumptions!$B$4,Assumptions!$B$28-(Assumptions!$B$4))),Assumptions!$B$4)</f>
        <v>300000000</v>
      </c>
      <c r="I903" s="18" t="n">
        <f aca="false">IF($C$903=1,MIN(Assumptions!$B$61,MAX(Assumptions!$B$4,Assumptions!$B$28-($H$903))),Assumptions!$B$4)</f>
        <v>100000000</v>
      </c>
      <c r="J903" s="18" t="n">
        <f aca="false">IF($D$903=1,MIN(Assumptions!$B$56,MAX(Assumptions!$B$4,Assumptions!$B$28-($H$903+$I$903))),Assumptions!$B$4)</f>
        <v>60000000</v>
      </c>
      <c r="K903" s="18" t="n">
        <f aca="false">IF($E$903=1,MIN(Assumptions!$B$51,MAX(Assumptions!$B$4,Assumptions!$B$28-($H$903+$I$903+$J$903))),Assumptions!$B$4)</f>
        <v>0</v>
      </c>
      <c r="L903" s="18" t="n">
        <f aca="false">IF($F$903=1,MIN(Assumptions!$B$46,MAX(Assumptions!$B$4,Assumptions!$B$28-($H$903+$I$903+$J$903+$K$903))),Assumptions!$B$4)</f>
        <v>0</v>
      </c>
      <c r="M903" s="18" t="n">
        <f aca="false">IF($G$903=1,MIN(Assumptions!$B$41,MAX(Assumptions!$B$4,Assumptions!$B$28-($H$903+$I$903+$J$903+$K$903+$L$903))),Assumptions!$B$4)</f>
        <v>5000000</v>
      </c>
      <c r="N903" s="18" t="n">
        <f aca="false">MAX(Assumptions!$B$4,Assumptions!$B$28-($H$903+$I$903+$J$903+$K$903+$L$903+$M$903))</f>
        <v>7535000000</v>
      </c>
      <c r="O903" s="18" t="n">
        <f aca="false">$J$112+$O$112+Assumptions!$B$20+IF($B$903=0,$AI$112,Assumptions!$B$4)+IF($C$903=0,$AF$112,Assumptions!$B$4)+IF($D$903=0,$AC$112,Assumptions!$B$4)+IF($E$903=0,$Z$112,Assumptions!$B$4)+IF($F$903=0,$W$112,Assumptions!$B$4)+IF($G$903=0,$T$112,Assumptions!$B$4)</f>
        <v>17280512.8289884</v>
      </c>
      <c r="P903" s="18" t="n">
        <f aca="false">IF(($N$903+Assumptions!$B$14*Assumptions!$B$13)&gt;($C$12*Assumptions!$B$7/Assumptions!$B$11),($C$12*Assumptions!$B$7/Assumptions!$B$11)*($O$903+Assumptions!$B$14)/($N$903+Assumptions!$B$14*Assumptions!$B$13-($C$12*Assumptions!$B$7/Assumptions!$B$11)),NA())</f>
        <v>239039.429957563</v>
      </c>
      <c r="Q903" s="18" t="n">
        <f aca="false">IFERROR(($N$903+Assumptions!$B$14*Assumptions!$B$13)/($O$903+Assumptions!$B$14+$P$903),NA())</f>
        <v>376.506921958347</v>
      </c>
      <c r="R903" s="18" t="n">
        <f aca="false">AND(ISNUMBER($P$903),$P$903&gt;Assumptions!$B$4,$Q$903&gt;Assumptions!$B$13)</f>
        <v>1</v>
      </c>
      <c r="S903" s="18" t="n">
        <f aca="false">IF($N$903&gt;($C$12*Assumptions!$B$7/Assumptions!$B$11),($C$12*Assumptions!$B$7/Assumptions!$B$11)*$O$903/($N$903-($C$12*Assumptions!$B$7/Assumptions!$B$11)),NA())</f>
        <v>208898.073150967</v>
      </c>
      <c r="T903" s="18" t="n">
        <f aca="false">IFERROR($N$903/($O$903+$S$903),NA())</f>
        <v>430.832121342538</v>
      </c>
      <c r="U903" s="18" t="n">
        <f aca="false">AND(ISNUMBER($S$903),$S$903&gt;Assumptions!$B$4,$T$903&lt;=Assumptions!$B$13)</f>
        <v>0</v>
      </c>
      <c r="V903" s="18" t="n">
        <f aca="false">IF($R$903,$P$903,IF($U$903,$S$903,NA()))</f>
        <v>239039.429957563</v>
      </c>
      <c r="W903" s="18" t="n">
        <f aca="false">IF($R$903,$Q$903,IF($U$903,$T$903,NA()))</f>
        <v>376.506921958347</v>
      </c>
      <c r="X903" s="18" t="n">
        <f aca="false">$R$903</f>
        <v>1</v>
      </c>
      <c r="Y903" s="18" t="n">
        <f aca="false">IF($B$903=1,$H$903,$AI$112*$W$903)</f>
        <v>300000000</v>
      </c>
      <c r="Z903" s="18" t="n">
        <f aca="false">IF($C$903=1,$I$903,$AF$112*$W$903)</f>
        <v>100000000</v>
      </c>
      <c r="AA903" s="18" t="n">
        <f aca="false">IF($D$903=1,$J$903,$AC$112*$W$903)</f>
        <v>60000000</v>
      </c>
      <c r="AB903" s="18" t="n">
        <f aca="false">IF($E$903=1,$K$903,$Z$112*$W$903)</f>
        <v>1129520765.87504</v>
      </c>
      <c r="AC903" s="18" t="n">
        <f aca="false">IF($F$903=1,$L$903,$W$112*$W$903)</f>
        <v>1882534609.79173</v>
      </c>
      <c r="AD903" s="18" t="n">
        <f aca="false">IF($G$903=1,$M$903,$T$112*$W$903)</f>
        <v>5000000</v>
      </c>
      <c r="AE903" s="18" t="n">
        <f aca="false">($C$12*Assumptions!$B$7/Assumptions!$B$11)</f>
        <v>90000000</v>
      </c>
      <c r="AF903" s="18" t="n">
        <f aca="false">($J$112+$O$112)*$W$903</f>
        <v>105615021.812238</v>
      </c>
      <c r="AG903" s="18" t="n">
        <f aca="false">Assumptions!$B$20*$W$903</f>
        <v>3388562297.62512</v>
      </c>
      <c r="AH903" s="18" t="n">
        <f aca="false">IF($R$903,Assumptions!$B$14*($W$903-Assumptions!$B$13),Assumptions!$B$4)</f>
        <v>938767304.895867</v>
      </c>
      <c r="AI903" s="18" t="n">
        <f aca="false">$Y$903+$Z$903+$AA$903+$AB$903+$AC$903+$AD$903+$AE$903+$AF$903+$AG$903+$AH$903</f>
        <v>8000000000</v>
      </c>
      <c r="AJ903" s="18" t="n">
        <f aca="false">IF(AND(ISNUMBER($V$903),($C$12*Assumptions!$B$7/Assumptions!$B$11)&gt;=Assumptions!$B$67,IF($B$903=1,$Y$903&gt;=INDEX($Y$846:$Y$909,1+$A$903-Assumptions!$B$78),$Y$903&gt;INDEX($Y$846:$Y$909,1+$A$903+Assumptions!$B$78)),IF($C$903=1,$Z$903&gt;=INDEX($Z$846:$Z$909,1+$A$903-Assumptions!$B$79),$Z$903&gt;INDEX($Z$846:$Z$909,1+$A$903+Assumptions!$B$79)),IF($D$903=1,$AA$903&gt;=INDEX($AA$846:$AA$909,1+$A$903-Assumptions!$B$80),$AA$903&gt;INDEX($AA$846:$AA$909,1+$A$903+Assumptions!$B$80)),IF($E$903=1,$AB$903&gt;=INDEX($AB$846:$AB$909,1+$A$903-Assumptions!$B$81),$AB$903&gt;INDEX($AB$846:$AB$909,1+$A$903+Assumptions!$B$81)),IF($F$903=1,$AC$903&gt;=INDEX($AC$846:$AC$909,1+$A$903-Assumptions!$B$82),$AC$903&gt;INDEX($AC$846:$AC$909,1+$A$903+Assumptions!$B$82)),IF($G$903=1,$AD$903&gt;=INDEX($AD$846:$AD$909,1+$A$903-Assumptions!$B$83),$AD$903&gt;INDEX($AD$846:$AD$909,1+$A$903+Assumptions!$B$83))),1,0)</f>
        <v>0</v>
      </c>
      <c r="AK903" s="16"/>
      <c r="AL903" s="16"/>
    </row>
    <row r="904" customFormat="false" ht="23.85" hidden="true" customHeight="false" outlineLevel="0" collapsed="false">
      <c r="A904" s="6" t="n">
        <f aca="false">ROW()-ROW($A$846)+Assumptions!$B$4</f>
        <v>58</v>
      </c>
      <c r="B904" s="18" t="n">
        <f aca="false">MOD(QUOTIENT($A$904,Assumptions!$B$78),2)</f>
        <v>1</v>
      </c>
      <c r="C904" s="18" t="n">
        <f aca="false">MOD(QUOTIENT($A$904,Assumptions!$B$79),2)</f>
        <v>1</v>
      </c>
      <c r="D904" s="18" t="n">
        <f aca="false">MOD(QUOTIENT($A$904,Assumptions!$B$80),2)</f>
        <v>1</v>
      </c>
      <c r="E904" s="18" t="n">
        <f aca="false">MOD(QUOTIENT($A$904,Assumptions!$B$81),2)</f>
        <v>0</v>
      </c>
      <c r="F904" s="18" t="n">
        <f aca="false">MOD(QUOTIENT($A$904,Assumptions!$B$82),2)</f>
        <v>1</v>
      </c>
      <c r="G904" s="18" t="n">
        <f aca="false">MOD(QUOTIENT($A$904,Assumptions!$B$83),2)</f>
        <v>0</v>
      </c>
      <c r="H904" s="18" t="n">
        <f aca="false">IF($B$904=1,MIN(Assumptions!$B$66,MAX(Assumptions!$B$4,Assumptions!$B$28-(Assumptions!$B$4))),Assumptions!$B$4)</f>
        <v>300000000</v>
      </c>
      <c r="I904" s="18" t="n">
        <f aca="false">IF($C$904=1,MIN(Assumptions!$B$61,MAX(Assumptions!$B$4,Assumptions!$B$28-($H$904))),Assumptions!$B$4)</f>
        <v>100000000</v>
      </c>
      <c r="J904" s="18" t="n">
        <f aca="false">IF($D$904=1,MIN(Assumptions!$B$56,MAX(Assumptions!$B$4,Assumptions!$B$28-($H$904+$I$904))),Assumptions!$B$4)</f>
        <v>60000000</v>
      </c>
      <c r="K904" s="18" t="n">
        <f aca="false">IF($E$904=1,MIN(Assumptions!$B$51,MAX(Assumptions!$B$4,Assumptions!$B$28-($H$904+$I$904+$J$904))),Assumptions!$B$4)</f>
        <v>0</v>
      </c>
      <c r="L904" s="18" t="n">
        <f aca="false">IF($F$904=1,MIN(Assumptions!$B$46,MAX(Assumptions!$B$4,Assumptions!$B$28-($H$904+$I$904+$J$904+$K$904))),Assumptions!$B$4)</f>
        <v>15000000</v>
      </c>
      <c r="M904" s="18" t="n">
        <f aca="false">IF($G$904=1,MIN(Assumptions!$B$41,MAX(Assumptions!$B$4,Assumptions!$B$28-($H$904+$I$904+$J$904+$K$904+$L$904))),Assumptions!$B$4)</f>
        <v>0</v>
      </c>
      <c r="N904" s="18" t="n">
        <f aca="false">MAX(Assumptions!$B$4,Assumptions!$B$28-($H$904+$I$904+$J$904+$K$904+$L$904+$M$904))</f>
        <v>7525000000</v>
      </c>
      <c r="O904" s="18" t="n">
        <f aca="false">$J$112+$O$112+Assumptions!$B$20+IF($B$904=0,$AI$112,Assumptions!$B$4)+IF($C$904=0,$AF$112,Assumptions!$B$4)+IF($D$904=0,$AC$112,Assumptions!$B$4)+IF($E$904=0,$Z$112,Assumptions!$B$4)+IF($F$904=0,$W$112,Assumptions!$B$4)+IF($G$904=0,$T$112,Assumptions!$B$4)</f>
        <v>17280512.8289884</v>
      </c>
      <c r="P904" s="18" t="n">
        <f aca="false">IF(($N$904+Assumptions!$B$14*Assumptions!$B$13)&gt;($C$12*Assumptions!$B$7/Assumptions!$B$11),($C$12*Assumptions!$B$7/Assumptions!$B$11)*($O$904+Assumptions!$B$14)/($N$904+Assumptions!$B$14*Assumptions!$B$13-($C$12*Assumptions!$B$7/Assumptions!$B$11)),NA())</f>
        <v>239360.827510447</v>
      </c>
      <c r="Q904" s="18" t="n">
        <f aca="false">IFERROR(($N$904+Assumptions!$B$14*Assumptions!$B$13)/($O$904+Assumptions!$B$14+$P$904),NA())</f>
        <v>376.001373892609</v>
      </c>
      <c r="R904" s="18" t="n">
        <f aca="false">AND(ISNUMBER($P$904),$P$904&gt;Assumptions!$B$4,$Q$904&gt;Assumptions!$B$13)</f>
        <v>1</v>
      </c>
      <c r="S904" s="18" t="n">
        <f aca="false">IF($N$904&gt;($C$12*Assumptions!$B$7/Assumptions!$B$11),($C$12*Assumptions!$B$7/Assumptions!$B$11)*$O$904/($N$904-($C$12*Assumptions!$B$7/Assumptions!$B$11)),NA())</f>
        <v>209179.038952112</v>
      </c>
      <c r="T904" s="18" t="n">
        <f aca="false">IFERROR($N$904/($O$904+$S$904),NA())</f>
        <v>430.253434812864</v>
      </c>
      <c r="U904" s="18" t="n">
        <f aca="false">AND(ISNUMBER($S$904),$S$904&gt;Assumptions!$B$4,$T$904&lt;=Assumptions!$B$13)</f>
        <v>0</v>
      </c>
      <c r="V904" s="18" t="n">
        <f aca="false">IF($R$904,$P$904,IF($U$904,$S$904,NA()))</f>
        <v>239360.827510447</v>
      </c>
      <c r="W904" s="18" t="n">
        <f aca="false">IF($R$904,$Q$904,IF($U$904,$T$904,NA()))</f>
        <v>376.001373892609</v>
      </c>
      <c r="X904" s="18" t="n">
        <f aca="false">$R$904</f>
        <v>1</v>
      </c>
      <c r="Y904" s="18" t="n">
        <f aca="false">IF($B$904=1,$H$904,$AI$112*$W$904)</f>
        <v>300000000</v>
      </c>
      <c r="Z904" s="18" t="n">
        <f aca="false">IF($C$904=1,$I$904,$AF$112*$W$904)</f>
        <v>100000000</v>
      </c>
      <c r="AA904" s="18" t="n">
        <f aca="false">IF($D$904=1,$J$904,$AC$112*$W$904)</f>
        <v>60000000</v>
      </c>
      <c r="AB904" s="18" t="n">
        <f aca="false">IF($E$904=1,$K$904,$Z$112*$W$904)</f>
        <v>1128004121.67783</v>
      </c>
      <c r="AC904" s="18" t="n">
        <f aca="false">IF($F$904=1,$L$904,$W$112*$W$904)</f>
        <v>15000000</v>
      </c>
      <c r="AD904" s="18" t="n">
        <f aca="false">IF($G$904=1,$M$904,$T$112*$W$904)</f>
        <v>1880006869.46304</v>
      </c>
      <c r="AE904" s="18" t="n">
        <f aca="false">($C$12*Assumptions!$B$7/Assumptions!$B$11)</f>
        <v>90000000</v>
      </c>
      <c r="AF904" s="18" t="n">
        <f aca="false">($J$112+$O$112)*$W$904</f>
        <v>105473209.094128</v>
      </c>
      <c r="AG904" s="18" t="n">
        <f aca="false">Assumptions!$B$20*$W$904</f>
        <v>3384012365.03348</v>
      </c>
      <c r="AH904" s="18" t="n">
        <f aca="false">IF($R$904,Assumptions!$B$14*($W$904-Assumptions!$B$13),Assumptions!$B$4)</f>
        <v>937503434.731522</v>
      </c>
      <c r="AI904" s="18" t="n">
        <f aca="false">$Y$904+$Z$904+$AA$904+$AB$904+$AC$904+$AD$904+$AE$904+$AF$904+$AG$904+$AH$904</f>
        <v>8000000000</v>
      </c>
      <c r="AJ904" s="18" t="n">
        <f aca="false">IF(AND(ISNUMBER($V$904),($C$12*Assumptions!$B$7/Assumptions!$B$11)&gt;=Assumptions!$B$67,IF($B$904=1,$Y$904&gt;=INDEX($Y$846:$Y$909,1+$A$904-Assumptions!$B$78),$Y$904&gt;INDEX($Y$846:$Y$909,1+$A$904+Assumptions!$B$78)),IF($C$904=1,$Z$904&gt;=INDEX($Z$846:$Z$909,1+$A$904-Assumptions!$B$79),$Z$904&gt;INDEX($Z$846:$Z$909,1+$A$904+Assumptions!$B$79)),IF($D$904=1,$AA$904&gt;=INDEX($AA$846:$AA$909,1+$A$904-Assumptions!$B$80),$AA$904&gt;INDEX($AA$846:$AA$909,1+$A$904+Assumptions!$B$80)),IF($E$904=1,$AB$904&gt;=INDEX($AB$846:$AB$909,1+$A$904-Assumptions!$B$81),$AB$904&gt;INDEX($AB$846:$AB$909,1+$A$904+Assumptions!$B$81)),IF($F$904=1,$AC$904&gt;=INDEX($AC$846:$AC$909,1+$A$904-Assumptions!$B$82),$AC$904&gt;INDEX($AC$846:$AC$909,1+$A$904+Assumptions!$B$82)),IF($G$904=1,$AD$904&gt;=INDEX($AD$846:$AD$909,1+$A$904-Assumptions!$B$83),$AD$904&gt;INDEX($AD$846:$AD$909,1+$A$904+Assumptions!$B$83))),1,0)</f>
        <v>0</v>
      </c>
      <c r="AK904" s="16"/>
      <c r="AL904" s="16"/>
    </row>
    <row r="905" customFormat="false" ht="23.85" hidden="true" customHeight="false" outlineLevel="0" collapsed="false">
      <c r="A905" s="6" t="n">
        <f aca="false">ROW()-ROW($A$846)+Assumptions!$B$4</f>
        <v>59</v>
      </c>
      <c r="B905" s="18" t="n">
        <f aca="false">MOD(QUOTIENT($A$905,Assumptions!$B$78),2)</f>
        <v>1</v>
      </c>
      <c r="C905" s="18" t="n">
        <f aca="false">MOD(QUOTIENT($A$905,Assumptions!$B$79),2)</f>
        <v>1</v>
      </c>
      <c r="D905" s="18" t="n">
        <f aca="false">MOD(QUOTIENT($A$905,Assumptions!$B$80),2)</f>
        <v>1</v>
      </c>
      <c r="E905" s="18" t="n">
        <f aca="false">MOD(QUOTIENT($A$905,Assumptions!$B$81),2)</f>
        <v>0</v>
      </c>
      <c r="F905" s="18" t="n">
        <f aca="false">MOD(QUOTIENT($A$905,Assumptions!$B$82),2)</f>
        <v>1</v>
      </c>
      <c r="G905" s="18" t="n">
        <f aca="false">MOD(QUOTIENT($A$905,Assumptions!$B$83),2)</f>
        <v>1</v>
      </c>
      <c r="H905" s="18" t="n">
        <f aca="false">IF($B$905=1,MIN(Assumptions!$B$66,MAX(Assumptions!$B$4,Assumptions!$B$28-(Assumptions!$B$4))),Assumptions!$B$4)</f>
        <v>300000000</v>
      </c>
      <c r="I905" s="18" t="n">
        <f aca="false">IF($C$905=1,MIN(Assumptions!$B$61,MAX(Assumptions!$B$4,Assumptions!$B$28-($H$905))),Assumptions!$B$4)</f>
        <v>100000000</v>
      </c>
      <c r="J905" s="18" t="n">
        <f aca="false">IF($D$905=1,MIN(Assumptions!$B$56,MAX(Assumptions!$B$4,Assumptions!$B$28-($H$905+$I$905))),Assumptions!$B$4)</f>
        <v>60000000</v>
      </c>
      <c r="K905" s="18" t="n">
        <f aca="false">IF($E$905=1,MIN(Assumptions!$B$51,MAX(Assumptions!$B$4,Assumptions!$B$28-($H$905+$I$905+$J$905))),Assumptions!$B$4)</f>
        <v>0</v>
      </c>
      <c r="L905" s="18" t="n">
        <f aca="false">IF($F$905=1,MIN(Assumptions!$B$46,MAX(Assumptions!$B$4,Assumptions!$B$28-($H$905+$I$905+$J$905+$K$905))),Assumptions!$B$4)</f>
        <v>15000000</v>
      </c>
      <c r="M905" s="18" t="n">
        <f aca="false">IF($G$905=1,MIN(Assumptions!$B$41,MAX(Assumptions!$B$4,Assumptions!$B$28-($H$905+$I$905+$J$905+$K$905+$L$905))),Assumptions!$B$4)</f>
        <v>5000000</v>
      </c>
      <c r="N905" s="18" t="n">
        <f aca="false">MAX(Assumptions!$B$4,Assumptions!$B$28-($H$905+$I$905+$J$905+$K$905+$L$905+$M$905))</f>
        <v>7520000000</v>
      </c>
      <c r="O905" s="18" t="n">
        <f aca="false">$J$112+$O$112+Assumptions!$B$20+IF($B$905=0,$AI$112,Assumptions!$B$4)+IF($C$905=0,$AF$112,Assumptions!$B$4)+IF($D$905=0,$AC$112,Assumptions!$B$4)+IF($E$905=0,$Z$112,Assumptions!$B$4)+IF($F$905=0,$W$112,Assumptions!$B$4)+IF($G$905=0,$T$112,Assumptions!$B$4)</f>
        <v>12280512.8289884</v>
      </c>
      <c r="P905" s="18" t="n">
        <f aca="false">IF(($N$905+Assumptions!$B$14*Assumptions!$B$13)&gt;($C$12*Assumptions!$B$7/Assumptions!$B$11),($C$12*Assumptions!$B$7/Assumptions!$B$11)*($O$905+Assumptions!$B$14)/($N$905+Assumptions!$B$14*Assumptions!$B$13-($C$12*Assumptions!$B$7/Assumptions!$B$11)),NA())</f>
        <v>178976.946466055</v>
      </c>
      <c r="Q905" s="18" t="n">
        <f aca="false">IFERROR(($N$905+Assumptions!$B$14*Assumptions!$B$13)/($O$905+Assumptions!$B$14+$P$905),NA())</f>
        <v>502.858059527066</v>
      </c>
      <c r="R905" s="18" t="n">
        <f aca="false">AND(ISNUMBER($P$905),$P$905&gt;Assumptions!$B$4,$Q$905&gt;Assumptions!$B$13)</f>
        <v>1</v>
      </c>
      <c r="S905" s="18" t="n">
        <f aca="false">IF($N$905&gt;($C$12*Assumptions!$B$7/Assumptions!$B$11),($C$12*Assumptions!$B$7/Assumptions!$B$11)*$O$905/($N$905-($C$12*Assumptions!$B$7/Assumptions!$B$11)),NA())</f>
        <v>148754.52955706</v>
      </c>
      <c r="T905" s="18" t="n">
        <f aca="false">IFERROR($N$905/($O$905+$S$905),NA())</f>
        <v>605.02359335201</v>
      </c>
      <c r="U905" s="18" t="n">
        <f aca="false">AND(ISNUMBER($S$905),$S$905&gt;Assumptions!$B$4,$T$905&lt;=Assumptions!$B$13)</f>
        <v>0</v>
      </c>
      <c r="V905" s="18" t="n">
        <f aca="false">IF($R$905,$P$905,IF($U$905,$S$905,NA()))</f>
        <v>178976.946466055</v>
      </c>
      <c r="W905" s="18" t="n">
        <f aca="false">IF($R$905,$Q$905,IF($U$905,$T$905,NA()))</f>
        <v>502.858059527066</v>
      </c>
      <c r="X905" s="18" t="n">
        <f aca="false">$R$905</f>
        <v>1</v>
      </c>
      <c r="Y905" s="18" t="n">
        <f aca="false">IF($B$905=1,$H$905,$AI$112*$W$905)</f>
        <v>300000000</v>
      </c>
      <c r="Z905" s="18" t="n">
        <f aca="false">IF($C$905=1,$I$905,$AF$112*$W$905)</f>
        <v>100000000</v>
      </c>
      <c r="AA905" s="18" t="n">
        <f aca="false">IF($D$905=1,$J$905,$AC$112*$W$905)</f>
        <v>60000000</v>
      </c>
      <c r="AB905" s="18" t="n">
        <f aca="false">IF($E$905=1,$K$905,$Z$112*$W$905)</f>
        <v>1508574178.5812</v>
      </c>
      <c r="AC905" s="18" t="n">
        <f aca="false">IF($F$905=1,$L$905,$W$112*$W$905)</f>
        <v>15000000</v>
      </c>
      <c r="AD905" s="18" t="n">
        <f aca="false">IF($G$905=1,$M$905,$T$112*$W$905)</f>
        <v>5000000</v>
      </c>
      <c r="AE905" s="18" t="n">
        <f aca="false">($C$12*Assumptions!$B$7/Assumptions!$B$11)</f>
        <v>90000000</v>
      </c>
      <c r="AF905" s="18" t="n">
        <f aca="false">($J$112+$O$112)*$W$905</f>
        <v>141058136.857538</v>
      </c>
      <c r="AG905" s="18" t="n">
        <f aca="false">Assumptions!$B$20*$W$905</f>
        <v>4525722535.7436</v>
      </c>
      <c r="AH905" s="18" t="n">
        <f aca="false">IF($R$905,Assumptions!$B$14*($W$905-Assumptions!$B$13),Assumptions!$B$4)</f>
        <v>1254645148.81767</v>
      </c>
      <c r="AI905" s="18" t="n">
        <f aca="false">$Y$905+$Z$905+$AA$905+$AB$905+$AC$905+$AD$905+$AE$905+$AF$905+$AG$905+$AH$905</f>
        <v>8000000000</v>
      </c>
      <c r="AJ905" s="18" t="n">
        <f aca="false">IF(AND(ISNUMBER($V$905),($C$12*Assumptions!$B$7/Assumptions!$B$11)&gt;=Assumptions!$B$67,IF($B$905=1,$Y$905&gt;=INDEX($Y$846:$Y$909,1+$A$905-Assumptions!$B$78),$Y$905&gt;INDEX($Y$846:$Y$909,1+$A$905+Assumptions!$B$78)),IF($C$905=1,$Z$905&gt;=INDEX($Z$846:$Z$909,1+$A$905-Assumptions!$B$79),$Z$905&gt;INDEX($Z$846:$Z$909,1+$A$905+Assumptions!$B$79)),IF($D$905=1,$AA$905&gt;=INDEX($AA$846:$AA$909,1+$A$905-Assumptions!$B$80),$AA$905&gt;INDEX($AA$846:$AA$909,1+$A$905+Assumptions!$B$80)),IF($E$905=1,$AB$905&gt;=INDEX($AB$846:$AB$909,1+$A$905-Assumptions!$B$81),$AB$905&gt;INDEX($AB$846:$AB$909,1+$A$905+Assumptions!$B$81)),IF($F$905=1,$AC$905&gt;=INDEX($AC$846:$AC$909,1+$A$905-Assumptions!$B$82),$AC$905&gt;INDEX($AC$846:$AC$909,1+$A$905+Assumptions!$B$82)),IF($G$905=1,$AD$905&gt;=INDEX($AD$846:$AD$909,1+$A$905-Assumptions!$B$83),$AD$905&gt;INDEX($AD$846:$AD$909,1+$A$905+Assumptions!$B$83))),1,0)</f>
        <v>0</v>
      </c>
      <c r="AK905" s="16"/>
      <c r="AL905" s="16"/>
    </row>
    <row r="906" customFormat="false" ht="23.85" hidden="true" customHeight="false" outlineLevel="0" collapsed="false">
      <c r="A906" s="6" t="n">
        <f aca="false">ROW()-ROW($A$846)+Assumptions!$B$4</f>
        <v>60</v>
      </c>
      <c r="B906" s="18" t="n">
        <f aca="false">MOD(QUOTIENT($A$906,Assumptions!$B$78),2)</f>
        <v>1</v>
      </c>
      <c r="C906" s="18" t="n">
        <f aca="false">MOD(QUOTIENT($A$906,Assumptions!$B$79),2)</f>
        <v>1</v>
      </c>
      <c r="D906" s="18" t="n">
        <f aca="false">MOD(QUOTIENT($A$906,Assumptions!$B$80),2)</f>
        <v>1</v>
      </c>
      <c r="E906" s="18" t="n">
        <f aca="false">MOD(QUOTIENT($A$906,Assumptions!$B$81),2)</f>
        <v>1</v>
      </c>
      <c r="F906" s="18" t="n">
        <f aca="false">MOD(QUOTIENT($A$906,Assumptions!$B$82),2)</f>
        <v>0</v>
      </c>
      <c r="G906" s="18" t="n">
        <f aca="false">MOD(QUOTIENT($A$906,Assumptions!$B$83),2)</f>
        <v>0</v>
      </c>
      <c r="H906" s="18" t="n">
        <f aca="false">IF($B$906=1,MIN(Assumptions!$B$66,MAX(Assumptions!$B$4,Assumptions!$B$28-(Assumptions!$B$4))),Assumptions!$B$4)</f>
        <v>300000000</v>
      </c>
      <c r="I906" s="18" t="n">
        <f aca="false">IF($C$906=1,MIN(Assumptions!$B$61,MAX(Assumptions!$B$4,Assumptions!$B$28-($H$906))),Assumptions!$B$4)</f>
        <v>100000000</v>
      </c>
      <c r="J906" s="18" t="n">
        <f aca="false">IF($D$906=1,MIN(Assumptions!$B$56,MAX(Assumptions!$B$4,Assumptions!$B$28-($H$906+$I$906))),Assumptions!$B$4)</f>
        <v>60000000</v>
      </c>
      <c r="K906" s="18" t="n">
        <f aca="false">IF($E$906=1,MIN(Assumptions!$B$51,MAX(Assumptions!$B$4,Assumptions!$B$28-($H$906+$I$906+$J$906))),Assumptions!$B$4)</f>
        <v>30000000</v>
      </c>
      <c r="L906" s="18" t="n">
        <f aca="false">IF($F$906=1,MIN(Assumptions!$B$46,MAX(Assumptions!$B$4,Assumptions!$B$28-($H$906+$I$906+$J$906+$K$906))),Assumptions!$B$4)</f>
        <v>0</v>
      </c>
      <c r="M906" s="18" t="n">
        <f aca="false">IF($G$906=1,MIN(Assumptions!$B$41,MAX(Assumptions!$B$4,Assumptions!$B$28-($H$906+$I$906+$J$906+$K$906+$L$906))),Assumptions!$B$4)</f>
        <v>0</v>
      </c>
      <c r="N906" s="18" t="n">
        <f aca="false">MAX(Assumptions!$B$4,Assumptions!$B$28-($H$906+$I$906+$J$906+$K$906+$L$906+$M$906))</f>
        <v>7510000000</v>
      </c>
      <c r="O906" s="18" t="n">
        <f aca="false">$J$112+$O$112+Assumptions!$B$20+IF($B$906=0,$AI$112,Assumptions!$B$4)+IF($C$906=0,$AF$112,Assumptions!$B$4)+IF($D$906=0,$AC$112,Assumptions!$B$4)+IF($E$906=0,$Z$112,Assumptions!$B$4)+IF($F$906=0,$W$112,Assumptions!$B$4)+IF($G$906=0,$T$112,Assumptions!$B$4)</f>
        <v>19280512.8289884</v>
      </c>
      <c r="P906" s="18" t="n">
        <f aca="false">IF(($N$906+Assumptions!$B$14*Assumptions!$B$13)&gt;($C$12*Assumptions!$B$7/Assumptions!$B$11),($C$12*Assumptions!$B$7/Assumptions!$B$11)*($O$906+Assumptions!$B$14)/($N$906+Assumptions!$B$14*Assumptions!$B$13-($C$12*Assumptions!$B$7/Assumptions!$B$11)),NA())</f>
        <v>264095.137030509</v>
      </c>
      <c r="Q906" s="18" t="n">
        <f aca="false">IFERROR(($N$906+Assumptions!$B$14*Assumptions!$B$13)/($O$906+Assumptions!$B$14+$P$906),NA())</f>
        <v>340.786282594832</v>
      </c>
      <c r="R906" s="18" t="n">
        <f aca="false">AND(ISNUMBER($P$906),$P$906&gt;Assumptions!$B$4,$Q$906&gt;Assumptions!$B$13)</f>
        <v>1</v>
      </c>
      <c r="S906" s="18" t="n">
        <f aca="false">IF($N$906&gt;($C$12*Assumptions!$B$7/Assumptions!$B$11),($C$12*Assumptions!$B$7/Assumptions!$B$11)*$O$906/($N$906-($C$12*Assumptions!$B$7/Assumptions!$B$11)),NA())</f>
        <v>233860.667737056</v>
      </c>
      <c r="T906" s="18" t="n">
        <f aca="false">IFERROR($N$906/($O$906+$S$906),NA())</f>
        <v>384.844535299081</v>
      </c>
      <c r="U906" s="18" t="n">
        <f aca="false">AND(ISNUMBER($S$906),$S$906&gt;Assumptions!$B$4,$T$906&lt;=Assumptions!$B$13)</f>
        <v>0</v>
      </c>
      <c r="V906" s="18" t="n">
        <f aca="false">IF($R$906,$P$906,IF($U$906,$S$906,NA()))</f>
        <v>264095.137030509</v>
      </c>
      <c r="W906" s="18" t="n">
        <f aca="false">IF($R$906,$Q$906,IF($U$906,$T$906,NA()))</f>
        <v>340.786282594832</v>
      </c>
      <c r="X906" s="18" t="n">
        <f aca="false">$R$906</f>
        <v>1</v>
      </c>
      <c r="Y906" s="18" t="n">
        <f aca="false">IF($B$906=1,$H$906,$AI$112*$W$906)</f>
        <v>300000000</v>
      </c>
      <c r="Z906" s="18" t="n">
        <f aca="false">IF($C$906=1,$I$906,$AF$112*$W$906)</f>
        <v>100000000</v>
      </c>
      <c r="AA906" s="18" t="n">
        <f aca="false">IF($D$906=1,$J$906,$AC$112*$W$906)</f>
        <v>60000000</v>
      </c>
      <c r="AB906" s="18" t="n">
        <f aca="false">IF($E$906=1,$K$906,$Z$112*$W$906)</f>
        <v>30000000</v>
      </c>
      <c r="AC906" s="18" t="n">
        <f aca="false">IF($F$906=1,$L$906,$W$112*$W$906)</f>
        <v>1703931412.97416</v>
      </c>
      <c r="AD906" s="18" t="n">
        <f aca="false">IF($G$906=1,$M$906,$T$112*$W$906)</f>
        <v>1703931412.97416</v>
      </c>
      <c r="AE906" s="18" t="n">
        <f aca="false">($C$12*Assumptions!$B$7/Assumptions!$B$11)</f>
        <v>90000000</v>
      </c>
      <c r="AF906" s="18" t="n">
        <f aca="false">($J$112+$O$112)*$W$906</f>
        <v>95594924.2111052</v>
      </c>
      <c r="AG906" s="18" t="n">
        <f aca="false">Assumptions!$B$20*$W$906</f>
        <v>3067076543.35349</v>
      </c>
      <c r="AH906" s="18" t="n">
        <f aca="false">IF($R$906,Assumptions!$B$14*($W$906-Assumptions!$B$13),Assumptions!$B$4)</f>
        <v>849465706.487081</v>
      </c>
      <c r="AI906" s="18" t="n">
        <f aca="false">$Y$906+$Z$906+$AA$906+$AB$906+$AC$906+$AD$906+$AE$906+$AF$906+$AG$906+$AH$906</f>
        <v>8000000000</v>
      </c>
      <c r="AJ906" s="18" t="n">
        <f aca="false">IF(AND(ISNUMBER($V$906),($C$12*Assumptions!$B$7/Assumptions!$B$11)&gt;=Assumptions!$B$67,IF($B$906=1,$Y$906&gt;=INDEX($Y$846:$Y$909,1+$A$906-Assumptions!$B$78),$Y$906&gt;INDEX($Y$846:$Y$909,1+$A$906+Assumptions!$B$78)),IF($C$906=1,$Z$906&gt;=INDEX($Z$846:$Z$909,1+$A$906-Assumptions!$B$79),$Z$906&gt;INDEX($Z$846:$Z$909,1+$A$906+Assumptions!$B$79)),IF($D$906=1,$AA$906&gt;=INDEX($AA$846:$AA$909,1+$A$906-Assumptions!$B$80),$AA$906&gt;INDEX($AA$846:$AA$909,1+$A$906+Assumptions!$B$80)),IF($E$906=1,$AB$906&gt;=INDEX($AB$846:$AB$909,1+$A$906-Assumptions!$B$81),$AB$906&gt;INDEX($AB$846:$AB$909,1+$A$906+Assumptions!$B$81)),IF($F$906=1,$AC$906&gt;=INDEX($AC$846:$AC$909,1+$A$906-Assumptions!$B$82),$AC$906&gt;INDEX($AC$846:$AC$909,1+$A$906+Assumptions!$B$82)),IF($G$906=1,$AD$906&gt;=INDEX($AD$846:$AD$909,1+$A$906-Assumptions!$B$83),$AD$906&gt;INDEX($AD$846:$AD$909,1+$A$906+Assumptions!$B$83))),1,0)</f>
        <v>0</v>
      </c>
      <c r="AK906" s="16"/>
      <c r="AL906" s="16"/>
    </row>
    <row r="907" customFormat="false" ht="23.85" hidden="true" customHeight="false" outlineLevel="0" collapsed="false">
      <c r="A907" s="6" t="n">
        <f aca="false">ROW()-ROW($A$846)+Assumptions!$B$4</f>
        <v>61</v>
      </c>
      <c r="B907" s="18" t="n">
        <f aca="false">MOD(QUOTIENT($A$907,Assumptions!$B$78),2)</f>
        <v>1</v>
      </c>
      <c r="C907" s="18" t="n">
        <f aca="false">MOD(QUOTIENT($A$907,Assumptions!$B$79),2)</f>
        <v>1</v>
      </c>
      <c r="D907" s="18" t="n">
        <f aca="false">MOD(QUOTIENT($A$907,Assumptions!$B$80),2)</f>
        <v>1</v>
      </c>
      <c r="E907" s="18" t="n">
        <f aca="false">MOD(QUOTIENT($A$907,Assumptions!$B$81),2)</f>
        <v>1</v>
      </c>
      <c r="F907" s="18" t="n">
        <f aca="false">MOD(QUOTIENT($A$907,Assumptions!$B$82),2)</f>
        <v>0</v>
      </c>
      <c r="G907" s="18" t="n">
        <f aca="false">MOD(QUOTIENT($A$907,Assumptions!$B$83),2)</f>
        <v>1</v>
      </c>
      <c r="H907" s="18" t="n">
        <f aca="false">IF($B$907=1,MIN(Assumptions!$B$66,MAX(Assumptions!$B$4,Assumptions!$B$28-(Assumptions!$B$4))),Assumptions!$B$4)</f>
        <v>300000000</v>
      </c>
      <c r="I907" s="18" t="n">
        <f aca="false">IF($C$907=1,MIN(Assumptions!$B$61,MAX(Assumptions!$B$4,Assumptions!$B$28-($H$907))),Assumptions!$B$4)</f>
        <v>100000000</v>
      </c>
      <c r="J907" s="18" t="n">
        <f aca="false">IF($D$907=1,MIN(Assumptions!$B$56,MAX(Assumptions!$B$4,Assumptions!$B$28-($H$907+$I$907))),Assumptions!$B$4)</f>
        <v>60000000</v>
      </c>
      <c r="K907" s="18" t="n">
        <f aca="false">IF($E$907=1,MIN(Assumptions!$B$51,MAX(Assumptions!$B$4,Assumptions!$B$28-($H$907+$I$907+$J$907))),Assumptions!$B$4)</f>
        <v>30000000</v>
      </c>
      <c r="L907" s="18" t="n">
        <f aca="false">IF($F$907=1,MIN(Assumptions!$B$46,MAX(Assumptions!$B$4,Assumptions!$B$28-($H$907+$I$907+$J$907+$K$907))),Assumptions!$B$4)</f>
        <v>0</v>
      </c>
      <c r="M907" s="18" t="n">
        <f aca="false">IF($G$907=1,MIN(Assumptions!$B$41,MAX(Assumptions!$B$4,Assumptions!$B$28-($H$907+$I$907+$J$907+$K$907+$L$907))),Assumptions!$B$4)</f>
        <v>5000000</v>
      </c>
      <c r="N907" s="18" t="n">
        <f aca="false">MAX(Assumptions!$B$4,Assumptions!$B$28-($H$907+$I$907+$J$907+$K$907+$L$907+$M$907))</f>
        <v>7505000000</v>
      </c>
      <c r="O907" s="18" t="n">
        <f aca="false">$J$112+$O$112+Assumptions!$B$20+IF($B$907=0,$AI$112,Assumptions!$B$4)+IF($C$907=0,$AF$112,Assumptions!$B$4)+IF($D$907=0,$AC$112,Assumptions!$B$4)+IF($E$907=0,$Z$112,Assumptions!$B$4)+IF($F$907=0,$W$112,Assumptions!$B$4)+IF($G$907=0,$T$112,Assumptions!$B$4)</f>
        <v>14280512.8289884</v>
      </c>
      <c r="P907" s="18" t="n">
        <f aca="false">IF(($N$907+Assumptions!$B$14*Assumptions!$B$13)&gt;($C$12*Assumptions!$B$7/Assumptions!$B$11),($C$12*Assumptions!$B$7/Assumptions!$B$11)*($O$907+Assumptions!$B$14)/($N$907+Assumptions!$B$14*Assumptions!$B$13-($C$12*Assumptions!$B$7/Assumptions!$B$11)),NA())</f>
        <v>203605.817945258</v>
      </c>
      <c r="Q907" s="18" t="n">
        <f aca="false">IFERROR(($N$907+Assumptions!$B$14*Assumptions!$B$13)/($O$907+Assumptions!$B$14+$P$907),NA())</f>
        <v>442.030590816406</v>
      </c>
      <c r="R907" s="18" t="n">
        <f aca="false">AND(ISNUMBER($P$907),$P$907&gt;Assumptions!$B$4,$Q$907&gt;Assumptions!$B$13)</f>
        <v>1</v>
      </c>
      <c r="S907" s="18" t="n">
        <f aca="false">IF($N$907&gt;($C$12*Assumptions!$B$7/Assumptions!$B$11),($C$12*Assumptions!$B$7/Assumptions!$B$11)*$O$907/($N$907-($C$12*Assumptions!$B$7/Assumptions!$B$11)),NA())</f>
        <v>173330.567040992</v>
      </c>
      <c r="T907" s="18" t="n">
        <f aca="false">IFERROR($N$907/($O$907+$S$907),NA())</f>
        <v>519.2390559636</v>
      </c>
      <c r="U907" s="18" t="n">
        <f aca="false">AND(ISNUMBER($S$907),$S$907&gt;Assumptions!$B$4,$T$907&lt;=Assumptions!$B$13)</f>
        <v>0</v>
      </c>
      <c r="V907" s="18" t="n">
        <f aca="false">IF($R$907,$P$907,IF($U$907,$S$907,NA()))</f>
        <v>203605.817945258</v>
      </c>
      <c r="W907" s="18" t="n">
        <f aca="false">IF($R$907,$Q$907,IF($U$907,$T$907,NA()))</f>
        <v>442.030590816406</v>
      </c>
      <c r="X907" s="18" t="n">
        <f aca="false">$R$907</f>
        <v>1</v>
      </c>
      <c r="Y907" s="18" t="n">
        <f aca="false">IF($B$907=1,$H$907,$AI$112*$W$907)</f>
        <v>300000000</v>
      </c>
      <c r="Z907" s="18" t="n">
        <f aca="false">IF($C$907=1,$I$907,$AF$112*$W$907)</f>
        <v>100000000</v>
      </c>
      <c r="AA907" s="18" t="n">
        <f aca="false">IF($D$907=1,$J$907,$AC$112*$W$907)</f>
        <v>60000000</v>
      </c>
      <c r="AB907" s="18" t="n">
        <f aca="false">IF($E$907=1,$K$907,$Z$112*$W$907)</f>
        <v>30000000</v>
      </c>
      <c r="AC907" s="18" t="n">
        <f aca="false">IF($F$907=1,$L$907,$W$112*$W$907)</f>
        <v>2210152954.08203</v>
      </c>
      <c r="AD907" s="18" t="n">
        <f aca="false">IF($G$907=1,$M$907,$T$112*$W$907)</f>
        <v>5000000</v>
      </c>
      <c r="AE907" s="18" t="n">
        <f aca="false">($C$12*Assumptions!$B$7/Assumptions!$B$11)</f>
        <v>90000000</v>
      </c>
      <c r="AF907" s="18" t="n">
        <f aca="false">($J$112+$O$112)*$W$907</f>
        <v>123995251.529309</v>
      </c>
      <c r="AG907" s="18" t="n">
        <f aca="false">Assumptions!$B$20*$W$907</f>
        <v>3978275317.34765</v>
      </c>
      <c r="AH907" s="18" t="n">
        <f aca="false">IF($R$907,Assumptions!$B$14*($W$907-Assumptions!$B$13),Assumptions!$B$4)</f>
        <v>1102576477.04101</v>
      </c>
      <c r="AI907" s="18" t="n">
        <f aca="false">$Y$907+$Z$907+$AA$907+$AB$907+$AC$907+$AD$907+$AE$907+$AF$907+$AG$907+$AH$907</f>
        <v>8000000000</v>
      </c>
      <c r="AJ907" s="18" t="n">
        <f aca="false">IF(AND(ISNUMBER($V$907),($C$12*Assumptions!$B$7/Assumptions!$B$11)&gt;=Assumptions!$B$67,IF($B$907=1,$Y$907&gt;=INDEX($Y$846:$Y$909,1+$A$907-Assumptions!$B$78),$Y$907&gt;INDEX($Y$846:$Y$909,1+$A$907+Assumptions!$B$78)),IF($C$907=1,$Z$907&gt;=INDEX($Z$846:$Z$909,1+$A$907-Assumptions!$B$79),$Z$907&gt;INDEX($Z$846:$Z$909,1+$A$907+Assumptions!$B$79)),IF($D$907=1,$AA$907&gt;=INDEX($AA$846:$AA$909,1+$A$907-Assumptions!$B$80),$AA$907&gt;INDEX($AA$846:$AA$909,1+$A$907+Assumptions!$B$80)),IF($E$907=1,$AB$907&gt;=INDEX($AB$846:$AB$909,1+$A$907-Assumptions!$B$81),$AB$907&gt;INDEX($AB$846:$AB$909,1+$A$907+Assumptions!$B$81)),IF($F$907=1,$AC$907&gt;=INDEX($AC$846:$AC$909,1+$A$907-Assumptions!$B$82),$AC$907&gt;INDEX($AC$846:$AC$909,1+$A$907+Assumptions!$B$82)),IF($G$907=1,$AD$907&gt;=INDEX($AD$846:$AD$909,1+$A$907-Assumptions!$B$83),$AD$907&gt;INDEX($AD$846:$AD$909,1+$A$907+Assumptions!$B$83))),1,0)</f>
        <v>0</v>
      </c>
      <c r="AK907" s="16"/>
      <c r="AL907" s="16"/>
    </row>
    <row r="908" customFormat="false" ht="23.85" hidden="true" customHeight="false" outlineLevel="0" collapsed="false">
      <c r="A908" s="6" t="n">
        <f aca="false">ROW()-ROW($A$846)+Assumptions!$B$4</f>
        <v>62</v>
      </c>
      <c r="B908" s="18" t="n">
        <f aca="false">MOD(QUOTIENT($A$908,Assumptions!$B$78),2)</f>
        <v>1</v>
      </c>
      <c r="C908" s="18" t="n">
        <f aca="false">MOD(QUOTIENT($A$908,Assumptions!$B$79),2)</f>
        <v>1</v>
      </c>
      <c r="D908" s="18" t="n">
        <f aca="false">MOD(QUOTIENT($A$908,Assumptions!$B$80),2)</f>
        <v>1</v>
      </c>
      <c r="E908" s="18" t="n">
        <f aca="false">MOD(QUOTIENT($A$908,Assumptions!$B$81),2)</f>
        <v>1</v>
      </c>
      <c r="F908" s="18" t="n">
        <f aca="false">MOD(QUOTIENT($A$908,Assumptions!$B$82),2)</f>
        <v>1</v>
      </c>
      <c r="G908" s="18" t="n">
        <f aca="false">MOD(QUOTIENT($A$908,Assumptions!$B$83),2)</f>
        <v>0</v>
      </c>
      <c r="H908" s="18" t="n">
        <f aca="false">IF($B$908=1,MIN(Assumptions!$B$66,MAX(Assumptions!$B$4,Assumptions!$B$28-(Assumptions!$B$4))),Assumptions!$B$4)</f>
        <v>300000000</v>
      </c>
      <c r="I908" s="18" t="n">
        <f aca="false">IF($C$908=1,MIN(Assumptions!$B$61,MAX(Assumptions!$B$4,Assumptions!$B$28-($H$908))),Assumptions!$B$4)</f>
        <v>100000000</v>
      </c>
      <c r="J908" s="18" t="n">
        <f aca="false">IF($D$908=1,MIN(Assumptions!$B$56,MAX(Assumptions!$B$4,Assumptions!$B$28-($H$908+$I$908))),Assumptions!$B$4)</f>
        <v>60000000</v>
      </c>
      <c r="K908" s="18" t="n">
        <f aca="false">IF($E$908=1,MIN(Assumptions!$B$51,MAX(Assumptions!$B$4,Assumptions!$B$28-($H$908+$I$908+$J$908))),Assumptions!$B$4)</f>
        <v>30000000</v>
      </c>
      <c r="L908" s="18" t="n">
        <f aca="false">IF($F$908=1,MIN(Assumptions!$B$46,MAX(Assumptions!$B$4,Assumptions!$B$28-($H$908+$I$908+$J$908+$K$908))),Assumptions!$B$4)</f>
        <v>15000000</v>
      </c>
      <c r="M908" s="18" t="n">
        <f aca="false">IF($G$908=1,MIN(Assumptions!$B$41,MAX(Assumptions!$B$4,Assumptions!$B$28-($H$908+$I$908+$J$908+$K$908+$L$908))),Assumptions!$B$4)</f>
        <v>0</v>
      </c>
      <c r="N908" s="18" t="n">
        <f aca="false">MAX(Assumptions!$B$4,Assumptions!$B$28-($H$908+$I$908+$J$908+$K$908+$L$908+$M$908))</f>
        <v>7495000000</v>
      </c>
      <c r="O908" s="18" t="n">
        <f aca="false">$J$112+$O$112+Assumptions!$B$20+IF($B$908=0,$AI$112,Assumptions!$B$4)+IF($C$908=0,$AF$112,Assumptions!$B$4)+IF($D$908=0,$AC$112,Assumptions!$B$4)+IF($E$908=0,$Z$112,Assumptions!$B$4)+IF($F$908=0,$W$112,Assumptions!$B$4)+IF($G$908=0,$T$112,Assumptions!$B$4)</f>
        <v>14280512.8289884</v>
      </c>
      <c r="P908" s="18" t="n">
        <f aca="false">IF(($N$908+Assumptions!$B$14*Assumptions!$B$13)&gt;($C$12*Assumptions!$B$7/Assumptions!$B$11),($C$12*Assumptions!$B$7/Assumptions!$B$11)*($O$908+Assumptions!$B$14)/($N$908+Assumptions!$B$14*Assumptions!$B$13-($C$12*Assumptions!$B$7/Assumptions!$B$11)),NA())</f>
        <v>203880.682363679</v>
      </c>
      <c r="Q908" s="18" t="n">
        <f aca="false">IFERROR(($N$908+Assumptions!$B$14*Assumptions!$B$13)/($O$908+Assumptions!$B$14+$P$908),NA())</f>
        <v>441.434661472534</v>
      </c>
      <c r="R908" s="18" t="n">
        <f aca="false">AND(ISNUMBER($P$908),$P$908&gt;Assumptions!$B$4,$Q$908&gt;Assumptions!$B$13)</f>
        <v>1</v>
      </c>
      <c r="S908" s="18" t="n">
        <f aca="false">IF($N$908&gt;($C$12*Assumptions!$B$7/Assumptions!$B$11),($C$12*Assumptions!$B$7/Assumptions!$B$11)*$O$908/($N$908-($C$12*Assumptions!$B$7/Assumptions!$B$11)),NA())</f>
        <v>173564.639380007</v>
      </c>
      <c r="T908" s="18" t="n">
        <f aca="false">IFERROR($N$908/($O$908+$S$908),NA())</f>
        <v>518.538800999388</v>
      </c>
      <c r="U908" s="18" t="n">
        <f aca="false">AND(ISNUMBER($S$908),$S$908&gt;Assumptions!$B$4,$T$908&lt;=Assumptions!$B$13)</f>
        <v>0</v>
      </c>
      <c r="V908" s="18" t="n">
        <f aca="false">IF($R$908,$P$908,IF($U$908,$S$908,NA()))</f>
        <v>203880.682363679</v>
      </c>
      <c r="W908" s="18" t="n">
        <f aca="false">IF($R$908,$Q$908,IF($U$908,$T$908,NA()))</f>
        <v>441.434661472534</v>
      </c>
      <c r="X908" s="18" t="n">
        <f aca="false">$R$908</f>
        <v>1</v>
      </c>
      <c r="Y908" s="18" t="n">
        <f aca="false">IF($B$908=1,$H$908,$AI$112*$W$908)</f>
        <v>300000000</v>
      </c>
      <c r="Z908" s="18" t="n">
        <f aca="false">IF($C$908=1,$I$908,$AF$112*$W$908)</f>
        <v>100000000</v>
      </c>
      <c r="AA908" s="18" t="n">
        <f aca="false">IF($D$908=1,$J$908,$AC$112*$W$908)</f>
        <v>60000000</v>
      </c>
      <c r="AB908" s="18" t="n">
        <f aca="false">IF($E$908=1,$K$908,$Z$112*$W$908)</f>
        <v>30000000</v>
      </c>
      <c r="AC908" s="18" t="n">
        <f aca="false">IF($F$908=1,$L$908,$W$112*$W$908)</f>
        <v>15000000</v>
      </c>
      <c r="AD908" s="18" t="n">
        <f aca="false">IF($G$908=1,$M$908,$T$112*$W$908)</f>
        <v>2207173307.36267</v>
      </c>
      <c r="AE908" s="18" t="n">
        <f aca="false">($C$12*Assumptions!$B$7/Assumptions!$B$11)</f>
        <v>90000000</v>
      </c>
      <c r="AF908" s="18" t="n">
        <f aca="false">($J$112+$O$112)*$W$908</f>
        <v>123828085.703182</v>
      </c>
      <c r="AG908" s="18" t="n">
        <f aca="false">Assumptions!$B$20*$W$908</f>
        <v>3972911953.25281</v>
      </c>
      <c r="AH908" s="18" t="n">
        <f aca="false">IF($R$908,Assumptions!$B$14*($W$908-Assumptions!$B$13),Assumptions!$B$4)</f>
        <v>1101086653.68134</v>
      </c>
      <c r="AI908" s="18" t="n">
        <f aca="false">$Y$908+$Z$908+$AA$908+$AB$908+$AC$908+$AD$908+$AE$908+$AF$908+$AG$908+$AH$908</f>
        <v>8000000000</v>
      </c>
      <c r="AJ908" s="18" t="n">
        <f aca="false">IF(AND(ISNUMBER($V$908),($C$12*Assumptions!$B$7/Assumptions!$B$11)&gt;=Assumptions!$B$67,IF($B$908=1,$Y$908&gt;=INDEX($Y$846:$Y$909,1+$A$908-Assumptions!$B$78),$Y$908&gt;INDEX($Y$846:$Y$909,1+$A$908+Assumptions!$B$78)),IF($C$908=1,$Z$908&gt;=INDEX($Z$846:$Z$909,1+$A$908-Assumptions!$B$79),$Z$908&gt;INDEX($Z$846:$Z$909,1+$A$908+Assumptions!$B$79)),IF($D$908=1,$AA$908&gt;=INDEX($AA$846:$AA$909,1+$A$908-Assumptions!$B$80),$AA$908&gt;INDEX($AA$846:$AA$909,1+$A$908+Assumptions!$B$80)),IF($E$908=1,$AB$908&gt;=INDEX($AB$846:$AB$909,1+$A$908-Assumptions!$B$81),$AB$908&gt;INDEX($AB$846:$AB$909,1+$A$908+Assumptions!$B$81)),IF($F$908=1,$AC$908&gt;=INDEX($AC$846:$AC$909,1+$A$908-Assumptions!$B$82),$AC$908&gt;INDEX($AC$846:$AC$909,1+$A$908+Assumptions!$B$82)),IF($G$908=1,$AD$908&gt;=INDEX($AD$846:$AD$909,1+$A$908-Assumptions!$B$83),$AD$908&gt;INDEX($AD$846:$AD$909,1+$A$908+Assumptions!$B$83))),1,0)</f>
        <v>0</v>
      </c>
      <c r="AK908" s="16"/>
      <c r="AL908" s="16"/>
    </row>
    <row r="909" customFormat="false" ht="23.85" hidden="true" customHeight="false" outlineLevel="0" collapsed="false">
      <c r="A909" s="6" t="n">
        <f aca="false">ROW()-ROW($A$846)+Assumptions!$B$4</f>
        <v>63</v>
      </c>
      <c r="B909" s="18" t="n">
        <f aca="false">MOD(QUOTIENT($A$909,Assumptions!$B$78),2)</f>
        <v>1</v>
      </c>
      <c r="C909" s="18" t="n">
        <f aca="false">MOD(QUOTIENT($A$909,Assumptions!$B$79),2)</f>
        <v>1</v>
      </c>
      <c r="D909" s="18" t="n">
        <f aca="false">MOD(QUOTIENT($A$909,Assumptions!$B$80),2)</f>
        <v>1</v>
      </c>
      <c r="E909" s="18" t="n">
        <f aca="false">MOD(QUOTIENT($A$909,Assumptions!$B$81),2)</f>
        <v>1</v>
      </c>
      <c r="F909" s="18" t="n">
        <f aca="false">MOD(QUOTIENT($A$909,Assumptions!$B$82),2)</f>
        <v>1</v>
      </c>
      <c r="G909" s="18" t="n">
        <f aca="false">MOD(QUOTIENT($A$909,Assumptions!$B$83),2)</f>
        <v>1</v>
      </c>
      <c r="H909" s="18" t="n">
        <f aca="false">IF($B$909=1,MIN(Assumptions!$B$66,MAX(Assumptions!$B$4,Assumptions!$B$28-(Assumptions!$B$4))),Assumptions!$B$4)</f>
        <v>300000000</v>
      </c>
      <c r="I909" s="18" t="n">
        <f aca="false">IF($C$909=1,MIN(Assumptions!$B$61,MAX(Assumptions!$B$4,Assumptions!$B$28-($H$909))),Assumptions!$B$4)</f>
        <v>100000000</v>
      </c>
      <c r="J909" s="18" t="n">
        <f aca="false">IF($D$909=1,MIN(Assumptions!$B$56,MAX(Assumptions!$B$4,Assumptions!$B$28-($H$909+$I$909))),Assumptions!$B$4)</f>
        <v>60000000</v>
      </c>
      <c r="K909" s="18" t="n">
        <f aca="false">IF($E$909=1,MIN(Assumptions!$B$51,MAX(Assumptions!$B$4,Assumptions!$B$28-($H$909+$I$909+$J$909))),Assumptions!$B$4)</f>
        <v>30000000</v>
      </c>
      <c r="L909" s="18" t="n">
        <f aca="false">IF($F$909=1,MIN(Assumptions!$B$46,MAX(Assumptions!$B$4,Assumptions!$B$28-($H$909+$I$909+$J$909+$K$909))),Assumptions!$B$4)</f>
        <v>15000000</v>
      </c>
      <c r="M909" s="18" t="n">
        <f aca="false">IF($G$909=1,MIN(Assumptions!$B$41,MAX(Assumptions!$B$4,Assumptions!$B$28-($H$909+$I$909+$J$909+$K$909+$L$909))),Assumptions!$B$4)</f>
        <v>5000000</v>
      </c>
      <c r="N909" s="18" t="n">
        <f aca="false">MAX(Assumptions!$B$4,Assumptions!$B$28-($H$909+$I$909+$J$909+$K$909+$L$909+$M$909))</f>
        <v>7490000000</v>
      </c>
      <c r="O909" s="18" t="n">
        <f aca="false">$J$112+$O$112+Assumptions!$B$20+IF($B$909=0,$AI$112,Assumptions!$B$4)+IF($C$909=0,$AF$112,Assumptions!$B$4)+IF($D$909=0,$AC$112,Assumptions!$B$4)+IF($E$909=0,$Z$112,Assumptions!$B$4)+IF($F$909=0,$W$112,Assumptions!$B$4)+IF($G$909=0,$T$112,Assumptions!$B$4)</f>
        <v>9280512.82898837</v>
      </c>
      <c r="P909" s="18" t="n">
        <f aca="false">IF(($N$909+Assumptions!$B$14*Assumptions!$B$13)&gt;($C$12*Assumptions!$B$7/Assumptions!$B$11),($C$12*Assumptions!$B$7/Assumptions!$B$11)*($O$909+Assumptions!$B$14)/($N$909+Assumptions!$B$14*Assumptions!$B$13-($C$12*Assumptions!$B$7/Assumptions!$B$11)),NA())</f>
        <v>143228.119501378</v>
      </c>
      <c r="Q909" s="18" t="n">
        <f aca="false">IFERROR(($N$909+Assumptions!$B$14*Assumptions!$B$13)/($O$909+Assumptions!$B$14+$P$909),NA())</f>
        <v>628.368230437696</v>
      </c>
      <c r="R909" s="18" t="n">
        <f aca="false">AND(ISNUMBER($P$909),$P$909&gt;Assumptions!$B$4,$Q$909&gt;Assumptions!$B$13)</f>
        <v>1</v>
      </c>
      <c r="S909" s="18" t="n">
        <f aca="false">IF($N$909&gt;($C$12*Assumptions!$B$7/Assumptions!$B$11),($C$12*Assumptions!$B$7/Assumptions!$B$11)*$O$909/($N$909-($C$12*Assumptions!$B$7/Assumptions!$B$11)),NA())</f>
        <v>112871.101974183</v>
      </c>
      <c r="T909" s="18" t="n">
        <f aca="false">IFERROR($N$909/($O$909+$S$909),NA())</f>
        <v>797.36972906126</v>
      </c>
      <c r="U909" s="18" t="n">
        <f aca="false">AND(ISNUMBER($S$909),$S$909&gt;Assumptions!$B$4,$T$909&lt;=Assumptions!$B$13)</f>
        <v>0</v>
      </c>
      <c r="V909" s="18" t="n">
        <f aca="false">IF($R$909,$P$909,IF($U$909,$S$909,NA()))</f>
        <v>143228.119501378</v>
      </c>
      <c r="W909" s="18" t="n">
        <f aca="false">IF($R$909,$Q$909,IF($U$909,$T$909,NA()))</f>
        <v>628.368230437696</v>
      </c>
      <c r="X909" s="18" t="n">
        <f aca="false">$R$909</f>
        <v>1</v>
      </c>
      <c r="Y909" s="18" t="n">
        <f aca="false">IF($B$909=1,$H$909,$AI$112*$W$909)</f>
        <v>300000000</v>
      </c>
      <c r="Z909" s="18" t="n">
        <f aca="false">IF($C$909=1,$I$909,$AF$112*$W$909)</f>
        <v>100000000</v>
      </c>
      <c r="AA909" s="18" t="n">
        <f aca="false">IF($D$909=1,$J$909,$AC$112*$W$909)</f>
        <v>60000000</v>
      </c>
      <c r="AB909" s="18" t="n">
        <f aca="false">IF($E$909=1,$K$909,$Z$112*$W$909)</f>
        <v>30000000</v>
      </c>
      <c r="AC909" s="18" t="n">
        <f aca="false">IF($F$909=1,$L$909,$W$112*$W$909)</f>
        <v>15000000</v>
      </c>
      <c r="AD909" s="18" t="n">
        <f aca="false">IF($G$909=1,$M$909,$T$112*$W$909)</f>
        <v>5000000</v>
      </c>
      <c r="AE909" s="18" t="n">
        <f aca="false">($C$12*Assumptions!$B$7/Assumptions!$B$11)</f>
        <v>90000000</v>
      </c>
      <c r="AF909" s="18" t="n">
        <f aca="false">($J$112+$O$112)*$W$909</f>
        <v>176265349.966492</v>
      </c>
      <c r="AG909" s="18" t="n">
        <f aca="false">Assumptions!$B$20*$W$909</f>
        <v>5655314073.93927</v>
      </c>
      <c r="AH909" s="18" t="n">
        <f aca="false">IF($R$909,Assumptions!$B$14*($W$909-Assumptions!$B$13),Assumptions!$B$4)</f>
        <v>1568420576.09424</v>
      </c>
      <c r="AI909" s="18" t="n">
        <f aca="false">$Y$909+$Z$909+$AA$909+$AB$909+$AC$909+$AD$909+$AE$909+$AF$909+$AG$909+$AH$909</f>
        <v>8000000000</v>
      </c>
      <c r="AJ909" s="18" t="n">
        <f aca="false">IF(AND(ISNUMBER($V$909),($C$12*Assumptions!$B$7/Assumptions!$B$11)&gt;=Assumptions!$B$67,IF($B$909=1,$Y$909&gt;=INDEX($Y$846:$Y$909,1+$A$909-Assumptions!$B$78),$Y$909&gt;INDEX($Y$846:$Y$909,1+$A$909+Assumptions!$B$78)),IF($C$909=1,$Z$909&gt;=INDEX($Z$846:$Z$909,1+$A$909-Assumptions!$B$79),$Z$909&gt;INDEX($Z$846:$Z$909,1+$A$909+Assumptions!$B$79)),IF($D$909=1,$AA$909&gt;=INDEX($AA$846:$AA$909,1+$A$909-Assumptions!$B$80),$AA$909&gt;INDEX($AA$846:$AA$909,1+$A$909+Assumptions!$B$80)),IF($E$909=1,$AB$909&gt;=INDEX($AB$846:$AB$909,1+$A$909-Assumptions!$B$81),$AB$909&gt;INDEX($AB$846:$AB$909,1+$A$909+Assumptions!$B$81)),IF($F$909=1,$AC$909&gt;=INDEX($AC$846:$AC$909,1+$A$909-Assumptions!$B$82),$AC$909&gt;INDEX($AC$846:$AC$909,1+$A$909+Assumptions!$B$82)),IF($G$909=1,$AD$909&gt;=INDEX($AD$846:$AD$909,1+$A$909-Assumptions!$B$83),$AD$909&gt;INDEX($AD$846:$AD$909,1+$A$909+Assumptions!$B$83))),1,0)</f>
        <v>0</v>
      </c>
      <c r="AK909" s="16"/>
      <c r="AL909" s="16"/>
    </row>
    <row r="910" customFormat="false" ht="15" hidden="false" customHeight="false" outlineLevel="0" collapsed="false"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  <c r="AI910" s="16"/>
      <c r="AJ910" s="16"/>
      <c r="AK910" s="16"/>
      <c r="AL910" s="16"/>
    </row>
    <row r="911" customFormat="false" ht="15" hidden="false" customHeight="false" outlineLevel="0" collapsed="false"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  <c r="AI911" s="16"/>
      <c r="AJ911" s="16"/>
      <c r="AK911" s="16"/>
      <c r="AL911" s="16"/>
    </row>
    <row r="912" customFormat="false" ht="15" hidden="false" customHeight="false" outlineLevel="0" collapsed="false"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  <c r="AI912" s="16"/>
      <c r="AJ912" s="16"/>
      <c r="AK912" s="16"/>
      <c r="AL912" s="16"/>
    </row>
    <row r="913" customFormat="false" ht="15" hidden="false" customHeight="false" outlineLevel="0" collapsed="false"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  <c r="AI913" s="16"/>
      <c r="AJ913" s="16"/>
      <c r="AK913" s="16"/>
      <c r="AL913" s="16"/>
    </row>
    <row r="914" customFormat="false" ht="15" hidden="false" customHeight="false" outlineLevel="0" collapsed="false"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  <c r="AI914" s="16"/>
      <c r="AJ914" s="16"/>
      <c r="AK914" s="16"/>
      <c r="AL914" s="16"/>
    </row>
    <row r="915" customFormat="false" ht="15" hidden="false" customHeight="false" outlineLevel="0" collapsed="false"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  <c r="AI915" s="16"/>
      <c r="AJ915" s="16"/>
      <c r="AK915" s="16"/>
      <c r="AL915" s="16"/>
    </row>
    <row r="916" customFormat="false" ht="15" hidden="false" customHeight="false" outlineLevel="0" collapsed="false"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  <c r="AI916" s="16"/>
      <c r="AJ916" s="16"/>
      <c r="AK916" s="16"/>
      <c r="AL916" s="16"/>
    </row>
    <row r="917" customFormat="false" ht="15" hidden="false" customHeight="false" outlineLevel="0" collapsed="false"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  <c r="AJ917" s="16"/>
      <c r="AK917" s="16"/>
      <c r="AL917" s="16"/>
    </row>
    <row r="918" customFormat="false" ht="15" hidden="false" customHeight="false" outlineLevel="0" collapsed="false"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  <c r="AI918" s="16"/>
      <c r="AJ918" s="16"/>
      <c r="AK918" s="16"/>
      <c r="AL918" s="16"/>
    </row>
    <row r="919" customFormat="false" ht="15" hidden="false" customHeight="false" outlineLevel="0" collapsed="false"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  <c r="AI919" s="16"/>
      <c r="AJ919" s="16"/>
      <c r="AK919" s="16"/>
      <c r="AL919" s="16"/>
    </row>
    <row r="920" customFormat="false" ht="15" hidden="false" customHeight="false" outlineLevel="0" collapsed="false"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  <c r="AI920" s="16"/>
      <c r="AJ920" s="16"/>
      <c r="AK920" s="16"/>
      <c r="AL920" s="16"/>
    </row>
    <row r="921" customFormat="false" ht="15" hidden="false" customHeight="false" outlineLevel="0" collapsed="false"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  <c r="AI921" s="16"/>
      <c r="AJ921" s="16"/>
      <c r="AK921" s="16"/>
      <c r="AL921" s="16"/>
    </row>
    <row r="922" customFormat="false" ht="15" hidden="false" customHeight="false" outlineLevel="0" collapsed="false"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  <c r="AI922" s="16"/>
      <c r="AJ922" s="16"/>
      <c r="AK922" s="16"/>
      <c r="AL922" s="16"/>
    </row>
    <row r="923" customFormat="false" ht="15" hidden="false" customHeight="false" outlineLevel="0" collapsed="false"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  <c r="AI923" s="16"/>
      <c r="AJ923" s="16"/>
      <c r="AK923" s="16"/>
      <c r="AL923" s="16"/>
    </row>
    <row r="924" customFormat="false" ht="15" hidden="false" customHeight="false" outlineLevel="0" collapsed="false"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  <c r="AI924" s="16"/>
      <c r="AJ924" s="16"/>
      <c r="AK924" s="16"/>
      <c r="AL924" s="16"/>
    </row>
    <row r="925" customFormat="false" ht="15" hidden="false" customHeight="false" outlineLevel="0" collapsed="false"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  <c r="AI925" s="16"/>
      <c r="AJ925" s="16"/>
      <c r="AK925" s="16"/>
      <c r="AL925" s="16"/>
    </row>
    <row r="926" customFormat="false" ht="15" hidden="false" customHeight="false" outlineLevel="0" collapsed="false"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  <c r="AI926" s="16"/>
      <c r="AJ926" s="16"/>
      <c r="AK926" s="16"/>
      <c r="AL926" s="16"/>
    </row>
    <row r="927" customFormat="false" ht="15" hidden="false" customHeight="false" outlineLevel="0" collapsed="false"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  <c r="AI927" s="16"/>
      <c r="AJ927" s="16"/>
      <c r="AK927" s="16"/>
      <c r="AL927" s="16"/>
    </row>
    <row r="928" customFormat="false" ht="15" hidden="false" customHeight="false" outlineLevel="0" collapsed="false"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  <c r="AI928" s="16"/>
      <c r="AJ928" s="16"/>
      <c r="AK928" s="16"/>
      <c r="AL928" s="16"/>
    </row>
    <row r="929" customFormat="false" ht="15" hidden="false" customHeight="false" outlineLevel="0" collapsed="false"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  <c r="AI929" s="16"/>
      <c r="AJ929" s="16"/>
      <c r="AK929" s="16"/>
      <c r="AL929" s="16"/>
    </row>
    <row r="930" customFormat="false" ht="15" hidden="false" customHeight="false" outlineLevel="0" collapsed="false"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  <c r="AI930" s="16"/>
      <c r="AJ930" s="16"/>
      <c r="AK930" s="16"/>
      <c r="AL930" s="16"/>
    </row>
    <row r="931" customFormat="false" ht="15" hidden="false" customHeight="false" outlineLevel="0" collapsed="false"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  <c r="AI931" s="16"/>
      <c r="AJ931" s="16"/>
      <c r="AK931" s="16"/>
      <c r="AL931" s="16"/>
    </row>
    <row r="932" customFormat="false" ht="15" hidden="false" customHeight="false" outlineLevel="0" collapsed="false"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  <c r="AI932" s="16"/>
      <c r="AJ932" s="16"/>
      <c r="AK932" s="16"/>
      <c r="AL932" s="16"/>
    </row>
    <row r="933" customFormat="false" ht="15" hidden="false" customHeight="false" outlineLevel="0" collapsed="false"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  <c r="AI933" s="16"/>
      <c r="AJ933" s="16"/>
      <c r="AK933" s="16"/>
      <c r="AL933" s="16"/>
    </row>
    <row r="934" customFormat="false" ht="15" hidden="false" customHeight="false" outlineLevel="0" collapsed="false"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  <c r="AI934" s="16"/>
      <c r="AJ934" s="16"/>
      <c r="AK934" s="16"/>
      <c r="AL934" s="16"/>
    </row>
    <row r="935" customFormat="false" ht="23.85" hidden="true" customHeight="false" outlineLevel="0" collapsed="false">
      <c r="A935" s="6" t="str">
        <f aca="false">Assumptions!$I$101</f>
        <v>Code</v>
      </c>
      <c r="B935" s="18" t="str">
        <f aca="false">Assumptions!$I$103</f>
        <v>E bit</v>
      </c>
      <c r="C935" s="18" t="str">
        <f aca="false">Assumptions!$I$104</f>
        <v>D bit</v>
      </c>
      <c r="D935" s="18" t="str">
        <f aca="false">Assumptions!$I$105</f>
        <v>C bit</v>
      </c>
      <c r="E935" s="18" t="str">
        <f aca="false">Assumptions!$I$106</f>
        <v>B bit</v>
      </c>
      <c r="F935" s="18" t="str">
        <f aca="false">Assumptions!$I$107</f>
        <v>A bit</v>
      </c>
      <c r="G935" s="18" t="str">
        <f aca="false">Assumptions!$I$108</f>
        <v>Seed bit</v>
      </c>
      <c r="H935" s="18" t="str">
        <f aca="false">Assumptions!$I$110</f>
        <v>E pref paid</v>
      </c>
      <c r="I935" s="18" t="str">
        <f aca="false">Assumptions!$I$111</f>
        <v>D pref paid</v>
      </c>
      <c r="J935" s="18" t="str">
        <f aca="false">Assumptions!$I$112</f>
        <v>C pref paid</v>
      </c>
      <c r="K935" s="18" t="str">
        <f aca="false">Assumptions!$I$113</f>
        <v>B pref paid</v>
      </c>
      <c r="L935" s="18" t="str">
        <f aca="false">Assumptions!$I$114</f>
        <v>A pref paid</v>
      </c>
      <c r="M935" s="18" t="str">
        <f aca="false">Assumptions!$I$115</f>
        <v>Seed pref paid</v>
      </c>
      <c r="N935" s="18" t="str">
        <f aca="false">Assumptions!$I$117</f>
        <v>Residual</v>
      </c>
      <c r="O935" s="18" t="str">
        <f aca="false">Assumptions!$I$166</f>
        <v>S0 shares</v>
      </c>
      <c r="P935" s="18" t="str">
        <f aca="false">Assumptions!$I$167</f>
        <v>X ITM</v>
      </c>
      <c r="Q935" s="18" t="str">
        <f aca="false">Assumptions!$I$168</f>
        <v>PPS ITM</v>
      </c>
      <c r="R935" s="18" t="str">
        <f aca="false">Assumptions!$I$169</f>
        <v>Valid ITM</v>
      </c>
      <c r="S935" s="18" t="str">
        <f aca="false">Assumptions!$I$170</f>
        <v>X OTM</v>
      </c>
      <c r="T935" s="18" t="str">
        <f aca="false">Assumptions!$I$171</f>
        <v>PPS OTM</v>
      </c>
      <c r="U935" s="18" t="str">
        <f aca="false">Assumptions!$I$172</f>
        <v>Valid OTM</v>
      </c>
      <c r="V935" s="18" t="str">
        <f aca="false">Assumptions!$I$173</f>
        <v>Required F shares</v>
      </c>
      <c r="W935" s="18" t="str">
        <f aca="false">Assumptions!$I$120</f>
        <v>Common PPS</v>
      </c>
      <c r="X935" s="18" t="str">
        <f aca="false">Assumptions!$I$119</f>
        <v>Options ITM</v>
      </c>
      <c r="Y935" s="18" t="str">
        <f aca="false">Assumptions!$I$122</f>
        <v>E proceeds</v>
      </c>
      <c r="Z935" s="18" t="str">
        <f aca="false">Assumptions!$I$123</f>
        <v>D proceeds</v>
      </c>
      <c r="AA935" s="18" t="str">
        <f aca="false">Assumptions!$I$124</f>
        <v>C proceeds</v>
      </c>
      <c r="AB935" s="18" t="str">
        <f aca="false">Assumptions!$I$125</f>
        <v>B proceeds</v>
      </c>
      <c r="AC935" s="18" t="str">
        <f aca="false">Assumptions!$I$126</f>
        <v>A proceeds</v>
      </c>
      <c r="AD935" s="18" t="str">
        <f aca="false">Assumptions!$I$127</f>
        <v>Seed proceeds</v>
      </c>
      <c r="AE935" s="18" t="str">
        <f aca="false">Assumptions!$I$121</f>
        <v>F proceeds</v>
      </c>
      <c r="AF935" s="18" t="str">
        <f aca="false">Assumptions!$I$128</f>
        <v>Notes proceeds</v>
      </c>
      <c r="AG935" s="18" t="str">
        <f aca="false">Assumptions!$I$174</f>
        <v>Common proceeds</v>
      </c>
      <c r="AH935" s="18" t="str">
        <f aca="false">Assumptions!$I$175</f>
        <v>Options proceeds</v>
      </c>
      <c r="AI935" s="18" t="str">
        <f aca="false">Assumptions!$I$176</f>
        <v>Total</v>
      </c>
      <c r="AJ935" s="18" t="str">
        <f aca="false">Assumptions!$I$132</f>
        <v>Stable flag</v>
      </c>
      <c r="AK935" s="16"/>
      <c r="AL935" s="18" t="n">
        <f aca="false">IF(SUM($AJ$936:$AJ$999)=Assumptions!$B$4,NA(),SUMPRODUCT($AJ$936:$AJ$999,$A$936:$A$999)/SUM($AJ$936:$AJ$999))</f>
        <v>0</v>
      </c>
    </row>
    <row r="936" customFormat="false" ht="23.85" hidden="true" customHeight="false" outlineLevel="0" collapsed="false">
      <c r="A936" s="6" t="n">
        <f aca="false">ROW()-ROW($A$936)+Assumptions!$B$4</f>
        <v>0</v>
      </c>
      <c r="B936" s="18" t="n">
        <f aca="false">MOD(QUOTIENT($A$936,Assumptions!$B$78),2)</f>
        <v>0</v>
      </c>
      <c r="C936" s="18" t="n">
        <f aca="false">MOD(QUOTIENT($A$936,Assumptions!$B$79),2)</f>
        <v>0</v>
      </c>
      <c r="D936" s="18" t="n">
        <f aca="false">MOD(QUOTIENT($A$936,Assumptions!$B$80),2)</f>
        <v>0</v>
      </c>
      <c r="E936" s="18" t="n">
        <f aca="false">MOD(QUOTIENT($A$936,Assumptions!$B$81),2)</f>
        <v>0</v>
      </c>
      <c r="F936" s="18" t="n">
        <f aca="false">MOD(QUOTIENT($A$936,Assumptions!$B$82),2)</f>
        <v>0</v>
      </c>
      <c r="G936" s="18" t="n">
        <f aca="false">MOD(QUOTIENT($A$936,Assumptions!$B$83),2)</f>
        <v>0</v>
      </c>
      <c r="H936" s="18" t="n">
        <f aca="false">IF($B$936=1,MIN(Assumptions!$B$66,MAX(Assumptions!$B$4,Assumptions!$B$28-(Assumptions!$B$4))),Assumptions!$B$4)</f>
        <v>0</v>
      </c>
      <c r="I936" s="18" t="n">
        <f aca="false">IF($C$936=1,MIN(Assumptions!$B$61,MAX(Assumptions!$B$4,Assumptions!$B$28-($H$936))),Assumptions!$B$4)</f>
        <v>0</v>
      </c>
      <c r="J936" s="18" t="n">
        <f aca="false">IF($D$936=1,MIN(Assumptions!$B$56,MAX(Assumptions!$B$4,Assumptions!$B$28-($H$936+$I$936))),Assumptions!$B$4)</f>
        <v>0</v>
      </c>
      <c r="K936" s="18" t="n">
        <f aca="false">IF($E$936=1,MIN(Assumptions!$B$51,MAX(Assumptions!$B$4,Assumptions!$B$28-($H$936+$I$936+$J$936))),Assumptions!$B$4)</f>
        <v>0</v>
      </c>
      <c r="L936" s="18" t="n">
        <f aca="false">IF($F$936=1,MIN(Assumptions!$B$46,MAX(Assumptions!$B$4,Assumptions!$B$28-($H$936+$I$936+$J$936+$K$936))),Assumptions!$B$4)</f>
        <v>0</v>
      </c>
      <c r="M936" s="18" t="n">
        <f aca="false">IF($G$936=1,MIN(Assumptions!$B$41,MAX(Assumptions!$B$4,Assumptions!$B$28-($H$936+$I$936+$J$936+$K$936+$L$936))),Assumptions!$B$4)</f>
        <v>0</v>
      </c>
      <c r="N936" s="18" t="n">
        <f aca="false">MAX(Assumptions!$B$4,Assumptions!$B$28-($H$936+$I$936+$J$936+$K$936+$L$936+$M$936))</f>
        <v>8000000000</v>
      </c>
      <c r="O936" s="18" t="n">
        <f aca="false">$J$112+$O$112+Assumptions!$B$20+IF($B$936=0,$AI$112,Assumptions!$B$4)+IF($C$936=0,$AF$112,Assumptions!$B$4)+IF($D$936=0,$AC$112,Assumptions!$B$4)+IF($E$936=0,$Z$112,Assumptions!$B$4)+IF($F$936=0,$W$112,Assumptions!$B$4)+IF($G$936=0,$T$112,Assumptions!$B$4)</f>
        <v>32547484.4666011</v>
      </c>
      <c r="P936" s="18" t="n">
        <f aca="false">IF(($N$936+Assumptions!$B$14*Assumptions!$B$13)&gt;($C$13*Assumptions!$B$7/Assumptions!$B$11),($C$13*Assumptions!$B$7/Assumptions!$B$11)*($O$936+Assumptions!$B$14)/($N$936+Assumptions!$B$14*Assumptions!$B$13-($C$13*Assumptions!$B$7/Assumptions!$B$11)),NA())</f>
        <v>533548.764477276</v>
      </c>
      <c r="Q936" s="18" t="n">
        <f aca="false">IFERROR(($N$936+Assumptions!$B$14*Assumptions!$B$13)/($O$936+Assumptions!$B$14+$P$936),NA())</f>
        <v>224.909151682818</v>
      </c>
      <c r="R936" s="18" t="n">
        <f aca="false">AND(ISNUMBER($P$936),$P$936&gt;Assumptions!$B$4,$Q$936&gt;Assumptions!$B$13)</f>
        <v>1</v>
      </c>
      <c r="S936" s="18" t="n">
        <f aca="false">IF($N$936&gt;($C$13*Assumptions!$B$7/Assumptions!$B$11),($C$13*Assumptions!$B$7/Assumptions!$B$11)*$O$936/($N$936-($C$13*Assumptions!$B$7/Assumptions!$B$11)),NA())</f>
        <v>495646.971572605</v>
      </c>
      <c r="T936" s="18" t="n">
        <f aca="false">IFERROR($N$936/($O$936+$S$936),NA())</f>
        <v>242.107804309305</v>
      </c>
      <c r="U936" s="18" t="n">
        <f aca="false">AND(ISNUMBER($S$936),$S$936&gt;Assumptions!$B$4,$T$936&lt;=Assumptions!$B$13)</f>
        <v>0</v>
      </c>
      <c r="V936" s="18" t="n">
        <f aca="false">IF($R$936,$P$936,IF($U$936,$S$936,NA()))</f>
        <v>533548.764477276</v>
      </c>
      <c r="W936" s="18" t="n">
        <f aca="false">IF($R$936,$Q$936,IF($U$936,$T$936,NA()))</f>
        <v>224.909151682818</v>
      </c>
      <c r="X936" s="18" t="n">
        <f aca="false">$R$936</f>
        <v>1</v>
      </c>
      <c r="Y936" s="18" t="n">
        <f aca="false">IF($B$936=1,$H$936,$AI$112*$W$936)</f>
        <v>1379439860.57419</v>
      </c>
      <c r="Z936" s="18" t="n">
        <f aca="false">IF($C$936=1,$I$936,$AF$112*$W$936)</f>
        <v>389914056.754072</v>
      </c>
      <c r="AA936" s="18" t="n">
        <f aca="false">IF($D$936=1,$J$936,$AC$112*$W$936)</f>
        <v>539781964.038764</v>
      </c>
      <c r="AB936" s="18" t="n">
        <f aca="false">IF($E$936=1,$K$936,$Z$112*$W$936)</f>
        <v>674727455.048456</v>
      </c>
      <c r="AC936" s="18" t="n">
        <f aca="false">IF($F$936=1,$L$936,$W$112*$W$936)</f>
        <v>1124545758.41409</v>
      </c>
      <c r="AD936" s="18" t="n">
        <f aca="false">IF($G$936=1,$M$936,$T$112*$W$936)</f>
        <v>1124545758.41409</v>
      </c>
      <c r="AE936" s="18" t="n">
        <f aca="false">($C$13*Assumptions!$B$7/Assumptions!$B$11)</f>
        <v>120000000</v>
      </c>
      <c r="AF936" s="18" t="n">
        <f aca="false">($J$112+$O$112)*$W$936</f>
        <v>63089902.4039209</v>
      </c>
      <c r="AG936" s="18" t="n">
        <f aca="false">Assumptions!$B$20*$W$936</f>
        <v>2024182365.14537</v>
      </c>
      <c r="AH936" s="18" t="n">
        <f aca="false">IF($R$936,Assumptions!$B$14*($W$936-Assumptions!$B$13),Assumptions!$B$4)</f>
        <v>559772879.207046</v>
      </c>
      <c r="AI936" s="18" t="n">
        <f aca="false">$Y$936+$Z$936+$AA$936+$AB$936+$AC$936+$AD$936+$AE$936+$AF$936+$AG$936+$AH$936</f>
        <v>8000000000</v>
      </c>
      <c r="AJ936" s="18" t="n">
        <f aca="false">IF(AND(ISNUMBER($V$936),($C$13*Assumptions!$B$7/Assumptions!$B$11)&gt;=Assumptions!$B$67,IF($B$936=1,$Y$936&gt;=INDEX($Y$936:$Y$999,1+$A$936-Assumptions!$B$78),$Y$936&gt;INDEX($Y$936:$Y$999,1+$A$936+Assumptions!$B$78)),IF($C$936=1,$Z$936&gt;=INDEX($Z$936:$Z$999,1+$A$936-Assumptions!$B$79),$Z$936&gt;INDEX($Z$936:$Z$999,1+$A$936+Assumptions!$B$79)),IF($D$936=1,$AA$936&gt;=INDEX($AA$936:$AA$999,1+$A$936-Assumptions!$B$80),$AA$936&gt;INDEX($AA$936:$AA$999,1+$A$936+Assumptions!$B$80)),IF($E$936=1,$AB$936&gt;=INDEX($AB$936:$AB$999,1+$A$936-Assumptions!$B$81),$AB$936&gt;INDEX($AB$936:$AB$999,1+$A$936+Assumptions!$B$81)),IF($F$936=1,$AC$936&gt;=INDEX($AC$936:$AC$999,1+$A$936-Assumptions!$B$82),$AC$936&gt;INDEX($AC$936:$AC$999,1+$A$936+Assumptions!$B$82)),IF($G$936=1,$AD$936&gt;=INDEX($AD$936:$AD$999,1+$A$936-Assumptions!$B$83),$AD$936&gt;INDEX($AD$936:$AD$999,1+$A$936+Assumptions!$B$83))),1,0)</f>
        <v>1</v>
      </c>
      <c r="AK936" s="16"/>
      <c r="AL936" s="16"/>
    </row>
    <row r="937" customFormat="false" ht="23.85" hidden="true" customHeight="false" outlineLevel="0" collapsed="false">
      <c r="A937" s="6" t="n">
        <f aca="false">ROW()-ROW($A$936)+Assumptions!$B$4</f>
        <v>1</v>
      </c>
      <c r="B937" s="18" t="n">
        <f aca="false">MOD(QUOTIENT($A$937,Assumptions!$B$78),2)</f>
        <v>0</v>
      </c>
      <c r="C937" s="18" t="n">
        <f aca="false">MOD(QUOTIENT($A$937,Assumptions!$B$79),2)</f>
        <v>0</v>
      </c>
      <c r="D937" s="18" t="n">
        <f aca="false">MOD(QUOTIENT($A$937,Assumptions!$B$80),2)</f>
        <v>0</v>
      </c>
      <c r="E937" s="18" t="n">
        <f aca="false">MOD(QUOTIENT($A$937,Assumptions!$B$81),2)</f>
        <v>0</v>
      </c>
      <c r="F937" s="18" t="n">
        <f aca="false">MOD(QUOTIENT($A$937,Assumptions!$B$82),2)</f>
        <v>0</v>
      </c>
      <c r="G937" s="18" t="n">
        <f aca="false">MOD(QUOTIENT($A$937,Assumptions!$B$83),2)</f>
        <v>1</v>
      </c>
      <c r="H937" s="18" t="n">
        <f aca="false">IF($B$937=1,MIN(Assumptions!$B$66,MAX(Assumptions!$B$4,Assumptions!$B$28-(Assumptions!$B$4))),Assumptions!$B$4)</f>
        <v>0</v>
      </c>
      <c r="I937" s="18" t="n">
        <f aca="false">IF($C$937=1,MIN(Assumptions!$B$61,MAX(Assumptions!$B$4,Assumptions!$B$28-($H$937))),Assumptions!$B$4)</f>
        <v>0</v>
      </c>
      <c r="J937" s="18" t="n">
        <f aca="false">IF($D$937=1,MIN(Assumptions!$B$56,MAX(Assumptions!$B$4,Assumptions!$B$28-($H$937+$I$937))),Assumptions!$B$4)</f>
        <v>0</v>
      </c>
      <c r="K937" s="18" t="n">
        <f aca="false">IF($E$937=1,MIN(Assumptions!$B$51,MAX(Assumptions!$B$4,Assumptions!$B$28-($H$937+$I$937+$J$937))),Assumptions!$B$4)</f>
        <v>0</v>
      </c>
      <c r="L937" s="18" t="n">
        <f aca="false">IF($F$937=1,MIN(Assumptions!$B$46,MAX(Assumptions!$B$4,Assumptions!$B$28-($H$937+$I$937+$J$937+$K$937))),Assumptions!$B$4)</f>
        <v>0</v>
      </c>
      <c r="M937" s="18" t="n">
        <f aca="false">IF($G$937=1,MIN(Assumptions!$B$41,MAX(Assumptions!$B$4,Assumptions!$B$28-($H$937+$I$937+$J$937+$K$937+$L$937))),Assumptions!$B$4)</f>
        <v>5000000</v>
      </c>
      <c r="N937" s="18" t="n">
        <f aca="false">MAX(Assumptions!$B$4,Assumptions!$B$28-($H$937+$I$937+$J$937+$K$937+$L$937+$M$937))</f>
        <v>7995000000</v>
      </c>
      <c r="O937" s="18" t="n">
        <f aca="false">$J$112+$O$112+Assumptions!$B$20+IF($B$937=0,$AI$112,Assumptions!$B$4)+IF($C$937=0,$AF$112,Assumptions!$B$4)+IF($D$937=0,$AC$112,Assumptions!$B$4)+IF($E$937=0,$Z$112,Assumptions!$B$4)+IF($F$937=0,$W$112,Assumptions!$B$4)+IF($G$937=0,$T$112,Assumptions!$B$4)</f>
        <v>27547484.4666011</v>
      </c>
      <c r="P937" s="18" t="n">
        <f aca="false">IF(($N$937+Assumptions!$B$14*Assumptions!$B$13)&gt;($C$13*Assumptions!$B$7/Assumptions!$B$11),($C$13*Assumptions!$B$7/Assumptions!$B$11)*($O$937+Assumptions!$B$14)/($N$937+Assumptions!$B$14*Assumptions!$B$13-($C$13*Assumptions!$B$7/Assumptions!$B$11)),NA())</f>
        <v>457721.121674659</v>
      </c>
      <c r="Q937" s="18" t="n">
        <f aca="false">IFERROR(($N$937+Assumptions!$B$14*Assumptions!$B$13)/($O$937+Assumptions!$B$14+$P$937),NA())</f>
        <v>262.168369161024</v>
      </c>
      <c r="R937" s="18" t="n">
        <f aca="false">AND(ISNUMBER($P$937),$P$937&gt;Assumptions!$B$4,$Q$937&gt;Assumptions!$B$13)</f>
        <v>1</v>
      </c>
      <c r="S937" s="18" t="n">
        <f aca="false">IF($N$937&gt;($C$13*Assumptions!$B$7/Assumptions!$B$11),($C$13*Assumptions!$B$7/Assumptions!$B$11)*$O$937/($N$937-($C$13*Assumptions!$B$7/Assumptions!$B$11)),NA())</f>
        <v>419771.191872016</v>
      </c>
      <c r="T937" s="18" t="n">
        <f aca="false">IFERROR($N$937/($O$937+$S$937),NA())</f>
        <v>285.870022344427</v>
      </c>
      <c r="U937" s="18" t="n">
        <f aca="false">AND(ISNUMBER($S$937),$S$937&gt;Assumptions!$B$4,$T$937&lt;=Assumptions!$B$13)</f>
        <v>0</v>
      </c>
      <c r="V937" s="18" t="n">
        <f aca="false">IF($R$937,$P$937,IF($U$937,$S$937,NA()))</f>
        <v>457721.121674659</v>
      </c>
      <c r="W937" s="18" t="n">
        <f aca="false">IF($R$937,$Q$937,IF($U$937,$T$937,NA()))</f>
        <v>262.168369161024</v>
      </c>
      <c r="X937" s="18" t="n">
        <f aca="false">$R$937</f>
        <v>1</v>
      </c>
      <c r="Y937" s="18" t="n">
        <f aca="false">IF($B$937=1,$H$937,$AI$112*$W$937)</f>
        <v>1607962574.65086</v>
      </c>
      <c r="Z937" s="18" t="n">
        <f aca="false">IF($C$937=1,$I$937,$AF$112*$W$937)</f>
        <v>454508549.818088</v>
      </c>
      <c r="AA937" s="18" t="n">
        <f aca="false">IF($D$937=1,$J$937,$AC$112*$W$937)</f>
        <v>629204085.986458</v>
      </c>
      <c r="AB937" s="18" t="n">
        <f aca="false">IF($E$937=1,$K$937,$Z$112*$W$937)</f>
        <v>786505107.483072</v>
      </c>
      <c r="AC937" s="18" t="n">
        <f aca="false">IF($F$937=1,$L$937,$W$112*$W$937)</f>
        <v>1310841845.80512</v>
      </c>
      <c r="AD937" s="18" t="n">
        <f aca="false">IF($G$937=1,$M$937,$T$112*$W$937)</f>
        <v>5000000</v>
      </c>
      <c r="AE937" s="18" t="n">
        <f aca="false">($C$13*Assumptions!$B$7/Assumptions!$B$11)</f>
        <v>120000000</v>
      </c>
      <c r="AF937" s="18" t="n">
        <f aca="false">($J$112+$O$112)*$W$937</f>
        <v>73541590.9046251</v>
      </c>
      <c r="AG937" s="18" t="n">
        <f aca="false">Assumptions!$B$20*$W$937</f>
        <v>2359515322.44922</v>
      </c>
      <c r="AH937" s="18" t="n">
        <f aca="false">IF($R$937,Assumptions!$B$14*($W$937-Assumptions!$B$13),Assumptions!$B$4)</f>
        <v>652920922.90256</v>
      </c>
      <c r="AI937" s="18" t="n">
        <f aca="false">$Y$937+$Z$937+$AA$937+$AB$937+$AC$937+$AD$937+$AE$937+$AF$937+$AG$937+$AH$937</f>
        <v>8000000000</v>
      </c>
      <c r="AJ937" s="18" t="n">
        <f aca="false">IF(AND(ISNUMBER($V$937),($C$13*Assumptions!$B$7/Assumptions!$B$11)&gt;=Assumptions!$B$67,IF($B$937=1,$Y$937&gt;=INDEX($Y$936:$Y$999,1+$A$937-Assumptions!$B$78),$Y$937&gt;INDEX($Y$936:$Y$999,1+$A$937+Assumptions!$B$78)),IF($C$937=1,$Z$937&gt;=INDEX($Z$936:$Z$999,1+$A$937-Assumptions!$B$79),$Z$937&gt;INDEX($Z$936:$Z$999,1+$A$937+Assumptions!$B$79)),IF($D$937=1,$AA$937&gt;=INDEX($AA$936:$AA$999,1+$A$937-Assumptions!$B$80),$AA$937&gt;INDEX($AA$936:$AA$999,1+$A$937+Assumptions!$B$80)),IF($E$937=1,$AB$937&gt;=INDEX($AB$936:$AB$999,1+$A$937-Assumptions!$B$81),$AB$937&gt;INDEX($AB$936:$AB$999,1+$A$937+Assumptions!$B$81)),IF($F$937=1,$AC$937&gt;=INDEX($AC$936:$AC$999,1+$A$937-Assumptions!$B$82),$AC$937&gt;INDEX($AC$936:$AC$999,1+$A$937+Assumptions!$B$82)),IF($G$937=1,$AD$937&gt;=INDEX($AD$936:$AD$999,1+$A$937-Assumptions!$B$83),$AD$937&gt;INDEX($AD$936:$AD$999,1+$A$937+Assumptions!$B$83))),1,0)</f>
        <v>0</v>
      </c>
      <c r="AK937" s="16"/>
      <c r="AL937" s="16"/>
    </row>
    <row r="938" customFormat="false" ht="23.85" hidden="true" customHeight="false" outlineLevel="0" collapsed="false">
      <c r="A938" s="6" t="n">
        <f aca="false">ROW()-ROW($A$936)+Assumptions!$B$4</f>
        <v>2</v>
      </c>
      <c r="B938" s="18" t="n">
        <f aca="false">MOD(QUOTIENT($A$938,Assumptions!$B$78),2)</f>
        <v>0</v>
      </c>
      <c r="C938" s="18" t="n">
        <f aca="false">MOD(QUOTIENT($A$938,Assumptions!$B$79),2)</f>
        <v>0</v>
      </c>
      <c r="D938" s="18" t="n">
        <f aca="false">MOD(QUOTIENT($A$938,Assumptions!$B$80),2)</f>
        <v>0</v>
      </c>
      <c r="E938" s="18" t="n">
        <f aca="false">MOD(QUOTIENT($A$938,Assumptions!$B$81),2)</f>
        <v>0</v>
      </c>
      <c r="F938" s="18" t="n">
        <f aca="false">MOD(QUOTIENT($A$938,Assumptions!$B$82),2)</f>
        <v>1</v>
      </c>
      <c r="G938" s="18" t="n">
        <f aca="false">MOD(QUOTIENT($A$938,Assumptions!$B$83),2)</f>
        <v>0</v>
      </c>
      <c r="H938" s="18" t="n">
        <f aca="false">IF($B$938=1,MIN(Assumptions!$B$66,MAX(Assumptions!$B$4,Assumptions!$B$28-(Assumptions!$B$4))),Assumptions!$B$4)</f>
        <v>0</v>
      </c>
      <c r="I938" s="18" t="n">
        <f aca="false">IF($C$938=1,MIN(Assumptions!$B$61,MAX(Assumptions!$B$4,Assumptions!$B$28-($H$938))),Assumptions!$B$4)</f>
        <v>0</v>
      </c>
      <c r="J938" s="18" t="n">
        <f aca="false">IF($D$938=1,MIN(Assumptions!$B$56,MAX(Assumptions!$B$4,Assumptions!$B$28-($H$938+$I$938))),Assumptions!$B$4)</f>
        <v>0</v>
      </c>
      <c r="K938" s="18" t="n">
        <f aca="false">IF($E$938=1,MIN(Assumptions!$B$51,MAX(Assumptions!$B$4,Assumptions!$B$28-($H$938+$I$938+$J$938))),Assumptions!$B$4)</f>
        <v>0</v>
      </c>
      <c r="L938" s="18" t="n">
        <f aca="false">IF($F$938=1,MIN(Assumptions!$B$46,MAX(Assumptions!$B$4,Assumptions!$B$28-($H$938+$I$938+$J$938+$K$938))),Assumptions!$B$4)</f>
        <v>15000000</v>
      </c>
      <c r="M938" s="18" t="n">
        <f aca="false">IF($G$938=1,MIN(Assumptions!$B$41,MAX(Assumptions!$B$4,Assumptions!$B$28-($H$938+$I$938+$J$938+$K$938+$L$938))),Assumptions!$B$4)</f>
        <v>0</v>
      </c>
      <c r="N938" s="18" t="n">
        <f aca="false">MAX(Assumptions!$B$4,Assumptions!$B$28-($H$938+$I$938+$J$938+$K$938+$L$938+$M$938))</f>
        <v>7985000000</v>
      </c>
      <c r="O938" s="18" t="n">
        <f aca="false">$J$112+$O$112+Assumptions!$B$20+IF($B$938=0,$AI$112,Assumptions!$B$4)+IF($C$938=0,$AF$112,Assumptions!$B$4)+IF($D$938=0,$AC$112,Assumptions!$B$4)+IF($E$938=0,$Z$112,Assumptions!$B$4)+IF($F$938=0,$W$112,Assumptions!$B$4)+IF($G$938=0,$T$112,Assumptions!$B$4)</f>
        <v>27547484.4666011</v>
      </c>
      <c r="P938" s="18" t="n">
        <f aca="false">IF(($N$938+Assumptions!$B$14*Assumptions!$B$13)&gt;($C$13*Assumptions!$B$7/Assumptions!$B$11),($C$13*Assumptions!$B$7/Assumptions!$B$11)*($O$938+Assumptions!$B$14)/($N$938+Assumptions!$B$14*Assumptions!$B$13-($C$13*Assumptions!$B$7/Assumptions!$B$11)),NA())</f>
        <v>458302.908928138</v>
      </c>
      <c r="Q938" s="18" t="n">
        <f aca="false">IFERROR(($N$938+Assumptions!$B$14*Assumptions!$B$13)/($O$938+Assumptions!$B$14+$P$938),NA())</f>
        <v>261.835562599093</v>
      </c>
      <c r="R938" s="18" t="n">
        <f aca="false">AND(ISNUMBER($P$938),$P$938&gt;Assumptions!$B$4,$Q$938&gt;Assumptions!$B$13)</f>
        <v>1</v>
      </c>
      <c r="S938" s="18" t="n">
        <f aca="false">IF($N$938&gt;($C$13*Assumptions!$B$7/Assumptions!$B$11),($C$13*Assumptions!$B$7/Assumptions!$B$11)*$O$938/($N$938-($C$13*Assumptions!$B$7/Assumptions!$B$11)),NA())</f>
        <v>420304.912395693</v>
      </c>
      <c r="T938" s="18" t="n">
        <f aca="false">IFERROR($N$938/($O$938+$S$938),NA())</f>
        <v>285.507012792244</v>
      </c>
      <c r="U938" s="18" t="n">
        <f aca="false">AND(ISNUMBER($S$938),$S$938&gt;Assumptions!$B$4,$T$938&lt;=Assumptions!$B$13)</f>
        <v>0</v>
      </c>
      <c r="V938" s="18" t="n">
        <f aca="false">IF($R$938,$P$938,IF($U$938,$S$938,NA()))</f>
        <v>458302.908928138</v>
      </c>
      <c r="W938" s="18" t="n">
        <f aca="false">IF($R$938,$Q$938,IF($U$938,$T$938,NA()))</f>
        <v>261.835562599093</v>
      </c>
      <c r="X938" s="18" t="n">
        <f aca="false">$R$938</f>
        <v>1</v>
      </c>
      <c r="Y938" s="18" t="n">
        <f aca="false">IF($B$938=1,$H$938,$AI$112*$W$938)</f>
        <v>1605921365.41614</v>
      </c>
      <c r="Z938" s="18" t="n">
        <f aca="false">IF($C$938=1,$I$938,$AF$112*$W$938)</f>
        <v>453931579.269286</v>
      </c>
      <c r="AA938" s="18" t="n">
        <f aca="false">IF($D$938=1,$J$938,$AC$112*$W$938)</f>
        <v>628405350.237824</v>
      </c>
      <c r="AB938" s="18" t="n">
        <f aca="false">IF($E$938=1,$K$938,$Z$112*$W$938)</f>
        <v>785506687.79728</v>
      </c>
      <c r="AC938" s="18" t="n">
        <f aca="false">IF($F$938=1,$L$938,$W$112*$W$938)</f>
        <v>15000000</v>
      </c>
      <c r="AD938" s="18" t="n">
        <f aca="false">IF($G$938=1,$M$938,$T$112*$W$938)</f>
        <v>1309177812.99547</v>
      </c>
      <c r="AE938" s="18" t="n">
        <f aca="false">($C$13*Assumptions!$B$7/Assumptions!$B$11)</f>
        <v>120000000</v>
      </c>
      <c r="AF938" s="18" t="n">
        <f aca="false">($J$112+$O$112)*$W$938</f>
        <v>73448234.394432</v>
      </c>
      <c r="AG938" s="18" t="n">
        <f aca="false">Assumptions!$B$20*$W$938</f>
        <v>2356520063.39184</v>
      </c>
      <c r="AH938" s="18" t="n">
        <f aca="false">IF($R$938,Assumptions!$B$14*($W$938-Assumptions!$B$13),Assumptions!$B$4)</f>
        <v>652088906.497733</v>
      </c>
      <c r="AI938" s="18" t="n">
        <f aca="false">$Y$938+$Z$938+$AA$938+$AB$938+$AC$938+$AD$938+$AE$938+$AF$938+$AG$938+$AH$938</f>
        <v>8000000000</v>
      </c>
      <c r="AJ938" s="18" t="n">
        <f aca="false">IF(AND(ISNUMBER($V$938),($C$13*Assumptions!$B$7/Assumptions!$B$11)&gt;=Assumptions!$B$67,IF($B$938=1,$Y$938&gt;=INDEX($Y$936:$Y$999,1+$A$938-Assumptions!$B$78),$Y$938&gt;INDEX($Y$936:$Y$999,1+$A$938+Assumptions!$B$78)),IF($C$938=1,$Z$938&gt;=INDEX($Z$936:$Z$999,1+$A$938-Assumptions!$B$79),$Z$938&gt;INDEX($Z$936:$Z$999,1+$A$938+Assumptions!$B$79)),IF($D$938=1,$AA$938&gt;=INDEX($AA$936:$AA$999,1+$A$938-Assumptions!$B$80),$AA$938&gt;INDEX($AA$936:$AA$999,1+$A$938+Assumptions!$B$80)),IF($E$938=1,$AB$938&gt;=INDEX($AB$936:$AB$999,1+$A$938-Assumptions!$B$81),$AB$938&gt;INDEX($AB$936:$AB$999,1+$A$938+Assumptions!$B$81)),IF($F$938=1,$AC$938&gt;=INDEX($AC$936:$AC$999,1+$A$938-Assumptions!$B$82),$AC$938&gt;INDEX($AC$936:$AC$999,1+$A$938+Assumptions!$B$82)),IF($G$938=1,$AD$938&gt;=INDEX($AD$936:$AD$999,1+$A$938-Assumptions!$B$83),$AD$938&gt;INDEX($AD$936:$AD$999,1+$A$938+Assumptions!$B$83))),1,0)</f>
        <v>0</v>
      </c>
      <c r="AK938" s="16"/>
      <c r="AL938" s="16"/>
    </row>
    <row r="939" customFormat="false" ht="23.85" hidden="true" customHeight="false" outlineLevel="0" collapsed="false">
      <c r="A939" s="6" t="n">
        <f aca="false">ROW()-ROW($A$936)+Assumptions!$B$4</f>
        <v>3</v>
      </c>
      <c r="B939" s="18" t="n">
        <f aca="false">MOD(QUOTIENT($A$939,Assumptions!$B$78),2)</f>
        <v>0</v>
      </c>
      <c r="C939" s="18" t="n">
        <f aca="false">MOD(QUOTIENT($A$939,Assumptions!$B$79),2)</f>
        <v>0</v>
      </c>
      <c r="D939" s="18" t="n">
        <f aca="false">MOD(QUOTIENT($A$939,Assumptions!$B$80),2)</f>
        <v>0</v>
      </c>
      <c r="E939" s="18" t="n">
        <f aca="false">MOD(QUOTIENT($A$939,Assumptions!$B$81),2)</f>
        <v>0</v>
      </c>
      <c r="F939" s="18" t="n">
        <f aca="false">MOD(QUOTIENT($A$939,Assumptions!$B$82),2)</f>
        <v>1</v>
      </c>
      <c r="G939" s="18" t="n">
        <f aca="false">MOD(QUOTIENT($A$939,Assumptions!$B$83),2)</f>
        <v>1</v>
      </c>
      <c r="H939" s="18" t="n">
        <f aca="false">IF($B$939=1,MIN(Assumptions!$B$66,MAX(Assumptions!$B$4,Assumptions!$B$28-(Assumptions!$B$4))),Assumptions!$B$4)</f>
        <v>0</v>
      </c>
      <c r="I939" s="18" t="n">
        <f aca="false">IF($C$939=1,MIN(Assumptions!$B$61,MAX(Assumptions!$B$4,Assumptions!$B$28-($H$939))),Assumptions!$B$4)</f>
        <v>0</v>
      </c>
      <c r="J939" s="18" t="n">
        <f aca="false">IF($D$939=1,MIN(Assumptions!$B$56,MAX(Assumptions!$B$4,Assumptions!$B$28-($H$939+$I$939))),Assumptions!$B$4)</f>
        <v>0</v>
      </c>
      <c r="K939" s="18" t="n">
        <f aca="false">IF($E$939=1,MIN(Assumptions!$B$51,MAX(Assumptions!$B$4,Assumptions!$B$28-($H$939+$I$939+$J$939))),Assumptions!$B$4)</f>
        <v>0</v>
      </c>
      <c r="L939" s="18" t="n">
        <f aca="false">IF($F$939=1,MIN(Assumptions!$B$46,MAX(Assumptions!$B$4,Assumptions!$B$28-($H$939+$I$939+$J$939+$K$939))),Assumptions!$B$4)</f>
        <v>15000000</v>
      </c>
      <c r="M939" s="18" t="n">
        <f aca="false">IF($G$939=1,MIN(Assumptions!$B$41,MAX(Assumptions!$B$4,Assumptions!$B$28-($H$939+$I$939+$J$939+$K$939+$L$939))),Assumptions!$B$4)</f>
        <v>5000000</v>
      </c>
      <c r="N939" s="18" t="n">
        <f aca="false">MAX(Assumptions!$B$4,Assumptions!$B$28-($H$939+$I$939+$J$939+$K$939+$L$939+$M$939))</f>
        <v>7980000000</v>
      </c>
      <c r="O939" s="18" t="n">
        <f aca="false">$J$112+$O$112+Assumptions!$B$20+IF($B$939=0,$AI$112,Assumptions!$B$4)+IF($C$939=0,$AF$112,Assumptions!$B$4)+IF($D$939=0,$AC$112,Assumptions!$B$4)+IF($E$939=0,$Z$112,Assumptions!$B$4)+IF($F$939=0,$W$112,Assumptions!$B$4)+IF($G$939=0,$T$112,Assumptions!$B$4)</f>
        <v>22547484.4666011</v>
      </c>
      <c r="P939" s="18" t="n">
        <f aca="false">IF(($N$939+Assumptions!$B$14*Assumptions!$B$13)&gt;($C$13*Assumptions!$B$7/Assumptions!$B$11),($C$13*Assumptions!$B$7/Assumptions!$B$11)*($O$939+Assumptions!$B$14)/($N$939+Assumptions!$B$14*Assumptions!$B$13-($C$13*Assumptions!$B$7/Assumptions!$B$11)),NA())</f>
        <v>382282.751795501</v>
      </c>
      <c r="Q939" s="18" t="n">
        <f aca="false">IFERROR(($N$939+Assumptions!$B$14*Assumptions!$B$13)/($O$939+Assumptions!$B$14+$P$939),NA())</f>
        <v>313.903777861767</v>
      </c>
      <c r="R939" s="18" t="n">
        <f aca="false">AND(ISNUMBER($P$939),$P$939&gt;Assumptions!$B$4,$Q$939&gt;Assumptions!$B$13)</f>
        <v>1</v>
      </c>
      <c r="S939" s="18" t="n">
        <f aca="false">IF($N$939&gt;($C$13*Assumptions!$B$7/Assumptions!$B$11),($C$13*Assumptions!$B$7/Assumptions!$B$11)*$O$939/($N$939-($C$13*Assumptions!$B$7/Assumptions!$B$11)),NA())</f>
        <v>344236.404070245</v>
      </c>
      <c r="T939" s="18" t="n">
        <f aca="false">IFERROR($N$939/($O$939+$S$939),NA())</f>
        <v>348.597645632833</v>
      </c>
      <c r="U939" s="18" t="n">
        <f aca="false">AND(ISNUMBER($S$939),$S$939&gt;Assumptions!$B$4,$T$939&lt;=Assumptions!$B$13)</f>
        <v>0</v>
      </c>
      <c r="V939" s="18" t="n">
        <f aca="false">IF($R$939,$P$939,IF($U$939,$S$939,NA()))</f>
        <v>382282.751795501</v>
      </c>
      <c r="W939" s="18" t="n">
        <f aca="false">IF($R$939,$Q$939,IF($U$939,$T$939,NA()))</f>
        <v>313.903777861767</v>
      </c>
      <c r="X939" s="18" t="n">
        <f aca="false">$R$939</f>
        <v>1</v>
      </c>
      <c r="Y939" s="18" t="n">
        <f aca="false">IF($B$939=1,$H$939,$AI$112*$W$939)</f>
        <v>1925272405.89128</v>
      </c>
      <c r="Z939" s="18" t="n">
        <f aca="false">IF($C$939=1,$I$939,$AF$112*$W$939)</f>
        <v>544199711.486711</v>
      </c>
      <c r="AA939" s="18" t="n">
        <f aca="false">IF($D$939=1,$J$939,$AC$112*$W$939)</f>
        <v>753369066.868241</v>
      </c>
      <c r="AB939" s="18" t="n">
        <f aca="false">IF($E$939=1,$K$939,$Z$112*$W$939)</f>
        <v>941711333.585302</v>
      </c>
      <c r="AC939" s="18" t="n">
        <f aca="false">IF($F$939=1,$L$939,$W$112*$W$939)</f>
        <v>15000000</v>
      </c>
      <c r="AD939" s="18" t="n">
        <f aca="false">IF($G$939=1,$M$939,$T$112*$W$939)</f>
        <v>5000000</v>
      </c>
      <c r="AE939" s="18" t="n">
        <f aca="false">($C$13*Assumptions!$B$7/Assumptions!$B$11)</f>
        <v>120000000</v>
      </c>
      <c r="AF939" s="18" t="n">
        <f aca="false">($J$112+$O$112)*$W$939</f>
        <v>88054036.7581399</v>
      </c>
      <c r="AG939" s="18" t="n">
        <f aca="false">Assumptions!$B$20*$W$939</f>
        <v>2825134000.7559</v>
      </c>
      <c r="AH939" s="18" t="n">
        <f aca="false">IF($R$939,Assumptions!$B$14*($W$939-Assumptions!$B$13),Assumptions!$B$4)</f>
        <v>782259444.654418</v>
      </c>
      <c r="AI939" s="18" t="n">
        <f aca="false">$Y$939+$Z$939+$AA$939+$AB$939+$AC$939+$AD$939+$AE$939+$AF$939+$AG$939+$AH$939</f>
        <v>8000000000</v>
      </c>
      <c r="AJ939" s="18" t="n">
        <f aca="false">IF(AND(ISNUMBER($V$939),($C$13*Assumptions!$B$7/Assumptions!$B$11)&gt;=Assumptions!$B$67,IF($B$939=1,$Y$939&gt;=INDEX($Y$936:$Y$999,1+$A$939-Assumptions!$B$78),$Y$939&gt;INDEX($Y$936:$Y$999,1+$A$939+Assumptions!$B$78)),IF($C$939=1,$Z$939&gt;=INDEX($Z$936:$Z$999,1+$A$939-Assumptions!$B$79),$Z$939&gt;INDEX($Z$936:$Z$999,1+$A$939+Assumptions!$B$79)),IF($D$939=1,$AA$939&gt;=INDEX($AA$936:$AA$999,1+$A$939-Assumptions!$B$80),$AA$939&gt;INDEX($AA$936:$AA$999,1+$A$939+Assumptions!$B$80)),IF($E$939=1,$AB$939&gt;=INDEX($AB$936:$AB$999,1+$A$939-Assumptions!$B$81),$AB$939&gt;INDEX($AB$936:$AB$999,1+$A$939+Assumptions!$B$81)),IF($F$939=1,$AC$939&gt;=INDEX($AC$936:$AC$999,1+$A$939-Assumptions!$B$82),$AC$939&gt;INDEX($AC$936:$AC$999,1+$A$939+Assumptions!$B$82)),IF($G$939=1,$AD$939&gt;=INDEX($AD$936:$AD$999,1+$A$939-Assumptions!$B$83),$AD$939&gt;INDEX($AD$936:$AD$999,1+$A$939+Assumptions!$B$83))),1,0)</f>
        <v>0</v>
      </c>
      <c r="AK939" s="16"/>
      <c r="AL939" s="16"/>
    </row>
    <row r="940" customFormat="false" ht="23.85" hidden="true" customHeight="false" outlineLevel="0" collapsed="false">
      <c r="A940" s="6" t="n">
        <f aca="false">ROW()-ROW($A$936)+Assumptions!$B$4</f>
        <v>4</v>
      </c>
      <c r="B940" s="18" t="n">
        <f aca="false">MOD(QUOTIENT($A$940,Assumptions!$B$78),2)</f>
        <v>0</v>
      </c>
      <c r="C940" s="18" t="n">
        <f aca="false">MOD(QUOTIENT($A$940,Assumptions!$B$79),2)</f>
        <v>0</v>
      </c>
      <c r="D940" s="18" t="n">
        <f aca="false">MOD(QUOTIENT($A$940,Assumptions!$B$80),2)</f>
        <v>0</v>
      </c>
      <c r="E940" s="18" t="n">
        <f aca="false">MOD(QUOTIENT($A$940,Assumptions!$B$81),2)</f>
        <v>1</v>
      </c>
      <c r="F940" s="18" t="n">
        <f aca="false">MOD(QUOTIENT($A$940,Assumptions!$B$82),2)</f>
        <v>0</v>
      </c>
      <c r="G940" s="18" t="n">
        <f aca="false">MOD(QUOTIENT($A$940,Assumptions!$B$83),2)</f>
        <v>0</v>
      </c>
      <c r="H940" s="18" t="n">
        <f aca="false">IF($B$940=1,MIN(Assumptions!$B$66,MAX(Assumptions!$B$4,Assumptions!$B$28-(Assumptions!$B$4))),Assumptions!$B$4)</f>
        <v>0</v>
      </c>
      <c r="I940" s="18" t="n">
        <f aca="false">IF($C$940=1,MIN(Assumptions!$B$61,MAX(Assumptions!$B$4,Assumptions!$B$28-($H$940))),Assumptions!$B$4)</f>
        <v>0</v>
      </c>
      <c r="J940" s="18" t="n">
        <f aca="false">IF($D$940=1,MIN(Assumptions!$B$56,MAX(Assumptions!$B$4,Assumptions!$B$28-($H$940+$I$940))),Assumptions!$B$4)</f>
        <v>0</v>
      </c>
      <c r="K940" s="18" t="n">
        <f aca="false">IF($E$940=1,MIN(Assumptions!$B$51,MAX(Assumptions!$B$4,Assumptions!$B$28-($H$940+$I$940+$J$940))),Assumptions!$B$4)</f>
        <v>30000000</v>
      </c>
      <c r="L940" s="18" t="n">
        <f aca="false">IF($F$940=1,MIN(Assumptions!$B$46,MAX(Assumptions!$B$4,Assumptions!$B$28-($H$940+$I$940+$J$940+$K$940))),Assumptions!$B$4)</f>
        <v>0</v>
      </c>
      <c r="M940" s="18" t="n">
        <f aca="false">IF($G$940=1,MIN(Assumptions!$B$41,MAX(Assumptions!$B$4,Assumptions!$B$28-($H$940+$I$940+$J$940+$K$940+$L$940))),Assumptions!$B$4)</f>
        <v>0</v>
      </c>
      <c r="N940" s="18" t="n">
        <f aca="false">MAX(Assumptions!$B$4,Assumptions!$B$28-($H$940+$I$940+$J$940+$K$940+$L$940+$M$940))</f>
        <v>7970000000</v>
      </c>
      <c r="O940" s="18" t="n">
        <f aca="false">$J$112+$O$112+Assumptions!$B$20+IF($B$940=0,$AI$112,Assumptions!$B$4)+IF($C$940=0,$AF$112,Assumptions!$B$4)+IF($D$940=0,$AC$112,Assumptions!$B$4)+IF($E$940=0,$Z$112,Assumptions!$B$4)+IF($F$940=0,$W$112,Assumptions!$B$4)+IF($G$940=0,$T$112,Assumptions!$B$4)</f>
        <v>29547484.4666011</v>
      </c>
      <c r="P940" s="18" t="n">
        <f aca="false">IF(($N$940+Assumptions!$B$14*Assumptions!$B$13)&gt;($C$13*Assumptions!$B$7/Assumptions!$B$11),($C$13*Assumptions!$B$7/Assumptions!$B$11)*($O$940+Assumptions!$B$14)/($N$940+Assumptions!$B$14*Assumptions!$B$13-($C$13*Assumptions!$B$7/Assumptions!$B$11)),NA())</f>
        <v>489741.882966205</v>
      </c>
      <c r="Q940" s="18" t="n">
        <f aca="false">IFERROR(($N$940+Assumptions!$B$14*Assumptions!$B$13)/($O$940+Assumptions!$B$14+$P$940),NA())</f>
        <v>245.027031940171</v>
      </c>
      <c r="R940" s="18" t="n">
        <f aca="false">AND(ISNUMBER($P$940),$P$940&gt;Assumptions!$B$4,$Q$940&gt;Assumptions!$B$13)</f>
        <v>1</v>
      </c>
      <c r="S940" s="18" t="n">
        <f aca="false">IF($N$940&gt;($C$13*Assumptions!$B$7/Assumptions!$B$11),($C$13*Assumptions!$B$7/Assumptions!$B$11)*$O$940/($N$940-($C$13*Assumptions!$B$7/Assumptions!$B$11)),NA())</f>
        <v>451681.291209188</v>
      </c>
      <c r="T940" s="18" t="n">
        <f aca="false">IFERROR($N$940/($O$940+$S$940),NA())</f>
        <v>265.674054550168</v>
      </c>
      <c r="U940" s="18" t="n">
        <f aca="false">AND(ISNUMBER($S$940),$S$940&gt;Assumptions!$B$4,$T$940&lt;=Assumptions!$B$13)</f>
        <v>0</v>
      </c>
      <c r="V940" s="18" t="n">
        <f aca="false">IF($R$940,$P$940,IF($U$940,$S$940,NA()))</f>
        <v>489741.882966205</v>
      </c>
      <c r="W940" s="18" t="n">
        <f aca="false">IF($R$940,$Q$940,IF($U$940,$T$940,NA()))</f>
        <v>245.027031940171</v>
      </c>
      <c r="X940" s="18" t="n">
        <f aca="false">$R$940</f>
        <v>1</v>
      </c>
      <c r="Y940" s="18" t="n">
        <f aca="false">IF($B$940=1,$H$940,$AI$112*$W$940)</f>
        <v>1502829263.49359</v>
      </c>
      <c r="Z940" s="18" t="n">
        <f aca="false">IF($C$940=1,$I$940,$AF$112*$W$940)</f>
        <v>424791447.228158</v>
      </c>
      <c r="AA940" s="18" t="n">
        <f aca="false">IF($D$940=1,$J$940,$AC$112*$W$940)</f>
        <v>588064876.656411</v>
      </c>
      <c r="AB940" s="18" t="n">
        <f aca="false">IF($E$940=1,$K$940,$Z$112*$W$940)</f>
        <v>30000000</v>
      </c>
      <c r="AC940" s="18" t="n">
        <f aca="false">IF($F$940=1,$L$940,$W$112*$W$940)</f>
        <v>1225135159.70086</v>
      </c>
      <c r="AD940" s="18" t="n">
        <f aca="false">IF($G$940=1,$M$940,$T$112*$W$940)</f>
        <v>1225135159.70086</v>
      </c>
      <c r="AE940" s="18" t="n">
        <f aca="false">($C$13*Assumptions!$B$7/Assumptions!$B$11)</f>
        <v>120000000</v>
      </c>
      <c r="AF940" s="18" t="n">
        <f aca="false">($J$112+$O$112)*$W$940</f>
        <v>68733225.9081602</v>
      </c>
      <c r="AG940" s="18" t="n">
        <f aca="false">Assumptions!$B$20*$W$940</f>
        <v>2205243287.46154</v>
      </c>
      <c r="AH940" s="18" t="n">
        <f aca="false">IF($R$940,Assumptions!$B$14*($W$940-Assumptions!$B$13),Assumptions!$B$4)</f>
        <v>610067579.850428</v>
      </c>
      <c r="AI940" s="18" t="n">
        <f aca="false">$Y$940+$Z$940+$AA$940+$AB$940+$AC$940+$AD$940+$AE$940+$AF$940+$AG$940+$AH$940</f>
        <v>8000000000</v>
      </c>
      <c r="AJ940" s="18" t="n">
        <f aca="false">IF(AND(ISNUMBER($V$940),($C$13*Assumptions!$B$7/Assumptions!$B$11)&gt;=Assumptions!$B$67,IF($B$940=1,$Y$940&gt;=INDEX($Y$936:$Y$999,1+$A$940-Assumptions!$B$78),$Y$940&gt;INDEX($Y$936:$Y$999,1+$A$940+Assumptions!$B$78)),IF($C$940=1,$Z$940&gt;=INDEX($Z$936:$Z$999,1+$A$940-Assumptions!$B$79),$Z$940&gt;INDEX($Z$936:$Z$999,1+$A$940+Assumptions!$B$79)),IF($D$940=1,$AA$940&gt;=INDEX($AA$936:$AA$999,1+$A$940-Assumptions!$B$80),$AA$940&gt;INDEX($AA$936:$AA$999,1+$A$940+Assumptions!$B$80)),IF($E$940=1,$AB$940&gt;=INDEX($AB$936:$AB$999,1+$A$940-Assumptions!$B$81),$AB$940&gt;INDEX($AB$936:$AB$999,1+$A$940+Assumptions!$B$81)),IF($F$940=1,$AC$940&gt;=INDEX($AC$936:$AC$999,1+$A$940-Assumptions!$B$82),$AC$940&gt;INDEX($AC$936:$AC$999,1+$A$940+Assumptions!$B$82)),IF($G$940=1,$AD$940&gt;=INDEX($AD$936:$AD$999,1+$A$940-Assumptions!$B$83),$AD$940&gt;INDEX($AD$936:$AD$999,1+$A$940+Assumptions!$B$83))),1,0)</f>
        <v>0</v>
      </c>
      <c r="AK940" s="16"/>
      <c r="AL940" s="16"/>
    </row>
    <row r="941" customFormat="false" ht="23.85" hidden="true" customHeight="false" outlineLevel="0" collapsed="false">
      <c r="A941" s="6" t="n">
        <f aca="false">ROW()-ROW($A$936)+Assumptions!$B$4</f>
        <v>5</v>
      </c>
      <c r="B941" s="18" t="n">
        <f aca="false">MOD(QUOTIENT($A$941,Assumptions!$B$78),2)</f>
        <v>0</v>
      </c>
      <c r="C941" s="18" t="n">
        <f aca="false">MOD(QUOTIENT($A$941,Assumptions!$B$79),2)</f>
        <v>0</v>
      </c>
      <c r="D941" s="18" t="n">
        <f aca="false">MOD(QUOTIENT($A$941,Assumptions!$B$80),2)</f>
        <v>0</v>
      </c>
      <c r="E941" s="18" t="n">
        <f aca="false">MOD(QUOTIENT($A$941,Assumptions!$B$81),2)</f>
        <v>1</v>
      </c>
      <c r="F941" s="18" t="n">
        <f aca="false">MOD(QUOTIENT($A$941,Assumptions!$B$82),2)</f>
        <v>0</v>
      </c>
      <c r="G941" s="18" t="n">
        <f aca="false">MOD(QUOTIENT($A$941,Assumptions!$B$83),2)</f>
        <v>1</v>
      </c>
      <c r="H941" s="18" t="n">
        <f aca="false">IF($B$941=1,MIN(Assumptions!$B$66,MAX(Assumptions!$B$4,Assumptions!$B$28-(Assumptions!$B$4))),Assumptions!$B$4)</f>
        <v>0</v>
      </c>
      <c r="I941" s="18" t="n">
        <f aca="false">IF($C$941=1,MIN(Assumptions!$B$61,MAX(Assumptions!$B$4,Assumptions!$B$28-($H$941))),Assumptions!$B$4)</f>
        <v>0</v>
      </c>
      <c r="J941" s="18" t="n">
        <f aca="false">IF($D$941=1,MIN(Assumptions!$B$56,MAX(Assumptions!$B$4,Assumptions!$B$28-($H$941+$I$941))),Assumptions!$B$4)</f>
        <v>0</v>
      </c>
      <c r="K941" s="18" t="n">
        <f aca="false">IF($E$941=1,MIN(Assumptions!$B$51,MAX(Assumptions!$B$4,Assumptions!$B$28-($H$941+$I$941+$J$941))),Assumptions!$B$4)</f>
        <v>30000000</v>
      </c>
      <c r="L941" s="18" t="n">
        <f aca="false">IF($F$941=1,MIN(Assumptions!$B$46,MAX(Assumptions!$B$4,Assumptions!$B$28-($H$941+$I$941+$J$941+$K$941))),Assumptions!$B$4)</f>
        <v>0</v>
      </c>
      <c r="M941" s="18" t="n">
        <f aca="false">IF($G$941=1,MIN(Assumptions!$B$41,MAX(Assumptions!$B$4,Assumptions!$B$28-($H$941+$I$941+$J$941+$K$941+$L$941))),Assumptions!$B$4)</f>
        <v>5000000</v>
      </c>
      <c r="N941" s="18" t="n">
        <f aca="false">MAX(Assumptions!$B$4,Assumptions!$B$28-($H$941+$I$941+$J$941+$K$941+$L$941+$M$941))</f>
        <v>7965000000</v>
      </c>
      <c r="O941" s="18" t="n">
        <f aca="false">$J$112+$O$112+Assumptions!$B$20+IF($B$941=0,$AI$112,Assumptions!$B$4)+IF($C$941=0,$AF$112,Assumptions!$B$4)+IF($D$941=0,$AC$112,Assumptions!$B$4)+IF($E$941=0,$Z$112,Assumptions!$B$4)+IF($F$941=0,$W$112,Assumptions!$B$4)+IF($G$941=0,$T$112,Assumptions!$B$4)</f>
        <v>24547484.4666011</v>
      </c>
      <c r="P941" s="18" t="n">
        <f aca="false">IF(($N$941+Assumptions!$B$14*Assumptions!$B$13)&gt;($C$13*Assumptions!$B$7/Assumptions!$B$11),($C$13*Assumptions!$B$7/Assumptions!$B$11)*($O$941+Assumptions!$B$14)/($N$941+Assumptions!$B$14*Assumptions!$B$13-($C$13*Assumptions!$B$7/Assumptions!$B$11)),NA())</f>
        <v>413596.449314065</v>
      </c>
      <c r="Q941" s="18" t="n">
        <f aca="false">IFERROR(($N$941+Assumptions!$B$14*Assumptions!$B$13)/($O$941+Assumptions!$B$14+$P$941),NA())</f>
        <v>290.137887302987</v>
      </c>
      <c r="R941" s="18" t="n">
        <f aca="false">AND(ISNUMBER($P$941),$P$941&gt;Assumptions!$B$4,$Q$941&gt;Assumptions!$B$13)</f>
        <v>1</v>
      </c>
      <c r="S941" s="18" t="n">
        <f aca="false">IF($N$941&gt;($C$13*Assumptions!$B$7/Assumptions!$B$11),($C$13*Assumptions!$B$7/Assumptions!$B$11)*$O$941/($N$941-($C$13*Assumptions!$B$7/Assumptions!$B$11)),NA())</f>
        <v>375487.334097148</v>
      </c>
      <c r="T941" s="18" t="n">
        <f aca="false">IFERROR($N$941/($O$941+$S$941),NA())</f>
        <v>319.584681301002</v>
      </c>
      <c r="U941" s="18" t="n">
        <f aca="false">AND(ISNUMBER($S$941),$S$941&gt;Assumptions!$B$4,$T$941&lt;=Assumptions!$B$13)</f>
        <v>0</v>
      </c>
      <c r="V941" s="18" t="n">
        <f aca="false">IF($R$941,$P$941,IF($U$941,$S$941,NA()))</f>
        <v>413596.449314065</v>
      </c>
      <c r="W941" s="18" t="n">
        <f aca="false">IF($R$941,$Q$941,IF($U$941,$T$941,NA()))</f>
        <v>290.137887302987</v>
      </c>
      <c r="X941" s="18" t="n">
        <f aca="false">$R$941</f>
        <v>1</v>
      </c>
      <c r="Y941" s="18" t="n">
        <f aca="false">IF($B$941=1,$H$941,$AI$112*$W$941)</f>
        <v>1779508587.41822</v>
      </c>
      <c r="Z941" s="18" t="n">
        <f aca="false">IF($C$941=1,$I$941,$AF$112*$W$941)</f>
        <v>502997942.991245</v>
      </c>
      <c r="AA941" s="18" t="n">
        <f aca="false">IF($D$941=1,$J$941,$AC$112*$W$941)</f>
        <v>696330929.52717</v>
      </c>
      <c r="AB941" s="18" t="n">
        <f aca="false">IF($E$941=1,$K$941,$Z$112*$W$941)</f>
        <v>30000000</v>
      </c>
      <c r="AC941" s="18" t="n">
        <f aca="false">IF($F$941=1,$L$941,$W$112*$W$941)</f>
        <v>1450689436.51494</v>
      </c>
      <c r="AD941" s="18" t="n">
        <f aca="false">IF($G$941=1,$M$941,$T$112*$W$941)</f>
        <v>5000000</v>
      </c>
      <c r="AE941" s="18" t="n">
        <f aca="false">($C$13*Assumptions!$B$7/Assumptions!$B$11)</f>
        <v>120000000</v>
      </c>
      <c r="AF941" s="18" t="n">
        <f aca="false">($J$112+$O$112)*$W$941</f>
        <v>81387399.5640687</v>
      </c>
      <c r="AG941" s="18" t="n">
        <f aca="false">Assumptions!$B$20*$W$941</f>
        <v>2611240985.72689</v>
      </c>
      <c r="AH941" s="18" t="n">
        <f aca="false">IF($R$941,Assumptions!$B$14*($W$941-Assumptions!$B$13),Assumptions!$B$4)</f>
        <v>722844718.257469</v>
      </c>
      <c r="AI941" s="18" t="n">
        <f aca="false">$Y$941+$Z$941+$AA$941+$AB$941+$AC$941+$AD$941+$AE$941+$AF$941+$AG$941+$AH$941</f>
        <v>8000000000</v>
      </c>
      <c r="AJ941" s="18" t="n">
        <f aca="false">IF(AND(ISNUMBER($V$941),($C$13*Assumptions!$B$7/Assumptions!$B$11)&gt;=Assumptions!$B$67,IF($B$941=1,$Y$941&gt;=INDEX($Y$936:$Y$999,1+$A$941-Assumptions!$B$78),$Y$941&gt;INDEX($Y$936:$Y$999,1+$A$941+Assumptions!$B$78)),IF($C$941=1,$Z$941&gt;=INDEX($Z$936:$Z$999,1+$A$941-Assumptions!$B$79),$Z$941&gt;INDEX($Z$936:$Z$999,1+$A$941+Assumptions!$B$79)),IF($D$941=1,$AA$941&gt;=INDEX($AA$936:$AA$999,1+$A$941-Assumptions!$B$80),$AA$941&gt;INDEX($AA$936:$AA$999,1+$A$941+Assumptions!$B$80)),IF($E$941=1,$AB$941&gt;=INDEX($AB$936:$AB$999,1+$A$941-Assumptions!$B$81),$AB$941&gt;INDEX($AB$936:$AB$999,1+$A$941+Assumptions!$B$81)),IF($F$941=1,$AC$941&gt;=INDEX($AC$936:$AC$999,1+$A$941-Assumptions!$B$82),$AC$941&gt;INDEX($AC$936:$AC$999,1+$A$941+Assumptions!$B$82)),IF($G$941=1,$AD$941&gt;=INDEX($AD$936:$AD$999,1+$A$941-Assumptions!$B$83),$AD$941&gt;INDEX($AD$936:$AD$999,1+$A$941+Assumptions!$B$83))),1,0)</f>
        <v>0</v>
      </c>
      <c r="AK941" s="16"/>
      <c r="AL941" s="16"/>
    </row>
    <row r="942" customFormat="false" ht="23.85" hidden="true" customHeight="false" outlineLevel="0" collapsed="false">
      <c r="A942" s="6" t="n">
        <f aca="false">ROW()-ROW($A$936)+Assumptions!$B$4</f>
        <v>6</v>
      </c>
      <c r="B942" s="18" t="n">
        <f aca="false">MOD(QUOTIENT($A$942,Assumptions!$B$78),2)</f>
        <v>0</v>
      </c>
      <c r="C942" s="18" t="n">
        <f aca="false">MOD(QUOTIENT($A$942,Assumptions!$B$79),2)</f>
        <v>0</v>
      </c>
      <c r="D942" s="18" t="n">
        <f aca="false">MOD(QUOTIENT($A$942,Assumptions!$B$80),2)</f>
        <v>0</v>
      </c>
      <c r="E942" s="18" t="n">
        <f aca="false">MOD(QUOTIENT($A$942,Assumptions!$B$81),2)</f>
        <v>1</v>
      </c>
      <c r="F942" s="18" t="n">
        <f aca="false">MOD(QUOTIENT($A$942,Assumptions!$B$82),2)</f>
        <v>1</v>
      </c>
      <c r="G942" s="18" t="n">
        <f aca="false">MOD(QUOTIENT($A$942,Assumptions!$B$83),2)</f>
        <v>0</v>
      </c>
      <c r="H942" s="18" t="n">
        <f aca="false">IF($B$942=1,MIN(Assumptions!$B$66,MAX(Assumptions!$B$4,Assumptions!$B$28-(Assumptions!$B$4))),Assumptions!$B$4)</f>
        <v>0</v>
      </c>
      <c r="I942" s="18" t="n">
        <f aca="false">IF($C$942=1,MIN(Assumptions!$B$61,MAX(Assumptions!$B$4,Assumptions!$B$28-($H$942))),Assumptions!$B$4)</f>
        <v>0</v>
      </c>
      <c r="J942" s="18" t="n">
        <f aca="false">IF($D$942=1,MIN(Assumptions!$B$56,MAX(Assumptions!$B$4,Assumptions!$B$28-($H$942+$I$942))),Assumptions!$B$4)</f>
        <v>0</v>
      </c>
      <c r="K942" s="18" t="n">
        <f aca="false">IF($E$942=1,MIN(Assumptions!$B$51,MAX(Assumptions!$B$4,Assumptions!$B$28-($H$942+$I$942+$J$942))),Assumptions!$B$4)</f>
        <v>30000000</v>
      </c>
      <c r="L942" s="18" t="n">
        <f aca="false">IF($F$942=1,MIN(Assumptions!$B$46,MAX(Assumptions!$B$4,Assumptions!$B$28-($H$942+$I$942+$J$942+$K$942))),Assumptions!$B$4)</f>
        <v>15000000</v>
      </c>
      <c r="M942" s="18" t="n">
        <f aca="false">IF($G$942=1,MIN(Assumptions!$B$41,MAX(Assumptions!$B$4,Assumptions!$B$28-($H$942+$I$942+$J$942+$K$942+$L$942))),Assumptions!$B$4)</f>
        <v>0</v>
      </c>
      <c r="N942" s="18" t="n">
        <f aca="false">MAX(Assumptions!$B$4,Assumptions!$B$28-($H$942+$I$942+$J$942+$K$942+$L$942+$M$942))</f>
        <v>7955000000</v>
      </c>
      <c r="O942" s="18" t="n">
        <f aca="false">$J$112+$O$112+Assumptions!$B$20+IF($B$942=0,$AI$112,Assumptions!$B$4)+IF($C$942=0,$AF$112,Assumptions!$B$4)+IF($D$942=0,$AC$112,Assumptions!$B$4)+IF($E$942=0,$Z$112,Assumptions!$B$4)+IF($F$942=0,$W$112,Assumptions!$B$4)+IF($G$942=0,$T$112,Assumptions!$B$4)</f>
        <v>24547484.4666011</v>
      </c>
      <c r="P942" s="18" t="n">
        <f aca="false">IF(($N$942+Assumptions!$B$14*Assumptions!$B$13)&gt;($C$13*Assumptions!$B$7/Assumptions!$B$11),($C$13*Assumptions!$B$7/Assumptions!$B$11)*($O$942+Assumptions!$B$14)/($N$942+Assumptions!$B$14*Assumptions!$B$13-($C$13*Assumptions!$B$7/Assumptions!$B$11)),NA())</f>
        <v>414124.16408193</v>
      </c>
      <c r="Q942" s="18" t="n">
        <f aca="false">IFERROR(($N$942+Assumptions!$B$14*Assumptions!$B$13)/($O$942+Assumptions!$B$14+$P$942),NA())</f>
        <v>289.768167153509</v>
      </c>
      <c r="R942" s="18" t="n">
        <f aca="false">AND(ISNUMBER($P$942),$P$942&gt;Assumptions!$B$4,$Q$942&gt;Assumptions!$B$13)</f>
        <v>1</v>
      </c>
      <c r="S942" s="18" t="n">
        <f aca="false">IF($N$942&gt;($C$13*Assumptions!$B$7/Assumptions!$B$11),($C$13*Assumptions!$B$7/Assumptions!$B$11)*$O$942/($N$942-($C$13*Assumptions!$B$7/Assumptions!$B$11)),NA())</f>
        <v>375966.577663322</v>
      </c>
      <c r="T942" s="18" t="n">
        <f aca="false">IFERROR($N$942/($O$942+$S$942),NA())</f>
        <v>319.177307583601</v>
      </c>
      <c r="U942" s="18" t="n">
        <f aca="false">AND(ISNUMBER($S$942),$S$942&gt;Assumptions!$B$4,$T$942&lt;=Assumptions!$B$13)</f>
        <v>0</v>
      </c>
      <c r="V942" s="18" t="n">
        <f aca="false">IF($R$942,$P$942,IF($U$942,$S$942,NA()))</f>
        <v>414124.16408193</v>
      </c>
      <c r="W942" s="18" t="n">
        <f aca="false">IF($R$942,$Q$942,IF($U$942,$T$942,NA()))</f>
        <v>289.768167153509</v>
      </c>
      <c r="X942" s="18" t="n">
        <f aca="false">$R$942</f>
        <v>1</v>
      </c>
      <c r="Y942" s="18" t="n">
        <f aca="false">IF($B$942=1,$H$942,$AI$112*$W$942)</f>
        <v>1777240975.32849</v>
      </c>
      <c r="Z942" s="18" t="n">
        <f aca="false">IF($C$942=1,$I$942,$AF$112*$W$942)</f>
        <v>502356977.15118</v>
      </c>
      <c r="AA942" s="18" t="n">
        <f aca="false">IF($D$942=1,$J$942,$AC$112*$W$942)</f>
        <v>695443601.168422</v>
      </c>
      <c r="AB942" s="18" t="n">
        <f aca="false">IF($E$942=1,$K$942,$Z$112*$W$942)</f>
        <v>30000000</v>
      </c>
      <c r="AC942" s="18" t="n">
        <f aca="false">IF($F$942=1,$L$942,$W$112*$W$942)</f>
        <v>15000000</v>
      </c>
      <c r="AD942" s="18" t="n">
        <f aca="false">IF($G$942=1,$M$942,$T$112*$W$942)</f>
        <v>1448840835.76755</v>
      </c>
      <c r="AE942" s="18" t="n">
        <f aca="false">($C$13*Assumptions!$B$7/Assumptions!$B$11)</f>
        <v>120000000</v>
      </c>
      <c r="AF942" s="18" t="n">
        <f aca="false">($J$112+$O$112)*$W$942</f>
        <v>81283688.3190046</v>
      </c>
      <c r="AG942" s="18" t="n">
        <f aca="false">Assumptions!$B$20*$W$942</f>
        <v>2607913504.38158</v>
      </c>
      <c r="AH942" s="18" t="n">
        <f aca="false">IF($R$942,Assumptions!$B$14*($W$942-Assumptions!$B$13),Assumptions!$B$4)</f>
        <v>721920417.883773</v>
      </c>
      <c r="AI942" s="18" t="n">
        <f aca="false">$Y$942+$Z$942+$AA$942+$AB$942+$AC$942+$AD$942+$AE$942+$AF$942+$AG$942+$AH$942</f>
        <v>8000000000</v>
      </c>
      <c r="AJ942" s="18" t="n">
        <f aca="false">IF(AND(ISNUMBER($V$942),($C$13*Assumptions!$B$7/Assumptions!$B$11)&gt;=Assumptions!$B$67,IF($B$942=1,$Y$942&gt;=INDEX($Y$936:$Y$999,1+$A$942-Assumptions!$B$78),$Y$942&gt;INDEX($Y$936:$Y$999,1+$A$942+Assumptions!$B$78)),IF($C$942=1,$Z$942&gt;=INDEX($Z$936:$Z$999,1+$A$942-Assumptions!$B$79),$Z$942&gt;INDEX($Z$936:$Z$999,1+$A$942+Assumptions!$B$79)),IF($D$942=1,$AA$942&gt;=INDEX($AA$936:$AA$999,1+$A$942-Assumptions!$B$80),$AA$942&gt;INDEX($AA$936:$AA$999,1+$A$942+Assumptions!$B$80)),IF($E$942=1,$AB$942&gt;=INDEX($AB$936:$AB$999,1+$A$942-Assumptions!$B$81),$AB$942&gt;INDEX($AB$936:$AB$999,1+$A$942+Assumptions!$B$81)),IF($F$942=1,$AC$942&gt;=INDEX($AC$936:$AC$999,1+$A$942-Assumptions!$B$82),$AC$942&gt;INDEX($AC$936:$AC$999,1+$A$942+Assumptions!$B$82)),IF($G$942=1,$AD$942&gt;=INDEX($AD$936:$AD$999,1+$A$942-Assumptions!$B$83),$AD$942&gt;INDEX($AD$936:$AD$999,1+$A$942+Assumptions!$B$83))),1,0)</f>
        <v>0</v>
      </c>
      <c r="AK942" s="16"/>
      <c r="AL942" s="16"/>
    </row>
    <row r="943" customFormat="false" ht="23.85" hidden="true" customHeight="false" outlineLevel="0" collapsed="false">
      <c r="A943" s="6" t="n">
        <f aca="false">ROW()-ROW($A$936)+Assumptions!$B$4</f>
        <v>7</v>
      </c>
      <c r="B943" s="18" t="n">
        <f aca="false">MOD(QUOTIENT($A$943,Assumptions!$B$78),2)</f>
        <v>0</v>
      </c>
      <c r="C943" s="18" t="n">
        <f aca="false">MOD(QUOTIENT($A$943,Assumptions!$B$79),2)</f>
        <v>0</v>
      </c>
      <c r="D943" s="18" t="n">
        <f aca="false">MOD(QUOTIENT($A$943,Assumptions!$B$80),2)</f>
        <v>0</v>
      </c>
      <c r="E943" s="18" t="n">
        <f aca="false">MOD(QUOTIENT($A$943,Assumptions!$B$81),2)</f>
        <v>1</v>
      </c>
      <c r="F943" s="18" t="n">
        <f aca="false">MOD(QUOTIENT($A$943,Assumptions!$B$82),2)</f>
        <v>1</v>
      </c>
      <c r="G943" s="18" t="n">
        <f aca="false">MOD(QUOTIENT($A$943,Assumptions!$B$83),2)</f>
        <v>1</v>
      </c>
      <c r="H943" s="18" t="n">
        <f aca="false">IF($B$943=1,MIN(Assumptions!$B$66,MAX(Assumptions!$B$4,Assumptions!$B$28-(Assumptions!$B$4))),Assumptions!$B$4)</f>
        <v>0</v>
      </c>
      <c r="I943" s="18" t="n">
        <f aca="false">IF($C$943=1,MIN(Assumptions!$B$61,MAX(Assumptions!$B$4,Assumptions!$B$28-($H$943))),Assumptions!$B$4)</f>
        <v>0</v>
      </c>
      <c r="J943" s="18" t="n">
        <f aca="false">IF($D$943=1,MIN(Assumptions!$B$56,MAX(Assumptions!$B$4,Assumptions!$B$28-($H$943+$I$943))),Assumptions!$B$4)</f>
        <v>0</v>
      </c>
      <c r="K943" s="18" t="n">
        <f aca="false">IF($E$943=1,MIN(Assumptions!$B$51,MAX(Assumptions!$B$4,Assumptions!$B$28-($H$943+$I$943+$J$943))),Assumptions!$B$4)</f>
        <v>30000000</v>
      </c>
      <c r="L943" s="18" t="n">
        <f aca="false">IF($F$943=1,MIN(Assumptions!$B$46,MAX(Assumptions!$B$4,Assumptions!$B$28-($H$943+$I$943+$J$943+$K$943))),Assumptions!$B$4)</f>
        <v>15000000</v>
      </c>
      <c r="M943" s="18" t="n">
        <f aca="false">IF($G$943=1,MIN(Assumptions!$B$41,MAX(Assumptions!$B$4,Assumptions!$B$28-($H$943+$I$943+$J$943+$K$943+$L$943))),Assumptions!$B$4)</f>
        <v>5000000</v>
      </c>
      <c r="N943" s="18" t="n">
        <f aca="false">MAX(Assumptions!$B$4,Assumptions!$B$28-($H$943+$I$943+$J$943+$K$943+$L$943+$M$943))</f>
        <v>7950000000</v>
      </c>
      <c r="O943" s="18" t="n">
        <f aca="false">$J$112+$O$112+Assumptions!$B$20+IF($B$943=0,$AI$112,Assumptions!$B$4)+IF($C$943=0,$AF$112,Assumptions!$B$4)+IF($D$943=0,$AC$112,Assumptions!$B$4)+IF($E$943=0,$Z$112,Assumptions!$B$4)+IF($F$943=0,$W$112,Assumptions!$B$4)+IF($G$943=0,$T$112,Assumptions!$B$4)</f>
        <v>19547484.4666011</v>
      </c>
      <c r="P943" s="18" t="n">
        <f aca="false">IF(($N$943+Assumptions!$B$14*Assumptions!$B$13)&gt;($C$13*Assumptions!$B$7/Assumptions!$B$11),($C$13*Assumptions!$B$7/Assumptions!$B$11)*($O$943+Assumptions!$B$14)/($N$943+Assumptions!$B$14*Assumptions!$B$13-($C$13*Assumptions!$B$7/Assumptions!$B$11)),NA())</f>
        <v>337784.632747159</v>
      </c>
      <c r="Q943" s="18" t="n">
        <f aca="false">IFERROR(($N$943+Assumptions!$B$14*Assumptions!$B$13)/($O$943+Assumptions!$B$14+$P$943),NA())</f>
        <v>355.255948217819</v>
      </c>
      <c r="R943" s="18" t="n">
        <f aca="false">AND(ISNUMBER($P$943),$P$943&gt;Assumptions!$B$4,$Q$943&gt;Assumptions!$B$13)</f>
        <v>1</v>
      </c>
      <c r="S943" s="18" t="n">
        <f aca="false">IF($N$943&gt;($C$13*Assumptions!$B$7/Assumptions!$B$11),($C$13*Assumptions!$B$7/Assumptions!$B$11)*$O$943/($N$943-($C$13*Assumptions!$B$7/Assumptions!$B$11)),NA())</f>
        <v>299578.306001549</v>
      </c>
      <c r="T943" s="18" t="n">
        <f aca="false">IFERROR($N$943/($O$943+$S$943),NA())</f>
        <v>400.563050114115</v>
      </c>
      <c r="U943" s="18" t="n">
        <f aca="false">AND(ISNUMBER($S$943),$S$943&gt;Assumptions!$B$4,$T$943&lt;=Assumptions!$B$13)</f>
        <v>0</v>
      </c>
      <c r="V943" s="18" t="n">
        <f aca="false">IF($R$943,$P$943,IF($U$943,$S$943,NA()))</f>
        <v>337784.632747159</v>
      </c>
      <c r="W943" s="18" t="n">
        <f aca="false">IF($R$943,$Q$943,IF($U$943,$T$943,NA()))</f>
        <v>355.255948217819</v>
      </c>
      <c r="X943" s="18" t="n">
        <f aca="false">$R$943</f>
        <v>1</v>
      </c>
      <c r="Y943" s="18" t="n">
        <f aca="false">IF($B$943=1,$H$943,$AI$112*$W$943)</f>
        <v>2178898510.84782</v>
      </c>
      <c r="Z943" s="18" t="n">
        <f aca="false">IF($C$943=1,$I$943,$AF$112*$W$943)</f>
        <v>615889957.874962</v>
      </c>
      <c r="AA943" s="18" t="n">
        <f aca="false">IF($D$943=1,$J$943,$AC$112*$W$943)</f>
        <v>852614275.722767</v>
      </c>
      <c r="AB943" s="18" t="n">
        <f aca="false">IF($E$943=1,$K$943,$Z$112*$W$943)</f>
        <v>30000000</v>
      </c>
      <c r="AC943" s="18" t="n">
        <f aca="false">IF($F$943=1,$L$943,$W$112*$W$943)</f>
        <v>15000000</v>
      </c>
      <c r="AD943" s="18" t="n">
        <f aca="false">IF($G$943=1,$M$943,$T$112*$W$943)</f>
        <v>5000000</v>
      </c>
      <c r="AE943" s="18" t="n">
        <f aca="false">($C$13*Assumptions!$B$7/Assumptions!$B$11)</f>
        <v>120000000</v>
      </c>
      <c r="AF943" s="18" t="n">
        <f aca="false">($J$112+$O$112)*$W$943</f>
        <v>99653851.049525</v>
      </c>
      <c r="AG943" s="18" t="n">
        <f aca="false">Assumptions!$B$20*$W$943</f>
        <v>3197303533.96037</v>
      </c>
      <c r="AH943" s="18" t="n">
        <f aca="false">IF($R$943,Assumptions!$B$14*($W$943-Assumptions!$B$13),Assumptions!$B$4)</f>
        <v>885639870.544548</v>
      </c>
      <c r="AI943" s="18" t="n">
        <f aca="false">$Y$943+$Z$943+$AA$943+$AB$943+$AC$943+$AD$943+$AE$943+$AF$943+$AG$943+$AH$943</f>
        <v>8000000000</v>
      </c>
      <c r="AJ943" s="18" t="n">
        <f aca="false">IF(AND(ISNUMBER($V$943),($C$13*Assumptions!$B$7/Assumptions!$B$11)&gt;=Assumptions!$B$67,IF($B$943=1,$Y$943&gt;=INDEX($Y$936:$Y$999,1+$A$943-Assumptions!$B$78),$Y$943&gt;INDEX($Y$936:$Y$999,1+$A$943+Assumptions!$B$78)),IF($C$943=1,$Z$943&gt;=INDEX($Z$936:$Z$999,1+$A$943-Assumptions!$B$79),$Z$943&gt;INDEX($Z$936:$Z$999,1+$A$943+Assumptions!$B$79)),IF($D$943=1,$AA$943&gt;=INDEX($AA$936:$AA$999,1+$A$943-Assumptions!$B$80),$AA$943&gt;INDEX($AA$936:$AA$999,1+$A$943+Assumptions!$B$80)),IF($E$943=1,$AB$943&gt;=INDEX($AB$936:$AB$999,1+$A$943-Assumptions!$B$81),$AB$943&gt;INDEX($AB$936:$AB$999,1+$A$943+Assumptions!$B$81)),IF($F$943=1,$AC$943&gt;=INDEX($AC$936:$AC$999,1+$A$943-Assumptions!$B$82),$AC$943&gt;INDEX($AC$936:$AC$999,1+$A$943+Assumptions!$B$82)),IF($G$943=1,$AD$943&gt;=INDEX($AD$936:$AD$999,1+$A$943-Assumptions!$B$83),$AD$943&gt;INDEX($AD$936:$AD$999,1+$A$943+Assumptions!$B$83))),1,0)</f>
        <v>0</v>
      </c>
      <c r="AK943" s="16"/>
      <c r="AL943" s="16"/>
    </row>
    <row r="944" customFormat="false" ht="23.85" hidden="true" customHeight="false" outlineLevel="0" collapsed="false">
      <c r="A944" s="6" t="n">
        <f aca="false">ROW()-ROW($A$936)+Assumptions!$B$4</f>
        <v>8</v>
      </c>
      <c r="B944" s="18" t="n">
        <f aca="false">MOD(QUOTIENT($A$944,Assumptions!$B$78),2)</f>
        <v>0</v>
      </c>
      <c r="C944" s="18" t="n">
        <f aca="false">MOD(QUOTIENT($A$944,Assumptions!$B$79),2)</f>
        <v>0</v>
      </c>
      <c r="D944" s="18" t="n">
        <f aca="false">MOD(QUOTIENT($A$944,Assumptions!$B$80),2)</f>
        <v>1</v>
      </c>
      <c r="E944" s="18" t="n">
        <f aca="false">MOD(QUOTIENT($A$944,Assumptions!$B$81),2)</f>
        <v>0</v>
      </c>
      <c r="F944" s="18" t="n">
        <f aca="false">MOD(QUOTIENT($A$944,Assumptions!$B$82),2)</f>
        <v>0</v>
      </c>
      <c r="G944" s="18" t="n">
        <f aca="false">MOD(QUOTIENT($A$944,Assumptions!$B$83),2)</f>
        <v>0</v>
      </c>
      <c r="H944" s="18" t="n">
        <f aca="false">IF($B$944=1,MIN(Assumptions!$B$66,MAX(Assumptions!$B$4,Assumptions!$B$28-(Assumptions!$B$4))),Assumptions!$B$4)</f>
        <v>0</v>
      </c>
      <c r="I944" s="18" t="n">
        <f aca="false">IF($C$944=1,MIN(Assumptions!$B$61,MAX(Assumptions!$B$4,Assumptions!$B$28-($H$944))),Assumptions!$B$4)</f>
        <v>0</v>
      </c>
      <c r="J944" s="18" t="n">
        <f aca="false">IF($D$944=1,MIN(Assumptions!$B$56,MAX(Assumptions!$B$4,Assumptions!$B$28-($H$944+$I$944))),Assumptions!$B$4)</f>
        <v>60000000</v>
      </c>
      <c r="K944" s="18" t="n">
        <f aca="false">IF($E$944=1,MIN(Assumptions!$B$51,MAX(Assumptions!$B$4,Assumptions!$B$28-($H$944+$I$944+$J$944))),Assumptions!$B$4)</f>
        <v>0</v>
      </c>
      <c r="L944" s="18" t="n">
        <f aca="false">IF($F$944=1,MIN(Assumptions!$B$46,MAX(Assumptions!$B$4,Assumptions!$B$28-($H$944+$I$944+$J$944+$K$944))),Assumptions!$B$4)</f>
        <v>0</v>
      </c>
      <c r="M944" s="18" t="n">
        <f aca="false">IF($G$944=1,MIN(Assumptions!$B$41,MAX(Assumptions!$B$4,Assumptions!$B$28-($H$944+$I$944+$J$944+$K$944+$L$944))),Assumptions!$B$4)</f>
        <v>0</v>
      </c>
      <c r="N944" s="18" t="n">
        <f aca="false">MAX(Assumptions!$B$4,Assumptions!$B$28-($H$944+$I$944+$J$944+$K$944+$L$944+$M$944))</f>
        <v>7940000000</v>
      </c>
      <c r="O944" s="18" t="n">
        <f aca="false">$J$112+$O$112+Assumptions!$B$20+IF($B$944=0,$AI$112,Assumptions!$B$4)+IF($C$944=0,$AF$112,Assumptions!$B$4)+IF($D$944=0,$AC$112,Assumptions!$B$4)+IF($E$944=0,$Z$112,Assumptions!$B$4)+IF($F$944=0,$W$112,Assumptions!$B$4)+IF($G$944=0,$T$112,Assumptions!$B$4)</f>
        <v>30147484.4666011</v>
      </c>
      <c r="P944" s="18" t="n">
        <f aca="false">IF(($N$944+Assumptions!$B$14*Assumptions!$B$13)&gt;($C$13*Assumptions!$B$7/Assumptions!$B$11),($C$13*Assumptions!$B$7/Assumptions!$B$11)*($O$944+Assumptions!$B$14)/($N$944+Assumptions!$B$14*Assumptions!$B$13-($C$13*Assumptions!$B$7/Assumptions!$B$11)),NA())</f>
        <v>500824.306294935</v>
      </c>
      <c r="Q944" s="18" t="n">
        <f aca="false">IFERROR(($N$944+Assumptions!$B$14*Assumptions!$B$13)/($O$944+Assumptions!$B$14+$P$944),NA())</f>
        <v>239.604984206442</v>
      </c>
      <c r="R944" s="18" t="n">
        <f aca="false">AND(ISNUMBER($P$944),$P$944&gt;Assumptions!$B$4,$Q$944&gt;Assumptions!$B$13)</f>
        <v>1</v>
      </c>
      <c r="S944" s="18" t="n">
        <f aca="false">IF($N$944&gt;($C$13*Assumptions!$B$7/Assumptions!$B$11),($C$13*Assumptions!$B$7/Assumptions!$B$11)*$O$944/($N$944-($C$13*Assumptions!$B$7/Assumptions!$B$11)),NA())</f>
        <v>462621.245011781</v>
      </c>
      <c r="T944" s="18" t="n">
        <f aca="false">IFERROR($N$944/($O$944+$S$944),NA())</f>
        <v>259.391459631181</v>
      </c>
      <c r="U944" s="18" t="n">
        <f aca="false">AND(ISNUMBER($S$944),$S$944&gt;Assumptions!$B$4,$T$944&lt;=Assumptions!$B$13)</f>
        <v>0</v>
      </c>
      <c r="V944" s="18" t="n">
        <f aca="false">IF($R$944,$P$944,IF($U$944,$S$944,NA()))</f>
        <v>500824.306294935</v>
      </c>
      <c r="W944" s="18" t="n">
        <f aca="false">IF($R$944,$Q$944,IF($U$944,$T$944,NA()))</f>
        <v>239.604984206442</v>
      </c>
      <c r="X944" s="18" t="n">
        <f aca="false">$R$944</f>
        <v>1</v>
      </c>
      <c r="Y944" s="18" t="n">
        <f aca="false">IF($B$944=1,$H$944,$AI$112*$W$944)</f>
        <v>1469574108.18363</v>
      </c>
      <c r="Z944" s="18" t="n">
        <f aca="false">IF($C$944=1,$I$944,$AF$112*$W$944)</f>
        <v>415391506.799082</v>
      </c>
      <c r="AA944" s="18" t="n">
        <f aca="false">IF($D$944=1,$J$944,$AC$112*$W$944)</f>
        <v>60000000</v>
      </c>
      <c r="AB944" s="18" t="n">
        <f aca="false">IF($E$944=1,$K$944,$Z$112*$W$944)</f>
        <v>718814952.619326</v>
      </c>
      <c r="AC944" s="18" t="n">
        <f aca="false">IF($F$944=1,$L$944,$W$112*$W$944)</f>
        <v>1198024921.03221</v>
      </c>
      <c r="AD944" s="18" t="n">
        <f aca="false">IF($G$944=1,$M$944,$T$112*$W$944)</f>
        <v>1198024921.03221</v>
      </c>
      <c r="AE944" s="18" t="n">
        <f aca="false">($C$13*Assumptions!$B$7/Assumptions!$B$11)</f>
        <v>120000000</v>
      </c>
      <c r="AF944" s="18" t="n">
        <f aca="false">($J$112+$O$112)*$W$944</f>
        <v>67212271.9594618</v>
      </c>
      <c r="AG944" s="18" t="n">
        <f aca="false">Assumptions!$B$20*$W$944</f>
        <v>2156444857.85798</v>
      </c>
      <c r="AH944" s="18" t="n">
        <f aca="false">IF($R$944,Assumptions!$B$14*($W$944-Assumptions!$B$13),Assumptions!$B$4)</f>
        <v>596512460.516105</v>
      </c>
      <c r="AI944" s="18" t="n">
        <f aca="false">$Y$944+$Z$944+$AA$944+$AB$944+$AC$944+$AD$944+$AE$944+$AF$944+$AG$944+$AH$944</f>
        <v>8000000000</v>
      </c>
      <c r="AJ944" s="18" t="n">
        <f aca="false">IF(AND(ISNUMBER($V$944),($C$13*Assumptions!$B$7/Assumptions!$B$11)&gt;=Assumptions!$B$67,IF($B$944=1,$Y$944&gt;=INDEX($Y$936:$Y$999,1+$A$944-Assumptions!$B$78),$Y$944&gt;INDEX($Y$936:$Y$999,1+$A$944+Assumptions!$B$78)),IF($C$944=1,$Z$944&gt;=INDEX($Z$936:$Z$999,1+$A$944-Assumptions!$B$79),$Z$944&gt;INDEX($Z$936:$Z$999,1+$A$944+Assumptions!$B$79)),IF($D$944=1,$AA$944&gt;=INDEX($AA$936:$AA$999,1+$A$944-Assumptions!$B$80),$AA$944&gt;INDEX($AA$936:$AA$999,1+$A$944+Assumptions!$B$80)),IF($E$944=1,$AB$944&gt;=INDEX($AB$936:$AB$999,1+$A$944-Assumptions!$B$81),$AB$944&gt;INDEX($AB$936:$AB$999,1+$A$944+Assumptions!$B$81)),IF($F$944=1,$AC$944&gt;=INDEX($AC$936:$AC$999,1+$A$944-Assumptions!$B$82),$AC$944&gt;INDEX($AC$936:$AC$999,1+$A$944+Assumptions!$B$82)),IF($G$944=1,$AD$944&gt;=INDEX($AD$936:$AD$999,1+$A$944-Assumptions!$B$83),$AD$944&gt;INDEX($AD$936:$AD$999,1+$A$944+Assumptions!$B$83))),1,0)</f>
        <v>0</v>
      </c>
      <c r="AK944" s="16"/>
      <c r="AL944" s="16"/>
    </row>
    <row r="945" customFormat="false" ht="23.85" hidden="true" customHeight="false" outlineLevel="0" collapsed="false">
      <c r="A945" s="6" t="n">
        <f aca="false">ROW()-ROW($A$936)+Assumptions!$B$4</f>
        <v>9</v>
      </c>
      <c r="B945" s="18" t="n">
        <f aca="false">MOD(QUOTIENT($A$945,Assumptions!$B$78),2)</f>
        <v>0</v>
      </c>
      <c r="C945" s="18" t="n">
        <f aca="false">MOD(QUOTIENT($A$945,Assumptions!$B$79),2)</f>
        <v>0</v>
      </c>
      <c r="D945" s="18" t="n">
        <f aca="false">MOD(QUOTIENT($A$945,Assumptions!$B$80),2)</f>
        <v>1</v>
      </c>
      <c r="E945" s="18" t="n">
        <f aca="false">MOD(QUOTIENT($A$945,Assumptions!$B$81),2)</f>
        <v>0</v>
      </c>
      <c r="F945" s="18" t="n">
        <f aca="false">MOD(QUOTIENT($A$945,Assumptions!$B$82),2)</f>
        <v>0</v>
      </c>
      <c r="G945" s="18" t="n">
        <f aca="false">MOD(QUOTIENT($A$945,Assumptions!$B$83),2)</f>
        <v>1</v>
      </c>
      <c r="H945" s="18" t="n">
        <f aca="false">IF($B$945=1,MIN(Assumptions!$B$66,MAX(Assumptions!$B$4,Assumptions!$B$28-(Assumptions!$B$4))),Assumptions!$B$4)</f>
        <v>0</v>
      </c>
      <c r="I945" s="18" t="n">
        <f aca="false">IF($C$945=1,MIN(Assumptions!$B$61,MAX(Assumptions!$B$4,Assumptions!$B$28-($H$945))),Assumptions!$B$4)</f>
        <v>0</v>
      </c>
      <c r="J945" s="18" t="n">
        <f aca="false">IF($D$945=1,MIN(Assumptions!$B$56,MAX(Assumptions!$B$4,Assumptions!$B$28-($H$945+$I$945))),Assumptions!$B$4)</f>
        <v>60000000</v>
      </c>
      <c r="K945" s="18" t="n">
        <f aca="false">IF($E$945=1,MIN(Assumptions!$B$51,MAX(Assumptions!$B$4,Assumptions!$B$28-($H$945+$I$945+$J$945))),Assumptions!$B$4)</f>
        <v>0</v>
      </c>
      <c r="L945" s="18" t="n">
        <f aca="false">IF($F$945=1,MIN(Assumptions!$B$46,MAX(Assumptions!$B$4,Assumptions!$B$28-($H$945+$I$945+$J$945+$K$945))),Assumptions!$B$4)</f>
        <v>0</v>
      </c>
      <c r="M945" s="18" t="n">
        <f aca="false">IF($G$945=1,MIN(Assumptions!$B$41,MAX(Assumptions!$B$4,Assumptions!$B$28-($H$945+$I$945+$J$945+$K$945+$L$945))),Assumptions!$B$4)</f>
        <v>5000000</v>
      </c>
      <c r="N945" s="18" t="n">
        <f aca="false">MAX(Assumptions!$B$4,Assumptions!$B$28-($H$945+$I$945+$J$945+$K$945+$L$945+$M$945))</f>
        <v>7935000000</v>
      </c>
      <c r="O945" s="18" t="n">
        <f aca="false">$J$112+$O$112+Assumptions!$B$20+IF($B$945=0,$AI$112,Assumptions!$B$4)+IF($C$945=0,$AF$112,Assumptions!$B$4)+IF($D$945=0,$AC$112,Assumptions!$B$4)+IF($E$945=0,$Z$112,Assumptions!$B$4)+IF($F$945=0,$W$112,Assumptions!$B$4)+IF($G$945=0,$T$112,Assumptions!$B$4)</f>
        <v>25147484.4666011</v>
      </c>
      <c r="P945" s="18" t="n">
        <f aca="false">IF(($N$945+Assumptions!$B$14*Assumptions!$B$13)&gt;($C$13*Assumptions!$B$7/Assumptions!$B$11),($C$13*Assumptions!$B$7/Assumptions!$B$11)*($O$945+Assumptions!$B$14)/($N$945+Assumptions!$B$14*Assumptions!$B$13-($C$13*Assumptions!$B$7/Assumptions!$B$11)),NA())</f>
        <v>424393.749407371</v>
      </c>
      <c r="Q945" s="18" t="n">
        <f aca="false">IFERROR(($N$945+Assumptions!$B$14*Assumptions!$B$13)/($O$945+Assumptions!$B$14+$P$945),NA())</f>
        <v>282.756285095078</v>
      </c>
      <c r="R945" s="18" t="n">
        <f aca="false">AND(ISNUMBER($P$945),$P$945&gt;Assumptions!$B$4,$Q$945&gt;Assumptions!$B$13)</f>
        <v>1</v>
      </c>
      <c r="S945" s="18" t="n">
        <f aca="false">IF($N$945&gt;($C$13*Assumptions!$B$7/Assumptions!$B$11),($C$13*Assumptions!$B$7/Assumptions!$B$11)*$O$945/($N$945-($C$13*Assumptions!$B$7/Assumptions!$B$11)),NA())</f>
        <v>386141.796032262</v>
      </c>
      <c r="T945" s="18" t="n">
        <f aca="false">IFERROR($N$945/($O$945+$S$945),NA())</f>
        <v>310.766669739046</v>
      </c>
      <c r="U945" s="18" t="n">
        <f aca="false">AND(ISNUMBER($S$945),$S$945&gt;Assumptions!$B$4,$T$945&lt;=Assumptions!$B$13)</f>
        <v>0</v>
      </c>
      <c r="V945" s="18" t="n">
        <f aca="false">IF($R$945,$P$945,IF($U$945,$S$945,NA()))</f>
        <v>424393.749407371</v>
      </c>
      <c r="W945" s="18" t="n">
        <f aca="false">IF($R$945,$Q$945,IF($U$945,$T$945,NA()))</f>
        <v>282.756285095078</v>
      </c>
      <c r="X945" s="18" t="n">
        <f aca="false">$R$945</f>
        <v>1</v>
      </c>
      <c r="Y945" s="18" t="n">
        <f aca="false">IF($B$945=1,$H$945,$AI$112*$W$945)</f>
        <v>1734234856.91724</v>
      </c>
      <c r="Z945" s="18" t="n">
        <f aca="false">IF($C$945=1,$I$945,$AF$112*$W$945)</f>
        <v>490200818.282467</v>
      </c>
      <c r="AA945" s="18" t="n">
        <f aca="false">IF($D$945=1,$J$945,$AC$112*$W$945)</f>
        <v>60000000</v>
      </c>
      <c r="AB945" s="18" t="n">
        <f aca="false">IF($E$945=1,$K$945,$Z$112*$W$945)</f>
        <v>848268855.285235</v>
      </c>
      <c r="AC945" s="18" t="n">
        <f aca="false">IF($F$945=1,$L$945,$W$112*$W$945)</f>
        <v>1413781425.47539</v>
      </c>
      <c r="AD945" s="18" t="n">
        <f aca="false">IF($G$945=1,$M$945,$T$112*$W$945)</f>
        <v>5000000</v>
      </c>
      <c r="AE945" s="18" t="n">
        <f aca="false">($C$13*Assumptions!$B$7/Assumptions!$B$11)</f>
        <v>120000000</v>
      </c>
      <c r="AF945" s="18" t="n">
        <f aca="false">($J$112+$O$112)*$W$945</f>
        <v>79316765.4462614</v>
      </c>
      <c r="AG945" s="18" t="n">
        <f aca="false">Assumptions!$B$20*$W$945</f>
        <v>2544806565.85571</v>
      </c>
      <c r="AH945" s="18" t="n">
        <f aca="false">IF($R$945,Assumptions!$B$14*($W$945-Assumptions!$B$13),Assumptions!$B$4)</f>
        <v>704390712.737696</v>
      </c>
      <c r="AI945" s="18" t="n">
        <f aca="false">$Y$945+$Z$945+$AA$945+$AB$945+$AC$945+$AD$945+$AE$945+$AF$945+$AG$945+$AH$945</f>
        <v>8000000000</v>
      </c>
      <c r="AJ945" s="18" t="n">
        <f aca="false">IF(AND(ISNUMBER($V$945),($C$13*Assumptions!$B$7/Assumptions!$B$11)&gt;=Assumptions!$B$67,IF($B$945=1,$Y$945&gt;=INDEX($Y$936:$Y$999,1+$A$945-Assumptions!$B$78),$Y$945&gt;INDEX($Y$936:$Y$999,1+$A$945+Assumptions!$B$78)),IF($C$945=1,$Z$945&gt;=INDEX($Z$936:$Z$999,1+$A$945-Assumptions!$B$79),$Z$945&gt;INDEX($Z$936:$Z$999,1+$A$945+Assumptions!$B$79)),IF($D$945=1,$AA$945&gt;=INDEX($AA$936:$AA$999,1+$A$945-Assumptions!$B$80),$AA$945&gt;INDEX($AA$936:$AA$999,1+$A$945+Assumptions!$B$80)),IF($E$945=1,$AB$945&gt;=INDEX($AB$936:$AB$999,1+$A$945-Assumptions!$B$81),$AB$945&gt;INDEX($AB$936:$AB$999,1+$A$945+Assumptions!$B$81)),IF($F$945=1,$AC$945&gt;=INDEX($AC$936:$AC$999,1+$A$945-Assumptions!$B$82),$AC$945&gt;INDEX($AC$936:$AC$999,1+$A$945+Assumptions!$B$82)),IF($G$945=1,$AD$945&gt;=INDEX($AD$936:$AD$999,1+$A$945-Assumptions!$B$83),$AD$945&gt;INDEX($AD$936:$AD$999,1+$A$945+Assumptions!$B$83))),1,0)</f>
        <v>0</v>
      </c>
      <c r="AK945" s="16"/>
      <c r="AL945" s="16"/>
    </row>
    <row r="946" customFormat="false" ht="23.85" hidden="true" customHeight="false" outlineLevel="0" collapsed="false">
      <c r="A946" s="6" t="n">
        <f aca="false">ROW()-ROW($A$936)+Assumptions!$B$4</f>
        <v>10</v>
      </c>
      <c r="B946" s="18" t="n">
        <f aca="false">MOD(QUOTIENT($A$946,Assumptions!$B$78),2)</f>
        <v>0</v>
      </c>
      <c r="C946" s="18" t="n">
        <f aca="false">MOD(QUOTIENT($A$946,Assumptions!$B$79),2)</f>
        <v>0</v>
      </c>
      <c r="D946" s="18" t="n">
        <f aca="false">MOD(QUOTIENT($A$946,Assumptions!$B$80),2)</f>
        <v>1</v>
      </c>
      <c r="E946" s="18" t="n">
        <f aca="false">MOD(QUOTIENT($A$946,Assumptions!$B$81),2)</f>
        <v>0</v>
      </c>
      <c r="F946" s="18" t="n">
        <f aca="false">MOD(QUOTIENT($A$946,Assumptions!$B$82),2)</f>
        <v>1</v>
      </c>
      <c r="G946" s="18" t="n">
        <f aca="false">MOD(QUOTIENT($A$946,Assumptions!$B$83),2)</f>
        <v>0</v>
      </c>
      <c r="H946" s="18" t="n">
        <f aca="false">IF($B$946=1,MIN(Assumptions!$B$66,MAX(Assumptions!$B$4,Assumptions!$B$28-(Assumptions!$B$4))),Assumptions!$B$4)</f>
        <v>0</v>
      </c>
      <c r="I946" s="18" t="n">
        <f aca="false">IF($C$946=1,MIN(Assumptions!$B$61,MAX(Assumptions!$B$4,Assumptions!$B$28-($H$946))),Assumptions!$B$4)</f>
        <v>0</v>
      </c>
      <c r="J946" s="18" t="n">
        <f aca="false">IF($D$946=1,MIN(Assumptions!$B$56,MAX(Assumptions!$B$4,Assumptions!$B$28-($H$946+$I$946))),Assumptions!$B$4)</f>
        <v>60000000</v>
      </c>
      <c r="K946" s="18" t="n">
        <f aca="false">IF($E$946=1,MIN(Assumptions!$B$51,MAX(Assumptions!$B$4,Assumptions!$B$28-($H$946+$I$946+$J$946))),Assumptions!$B$4)</f>
        <v>0</v>
      </c>
      <c r="L946" s="18" t="n">
        <f aca="false">IF($F$946=1,MIN(Assumptions!$B$46,MAX(Assumptions!$B$4,Assumptions!$B$28-($H$946+$I$946+$J$946+$K$946))),Assumptions!$B$4)</f>
        <v>15000000</v>
      </c>
      <c r="M946" s="18" t="n">
        <f aca="false">IF($G$946=1,MIN(Assumptions!$B$41,MAX(Assumptions!$B$4,Assumptions!$B$28-($H$946+$I$946+$J$946+$K$946+$L$946))),Assumptions!$B$4)</f>
        <v>0</v>
      </c>
      <c r="N946" s="18" t="n">
        <f aca="false">MAX(Assumptions!$B$4,Assumptions!$B$28-($H$946+$I$946+$J$946+$K$946+$L$946+$M$946))</f>
        <v>7925000000</v>
      </c>
      <c r="O946" s="18" t="n">
        <f aca="false">$J$112+$O$112+Assumptions!$B$20+IF($B$946=0,$AI$112,Assumptions!$B$4)+IF($C$946=0,$AF$112,Assumptions!$B$4)+IF($D$946=0,$AC$112,Assumptions!$B$4)+IF($E$946=0,$Z$112,Assumptions!$B$4)+IF($F$946=0,$W$112,Assumptions!$B$4)+IF($G$946=0,$T$112,Assumptions!$B$4)</f>
        <v>25147484.4666011</v>
      </c>
      <c r="P946" s="18" t="n">
        <f aca="false">IF(($N$946+Assumptions!$B$14*Assumptions!$B$13)&gt;($C$13*Assumptions!$B$7/Assumptions!$B$11),($C$13*Assumptions!$B$7/Assumptions!$B$11)*($O$946+Assumptions!$B$14)/($N$946+Assumptions!$B$14*Assumptions!$B$13-($C$13*Assumptions!$B$7/Assumptions!$B$11)),NA())</f>
        <v>424937.321292619</v>
      </c>
      <c r="Q946" s="18" t="n">
        <f aca="false">IFERROR(($N$946+Assumptions!$B$14*Assumptions!$B$13)/($O$946+Assumptions!$B$14+$P$946),NA())</f>
        <v>282.394588535955</v>
      </c>
      <c r="R946" s="18" t="n">
        <f aca="false">AND(ISNUMBER($P$946),$P$946&gt;Assumptions!$B$4,$Q$946&gt;Assumptions!$B$13)</f>
        <v>1</v>
      </c>
      <c r="S946" s="18" t="n">
        <f aca="false">IF($N$946&gt;($C$13*Assumptions!$B$7/Assumptions!$B$11),($C$13*Assumptions!$B$7/Assumptions!$B$11)*$O$946/($N$946-($C$13*Assumptions!$B$7/Assumptions!$B$11)),NA())</f>
        <v>386636.532478171</v>
      </c>
      <c r="T946" s="18" t="n">
        <f aca="false">IFERROR($N$946/($O$946+$S$946),NA())</f>
        <v>310.369015651088</v>
      </c>
      <c r="U946" s="18" t="n">
        <f aca="false">AND(ISNUMBER($S$946),$S$946&gt;Assumptions!$B$4,$T$946&lt;=Assumptions!$B$13)</f>
        <v>0</v>
      </c>
      <c r="V946" s="18" t="n">
        <f aca="false">IF($R$946,$P$946,IF($U$946,$S$946,NA()))</f>
        <v>424937.321292619</v>
      </c>
      <c r="W946" s="18" t="n">
        <f aca="false">IF($R$946,$Q$946,IF($U$946,$T$946,NA()))</f>
        <v>282.394588535955</v>
      </c>
      <c r="X946" s="18" t="n">
        <f aca="false">$R$946</f>
        <v>1</v>
      </c>
      <c r="Y946" s="18" t="n">
        <f aca="false">IF($B$946=1,$H$946,$AI$112*$W$946)</f>
        <v>1732016456.07693</v>
      </c>
      <c r="Z946" s="18" t="n">
        <f aca="false">IF($C$946=1,$I$946,$AF$112*$W$946)</f>
        <v>489573762.550734</v>
      </c>
      <c r="AA946" s="18" t="n">
        <f aca="false">IF($D$946=1,$J$946,$AC$112*$W$946)</f>
        <v>60000000</v>
      </c>
      <c r="AB946" s="18" t="n">
        <f aca="false">IF($E$946=1,$K$946,$Z$112*$W$946)</f>
        <v>847183765.607864</v>
      </c>
      <c r="AC946" s="18" t="n">
        <f aca="false">IF($F$946=1,$L$946,$W$112*$W$946)</f>
        <v>15000000</v>
      </c>
      <c r="AD946" s="18" t="n">
        <f aca="false">IF($G$946=1,$M$946,$T$112*$W$946)</f>
        <v>1411972942.67977</v>
      </c>
      <c r="AE946" s="18" t="n">
        <f aca="false">($C$13*Assumptions!$B$7/Assumptions!$B$11)</f>
        <v>120000000</v>
      </c>
      <c r="AF946" s="18" t="n">
        <f aca="false">($J$112+$O$112)*$W$946</f>
        <v>79215304.9212262</v>
      </c>
      <c r="AG946" s="18" t="n">
        <f aca="false">Assumptions!$B$20*$W$946</f>
        <v>2541551296.82359</v>
      </c>
      <c r="AH946" s="18" t="n">
        <f aca="false">IF($R$946,Assumptions!$B$14*($W$946-Assumptions!$B$13),Assumptions!$B$4)</f>
        <v>703486471.339887</v>
      </c>
      <c r="AI946" s="18" t="n">
        <f aca="false">$Y$946+$Z$946+$AA$946+$AB$946+$AC$946+$AD$946+$AE$946+$AF$946+$AG$946+$AH$946</f>
        <v>8000000000</v>
      </c>
      <c r="AJ946" s="18" t="n">
        <f aca="false">IF(AND(ISNUMBER($V$946),($C$13*Assumptions!$B$7/Assumptions!$B$11)&gt;=Assumptions!$B$67,IF($B$946=1,$Y$946&gt;=INDEX($Y$936:$Y$999,1+$A$946-Assumptions!$B$78),$Y$946&gt;INDEX($Y$936:$Y$999,1+$A$946+Assumptions!$B$78)),IF($C$946=1,$Z$946&gt;=INDEX($Z$936:$Z$999,1+$A$946-Assumptions!$B$79),$Z$946&gt;INDEX($Z$936:$Z$999,1+$A$946+Assumptions!$B$79)),IF($D$946=1,$AA$946&gt;=INDEX($AA$936:$AA$999,1+$A$946-Assumptions!$B$80),$AA$946&gt;INDEX($AA$936:$AA$999,1+$A$946+Assumptions!$B$80)),IF($E$946=1,$AB$946&gt;=INDEX($AB$936:$AB$999,1+$A$946-Assumptions!$B$81),$AB$946&gt;INDEX($AB$936:$AB$999,1+$A$946+Assumptions!$B$81)),IF($F$946=1,$AC$946&gt;=INDEX($AC$936:$AC$999,1+$A$946-Assumptions!$B$82),$AC$946&gt;INDEX($AC$936:$AC$999,1+$A$946+Assumptions!$B$82)),IF($G$946=1,$AD$946&gt;=INDEX($AD$936:$AD$999,1+$A$946-Assumptions!$B$83),$AD$946&gt;INDEX($AD$936:$AD$999,1+$A$946+Assumptions!$B$83))),1,0)</f>
        <v>0</v>
      </c>
      <c r="AK946" s="16"/>
      <c r="AL946" s="16"/>
    </row>
    <row r="947" customFormat="false" ht="23.85" hidden="true" customHeight="false" outlineLevel="0" collapsed="false">
      <c r="A947" s="6" t="n">
        <f aca="false">ROW()-ROW($A$936)+Assumptions!$B$4</f>
        <v>11</v>
      </c>
      <c r="B947" s="18" t="n">
        <f aca="false">MOD(QUOTIENT($A$947,Assumptions!$B$78),2)</f>
        <v>0</v>
      </c>
      <c r="C947" s="18" t="n">
        <f aca="false">MOD(QUOTIENT($A$947,Assumptions!$B$79),2)</f>
        <v>0</v>
      </c>
      <c r="D947" s="18" t="n">
        <f aca="false">MOD(QUOTIENT($A$947,Assumptions!$B$80),2)</f>
        <v>1</v>
      </c>
      <c r="E947" s="18" t="n">
        <f aca="false">MOD(QUOTIENT($A$947,Assumptions!$B$81),2)</f>
        <v>0</v>
      </c>
      <c r="F947" s="18" t="n">
        <f aca="false">MOD(QUOTIENT($A$947,Assumptions!$B$82),2)</f>
        <v>1</v>
      </c>
      <c r="G947" s="18" t="n">
        <f aca="false">MOD(QUOTIENT($A$947,Assumptions!$B$83),2)</f>
        <v>1</v>
      </c>
      <c r="H947" s="18" t="n">
        <f aca="false">IF($B$947=1,MIN(Assumptions!$B$66,MAX(Assumptions!$B$4,Assumptions!$B$28-(Assumptions!$B$4))),Assumptions!$B$4)</f>
        <v>0</v>
      </c>
      <c r="I947" s="18" t="n">
        <f aca="false">IF($C$947=1,MIN(Assumptions!$B$61,MAX(Assumptions!$B$4,Assumptions!$B$28-($H$947))),Assumptions!$B$4)</f>
        <v>0</v>
      </c>
      <c r="J947" s="18" t="n">
        <f aca="false">IF($D$947=1,MIN(Assumptions!$B$56,MAX(Assumptions!$B$4,Assumptions!$B$28-($H$947+$I$947))),Assumptions!$B$4)</f>
        <v>60000000</v>
      </c>
      <c r="K947" s="18" t="n">
        <f aca="false">IF($E$947=1,MIN(Assumptions!$B$51,MAX(Assumptions!$B$4,Assumptions!$B$28-($H$947+$I$947+$J$947))),Assumptions!$B$4)</f>
        <v>0</v>
      </c>
      <c r="L947" s="18" t="n">
        <f aca="false">IF($F$947=1,MIN(Assumptions!$B$46,MAX(Assumptions!$B$4,Assumptions!$B$28-($H$947+$I$947+$J$947+$K$947))),Assumptions!$B$4)</f>
        <v>15000000</v>
      </c>
      <c r="M947" s="18" t="n">
        <f aca="false">IF($G$947=1,MIN(Assumptions!$B$41,MAX(Assumptions!$B$4,Assumptions!$B$28-($H$947+$I$947+$J$947+$K$947+$L$947))),Assumptions!$B$4)</f>
        <v>5000000</v>
      </c>
      <c r="N947" s="18" t="n">
        <f aca="false">MAX(Assumptions!$B$4,Assumptions!$B$28-($H$947+$I$947+$J$947+$K$947+$L$947+$M$947))</f>
        <v>7920000000</v>
      </c>
      <c r="O947" s="18" t="n">
        <f aca="false">$J$112+$O$112+Assumptions!$B$20+IF($B$947=0,$AI$112,Assumptions!$B$4)+IF($C$947=0,$AF$112,Assumptions!$B$4)+IF($D$947=0,$AC$112,Assumptions!$B$4)+IF($E$947=0,$Z$112,Assumptions!$B$4)+IF($F$947=0,$W$112,Assumptions!$B$4)+IF($G$947=0,$T$112,Assumptions!$B$4)</f>
        <v>20147484.4666011</v>
      </c>
      <c r="P947" s="18" t="n">
        <f aca="false">IF(($N$947+Assumptions!$B$14*Assumptions!$B$13)&gt;($C$13*Assumptions!$B$7/Assumptions!$B$11),($C$13*Assumptions!$B$7/Assumptions!$B$11)*($O$947+Assumptions!$B$14)/($N$947+Assumptions!$B$14*Assumptions!$B$13-($C$13*Assumptions!$B$7/Assumptions!$B$11)),NA())</f>
        <v>348311.199742663</v>
      </c>
      <c r="Q947" s="18" t="n">
        <f aca="false">IFERROR(($N$947+Assumptions!$B$14*Assumptions!$B$13)/($O$947+Assumptions!$B$14+$P$947),NA())</f>
        <v>344.519498909761</v>
      </c>
      <c r="R947" s="18" t="n">
        <f aca="false">AND(ISNUMBER($P$947),$P$947&gt;Assumptions!$B$4,$Q$947&gt;Assumptions!$B$13)</f>
        <v>1</v>
      </c>
      <c r="S947" s="18" t="n">
        <f aca="false">IF($N$947&gt;($C$13*Assumptions!$B$7/Assumptions!$B$11),($C$13*Assumptions!$B$7/Assumptions!$B$11)*$O$947/($N$947-($C$13*Assumptions!$B$7/Assumptions!$B$11)),NA())</f>
        <v>309961.29948617</v>
      </c>
      <c r="T947" s="18" t="n">
        <f aca="false">IFERROR($N$947/($O$947+$S$947),NA())</f>
        <v>387.14510553068</v>
      </c>
      <c r="U947" s="18" t="n">
        <f aca="false">AND(ISNUMBER($S$947),$S$947&gt;Assumptions!$B$4,$T$947&lt;=Assumptions!$B$13)</f>
        <v>0</v>
      </c>
      <c r="V947" s="18" t="n">
        <f aca="false">IF($R$947,$P$947,IF($U$947,$S$947,NA()))</f>
        <v>348311.199742663</v>
      </c>
      <c r="W947" s="18" t="n">
        <f aca="false">IF($R$947,$Q$947,IF($U$947,$T$947,NA()))</f>
        <v>344.519498909761</v>
      </c>
      <c r="X947" s="18" t="n">
        <f aca="false">$R$947</f>
        <v>1</v>
      </c>
      <c r="Y947" s="18" t="n">
        <f aca="false">IF($B$947=1,$H$947,$AI$112*$W$947)</f>
        <v>2113048428.60014</v>
      </c>
      <c r="Z947" s="18" t="n">
        <f aca="false">IF($C$947=1,$I$947,$AF$112*$W$947)</f>
        <v>597276697.927483</v>
      </c>
      <c r="AA947" s="18" t="n">
        <f aca="false">IF($D$947=1,$J$947,$AC$112*$W$947)</f>
        <v>60000000</v>
      </c>
      <c r="AB947" s="18" t="n">
        <f aca="false">IF($E$947=1,$K$947,$Z$112*$W$947)</f>
        <v>1033558496.72928</v>
      </c>
      <c r="AC947" s="18" t="n">
        <f aca="false">IF($F$947=1,$L$947,$W$112*$W$947)</f>
        <v>15000000</v>
      </c>
      <c r="AD947" s="18" t="n">
        <f aca="false">IF($G$947=1,$M$947,$T$112*$W$947)</f>
        <v>5000000</v>
      </c>
      <c r="AE947" s="18" t="n">
        <f aca="false">($C$13*Assumptions!$B$7/Assumptions!$B$11)</f>
        <v>120000000</v>
      </c>
      <c r="AF947" s="18" t="n">
        <f aca="false">($J$112+$O$112)*$W$947</f>
        <v>96642139.2808314</v>
      </c>
      <c r="AG947" s="18" t="n">
        <f aca="false">Assumptions!$B$20*$W$947</f>
        <v>3100675490.18785</v>
      </c>
      <c r="AH947" s="18" t="n">
        <f aca="false">IF($R$947,Assumptions!$B$14*($W$947-Assumptions!$B$13),Assumptions!$B$4)</f>
        <v>858798747.274404</v>
      </c>
      <c r="AI947" s="18" t="n">
        <f aca="false">$Y$947+$Z$947+$AA$947+$AB$947+$AC$947+$AD$947+$AE$947+$AF$947+$AG$947+$AH$947</f>
        <v>8000000000</v>
      </c>
      <c r="AJ947" s="18" t="n">
        <f aca="false">IF(AND(ISNUMBER($V$947),($C$13*Assumptions!$B$7/Assumptions!$B$11)&gt;=Assumptions!$B$67,IF($B$947=1,$Y$947&gt;=INDEX($Y$936:$Y$999,1+$A$947-Assumptions!$B$78),$Y$947&gt;INDEX($Y$936:$Y$999,1+$A$947+Assumptions!$B$78)),IF($C$947=1,$Z$947&gt;=INDEX($Z$936:$Z$999,1+$A$947-Assumptions!$B$79),$Z$947&gt;INDEX($Z$936:$Z$999,1+$A$947+Assumptions!$B$79)),IF($D$947=1,$AA$947&gt;=INDEX($AA$936:$AA$999,1+$A$947-Assumptions!$B$80),$AA$947&gt;INDEX($AA$936:$AA$999,1+$A$947+Assumptions!$B$80)),IF($E$947=1,$AB$947&gt;=INDEX($AB$936:$AB$999,1+$A$947-Assumptions!$B$81),$AB$947&gt;INDEX($AB$936:$AB$999,1+$A$947+Assumptions!$B$81)),IF($F$947=1,$AC$947&gt;=INDEX($AC$936:$AC$999,1+$A$947-Assumptions!$B$82),$AC$947&gt;INDEX($AC$936:$AC$999,1+$A$947+Assumptions!$B$82)),IF($G$947=1,$AD$947&gt;=INDEX($AD$936:$AD$999,1+$A$947-Assumptions!$B$83),$AD$947&gt;INDEX($AD$936:$AD$999,1+$A$947+Assumptions!$B$83))),1,0)</f>
        <v>0</v>
      </c>
      <c r="AK947" s="16"/>
      <c r="AL947" s="16"/>
    </row>
    <row r="948" customFormat="false" ht="23.85" hidden="true" customHeight="false" outlineLevel="0" collapsed="false">
      <c r="A948" s="6" t="n">
        <f aca="false">ROW()-ROW($A$936)+Assumptions!$B$4</f>
        <v>12</v>
      </c>
      <c r="B948" s="18" t="n">
        <f aca="false">MOD(QUOTIENT($A$948,Assumptions!$B$78),2)</f>
        <v>0</v>
      </c>
      <c r="C948" s="18" t="n">
        <f aca="false">MOD(QUOTIENT($A$948,Assumptions!$B$79),2)</f>
        <v>0</v>
      </c>
      <c r="D948" s="18" t="n">
        <f aca="false">MOD(QUOTIENT($A$948,Assumptions!$B$80),2)</f>
        <v>1</v>
      </c>
      <c r="E948" s="18" t="n">
        <f aca="false">MOD(QUOTIENT($A$948,Assumptions!$B$81),2)</f>
        <v>1</v>
      </c>
      <c r="F948" s="18" t="n">
        <f aca="false">MOD(QUOTIENT($A$948,Assumptions!$B$82),2)</f>
        <v>0</v>
      </c>
      <c r="G948" s="18" t="n">
        <f aca="false">MOD(QUOTIENT($A$948,Assumptions!$B$83),2)</f>
        <v>0</v>
      </c>
      <c r="H948" s="18" t="n">
        <f aca="false">IF($B$948=1,MIN(Assumptions!$B$66,MAX(Assumptions!$B$4,Assumptions!$B$28-(Assumptions!$B$4))),Assumptions!$B$4)</f>
        <v>0</v>
      </c>
      <c r="I948" s="18" t="n">
        <f aca="false">IF($C$948=1,MIN(Assumptions!$B$61,MAX(Assumptions!$B$4,Assumptions!$B$28-($H$948))),Assumptions!$B$4)</f>
        <v>0</v>
      </c>
      <c r="J948" s="18" t="n">
        <f aca="false">IF($D$948=1,MIN(Assumptions!$B$56,MAX(Assumptions!$B$4,Assumptions!$B$28-($H$948+$I$948))),Assumptions!$B$4)</f>
        <v>60000000</v>
      </c>
      <c r="K948" s="18" t="n">
        <f aca="false">IF($E$948=1,MIN(Assumptions!$B$51,MAX(Assumptions!$B$4,Assumptions!$B$28-($H$948+$I$948+$J$948))),Assumptions!$B$4)</f>
        <v>30000000</v>
      </c>
      <c r="L948" s="18" t="n">
        <f aca="false">IF($F$948=1,MIN(Assumptions!$B$46,MAX(Assumptions!$B$4,Assumptions!$B$28-($H$948+$I$948+$J$948+$K$948))),Assumptions!$B$4)</f>
        <v>0</v>
      </c>
      <c r="M948" s="18" t="n">
        <f aca="false">IF($G$948=1,MIN(Assumptions!$B$41,MAX(Assumptions!$B$4,Assumptions!$B$28-($H$948+$I$948+$J$948+$K$948+$L$948))),Assumptions!$B$4)</f>
        <v>0</v>
      </c>
      <c r="N948" s="18" t="n">
        <f aca="false">MAX(Assumptions!$B$4,Assumptions!$B$28-($H$948+$I$948+$J$948+$K$948+$L$948+$M$948))</f>
        <v>7910000000</v>
      </c>
      <c r="O948" s="18" t="n">
        <f aca="false">$J$112+$O$112+Assumptions!$B$20+IF($B$948=0,$AI$112,Assumptions!$B$4)+IF($C$948=0,$AF$112,Assumptions!$B$4)+IF($D$948=0,$AC$112,Assumptions!$B$4)+IF($E$948=0,$Z$112,Assumptions!$B$4)+IF($F$948=0,$W$112,Assumptions!$B$4)+IF($G$948=0,$T$112,Assumptions!$B$4)</f>
        <v>27147484.4666011</v>
      </c>
      <c r="P948" s="18" t="n">
        <f aca="false">IF(($N$948+Assumptions!$B$14*Assumptions!$B$13)&gt;($C$13*Assumptions!$B$7/Assumptions!$B$11),($C$13*Assumptions!$B$7/Assumptions!$B$11)*($O$948+Assumptions!$B$14)/($N$948+Assumptions!$B$14*Assumptions!$B$13-($C$13*Assumptions!$B$7/Assumptions!$B$11)),NA())</f>
        <v>456554.140005406</v>
      </c>
      <c r="Q948" s="18" t="n">
        <f aca="false">IFERROR(($N$948+Assumptions!$B$14*Assumptions!$B$13)/($O$948+Assumptions!$B$14+$P$948),NA())</f>
        <v>262.838488330385</v>
      </c>
      <c r="R948" s="18" t="n">
        <f aca="false">AND(ISNUMBER($P$948),$P$948&gt;Assumptions!$B$4,$Q$948&gt;Assumptions!$B$13)</f>
        <v>1</v>
      </c>
      <c r="S948" s="18" t="n">
        <f aca="false">IF($N$948&gt;($C$13*Assumptions!$B$7/Assumptions!$B$11),($C$13*Assumptions!$B$7/Assumptions!$B$11)*$O$948/($N$948-($C$13*Assumptions!$B$7/Assumptions!$B$11)),NA())</f>
        <v>418189.747880889</v>
      </c>
      <c r="T948" s="18" t="n">
        <f aca="false">IFERROR($N$948/($O$948+$S$948),NA())</f>
        <v>286.951080479809</v>
      </c>
      <c r="U948" s="18" t="n">
        <f aca="false">AND(ISNUMBER($S$948),$S$948&gt;Assumptions!$B$4,$T$948&lt;=Assumptions!$B$13)</f>
        <v>0</v>
      </c>
      <c r="V948" s="18" t="n">
        <f aca="false">IF($R$948,$P$948,IF($U$948,$S$948,NA()))</f>
        <v>456554.140005406</v>
      </c>
      <c r="W948" s="18" t="n">
        <f aca="false">IF($R$948,$Q$948,IF($U$948,$T$948,NA()))</f>
        <v>262.838488330385</v>
      </c>
      <c r="X948" s="18" t="n">
        <f aca="false">$R$948</f>
        <v>1</v>
      </c>
      <c r="Y948" s="18" t="n">
        <f aca="false">IF($B$948=1,$H$948,$AI$112*$W$948)</f>
        <v>1612072630.14053</v>
      </c>
      <c r="Z948" s="18" t="n">
        <f aca="false">IF($C$948=1,$I$948,$AF$112*$W$948)</f>
        <v>455670302.8276</v>
      </c>
      <c r="AA948" s="18" t="n">
        <f aca="false">IF($D$948=1,$J$948,$AC$112*$W$948)</f>
        <v>60000000</v>
      </c>
      <c r="AB948" s="18" t="n">
        <f aca="false">IF($E$948=1,$K$948,$Z$112*$W$948)</f>
        <v>30000000</v>
      </c>
      <c r="AC948" s="18" t="n">
        <f aca="false">IF($F$948=1,$L$948,$W$112*$W$948)</f>
        <v>1314192441.65193</v>
      </c>
      <c r="AD948" s="18" t="n">
        <f aca="false">IF($G$948=1,$M$948,$T$112*$W$948)</f>
        <v>1314192441.65193</v>
      </c>
      <c r="AE948" s="18" t="n">
        <f aca="false">($C$13*Assumptions!$B$7/Assumptions!$B$11)</f>
        <v>120000000</v>
      </c>
      <c r="AF948" s="18" t="n">
        <f aca="false">($J$112+$O$112)*$W$948</f>
        <v>73729567.928582</v>
      </c>
      <c r="AG948" s="18" t="n">
        <f aca="false">Assumptions!$B$20*$W$948</f>
        <v>2365546394.97347</v>
      </c>
      <c r="AH948" s="18" t="n">
        <f aca="false">IF($R$948,Assumptions!$B$14*($W$948-Assumptions!$B$13),Assumptions!$B$4)</f>
        <v>654596220.825963</v>
      </c>
      <c r="AI948" s="18" t="n">
        <f aca="false">$Y$948+$Z$948+$AA$948+$AB$948+$AC$948+$AD$948+$AE$948+$AF$948+$AG$948+$AH$948</f>
        <v>8000000000</v>
      </c>
      <c r="AJ948" s="18" t="n">
        <f aca="false">IF(AND(ISNUMBER($V$948),($C$13*Assumptions!$B$7/Assumptions!$B$11)&gt;=Assumptions!$B$67,IF($B$948=1,$Y$948&gt;=INDEX($Y$936:$Y$999,1+$A$948-Assumptions!$B$78),$Y$948&gt;INDEX($Y$936:$Y$999,1+$A$948+Assumptions!$B$78)),IF($C$948=1,$Z$948&gt;=INDEX($Z$936:$Z$999,1+$A$948-Assumptions!$B$79),$Z$948&gt;INDEX($Z$936:$Z$999,1+$A$948+Assumptions!$B$79)),IF($D$948=1,$AA$948&gt;=INDEX($AA$936:$AA$999,1+$A$948-Assumptions!$B$80),$AA$948&gt;INDEX($AA$936:$AA$999,1+$A$948+Assumptions!$B$80)),IF($E$948=1,$AB$948&gt;=INDEX($AB$936:$AB$999,1+$A$948-Assumptions!$B$81),$AB$948&gt;INDEX($AB$936:$AB$999,1+$A$948+Assumptions!$B$81)),IF($F$948=1,$AC$948&gt;=INDEX($AC$936:$AC$999,1+$A$948-Assumptions!$B$82),$AC$948&gt;INDEX($AC$936:$AC$999,1+$A$948+Assumptions!$B$82)),IF($G$948=1,$AD$948&gt;=INDEX($AD$936:$AD$999,1+$A$948-Assumptions!$B$83),$AD$948&gt;INDEX($AD$936:$AD$999,1+$A$948+Assumptions!$B$83))),1,0)</f>
        <v>0</v>
      </c>
      <c r="AK948" s="16"/>
      <c r="AL948" s="16"/>
    </row>
    <row r="949" customFormat="false" ht="23.85" hidden="true" customHeight="false" outlineLevel="0" collapsed="false">
      <c r="A949" s="6" t="n">
        <f aca="false">ROW()-ROW($A$936)+Assumptions!$B$4</f>
        <v>13</v>
      </c>
      <c r="B949" s="18" t="n">
        <f aca="false">MOD(QUOTIENT($A$949,Assumptions!$B$78),2)</f>
        <v>0</v>
      </c>
      <c r="C949" s="18" t="n">
        <f aca="false">MOD(QUOTIENT($A$949,Assumptions!$B$79),2)</f>
        <v>0</v>
      </c>
      <c r="D949" s="18" t="n">
        <f aca="false">MOD(QUOTIENT($A$949,Assumptions!$B$80),2)</f>
        <v>1</v>
      </c>
      <c r="E949" s="18" t="n">
        <f aca="false">MOD(QUOTIENT($A$949,Assumptions!$B$81),2)</f>
        <v>1</v>
      </c>
      <c r="F949" s="18" t="n">
        <f aca="false">MOD(QUOTIENT($A$949,Assumptions!$B$82),2)</f>
        <v>0</v>
      </c>
      <c r="G949" s="18" t="n">
        <f aca="false">MOD(QUOTIENT($A$949,Assumptions!$B$83),2)</f>
        <v>1</v>
      </c>
      <c r="H949" s="18" t="n">
        <f aca="false">IF($B$949=1,MIN(Assumptions!$B$66,MAX(Assumptions!$B$4,Assumptions!$B$28-(Assumptions!$B$4))),Assumptions!$B$4)</f>
        <v>0</v>
      </c>
      <c r="I949" s="18" t="n">
        <f aca="false">IF($C$949=1,MIN(Assumptions!$B$61,MAX(Assumptions!$B$4,Assumptions!$B$28-($H$949))),Assumptions!$B$4)</f>
        <v>0</v>
      </c>
      <c r="J949" s="18" t="n">
        <f aca="false">IF($D$949=1,MIN(Assumptions!$B$56,MAX(Assumptions!$B$4,Assumptions!$B$28-($H$949+$I$949))),Assumptions!$B$4)</f>
        <v>60000000</v>
      </c>
      <c r="K949" s="18" t="n">
        <f aca="false">IF($E$949=1,MIN(Assumptions!$B$51,MAX(Assumptions!$B$4,Assumptions!$B$28-($H$949+$I$949+$J$949))),Assumptions!$B$4)</f>
        <v>30000000</v>
      </c>
      <c r="L949" s="18" t="n">
        <f aca="false">IF($F$949=1,MIN(Assumptions!$B$46,MAX(Assumptions!$B$4,Assumptions!$B$28-($H$949+$I$949+$J$949+$K$949))),Assumptions!$B$4)</f>
        <v>0</v>
      </c>
      <c r="M949" s="18" t="n">
        <f aca="false">IF($G$949=1,MIN(Assumptions!$B$41,MAX(Assumptions!$B$4,Assumptions!$B$28-($H$949+$I$949+$J$949+$K$949+$L$949))),Assumptions!$B$4)</f>
        <v>5000000</v>
      </c>
      <c r="N949" s="18" t="n">
        <f aca="false">MAX(Assumptions!$B$4,Assumptions!$B$28-($H$949+$I$949+$J$949+$K$949+$L$949+$M$949))</f>
        <v>7905000000</v>
      </c>
      <c r="O949" s="18" t="n">
        <f aca="false">$J$112+$O$112+Assumptions!$B$20+IF($B$949=0,$AI$112,Assumptions!$B$4)+IF($C$949=0,$AF$112,Assumptions!$B$4)+IF($D$949=0,$AC$112,Assumptions!$B$4)+IF($E$949=0,$Z$112,Assumptions!$B$4)+IF($F$949=0,$W$112,Assumptions!$B$4)+IF($G$949=0,$T$112,Assumptions!$B$4)</f>
        <v>22147484.4666011</v>
      </c>
      <c r="P949" s="18" t="n">
        <f aca="false">IF(($N$949+Assumptions!$B$14*Assumptions!$B$13)&gt;($C$13*Assumptions!$B$7/Assumptions!$B$11),($C$13*Assumptions!$B$7/Assumptions!$B$11)*($O$949+Assumptions!$B$14)/($N$949+Assumptions!$B$14*Assumptions!$B$13-($C$13*Assumptions!$B$7/Assumptions!$B$11)),NA())</f>
        <v>379800.723722905</v>
      </c>
      <c r="Q949" s="18" t="n">
        <f aca="false">IFERROR(($N$949+Assumptions!$B$14*Assumptions!$B$13)/($O$949+Assumptions!$B$14+$P$949),NA())</f>
        <v>315.955164128517</v>
      </c>
      <c r="R949" s="18" t="n">
        <f aca="false">AND(ISNUMBER($P$949),$P$949&gt;Assumptions!$B$4,$Q$949&gt;Assumptions!$B$13)</f>
        <v>1</v>
      </c>
      <c r="S949" s="18" t="n">
        <f aca="false">IF($N$949&gt;($C$13*Assumptions!$B$7/Assumptions!$B$11),($C$13*Assumptions!$B$7/Assumptions!$B$11)*$O$949/($N$949-($C$13*Assumptions!$B$7/Assumptions!$B$11)),NA())</f>
        <v>341387.043801172</v>
      </c>
      <c r="T949" s="18" t="n">
        <f aca="false">IFERROR($N$949/($O$949+$S$949),NA())</f>
        <v>351.507188626319</v>
      </c>
      <c r="U949" s="18" t="n">
        <f aca="false">AND(ISNUMBER($S$949),$S$949&gt;Assumptions!$B$4,$T$949&lt;=Assumptions!$B$13)</f>
        <v>0</v>
      </c>
      <c r="V949" s="18" t="n">
        <f aca="false">IF($R$949,$P$949,IF($U$949,$S$949,NA()))</f>
        <v>379800.723722905</v>
      </c>
      <c r="W949" s="18" t="n">
        <f aca="false">IF($R$949,$Q$949,IF($U$949,$T$949,NA()))</f>
        <v>315.955164128517</v>
      </c>
      <c r="X949" s="18" t="n">
        <f aca="false">$R$949</f>
        <v>1</v>
      </c>
      <c r="Y949" s="18" t="n">
        <f aca="false">IF($B$949=1,$H$949,$AI$112*$W$949)</f>
        <v>1937854214.87778</v>
      </c>
      <c r="Z949" s="18" t="n">
        <f aca="false">IF($C$949=1,$I$949,$AF$112*$W$949)</f>
        <v>547756100.078519</v>
      </c>
      <c r="AA949" s="18" t="n">
        <f aca="false">IF($D$949=1,$J$949,$AC$112*$W$949)</f>
        <v>60000000</v>
      </c>
      <c r="AB949" s="18" t="n">
        <f aca="false">IF($E$949=1,$K$949,$Z$112*$W$949)</f>
        <v>30000000</v>
      </c>
      <c r="AC949" s="18" t="n">
        <f aca="false">IF($F$949=1,$L$949,$W$112*$W$949)</f>
        <v>1579775820.64258</v>
      </c>
      <c r="AD949" s="18" t="n">
        <f aca="false">IF($G$949=1,$M$949,$T$112*$W$949)</f>
        <v>5000000</v>
      </c>
      <c r="AE949" s="18" t="n">
        <f aca="false">($C$13*Assumptions!$B$7/Assumptions!$B$11)</f>
        <v>120000000</v>
      </c>
      <c r="AF949" s="18" t="n">
        <f aca="false">($J$112+$O$112)*$W$949</f>
        <v>88629476.9231737</v>
      </c>
      <c r="AG949" s="18" t="n">
        <f aca="false">Assumptions!$B$20*$W$949</f>
        <v>2843596477.15665</v>
      </c>
      <c r="AH949" s="18" t="n">
        <f aca="false">IF($R$949,Assumptions!$B$14*($W$949-Assumptions!$B$13),Assumptions!$B$4)</f>
        <v>787387910.321292</v>
      </c>
      <c r="AI949" s="18" t="n">
        <f aca="false">$Y$949+$Z$949+$AA$949+$AB$949+$AC$949+$AD$949+$AE$949+$AF$949+$AG$949+$AH$949</f>
        <v>8000000000</v>
      </c>
      <c r="AJ949" s="18" t="n">
        <f aca="false">IF(AND(ISNUMBER($V$949),($C$13*Assumptions!$B$7/Assumptions!$B$11)&gt;=Assumptions!$B$67,IF($B$949=1,$Y$949&gt;=INDEX($Y$936:$Y$999,1+$A$949-Assumptions!$B$78),$Y$949&gt;INDEX($Y$936:$Y$999,1+$A$949+Assumptions!$B$78)),IF($C$949=1,$Z$949&gt;=INDEX($Z$936:$Z$999,1+$A$949-Assumptions!$B$79),$Z$949&gt;INDEX($Z$936:$Z$999,1+$A$949+Assumptions!$B$79)),IF($D$949=1,$AA$949&gt;=INDEX($AA$936:$AA$999,1+$A$949-Assumptions!$B$80),$AA$949&gt;INDEX($AA$936:$AA$999,1+$A$949+Assumptions!$B$80)),IF($E$949=1,$AB$949&gt;=INDEX($AB$936:$AB$999,1+$A$949-Assumptions!$B$81),$AB$949&gt;INDEX($AB$936:$AB$999,1+$A$949+Assumptions!$B$81)),IF($F$949=1,$AC$949&gt;=INDEX($AC$936:$AC$999,1+$A$949-Assumptions!$B$82),$AC$949&gt;INDEX($AC$936:$AC$999,1+$A$949+Assumptions!$B$82)),IF($G$949=1,$AD$949&gt;=INDEX($AD$936:$AD$999,1+$A$949-Assumptions!$B$83),$AD$949&gt;INDEX($AD$936:$AD$999,1+$A$949+Assumptions!$B$83))),1,0)</f>
        <v>0</v>
      </c>
      <c r="AK949" s="16"/>
      <c r="AL949" s="16"/>
    </row>
    <row r="950" customFormat="false" ht="23.85" hidden="true" customHeight="false" outlineLevel="0" collapsed="false">
      <c r="A950" s="6" t="n">
        <f aca="false">ROW()-ROW($A$936)+Assumptions!$B$4</f>
        <v>14</v>
      </c>
      <c r="B950" s="18" t="n">
        <f aca="false">MOD(QUOTIENT($A$950,Assumptions!$B$78),2)</f>
        <v>0</v>
      </c>
      <c r="C950" s="18" t="n">
        <f aca="false">MOD(QUOTIENT($A$950,Assumptions!$B$79),2)</f>
        <v>0</v>
      </c>
      <c r="D950" s="18" t="n">
        <f aca="false">MOD(QUOTIENT($A$950,Assumptions!$B$80),2)</f>
        <v>1</v>
      </c>
      <c r="E950" s="18" t="n">
        <f aca="false">MOD(QUOTIENT($A$950,Assumptions!$B$81),2)</f>
        <v>1</v>
      </c>
      <c r="F950" s="18" t="n">
        <f aca="false">MOD(QUOTIENT($A$950,Assumptions!$B$82),2)</f>
        <v>1</v>
      </c>
      <c r="G950" s="18" t="n">
        <f aca="false">MOD(QUOTIENT($A$950,Assumptions!$B$83),2)</f>
        <v>0</v>
      </c>
      <c r="H950" s="18" t="n">
        <f aca="false">IF($B$950=1,MIN(Assumptions!$B$66,MAX(Assumptions!$B$4,Assumptions!$B$28-(Assumptions!$B$4))),Assumptions!$B$4)</f>
        <v>0</v>
      </c>
      <c r="I950" s="18" t="n">
        <f aca="false">IF($C$950=1,MIN(Assumptions!$B$61,MAX(Assumptions!$B$4,Assumptions!$B$28-($H$950))),Assumptions!$B$4)</f>
        <v>0</v>
      </c>
      <c r="J950" s="18" t="n">
        <f aca="false">IF($D$950=1,MIN(Assumptions!$B$56,MAX(Assumptions!$B$4,Assumptions!$B$28-($H$950+$I$950))),Assumptions!$B$4)</f>
        <v>60000000</v>
      </c>
      <c r="K950" s="18" t="n">
        <f aca="false">IF($E$950=1,MIN(Assumptions!$B$51,MAX(Assumptions!$B$4,Assumptions!$B$28-($H$950+$I$950+$J$950))),Assumptions!$B$4)</f>
        <v>30000000</v>
      </c>
      <c r="L950" s="18" t="n">
        <f aca="false">IF($F$950=1,MIN(Assumptions!$B$46,MAX(Assumptions!$B$4,Assumptions!$B$28-($H$950+$I$950+$J$950+$K$950))),Assumptions!$B$4)</f>
        <v>15000000</v>
      </c>
      <c r="M950" s="18" t="n">
        <f aca="false">IF($G$950=1,MIN(Assumptions!$B$41,MAX(Assumptions!$B$4,Assumptions!$B$28-($H$950+$I$950+$J$950+$K$950+$L$950))),Assumptions!$B$4)</f>
        <v>0</v>
      </c>
      <c r="N950" s="18" t="n">
        <f aca="false">MAX(Assumptions!$B$4,Assumptions!$B$28-($H$950+$I$950+$J$950+$K$950+$L$950+$M$950))</f>
        <v>7895000000</v>
      </c>
      <c r="O950" s="18" t="n">
        <f aca="false">$J$112+$O$112+Assumptions!$B$20+IF($B$950=0,$AI$112,Assumptions!$B$4)+IF($C$950=0,$AF$112,Assumptions!$B$4)+IF($D$950=0,$AC$112,Assumptions!$B$4)+IF($E$950=0,$Z$112,Assumptions!$B$4)+IF($F$950=0,$W$112,Assumptions!$B$4)+IF($G$950=0,$T$112,Assumptions!$B$4)</f>
        <v>22147484.4666011</v>
      </c>
      <c r="P950" s="18" t="n">
        <f aca="false">IF(($N$950+Assumptions!$B$14*Assumptions!$B$13)&gt;($C$13*Assumptions!$B$7/Assumptions!$B$11),($C$13*Assumptions!$B$7/Assumptions!$B$11)*($O$950+Assumptions!$B$14)/($N$950+Assumptions!$B$14*Assumptions!$B$13-($C$13*Assumptions!$B$7/Assumptions!$B$11)),NA())</f>
        <v>380289.056379573</v>
      </c>
      <c r="Q950" s="18" t="n">
        <f aca="false">IFERROR(($N$950+Assumptions!$B$14*Assumptions!$B$13)/($O$950+Assumptions!$B$14+$P$950),NA())</f>
        <v>315.549443211498</v>
      </c>
      <c r="R950" s="18" t="n">
        <f aca="false">AND(ISNUMBER($P$950),$P$950&gt;Assumptions!$B$4,$Q$950&gt;Assumptions!$B$13)</f>
        <v>1</v>
      </c>
      <c r="S950" s="18" t="n">
        <f aca="false">IF($N$950&gt;($C$13*Assumptions!$B$7/Assumptions!$B$11),($C$13*Assumptions!$B$7/Assumptions!$B$11)*$O$950/($N$950-($C$13*Assumptions!$B$7/Assumptions!$B$11)),NA())</f>
        <v>341826.126815708</v>
      </c>
      <c r="T950" s="18" t="n">
        <f aca="false">IFERROR($N$950/($O$950+$S$950),NA())</f>
        <v>351.055670079593</v>
      </c>
      <c r="U950" s="18" t="n">
        <f aca="false">AND(ISNUMBER($S$950),$S$950&gt;Assumptions!$B$4,$T$950&lt;=Assumptions!$B$13)</f>
        <v>0</v>
      </c>
      <c r="V950" s="18" t="n">
        <f aca="false">IF($R$950,$P$950,IF($U$950,$S$950,NA()))</f>
        <v>380289.056379573</v>
      </c>
      <c r="W950" s="18" t="n">
        <f aca="false">IF($R$950,$Q$950,IF($U$950,$T$950,NA()))</f>
        <v>315.549443211498</v>
      </c>
      <c r="X950" s="18" t="n">
        <f aca="false">$R$950</f>
        <v>1</v>
      </c>
      <c r="Y950" s="18" t="n">
        <f aca="false">IF($B$950=1,$H$950,$AI$112*$W$950)</f>
        <v>1935365798.55049</v>
      </c>
      <c r="Z950" s="18" t="n">
        <f aca="false">IF($C$950=1,$I$950,$AF$112*$W$950)</f>
        <v>547052721.458835</v>
      </c>
      <c r="AA950" s="18" t="n">
        <f aca="false">IF($D$950=1,$J$950,$AC$112*$W$950)</f>
        <v>60000000</v>
      </c>
      <c r="AB950" s="18" t="n">
        <f aca="false">IF($E$950=1,$K$950,$Z$112*$W$950)</f>
        <v>30000000</v>
      </c>
      <c r="AC950" s="18" t="n">
        <f aca="false">IF($F$950=1,$L$950,$W$112*$W$950)</f>
        <v>15000000</v>
      </c>
      <c r="AD950" s="18" t="n">
        <f aca="false">IF($G$950=1,$M$950,$T$112*$W$950)</f>
        <v>1577747216.05749</v>
      </c>
      <c r="AE950" s="18" t="n">
        <f aca="false">($C$13*Assumptions!$B$7/Assumptions!$B$11)</f>
        <v>120000000</v>
      </c>
      <c r="AF950" s="18" t="n">
        <f aca="false">($J$112+$O$112)*$W$950</f>
        <v>88515667.000961</v>
      </c>
      <c r="AG950" s="18" t="n">
        <f aca="false">Assumptions!$B$20*$W$950</f>
        <v>2839944988.90348</v>
      </c>
      <c r="AH950" s="18" t="n">
        <f aca="false">IF($R$950,Assumptions!$B$14*($W$950-Assumptions!$B$13),Assumptions!$B$4)</f>
        <v>786373608.028744</v>
      </c>
      <c r="AI950" s="18" t="n">
        <f aca="false">$Y$950+$Z$950+$AA$950+$AB$950+$AC$950+$AD$950+$AE$950+$AF$950+$AG$950+$AH$950</f>
        <v>8000000000</v>
      </c>
      <c r="AJ950" s="18" t="n">
        <f aca="false">IF(AND(ISNUMBER($V$950),($C$13*Assumptions!$B$7/Assumptions!$B$11)&gt;=Assumptions!$B$67,IF($B$950=1,$Y$950&gt;=INDEX($Y$936:$Y$999,1+$A$950-Assumptions!$B$78),$Y$950&gt;INDEX($Y$936:$Y$999,1+$A$950+Assumptions!$B$78)),IF($C$950=1,$Z$950&gt;=INDEX($Z$936:$Z$999,1+$A$950-Assumptions!$B$79),$Z$950&gt;INDEX($Z$936:$Z$999,1+$A$950+Assumptions!$B$79)),IF($D$950=1,$AA$950&gt;=INDEX($AA$936:$AA$999,1+$A$950-Assumptions!$B$80),$AA$950&gt;INDEX($AA$936:$AA$999,1+$A$950+Assumptions!$B$80)),IF($E$950=1,$AB$950&gt;=INDEX($AB$936:$AB$999,1+$A$950-Assumptions!$B$81),$AB$950&gt;INDEX($AB$936:$AB$999,1+$A$950+Assumptions!$B$81)),IF($F$950=1,$AC$950&gt;=INDEX($AC$936:$AC$999,1+$A$950-Assumptions!$B$82),$AC$950&gt;INDEX($AC$936:$AC$999,1+$A$950+Assumptions!$B$82)),IF($G$950=1,$AD$950&gt;=INDEX($AD$936:$AD$999,1+$A$950-Assumptions!$B$83),$AD$950&gt;INDEX($AD$936:$AD$999,1+$A$950+Assumptions!$B$83))),1,0)</f>
        <v>0</v>
      </c>
      <c r="AK950" s="16"/>
      <c r="AL950" s="16"/>
    </row>
    <row r="951" customFormat="false" ht="23.85" hidden="true" customHeight="false" outlineLevel="0" collapsed="false">
      <c r="A951" s="6" t="n">
        <f aca="false">ROW()-ROW($A$936)+Assumptions!$B$4</f>
        <v>15</v>
      </c>
      <c r="B951" s="18" t="n">
        <f aca="false">MOD(QUOTIENT($A$951,Assumptions!$B$78),2)</f>
        <v>0</v>
      </c>
      <c r="C951" s="18" t="n">
        <f aca="false">MOD(QUOTIENT($A$951,Assumptions!$B$79),2)</f>
        <v>0</v>
      </c>
      <c r="D951" s="18" t="n">
        <f aca="false">MOD(QUOTIENT($A$951,Assumptions!$B$80),2)</f>
        <v>1</v>
      </c>
      <c r="E951" s="18" t="n">
        <f aca="false">MOD(QUOTIENT($A$951,Assumptions!$B$81),2)</f>
        <v>1</v>
      </c>
      <c r="F951" s="18" t="n">
        <f aca="false">MOD(QUOTIENT($A$951,Assumptions!$B$82),2)</f>
        <v>1</v>
      </c>
      <c r="G951" s="18" t="n">
        <f aca="false">MOD(QUOTIENT($A$951,Assumptions!$B$83),2)</f>
        <v>1</v>
      </c>
      <c r="H951" s="18" t="n">
        <f aca="false">IF($B$951=1,MIN(Assumptions!$B$66,MAX(Assumptions!$B$4,Assumptions!$B$28-(Assumptions!$B$4))),Assumptions!$B$4)</f>
        <v>0</v>
      </c>
      <c r="I951" s="18" t="n">
        <f aca="false">IF($C$951=1,MIN(Assumptions!$B$61,MAX(Assumptions!$B$4,Assumptions!$B$28-($H$951))),Assumptions!$B$4)</f>
        <v>0</v>
      </c>
      <c r="J951" s="18" t="n">
        <f aca="false">IF($D$951=1,MIN(Assumptions!$B$56,MAX(Assumptions!$B$4,Assumptions!$B$28-($H$951+$I$951))),Assumptions!$B$4)</f>
        <v>60000000</v>
      </c>
      <c r="K951" s="18" t="n">
        <f aca="false">IF($E$951=1,MIN(Assumptions!$B$51,MAX(Assumptions!$B$4,Assumptions!$B$28-($H$951+$I$951+$J$951))),Assumptions!$B$4)</f>
        <v>30000000</v>
      </c>
      <c r="L951" s="18" t="n">
        <f aca="false">IF($F$951=1,MIN(Assumptions!$B$46,MAX(Assumptions!$B$4,Assumptions!$B$28-($H$951+$I$951+$J$951+$K$951))),Assumptions!$B$4)</f>
        <v>15000000</v>
      </c>
      <c r="M951" s="18" t="n">
        <f aca="false">IF($G$951=1,MIN(Assumptions!$B$41,MAX(Assumptions!$B$4,Assumptions!$B$28-($H$951+$I$951+$J$951+$K$951+$L$951))),Assumptions!$B$4)</f>
        <v>5000000</v>
      </c>
      <c r="N951" s="18" t="n">
        <f aca="false">MAX(Assumptions!$B$4,Assumptions!$B$28-($H$951+$I$951+$J$951+$K$951+$L$951+$M$951))</f>
        <v>7890000000</v>
      </c>
      <c r="O951" s="18" t="n">
        <f aca="false">$J$112+$O$112+Assumptions!$B$20+IF($B$951=0,$AI$112,Assumptions!$B$4)+IF($C$951=0,$AF$112,Assumptions!$B$4)+IF($D$951=0,$AC$112,Assumptions!$B$4)+IF($E$951=0,$Z$112,Assumptions!$B$4)+IF($F$951=0,$W$112,Assumptions!$B$4)+IF($G$951=0,$T$112,Assumptions!$B$4)</f>
        <v>17147484.4666011</v>
      </c>
      <c r="P951" s="18" t="n">
        <f aca="false">IF(($N$951+Assumptions!$B$14*Assumptions!$B$13)&gt;($C$13*Assumptions!$B$7/Assumptions!$B$11),($C$13*Assumptions!$B$7/Assumptions!$B$11)*($O$951+Assumptions!$B$14)/($N$951+Assumptions!$B$14*Assumptions!$B$13-($C$13*Assumptions!$B$7/Assumptions!$B$11)),NA())</f>
        <v>303338.454292972</v>
      </c>
      <c r="Q951" s="18" t="n">
        <f aca="false">IFERROR(($N$951+Assumptions!$B$14*Assumptions!$B$13)/($O$951+Assumptions!$B$14+$P$951),NA())</f>
        <v>395.59771701118</v>
      </c>
      <c r="R951" s="18" t="n">
        <f aca="false">AND(ISNUMBER($P$951),$P$951&gt;Assumptions!$B$4,$Q$951&gt;Assumptions!$B$13)</f>
        <v>1</v>
      </c>
      <c r="S951" s="18" t="n">
        <f aca="false">IF($N$951&gt;($C$13*Assumptions!$B$7/Assumptions!$B$11),($C$13*Assumptions!$B$7/Assumptions!$B$11)*$O$951/($N$951-($C$13*Assumptions!$B$7/Assumptions!$B$11)),NA())</f>
        <v>264826.014928202</v>
      </c>
      <c r="T951" s="18" t="n">
        <f aca="false">IFERROR($N$951/($O$951+$S$951),NA())</f>
        <v>453.127688503465</v>
      </c>
      <c r="U951" s="18" t="n">
        <f aca="false">AND(ISNUMBER($S$951),$S$951&gt;Assumptions!$B$4,$T$951&lt;=Assumptions!$B$13)</f>
        <v>0</v>
      </c>
      <c r="V951" s="18" t="n">
        <f aca="false">IF($R$951,$P$951,IF($U$951,$S$951,NA()))</f>
        <v>303338.454292972</v>
      </c>
      <c r="W951" s="18" t="n">
        <f aca="false">IF($R$951,$Q$951,IF($U$951,$T$951,NA()))</f>
        <v>395.59771701118</v>
      </c>
      <c r="X951" s="18" t="n">
        <f aca="false">$R$951</f>
        <v>1</v>
      </c>
      <c r="Y951" s="18" t="n">
        <f aca="false">IF($B$951=1,$H$951,$AI$112*$W$951)</f>
        <v>2426327499.41166</v>
      </c>
      <c r="Z951" s="18" t="n">
        <f aca="false">IF($C$951=1,$I$951,$AF$112*$W$951)</f>
        <v>685828520.219626</v>
      </c>
      <c r="AA951" s="18" t="n">
        <f aca="false">IF($D$951=1,$J$951,$AC$112*$W$951)</f>
        <v>60000000</v>
      </c>
      <c r="AB951" s="18" t="n">
        <f aca="false">IF($E$951=1,$K$951,$Z$112*$W$951)</f>
        <v>30000000</v>
      </c>
      <c r="AC951" s="18" t="n">
        <f aca="false">IF($F$951=1,$L$951,$W$112*$W$951)</f>
        <v>15000000</v>
      </c>
      <c r="AD951" s="18" t="n">
        <f aca="false">IF($G$951=1,$M$951,$T$112*$W$951)</f>
        <v>5000000</v>
      </c>
      <c r="AE951" s="18" t="n">
        <f aca="false">($C$13*Assumptions!$B$7/Assumptions!$B$11)</f>
        <v>120000000</v>
      </c>
      <c r="AF951" s="18" t="n">
        <f aca="false">($J$112+$O$112)*$W$951</f>
        <v>110970234.740145</v>
      </c>
      <c r="AG951" s="18" t="n">
        <f aca="false">Assumptions!$B$20*$W$951</f>
        <v>3560379453.10062</v>
      </c>
      <c r="AH951" s="18" t="n">
        <f aca="false">IF($R$951,Assumptions!$B$14*($W$951-Assumptions!$B$13),Assumptions!$B$4)</f>
        <v>986494292.52795</v>
      </c>
      <c r="AI951" s="18" t="n">
        <f aca="false">$Y$951+$Z$951+$AA$951+$AB$951+$AC$951+$AD$951+$AE$951+$AF$951+$AG$951+$AH$951</f>
        <v>8000000000</v>
      </c>
      <c r="AJ951" s="18" t="n">
        <f aca="false">IF(AND(ISNUMBER($V$951),($C$13*Assumptions!$B$7/Assumptions!$B$11)&gt;=Assumptions!$B$67,IF($B$951=1,$Y$951&gt;=INDEX($Y$936:$Y$999,1+$A$951-Assumptions!$B$78),$Y$951&gt;INDEX($Y$936:$Y$999,1+$A$951+Assumptions!$B$78)),IF($C$951=1,$Z$951&gt;=INDEX($Z$936:$Z$999,1+$A$951-Assumptions!$B$79),$Z$951&gt;INDEX($Z$936:$Z$999,1+$A$951+Assumptions!$B$79)),IF($D$951=1,$AA$951&gt;=INDEX($AA$936:$AA$999,1+$A$951-Assumptions!$B$80),$AA$951&gt;INDEX($AA$936:$AA$999,1+$A$951+Assumptions!$B$80)),IF($E$951=1,$AB$951&gt;=INDEX($AB$936:$AB$999,1+$A$951-Assumptions!$B$81),$AB$951&gt;INDEX($AB$936:$AB$999,1+$A$951+Assumptions!$B$81)),IF($F$951=1,$AC$951&gt;=INDEX($AC$936:$AC$999,1+$A$951-Assumptions!$B$82),$AC$951&gt;INDEX($AC$936:$AC$999,1+$A$951+Assumptions!$B$82)),IF($G$951=1,$AD$951&gt;=INDEX($AD$936:$AD$999,1+$A$951-Assumptions!$B$83),$AD$951&gt;INDEX($AD$936:$AD$999,1+$A$951+Assumptions!$B$83))),1,0)</f>
        <v>0</v>
      </c>
      <c r="AK951" s="16"/>
      <c r="AL951" s="16"/>
    </row>
    <row r="952" customFormat="false" ht="23.85" hidden="true" customHeight="false" outlineLevel="0" collapsed="false">
      <c r="A952" s="6" t="n">
        <f aca="false">ROW()-ROW($A$936)+Assumptions!$B$4</f>
        <v>16</v>
      </c>
      <c r="B952" s="18" t="n">
        <f aca="false">MOD(QUOTIENT($A$952,Assumptions!$B$78),2)</f>
        <v>0</v>
      </c>
      <c r="C952" s="18" t="n">
        <f aca="false">MOD(QUOTIENT($A$952,Assumptions!$B$79),2)</f>
        <v>1</v>
      </c>
      <c r="D952" s="18" t="n">
        <f aca="false">MOD(QUOTIENT($A$952,Assumptions!$B$80),2)</f>
        <v>0</v>
      </c>
      <c r="E952" s="18" t="n">
        <f aca="false">MOD(QUOTIENT($A$952,Assumptions!$B$81),2)</f>
        <v>0</v>
      </c>
      <c r="F952" s="18" t="n">
        <f aca="false">MOD(QUOTIENT($A$952,Assumptions!$B$82),2)</f>
        <v>0</v>
      </c>
      <c r="G952" s="18" t="n">
        <f aca="false">MOD(QUOTIENT($A$952,Assumptions!$B$83),2)</f>
        <v>0</v>
      </c>
      <c r="H952" s="18" t="n">
        <f aca="false">IF($B$952=1,MIN(Assumptions!$B$66,MAX(Assumptions!$B$4,Assumptions!$B$28-(Assumptions!$B$4))),Assumptions!$B$4)</f>
        <v>0</v>
      </c>
      <c r="I952" s="18" t="n">
        <f aca="false">IF($C$952=1,MIN(Assumptions!$B$61,MAX(Assumptions!$B$4,Assumptions!$B$28-($H$952))),Assumptions!$B$4)</f>
        <v>100000000</v>
      </c>
      <c r="J952" s="18" t="n">
        <f aca="false">IF($D$952=1,MIN(Assumptions!$B$56,MAX(Assumptions!$B$4,Assumptions!$B$28-($H$952+$I$952))),Assumptions!$B$4)</f>
        <v>0</v>
      </c>
      <c r="K952" s="18" t="n">
        <f aca="false">IF($E$952=1,MIN(Assumptions!$B$51,MAX(Assumptions!$B$4,Assumptions!$B$28-($H$952+$I$952+$J$952))),Assumptions!$B$4)</f>
        <v>0</v>
      </c>
      <c r="L952" s="18" t="n">
        <f aca="false">IF($F$952=1,MIN(Assumptions!$B$46,MAX(Assumptions!$B$4,Assumptions!$B$28-($H$952+$I$952+$J$952+$K$952))),Assumptions!$B$4)</f>
        <v>0</v>
      </c>
      <c r="M952" s="18" t="n">
        <f aca="false">IF($G$952=1,MIN(Assumptions!$B$41,MAX(Assumptions!$B$4,Assumptions!$B$28-($H$952+$I$952+$J$952+$K$952+$L$952))),Assumptions!$B$4)</f>
        <v>0</v>
      </c>
      <c r="N952" s="18" t="n">
        <f aca="false">MAX(Assumptions!$B$4,Assumptions!$B$28-($H$952+$I$952+$J$952+$K$952+$L$952+$M$952))</f>
        <v>7900000000</v>
      </c>
      <c r="O952" s="18" t="n">
        <f aca="false">$J$112+$O$112+Assumptions!$B$20+IF($B$952=0,$AI$112,Assumptions!$B$4)+IF($C$952=0,$AF$112,Assumptions!$B$4)+IF($D$952=0,$AC$112,Assumptions!$B$4)+IF($E$952=0,$Z$112,Assumptions!$B$4)+IF($F$952=0,$W$112,Assumptions!$B$4)+IF($G$952=0,$T$112,Assumptions!$B$4)</f>
        <v>30813833.1063222</v>
      </c>
      <c r="P952" s="18" t="n">
        <f aca="false">IF(($N$952+Assumptions!$B$14*Assumptions!$B$13)&gt;($C$13*Assumptions!$B$7/Assumptions!$B$11),($C$13*Assumptions!$B$7/Assumptions!$B$11)*($O$952+Assumptions!$B$14)/($N$952+Assumptions!$B$14*Assumptions!$B$13-($C$13*Assumptions!$B$7/Assumptions!$B$11)),NA())</f>
        <v>513672.980759225</v>
      </c>
      <c r="Q952" s="18" t="n">
        <f aca="false">IFERROR(($N$952+Assumptions!$B$14*Assumptions!$B$13)/($O$952+Assumptions!$B$14+$P$952),NA())</f>
        <v>233.611664414656</v>
      </c>
      <c r="R952" s="18" t="n">
        <f aca="false">AND(ISNUMBER($P$952),$P$952&gt;Assumptions!$B$4,$Q$952&gt;Assumptions!$B$13)</f>
        <v>1</v>
      </c>
      <c r="S952" s="18" t="n">
        <f aca="false">IF($N$952&gt;($C$13*Assumptions!$B$7/Assumptions!$B$11),($C$13*Assumptions!$B$7/Assumptions!$B$11)*$O$952/($N$952-($C$13*Assumptions!$B$7/Assumptions!$B$11)),NA())</f>
        <v>475277.631459983</v>
      </c>
      <c r="T952" s="18" t="n">
        <f aca="false">IFERROR($N$952/($O$952+$S$952),NA())</f>
        <v>252.484005256838</v>
      </c>
      <c r="U952" s="18" t="n">
        <f aca="false">AND(ISNUMBER($S$952),$S$952&gt;Assumptions!$B$4,$T$952&lt;=Assumptions!$B$13)</f>
        <v>0</v>
      </c>
      <c r="V952" s="18" t="n">
        <f aca="false">IF($R$952,$P$952,IF($U$952,$S$952,NA()))</f>
        <v>513672.980759225</v>
      </c>
      <c r="W952" s="18" t="n">
        <f aca="false">IF($R$952,$Q$952,IF($U$952,$T$952,NA()))</f>
        <v>233.611664414656</v>
      </c>
      <c r="X952" s="18" t="n">
        <f aca="false">$R$952</f>
        <v>1</v>
      </c>
      <c r="Y952" s="18" t="n">
        <f aca="false">IF($B$952=1,$H$952,$AI$112*$W$952)</f>
        <v>1432815158.37612</v>
      </c>
      <c r="Z952" s="18" t="n">
        <f aca="false">IF($C$952=1,$I$952,$AF$112*$W$952)</f>
        <v>100000000</v>
      </c>
      <c r="AA952" s="18" t="n">
        <f aca="false">IF($D$952=1,$J$952,$AC$112*$W$952)</f>
        <v>560667994.595174</v>
      </c>
      <c r="AB952" s="18" t="n">
        <f aca="false">IF($E$952=1,$K$952,$Z$112*$W$952)</f>
        <v>700834993.243967</v>
      </c>
      <c r="AC952" s="18" t="n">
        <f aca="false">IF($F$952=1,$L$952,$W$112*$W$952)</f>
        <v>1168058322.07328</v>
      </c>
      <c r="AD952" s="18" t="n">
        <f aca="false">IF($G$952=1,$M$952,$T$112*$W$952)</f>
        <v>1168058322.07328</v>
      </c>
      <c r="AE952" s="18" t="n">
        <f aca="false">($C$13*Assumptions!$B$7/Assumptions!$B$11)</f>
        <v>120000000</v>
      </c>
      <c r="AF952" s="18" t="n">
        <f aca="false">($J$112+$O$112)*$W$952</f>
        <v>65531068.8696359</v>
      </c>
      <c r="AG952" s="18" t="n">
        <f aca="false">Assumptions!$B$20*$W$952</f>
        <v>2102504979.7319</v>
      </c>
      <c r="AH952" s="18" t="n">
        <f aca="false">IF($R$952,Assumptions!$B$14*($W$952-Assumptions!$B$13),Assumptions!$B$4)</f>
        <v>581529161.03664</v>
      </c>
      <c r="AI952" s="18" t="n">
        <f aca="false">$Y$952+$Z$952+$AA$952+$AB$952+$AC$952+$AD$952+$AE$952+$AF$952+$AG$952+$AH$952</f>
        <v>8000000000</v>
      </c>
      <c r="AJ952" s="18" t="n">
        <f aca="false">IF(AND(ISNUMBER($V$952),($C$13*Assumptions!$B$7/Assumptions!$B$11)&gt;=Assumptions!$B$67,IF($B$952=1,$Y$952&gt;=INDEX($Y$936:$Y$999,1+$A$952-Assumptions!$B$78),$Y$952&gt;INDEX($Y$936:$Y$999,1+$A$952+Assumptions!$B$78)),IF($C$952=1,$Z$952&gt;=INDEX($Z$936:$Z$999,1+$A$952-Assumptions!$B$79),$Z$952&gt;INDEX($Z$936:$Z$999,1+$A$952+Assumptions!$B$79)),IF($D$952=1,$AA$952&gt;=INDEX($AA$936:$AA$999,1+$A$952-Assumptions!$B$80),$AA$952&gt;INDEX($AA$936:$AA$999,1+$A$952+Assumptions!$B$80)),IF($E$952=1,$AB$952&gt;=INDEX($AB$936:$AB$999,1+$A$952-Assumptions!$B$81),$AB$952&gt;INDEX($AB$936:$AB$999,1+$A$952+Assumptions!$B$81)),IF($F$952=1,$AC$952&gt;=INDEX($AC$936:$AC$999,1+$A$952-Assumptions!$B$82),$AC$952&gt;INDEX($AC$936:$AC$999,1+$A$952+Assumptions!$B$82)),IF($G$952=1,$AD$952&gt;=INDEX($AD$936:$AD$999,1+$A$952-Assumptions!$B$83),$AD$952&gt;INDEX($AD$936:$AD$999,1+$A$952+Assumptions!$B$83))),1,0)</f>
        <v>0</v>
      </c>
      <c r="AK952" s="16"/>
      <c r="AL952" s="16"/>
    </row>
    <row r="953" customFormat="false" ht="23.85" hidden="true" customHeight="false" outlineLevel="0" collapsed="false">
      <c r="A953" s="6" t="n">
        <f aca="false">ROW()-ROW($A$936)+Assumptions!$B$4</f>
        <v>17</v>
      </c>
      <c r="B953" s="18" t="n">
        <f aca="false">MOD(QUOTIENT($A$953,Assumptions!$B$78),2)</f>
        <v>0</v>
      </c>
      <c r="C953" s="18" t="n">
        <f aca="false">MOD(QUOTIENT($A$953,Assumptions!$B$79),2)</f>
        <v>1</v>
      </c>
      <c r="D953" s="18" t="n">
        <f aca="false">MOD(QUOTIENT($A$953,Assumptions!$B$80),2)</f>
        <v>0</v>
      </c>
      <c r="E953" s="18" t="n">
        <f aca="false">MOD(QUOTIENT($A$953,Assumptions!$B$81),2)</f>
        <v>0</v>
      </c>
      <c r="F953" s="18" t="n">
        <f aca="false">MOD(QUOTIENT($A$953,Assumptions!$B$82),2)</f>
        <v>0</v>
      </c>
      <c r="G953" s="18" t="n">
        <f aca="false">MOD(QUOTIENT($A$953,Assumptions!$B$83),2)</f>
        <v>1</v>
      </c>
      <c r="H953" s="18" t="n">
        <f aca="false">IF($B$953=1,MIN(Assumptions!$B$66,MAX(Assumptions!$B$4,Assumptions!$B$28-(Assumptions!$B$4))),Assumptions!$B$4)</f>
        <v>0</v>
      </c>
      <c r="I953" s="18" t="n">
        <f aca="false">IF($C$953=1,MIN(Assumptions!$B$61,MAX(Assumptions!$B$4,Assumptions!$B$28-($H$953))),Assumptions!$B$4)</f>
        <v>100000000</v>
      </c>
      <c r="J953" s="18" t="n">
        <f aca="false">IF($D$953=1,MIN(Assumptions!$B$56,MAX(Assumptions!$B$4,Assumptions!$B$28-($H$953+$I$953))),Assumptions!$B$4)</f>
        <v>0</v>
      </c>
      <c r="K953" s="18" t="n">
        <f aca="false">IF($E$953=1,MIN(Assumptions!$B$51,MAX(Assumptions!$B$4,Assumptions!$B$28-($H$953+$I$953+$J$953))),Assumptions!$B$4)</f>
        <v>0</v>
      </c>
      <c r="L953" s="18" t="n">
        <f aca="false">IF($F$953=1,MIN(Assumptions!$B$46,MAX(Assumptions!$B$4,Assumptions!$B$28-($H$953+$I$953+$J$953+$K$953))),Assumptions!$B$4)</f>
        <v>0</v>
      </c>
      <c r="M953" s="18" t="n">
        <f aca="false">IF($G$953=1,MIN(Assumptions!$B$41,MAX(Assumptions!$B$4,Assumptions!$B$28-($H$953+$I$953+$J$953+$K$953+$L$953))),Assumptions!$B$4)</f>
        <v>5000000</v>
      </c>
      <c r="N953" s="18" t="n">
        <f aca="false">MAX(Assumptions!$B$4,Assumptions!$B$28-($H$953+$I$953+$J$953+$K$953+$L$953+$M$953))</f>
        <v>7895000000</v>
      </c>
      <c r="O953" s="18" t="n">
        <f aca="false">$J$112+$O$112+Assumptions!$B$20+IF($B$953=0,$AI$112,Assumptions!$B$4)+IF($C$953=0,$AF$112,Assumptions!$B$4)+IF($D$953=0,$AC$112,Assumptions!$B$4)+IF($E$953=0,$Z$112,Assumptions!$B$4)+IF($F$953=0,$W$112,Assumptions!$B$4)+IF($G$953=0,$T$112,Assumptions!$B$4)</f>
        <v>25813833.1063222</v>
      </c>
      <c r="P953" s="18" t="n">
        <f aca="false">IF(($N$953+Assumptions!$B$14*Assumptions!$B$13)&gt;($C$13*Assumptions!$B$7/Assumptions!$B$11),($C$13*Assumptions!$B$7/Assumptions!$B$11)*($O$953+Assumptions!$B$14)/($N$953+Assumptions!$B$14*Assumptions!$B$13-($C$13*Assumptions!$B$7/Assumptions!$B$11)),NA())</f>
        <v>436857.598554634</v>
      </c>
      <c r="Q953" s="18" t="n">
        <f aca="false">IFERROR(($N$953+Assumptions!$B$14*Assumptions!$B$13)/($O$953+Assumptions!$B$14+$P$953),NA())</f>
        <v>274.689052901967</v>
      </c>
      <c r="R953" s="18" t="n">
        <f aca="false">AND(ISNUMBER($P$953),$P$953&gt;Assumptions!$B$4,$Q$953&gt;Assumptions!$B$13)</f>
        <v>1</v>
      </c>
      <c r="S953" s="18" t="n">
        <f aca="false">IF($N$953&gt;($C$13*Assumptions!$B$7/Assumptions!$B$11),($C$13*Assumptions!$B$7/Assumptions!$B$11)*$O$953/($N$953-($C$13*Assumptions!$B$7/Assumptions!$B$11)),NA())</f>
        <v>398412.858232626</v>
      </c>
      <c r="T953" s="18" t="n">
        <f aca="false">IFERROR($N$953/($O$953+$S$953),NA())</f>
        <v>301.195098301607</v>
      </c>
      <c r="U953" s="18" t="n">
        <f aca="false">AND(ISNUMBER($S$953),$S$953&gt;Assumptions!$B$4,$T$953&lt;=Assumptions!$B$13)</f>
        <v>0</v>
      </c>
      <c r="V953" s="18" t="n">
        <f aca="false">IF($R$953,$P$953,IF($U$953,$S$953,NA()))</f>
        <v>436857.598554634</v>
      </c>
      <c r="W953" s="18" t="n">
        <f aca="false">IF($R$953,$Q$953,IF($U$953,$T$953,NA()))</f>
        <v>274.689052901967</v>
      </c>
      <c r="X953" s="18" t="n">
        <f aca="false">$R$953</f>
        <v>1</v>
      </c>
      <c r="Y953" s="18" t="n">
        <f aca="false">IF($B$953=1,$H$953,$AI$112*$W$953)</f>
        <v>1684755938.12527</v>
      </c>
      <c r="Z953" s="18" t="n">
        <f aca="false">IF($C$953=1,$I$953,$AF$112*$W$953)</f>
        <v>100000000</v>
      </c>
      <c r="AA953" s="18" t="n">
        <f aca="false">IF($D$953=1,$J$953,$AC$112*$W$953)</f>
        <v>659253726.96472</v>
      </c>
      <c r="AB953" s="18" t="n">
        <f aca="false">IF($E$953=1,$K$953,$Z$112*$W$953)</f>
        <v>824067158.7059</v>
      </c>
      <c r="AC953" s="18" t="n">
        <f aca="false">IF($F$953=1,$L$953,$W$112*$W$953)</f>
        <v>1373445264.50983</v>
      </c>
      <c r="AD953" s="18" t="n">
        <f aca="false">IF($G$953=1,$M$953,$T$112*$W$953)</f>
        <v>5000000</v>
      </c>
      <c r="AE953" s="18" t="n">
        <f aca="false">($C$13*Assumptions!$B$7/Assumptions!$B$11)</f>
        <v>120000000</v>
      </c>
      <c r="AF953" s="18" t="n">
        <f aca="false">($J$112+$O$112)*$W$953</f>
        <v>77053803.3216655</v>
      </c>
      <c r="AG953" s="18" t="n">
        <f aca="false">Assumptions!$B$20*$W$953</f>
        <v>2472201476.1177</v>
      </c>
      <c r="AH953" s="18" t="n">
        <f aca="false">IF($R$953,Assumptions!$B$14*($W$953-Assumptions!$B$13),Assumptions!$B$4)</f>
        <v>684222632.254916</v>
      </c>
      <c r="AI953" s="18" t="n">
        <f aca="false">$Y$953+$Z$953+$AA$953+$AB$953+$AC$953+$AD$953+$AE$953+$AF$953+$AG$953+$AH$953</f>
        <v>8000000000</v>
      </c>
      <c r="AJ953" s="18" t="n">
        <f aca="false">IF(AND(ISNUMBER($V$953),($C$13*Assumptions!$B$7/Assumptions!$B$11)&gt;=Assumptions!$B$67,IF($B$953=1,$Y$953&gt;=INDEX($Y$936:$Y$999,1+$A$953-Assumptions!$B$78),$Y$953&gt;INDEX($Y$936:$Y$999,1+$A$953+Assumptions!$B$78)),IF($C$953=1,$Z$953&gt;=INDEX($Z$936:$Z$999,1+$A$953-Assumptions!$B$79),$Z$953&gt;INDEX($Z$936:$Z$999,1+$A$953+Assumptions!$B$79)),IF($D$953=1,$AA$953&gt;=INDEX($AA$936:$AA$999,1+$A$953-Assumptions!$B$80),$AA$953&gt;INDEX($AA$936:$AA$999,1+$A$953+Assumptions!$B$80)),IF($E$953=1,$AB$953&gt;=INDEX($AB$936:$AB$999,1+$A$953-Assumptions!$B$81),$AB$953&gt;INDEX($AB$936:$AB$999,1+$A$953+Assumptions!$B$81)),IF($F$953=1,$AC$953&gt;=INDEX($AC$936:$AC$999,1+$A$953-Assumptions!$B$82),$AC$953&gt;INDEX($AC$936:$AC$999,1+$A$953+Assumptions!$B$82)),IF($G$953=1,$AD$953&gt;=INDEX($AD$936:$AD$999,1+$A$953-Assumptions!$B$83),$AD$953&gt;INDEX($AD$936:$AD$999,1+$A$953+Assumptions!$B$83))),1,0)</f>
        <v>0</v>
      </c>
      <c r="AK953" s="16"/>
      <c r="AL953" s="16"/>
    </row>
    <row r="954" customFormat="false" ht="23.85" hidden="true" customHeight="false" outlineLevel="0" collapsed="false">
      <c r="A954" s="6" t="n">
        <f aca="false">ROW()-ROW($A$936)+Assumptions!$B$4</f>
        <v>18</v>
      </c>
      <c r="B954" s="18" t="n">
        <f aca="false">MOD(QUOTIENT($A$954,Assumptions!$B$78),2)</f>
        <v>0</v>
      </c>
      <c r="C954" s="18" t="n">
        <f aca="false">MOD(QUOTIENT($A$954,Assumptions!$B$79),2)</f>
        <v>1</v>
      </c>
      <c r="D954" s="18" t="n">
        <f aca="false">MOD(QUOTIENT($A$954,Assumptions!$B$80),2)</f>
        <v>0</v>
      </c>
      <c r="E954" s="18" t="n">
        <f aca="false">MOD(QUOTIENT($A$954,Assumptions!$B$81),2)</f>
        <v>0</v>
      </c>
      <c r="F954" s="18" t="n">
        <f aca="false">MOD(QUOTIENT($A$954,Assumptions!$B$82),2)</f>
        <v>1</v>
      </c>
      <c r="G954" s="18" t="n">
        <f aca="false">MOD(QUOTIENT($A$954,Assumptions!$B$83),2)</f>
        <v>0</v>
      </c>
      <c r="H954" s="18" t="n">
        <f aca="false">IF($B$954=1,MIN(Assumptions!$B$66,MAX(Assumptions!$B$4,Assumptions!$B$28-(Assumptions!$B$4))),Assumptions!$B$4)</f>
        <v>0</v>
      </c>
      <c r="I954" s="18" t="n">
        <f aca="false">IF($C$954=1,MIN(Assumptions!$B$61,MAX(Assumptions!$B$4,Assumptions!$B$28-($H$954))),Assumptions!$B$4)</f>
        <v>100000000</v>
      </c>
      <c r="J954" s="18" t="n">
        <f aca="false">IF($D$954=1,MIN(Assumptions!$B$56,MAX(Assumptions!$B$4,Assumptions!$B$28-($H$954+$I$954))),Assumptions!$B$4)</f>
        <v>0</v>
      </c>
      <c r="K954" s="18" t="n">
        <f aca="false">IF($E$954=1,MIN(Assumptions!$B$51,MAX(Assumptions!$B$4,Assumptions!$B$28-($H$954+$I$954+$J$954))),Assumptions!$B$4)</f>
        <v>0</v>
      </c>
      <c r="L954" s="18" t="n">
        <f aca="false">IF($F$954=1,MIN(Assumptions!$B$46,MAX(Assumptions!$B$4,Assumptions!$B$28-($H$954+$I$954+$J$954+$K$954))),Assumptions!$B$4)</f>
        <v>15000000</v>
      </c>
      <c r="M954" s="18" t="n">
        <f aca="false">IF($G$954=1,MIN(Assumptions!$B$41,MAX(Assumptions!$B$4,Assumptions!$B$28-($H$954+$I$954+$J$954+$K$954+$L$954))),Assumptions!$B$4)</f>
        <v>0</v>
      </c>
      <c r="N954" s="18" t="n">
        <f aca="false">MAX(Assumptions!$B$4,Assumptions!$B$28-($H$954+$I$954+$J$954+$K$954+$L$954+$M$954))</f>
        <v>7885000000</v>
      </c>
      <c r="O954" s="18" t="n">
        <f aca="false">$J$112+$O$112+Assumptions!$B$20+IF($B$954=0,$AI$112,Assumptions!$B$4)+IF($C$954=0,$AF$112,Assumptions!$B$4)+IF($D$954=0,$AC$112,Assumptions!$B$4)+IF($E$954=0,$Z$112,Assumptions!$B$4)+IF($F$954=0,$W$112,Assumptions!$B$4)+IF($G$954=0,$T$112,Assumptions!$B$4)</f>
        <v>25813833.1063222</v>
      </c>
      <c r="P954" s="18" t="n">
        <f aca="false">IF(($N$954+Assumptions!$B$14*Assumptions!$B$13)&gt;($C$13*Assumptions!$B$7/Assumptions!$B$11),($C$13*Assumptions!$B$7/Assumptions!$B$11)*($O$954+Assumptions!$B$14)/($N$954+Assumptions!$B$14*Assumptions!$B$13-($C$13*Assumptions!$B$7/Assumptions!$B$11)),NA())</f>
        <v>437420.015804141</v>
      </c>
      <c r="Q954" s="18" t="n">
        <f aca="false">IFERROR(($N$954+Assumptions!$B$14*Assumptions!$B$13)/($O$954+Assumptions!$B$14+$P$954),NA())</f>
        <v>274.335868648798</v>
      </c>
      <c r="R954" s="18" t="n">
        <f aca="false">AND(ISNUMBER($P$954),$P$954&gt;Assumptions!$B$4,$Q$954&gt;Assumptions!$B$13)</f>
        <v>1</v>
      </c>
      <c r="S954" s="18" t="n">
        <f aca="false">IF($N$954&gt;($C$13*Assumptions!$B$7/Assumptions!$B$11),($C$13*Assumptions!$B$7/Assumptions!$B$11)*$O$954/($N$954-($C$13*Assumptions!$B$7/Assumptions!$B$11)),NA())</f>
        <v>398925.946266409</v>
      </c>
      <c r="T954" s="18" t="n">
        <f aca="false">IFERROR($N$954/($O$954+$S$954),NA())</f>
        <v>300.80770910765</v>
      </c>
      <c r="U954" s="18" t="n">
        <f aca="false">AND(ISNUMBER($S$954),$S$954&gt;Assumptions!$B$4,$T$954&lt;=Assumptions!$B$13)</f>
        <v>0</v>
      </c>
      <c r="V954" s="18" t="n">
        <f aca="false">IF($R$954,$P$954,IF($U$954,$S$954,NA()))</f>
        <v>437420.015804141</v>
      </c>
      <c r="W954" s="18" t="n">
        <f aca="false">IF($R$954,$Q$954,IF($U$954,$T$954,NA()))</f>
        <v>274.335868648798</v>
      </c>
      <c r="X954" s="18" t="n">
        <f aca="false">$R$954</f>
        <v>1</v>
      </c>
      <c r="Y954" s="18" t="n">
        <f aca="false">IF($B$954=1,$H$954,$AI$112*$W$954)</f>
        <v>1682589745.98367</v>
      </c>
      <c r="Z954" s="18" t="n">
        <f aca="false">IF($C$954=1,$I$954,$AF$112*$W$954)</f>
        <v>100000000</v>
      </c>
      <c r="AA954" s="18" t="n">
        <f aca="false">IF($D$954=1,$J$954,$AC$112*$W$954)</f>
        <v>658406084.757115</v>
      </c>
      <c r="AB954" s="18" t="n">
        <f aca="false">IF($E$954=1,$K$954,$Z$112*$W$954)</f>
        <v>823007605.946394</v>
      </c>
      <c r="AC954" s="18" t="n">
        <f aca="false">IF($F$954=1,$L$954,$W$112*$W$954)</f>
        <v>15000000</v>
      </c>
      <c r="AD954" s="18" t="n">
        <f aca="false">IF($G$954=1,$M$954,$T$112*$W$954)</f>
        <v>1371679343.24399</v>
      </c>
      <c r="AE954" s="18" t="n">
        <f aca="false">($C$13*Assumptions!$B$7/Assumptions!$B$11)</f>
        <v>120000000</v>
      </c>
      <c r="AF954" s="18" t="n">
        <f aca="false">($J$112+$O$112)*$W$954</f>
        <v>76954730.6076551</v>
      </c>
      <c r="AG954" s="18" t="n">
        <f aca="false">Assumptions!$B$20*$W$954</f>
        <v>2469022817.83918</v>
      </c>
      <c r="AH954" s="18" t="n">
        <f aca="false">IF($R$954,Assumptions!$B$14*($W$954-Assumptions!$B$13),Assumptions!$B$4)</f>
        <v>683339671.621995</v>
      </c>
      <c r="AI954" s="18" t="n">
        <f aca="false">$Y$954+$Z$954+$AA$954+$AB$954+$AC$954+$AD$954+$AE$954+$AF$954+$AG$954+$AH$954</f>
        <v>8000000000</v>
      </c>
      <c r="AJ954" s="18" t="n">
        <f aca="false">IF(AND(ISNUMBER($V$954),($C$13*Assumptions!$B$7/Assumptions!$B$11)&gt;=Assumptions!$B$67,IF($B$954=1,$Y$954&gt;=INDEX($Y$936:$Y$999,1+$A$954-Assumptions!$B$78),$Y$954&gt;INDEX($Y$936:$Y$999,1+$A$954+Assumptions!$B$78)),IF($C$954=1,$Z$954&gt;=INDEX($Z$936:$Z$999,1+$A$954-Assumptions!$B$79),$Z$954&gt;INDEX($Z$936:$Z$999,1+$A$954+Assumptions!$B$79)),IF($D$954=1,$AA$954&gt;=INDEX($AA$936:$AA$999,1+$A$954-Assumptions!$B$80),$AA$954&gt;INDEX($AA$936:$AA$999,1+$A$954+Assumptions!$B$80)),IF($E$954=1,$AB$954&gt;=INDEX($AB$936:$AB$999,1+$A$954-Assumptions!$B$81),$AB$954&gt;INDEX($AB$936:$AB$999,1+$A$954+Assumptions!$B$81)),IF($F$954=1,$AC$954&gt;=INDEX($AC$936:$AC$999,1+$A$954-Assumptions!$B$82),$AC$954&gt;INDEX($AC$936:$AC$999,1+$A$954+Assumptions!$B$82)),IF($G$954=1,$AD$954&gt;=INDEX($AD$936:$AD$999,1+$A$954-Assumptions!$B$83),$AD$954&gt;INDEX($AD$936:$AD$999,1+$A$954+Assumptions!$B$83))),1,0)</f>
        <v>0</v>
      </c>
      <c r="AK954" s="16"/>
      <c r="AL954" s="16"/>
    </row>
    <row r="955" customFormat="false" ht="23.85" hidden="true" customHeight="false" outlineLevel="0" collapsed="false">
      <c r="A955" s="6" t="n">
        <f aca="false">ROW()-ROW($A$936)+Assumptions!$B$4</f>
        <v>19</v>
      </c>
      <c r="B955" s="18" t="n">
        <f aca="false">MOD(QUOTIENT($A$955,Assumptions!$B$78),2)</f>
        <v>0</v>
      </c>
      <c r="C955" s="18" t="n">
        <f aca="false">MOD(QUOTIENT($A$955,Assumptions!$B$79),2)</f>
        <v>1</v>
      </c>
      <c r="D955" s="18" t="n">
        <f aca="false">MOD(QUOTIENT($A$955,Assumptions!$B$80),2)</f>
        <v>0</v>
      </c>
      <c r="E955" s="18" t="n">
        <f aca="false">MOD(QUOTIENT($A$955,Assumptions!$B$81),2)</f>
        <v>0</v>
      </c>
      <c r="F955" s="18" t="n">
        <f aca="false">MOD(QUOTIENT($A$955,Assumptions!$B$82),2)</f>
        <v>1</v>
      </c>
      <c r="G955" s="18" t="n">
        <f aca="false">MOD(QUOTIENT($A$955,Assumptions!$B$83),2)</f>
        <v>1</v>
      </c>
      <c r="H955" s="18" t="n">
        <f aca="false">IF($B$955=1,MIN(Assumptions!$B$66,MAX(Assumptions!$B$4,Assumptions!$B$28-(Assumptions!$B$4))),Assumptions!$B$4)</f>
        <v>0</v>
      </c>
      <c r="I955" s="18" t="n">
        <f aca="false">IF($C$955=1,MIN(Assumptions!$B$61,MAX(Assumptions!$B$4,Assumptions!$B$28-($H$955))),Assumptions!$B$4)</f>
        <v>100000000</v>
      </c>
      <c r="J955" s="18" t="n">
        <f aca="false">IF($D$955=1,MIN(Assumptions!$B$56,MAX(Assumptions!$B$4,Assumptions!$B$28-($H$955+$I$955))),Assumptions!$B$4)</f>
        <v>0</v>
      </c>
      <c r="K955" s="18" t="n">
        <f aca="false">IF($E$955=1,MIN(Assumptions!$B$51,MAX(Assumptions!$B$4,Assumptions!$B$28-($H$955+$I$955+$J$955))),Assumptions!$B$4)</f>
        <v>0</v>
      </c>
      <c r="L955" s="18" t="n">
        <f aca="false">IF($F$955=1,MIN(Assumptions!$B$46,MAX(Assumptions!$B$4,Assumptions!$B$28-($H$955+$I$955+$J$955+$K$955))),Assumptions!$B$4)</f>
        <v>15000000</v>
      </c>
      <c r="M955" s="18" t="n">
        <f aca="false">IF($G$955=1,MIN(Assumptions!$B$41,MAX(Assumptions!$B$4,Assumptions!$B$28-($H$955+$I$955+$J$955+$K$955+$L$955))),Assumptions!$B$4)</f>
        <v>5000000</v>
      </c>
      <c r="N955" s="18" t="n">
        <f aca="false">MAX(Assumptions!$B$4,Assumptions!$B$28-($H$955+$I$955+$J$955+$K$955+$L$955+$M$955))</f>
        <v>7880000000</v>
      </c>
      <c r="O955" s="18" t="n">
        <f aca="false">$J$112+$O$112+Assumptions!$B$20+IF($B$955=0,$AI$112,Assumptions!$B$4)+IF($C$955=0,$AF$112,Assumptions!$B$4)+IF($D$955=0,$AC$112,Assumptions!$B$4)+IF($E$955=0,$Z$112,Assumptions!$B$4)+IF($F$955=0,$W$112,Assumptions!$B$4)+IF($G$955=0,$T$112,Assumptions!$B$4)</f>
        <v>20813833.1063222</v>
      </c>
      <c r="P955" s="18" t="n">
        <f aca="false">IF(($N$955+Assumptions!$B$14*Assumptions!$B$13)&gt;($C$13*Assumptions!$B$7/Assumptions!$B$11),($C$13*Assumptions!$B$7/Assumptions!$B$11)*($O$955+Assumptions!$B$14)/($N$955+Assumptions!$B$14*Assumptions!$B$13-($C$13*Assumptions!$B$7/Assumptions!$B$11)),NA())</f>
        <v>360407.081836866</v>
      </c>
      <c r="Q955" s="18" t="n">
        <f aca="false">IFERROR(($N$955+Assumptions!$B$14*Assumptions!$B$13)/($O$955+Assumptions!$B$14+$P$955),NA())</f>
        <v>332.956831448492</v>
      </c>
      <c r="R955" s="18" t="n">
        <f aca="false">AND(ISNUMBER($P$955),$P$955&gt;Assumptions!$B$4,$Q$955&gt;Assumptions!$B$13)</f>
        <v>1</v>
      </c>
      <c r="S955" s="18" t="n">
        <f aca="false">IF($N$955&gt;($C$13*Assumptions!$B$7/Assumptions!$B$11),($C$13*Assumptions!$B$7/Assumptions!$B$11)*$O$955/($N$955-($C$13*Assumptions!$B$7/Assumptions!$B$11)),NA())</f>
        <v>321863.398551375</v>
      </c>
      <c r="T955" s="18" t="n">
        <f aca="false">IFERROR($N$955/($O$955+$S$955),NA())</f>
        <v>372.828971980317</v>
      </c>
      <c r="U955" s="18" t="n">
        <f aca="false">AND(ISNUMBER($S$955),$S$955&gt;Assumptions!$B$4,$T$955&lt;=Assumptions!$B$13)</f>
        <v>0</v>
      </c>
      <c r="V955" s="18" t="n">
        <f aca="false">IF($R$955,$P$955,IF($U$955,$S$955,NA()))</f>
        <v>360407.081836866</v>
      </c>
      <c r="W955" s="18" t="n">
        <f aca="false">IF($R$955,$Q$955,IF($U$955,$T$955,NA()))</f>
        <v>332.956831448492</v>
      </c>
      <c r="X955" s="18" t="n">
        <f aca="false">$R$955</f>
        <v>1</v>
      </c>
      <c r="Y955" s="18" t="n">
        <f aca="false">IF($B$955=1,$H$955,$AI$112*$W$955)</f>
        <v>2042130885.79987</v>
      </c>
      <c r="Z955" s="18" t="n">
        <f aca="false">IF($C$955=1,$I$955,$AF$112*$W$955)</f>
        <v>100000000</v>
      </c>
      <c r="AA955" s="18" t="n">
        <f aca="false">IF($D$955=1,$J$955,$AC$112*$W$955)</f>
        <v>799096395.47638</v>
      </c>
      <c r="AB955" s="18" t="n">
        <f aca="false">IF($E$955=1,$K$955,$Z$112*$W$955)</f>
        <v>998870494.345475</v>
      </c>
      <c r="AC955" s="18" t="n">
        <f aca="false">IF($F$955=1,$L$955,$W$112*$W$955)</f>
        <v>15000000</v>
      </c>
      <c r="AD955" s="18" t="n">
        <f aca="false">IF($G$955=1,$M$955,$T$112*$W$955)</f>
        <v>5000000</v>
      </c>
      <c r="AE955" s="18" t="n">
        <f aca="false">($C$13*Assumptions!$B$7/Assumptions!$B$11)</f>
        <v>120000000</v>
      </c>
      <c r="AF955" s="18" t="n">
        <f aca="false">($J$112+$O$112)*$W$955</f>
        <v>93398662.720619</v>
      </c>
      <c r="AG955" s="18" t="n">
        <f aca="false">Assumptions!$B$20*$W$955</f>
        <v>2996611483.03643</v>
      </c>
      <c r="AH955" s="18" t="n">
        <f aca="false">IF($R$955,Assumptions!$B$14*($W$955-Assumptions!$B$13),Assumptions!$B$4)</f>
        <v>829892078.621229</v>
      </c>
      <c r="AI955" s="18" t="n">
        <f aca="false">$Y$955+$Z$955+$AA$955+$AB$955+$AC$955+$AD$955+$AE$955+$AF$955+$AG$955+$AH$955</f>
        <v>8000000000</v>
      </c>
      <c r="AJ955" s="18" t="n">
        <f aca="false">IF(AND(ISNUMBER($V$955),($C$13*Assumptions!$B$7/Assumptions!$B$11)&gt;=Assumptions!$B$67,IF($B$955=1,$Y$955&gt;=INDEX($Y$936:$Y$999,1+$A$955-Assumptions!$B$78),$Y$955&gt;INDEX($Y$936:$Y$999,1+$A$955+Assumptions!$B$78)),IF($C$955=1,$Z$955&gt;=INDEX($Z$936:$Z$999,1+$A$955-Assumptions!$B$79),$Z$955&gt;INDEX($Z$936:$Z$999,1+$A$955+Assumptions!$B$79)),IF($D$955=1,$AA$955&gt;=INDEX($AA$936:$AA$999,1+$A$955-Assumptions!$B$80),$AA$955&gt;INDEX($AA$936:$AA$999,1+$A$955+Assumptions!$B$80)),IF($E$955=1,$AB$955&gt;=INDEX($AB$936:$AB$999,1+$A$955-Assumptions!$B$81),$AB$955&gt;INDEX($AB$936:$AB$999,1+$A$955+Assumptions!$B$81)),IF($F$955=1,$AC$955&gt;=INDEX($AC$936:$AC$999,1+$A$955-Assumptions!$B$82),$AC$955&gt;INDEX($AC$936:$AC$999,1+$A$955+Assumptions!$B$82)),IF($G$955=1,$AD$955&gt;=INDEX($AD$936:$AD$999,1+$A$955-Assumptions!$B$83),$AD$955&gt;INDEX($AD$936:$AD$999,1+$A$955+Assumptions!$B$83))),1,0)</f>
        <v>0</v>
      </c>
      <c r="AK955" s="16"/>
      <c r="AL955" s="16"/>
    </row>
    <row r="956" customFormat="false" ht="23.85" hidden="true" customHeight="false" outlineLevel="0" collapsed="false">
      <c r="A956" s="6" t="n">
        <f aca="false">ROW()-ROW($A$936)+Assumptions!$B$4</f>
        <v>20</v>
      </c>
      <c r="B956" s="18" t="n">
        <f aca="false">MOD(QUOTIENT($A$956,Assumptions!$B$78),2)</f>
        <v>0</v>
      </c>
      <c r="C956" s="18" t="n">
        <f aca="false">MOD(QUOTIENT($A$956,Assumptions!$B$79),2)</f>
        <v>1</v>
      </c>
      <c r="D956" s="18" t="n">
        <f aca="false">MOD(QUOTIENT($A$956,Assumptions!$B$80),2)</f>
        <v>0</v>
      </c>
      <c r="E956" s="18" t="n">
        <f aca="false">MOD(QUOTIENT($A$956,Assumptions!$B$81),2)</f>
        <v>1</v>
      </c>
      <c r="F956" s="18" t="n">
        <f aca="false">MOD(QUOTIENT($A$956,Assumptions!$B$82),2)</f>
        <v>0</v>
      </c>
      <c r="G956" s="18" t="n">
        <f aca="false">MOD(QUOTIENT($A$956,Assumptions!$B$83),2)</f>
        <v>0</v>
      </c>
      <c r="H956" s="18" t="n">
        <f aca="false">IF($B$956=1,MIN(Assumptions!$B$66,MAX(Assumptions!$B$4,Assumptions!$B$28-(Assumptions!$B$4))),Assumptions!$B$4)</f>
        <v>0</v>
      </c>
      <c r="I956" s="18" t="n">
        <f aca="false">IF($C$956=1,MIN(Assumptions!$B$61,MAX(Assumptions!$B$4,Assumptions!$B$28-($H$956))),Assumptions!$B$4)</f>
        <v>100000000</v>
      </c>
      <c r="J956" s="18" t="n">
        <f aca="false">IF($D$956=1,MIN(Assumptions!$B$56,MAX(Assumptions!$B$4,Assumptions!$B$28-($H$956+$I$956))),Assumptions!$B$4)</f>
        <v>0</v>
      </c>
      <c r="K956" s="18" t="n">
        <f aca="false">IF($E$956=1,MIN(Assumptions!$B$51,MAX(Assumptions!$B$4,Assumptions!$B$28-($H$956+$I$956+$J$956))),Assumptions!$B$4)</f>
        <v>30000000</v>
      </c>
      <c r="L956" s="18" t="n">
        <f aca="false">IF($F$956=1,MIN(Assumptions!$B$46,MAX(Assumptions!$B$4,Assumptions!$B$28-($H$956+$I$956+$J$956+$K$956))),Assumptions!$B$4)</f>
        <v>0</v>
      </c>
      <c r="M956" s="18" t="n">
        <f aca="false">IF($G$956=1,MIN(Assumptions!$B$41,MAX(Assumptions!$B$4,Assumptions!$B$28-($H$956+$I$956+$J$956+$K$956+$L$956))),Assumptions!$B$4)</f>
        <v>0</v>
      </c>
      <c r="N956" s="18" t="n">
        <f aca="false">MAX(Assumptions!$B$4,Assumptions!$B$28-($H$956+$I$956+$J$956+$K$956+$L$956+$M$956))</f>
        <v>7870000000</v>
      </c>
      <c r="O956" s="18" t="n">
        <f aca="false">$J$112+$O$112+Assumptions!$B$20+IF($B$956=0,$AI$112,Assumptions!$B$4)+IF($C$956=0,$AF$112,Assumptions!$B$4)+IF($D$956=0,$AC$112,Assumptions!$B$4)+IF($E$956=0,$Z$112,Assumptions!$B$4)+IF($F$956=0,$W$112,Assumptions!$B$4)+IF($G$956=0,$T$112,Assumptions!$B$4)</f>
        <v>27813833.1063222</v>
      </c>
      <c r="P956" s="18" t="n">
        <f aca="false">IF(($N$956+Assumptions!$B$14*Assumptions!$B$13)&gt;($C$13*Assumptions!$B$7/Assumptions!$B$11),($C$13*Assumptions!$B$7/Assumptions!$B$11)*($O$956+Assumptions!$B$14)/($N$956+Assumptions!$B$14*Assumptions!$B$13-($C$13*Assumptions!$B$7/Assumptions!$B$11)),NA())</f>
        <v>469224.117737332</v>
      </c>
      <c r="Q956" s="18" t="n">
        <f aca="false">IFERROR(($N$956+Assumptions!$B$14*Assumptions!$B$13)/($O$956+Assumptions!$B$14+$P$956),NA())</f>
        <v>255.74133013166</v>
      </c>
      <c r="R956" s="18" t="n">
        <f aca="false">AND(ISNUMBER($P$956),$P$956&gt;Assumptions!$B$4,$Q$956&gt;Assumptions!$B$13)</f>
        <v>1</v>
      </c>
      <c r="S956" s="18" t="n">
        <f aca="false">IF($N$956&gt;($C$13*Assumptions!$B$7/Assumptions!$B$11),($C$13*Assumptions!$B$7/Assumptions!$B$11)*$O$956/($N$956-($C$13*Assumptions!$B$7/Assumptions!$B$11)),NA())</f>
        <v>430665.802936602</v>
      </c>
      <c r="T956" s="18" t="n">
        <f aca="false">IFERROR($N$956/($O$956+$S$956),NA())</f>
        <v>278.638329725161</v>
      </c>
      <c r="U956" s="18" t="n">
        <f aca="false">AND(ISNUMBER($S$956),$S$956&gt;Assumptions!$B$4,$T$956&lt;=Assumptions!$B$13)</f>
        <v>0</v>
      </c>
      <c r="V956" s="18" t="n">
        <f aca="false">IF($R$956,$P$956,IF($U$956,$S$956,NA()))</f>
        <v>469224.117737332</v>
      </c>
      <c r="W956" s="18" t="n">
        <f aca="false">IF($R$956,$Q$956,IF($U$956,$T$956,NA()))</f>
        <v>255.74133013166</v>
      </c>
      <c r="X956" s="18" t="n">
        <f aca="false">$R$956</f>
        <v>1</v>
      </c>
      <c r="Y956" s="18" t="n">
        <f aca="false">IF($B$956=1,$H$956,$AI$112*$W$956)</f>
        <v>1568543485.84885</v>
      </c>
      <c r="Z956" s="18" t="n">
        <f aca="false">IF($C$956=1,$I$956,$AF$112*$W$956)</f>
        <v>100000000</v>
      </c>
      <c r="AA956" s="18" t="n">
        <f aca="false">IF($D$956=1,$J$956,$AC$112*$W$956)</f>
        <v>613779192.315984</v>
      </c>
      <c r="AB956" s="18" t="n">
        <f aca="false">IF($E$956=1,$K$956,$Z$112*$W$956)</f>
        <v>30000000</v>
      </c>
      <c r="AC956" s="18" t="n">
        <f aca="false">IF($F$956=1,$L$956,$W$112*$W$956)</f>
        <v>1278706650.6583</v>
      </c>
      <c r="AD956" s="18" t="n">
        <f aca="false">IF($G$956=1,$M$956,$T$112*$W$956)</f>
        <v>1278706650.6583</v>
      </c>
      <c r="AE956" s="18" t="n">
        <f aca="false">($C$13*Assumptions!$B$7/Assumptions!$B$11)</f>
        <v>120000000</v>
      </c>
      <c r="AF956" s="18" t="n">
        <f aca="false">($J$112+$O$112)*$W$956</f>
        <v>71738724.0044796</v>
      </c>
      <c r="AG956" s="18" t="n">
        <f aca="false">Assumptions!$B$20*$W$956</f>
        <v>2301671971.18494</v>
      </c>
      <c r="AH956" s="18" t="n">
        <f aca="false">IF($R$956,Assumptions!$B$14*($W$956-Assumptions!$B$13),Assumptions!$B$4)</f>
        <v>636853325.32915</v>
      </c>
      <c r="AI956" s="18" t="n">
        <f aca="false">$Y$956+$Z$956+$AA$956+$AB$956+$AC$956+$AD$956+$AE$956+$AF$956+$AG$956+$AH$956</f>
        <v>8000000000</v>
      </c>
      <c r="AJ956" s="18" t="n">
        <f aca="false">IF(AND(ISNUMBER($V$956),($C$13*Assumptions!$B$7/Assumptions!$B$11)&gt;=Assumptions!$B$67,IF($B$956=1,$Y$956&gt;=INDEX($Y$936:$Y$999,1+$A$956-Assumptions!$B$78),$Y$956&gt;INDEX($Y$936:$Y$999,1+$A$956+Assumptions!$B$78)),IF($C$956=1,$Z$956&gt;=INDEX($Z$936:$Z$999,1+$A$956-Assumptions!$B$79),$Z$956&gt;INDEX($Z$936:$Z$999,1+$A$956+Assumptions!$B$79)),IF($D$956=1,$AA$956&gt;=INDEX($AA$936:$AA$999,1+$A$956-Assumptions!$B$80),$AA$956&gt;INDEX($AA$936:$AA$999,1+$A$956+Assumptions!$B$80)),IF($E$956=1,$AB$956&gt;=INDEX($AB$936:$AB$999,1+$A$956-Assumptions!$B$81),$AB$956&gt;INDEX($AB$936:$AB$999,1+$A$956+Assumptions!$B$81)),IF($F$956=1,$AC$956&gt;=INDEX($AC$936:$AC$999,1+$A$956-Assumptions!$B$82),$AC$956&gt;INDEX($AC$936:$AC$999,1+$A$956+Assumptions!$B$82)),IF($G$956=1,$AD$956&gt;=INDEX($AD$936:$AD$999,1+$A$956-Assumptions!$B$83),$AD$956&gt;INDEX($AD$936:$AD$999,1+$A$956+Assumptions!$B$83))),1,0)</f>
        <v>0</v>
      </c>
      <c r="AK956" s="16"/>
      <c r="AL956" s="16"/>
    </row>
    <row r="957" customFormat="false" ht="23.85" hidden="true" customHeight="false" outlineLevel="0" collapsed="false">
      <c r="A957" s="6" t="n">
        <f aca="false">ROW()-ROW($A$936)+Assumptions!$B$4</f>
        <v>21</v>
      </c>
      <c r="B957" s="18" t="n">
        <f aca="false">MOD(QUOTIENT($A$957,Assumptions!$B$78),2)</f>
        <v>0</v>
      </c>
      <c r="C957" s="18" t="n">
        <f aca="false">MOD(QUOTIENT($A$957,Assumptions!$B$79),2)</f>
        <v>1</v>
      </c>
      <c r="D957" s="18" t="n">
        <f aca="false">MOD(QUOTIENT($A$957,Assumptions!$B$80),2)</f>
        <v>0</v>
      </c>
      <c r="E957" s="18" t="n">
        <f aca="false">MOD(QUOTIENT($A$957,Assumptions!$B$81),2)</f>
        <v>1</v>
      </c>
      <c r="F957" s="18" t="n">
        <f aca="false">MOD(QUOTIENT($A$957,Assumptions!$B$82),2)</f>
        <v>0</v>
      </c>
      <c r="G957" s="18" t="n">
        <f aca="false">MOD(QUOTIENT($A$957,Assumptions!$B$83),2)</f>
        <v>1</v>
      </c>
      <c r="H957" s="18" t="n">
        <f aca="false">IF($B$957=1,MIN(Assumptions!$B$66,MAX(Assumptions!$B$4,Assumptions!$B$28-(Assumptions!$B$4))),Assumptions!$B$4)</f>
        <v>0</v>
      </c>
      <c r="I957" s="18" t="n">
        <f aca="false">IF($C$957=1,MIN(Assumptions!$B$61,MAX(Assumptions!$B$4,Assumptions!$B$28-($H$957))),Assumptions!$B$4)</f>
        <v>100000000</v>
      </c>
      <c r="J957" s="18" t="n">
        <f aca="false">IF($D$957=1,MIN(Assumptions!$B$56,MAX(Assumptions!$B$4,Assumptions!$B$28-($H$957+$I$957))),Assumptions!$B$4)</f>
        <v>0</v>
      </c>
      <c r="K957" s="18" t="n">
        <f aca="false">IF($E$957=1,MIN(Assumptions!$B$51,MAX(Assumptions!$B$4,Assumptions!$B$28-($H$957+$I$957+$J$957))),Assumptions!$B$4)</f>
        <v>30000000</v>
      </c>
      <c r="L957" s="18" t="n">
        <f aca="false">IF($F$957=1,MIN(Assumptions!$B$46,MAX(Assumptions!$B$4,Assumptions!$B$28-($H$957+$I$957+$J$957+$K$957))),Assumptions!$B$4)</f>
        <v>0</v>
      </c>
      <c r="M957" s="18" t="n">
        <f aca="false">IF($G$957=1,MIN(Assumptions!$B$41,MAX(Assumptions!$B$4,Assumptions!$B$28-($H$957+$I$957+$J$957+$K$957+$L$957))),Assumptions!$B$4)</f>
        <v>5000000</v>
      </c>
      <c r="N957" s="18" t="n">
        <f aca="false">MAX(Assumptions!$B$4,Assumptions!$B$28-($H$957+$I$957+$J$957+$K$957+$L$957+$M$957))</f>
        <v>7865000000</v>
      </c>
      <c r="O957" s="18" t="n">
        <f aca="false">$J$112+$O$112+Assumptions!$B$20+IF($B$957=0,$AI$112,Assumptions!$B$4)+IF($C$957=0,$AF$112,Assumptions!$B$4)+IF($D$957=0,$AC$112,Assumptions!$B$4)+IF($E$957=0,$Z$112,Assumptions!$B$4)+IF($F$957=0,$W$112,Assumptions!$B$4)+IF($G$957=0,$T$112,Assumptions!$B$4)</f>
        <v>22813833.1063222</v>
      </c>
      <c r="P957" s="18" t="n">
        <f aca="false">IF(($N$957+Assumptions!$B$14*Assumptions!$B$13)&gt;($C$13*Assumptions!$B$7/Assumptions!$B$11),($C$13*Assumptions!$B$7/Assumptions!$B$11)*($O$957+Assumptions!$B$14)/($N$957+Assumptions!$B$14*Assumptions!$B$13-($C$13*Assumptions!$B$7/Assumptions!$B$11)),NA())</f>
        <v>392082.60377653</v>
      </c>
      <c r="Q957" s="18" t="n">
        <f aca="false">IFERROR(($N$957+Assumptions!$B$14*Assumptions!$B$13)/($O$957+Assumptions!$B$14+$P$957),NA())</f>
        <v>306.057955247601</v>
      </c>
      <c r="R957" s="18" t="n">
        <f aca="false">AND(ISNUMBER($P$957),$P$957&gt;Assumptions!$B$4,$Q$957&gt;Assumptions!$B$13)</f>
        <v>1</v>
      </c>
      <c r="S957" s="18" t="n">
        <f aca="false">IF($N$957&gt;($C$13*Assumptions!$B$7/Assumptions!$B$11),($C$13*Assumptions!$B$7/Assumptions!$B$11)*$O$957/($N$957-($C$13*Assumptions!$B$7/Assumptions!$B$11)),NA())</f>
        <v>353474.496159931</v>
      </c>
      <c r="T957" s="18" t="n">
        <f aca="false">IFERROR($N$957/($O$957+$S$957),NA())</f>
        <v>339.487010530189</v>
      </c>
      <c r="U957" s="18" t="n">
        <f aca="false">AND(ISNUMBER($S$957),$S$957&gt;Assumptions!$B$4,$T$957&lt;=Assumptions!$B$13)</f>
        <v>0</v>
      </c>
      <c r="V957" s="18" t="n">
        <f aca="false">IF($R$957,$P$957,IF($U$957,$S$957,NA()))</f>
        <v>392082.60377653</v>
      </c>
      <c r="W957" s="18" t="n">
        <f aca="false">IF($R$957,$Q$957,IF($U$957,$T$957,NA()))</f>
        <v>306.057955247601</v>
      </c>
      <c r="X957" s="18" t="n">
        <f aca="false">$R$957</f>
        <v>1</v>
      </c>
      <c r="Y957" s="18" t="n">
        <f aca="false">IF($B$957=1,$H$957,$AI$112*$W$957)</f>
        <v>1877151462.95945</v>
      </c>
      <c r="Z957" s="18" t="n">
        <f aca="false">IF($C$957=1,$I$957,$AF$112*$W$957)</f>
        <v>100000000</v>
      </c>
      <c r="AA957" s="18" t="n">
        <f aca="false">IF($D$957=1,$J$957,$AC$112*$W$957)</f>
        <v>734539092.594241</v>
      </c>
      <c r="AB957" s="18" t="n">
        <f aca="false">IF($E$957=1,$K$957,$Z$112*$W$957)</f>
        <v>30000000</v>
      </c>
      <c r="AC957" s="18" t="n">
        <f aca="false">IF($F$957=1,$L$957,$W$112*$W$957)</f>
        <v>1530289776.238</v>
      </c>
      <c r="AD957" s="18" t="n">
        <f aca="false">IF($G$957=1,$M$957,$T$112*$W$957)</f>
        <v>5000000</v>
      </c>
      <c r="AE957" s="18" t="n">
        <f aca="false">($C$13*Assumptions!$B$7/Assumptions!$B$11)</f>
        <v>120000000</v>
      </c>
      <c r="AF957" s="18" t="n">
        <f aca="false">($J$112+$O$112)*$W$957</f>
        <v>85853182.8608991</v>
      </c>
      <c r="AG957" s="18" t="n">
        <f aca="false">Assumptions!$B$20*$W$957</f>
        <v>2754521597.22841</v>
      </c>
      <c r="AH957" s="18" t="n">
        <f aca="false">IF($R$957,Assumptions!$B$14*($W$957-Assumptions!$B$13),Assumptions!$B$4)</f>
        <v>762644888.119001</v>
      </c>
      <c r="AI957" s="18" t="n">
        <f aca="false">$Y$957+$Z$957+$AA$957+$AB$957+$AC$957+$AD$957+$AE$957+$AF$957+$AG$957+$AH$957</f>
        <v>8000000000</v>
      </c>
      <c r="AJ957" s="18" t="n">
        <f aca="false">IF(AND(ISNUMBER($V$957),($C$13*Assumptions!$B$7/Assumptions!$B$11)&gt;=Assumptions!$B$67,IF($B$957=1,$Y$957&gt;=INDEX($Y$936:$Y$999,1+$A$957-Assumptions!$B$78),$Y$957&gt;INDEX($Y$936:$Y$999,1+$A$957+Assumptions!$B$78)),IF($C$957=1,$Z$957&gt;=INDEX($Z$936:$Z$999,1+$A$957-Assumptions!$B$79),$Z$957&gt;INDEX($Z$936:$Z$999,1+$A$957+Assumptions!$B$79)),IF($D$957=1,$AA$957&gt;=INDEX($AA$936:$AA$999,1+$A$957-Assumptions!$B$80),$AA$957&gt;INDEX($AA$936:$AA$999,1+$A$957+Assumptions!$B$80)),IF($E$957=1,$AB$957&gt;=INDEX($AB$936:$AB$999,1+$A$957-Assumptions!$B$81),$AB$957&gt;INDEX($AB$936:$AB$999,1+$A$957+Assumptions!$B$81)),IF($F$957=1,$AC$957&gt;=INDEX($AC$936:$AC$999,1+$A$957-Assumptions!$B$82),$AC$957&gt;INDEX($AC$936:$AC$999,1+$A$957+Assumptions!$B$82)),IF($G$957=1,$AD$957&gt;=INDEX($AD$936:$AD$999,1+$A$957-Assumptions!$B$83),$AD$957&gt;INDEX($AD$936:$AD$999,1+$A$957+Assumptions!$B$83))),1,0)</f>
        <v>0</v>
      </c>
      <c r="AK957" s="16"/>
      <c r="AL957" s="16"/>
    </row>
    <row r="958" customFormat="false" ht="23.85" hidden="true" customHeight="false" outlineLevel="0" collapsed="false">
      <c r="A958" s="6" t="n">
        <f aca="false">ROW()-ROW($A$936)+Assumptions!$B$4</f>
        <v>22</v>
      </c>
      <c r="B958" s="18" t="n">
        <f aca="false">MOD(QUOTIENT($A$958,Assumptions!$B$78),2)</f>
        <v>0</v>
      </c>
      <c r="C958" s="18" t="n">
        <f aca="false">MOD(QUOTIENT($A$958,Assumptions!$B$79),2)</f>
        <v>1</v>
      </c>
      <c r="D958" s="18" t="n">
        <f aca="false">MOD(QUOTIENT($A$958,Assumptions!$B$80),2)</f>
        <v>0</v>
      </c>
      <c r="E958" s="18" t="n">
        <f aca="false">MOD(QUOTIENT($A$958,Assumptions!$B$81),2)</f>
        <v>1</v>
      </c>
      <c r="F958" s="18" t="n">
        <f aca="false">MOD(QUOTIENT($A$958,Assumptions!$B$82),2)</f>
        <v>1</v>
      </c>
      <c r="G958" s="18" t="n">
        <f aca="false">MOD(QUOTIENT($A$958,Assumptions!$B$83),2)</f>
        <v>0</v>
      </c>
      <c r="H958" s="18" t="n">
        <f aca="false">IF($B$958=1,MIN(Assumptions!$B$66,MAX(Assumptions!$B$4,Assumptions!$B$28-(Assumptions!$B$4))),Assumptions!$B$4)</f>
        <v>0</v>
      </c>
      <c r="I958" s="18" t="n">
        <f aca="false">IF($C$958=1,MIN(Assumptions!$B$61,MAX(Assumptions!$B$4,Assumptions!$B$28-($H$958))),Assumptions!$B$4)</f>
        <v>100000000</v>
      </c>
      <c r="J958" s="18" t="n">
        <f aca="false">IF($D$958=1,MIN(Assumptions!$B$56,MAX(Assumptions!$B$4,Assumptions!$B$28-($H$958+$I$958))),Assumptions!$B$4)</f>
        <v>0</v>
      </c>
      <c r="K958" s="18" t="n">
        <f aca="false">IF($E$958=1,MIN(Assumptions!$B$51,MAX(Assumptions!$B$4,Assumptions!$B$28-($H$958+$I$958+$J$958))),Assumptions!$B$4)</f>
        <v>30000000</v>
      </c>
      <c r="L958" s="18" t="n">
        <f aca="false">IF($F$958=1,MIN(Assumptions!$B$46,MAX(Assumptions!$B$4,Assumptions!$B$28-($H$958+$I$958+$J$958+$K$958))),Assumptions!$B$4)</f>
        <v>15000000</v>
      </c>
      <c r="M958" s="18" t="n">
        <f aca="false">IF($G$958=1,MIN(Assumptions!$B$41,MAX(Assumptions!$B$4,Assumptions!$B$28-($H$958+$I$958+$J$958+$K$958+$L$958))),Assumptions!$B$4)</f>
        <v>0</v>
      </c>
      <c r="N958" s="18" t="n">
        <f aca="false">MAX(Assumptions!$B$4,Assumptions!$B$28-($H$958+$I$958+$J$958+$K$958+$L$958+$M$958))</f>
        <v>7855000000</v>
      </c>
      <c r="O958" s="18" t="n">
        <f aca="false">$J$112+$O$112+Assumptions!$B$20+IF($B$958=0,$AI$112,Assumptions!$B$4)+IF($C$958=0,$AF$112,Assumptions!$B$4)+IF($D$958=0,$AC$112,Assumptions!$B$4)+IF($E$958=0,$Z$112,Assumptions!$B$4)+IF($F$958=0,$W$112,Assumptions!$B$4)+IF($G$958=0,$T$112,Assumptions!$B$4)</f>
        <v>22813833.1063222</v>
      </c>
      <c r="P958" s="18" t="n">
        <f aca="false">IF(($N$958+Assumptions!$B$14*Assumptions!$B$13)&gt;($C$13*Assumptions!$B$7/Assumptions!$B$11),($C$13*Assumptions!$B$7/Assumptions!$B$11)*($O$958+Assumptions!$B$14)/($N$958+Assumptions!$B$14*Assumptions!$B$13-($C$13*Assumptions!$B$7/Assumptions!$B$11)),NA())</f>
        <v>392589.334120668</v>
      </c>
      <c r="Q958" s="18" t="n">
        <f aca="false">IFERROR(($N$958+Assumptions!$B$14*Assumptions!$B$13)/($O$958+Assumptions!$B$14+$P$958),NA())</f>
        <v>305.662914324403</v>
      </c>
      <c r="R958" s="18" t="n">
        <f aca="false">AND(ISNUMBER($P$958),$P$958&gt;Assumptions!$B$4,$Q$958&gt;Assumptions!$B$13)</f>
        <v>1</v>
      </c>
      <c r="S958" s="18" t="n">
        <f aca="false">IF($N$958&gt;($C$13*Assumptions!$B$7/Assumptions!$B$11),($C$13*Assumptions!$B$7/Assumptions!$B$11)*$O$958/($N$958-($C$13*Assumptions!$B$7/Assumptions!$B$11)),NA())</f>
        <v>353931.476762595</v>
      </c>
      <c r="T958" s="18" t="n">
        <f aca="false">IFERROR($N$958/($O$958+$S$958),NA())</f>
        <v>339.048679980764</v>
      </c>
      <c r="U958" s="18" t="n">
        <f aca="false">AND(ISNUMBER($S$958),$S$958&gt;Assumptions!$B$4,$T$958&lt;=Assumptions!$B$13)</f>
        <v>0</v>
      </c>
      <c r="V958" s="18" t="n">
        <f aca="false">IF($R$958,$P$958,IF($U$958,$S$958,NA()))</f>
        <v>392589.334120668</v>
      </c>
      <c r="W958" s="18" t="n">
        <f aca="false">IF($R$958,$Q$958,IF($U$958,$T$958,NA()))</f>
        <v>305.662914324403</v>
      </c>
      <c r="X958" s="18" t="n">
        <f aca="false">$R$958</f>
        <v>1</v>
      </c>
      <c r="Y958" s="18" t="n">
        <f aca="false">IF($B$958=1,$H$958,$AI$112*$W$958)</f>
        <v>1874728550.45482</v>
      </c>
      <c r="Z958" s="18" t="n">
        <f aca="false">IF($C$958=1,$I$958,$AF$112*$W$958)</f>
        <v>100000000</v>
      </c>
      <c r="AA958" s="18" t="n">
        <f aca="false">IF($D$958=1,$J$958,$AC$112*$W$958)</f>
        <v>733590994.378566</v>
      </c>
      <c r="AB958" s="18" t="n">
        <f aca="false">IF($E$958=1,$K$958,$Z$112*$W$958)</f>
        <v>30000000</v>
      </c>
      <c r="AC958" s="18" t="n">
        <f aca="false">IF($F$958=1,$L$958,$W$112*$W$958)</f>
        <v>15000000</v>
      </c>
      <c r="AD958" s="18" t="n">
        <f aca="false">IF($G$958=1,$M$958,$T$112*$W$958)</f>
        <v>1528314571.62201</v>
      </c>
      <c r="AE958" s="18" t="n">
        <f aca="false">($C$13*Assumptions!$B$7/Assumptions!$B$11)</f>
        <v>120000000</v>
      </c>
      <c r="AF958" s="18" t="n">
        <f aca="false">($J$112+$O$112)*$W$958</f>
        <v>85742368.8139667</v>
      </c>
      <c r="AG958" s="18" t="n">
        <f aca="false">Assumptions!$B$20*$W$958</f>
        <v>2750966228.91962</v>
      </c>
      <c r="AH958" s="18" t="n">
        <f aca="false">IF($R$958,Assumptions!$B$14*($W$958-Assumptions!$B$13),Assumptions!$B$4)</f>
        <v>761657285.811007</v>
      </c>
      <c r="AI958" s="18" t="n">
        <f aca="false">$Y$958+$Z$958+$AA$958+$AB$958+$AC$958+$AD$958+$AE$958+$AF$958+$AG$958+$AH$958</f>
        <v>8000000000</v>
      </c>
      <c r="AJ958" s="18" t="n">
        <f aca="false">IF(AND(ISNUMBER($V$958),($C$13*Assumptions!$B$7/Assumptions!$B$11)&gt;=Assumptions!$B$67,IF($B$958=1,$Y$958&gt;=INDEX($Y$936:$Y$999,1+$A$958-Assumptions!$B$78),$Y$958&gt;INDEX($Y$936:$Y$999,1+$A$958+Assumptions!$B$78)),IF($C$958=1,$Z$958&gt;=INDEX($Z$936:$Z$999,1+$A$958-Assumptions!$B$79),$Z$958&gt;INDEX($Z$936:$Z$999,1+$A$958+Assumptions!$B$79)),IF($D$958=1,$AA$958&gt;=INDEX($AA$936:$AA$999,1+$A$958-Assumptions!$B$80),$AA$958&gt;INDEX($AA$936:$AA$999,1+$A$958+Assumptions!$B$80)),IF($E$958=1,$AB$958&gt;=INDEX($AB$936:$AB$999,1+$A$958-Assumptions!$B$81),$AB$958&gt;INDEX($AB$936:$AB$999,1+$A$958+Assumptions!$B$81)),IF($F$958=1,$AC$958&gt;=INDEX($AC$936:$AC$999,1+$A$958-Assumptions!$B$82),$AC$958&gt;INDEX($AC$936:$AC$999,1+$A$958+Assumptions!$B$82)),IF($G$958=1,$AD$958&gt;=INDEX($AD$936:$AD$999,1+$A$958-Assumptions!$B$83),$AD$958&gt;INDEX($AD$936:$AD$999,1+$A$958+Assumptions!$B$83))),1,0)</f>
        <v>0</v>
      </c>
      <c r="AK958" s="16"/>
      <c r="AL958" s="16"/>
    </row>
    <row r="959" customFormat="false" ht="23.85" hidden="true" customHeight="false" outlineLevel="0" collapsed="false">
      <c r="A959" s="6" t="n">
        <f aca="false">ROW()-ROW($A$936)+Assumptions!$B$4</f>
        <v>23</v>
      </c>
      <c r="B959" s="18" t="n">
        <f aca="false">MOD(QUOTIENT($A$959,Assumptions!$B$78),2)</f>
        <v>0</v>
      </c>
      <c r="C959" s="18" t="n">
        <f aca="false">MOD(QUOTIENT($A$959,Assumptions!$B$79),2)</f>
        <v>1</v>
      </c>
      <c r="D959" s="18" t="n">
        <f aca="false">MOD(QUOTIENT($A$959,Assumptions!$B$80),2)</f>
        <v>0</v>
      </c>
      <c r="E959" s="18" t="n">
        <f aca="false">MOD(QUOTIENT($A$959,Assumptions!$B$81),2)</f>
        <v>1</v>
      </c>
      <c r="F959" s="18" t="n">
        <f aca="false">MOD(QUOTIENT($A$959,Assumptions!$B$82),2)</f>
        <v>1</v>
      </c>
      <c r="G959" s="18" t="n">
        <f aca="false">MOD(QUOTIENT($A$959,Assumptions!$B$83),2)</f>
        <v>1</v>
      </c>
      <c r="H959" s="18" t="n">
        <f aca="false">IF($B$959=1,MIN(Assumptions!$B$66,MAX(Assumptions!$B$4,Assumptions!$B$28-(Assumptions!$B$4))),Assumptions!$B$4)</f>
        <v>0</v>
      </c>
      <c r="I959" s="18" t="n">
        <f aca="false">IF($C$959=1,MIN(Assumptions!$B$61,MAX(Assumptions!$B$4,Assumptions!$B$28-($H$959))),Assumptions!$B$4)</f>
        <v>100000000</v>
      </c>
      <c r="J959" s="18" t="n">
        <f aca="false">IF($D$959=1,MIN(Assumptions!$B$56,MAX(Assumptions!$B$4,Assumptions!$B$28-($H$959+$I$959))),Assumptions!$B$4)</f>
        <v>0</v>
      </c>
      <c r="K959" s="18" t="n">
        <f aca="false">IF($E$959=1,MIN(Assumptions!$B$51,MAX(Assumptions!$B$4,Assumptions!$B$28-($H$959+$I$959+$J$959))),Assumptions!$B$4)</f>
        <v>30000000</v>
      </c>
      <c r="L959" s="18" t="n">
        <f aca="false">IF($F$959=1,MIN(Assumptions!$B$46,MAX(Assumptions!$B$4,Assumptions!$B$28-($H$959+$I$959+$J$959+$K$959))),Assumptions!$B$4)</f>
        <v>15000000</v>
      </c>
      <c r="M959" s="18" t="n">
        <f aca="false">IF($G$959=1,MIN(Assumptions!$B$41,MAX(Assumptions!$B$4,Assumptions!$B$28-($H$959+$I$959+$J$959+$K$959+$L$959))),Assumptions!$B$4)</f>
        <v>5000000</v>
      </c>
      <c r="N959" s="18" t="n">
        <f aca="false">MAX(Assumptions!$B$4,Assumptions!$B$28-($H$959+$I$959+$J$959+$K$959+$L$959+$M$959))</f>
        <v>7850000000</v>
      </c>
      <c r="O959" s="18" t="n">
        <f aca="false">$J$112+$O$112+Assumptions!$B$20+IF($B$959=0,$AI$112,Assumptions!$B$4)+IF($C$959=0,$AF$112,Assumptions!$B$4)+IF($D$959=0,$AC$112,Assumptions!$B$4)+IF($E$959=0,$Z$112,Assumptions!$B$4)+IF($F$959=0,$W$112,Assumptions!$B$4)+IF($G$959=0,$T$112,Assumptions!$B$4)</f>
        <v>17813833.1063222</v>
      </c>
      <c r="P959" s="18" t="n">
        <f aca="false">IF(($N$959+Assumptions!$B$14*Assumptions!$B$13)&gt;($C$13*Assumptions!$B$7/Assumptions!$B$11),($C$13*Assumptions!$B$7/Assumptions!$B$11)*($O$959+Assumptions!$B$14)/($N$959+Assumptions!$B$14*Assumptions!$B$13-($C$13*Assumptions!$B$7/Assumptions!$B$11)),NA())</f>
        <v>315248.622406553</v>
      </c>
      <c r="Q959" s="18" t="n">
        <f aca="false">IFERROR(($N$959+Assumptions!$B$14*Assumptions!$B$13)/($O$959+Assumptions!$B$14+$P$959),NA())</f>
        <v>380.651940947247</v>
      </c>
      <c r="R959" s="18" t="n">
        <f aca="false">AND(ISNUMBER($P$959),$P$959&gt;Assumptions!$B$4,$Q$959&gt;Assumptions!$B$13)</f>
        <v>1</v>
      </c>
      <c r="S959" s="18" t="n">
        <f aca="false">IF($N$959&gt;($C$13*Assumptions!$B$7/Assumptions!$B$11),($C$13*Assumptions!$B$7/Assumptions!$B$11)*$O$959/($N$959-($C$13*Assumptions!$B$7/Assumptions!$B$11)),NA())</f>
        <v>276540.74679931</v>
      </c>
      <c r="T959" s="18" t="n">
        <f aca="false">IFERROR($N$959/($O$959+$S$959),NA())</f>
        <v>433.932436318637</v>
      </c>
      <c r="U959" s="18" t="n">
        <f aca="false">AND(ISNUMBER($S$959),$S$959&gt;Assumptions!$B$4,$T$959&lt;=Assumptions!$B$13)</f>
        <v>0</v>
      </c>
      <c r="V959" s="18" t="n">
        <f aca="false">IF($R$959,$P$959,IF($U$959,$S$959,NA()))</f>
        <v>315248.622406553</v>
      </c>
      <c r="W959" s="18" t="n">
        <f aca="false">IF($R$959,$Q$959,IF($U$959,$T$959,NA()))</f>
        <v>380.651940947247</v>
      </c>
      <c r="X959" s="18" t="n">
        <f aca="false">$R$959</f>
        <v>1</v>
      </c>
      <c r="Y959" s="18" t="n">
        <f aca="false">IF($B$959=1,$H$959,$AI$112*$W$959)</f>
        <v>2334660268.01824</v>
      </c>
      <c r="Z959" s="18" t="n">
        <f aca="false">IF($C$959=1,$I$959,$AF$112*$W$959)</f>
        <v>100000000</v>
      </c>
      <c r="AA959" s="18" t="n">
        <f aca="false">IF($D$959=1,$J$959,$AC$112*$W$959)</f>
        <v>913564658.273392</v>
      </c>
      <c r="AB959" s="18" t="n">
        <f aca="false">IF($E$959=1,$K$959,$Z$112*$W$959)</f>
        <v>30000000</v>
      </c>
      <c r="AC959" s="18" t="n">
        <f aca="false">IF($F$959=1,$L$959,$W$112*$W$959)</f>
        <v>15000000</v>
      </c>
      <c r="AD959" s="18" t="n">
        <f aca="false">IF($G$959=1,$M$959,$T$112*$W$959)</f>
        <v>5000000</v>
      </c>
      <c r="AE959" s="18" t="n">
        <f aca="false">($C$13*Assumptions!$B$7/Assumptions!$B$11)</f>
        <v>120000000</v>
      </c>
      <c r="AF959" s="18" t="n">
        <f aca="false">($J$112+$O$112)*$W$959</f>
        <v>106777752.815025</v>
      </c>
      <c r="AG959" s="18" t="n">
        <f aca="false">Assumptions!$B$20*$W$959</f>
        <v>3425867468.52522</v>
      </c>
      <c r="AH959" s="18" t="n">
        <f aca="false">IF($R$959,Assumptions!$B$14*($W$959-Assumptions!$B$13),Assumptions!$B$4)</f>
        <v>949129852.368117</v>
      </c>
      <c r="AI959" s="18" t="n">
        <f aca="false">$Y$959+$Z$959+$AA$959+$AB$959+$AC$959+$AD$959+$AE$959+$AF$959+$AG$959+$AH$959</f>
        <v>8000000000</v>
      </c>
      <c r="AJ959" s="18" t="n">
        <f aca="false">IF(AND(ISNUMBER($V$959),($C$13*Assumptions!$B$7/Assumptions!$B$11)&gt;=Assumptions!$B$67,IF($B$959=1,$Y$959&gt;=INDEX($Y$936:$Y$999,1+$A$959-Assumptions!$B$78),$Y$959&gt;INDEX($Y$936:$Y$999,1+$A$959+Assumptions!$B$78)),IF($C$959=1,$Z$959&gt;=INDEX($Z$936:$Z$999,1+$A$959-Assumptions!$B$79),$Z$959&gt;INDEX($Z$936:$Z$999,1+$A$959+Assumptions!$B$79)),IF($D$959=1,$AA$959&gt;=INDEX($AA$936:$AA$999,1+$A$959-Assumptions!$B$80),$AA$959&gt;INDEX($AA$936:$AA$999,1+$A$959+Assumptions!$B$80)),IF($E$959=1,$AB$959&gt;=INDEX($AB$936:$AB$999,1+$A$959-Assumptions!$B$81),$AB$959&gt;INDEX($AB$936:$AB$999,1+$A$959+Assumptions!$B$81)),IF($F$959=1,$AC$959&gt;=INDEX($AC$936:$AC$999,1+$A$959-Assumptions!$B$82),$AC$959&gt;INDEX($AC$936:$AC$999,1+$A$959+Assumptions!$B$82)),IF($G$959=1,$AD$959&gt;=INDEX($AD$936:$AD$999,1+$A$959-Assumptions!$B$83),$AD$959&gt;INDEX($AD$936:$AD$999,1+$A$959+Assumptions!$B$83))),1,0)</f>
        <v>0</v>
      </c>
      <c r="AK959" s="16"/>
      <c r="AL959" s="16"/>
    </row>
    <row r="960" customFormat="false" ht="23.85" hidden="true" customHeight="false" outlineLevel="0" collapsed="false">
      <c r="A960" s="6" t="n">
        <f aca="false">ROW()-ROW($A$936)+Assumptions!$B$4</f>
        <v>24</v>
      </c>
      <c r="B960" s="18" t="n">
        <f aca="false">MOD(QUOTIENT($A$960,Assumptions!$B$78),2)</f>
        <v>0</v>
      </c>
      <c r="C960" s="18" t="n">
        <f aca="false">MOD(QUOTIENT($A$960,Assumptions!$B$79),2)</f>
        <v>1</v>
      </c>
      <c r="D960" s="18" t="n">
        <f aca="false">MOD(QUOTIENT($A$960,Assumptions!$B$80),2)</f>
        <v>1</v>
      </c>
      <c r="E960" s="18" t="n">
        <f aca="false">MOD(QUOTIENT($A$960,Assumptions!$B$81),2)</f>
        <v>0</v>
      </c>
      <c r="F960" s="18" t="n">
        <f aca="false">MOD(QUOTIENT($A$960,Assumptions!$B$82),2)</f>
        <v>0</v>
      </c>
      <c r="G960" s="18" t="n">
        <f aca="false">MOD(QUOTIENT($A$960,Assumptions!$B$83),2)</f>
        <v>0</v>
      </c>
      <c r="H960" s="18" t="n">
        <f aca="false">IF($B$960=1,MIN(Assumptions!$B$66,MAX(Assumptions!$B$4,Assumptions!$B$28-(Assumptions!$B$4))),Assumptions!$B$4)</f>
        <v>0</v>
      </c>
      <c r="I960" s="18" t="n">
        <f aca="false">IF($C$960=1,MIN(Assumptions!$B$61,MAX(Assumptions!$B$4,Assumptions!$B$28-($H$960))),Assumptions!$B$4)</f>
        <v>100000000</v>
      </c>
      <c r="J960" s="18" t="n">
        <f aca="false">IF($D$960=1,MIN(Assumptions!$B$56,MAX(Assumptions!$B$4,Assumptions!$B$28-($H$960+$I$960))),Assumptions!$B$4)</f>
        <v>60000000</v>
      </c>
      <c r="K960" s="18" t="n">
        <f aca="false">IF($E$960=1,MIN(Assumptions!$B$51,MAX(Assumptions!$B$4,Assumptions!$B$28-($H$960+$I$960+$J$960))),Assumptions!$B$4)</f>
        <v>0</v>
      </c>
      <c r="L960" s="18" t="n">
        <f aca="false">IF($F$960=1,MIN(Assumptions!$B$46,MAX(Assumptions!$B$4,Assumptions!$B$28-($H$960+$I$960+$J$960+$K$960))),Assumptions!$B$4)</f>
        <v>0</v>
      </c>
      <c r="M960" s="18" t="n">
        <f aca="false">IF($G$960=1,MIN(Assumptions!$B$41,MAX(Assumptions!$B$4,Assumptions!$B$28-($H$960+$I$960+$J$960+$K$960+$L$960))),Assumptions!$B$4)</f>
        <v>0</v>
      </c>
      <c r="N960" s="18" t="n">
        <f aca="false">MAX(Assumptions!$B$4,Assumptions!$B$28-($H$960+$I$960+$J$960+$K$960+$L$960+$M$960))</f>
        <v>7840000000</v>
      </c>
      <c r="O960" s="18" t="n">
        <f aca="false">$J$112+$O$112+Assumptions!$B$20+IF($B$960=0,$AI$112,Assumptions!$B$4)+IF($C$960=0,$AF$112,Assumptions!$B$4)+IF($D$960=0,$AC$112,Assumptions!$B$4)+IF($E$960=0,$Z$112,Assumptions!$B$4)+IF($F$960=0,$W$112,Assumptions!$B$4)+IF($G$960=0,$T$112,Assumptions!$B$4)</f>
        <v>28413833.1063222</v>
      </c>
      <c r="P960" s="18" t="n">
        <f aca="false">IF(($N$960+Assumptions!$B$14*Assumptions!$B$13)&gt;($C$13*Assumptions!$B$7/Assumptions!$B$11),($C$13*Assumptions!$B$7/Assumptions!$B$11)*($O$960+Assumptions!$B$14)/($N$960+Assumptions!$B$14*Assumptions!$B$13-($C$13*Assumptions!$B$7/Assumptions!$B$11)),NA())</f>
        <v>480370.34286289</v>
      </c>
      <c r="Q960" s="18" t="n">
        <f aca="false">IFERROR(($N$960+Assumptions!$B$14*Assumptions!$B$13)/($O$960+Assumptions!$B$14+$P$960),NA())</f>
        <v>249.807261798947</v>
      </c>
      <c r="R960" s="18" t="n">
        <f aca="false">AND(ISNUMBER($P$960),$P$960&gt;Assumptions!$B$4,$Q$960&gt;Assumptions!$B$13)</f>
        <v>1</v>
      </c>
      <c r="S960" s="18" t="n">
        <f aca="false">IF($N$960&gt;($C$13*Assumptions!$B$7/Assumptions!$B$11),($C$13*Assumptions!$B$7/Assumptions!$B$11)*$O$960/($N$960-($C$13*Assumptions!$B$7/Assumptions!$B$11)),NA())</f>
        <v>441665.799580138</v>
      </c>
      <c r="T960" s="18" t="n">
        <f aca="false">IFERROR($N$960/($O$960+$S$960),NA())</f>
        <v>271.698646610346</v>
      </c>
      <c r="U960" s="18" t="n">
        <f aca="false">AND(ISNUMBER($S$960),$S$960&gt;Assumptions!$B$4,$T$960&lt;=Assumptions!$B$13)</f>
        <v>0</v>
      </c>
      <c r="V960" s="18" t="n">
        <f aca="false">IF($R$960,$P$960,IF($U$960,$S$960,NA()))</f>
        <v>480370.34286289</v>
      </c>
      <c r="W960" s="18" t="n">
        <f aca="false">IF($R$960,$Q$960,IF($U$960,$T$960,NA()))</f>
        <v>249.807261798947</v>
      </c>
      <c r="X960" s="18" t="n">
        <f aca="false">$R$960</f>
        <v>1</v>
      </c>
      <c r="Y960" s="18" t="n">
        <f aca="false">IF($B$960=1,$H$960,$AI$112*$W$960)</f>
        <v>1532147944.21673</v>
      </c>
      <c r="Z960" s="18" t="n">
        <f aca="false">IF($C$960=1,$I$960,$AF$112*$W$960)</f>
        <v>100000000</v>
      </c>
      <c r="AA960" s="18" t="n">
        <f aca="false">IF($D$960=1,$J$960,$AC$112*$W$960)</f>
        <v>60000000</v>
      </c>
      <c r="AB960" s="18" t="n">
        <f aca="false">IF($E$960=1,$K$960,$Z$112*$W$960)</f>
        <v>749421785.396842</v>
      </c>
      <c r="AC960" s="18" t="n">
        <f aca="false">IF($F$960=1,$L$960,$W$112*$W$960)</f>
        <v>1249036308.99474</v>
      </c>
      <c r="AD960" s="18" t="n">
        <f aca="false">IF($G$960=1,$M$960,$T$112*$W$960)</f>
        <v>1249036308.99474</v>
      </c>
      <c r="AE960" s="18" t="n">
        <f aca="false">($C$13*Assumptions!$B$7/Assumptions!$B$11)</f>
        <v>120000000</v>
      </c>
      <c r="AF960" s="18" t="n">
        <f aca="false">($J$112+$O$112)*$W$960</f>
        <v>70074141.70906</v>
      </c>
      <c r="AG960" s="18" t="n">
        <f aca="false">Assumptions!$B$20*$W$960</f>
        <v>2248265356.19052</v>
      </c>
      <c r="AH960" s="18" t="n">
        <f aca="false">IF($R$960,Assumptions!$B$14*($W$960-Assumptions!$B$13),Assumptions!$B$4)</f>
        <v>622018154.497368</v>
      </c>
      <c r="AI960" s="18" t="n">
        <f aca="false">$Y$960+$Z$960+$AA$960+$AB$960+$AC$960+$AD$960+$AE$960+$AF$960+$AG$960+$AH$960</f>
        <v>8000000000</v>
      </c>
      <c r="AJ960" s="18" t="n">
        <f aca="false">IF(AND(ISNUMBER($V$960),($C$13*Assumptions!$B$7/Assumptions!$B$11)&gt;=Assumptions!$B$67,IF($B$960=1,$Y$960&gt;=INDEX($Y$936:$Y$999,1+$A$960-Assumptions!$B$78),$Y$960&gt;INDEX($Y$936:$Y$999,1+$A$960+Assumptions!$B$78)),IF($C$960=1,$Z$960&gt;=INDEX($Z$936:$Z$999,1+$A$960-Assumptions!$B$79),$Z$960&gt;INDEX($Z$936:$Z$999,1+$A$960+Assumptions!$B$79)),IF($D$960=1,$AA$960&gt;=INDEX($AA$936:$AA$999,1+$A$960-Assumptions!$B$80),$AA$960&gt;INDEX($AA$936:$AA$999,1+$A$960+Assumptions!$B$80)),IF($E$960=1,$AB$960&gt;=INDEX($AB$936:$AB$999,1+$A$960-Assumptions!$B$81),$AB$960&gt;INDEX($AB$936:$AB$999,1+$A$960+Assumptions!$B$81)),IF($F$960=1,$AC$960&gt;=INDEX($AC$936:$AC$999,1+$A$960-Assumptions!$B$82),$AC$960&gt;INDEX($AC$936:$AC$999,1+$A$960+Assumptions!$B$82)),IF($G$960=1,$AD$960&gt;=INDEX($AD$936:$AD$999,1+$A$960-Assumptions!$B$83),$AD$960&gt;INDEX($AD$936:$AD$999,1+$A$960+Assumptions!$B$83))),1,0)</f>
        <v>0</v>
      </c>
      <c r="AK960" s="16"/>
      <c r="AL960" s="16"/>
    </row>
    <row r="961" customFormat="false" ht="23.85" hidden="true" customHeight="false" outlineLevel="0" collapsed="false">
      <c r="A961" s="6" t="n">
        <f aca="false">ROW()-ROW($A$936)+Assumptions!$B$4</f>
        <v>25</v>
      </c>
      <c r="B961" s="18" t="n">
        <f aca="false">MOD(QUOTIENT($A$961,Assumptions!$B$78),2)</f>
        <v>0</v>
      </c>
      <c r="C961" s="18" t="n">
        <f aca="false">MOD(QUOTIENT($A$961,Assumptions!$B$79),2)</f>
        <v>1</v>
      </c>
      <c r="D961" s="18" t="n">
        <f aca="false">MOD(QUOTIENT($A$961,Assumptions!$B$80),2)</f>
        <v>1</v>
      </c>
      <c r="E961" s="18" t="n">
        <f aca="false">MOD(QUOTIENT($A$961,Assumptions!$B$81),2)</f>
        <v>0</v>
      </c>
      <c r="F961" s="18" t="n">
        <f aca="false">MOD(QUOTIENT($A$961,Assumptions!$B$82),2)</f>
        <v>0</v>
      </c>
      <c r="G961" s="18" t="n">
        <f aca="false">MOD(QUOTIENT($A$961,Assumptions!$B$83),2)</f>
        <v>1</v>
      </c>
      <c r="H961" s="18" t="n">
        <f aca="false">IF($B$961=1,MIN(Assumptions!$B$66,MAX(Assumptions!$B$4,Assumptions!$B$28-(Assumptions!$B$4))),Assumptions!$B$4)</f>
        <v>0</v>
      </c>
      <c r="I961" s="18" t="n">
        <f aca="false">IF($C$961=1,MIN(Assumptions!$B$61,MAX(Assumptions!$B$4,Assumptions!$B$28-($H$961))),Assumptions!$B$4)</f>
        <v>100000000</v>
      </c>
      <c r="J961" s="18" t="n">
        <f aca="false">IF($D$961=1,MIN(Assumptions!$B$56,MAX(Assumptions!$B$4,Assumptions!$B$28-($H$961+$I$961))),Assumptions!$B$4)</f>
        <v>60000000</v>
      </c>
      <c r="K961" s="18" t="n">
        <f aca="false">IF($E$961=1,MIN(Assumptions!$B$51,MAX(Assumptions!$B$4,Assumptions!$B$28-($H$961+$I$961+$J$961))),Assumptions!$B$4)</f>
        <v>0</v>
      </c>
      <c r="L961" s="18" t="n">
        <f aca="false">IF($F$961=1,MIN(Assumptions!$B$46,MAX(Assumptions!$B$4,Assumptions!$B$28-($H$961+$I$961+$J$961+$K$961))),Assumptions!$B$4)</f>
        <v>0</v>
      </c>
      <c r="M961" s="18" t="n">
        <f aca="false">IF($G$961=1,MIN(Assumptions!$B$41,MAX(Assumptions!$B$4,Assumptions!$B$28-($H$961+$I$961+$J$961+$K$961+$L$961))),Assumptions!$B$4)</f>
        <v>5000000</v>
      </c>
      <c r="N961" s="18" t="n">
        <f aca="false">MAX(Assumptions!$B$4,Assumptions!$B$28-($H$961+$I$961+$J$961+$K$961+$L$961+$M$961))</f>
        <v>7835000000</v>
      </c>
      <c r="O961" s="18" t="n">
        <f aca="false">$J$112+$O$112+Assumptions!$B$20+IF($B$961=0,$AI$112,Assumptions!$B$4)+IF($C$961=0,$AF$112,Assumptions!$B$4)+IF($D$961=0,$AC$112,Assumptions!$B$4)+IF($E$961=0,$Z$112,Assumptions!$B$4)+IF($F$961=0,$W$112,Assumptions!$B$4)+IF($G$961=0,$T$112,Assumptions!$B$4)</f>
        <v>23413833.1063222</v>
      </c>
      <c r="P961" s="18" t="n">
        <f aca="false">IF(($N$961+Assumptions!$B$14*Assumptions!$B$13)&gt;($C$13*Assumptions!$B$7/Assumptions!$B$11),($C$13*Assumptions!$B$7/Assumptions!$B$11)*($O$961+Assumptions!$B$14)/($N$961+Assumptions!$B$14*Assumptions!$B$13-($C$13*Assumptions!$B$7/Assumptions!$B$11)),NA())</f>
        <v>402936.180467596</v>
      </c>
      <c r="Q961" s="18" t="n">
        <f aca="false">IFERROR(($N$961+Assumptions!$B$14*Assumptions!$B$13)/($O$961+Assumptions!$B$14+$P$961),NA())</f>
        <v>297.813911525005</v>
      </c>
      <c r="R961" s="18" t="n">
        <f aca="false">AND(ISNUMBER($P$961),$P$961&gt;Assumptions!$B$4,$Q$961&gt;Assumptions!$B$13)</f>
        <v>1</v>
      </c>
      <c r="S961" s="18" t="n">
        <f aca="false">IF($N$961&gt;($C$13*Assumptions!$B$7/Assumptions!$B$11),($C$13*Assumptions!$B$7/Assumptions!$B$11)*$O$961/($N$961-($C$13*Assumptions!$B$7/Assumptions!$B$11)),NA())</f>
        <v>364181.46114824</v>
      </c>
      <c r="T961" s="18" t="n">
        <f aca="false">IFERROR($N$961/($O$961+$S$961),NA())</f>
        <v>329.506064426366</v>
      </c>
      <c r="U961" s="18" t="n">
        <f aca="false">AND(ISNUMBER($S$961),$S$961&gt;Assumptions!$B$4,$T$961&lt;=Assumptions!$B$13)</f>
        <v>0</v>
      </c>
      <c r="V961" s="18" t="n">
        <f aca="false">IF($R$961,$P$961,IF($U$961,$S$961,NA()))</f>
        <v>402936.180467596</v>
      </c>
      <c r="W961" s="18" t="n">
        <f aca="false">IF($R$961,$Q$961,IF($U$961,$T$961,NA()))</f>
        <v>297.813911525005</v>
      </c>
      <c r="X961" s="18" t="n">
        <f aca="false">$R$961</f>
        <v>1</v>
      </c>
      <c r="Y961" s="18" t="n">
        <f aca="false">IF($B$961=1,$H$961,$AI$112*$W$961)</f>
        <v>1826588102.42843</v>
      </c>
      <c r="Z961" s="18" t="n">
        <f aca="false">IF($C$961=1,$I$961,$AF$112*$W$961)</f>
        <v>100000000</v>
      </c>
      <c r="AA961" s="18" t="n">
        <f aca="false">IF($D$961=1,$J$961,$AC$112*$W$961)</f>
        <v>60000000</v>
      </c>
      <c r="AB961" s="18" t="n">
        <f aca="false">IF($E$961=1,$K$961,$Z$112*$W$961)</f>
        <v>893441734.575015</v>
      </c>
      <c r="AC961" s="18" t="n">
        <f aca="false">IF($F$961=1,$L$961,$W$112*$W$961)</f>
        <v>1489069557.62503</v>
      </c>
      <c r="AD961" s="18" t="n">
        <f aca="false">IF($G$961=1,$M$961,$T$112*$W$961)</f>
        <v>5000000</v>
      </c>
      <c r="AE961" s="18" t="n">
        <f aca="false">($C$13*Assumptions!$B$7/Assumptions!$B$11)</f>
        <v>120000000</v>
      </c>
      <c r="AF961" s="18" t="n">
        <f aca="false">($J$112+$O$112)*$W$961</f>
        <v>83540622.8339701</v>
      </c>
      <c r="AG961" s="18" t="n">
        <f aca="false">Assumptions!$B$20*$W$961</f>
        <v>2680325203.72505</v>
      </c>
      <c r="AH961" s="18" t="n">
        <f aca="false">IF($R$961,Assumptions!$B$14*($W$961-Assumptions!$B$13),Assumptions!$B$4)</f>
        <v>742034778.812513</v>
      </c>
      <c r="AI961" s="18" t="n">
        <f aca="false">$Y$961+$Z$961+$AA$961+$AB$961+$AC$961+$AD$961+$AE$961+$AF$961+$AG$961+$AH$961</f>
        <v>8000000000</v>
      </c>
      <c r="AJ961" s="18" t="n">
        <f aca="false">IF(AND(ISNUMBER($V$961),($C$13*Assumptions!$B$7/Assumptions!$B$11)&gt;=Assumptions!$B$67,IF($B$961=1,$Y$961&gt;=INDEX($Y$936:$Y$999,1+$A$961-Assumptions!$B$78),$Y$961&gt;INDEX($Y$936:$Y$999,1+$A$961+Assumptions!$B$78)),IF($C$961=1,$Z$961&gt;=INDEX($Z$936:$Z$999,1+$A$961-Assumptions!$B$79),$Z$961&gt;INDEX($Z$936:$Z$999,1+$A$961+Assumptions!$B$79)),IF($D$961=1,$AA$961&gt;=INDEX($AA$936:$AA$999,1+$A$961-Assumptions!$B$80),$AA$961&gt;INDEX($AA$936:$AA$999,1+$A$961+Assumptions!$B$80)),IF($E$961=1,$AB$961&gt;=INDEX($AB$936:$AB$999,1+$A$961-Assumptions!$B$81),$AB$961&gt;INDEX($AB$936:$AB$999,1+$A$961+Assumptions!$B$81)),IF($F$961=1,$AC$961&gt;=INDEX($AC$936:$AC$999,1+$A$961-Assumptions!$B$82),$AC$961&gt;INDEX($AC$936:$AC$999,1+$A$961+Assumptions!$B$82)),IF($G$961=1,$AD$961&gt;=INDEX($AD$936:$AD$999,1+$A$961-Assumptions!$B$83),$AD$961&gt;INDEX($AD$936:$AD$999,1+$A$961+Assumptions!$B$83))),1,0)</f>
        <v>0</v>
      </c>
      <c r="AK961" s="16"/>
      <c r="AL961" s="16"/>
    </row>
    <row r="962" customFormat="false" ht="23.85" hidden="true" customHeight="false" outlineLevel="0" collapsed="false">
      <c r="A962" s="6" t="n">
        <f aca="false">ROW()-ROW($A$936)+Assumptions!$B$4</f>
        <v>26</v>
      </c>
      <c r="B962" s="18" t="n">
        <f aca="false">MOD(QUOTIENT($A$962,Assumptions!$B$78),2)</f>
        <v>0</v>
      </c>
      <c r="C962" s="18" t="n">
        <f aca="false">MOD(QUOTIENT($A$962,Assumptions!$B$79),2)</f>
        <v>1</v>
      </c>
      <c r="D962" s="18" t="n">
        <f aca="false">MOD(QUOTIENT($A$962,Assumptions!$B$80),2)</f>
        <v>1</v>
      </c>
      <c r="E962" s="18" t="n">
        <f aca="false">MOD(QUOTIENT($A$962,Assumptions!$B$81),2)</f>
        <v>0</v>
      </c>
      <c r="F962" s="18" t="n">
        <f aca="false">MOD(QUOTIENT($A$962,Assumptions!$B$82),2)</f>
        <v>1</v>
      </c>
      <c r="G962" s="18" t="n">
        <f aca="false">MOD(QUOTIENT($A$962,Assumptions!$B$83),2)</f>
        <v>0</v>
      </c>
      <c r="H962" s="18" t="n">
        <f aca="false">IF($B$962=1,MIN(Assumptions!$B$66,MAX(Assumptions!$B$4,Assumptions!$B$28-(Assumptions!$B$4))),Assumptions!$B$4)</f>
        <v>0</v>
      </c>
      <c r="I962" s="18" t="n">
        <f aca="false">IF($C$962=1,MIN(Assumptions!$B$61,MAX(Assumptions!$B$4,Assumptions!$B$28-($H$962))),Assumptions!$B$4)</f>
        <v>100000000</v>
      </c>
      <c r="J962" s="18" t="n">
        <f aca="false">IF($D$962=1,MIN(Assumptions!$B$56,MAX(Assumptions!$B$4,Assumptions!$B$28-($H$962+$I$962))),Assumptions!$B$4)</f>
        <v>60000000</v>
      </c>
      <c r="K962" s="18" t="n">
        <f aca="false">IF($E$962=1,MIN(Assumptions!$B$51,MAX(Assumptions!$B$4,Assumptions!$B$28-($H$962+$I$962+$J$962))),Assumptions!$B$4)</f>
        <v>0</v>
      </c>
      <c r="L962" s="18" t="n">
        <f aca="false">IF($F$962=1,MIN(Assumptions!$B$46,MAX(Assumptions!$B$4,Assumptions!$B$28-($H$962+$I$962+$J$962+$K$962))),Assumptions!$B$4)</f>
        <v>15000000</v>
      </c>
      <c r="M962" s="18" t="n">
        <f aca="false">IF($G$962=1,MIN(Assumptions!$B$41,MAX(Assumptions!$B$4,Assumptions!$B$28-($H$962+$I$962+$J$962+$K$962+$L$962))),Assumptions!$B$4)</f>
        <v>0</v>
      </c>
      <c r="N962" s="18" t="n">
        <f aca="false">MAX(Assumptions!$B$4,Assumptions!$B$28-($H$962+$I$962+$J$962+$K$962+$L$962+$M$962))</f>
        <v>7825000000</v>
      </c>
      <c r="O962" s="18" t="n">
        <f aca="false">$J$112+$O$112+Assumptions!$B$20+IF($B$962=0,$AI$112,Assumptions!$B$4)+IF($C$962=0,$AF$112,Assumptions!$B$4)+IF($D$962=0,$AC$112,Assumptions!$B$4)+IF($E$962=0,$Z$112,Assumptions!$B$4)+IF($F$962=0,$W$112,Assumptions!$B$4)+IF($G$962=0,$T$112,Assumptions!$B$4)</f>
        <v>23413833.1063222</v>
      </c>
      <c r="P962" s="18" t="n">
        <f aca="false">IF(($N$962+Assumptions!$B$14*Assumptions!$B$13)&gt;($C$13*Assumptions!$B$7/Assumptions!$B$11),($C$13*Assumptions!$B$7/Assumptions!$B$11)*($O$962+Assumptions!$B$14)/($N$962+Assumptions!$B$14*Assumptions!$B$13-($C$13*Assumptions!$B$7/Assumptions!$B$11)),NA())</f>
        <v>403458.965002747</v>
      </c>
      <c r="Q962" s="18" t="n">
        <f aca="false">IFERROR(($N$962+Assumptions!$B$14*Assumptions!$B$13)/($O$962+Assumptions!$B$14+$P$962),NA())</f>
        <v>297.428017243794</v>
      </c>
      <c r="R962" s="18" t="n">
        <f aca="false">AND(ISNUMBER($P$962),$P$962&gt;Assumptions!$B$4,$Q$962&gt;Assumptions!$B$13)</f>
        <v>1</v>
      </c>
      <c r="S962" s="18" t="n">
        <f aca="false">IF($N$962&gt;($C$13*Assumptions!$B$7/Assumptions!$B$11),($C$13*Assumptions!$B$7/Assumptions!$B$11)*$O$962/($N$962-($C$13*Assumptions!$B$7/Assumptions!$B$11)),NA())</f>
        <v>364654.117165304</v>
      </c>
      <c r="T962" s="18" t="n">
        <f aca="false">IFERROR($N$962/($O$962+$S$962),NA())</f>
        <v>329.078966481549</v>
      </c>
      <c r="U962" s="18" t="n">
        <f aca="false">AND(ISNUMBER($S$962),$S$962&gt;Assumptions!$B$4,$T$962&lt;=Assumptions!$B$13)</f>
        <v>0</v>
      </c>
      <c r="V962" s="18" t="n">
        <f aca="false">IF($R$962,$P$962,IF($U$962,$S$962,NA()))</f>
        <v>403458.965002747</v>
      </c>
      <c r="W962" s="18" t="n">
        <f aca="false">IF($R$962,$Q$962,IF($U$962,$T$962,NA()))</f>
        <v>297.428017243794</v>
      </c>
      <c r="X962" s="18" t="n">
        <f aca="false">$R$962</f>
        <v>1</v>
      </c>
      <c r="Y962" s="18" t="n">
        <f aca="false">IF($B$962=1,$H$962,$AI$112*$W$962)</f>
        <v>1824221289.20857</v>
      </c>
      <c r="Z962" s="18" t="n">
        <f aca="false">IF($C$962=1,$I$962,$AF$112*$W$962)</f>
        <v>100000000</v>
      </c>
      <c r="AA962" s="18" t="n">
        <f aca="false">IF($D$962=1,$J$962,$AC$112*$W$962)</f>
        <v>60000000</v>
      </c>
      <c r="AB962" s="18" t="n">
        <f aca="false">IF($E$962=1,$K$962,$Z$112*$W$962)</f>
        <v>892284051.731381</v>
      </c>
      <c r="AC962" s="18" t="n">
        <f aca="false">IF($F$962=1,$L$962,$W$112*$W$962)</f>
        <v>15000000</v>
      </c>
      <c r="AD962" s="18" t="n">
        <f aca="false">IF($G$962=1,$M$962,$T$112*$W$962)</f>
        <v>1487140086.21897</v>
      </c>
      <c r="AE962" s="18" t="n">
        <f aca="false">($C$13*Assumptions!$B$7/Assumptions!$B$11)</f>
        <v>120000000</v>
      </c>
      <c r="AF962" s="18" t="n">
        <f aca="false">($J$112+$O$112)*$W$962</f>
        <v>83432374.5374571</v>
      </c>
      <c r="AG962" s="18" t="n">
        <f aca="false">Assumptions!$B$20*$W$962</f>
        <v>2676852155.19414</v>
      </c>
      <c r="AH962" s="18" t="n">
        <f aca="false">IF($R$962,Assumptions!$B$14*($W$962-Assumptions!$B$13),Assumptions!$B$4)</f>
        <v>741070043.109484</v>
      </c>
      <c r="AI962" s="18" t="n">
        <f aca="false">$Y$962+$Z$962+$AA$962+$AB$962+$AC$962+$AD$962+$AE$962+$AF$962+$AG$962+$AH$962</f>
        <v>8000000000</v>
      </c>
      <c r="AJ962" s="18" t="n">
        <f aca="false">IF(AND(ISNUMBER($V$962),($C$13*Assumptions!$B$7/Assumptions!$B$11)&gt;=Assumptions!$B$67,IF($B$962=1,$Y$962&gt;=INDEX($Y$936:$Y$999,1+$A$962-Assumptions!$B$78),$Y$962&gt;INDEX($Y$936:$Y$999,1+$A$962+Assumptions!$B$78)),IF($C$962=1,$Z$962&gt;=INDEX($Z$936:$Z$999,1+$A$962-Assumptions!$B$79),$Z$962&gt;INDEX($Z$936:$Z$999,1+$A$962+Assumptions!$B$79)),IF($D$962=1,$AA$962&gt;=INDEX($AA$936:$AA$999,1+$A$962-Assumptions!$B$80),$AA$962&gt;INDEX($AA$936:$AA$999,1+$A$962+Assumptions!$B$80)),IF($E$962=1,$AB$962&gt;=INDEX($AB$936:$AB$999,1+$A$962-Assumptions!$B$81),$AB$962&gt;INDEX($AB$936:$AB$999,1+$A$962+Assumptions!$B$81)),IF($F$962=1,$AC$962&gt;=INDEX($AC$936:$AC$999,1+$A$962-Assumptions!$B$82),$AC$962&gt;INDEX($AC$936:$AC$999,1+$A$962+Assumptions!$B$82)),IF($G$962=1,$AD$962&gt;=INDEX($AD$936:$AD$999,1+$A$962-Assumptions!$B$83),$AD$962&gt;INDEX($AD$936:$AD$999,1+$A$962+Assumptions!$B$83))),1,0)</f>
        <v>0</v>
      </c>
      <c r="AK962" s="16"/>
      <c r="AL962" s="16"/>
    </row>
    <row r="963" customFormat="false" ht="23.85" hidden="true" customHeight="false" outlineLevel="0" collapsed="false">
      <c r="A963" s="6" t="n">
        <f aca="false">ROW()-ROW($A$936)+Assumptions!$B$4</f>
        <v>27</v>
      </c>
      <c r="B963" s="18" t="n">
        <f aca="false">MOD(QUOTIENT($A$963,Assumptions!$B$78),2)</f>
        <v>0</v>
      </c>
      <c r="C963" s="18" t="n">
        <f aca="false">MOD(QUOTIENT($A$963,Assumptions!$B$79),2)</f>
        <v>1</v>
      </c>
      <c r="D963" s="18" t="n">
        <f aca="false">MOD(QUOTIENT($A$963,Assumptions!$B$80),2)</f>
        <v>1</v>
      </c>
      <c r="E963" s="18" t="n">
        <f aca="false">MOD(QUOTIENT($A$963,Assumptions!$B$81),2)</f>
        <v>0</v>
      </c>
      <c r="F963" s="18" t="n">
        <f aca="false">MOD(QUOTIENT($A$963,Assumptions!$B$82),2)</f>
        <v>1</v>
      </c>
      <c r="G963" s="18" t="n">
        <f aca="false">MOD(QUOTIENT($A$963,Assumptions!$B$83),2)</f>
        <v>1</v>
      </c>
      <c r="H963" s="18" t="n">
        <f aca="false">IF($B$963=1,MIN(Assumptions!$B$66,MAX(Assumptions!$B$4,Assumptions!$B$28-(Assumptions!$B$4))),Assumptions!$B$4)</f>
        <v>0</v>
      </c>
      <c r="I963" s="18" t="n">
        <f aca="false">IF($C$963=1,MIN(Assumptions!$B$61,MAX(Assumptions!$B$4,Assumptions!$B$28-($H$963))),Assumptions!$B$4)</f>
        <v>100000000</v>
      </c>
      <c r="J963" s="18" t="n">
        <f aca="false">IF($D$963=1,MIN(Assumptions!$B$56,MAX(Assumptions!$B$4,Assumptions!$B$28-($H$963+$I$963))),Assumptions!$B$4)</f>
        <v>60000000</v>
      </c>
      <c r="K963" s="18" t="n">
        <f aca="false">IF($E$963=1,MIN(Assumptions!$B$51,MAX(Assumptions!$B$4,Assumptions!$B$28-($H$963+$I$963+$J$963))),Assumptions!$B$4)</f>
        <v>0</v>
      </c>
      <c r="L963" s="18" t="n">
        <f aca="false">IF($F$963=1,MIN(Assumptions!$B$46,MAX(Assumptions!$B$4,Assumptions!$B$28-($H$963+$I$963+$J$963+$K$963))),Assumptions!$B$4)</f>
        <v>15000000</v>
      </c>
      <c r="M963" s="18" t="n">
        <f aca="false">IF($G$963=1,MIN(Assumptions!$B$41,MAX(Assumptions!$B$4,Assumptions!$B$28-($H$963+$I$963+$J$963+$K$963+$L$963))),Assumptions!$B$4)</f>
        <v>5000000</v>
      </c>
      <c r="N963" s="18" t="n">
        <f aca="false">MAX(Assumptions!$B$4,Assumptions!$B$28-($H$963+$I$963+$J$963+$K$963+$L$963+$M$963))</f>
        <v>7820000000</v>
      </c>
      <c r="O963" s="18" t="n">
        <f aca="false">$J$112+$O$112+Assumptions!$B$20+IF($B$963=0,$AI$112,Assumptions!$B$4)+IF($C$963=0,$AF$112,Assumptions!$B$4)+IF($D$963=0,$AC$112,Assumptions!$B$4)+IF($E$963=0,$Z$112,Assumptions!$B$4)+IF($F$963=0,$W$112,Assumptions!$B$4)+IF($G$963=0,$T$112,Assumptions!$B$4)</f>
        <v>18413833.1063222</v>
      </c>
      <c r="P963" s="18" t="n">
        <f aca="false">IF(($N$963+Assumptions!$B$14*Assumptions!$B$13)&gt;($C$13*Assumptions!$B$7/Assumptions!$B$11),($C$13*Assumptions!$B$7/Assumptions!$B$11)*($O$963+Assumptions!$B$14)/($N$963+Assumptions!$B$14*Assumptions!$B$13-($C$13*Assumptions!$B$7/Assumptions!$B$11)),NA())</f>
        <v>325824.079553219</v>
      </c>
      <c r="Q963" s="18" t="n">
        <f aca="false">IFERROR(($N$963+Assumptions!$B$14*Assumptions!$B$13)/($O$963+Assumptions!$B$14+$P$963),NA())</f>
        <v>368.296904773116</v>
      </c>
      <c r="R963" s="18" t="n">
        <f aca="false">AND(ISNUMBER($P$963),$P$963&gt;Assumptions!$B$4,$Q$963&gt;Assumptions!$B$13)</f>
        <v>1</v>
      </c>
      <c r="S963" s="18" t="n">
        <f aca="false">IF($N$963&gt;($C$13*Assumptions!$B$7/Assumptions!$B$11),($C$13*Assumptions!$B$7/Assumptions!$B$11)*$O$963/($N$963-($C$13*Assumptions!$B$7/Assumptions!$B$11)),NA())</f>
        <v>286968.827630996</v>
      </c>
      <c r="T963" s="18" t="n">
        <f aca="false">IFERROR($N$963/($O$963+$S$963),NA())</f>
        <v>418.163885571238</v>
      </c>
      <c r="U963" s="18" t="n">
        <f aca="false">AND(ISNUMBER($S$963),$S$963&gt;Assumptions!$B$4,$T$963&lt;=Assumptions!$B$13)</f>
        <v>0</v>
      </c>
      <c r="V963" s="18" t="n">
        <f aca="false">IF($R$963,$P$963,IF($U$963,$S$963,NA()))</f>
        <v>325824.079553219</v>
      </c>
      <c r="W963" s="18" t="n">
        <f aca="false">IF($R$963,$Q$963,IF($U$963,$T$963,NA()))</f>
        <v>368.296904773116</v>
      </c>
      <c r="X963" s="18" t="n">
        <f aca="false">$R$963</f>
        <v>1</v>
      </c>
      <c r="Y963" s="18" t="n">
        <f aca="false">IF($B$963=1,$H$963,$AI$112*$W$963)</f>
        <v>2258882874.12425</v>
      </c>
      <c r="Z963" s="18" t="n">
        <f aca="false">IF($C$963=1,$I$963,$AF$112*$W$963)</f>
        <v>100000000</v>
      </c>
      <c r="AA963" s="18" t="n">
        <f aca="false">IF($D$963=1,$J$963,$AC$112*$W$963)</f>
        <v>60000000</v>
      </c>
      <c r="AB963" s="18" t="n">
        <f aca="false">IF($E$963=1,$K$963,$Z$112*$W$963)</f>
        <v>1104890714.31935</v>
      </c>
      <c r="AC963" s="18" t="n">
        <f aca="false">IF($F$963=1,$L$963,$W$112*$W$963)</f>
        <v>15000000</v>
      </c>
      <c r="AD963" s="18" t="n">
        <f aca="false">IF($G$963=1,$M$963,$T$112*$W$963)</f>
        <v>5000000</v>
      </c>
      <c r="AE963" s="18" t="n">
        <f aca="false">($C$13*Assumptions!$B$7/Assumptions!$B$11)</f>
        <v>120000000</v>
      </c>
      <c r="AF963" s="18" t="n">
        <f aca="false">($J$112+$O$112)*$W$963</f>
        <v>103312006.665566</v>
      </c>
      <c r="AG963" s="18" t="n">
        <f aca="false">Assumptions!$B$20*$W$963</f>
        <v>3314672142.95804</v>
      </c>
      <c r="AH963" s="18" t="n">
        <f aca="false">IF($R$963,Assumptions!$B$14*($W$963-Assumptions!$B$13),Assumptions!$B$4)</f>
        <v>918242261.93279</v>
      </c>
      <c r="AI963" s="18" t="n">
        <f aca="false">$Y$963+$Z$963+$AA$963+$AB$963+$AC$963+$AD$963+$AE$963+$AF$963+$AG$963+$AH$963</f>
        <v>8000000000</v>
      </c>
      <c r="AJ963" s="18" t="n">
        <f aca="false">IF(AND(ISNUMBER($V$963),($C$13*Assumptions!$B$7/Assumptions!$B$11)&gt;=Assumptions!$B$67,IF($B$963=1,$Y$963&gt;=INDEX($Y$936:$Y$999,1+$A$963-Assumptions!$B$78),$Y$963&gt;INDEX($Y$936:$Y$999,1+$A$963+Assumptions!$B$78)),IF($C$963=1,$Z$963&gt;=INDEX($Z$936:$Z$999,1+$A$963-Assumptions!$B$79),$Z$963&gt;INDEX($Z$936:$Z$999,1+$A$963+Assumptions!$B$79)),IF($D$963=1,$AA$963&gt;=INDEX($AA$936:$AA$999,1+$A$963-Assumptions!$B$80),$AA$963&gt;INDEX($AA$936:$AA$999,1+$A$963+Assumptions!$B$80)),IF($E$963=1,$AB$963&gt;=INDEX($AB$936:$AB$999,1+$A$963-Assumptions!$B$81),$AB$963&gt;INDEX($AB$936:$AB$999,1+$A$963+Assumptions!$B$81)),IF($F$963=1,$AC$963&gt;=INDEX($AC$936:$AC$999,1+$A$963-Assumptions!$B$82),$AC$963&gt;INDEX($AC$936:$AC$999,1+$A$963+Assumptions!$B$82)),IF($G$963=1,$AD$963&gt;=INDEX($AD$936:$AD$999,1+$A$963-Assumptions!$B$83),$AD$963&gt;INDEX($AD$936:$AD$999,1+$A$963+Assumptions!$B$83))),1,0)</f>
        <v>0</v>
      </c>
      <c r="AK963" s="16"/>
      <c r="AL963" s="16"/>
    </row>
    <row r="964" customFormat="false" ht="23.85" hidden="true" customHeight="false" outlineLevel="0" collapsed="false">
      <c r="A964" s="6" t="n">
        <f aca="false">ROW()-ROW($A$936)+Assumptions!$B$4</f>
        <v>28</v>
      </c>
      <c r="B964" s="18" t="n">
        <f aca="false">MOD(QUOTIENT($A$964,Assumptions!$B$78),2)</f>
        <v>0</v>
      </c>
      <c r="C964" s="18" t="n">
        <f aca="false">MOD(QUOTIENT($A$964,Assumptions!$B$79),2)</f>
        <v>1</v>
      </c>
      <c r="D964" s="18" t="n">
        <f aca="false">MOD(QUOTIENT($A$964,Assumptions!$B$80),2)</f>
        <v>1</v>
      </c>
      <c r="E964" s="18" t="n">
        <f aca="false">MOD(QUOTIENT($A$964,Assumptions!$B$81),2)</f>
        <v>1</v>
      </c>
      <c r="F964" s="18" t="n">
        <f aca="false">MOD(QUOTIENT($A$964,Assumptions!$B$82),2)</f>
        <v>0</v>
      </c>
      <c r="G964" s="18" t="n">
        <f aca="false">MOD(QUOTIENT($A$964,Assumptions!$B$83),2)</f>
        <v>0</v>
      </c>
      <c r="H964" s="18" t="n">
        <f aca="false">IF($B$964=1,MIN(Assumptions!$B$66,MAX(Assumptions!$B$4,Assumptions!$B$28-(Assumptions!$B$4))),Assumptions!$B$4)</f>
        <v>0</v>
      </c>
      <c r="I964" s="18" t="n">
        <f aca="false">IF($C$964=1,MIN(Assumptions!$B$61,MAX(Assumptions!$B$4,Assumptions!$B$28-($H$964))),Assumptions!$B$4)</f>
        <v>100000000</v>
      </c>
      <c r="J964" s="18" t="n">
        <f aca="false">IF($D$964=1,MIN(Assumptions!$B$56,MAX(Assumptions!$B$4,Assumptions!$B$28-($H$964+$I$964))),Assumptions!$B$4)</f>
        <v>60000000</v>
      </c>
      <c r="K964" s="18" t="n">
        <f aca="false">IF($E$964=1,MIN(Assumptions!$B$51,MAX(Assumptions!$B$4,Assumptions!$B$28-($H$964+$I$964+$J$964))),Assumptions!$B$4)</f>
        <v>30000000</v>
      </c>
      <c r="L964" s="18" t="n">
        <f aca="false">IF($F$964=1,MIN(Assumptions!$B$46,MAX(Assumptions!$B$4,Assumptions!$B$28-($H$964+$I$964+$J$964+$K$964))),Assumptions!$B$4)</f>
        <v>0</v>
      </c>
      <c r="M964" s="18" t="n">
        <f aca="false">IF($G$964=1,MIN(Assumptions!$B$41,MAX(Assumptions!$B$4,Assumptions!$B$28-($H$964+$I$964+$J$964+$K$964+$L$964))),Assumptions!$B$4)</f>
        <v>0</v>
      </c>
      <c r="N964" s="18" t="n">
        <f aca="false">MAX(Assumptions!$B$4,Assumptions!$B$28-($H$964+$I$964+$J$964+$K$964+$L$964+$M$964))</f>
        <v>7810000000</v>
      </c>
      <c r="O964" s="18" t="n">
        <f aca="false">$J$112+$O$112+Assumptions!$B$20+IF($B$964=0,$AI$112,Assumptions!$B$4)+IF($C$964=0,$AF$112,Assumptions!$B$4)+IF($D$964=0,$AC$112,Assumptions!$B$4)+IF($E$964=0,$Z$112,Assumptions!$B$4)+IF($F$964=0,$W$112,Assumptions!$B$4)+IF($G$964=0,$T$112,Assumptions!$B$4)</f>
        <v>25413833.1063222</v>
      </c>
      <c r="P964" s="18" t="n">
        <f aca="false">IF(($N$964+Assumptions!$B$14*Assumptions!$B$13)&gt;($C$13*Assumptions!$B$7/Assumptions!$B$11),($C$13*Assumptions!$B$7/Assumptions!$B$11)*($O$964+Assumptions!$B$14)/($N$964+Assumptions!$B$14*Assumptions!$B$13-($C$13*Assumptions!$B$7/Assumptions!$B$11)),NA())</f>
        <v>435444.910335869</v>
      </c>
      <c r="Q964" s="18" t="n">
        <f aca="false">IFERROR(($N$964+Assumptions!$B$14*Assumptions!$B$13)/($O$964+Assumptions!$B$14+$P$964),NA())</f>
        <v>275.580210381702</v>
      </c>
      <c r="R964" s="18" t="n">
        <f aca="false">AND(ISNUMBER($P$964),$P$964&gt;Assumptions!$B$4,$Q$964&gt;Assumptions!$B$13)</f>
        <v>1</v>
      </c>
      <c r="S964" s="18" t="n">
        <f aca="false">IF($N$964&gt;($C$13*Assumptions!$B$7/Assumptions!$B$11),($C$13*Assumptions!$B$7/Assumptions!$B$11)*$O$964/($N$964-($C$13*Assumptions!$B$7/Assumptions!$B$11)),NA())</f>
        <v>396574.768889294</v>
      </c>
      <c r="T964" s="18" t="n">
        <f aca="false">IFERROR($N$964/($O$964+$S$964),NA())</f>
        <v>302.591111219934</v>
      </c>
      <c r="U964" s="18" t="n">
        <f aca="false">AND(ISNUMBER($S$964),$S$964&gt;Assumptions!$B$4,$T$964&lt;=Assumptions!$B$13)</f>
        <v>0</v>
      </c>
      <c r="V964" s="18" t="n">
        <f aca="false">IF($R$964,$P$964,IF($U$964,$S$964,NA()))</f>
        <v>435444.910335869</v>
      </c>
      <c r="W964" s="18" t="n">
        <f aca="false">IF($R$964,$Q$964,IF($U$964,$T$964,NA()))</f>
        <v>275.580210381702</v>
      </c>
      <c r="X964" s="18" t="n">
        <f aca="false">$R$964</f>
        <v>1</v>
      </c>
      <c r="Y964" s="18" t="n">
        <f aca="false">IF($B$964=1,$H$964,$AI$112*$W$964)</f>
        <v>1690221692.36603</v>
      </c>
      <c r="Z964" s="18" t="n">
        <f aca="false">IF($C$964=1,$I$964,$AF$112*$W$964)</f>
        <v>100000000</v>
      </c>
      <c r="AA964" s="18" t="n">
        <f aca="false">IF($D$964=1,$J$964,$AC$112*$W$964)</f>
        <v>60000000</v>
      </c>
      <c r="AB964" s="18" t="n">
        <f aca="false">IF($E$964=1,$K$964,$Z$112*$W$964)</f>
        <v>30000000</v>
      </c>
      <c r="AC964" s="18" t="n">
        <f aca="false">IF($F$964=1,$L$964,$W$112*$W$964)</f>
        <v>1377901051.90851</v>
      </c>
      <c r="AD964" s="18" t="n">
        <f aca="false">IF($G$964=1,$M$964,$T$112*$W$964)</f>
        <v>1377901051.90851</v>
      </c>
      <c r="AE964" s="18" t="n">
        <f aca="false">($C$13*Assumptions!$B$7/Assumptions!$B$11)</f>
        <v>120000000</v>
      </c>
      <c r="AF964" s="18" t="n">
        <f aca="false">($J$112+$O$112)*$W$964</f>
        <v>77303784.4273803</v>
      </c>
      <c r="AG964" s="18" t="n">
        <f aca="false">Assumptions!$B$20*$W$964</f>
        <v>2480221893.43532</v>
      </c>
      <c r="AH964" s="18" t="n">
        <f aca="false">IF($R$964,Assumptions!$B$14*($W$964-Assumptions!$B$13),Assumptions!$B$4)</f>
        <v>686450525.954255</v>
      </c>
      <c r="AI964" s="18" t="n">
        <f aca="false">$Y$964+$Z$964+$AA$964+$AB$964+$AC$964+$AD$964+$AE$964+$AF$964+$AG$964+$AH$964</f>
        <v>8000000000</v>
      </c>
      <c r="AJ964" s="18" t="n">
        <f aca="false">IF(AND(ISNUMBER($V$964),($C$13*Assumptions!$B$7/Assumptions!$B$11)&gt;=Assumptions!$B$67,IF($B$964=1,$Y$964&gt;=INDEX($Y$936:$Y$999,1+$A$964-Assumptions!$B$78),$Y$964&gt;INDEX($Y$936:$Y$999,1+$A$964+Assumptions!$B$78)),IF($C$964=1,$Z$964&gt;=INDEX($Z$936:$Z$999,1+$A$964-Assumptions!$B$79),$Z$964&gt;INDEX($Z$936:$Z$999,1+$A$964+Assumptions!$B$79)),IF($D$964=1,$AA$964&gt;=INDEX($AA$936:$AA$999,1+$A$964-Assumptions!$B$80),$AA$964&gt;INDEX($AA$936:$AA$999,1+$A$964+Assumptions!$B$80)),IF($E$964=1,$AB$964&gt;=INDEX($AB$936:$AB$999,1+$A$964-Assumptions!$B$81),$AB$964&gt;INDEX($AB$936:$AB$999,1+$A$964+Assumptions!$B$81)),IF($F$964=1,$AC$964&gt;=INDEX($AC$936:$AC$999,1+$A$964-Assumptions!$B$82),$AC$964&gt;INDEX($AC$936:$AC$999,1+$A$964+Assumptions!$B$82)),IF($G$964=1,$AD$964&gt;=INDEX($AD$936:$AD$999,1+$A$964-Assumptions!$B$83),$AD$964&gt;INDEX($AD$936:$AD$999,1+$A$964+Assumptions!$B$83))),1,0)</f>
        <v>0</v>
      </c>
      <c r="AK964" s="16"/>
      <c r="AL964" s="16"/>
    </row>
    <row r="965" customFormat="false" ht="23.85" hidden="true" customHeight="false" outlineLevel="0" collapsed="false">
      <c r="A965" s="6" t="n">
        <f aca="false">ROW()-ROW($A$936)+Assumptions!$B$4</f>
        <v>29</v>
      </c>
      <c r="B965" s="18" t="n">
        <f aca="false">MOD(QUOTIENT($A$965,Assumptions!$B$78),2)</f>
        <v>0</v>
      </c>
      <c r="C965" s="18" t="n">
        <f aca="false">MOD(QUOTIENT($A$965,Assumptions!$B$79),2)</f>
        <v>1</v>
      </c>
      <c r="D965" s="18" t="n">
        <f aca="false">MOD(QUOTIENT($A$965,Assumptions!$B$80),2)</f>
        <v>1</v>
      </c>
      <c r="E965" s="18" t="n">
        <f aca="false">MOD(QUOTIENT($A$965,Assumptions!$B$81),2)</f>
        <v>1</v>
      </c>
      <c r="F965" s="18" t="n">
        <f aca="false">MOD(QUOTIENT($A$965,Assumptions!$B$82),2)</f>
        <v>0</v>
      </c>
      <c r="G965" s="18" t="n">
        <f aca="false">MOD(QUOTIENT($A$965,Assumptions!$B$83),2)</f>
        <v>1</v>
      </c>
      <c r="H965" s="18" t="n">
        <f aca="false">IF($B$965=1,MIN(Assumptions!$B$66,MAX(Assumptions!$B$4,Assumptions!$B$28-(Assumptions!$B$4))),Assumptions!$B$4)</f>
        <v>0</v>
      </c>
      <c r="I965" s="18" t="n">
        <f aca="false">IF($C$965=1,MIN(Assumptions!$B$61,MAX(Assumptions!$B$4,Assumptions!$B$28-($H$965))),Assumptions!$B$4)</f>
        <v>100000000</v>
      </c>
      <c r="J965" s="18" t="n">
        <f aca="false">IF($D$965=1,MIN(Assumptions!$B$56,MAX(Assumptions!$B$4,Assumptions!$B$28-($H$965+$I$965))),Assumptions!$B$4)</f>
        <v>60000000</v>
      </c>
      <c r="K965" s="18" t="n">
        <f aca="false">IF($E$965=1,MIN(Assumptions!$B$51,MAX(Assumptions!$B$4,Assumptions!$B$28-($H$965+$I$965+$J$965))),Assumptions!$B$4)</f>
        <v>30000000</v>
      </c>
      <c r="L965" s="18" t="n">
        <f aca="false">IF($F$965=1,MIN(Assumptions!$B$46,MAX(Assumptions!$B$4,Assumptions!$B$28-($H$965+$I$965+$J$965+$K$965))),Assumptions!$B$4)</f>
        <v>0</v>
      </c>
      <c r="M965" s="18" t="n">
        <f aca="false">IF($G$965=1,MIN(Assumptions!$B$41,MAX(Assumptions!$B$4,Assumptions!$B$28-($H$965+$I$965+$J$965+$K$965+$L$965))),Assumptions!$B$4)</f>
        <v>5000000</v>
      </c>
      <c r="N965" s="18" t="n">
        <f aca="false">MAX(Assumptions!$B$4,Assumptions!$B$28-($H$965+$I$965+$J$965+$K$965+$L$965+$M$965))</f>
        <v>7805000000</v>
      </c>
      <c r="O965" s="18" t="n">
        <f aca="false">$J$112+$O$112+Assumptions!$B$20+IF($B$965=0,$AI$112,Assumptions!$B$4)+IF($C$965=0,$AF$112,Assumptions!$B$4)+IF($D$965=0,$AC$112,Assumptions!$B$4)+IF($E$965=0,$Z$112,Assumptions!$B$4)+IF($F$965=0,$W$112,Assumptions!$B$4)+IF($G$965=0,$T$112,Assumptions!$B$4)</f>
        <v>20413833.1063222</v>
      </c>
      <c r="P965" s="18" t="n">
        <f aca="false">IF(($N$965+Assumptions!$B$14*Assumptions!$B$13)&gt;($C$13*Assumptions!$B$7/Assumptions!$B$11),($C$13*Assumptions!$B$7/Assumptions!$B$11)*($O$965+Assumptions!$B$14)/($N$965+Assumptions!$B$14*Assumptions!$B$13-($C$13*Assumptions!$B$7/Assumptions!$B$11)),NA())</f>
        <v>357679.346049908</v>
      </c>
      <c r="Q965" s="18" t="n">
        <f aca="false">IFERROR(($N$965+Assumptions!$B$14*Assumptions!$B$13)/($O$965+Assumptions!$B$14+$P$965),NA())</f>
        <v>335.4960282869</v>
      </c>
      <c r="R965" s="18" t="n">
        <f aca="false">AND(ISNUMBER($P$965),$P$965&gt;Assumptions!$B$4,$Q$965&gt;Assumptions!$B$13)</f>
        <v>1</v>
      </c>
      <c r="S965" s="18" t="n">
        <f aca="false">IF($N$965&gt;($C$13*Assumptions!$B$7/Assumptions!$B$11),($C$13*Assumptions!$B$7/Assumptions!$B$11)*$O$965/($N$965-($C$13*Assumptions!$B$7/Assumptions!$B$11)),NA())</f>
        <v>318758.617144915</v>
      </c>
      <c r="T965" s="18" t="n">
        <f aca="false">IFERROR($N$965/($O$965+$S$965),NA())</f>
        <v>376.460410936735</v>
      </c>
      <c r="U965" s="18" t="n">
        <f aca="false">AND(ISNUMBER($S$965),$S$965&gt;Assumptions!$B$4,$T$965&lt;=Assumptions!$B$13)</f>
        <v>0</v>
      </c>
      <c r="V965" s="18" t="n">
        <f aca="false">IF($R$965,$P$965,IF($U$965,$S$965,NA()))</f>
        <v>357679.346049908</v>
      </c>
      <c r="W965" s="18" t="n">
        <f aca="false">IF($R$965,$Q$965,IF($U$965,$T$965,NA()))</f>
        <v>335.4960282869</v>
      </c>
      <c r="X965" s="18" t="n">
        <f aca="false">$R$965</f>
        <v>1</v>
      </c>
      <c r="Y965" s="18" t="n">
        <f aca="false">IF($B$965=1,$H$965,$AI$112*$W$965)</f>
        <v>2057704593.25702</v>
      </c>
      <c r="Z965" s="18" t="n">
        <f aca="false">IF($C$965=1,$I$965,$AF$112*$W$965)</f>
        <v>100000000</v>
      </c>
      <c r="AA965" s="18" t="n">
        <f aca="false">IF($D$965=1,$J$965,$AC$112*$W$965)</f>
        <v>60000000</v>
      </c>
      <c r="AB965" s="18" t="n">
        <f aca="false">IF($E$965=1,$K$965,$Z$112*$W$965)</f>
        <v>30000000</v>
      </c>
      <c r="AC965" s="18" t="n">
        <f aca="false">IF($F$965=1,$L$965,$W$112*$W$965)</f>
        <v>1677480141.4345</v>
      </c>
      <c r="AD965" s="18" t="n">
        <f aca="false">IF($G$965=1,$M$965,$T$112*$W$965)</f>
        <v>5000000</v>
      </c>
      <c r="AE965" s="18" t="n">
        <f aca="false">($C$13*Assumptions!$B$7/Assumptions!$B$11)</f>
        <v>120000000</v>
      </c>
      <c r="AF965" s="18" t="n">
        <f aca="false">($J$112+$O$112)*$W$965</f>
        <v>94110940.0091193</v>
      </c>
      <c r="AG965" s="18" t="n">
        <f aca="false">Assumptions!$B$20*$W$965</f>
        <v>3019464254.5821</v>
      </c>
      <c r="AH965" s="18" t="n">
        <f aca="false">IF($R$965,Assumptions!$B$14*($W$965-Assumptions!$B$13),Assumptions!$B$4)</f>
        <v>836240070.717251</v>
      </c>
      <c r="AI965" s="18" t="n">
        <f aca="false">$Y$965+$Z$965+$AA$965+$AB$965+$AC$965+$AD$965+$AE$965+$AF$965+$AG$965+$AH$965</f>
        <v>8000000000</v>
      </c>
      <c r="AJ965" s="18" t="n">
        <f aca="false">IF(AND(ISNUMBER($V$965),($C$13*Assumptions!$B$7/Assumptions!$B$11)&gt;=Assumptions!$B$67,IF($B$965=1,$Y$965&gt;=INDEX($Y$936:$Y$999,1+$A$965-Assumptions!$B$78),$Y$965&gt;INDEX($Y$936:$Y$999,1+$A$965+Assumptions!$B$78)),IF($C$965=1,$Z$965&gt;=INDEX($Z$936:$Z$999,1+$A$965-Assumptions!$B$79),$Z$965&gt;INDEX($Z$936:$Z$999,1+$A$965+Assumptions!$B$79)),IF($D$965=1,$AA$965&gt;=INDEX($AA$936:$AA$999,1+$A$965-Assumptions!$B$80),$AA$965&gt;INDEX($AA$936:$AA$999,1+$A$965+Assumptions!$B$80)),IF($E$965=1,$AB$965&gt;=INDEX($AB$936:$AB$999,1+$A$965-Assumptions!$B$81),$AB$965&gt;INDEX($AB$936:$AB$999,1+$A$965+Assumptions!$B$81)),IF($F$965=1,$AC$965&gt;=INDEX($AC$936:$AC$999,1+$A$965-Assumptions!$B$82),$AC$965&gt;INDEX($AC$936:$AC$999,1+$A$965+Assumptions!$B$82)),IF($G$965=1,$AD$965&gt;=INDEX($AD$936:$AD$999,1+$A$965-Assumptions!$B$83),$AD$965&gt;INDEX($AD$936:$AD$999,1+$A$965+Assumptions!$B$83))),1,0)</f>
        <v>0</v>
      </c>
      <c r="AK965" s="16"/>
      <c r="AL965" s="16"/>
    </row>
    <row r="966" customFormat="false" ht="23.85" hidden="true" customHeight="false" outlineLevel="0" collapsed="false">
      <c r="A966" s="6" t="n">
        <f aca="false">ROW()-ROW($A$936)+Assumptions!$B$4</f>
        <v>30</v>
      </c>
      <c r="B966" s="18" t="n">
        <f aca="false">MOD(QUOTIENT($A$966,Assumptions!$B$78),2)</f>
        <v>0</v>
      </c>
      <c r="C966" s="18" t="n">
        <f aca="false">MOD(QUOTIENT($A$966,Assumptions!$B$79),2)</f>
        <v>1</v>
      </c>
      <c r="D966" s="18" t="n">
        <f aca="false">MOD(QUOTIENT($A$966,Assumptions!$B$80),2)</f>
        <v>1</v>
      </c>
      <c r="E966" s="18" t="n">
        <f aca="false">MOD(QUOTIENT($A$966,Assumptions!$B$81),2)</f>
        <v>1</v>
      </c>
      <c r="F966" s="18" t="n">
        <f aca="false">MOD(QUOTIENT($A$966,Assumptions!$B$82),2)</f>
        <v>1</v>
      </c>
      <c r="G966" s="18" t="n">
        <f aca="false">MOD(QUOTIENT($A$966,Assumptions!$B$83),2)</f>
        <v>0</v>
      </c>
      <c r="H966" s="18" t="n">
        <f aca="false">IF($B$966=1,MIN(Assumptions!$B$66,MAX(Assumptions!$B$4,Assumptions!$B$28-(Assumptions!$B$4))),Assumptions!$B$4)</f>
        <v>0</v>
      </c>
      <c r="I966" s="18" t="n">
        <f aca="false">IF($C$966=1,MIN(Assumptions!$B$61,MAX(Assumptions!$B$4,Assumptions!$B$28-($H$966))),Assumptions!$B$4)</f>
        <v>100000000</v>
      </c>
      <c r="J966" s="18" t="n">
        <f aca="false">IF($D$966=1,MIN(Assumptions!$B$56,MAX(Assumptions!$B$4,Assumptions!$B$28-($H$966+$I$966))),Assumptions!$B$4)</f>
        <v>60000000</v>
      </c>
      <c r="K966" s="18" t="n">
        <f aca="false">IF($E$966=1,MIN(Assumptions!$B$51,MAX(Assumptions!$B$4,Assumptions!$B$28-($H$966+$I$966+$J$966))),Assumptions!$B$4)</f>
        <v>30000000</v>
      </c>
      <c r="L966" s="18" t="n">
        <f aca="false">IF($F$966=1,MIN(Assumptions!$B$46,MAX(Assumptions!$B$4,Assumptions!$B$28-($H$966+$I$966+$J$966+$K$966))),Assumptions!$B$4)</f>
        <v>15000000</v>
      </c>
      <c r="M966" s="18" t="n">
        <f aca="false">IF($G$966=1,MIN(Assumptions!$B$41,MAX(Assumptions!$B$4,Assumptions!$B$28-($H$966+$I$966+$J$966+$K$966+$L$966))),Assumptions!$B$4)</f>
        <v>0</v>
      </c>
      <c r="N966" s="18" t="n">
        <f aca="false">MAX(Assumptions!$B$4,Assumptions!$B$28-($H$966+$I$966+$J$966+$K$966+$L$966+$M$966))</f>
        <v>7795000000</v>
      </c>
      <c r="O966" s="18" t="n">
        <f aca="false">$J$112+$O$112+Assumptions!$B$20+IF($B$966=0,$AI$112,Assumptions!$B$4)+IF($C$966=0,$AF$112,Assumptions!$B$4)+IF($D$966=0,$AC$112,Assumptions!$B$4)+IF($E$966=0,$Z$112,Assumptions!$B$4)+IF($F$966=0,$W$112,Assumptions!$B$4)+IF($G$966=0,$T$112,Assumptions!$B$4)</f>
        <v>20413833.1063222</v>
      </c>
      <c r="P966" s="18" t="n">
        <f aca="false">IF(($N$966+Assumptions!$B$14*Assumptions!$B$13)&gt;($C$13*Assumptions!$B$7/Assumptions!$B$11),($C$13*Assumptions!$B$7/Assumptions!$B$11)*($O$966+Assumptions!$B$14)/($N$966+Assumptions!$B$14*Assumptions!$B$13-($C$13*Assumptions!$B$7/Assumptions!$B$11)),NA())</f>
        <v>358145.226018713</v>
      </c>
      <c r="Q966" s="18" t="n">
        <f aca="false">IFERROR(($N$966+Assumptions!$B$14*Assumptions!$B$13)/($O$966+Assumptions!$B$14+$P$966),NA())</f>
        <v>335.059610689129</v>
      </c>
      <c r="R966" s="18" t="n">
        <f aca="false">AND(ISNUMBER($P$966),$P$966&gt;Assumptions!$B$4,$Q$966&gt;Assumptions!$B$13)</f>
        <v>1</v>
      </c>
      <c r="S966" s="18" t="n">
        <f aca="false">IF($N$966&gt;($C$13*Assumptions!$B$7/Assumptions!$B$11),($C$13*Assumptions!$B$7/Assumptions!$B$11)*$O$966/($N$966-($C$13*Assumptions!$B$7/Assumptions!$B$11)),NA())</f>
        <v>319173.937818719</v>
      </c>
      <c r="T966" s="18" t="n">
        <f aca="false">IFERROR($N$966/($O$966+$S$966),NA())</f>
        <v>375.970547031808</v>
      </c>
      <c r="U966" s="18" t="n">
        <f aca="false">AND(ISNUMBER($S$966),$S$966&gt;Assumptions!$B$4,$T$966&lt;=Assumptions!$B$13)</f>
        <v>0</v>
      </c>
      <c r="V966" s="18" t="n">
        <f aca="false">IF($R$966,$P$966,IF($U$966,$S$966,NA()))</f>
        <v>358145.226018713</v>
      </c>
      <c r="W966" s="18" t="n">
        <f aca="false">IF($R$966,$Q$966,IF($U$966,$T$966,NA()))</f>
        <v>335.059610689129</v>
      </c>
      <c r="X966" s="18" t="n">
        <f aca="false">$R$966</f>
        <v>1</v>
      </c>
      <c r="Y966" s="18" t="n">
        <f aca="false">IF($B$966=1,$H$966,$AI$112*$W$966)</f>
        <v>2055027904.35523</v>
      </c>
      <c r="Z966" s="18" t="n">
        <f aca="false">IF($C$966=1,$I$966,$AF$112*$W$966)</f>
        <v>100000000</v>
      </c>
      <c r="AA966" s="18" t="n">
        <f aca="false">IF($D$966=1,$J$966,$AC$112*$W$966)</f>
        <v>60000000</v>
      </c>
      <c r="AB966" s="18" t="n">
        <f aca="false">IF($E$966=1,$K$966,$Z$112*$W$966)</f>
        <v>30000000</v>
      </c>
      <c r="AC966" s="18" t="n">
        <f aca="false">IF($F$966=1,$L$966,$W$112*$W$966)</f>
        <v>15000000</v>
      </c>
      <c r="AD966" s="18" t="n">
        <f aca="false">IF($G$966=1,$M$966,$T$112*$W$966)</f>
        <v>1675298053.44564</v>
      </c>
      <c r="AE966" s="18" t="n">
        <f aca="false">($C$13*Assumptions!$B$7/Assumptions!$B$11)</f>
        <v>120000000</v>
      </c>
      <c r="AF966" s="18" t="n">
        <f aca="false">($J$112+$O$112)*$W$966</f>
        <v>93988519.2741481</v>
      </c>
      <c r="AG966" s="18" t="n">
        <f aca="false">Assumptions!$B$20*$W$966</f>
        <v>3015536496.20216</v>
      </c>
      <c r="AH966" s="18" t="n">
        <f aca="false">IF($R$966,Assumptions!$B$14*($W$966-Assumptions!$B$13),Assumptions!$B$4)</f>
        <v>835149026.722822</v>
      </c>
      <c r="AI966" s="18" t="n">
        <f aca="false">$Y$966+$Z$966+$AA$966+$AB$966+$AC$966+$AD$966+$AE$966+$AF$966+$AG$966+$AH$966</f>
        <v>8000000000</v>
      </c>
      <c r="AJ966" s="18" t="n">
        <f aca="false">IF(AND(ISNUMBER($V$966),($C$13*Assumptions!$B$7/Assumptions!$B$11)&gt;=Assumptions!$B$67,IF($B$966=1,$Y$966&gt;=INDEX($Y$936:$Y$999,1+$A$966-Assumptions!$B$78),$Y$966&gt;INDEX($Y$936:$Y$999,1+$A$966+Assumptions!$B$78)),IF($C$966=1,$Z$966&gt;=INDEX($Z$936:$Z$999,1+$A$966-Assumptions!$B$79),$Z$966&gt;INDEX($Z$936:$Z$999,1+$A$966+Assumptions!$B$79)),IF($D$966=1,$AA$966&gt;=INDEX($AA$936:$AA$999,1+$A$966-Assumptions!$B$80),$AA$966&gt;INDEX($AA$936:$AA$999,1+$A$966+Assumptions!$B$80)),IF($E$966=1,$AB$966&gt;=INDEX($AB$936:$AB$999,1+$A$966-Assumptions!$B$81),$AB$966&gt;INDEX($AB$936:$AB$999,1+$A$966+Assumptions!$B$81)),IF($F$966=1,$AC$966&gt;=INDEX($AC$936:$AC$999,1+$A$966-Assumptions!$B$82),$AC$966&gt;INDEX($AC$936:$AC$999,1+$A$966+Assumptions!$B$82)),IF($G$966=1,$AD$966&gt;=INDEX($AD$936:$AD$999,1+$A$966-Assumptions!$B$83),$AD$966&gt;INDEX($AD$936:$AD$999,1+$A$966+Assumptions!$B$83))),1,0)</f>
        <v>0</v>
      </c>
      <c r="AK966" s="16"/>
      <c r="AL966" s="16"/>
    </row>
    <row r="967" customFormat="false" ht="23.85" hidden="true" customHeight="false" outlineLevel="0" collapsed="false">
      <c r="A967" s="6" t="n">
        <f aca="false">ROW()-ROW($A$936)+Assumptions!$B$4</f>
        <v>31</v>
      </c>
      <c r="B967" s="18" t="n">
        <f aca="false">MOD(QUOTIENT($A$967,Assumptions!$B$78),2)</f>
        <v>0</v>
      </c>
      <c r="C967" s="18" t="n">
        <f aca="false">MOD(QUOTIENT($A$967,Assumptions!$B$79),2)</f>
        <v>1</v>
      </c>
      <c r="D967" s="18" t="n">
        <f aca="false">MOD(QUOTIENT($A$967,Assumptions!$B$80),2)</f>
        <v>1</v>
      </c>
      <c r="E967" s="18" t="n">
        <f aca="false">MOD(QUOTIENT($A$967,Assumptions!$B$81),2)</f>
        <v>1</v>
      </c>
      <c r="F967" s="18" t="n">
        <f aca="false">MOD(QUOTIENT($A$967,Assumptions!$B$82),2)</f>
        <v>1</v>
      </c>
      <c r="G967" s="18" t="n">
        <f aca="false">MOD(QUOTIENT($A$967,Assumptions!$B$83),2)</f>
        <v>1</v>
      </c>
      <c r="H967" s="18" t="n">
        <f aca="false">IF($B$967=1,MIN(Assumptions!$B$66,MAX(Assumptions!$B$4,Assumptions!$B$28-(Assumptions!$B$4))),Assumptions!$B$4)</f>
        <v>0</v>
      </c>
      <c r="I967" s="18" t="n">
        <f aca="false">IF($C$967=1,MIN(Assumptions!$B$61,MAX(Assumptions!$B$4,Assumptions!$B$28-($H$967))),Assumptions!$B$4)</f>
        <v>100000000</v>
      </c>
      <c r="J967" s="18" t="n">
        <f aca="false">IF($D$967=1,MIN(Assumptions!$B$56,MAX(Assumptions!$B$4,Assumptions!$B$28-($H$967+$I$967))),Assumptions!$B$4)</f>
        <v>60000000</v>
      </c>
      <c r="K967" s="18" t="n">
        <f aca="false">IF($E$967=1,MIN(Assumptions!$B$51,MAX(Assumptions!$B$4,Assumptions!$B$28-($H$967+$I$967+$J$967))),Assumptions!$B$4)</f>
        <v>30000000</v>
      </c>
      <c r="L967" s="18" t="n">
        <f aca="false">IF($F$967=1,MIN(Assumptions!$B$46,MAX(Assumptions!$B$4,Assumptions!$B$28-($H$967+$I$967+$J$967+$K$967))),Assumptions!$B$4)</f>
        <v>15000000</v>
      </c>
      <c r="M967" s="18" t="n">
        <f aca="false">IF($G$967=1,MIN(Assumptions!$B$41,MAX(Assumptions!$B$4,Assumptions!$B$28-($H$967+$I$967+$J$967+$K$967+$L$967))),Assumptions!$B$4)</f>
        <v>5000000</v>
      </c>
      <c r="N967" s="18" t="n">
        <f aca="false">MAX(Assumptions!$B$4,Assumptions!$B$28-($H$967+$I$967+$J$967+$K$967+$L$967+$M$967))</f>
        <v>7790000000</v>
      </c>
      <c r="O967" s="18" t="n">
        <f aca="false">$J$112+$O$112+Assumptions!$B$20+IF($B$967=0,$AI$112,Assumptions!$B$4)+IF($C$967=0,$AF$112,Assumptions!$B$4)+IF($D$967=0,$AC$112,Assumptions!$B$4)+IF($E$967=0,$Z$112,Assumptions!$B$4)+IF($F$967=0,$W$112,Assumptions!$B$4)+IF($G$967=0,$T$112,Assumptions!$B$4)</f>
        <v>15413833.1063222</v>
      </c>
      <c r="P967" s="18" t="n">
        <f aca="false">IF(($N$967+Assumptions!$B$14*Assumptions!$B$13)&gt;($C$13*Assumptions!$B$7/Assumptions!$B$11),($C$13*Assumptions!$B$7/Assumptions!$B$11)*($O$967+Assumptions!$B$14)/($N$967+Assumptions!$B$14*Assumptions!$B$13-($C$13*Assumptions!$B$7/Assumptions!$B$11)),NA())</f>
        <v>280177.252884805</v>
      </c>
      <c r="Q967" s="18" t="n">
        <f aca="false">IFERROR(($N$967+Assumptions!$B$14*Assumptions!$B$13)/($O$967+Assumptions!$B$14+$P$967),NA())</f>
        <v>428.300294775672</v>
      </c>
      <c r="R967" s="18" t="n">
        <f aca="false">AND(ISNUMBER($P$967),$P$967&gt;Assumptions!$B$4,$Q$967&gt;Assumptions!$B$13)</f>
        <v>1</v>
      </c>
      <c r="S967" s="18" t="n">
        <f aca="false">IF($N$967&gt;($C$13*Assumptions!$B$7/Assumptions!$B$11),($C$13*Assumptions!$B$7/Assumptions!$B$11)*$O$967/($N$967-($C$13*Assumptions!$B$7/Assumptions!$B$11)),NA())</f>
        <v>241155.146383138</v>
      </c>
      <c r="T967" s="18" t="n">
        <f aca="false">IFERROR($N$967/($O$967+$S$967),NA())</f>
        <v>497.604972565456</v>
      </c>
      <c r="U967" s="18" t="n">
        <f aca="false">AND(ISNUMBER($S$967),$S$967&gt;Assumptions!$B$4,$T$967&lt;=Assumptions!$B$13)</f>
        <v>0</v>
      </c>
      <c r="V967" s="18" t="n">
        <f aca="false">IF($R$967,$P$967,IF($U$967,$S$967,NA()))</f>
        <v>280177.252884805</v>
      </c>
      <c r="W967" s="18" t="n">
        <f aca="false">IF($R$967,$Q$967,IF($U$967,$T$967,NA()))</f>
        <v>428.300294775672</v>
      </c>
      <c r="X967" s="18" t="n">
        <f aca="false">$R$967</f>
        <v>1</v>
      </c>
      <c r="Y967" s="18" t="n">
        <f aca="false">IF($B$967=1,$H$967,$AI$112*$W$967)</f>
        <v>2626902882.7357</v>
      </c>
      <c r="Z967" s="18" t="n">
        <f aca="false">IF($C$967=1,$I$967,$AF$112*$W$967)</f>
        <v>100000000</v>
      </c>
      <c r="AA967" s="18" t="n">
        <f aca="false">IF($D$967=1,$J$967,$AC$112*$W$967)</f>
        <v>60000000</v>
      </c>
      <c r="AB967" s="18" t="n">
        <f aca="false">IF($E$967=1,$K$967,$Z$112*$W$967)</f>
        <v>30000000</v>
      </c>
      <c r="AC967" s="18" t="n">
        <f aca="false">IF($F$967=1,$L$967,$W$112*$W$967)</f>
        <v>15000000</v>
      </c>
      <c r="AD967" s="18" t="n">
        <f aca="false">IF($G$967=1,$M$967,$T$112*$W$967)</f>
        <v>5000000</v>
      </c>
      <c r="AE967" s="18" t="n">
        <f aca="false">($C$13*Assumptions!$B$7/Assumptions!$B$11)</f>
        <v>120000000</v>
      </c>
      <c r="AF967" s="18" t="n">
        <f aca="false">($J$112+$O$112)*$W$967</f>
        <v>120143727.344075</v>
      </c>
      <c r="AG967" s="18" t="n">
        <f aca="false">Assumptions!$B$20*$W$967</f>
        <v>3854702652.98105</v>
      </c>
      <c r="AH967" s="18" t="n">
        <f aca="false">IF($R$967,Assumptions!$B$14*($W$967-Assumptions!$B$13),Assumptions!$B$4)</f>
        <v>1068250736.93918</v>
      </c>
      <c r="AI967" s="18" t="n">
        <f aca="false">$Y$967+$Z$967+$AA$967+$AB$967+$AC$967+$AD$967+$AE$967+$AF$967+$AG$967+$AH$967</f>
        <v>8000000000</v>
      </c>
      <c r="AJ967" s="18" t="n">
        <f aca="false">IF(AND(ISNUMBER($V$967),($C$13*Assumptions!$B$7/Assumptions!$B$11)&gt;=Assumptions!$B$67,IF($B$967=1,$Y$967&gt;=INDEX($Y$936:$Y$999,1+$A$967-Assumptions!$B$78),$Y$967&gt;INDEX($Y$936:$Y$999,1+$A$967+Assumptions!$B$78)),IF($C$967=1,$Z$967&gt;=INDEX($Z$936:$Z$999,1+$A$967-Assumptions!$B$79),$Z$967&gt;INDEX($Z$936:$Z$999,1+$A$967+Assumptions!$B$79)),IF($D$967=1,$AA$967&gt;=INDEX($AA$936:$AA$999,1+$A$967-Assumptions!$B$80),$AA$967&gt;INDEX($AA$936:$AA$999,1+$A$967+Assumptions!$B$80)),IF($E$967=1,$AB$967&gt;=INDEX($AB$936:$AB$999,1+$A$967-Assumptions!$B$81),$AB$967&gt;INDEX($AB$936:$AB$999,1+$A$967+Assumptions!$B$81)),IF($F$967=1,$AC$967&gt;=INDEX($AC$936:$AC$999,1+$A$967-Assumptions!$B$82),$AC$967&gt;INDEX($AC$936:$AC$999,1+$A$967+Assumptions!$B$82)),IF($G$967=1,$AD$967&gt;=INDEX($AD$936:$AD$999,1+$A$967-Assumptions!$B$83),$AD$967&gt;INDEX($AD$936:$AD$999,1+$A$967+Assumptions!$B$83))),1,0)</f>
        <v>0</v>
      </c>
      <c r="AK967" s="16"/>
      <c r="AL967" s="16"/>
    </row>
    <row r="968" customFormat="false" ht="23.85" hidden="true" customHeight="false" outlineLevel="0" collapsed="false">
      <c r="A968" s="6" t="n">
        <f aca="false">ROW()-ROW($A$936)+Assumptions!$B$4</f>
        <v>32</v>
      </c>
      <c r="B968" s="18" t="n">
        <f aca="false">MOD(QUOTIENT($A$968,Assumptions!$B$78),2)</f>
        <v>1</v>
      </c>
      <c r="C968" s="18" t="n">
        <f aca="false">MOD(QUOTIENT($A$968,Assumptions!$B$79),2)</f>
        <v>0</v>
      </c>
      <c r="D968" s="18" t="n">
        <f aca="false">MOD(QUOTIENT($A$968,Assumptions!$B$80),2)</f>
        <v>0</v>
      </c>
      <c r="E968" s="18" t="n">
        <f aca="false">MOD(QUOTIENT($A$968,Assumptions!$B$81),2)</f>
        <v>0</v>
      </c>
      <c r="F968" s="18" t="n">
        <f aca="false">MOD(QUOTIENT($A$968,Assumptions!$B$82),2)</f>
        <v>0</v>
      </c>
      <c r="G968" s="18" t="n">
        <f aca="false">MOD(QUOTIENT($A$968,Assumptions!$B$83),2)</f>
        <v>0</v>
      </c>
      <c r="H968" s="18" t="n">
        <f aca="false">IF($B$968=1,MIN(Assumptions!$B$66,MAX(Assumptions!$B$4,Assumptions!$B$28-(Assumptions!$B$4))),Assumptions!$B$4)</f>
        <v>300000000</v>
      </c>
      <c r="I968" s="18" t="n">
        <f aca="false">IF($C$968=1,MIN(Assumptions!$B$61,MAX(Assumptions!$B$4,Assumptions!$B$28-($H$968))),Assumptions!$B$4)</f>
        <v>0</v>
      </c>
      <c r="J968" s="18" t="n">
        <f aca="false">IF($D$968=1,MIN(Assumptions!$B$56,MAX(Assumptions!$B$4,Assumptions!$B$28-($H$968+$I$968))),Assumptions!$B$4)</f>
        <v>0</v>
      </c>
      <c r="K968" s="18" t="n">
        <f aca="false">IF($E$968=1,MIN(Assumptions!$B$51,MAX(Assumptions!$B$4,Assumptions!$B$28-($H$968+$I$968+$J$968))),Assumptions!$B$4)</f>
        <v>0</v>
      </c>
      <c r="L968" s="18" t="n">
        <f aca="false">IF($F$968=1,MIN(Assumptions!$B$46,MAX(Assumptions!$B$4,Assumptions!$B$28-($H$968+$I$968+$J$968+$K$968))),Assumptions!$B$4)</f>
        <v>0</v>
      </c>
      <c r="M968" s="18" t="n">
        <f aca="false">IF($G$968=1,MIN(Assumptions!$B$41,MAX(Assumptions!$B$4,Assumptions!$B$28-($H$968+$I$968+$J$968+$K$968+$L$968))),Assumptions!$B$4)</f>
        <v>0</v>
      </c>
      <c r="N968" s="18" t="n">
        <f aca="false">MAX(Assumptions!$B$4,Assumptions!$B$28-($H$968+$I$968+$J$968+$K$968+$L$968+$M$968))</f>
        <v>7700000000</v>
      </c>
      <c r="O968" s="18" t="n">
        <f aca="false">$J$112+$O$112+Assumptions!$B$20+IF($B$968=0,$AI$112,Assumptions!$B$4)+IF($C$968=0,$AF$112,Assumptions!$B$4)+IF($D$968=0,$AC$112,Assumptions!$B$4)+IF($E$968=0,$Z$112,Assumptions!$B$4)+IF($F$968=0,$W$112,Assumptions!$B$4)+IF($G$968=0,$T$112,Assumptions!$B$4)</f>
        <v>26414164.1892672</v>
      </c>
      <c r="P968" s="18" t="n">
        <f aca="false">IF(($N$968+Assumptions!$B$14*Assumptions!$B$13)&gt;($C$13*Assumptions!$B$7/Assumptions!$B$11),($C$13*Assumptions!$B$7/Assumptions!$B$11)*($O$968+Assumptions!$B$14)/($N$968+Assumptions!$B$14*Assumptions!$B$13-($C$13*Assumptions!$B$7/Assumptions!$B$11)),NA())</f>
        <v>457593.102896414</v>
      </c>
      <c r="Q968" s="18" t="n">
        <f aca="false">IFERROR(($N$968+Assumptions!$B$14*Assumptions!$B$13)/($O$968+Assumptions!$B$14+$P$968),NA())</f>
        <v>262.24171483451</v>
      </c>
      <c r="R968" s="18" t="n">
        <f aca="false">AND(ISNUMBER($P$968),$P$968&gt;Assumptions!$B$4,$Q$968&gt;Assumptions!$B$13)</f>
        <v>1</v>
      </c>
      <c r="S968" s="18" t="n">
        <f aca="false">IF($N$968&gt;($C$13*Assumptions!$B$7/Assumptions!$B$11),($C$13*Assumptions!$B$7/Assumptions!$B$11)*$O$968/($N$968-($C$13*Assumptions!$B$7/Assumptions!$B$11)),NA())</f>
        <v>418166.187692884</v>
      </c>
      <c r="T968" s="18" t="n">
        <f aca="false">IFERROR($N$968/($O$968+$S$968),NA())</f>
        <v>286.967247787457</v>
      </c>
      <c r="U968" s="18" t="n">
        <f aca="false">AND(ISNUMBER($S$968),$S$968&gt;Assumptions!$B$4,$T$968&lt;=Assumptions!$B$13)</f>
        <v>0</v>
      </c>
      <c r="V968" s="18" t="n">
        <f aca="false">IF($R$968,$P$968,IF($U$968,$S$968,NA()))</f>
        <v>457593.102896414</v>
      </c>
      <c r="W968" s="18" t="n">
        <f aca="false">IF($R$968,$Q$968,IF($U$968,$T$968,NA()))</f>
        <v>262.24171483451</v>
      </c>
      <c r="X968" s="18" t="n">
        <f aca="false">$R$968</f>
        <v>1</v>
      </c>
      <c r="Y968" s="18" t="n">
        <f aca="false">IF($B$968=1,$H$968,$AI$112*$W$968)</f>
        <v>300000000</v>
      </c>
      <c r="Z968" s="18" t="n">
        <f aca="false">IF($C$968=1,$I$968,$AF$112*$W$968)</f>
        <v>454635705.644697</v>
      </c>
      <c r="AA968" s="18" t="n">
        <f aca="false">IF($D$968=1,$J$968,$AC$112*$W$968)</f>
        <v>629380115.602824</v>
      </c>
      <c r="AB968" s="18" t="n">
        <f aca="false">IF($E$968=1,$K$968,$Z$112*$W$968)</f>
        <v>786725144.503529</v>
      </c>
      <c r="AC968" s="18" t="n">
        <f aca="false">IF($F$968=1,$L$968,$W$112*$W$968)</f>
        <v>1311208574.17255</v>
      </c>
      <c r="AD968" s="18" t="n">
        <f aca="false">IF($G$968=1,$M$968,$T$112*$W$968)</f>
        <v>1311208574.17255</v>
      </c>
      <c r="AE968" s="18" t="n">
        <f aca="false">($C$13*Assumptions!$B$7/Assumptions!$B$11)</f>
        <v>120000000</v>
      </c>
      <c r="AF968" s="18" t="n">
        <f aca="false">($J$112+$O$112)*$W$968</f>
        <v>73562165.3069887</v>
      </c>
      <c r="AG968" s="18" t="n">
        <f aca="false">Assumptions!$B$20*$W$968</f>
        <v>2360175433.51059</v>
      </c>
      <c r="AH968" s="18" t="n">
        <f aca="false">IF($R$968,Assumptions!$B$14*($W$968-Assumptions!$B$13),Assumptions!$B$4)</f>
        <v>653104287.086275</v>
      </c>
      <c r="AI968" s="18" t="n">
        <f aca="false">$Y$968+$Z$968+$AA$968+$AB$968+$AC$968+$AD$968+$AE$968+$AF$968+$AG$968+$AH$968</f>
        <v>8000000000</v>
      </c>
      <c r="AJ968" s="18" t="n">
        <f aca="false">IF(AND(ISNUMBER($V$968),($C$13*Assumptions!$B$7/Assumptions!$B$11)&gt;=Assumptions!$B$67,IF($B$968=1,$Y$968&gt;=INDEX($Y$936:$Y$999,1+$A$968-Assumptions!$B$78),$Y$968&gt;INDEX($Y$936:$Y$999,1+$A$968+Assumptions!$B$78)),IF($C$968=1,$Z$968&gt;=INDEX($Z$936:$Z$999,1+$A$968-Assumptions!$B$79),$Z$968&gt;INDEX($Z$936:$Z$999,1+$A$968+Assumptions!$B$79)),IF($D$968=1,$AA$968&gt;=INDEX($AA$936:$AA$999,1+$A$968-Assumptions!$B$80),$AA$968&gt;INDEX($AA$936:$AA$999,1+$A$968+Assumptions!$B$80)),IF($E$968=1,$AB$968&gt;=INDEX($AB$936:$AB$999,1+$A$968-Assumptions!$B$81),$AB$968&gt;INDEX($AB$936:$AB$999,1+$A$968+Assumptions!$B$81)),IF($F$968=1,$AC$968&gt;=INDEX($AC$936:$AC$999,1+$A$968-Assumptions!$B$82),$AC$968&gt;INDEX($AC$936:$AC$999,1+$A$968+Assumptions!$B$82)),IF($G$968=1,$AD$968&gt;=INDEX($AD$936:$AD$999,1+$A$968-Assumptions!$B$83),$AD$968&gt;INDEX($AD$936:$AD$999,1+$A$968+Assumptions!$B$83))),1,0)</f>
        <v>0</v>
      </c>
      <c r="AK968" s="16"/>
      <c r="AL968" s="16"/>
    </row>
    <row r="969" customFormat="false" ht="23.85" hidden="true" customHeight="false" outlineLevel="0" collapsed="false">
      <c r="A969" s="6" t="n">
        <f aca="false">ROW()-ROW($A$936)+Assumptions!$B$4</f>
        <v>33</v>
      </c>
      <c r="B969" s="18" t="n">
        <f aca="false">MOD(QUOTIENT($A$969,Assumptions!$B$78),2)</f>
        <v>1</v>
      </c>
      <c r="C969" s="18" t="n">
        <f aca="false">MOD(QUOTIENT($A$969,Assumptions!$B$79),2)</f>
        <v>0</v>
      </c>
      <c r="D969" s="18" t="n">
        <f aca="false">MOD(QUOTIENT($A$969,Assumptions!$B$80),2)</f>
        <v>0</v>
      </c>
      <c r="E969" s="18" t="n">
        <f aca="false">MOD(QUOTIENT($A$969,Assumptions!$B$81),2)</f>
        <v>0</v>
      </c>
      <c r="F969" s="18" t="n">
        <f aca="false">MOD(QUOTIENT($A$969,Assumptions!$B$82),2)</f>
        <v>0</v>
      </c>
      <c r="G969" s="18" t="n">
        <f aca="false">MOD(QUOTIENT($A$969,Assumptions!$B$83),2)</f>
        <v>1</v>
      </c>
      <c r="H969" s="18" t="n">
        <f aca="false">IF($B$969=1,MIN(Assumptions!$B$66,MAX(Assumptions!$B$4,Assumptions!$B$28-(Assumptions!$B$4))),Assumptions!$B$4)</f>
        <v>300000000</v>
      </c>
      <c r="I969" s="18" t="n">
        <f aca="false">IF($C$969=1,MIN(Assumptions!$B$61,MAX(Assumptions!$B$4,Assumptions!$B$28-($H$969))),Assumptions!$B$4)</f>
        <v>0</v>
      </c>
      <c r="J969" s="18" t="n">
        <f aca="false">IF($D$969=1,MIN(Assumptions!$B$56,MAX(Assumptions!$B$4,Assumptions!$B$28-($H$969+$I$969))),Assumptions!$B$4)</f>
        <v>0</v>
      </c>
      <c r="K969" s="18" t="n">
        <f aca="false">IF($E$969=1,MIN(Assumptions!$B$51,MAX(Assumptions!$B$4,Assumptions!$B$28-($H$969+$I$969+$J$969))),Assumptions!$B$4)</f>
        <v>0</v>
      </c>
      <c r="L969" s="18" t="n">
        <f aca="false">IF($F$969=1,MIN(Assumptions!$B$46,MAX(Assumptions!$B$4,Assumptions!$B$28-($H$969+$I$969+$J$969+$K$969))),Assumptions!$B$4)</f>
        <v>0</v>
      </c>
      <c r="M969" s="18" t="n">
        <f aca="false">IF($G$969=1,MIN(Assumptions!$B$41,MAX(Assumptions!$B$4,Assumptions!$B$28-($H$969+$I$969+$J$969+$K$969+$L$969))),Assumptions!$B$4)</f>
        <v>5000000</v>
      </c>
      <c r="N969" s="18" t="n">
        <f aca="false">MAX(Assumptions!$B$4,Assumptions!$B$28-($H$969+$I$969+$J$969+$K$969+$L$969+$M$969))</f>
        <v>7695000000</v>
      </c>
      <c r="O969" s="18" t="n">
        <f aca="false">$J$112+$O$112+Assumptions!$B$20+IF($B$969=0,$AI$112,Assumptions!$B$4)+IF($C$969=0,$AF$112,Assumptions!$B$4)+IF($D$969=0,$AC$112,Assumptions!$B$4)+IF($E$969=0,$Z$112,Assumptions!$B$4)+IF($F$969=0,$W$112,Assumptions!$B$4)+IF($G$969=0,$T$112,Assumptions!$B$4)</f>
        <v>21414164.1892672</v>
      </c>
      <c r="P969" s="18" t="n">
        <f aca="false">IF(($N$969+Assumptions!$B$14*Assumptions!$B$13)&gt;($C$13*Assumptions!$B$7/Assumptions!$B$11),($C$13*Assumptions!$B$7/Assumptions!$B$11)*($O$969+Assumptions!$B$14)/($N$969+Assumptions!$B$14*Assumptions!$B$13-($C$13*Assumptions!$B$7/Assumptions!$B$11)),NA())</f>
        <v>378713.256708949</v>
      </c>
      <c r="Q969" s="18" t="n">
        <f aca="false">IFERROR(($N$969+Assumptions!$B$14*Assumptions!$B$13)/($O$969+Assumptions!$B$14+$P$969),NA())</f>
        <v>316.862422622356</v>
      </c>
      <c r="R969" s="18" t="n">
        <f aca="false">AND(ISNUMBER($P$969),$P$969&gt;Assumptions!$B$4,$Q$969&gt;Assumptions!$B$13)</f>
        <v>1</v>
      </c>
      <c r="S969" s="18" t="n">
        <f aca="false">IF($N$969&gt;($C$13*Assumptions!$B$7/Assumptions!$B$11),($C$13*Assumptions!$B$7/Assumptions!$B$11)*$O$969/($N$969-($C$13*Assumptions!$B$7/Assumptions!$B$11)),NA())</f>
        <v>339234.284186411</v>
      </c>
      <c r="T969" s="18" t="n">
        <f aca="false">IFERROR($N$969/($O$969+$S$969),NA())</f>
        <v>353.737831327389</v>
      </c>
      <c r="U969" s="18" t="n">
        <f aca="false">AND(ISNUMBER($S$969),$S$969&gt;Assumptions!$B$4,$T$969&lt;=Assumptions!$B$13)</f>
        <v>0</v>
      </c>
      <c r="V969" s="18" t="n">
        <f aca="false">IF($R$969,$P$969,IF($U$969,$S$969,NA()))</f>
        <v>378713.256708949</v>
      </c>
      <c r="W969" s="18" t="n">
        <f aca="false">IF($R$969,$Q$969,IF($U$969,$T$969,NA()))</f>
        <v>316.862422622356</v>
      </c>
      <c r="X969" s="18" t="n">
        <f aca="false">$R$969</f>
        <v>1</v>
      </c>
      <c r="Y969" s="18" t="n">
        <f aca="false">IF($B$969=1,$H$969,$AI$112*$W$969)</f>
        <v>300000000</v>
      </c>
      <c r="Z969" s="18" t="n">
        <f aca="false">IF($C$969=1,$I$969,$AF$112*$W$969)</f>
        <v>549328970.000489</v>
      </c>
      <c r="AA969" s="18" t="n">
        <f aca="false">IF($D$969=1,$J$969,$AC$112*$W$969)</f>
        <v>760469814.293656</v>
      </c>
      <c r="AB969" s="18" t="n">
        <f aca="false">IF($E$969=1,$K$969,$Z$112*$W$969)</f>
        <v>950587267.867069</v>
      </c>
      <c r="AC969" s="18" t="n">
        <f aca="false">IF($F$969=1,$L$969,$W$112*$W$969)</f>
        <v>1584312113.11178</v>
      </c>
      <c r="AD969" s="18" t="n">
        <f aca="false">IF($G$969=1,$M$969,$T$112*$W$969)</f>
        <v>5000000</v>
      </c>
      <c r="AE969" s="18" t="n">
        <f aca="false">($C$13*Assumptions!$B$7/Assumptions!$B$11)</f>
        <v>120000000</v>
      </c>
      <c r="AF969" s="18" t="n">
        <f aca="false">($J$112+$O$112)*$W$969</f>
        <v>88883974.5699044</v>
      </c>
      <c r="AG969" s="18" t="n">
        <f aca="false">Assumptions!$B$20*$W$969</f>
        <v>2851761803.60121</v>
      </c>
      <c r="AH969" s="18" t="n">
        <f aca="false">IF($R$969,Assumptions!$B$14*($W$969-Assumptions!$B$13),Assumptions!$B$4)</f>
        <v>789656056.555891</v>
      </c>
      <c r="AI969" s="18" t="n">
        <f aca="false">$Y$969+$Z$969+$AA$969+$AB$969+$AC$969+$AD$969+$AE$969+$AF$969+$AG$969+$AH$969</f>
        <v>8000000000</v>
      </c>
      <c r="AJ969" s="18" t="n">
        <f aca="false">IF(AND(ISNUMBER($V$969),($C$13*Assumptions!$B$7/Assumptions!$B$11)&gt;=Assumptions!$B$67,IF($B$969=1,$Y$969&gt;=INDEX($Y$936:$Y$999,1+$A$969-Assumptions!$B$78),$Y$969&gt;INDEX($Y$936:$Y$999,1+$A$969+Assumptions!$B$78)),IF($C$969=1,$Z$969&gt;=INDEX($Z$936:$Z$999,1+$A$969-Assumptions!$B$79),$Z$969&gt;INDEX($Z$936:$Z$999,1+$A$969+Assumptions!$B$79)),IF($D$969=1,$AA$969&gt;=INDEX($AA$936:$AA$999,1+$A$969-Assumptions!$B$80),$AA$969&gt;INDEX($AA$936:$AA$999,1+$A$969+Assumptions!$B$80)),IF($E$969=1,$AB$969&gt;=INDEX($AB$936:$AB$999,1+$A$969-Assumptions!$B$81),$AB$969&gt;INDEX($AB$936:$AB$999,1+$A$969+Assumptions!$B$81)),IF($F$969=1,$AC$969&gt;=INDEX($AC$936:$AC$999,1+$A$969-Assumptions!$B$82),$AC$969&gt;INDEX($AC$936:$AC$999,1+$A$969+Assumptions!$B$82)),IF($G$969=1,$AD$969&gt;=INDEX($AD$936:$AD$999,1+$A$969-Assumptions!$B$83),$AD$969&gt;INDEX($AD$936:$AD$999,1+$A$969+Assumptions!$B$83))),1,0)</f>
        <v>0</v>
      </c>
      <c r="AK969" s="16"/>
      <c r="AL969" s="16"/>
    </row>
    <row r="970" customFormat="false" ht="23.85" hidden="true" customHeight="false" outlineLevel="0" collapsed="false">
      <c r="A970" s="6" t="n">
        <f aca="false">ROW()-ROW($A$936)+Assumptions!$B$4</f>
        <v>34</v>
      </c>
      <c r="B970" s="18" t="n">
        <f aca="false">MOD(QUOTIENT($A$970,Assumptions!$B$78),2)</f>
        <v>1</v>
      </c>
      <c r="C970" s="18" t="n">
        <f aca="false">MOD(QUOTIENT($A$970,Assumptions!$B$79),2)</f>
        <v>0</v>
      </c>
      <c r="D970" s="18" t="n">
        <f aca="false">MOD(QUOTIENT($A$970,Assumptions!$B$80),2)</f>
        <v>0</v>
      </c>
      <c r="E970" s="18" t="n">
        <f aca="false">MOD(QUOTIENT($A$970,Assumptions!$B$81),2)</f>
        <v>0</v>
      </c>
      <c r="F970" s="18" t="n">
        <f aca="false">MOD(QUOTIENT($A$970,Assumptions!$B$82),2)</f>
        <v>1</v>
      </c>
      <c r="G970" s="18" t="n">
        <f aca="false">MOD(QUOTIENT($A$970,Assumptions!$B$83),2)</f>
        <v>0</v>
      </c>
      <c r="H970" s="18" t="n">
        <f aca="false">IF($B$970=1,MIN(Assumptions!$B$66,MAX(Assumptions!$B$4,Assumptions!$B$28-(Assumptions!$B$4))),Assumptions!$B$4)</f>
        <v>300000000</v>
      </c>
      <c r="I970" s="18" t="n">
        <f aca="false">IF($C$970=1,MIN(Assumptions!$B$61,MAX(Assumptions!$B$4,Assumptions!$B$28-($H$970))),Assumptions!$B$4)</f>
        <v>0</v>
      </c>
      <c r="J970" s="18" t="n">
        <f aca="false">IF($D$970=1,MIN(Assumptions!$B$56,MAX(Assumptions!$B$4,Assumptions!$B$28-($H$970+$I$970))),Assumptions!$B$4)</f>
        <v>0</v>
      </c>
      <c r="K970" s="18" t="n">
        <f aca="false">IF($E$970=1,MIN(Assumptions!$B$51,MAX(Assumptions!$B$4,Assumptions!$B$28-($H$970+$I$970+$J$970))),Assumptions!$B$4)</f>
        <v>0</v>
      </c>
      <c r="L970" s="18" t="n">
        <f aca="false">IF($F$970=1,MIN(Assumptions!$B$46,MAX(Assumptions!$B$4,Assumptions!$B$28-($H$970+$I$970+$J$970+$K$970))),Assumptions!$B$4)</f>
        <v>15000000</v>
      </c>
      <c r="M970" s="18" t="n">
        <f aca="false">IF($G$970=1,MIN(Assumptions!$B$41,MAX(Assumptions!$B$4,Assumptions!$B$28-($H$970+$I$970+$J$970+$K$970+$L$970))),Assumptions!$B$4)</f>
        <v>0</v>
      </c>
      <c r="N970" s="18" t="n">
        <f aca="false">MAX(Assumptions!$B$4,Assumptions!$B$28-($H$970+$I$970+$J$970+$K$970+$L$970+$M$970))</f>
        <v>7685000000</v>
      </c>
      <c r="O970" s="18" t="n">
        <f aca="false">$J$112+$O$112+Assumptions!$B$20+IF($B$970=0,$AI$112,Assumptions!$B$4)+IF($C$970=0,$AF$112,Assumptions!$B$4)+IF($D$970=0,$AC$112,Assumptions!$B$4)+IF($E$970=0,$Z$112,Assumptions!$B$4)+IF($F$970=0,$W$112,Assumptions!$B$4)+IF($G$970=0,$T$112,Assumptions!$B$4)</f>
        <v>21414164.1892672</v>
      </c>
      <c r="P970" s="18" t="n">
        <f aca="false">IF(($N$970+Assumptions!$B$14*Assumptions!$B$13)&gt;($C$13*Assumptions!$B$7/Assumptions!$B$11),($C$13*Assumptions!$B$7/Assumptions!$B$11)*($O$970+Assumptions!$B$14)/($N$970+Assumptions!$B$14*Assumptions!$B$13-($C$13*Assumptions!$B$7/Assumptions!$B$11)),NA())</f>
        <v>379213.70369502</v>
      </c>
      <c r="Q970" s="18" t="n">
        <f aca="false">IFERROR(($N$970+Assumptions!$B$14*Assumptions!$B$13)/($O$970+Assumptions!$B$14+$P$970),NA())</f>
        <v>316.444260401806</v>
      </c>
      <c r="R970" s="18" t="n">
        <f aca="false">AND(ISNUMBER($P$970),$P$970&gt;Assumptions!$B$4,$Q$970&gt;Assumptions!$B$13)</f>
        <v>1</v>
      </c>
      <c r="S970" s="18" t="n">
        <f aca="false">IF($N$970&gt;($C$13*Assumptions!$B$7/Assumptions!$B$11),($C$13*Assumptions!$B$7/Assumptions!$B$11)*$O$970/($N$970-($C$13*Assumptions!$B$7/Assumptions!$B$11)),NA())</f>
        <v>339682.710206485</v>
      </c>
      <c r="T970" s="18" t="n">
        <f aca="false">IFERROR($N$970/($O$970+$S$970),NA())</f>
        <v>353.270850691973</v>
      </c>
      <c r="U970" s="18" t="n">
        <f aca="false">AND(ISNUMBER($S$970),$S$970&gt;Assumptions!$B$4,$T$970&lt;=Assumptions!$B$13)</f>
        <v>0</v>
      </c>
      <c r="V970" s="18" t="n">
        <f aca="false">IF($R$970,$P$970,IF($U$970,$S$970,NA()))</f>
        <v>379213.70369502</v>
      </c>
      <c r="W970" s="18" t="n">
        <f aca="false">IF($R$970,$Q$970,IF($U$970,$T$970,NA()))</f>
        <v>316.444260401806</v>
      </c>
      <c r="X970" s="18" t="n">
        <f aca="false">$R$970</f>
        <v>1</v>
      </c>
      <c r="Y970" s="18" t="n">
        <f aca="false">IF($B$970=1,$H$970,$AI$112*$W$970)</f>
        <v>300000000</v>
      </c>
      <c r="Z970" s="18" t="n">
        <f aca="false">IF($C$970=1,$I$970,$AF$112*$W$970)</f>
        <v>548604022.498014</v>
      </c>
      <c r="AA970" s="18" t="n">
        <f aca="false">IF($D$970=1,$J$970,$AC$112*$W$970)</f>
        <v>759466224.964334</v>
      </c>
      <c r="AB970" s="18" t="n">
        <f aca="false">IF($E$970=1,$K$970,$Z$112*$W$970)</f>
        <v>949332781.205417</v>
      </c>
      <c r="AC970" s="18" t="n">
        <f aca="false">IF($F$970=1,$L$970,$W$112*$W$970)</f>
        <v>15000000</v>
      </c>
      <c r="AD970" s="18" t="n">
        <f aca="false">IF($G$970=1,$M$970,$T$112*$W$970)</f>
        <v>1582221302.00903</v>
      </c>
      <c r="AE970" s="18" t="n">
        <f aca="false">($C$13*Assumptions!$B$7/Assumptions!$B$11)</f>
        <v>120000000</v>
      </c>
      <c r="AF970" s="18" t="n">
        <f aca="false">($J$112+$O$112)*$W$970</f>
        <v>88766674.7024417</v>
      </c>
      <c r="AG970" s="18" t="n">
        <f aca="false">Assumptions!$B$20*$W$970</f>
        <v>2847998343.61625</v>
      </c>
      <c r="AH970" s="18" t="n">
        <f aca="false">IF($R$970,Assumptions!$B$14*($W$970-Assumptions!$B$13),Assumptions!$B$4)</f>
        <v>788610651.004514</v>
      </c>
      <c r="AI970" s="18" t="n">
        <f aca="false">$Y$970+$Z$970+$AA$970+$AB$970+$AC$970+$AD$970+$AE$970+$AF$970+$AG$970+$AH$970</f>
        <v>8000000000</v>
      </c>
      <c r="AJ970" s="18" t="n">
        <f aca="false">IF(AND(ISNUMBER($V$970),($C$13*Assumptions!$B$7/Assumptions!$B$11)&gt;=Assumptions!$B$67,IF($B$970=1,$Y$970&gt;=INDEX($Y$936:$Y$999,1+$A$970-Assumptions!$B$78),$Y$970&gt;INDEX($Y$936:$Y$999,1+$A$970+Assumptions!$B$78)),IF($C$970=1,$Z$970&gt;=INDEX($Z$936:$Z$999,1+$A$970-Assumptions!$B$79),$Z$970&gt;INDEX($Z$936:$Z$999,1+$A$970+Assumptions!$B$79)),IF($D$970=1,$AA$970&gt;=INDEX($AA$936:$AA$999,1+$A$970-Assumptions!$B$80),$AA$970&gt;INDEX($AA$936:$AA$999,1+$A$970+Assumptions!$B$80)),IF($E$970=1,$AB$970&gt;=INDEX($AB$936:$AB$999,1+$A$970-Assumptions!$B$81),$AB$970&gt;INDEX($AB$936:$AB$999,1+$A$970+Assumptions!$B$81)),IF($F$970=1,$AC$970&gt;=INDEX($AC$936:$AC$999,1+$A$970-Assumptions!$B$82),$AC$970&gt;INDEX($AC$936:$AC$999,1+$A$970+Assumptions!$B$82)),IF($G$970=1,$AD$970&gt;=INDEX($AD$936:$AD$999,1+$A$970-Assumptions!$B$83),$AD$970&gt;INDEX($AD$936:$AD$999,1+$A$970+Assumptions!$B$83))),1,0)</f>
        <v>0</v>
      </c>
      <c r="AK970" s="16"/>
      <c r="AL970" s="16"/>
    </row>
    <row r="971" customFormat="false" ht="23.85" hidden="true" customHeight="false" outlineLevel="0" collapsed="false">
      <c r="A971" s="6" t="n">
        <f aca="false">ROW()-ROW($A$936)+Assumptions!$B$4</f>
        <v>35</v>
      </c>
      <c r="B971" s="18" t="n">
        <f aca="false">MOD(QUOTIENT($A$971,Assumptions!$B$78),2)</f>
        <v>1</v>
      </c>
      <c r="C971" s="18" t="n">
        <f aca="false">MOD(QUOTIENT($A$971,Assumptions!$B$79),2)</f>
        <v>0</v>
      </c>
      <c r="D971" s="18" t="n">
        <f aca="false">MOD(QUOTIENT($A$971,Assumptions!$B$80),2)</f>
        <v>0</v>
      </c>
      <c r="E971" s="18" t="n">
        <f aca="false">MOD(QUOTIENT($A$971,Assumptions!$B$81),2)</f>
        <v>0</v>
      </c>
      <c r="F971" s="18" t="n">
        <f aca="false">MOD(QUOTIENT($A$971,Assumptions!$B$82),2)</f>
        <v>1</v>
      </c>
      <c r="G971" s="18" t="n">
        <f aca="false">MOD(QUOTIENT($A$971,Assumptions!$B$83),2)</f>
        <v>1</v>
      </c>
      <c r="H971" s="18" t="n">
        <f aca="false">IF($B$971=1,MIN(Assumptions!$B$66,MAX(Assumptions!$B$4,Assumptions!$B$28-(Assumptions!$B$4))),Assumptions!$B$4)</f>
        <v>300000000</v>
      </c>
      <c r="I971" s="18" t="n">
        <f aca="false">IF($C$971=1,MIN(Assumptions!$B$61,MAX(Assumptions!$B$4,Assumptions!$B$28-($H$971))),Assumptions!$B$4)</f>
        <v>0</v>
      </c>
      <c r="J971" s="18" t="n">
        <f aca="false">IF($D$971=1,MIN(Assumptions!$B$56,MAX(Assumptions!$B$4,Assumptions!$B$28-($H$971+$I$971))),Assumptions!$B$4)</f>
        <v>0</v>
      </c>
      <c r="K971" s="18" t="n">
        <f aca="false">IF($E$971=1,MIN(Assumptions!$B$51,MAX(Assumptions!$B$4,Assumptions!$B$28-($H$971+$I$971+$J$971))),Assumptions!$B$4)</f>
        <v>0</v>
      </c>
      <c r="L971" s="18" t="n">
        <f aca="false">IF($F$971=1,MIN(Assumptions!$B$46,MAX(Assumptions!$B$4,Assumptions!$B$28-($H$971+$I$971+$J$971+$K$971))),Assumptions!$B$4)</f>
        <v>15000000</v>
      </c>
      <c r="M971" s="18" t="n">
        <f aca="false">IF($G$971=1,MIN(Assumptions!$B$41,MAX(Assumptions!$B$4,Assumptions!$B$28-($H$971+$I$971+$J$971+$K$971+$L$971))),Assumptions!$B$4)</f>
        <v>5000000</v>
      </c>
      <c r="N971" s="18" t="n">
        <f aca="false">MAX(Assumptions!$B$4,Assumptions!$B$28-($H$971+$I$971+$J$971+$K$971+$L$971+$M$971))</f>
        <v>7680000000</v>
      </c>
      <c r="O971" s="18" t="n">
        <f aca="false">$J$112+$O$112+Assumptions!$B$20+IF($B$971=0,$AI$112,Assumptions!$B$4)+IF($C$971=0,$AF$112,Assumptions!$B$4)+IF($D$971=0,$AC$112,Assumptions!$B$4)+IF($E$971=0,$Z$112,Assumptions!$B$4)+IF($F$971=0,$W$112,Assumptions!$B$4)+IF($G$971=0,$T$112,Assumptions!$B$4)</f>
        <v>16414164.1892672</v>
      </c>
      <c r="P971" s="18" t="n">
        <f aca="false">IF(($N$971+Assumptions!$B$14*Assumptions!$B$13)&gt;($C$13*Assumptions!$B$7/Assumptions!$B$11),($C$13*Assumptions!$B$7/Assumptions!$B$11)*($O$971+Assumptions!$B$14)/($N$971+Assumptions!$B$14*Assumptions!$B$13-($C$13*Assumptions!$B$7/Assumptions!$B$11)),NA())</f>
        <v>300125.580523909</v>
      </c>
      <c r="Q971" s="18" t="n">
        <f aca="false">IFERROR(($N$971+Assumptions!$B$14*Assumptions!$B$13)/($O$971+Assumptions!$B$14+$P$971),NA())</f>
        <v>399.832629363096</v>
      </c>
      <c r="R971" s="18" t="n">
        <f aca="false">AND(ISNUMBER($P$971),$P$971&gt;Assumptions!$B$4,$Q$971&gt;Assumptions!$B$13)</f>
        <v>1</v>
      </c>
      <c r="S971" s="18" t="n">
        <f aca="false">IF($N$971&gt;($C$13*Assumptions!$B$7/Assumptions!$B$11),($C$13*Assumptions!$B$7/Assumptions!$B$11)*$O$971/($N$971-($C$13*Assumptions!$B$7/Assumptions!$B$11)),NA())</f>
        <v>260542.288718527</v>
      </c>
      <c r="T971" s="18" t="n">
        <f aca="false">IFERROR($N$971/($O$971+$S$971),NA())</f>
        <v>460.577822472575</v>
      </c>
      <c r="U971" s="18" t="n">
        <f aca="false">AND(ISNUMBER($S$971),$S$971&gt;Assumptions!$B$4,$T$971&lt;=Assumptions!$B$13)</f>
        <v>0</v>
      </c>
      <c r="V971" s="18" t="n">
        <f aca="false">IF($R$971,$P$971,IF($U$971,$S$971,NA()))</f>
        <v>300125.580523909</v>
      </c>
      <c r="W971" s="18" t="n">
        <f aca="false">IF($R$971,$Q$971,IF($U$971,$T$971,NA()))</f>
        <v>399.832629363096</v>
      </c>
      <c r="X971" s="18" t="n">
        <f aca="false">$R$971</f>
        <v>1</v>
      </c>
      <c r="Y971" s="18" t="n">
        <f aca="false">IF($B$971=1,$H$971,$AI$112*$W$971)</f>
        <v>300000000</v>
      </c>
      <c r="Z971" s="18" t="n">
        <f aca="false">IF($C$971=1,$I$971,$AF$112*$W$971)</f>
        <v>693170381.779185</v>
      </c>
      <c r="AA971" s="18" t="n">
        <f aca="false">IF($D$971=1,$J$971,$AC$112*$W$971)</f>
        <v>959598310.471429</v>
      </c>
      <c r="AB971" s="18" t="n">
        <f aca="false">IF($E$971=1,$K$971,$Z$112*$W$971)</f>
        <v>1199497888.08929</v>
      </c>
      <c r="AC971" s="18" t="n">
        <f aca="false">IF($F$971=1,$L$971,$W$112*$W$971)</f>
        <v>15000000</v>
      </c>
      <c r="AD971" s="18" t="n">
        <f aca="false">IF($G$971=1,$M$971,$T$112*$W$971)</f>
        <v>5000000</v>
      </c>
      <c r="AE971" s="18" t="n">
        <f aca="false">($C$13*Assumptions!$B$7/Assumptions!$B$11)</f>
        <v>120000000</v>
      </c>
      <c r="AF971" s="18" t="n">
        <f aca="false">($J$112+$O$112)*$W$971</f>
        <v>112158181.984499</v>
      </c>
      <c r="AG971" s="18" t="n">
        <f aca="false">Assumptions!$B$20*$W$971</f>
        <v>3598493664.26786</v>
      </c>
      <c r="AH971" s="18" t="n">
        <f aca="false">IF($R$971,Assumptions!$B$14*($W$971-Assumptions!$B$13),Assumptions!$B$4)</f>
        <v>997081573.407739</v>
      </c>
      <c r="AI971" s="18" t="n">
        <f aca="false">$Y$971+$Z$971+$AA$971+$AB$971+$AC$971+$AD$971+$AE$971+$AF$971+$AG$971+$AH$971</f>
        <v>8000000000</v>
      </c>
      <c r="AJ971" s="18" t="n">
        <f aca="false">IF(AND(ISNUMBER($V$971),($C$13*Assumptions!$B$7/Assumptions!$B$11)&gt;=Assumptions!$B$67,IF($B$971=1,$Y$971&gt;=INDEX($Y$936:$Y$999,1+$A$971-Assumptions!$B$78),$Y$971&gt;INDEX($Y$936:$Y$999,1+$A$971+Assumptions!$B$78)),IF($C$971=1,$Z$971&gt;=INDEX($Z$936:$Z$999,1+$A$971-Assumptions!$B$79),$Z$971&gt;INDEX($Z$936:$Z$999,1+$A$971+Assumptions!$B$79)),IF($D$971=1,$AA$971&gt;=INDEX($AA$936:$AA$999,1+$A$971-Assumptions!$B$80),$AA$971&gt;INDEX($AA$936:$AA$999,1+$A$971+Assumptions!$B$80)),IF($E$971=1,$AB$971&gt;=INDEX($AB$936:$AB$999,1+$A$971-Assumptions!$B$81),$AB$971&gt;INDEX($AB$936:$AB$999,1+$A$971+Assumptions!$B$81)),IF($F$971=1,$AC$971&gt;=INDEX($AC$936:$AC$999,1+$A$971-Assumptions!$B$82),$AC$971&gt;INDEX($AC$936:$AC$999,1+$A$971+Assumptions!$B$82)),IF($G$971=1,$AD$971&gt;=INDEX($AD$936:$AD$999,1+$A$971-Assumptions!$B$83),$AD$971&gt;INDEX($AD$936:$AD$999,1+$A$971+Assumptions!$B$83))),1,0)</f>
        <v>0</v>
      </c>
      <c r="AK971" s="16"/>
      <c r="AL971" s="16"/>
    </row>
    <row r="972" customFormat="false" ht="23.85" hidden="true" customHeight="false" outlineLevel="0" collapsed="false">
      <c r="A972" s="6" t="n">
        <f aca="false">ROW()-ROW($A$936)+Assumptions!$B$4</f>
        <v>36</v>
      </c>
      <c r="B972" s="18" t="n">
        <f aca="false">MOD(QUOTIENT($A$972,Assumptions!$B$78),2)</f>
        <v>1</v>
      </c>
      <c r="C972" s="18" t="n">
        <f aca="false">MOD(QUOTIENT($A$972,Assumptions!$B$79),2)</f>
        <v>0</v>
      </c>
      <c r="D972" s="18" t="n">
        <f aca="false">MOD(QUOTIENT($A$972,Assumptions!$B$80),2)</f>
        <v>0</v>
      </c>
      <c r="E972" s="18" t="n">
        <f aca="false">MOD(QUOTIENT($A$972,Assumptions!$B$81),2)</f>
        <v>1</v>
      </c>
      <c r="F972" s="18" t="n">
        <f aca="false">MOD(QUOTIENT($A$972,Assumptions!$B$82),2)</f>
        <v>0</v>
      </c>
      <c r="G972" s="18" t="n">
        <f aca="false">MOD(QUOTIENT($A$972,Assumptions!$B$83),2)</f>
        <v>0</v>
      </c>
      <c r="H972" s="18" t="n">
        <f aca="false">IF($B$972=1,MIN(Assumptions!$B$66,MAX(Assumptions!$B$4,Assumptions!$B$28-(Assumptions!$B$4))),Assumptions!$B$4)</f>
        <v>300000000</v>
      </c>
      <c r="I972" s="18" t="n">
        <f aca="false">IF($C$972=1,MIN(Assumptions!$B$61,MAX(Assumptions!$B$4,Assumptions!$B$28-($H$972))),Assumptions!$B$4)</f>
        <v>0</v>
      </c>
      <c r="J972" s="18" t="n">
        <f aca="false">IF($D$972=1,MIN(Assumptions!$B$56,MAX(Assumptions!$B$4,Assumptions!$B$28-($H$972+$I$972))),Assumptions!$B$4)</f>
        <v>0</v>
      </c>
      <c r="K972" s="18" t="n">
        <f aca="false">IF($E$972=1,MIN(Assumptions!$B$51,MAX(Assumptions!$B$4,Assumptions!$B$28-($H$972+$I$972+$J$972))),Assumptions!$B$4)</f>
        <v>30000000</v>
      </c>
      <c r="L972" s="18" t="n">
        <f aca="false">IF($F$972=1,MIN(Assumptions!$B$46,MAX(Assumptions!$B$4,Assumptions!$B$28-($H$972+$I$972+$J$972+$K$972))),Assumptions!$B$4)</f>
        <v>0</v>
      </c>
      <c r="M972" s="18" t="n">
        <f aca="false">IF($G$972=1,MIN(Assumptions!$B$41,MAX(Assumptions!$B$4,Assumptions!$B$28-($H$972+$I$972+$J$972+$K$972+$L$972))),Assumptions!$B$4)</f>
        <v>0</v>
      </c>
      <c r="N972" s="18" t="n">
        <f aca="false">MAX(Assumptions!$B$4,Assumptions!$B$28-($H$972+$I$972+$J$972+$K$972+$L$972+$M$972))</f>
        <v>7670000000</v>
      </c>
      <c r="O972" s="18" t="n">
        <f aca="false">$J$112+$O$112+Assumptions!$B$20+IF($B$972=0,$AI$112,Assumptions!$B$4)+IF($C$972=0,$AF$112,Assumptions!$B$4)+IF($D$972=0,$AC$112,Assumptions!$B$4)+IF($E$972=0,$Z$112,Assumptions!$B$4)+IF($F$972=0,$W$112,Assumptions!$B$4)+IF($G$972=0,$T$112,Assumptions!$B$4)</f>
        <v>23414164.1892672</v>
      </c>
      <c r="P972" s="18" t="n">
        <f aca="false">IF(($N$972+Assumptions!$B$14*Assumptions!$B$13)&gt;($C$13*Assumptions!$B$7/Assumptions!$B$11),($C$13*Assumptions!$B$7/Assumptions!$B$11)*($O$972+Assumptions!$B$14)/($N$972+Assumptions!$B$14*Assumptions!$B$13-($C$13*Assumptions!$B$7/Assumptions!$B$11)),NA())</f>
        <v>411744.416115467</v>
      </c>
      <c r="Q972" s="18" t="n">
        <f aca="false">IFERROR(($N$972+Assumptions!$B$14*Assumptions!$B$13)/($O$972+Assumptions!$B$14+$P$972),NA())</f>
        <v>291.44293232224</v>
      </c>
      <c r="R972" s="18" t="n">
        <f aca="false">AND(ISNUMBER($P$972),$P$972&gt;Assumptions!$B$4,$Q$972&gt;Assumptions!$B$13)</f>
        <v>1</v>
      </c>
      <c r="S972" s="18" t="n">
        <f aca="false">IF($N$972&gt;($C$13*Assumptions!$B$7/Assumptions!$B$11),($C$13*Assumptions!$B$7/Assumptions!$B$11)*$O$972/($N$972-($C$13*Assumptions!$B$7/Assumptions!$B$11)),NA())</f>
        <v>372145.655988353</v>
      </c>
      <c r="T972" s="18" t="n">
        <f aca="false">IFERROR($N$972/($O$972+$S$972),NA())</f>
        <v>322.454388675588</v>
      </c>
      <c r="U972" s="18" t="n">
        <f aca="false">AND(ISNUMBER($S$972),$S$972&gt;Assumptions!$B$4,$T$972&lt;=Assumptions!$B$13)</f>
        <v>0</v>
      </c>
      <c r="V972" s="18" t="n">
        <f aca="false">IF($R$972,$P$972,IF($U$972,$S$972,NA()))</f>
        <v>411744.416115467</v>
      </c>
      <c r="W972" s="18" t="n">
        <f aca="false">IF($R$972,$Q$972,IF($U$972,$T$972,NA()))</f>
        <v>291.44293232224</v>
      </c>
      <c r="X972" s="18" t="n">
        <f aca="false">$R$972</f>
        <v>1</v>
      </c>
      <c r="Y972" s="18" t="n">
        <f aca="false">IF($B$972=1,$H$972,$AI$112*$W$972)</f>
        <v>300000000</v>
      </c>
      <c r="Z972" s="18" t="n">
        <f aca="false">IF($C$972=1,$I$972,$AF$112*$W$972)</f>
        <v>505260436.064097</v>
      </c>
      <c r="AA972" s="18" t="n">
        <f aca="false">IF($D$972=1,$J$972,$AC$112*$W$972)</f>
        <v>699463037.573375</v>
      </c>
      <c r="AB972" s="18" t="n">
        <f aca="false">IF($E$972=1,$K$972,$Z$112*$W$972)</f>
        <v>30000000</v>
      </c>
      <c r="AC972" s="18" t="n">
        <f aca="false">IF($F$972=1,$L$972,$W$112*$W$972)</f>
        <v>1457214661.6112</v>
      </c>
      <c r="AD972" s="18" t="n">
        <f aca="false">IF($G$972=1,$M$972,$T$112*$W$972)</f>
        <v>1457214661.6112</v>
      </c>
      <c r="AE972" s="18" t="n">
        <f aca="false">($C$13*Assumptions!$B$7/Assumptions!$B$11)</f>
        <v>120000000</v>
      </c>
      <c r="AF972" s="18" t="n">
        <f aca="false">($J$112+$O$112)*$W$972</f>
        <v>81753481.4343763</v>
      </c>
      <c r="AG972" s="18" t="n">
        <f aca="false">Assumptions!$B$20*$W$972</f>
        <v>2622986390.90016</v>
      </c>
      <c r="AH972" s="18" t="n">
        <f aca="false">IF($R$972,Assumptions!$B$14*($W$972-Assumptions!$B$13),Assumptions!$B$4)</f>
        <v>726107330.805599</v>
      </c>
      <c r="AI972" s="18" t="n">
        <f aca="false">$Y$972+$Z$972+$AA$972+$AB$972+$AC$972+$AD$972+$AE$972+$AF$972+$AG$972+$AH$972</f>
        <v>8000000000</v>
      </c>
      <c r="AJ972" s="18" t="n">
        <f aca="false">IF(AND(ISNUMBER($V$972),($C$13*Assumptions!$B$7/Assumptions!$B$11)&gt;=Assumptions!$B$67,IF($B$972=1,$Y$972&gt;=INDEX($Y$936:$Y$999,1+$A$972-Assumptions!$B$78),$Y$972&gt;INDEX($Y$936:$Y$999,1+$A$972+Assumptions!$B$78)),IF($C$972=1,$Z$972&gt;=INDEX($Z$936:$Z$999,1+$A$972-Assumptions!$B$79),$Z$972&gt;INDEX($Z$936:$Z$999,1+$A$972+Assumptions!$B$79)),IF($D$972=1,$AA$972&gt;=INDEX($AA$936:$AA$999,1+$A$972-Assumptions!$B$80),$AA$972&gt;INDEX($AA$936:$AA$999,1+$A$972+Assumptions!$B$80)),IF($E$972=1,$AB$972&gt;=INDEX($AB$936:$AB$999,1+$A$972-Assumptions!$B$81),$AB$972&gt;INDEX($AB$936:$AB$999,1+$A$972+Assumptions!$B$81)),IF($F$972=1,$AC$972&gt;=INDEX($AC$936:$AC$999,1+$A$972-Assumptions!$B$82),$AC$972&gt;INDEX($AC$936:$AC$999,1+$A$972+Assumptions!$B$82)),IF($G$972=1,$AD$972&gt;=INDEX($AD$936:$AD$999,1+$A$972-Assumptions!$B$83),$AD$972&gt;INDEX($AD$936:$AD$999,1+$A$972+Assumptions!$B$83))),1,0)</f>
        <v>0</v>
      </c>
      <c r="AK972" s="16"/>
      <c r="AL972" s="16"/>
    </row>
    <row r="973" customFormat="false" ht="23.85" hidden="true" customHeight="false" outlineLevel="0" collapsed="false">
      <c r="A973" s="6" t="n">
        <f aca="false">ROW()-ROW($A$936)+Assumptions!$B$4</f>
        <v>37</v>
      </c>
      <c r="B973" s="18" t="n">
        <f aca="false">MOD(QUOTIENT($A$973,Assumptions!$B$78),2)</f>
        <v>1</v>
      </c>
      <c r="C973" s="18" t="n">
        <f aca="false">MOD(QUOTIENT($A$973,Assumptions!$B$79),2)</f>
        <v>0</v>
      </c>
      <c r="D973" s="18" t="n">
        <f aca="false">MOD(QUOTIENT($A$973,Assumptions!$B$80),2)</f>
        <v>0</v>
      </c>
      <c r="E973" s="18" t="n">
        <f aca="false">MOD(QUOTIENT($A$973,Assumptions!$B$81),2)</f>
        <v>1</v>
      </c>
      <c r="F973" s="18" t="n">
        <f aca="false">MOD(QUOTIENT($A$973,Assumptions!$B$82),2)</f>
        <v>0</v>
      </c>
      <c r="G973" s="18" t="n">
        <f aca="false">MOD(QUOTIENT($A$973,Assumptions!$B$83),2)</f>
        <v>1</v>
      </c>
      <c r="H973" s="18" t="n">
        <f aca="false">IF($B$973=1,MIN(Assumptions!$B$66,MAX(Assumptions!$B$4,Assumptions!$B$28-(Assumptions!$B$4))),Assumptions!$B$4)</f>
        <v>300000000</v>
      </c>
      <c r="I973" s="18" t="n">
        <f aca="false">IF($C$973=1,MIN(Assumptions!$B$61,MAX(Assumptions!$B$4,Assumptions!$B$28-($H$973))),Assumptions!$B$4)</f>
        <v>0</v>
      </c>
      <c r="J973" s="18" t="n">
        <f aca="false">IF($D$973=1,MIN(Assumptions!$B$56,MAX(Assumptions!$B$4,Assumptions!$B$28-($H$973+$I$973))),Assumptions!$B$4)</f>
        <v>0</v>
      </c>
      <c r="K973" s="18" t="n">
        <f aca="false">IF($E$973=1,MIN(Assumptions!$B$51,MAX(Assumptions!$B$4,Assumptions!$B$28-($H$973+$I$973+$J$973))),Assumptions!$B$4)</f>
        <v>30000000</v>
      </c>
      <c r="L973" s="18" t="n">
        <f aca="false">IF($F$973=1,MIN(Assumptions!$B$46,MAX(Assumptions!$B$4,Assumptions!$B$28-($H$973+$I$973+$J$973+$K$973))),Assumptions!$B$4)</f>
        <v>0</v>
      </c>
      <c r="M973" s="18" t="n">
        <f aca="false">IF($G$973=1,MIN(Assumptions!$B$41,MAX(Assumptions!$B$4,Assumptions!$B$28-($H$973+$I$973+$J$973+$K$973+$L$973))),Assumptions!$B$4)</f>
        <v>5000000</v>
      </c>
      <c r="N973" s="18" t="n">
        <f aca="false">MAX(Assumptions!$B$4,Assumptions!$B$28-($H$973+$I$973+$J$973+$K$973+$L$973+$M$973))</f>
        <v>7665000000</v>
      </c>
      <c r="O973" s="18" t="n">
        <f aca="false">$J$112+$O$112+Assumptions!$B$20+IF($B$973=0,$AI$112,Assumptions!$B$4)+IF($C$973=0,$AF$112,Assumptions!$B$4)+IF($D$973=0,$AC$112,Assumptions!$B$4)+IF($E$973=0,$Z$112,Assumptions!$B$4)+IF($F$973=0,$W$112,Assumptions!$B$4)+IF($G$973=0,$T$112,Assumptions!$B$4)</f>
        <v>18414164.1892672</v>
      </c>
      <c r="P973" s="18" t="n">
        <f aca="false">IF(($N$973+Assumptions!$B$14*Assumptions!$B$13)&gt;($C$13*Assumptions!$B$7/Assumptions!$B$11),($C$13*Assumptions!$B$7/Assumptions!$B$11)*($O$973+Assumptions!$B$14)/($N$973+Assumptions!$B$14*Assumptions!$B$13-($C$13*Assumptions!$B$7/Assumptions!$B$11)),NA())</f>
        <v>332520.662830349</v>
      </c>
      <c r="Q973" s="18" t="n">
        <f aca="false">IFERROR(($N$973+Assumptions!$B$14*Assumptions!$B$13)/($O$973+Assumptions!$B$14+$P$973),NA())</f>
        <v>360.879829176882</v>
      </c>
      <c r="R973" s="18" t="n">
        <f aca="false">AND(ISNUMBER($P$973),$P$973&gt;Assumptions!$B$4,$Q$973&gt;Assumptions!$B$13)</f>
        <v>1</v>
      </c>
      <c r="S973" s="18" t="n">
        <f aca="false">IF($N$973&gt;($C$13*Assumptions!$B$7/Assumptions!$B$11),($C$13*Assumptions!$B$7/Assumptions!$B$11)*$O$973/($N$973-($C$13*Assumptions!$B$7/Assumptions!$B$11)),NA())</f>
        <v>292869.410564886</v>
      </c>
      <c r="T973" s="18" t="n">
        <f aca="false">IFERROR($N$973/($O$973+$S$973),NA())</f>
        <v>409.738933706133</v>
      </c>
      <c r="U973" s="18" t="n">
        <f aca="false">AND(ISNUMBER($S$973),$S$973&gt;Assumptions!$B$4,$T$973&lt;=Assumptions!$B$13)</f>
        <v>0</v>
      </c>
      <c r="V973" s="18" t="n">
        <f aca="false">IF($R$973,$P$973,IF($U$973,$S$973,NA()))</f>
        <v>332520.662830349</v>
      </c>
      <c r="W973" s="18" t="n">
        <f aca="false">IF($R$973,$Q$973,IF($U$973,$T$973,NA()))</f>
        <v>360.879829176882</v>
      </c>
      <c r="X973" s="18" t="n">
        <f aca="false">$R$973</f>
        <v>1</v>
      </c>
      <c r="Y973" s="18" t="n">
        <f aca="false">IF($B$973=1,$H$973,$AI$112*$W$973)</f>
        <v>300000000</v>
      </c>
      <c r="Z973" s="18" t="n">
        <f aca="false">IF($C$973=1,$I$973,$AF$112*$W$973)</f>
        <v>625639806.749687</v>
      </c>
      <c r="AA973" s="18" t="n">
        <f aca="false">IF($D$973=1,$J$973,$AC$112*$W$973)</f>
        <v>866111590.024517</v>
      </c>
      <c r="AB973" s="18" t="n">
        <f aca="false">IF($E$973=1,$K$973,$Z$112*$W$973)</f>
        <v>30000000</v>
      </c>
      <c r="AC973" s="18" t="n">
        <f aca="false">IF($F$973=1,$L$973,$W$112*$W$973)</f>
        <v>1804399145.88441</v>
      </c>
      <c r="AD973" s="18" t="n">
        <f aca="false">IF($G$973=1,$M$973,$T$112*$W$973)</f>
        <v>5000000</v>
      </c>
      <c r="AE973" s="18" t="n">
        <f aca="false">($C$13*Assumptions!$B$7/Assumptions!$B$11)</f>
        <v>120000000</v>
      </c>
      <c r="AF973" s="18" t="n">
        <f aca="false">($J$112+$O$112)*$W$973</f>
        <v>101231421.807245</v>
      </c>
      <c r="AG973" s="18" t="n">
        <f aca="false">Assumptions!$B$20*$W$973</f>
        <v>3247918462.59194</v>
      </c>
      <c r="AH973" s="18" t="n">
        <f aca="false">IF($R$973,Assumptions!$B$14*($W$973-Assumptions!$B$13),Assumptions!$B$4)</f>
        <v>899699572.942205</v>
      </c>
      <c r="AI973" s="18" t="n">
        <f aca="false">$Y$973+$Z$973+$AA$973+$AB$973+$AC$973+$AD$973+$AE$973+$AF$973+$AG$973+$AH$973</f>
        <v>8000000000</v>
      </c>
      <c r="AJ973" s="18" t="n">
        <f aca="false">IF(AND(ISNUMBER($V$973),($C$13*Assumptions!$B$7/Assumptions!$B$11)&gt;=Assumptions!$B$67,IF($B$973=1,$Y$973&gt;=INDEX($Y$936:$Y$999,1+$A$973-Assumptions!$B$78),$Y$973&gt;INDEX($Y$936:$Y$999,1+$A$973+Assumptions!$B$78)),IF($C$973=1,$Z$973&gt;=INDEX($Z$936:$Z$999,1+$A$973-Assumptions!$B$79),$Z$973&gt;INDEX($Z$936:$Z$999,1+$A$973+Assumptions!$B$79)),IF($D$973=1,$AA$973&gt;=INDEX($AA$936:$AA$999,1+$A$973-Assumptions!$B$80),$AA$973&gt;INDEX($AA$936:$AA$999,1+$A$973+Assumptions!$B$80)),IF($E$973=1,$AB$973&gt;=INDEX($AB$936:$AB$999,1+$A$973-Assumptions!$B$81),$AB$973&gt;INDEX($AB$936:$AB$999,1+$A$973+Assumptions!$B$81)),IF($F$973=1,$AC$973&gt;=INDEX($AC$936:$AC$999,1+$A$973-Assumptions!$B$82),$AC$973&gt;INDEX($AC$936:$AC$999,1+$A$973+Assumptions!$B$82)),IF($G$973=1,$AD$973&gt;=INDEX($AD$936:$AD$999,1+$A$973-Assumptions!$B$83),$AD$973&gt;INDEX($AD$936:$AD$999,1+$A$973+Assumptions!$B$83))),1,0)</f>
        <v>0</v>
      </c>
      <c r="AK973" s="16"/>
      <c r="AL973" s="16"/>
    </row>
    <row r="974" customFormat="false" ht="23.85" hidden="true" customHeight="false" outlineLevel="0" collapsed="false">
      <c r="A974" s="6" t="n">
        <f aca="false">ROW()-ROW($A$936)+Assumptions!$B$4</f>
        <v>38</v>
      </c>
      <c r="B974" s="18" t="n">
        <f aca="false">MOD(QUOTIENT($A$974,Assumptions!$B$78),2)</f>
        <v>1</v>
      </c>
      <c r="C974" s="18" t="n">
        <f aca="false">MOD(QUOTIENT($A$974,Assumptions!$B$79),2)</f>
        <v>0</v>
      </c>
      <c r="D974" s="18" t="n">
        <f aca="false">MOD(QUOTIENT($A$974,Assumptions!$B$80),2)</f>
        <v>0</v>
      </c>
      <c r="E974" s="18" t="n">
        <f aca="false">MOD(QUOTIENT($A$974,Assumptions!$B$81),2)</f>
        <v>1</v>
      </c>
      <c r="F974" s="18" t="n">
        <f aca="false">MOD(QUOTIENT($A$974,Assumptions!$B$82),2)</f>
        <v>1</v>
      </c>
      <c r="G974" s="18" t="n">
        <f aca="false">MOD(QUOTIENT($A$974,Assumptions!$B$83),2)</f>
        <v>0</v>
      </c>
      <c r="H974" s="18" t="n">
        <f aca="false">IF($B$974=1,MIN(Assumptions!$B$66,MAX(Assumptions!$B$4,Assumptions!$B$28-(Assumptions!$B$4))),Assumptions!$B$4)</f>
        <v>300000000</v>
      </c>
      <c r="I974" s="18" t="n">
        <f aca="false">IF($C$974=1,MIN(Assumptions!$B$61,MAX(Assumptions!$B$4,Assumptions!$B$28-($H$974))),Assumptions!$B$4)</f>
        <v>0</v>
      </c>
      <c r="J974" s="18" t="n">
        <f aca="false">IF($D$974=1,MIN(Assumptions!$B$56,MAX(Assumptions!$B$4,Assumptions!$B$28-($H$974+$I$974))),Assumptions!$B$4)</f>
        <v>0</v>
      </c>
      <c r="K974" s="18" t="n">
        <f aca="false">IF($E$974=1,MIN(Assumptions!$B$51,MAX(Assumptions!$B$4,Assumptions!$B$28-($H$974+$I$974+$J$974))),Assumptions!$B$4)</f>
        <v>30000000</v>
      </c>
      <c r="L974" s="18" t="n">
        <f aca="false">IF($F$974=1,MIN(Assumptions!$B$46,MAX(Assumptions!$B$4,Assumptions!$B$28-($H$974+$I$974+$J$974+$K$974))),Assumptions!$B$4)</f>
        <v>15000000</v>
      </c>
      <c r="M974" s="18" t="n">
        <f aca="false">IF($G$974=1,MIN(Assumptions!$B$41,MAX(Assumptions!$B$4,Assumptions!$B$28-($H$974+$I$974+$J$974+$K$974+$L$974))),Assumptions!$B$4)</f>
        <v>0</v>
      </c>
      <c r="N974" s="18" t="n">
        <f aca="false">MAX(Assumptions!$B$4,Assumptions!$B$28-($H$974+$I$974+$J$974+$K$974+$L$974+$M$974))</f>
        <v>7655000000</v>
      </c>
      <c r="O974" s="18" t="n">
        <f aca="false">$J$112+$O$112+Assumptions!$B$20+IF($B$974=0,$AI$112,Assumptions!$B$4)+IF($C$974=0,$AF$112,Assumptions!$B$4)+IF($D$974=0,$AC$112,Assumptions!$B$4)+IF($E$974=0,$Z$112,Assumptions!$B$4)+IF($F$974=0,$W$112,Assumptions!$B$4)+IF($G$974=0,$T$112,Assumptions!$B$4)</f>
        <v>18414164.1892672</v>
      </c>
      <c r="P974" s="18" t="n">
        <f aca="false">IF(($N$974+Assumptions!$B$14*Assumptions!$B$13)&gt;($C$13*Assumptions!$B$7/Assumptions!$B$11),($C$13*Assumptions!$B$7/Assumptions!$B$11)*($O$974+Assumptions!$B$14)/($N$974+Assumptions!$B$14*Assumptions!$B$13-($C$13*Assumptions!$B$7/Assumptions!$B$11)),NA())</f>
        <v>332961.817938582</v>
      </c>
      <c r="Q974" s="18" t="n">
        <f aca="false">IFERROR(($N$974+Assumptions!$B$14*Assumptions!$B$13)/($O$974+Assumptions!$B$14+$P$974),NA())</f>
        <v>360.40168432206</v>
      </c>
      <c r="R974" s="18" t="n">
        <f aca="false">AND(ISNUMBER($P$974),$P$974&gt;Assumptions!$B$4,$Q$974&gt;Assumptions!$B$13)</f>
        <v>1</v>
      </c>
      <c r="S974" s="18" t="n">
        <f aca="false">IF($N$974&gt;($C$13*Assumptions!$B$7/Assumptions!$B$11),($C$13*Assumptions!$B$7/Assumptions!$B$11)*$O$974/($N$974-($C$13*Assumptions!$B$7/Assumptions!$B$11)),NA())</f>
        <v>293258.089278309</v>
      </c>
      <c r="T974" s="18" t="n">
        <f aca="false">IFERROR($N$974/($O$974+$S$974),NA())</f>
        <v>409.19587348916</v>
      </c>
      <c r="U974" s="18" t="n">
        <f aca="false">AND(ISNUMBER($S$974),$S$974&gt;Assumptions!$B$4,$T$974&lt;=Assumptions!$B$13)</f>
        <v>0</v>
      </c>
      <c r="V974" s="18" t="n">
        <f aca="false">IF($R$974,$P$974,IF($U$974,$S$974,NA()))</f>
        <v>332961.817938582</v>
      </c>
      <c r="W974" s="18" t="n">
        <f aca="false">IF($R$974,$Q$974,IF($U$974,$T$974,NA()))</f>
        <v>360.40168432206</v>
      </c>
      <c r="X974" s="18" t="n">
        <f aca="false">$R$974</f>
        <v>1</v>
      </c>
      <c r="Y974" s="18" t="n">
        <f aca="false">IF($B$974=1,$H$974,$AI$112*$W$974)</f>
        <v>300000000</v>
      </c>
      <c r="Z974" s="18" t="n">
        <f aca="false">IF($C$974=1,$I$974,$AF$112*$W$974)</f>
        <v>624810870.271715</v>
      </c>
      <c r="AA974" s="18" t="n">
        <f aca="false">IF($D$974=1,$J$974,$AC$112*$W$974)</f>
        <v>864964042.372944</v>
      </c>
      <c r="AB974" s="18" t="n">
        <f aca="false">IF($E$974=1,$K$974,$Z$112*$W$974)</f>
        <v>30000000</v>
      </c>
      <c r="AC974" s="18" t="n">
        <f aca="false">IF($F$974=1,$L$974,$W$112*$W$974)</f>
        <v>15000000</v>
      </c>
      <c r="AD974" s="18" t="n">
        <f aca="false">IF($G$974=1,$M$974,$T$112*$W$974)</f>
        <v>1802008421.6103</v>
      </c>
      <c r="AE974" s="18" t="n">
        <f aca="false">($C$13*Assumptions!$B$7/Assumptions!$B$11)</f>
        <v>120000000</v>
      </c>
      <c r="AF974" s="18" t="n">
        <f aca="false">($J$112+$O$112)*$W$974</f>
        <v>101097296.041353</v>
      </c>
      <c r="AG974" s="18" t="n">
        <f aca="false">Assumptions!$B$20*$W$974</f>
        <v>3243615158.89854</v>
      </c>
      <c r="AH974" s="18" t="n">
        <f aca="false">IF($R$974,Assumptions!$B$14*($W$974-Assumptions!$B$13),Assumptions!$B$4)</f>
        <v>898504210.80515</v>
      </c>
      <c r="AI974" s="18" t="n">
        <f aca="false">$Y$974+$Z$974+$AA$974+$AB$974+$AC$974+$AD$974+$AE$974+$AF$974+$AG$974+$AH$974</f>
        <v>8000000000</v>
      </c>
      <c r="AJ974" s="18" t="n">
        <f aca="false">IF(AND(ISNUMBER($V$974),($C$13*Assumptions!$B$7/Assumptions!$B$11)&gt;=Assumptions!$B$67,IF($B$974=1,$Y$974&gt;=INDEX($Y$936:$Y$999,1+$A$974-Assumptions!$B$78),$Y$974&gt;INDEX($Y$936:$Y$999,1+$A$974+Assumptions!$B$78)),IF($C$974=1,$Z$974&gt;=INDEX($Z$936:$Z$999,1+$A$974-Assumptions!$B$79),$Z$974&gt;INDEX($Z$936:$Z$999,1+$A$974+Assumptions!$B$79)),IF($D$974=1,$AA$974&gt;=INDEX($AA$936:$AA$999,1+$A$974-Assumptions!$B$80),$AA$974&gt;INDEX($AA$936:$AA$999,1+$A$974+Assumptions!$B$80)),IF($E$974=1,$AB$974&gt;=INDEX($AB$936:$AB$999,1+$A$974-Assumptions!$B$81),$AB$974&gt;INDEX($AB$936:$AB$999,1+$A$974+Assumptions!$B$81)),IF($F$974=1,$AC$974&gt;=INDEX($AC$936:$AC$999,1+$A$974-Assumptions!$B$82),$AC$974&gt;INDEX($AC$936:$AC$999,1+$A$974+Assumptions!$B$82)),IF($G$974=1,$AD$974&gt;=INDEX($AD$936:$AD$999,1+$A$974-Assumptions!$B$83),$AD$974&gt;INDEX($AD$936:$AD$999,1+$A$974+Assumptions!$B$83))),1,0)</f>
        <v>0</v>
      </c>
      <c r="AK974" s="16"/>
      <c r="AL974" s="16"/>
    </row>
    <row r="975" customFormat="false" ht="23.85" hidden="true" customHeight="false" outlineLevel="0" collapsed="false">
      <c r="A975" s="6" t="n">
        <f aca="false">ROW()-ROW($A$936)+Assumptions!$B$4</f>
        <v>39</v>
      </c>
      <c r="B975" s="18" t="n">
        <f aca="false">MOD(QUOTIENT($A$975,Assumptions!$B$78),2)</f>
        <v>1</v>
      </c>
      <c r="C975" s="18" t="n">
        <f aca="false">MOD(QUOTIENT($A$975,Assumptions!$B$79),2)</f>
        <v>0</v>
      </c>
      <c r="D975" s="18" t="n">
        <f aca="false">MOD(QUOTIENT($A$975,Assumptions!$B$80),2)</f>
        <v>0</v>
      </c>
      <c r="E975" s="18" t="n">
        <f aca="false">MOD(QUOTIENT($A$975,Assumptions!$B$81),2)</f>
        <v>1</v>
      </c>
      <c r="F975" s="18" t="n">
        <f aca="false">MOD(QUOTIENT($A$975,Assumptions!$B$82),2)</f>
        <v>1</v>
      </c>
      <c r="G975" s="18" t="n">
        <f aca="false">MOD(QUOTIENT($A$975,Assumptions!$B$83),2)</f>
        <v>1</v>
      </c>
      <c r="H975" s="18" t="n">
        <f aca="false">IF($B$975=1,MIN(Assumptions!$B$66,MAX(Assumptions!$B$4,Assumptions!$B$28-(Assumptions!$B$4))),Assumptions!$B$4)</f>
        <v>300000000</v>
      </c>
      <c r="I975" s="18" t="n">
        <f aca="false">IF($C$975=1,MIN(Assumptions!$B$61,MAX(Assumptions!$B$4,Assumptions!$B$28-($H$975))),Assumptions!$B$4)</f>
        <v>0</v>
      </c>
      <c r="J975" s="18" t="n">
        <f aca="false">IF($D$975=1,MIN(Assumptions!$B$56,MAX(Assumptions!$B$4,Assumptions!$B$28-($H$975+$I$975))),Assumptions!$B$4)</f>
        <v>0</v>
      </c>
      <c r="K975" s="18" t="n">
        <f aca="false">IF($E$975=1,MIN(Assumptions!$B$51,MAX(Assumptions!$B$4,Assumptions!$B$28-($H$975+$I$975+$J$975))),Assumptions!$B$4)</f>
        <v>30000000</v>
      </c>
      <c r="L975" s="18" t="n">
        <f aca="false">IF($F$975=1,MIN(Assumptions!$B$46,MAX(Assumptions!$B$4,Assumptions!$B$28-($H$975+$I$975+$J$975+$K$975))),Assumptions!$B$4)</f>
        <v>15000000</v>
      </c>
      <c r="M975" s="18" t="n">
        <f aca="false">IF($G$975=1,MIN(Assumptions!$B$41,MAX(Assumptions!$B$4,Assumptions!$B$28-($H$975+$I$975+$J$975+$K$975+$L$975))),Assumptions!$B$4)</f>
        <v>5000000</v>
      </c>
      <c r="N975" s="18" t="n">
        <f aca="false">MAX(Assumptions!$B$4,Assumptions!$B$28-($H$975+$I$975+$J$975+$K$975+$L$975+$M$975))</f>
        <v>7650000000</v>
      </c>
      <c r="O975" s="18" t="n">
        <f aca="false">$J$112+$O$112+Assumptions!$B$20+IF($B$975=0,$AI$112,Assumptions!$B$4)+IF($C$975=0,$AF$112,Assumptions!$B$4)+IF($D$975=0,$AC$112,Assumptions!$B$4)+IF($E$975=0,$Z$112,Assumptions!$B$4)+IF($F$975=0,$W$112,Assumptions!$B$4)+IF($G$975=0,$T$112,Assumptions!$B$4)</f>
        <v>13414164.1892672</v>
      </c>
      <c r="P975" s="18" t="n">
        <f aca="false">IF(($N$975+Assumptions!$B$14*Assumptions!$B$13)&gt;($C$13*Assumptions!$B$7/Assumptions!$B$11),($C$13*Assumptions!$B$7/Assumptions!$B$11)*($O$975+Assumptions!$B$14)/($N$975+Assumptions!$B$14*Assumptions!$B$13-($C$13*Assumptions!$B$7/Assumptions!$B$11)),NA())</f>
        <v>253528.00567037</v>
      </c>
      <c r="Q975" s="18" t="n">
        <f aca="false">IFERROR(($N$975+Assumptions!$B$14*Assumptions!$B$13)/($O$975+Assumptions!$B$14+$P$975),NA())</f>
        <v>473.320490502421</v>
      </c>
      <c r="R975" s="18" t="n">
        <f aca="false">AND(ISNUMBER($P$975),$P$975&gt;Assumptions!$B$4,$Q$975&gt;Assumptions!$B$13)</f>
        <v>1</v>
      </c>
      <c r="S975" s="18" t="n">
        <f aca="false">IF($N$975&gt;($C$13*Assumptions!$B$7/Assumptions!$B$11),($C$13*Assumptions!$B$7/Assumptions!$B$11)*$O$975/($N$975-($C$13*Assumptions!$B$7/Assumptions!$B$11)),NA())</f>
        <v>213771.540864816</v>
      </c>
      <c r="T975" s="18" t="n">
        <f aca="false">IFERROR($N$975/($O$975+$S$975),NA())</f>
        <v>561.346938486472</v>
      </c>
      <c r="U975" s="18" t="n">
        <f aca="false">AND(ISNUMBER($S$975),$S$975&gt;Assumptions!$B$4,$T$975&lt;=Assumptions!$B$13)</f>
        <v>0</v>
      </c>
      <c r="V975" s="18" t="n">
        <f aca="false">IF($R$975,$P$975,IF($U$975,$S$975,NA()))</f>
        <v>253528.00567037</v>
      </c>
      <c r="W975" s="18" t="n">
        <f aca="false">IF($R$975,$Q$975,IF($U$975,$T$975,NA()))</f>
        <v>473.320490502421</v>
      </c>
      <c r="X975" s="18" t="n">
        <f aca="false">$R$975</f>
        <v>1</v>
      </c>
      <c r="Y975" s="18" t="n">
        <f aca="false">IF($B$975=1,$H$975,$AI$112*$W$975)</f>
        <v>300000000</v>
      </c>
      <c r="Z975" s="18" t="n">
        <f aca="false">IF($C$975=1,$I$975,$AF$112*$W$975)</f>
        <v>820572712.207357</v>
      </c>
      <c r="AA975" s="18" t="n">
        <f aca="false">IF($D$975=1,$J$975,$AC$112*$W$975)</f>
        <v>1135969177.20581</v>
      </c>
      <c r="AB975" s="18" t="n">
        <f aca="false">IF($E$975=1,$K$975,$Z$112*$W$975)</f>
        <v>30000000</v>
      </c>
      <c r="AC975" s="18" t="n">
        <f aca="false">IF($F$975=1,$L$975,$W$112*$W$975)</f>
        <v>15000000</v>
      </c>
      <c r="AD975" s="18" t="n">
        <f aca="false">IF($G$975=1,$M$975,$T$112*$W$975)</f>
        <v>5000000</v>
      </c>
      <c r="AE975" s="18" t="n">
        <f aca="false">($C$13*Assumptions!$B$7/Assumptions!$B$11)</f>
        <v>120000000</v>
      </c>
      <c r="AF975" s="18" t="n">
        <f aca="false">($J$112+$O$112)*$W$975</f>
        <v>132772469.808995</v>
      </c>
      <c r="AG975" s="18" t="n">
        <f aca="false">Assumptions!$B$20*$W$975</f>
        <v>4259884414.52179</v>
      </c>
      <c r="AH975" s="18" t="n">
        <f aca="false">IF($R$975,Assumptions!$B$14*($W$975-Assumptions!$B$13),Assumptions!$B$4)</f>
        <v>1180801226.25605</v>
      </c>
      <c r="AI975" s="18" t="n">
        <f aca="false">$Y$975+$Z$975+$AA$975+$AB$975+$AC$975+$AD$975+$AE$975+$AF$975+$AG$975+$AH$975</f>
        <v>8000000000</v>
      </c>
      <c r="AJ975" s="18" t="n">
        <f aca="false">IF(AND(ISNUMBER($V$975),($C$13*Assumptions!$B$7/Assumptions!$B$11)&gt;=Assumptions!$B$67,IF($B$975=1,$Y$975&gt;=INDEX($Y$936:$Y$999,1+$A$975-Assumptions!$B$78),$Y$975&gt;INDEX($Y$936:$Y$999,1+$A$975+Assumptions!$B$78)),IF($C$975=1,$Z$975&gt;=INDEX($Z$936:$Z$999,1+$A$975-Assumptions!$B$79),$Z$975&gt;INDEX($Z$936:$Z$999,1+$A$975+Assumptions!$B$79)),IF($D$975=1,$AA$975&gt;=INDEX($AA$936:$AA$999,1+$A$975-Assumptions!$B$80),$AA$975&gt;INDEX($AA$936:$AA$999,1+$A$975+Assumptions!$B$80)),IF($E$975=1,$AB$975&gt;=INDEX($AB$936:$AB$999,1+$A$975-Assumptions!$B$81),$AB$975&gt;INDEX($AB$936:$AB$999,1+$A$975+Assumptions!$B$81)),IF($F$975=1,$AC$975&gt;=INDEX($AC$936:$AC$999,1+$A$975-Assumptions!$B$82),$AC$975&gt;INDEX($AC$936:$AC$999,1+$A$975+Assumptions!$B$82)),IF($G$975=1,$AD$975&gt;=INDEX($AD$936:$AD$999,1+$A$975-Assumptions!$B$83),$AD$975&gt;INDEX($AD$936:$AD$999,1+$A$975+Assumptions!$B$83))),1,0)</f>
        <v>0</v>
      </c>
      <c r="AK975" s="16"/>
      <c r="AL975" s="16"/>
    </row>
    <row r="976" customFormat="false" ht="23.85" hidden="true" customHeight="false" outlineLevel="0" collapsed="false">
      <c r="A976" s="6" t="n">
        <f aca="false">ROW()-ROW($A$936)+Assumptions!$B$4</f>
        <v>40</v>
      </c>
      <c r="B976" s="18" t="n">
        <f aca="false">MOD(QUOTIENT($A$976,Assumptions!$B$78),2)</f>
        <v>1</v>
      </c>
      <c r="C976" s="18" t="n">
        <f aca="false">MOD(QUOTIENT($A$976,Assumptions!$B$79),2)</f>
        <v>0</v>
      </c>
      <c r="D976" s="18" t="n">
        <f aca="false">MOD(QUOTIENT($A$976,Assumptions!$B$80),2)</f>
        <v>1</v>
      </c>
      <c r="E976" s="18" t="n">
        <f aca="false">MOD(QUOTIENT($A$976,Assumptions!$B$81),2)</f>
        <v>0</v>
      </c>
      <c r="F976" s="18" t="n">
        <f aca="false">MOD(QUOTIENT($A$976,Assumptions!$B$82),2)</f>
        <v>0</v>
      </c>
      <c r="G976" s="18" t="n">
        <f aca="false">MOD(QUOTIENT($A$976,Assumptions!$B$83),2)</f>
        <v>0</v>
      </c>
      <c r="H976" s="18" t="n">
        <f aca="false">IF($B$976=1,MIN(Assumptions!$B$66,MAX(Assumptions!$B$4,Assumptions!$B$28-(Assumptions!$B$4))),Assumptions!$B$4)</f>
        <v>300000000</v>
      </c>
      <c r="I976" s="18" t="n">
        <f aca="false">IF($C$976=1,MIN(Assumptions!$B$61,MAX(Assumptions!$B$4,Assumptions!$B$28-($H$976))),Assumptions!$B$4)</f>
        <v>0</v>
      </c>
      <c r="J976" s="18" t="n">
        <f aca="false">IF($D$976=1,MIN(Assumptions!$B$56,MAX(Assumptions!$B$4,Assumptions!$B$28-($H$976+$I$976))),Assumptions!$B$4)</f>
        <v>60000000</v>
      </c>
      <c r="K976" s="18" t="n">
        <f aca="false">IF($E$976=1,MIN(Assumptions!$B$51,MAX(Assumptions!$B$4,Assumptions!$B$28-($H$976+$I$976+$J$976))),Assumptions!$B$4)</f>
        <v>0</v>
      </c>
      <c r="L976" s="18" t="n">
        <f aca="false">IF($F$976=1,MIN(Assumptions!$B$46,MAX(Assumptions!$B$4,Assumptions!$B$28-($H$976+$I$976+$J$976+$K$976))),Assumptions!$B$4)</f>
        <v>0</v>
      </c>
      <c r="M976" s="18" t="n">
        <f aca="false">IF($G$976=1,MIN(Assumptions!$B$41,MAX(Assumptions!$B$4,Assumptions!$B$28-($H$976+$I$976+$J$976+$K$976+$L$976))),Assumptions!$B$4)</f>
        <v>0</v>
      </c>
      <c r="N976" s="18" t="n">
        <f aca="false">MAX(Assumptions!$B$4,Assumptions!$B$28-($H$976+$I$976+$J$976+$K$976+$L$976+$M$976))</f>
        <v>7640000000</v>
      </c>
      <c r="O976" s="18" t="n">
        <f aca="false">$J$112+$O$112+Assumptions!$B$20+IF($B$976=0,$AI$112,Assumptions!$B$4)+IF($C$976=0,$AF$112,Assumptions!$B$4)+IF($D$976=0,$AC$112,Assumptions!$B$4)+IF($E$976=0,$Z$112,Assumptions!$B$4)+IF($F$976=0,$W$112,Assumptions!$B$4)+IF($G$976=0,$T$112,Assumptions!$B$4)</f>
        <v>24014164.1892672</v>
      </c>
      <c r="P976" s="18" t="n">
        <f aca="false">IF(($N$976+Assumptions!$B$14*Assumptions!$B$13)&gt;($C$13*Assumptions!$B$7/Assumptions!$B$11),($C$13*Assumptions!$B$7/Assumptions!$B$11)*($O$976+Assumptions!$B$14)/($N$976+Assumptions!$B$14*Assumptions!$B$13-($C$13*Assumptions!$B$7/Assumptions!$B$11)),NA())</f>
        <v>422957.753766974</v>
      </c>
      <c r="Q976" s="18" t="n">
        <f aca="false">IFERROR(($N$976+Assumptions!$B$14*Assumptions!$B$13)/($O$976+Assumptions!$B$14+$P$976),NA())</f>
        <v>283.716278827491</v>
      </c>
      <c r="R976" s="18" t="n">
        <f aca="false">AND(ISNUMBER($P$976),$P$976&gt;Assumptions!$B$4,$Q$976&gt;Assumptions!$B$13)</f>
        <v>1</v>
      </c>
      <c r="S976" s="18" t="n">
        <f aca="false">IF($N$976&gt;($C$13*Assumptions!$B$7/Assumptions!$B$11),($C$13*Assumptions!$B$7/Assumptions!$B$11)*$O$976/($N$976-($C$13*Assumptions!$B$7/Assumptions!$B$11)),NA())</f>
        <v>383204.747701072</v>
      </c>
      <c r="T976" s="18" t="n">
        <f aca="false">IFERROR($N$976/($O$976+$S$976),NA())</f>
        <v>313.148521044966</v>
      </c>
      <c r="U976" s="18" t="n">
        <f aca="false">AND(ISNUMBER($S$976),$S$976&gt;Assumptions!$B$4,$T$976&lt;=Assumptions!$B$13)</f>
        <v>0</v>
      </c>
      <c r="V976" s="18" t="n">
        <f aca="false">IF($R$976,$P$976,IF($U$976,$S$976,NA()))</f>
        <v>422957.753766974</v>
      </c>
      <c r="W976" s="18" t="n">
        <f aca="false">IF($R$976,$Q$976,IF($U$976,$T$976,NA()))</f>
        <v>283.716278827491</v>
      </c>
      <c r="X976" s="18" t="n">
        <f aca="false">$R$976</f>
        <v>1</v>
      </c>
      <c r="Y976" s="18" t="n">
        <f aca="false">IF($B$976=1,$H$976,$AI$112*$W$976)</f>
        <v>300000000</v>
      </c>
      <c r="Z976" s="18" t="n">
        <f aca="false">IF($C$976=1,$I$976,$AF$112*$W$976)</f>
        <v>491865112.722523</v>
      </c>
      <c r="AA976" s="18" t="n">
        <f aca="false">IF($D$976=1,$J$976,$AC$112*$W$976)</f>
        <v>60000000</v>
      </c>
      <c r="AB976" s="18" t="n">
        <f aca="false">IF($E$976=1,$K$976,$Z$112*$W$976)</f>
        <v>851148836.482473</v>
      </c>
      <c r="AC976" s="18" t="n">
        <f aca="false">IF($F$976=1,$L$976,$W$112*$W$976)</f>
        <v>1418581394.13745</v>
      </c>
      <c r="AD976" s="18" t="n">
        <f aca="false">IF($G$976=1,$M$976,$T$112*$W$976)</f>
        <v>1418581394.13745</v>
      </c>
      <c r="AE976" s="18" t="n">
        <f aca="false">($C$13*Assumptions!$B$7/Assumptions!$B$11)</f>
        <v>120000000</v>
      </c>
      <c r="AF976" s="18" t="n">
        <f aca="false">($J$112+$O$112)*$W$976</f>
        <v>79586056.0039515</v>
      </c>
      <c r="AG976" s="18" t="n">
        <f aca="false">Assumptions!$B$20*$W$976</f>
        <v>2553446509.44742</v>
      </c>
      <c r="AH976" s="18" t="n">
        <f aca="false">IF($R$976,Assumptions!$B$14*($W$976-Assumptions!$B$13),Assumptions!$B$4)</f>
        <v>706790697.068727</v>
      </c>
      <c r="AI976" s="18" t="n">
        <f aca="false">$Y$976+$Z$976+$AA$976+$AB$976+$AC$976+$AD$976+$AE$976+$AF$976+$AG$976+$AH$976</f>
        <v>8000000000</v>
      </c>
      <c r="AJ976" s="18" t="n">
        <f aca="false">IF(AND(ISNUMBER($V$976),($C$13*Assumptions!$B$7/Assumptions!$B$11)&gt;=Assumptions!$B$67,IF($B$976=1,$Y$976&gt;=INDEX($Y$936:$Y$999,1+$A$976-Assumptions!$B$78),$Y$976&gt;INDEX($Y$936:$Y$999,1+$A$976+Assumptions!$B$78)),IF($C$976=1,$Z$976&gt;=INDEX($Z$936:$Z$999,1+$A$976-Assumptions!$B$79),$Z$976&gt;INDEX($Z$936:$Z$999,1+$A$976+Assumptions!$B$79)),IF($D$976=1,$AA$976&gt;=INDEX($AA$936:$AA$999,1+$A$976-Assumptions!$B$80),$AA$976&gt;INDEX($AA$936:$AA$999,1+$A$976+Assumptions!$B$80)),IF($E$976=1,$AB$976&gt;=INDEX($AB$936:$AB$999,1+$A$976-Assumptions!$B$81),$AB$976&gt;INDEX($AB$936:$AB$999,1+$A$976+Assumptions!$B$81)),IF($F$976=1,$AC$976&gt;=INDEX($AC$936:$AC$999,1+$A$976-Assumptions!$B$82),$AC$976&gt;INDEX($AC$936:$AC$999,1+$A$976+Assumptions!$B$82)),IF($G$976=1,$AD$976&gt;=INDEX($AD$936:$AD$999,1+$A$976-Assumptions!$B$83),$AD$976&gt;INDEX($AD$936:$AD$999,1+$A$976+Assumptions!$B$83))),1,0)</f>
        <v>0</v>
      </c>
      <c r="AK976" s="16"/>
      <c r="AL976" s="16"/>
    </row>
    <row r="977" customFormat="false" ht="23.85" hidden="true" customHeight="false" outlineLevel="0" collapsed="false">
      <c r="A977" s="6" t="n">
        <f aca="false">ROW()-ROW($A$936)+Assumptions!$B$4</f>
        <v>41</v>
      </c>
      <c r="B977" s="18" t="n">
        <f aca="false">MOD(QUOTIENT($A$977,Assumptions!$B$78),2)</f>
        <v>1</v>
      </c>
      <c r="C977" s="18" t="n">
        <f aca="false">MOD(QUOTIENT($A$977,Assumptions!$B$79),2)</f>
        <v>0</v>
      </c>
      <c r="D977" s="18" t="n">
        <f aca="false">MOD(QUOTIENT($A$977,Assumptions!$B$80),2)</f>
        <v>1</v>
      </c>
      <c r="E977" s="18" t="n">
        <f aca="false">MOD(QUOTIENT($A$977,Assumptions!$B$81),2)</f>
        <v>0</v>
      </c>
      <c r="F977" s="18" t="n">
        <f aca="false">MOD(QUOTIENT($A$977,Assumptions!$B$82),2)</f>
        <v>0</v>
      </c>
      <c r="G977" s="18" t="n">
        <f aca="false">MOD(QUOTIENT($A$977,Assumptions!$B$83),2)</f>
        <v>1</v>
      </c>
      <c r="H977" s="18" t="n">
        <f aca="false">IF($B$977=1,MIN(Assumptions!$B$66,MAX(Assumptions!$B$4,Assumptions!$B$28-(Assumptions!$B$4))),Assumptions!$B$4)</f>
        <v>300000000</v>
      </c>
      <c r="I977" s="18" t="n">
        <f aca="false">IF($C$977=1,MIN(Assumptions!$B$61,MAX(Assumptions!$B$4,Assumptions!$B$28-($H$977))),Assumptions!$B$4)</f>
        <v>0</v>
      </c>
      <c r="J977" s="18" t="n">
        <f aca="false">IF($D$977=1,MIN(Assumptions!$B$56,MAX(Assumptions!$B$4,Assumptions!$B$28-($H$977+$I$977))),Assumptions!$B$4)</f>
        <v>60000000</v>
      </c>
      <c r="K977" s="18" t="n">
        <f aca="false">IF($E$977=1,MIN(Assumptions!$B$51,MAX(Assumptions!$B$4,Assumptions!$B$28-($H$977+$I$977+$J$977))),Assumptions!$B$4)</f>
        <v>0</v>
      </c>
      <c r="L977" s="18" t="n">
        <f aca="false">IF($F$977=1,MIN(Assumptions!$B$46,MAX(Assumptions!$B$4,Assumptions!$B$28-($H$977+$I$977+$J$977+$K$977))),Assumptions!$B$4)</f>
        <v>0</v>
      </c>
      <c r="M977" s="18" t="n">
        <f aca="false">IF($G$977=1,MIN(Assumptions!$B$41,MAX(Assumptions!$B$4,Assumptions!$B$28-($H$977+$I$977+$J$977+$K$977+$L$977))),Assumptions!$B$4)</f>
        <v>5000000</v>
      </c>
      <c r="N977" s="18" t="n">
        <f aca="false">MAX(Assumptions!$B$4,Assumptions!$B$28-($H$977+$I$977+$J$977+$K$977+$L$977+$M$977))</f>
        <v>7635000000</v>
      </c>
      <c r="O977" s="18" t="n">
        <f aca="false">$J$112+$O$112+Assumptions!$B$20+IF($B$977=0,$AI$112,Assumptions!$B$4)+IF($C$977=0,$AF$112,Assumptions!$B$4)+IF($D$977=0,$AC$112,Assumptions!$B$4)+IF($E$977=0,$Z$112,Assumptions!$B$4)+IF($F$977=0,$W$112,Assumptions!$B$4)+IF($G$977=0,$T$112,Assumptions!$B$4)</f>
        <v>19014164.1892672</v>
      </c>
      <c r="P977" s="18" t="n">
        <f aca="false">IF(($N$977+Assumptions!$B$14*Assumptions!$B$13)&gt;($C$13*Assumptions!$B$7/Assumptions!$B$11),($C$13*Assumptions!$B$7/Assumptions!$B$11)*($O$977+Assumptions!$B$14)/($N$977+Assumptions!$B$14*Assumptions!$B$13-($C$13*Assumptions!$B$7/Assumptions!$B$11)),NA())</f>
        <v>343425.301325183</v>
      </c>
      <c r="Q977" s="18" t="n">
        <f aca="false">IFERROR(($N$977+Assumptions!$B$14*Assumptions!$B$13)/($O$977+Assumptions!$B$14+$P$977),NA())</f>
        <v>349.42096443376</v>
      </c>
      <c r="R977" s="18" t="n">
        <f aca="false">AND(ISNUMBER($P$977),$P$977&gt;Assumptions!$B$4,$Q$977&gt;Assumptions!$B$13)</f>
        <v>1</v>
      </c>
      <c r="S977" s="18" t="n">
        <f aca="false">IF($N$977&gt;($C$13*Assumptions!$B$7/Assumptions!$B$11),($C$13*Assumptions!$B$7/Assumptions!$B$11)*$O$977/($N$977-($C$13*Assumptions!$B$7/Assumptions!$B$11)),NA())</f>
        <v>303619.388251771</v>
      </c>
      <c r="T977" s="18" t="n">
        <f aca="false">IFERROR($N$977/($O$977+$S$977),NA())</f>
        <v>395.231677038003</v>
      </c>
      <c r="U977" s="18" t="n">
        <f aca="false">AND(ISNUMBER($S$977),$S$977&gt;Assumptions!$B$4,$T$977&lt;=Assumptions!$B$13)</f>
        <v>0</v>
      </c>
      <c r="V977" s="18" t="n">
        <f aca="false">IF($R$977,$P$977,IF($U$977,$S$977,NA()))</f>
        <v>343425.301325183</v>
      </c>
      <c r="W977" s="18" t="n">
        <f aca="false">IF($R$977,$Q$977,IF($U$977,$T$977,NA()))</f>
        <v>349.42096443376</v>
      </c>
      <c r="X977" s="18" t="n">
        <f aca="false">$R$977</f>
        <v>1</v>
      </c>
      <c r="Y977" s="18" t="n">
        <f aca="false">IF($B$977=1,$H$977,$AI$112*$W$977)</f>
        <v>300000000</v>
      </c>
      <c r="Z977" s="18" t="n">
        <f aca="false">IF($C$977=1,$I$977,$AF$112*$W$977)</f>
        <v>605774130.300523</v>
      </c>
      <c r="AA977" s="18" t="n">
        <f aca="false">IF($D$977=1,$J$977,$AC$112*$W$977)</f>
        <v>60000000</v>
      </c>
      <c r="AB977" s="18" t="n">
        <f aca="false">IF($E$977=1,$K$977,$Z$112*$W$977)</f>
        <v>1048262893.30128</v>
      </c>
      <c r="AC977" s="18" t="n">
        <f aca="false">IF($F$977=1,$L$977,$W$112*$W$977)</f>
        <v>1747104822.1688</v>
      </c>
      <c r="AD977" s="18" t="n">
        <f aca="false">IF($G$977=1,$M$977,$T$112*$W$977)</f>
        <v>5000000</v>
      </c>
      <c r="AE977" s="18" t="n">
        <f aca="false">($C$13*Assumptions!$B$7/Assumptions!$B$11)</f>
        <v>120000000</v>
      </c>
      <c r="AF977" s="18" t="n">
        <f aca="false">($J$112+$O$112)*$W$977</f>
        <v>98017063.2411572</v>
      </c>
      <c r="AG977" s="18" t="n">
        <f aca="false">Assumptions!$B$20*$W$977</f>
        <v>3144788679.90384</v>
      </c>
      <c r="AH977" s="18" t="n">
        <f aca="false">IF($R$977,Assumptions!$B$14*($W$977-Assumptions!$B$13),Assumptions!$B$4)</f>
        <v>871052411.0844</v>
      </c>
      <c r="AI977" s="18" t="n">
        <f aca="false">$Y$977+$Z$977+$AA$977+$AB$977+$AC$977+$AD$977+$AE$977+$AF$977+$AG$977+$AH$977</f>
        <v>8000000000</v>
      </c>
      <c r="AJ977" s="18" t="n">
        <f aca="false">IF(AND(ISNUMBER($V$977),($C$13*Assumptions!$B$7/Assumptions!$B$11)&gt;=Assumptions!$B$67,IF($B$977=1,$Y$977&gt;=INDEX($Y$936:$Y$999,1+$A$977-Assumptions!$B$78),$Y$977&gt;INDEX($Y$936:$Y$999,1+$A$977+Assumptions!$B$78)),IF($C$977=1,$Z$977&gt;=INDEX($Z$936:$Z$999,1+$A$977-Assumptions!$B$79),$Z$977&gt;INDEX($Z$936:$Z$999,1+$A$977+Assumptions!$B$79)),IF($D$977=1,$AA$977&gt;=INDEX($AA$936:$AA$999,1+$A$977-Assumptions!$B$80),$AA$977&gt;INDEX($AA$936:$AA$999,1+$A$977+Assumptions!$B$80)),IF($E$977=1,$AB$977&gt;=INDEX($AB$936:$AB$999,1+$A$977-Assumptions!$B$81),$AB$977&gt;INDEX($AB$936:$AB$999,1+$A$977+Assumptions!$B$81)),IF($F$977=1,$AC$977&gt;=INDEX($AC$936:$AC$999,1+$A$977-Assumptions!$B$82),$AC$977&gt;INDEX($AC$936:$AC$999,1+$A$977+Assumptions!$B$82)),IF($G$977=1,$AD$977&gt;=INDEX($AD$936:$AD$999,1+$A$977-Assumptions!$B$83),$AD$977&gt;INDEX($AD$936:$AD$999,1+$A$977+Assumptions!$B$83))),1,0)</f>
        <v>0</v>
      </c>
      <c r="AK977" s="16"/>
      <c r="AL977" s="16"/>
    </row>
    <row r="978" customFormat="false" ht="23.85" hidden="true" customHeight="false" outlineLevel="0" collapsed="false">
      <c r="A978" s="6" t="n">
        <f aca="false">ROW()-ROW($A$936)+Assumptions!$B$4</f>
        <v>42</v>
      </c>
      <c r="B978" s="18" t="n">
        <f aca="false">MOD(QUOTIENT($A$978,Assumptions!$B$78),2)</f>
        <v>1</v>
      </c>
      <c r="C978" s="18" t="n">
        <f aca="false">MOD(QUOTIENT($A$978,Assumptions!$B$79),2)</f>
        <v>0</v>
      </c>
      <c r="D978" s="18" t="n">
        <f aca="false">MOD(QUOTIENT($A$978,Assumptions!$B$80),2)</f>
        <v>1</v>
      </c>
      <c r="E978" s="18" t="n">
        <f aca="false">MOD(QUOTIENT($A$978,Assumptions!$B$81),2)</f>
        <v>0</v>
      </c>
      <c r="F978" s="18" t="n">
        <f aca="false">MOD(QUOTIENT($A$978,Assumptions!$B$82),2)</f>
        <v>1</v>
      </c>
      <c r="G978" s="18" t="n">
        <f aca="false">MOD(QUOTIENT($A$978,Assumptions!$B$83),2)</f>
        <v>0</v>
      </c>
      <c r="H978" s="18" t="n">
        <f aca="false">IF($B$978=1,MIN(Assumptions!$B$66,MAX(Assumptions!$B$4,Assumptions!$B$28-(Assumptions!$B$4))),Assumptions!$B$4)</f>
        <v>300000000</v>
      </c>
      <c r="I978" s="18" t="n">
        <f aca="false">IF($C$978=1,MIN(Assumptions!$B$61,MAX(Assumptions!$B$4,Assumptions!$B$28-($H$978))),Assumptions!$B$4)</f>
        <v>0</v>
      </c>
      <c r="J978" s="18" t="n">
        <f aca="false">IF($D$978=1,MIN(Assumptions!$B$56,MAX(Assumptions!$B$4,Assumptions!$B$28-($H$978+$I$978))),Assumptions!$B$4)</f>
        <v>60000000</v>
      </c>
      <c r="K978" s="18" t="n">
        <f aca="false">IF($E$978=1,MIN(Assumptions!$B$51,MAX(Assumptions!$B$4,Assumptions!$B$28-($H$978+$I$978+$J$978))),Assumptions!$B$4)</f>
        <v>0</v>
      </c>
      <c r="L978" s="18" t="n">
        <f aca="false">IF($F$978=1,MIN(Assumptions!$B$46,MAX(Assumptions!$B$4,Assumptions!$B$28-($H$978+$I$978+$J$978+$K$978))),Assumptions!$B$4)</f>
        <v>15000000</v>
      </c>
      <c r="M978" s="18" t="n">
        <f aca="false">IF($G$978=1,MIN(Assumptions!$B$41,MAX(Assumptions!$B$4,Assumptions!$B$28-($H$978+$I$978+$J$978+$K$978+$L$978))),Assumptions!$B$4)</f>
        <v>0</v>
      </c>
      <c r="N978" s="18" t="n">
        <f aca="false">MAX(Assumptions!$B$4,Assumptions!$B$28-($H$978+$I$978+$J$978+$K$978+$L$978+$M$978))</f>
        <v>7625000000</v>
      </c>
      <c r="O978" s="18" t="n">
        <f aca="false">$J$112+$O$112+Assumptions!$B$20+IF($B$978=0,$AI$112,Assumptions!$B$4)+IF($C$978=0,$AF$112,Assumptions!$B$4)+IF($D$978=0,$AC$112,Assumptions!$B$4)+IF($E$978=0,$Z$112,Assumptions!$B$4)+IF($F$978=0,$W$112,Assumptions!$B$4)+IF($G$978=0,$T$112,Assumptions!$B$4)</f>
        <v>19014164.1892672</v>
      </c>
      <c r="P978" s="18" t="n">
        <f aca="false">IF(($N$978+Assumptions!$B$14*Assumptions!$B$13)&gt;($C$13*Assumptions!$B$7/Assumptions!$B$11),($C$13*Assumptions!$B$7/Assumptions!$B$11)*($O$978+Assumptions!$B$14)/($N$978+Assumptions!$B$14*Assumptions!$B$13-($C$13*Assumptions!$B$7/Assumptions!$B$11)),NA())</f>
        <v>343882.744283991</v>
      </c>
      <c r="Q978" s="18" t="n">
        <f aca="false">IFERROR(($N$978+Assumptions!$B$14*Assumptions!$B$13)/($O$978+Assumptions!$B$14+$P$978),NA())</f>
        <v>348.956154371327</v>
      </c>
      <c r="R978" s="18" t="n">
        <f aca="false">AND(ISNUMBER($P$978),$P$978&gt;Assumptions!$B$4,$Q$978&gt;Assumptions!$B$13)</f>
        <v>1</v>
      </c>
      <c r="S978" s="18" t="n">
        <f aca="false">IF($N$978&gt;($C$13*Assumptions!$B$7/Assumptions!$B$11),($C$13*Assumptions!$B$7/Assumptions!$B$11)*$O$978/($N$978-($C$13*Assumptions!$B$7/Assumptions!$B$11)),NA())</f>
        <v>304023.944398676</v>
      </c>
      <c r="T978" s="18" t="n">
        <f aca="false">IFERROR($N$978/($O$978+$S$978),NA())</f>
        <v>394.705753316062</v>
      </c>
      <c r="U978" s="18" t="n">
        <f aca="false">AND(ISNUMBER($S$978),$S$978&gt;Assumptions!$B$4,$T$978&lt;=Assumptions!$B$13)</f>
        <v>0</v>
      </c>
      <c r="V978" s="18" t="n">
        <f aca="false">IF($R$978,$P$978,IF($U$978,$S$978,NA()))</f>
        <v>343882.744283991</v>
      </c>
      <c r="W978" s="18" t="n">
        <f aca="false">IF($R$978,$Q$978,IF($U$978,$T$978,NA()))</f>
        <v>348.956154371327</v>
      </c>
      <c r="X978" s="18" t="n">
        <f aca="false">$R$978</f>
        <v>1</v>
      </c>
      <c r="Y978" s="18" t="n">
        <f aca="false">IF($B$978=1,$H$978,$AI$112*$W$978)</f>
        <v>300000000</v>
      </c>
      <c r="Z978" s="18" t="n">
        <f aca="false">IF($C$978=1,$I$978,$AF$112*$W$978)</f>
        <v>604968311.703515</v>
      </c>
      <c r="AA978" s="18" t="n">
        <f aca="false">IF($D$978=1,$J$978,$AC$112*$W$978)</f>
        <v>60000000</v>
      </c>
      <c r="AB978" s="18" t="n">
        <f aca="false">IF($E$978=1,$K$978,$Z$112*$W$978)</f>
        <v>1046868463.11398</v>
      </c>
      <c r="AC978" s="18" t="n">
        <f aca="false">IF($F$978=1,$L$978,$W$112*$W$978)</f>
        <v>15000000</v>
      </c>
      <c r="AD978" s="18" t="n">
        <f aca="false">IF($G$978=1,$M$978,$T$112*$W$978)</f>
        <v>1744780771.85664</v>
      </c>
      <c r="AE978" s="18" t="n">
        <f aca="false">($C$13*Assumptions!$B$7/Assumptions!$B$11)</f>
        <v>120000000</v>
      </c>
      <c r="AF978" s="18" t="n">
        <f aca="false">($J$112+$O$112)*$W$978</f>
        <v>97886678.055602</v>
      </c>
      <c r="AG978" s="18" t="n">
        <f aca="false">Assumptions!$B$20*$W$978</f>
        <v>3140605389.34195</v>
      </c>
      <c r="AH978" s="18" t="n">
        <f aca="false">IF($R$978,Assumptions!$B$14*($W$978-Assumptions!$B$13),Assumptions!$B$4)</f>
        <v>869890385.928318</v>
      </c>
      <c r="AI978" s="18" t="n">
        <f aca="false">$Y$978+$Z$978+$AA$978+$AB$978+$AC$978+$AD$978+$AE$978+$AF$978+$AG$978+$AH$978</f>
        <v>8000000000</v>
      </c>
      <c r="AJ978" s="18" t="n">
        <f aca="false">IF(AND(ISNUMBER($V$978),($C$13*Assumptions!$B$7/Assumptions!$B$11)&gt;=Assumptions!$B$67,IF($B$978=1,$Y$978&gt;=INDEX($Y$936:$Y$999,1+$A$978-Assumptions!$B$78),$Y$978&gt;INDEX($Y$936:$Y$999,1+$A$978+Assumptions!$B$78)),IF($C$978=1,$Z$978&gt;=INDEX($Z$936:$Z$999,1+$A$978-Assumptions!$B$79),$Z$978&gt;INDEX($Z$936:$Z$999,1+$A$978+Assumptions!$B$79)),IF($D$978=1,$AA$978&gt;=INDEX($AA$936:$AA$999,1+$A$978-Assumptions!$B$80),$AA$978&gt;INDEX($AA$936:$AA$999,1+$A$978+Assumptions!$B$80)),IF($E$978=1,$AB$978&gt;=INDEX($AB$936:$AB$999,1+$A$978-Assumptions!$B$81),$AB$978&gt;INDEX($AB$936:$AB$999,1+$A$978+Assumptions!$B$81)),IF($F$978=1,$AC$978&gt;=INDEX($AC$936:$AC$999,1+$A$978-Assumptions!$B$82),$AC$978&gt;INDEX($AC$936:$AC$999,1+$A$978+Assumptions!$B$82)),IF($G$978=1,$AD$978&gt;=INDEX($AD$936:$AD$999,1+$A$978-Assumptions!$B$83),$AD$978&gt;INDEX($AD$936:$AD$999,1+$A$978+Assumptions!$B$83))),1,0)</f>
        <v>0</v>
      </c>
      <c r="AK978" s="16"/>
      <c r="AL978" s="16"/>
    </row>
    <row r="979" customFormat="false" ht="23.85" hidden="true" customHeight="false" outlineLevel="0" collapsed="false">
      <c r="A979" s="6" t="n">
        <f aca="false">ROW()-ROW($A$936)+Assumptions!$B$4</f>
        <v>43</v>
      </c>
      <c r="B979" s="18" t="n">
        <f aca="false">MOD(QUOTIENT($A$979,Assumptions!$B$78),2)</f>
        <v>1</v>
      </c>
      <c r="C979" s="18" t="n">
        <f aca="false">MOD(QUOTIENT($A$979,Assumptions!$B$79),2)</f>
        <v>0</v>
      </c>
      <c r="D979" s="18" t="n">
        <f aca="false">MOD(QUOTIENT($A$979,Assumptions!$B$80),2)</f>
        <v>1</v>
      </c>
      <c r="E979" s="18" t="n">
        <f aca="false">MOD(QUOTIENT($A$979,Assumptions!$B$81),2)</f>
        <v>0</v>
      </c>
      <c r="F979" s="18" t="n">
        <f aca="false">MOD(QUOTIENT($A$979,Assumptions!$B$82),2)</f>
        <v>1</v>
      </c>
      <c r="G979" s="18" t="n">
        <f aca="false">MOD(QUOTIENT($A$979,Assumptions!$B$83),2)</f>
        <v>1</v>
      </c>
      <c r="H979" s="18" t="n">
        <f aca="false">IF($B$979=1,MIN(Assumptions!$B$66,MAX(Assumptions!$B$4,Assumptions!$B$28-(Assumptions!$B$4))),Assumptions!$B$4)</f>
        <v>300000000</v>
      </c>
      <c r="I979" s="18" t="n">
        <f aca="false">IF($C$979=1,MIN(Assumptions!$B$61,MAX(Assumptions!$B$4,Assumptions!$B$28-($H$979))),Assumptions!$B$4)</f>
        <v>0</v>
      </c>
      <c r="J979" s="18" t="n">
        <f aca="false">IF($D$979=1,MIN(Assumptions!$B$56,MAX(Assumptions!$B$4,Assumptions!$B$28-($H$979+$I$979))),Assumptions!$B$4)</f>
        <v>60000000</v>
      </c>
      <c r="K979" s="18" t="n">
        <f aca="false">IF($E$979=1,MIN(Assumptions!$B$51,MAX(Assumptions!$B$4,Assumptions!$B$28-($H$979+$I$979+$J$979))),Assumptions!$B$4)</f>
        <v>0</v>
      </c>
      <c r="L979" s="18" t="n">
        <f aca="false">IF($F$979=1,MIN(Assumptions!$B$46,MAX(Assumptions!$B$4,Assumptions!$B$28-($H$979+$I$979+$J$979+$K$979))),Assumptions!$B$4)</f>
        <v>15000000</v>
      </c>
      <c r="M979" s="18" t="n">
        <f aca="false">IF($G$979=1,MIN(Assumptions!$B$41,MAX(Assumptions!$B$4,Assumptions!$B$28-($H$979+$I$979+$J$979+$K$979+$L$979))),Assumptions!$B$4)</f>
        <v>5000000</v>
      </c>
      <c r="N979" s="18" t="n">
        <f aca="false">MAX(Assumptions!$B$4,Assumptions!$B$28-($H$979+$I$979+$J$979+$K$979+$L$979+$M$979))</f>
        <v>7620000000</v>
      </c>
      <c r="O979" s="18" t="n">
        <f aca="false">$J$112+$O$112+Assumptions!$B$20+IF($B$979=0,$AI$112,Assumptions!$B$4)+IF($C$979=0,$AF$112,Assumptions!$B$4)+IF($D$979=0,$AC$112,Assumptions!$B$4)+IF($E$979=0,$Z$112,Assumptions!$B$4)+IF($F$979=0,$W$112,Assumptions!$B$4)+IF($G$979=0,$T$112,Assumptions!$B$4)</f>
        <v>14014164.1892672</v>
      </c>
      <c r="P979" s="18" t="n">
        <f aca="false">IF(($N$979+Assumptions!$B$14*Assumptions!$B$13)&gt;($C$13*Assumptions!$B$7/Assumptions!$B$11),($C$13*Assumptions!$B$7/Assumptions!$B$11)*($O$979+Assumptions!$B$14)/($N$979+Assumptions!$B$14*Assumptions!$B$13-($C$13*Assumptions!$B$7/Assumptions!$B$11)),NA())</f>
        <v>264138.580834663</v>
      </c>
      <c r="Q979" s="18" t="n">
        <f aca="false">IFERROR(($N$979+Assumptions!$B$14*Assumptions!$B$13)/($O$979+Assumptions!$B$14+$P$979),NA())</f>
        <v>454.30697636372</v>
      </c>
      <c r="R979" s="18" t="n">
        <f aca="false">AND(ISNUMBER($P$979),$P$979&gt;Assumptions!$B$4,$Q$979&gt;Assumptions!$B$13)</f>
        <v>1</v>
      </c>
      <c r="S979" s="18" t="n">
        <f aca="false">IF($N$979&gt;($C$13*Assumptions!$B$7/Assumptions!$B$11),($C$13*Assumptions!$B$7/Assumptions!$B$11)*$O$979/($N$979-($C$13*Assumptions!$B$7/Assumptions!$B$11)),NA())</f>
        <v>224226.627028275</v>
      </c>
      <c r="T979" s="18" t="n">
        <f aca="false">IFERROR($N$979/($O$979+$S$979),NA())</f>
        <v>535.172836475251</v>
      </c>
      <c r="U979" s="18" t="n">
        <f aca="false">AND(ISNUMBER($S$979),$S$979&gt;Assumptions!$B$4,$T$979&lt;=Assumptions!$B$13)</f>
        <v>0</v>
      </c>
      <c r="V979" s="18" t="n">
        <f aca="false">IF($R$979,$P$979,IF($U$979,$S$979,NA()))</f>
        <v>264138.580834663</v>
      </c>
      <c r="W979" s="18" t="n">
        <f aca="false">IF($R$979,$Q$979,IF($U$979,$T$979,NA()))</f>
        <v>454.30697636372</v>
      </c>
      <c r="X979" s="18" t="n">
        <f aca="false">$R$979</f>
        <v>1</v>
      </c>
      <c r="Y979" s="18" t="n">
        <f aca="false">IF($B$979=1,$H$979,$AI$112*$W$979)</f>
        <v>300000000</v>
      </c>
      <c r="Z979" s="18" t="n">
        <f aca="false">IF($C$979=1,$I$979,$AF$112*$W$979)</f>
        <v>787609907.557119</v>
      </c>
      <c r="AA979" s="18" t="n">
        <f aca="false">IF($D$979=1,$J$979,$AC$112*$W$979)</f>
        <v>60000000</v>
      </c>
      <c r="AB979" s="18" t="n">
        <f aca="false">IF($E$979=1,$K$979,$Z$112*$W$979)</f>
        <v>1362920929.09116</v>
      </c>
      <c r="AC979" s="18" t="n">
        <f aca="false">IF($F$979=1,$L$979,$W$112*$W$979)</f>
        <v>15000000</v>
      </c>
      <c r="AD979" s="18" t="n">
        <f aca="false">IF($G$979=1,$M$979,$T$112*$W$979)</f>
        <v>5000000</v>
      </c>
      <c r="AE979" s="18" t="n">
        <f aca="false">($C$13*Assumptions!$B$7/Assumptions!$B$11)</f>
        <v>120000000</v>
      </c>
      <c r="AF979" s="18" t="n">
        <f aca="false">($J$112+$O$112)*$W$979</f>
        <v>127438935.168938</v>
      </c>
      <c r="AG979" s="18" t="n">
        <f aca="false">Assumptions!$B$20*$W$979</f>
        <v>4088762787.27348</v>
      </c>
      <c r="AH979" s="18" t="n">
        <f aca="false">IF($R$979,Assumptions!$B$14*($W$979-Assumptions!$B$13),Assumptions!$B$4)</f>
        <v>1133267440.9093</v>
      </c>
      <c r="AI979" s="18" t="n">
        <f aca="false">$Y$979+$Z$979+$AA$979+$AB$979+$AC$979+$AD$979+$AE$979+$AF$979+$AG$979+$AH$979</f>
        <v>8000000000</v>
      </c>
      <c r="AJ979" s="18" t="n">
        <f aca="false">IF(AND(ISNUMBER($V$979),($C$13*Assumptions!$B$7/Assumptions!$B$11)&gt;=Assumptions!$B$67,IF($B$979=1,$Y$979&gt;=INDEX($Y$936:$Y$999,1+$A$979-Assumptions!$B$78),$Y$979&gt;INDEX($Y$936:$Y$999,1+$A$979+Assumptions!$B$78)),IF($C$979=1,$Z$979&gt;=INDEX($Z$936:$Z$999,1+$A$979-Assumptions!$B$79),$Z$979&gt;INDEX($Z$936:$Z$999,1+$A$979+Assumptions!$B$79)),IF($D$979=1,$AA$979&gt;=INDEX($AA$936:$AA$999,1+$A$979-Assumptions!$B$80),$AA$979&gt;INDEX($AA$936:$AA$999,1+$A$979+Assumptions!$B$80)),IF($E$979=1,$AB$979&gt;=INDEX($AB$936:$AB$999,1+$A$979-Assumptions!$B$81),$AB$979&gt;INDEX($AB$936:$AB$999,1+$A$979+Assumptions!$B$81)),IF($F$979=1,$AC$979&gt;=INDEX($AC$936:$AC$999,1+$A$979-Assumptions!$B$82),$AC$979&gt;INDEX($AC$936:$AC$999,1+$A$979+Assumptions!$B$82)),IF($G$979=1,$AD$979&gt;=INDEX($AD$936:$AD$999,1+$A$979-Assumptions!$B$83),$AD$979&gt;INDEX($AD$936:$AD$999,1+$A$979+Assumptions!$B$83))),1,0)</f>
        <v>0</v>
      </c>
      <c r="AK979" s="16"/>
      <c r="AL979" s="16"/>
    </row>
    <row r="980" customFormat="false" ht="23.85" hidden="true" customHeight="false" outlineLevel="0" collapsed="false">
      <c r="A980" s="6" t="n">
        <f aca="false">ROW()-ROW($A$936)+Assumptions!$B$4</f>
        <v>44</v>
      </c>
      <c r="B980" s="18" t="n">
        <f aca="false">MOD(QUOTIENT($A$980,Assumptions!$B$78),2)</f>
        <v>1</v>
      </c>
      <c r="C980" s="18" t="n">
        <f aca="false">MOD(QUOTIENT($A$980,Assumptions!$B$79),2)</f>
        <v>0</v>
      </c>
      <c r="D980" s="18" t="n">
        <f aca="false">MOD(QUOTIENT($A$980,Assumptions!$B$80),2)</f>
        <v>1</v>
      </c>
      <c r="E980" s="18" t="n">
        <f aca="false">MOD(QUOTIENT($A$980,Assumptions!$B$81),2)</f>
        <v>1</v>
      </c>
      <c r="F980" s="18" t="n">
        <f aca="false">MOD(QUOTIENT($A$980,Assumptions!$B$82),2)</f>
        <v>0</v>
      </c>
      <c r="G980" s="18" t="n">
        <f aca="false">MOD(QUOTIENT($A$980,Assumptions!$B$83),2)</f>
        <v>0</v>
      </c>
      <c r="H980" s="18" t="n">
        <f aca="false">IF($B$980=1,MIN(Assumptions!$B$66,MAX(Assumptions!$B$4,Assumptions!$B$28-(Assumptions!$B$4))),Assumptions!$B$4)</f>
        <v>300000000</v>
      </c>
      <c r="I980" s="18" t="n">
        <f aca="false">IF($C$980=1,MIN(Assumptions!$B$61,MAX(Assumptions!$B$4,Assumptions!$B$28-($H$980))),Assumptions!$B$4)</f>
        <v>0</v>
      </c>
      <c r="J980" s="18" t="n">
        <f aca="false">IF($D$980=1,MIN(Assumptions!$B$56,MAX(Assumptions!$B$4,Assumptions!$B$28-($H$980+$I$980))),Assumptions!$B$4)</f>
        <v>60000000</v>
      </c>
      <c r="K980" s="18" t="n">
        <f aca="false">IF($E$980=1,MIN(Assumptions!$B$51,MAX(Assumptions!$B$4,Assumptions!$B$28-($H$980+$I$980+$J$980))),Assumptions!$B$4)</f>
        <v>30000000</v>
      </c>
      <c r="L980" s="18" t="n">
        <f aca="false">IF($F$980=1,MIN(Assumptions!$B$46,MAX(Assumptions!$B$4,Assumptions!$B$28-($H$980+$I$980+$J$980+$K$980))),Assumptions!$B$4)</f>
        <v>0</v>
      </c>
      <c r="M980" s="18" t="n">
        <f aca="false">IF($G$980=1,MIN(Assumptions!$B$41,MAX(Assumptions!$B$4,Assumptions!$B$28-($H$980+$I$980+$J$980+$K$980+$L$980))),Assumptions!$B$4)</f>
        <v>0</v>
      </c>
      <c r="N980" s="18" t="n">
        <f aca="false">MAX(Assumptions!$B$4,Assumptions!$B$28-($H$980+$I$980+$J$980+$K$980+$L$980+$M$980))</f>
        <v>7610000000</v>
      </c>
      <c r="O980" s="18" t="n">
        <f aca="false">$J$112+$O$112+Assumptions!$B$20+IF($B$980=0,$AI$112,Assumptions!$B$4)+IF($C$980=0,$AF$112,Assumptions!$B$4)+IF($D$980=0,$AC$112,Assumptions!$B$4)+IF($E$980=0,$Z$112,Assumptions!$B$4)+IF($F$980=0,$W$112,Assumptions!$B$4)+IF($G$980=0,$T$112,Assumptions!$B$4)</f>
        <v>21014164.1892672</v>
      </c>
      <c r="P980" s="18" t="n">
        <f aca="false">IF(($N$980+Assumptions!$B$14*Assumptions!$B$13)&gt;($C$13*Assumptions!$B$7/Assumptions!$B$11),($C$13*Assumptions!$B$7/Assumptions!$B$11)*($O$980+Assumptions!$B$14)/($N$980+Assumptions!$B$14*Assumptions!$B$13-($C$13*Assumptions!$B$7/Assumptions!$B$11)),NA())</f>
        <v>376603.230258533</v>
      </c>
      <c r="Q980" s="18" t="n">
        <f aca="false">IFERROR(($N$980+Assumptions!$B$14*Assumptions!$B$13)/($O$980+Assumptions!$B$14+$P$980),NA())</f>
        <v>318.637734247849</v>
      </c>
      <c r="R980" s="18" t="n">
        <f aca="false">AND(ISNUMBER($P$980),$P$980&gt;Assumptions!$B$4,$Q$980&gt;Assumptions!$B$13)</f>
        <v>1</v>
      </c>
      <c r="S980" s="18" t="n">
        <f aca="false">IF($N$980&gt;($C$13*Assumptions!$B$7/Assumptions!$B$11),($C$13*Assumptions!$B$7/Assumptions!$B$11)*$O$980/($N$980-($C$13*Assumptions!$B$7/Assumptions!$B$11)),NA())</f>
        <v>336675.527731917</v>
      </c>
      <c r="T980" s="18" t="n">
        <f aca="false">IFERROR($N$980/($O$980+$S$980),NA())</f>
        <v>356.426262426628</v>
      </c>
      <c r="U980" s="18" t="n">
        <f aca="false">AND(ISNUMBER($S$980),$S$980&gt;Assumptions!$B$4,$T$980&lt;=Assumptions!$B$13)</f>
        <v>0</v>
      </c>
      <c r="V980" s="18" t="n">
        <f aca="false">IF($R$980,$P$980,IF($U$980,$S$980,NA()))</f>
        <v>376603.230258533</v>
      </c>
      <c r="W980" s="18" t="n">
        <f aca="false">IF($R$980,$Q$980,IF($U$980,$T$980,NA()))</f>
        <v>318.637734247849</v>
      </c>
      <c r="X980" s="18" t="n">
        <f aca="false">$R$980</f>
        <v>1</v>
      </c>
      <c r="Y980" s="18" t="n">
        <f aca="false">IF($B$980=1,$H$980,$AI$112*$W$980)</f>
        <v>300000000</v>
      </c>
      <c r="Z980" s="18" t="n">
        <f aca="false">IF($C$980=1,$I$980,$AF$112*$W$980)</f>
        <v>552406741.414942</v>
      </c>
      <c r="AA980" s="18" t="n">
        <f aca="false">IF($D$980=1,$J$980,$AC$112*$W$980)</f>
        <v>60000000</v>
      </c>
      <c r="AB980" s="18" t="n">
        <f aca="false">IF($E$980=1,$K$980,$Z$112*$W$980)</f>
        <v>30000000</v>
      </c>
      <c r="AC980" s="18" t="n">
        <f aca="false">IF($F$980=1,$L$980,$W$112*$W$980)</f>
        <v>1593188671.23924</v>
      </c>
      <c r="AD980" s="18" t="n">
        <f aca="false">IF($G$980=1,$M$980,$T$112*$W$980)</f>
        <v>1593188671.23924</v>
      </c>
      <c r="AE980" s="18" t="n">
        <f aca="false">($C$13*Assumptions!$B$7/Assumptions!$B$11)</f>
        <v>120000000</v>
      </c>
      <c r="AF980" s="18" t="n">
        <f aca="false">($J$112+$O$112)*$W$980</f>
        <v>89381972.2563072</v>
      </c>
      <c r="AG980" s="18" t="n">
        <f aca="false">Assumptions!$B$20*$W$980</f>
        <v>2867739608.23064</v>
      </c>
      <c r="AH980" s="18" t="n">
        <f aca="false">IF($R$980,Assumptions!$B$14*($W$980-Assumptions!$B$13),Assumptions!$B$4)</f>
        <v>794094335.619622</v>
      </c>
      <c r="AI980" s="18" t="n">
        <f aca="false">$Y$980+$Z$980+$AA$980+$AB$980+$AC$980+$AD$980+$AE$980+$AF$980+$AG$980+$AH$980</f>
        <v>8000000000</v>
      </c>
      <c r="AJ980" s="18" t="n">
        <f aca="false">IF(AND(ISNUMBER($V$980),($C$13*Assumptions!$B$7/Assumptions!$B$11)&gt;=Assumptions!$B$67,IF($B$980=1,$Y$980&gt;=INDEX($Y$936:$Y$999,1+$A$980-Assumptions!$B$78),$Y$980&gt;INDEX($Y$936:$Y$999,1+$A$980+Assumptions!$B$78)),IF($C$980=1,$Z$980&gt;=INDEX($Z$936:$Z$999,1+$A$980-Assumptions!$B$79),$Z$980&gt;INDEX($Z$936:$Z$999,1+$A$980+Assumptions!$B$79)),IF($D$980=1,$AA$980&gt;=INDEX($AA$936:$AA$999,1+$A$980-Assumptions!$B$80),$AA$980&gt;INDEX($AA$936:$AA$999,1+$A$980+Assumptions!$B$80)),IF($E$980=1,$AB$980&gt;=INDEX($AB$936:$AB$999,1+$A$980-Assumptions!$B$81),$AB$980&gt;INDEX($AB$936:$AB$999,1+$A$980+Assumptions!$B$81)),IF($F$980=1,$AC$980&gt;=INDEX($AC$936:$AC$999,1+$A$980-Assumptions!$B$82),$AC$980&gt;INDEX($AC$936:$AC$999,1+$A$980+Assumptions!$B$82)),IF($G$980=1,$AD$980&gt;=INDEX($AD$936:$AD$999,1+$A$980-Assumptions!$B$83),$AD$980&gt;INDEX($AD$936:$AD$999,1+$A$980+Assumptions!$B$83))),1,0)</f>
        <v>0</v>
      </c>
      <c r="AK980" s="16"/>
      <c r="AL980" s="16"/>
    </row>
    <row r="981" customFormat="false" ht="23.85" hidden="true" customHeight="false" outlineLevel="0" collapsed="false">
      <c r="A981" s="6" t="n">
        <f aca="false">ROW()-ROW($A$936)+Assumptions!$B$4</f>
        <v>45</v>
      </c>
      <c r="B981" s="18" t="n">
        <f aca="false">MOD(QUOTIENT($A$981,Assumptions!$B$78),2)</f>
        <v>1</v>
      </c>
      <c r="C981" s="18" t="n">
        <f aca="false">MOD(QUOTIENT($A$981,Assumptions!$B$79),2)</f>
        <v>0</v>
      </c>
      <c r="D981" s="18" t="n">
        <f aca="false">MOD(QUOTIENT($A$981,Assumptions!$B$80),2)</f>
        <v>1</v>
      </c>
      <c r="E981" s="18" t="n">
        <f aca="false">MOD(QUOTIENT($A$981,Assumptions!$B$81),2)</f>
        <v>1</v>
      </c>
      <c r="F981" s="18" t="n">
        <f aca="false">MOD(QUOTIENT($A$981,Assumptions!$B$82),2)</f>
        <v>0</v>
      </c>
      <c r="G981" s="18" t="n">
        <f aca="false">MOD(QUOTIENT($A$981,Assumptions!$B$83),2)</f>
        <v>1</v>
      </c>
      <c r="H981" s="18" t="n">
        <f aca="false">IF($B$981=1,MIN(Assumptions!$B$66,MAX(Assumptions!$B$4,Assumptions!$B$28-(Assumptions!$B$4))),Assumptions!$B$4)</f>
        <v>300000000</v>
      </c>
      <c r="I981" s="18" t="n">
        <f aca="false">IF($C$981=1,MIN(Assumptions!$B$61,MAX(Assumptions!$B$4,Assumptions!$B$28-($H$981))),Assumptions!$B$4)</f>
        <v>0</v>
      </c>
      <c r="J981" s="18" t="n">
        <f aca="false">IF($D$981=1,MIN(Assumptions!$B$56,MAX(Assumptions!$B$4,Assumptions!$B$28-($H$981+$I$981))),Assumptions!$B$4)</f>
        <v>60000000</v>
      </c>
      <c r="K981" s="18" t="n">
        <f aca="false">IF($E$981=1,MIN(Assumptions!$B$51,MAX(Assumptions!$B$4,Assumptions!$B$28-($H$981+$I$981+$J$981))),Assumptions!$B$4)</f>
        <v>30000000</v>
      </c>
      <c r="L981" s="18" t="n">
        <f aca="false">IF($F$981=1,MIN(Assumptions!$B$46,MAX(Assumptions!$B$4,Assumptions!$B$28-($H$981+$I$981+$J$981+$K$981))),Assumptions!$B$4)</f>
        <v>0</v>
      </c>
      <c r="M981" s="18" t="n">
        <f aca="false">IF($G$981=1,MIN(Assumptions!$B$41,MAX(Assumptions!$B$4,Assumptions!$B$28-($H$981+$I$981+$J$981+$K$981+$L$981))),Assumptions!$B$4)</f>
        <v>5000000</v>
      </c>
      <c r="N981" s="18" t="n">
        <f aca="false">MAX(Assumptions!$B$4,Assumptions!$B$28-($H$981+$I$981+$J$981+$K$981+$L$981+$M$981))</f>
        <v>7605000000</v>
      </c>
      <c r="O981" s="18" t="n">
        <f aca="false">$J$112+$O$112+Assumptions!$B$20+IF($B$981=0,$AI$112,Assumptions!$B$4)+IF($C$981=0,$AF$112,Assumptions!$B$4)+IF($D$981=0,$AC$112,Assumptions!$B$4)+IF($E$981=0,$Z$112,Assumptions!$B$4)+IF($F$981=0,$W$112,Assumptions!$B$4)+IF($G$981=0,$T$112,Assumptions!$B$4)</f>
        <v>16014164.1892672</v>
      </c>
      <c r="P981" s="18" t="n">
        <f aca="false">IF(($N$981+Assumptions!$B$14*Assumptions!$B$13)&gt;($C$13*Assumptions!$B$7/Assumptions!$B$11),($C$13*Assumptions!$B$7/Assumptions!$B$11)*($O$981+Assumptions!$B$14)/($N$981+Assumptions!$B$14*Assumptions!$B$13-($C$13*Assumptions!$B$7/Assumptions!$B$11)),NA())</f>
        <v>296721.162298773</v>
      </c>
      <c r="Q981" s="18" t="n">
        <f aca="false">IFERROR(($N$981+Assumptions!$B$14*Assumptions!$B$13)/($O$981+Assumptions!$B$14+$P$981),NA())</f>
        <v>404.420092824961</v>
      </c>
      <c r="R981" s="18" t="n">
        <f aca="false">AND(ISNUMBER($P$981),$P$981&gt;Assumptions!$B$4,$Q$981&gt;Assumptions!$B$13)</f>
        <v>1</v>
      </c>
      <c r="S981" s="18" t="n">
        <f aca="false">IF($N$981&gt;($C$13*Assumptions!$B$7/Assumptions!$B$11),($C$13*Assumptions!$B$7/Assumptions!$B$11)*$O$981/($N$981-($C$13*Assumptions!$B$7/Assumptions!$B$11)),NA())</f>
        <v>256740.10724276</v>
      </c>
      <c r="T981" s="18" t="n">
        <f aca="false">IFERROR($N$981/($O$981+$S$981),NA())</f>
        <v>467.39872974554</v>
      </c>
      <c r="U981" s="18" t="n">
        <f aca="false">AND(ISNUMBER($S$981),$S$981&gt;Assumptions!$B$4,$T$981&lt;=Assumptions!$B$13)</f>
        <v>0</v>
      </c>
      <c r="V981" s="18" t="n">
        <f aca="false">IF($R$981,$P$981,IF($U$981,$S$981,NA()))</f>
        <v>296721.162298773</v>
      </c>
      <c r="W981" s="18" t="n">
        <f aca="false">IF($R$981,$Q$981,IF($U$981,$T$981,NA()))</f>
        <v>404.420092824961</v>
      </c>
      <c r="X981" s="18" t="n">
        <f aca="false">$R$981</f>
        <v>1</v>
      </c>
      <c r="Y981" s="18" t="n">
        <f aca="false">IF($B$981=1,$H$981,$AI$112*$W$981)</f>
        <v>300000000</v>
      </c>
      <c r="Z981" s="18" t="n">
        <f aca="false">IF($C$981=1,$I$981,$AF$112*$W$981)</f>
        <v>701123444.050078</v>
      </c>
      <c r="AA981" s="18" t="n">
        <f aca="false">IF($D$981=1,$J$981,$AC$112*$W$981)</f>
        <v>60000000</v>
      </c>
      <c r="AB981" s="18" t="n">
        <f aca="false">IF($E$981=1,$K$981,$Z$112*$W$981)</f>
        <v>30000000</v>
      </c>
      <c r="AC981" s="18" t="n">
        <f aca="false">IF($F$981=1,$L$981,$W$112*$W$981)</f>
        <v>2022100464.1248</v>
      </c>
      <c r="AD981" s="18" t="n">
        <f aca="false">IF($G$981=1,$M$981,$T$112*$W$981)</f>
        <v>5000000</v>
      </c>
      <c r="AE981" s="18" t="n">
        <f aca="false">($C$13*Assumptions!$B$7/Assumptions!$B$11)</f>
        <v>120000000</v>
      </c>
      <c r="AF981" s="18" t="n">
        <f aca="false">($J$112+$O$112)*$W$981</f>
        <v>113445024.338067</v>
      </c>
      <c r="AG981" s="18" t="n">
        <f aca="false">Assumptions!$B$20*$W$981</f>
        <v>3639780835.42465</v>
      </c>
      <c r="AH981" s="18" t="n">
        <f aca="false">IF($R$981,Assumptions!$B$14*($W$981-Assumptions!$B$13),Assumptions!$B$4)</f>
        <v>1008550232.0624</v>
      </c>
      <c r="AI981" s="18" t="n">
        <f aca="false">$Y$981+$Z$981+$AA$981+$AB$981+$AC$981+$AD$981+$AE$981+$AF$981+$AG$981+$AH$981</f>
        <v>8000000000</v>
      </c>
      <c r="AJ981" s="18" t="n">
        <f aca="false">IF(AND(ISNUMBER($V$981),($C$13*Assumptions!$B$7/Assumptions!$B$11)&gt;=Assumptions!$B$67,IF($B$981=1,$Y$981&gt;=INDEX($Y$936:$Y$999,1+$A$981-Assumptions!$B$78),$Y$981&gt;INDEX($Y$936:$Y$999,1+$A$981+Assumptions!$B$78)),IF($C$981=1,$Z$981&gt;=INDEX($Z$936:$Z$999,1+$A$981-Assumptions!$B$79),$Z$981&gt;INDEX($Z$936:$Z$999,1+$A$981+Assumptions!$B$79)),IF($D$981=1,$AA$981&gt;=INDEX($AA$936:$AA$999,1+$A$981-Assumptions!$B$80),$AA$981&gt;INDEX($AA$936:$AA$999,1+$A$981+Assumptions!$B$80)),IF($E$981=1,$AB$981&gt;=INDEX($AB$936:$AB$999,1+$A$981-Assumptions!$B$81),$AB$981&gt;INDEX($AB$936:$AB$999,1+$A$981+Assumptions!$B$81)),IF($F$981=1,$AC$981&gt;=INDEX($AC$936:$AC$999,1+$A$981-Assumptions!$B$82),$AC$981&gt;INDEX($AC$936:$AC$999,1+$A$981+Assumptions!$B$82)),IF($G$981=1,$AD$981&gt;=INDEX($AD$936:$AD$999,1+$A$981-Assumptions!$B$83),$AD$981&gt;INDEX($AD$936:$AD$999,1+$A$981+Assumptions!$B$83))),1,0)</f>
        <v>0</v>
      </c>
      <c r="AK981" s="16"/>
      <c r="AL981" s="16"/>
    </row>
    <row r="982" customFormat="false" ht="23.85" hidden="true" customHeight="false" outlineLevel="0" collapsed="false">
      <c r="A982" s="6" t="n">
        <f aca="false">ROW()-ROW($A$936)+Assumptions!$B$4</f>
        <v>46</v>
      </c>
      <c r="B982" s="18" t="n">
        <f aca="false">MOD(QUOTIENT($A$982,Assumptions!$B$78),2)</f>
        <v>1</v>
      </c>
      <c r="C982" s="18" t="n">
        <f aca="false">MOD(QUOTIENT($A$982,Assumptions!$B$79),2)</f>
        <v>0</v>
      </c>
      <c r="D982" s="18" t="n">
        <f aca="false">MOD(QUOTIENT($A$982,Assumptions!$B$80),2)</f>
        <v>1</v>
      </c>
      <c r="E982" s="18" t="n">
        <f aca="false">MOD(QUOTIENT($A$982,Assumptions!$B$81),2)</f>
        <v>1</v>
      </c>
      <c r="F982" s="18" t="n">
        <f aca="false">MOD(QUOTIENT($A$982,Assumptions!$B$82),2)</f>
        <v>1</v>
      </c>
      <c r="G982" s="18" t="n">
        <f aca="false">MOD(QUOTIENT($A$982,Assumptions!$B$83),2)</f>
        <v>0</v>
      </c>
      <c r="H982" s="18" t="n">
        <f aca="false">IF($B$982=1,MIN(Assumptions!$B$66,MAX(Assumptions!$B$4,Assumptions!$B$28-(Assumptions!$B$4))),Assumptions!$B$4)</f>
        <v>300000000</v>
      </c>
      <c r="I982" s="18" t="n">
        <f aca="false">IF($C$982=1,MIN(Assumptions!$B$61,MAX(Assumptions!$B$4,Assumptions!$B$28-($H$982))),Assumptions!$B$4)</f>
        <v>0</v>
      </c>
      <c r="J982" s="18" t="n">
        <f aca="false">IF($D$982=1,MIN(Assumptions!$B$56,MAX(Assumptions!$B$4,Assumptions!$B$28-($H$982+$I$982))),Assumptions!$B$4)</f>
        <v>60000000</v>
      </c>
      <c r="K982" s="18" t="n">
        <f aca="false">IF($E$982=1,MIN(Assumptions!$B$51,MAX(Assumptions!$B$4,Assumptions!$B$28-($H$982+$I$982+$J$982))),Assumptions!$B$4)</f>
        <v>30000000</v>
      </c>
      <c r="L982" s="18" t="n">
        <f aca="false">IF($F$982=1,MIN(Assumptions!$B$46,MAX(Assumptions!$B$4,Assumptions!$B$28-($H$982+$I$982+$J$982+$K$982))),Assumptions!$B$4)</f>
        <v>15000000</v>
      </c>
      <c r="M982" s="18" t="n">
        <f aca="false">IF($G$982=1,MIN(Assumptions!$B$41,MAX(Assumptions!$B$4,Assumptions!$B$28-($H$982+$I$982+$J$982+$K$982+$L$982))),Assumptions!$B$4)</f>
        <v>0</v>
      </c>
      <c r="N982" s="18" t="n">
        <f aca="false">MAX(Assumptions!$B$4,Assumptions!$B$28-($H$982+$I$982+$J$982+$K$982+$L$982+$M$982))</f>
        <v>7595000000</v>
      </c>
      <c r="O982" s="18" t="n">
        <f aca="false">$J$112+$O$112+Assumptions!$B$20+IF($B$982=0,$AI$112,Assumptions!$B$4)+IF($C$982=0,$AF$112,Assumptions!$B$4)+IF($D$982=0,$AC$112,Assumptions!$B$4)+IF($E$982=0,$Z$112,Assumptions!$B$4)+IF($F$982=0,$W$112,Assumptions!$B$4)+IF($G$982=0,$T$112,Assumptions!$B$4)</f>
        <v>16014164.1892672</v>
      </c>
      <c r="P982" s="18" t="n">
        <f aca="false">IF(($N$982+Assumptions!$B$14*Assumptions!$B$13)&gt;($C$13*Assumptions!$B$7/Assumptions!$B$11),($C$13*Assumptions!$B$7/Assumptions!$B$11)*($O$982+Assumptions!$B$14)/($N$982+Assumptions!$B$14*Assumptions!$B$13-($C$13*Assumptions!$B$7/Assumptions!$B$11)),NA())</f>
        <v>297117.980971188</v>
      </c>
      <c r="Q982" s="18" t="n">
        <f aca="false">IFERROR(($N$982+Assumptions!$B$14*Assumptions!$B$13)/($O$982+Assumptions!$B$14+$P$982),NA())</f>
        <v>403.879965822857</v>
      </c>
      <c r="R982" s="18" t="n">
        <f aca="false">AND(ISNUMBER($P$982),$P$982&gt;Assumptions!$B$4,$Q$982&gt;Assumptions!$B$13)</f>
        <v>1</v>
      </c>
      <c r="S982" s="18" t="n">
        <f aca="false">IF($N$982&gt;($C$13*Assumptions!$B$7/Assumptions!$B$11),($C$13*Assumptions!$B$7/Assumptions!$B$11)*$O$982/($N$982-($C$13*Assumptions!$B$7/Assumptions!$B$11)),NA())</f>
        <v>257083.572269172</v>
      </c>
      <c r="T982" s="18" t="n">
        <f aca="false">IFERROR($N$982/($O$982+$S$982),NA())</f>
        <v>466.774282544812</v>
      </c>
      <c r="U982" s="18" t="n">
        <f aca="false">AND(ISNUMBER($S$982),$S$982&gt;Assumptions!$B$4,$T$982&lt;=Assumptions!$B$13)</f>
        <v>0</v>
      </c>
      <c r="V982" s="18" t="n">
        <f aca="false">IF($R$982,$P$982,IF($U$982,$S$982,NA()))</f>
        <v>297117.980971188</v>
      </c>
      <c r="W982" s="18" t="n">
        <f aca="false">IF($R$982,$Q$982,IF($U$982,$T$982,NA()))</f>
        <v>403.879965822857</v>
      </c>
      <c r="X982" s="18" t="n">
        <f aca="false">$R$982</f>
        <v>1</v>
      </c>
      <c r="Y982" s="18" t="n">
        <f aca="false">IF($B$982=1,$H$982,$AI$112*$W$982)</f>
        <v>300000000</v>
      </c>
      <c r="Z982" s="18" t="n">
        <f aca="false">IF($C$982=1,$I$982,$AF$112*$W$982)</f>
        <v>700187052.138158</v>
      </c>
      <c r="AA982" s="18" t="n">
        <f aca="false">IF($D$982=1,$J$982,$AC$112*$W$982)</f>
        <v>60000000</v>
      </c>
      <c r="AB982" s="18" t="n">
        <f aca="false">IF($E$982=1,$K$982,$Z$112*$W$982)</f>
        <v>30000000</v>
      </c>
      <c r="AC982" s="18" t="n">
        <f aca="false">IF($F$982=1,$L$982,$W$112*$W$982)</f>
        <v>15000000</v>
      </c>
      <c r="AD982" s="18" t="n">
        <f aca="false">IF($G$982=1,$M$982,$T$112*$W$982)</f>
        <v>2019399829.11429</v>
      </c>
      <c r="AE982" s="18" t="n">
        <f aca="false">($C$13*Assumptions!$B$7/Assumptions!$B$11)</f>
        <v>120000000</v>
      </c>
      <c r="AF982" s="18" t="n">
        <f aca="false">($J$112+$O$112)*$W$982</f>
        <v>113293511.784694</v>
      </c>
      <c r="AG982" s="18" t="n">
        <f aca="false">Assumptions!$B$20*$W$982</f>
        <v>3634919692.40572</v>
      </c>
      <c r="AH982" s="18" t="n">
        <f aca="false">IF($R$982,Assumptions!$B$14*($W$982-Assumptions!$B$13),Assumptions!$B$4)</f>
        <v>1007199914.55714</v>
      </c>
      <c r="AI982" s="18" t="n">
        <f aca="false">$Y$982+$Z$982+$AA$982+$AB$982+$AC$982+$AD$982+$AE$982+$AF$982+$AG$982+$AH$982</f>
        <v>8000000000</v>
      </c>
      <c r="AJ982" s="18" t="n">
        <f aca="false">IF(AND(ISNUMBER($V$982),($C$13*Assumptions!$B$7/Assumptions!$B$11)&gt;=Assumptions!$B$67,IF($B$982=1,$Y$982&gt;=INDEX($Y$936:$Y$999,1+$A$982-Assumptions!$B$78),$Y$982&gt;INDEX($Y$936:$Y$999,1+$A$982+Assumptions!$B$78)),IF($C$982=1,$Z$982&gt;=INDEX($Z$936:$Z$999,1+$A$982-Assumptions!$B$79),$Z$982&gt;INDEX($Z$936:$Z$999,1+$A$982+Assumptions!$B$79)),IF($D$982=1,$AA$982&gt;=INDEX($AA$936:$AA$999,1+$A$982-Assumptions!$B$80),$AA$982&gt;INDEX($AA$936:$AA$999,1+$A$982+Assumptions!$B$80)),IF($E$982=1,$AB$982&gt;=INDEX($AB$936:$AB$999,1+$A$982-Assumptions!$B$81),$AB$982&gt;INDEX($AB$936:$AB$999,1+$A$982+Assumptions!$B$81)),IF($F$982=1,$AC$982&gt;=INDEX($AC$936:$AC$999,1+$A$982-Assumptions!$B$82),$AC$982&gt;INDEX($AC$936:$AC$999,1+$A$982+Assumptions!$B$82)),IF($G$982=1,$AD$982&gt;=INDEX($AD$936:$AD$999,1+$A$982-Assumptions!$B$83),$AD$982&gt;INDEX($AD$936:$AD$999,1+$A$982+Assumptions!$B$83))),1,0)</f>
        <v>0</v>
      </c>
      <c r="AK982" s="16"/>
      <c r="AL982" s="16"/>
    </row>
    <row r="983" customFormat="false" ht="23.85" hidden="true" customHeight="false" outlineLevel="0" collapsed="false">
      <c r="A983" s="6" t="n">
        <f aca="false">ROW()-ROW($A$936)+Assumptions!$B$4</f>
        <v>47</v>
      </c>
      <c r="B983" s="18" t="n">
        <f aca="false">MOD(QUOTIENT($A$983,Assumptions!$B$78),2)</f>
        <v>1</v>
      </c>
      <c r="C983" s="18" t="n">
        <f aca="false">MOD(QUOTIENT($A$983,Assumptions!$B$79),2)</f>
        <v>0</v>
      </c>
      <c r="D983" s="18" t="n">
        <f aca="false">MOD(QUOTIENT($A$983,Assumptions!$B$80),2)</f>
        <v>1</v>
      </c>
      <c r="E983" s="18" t="n">
        <f aca="false">MOD(QUOTIENT($A$983,Assumptions!$B$81),2)</f>
        <v>1</v>
      </c>
      <c r="F983" s="18" t="n">
        <f aca="false">MOD(QUOTIENT($A$983,Assumptions!$B$82),2)</f>
        <v>1</v>
      </c>
      <c r="G983" s="18" t="n">
        <f aca="false">MOD(QUOTIENT($A$983,Assumptions!$B$83),2)</f>
        <v>1</v>
      </c>
      <c r="H983" s="18" t="n">
        <f aca="false">IF($B$983=1,MIN(Assumptions!$B$66,MAX(Assumptions!$B$4,Assumptions!$B$28-(Assumptions!$B$4))),Assumptions!$B$4)</f>
        <v>300000000</v>
      </c>
      <c r="I983" s="18" t="n">
        <f aca="false">IF($C$983=1,MIN(Assumptions!$B$61,MAX(Assumptions!$B$4,Assumptions!$B$28-($H$983))),Assumptions!$B$4)</f>
        <v>0</v>
      </c>
      <c r="J983" s="18" t="n">
        <f aca="false">IF($D$983=1,MIN(Assumptions!$B$56,MAX(Assumptions!$B$4,Assumptions!$B$28-($H$983+$I$983))),Assumptions!$B$4)</f>
        <v>60000000</v>
      </c>
      <c r="K983" s="18" t="n">
        <f aca="false">IF($E$983=1,MIN(Assumptions!$B$51,MAX(Assumptions!$B$4,Assumptions!$B$28-($H$983+$I$983+$J$983))),Assumptions!$B$4)</f>
        <v>30000000</v>
      </c>
      <c r="L983" s="18" t="n">
        <f aca="false">IF($F$983=1,MIN(Assumptions!$B$46,MAX(Assumptions!$B$4,Assumptions!$B$28-($H$983+$I$983+$J$983+$K$983))),Assumptions!$B$4)</f>
        <v>15000000</v>
      </c>
      <c r="M983" s="18" t="n">
        <f aca="false">IF($G$983=1,MIN(Assumptions!$B$41,MAX(Assumptions!$B$4,Assumptions!$B$28-($H$983+$I$983+$J$983+$K$983+$L$983))),Assumptions!$B$4)</f>
        <v>5000000</v>
      </c>
      <c r="N983" s="18" t="n">
        <f aca="false">MAX(Assumptions!$B$4,Assumptions!$B$28-($H$983+$I$983+$J$983+$K$983+$L$983+$M$983))</f>
        <v>7590000000</v>
      </c>
      <c r="O983" s="18" t="n">
        <f aca="false">$J$112+$O$112+Assumptions!$B$20+IF($B$983=0,$AI$112,Assumptions!$B$4)+IF($C$983=0,$AF$112,Assumptions!$B$4)+IF($D$983=0,$AC$112,Assumptions!$B$4)+IF($E$983=0,$Z$112,Assumptions!$B$4)+IF($F$983=0,$W$112,Assumptions!$B$4)+IF($G$983=0,$T$112,Assumptions!$B$4)</f>
        <v>11014164.1892672</v>
      </c>
      <c r="P983" s="18" t="n">
        <f aca="false">IF(($N$983+Assumptions!$B$14*Assumptions!$B$13)&gt;($C$13*Assumptions!$B$7/Assumptions!$B$11),($C$13*Assumptions!$B$7/Assumptions!$B$11)*($O$983+Assumptions!$B$14)/($N$983+Assumptions!$B$14*Assumptions!$B$13-($C$13*Assumptions!$B$7/Assumptions!$B$11)),NA())</f>
        <v>217022.375739319</v>
      </c>
      <c r="Q983" s="18" t="n">
        <f aca="false">IFERROR(($N$983+Assumptions!$B$14*Assumptions!$B$13)/($O$983+Assumptions!$B$14+$P$983),NA())</f>
        <v>552.938376014004</v>
      </c>
      <c r="R983" s="18" t="n">
        <f aca="false">AND(ISNUMBER($P$983),$P$983&gt;Assumptions!$B$4,$Q$983&gt;Assumptions!$B$13)</f>
        <v>1</v>
      </c>
      <c r="S983" s="18" t="n">
        <f aca="false">IF($N$983&gt;($C$13*Assumptions!$B$7/Assumptions!$B$11),($C$13*Assumptions!$B$7/Assumptions!$B$11)*$O$983/($N$983-($C$13*Assumptions!$B$7/Assumptions!$B$11)),NA())</f>
        <v>176934.36448622</v>
      </c>
      <c r="T983" s="18" t="n">
        <f aca="false">IFERROR($N$983/($O$983+$S$983),NA())</f>
        <v>678.217599777493</v>
      </c>
      <c r="U983" s="18" t="n">
        <f aca="false">AND(ISNUMBER($S$983),$S$983&gt;Assumptions!$B$4,$T$983&lt;=Assumptions!$B$13)</f>
        <v>0</v>
      </c>
      <c r="V983" s="18" t="n">
        <f aca="false">IF($R$983,$P$983,IF($U$983,$S$983,NA()))</f>
        <v>217022.375739319</v>
      </c>
      <c r="W983" s="18" t="n">
        <f aca="false">IF($R$983,$Q$983,IF($U$983,$T$983,NA()))</f>
        <v>552.938376014004</v>
      </c>
      <c r="X983" s="18" t="n">
        <f aca="false">$R$983</f>
        <v>1</v>
      </c>
      <c r="Y983" s="18" t="n">
        <f aca="false">IF($B$983=1,$H$983,$AI$112*$W$983)</f>
        <v>300000000</v>
      </c>
      <c r="Z983" s="18" t="n">
        <f aca="false">IF($C$983=1,$I$983,$AF$112*$W$983)</f>
        <v>958602367.727036</v>
      </c>
      <c r="AA983" s="18" t="n">
        <f aca="false">IF($D$983=1,$J$983,$AC$112*$W$983)</f>
        <v>60000000</v>
      </c>
      <c r="AB983" s="18" t="n">
        <f aca="false">IF($E$983=1,$K$983,$Z$112*$W$983)</f>
        <v>30000000</v>
      </c>
      <c r="AC983" s="18" t="n">
        <f aca="false">IF($F$983=1,$L$983,$W$112*$W$983)</f>
        <v>15000000</v>
      </c>
      <c r="AD983" s="18" t="n">
        <f aca="false">IF($G$983=1,$M$983,$T$112*$W$983)</f>
        <v>5000000</v>
      </c>
      <c r="AE983" s="18" t="n">
        <f aca="false">($C$13*Assumptions!$B$7/Assumptions!$B$11)</f>
        <v>120000000</v>
      </c>
      <c r="AF983" s="18" t="n">
        <f aca="false">($J$112+$O$112)*$W$983</f>
        <v>155106308.111921</v>
      </c>
      <c r="AG983" s="18" t="n">
        <f aca="false">Assumptions!$B$20*$W$983</f>
        <v>4976445384.12603</v>
      </c>
      <c r="AH983" s="18" t="n">
        <f aca="false">IF($R$983,Assumptions!$B$14*($W$983-Assumptions!$B$13),Assumptions!$B$4)</f>
        <v>1379845940.03501</v>
      </c>
      <c r="AI983" s="18" t="n">
        <f aca="false">$Y$983+$Z$983+$AA$983+$AB$983+$AC$983+$AD$983+$AE$983+$AF$983+$AG$983+$AH$983</f>
        <v>8000000000</v>
      </c>
      <c r="AJ983" s="18" t="n">
        <f aca="false">IF(AND(ISNUMBER($V$983),($C$13*Assumptions!$B$7/Assumptions!$B$11)&gt;=Assumptions!$B$67,IF($B$983=1,$Y$983&gt;=INDEX($Y$936:$Y$999,1+$A$983-Assumptions!$B$78),$Y$983&gt;INDEX($Y$936:$Y$999,1+$A$983+Assumptions!$B$78)),IF($C$983=1,$Z$983&gt;=INDEX($Z$936:$Z$999,1+$A$983-Assumptions!$B$79),$Z$983&gt;INDEX($Z$936:$Z$999,1+$A$983+Assumptions!$B$79)),IF($D$983=1,$AA$983&gt;=INDEX($AA$936:$AA$999,1+$A$983-Assumptions!$B$80),$AA$983&gt;INDEX($AA$936:$AA$999,1+$A$983+Assumptions!$B$80)),IF($E$983=1,$AB$983&gt;=INDEX($AB$936:$AB$999,1+$A$983-Assumptions!$B$81),$AB$983&gt;INDEX($AB$936:$AB$999,1+$A$983+Assumptions!$B$81)),IF($F$983=1,$AC$983&gt;=INDEX($AC$936:$AC$999,1+$A$983-Assumptions!$B$82),$AC$983&gt;INDEX($AC$936:$AC$999,1+$A$983+Assumptions!$B$82)),IF($G$983=1,$AD$983&gt;=INDEX($AD$936:$AD$999,1+$A$983-Assumptions!$B$83),$AD$983&gt;INDEX($AD$936:$AD$999,1+$A$983+Assumptions!$B$83))),1,0)</f>
        <v>0</v>
      </c>
      <c r="AK983" s="16"/>
      <c r="AL983" s="16"/>
    </row>
    <row r="984" customFormat="false" ht="23.85" hidden="true" customHeight="false" outlineLevel="0" collapsed="false">
      <c r="A984" s="6" t="n">
        <f aca="false">ROW()-ROW($A$936)+Assumptions!$B$4</f>
        <v>48</v>
      </c>
      <c r="B984" s="18" t="n">
        <f aca="false">MOD(QUOTIENT($A$984,Assumptions!$B$78),2)</f>
        <v>1</v>
      </c>
      <c r="C984" s="18" t="n">
        <f aca="false">MOD(QUOTIENT($A$984,Assumptions!$B$79),2)</f>
        <v>1</v>
      </c>
      <c r="D984" s="18" t="n">
        <f aca="false">MOD(QUOTIENT($A$984,Assumptions!$B$80),2)</f>
        <v>0</v>
      </c>
      <c r="E984" s="18" t="n">
        <f aca="false">MOD(QUOTIENT($A$984,Assumptions!$B$81),2)</f>
        <v>0</v>
      </c>
      <c r="F984" s="18" t="n">
        <f aca="false">MOD(QUOTIENT($A$984,Assumptions!$B$82),2)</f>
        <v>0</v>
      </c>
      <c r="G984" s="18" t="n">
        <f aca="false">MOD(QUOTIENT($A$984,Assumptions!$B$83),2)</f>
        <v>0</v>
      </c>
      <c r="H984" s="18" t="n">
        <f aca="false">IF($B$984=1,MIN(Assumptions!$B$66,MAX(Assumptions!$B$4,Assumptions!$B$28-(Assumptions!$B$4))),Assumptions!$B$4)</f>
        <v>300000000</v>
      </c>
      <c r="I984" s="18" t="n">
        <f aca="false">IF($C$984=1,MIN(Assumptions!$B$61,MAX(Assumptions!$B$4,Assumptions!$B$28-($H$984))),Assumptions!$B$4)</f>
        <v>100000000</v>
      </c>
      <c r="J984" s="18" t="n">
        <f aca="false">IF($D$984=1,MIN(Assumptions!$B$56,MAX(Assumptions!$B$4,Assumptions!$B$28-($H$984+$I$984))),Assumptions!$B$4)</f>
        <v>0</v>
      </c>
      <c r="K984" s="18" t="n">
        <f aca="false">IF($E$984=1,MIN(Assumptions!$B$51,MAX(Assumptions!$B$4,Assumptions!$B$28-($H$984+$I$984+$J$984))),Assumptions!$B$4)</f>
        <v>0</v>
      </c>
      <c r="L984" s="18" t="n">
        <f aca="false">IF($F$984=1,MIN(Assumptions!$B$46,MAX(Assumptions!$B$4,Assumptions!$B$28-($H$984+$I$984+$J$984+$K$984))),Assumptions!$B$4)</f>
        <v>0</v>
      </c>
      <c r="M984" s="18" t="n">
        <f aca="false">IF($G$984=1,MIN(Assumptions!$B$41,MAX(Assumptions!$B$4,Assumptions!$B$28-($H$984+$I$984+$J$984+$K$984+$L$984))),Assumptions!$B$4)</f>
        <v>0</v>
      </c>
      <c r="N984" s="18" t="n">
        <f aca="false">MAX(Assumptions!$B$4,Assumptions!$B$28-($H$984+$I$984+$J$984+$K$984+$L$984+$M$984))</f>
        <v>7600000000</v>
      </c>
      <c r="O984" s="18" t="n">
        <f aca="false">$J$112+$O$112+Assumptions!$B$20+IF($B$984=0,$AI$112,Assumptions!$B$4)+IF($C$984=0,$AF$112,Assumptions!$B$4)+IF($D$984=0,$AC$112,Assumptions!$B$4)+IF($E$984=0,$Z$112,Assumptions!$B$4)+IF($F$984=0,$W$112,Assumptions!$B$4)+IF($G$984=0,$T$112,Assumptions!$B$4)</f>
        <v>24680512.8289884</v>
      </c>
      <c r="P984" s="18" t="n">
        <f aca="false">IF(($N$984+Assumptions!$B$14*Assumptions!$B$13)&gt;($C$13*Assumptions!$B$7/Assumptions!$B$11),($C$13*Assumptions!$B$7/Assumptions!$B$11)*($O$984+Assumptions!$B$14)/($N$984+Assumptions!$B$14*Assumptions!$B$13-($C$13*Assumptions!$B$7/Assumptions!$B$11)),NA())</f>
        <v>435905.317671715</v>
      </c>
      <c r="Q984" s="18" t="n">
        <f aca="false">IFERROR(($N$984+Assumptions!$B$14*Assumptions!$B$13)/($O$984+Assumptions!$B$14+$P$984),NA())</f>
        <v>275.28913994661</v>
      </c>
      <c r="R984" s="18" t="n">
        <f aca="false">AND(ISNUMBER($P$984),$P$984&gt;Assumptions!$B$4,$Q$984&gt;Assumptions!$B$13)</f>
        <v>1</v>
      </c>
      <c r="S984" s="18" t="n">
        <f aca="false">IF($N$984&gt;($C$13*Assumptions!$B$7/Assumptions!$B$11),($C$13*Assumptions!$B$7/Assumptions!$B$11)*$O$984/($N$984-($C$13*Assumptions!$B$7/Assumptions!$B$11)),NA())</f>
        <v>395944.056080027</v>
      </c>
      <c r="T984" s="18" t="n">
        <f aca="false">IFERROR($N$984/($O$984+$S$984),NA())</f>
        <v>303.07311893513</v>
      </c>
      <c r="U984" s="18" t="n">
        <f aca="false">AND(ISNUMBER($S$984),$S$984&gt;Assumptions!$B$4,$T$984&lt;=Assumptions!$B$13)</f>
        <v>0</v>
      </c>
      <c r="V984" s="18" t="n">
        <f aca="false">IF($R$984,$P$984,IF($U$984,$S$984,NA()))</f>
        <v>435905.317671715</v>
      </c>
      <c r="W984" s="18" t="n">
        <f aca="false">IF($R$984,$Q$984,IF($U$984,$T$984,NA()))</f>
        <v>275.28913994661</v>
      </c>
      <c r="X984" s="18" t="n">
        <f aca="false">$R$984</f>
        <v>1</v>
      </c>
      <c r="Y984" s="18" t="n">
        <f aca="false">IF($B$984=1,$H$984,$AI$112*$W$984)</f>
        <v>300000000</v>
      </c>
      <c r="Z984" s="18" t="n">
        <f aca="false">IF($C$984=1,$I$984,$AF$112*$W$984)</f>
        <v>100000000</v>
      </c>
      <c r="AA984" s="18" t="n">
        <f aca="false">IF($D$984=1,$J$984,$AC$112*$W$984)</f>
        <v>660693935.871863</v>
      </c>
      <c r="AB984" s="18" t="n">
        <f aca="false">IF($E$984=1,$K$984,$Z$112*$W$984)</f>
        <v>825867419.839829</v>
      </c>
      <c r="AC984" s="18" t="n">
        <f aca="false">IF($F$984=1,$L$984,$W$112*$W$984)</f>
        <v>1376445699.73305</v>
      </c>
      <c r="AD984" s="18" t="n">
        <f aca="false">IF($G$984=1,$M$984,$T$112*$W$984)</f>
        <v>1376445699.73305</v>
      </c>
      <c r="AE984" s="18" t="n">
        <f aca="false">($C$13*Assumptions!$B$7/Assumptions!$B$11)</f>
        <v>120000000</v>
      </c>
      <c r="AF984" s="18" t="n">
        <f aca="false">($J$112+$O$112)*$W$984</f>
        <v>77222135.4361977</v>
      </c>
      <c r="AG984" s="18" t="n">
        <f aca="false">Assumptions!$B$20*$W$984</f>
        <v>2477602259.51949</v>
      </c>
      <c r="AH984" s="18" t="n">
        <f aca="false">IF($R$984,Assumptions!$B$14*($W$984-Assumptions!$B$13),Assumptions!$B$4)</f>
        <v>685722849.866524</v>
      </c>
      <c r="AI984" s="18" t="n">
        <f aca="false">$Y$984+$Z$984+$AA$984+$AB$984+$AC$984+$AD$984+$AE$984+$AF$984+$AG$984+$AH$984</f>
        <v>8000000000</v>
      </c>
      <c r="AJ984" s="18" t="n">
        <f aca="false">IF(AND(ISNUMBER($V$984),($C$13*Assumptions!$B$7/Assumptions!$B$11)&gt;=Assumptions!$B$67,IF($B$984=1,$Y$984&gt;=INDEX($Y$936:$Y$999,1+$A$984-Assumptions!$B$78),$Y$984&gt;INDEX($Y$936:$Y$999,1+$A$984+Assumptions!$B$78)),IF($C$984=1,$Z$984&gt;=INDEX($Z$936:$Z$999,1+$A$984-Assumptions!$B$79),$Z$984&gt;INDEX($Z$936:$Z$999,1+$A$984+Assumptions!$B$79)),IF($D$984=1,$AA$984&gt;=INDEX($AA$936:$AA$999,1+$A$984-Assumptions!$B$80),$AA$984&gt;INDEX($AA$936:$AA$999,1+$A$984+Assumptions!$B$80)),IF($E$984=1,$AB$984&gt;=INDEX($AB$936:$AB$999,1+$A$984-Assumptions!$B$81),$AB$984&gt;INDEX($AB$936:$AB$999,1+$A$984+Assumptions!$B$81)),IF($F$984=1,$AC$984&gt;=INDEX($AC$936:$AC$999,1+$A$984-Assumptions!$B$82),$AC$984&gt;INDEX($AC$936:$AC$999,1+$A$984+Assumptions!$B$82)),IF($G$984=1,$AD$984&gt;=INDEX($AD$936:$AD$999,1+$A$984-Assumptions!$B$83),$AD$984&gt;INDEX($AD$936:$AD$999,1+$A$984+Assumptions!$B$83))),1,0)</f>
        <v>0</v>
      </c>
      <c r="AK984" s="16"/>
      <c r="AL984" s="16"/>
    </row>
    <row r="985" customFormat="false" ht="23.85" hidden="true" customHeight="false" outlineLevel="0" collapsed="false">
      <c r="A985" s="6" t="n">
        <f aca="false">ROW()-ROW($A$936)+Assumptions!$B$4</f>
        <v>49</v>
      </c>
      <c r="B985" s="18" t="n">
        <f aca="false">MOD(QUOTIENT($A$985,Assumptions!$B$78),2)</f>
        <v>1</v>
      </c>
      <c r="C985" s="18" t="n">
        <f aca="false">MOD(QUOTIENT($A$985,Assumptions!$B$79),2)</f>
        <v>1</v>
      </c>
      <c r="D985" s="18" t="n">
        <f aca="false">MOD(QUOTIENT($A$985,Assumptions!$B$80),2)</f>
        <v>0</v>
      </c>
      <c r="E985" s="18" t="n">
        <f aca="false">MOD(QUOTIENT($A$985,Assumptions!$B$81),2)</f>
        <v>0</v>
      </c>
      <c r="F985" s="18" t="n">
        <f aca="false">MOD(QUOTIENT($A$985,Assumptions!$B$82),2)</f>
        <v>0</v>
      </c>
      <c r="G985" s="18" t="n">
        <f aca="false">MOD(QUOTIENT($A$985,Assumptions!$B$83),2)</f>
        <v>1</v>
      </c>
      <c r="H985" s="18" t="n">
        <f aca="false">IF($B$985=1,MIN(Assumptions!$B$66,MAX(Assumptions!$B$4,Assumptions!$B$28-(Assumptions!$B$4))),Assumptions!$B$4)</f>
        <v>300000000</v>
      </c>
      <c r="I985" s="18" t="n">
        <f aca="false">IF($C$985=1,MIN(Assumptions!$B$61,MAX(Assumptions!$B$4,Assumptions!$B$28-($H$985))),Assumptions!$B$4)</f>
        <v>100000000</v>
      </c>
      <c r="J985" s="18" t="n">
        <f aca="false">IF($D$985=1,MIN(Assumptions!$B$56,MAX(Assumptions!$B$4,Assumptions!$B$28-($H$985+$I$985))),Assumptions!$B$4)</f>
        <v>0</v>
      </c>
      <c r="K985" s="18" t="n">
        <f aca="false">IF($E$985=1,MIN(Assumptions!$B$51,MAX(Assumptions!$B$4,Assumptions!$B$28-($H$985+$I$985+$J$985))),Assumptions!$B$4)</f>
        <v>0</v>
      </c>
      <c r="L985" s="18" t="n">
        <f aca="false">IF($F$985=1,MIN(Assumptions!$B$46,MAX(Assumptions!$B$4,Assumptions!$B$28-($H$985+$I$985+$J$985+$K$985))),Assumptions!$B$4)</f>
        <v>0</v>
      </c>
      <c r="M985" s="18" t="n">
        <f aca="false">IF($G$985=1,MIN(Assumptions!$B$41,MAX(Assumptions!$B$4,Assumptions!$B$28-($H$985+$I$985+$J$985+$K$985+$L$985))),Assumptions!$B$4)</f>
        <v>5000000</v>
      </c>
      <c r="N985" s="18" t="n">
        <f aca="false">MAX(Assumptions!$B$4,Assumptions!$B$28-($H$985+$I$985+$J$985+$K$985+$L$985+$M$985))</f>
        <v>7595000000</v>
      </c>
      <c r="O985" s="18" t="n">
        <f aca="false">$J$112+$O$112+Assumptions!$B$20+IF($B$985=0,$AI$112,Assumptions!$B$4)+IF($C$985=0,$AF$112,Assumptions!$B$4)+IF($D$985=0,$AC$112,Assumptions!$B$4)+IF($E$985=0,$Z$112,Assumptions!$B$4)+IF($F$985=0,$W$112,Assumptions!$B$4)+IF($G$985=0,$T$112,Assumptions!$B$4)</f>
        <v>19680512.8289884</v>
      </c>
      <c r="P985" s="18" t="n">
        <f aca="false">IF(($N$985+Assumptions!$B$14*Assumptions!$B$13)&gt;($C$13*Assumptions!$B$7/Assumptions!$B$11),($C$13*Assumptions!$B$7/Assumptions!$B$11)*($O$985+Assumptions!$B$14)/($N$985+Assumptions!$B$14*Assumptions!$B$13-($C$13*Assumptions!$B$7/Assumptions!$B$11)),NA())</f>
        <v>355956.073484267</v>
      </c>
      <c r="Q985" s="18" t="n">
        <f aca="false">IFERROR(($N$985+Assumptions!$B$14*Assumptions!$B$13)/($O$985+Assumptions!$B$14+$P$985),NA())</f>
        <v>337.120248645804</v>
      </c>
      <c r="R985" s="18" t="n">
        <f aca="false">AND(ISNUMBER($P$985),$P$985&gt;Assumptions!$B$4,$Q$985&gt;Assumptions!$B$13)</f>
        <v>1</v>
      </c>
      <c r="S985" s="18" t="n">
        <f aca="false">IF($N$985&gt;($C$13*Assumptions!$B$7/Assumptions!$B$11),($C$13*Assumptions!$B$7/Assumptions!$B$11)*$O$985/($N$985-($C$13*Assumptions!$B$7/Assumptions!$B$11)),NA())</f>
        <v>315941.343074061</v>
      </c>
      <c r="T985" s="18" t="n">
        <f aca="false">IFERROR($N$985/($O$985+$S$985),NA())</f>
        <v>379.817338346474</v>
      </c>
      <c r="U985" s="18" t="n">
        <f aca="false">AND(ISNUMBER($S$985),$S$985&gt;Assumptions!$B$4,$T$985&lt;=Assumptions!$B$13)</f>
        <v>0</v>
      </c>
      <c r="V985" s="18" t="n">
        <f aca="false">IF($R$985,$P$985,IF($U$985,$S$985,NA()))</f>
        <v>355956.073484267</v>
      </c>
      <c r="W985" s="18" t="n">
        <f aca="false">IF($R$985,$Q$985,IF($U$985,$T$985,NA()))</f>
        <v>337.120248645804</v>
      </c>
      <c r="X985" s="18" t="n">
        <f aca="false">$R$985</f>
        <v>1</v>
      </c>
      <c r="Y985" s="18" t="n">
        <f aca="false">IF($B$985=1,$H$985,$AI$112*$W$985)</f>
        <v>300000000</v>
      </c>
      <c r="Z985" s="18" t="n">
        <f aca="false">IF($C$985=1,$I$985,$AF$112*$W$985)</f>
        <v>100000000</v>
      </c>
      <c r="AA985" s="18" t="n">
        <f aca="false">IF($D$985=1,$J$985,$AC$112*$W$985)</f>
        <v>809088596.749929</v>
      </c>
      <c r="AB985" s="18" t="n">
        <f aca="false">IF($E$985=1,$K$985,$Z$112*$W$985)</f>
        <v>1011360745.93741</v>
      </c>
      <c r="AC985" s="18" t="n">
        <f aca="false">IF($F$985=1,$L$985,$W$112*$W$985)</f>
        <v>1685601243.22902</v>
      </c>
      <c r="AD985" s="18" t="n">
        <f aca="false">IF($G$985=1,$M$985,$T$112*$W$985)</f>
        <v>5000000</v>
      </c>
      <c r="AE985" s="18" t="n">
        <f aca="false">($C$13*Assumptions!$B$7/Assumptions!$B$11)</f>
        <v>120000000</v>
      </c>
      <c r="AF985" s="18" t="n">
        <f aca="false">($J$112+$O$112)*$W$985</f>
        <v>94566554.6568958</v>
      </c>
      <c r="AG985" s="18" t="n">
        <f aca="false">Assumptions!$B$20*$W$985</f>
        <v>3034082237.81223</v>
      </c>
      <c r="AH985" s="18" t="n">
        <f aca="false">IF($R$985,Assumptions!$B$14*($W$985-Assumptions!$B$13),Assumptions!$B$4)</f>
        <v>840300621.61451</v>
      </c>
      <c r="AI985" s="18" t="n">
        <f aca="false">$Y$985+$Z$985+$AA$985+$AB$985+$AC$985+$AD$985+$AE$985+$AF$985+$AG$985+$AH$985</f>
        <v>8000000000</v>
      </c>
      <c r="AJ985" s="18" t="n">
        <f aca="false">IF(AND(ISNUMBER($V$985),($C$13*Assumptions!$B$7/Assumptions!$B$11)&gt;=Assumptions!$B$67,IF($B$985=1,$Y$985&gt;=INDEX($Y$936:$Y$999,1+$A$985-Assumptions!$B$78),$Y$985&gt;INDEX($Y$936:$Y$999,1+$A$985+Assumptions!$B$78)),IF($C$985=1,$Z$985&gt;=INDEX($Z$936:$Z$999,1+$A$985-Assumptions!$B$79),$Z$985&gt;INDEX($Z$936:$Z$999,1+$A$985+Assumptions!$B$79)),IF($D$985=1,$AA$985&gt;=INDEX($AA$936:$AA$999,1+$A$985-Assumptions!$B$80),$AA$985&gt;INDEX($AA$936:$AA$999,1+$A$985+Assumptions!$B$80)),IF($E$985=1,$AB$985&gt;=INDEX($AB$936:$AB$999,1+$A$985-Assumptions!$B$81),$AB$985&gt;INDEX($AB$936:$AB$999,1+$A$985+Assumptions!$B$81)),IF($F$985=1,$AC$985&gt;=INDEX($AC$936:$AC$999,1+$A$985-Assumptions!$B$82),$AC$985&gt;INDEX($AC$936:$AC$999,1+$A$985+Assumptions!$B$82)),IF($G$985=1,$AD$985&gt;=INDEX($AD$936:$AD$999,1+$A$985-Assumptions!$B$83),$AD$985&gt;INDEX($AD$936:$AD$999,1+$A$985+Assumptions!$B$83))),1,0)</f>
        <v>0</v>
      </c>
      <c r="AK985" s="16"/>
      <c r="AL985" s="16"/>
    </row>
    <row r="986" customFormat="false" ht="23.85" hidden="true" customHeight="false" outlineLevel="0" collapsed="false">
      <c r="A986" s="6" t="n">
        <f aca="false">ROW()-ROW($A$936)+Assumptions!$B$4</f>
        <v>50</v>
      </c>
      <c r="B986" s="18" t="n">
        <f aca="false">MOD(QUOTIENT($A$986,Assumptions!$B$78),2)</f>
        <v>1</v>
      </c>
      <c r="C986" s="18" t="n">
        <f aca="false">MOD(QUOTIENT($A$986,Assumptions!$B$79),2)</f>
        <v>1</v>
      </c>
      <c r="D986" s="18" t="n">
        <f aca="false">MOD(QUOTIENT($A$986,Assumptions!$B$80),2)</f>
        <v>0</v>
      </c>
      <c r="E986" s="18" t="n">
        <f aca="false">MOD(QUOTIENT($A$986,Assumptions!$B$81),2)</f>
        <v>0</v>
      </c>
      <c r="F986" s="18" t="n">
        <f aca="false">MOD(QUOTIENT($A$986,Assumptions!$B$82),2)</f>
        <v>1</v>
      </c>
      <c r="G986" s="18" t="n">
        <f aca="false">MOD(QUOTIENT($A$986,Assumptions!$B$83),2)</f>
        <v>0</v>
      </c>
      <c r="H986" s="18" t="n">
        <f aca="false">IF($B$986=1,MIN(Assumptions!$B$66,MAX(Assumptions!$B$4,Assumptions!$B$28-(Assumptions!$B$4))),Assumptions!$B$4)</f>
        <v>300000000</v>
      </c>
      <c r="I986" s="18" t="n">
        <f aca="false">IF($C$986=1,MIN(Assumptions!$B$61,MAX(Assumptions!$B$4,Assumptions!$B$28-($H$986))),Assumptions!$B$4)</f>
        <v>100000000</v>
      </c>
      <c r="J986" s="18" t="n">
        <f aca="false">IF($D$986=1,MIN(Assumptions!$B$56,MAX(Assumptions!$B$4,Assumptions!$B$28-($H$986+$I$986))),Assumptions!$B$4)</f>
        <v>0</v>
      </c>
      <c r="K986" s="18" t="n">
        <f aca="false">IF($E$986=1,MIN(Assumptions!$B$51,MAX(Assumptions!$B$4,Assumptions!$B$28-($H$986+$I$986+$J$986))),Assumptions!$B$4)</f>
        <v>0</v>
      </c>
      <c r="L986" s="18" t="n">
        <f aca="false">IF($F$986=1,MIN(Assumptions!$B$46,MAX(Assumptions!$B$4,Assumptions!$B$28-($H$986+$I$986+$J$986+$K$986))),Assumptions!$B$4)</f>
        <v>15000000</v>
      </c>
      <c r="M986" s="18" t="n">
        <f aca="false">IF($G$986=1,MIN(Assumptions!$B$41,MAX(Assumptions!$B$4,Assumptions!$B$28-($H$986+$I$986+$J$986+$K$986+$L$986))),Assumptions!$B$4)</f>
        <v>0</v>
      </c>
      <c r="N986" s="18" t="n">
        <f aca="false">MAX(Assumptions!$B$4,Assumptions!$B$28-($H$986+$I$986+$J$986+$K$986+$L$986+$M$986))</f>
        <v>7585000000</v>
      </c>
      <c r="O986" s="18" t="n">
        <f aca="false">$J$112+$O$112+Assumptions!$B$20+IF($B$986=0,$AI$112,Assumptions!$B$4)+IF($C$986=0,$AF$112,Assumptions!$B$4)+IF($D$986=0,$AC$112,Assumptions!$B$4)+IF($E$986=0,$Z$112,Assumptions!$B$4)+IF($F$986=0,$W$112,Assumptions!$B$4)+IF($G$986=0,$T$112,Assumptions!$B$4)</f>
        <v>19680512.8289884</v>
      </c>
      <c r="P986" s="18" t="n">
        <f aca="false">IF(($N$986+Assumptions!$B$14*Assumptions!$B$13)&gt;($C$13*Assumptions!$B$7/Assumptions!$B$11),($C$13*Assumptions!$B$7/Assumptions!$B$11)*($O$986+Assumptions!$B$14)/($N$986+Assumptions!$B$14*Assumptions!$B$13-($C$13*Assumptions!$B$7/Assumptions!$B$11)),NA())</f>
        <v>356432.747168209</v>
      </c>
      <c r="Q986" s="18" t="n">
        <f aca="false">IFERROR(($N$986+Assumptions!$B$14*Assumptions!$B$13)/($O$986+Assumptions!$B$14+$P$986),NA())</f>
        <v>336.669402442332</v>
      </c>
      <c r="R986" s="18" t="n">
        <f aca="false">AND(ISNUMBER($P$986),$P$986&gt;Assumptions!$B$4,$Q$986&gt;Assumptions!$B$13)</f>
        <v>1</v>
      </c>
      <c r="S986" s="18" t="n">
        <f aca="false">IF($N$986&gt;($C$13*Assumptions!$B$7/Assumptions!$B$11),($C$13*Assumptions!$B$7/Assumptions!$B$11)*$O$986/($N$986-($C$13*Assumptions!$B$7/Assumptions!$B$11)),NA())</f>
        <v>316364.573272418</v>
      </c>
      <c r="T986" s="18" t="n">
        <f aca="false">IFERROR($N$986/($O$986+$S$986),NA())</f>
        <v>379.309221505877</v>
      </c>
      <c r="U986" s="18" t="n">
        <f aca="false">AND(ISNUMBER($S$986),$S$986&gt;Assumptions!$B$4,$T$986&lt;=Assumptions!$B$13)</f>
        <v>0</v>
      </c>
      <c r="V986" s="18" t="n">
        <f aca="false">IF($R$986,$P$986,IF($U$986,$S$986,NA()))</f>
        <v>356432.747168209</v>
      </c>
      <c r="W986" s="18" t="n">
        <f aca="false">IF($R$986,$Q$986,IF($U$986,$T$986,NA()))</f>
        <v>336.669402442332</v>
      </c>
      <c r="X986" s="18" t="n">
        <f aca="false">$R$986</f>
        <v>1</v>
      </c>
      <c r="Y986" s="18" t="n">
        <f aca="false">IF($B$986=1,$H$986,$AI$112*$W$986)</f>
        <v>300000000</v>
      </c>
      <c r="Z986" s="18" t="n">
        <f aca="false">IF($C$986=1,$I$986,$AF$112*$W$986)</f>
        <v>100000000</v>
      </c>
      <c r="AA986" s="18" t="n">
        <f aca="false">IF($D$986=1,$J$986,$AC$112*$W$986)</f>
        <v>808006565.861598</v>
      </c>
      <c r="AB986" s="18" t="n">
        <f aca="false">IF($E$986=1,$K$986,$Z$112*$W$986)</f>
        <v>1010008207.327</v>
      </c>
      <c r="AC986" s="18" t="n">
        <f aca="false">IF($F$986=1,$L$986,$W$112*$W$986)</f>
        <v>15000000</v>
      </c>
      <c r="AD986" s="18" t="n">
        <f aca="false">IF($G$986=1,$M$986,$T$112*$W$986)</f>
        <v>1683347012.21166</v>
      </c>
      <c r="AE986" s="18" t="n">
        <f aca="false">($C$13*Assumptions!$B$7/Assumptions!$B$11)</f>
        <v>120000000</v>
      </c>
      <c r="AF986" s="18" t="n">
        <f aca="false">($J$112+$O$112)*$W$986</f>
        <v>94440086.5129213</v>
      </c>
      <c r="AG986" s="18" t="n">
        <f aca="false">Assumptions!$B$20*$W$986</f>
        <v>3030024621.98099</v>
      </c>
      <c r="AH986" s="18" t="n">
        <f aca="false">IF($R$986,Assumptions!$B$14*($W$986-Assumptions!$B$13),Assumptions!$B$4)</f>
        <v>839173506.105831</v>
      </c>
      <c r="AI986" s="18" t="n">
        <f aca="false">$Y$986+$Z$986+$AA$986+$AB$986+$AC$986+$AD$986+$AE$986+$AF$986+$AG$986+$AH$986</f>
        <v>8000000000</v>
      </c>
      <c r="AJ986" s="18" t="n">
        <f aca="false">IF(AND(ISNUMBER($V$986),($C$13*Assumptions!$B$7/Assumptions!$B$11)&gt;=Assumptions!$B$67,IF($B$986=1,$Y$986&gt;=INDEX($Y$936:$Y$999,1+$A$986-Assumptions!$B$78),$Y$986&gt;INDEX($Y$936:$Y$999,1+$A$986+Assumptions!$B$78)),IF($C$986=1,$Z$986&gt;=INDEX($Z$936:$Z$999,1+$A$986-Assumptions!$B$79),$Z$986&gt;INDEX($Z$936:$Z$999,1+$A$986+Assumptions!$B$79)),IF($D$986=1,$AA$986&gt;=INDEX($AA$936:$AA$999,1+$A$986-Assumptions!$B$80),$AA$986&gt;INDEX($AA$936:$AA$999,1+$A$986+Assumptions!$B$80)),IF($E$986=1,$AB$986&gt;=INDEX($AB$936:$AB$999,1+$A$986-Assumptions!$B$81),$AB$986&gt;INDEX($AB$936:$AB$999,1+$A$986+Assumptions!$B$81)),IF($F$986=1,$AC$986&gt;=INDEX($AC$936:$AC$999,1+$A$986-Assumptions!$B$82),$AC$986&gt;INDEX($AC$936:$AC$999,1+$A$986+Assumptions!$B$82)),IF($G$986=1,$AD$986&gt;=INDEX($AD$936:$AD$999,1+$A$986-Assumptions!$B$83),$AD$986&gt;INDEX($AD$936:$AD$999,1+$A$986+Assumptions!$B$83))),1,0)</f>
        <v>0</v>
      </c>
      <c r="AK986" s="16"/>
      <c r="AL986" s="16"/>
    </row>
    <row r="987" customFormat="false" ht="23.85" hidden="true" customHeight="false" outlineLevel="0" collapsed="false">
      <c r="A987" s="6" t="n">
        <f aca="false">ROW()-ROW($A$936)+Assumptions!$B$4</f>
        <v>51</v>
      </c>
      <c r="B987" s="18" t="n">
        <f aca="false">MOD(QUOTIENT($A$987,Assumptions!$B$78),2)</f>
        <v>1</v>
      </c>
      <c r="C987" s="18" t="n">
        <f aca="false">MOD(QUOTIENT($A$987,Assumptions!$B$79),2)</f>
        <v>1</v>
      </c>
      <c r="D987" s="18" t="n">
        <f aca="false">MOD(QUOTIENT($A$987,Assumptions!$B$80),2)</f>
        <v>0</v>
      </c>
      <c r="E987" s="18" t="n">
        <f aca="false">MOD(QUOTIENT($A$987,Assumptions!$B$81),2)</f>
        <v>0</v>
      </c>
      <c r="F987" s="18" t="n">
        <f aca="false">MOD(QUOTIENT($A$987,Assumptions!$B$82),2)</f>
        <v>1</v>
      </c>
      <c r="G987" s="18" t="n">
        <f aca="false">MOD(QUOTIENT($A$987,Assumptions!$B$83),2)</f>
        <v>1</v>
      </c>
      <c r="H987" s="18" t="n">
        <f aca="false">IF($B$987=1,MIN(Assumptions!$B$66,MAX(Assumptions!$B$4,Assumptions!$B$28-(Assumptions!$B$4))),Assumptions!$B$4)</f>
        <v>300000000</v>
      </c>
      <c r="I987" s="18" t="n">
        <f aca="false">IF($C$987=1,MIN(Assumptions!$B$61,MAX(Assumptions!$B$4,Assumptions!$B$28-($H$987))),Assumptions!$B$4)</f>
        <v>100000000</v>
      </c>
      <c r="J987" s="18" t="n">
        <f aca="false">IF($D$987=1,MIN(Assumptions!$B$56,MAX(Assumptions!$B$4,Assumptions!$B$28-($H$987+$I$987))),Assumptions!$B$4)</f>
        <v>0</v>
      </c>
      <c r="K987" s="18" t="n">
        <f aca="false">IF($E$987=1,MIN(Assumptions!$B$51,MAX(Assumptions!$B$4,Assumptions!$B$28-($H$987+$I$987+$J$987))),Assumptions!$B$4)</f>
        <v>0</v>
      </c>
      <c r="L987" s="18" t="n">
        <f aca="false">IF($F$987=1,MIN(Assumptions!$B$46,MAX(Assumptions!$B$4,Assumptions!$B$28-($H$987+$I$987+$J$987+$K$987))),Assumptions!$B$4)</f>
        <v>15000000</v>
      </c>
      <c r="M987" s="18" t="n">
        <f aca="false">IF($G$987=1,MIN(Assumptions!$B$41,MAX(Assumptions!$B$4,Assumptions!$B$28-($H$987+$I$987+$J$987+$K$987+$L$987))),Assumptions!$B$4)</f>
        <v>5000000</v>
      </c>
      <c r="N987" s="18" t="n">
        <f aca="false">MAX(Assumptions!$B$4,Assumptions!$B$28-($H$987+$I$987+$J$987+$K$987+$L$987+$M$987))</f>
        <v>7580000000</v>
      </c>
      <c r="O987" s="18" t="n">
        <f aca="false">$J$112+$O$112+Assumptions!$B$20+IF($B$987=0,$AI$112,Assumptions!$B$4)+IF($C$987=0,$AF$112,Assumptions!$B$4)+IF($D$987=0,$AC$112,Assumptions!$B$4)+IF($E$987=0,$Z$112,Assumptions!$B$4)+IF($F$987=0,$W$112,Assumptions!$B$4)+IF($G$987=0,$T$112,Assumptions!$B$4)</f>
        <v>14680512.8289884</v>
      </c>
      <c r="P987" s="18" t="n">
        <f aca="false">IF(($N$987+Assumptions!$B$14*Assumptions!$B$13)&gt;($C$13*Assumptions!$B$7/Assumptions!$B$11),($C$13*Assumptions!$B$7/Assumptions!$B$11)*($O$987+Assumptions!$B$14)/($N$987+Assumptions!$B$14*Assumptions!$B$13-($C$13*Assumptions!$B$7/Assumptions!$B$11)),NA())</f>
        <v>276269.553028959</v>
      </c>
      <c r="Q987" s="18" t="n">
        <f aca="false">IFERROR(($N$987+Assumptions!$B$14*Assumptions!$B$13)/($O$987+Assumptions!$B$14+$P$987),NA())</f>
        <v>434.358396299362</v>
      </c>
      <c r="R987" s="18" t="n">
        <f aca="false">AND(ISNUMBER($P$987),$P$987&gt;Assumptions!$B$4,$Q$987&gt;Assumptions!$B$13)</f>
        <v>1</v>
      </c>
      <c r="S987" s="18" t="n">
        <f aca="false">IF($N$987&gt;($C$13*Assumptions!$B$7/Assumptions!$B$11),($C$13*Assumptions!$B$7/Assumptions!$B$11)*$O$987/($N$987-($C$13*Assumptions!$B$7/Assumptions!$B$11)),NA())</f>
        <v>236147.659447534</v>
      </c>
      <c r="T987" s="18" t="n">
        <f aca="false">IFERROR($N$987/($O$987+$S$987),NA())</f>
        <v>508.15663505088</v>
      </c>
      <c r="U987" s="18" t="n">
        <f aca="false">AND(ISNUMBER($S$987),$S$987&gt;Assumptions!$B$4,$T$987&lt;=Assumptions!$B$13)</f>
        <v>0</v>
      </c>
      <c r="V987" s="18" t="n">
        <f aca="false">IF($R$987,$P$987,IF($U$987,$S$987,NA()))</f>
        <v>276269.553028959</v>
      </c>
      <c r="W987" s="18" t="n">
        <f aca="false">IF($R$987,$Q$987,IF($U$987,$T$987,NA()))</f>
        <v>434.358396299362</v>
      </c>
      <c r="X987" s="18" t="n">
        <f aca="false">$R$987</f>
        <v>1</v>
      </c>
      <c r="Y987" s="18" t="n">
        <f aca="false">IF($B$987=1,$H$987,$AI$112*$W$987)</f>
        <v>300000000</v>
      </c>
      <c r="Z987" s="18" t="n">
        <f aca="false">IF($C$987=1,$I$987,$AF$112*$W$987)</f>
        <v>100000000</v>
      </c>
      <c r="AA987" s="18" t="n">
        <f aca="false">IF($D$987=1,$J$987,$AC$112*$W$987)</f>
        <v>1042460151.11847</v>
      </c>
      <c r="AB987" s="18" t="n">
        <f aca="false">IF($E$987=1,$K$987,$Z$112*$W$987)</f>
        <v>1303075188.89809</v>
      </c>
      <c r="AC987" s="18" t="n">
        <f aca="false">IF($F$987=1,$L$987,$W$112*$W$987)</f>
        <v>15000000</v>
      </c>
      <c r="AD987" s="18" t="n">
        <f aca="false">IF($G$987=1,$M$987,$T$112*$W$987)</f>
        <v>5000000</v>
      </c>
      <c r="AE987" s="18" t="n">
        <f aca="false">($C$13*Assumptions!$B$7/Assumptions!$B$11)</f>
        <v>120000000</v>
      </c>
      <c r="AF987" s="18" t="n">
        <f aca="false">($J$112+$O$112)*$W$987</f>
        <v>121843102.540784</v>
      </c>
      <c r="AG987" s="18" t="n">
        <f aca="false">Assumptions!$B$20*$W$987</f>
        <v>3909225566.69426</v>
      </c>
      <c r="AH987" s="18" t="n">
        <f aca="false">IF($R$987,Assumptions!$B$14*($W$987-Assumptions!$B$13),Assumptions!$B$4)</f>
        <v>1083395990.7484</v>
      </c>
      <c r="AI987" s="18" t="n">
        <f aca="false">$Y$987+$Z$987+$AA$987+$AB$987+$AC$987+$AD$987+$AE$987+$AF$987+$AG$987+$AH$987</f>
        <v>8000000000</v>
      </c>
      <c r="AJ987" s="18" t="n">
        <f aca="false">IF(AND(ISNUMBER($V$987),($C$13*Assumptions!$B$7/Assumptions!$B$11)&gt;=Assumptions!$B$67,IF($B$987=1,$Y$987&gt;=INDEX($Y$936:$Y$999,1+$A$987-Assumptions!$B$78),$Y$987&gt;INDEX($Y$936:$Y$999,1+$A$987+Assumptions!$B$78)),IF($C$987=1,$Z$987&gt;=INDEX($Z$936:$Z$999,1+$A$987-Assumptions!$B$79),$Z$987&gt;INDEX($Z$936:$Z$999,1+$A$987+Assumptions!$B$79)),IF($D$987=1,$AA$987&gt;=INDEX($AA$936:$AA$999,1+$A$987-Assumptions!$B$80),$AA$987&gt;INDEX($AA$936:$AA$999,1+$A$987+Assumptions!$B$80)),IF($E$987=1,$AB$987&gt;=INDEX($AB$936:$AB$999,1+$A$987-Assumptions!$B$81),$AB$987&gt;INDEX($AB$936:$AB$999,1+$A$987+Assumptions!$B$81)),IF($F$987=1,$AC$987&gt;=INDEX($AC$936:$AC$999,1+$A$987-Assumptions!$B$82),$AC$987&gt;INDEX($AC$936:$AC$999,1+$A$987+Assumptions!$B$82)),IF($G$987=1,$AD$987&gt;=INDEX($AD$936:$AD$999,1+$A$987-Assumptions!$B$83),$AD$987&gt;INDEX($AD$936:$AD$999,1+$A$987+Assumptions!$B$83))),1,0)</f>
        <v>0</v>
      </c>
      <c r="AK987" s="16"/>
      <c r="AL987" s="16"/>
    </row>
    <row r="988" customFormat="false" ht="23.85" hidden="true" customHeight="false" outlineLevel="0" collapsed="false">
      <c r="A988" s="6" t="n">
        <f aca="false">ROW()-ROW($A$936)+Assumptions!$B$4</f>
        <v>52</v>
      </c>
      <c r="B988" s="18" t="n">
        <f aca="false">MOD(QUOTIENT($A$988,Assumptions!$B$78),2)</f>
        <v>1</v>
      </c>
      <c r="C988" s="18" t="n">
        <f aca="false">MOD(QUOTIENT($A$988,Assumptions!$B$79),2)</f>
        <v>1</v>
      </c>
      <c r="D988" s="18" t="n">
        <f aca="false">MOD(QUOTIENT($A$988,Assumptions!$B$80),2)</f>
        <v>0</v>
      </c>
      <c r="E988" s="18" t="n">
        <f aca="false">MOD(QUOTIENT($A$988,Assumptions!$B$81),2)</f>
        <v>1</v>
      </c>
      <c r="F988" s="18" t="n">
        <f aca="false">MOD(QUOTIENT($A$988,Assumptions!$B$82),2)</f>
        <v>0</v>
      </c>
      <c r="G988" s="18" t="n">
        <f aca="false">MOD(QUOTIENT($A$988,Assumptions!$B$83),2)</f>
        <v>0</v>
      </c>
      <c r="H988" s="18" t="n">
        <f aca="false">IF($B$988=1,MIN(Assumptions!$B$66,MAX(Assumptions!$B$4,Assumptions!$B$28-(Assumptions!$B$4))),Assumptions!$B$4)</f>
        <v>300000000</v>
      </c>
      <c r="I988" s="18" t="n">
        <f aca="false">IF($C$988=1,MIN(Assumptions!$B$61,MAX(Assumptions!$B$4,Assumptions!$B$28-($H$988))),Assumptions!$B$4)</f>
        <v>100000000</v>
      </c>
      <c r="J988" s="18" t="n">
        <f aca="false">IF($D$988=1,MIN(Assumptions!$B$56,MAX(Assumptions!$B$4,Assumptions!$B$28-($H$988+$I$988))),Assumptions!$B$4)</f>
        <v>0</v>
      </c>
      <c r="K988" s="18" t="n">
        <f aca="false">IF($E$988=1,MIN(Assumptions!$B$51,MAX(Assumptions!$B$4,Assumptions!$B$28-($H$988+$I$988+$J$988))),Assumptions!$B$4)</f>
        <v>30000000</v>
      </c>
      <c r="L988" s="18" t="n">
        <f aca="false">IF($F$988=1,MIN(Assumptions!$B$46,MAX(Assumptions!$B$4,Assumptions!$B$28-($H$988+$I$988+$J$988+$K$988))),Assumptions!$B$4)</f>
        <v>0</v>
      </c>
      <c r="M988" s="18" t="n">
        <f aca="false">IF($G$988=1,MIN(Assumptions!$B$41,MAX(Assumptions!$B$4,Assumptions!$B$28-($H$988+$I$988+$J$988+$K$988+$L$988))),Assumptions!$B$4)</f>
        <v>0</v>
      </c>
      <c r="N988" s="18" t="n">
        <f aca="false">MAX(Assumptions!$B$4,Assumptions!$B$28-($H$988+$I$988+$J$988+$K$988+$L$988+$M$988))</f>
        <v>7570000000</v>
      </c>
      <c r="O988" s="18" t="n">
        <f aca="false">$J$112+$O$112+Assumptions!$B$20+IF($B$988=0,$AI$112,Assumptions!$B$4)+IF($C$988=0,$AF$112,Assumptions!$B$4)+IF($D$988=0,$AC$112,Assumptions!$B$4)+IF($E$988=0,$Z$112,Assumptions!$B$4)+IF($F$988=0,$W$112,Assumptions!$B$4)+IF($G$988=0,$T$112,Assumptions!$B$4)</f>
        <v>21680512.8289884</v>
      </c>
      <c r="P988" s="18" t="n">
        <f aca="false">IF(($N$988+Assumptions!$B$14*Assumptions!$B$13)&gt;($C$13*Assumptions!$B$7/Assumptions!$B$11),($C$13*Assumptions!$B$7/Assumptions!$B$11)*($O$988+Assumptions!$B$14)/($N$988+Assumptions!$B$14*Assumptions!$B$13-($C$13*Assumptions!$B$7/Assumptions!$B$11)),NA())</f>
        <v>389354.114656639</v>
      </c>
      <c r="Q988" s="18" t="n">
        <f aca="false">IFERROR(($N$988+Assumptions!$B$14*Assumptions!$B$13)/($O$988+Assumptions!$B$14+$P$988),NA())</f>
        <v>308.202727241819</v>
      </c>
      <c r="R988" s="18" t="n">
        <f aca="false">AND(ISNUMBER($P$988),$P$988&gt;Assumptions!$B$4,$Q$988&gt;Assumptions!$B$13)</f>
        <v>1</v>
      </c>
      <c r="S988" s="18" t="n">
        <f aca="false">IF($N$988&gt;($C$13*Assumptions!$B$7/Assumptions!$B$11),($C$13*Assumptions!$B$7/Assumptions!$B$11)*$O$988/($N$988-($C$13*Assumptions!$B$7/Assumptions!$B$11)),NA())</f>
        <v>349216.314023974</v>
      </c>
      <c r="T988" s="18" t="n">
        <f aca="false">IFERROR($N$988/($O$988+$S$988),NA())</f>
        <v>343.626558041507</v>
      </c>
      <c r="U988" s="18" t="n">
        <f aca="false">AND(ISNUMBER($S$988),$S$988&gt;Assumptions!$B$4,$T$988&lt;=Assumptions!$B$13)</f>
        <v>0</v>
      </c>
      <c r="V988" s="18" t="n">
        <f aca="false">IF($R$988,$P$988,IF($U$988,$S$988,NA()))</f>
        <v>389354.114656639</v>
      </c>
      <c r="W988" s="18" t="n">
        <f aca="false">IF($R$988,$Q$988,IF($U$988,$T$988,NA()))</f>
        <v>308.202727241819</v>
      </c>
      <c r="X988" s="18" t="n">
        <f aca="false">$R$988</f>
        <v>1</v>
      </c>
      <c r="Y988" s="18" t="n">
        <f aca="false">IF($B$988=1,$H$988,$AI$112*$W$988)</f>
        <v>300000000</v>
      </c>
      <c r="Z988" s="18" t="n">
        <f aca="false">IF($C$988=1,$I$988,$AF$112*$W$988)</f>
        <v>100000000</v>
      </c>
      <c r="AA988" s="18" t="n">
        <f aca="false">IF($D$988=1,$J$988,$AC$112*$W$988)</f>
        <v>739686545.380365</v>
      </c>
      <c r="AB988" s="18" t="n">
        <f aca="false">IF($E$988=1,$K$988,$Z$112*$W$988)</f>
        <v>30000000</v>
      </c>
      <c r="AC988" s="18" t="n">
        <f aca="false">IF($F$988=1,$L$988,$W$112*$W$988)</f>
        <v>1541013636.20909</v>
      </c>
      <c r="AD988" s="18" t="n">
        <f aca="false">IF($G$988=1,$M$988,$T$112*$W$988)</f>
        <v>1541013636.20909</v>
      </c>
      <c r="AE988" s="18" t="n">
        <f aca="false">($C$13*Assumptions!$B$7/Assumptions!$B$11)</f>
        <v>120000000</v>
      </c>
      <c r="AF988" s="18" t="n">
        <f aca="false">($J$112+$O$112)*$W$988</f>
        <v>86454818.9205323</v>
      </c>
      <c r="AG988" s="18" t="n">
        <f aca="false">Assumptions!$B$20*$W$988</f>
        <v>2773824545.17637</v>
      </c>
      <c r="AH988" s="18" t="n">
        <f aca="false">IF($R$988,Assumptions!$B$14*($W$988-Assumptions!$B$13),Assumptions!$B$4)</f>
        <v>768006818.104547</v>
      </c>
      <c r="AI988" s="18" t="n">
        <f aca="false">$Y$988+$Z$988+$AA$988+$AB$988+$AC$988+$AD$988+$AE$988+$AF$988+$AG$988+$AH$988</f>
        <v>8000000000</v>
      </c>
      <c r="AJ988" s="18" t="n">
        <f aca="false">IF(AND(ISNUMBER($V$988),($C$13*Assumptions!$B$7/Assumptions!$B$11)&gt;=Assumptions!$B$67,IF($B$988=1,$Y$988&gt;=INDEX($Y$936:$Y$999,1+$A$988-Assumptions!$B$78),$Y$988&gt;INDEX($Y$936:$Y$999,1+$A$988+Assumptions!$B$78)),IF($C$988=1,$Z$988&gt;=INDEX($Z$936:$Z$999,1+$A$988-Assumptions!$B$79),$Z$988&gt;INDEX($Z$936:$Z$999,1+$A$988+Assumptions!$B$79)),IF($D$988=1,$AA$988&gt;=INDEX($AA$936:$AA$999,1+$A$988-Assumptions!$B$80),$AA$988&gt;INDEX($AA$936:$AA$999,1+$A$988+Assumptions!$B$80)),IF($E$988=1,$AB$988&gt;=INDEX($AB$936:$AB$999,1+$A$988-Assumptions!$B$81),$AB$988&gt;INDEX($AB$936:$AB$999,1+$A$988+Assumptions!$B$81)),IF($F$988=1,$AC$988&gt;=INDEX($AC$936:$AC$999,1+$A$988-Assumptions!$B$82),$AC$988&gt;INDEX($AC$936:$AC$999,1+$A$988+Assumptions!$B$82)),IF($G$988=1,$AD$988&gt;=INDEX($AD$936:$AD$999,1+$A$988-Assumptions!$B$83),$AD$988&gt;INDEX($AD$936:$AD$999,1+$A$988+Assumptions!$B$83))),1,0)</f>
        <v>0</v>
      </c>
      <c r="AK988" s="16"/>
      <c r="AL988" s="16"/>
    </row>
    <row r="989" customFormat="false" ht="23.85" hidden="true" customHeight="false" outlineLevel="0" collapsed="false">
      <c r="A989" s="6" t="n">
        <f aca="false">ROW()-ROW($A$936)+Assumptions!$B$4</f>
        <v>53</v>
      </c>
      <c r="B989" s="18" t="n">
        <f aca="false">MOD(QUOTIENT($A$989,Assumptions!$B$78),2)</f>
        <v>1</v>
      </c>
      <c r="C989" s="18" t="n">
        <f aca="false">MOD(QUOTIENT($A$989,Assumptions!$B$79),2)</f>
        <v>1</v>
      </c>
      <c r="D989" s="18" t="n">
        <f aca="false">MOD(QUOTIENT($A$989,Assumptions!$B$80),2)</f>
        <v>0</v>
      </c>
      <c r="E989" s="18" t="n">
        <f aca="false">MOD(QUOTIENT($A$989,Assumptions!$B$81),2)</f>
        <v>1</v>
      </c>
      <c r="F989" s="18" t="n">
        <f aca="false">MOD(QUOTIENT($A$989,Assumptions!$B$82),2)</f>
        <v>0</v>
      </c>
      <c r="G989" s="18" t="n">
        <f aca="false">MOD(QUOTIENT($A$989,Assumptions!$B$83),2)</f>
        <v>1</v>
      </c>
      <c r="H989" s="18" t="n">
        <f aca="false">IF($B$989=1,MIN(Assumptions!$B$66,MAX(Assumptions!$B$4,Assumptions!$B$28-(Assumptions!$B$4))),Assumptions!$B$4)</f>
        <v>300000000</v>
      </c>
      <c r="I989" s="18" t="n">
        <f aca="false">IF($C$989=1,MIN(Assumptions!$B$61,MAX(Assumptions!$B$4,Assumptions!$B$28-($H$989))),Assumptions!$B$4)</f>
        <v>100000000</v>
      </c>
      <c r="J989" s="18" t="n">
        <f aca="false">IF($D$989=1,MIN(Assumptions!$B$56,MAX(Assumptions!$B$4,Assumptions!$B$28-($H$989+$I$989))),Assumptions!$B$4)</f>
        <v>0</v>
      </c>
      <c r="K989" s="18" t="n">
        <f aca="false">IF($E$989=1,MIN(Assumptions!$B$51,MAX(Assumptions!$B$4,Assumptions!$B$28-($H$989+$I$989+$J$989))),Assumptions!$B$4)</f>
        <v>30000000</v>
      </c>
      <c r="L989" s="18" t="n">
        <f aca="false">IF($F$989=1,MIN(Assumptions!$B$46,MAX(Assumptions!$B$4,Assumptions!$B$28-($H$989+$I$989+$J$989+$K$989))),Assumptions!$B$4)</f>
        <v>0</v>
      </c>
      <c r="M989" s="18" t="n">
        <f aca="false">IF($G$989=1,MIN(Assumptions!$B$41,MAX(Assumptions!$B$4,Assumptions!$B$28-($H$989+$I$989+$J$989+$K$989+$L$989))),Assumptions!$B$4)</f>
        <v>5000000</v>
      </c>
      <c r="N989" s="18" t="n">
        <f aca="false">MAX(Assumptions!$B$4,Assumptions!$B$28-($H$989+$I$989+$J$989+$K$989+$L$989+$M$989))</f>
        <v>7565000000</v>
      </c>
      <c r="O989" s="18" t="n">
        <f aca="false">$J$112+$O$112+Assumptions!$B$20+IF($B$989=0,$AI$112,Assumptions!$B$4)+IF($C$989=0,$AF$112,Assumptions!$B$4)+IF($D$989=0,$AC$112,Assumptions!$B$4)+IF($E$989=0,$Z$112,Assumptions!$B$4)+IF($F$989=0,$W$112,Assumptions!$B$4)+IF($G$989=0,$T$112,Assumptions!$B$4)</f>
        <v>16680512.8289884</v>
      </c>
      <c r="P989" s="18" t="n">
        <f aca="false">IF(($N$989+Assumptions!$B$14*Assumptions!$B$13)&gt;($C$13*Assumptions!$B$7/Assumptions!$B$11),($C$13*Assumptions!$B$7/Assumptions!$B$11)*($O$989+Assumptions!$B$14)/($N$989+Assumptions!$B$14*Assumptions!$B$13-($C$13*Assumptions!$B$7/Assumptions!$B$11)),NA())</f>
        <v>309051.566227406</v>
      </c>
      <c r="Q989" s="18" t="n">
        <f aca="false">IFERROR(($N$989+Assumptions!$B$14*Assumptions!$B$13)/($O$989+Assumptions!$B$14+$P$989),NA())</f>
        <v>388.284717223215</v>
      </c>
      <c r="R989" s="18" t="n">
        <f aca="false">AND(ISNUMBER($P$989),$P$989&gt;Assumptions!$B$4,$Q$989&gt;Assumptions!$B$13)</f>
        <v>1</v>
      </c>
      <c r="S989" s="18" t="n">
        <f aca="false">IF($N$989&gt;($C$13*Assumptions!$B$7/Assumptions!$B$11),($C$13*Assumptions!$B$7/Assumptions!$B$11)*$O$989/($N$989-($C$13*Assumptions!$B$7/Assumptions!$B$11)),NA())</f>
        <v>268859.844120699</v>
      </c>
      <c r="T989" s="18" t="n">
        <f aca="false">IFERROR($N$989/($O$989+$S$989),NA())</f>
        <v>446.329203204211</v>
      </c>
      <c r="U989" s="18" t="n">
        <f aca="false">AND(ISNUMBER($S$989),$S$989&gt;Assumptions!$B$4,$T$989&lt;=Assumptions!$B$13)</f>
        <v>0</v>
      </c>
      <c r="V989" s="18" t="n">
        <f aca="false">IF($R$989,$P$989,IF($U$989,$S$989,NA()))</f>
        <v>309051.566227406</v>
      </c>
      <c r="W989" s="18" t="n">
        <f aca="false">IF($R$989,$Q$989,IF($U$989,$T$989,NA()))</f>
        <v>388.284717223215</v>
      </c>
      <c r="X989" s="18" t="n">
        <f aca="false">$R$989</f>
        <v>1</v>
      </c>
      <c r="Y989" s="18" t="n">
        <f aca="false">IF($B$989=1,$H$989,$AI$112*$W$989)</f>
        <v>300000000</v>
      </c>
      <c r="Z989" s="18" t="n">
        <f aca="false">IF($C$989=1,$I$989,$AF$112*$W$989)</f>
        <v>100000000</v>
      </c>
      <c r="AA989" s="18" t="n">
        <f aca="false">IF($D$989=1,$J$989,$AC$112*$W$989)</f>
        <v>931883321.335717</v>
      </c>
      <c r="AB989" s="18" t="n">
        <f aca="false">IF($E$989=1,$K$989,$Z$112*$W$989)</f>
        <v>30000000</v>
      </c>
      <c r="AC989" s="18" t="n">
        <f aca="false">IF($F$989=1,$L$989,$W$112*$W$989)</f>
        <v>1941423586.11608</v>
      </c>
      <c r="AD989" s="18" t="n">
        <f aca="false">IF($G$989=1,$M$989,$T$112*$W$989)</f>
        <v>5000000</v>
      </c>
      <c r="AE989" s="18" t="n">
        <f aca="false">($C$13*Assumptions!$B$7/Assumptions!$B$11)</f>
        <v>120000000</v>
      </c>
      <c r="AF989" s="18" t="n">
        <f aca="false">($J$112+$O$112)*$W$989</f>
        <v>108918844.481232</v>
      </c>
      <c r="AG989" s="18" t="n">
        <f aca="false">Assumptions!$B$20*$W$989</f>
        <v>3494562455.00894</v>
      </c>
      <c r="AH989" s="18" t="n">
        <f aca="false">IF($R$989,Assumptions!$B$14*($W$989-Assumptions!$B$13),Assumptions!$B$4)</f>
        <v>968211793.058038</v>
      </c>
      <c r="AI989" s="18" t="n">
        <f aca="false">$Y$989+$Z$989+$AA$989+$AB$989+$AC$989+$AD$989+$AE$989+$AF$989+$AG$989+$AH$989</f>
        <v>8000000000</v>
      </c>
      <c r="AJ989" s="18" t="n">
        <f aca="false">IF(AND(ISNUMBER($V$989),($C$13*Assumptions!$B$7/Assumptions!$B$11)&gt;=Assumptions!$B$67,IF($B$989=1,$Y$989&gt;=INDEX($Y$936:$Y$999,1+$A$989-Assumptions!$B$78),$Y$989&gt;INDEX($Y$936:$Y$999,1+$A$989+Assumptions!$B$78)),IF($C$989=1,$Z$989&gt;=INDEX($Z$936:$Z$999,1+$A$989-Assumptions!$B$79),$Z$989&gt;INDEX($Z$936:$Z$999,1+$A$989+Assumptions!$B$79)),IF($D$989=1,$AA$989&gt;=INDEX($AA$936:$AA$999,1+$A$989-Assumptions!$B$80),$AA$989&gt;INDEX($AA$936:$AA$999,1+$A$989+Assumptions!$B$80)),IF($E$989=1,$AB$989&gt;=INDEX($AB$936:$AB$999,1+$A$989-Assumptions!$B$81),$AB$989&gt;INDEX($AB$936:$AB$999,1+$A$989+Assumptions!$B$81)),IF($F$989=1,$AC$989&gt;=INDEX($AC$936:$AC$999,1+$A$989-Assumptions!$B$82),$AC$989&gt;INDEX($AC$936:$AC$999,1+$A$989+Assumptions!$B$82)),IF($G$989=1,$AD$989&gt;=INDEX($AD$936:$AD$999,1+$A$989-Assumptions!$B$83),$AD$989&gt;INDEX($AD$936:$AD$999,1+$A$989+Assumptions!$B$83))),1,0)</f>
        <v>0</v>
      </c>
      <c r="AK989" s="16"/>
      <c r="AL989" s="16"/>
    </row>
    <row r="990" customFormat="false" ht="23.85" hidden="true" customHeight="false" outlineLevel="0" collapsed="false">
      <c r="A990" s="6" t="n">
        <f aca="false">ROW()-ROW($A$936)+Assumptions!$B$4</f>
        <v>54</v>
      </c>
      <c r="B990" s="18" t="n">
        <f aca="false">MOD(QUOTIENT($A$990,Assumptions!$B$78),2)</f>
        <v>1</v>
      </c>
      <c r="C990" s="18" t="n">
        <f aca="false">MOD(QUOTIENT($A$990,Assumptions!$B$79),2)</f>
        <v>1</v>
      </c>
      <c r="D990" s="18" t="n">
        <f aca="false">MOD(QUOTIENT($A$990,Assumptions!$B$80),2)</f>
        <v>0</v>
      </c>
      <c r="E990" s="18" t="n">
        <f aca="false">MOD(QUOTIENT($A$990,Assumptions!$B$81),2)</f>
        <v>1</v>
      </c>
      <c r="F990" s="18" t="n">
        <f aca="false">MOD(QUOTIENT($A$990,Assumptions!$B$82),2)</f>
        <v>1</v>
      </c>
      <c r="G990" s="18" t="n">
        <f aca="false">MOD(QUOTIENT($A$990,Assumptions!$B$83),2)</f>
        <v>0</v>
      </c>
      <c r="H990" s="18" t="n">
        <f aca="false">IF($B$990=1,MIN(Assumptions!$B$66,MAX(Assumptions!$B$4,Assumptions!$B$28-(Assumptions!$B$4))),Assumptions!$B$4)</f>
        <v>300000000</v>
      </c>
      <c r="I990" s="18" t="n">
        <f aca="false">IF($C$990=1,MIN(Assumptions!$B$61,MAX(Assumptions!$B$4,Assumptions!$B$28-($H$990))),Assumptions!$B$4)</f>
        <v>100000000</v>
      </c>
      <c r="J990" s="18" t="n">
        <f aca="false">IF($D$990=1,MIN(Assumptions!$B$56,MAX(Assumptions!$B$4,Assumptions!$B$28-($H$990+$I$990))),Assumptions!$B$4)</f>
        <v>0</v>
      </c>
      <c r="K990" s="18" t="n">
        <f aca="false">IF($E$990=1,MIN(Assumptions!$B$51,MAX(Assumptions!$B$4,Assumptions!$B$28-($H$990+$I$990+$J$990))),Assumptions!$B$4)</f>
        <v>30000000</v>
      </c>
      <c r="L990" s="18" t="n">
        <f aca="false">IF($F$990=1,MIN(Assumptions!$B$46,MAX(Assumptions!$B$4,Assumptions!$B$28-($H$990+$I$990+$J$990+$K$990))),Assumptions!$B$4)</f>
        <v>15000000</v>
      </c>
      <c r="M990" s="18" t="n">
        <f aca="false">IF($G$990=1,MIN(Assumptions!$B$41,MAX(Assumptions!$B$4,Assumptions!$B$28-($H$990+$I$990+$J$990+$K$990+$L$990))),Assumptions!$B$4)</f>
        <v>0</v>
      </c>
      <c r="N990" s="18" t="n">
        <f aca="false">MAX(Assumptions!$B$4,Assumptions!$B$28-($H$990+$I$990+$J$990+$K$990+$L$990+$M$990))</f>
        <v>7555000000</v>
      </c>
      <c r="O990" s="18" t="n">
        <f aca="false">$J$112+$O$112+Assumptions!$B$20+IF($B$990=0,$AI$112,Assumptions!$B$4)+IF($C$990=0,$AF$112,Assumptions!$B$4)+IF($D$990=0,$AC$112,Assumptions!$B$4)+IF($E$990=0,$Z$112,Assumptions!$B$4)+IF($F$990=0,$W$112,Assumptions!$B$4)+IF($G$990=0,$T$112,Assumptions!$B$4)</f>
        <v>16680512.8289884</v>
      </c>
      <c r="P990" s="18" t="n">
        <f aca="false">IF(($N$990+Assumptions!$B$14*Assumptions!$B$13)&gt;($C$13*Assumptions!$B$7/Assumptions!$B$11),($C$13*Assumptions!$B$7/Assumptions!$B$11)*($O$990+Assumptions!$B$14)/($N$990+Assumptions!$B$14*Assumptions!$B$13-($C$13*Assumptions!$B$7/Assumptions!$B$11)),NA())</f>
        <v>309467.097745022</v>
      </c>
      <c r="Q990" s="18" t="n">
        <f aca="false">IFERROR(($N$990+Assumptions!$B$14*Assumptions!$B$13)/($O$990+Assumptions!$B$14+$P$990),NA())</f>
        <v>387.763354729461</v>
      </c>
      <c r="R990" s="18" t="n">
        <f aca="false">AND(ISNUMBER($P$990),$P$990&gt;Assumptions!$B$4,$Q$990&gt;Assumptions!$B$13)</f>
        <v>1</v>
      </c>
      <c r="S990" s="18" t="n">
        <f aca="false">IF($N$990&gt;($C$13*Assumptions!$B$7/Assumptions!$B$11),($C$13*Assumptions!$B$7/Assumptions!$B$11)*$O$990/($N$990-($C$13*Assumptions!$B$7/Assumptions!$B$11)),NA())</f>
        <v>269221.457898938</v>
      </c>
      <c r="T990" s="18" t="n">
        <f aca="false">IFERROR($N$990/($O$990+$S$990),NA())</f>
        <v>445.729701252292</v>
      </c>
      <c r="U990" s="18" t="n">
        <f aca="false">AND(ISNUMBER($S$990),$S$990&gt;Assumptions!$B$4,$T$990&lt;=Assumptions!$B$13)</f>
        <v>0</v>
      </c>
      <c r="V990" s="18" t="n">
        <f aca="false">IF($R$990,$P$990,IF($U$990,$S$990,NA()))</f>
        <v>309467.097745022</v>
      </c>
      <c r="W990" s="18" t="n">
        <f aca="false">IF($R$990,$Q$990,IF($U$990,$T$990,NA()))</f>
        <v>387.763354729461</v>
      </c>
      <c r="X990" s="18" t="n">
        <f aca="false">$R$990</f>
        <v>1</v>
      </c>
      <c r="Y990" s="18" t="n">
        <f aca="false">IF($B$990=1,$H$990,$AI$112*$W$990)</f>
        <v>300000000</v>
      </c>
      <c r="Z990" s="18" t="n">
        <f aca="false">IF($C$990=1,$I$990,$AF$112*$W$990)</f>
        <v>100000000</v>
      </c>
      <c r="AA990" s="18" t="n">
        <f aca="false">IF($D$990=1,$J$990,$AC$112*$W$990)</f>
        <v>930632051.350707</v>
      </c>
      <c r="AB990" s="18" t="n">
        <f aca="false">IF($E$990=1,$K$990,$Z$112*$W$990)</f>
        <v>30000000</v>
      </c>
      <c r="AC990" s="18" t="n">
        <f aca="false">IF($F$990=1,$L$990,$W$112*$W$990)</f>
        <v>15000000</v>
      </c>
      <c r="AD990" s="18" t="n">
        <f aca="false">IF($G$990=1,$M$990,$T$112*$W$990)</f>
        <v>1938816773.64731</v>
      </c>
      <c r="AE990" s="18" t="n">
        <f aca="false">($C$13*Assumptions!$B$7/Assumptions!$B$11)</f>
        <v>120000000</v>
      </c>
      <c r="AF990" s="18" t="n">
        <f aca="false">($J$112+$O$112)*$W$990</f>
        <v>108772595.61318</v>
      </c>
      <c r="AG990" s="18" t="n">
        <f aca="false">Assumptions!$B$20*$W$990</f>
        <v>3489870192.56515</v>
      </c>
      <c r="AH990" s="18" t="n">
        <f aca="false">IF($R$990,Assumptions!$B$14*($W$990-Assumptions!$B$13),Assumptions!$B$4)</f>
        <v>966908386.823653</v>
      </c>
      <c r="AI990" s="18" t="n">
        <f aca="false">$Y$990+$Z$990+$AA$990+$AB$990+$AC$990+$AD$990+$AE$990+$AF$990+$AG$990+$AH$990</f>
        <v>8000000000</v>
      </c>
      <c r="AJ990" s="18" t="n">
        <f aca="false">IF(AND(ISNUMBER($V$990),($C$13*Assumptions!$B$7/Assumptions!$B$11)&gt;=Assumptions!$B$67,IF($B$990=1,$Y$990&gt;=INDEX($Y$936:$Y$999,1+$A$990-Assumptions!$B$78),$Y$990&gt;INDEX($Y$936:$Y$999,1+$A$990+Assumptions!$B$78)),IF($C$990=1,$Z$990&gt;=INDEX($Z$936:$Z$999,1+$A$990-Assumptions!$B$79),$Z$990&gt;INDEX($Z$936:$Z$999,1+$A$990+Assumptions!$B$79)),IF($D$990=1,$AA$990&gt;=INDEX($AA$936:$AA$999,1+$A$990-Assumptions!$B$80),$AA$990&gt;INDEX($AA$936:$AA$999,1+$A$990+Assumptions!$B$80)),IF($E$990=1,$AB$990&gt;=INDEX($AB$936:$AB$999,1+$A$990-Assumptions!$B$81),$AB$990&gt;INDEX($AB$936:$AB$999,1+$A$990+Assumptions!$B$81)),IF($F$990=1,$AC$990&gt;=INDEX($AC$936:$AC$999,1+$A$990-Assumptions!$B$82),$AC$990&gt;INDEX($AC$936:$AC$999,1+$A$990+Assumptions!$B$82)),IF($G$990=1,$AD$990&gt;=INDEX($AD$936:$AD$999,1+$A$990-Assumptions!$B$83),$AD$990&gt;INDEX($AD$936:$AD$999,1+$A$990+Assumptions!$B$83))),1,0)</f>
        <v>0</v>
      </c>
      <c r="AK990" s="16"/>
      <c r="AL990" s="16"/>
    </row>
    <row r="991" customFormat="false" ht="23.85" hidden="true" customHeight="false" outlineLevel="0" collapsed="false">
      <c r="A991" s="6" t="n">
        <f aca="false">ROW()-ROW($A$936)+Assumptions!$B$4</f>
        <v>55</v>
      </c>
      <c r="B991" s="18" t="n">
        <f aca="false">MOD(QUOTIENT($A$991,Assumptions!$B$78),2)</f>
        <v>1</v>
      </c>
      <c r="C991" s="18" t="n">
        <f aca="false">MOD(QUOTIENT($A$991,Assumptions!$B$79),2)</f>
        <v>1</v>
      </c>
      <c r="D991" s="18" t="n">
        <f aca="false">MOD(QUOTIENT($A$991,Assumptions!$B$80),2)</f>
        <v>0</v>
      </c>
      <c r="E991" s="18" t="n">
        <f aca="false">MOD(QUOTIENT($A$991,Assumptions!$B$81),2)</f>
        <v>1</v>
      </c>
      <c r="F991" s="18" t="n">
        <f aca="false">MOD(QUOTIENT($A$991,Assumptions!$B$82),2)</f>
        <v>1</v>
      </c>
      <c r="G991" s="18" t="n">
        <f aca="false">MOD(QUOTIENT($A$991,Assumptions!$B$83),2)</f>
        <v>1</v>
      </c>
      <c r="H991" s="18" t="n">
        <f aca="false">IF($B$991=1,MIN(Assumptions!$B$66,MAX(Assumptions!$B$4,Assumptions!$B$28-(Assumptions!$B$4))),Assumptions!$B$4)</f>
        <v>300000000</v>
      </c>
      <c r="I991" s="18" t="n">
        <f aca="false">IF($C$991=1,MIN(Assumptions!$B$61,MAX(Assumptions!$B$4,Assumptions!$B$28-($H$991))),Assumptions!$B$4)</f>
        <v>100000000</v>
      </c>
      <c r="J991" s="18" t="n">
        <f aca="false">IF($D$991=1,MIN(Assumptions!$B$56,MAX(Assumptions!$B$4,Assumptions!$B$28-($H$991+$I$991))),Assumptions!$B$4)</f>
        <v>0</v>
      </c>
      <c r="K991" s="18" t="n">
        <f aca="false">IF($E$991=1,MIN(Assumptions!$B$51,MAX(Assumptions!$B$4,Assumptions!$B$28-($H$991+$I$991+$J$991))),Assumptions!$B$4)</f>
        <v>30000000</v>
      </c>
      <c r="L991" s="18" t="n">
        <f aca="false">IF($F$991=1,MIN(Assumptions!$B$46,MAX(Assumptions!$B$4,Assumptions!$B$28-($H$991+$I$991+$J$991+$K$991))),Assumptions!$B$4)</f>
        <v>15000000</v>
      </c>
      <c r="M991" s="18" t="n">
        <f aca="false">IF($G$991=1,MIN(Assumptions!$B$41,MAX(Assumptions!$B$4,Assumptions!$B$28-($H$991+$I$991+$J$991+$K$991+$L$991))),Assumptions!$B$4)</f>
        <v>5000000</v>
      </c>
      <c r="N991" s="18" t="n">
        <f aca="false">MAX(Assumptions!$B$4,Assumptions!$B$28-($H$991+$I$991+$J$991+$K$991+$L$991+$M$991))</f>
        <v>7550000000</v>
      </c>
      <c r="O991" s="18" t="n">
        <f aca="false">$J$112+$O$112+Assumptions!$B$20+IF($B$991=0,$AI$112,Assumptions!$B$4)+IF($C$991=0,$AF$112,Assumptions!$B$4)+IF($D$991=0,$AC$112,Assumptions!$B$4)+IF($E$991=0,$Z$112,Assumptions!$B$4)+IF($F$991=0,$W$112,Assumptions!$B$4)+IF($G$991=0,$T$112,Assumptions!$B$4)</f>
        <v>11680512.8289884</v>
      </c>
      <c r="P991" s="18" t="n">
        <f aca="false">IF(($N$991+Assumptions!$B$14*Assumptions!$B$13)&gt;($C$13*Assumptions!$B$7/Assumptions!$B$11),($C$13*Assumptions!$B$7/Assumptions!$B$11)*($O$991+Assumptions!$B$14)/($N$991+Assumptions!$B$14*Assumptions!$B$13-($C$13*Assumptions!$B$7/Assumptions!$B$11)),NA())</f>
        <v>228948.743959449</v>
      </c>
      <c r="Q991" s="18" t="n">
        <f aca="false">IFERROR(($N$991+Assumptions!$B$14*Assumptions!$B$13)/($O$991+Assumptions!$B$14+$P$991),NA())</f>
        <v>524.134781980958</v>
      </c>
      <c r="R991" s="18" t="n">
        <f aca="false">AND(ISNUMBER($P$991),$P$991&gt;Assumptions!$B$4,$Q$991&gt;Assumptions!$B$13)</f>
        <v>1</v>
      </c>
      <c r="S991" s="18" t="n">
        <f aca="false">IF($N$991&gt;($C$13*Assumptions!$B$7/Assumptions!$B$11),($C$13*Assumptions!$B$7/Assumptions!$B$11)*$O$991/($N$991-($C$13*Assumptions!$B$7/Assumptions!$B$11)),NA())</f>
        <v>188648.92859739</v>
      </c>
      <c r="T991" s="18" t="n">
        <f aca="false">IFERROR($N$991/($O$991+$S$991),NA())</f>
        <v>636.102207906526</v>
      </c>
      <c r="U991" s="18" t="n">
        <f aca="false">AND(ISNUMBER($S$991),$S$991&gt;Assumptions!$B$4,$T$991&lt;=Assumptions!$B$13)</f>
        <v>0</v>
      </c>
      <c r="V991" s="18" t="n">
        <f aca="false">IF($R$991,$P$991,IF($U$991,$S$991,NA()))</f>
        <v>228948.743959449</v>
      </c>
      <c r="W991" s="18" t="n">
        <f aca="false">IF($R$991,$Q$991,IF($U$991,$T$991,NA()))</f>
        <v>524.134781980958</v>
      </c>
      <c r="X991" s="18" t="n">
        <f aca="false">$R$991</f>
        <v>1</v>
      </c>
      <c r="Y991" s="18" t="n">
        <f aca="false">IF($B$991=1,$H$991,$AI$112*$W$991)</f>
        <v>300000000</v>
      </c>
      <c r="Z991" s="18" t="n">
        <f aca="false">IF($C$991=1,$I$991,$AF$112*$W$991)</f>
        <v>100000000</v>
      </c>
      <c r="AA991" s="18" t="n">
        <f aca="false">IF($D$991=1,$J$991,$AC$112*$W$991)</f>
        <v>1257923476.7543</v>
      </c>
      <c r="AB991" s="18" t="n">
        <f aca="false">IF($E$991=1,$K$991,$Z$112*$W$991)</f>
        <v>30000000</v>
      </c>
      <c r="AC991" s="18" t="n">
        <f aca="false">IF($F$991=1,$L$991,$W$112*$W$991)</f>
        <v>15000000</v>
      </c>
      <c r="AD991" s="18" t="n">
        <f aca="false">IF($G$991=1,$M$991,$T$112*$W$991)</f>
        <v>5000000</v>
      </c>
      <c r="AE991" s="18" t="n">
        <f aca="false">($C$13*Assumptions!$B$7/Assumptions!$B$11)</f>
        <v>120000000</v>
      </c>
      <c r="AF991" s="18" t="n">
        <f aca="false">($J$112+$O$112)*$W$991</f>
        <v>147026530.464679</v>
      </c>
      <c r="AG991" s="18" t="n">
        <f aca="false">Assumptions!$B$20*$W$991</f>
        <v>4717213037.82863</v>
      </c>
      <c r="AH991" s="18" t="n">
        <f aca="false">IF($R$991,Assumptions!$B$14*($W$991-Assumptions!$B$13),Assumptions!$B$4)</f>
        <v>1307836954.9524</v>
      </c>
      <c r="AI991" s="18" t="n">
        <f aca="false">$Y$991+$Z$991+$AA$991+$AB$991+$AC$991+$AD$991+$AE$991+$AF$991+$AG$991+$AH$991</f>
        <v>8000000000</v>
      </c>
      <c r="AJ991" s="18" t="n">
        <f aca="false">IF(AND(ISNUMBER($V$991),($C$13*Assumptions!$B$7/Assumptions!$B$11)&gt;=Assumptions!$B$67,IF($B$991=1,$Y$991&gt;=INDEX($Y$936:$Y$999,1+$A$991-Assumptions!$B$78),$Y$991&gt;INDEX($Y$936:$Y$999,1+$A$991+Assumptions!$B$78)),IF($C$991=1,$Z$991&gt;=INDEX($Z$936:$Z$999,1+$A$991-Assumptions!$B$79),$Z$991&gt;INDEX($Z$936:$Z$999,1+$A$991+Assumptions!$B$79)),IF($D$991=1,$AA$991&gt;=INDEX($AA$936:$AA$999,1+$A$991-Assumptions!$B$80),$AA$991&gt;INDEX($AA$936:$AA$999,1+$A$991+Assumptions!$B$80)),IF($E$991=1,$AB$991&gt;=INDEX($AB$936:$AB$999,1+$A$991-Assumptions!$B$81),$AB$991&gt;INDEX($AB$936:$AB$999,1+$A$991+Assumptions!$B$81)),IF($F$991=1,$AC$991&gt;=INDEX($AC$936:$AC$999,1+$A$991-Assumptions!$B$82),$AC$991&gt;INDEX($AC$936:$AC$999,1+$A$991+Assumptions!$B$82)),IF($G$991=1,$AD$991&gt;=INDEX($AD$936:$AD$999,1+$A$991-Assumptions!$B$83),$AD$991&gt;INDEX($AD$936:$AD$999,1+$A$991+Assumptions!$B$83))),1,0)</f>
        <v>0</v>
      </c>
      <c r="AK991" s="16"/>
      <c r="AL991" s="16"/>
    </row>
    <row r="992" customFormat="false" ht="23.85" hidden="true" customHeight="false" outlineLevel="0" collapsed="false">
      <c r="A992" s="6" t="n">
        <f aca="false">ROW()-ROW($A$936)+Assumptions!$B$4</f>
        <v>56</v>
      </c>
      <c r="B992" s="18" t="n">
        <f aca="false">MOD(QUOTIENT($A$992,Assumptions!$B$78),2)</f>
        <v>1</v>
      </c>
      <c r="C992" s="18" t="n">
        <f aca="false">MOD(QUOTIENT($A$992,Assumptions!$B$79),2)</f>
        <v>1</v>
      </c>
      <c r="D992" s="18" t="n">
        <f aca="false">MOD(QUOTIENT($A$992,Assumptions!$B$80),2)</f>
        <v>1</v>
      </c>
      <c r="E992" s="18" t="n">
        <f aca="false">MOD(QUOTIENT($A$992,Assumptions!$B$81),2)</f>
        <v>0</v>
      </c>
      <c r="F992" s="18" t="n">
        <f aca="false">MOD(QUOTIENT($A$992,Assumptions!$B$82),2)</f>
        <v>0</v>
      </c>
      <c r="G992" s="18" t="n">
        <f aca="false">MOD(QUOTIENT($A$992,Assumptions!$B$83),2)</f>
        <v>0</v>
      </c>
      <c r="H992" s="18" t="n">
        <f aca="false">IF($B$992=1,MIN(Assumptions!$B$66,MAX(Assumptions!$B$4,Assumptions!$B$28-(Assumptions!$B$4))),Assumptions!$B$4)</f>
        <v>300000000</v>
      </c>
      <c r="I992" s="18" t="n">
        <f aca="false">IF($C$992=1,MIN(Assumptions!$B$61,MAX(Assumptions!$B$4,Assumptions!$B$28-($H$992))),Assumptions!$B$4)</f>
        <v>100000000</v>
      </c>
      <c r="J992" s="18" t="n">
        <f aca="false">IF($D$992=1,MIN(Assumptions!$B$56,MAX(Assumptions!$B$4,Assumptions!$B$28-($H$992+$I$992))),Assumptions!$B$4)</f>
        <v>60000000</v>
      </c>
      <c r="K992" s="18" t="n">
        <f aca="false">IF($E$992=1,MIN(Assumptions!$B$51,MAX(Assumptions!$B$4,Assumptions!$B$28-($H$992+$I$992+$J$992))),Assumptions!$B$4)</f>
        <v>0</v>
      </c>
      <c r="L992" s="18" t="n">
        <f aca="false">IF($F$992=1,MIN(Assumptions!$B$46,MAX(Assumptions!$B$4,Assumptions!$B$28-($H$992+$I$992+$J$992+$K$992))),Assumptions!$B$4)</f>
        <v>0</v>
      </c>
      <c r="M992" s="18" t="n">
        <f aca="false">IF($G$992=1,MIN(Assumptions!$B$41,MAX(Assumptions!$B$4,Assumptions!$B$28-($H$992+$I$992+$J$992+$K$992+$L$992))),Assumptions!$B$4)</f>
        <v>0</v>
      </c>
      <c r="N992" s="18" t="n">
        <f aca="false">MAX(Assumptions!$B$4,Assumptions!$B$28-($H$992+$I$992+$J$992+$K$992+$L$992+$M$992))</f>
        <v>7540000000</v>
      </c>
      <c r="O992" s="18" t="n">
        <f aca="false">$J$112+$O$112+Assumptions!$B$20+IF($B$992=0,$AI$112,Assumptions!$B$4)+IF($C$992=0,$AF$112,Assumptions!$B$4)+IF($D$992=0,$AC$112,Assumptions!$B$4)+IF($E$992=0,$Z$112,Assumptions!$B$4)+IF($F$992=0,$W$112,Assumptions!$B$4)+IF($G$992=0,$T$112,Assumptions!$B$4)</f>
        <v>22280512.8289884</v>
      </c>
      <c r="P992" s="18" t="n">
        <f aca="false">IF(($N$992+Assumptions!$B$14*Assumptions!$B$13)&gt;($C$13*Assumptions!$B$7/Assumptions!$B$11),($C$13*Assumptions!$B$7/Assumptions!$B$11)*($O$992+Assumptions!$B$14)/($N$992+Assumptions!$B$14*Assumptions!$B$13-($C$13*Assumptions!$B$7/Assumptions!$B$11)),NA())</f>
        <v>400628.028222109</v>
      </c>
      <c r="Q992" s="18" t="n">
        <f aca="false">IFERROR(($N$992+Assumptions!$B$14*Assumptions!$B$13)/($O$992+Assumptions!$B$14+$P$992),NA())</f>
        <v>299.529717210579</v>
      </c>
      <c r="R992" s="18" t="n">
        <f aca="false">AND(ISNUMBER($P$992),$P$992&gt;Assumptions!$B$4,$Q$992&gt;Assumptions!$B$13)</f>
        <v>1</v>
      </c>
      <c r="S992" s="18" t="n">
        <f aca="false">IF($N$992&gt;($C$13*Assumptions!$B$7/Assumptions!$B$11),($C$13*Assumptions!$B$7/Assumptions!$B$11)*$O$992/($N$992-($C$13*Assumptions!$B$7/Assumptions!$B$11)),NA())</f>
        <v>360331.743865041</v>
      </c>
      <c r="T992" s="18" t="n">
        <f aca="false">IFERROR($N$992/($O$992+$S$992),NA())</f>
        <v>333.026445888001</v>
      </c>
      <c r="U992" s="18" t="n">
        <f aca="false">AND(ISNUMBER($S$992),$S$992&gt;Assumptions!$B$4,$T$992&lt;=Assumptions!$B$13)</f>
        <v>0</v>
      </c>
      <c r="V992" s="18" t="n">
        <f aca="false">IF($R$992,$P$992,IF($U$992,$S$992,NA()))</f>
        <v>400628.028222109</v>
      </c>
      <c r="W992" s="18" t="n">
        <f aca="false">IF($R$992,$Q$992,IF($U$992,$T$992,NA()))</f>
        <v>299.529717210579</v>
      </c>
      <c r="X992" s="18" t="n">
        <f aca="false">$R$992</f>
        <v>1</v>
      </c>
      <c r="Y992" s="18" t="n">
        <f aca="false">IF($B$992=1,$H$992,$AI$112*$W$992)</f>
        <v>300000000</v>
      </c>
      <c r="Z992" s="18" t="n">
        <f aca="false">IF($C$992=1,$I$992,$AF$112*$W$992)</f>
        <v>100000000</v>
      </c>
      <c r="AA992" s="18" t="n">
        <f aca="false">IF($D$992=1,$J$992,$AC$112*$W$992)</f>
        <v>60000000</v>
      </c>
      <c r="AB992" s="18" t="n">
        <f aca="false">IF($E$992=1,$K$992,$Z$112*$W$992)</f>
        <v>898589151.631736</v>
      </c>
      <c r="AC992" s="18" t="n">
        <f aca="false">IF($F$992=1,$L$992,$W$112*$W$992)</f>
        <v>1497648586.05289</v>
      </c>
      <c r="AD992" s="18" t="n">
        <f aca="false">IF($G$992=1,$M$992,$T$112*$W$992)</f>
        <v>1497648586.05289</v>
      </c>
      <c r="AE992" s="18" t="n">
        <f aca="false">($C$13*Assumptions!$B$7/Assumptions!$B$11)</f>
        <v>120000000</v>
      </c>
      <c r="AF992" s="18" t="n">
        <f aca="false">($J$112+$O$112)*$W$992</f>
        <v>84021928.3408246</v>
      </c>
      <c r="AG992" s="18" t="n">
        <f aca="false">Assumptions!$B$20*$W$992</f>
        <v>2695767454.89521</v>
      </c>
      <c r="AH992" s="18" t="n">
        <f aca="false">IF($R$992,Assumptions!$B$14*($W$992-Assumptions!$B$13),Assumptions!$B$4)</f>
        <v>746324293.026446</v>
      </c>
      <c r="AI992" s="18" t="n">
        <f aca="false">$Y$992+$Z$992+$AA$992+$AB$992+$AC$992+$AD$992+$AE$992+$AF$992+$AG$992+$AH$992</f>
        <v>8000000000</v>
      </c>
      <c r="AJ992" s="18" t="n">
        <f aca="false">IF(AND(ISNUMBER($V$992),($C$13*Assumptions!$B$7/Assumptions!$B$11)&gt;=Assumptions!$B$67,IF($B$992=1,$Y$992&gt;=INDEX($Y$936:$Y$999,1+$A$992-Assumptions!$B$78),$Y$992&gt;INDEX($Y$936:$Y$999,1+$A$992+Assumptions!$B$78)),IF($C$992=1,$Z$992&gt;=INDEX($Z$936:$Z$999,1+$A$992-Assumptions!$B$79),$Z$992&gt;INDEX($Z$936:$Z$999,1+$A$992+Assumptions!$B$79)),IF($D$992=1,$AA$992&gt;=INDEX($AA$936:$AA$999,1+$A$992-Assumptions!$B$80),$AA$992&gt;INDEX($AA$936:$AA$999,1+$A$992+Assumptions!$B$80)),IF($E$992=1,$AB$992&gt;=INDEX($AB$936:$AB$999,1+$A$992-Assumptions!$B$81),$AB$992&gt;INDEX($AB$936:$AB$999,1+$A$992+Assumptions!$B$81)),IF($F$992=1,$AC$992&gt;=INDEX($AC$936:$AC$999,1+$A$992-Assumptions!$B$82),$AC$992&gt;INDEX($AC$936:$AC$999,1+$A$992+Assumptions!$B$82)),IF($G$992=1,$AD$992&gt;=INDEX($AD$936:$AD$999,1+$A$992-Assumptions!$B$83),$AD$992&gt;INDEX($AD$936:$AD$999,1+$A$992+Assumptions!$B$83))),1,0)</f>
        <v>0</v>
      </c>
      <c r="AK992" s="16"/>
      <c r="AL992" s="16"/>
    </row>
    <row r="993" customFormat="false" ht="23.85" hidden="true" customHeight="false" outlineLevel="0" collapsed="false">
      <c r="A993" s="6" t="n">
        <f aca="false">ROW()-ROW($A$936)+Assumptions!$B$4</f>
        <v>57</v>
      </c>
      <c r="B993" s="18" t="n">
        <f aca="false">MOD(QUOTIENT($A$993,Assumptions!$B$78),2)</f>
        <v>1</v>
      </c>
      <c r="C993" s="18" t="n">
        <f aca="false">MOD(QUOTIENT($A$993,Assumptions!$B$79),2)</f>
        <v>1</v>
      </c>
      <c r="D993" s="18" t="n">
        <f aca="false">MOD(QUOTIENT($A$993,Assumptions!$B$80),2)</f>
        <v>1</v>
      </c>
      <c r="E993" s="18" t="n">
        <f aca="false">MOD(QUOTIENT($A$993,Assumptions!$B$81),2)</f>
        <v>0</v>
      </c>
      <c r="F993" s="18" t="n">
        <f aca="false">MOD(QUOTIENT($A$993,Assumptions!$B$82),2)</f>
        <v>0</v>
      </c>
      <c r="G993" s="18" t="n">
        <f aca="false">MOD(QUOTIENT($A$993,Assumptions!$B$83),2)</f>
        <v>1</v>
      </c>
      <c r="H993" s="18" t="n">
        <f aca="false">IF($B$993=1,MIN(Assumptions!$B$66,MAX(Assumptions!$B$4,Assumptions!$B$28-(Assumptions!$B$4))),Assumptions!$B$4)</f>
        <v>300000000</v>
      </c>
      <c r="I993" s="18" t="n">
        <f aca="false">IF($C$993=1,MIN(Assumptions!$B$61,MAX(Assumptions!$B$4,Assumptions!$B$28-($H$993))),Assumptions!$B$4)</f>
        <v>100000000</v>
      </c>
      <c r="J993" s="18" t="n">
        <f aca="false">IF($D$993=1,MIN(Assumptions!$B$56,MAX(Assumptions!$B$4,Assumptions!$B$28-($H$993+$I$993))),Assumptions!$B$4)</f>
        <v>60000000</v>
      </c>
      <c r="K993" s="18" t="n">
        <f aca="false">IF($E$993=1,MIN(Assumptions!$B$51,MAX(Assumptions!$B$4,Assumptions!$B$28-($H$993+$I$993+$J$993))),Assumptions!$B$4)</f>
        <v>0</v>
      </c>
      <c r="L993" s="18" t="n">
        <f aca="false">IF($F$993=1,MIN(Assumptions!$B$46,MAX(Assumptions!$B$4,Assumptions!$B$28-($H$993+$I$993+$J$993+$K$993))),Assumptions!$B$4)</f>
        <v>0</v>
      </c>
      <c r="M993" s="18" t="n">
        <f aca="false">IF($G$993=1,MIN(Assumptions!$B$41,MAX(Assumptions!$B$4,Assumptions!$B$28-($H$993+$I$993+$J$993+$K$993+$L$993))),Assumptions!$B$4)</f>
        <v>5000000</v>
      </c>
      <c r="N993" s="18" t="n">
        <f aca="false">MAX(Assumptions!$B$4,Assumptions!$B$28-($H$993+$I$993+$J$993+$K$993+$L$993+$M$993))</f>
        <v>7535000000</v>
      </c>
      <c r="O993" s="18" t="n">
        <f aca="false">$J$112+$O$112+Assumptions!$B$20+IF($B$993=0,$AI$112,Assumptions!$B$4)+IF($C$993=0,$AF$112,Assumptions!$B$4)+IF($D$993=0,$AC$112,Assumptions!$B$4)+IF($E$993=0,$Z$112,Assumptions!$B$4)+IF($F$993=0,$W$112,Assumptions!$B$4)+IF($G$993=0,$T$112,Assumptions!$B$4)</f>
        <v>17280512.8289884</v>
      </c>
      <c r="P993" s="18" t="n">
        <f aca="false">IF(($N$993+Assumptions!$B$14*Assumptions!$B$13)&gt;($C$13*Assumptions!$B$7/Assumptions!$B$11),($C$13*Assumptions!$B$7/Assumptions!$B$11)*($O$993+Assumptions!$B$14)/($N$993+Assumptions!$B$14*Assumptions!$B$13-($C$13*Assumptions!$B$7/Assumptions!$B$11)),NA())</f>
        <v>320008.296525595</v>
      </c>
      <c r="Q993" s="18" t="n">
        <f aca="false">IFERROR(($N$993+Assumptions!$B$14*Assumptions!$B$13)/($O$993+Assumptions!$B$14+$P$993),NA())</f>
        <v>374.990277761133</v>
      </c>
      <c r="R993" s="18" t="n">
        <f aca="false">AND(ISNUMBER($P$993),$P$993&gt;Assumptions!$B$4,$Q$993&gt;Assumptions!$B$13)</f>
        <v>1</v>
      </c>
      <c r="S993" s="18" t="n">
        <f aca="false">IF($N$993&gt;($C$13*Assumptions!$B$7/Assumptions!$B$11),($C$13*Assumptions!$B$7/Assumptions!$B$11)*$O$993/($N$993-($C$13*Assumptions!$B$7/Assumptions!$B$11)),NA())</f>
        <v>279657.658729414</v>
      </c>
      <c r="T993" s="18" t="n">
        <f aca="false">IFERROR($N$993/($O$993+$S$993),NA())</f>
        <v>429.096061753515</v>
      </c>
      <c r="U993" s="18" t="n">
        <f aca="false">AND(ISNUMBER($S$993),$S$993&gt;Assumptions!$B$4,$T$993&lt;=Assumptions!$B$13)</f>
        <v>0</v>
      </c>
      <c r="V993" s="18" t="n">
        <f aca="false">IF($R$993,$P$993,IF($U$993,$S$993,NA()))</f>
        <v>320008.296525595</v>
      </c>
      <c r="W993" s="18" t="n">
        <f aca="false">IF($R$993,$Q$993,IF($U$993,$T$993,NA()))</f>
        <v>374.990277761133</v>
      </c>
      <c r="X993" s="18" t="n">
        <f aca="false">$R$993</f>
        <v>1</v>
      </c>
      <c r="Y993" s="18" t="n">
        <f aca="false">IF($B$993=1,$H$993,$AI$112*$W$993)</f>
        <v>300000000</v>
      </c>
      <c r="Z993" s="18" t="n">
        <f aca="false">IF($C$993=1,$I$993,$AF$112*$W$993)</f>
        <v>100000000</v>
      </c>
      <c r="AA993" s="18" t="n">
        <f aca="false">IF($D$993=1,$J$993,$AC$112*$W$993)</f>
        <v>60000000</v>
      </c>
      <c r="AB993" s="18" t="n">
        <f aca="false">IF($E$993=1,$K$993,$Z$112*$W$993)</f>
        <v>1124970833.2834</v>
      </c>
      <c r="AC993" s="18" t="n">
        <f aca="false">IF($F$993=1,$L$993,$W$112*$W$993)</f>
        <v>1874951388.80566</v>
      </c>
      <c r="AD993" s="18" t="n">
        <f aca="false">IF($G$993=1,$M$993,$T$112*$W$993)</f>
        <v>5000000</v>
      </c>
      <c r="AE993" s="18" t="n">
        <f aca="false">($C$13*Assumptions!$B$7/Assumptions!$B$11)</f>
        <v>120000000</v>
      </c>
      <c r="AF993" s="18" t="n">
        <f aca="false">($J$112+$O$112)*$W$993</f>
        <v>105189583.657909</v>
      </c>
      <c r="AG993" s="18" t="n">
        <f aca="false">Assumptions!$B$20*$W$993</f>
        <v>3374912499.8502</v>
      </c>
      <c r="AH993" s="18" t="n">
        <f aca="false">IF($R$993,Assumptions!$B$14*($W$993-Assumptions!$B$13),Assumptions!$B$4)</f>
        <v>934975694.402832</v>
      </c>
      <c r="AI993" s="18" t="n">
        <f aca="false">$Y$993+$Z$993+$AA$993+$AB$993+$AC$993+$AD$993+$AE$993+$AF$993+$AG$993+$AH$993</f>
        <v>8000000000</v>
      </c>
      <c r="AJ993" s="18" t="n">
        <f aca="false">IF(AND(ISNUMBER($V$993),($C$13*Assumptions!$B$7/Assumptions!$B$11)&gt;=Assumptions!$B$67,IF($B$993=1,$Y$993&gt;=INDEX($Y$936:$Y$999,1+$A$993-Assumptions!$B$78),$Y$993&gt;INDEX($Y$936:$Y$999,1+$A$993+Assumptions!$B$78)),IF($C$993=1,$Z$993&gt;=INDEX($Z$936:$Z$999,1+$A$993-Assumptions!$B$79),$Z$993&gt;INDEX($Z$936:$Z$999,1+$A$993+Assumptions!$B$79)),IF($D$993=1,$AA$993&gt;=INDEX($AA$936:$AA$999,1+$A$993-Assumptions!$B$80),$AA$993&gt;INDEX($AA$936:$AA$999,1+$A$993+Assumptions!$B$80)),IF($E$993=1,$AB$993&gt;=INDEX($AB$936:$AB$999,1+$A$993-Assumptions!$B$81),$AB$993&gt;INDEX($AB$936:$AB$999,1+$A$993+Assumptions!$B$81)),IF($F$993=1,$AC$993&gt;=INDEX($AC$936:$AC$999,1+$A$993-Assumptions!$B$82),$AC$993&gt;INDEX($AC$936:$AC$999,1+$A$993+Assumptions!$B$82)),IF($G$993=1,$AD$993&gt;=INDEX($AD$936:$AD$999,1+$A$993-Assumptions!$B$83),$AD$993&gt;INDEX($AD$936:$AD$999,1+$A$993+Assumptions!$B$83))),1,0)</f>
        <v>0</v>
      </c>
      <c r="AK993" s="16"/>
      <c r="AL993" s="16"/>
    </row>
    <row r="994" customFormat="false" ht="23.85" hidden="true" customHeight="false" outlineLevel="0" collapsed="false">
      <c r="A994" s="6" t="n">
        <f aca="false">ROW()-ROW($A$936)+Assumptions!$B$4</f>
        <v>58</v>
      </c>
      <c r="B994" s="18" t="n">
        <f aca="false">MOD(QUOTIENT($A$994,Assumptions!$B$78),2)</f>
        <v>1</v>
      </c>
      <c r="C994" s="18" t="n">
        <f aca="false">MOD(QUOTIENT($A$994,Assumptions!$B$79),2)</f>
        <v>1</v>
      </c>
      <c r="D994" s="18" t="n">
        <f aca="false">MOD(QUOTIENT($A$994,Assumptions!$B$80),2)</f>
        <v>1</v>
      </c>
      <c r="E994" s="18" t="n">
        <f aca="false">MOD(QUOTIENT($A$994,Assumptions!$B$81),2)</f>
        <v>0</v>
      </c>
      <c r="F994" s="18" t="n">
        <f aca="false">MOD(QUOTIENT($A$994,Assumptions!$B$82),2)</f>
        <v>1</v>
      </c>
      <c r="G994" s="18" t="n">
        <f aca="false">MOD(QUOTIENT($A$994,Assumptions!$B$83),2)</f>
        <v>0</v>
      </c>
      <c r="H994" s="18" t="n">
        <f aca="false">IF($B$994=1,MIN(Assumptions!$B$66,MAX(Assumptions!$B$4,Assumptions!$B$28-(Assumptions!$B$4))),Assumptions!$B$4)</f>
        <v>300000000</v>
      </c>
      <c r="I994" s="18" t="n">
        <f aca="false">IF($C$994=1,MIN(Assumptions!$B$61,MAX(Assumptions!$B$4,Assumptions!$B$28-($H$994))),Assumptions!$B$4)</f>
        <v>100000000</v>
      </c>
      <c r="J994" s="18" t="n">
        <f aca="false">IF($D$994=1,MIN(Assumptions!$B$56,MAX(Assumptions!$B$4,Assumptions!$B$28-($H$994+$I$994))),Assumptions!$B$4)</f>
        <v>60000000</v>
      </c>
      <c r="K994" s="18" t="n">
        <f aca="false">IF($E$994=1,MIN(Assumptions!$B$51,MAX(Assumptions!$B$4,Assumptions!$B$28-($H$994+$I$994+$J$994))),Assumptions!$B$4)</f>
        <v>0</v>
      </c>
      <c r="L994" s="18" t="n">
        <f aca="false">IF($F$994=1,MIN(Assumptions!$B$46,MAX(Assumptions!$B$4,Assumptions!$B$28-($H$994+$I$994+$J$994+$K$994))),Assumptions!$B$4)</f>
        <v>15000000</v>
      </c>
      <c r="M994" s="18" t="n">
        <f aca="false">IF($G$994=1,MIN(Assumptions!$B$41,MAX(Assumptions!$B$4,Assumptions!$B$28-($H$994+$I$994+$J$994+$K$994+$L$994))),Assumptions!$B$4)</f>
        <v>0</v>
      </c>
      <c r="N994" s="18" t="n">
        <f aca="false">MAX(Assumptions!$B$4,Assumptions!$B$28-($H$994+$I$994+$J$994+$K$994+$L$994+$M$994))</f>
        <v>7525000000</v>
      </c>
      <c r="O994" s="18" t="n">
        <f aca="false">$J$112+$O$112+Assumptions!$B$20+IF($B$994=0,$AI$112,Assumptions!$B$4)+IF($C$994=0,$AF$112,Assumptions!$B$4)+IF($D$994=0,$AC$112,Assumptions!$B$4)+IF($E$994=0,$Z$112,Assumptions!$B$4)+IF($F$994=0,$W$112,Assumptions!$B$4)+IF($G$994=0,$T$112,Assumptions!$B$4)</f>
        <v>17280512.8289884</v>
      </c>
      <c r="P994" s="18" t="n">
        <f aca="false">IF(($N$994+Assumptions!$B$14*Assumptions!$B$13)&gt;($C$13*Assumptions!$B$7/Assumptions!$B$11),($C$13*Assumptions!$B$7/Assumptions!$B$11)*($O$994+Assumptions!$B$14)/($N$994+Assumptions!$B$14*Assumptions!$B$13-($C$13*Assumptions!$B$7/Assumptions!$B$11)),NA())</f>
        <v>320440.302325833</v>
      </c>
      <c r="Q994" s="18" t="n">
        <f aca="false">IFERROR(($N$994+Assumptions!$B$14*Assumptions!$B$13)/($O$994+Assumptions!$B$14+$P$994),NA())</f>
        <v>374.484729695395</v>
      </c>
      <c r="R994" s="18" t="n">
        <f aca="false">AND(ISNUMBER($P$994),$P$994&gt;Assumptions!$B$4,$Q$994&gt;Assumptions!$B$13)</f>
        <v>1</v>
      </c>
      <c r="S994" s="18" t="n">
        <f aca="false">IF($N$994&gt;($C$13*Assumptions!$B$7/Assumptions!$B$11),($C$13*Assumptions!$B$7/Assumptions!$B$11)*$O$994/($N$994-($C$13*Assumptions!$B$7/Assumptions!$B$11)),NA())</f>
        <v>280035.319308387</v>
      </c>
      <c r="T994" s="18" t="n">
        <f aca="false">IFERROR($N$994/($O$994+$S$994),NA())</f>
        <v>428.517375223841</v>
      </c>
      <c r="U994" s="18" t="n">
        <f aca="false">AND(ISNUMBER($S$994),$S$994&gt;Assumptions!$B$4,$T$994&lt;=Assumptions!$B$13)</f>
        <v>0</v>
      </c>
      <c r="V994" s="18" t="n">
        <f aca="false">IF($R$994,$P$994,IF($U$994,$S$994,NA()))</f>
        <v>320440.302325833</v>
      </c>
      <c r="W994" s="18" t="n">
        <f aca="false">IF($R$994,$Q$994,IF($U$994,$T$994,NA()))</f>
        <v>374.484729695395</v>
      </c>
      <c r="X994" s="18" t="n">
        <f aca="false">$R$994</f>
        <v>1</v>
      </c>
      <c r="Y994" s="18" t="n">
        <f aca="false">IF($B$994=1,$H$994,$AI$112*$W$994)</f>
        <v>300000000</v>
      </c>
      <c r="Z994" s="18" t="n">
        <f aca="false">IF($C$994=1,$I$994,$AF$112*$W$994)</f>
        <v>100000000</v>
      </c>
      <c r="AA994" s="18" t="n">
        <f aca="false">IF($D$994=1,$J$994,$AC$112*$W$994)</f>
        <v>60000000</v>
      </c>
      <c r="AB994" s="18" t="n">
        <f aca="false">IF($E$994=1,$K$994,$Z$112*$W$994)</f>
        <v>1123454189.08618</v>
      </c>
      <c r="AC994" s="18" t="n">
        <f aca="false">IF($F$994=1,$L$994,$W$112*$W$994)</f>
        <v>15000000</v>
      </c>
      <c r="AD994" s="18" t="n">
        <f aca="false">IF($G$994=1,$M$994,$T$112*$W$994)</f>
        <v>1872423648.47697</v>
      </c>
      <c r="AE994" s="18" t="n">
        <f aca="false">($C$13*Assumptions!$B$7/Assumptions!$B$11)</f>
        <v>120000000</v>
      </c>
      <c r="AF994" s="18" t="n">
        <f aca="false">($J$112+$O$112)*$W$994</f>
        <v>105047770.939799</v>
      </c>
      <c r="AG994" s="18" t="n">
        <f aca="false">Assumptions!$B$20*$W$994</f>
        <v>3370362567.25855</v>
      </c>
      <c r="AH994" s="18" t="n">
        <f aca="false">IF($R$994,Assumptions!$B$14*($W$994-Assumptions!$B$13),Assumptions!$B$4)</f>
        <v>933711824.238487</v>
      </c>
      <c r="AI994" s="18" t="n">
        <f aca="false">$Y$994+$Z$994+$AA$994+$AB$994+$AC$994+$AD$994+$AE$994+$AF$994+$AG$994+$AH$994</f>
        <v>8000000000</v>
      </c>
      <c r="AJ994" s="18" t="n">
        <f aca="false">IF(AND(ISNUMBER($V$994),($C$13*Assumptions!$B$7/Assumptions!$B$11)&gt;=Assumptions!$B$67,IF($B$994=1,$Y$994&gt;=INDEX($Y$936:$Y$999,1+$A$994-Assumptions!$B$78),$Y$994&gt;INDEX($Y$936:$Y$999,1+$A$994+Assumptions!$B$78)),IF($C$994=1,$Z$994&gt;=INDEX($Z$936:$Z$999,1+$A$994-Assumptions!$B$79),$Z$994&gt;INDEX($Z$936:$Z$999,1+$A$994+Assumptions!$B$79)),IF($D$994=1,$AA$994&gt;=INDEX($AA$936:$AA$999,1+$A$994-Assumptions!$B$80),$AA$994&gt;INDEX($AA$936:$AA$999,1+$A$994+Assumptions!$B$80)),IF($E$994=1,$AB$994&gt;=INDEX($AB$936:$AB$999,1+$A$994-Assumptions!$B$81),$AB$994&gt;INDEX($AB$936:$AB$999,1+$A$994+Assumptions!$B$81)),IF($F$994=1,$AC$994&gt;=INDEX($AC$936:$AC$999,1+$A$994-Assumptions!$B$82),$AC$994&gt;INDEX($AC$936:$AC$999,1+$A$994+Assumptions!$B$82)),IF($G$994=1,$AD$994&gt;=INDEX($AD$936:$AD$999,1+$A$994-Assumptions!$B$83),$AD$994&gt;INDEX($AD$936:$AD$999,1+$A$994+Assumptions!$B$83))),1,0)</f>
        <v>0</v>
      </c>
      <c r="AK994" s="16"/>
      <c r="AL994" s="16"/>
    </row>
    <row r="995" customFormat="false" ht="23.85" hidden="true" customHeight="false" outlineLevel="0" collapsed="false">
      <c r="A995" s="6" t="n">
        <f aca="false">ROW()-ROW($A$936)+Assumptions!$B$4</f>
        <v>59</v>
      </c>
      <c r="B995" s="18" t="n">
        <f aca="false">MOD(QUOTIENT($A$995,Assumptions!$B$78),2)</f>
        <v>1</v>
      </c>
      <c r="C995" s="18" t="n">
        <f aca="false">MOD(QUOTIENT($A$995,Assumptions!$B$79),2)</f>
        <v>1</v>
      </c>
      <c r="D995" s="18" t="n">
        <f aca="false">MOD(QUOTIENT($A$995,Assumptions!$B$80),2)</f>
        <v>1</v>
      </c>
      <c r="E995" s="18" t="n">
        <f aca="false">MOD(QUOTIENT($A$995,Assumptions!$B$81),2)</f>
        <v>0</v>
      </c>
      <c r="F995" s="18" t="n">
        <f aca="false">MOD(QUOTIENT($A$995,Assumptions!$B$82),2)</f>
        <v>1</v>
      </c>
      <c r="G995" s="18" t="n">
        <f aca="false">MOD(QUOTIENT($A$995,Assumptions!$B$83),2)</f>
        <v>1</v>
      </c>
      <c r="H995" s="18" t="n">
        <f aca="false">IF($B$995=1,MIN(Assumptions!$B$66,MAX(Assumptions!$B$4,Assumptions!$B$28-(Assumptions!$B$4))),Assumptions!$B$4)</f>
        <v>300000000</v>
      </c>
      <c r="I995" s="18" t="n">
        <f aca="false">IF($C$995=1,MIN(Assumptions!$B$61,MAX(Assumptions!$B$4,Assumptions!$B$28-($H$995))),Assumptions!$B$4)</f>
        <v>100000000</v>
      </c>
      <c r="J995" s="18" t="n">
        <f aca="false">IF($D$995=1,MIN(Assumptions!$B$56,MAX(Assumptions!$B$4,Assumptions!$B$28-($H$995+$I$995))),Assumptions!$B$4)</f>
        <v>60000000</v>
      </c>
      <c r="K995" s="18" t="n">
        <f aca="false">IF($E$995=1,MIN(Assumptions!$B$51,MAX(Assumptions!$B$4,Assumptions!$B$28-($H$995+$I$995+$J$995))),Assumptions!$B$4)</f>
        <v>0</v>
      </c>
      <c r="L995" s="18" t="n">
        <f aca="false">IF($F$995=1,MIN(Assumptions!$B$46,MAX(Assumptions!$B$4,Assumptions!$B$28-($H$995+$I$995+$J$995+$K$995))),Assumptions!$B$4)</f>
        <v>15000000</v>
      </c>
      <c r="M995" s="18" t="n">
        <f aca="false">IF($G$995=1,MIN(Assumptions!$B$41,MAX(Assumptions!$B$4,Assumptions!$B$28-($H$995+$I$995+$J$995+$K$995+$L$995))),Assumptions!$B$4)</f>
        <v>5000000</v>
      </c>
      <c r="N995" s="18" t="n">
        <f aca="false">MAX(Assumptions!$B$4,Assumptions!$B$28-($H$995+$I$995+$J$995+$K$995+$L$995+$M$995))</f>
        <v>7520000000</v>
      </c>
      <c r="O995" s="18" t="n">
        <f aca="false">$J$112+$O$112+Assumptions!$B$20+IF($B$995=0,$AI$112,Assumptions!$B$4)+IF($C$995=0,$AF$112,Assumptions!$B$4)+IF($D$995=0,$AC$112,Assumptions!$B$4)+IF($E$995=0,$Z$112,Assumptions!$B$4)+IF($F$995=0,$W$112,Assumptions!$B$4)+IF($G$995=0,$T$112,Assumptions!$B$4)</f>
        <v>12280512.8289884</v>
      </c>
      <c r="P995" s="18" t="n">
        <f aca="false">IF(($N$995+Assumptions!$B$14*Assumptions!$B$13)&gt;($C$13*Assumptions!$B$7/Assumptions!$B$11),($C$13*Assumptions!$B$7/Assumptions!$B$11)*($O$995+Assumptions!$B$14)/($N$995+Assumptions!$B$14*Assumptions!$B$13-($C$13*Assumptions!$B$7/Assumptions!$B$11)),NA())</f>
        <v>239603.044846823</v>
      </c>
      <c r="Q995" s="18" t="n">
        <f aca="false">IFERROR(($N$995+Assumptions!$B$14*Assumptions!$B$13)/($O$995+Assumptions!$B$14+$P$995),NA())</f>
        <v>500.828359993153</v>
      </c>
      <c r="R995" s="18" t="n">
        <f aca="false">AND(ISNUMBER($P$995),$P$995&gt;Assumptions!$B$4,$Q$995&gt;Assumptions!$B$13)</f>
        <v>1</v>
      </c>
      <c r="S995" s="18" t="n">
        <f aca="false">IF($N$995&gt;($C$13*Assumptions!$B$7/Assumptions!$B$11),($C$13*Assumptions!$B$7/Assumptions!$B$11)*$O$995/($N$995-($C$13*Assumptions!$B$7/Assumptions!$B$11)),NA())</f>
        <v>199143.451280892</v>
      </c>
      <c r="T995" s="18" t="n">
        <f aca="false">IFERROR($N$995/($O$995+$S$995),NA())</f>
        <v>602.580698627843</v>
      </c>
      <c r="U995" s="18" t="n">
        <f aca="false">AND(ISNUMBER($S$995),$S$995&gt;Assumptions!$B$4,$T$995&lt;=Assumptions!$B$13)</f>
        <v>0</v>
      </c>
      <c r="V995" s="18" t="n">
        <f aca="false">IF($R$995,$P$995,IF($U$995,$S$995,NA()))</f>
        <v>239603.044846823</v>
      </c>
      <c r="W995" s="18" t="n">
        <f aca="false">IF($R$995,$Q$995,IF($U$995,$T$995,NA()))</f>
        <v>500.828359993153</v>
      </c>
      <c r="X995" s="18" t="n">
        <f aca="false">$R$995</f>
        <v>1</v>
      </c>
      <c r="Y995" s="18" t="n">
        <f aca="false">IF($B$995=1,$H$995,$AI$112*$W$995)</f>
        <v>300000000</v>
      </c>
      <c r="Z995" s="18" t="n">
        <f aca="false">IF($C$995=1,$I$995,$AF$112*$W$995)</f>
        <v>100000000</v>
      </c>
      <c r="AA995" s="18" t="n">
        <f aca="false">IF($D$995=1,$J$995,$AC$112*$W$995)</f>
        <v>60000000</v>
      </c>
      <c r="AB995" s="18" t="n">
        <f aca="false">IF($E$995=1,$K$995,$Z$112*$W$995)</f>
        <v>1502485079.97946</v>
      </c>
      <c r="AC995" s="18" t="n">
        <f aca="false">IF($F$995=1,$L$995,$W$112*$W$995)</f>
        <v>15000000</v>
      </c>
      <c r="AD995" s="18" t="n">
        <f aca="false">IF($G$995=1,$M$995,$T$112*$W$995)</f>
        <v>5000000</v>
      </c>
      <c r="AE995" s="18" t="n">
        <f aca="false">($C$13*Assumptions!$B$7/Assumptions!$B$11)</f>
        <v>120000000</v>
      </c>
      <c r="AF995" s="18" t="n">
        <f aca="false">($J$112+$O$112)*$W$995</f>
        <v>140488780.099283</v>
      </c>
      <c r="AG995" s="18" t="n">
        <f aca="false">Assumptions!$B$20*$W$995</f>
        <v>4507455239.93838</v>
      </c>
      <c r="AH995" s="18" t="n">
        <f aca="false">IF($R$995,Assumptions!$B$14*($W$995-Assumptions!$B$13),Assumptions!$B$4)</f>
        <v>1249570899.98288</v>
      </c>
      <c r="AI995" s="18" t="n">
        <f aca="false">$Y$995+$Z$995+$AA$995+$AB$995+$AC$995+$AD$995+$AE$995+$AF$995+$AG$995+$AH$995</f>
        <v>8000000000</v>
      </c>
      <c r="AJ995" s="18" t="n">
        <f aca="false">IF(AND(ISNUMBER($V$995),($C$13*Assumptions!$B$7/Assumptions!$B$11)&gt;=Assumptions!$B$67,IF($B$995=1,$Y$995&gt;=INDEX($Y$936:$Y$999,1+$A$995-Assumptions!$B$78),$Y$995&gt;INDEX($Y$936:$Y$999,1+$A$995+Assumptions!$B$78)),IF($C$995=1,$Z$995&gt;=INDEX($Z$936:$Z$999,1+$A$995-Assumptions!$B$79),$Z$995&gt;INDEX($Z$936:$Z$999,1+$A$995+Assumptions!$B$79)),IF($D$995=1,$AA$995&gt;=INDEX($AA$936:$AA$999,1+$A$995-Assumptions!$B$80),$AA$995&gt;INDEX($AA$936:$AA$999,1+$A$995+Assumptions!$B$80)),IF($E$995=1,$AB$995&gt;=INDEX($AB$936:$AB$999,1+$A$995-Assumptions!$B$81),$AB$995&gt;INDEX($AB$936:$AB$999,1+$A$995+Assumptions!$B$81)),IF($F$995=1,$AC$995&gt;=INDEX($AC$936:$AC$999,1+$A$995-Assumptions!$B$82),$AC$995&gt;INDEX($AC$936:$AC$999,1+$A$995+Assumptions!$B$82)),IF($G$995=1,$AD$995&gt;=INDEX($AD$936:$AD$999,1+$A$995-Assumptions!$B$83),$AD$995&gt;INDEX($AD$936:$AD$999,1+$A$995+Assumptions!$B$83))),1,0)</f>
        <v>0</v>
      </c>
      <c r="AK995" s="16"/>
      <c r="AL995" s="16"/>
    </row>
    <row r="996" customFormat="false" ht="23.85" hidden="true" customHeight="false" outlineLevel="0" collapsed="false">
      <c r="A996" s="6" t="n">
        <f aca="false">ROW()-ROW($A$936)+Assumptions!$B$4</f>
        <v>60</v>
      </c>
      <c r="B996" s="18" t="n">
        <f aca="false">MOD(QUOTIENT($A$996,Assumptions!$B$78),2)</f>
        <v>1</v>
      </c>
      <c r="C996" s="18" t="n">
        <f aca="false">MOD(QUOTIENT($A$996,Assumptions!$B$79),2)</f>
        <v>1</v>
      </c>
      <c r="D996" s="18" t="n">
        <f aca="false">MOD(QUOTIENT($A$996,Assumptions!$B$80),2)</f>
        <v>1</v>
      </c>
      <c r="E996" s="18" t="n">
        <f aca="false">MOD(QUOTIENT($A$996,Assumptions!$B$81),2)</f>
        <v>1</v>
      </c>
      <c r="F996" s="18" t="n">
        <f aca="false">MOD(QUOTIENT($A$996,Assumptions!$B$82),2)</f>
        <v>0</v>
      </c>
      <c r="G996" s="18" t="n">
        <f aca="false">MOD(QUOTIENT($A$996,Assumptions!$B$83),2)</f>
        <v>0</v>
      </c>
      <c r="H996" s="18" t="n">
        <f aca="false">IF($B$996=1,MIN(Assumptions!$B$66,MAX(Assumptions!$B$4,Assumptions!$B$28-(Assumptions!$B$4))),Assumptions!$B$4)</f>
        <v>300000000</v>
      </c>
      <c r="I996" s="18" t="n">
        <f aca="false">IF($C$996=1,MIN(Assumptions!$B$61,MAX(Assumptions!$B$4,Assumptions!$B$28-($H$996))),Assumptions!$B$4)</f>
        <v>100000000</v>
      </c>
      <c r="J996" s="18" t="n">
        <f aca="false">IF($D$996=1,MIN(Assumptions!$B$56,MAX(Assumptions!$B$4,Assumptions!$B$28-($H$996+$I$996))),Assumptions!$B$4)</f>
        <v>60000000</v>
      </c>
      <c r="K996" s="18" t="n">
        <f aca="false">IF($E$996=1,MIN(Assumptions!$B$51,MAX(Assumptions!$B$4,Assumptions!$B$28-($H$996+$I$996+$J$996))),Assumptions!$B$4)</f>
        <v>30000000</v>
      </c>
      <c r="L996" s="18" t="n">
        <f aca="false">IF($F$996=1,MIN(Assumptions!$B$46,MAX(Assumptions!$B$4,Assumptions!$B$28-($H$996+$I$996+$J$996+$K$996))),Assumptions!$B$4)</f>
        <v>0</v>
      </c>
      <c r="M996" s="18" t="n">
        <f aca="false">IF($G$996=1,MIN(Assumptions!$B$41,MAX(Assumptions!$B$4,Assumptions!$B$28-($H$996+$I$996+$J$996+$K$996+$L$996))),Assumptions!$B$4)</f>
        <v>0</v>
      </c>
      <c r="N996" s="18" t="n">
        <f aca="false">MAX(Assumptions!$B$4,Assumptions!$B$28-($H$996+$I$996+$J$996+$K$996+$L$996+$M$996))</f>
        <v>7510000000</v>
      </c>
      <c r="O996" s="18" t="n">
        <f aca="false">$J$112+$O$112+Assumptions!$B$20+IF($B$996=0,$AI$112,Assumptions!$B$4)+IF($C$996=0,$AF$112,Assumptions!$B$4)+IF($D$996=0,$AC$112,Assumptions!$B$4)+IF($E$996=0,$Z$112,Assumptions!$B$4)+IF($F$996=0,$W$112,Assumptions!$B$4)+IF($G$996=0,$T$112,Assumptions!$B$4)</f>
        <v>19280512.8289884</v>
      </c>
      <c r="P996" s="18" t="n">
        <f aca="false">IF(($N$996+Assumptions!$B$14*Assumptions!$B$13)&gt;($C$13*Assumptions!$B$7/Assumptions!$B$11),($C$13*Assumptions!$B$7/Assumptions!$B$11)*($O$996+Assumptions!$B$14)/($N$996+Assumptions!$B$14*Assumptions!$B$13-($C$13*Assumptions!$B$7/Assumptions!$B$11)),NA())</f>
        <v>353555.83895551</v>
      </c>
      <c r="Q996" s="18" t="n">
        <f aca="false">IFERROR(($N$996+Assumptions!$B$14*Assumptions!$B$13)/($O$996+Assumptions!$B$14+$P$996),NA())</f>
        <v>339.408904558073</v>
      </c>
      <c r="R996" s="18" t="n">
        <f aca="false">AND(ISNUMBER($P$996),$P$996&gt;Assumptions!$B$4,$Q$996&gt;Assumptions!$B$13)</f>
        <v>1</v>
      </c>
      <c r="S996" s="18" t="n">
        <f aca="false">IF($N$996&gt;($C$13*Assumptions!$B$7/Assumptions!$B$11),($C$13*Assumptions!$B$7/Assumptions!$B$11)*$O$996/($N$996-($C$13*Assumptions!$B$7/Assumptions!$B$11)),NA())</f>
        <v>313080.045937565</v>
      </c>
      <c r="T996" s="18" t="n">
        <f aca="false">IFERROR($N$996/($O$996+$S$996),NA())</f>
        <v>383.288560088977</v>
      </c>
      <c r="U996" s="18" t="n">
        <f aca="false">AND(ISNUMBER($S$996),$S$996&gt;Assumptions!$B$4,$T$996&lt;=Assumptions!$B$13)</f>
        <v>0</v>
      </c>
      <c r="V996" s="18" t="n">
        <f aca="false">IF($R$996,$P$996,IF($U$996,$S$996,NA()))</f>
        <v>353555.83895551</v>
      </c>
      <c r="W996" s="18" t="n">
        <f aca="false">IF($R$996,$Q$996,IF($U$996,$T$996,NA()))</f>
        <v>339.408904558073</v>
      </c>
      <c r="X996" s="18" t="n">
        <f aca="false">$R$996</f>
        <v>1</v>
      </c>
      <c r="Y996" s="18" t="n">
        <f aca="false">IF($B$996=1,$H$996,$AI$112*$W$996)</f>
        <v>300000000</v>
      </c>
      <c r="Z996" s="18" t="n">
        <f aca="false">IF($C$996=1,$I$996,$AF$112*$W$996)</f>
        <v>100000000</v>
      </c>
      <c r="AA996" s="18" t="n">
        <f aca="false">IF($D$996=1,$J$996,$AC$112*$W$996)</f>
        <v>60000000</v>
      </c>
      <c r="AB996" s="18" t="n">
        <f aca="false">IF($E$996=1,$K$996,$Z$112*$W$996)</f>
        <v>30000000</v>
      </c>
      <c r="AC996" s="18" t="n">
        <f aca="false">IF($F$996=1,$L$996,$W$112*$W$996)</f>
        <v>1697044522.79037</v>
      </c>
      <c r="AD996" s="18" t="n">
        <f aca="false">IF($G$996=1,$M$996,$T$112*$W$996)</f>
        <v>1697044522.79037</v>
      </c>
      <c r="AE996" s="18" t="n">
        <f aca="false">($C$13*Assumptions!$B$7/Assumptions!$B$11)</f>
        <v>120000000</v>
      </c>
      <c r="AF996" s="18" t="n">
        <f aca="false">($J$112+$O$112)*$W$996</f>
        <v>95208552.0014274</v>
      </c>
      <c r="AG996" s="18" t="n">
        <f aca="false">Assumptions!$B$20*$W$996</f>
        <v>3054680141.02266</v>
      </c>
      <c r="AH996" s="18" t="n">
        <f aca="false">IF($R$996,Assumptions!$B$14*($W$996-Assumptions!$B$13),Assumptions!$B$4)</f>
        <v>846022261.395183</v>
      </c>
      <c r="AI996" s="18" t="n">
        <f aca="false">$Y$996+$Z$996+$AA$996+$AB$996+$AC$996+$AD$996+$AE$996+$AF$996+$AG$996+$AH$996</f>
        <v>8000000000</v>
      </c>
      <c r="AJ996" s="18" t="n">
        <f aca="false">IF(AND(ISNUMBER($V$996),($C$13*Assumptions!$B$7/Assumptions!$B$11)&gt;=Assumptions!$B$67,IF($B$996=1,$Y$996&gt;=INDEX($Y$936:$Y$999,1+$A$996-Assumptions!$B$78),$Y$996&gt;INDEX($Y$936:$Y$999,1+$A$996+Assumptions!$B$78)),IF($C$996=1,$Z$996&gt;=INDEX($Z$936:$Z$999,1+$A$996-Assumptions!$B$79),$Z$996&gt;INDEX($Z$936:$Z$999,1+$A$996+Assumptions!$B$79)),IF($D$996=1,$AA$996&gt;=INDEX($AA$936:$AA$999,1+$A$996-Assumptions!$B$80),$AA$996&gt;INDEX($AA$936:$AA$999,1+$A$996+Assumptions!$B$80)),IF($E$996=1,$AB$996&gt;=INDEX($AB$936:$AB$999,1+$A$996-Assumptions!$B$81),$AB$996&gt;INDEX($AB$936:$AB$999,1+$A$996+Assumptions!$B$81)),IF($F$996=1,$AC$996&gt;=INDEX($AC$936:$AC$999,1+$A$996-Assumptions!$B$82),$AC$996&gt;INDEX($AC$936:$AC$999,1+$A$996+Assumptions!$B$82)),IF($G$996=1,$AD$996&gt;=INDEX($AD$936:$AD$999,1+$A$996-Assumptions!$B$83),$AD$996&gt;INDEX($AD$936:$AD$999,1+$A$996+Assumptions!$B$83))),1,0)</f>
        <v>0</v>
      </c>
      <c r="AK996" s="16"/>
      <c r="AL996" s="16"/>
    </row>
    <row r="997" customFormat="false" ht="23.85" hidden="true" customHeight="false" outlineLevel="0" collapsed="false">
      <c r="A997" s="6" t="n">
        <f aca="false">ROW()-ROW($A$936)+Assumptions!$B$4</f>
        <v>61</v>
      </c>
      <c r="B997" s="18" t="n">
        <f aca="false">MOD(QUOTIENT($A$997,Assumptions!$B$78),2)</f>
        <v>1</v>
      </c>
      <c r="C997" s="18" t="n">
        <f aca="false">MOD(QUOTIENT($A$997,Assumptions!$B$79),2)</f>
        <v>1</v>
      </c>
      <c r="D997" s="18" t="n">
        <f aca="false">MOD(QUOTIENT($A$997,Assumptions!$B$80),2)</f>
        <v>1</v>
      </c>
      <c r="E997" s="18" t="n">
        <f aca="false">MOD(QUOTIENT($A$997,Assumptions!$B$81),2)</f>
        <v>1</v>
      </c>
      <c r="F997" s="18" t="n">
        <f aca="false">MOD(QUOTIENT($A$997,Assumptions!$B$82),2)</f>
        <v>0</v>
      </c>
      <c r="G997" s="18" t="n">
        <f aca="false">MOD(QUOTIENT($A$997,Assumptions!$B$83),2)</f>
        <v>1</v>
      </c>
      <c r="H997" s="18" t="n">
        <f aca="false">IF($B$997=1,MIN(Assumptions!$B$66,MAX(Assumptions!$B$4,Assumptions!$B$28-(Assumptions!$B$4))),Assumptions!$B$4)</f>
        <v>300000000</v>
      </c>
      <c r="I997" s="18" t="n">
        <f aca="false">IF($C$997=1,MIN(Assumptions!$B$61,MAX(Assumptions!$B$4,Assumptions!$B$28-($H$997))),Assumptions!$B$4)</f>
        <v>100000000</v>
      </c>
      <c r="J997" s="18" t="n">
        <f aca="false">IF($D$997=1,MIN(Assumptions!$B$56,MAX(Assumptions!$B$4,Assumptions!$B$28-($H$997+$I$997))),Assumptions!$B$4)</f>
        <v>60000000</v>
      </c>
      <c r="K997" s="18" t="n">
        <f aca="false">IF($E$997=1,MIN(Assumptions!$B$51,MAX(Assumptions!$B$4,Assumptions!$B$28-($H$997+$I$997+$J$997))),Assumptions!$B$4)</f>
        <v>30000000</v>
      </c>
      <c r="L997" s="18" t="n">
        <f aca="false">IF($F$997=1,MIN(Assumptions!$B$46,MAX(Assumptions!$B$4,Assumptions!$B$28-($H$997+$I$997+$J$997+$K$997))),Assumptions!$B$4)</f>
        <v>0</v>
      </c>
      <c r="M997" s="18" t="n">
        <f aca="false">IF($G$997=1,MIN(Assumptions!$B$41,MAX(Assumptions!$B$4,Assumptions!$B$28-($H$997+$I$997+$J$997+$K$997+$L$997))),Assumptions!$B$4)</f>
        <v>5000000</v>
      </c>
      <c r="N997" s="18" t="n">
        <f aca="false">MAX(Assumptions!$B$4,Assumptions!$B$28-($H$997+$I$997+$J$997+$K$997+$L$997+$M$997))</f>
        <v>7505000000</v>
      </c>
      <c r="O997" s="18" t="n">
        <f aca="false">$J$112+$O$112+Assumptions!$B$20+IF($B$997=0,$AI$112,Assumptions!$B$4)+IF($C$997=0,$AF$112,Assumptions!$B$4)+IF($D$997=0,$AC$112,Assumptions!$B$4)+IF($E$997=0,$Z$112,Assumptions!$B$4)+IF($F$997=0,$W$112,Assumptions!$B$4)+IF($G$997=0,$T$112,Assumptions!$B$4)</f>
        <v>14280512.8289884</v>
      </c>
      <c r="P997" s="18" t="n">
        <f aca="false">IF(($N$997+Assumptions!$B$14*Assumptions!$B$13)&gt;($C$13*Assumptions!$B$7/Assumptions!$B$11),($C$13*Assumptions!$B$7/Assumptions!$B$11)*($O$997+Assumptions!$B$14)/($N$997+Assumptions!$B$14*Assumptions!$B$13-($C$13*Assumptions!$B$7/Assumptions!$B$11)),NA())</f>
        <v>272576.858135852</v>
      </c>
      <c r="Q997" s="18" t="n">
        <f aca="false">IFERROR(($N$997+Assumptions!$B$14*Assumptions!$B$13)/($O$997+Assumptions!$B$14+$P$997),NA())</f>
        <v>440.242802784792</v>
      </c>
      <c r="R997" s="18" t="n">
        <f aca="false">AND(ISNUMBER($P$997),$P$997&gt;Assumptions!$B$4,$Q$997&gt;Assumptions!$B$13)</f>
        <v>1</v>
      </c>
      <c r="S997" s="18" t="n">
        <f aca="false">IF($N$997&gt;($C$13*Assumptions!$B$7/Assumptions!$B$11),($C$13*Assumptions!$B$7/Assumptions!$B$11)*$O$997/($N$997-($C$13*Assumptions!$B$7/Assumptions!$B$11)),NA())</f>
        <v>232046.247728992</v>
      </c>
      <c r="T997" s="18" t="n">
        <f aca="false">IFERROR($N$997/($O$997+$S$997),NA())</f>
        <v>517.138291070963</v>
      </c>
      <c r="U997" s="18" t="n">
        <f aca="false">AND(ISNUMBER($S$997),$S$997&gt;Assumptions!$B$4,$T$997&lt;=Assumptions!$B$13)</f>
        <v>0</v>
      </c>
      <c r="V997" s="18" t="n">
        <f aca="false">IF($R$997,$P$997,IF($U$997,$S$997,NA()))</f>
        <v>272576.858135852</v>
      </c>
      <c r="W997" s="18" t="n">
        <f aca="false">IF($R$997,$Q$997,IF($U$997,$T$997,NA()))</f>
        <v>440.242802784792</v>
      </c>
      <c r="X997" s="18" t="n">
        <f aca="false">$R$997</f>
        <v>1</v>
      </c>
      <c r="Y997" s="18" t="n">
        <f aca="false">IF($B$997=1,$H$997,$AI$112*$W$997)</f>
        <v>300000000</v>
      </c>
      <c r="Z997" s="18" t="n">
        <f aca="false">IF($C$997=1,$I$997,$AF$112*$W$997)</f>
        <v>100000000</v>
      </c>
      <c r="AA997" s="18" t="n">
        <f aca="false">IF($D$997=1,$J$997,$AC$112*$W$997)</f>
        <v>60000000</v>
      </c>
      <c r="AB997" s="18" t="n">
        <f aca="false">IF($E$997=1,$K$997,$Z$112*$W$997)</f>
        <v>30000000</v>
      </c>
      <c r="AC997" s="18" t="n">
        <f aca="false">IF($F$997=1,$L$997,$W$112*$W$997)</f>
        <v>2201214013.92396</v>
      </c>
      <c r="AD997" s="18" t="n">
        <f aca="false">IF($G$997=1,$M$997,$T$112*$W$997)</f>
        <v>5000000</v>
      </c>
      <c r="AE997" s="18" t="n">
        <f aca="false">($C$13*Assumptions!$B$7/Assumptions!$B$11)</f>
        <v>120000000</v>
      </c>
      <c r="AF997" s="18" t="n">
        <f aca="false">($J$112+$O$112)*$W$997</f>
        <v>123493754.050929</v>
      </c>
      <c r="AG997" s="18" t="n">
        <f aca="false">Assumptions!$B$20*$W$997</f>
        <v>3962185225.06313</v>
      </c>
      <c r="AH997" s="18" t="n">
        <f aca="false">IF($R$997,Assumptions!$B$14*($W$997-Assumptions!$B$13),Assumptions!$B$4)</f>
        <v>1098107006.96198</v>
      </c>
      <c r="AI997" s="18" t="n">
        <f aca="false">$Y$997+$Z$997+$AA$997+$AB$997+$AC$997+$AD$997+$AE$997+$AF$997+$AG$997+$AH$997</f>
        <v>8000000000</v>
      </c>
      <c r="AJ997" s="18" t="n">
        <f aca="false">IF(AND(ISNUMBER($V$997),($C$13*Assumptions!$B$7/Assumptions!$B$11)&gt;=Assumptions!$B$67,IF($B$997=1,$Y$997&gt;=INDEX($Y$936:$Y$999,1+$A$997-Assumptions!$B$78),$Y$997&gt;INDEX($Y$936:$Y$999,1+$A$997+Assumptions!$B$78)),IF($C$997=1,$Z$997&gt;=INDEX($Z$936:$Z$999,1+$A$997-Assumptions!$B$79),$Z$997&gt;INDEX($Z$936:$Z$999,1+$A$997+Assumptions!$B$79)),IF($D$997=1,$AA$997&gt;=INDEX($AA$936:$AA$999,1+$A$997-Assumptions!$B$80),$AA$997&gt;INDEX($AA$936:$AA$999,1+$A$997+Assumptions!$B$80)),IF($E$997=1,$AB$997&gt;=INDEX($AB$936:$AB$999,1+$A$997-Assumptions!$B$81),$AB$997&gt;INDEX($AB$936:$AB$999,1+$A$997+Assumptions!$B$81)),IF($F$997=1,$AC$997&gt;=INDEX($AC$936:$AC$999,1+$A$997-Assumptions!$B$82),$AC$997&gt;INDEX($AC$936:$AC$999,1+$A$997+Assumptions!$B$82)),IF($G$997=1,$AD$997&gt;=INDEX($AD$936:$AD$999,1+$A$997-Assumptions!$B$83),$AD$997&gt;INDEX($AD$936:$AD$999,1+$A$997+Assumptions!$B$83))),1,0)</f>
        <v>0</v>
      </c>
      <c r="AK997" s="16"/>
      <c r="AL997" s="16"/>
    </row>
    <row r="998" customFormat="false" ht="23.85" hidden="true" customHeight="false" outlineLevel="0" collapsed="false">
      <c r="A998" s="6" t="n">
        <f aca="false">ROW()-ROW($A$936)+Assumptions!$B$4</f>
        <v>62</v>
      </c>
      <c r="B998" s="18" t="n">
        <f aca="false">MOD(QUOTIENT($A$998,Assumptions!$B$78),2)</f>
        <v>1</v>
      </c>
      <c r="C998" s="18" t="n">
        <f aca="false">MOD(QUOTIENT($A$998,Assumptions!$B$79),2)</f>
        <v>1</v>
      </c>
      <c r="D998" s="18" t="n">
        <f aca="false">MOD(QUOTIENT($A$998,Assumptions!$B$80),2)</f>
        <v>1</v>
      </c>
      <c r="E998" s="18" t="n">
        <f aca="false">MOD(QUOTIENT($A$998,Assumptions!$B$81),2)</f>
        <v>1</v>
      </c>
      <c r="F998" s="18" t="n">
        <f aca="false">MOD(QUOTIENT($A$998,Assumptions!$B$82),2)</f>
        <v>1</v>
      </c>
      <c r="G998" s="18" t="n">
        <f aca="false">MOD(QUOTIENT($A$998,Assumptions!$B$83),2)</f>
        <v>0</v>
      </c>
      <c r="H998" s="18" t="n">
        <f aca="false">IF($B$998=1,MIN(Assumptions!$B$66,MAX(Assumptions!$B$4,Assumptions!$B$28-(Assumptions!$B$4))),Assumptions!$B$4)</f>
        <v>300000000</v>
      </c>
      <c r="I998" s="18" t="n">
        <f aca="false">IF($C$998=1,MIN(Assumptions!$B$61,MAX(Assumptions!$B$4,Assumptions!$B$28-($H$998))),Assumptions!$B$4)</f>
        <v>100000000</v>
      </c>
      <c r="J998" s="18" t="n">
        <f aca="false">IF($D$998=1,MIN(Assumptions!$B$56,MAX(Assumptions!$B$4,Assumptions!$B$28-($H$998+$I$998))),Assumptions!$B$4)</f>
        <v>60000000</v>
      </c>
      <c r="K998" s="18" t="n">
        <f aca="false">IF($E$998=1,MIN(Assumptions!$B$51,MAX(Assumptions!$B$4,Assumptions!$B$28-($H$998+$I$998+$J$998))),Assumptions!$B$4)</f>
        <v>30000000</v>
      </c>
      <c r="L998" s="18" t="n">
        <f aca="false">IF($F$998=1,MIN(Assumptions!$B$46,MAX(Assumptions!$B$4,Assumptions!$B$28-($H$998+$I$998+$J$998+$K$998))),Assumptions!$B$4)</f>
        <v>15000000</v>
      </c>
      <c r="M998" s="18" t="n">
        <f aca="false">IF($G$998=1,MIN(Assumptions!$B$41,MAX(Assumptions!$B$4,Assumptions!$B$28-($H$998+$I$998+$J$998+$K$998+$L$998))),Assumptions!$B$4)</f>
        <v>0</v>
      </c>
      <c r="N998" s="18" t="n">
        <f aca="false">MAX(Assumptions!$B$4,Assumptions!$B$28-($H$998+$I$998+$J$998+$K$998+$L$998+$M$998))</f>
        <v>7495000000</v>
      </c>
      <c r="O998" s="18" t="n">
        <f aca="false">$J$112+$O$112+Assumptions!$B$20+IF($B$998=0,$AI$112,Assumptions!$B$4)+IF($C$998=0,$AF$112,Assumptions!$B$4)+IF($D$998=0,$AC$112,Assumptions!$B$4)+IF($E$998=0,$Z$112,Assumptions!$B$4)+IF($F$998=0,$W$112,Assumptions!$B$4)+IF($G$998=0,$T$112,Assumptions!$B$4)</f>
        <v>14280512.8289884</v>
      </c>
      <c r="P998" s="18" t="n">
        <f aca="false">IF(($N$998+Assumptions!$B$14*Assumptions!$B$13)&gt;($C$13*Assumptions!$B$7/Assumptions!$B$11),($C$13*Assumptions!$B$7/Assumptions!$B$11)*($O$998+Assumptions!$B$14)/($N$998+Assumptions!$B$14*Assumptions!$B$13-($C$13*Assumptions!$B$7/Assumptions!$B$11)),NA())</f>
        <v>272946.328631461</v>
      </c>
      <c r="Q998" s="18" t="n">
        <f aca="false">IFERROR(($N$998+Assumptions!$B$14*Assumptions!$B$13)/($O$998+Assumptions!$B$14+$P$998),NA())</f>
        <v>439.646873440921</v>
      </c>
      <c r="R998" s="18" t="n">
        <f aca="false">AND(ISNUMBER($P$998),$P$998&gt;Assumptions!$B$4,$Q$998&gt;Assumptions!$B$13)</f>
        <v>1</v>
      </c>
      <c r="S998" s="18" t="n">
        <f aca="false">IF($N$998&gt;($C$13*Assumptions!$B$7/Assumptions!$B$11),($C$13*Assumptions!$B$7/Assumptions!$B$11)*$O$998/($N$998-($C$13*Assumptions!$B$7/Assumptions!$B$11)),NA())</f>
        <v>232360.886708963</v>
      </c>
      <c r="T998" s="18" t="n">
        <f aca="false">IFERROR($N$998/($O$998+$S$998),NA())</f>
        <v>516.43803610675</v>
      </c>
      <c r="U998" s="18" t="n">
        <f aca="false">AND(ISNUMBER($S$998),$S$998&gt;Assumptions!$B$4,$T$998&lt;=Assumptions!$B$13)</f>
        <v>0</v>
      </c>
      <c r="V998" s="18" t="n">
        <f aca="false">IF($R$998,$P$998,IF($U$998,$S$998,NA()))</f>
        <v>272946.328631461</v>
      </c>
      <c r="W998" s="18" t="n">
        <f aca="false">IF($R$998,$Q$998,IF($U$998,$T$998,NA()))</f>
        <v>439.646873440921</v>
      </c>
      <c r="X998" s="18" t="n">
        <f aca="false">$R$998</f>
        <v>1</v>
      </c>
      <c r="Y998" s="18" t="n">
        <f aca="false">IF($B$998=1,$H$998,$AI$112*$W$998)</f>
        <v>300000000</v>
      </c>
      <c r="Z998" s="18" t="n">
        <f aca="false">IF($C$998=1,$I$998,$AF$112*$W$998)</f>
        <v>100000000</v>
      </c>
      <c r="AA998" s="18" t="n">
        <f aca="false">IF($D$998=1,$J$998,$AC$112*$W$998)</f>
        <v>60000000</v>
      </c>
      <c r="AB998" s="18" t="n">
        <f aca="false">IF($E$998=1,$K$998,$Z$112*$W$998)</f>
        <v>30000000</v>
      </c>
      <c r="AC998" s="18" t="n">
        <f aca="false">IF($F$998=1,$L$998,$W$112*$W$998)</f>
        <v>15000000</v>
      </c>
      <c r="AD998" s="18" t="n">
        <f aca="false">IF($G$998=1,$M$998,$T$112*$W$998)</f>
        <v>2198234367.20461</v>
      </c>
      <c r="AE998" s="18" t="n">
        <f aca="false">($C$13*Assumptions!$B$7/Assumptions!$B$11)</f>
        <v>120000000</v>
      </c>
      <c r="AF998" s="18" t="n">
        <f aca="false">($J$112+$O$112)*$W$998</f>
        <v>123326588.224803</v>
      </c>
      <c r="AG998" s="18" t="n">
        <f aca="false">Assumptions!$B$20*$W$998</f>
        <v>3956821860.96829</v>
      </c>
      <c r="AH998" s="18" t="n">
        <f aca="false">IF($R$998,Assumptions!$B$14*($W$998-Assumptions!$B$13),Assumptions!$B$4)</f>
        <v>1096617183.6023</v>
      </c>
      <c r="AI998" s="18" t="n">
        <f aca="false">$Y$998+$Z$998+$AA$998+$AB$998+$AC$998+$AD$998+$AE$998+$AF$998+$AG$998+$AH$998</f>
        <v>8000000000</v>
      </c>
      <c r="AJ998" s="18" t="n">
        <f aca="false">IF(AND(ISNUMBER($V$998),($C$13*Assumptions!$B$7/Assumptions!$B$11)&gt;=Assumptions!$B$67,IF($B$998=1,$Y$998&gt;=INDEX($Y$936:$Y$999,1+$A$998-Assumptions!$B$78),$Y$998&gt;INDEX($Y$936:$Y$999,1+$A$998+Assumptions!$B$78)),IF($C$998=1,$Z$998&gt;=INDEX($Z$936:$Z$999,1+$A$998-Assumptions!$B$79),$Z$998&gt;INDEX($Z$936:$Z$999,1+$A$998+Assumptions!$B$79)),IF($D$998=1,$AA$998&gt;=INDEX($AA$936:$AA$999,1+$A$998-Assumptions!$B$80),$AA$998&gt;INDEX($AA$936:$AA$999,1+$A$998+Assumptions!$B$80)),IF($E$998=1,$AB$998&gt;=INDEX($AB$936:$AB$999,1+$A$998-Assumptions!$B$81),$AB$998&gt;INDEX($AB$936:$AB$999,1+$A$998+Assumptions!$B$81)),IF($F$998=1,$AC$998&gt;=INDEX($AC$936:$AC$999,1+$A$998-Assumptions!$B$82),$AC$998&gt;INDEX($AC$936:$AC$999,1+$A$998+Assumptions!$B$82)),IF($G$998=1,$AD$998&gt;=INDEX($AD$936:$AD$999,1+$A$998-Assumptions!$B$83),$AD$998&gt;INDEX($AD$936:$AD$999,1+$A$998+Assumptions!$B$83))),1,0)</f>
        <v>0</v>
      </c>
      <c r="AK998" s="16"/>
      <c r="AL998" s="16"/>
    </row>
    <row r="999" customFormat="false" ht="23.85" hidden="true" customHeight="false" outlineLevel="0" collapsed="false">
      <c r="A999" s="6" t="n">
        <f aca="false">ROW()-ROW($A$936)+Assumptions!$B$4</f>
        <v>63</v>
      </c>
      <c r="B999" s="18" t="n">
        <f aca="false">MOD(QUOTIENT($A$999,Assumptions!$B$78),2)</f>
        <v>1</v>
      </c>
      <c r="C999" s="18" t="n">
        <f aca="false">MOD(QUOTIENT($A$999,Assumptions!$B$79),2)</f>
        <v>1</v>
      </c>
      <c r="D999" s="18" t="n">
        <f aca="false">MOD(QUOTIENT($A$999,Assumptions!$B$80),2)</f>
        <v>1</v>
      </c>
      <c r="E999" s="18" t="n">
        <f aca="false">MOD(QUOTIENT($A$999,Assumptions!$B$81),2)</f>
        <v>1</v>
      </c>
      <c r="F999" s="18" t="n">
        <f aca="false">MOD(QUOTIENT($A$999,Assumptions!$B$82),2)</f>
        <v>1</v>
      </c>
      <c r="G999" s="18" t="n">
        <f aca="false">MOD(QUOTIENT($A$999,Assumptions!$B$83),2)</f>
        <v>1</v>
      </c>
      <c r="H999" s="18" t="n">
        <f aca="false">IF($B$999=1,MIN(Assumptions!$B$66,MAX(Assumptions!$B$4,Assumptions!$B$28-(Assumptions!$B$4))),Assumptions!$B$4)</f>
        <v>300000000</v>
      </c>
      <c r="I999" s="18" t="n">
        <f aca="false">IF($C$999=1,MIN(Assumptions!$B$61,MAX(Assumptions!$B$4,Assumptions!$B$28-($H$999))),Assumptions!$B$4)</f>
        <v>100000000</v>
      </c>
      <c r="J999" s="18" t="n">
        <f aca="false">IF($D$999=1,MIN(Assumptions!$B$56,MAX(Assumptions!$B$4,Assumptions!$B$28-($H$999+$I$999))),Assumptions!$B$4)</f>
        <v>60000000</v>
      </c>
      <c r="K999" s="18" t="n">
        <f aca="false">IF($E$999=1,MIN(Assumptions!$B$51,MAX(Assumptions!$B$4,Assumptions!$B$28-($H$999+$I$999+$J$999))),Assumptions!$B$4)</f>
        <v>30000000</v>
      </c>
      <c r="L999" s="18" t="n">
        <f aca="false">IF($F$999=1,MIN(Assumptions!$B$46,MAX(Assumptions!$B$4,Assumptions!$B$28-($H$999+$I$999+$J$999+$K$999))),Assumptions!$B$4)</f>
        <v>15000000</v>
      </c>
      <c r="M999" s="18" t="n">
        <f aca="false">IF($G$999=1,MIN(Assumptions!$B$41,MAX(Assumptions!$B$4,Assumptions!$B$28-($H$999+$I$999+$J$999+$K$999+$L$999))),Assumptions!$B$4)</f>
        <v>5000000</v>
      </c>
      <c r="N999" s="18" t="n">
        <f aca="false">MAX(Assumptions!$B$4,Assumptions!$B$28-($H$999+$I$999+$J$999+$K$999+$L$999+$M$999))</f>
        <v>7490000000</v>
      </c>
      <c r="O999" s="18" t="n">
        <f aca="false">$J$112+$O$112+Assumptions!$B$20+IF($B$999=0,$AI$112,Assumptions!$B$4)+IF($C$999=0,$AF$112,Assumptions!$B$4)+IF($D$999=0,$AC$112,Assumptions!$B$4)+IF($E$999=0,$Z$112,Assumptions!$B$4)+IF($F$999=0,$W$112,Assumptions!$B$4)+IF($G$999=0,$T$112,Assumptions!$B$4)</f>
        <v>9280512.82898837</v>
      </c>
      <c r="P999" s="18" t="n">
        <f aca="false">IF(($N$999+Assumptions!$B$14*Assumptions!$B$13)&gt;($C$13*Assumptions!$B$7/Assumptions!$B$11),($C$13*Assumptions!$B$7/Assumptions!$B$11)*($O$999+Assumptions!$B$14)/($N$999+Assumptions!$B$14*Assumptions!$B$13-($C$13*Assumptions!$B$7/Assumptions!$B$11)),NA())</f>
        <v>191747.91990215</v>
      </c>
      <c r="Q999" s="18" t="n">
        <f aca="false">IFERROR(($N$999+Assumptions!$B$14*Assumptions!$B$13)/($O$999+Assumptions!$B$14+$P$999),NA())</f>
        <v>625.821651996206</v>
      </c>
      <c r="R999" s="18" t="n">
        <f aca="false">AND(ISNUMBER($P$999),$P$999&gt;Assumptions!$B$4,$Q$999&gt;Assumptions!$B$13)</f>
        <v>1</v>
      </c>
      <c r="S999" s="18" t="n">
        <f aca="false">IF($N$999&gt;($C$13*Assumptions!$B$7/Assumptions!$B$11),($C$13*Assumptions!$B$7/Assumptions!$B$11)*$O$999/($N$999-($C$13*Assumptions!$B$7/Assumptions!$B$11)),NA())</f>
        <v>151107.400200625</v>
      </c>
      <c r="T999" s="18" t="n">
        <f aca="false">IFERROR($N$999/($O$999+$S$999),NA())</f>
        <v>794.137149078579</v>
      </c>
      <c r="U999" s="18" t="n">
        <f aca="false">AND(ISNUMBER($S$999),$S$999&gt;Assumptions!$B$4,$T$999&lt;=Assumptions!$B$13)</f>
        <v>0</v>
      </c>
      <c r="V999" s="18" t="n">
        <f aca="false">IF($R$999,$P$999,IF($U$999,$S$999,NA()))</f>
        <v>191747.91990215</v>
      </c>
      <c r="W999" s="18" t="n">
        <f aca="false">IF($R$999,$Q$999,IF($U$999,$T$999,NA()))</f>
        <v>625.821651996206</v>
      </c>
      <c r="X999" s="18" t="n">
        <f aca="false">$R$999</f>
        <v>1</v>
      </c>
      <c r="Y999" s="18" t="n">
        <f aca="false">IF($B$999=1,$H$999,$AI$112*$W$999)</f>
        <v>300000000</v>
      </c>
      <c r="Z999" s="18" t="n">
        <f aca="false">IF($C$999=1,$I$999,$AF$112*$W$999)</f>
        <v>100000000</v>
      </c>
      <c r="AA999" s="18" t="n">
        <f aca="false">IF($D$999=1,$J$999,$AC$112*$W$999)</f>
        <v>60000000</v>
      </c>
      <c r="AB999" s="18" t="n">
        <f aca="false">IF($E$999=1,$K$999,$Z$112*$W$999)</f>
        <v>30000000</v>
      </c>
      <c r="AC999" s="18" t="n">
        <f aca="false">IF($F$999=1,$L$999,$W$112*$W$999)</f>
        <v>15000000</v>
      </c>
      <c r="AD999" s="18" t="n">
        <f aca="false">IF($G$999=1,$M$999,$T$112*$W$999)</f>
        <v>5000000</v>
      </c>
      <c r="AE999" s="18" t="n">
        <f aca="false">($C$13*Assumptions!$B$7/Assumptions!$B$11)</f>
        <v>120000000</v>
      </c>
      <c r="AF999" s="18" t="n">
        <f aca="false">($J$112+$O$112)*$W$999</f>
        <v>175551002.043628</v>
      </c>
      <c r="AG999" s="18" t="n">
        <f aca="false">Assumptions!$B$20*$W$999</f>
        <v>5632394867.96586</v>
      </c>
      <c r="AH999" s="18" t="n">
        <f aca="false">IF($R$999,Assumptions!$B$14*($W$999-Assumptions!$B$13),Assumptions!$B$4)</f>
        <v>1562054129.99052</v>
      </c>
      <c r="AI999" s="18" t="n">
        <f aca="false">$Y$999+$Z$999+$AA$999+$AB$999+$AC$999+$AD$999+$AE$999+$AF$999+$AG$999+$AH$999</f>
        <v>8000000000</v>
      </c>
      <c r="AJ999" s="18" t="n">
        <f aca="false">IF(AND(ISNUMBER($V$999),($C$13*Assumptions!$B$7/Assumptions!$B$11)&gt;=Assumptions!$B$67,IF($B$999=1,$Y$999&gt;=INDEX($Y$936:$Y$999,1+$A$999-Assumptions!$B$78),$Y$999&gt;INDEX($Y$936:$Y$999,1+$A$999+Assumptions!$B$78)),IF($C$999=1,$Z$999&gt;=INDEX($Z$936:$Z$999,1+$A$999-Assumptions!$B$79),$Z$999&gt;INDEX($Z$936:$Z$999,1+$A$999+Assumptions!$B$79)),IF($D$999=1,$AA$999&gt;=INDEX($AA$936:$AA$999,1+$A$999-Assumptions!$B$80),$AA$999&gt;INDEX($AA$936:$AA$999,1+$A$999+Assumptions!$B$80)),IF($E$999=1,$AB$999&gt;=INDEX($AB$936:$AB$999,1+$A$999-Assumptions!$B$81),$AB$999&gt;INDEX($AB$936:$AB$999,1+$A$999+Assumptions!$B$81)),IF($F$999=1,$AC$999&gt;=INDEX($AC$936:$AC$999,1+$A$999-Assumptions!$B$82),$AC$999&gt;INDEX($AC$936:$AC$999,1+$A$999+Assumptions!$B$82)),IF($G$999=1,$AD$999&gt;=INDEX($AD$936:$AD$999,1+$A$999-Assumptions!$B$83),$AD$999&gt;INDEX($AD$936:$AD$999,1+$A$999+Assumptions!$B$83))),1,0)</f>
        <v>0</v>
      </c>
      <c r="AK999" s="16"/>
      <c r="AL999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2026-04-27T03:07:08Z</dcterms:created>
  <dc:creator>openpyxl</dc:creator>
  <dc:description/>
  <dc:language>en-US</dc:language>
  <cp:lastModifiedBy/>
  <dcterms:modified xsi:type="dcterms:W3CDTF">2026-04-27T03:07:20Z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